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H:\Groups\ED\House Bill\2021\"/>
    </mc:Choice>
  </mc:AlternateContent>
  <bookViews>
    <workbookView xWindow="0" yWindow="0" windowWidth="16150" windowHeight="5140"/>
  </bookViews>
  <sheets>
    <sheet name="LookupHouseBase" sheetId="111" r:id="rId1"/>
    <sheet name="HouseoverBase" sheetId="129" state="hidden" r:id="rId2"/>
    <sheet name="VPK22" sheetId="134" state="hidden" r:id="rId3"/>
    <sheet name="VPK23" sheetId="135" state="hidden" r:id="rId4"/>
    <sheet name="BaseFY21" sheetId="23" state="hidden" r:id="rId5"/>
    <sheet name="BaseFY22" sheetId="86" state="hidden" r:id="rId6"/>
    <sheet name="BaseFY23" sheetId="87" state="hidden" r:id="rId7"/>
    <sheet name="HouseFY22" sheetId="92" state="hidden" r:id="rId8"/>
    <sheet name="HouseFY23" sheetId="93" state="hidden" r:id="rId9"/>
    <sheet name="SpecEd21" sheetId="105" state="hidden" r:id="rId10"/>
    <sheet name="SpecEd22" sheetId="95" state="hidden" r:id="rId11"/>
    <sheet name="SpecEd23" sheetId="96" state="hidden" r:id="rId12"/>
    <sheet name="ECFE" sheetId="100" state="hidden" r:id="rId13"/>
    <sheet name="ParaFY19" sheetId="117" state="hidden" r:id="rId14"/>
    <sheet name="Compens80percent" sheetId="130" state="hidden" r:id="rId15"/>
    <sheet name="ConEnroll" sheetId="101" state="hidden" r:id="rId16"/>
    <sheet name="VPKCompens" sheetId="136" state="hidden" r:id="rId17"/>
    <sheet name="School Name and Number" sheetId="137" r:id="rId18"/>
  </sheets>
  <externalReferences>
    <externalReference r:id="rId19"/>
    <externalReference r:id="rId20"/>
  </externalReferences>
  <definedNames>
    <definedName name="_xlnm._FilterDatabase" localSheetId="1" hidden="1">HouseoverBase!$A$23:$C$544</definedName>
    <definedName name="_xlnm._FilterDatabase" localSheetId="13" hidden="1">ParaFY19!$C$18:$G$561</definedName>
    <definedName name="Date">[1]Report!$P$6</definedName>
    <definedName name="Dnumber">[2]Report!$A$1</definedName>
    <definedName name="Inputall" localSheetId="14">#REF!</definedName>
    <definedName name="Inputall" localSheetId="0">#REF!</definedName>
    <definedName name="Inputall" localSheetId="11">#REF!</definedName>
    <definedName name="Inputall">#REF!</definedName>
    <definedName name="Mapmax">[1]Map!$K$11</definedName>
    <definedName name="Mapmin">[1]Map!$K$10</definedName>
    <definedName name="Mapvar">[1]Map!$A$8:$C$39</definedName>
    <definedName name="Name1" localSheetId="14">#REF!</definedName>
    <definedName name="Name1" localSheetId="0">#REF!</definedName>
    <definedName name="Name1" localSheetId="11">#REF!</definedName>
    <definedName name="Name1">#REF!</definedName>
    <definedName name="Name2" localSheetId="14">#REF!</definedName>
    <definedName name="Name2" localSheetId="0">#REF!</definedName>
    <definedName name="Name2" localSheetId="11">#REF!</definedName>
    <definedName name="Name2">#REF!</definedName>
    <definedName name="_xlnm.Print_Area" localSheetId="14">Compens80percent!#REF!</definedName>
    <definedName name="_xlnm.Print_Area" localSheetId="1">HouseoverBase!$A$10:$GH$543</definedName>
    <definedName name="_xlnm.Print_Area" localSheetId="0">LookupHouseBase!$C$5:$Q$135</definedName>
    <definedName name="_xlnm.Print_Area" localSheetId="10">SpecEd22!#REF!</definedName>
    <definedName name="_xlnm.Print_Area" localSheetId="11">SpecEd23!#REF!</definedName>
    <definedName name="_xlnm.Print_Titles" localSheetId="14">Compens80percent!$4:$7</definedName>
    <definedName name="_xlnm.Print_Titles" localSheetId="1">HouseoverBase!$5:$9</definedName>
    <definedName name="_xlnm.Print_Titles" localSheetId="10">SpecEd22!#REF!,SpecEd22!$5:$7</definedName>
    <definedName name="_xlnm.Print_Titles" localSheetId="11">SpecEd23!#REF!,SpecEd23!$5:$7</definedName>
    <definedName name="SPSS" localSheetId="5">BaseFY22!$A$2:$AK$526</definedName>
    <definedName name="SPSS" localSheetId="6">BaseFY23!$A$4:$AK$523</definedName>
    <definedName name="SPSS" localSheetId="14">Compens80percent!#REF!</definedName>
    <definedName name="SPSS" localSheetId="7">HouseFY22!$A$2:$AJ$525</definedName>
    <definedName name="SPSS" localSheetId="8">HouseFY23!$A$4:$AJ$523</definedName>
    <definedName name="SPSS" localSheetId="10">#REF!</definedName>
    <definedName name="SPSS" localSheetId="11">#REF!</definedName>
    <definedName name="SPSS">BaseFY21!$A$4:$AK$517</definedName>
    <definedName name="Start" localSheetId="14">#REF!</definedName>
    <definedName name="Start" localSheetId="0">#REF!</definedName>
    <definedName name="Start" localSheetId="10">#REF!</definedName>
    <definedName name="Start" localSheetId="11">#REF!</definedName>
    <definedName name="Start">#REF!</definedName>
  </definedNames>
  <calcPr calcId="152511"/>
</workbook>
</file>

<file path=xl/calcChain.xml><?xml version="1.0" encoding="utf-8"?>
<calcChain xmlns="http://schemas.openxmlformats.org/spreadsheetml/2006/main">
  <c r="F1" i="137" l="1"/>
  <c r="E1" i="137"/>
  <c r="D1" i="137"/>
  <c r="C1" i="137"/>
  <c r="B1" i="137"/>
  <c r="A1" i="137"/>
  <c r="I11" i="100"/>
  <c r="H11" i="100"/>
  <c r="G11" i="100"/>
  <c r="N1" i="105" l="1"/>
  <c r="AE1" i="129"/>
  <c r="AD1" i="129"/>
  <c r="AC1" i="129"/>
  <c r="AB1" i="129"/>
  <c r="AA1" i="129"/>
  <c r="Z1" i="129"/>
  <c r="DY24" i="129"/>
  <c r="DY25" i="129"/>
  <c r="DY26" i="129"/>
  <c r="DY27" i="129"/>
  <c r="DY28" i="129"/>
  <c r="DY29" i="129"/>
  <c r="DY30" i="129"/>
  <c r="DY31" i="129"/>
  <c r="DY32" i="129"/>
  <c r="DY33" i="129"/>
  <c r="DY34" i="129"/>
  <c r="DY35" i="129"/>
  <c r="DY36" i="129"/>
  <c r="DY37" i="129"/>
  <c r="DY38" i="129"/>
  <c r="DY39" i="129"/>
  <c r="DY40" i="129"/>
  <c r="DY41" i="129"/>
  <c r="DY42" i="129"/>
  <c r="DY43" i="129"/>
  <c r="DY44" i="129"/>
  <c r="DY45" i="129"/>
  <c r="DY46" i="129"/>
  <c r="DY47" i="129"/>
  <c r="DY48" i="129"/>
  <c r="DY49" i="129"/>
  <c r="DY50" i="129"/>
  <c r="DY51" i="129"/>
  <c r="DY52" i="129"/>
  <c r="DY53" i="129"/>
  <c r="DY54" i="129"/>
  <c r="DY55" i="129"/>
  <c r="DY56" i="129"/>
  <c r="DY57" i="129"/>
  <c r="DY58" i="129"/>
  <c r="DY59" i="129"/>
  <c r="DY60" i="129"/>
  <c r="DY61" i="129"/>
  <c r="DY62" i="129"/>
  <c r="DY63" i="129"/>
  <c r="DY64" i="129"/>
  <c r="DY65" i="129"/>
  <c r="DY66" i="129"/>
  <c r="DY67" i="129"/>
  <c r="DY68" i="129"/>
  <c r="DY69" i="129"/>
  <c r="DY70" i="129"/>
  <c r="DY71" i="129"/>
  <c r="DY72" i="129"/>
  <c r="DY73" i="129"/>
  <c r="DY74" i="129"/>
  <c r="DY75" i="129"/>
  <c r="DY76" i="129"/>
  <c r="DY77" i="129"/>
  <c r="DY78" i="129"/>
  <c r="DY79" i="129"/>
  <c r="DY80" i="129"/>
  <c r="DY81" i="129"/>
  <c r="DY82" i="129"/>
  <c r="DY83" i="129"/>
  <c r="DY84" i="129"/>
  <c r="DY85" i="129"/>
  <c r="DY86" i="129"/>
  <c r="DY87" i="129"/>
  <c r="DY88" i="129"/>
  <c r="DY89" i="129"/>
  <c r="DY90" i="129"/>
  <c r="DY91" i="129"/>
  <c r="DY92" i="129"/>
  <c r="DY93" i="129"/>
  <c r="DY94" i="129"/>
  <c r="DY95" i="129"/>
  <c r="DY96" i="129"/>
  <c r="DY97" i="129"/>
  <c r="DY98" i="129"/>
  <c r="DY99" i="129"/>
  <c r="DY100" i="129"/>
  <c r="DY101" i="129"/>
  <c r="DY102" i="129"/>
  <c r="DY103" i="129"/>
  <c r="DY104" i="129"/>
  <c r="DY105" i="129"/>
  <c r="DY106" i="129"/>
  <c r="DY107" i="129"/>
  <c r="DY108" i="129"/>
  <c r="DY109" i="129"/>
  <c r="DY110" i="129"/>
  <c r="DY111" i="129"/>
  <c r="DY112" i="129"/>
  <c r="DY113" i="129"/>
  <c r="DY114" i="129"/>
  <c r="DY115" i="129"/>
  <c r="DY116" i="129"/>
  <c r="DY117" i="129"/>
  <c r="DY118" i="129"/>
  <c r="DY119" i="129"/>
  <c r="DY120" i="129"/>
  <c r="DY121" i="129"/>
  <c r="DY122" i="129"/>
  <c r="DY123" i="129"/>
  <c r="DY124" i="129"/>
  <c r="DY125" i="129"/>
  <c r="DY126" i="129"/>
  <c r="DY127" i="129"/>
  <c r="DY128" i="129"/>
  <c r="DY129" i="129"/>
  <c r="DY130" i="129"/>
  <c r="DY131" i="129"/>
  <c r="DY132" i="129"/>
  <c r="DY133" i="129"/>
  <c r="DY134" i="129"/>
  <c r="DY135" i="129"/>
  <c r="DY136" i="129"/>
  <c r="DY137" i="129"/>
  <c r="DY138" i="129"/>
  <c r="DY139" i="129"/>
  <c r="DY140" i="129"/>
  <c r="DY141" i="129"/>
  <c r="DY142" i="129"/>
  <c r="DY143" i="129"/>
  <c r="DY144" i="129"/>
  <c r="DY145" i="129"/>
  <c r="DY146" i="129"/>
  <c r="DY147" i="129"/>
  <c r="DY148" i="129"/>
  <c r="DY149" i="129"/>
  <c r="DY150" i="129"/>
  <c r="DY151" i="129"/>
  <c r="DY152" i="129"/>
  <c r="DY153" i="129"/>
  <c r="DY154" i="129"/>
  <c r="DY155" i="129"/>
  <c r="DY156" i="129"/>
  <c r="DY157" i="129"/>
  <c r="DY158" i="129"/>
  <c r="DY159" i="129"/>
  <c r="DY160" i="129"/>
  <c r="DY161" i="129"/>
  <c r="DY162" i="129"/>
  <c r="DY163" i="129"/>
  <c r="DY164" i="129"/>
  <c r="DY165" i="129"/>
  <c r="DY166" i="129"/>
  <c r="DY167" i="129"/>
  <c r="DY168" i="129"/>
  <c r="DY169" i="129"/>
  <c r="DY170" i="129"/>
  <c r="DY171" i="129"/>
  <c r="DY172" i="129"/>
  <c r="DY173" i="129"/>
  <c r="DY174" i="129"/>
  <c r="DY175" i="129"/>
  <c r="DY176" i="129"/>
  <c r="DY177" i="129"/>
  <c r="DY178" i="129"/>
  <c r="DY179" i="129"/>
  <c r="DY180" i="129"/>
  <c r="DY181" i="129"/>
  <c r="DY182" i="129"/>
  <c r="DY183" i="129"/>
  <c r="DY184" i="129"/>
  <c r="DY185" i="129"/>
  <c r="DY186" i="129"/>
  <c r="DY187" i="129"/>
  <c r="DY188" i="129"/>
  <c r="DY189" i="129"/>
  <c r="DY190" i="129"/>
  <c r="DY191" i="129"/>
  <c r="DY192" i="129"/>
  <c r="DY193" i="129"/>
  <c r="DY194" i="129"/>
  <c r="DY195" i="129"/>
  <c r="DY196" i="129"/>
  <c r="DY197" i="129"/>
  <c r="DY198" i="129"/>
  <c r="DY199" i="129"/>
  <c r="DY200" i="129"/>
  <c r="DY201" i="129"/>
  <c r="DY202" i="129"/>
  <c r="DY203" i="129"/>
  <c r="DY204" i="129"/>
  <c r="DY205" i="129"/>
  <c r="DY206" i="129"/>
  <c r="DY207" i="129"/>
  <c r="DY208" i="129"/>
  <c r="DY209" i="129"/>
  <c r="DY210" i="129"/>
  <c r="DY211" i="129"/>
  <c r="DY212" i="129"/>
  <c r="DY213" i="129"/>
  <c r="DY214" i="129"/>
  <c r="DY215" i="129"/>
  <c r="DY216" i="129"/>
  <c r="DY217" i="129"/>
  <c r="DY218" i="129"/>
  <c r="DY219" i="129"/>
  <c r="DY220" i="129"/>
  <c r="DY221" i="129"/>
  <c r="DY222" i="129"/>
  <c r="DY223" i="129"/>
  <c r="DY224" i="129"/>
  <c r="DY225" i="129"/>
  <c r="DY226" i="129"/>
  <c r="DY227" i="129"/>
  <c r="DY228" i="129"/>
  <c r="DY229" i="129"/>
  <c r="DY230" i="129"/>
  <c r="DY231" i="129"/>
  <c r="DY232" i="129"/>
  <c r="DY233" i="129"/>
  <c r="DY234" i="129"/>
  <c r="DY235" i="129"/>
  <c r="DY236" i="129"/>
  <c r="DY237" i="129"/>
  <c r="DY238" i="129"/>
  <c r="DY239" i="129"/>
  <c r="DY240" i="129"/>
  <c r="DY241" i="129"/>
  <c r="DY242" i="129"/>
  <c r="DY243" i="129"/>
  <c r="DY244" i="129"/>
  <c r="DY245" i="129"/>
  <c r="DY246" i="129"/>
  <c r="DY247" i="129"/>
  <c r="DY248" i="129"/>
  <c r="DY249" i="129"/>
  <c r="DY250" i="129"/>
  <c r="DY251" i="129"/>
  <c r="DY252" i="129"/>
  <c r="DY253" i="129"/>
  <c r="DY254" i="129"/>
  <c r="DY255" i="129"/>
  <c r="DY256" i="129"/>
  <c r="DY257" i="129"/>
  <c r="DY258" i="129"/>
  <c r="DY259" i="129"/>
  <c r="DY260" i="129"/>
  <c r="DY261" i="129"/>
  <c r="DY262" i="129"/>
  <c r="DY263" i="129"/>
  <c r="DY264" i="129"/>
  <c r="DY265" i="129"/>
  <c r="DY266" i="129"/>
  <c r="DY267" i="129"/>
  <c r="DY268" i="129"/>
  <c r="DY269" i="129"/>
  <c r="DY270" i="129"/>
  <c r="DY271" i="129"/>
  <c r="DY272" i="129"/>
  <c r="DY273" i="129"/>
  <c r="DY274" i="129"/>
  <c r="DY275" i="129"/>
  <c r="DY276" i="129"/>
  <c r="DY277" i="129"/>
  <c r="DY278" i="129"/>
  <c r="DY279" i="129"/>
  <c r="DY280" i="129"/>
  <c r="DY281" i="129"/>
  <c r="DY282" i="129"/>
  <c r="DY283" i="129"/>
  <c r="DY284" i="129"/>
  <c r="DY285" i="129"/>
  <c r="DY286" i="129"/>
  <c r="DY287" i="129"/>
  <c r="DY288" i="129"/>
  <c r="DY289" i="129"/>
  <c r="DY290" i="129"/>
  <c r="DY291" i="129"/>
  <c r="DY292" i="129"/>
  <c r="DY293" i="129"/>
  <c r="DY294" i="129"/>
  <c r="DY295" i="129"/>
  <c r="DY296" i="129"/>
  <c r="DY297" i="129"/>
  <c r="DY298" i="129"/>
  <c r="DY299" i="129"/>
  <c r="DY300" i="129"/>
  <c r="DY301" i="129"/>
  <c r="DY302" i="129"/>
  <c r="DY303" i="129"/>
  <c r="DY304" i="129"/>
  <c r="DY305" i="129"/>
  <c r="DY306" i="129"/>
  <c r="DY307" i="129"/>
  <c r="DY308" i="129"/>
  <c r="DY309" i="129"/>
  <c r="DY310" i="129"/>
  <c r="DY311" i="129"/>
  <c r="DY312" i="129"/>
  <c r="DY313" i="129"/>
  <c r="DY314" i="129"/>
  <c r="DY315" i="129"/>
  <c r="DY316" i="129"/>
  <c r="DY317" i="129"/>
  <c r="DY318" i="129"/>
  <c r="DY319" i="129"/>
  <c r="DY320" i="129"/>
  <c r="DY321" i="129"/>
  <c r="DY322" i="129"/>
  <c r="DY323" i="129"/>
  <c r="DY324" i="129"/>
  <c r="DY325" i="129"/>
  <c r="DY326" i="129"/>
  <c r="DY327" i="129"/>
  <c r="DY328" i="129"/>
  <c r="DY329" i="129"/>
  <c r="DY330" i="129"/>
  <c r="DY331" i="129"/>
  <c r="DY332" i="129"/>
  <c r="DY333" i="129"/>
  <c r="DY334" i="129"/>
  <c r="DY335" i="129"/>
  <c r="DY336" i="129"/>
  <c r="DY337" i="129"/>
  <c r="DY338" i="129"/>
  <c r="DY339" i="129"/>
  <c r="DY340" i="129"/>
  <c r="DY341" i="129"/>
  <c r="DY342" i="129"/>
  <c r="DY343" i="129"/>
  <c r="DY344" i="129"/>
  <c r="DY345" i="129"/>
  <c r="DY346" i="129"/>
  <c r="DY347" i="129"/>
  <c r="DY348" i="129"/>
  <c r="DY349" i="129"/>
  <c r="DY350" i="129"/>
  <c r="DY351" i="129"/>
  <c r="DY352" i="129"/>
  <c r="DY353" i="129"/>
  <c r="DY354" i="129"/>
  <c r="DY355" i="129"/>
  <c r="DY356" i="129"/>
  <c r="DY357" i="129"/>
  <c r="DY358" i="129"/>
  <c r="DY359" i="129"/>
  <c r="DY360" i="129"/>
  <c r="DY361" i="129"/>
  <c r="DY362" i="129"/>
  <c r="DY363" i="129"/>
  <c r="DY364" i="129"/>
  <c r="DY365" i="129"/>
  <c r="DY366" i="129"/>
  <c r="DY367" i="129"/>
  <c r="DY368" i="129"/>
  <c r="DY369" i="129"/>
  <c r="DY370" i="129"/>
  <c r="DY371" i="129"/>
  <c r="DY372" i="129"/>
  <c r="DY373" i="129"/>
  <c r="DY374" i="129"/>
  <c r="DY375" i="129"/>
  <c r="DY376" i="129"/>
  <c r="DY377" i="129"/>
  <c r="DY378" i="129"/>
  <c r="DY379" i="129"/>
  <c r="DY380" i="129"/>
  <c r="DY381" i="129"/>
  <c r="DY382" i="129"/>
  <c r="DY383" i="129"/>
  <c r="DY384" i="129"/>
  <c r="DY385" i="129"/>
  <c r="DY386" i="129"/>
  <c r="DY387" i="129"/>
  <c r="DY388" i="129"/>
  <c r="DY389" i="129"/>
  <c r="DY390" i="129"/>
  <c r="DY391" i="129"/>
  <c r="DY392" i="129"/>
  <c r="DY393" i="129"/>
  <c r="DY394" i="129"/>
  <c r="DY395" i="129"/>
  <c r="DY396" i="129"/>
  <c r="DY397" i="129"/>
  <c r="DY398" i="129"/>
  <c r="DY399" i="129"/>
  <c r="DY400" i="129"/>
  <c r="DY401" i="129"/>
  <c r="DY402" i="129"/>
  <c r="DY403" i="129"/>
  <c r="DY404" i="129"/>
  <c r="DY405" i="129"/>
  <c r="DY406" i="129"/>
  <c r="DY407" i="129"/>
  <c r="DY408" i="129"/>
  <c r="DY409" i="129"/>
  <c r="DY410" i="129"/>
  <c r="DY411" i="129"/>
  <c r="DY412" i="129"/>
  <c r="DY413" i="129"/>
  <c r="DY414" i="129"/>
  <c r="DY415" i="129"/>
  <c r="DY416" i="129"/>
  <c r="DY417" i="129"/>
  <c r="DY418" i="129"/>
  <c r="DY419" i="129"/>
  <c r="DY420" i="129"/>
  <c r="DY421" i="129"/>
  <c r="DY422" i="129"/>
  <c r="DY423" i="129"/>
  <c r="DY424" i="129"/>
  <c r="DY425" i="129"/>
  <c r="DY426" i="129"/>
  <c r="DY427" i="129"/>
  <c r="DY428" i="129"/>
  <c r="DY429" i="129"/>
  <c r="DY430" i="129"/>
  <c r="DY431" i="129"/>
  <c r="DY432" i="129"/>
  <c r="DY433" i="129"/>
  <c r="DY434" i="129"/>
  <c r="DY435" i="129"/>
  <c r="DY436" i="129"/>
  <c r="DY437" i="129"/>
  <c r="DY438" i="129"/>
  <c r="DY439" i="129"/>
  <c r="DY440" i="129"/>
  <c r="DY441" i="129"/>
  <c r="DY442" i="129"/>
  <c r="DY443" i="129"/>
  <c r="DY444" i="129"/>
  <c r="DY445" i="129"/>
  <c r="DY446" i="129"/>
  <c r="DY447" i="129"/>
  <c r="DY448" i="129"/>
  <c r="DY449" i="129"/>
  <c r="DY450" i="129"/>
  <c r="DY451" i="129"/>
  <c r="DY452" i="129"/>
  <c r="DY453" i="129"/>
  <c r="DY454" i="129"/>
  <c r="DY455" i="129"/>
  <c r="DY456" i="129"/>
  <c r="DY457" i="129"/>
  <c r="DY458" i="129"/>
  <c r="DY459" i="129"/>
  <c r="DY460" i="129"/>
  <c r="DY461" i="129"/>
  <c r="DY462" i="129"/>
  <c r="DY463" i="129"/>
  <c r="DY464" i="129"/>
  <c r="DY465" i="129"/>
  <c r="DY466" i="129"/>
  <c r="DY467" i="129"/>
  <c r="DY468" i="129"/>
  <c r="DY469" i="129"/>
  <c r="DY470" i="129"/>
  <c r="DY471" i="129"/>
  <c r="DY472" i="129"/>
  <c r="DY473" i="129"/>
  <c r="DY474" i="129"/>
  <c r="DY475" i="129"/>
  <c r="DY476" i="129"/>
  <c r="DY477" i="129"/>
  <c r="DY478" i="129"/>
  <c r="DY479" i="129"/>
  <c r="DY480" i="129"/>
  <c r="DY481" i="129"/>
  <c r="DY482" i="129"/>
  <c r="DY483" i="129"/>
  <c r="DY484" i="129"/>
  <c r="DY485" i="129"/>
  <c r="DY486" i="129"/>
  <c r="DY487" i="129"/>
  <c r="DY488" i="129"/>
  <c r="DY489" i="129"/>
  <c r="DY490" i="129"/>
  <c r="DY491" i="129"/>
  <c r="DY492" i="129"/>
  <c r="DY493" i="129"/>
  <c r="DY494" i="129"/>
  <c r="DY495" i="129"/>
  <c r="DY496" i="129"/>
  <c r="DY497" i="129"/>
  <c r="DY498" i="129"/>
  <c r="DY499" i="129"/>
  <c r="DY500" i="129"/>
  <c r="DY501" i="129"/>
  <c r="DY502" i="129"/>
  <c r="DY503" i="129"/>
  <c r="DY504" i="129"/>
  <c r="DY505" i="129"/>
  <c r="DY506" i="129"/>
  <c r="DY507" i="129"/>
  <c r="DY508" i="129"/>
  <c r="DY509" i="129"/>
  <c r="DY510" i="129"/>
  <c r="DY511" i="129"/>
  <c r="DY512" i="129"/>
  <c r="DY513" i="129"/>
  <c r="DY514" i="129"/>
  <c r="DY515" i="129"/>
  <c r="DY516" i="129"/>
  <c r="DY517" i="129"/>
  <c r="DY518" i="129"/>
  <c r="DY519" i="129"/>
  <c r="DY520" i="129"/>
  <c r="DY521" i="129"/>
  <c r="DY522" i="129"/>
  <c r="DY523" i="129"/>
  <c r="DY524" i="129"/>
  <c r="DY525" i="129"/>
  <c r="DY526" i="129"/>
  <c r="DY527" i="129"/>
  <c r="DY528" i="129"/>
  <c r="DY529" i="129"/>
  <c r="DY530" i="129"/>
  <c r="DY531" i="129"/>
  <c r="DY532" i="129"/>
  <c r="DY533" i="129"/>
  <c r="DY534" i="129"/>
  <c r="DY535" i="129"/>
  <c r="DY536" i="129"/>
  <c r="DY537" i="129"/>
  <c r="DY538" i="129"/>
  <c r="DY539" i="129"/>
  <c r="DY540" i="129"/>
  <c r="DY541" i="129"/>
  <c r="DY542" i="129"/>
  <c r="DY543" i="129"/>
  <c r="DY544" i="129"/>
  <c r="DY23" i="129"/>
  <c r="DW24" i="129"/>
  <c r="DW25" i="129"/>
  <c r="DW26" i="129"/>
  <c r="DW27" i="129"/>
  <c r="DW28" i="129"/>
  <c r="DW29" i="129"/>
  <c r="DW30" i="129"/>
  <c r="DW31" i="129"/>
  <c r="DW32" i="129"/>
  <c r="DW33" i="129"/>
  <c r="DW34" i="129"/>
  <c r="DW35" i="129"/>
  <c r="DW36" i="129"/>
  <c r="DW37" i="129"/>
  <c r="DW38" i="129"/>
  <c r="DW39" i="129"/>
  <c r="DW40" i="129"/>
  <c r="DW41" i="129"/>
  <c r="DW42" i="129"/>
  <c r="DW43" i="129"/>
  <c r="DW44" i="129"/>
  <c r="DW45" i="129"/>
  <c r="DW46" i="129"/>
  <c r="DW47" i="129"/>
  <c r="DW48" i="129"/>
  <c r="DW49" i="129"/>
  <c r="DW50" i="129"/>
  <c r="DW51" i="129"/>
  <c r="DW52" i="129"/>
  <c r="DW53" i="129"/>
  <c r="DW54" i="129"/>
  <c r="DW55" i="129"/>
  <c r="DW56" i="129"/>
  <c r="DW57" i="129"/>
  <c r="DW58" i="129"/>
  <c r="DW59" i="129"/>
  <c r="DW60" i="129"/>
  <c r="DW61" i="129"/>
  <c r="DW62" i="129"/>
  <c r="DW63" i="129"/>
  <c r="DW64" i="129"/>
  <c r="DW65" i="129"/>
  <c r="DW66" i="129"/>
  <c r="DW67" i="129"/>
  <c r="DW68" i="129"/>
  <c r="DW69" i="129"/>
  <c r="DW70" i="129"/>
  <c r="DW71" i="129"/>
  <c r="DW72" i="129"/>
  <c r="DW73" i="129"/>
  <c r="DW74" i="129"/>
  <c r="DW75" i="129"/>
  <c r="DW76" i="129"/>
  <c r="DW77" i="129"/>
  <c r="DW78" i="129"/>
  <c r="DW79" i="129"/>
  <c r="DW80" i="129"/>
  <c r="DW81" i="129"/>
  <c r="DW82" i="129"/>
  <c r="DW83" i="129"/>
  <c r="DW84" i="129"/>
  <c r="DW85" i="129"/>
  <c r="DW86" i="129"/>
  <c r="DW87" i="129"/>
  <c r="DW88" i="129"/>
  <c r="DW89" i="129"/>
  <c r="DW90" i="129"/>
  <c r="DW91" i="129"/>
  <c r="DW92" i="129"/>
  <c r="DW93" i="129"/>
  <c r="DW94" i="129"/>
  <c r="DW95" i="129"/>
  <c r="DW96" i="129"/>
  <c r="DW97" i="129"/>
  <c r="DW98" i="129"/>
  <c r="DW99" i="129"/>
  <c r="DW100" i="129"/>
  <c r="DW101" i="129"/>
  <c r="DW102" i="129"/>
  <c r="DW103" i="129"/>
  <c r="DW104" i="129"/>
  <c r="DW105" i="129"/>
  <c r="DW106" i="129"/>
  <c r="DW107" i="129"/>
  <c r="DW108" i="129"/>
  <c r="DW109" i="129"/>
  <c r="DW110" i="129"/>
  <c r="DW111" i="129"/>
  <c r="DW112" i="129"/>
  <c r="DW113" i="129"/>
  <c r="DW114" i="129"/>
  <c r="DW115" i="129"/>
  <c r="DW116" i="129"/>
  <c r="DW117" i="129"/>
  <c r="DW118" i="129"/>
  <c r="DW119" i="129"/>
  <c r="DW120" i="129"/>
  <c r="DW121" i="129"/>
  <c r="DW122" i="129"/>
  <c r="DW123" i="129"/>
  <c r="DW124" i="129"/>
  <c r="DW125" i="129"/>
  <c r="DW126" i="129"/>
  <c r="DW127" i="129"/>
  <c r="DW128" i="129"/>
  <c r="DW129" i="129"/>
  <c r="DW130" i="129"/>
  <c r="DW131" i="129"/>
  <c r="DW132" i="129"/>
  <c r="DW133" i="129"/>
  <c r="DW134" i="129"/>
  <c r="DW135" i="129"/>
  <c r="DW136" i="129"/>
  <c r="DW137" i="129"/>
  <c r="DW138" i="129"/>
  <c r="DW139" i="129"/>
  <c r="DW140" i="129"/>
  <c r="DW141" i="129"/>
  <c r="DW142" i="129"/>
  <c r="DW143" i="129"/>
  <c r="DW144" i="129"/>
  <c r="DW145" i="129"/>
  <c r="DW146" i="129"/>
  <c r="DW147" i="129"/>
  <c r="DW148" i="129"/>
  <c r="DW149" i="129"/>
  <c r="DW150" i="129"/>
  <c r="DW151" i="129"/>
  <c r="DW152" i="129"/>
  <c r="DW153" i="129"/>
  <c r="DW154" i="129"/>
  <c r="DW155" i="129"/>
  <c r="DW156" i="129"/>
  <c r="DW157" i="129"/>
  <c r="DW158" i="129"/>
  <c r="DW159" i="129"/>
  <c r="DW160" i="129"/>
  <c r="DW161" i="129"/>
  <c r="DW162" i="129"/>
  <c r="DW163" i="129"/>
  <c r="DW164" i="129"/>
  <c r="DW165" i="129"/>
  <c r="DW166" i="129"/>
  <c r="DW167" i="129"/>
  <c r="DW168" i="129"/>
  <c r="DW169" i="129"/>
  <c r="DW170" i="129"/>
  <c r="DW171" i="129"/>
  <c r="DW172" i="129"/>
  <c r="DW173" i="129"/>
  <c r="DW174" i="129"/>
  <c r="DW175" i="129"/>
  <c r="DW176" i="129"/>
  <c r="DW177" i="129"/>
  <c r="DW178" i="129"/>
  <c r="DW179" i="129"/>
  <c r="DW180" i="129"/>
  <c r="DW181" i="129"/>
  <c r="DW182" i="129"/>
  <c r="DW183" i="129"/>
  <c r="DW184" i="129"/>
  <c r="DW185" i="129"/>
  <c r="DW186" i="129"/>
  <c r="DW187" i="129"/>
  <c r="DW188" i="129"/>
  <c r="DW189" i="129"/>
  <c r="DW190" i="129"/>
  <c r="DW191" i="129"/>
  <c r="DW192" i="129"/>
  <c r="DW193" i="129"/>
  <c r="DW194" i="129"/>
  <c r="DW195" i="129"/>
  <c r="DW196" i="129"/>
  <c r="DW197" i="129"/>
  <c r="DW198" i="129"/>
  <c r="DW199" i="129"/>
  <c r="DW200" i="129"/>
  <c r="DW201" i="129"/>
  <c r="DW202" i="129"/>
  <c r="DW203" i="129"/>
  <c r="DW204" i="129"/>
  <c r="DW205" i="129"/>
  <c r="DW206" i="129"/>
  <c r="DW207" i="129"/>
  <c r="DW208" i="129"/>
  <c r="DW209" i="129"/>
  <c r="DW210" i="129"/>
  <c r="DW211" i="129"/>
  <c r="DW212" i="129"/>
  <c r="DW213" i="129"/>
  <c r="DW214" i="129"/>
  <c r="DW215" i="129"/>
  <c r="DW216" i="129"/>
  <c r="DW217" i="129"/>
  <c r="DW218" i="129"/>
  <c r="DW219" i="129"/>
  <c r="DW220" i="129"/>
  <c r="DW221" i="129"/>
  <c r="DW222" i="129"/>
  <c r="DW223" i="129"/>
  <c r="DW224" i="129"/>
  <c r="DW225" i="129"/>
  <c r="DW226" i="129"/>
  <c r="DW227" i="129"/>
  <c r="DW228" i="129"/>
  <c r="DW229" i="129"/>
  <c r="DW230" i="129"/>
  <c r="DW231" i="129"/>
  <c r="DW232" i="129"/>
  <c r="DW233" i="129"/>
  <c r="DW234" i="129"/>
  <c r="DW235" i="129"/>
  <c r="DW236" i="129"/>
  <c r="DW237" i="129"/>
  <c r="DW238" i="129"/>
  <c r="DW239" i="129"/>
  <c r="DW240" i="129"/>
  <c r="DW241" i="129"/>
  <c r="DW242" i="129"/>
  <c r="DW243" i="129"/>
  <c r="DW244" i="129"/>
  <c r="DW245" i="129"/>
  <c r="DW246" i="129"/>
  <c r="DW247" i="129"/>
  <c r="DW248" i="129"/>
  <c r="DW249" i="129"/>
  <c r="DW250" i="129"/>
  <c r="DW251" i="129"/>
  <c r="DW252" i="129"/>
  <c r="DW253" i="129"/>
  <c r="DW254" i="129"/>
  <c r="DW255" i="129"/>
  <c r="DW256" i="129"/>
  <c r="DW257" i="129"/>
  <c r="DW258" i="129"/>
  <c r="DW259" i="129"/>
  <c r="DW260" i="129"/>
  <c r="DW261" i="129"/>
  <c r="DW262" i="129"/>
  <c r="DW263" i="129"/>
  <c r="DW264" i="129"/>
  <c r="DW265" i="129"/>
  <c r="DW266" i="129"/>
  <c r="DW267" i="129"/>
  <c r="DW268" i="129"/>
  <c r="DW269" i="129"/>
  <c r="DW270" i="129"/>
  <c r="DW271" i="129"/>
  <c r="DW272" i="129"/>
  <c r="DW273" i="129"/>
  <c r="DW274" i="129"/>
  <c r="DW275" i="129"/>
  <c r="DW276" i="129"/>
  <c r="DW277" i="129"/>
  <c r="DW278" i="129"/>
  <c r="DW279" i="129"/>
  <c r="DW280" i="129"/>
  <c r="DW281" i="129"/>
  <c r="DW282" i="129"/>
  <c r="DW283" i="129"/>
  <c r="DW284" i="129"/>
  <c r="DW285" i="129"/>
  <c r="DW286" i="129"/>
  <c r="DW287" i="129"/>
  <c r="DW288" i="129"/>
  <c r="DW289" i="129"/>
  <c r="DW290" i="129"/>
  <c r="DW291" i="129"/>
  <c r="DW292" i="129"/>
  <c r="DW293" i="129"/>
  <c r="DW294" i="129"/>
  <c r="DW295" i="129"/>
  <c r="DW296" i="129"/>
  <c r="DW297" i="129"/>
  <c r="DW298" i="129"/>
  <c r="DW299" i="129"/>
  <c r="DW300" i="129"/>
  <c r="DW301" i="129"/>
  <c r="DW302" i="129"/>
  <c r="DW303" i="129"/>
  <c r="DW304" i="129"/>
  <c r="DW305" i="129"/>
  <c r="DW306" i="129"/>
  <c r="DW307" i="129"/>
  <c r="DW308" i="129"/>
  <c r="DW309" i="129"/>
  <c r="DW310" i="129"/>
  <c r="DW311" i="129"/>
  <c r="DW312" i="129"/>
  <c r="DW313" i="129"/>
  <c r="DW314" i="129"/>
  <c r="DW315" i="129"/>
  <c r="DW316" i="129"/>
  <c r="DW317" i="129"/>
  <c r="DW318" i="129"/>
  <c r="DW319" i="129"/>
  <c r="DW320" i="129"/>
  <c r="DW321" i="129"/>
  <c r="DW322" i="129"/>
  <c r="DW323" i="129"/>
  <c r="DW324" i="129"/>
  <c r="DW325" i="129"/>
  <c r="DW326" i="129"/>
  <c r="DW327" i="129"/>
  <c r="DW328" i="129"/>
  <c r="DW329" i="129"/>
  <c r="DW330" i="129"/>
  <c r="DW331" i="129"/>
  <c r="DW332" i="129"/>
  <c r="DW333" i="129"/>
  <c r="DW334" i="129"/>
  <c r="DW335" i="129"/>
  <c r="DW336" i="129"/>
  <c r="DW337" i="129"/>
  <c r="DW338" i="129"/>
  <c r="DW339" i="129"/>
  <c r="DW340" i="129"/>
  <c r="DW341" i="129"/>
  <c r="DW342" i="129"/>
  <c r="DW343" i="129"/>
  <c r="DW344" i="129"/>
  <c r="DW345" i="129"/>
  <c r="DW346" i="129"/>
  <c r="DW347" i="129"/>
  <c r="DW348" i="129"/>
  <c r="DW349" i="129"/>
  <c r="DW350" i="129"/>
  <c r="DW351" i="129"/>
  <c r="DW352" i="129"/>
  <c r="DW353" i="129"/>
  <c r="DW354" i="129"/>
  <c r="DW355" i="129"/>
  <c r="DW356" i="129"/>
  <c r="DW357" i="129"/>
  <c r="DW358" i="129"/>
  <c r="DW359" i="129"/>
  <c r="DW360" i="129"/>
  <c r="DW361" i="129"/>
  <c r="DW362" i="129"/>
  <c r="DW363" i="129"/>
  <c r="DW364" i="129"/>
  <c r="DW365" i="129"/>
  <c r="DW366" i="129"/>
  <c r="DW367" i="129"/>
  <c r="DW368" i="129"/>
  <c r="DW369" i="129"/>
  <c r="DW370" i="129"/>
  <c r="DW371" i="129"/>
  <c r="DW372" i="129"/>
  <c r="DW373" i="129"/>
  <c r="DW374" i="129"/>
  <c r="DW375" i="129"/>
  <c r="DW376" i="129"/>
  <c r="DW377" i="129"/>
  <c r="DW378" i="129"/>
  <c r="DW379" i="129"/>
  <c r="DW380" i="129"/>
  <c r="DW381" i="129"/>
  <c r="DW382" i="129"/>
  <c r="DW383" i="129"/>
  <c r="DW384" i="129"/>
  <c r="DW385" i="129"/>
  <c r="DW386" i="129"/>
  <c r="DW387" i="129"/>
  <c r="DW388" i="129"/>
  <c r="DW389" i="129"/>
  <c r="DW390" i="129"/>
  <c r="DW391" i="129"/>
  <c r="DW392" i="129"/>
  <c r="DW393" i="129"/>
  <c r="DW394" i="129"/>
  <c r="DW395" i="129"/>
  <c r="DW396" i="129"/>
  <c r="DW397" i="129"/>
  <c r="DW398" i="129"/>
  <c r="DW399" i="129"/>
  <c r="DW400" i="129"/>
  <c r="DW401" i="129"/>
  <c r="DW402" i="129"/>
  <c r="DW403" i="129"/>
  <c r="DW404" i="129"/>
  <c r="DW405" i="129"/>
  <c r="DW406" i="129"/>
  <c r="DW407" i="129"/>
  <c r="DW408" i="129"/>
  <c r="DW409" i="129"/>
  <c r="DW410" i="129"/>
  <c r="DW411" i="129"/>
  <c r="DW412" i="129"/>
  <c r="DW413" i="129"/>
  <c r="DW414" i="129"/>
  <c r="DW415" i="129"/>
  <c r="DW416" i="129"/>
  <c r="DW417" i="129"/>
  <c r="DW418" i="129"/>
  <c r="DW419" i="129"/>
  <c r="DW420" i="129"/>
  <c r="DW421" i="129"/>
  <c r="DW422" i="129"/>
  <c r="DW423" i="129"/>
  <c r="DW424" i="129"/>
  <c r="DW425" i="129"/>
  <c r="DW426" i="129"/>
  <c r="DW427" i="129"/>
  <c r="DW428" i="129"/>
  <c r="DW429" i="129"/>
  <c r="DW430" i="129"/>
  <c r="DW431" i="129"/>
  <c r="DW432" i="129"/>
  <c r="DW433" i="129"/>
  <c r="DW434" i="129"/>
  <c r="DW435" i="129"/>
  <c r="DW436" i="129"/>
  <c r="DW437" i="129"/>
  <c r="DW438" i="129"/>
  <c r="DW439" i="129"/>
  <c r="DW440" i="129"/>
  <c r="DW441" i="129"/>
  <c r="DW442" i="129"/>
  <c r="DW443" i="129"/>
  <c r="DW444" i="129"/>
  <c r="DW445" i="129"/>
  <c r="DW446" i="129"/>
  <c r="DW447" i="129"/>
  <c r="DW448" i="129"/>
  <c r="DW449" i="129"/>
  <c r="DW450" i="129"/>
  <c r="DW451" i="129"/>
  <c r="DW452" i="129"/>
  <c r="DW453" i="129"/>
  <c r="DW454" i="129"/>
  <c r="DW455" i="129"/>
  <c r="DW456" i="129"/>
  <c r="DW457" i="129"/>
  <c r="DW458" i="129"/>
  <c r="DW459" i="129"/>
  <c r="DW460" i="129"/>
  <c r="DW461" i="129"/>
  <c r="DW462" i="129"/>
  <c r="DW463" i="129"/>
  <c r="DW464" i="129"/>
  <c r="DW465" i="129"/>
  <c r="DW466" i="129"/>
  <c r="DW467" i="129"/>
  <c r="DW468" i="129"/>
  <c r="DW469" i="129"/>
  <c r="DW470" i="129"/>
  <c r="DW471" i="129"/>
  <c r="DW472" i="129"/>
  <c r="DW473" i="129"/>
  <c r="DW474" i="129"/>
  <c r="DW475" i="129"/>
  <c r="DW476" i="129"/>
  <c r="DW477" i="129"/>
  <c r="DW478" i="129"/>
  <c r="DW479" i="129"/>
  <c r="DW480" i="129"/>
  <c r="DW481" i="129"/>
  <c r="DW482" i="129"/>
  <c r="DW483" i="129"/>
  <c r="DW484" i="129"/>
  <c r="DW485" i="129"/>
  <c r="DW486" i="129"/>
  <c r="DW487" i="129"/>
  <c r="DW488" i="129"/>
  <c r="DW489" i="129"/>
  <c r="DW490" i="129"/>
  <c r="DW491" i="129"/>
  <c r="DW492" i="129"/>
  <c r="DW493" i="129"/>
  <c r="DW494" i="129"/>
  <c r="DW495" i="129"/>
  <c r="DW496" i="129"/>
  <c r="DW497" i="129"/>
  <c r="DW498" i="129"/>
  <c r="DW499" i="129"/>
  <c r="DW500" i="129"/>
  <c r="DW501" i="129"/>
  <c r="DW502" i="129"/>
  <c r="DW503" i="129"/>
  <c r="DW504" i="129"/>
  <c r="DW505" i="129"/>
  <c r="DW506" i="129"/>
  <c r="DW507" i="129"/>
  <c r="DW508" i="129"/>
  <c r="DW509" i="129"/>
  <c r="DW510" i="129"/>
  <c r="DW511" i="129"/>
  <c r="DW512" i="129"/>
  <c r="DW513" i="129"/>
  <c r="DW514" i="129"/>
  <c r="DW515" i="129"/>
  <c r="DW516" i="129"/>
  <c r="DW517" i="129"/>
  <c r="DW518" i="129"/>
  <c r="DW519" i="129"/>
  <c r="DW520" i="129"/>
  <c r="DW521" i="129"/>
  <c r="DW522" i="129"/>
  <c r="DW523" i="129"/>
  <c r="DW524" i="129"/>
  <c r="DW525" i="129"/>
  <c r="DW526" i="129"/>
  <c r="DW527" i="129"/>
  <c r="DW528" i="129"/>
  <c r="DW529" i="129"/>
  <c r="DW530" i="129"/>
  <c r="DW531" i="129"/>
  <c r="DW532" i="129"/>
  <c r="DW533" i="129"/>
  <c r="DW534" i="129"/>
  <c r="DW535" i="129"/>
  <c r="DW536" i="129"/>
  <c r="DW537" i="129"/>
  <c r="DW538" i="129"/>
  <c r="DW539" i="129"/>
  <c r="DW540" i="129"/>
  <c r="DW541" i="129"/>
  <c r="DW542" i="129"/>
  <c r="DW543" i="129"/>
  <c r="DW544" i="129"/>
  <c r="DW23" i="129"/>
  <c r="DU24" i="129"/>
  <c r="DU25" i="129"/>
  <c r="DU26" i="129"/>
  <c r="DU27" i="129"/>
  <c r="DU28" i="129"/>
  <c r="DU29" i="129"/>
  <c r="DU30" i="129"/>
  <c r="DU31" i="129"/>
  <c r="DU32" i="129"/>
  <c r="DU33" i="129"/>
  <c r="DU34" i="129"/>
  <c r="DU35" i="129"/>
  <c r="DU36" i="129"/>
  <c r="DU37" i="129"/>
  <c r="DU38" i="129"/>
  <c r="DU39" i="129"/>
  <c r="DU40" i="129"/>
  <c r="DU41" i="129"/>
  <c r="DU42" i="129"/>
  <c r="DU43" i="129"/>
  <c r="DU44" i="129"/>
  <c r="DU45" i="129"/>
  <c r="DU46" i="129"/>
  <c r="DU47" i="129"/>
  <c r="DU48" i="129"/>
  <c r="DU49" i="129"/>
  <c r="DU50" i="129"/>
  <c r="DU51" i="129"/>
  <c r="DU52" i="129"/>
  <c r="DU53" i="129"/>
  <c r="DU54" i="129"/>
  <c r="DU55" i="129"/>
  <c r="DU56" i="129"/>
  <c r="DU57" i="129"/>
  <c r="DU58" i="129"/>
  <c r="DU59" i="129"/>
  <c r="DU60" i="129"/>
  <c r="DU61" i="129"/>
  <c r="DU62" i="129"/>
  <c r="DU63" i="129"/>
  <c r="DU64" i="129"/>
  <c r="DU65" i="129"/>
  <c r="DU66" i="129"/>
  <c r="DU67" i="129"/>
  <c r="DU68" i="129"/>
  <c r="DU69" i="129"/>
  <c r="DU70" i="129"/>
  <c r="DU71" i="129"/>
  <c r="DU72" i="129"/>
  <c r="DU73" i="129"/>
  <c r="DU74" i="129"/>
  <c r="DU75" i="129"/>
  <c r="DU76" i="129"/>
  <c r="DU77" i="129"/>
  <c r="DU78" i="129"/>
  <c r="DU79" i="129"/>
  <c r="DU80" i="129"/>
  <c r="DU81" i="129"/>
  <c r="DU82" i="129"/>
  <c r="DU83" i="129"/>
  <c r="DU84" i="129"/>
  <c r="DU85" i="129"/>
  <c r="DU86" i="129"/>
  <c r="DU87" i="129"/>
  <c r="DU88" i="129"/>
  <c r="DU89" i="129"/>
  <c r="DU90" i="129"/>
  <c r="DU91" i="129"/>
  <c r="DU92" i="129"/>
  <c r="DU93" i="129"/>
  <c r="DU94" i="129"/>
  <c r="DU95" i="129"/>
  <c r="DU96" i="129"/>
  <c r="DU97" i="129"/>
  <c r="DU98" i="129"/>
  <c r="DU99" i="129"/>
  <c r="DU100" i="129"/>
  <c r="DU101" i="129"/>
  <c r="DU102" i="129"/>
  <c r="DU103" i="129"/>
  <c r="DU104" i="129"/>
  <c r="DU105" i="129"/>
  <c r="DU106" i="129"/>
  <c r="DU107" i="129"/>
  <c r="DU108" i="129"/>
  <c r="DU109" i="129"/>
  <c r="DU110" i="129"/>
  <c r="DU111" i="129"/>
  <c r="DU112" i="129"/>
  <c r="DU113" i="129"/>
  <c r="DU114" i="129"/>
  <c r="DU115" i="129"/>
  <c r="DU116" i="129"/>
  <c r="DU117" i="129"/>
  <c r="DU118" i="129"/>
  <c r="DU119" i="129"/>
  <c r="DU120" i="129"/>
  <c r="DU121" i="129"/>
  <c r="DU122" i="129"/>
  <c r="DU123" i="129"/>
  <c r="DU124" i="129"/>
  <c r="DU125" i="129"/>
  <c r="DU126" i="129"/>
  <c r="DU127" i="129"/>
  <c r="DU128" i="129"/>
  <c r="DU129" i="129"/>
  <c r="DU130" i="129"/>
  <c r="DU131" i="129"/>
  <c r="DU132" i="129"/>
  <c r="DU133" i="129"/>
  <c r="DU134" i="129"/>
  <c r="DU135" i="129"/>
  <c r="DU136" i="129"/>
  <c r="DU137" i="129"/>
  <c r="DU138" i="129"/>
  <c r="DU139" i="129"/>
  <c r="DU140" i="129"/>
  <c r="DU141" i="129"/>
  <c r="DU142" i="129"/>
  <c r="DU143" i="129"/>
  <c r="DU144" i="129"/>
  <c r="DU145" i="129"/>
  <c r="DU146" i="129"/>
  <c r="DU147" i="129"/>
  <c r="DU148" i="129"/>
  <c r="DU149" i="129"/>
  <c r="DU150" i="129"/>
  <c r="DU151" i="129"/>
  <c r="DU152" i="129"/>
  <c r="DU153" i="129"/>
  <c r="DU154" i="129"/>
  <c r="DU155" i="129"/>
  <c r="DU156" i="129"/>
  <c r="DU157" i="129"/>
  <c r="DU158" i="129"/>
  <c r="DU159" i="129"/>
  <c r="DU160" i="129"/>
  <c r="DU161" i="129"/>
  <c r="DU162" i="129"/>
  <c r="DU163" i="129"/>
  <c r="DU164" i="129"/>
  <c r="DU165" i="129"/>
  <c r="DU166" i="129"/>
  <c r="DU167" i="129"/>
  <c r="DU168" i="129"/>
  <c r="DU169" i="129"/>
  <c r="DU170" i="129"/>
  <c r="DU171" i="129"/>
  <c r="DU172" i="129"/>
  <c r="DU173" i="129"/>
  <c r="DU174" i="129"/>
  <c r="DU175" i="129"/>
  <c r="DU176" i="129"/>
  <c r="DU177" i="129"/>
  <c r="DU178" i="129"/>
  <c r="DU179" i="129"/>
  <c r="DU180" i="129"/>
  <c r="DU181" i="129"/>
  <c r="DU182" i="129"/>
  <c r="DU183" i="129"/>
  <c r="DU184" i="129"/>
  <c r="DU185" i="129"/>
  <c r="DU186" i="129"/>
  <c r="DU187" i="129"/>
  <c r="DU188" i="129"/>
  <c r="DU189" i="129"/>
  <c r="DU190" i="129"/>
  <c r="DU191" i="129"/>
  <c r="DU192" i="129"/>
  <c r="DU193" i="129"/>
  <c r="DU194" i="129"/>
  <c r="DU195" i="129"/>
  <c r="DU196" i="129"/>
  <c r="DU197" i="129"/>
  <c r="DU198" i="129"/>
  <c r="DU199" i="129"/>
  <c r="DU200" i="129"/>
  <c r="DU201" i="129"/>
  <c r="DU202" i="129"/>
  <c r="DU203" i="129"/>
  <c r="DU204" i="129"/>
  <c r="DU205" i="129"/>
  <c r="DU206" i="129"/>
  <c r="DU207" i="129"/>
  <c r="DU208" i="129"/>
  <c r="DU209" i="129"/>
  <c r="DU210" i="129"/>
  <c r="DU211" i="129"/>
  <c r="DU212" i="129"/>
  <c r="DU213" i="129"/>
  <c r="DU214" i="129"/>
  <c r="DU215" i="129"/>
  <c r="DU216" i="129"/>
  <c r="DU217" i="129"/>
  <c r="DU218" i="129"/>
  <c r="DU219" i="129"/>
  <c r="DU220" i="129"/>
  <c r="DU221" i="129"/>
  <c r="DU222" i="129"/>
  <c r="DU223" i="129"/>
  <c r="DU224" i="129"/>
  <c r="DU225" i="129"/>
  <c r="DU226" i="129"/>
  <c r="DU227" i="129"/>
  <c r="DU228" i="129"/>
  <c r="DU229" i="129"/>
  <c r="DU230" i="129"/>
  <c r="DU231" i="129"/>
  <c r="DU232" i="129"/>
  <c r="DU233" i="129"/>
  <c r="DU234" i="129"/>
  <c r="DU235" i="129"/>
  <c r="DU236" i="129"/>
  <c r="DU237" i="129"/>
  <c r="DU238" i="129"/>
  <c r="DU239" i="129"/>
  <c r="DU240" i="129"/>
  <c r="DU241" i="129"/>
  <c r="DU242" i="129"/>
  <c r="DU243" i="129"/>
  <c r="DU244" i="129"/>
  <c r="DU245" i="129"/>
  <c r="DU246" i="129"/>
  <c r="DU247" i="129"/>
  <c r="DU248" i="129"/>
  <c r="DU249" i="129"/>
  <c r="DU250" i="129"/>
  <c r="DU251" i="129"/>
  <c r="DU252" i="129"/>
  <c r="DU253" i="129"/>
  <c r="DU254" i="129"/>
  <c r="DU255" i="129"/>
  <c r="DU256" i="129"/>
  <c r="DU257" i="129"/>
  <c r="DU258" i="129"/>
  <c r="DU259" i="129"/>
  <c r="DU260" i="129"/>
  <c r="DU261" i="129"/>
  <c r="DU262" i="129"/>
  <c r="DU263" i="129"/>
  <c r="DU264" i="129"/>
  <c r="DU265" i="129"/>
  <c r="DU266" i="129"/>
  <c r="DU267" i="129"/>
  <c r="DU268" i="129"/>
  <c r="DU269" i="129"/>
  <c r="DU270" i="129"/>
  <c r="DU271" i="129"/>
  <c r="DU272" i="129"/>
  <c r="DU273" i="129"/>
  <c r="DU274" i="129"/>
  <c r="DU275" i="129"/>
  <c r="DU276" i="129"/>
  <c r="DU277" i="129"/>
  <c r="DU278" i="129"/>
  <c r="DU279" i="129"/>
  <c r="DU280" i="129"/>
  <c r="DU281" i="129"/>
  <c r="DU282" i="129"/>
  <c r="DU283" i="129"/>
  <c r="DU284" i="129"/>
  <c r="DU285" i="129"/>
  <c r="DU286" i="129"/>
  <c r="DU287" i="129"/>
  <c r="DU288" i="129"/>
  <c r="DU289" i="129"/>
  <c r="DU290" i="129"/>
  <c r="DU291" i="129"/>
  <c r="DU292" i="129"/>
  <c r="DU293" i="129"/>
  <c r="DU294" i="129"/>
  <c r="DU295" i="129"/>
  <c r="DU296" i="129"/>
  <c r="DU297" i="129"/>
  <c r="DU298" i="129"/>
  <c r="DU299" i="129"/>
  <c r="DU300" i="129"/>
  <c r="DU301" i="129"/>
  <c r="DU302" i="129"/>
  <c r="DU303" i="129"/>
  <c r="DU304" i="129"/>
  <c r="DU305" i="129"/>
  <c r="DU306" i="129"/>
  <c r="DU307" i="129"/>
  <c r="DU308" i="129"/>
  <c r="DU309" i="129"/>
  <c r="DU310" i="129"/>
  <c r="DU311" i="129"/>
  <c r="DU312" i="129"/>
  <c r="DU313" i="129"/>
  <c r="DU314" i="129"/>
  <c r="DU315" i="129"/>
  <c r="DU316" i="129"/>
  <c r="DU317" i="129"/>
  <c r="DU318" i="129"/>
  <c r="DU319" i="129"/>
  <c r="DU320" i="129"/>
  <c r="DU321" i="129"/>
  <c r="DU322" i="129"/>
  <c r="DU323" i="129"/>
  <c r="DU324" i="129"/>
  <c r="DU325" i="129"/>
  <c r="DU326" i="129"/>
  <c r="DU327" i="129"/>
  <c r="DU328" i="129"/>
  <c r="DU329" i="129"/>
  <c r="DU330" i="129"/>
  <c r="DU331" i="129"/>
  <c r="DU332" i="129"/>
  <c r="DU333" i="129"/>
  <c r="DU334" i="129"/>
  <c r="DU335" i="129"/>
  <c r="DU336" i="129"/>
  <c r="DU337" i="129"/>
  <c r="DU338" i="129"/>
  <c r="DU339" i="129"/>
  <c r="DU340" i="129"/>
  <c r="DU341" i="129"/>
  <c r="DU342" i="129"/>
  <c r="DU343" i="129"/>
  <c r="DU344" i="129"/>
  <c r="DU345" i="129"/>
  <c r="DU346" i="129"/>
  <c r="DU347" i="129"/>
  <c r="DU348" i="129"/>
  <c r="DU349" i="129"/>
  <c r="DU350" i="129"/>
  <c r="DU351" i="129"/>
  <c r="DU352" i="129"/>
  <c r="DU353" i="129"/>
  <c r="DU354" i="129"/>
  <c r="DU355" i="129"/>
  <c r="DU356" i="129"/>
  <c r="DU357" i="129"/>
  <c r="DU358" i="129"/>
  <c r="DU359" i="129"/>
  <c r="DU360" i="129"/>
  <c r="DU361" i="129"/>
  <c r="DU362" i="129"/>
  <c r="DU363" i="129"/>
  <c r="DU364" i="129"/>
  <c r="DU365" i="129"/>
  <c r="DU366" i="129"/>
  <c r="DU367" i="129"/>
  <c r="DU368" i="129"/>
  <c r="DU369" i="129"/>
  <c r="DU370" i="129"/>
  <c r="DU371" i="129"/>
  <c r="DU372" i="129"/>
  <c r="DU373" i="129"/>
  <c r="DU374" i="129"/>
  <c r="DU375" i="129"/>
  <c r="DU376" i="129"/>
  <c r="DU377" i="129"/>
  <c r="DU378" i="129"/>
  <c r="DU379" i="129"/>
  <c r="DU380" i="129"/>
  <c r="DU381" i="129"/>
  <c r="DU382" i="129"/>
  <c r="DU383" i="129"/>
  <c r="DU384" i="129"/>
  <c r="DU385" i="129"/>
  <c r="DU386" i="129"/>
  <c r="DU387" i="129"/>
  <c r="DU388" i="129"/>
  <c r="DU389" i="129"/>
  <c r="DU390" i="129"/>
  <c r="DU391" i="129"/>
  <c r="DU392" i="129"/>
  <c r="DU393" i="129"/>
  <c r="DU394" i="129"/>
  <c r="DU395" i="129"/>
  <c r="DU396" i="129"/>
  <c r="DU397" i="129"/>
  <c r="DU398" i="129"/>
  <c r="DU399" i="129"/>
  <c r="DU400" i="129"/>
  <c r="DU401" i="129"/>
  <c r="DU402" i="129"/>
  <c r="DU403" i="129"/>
  <c r="DU404" i="129"/>
  <c r="DU405" i="129"/>
  <c r="DU406" i="129"/>
  <c r="DU407" i="129"/>
  <c r="DU408" i="129"/>
  <c r="DU409" i="129"/>
  <c r="DU410" i="129"/>
  <c r="DU411" i="129"/>
  <c r="DU412" i="129"/>
  <c r="DU413" i="129"/>
  <c r="DU414" i="129"/>
  <c r="DU415" i="129"/>
  <c r="DU416" i="129"/>
  <c r="DU417" i="129"/>
  <c r="DU418" i="129"/>
  <c r="DU419" i="129"/>
  <c r="DU420" i="129"/>
  <c r="DU421" i="129"/>
  <c r="DU422" i="129"/>
  <c r="DU423" i="129"/>
  <c r="DU424" i="129"/>
  <c r="DU425" i="129"/>
  <c r="DU426" i="129"/>
  <c r="DU427" i="129"/>
  <c r="DU428" i="129"/>
  <c r="DU429" i="129"/>
  <c r="DU430" i="129"/>
  <c r="DU431" i="129"/>
  <c r="DU432" i="129"/>
  <c r="DU433" i="129"/>
  <c r="DU434" i="129"/>
  <c r="DU435" i="129"/>
  <c r="DU436" i="129"/>
  <c r="DU437" i="129"/>
  <c r="DU438" i="129"/>
  <c r="DU439" i="129"/>
  <c r="DU440" i="129"/>
  <c r="DU441" i="129"/>
  <c r="DU442" i="129"/>
  <c r="DU443" i="129"/>
  <c r="DU444" i="129"/>
  <c r="DU445" i="129"/>
  <c r="DU446" i="129"/>
  <c r="DU447" i="129"/>
  <c r="DU448" i="129"/>
  <c r="DU449" i="129"/>
  <c r="DU450" i="129"/>
  <c r="DU451" i="129"/>
  <c r="DU452" i="129"/>
  <c r="DU453" i="129"/>
  <c r="DU454" i="129"/>
  <c r="DU455" i="129"/>
  <c r="DU456" i="129"/>
  <c r="DU457" i="129"/>
  <c r="DU458" i="129"/>
  <c r="DU459" i="129"/>
  <c r="DU460" i="129"/>
  <c r="DU461" i="129"/>
  <c r="DU462" i="129"/>
  <c r="DU463" i="129"/>
  <c r="DU464" i="129"/>
  <c r="DU465" i="129"/>
  <c r="DU466" i="129"/>
  <c r="DU467" i="129"/>
  <c r="DU468" i="129"/>
  <c r="DU469" i="129"/>
  <c r="DU470" i="129"/>
  <c r="DU471" i="129"/>
  <c r="DU472" i="129"/>
  <c r="DU473" i="129"/>
  <c r="DU474" i="129"/>
  <c r="DU475" i="129"/>
  <c r="DU476" i="129"/>
  <c r="DU477" i="129"/>
  <c r="DU478" i="129"/>
  <c r="DU479" i="129"/>
  <c r="DU480" i="129"/>
  <c r="DU481" i="129"/>
  <c r="DU482" i="129"/>
  <c r="DU483" i="129"/>
  <c r="DU484" i="129"/>
  <c r="DU485" i="129"/>
  <c r="DU486" i="129"/>
  <c r="DU487" i="129"/>
  <c r="DU488" i="129"/>
  <c r="DU489" i="129"/>
  <c r="DU490" i="129"/>
  <c r="DU491" i="129"/>
  <c r="DU492" i="129"/>
  <c r="DU493" i="129"/>
  <c r="DU494" i="129"/>
  <c r="DU495" i="129"/>
  <c r="DU496" i="129"/>
  <c r="DU497" i="129"/>
  <c r="DU498" i="129"/>
  <c r="DU499" i="129"/>
  <c r="DU500" i="129"/>
  <c r="DU501" i="129"/>
  <c r="DU502" i="129"/>
  <c r="DU503" i="129"/>
  <c r="DU504" i="129"/>
  <c r="DU505" i="129"/>
  <c r="DU506" i="129"/>
  <c r="DU507" i="129"/>
  <c r="DU508" i="129"/>
  <c r="DU509" i="129"/>
  <c r="DU510" i="129"/>
  <c r="DU511" i="129"/>
  <c r="DU512" i="129"/>
  <c r="DU513" i="129"/>
  <c r="DU514" i="129"/>
  <c r="DU515" i="129"/>
  <c r="DU516" i="129"/>
  <c r="DU517" i="129"/>
  <c r="DU518" i="129"/>
  <c r="DU519" i="129"/>
  <c r="DU520" i="129"/>
  <c r="DU521" i="129"/>
  <c r="DU522" i="129"/>
  <c r="DU523" i="129"/>
  <c r="DU524" i="129"/>
  <c r="DU525" i="129"/>
  <c r="DU526" i="129"/>
  <c r="DU527" i="129"/>
  <c r="DU528" i="129"/>
  <c r="DU529" i="129"/>
  <c r="DU530" i="129"/>
  <c r="DU531" i="129"/>
  <c r="DU532" i="129"/>
  <c r="DU533" i="129"/>
  <c r="DU534" i="129"/>
  <c r="DU535" i="129"/>
  <c r="DU536" i="129"/>
  <c r="DU537" i="129"/>
  <c r="DU538" i="129"/>
  <c r="DU539" i="129"/>
  <c r="DU540" i="129"/>
  <c r="DU541" i="129"/>
  <c r="DU542" i="129"/>
  <c r="DU543" i="129"/>
  <c r="DU544" i="129"/>
  <c r="DU23" i="129"/>
  <c r="DS24" i="129"/>
  <c r="DS25" i="129"/>
  <c r="DS26" i="129"/>
  <c r="DS27" i="129"/>
  <c r="DS28" i="129"/>
  <c r="DS29" i="129"/>
  <c r="DS30" i="129"/>
  <c r="DS31" i="129"/>
  <c r="DS32" i="129"/>
  <c r="DS33" i="129"/>
  <c r="DS34" i="129"/>
  <c r="DS35" i="129"/>
  <c r="DS36" i="129"/>
  <c r="DS37" i="129"/>
  <c r="DS38" i="129"/>
  <c r="DS39" i="129"/>
  <c r="DS40" i="129"/>
  <c r="DS41" i="129"/>
  <c r="DS42" i="129"/>
  <c r="DS43" i="129"/>
  <c r="DS44" i="129"/>
  <c r="DS45" i="129"/>
  <c r="DS46" i="129"/>
  <c r="DS47" i="129"/>
  <c r="DS48" i="129"/>
  <c r="DS49" i="129"/>
  <c r="DS50" i="129"/>
  <c r="DS51" i="129"/>
  <c r="DS52" i="129"/>
  <c r="DS53" i="129"/>
  <c r="DS54" i="129"/>
  <c r="DS55" i="129"/>
  <c r="DS56" i="129"/>
  <c r="DS57" i="129"/>
  <c r="DS58" i="129"/>
  <c r="DS59" i="129"/>
  <c r="DS60" i="129"/>
  <c r="DS61" i="129"/>
  <c r="DS62" i="129"/>
  <c r="DS63" i="129"/>
  <c r="DS64" i="129"/>
  <c r="DS65" i="129"/>
  <c r="DS66" i="129"/>
  <c r="DS67" i="129"/>
  <c r="DS68" i="129"/>
  <c r="DS69" i="129"/>
  <c r="DS70" i="129"/>
  <c r="DS71" i="129"/>
  <c r="DS72" i="129"/>
  <c r="DS73" i="129"/>
  <c r="DS74" i="129"/>
  <c r="DS75" i="129"/>
  <c r="DS76" i="129"/>
  <c r="DS77" i="129"/>
  <c r="DS78" i="129"/>
  <c r="DS79" i="129"/>
  <c r="DS80" i="129"/>
  <c r="DS81" i="129"/>
  <c r="DS82" i="129"/>
  <c r="DS83" i="129"/>
  <c r="DS84" i="129"/>
  <c r="DS85" i="129"/>
  <c r="DS86" i="129"/>
  <c r="DS87" i="129"/>
  <c r="DS88" i="129"/>
  <c r="DS89" i="129"/>
  <c r="DS90" i="129"/>
  <c r="DS91" i="129"/>
  <c r="DS92" i="129"/>
  <c r="DS93" i="129"/>
  <c r="DS94" i="129"/>
  <c r="DS95" i="129"/>
  <c r="DS96" i="129"/>
  <c r="DS97" i="129"/>
  <c r="DS98" i="129"/>
  <c r="DS99" i="129"/>
  <c r="DS100" i="129"/>
  <c r="DS101" i="129"/>
  <c r="DS102" i="129"/>
  <c r="DS103" i="129"/>
  <c r="DS104" i="129"/>
  <c r="DS105" i="129"/>
  <c r="DS106" i="129"/>
  <c r="DS107" i="129"/>
  <c r="DS108" i="129"/>
  <c r="DS109" i="129"/>
  <c r="DS110" i="129"/>
  <c r="DS111" i="129"/>
  <c r="DS112" i="129"/>
  <c r="DS113" i="129"/>
  <c r="DS114" i="129"/>
  <c r="DS115" i="129"/>
  <c r="DS116" i="129"/>
  <c r="DS117" i="129"/>
  <c r="DS118" i="129"/>
  <c r="DS119" i="129"/>
  <c r="DS120" i="129"/>
  <c r="DS121" i="129"/>
  <c r="DS122" i="129"/>
  <c r="DS123" i="129"/>
  <c r="DS124" i="129"/>
  <c r="DS125" i="129"/>
  <c r="DS126" i="129"/>
  <c r="DS127" i="129"/>
  <c r="DS128" i="129"/>
  <c r="DS129" i="129"/>
  <c r="DS130" i="129"/>
  <c r="DS131" i="129"/>
  <c r="DS132" i="129"/>
  <c r="DS133" i="129"/>
  <c r="DS134" i="129"/>
  <c r="DS135" i="129"/>
  <c r="DS136" i="129"/>
  <c r="DS137" i="129"/>
  <c r="DS138" i="129"/>
  <c r="DS139" i="129"/>
  <c r="DS140" i="129"/>
  <c r="DS141" i="129"/>
  <c r="DS142" i="129"/>
  <c r="DS143" i="129"/>
  <c r="DS144" i="129"/>
  <c r="DS145" i="129"/>
  <c r="DS146" i="129"/>
  <c r="DS147" i="129"/>
  <c r="DS148" i="129"/>
  <c r="DS149" i="129"/>
  <c r="DS150" i="129"/>
  <c r="DS151" i="129"/>
  <c r="DS152" i="129"/>
  <c r="DS153" i="129"/>
  <c r="DS154" i="129"/>
  <c r="DS155" i="129"/>
  <c r="DS156" i="129"/>
  <c r="DS157" i="129"/>
  <c r="DS158" i="129"/>
  <c r="DS159" i="129"/>
  <c r="DS160" i="129"/>
  <c r="DS161" i="129"/>
  <c r="DS162" i="129"/>
  <c r="DS163" i="129"/>
  <c r="DS164" i="129"/>
  <c r="DS165" i="129"/>
  <c r="DS166" i="129"/>
  <c r="DS167" i="129"/>
  <c r="DS168" i="129"/>
  <c r="DS169" i="129"/>
  <c r="DS170" i="129"/>
  <c r="DS171" i="129"/>
  <c r="DS172" i="129"/>
  <c r="DS173" i="129"/>
  <c r="DS174" i="129"/>
  <c r="DS175" i="129"/>
  <c r="DS176" i="129"/>
  <c r="DS177" i="129"/>
  <c r="DS178" i="129"/>
  <c r="DS179" i="129"/>
  <c r="DS180" i="129"/>
  <c r="DS181" i="129"/>
  <c r="DS182" i="129"/>
  <c r="DS183" i="129"/>
  <c r="DS184" i="129"/>
  <c r="DS185" i="129"/>
  <c r="DS186" i="129"/>
  <c r="DS187" i="129"/>
  <c r="DS188" i="129"/>
  <c r="DS189" i="129"/>
  <c r="DS190" i="129"/>
  <c r="DS191" i="129"/>
  <c r="DS192" i="129"/>
  <c r="DS193" i="129"/>
  <c r="DS194" i="129"/>
  <c r="DS195" i="129"/>
  <c r="DS196" i="129"/>
  <c r="DS197" i="129"/>
  <c r="DS198" i="129"/>
  <c r="DS199" i="129"/>
  <c r="DS200" i="129"/>
  <c r="DS201" i="129"/>
  <c r="DS202" i="129"/>
  <c r="DS203" i="129"/>
  <c r="DS204" i="129"/>
  <c r="DS205" i="129"/>
  <c r="DS206" i="129"/>
  <c r="DS207" i="129"/>
  <c r="DS208" i="129"/>
  <c r="DS209" i="129"/>
  <c r="DS210" i="129"/>
  <c r="DS211" i="129"/>
  <c r="DS212" i="129"/>
  <c r="DS213" i="129"/>
  <c r="DS214" i="129"/>
  <c r="DS215" i="129"/>
  <c r="DS216" i="129"/>
  <c r="DS217" i="129"/>
  <c r="DS218" i="129"/>
  <c r="DS219" i="129"/>
  <c r="DS220" i="129"/>
  <c r="DS221" i="129"/>
  <c r="DS222" i="129"/>
  <c r="DS223" i="129"/>
  <c r="DS224" i="129"/>
  <c r="DS225" i="129"/>
  <c r="DS226" i="129"/>
  <c r="DS227" i="129"/>
  <c r="DS228" i="129"/>
  <c r="DS229" i="129"/>
  <c r="DS230" i="129"/>
  <c r="DS231" i="129"/>
  <c r="DS232" i="129"/>
  <c r="DS233" i="129"/>
  <c r="DS234" i="129"/>
  <c r="DS235" i="129"/>
  <c r="DS236" i="129"/>
  <c r="DS237" i="129"/>
  <c r="DS238" i="129"/>
  <c r="DS239" i="129"/>
  <c r="DS240" i="129"/>
  <c r="DS241" i="129"/>
  <c r="DS242" i="129"/>
  <c r="DS243" i="129"/>
  <c r="DS244" i="129"/>
  <c r="DS245" i="129"/>
  <c r="DS246" i="129"/>
  <c r="DS247" i="129"/>
  <c r="DS248" i="129"/>
  <c r="DS249" i="129"/>
  <c r="DS250" i="129"/>
  <c r="DS251" i="129"/>
  <c r="DS252" i="129"/>
  <c r="DS253" i="129"/>
  <c r="DS254" i="129"/>
  <c r="DS255" i="129"/>
  <c r="DS256" i="129"/>
  <c r="DS257" i="129"/>
  <c r="DS258" i="129"/>
  <c r="DS259" i="129"/>
  <c r="DS260" i="129"/>
  <c r="DS261" i="129"/>
  <c r="DS262" i="129"/>
  <c r="DS263" i="129"/>
  <c r="DS264" i="129"/>
  <c r="DS265" i="129"/>
  <c r="DS266" i="129"/>
  <c r="DS267" i="129"/>
  <c r="DS268" i="129"/>
  <c r="DS269" i="129"/>
  <c r="DS270" i="129"/>
  <c r="DS271" i="129"/>
  <c r="DS272" i="129"/>
  <c r="DS273" i="129"/>
  <c r="DS274" i="129"/>
  <c r="DS275" i="129"/>
  <c r="DS276" i="129"/>
  <c r="DS277" i="129"/>
  <c r="DS278" i="129"/>
  <c r="DS279" i="129"/>
  <c r="DS280" i="129"/>
  <c r="DS281" i="129"/>
  <c r="DS282" i="129"/>
  <c r="DS283" i="129"/>
  <c r="DS284" i="129"/>
  <c r="DS285" i="129"/>
  <c r="DS286" i="129"/>
  <c r="DS287" i="129"/>
  <c r="DS288" i="129"/>
  <c r="DS289" i="129"/>
  <c r="DS290" i="129"/>
  <c r="DS291" i="129"/>
  <c r="DS292" i="129"/>
  <c r="DS293" i="129"/>
  <c r="DS294" i="129"/>
  <c r="DS295" i="129"/>
  <c r="DS296" i="129"/>
  <c r="DS297" i="129"/>
  <c r="DS298" i="129"/>
  <c r="DS299" i="129"/>
  <c r="DS300" i="129"/>
  <c r="DS301" i="129"/>
  <c r="DS302" i="129"/>
  <c r="DS303" i="129"/>
  <c r="DS304" i="129"/>
  <c r="DS305" i="129"/>
  <c r="DS306" i="129"/>
  <c r="DS307" i="129"/>
  <c r="DS308" i="129"/>
  <c r="DS309" i="129"/>
  <c r="DS310" i="129"/>
  <c r="DS311" i="129"/>
  <c r="DS312" i="129"/>
  <c r="DS313" i="129"/>
  <c r="DS314" i="129"/>
  <c r="DS315" i="129"/>
  <c r="DS316" i="129"/>
  <c r="DS317" i="129"/>
  <c r="DS318" i="129"/>
  <c r="DS319" i="129"/>
  <c r="DS320" i="129"/>
  <c r="DS321" i="129"/>
  <c r="DS322" i="129"/>
  <c r="DS323" i="129"/>
  <c r="DS324" i="129"/>
  <c r="DS325" i="129"/>
  <c r="DS326" i="129"/>
  <c r="DS327" i="129"/>
  <c r="DS328" i="129"/>
  <c r="DS329" i="129"/>
  <c r="DS330" i="129"/>
  <c r="DS331" i="129"/>
  <c r="DS332" i="129"/>
  <c r="DS333" i="129"/>
  <c r="DS334" i="129"/>
  <c r="DS335" i="129"/>
  <c r="DS336" i="129"/>
  <c r="DS337" i="129"/>
  <c r="DS338" i="129"/>
  <c r="DS339" i="129"/>
  <c r="DS340" i="129"/>
  <c r="DS341" i="129"/>
  <c r="DS342" i="129"/>
  <c r="DS343" i="129"/>
  <c r="DS344" i="129"/>
  <c r="DS345" i="129"/>
  <c r="DS346" i="129"/>
  <c r="DS347" i="129"/>
  <c r="DS348" i="129"/>
  <c r="DS349" i="129"/>
  <c r="DS350" i="129"/>
  <c r="DS351" i="129"/>
  <c r="DS352" i="129"/>
  <c r="DS353" i="129"/>
  <c r="DS354" i="129"/>
  <c r="DS355" i="129"/>
  <c r="DS356" i="129"/>
  <c r="DS357" i="129"/>
  <c r="DS358" i="129"/>
  <c r="DS359" i="129"/>
  <c r="DS360" i="129"/>
  <c r="DS361" i="129"/>
  <c r="DS362" i="129"/>
  <c r="DS363" i="129"/>
  <c r="DS364" i="129"/>
  <c r="DS365" i="129"/>
  <c r="DS366" i="129"/>
  <c r="DS367" i="129"/>
  <c r="DS368" i="129"/>
  <c r="DS369" i="129"/>
  <c r="DS370" i="129"/>
  <c r="DS371" i="129"/>
  <c r="DS372" i="129"/>
  <c r="DS373" i="129"/>
  <c r="DS374" i="129"/>
  <c r="DS375" i="129"/>
  <c r="DS376" i="129"/>
  <c r="DS377" i="129"/>
  <c r="DS378" i="129"/>
  <c r="DS379" i="129"/>
  <c r="DS380" i="129"/>
  <c r="DS381" i="129"/>
  <c r="DS382" i="129"/>
  <c r="DS383" i="129"/>
  <c r="DS384" i="129"/>
  <c r="DS385" i="129"/>
  <c r="DS386" i="129"/>
  <c r="DS387" i="129"/>
  <c r="DS388" i="129"/>
  <c r="DS389" i="129"/>
  <c r="DS390" i="129"/>
  <c r="DS391" i="129"/>
  <c r="DS392" i="129"/>
  <c r="DS393" i="129"/>
  <c r="DS394" i="129"/>
  <c r="DS395" i="129"/>
  <c r="DS396" i="129"/>
  <c r="DS397" i="129"/>
  <c r="DS398" i="129"/>
  <c r="DS399" i="129"/>
  <c r="DS400" i="129"/>
  <c r="DS401" i="129"/>
  <c r="DS402" i="129"/>
  <c r="DS403" i="129"/>
  <c r="DS404" i="129"/>
  <c r="DS405" i="129"/>
  <c r="DS406" i="129"/>
  <c r="DS407" i="129"/>
  <c r="DS408" i="129"/>
  <c r="DS409" i="129"/>
  <c r="DS410" i="129"/>
  <c r="DS411" i="129"/>
  <c r="DS412" i="129"/>
  <c r="DS413" i="129"/>
  <c r="DS414" i="129"/>
  <c r="DS415" i="129"/>
  <c r="DS416" i="129"/>
  <c r="DS417" i="129"/>
  <c r="DS418" i="129"/>
  <c r="DS419" i="129"/>
  <c r="DS420" i="129"/>
  <c r="DS421" i="129"/>
  <c r="DS422" i="129"/>
  <c r="DS423" i="129"/>
  <c r="DS424" i="129"/>
  <c r="DS425" i="129"/>
  <c r="DS426" i="129"/>
  <c r="DS427" i="129"/>
  <c r="DS428" i="129"/>
  <c r="DS429" i="129"/>
  <c r="DS430" i="129"/>
  <c r="DS431" i="129"/>
  <c r="DS432" i="129"/>
  <c r="DS433" i="129"/>
  <c r="DS434" i="129"/>
  <c r="DS435" i="129"/>
  <c r="DS436" i="129"/>
  <c r="DS437" i="129"/>
  <c r="DS438" i="129"/>
  <c r="DS439" i="129"/>
  <c r="DS440" i="129"/>
  <c r="DS441" i="129"/>
  <c r="DS442" i="129"/>
  <c r="DS443" i="129"/>
  <c r="DS444" i="129"/>
  <c r="DS445" i="129"/>
  <c r="DS446" i="129"/>
  <c r="DS447" i="129"/>
  <c r="DS448" i="129"/>
  <c r="DS449" i="129"/>
  <c r="DS450" i="129"/>
  <c r="DS451" i="129"/>
  <c r="DS452" i="129"/>
  <c r="DS453" i="129"/>
  <c r="DS454" i="129"/>
  <c r="DS455" i="129"/>
  <c r="DS456" i="129"/>
  <c r="DS457" i="129"/>
  <c r="DS458" i="129"/>
  <c r="DS459" i="129"/>
  <c r="DS460" i="129"/>
  <c r="DS461" i="129"/>
  <c r="DS462" i="129"/>
  <c r="DS463" i="129"/>
  <c r="DS464" i="129"/>
  <c r="DS465" i="129"/>
  <c r="DS466" i="129"/>
  <c r="DS467" i="129"/>
  <c r="DS468" i="129"/>
  <c r="DS469" i="129"/>
  <c r="DS470" i="129"/>
  <c r="DS471" i="129"/>
  <c r="DS472" i="129"/>
  <c r="DS473" i="129"/>
  <c r="DS474" i="129"/>
  <c r="DS475" i="129"/>
  <c r="DS476" i="129"/>
  <c r="DS477" i="129"/>
  <c r="DS478" i="129"/>
  <c r="DS479" i="129"/>
  <c r="DS480" i="129"/>
  <c r="DS481" i="129"/>
  <c r="DS482" i="129"/>
  <c r="DS483" i="129"/>
  <c r="DS484" i="129"/>
  <c r="DS485" i="129"/>
  <c r="DS486" i="129"/>
  <c r="DS487" i="129"/>
  <c r="DS488" i="129"/>
  <c r="DS489" i="129"/>
  <c r="DS490" i="129"/>
  <c r="DS491" i="129"/>
  <c r="DS492" i="129"/>
  <c r="DS493" i="129"/>
  <c r="DS494" i="129"/>
  <c r="DS495" i="129"/>
  <c r="DS496" i="129"/>
  <c r="DS497" i="129"/>
  <c r="DS498" i="129"/>
  <c r="DS499" i="129"/>
  <c r="DS500" i="129"/>
  <c r="DS501" i="129"/>
  <c r="DS502" i="129"/>
  <c r="DS503" i="129"/>
  <c r="DS504" i="129"/>
  <c r="DS505" i="129"/>
  <c r="DS506" i="129"/>
  <c r="DS507" i="129"/>
  <c r="DS508" i="129"/>
  <c r="DS509" i="129"/>
  <c r="DS510" i="129"/>
  <c r="DS511" i="129"/>
  <c r="DS512" i="129"/>
  <c r="DS513" i="129"/>
  <c r="DS514" i="129"/>
  <c r="DS515" i="129"/>
  <c r="DS516" i="129"/>
  <c r="DS517" i="129"/>
  <c r="DS518" i="129"/>
  <c r="DS519" i="129"/>
  <c r="DS520" i="129"/>
  <c r="DS521" i="129"/>
  <c r="DS522" i="129"/>
  <c r="DS523" i="129"/>
  <c r="DS524" i="129"/>
  <c r="DS525" i="129"/>
  <c r="DS526" i="129"/>
  <c r="DS527" i="129"/>
  <c r="DS528" i="129"/>
  <c r="DS529" i="129"/>
  <c r="DS530" i="129"/>
  <c r="DS531" i="129"/>
  <c r="DS532" i="129"/>
  <c r="DS533" i="129"/>
  <c r="DS534" i="129"/>
  <c r="DS535" i="129"/>
  <c r="DS536" i="129"/>
  <c r="DS537" i="129"/>
  <c r="DS538" i="129"/>
  <c r="DS539" i="129"/>
  <c r="DS540" i="129"/>
  <c r="DS541" i="129"/>
  <c r="DS542" i="129"/>
  <c r="DS543" i="129"/>
  <c r="DS544" i="129"/>
  <c r="DS23" i="129"/>
  <c r="DM24" i="129"/>
  <c r="DM25" i="129"/>
  <c r="DM26" i="129"/>
  <c r="DM27" i="129"/>
  <c r="DM28" i="129"/>
  <c r="DM29" i="129"/>
  <c r="DM30" i="129"/>
  <c r="DM31" i="129"/>
  <c r="DM32" i="129"/>
  <c r="DM33" i="129"/>
  <c r="DM34" i="129"/>
  <c r="DM35" i="129"/>
  <c r="DM36" i="129"/>
  <c r="DM37" i="129"/>
  <c r="DM38" i="129"/>
  <c r="DM39" i="129"/>
  <c r="DM40" i="129"/>
  <c r="DM41" i="129"/>
  <c r="DM42" i="129"/>
  <c r="DM43" i="129"/>
  <c r="DM44" i="129"/>
  <c r="DM45" i="129"/>
  <c r="DM46" i="129"/>
  <c r="DM47" i="129"/>
  <c r="DM48" i="129"/>
  <c r="DM49" i="129"/>
  <c r="DM50" i="129"/>
  <c r="DM51" i="129"/>
  <c r="DM52" i="129"/>
  <c r="DM53" i="129"/>
  <c r="DM54" i="129"/>
  <c r="DM55" i="129"/>
  <c r="DM56" i="129"/>
  <c r="DM57" i="129"/>
  <c r="DM58" i="129"/>
  <c r="DM59" i="129"/>
  <c r="DM60" i="129"/>
  <c r="DM61" i="129"/>
  <c r="DM62" i="129"/>
  <c r="DM63" i="129"/>
  <c r="DM64" i="129"/>
  <c r="DM65" i="129"/>
  <c r="DM66" i="129"/>
  <c r="DM67" i="129"/>
  <c r="DM68" i="129"/>
  <c r="DM69" i="129"/>
  <c r="DM70" i="129"/>
  <c r="DM71" i="129"/>
  <c r="DM72" i="129"/>
  <c r="DM73" i="129"/>
  <c r="DM74" i="129"/>
  <c r="DM75" i="129"/>
  <c r="DM76" i="129"/>
  <c r="DM77" i="129"/>
  <c r="DM78" i="129"/>
  <c r="DM79" i="129"/>
  <c r="DM80" i="129"/>
  <c r="DM81" i="129"/>
  <c r="DM82" i="129"/>
  <c r="DM83" i="129"/>
  <c r="DM84" i="129"/>
  <c r="DM85" i="129"/>
  <c r="DM86" i="129"/>
  <c r="DM87" i="129"/>
  <c r="DM88" i="129"/>
  <c r="DM89" i="129"/>
  <c r="DM90" i="129"/>
  <c r="DM91" i="129"/>
  <c r="DM92" i="129"/>
  <c r="DM93" i="129"/>
  <c r="DM94" i="129"/>
  <c r="DM95" i="129"/>
  <c r="DQ95" i="129" s="1"/>
  <c r="DM96" i="129"/>
  <c r="DM97" i="129"/>
  <c r="DM98" i="129"/>
  <c r="DM99" i="129"/>
  <c r="DM100" i="129"/>
  <c r="DM101" i="129"/>
  <c r="DM102" i="129"/>
  <c r="DM103" i="129"/>
  <c r="DM104" i="129"/>
  <c r="DM105" i="129"/>
  <c r="DM106" i="129"/>
  <c r="DM107" i="129"/>
  <c r="DM108" i="129"/>
  <c r="DM109" i="129"/>
  <c r="DM110" i="129"/>
  <c r="DM111" i="129"/>
  <c r="DM112" i="129"/>
  <c r="DM113" i="129"/>
  <c r="DM114" i="129"/>
  <c r="DM115" i="129"/>
  <c r="DM116" i="129"/>
  <c r="DM117" i="129"/>
  <c r="DM118" i="129"/>
  <c r="DM119" i="129"/>
  <c r="DM120" i="129"/>
  <c r="DM121" i="129"/>
  <c r="DM122" i="129"/>
  <c r="DM123" i="129"/>
  <c r="DM124" i="129"/>
  <c r="DM125" i="129"/>
  <c r="DM126" i="129"/>
  <c r="DM127" i="129"/>
  <c r="DM128" i="129"/>
  <c r="DM129" i="129"/>
  <c r="DM130" i="129"/>
  <c r="DM131" i="129"/>
  <c r="DM132" i="129"/>
  <c r="DM133" i="129"/>
  <c r="DM134" i="129"/>
  <c r="DM135" i="129"/>
  <c r="DM136" i="129"/>
  <c r="DM137" i="129"/>
  <c r="DM138" i="129"/>
  <c r="DM139" i="129"/>
  <c r="DM140" i="129"/>
  <c r="DM141" i="129"/>
  <c r="DM142" i="129"/>
  <c r="DM143" i="129"/>
  <c r="DM144" i="129"/>
  <c r="DM145" i="129"/>
  <c r="DM146" i="129"/>
  <c r="DM147" i="129"/>
  <c r="DM148" i="129"/>
  <c r="DM149" i="129"/>
  <c r="DM150" i="129"/>
  <c r="DM151" i="129"/>
  <c r="DM152" i="129"/>
  <c r="DM153" i="129"/>
  <c r="DM154" i="129"/>
  <c r="DM155" i="129"/>
  <c r="DM156" i="129"/>
  <c r="DM157" i="129"/>
  <c r="DM158" i="129"/>
  <c r="DM159" i="129"/>
  <c r="DM160" i="129"/>
  <c r="DM161" i="129"/>
  <c r="DM162" i="129"/>
  <c r="DM163" i="129"/>
  <c r="DM164" i="129"/>
  <c r="DM165" i="129"/>
  <c r="DM166" i="129"/>
  <c r="DM167" i="129"/>
  <c r="DM168" i="129"/>
  <c r="DM169" i="129"/>
  <c r="DM170" i="129"/>
  <c r="DM171" i="129"/>
  <c r="DM172" i="129"/>
  <c r="DM173" i="129"/>
  <c r="DM174" i="129"/>
  <c r="DM175" i="129"/>
  <c r="DM176" i="129"/>
  <c r="DM177" i="129"/>
  <c r="DM178" i="129"/>
  <c r="DM179" i="129"/>
  <c r="DM180" i="129"/>
  <c r="DM181" i="129"/>
  <c r="DM182" i="129"/>
  <c r="DM183" i="129"/>
  <c r="DM184" i="129"/>
  <c r="DM185" i="129"/>
  <c r="DM186" i="129"/>
  <c r="DM187" i="129"/>
  <c r="DM188" i="129"/>
  <c r="DM189" i="129"/>
  <c r="DM190" i="129"/>
  <c r="DM191" i="129"/>
  <c r="DM192" i="129"/>
  <c r="DM193" i="129"/>
  <c r="DM194" i="129"/>
  <c r="DM195" i="129"/>
  <c r="DM196" i="129"/>
  <c r="DM197" i="129"/>
  <c r="DM198" i="129"/>
  <c r="DM199" i="129"/>
  <c r="DM200" i="129"/>
  <c r="DM201" i="129"/>
  <c r="DM202" i="129"/>
  <c r="DQ202" i="129" s="1"/>
  <c r="DM203" i="129"/>
  <c r="DM204" i="129"/>
  <c r="DM205" i="129"/>
  <c r="DM206" i="129"/>
  <c r="DM207" i="129"/>
  <c r="DM208" i="129"/>
  <c r="DM209" i="129"/>
  <c r="DM210" i="129"/>
  <c r="DM211" i="129"/>
  <c r="DM212" i="129"/>
  <c r="DM213" i="129"/>
  <c r="DM214" i="129"/>
  <c r="DM215" i="129"/>
  <c r="DM216" i="129"/>
  <c r="DM217" i="129"/>
  <c r="DM218" i="129"/>
  <c r="DM219" i="129"/>
  <c r="DM220" i="129"/>
  <c r="DM221" i="129"/>
  <c r="DM222" i="129"/>
  <c r="DM223" i="129"/>
  <c r="DM224" i="129"/>
  <c r="DM225" i="129"/>
  <c r="DM226" i="129"/>
  <c r="DM227" i="129"/>
  <c r="DM228" i="129"/>
  <c r="DM229" i="129"/>
  <c r="DM230" i="129"/>
  <c r="DM231" i="129"/>
  <c r="DM232" i="129"/>
  <c r="DM233" i="129"/>
  <c r="DM234" i="129"/>
  <c r="DM235" i="129"/>
  <c r="DM236" i="129"/>
  <c r="DM237" i="129"/>
  <c r="DM238" i="129"/>
  <c r="DM239" i="129"/>
  <c r="DM240" i="129"/>
  <c r="DM241" i="129"/>
  <c r="DM242" i="129"/>
  <c r="DM243" i="129"/>
  <c r="DM244" i="129"/>
  <c r="DM245" i="129"/>
  <c r="DM246" i="129"/>
  <c r="DM247" i="129"/>
  <c r="DM248" i="129"/>
  <c r="DM249" i="129"/>
  <c r="DM250" i="129"/>
  <c r="DM251" i="129"/>
  <c r="DM252" i="129"/>
  <c r="DM253" i="129"/>
  <c r="DM254" i="129"/>
  <c r="DM255" i="129"/>
  <c r="DQ255" i="129" s="1"/>
  <c r="DM256" i="129"/>
  <c r="DM257" i="129"/>
  <c r="DM258" i="129"/>
  <c r="DM259" i="129"/>
  <c r="DM260" i="129"/>
  <c r="DM261" i="129"/>
  <c r="DM262" i="129"/>
  <c r="DM263" i="129"/>
  <c r="DM264" i="129"/>
  <c r="DM265" i="129"/>
  <c r="DM266" i="129"/>
  <c r="DM267" i="129"/>
  <c r="DM268" i="129"/>
  <c r="DM269" i="129"/>
  <c r="DM270" i="129"/>
  <c r="DM271" i="129"/>
  <c r="DM272" i="129"/>
  <c r="DM273" i="129"/>
  <c r="DM274" i="129"/>
  <c r="DM275" i="129"/>
  <c r="DM276" i="129"/>
  <c r="DM277" i="129"/>
  <c r="DM278" i="129"/>
  <c r="DM279" i="129"/>
  <c r="DM280" i="129"/>
  <c r="DM281" i="129"/>
  <c r="DM282" i="129"/>
  <c r="DM283" i="129"/>
  <c r="DM284" i="129"/>
  <c r="DM285" i="129"/>
  <c r="DM286" i="129"/>
  <c r="DM287" i="129"/>
  <c r="DM288" i="129"/>
  <c r="DM289" i="129"/>
  <c r="DM290" i="129"/>
  <c r="DM291" i="129"/>
  <c r="DM292" i="129"/>
  <c r="DM293" i="129"/>
  <c r="DM294" i="129"/>
  <c r="DM295" i="129"/>
  <c r="DM296" i="129"/>
  <c r="DM297" i="129"/>
  <c r="DM298" i="129"/>
  <c r="DM299" i="129"/>
  <c r="DM300" i="129"/>
  <c r="DM301" i="129"/>
  <c r="DM302" i="129"/>
  <c r="DM303" i="129"/>
  <c r="DM304" i="129"/>
  <c r="DM305" i="129"/>
  <c r="DM306" i="129"/>
  <c r="DM307" i="129"/>
  <c r="DM308" i="129"/>
  <c r="DM309" i="129"/>
  <c r="DM310" i="129"/>
  <c r="DM311" i="129"/>
  <c r="DM312" i="129"/>
  <c r="DM313" i="129"/>
  <c r="DM314" i="129"/>
  <c r="DM315" i="129"/>
  <c r="DM316" i="129"/>
  <c r="DM317" i="129"/>
  <c r="DM318" i="129"/>
  <c r="DM319" i="129"/>
  <c r="DM320" i="129"/>
  <c r="DM321" i="129"/>
  <c r="DM322" i="129"/>
  <c r="DM323" i="129"/>
  <c r="DM324" i="129"/>
  <c r="DM325" i="129"/>
  <c r="DM326" i="129"/>
  <c r="DM327" i="129"/>
  <c r="DM328" i="129"/>
  <c r="DM329" i="129"/>
  <c r="DM330" i="129"/>
  <c r="DM331" i="129"/>
  <c r="DM332" i="129"/>
  <c r="DM333" i="129"/>
  <c r="DM334" i="129"/>
  <c r="DM335" i="129"/>
  <c r="DM336" i="129"/>
  <c r="DM337" i="129"/>
  <c r="DM338" i="129"/>
  <c r="DM339" i="129"/>
  <c r="DM340" i="129"/>
  <c r="DM341" i="129"/>
  <c r="DM342" i="129"/>
  <c r="DM343" i="129"/>
  <c r="DM344" i="129"/>
  <c r="DM345" i="129"/>
  <c r="DM346" i="129"/>
  <c r="DM347" i="129"/>
  <c r="DM348" i="129"/>
  <c r="DM349" i="129"/>
  <c r="DM350" i="129"/>
  <c r="DM351" i="129"/>
  <c r="DM352" i="129"/>
  <c r="DM353" i="129"/>
  <c r="DM354" i="129"/>
  <c r="DM355" i="129"/>
  <c r="DM356" i="129"/>
  <c r="DM357" i="129"/>
  <c r="DM358" i="129"/>
  <c r="DM359" i="129"/>
  <c r="DM360" i="129"/>
  <c r="DM361" i="129"/>
  <c r="DM362" i="129"/>
  <c r="DM363" i="129"/>
  <c r="DM364" i="129"/>
  <c r="DM365" i="129"/>
  <c r="DM366" i="129"/>
  <c r="DM367" i="129"/>
  <c r="DM368" i="129"/>
  <c r="DM369" i="129"/>
  <c r="DM370" i="129"/>
  <c r="DM371" i="129"/>
  <c r="DM372" i="129"/>
  <c r="DM373" i="129"/>
  <c r="DM374" i="129"/>
  <c r="DM375" i="129"/>
  <c r="DM376" i="129"/>
  <c r="DM377" i="129"/>
  <c r="DM378" i="129"/>
  <c r="DM379" i="129"/>
  <c r="DM380" i="129"/>
  <c r="DM381" i="129"/>
  <c r="DM382" i="129"/>
  <c r="DM383" i="129"/>
  <c r="DM384" i="129"/>
  <c r="DM385" i="129"/>
  <c r="DM386" i="129"/>
  <c r="DM387" i="129"/>
  <c r="DM388" i="129"/>
  <c r="DM389" i="129"/>
  <c r="DM390" i="129"/>
  <c r="DM391" i="129"/>
  <c r="DM392" i="129"/>
  <c r="DM393" i="129"/>
  <c r="DM394" i="129"/>
  <c r="DM395" i="129"/>
  <c r="DM396" i="129"/>
  <c r="DM397" i="129"/>
  <c r="DM398" i="129"/>
  <c r="DM399" i="129"/>
  <c r="DM400" i="129"/>
  <c r="DM401" i="129"/>
  <c r="DM402" i="129"/>
  <c r="DM403" i="129"/>
  <c r="DM404" i="129"/>
  <c r="DM405" i="129"/>
  <c r="DM406" i="129"/>
  <c r="DM407" i="129"/>
  <c r="DM408" i="129"/>
  <c r="DM409" i="129"/>
  <c r="DM410" i="129"/>
  <c r="DM411" i="129"/>
  <c r="DM412" i="129"/>
  <c r="DM413" i="129"/>
  <c r="DM414" i="129"/>
  <c r="DM415" i="129"/>
  <c r="DM416" i="129"/>
  <c r="DM417" i="129"/>
  <c r="DM418" i="129"/>
  <c r="DM419" i="129"/>
  <c r="DM420" i="129"/>
  <c r="DM421" i="129"/>
  <c r="DM422" i="129"/>
  <c r="DM423" i="129"/>
  <c r="DM424" i="129"/>
  <c r="DM425" i="129"/>
  <c r="DM426" i="129"/>
  <c r="DM427" i="129"/>
  <c r="DM428" i="129"/>
  <c r="DM429" i="129"/>
  <c r="DM430" i="129"/>
  <c r="DM431" i="129"/>
  <c r="DM432" i="129"/>
  <c r="DM433" i="129"/>
  <c r="DM434" i="129"/>
  <c r="DM435" i="129"/>
  <c r="DM436" i="129"/>
  <c r="DM437" i="129"/>
  <c r="DM438" i="129"/>
  <c r="DM439" i="129"/>
  <c r="DM440" i="129"/>
  <c r="DM441" i="129"/>
  <c r="DM442" i="129"/>
  <c r="DM443" i="129"/>
  <c r="DM444" i="129"/>
  <c r="DM445" i="129"/>
  <c r="DM446" i="129"/>
  <c r="DM447" i="129"/>
  <c r="DM448" i="129"/>
  <c r="DM449" i="129"/>
  <c r="DM450" i="129"/>
  <c r="DQ450" i="129" s="1"/>
  <c r="DM451" i="129"/>
  <c r="DM452" i="129"/>
  <c r="DM453" i="129"/>
  <c r="DM454" i="129"/>
  <c r="DM455" i="129"/>
  <c r="DM456" i="129"/>
  <c r="DM457" i="129"/>
  <c r="DM458" i="129"/>
  <c r="DM459" i="129"/>
  <c r="DM460" i="129"/>
  <c r="DM461" i="129"/>
  <c r="DM462" i="129"/>
  <c r="DM463" i="129"/>
  <c r="DM464" i="129"/>
  <c r="DM465" i="129"/>
  <c r="DM466" i="129"/>
  <c r="DM467" i="129"/>
  <c r="DM468" i="129"/>
  <c r="DM469" i="129"/>
  <c r="DM470" i="129"/>
  <c r="DM471" i="129"/>
  <c r="DM472" i="129"/>
  <c r="DM473" i="129"/>
  <c r="DM474" i="129"/>
  <c r="DM475" i="129"/>
  <c r="DM476" i="129"/>
  <c r="DM477" i="129"/>
  <c r="DM478" i="129"/>
  <c r="DM479" i="129"/>
  <c r="DM480" i="129"/>
  <c r="DM481" i="129"/>
  <c r="DM482" i="129"/>
  <c r="DM483" i="129"/>
  <c r="DM484" i="129"/>
  <c r="DM485" i="129"/>
  <c r="DM486" i="129"/>
  <c r="DM487" i="129"/>
  <c r="DM488" i="129"/>
  <c r="DM489" i="129"/>
  <c r="DM490" i="129"/>
  <c r="DM491" i="129"/>
  <c r="DM492" i="129"/>
  <c r="DM493" i="129"/>
  <c r="DM494" i="129"/>
  <c r="DM495" i="129"/>
  <c r="DM496" i="129"/>
  <c r="DM497" i="129"/>
  <c r="DM498" i="129"/>
  <c r="DM499" i="129"/>
  <c r="DM500" i="129"/>
  <c r="DM501" i="129"/>
  <c r="DM502" i="129"/>
  <c r="DQ502" i="129" s="1"/>
  <c r="DM503" i="129"/>
  <c r="DM504" i="129"/>
  <c r="DM505" i="129"/>
  <c r="DM506" i="129"/>
  <c r="DM507" i="129"/>
  <c r="DM508" i="129"/>
  <c r="DM509" i="129"/>
  <c r="DM510" i="129"/>
  <c r="DM511" i="129"/>
  <c r="DM512" i="129"/>
  <c r="DM513" i="129"/>
  <c r="DM514" i="129"/>
  <c r="DM515" i="129"/>
  <c r="DM516" i="129"/>
  <c r="DM517" i="129"/>
  <c r="DM518" i="129"/>
  <c r="DM519" i="129"/>
  <c r="DM520" i="129"/>
  <c r="DM521" i="129"/>
  <c r="DM522" i="129"/>
  <c r="DM523" i="129"/>
  <c r="DM524" i="129"/>
  <c r="DM525" i="129"/>
  <c r="DM526" i="129"/>
  <c r="DM527" i="129"/>
  <c r="DM528" i="129"/>
  <c r="DM529" i="129"/>
  <c r="DM530" i="129"/>
  <c r="DM531" i="129"/>
  <c r="DM532" i="129"/>
  <c r="DM533" i="129"/>
  <c r="DM534" i="129"/>
  <c r="DM535" i="129"/>
  <c r="DM536" i="129"/>
  <c r="DM537" i="129"/>
  <c r="DM538" i="129"/>
  <c r="DM539" i="129"/>
  <c r="DM540" i="129"/>
  <c r="DM541" i="129"/>
  <c r="DM542" i="129"/>
  <c r="DM543" i="129"/>
  <c r="DM544" i="129"/>
  <c r="DM23" i="129"/>
  <c r="DO544" i="129"/>
  <c r="DQ544" i="129" s="1"/>
  <c r="DO543" i="129"/>
  <c r="DO542" i="129"/>
  <c r="DO541" i="129"/>
  <c r="DO540" i="129"/>
  <c r="DO539" i="129"/>
  <c r="DQ539" i="129" s="1"/>
  <c r="DO538" i="129"/>
  <c r="DO537" i="129"/>
  <c r="DO536" i="129"/>
  <c r="DO535" i="129"/>
  <c r="DO534" i="129"/>
  <c r="DO533" i="129"/>
  <c r="DO532" i="129"/>
  <c r="DO531" i="129"/>
  <c r="DQ531" i="129" s="1"/>
  <c r="DO530" i="129"/>
  <c r="DO529" i="129"/>
  <c r="DO528" i="129"/>
  <c r="DO527" i="129"/>
  <c r="DO526" i="129"/>
  <c r="DO525" i="129"/>
  <c r="DO524" i="129"/>
  <c r="DO523" i="129"/>
  <c r="DO522" i="129"/>
  <c r="DO521" i="129"/>
  <c r="DO520" i="129"/>
  <c r="DQ520" i="129" s="1"/>
  <c r="DO519" i="129"/>
  <c r="DO518" i="129"/>
  <c r="DO517" i="129"/>
  <c r="DO516" i="129"/>
  <c r="DO515" i="129"/>
  <c r="DO514" i="129"/>
  <c r="DO513" i="129"/>
  <c r="DO512" i="129"/>
  <c r="DQ512" i="129" s="1"/>
  <c r="DO511" i="129"/>
  <c r="DO510" i="129"/>
  <c r="DO509" i="129"/>
  <c r="DO508" i="129"/>
  <c r="DO507" i="129"/>
  <c r="DO506" i="129"/>
  <c r="DO505" i="129"/>
  <c r="DO504" i="129"/>
  <c r="DQ504" i="129" s="1"/>
  <c r="DO503" i="129"/>
  <c r="DO502" i="129"/>
  <c r="DO501" i="129"/>
  <c r="DO500" i="129"/>
  <c r="DO499" i="129"/>
  <c r="DO498" i="129"/>
  <c r="DO497" i="129"/>
  <c r="DO496" i="129"/>
  <c r="DO495" i="129"/>
  <c r="DO494" i="129"/>
  <c r="DO493" i="129"/>
  <c r="DO492" i="129"/>
  <c r="DO491" i="129"/>
  <c r="DO490" i="129"/>
  <c r="DO489" i="129"/>
  <c r="DO488" i="129"/>
  <c r="DO487" i="129"/>
  <c r="DO486" i="129"/>
  <c r="DO485" i="129"/>
  <c r="DO484" i="129"/>
  <c r="DO483" i="129"/>
  <c r="DO482" i="129"/>
  <c r="DO481" i="129"/>
  <c r="DO480" i="129"/>
  <c r="DQ480" i="129" s="1"/>
  <c r="DO479" i="129"/>
  <c r="DO478" i="129"/>
  <c r="DO477" i="129"/>
  <c r="DO476" i="129"/>
  <c r="DO475" i="129"/>
  <c r="DO474" i="129"/>
  <c r="DO473" i="129"/>
  <c r="DO472" i="129"/>
  <c r="DO471" i="129"/>
  <c r="DO470" i="129"/>
  <c r="DO469" i="129"/>
  <c r="DO468" i="129"/>
  <c r="DO467" i="129"/>
  <c r="DO466" i="129"/>
  <c r="DO465" i="129"/>
  <c r="DO464" i="129"/>
  <c r="DO463" i="129"/>
  <c r="DO462" i="129"/>
  <c r="DO461" i="129"/>
  <c r="DO460" i="129"/>
  <c r="DO459" i="129"/>
  <c r="DO458" i="129"/>
  <c r="DO457" i="129"/>
  <c r="DO456" i="129"/>
  <c r="DQ456" i="129" s="1"/>
  <c r="DO455" i="129"/>
  <c r="DO454" i="129"/>
  <c r="DO453" i="129"/>
  <c r="DO452" i="129"/>
  <c r="DO451" i="129"/>
  <c r="DO450" i="129"/>
  <c r="DO449" i="129"/>
  <c r="DO448" i="129"/>
  <c r="DO447" i="129"/>
  <c r="DO446" i="129"/>
  <c r="DO445" i="129"/>
  <c r="DO444" i="129"/>
  <c r="DO443" i="129"/>
  <c r="DO442" i="129"/>
  <c r="DQ442" i="129" s="1"/>
  <c r="DO441" i="129"/>
  <c r="DO440" i="129"/>
  <c r="DO439" i="129"/>
  <c r="DO438" i="129"/>
  <c r="DQ438" i="129" s="1"/>
  <c r="DO437" i="129"/>
  <c r="DO436" i="129"/>
  <c r="DO435" i="129"/>
  <c r="DO434" i="129"/>
  <c r="DQ434" i="129" s="1"/>
  <c r="DO433" i="129"/>
  <c r="DO432" i="129"/>
  <c r="DO431" i="129"/>
  <c r="DO430" i="129"/>
  <c r="DQ430" i="129" s="1"/>
  <c r="DO429" i="129"/>
  <c r="DO428" i="129"/>
  <c r="DO427" i="129"/>
  <c r="DO426" i="129"/>
  <c r="DO425" i="129"/>
  <c r="DO424" i="129"/>
  <c r="DO423" i="129"/>
  <c r="DO422" i="129"/>
  <c r="DQ422" i="129" s="1"/>
  <c r="DO421" i="129"/>
  <c r="DO420" i="129"/>
  <c r="DO419" i="129"/>
  <c r="DO418" i="129"/>
  <c r="DQ418" i="129" s="1"/>
  <c r="DO417" i="129"/>
  <c r="DO416" i="129"/>
  <c r="DO415" i="129"/>
  <c r="DO414" i="129"/>
  <c r="DQ414" i="129" s="1"/>
  <c r="DO413" i="129"/>
  <c r="DO412" i="129"/>
  <c r="DO411" i="129"/>
  <c r="DO410" i="129"/>
  <c r="DO409" i="129"/>
  <c r="DO408" i="129"/>
  <c r="DO407" i="129"/>
  <c r="DO406" i="129"/>
  <c r="DQ406" i="129" s="1"/>
  <c r="DO405" i="129"/>
  <c r="DO404" i="129"/>
  <c r="DQ404" i="129" s="1"/>
  <c r="DO403" i="129"/>
  <c r="DO402" i="129"/>
  <c r="DO401" i="129"/>
  <c r="DO400" i="129"/>
  <c r="DQ400" i="129" s="1"/>
  <c r="DO399" i="129"/>
  <c r="DO398" i="129"/>
  <c r="DQ398" i="129" s="1"/>
  <c r="DO397" i="129"/>
  <c r="DO396" i="129"/>
  <c r="DO395" i="129"/>
  <c r="DO394" i="129"/>
  <c r="DO393" i="129"/>
  <c r="DO392" i="129"/>
  <c r="DQ392" i="129" s="1"/>
  <c r="DO391" i="129"/>
  <c r="DO390" i="129"/>
  <c r="DO389" i="129"/>
  <c r="DO388" i="129"/>
  <c r="DO387" i="129"/>
  <c r="DO386" i="129"/>
  <c r="DO385" i="129"/>
  <c r="DO384" i="129"/>
  <c r="DQ384" i="129" s="1"/>
  <c r="DO383" i="129"/>
  <c r="DO382" i="129"/>
  <c r="DQ382" i="129" s="1"/>
  <c r="DO381" i="129"/>
  <c r="DO380" i="129"/>
  <c r="DO379" i="129"/>
  <c r="DQ379" i="129" s="1"/>
  <c r="DO378" i="129"/>
  <c r="DO377" i="129"/>
  <c r="DO376" i="129"/>
  <c r="DO375" i="129"/>
  <c r="DO374" i="129"/>
  <c r="DQ374" i="129" s="1"/>
  <c r="DO373" i="129"/>
  <c r="DO372" i="129"/>
  <c r="DO371" i="129"/>
  <c r="DQ371" i="129" s="1"/>
  <c r="DO370" i="129"/>
  <c r="DO369" i="129"/>
  <c r="DO368" i="129"/>
  <c r="DQ368" i="129" s="1"/>
  <c r="DO367" i="129"/>
  <c r="DO366" i="129"/>
  <c r="DQ366" i="129" s="1"/>
  <c r="DO365" i="129"/>
  <c r="DO364" i="129"/>
  <c r="DO363" i="129"/>
  <c r="DQ363" i="129" s="1"/>
  <c r="DO362" i="129"/>
  <c r="DO361" i="129"/>
  <c r="DO360" i="129"/>
  <c r="DQ360" i="129" s="1"/>
  <c r="DO359" i="129"/>
  <c r="DO358" i="129"/>
  <c r="DQ358" i="129" s="1"/>
  <c r="DO357" i="129"/>
  <c r="DO356" i="129"/>
  <c r="DO355" i="129"/>
  <c r="DQ355" i="129" s="1"/>
  <c r="DO354" i="129"/>
  <c r="DO353" i="129"/>
  <c r="DO352" i="129"/>
  <c r="DQ352" i="129" s="1"/>
  <c r="DO351" i="129"/>
  <c r="DO350" i="129"/>
  <c r="DQ350" i="129" s="1"/>
  <c r="DO349" i="129"/>
  <c r="DO348" i="129"/>
  <c r="DO347" i="129"/>
  <c r="DQ347" i="129" s="1"/>
  <c r="DO346" i="129"/>
  <c r="DO345" i="129"/>
  <c r="DO344" i="129"/>
  <c r="DQ344" i="129" s="1"/>
  <c r="DO343" i="129"/>
  <c r="DO342" i="129"/>
  <c r="DQ342" i="129" s="1"/>
  <c r="DO341" i="129"/>
  <c r="DO340" i="129"/>
  <c r="DO339" i="129"/>
  <c r="DQ339" i="129" s="1"/>
  <c r="DO338" i="129"/>
  <c r="DO337" i="129"/>
  <c r="DO336" i="129"/>
  <c r="DQ336" i="129" s="1"/>
  <c r="DO335" i="129"/>
  <c r="DO334" i="129"/>
  <c r="DQ334" i="129" s="1"/>
  <c r="DO333" i="129"/>
  <c r="DO332" i="129"/>
  <c r="DQ331" i="129"/>
  <c r="DO331" i="129"/>
  <c r="DO330" i="129"/>
  <c r="DO329" i="129"/>
  <c r="DO328" i="129"/>
  <c r="DQ328" i="129" s="1"/>
  <c r="DO327" i="129"/>
  <c r="DO326" i="129"/>
  <c r="DQ326" i="129" s="1"/>
  <c r="DO325" i="129"/>
  <c r="DO324" i="129"/>
  <c r="DQ324" i="129" s="1"/>
  <c r="DO323" i="129"/>
  <c r="DQ323" i="129" s="1"/>
  <c r="DO322" i="129"/>
  <c r="DO321" i="129"/>
  <c r="DO320" i="129"/>
  <c r="DQ319" i="129"/>
  <c r="DO319" i="129"/>
  <c r="DO318" i="129"/>
  <c r="DQ318" i="129" s="1"/>
  <c r="DO317" i="129"/>
  <c r="DO316" i="129"/>
  <c r="DO315" i="129"/>
  <c r="DQ315" i="129" s="1"/>
  <c r="DO314" i="129"/>
  <c r="DO313" i="129"/>
  <c r="DO312" i="129"/>
  <c r="DQ312" i="129" s="1"/>
  <c r="DO311" i="129"/>
  <c r="DO310" i="129"/>
  <c r="DQ310" i="129" s="1"/>
  <c r="DO309" i="129"/>
  <c r="DO308" i="129"/>
  <c r="DO307" i="129"/>
  <c r="DQ307" i="129" s="1"/>
  <c r="DO306" i="129"/>
  <c r="DO305" i="129"/>
  <c r="DO304" i="129"/>
  <c r="DO303" i="129"/>
  <c r="DO302" i="129"/>
  <c r="DQ302" i="129" s="1"/>
  <c r="DO301" i="129"/>
  <c r="DO300" i="129"/>
  <c r="DO299" i="129"/>
  <c r="DQ299" i="129" s="1"/>
  <c r="DO298" i="129"/>
  <c r="DO297" i="129"/>
  <c r="DO296" i="129"/>
  <c r="DQ296" i="129" s="1"/>
  <c r="DO295" i="129"/>
  <c r="DO294" i="129"/>
  <c r="DQ294" i="129" s="1"/>
  <c r="DO293" i="129"/>
  <c r="DO292" i="129"/>
  <c r="DO291" i="129"/>
  <c r="DQ291" i="129" s="1"/>
  <c r="DO290" i="129"/>
  <c r="DO289" i="129"/>
  <c r="DO288" i="129"/>
  <c r="DO287" i="129"/>
  <c r="DO286" i="129"/>
  <c r="DQ286" i="129" s="1"/>
  <c r="DO285" i="129"/>
  <c r="DO284" i="129"/>
  <c r="DO283" i="129"/>
  <c r="DQ283" i="129" s="1"/>
  <c r="DO282" i="129"/>
  <c r="DO281" i="129"/>
  <c r="DO280" i="129"/>
  <c r="DQ280" i="129" s="1"/>
  <c r="DO279" i="129"/>
  <c r="DO278" i="129"/>
  <c r="DQ278" i="129" s="1"/>
  <c r="DO277" i="129"/>
  <c r="DO276" i="129"/>
  <c r="DO275" i="129"/>
  <c r="DQ275" i="129" s="1"/>
  <c r="DO274" i="129"/>
  <c r="DO273" i="129"/>
  <c r="DO272" i="129"/>
  <c r="DO271" i="129"/>
  <c r="DO270" i="129"/>
  <c r="DQ270" i="129" s="1"/>
  <c r="DO269" i="129"/>
  <c r="DO268" i="129"/>
  <c r="DO267" i="129"/>
  <c r="DQ267" i="129" s="1"/>
  <c r="DO266" i="129"/>
  <c r="DO265" i="129"/>
  <c r="DO264" i="129"/>
  <c r="DQ264" i="129" s="1"/>
  <c r="DO263" i="129"/>
  <c r="DO262" i="129"/>
  <c r="DQ262" i="129" s="1"/>
  <c r="DO261" i="129"/>
  <c r="DQ261" i="129" s="1"/>
  <c r="DO260" i="129"/>
  <c r="DO259" i="129"/>
  <c r="DQ259" i="129" s="1"/>
  <c r="DO258" i="129"/>
  <c r="DO257" i="129"/>
  <c r="DO256" i="129"/>
  <c r="DQ256" i="129" s="1"/>
  <c r="DO255" i="129"/>
  <c r="DO254" i="129"/>
  <c r="DQ254" i="129" s="1"/>
  <c r="DO253" i="129"/>
  <c r="DO252" i="129"/>
  <c r="DO251" i="129"/>
  <c r="DQ251" i="129" s="1"/>
  <c r="DO250" i="129"/>
  <c r="DO249" i="129"/>
  <c r="DQ249" i="129" s="1"/>
  <c r="DO248" i="129"/>
  <c r="DQ248" i="129" s="1"/>
  <c r="DO247" i="129"/>
  <c r="DO246" i="129"/>
  <c r="DQ246" i="129" s="1"/>
  <c r="DO245" i="129"/>
  <c r="DO244" i="129"/>
  <c r="DO243" i="129"/>
  <c r="DQ243" i="129" s="1"/>
  <c r="DO242" i="129"/>
  <c r="DO241" i="129"/>
  <c r="DQ241" i="129" s="1"/>
  <c r="DO240" i="129"/>
  <c r="DQ240" i="129" s="1"/>
  <c r="DO239" i="129"/>
  <c r="DO238" i="129"/>
  <c r="DO237" i="129"/>
  <c r="DO236" i="129"/>
  <c r="DO235" i="129"/>
  <c r="DO234" i="129"/>
  <c r="DO233" i="129"/>
  <c r="DQ233" i="129" s="1"/>
  <c r="DO232" i="129"/>
  <c r="DQ232" i="129" s="1"/>
  <c r="DO231" i="129"/>
  <c r="DO230" i="129"/>
  <c r="DQ230" i="129" s="1"/>
  <c r="DO229" i="129"/>
  <c r="DO228" i="129"/>
  <c r="DO227" i="129"/>
  <c r="DO226" i="129"/>
  <c r="DO225" i="129"/>
  <c r="DO224" i="129"/>
  <c r="DQ224" i="129" s="1"/>
  <c r="DO223" i="129"/>
  <c r="DO222" i="129"/>
  <c r="DO221" i="129"/>
  <c r="DO220" i="129"/>
  <c r="DO219" i="129"/>
  <c r="DQ218" i="129"/>
  <c r="DO218" i="129"/>
  <c r="DO217" i="129"/>
  <c r="DQ216" i="129"/>
  <c r="DO216" i="129"/>
  <c r="DO215" i="129"/>
  <c r="DO214" i="129"/>
  <c r="DO213" i="129"/>
  <c r="DO212" i="129"/>
  <c r="DO211" i="129"/>
  <c r="DO210" i="129"/>
  <c r="DO209" i="129"/>
  <c r="DO208" i="129"/>
  <c r="DQ208" i="129" s="1"/>
  <c r="DO207" i="129"/>
  <c r="DO206" i="129"/>
  <c r="DO205" i="129"/>
  <c r="DO204" i="129"/>
  <c r="DO203" i="129"/>
  <c r="DO202" i="129"/>
  <c r="DO201" i="129"/>
  <c r="DO200" i="129"/>
  <c r="DQ200" i="129" s="1"/>
  <c r="DO199" i="129"/>
  <c r="DO198" i="129"/>
  <c r="DQ198" i="129" s="1"/>
  <c r="DO197" i="129"/>
  <c r="DO196" i="129"/>
  <c r="DO195" i="129"/>
  <c r="DO194" i="129"/>
  <c r="DO193" i="129"/>
  <c r="DO192" i="129"/>
  <c r="DQ192" i="129" s="1"/>
  <c r="DO191" i="129"/>
  <c r="DO190" i="129"/>
  <c r="DO189" i="129"/>
  <c r="DQ189" i="129" s="1"/>
  <c r="DO188" i="129"/>
  <c r="DO187" i="129"/>
  <c r="DO186" i="129"/>
  <c r="DQ186" i="129" s="1"/>
  <c r="DO185" i="129"/>
  <c r="DO184" i="129"/>
  <c r="DQ184" i="129" s="1"/>
  <c r="DO183" i="129"/>
  <c r="DO182" i="129"/>
  <c r="DO181" i="129"/>
  <c r="DO180" i="129"/>
  <c r="DO179" i="129"/>
  <c r="DO178" i="129"/>
  <c r="DO177" i="129"/>
  <c r="DQ177" i="129" s="1"/>
  <c r="DO176" i="129"/>
  <c r="DQ176" i="129" s="1"/>
  <c r="DO175" i="129"/>
  <c r="DO174" i="129"/>
  <c r="DO173" i="129"/>
  <c r="DO172" i="129"/>
  <c r="DO171" i="129"/>
  <c r="DO170" i="129"/>
  <c r="DO169" i="129"/>
  <c r="DO168" i="129"/>
  <c r="DQ168" i="129" s="1"/>
  <c r="DO167" i="129"/>
  <c r="DO166" i="129"/>
  <c r="DQ166" i="129" s="1"/>
  <c r="DO165" i="129"/>
  <c r="DO164" i="129"/>
  <c r="DO163" i="129"/>
  <c r="DO162" i="129"/>
  <c r="DO161" i="129"/>
  <c r="DO160" i="129"/>
  <c r="DO159" i="129"/>
  <c r="DO158" i="129"/>
  <c r="DO157" i="129"/>
  <c r="DO156" i="129"/>
  <c r="DO155" i="129"/>
  <c r="DO154" i="129"/>
  <c r="DO153" i="129"/>
  <c r="DO152" i="129"/>
  <c r="DO151" i="129"/>
  <c r="DO150" i="129"/>
  <c r="DO149" i="129"/>
  <c r="DO148" i="129"/>
  <c r="DO147" i="129"/>
  <c r="DO146" i="129"/>
  <c r="DO145" i="129"/>
  <c r="DO144" i="129"/>
  <c r="DO143" i="129"/>
  <c r="DO142" i="129"/>
  <c r="DO141" i="129"/>
  <c r="DO140" i="129"/>
  <c r="DO139" i="129"/>
  <c r="DO138" i="129"/>
  <c r="DO137" i="129"/>
  <c r="DO136" i="129"/>
  <c r="DO135" i="129"/>
  <c r="DO134" i="129"/>
  <c r="DO133" i="129"/>
  <c r="DO132" i="129"/>
  <c r="DO131" i="129"/>
  <c r="DO130" i="129"/>
  <c r="DO129" i="129"/>
  <c r="DO128" i="129"/>
  <c r="DO127" i="129"/>
  <c r="DO126" i="129"/>
  <c r="DO125" i="129"/>
  <c r="DO124" i="129"/>
  <c r="DO123" i="129"/>
  <c r="DO122" i="129"/>
  <c r="DO121" i="129"/>
  <c r="DO120" i="129"/>
  <c r="DO119" i="129"/>
  <c r="DO118" i="129"/>
  <c r="DO117" i="129"/>
  <c r="DO116" i="129"/>
  <c r="DO115" i="129"/>
  <c r="DO114" i="129"/>
  <c r="DO113" i="129"/>
  <c r="DO112" i="129"/>
  <c r="DO111" i="129"/>
  <c r="DO110" i="129"/>
  <c r="DO109" i="129"/>
  <c r="DO108" i="129"/>
  <c r="DO107" i="129"/>
  <c r="DO106" i="129"/>
  <c r="DO105" i="129"/>
  <c r="DO104" i="129"/>
  <c r="DQ104" i="129" s="1"/>
  <c r="DO103" i="129"/>
  <c r="DO102" i="129"/>
  <c r="DO101" i="129"/>
  <c r="DO100" i="129"/>
  <c r="DO99" i="129"/>
  <c r="DQ99" i="129" s="1"/>
  <c r="DO98" i="129"/>
  <c r="DO97" i="129"/>
  <c r="DO96" i="129"/>
  <c r="DQ96" i="129" s="1"/>
  <c r="DO95" i="129"/>
  <c r="DO94" i="129"/>
  <c r="DO93" i="129"/>
  <c r="DO92" i="129"/>
  <c r="DO91" i="129"/>
  <c r="DQ91" i="129" s="1"/>
  <c r="DO90" i="129"/>
  <c r="DO89" i="129"/>
  <c r="DO88" i="129"/>
  <c r="DQ88" i="129" s="1"/>
  <c r="DO87" i="129"/>
  <c r="DO86" i="129"/>
  <c r="DO85" i="129"/>
  <c r="DO84" i="129"/>
  <c r="DQ83" i="129"/>
  <c r="DO83" i="129"/>
  <c r="DO82" i="129"/>
  <c r="DO81" i="129"/>
  <c r="DQ80" i="129"/>
  <c r="DO80" i="129"/>
  <c r="DO79" i="129"/>
  <c r="DO78" i="129"/>
  <c r="DO77" i="129"/>
  <c r="DO76" i="129"/>
  <c r="DO75" i="129"/>
  <c r="DQ75" i="129" s="1"/>
  <c r="DO74" i="129"/>
  <c r="DO73" i="129"/>
  <c r="DO72" i="129"/>
  <c r="DQ72" i="129" s="1"/>
  <c r="DO71" i="129"/>
  <c r="DO70" i="129"/>
  <c r="DQ70" i="129" s="1"/>
  <c r="DO69" i="129"/>
  <c r="DO68" i="129"/>
  <c r="DQ67" i="129"/>
  <c r="DO67" i="129"/>
  <c r="DO66" i="129"/>
  <c r="DO65" i="129"/>
  <c r="DQ65" i="129" s="1"/>
  <c r="DO64" i="129"/>
  <c r="DO63" i="129"/>
  <c r="DQ63" i="129" s="1"/>
  <c r="DO62" i="129"/>
  <c r="DO61" i="129"/>
  <c r="DO60" i="129"/>
  <c r="DO59" i="129"/>
  <c r="DQ59" i="129" s="1"/>
  <c r="DO58" i="129"/>
  <c r="DO57" i="129"/>
  <c r="DQ57" i="129" s="1"/>
  <c r="DO56" i="129"/>
  <c r="DO55" i="129"/>
  <c r="DQ55" i="129" s="1"/>
  <c r="DO54" i="129"/>
  <c r="DQ54" i="129" s="1"/>
  <c r="DO53" i="129"/>
  <c r="DO52" i="129"/>
  <c r="DO51" i="129"/>
  <c r="DQ51" i="129" s="1"/>
  <c r="DO50" i="129"/>
  <c r="DO49" i="129"/>
  <c r="DQ49" i="129" s="1"/>
  <c r="DO48" i="129"/>
  <c r="DQ48" i="129" s="1"/>
  <c r="DO47" i="129"/>
  <c r="DQ47" i="129" s="1"/>
  <c r="DO46" i="129"/>
  <c r="DQ46" i="129" s="1"/>
  <c r="DO45" i="129"/>
  <c r="DO44" i="129"/>
  <c r="DO43" i="129"/>
  <c r="DQ43" i="129" s="1"/>
  <c r="DO42" i="129"/>
  <c r="DO41" i="129"/>
  <c r="DQ41" i="129" s="1"/>
  <c r="DO40" i="129"/>
  <c r="DQ40" i="129" s="1"/>
  <c r="DO39" i="129"/>
  <c r="DQ39" i="129" s="1"/>
  <c r="DO38" i="129"/>
  <c r="DQ38" i="129" s="1"/>
  <c r="DO37" i="129"/>
  <c r="DO36" i="129"/>
  <c r="DO35" i="129"/>
  <c r="DQ35" i="129" s="1"/>
  <c r="DO34" i="129"/>
  <c r="DO33" i="129"/>
  <c r="DQ33" i="129" s="1"/>
  <c r="DO32" i="129"/>
  <c r="DQ32" i="129" s="1"/>
  <c r="DO31" i="129"/>
  <c r="DQ31" i="129" s="1"/>
  <c r="DO30" i="129"/>
  <c r="DQ30" i="129" s="1"/>
  <c r="DO29" i="129"/>
  <c r="DO28" i="129"/>
  <c r="DO27" i="129"/>
  <c r="DQ27" i="129" s="1"/>
  <c r="DO26" i="129"/>
  <c r="DO25" i="129"/>
  <c r="DQ25" i="129" s="1"/>
  <c r="DO24" i="129"/>
  <c r="DQ24" i="129" s="1"/>
  <c r="DO23" i="129"/>
  <c r="DF24" i="129"/>
  <c r="DF25" i="129"/>
  <c r="DF26" i="129"/>
  <c r="DF27" i="129"/>
  <c r="DF28" i="129"/>
  <c r="DF29" i="129"/>
  <c r="DF30" i="129"/>
  <c r="DF31" i="129"/>
  <c r="DF32" i="129"/>
  <c r="DF33" i="129"/>
  <c r="DF34" i="129"/>
  <c r="DF35" i="129"/>
  <c r="DF36" i="129"/>
  <c r="DF37" i="129"/>
  <c r="DF38" i="129"/>
  <c r="DF39" i="129"/>
  <c r="DF40" i="129"/>
  <c r="DF41" i="129"/>
  <c r="DF42" i="129"/>
  <c r="DF43" i="129"/>
  <c r="DF44" i="129"/>
  <c r="DF45" i="129"/>
  <c r="DF46" i="129"/>
  <c r="DF47" i="129"/>
  <c r="DF48" i="129"/>
  <c r="DF49" i="129"/>
  <c r="DF50" i="129"/>
  <c r="DF51" i="129"/>
  <c r="DF52" i="129"/>
  <c r="DF53" i="129"/>
  <c r="DF54" i="129"/>
  <c r="DF55" i="129"/>
  <c r="DF56" i="129"/>
  <c r="DF57" i="129"/>
  <c r="DF58" i="129"/>
  <c r="DF59" i="129"/>
  <c r="DF60" i="129"/>
  <c r="DF61" i="129"/>
  <c r="DF62" i="129"/>
  <c r="DF63" i="129"/>
  <c r="DF64" i="129"/>
  <c r="DF65" i="129"/>
  <c r="DF66" i="129"/>
  <c r="DF67" i="129"/>
  <c r="DF68" i="129"/>
  <c r="DF69" i="129"/>
  <c r="DF70" i="129"/>
  <c r="DF71" i="129"/>
  <c r="DF72" i="129"/>
  <c r="DF73" i="129"/>
  <c r="DF74" i="129"/>
  <c r="DF75" i="129"/>
  <c r="DF76" i="129"/>
  <c r="DF77" i="129"/>
  <c r="DF78" i="129"/>
  <c r="DF79" i="129"/>
  <c r="DF80" i="129"/>
  <c r="DF81" i="129"/>
  <c r="DF82" i="129"/>
  <c r="DF83" i="129"/>
  <c r="DF84" i="129"/>
  <c r="DF85" i="129"/>
  <c r="DF86" i="129"/>
  <c r="DF87" i="129"/>
  <c r="DF88" i="129"/>
  <c r="DF89" i="129"/>
  <c r="DF90" i="129"/>
  <c r="DF91" i="129"/>
  <c r="DF92" i="129"/>
  <c r="DF93" i="129"/>
  <c r="DF94" i="129"/>
  <c r="DF95" i="129"/>
  <c r="DF96" i="129"/>
  <c r="DF97" i="129"/>
  <c r="DF98" i="129"/>
  <c r="DF99" i="129"/>
  <c r="DF100" i="129"/>
  <c r="DF101" i="129"/>
  <c r="DF102" i="129"/>
  <c r="DF103" i="129"/>
  <c r="DF104" i="129"/>
  <c r="DF105" i="129"/>
  <c r="DF106" i="129"/>
  <c r="DF107" i="129"/>
  <c r="DF108" i="129"/>
  <c r="DF109" i="129"/>
  <c r="DF110" i="129"/>
  <c r="DF111" i="129"/>
  <c r="DF112" i="129"/>
  <c r="DF113" i="129"/>
  <c r="DF114" i="129"/>
  <c r="DF115" i="129"/>
  <c r="DF116" i="129"/>
  <c r="DF117" i="129"/>
  <c r="DF118" i="129"/>
  <c r="DF119" i="129"/>
  <c r="DF120" i="129"/>
  <c r="DF121" i="129"/>
  <c r="DF122" i="129"/>
  <c r="DF123" i="129"/>
  <c r="DF124" i="129"/>
  <c r="DF125" i="129"/>
  <c r="DF126" i="129"/>
  <c r="DF127" i="129"/>
  <c r="DF128" i="129"/>
  <c r="DF129" i="129"/>
  <c r="DF130" i="129"/>
  <c r="DF131" i="129"/>
  <c r="DF132" i="129"/>
  <c r="DF133" i="129"/>
  <c r="DF134" i="129"/>
  <c r="DF135" i="129"/>
  <c r="DF136" i="129"/>
  <c r="DF137" i="129"/>
  <c r="DF138" i="129"/>
  <c r="DF139" i="129"/>
  <c r="DF140" i="129"/>
  <c r="DF141" i="129"/>
  <c r="DF142" i="129"/>
  <c r="DF143" i="129"/>
  <c r="DF144" i="129"/>
  <c r="DF145" i="129"/>
  <c r="DF146" i="129"/>
  <c r="DF147" i="129"/>
  <c r="DF148" i="129"/>
  <c r="DF149" i="129"/>
  <c r="DF150" i="129"/>
  <c r="DF151" i="129"/>
  <c r="DF152" i="129"/>
  <c r="DF153" i="129"/>
  <c r="DF154" i="129"/>
  <c r="DF155" i="129"/>
  <c r="DF156" i="129"/>
  <c r="DF157" i="129"/>
  <c r="DF158" i="129"/>
  <c r="DF159" i="129"/>
  <c r="DF160" i="129"/>
  <c r="DF161" i="129"/>
  <c r="DF162" i="129"/>
  <c r="DF163" i="129"/>
  <c r="DF164" i="129"/>
  <c r="DF165" i="129"/>
  <c r="DF166" i="129"/>
  <c r="DF167" i="129"/>
  <c r="DF168" i="129"/>
  <c r="DF169" i="129"/>
  <c r="DF170" i="129"/>
  <c r="DF171" i="129"/>
  <c r="DF172" i="129"/>
  <c r="DF173" i="129"/>
  <c r="DF174" i="129"/>
  <c r="DF175" i="129"/>
  <c r="DF176" i="129"/>
  <c r="DF177" i="129"/>
  <c r="DF178" i="129"/>
  <c r="DF179" i="129"/>
  <c r="DF180" i="129"/>
  <c r="DF181" i="129"/>
  <c r="DF182" i="129"/>
  <c r="DF183" i="129"/>
  <c r="DF184" i="129"/>
  <c r="DF185" i="129"/>
  <c r="DF186" i="129"/>
  <c r="DF187" i="129"/>
  <c r="DF188" i="129"/>
  <c r="DF189" i="129"/>
  <c r="DF190" i="129"/>
  <c r="DF191" i="129"/>
  <c r="DF192" i="129"/>
  <c r="DF193" i="129"/>
  <c r="DF194" i="129"/>
  <c r="DF195" i="129"/>
  <c r="DF196" i="129"/>
  <c r="DF197" i="129"/>
  <c r="DF198" i="129"/>
  <c r="DF199" i="129"/>
  <c r="DF200" i="129"/>
  <c r="DF201" i="129"/>
  <c r="DF202" i="129"/>
  <c r="DF203" i="129"/>
  <c r="DF204" i="129"/>
  <c r="DF205" i="129"/>
  <c r="DF206" i="129"/>
  <c r="DF207" i="129"/>
  <c r="DF208" i="129"/>
  <c r="DF209" i="129"/>
  <c r="DF210" i="129"/>
  <c r="DF211" i="129"/>
  <c r="DF212" i="129"/>
  <c r="DF213" i="129"/>
  <c r="DF214" i="129"/>
  <c r="DF215" i="129"/>
  <c r="DF216" i="129"/>
  <c r="DF217" i="129"/>
  <c r="DF218" i="129"/>
  <c r="DF219" i="129"/>
  <c r="DF220" i="129"/>
  <c r="DF221" i="129"/>
  <c r="DF222" i="129"/>
  <c r="DF223" i="129"/>
  <c r="DF224" i="129"/>
  <c r="DF225" i="129"/>
  <c r="DF226" i="129"/>
  <c r="DF227" i="129"/>
  <c r="DF228" i="129"/>
  <c r="DF229" i="129"/>
  <c r="DF230" i="129"/>
  <c r="DF231" i="129"/>
  <c r="DF232" i="129"/>
  <c r="DF233" i="129"/>
  <c r="DF234" i="129"/>
  <c r="DF235" i="129"/>
  <c r="DF236" i="129"/>
  <c r="DF237" i="129"/>
  <c r="DF238" i="129"/>
  <c r="DF239" i="129"/>
  <c r="DF240" i="129"/>
  <c r="DF241" i="129"/>
  <c r="DF242" i="129"/>
  <c r="DF243" i="129"/>
  <c r="DF244" i="129"/>
  <c r="DF245" i="129"/>
  <c r="DF246" i="129"/>
  <c r="DF247" i="129"/>
  <c r="DF248" i="129"/>
  <c r="DF249" i="129"/>
  <c r="DF250" i="129"/>
  <c r="DF251" i="129"/>
  <c r="DF252" i="129"/>
  <c r="DF253" i="129"/>
  <c r="DF254" i="129"/>
  <c r="DF255" i="129"/>
  <c r="DF256" i="129"/>
  <c r="DF257" i="129"/>
  <c r="DF258" i="129"/>
  <c r="DF259" i="129"/>
  <c r="DF260" i="129"/>
  <c r="DF261" i="129"/>
  <c r="DF262" i="129"/>
  <c r="DF263" i="129"/>
  <c r="DF264" i="129"/>
  <c r="DF265" i="129"/>
  <c r="DF266" i="129"/>
  <c r="DF267" i="129"/>
  <c r="DF268" i="129"/>
  <c r="DF269" i="129"/>
  <c r="DF270" i="129"/>
  <c r="DF271" i="129"/>
  <c r="DF272" i="129"/>
  <c r="DF273" i="129"/>
  <c r="DF274" i="129"/>
  <c r="DF275" i="129"/>
  <c r="DF276" i="129"/>
  <c r="DF277" i="129"/>
  <c r="DF278" i="129"/>
  <c r="DF279" i="129"/>
  <c r="DF280" i="129"/>
  <c r="DF281" i="129"/>
  <c r="DF282" i="129"/>
  <c r="DF283" i="129"/>
  <c r="DF284" i="129"/>
  <c r="DF285" i="129"/>
  <c r="DF286" i="129"/>
  <c r="DF287" i="129"/>
  <c r="DF288" i="129"/>
  <c r="DF289" i="129"/>
  <c r="DF290" i="129"/>
  <c r="DF291" i="129"/>
  <c r="DF292" i="129"/>
  <c r="DF293" i="129"/>
  <c r="DF294" i="129"/>
  <c r="DF295" i="129"/>
  <c r="DF296" i="129"/>
  <c r="DF297" i="129"/>
  <c r="DF298" i="129"/>
  <c r="DF299" i="129"/>
  <c r="DF300" i="129"/>
  <c r="DF301" i="129"/>
  <c r="DF302" i="129"/>
  <c r="DF303" i="129"/>
  <c r="DF304" i="129"/>
  <c r="DF305" i="129"/>
  <c r="DF306" i="129"/>
  <c r="DF307" i="129"/>
  <c r="DF308" i="129"/>
  <c r="DF309" i="129"/>
  <c r="DF310" i="129"/>
  <c r="DF311" i="129"/>
  <c r="DF312" i="129"/>
  <c r="DF313" i="129"/>
  <c r="DF314" i="129"/>
  <c r="DF315" i="129"/>
  <c r="DF316" i="129"/>
  <c r="DF317" i="129"/>
  <c r="DF318" i="129"/>
  <c r="DF319" i="129"/>
  <c r="DF320" i="129"/>
  <c r="DF321" i="129"/>
  <c r="DF322" i="129"/>
  <c r="DF323" i="129"/>
  <c r="DF324" i="129"/>
  <c r="DF325" i="129"/>
  <c r="DF326" i="129"/>
  <c r="DF327" i="129"/>
  <c r="DF328" i="129"/>
  <c r="DF329" i="129"/>
  <c r="DF330" i="129"/>
  <c r="DF331" i="129"/>
  <c r="DF332" i="129"/>
  <c r="DF333" i="129"/>
  <c r="DF334" i="129"/>
  <c r="DF335" i="129"/>
  <c r="DF336" i="129"/>
  <c r="DF337" i="129"/>
  <c r="DF338" i="129"/>
  <c r="DF339" i="129"/>
  <c r="DF340" i="129"/>
  <c r="DF341" i="129"/>
  <c r="DF342" i="129"/>
  <c r="DF343" i="129"/>
  <c r="DF344" i="129"/>
  <c r="DF345" i="129"/>
  <c r="DF346" i="129"/>
  <c r="DF347" i="129"/>
  <c r="DF348" i="129"/>
  <c r="DF349" i="129"/>
  <c r="DF350" i="129"/>
  <c r="DF351" i="129"/>
  <c r="DF352" i="129"/>
  <c r="DF353" i="129"/>
  <c r="DF354" i="129"/>
  <c r="DF355" i="129"/>
  <c r="DF356" i="129"/>
  <c r="DF357" i="129"/>
  <c r="DF358" i="129"/>
  <c r="DF359" i="129"/>
  <c r="DF360" i="129"/>
  <c r="DF361" i="129"/>
  <c r="DF362" i="129"/>
  <c r="DF363" i="129"/>
  <c r="DF364" i="129"/>
  <c r="DF365" i="129"/>
  <c r="DF366" i="129"/>
  <c r="DF367" i="129"/>
  <c r="DF368" i="129"/>
  <c r="DF369" i="129"/>
  <c r="DF370" i="129"/>
  <c r="DF371" i="129"/>
  <c r="DF372" i="129"/>
  <c r="DF373" i="129"/>
  <c r="DF374" i="129"/>
  <c r="DF375" i="129"/>
  <c r="DF376" i="129"/>
  <c r="DF377" i="129"/>
  <c r="DF378" i="129"/>
  <c r="DF379" i="129"/>
  <c r="DF380" i="129"/>
  <c r="DF381" i="129"/>
  <c r="DF382" i="129"/>
  <c r="DF383" i="129"/>
  <c r="DF384" i="129"/>
  <c r="DF385" i="129"/>
  <c r="DF386" i="129"/>
  <c r="DF387" i="129"/>
  <c r="DF388" i="129"/>
  <c r="DF389" i="129"/>
  <c r="DF390" i="129"/>
  <c r="DF391" i="129"/>
  <c r="DF392" i="129"/>
  <c r="DF393" i="129"/>
  <c r="DF394" i="129"/>
  <c r="DF395" i="129"/>
  <c r="DF396" i="129"/>
  <c r="DF397" i="129"/>
  <c r="DF398" i="129"/>
  <c r="DF399" i="129"/>
  <c r="DF400" i="129"/>
  <c r="DF401" i="129"/>
  <c r="DF402" i="129"/>
  <c r="DF403" i="129"/>
  <c r="DF404" i="129"/>
  <c r="DF405" i="129"/>
  <c r="DF406" i="129"/>
  <c r="DF407" i="129"/>
  <c r="DF408" i="129"/>
  <c r="DF409" i="129"/>
  <c r="DF410" i="129"/>
  <c r="DF411" i="129"/>
  <c r="DF412" i="129"/>
  <c r="DF413" i="129"/>
  <c r="DF414" i="129"/>
  <c r="DF415" i="129"/>
  <c r="DF416" i="129"/>
  <c r="DF417" i="129"/>
  <c r="DF418" i="129"/>
  <c r="DF419" i="129"/>
  <c r="DF420" i="129"/>
  <c r="DF421" i="129"/>
  <c r="DF422" i="129"/>
  <c r="DF423" i="129"/>
  <c r="DF424" i="129"/>
  <c r="DF425" i="129"/>
  <c r="DF426" i="129"/>
  <c r="DF427" i="129"/>
  <c r="DF428" i="129"/>
  <c r="DF429" i="129"/>
  <c r="DF430" i="129"/>
  <c r="DF431" i="129"/>
  <c r="DF432" i="129"/>
  <c r="DF433" i="129"/>
  <c r="DF434" i="129"/>
  <c r="DF435" i="129"/>
  <c r="DF436" i="129"/>
  <c r="DF437" i="129"/>
  <c r="DF438" i="129"/>
  <c r="DF439" i="129"/>
  <c r="DF440" i="129"/>
  <c r="DF441" i="129"/>
  <c r="DF442" i="129"/>
  <c r="DF443" i="129"/>
  <c r="DF444" i="129"/>
  <c r="DF445" i="129"/>
  <c r="DF446" i="129"/>
  <c r="DF447" i="129"/>
  <c r="DF448" i="129"/>
  <c r="DF449" i="129"/>
  <c r="DF450" i="129"/>
  <c r="DF451" i="129"/>
  <c r="DF452" i="129"/>
  <c r="DF453" i="129"/>
  <c r="DF454" i="129"/>
  <c r="DF455" i="129"/>
  <c r="DF456" i="129"/>
  <c r="DF457" i="129"/>
  <c r="DF458" i="129"/>
  <c r="DF459" i="129"/>
  <c r="DF460" i="129"/>
  <c r="DF461" i="129"/>
  <c r="DF462" i="129"/>
  <c r="DF463" i="129"/>
  <c r="DF464" i="129"/>
  <c r="DF465" i="129"/>
  <c r="DF466" i="129"/>
  <c r="DF467" i="129"/>
  <c r="DF468" i="129"/>
  <c r="DF469" i="129"/>
  <c r="DF470" i="129"/>
  <c r="DF471" i="129"/>
  <c r="DF472" i="129"/>
  <c r="DF473" i="129"/>
  <c r="DF474" i="129"/>
  <c r="DF475" i="129"/>
  <c r="DF476" i="129"/>
  <c r="DF477" i="129"/>
  <c r="DF478" i="129"/>
  <c r="DF479" i="129"/>
  <c r="DF480" i="129"/>
  <c r="DF481" i="129"/>
  <c r="DF482" i="129"/>
  <c r="DF483" i="129"/>
  <c r="DF484" i="129"/>
  <c r="DF485" i="129"/>
  <c r="DF486" i="129"/>
  <c r="DF487" i="129"/>
  <c r="DF488" i="129"/>
  <c r="DF489" i="129"/>
  <c r="DF490" i="129"/>
  <c r="DF491" i="129"/>
  <c r="DF492" i="129"/>
  <c r="DF493" i="129"/>
  <c r="DF494" i="129"/>
  <c r="DF495" i="129"/>
  <c r="DF496" i="129"/>
  <c r="DF497" i="129"/>
  <c r="DF498" i="129"/>
  <c r="DF499" i="129"/>
  <c r="DF500" i="129"/>
  <c r="DF501" i="129"/>
  <c r="DF502" i="129"/>
  <c r="DF503" i="129"/>
  <c r="DF504" i="129"/>
  <c r="DF505" i="129"/>
  <c r="DF506" i="129"/>
  <c r="DF507" i="129"/>
  <c r="DF508" i="129"/>
  <c r="DF509" i="129"/>
  <c r="DF510" i="129"/>
  <c r="DF511" i="129"/>
  <c r="DF512" i="129"/>
  <c r="DF513" i="129"/>
  <c r="DF514" i="129"/>
  <c r="DF515" i="129"/>
  <c r="DF516" i="129"/>
  <c r="DF517" i="129"/>
  <c r="DF518" i="129"/>
  <c r="DF519" i="129"/>
  <c r="DF520" i="129"/>
  <c r="DF521" i="129"/>
  <c r="DF522" i="129"/>
  <c r="DF523" i="129"/>
  <c r="DF524" i="129"/>
  <c r="DF525" i="129"/>
  <c r="DF526" i="129"/>
  <c r="DF527" i="129"/>
  <c r="DF528" i="129"/>
  <c r="DF529" i="129"/>
  <c r="DF530" i="129"/>
  <c r="DF531" i="129"/>
  <c r="DF532" i="129"/>
  <c r="DF533" i="129"/>
  <c r="DF534" i="129"/>
  <c r="DF535" i="129"/>
  <c r="DF536" i="129"/>
  <c r="DF537" i="129"/>
  <c r="DF538" i="129"/>
  <c r="DF539" i="129"/>
  <c r="DF540" i="129"/>
  <c r="DF541" i="129"/>
  <c r="DF542" i="129"/>
  <c r="DF543" i="129"/>
  <c r="DF544" i="129"/>
  <c r="DF23" i="129"/>
  <c r="DE12" i="129"/>
  <c r="DB24" i="129"/>
  <c r="DB25" i="129"/>
  <c r="DB26" i="129"/>
  <c r="DB27" i="129"/>
  <c r="DB28" i="129"/>
  <c r="DB29" i="129"/>
  <c r="DB30" i="129"/>
  <c r="DB31" i="129"/>
  <c r="DB32" i="129"/>
  <c r="DB33" i="129"/>
  <c r="DB34" i="129"/>
  <c r="DB35" i="129"/>
  <c r="DB36" i="129"/>
  <c r="DB37" i="129"/>
  <c r="DB38" i="129"/>
  <c r="DB39" i="129"/>
  <c r="DB40" i="129"/>
  <c r="DB41" i="129"/>
  <c r="DB42" i="129"/>
  <c r="DB43" i="129"/>
  <c r="DB44" i="129"/>
  <c r="DB45" i="129"/>
  <c r="DB46" i="129"/>
  <c r="DB47" i="129"/>
  <c r="DB48" i="129"/>
  <c r="DB49" i="129"/>
  <c r="DB50" i="129"/>
  <c r="DB51" i="129"/>
  <c r="DB52" i="129"/>
  <c r="DB53" i="129"/>
  <c r="DB54" i="129"/>
  <c r="DB55" i="129"/>
  <c r="DB56" i="129"/>
  <c r="DB57" i="129"/>
  <c r="DB58" i="129"/>
  <c r="DB59" i="129"/>
  <c r="DB60" i="129"/>
  <c r="DB61" i="129"/>
  <c r="DB62" i="129"/>
  <c r="DB63" i="129"/>
  <c r="DB64" i="129"/>
  <c r="DB65" i="129"/>
  <c r="DB66" i="129"/>
  <c r="DB67" i="129"/>
  <c r="DB68" i="129"/>
  <c r="DB69" i="129"/>
  <c r="DB70" i="129"/>
  <c r="DB71" i="129"/>
  <c r="DB72" i="129"/>
  <c r="DB73" i="129"/>
  <c r="DB74" i="129"/>
  <c r="DB75" i="129"/>
  <c r="DB76" i="129"/>
  <c r="DB77" i="129"/>
  <c r="DB78" i="129"/>
  <c r="DB79" i="129"/>
  <c r="DB80" i="129"/>
  <c r="DB81" i="129"/>
  <c r="DB82" i="129"/>
  <c r="DB83" i="129"/>
  <c r="DB84" i="129"/>
  <c r="DB85" i="129"/>
  <c r="DB86" i="129"/>
  <c r="DB87" i="129"/>
  <c r="DB88" i="129"/>
  <c r="DB89" i="129"/>
  <c r="DB90" i="129"/>
  <c r="DB91" i="129"/>
  <c r="DB92" i="129"/>
  <c r="DB93" i="129"/>
  <c r="DB94" i="129"/>
  <c r="DB95" i="129"/>
  <c r="DB96" i="129"/>
  <c r="DB97" i="129"/>
  <c r="DB98" i="129"/>
  <c r="DB99" i="129"/>
  <c r="DB100" i="129"/>
  <c r="DB101" i="129"/>
  <c r="DB102" i="129"/>
  <c r="DB103" i="129"/>
  <c r="DB104" i="129"/>
  <c r="DB105" i="129"/>
  <c r="DB106" i="129"/>
  <c r="DB107" i="129"/>
  <c r="DB108" i="129"/>
  <c r="DB109" i="129"/>
  <c r="DB110" i="129"/>
  <c r="DB111" i="129"/>
  <c r="DB112" i="129"/>
  <c r="DB113" i="129"/>
  <c r="DB114" i="129"/>
  <c r="DB115" i="129"/>
  <c r="DB116" i="129"/>
  <c r="DB117" i="129"/>
  <c r="DB118" i="129"/>
  <c r="DB119" i="129"/>
  <c r="DB120" i="129"/>
  <c r="DB121" i="129"/>
  <c r="DB122" i="129"/>
  <c r="DB123" i="129"/>
  <c r="DB124" i="129"/>
  <c r="DB125" i="129"/>
  <c r="DB126" i="129"/>
  <c r="DB127" i="129"/>
  <c r="DB128" i="129"/>
  <c r="DB129" i="129"/>
  <c r="DB130" i="129"/>
  <c r="DB131" i="129"/>
  <c r="DB132" i="129"/>
  <c r="DB133" i="129"/>
  <c r="DB134" i="129"/>
  <c r="DB135" i="129"/>
  <c r="DB136" i="129"/>
  <c r="DB137" i="129"/>
  <c r="DB138" i="129"/>
  <c r="DB139" i="129"/>
  <c r="DB140" i="129"/>
  <c r="DB141" i="129"/>
  <c r="DB142" i="129"/>
  <c r="DB143" i="129"/>
  <c r="DB144" i="129"/>
  <c r="DB145" i="129"/>
  <c r="DB146" i="129"/>
  <c r="DB147" i="129"/>
  <c r="DB148" i="129"/>
  <c r="DB149" i="129"/>
  <c r="DB150" i="129"/>
  <c r="DB151" i="129"/>
  <c r="DB152" i="129"/>
  <c r="DB153" i="129"/>
  <c r="DB154" i="129"/>
  <c r="DB155" i="129"/>
  <c r="DB156" i="129"/>
  <c r="DB157" i="129"/>
  <c r="DB158" i="129"/>
  <c r="DB159" i="129"/>
  <c r="DB160" i="129"/>
  <c r="DB161" i="129"/>
  <c r="DB162" i="129"/>
  <c r="DB163" i="129"/>
  <c r="DB164" i="129"/>
  <c r="DB165" i="129"/>
  <c r="DB166" i="129"/>
  <c r="DB167" i="129"/>
  <c r="DB168" i="129"/>
  <c r="DB169" i="129"/>
  <c r="DB170" i="129"/>
  <c r="DB171" i="129"/>
  <c r="DB172" i="129"/>
  <c r="DB173" i="129"/>
  <c r="DB174" i="129"/>
  <c r="DB175" i="129"/>
  <c r="DB176" i="129"/>
  <c r="DB177" i="129"/>
  <c r="DB178" i="129"/>
  <c r="DB179" i="129"/>
  <c r="DB180" i="129"/>
  <c r="DB181" i="129"/>
  <c r="DB182" i="129"/>
  <c r="DB183" i="129"/>
  <c r="DB184" i="129"/>
  <c r="DB185" i="129"/>
  <c r="DB186" i="129"/>
  <c r="DB187" i="129"/>
  <c r="DB188" i="129"/>
  <c r="DB189" i="129"/>
  <c r="DB190" i="129"/>
  <c r="DB191" i="129"/>
  <c r="DB192" i="129"/>
  <c r="DB193" i="129"/>
  <c r="DB194" i="129"/>
  <c r="DB195" i="129"/>
  <c r="DB196" i="129"/>
  <c r="DB197" i="129"/>
  <c r="DB198" i="129"/>
  <c r="DB199" i="129"/>
  <c r="DB200" i="129"/>
  <c r="DB201" i="129"/>
  <c r="DB202" i="129"/>
  <c r="DB203" i="129"/>
  <c r="DB204" i="129"/>
  <c r="DB205" i="129"/>
  <c r="DB206" i="129"/>
  <c r="DB207" i="129"/>
  <c r="DB208" i="129"/>
  <c r="DB209" i="129"/>
  <c r="DB210" i="129"/>
  <c r="DB211" i="129"/>
  <c r="DB212" i="129"/>
  <c r="DB213" i="129"/>
  <c r="DB214" i="129"/>
  <c r="DB215" i="129"/>
  <c r="DB216" i="129"/>
  <c r="DB217" i="129"/>
  <c r="DB218" i="129"/>
  <c r="DB219" i="129"/>
  <c r="DB220" i="129"/>
  <c r="DB221" i="129"/>
  <c r="DB222" i="129"/>
  <c r="DB223" i="129"/>
  <c r="DB224" i="129"/>
  <c r="DB225" i="129"/>
  <c r="DB226" i="129"/>
  <c r="DB227" i="129"/>
  <c r="DB228" i="129"/>
  <c r="DB229" i="129"/>
  <c r="DB230" i="129"/>
  <c r="DB231" i="129"/>
  <c r="DB232" i="129"/>
  <c r="DB233" i="129"/>
  <c r="DB234" i="129"/>
  <c r="DB235" i="129"/>
  <c r="DB236" i="129"/>
  <c r="DB237" i="129"/>
  <c r="DB238" i="129"/>
  <c r="DB239" i="129"/>
  <c r="DB240" i="129"/>
  <c r="DB241" i="129"/>
  <c r="DB242" i="129"/>
  <c r="DB243" i="129"/>
  <c r="DB244" i="129"/>
  <c r="DB245" i="129"/>
  <c r="DB246" i="129"/>
  <c r="DB247" i="129"/>
  <c r="DB248" i="129"/>
  <c r="DB249" i="129"/>
  <c r="DB250" i="129"/>
  <c r="DB251" i="129"/>
  <c r="DB252" i="129"/>
  <c r="DB253" i="129"/>
  <c r="DB254" i="129"/>
  <c r="DB255" i="129"/>
  <c r="DB256" i="129"/>
  <c r="DB257" i="129"/>
  <c r="DB258" i="129"/>
  <c r="DB259" i="129"/>
  <c r="DB260" i="129"/>
  <c r="DB261" i="129"/>
  <c r="DB262" i="129"/>
  <c r="DB263" i="129"/>
  <c r="DB264" i="129"/>
  <c r="DB265" i="129"/>
  <c r="DB266" i="129"/>
  <c r="DB267" i="129"/>
  <c r="DB268" i="129"/>
  <c r="DB269" i="129"/>
  <c r="DB270" i="129"/>
  <c r="DB271" i="129"/>
  <c r="DB272" i="129"/>
  <c r="DB273" i="129"/>
  <c r="DB274" i="129"/>
  <c r="DB275" i="129"/>
  <c r="DB276" i="129"/>
  <c r="DB277" i="129"/>
  <c r="DB278" i="129"/>
  <c r="DB279" i="129"/>
  <c r="DB280" i="129"/>
  <c r="DB281" i="129"/>
  <c r="DB282" i="129"/>
  <c r="DB283" i="129"/>
  <c r="DB284" i="129"/>
  <c r="DB285" i="129"/>
  <c r="DB286" i="129"/>
  <c r="DB287" i="129"/>
  <c r="DB288" i="129"/>
  <c r="DB289" i="129"/>
  <c r="DB290" i="129"/>
  <c r="DB291" i="129"/>
  <c r="DB292" i="129"/>
  <c r="DB293" i="129"/>
  <c r="DB294" i="129"/>
  <c r="DB295" i="129"/>
  <c r="DB296" i="129"/>
  <c r="DB297" i="129"/>
  <c r="DB298" i="129"/>
  <c r="DB299" i="129"/>
  <c r="DB300" i="129"/>
  <c r="DB301" i="129"/>
  <c r="DB302" i="129"/>
  <c r="DB303" i="129"/>
  <c r="DB304" i="129"/>
  <c r="DB305" i="129"/>
  <c r="DB306" i="129"/>
  <c r="DB307" i="129"/>
  <c r="DB308" i="129"/>
  <c r="DB309" i="129"/>
  <c r="DB310" i="129"/>
  <c r="DB311" i="129"/>
  <c r="DB312" i="129"/>
  <c r="DB313" i="129"/>
  <c r="DB314" i="129"/>
  <c r="DB315" i="129"/>
  <c r="DB316" i="129"/>
  <c r="DB317" i="129"/>
  <c r="DB318" i="129"/>
  <c r="DB319" i="129"/>
  <c r="DB320" i="129"/>
  <c r="DB321" i="129"/>
  <c r="DB322" i="129"/>
  <c r="DB323" i="129"/>
  <c r="DB324" i="129"/>
  <c r="DB325" i="129"/>
  <c r="DB326" i="129"/>
  <c r="DB327" i="129"/>
  <c r="DB328" i="129"/>
  <c r="DB329" i="129"/>
  <c r="DB330" i="129"/>
  <c r="DB331" i="129"/>
  <c r="DB332" i="129"/>
  <c r="DB333" i="129"/>
  <c r="DB334" i="129"/>
  <c r="DB335" i="129"/>
  <c r="DB336" i="129"/>
  <c r="DB337" i="129"/>
  <c r="DB338" i="129"/>
  <c r="DB339" i="129"/>
  <c r="DB340" i="129"/>
  <c r="DB341" i="129"/>
  <c r="DB342" i="129"/>
  <c r="DB343" i="129"/>
  <c r="DB344" i="129"/>
  <c r="DB345" i="129"/>
  <c r="DB346" i="129"/>
  <c r="DB347" i="129"/>
  <c r="DB348" i="129"/>
  <c r="DB349" i="129"/>
  <c r="DB350" i="129"/>
  <c r="DB351" i="129"/>
  <c r="DB352" i="129"/>
  <c r="DB353" i="129"/>
  <c r="DB354" i="129"/>
  <c r="DB355" i="129"/>
  <c r="DB356" i="129"/>
  <c r="DB357" i="129"/>
  <c r="DB358" i="129"/>
  <c r="DB359" i="129"/>
  <c r="DB360" i="129"/>
  <c r="DB361" i="129"/>
  <c r="DB362" i="129"/>
  <c r="DB363" i="129"/>
  <c r="DB364" i="129"/>
  <c r="DB365" i="129"/>
  <c r="DB366" i="129"/>
  <c r="DB367" i="129"/>
  <c r="DB368" i="129"/>
  <c r="DB369" i="129"/>
  <c r="DB370" i="129"/>
  <c r="DB371" i="129"/>
  <c r="DB372" i="129"/>
  <c r="DB373" i="129"/>
  <c r="DB374" i="129"/>
  <c r="DB375" i="129"/>
  <c r="DB376" i="129"/>
  <c r="DB377" i="129"/>
  <c r="DB378" i="129"/>
  <c r="DB379" i="129"/>
  <c r="DB380" i="129"/>
  <c r="DB381" i="129"/>
  <c r="DB382" i="129"/>
  <c r="DB383" i="129"/>
  <c r="DB384" i="129"/>
  <c r="DB385" i="129"/>
  <c r="DB386" i="129"/>
  <c r="DB387" i="129"/>
  <c r="DB388" i="129"/>
  <c r="DB389" i="129"/>
  <c r="DB390" i="129"/>
  <c r="DB391" i="129"/>
  <c r="DB392" i="129"/>
  <c r="DB393" i="129"/>
  <c r="DB394" i="129"/>
  <c r="DB395" i="129"/>
  <c r="DB396" i="129"/>
  <c r="DB397" i="129"/>
  <c r="DB398" i="129"/>
  <c r="DB399" i="129"/>
  <c r="DB400" i="129"/>
  <c r="DB401" i="129"/>
  <c r="DB402" i="129"/>
  <c r="DB403" i="129"/>
  <c r="DB404" i="129"/>
  <c r="DB405" i="129"/>
  <c r="DB406" i="129"/>
  <c r="DB407" i="129"/>
  <c r="DB408" i="129"/>
  <c r="DB409" i="129"/>
  <c r="DB410" i="129"/>
  <c r="DB411" i="129"/>
  <c r="DB412" i="129"/>
  <c r="DB413" i="129"/>
  <c r="DB414" i="129"/>
  <c r="DB415" i="129"/>
  <c r="DB416" i="129"/>
  <c r="DB417" i="129"/>
  <c r="DB418" i="129"/>
  <c r="DB419" i="129"/>
  <c r="DB420" i="129"/>
  <c r="DB421" i="129"/>
  <c r="DB422" i="129"/>
  <c r="DB423" i="129"/>
  <c r="DB424" i="129"/>
  <c r="DB425" i="129"/>
  <c r="DB426" i="129"/>
  <c r="DB427" i="129"/>
  <c r="DB428" i="129"/>
  <c r="DB429" i="129"/>
  <c r="DB430" i="129"/>
  <c r="DB431" i="129"/>
  <c r="DB432" i="129"/>
  <c r="DB433" i="129"/>
  <c r="DB434" i="129"/>
  <c r="DB435" i="129"/>
  <c r="DB436" i="129"/>
  <c r="DB437" i="129"/>
  <c r="DB438" i="129"/>
  <c r="DB439" i="129"/>
  <c r="DB440" i="129"/>
  <c r="DB441" i="129"/>
  <c r="DB442" i="129"/>
  <c r="DB443" i="129"/>
  <c r="DB444" i="129"/>
  <c r="DB445" i="129"/>
  <c r="DB446" i="129"/>
  <c r="DB447" i="129"/>
  <c r="DB448" i="129"/>
  <c r="DB449" i="129"/>
  <c r="DB450" i="129"/>
  <c r="DB451" i="129"/>
  <c r="DB452" i="129"/>
  <c r="DB453" i="129"/>
  <c r="DB454" i="129"/>
  <c r="DB455" i="129"/>
  <c r="DB456" i="129"/>
  <c r="DB457" i="129"/>
  <c r="DB458" i="129"/>
  <c r="DB459" i="129"/>
  <c r="DB460" i="129"/>
  <c r="DB461" i="129"/>
  <c r="DB462" i="129"/>
  <c r="DB463" i="129"/>
  <c r="DB464" i="129"/>
  <c r="DB465" i="129"/>
  <c r="DB466" i="129"/>
  <c r="DB467" i="129"/>
  <c r="DB468" i="129"/>
  <c r="DB469" i="129"/>
  <c r="DB470" i="129"/>
  <c r="DB471" i="129"/>
  <c r="DB472" i="129"/>
  <c r="DB473" i="129"/>
  <c r="DB474" i="129"/>
  <c r="DB475" i="129"/>
  <c r="DB476" i="129"/>
  <c r="DB477" i="129"/>
  <c r="DB478" i="129"/>
  <c r="DB479" i="129"/>
  <c r="DB480" i="129"/>
  <c r="DB481" i="129"/>
  <c r="DB482" i="129"/>
  <c r="DB483" i="129"/>
  <c r="DB484" i="129"/>
  <c r="DB485" i="129"/>
  <c r="DB486" i="129"/>
  <c r="DB487" i="129"/>
  <c r="DB488" i="129"/>
  <c r="DB489" i="129"/>
  <c r="DB490" i="129"/>
  <c r="DB491" i="129"/>
  <c r="DB492" i="129"/>
  <c r="DB493" i="129"/>
  <c r="DB494" i="129"/>
  <c r="DB495" i="129"/>
  <c r="DB496" i="129"/>
  <c r="DB497" i="129"/>
  <c r="DB498" i="129"/>
  <c r="DB499" i="129"/>
  <c r="DB500" i="129"/>
  <c r="DB501" i="129"/>
  <c r="DB502" i="129"/>
  <c r="DB503" i="129"/>
  <c r="DB504" i="129"/>
  <c r="DB505" i="129"/>
  <c r="DB506" i="129"/>
  <c r="DB507" i="129"/>
  <c r="DB508" i="129"/>
  <c r="DB509" i="129"/>
  <c r="DB510" i="129"/>
  <c r="DB511" i="129"/>
  <c r="DB512" i="129"/>
  <c r="DB513" i="129"/>
  <c r="DB514" i="129"/>
  <c r="DB515" i="129"/>
  <c r="DB516" i="129"/>
  <c r="DB517" i="129"/>
  <c r="DB518" i="129"/>
  <c r="DB519" i="129"/>
  <c r="DB520" i="129"/>
  <c r="DB521" i="129"/>
  <c r="DB522" i="129"/>
  <c r="DB523" i="129"/>
  <c r="DB524" i="129"/>
  <c r="DB525" i="129"/>
  <c r="DB526" i="129"/>
  <c r="DB527" i="129"/>
  <c r="DB528" i="129"/>
  <c r="DB529" i="129"/>
  <c r="DB530" i="129"/>
  <c r="DB531" i="129"/>
  <c r="DB532" i="129"/>
  <c r="DB533" i="129"/>
  <c r="DB534" i="129"/>
  <c r="DB535" i="129"/>
  <c r="DB536" i="129"/>
  <c r="DB537" i="129"/>
  <c r="DB538" i="129"/>
  <c r="DB539" i="129"/>
  <c r="DB540" i="129"/>
  <c r="DB541" i="129"/>
  <c r="DB542" i="129"/>
  <c r="DB543" i="129"/>
  <c r="DB544" i="129"/>
  <c r="DB23" i="129"/>
  <c r="DA12" i="129"/>
  <c r="CZ24" i="129"/>
  <c r="CZ25" i="129"/>
  <c r="CZ26" i="129"/>
  <c r="CZ27" i="129"/>
  <c r="CZ28" i="129"/>
  <c r="CZ29" i="129"/>
  <c r="CZ30" i="129"/>
  <c r="CZ31" i="129"/>
  <c r="CZ32" i="129"/>
  <c r="CZ33" i="129"/>
  <c r="CZ34" i="129"/>
  <c r="CZ35" i="129"/>
  <c r="CZ36" i="129"/>
  <c r="CZ37" i="129"/>
  <c r="CZ38" i="129"/>
  <c r="CZ39" i="129"/>
  <c r="CZ40" i="129"/>
  <c r="CZ41" i="129"/>
  <c r="CZ42" i="129"/>
  <c r="CZ43" i="129"/>
  <c r="CZ44" i="129"/>
  <c r="CZ45" i="129"/>
  <c r="CZ46" i="129"/>
  <c r="CZ47" i="129"/>
  <c r="CZ48" i="129"/>
  <c r="CZ49" i="129"/>
  <c r="CZ50" i="129"/>
  <c r="CZ51" i="129"/>
  <c r="CZ52" i="129"/>
  <c r="CZ53" i="129"/>
  <c r="CZ54" i="129"/>
  <c r="CZ55" i="129"/>
  <c r="CZ56" i="129"/>
  <c r="CZ57" i="129"/>
  <c r="CZ58" i="129"/>
  <c r="CZ59" i="129"/>
  <c r="CZ60" i="129"/>
  <c r="CZ61" i="129"/>
  <c r="CZ62" i="129"/>
  <c r="CZ63" i="129"/>
  <c r="CZ64" i="129"/>
  <c r="CZ65" i="129"/>
  <c r="CZ66" i="129"/>
  <c r="CZ67" i="129"/>
  <c r="CZ68" i="129"/>
  <c r="CZ69" i="129"/>
  <c r="CZ70" i="129"/>
  <c r="CZ71" i="129"/>
  <c r="CZ72" i="129"/>
  <c r="CZ73" i="129"/>
  <c r="CZ74" i="129"/>
  <c r="CZ75" i="129"/>
  <c r="CZ76" i="129"/>
  <c r="CZ77" i="129"/>
  <c r="CZ78" i="129"/>
  <c r="CZ79" i="129"/>
  <c r="CZ80" i="129"/>
  <c r="CZ81" i="129"/>
  <c r="CZ82" i="129"/>
  <c r="CZ83" i="129"/>
  <c r="CZ84" i="129"/>
  <c r="CZ85" i="129"/>
  <c r="CZ86" i="129"/>
  <c r="CZ87" i="129"/>
  <c r="CZ88" i="129"/>
  <c r="CZ89" i="129"/>
  <c r="CZ90" i="129"/>
  <c r="CZ91" i="129"/>
  <c r="CZ92" i="129"/>
  <c r="CZ93" i="129"/>
  <c r="CZ94" i="129"/>
  <c r="CZ95" i="129"/>
  <c r="CZ96" i="129"/>
  <c r="CZ97" i="129"/>
  <c r="CZ98" i="129"/>
  <c r="CZ99" i="129"/>
  <c r="CZ100" i="129"/>
  <c r="CZ101" i="129"/>
  <c r="CZ102" i="129"/>
  <c r="CZ103" i="129"/>
  <c r="CZ104" i="129"/>
  <c r="CZ105" i="129"/>
  <c r="CZ106" i="129"/>
  <c r="CZ107" i="129"/>
  <c r="CZ108" i="129"/>
  <c r="CZ109" i="129"/>
  <c r="CZ110" i="129"/>
  <c r="CZ111" i="129"/>
  <c r="CZ112" i="129"/>
  <c r="CZ113" i="129"/>
  <c r="CZ114" i="129"/>
  <c r="CZ115" i="129"/>
  <c r="CZ116" i="129"/>
  <c r="CZ117" i="129"/>
  <c r="CZ118" i="129"/>
  <c r="CZ119" i="129"/>
  <c r="CZ120" i="129"/>
  <c r="CZ121" i="129"/>
  <c r="CZ122" i="129"/>
  <c r="CZ123" i="129"/>
  <c r="CZ124" i="129"/>
  <c r="CZ125" i="129"/>
  <c r="CZ126" i="129"/>
  <c r="CZ127" i="129"/>
  <c r="CZ128" i="129"/>
  <c r="CZ129" i="129"/>
  <c r="CZ130" i="129"/>
  <c r="CZ131" i="129"/>
  <c r="CZ132" i="129"/>
  <c r="CZ133" i="129"/>
  <c r="CZ134" i="129"/>
  <c r="CZ135" i="129"/>
  <c r="CZ136" i="129"/>
  <c r="CZ137" i="129"/>
  <c r="CZ138" i="129"/>
  <c r="CZ139" i="129"/>
  <c r="CZ140" i="129"/>
  <c r="CZ141" i="129"/>
  <c r="CZ142" i="129"/>
  <c r="CZ143" i="129"/>
  <c r="CZ144" i="129"/>
  <c r="CZ145" i="129"/>
  <c r="CZ146" i="129"/>
  <c r="CZ147" i="129"/>
  <c r="CZ148" i="129"/>
  <c r="CZ149" i="129"/>
  <c r="CZ150" i="129"/>
  <c r="CZ151" i="129"/>
  <c r="CZ152" i="129"/>
  <c r="CZ153" i="129"/>
  <c r="CZ154" i="129"/>
  <c r="CZ155" i="129"/>
  <c r="CZ156" i="129"/>
  <c r="CZ157" i="129"/>
  <c r="CZ158" i="129"/>
  <c r="CZ159" i="129"/>
  <c r="CZ160" i="129"/>
  <c r="CZ161" i="129"/>
  <c r="CZ162" i="129"/>
  <c r="CZ163" i="129"/>
  <c r="CZ164" i="129"/>
  <c r="CZ165" i="129"/>
  <c r="CZ166" i="129"/>
  <c r="CZ167" i="129"/>
  <c r="CZ168" i="129"/>
  <c r="CZ169" i="129"/>
  <c r="CZ170" i="129"/>
  <c r="CZ171" i="129"/>
  <c r="CZ172" i="129"/>
  <c r="CZ173" i="129"/>
  <c r="CZ174" i="129"/>
  <c r="CZ175" i="129"/>
  <c r="CZ176" i="129"/>
  <c r="CZ177" i="129"/>
  <c r="CZ178" i="129"/>
  <c r="CZ179" i="129"/>
  <c r="CZ180" i="129"/>
  <c r="CZ181" i="129"/>
  <c r="CZ182" i="129"/>
  <c r="CZ183" i="129"/>
  <c r="CZ184" i="129"/>
  <c r="CZ185" i="129"/>
  <c r="CZ186" i="129"/>
  <c r="CZ187" i="129"/>
  <c r="CZ188" i="129"/>
  <c r="CZ189" i="129"/>
  <c r="CZ190" i="129"/>
  <c r="CZ191" i="129"/>
  <c r="CZ192" i="129"/>
  <c r="CZ193" i="129"/>
  <c r="CZ194" i="129"/>
  <c r="CZ195" i="129"/>
  <c r="CZ196" i="129"/>
  <c r="CZ197" i="129"/>
  <c r="CZ198" i="129"/>
  <c r="CZ199" i="129"/>
  <c r="CZ200" i="129"/>
  <c r="CZ201" i="129"/>
  <c r="CZ202" i="129"/>
  <c r="CZ203" i="129"/>
  <c r="CZ204" i="129"/>
  <c r="CZ205" i="129"/>
  <c r="CZ206" i="129"/>
  <c r="CZ207" i="129"/>
  <c r="CZ208" i="129"/>
  <c r="CZ209" i="129"/>
  <c r="CZ210" i="129"/>
  <c r="CZ211" i="129"/>
  <c r="CZ212" i="129"/>
  <c r="CZ213" i="129"/>
  <c r="CZ214" i="129"/>
  <c r="CZ215" i="129"/>
  <c r="CZ216" i="129"/>
  <c r="CZ217" i="129"/>
  <c r="CZ218" i="129"/>
  <c r="CZ219" i="129"/>
  <c r="CZ220" i="129"/>
  <c r="CZ221" i="129"/>
  <c r="CZ222" i="129"/>
  <c r="CZ223" i="129"/>
  <c r="CZ224" i="129"/>
  <c r="CZ225" i="129"/>
  <c r="CZ226" i="129"/>
  <c r="CZ227" i="129"/>
  <c r="CZ228" i="129"/>
  <c r="CZ229" i="129"/>
  <c r="CZ230" i="129"/>
  <c r="CZ231" i="129"/>
  <c r="CZ232" i="129"/>
  <c r="CZ233" i="129"/>
  <c r="CZ234" i="129"/>
  <c r="CZ235" i="129"/>
  <c r="CZ236" i="129"/>
  <c r="CZ237" i="129"/>
  <c r="CZ238" i="129"/>
  <c r="CZ239" i="129"/>
  <c r="CZ240" i="129"/>
  <c r="CZ241" i="129"/>
  <c r="CZ242" i="129"/>
  <c r="CZ243" i="129"/>
  <c r="CZ244" i="129"/>
  <c r="CZ245" i="129"/>
  <c r="CZ246" i="129"/>
  <c r="CZ247" i="129"/>
  <c r="CZ248" i="129"/>
  <c r="CZ249" i="129"/>
  <c r="CZ250" i="129"/>
  <c r="CZ251" i="129"/>
  <c r="CZ252" i="129"/>
  <c r="CZ253" i="129"/>
  <c r="CZ254" i="129"/>
  <c r="CZ255" i="129"/>
  <c r="CZ256" i="129"/>
  <c r="CZ257" i="129"/>
  <c r="CZ258" i="129"/>
  <c r="CZ259" i="129"/>
  <c r="CZ260" i="129"/>
  <c r="CZ261" i="129"/>
  <c r="CZ262" i="129"/>
  <c r="CZ263" i="129"/>
  <c r="CZ264" i="129"/>
  <c r="CZ265" i="129"/>
  <c r="CZ266" i="129"/>
  <c r="CZ267" i="129"/>
  <c r="CZ268" i="129"/>
  <c r="CZ269" i="129"/>
  <c r="CZ270" i="129"/>
  <c r="CZ271" i="129"/>
  <c r="CZ272" i="129"/>
  <c r="CZ273" i="129"/>
  <c r="CZ274" i="129"/>
  <c r="CZ275" i="129"/>
  <c r="CZ276" i="129"/>
  <c r="CZ277" i="129"/>
  <c r="CZ278" i="129"/>
  <c r="CZ279" i="129"/>
  <c r="CZ280" i="129"/>
  <c r="CZ281" i="129"/>
  <c r="CZ282" i="129"/>
  <c r="CZ283" i="129"/>
  <c r="CZ284" i="129"/>
  <c r="CZ285" i="129"/>
  <c r="CZ286" i="129"/>
  <c r="CZ287" i="129"/>
  <c r="CZ288" i="129"/>
  <c r="CZ289" i="129"/>
  <c r="CZ290" i="129"/>
  <c r="CZ291" i="129"/>
  <c r="CZ292" i="129"/>
  <c r="CZ293" i="129"/>
  <c r="CZ294" i="129"/>
  <c r="CZ295" i="129"/>
  <c r="CZ296" i="129"/>
  <c r="CZ297" i="129"/>
  <c r="CZ298" i="129"/>
  <c r="CZ299" i="129"/>
  <c r="CZ300" i="129"/>
  <c r="CZ301" i="129"/>
  <c r="CZ302" i="129"/>
  <c r="CZ303" i="129"/>
  <c r="CZ304" i="129"/>
  <c r="CZ305" i="129"/>
  <c r="CZ306" i="129"/>
  <c r="CZ307" i="129"/>
  <c r="CZ308" i="129"/>
  <c r="CZ309" i="129"/>
  <c r="CZ310" i="129"/>
  <c r="CZ311" i="129"/>
  <c r="CZ312" i="129"/>
  <c r="CZ313" i="129"/>
  <c r="CZ314" i="129"/>
  <c r="CZ315" i="129"/>
  <c r="CZ316" i="129"/>
  <c r="CZ317" i="129"/>
  <c r="CZ318" i="129"/>
  <c r="CZ319" i="129"/>
  <c r="CZ320" i="129"/>
  <c r="CZ321" i="129"/>
  <c r="CZ322" i="129"/>
  <c r="CZ323" i="129"/>
  <c r="CZ324" i="129"/>
  <c r="CZ325" i="129"/>
  <c r="CZ326" i="129"/>
  <c r="CZ327" i="129"/>
  <c r="CZ328" i="129"/>
  <c r="CZ329" i="129"/>
  <c r="CZ330" i="129"/>
  <c r="CZ331" i="129"/>
  <c r="CZ332" i="129"/>
  <c r="CZ333" i="129"/>
  <c r="CZ334" i="129"/>
  <c r="CZ335" i="129"/>
  <c r="CZ336" i="129"/>
  <c r="CZ337" i="129"/>
  <c r="CZ338" i="129"/>
  <c r="CZ339" i="129"/>
  <c r="CZ340" i="129"/>
  <c r="CZ341" i="129"/>
  <c r="CZ342" i="129"/>
  <c r="CZ343" i="129"/>
  <c r="CZ344" i="129"/>
  <c r="CZ345" i="129"/>
  <c r="CZ346" i="129"/>
  <c r="CZ347" i="129"/>
  <c r="CZ348" i="129"/>
  <c r="CZ349" i="129"/>
  <c r="CZ350" i="129"/>
  <c r="CZ351" i="129"/>
  <c r="CZ352" i="129"/>
  <c r="CZ353" i="129"/>
  <c r="CZ354" i="129"/>
  <c r="CZ355" i="129"/>
  <c r="CZ356" i="129"/>
  <c r="CZ357" i="129"/>
  <c r="CZ358" i="129"/>
  <c r="CZ359" i="129"/>
  <c r="CZ360" i="129"/>
  <c r="CZ361" i="129"/>
  <c r="CZ362" i="129"/>
  <c r="CZ363" i="129"/>
  <c r="CZ364" i="129"/>
  <c r="CZ365" i="129"/>
  <c r="CZ366" i="129"/>
  <c r="CZ367" i="129"/>
  <c r="CZ368" i="129"/>
  <c r="CZ369" i="129"/>
  <c r="CZ370" i="129"/>
  <c r="CZ371" i="129"/>
  <c r="CZ372" i="129"/>
  <c r="CZ373" i="129"/>
  <c r="CZ374" i="129"/>
  <c r="CZ375" i="129"/>
  <c r="CZ376" i="129"/>
  <c r="CZ377" i="129"/>
  <c r="CZ378" i="129"/>
  <c r="CZ379" i="129"/>
  <c r="CZ380" i="129"/>
  <c r="CZ381" i="129"/>
  <c r="CZ382" i="129"/>
  <c r="CZ383" i="129"/>
  <c r="CZ384" i="129"/>
  <c r="CZ385" i="129"/>
  <c r="CZ386" i="129"/>
  <c r="CZ387" i="129"/>
  <c r="CZ388" i="129"/>
  <c r="CZ389" i="129"/>
  <c r="CZ390" i="129"/>
  <c r="CZ391" i="129"/>
  <c r="CZ392" i="129"/>
  <c r="CZ393" i="129"/>
  <c r="CZ394" i="129"/>
  <c r="CZ395" i="129"/>
  <c r="CZ396" i="129"/>
  <c r="CZ397" i="129"/>
  <c r="CZ398" i="129"/>
  <c r="CZ399" i="129"/>
  <c r="CZ400" i="129"/>
  <c r="CZ401" i="129"/>
  <c r="CZ402" i="129"/>
  <c r="CZ403" i="129"/>
  <c r="CZ404" i="129"/>
  <c r="CZ405" i="129"/>
  <c r="CZ406" i="129"/>
  <c r="CZ407" i="129"/>
  <c r="CZ408" i="129"/>
  <c r="CZ409" i="129"/>
  <c r="CZ410" i="129"/>
  <c r="CZ411" i="129"/>
  <c r="CZ412" i="129"/>
  <c r="CZ413" i="129"/>
  <c r="CZ414" i="129"/>
  <c r="CZ415" i="129"/>
  <c r="CZ416" i="129"/>
  <c r="CZ417" i="129"/>
  <c r="CZ418" i="129"/>
  <c r="CZ419" i="129"/>
  <c r="CZ420" i="129"/>
  <c r="CZ421" i="129"/>
  <c r="CZ422" i="129"/>
  <c r="CZ423" i="129"/>
  <c r="CZ424" i="129"/>
  <c r="CZ425" i="129"/>
  <c r="CZ426" i="129"/>
  <c r="CZ427" i="129"/>
  <c r="CZ428" i="129"/>
  <c r="CZ429" i="129"/>
  <c r="CZ430" i="129"/>
  <c r="CZ431" i="129"/>
  <c r="CZ432" i="129"/>
  <c r="CZ433" i="129"/>
  <c r="CZ434" i="129"/>
  <c r="CZ435" i="129"/>
  <c r="CZ436" i="129"/>
  <c r="CZ437" i="129"/>
  <c r="CZ438" i="129"/>
  <c r="CZ439" i="129"/>
  <c r="CZ440" i="129"/>
  <c r="CZ441" i="129"/>
  <c r="CZ442" i="129"/>
  <c r="CZ443" i="129"/>
  <c r="CZ444" i="129"/>
  <c r="CZ445" i="129"/>
  <c r="CZ446" i="129"/>
  <c r="CZ447" i="129"/>
  <c r="CZ448" i="129"/>
  <c r="CZ449" i="129"/>
  <c r="CZ450" i="129"/>
  <c r="CZ451" i="129"/>
  <c r="CZ452" i="129"/>
  <c r="CZ453" i="129"/>
  <c r="CZ454" i="129"/>
  <c r="CZ455" i="129"/>
  <c r="CZ456" i="129"/>
  <c r="CZ457" i="129"/>
  <c r="CZ458" i="129"/>
  <c r="CZ459" i="129"/>
  <c r="CZ460" i="129"/>
  <c r="CZ461" i="129"/>
  <c r="CZ462" i="129"/>
  <c r="CZ463" i="129"/>
  <c r="CZ464" i="129"/>
  <c r="CZ465" i="129"/>
  <c r="CZ466" i="129"/>
  <c r="CZ467" i="129"/>
  <c r="CZ468" i="129"/>
  <c r="CZ469" i="129"/>
  <c r="CZ470" i="129"/>
  <c r="CZ471" i="129"/>
  <c r="CZ472" i="129"/>
  <c r="CZ473" i="129"/>
  <c r="CZ474" i="129"/>
  <c r="CZ475" i="129"/>
  <c r="CZ476" i="129"/>
  <c r="CZ477" i="129"/>
  <c r="CZ478" i="129"/>
  <c r="CZ479" i="129"/>
  <c r="CZ480" i="129"/>
  <c r="CZ481" i="129"/>
  <c r="CZ482" i="129"/>
  <c r="CZ483" i="129"/>
  <c r="CZ484" i="129"/>
  <c r="CZ485" i="129"/>
  <c r="CZ486" i="129"/>
  <c r="CZ487" i="129"/>
  <c r="CZ488" i="129"/>
  <c r="CZ489" i="129"/>
  <c r="CZ490" i="129"/>
  <c r="CZ491" i="129"/>
  <c r="CZ492" i="129"/>
  <c r="CZ493" i="129"/>
  <c r="CZ494" i="129"/>
  <c r="CZ495" i="129"/>
  <c r="CZ496" i="129"/>
  <c r="CZ497" i="129"/>
  <c r="CZ498" i="129"/>
  <c r="CZ499" i="129"/>
  <c r="CZ500" i="129"/>
  <c r="CZ501" i="129"/>
  <c r="CZ502" i="129"/>
  <c r="CZ503" i="129"/>
  <c r="CZ504" i="129"/>
  <c r="CZ505" i="129"/>
  <c r="CZ506" i="129"/>
  <c r="CZ507" i="129"/>
  <c r="CZ508" i="129"/>
  <c r="CZ509" i="129"/>
  <c r="CZ510" i="129"/>
  <c r="CZ511" i="129"/>
  <c r="CZ512" i="129"/>
  <c r="CZ513" i="129"/>
  <c r="CZ514" i="129"/>
  <c r="CZ515" i="129"/>
  <c r="CZ516" i="129"/>
  <c r="CZ517" i="129"/>
  <c r="CZ518" i="129"/>
  <c r="CZ519" i="129"/>
  <c r="CZ520" i="129"/>
  <c r="CZ521" i="129"/>
  <c r="CZ522" i="129"/>
  <c r="CZ523" i="129"/>
  <c r="CZ524" i="129"/>
  <c r="CZ525" i="129"/>
  <c r="CZ526" i="129"/>
  <c r="CZ527" i="129"/>
  <c r="CZ528" i="129"/>
  <c r="CZ529" i="129"/>
  <c r="CZ530" i="129"/>
  <c r="CZ531" i="129"/>
  <c r="CZ532" i="129"/>
  <c r="CZ533" i="129"/>
  <c r="CZ534" i="129"/>
  <c r="CZ535" i="129"/>
  <c r="CZ536" i="129"/>
  <c r="CZ537" i="129"/>
  <c r="CZ538" i="129"/>
  <c r="CZ539" i="129"/>
  <c r="CZ540" i="129"/>
  <c r="CZ541" i="129"/>
  <c r="CZ542" i="129"/>
  <c r="CZ543" i="129"/>
  <c r="CZ544" i="129"/>
  <c r="CZ23" i="129"/>
  <c r="CX24" i="129"/>
  <c r="CX25" i="129"/>
  <c r="CX26" i="129"/>
  <c r="CX27" i="129"/>
  <c r="CX28" i="129"/>
  <c r="CX29" i="129"/>
  <c r="CX30" i="129"/>
  <c r="CX31" i="129"/>
  <c r="CX32" i="129"/>
  <c r="CX33" i="129"/>
  <c r="CX34" i="129"/>
  <c r="CX35" i="129"/>
  <c r="CX36" i="129"/>
  <c r="CX37" i="129"/>
  <c r="CX38" i="129"/>
  <c r="CX39" i="129"/>
  <c r="CX40" i="129"/>
  <c r="CX41" i="129"/>
  <c r="CX42" i="129"/>
  <c r="CX43" i="129"/>
  <c r="CX44" i="129"/>
  <c r="CX45" i="129"/>
  <c r="CX46" i="129"/>
  <c r="CX47" i="129"/>
  <c r="CX48" i="129"/>
  <c r="CX49" i="129"/>
  <c r="CX50" i="129"/>
  <c r="CX51" i="129"/>
  <c r="CX52" i="129"/>
  <c r="CX53" i="129"/>
  <c r="CX54" i="129"/>
  <c r="CX55" i="129"/>
  <c r="CX56" i="129"/>
  <c r="CX57" i="129"/>
  <c r="CX58" i="129"/>
  <c r="CX59" i="129"/>
  <c r="CX60" i="129"/>
  <c r="CX61" i="129"/>
  <c r="CX62" i="129"/>
  <c r="CX63" i="129"/>
  <c r="CX64" i="129"/>
  <c r="CX65" i="129"/>
  <c r="CX66" i="129"/>
  <c r="CX67" i="129"/>
  <c r="CX68" i="129"/>
  <c r="CX69" i="129"/>
  <c r="CX70" i="129"/>
  <c r="CX71" i="129"/>
  <c r="CX72" i="129"/>
  <c r="CX73" i="129"/>
  <c r="CX74" i="129"/>
  <c r="CX75" i="129"/>
  <c r="CX76" i="129"/>
  <c r="CX77" i="129"/>
  <c r="CX78" i="129"/>
  <c r="CX79" i="129"/>
  <c r="CX80" i="129"/>
  <c r="CX81" i="129"/>
  <c r="CX82" i="129"/>
  <c r="CX83" i="129"/>
  <c r="CX84" i="129"/>
  <c r="CX85" i="129"/>
  <c r="CX86" i="129"/>
  <c r="CX87" i="129"/>
  <c r="CX88" i="129"/>
  <c r="CX89" i="129"/>
  <c r="CX90" i="129"/>
  <c r="CX91" i="129"/>
  <c r="CX92" i="129"/>
  <c r="CX93" i="129"/>
  <c r="CX94" i="129"/>
  <c r="CX95" i="129"/>
  <c r="CX96" i="129"/>
  <c r="CX97" i="129"/>
  <c r="CX98" i="129"/>
  <c r="CX99" i="129"/>
  <c r="CX100" i="129"/>
  <c r="CX101" i="129"/>
  <c r="CX102" i="129"/>
  <c r="CX103" i="129"/>
  <c r="CX104" i="129"/>
  <c r="CX105" i="129"/>
  <c r="CX106" i="129"/>
  <c r="CX107" i="129"/>
  <c r="CX108" i="129"/>
  <c r="CX109" i="129"/>
  <c r="CX110" i="129"/>
  <c r="CX111" i="129"/>
  <c r="CX112" i="129"/>
  <c r="CX113" i="129"/>
  <c r="CX114" i="129"/>
  <c r="CX115" i="129"/>
  <c r="CX116" i="129"/>
  <c r="CX117" i="129"/>
  <c r="CX118" i="129"/>
  <c r="CX119" i="129"/>
  <c r="CX120" i="129"/>
  <c r="CX121" i="129"/>
  <c r="CX122" i="129"/>
  <c r="CX123" i="129"/>
  <c r="CX124" i="129"/>
  <c r="CX125" i="129"/>
  <c r="CX126" i="129"/>
  <c r="CX127" i="129"/>
  <c r="CX128" i="129"/>
  <c r="CX129" i="129"/>
  <c r="CX130" i="129"/>
  <c r="CX131" i="129"/>
  <c r="CX132" i="129"/>
  <c r="CX133" i="129"/>
  <c r="CX134" i="129"/>
  <c r="CX135" i="129"/>
  <c r="CX136" i="129"/>
  <c r="CX137" i="129"/>
  <c r="CX138" i="129"/>
  <c r="CX139" i="129"/>
  <c r="CX140" i="129"/>
  <c r="CX141" i="129"/>
  <c r="CX142" i="129"/>
  <c r="CX143" i="129"/>
  <c r="CX144" i="129"/>
  <c r="CX145" i="129"/>
  <c r="CX146" i="129"/>
  <c r="CX147" i="129"/>
  <c r="CX148" i="129"/>
  <c r="CX149" i="129"/>
  <c r="CX150" i="129"/>
  <c r="CX151" i="129"/>
  <c r="CX152" i="129"/>
  <c r="CX153" i="129"/>
  <c r="CX154" i="129"/>
  <c r="CX155" i="129"/>
  <c r="CX156" i="129"/>
  <c r="CX157" i="129"/>
  <c r="CX158" i="129"/>
  <c r="CX159" i="129"/>
  <c r="CX160" i="129"/>
  <c r="CX161" i="129"/>
  <c r="CX162" i="129"/>
  <c r="CX163" i="129"/>
  <c r="CX164" i="129"/>
  <c r="CX165" i="129"/>
  <c r="CX166" i="129"/>
  <c r="CX167" i="129"/>
  <c r="CX168" i="129"/>
  <c r="CX169" i="129"/>
  <c r="CX170" i="129"/>
  <c r="CX171" i="129"/>
  <c r="CX172" i="129"/>
  <c r="CX173" i="129"/>
  <c r="CX174" i="129"/>
  <c r="CX175" i="129"/>
  <c r="CX176" i="129"/>
  <c r="CX177" i="129"/>
  <c r="CX178" i="129"/>
  <c r="CX179" i="129"/>
  <c r="CX180" i="129"/>
  <c r="CX181" i="129"/>
  <c r="CX182" i="129"/>
  <c r="CX183" i="129"/>
  <c r="CX184" i="129"/>
  <c r="CX185" i="129"/>
  <c r="CX186" i="129"/>
  <c r="CX187" i="129"/>
  <c r="CX188" i="129"/>
  <c r="CX189" i="129"/>
  <c r="CX190" i="129"/>
  <c r="CX191" i="129"/>
  <c r="CX192" i="129"/>
  <c r="CX193" i="129"/>
  <c r="CX194" i="129"/>
  <c r="CX195" i="129"/>
  <c r="CX196" i="129"/>
  <c r="CX197" i="129"/>
  <c r="CX198" i="129"/>
  <c r="CX199" i="129"/>
  <c r="CX200" i="129"/>
  <c r="CX201" i="129"/>
  <c r="CX202" i="129"/>
  <c r="CX203" i="129"/>
  <c r="CX204" i="129"/>
  <c r="CX205" i="129"/>
  <c r="CX206" i="129"/>
  <c r="CX207" i="129"/>
  <c r="CX208" i="129"/>
  <c r="CX209" i="129"/>
  <c r="CX210" i="129"/>
  <c r="CX211" i="129"/>
  <c r="CX212" i="129"/>
  <c r="CX213" i="129"/>
  <c r="CX214" i="129"/>
  <c r="CX215" i="129"/>
  <c r="CX216" i="129"/>
  <c r="CX217" i="129"/>
  <c r="CX218" i="129"/>
  <c r="CX219" i="129"/>
  <c r="CX220" i="129"/>
  <c r="CX221" i="129"/>
  <c r="CX222" i="129"/>
  <c r="CX223" i="129"/>
  <c r="CX224" i="129"/>
  <c r="CX225" i="129"/>
  <c r="CX226" i="129"/>
  <c r="CX227" i="129"/>
  <c r="CX228" i="129"/>
  <c r="CX229" i="129"/>
  <c r="CX230" i="129"/>
  <c r="CX231" i="129"/>
  <c r="CX232" i="129"/>
  <c r="CX233" i="129"/>
  <c r="CX234" i="129"/>
  <c r="CX235" i="129"/>
  <c r="CX236" i="129"/>
  <c r="CX237" i="129"/>
  <c r="CX238" i="129"/>
  <c r="CX239" i="129"/>
  <c r="CX240" i="129"/>
  <c r="CX241" i="129"/>
  <c r="CX242" i="129"/>
  <c r="CX243" i="129"/>
  <c r="CX244" i="129"/>
  <c r="CX245" i="129"/>
  <c r="CX246" i="129"/>
  <c r="CX247" i="129"/>
  <c r="CX248" i="129"/>
  <c r="CX249" i="129"/>
  <c r="CX250" i="129"/>
  <c r="CX251" i="129"/>
  <c r="CX252" i="129"/>
  <c r="CX253" i="129"/>
  <c r="CX254" i="129"/>
  <c r="CX255" i="129"/>
  <c r="CX256" i="129"/>
  <c r="CX257" i="129"/>
  <c r="CX258" i="129"/>
  <c r="CX259" i="129"/>
  <c r="CX260" i="129"/>
  <c r="CX261" i="129"/>
  <c r="CX262" i="129"/>
  <c r="CX263" i="129"/>
  <c r="CX264" i="129"/>
  <c r="CX265" i="129"/>
  <c r="CX266" i="129"/>
  <c r="CX267" i="129"/>
  <c r="CX268" i="129"/>
  <c r="CX269" i="129"/>
  <c r="CX270" i="129"/>
  <c r="CX271" i="129"/>
  <c r="CX272" i="129"/>
  <c r="CX273" i="129"/>
  <c r="CX274" i="129"/>
  <c r="CX275" i="129"/>
  <c r="CX276" i="129"/>
  <c r="CX277" i="129"/>
  <c r="CX278" i="129"/>
  <c r="CX279" i="129"/>
  <c r="CX280" i="129"/>
  <c r="CX281" i="129"/>
  <c r="CX282" i="129"/>
  <c r="CX283" i="129"/>
  <c r="CX284" i="129"/>
  <c r="CX285" i="129"/>
  <c r="CX286" i="129"/>
  <c r="CX287" i="129"/>
  <c r="CX288" i="129"/>
  <c r="CX289" i="129"/>
  <c r="CX290" i="129"/>
  <c r="CX291" i="129"/>
  <c r="CX292" i="129"/>
  <c r="CX293" i="129"/>
  <c r="CX294" i="129"/>
  <c r="CX295" i="129"/>
  <c r="CX296" i="129"/>
  <c r="CX297" i="129"/>
  <c r="CX298" i="129"/>
  <c r="CX299" i="129"/>
  <c r="CX300" i="129"/>
  <c r="CX301" i="129"/>
  <c r="CX302" i="129"/>
  <c r="CX303" i="129"/>
  <c r="CX304" i="129"/>
  <c r="CX305" i="129"/>
  <c r="CX306" i="129"/>
  <c r="CX307" i="129"/>
  <c r="CX308" i="129"/>
  <c r="CX309" i="129"/>
  <c r="CX310" i="129"/>
  <c r="CX311" i="129"/>
  <c r="CX312" i="129"/>
  <c r="CX313" i="129"/>
  <c r="CX314" i="129"/>
  <c r="CX315" i="129"/>
  <c r="CX316" i="129"/>
  <c r="CX317" i="129"/>
  <c r="CX318" i="129"/>
  <c r="CX319" i="129"/>
  <c r="CX320" i="129"/>
  <c r="CX321" i="129"/>
  <c r="CX322" i="129"/>
  <c r="CX323" i="129"/>
  <c r="CX324" i="129"/>
  <c r="CX325" i="129"/>
  <c r="CX326" i="129"/>
  <c r="CX327" i="129"/>
  <c r="CX328" i="129"/>
  <c r="CX329" i="129"/>
  <c r="CX330" i="129"/>
  <c r="CX331" i="129"/>
  <c r="CX332" i="129"/>
  <c r="CX333" i="129"/>
  <c r="CX334" i="129"/>
  <c r="CX335" i="129"/>
  <c r="CX336" i="129"/>
  <c r="CX337" i="129"/>
  <c r="CX338" i="129"/>
  <c r="CX339" i="129"/>
  <c r="CX340" i="129"/>
  <c r="CX341" i="129"/>
  <c r="CX342" i="129"/>
  <c r="CX343" i="129"/>
  <c r="CX344" i="129"/>
  <c r="CX345" i="129"/>
  <c r="CX346" i="129"/>
  <c r="CX347" i="129"/>
  <c r="CX348" i="129"/>
  <c r="CX349" i="129"/>
  <c r="CX350" i="129"/>
  <c r="CX351" i="129"/>
  <c r="CX352" i="129"/>
  <c r="CX353" i="129"/>
  <c r="CX354" i="129"/>
  <c r="CX355" i="129"/>
  <c r="CX356" i="129"/>
  <c r="CX357" i="129"/>
  <c r="CX358" i="129"/>
  <c r="CX359" i="129"/>
  <c r="CX360" i="129"/>
  <c r="CX361" i="129"/>
  <c r="CX362" i="129"/>
  <c r="CX363" i="129"/>
  <c r="CX364" i="129"/>
  <c r="CX365" i="129"/>
  <c r="CX366" i="129"/>
  <c r="CX367" i="129"/>
  <c r="CX368" i="129"/>
  <c r="CX369" i="129"/>
  <c r="CX370" i="129"/>
  <c r="CX371" i="129"/>
  <c r="CX372" i="129"/>
  <c r="CX373" i="129"/>
  <c r="CX374" i="129"/>
  <c r="CX375" i="129"/>
  <c r="CX376" i="129"/>
  <c r="CX377" i="129"/>
  <c r="CX378" i="129"/>
  <c r="CX379" i="129"/>
  <c r="CX380" i="129"/>
  <c r="CX381" i="129"/>
  <c r="CX382" i="129"/>
  <c r="CX383" i="129"/>
  <c r="CX384" i="129"/>
  <c r="CX385" i="129"/>
  <c r="CX386" i="129"/>
  <c r="CX387" i="129"/>
  <c r="CX388" i="129"/>
  <c r="CX389" i="129"/>
  <c r="CX390" i="129"/>
  <c r="CX391" i="129"/>
  <c r="CX392" i="129"/>
  <c r="CX393" i="129"/>
  <c r="CX394" i="129"/>
  <c r="CX395" i="129"/>
  <c r="CX396" i="129"/>
  <c r="CX397" i="129"/>
  <c r="CX398" i="129"/>
  <c r="CX399" i="129"/>
  <c r="CX400" i="129"/>
  <c r="CX401" i="129"/>
  <c r="CX402" i="129"/>
  <c r="CX403" i="129"/>
  <c r="CX404" i="129"/>
  <c r="CX405" i="129"/>
  <c r="CX406" i="129"/>
  <c r="CX407" i="129"/>
  <c r="CX408" i="129"/>
  <c r="CX409" i="129"/>
  <c r="CX410" i="129"/>
  <c r="CX411" i="129"/>
  <c r="CX412" i="129"/>
  <c r="CX413" i="129"/>
  <c r="CX414" i="129"/>
  <c r="CX415" i="129"/>
  <c r="CX416" i="129"/>
  <c r="CX417" i="129"/>
  <c r="CX418" i="129"/>
  <c r="CX419" i="129"/>
  <c r="CX420" i="129"/>
  <c r="CX421" i="129"/>
  <c r="CX422" i="129"/>
  <c r="CX423" i="129"/>
  <c r="CX424" i="129"/>
  <c r="CX425" i="129"/>
  <c r="CX426" i="129"/>
  <c r="CX427" i="129"/>
  <c r="CX428" i="129"/>
  <c r="CX429" i="129"/>
  <c r="CX430" i="129"/>
  <c r="CX431" i="129"/>
  <c r="CX432" i="129"/>
  <c r="CX433" i="129"/>
  <c r="CX434" i="129"/>
  <c r="CX435" i="129"/>
  <c r="CX436" i="129"/>
  <c r="CX437" i="129"/>
  <c r="CX438" i="129"/>
  <c r="CX439" i="129"/>
  <c r="CX440" i="129"/>
  <c r="CX441" i="129"/>
  <c r="CX442" i="129"/>
  <c r="CX443" i="129"/>
  <c r="CX444" i="129"/>
  <c r="CX445" i="129"/>
  <c r="CX446" i="129"/>
  <c r="CX447" i="129"/>
  <c r="CX448" i="129"/>
  <c r="CX449" i="129"/>
  <c r="CX450" i="129"/>
  <c r="CX451" i="129"/>
  <c r="CX452" i="129"/>
  <c r="CX453" i="129"/>
  <c r="CX454" i="129"/>
  <c r="CX455" i="129"/>
  <c r="CX456" i="129"/>
  <c r="CX457" i="129"/>
  <c r="CX458" i="129"/>
  <c r="CX459" i="129"/>
  <c r="CX460" i="129"/>
  <c r="CX461" i="129"/>
  <c r="CX462" i="129"/>
  <c r="CX463" i="129"/>
  <c r="CX464" i="129"/>
  <c r="CX465" i="129"/>
  <c r="CX466" i="129"/>
  <c r="CX467" i="129"/>
  <c r="CX468" i="129"/>
  <c r="CX469" i="129"/>
  <c r="CX470" i="129"/>
  <c r="CX471" i="129"/>
  <c r="CX472" i="129"/>
  <c r="CX473" i="129"/>
  <c r="CX474" i="129"/>
  <c r="CX475" i="129"/>
  <c r="CX476" i="129"/>
  <c r="CX477" i="129"/>
  <c r="CX478" i="129"/>
  <c r="CX479" i="129"/>
  <c r="CX480" i="129"/>
  <c r="CX481" i="129"/>
  <c r="CX482" i="129"/>
  <c r="CX483" i="129"/>
  <c r="CX484" i="129"/>
  <c r="CX485" i="129"/>
  <c r="CX486" i="129"/>
  <c r="CX487" i="129"/>
  <c r="CX488" i="129"/>
  <c r="CX489" i="129"/>
  <c r="CX490" i="129"/>
  <c r="CX491" i="129"/>
  <c r="CX492" i="129"/>
  <c r="CX493" i="129"/>
  <c r="CX494" i="129"/>
  <c r="CX495" i="129"/>
  <c r="CX496" i="129"/>
  <c r="CX497" i="129"/>
  <c r="CX498" i="129"/>
  <c r="CX499" i="129"/>
  <c r="CX500" i="129"/>
  <c r="CX501" i="129"/>
  <c r="CX502" i="129"/>
  <c r="CX503" i="129"/>
  <c r="CX504" i="129"/>
  <c r="CX505" i="129"/>
  <c r="CX506" i="129"/>
  <c r="CX507" i="129"/>
  <c r="CX508" i="129"/>
  <c r="CX509" i="129"/>
  <c r="CX510" i="129"/>
  <c r="CX511" i="129"/>
  <c r="CX512" i="129"/>
  <c r="CX513" i="129"/>
  <c r="CX514" i="129"/>
  <c r="CX515" i="129"/>
  <c r="CX516" i="129"/>
  <c r="CX517" i="129"/>
  <c r="CX518" i="129"/>
  <c r="CX519" i="129"/>
  <c r="CX520" i="129"/>
  <c r="CX521" i="129"/>
  <c r="CX522" i="129"/>
  <c r="CX523" i="129"/>
  <c r="CX524" i="129"/>
  <c r="CX525" i="129"/>
  <c r="CX526" i="129"/>
  <c r="CX527" i="129"/>
  <c r="CX528" i="129"/>
  <c r="CX529" i="129"/>
  <c r="CX530" i="129"/>
  <c r="CX531" i="129"/>
  <c r="CX532" i="129"/>
  <c r="CX533" i="129"/>
  <c r="CX534" i="129"/>
  <c r="CX535" i="129"/>
  <c r="CX536" i="129"/>
  <c r="CX537" i="129"/>
  <c r="CX538" i="129"/>
  <c r="CX539" i="129"/>
  <c r="CX540" i="129"/>
  <c r="CX541" i="129"/>
  <c r="CX542" i="129"/>
  <c r="CX543" i="129"/>
  <c r="CX544" i="129"/>
  <c r="CX23" i="129"/>
  <c r="Z24" i="129"/>
  <c r="Z25" i="129"/>
  <c r="Z26" i="129"/>
  <c r="Z27" i="129"/>
  <c r="Z28" i="129"/>
  <c r="Z29" i="129"/>
  <c r="Z30" i="129"/>
  <c r="Z31" i="129"/>
  <c r="Z32" i="129"/>
  <c r="Z33" i="129"/>
  <c r="Z34" i="129"/>
  <c r="Z35" i="129"/>
  <c r="Z36" i="129"/>
  <c r="Z37" i="129"/>
  <c r="Z38" i="129"/>
  <c r="Z39" i="129"/>
  <c r="Z40" i="129"/>
  <c r="Z41" i="129"/>
  <c r="Z42" i="129"/>
  <c r="Z43" i="129"/>
  <c r="Z44" i="129"/>
  <c r="Z45" i="129"/>
  <c r="Z46" i="129"/>
  <c r="Z47" i="129"/>
  <c r="Z48" i="129"/>
  <c r="Z49" i="129"/>
  <c r="Z50" i="129"/>
  <c r="Z51" i="129"/>
  <c r="Z52" i="129"/>
  <c r="Z53" i="129"/>
  <c r="Z54" i="129"/>
  <c r="Z55" i="129"/>
  <c r="Z56" i="129"/>
  <c r="Z57" i="129"/>
  <c r="Z58" i="129"/>
  <c r="Z59" i="129"/>
  <c r="Z60" i="129"/>
  <c r="Z61" i="129"/>
  <c r="Z62" i="129"/>
  <c r="Z63" i="129"/>
  <c r="Z64" i="129"/>
  <c r="Z65" i="129"/>
  <c r="Z66" i="129"/>
  <c r="Z67" i="129"/>
  <c r="Z68" i="129"/>
  <c r="Z69" i="129"/>
  <c r="Z70" i="129"/>
  <c r="Z71" i="129"/>
  <c r="Z72" i="129"/>
  <c r="Z73" i="129"/>
  <c r="Z74" i="129"/>
  <c r="Z75" i="129"/>
  <c r="Z76" i="129"/>
  <c r="Z77" i="129"/>
  <c r="Z78" i="129"/>
  <c r="Z79" i="129"/>
  <c r="Z80" i="129"/>
  <c r="Z81" i="129"/>
  <c r="Z82" i="129"/>
  <c r="Z83" i="129"/>
  <c r="Z84" i="129"/>
  <c r="Z85" i="129"/>
  <c r="Z86" i="129"/>
  <c r="Z87" i="129"/>
  <c r="Z88" i="129"/>
  <c r="Z89" i="129"/>
  <c r="Z90" i="129"/>
  <c r="Z91" i="129"/>
  <c r="Z92" i="129"/>
  <c r="Z93" i="129"/>
  <c r="Z94" i="129"/>
  <c r="Z95" i="129"/>
  <c r="Z96" i="129"/>
  <c r="Z97" i="129"/>
  <c r="Z98" i="129"/>
  <c r="Z99" i="129"/>
  <c r="Z100" i="129"/>
  <c r="Z101" i="129"/>
  <c r="Z102" i="129"/>
  <c r="Z103" i="129"/>
  <c r="Z104" i="129"/>
  <c r="Z105" i="129"/>
  <c r="Z106" i="129"/>
  <c r="Z107" i="129"/>
  <c r="Z108" i="129"/>
  <c r="Z109" i="129"/>
  <c r="Z110" i="129"/>
  <c r="Z111" i="129"/>
  <c r="Z112" i="129"/>
  <c r="Z113" i="129"/>
  <c r="Z114" i="129"/>
  <c r="Z115" i="129"/>
  <c r="Z116" i="129"/>
  <c r="Z117" i="129"/>
  <c r="Z118" i="129"/>
  <c r="Z119" i="129"/>
  <c r="Z120" i="129"/>
  <c r="Z121" i="129"/>
  <c r="Z122" i="129"/>
  <c r="Z123" i="129"/>
  <c r="Z124" i="129"/>
  <c r="Z125" i="129"/>
  <c r="Z126" i="129"/>
  <c r="Z127" i="129"/>
  <c r="Z128" i="129"/>
  <c r="Z129" i="129"/>
  <c r="Z130" i="129"/>
  <c r="Z131" i="129"/>
  <c r="Z132" i="129"/>
  <c r="Z133" i="129"/>
  <c r="Z134" i="129"/>
  <c r="Z135" i="129"/>
  <c r="Z136" i="129"/>
  <c r="Z137" i="129"/>
  <c r="Z138" i="129"/>
  <c r="Z139" i="129"/>
  <c r="Z140" i="129"/>
  <c r="Z141" i="129"/>
  <c r="Z142" i="129"/>
  <c r="Z143" i="129"/>
  <c r="Z144" i="129"/>
  <c r="Z145" i="129"/>
  <c r="Z146" i="129"/>
  <c r="Z147" i="129"/>
  <c r="Z148" i="129"/>
  <c r="Z149" i="129"/>
  <c r="Z150" i="129"/>
  <c r="Z151" i="129"/>
  <c r="Z152" i="129"/>
  <c r="Z153" i="129"/>
  <c r="Z154" i="129"/>
  <c r="Z155" i="129"/>
  <c r="Z156" i="129"/>
  <c r="Z157" i="129"/>
  <c r="Z158" i="129"/>
  <c r="Z159" i="129"/>
  <c r="Z160" i="129"/>
  <c r="Z161" i="129"/>
  <c r="Z162" i="129"/>
  <c r="Z163" i="129"/>
  <c r="Z164" i="129"/>
  <c r="Z165" i="129"/>
  <c r="Z166" i="129"/>
  <c r="Z167" i="129"/>
  <c r="Z168" i="129"/>
  <c r="Z169" i="129"/>
  <c r="Z170" i="129"/>
  <c r="Z171" i="129"/>
  <c r="Z172" i="129"/>
  <c r="Z173" i="129"/>
  <c r="Z174" i="129"/>
  <c r="Z175" i="129"/>
  <c r="Z176" i="129"/>
  <c r="Z177" i="129"/>
  <c r="Z178" i="129"/>
  <c r="Z179" i="129"/>
  <c r="Z180" i="129"/>
  <c r="Z181" i="129"/>
  <c r="Z182" i="129"/>
  <c r="Z183" i="129"/>
  <c r="Z184" i="129"/>
  <c r="Z185" i="129"/>
  <c r="Z186" i="129"/>
  <c r="Z187" i="129"/>
  <c r="Z188" i="129"/>
  <c r="Z189" i="129"/>
  <c r="Z190" i="129"/>
  <c r="Z191" i="129"/>
  <c r="Z192" i="129"/>
  <c r="Z193" i="129"/>
  <c r="Z194" i="129"/>
  <c r="Z195" i="129"/>
  <c r="Z196" i="129"/>
  <c r="Z197" i="129"/>
  <c r="Z198" i="129"/>
  <c r="Z199" i="129"/>
  <c r="Z200" i="129"/>
  <c r="Z201" i="129"/>
  <c r="Z202" i="129"/>
  <c r="Z203" i="129"/>
  <c r="Z204" i="129"/>
  <c r="Z205" i="129"/>
  <c r="Z206" i="129"/>
  <c r="Z207" i="129"/>
  <c r="Z208" i="129"/>
  <c r="Z209" i="129"/>
  <c r="Z210" i="129"/>
  <c r="Z211" i="129"/>
  <c r="Z212" i="129"/>
  <c r="Z213" i="129"/>
  <c r="Z214" i="129"/>
  <c r="Z215" i="129"/>
  <c r="Z216" i="129"/>
  <c r="Z217" i="129"/>
  <c r="Z218" i="129"/>
  <c r="Z219" i="129"/>
  <c r="Z220" i="129"/>
  <c r="Z221" i="129"/>
  <c r="Z222" i="129"/>
  <c r="Z223" i="129"/>
  <c r="Z224" i="129"/>
  <c r="Z225" i="129"/>
  <c r="Z226" i="129"/>
  <c r="Z227" i="129"/>
  <c r="Z228" i="129"/>
  <c r="Z229" i="129"/>
  <c r="Z230" i="129"/>
  <c r="Z231" i="129"/>
  <c r="Z232" i="129"/>
  <c r="Z233" i="129"/>
  <c r="Z234" i="129"/>
  <c r="Z235" i="129"/>
  <c r="Z236" i="129"/>
  <c r="Z237" i="129"/>
  <c r="Z238" i="129"/>
  <c r="Z239" i="129"/>
  <c r="Z240" i="129"/>
  <c r="Z241" i="129"/>
  <c r="Z242" i="129"/>
  <c r="Z243" i="129"/>
  <c r="Z244" i="129"/>
  <c r="Z245" i="129"/>
  <c r="Z246" i="129"/>
  <c r="Z247" i="129"/>
  <c r="Z248" i="129"/>
  <c r="Z249" i="129"/>
  <c r="Z250" i="129"/>
  <c r="Z251" i="129"/>
  <c r="Z252" i="129"/>
  <c r="Z253" i="129"/>
  <c r="Z254" i="129"/>
  <c r="Z255" i="129"/>
  <c r="Z256" i="129"/>
  <c r="Z257" i="129"/>
  <c r="Z258" i="129"/>
  <c r="Z259" i="129"/>
  <c r="Z260" i="129"/>
  <c r="Z261" i="129"/>
  <c r="Z262" i="129"/>
  <c r="Z263" i="129"/>
  <c r="Z264" i="129"/>
  <c r="Z265" i="129"/>
  <c r="Z266" i="129"/>
  <c r="Z267" i="129"/>
  <c r="Z268" i="129"/>
  <c r="Z269" i="129"/>
  <c r="Z270" i="129"/>
  <c r="Z271" i="129"/>
  <c r="Z272" i="129"/>
  <c r="Z273" i="129"/>
  <c r="Z274" i="129"/>
  <c r="Z275" i="129"/>
  <c r="Z276" i="129"/>
  <c r="Z277" i="129"/>
  <c r="Z278" i="129"/>
  <c r="Z279" i="129"/>
  <c r="Z280" i="129"/>
  <c r="Z281" i="129"/>
  <c r="Z282" i="129"/>
  <c r="Z283" i="129"/>
  <c r="Z284" i="129"/>
  <c r="Z285" i="129"/>
  <c r="Z286" i="129"/>
  <c r="Z287" i="129"/>
  <c r="Z288" i="129"/>
  <c r="Z289" i="129"/>
  <c r="Z290" i="129"/>
  <c r="Z291" i="129"/>
  <c r="Z292" i="129"/>
  <c r="Z293" i="129"/>
  <c r="Z294" i="129"/>
  <c r="Z295" i="129"/>
  <c r="Z296" i="129"/>
  <c r="Z297" i="129"/>
  <c r="Z298" i="129"/>
  <c r="Z299" i="129"/>
  <c r="Z300" i="129"/>
  <c r="Z301" i="129"/>
  <c r="Z302" i="129"/>
  <c r="Z303" i="129"/>
  <c r="Z304" i="129"/>
  <c r="Z305" i="129"/>
  <c r="Z306" i="129"/>
  <c r="Z307" i="129"/>
  <c r="Z308" i="129"/>
  <c r="Z309" i="129"/>
  <c r="Z310" i="129"/>
  <c r="Z311" i="129"/>
  <c r="Z312" i="129"/>
  <c r="Z313" i="129"/>
  <c r="Z314" i="129"/>
  <c r="Z315" i="129"/>
  <c r="Z316" i="129"/>
  <c r="Z317" i="129"/>
  <c r="Z318" i="129"/>
  <c r="Z319" i="129"/>
  <c r="Z320" i="129"/>
  <c r="Z321" i="129"/>
  <c r="Z322" i="129"/>
  <c r="Z323" i="129"/>
  <c r="Z324" i="129"/>
  <c r="Z325" i="129"/>
  <c r="Z326" i="129"/>
  <c r="Z327" i="129"/>
  <c r="Z328" i="129"/>
  <c r="Z329" i="129"/>
  <c r="Z330" i="129"/>
  <c r="Z331" i="129"/>
  <c r="Z332" i="129"/>
  <c r="Z333" i="129"/>
  <c r="Z334" i="129"/>
  <c r="Z335" i="129"/>
  <c r="Z336" i="129"/>
  <c r="Z337" i="129"/>
  <c r="Z338" i="129"/>
  <c r="Z339" i="129"/>
  <c r="Z340" i="129"/>
  <c r="Z341" i="129"/>
  <c r="Z342" i="129"/>
  <c r="Z343" i="129"/>
  <c r="Z344" i="129"/>
  <c r="Z345" i="129"/>
  <c r="Z346" i="129"/>
  <c r="Z347" i="129"/>
  <c r="Z348" i="129"/>
  <c r="Z349" i="129"/>
  <c r="Z350" i="129"/>
  <c r="Z351" i="129"/>
  <c r="Z352" i="129"/>
  <c r="Z353" i="129"/>
  <c r="Z354" i="129"/>
  <c r="Z355" i="129"/>
  <c r="Z356" i="129"/>
  <c r="Z357" i="129"/>
  <c r="Z358" i="129"/>
  <c r="Z359" i="129"/>
  <c r="Z360" i="129"/>
  <c r="Z361" i="129"/>
  <c r="Z362" i="129"/>
  <c r="Z363" i="129"/>
  <c r="Z364" i="129"/>
  <c r="Z365" i="129"/>
  <c r="Z366" i="129"/>
  <c r="Z367" i="129"/>
  <c r="Z368" i="129"/>
  <c r="Z369" i="129"/>
  <c r="Z370" i="129"/>
  <c r="Z371" i="129"/>
  <c r="Z372" i="129"/>
  <c r="Z373" i="129"/>
  <c r="Z374" i="129"/>
  <c r="Z375" i="129"/>
  <c r="Z376" i="129"/>
  <c r="Z377" i="129"/>
  <c r="Z378" i="129"/>
  <c r="Z379" i="129"/>
  <c r="Z380" i="129"/>
  <c r="Z381" i="129"/>
  <c r="Z382" i="129"/>
  <c r="Z383" i="129"/>
  <c r="Z384" i="129"/>
  <c r="Z385" i="129"/>
  <c r="Z386" i="129"/>
  <c r="Z387" i="129"/>
  <c r="Z388" i="129"/>
  <c r="Z389" i="129"/>
  <c r="Z390" i="129"/>
  <c r="Z391" i="129"/>
  <c r="Z392" i="129"/>
  <c r="Z393" i="129"/>
  <c r="Z394" i="129"/>
  <c r="Z395" i="129"/>
  <c r="Z396" i="129"/>
  <c r="Z397" i="129"/>
  <c r="Z398" i="129"/>
  <c r="Z399" i="129"/>
  <c r="Z400" i="129"/>
  <c r="Z401" i="129"/>
  <c r="Z402" i="129"/>
  <c r="Z403" i="129"/>
  <c r="Z404" i="129"/>
  <c r="Z405" i="129"/>
  <c r="Z406" i="129"/>
  <c r="Z407" i="129"/>
  <c r="Z408" i="129"/>
  <c r="Z409" i="129"/>
  <c r="Z410" i="129"/>
  <c r="Z411" i="129"/>
  <c r="Z412" i="129"/>
  <c r="Z413" i="129"/>
  <c r="Z414" i="129"/>
  <c r="Z415" i="129"/>
  <c r="Z416" i="129"/>
  <c r="Z417" i="129"/>
  <c r="Z418" i="129"/>
  <c r="Z419" i="129"/>
  <c r="Z420" i="129"/>
  <c r="Z421" i="129"/>
  <c r="Z422" i="129"/>
  <c r="Z423" i="129"/>
  <c r="Z424" i="129"/>
  <c r="Z425" i="129"/>
  <c r="Z426" i="129"/>
  <c r="Z427" i="129"/>
  <c r="Z428" i="129"/>
  <c r="Z429" i="129"/>
  <c r="Z430" i="129"/>
  <c r="Z431" i="129"/>
  <c r="Z432" i="129"/>
  <c r="Z433" i="129"/>
  <c r="Z434" i="129"/>
  <c r="Z435" i="129"/>
  <c r="Z436" i="129"/>
  <c r="Z437" i="129"/>
  <c r="Z438" i="129"/>
  <c r="Z439" i="129"/>
  <c r="Z440" i="129"/>
  <c r="Z441" i="129"/>
  <c r="Z442" i="129"/>
  <c r="Z443" i="129"/>
  <c r="Z444" i="129"/>
  <c r="Z445" i="129"/>
  <c r="Z446" i="129"/>
  <c r="Z447" i="129"/>
  <c r="Z448" i="129"/>
  <c r="Z449" i="129"/>
  <c r="Z450" i="129"/>
  <c r="Z451" i="129"/>
  <c r="Z452" i="129"/>
  <c r="Z453" i="129"/>
  <c r="Z454" i="129"/>
  <c r="Z455" i="129"/>
  <c r="Z456" i="129"/>
  <c r="Z457" i="129"/>
  <c r="Z458" i="129"/>
  <c r="Z459" i="129"/>
  <c r="Z460" i="129"/>
  <c r="Z461" i="129"/>
  <c r="Z462" i="129"/>
  <c r="Z463" i="129"/>
  <c r="Z464" i="129"/>
  <c r="Z465" i="129"/>
  <c r="Z466" i="129"/>
  <c r="Z467" i="129"/>
  <c r="Z468" i="129"/>
  <c r="Z469" i="129"/>
  <c r="Z470" i="129"/>
  <c r="Z471" i="129"/>
  <c r="Z472" i="129"/>
  <c r="Z473" i="129"/>
  <c r="Z474" i="129"/>
  <c r="Z475" i="129"/>
  <c r="Z476" i="129"/>
  <c r="Z477" i="129"/>
  <c r="Z478" i="129"/>
  <c r="Z479" i="129"/>
  <c r="Z480" i="129"/>
  <c r="Z481" i="129"/>
  <c r="Z482" i="129"/>
  <c r="Z483" i="129"/>
  <c r="Z484" i="129"/>
  <c r="Z485" i="129"/>
  <c r="Z486" i="129"/>
  <c r="Z487" i="129"/>
  <c r="Z488" i="129"/>
  <c r="Z489" i="129"/>
  <c r="Z490" i="129"/>
  <c r="Z491" i="129"/>
  <c r="Z492" i="129"/>
  <c r="Z493" i="129"/>
  <c r="Z494" i="129"/>
  <c r="Z495" i="129"/>
  <c r="Z496" i="129"/>
  <c r="Z497" i="129"/>
  <c r="Z498" i="129"/>
  <c r="Z499" i="129"/>
  <c r="Z500" i="129"/>
  <c r="Z501" i="129"/>
  <c r="Z502" i="129"/>
  <c r="Z503" i="129"/>
  <c r="Z504" i="129"/>
  <c r="Z505" i="129"/>
  <c r="Z506" i="129"/>
  <c r="Z507" i="129"/>
  <c r="Z508" i="129"/>
  <c r="Z509" i="129"/>
  <c r="Z510" i="129"/>
  <c r="Z511" i="129"/>
  <c r="Z512" i="129"/>
  <c r="Z513" i="129"/>
  <c r="Z514" i="129"/>
  <c r="Z515" i="129"/>
  <c r="Z516" i="129"/>
  <c r="Z517" i="129"/>
  <c r="Z518" i="129"/>
  <c r="Z519" i="129"/>
  <c r="Z520" i="129"/>
  <c r="Z521" i="129"/>
  <c r="Z522" i="129"/>
  <c r="Z523" i="129"/>
  <c r="Z524" i="129"/>
  <c r="Z525" i="129"/>
  <c r="Z526" i="129"/>
  <c r="Z527" i="129"/>
  <c r="Z528" i="129"/>
  <c r="Z529" i="129"/>
  <c r="Z530" i="129"/>
  <c r="Z531" i="129"/>
  <c r="Z532" i="129"/>
  <c r="Z533" i="129"/>
  <c r="Z534" i="129"/>
  <c r="Z535" i="129"/>
  <c r="Z536" i="129"/>
  <c r="Z537" i="129"/>
  <c r="Z538" i="129"/>
  <c r="Z539" i="129"/>
  <c r="Z540" i="129"/>
  <c r="Z541" i="129"/>
  <c r="Z542" i="129"/>
  <c r="Z543" i="129"/>
  <c r="Z544" i="129"/>
  <c r="Z23" i="129"/>
  <c r="X24" i="129"/>
  <c r="X25" i="129"/>
  <c r="AB25" i="129" s="1"/>
  <c r="X26" i="129"/>
  <c r="X27" i="129"/>
  <c r="X28" i="129"/>
  <c r="X29" i="129"/>
  <c r="X30" i="129"/>
  <c r="AB30" i="129" s="1"/>
  <c r="X31" i="129"/>
  <c r="X32" i="129"/>
  <c r="X33" i="129"/>
  <c r="AB33" i="129" s="1"/>
  <c r="X34" i="129"/>
  <c r="X35" i="129"/>
  <c r="X36" i="129"/>
  <c r="X37" i="129"/>
  <c r="X38" i="129"/>
  <c r="AB38" i="129" s="1"/>
  <c r="X39" i="129"/>
  <c r="X40" i="129"/>
  <c r="X41" i="129"/>
  <c r="AB41" i="129" s="1"/>
  <c r="X42" i="129"/>
  <c r="X43" i="129"/>
  <c r="X44" i="129"/>
  <c r="X45" i="129"/>
  <c r="X46" i="129"/>
  <c r="AB46" i="129" s="1"/>
  <c r="X47" i="129"/>
  <c r="X48" i="129"/>
  <c r="X49" i="129"/>
  <c r="AB49" i="129" s="1"/>
  <c r="X50" i="129"/>
  <c r="X51" i="129"/>
  <c r="X52" i="129"/>
  <c r="X53" i="129"/>
  <c r="X54" i="129"/>
  <c r="AB54" i="129" s="1"/>
  <c r="X55" i="129"/>
  <c r="X56" i="129"/>
  <c r="X57" i="129"/>
  <c r="AB57" i="129" s="1"/>
  <c r="X58" i="129"/>
  <c r="X59" i="129"/>
  <c r="X60" i="129"/>
  <c r="X61" i="129"/>
  <c r="X62" i="129"/>
  <c r="AB62" i="129" s="1"/>
  <c r="X63" i="129"/>
  <c r="X64" i="129"/>
  <c r="X65" i="129"/>
  <c r="AB65" i="129" s="1"/>
  <c r="X66" i="129"/>
  <c r="X67" i="129"/>
  <c r="X68" i="129"/>
  <c r="X69" i="129"/>
  <c r="X70" i="129"/>
  <c r="AB70" i="129" s="1"/>
  <c r="X71" i="129"/>
  <c r="X72" i="129"/>
  <c r="X73" i="129"/>
  <c r="AB73" i="129" s="1"/>
  <c r="X74" i="129"/>
  <c r="X75" i="129"/>
  <c r="X76" i="129"/>
  <c r="X77" i="129"/>
  <c r="X78" i="129"/>
  <c r="AB78" i="129" s="1"/>
  <c r="X79" i="129"/>
  <c r="X80" i="129"/>
  <c r="X81" i="129"/>
  <c r="AB81" i="129" s="1"/>
  <c r="X82" i="129"/>
  <c r="X83" i="129"/>
  <c r="X84" i="129"/>
  <c r="X85" i="129"/>
  <c r="X86" i="129"/>
  <c r="AB86" i="129" s="1"/>
  <c r="X87" i="129"/>
  <c r="X88" i="129"/>
  <c r="X89" i="129"/>
  <c r="AB89" i="129" s="1"/>
  <c r="X90" i="129"/>
  <c r="X91" i="129"/>
  <c r="X92" i="129"/>
  <c r="X93" i="129"/>
  <c r="X94" i="129"/>
  <c r="AB94" i="129" s="1"/>
  <c r="X95" i="129"/>
  <c r="X96" i="129"/>
  <c r="X97" i="129"/>
  <c r="AB97" i="129" s="1"/>
  <c r="X98" i="129"/>
  <c r="X99" i="129"/>
  <c r="X100" i="129"/>
  <c r="X101" i="129"/>
  <c r="X102" i="129"/>
  <c r="AB102" i="129" s="1"/>
  <c r="X103" i="129"/>
  <c r="X104" i="129"/>
  <c r="X105" i="129"/>
  <c r="AB105" i="129" s="1"/>
  <c r="X106" i="129"/>
  <c r="X107" i="129"/>
  <c r="X108" i="129"/>
  <c r="X109" i="129"/>
  <c r="X110" i="129"/>
  <c r="AB110" i="129" s="1"/>
  <c r="X111" i="129"/>
  <c r="X112" i="129"/>
  <c r="X113" i="129"/>
  <c r="AB113" i="129" s="1"/>
  <c r="X114" i="129"/>
  <c r="X115" i="129"/>
  <c r="X116" i="129"/>
  <c r="X117" i="129"/>
  <c r="X118" i="129"/>
  <c r="AB118" i="129" s="1"/>
  <c r="X119" i="129"/>
  <c r="X120" i="129"/>
  <c r="X121" i="129"/>
  <c r="AB121" i="129" s="1"/>
  <c r="X122" i="129"/>
  <c r="X123" i="129"/>
  <c r="X124" i="129"/>
  <c r="X125" i="129"/>
  <c r="X126" i="129"/>
  <c r="AB126" i="129" s="1"/>
  <c r="X127" i="129"/>
  <c r="X128" i="129"/>
  <c r="X129" i="129"/>
  <c r="AB129" i="129" s="1"/>
  <c r="X130" i="129"/>
  <c r="X131" i="129"/>
  <c r="X132" i="129"/>
  <c r="X133" i="129"/>
  <c r="X134" i="129"/>
  <c r="AB134" i="129" s="1"/>
  <c r="X135" i="129"/>
  <c r="X136" i="129"/>
  <c r="X137" i="129"/>
  <c r="AB137" i="129" s="1"/>
  <c r="X138" i="129"/>
  <c r="X139" i="129"/>
  <c r="X140" i="129"/>
  <c r="X141" i="129"/>
  <c r="X142" i="129"/>
  <c r="AB142" i="129" s="1"/>
  <c r="X143" i="129"/>
  <c r="X144" i="129"/>
  <c r="X145" i="129"/>
  <c r="AB145" i="129" s="1"/>
  <c r="X146" i="129"/>
  <c r="X147" i="129"/>
  <c r="X148" i="129"/>
  <c r="X149" i="129"/>
  <c r="X150" i="129"/>
  <c r="AB150" i="129" s="1"/>
  <c r="X151" i="129"/>
  <c r="X152" i="129"/>
  <c r="X153" i="129"/>
  <c r="AB153" i="129" s="1"/>
  <c r="X154" i="129"/>
  <c r="X155" i="129"/>
  <c r="X156" i="129"/>
  <c r="X157" i="129"/>
  <c r="X158" i="129"/>
  <c r="AB158" i="129" s="1"/>
  <c r="X159" i="129"/>
  <c r="X160" i="129"/>
  <c r="X161" i="129"/>
  <c r="AB161" i="129" s="1"/>
  <c r="X162" i="129"/>
  <c r="X163" i="129"/>
  <c r="X164" i="129"/>
  <c r="X165" i="129"/>
  <c r="X166" i="129"/>
  <c r="AB166" i="129" s="1"/>
  <c r="X167" i="129"/>
  <c r="X168" i="129"/>
  <c r="X169" i="129"/>
  <c r="AB169" i="129" s="1"/>
  <c r="X170" i="129"/>
  <c r="X171" i="129"/>
  <c r="X172" i="129"/>
  <c r="X173" i="129"/>
  <c r="X174" i="129"/>
  <c r="AB174" i="129" s="1"/>
  <c r="X175" i="129"/>
  <c r="X176" i="129"/>
  <c r="X177" i="129"/>
  <c r="AB177" i="129" s="1"/>
  <c r="X178" i="129"/>
  <c r="X179" i="129"/>
  <c r="X180" i="129"/>
  <c r="X181" i="129"/>
  <c r="X182" i="129"/>
  <c r="AB182" i="129" s="1"/>
  <c r="X183" i="129"/>
  <c r="X184" i="129"/>
  <c r="X185" i="129"/>
  <c r="AB185" i="129" s="1"/>
  <c r="X186" i="129"/>
  <c r="X187" i="129"/>
  <c r="X188" i="129"/>
  <c r="X189" i="129"/>
  <c r="X190" i="129"/>
  <c r="AB190" i="129" s="1"/>
  <c r="X191" i="129"/>
  <c r="X192" i="129"/>
  <c r="X193" i="129"/>
  <c r="AB193" i="129" s="1"/>
  <c r="X194" i="129"/>
  <c r="X195" i="129"/>
  <c r="X196" i="129"/>
  <c r="X197" i="129"/>
  <c r="X198" i="129"/>
  <c r="AB198" i="129" s="1"/>
  <c r="X199" i="129"/>
  <c r="X200" i="129"/>
  <c r="X201" i="129"/>
  <c r="AB201" i="129" s="1"/>
  <c r="X202" i="129"/>
  <c r="X203" i="129"/>
  <c r="X204" i="129"/>
  <c r="X205" i="129"/>
  <c r="X206" i="129"/>
  <c r="AB206" i="129" s="1"/>
  <c r="X207" i="129"/>
  <c r="X208" i="129"/>
  <c r="X209" i="129"/>
  <c r="AB209" i="129" s="1"/>
  <c r="X210" i="129"/>
  <c r="X211" i="129"/>
  <c r="X212" i="129"/>
  <c r="X213" i="129"/>
  <c r="X214" i="129"/>
  <c r="AB214" i="129" s="1"/>
  <c r="X215" i="129"/>
  <c r="X216" i="129"/>
  <c r="X217" i="129"/>
  <c r="AB217" i="129" s="1"/>
  <c r="X218" i="129"/>
  <c r="X219" i="129"/>
  <c r="X220" i="129"/>
  <c r="X221" i="129"/>
  <c r="X222" i="129"/>
  <c r="AB222" i="129" s="1"/>
  <c r="X223" i="129"/>
  <c r="X224" i="129"/>
  <c r="X225" i="129"/>
  <c r="AB225" i="129" s="1"/>
  <c r="X226" i="129"/>
  <c r="X227" i="129"/>
  <c r="X228" i="129"/>
  <c r="X229" i="129"/>
  <c r="X230" i="129"/>
  <c r="AB230" i="129" s="1"/>
  <c r="X231" i="129"/>
  <c r="X232" i="129"/>
  <c r="X233" i="129"/>
  <c r="AB233" i="129" s="1"/>
  <c r="X234" i="129"/>
  <c r="X235" i="129"/>
  <c r="X236" i="129"/>
  <c r="X237" i="129"/>
  <c r="X238" i="129"/>
  <c r="AB238" i="129" s="1"/>
  <c r="X239" i="129"/>
  <c r="X240" i="129"/>
  <c r="X241" i="129"/>
  <c r="AB241" i="129" s="1"/>
  <c r="X242" i="129"/>
  <c r="X243" i="129"/>
  <c r="X244" i="129"/>
  <c r="X245" i="129"/>
  <c r="X246" i="129"/>
  <c r="AB246" i="129" s="1"/>
  <c r="X247" i="129"/>
  <c r="X248" i="129"/>
  <c r="X249" i="129"/>
  <c r="AB249" i="129" s="1"/>
  <c r="X250" i="129"/>
  <c r="X251" i="129"/>
  <c r="X252" i="129"/>
  <c r="X253" i="129"/>
  <c r="X254" i="129"/>
  <c r="AB254" i="129" s="1"/>
  <c r="X255" i="129"/>
  <c r="X256" i="129"/>
  <c r="X257" i="129"/>
  <c r="AB257" i="129" s="1"/>
  <c r="X258" i="129"/>
  <c r="X259" i="129"/>
  <c r="X260" i="129"/>
  <c r="X261" i="129"/>
  <c r="X262" i="129"/>
  <c r="AB262" i="129" s="1"/>
  <c r="X263" i="129"/>
  <c r="X264" i="129"/>
  <c r="X265" i="129"/>
  <c r="AB265" i="129" s="1"/>
  <c r="X266" i="129"/>
  <c r="X267" i="129"/>
  <c r="X268" i="129"/>
  <c r="X269" i="129"/>
  <c r="X270" i="129"/>
  <c r="AB270" i="129" s="1"/>
  <c r="X271" i="129"/>
  <c r="X272" i="129"/>
  <c r="X273" i="129"/>
  <c r="AB273" i="129" s="1"/>
  <c r="X274" i="129"/>
  <c r="X275" i="129"/>
  <c r="X276" i="129"/>
  <c r="X277" i="129"/>
  <c r="X278" i="129"/>
  <c r="AB278" i="129" s="1"/>
  <c r="X279" i="129"/>
  <c r="X280" i="129"/>
  <c r="X281" i="129"/>
  <c r="AB281" i="129" s="1"/>
  <c r="X282" i="129"/>
  <c r="X283" i="129"/>
  <c r="X284" i="129"/>
  <c r="X285" i="129"/>
  <c r="X286" i="129"/>
  <c r="AB286" i="129" s="1"/>
  <c r="X287" i="129"/>
  <c r="X288" i="129"/>
  <c r="X289" i="129"/>
  <c r="AB289" i="129" s="1"/>
  <c r="X290" i="129"/>
  <c r="X291" i="129"/>
  <c r="X292" i="129"/>
  <c r="X293" i="129"/>
  <c r="X294" i="129"/>
  <c r="AB294" i="129" s="1"/>
  <c r="X295" i="129"/>
  <c r="X296" i="129"/>
  <c r="X297" i="129"/>
  <c r="AB297" i="129" s="1"/>
  <c r="X298" i="129"/>
  <c r="X299" i="129"/>
  <c r="X300" i="129"/>
  <c r="X301" i="129"/>
  <c r="X302" i="129"/>
  <c r="AB302" i="129" s="1"/>
  <c r="X303" i="129"/>
  <c r="X304" i="129"/>
  <c r="X305" i="129"/>
  <c r="AB305" i="129" s="1"/>
  <c r="X306" i="129"/>
  <c r="X307" i="129"/>
  <c r="X308" i="129"/>
  <c r="X309" i="129"/>
  <c r="X310" i="129"/>
  <c r="AB310" i="129" s="1"/>
  <c r="X311" i="129"/>
  <c r="X312" i="129"/>
  <c r="X313" i="129"/>
  <c r="AB313" i="129" s="1"/>
  <c r="X314" i="129"/>
  <c r="X315" i="129"/>
  <c r="X316" i="129"/>
  <c r="X317" i="129"/>
  <c r="X318" i="129"/>
  <c r="AB318" i="129" s="1"/>
  <c r="X319" i="129"/>
  <c r="X320" i="129"/>
  <c r="X321" i="129"/>
  <c r="AB321" i="129" s="1"/>
  <c r="X322" i="129"/>
  <c r="X323" i="129"/>
  <c r="X324" i="129"/>
  <c r="X325" i="129"/>
  <c r="X326" i="129"/>
  <c r="AB326" i="129" s="1"/>
  <c r="X327" i="129"/>
  <c r="X328" i="129"/>
  <c r="X329" i="129"/>
  <c r="AB329" i="129" s="1"/>
  <c r="X330" i="129"/>
  <c r="X331" i="129"/>
  <c r="X332" i="129"/>
  <c r="X333" i="129"/>
  <c r="X334" i="129"/>
  <c r="AB334" i="129" s="1"/>
  <c r="X335" i="129"/>
  <c r="X336" i="129"/>
  <c r="X337" i="129"/>
  <c r="AB337" i="129" s="1"/>
  <c r="X338" i="129"/>
  <c r="X339" i="129"/>
  <c r="X340" i="129"/>
  <c r="X341" i="129"/>
  <c r="X342" i="129"/>
  <c r="AB342" i="129" s="1"/>
  <c r="X343" i="129"/>
  <c r="X344" i="129"/>
  <c r="X345" i="129"/>
  <c r="AB345" i="129" s="1"/>
  <c r="X346" i="129"/>
  <c r="X347" i="129"/>
  <c r="X348" i="129"/>
  <c r="X349" i="129"/>
  <c r="X350" i="129"/>
  <c r="AB350" i="129" s="1"/>
  <c r="X351" i="129"/>
  <c r="X352" i="129"/>
  <c r="X353" i="129"/>
  <c r="AB353" i="129" s="1"/>
  <c r="X354" i="129"/>
  <c r="X355" i="129"/>
  <c r="X356" i="129"/>
  <c r="X357" i="129"/>
  <c r="X358" i="129"/>
  <c r="AB358" i="129" s="1"/>
  <c r="X359" i="129"/>
  <c r="X360" i="129"/>
  <c r="X361" i="129"/>
  <c r="AB361" i="129" s="1"/>
  <c r="X362" i="129"/>
  <c r="X363" i="129"/>
  <c r="X364" i="129"/>
  <c r="X365" i="129"/>
  <c r="X366" i="129"/>
  <c r="AB366" i="129" s="1"/>
  <c r="X367" i="129"/>
  <c r="X368" i="129"/>
  <c r="X369" i="129"/>
  <c r="AB369" i="129" s="1"/>
  <c r="X370" i="129"/>
  <c r="X371" i="129"/>
  <c r="X372" i="129"/>
  <c r="X373" i="129"/>
  <c r="X374" i="129"/>
  <c r="AB374" i="129" s="1"/>
  <c r="X375" i="129"/>
  <c r="X376" i="129"/>
  <c r="X377" i="129"/>
  <c r="AB377" i="129" s="1"/>
  <c r="X378" i="129"/>
  <c r="X379" i="129"/>
  <c r="X380" i="129"/>
  <c r="X381" i="129"/>
  <c r="X382" i="129"/>
  <c r="AB382" i="129" s="1"/>
  <c r="X383" i="129"/>
  <c r="X384" i="129"/>
  <c r="X385" i="129"/>
  <c r="AB385" i="129" s="1"/>
  <c r="X386" i="129"/>
  <c r="X387" i="129"/>
  <c r="X388" i="129"/>
  <c r="X389" i="129"/>
  <c r="X390" i="129"/>
  <c r="AB390" i="129" s="1"/>
  <c r="X391" i="129"/>
  <c r="X392" i="129"/>
  <c r="X393" i="129"/>
  <c r="AB393" i="129" s="1"/>
  <c r="X394" i="129"/>
  <c r="X395" i="129"/>
  <c r="X396" i="129"/>
  <c r="X397" i="129"/>
  <c r="X398" i="129"/>
  <c r="AB398" i="129" s="1"/>
  <c r="X399" i="129"/>
  <c r="X400" i="129"/>
  <c r="X401" i="129"/>
  <c r="AB401" i="129" s="1"/>
  <c r="X402" i="129"/>
  <c r="X403" i="129"/>
  <c r="X404" i="129"/>
  <c r="X405" i="129"/>
  <c r="X406" i="129"/>
  <c r="AB406" i="129" s="1"/>
  <c r="X407" i="129"/>
  <c r="X408" i="129"/>
  <c r="X409" i="129"/>
  <c r="AB409" i="129" s="1"/>
  <c r="X410" i="129"/>
  <c r="X411" i="129"/>
  <c r="X412" i="129"/>
  <c r="X413" i="129"/>
  <c r="X414" i="129"/>
  <c r="AB414" i="129" s="1"/>
  <c r="X415" i="129"/>
  <c r="X416" i="129"/>
  <c r="X417" i="129"/>
  <c r="AB417" i="129" s="1"/>
  <c r="X418" i="129"/>
  <c r="X419" i="129"/>
  <c r="X420" i="129"/>
  <c r="X421" i="129"/>
  <c r="X422" i="129"/>
  <c r="AB422" i="129" s="1"/>
  <c r="X423" i="129"/>
  <c r="X424" i="129"/>
  <c r="X425" i="129"/>
  <c r="AB425" i="129" s="1"/>
  <c r="X426" i="129"/>
  <c r="X427" i="129"/>
  <c r="X428" i="129"/>
  <c r="X429" i="129"/>
  <c r="X430" i="129"/>
  <c r="AB430" i="129" s="1"/>
  <c r="X431" i="129"/>
  <c r="X432" i="129"/>
  <c r="X433" i="129"/>
  <c r="AB433" i="129" s="1"/>
  <c r="X434" i="129"/>
  <c r="X435" i="129"/>
  <c r="X436" i="129"/>
  <c r="X437" i="129"/>
  <c r="X438" i="129"/>
  <c r="AB438" i="129" s="1"/>
  <c r="X439" i="129"/>
  <c r="X440" i="129"/>
  <c r="X441" i="129"/>
  <c r="AB441" i="129" s="1"/>
  <c r="X442" i="129"/>
  <c r="X443" i="129"/>
  <c r="X444" i="129"/>
  <c r="X445" i="129"/>
  <c r="X446" i="129"/>
  <c r="AB446" i="129" s="1"/>
  <c r="X447" i="129"/>
  <c r="X448" i="129"/>
  <c r="X449" i="129"/>
  <c r="AB449" i="129" s="1"/>
  <c r="X450" i="129"/>
  <c r="X451" i="129"/>
  <c r="X452" i="129"/>
  <c r="X453" i="129"/>
  <c r="X454" i="129"/>
  <c r="AB454" i="129" s="1"/>
  <c r="X455" i="129"/>
  <c r="X456" i="129"/>
  <c r="X457" i="129"/>
  <c r="AB457" i="129" s="1"/>
  <c r="X458" i="129"/>
  <c r="X459" i="129"/>
  <c r="X460" i="129"/>
  <c r="X461" i="129"/>
  <c r="X462" i="129"/>
  <c r="AB462" i="129" s="1"/>
  <c r="X463" i="129"/>
  <c r="X464" i="129"/>
  <c r="X465" i="129"/>
  <c r="AB465" i="129" s="1"/>
  <c r="X466" i="129"/>
  <c r="X467" i="129"/>
  <c r="X468" i="129"/>
  <c r="X469" i="129"/>
  <c r="X470" i="129"/>
  <c r="AB470" i="129" s="1"/>
  <c r="X471" i="129"/>
  <c r="X472" i="129"/>
  <c r="X473" i="129"/>
  <c r="AB473" i="129" s="1"/>
  <c r="X474" i="129"/>
  <c r="X475" i="129"/>
  <c r="X476" i="129"/>
  <c r="X477" i="129"/>
  <c r="X478" i="129"/>
  <c r="AB478" i="129" s="1"/>
  <c r="X479" i="129"/>
  <c r="X480" i="129"/>
  <c r="X481" i="129"/>
  <c r="AB481" i="129" s="1"/>
  <c r="X482" i="129"/>
  <c r="X483" i="129"/>
  <c r="X484" i="129"/>
  <c r="X485" i="129"/>
  <c r="X486" i="129"/>
  <c r="AB486" i="129" s="1"/>
  <c r="X487" i="129"/>
  <c r="X488" i="129"/>
  <c r="X489" i="129"/>
  <c r="AB489" i="129" s="1"/>
  <c r="X490" i="129"/>
  <c r="X491" i="129"/>
  <c r="X492" i="129"/>
  <c r="X493" i="129"/>
  <c r="X494" i="129"/>
  <c r="AB494" i="129" s="1"/>
  <c r="X495" i="129"/>
  <c r="X496" i="129"/>
  <c r="X497" i="129"/>
  <c r="AB497" i="129" s="1"/>
  <c r="X498" i="129"/>
  <c r="X499" i="129"/>
  <c r="X500" i="129"/>
  <c r="X501" i="129"/>
  <c r="X502" i="129"/>
  <c r="AB502" i="129" s="1"/>
  <c r="X503" i="129"/>
  <c r="X504" i="129"/>
  <c r="X505" i="129"/>
  <c r="AB505" i="129" s="1"/>
  <c r="X506" i="129"/>
  <c r="X507" i="129"/>
  <c r="X508" i="129"/>
  <c r="X509" i="129"/>
  <c r="X510" i="129"/>
  <c r="AB510" i="129" s="1"/>
  <c r="X511" i="129"/>
  <c r="X512" i="129"/>
  <c r="X513" i="129"/>
  <c r="AB513" i="129" s="1"/>
  <c r="X514" i="129"/>
  <c r="X515" i="129"/>
  <c r="X516" i="129"/>
  <c r="X517" i="129"/>
  <c r="X518" i="129"/>
  <c r="AB518" i="129" s="1"/>
  <c r="X519" i="129"/>
  <c r="X520" i="129"/>
  <c r="X521" i="129"/>
  <c r="AB521" i="129" s="1"/>
  <c r="X522" i="129"/>
  <c r="X523" i="129"/>
  <c r="X524" i="129"/>
  <c r="X525" i="129"/>
  <c r="X526" i="129"/>
  <c r="AB526" i="129" s="1"/>
  <c r="X527" i="129"/>
  <c r="X528" i="129"/>
  <c r="X529" i="129"/>
  <c r="AB529" i="129" s="1"/>
  <c r="X530" i="129"/>
  <c r="X531" i="129"/>
  <c r="X532" i="129"/>
  <c r="X533" i="129"/>
  <c r="X534" i="129"/>
  <c r="AB534" i="129" s="1"/>
  <c r="X535" i="129"/>
  <c r="X536" i="129"/>
  <c r="X537" i="129"/>
  <c r="AB537" i="129" s="1"/>
  <c r="X538" i="129"/>
  <c r="X539" i="129"/>
  <c r="X540" i="129"/>
  <c r="X541" i="129"/>
  <c r="X542" i="129"/>
  <c r="AB542" i="129" s="1"/>
  <c r="X543" i="129"/>
  <c r="X544" i="129"/>
  <c r="X23" i="129"/>
  <c r="AB23" i="129" s="1"/>
  <c r="M1" i="130"/>
  <c r="L1" i="130"/>
  <c r="K1" i="130"/>
  <c r="J1" i="130"/>
  <c r="I1" i="130"/>
  <c r="H1" i="130"/>
  <c r="G1" i="130"/>
  <c r="F1" i="130"/>
  <c r="E1" i="130"/>
  <c r="D1" i="130"/>
  <c r="C1" i="130"/>
  <c r="B1" i="130"/>
  <c r="A1" i="130"/>
  <c r="DQ71" i="129" l="1"/>
  <c r="DQ234" i="129"/>
  <c r="DQ335" i="129"/>
  <c r="DQ343" i="129"/>
  <c r="DQ351" i="129"/>
  <c r="DQ367" i="129"/>
  <c r="DQ79" i="129"/>
  <c r="DQ258" i="129"/>
  <c r="DQ274" i="129"/>
  <c r="DQ282" i="129"/>
  <c r="DQ290" i="129"/>
  <c r="DQ298" i="129"/>
  <c r="DQ306" i="129"/>
  <c r="DQ314" i="129"/>
  <c r="DQ454" i="129"/>
  <c r="DQ462" i="129"/>
  <c r="DQ470" i="129"/>
  <c r="DQ486" i="129"/>
  <c r="DQ26" i="129"/>
  <c r="DQ34" i="129"/>
  <c r="DQ42" i="129"/>
  <c r="DQ50" i="129"/>
  <c r="DQ170" i="129"/>
  <c r="DQ322" i="129"/>
  <c r="DQ330" i="129"/>
  <c r="DQ534" i="129"/>
  <c r="DQ87" i="129"/>
  <c r="DQ338" i="129"/>
  <c r="DQ346" i="129"/>
  <c r="DQ354" i="129"/>
  <c r="DQ362" i="129"/>
  <c r="DQ370" i="129"/>
  <c r="DQ378" i="129"/>
  <c r="DQ386" i="129"/>
  <c r="DQ402" i="129"/>
  <c r="DQ519" i="129"/>
  <c r="AB541" i="129"/>
  <c r="AB533" i="129"/>
  <c r="AB525" i="129"/>
  <c r="AB517" i="129"/>
  <c r="AB509" i="129"/>
  <c r="AB501" i="129"/>
  <c r="AB493" i="129"/>
  <c r="AB485" i="129"/>
  <c r="AB477" i="129"/>
  <c r="AB469" i="129"/>
  <c r="AB461" i="129"/>
  <c r="AB453" i="129"/>
  <c r="AB445" i="129"/>
  <c r="AB437" i="129"/>
  <c r="AB429" i="129"/>
  <c r="AB421" i="129"/>
  <c r="AB413" i="129"/>
  <c r="AB405" i="129"/>
  <c r="AB397" i="129"/>
  <c r="AB389" i="129"/>
  <c r="AB381" i="129"/>
  <c r="AB373" i="129"/>
  <c r="AB365" i="129"/>
  <c r="AB357" i="129"/>
  <c r="AB349" i="129"/>
  <c r="AB341" i="129"/>
  <c r="AB333" i="129"/>
  <c r="AB325" i="129"/>
  <c r="AB317" i="129"/>
  <c r="AB309" i="129"/>
  <c r="AB301" i="129"/>
  <c r="AB293" i="129"/>
  <c r="AB285" i="129"/>
  <c r="AB277" i="129"/>
  <c r="AB269" i="129"/>
  <c r="AB261" i="129"/>
  <c r="AB253" i="129"/>
  <c r="AB245" i="129"/>
  <c r="AB237" i="129"/>
  <c r="AB229" i="129"/>
  <c r="AB221" i="129"/>
  <c r="AB213" i="129"/>
  <c r="AB205" i="129"/>
  <c r="AB197" i="129"/>
  <c r="AB189" i="129"/>
  <c r="AB181" i="129"/>
  <c r="AB173" i="129"/>
  <c r="AB165" i="129"/>
  <c r="AB157" i="129"/>
  <c r="AB149" i="129"/>
  <c r="AB141" i="129"/>
  <c r="AB133" i="129"/>
  <c r="AB125" i="129"/>
  <c r="AB117" i="129"/>
  <c r="AB109" i="129"/>
  <c r="AB101" i="129"/>
  <c r="AB93" i="129"/>
  <c r="AB85" i="129"/>
  <c r="AB77" i="129"/>
  <c r="AB69" i="129"/>
  <c r="AB61" i="129"/>
  <c r="AB53" i="129"/>
  <c r="AB45" i="129"/>
  <c r="AB37" i="129"/>
  <c r="AB29" i="129"/>
  <c r="DQ247" i="129"/>
  <c r="DQ458" i="129"/>
  <c r="DQ474" i="129"/>
  <c r="DQ482" i="129"/>
  <c r="DQ498" i="129"/>
  <c r="DQ209" i="129"/>
  <c r="DQ201" i="129"/>
  <c r="DQ161" i="129"/>
  <c r="DQ137" i="129"/>
  <c r="DQ103" i="129"/>
  <c r="DQ159" i="129"/>
  <c r="DQ271" i="129"/>
  <c r="DQ287" i="129"/>
  <c r="DQ303" i="129"/>
  <c r="DQ506" i="129"/>
  <c r="DQ522" i="129"/>
  <c r="DQ185" i="129"/>
  <c r="DQ193" i="129"/>
  <c r="DQ265" i="129"/>
  <c r="DQ281" i="129"/>
  <c r="DQ289" i="129"/>
  <c r="DQ297" i="129"/>
  <c r="DQ305" i="129"/>
  <c r="DQ313" i="129"/>
  <c r="DQ538" i="129"/>
  <c r="DQ321" i="129"/>
  <c r="DQ329" i="129"/>
  <c r="DQ337" i="129"/>
  <c r="DQ345" i="129"/>
  <c r="DQ353" i="129"/>
  <c r="DQ361" i="129"/>
  <c r="DQ369" i="129"/>
  <c r="DQ377" i="129"/>
  <c r="DQ145" i="129"/>
  <c r="DQ153" i="129"/>
  <c r="DQ484" i="129"/>
  <c r="DQ460" i="129"/>
  <c r="DQ436" i="129"/>
  <c r="DQ420" i="129"/>
  <c r="DQ388" i="129"/>
  <c r="DQ100" i="129"/>
  <c r="DQ92" i="129"/>
  <c r="DQ84" i="129"/>
  <c r="DQ76" i="129"/>
  <c r="DQ23" i="129"/>
  <c r="DQ217" i="129"/>
  <c r="DQ441" i="129"/>
  <c r="DQ169" i="129"/>
  <c r="DQ225" i="129"/>
  <c r="DQ236" i="129"/>
  <c r="DQ332" i="129"/>
  <c r="DW8" i="129"/>
  <c r="DQ204" i="129"/>
  <c r="DQ252" i="129"/>
  <c r="DQ340" i="129"/>
  <c r="DQ164" i="129"/>
  <c r="DQ212" i="129"/>
  <c r="DQ260" i="129"/>
  <c r="DQ348" i="129"/>
  <c r="DQ28" i="129"/>
  <c r="DQ36" i="129"/>
  <c r="DQ44" i="129"/>
  <c r="DQ52" i="129"/>
  <c r="DQ172" i="129"/>
  <c r="DQ356" i="129"/>
  <c r="DQ268" i="129"/>
  <c r="DQ276" i="129"/>
  <c r="DQ284" i="129"/>
  <c r="DQ364" i="129"/>
  <c r="AB540" i="129"/>
  <c r="AB532" i="129"/>
  <c r="AB524" i="129"/>
  <c r="AB516" i="129"/>
  <c r="AB508" i="129"/>
  <c r="AB500" i="129"/>
  <c r="AB492" i="129"/>
  <c r="AB484" i="129"/>
  <c r="AB476" i="129"/>
  <c r="AB468" i="129"/>
  <c r="AB460" i="129"/>
  <c r="AB452" i="129"/>
  <c r="AB444" i="129"/>
  <c r="AB436" i="129"/>
  <c r="AB428" i="129"/>
  <c r="AB420" i="129"/>
  <c r="AB412" i="129"/>
  <c r="AB404" i="129"/>
  <c r="AB396" i="129"/>
  <c r="AB388" i="129"/>
  <c r="AB380" i="129"/>
  <c r="AB372" i="129"/>
  <c r="AB364" i="129"/>
  <c r="AB356" i="129"/>
  <c r="AB348" i="129"/>
  <c r="AB340" i="129"/>
  <c r="AB332" i="129"/>
  <c r="AB324" i="129"/>
  <c r="AB316" i="129"/>
  <c r="AB308" i="129"/>
  <c r="AB300" i="129"/>
  <c r="AB292" i="129"/>
  <c r="AB284" i="129"/>
  <c r="AB276" i="129"/>
  <c r="AB268" i="129"/>
  <c r="AB260" i="129"/>
  <c r="AB252" i="129"/>
  <c r="AB244" i="129"/>
  <c r="AB236" i="129"/>
  <c r="AB228" i="129"/>
  <c r="AB220" i="129"/>
  <c r="AB212" i="129"/>
  <c r="AB204" i="129"/>
  <c r="AB196" i="129"/>
  <c r="AB188" i="129"/>
  <c r="AB180" i="129"/>
  <c r="AB172" i="129"/>
  <c r="AB164" i="129"/>
  <c r="AB156" i="129"/>
  <c r="AB148" i="129"/>
  <c r="AB140" i="129"/>
  <c r="AB132" i="129"/>
  <c r="AB124" i="129"/>
  <c r="AB116" i="129"/>
  <c r="AB108" i="129"/>
  <c r="AB100" i="129"/>
  <c r="AB92" i="129"/>
  <c r="AB84" i="129"/>
  <c r="AB76" i="129"/>
  <c r="AB68" i="129"/>
  <c r="AB60" i="129"/>
  <c r="AB52" i="129"/>
  <c r="AB44" i="129"/>
  <c r="AB36" i="129"/>
  <c r="AB28" i="129"/>
  <c r="DQ180" i="129"/>
  <c r="DQ220" i="129"/>
  <c r="DQ228" i="129"/>
  <c r="DQ292" i="129"/>
  <c r="DQ300" i="129"/>
  <c r="DQ372" i="129"/>
  <c r="DQ380" i="129"/>
  <c r="DQ540" i="129"/>
  <c r="DQ526" i="129"/>
  <c r="DQ518" i="129"/>
  <c r="DQ478" i="129"/>
  <c r="DQ188" i="129"/>
  <c r="DQ196" i="129"/>
  <c r="DQ308" i="129"/>
  <c r="DQ316" i="129"/>
  <c r="DQ396" i="129"/>
  <c r="DQ317" i="129"/>
  <c r="DQ301" i="129"/>
  <c r="DY8" i="129"/>
  <c r="DQ359" i="129"/>
  <c r="AB543" i="129"/>
  <c r="AB535" i="129"/>
  <c r="AB527" i="129"/>
  <c r="AB519" i="129"/>
  <c r="AB511" i="129"/>
  <c r="AB503" i="129"/>
  <c r="AB495" i="129"/>
  <c r="AB487" i="129"/>
  <c r="AB479" i="129"/>
  <c r="AB471" i="129"/>
  <c r="AB463" i="129"/>
  <c r="AB455" i="129"/>
  <c r="AB447" i="129"/>
  <c r="AB439" i="129"/>
  <c r="AB431" i="129"/>
  <c r="AB423" i="129"/>
  <c r="AB415" i="129"/>
  <c r="AB407" i="129"/>
  <c r="AB399" i="129"/>
  <c r="AB391" i="129"/>
  <c r="AB383" i="129"/>
  <c r="AB375" i="129"/>
  <c r="AB367" i="129"/>
  <c r="AB359" i="129"/>
  <c r="AB351" i="129"/>
  <c r="AB343" i="129"/>
  <c r="AB335" i="129"/>
  <c r="AB327" i="129"/>
  <c r="AB319" i="129"/>
  <c r="AB311" i="129"/>
  <c r="AB303" i="129"/>
  <c r="AB295" i="129"/>
  <c r="AB287" i="129"/>
  <c r="AB279" i="129"/>
  <c r="AB271" i="129"/>
  <c r="AB263" i="129"/>
  <c r="AB255" i="129"/>
  <c r="AB247" i="129"/>
  <c r="AB239" i="129"/>
  <c r="AB231" i="129"/>
  <c r="AB223" i="129"/>
  <c r="AB215" i="129"/>
  <c r="AB207" i="129"/>
  <c r="AB199" i="129"/>
  <c r="AB191" i="129"/>
  <c r="AB183" i="129"/>
  <c r="AB175" i="129"/>
  <c r="AB167" i="129"/>
  <c r="AB159" i="129"/>
  <c r="AB151" i="129"/>
  <c r="AB143" i="129"/>
  <c r="AB135" i="129"/>
  <c r="AB127" i="129"/>
  <c r="AB119" i="129"/>
  <c r="AB111" i="129"/>
  <c r="AB103" i="129"/>
  <c r="AB95" i="129"/>
  <c r="AB87" i="129"/>
  <c r="AB79" i="129"/>
  <c r="AB71" i="129"/>
  <c r="AB63" i="129"/>
  <c r="AB55" i="129"/>
  <c r="AB47" i="129"/>
  <c r="AB39" i="129"/>
  <c r="AB31" i="129"/>
  <c r="DQ375" i="129"/>
  <c r="DU8" i="129"/>
  <c r="DQ325" i="129"/>
  <c r="DQ309" i="129"/>
  <c r="DQ293" i="129"/>
  <c r="DQ285" i="129"/>
  <c r="DQ277" i="129"/>
  <c r="DQ269" i="129"/>
  <c r="DQ245" i="129"/>
  <c r="DQ237" i="129"/>
  <c r="DQ229" i="129"/>
  <c r="DQ221" i="129"/>
  <c r="DQ213" i="129"/>
  <c r="DQ205" i="129"/>
  <c r="DQ197" i="129"/>
  <c r="DQ181" i="129"/>
  <c r="DQ173" i="129"/>
  <c r="DQ165" i="129"/>
  <c r="DQ157" i="129"/>
  <c r="DQ149" i="129"/>
  <c r="DQ141" i="129"/>
  <c r="DQ133" i="129"/>
  <c r="DQ69" i="129"/>
  <c r="DS8" i="129"/>
  <c r="DQ533" i="129"/>
  <c r="DM8" i="129"/>
  <c r="DQ333" i="129"/>
  <c r="DQ357" i="129"/>
  <c r="DQ365" i="129"/>
  <c r="DQ477" i="129"/>
  <c r="DQ61" i="129"/>
  <c r="DQ341" i="129"/>
  <c r="DQ493" i="129"/>
  <c r="DQ349" i="129"/>
  <c r="DQ541" i="129"/>
  <c r="DQ29" i="129"/>
  <c r="DQ37" i="129"/>
  <c r="DQ45" i="129"/>
  <c r="DQ53" i="129"/>
  <c r="DQ373" i="129"/>
  <c r="DQ537" i="129"/>
  <c r="DQ521" i="129"/>
  <c r="DQ542" i="129"/>
  <c r="DQ464" i="129"/>
  <c r="DQ56" i="129"/>
  <c r="DQ64" i="129"/>
  <c r="DQ78" i="129"/>
  <c r="DQ81" i="129"/>
  <c r="DQ94" i="129"/>
  <c r="DQ97" i="129"/>
  <c r="DQ107" i="129"/>
  <c r="DQ111" i="129"/>
  <c r="DQ115" i="129"/>
  <c r="DQ119" i="129"/>
  <c r="DQ123" i="129"/>
  <c r="DQ127" i="129"/>
  <c r="DQ131" i="129"/>
  <c r="DQ135" i="129"/>
  <c r="DQ139" i="129"/>
  <c r="DQ143" i="129"/>
  <c r="DQ147" i="129"/>
  <c r="DQ151" i="129"/>
  <c r="DQ155" i="129"/>
  <c r="DQ167" i="129"/>
  <c r="DQ174" i="129"/>
  <c r="DQ199" i="129"/>
  <c r="DQ206" i="129"/>
  <c r="DQ231" i="129"/>
  <c r="DQ238" i="129"/>
  <c r="DQ253" i="129"/>
  <c r="DQ171" i="129"/>
  <c r="DQ175" i="129"/>
  <c r="DQ203" i="129"/>
  <c r="DQ207" i="129"/>
  <c r="DQ235" i="129"/>
  <c r="DQ239" i="129"/>
  <c r="DQ242" i="129"/>
  <c r="DQ517" i="129"/>
  <c r="DQ62" i="129"/>
  <c r="DQ82" i="129"/>
  <c r="DQ85" i="129"/>
  <c r="DQ98" i="129"/>
  <c r="DQ101" i="129"/>
  <c r="DQ108" i="129"/>
  <c r="DQ112" i="129"/>
  <c r="DQ116" i="129"/>
  <c r="DQ120" i="129"/>
  <c r="DQ124" i="129"/>
  <c r="DQ128" i="129"/>
  <c r="DQ132" i="129"/>
  <c r="DQ136" i="129"/>
  <c r="DQ140" i="129"/>
  <c r="DQ144" i="129"/>
  <c r="DQ148" i="129"/>
  <c r="DQ152" i="129"/>
  <c r="DQ156" i="129"/>
  <c r="DQ160" i="129"/>
  <c r="DQ178" i="129"/>
  <c r="DQ210" i="129"/>
  <c r="DQ288" i="129"/>
  <c r="DQ182" i="129"/>
  <c r="DQ214" i="129"/>
  <c r="DQ417" i="129"/>
  <c r="DO8" i="129"/>
  <c r="DQ60" i="129"/>
  <c r="DQ68" i="129"/>
  <c r="DQ73" i="129"/>
  <c r="DQ86" i="129"/>
  <c r="DQ89" i="129"/>
  <c r="DQ102" i="129"/>
  <c r="DQ105" i="129"/>
  <c r="DQ109" i="129"/>
  <c r="DQ113" i="129"/>
  <c r="DQ117" i="129"/>
  <c r="DQ121" i="129"/>
  <c r="DQ125" i="129"/>
  <c r="DQ129" i="129"/>
  <c r="DQ183" i="129"/>
  <c r="DQ190" i="129"/>
  <c r="DQ215" i="129"/>
  <c r="DQ222" i="129"/>
  <c r="DQ250" i="129"/>
  <c r="DQ320" i="129"/>
  <c r="DQ187" i="129"/>
  <c r="DQ191" i="129"/>
  <c r="DQ219" i="129"/>
  <c r="DQ223" i="129"/>
  <c r="DQ244" i="129"/>
  <c r="DQ524" i="129"/>
  <c r="DQ58" i="129"/>
  <c r="DQ66" i="129"/>
  <c r="DQ74" i="129"/>
  <c r="DQ77" i="129"/>
  <c r="DQ90" i="129"/>
  <c r="DQ93" i="129"/>
  <c r="DQ106" i="129"/>
  <c r="DQ110" i="129"/>
  <c r="DQ114" i="129"/>
  <c r="DQ118" i="129"/>
  <c r="DQ122" i="129"/>
  <c r="DQ126" i="129"/>
  <c r="DQ130" i="129"/>
  <c r="DQ134" i="129"/>
  <c r="DQ138" i="129"/>
  <c r="DQ142" i="129"/>
  <c r="DQ146" i="129"/>
  <c r="DQ150" i="129"/>
  <c r="DQ154" i="129"/>
  <c r="DQ158" i="129"/>
  <c r="DQ162" i="129"/>
  <c r="DQ194" i="129"/>
  <c r="DQ226" i="129"/>
  <c r="DQ263" i="129"/>
  <c r="DQ266" i="129"/>
  <c r="DQ279" i="129"/>
  <c r="DQ272" i="129"/>
  <c r="DQ311" i="129"/>
  <c r="DQ163" i="129"/>
  <c r="DQ179" i="129"/>
  <c r="DQ195" i="129"/>
  <c r="DQ211" i="129"/>
  <c r="DQ227" i="129"/>
  <c r="DQ273" i="129"/>
  <c r="DQ304" i="129"/>
  <c r="DQ295" i="129"/>
  <c r="DQ327" i="129"/>
  <c r="DQ257" i="129"/>
  <c r="DQ381" i="129"/>
  <c r="DQ385" i="129"/>
  <c r="DQ401" i="129"/>
  <c r="DQ412" i="129"/>
  <c r="DQ424" i="129"/>
  <c r="DQ449" i="129"/>
  <c r="DQ488" i="129"/>
  <c r="DQ389" i="129"/>
  <c r="DQ413" i="129"/>
  <c r="DQ394" i="129"/>
  <c r="DQ508" i="129"/>
  <c r="DQ376" i="129"/>
  <c r="DQ390" i="129"/>
  <c r="DQ444" i="129"/>
  <c r="DQ469" i="129"/>
  <c r="DQ497" i="129"/>
  <c r="DQ387" i="129"/>
  <c r="DQ403" i="129"/>
  <c r="DQ408" i="129"/>
  <c r="DQ440" i="129"/>
  <c r="DQ529" i="129"/>
  <c r="DQ383" i="129"/>
  <c r="DQ399" i="129"/>
  <c r="DQ429" i="129"/>
  <c r="DQ397" i="129"/>
  <c r="DQ419" i="129"/>
  <c r="DQ435" i="129"/>
  <c r="DQ455" i="129"/>
  <c r="DQ459" i="129"/>
  <c r="DQ483" i="129"/>
  <c r="DQ503" i="129"/>
  <c r="DQ391" i="129"/>
  <c r="DQ409" i="129"/>
  <c r="DQ425" i="129"/>
  <c r="DQ445" i="129"/>
  <c r="DQ465" i="129"/>
  <c r="DQ489" i="129"/>
  <c r="DQ509" i="129"/>
  <c r="DQ513" i="129"/>
  <c r="DQ525" i="129"/>
  <c r="DQ530" i="129"/>
  <c r="DQ415" i="129"/>
  <c r="DQ431" i="129"/>
  <c r="DQ451" i="129"/>
  <c r="DQ471" i="129"/>
  <c r="DQ475" i="129"/>
  <c r="DQ479" i="129"/>
  <c r="DQ499" i="129"/>
  <c r="DQ543" i="129"/>
  <c r="DQ395" i="129"/>
  <c r="DQ405" i="129"/>
  <c r="DQ410" i="129"/>
  <c r="DQ421" i="129"/>
  <c r="DQ426" i="129"/>
  <c r="DQ437" i="129"/>
  <c r="DQ446" i="129"/>
  <c r="DQ457" i="129"/>
  <c r="DQ461" i="129"/>
  <c r="DQ466" i="129"/>
  <c r="DQ485" i="129"/>
  <c r="DQ490" i="129"/>
  <c r="DQ494" i="129"/>
  <c r="DQ505" i="129"/>
  <c r="DQ510" i="129"/>
  <c r="DQ514" i="129"/>
  <c r="DQ411" i="129"/>
  <c r="DQ416" i="129"/>
  <c r="DQ427" i="129"/>
  <c r="DQ432" i="129"/>
  <c r="DQ447" i="129"/>
  <c r="DQ452" i="129"/>
  <c r="DQ467" i="129"/>
  <c r="DQ472" i="129"/>
  <c r="DQ476" i="129"/>
  <c r="DQ491" i="129"/>
  <c r="DQ495" i="129"/>
  <c r="DQ500" i="129"/>
  <c r="DQ511" i="129"/>
  <c r="DQ515" i="129"/>
  <c r="DQ527" i="129"/>
  <c r="DQ535" i="129"/>
  <c r="DQ433" i="129"/>
  <c r="DQ453" i="129"/>
  <c r="DQ473" i="129"/>
  <c r="DQ481" i="129"/>
  <c r="DQ501" i="129"/>
  <c r="DQ393" i="129"/>
  <c r="DQ407" i="129"/>
  <c r="DQ423" i="129"/>
  <c r="DQ428" i="129"/>
  <c r="DQ439" i="129"/>
  <c r="DQ443" i="129"/>
  <c r="DQ448" i="129"/>
  <c r="DQ463" i="129"/>
  <c r="DQ468" i="129"/>
  <c r="DQ487" i="129"/>
  <c r="DQ492" i="129"/>
  <c r="DQ496" i="129"/>
  <c r="DQ507" i="129"/>
  <c r="DQ516" i="129"/>
  <c r="DQ523" i="129"/>
  <c r="DQ528" i="129"/>
  <c r="DQ532" i="129"/>
  <c r="DQ536" i="129"/>
  <c r="AB27" i="129"/>
  <c r="AB538" i="129"/>
  <c r="AB530" i="129"/>
  <c r="AB522" i="129"/>
  <c r="AB514" i="129"/>
  <c r="AB506" i="129"/>
  <c r="AB498" i="129"/>
  <c r="AB490" i="129"/>
  <c r="AB482" i="129"/>
  <c r="AB474" i="129"/>
  <c r="AB466" i="129"/>
  <c r="AB458" i="129"/>
  <c r="AB450" i="129"/>
  <c r="AB442" i="129"/>
  <c r="AB434" i="129"/>
  <c r="AB426" i="129"/>
  <c r="AB418" i="129"/>
  <c r="AB410" i="129"/>
  <c r="AB402" i="129"/>
  <c r="AB394" i="129"/>
  <c r="AB386" i="129"/>
  <c r="AB378" i="129"/>
  <c r="AB370" i="129"/>
  <c r="AB362" i="129"/>
  <c r="AB354" i="129"/>
  <c r="AB346" i="129"/>
  <c r="AB338" i="129"/>
  <c r="AB330" i="129"/>
  <c r="AB322" i="129"/>
  <c r="AB314" i="129"/>
  <c r="AB306" i="129"/>
  <c r="AB298" i="129"/>
  <c r="AB290" i="129"/>
  <c r="AB282" i="129"/>
  <c r="AB274" i="129"/>
  <c r="AB266" i="129"/>
  <c r="AB258" i="129"/>
  <c r="AB250" i="129"/>
  <c r="AB242" i="129"/>
  <c r="AB234" i="129"/>
  <c r="AB226" i="129"/>
  <c r="AB218" i="129"/>
  <c r="AB210" i="129"/>
  <c r="AB202" i="129"/>
  <c r="AB194" i="129"/>
  <c r="AB186" i="129"/>
  <c r="AB178" i="129"/>
  <c r="AB170" i="129"/>
  <c r="AB162" i="129"/>
  <c r="AB154" i="129"/>
  <c r="AB146" i="129"/>
  <c r="AB138" i="129"/>
  <c r="AB130" i="129"/>
  <c r="AB122" i="129"/>
  <c r="AB114" i="129"/>
  <c r="AB106" i="129"/>
  <c r="AB98" i="129"/>
  <c r="AB90" i="129"/>
  <c r="AB82" i="129"/>
  <c r="AB74" i="129"/>
  <c r="AB66" i="129"/>
  <c r="AB58" i="129"/>
  <c r="AB50" i="129"/>
  <c r="AB42" i="129"/>
  <c r="AB34" i="129"/>
  <c r="AB26" i="129"/>
  <c r="AB440" i="129"/>
  <c r="AB408" i="129"/>
  <c r="AB312" i="129"/>
  <c r="AB280" i="129"/>
  <c r="AB224" i="129"/>
  <c r="AB120" i="129"/>
  <c r="AB40" i="129"/>
  <c r="AB32" i="129"/>
  <c r="AB24" i="129"/>
  <c r="AB504" i="129"/>
  <c r="AB544" i="129"/>
  <c r="AB536" i="129"/>
  <c r="AB528" i="129"/>
  <c r="AB520" i="129"/>
  <c r="AB512" i="129"/>
  <c r="AB496" i="129"/>
  <c r="AB488" i="129"/>
  <c r="AB480" i="129"/>
  <c r="AB472" i="129"/>
  <c r="AB464" i="129"/>
  <c r="AB456" i="129"/>
  <c r="AB448" i="129"/>
  <c r="AB432" i="129"/>
  <c r="AB424" i="129"/>
  <c r="AB416" i="129"/>
  <c r="AB400" i="129"/>
  <c r="AB392" i="129"/>
  <c r="AB384" i="129"/>
  <c r="AB376" i="129"/>
  <c r="AB368" i="129"/>
  <c r="AB360" i="129"/>
  <c r="AB352" i="129"/>
  <c r="AB344" i="129"/>
  <c r="AB336" i="129"/>
  <c r="AB328" i="129"/>
  <c r="AB320" i="129"/>
  <c r="AB304" i="129"/>
  <c r="AB296" i="129"/>
  <c r="AB288" i="129"/>
  <c r="AB272" i="129"/>
  <c r="AB264" i="129"/>
  <c r="AB256" i="129"/>
  <c r="AB248" i="129"/>
  <c r="AB240" i="129"/>
  <c r="AB232" i="129"/>
  <c r="AB216" i="129"/>
  <c r="AB208" i="129"/>
  <c r="AB200" i="129"/>
  <c r="AB192" i="129"/>
  <c r="AB184" i="129"/>
  <c r="AB176" i="129"/>
  <c r="AB168" i="129"/>
  <c r="AB160" i="129"/>
  <c r="AB152" i="129"/>
  <c r="AB144" i="129"/>
  <c r="AB136" i="129"/>
  <c r="AB128" i="129"/>
  <c r="AB112" i="129"/>
  <c r="AB104" i="129"/>
  <c r="AB96" i="129"/>
  <c r="AB88" i="129"/>
  <c r="AB80" i="129"/>
  <c r="AB72" i="129"/>
  <c r="AB64" i="129"/>
  <c r="AB56" i="129"/>
  <c r="AB48" i="129"/>
  <c r="Z8" i="129"/>
  <c r="AB539" i="129"/>
  <c r="AB531" i="129"/>
  <c r="AB523" i="129"/>
  <c r="AB515" i="129"/>
  <c r="AB507" i="129"/>
  <c r="AB499" i="129"/>
  <c r="AB491" i="129"/>
  <c r="AB483" i="129"/>
  <c r="AB475" i="129"/>
  <c r="AB467" i="129"/>
  <c r="AB459" i="129"/>
  <c r="AB451" i="129"/>
  <c r="AB443" i="129"/>
  <c r="AB435" i="129"/>
  <c r="AB427" i="129"/>
  <c r="AB419" i="129"/>
  <c r="AB411" i="129"/>
  <c r="AB403" i="129"/>
  <c r="AB395" i="129"/>
  <c r="AB387" i="129"/>
  <c r="AB379" i="129"/>
  <c r="AB371" i="129"/>
  <c r="AB363" i="129"/>
  <c r="AB355" i="129"/>
  <c r="AB347" i="129"/>
  <c r="AB339" i="129"/>
  <c r="AB331" i="129"/>
  <c r="AB323" i="129"/>
  <c r="AB315" i="129"/>
  <c r="AB307" i="129"/>
  <c r="AB299" i="129"/>
  <c r="AB291" i="129"/>
  <c r="AB283" i="129"/>
  <c r="AB275" i="129"/>
  <c r="AB267" i="129"/>
  <c r="AB259" i="129"/>
  <c r="AB251" i="129"/>
  <c r="AB243" i="129"/>
  <c r="AB235" i="129"/>
  <c r="AB227" i="129"/>
  <c r="AB219" i="129"/>
  <c r="AB211" i="129"/>
  <c r="AB203" i="129"/>
  <c r="AB195" i="129"/>
  <c r="AB187" i="129"/>
  <c r="AB179" i="129"/>
  <c r="AB171" i="129"/>
  <c r="AB163" i="129"/>
  <c r="AB155" i="129"/>
  <c r="AB147" i="129"/>
  <c r="AB139" i="129"/>
  <c r="AB131" i="129"/>
  <c r="AB123" i="129"/>
  <c r="AB115" i="129"/>
  <c r="AB107" i="129"/>
  <c r="AB99" i="129"/>
  <c r="AB91" i="129"/>
  <c r="AB83" i="129"/>
  <c r="AB75" i="129"/>
  <c r="AB67" i="129"/>
  <c r="AB59" i="129"/>
  <c r="AB51" i="129"/>
  <c r="AB43" i="129"/>
  <c r="AB35" i="129"/>
  <c r="DB8" i="129"/>
  <c r="CZ8" i="129"/>
  <c r="CX8" i="129"/>
  <c r="AJ71" i="129"/>
  <c r="AJ72" i="129"/>
  <c r="AJ73" i="129"/>
  <c r="AJ74" i="129"/>
  <c r="AJ75" i="129"/>
  <c r="AJ76" i="129"/>
  <c r="AJ77" i="129"/>
  <c r="AJ78" i="129"/>
  <c r="AJ79" i="129"/>
  <c r="AJ80" i="129"/>
  <c r="AJ81" i="129"/>
  <c r="AJ82" i="129"/>
  <c r="AJ83" i="129"/>
  <c r="AJ84" i="129"/>
  <c r="AJ85" i="129"/>
  <c r="AJ86" i="129"/>
  <c r="AJ87" i="129"/>
  <c r="AJ88" i="129"/>
  <c r="AJ89" i="129"/>
  <c r="AJ90" i="129"/>
  <c r="AJ91" i="129"/>
  <c r="AJ92" i="129"/>
  <c r="AJ93" i="129"/>
  <c r="AJ94" i="129"/>
  <c r="AJ95" i="129"/>
  <c r="AJ96" i="129"/>
  <c r="AJ97" i="129"/>
  <c r="AJ98" i="129"/>
  <c r="AJ99" i="129"/>
  <c r="AJ100" i="129"/>
  <c r="AJ101" i="129"/>
  <c r="AJ102" i="129"/>
  <c r="AJ103" i="129"/>
  <c r="AJ104" i="129"/>
  <c r="AJ105" i="129"/>
  <c r="AJ106" i="129"/>
  <c r="AJ107" i="129"/>
  <c r="AJ108" i="129"/>
  <c r="AJ109" i="129"/>
  <c r="AJ110" i="129"/>
  <c r="AJ111" i="129"/>
  <c r="AJ112" i="129"/>
  <c r="AJ113" i="129"/>
  <c r="AJ114" i="129"/>
  <c r="AJ115" i="129"/>
  <c r="AJ116" i="129"/>
  <c r="AJ117" i="129"/>
  <c r="AJ118" i="129"/>
  <c r="AJ119" i="129"/>
  <c r="AJ120" i="129"/>
  <c r="AJ121" i="129"/>
  <c r="AJ122" i="129"/>
  <c r="AJ123" i="129"/>
  <c r="AJ124" i="129"/>
  <c r="AJ125" i="129"/>
  <c r="AJ126" i="129"/>
  <c r="AJ127" i="129"/>
  <c r="AJ128" i="129"/>
  <c r="AJ129" i="129"/>
  <c r="AJ130" i="129"/>
  <c r="AJ131" i="129"/>
  <c r="AJ132" i="129"/>
  <c r="AJ133" i="129"/>
  <c r="AJ134" i="129"/>
  <c r="AJ135" i="129"/>
  <c r="AJ136" i="129"/>
  <c r="AJ137" i="129"/>
  <c r="AJ138" i="129"/>
  <c r="AJ139" i="129"/>
  <c r="AJ140" i="129"/>
  <c r="AJ141" i="129"/>
  <c r="AJ142" i="129"/>
  <c r="AJ143" i="129"/>
  <c r="AJ144" i="129"/>
  <c r="AJ145" i="129"/>
  <c r="AJ146" i="129"/>
  <c r="AJ147" i="129"/>
  <c r="AJ148" i="129"/>
  <c r="AJ149" i="129"/>
  <c r="AJ150" i="129"/>
  <c r="AJ151" i="129"/>
  <c r="AJ152" i="129"/>
  <c r="AJ153" i="129"/>
  <c r="AJ154" i="129"/>
  <c r="AJ155" i="129"/>
  <c r="AJ156" i="129"/>
  <c r="AJ157" i="129"/>
  <c r="AJ158" i="129"/>
  <c r="AJ159" i="129"/>
  <c r="AJ160" i="129"/>
  <c r="AJ161" i="129"/>
  <c r="AJ162" i="129"/>
  <c r="AJ163" i="129"/>
  <c r="AJ164" i="129"/>
  <c r="AJ165" i="129"/>
  <c r="AJ169" i="129"/>
  <c r="AJ183" i="129"/>
  <c r="AJ207" i="129"/>
  <c r="AJ211" i="129"/>
  <c r="AJ221" i="129"/>
  <c r="AJ239" i="129"/>
  <c r="AJ250" i="129"/>
  <c r="AJ254" i="129"/>
  <c r="AJ263" i="129"/>
  <c r="AJ267" i="129"/>
  <c r="AJ269" i="129"/>
  <c r="AJ300" i="129"/>
  <c r="AJ301" i="129"/>
  <c r="AJ302" i="129"/>
  <c r="AJ303" i="129"/>
  <c r="AJ304" i="129"/>
  <c r="AJ305" i="129"/>
  <c r="AJ306" i="129"/>
  <c r="AJ307" i="129"/>
  <c r="AJ308" i="129"/>
  <c r="AJ309" i="129"/>
  <c r="AJ310" i="129"/>
  <c r="AJ311" i="129"/>
  <c r="AJ312" i="129"/>
  <c r="AJ313" i="129"/>
  <c r="AJ314" i="129"/>
  <c r="AJ315" i="129"/>
  <c r="AJ316" i="129"/>
  <c r="AJ317" i="129"/>
  <c r="AJ318" i="129"/>
  <c r="AJ319" i="129"/>
  <c r="AJ320" i="129"/>
  <c r="AJ321" i="129"/>
  <c r="AJ322" i="129"/>
  <c r="AJ323" i="129"/>
  <c r="AJ324" i="129"/>
  <c r="AJ325" i="129"/>
  <c r="AJ326" i="129"/>
  <c r="AJ327" i="129"/>
  <c r="AJ328" i="129"/>
  <c r="AJ329" i="129"/>
  <c r="AJ330" i="129"/>
  <c r="AJ331" i="129"/>
  <c r="AJ332" i="129"/>
  <c r="AJ333" i="129"/>
  <c r="AJ334" i="129"/>
  <c r="AJ335" i="129"/>
  <c r="AJ336" i="129"/>
  <c r="AJ337" i="129"/>
  <c r="AJ338" i="129"/>
  <c r="AJ339" i="129"/>
  <c r="AJ340" i="129"/>
  <c r="AJ341" i="129"/>
  <c r="AJ342" i="129"/>
  <c r="AJ343" i="129"/>
  <c r="AJ344" i="129"/>
  <c r="AJ345" i="129"/>
  <c r="AJ346" i="129"/>
  <c r="AJ347" i="129"/>
  <c r="AJ348" i="129"/>
  <c r="AJ349" i="129"/>
  <c r="AJ350" i="129"/>
  <c r="AJ351" i="129"/>
  <c r="AJ352" i="129"/>
  <c r="AJ353" i="129"/>
  <c r="AJ354" i="129"/>
  <c r="AJ355" i="129"/>
  <c r="AJ356" i="129"/>
  <c r="AJ357" i="129"/>
  <c r="AJ358" i="129"/>
  <c r="AJ359" i="129"/>
  <c r="AJ360" i="129"/>
  <c r="AJ361" i="129"/>
  <c r="AJ362" i="129"/>
  <c r="AJ363" i="129"/>
  <c r="AJ364" i="129"/>
  <c r="AJ365" i="129"/>
  <c r="AJ366" i="129"/>
  <c r="AJ367" i="129"/>
  <c r="AJ368" i="129"/>
  <c r="AJ369" i="129"/>
  <c r="AJ370" i="129"/>
  <c r="AJ371" i="129"/>
  <c r="AJ372" i="129"/>
  <c r="AJ373" i="129"/>
  <c r="AJ374" i="129"/>
  <c r="AJ375" i="129"/>
  <c r="AJ376" i="129"/>
  <c r="AJ377" i="129"/>
  <c r="AJ378" i="129"/>
  <c r="AJ379" i="129"/>
  <c r="AJ380" i="129"/>
  <c r="AJ381" i="129"/>
  <c r="AJ382" i="129"/>
  <c r="AJ383" i="129"/>
  <c r="AJ384" i="129"/>
  <c r="AJ385" i="129"/>
  <c r="AJ386" i="129"/>
  <c r="AJ387" i="129"/>
  <c r="AJ388" i="129"/>
  <c r="AJ389" i="129"/>
  <c r="AJ390" i="129"/>
  <c r="AJ391" i="129"/>
  <c r="AJ392" i="129"/>
  <c r="AJ393" i="129"/>
  <c r="AJ394" i="129"/>
  <c r="AJ395" i="129"/>
  <c r="AJ396" i="129"/>
  <c r="AJ397" i="129"/>
  <c r="AJ398" i="129"/>
  <c r="AJ399" i="129"/>
  <c r="AJ400" i="129"/>
  <c r="AJ401" i="129"/>
  <c r="AJ402" i="129"/>
  <c r="AJ403" i="129"/>
  <c r="AJ404" i="129"/>
  <c r="AJ405" i="129"/>
  <c r="AJ406" i="129"/>
  <c r="AJ407" i="129"/>
  <c r="AJ408" i="129"/>
  <c r="AJ409" i="129"/>
  <c r="AJ410" i="129"/>
  <c r="AJ411" i="129"/>
  <c r="AJ412" i="129"/>
  <c r="AJ413" i="129"/>
  <c r="AJ414" i="129"/>
  <c r="AJ415" i="129"/>
  <c r="AJ416" i="129"/>
  <c r="AJ417" i="129"/>
  <c r="AJ418" i="129"/>
  <c r="AJ419" i="129"/>
  <c r="AJ420" i="129"/>
  <c r="AJ421" i="129"/>
  <c r="AJ422" i="129"/>
  <c r="AJ423" i="129"/>
  <c r="AJ424" i="129"/>
  <c r="AJ425" i="129"/>
  <c r="AJ426" i="129"/>
  <c r="AJ427" i="129"/>
  <c r="AJ428" i="129"/>
  <c r="AJ429" i="129"/>
  <c r="AJ430" i="129"/>
  <c r="AJ431" i="129"/>
  <c r="AJ432" i="129"/>
  <c r="AJ433" i="129"/>
  <c r="AJ434" i="129"/>
  <c r="AJ435" i="129"/>
  <c r="AJ436" i="129"/>
  <c r="AJ437" i="129"/>
  <c r="AJ438" i="129"/>
  <c r="AJ439" i="129"/>
  <c r="AJ440" i="129"/>
  <c r="AJ441" i="129"/>
  <c r="AJ442" i="129"/>
  <c r="AJ443" i="129"/>
  <c r="AJ444" i="129"/>
  <c r="AJ445" i="129"/>
  <c r="AJ446" i="129"/>
  <c r="AJ447" i="129"/>
  <c r="AJ448" i="129"/>
  <c r="AJ449" i="129"/>
  <c r="AJ450" i="129"/>
  <c r="AJ451" i="129"/>
  <c r="AJ452" i="129"/>
  <c r="AJ453" i="129"/>
  <c r="AJ454" i="129"/>
  <c r="AJ455" i="129"/>
  <c r="AJ456" i="129"/>
  <c r="AJ457" i="129"/>
  <c r="AJ458" i="129"/>
  <c r="AJ459" i="129"/>
  <c r="AJ460" i="129"/>
  <c r="AJ461" i="129"/>
  <c r="AJ462" i="129"/>
  <c r="AJ463" i="129"/>
  <c r="AJ464" i="129"/>
  <c r="AJ465" i="129"/>
  <c r="AJ466" i="129"/>
  <c r="AJ467" i="129"/>
  <c r="AJ468" i="129"/>
  <c r="AJ469" i="129"/>
  <c r="AJ470" i="129"/>
  <c r="AJ471" i="129"/>
  <c r="AJ472" i="129"/>
  <c r="AJ473" i="129"/>
  <c r="AJ474" i="129"/>
  <c r="AJ475" i="129"/>
  <c r="AJ476" i="129"/>
  <c r="AJ477" i="129"/>
  <c r="AJ478" i="129"/>
  <c r="AJ479" i="129"/>
  <c r="AJ480" i="129"/>
  <c r="AJ481" i="129"/>
  <c r="AJ482" i="129"/>
  <c r="AJ483" i="129"/>
  <c r="AJ484" i="129"/>
  <c r="AJ485" i="129"/>
  <c r="AJ486" i="129"/>
  <c r="AJ487" i="129"/>
  <c r="AJ488" i="129"/>
  <c r="AJ489" i="129"/>
  <c r="AJ490" i="129"/>
  <c r="AJ491" i="129"/>
  <c r="AJ492" i="129"/>
  <c r="AJ493" i="129"/>
  <c r="AJ494" i="129"/>
  <c r="AJ495" i="129"/>
  <c r="AJ496" i="129"/>
  <c r="AJ497" i="129"/>
  <c r="AJ498" i="129"/>
  <c r="AJ499" i="129"/>
  <c r="AJ500" i="129"/>
  <c r="AJ501" i="129"/>
  <c r="AJ502" i="129"/>
  <c r="AJ503" i="129"/>
  <c r="AJ504" i="129"/>
  <c r="AJ505" i="129"/>
  <c r="AJ506" i="129"/>
  <c r="AJ507" i="129"/>
  <c r="AJ508" i="129"/>
  <c r="AJ509" i="129"/>
  <c r="AJ510" i="129"/>
  <c r="AJ511" i="129"/>
  <c r="AJ512" i="129"/>
  <c r="AJ513" i="129"/>
  <c r="AJ514" i="129"/>
  <c r="AJ515" i="129"/>
  <c r="AJ516" i="129"/>
  <c r="AJ517" i="129"/>
  <c r="AJ518" i="129"/>
  <c r="AJ519" i="129"/>
  <c r="AJ520" i="129"/>
  <c r="AJ521" i="129"/>
  <c r="AJ522" i="129"/>
  <c r="AJ523" i="129"/>
  <c r="AJ524" i="129"/>
  <c r="AJ525" i="129"/>
  <c r="AJ526" i="129"/>
  <c r="AJ527" i="129"/>
  <c r="AJ528" i="129"/>
  <c r="AJ529" i="129"/>
  <c r="AJ530" i="129"/>
  <c r="AJ531" i="129"/>
  <c r="AJ532" i="129"/>
  <c r="AJ533" i="129"/>
  <c r="AJ534" i="129"/>
  <c r="AJ535" i="129"/>
  <c r="AJ536" i="129"/>
  <c r="AJ537" i="129"/>
  <c r="AJ538" i="129"/>
  <c r="AJ539" i="129"/>
  <c r="AJ540" i="129"/>
  <c r="AJ541" i="129"/>
  <c r="AJ542" i="129"/>
  <c r="AJ543" i="129"/>
  <c r="AJ544" i="129"/>
  <c r="AH71" i="129"/>
  <c r="AH72" i="129"/>
  <c r="AH73" i="129"/>
  <c r="AH74" i="129"/>
  <c r="AH75" i="129"/>
  <c r="AH76" i="129"/>
  <c r="AH77" i="129"/>
  <c r="AH78" i="129"/>
  <c r="AH79" i="129"/>
  <c r="AH80" i="129"/>
  <c r="AH81" i="129"/>
  <c r="AH82" i="129"/>
  <c r="AH83" i="129"/>
  <c r="AH84" i="129"/>
  <c r="AH85" i="129"/>
  <c r="AH86" i="129"/>
  <c r="AH87" i="129"/>
  <c r="AH88" i="129"/>
  <c r="AH89" i="129"/>
  <c r="AH90" i="129"/>
  <c r="AH91" i="129"/>
  <c r="AH92" i="129"/>
  <c r="AH93" i="129"/>
  <c r="AH94" i="129"/>
  <c r="AH95" i="129"/>
  <c r="AH96" i="129"/>
  <c r="AH97" i="129"/>
  <c r="AH98" i="129"/>
  <c r="AH99" i="129"/>
  <c r="AH100" i="129"/>
  <c r="AH101" i="129"/>
  <c r="AH102" i="129"/>
  <c r="AH103" i="129"/>
  <c r="AH104" i="129"/>
  <c r="AH105" i="129"/>
  <c r="AH106" i="129"/>
  <c r="AH107" i="129"/>
  <c r="AH108" i="129"/>
  <c r="AH109" i="129"/>
  <c r="AH110" i="129"/>
  <c r="AH111" i="129"/>
  <c r="AH112" i="129"/>
  <c r="AH113" i="129"/>
  <c r="AH114" i="129"/>
  <c r="AH115" i="129"/>
  <c r="AH116" i="129"/>
  <c r="AH117" i="129"/>
  <c r="AH118" i="129"/>
  <c r="AH119" i="129"/>
  <c r="AH120" i="129"/>
  <c r="AH121" i="129"/>
  <c r="AH122" i="129"/>
  <c r="AH123" i="129"/>
  <c r="AH124" i="129"/>
  <c r="AH125" i="129"/>
  <c r="AH126" i="129"/>
  <c r="AH127" i="129"/>
  <c r="AH128" i="129"/>
  <c r="AH129" i="129"/>
  <c r="AH130" i="129"/>
  <c r="AH131" i="129"/>
  <c r="AH132" i="129"/>
  <c r="AH133" i="129"/>
  <c r="AH134" i="129"/>
  <c r="AH135" i="129"/>
  <c r="AH136" i="129"/>
  <c r="AH137" i="129"/>
  <c r="AH138" i="129"/>
  <c r="AH139" i="129"/>
  <c r="AH140" i="129"/>
  <c r="AH141" i="129"/>
  <c r="AH142" i="129"/>
  <c r="AH143" i="129"/>
  <c r="AH144" i="129"/>
  <c r="AH145" i="129"/>
  <c r="AH146" i="129"/>
  <c r="AH147" i="129"/>
  <c r="AH148" i="129"/>
  <c r="AH149" i="129"/>
  <c r="AH150" i="129"/>
  <c r="AH151" i="129"/>
  <c r="AH152" i="129"/>
  <c r="AH153" i="129"/>
  <c r="AH154" i="129"/>
  <c r="AH155" i="129"/>
  <c r="AH156" i="129"/>
  <c r="AH157" i="129"/>
  <c r="AH158" i="129"/>
  <c r="AH159" i="129"/>
  <c r="AH160" i="129"/>
  <c r="AH161" i="129"/>
  <c r="AH162" i="129"/>
  <c r="AH163" i="129"/>
  <c r="AH164" i="129"/>
  <c r="AH165" i="129"/>
  <c r="AH166" i="129"/>
  <c r="AH167" i="129"/>
  <c r="AH168" i="129"/>
  <c r="AH169" i="129"/>
  <c r="AH170" i="129"/>
  <c r="AH171" i="129"/>
  <c r="AH172" i="129"/>
  <c r="AH173" i="129"/>
  <c r="AH174" i="129"/>
  <c r="AH175" i="129"/>
  <c r="AH176" i="129"/>
  <c r="AH177" i="129"/>
  <c r="AH178" i="129"/>
  <c r="AH179" i="129"/>
  <c r="AH180" i="129"/>
  <c r="AH181" i="129"/>
  <c r="AH182" i="129"/>
  <c r="AH183" i="129"/>
  <c r="AH184" i="129"/>
  <c r="AH185" i="129"/>
  <c r="AH186" i="129"/>
  <c r="AH187" i="129"/>
  <c r="AH188" i="129"/>
  <c r="AH189" i="129"/>
  <c r="AH190" i="129"/>
  <c r="AH191" i="129"/>
  <c r="AH192" i="129"/>
  <c r="AH193" i="129"/>
  <c r="AH194" i="129"/>
  <c r="AH195" i="129"/>
  <c r="AH196" i="129"/>
  <c r="AH197" i="129"/>
  <c r="AH198" i="129"/>
  <c r="AH199" i="129"/>
  <c r="AH200" i="129"/>
  <c r="AH201" i="129"/>
  <c r="AH202" i="129"/>
  <c r="AH203" i="129"/>
  <c r="AH204" i="129"/>
  <c r="AH205" i="129"/>
  <c r="AH206" i="129"/>
  <c r="AH207" i="129"/>
  <c r="AH208" i="129"/>
  <c r="AH209" i="129"/>
  <c r="AH210" i="129"/>
  <c r="AH211" i="129"/>
  <c r="AH212" i="129"/>
  <c r="AH213" i="129"/>
  <c r="AH214" i="129"/>
  <c r="AH215" i="129"/>
  <c r="AH216" i="129"/>
  <c r="AH217" i="129"/>
  <c r="AH218" i="129"/>
  <c r="AH219" i="129"/>
  <c r="AH220" i="129"/>
  <c r="AH221" i="129"/>
  <c r="AH222" i="129"/>
  <c r="AH223" i="129"/>
  <c r="AH224" i="129"/>
  <c r="AH225" i="129"/>
  <c r="AH226" i="129"/>
  <c r="AH227" i="129"/>
  <c r="AH228" i="129"/>
  <c r="AH229" i="129"/>
  <c r="AH230" i="129"/>
  <c r="AH231" i="129"/>
  <c r="AH232" i="129"/>
  <c r="AH233" i="129"/>
  <c r="AH234" i="129"/>
  <c r="AH235" i="129"/>
  <c r="AH236" i="129"/>
  <c r="AH237" i="129"/>
  <c r="AH238" i="129"/>
  <c r="AH239" i="129"/>
  <c r="AH240" i="129"/>
  <c r="AH241" i="129"/>
  <c r="AH242" i="129"/>
  <c r="AH243" i="129"/>
  <c r="AH244" i="129"/>
  <c r="AH245" i="129"/>
  <c r="AH246" i="129"/>
  <c r="AH247" i="129"/>
  <c r="AH248" i="129"/>
  <c r="AH249" i="129"/>
  <c r="AH250" i="129"/>
  <c r="AH251" i="129"/>
  <c r="AH252" i="129"/>
  <c r="AH253" i="129"/>
  <c r="AH254" i="129"/>
  <c r="AH255" i="129"/>
  <c r="AH256" i="129"/>
  <c r="AH257" i="129"/>
  <c r="AH258" i="129"/>
  <c r="AH259" i="129"/>
  <c r="AH260" i="129"/>
  <c r="AH261" i="129"/>
  <c r="AH262" i="129"/>
  <c r="AH263" i="129"/>
  <c r="AH264" i="129"/>
  <c r="AH265" i="129"/>
  <c r="AH266" i="129"/>
  <c r="AH267" i="129"/>
  <c r="AH268" i="129"/>
  <c r="AH269" i="129"/>
  <c r="AH270" i="129"/>
  <c r="AH271" i="129"/>
  <c r="AH272" i="129"/>
  <c r="AH273" i="129"/>
  <c r="AH274" i="129"/>
  <c r="AH275" i="129"/>
  <c r="AH276" i="129"/>
  <c r="AH277" i="129"/>
  <c r="AH278" i="129"/>
  <c r="AH279" i="129"/>
  <c r="AH280" i="129"/>
  <c r="AH281" i="129"/>
  <c r="AH282" i="129"/>
  <c r="AH283" i="129"/>
  <c r="AH284" i="129"/>
  <c r="AH285" i="129"/>
  <c r="AH286" i="129"/>
  <c r="AH287" i="129"/>
  <c r="AH288" i="129"/>
  <c r="AH289" i="129"/>
  <c r="AH290" i="129"/>
  <c r="AH291" i="129"/>
  <c r="AH292" i="129"/>
  <c r="AH293" i="129"/>
  <c r="AH294" i="129"/>
  <c r="AH295" i="129"/>
  <c r="AH296" i="129"/>
  <c r="AH297" i="129"/>
  <c r="AH298" i="129"/>
  <c r="AH299" i="129"/>
  <c r="AH300" i="129"/>
  <c r="AH301" i="129"/>
  <c r="AH302" i="129"/>
  <c r="AH303" i="129"/>
  <c r="AH304" i="129"/>
  <c r="AH305" i="129"/>
  <c r="AH306" i="129"/>
  <c r="AH307" i="129"/>
  <c r="AH308" i="129"/>
  <c r="AH309" i="129"/>
  <c r="AH310" i="129"/>
  <c r="AH311" i="129"/>
  <c r="AH312" i="129"/>
  <c r="AH313" i="129"/>
  <c r="AH314" i="129"/>
  <c r="AH315" i="129"/>
  <c r="AH316" i="129"/>
  <c r="AH317" i="129"/>
  <c r="AH318" i="129"/>
  <c r="AH319" i="129"/>
  <c r="AH320" i="129"/>
  <c r="AH321" i="129"/>
  <c r="AH322" i="129"/>
  <c r="AH323" i="129"/>
  <c r="AH324" i="129"/>
  <c r="AH325" i="129"/>
  <c r="AH326" i="129"/>
  <c r="AH327" i="129"/>
  <c r="AH328" i="129"/>
  <c r="AH329" i="129"/>
  <c r="AH330" i="129"/>
  <c r="AH331" i="129"/>
  <c r="AH332" i="129"/>
  <c r="AH333" i="129"/>
  <c r="AH334" i="129"/>
  <c r="AH335" i="129"/>
  <c r="AH336" i="129"/>
  <c r="AH337" i="129"/>
  <c r="AH338" i="129"/>
  <c r="AH339" i="129"/>
  <c r="AH340" i="129"/>
  <c r="AH341" i="129"/>
  <c r="AH342" i="129"/>
  <c r="AH343" i="129"/>
  <c r="AH344" i="129"/>
  <c r="AH345" i="129"/>
  <c r="AH346" i="129"/>
  <c r="AH347" i="129"/>
  <c r="AH348" i="129"/>
  <c r="AH349" i="129"/>
  <c r="AH350" i="129"/>
  <c r="AH351" i="129"/>
  <c r="AH352" i="129"/>
  <c r="AH353" i="129"/>
  <c r="AH354" i="129"/>
  <c r="AH355" i="129"/>
  <c r="AH356" i="129"/>
  <c r="AH357" i="129"/>
  <c r="AH358" i="129"/>
  <c r="AH359" i="129"/>
  <c r="AH360" i="129"/>
  <c r="AH361" i="129"/>
  <c r="AH362" i="129"/>
  <c r="AH363" i="129"/>
  <c r="AH364" i="129"/>
  <c r="AH365" i="129"/>
  <c r="AH366" i="129"/>
  <c r="AH367" i="129"/>
  <c r="AH368" i="129"/>
  <c r="AH369" i="129"/>
  <c r="AH370" i="129"/>
  <c r="AH371" i="129"/>
  <c r="AH372" i="129"/>
  <c r="AH373" i="129"/>
  <c r="AH374" i="129"/>
  <c r="AH375" i="129"/>
  <c r="AH376" i="129"/>
  <c r="AH377" i="129"/>
  <c r="AH378" i="129"/>
  <c r="AH379" i="129"/>
  <c r="AH380" i="129"/>
  <c r="AH381" i="129"/>
  <c r="AH382" i="129"/>
  <c r="AH383" i="129"/>
  <c r="AH384" i="129"/>
  <c r="AH385" i="129"/>
  <c r="AH386" i="129"/>
  <c r="AH387" i="129"/>
  <c r="AH388" i="129"/>
  <c r="AH389" i="129"/>
  <c r="AH390" i="129"/>
  <c r="AH391" i="129"/>
  <c r="AH392" i="129"/>
  <c r="AH393" i="129"/>
  <c r="AH394" i="129"/>
  <c r="AH395" i="129"/>
  <c r="AH396" i="129"/>
  <c r="AH397" i="129"/>
  <c r="AH398" i="129"/>
  <c r="AH399" i="129"/>
  <c r="AH400" i="129"/>
  <c r="AH401" i="129"/>
  <c r="AH402" i="129"/>
  <c r="AH403" i="129"/>
  <c r="AH404" i="129"/>
  <c r="AH405" i="129"/>
  <c r="AH406" i="129"/>
  <c r="AH407" i="129"/>
  <c r="AH408" i="129"/>
  <c r="AH409" i="129"/>
  <c r="AH410" i="129"/>
  <c r="AH411" i="129"/>
  <c r="AH412" i="129"/>
  <c r="AH413" i="129"/>
  <c r="AH414" i="129"/>
  <c r="AH415" i="129"/>
  <c r="AH416" i="129"/>
  <c r="AH417" i="129"/>
  <c r="AH418" i="129"/>
  <c r="AH419" i="129"/>
  <c r="AH420" i="129"/>
  <c r="AH421" i="129"/>
  <c r="AH422" i="129"/>
  <c r="AH423" i="129"/>
  <c r="AH424" i="129"/>
  <c r="AH425" i="129"/>
  <c r="AH426" i="129"/>
  <c r="AH427" i="129"/>
  <c r="AH428" i="129"/>
  <c r="AH429" i="129"/>
  <c r="AH430" i="129"/>
  <c r="AH431" i="129"/>
  <c r="AH432" i="129"/>
  <c r="AH433" i="129"/>
  <c r="AH434" i="129"/>
  <c r="AH435" i="129"/>
  <c r="AH436" i="129"/>
  <c r="AH437" i="129"/>
  <c r="AH438" i="129"/>
  <c r="AH439" i="129"/>
  <c r="AH440" i="129"/>
  <c r="AH441" i="129"/>
  <c r="AH442" i="129"/>
  <c r="AH443" i="129"/>
  <c r="AH444" i="129"/>
  <c r="AH445" i="129"/>
  <c r="AH446" i="129"/>
  <c r="AH447" i="129"/>
  <c r="AH448" i="129"/>
  <c r="AH449" i="129"/>
  <c r="AH450" i="129"/>
  <c r="AH451" i="129"/>
  <c r="AH452" i="129"/>
  <c r="AH453" i="129"/>
  <c r="AH454" i="129"/>
  <c r="AH455" i="129"/>
  <c r="AH456" i="129"/>
  <c r="AH457" i="129"/>
  <c r="AH458" i="129"/>
  <c r="AH459" i="129"/>
  <c r="AH460" i="129"/>
  <c r="AH461" i="129"/>
  <c r="AH462" i="129"/>
  <c r="AH463" i="129"/>
  <c r="AH464" i="129"/>
  <c r="AH465" i="129"/>
  <c r="AH466" i="129"/>
  <c r="AH467" i="129"/>
  <c r="AH468" i="129"/>
  <c r="AH469" i="129"/>
  <c r="AH470" i="129"/>
  <c r="AH471" i="129"/>
  <c r="AH472" i="129"/>
  <c r="AH473" i="129"/>
  <c r="AH474" i="129"/>
  <c r="AH475" i="129"/>
  <c r="AH476" i="129"/>
  <c r="AH477" i="129"/>
  <c r="AH478" i="129"/>
  <c r="AH479" i="129"/>
  <c r="AH480" i="129"/>
  <c r="AH481" i="129"/>
  <c r="AH482" i="129"/>
  <c r="AH483" i="129"/>
  <c r="AH484" i="129"/>
  <c r="AH485" i="129"/>
  <c r="AH486" i="129"/>
  <c r="AH487" i="129"/>
  <c r="AH488" i="129"/>
  <c r="AH489" i="129"/>
  <c r="AH490" i="129"/>
  <c r="AH491" i="129"/>
  <c r="AH492" i="129"/>
  <c r="AH493" i="129"/>
  <c r="AH494" i="129"/>
  <c r="AH495" i="129"/>
  <c r="AH496" i="129"/>
  <c r="AH497" i="129"/>
  <c r="AH498" i="129"/>
  <c r="AH499" i="129"/>
  <c r="AH500" i="129"/>
  <c r="AH501" i="129"/>
  <c r="AH502" i="129"/>
  <c r="AH503" i="129"/>
  <c r="AH504" i="129"/>
  <c r="AH505" i="129"/>
  <c r="AH506" i="129"/>
  <c r="AH507" i="129"/>
  <c r="AH508" i="129"/>
  <c r="AH509" i="129"/>
  <c r="AH510" i="129"/>
  <c r="AH511" i="129"/>
  <c r="AH512" i="129"/>
  <c r="AH513" i="129"/>
  <c r="AH514" i="129"/>
  <c r="AH515" i="129"/>
  <c r="AH516" i="129"/>
  <c r="AH517" i="129"/>
  <c r="AH518" i="129"/>
  <c r="AH519" i="129"/>
  <c r="AH520" i="129"/>
  <c r="AH521" i="129"/>
  <c r="AH522" i="129"/>
  <c r="AH523" i="129"/>
  <c r="AH524" i="129"/>
  <c r="AH525" i="129"/>
  <c r="AH526" i="129"/>
  <c r="AH527" i="129"/>
  <c r="AH528" i="129"/>
  <c r="AH529" i="129"/>
  <c r="AH530" i="129"/>
  <c r="AH531" i="129"/>
  <c r="AH532" i="129"/>
  <c r="AH533" i="129"/>
  <c r="AH534" i="129"/>
  <c r="AH535" i="129"/>
  <c r="AH536" i="129"/>
  <c r="AH537" i="129"/>
  <c r="AH538" i="129"/>
  <c r="AH539" i="129"/>
  <c r="AH540" i="129"/>
  <c r="AH541" i="129"/>
  <c r="AH542" i="129"/>
  <c r="AH543" i="129"/>
  <c r="AH544" i="129"/>
  <c r="AF71" i="129"/>
  <c r="AF72" i="129"/>
  <c r="AF73" i="129"/>
  <c r="AF74" i="129"/>
  <c r="AF75" i="129"/>
  <c r="AF76" i="129"/>
  <c r="AF77" i="129"/>
  <c r="AF78" i="129"/>
  <c r="AF79" i="129"/>
  <c r="AF80" i="129"/>
  <c r="AF81" i="129"/>
  <c r="AF82" i="129"/>
  <c r="AF83" i="129"/>
  <c r="AF84" i="129"/>
  <c r="AF85" i="129"/>
  <c r="AF86" i="129"/>
  <c r="AF87" i="129"/>
  <c r="AF88" i="129"/>
  <c r="AF89" i="129"/>
  <c r="AF90" i="129"/>
  <c r="AF91" i="129"/>
  <c r="AF92" i="129"/>
  <c r="AF93" i="129"/>
  <c r="AF94" i="129"/>
  <c r="AF95" i="129"/>
  <c r="AF96" i="129"/>
  <c r="AF97" i="129"/>
  <c r="AF98" i="129"/>
  <c r="AF99" i="129"/>
  <c r="AF100" i="129"/>
  <c r="AF101" i="129"/>
  <c r="AF102" i="129"/>
  <c r="AF103" i="129"/>
  <c r="AF104" i="129"/>
  <c r="AF105" i="129"/>
  <c r="AF106" i="129"/>
  <c r="AF107" i="129"/>
  <c r="AF108" i="129"/>
  <c r="AF109" i="129"/>
  <c r="AF110" i="129"/>
  <c r="AF111" i="129"/>
  <c r="AF112" i="129"/>
  <c r="AF113" i="129"/>
  <c r="AF114" i="129"/>
  <c r="AF115" i="129"/>
  <c r="AF116" i="129"/>
  <c r="AF117" i="129"/>
  <c r="AF118" i="129"/>
  <c r="AF119" i="129"/>
  <c r="AF120" i="129"/>
  <c r="AF121" i="129"/>
  <c r="AF122" i="129"/>
  <c r="AF123" i="129"/>
  <c r="AF124" i="129"/>
  <c r="AF125" i="129"/>
  <c r="AF126" i="129"/>
  <c r="AF127" i="129"/>
  <c r="AF128" i="129"/>
  <c r="AF129" i="129"/>
  <c r="AF130" i="129"/>
  <c r="AF131" i="129"/>
  <c r="AF132" i="129"/>
  <c r="AF133" i="129"/>
  <c r="AF134" i="129"/>
  <c r="AF135" i="129"/>
  <c r="AF136" i="129"/>
  <c r="AF137" i="129"/>
  <c r="AF138" i="129"/>
  <c r="AF139" i="129"/>
  <c r="AF140" i="129"/>
  <c r="AF141" i="129"/>
  <c r="AF142" i="129"/>
  <c r="AF143" i="129"/>
  <c r="AF144" i="129"/>
  <c r="AF145" i="129"/>
  <c r="AF146" i="129"/>
  <c r="AF147" i="129"/>
  <c r="AF148" i="129"/>
  <c r="AF149" i="129"/>
  <c r="AF150" i="129"/>
  <c r="AF151" i="129"/>
  <c r="AF152" i="129"/>
  <c r="AF153" i="129"/>
  <c r="AF154" i="129"/>
  <c r="AF155" i="129"/>
  <c r="AF156" i="129"/>
  <c r="AF157" i="129"/>
  <c r="AF158" i="129"/>
  <c r="AF159" i="129"/>
  <c r="AF160" i="129"/>
  <c r="AF161" i="129"/>
  <c r="AF162" i="129"/>
  <c r="AF163" i="129"/>
  <c r="AF164" i="129"/>
  <c r="AF165" i="129"/>
  <c r="AF166" i="129"/>
  <c r="AF167" i="129"/>
  <c r="AF168" i="129"/>
  <c r="AF169" i="129"/>
  <c r="AF170" i="129"/>
  <c r="AF171" i="129"/>
  <c r="AF172" i="129"/>
  <c r="AF173" i="129"/>
  <c r="AF174" i="129"/>
  <c r="AF175" i="129"/>
  <c r="AF176" i="129"/>
  <c r="AF177" i="129"/>
  <c r="AF178" i="129"/>
  <c r="AF179" i="129"/>
  <c r="AF180" i="129"/>
  <c r="AF181" i="129"/>
  <c r="AF182" i="129"/>
  <c r="AF183" i="129"/>
  <c r="AF184" i="129"/>
  <c r="AF185" i="129"/>
  <c r="AF186" i="129"/>
  <c r="AF187" i="129"/>
  <c r="AF188" i="129"/>
  <c r="AF189" i="129"/>
  <c r="AF190" i="129"/>
  <c r="AF191" i="129"/>
  <c r="AF192" i="129"/>
  <c r="AF193" i="129"/>
  <c r="AF194" i="129"/>
  <c r="AF195" i="129"/>
  <c r="AF196" i="129"/>
  <c r="AF197" i="129"/>
  <c r="AF198" i="129"/>
  <c r="AF199" i="129"/>
  <c r="AF200" i="129"/>
  <c r="AF201" i="129"/>
  <c r="AF202" i="129"/>
  <c r="AF203" i="129"/>
  <c r="AF204" i="129"/>
  <c r="AF205" i="129"/>
  <c r="AF206" i="129"/>
  <c r="AF207" i="129"/>
  <c r="AF208" i="129"/>
  <c r="AF209" i="129"/>
  <c r="AF210" i="129"/>
  <c r="AF211" i="129"/>
  <c r="AF212" i="129"/>
  <c r="AF213" i="129"/>
  <c r="AF214" i="129"/>
  <c r="AF215" i="129"/>
  <c r="AF216" i="129"/>
  <c r="AF217" i="129"/>
  <c r="AF218" i="129"/>
  <c r="AF219" i="129"/>
  <c r="AF220" i="129"/>
  <c r="AF221" i="129"/>
  <c r="AF222" i="129"/>
  <c r="AF223" i="129"/>
  <c r="AF224" i="129"/>
  <c r="AF225" i="129"/>
  <c r="AF226" i="129"/>
  <c r="AF227" i="129"/>
  <c r="AF228" i="129"/>
  <c r="AF229" i="129"/>
  <c r="AF230" i="129"/>
  <c r="AF231" i="129"/>
  <c r="AF232" i="129"/>
  <c r="AF233" i="129"/>
  <c r="AF234" i="129"/>
  <c r="AF235" i="129"/>
  <c r="AF236" i="129"/>
  <c r="AF237" i="129"/>
  <c r="AF238" i="129"/>
  <c r="AF239" i="129"/>
  <c r="AF240" i="129"/>
  <c r="AF241" i="129"/>
  <c r="AF242" i="129"/>
  <c r="AF243" i="129"/>
  <c r="AF244" i="129"/>
  <c r="AF245" i="129"/>
  <c r="AF246" i="129"/>
  <c r="AF247" i="129"/>
  <c r="AF248" i="129"/>
  <c r="AF249" i="129"/>
  <c r="AF250" i="129"/>
  <c r="AF251" i="129"/>
  <c r="AF252" i="129"/>
  <c r="AF253" i="129"/>
  <c r="AF254" i="129"/>
  <c r="AF255" i="129"/>
  <c r="AF256" i="129"/>
  <c r="AF257" i="129"/>
  <c r="AF258" i="129"/>
  <c r="AF259" i="129"/>
  <c r="AF260" i="129"/>
  <c r="AF261" i="129"/>
  <c r="AF262" i="129"/>
  <c r="AF263" i="129"/>
  <c r="AF264" i="129"/>
  <c r="AF265" i="129"/>
  <c r="AF266" i="129"/>
  <c r="AF267" i="129"/>
  <c r="AF268" i="129"/>
  <c r="AF269" i="129"/>
  <c r="AF270" i="129"/>
  <c r="AF271" i="129"/>
  <c r="AF272" i="129"/>
  <c r="AF273" i="129"/>
  <c r="AF274" i="129"/>
  <c r="AF275" i="129"/>
  <c r="AF276" i="129"/>
  <c r="AF277" i="129"/>
  <c r="AF278" i="129"/>
  <c r="AF279" i="129"/>
  <c r="AF280" i="129"/>
  <c r="AF281" i="129"/>
  <c r="AF282" i="129"/>
  <c r="AF283" i="129"/>
  <c r="AF284" i="129"/>
  <c r="AF285" i="129"/>
  <c r="AF286" i="129"/>
  <c r="AF287" i="129"/>
  <c r="AF288" i="129"/>
  <c r="AF289" i="129"/>
  <c r="AF290" i="129"/>
  <c r="AF291" i="129"/>
  <c r="AF292" i="129"/>
  <c r="AF293" i="129"/>
  <c r="AF294" i="129"/>
  <c r="AF295" i="129"/>
  <c r="AF296" i="129"/>
  <c r="AF297" i="129"/>
  <c r="AF298" i="129"/>
  <c r="AF299" i="129"/>
  <c r="AF300" i="129"/>
  <c r="AF301" i="129"/>
  <c r="AF302" i="129"/>
  <c r="AF303" i="129"/>
  <c r="AF304" i="129"/>
  <c r="AF305" i="129"/>
  <c r="AF306" i="129"/>
  <c r="AF307" i="129"/>
  <c r="AF308" i="129"/>
  <c r="AF309" i="129"/>
  <c r="AF310" i="129"/>
  <c r="AF311" i="129"/>
  <c r="AF312" i="129"/>
  <c r="AF313" i="129"/>
  <c r="AF314" i="129"/>
  <c r="AF315" i="129"/>
  <c r="AF316" i="129"/>
  <c r="AF317" i="129"/>
  <c r="AF318" i="129"/>
  <c r="AF319" i="129"/>
  <c r="AF320" i="129"/>
  <c r="AF321" i="129"/>
  <c r="AF322" i="129"/>
  <c r="AF323" i="129"/>
  <c r="AF324" i="129"/>
  <c r="AF325" i="129"/>
  <c r="AF326" i="129"/>
  <c r="AF327" i="129"/>
  <c r="AF328" i="129"/>
  <c r="AF329" i="129"/>
  <c r="AF330" i="129"/>
  <c r="AF331" i="129"/>
  <c r="AF332" i="129"/>
  <c r="AF333" i="129"/>
  <c r="AF334" i="129"/>
  <c r="AF335" i="129"/>
  <c r="AF336" i="129"/>
  <c r="AF337" i="129"/>
  <c r="AF338" i="129"/>
  <c r="AF339" i="129"/>
  <c r="AF340" i="129"/>
  <c r="AF341" i="129"/>
  <c r="AF342" i="129"/>
  <c r="AF343" i="129"/>
  <c r="AF344" i="129"/>
  <c r="AF345" i="129"/>
  <c r="AF346" i="129"/>
  <c r="AF347" i="129"/>
  <c r="AF348" i="129"/>
  <c r="AF349" i="129"/>
  <c r="AF350" i="129"/>
  <c r="AF351" i="129"/>
  <c r="AF352" i="129"/>
  <c r="AF353" i="129"/>
  <c r="AF354" i="129"/>
  <c r="AF355" i="129"/>
  <c r="AF356" i="129"/>
  <c r="AF357" i="129"/>
  <c r="AF358" i="129"/>
  <c r="AF359" i="129"/>
  <c r="AF360" i="129"/>
  <c r="AF361" i="129"/>
  <c r="AF362" i="129"/>
  <c r="AF363" i="129"/>
  <c r="AF364" i="129"/>
  <c r="AF365" i="129"/>
  <c r="AF366" i="129"/>
  <c r="AF367" i="129"/>
  <c r="AF368" i="129"/>
  <c r="AF369" i="129"/>
  <c r="AF370" i="129"/>
  <c r="AF371" i="129"/>
  <c r="AF372" i="129"/>
  <c r="AF373" i="129"/>
  <c r="AF374" i="129"/>
  <c r="AF375" i="129"/>
  <c r="AF376" i="129"/>
  <c r="AF377" i="129"/>
  <c r="AF378" i="129"/>
  <c r="AF379" i="129"/>
  <c r="AF380" i="129"/>
  <c r="AF381" i="129"/>
  <c r="AF382" i="129"/>
  <c r="AF383" i="129"/>
  <c r="AF384" i="129"/>
  <c r="AF385" i="129"/>
  <c r="AF386" i="129"/>
  <c r="AF387" i="129"/>
  <c r="AF388" i="129"/>
  <c r="AF389" i="129"/>
  <c r="AF390" i="129"/>
  <c r="AF391" i="129"/>
  <c r="AF392" i="129"/>
  <c r="AF393" i="129"/>
  <c r="AF394" i="129"/>
  <c r="AF395" i="129"/>
  <c r="AF396" i="129"/>
  <c r="AF397" i="129"/>
  <c r="AF398" i="129"/>
  <c r="AF399" i="129"/>
  <c r="AF400" i="129"/>
  <c r="AF401" i="129"/>
  <c r="AF402" i="129"/>
  <c r="AF403" i="129"/>
  <c r="AF404" i="129"/>
  <c r="AF405" i="129"/>
  <c r="AF406" i="129"/>
  <c r="AF407" i="129"/>
  <c r="AF408" i="129"/>
  <c r="AF409" i="129"/>
  <c r="AF410" i="129"/>
  <c r="AF411" i="129"/>
  <c r="AF412" i="129"/>
  <c r="AF413" i="129"/>
  <c r="AF414" i="129"/>
  <c r="AF415" i="129"/>
  <c r="AF416" i="129"/>
  <c r="AF417" i="129"/>
  <c r="AF418" i="129"/>
  <c r="AF419" i="129"/>
  <c r="AF420" i="129"/>
  <c r="AF421" i="129"/>
  <c r="AF422" i="129"/>
  <c r="AF423" i="129"/>
  <c r="AF424" i="129"/>
  <c r="AF425" i="129"/>
  <c r="AF426" i="129"/>
  <c r="AF427" i="129"/>
  <c r="AF428" i="129"/>
  <c r="AF429" i="129"/>
  <c r="AF430" i="129"/>
  <c r="AF431" i="129"/>
  <c r="AF432" i="129"/>
  <c r="AF433" i="129"/>
  <c r="AF434" i="129"/>
  <c r="AF435" i="129"/>
  <c r="AF436" i="129"/>
  <c r="AF437" i="129"/>
  <c r="AF438" i="129"/>
  <c r="AF439" i="129"/>
  <c r="AF440" i="129"/>
  <c r="AF441" i="129"/>
  <c r="AF442" i="129"/>
  <c r="AF443" i="129"/>
  <c r="AF444" i="129"/>
  <c r="AF445" i="129"/>
  <c r="AF446" i="129"/>
  <c r="AF447" i="129"/>
  <c r="AF448" i="129"/>
  <c r="AF449" i="129"/>
  <c r="AF450" i="129"/>
  <c r="AF451" i="129"/>
  <c r="AF452" i="129"/>
  <c r="AF453" i="129"/>
  <c r="AF454" i="129"/>
  <c r="AF455" i="129"/>
  <c r="AF456" i="129"/>
  <c r="AF457" i="129"/>
  <c r="AF458" i="129"/>
  <c r="AF459" i="129"/>
  <c r="AF460" i="129"/>
  <c r="AF461" i="129"/>
  <c r="AF462" i="129"/>
  <c r="AF463" i="129"/>
  <c r="AF464" i="129"/>
  <c r="AF465" i="129"/>
  <c r="AF466" i="129"/>
  <c r="AF467" i="129"/>
  <c r="AF468" i="129"/>
  <c r="AF469" i="129"/>
  <c r="AF470" i="129"/>
  <c r="AF471" i="129"/>
  <c r="AF472" i="129"/>
  <c r="AF473" i="129"/>
  <c r="AF474" i="129"/>
  <c r="AF475" i="129"/>
  <c r="AF476" i="129"/>
  <c r="AF477" i="129"/>
  <c r="AF478" i="129"/>
  <c r="AF479" i="129"/>
  <c r="AF480" i="129"/>
  <c r="AF481" i="129"/>
  <c r="AF482" i="129"/>
  <c r="AF483" i="129"/>
  <c r="AF484" i="129"/>
  <c r="AF485" i="129"/>
  <c r="AF486" i="129"/>
  <c r="AF487" i="129"/>
  <c r="AF488" i="129"/>
  <c r="AF489" i="129"/>
  <c r="AF490" i="129"/>
  <c r="AF491" i="129"/>
  <c r="AF492" i="129"/>
  <c r="AF493" i="129"/>
  <c r="AF494" i="129"/>
  <c r="AF495" i="129"/>
  <c r="AF496" i="129"/>
  <c r="AF497" i="129"/>
  <c r="AF498" i="129"/>
  <c r="AF499" i="129"/>
  <c r="AF500" i="129"/>
  <c r="AF501" i="129"/>
  <c r="AF502" i="129"/>
  <c r="AF503" i="129"/>
  <c r="AF504" i="129"/>
  <c r="AF505" i="129"/>
  <c r="AF506" i="129"/>
  <c r="AF507" i="129"/>
  <c r="AF508" i="129"/>
  <c r="AF509" i="129"/>
  <c r="AF510" i="129"/>
  <c r="AF511" i="129"/>
  <c r="AF512" i="129"/>
  <c r="AF513" i="129"/>
  <c r="AF514" i="129"/>
  <c r="AF515" i="129"/>
  <c r="AF516" i="129"/>
  <c r="AF517" i="129"/>
  <c r="AF518" i="129"/>
  <c r="AF519" i="129"/>
  <c r="AF520" i="129"/>
  <c r="AF521" i="129"/>
  <c r="AF522" i="129"/>
  <c r="AF523" i="129"/>
  <c r="AF524" i="129"/>
  <c r="AF525" i="129"/>
  <c r="AF526" i="129"/>
  <c r="AF527" i="129"/>
  <c r="AF528" i="129"/>
  <c r="AF529" i="129"/>
  <c r="AF530" i="129"/>
  <c r="AF531" i="129"/>
  <c r="AF532" i="129"/>
  <c r="AF533" i="129"/>
  <c r="AF534" i="129"/>
  <c r="AF535" i="129"/>
  <c r="AF536" i="129"/>
  <c r="AF537" i="129"/>
  <c r="AF538" i="129"/>
  <c r="AF539" i="129"/>
  <c r="AF540" i="129"/>
  <c r="AF541" i="129"/>
  <c r="AF542" i="129"/>
  <c r="AF543" i="129"/>
  <c r="AF544" i="129"/>
  <c r="AD71" i="129"/>
  <c r="AD72" i="129"/>
  <c r="AD73" i="129"/>
  <c r="AD74" i="129"/>
  <c r="AD75" i="129"/>
  <c r="AD76" i="129"/>
  <c r="AD77" i="129"/>
  <c r="AD78" i="129"/>
  <c r="AD79" i="129"/>
  <c r="AD80" i="129"/>
  <c r="AD81" i="129"/>
  <c r="AD82" i="129"/>
  <c r="AD83" i="129"/>
  <c r="AD84" i="129"/>
  <c r="AD85" i="129"/>
  <c r="AD86" i="129"/>
  <c r="AD87" i="129"/>
  <c r="AD88" i="129"/>
  <c r="AD89" i="129"/>
  <c r="AD90" i="129"/>
  <c r="AD91" i="129"/>
  <c r="AD92" i="129"/>
  <c r="AD93" i="129"/>
  <c r="AD94" i="129"/>
  <c r="AD95" i="129"/>
  <c r="AD96" i="129"/>
  <c r="AD97" i="129"/>
  <c r="AD98" i="129"/>
  <c r="AD99" i="129"/>
  <c r="AD100" i="129"/>
  <c r="AD101" i="129"/>
  <c r="AD102" i="129"/>
  <c r="AD103" i="129"/>
  <c r="AD104" i="129"/>
  <c r="AD105" i="129"/>
  <c r="AD106" i="129"/>
  <c r="AD107" i="129"/>
  <c r="AD108" i="129"/>
  <c r="AD109" i="129"/>
  <c r="AD110" i="129"/>
  <c r="AD111" i="129"/>
  <c r="AD112" i="129"/>
  <c r="AD113" i="129"/>
  <c r="AD114" i="129"/>
  <c r="AD115" i="129"/>
  <c r="AD116" i="129"/>
  <c r="AD117" i="129"/>
  <c r="AD118" i="129"/>
  <c r="AD119" i="129"/>
  <c r="AD120" i="129"/>
  <c r="AD121" i="129"/>
  <c r="AD122" i="129"/>
  <c r="AD123" i="129"/>
  <c r="AD124" i="129"/>
  <c r="AD125" i="129"/>
  <c r="AD126" i="129"/>
  <c r="AD127" i="129"/>
  <c r="AD128" i="129"/>
  <c r="AD129" i="129"/>
  <c r="AD130" i="129"/>
  <c r="AD131" i="129"/>
  <c r="AD132" i="129"/>
  <c r="AD133" i="129"/>
  <c r="AD134" i="129"/>
  <c r="AD135" i="129"/>
  <c r="AD136" i="129"/>
  <c r="AD137" i="129"/>
  <c r="AD138" i="129"/>
  <c r="AD139" i="129"/>
  <c r="AD140" i="129"/>
  <c r="AD141" i="129"/>
  <c r="AD142" i="129"/>
  <c r="AD143" i="129"/>
  <c r="AD144" i="129"/>
  <c r="AD145" i="129"/>
  <c r="AD146" i="129"/>
  <c r="AD147" i="129"/>
  <c r="AD148" i="129"/>
  <c r="AD149" i="129"/>
  <c r="AD150" i="129"/>
  <c r="AD151" i="129"/>
  <c r="AD152" i="129"/>
  <c r="AD153" i="129"/>
  <c r="AD154" i="129"/>
  <c r="AD155" i="129"/>
  <c r="AD156" i="129"/>
  <c r="AD157" i="129"/>
  <c r="AD158" i="129"/>
  <c r="AD159" i="129"/>
  <c r="AD160" i="129"/>
  <c r="AD161" i="129"/>
  <c r="AD162" i="129"/>
  <c r="AD163" i="129"/>
  <c r="AD164" i="129"/>
  <c r="AD165" i="129"/>
  <c r="AD166" i="129"/>
  <c r="AD167" i="129"/>
  <c r="AD168" i="129"/>
  <c r="AD169" i="129"/>
  <c r="AD170" i="129"/>
  <c r="AD171" i="129"/>
  <c r="AD172" i="129"/>
  <c r="AD173" i="129"/>
  <c r="AD174" i="129"/>
  <c r="AD175" i="129"/>
  <c r="AD176" i="129"/>
  <c r="AD177" i="129"/>
  <c r="AD178" i="129"/>
  <c r="AD179" i="129"/>
  <c r="AD180" i="129"/>
  <c r="AD181" i="129"/>
  <c r="AD182" i="129"/>
  <c r="AD183" i="129"/>
  <c r="AD184" i="129"/>
  <c r="AD185" i="129"/>
  <c r="AD186" i="129"/>
  <c r="AD187" i="129"/>
  <c r="AD188" i="129"/>
  <c r="AD189" i="129"/>
  <c r="AD190" i="129"/>
  <c r="AD191" i="129"/>
  <c r="AD192" i="129"/>
  <c r="AD193" i="129"/>
  <c r="AD194" i="129"/>
  <c r="AD195" i="129"/>
  <c r="AD196" i="129"/>
  <c r="AD197" i="129"/>
  <c r="AD198" i="129"/>
  <c r="AD199" i="129"/>
  <c r="AD200" i="129"/>
  <c r="AD201" i="129"/>
  <c r="AD202" i="129"/>
  <c r="AD203" i="129"/>
  <c r="AD204" i="129"/>
  <c r="AD205" i="129"/>
  <c r="AD206" i="129"/>
  <c r="AD207" i="129"/>
  <c r="AD208" i="129"/>
  <c r="AD209" i="129"/>
  <c r="AD210" i="129"/>
  <c r="AD211" i="129"/>
  <c r="AD212" i="129"/>
  <c r="AD213" i="129"/>
  <c r="AD214" i="129"/>
  <c r="AD215" i="129"/>
  <c r="AD216" i="129"/>
  <c r="AD217" i="129"/>
  <c r="AD218" i="129"/>
  <c r="AD219" i="129"/>
  <c r="AD220" i="129"/>
  <c r="AD221" i="129"/>
  <c r="AD222" i="129"/>
  <c r="AD223" i="129"/>
  <c r="AD224" i="129"/>
  <c r="AD225" i="129"/>
  <c r="AD226" i="129"/>
  <c r="AD227" i="129"/>
  <c r="AD228" i="129"/>
  <c r="AD229" i="129"/>
  <c r="AD230" i="129"/>
  <c r="AD231" i="129"/>
  <c r="AD232" i="129"/>
  <c r="AD233" i="129"/>
  <c r="AD234" i="129"/>
  <c r="AD235" i="129"/>
  <c r="AD236" i="129"/>
  <c r="AD237" i="129"/>
  <c r="AD238" i="129"/>
  <c r="AD239" i="129"/>
  <c r="AD240" i="129"/>
  <c r="AD241" i="129"/>
  <c r="AD242" i="129"/>
  <c r="AD243" i="129"/>
  <c r="AD244" i="129"/>
  <c r="AD245" i="129"/>
  <c r="AD246" i="129"/>
  <c r="AD247" i="129"/>
  <c r="AD248" i="129"/>
  <c r="AD249" i="129"/>
  <c r="AD250" i="129"/>
  <c r="AD251" i="129"/>
  <c r="AD252" i="129"/>
  <c r="AD253" i="129"/>
  <c r="AD254" i="129"/>
  <c r="AD255" i="129"/>
  <c r="AD256" i="129"/>
  <c r="AD257" i="129"/>
  <c r="AD258" i="129"/>
  <c r="AD259" i="129"/>
  <c r="AD260" i="129"/>
  <c r="AD261" i="129"/>
  <c r="AD262" i="129"/>
  <c r="AD263" i="129"/>
  <c r="AD264" i="129"/>
  <c r="AD265" i="129"/>
  <c r="AD266" i="129"/>
  <c r="AD267" i="129"/>
  <c r="AD268" i="129"/>
  <c r="AD269" i="129"/>
  <c r="AD270" i="129"/>
  <c r="AD271" i="129"/>
  <c r="AD272" i="129"/>
  <c r="AD273" i="129"/>
  <c r="AD274" i="129"/>
  <c r="AD275" i="129"/>
  <c r="AD276" i="129"/>
  <c r="AD277" i="129"/>
  <c r="AD278" i="129"/>
  <c r="AD279" i="129"/>
  <c r="AD280" i="129"/>
  <c r="AD281" i="129"/>
  <c r="AD282" i="129"/>
  <c r="AD283" i="129"/>
  <c r="AD284" i="129"/>
  <c r="AD285" i="129"/>
  <c r="AD286" i="129"/>
  <c r="AD287" i="129"/>
  <c r="AD288" i="129"/>
  <c r="AD289" i="129"/>
  <c r="AD290" i="129"/>
  <c r="AD291" i="129"/>
  <c r="AD292" i="129"/>
  <c r="AD293" i="129"/>
  <c r="AD294" i="129"/>
  <c r="AD295" i="129"/>
  <c r="AD296" i="129"/>
  <c r="AD297" i="129"/>
  <c r="AD298" i="129"/>
  <c r="AD299" i="129"/>
  <c r="AD300" i="129"/>
  <c r="AD301" i="129"/>
  <c r="AD302" i="129"/>
  <c r="AD303" i="129"/>
  <c r="AD304" i="129"/>
  <c r="AD305" i="129"/>
  <c r="AD306" i="129"/>
  <c r="AD307" i="129"/>
  <c r="AD308" i="129"/>
  <c r="AD309" i="129"/>
  <c r="AD310" i="129"/>
  <c r="AD311" i="129"/>
  <c r="AD312" i="129"/>
  <c r="AD313" i="129"/>
  <c r="AD314" i="129"/>
  <c r="AD315" i="129"/>
  <c r="AD316" i="129"/>
  <c r="AD317" i="129"/>
  <c r="AD318" i="129"/>
  <c r="AD319" i="129"/>
  <c r="AD320" i="129"/>
  <c r="AD321" i="129"/>
  <c r="AD322" i="129"/>
  <c r="AD323" i="129"/>
  <c r="AD324" i="129"/>
  <c r="AD325" i="129"/>
  <c r="AD326" i="129"/>
  <c r="AD327" i="129"/>
  <c r="AD328" i="129"/>
  <c r="AD329" i="129"/>
  <c r="AD330" i="129"/>
  <c r="AD331" i="129"/>
  <c r="AD332" i="129"/>
  <c r="AD333" i="129"/>
  <c r="AD334" i="129"/>
  <c r="AD335" i="129"/>
  <c r="AD336" i="129"/>
  <c r="AD337" i="129"/>
  <c r="AD338" i="129"/>
  <c r="AD339" i="129"/>
  <c r="AD340" i="129"/>
  <c r="AD341" i="129"/>
  <c r="AD342" i="129"/>
  <c r="AD343" i="129"/>
  <c r="AD344" i="129"/>
  <c r="AD345" i="129"/>
  <c r="AD346" i="129"/>
  <c r="AD347" i="129"/>
  <c r="AD348" i="129"/>
  <c r="AD349" i="129"/>
  <c r="AD350" i="129"/>
  <c r="AD351" i="129"/>
  <c r="AD352" i="129"/>
  <c r="AD353" i="129"/>
  <c r="AD354" i="129"/>
  <c r="AD355" i="129"/>
  <c r="AD356" i="129"/>
  <c r="AD357" i="129"/>
  <c r="AD358" i="129"/>
  <c r="AD359" i="129"/>
  <c r="AD360" i="129"/>
  <c r="AD361" i="129"/>
  <c r="AD362" i="129"/>
  <c r="AD363" i="129"/>
  <c r="AD364" i="129"/>
  <c r="AD365" i="129"/>
  <c r="AD366" i="129"/>
  <c r="AD367" i="129"/>
  <c r="AD368" i="129"/>
  <c r="AD369" i="129"/>
  <c r="AD370" i="129"/>
  <c r="AD371" i="129"/>
  <c r="AD372" i="129"/>
  <c r="AD373" i="129"/>
  <c r="AD374" i="129"/>
  <c r="AD375" i="129"/>
  <c r="AD376" i="129"/>
  <c r="AD377" i="129"/>
  <c r="AD378" i="129"/>
  <c r="AD379" i="129"/>
  <c r="AD380" i="129"/>
  <c r="AD381" i="129"/>
  <c r="AD382" i="129"/>
  <c r="AD383" i="129"/>
  <c r="AD384" i="129"/>
  <c r="AD385" i="129"/>
  <c r="AD386" i="129"/>
  <c r="AD387" i="129"/>
  <c r="AD388" i="129"/>
  <c r="AD389" i="129"/>
  <c r="AD390" i="129"/>
  <c r="AD391" i="129"/>
  <c r="AD392" i="129"/>
  <c r="AD393" i="129"/>
  <c r="AD394" i="129"/>
  <c r="AD395" i="129"/>
  <c r="AD396" i="129"/>
  <c r="AD397" i="129"/>
  <c r="AD398" i="129"/>
  <c r="AD399" i="129"/>
  <c r="AD400" i="129"/>
  <c r="AD401" i="129"/>
  <c r="AD402" i="129"/>
  <c r="AD403" i="129"/>
  <c r="AD404" i="129"/>
  <c r="AD405" i="129"/>
  <c r="AD406" i="129"/>
  <c r="AD407" i="129"/>
  <c r="AD408" i="129"/>
  <c r="AD409" i="129"/>
  <c r="AD410" i="129"/>
  <c r="AD411" i="129"/>
  <c r="AD412" i="129"/>
  <c r="AD413" i="129"/>
  <c r="AD414" i="129"/>
  <c r="AD415" i="129"/>
  <c r="AD416" i="129"/>
  <c r="AD417" i="129"/>
  <c r="AD418" i="129"/>
  <c r="AD419" i="129"/>
  <c r="AD420" i="129"/>
  <c r="AD421" i="129"/>
  <c r="AD422" i="129"/>
  <c r="AD423" i="129"/>
  <c r="AD424" i="129"/>
  <c r="AD425" i="129"/>
  <c r="AD426" i="129"/>
  <c r="AD427" i="129"/>
  <c r="AD428" i="129"/>
  <c r="AD429" i="129"/>
  <c r="AD430" i="129"/>
  <c r="AD431" i="129"/>
  <c r="AD432" i="129"/>
  <c r="AD433" i="129"/>
  <c r="AD434" i="129"/>
  <c r="AD435" i="129"/>
  <c r="AD436" i="129"/>
  <c r="AD437" i="129"/>
  <c r="AD438" i="129"/>
  <c r="AD439" i="129"/>
  <c r="AD440" i="129"/>
  <c r="AD441" i="129"/>
  <c r="AD442" i="129"/>
  <c r="AD443" i="129"/>
  <c r="AD444" i="129"/>
  <c r="AD445" i="129"/>
  <c r="AD446" i="129"/>
  <c r="AD447" i="129"/>
  <c r="AD448" i="129"/>
  <c r="AD449" i="129"/>
  <c r="AD450" i="129"/>
  <c r="AD451" i="129"/>
  <c r="AD452" i="129"/>
  <c r="AD453" i="129"/>
  <c r="AD454" i="129"/>
  <c r="AD455" i="129"/>
  <c r="AD456" i="129"/>
  <c r="AD457" i="129"/>
  <c r="AD458" i="129"/>
  <c r="AD459" i="129"/>
  <c r="AD460" i="129"/>
  <c r="AD461" i="129"/>
  <c r="AD462" i="129"/>
  <c r="AD463" i="129"/>
  <c r="AD464" i="129"/>
  <c r="AD465" i="129"/>
  <c r="AD466" i="129"/>
  <c r="AD467" i="129"/>
  <c r="AD468" i="129"/>
  <c r="AD469" i="129"/>
  <c r="AD470" i="129"/>
  <c r="AD471" i="129"/>
  <c r="AD472" i="129"/>
  <c r="AD473" i="129"/>
  <c r="AD474" i="129"/>
  <c r="AD475" i="129"/>
  <c r="AD476" i="129"/>
  <c r="AD477" i="129"/>
  <c r="AD478" i="129"/>
  <c r="AD479" i="129"/>
  <c r="AD480" i="129"/>
  <c r="AD481" i="129"/>
  <c r="AD482" i="129"/>
  <c r="AD483" i="129"/>
  <c r="AD484" i="129"/>
  <c r="AD485" i="129"/>
  <c r="AD486" i="129"/>
  <c r="AD487" i="129"/>
  <c r="AD488" i="129"/>
  <c r="AD489" i="129"/>
  <c r="AD490" i="129"/>
  <c r="AD491" i="129"/>
  <c r="AD492" i="129"/>
  <c r="AD493" i="129"/>
  <c r="AD494" i="129"/>
  <c r="AD495" i="129"/>
  <c r="AD496" i="129"/>
  <c r="AD497" i="129"/>
  <c r="AD498" i="129"/>
  <c r="AD499" i="129"/>
  <c r="AD500" i="129"/>
  <c r="AD501" i="129"/>
  <c r="AD502" i="129"/>
  <c r="AD503" i="129"/>
  <c r="AD504" i="129"/>
  <c r="AD505" i="129"/>
  <c r="AD506" i="129"/>
  <c r="AD507" i="129"/>
  <c r="AD508" i="129"/>
  <c r="AD509" i="129"/>
  <c r="AD510" i="129"/>
  <c r="AD511" i="129"/>
  <c r="AD512" i="129"/>
  <c r="AD513" i="129"/>
  <c r="AD514" i="129"/>
  <c r="AD515" i="129"/>
  <c r="AD516" i="129"/>
  <c r="AD517" i="129"/>
  <c r="AD518" i="129"/>
  <c r="AD519" i="129"/>
  <c r="AD520" i="129"/>
  <c r="AD521" i="129"/>
  <c r="AD522" i="129"/>
  <c r="AD523" i="129"/>
  <c r="AD524" i="129"/>
  <c r="AD525" i="129"/>
  <c r="AD526" i="129"/>
  <c r="AD527" i="129"/>
  <c r="AD528" i="129"/>
  <c r="AD529" i="129"/>
  <c r="AD530" i="129"/>
  <c r="AD531" i="129"/>
  <c r="AD532" i="129"/>
  <c r="AD533" i="129"/>
  <c r="AD534" i="129"/>
  <c r="AD535" i="129"/>
  <c r="AD536" i="129"/>
  <c r="AD537" i="129"/>
  <c r="AD538" i="129"/>
  <c r="AD539" i="129"/>
  <c r="AD540" i="129"/>
  <c r="AD541" i="129"/>
  <c r="AD542" i="129"/>
  <c r="AD543" i="129"/>
  <c r="AD544" i="129"/>
  <c r="J5" i="101"/>
  <c r="AJ27" i="129"/>
  <c r="AJ36" i="129"/>
  <c r="AJ40" i="129"/>
  <c r="AJ44" i="129"/>
  <c r="AJ67" i="129"/>
  <c r="AJ70" i="129"/>
  <c r="Q23" i="129"/>
  <c r="Q24" i="129"/>
  <c r="Q25" i="129"/>
  <c r="Q26" i="129"/>
  <c r="Q27" i="129"/>
  <c r="Q28" i="129"/>
  <c r="Q29" i="129"/>
  <c r="Q30" i="129"/>
  <c r="Q31" i="129"/>
  <c r="Q32" i="129"/>
  <c r="Q33" i="129"/>
  <c r="Q34" i="129"/>
  <c r="Q35" i="129"/>
  <c r="Q36" i="129"/>
  <c r="Q37" i="129"/>
  <c r="Q38" i="129"/>
  <c r="Q39" i="129"/>
  <c r="Q40" i="129"/>
  <c r="Q41" i="129"/>
  <c r="Q42" i="129"/>
  <c r="Q43" i="129"/>
  <c r="Q44" i="129"/>
  <c r="Q45" i="129"/>
  <c r="Q46" i="129"/>
  <c r="Q47" i="129"/>
  <c r="Q48" i="129"/>
  <c r="Q49" i="129"/>
  <c r="Q50" i="129"/>
  <c r="Q51" i="129"/>
  <c r="Q52" i="129"/>
  <c r="Q53" i="129"/>
  <c r="Q54" i="129"/>
  <c r="Q55" i="129"/>
  <c r="Q56" i="129"/>
  <c r="Q57" i="129"/>
  <c r="Q58" i="129"/>
  <c r="Q59" i="129"/>
  <c r="Q60" i="129"/>
  <c r="Q61" i="129"/>
  <c r="Q62" i="129"/>
  <c r="Q63" i="129"/>
  <c r="Q64" i="129"/>
  <c r="Q65" i="129"/>
  <c r="Q66" i="129"/>
  <c r="Q67" i="129"/>
  <c r="Q68" i="129"/>
  <c r="Q69" i="129"/>
  <c r="Q70" i="129"/>
  <c r="Q71" i="129"/>
  <c r="Q72" i="129"/>
  <c r="Q73" i="129"/>
  <c r="Q74" i="129"/>
  <c r="Q75" i="129"/>
  <c r="Q76" i="129"/>
  <c r="Q77" i="129"/>
  <c r="Q78" i="129"/>
  <c r="Q79" i="129"/>
  <c r="Q80" i="129"/>
  <c r="Q81" i="129"/>
  <c r="Q82" i="129"/>
  <c r="Q83" i="129"/>
  <c r="Q84" i="129"/>
  <c r="Q85" i="129"/>
  <c r="Q86" i="129"/>
  <c r="Q87" i="129"/>
  <c r="Q88" i="129"/>
  <c r="Q89" i="129"/>
  <c r="Q90" i="129"/>
  <c r="Q91" i="129"/>
  <c r="Q92" i="129"/>
  <c r="Q93" i="129"/>
  <c r="Q94" i="129"/>
  <c r="Q95" i="129"/>
  <c r="Q96" i="129"/>
  <c r="Q97" i="129"/>
  <c r="Q98" i="129"/>
  <c r="Q99" i="129"/>
  <c r="Q100" i="129"/>
  <c r="Q101" i="129"/>
  <c r="Q102" i="129"/>
  <c r="Q103" i="129"/>
  <c r="Q104" i="129"/>
  <c r="Q105" i="129"/>
  <c r="Q106" i="129"/>
  <c r="Q107" i="129"/>
  <c r="Q108" i="129"/>
  <c r="Q109" i="129"/>
  <c r="Q110" i="129"/>
  <c r="Q111" i="129"/>
  <c r="Q112" i="129"/>
  <c r="Q113" i="129"/>
  <c r="Q114" i="129"/>
  <c r="Q115" i="129"/>
  <c r="Q116" i="129"/>
  <c r="Q117" i="129"/>
  <c r="Q118" i="129"/>
  <c r="Q119" i="129"/>
  <c r="Q120" i="129"/>
  <c r="Q121" i="129"/>
  <c r="Q122" i="129"/>
  <c r="Q123" i="129"/>
  <c r="Q124" i="129"/>
  <c r="Q125" i="129"/>
  <c r="Q126" i="129"/>
  <c r="Q127" i="129"/>
  <c r="Q128" i="129"/>
  <c r="Q129" i="129"/>
  <c r="Q130" i="129"/>
  <c r="Q131" i="129"/>
  <c r="Q132" i="129"/>
  <c r="Q133" i="129"/>
  <c r="Q134" i="129"/>
  <c r="Q135" i="129"/>
  <c r="Q136" i="129"/>
  <c r="Q137" i="129"/>
  <c r="Q138" i="129"/>
  <c r="Q139" i="129"/>
  <c r="Q140" i="129"/>
  <c r="Q141" i="129"/>
  <c r="Q142" i="129"/>
  <c r="Q143" i="129"/>
  <c r="Q144" i="129"/>
  <c r="Q145" i="129"/>
  <c r="Q146" i="129"/>
  <c r="Q147" i="129"/>
  <c r="Q148" i="129"/>
  <c r="Q149" i="129"/>
  <c r="Q150" i="129"/>
  <c r="Q151" i="129"/>
  <c r="Q152" i="129"/>
  <c r="Q153" i="129"/>
  <c r="Q154" i="129"/>
  <c r="Q155" i="129"/>
  <c r="Q156" i="129"/>
  <c r="Q157" i="129"/>
  <c r="Q158" i="129"/>
  <c r="Q159" i="129"/>
  <c r="Q160" i="129"/>
  <c r="Q161" i="129"/>
  <c r="Q162" i="129"/>
  <c r="Q163" i="129"/>
  <c r="Q164" i="129"/>
  <c r="Q165" i="129"/>
  <c r="Q166" i="129"/>
  <c r="Q167" i="129"/>
  <c r="Q168" i="129"/>
  <c r="Q169" i="129"/>
  <c r="Q170" i="129"/>
  <c r="Q171" i="129"/>
  <c r="Q172" i="129"/>
  <c r="Q173" i="129"/>
  <c r="Q174" i="129"/>
  <c r="Q175" i="129"/>
  <c r="Q176" i="129"/>
  <c r="Q177" i="129"/>
  <c r="Q178" i="129"/>
  <c r="Q179" i="129"/>
  <c r="Q180" i="129"/>
  <c r="Q181" i="129"/>
  <c r="Q182" i="129"/>
  <c r="Q183" i="129"/>
  <c r="Q184" i="129"/>
  <c r="Q185" i="129"/>
  <c r="Q186" i="129"/>
  <c r="Q187" i="129"/>
  <c r="Q188" i="129"/>
  <c r="Q189" i="129"/>
  <c r="Q190" i="129"/>
  <c r="Q191" i="129"/>
  <c r="Q192" i="129"/>
  <c r="Q193" i="129"/>
  <c r="Q194" i="129"/>
  <c r="Q195" i="129"/>
  <c r="Q196" i="129"/>
  <c r="Q197" i="129"/>
  <c r="Q198" i="129"/>
  <c r="Q199" i="129"/>
  <c r="Q200" i="129"/>
  <c r="Q201" i="129"/>
  <c r="Q202" i="129"/>
  <c r="Q203" i="129"/>
  <c r="Q204" i="129"/>
  <c r="Q205" i="129"/>
  <c r="Q206" i="129"/>
  <c r="Q207" i="129"/>
  <c r="Q208" i="129"/>
  <c r="Q209" i="129"/>
  <c r="Q210" i="129"/>
  <c r="Q211" i="129"/>
  <c r="Q212" i="129"/>
  <c r="Q213" i="129"/>
  <c r="Q214" i="129"/>
  <c r="Q215" i="129"/>
  <c r="Q216" i="129"/>
  <c r="Q217" i="129"/>
  <c r="Q218" i="129"/>
  <c r="Q219" i="129"/>
  <c r="Q220" i="129"/>
  <c r="Q221" i="129"/>
  <c r="Q222" i="129"/>
  <c r="Q223" i="129"/>
  <c r="Q224" i="129"/>
  <c r="Q225" i="129"/>
  <c r="Q226" i="129"/>
  <c r="Q227" i="129"/>
  <c r="Q228" i="129"/>
  <c r="Q229" i="129"/>
  <c r="Q230" i="129"/>
  <c r="Q231" i="129"/>
  <c r="Q232" i="129"/>
  <c r="Q233" i="129"/>
  <c r="Q234" i="129"/>
  <c r="Q235" i="129"/>
  <c r="Q236" i="129"/>
  <c r="Q237" i="129"/>
  <c r="Q238" i="129"/>
  <c r="Q239" i="129"/>
  <c r="Q240" i="129"/>
  <c r="Q241" i="129"/>
  <c r="Q242" i="129"/>
  <c r="Q243" i="129"/>
  <c r="Q244" i="129"/>
  <c r="Q245" i="129"/>
  <c r="Q246" i="129"/>
  <c r="Q247" i="129"/>
  <c r="Q248" i="129"/>
  <c r="Q249" i="129"/>
  <c r="Q250" i="129"/>
  <c r="Q251" i="129"/>
  <c r="Q252" i="129"/>
  <c r="Q253" i="129"/>
  <c r="Q254" i="129"/>
  <c r="Q255" i="129"/>
  <c r="Q256" i="129"/>
  <c r="Q257" i="129"/>
  <c r="Q258" i="129"/>
  <c r="Q259" i="129"/>
  <c r="Q260" i="129"/>
  <c r="Q261" i="129"/>
  <c r="Q262" i="129"/>
  <c r="Q263" i="129"/>
  <c r="Q264" i="129"/>
  <c r="Q265" i="129"/>
  <c r="Q266" i="129"/>
  <c r="Q267" i="129"/>
  <c r="Q268" i="129"/>
  <c r="Q269" i="129"/>
  <c r="Q270" i="129"/>
  <c r="Q271" i="129"/>
  <c r="Q272" i="129"/>
  <c r="Q273" i="129"/>
  <c r="Q274" i="129"/>
  <c r="Q275" i="129"/>
  <c r="Q276" i="129"/>
  <c r="Q277" i="129"/>
  <c r="Q278" i="129"/>
  <c r="Q279" i="129"/>
  <c r="Q280" i="129"/>
  <c r="Q281" i="129"/>
  <c r="Q282" i="129"/>
  <c r="Q283" i="129"/>
  <c r="Q284" i="129"/>
  <c r="Q285" i="129"/>
  <c r="Q286" i="129"/>
  <c r="Q287" i="129"/>
  <c r="Q288" i="129"/>
  <c r="Q289" i="129"/>
  <c r="Q290" i="129"/>
  <c r="Q291" i="129"/>
  <c r="Q292" i="129"/>
  <c r="Q293" i="129"/>
  <c r="Q294" i="129"/>
  <c r="Q295" i="129"/>
  <c r="Q296" i="129"/>
  <c r="Q297" i="129"/>
  <c r="Q298" i="129"/>
  <c r="Q299" i="129"/>
  <c r="Q300" i="129"/>
  <c r="Q301" i="129"/>
  <c r="Q302" i="129"/>
  <c r="Q303" i="129"/>
  <c r="Q304" i="129"/>
  <c r="Q305" i="129"/>
  <c r="Q306" i="129"/>
  <c r="Q307" i="129"/>
  <c r="Q308" i="129"/>
  <c r="Q309" i="129"/>
  <c r="Q310" i="129"/>
  <c r="Q311" i="129"/>
  <c r="Q312" i="129"/>
  <c r="Q313" i="129"/>
  <c r="Q314" i="129"/>
  <c r="Q315" i="129"/>
  <c r="Q316" i="129"/>
  <c r="Q317" i="129"/>
  <c r="Q318" i="129"/>
  <c r="Q319" i="129"/>
  <c r="Q320" i="129"/>
  <c r="Q321" i="129"/>
  <c r="Q322" i="129"/>
  <c r="Q323" i="129"/>
  <c r="Q324" i="129"/>
  <c r="Q325" i="129"/>
  <c r="Q326" i="129"/>
  <c r="Q327" i="129"/>
  <c r="Q328" i="129"/>
  <c r="Q329" i="129"/>
  <c r="Q330" i="129"/>
  <c r="Q331" i="129"/>
  <c r="Q332" i="129"/>
  <c r="Q333" i="129"/>
  <c r="Q334" i="129"/>
  <c r="Q335" i="129"/>
  <c r="Q336" i="129"/>
  <c r="Q337" i="129"/>
  <c r="Q338" i="129"/>
  <c r="Q339" i="129"/>
  <c r="Q340" i="129"/>
  <c r="Q341" i="129"/>
  <c r="Q342" i="129"/>
  <c r="Q343" i="129"/>
  <c r="Q344" i="129"/>
  <c r="Q345" i="129"/>
  <c r="Q346" i="129"/>
  <c r="Q347" i="129"/>
  <c r="Q348" i="129"/>
  <c r="Q349" i="129"/>
  <c r="Q350" i="129"/>
  <c r="Q351" i="129"/>
  <c r="Q352" i="129"/>
  <c r="Q353" i="129"/>
  <c r="Q355" i="129"/>
  <c r="Q356" i="129"/>
  <c r="Q357" i="129"/>
  <c r="Q358" i="129"/>
  <c r="Q359" i="129"/>
  <c r="Q360" i="129"/>
  <c r="Q361" i="129"/>
  <c r="Q362" i="129"/>
  <c r="Q363" i="129"/>
  <c r="Q364" i="129"/>
  <c r="Q365" i="129"/>
  <c r="Q366" i="129"/>
  <c r="Q367" i="129"/>
  <c r="Q368" i="129"/>
  <c r="Q369" i="129"/>
  <c r="Q370" i="129"/>
  <c r="Q371" i="129"/>
  <c r="Q372" i="129"/>
  <c r="Q373" i="129"/>
  <c r="Q374" i="129"/>
  <c r="Q375" i="129"/>
  <c r="Q376" i="129"/>
  <c r="Q377" i="129"/>
  <c r="Q378" i="129"/>
  <c r="Q379" i="129"/>
  <c r="Q380" i="129"/>
  <c r="Q381" i="129"/>
  <c r="Q382" i="129"/>
  <c r="Q383" i="129"/>
  <c r="Q384" i="129"/>
  <c r="Q385" i="129"/>
  <c r="Q386" i="129"/>
  <c r="Q387" i="129"/>
  <c r="Q388" i="129"/>
  <c r="Q389" i="129"/>
  <c r="Q390" i="129"/>
  <c r="Q391" i="129"/>
  <c r="Q392" i="129"/>
  <c r="Q393" i="129"/>
  <c r="Q394" i="129"/>
  <c r="Q395" i="129"/>
  <c r="Q396" i="129"/>
  <c r="Q397" i="129"/>
  <c r="Q398" i="129"/>
  <c r="Q399" i="129"/>
  <c r="Q400" i="129"/>
  <c r="Q401" i="129"/>
  <c r="Q402" i="129"/>
  <c r="Q403" i="129"/>
  <c r="Q404" i="129"/>
  <c r="Q405" i="129"/>
  <c r="Q406" i="129"/>
  <c r="Q407" i="129"/>
  <c r="Q408" i="129"/>
  <c r="Q409" i="129"/>
  <c r="Q410" i="129"/>
  <c r="Q411" i="129"/>
  <c r="Q412" i="129"/>
  <c r="Q413" i="129"/>
  <c r="Q414" i="129"/>
  <c r="Q415" i="129"/>
  <c r="Q416" i="129"/>
  <c r="Q417" i="129"/>
  <c r="Q418" i="129"/>
  <c r="Q419" i="129"/>
  <c r="Q420" i="129"/>
  <c r="Q421" i="129"/>
  <c r="Q422" i="129"/>
  <c r="Q423" i="129"/>
  <c r="Q424" i="129"/>
  <c r="Q425" i="129"/>
  <c r="Q426" i="129"/>
  <c r="Q427" i="129"/>
  <c r="Q428" i="129"/>
  <c r="Q429" i="129"/>
  <c r="Q430" i="129"/>
  <c r="Q431" i="129"/>
  <c r="Q432" i="129"/>
  <c r="Q433" i="129"/>
  <c r="Q434" i="129"/>
  <c r="Q435" i="129"/>
  <c r="Q436" i="129"/>
  <c r="Q437" i="129"/>
  <c r="Q438" i="129"/>
  <c r="Q439" i="129"/>
  <c r="Q440" i="129"/>
  <c r="Q441" i="129"/>
  <c r="Q442" i="129"/>
  <c r="Q443" i="129"/>
  <c r="Q444" i="129"/>
  <c r="Q445" i="129"/>
  <c r="Q446" i="129"/>
  <c r="Q447" i="129"/>
  <c r="Q448" i="129"/>
  <c r="Q449" i="129"/>
  <c r="Q450" i="129"/>
  <c r="Q451" i="129"/>
  <c r="Q452" i="129"/>
  <c r="Q453" i="129"/>
  <c r="Q454" i="129"/>
  <c r="Q455" i="129"/>
  <c r="Q456" i="129"/>
  <c r="Q457" i="129"/>
  <c r="Q458" i="129"/>
  <c r="Q459" i="129"/>
  <c r="Q460" i="129"/>
  <c r="Q461" i="129"/>
  <c r="Q462" i="129"/>
  <c r="Q463" i="129"/>
  <c r="Q464" i="129"/>
  <c r="Q465" i="129"/>
  <c r="Q466" i="129"/>
  <c r="Q467" i="129"/>
  <c r="Q468" i="129"/>
  <c r="Q469" i="129"/>
  <c r="Q470" i="129"/>
  <c r="Q471" i="129"/>
  <c r="Q472" i="129"/>
  <c r="Q473" i="129"/>
  <c r="Q474" i="129"/>
  <c r="Q475" i="129"/>
  <c r="Q476" i="129"/>
  <c r="Q477" i="129"/>
  <c r="Q478" i="129"/>
  <c r="Q479" i="129"/>
  <c r="Q480" i="129"/>
  <c r="Q481" i="129"/>
  <c r="Q482" i="129"/>
  <c r="Q483" i="129"/>
  <c r="Q484" i="129"/>
  <c r="Q485" i="129"/>
  <c r="Q486" i="129"/>
  <c r="Q487" i="129"/>
  <c r="Q488" i="129"/>
  <c r="Q489" i="129"/>
  <c r="Q490" i="129"/>
  <c r="Q491" i="129"/>
  <c r="Q492" i="129"/>
  <c r="Q493" i="129"/>
  <c r="Q494" i="129"/>
  <c r="Q495" i="129"/>
  <c r="Q496" i="129"/>
  <c r="Q497" i="129"/>
  <c r="Q498" i="129"/>
  <c r="Q499" i="129"/>
  <c r="Q500" i="129"/>
  <c r="Q501" i="129"/>
  <c r="Q502" i="129"/>
  <c r="Q503" i="129"/>
  <c r="Q504" i="129"/>
  <c r="Q505" i="129"/>
  <c r="Q506" i="129"/>
  <c r="Q507" i="129"/>
  <c r="Q508" i="129"/>
  <c r="Q509" i="129"/>
  <c r="Q510" i="129"/>
  <c r="Q511" i="129"/>
  <c r="Q512" i="129"/>
  <c r="Q513" i="129"/>
  <c r="Q514" i="129"/>
  <c r="Q515" i="129"/>
  <c r="Q516" i="129"/>
  <c r="Q517" i="129"/>
  <c r="Q518" i="129"/>
  <c r="Q519" i="129"/>
  <c r="Q520" i="129"/>
  <c r="Q521" i="129"/>
  <c r="Q522" i="129"/>
  <c r="Q523" i="129"/>
  <c r="Q524" i="129"/>
  <c r="Q525" i="129"/>
  <c r="Q526" i="129"/>
  <c r="Q527" i="129"/>
  <c r="Q528" i="129"/>
  <c r="Q529" i="129"/>
  <c r="Q530" i="129"/>
  <c r="Q531" i="129"/>
  <c r="Q532" i="129"/>
  <c r="Q533" i="129"/>
  <c r="Q534" i="129"/>
  <c r="Q535" i="129"/>
  <c r="Q536" i="129"/>
  <c r="Q537" i="129"/>
  <c r="Q538" i="129"/>
  <c r="Q539" i="129"/>
  <c r="Q540" i="129"/>
  <c r="Q541" i="129"/>
  <c r="Q542" i="129"/>
  <c r="Q543" i="129"/>
  <c r="Q544" i="129"/>
  <c r="M8" i="101"/>
  <c r="AJ24" i="129" s="1"/>
  <c r="M9" i="101"/>
  <c r="AJ25" i="129" s="1"/>
  <c r="M10" i="101"/>
  <c r="AJ26" i="129" s="1"/>
  <c r="M11" i="101"/>
  <c r="AJ28" i="129" s="1"/>
  <c r="M12" i="101"/>
  <c r="AJ29" i="129" s="1"/>
  <c r="M13" i="101"/>
  <c r="AJ30" i="129" s="1"/>
  <c r="M14" i="101"/>
  <c r="AJ31" i="129" s="1"/>
  <c r="M15" i="101"/>
  <c r="AJ32" i="129" s="1"/>
  <c r="M16" i="101"/>
  <c r="AJ33" i="129" s="1"/>
  <c r="M17" i="101"/>
  <c r="AJ34" i="129" s="1"/>
  <c r="M18" i="101"/>
  <c r="AJ35" i="129" s="1"/>
  <c r="M19" i="101"/>
  <c r="AJ37" i="129" s="1"/>
  <c r="M20" i="101"/>
  <c r="AJ38" i="129" s="1"/>
  <c r="M21" i="101"/>
  <c r="AJ39" i="129" s="1"/>
  <c r="M22" i="101"/>
  <c r="AJ41" i="129" s="1"/>
  <c r="M23" i="101"/>
  <c r="AJ42" i="129" s="1"/>
  <c r="M24" i="101"/>
  <c r="AJ43" i="129" s="1"/>
  <c r="M25" i="101"/>
  <c r="AJ45" i="129" s="1"/>
  <c r="M26" i="101"/>
  <c r="AJ46" i="129" s="1"/>
  <c r="M27" i="101"/>
  <c r="AJ47" i="129" s="1"/>
  <c r="M28" i="101"/>
  <c r="AJ48" i="129" s="1"/>
  <c r="M29" i="101"/>
  <c r="AJ49" i="129" s="1"/>
  <c r="M30" i="101"/>
  <c r="AJ50" i="129" s="1"/>
  <c r="M31" i="101"/>
  <c r="AJ51" i="129" s="1"/>
  <c r="M32" i="101"/>
  <c r="AJ52" i="129" s="1"/>
  <c r="M33" i="101"/>
  <c r="AJ53" i="129" s="1"/>
  <c r="M34" i="101"/>
  <c r="AJ54" i="129" s="1"/>
  <c r="M35" i="101"/>
  <c r="AJ55" i="129" s="1"/>
  <c r="M36" i="101"/>
  <c r="AJ56" i="129" s="1"/>
  <c r="M37" i="101"/>
  <c r="AJ57" i="129" s="1"/>
  <c r="M38" i="101"/>
  <c r="AJ58" i="129" s="1"/>
  <c r="M39" i="101"/>
  <c r="AJ59" i="129" s="1"/>
  <c r="M40" i="101"/>
  <c r="AJ60" i="129" s="1"/>
  <c r="M41" i="101"/>
  <c r="AJ61" i="129" s="1"/>
  <c r="M42" i="101"/>
  <c r="AJ62" i="129" s="1"/>
  <c r="M43" i="101"/>
  <c r="AJ63" i="129" s="1"/>
  <c r="M44" i="101"/>
  <c r="AJ64" i="129" s="1"/>
  <c r="M45" i="101"/>
  <c r="AJ65" i="129" s="1"/>
  <c r="M46" i="101"/>
  <c r="AJ66" i="129" s="1"/>
  <c r="M47" i="101"/>
  <c r="AJ68" i="129" s="1"/>
  <c r="M48" i="101"/>
  <c r="AJ69" i="129" s="1"/>
  <c r="M51" i="101"/>
  <c r="M52" i="101"/>
  <c r="M53" i="101"/>
  <c r="M54" i="101"/>
  <c r="M55" i="101"/>
  <c r="M56" i="101"/>
  <c r="M57" i="101"/>
  <c r="M58" i="101"/>
  <c r="M59" i="101"/>
  <c r="M60" i="101"/>
  <c r="M61" i="101"/>
  <c r="M62" i="101"/>
  <c r="M63" i="101"/>
  <c r="M64" i="101"/>
  <c r="M65" i="101"/>
  <c r="M66" i="101"/>
  <c r="M67" i="101"/>
  <c r="M68" i="101"/>
  <c r="M69" i="101"/>
  <c r="M70" i="101"/>
  <c r="M71" i="101"/>
  <c r="M72" i="101"/>
  <c r="M73" i="101"/>
  <c r="M74" i="101"/>
  <c r="M75" i="101"/>
  <c r="M76" i="101"/>
  <c r="M77" i="101"/>
  <c r="M78" i="101"/>
  <c r="M79" i="101"/>
  <c r="M80" i="101"/>
  <c r="M81" i="101"/>
  <c r="M82" i="101"/>
  <c r="M83" i="101"/>
  <c r="M84" i="101"/>
  <c r="M85" i="101"/>
  <c r="M86" i="101"/>
  <c r="M87" i="101"/>
  <c r="M88" i="101"/>
  <c r="M89" i="101"/>
  <c r="M90" i="101"/>
  <c r="M91" i="101"/>
  <c r="M92" i="101"/>
  <c r="M93" i="101"/>
  <c r="M94" i="101"/>
  <c r="M95" i="101"/>
  <c r="M96" i="101"/>
  <c r="M97" i="101"/>
  <c r="M98" i="101"/>
  <c r="M99" i="101"/>
  <c r="M100" i="101"/>
  <c r="M101" i="101"/>
  <c r="M102" i="101"/>
  <c r="M103" i="101"/>
  <c r="M104" i="101"/>
  <c r="M105" i="101"/>
  <c r="M106" i="101"/>
  <c r="M107" i="101"/>
  <c r="M108" i="101"/>
  <c r="M109" i="101"/>
  <c r="M110" i="101"/>
  <c r="M111" i="101"/>
  <c r="M112" i="101"/>
  <c r="M113" i="101"/>
  <c r="M114" i="101"/>
  <c r="M115" i="101"/>
  <c r="M116" i="101"/>
  <c r="M117" i="101"/>
  <c r="M118" i="101"/>
  <c r="M119" i="101"/>
  <c r="M120" i="101"/>
  <c r="M121" i="101"/>
  <c r="M122" i="101"/>
  <c r="M123" i="101"/>
  <c r="M124" i="101"/>
  <c r="M125" i="101"/>
  <c r="M126" i="101"/>
  <c r="M127" i="101"/>
  <c r="M128" i="101"/>
  <c r="M129" i="101"/>
  <c r="M130" i="101"/>
  <c r="M131" i="101"/>
  <c r="M132" i="101"/>
  <c r="M133" i="101"/>
  <c r="M134" i="101"/>
  <c r="M135" i="101"/>
  <c r="M136" i="101"/>
  <c r="M137" i="101"/>
  <c r="M138" i="101"/>
  <c r="AJ166" i="129" s="1"/>
  <c r="M139" i="101"/>
  <c r="AJ167" i="129" s="1"/>
  <c r="M140" i="101"/>
  <c r="AJ168" i="129" s="1"/>
  <c r="M141" i="101"/>
  <c r="AJ170" i="129" s="1"/>
  <c r="M142" i="101"/>
  <c r="AJ171" i="129" s="1"/>
  <c r="M143" i="101"/>
  <c r="AJ172" i="129" s="1"/>
  <c r="M144" i="101"/>
  <c r="AJ173" i="129" s="1"/>
  <c r="M145" i="101"/>
  <c r="AJ174" i="129" s="1"/>
  <c r="M146" i="101"/>
  <c r="AJ175" i="129" s="1"/>
  <c r="M147" i="101"/>
  <c r="AJ176" i="129" s="1"/>
  <c r="M148" i="101"/>
  <c r="AJ177" i="129" s="1"/>
  <c r="M149" i="101"/>
  <c r="AJ178" i="129" s="1"/>
  <c r="M150" i="101"/>
  <c r="AJ179" i="129" s="1"/>
  <c r="M151" i="101"/>
  <c r="AJ180" i="129" s="1"/>
  <c r="M152" i="101"/>
  <c r="AJ181" i="129" s="1"/>
  <c r="M153" i="101"/>
  <c r="AJ182" i="129" s="1"/>
  <c r="M154" i="101"/>
  <c r="M155" i="101"/>
  <c r="AJ184" i="129" s="1"/>
  <c r="M156" i="101"/>
  <c r="AJ185" i="129" s="1"/>
  <c r="M157" i="101"/>
  <c r="AJ186" i="129" s="1"/>
  <c r="M158" i="101"/>
  <c r="AJ187" i="129" s="1"/>
  <c r="M159" i="101"/>
  <c r="AJ188" i="129" s="1"/>
  <c r="M160" i="101"/>
  <c r="AJ189" i="129" s="1"/>
  <c r="M161" i="101"/>
  <c r="AJ190" i="129" s="1"/>
  <c r="M162" i="101"/>
  <c r="AJ191" i="129" s="1"/>
  <c r="M163" i="101"/>
  <c r="AJ192" i="129" s="1"/>
  <c r="M164" i="101"/>
  <c r="AJ193" i="129" s="1"/>
  <c r="M165" i="101"/>
  <c r="AJ194" i="129" s="1"/>
  <c r="M166" i="101"/>
  <c r="AJ195" i="129" s="1"/>
  <c r="M167" i="101"/>
  <c r="AJ196" i="129" s="1"/>
  <c r="M168" i="101"/>
  <c r="AJ197" i="129" s="1"/>
  <c r="M169" i="101"/>
  <c r="AJ198" i="129" s="1"/>
  <c r="M170" i="101"/>
  <c r="AJ199" i="129" s="1"/>
  <c r="M171" i="101"/>
  <c r="AJ200" i="129" s="1"/>
  <c r="M172" i="101"/>
  <c r="AJ201" i="129" s="1"/>
  <c r="M173" i="101"/>
  <c r="AJ202" i="129" s="1"/>
  <c r="M174" i="101"/>
  <c r="AJ203" i="129" s="1"/>
  <c r="M175" i="101"/>
  <c r="AJ204" i="129" s="1"/>
  <c r="M176" i="101"/>
  <c r="AJ205" i="129" s="1"/>
  <c r="M177" i="101"/>
  <c r="AJ206" i="129" s="1"/>
  <c r="M178" i="101"/>
  <c r="AJ208" i="129" s="1"/>
  <c r="M179" i="101"/>
  <c r="AJ209" i="129" s="1"/>
  <c r="M180" i="101"/>
  <c r="AJ210" i="129" s="1"/>
  <c r="M181" i="101"/>
  <c r="AJ212" i="129" s="1"/>
  <c r="M182" i="101"/>
  <c r="AJ213" i="129" s="1"/>
  <c r="M183" i="101"/>
  <c r="AJ214" i="129" s="1"/>
  <c r="M184" i="101"/>
  <c r="AJ215" i="129" s="1"/>
  <c r="M185" i="101"/>
  <c r="AJ216" i="129" s="1"/>
  <c r="M186" i="101"/>
  <c r="AJ217" i="129" s="1"/>
  <c r="M187" i="101"/>
  <c r="AJ218" i="129" s="1"/>
  <c r="M188" i="101"/>
  <c r="AJ219" i="129" s="1"/>
  <c r="M189" i="101"/>
  <c r="AJ220" i="129" s="1"/>
  <c r="M190" i="101"/>
  <c r="AJ222" i="129" s="1"/>
  <c r="M191" i="101"/>
  <c r="AJ223" i="129" s="1"/>
  <c r="M192" i="101"/>
  <c r="AJ224" i="129" s="1"/>
  <c r="M193" i="101"/>
  <c r="AJ225" i="129" s="1"/>
  <c r="M194" i="101"/>
  <c r="AJ226" i="129" s="1"/>
  <c r="M195" i="101"/>
  <c r="AJ227" i="129" s="1"/>
  <c r="M196" i="101"/>
  <c r="AJ228" i="129" s="1"/>
  <c r="M197" i="101"/>
  <c r="AJ229" i="129" s="1"/>
  <c r="M198" i="101"/>
  <c r="AJ230" i="129" s="1"/>
  <c r="M199" i="101"/>
  <c r="AJ231" i="129" s="1"/>
  <c r="M200" i="101"/>
  <c r="AJ232" i="129" s="1"/>
  <c r="M201" i="101"/>
  <c r="AJ233" i="129" s="1"/>
  <c r="M202" i="101"/>
  <c r="AJ234" i="129" s="1"/>
  <c r="M203" i="101"/>
  <c r="AJ235" i="129" s="1"/>
  <c r="M204" i="101"/>
  <c r="AJ236" i="129" s="1"/>
  <c r="M205" i="101"/>
  <c r="AJ237" i="129" s="1"/>
  <c r="M206" i="101"/>
  <c r="AJ238" i="129" s="1"/>
  <c r="M207" i="101"/>
  <c r="M208" i="101"/>
  <c r="AJ240" i="129" s="1"/>
  <c r="M209" i="101"/>
  <c r="AJ241" i="129" s="1"/>
  <c r="M210" i="101"/>
  <c r="AJ242" i="129" s="1"/>
  <c r="M211" i="101"/>
  <c r="AJ243" i="129" s="1"/>
  <c r="M212" i="101"/>
  <c r="AJ244" i="129" s="1"/>
  <c r="M213" i="101"/>
  <c r="AJ245" i="129" s="1"/>
  <c r="M214" i="101"/>
  <c r="AJ246" i="129" s="1"/>
  <c r="M215" i="101"/>
  <c r="AJ247" i="129" s="1"/>
  <c r="M216" i="101"/>
  <c r="AJ248" i="129" s="1"/>
  <c r="M217" i="101"/>
  <c r="AJ249" i="129" s="1"/>
  <c r="M218" i="101"/>
  <c r="AJ251" i="129" s="1"/>
  <c r="M219" i="101"/>
  <c r="AJ252" i="129" s="1"/>
  <c r="M220" i="101"/>
  <c r="AJ253" i="129" s="1"/>
  <c r="M221" i="101"/>
  <c r="AJ255" i="129" s="1"/>
  <c r="M222" i="101"/>
  <c r="AJ256" i="129" s="1"/>
  <c r="M223" i="101"/>
  <c r="AJ257" i="129" s="1"/>
  <c r="M224" i="101"/>
  <c r="AJ258" i="129" s="1"/>
  <c r="M225" i="101"/>
  <c r="AJ259" i="129" s="1"/>
  <c r="M226" i="101"/>
  <c r="AJ260" i="129" s="1"/>
  <c r="M227" i="101"/>
  <c r="AJ261" i="129" s="1"/>
  <c r="M228" i="101"/>
  <c r="AJ262" i="129" s="1"/>
  <c r="M229" i="101"/>
  <c r="M230" i="101"/>
  <c r="AJ264" i="129" s="1"/>
  <c r="M231" i="101"/>
  <c r="AJ265" i="129" s="1"/>
  <c r="M232" i="101"/>
  <c r="AJ266" i="129" s="1"/>
  <c r="M233" i="101"/>
  <c r="AJ268" i="129" s="1"/>
  <c r="M234" i="101"/>
  <c r="AJ270" i="129" s="1"/>
  <c r="M235" i="101"/>
  <c r="AJ271" i="129" s="1"/>
  <c r="M236" i="101"/>
  <c r="AJ272" i="129" s="1"/>
  <c r="M237" i="101"/>
  <c r="AJ273" i="129" s="1"/>
  <c r="M238" i="101"/>
  <c r="AJ274" i="129" s="1"/>
  <c r="M239" i="101"/>
  <c r="AJ275" i="129" s="1"/>
  <c r="M240" i="101"/>
  <c r="AJ276" i="129" s="1"/>
  <c r="M241" i="101"/>
  <c r="AJ277" i="129" s="1"/>
  <c r="M242" i="101"/>
  <c r="AJ278" i="129" s="1"/>
  <c r="M243" i="101"/>
  <c r="AJ279" i="129" s="1"/>
  <c r="M244" i="101"/>
  <c r="AJ280" i="129" s="1"/>
  <c r="M245" i="101"/>
  <c r="AJ281" i="129" s="1"/>
  <c r="M246" i="101"/>
  <c r="AJ282" i="129" s="1"/>
  <c r="M247" i="101"/>
  <c r="AJ283" i="129" s="1"/>
  <c r="M248" i="101"/>
  <c r="AJ284" i="129" s="1"/>
  <c r="M249" i="101"/>
  <c r="AJ285" i="129" s="1"/>
  <c r="M250" i="101"/>
  <c r="AJ286" i="129" s="1"/>
  <c r="M251" i="101"/>
  <c r="AJ287" i="129" s="1"/>
  <c r="M252" i="101"/>
  <c r="AJ288" i="129" s="1"/>
  <c r="M253" i="101"/>
  <c r="AJ289" i="129" s="1"/>
  <c r="M254" i="101"/>
  <c r="AJ290" i="129" s="1"/>
  <c r="M255" i="101"/>
  <c r="AJ291" i="129" s="1"/>
  <c r="M256" i="101"/>
  <c r="AJ292" i="129" s="1"/>
  <c r="M257" i="101"/>
  <c r="AJ293" i="129" s="1"/>
  <c r="M258" i="101"/>
  <c r="AJ294" i="129" s="1"/>
  <c r="M259" i="101"/>
  <c r="AJ295" i="129" s="1"/>
  <c r="M260" i="101"/>
  <c r="AJ296" i="129" s="1"/>
  <c r="M261" i="101"/>
  <c r="AJ297" i="129" s="1"/>
  <c r="M262" i="101"/>
  <c r="AJ298" i="129" s="1"/>
  <c r="M263" i="101"/>
  <c r="AJ299" i="129" s="1"/>
  <c r="M264" i="101"/>
  <c r="M265" i="101"/>
  <c r="M266" i="101"/>
  <c r="M267" i="101"/>
  <c r="M268" i="101"/>
  <c r="M269" i="101"/>
  <c r="M270" i="101"/>
  <c r="M271" i="101"/>
  <c r="M272" i="101"/>
  <c r="M273" i="101"/>
  <c r="M274" i="101"/>
  <c r="M275" i="101"/>
  <c r="M276" i="101"/>
  <c r="M277" i="101"/>
  <c r="M278" i="101"/>
  <c r="M279" i="101"/>
  <c r="M280" i="101"/>
  <c r="M281" i="101"/>
  <c r="M282" i="101"/>
  <c r="M283" i="101"/>
  <c r="M284" i="101"/>
  <c r="M285" i="101"/>
  <c r="M286" i="101"/>
  <c r="M287" i="101"/>
  <c r="M288" i="101"/>
  <c r="M289" i="101"/>
  <c r="M290" i="101"/>
  <c r="M291" i="101"/>
  <c r="M292" i="101"/>
  <c r="M293" i="101"/>
  <c r="M294" i="101"/>
  <c r="M295" i="101"/>
  <c r="M296" i="101"/>
  <c r="M297" i="101"/>
  <c r="M298" i="101"/>
  <c r="M299" i="101"/>
  <c r="M300" i="101"/>
  <c r="M301" i="101"/>
  <c r="M302" i="101"/>
  <c r="M303" i="101"/>
  <c r="M304" i="101"/>
  <c r="M305" i="101"/>
  <c r="M306" i="101"/>
  <c r="M307" i="101"/>
  <c r="M308" i="101"/>
  <c r="M309" i="101"/>
  <c r="M310" i="101"/>
  <c r="M311" i="101"/>
  <c r="M312" i="101"/>
  <c r="M313" i="101"/>
  <c r="M314" i="101"/>
  <c r="M316" i="101"/>
  <c r="M317" i="101"/>
  <c r="M318" i="101"/>
  <c r="M319" i="101"/>
  <c r="M320" i="101"/>
  <c r="M321" i="101"/>
  <c r="M322" i="101"/>
  <c r="M323" i="101"/>
  <c r="M324" i="101"/>
  <c r="M325" i="101"/>
  <c r="M326" i="101"/>
  <c r="M327" i="101"/>
  <c r="M328" i="101"/>
  <c r="M329" i="101"/>
  <c r="M330" i="101"/>
  <c r="M331" i="101"/>
  <c r="M332" i="101"/>
  <c r="M333" i="101"/>
  <c r="M334" i="101"/>
  <c r="M335" i="101"/>
  <c r="M336" i="101"/>
  <c r="M337" i="101"/>
  <c r="M7" i="101"/>
  <c r="AJ23" i="129" s="1"/>
  <c r="M1" i="101"/>
  <c r="AL259" i="129" l="1"/>
  <c r="AN259" i="129" s="1"/>
  <c r="AL283" i="129"/>
  <c r="AN283" i="129" s="1"/>
  <c r="AL282" i="129"/>
  <c r="AN282" i="129" s="1"/>
  <c r="AL187" i="129"/>
  <c r="AN187" i="129" s="1"/>
  <c r="AL273" i="129"/>
  <c r="AL258" i="129"/>
  <c r="AN258" i="129" s="1"/>
  <c r="AL243" i="129"/>
  <c r="AN243" i="129" s="1"/>
  <c r="AL227" i="129"/>
  <c r="AN227" i="129" s="1"/>
  <c r="AL209" i="129"/>
  <c r="AN209" i="129" s="1"/>
  <c r="AL242" i="129"/>
  <c r="AL226" i="129"/>
  <c r="AN226" i="129" s="1"/>
  <c r="AN242" i="129"/>
  <c r="DQ8" i="129"/>
  <c r="AL294" i="129"/>
  <c r="AN294" i="129" s="1"/>
  <c r="AN273" i="129"/>
  <c r="AL205" i="129"/>
  <c r="AN205" i="129" s="1"/>
  <c r="AL293" i="129"/>
  <c r="AN293" i="129" s="1"/>
  <c r="AB8" i="129"/>
  <c r="AL538" i="129"/>
  <c r="AN538" i="129" s="1"/>
  <c r="AL530" i="129"/>
  <c r="AN530" i="129" s="1"/>
  <c r="AL522" i="129"/>
  <c r="AN522" i="129" s="1"/>
  <c r="AL514" i="129"/>
  <c r="AN514" i="129" s="1"/>
  <c r="AL506" i="129"/>
  <c r="AN506" i="129" s="1"/>
  <c r="AL498" i="129"/>
  <c r="AN498" i="129" s="1"/>
  <c r="AL490" i="129"/>
  <c r="AN490" i="129" s="1"/>
  <c r="AL482" i="129"/>
  <c r="AN482" i="129" s="1"/>
  <c r="AL474" i="129"/>
  <c r="AN474" i="129" s="1"/>
  <c r="AL466" i="129"/>
  <c r="AN466" i="129" s="1"/>
  <c r="AL458" i="129"/>
  <c r="AN458" i="129" s="1"/>
  <c r="AL450" i="129"/>
  <c r="AN450" i="129" s="1"/>
  <c r="AL442" i="129"/>
  <c r="AN442" i="129" s="1"/>
  <c r="AL434" i="129"/>
  <c r="AN434" i="129" s="1"/>
  <c r="AL544" i="129"/>
  <c r="AN544" i="129" s="1"/>
  <c r="AL520" i="129"/>
  <c r="AN520" i="129" s="1"/>
  <c r="AL512" i="129"/>
  <c r="AN512" i="129" s="1"/>
  <c r="AL519" i="129"/>
  <c r="AN519" i="129" s="1"/>
  <c r="AL375" i="129"/>
  <c r="AN375" i="129" s="1"/>
  <c r="AL335" i="129"/>
  <c r="AN335" i="129" s="1"/>
  <c r="AL534" i="129"/>
  <c r="AN534" i="129" s="1"/>
  <c r="AL526" i="129"/>
  <c r="AN526" i="129" s="1"/>
  <c r="AL518" i="129"/>
  <c r="AN518" i="129" s="1"/>
  <c r="AL510" i="129"/>
  <c r="AN510" i="129" s="1"/>
  <c r="AL502" i="129"/>
  <c r="AN502" i="129" s="1"/>
  <c r="AL494" i="129"/>
  <c r="AN494" i="129" s="1"/>
  <c r="AL486" i="129"/>
  <c r="AN486" i="129" s="1"/>
  <c r="AL478" i="129"/>
  <c r="AN478" i="129" s="1"/>
  <c r="AL470" i="129"/>
  <c r="AN470" i="129" s="1"/>
  <c r="AL462" i="129"/>
  <c r="AN462" i="129" s="1"/>
  <c r="AL454" i="129"/>
  <c r="AN454" i="129" s="1"/>
  <c r="AL446" i="129"/>
  <c r="AN446" i="129" s="1"/>
  <c r="AL438" i="129"/>
  <c r="AN438" i="129" s="1"/>
  <c r="AL430" i="129"/>
  <c r="AN430" i="129" s="1"/>
  <c r="AL422" i="129"/>
  <c r="AN422" i="129" s="1"/>
  <c r="AL414" i="129"/>
  <c r="AN414" i="129" s="1"/>
  <c r="AL406" i="129"/>
  <c r="AN406" i="129" s="1"/>
  <c r="AL398" i="129"/>
  <c r="AN398" i="129" s="1"/>
  <c r="AL390" i="129"/>
  <c r="AN390" i="129" s="1"/>
  <c r="AL382" i="129"/>
  <c r="AN382" i="129" s="1"/>
  <c r="AL374" i="129"/>
  <c r="AN374" i="129" s="1"/>
  <c r="AL366" i="129"/>
  <c r="AN366" i="129" s="1"/>
  <c r="AL350" i="129"/>
  <c r="AN350" i="129" s="1"/>
  <c r="AL342" i="129"/>
  <c r="AN342" i="129" s="1"/>
  <c r="AL334" i="129"/>
  <c r="AN334" i="129" s="1"/>
  <c r="AL326" i="129"/>
  <c r="AN326" i="129" s="1"/>
  <c r="AL318" i="129"/>
  <c r="AN318" i="129" s="1"/>
  <c r="AL310" i="129"/>
  <c r="AN310" i="129" s="1"/>
  <c r="AL302" i="129"/>
  <c r="AN302" i="129" s="1"/>
  <c r="AL163" i="129"/>
  <c r="AN163" i="129" s="1"/>
  <c r="AL155" i="129"/>
  <c r="AN155" i="129" s="1"/>
  <c r="AL147" i="129"/>
  <c r="AN147" i="129" s="1"/>
  <c r="AL139" i="129"/>
  <c r="AN139" i="129" s="1"/>
  <c r="AL131" i="129"/>
  <c r="AN131" i="129" s="1"/>
  <c r="AL123" i="129"/>
  <c r="AN123" i="129" s="1"/>
  <c r="AL115" i="129"/>
  <c r="AN115" i="129" s="1"/>
  <c r="AL107" i="129"/>
  <c r="AN107" i="129" s="1"/>
  <c r="AL99" i="129"/>
  <c r="AN99" i="129" s="1"/>
  <c r="AL91" i="129"/>
  <c r="AN91" i="129" s="1"/>
  <c r="AL83" i="129"/>
  <c r="AN83" i="129" s="1"/>
  <c r="AL75" i="129"/>
  <c r="AN75" i="129" s="1"/>
  <c r="AL541" i="129"/>
  <c r="AN541" i="129" s="1"/>
  <c r="AL533" i="129"/>
  <c r="AN533" i="129" s="1"/>
  <c r="AL525" i="129"/>
  <c r="AN525" i="129" s="1"/>
  <c r="AL493" i="129"/>
  <c r="AN493" i="129" s="1"/>
  <c r="AL477" i="129"/>
  <c r="AN477" i="129" s="1"/>
  <c r="AL461" i="129"/>
  <c r="AN461" i="129" s="1"/>
  <c r="AL429" i="129"/>
  <c r="AN429" i="129" s="1"/>
  <c r="AL397" i="129"/>
  <c r="AN397" i="129" s="1"/>
  <c r="AL365" i="129"/>
  <c r="AN365" i="129" s="1"/>
  <c r="AL333" i="129"/>
  <c r="AN333" i="129" s="1"/>
  <c r="AL325" i="129"/>
  <c r="AN325" i="129" s="1"/>
  <c r="AL301" i="129"/>
  <c r="AN301" i="129" s="1"/>
  <c r="AL221" i="129"/>
  <c r="AN221" i="129" s="1"/>
  <c r="AL540" i="129"/>
  <c r="AN540" i="129" s="1"/>
  <c r="AL532" i="129"/>
  <c r="AN532" i="129" s="1"/>
  <c r="AL524" i="129"/>
  <c r="AN524" i="129" s="1"/>
  <c r="AL516" i="129"/>
  <c r="AN516" i="129" s="1"/>
  <c r="AL508" i="129"/>
  <c r="AN508" i="129" s="1"/>
  <c r="AL500" i="129"/>
  <c r="AN500" i="129" s="1"/>
  <c r="AL492" i="129"/>
  <c r="AN492" i="129" s="1"/>
  <c r="AL484" i="129"/>
  <c r="AN484" i="129" s="1"/>
  <c r="AL476" i="129"/>
  <c r="AN476" i="129" s="1"/>
  <c r="AL468" i="129"/>
  <c r="AN468" i="129" s="1"/>
  <c r="AL460" i="129"/>
  <c r="AN460" i="129" s="1"/>
  <c r="AL452" i="129"/>
  <c r="AN452" i="129" s="1"/>
  <c r="AL444" i="129"/>
  <c r="AN444" i="129" s="1"/>
  <c r="AL436" i="129"/>
  <c r="AN436" i="129" s="1"/>
  <c r="AL428" i="129"/>
  <c r="AN428" i="129" s="1"/>
  <c r="AL420" i="129"/>
  <c r="AN420" i="129" s="1"/>
  <c r="AL412" i="129"/>
  <c r="AN412" i="129" s="1"/>
  <c r="AL404" i="129"/>
  <c r="AN404" i="129" s="1"/>
  <c r="AL396" i="129"/>
  <c r="AN396" i="129" s="1"/>
  <c r="AL388" i="129"/>
  <c r="AN388" i="129" s="1"/>
  <c r="AL380" i="129"/>
  <c r="AN380" i="129" s="1"/>
  <c r="AL372" i="129"/>
  <c r="AN372" i="129" s="1"/>
  <c r="AL364" i="129"/>
  <c r="AN364" i="129" s="1"/>
  <c r="AL356" i="129"/>
  <c r="AN356" i="129" s="1"/>
  <c r="AL348" i="129"/>
  <c r="AN348" i="129" s="1"/>
  <c r="AL161" i="129"/>
  <c r="AN161" i="129" s="1"/>
  <c r="AL153" i="129"/>
  <c r="AN153" i="129" s="1"/>
  <c r="AL145" i="129"/>
  <c r="AN145" i="129" s="1"/>
  <c r="AL137" i="129"/>
  <c r="AN137" i="129" s="1"/>
  <c r="AL129" i="129"/>
  <c r="AN129" i="129" s="1"/>
  <c r="AL113" i="129"/>
  <c r="AN113" i="129" s="1"/>
  <c r="AL105" i="129"/>
  <c r="AN105" i="129" s="1"/>
  <c r="AL97" i="129"/>
  <c r="AN97" i="129" s="1"/>
  <c r="AL89" i="129"/>
  <c r="AN89" i="129" s="1"/>
  <c r="AL81" i="129"/>
  <c r="AN81" i="129" s="1"/>
  <c r="AL73" i="129"/>
  <c r="AN73" i="129" s="1"/>
  <c r="AL539" i="129"/>
  <c r="AN539" i="129" s="1"/>
  <c r="AL531" i="129"/>
  <c r="AN531" i="129" s="1"/>
  <c r="AL459" i="129"/>
  <c r="AN459" i="129" s="1"/>
  <c r="AL427" i="129"/>
  <c r="AN427" i="129" s="1"/>
  <c r="AL426" i="129"/>
  <c r="AN426" i="129" s="1"/>
  <c r="AL418" i="129"/>
  <c r="AN418" i="129" s="1"/>
  <c r="AL410" i="129"/>
  <c r="AN410" i="129" s="1"/>
  <c r="AL402" i="129"/>
  <c r="AN402" i="129" s="1"/>
  <c r="AL394" i="129"/>
  <c r="AN394" i="129" s="1"/>
  <c r="AL386" i="129"/>
  <c r="AN386" i="129" s="1"/>
  <c r="AL378" i="129"/>
  <c r="AN378" i="129" s="1"/>
  <c r="AL370" i="129"/>
  <c r="AN370" i="129" s="1"/>
  <c r="AL362" i="129"/>
  <c r="AN362" i="129" s="1"/>
  <c r="AL354" i="129"/>
  <c r="AN354" i="129" s="1"/>
  <c r="AL346" i="129"/>
  <c r="AN346" i="129" s="1"/>
  <c r="AL338" i="129"/>
  <c r="AN338" i="129" s="1"/>
  <c r="AL330" i="129"/>
  <c r="AN330" i="129" s="1"/>
  <c r="AL322" i="129"/>
  <c r="AN322" i="129" s="1"/>
  <c r="AL314" i="129"/>
  <c r="AN314" i="129" s="1"/>
  <c r="AL306" i="129"/>
  <c r="AN306" i="129" s="1"/>
  <c r="AL267" i="129"/>
  <c r="AN267" i="129" s="1"/>
  <c r="AL537" i="129"/>
  <c r="AN537" i="129" s="1"/>
  <c r="AL529" i="129"/>
  <c r="AN529" i="129" s="1"/>
  <c r="AL521" i="129"/>
  <c r="AN521" i="129" s="1"/>
  <c r="AL513" i="129"/>
  <c r="AN513" i="129" s="1"/>
  <c r="AL505" i="129"/>
  <c r="AN505" i="129" s="1"/>
  <c r="AL497" i="129"/>
  <c r="AN497" i="129" s="1"/>
  <c r="AL489" i="129"/>
  <c r="AN489" i="129" s="1"/>
  <c r="AL481" i="129"/>
  <c r="AN481" i="129" s="1"/>
  <c r="AL473" i="129"/>
  <c r="AN473" i="129" s="1"/>
  <c r="AL465" i="129"/>
  <c r="AN465" i="129" s="1"/>
  <c r="AL457" i="129"/>
  <c r="AN457" i="129" s="1"/>
  <c r="AL449" i="129"/>
  <c r="AN449" i="129" s="1"/>
  <c r="AL441" i="129"/>
  <c r="AN441" i="129" s="1"/>
  <c r="AL433" i="129"/>
  <c r="AN433" i="129" s="1"/>
  <c r="AL425" i="129"/>
  <c r="AN425" i="129" s="1"/>
  <c r="AL417" i="129"/>
  <c r="AN417" i="129" s="1"/>
  <c r="AL409" i="129"/>
  <c r="AN409" i="129" s="1"/>
  <c r="AL401" i="129"/>
  <c r="AN401" i="129" s="1"/>
  <c r="AL393" i="129"/>
  <c r="AN393" i="129" s="1"/>
  <c r="AL385" i="129"/>
  <c r="AN385" i="129" s="1"/>
  <c r="AL377" i="129"/>
  <c r="AN377" i="129" s="1"/>
  <c r="AL369" i="129"/>
  <c r="AN369" i="129" s="1"/>
  <c r="AL361" i="129"/>
  <c r="AN361" i="129" s="1"/>
  <c r="AL353" i="129"/>
  <c r="AN353" i="129" s="1"/>
  <c r="AL345" i="129"/>
  <c r="AN345" i="129" s="1"/>
  <c r="AL337" i="129"/>
  <c r="AN337" i="129" s="1"/>
  <c r="AL329" i="129"/>
  <c r="AN329" i="129" s="1"/>
  <c r="AL321" i="129"/>
  <c r="AN321" i="129" s="1"/>
  <c r="AL313" i="129"/>
  <c r="AN313" i="129" s="1"/>
  <c r="AL305" i="129"/>
  <c r="AN305" i="129" s="1"/>
  <c r="AL395" i="129"/>
  <c r="AN395" i="129" s="1"/>
  <c r="AL363" i="129"/>
  <c r="AN363" i="129" s="1"/>
  <c r="AL355" i="129"/>
  <c r="AN355" i="129" s="1"/>
  <c r="AL331" i="129"/>
  <c r="AN331" i="129" s="1"/>
  <c r="AL315" i="129"/>
  <c r="AN315" i="129" s="1"/>
  <c r="AL269" i="129"/>
  <c r="AN269" i="129" s="1"/>
  <c r="AL71" i="129"/>
  <c r="AN71" i="129" s="1"/>
  <c r="AL165" i="129"/>
  <c r="AN165" i="129" s="1"/>
  <c r="AL303" i="129"/>
  <c r="AN303" i="129" s="1"/>
  <c r="AL250" i="129"/>
  <c r="AN250" i="129" s="1"/>
  <c r="AL515" i="129"/>
  <c r="AN515" i="129" s="1"/>
  <c r="AL387" i="129"/>
  <c r="AN387" i="129" s="1"/>
  <c r="AL485" i="129"/>
  <c r="AN485" i="129" s="1"/>
  <c r="AL357" i="129"/>
  <c r="AN357" i="129" s="1"/>
  <c r="AL483" i="129"/>
  <c r="AN483" i="129" s="1"/>
  <c r="AL453" i="129"/>
  <c r="AN453" i="129" s="1"/>
  <c r="AL451" i="129"/>
  <c r="AN451" i="129" s="1"/>
  <c r="AL323" i="129"/>
  <c r="AN323" i="129" s="1"/>
  <c r="AL421" i="129"/>
  <c r="AN421" i="129" s="1"/>
  <c r="AL236" i="129"/>
  <c r="AN236" i="129" s="1"/>
  <c r="AL419" i="129"/>
  <c r="AN419" i="129" s="1"/>
  <c r="AL125" i="129"/>
  <c r="AN125" i="129" s="1"/>
  <c r="AL517" i="129"/>
  <c r="AN517" i="129" s="1"/>
  <c r="AL389" i="129"/>
  <c r="AN389" i="129" s="1"/>
  <c r="AL121" i="129"/>
  <c r="AN121" i="129" s="1"/>
  <c r="AL215" i="129"/>
  <c r="AN215" i="129" s="1"/>
  <c r="AL247" i="129"/>
  <c r="AN247" i="129" s="1"/>
  <c r="AL231" i="129"/>
  <c r="AN231" i="129" s="1"/>
  <c r="AL223" i="129"/>
  <c r="AN223" i="129" s="1"/>
  <c r="AL255" i="129"/>
  <c r="AN255" i="129" s="1"/>
  <c r="AL224" i="129"/>
  <c r="AN224" i="129" s="1"/>
  <c r="AL256" i="129"/>
  <c r="AN256" i="129" s="1"/>
  <c r="AL296" i="129"/>
  <c r="AN296" i="129" s="1"/>
  <c r="AL288" i="129"/>
  <c r="AN288" i="129" s="1"/>
  <c r="AL280" i="129"/>
  <c r="AN280" i="129" s="1"/>
  <c r="AL272" i="129"/>
  <c r="AN272" i="129" s="1"/>
  <c r="AL168" i="129"/>
  <c r="AN168" i="129" s="1"/>
  <c r="AL248" i="129"/>
  <c r="AN248" i="129" s="1"/>
  <c r="AL295" i="129"/>
  <c r="AN295" i="129" s="1"/>
  <c r="AL287" i="129"/>
  <c r="AN287" i="129" s="1"/>
  <c r="AL279" i="129"/>
  <c r="AN279" i="129" s="1"/>
  <c r="AL271" i="129"/>
  <c r="AN271" i="129" s="1"/>
  <c r="AL200" i="129"/>
  <c r="AN200" i="129" s="1"/>
  <c r="AL192" i="129"/>
  <c r="AN192" i="129" s="1"/>
  <c r="AL184" i="129"/>
  <c r="AN184" i="129" s="1"/>
  <c r="AL176" i="129"/>
  <c r="AN176" i="129" s="1"/>
  <c r="AL167" i="129"/>
  <c r="AN167" i="129" s="1"/>
  <c r="AL232" i="129"/>
  <c r="AN232" i="129" s="1"/>
  <c r="AL264" i="129"/>
  <c r="AN264" i="129" s="1"/>
  <c r="AL208" i="129"/>
  <c r="AN208" i="129" s="1"/>
  <c r="AL199" i="129"/>
  <c r="AN199" i="129" s="1"/>
  <c r="AL191" i="129"/>
  <c r="AN191" i="129" s="1"/>
  <c r="AL175" i="129"/>
  <c r="AN175" i="129" s="1"/>
  <c r="AL240" i="129"/>
  <c r="AN240" i="129" s="1"/>
  <c r="AL216" i="129"/>
  <c r="AN216" i="129" s="1"/>
  <c r="AL528" i="129"/>
  <c r="AN528" i="129" s="1"/>
  <c r="AL496" i="129"/>
  <c r="AN496" i="129" s="1"/>
  <c r="AL464" i="129"/>
  <c r="AN464" i="129" s="1"/>
  <c r="AL448" i="129"/>
  <c r="AN448" i="129" s="1"/>
  <c r="AL424" i="129"/>
  <c r="AN424" i="129" s="1"/>
  <c r="AL384" i="129"/>
  <c r="AN384" i="129" s="1"/>
  <c r="AL263" i="129"/>
  <c r="AN263" i="129" s="1"/>
  <c r="AL239" i="129"/>
  <c r="AN239" i="129" s="1"/>
  <c r="AL183" i="129"/>
  <c r="AN183" i="129" s="1"/>
  <c r="AL286" i="129"/>
  <c r="AN286" i="129" s="1"/>
  <c r="AL278" i="129"/>
  <c r="AN278" i="129" s="1"/>
  <c r="AL270" i="129"/>
  <c r="AN270" i="129" s="1"/>
  <c r="AL260" i="129"/>
  <c r="AN260" i="129" s="1"/>
  <c r="AL251" i="129"/>
  <c r="AN251" i="129" s="1"/>
  <c r="AL234" i="129"/>
  <c r="AN234" i="129" s="1"/>
  <c r="AL217" i="129"/>
  <c r="AN217" i="129" s="1"/>
  <c r="AL166" i="129"/>
  <c r="AN166" i="129" s="1"/>
  <c r="AL543" i="129"/>
  <c r="AN543" i="129" s="1"/>
  <c r="AL535" i="129"/>
  <c r="AN535" i="129" s="1"/>
  <c r="AL527" i="129"/>
  <c r="AN527" i="129" s="1"/>
  <c r="AL511" i="129"/>
  <c r="AN511" i="129" s="1"/>
  <c r="AL503" i="129"/>
  <c r="AN503" i="129" s="1"/>
  <c r="AL495" i="129"/>
  <c r="AN495" i="129" s="1"/>
  <c r="AL487" i="129"/>
  <c r="AN487" i="129" s="1"/>
  <c r="AL479" i="129"/>
  <c r="AN479" i="129" s="1"/>
  <c r="AL471" i="129"/>
  <c r="AN471" i="129" s="1"/>
  <c r="AL463" i="129"/>
  <c r="AN463" i="129" s="1"/>
  <c r="AL455" i="129"/>
  <c r="AN455" i="129" s="1"/>
  <c r="AL447" i="129"/>
  <c r="AN447" i="129" s="1"/>
  <c r="AL439" i="129"/>
  <c r="AN439" i="129" s="1"/>
  <c r="AL431" i="129"/>
  <c r="AN431" i="129" s="1"/>
  <c r="AL423" i="129"/>
  <c r="AN423" i="129" s="1"/>
  <c r="AL415" i="129"/>
  <c r="AN415" i="129" s="1"/>
  <c r="AL407" i="129"/>
  <c r="AN407" i="129" s="1"/>
  <c r="AL399" i="129"/>
  <c r="AN399" i="129" s="1"/>
  <c r="AL391" i="129"/>
  <c r="AN391" i="129" s="1"/>
  <c r="AL383" i="129"/>
  <c r="AN383" i="129" s="1"/>
  <c r="AL367" i="129"/>
  <c r="AN367" i="129" s="1"/>
  <c r="AL359" i="129"/>
  <c r="AN359" i="129" s="1"/>
  <c r="AL351" i="129"/>
  <c r="AN351" i="129" s="1"/>
  <c r="AL343" i="129"/>
  <c r="AN343" i="129" s="1"/>
  <c r="AL327" i="129"/>
  <c r="AN327" i="129" s="1"/>
  <c r="AL319" i="129"/>
  <c r="AN319" i="129" s="1"/>
  <c r="AL311" i="129"/>
  <c r="AN311" i="129" s="1"/>
  <c r="AL188" i="129"/>
  <c r="AN188" i="129" s="1"/>
  <c r="AL252" i="129"/>
  <c r="AN252" i="129" s="1"/>
  <c r="AL218" i="129"/>
  <c r="AN218" i="129" s="1"/>
  <c r="AL488" i="129"/>
  <c r="AN488" i="129" s="1"/>
  <c r="AL456" i="129"/>
  <c r="AN456" i="129" s="1"/>
  <c r="AL400" i="129"/>
  <c r="AN400" i="129" s="1"/>
  <c r="AL376" i="129"/>
  <c r="AN376" i="129" s="1"/>
  <c r="AL344" i="129"/>
  <c r="AN344" i="129" s="1"/>
  <c r="AL320" i="129"/>
  <c r="AN320" i="129" s="1"/>
  <c r="AL268" i="129"/>
  <c r="AN268" i="129" s="1"/>
  <c r="AL241" i="129"/>
  <c r="AN241" i="129" s="1"/>
  <c r="AL198" i="129"/>
  <c r="AN198" i="129" s="1"/>
  <c r="AL174" i="129"/>
  <c r="AN174" i="129" s="1"/>
  <c r="AL207" i="129"/>
  <c r="AN207" i="129" s="1"/>
  <c r="AL185" i="129"/>
  <c r="AN185" i="129" s="1"/>
  <c r="AL292" i="129"/>
  <c r="AN292" i="129" s="1"/>
  <c r="AL284" i="129"/>
  <c r="AN284" i="129" s="1"/>
  <c r="AL276" i="129"/>
  <c r="AN276" i="129" s="1"/>
  <c r="AL266" i="129"/>
  <c r="AN266" i="129" s="1"/>
  <c r="AL197" i="129"/>
  <c r="AN197" i="129" s="1"/>
  <c r="AL189" i="129"/>
  <c r="AN189" i="129" s="1"/>
  <c r="AL181" i="129"/>
  <c r="AN181" i="129" s="1"/>
  <c r="AL173" i="129"/>
  <c r="AN173" i="129" s="1"/>
  <c r="AL160" i="129"/>
  <c r="AN160" i="129" s="1"/>
  <c r="AL152" i="129"/>
  <c r="AN152" i="129" s="1"/>
  <c r="AL144" i="129"/>
  <c r="AN144" i="129" s="1"/>
  <c r="AL136" i="129"/>
  <c r="AN136" i="129" s="1"/>
  <c r="AL128" i="129"/>
  <c r="AN128" i="129" s="1"/>
  <c r="AL120" i="129"/>
  <c r="AN120" i="129" s="1"/>
  <c r="AL112" i="129"/>
  <c r="AN112" i="129" s="1"/>
  <c r="AL104" i="129"/>
  <c r="AN104" i="129" s="1"/>
  <c r="AL96" i="129"/>
  <c r="AN96" i="129" s="1"/>
  <c r="AL88" i="129"/>
  <c r="AN88" i="129" s="1"/>
  <c r="AL80" i="129"/>
  <c r="AN80" i="129" s="1"/>
  <c r="AL72" i="129"/>
  <c r="AN72" i="129" s="1"/>
  <c r="AL536" i="129"/>
  <c r="AN536" i="129" s="1"/>
  <c r="AL504" i="129"/>
  <c r="AN504" i="129" s="1"/>
  <c r="AL472" i="129"/>
  <c r="AN472" i="129" s="1"/>
  <c r="AL440" i="129"/>
  <c r="AN440" i="129" s="1"/>
  <c r="AL408" i="129"/>
  <c r="AN408" i="129" s="1"/>
  <c r="AL368" i="129"/>
  <c r="AN368" i="129" s="1"/>
  <c r="AL352" i="129"/>
  <c r="AN352" i="129" s="1"/>
  <c r="AL336" i="129"/>
  <c r="AN336" i="129" s="1"/>
  <c r="AL312" i="129"/>
  <c r="AN312" i="129" s="1"/>
  <c r="AL225" i="129"/>
  <c r="AN225" i="129" s="1"/>
  <c r="AL190" i="129"/>
  <c r="AN190" i="129" s="1"/>
  <c r="AL299" i="129"/>
  <c r="AN299" i="129" s="1"/>
  <c r="AL275" i="129"/>
  <c r="AN275" i="129" s="1"/>
  <c r="AL265" i="129"/>
  <c r="AN265" i="129" s="1"/>
  <c r="AL257" i="129"/>
  <c r="AN257" i="129" s="1"/>
  <c r="AL214" i="129"/>
  <c r="AN214" i="129" s="1"/>
  <c r="AL204" i="129"/>
  <c r="AN204" i="129" s="1"/>
  <c r="AL196" i="129"/>
  <c r="AN196" i="129" s="1"/>
  <c r="AL180" i="129"/>
  <c r="AN180" i="129" s="1"/>
  <c r="AL172" i="129"/>
  <c r="AN172" i="129" s="1"/>
  <c r="AL159" i="129"/>
  <c r="AN159" i="129" s="1"/>
  <c r="AL151" i="129"/>
  <c r="AN151" i="129" s="1"/>
  <c r="AL143" i="129"/>
  <c r="AN143" i="129" s="1"/>
  <c r="AL135" i="129"/>
  <c r="AN135" i="129" s="1"/>
  <c r="AL127" i="129"/>
  <c r="AN127" i="129" s="1"/>
  <c r="AL119" i="129"/>
  <c r="AN119" i="129" s="1"/>
  <c r="AL111" i="129"/>
  <c r="AN111" i="129" s="1"/>
  <c r="AL103" i="129"/>
  <c r="AN103" i="129" s="1"/>
  <c r="AL95" i="129"/>
  <c r="AN95" i="129" s="1"/>
  <c r="AL87" i="129"/>
  <c r="AN87" i="129" s="1"/>
  <c r="AL79" i="129"/>
  <c r="AN79" i="129" s="1"/>
  <c r="AL246" i="129"/>
  <c r="AN246" i="129" s="1"/>
  <c r="AL230" i="129"/>
  <c r="AN230" i="129" s="1"/>
  <c r="AL222" i="129"/>
  <c r="AN222" i="129" s="1"/>
  <c r="AL203" i="129"/>
  <c r="AN203" i="129" s="1"/>
  <c r="AL171" i="129"/>
  <c r="AN171" i="129" s="1"/>
  <c r="AL523" i="129"/>
  <c r="AN523" i="129" s="1"/>
  <c r="AL507" i="129"/>
  <c r="AN507" i="129" s="1"/>
  <c r="AL499" i="129"/>
  <c r="AN499" i="129" s="1"/>
  <c r="AL491" i="129"/>
  <c r="AN491" i="129" s="1"/>
  <c r="AL475" i="129"/>
  <c r="AN475" i="129" s="1"/>
  <c r="AL467" i="129"/>
  <c r="AN467" i="129" s="1"/>
  <c r="AL291" i="129"/>
  <c r="AN291" i="129" s="1"/>
  <c r="AL235" i="129"/>
  <c r="AN235" i="129" s="1"/>
  <c r="AL480" i="129"/>
  <c r="AN480" i="129" s="1"/>
  <c r="AL432" i="129"/>
  <c r="AN432" i="129" s="1"/>
  <c r="AL392" i="129"/>
  <c r="AN392" i="129" s="1"/>
  <c r="AL360" i="129"/>
  <c r="AN360" i="129" s="1"/>
  <c r="AL328" i="129"/>
  <c r="AN328" i="129" s="1"/>
  <c r="AL304" i="129"/>
  <c r="AN304" i="129" s="1"/>
  <c r="AL285" i="129"/>
  <c r="AN285" i="129" s="1"/>
  <c r="AL233" i="129"/>
  <c r="AN233" i="129" s="1"/>
  <c r="AL298" i="129"/>
  <c r="AN298" i="129" s="1"/>
  <c r="AL290" i="129"/>
  <c r="AN290" i="129" s="1"/>
  <c r="AL274" i="129"/>
  <c r="AN274" i="129" s="1"/>
  <c r="AL238" i="129"/>
  <c r="AN238" i="129" s="1"/>
  <c r="AL213" i="129"/>
  <c r="AN213" i="129" s="1"/>
  <c r="AL195" i="129"/>
  <c r="AN195" i="129" s="1"/>
  <c r="AL179" i="129"/>
  <c r="AN179" i="129" s="1"/>
  <c r="AL297" i="129"/>
  <c r="AN297" i="129" s="1"/>
  <c r="AL289" i="129"/>
  <c r="AN289" i="129" s="1"/>
  <c r="AL281" i="129"/>
  <c r="AN281" i="129" s="1"/>
  <c r="AL245" i="129"/>
  <c r="AN245" i="129" s="1"/>
  <c r="AL237" i="129"/>
  <c r="AN237" i="129" s="1"/>
  <c r="AL229" i="129"/>
  <c r="AN229" i="129" s="1"/>
  <c r="AL220" i="129"/>
  <c r="AN220" i="129" s="1"/>
  <c r="AL212" i="129"/>
  <c r="AN212" i="129" s="1"/>
  <c r="AL202" i="129"/>
  <c r="AN202" i="129" s="1"/>
  <c r="AL194" i="129"/>
  <c r="AN194" i="129" s="1"/>
  <c r="AL186" i="129"/>
  <c r="AN186" i="129" s="1"/>
  <c r="AL178" i="129"/>
  <c r="AN178" i="129" s="1"/>
  <c r="AL170" i="129"/>
  <c r="AN170" i="129" s="1"/>
  <c r="AL261" i="129"/>
  <c r="AN261" i="129" s="1"/>
  <c r="AL416" i="129"/>
  <c r="AN416" i="129" s="1"/>
  <c r="AL277" i="129"/>
  <c r="AN277" i="129" s="1"/>
  <c r="AL249" i="129"/>
  <c r="AN249" i="129" s="1"/>
  <c r="AL206" i="129"/>
  <c r="AN206" i="129" s="1"/>
  <c r="AL182" i="129"/>
  <c r="AN182" i="129" s="1"/>
  <c r="AL262" i="129"/>
  <c r="AN262" i="129" s="1"/>
  <c r="AL253" i="129"/>
  <c r="AN253" i="129" s="1"/>
  <c r="AL244" i="129"/>
  <c r="AN244" i="129" s="1"/>
  <c r="AL228" i="129"/>
  <c r="AN228" i="129" s="1"/>
  <c r="AL219" i="129"/>
  <c r="AN219" i="129" s="1"/>
  <c r="AL210" i="129"/>
  <c r="AN210" i="129" s="1"/>
  <c r="AL201" i="129"/>
  <c r="AN201" i="129" s="1"/>
  <c r="AL193" i="129"/>
  <c r="AN193" i="129" s="1"/>
  <c r="AL177" i="129"/>
  <c r="AN177" i="129" s="1"/>
  <c r="AL542" i="129"/>
  <c r="AN542" i="129" s="1"/>
  <c r="AL358" i="129"/>
  <c r="AN358" i="129" s="1"/>
  <c r="AL254" i="129"/>
  <c r="AN254" i="129" s="1"/>
  <c r="AL158" i="129"/>
  <c r="AN158" i="129" s="1"/>
  <c r="AL150" i="129"/>
  <c r="AN150" i="129" s="1"/>
  <c r="AL142" i="129"/>
  <c r="AN142" i="129" s="1"/>
  <c r="AL134" i="129"/>
  <c r="AN134" i="129" s="1"/>
  <c r="AL126" i="129"/>
  <c r="AN126" i="129" s="1"/>
  <c r="AL118" i="129"/>
  <c r="AN118" i="129" s="1"/>
  <c r="AL110" i="129"/>
  <c r="AN110" i="129" s="1"/>
  <c r="AL102" i="129"/>
  <c r="AN102" i="129" s="1"/>
  <c r="AL94" i="129"/>
  <c r="AN94" i="129" s="1"/>
  <c r="AL86" i="129"/>
  <c r="AN86" i="129" s="1"/>
  <c r="AL78" i="129"/>
  <c r="AN78" i="129" s="1"/>
  <c r="AL509" i="129"/>
  <c r="AN509" i="129" s="1"/>
  <c r="AL445" i="129"/>
  <c r="AN445" i="129" s="1"/>
  <c r="AL413" i="129"/>
  <c r="AN413" i="129" s="1"/>
  <c r="AL381" i="129"/>
  <c r="AN381" i="129" s="1"/>
  <c r="AL349" i="129"/>
  <c r="AN349" i="129" s="1"/>
  <c r="AL317" i="129"/>
  <c r="AN317" i="129" s="1"/>
  <c r="AL109" i="129"/>
  <c r="AN109" i="129" s="1"/>
  <c r="AL149" i="129"/>
  <c r="AN149" i="129" s="1"/>
  <c r="AL133" i="129"/>
  <c r="AN133" i="129" s="1"/>
  <c r="AL117" i="129"/>
  <c r="AN117" i="129" s="1"/>
  <c r="AL101" i="129"/>
  <c r="AN101" i="129" s="1"/>
  <c r="AL85" i="129"/>
  <c r="AN85" i="129" s="1"/>
  <c r="AL443" i="129"/>
  <c r="AN443" i="129" s="1"/>
  <c r="AL411" i="129"/>
  <c r="AN411" i="129" s="1"/>
  <c r="AL379" i="129"/>
  <c r="AN379" i="129" s="1"/>
  <c r="AL347" i="129"/>
  <c r="AN347" i="129" s="1"/>
  <c r="AL169" i="129"/>
  <c r="AN169" i="129" s="1"/>
  <c r="AL340" i="129"/>
  <c r="AN340" i="129" s="1"/>
  <c r="AL332" i="129"/>
  <c r="AN332" i="129" s="1"/>
  <c r="AL324" i="129"/>
  <c r="AN324" i="129" s="1"/>
  <c r="AL316" i="129"/>
  <c r="AN316" i="129" s="1"/>
  <c r="AL308" i="129"/>
  <c r="AN308" i="129" s="1"/>
  <c r="AL300" i="129"/>
  <c r="AN300" i="129" s="1"/>
  <c r="AL164" i="129"/>
  <c r="AN164" i="129" s="1"/>
  <c r="AL156" i="129"/>
  <c r="AN156" i="129" s="1"/>
  <c r="AL148" i="129"/>
  <c r="AN148" i="129" s="1"/>
  <c r="AL140" i="129"/>
  <c r="AN140" i="129" s="1"/>
  <c r="AL132" i="129"/>
  <c r="AN132" i="129" s="1"/>
  <c r="AL124" i="129"/>
  <c r="AN124" i="129" s="1"/>
  <c r="AL116" i="129"/>
  <c r="AN116" i="129" s="1"/>
  <c r="AL108" i="129"/>
  <c r="AN108" i="129" s="1"/>
  <c r="AL100" i="129"/>
  <c r="AN100" i="129" s="1"/>
  <c r="AL92" i="129"/>
  <c r="AN92" i="129" s="1"/>
  <c r="AL84" i="129"/>
  <c r="AN84" i="129" s="1"/>
  <c r="AL76" i="129"/>
  <c r="AN76" i="129" s="1"/>
  <c r="AL501" i="129"/>
  <c r="AN501" i="129" s="1"/>
  <c r="AL469" i="129"/>
  <c r="AN469" i="129" s="1"/>
  <c r="AL437" i="129"/>
  <c r="AN437" i="129" s="1"/>
  <c r="AL405" i="129"/>
  <c r="AN405" i="129" s="1"/>
  <c r="AL373" i="129"/>
  <c r="AN373" i="129" s="1"/>
  <c r="AL341" i="129"/>
  <c r="AN341" i="129" s="1"/>
  <c r="AL309" i="129"/>
  <c r="AN309" i="129" s="1"/>
  <c r="AL157" i="129"/>
  <c r="AN157" i="129" s="1"/>
  <c r="AL93" i="129"/>
  <c r="AN93" i="129" s="1"/>
  <c r="AL435" i="129"/>
  <c r="AN435" i="129" s="1"/>
  <c r="AL403" i="129"/>
  <c r="AN403" i="129" s="1"/>
  <c r="AL371" i="129"/>
  <c r="AN371" i="129" s="1"/>
  <c r="AL339" i="129"/>
  <c r="AN339" i="129" s="1"/>
  <c r="AL307" i="129"/>
  <c r="AN307" i="129" s="1"/>
  <c r="AL211" i="129"/>
  <c r="AN211" i="129" s="1"/>
  <c r="AL162" i="129"/>
  <c r="AN162" i="129" s="1"/>
  <c r="AL154" i="129"/>
  <c r="AN154" i="129" s="1"/>
  <c r="AL146" i="129"/>
  <c r="AN146" i="129" s="1"/>
  <c r="AL138" i="129"/>
  <c r="AN138" i="129" s="1"/>
  <c r="AL130" i="129"/>
  <c r="AN130" i="129" s="1"/>
  <c r="AL122" i="129"/>
  <c r="AN122" i="129" s="1"/>
  <c r="AL114" i="129"/>
  <c r="AN114" i="129" s="1"/>
  <c r="AL106" i="129"/>
  <c r="AN106" i="129" s="1"/>
  <c r="AL98" i="129"/>
  <c r="AN98" i="129" s="1"/>
  <c r="AL90" i="129"/>
  <c r="AN90" i="129" s="1"/>
  <c r="AL82" i="129"/>
  <c r="AN82" i="129" s="1"/>
  <c r="AL74" i="129"/>
  <c r="AN74" i="129" s="1"/>
  <c r="AL141" i="129"/>
  <c r="AN141" i="129" s="1"/>
  <c r="AL77" i="129"/>
  <c r="AN77" i="129" s="1"/>
  <c r="Q354" i="129"/>
  <c r="M5" i="101"/>
  <c r="G7" i="117" l="1"/>
  <c r="AH24" i="129"/>
  <c r="AH25" i="129"/>
  <c r="AH26" i="129"/>
  <c r="AH27" i="129"/>
  <c r="AH28" i="129"/>
  <c r="AH29" i="129"/>
  <c r="AH30" i="129"/>
  <c r="AH31" i="129"/>
  <c r="AH32" i="129"/>
  <c r="AH33" i="129"/>
  <c r="AH34" i="129"/>
  <c r="AH35" i="129"/>
  <c r="AH36" i="129"/>
  <c r="AH37" i="129"/>
  <c r="AH38" i="129"/>
  <c r="AH39" i="129"/>
  <c r="AH40" i="129"/>
  <c r="AH41" i="129"/>
  <c r="AH42" i="129"/>
  <c r="AH43" i="129"/>
  <c r="AH44" i="129"/>
  <c r="AH45" i="129"/>
  <c r="AH46" i="129"/>
  <c r="AH47" i="129"/>
  <c r="AH48" i="129"/>
  <c r="AH49" i="129"/>
  <c r="AH50" i="129"/>
  <c r="AH51" i="129"/>
  <c r="AH52" i="129"/>
  <c r="AH53" i="129"/>
  <c r="AH54" i="129"/>
  <c r="AH55" i="129"/>
  <c r="AH56" i="129"/>
  <c r="AH57" i="129"/>
  <c r="AH58" i="129"/>
  <c r="AH59" i="129"/>
  <c r="AH60" i="129"/>
  <c r="AH61" i="129"/>
  <c r="AH62" i="129"/>
  <c r="AH63" i="129"/>
  <c r="AH64" i="129"/>
  <c r="AH65" i="129"/>
  <c r="AH66" i="129"/>
  <c r="AH67" i="129"/>
  <c r="AH68" i="129"/>
  <c r="AH69" i="129"/>
  <c r="AH70" i="129"/>
  <c r="AH23" i="129"/>
  <c r="P542" i="117"/>
  <c r="O542" i="117"/>
  <c r="N542" i="117"/>
  <c r="M542" i="117"/>
  <c r="L542" i="117"/>
  <c r="K542" i="117"/>
  <c r="J542" i="117"/>
  <c r="I542" i="117"/>
  <c r="H542" i="117"/>
  <c r="G541" i="117"/>
  <c r="G540" i="117"/>
  <c r="G539" i="117"/>
  <c r="G538" i="117"/>
  <c r="G537" i="117"/>
  <c r="G536" i="117"/>
  <c r="G535" i="117"/>
  <c r="G534" i="117"/>
  <c r="G533" i="117"/>
  <c r="G532" i="117"/>
  <c r="G531" i="117"/>
  <c r="G530" i="117"/>
  <c r="G529" i="117"/>
  <c r="G528" i="117"/>
  <c r="G526" i="117"/>
  <c r="G524" i="117"/>
  <c r="G517" i="117"/>
  <c r="G518" i="117"/>
  <c r="G519" i="117"/>
  <c r="G510" i="117"/>
  <c r="G485" i="117"/>
  <c r="G456" i="117"/>
  <c r="G447" i="117"/>
  <c r="G439" i="117"/>
  <c r="G412" i="117"/>
  <c r="G396" i="117"/>
  <c r="G373" i="117"/>
  <c r="G357" i="117"/>
  <c r="G354" i="117"/>
  <c r="G352" i="117"/>
  <c r="G252" i="117"/>
  <c r="G205" i="117"/>
  <c r="G127" i="117"/>
  <c r="G69" i="117"/>
  <c r="G60" i="117"/>
  <c r="G61" i="117"/>
  <c r="G62" i="117"/>
  <c r="G63" i="117"/>
  <c r="G64" i="117"/>
  <c r="G65" i="117"/>
  <c r="G66" i="117"/>
  <c r="G67" i="117"/>
  <c r="G68" i="117"/>
  <c r="G70" i="117"/>
  <c r="G71" i="117"/>
  <c r="G72" i="117"/>
  <c r="G73" i="117"/>
  <c r="G74" i="117"/>
  <c r="G75" i="117"/>
  <c r="G76" i="117"/>
  <c r="G77" i="117"/>
  <c r="G78" i="117"/>
  <c r="G79" i="117"/>
  <c r="G80" i="117"/>
  <c r="G81" i="117"/>
  <c r="G82" i="117"/>
  <c r="G83" i="117"/>
  <c r="G84" i="117"/>
  <c r="G85" i="117"/>
  <c r="G86" i="117"/>
  <c r="G87" i="117"/>
  <c r="G88" i="117"/>
  <c r="G89" i="117"/>
  <c r="G90" i="117"/>
  <c r="G91" i="117"/>
  <c r="G92" i="117"/>
  <c r="G93" i="117"/>
  <c r="G94" i="117"/>
  <c r="G95" i="117"/>
  <c r="G96" i="117"/>
  <c r="G97" i="117"/>
  <c r="G98" i="117"/>
  <c r="G99" i="117"/>
  <c r="G100" i="117"/>
  <c r="G101" i="117"/>
  <c r="G102" i="117"/>
  <c r="G103" i="117"/>
  <c r="G104" i="117"/>
  <c r="G105" i="117"/>
  <c r="G106" i="117"/>
  <c r="G107" i="117"/>
  <c r="G108" i="117"/>
  <c r="G109" i="117"/>
  <c r="G110" i="117"/>
  <c r="G111" i="117"/>
  <c r="G112" i="117"/>
  <c r="G113" i="117"/>
  <c r="G114" i="117"/>
  <c r="G564" i="117"/>
  <c r="G565" i="117"/>
  <c r="G115" i="117"/>
  <c r="G116" i="117"/>
  <c r="G117" i="117"/>
  <c r="G118" i="117"/>
  <c r="G119" i="117"/>
  <c r="G120" i="117"/>
  <c r="G121" i="117"/>
  <c r="G122" i="117"/>
  <c r="G123" i="117"/>
  <c r="G124" i="117"/>
  <c r="G125" i="117"/>
  <c r="G126" i="117"/>
  <c r="G128" i="117"/>
  <c r="G129" i="117"/>
  <c r="G130" i="117"/>
  <c r="G131" i="117"/>
  <c r="G132" i="117"/>
  <c r="G133" i="117"/>
  <c r="G134" i="117"/>
  <c r="G135" i="117"/>
  <c r="G136" i="117"/>
  <c r="G137" i="117"/>
  <c r="G138" i="117"/>
  <c r="G139" i="117"/>
  <c r="G140" i="117"/>
  <c r="G141" i="117"/>
  <c r="G142" i="117"/>
  <c r="G143" i="117"/>
  <c r="G144" i="117"/>
  <c r="G145" i="117"/>
  <c r="G146" i="117"/>
  <c r="G147" i="117"/>
  <c r="G148" i="117"/>
  <c r="G149" i="117"/>
  <c r="G150" i="117"/>
  <c r="G151" i="117"/>
  <c r="G152" i="117"/>
  <c r="G153" i="117"/>
  <c r="G154" i="117"/>
  <c r="G155" i="117"/>
  <c r="G156" i="117"/>
  <c r="G157" i="117"/>
  <c r="G158" i="117"/>
  <c r="G159" i="117"/>
  <c r="G160" i="117"/>
  <c r="G161" i="117"/>
  <c r="G162" i="117"/>
  <c r="G163" i="117"/>
  <c r="G164" i="117"/>
  <c r="G165" i="117"/>
  <c r="G166" i="117"/>
  <c r="G167" i="117"/>
  <c r="G168" i="117"/>
  <c r="G169" i="117"/>
  <c r="G170" i="117"/>
  <c r="G171" i="117"/>
  <c r="G172" i="117"/>
  <c r="G173" i="117"/>
  <c r="G174" i="117"/>
  <c r="G175" i="117"/>
  <c r="G176" i="117"/>
  <c r="G177" i="117"/>
  <c r="G178" i="117"/>
  <c r="G179" i="117"/>
  <c r="G180" i="117"/>
  <c r="G181" i="117"/>
  <c r="G182" i="117"/>
  <c r="G183" i="117"/>
  <c r="G184" i="117"/>
  <c r="G185" i="117"/>
  <c r="G186" i="117"/>
  <c r="G187" i="117"/>
  <c r="G188" i="117"/>
  <c r="G189" i="117"/>
  <c r="G190" i="117"/>
  <c r="G191" i="117"/>
  <c r="G192" i="117"/>
  <c r="G193" i="117"/>
  <c r="G194" i="117"/>
  <c r="G195" i="117"/>
  <c r="G196" i="117"/>
  <c r="G197" i="117"/>
  <c r="G198" i="117"/>
  <c r="G199" i="117"/>
  <c r="G200" i="117"/>
  <c r="G201" i="117"/>
  <c r="G202" i="117"/>
  <c r="G203" i="117"/>
  <c r="G204" i="117"/>
  <c r="G206" i="117"/>
  <c r="G207" i="117"/>
  <c r="G208" i="117"/>
  <c r="G209" i="117"/>
  <c r="G210" i="117"/>
  <c r="G211" i="117"/>
  <c r="G212" i="117"/>
  <c r="G213" i="117"/>
  <c r="G214" i="117"/>
  <c r="G215" i="117"/>
  <c r="G216" i="117"/>
  <c r="G217" i="117"/>
  <c r="G218" i="117"/>
  <c r="G219" i="117"/>
  <c r="G220" i="117"/>
  <c r="G221" i="117"/>
  <c r="G222" i="117"/>
  <c r="G223" i="117"/>
  <c r="G224" i="117"/>
  <c r="G225" i="117"/>
  <c r="G226" i="117"/>
  <c r="G227" i="117"/>
  <c r="G228" i="117"/>
  <c r="G229" i="117"/>
  <c r="G230" i="117"/>
  <c r="G231" i="117"/>
  <c r="G232" i="117"/>
  <c r="G233" i="117"/>
  <c r="G234" i="117"/>
  <c r="G235" i="117"/>
  <c r="G236" i="117"/>
  <c r="G237" i="117"/>
  <c r="G238" i="117"/>
  <c r="G239" i="117"/>
  <c r="G240" i="117"/>
  <c r="G241" i="117"/>
  <c r="G242" i="117"/>
  <c r="G243" i="117"/>
  <c r="G244" i="117"/>
  <c r="G245" i="117"/>
  <c r="G246" i="117"/>
  <c r="G247" i="117"/>
  <c r="G248" i="117"/>
  <c r="G249" i="117"/>
  <c r="G250" i="117"/>
  <c r="G251" i="117"/>
  <c r="G253" i="117"/>
  <c r="G254" i="117"/>
  <c r="G255" i="117"/>
  <c r="G256" i="117"/>
  <c r="G257" i="117"/>
  <c r="G258" i="117"/>
  <c r="G259" i="117"/>
  <c r="G260" i="117"/>
  <c r="G261" i="117"/>
  <c r="G262" i="117"/>
  <c r="G263" i="117"/>
  <c r="G264" i="117"/>
  <c r="G265" i="117"/>
  <c r="G266" i="117"/>
  <c r="G267" i="117"/>
  <c r="G268" i="117"/>
  <c r="G269" i="117"/>
  <c r="G270" i="117"/>
  <c r="G271" i="117"/>
  <c r="G272" i="117"/>
  <c r="G273" i="117"/>
  <c r="G274" i="117"/>
  <c r="G275" i="117"/>
  <c r="G276" i="117"/>
  <c r="G277" i="117"/>
  <c r="G278" i="117"/>
  <c r="G279" i="117"/>
  <c r="G280" i="117"/>
  <c r="G566" i="117"/>
  <c r="G567" i="117"/>
  <c r="G568" i="117"/>
  <c r="G569" i="117"/>
  <c r="G570" i="117"/>
  <c r="G571" i="117"/>
  <c r="G572" i="117"/>
  <c r="G573" i="117"/>
  <c r="G574" i="117"/>
  <c r="G575" i="117"/>
  <c r="G576" i="117"/>
  <c r="G281" i="117"/>
  <c r="G282" i="117"/>
  <c r="G283" i="117"/>
  <c r="G284" i="117"/>
  <c r="G285" i="117"/>
  <c r="G286" i="117"/>
  <c r="G287" i="117"/>
  <c r="G288" i="117"/>
  <c r="G289" i="117"/>
  <c r="G290" i="117"/>
  <c r="G291" i="117"/>
  <c r="G292" i="117"/>
  <c r="G293" i="117"/>
  <c r="G294" i="117"/>
  <c r="G295" i="117"/>
  <c r="G296" i="117"/>
  <c r="G297" i="117"/>
  <c r="G298" i="117"/>
  <c r="G299" i="117"/>
  <c r="G300" i="117"/>
  <c r="G301" i="117"/>
  <c r="G302" i="117"/>
  <c r="G303" i="117"/>
  <c r="G304" i="117"/>
  <c r="G305" i="117"/>
  <c r="G306" i="117"/>
  <c r="G307" i="117"/>
  <c r="G308" i="117"/>
  <c r="G309" i="117"/>
  <c r="G310" i="117"/>
  <c r="G311" i="117"/>
  <c r="G312" i="117"/>
  <c r="G313" i="117"/>
  <c r="G314" i="117"/>
  <c r="G315" i="117"/>
  <c r="G316" i="117"/>
  <c r="G317" i="117"/>
  <c r="G318" i="117"/>
  <c r="G319" i="117"/>
  <c r="G320" i="117"/>
  <c r="G321" i="117"/>
  <c r="G322" i="117"/>
  <c r="G323" i="117"/>
  <c r="G324" i="117"/>
  <c r="G325" i="117"/>
  <c r="G326" i="117"/>
  <c r="G327" i="117"/>
  <c r="G328" i="117"/>
  <c r="G329" i="117"/>
  <c r="G330" i="117"/>
  <c r="G331" i="117"/>
  <c r="G332" i="117"/>
  <c r="G333" i="117"/>
  <c r="G334" i="117"/>
  <c r="G335" i="117"/>
  <c r="G336" i="117"/>
  <c r="G337" i="117"/>
  <c r="G338" i="117"/>
  <c r="G339" i="117"/>
  <c r="G340" i="117"/>
  <c r="G341" i="117"/>
  <c r="G342" i="117"/>
  <c r="G343" i="117"/>
  <c r="G344" i="117"/>
  <c r="G345" i="117"/>
  <c r="G346" i="117"/>
  <c r="G347" i="117"/>
  <c r="G348" i="117"/>
  <c r="G349" i="117"/>
  <c r="G350" i="117"/>
  <c r="G351" i="117"/>
  <c r="G355" i="117"/>
  <c r="G356" i="117"/>
  <c r="G358" i="117"/>
  <c r="G359" i="117"/>
  <c r="G360" i="117"/>
  <c r="G361" i="117"/>
  <c r="G362" i="117"/>
  <c r="G363" i="117"/>
  <c r="G364" i="117"/>
  <c r="G365" i="117"/>
  <c r="G366" i="117"/>
  <c r="G367" i="117"/>
  <c r="G368" i="117"/>
  <c r="G369" i="117"/>
  <c r="G370" i="117"/>
  <c r="G371" i="117"/>
  <c r="G372" i="117"/>
  <c r="G374" i="117"/>
  <c r="G375" i="117"/>
  <c r="G376" i="117"/>
  <c r="G377" i="117"/>
  <c r="G378" i="117"/>
  <c r="G379" i="117"/>
  <c r="G380" i="117"/>
  <c r="G381" i="117"/>
  <c r="G382" i="117"/>
  <c r="G383" i="117"/>
  <c r="G384" i="117"/>
  <c r="G385" i="117"/>
  <c r="G386" i="117"/>
  <c r="G387" i="117"/>
  <c r="G388" i="117"/>
  <c r="G389" i="117"/>
  <c r="G390" i="117"/>
  <c r="G391" i="117"/>
  <c r="G392" i="117"/>
  <c r="G393" i="117"/>
  <c r="G394" i="117"/>
  <c r="G395" i="117"/>
  <c r="G397" i="117"/>
  <c r="G398" i="117"/>
  <c r="G399" i="117"/>
  <c r="G400" i="117"/>
  <c r="G401" i="117"/>
  <c r="G402" i="117"/>
  <c r="G403" i="117"/>
  <c r="G404" i="117"/>
  <c r="G405" i="117"/>
  <c r="G406" i="117"/>
  <c r="G407" i="117"/>
  <c r="G408" i="117"/>
  <c r="G409" i="117"/>
  <c r="G410" i="117"/>
  <c r="G411" i="117"/>
  <c r="G413" i="117"/>
  <c r="G414" i="117"/>
  <c r="G415" i="117"/>
  <c r="G416" i="117"/>
  <c r="G417" i="117"/>
  <c r="G418" i="117"/>
  <c r="G419" i="117"/>
  <c r="G420" i="117"/>
  <c r="G421" i="117"/>
  <c r="G422" i="117"/>
  <c r="G423" i="117"/>
  <c r="G424" i="117"/>
  <c r="G425" i="117"/>
  <c r="G426" i="117"/>
  <c r="G427" i="117"/>
  <c r="G428" i="117"/>
  <c r="G429" i="117"/>
  <c r="G430" i="117"/>
  <c r="G431" i="117"/>
  <c r="G432" i="117"/>
  <c r="G433" i="117"/>
  <c r="G434" i="117"/>
  <c r="G435" i="117"/>
  <c r="G436" i="117"/>
  <c r="G437" i="117"/>
  <c r="G438" i="117"/>
  <c r="G440" i="117"/>
  <c r="G441" i="117"/>
  <c r="G442" i="117"/>
  <c r="G443" i="117"/>
  <c r="G444" i="117"/>
  <c r="G445" i="117"/>
  <c r="G446" i="117"/>
  <c r="G448" i="117"/>
  <c r="G449" i="117"/>
  <c r="G450" i="117"/>
  <c r="G451" i="117"/>
  <c r="G452" i="117"/>
  <c r="G453" i="117"/>
  <c r="G454" i="117"/>
  <c r="G455" i="117"/>
  <c r="G457" i="117"/>
  <c r="G458" i="117"/>
  <c r="G459" i="117"/>
  <c r="G460" i="117"/>
  <c r="G461" i="117"/>
  <c r="G462" i="117"/>
  <c r="G463" i="117"/>
  <c r="G464" i="117"/>
  <c r="G465" i="117"/>
  <c r="G467" i="117"/>
  <c r="G468" i="117"/>
  <c r="G469" i="117"/>
  <c r="G470" i="117"/>
  <c r="G471" i="117"/>
  <c r="G472" i="117"/>
  <c r="G473" i="117"/>
  <c r="G474" i="117"/>
  <c r="G475" i="117"/>
  <c r="G476" i="117"/>
  <c r="G477" i="117"/>
  <c r="G478" i="117"/>
  <c r="G479" i="117"/>
  <c r="G480" i="117"/>
  <c r="G481" i="117"/>
  <c r="G482" i="117"/>
  <c r="G483" i="117"/>
  <c r="G484" i="117"/>
  <c r="G486" i="117"/>
  <c r="G487" i="117"/>
  <c r="G488" i="117"/>
  <c r="G489" i="117"/>
  <c r="G490" i="117"/>
  <c r="G491" i="117"/>
  <c r="G492" i="117"/>
  <c r="G493" i="117"/>
  <c r="G494" i="117"/>
  <c r="G495" i="117"/>
  <c r="G496" i="117"/>
  <c r="G497" i="117"/>
  <c r="G498" i="117"/>
  <c r="G499" i="117"/>
  <c r="G500" i="117"/>
  <c r="G501" i="117"/>
  <c r="G502" i="117"/>
  <c r="G503" i="117"/>
  <c r="G504" i="117"/>
  <c r="G505" i="117"/>
  <c r="G506" i="117"/>
  <c r="G507" i="117"/>
  <c r="G508" i="117"/>
  <c r="G509" i="117"/>
  <c r="G511" i="117"/>
  <c r="G512" i="117"/>
  <c r="G513" i="117"/>
  <c r="G514" i="117"/>
  <c r="G515" i="117"/>
  <c r="G516" i="117"/>
  <c r="G520" i="117"/>
  <c r="G521" i="117"/>
  <c r="G522" i="117"/>
  <c r="G523" i="117"/>
  <c r="G525" i="117"/>
  <c r="G527" i="117"/>
  <c r="G546" i="117"/>
  <c r="G547" i="117"/>
  <c r="G548" i="117"/>
  <c r="G549" i="117"/>
  <c r="G550" i="117"/>
  <c r="G551" i="117"/>
  <c r="G552" i="117"/>
  <c r="G553" i="117"/>
  <c r="G554" i="117"/>
  <c r="G555" i="117"/>
  <c r="G556" i="117"/>
  <c r="G557" i="117"/>
  <c r="G558" i="117"/>
  <c r="G559" i="117"/>
  <c r="G560" i="117"/>
  <c r="G561" i="117"/>
  <c r="G562" i="117"/>
  <c r="G563" i="117"/>
  <c r="A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36" i="117"/>
  <c r="G37" i="117"/>
  <c r="G38" i="117"/>
  <c r="G39" i="117"/>
  <c r="G40" i="117"/>
  <c r="G41" i="117"/>
  <c r="G42" i="117"/>
  <c r="G43" i="117"/>
  <c r="G44" i="117"/>
  <c r="G45" i="117"/>
  <c r="G46" i="117"/>
  <c r="G47" i="117"/>
  <c r="G48" i="117"/>
  <c r="G49" i="117"/>
  <c r="G50" i="117"/>
  <c r="G51" i="117"/>
  <c r="G52" i="117"/>
  <c r="G53" i="117"/>
  <c r="G54" i="117"/>
  <c r="G55" i="117"/>
  <c r="G56" i="117"/>
  <c r="G57" i="117"/>
  <c r="G58" i="117"/>
  <c r="G59" i="117"/>
  <c r="G21" i="117"/>
  <c r="N14" i="117"/>
  <c r="O13" i="117"/>
  <c r="N13" i="117"/>
  <c r="K13" i="117"/>
  <c r="J13" i="117"/>
  <c r="O11" i="117"/>
  <c r="N11" i="117"/>
  <c r="K11" i="117"/>
  <c r="J11" i="117"/>
  <c r="P12" i="117"/>
  <c r="M12" i="117"/>
  <c r="L12" i="117"/>
  <c r="I12" i="117"/>
  <c r="O15" i="117"/>
  <c r="N15" i="117"/>
  <c r="L15" i="117"/>
  <c r="K15" i="117"/>
  <c r="I15" i="117"/>
  <c r="P10" i="117"/>
  <c r="N10" i="117"/>
  <c r="M10" i="117"/>
  <c r="H10" i="117"/>
  <c r="P14" i="117"/>
  <c r="M14" i="117"/>
  <c r="I14" i="117"/>
  <c r="P18" i="117"/>
  <c r="O18" i="117"/>
  <c r="N18" i="117"/>
  <c r="M18" i="117"/>
  <c r="L18" i="117"/>
  <c r="K18" i="117"/>
  <c r="J18" i="117"/>
  <c r="I18" i="117"/>
  <c r="H18" i="117"/>
  <c r="G18" i="117"/>
  <c r="P17" i="117"/>
  <c r="O17" i="117"/>
  <c r="N17" i="117"/>
  <c r="M17" i="117"/>
  <c r="L17" i="117"/>
  <c r="K17" i="117"/>
  <c r="J17" i="117"/>
  <c r="I17" i="117"/>
  <c r="H17" i="117"/>
  <c r="P16" i="117"/>
  <c r="O16" i="117"/>
  <c r="N16" i="117"/>
  <c r="M16" i="117"/>
  <c r="L16" i="117"/>
  <c r="K16" i="117"/>
  <c r="J16" i="117"/>
  <c r="I16" i="117"/>
  <c r="H16" i="117"/>
  <c r="P15" i="117"/>
  <c r="M15" i="117"/>
  <c r="H15" i="117"/>
  <c r="O14" i="117"/>
  <c r="K14" i="117"/>
  <c r="J14" i="117"/>
  <c r="P13" i="117"/>
  <c r="M13" i="117"/>
  <c r="L13" i="117"/>
  <c r="I13" i="117"/>
  <c r="H13" i="117"/>
  <c r="O12" i="117"/>
  <c r="N12" i="117"/>
  <c r="K12" i="117"/>
  <c r="J12" i="117"/>
  <c r="P11" i="117"/>
  <c r="M11" i="117"/>
  <c r="L11" i="117"/>
  <c r="I11" i="117"/>
  <c r="H11" i="117"/>
  <c r="O10" i="117"/>
  <c r="L10" i="117"/>
  <c r="J10" i="117"/>
  <c r="I10" i="117"/>
  <c r="O7" i="117"/>
  <c r="AH8" i="129" l="1"/>
  <c r="G542" i="117"/>
  <c r="N7" i="117"/>
  <c r="G16" i="117"/>
  <c r="G17" i="117"/>
  <c r="K10" i="117"/>
  <c r="G10" i="117"/>
  <c r="H12" i="117"/>
  <c r="L14" i="117"/>
  <c r="J15" i="117"/>
  <c r="P7" i="117"/>
  <c r="G11" i="117"/>
  <c r="H14" i="117"/>
  <c r="M7" i="117" l="1"/>
  <c r="G14" i="117"/>
  <c r="G13" i="117"/>
  <c r="G12" i="117"/>
  <c r="G15" i="117"/>
  <c r="L7" i="117" l="1"/>
  <c r="K7" i="117" l="1"/>
  <c r="AD24" i="129"/>
  <c r="AD25" i="129"/>
  <c r="AD26" i="129"/>
  <c r="AD27" i="129"/>
  <c r="AD28" i="129"/>
  <c r="AD29" i="129"/>
  <c r="AD30" i="129"/>
  <c r="AD31" i="129"/>
  <c r="AD32" i="129"/>
  <c r="AD33" i="129"/>
  <c r="AD34" i="129"/>
  <c r="AD35" i="129"/>
  <c r="AD36" i="129"/>
  <c r="AD37" i="129"/>
  <c r="AD38" i="129"/>
  <c r="AD39" i="129"/>
  <c r="AD40" i="129"/>
  <c r="AD41" i="129"/>
  <c r="AD42" i="129"/>
  <c r="AD43" i="129"/>
  <c r="AD44" i="129"/>
  <c r="AD45" i="129"/>
  <c r="AD46" i="129"/>
  <c r="AD47" i="129"/>
  <c r="AD48" i="129"/>
  <c r="AD49" i="129"/>
  <c r="AD50" i="129"/>
  <c r="AD51" i="129"/>
  <c r="AD52" i="129"/>
  <c r="AD53" i="129"/>
  <c r="AD54" i="129"/>
  <c r="AD55" i="129"/>
  <c r="AD56" i="129"/>
  <c r="AD57" i="129"/>
  <c r="AD58" i="129"/>
  <c r="AD59" i="129"/>
  <c r="AD60" i="129"/>
  <c r="AD61" i="129"/>
  <c r="AD62" i="129"/>
  <c r="AD63" i="129"/>
  <c r="AD64" i="129"/>
  <c r="AD65" i="129"/>
  <c r="AD66" i="129"/>
  <c r="AD67" i="129"/>
  <c r="AD68" i="129"/>
  <c r="AD69" i="129"/>
  <c r="AD70" i="129"/>
  <c r="AD23" i="129"/>
  <c r="K24" i="129"/>
  <c r="K25" i="129"/>
  <c r="K26" i="129"/>
  <c r="K27" i="129"/>
  <c r="K28" i="129"/>
  <c r="K29" i="129"/>
  <c r="K30" i="129"/>
  <c r="K31" i="129"/>
  <c r="K32" i="129"/>
  <c r="K33" i="129"/>
  <c r="K34" i="129"/>
  <c r="K35" i="129"/>
  <c r="K36" i="129"/>
  <c r="K37" i="129"/>
  <c r="K38" i="129"/>
  <c r="K39" i="129"/>
  <c r="K40" i="129"/>
  <c r="K41" i="129"/>
  <c r="K42" i="129"/>
  <c r="K43" i="129"/>
  <c r="K44" i="129"/>
  <c r="K45" i="129"/>
  <c r="K46" i="129"/>
  <c r="K47" i="129"/>
  <c r="K48" i="129"/>
  <c r="K49" i="129"/>
  <c r="K50" i="129"/>
  <c r="K51" i="129"/>
  <c r="K52" i="129"/>
  <c r="K53" i="129"/>
  <c r="K54" i="129"/>
  <c r="K55" i="129"/>
  <c r="K56" i="129"/>
  <c r="K57" i="129"/>
  <c r="K58" i="129"/>
  <c r="K59" i="129"/>
  <c r="K60" i="129"/>
  <c r="K61" i="129"/>
  <c r="K62" i="129"/>
  <c r="K63" i="129"/>
  <c r="K64" i="129"/>
  <c r="K65" i="129"/>
  <c r="K66" i="129"/>
  <c r="K67" i="129"/>
  <c r="K68" i="129"/>
  <c r="K69" i="129"/>
  <c r="K70" i="129"/>
  <c r="K71" i="129"/>
  <c r="K72" i="129"/>
  <c r="K73" i="129"/>
  <c r="K74" i="129"/>
  <c r="K75" i="129"/>
  <c r="K76" i="129"/>
  <c r="K77" i="129"/>
  <c r="K78" i="129"/>
  <c r="K79" i="129"/>
  <c r="K80" i="129"/>
  <c r="K81" i="129"/>
  <c r="K82" i="129"/>
  <c r="K83" i="129"/>
  <c r="K84" i="129"/>
  <c r="K85" i="129"/>
  <c r="K86" i="129"/>
  <c r="K87" i="129"/>
  <c r="K88" i="129"/>
  <c r="K89" i="129"/>
  <c r="K90" i="129"/>
  <c r="K91" i="129"/>
  <c r="K92" i="129"/>
  <c r="K93" i="129"/>
  <c r="K94" i="129"/>
  <c r="K95" i="129"/>
  <c r="K96" i="129"/>
  <c r="K97" i="129"/>
  <c r="K98" i="129"/>
  <c r="K99" i="129"/>
  <c r="K100" i="129"/>
  <c r="K101" i="129"/>
  <c r="K102" i="129"/>
  <c r="K103" i="129"/>
  <c r="K104" i="129"/>
  <c r="K105" i="129"/>
  <c r="K106" i="129"/>
  <c r="K107" i="129"/>
  <c r="K108" i="129"/>
  <c r="K109" i="129"/>
  <c r="K110" i="129"/>
  <c r="K111" i="129"/>
  <c r="K112" i="129"/>
  <c r="K113" i="129"/>
  <c r="K114" i="129"/>
  <c r="K115" i="129"/>
  <c r="K116" i="129"/>
  <c r="K117" i="129"/>
  <c r="K118" i="129"/>
  <c r="K119" i="129"/>
  <c r="K120" i="129"/>
  <c r="K121" i="129"/>
  <c r="K122" i="129"/>
  <c r="K123" i="129"/>
  <c r="K124" i="129"/>
  <c r="K125" i="129"/>
  <c r="K126" i="129"/>
  <c r="K127" i="129"/>
  <c r="K128" i="129"/>
  <c r="K129" i="129"/>
  <c r="K130" i="129"/>
  <c r="K131" i="129"/>
  <c r="K132" i="129"/>
  <c r="K133" i="129"/>
  <c r="K134" i="129"/>
  <c r="K135" i="129"/>
  <c r="K136" i="129"/>
  <c r="K137" i="129"/>
  <c r="K138" i="129"/>
  <c r="K139" i="129"/>
  <c r="K140" i="129"/>
  <c r="K141" i="129"/>
  <c r="K142" i="129"/>
  <c r="K143" i="129"/>
  <c r="K144" i="129"/>
  <c r="K145" i="129"/>
  <c r="K146" i="129"/>
  <c r="K147" i="129"/>
  <c r="K148" i="129"/>
  <c r="K149" i="129"/>
  <c r="K150" i="129"/>
  <c r="K151" i="129"/>
  <c r="K152" i="129"/>
  <c r="K153" i="129"/>
  <c r="K154" i="129"/>
  <c r="K155" i="129"/>
  <c r="K156" i="129"/>
  <c r="K157" i="129"/>
  <c r="K158" i="129"/>
  <c r="K159" i="129"/>
  <c r="K160" i="129"/>
  <c r="K161" i="129"/>
  <c r="K162" i="129"/>
  <c r="K163" i="129"/>
  <c r="K164" i="129"/>
  <c r="K165" i="129"/>
  <c r="K166" i="129"/>
  <c r="K167" i="129"/>
  <c r="K168" i="129"/>
  <c r="K169" i="129"/>
  <c r="K170" i="129"/>
  <c r="K171" i="129"/>
  <c r="K172" i="129"/>
  <c r="K173" i="129"/>
  <c r="K174" i="129"/>
  <c r="K175" i="129"/>
  <c r="K176" i="129"/>
  <c r="K177" i="129"/>
  <c r="K178" i="129"/>
  <c r="K179" i="129"/>
  <c r="K180" i="129"/>
  <c r="K181" i="129"/>
  <c r="K182" i="129"/>
  <c r="K183" i="129"/>
  <c r="K184" i="129"/>
  <c r="K185" i="129"/>
  <c r="K186" i="129"/>
  <c r="K187" i="129"/>
  <c r="K188" i="129"/>
  <c r="K189" i="129"/>
  <c r="K190" i="129"/>
  <c r="K191" i="129"/>
  <c r="K192" i="129"/>
  <c r="K193" i="129"/>
  <c r="K194" i="129"/>
  <c r="K195" i="129"/>
  <c r="K196" i="129"/>
  <c r="K197" i="129"/>
  <c r="K198" i="129"/>
  <c r="K199" i="129"/>
  <c r="K200" i="129"/>
  <c r="K201" i="129"/>
  <c r="K202" i="129"/>
  <c r="K203" i="129"/>
  <c r="K204" i="129"/>
  <c r="K205" i="129"/>
  <c r="K206" i="129"/>
  <c r="K207" i="129"/>
  <c r="K208" i="129"/>
  <c r="K209" i="129"/>
  <c r="K210" i="129"/>
  <c r="K211" i="129"/>
  <c r="K212" i="129"/>
  <c r="K213" i="129"/>
  <c r="K214" i="129"/>
  <c r="K215" i="129"/>
  <c r="K216" i="129"/>
  <c r="K217" i="129"/>
  <c r="K218" i="129"/>
  <c r="K219" i="129"/>
  <c r="K220" i="129"/>
  <c r="K221" i="129"/>
  <c r="K222" i="129"/>
  <c r="K223" i="129"/>
  <c r="K224" i="129"/>
  <c r="K225" i="129"/>
  <c r="K226" i="129"/>
  <c r="K227" i="129"/>
  <c r="K228" i="129"/>
  <c r="K229" i="129"/>
  <c r="K230" i="129"/>
  <c r="K231" i="129"/>
  <c r="K232" i="129"/>
  <c r="K233" i="129"/>
  <c r="K234" i="129"/>
  <c r="K235" i="129"/>
  <c r="K236" i="129"/>
  <c r="K237" i="129"/>
  <c r="K238" i="129"/>
  <c r="K239" i="129"/>
  <c r="K240" i="129"/>
  <c r="K241" i="129"/>
  <c r="K242" i="129"/>
  <c r="K243" i="129"/>
  <c r="K244" i="129"/>
  <c r="K245" i="129"/>
  <c r="K246" i="129"/>
  <c r="K247" i="129"/>
  <c r="K248" i="129"/>
  <c r="K249" i="129"/>
  <c r="K250" i="129"/>
  <c r="K251" i="129"/>
  <c r="K252" i="129"/>
  <c r="K253" i="129"/>
  <c r="K254" i="129"/>
  <c r="K255" i="129"/>
  <c r="K256" i="129"/>
  <c r="K257" i="129"/>
  <c r="K258" i="129"/>
  <c r="K259" i="129"/>
  <c r="K260" i="129"/>
  <c r="K261" i="129"/>
  <c r="K262" i="129"/>
  <c r="K263" i="129"/>
  <c r="K264" i="129"/>
  <c r="K265" i="129"/>
  <c r="K266" i="129"/>
  <c r="K267" i="129"/>
  <c r="K268" i="129"/>
  <c r="K269" i="129"/>
  <c r="K270" i="129"/>
  <c r="K271" i="129"/>
  <c r="K272" i="129"/>
  <c r="K273" i="129"/>
  <c r="K274" i="129"/>
  <c r="K275" i="129"/>
  <c r="K276" i="129"/>
  <c r="K277" i="129"/>
  <c r="K278" i="129"/>
  <c r="K279" i="129"/>
  <c r="K280" i="129"/>
  <c r="K281" i="129"/>
  <c r="K282" i="129"/>
  <c r="K283" i="129"/>
  <c r="K284" i="129"/>
  <c r="K285" i="129"/>
  <c r="K286" i="129"/>
  <c r="K287" i="129"/>
  <c r="K288" i="129"/>
  <c r="K289" i="129"/>
  <c r="K290" i="129"/>
  <c r="K291" i="129"/>
  <c r="K292" i="129"/>
  <c r="K293" i="129"/>
  <c r="K294" i="129"/>
  <c r="K295" i="129"/>
  <c r="K296" i="129"/>
  <c r="K297" i="129"/>
  <c r="K298" i="129"/>
  <c r="K299" i="129"/>
  <c r="K300" i="129"/>
  <c r="K301" i="129"/>
  <c r="K302" i="129"/>
  <c r="K303" i="129"/>
  <c r="K304" i="129"/>
  <c r="K305" i="129"/>
  <c r="K306" i="129"/>
  <c r="K307" i="129"/>
  <c r="K308" i="129"/>
  <c r="K309" i="129"/>
  <c r="K310" i="129"/>
  <c r="K311" i="129"/>
  <c r="K312" i="129"/>
  <c r="K313" i="129"/>
  <c r="K314" i="129"/>
  <c r="K315" i="129"/>
  <c r="K316" i="129"/>
  <c r="K317" i="129"/>
  <c r="K318" i="129"/>
  <c r="K319" i="129"/>
  <c r="K320" i="129"/>
  <c r="K321" i="129"/>
  <c r="K322" i="129"/>
  <c r="K323" i="129"/>
  <c r="K324" i="129"/>
  <c r="K325" i="129"/>
  <c r="K326" i="129"/>
  <c r="K327" i="129"/>
  <c r="K328" i="129"/>
  <c r="K329" i="129"/>
  <c r="K330" i="129"/>
  <c r="K331" i="129"/>
  <c r="K332" i="129"/>
  <c r="K333" i="129"/>
  <c r="K334" i="129"/>
  <c r="K335" i="129"/>
  <c r="K336" i="129"/>
  <c r="K337" i="129"/>
  <c r="K338" i="129"/>
  <c r="K339" i="129"/>
  <c r="K340" i="129"/>
  <c r="K341" i="129"/>
  <c r="K342" i="129"/>
  <c r="K343" i="129"/>
  <c r="K344" i="129"/>
  <c r="K345" i="129"/>
  <c r="K346" i="129"/>
  <c r="K347" i="129"/>
  <c r="K348" i="129"/>
  <c r="K349" i="129"/>
  <c r="K350" i="129"/>
  <c r="K351" i="129"/>
  <c r="K352" i="129"/>
  <c r="K353" i="129"/>
  <c r="K354" i="129"/>
  <c r="K355" i="129"/>
  <c r="K356" i="129"/>
  <c r="K357" i="129"/>
  <c r="K358" i="129"/>
  <c r="K359" i="129"/>
  <c r="K360" i="129"/>
  <c r="K361" i="129"/>
  <c r="K362" i="129"/>
  <c r="K363" i="129"/>
  <c r="K364" i="129"/>
  <c r="K365" i="129"/>
  <c r="K366" i="129"/>
  <c r="K367" i="129"/>
  <c r="K368" i="129"/>
  <c r="K369" i="129"/>
  <c r="K370" i="129"/>
  <c r="K371" i="129"/>
  <c r="K372" i="129"/>
  <c r="K373" i="129"/>
  <c r="K374" i="129"/>
  <c r="K375" i="129"/>
  <c r="K376" i="129"/>
  <c r="K377" i="129"/>
  <c r="K378" i="129"/>
  <c r="K379" i="129"/>
  <c r="K380" i="129"/>
  <c r="K381" i="129"/>
  <c r="K382" i="129"/>
  <c r="K383" i="129"/>
  <c r="K384" i="129"/>
  <c r="K385" i="129"/>
  <c r="K386" i="129"/>
  <c r="K387" i="129"/>
  <c r="K388" i="129"/>
  <c r="K389" i="129"/>
  <c r="K390" i="129"/>
  <c r="K391" i="129"/>
  <c r="K392" i="129"/>
  <c r="K393" i="129"/>
  <c r="K394" i="129"/>
  <c r="K395" i="129"/>
  <c r="K396" i="129"/>
  <c r="K397" i="129"/>
  <c r="K398" i="129"/>
  <c r="K399" i="129"/>
  <c r="K400" i="129"/>
  <c r="K401" i="129"/>
  <c r="K402" i="129"/>
  <c r="K403" i="129"/>
  <c r="K404" i="129"/>
  <c r="K405" i="129"/>
  <c r="K406" i="129"/>
  <c r="K407" i="129"/>
  <c r="K408" i="129"/>
  <c r="K409" i="129"/>
  <c r="K410" i="129"/>
  <c r="K411" i="129"/>
  <c r="K412" i="129"/>
  <c r="K413" i="129"/>
  <c r="K414" i="129"/>
  <c r="K415" i="129"/>
  <c r="K416" i="129"/>
  <c r="K417" i="129"/>
  <c r="K418" i="129"/>
  <c r="K419" i="129"/>
  <c r="K420" i="129"/>
  <c r="K421" i="129"/>
  <c r="K422" i="129"/>
  <c r="K423" i="129"/>
  <c r="K424" i="129"/>
  <c r="K425" i="129"/>
  <c r="K426" i="129"/>
  <c r="K427" i="129"/>
  <c r="K428" i="129"/>
  <c r="K429" i="129"/>
  <c r="K430" i="129"/>
  <c r="K431" i="129"/>
  <c r="K432" i="129"/>
  <c r="K433" i="129"/>
  <c r="K434" i="129"/>
  <c r="K435" i="129"/>
  <c r="K436" i="129"/>
  <c r="K437" i="129"/>
  <c r="K438" i="129"/>
  <c r="K439" i="129"/>
  <c r="K440" i="129"/>
  <c r="K441" i="129"/>
  <c r="K442" i="129"/>
  <c r="K443" i="129"/>
  <c r="K444" i="129"/>
  <c r="K445" i="129"/>
  <c r="K446" i="129"/>
  <c r="K447" i="129"/>
  <c r="K448" i="129"/>
  <c r="K449" i="129"/>
  <c r="K450" i="129"/>
  <c r="K451" i="129"/>
  <c r="K452" i="129"/>
  <c r="K453" i="129"/>
  <c r="K454" i="129"/>
  <c r="K455" i="129"/>
  <c r="K456" i="129"/>
  <c r="K457" i="129"/>
  <c r="K458" i="129"/>
  <c r="K459" i="129"/>
  <c r="K460" i="129"/>
  <c r="K461" i="129"/>
  <c r="K462" i="129"/>
  <c r="K463" i="129"/>
  <c r="K464" i="129"/>
  <c r="K465" i="129"/>
  <c r="K466" i="129"/>
  <c r="K467" i="129"/>
  <c r="K468" i="129"/>
  <c r="K469" i="129"/>
  <c r="K470" i="129"/>
  <c r="K471" i="129"/>
  <c r="K472" i="129"/>
  <c r="K473" i="129"/>
  <c r="K474" i="129"/>
  <c r="K475" i="129"/>
  <c r="K476" i="129"/>
  <c r="K477" i="129"/>
  <c r="K478" i="129"/>
  <c r="K479" i="129"/>
  <c r="K480" i="129"/>
  <c r="K481" i="129"/>
  <c r="K482" i="129"/>
  <c r="K483" i="129"/>
  <c r="K484" i="129"/>
  <c r="K485" i="129"/>
  <c r="K486" i="129"/>
  <c r="K487" i="129"/>
  <c r="K488" i="129"/>
  <c r="K489" i="129"/>
  <c r="K490" i="129"/>
  <c r="K491" i="129"/>
  <c r="K492" i="129"/>
  <c r="K493" i="129"/>
  <c r="K494" i="129"/>
  <c r="K495" i="129"/>
  <c r="K496" i="129"/>
  <c r="K497" i="129"/>
  <c r="K498" i="129"/>
  <c r="K499" i="129"/>
  <c r="K500" i="129"/>
  <c r="K501" i="129"/>
  <c r="K502" i="129"/>
  <c r="K503" i="129"/>
  <c r="K504" i="129"/>
  <c r="K505" i="129"/>
  <c r="K506" i="129"/>
  <c r="K507" i="129"/>
  <c r="K508" i="129"/>
  <c r="K509" i="129"/>
  <c r="K510" i="129"/>
  <c r="K511" i="129"/>
  <c r="K512" i="129"/>
  <c r="K513" i="129"/>
  <c r="K514" i="129"/>
  <c r="K515" i="129"/>
  <c r="K516" i="129"/>
  <c r="K517" i="129"/>
  <c r="K518" i="129"/>
  <c r="K519" i="129"/>
  <c r="K520" i="129"/>
  <c r="K521" i="129"/>
  <c r="K522" i="129"/>
  <c r="K523" i="129"/>
  <c r="K524" i="129"/>
  <c r="K525" i="129"/>
  <c r="K526" i="129"/>
  <c r="K527" i="129"/>
  <c r="K528" i="129"/>
  <c r="K529" i="129"/>
  <c r="K530" i="129"/>
  <c r="K531" i="129"/>
  <c r="K532" i="129"/>
  <c r="K533" i="129"/>
  <c r="K534" i="129"/>
  <c r="K535" i="129"/>
  <c r="K536" i="129"/>
  <c r="K537" i="129"/>
  <c r="K538" i="129"/>
  <c r="K539" i="129"/>
  <c r="K540" i="129"/>
  <c r="K541" i="129"/>
  <c r="K542" i="129"/>
  <c r="K543" i="129"/>
  <c r="K544" i="129"/>
  <c r="K23" i="129"/>
  <c r="P1" i="117"/>
  <c r="O1" i="117"/>
  <c r="N1" i="117"/>
  <c r="M1" i="117"/>
  <c r="L1" i="117"/>
  <c r="K1" i="117"/>
  <c r="J1" i="117"/>
  <c r="I1" i="117"/>
  <c r="H1" i="117"/>
  <c r="G1" i="117"/>
  <c r="F1" i="117"/>
  <c r="E1" i="117"/>
  <c r="D1" i="117"/>
  <c r="C1" i="117"/>
  <c r="B1" i="117"/>
  <c r="AF24" i="129"/>
  <c r="AF25" i="129"/>
  <c r="AF26" i="129"/>
  <c r="AF27" i="129"/>
  <c r="AF28" i="129"/>
  <c r="AF29" i="129"/>
  <c r="AF30" i="129"/>
  <c r="AF31" i="129"/>
  <c r="AF32" i="129"/>
  <c r="AF33" i="129"/>
  <c r="AF34" i="129"/>
  <c r="AF35" i="129"/>
  <c r="AF36" i="129"/>
  <c r="AF37" i="129"/>
  <c r="AF38" i="129"/>
  <c r="AF39" i="129"/>
  <c r="AF40" i="129"/>
  <c r="AF41" i="129"/>
  <c r="AF42" i="129"/>
  <c r="AF43" i="129"/>
  <c r="AF44" i="129"/>
  <c r="AF45" i="129"/>
  <c r="AF46" i="129"/>
  <c r="AF47" i="129"/>
  <c r="AF48" i="129"/>
  <c r="AF49" i="129"/>
  <c r="AF50" i="129"/>
  <c r="AF51" i="129"/>
  <c r="AF52" i="129"/>
  <c r="AF53" i="129"/>
  <c r="AF54" i="129"/>
  <c r="AF55" i="129"/>
  <c r="AF56" i="129"/>
  <c r="AF57" i="129"/>
  <c r="AF58" i="129"/>
  <c r="AF59" i="129"/>
  <c r="AF60" i="129"/>
  <c r="AF61" i="129"/>
  <c r="AF62" i="129"/>
  <c r="AF63" i="129"/>
  <c r="AF64" i="129"/>
  <c r="AF65" i="129"/>
  <c r="AF66" i="129"/>
  <c r="AF67" i="129"/>
  <c r="AF68" i="129"/>
  <c r="AF69" i="129"/>
  <c r="AF70" i="129"/>
  <c r="AF23" i="129"/>
  <c r="M24" i="129"/>
  <c r="M25" i="129"/>
  <c r="M26" i="129"/>
  <c r="M27" i="129"/>
  <c r="M28" i="129"/>
  <c r="M29" i="129"/>
  <c r="M30" i="129"/>
  <c r="M31" i="129"/>
  <c r="M32" i="129"/>
  <c r="M33" i="129"/>
  <c r="M34" i="129"/>
  <c r="M35" i="129"/>
  <c r="M36" i="129"/>
  <c r="M37" i="129"/>
  <c r="M38" i="129"/>
  <c r="M39" i="129"/>
  <c r="M40" i="129"/>
  <c r="M41" i="129"/>
  <c r="M42" i="129"/>
  <c r="M43" i="129"/>
  <c r="M44" i="129"/>
  <c r="M45" i="129"/>
  <c r="M46" i="129"/>
  <c r="M47" i="129"/>
  <c r="M48" i="129"/>
  <c r="M49" i="129"/>
  <c r="M50" i="129"/>
  <c r="M51" i="129"/>
  <c r="M52" i="129"/>
  <c r="M53" i="129"/>
  <c r="M54" i="129"/>
  <c r="M55" i="129"/>
  <c r="M56" i="129"/>
  <c r="M57" i="129"/>
  <c r="M58" i="129"/>
  <c r="M59" i="129"/>
  <c r="M60" i="129"/>
  <c r="M61" i="129"/>
  <c r="M62" i="129"/>
  <c r="M63" i="129"/>
  <c r="M64" i="129"/>
  <c r="M65" i="129"/>
  <c r="M66" i="129"/>
  <c r="M67" i="129"/>
  <c r="M68" i="129"/>
  <c r="M69" i="129"/>
  <c r="M70" i="129"/>
  <c r="M71" i="129"/>
  <c r="M72" i="129"/>
  <c r="M73" i="129"/>
  <c r="M74" i="129"/>
  <c r="M75" i="129"/>
  <c r="M76" i="129"/>
  <c r="M77" i="129"/>
  <c r="M78" i="129"/>
  <c r="M79" i="129"/>
  <c r="M80" i="129"/>
  <c r="M81" i="129"/>
  <c r="M82" i="129"/>
  <c r="M83" i="129"/>
  <c r="M84" i="129"/>
  <c r="M85" i="129"/>
  <c r="M86" i="129"/>
  <c r="M87" i="129"/>
  <c r="M88" i="129"/>
  <c r="M89" i="129"/>
  <c r="M90" i="129"/>
  <c r="M91" i="129"/>
  <c r="M92" i="129"/>
  <c r="M93" i="129"/>
  <c r="M94" i="129"/>
  <c r="M95" i="129"/>
  <c r="M96" i="129"/>
  <c r="M97" i="129"/>
  <c r="M98" i="129"/>
  <c r="M99" i="129"/>
  <c r="M100" i="129"/>
  <c r="M101" i="129"/>
  <c r="M102" i="129"/>
  <c r="M103" i="129"/>
  <c r="M104" i="129"/>
  <c r="M105" i="129"/>
  <c r="M106" i="129"/>
  <c r="M107" i="129"/>
  <c r="M108" i="129"/>
  <c r="M109" i="129"/>
  <c r="M110" i="129"/>
  <c r="M111" i="129"/>
  <c r="M112" i="129"/>
  <c r="M113" i="129"/>
  <c r="M114" i="129"/>
  <c r="M115" i="129"/>
  <c r="M116" i="129"/>
  <c r="M117" i="129"/>
  <c r="M118" i="129"/>
  <c r="M119" i="129"/>
  <c r="M120" i="129"/>
  <c r="M121" i="129"/>
  <c r="M122" i="129"/>
  <c r="M123" i="129"/>
  <c r="M124" i="129"/>
  <c r="M125" i="129"/>
  <c r="M126" i="129"/>
  <c r="M127" i="129"/>
  <c r="M128" i="129"/>
  <c r="M129" i="129"/>
  <c r="M130" i="129"/>
  <c r="M131" i="129"/>
  <c r="M132" i="129"/>
  <c r="M133" i="129"/>
  <c r="M134" i="129"/>
  <c r="M135" i="129"/>
  <c r="M136" i="129"/>
  <c r="M137" i="129"/>
  <c r="M138" i="129"/>
  <c r="M139" i="129"/>
  <c r="M140" i="129"/>
  <c r="M141" i="129"/>
  <c r="M142" i="129"/>
  <c r="M143" i="129"/>
  <c r="M144" i="129"/>
  <c r="M145" i="129"/>
  <c r="M146" i="129"/>
  <c r="M147" i="129"/>
  <c r="M148" i="129"/>
  <c r="M149" i="129"/>
  <c r="M150" i="129"/>
  <c r="M151" i="129"/>
  <c r="M152" i="129"/>
  <c r="M153" i="129"/>
  <c r="M154" i="129"/>
  <c r="M155" i="129"/>
  <c r="M156" i="129"/>
  <c r="M157" i="129"/>
  <c r="M158" i="129"/>
  <c r="M159" i="129"/>
  <c r="M160" i="129"/>
  <c r="M161" i="129"/>
  <c r="M162" i="129"/>
  <c r="M163" i="129"/>
  <c r="M164" i="129"/>
  <c r="M165" i="129"/>
  <c r="M166" i="129"/>
  <c r="M167" i="129"/>
  <c r="M168" i="129"/>
  <c r="M169" i="129"/>
  <c r="M170" i="129"/>
  <c r="M171" i="129"/>
  <c r="M172" i="129"/>
  <c r="M173" i="129"/>
  <c r="M174" i="129"/>
  <c r="M175" i="129"/>
  <c r="M176" i="129"/>
  <c r="M177" i="129"/>
  <c r="M178" i="129"/>
  <c r="M179" i="129"/>
  <c r="M180" i="129"/>
  <c r="M181" i="129"/>
  <c r="M182" i="129"/>
  <c r="M183" i="129"/>
  <c r="M184" i="129"/>
  <c r="M185" i="129"/>
  <c r="M186" i="129"/>
  <c r="M187" i="129"/>
  <c r="M188" i="129"/>
  <c r="M189" i="129"/>
  <c r="M190" i="129"/>
  <c r="M191" i="129"/>
  <c r="M192" i="129"/>
  <c r="M193" i="129"/>
  <c r="M194" i="129"/>
  <c r="M195" i="129"/>
  <c r="M196" i="129"/>
  <c r="M197" i="129"/>
  <c r="M198" i="129"/>
  <c r="M199" i="129"/>
  <c r="M200" i="129"/>
  <c r="M201" i="129"/>
  <c r="M202" i="129"/>
  <c r="M203" i="129"/>
  <c r="M204" i="129"/>
  <c r="M205" i="129"/>
  <c r="M206" i="129"/>
  <c r="M207" i="129"/>
  <c r="M208" i="129"/>
  <c r="M209" i="129"/>
  <c r="M210" i="129"/>
  <c r="M211" i="129"/>
  <c r="M212" i="129"/>
  <c r="M213" i="129"/>
  <c r="M214" i="129"/>
  <c r="M215" i="129"/>
  <c r="M216" i="129"/>
  <c r="M217" i="129"/>
  <c r="M218" i="129"/>
  <c r="M219" i="129"/>
  <c r="M220" i="129"/>
  <c r="M221" i="129"/>
  <c r="M222" i="129"/>
  <c r="M223" i="129"/>
  <c r="M224" i="129"/>
  <c r="M225" i="129"/>
  <c r="M226" i="129"/>
  <c r="M227" i="129"/>
  <c r="M228" i="129"/>
  <c r="M229" i="129"/>
  <c r="M230" i="129"/>
  <c r="M231" i="129"/>
  <c r="M232" i="129"/>
  <c r="M233" i="129"/>
  <c r="M234" i="129"/>
  <c r="M235" i="129"/>
  <c r="M236" i="129"/>
  <c r="M237" i="129"/>
  <c r="M238" i="129"/>
  <c r="M239" i="129"/>
  <c r="M240" i="129"/>
  <c r="M241" i="129"/>
  <c r="M242" i="129"/>
  <c r="M243" i="129"/>
  <c r="M244" i="129"/>
  <c r="M245" i="129"/>
  <c r="M246" i="129"/>
  <c r="M247" i="129"/>
  <c r="M248" i="129"/>
  <c r="M249" i="129"/>
  <c r="M250" i="129"/>
  <c r="M251" i="129"/>
  <c r="M252" i="129"/>
  <c r="M253" i="129"/>
  <c r="M254" i="129"/>
  <c r="M255" i="129"/>
  <c r="M256" i="129"/>
  <c r="M257" i="129"/>
  <c r="M258" i="129"/>
  <c r="M259" i="129"/>
  <c r="M260" i="129"/>
  <c r="M261" i="129"/>
  <c r="M262" i="129"/>
  <c r="M263" i="129"/>
  <c r="M264" i="129"/>
  <c r="M265" i="129"/>
  <c r="M266" i="129"/>
  <c r="M267" i="129"/>
  <c r="M268" i="129"/>
  <c r="M269" i="129"/>
  <c r="M270" i="129"/>
  <c r="M271" i="129"/>
  <c r="M272" i="129"/>
  <c r="M273" i="129"/>
  <c r="M274" i="129"/>
  <c r="M275" i="129"/>
  <c r="M276" i="129"/>
  <c r="M277" i="129"/>
  <c r="M278" i="129"/>
  <c r="M279" i="129"/>
  <c r="M280" i="129"/>
  <c r="M281" i="129"/>
  <c r="M282" i="129"/>
  <c r="M283" i="129"/>
  <c r="M284" i="129"/>
  <c r="M285" i="129"/>
  <c r="M286" i="129"/>
  <c r="M287" i="129"/>
  <c r="M288" i="129"/>
  <c r="M289" i="129"/>
  <c r="M290" i="129"/>
  <c r="M291" i="129"/>
  <c r="M292" i="129"/>
  <c r="M293" i="129"/>
  <c r="M294" i="129"/>
  <c r="M295" i="129"/>
  <c r="M296" i="129"/>
  <c r="M297" i="129"/>
  <c r="M298" i="129"/>
  <c r="M299" i="129"/>
  <c r="M300" i="129"/>
  <c r="M301" i="129"/>
  <c r="M302" i="129"/>
  <c r="M303" i="129"/>
  <c r="M304" i="129"/>
  <c r="M305" i="129"/>
  <c r="M306" i="129"/>
  <c r="M307" i="129"/>
  <c r="M308" i="129"/>
  <c r="M309" i="129"/>
  <c r="M310" i="129"/>
  <c r="M311" i="129"/>
  <c r="M312" i="129"/>
  <c r="M313" i="129"/>
  <c r="M314" i="129"/>
  <c r="M315" i="129"/>
  <c r="M316" i="129"/>
  <c r="M317" i="129"/>
  <c r="M318" i="129"/>
  <c r="M319" i="129"/>
  <c r="M320" i="129"/>
  <c r="M321" i="129"/>
  <c r="M322" i="129"/>
  <c r="M323" i="129"/>
  <c r="M324" i="129"/>
  <c r="M325" i="129"/>
  <c r="M326" i="129"/>
  <c r="M327" i="129"/>
  <c r="M328" i="129"/>
  <c r="M329" i="129"/>
  <c r="M330" i="129"/>
  <c r="M331" i="129"/>
  <c r="M332" i="129"/>
  <c r="M333" i="129"/>
  <c r="M334" i="129"/>
  <c r="M335" i="129"/>
  <c r="M336" i="129"/>
  <c r="M337" i="129"/>
  <c r="M338" i="129"/>
  <c r="M339" i="129"/>
  <c r="M340" i="129"/>
  <c r="M341" i="129"/>
  <c r="M342" i="129"/>
  <c r="M343" i="129"/>
  <c r="M344" i="129"/>
  <c r="M345" i="129"/>
  <c r="M346" i="129"/>
  <c r="M347" i="129"/>
  <c r="M348" i="129"/>
  <c r="M349" i="129"/>
  <c r="M350" i="129"/>
  <c r="M351" i="129"/>
  <c r="M352" i="129"/>
  <c r="M353" i="129"/>
  <c r="M354" i="129"/>
  <c r="M355" i="129"/>
  <c r="M356" i="129"/>
  <c r="M357" i="129"/>
  <c r="M358" i="129"/>
  <c r="M359" i="129"/>
  <c r="M360" i="129"/>
  <c r="M361" i="129"/>
  <c r="M362" i="129"/>
  <c r="M363" i="129"/>
  <c r="M364" i="129"/>
  <c r="M365" i="129"/>
  <c r="M366" i="129"/>
  <c r="M367" i="129"/>
  <c r="M368" i="129"/>
  <c r="M369" i="129"/>
  <c r="M370" i="129"/>
  <c r="M371" i="129"/>
  <c r="M372" i="129"/>
  <c r="M373" i="129"/>
  <c r="M374" i="129"/>
  <c r="M375" i="129"/>
  <c r="M376" i="129"/>
  <c r="M377" i="129"/>
  <c r="M378" i="129"/>
  <c r="M379" i="129"/>
  <c r="M380" i="129"/>
  <c r="M381" i="129"/>
  <c r="M382" i="129"/>
  <c r="M383" i="129"/>
  <c r="M384" i="129"/>
  <c r="M385" i="129"/>
  <c r="M386" i="129"/>
  <c r="M387" i="129"/>
  <c r="M388" i="129"/>
  <c r="M389" i="129"/>
  <c r="M390" i="129"/>
  <c r="M391" i="129"/>
  <c r="M392" i="129"/>
  <c r="M393" i="129"/>
  <c r="M394" i="129"/>
  <c r="M395" i="129"/>
  <c r="M396" i="129"/>
  <c r="M397" i="129"/>
  <c r="M398" i="129"/>
  <c r="M399" i="129"/>
  <c r="M400" i="129"/>
  <c r="M401" i="129"/>
  <c r="M402" i="129"/>
  <c r="M403" i="129"/>
  <c r="M404" i="129"/>
  <c r="M405" i="129"/>
  <c r="M406" i="129"/>
  <c r="M407" i="129"/>
  <c r="M408" i="129"/>
  <c r="M409" i="129"/>
  <c r="M410" i="129"/>
  <c r="M411" i="129"/>
  <c r="M412" i="129"/>
  <c r="M413" i="129"/>
  <c r="M414" i="129"/>
  <c r="M415" i="129"/>
  <c r="M416" i="129"/>
  <c r="M417" i="129"/>
  <c r="M418" i="129"/>
  <c r="M419" i="129"/>
  <c r="M420" i="129"/>
  <c r="M421" i="129"/>
  <c r="M422" i="129"/>
  <c r="M423" i="129"/>
  <c r="M424" i="129"/>
  <c r="M425" i="129"/>
  <c r="M426" i="129"/>
  <c r="M427" i="129"/>
  <c r="M428" i="129"/>
  <c r="M429" i="129"/>
  <c r="M430" i="129"/>
  <c r="M431" i="129"/>
  <c r="M432" i="129"/>
  <c r="M433" i="129"/>
  <c r="M434" i="129"/>
  <c r="M435" i="129"/>
  <c r="M436" i="129"/>
  <c r="M437" i="129"/>
  <c r="M438" i="129"/>
  <c r="M439" i="129"/>
  <c r="M440" i="129"/>
  <c r="M441" i="129"/>
  <c r="M442" i="129"/>
  <c r="M443" i="129"/>
  <c r="M444" i="129"/>
  <c r="M445" i="129"/>
  <c r="M446" i="129"/>
  <c r="M447" i="129"/>
  <c r="M448" i="129"/>
  <c r="M449" i="129"/>
  <c r="M450" i="129"/>
  <c r="M451" i="129"/>
  <c r="M452" i="129"/>
  <c r="M453" i="129"/>
  <c r="M454" i="129"/>
  <c r="M455" i="129"/>
  <c r="M456" i="129"/>
  <c r="M457" i="129"/>
  <c r="M458" i="129"/>
  <c r="M459" i="129"/>
  <c r="M460" i="129"/>
  <c r="M461" i="129"/>
  <c r="M462" i="129"/>
  <c r="M463" i="129"/>
  <c r="M464" i="129"/>
  <c r="M465" i="129"/>
  <c r="M466" i="129"/>
  <c r="M467" i="129"/>
  <c r="M468" i="129"/>
  <c r="M469" i="129"/>
  <c r="M470" i="129"/>
  <c r="M471" i="129"/>
  <c r="M472" i="129"/>
  <c r="M473" i="129"/>
  <c r="M474" i="129"/>
  <c r="M475" i="129"/>
  <c r="M476" i="129"/>
  <c r="M477" i="129"/>
  <c r="M478" i="129"/>
  <c r="M479" i="129"/>
  <c r="M480" i="129"/>
  <c r="M481" i="129"/>
  <c r="M482" i="129"/>
  <c r="M483" i="129"/>
  <c r="M484" i="129"/>
  <c r="M485" i="129"/>
  <c r="M486" i="129"/>
  <c r="M487" i="129"/>
  <c r="M488" i="129"/>
  <c r="M489" i="129"/>
  <c r="M490" i="129"/>
  <c r="M491" i="129"/>
  <c r="M492" i="129"/>
  <c r="M493" i="129"/>
  <c r="M494" i="129"/>
  <c r="M495" i="129"/>
  <c r="M496" i="129"/>
  <c r="M497" i="129"/>
  <c r="M498" i="129"/>
  <c r="M499" i="129"/>
  <c r="M500" i="129"/>
  <c r="M501" i="129"/>
  <c r="M502" i="129"/>
  <c r="M503" i="129"/>
  <c r="M504" i="129"/>
  <c r="M505" i="129"/>
  <c r="M506" i="129"/>
  <c r="M507" i="129"/>
  <c r="M508" i="129"/>
  <c r="M509" i="129"/>
  <c r="M510" i="129"/>
  <c r="M511" i="129"/>
  <c r="M512" i="129"/>
  <c r="M513" i="129"/>
  <c r="M514" i="129"/>
  <c r="M515" i="129"/>
  <c r="M516" i="129"/>
  <c r="M517" i="129"/>
  <c r="M518" i="129"/>
  <c r="M519" i="129"/>
  <c r="M520" i="129"/>
  <c r="M521" i="129"/>
  <c r="M522" i="129"/>
  <c r="M523" i="129"/>
  <c r="M524" i="129"/>
  <c r="M525" i="129"/>
  <c r="M526" i="129"/>
  <c r="M527" i="129"/>
  <c r="M528" i="129"/>
  <c r="M529" i="129"/>
  <c r="M530" i="129"/>
  <c r="M531" i="129"/>
  <c r="M532" i="129"/>
  <c r="M533" i="129"/>
  <c r="M534" i="129"/>
  <c r="M535" i="129"/>
  <c r="M536" i="129"/>
  <c r="M537" i="129"/>
  <c r="M538" i="129"/>
  <c r="M539" i="129"/>
  <c r="M540" i="129"/>
  <c r="M541" i="129"/>
  <c r="M542" i="129"/>
  <c r="M543" i="129"/>
  <c r="M544" i="129"/>
  <c r="M23" i="129"/>
  <c r="T5" i="100"/>
  <c r="AE1" i="100"/>
  <c r="AD1" i="100"/>
  <c r="AC1" i="100"/>
  <c r="AB1" i="100"/>
  <c r="AA1" i="100"/>
  <c r="Z1" i="100"/>
  <c r="Y1" i="100"/>
  <c r="X1" i="100"/>
  <c r="W1" i="100"/>
  <c r="V1" i="100"/>
  <c r="U1" i="100"/>
  <c r="T1" i="100"/>
  <c r="S1" i="100"/>
  <c r="R1" i="100"/>
  <c r="Q1" i="100"/>
  <c r="P1" i="100"/>
  <c r="O1" i="100"/>
  <c r="N1" i="100"/>
  <c r="M1" i="100"/>
  <c r="L1" i="100"/>
  <c r="K1" i="100"/>
  <c r="I1" i="100"/>
  <c r="H1" i="100"/>
  <c r="G1" i="100"/>
  <c r="F1" i="100"/>
  <c r="E1" i="100"/>
  <c r="D1" i="100"/>
  <c r="C1" i="100"/>
  <c r="B1" i="100"/>
  <c r="A1" i="100"/>
  <c r="Z347" i="100"/>
  <c r="R347" i="100"/>
  <c r="S347" i="100" s="1"/>
  <c r="N29" i="100"/>
  <c r="O29" i="100" s="1"/>
  <c r="N63" i="100"/>
  <c r="O63" i="100" s="1"/>
  <c r="N64" i="100"/>
  <c r="O64" i="100" s="1"/>
  <c r="N122" i="100"/>
  <c r="O122" i="100" s="1"/>
  <c r="N247" i="100"/>
  <c r="O247" i="100" s="1"/>
  <c r="N348" i="100"/>
  <c r="O348" i="100" s="1"/>
  <c r="P348" i="100" s="1"/>
  <c r="N349" i="100"/>
  <c r="O349" i="100" s="1"/>
  <c r="N350" i="100"/>
  <c r="O350" i="100" s="1"/>
  <c r="P350" i="100" s="1"/>
  <c r="L17" i="100"/>
  <c r="L18" i="100"/>
  <c r="L19" i="100"/>
  <c r="L20" i="100"/>
  <c r="L21" i="100"/>
  <c r="L22" i="100"/>
  <c r="L23" i="100"/>
  <c r="L24" i="100"/>
  <c r="L25" i="100"/>
  <c r="L26" i="100"/>
  <c r="L27" i="100"/>
  <c r="L28" i="100"/>
  <c r="L29" i="100"/>
  <c r="L30" i="100"/>
  <c r="L31" i="100"/>
  <c r="L32" i="100"/>
  <c r="L33" i="100"/>
  <c r="L34" i="100"/>
  <c r="L35" i="100"/>
  <c r="L36" i="100"/>
  <c r="L37" i="100"/>
  <c r="L38" i="100"/>
  <c r="L39" i="100"/>
  <c r="L40" i="100"/>
  <c r="L41" i="100"/>
  <c r="L42" i="100"/>
  <c r="L43" i="100"/>
  <c r="L44" i="100"/>
  <c r="L45" i="100"/>
  <c r="L46" i="100"/>
  <c r="L47" i="100"/>
  <c r="L48" i="100"/>
  <c r="L49" i="100"/>
  <c r="L50" i="100"/>
  <c r="L51" i="100"/>
  <c r="L52" i="100"/>
  <c r="L53" i="100"/>
  <c r="L54" i="100"/>
  <c r="L55" i="100"/>
  <c r="L56" i="100"/>
  <c r="L57" i="100"/>
  <c r="L58" i="100"/>
  <c r="L59" i="100"/>
  <c r="L60" i="100"/>
  <c r="L61" i="100"/>
  <c r="L62" i="100"/>
  <c r="L63" i="100"/>
  <c r="L64" i="100"/>
  <c r="L65" i="100"/>
  <c r="L66" i="100"/>
  <c r="L67" i="100"/>
  <c r="L68" i="100"/>
  <c r="L69" i="100"/>
  <c r="L70" i="100"/>
  <c r="L71" i="100"/>
  <c r="L72" i="100"/>
  <c r="L73" i="100"/>
  <c r="L74" i="100"/>
  <c r="L75" i="100"/>
  <c r="L76" i="100"/>
  <c r="L77" i="100"/>
  <c r="L78" i="100"/>
  <c r="L79" i="100"/>
  <c r="L80" i="100"/>
  <c r="L81" i="100"/>
  <c r="L82" i="100"/>
  <c r="L83" i="100"/>
  <c r="L84" i="100"/>
  <c r="L85" i="100"/>
  <c r="L86" i="100"/>
  <c r="L87" i="100"/>
  <c r="L88" i="100"/>
  <c r="L89" i="100"/>
  <c r="L90" i="100"/>
  <c r="L91" i="100"/>
  <c r="L92" i="100"/>
  <c r="L93" i="100"/>
  <c r="L94" i="100"/>
  <c r="L95" i="100"/>
  <c r="L96" i="100"/>
  <c r="L97" i="100"/>
  <c r="L98" i="100"/>
  <c r="L99" i="100"/>
  <c r="L100" i="100"/>
  <c r="L101" i="100"/>
  <c r="L102" i="100"/>
  <c r="L103" i="100"/>
  <c r="L104" i="100"/>
  <c r="L105" i="100"/>
  <c r="L106" i="100"/>
  <c r="L107" i="100"/>
  <c r="L108" i="100"/>
  <c r="L109" i="100"/>
  <c r="L110" i="100"/>
  <c r="L111" i="100"/>
  <c r="L112" i="100"/>
  <c r="L113" i="100"/>
  <c r="L114" i="100"/>
  <c r="L115" i="100"/>
  <c r="L116" i="100"/>
  <c r="L117" i="100"/>
  <c r="L118" i="100"/>
  <c r="L119" i="100"/>
  <c r="L120" i="100"/>
  <c r="L121" i="100"/>
  <c r="L122" i="100"/>
  <c r="L123" i="100"/>
  <c r="L124" i="100"/>
  <c r="L125" i="100"/>
  <c r="L126" i="100"/>
  <c r="L127" i="100"/>
  <c r="L128" i="100"/>
  <c r="L129" i="100"/>
  <c r="L130" i="100"/>
  <c r="L131" i="100"/>
  <c r="L132" i="100"/>
  <c r="L133" i="100"/>
  <c r="L134" i="100"/>
  <c r="L135" i="100"/>
  <c r="L136" i="100"/>
  <c r="L137" i="100"/>
  <c r="L138" i="100"/>
  <c r="L139" i="100"/>
  <c r="L140" i="100"/>
  <c r="L141" i="100"/>
  <c r="L142" i="100"/>
  <c r="L143" i="100"/>
  <c r="L144" i="100"/>
  <c r="L145" i="100"/>
  <c r="L146" i="100"/>
  <c r="L147" i="100"/>
  <c r="L148" i="100"/>
  <c r="L149" i="100"/>
  <c r="L150" i="100"/>
  <c r="L151" i="100"/>
  <c r="L152" i="100"/>
  <c r="L153" i="100"/>
  <c r="L154" i="100"/>
  <c r="L155" i="100"/>
  <c r="L156" i="100"/>
  <c r="L157" i="100"/>
  <c r="L158" i="100"/>
  <c r="L159" i="100"/>
  <c r="L160" i="100"/>
  <c r="L161" i="100"/>
  <c r="L162" i="100"/>
  <c r="L163" i="100"/>
  <c r="L164" i="100"/>
  <c r="L165" i="100"/>
  <c r="L166" i="100"/>
  <c r="L167" i="100"/>
  <c r="L168" i="100"/>
  <c r="L169" i="100"/>
  <c r="L170" i="100"/>
  <c r="L171" i="100"/>
  <c r="L172" i="100"/>
  <c r="L173" i="100"/>
  <c r="L174" i="100"/>
  <c r="L175" i="100"/>
  <c r="L176" i="100"/>
  <c r="L177" i="100"/>
  <c r="L178" i="100"/>
  <c r="L179" i="100"/>
  <c r="L180" i="100"/>
  <c r="L181" i="100"/>
  <c r="L182" i="100"/>
  <c r="L183" i="100"/>
  <c r="L184" i="100"/>
  <c r="L185" i="100"/>
  <c r="L186" i="100"/>
  <c r="L187" i="100"/>
  <c r="L188" i="100"/>
  <c r="L189" i="100"/>
  <c r="L190" i="100"/>
  <c r="L191" i="100"/>
  <c r="L192" i="100"/>
  <c r="L193" i="100"/>
  <c r="L194" i="100"/>
  <c r="L195" i="100"/>
  <c r="L196" i="100"/>
  <c r="L197" i="100"/>
  <c r="L198" i="100"/>
  <c r="L199" i="100"/>
  <c r="L200" i="100"/>
  <c r="L201" i="100"/>
  <c r="L202" i="100"/>
  <c r="L203" i="100"/>
  <c r="L204" i="100"/>
  <c r="L205" i="100"/>
  <c r="L206" i="100"/>
  <c r="L207" i="100"/>
  <c r="L208" i="100"/>
  <c r="L209" i="100"/>
  <c r="L210" i="100"/>
  <c r="L211" i="100"/>
  <c r="L212" i="100"/>
  <c r="L213" i="100"/>
  <c r="L214" i="100"/>
  <c r="L215" i="100"/>
  <c r="L216" i="100"/>
  <c r="L217" i="100"/>
  <c r="L218" i="100"/>
  <c r="L219" i="100"/>
  <c r="L220" i="100"/>
  <c r="L221" i="100"/>
  <c r="L222" i="100"/>
  <c r="L223" i="100"/>
  <c r="L224" i="100"/>
  <c r="L225" i="100"/>
  <c r="L226" i="100"/>
  <c r="L227" i="100"/>
  <c r="L228" i="100"/>
  <c r="L229" i="100"/>
  <c r="L230" i="100"/>
  <c r="L231" i="100"/>
  <c r="L232" i="100"/>
  <c r="L233" i="100"/>
  <c r="L234" i="100"/>
  <c r="L235" i="100"/>
  <c r="L236" i="100"/>
  <c r="L237" i="100"/>
  <c r="L238" i="100"/>
  <c r="L239" i="100"/>
  <c r="L240" i="100"/>
  <c r="L241" i="100"/>
  <c r="L242" i="100"/>
  <c r="L243" i="100"/>
  <c r="L244" i="100"/>
  <c r="L245" i="100"/>
  <c r="L246" i="100"/>
  <c r="L247" i="100"/>
  <c r="L248" i="100"/>
  <c r="L249" i="100"/>
  <c r="L250" i="100"/>
  <c r="L251" i="100"/>
  <c r="L252" i="100"/>
  <c r="L253" i="100"/>
  <c r="L254" i="100"/>
  <c r="L255" i="100"/>
  <c r="L256" i="100"/>
  <c r="L257" i="100"/>
  <c r="L258" i="100"/>
  <c r="L259" i="100"/>
  <c r="L260" i="100"/>
  <c r="L261" i="100"/>
  <c r="L262" i="100"/>
  <c r="L263" i="100"/>
  <c r="L264" i="100"/>
  <c r="L265" i="100"/>
  <c r="L266" i="100"/>
  <c r="L267" i="100"/>
  <c r="L268" i="100"/>
  <c r="L269" i="100"/>
  <c r="L270" i="100"/>
  <c r="L271" i="100"/>
  <c r="L272" i="100"/>
  <c r="L273" i="100"/>
  <c r="L274" i="100"/>
  <c r="L275" i="100"/>
  <c r="L276" i="100"/>
  <c r="L277" i="100"/>
  <c r="L278" i="100"/>
  <c r="L279" i="100"/>
  <c r="L280" i="100"/>
  <c r="L281" i="100"/>
  <c r="L282" i="100"/>
  <c r="L283" i="100"/>
  <c r="L284" i="100"/>
  <c r="L285" i="100"/>
  <c r="L286" i="100"/>
  <c r="L287" i="100"/>
  <c r="L288" i="100"/>
  <c r="L289" i="100"/>
  <c r="L290" i="100"/>
  <c r="L291" i="100"/>
  <c r="L292" i="100"/>
  <c r="L293" i="100"/>
  <c r="L294" i="100"/>
  <c r="L295" i="100"/>
  <c r="L296" i="100"/>
  <c r="L297" i="100"/>
  <c r="L298" i="100"/>
  <c r="L299" i="100"/>
  <c r="L300" i="100"/>
  <c r="L301" i="100"/>
  <c r="L302" i="100"/>
  <c r="L303" i="100"/>
  <c r="L304" i="100"/>
  <c r="L305" i="100"/>
  <c r="L306" i="100"/>
  <c r="L307" i="100"/>
  <c r="L308" i="100"/>
  <c r="L309" i="100"/>
  <c r="L310" i="100"/>
  <c r="L311" i="100"/>
  <c r="L312" i="100"/>
  <c r="L313" i="100"/>
  <c r="L314" i="100"/>
  <c r="L315" i="100"/>
  <c r="L316" i="100"/>
  <c r="L317" i="100"/>
  <c r="L318" i="100"/>
  <c r="L319" i="100"/>
  <c r="L320" i="100"/>
  <c r="L321" i="100"/>
  <c r="L322" i="100"/>
  <c r="L323" i="100"/>
  <c r="L324" i="100"/>
  <c r="L325" i="100"/>
  <c r="L326" i="100"/>
  <c r="L327" i="100"/>
  <c r="L328" i="100"/>
  <c r="L329" i="100"/>
  <c r="L330" i="100"/>
  <c r="L331" i="100"/>
  <c r="L332" i="100"/>
  <c r="L333" i="100"/>
  <c r="L334" i="100"/>
  <c r="L335" i="100"/>
  <c r="L336" i="100"/>
  <c r="L337" i="100"/>
  <c r="L338" i="100"/>
  <c r="L339" i="100"/>
  <c r="L340" i="100"/>
  <c r="L341" i="100"/>
  <c r="L342" i="100"/>
  <c r="L343" i="100"/>
  <c r="L344" i="100"/>
  <c r="L345" i="100"/>
  <c r="L346" i="100"/>
  <c r="L347" i="100"/>
  <c r="L348" i="100"/>
  <c r="L349" i="100"/>
  <c r="L350" i="100"/>
  <c r="B347" i="100"/>
  <c r="B348" i="100"/>
  <c r="B349" i="100"/>
  <c r="B350" i="100"/>
  <c r="B319" i="100"/>
  <c r="B320" i="100"/>
  <c r="B321" i="100"/>
  <c r="B322" i="100"/>
  <c r="B323" i="100"/>
  <c r="B324" i="100"/>
  <c r="B325" i="100"/>
  <c r="B326" i="100"/>
  <c r="B327" i="100"/>
  <c r="B328" i="100"/>
  <c r="B329" i="100"/>
  <c r="B330" i="100"/>
  <c r="B331" i="100"/>
  <c r="B332" i="100"/>
  <c r="B333" i="100"/>
  <c r="B334" i="100"/>
  <c r="B335" i="100"/>
  <c r="B336" i="100"/>
  <c r="B337" i="100"/>
  <c r="B338" i="100"/>
  <c r="B339" i="100"/>
  <c r="B340" i="100"/>
  <c r="B341" i="100"/>
  <c r="B342" i="100"/>
  <c r="B343" i="100"/>
  <c r="B344" i="100"/>
  <c r="B345" i="100"/>
  <c r="B346" i="100"/>
  <c r="B281" i="100"/>
  <c r="B282" i="100"/>
  <c r="B283" i="100"/>
  <c r="B284" i="100"/>
  <c r="B285" i="100"/>
  <c r="B286" i="100"/>
  <c r="B287" i="100"/>
  <c r="B288" i="100"/>
  <c r="B289" i="100"/>
  <c r="B290" i="100"/>
  <c r="B291" i="100"/>
  <c r="B292" i="100"/>
  <c r="B293" i="100"/>
  <c r="B294" i="100"/>
  <c r="B295" i="100"/>
  <c r="B296" i="100"/>
  <c r="B297" i="100"/>
  <c r="B298" i="100"/>
  <c r="B299" i="100"/>
  <c r="B300" i="100"/>
  <c r="B301" i="100"/>
  <c r="B302" i="100"/>
  <c r="B303" i="100"/>
  <c r="B304" i="100"/>
  <c r="B305" i="100"/>
  <c r="B306" i="100"/>
  <c r="B307" i="100"/>
  <c r="B308" i="100"/>
  <c r="B309" i="100"/>
  <c r="B310" i="100"/>
  <c r="B311" i="100"/>
  <c r="B312" i="100"/>
  <c r="B313" i="100"/>
  <c r="B314" i="100"/>
  <c r="B315" i="100"/>
  <c r="B316" i="100"/>
  <c r="B317" i="100"/>
  <c r="B318" i="100"/>
  <c r="B212" i="100"/>
  <c r="B213" i="100"/>
  <c r="B214" i="100"/>
  <c r="B215" i="100"/>
  <c r="B216" i="100"/>
  <c r="B217" i="100"/>
  <c r="B218" i="100"/>
  <c r="B219" i="100"/>
  <c r="B220" i="100"/>
  <c r="B221" i="100"/>
  <c r="B222" i="100"/>
  <c r="B223" i="100"/>
  <c r="B224" i="100"/>
  <c r="B225" i="100"/>
  <c r="B226" i="100"/>
  <c r="B227" i="100"/>
  <c r="B228" i="100"/>
  <c r="B229" i="100"/>
  <c r="B230" i="100"/>
  <c r="B231" i="100"/>
  <c r="B232" i="100"/>
  <c r="B233" i="100"/>
  <c r="B234" i="100"/>
  <c r="B235" i="100"/>
  <c r="B236" i="100"/>
  <c r="B237" i="100"/>
  <c r="B238" i="100"/>
  <c r="B239" i="100"/>
  <c r="B240" i="100"/>
  <c r="B241" i="100"/>
  <c r="B242" i="100"/>
  <c r="B243" i="100"/>
  <c r="B244" i="100"/>
  <c r="B245" i="100"/>
  <c r="B246" i="100"/>
  <c r="B247" i="100"/>
  <c r="B248" i="100"/>
  <c r="B249" i="100"/>
  <c r="B250" i="100"/>
  <c r="B251" i="100"/>
  <c r="B252" i="100"/>
  <c r="B253" i="100"/>
  <c r="B254" i="100"/>
  <c r="B255" i="100"/>
  <c r="B256" i="100"/>
  <c r="B257" i="100"/>
  <c r="B258" i="100"/>
  <c r="B259" i="100"/>
  <c r="B260" i="100"/>
  <c r="B261" i="100"/>
  <c r="B262" i="100"/>
  <c r="B263" i="100"/>
  <c r="B264" i="100"/>
  <c r="B265" i="100"/>
  <c r="B266" i="100"/>
  <c r="B267" i="100"/>
  <c r="B268" i="100"/>
  <c r="B269" i="100"/>
  <c r="B270" i="100"/>
  <c r="B271" i="100"/>
  <c r="B272" i="100"/>
  <c r="B273" i="100"/>
  <c r="B274" i="100"/>
  <c r="B275" i="100"/>
  <c r="B276" i="100"/>
  <c r="B277" i="100"/>
  <c r="B278" i="100"/>
  <c r="B279" i="100"/>
  <c r="B280" i="100"/>
  <c r="B17" i="100"/>
  <c r="B18" i="100"/>
  <c r="B19" i="100"/>
  <c r="B20" i="100"/>
  <c r="B21" i="100"/>
  <c r="B22" i="100"/>
  <c r="B23" i="100"/>
  <c r="B24" i="100"/>
  <c r="B25" i="100"/>
  <c r="B26" i="100"/>
  <c r="B27" i="100"/>
  <c r="B28" i="100"/>
  <c r="B29" i="100"/>
  <c r="B30" i="100"/>
  <c r="B31" i="100"/>
  <c r="B32" i="100"/>
  <c r="B33" i="100"/>
  <c r="B34" i="100"/>
  <c r="B35" i="100"/>
  <c r="B36" i="100"/>
  <c r="B37" i="100"/>
  <c r="B38" i="100"/>
  <c r="B39" i="100"/>
  <c r="B40" i="100"/>
  <c r="B41" i="100"/>
  <c r="B42" i="100"/>
  <c r="B43" i="100"/>
  <c r="B44" i="100"/>
  <c r="B45" i="100"/>
  <c r="B46" i="100"/>
  <c r="B47" i="100"/>
  <c r="B48" i="100"/>
  <c r="B49" i="100"/>
  <c r="B50" i="100"/>
  <c r="B51" i="100"/>
  <c r="B52" i="100"/>
  <c r="B53" i="100"/>
  <c r="B54" i="100"/>
  <c r="B55" i="100"/>
  <c r="B56" i="100"/>
  <c r="B57" i="100"/>
  <c r="B58" i="100"/>
  <c r="B59" i="100"/>
  <c r="B60" i="100"/>
  <c r="B61" i="100"/>
  <c r="B62" i="100"/>
  <c r="B63" i="100"/>
  <c r="B64" i="100"/>
  <c r="B65" i="100"/>
  <c r="B66" i="100"/>
  <c r="B67" i="100"/>
  <c r="B68" i="100"/>
  <c r="B69" i="100"/>
  <c r="B70" i="100"/>
  <c r="B71" i="100"/>
  <c r="B72" i="100"/>
  <c r="B73" i="100"/>
  <c r="B74" i="100"/>
  <c r="B75" i="100"/>
  <c r="B76" i="100"/>
  <c r="B77" i="100"/>
  <c r="B78" i="100"/>
  <c r="B79" i="100"/>
  <c r="B80" i="100"/>
  <c r="B81" i="100"/>
  <c r="B82" i="100"/>
  <c r="B83" i="100"/>
  <c r="B84" i="100"/>
  <c r="B85" i="100"/>
  <c r="B86" i="100"/>
  <c r="B87" i="100"/>
  <c r="B88" i="100"/>
  <c r="B89" i="100"/>
  <c r="B90" i="100"/>
  <c r="B91" i="100"/>
  <c r="B92" i="100"/>
  <c r="B93" i="100"/>
  <c r="B94" i="100"/>
  <c r="B95" i="100"/>
  <c r="B96" i="100"/>
  <c r="B97" i="100"/>
  <c r="B98" i="100"/>
  <c r="B99" i="100"/>
  <c r="B100" i="100"/>
  <c r="B101" i="100"/>
  <c r="B102" i="100"/>
  <c r="B103" i="100"/>
  <c r="B104" i="100"/>
  <c r="B105" i="100"/>
  <c r="B106" i="100"/>
  <c r="B107" i="100"/>
  <c r="B108" i="100"/>
  <c r="B109" i="100"/>
  <c r="B110" i="100"/>
  <c r="B111" i="100"/>
  <c r="B112" i="100"/>
  <c r="B113" i="100"/>
  <c r="B114" i="100"/>
  <c r="B115" i="100"/>
  <c r="B116" i="100"/>
  <c r="B117" i="100"/>
  <c r="B118" i="100"/>
  <c r="B119" i="100"/>
  <c r="B120" i="100"/>
  <c r="B121" i="100"/>
  <c r="B122" i="100"/>
  <c r="B123" i="100"/>
  <c r="B124" i="100"/>
  <c r="B125" i="100"/>
  <c r="B126" i="100"/>
  <c r="B127" i="100"/>
  <c r="B128" i="100"/>
  <c r="B129" i="100"/>
  <c r="B130" i="100"/>
  <c r="B131" i="100"/>
  <c r="B132" i="100"/>
  <c r="B133" i="100"/>
  <c r="B134" i="100"/>
  <c r="B135" i="100"/>
  <c r="B136" i="100"/>
  <c r="B137" i="100"/>
  <c r="B138" i="100"/>
  <c r="B139" i="100"/>
  <c r="B140" i="100"/>
  <c r="B141" i="100"/>
  <c r="B142" i="100"/>
  <c r="B143" i="100"/>
  <c r="B144" i="100"/>
  <c r="B145" i="100"/>
  <c r="B146" i="100"/>
  <c r="B147" i="100"/>
  <c r="B148" i="100"/>
  <c r="B149" i="100"/>
  <c r="B150" i="100"/>
  <c r="B151" i="100"/>
  <c r="B152" i="100"/>
  <c r="B153" i="100"/>
  <c r="B154" i="100"/>
  <c r="B155" i="100"/>
  <c r="B156" i="100"/>
  <c r="B157" i="100"/>
  <c r="B158" i="100"/>
  <c r="B159" i="100"/>
  <c r="B160" i="100"/>
  <c r="B161" i="100"/>
  <c r="B162" i="100"/>
  <c r="B163" i="100"/>
  <c r="B164" i="100"/>
  <c r="B165" i="100"/>
  <c r="B166" i="100"/>
  <c r="B167" i="100"/>
  <c r="B168" i="100"/>
  <c r="B169" i="100"/>
  <c r="B170" i="100"/>
  <c r="B171" i="100"/>
  <c r="B172" i="100"/>
  <c r="B173" i="100"/>
  <c r="B174" i="100"/>
  <c r="B175" i="100"/>
  <c r="B176" i="100"/>
  <c r="B177" i="100"/>
  <c r="B178" i="100"/>
  <c r="B179" i="100"/>
  <c r="B180" i="100"/>
  <c r="B181" i="100"/>
  <c r="B182" i="100"/>
  <c r="B183" i="100"/>
  <c r="B184" i="100"/>
  <c r="B185" i="100"/>
  <c r="B186" i="100"/>
  <c r="B187" i="100"/>
  <c r="B188" i="100"/>
  <c r="B189" i="100"/>
  <c r="B190" i="100"/>
  <c r="B191" i="100"/>
  <c r="B192" i="100"/>
  <c r="B193" i="100"/>
  <c r="B194" i="100"/>
  <c r="B195" i="100"/>
  <c r="B196" i="100"/>
  <c r="B197" i="100"/>
  <c r="B198" i="100"/>
  <c r="B199" i="100"/>
  <c r="B200" i="100"/>
  <c r="B201" i="100"/>
  <c r="B202" i="100"/>
  <c r="B203" i="100"/>
  <c r="B204" i="100"/>
  <c r="B205" i="100"/>
  <c r="B206" i="100"/>
  <c r="B207" i="100"/>
  <c r="B208" i="100"/>
  <c r="B209" i="100"/>
  <c r="B210" i="100"/>
  <c r="B211" i="100"/>
  <c r="B16" i="100"/>
  <c r="Z350" i="100"/>
  <c r="T350" i="100"/>
  <c r="R350" i="100"/>
  <c r="S350" i="100" s="1"/>
  <c r="Z349" i="100"/>
  <c r="T349" i="100"/>
  <c r="U349" i="100" s="1"/>
  <c r="R349" i="100"/>
  <c r="S349" i="100" s="1"/>
  <c r="P349" i="100"/>
  <c r="Z348" i="100"/>
  <c r="T348" i="100"/>
  <c r="R348" i="100"/>
  <c r="S348" i="100" s="1"/>
  <c r="Z346" i="100"/>
  <c r="R346" i="100"/>
  <c r="S346" i="100" s="1"/>
  <c r="Z345" i="100"/>
  <c r="R345" i="100"/>
  <c r="S345" i="100" s="1"/>
  <c r="Z344" i="100"/>
  <c r="R344" i="100"/>
  <c r="S344" i="100" s="1"/>
  <c r="Z343" i="100"/>
  <c r="R343" i="100"/>
  <c r="S343" i="100" s="1"/>
  <c r="Z342" i="100"/>
  <c r="R342" i="100"/>
  <c r="S342" i="100" s="1"/>
  <c r="Z341" i="100"/>
  <c r="R341" i="100"/>
  <c r="S341" i="100" s="1"/>
  <c r="Z340" i="100"/>
  <c r="R340" i="100"/>
  <c r="S340" i="100" s="1"/>
  <c r="Z339" i="100"/>
  <c r="R339" i="100"/>
  <c r="S339" i="100" s="1"/>
  <c r="Z338" i="100"/>
  <c r="R338" i="100"/>
  <c r="S338" i="100" s="1"/>
  <c r="Z337" i="100"/>
  <c r="R337" i="100"/>
  <c r="S337" i="100" s="1"/>
  <c r="Z336" i="100"/>
  <c r="R336" i="100"/>
  <c r="S336" i="100" s="1"/>
  <c r="Z335" i="100"/>
  <c r="R335" i="100"/>
  <c r="S335" i="100" s="1"/>
  <c r="Z334" i="100"/>
  <c r="R334" i="100"/>
  <c r="S334" i="100" s="1"/>
  <c r="Z333" i="100"/>
  <c r="R333" i="100"/>
  <c r="S333" i="100" s="1"/>
  <c r="Z332" i="100"/>
  <c r="R332" i="100"/>
  <c r="S332" i="100" s="1"/>
  <c r="Z331" i="100"/>
  <c r="R331" i="100"/>
  <c r="S331" i="100" s="1"/>
  <c r="Z330" i="100"/>
  <c r="R330" i="100"/>
  <c r="S330" i="100" s="1"/>
  <c r="Z329" i="100"/>
  <c r="R329" i="100"/>
  <c r="S329" i="100" s="1"/>
  <c r="Z328" i="100"/>
  <c r="R328" i="100"/>
  <c r="S328" i="100" s="1"/>
  <c r="Z327" i="100"/>
  <c r="R327" i="100"/>
  <c r="S327" i="100" s="1"/>
  <c r="Z326" i="100"/>
  <c r="R326" i="100"/>
  <c r="S326" i="100" s="1"/>
  <c r="Z325" i="100"/>
  <c r="R325" i="100"/>
  <c r="S325" i="100" s="1"/>
  <c r="Z324" i="100"/>
  <c r="R324" i="100"/>
  <c r="S324" i="100" s="1"/>
  <c r="Z323" i="100"/>
  <c r="R323" i="100"/>
  <c r="S323" i="100" s="1"/>
  <c r="Z322" i="100"/>
  <c r="R322" i="100"/>
  <c r="S322" i="100" s="1"/>
  <c r="Z321" i="100"/>
  <c r="R321" i="100"/>
  <c r="S321" i="100" s="1"/>
  <c r="Z320" i="100"/>
  <c r="R320" i="100"/>
  <c r="S320" i="100" s="1"/>
  <c r="Z319" i="100"/>
  <c r="R319" i="100"/>
  <c r="S319" i="100" s="1"/>
  <c r="Z318" i="100"/>
  <c r="R318" i="100"/>
  <c r="S318" i="100" s="1"/>
  <c r="Z317" i="100"/>
  <c r="R317" i="100"/>
  <c r="S317" i="100" s="1"/>
  <c r="Z316" i="100"/>
  <c r="R316" i="100"/>
  <c r="S316" i="100" s="1"/>
  <c r="Z315" i="100"/>
  <c r="R315" i="100"/>
  <c r="S315" i="100" s="1"/>
  <c r="Z314" i="100"/>
  <c r="R314" i="100"/>
  <c r="S314" i="100" s="1"/>
  <c r="Z313" i="100"/>
  <c r="R313" i="100"/>
  <c r="S313" i="100" s="1"/>
  <c r="Z312" i="100"/>
  <c r="R312" i="100"/>
  <c r="S312" i="100" s="1"/>
  <c r="Z311" i="100"/>
  <c r="R311" i="100"/>
  <c r="S311" i="100" s="1"/>
  <c r="Z310" i="100"/>
  <c r="R310" i="100"/>
  <c r="S310" i="100" s="1"/>
  <c r="Z309" i="100"/>
  <c r="R309" i="100"/>
  <c r="S309" i="100" s="1"/>
  <c r="Z308" i="100"/>
  <c r="R308" i="100"/>
  <c r="S308" i="100" s="1"/>
  <c r="Z307" i="100"/>
  <c r="R307" i="100"/>
  <c r="S307" i="100" s="1"/>
  <c r="Z306" i="100"/>
  <c r="R306" i="100"/>
  <c r="S306" i="100" s="1"/>
  <c r="Z305" i="100"/>
  <c r="R305" i="100"/>
  <c r="S305" i="100" s="1"/>
  <c r="Z304" i="100"/>
  <c r="R304" i="100"/>
  <c r="S304" i="100" s="1"/>
  <c r="Z303" i="100"/>
  <c r="R303" i="100"/>
  <c r="S303" i="100" s="1"/>
  <c r="Z302" i="100"/>
  <c r="R302" i="100"/>
  <c r="S302" i="100" s="1"/>
  <c r="Z301" i="100"/>
  <c r="R301" i="100"/>
  <c r="S301" i="100" s="1"/>
  <c r="Z300" i="100"/>
  <c r="R300" i="100"/>
  <c r="S300" i="100" s="1"/>
  <c r="Z299" i="100"/>
  <c r="R299" i="100"/>
  <c r="S299" i="100" s="1"/>
  <c r="Z298" i="100"/>
  <c r="R298" i="100"/>
  <c r="S298" i="100" s="1"/>
  <c r="Z297" i="100"/>
  <c r="R297" i="100"/>
  <c r="S297" i="100" s="1"/>
  <c r="Z296" i="100"/>
  <c r="R296" i="100"/>
  <c r="S296" i="100" s="1"/>
  <c r="Z295" i="100"/>
  <c r="R295" i="100"/>
  <c r="S295" i="100" s="1"/>
  <c r="Z294" i="100"/>
  <c r="R294" i="100"/>
  <c r="S294" i="100" s="1"/>
  <c r="Z293" i="100"/>
  <c r="R293" i="100"/>
  <c r="S293" i="100" s="1"/>
  <c r="Z292" i="100"/>
  <c r="R292" i="100"/>
  <c r="S292" i="100" s="1"/>
  <c r="Z291" i="100"/>
  <c r="R291" i="100"/>
  <c r="S291" i="100" s="1"/>
  <c r="Z290" i="100"/>
  <c r="R290" i="100"/>
  <c r="S290" i="100" s="1"/>
  <c r="Z289" i="100"/>
  <c r="R289" i="100"/>
  <c r="S289" i="100" s="1"/>
  <c r="Z288" i="100"/>
  <c r="R288" i="100"/>
  <c r="S288" i="100" s="1"/>
  <c r="Z287" i="100"/>
  <c r="R287" i="100"/>
  <c r="S287" i="100" s="1"/>
  <c r="Z286" i="100"/>
  <c r="R286" i="100"/>
  <c r="S286" i="100" s="1"/>
  <c r="Z285" i="100"/>
  <c r="R285" i="100"/>
  <c r="S285" i="100" s="1"/>
  <c r="Z284" i="100"/>
  <c r="R284" i="100"/>
  <c r="S284" i="100" s="1"/>
  <c r="Z283" i="100"/>
  <c r="R283" i="100"/>
  <c r="S283" i="100" s="1"/>
  <c r="Z282" i="100"/>
  <c r="R282" i="100"/>
  <c r="S282" i="100" s="1"/>
  <c r="Z281" i="100"/>
  <c r="R281" i="100"/>
  <c r="S281" i="100" s="1"/>
  <c r="Z280" i="100"/>
  <c r="R280" i="100"/>
  <c r="S280" i="100" s="1"/>
  <c r="Z279" i="100"/>
  <c r="R279" i="100"/>
  <c r="S279" i="100" s="1"/>
  <c r="Z278" i="100"/>
  <c r="R278" i="100"/>
  <c r="S278" i="100" s="1"/>
  <c r="Z277" i="100"/>
  <c r="R277" i="100"/>
  <c r="S277" i="100" s="1"/>
  <c r="Z276" i="100"/>
  <c r="R276" i="100"/>
  <c r="S276" i="100" s="1"/>
  <c r="Z275" i="100"/>
  <c r="R275" i="100"/>
  <c r="S275" i="100" s="1"/>
  <c r="Z274" i="100"/>
  <c r="R274" i="100"/>
  <c r="S274" i="100" s="1"/>
  <c r="Z273" i="100"/>
  <c r="R273" i="100"/>
  <c r="S273" i="100" s="1"/>
  <c r="Z272" i="100"/>
  <c r="R272" i="100"/>
  <c r="S272" i="100" s="1"/>
  <c r="Z271" i="100"/>
  <c r="R271" i="100"/>
  <c r="S271" i="100" s="1"/>
  <c r="Z270" i="100"/>
  <c r="R270" i="100"/>
  <c r="S270" i="100" s="1"/>
  <c r="Z269" i="100"/>
  <c r="R269" i="100"/>
  <c r="S269" i="100" s="1"/>
  <c r="Z268" i="100"/>
  <c r="R268" i="100"/>
  <c r="S268" i="100" s="1"/>
  <c r="Z267" i="100"/>
  <c r="R267" i="100"/>
  <c r="S267" i="100" s="1"/>
  <c r="Z266" i="100"/>
  <c r="R266" i="100"/>
  <c r="S266" i="100" s="1"/>
  <c r="Z265" i="100"/>
  <c r="R265" i="100"/>
  <c r="S265" i="100" s="1"/>
  <c r="Z264" i="100"/>
  <c r="R264" i="100"/>
  <c r="S264" i="100" s="1"/>
  <c r="Z263" i="100"/>
  <c r="R263" i="100"/>
  <c r="S263" i="100" s="1"/>
  <c r="Z262" i="100"/>
  <c r="R262" i="100"/>
  <c r="S262" i="100" s="1"/>
  <c r="Z261" i="100"/>
  <c r="R261" i="100"/>
  <c r="S261" i="100" s="1"/>
  <c r="Z260" i="100"/>
  <c r="R260" i="100"/>
  <c r="S260" i="100" s="1"/>
  <c r="Z259" i="100"/>
  <c r="R259" i="100"/>
  <c r="S259" i="100" s="1"/>
  <c r="Z258" i="100"/>
  <c r="R258" i="100"/>
  <c r="S258" i="100" s="1"/>
  <c r="Z257" i="100"/>
  <c r="R257" i="100"/>
  <c r="S257" i="100" s="1"/>
  <c r="Z256" i="100"/>
  <c r="R256" i="100"/>
  <c r="S256" i="100" s="1"/>
  <c r="Z255" i="100"/>
  <c r="R255" i="100"/>
  <c r="S255" i="100" s="1"/>
  <c r="Z254" i="100"/>
  <c r="R254" i="100"/>
  <c r="S254" i="100" s="1"/>
  <c r="Z253" i="100"/>
  <c r="R253" i="100"/>
  <c r="S253" i="100" s="1"/>
  <c r="Z252" i="100"/>
  <c r="R252" i="100"/>
  <c r="S252" i="100" s="1"/>
  <c r="Z251" i="100"/>
  <c r="R251" i="100"/>
  <c r="S251" i="100" s="1"/>
  <c r="Z250" i="100"/>
  <c r="R250" i="100"/>
  <c r="S250" i="100" s="1"/>
  <c r="Z249" i="100"/>
  <c r="R249" i="100"/>
  <c r="S249" i="100" s="1"/>
  <c r="Z248" i="100"/>
  <c r="R248" i="100"/>
  <c r="S248" i="100" s="1"/>
  <c r="Z247" i="100"/>
  <c r="T247" i="100"/>
  <c r="U247" i="100" s="1"/>
  <c r="R247" i="100"/>
  <c r="S247" i="100" s="1"/>
  <c r="Z246" i="100"/>
  <c r="R246" i="100"/>
  <c r="S246" i="100" s="1"/>
  <c r="Z245" i="100"/>
  <c r="R245" i="100"/>
  <c r="S245" i="100" s="1"/>
  <c r="Z244" i="100"/>
  <c r="R244" i="100"/>
  <c r="S244" i="100" s="1"/>
  <c r="Z243" i="100"/>
  <c r="R243" i="100"/>
  <c r="S243" i="100" s="1"/>
  <c r="Z242" i="100"/>
  <c r="R242" i="100"/>
  <c r="S242" i="100" s="1"/>
  <c r="Z241" i="100"/>
  <c r="R241" i="100"/>
  <c r="S241" i="100" s="1"/>
  <c r="Z240" i="100"/>
  <c r="R240" i="100"/>
  <c r="S240" i="100" s="1"/>
  <c r="Z239" i="100"/>
  <c r="R239" i="100"/>
  <c r="S239" i="100" s="1"/>
  <c r="Z238" i="100"/>
  <c r="R238" i="100"/>
  <c r="S238" i="100" s="1"/>
  <c r="Z237" i="100"/>
  <c r="R237" i="100"/>
  <c r="S237" i="100" s="1"/>
  <c r="Z236" i="100"/>
  <c r="R236" i="100"/>
  <c r="S236" i="100" s="1"/>
  <c r="Z235" i="100"/>
  <c r="R235" i="100"/>
  <c r="S235" i="100" s="1"/>
  <c r="Z234" i="100"/>
  <c r="R234" i="100"/>
  <c r="S234" i="100" s="1"/>
  <c r="Z233" i="100"/>
  <c r="R233" i="100"/>
  <c r="S233" i="100" s="1"/>
  <c r="Z232" i="100"/>
  <c r="R232" i="100"/>
  <c r="S232" i="100" s="1"/>
  <c r="Z231" i="100"/>
  <c r="R231" i="100"/>
  <c r="S231" i="100" s="1"/>
  <c r="Z230" i="100"/>
  <c r="R230" i="100"/>
  <c r="S230" i="100" s="1"/>
  <c r="Z229" i="100"/>
  <c r="R229" i="100"/>
  <c r="S229" i="100" s="1"/>
  <c r="Z228" i="100"/>
  <c r="R228" i="100"/>
  <c r="S228" i="100" s="1"/>
  <c r="Z227" i="100"/>
  <c r="R227" i="100"/>
  <c r="S227" i="100" s="1"/>
  <c r="Z226" i="100"/>
  <c r="R226" i="100"/>
  <c r="S226" i="100" s="1"/>
  <c r="Z225" i="100"/>
  <c r="R225" i="100"/>
  <c r="S225" i="100" s="1"/>
  <c r="Z224" i="100"/>
  <c r="R224" i="100"/>
  <c r="S224" i="100" s="1"/>
  <c r="Z223" i="100"/>
  <c r="R223" i="100"/>
  <c r="S223" i="100" s="1"/>
  <c r="Z222" i="100"/>
  <c r="R222" i="100"/>
  <c r="S222" i="100" s="1"/>
  <c r="Z221" i="100"/>
  <c r="R221" i="100"/>
  <c r="S221" i="100" s="1"/>
  <c r="Z220" i="100"/>
  <c r="R220" i="100"/>
  <c r="S220" i="100" s="1"/>
  <c r="Z219" i="100"/>
  <c r="R219" i="100"/>
  <c r="S219" i="100" s="1"/>
  <c r="Z218" i="100"/>
  <c r="R218" i="100"/>
  <c r="S218" i="100" s="1"/>
  <c r="Z217" i="100"/>
  <c r="R217" i="100"/>
  <c r="S217" i="100" s="1"/>
  <c r="Z216" i="100"/>
  <c r="R216" i="100"/>
  <c r="S216" i="100" s="1"/>
  <c r="Z215" i="100"/>
  <c r="R215" i="100"/>
  <c r="S215" i="100" s="1"/>
  <c r="Z214" i="100"/>
  <c r="R214" i="100"/>
  <c r="S214" i="100" s="1"/>
  <c r="Z213" i="100"/>
  <c r="R213" i="100"/>
  <c r="S213" i="100" s="1"/>
  <c r="Z212" i="100"/>
  <c r="R212" i="100"/>
  <c r="S212" i="100" s="1"/>
  <c r="Z211" i="100"/>
  <c r="R211" i="100"/>
  <c r="S211" i="100" s="1"/>
  <c r="Z210" i="100"/>
  <c r="R210" i="100"/>
  <c r="S210" i="100" s="1"/>
  <c r="Z209" i="100"/>
  <c r="R209" i="100"/>
  <c r="S209" i="100" s="1"/>
  <c r="Z208" i="100"/>
  <c r="R208" i="100"/>
  <c r="S208" i="100" s="1"/>
  <c r="Z207" i="100"/>
  <c r="R207" i="100"/>
  <c r="S207" i="100" s="1"/>
  <c r="Z206" i="100"/>
  <c r="R206" i="100"/>
  <c r="S206" i="100" s="1"/>
  <c r="Z205" i="100"/>
  <c r="R205" i="100"/>
  <c r="S205" i="100" s="1"/>
  <c r="Z204" i="100"/>
  <c r="R204" i="100"/>
  <c r="S204" i="100" s="1"/>
  <c r="Z203" i="100"/>
  <c r="R203" i="100"/>
  <c r="S203" i="100" s="1"/>
  <c r="Z202" i="100"/>
  <c r="R202" i="100"/>
  <c r="S202" i="100" s="1"/>
  <c r="Z201" i="100"/>
  <c r="R201" i="100"/>
  <c r="S201" i="100" s="1"/>
  <c r="Z200" i="100"/>
  <c r="R200" i="100"/>
  <c r="S200" i="100" s="1"/>
  <c r="Z199" i="100"/>
  <c r="R199" i="100"/>
  <c r="S199" i="100" s="1"/>
  <c r="Z198" i="100"/>
  <c r="R198" i="100"/>
  <c r="S198" i="100" s="1"/>
  <c r="Z197" i="100"/>
  <c r="R197" i="100"/>
  <c r="S197" i="100" s="1"/>
  <c r="Z196" i="100"/>
  <c r="R196" i="100"/>
  <c r="S196" i="100" s="1"/>
  <c r="Z195" i="100"/>
  <c r="R195" i="100"/>
  <c r="S195" i="100" s="1"/>
  <c r="Z194" i="100"/>
  <c r="R194" i="100"/>
  <c r="S194" i="100" s="1"/>
  <c r="Z193" i="100"/>
  <c r="R193" i="100"/>
  <c r="S193" i="100" s="1"/>
  <c r="Z192" i="100"/>
  <c r="R192" i="100"/>
  <c r="S192" i="100" s="1"/>
  <c r="Z191" i="100"/>
  <c r="R191" i="100"/>
  <c r="S191" i="100" s="1"/>
  <c r="Z190" i="100"/>
  <c r="R190" i="100"/>
  <c r="S190" i="100" s="1"/>
  <c r="Z189" i="100"/>
  <c r="R189" i="100"/>
  <c r="S189" i="100" s="1"/>
  <c r="Z188" i="100"/>
  <c r="R188" i="100"/>
  <c r="S188" i="100" s="1"/>
  <c r="Z187" i="100"/>
  <c r="R187" i="100"/>
  <c r="S187" i="100" s="1"/>
  <c r="Z186" i="100"/>
  <c r="R186" i="100"/>
  <c r="S186" i="100" s="1"/>
  <c r="Z185" i="100"/>
  <c r="R185" i="100"/>
  <c r="S185" i="100" s="1"/>
  <c r="Z184" i="100"/>
  <c r="R184" i="100"/>
  <c r="S184" i="100" s="1"/>
  <c r="Z183" i="100"/>
  <c r="R183" i="100"/>
  <c r="S183" i="100" s="1"/>
  <c r="Z182" i="100"/>
  <c r="R182" i="100"/>
  <c r="S182" i="100" s="1"/>
  <c r="Z181" i="100"/>
  <c r="R181" i="100"/>
  <c r="S181" i="100" s="1"/>
  <c r="Z180" i="100"/>
  <c r="R180" i="100"/>
  <c r="S180" i="100" s="1"/>
  <c r="Z179" i="100"/>
  <c r="R179" i="100"/>
  <c r="S179" i="100" s="1"/>
  <c r="Z178" i="100"/>
  <c r="R178" i="100"/>
  <c r="S178" i="100" s="1"/>
  <c r="Z177" i="100"/>
  <c r="R177" i="100"/>
  <c r="S177" i="100" s="1"/>
  <c r="Z176" i="100"/>
  <c r="R176" i="100"/>
  <c r="S176" i="100" s="1"/>
  <c r="Z175" i="100"/>
  <c r="R175" i="100"/>
  <c r="S175" i="100" s="1"/>
  <c r="Z174" i="100"/>
  <c r="R174" i="100"/>
  <c r="S174" i="100" s="1"/>
  <c r="Z173" i="100"/>
  <c r="R173" i="100"/>
  <c r="S173" i="100" s="1"/>
  <c r="Z172" i="100"/>
  <c r="R172" i="100"/>
  <c r="S172" i="100" s="1"/>
  <c r="Z171" i="100"/>
  <c r="R171" i="100"/>
  <c r="S171" i="100" s="1"/>
  <c r="Z170" i="100"/>
  <c r="R170" i="100"/>
  <c r="S170" i="100" s="1"/>
  <c r="Z169" i="100"/>
  <c r="R169" i="100"/>
  <c r="S169" i="100" s="1"/>
  <c r="Z168" i="100"/>
  <c r="R168" i="100"/>
  <c r="S168" i="100" s="1"/>
  <c r="Z167" i="100"/>
  <c r="R167" i="100"/>
  <c r="S167" i="100" s="1"/>
  <c r="Z166" i="100"/>
  <c r="R166" i="100"/>
  <c r="S166" i="100" s="1"/>
  <c r="Z165" i="100"/>
  <c r="R165" i="100"/>
  <c r="S165" i="100" s="1"/>
  <c r="Z164" i="100"/>
  <c r="R164" i="100"/>
  <c r="S164" i="100" s="1"/>
  <c r="Z163" i="100"/>
  <c r="R163" i="100"/>
  <c r="S163" i="100" s="1"/>
  <c r="Z162" i="100"/>
  <c r="R162" i="100"/>
  <c r="S162" i="100" s="1"/>
  <c r="Z161" i="100"/>
  <c r="R161" i="100"/>
  <c r="S161" i="100" s="1"/>
  <c r="Z160" i="100"/>
  <c r="R160" i="100"/>
  <c r="S160" i="100" s="1"/>
  <c r="Z159" i="100"/>
  <c r="R159" i="100"/>
  <c r="S159" i="100" s="1"/>
  <c r="Z158" i="100"/>
  <c r="R158" i="100"/>
  <c r="S158" i="100" s="1"/>
  <c r="Z157" i="100"/>
  <c r="R157" i="100"/>
  <c r="S157" i="100" s="1"/>
  <c r="Z156" i="100"/>
  <c r="R156" i="100"/>
  <c r="S156" i="100" s="1"/>
  <c r="Z155" i="100"/>
  <c r="R155" i="100"/>
  <c r="S155" i="100" s="1"/>
  <c r="Z154" i="100"/>
  <c r="R154" i="100"/>
  <c r="S154" i="100" s="1"/>
  <c r="Z153" i="100"/>
  <c r="R153" i="100"/>
  <c r="S153" i="100" s="1"/>
  <c r="Z152" i="100"/>
  <c r="R152" i="100"/>
  <c r="S152" i="100" s="1"/>
  <c r="Z151" i="100"/>
  <c r="R151" i="100"/>
  <c r="S151" i="100" s="1"/>
  <c r="Z150" i="100"/>
  <c r="R150" i="100"/>
  <c r="S150" i="100" s="1"/>
  <c r="Z149" i="100"/>
  <c r="R149" i="100"/>
  <c r="S149" i="100" s="1"/>
  <c r="Z148" i="100"/>
  <c r="R148" i="100"/>
  <c r="S148" i="100" s="1"/>
  <c r="Z147" i="100"/>
  <c r="R147" i="100"/>
  <c r="S147" i="100" s="1"/>
  <c r="Z146" i="100"/>
  <c r="R146" i="100"/>
  <c r="S146" i="100" s="1"/>
  <c r="Z145" i="100"/>
  <c r="R145" i="100"/>
  <c r="S145" i="100" s="1"/>
  <c r="Z144" i="100"/>
  <c r="R144" i="100"/>
  <c r="S144" i="100" s="1"/>
  <c r="Z143" i="100"/>
  <c r="R143" i="100"/>
  <c r="S143" i="100" s="1"/>
  <c r="Z142" i="100"/>
  <c r="R142" i="100"/>
  <c r="S142" i="100" s="1"/>
  <c r="Z141" i="100"/>
  <c r="R141" i="100"/>
  <c r="S141" i="100" s="1"/>
  <c r="Z140" i="100"/>
  <c r="R140" i="100"/>
  <c r="S140" i="100" s="1"/>
  <c r="Z139" i="100"/>
  <c r="R139" i="100"/>
  <c r="S139" i="100" s="1"/>
  <c r="Z138" i="100"/>
  <c r="R138" i="100"/>
  <c r="S138" i="100" s="1"/>
  <c r="Z137" i="100"/>
  <c r="R137" i="100"/>
  <c r="S137" i="100" s="1"/>
  <c r="Z136" i="100"/>
  <c r="R136" i="100"/>
  <c r="S136" i="100" s="1"/>
  <c r="Z135" i="100"/>
  <c r="R135" i="100"/>
  <c r="S135" i="100" s="1"/>
  <c r="Z134" i="100"/>
  <c r="R134" i="100"/>
  <c r="S134" i="100" s="1"/>
  <c r="Z133" i="100"/>
  <c r="R133" i="100"/>
  <c r="S133" i="100" s="1"/>
  <c r="Z132" i="100"/>
  <c r="R132" i="100"/>
  <c r="S132" i="100" s="1"/>
  <c r="Z131" i="100"/>
  <c r="R131" i="100"/>
  <c r="S131" i="100" s="1"/>
  <c r="Z130" i="100"/>
  <c r="R130" i="100"/>
  <c r="S130" i="100" s="1"/>
  <c r="Z129" i="100"/>
  <c r="R129" i="100"/>
  <c r="S129" i="100" s="1"/>
  <c r="Z128" i="100"/>
  <c r="R128" i="100"/>
  <c r="S128" i="100" s="1"/>
  <c r="Z127" i="100"/>
  <c r="R127" i="100"/>
  <c r="S127" i="100" s="1"/>
  <c r="Z126" i="100"/>
  <c r="R126" i="100"/>
  <c r="S126" i="100" s="1"/>
  <c r="Z125" i="100"/>
  <c r="R125" i="100"/>
  <c r="S125" i="100" s="1"/>
  <c r="Z124" i="100"/>
  <c r="R124" i="100"/>
  <c r="S124" i="100" s="1"/>
  <c r="Z123" i="100"/>
  <c r="R123" i="100"/>
  <c r="S123" i="100" s="1"/>
  <c r="Z122" i="100"/>
  <c r="T122" i="100"/>
  <c r="U122" i="100" s="1"/>
  <c r="R122" i="100"/>
  <c r="S122" i="100" s="1"/>
  <c r="Z121" i="100"/>
  <c r="R121" i="100"/>
  <c r="S121" i="100" s="1"/>
  <c r="Z120" i="100"/>
  <c r="R120" i="100"/>
  <c r="S120" i="100" s="1"/>
  <c r="Z119" i="100"/>
  <c r="R119" i="100"/>
  <c r="S119" i="100" s="1"/>
  <c r="Z118" i="100"/>
  <c r="R118" i="100"/>
  <c r="S118" i="100" s="1"/>
  <c r="Z117" i="100"/>
  <c r="R117" i="100"/>
  <c r="S117" i="100" s="1"/>
  <c r="Z116" i="100"/>
  <c r="R116" i="100"/>
  <c r="S116" i="100" s="1"/>
  <c r="Z115" i="100"/>
  <c r="R115" i="100"/>
  <c r="S115" i="100" s="1"/>
  <c r="Z114" i="100"/>
  <c r="R114" i="100"/>
  <c r="S114" i="100" s="1"/>
  <c r="Z113" i="100"/>
  <c r="R113" i="100"/>
  <c r="S113" i="100" s="1"/>
  <c r="Z112" i="100"/>
  <c r="R112" i="100"/>
  <c r="S112" i="100" s="1"/>
  <c r="Z111" i="100"/>
  <c r="R111" i="100"/>
  <c r="S111" i="100" s="1"/>
  <c r="Z110" i="100"/>
  <c r="R110" i="100"/>
  <c r="S110" i="100" s="1"/>
  <c r="Z109" i="100"/>
  <c r="R109" i="100"/>
  <c r="S109" i="100" s="1"/>
  <c r="Z108" i="100"/>
  <c r="R108" i="100"/>
  <c r="S108" i="100" s="1"/>
  <c r="Z107" i="100"/>
  <c r="R107" i="100"/>
  <c r="S107" i="100" s="1"/>
  <c r="Z106" i="100"/>
  <c r="R106" i="100"/>
  <c r="S106" i="100" s="1"/>
  <c r="Z105" i="100"/>
  <c r="R105" i="100"/>
  <c r="S105" i="100" s="1"/>
  <c r="Z104" i="100"/>
  <c r="R104" i="100"/>
  <c r="S104" i="100" s="1"/>
  <c r="Z103" i="100"/>
  <c r="R103" i="100"/>
  <c r="S103" i="100" s="1"/>
  <c r="Z102" i="100"/>
  <c r="R102" i="100"/>
  <c r="S102" i="100" s="1"/>
  <c r="Z101" i="100"/>
  <c r="R101" i="100"/>
  <c r="S101" i="100" s="1"/>
  <c r="Z100" i="100"/>
  <c r="R100" i="100"/>
  <c r="S100" i="100" s="1"/>
  <c r="Z99" i="100"/>
  <c r="R99" i="100"/>
  <c r="S99" i="100" s="1"/>
  <c r="Z98" i="100"/>
  <c r="R98" i="100"/>
  <c r="S98" i="100" s="1"/>
  <c r="Z97" i="100"/>
  <c r="R97" i="100"/>
  <c r="S97" i="100" s="1"/>
  <c r="Z96" i="100"/>
  <c r="R96" i="100"/>
  <c r="S96" i="100" s="1"/>
  <c r="Z95" i="100"/>
  <c r="R95" i="100"/>
  <c r="S95" i="100" s="1"/>
  <c r="Z94" i="100"/>
  <c r="R94" i="100"/>
  <c r="S94" i="100" s="1"/>
  <c r="Z93" i="100"/>
  <c r="R93" i="100"/>
  <c r="S93" i="100" s="1"/>
  <c r="Z92" i="100"/>
  <c r="R92" i="100"/>
  <c r="S92" i="100" s="1"/>
  <c r="Z91" i="100"/>
  <c r="R91" i="100"/>
  <c r="S91" i="100" s="1"/>
  <c r="Z90" i="100"/>
  <c r="R90" i="100"/>
  <c r="S90" i="100" s="1"/>
  <c r="Z89" i="100"/>
  <c r="R89" i="100"/>
  <c r="S89" i="100" s="1"/>
  <c r="Z88" i="100"/>
  <c r="R88" i="100"/>
  <c r="S88" i="100" s="1"/>
  <c r="Z87" i="100"/>
  <c r="R87" i="100"/>
  <c r="S87" i="100" s="1"/>
  <c r="Z86" i="100"/>
  <c r="R86" i="100"/>
  <c r="S86" i="100" s="1"/>
  <c r="Z85" i="100"/>
  <c r="R85" i="100"/>
  <c r="S85" i="100" s="1"/>
  <c r="Z84" i="100"/>
  <c r="R84" i="100"/>
  <c r="S84" i="100" s="1"/>
  <c r="Z83" i="100"/>
  <c r="R83" i="100"/>
  <c r="S83" i="100" s="1"/>
  <c r="Z82" i="100"/>
  <c r="R82" i="100"/>
  <c r="S82" i="100" s="1"/>
  <c r="Z81" i="100"/>
  <c r="R81" i="100"/>
  <c r="S81" i="100" s="1"/>
  <c r="Z80" i="100"/>
  <c r="R80" i="100"/>
  <c r="S80" i="100" s="1"/>
  <c r="Z79" i="100"/>
  <c r="R79" i="100"/>
  <c r="S79" i="100" s="1"/>
  <c r="Z78" i="100"/>
  <c r="R78" i="100"/>
  <c r="S78" i="100" s="1"/>
  <c r="Z77" i="100"/>
  <c r="R77" i="100"/>
  <c r="S77" i="100" s="1"/>
  <c r="Z76" i="100"/>
  <c r="R76" i="100"/>
  <c r="S76" i="100" s="1"/>
  <c r="Z75" i="100"/>
  <c r="R75" i="100"/>
  <c r="S75" i="100" s="1"/>
  <c r="Z74" i="100"/>
  <c r="R74" i="100"/>
  <c r="S74" i="100" s="1"/>
  <c r="Z73" i="100"/>
  <c r="R73" i="100"/>
  <c r="S73" i="100" s="1"/>
  <c r="Z72" i="100"/>
  <c r="R72" i="100"/>
  <c r="S72" i="100" s="1"/>
  <c r="Z71" i="100"/>
  <c r="R71" i="100"/>
  <c r="S71" i="100" s="1"/>
  <c r="Z70" i="100"/>
  <c r="R70" i="100"/>
  <c r="S70" i="100" s="1"/>
  <c r="Z69" i="100"/>
  <c r="R69" i="100"/>
  <c r="S69" i="100" s="1"/>
  <c r="Z68" i="100"/>
  <c r="R68" i="100"/>
  <c r="S68" i="100" s="1"/>
  <c r="Z67" i="100"/>
  <c r="R67" i="100"/>
  <c r="S67" i="100" s="1"/>
  <c r="Z66" i="100"/>
  <c r="R66" i="100"/>
  <c r="S66" i="100" s="1"/>
  <c r="Z65" i="100"/>
  <c r="R65" i="100"/>
  <c r="S65" i="100" s="1"/>
  <c r="Z64" i="100"/>
  <c r="T64" i="100"/>
  <c r="R64" i="100"/>
  <c r="S64" i="100" s="1"/>
  <c r="Z63" i="100"/>
  <c r="T63" i="100"/>
  <c r="U63" i="100" s="1"/>
  <c r="R63" i="100"/>
  <c r="S63" i="100" s="1"/>
  <c r="Z62" i="100"/>
  <c r="R62" i="100"/>
  <c r="S62" i="100" s="1"/>
  <c r="Z61" i="100"/>
  <c r="R61" i="100"/>
  <c r="S61" i="100" s="1"/>
  <c r="Z60" i="100"/>
  <c r="R60" i="100"/>
  <c r="S60" i="100" s="1"/>
  <c r="Z59" i="100"/>
  <c r="R59" i="100"/>
  <c r="S59" i="100" s="1"/>
  <c r="Z58" i="100"/>
  <c r="R58" i="100"/>
  <c r="S58" i="100" s="1"/>
  <c r="Z57" i="100"/>
  <c r="R57" i="100"/>
  <c r="S57" i="100" s="1"/>
  <c r="Z56" i="100"/>
  <c r="R56" i="100"/>
  <c r="S56" i="100" s="1"/>
  <c r="Z55" i="100"/>
  <c r="R55" i="100"/>
  <c r="S55" i="100" s="1"/>
  <c r="Z54" i="100"/>
  <c r="R54" i="100"/>
  <c r="S54" i="100" s="1"/>
  <c r="Z53" i="100"/>
  <c r="R53" i="100"/>
  <c r="S53" i="100" s="1"/>
  <c r="Z52" i="100"/>
  <c r="R52" i="100"/>
  <c r="S52" i="100" s="1"/>
  <c r="Z51" i="100"/>
  <c r="R51" i="100"/>
  <c r="S51" i="100" s="1"/>
  <c r="Z50" i="100"/>
  <c r="R50" i="100"/>
  <c r="S50" i="100" s="1"/>
  <c r="Z49" i="100"/>
  <c r="R49" i="100"/>
  <c r="S49" i="100" s="1"/>
  <c r="Z48" i="100"/>
  <c r="R48" i="100"/>
  <c r="S48" i="100" s="1"/>
  <c r="Z47" i="100"/>
  <c r="R47" i="100"/>
  <c r="S47" i="100" s="1"/>
  <c r="Z46" i="100"/>
  <c r="R46" i="100"/>
  <c r="S46" i="100" s="1"/>
  <c r="Z45" i="100"/>
  <c r="R45" i="100"/>
  <c r="S45" i="100" s="1"/>
  <c r="Z44" i="100"/>
  <c r="R44" i="100"/>
  <c r="S44" i="100" s="1"/>
  <c r="Z43" i="100"/>
  <c r="R43" i="100"/>
  <c r="S43" i="100" s="1"/>
  <c r="Z42" i="100"/>
  <c r="R42" i="100"/>
  <c r="S42" i="100" s="1"/>
  <c r="Z41" i="100"/>
  <c r="R41" i="100"/>
  <c r="S41" i="100" s="1"/>
  <c r="Z40" i="100"/>
  <c r="R40" i="100"/>
  <c r="S40" i="100" s="1"/>
  <c r="Z39" i="100"/>
  <c r="R39" i="100"/>
  <c r="S39" i="100" s="1"/>
  <c r="Z38" i="100"/>
  <c r="R38" i="100"/>
  <c r="S38" i="100" s="1"/>
  <c r="Z37" i="100"/>
  <c r="R37" i="100"/>
  <c r="S37" i="100" s="1"/>
  <c r="Z36" i="100"/>
  <c r="R36" i="100"/>
  <c r="S36" i="100" s="1"/>
  <c r="Z35" i="100"/>
  <c r="R35" i="100"/>
  <c r="S35" i="100" s="1"/>
  <c r="Z34" i="100"/>
  <c r="R34" i="100"/>
  <c r="S34" i="100" s="1"/>
  <c r="Z33" i="100"/>
  <c r="R33" i="100"/>
  <c r="S33" i="100" s="1"/>
  <c r="Z32" i="100"/>
  <c r="R32" i="100"/>
  <c r="S32" i="100" s="1"/>
  <c r="Z31" i="100"/>
  <c r="R31" i="100"/>
  <c r="S31" i="100" s="1"/>
  <c r="Z30" i="100"/>
  <c r="R30" i="100"/>
  <c r="S30" i="100" s="1"/>
  <c r="Z29" i="100"/>
  <c r="T29" i="100"/>
  <c r="R29" i="100"/>
  <c r="S29" i="100" s="1"/>
  <c r="Z28" i="100"/>
  <c r="R28" i="100"/>
  <c r="S28" i="100" s="1"/>
  <c r="Z27" i="100"/>
  <c r="R27" i="100"/>
  <c r="S27" i="100" s="1"/>
  <c r="Z26" i="100"/>
  <c r="R26" i="100"/>
  <c r="S26" i="100" s="1"/>
  <c r="Z25" i="100"/>
  <c r="R25" i="100"/>
  <c r="S25" i="100" s="1"/>
  <c r="Z24" i="100"/>
  <c r="R24" i="100"/>
  <c r="S24" i="100" s="1"/>
  <c r="Z23" i="100"/>
  <c r="R23" i="100"/>
  <c r="S23" i="100" s="1"/>
  <c r="Z22" i="100"/>
  <c r="R22" i="100"/>
  <c r="S22" i="100" s="1"/>
  <c r="Z21" i="100"/>
  <c r="R21" i="100"/>
  <c r="S21" i="100" s="1"/>
  <c r="Z20" i="100"/>
  <c r="R20" i="100"/>
  <c r="S20" i="100" s="1"/>
  <c r="Z19" i="100"/>
  <c r="R19" i="100"/>
  <c r="S19" i="100" s="1"/>
  <c r="Z18" i="100"/>
  <c r="R18" i="100"/>
  <c r="S18" i="100" s="1"/>
  <c r="Z17" i="100"/>
  <c r="R17" i="100"/>
  <c r="Z16" i="100"/>
  <c r="R16" i="100"/>
  <c r="S16" i="100" s="1"/>
  <c r="L16" i="100"/>
  <c r="AA14" i="100"/>
  <c r="V14" i="100"/>
  <c r="U14" i="100"/>
  <c r="T14" i="100"/>
  <c r="S14" i="100"/>
  <c r="R14" i="100"/>
  <c r="Q14" i="100"/>
  <c r="P14" i="100"/>
  <c r="O14" i="100"/>
  <c r="N14" i="100"/>
  <c r="L14" i="100"/>
  <c r="K14" i="100"/>
  <c r="AA13" i="100"/>
  <c r="V13" i="100"/>
  <c r="U13" i="100"/>
  <c r="T13" i="100"/>
  <c r="S13" i="100"/>
  <c r="R13" i="100"/>
  <c r="Q13" i="100"/>
  <c r="P13" i="100"/>
  <c r="O13" i="100"/>
  <c r="N13" i="100"/>
  <c r="L13" i="100"/>
  <c r="K13" i="100"/>
  <c r="AD11" i="100"/>
  <c r="AC11" i="100"/>
  <c r="AB11" i="100"/>
  <c r="AA11" i="100"/>
  <c r="K11" i="100"/>
  <c r="N5" i="100"/>
  <c r="N53" i="100" s="1"/>
  <c r="K5" i="100"/>
  <c r="AD8" i="129" l="1"/>
  <c r="AF8" i="129"/>
  <c r="J7" i="117"/>
  <c r="O8" i="129"/>
  <c r="M8" i="129"/>
  <c r="N205" i="100"/>
  <c r="O205" i="100" s="1"/>
  <c r="N326" i="100"/>
  <c r="N206" i="100"/>
  <c r="N110" i="100"/>
  <c r="N262" i="100"/>
  <c r="O262" i="100" s="1"/>
  <c r="P262" i="100" s="1"/>
  <c r="N142" i="100"/>
  <c r="O142" i="100" s="1"/>
  <c r="P142" i="100" s="1"/>
  <c r="N238" i="100"/>
  <c r="N54" i="100"/>
  <c r="O54" i="100" s="1"/>
  <c r="P54" i="100" s="1"/>
  <c r="P247" i="100"/>
  <c r="N333" i="100"/>
  <c r="O333" i="100" s="1"/>
  <c r="P333" i="100" s="1"/>
  <c r="N269" i="100"/>
  <c r="O269" i="100" s="1"/>
  <c r="N237" i="100"/>
  <c r="N173" i="100"/>
  <c r="N141" i="100"/>
  <c r="O141" i="100" s="1"/>
  <c r="P141" i="100" s="1"/>
  <c r="N117" i="100"/>
  <c r="N61" i="100"/>
  <c r="O61" i="100" s="1"/>
  <c r="P61" i="100" s="1"/>
  <c r="N28" i="100"/>
  <c r="N301" i="100"/>
  <c r="O301" i="100" s="1"/>
  <c r="P301" i="100" s="1"/>
  <c r="N85" i="100"/>
  <c r="N294" i="100"/>
  <c r="N174" i="100"/>
  <c r="N78" i="100"/>
  <c r="O78" i="100" s="1"/>
  <c r="P78" i="100" s="1"/>
  <c r="N345" i="100"/>
  <c r="N337" i="100"/>
  <c r="N329" i="100"/>
  <c r="N321" i="100"/>
  <c r="O321" i="100" s="1"/>
  <c r="P321" i="100" s="1"/>
  <c r="N313" i="100"/>
  <c r="O313" i="100" s="1"/>
  <c r="P313" i="100" s="1"/>
  <c r="N305" i="100"/>
  <c r="N297" i="100"/>
  <c r="N289" i="100"/>
  <c r="O289" i="100" s="1"/>
  <c r="P289" i="100" s="1"/>
  <c r="N281" i="100"/>
  <c r="N273" i="100"/>
  <c r="O273" i="100" s="1"/>
  <c r="P273" i="100" s="1"/>
  <c r="N265" i="100"/>
  <c r="O265" i="100" s="1"/>
  <c r="P265" i="100" s="1"/>
  <c r="N257" i="100"/>
  <c r="O257" i="100" s="1"/>
  <c r="P257" i="100" s="1"/>
  <c r="N249" i="100"/>
  <c r="O249" i="100" s="1"/>
  <c r="P249" i="100" s="1"/>
  <c r="N241" i="100"/>
  <c r="N233" i="100"/>
  <c r="N225" i="100"/>
  <c r="O225" i="100" s="1"/>
  <c r="P225" i="100" s="1"/>
  <c r="N217" i="100"/>
  <c r="N209" i="100"/>
  <c r="O209" i="100" s="1"/>
  <c r="P209" i="100" s="1"/>
  <c r="N201" i="100"/>
  <c r="O201" i="100" s="1"/>
  <c r="P201" i="100" s="1"/>
  <c r="N193" i="100"/>
  <c r="O193" i="100" s="1"/>
  <c r="P193" i="100" s="1"/>
  <c r="N185" i="100"/>
  <c r="O185" i="100" s="1"/>
  <c r="N177" i="100"/>
  <c r="N169" i="100"/>
  <c r="N161" i="100"/>
  <c r="O161" i="100" s="1"/>
  <c r="P161" i="100" s="1"/>
  <c r="N153" i="100"/>
  <c r="O153" i="100" s="1"/>
  <c r="P153" i="100" s="1"/>
  <c r="N145" i="100"/>
  <c r="O145" i="100" s="1"/>
  <c r="P145" i="100" s="1"/>
  <c r="N137" i="100"/>
  <c r="N129" i="100"/>
  <c r="O129" i="100" s="1"/>
  <c r="P129" i="100" s="1"/>
  <c r="N121" i="100"/>
  <c r="N113" i="100"/>
  <c r="N105" i="100"/>
  <c r="N97" i="100"/>
  <c r="N89" i="100"/>
  <c r="N81" i="100"/>
  <c r="N73" i="100"/>
  <c r="O73" i="100" s="1"/>
  <c r="P73" i="100" s="1"/>
  <c r="N65" i="100"/>
  <c r="O65" i="100" s="1"/>
  <c r="P65" i="100" s="1"/>
  <c r="N57" i="100"/>
  <c r="O57" i="100" s="1"/>
  <c r="P57" i="100" s="1"/>
  <c r="N49" i="100"/>
  <c r="N41" i="100"/>
  <c r="N33" i="100"/>
  <c r="N25" i="100"/>
  <c r="O25" i="100" s="1"/>
  <c r="P25" i="100" s="1"/>
  <c r="P122" i="100"/>
  <c r="O53" i="100"/>
  <c r="P53" i="100" s="1"/>
  <c r="N344" i="100"/>
  <c r="N336" i="100"/>
  <c r="N328" i="100"/>
  <c r="N320" i="100"/>
  <c r="N312" i="100"/>
  <c r="N304" i="100"/>
  <c r="N296" i="100"/>
  <c r="N288" i="100"/>
  <c r="N280" i="100"/>
  <c r="N272" i="100"/>
  <c r="N264" i="100"/>
  <c r="N256" i="100"/>
  <c r="N248" i="100"/>
  <c r="N240" i="100"/>
  <c r="N232" i="100"/>
  <c r="N224" i="100"/>
  <c r="N216" i="100"/>
  <c r="N208" i="100"/>
  <c r="N200" i="100"/>
  <c r="N192" i="100"/>
  <c r="N184" i="100"/>
  <c r="N176" i="100"/>
  <c r="N168" i="100"/>
  <c r="N160" i="100"/>
  <c r="N152" i="100"/>
  <c r="N144" i="100"/>
  <c r="N136" i="100"/>
  <c r="N128" i="100"/>
  <c r="N120" i="100"/>
  <c r="N112" i="100"/>
  <c r="N104" i="100"/>
  <c r="N96" i="100"/>
  <c r="N88" i="100"/>
  <c r="N80" i="100"/>
  <c r="N72" i="100"/>
  <c r="N56" i="100"/>
  <c r="N48" i="100"/>
  <c r="N40" i="100"/>
  <c r="N32" i="100"/>
  <c r="N24" i="100"/>
  <c r="N325" i="100"/>
  <c r="N293" i="100"/>
  <c r="N261" i="100"/>
  <c r="N230" i="100"/>
  <c r="N198" i="100"/>
  <c r="N166" i="100"/>
  <c r="N134" i="100"/>
  <c r="N109" i="100"/>
  <c r="N77" i="100"/>
  <c r="O329" i="100"/>
  <c r="P329" i="100" s="1"/>
  <c r="O233" i="100"/>
  <c r="P233" i="100" s="1"/>
  <c r="O177" i="100"/>
  <c r="P177" i="100" s="1"/>
  <c r="O137" i="100"/>
  <c r="P137" i="100" s="1"/>
  <c r="O81" i="100"/>
  <c r="P81" i="100" s="1"/>
  <c r="O41" i="100"/>
  <c r="P41" i="100" s="1"/>
  <c r="N19" i="100"/>
  <c r="N34" i="100"/>
  <c r="N42" i="100"/>
  <c r="N50" i="100"/>
  <c r="N58" i="100"/>
  <c r="N66" i="100"/>
  <c r="N74" i="100"/>
  <c r="N82" i="100"/>
  <c r="N90" i="100"/>
  <c r="N98" i="100"/>
  <c r="N106" i="100"/>
  <c r="N114" i="100"/>
  <c r="N130" i="100"/>
  <c r="N138" i="100"/>
  <c r="N146" i="100"/>
  <c r="N154" i="100"/>
  <c r="N162" i="100"/>
  <c r="N170" i="100"/>
  <c r="N178" i="100"/>
  <c r="N186" i="100"/>
  <c r="N194" i="100"/>
  <c r="N202" i="100"/>
  <c r="N210" i="100"/>
  <c r="N218" i="100"/>
  <c r="N226" i="100"/>
  <c r="N234" i="100"/>
  <c r="N242" i="100"/>
  <c r="N250" i="100"/>
  <c r="N258" i="100"/>
  <c r="N266" i="100"/>
  <c r="N274" i="100"/>
  <c r="N282" i="100"/>
  <c r="N290" i="100"/>
  <c r="N298" i="100"/>
  <c r="N306" i="100"/>
  <c r="N314" i="100"/>
  <c r="N322" i="100"/>
  <c r="N330" i="100"/>
  <c r="N338" i="100"/>
  <c r="N346" i="100"/>
  <c r="N343" i="100"/>
  <c r="N335" i="100"/>
  <c r="N327" i="100"/>
  <c r="N319" i="100"/>
  <c r="N311" i="100"/>
  <c r="N303" i="100"/>
  <c r="N295" i="100"/>
  <c r="N287" i="100"/>
  <c r="N279" i="100"/>
  <c r="N271" i="100"/>
  <c r="N263" i="100"/>
  <c r="N255" i="100"/>
  <c r="N239" i="100"/>
  <c r="N231" i="100"/>
  <c r="N223" i="100"/>
  <c r="N215" i="100"/>
  <c r="N207" i="100"/>
  <c r="N199" i="100"/>
  <c r="N191" i="100"/>
  <c r="N183" i="100"/>
  <c r="N175" i="100"/>
  <c r="N167" i="100"/>
  <c r="N159" i="100"/>
  <c r="N151" i="100"/>
  <c r="N143" i="100"/>
  <c r="N135" i="100"/>
  <c r="N127" i="100"/>
  <c r="N119" i="100"/>
  <c r="N111" i="100"/>
  <c r="N103" i="100"/>
  <c r="N95" i="100"/>
  <c r="N87" i="100"/>
  <c r="N79" i="100"/>
  <c r="N71" i="100"/>
  <c r="N55" i="100"/>
  <c r="N47" i="100"/>
  <c r="N39" i="100"/>
  <c r="N31" i="100"/>
  <c r="N23" i="100"/>
  <c r="N318" i="100"/>
  <c r="N286" i="100"/>
  <c r="N254" i="100"/>
  <c r="N229" i="100"/>
  <c r="N197" i="100"/>
  <c r="N165" i="100"/>
  <c r="N133" i="100"/>
  <c r="N102" i="100"/>
  <c r="N70" i="100"/>
  <c r="N46" i="100"/>
  <c r="O238" i="100"/>
  <c r="P238" i="100" s="1"/>
  <c r="O117" i="100"/>
  <c r="P117" i="100" s="1"/>
  <c r="O28" i="100"/>
  <c r="P28" i="100" s="1"/>
  <c r="O174" i="100"/>
  <c r="P174" i="100" s="1"/>
  <c r="O337" i="100"/>
  <c r="P337" i="100" s="1"/>
  <c r="O297" i="100"/>
  <c r="P297" i="100" s="1"/>
  <c r="O281" i="100"/>
  <c r="O241" i="100"/>
  <c r="P241" i="100" s="1"/>
  <c r="O169" i="100"/>
  <c r="P169" i="100" s="1"/>
  <c r="O113" i="100"/>
  <c r="P113" i="100" s="1"/>
  <c r="O89" i="100"/>
  <c r="P89" i="100" s="1"/>
  <c r="O49" i="100"/>
  <c r="P49" i="100" s="1"/>
  <c r="O326" i="100"/>
  <c r="P326" i="100" s="1"/>
  <c r="O294" i="100"/>
  <c r="P294" i="100" s="1"/>
  <c r="P205" i="100"/>
  <c r="O110" i="100"/>
  <c r="P110" i="100" s="1"/>
  <c r="N317" i="100"/>
  <c r="N285" i="100"/>
  <c r="N253" i="100"/>
  <c r="N222" i="100"/>
  <c r="N190" i="100"/>
  <c r="N158" i="100"/>
  <c r="N126" i="100"/>
  <c r="N101" i="100"/>
  <c r="N69" i="100"/>
  <c r="N45" i="100"/>
  <c r="N21" i="100"/>
  <c r="N342" i="100"/>
  <c r="N310" i="100"/>
  <c r="N278" i="100"/>
  <c r="N221" i="100"/>
  <c r="N189" i="100"/>
  <c r="N157" i="100"/>
  <c r="N125" i="100"/>
  <c r="N94" i="100"/>
  <c r="N38" i="100"/>
  <c r="O345" i="100"/>
  <c r="O305" i="100"/>
  <c r="P305" i="100" s="1"/>
  <c r="O217" i="100"/>
  <c r="P217" i="100" s="1"/>
  <c r="N340" i="100"/>
  <c r="N332" i="100"/>
  <c r="N324" i="100"/>
  <c r="N316" i="100"/>
  <c r="N308" i="100"/>
  <c r="N300" i="100"/>
  <c r="N292" i="100"/>
  <c r="N284" i="100"/>
  <c r="N276" i="100"/>
  <c r="N268" i="100"/>
  <c r="N260" i="100"/>
  <c r="N252" i="100"/>
  <c r="N244" i="100"/>
  <c r="N236" i="100"/>
  <c r="N228" i="100"/>
  <c r="N220" i="100"/>
  <c r="N212" i="100"/>
  <c r="N204" i="100"/>
  <c r="N196" i="100"/>
  <c r="N188" i="100"/>
  <c r="N180" i="100"/>
  <c r="N172" i="100"/>
  <c r="N164" i="100"/>
  <c r="N156" i="100"/>
  <c r="N148" i="100"/>
  <c r="N140" i="100"/>
  <c r="N132" i="100"/>
  <c r="N124" i="100"/>
  <c r="N116" i="100"/>
  <c r="N108" i="100"/>
  <c r="N100" i="100"/>
  <c r="N92" i="100"/>
  <c r="N84" i="100"/>
  <c r="N76" i="100"/>
  <c r="N68" i="100"/>
  <c r="N60" i="100"/>
  <c r="N52" i="100"/>
  <c r="N44" i="100"/>
  <c r="N36" i="100"/>
  <c r="N20" i="100"/>
  <c r="N341" i="100"/>
  <c r="N309" i="100"/>
  <c r="N277" i="100"/>
  <c r="N246" i="100"/>
  <c r="N214" i="100"/>
  <c r="N182" i="100"/>
  <c r="N150" i="100"/>
  <c r="N93" i="100"/>
  <c r="N37" i="100"/>
  <c r="P269" i="100"/>
  <c r="O206" i="100"/>
  <c r="P206" i="100" s="1"/>
  <c r="O85" i="100"/>
  <c r="P85" i="100" s="1"/>
  <c r="N347" i="100"/>
  <c r="N339" i="100"/>
  <c r="N331" i="100"/>
  <c r="N323" i="100"/>
  <c r="N315" i="100"/>
  <c r="N307" i="100"/>
  <c r="N299" i="100"/>
  <c r="N291" i="100"/>
  <c r="N283" i="100"/>
  <c r="N275" i="100"/>
  <c r="N267" i="100"/>
  <c r="N259" i="100"/>
  <c r="N251" i="100"/>
  <c r="N243" i="100"/>
  <c r="N235" i="100"/>
  <c r="N227" i="100"/>
  <c r="N219" i="100"/>
  <c r="N211" i="100"/>
  <c r="N203" i="100"/>
  <c r="N195" i="100"/>
  <c r="N187" i="100"/>
  <c r="N179" i="100"/>
  <c r="N171" i="100"/>
  <c r="N163" i="100"/>
  <c r="N155" i="100"/>
  <c r="N147" i="100"/>
  <c r="N139" i="100"/>
  <c r="N131" i="100"/>
  <c r="N123" i="100"/>
  <c r="N115" i="100"/>
  <c r="N107" i="100"/>
  <c r="N99" i="100"/>
  <c r="N91" i="100"/>
  <c r="N83" i="100"/>
  <c r="N75" i="100"/>
  <c r="N67" i="100"/>
  <c r="N59" i="100"/>
  <c r="N51" i="100"/>
  <c r="N43" i="100"/>
  <c r="N35" i="100"/>
  <c r="N27" i="100"/>
  <c r="N334" i="100"/>
  <c r="N302" i="100"/>
  <c r="N270" i="100"/>
  <c r="N245" i="100"/>
  <c r="N213" i="100"/>
  <c r="N181" i="100"/>
  <c r="N149" i="100"/>
  <c r="N118" i="100"/>
  <c r="N86" i="100"/>
  <c r="N62" i="100"/>
  <c r="P29" i="100"/>
  <c r="O237" i="100"/>
  <c r="P237" i="100" s="1"/>
  <c r="O173" i="100"/>
  <c r="P173" i="100" s="1"/>
  <c r="N30" i="100"/>
  <c r="N22" i="100"/>
  <c r="P63" i="100"/>
  <c r="T347" i="100"/>
  <c r="U347" i="100" s="1"/>
  <c r="V347" i="100" s="1"/>
  <c r="W347" i="100" s="1"/>
  <c r="N26" i="100"/>
  <c r="N18" i="100"/>
  <c r="P64" i="100"/>
  <c r="N17" i="100"/>
  <c r="N16" i="100"/>
  <c r="O16" i="100" s="1"/>
  <c r="T21" i="100"/>
  <c r="U21" i="100" s="1"/>
  <c r="V21" i="100" s="1"/>
  <c r="W21" i="100" s="1"/>
  <c r="T31" i="100"/>
  <c r="U31" i="100" s="1"/>
  <c r="V31" i="100" s="1"/>
  <c r="W31" i="100" s="1"/>
  <c r="T55" i="100"/>
  <c r="U55" i="100" s="1"/>
  <c r="V55" i="100" s="1"/>
  <c r="W55" i="100" s="1"/>
  <c r="T156" i="100"/>
  <c r="U156" i="100" s="1"/>
  <c r="V156" i="100" s="1"/>
  <c r="W156" i="100" s="1"/>
  <c r="T50" i="100"/>
  <c r="U50" i="100" s="1"/>
  <c r="V50" i="100" s="1"/>
  <c r="W50" i="100" s="1"/>
  <c r="T43" i="100"/>
  <c r="U43" i="100" s="1"/>
  <c r="V43" i="100" s="1"/>
  <c r="W43" i="100" s="1"/>
  <c r="T129" i="100"/>
  <c r="U129" i="100" s="1"/>
  <c r="V129" i="100" s="1"/>
  <c r="W129" i="100" s="1"/>
  <c r="W13" i="100"/>
  <c r="T27" i="100"/>
  <c r="T39" i="100"/>
  <c r="T100" i="100"/>
  <c r="U100" i="100" s="1"/>
  <c r="V100" i="100" s="1"/>
  <c r="W100" i="100" s="1"/>
  <c r="T51" i="100"/>
  <c r="U51" i="100" s="1"/>
  <c r="V51" i="100" s="1"/>
  <c r="W51" i="100" s="1"/>
  <c r="T19" i="100"/>
  <c r="U19" i="100" s="1"/>
  <c r="V19" i="100" s="1"/>
  <c r="W19" i="100" s="1"/>
  <c r="T59" i="100"/>
  <c r="T35" i="100"/>
  <c r="U35" i="100" s="1"/>
  <c r="V35" i="100" s="1"/>
  <c r="W35" i="100" s="1"/>
  <c r="T78" i="100"/>
  <c r="U78" i="100" s="1"/>
  <c r="V78" i="100" s="1"/>
  <c r="W78" i="100" s="1"/>
  <c r="T157" i="100"/>
  <c r="U157" i="100" s="1"/>
  <c r="V157" i="100" s="1"/>
  <c r="W157" i="100" s="1"/>
  <c r="Y29" i="100"/>
  <c r="U29" i="100"/>
  <c r="V29" i="100" s="1"/>
  <c r="W29" i="100" s="1"/>
  <c r="Z11" i="100"/>
  <c r="T23" i="100"/>
  <c r="U23" i="100" s="1"/>
  <c r="V23" i="100" s="1"/>
  <c r="W23" i="100" s="1"/>
  <c r="T25" i="100"/>
  <c r="U25" i="100" s="1"/>
  <c r="V25" i="100" s="1"/>
  <c r="W25" i="100" s="1"/>
  <c r="T54" i="100"/>
  <c r="T58" i="100"/>
  <c r="Y58" i="100" s="1"/>
  <c r="T88" i="100"/>
  <c r="U88" i="100" s="1"/>
  <c r="V88" i="100" s="1"/>
  <c r="W88" i="100" s="1"/>
  <c r="T46" i="100"/>
  <c r="T68" i="100"/>
  <c r="T42" i="100"/>
  <c r="T73" i="100"/>
  <c r="U73" i="100" s="1"/>
  <c r="V73" i="100" s="1"/>
  <c r="W73" i="100" s="1"/>
  <c r="T113" i="100"/>
  <c r="U113" i="100" s="1"/>
  <c r="V113" i="100" s="1"/>
  <c r="W113" i="100" s="1"/>
  <c r="T115" i="100"/>
  <c r="U115" i="100" s="1"/>
  <c r="V115" i="100" s="1"/>
  <c r="W115" i="100" s="1"/>
  <c r="T125" i="100"/>
  <c r="T137" i="100"/>
  <c r="T38" i="100"/>
  <c r="U64" i="100"/>
  <c r="V64" i="100" s="1"/>
  <c r="W64" i="100" s="1"/>
  <c r="T34" i="100"/>
  <c r="U34" i="100" s="1"/>
  <c r="V34" i="100" s="1"/>
  <c r="W34" i="100" s="1"/>
  <c r="Y63" i="100"/>
  <c r="T30" i="100"/>
  <c r="T47" i="100"/>
  <c r="Y47" i="100" s="1"/>
  <c r="T85" i="100"/>
  <c r="U85" i="100" s="1"/>
  <c r="V85" i="100" s="1"/>
  <c r="W85" i="100" s="1"/>
  <c r="T92" i="100"/>
  <c r="U92" i="100" s="1"/>
  <c r="V92" i="100" s="1"/>
  <c r="W92" i="100" s="1"/>
  <c r="T97" i="100"/>
  <c r="U97" i="100" s="1"/>
  <c r="T104" i="100"/>
  <c r="Z13" i="100"/>
  <c r="W14" i="100"/>
  <c r="R11" i="100"/>
  <c r="Y349" i="100"/>
  <c r="Z14" i="100"/>
  <c r="S17" i="100"/>
  <c r="T17" i="100" s="1"/>
  <c r="T70" i="100"/>
  <c r="T75" i="100"/>
  <c r="T94" i="100"/>
  <c r="T133" i="100"/>
  <c r="T72" i="100"/>
  <c r="T82" i="100"/>
  <c r="T99" i="100"/>
  <c r="T172" i="100"/>
  <c r="T331" i="100"/>
  <c r="T77" i="100"/>
  <c r="T101" i="100"/>
  <c r="T105" i="100"/>
  <c r="T107" i="100"/>
  <c r="T109" i="100"/>
  <c r="T330" i="100"/>
  <c r="T315" i="100"/>
  <c r="T307" i="100"/>
  <c r="T294" i="100"/>
  <c r="T290" i="100"/>
  <c r="T301" i="100"/>
  <c r="T295" i="100"/>
  <c r="T271" i="100"/>
  <c r="T336" i="100"/>
  <c r="T328" i="100"/>
  <c r="T321" i="100"/>
  <c r="T313" i="100"/>
  <c r="T305" i="100"/>
  <c r="T302" i="100"/>
  <c r="T322" i="100"/>
  <c r="T316" i="100"/>
  <c r="T293" i="100"/>
  <c r="T253" i="100"/>
  <c r="T252" i="100"/>
  <c r="T246" i="100"/>
  <c r="T238" i="100"/>
  <c r="T230" i="100"/>
  <c r="T226" i="100"/>
  <c r="T334" i="100"/>
  <c r="T332" i="100"/>
  <c r="T314" i="100"/>
  <c r="T261" i="100"/>
  <c r="T340" i="100"/>
  <c r="T326" i="100"/>
  <c r="T324" i="100"/>
  <c r="T306" i="100"/>
  <c r="T251" i="100"/>
  <c r="T244" i="100"/>
  <c r="T236" i="100"/>
  <c r="T319" i="100"/>
  <c r="T317" i="100"/>
  <c r="T250" i="100"/>
  <c r="T311" i="100"/>
  <c r="T309" i="100"/>
  <c r="T256" i="100"/>
  <c r="T323" i="100"/>
  <c r="T254" i="100"/>
  <c r="T231" i="100"/>
  <c r="T218" i="100"/>
  <c r="T203" i="100"/>
  <c r="T329" i="100"/>
  <c r="T214" i="100"/>
  <c r="T339" i="100"/>
  <c r="T337" i="100"/>
  <c r="T303" i="100"/>
  <c r="T220" i="100"/>
  <c r="T205" i="100"/>
  <c r="T197" i="100"/>
  <c r="T211" i="100"/>
  <c r="T169" i="100"/>
  <c r="T144" i="100"/>
  <c r="T213" i="100"/>
  <c r="T224" i="100"/>
  <c r="T216" i="100"/>
  <c r="T209" i="100"/>
  <c r="T222" i="100"/>
  <c r="T207" i="100"/>
  <c r="T145" i="100"/>
  <c r="T240" i="100"/>
  <c r="T181" i="100"/>
  <c r="T141" i="100"/>
  <c r="T116" i="100"/>
  <c r="T96" i="100"/>
  <c r="T161" i="100"/>
  <c r="T152" i="100"/>
  <c r="T146" i="100"/>
  <c r="T239" i="100"/>
  <c r="T173" i="100"/>
  <c r="T183" i="100"/>
  <c r="T165" i="100"/>
  <c r="T93" i="100"/>
  <c r="T106" i="100"/>
  <c r="T189" i="100"/>
  <c r="T187" i="100"/>
  <c r="T155" i="100"/>
  <c r="T123" i="100"/>
  <c r="T118" i="100"/>
  <c r="T117" i="100"/>
  <c r="T103" i="100"/>
  <c r="T80" i="100"/>
  <c r="T149" i="100"/>
  <c r="T148" i="100"/>
  <c r="T227" i="100"/>
  <c r="T193" i="100"/>
  <c r="T90" i="100"/>
  <c r="T20" i="100"/>
  <c r="T119" i="100"/>
  <c r="T18" i="100"/>
  <c r="T22" i="100"/>
  <c r="T26" i="100"/>
  <c r="T67" i="100"/>
  <c r="T112" i="100"/>
  <c r="T143" i="100"/>
  <c r="T233" i="100"/>
  <c r="T249" i="100"/>
  <c r="T266" i="100"/>
  <c r="T24" i="100"/>
  <c r="T32" i="100"/>
  <c r="T33" i="100"/>
  <c r="T36" i="100"/>
  <c r="T37" i="100"/>
  <c r="T40" i="100"/>
  <c r="T41" i="100"/>
  <c r="T44" i="100"/>
  <c r="T45" i="100"/>
  <c r="T48" i="100"/>
  <c r="T49" i="100"/>
  <c r="T52" i="100"/>
  <c r="T53" i="100"/>
  <c r="T56" i="100"/>
  <c r="T57" i="100"/>
  <c r="T60" i="100"/>
  <c r="T61" i="100"/>
  <c r="T65" i="100"/>
  <c r="T74" i="100"/>
  <c r="T76" i="100"/>
  <c r="T79" i="100"/>
  <c r="T84" i="100"/>
  <c r="T87" i="100"/>
  <c r="T89" i="100"/>
  <c r="T91" i="100"/>
  <c r="T114" i="100"/>
  <c r="T120" i="100"/>
  <c r="T124" i="100"/>
  <c r="T128" i="100"/>
  <c r="T130" i="100"/>
  <c r="T132" i="100"/>
  <c r="T69" i="100"/>
  <c r="T81" i="100"/>
  <c r="T86" i="100"/>
  <c r="T98" i="100"/>
  <c r="T139" i="100"/>
  <c r="T175" i="100"/>
  <c r="T177" i="100"/>
  <c r="U59" i="100"/>
  <c r="V59" i="100" s="1"/>
  <c r="W59" i="100" s="1"/>
  <c r="T16" i="100"/>
  <c r="T28" i="100"/>
  <c r="T219" i="100"/>
  <c r="L11" i="100"/>
  <c r="T62" i="100"/>
  <c r="T66" i="100"/>
  <c r="T71" i="100"/>
  <c r="T95" i="100"/>
  <c r="T108" i="100"/>
  <c r="T131" i="100"/>
  <c r="T153" i="100"/>
  <c r="T159" i="100"/>
  <c r="Y64" i="100"/>
  <c r="T102" i="100"/>
  <c r="T111" i="100"/>
  <c r="T142" i="100"/>
  <c r="T212" i="100"/>
  <c r="T245" i="100"/>
  <c r="T127" i="100"/>
  <c r="T121" i="100"/>
  <c r="T126" i="100"/>
  <c r="T134" i="100"/>
  <c r="T138" i="100"/>
  <c r="T147" i="100"/>
  <c r="T171" i="100"/>
  <c r="T174" i="100"/>
  <c r="T201" i="100"/>
  <c r="V63" i="100"/>
  <c r="W63" i="100" s="1"/>
  <c r="T110" i="100"/>
  <c r="V122" i="100"/>
  <c r="W122" i="100" s="1"/>
  <c r="T154" i="100"/>
  <c r="T158" i="100"/>
  <c r="T163" i="100"/>
  <c r="T204" i="100"/>
  <c r="T208" i="100"/>
  <c r="T234" i="100"/>
  <c r="T223" i="100"/>
  <c r="T248" i="100"/>
  <c r="T83" i="100"/>
  <c r="T150" i="100"/>
  <c r="T241" i="100"/>
  <c r="Y122" i="100"/>
  <c r="T140" i="100"/>
  <c r="T186" i="100"/>
  <c r="T136" i="100"/>
  <c r="T188" i="100"/>
  <c r="T135" i="100"/>
  <c r="T151" i="100"/>
  <c r="T167" i="100"/>
  <c r="T185" i="100"/>
  <c r="T228" i="100"/>
  <c r="T190" i="100"/>
  <c r="T199" i="100"/>
  <c r="T232" i="100"/>
  <c r="T287" i="100"/>
  <c r="T162" i="100"/>
  <c r="T182" i="100"/>
  <c r="T184" i="100"/>
  <c r="T195" i="100"/>
  <c r="T264" i="100"/>
  <c r="T296" i="100"/>
  <c r="T255" i="100"/>
  <c r="T292" i="100"/>
  <c r="T170" i="100"/>
  <c r="T179" i="100"/>
  <c r="T191" i="100"/>
  <c r="T194" i="100"/>
  <c r="T257" i="100"/>
  <c r="T166" i="100"/>
  <c r="T168" i="100"/>
  <c r="T178" i="100"/>
  <c r="T202" i="100"/>
  <c r="T217" i="100"/>
  <c r="T200" i="100"/>
  <c r="T206" i="100"/>
  <c r="T221" i="100"/>
  <c r="T229" i="100"/>
  <c r="T242" i="100"/>
  <c r="T198" i="100"/>
  <c r="T215" i="100"/>
  <c r="T235" i="100"/>
  <c r="T335" i="100"/>
  <c r="T160" i="100"/>
  <c r="T176" i="100"/>
  <c r="T192" i="100"/>
  <c r="T196" i="100"/>
  <c r="T210" i="100"/>
  <c r="T225" i="100"/>
  <c r="T258" i="100"/>
  <c r="T263" i="100"/>
  <c r="T269" i="100"/>
  <c r="T297" i="100"/>
  <c r="T299" i="100"/>
  <c r="T308" i="100"/>
  <c r="T327" i="100"/>
  <c r="T333" i="100"/>
  <c r="T237" i="100"/>
  <c r="T265" i="100"/>
  <c r="T267" i="100"/>
  <c r="T286" i="100"/>
  <c r="T325" i="100"/>
  <c r="T164" i="100"/>
  <c r="T180" i="100"/>
  <c r="T243" i="100"/>
  <c r="V247" i="100"/>
  <c r="W247" i="100" s="1"/>
  <c r="Y247" i="100"/>
  <c r="T275" i="100"/>
  <c r="T277" i="100"/>
  <c r="T283" i="100"/>
  <c r="T288" i="100"/>
  <c r="T262" i="100"/>
  <c r="T279" i="100"/>
  <c r="T268" i="100"/>
  <c r="T304" i="100"/>
  <c r="T338" i="100"/>
  <c r="T342" i="100"/>
  <c r="T273" i="100"/>
  <c r="T281" i="100"/>
  <c r="T310" i="100"/>
  <c r="T312" i="100"/>
  <c r="T259" i="100"/>
  <c r="T318" i="100"/>
  <c r="T320" i="100"/>
  <c r="T285" i="100"/>
  <c r="T344" i="100"/>
  <c r="T346" i="100"/>
  <c r="T270" i="100"/>
  <c r="T272" i="100"/>
  <c r="T274" i="100"/>
  <c r="T276" i="100"/>
  <c r="T278" i="100"/>
  <c r="T280" i="100"/>
  <c r="T282" i="100"/>
  <c r="T284" i="100"/>
  <c r="T291" i="100"/>
  <c r="T298" i="100"/>
  <c r="T341" i="100"/>
  <c r="T300" i="100"/>
  <c r="T260" i="100"/>
  <c r="T289" i="100"/>
  <c r="T343" i="100"/>
  <c r="T345" i="100"/>
  <c r="U348" i="100"/>
  <c r="V348" i="100" s="1"/>
  <c r="W348" i="100" s="1"/>
  <c r="Y350" i="100"/>
  <c r="U350" i="100"/>
  <c r="V350" i="100" s="1"/>
  <c r="W350" i="100" s="1"/>
  <c r="Y348" i="100"/>
  <c r="V349" i="100"/>
  <c r="W349" i="100" s="1"/>
  <c r="I7" i="117" l="1"/>
  <c r="Y30" i="100"/>
  <c r="Y88" i="100"/>
  <c r="O97" i="100"/>
  <c r="P97" i="100" s="1"/>
  <c r="O33" i="100"/>
  <c r="P33" i="100" s="1"/>
  <c r="O105" i="100"/>
  <c r="P105" i="100" s="1"/>
  <c r="P281" i="100"/>
  <c r="P345" i="100"/>
  <c r="P185" i="100"/>
  <c r="O121" i="100"/>
  <c r="P121" i="100" s="1"/>
  <c r="Y104" i="100"/>
  <c r="O62" i="100"/>
  <c r="P62" i="100" s="1"/>
  <c r="O302" i="100"/>
  <c r="P302" i="100" s="1"/>
  <c r="O75" i="100"/>
  <c r="P75" i="100" s="1"/>
  <c r="O139" i="100"/>
  <c r="P139" i="100" s="1"/>
  <c r="O203" i="100"/>
  <c r="P203" i="100" s="1"/>
  <c r="O267" i="100"/>
  <c r="P267" i="100" s="1"/>
  <c r="O331" i="100"/>
  <c r="P331" i="100" s="1"/>
  <c r="O246" i="100"/>
  <c r="P246" i="100" s="1"/>
  <c r="O60" i="100"/>
  <c r="P60" i="100" s="1"/>
  <c r="O124" i="100"/>
  <c r="P124" i="100" s="1"/>
  <c r="O188" i="100"/>
  <c r="P188" i="100"/>
  <c r="O252" i="100"/>
  <c r="P252" i="100" s="1"/>
  <c r="O316" i="100"/>
  <c r="P316" i="100" s="1"/>
  <c r="O38" i="100"/>
  <c r="P38" i="100" s="1"/>
  <c r="O342" i="100"/>
  <c r="P342" i="100" s="1"/>
  <c r="O222" i="100"/>
  <c r="P222" i="100" s="1"/>
  <c r="O229" i="100"/>
  <c r="P229" i="100" s="1"/>
  <c r="O55" i="100"/>
  <c r="P55" i="100"/>
  <c r="O127" i="100"/>
  <c r="P127" i="100" s="1"/>
  <c r="O191" i="100"/>
  <c r="P191" i="100" s="1"/>
  <c r="O263" i="100"/>
  <c r="P263" i="100" s="1"/>
  <c r="O327" i="100"/>
  <c r="P327" i="100" s="1"/>
  <c r="O306" i="100"/>
  <c r="P306" i="100"/>
  <c r="O242" i="100"/>
  <c r="P242" i="100" s="1"/>
  <c r="O178" i="100"/>
  <c r="P178" i="100" s="1"/>
  <c r="O106" i="100"/>
  <c r="P106" i="100" s="1"/>
  <c r="O42" i="100"/>
  <c r="P42" i="100" s="1"/>
  <c r="O77" i="100"/>
  <c r="P77" i="100" s="1"/>
  <c r="O325" i="100"/>
  <c r="P325" i="100" s="1"/>
  <c r="O72" i="100"/>
  <c r="P72" i="100" s="1"/>
  <c r="O104" i="100"/>
  <c r="P104" i="100" s="1"/>
  <c r="O256" i="100"/>
  <c r="P256" i="100" s="1"/>
  <c r="O328" i="100"/>
  <c r="P328" i="100" s="1"/>
  <c r="O86" i="100"/>
  <c r="P86" i="100" s="1"/>
  <c r="O334" i="100"/>
  <c r="P334" i="100" s="1"/>
  <c r="O83" i="100"/>
  <c r="P83" i="100" s="1"/>
  <c r="O147" i="100"/>
  <c r="P147" i="100" s="1"/>
  <c r="O211" i="100"/>
  <c r="P211" i="100" s="1"/>
  <c r="O275" i="100"/>
  <c r="P275" i="100" s="1"/>
  <c r="O339" i="100"/>
  <c r="P339" i="100"/>
  <c r="O277" i="100"/>
  <c r="P277" i="100" s="1"/>
  <c r="O68" i="100"/>
  <c r="P68" i="100" s="1"/>
  <c r="O132" i="100"/>
  <c r="P132" i="100" s="1"/>
  <c r="O196" i="100"/>
  <c r="P196" i="100" s="1"/>
  <c r="O260" i="100"/>
  <c r="P260" i="100" s="1"/>
  <c r="O324" i="100"/>
  <c r="P324" i="100" s="1"/>
  <c r="O94" i="100"/>
  <c r="P94" i="100" s="1"/>
  <c r="O21" i="100"/>
  <c r="P21" i="100" s="1"/>
  <c r="O253" i="100"/>
  <c r="P253" i="100" s="1"/>
  <c r="O254" i="100"/>
  <c r="P254" i="100" s="1"/>
  <c r="O71" i="100"/>
  <c r="P71" i="100" s="1"/>
  <c r="O135" i="100"/>
  <c r="P135" i="100" s="1"/>
  <c r="O199" i="100"/>
  <c r="P199" i="100" s="1"/>
  <c r="O271" i="100"/>
  <c r="P271" i="100" s="1"/>
  <c r="O335" i="100"/>
  <c r="P335" i="100" s="1"/>
  <c r="O298" i="100"/>
  <c r="P298" i="100" s="1"/>
  <c r="O234" i="100"/>
  <c r="P234" i="100" s="1"/>
  <c r="O170" i="100"/>
  <c r="P170" i="100" s="1"/>
  <c r="O98" i="100"/>
  <c r="P98" i="100" s="1"/>
  <c r="O34" i="100"/>
  <c r="P34" i="100" s="1"/>
  <c r="O109" i="100"/>
  <c r="P109" i="100" s="1"/>
  <c r="O24" i="100"/>
  <c r="P24" i="100" s="1"/>
  <c r="O112" i="100"/>
  <c r="P112" i="100" s="1"/>
  <c r="O144" i="100"/>
  <c r="P144" i="100" s="1"/>
  <c r="O192" i="100"/>
  <c r="P192" i="100" s="1"/>
  <c r="O224" i="100"/>
  <c r="P224" i="100" s="1"/>
  <c r="O296" i="100"/>
  <c r="P296" i="100" s="1"/>
  <c r="O118" i="100"/>
  <c r="P118" i="100" s="1"/>
  <c r="O155" i="100"/>
  <c r="P155" i="100" s="1"/>
  <c r="Y347" i="100"/>
  <c r="O309" i="100"/>
  <c r="P309" i="100" s="1"/>
  <c r="O204" i="100"/>
  <c r="P204" i="100" s="1"/>
  <c r="O332" i="100"/>
  <c r="P332" i="100" s="1"/>
  <c r="O45" i="100"/>
  <c r="P45" i="100" s="1"/>
  <c r="O79" i="100"/>
  <c r="P79" i="100" s="1"/>
  <c r="O279" i="100"/>
  <c r="P279" i="100"/>
  <c r="O290" i="100"/>
  <c r="P290" i="100" s="1"/>
  <c r="O162" i="100"/>
  <c r="P162" i="100" s="1"/>
  <c r="O19" i="100"/>
  <c r="P19" i="100" s="1"/>
  <c r="O134" i="100"/>
  <c r="P134" i="100" s="1"/>
  <c r="O32" i="100"/>
  <c r="P32" i="100" s="1"/>
  <c r="O80" i="100"/>
  <c r="P80" i="100" s="1"/>
  <c r="O347" i="100"/>
  <c r="P347" i="100" s="1"/>
  <c r="O30" i="100"/>
  <c r="P30" i="100" s="1"/>
  <c r="O149" i="100"/>
  <c r="P149" i="100" s="1"/>
  <c r="O35" i="100"/>
  <c r="P35" i="100" s="1"/>
  <c r="O99" i="100"/>
  <c r="P99" i="100" s="1"/>
  <c r="O163" i="100"/>
  <c r="P163" i="100" s="1"/>
  <c r="O227" i="100"/>
  <c r="P227" i="100" s="1"/>
  <c r="O291" i="100"/>
  <c r="P291" i="100" s="1"/>
  <c r="O37" i="100"/>
  <c r="P37" i="100" s="1"/>
  <c r="O341" i="100"/>
  <c r="P341" i="100" s="1"/>
  <c r="O84" i="100"/>
  <c r="P84" i="100" s="1"/>
  <c r="O148" i="100"/>
  <c r="P148" i="100" s="1"/>
  <c r="O212" i="100"/>
  <c r="P212" i="100" s="1"/>
  <c r="O276" i="100"/>
  <c r="P276" i="100" s="1"/>
  <c r="O340" i="100"/>
  <c r="P340" i="100" s="1"/>
  <c r="O157" i="100"/>
  <c r="P157" i="100" s="1"/>
  <c r="O69" i="100"/>
  <c r="P69" i="100" s="1"/>
  <c r="O317" i="100"/>
  <c r="P317" i="100" s="1"/>
  <c r="O70" i="100"/>
  <c r="P70" i="100" s="1"/>
  <c r="O318" i="100"/>
  <c r="P318" i="100" s="1"/>
  <c r="O87" i="100"/>
  <c r="P87" i="100" s="1"/>
  <c r="O151" i="100"/>
  <c r="P151" i="100" s="1"/>
  <c r="O215" i="100"/>
  <c r="P215" i="100" s="1"/>
  <c r="O287" i="100"/>
  <c r="P287" i="100" s="1"/>
  <c r="O346" i="100"/>
  <c r="P346" i="100" s="1"/>
  <c r="O282" i="100"/>
  <c r="P282" i="100" s="1"/>
  <c r="O218" i="100"/>
  <c r="P218" i="100" s="1"/>
  <c r="O154" i="100"/>
  <c r="P154" i="100" s="1"/>
  <c r="O82" i="100"/>
  <c r="P82" i="100" s="1"/>
  <c r="O166" i="100"/>
  <c r="P166" i="100" s="1"/>
  <c r="O120" i="100"/>
  <c r="P120" i="100" s="1"/>
  <c r="O160" i="100"/>
  <c r="P160" i="100" s="1"/>
  <c r="O200" i="100"/>
  <c r="P200" i="100" s="1"/>
  <c r="O272" i="100"/>
  <c r="P272" i="100" s="1"/>
  <c r="O304" i="100"/>
  <c r="P304" i="100" s="1"/>
  <c r="O22" i="100"/>
  <c r="P22" i="100" s="1"/>
  <c r="O27" i="100"/>
  <c r="P27" i="100" s="1"/>
  <c r="O91" i="100"/>
  <c r="P91" i="100" s="1"/>
  <c r="O219" i="100"/>
  <c r="P219" i="100" s="1"/>
  <c r="O283" i="100"/>
  <c r="P283" i="100" s="1"/>
  <c r="O76" i="100"/>
  <c r="P76" i="100" s="1"/>
  <c r="O140" i="100"/>
  <c r="P140" i="100" s="1"/>
  <c r="O268" i="100"/>
  <c r="P268" i="100" s="1"/>
  <c r="O125" i="100"/>
  <c r="P125" i="100" s="1"/>
  <c r="O285" i="100"/>
  <c r="P285" i="100" s="1"/>
  <c r="O286" i="100"/>
  <c r="P286" i="100" s="1"/>
  <c r="O143" i="100"/>
  <c r="P143" i="100" s="1"/>
  <c r="O207" i="100"/>
  <c r="P207" i="100" s="1"/>
  <c r="O343" i="100"/>
  <c r="P343" i="100" s="1"/>
  <c r="O226" i="100"/>
  <c r="P226" i="100" s="1"/>
  <c r="O90" i="100"/>
  <c r="P90" i="100" s="1"/>
  <c r="O152" i="100"/>
  <c r="P152" i="100" s="1"/>
  <c r="O232" i="100"/>
  <c r="P232" i="100" s="1"/>
  <c r="O264" i="100"/>
  <c r="P264" i="100" s="1"/>
  <c r="O336" i="100"/>
  <c r="P336" i="100" s="1"/>
  <c r="Y42" i="100"/>
  <c r="O17" i="100"/>
  <c r="P17" i="100" s="1"/>
  <c r="O181" i="100"/>
  <c r="P181" i="100" s="1"/>
  <c r="O43" i="100"/>
  <c r="P43" i="100" s="1"/>
  <c r="O107" i="100"/>
  <c r="P107" i="100" s="1"/>
  <c r="O171" i="100"/>
  <c r="P171" i="100" s="1"/>
  <c r="O235" i="100"/>
  <c r="P235" i="100" s="1"/>
  <c r="O299" i="100"/>
  <c r="P299" i="100" s="1"/>
  <c r="O93" i="100"/>
  <c r="P93" i="100" s="1"/>
  <c r="O20" i="100"/>
  <c r="P20" i="100" s="1"/>
  <c r="O92" i="100"/>
  <c r="P92" i="100"/>
  <c r="O156" i="100"/>
  <c r="P156" i="100" s="1"/>
  <c r="O220" i="100"/>
  <c r="P220" i="100" s="1"/>
  <c r="O284" i="100"/>
  <c r="P284" i="100" s="1"/>
  <c r="O189" i="100"/>
  <c r="P189" i="100" s="1"/>
  <c r="O101" i="100"/>
  <c r="P101" i="100" s="1"/>
  <c r="O102" i="100"/>
  <c r="P102" i="100" s="1"/>
  <c r="O23" i="100"/>
  <c r="P23" i="100" s="1"/>
  <c r="O95" i="100"/>
  <c r="P95" i="100" s="1"/>
  <c r="O159" i="100"/>
  <c r="P159" i="100" s="1"/>
  <c r="O223" i="100"/>
  <c r="P223" i="100" s="1"/>
  <c r="O295" i="100"/>
  <c r="P295" i="100" s="1"/>
  <c r="O338" i="100"/>
  <c r="P338" i="100" s="1"/>
  <c r="O274" i="100"/>
  <c r="P274" i="100" s="1"/>
  <c r="O210" i="100"/>
  <c r="P210" i="100" s="1"/>
  <c r="O146" i="100"/>
  <c r="P146" i="100" s="1"/>
  <c r="O74" i="100"/>
  <c r="P74" i="100" s="1"/>
  <c r="O198" i="100"/>
  <c r="P198" i="100" s="1"/>
  <c r="O40" i="100"/>
  <c r="P40" i="100" s="1"/>
  <c r="O88" i="100"/>
  <c r="P88" i="100" s="1"/>
  <c r="O168" i="100"/>
  <c r="P168" i="100" s="1"/>
  <c r="O240" i="100"/>
  <c r="P240" i="100" s="1"/>
  <c r="O312" i="100"/>
  <c r="P312" i="100" s="1"/>
  <c r="O344" i="100"/>
  <c r="P344" i="100" s="1"/>
  <c r="O46" i="100"/>
  <c r="P46" i="100" s="1"/>
  <c r="Y55" i="100"/>
  <c r="P213" i="100"/>
  <c r="O213" i="100"/>
  <c r="O51" i="100"/>
  <c r="P51" i="100" s="1"/>
  <c r="O115" i="100"/>
  <c r="P115" i="100" s="1"/>
  <c r="O179" i="100"/>
  <c r="P179" i="100" s="1"/>
  <c r="O243" i="100"/>
  <c r="P243" i="100" s="1"/>
  <c r="O307" i="100"/>
  <c r="P307" i="100" s="1"/>
  <c r="O150" i="100"/>
  <c r="P150" i="100" s="1"/>
  <c r="O36" i="100"/>
  <c r="P36" i="100" s="1"/>
  <c r="O100" i="100"/>
  <c r="P100" i="100" s="1"/>
  <c r="O164" i="100"/>
  <c r="P164" i="100" s="1"/>
  <c r="O228" i="100"/>
  <c r="P228" i="100" s="1"/>
  <c r="O292" i="100"/>
  <c r="P292" i="100" s="1"/>
  <c r="O221" i="100"/>
  <c r="P221" i="100" s="1"/>
  <c r="O126" i="100"/>
  <c r="P126" i="100" s="1"/>
  <c r="O133" i="100"/>
  <c r="P133" i="100" s="1"/>
  <c r="O31" i="100"/>
  <c r="P31" i="100" s="1"/>
  <c r="O103" i="100"/>
  <c r="P103" i="100" s="1"/>
  <c r="O167" i="100"/>
  <c r="P167" i="100" s="1"/>
  <c r="O231" i="100"/>
  <c r="P231" i="100" s="1"/>
  <c r="O303" i="100"/>
  <c r="P303" i="100" s="1"/>
  <c r="O330" i="100"/>
  <c r="P330" i="100" s="1"/>
  <c r="O266" i="100"/>
  <c r="P266" i="100" s="1"/>
  <c r="O202" i="100"/>
  <c r="P202" i="100" s="1"/>
  <c r="O138" i="100"/>
  <c r="P138" i="100" s="1"/>
  <c r="O66" i="100"/>
  <c r="P66" i="100" s="1"/>
  <c r="O230" i="100"/>
  <c r="P230" i="100" s="1"/>
  <c r="O128" i="100"/>
  <c r="P128" i="100" s="1"/>
  <c r="O176" i="100"/>
  <c r="P176" i="100" s="1"/>
  <c r="O208" i="100"/>
  <c r="P208" i="100" s="1"/>
  <c r="O280" i="100"/>
  <c r="P280" i="100" s="1"/>
  <c r="O18" i="100"/>
  <c r="P18" i="100"/>
  <c r="O245" i="100"/>
  <c r="P245" i="100" s="1"/>
  <c r="O59" i="100"/>
  <c r="P59" i="100" s="1"/>
  <c r="O123" i="100"/>
  <c r="P123" i="100" s="1"/>
  <c r="O187" i="100"/>
  <c r="P187" i="100" s="1"/>
  <c r="O251" i="100"/>
  <c r="P251" i="100" s="1"/>
  <c r="O315" i="100"/>
  <c r="P315" i="100" s="1"/>
  <c r="O182" i="100"/>
  <c r="P182" i="100" s="1"/>
  <c r="O44" i="100"/>
  <c r="P44" i="100" s="1"/>
  <c r="O108" i="100"/>
  <c r="P108" i="100" s="1"/>
  <c r="O172" i="100"/>
  <c r="P172" i="100" s="1"/>
  <c r="O236" i="100"/>
  <c r="P236" i="100" s="1"/>
  <c r="O300" i="100"/>
  <c r="P300" i="100"/>
  <c r="O278" i="100"/>
  <c r="P278" i="100" s="1"/>
  <c r="O158" i="100"/>
  <c r="P158" i="100" s="1"/>
  <c r="O165" i="100"/>
  <c r="P165" i="100" s="1"/>
  <c r="O39" i="100"/>
  <c r="P39" i="100" s="1"/>
  <c r="O111" i="100"/>
  <c r="P111" i="100" s="1"/>
  <c r="O175" i="100"/>
  <c r="P175" i="100" s="1"/>
  <c r="O239" i="100"/>
  <c r="P239" i="100" s="1"/>
  <c r="O311" i="100"/>
  <c r="P311" i="100" s="1"/>
  <c r="O322" i="100"/>
  <c r="P322" i="100" s="1"/>
  <c r="O258" i="100"/>
  <c r="P258" i="100" s="1"/>
  <c r="O194" i="100"/>
  <c r="P194" i="100" s="1"/>
  <c r="O130" i="100"/>
  <c r="P130" i="100" s="1"/>
  <c r="O58" i="100"/>
  <c r="P58" i="100" s="1"/>
  <c r="O261" i="100"/>
  <c r="P261" i="100" s="1"/>
  <c r="O48" i="100"/>
  <c r="P48" i="100" s="1"/>
  <c r="O96" i="100"/>
  <c r="P96" i="100" s="1"/>
  <c r="O248" i="100"/>
  <c r="P248" i="100" s="1"/>
  <c r="O320" i="100"/>
  <c r="P320" i="100" s="1"/>
  <c r="O26" i="100"/>
  <c r="P26" i="100" s="1"/>
  <c r="O270" i="100"/>
  <c r="P270" i="100" s="1"/>
  <c r="O67" i="100"/>
  <c r="P67" i="100" s="1"/>
  <c r="O131" i="100"/>
  <c r="P131" i="100" s="1"/>
  <c r="O195" i="100"/>
  <c r="P195" i="100" s="1"/>
  <c r="O259" i="100"/>
  <c r="P259" i="100" s="1"/>
  <c r="O323" i="100"/>
  <c r="P323" i="100" s="1"/>
  <c r="O214" i="100"/>
  <c r="P214" i="100" s="1"/>
  <c r="O52" i="100"/>
  <c r="P52" i="100" s="1"/>
  <c r="O116" i="100"/>
  <c r="P116" i="100" s="1"/>
  <c r="O180" i="100"/>
  <c r="P180" i="100" s="1"/>
  <c r="O244" i="100"/>
  <c r="P244" i="100" s="1"/>
  <c r="O308" i="100"/>
  <c r="P308" i="100" s="1"/>
  <c r="O310" i="100"/>
  <c r="P310" i="100" s="1"/>
  <c r="P190" i="100"/>
  <c r="O190" i="100"/>
  <c r="O197" i="100"/>
  <c r="P197" i="100" s="1"/>
  <c r="O47" i="100"/>
  <c r="P47" i="100" s="1"/>
  <c r="O119" i="100"/>
  <c r="P119" i="100" s="1"/>
  <c r="O183" i="100"/>
  <c r="P183" i="100" s="1"/>
  <c r="O255" i="100"/>
  <c r="P255" i="100" s="1"/>
  <c r="O319" i="100"/>
  <c r="P319" i="100" s="1"/>
  <c r="O314" i="100"/>
  <c r="P314" i="100" s="1"/>
  <c r="O250" i="100"/>
  <c r="P250" i="100" s="1"/>
  <c r="O186" i="100"/>
  <c r="P186" i="100" s="1"/>
  <c r="O114" i="100"/>
  <c r="P114" i="100" s="1"/>
  <c r="O50" i="100"/>
  <c r="P50" i="100" s="1"/>
  <c r="O293" i="100"/>
  <c r="P293" i="100" s="1"/>
  <c r="O56" i="100"/>
  <c r="P56" i="100" s="1"/>
  <c r="O136" i="100"/>
  <c r="P136" i="100" s="1"/>
  <c r="O184" i="100"/>
  <c r="P184" i="100" s="1"/>
  <c r="O216" i="100"/>
  <c r="P216" i="100" s="1"/>
  <c r="O288" i="100"/>
  <c r="P288" i="100" s="1"/>
  <c r="Y39" i="100"/>
  <c r="U39" i="100"/>
  <c r="V39" i="100" s="1"/>
  <c r="W39" i="100" s="1"/>
  <c r="Y46" i="100"/>
  <c r="Y50" i="100"/>
  <c r="Y38" i="100"/>
  <c r="U47" i="100"/>
  <c r="V47" i="100" s="1"/>
  <c r="W47" i="100" s="1"/>
  <c r="Y113" i="100"/>
  <c r="Y156" i="100"/>
  <c r="U46" i="100"/>
  <c r="V46" i="100" s="1"/>
  <c r="W46" i="100" s="1"/>
  <c r="Y54" i="100"/>
  <c r="Y157" i="100"/>
  <c r="Y129" i="100"/>
  <c r="Y59" i="100"/>
  <c r="Y27" i="100"/>
  <c r="Y25" i="100"/>
  <c r="Y68" i="100"/>
  <c r="Y85" i="100"/>
  <c r="U54" i="100"/>
  <c r="V54" i="100" s="1"/>
  <c r="W54" i="100" s="1"/>
  <c r="Y92" i="100"/>
  <c r="U27" i="100"/>
  <c r="V27" i="100" s="1"/>
  <c r="W27" i="100" s="1"/>
  <c r="Y125" i="100"/>
  <c r="U58" i="100"/>
  <c r="V58" i="100" s="1"/>
  <c r="W58" i="100" s="1"/>
  <c r="Y31" i="100"/>
  <c r="Y73" i="100"/>
  <c r="Y51" i="100"/>
  <c r="V97" i="100"/>
  <c r="W97" i="100" s="1"/>
  <c r="Y115" i="100"/>
  <c r="Y23" i="100"/>
  <c r="U137" i="100"/>
  <c r="V137" i="100" s="1"/>
  <c r="W137" i="100" s="1"/>
  <c r="Y100" i="100"/>
  <c r="U38" i="100"/>
  <c r="V38" i="100" s="1"/>
  <c r="W38" i="100" s="1"/>
  <c r="Y34" i="100"/>
  <c r="Y43" i="100"/>
  <c r="U30" i="100"/>
  <c r="V30" i="100" s="1"/>
  <c r="W30" i="100" s="1"/>
  <c r="U125" i="100"/>
  <c r="V125" i="100" s="1"/>
  <c r="W125" i="100" s="1"/>
  <c r="Y21" i="100"/>
  <c r="U42" i="100"/>
  <c r="V42" i="100" s="1"/>
  <c r="W42" i="100" s="1"/>
  <c r="U104" i="100"/>
  <c r="V104" i="100" s="1"/>
  <c r="W104" i="100" s="1"/>
  <c r="U68" i="100"/>
  <c r="V68" i="100" s="1"/>
  <c r="W68" i="100" s="1"/>
  <c r="Y35" i="100"/>
  <c r="Y19" i="100"/>
  <c r="U270" i="100"/>
  <c r="V270" i="100" s="1"/>
  <c r="W270" i="100" s="1"/>
  <c r="Y270" i="100"/>
  <c r="Y335" i="100"/>
  <c r="U335" i="100"/>
  <c r="V335" i="100" s="1"/>
  <c r="W335" i="100" s="1"/>
  <c r="U166" i="100"/>
  <c r="V166" i="100" s="1"/>
  <c r="W166" i="100" s="1"/>
  <c r="Y166" i="100"/>
  <c r="Y167" i="100"/>
  <c r="U167" i="100"/>
  <c r="V167" i="100" s="1"/>
  <c r="W167" i="100" s="1"/>
  <c r="Y131" i="100"/>
  <c r="U131" i="100"/>
  <c r="V131" i="100" s="1"/>
  <c r="W131" i="100" s="1"/>
  <c r="Y44" i="100"/>
  <c r="U44" i="100"/>
  <c r="V44" i="100" s="1"/>
  <c r="W44" i="100" s="1"/>
  <c r="Y143" i="100"/>
  <c r="U143" i="100"/>
  <c r="V143" i="100" s="1"/>
  <c r="W143" i="100" s="1"/>
  <c r="Y90" i="100"/>
  <c r="U90" i="100"/>
  <c r="V90" i="100" s="1"/>
  <c r="W90" i="100" s="1"/>
  <c r="Y183" i="100"/>
  <c r="U183" i="100"/>
  <c r="V183" i="100" s="1"/>
  <c r="W183" i="100" s="1"/>
  <c r="U303" i="100"/>
  <c r="V303" i="100" s="1"/>
  <c r="W303" i="100" s="1"/>
  <c r="Y303" i="100"/>
  <c r="U236" i="100"/>
  <c r="V236" i="100" s="1"/>
  <c r="W236" i="100" s="1"/>
  <c r="Y236" i="100"/>
  <c r="U253" i="100"/>
  <c r="V253" i="100" s="1"/>
  <c r="W253" i="100" s="1"/>
  <c r="Y253" i="100"/>
  <c r="U315" i="100"/>
  <c r="V315" i="100" s="1"/>
  <c r="W315" i="100" s="1"/>
  <c r="Y315" i="100"/>
  <c r="U289" i="100"/>
  <c r="V289" i="100" s="1"/>
  <c r="W289" i="100" s="1"/>
  <c r="Y289" i="100"/>
  <c r="Y310" i="100"/>
  <c r="U310" i="100"/>
  <c r="V310" i="100" s="1"/>
  <c r="W310" i="100" s="1"/>
  <c r="U299" i="100"/>
  <c r="V299" i="100" s="1"/>
  <c r="W299" i="100" s="1"/>
  <c r="Y299" i="100"/>
  <c r="U217" i="100"/>
  <c r="V217" i="100" s="1"/>
  <c r="W217" i="100" s="1"/>
  <c r="Y217" i="100"/>
  <c r="Y179" i="100"/>
  <c r="U179" i="100"/>
  <c r="V179" i="100" s="1"/>
  <c r="W179" i="100" s="1"/>
  <c r="Y136" i="100"/>
  <c r="U136" i="100"/>
  <c r="V136" i="100" s="1"/>
  <c r="W136" i="100" s="1"/>
  <c r="Y158" i="100"/>
  <c r="U158" i="100"/>
  <c r="V158" i="100" s="1"/>
  <c r="W158" i="100" s="1"/>
  <c r="U114" i="100"/>
  <c r="V114" i="100" s="1"/>
  <c r="W114" i="100" s="1"/>
  <c r="Y114" i="100"/>
  <c r="Y57" i="100"/>
  <c r="U57" i="100"/>
  <c r="V57" i="100" s="1"/>
  <c r="W57" i="100" s="1"/>
  <c r="Y41" i="100"/>
  <c r="U41" i="100"/>
  <c r="V41" i="100" s="1"/>
  <c r="W41" i="100" s="1"/>
  <c r="U112" i="100"/>
  <c r="V112" i="100" s="1"/>
  <c r="W112" i="100" s="1"/>
  <c r="Y112" i="100"/>
  <c r="Y123" i="100"/>
  <c r="U123" i="100"/>
  <c r="V123" i="100" s="1"/>
  <c r="W123" i="100" s="1"/>
  <c r="Y181" i="100"/>
  <c r="U181" i="100"/>
  <c r="V181" i="100" s="1"/>
  <c r="W181" i="100" s="1"/>
  <c r="Y337" i="100"/>
  <c r="U337" i="100"/>
  <c r="V337" i="100" s="1"/>
  <c r="W337" i="100" s="1"/>
  <c r="U244" i="100"/>
  <c r="V244" i="100" s="1"/>
  <c r="W244" i="100" s="1"/>
  <c r="Y244" i="100"/>
  <c r="U293" i="100"/>
  <c r="V293" i="100" s="1"/>
  <c r="W293" i="100" s="1"/>
  <c r="Y293" i="100"/>
  <c r="U282" i="100"/>
  <c r="V282" i="100" s="1"/>
  <c r="W282" i="100" s="1"/>
  <c r="Y282" i="100"/>
  <c r="U180" i="100"/>
  <c r="V180" i="100" s="1"/>
  <c r="W180" i="100" s="1"/>
  <c r="Y180" i="100"/>
  <c r="U297" i="100"/>
  <c r="V297" i="100" s="1"/>
  <c r="W297" i="100" s="1"/>
  <c r="Y297" i="100"/>
  <c r="Y170" i="100"/>
  <c r="U170" i="100"/>
  <c r="V170" i="100" s="1"/>
  <c r="W170" i="100" s="1"/>
  <c r="U162" i="100"/>
  <c r="V162" i="100" s="1"/>
  <c r="W162" i="100" s="1"/>
  <c r="Y162" i="100"/>
  <c r="Y186" i="100"/>
  <c r="U186" i="100"/>
  <c r="V186" i="100" s="1"/>
  <c r="W186" i="100" s="1"/>
  <c r="Y154" i="100"/>
  <c r="U154" i="100"/>
  <c r="V154" i="100" s="1"/>
  <c r="W154" i="100" s="1"/>
  <c r="U245" i="100"/>
  <c r="V245" i="100" s="1"/>
  <c r="W245" i="100" s="1"/>
  <c r="Y245" i="100"/>
  <c r="Y56" i="100"/>
  <c r="U56" i="100"/>
  <c r="V56" i="100" s="1"/>
  <c r="W56" i="100" s="1"/>
  <c r="Y26" i="100"/>
  <c r="U26" i="100"/>
  <c r="V26" i="100" s="1"/>
  <c r="W26" i="100" s="1"/>
  <c r="Y227" i="100"/>
  <c r="U227" i="100"/>
  <c r="V227" i="100" s="1"/>
  <c r="W227" i="100" s="1"/>
  <c r="Y239" i="100"/>
  <c r="U239" i="100"/>
  <c r="V239" i="100" s="1"/>
  <c r="W239" i="100" s="1"/>
  <c r="U144" i="100"/>
  <c r="V144" i="100" s="1"/>
  <c r="W144" i="100" s="1"/>
  <c r="Y144" i="100"/>
  <c r="U256" i="100"/>
  <c r="V256" i="100" s="1"/>
  <c r="W256" i="100" s="1"/>
  <c r="Y256" i="100"/>
  <c r="U334" i="100"/>
  <c r="V334" i="100" s="1"/>
  <c r="W334" i="100" s="1"/>
  <c r="Y334" i="100"/>
  <c r="Y271" i="100"/>
  <c r="U271" i="100"/>
  <c r="V271" i="100" s="1"/>
  <c r="W271" i="100" s="1"/>
  <c r="U280" i="100"/>
  <c r="V280" i="100" s="1"/>
  <c r="W280" i="100" s="1"/>
  <c r="Y280" i="100"/>
  <c r="Y281" i="100"/>
  <c r="U281" i="100"/>
  <c r="V281" i="100" s="1"/>
  <c r="W281" i="100" s="1"/>
  <c r="Y267" i="100"/>
  <c r="U267" i="100"/>
  <c r="V267" i="100" s="1"/>
  <c r="W267" i="100" s="1"/>
  <c r="Y192" i="100"/>
  <c r="U192" i="100"/>
  <c r="V192" i="100" s="1"/>
  <c r="W192" i="100" s="1"/>
  <c r="Y257" i="100"/>
  <c r="U257" i="100"/>
  <c r="V257" i="100" s="1"/>
  <c r="W257" i="100" s="1"/>
  <c r="U234" i="100"/>
  <c r="V234" i="100" s="1"/>
  <c r="W234" i="100" s="1"/>
  <c r="Y234" i="100"/>
  <c r="Y174" i="100"/>
  <c r="U174" i="100"/>
  <c r="V174" i="100" s="1"/>
  <c r="W174" i="100" s="1"/>
  <c r="U212" i="100"/>
  <c r="V212" i="100" s="1"/>
  <c r="W212" i="100" s="1"/>
  <c r="Y212" i="100"/>
  <c r="Y28" i="100"/>
  <c r="U28" i="100"/>
  <c r="V28" i="100" s="1"/>
  <c r="W28" i="100" s="1"/>
  <c r="Y175" i="100"/>
  <c r="U175" i="100"/>
  <c r="V175" i="100" s="1"/>
  <c r="W175" i="100" s="1"/>
  <c r="Y53" i="100"/>
  <c r="U53" i="100"/>
  <c r="V53" i="100" s="1"/>
  <c r="W53" i="100" s="1"/>
  <c r="Y37" i="100"/>
  <c r="U37" i="100"/>
  <c r="V37" i="100" s="1"/>
  <c r="W37" i="100" s="1"/>
  <c r="Y187" i="100"/>
  <c r="U187" i="100"/>
  <c r="V187" i="100" s="1"/>
  <c r="W187" i="100" s="1"/>
  <c r="Y145" i="100"/>
  <c r="U145" i="100"/>
  <c r="V145" i="100" s="1"/>
  <c r="W145" i="100" s="1"/>
  <c r="Y214" i="100"/>
  <c r="U214" i="100"/>
  <c r="V214" i="100" s="1"/>
  <c r="W214" i="100" s="1"/>
  <c r="Y306" i="100"/>
  <c r="U306" i="100"/>
  <c r="V306" i="100" s="1"/>
  <c r="W306" i="100" s="1"/>
  <c r="Y322" i="100"/>
  <c r="U322" i="100"/>
  <c r="V322" i="100" s="1"/>
  <c r="W322" i="100" s="1"/>
  <c r="Y331" i="100"/>
  <c r="U331" i="100"/>
  <c r="V331" i="100" s="1"/>
  <c r="W331" i="100" s="1"/>
  <c r="U133" i="100"/>
  <c r="V133" i="100" s="1"/>
  <c r="W133" i="100" s="1"/>
  <c r="Y133" i="100"/>
  <c r="U278" i="100"/>
  <c r="V278" i="100" s="1"/>
  <c r="W278" i="100" s="1"/>
  <c r="Y278" i="100"/>
  <c r="Y273" i="100"/>
  <c r="U273" i="100"/>
  <c r="V273" i="100" s="1"/>
  <c r="W273" i="100" s="1"/>
  <c r="Y288" i="100"/>
  <c r="U288" i="100"/>
  <c r="V288" i="100" s="1"/>
  <c r="W288" i="100" s="1"/>
  <c r="Y164" i="100"/>
  <c r="U164" i="100"/>
  <c r="V164" i="100" s="1"/>
  <c r="W164" i="100" s="1"/>
  <c r="Y263" i="100"/>
  <c r="U263" i="100"/>
  <c r="V263" i="100" s="1"/>
  <c r="W263" i="100" s="1"/>
  <c r="U292" i="100"/>
  <c r="V292" i="100" s="1"/>
  <c r="W292" i="100" s="1"/>
  <c r="Y292" i="100"/>
  <c r="U287" i="100"/>
  <c r="V287" i="100" s="1"/>
  <c r="W287" i="100" s="1"/>
  <c r="Y287" i="100"/>
  <c r="U208" i="100"/>
  <c r="V208" i="100" s="1"/>
  <c r="W208" i="100" s="1"/>
  <c r="Y208" i="100"/>
  <c r="Y171" i="100"/>
  <c r="U171" i="100"/>
  <c r="V171" i="100" s="1"/>
  <c r="W171" i="100" s="1"/>
  <c r="U108" i="100"/>
  <c r="V108" i="100" s="1"/>
  <c r="W108" i="100" s="1"/>
  <c r="Y108" i="100"/>
  <c r="Y66" i="100"/>
  <c r="U66" i="100"/>
  <c r="V66" i="100" s="1"/>
  <c r="W66" i="100" s="1"/>
  <c r="Y16" i="100"/>
  <c r="T11" i="100"/>
  <c r="U16" i="100"/>
  <c r="Y139" i="100"/>
  <c r="U139" i="100"/>
  <c r="V139" i="100" s="1"/>
  <c r="W139" i="100" s="1"/>
  <c r="Y98" i="100"/>
  <c r="U98" i="100"/>
  <c r="V98" i="100" s="1"/>
  <c r="W98" i="100" s="1"/>
  <c r="U128" i="100"/>
  <c r="V128" i="100" s="1"/>
  <c r="W128" i="100" s="1"/>
  <c r="Y128" i="100"/>
  <c r="Y74" i="100"/>
  <c r="U74" i="100"/>
  <c r="V74" i="100" s="1"/>
  <c r="W74" i="100" s="1"/>
  <c r="Y52" i="100"/>
  <c r="U52" i="100"/>
  <c r="V52" i="100" s="1"/>
  <c r="W52" i="100" s="1"/>
  <c r="Y36" i="100"/>
  <c r="U36" i="100"/>
  <c r="V36" i="100" s="1"/>
  <c r="W36" i="100" s="1"/>
  <c r="Y249" i="100"/>
  <c r="U249" i="100"/>
  <c r="V249" i="100" s="1"/>
  <c r="W249" i="100" s="1"/>
  <c r="Y18" i="100"/>
  <c r="U18" i="100"/>
  <c r="V18" i="100" s="1"/>
  <c r="W18" i="100" s="1"/>
  <c r="U149" i="100"/>
  <c r="V149" i="100" s="1"/>
  <c r="W149" i="100" s="1"/>
  <c r="Y149" i="100"/>
  <c r="Y189" i="100"/>
  <c r="U189" i="100"/>
  <c r="V189" i="100" s="1"/>
  <c r="W189" i="100" s="1"/>
  <c r="U152" i="100"/>
  <c r="V152" i="100" s="1"/>
  <c r="W152" i="100" s="1"/>
  <c r="Y152" i="100"/>
  <c r="Y207" i="100"/>
  <c r="U207" i="100"/>
  <c r="V207" i="100" s="1"/>
  <c r="W207" i="100" s="1"/>
  <c r="Y211" i="100"/>
  <c r="U211" i="100"/>
  <c r="V211" i="100" s="1"/>
  <c r="W211" i="100" s="1"/>
  <c r="Y329" i="100"/>
  <c r="U329" i="100"/>
  <c r="V329" i="100" s="1"/>
  <c r="W329" i="100" s="1"/>
  <c r="U311" i="100"/>
  <c r="V311" i="100" s="1"/>
  <c r="W311" i="100" s="1"/>
  <c r="Y311" i="100"/>
  <c r="U324" i="100"/>
  <c r="V324" i="100" s="1"/>
  <c r="W324" i="100" s="1"/>
  <c r="Y324" i="100"/>
  <c r="U230" i="100"/>
  <c r="V230" i="100" s="1"/>
  <c r="W230" i="100" s="1"/>
  <c r="Y230" i="100"/>
  <c r="Y302" i="100"/>
  <c r="U302" i="100"/>
  <c r="V302" i="100" s="1"/>
  <c r="W302" i="100" s="1"/>
  <c r="U301" i="100"/>
  <c r="V301" i="100" s="1"/>
  <c r="W301" i="100" s="1"/>
  <c r="Y301" i="100"/>
  <c r="Y109" i="100"/>
  <c r="U109" i="100"/>
  <c r="V109" i="100" s="1"/>
  <c r="W109" i="100" s="1"/>
  <c r="Y172" i="100"/>
  <c r="U172" i="100"/>
  <c r="V172" i="100" s="1"/>
  <c r="W172" i="100" s="1"/>
  <c r="Y94" i="100"/>
  <c r="U94" i="100"/>
  <c r="V94" i="100" s="1"/>
  <c r="W94" i="100" s="1"/>
  <c r="U291" i="100"/>
  <c r="V291" i="100" s="1"/>
  <c r="W291" i="100" s="1"/>
  <c r="Y291" i="100"/>
  <c r="Y275" i="100"/>
  <c r="U275" i="100"/>
  <c r="V275" i="100" s="1"/>
  <c r="W275" i="100" s="1"/>
  <c r="Y308" i="100"/>
  <c r="U308" i="100"/>
  <c r="V308" i="100" s="1"/>
  <c r="W308" i="100" s="1"/>
  <c r="Y191" i="100"/>
  <c r="U191" i="100"/>
  <c r="V191" i="100" s="1"/>
  <c r="W191" i="100" s="1"/>
  <c r="Y182" i="100"/>
  <c r="U182" i="100"/>
  <c r="V182" i="100" s="1"/>
  <c r="W182" i="100" s="1"/>
  <c r="U223" i="100"/>
  <c r="V223" i="100" s="1"/>
  <c r="W223" i="100" s="1"/>
  <c r="Y223" i="100"/>
  <c r="U219" i="100"/>
  <c r="V219" i="100" s="1"/>
  <c r="W219" i="100" s="1"/>
  <c r="Y219" i="100"/>
  <c r="Y60" i="100"/>
  <c r="U60" i="100"/>
  <c r="V60" i="100" s="1"/>
  <c r="W60" i="100" s="1"/>
  <c r="U118" i="100"/>
  <c r="V118" i="100" s="1"/>
  <c r="W118" i="100" s="1"/>
  <c r="Y118" i="100"/>
  <c r="Y141" i="100"/>
  <c r="U141" i="100"/>
  <c r="V141" i="100" s="1"/>
  <c r="W141" i="100" s="1"/>
  <c r="U254" i="100"/>
  <c r="V254" i="100" s="1"/>
  <c r="W254" i="100" s="1"/>
  <c r="Y254" i="100"/>
  <c r="Y314" i="100"/>
  <c r="U314" i="100"/>
  <c r="V314" i="100" s="1"/>
  <c r="W314" i="100" s="1"/>
  <c r="U328" i="100"/>
  <c r="V328" i="100" s="1"/>
  <c r="W328" i="100" s="1"/>
  <c r="Y328" i="100"/>
  <c r="Y101" i="100"/>
  <c r="U101" i="100"/>
  <c r="V101" i="100" s="1"/>
  <c r="W101" i="100" s="1"/>
  <c r="Y17" i="100"/>
  <c r="U17" i="100"/>
  <c r="V17" i="100" s="1"/>
  <c r="W17" i="100" s="1"/>
  <c r="U346" i="100"/>
  <c r="V346" i="100" s="1"/>
  <c r="W346" i="100" s="1"/>
  <c r="Y346" i="100"/>
  <c r="U210" i="100"/>
  <c r="V210" i="100" s="1"/>
  <c r="W210" i="100" s="1"/>
  <c r="Y210" i="100"/>
  <c r="U242" i="100"/>
  <c r="V242" i="100" s="1"/>
  <c r="W242" i="100" s="1"/>
  <c r="Y242" i="100"/>
  <c r="Y151" i="100"/>
  <c r="U151" i="100"/>
  <c r="V151" i="100" s="1"/>
  <c r="W151" i="100" s="1"/>
  <c r="Y134" i="100"/>
  <c r="U134" i="100"/>
  <c r="V134" i="100" s="1"/>
  <c r="W134" i="100" s="1"/>
  <c r="U102" i="100"/>
  <c r="V102" i="100" s="1"/>
  <c r="W102" i="100" s="1"/>
  <c r="Y102" i="100"/>
  <c r="Y159" i="100"/>
  <c r="U159" i="100"/>
  <c r="V159" i="100" s="1"/>
  <c r="W159" i="100" s="1"/>
  <c r="Y71" i="100"/>
  <c r="U71" i="100"/>
  <c r="V71" i="100" s="1"/>
  <c r="W71" i="100" s="1"/>
  <c r="U84" i="100"/>
  <c r="V84" i="100" s="1"/>
  <c r="W84" i="100" s="1"/>
  <c r="Y84" i="100"/>
  <c r="Y67" i="100"/>
  <c r="U67" i="100"/>
  <c r="V67" i="100" s="1"/>
  <c r="W67" i="100" s="1"/>
  <c r="Y193" i="100"/>
  <c r="U193" i="100"/>
  <c r="V193" i="100" s="1"/>
  <c r="W193" i="100" s="1"/>
  <c r="Y173" i="100"/>
  <c r="U173" i="100"/>
  <c r="V173" i="100" s="1"/>
  <c r="W173" i="100" s="1"/>
  <c r="Y213" i="100"/>
  <c r="U213" i="100"/>
  <c r="V213" i="100" s="1"/>
  <c r="W213" i="100" s="1"/>
  <c r="Y323" i="100"/>
  <c r="U323" i="100"/>
  <c r="V323" i="100" s="1"/>
  <c r="W323" i="100" s="1"/>
  <c r="U332" i="100"/>
  <c r="V332" i="100" s="1"/>
  <c r="W332" i="100" s="1"/>
  <c r="Y332" i="100"/>
  <c r="U336" i="100"/>
  <c r="V336" i="100" s="1"/>
  <c r="W336" i="100" s="1"/>
  <c r="Y336" i="100"/>
  <c r="Y77" i="100"/>
  <c r="U77" i="100"/>
  <c r="V77" i="100" s="1"/>
  <c r="W77" i="100" s="1"/>
  <c r="Y78" i="100"/>
  <c r="U260" i="100"/>
  <c r="V260" i="100" s="1"/>
  <c r="W260" i="100" s="1"/>
  <c r="Y260" i="100"/>
  <c r="U344" i="100"/>
  <c r="V344" i="100" s="1"/>
  <c r="W344" i="100" s="1"/>
  <c r="Y344" i="100"/>
  <c r="U338" i="100"/>
  <c r="V338" i="100" s="1"/>
  <c r="W338" i="100" s="1"/>
  <c r="Y338" i="100"/>
  <c r="Y286" i="100"/>
  <c r="U286" i="100"/>
  <c r="V286" i="100" s="1"/>
  <c r="W286" i="100" s="1"/>
  <c r="U196" i="100"/>
  <c r="V196" i="100" s="1"/>
  <c r="W196" i="100" s="1"/>
  <c r="Y196" i="100"/>
  <c r="U229" i="100"/>
  <c r="V229" i="100" s="1"/>
  <c r="W229" i="100" s="1"/>
  <c r="Y229" i="100"/>
  <c r="U126" i="100"/>
  <c r="V126" i="100" s="1"/>
  <c r="W126" i="100" s="1"/>
  <c r="Y126" i="100"/>
  <c r="Y177" i="100"/>
  <c r="U177" i="100"/>
  <c r="V177" i="100" s="1"/>
  <c r="W177" i="100" s="1"/>
  <c r="Y132" i="100"/>
  <c r="U132" i="100"/>
  <c r="V132" i="100" s="1"/>
  <c r="W132" i="100" s="1"/>
  <c r="U79" i="100"/>
  <c r="V79" i="100" s="1"/>
  <c r="W79" i="100" s="1"/>
  <c r="Y79" i="100"/>
  <c r="Y40" i="100"/>
  <c r="U40" i="100"/>
  <c r="V40" i="100" s="1"/>
  <c r="W40" i="100" s="1"/>
  <c r="Y155" i="100"/>
  <c r="U155" i="100"/>
  <c r="V155" i="100" s="1"/>
  <c r="W155" i="100" s="1"/>
  <c r="U240" i="100"/>
  <c r="V240" i="100" s="1"/>
  <c r="W240" i="100" s="1"/>
  <c r="Y240" i="100"/>
  <c r="Y339" i="100"/>
  <c r="U339" i="100"/>
  <c r="V339" i="100" s="1"/>
  <c r="W339" i="100" s="1"/>
  <c r="Y251" i="100"/>
  <c r="U251" i="100"/>
  <c r="V251" i="100" s="1"/>
  <c r="W251" i="100" s="1"/>
  <c r="Y316" i="100"/>
  <c r="U316" i="100"/>
  <c r="V316" i="100" s="1"/>
  <c r="W316" i="100" s="1"/>
  <c r="U330" i="100"/>
  <c r="V330" i="100" s="1"/>
  <c r="W330" i="100" s="1"/>
  <c r="Y330" i="100"/>
  <c r="U99" i="100"/>
  <c r="V99" i="100" s="1"/>
  <c r="W99" i="100" s="1"/>
  <c r="Y99" i="100"/>
  <c r="U285" i="100"/>
  <c r="V285" i="100" s="1"/>
  <c r="W285" i="100" s="1"/>
  <c r="Y285" i="100"/>
  <c r="Y304" i="100"/>
  <c r="U304" i="100"/>
  <c r="V304" i="100" s="1"/>
  <c r="W304" i="100" s="1"/>
  <c r="Y269" i="100"/>
  <c r="U269" i="100"/>
  <c r="V269" i="100" s="1"/>
  <c r="W269" i="100" s="1"/>
  <c r="Y235" i="100"/>
  <c r="U235" i="100"/>
  <c r="V235" i="100" s="1"/>
  <c r="W235" i="100" s="1"/>
  <c r="U202" i="100"/>
  <c r="V202" i="100" s="1"/>
  <c r="W202" i="100" s="1"/>
  <c r="Y202" i="100"/>
  <c r="Y135" i="100"/>
  <c r="U135" i="100"/>
  <c r="V135" i="100" s="1"/>
  <c r="W135" i="100" s="1"/>
  <c r="U121" i="100"/>
  <c r="V121" i="100" s="1"/>
  <c r="W121" i="100" s="1"/>
  <c r="Y121" i="100"/>
  <c r="Y130" i="100"/>
  <c r="U130" i="100"/>
  <c r="V130" i="100" s="1"/>
  <c r="W130" i="100" s="1"/>
  <c r="U76" i="100"/>
  <c r="V76" i="100" s="1"/>
  <c r="W76" i="100" s="1"/>
  <c r="Y76" i="100"/>
  <c r="U266" i="100"/>
  <c r="V266" i="100" s="1"/>
  <c r="W266" i="100" s="1"/>
  <c r="Y266" i="100"/>
  <c r="Y22" i="100"/>
  <c r="U22" i="100"/>
  <c r="V22" i="100" s="1"/>
  <c r="W22" i="100" s="1"/>
  <c r="U148" i="100"/>
  <c r="V148" i="100" s="1"/>
  <c r="W148" i="100" s="1"/>
  <c r="Y148" i="100"/>
  <c r="U146" i="100"/>
  <c r="V146" i="100" s="1"/>
  <c r="W146" i="100" s="1"/>
  <c r="Y146" i="100"/>
  <c r="Y169" i="100"/>
  <c r="U169" i="100"/>
  <c r="V169" i="100" s="1"/>
  <c r="W169" i="100" s="1"/>
  <c r="U309" i="100"/>
  <c r="V309" i="100" s="1"/>
  <c r="W309" i="100" s="1"/>
  <c r="Y309" i="100"/>
  <c r="Y226" i="100"/>
  <c r="U226" i="100"/>
  <c r="V226" i="100" s="1"/>
  <c r="W226" i="100" s="1"/>
  <c r="U295" i="100"/>
  <c r="V295" i="100" s="1"/>
  <c r="W295" i="100" s="1"/>
  <c r="Y295" i="100"/>
  <c r="U300" i="100"/>
  <c r="V300" i="100" s="1"/>
  <c r="W300" i="100" s="1"/>
  <c r="Y300" i="100"/>
  <c r="Y320" i="100"/>
  <c r="U320" i="100"/>
  <c r="V320" i="100" s="1"/>
  <c r="W320" i="100" s="1"/>
  <c r="U268" i="100"/>
  <c r="V268" i="100" s="1"/>
  <c r="W268" i="100" s="1"/>
  <c r="Y268" i="100"/>
  <c r="Y265" i="100"/>
  <c r="U265" i="100"/>
  <c r="V265" i="100" s="1"/>
  <c r="W265" i="100" s="1"/>
  <c r="U221" i="100"/>
  <c r="V221" i="100" s="1"/>
  <c r="W221" i="100" s="1"/>
  <c r="Y221" i="100"/>
  <c r="Y341" i="100"/>
  <c r="U341" i="100"/>
  <c r="V341" i="100" s="1"/>
  <c r="W341" i="100" s="1"/>
  <c r="U276" i="100"/>
  <c r="V276" i="100" s="1"/>
  <c r="W276" i="100" s="1"/>
  <c r="Y276" i="100"/>
  <c r="Y318" i="100"/>
  <c r="U318" i="100"/>
  <c r="V318" i="100" s="1"/>
  <c r="W318" i="100" s="1"/>
  <c r="Y243" i="100"/>
  <c r="U243" i="100"/>
  <c r="V243" i="100" s="1"/>
  <c r="W243" i="100" s="1"/>
  <c r="U237" i="100"/>
  <c r="V237" i="100" s="1"/>
  <c r="W237" i="100" s="1"/>
  <c r="Y237" i="100"/>
  <c r="Y258" i="100"/>
  <c r="U258" i="100"/>
  <c r="V258" i="100" s="1"/>
  <c r="W258" i="100" s="1"/>
  <c r="Y176" i="100"/>
  <c r="U176" i="100"/>
  <c r="V176" i="100" s="1"/>
  <c r="W176" i="100" s="1"/>
  <c r="U215" i="100"/>
  <c r="V215" i="100" s="1"/>
  <c r="W215" i="100" s="1"/>
  <c r="Y215" i="100"/>
  <c r="U178" i="100"/>
  <c r="V178" i="100" s="1"/>
  <c r="W178" i="100" s="1"/>
  <c r="Y178" i="100"/>
  <c r="Y255" i="100"/>
  <c r="U255" i="100"/>
  <c r="V255" i="100" s="1"/>
  <c r="W255" i="100" s="1"/>
  <c r="Y195" i="100"/>
  <c r="U195" i="100"/>
  <c r="V195" i="100" s="1"/>
  <c r="W195" i="100" s="1"/>
  <c r="Y228" i="100"/>
  <c r="U228" i="100"/>
  <c r="V228" i="100" s="1"/>
  <c r="W228" i="100" s="1"/>
  <c r="U140" i="100"/>
  <c r="V140" i="100" s="1"/>
  <c r="W140" i="100" s="1"/>
  <c r="Y140" i="100"/>
  <c r="Y241" i="100"/>
  <c r="U241" i="100"/>
  <c r="V241" i="100" s="1"/>
  <c r="W241" i="100" s="1"/>
  <c r="U83" i="100"/>
  <c r="V83" i="100" s="1"/>
  <c r="W83" i="100" s="1"/>
  <c r="Y83" i="100"/>
  <c r="U204" i="100"/>
  <c r="V204" i="100" s="1"/>
  <c r="W204" i="100" s="1"/>
  <c r="Y204" i="100"/>
  <c r="Y201" i="100"/>
  <c r="U201" i="100"/>
  <c r="V201" i="100" s="1"/>
  <c r="W201" i="100" s="1"/>
  <c r="Y142" i="100"/>
  <c r="U142" i="100"/>
  <c r="V142" i="100" s="1"/>
  <c r="W142" i="100" s="1"/>
  <c r="U153" i="100"/>
  <c r="V153" i="100" s="1"/>
  <c r="W153" i="100" s="1"/>
  <c r="Y153" i="100"/>
  <c r="U95" i="100"/>
  <c r="V95" i="100" s="1"/>
  <c r="W95" i="100" s="1"/>
  <c r="Y95" i="100"/>
  <c r="Y62" i="100"/>
  <c r="U62" i="100"/>
  <c r="V62" i="100" s="1"/>
  <c r="W62" i="100" s="1"/>
  <c r="U124" i="100"/>
  <c r="V124" i="100" s="1"/>
  <c r="W124" i="100" s="1"/>
  <c r="Y124" i="100"/>
  <c r="Y65" i="100"/>
  <c r="U65" i="100"/>
  <c r="V65" i="100" s="1"/>
  <c r="W65" i="100" s="1"/>
  <c r="Y49" i="100"/>
  <c r="U49" i="100"/>
  <c r="V49" i="100" s="1"/>
  <c r="W49" i="100" s="1"/>
  <c r="Y33" i="100"/>
  <c r="U33" i="100"/>
  <c r="V33" i="100" s="1"/>
  <c r="W33" i="100" s="1"/>
  <c r="Y233" i="100"/>
  <c r="U233" i="100"/>
  <c r="V233" i="100" s="1"/>
  <c r="W233" i="100" s="1"/>
  <c r="U80" i="100"/>
  <c r="V80" i="100" s="1"/>
  <c r="W80" i="100" s="1"/>
  <c r="Y80" i="100"/>
  <c r="U106" i="100"/>
  <c r="V106" i="100" s="1"/>
  <c r="W106" i="100" s="1"/>
  <c r="Y106" i="100"/>
  <c r="Y161" i="100"/>
  <c r="U161" i="100"/>
  <c r="V161" i="100" s="1"/>
  <c r="W161" i="100" s="1"/>
  <c r="Y222" i="100"/>
  <c r="U222" i="100"/>
  <c r="V222" i="100" s="1"/>
  <c r="W222" i="100" s="1"/>
  <c r="Y197" i="100"/>
  <c r="U197" i="100"/>
  <c r="V197" i="100" s="1"/>
  <c r="W197" i="100" s="1"/>
  <c r="Y203" i="100"/>
  <c r="U203" i="100"/>
  <c r="V203" i="100" s="1"/>
  <c r="W203" i="100" s="1"/>
  <c r="U250" i="100"/>
  <c r="V250" i="100" s="1"/>
  <c r="W250" i="100" s="1"/>
  <c r="Y250" i="100"/>
  <c r="U326" i="100"/>
  <c r="V326" i="100" s="1"/>
  <c r="W326" i="100" s="1"/>
  <c r="Y326" i="100"/>
  <c r="U238" i="100"/>
  <c r="V238" i="100" s="1"/>
  <c r="W238" i="100" s="1"/>
  <c r="Y238" i="100"/>
  <c r="U305" i="100"/>
  <c r="V305" i="100" s="1"/>
  <c r="W305" i="100" s="1"/>
  <c r="Y305" i="100"/>
  <c r="Y290" i="100"/>
  <c r="U290" i="100"/>
  <c r="V290" i="100" s="1"/>
  <c r="W290" i="100" s="1"/>
  <c r="P16" i="100"/>
  <c r="U107" i="100"/>
  <c r="V107" i="100" s="1"/>
  <c r="W107" i="100" s="1"/>
  <c r="Y107" i="100"/>
  <c r="Y82" i="100"/>
  <c r="U82" i="100"/>
  <c r="V82" i="100" s="1"/>
  <c r="W82" i="100" s="1"/>
  <c r="Y75" i="100"/>
  <c r="U75" i="100"/>
  <c r="V75" i="100" s="1"/>
  <c r="W75" i="100" s="1"/>
  <c r="Y312" i="100"/>
  <c r="U312" i="100"/>
  <c r="V312" i="100" s="1"/>
  <c r="W312" i="100" s="1"/>
  <c r="Y190" i="100"/>
  <c r="U190" i="100"/>
  <c r="V190" i="100" s="1"/>
  <c r="W190" i="100" s="1"/>
  <c r="U150" i="100"/>
  <c r="V150" i="100" s="1"/>
  <c r="W150" i="100" s="1"/>
  <c r="Y150" i="100"/>
  <c r="Y69" i="100"/>
  <c r="U69" i="100"/>
  <c r="V69" i="100" s="1"/>
  <c r="W69" i="100" s="1"/>
  <c r="Y87" i="100"/>
  <c r="U87" i="100"/>
  <c r="V87" i="100" s="1"/>
  <c r="W87" i="100" s="1"/>
  <c r="Y224" i="100"/>
  <c r="U224" i="100"/>
  <c r="V224" i="100" s="1"/>
  <c r="W224" i="100" s="1"/>
  <c r="U284" i="100"/>
  <c r="V284" i="100" s="1"/>
  <c r="W284" i="100" s="1"/>
  <c r="Y284" i="100"/>
  <c r="U342" i="100"/>
  <c r="V342" i="100" s="1"/>
  <c r="W342" i="100" s="1"/>
  <c r="Y342" i="100"/>
  <c r="Y325" i="100"/>
  <c r="U325" i="100"/>
  <c r="V325" i="100" s="1"/>
  <c r="W325" i="100" s="1"/>
  <c r="Y345" i="100"/>
  <c r="U345" i="100"/>
  <c r="V345" i="100" s="1"/>
  <c r="W345" i="100" s="1"/>
  <c r="Y298" i="100"/>
  <c r="U298" i="100"/>
  <c r="V298" i="100" s="1"/>
  <c r="W298" i="100" s="1"/>
  <c r="U274" i="100"/>
  <c r="V274" i="100" s="1"/>
  <c r="W274" i="100" s="1"/>
  <c r="Y274" i="100"/>
  <c r="Y259" i="100"/>
  <c r="U259" i="100"/>
  <c r="V259" i="100" s="1"/>
  <c r="W259" i="100" s="1"/>
  <c r="Y279" i="100"/>
  <c r="U279" i="100"/>
  <c r="V279" i="100" s="1"/>
  <c r="W279" i="100" s="1"/>
  <c r="Y283" i="100"/>
  <c r="U283" i="100"/>
  <c r="V283" i="100" s="1"/>
  <c r="W283" i="100" s="1"/>
  <c r="Y333" i="100"/>
  <c r="U333" i="100"/>
  <c r="V333" i="100" s="1"/>
  <c r="W333" i="100" s="1"/>
  <c r="U206" i="100"/>
  <c r="V206" i="100" s="1"/>
  <c r="W206" i="100" s="1"/>
  <c r="Y206" i="100"/>
  <c r="Y296" i="100"/>
  <c r="U296" i="100"/>
  <c r="V296" i="100" s="1"/>
  <c r="W296" i="100" s="1"/>
  <c r="U232" i="100"/>
  <c r="V232" i="100" s="1"/>
  <c r="W232" i="100" s="1"/>
  <c r="Y232" i="100"/>
  <c r="U110" i="100"/>
  <c r="V110" i="100" s="1"/>
  <c r="W110" i="100" s="1"/>
  <c r="Y110" i="100"/>
  <c r="Y147" i="100"/>
  <c r="U147" i="100"/>
  <c r="V147" i="100" s="1"/>
  <c r="W147" i="100" s="1"/>
  <c r="U86" i="100"/>
  <c r="V86" i="100" s="1"/>
  <c r="W86" i="100" s="1"/>
  <c r="Y86" i="100"/>
  <c r="U120" i="100"/>
  <c r="V120" i="100" s="1"/>
  <c r="W120" i="100" s="1"/>
  <c r="Y120" i="100"/>
  <c r="Y91" i="100"/>
  <c r="U91" i="100"/>
  <c r="V91" i="100" s="1"/>
  <c r="W91" i="100" s="1"/>
  <c r="Y48" i="100"/>
  <c r="U48" i="100"/>
  <c r="V48" i="100" s="1"/>
  <c r="W48" i="100" s="1"/>
  <c r="Y32" i="100"/>
  <c r="U32" i="100"/>
  <c r="V32" i="100" s="1"/>
  <c r="W32" i="100" s="1"/>
  <c r="Y24" i="100"/>
  <c r="U24" i="100"/>
  <c r="V24" i="100" s="1"/>
  <c r="W24" i="100" s="1"/>
  <c r="Y103" i="100"/>
  <c r="U103" i="100"/>
  <c r="V103" i="100" s="1"/>
  <c r="W103" i="100" s="1"/>
  <c r="U93" i="100"/>
  <c r="V93" i="100" s="1"/>
  <c r="W93" i="100" s="1"/>
  <c r="Y93" i="100"/>
  <c r="Y96" i="100"/>
  <c r="U96" i="100"/>
  <c r="V96" i="100" s="1"/>
  <c r="W96" i="100" s="1"/>
  <c r="Y209" i="100"/>
  <c r="U209" i="100"/>
  <c r="V209" i="100" s="1"/>
  <c r="W209" i="100" s="1"/>
  <c r="Y205" i="100"/>
  <c r="U205" i="100"/>
  <c r="V205" i="100" s="1"/>
  <c r="W205" i="100" s="1"/>
  <c r="Y218" i="100"/>
  <c r="U218" i="100"/>
  <c r="V218" i="100" s="1"/>
  <c r="W218" i="100" s="1"/>
  <c r="U317" i="100"/>
  <c r="V317" i="100" s="1"/>
  <c r="W317" i="100" s="1"/>
  <c r="Y317" i="100"/>
  <c r="U340" i="100"/>
  <c r="V340" i="100" s="1"/>
  <c r="W340" i="100" s="1"/>
  <c r="Y340" i="100"/>
  <c r="U246" i="100"/>
  <c r="V246" i="100" s="1"/>
  <c r="W246" i="100" s="1"/>
  <c r="Y246" i="100"/>
  <c r="U313" i="100"/>
  <c r="V313" i="100" s="1"/>
  <c r="W313" i="100" s="1"/>
  <c r="Y313" i="100"/>
  <c r="Y294" i="100"/>
  <c r="U294" i="100"/>
  <c r="V294" i="100" s="1"/>
  <c r="W294" i="100" s="1"/>
  <c r="N11" i="100"/>
  <c r="U105" i="100"/>
  <c r="V105" i="100" s="1"/>
  <c r="W105" i="100" s="1"/>
  <c r="Y105" i="100"/>
  <c r="Y70" i="100"/>
  <c r="U70" i="100"/>
  <c r="V70" i="100" s="1"/>
  <c r="W70" i="100" s="1"/>
  <c r="U343" i="100"/>
  <c r="V343" i="100" s="1"/>
  <c r="W343" i="100" s="1"/>
  <c r="Y343" i="100"/>
  <c r="U272" i="100"/>
  <c r="V272" i="100" s="1"/>
  <c r="W272" i="100" s="1"/>
  <c r="Y272" i="100"/>
  <c r="U262" i="100"/>
  <c r="V262" i="100" s="1"/>
  <c r="W262" i="100" s="1"/>
  <c r="Y262" i="100"/>
  <c r="Y277" i="100"/>
  <c r="U277" i="100"/>
  <c r="V277" i="100" s="1"/>
  <c r="W277" i="100" s="1"/>
  <c r="Y327" i="100"/>
  <c r="U327" i="100"/>
  <c r="V327" i="100" s="1"/>
  <c r="W327" i="100" s="1"/>
  <c r="U225" i="100"/>
  <c r="V225" i="100" s="1"/>
  <c r="W225" i="100" s="1"/>
  <c r="Y225" i="100"/>
  <c r="Y160" i="100"/>
  <c r="U160" i="100"/>
  <c r="V160" i="100" s="1"/>
  <c r="W160" i="100" s="1"/>
  <c r="U198" i="100"/>
  <c r="V198" i="100" s="1"/>
  <c r="W198" i="100" s="1"/>
  <c r="Y198" i="100"/>
  <c r="U200" i="100"/>
  <c r="V200" i="100" s="1"/>
  <c r="W200" i="100" s="1"/>
  <c r="Y200" i="100"/>
  <c r="U168" i="100"/>
  <c r="V168" i="100" s="1"/>
  <c r="W168" i="100" s="1"/>
  <c r="Y168" i="100"/>
  <c r="U194" i="100"/>
  <c r="V194" i="100" s="1"/>
  <c r="W194" i="100" s="1"/>
  <c r="Y194" i="100"/>
  <c r="U264" i="100"/>
  <c r="V264" i="100" s="1"/>
  <c r="W264" i="100" s="1"/>
  <c r="Y264" i="100"/>
  <c r="Y184" i="100"/>
  <c r="U184" i="100"/>
  <c r="V184" i="100" s="1"/>
  <c r="W184" i="100" s="1"/>
  <c r="Y199" i="100"/>
  <c r="U199" i="100"/>
  <c r="V199" i="100" s="1"/>
  <c r="W199" i="100" s="1"/>
  <c r="Y185" i="100"/>
  <c r="U185" i="100"/>
  <c r="V185" i="100" s="1"/>
  <c r="W185" i="100" s="1"/>
  <c r="Y188" i="100"/>
  <c r="U188" i="100"/>
  <c r="V188" i="100" s="1"/>
  <c r="W188" i="100" s="1"/>
  <c r="U248" i="100"/>
  <c r="V248" i="100" s="1"/>
  <c r="W248" i="100" s="1"/>
  <c r="Y248" i="100"/>
  <c r="Y163" i="100"/>
  <c r="U163" i="100"/>
  <c r="V163" i="100" s="1"/>
  <c r="W163" i="100" s="1"/>
  <c r="Y138" i="100"/>
  <c r="U138" i="100"/>
  <c r="V138" i="100" s="1"/>
  <c r="W138" i="100" s="1"/>
  <c r="Y127" i="100"/>
  <c r="U127" i="100"/>
  <c r="V127" i="100" s="1"/>
  <c r="W127" i="100" s="1"/>
  <c r="Y111" i="100"/>
  <c r="U111" i="100"/>
  <c r="V111" i="100" s="1"/>
  <c r="W111" i="100" s="1"/>
  <c r="S11" i="100"/>
  <c r="U81" i="100"/>
  <c r="V81" i="100" s="1"/>
  <c r="W81" i="100" s="1"/>
  <c r="Y81" i="100"/>
  <c r="U89" i="100"/>
  <c r="V89" i="100" s="1"/>
  <c r="W89" i="100" s="1"/>
  <c r="Y89" i="100"/>
  <c r="Y61" i="100"/>
  <c r="U61" i="100"/>
  <c r="V61" i="100" s="1"/>
  <c r="W61" i="100" s="1"/>
  <c r="Y45" i="100"/>
  <c r="U45" i="100"/>
  <c r="V45" i="100" s="1"/>
  <c r="W45" i="100" s="1"/>
  <c r="Y119" i="100"/>
  <c r="U119" i="100"/>
  <c r="V119" i="100" s="1"/>
  <c r="W119" i="100" s="1"/>
  <c r="Y20" i="100"/>
  <c r="U20" i="100"/>
  <c r="V20" i="100" s="1"/>
  <c r="W20" i="100" s="1"/>
  <c r="Y117" i="100"/>
  <c r="U117" i="100"/>
  <c r="V117" i="100" s="1"/>
  <c r="W117" i="100" s="1"/>
  <c r="Y165" i="100"/>
  <c r="U165" i="100"/>
  <c r="V165" i="100" s="1"/>
  <c r="W165" i="100" s="1"/>
  <c r="U116" i="100"/>
  <c r="V116" i="100" s="1"/>
  <c r="W116" i="100" s="1"/>
  <c r="Y116" i="100"/>
  <c r="Y216" i="100"/>
  <c r="U216" i="100"/>
  <c r="V216" i="100" s="1"/>
  <c r="W216" i="100" s="1"/>
  <c r="Y220" i="100"/>
  <c r="U220" i="100"/>
  <c r="V220" i="100" s="1"/>
  <c r="W220" i="100" s="1"/>
  <c r="Y231" i="100"/>
  <c r="U231" i="100"/>
  <c r="V231" i="100" s="1"/>
  <c r="W231" i="100" s="1"/>
  <c r="U319" i="100"/>
  <c r="V319" i="100" s="1"/>
  <c r="W319" i="100" s="1"/>
  <c r="Y319" i="100"/>
  <c r="Y261" i="100"/>
  <c r="U261" i="100"/>
  <c r="V261" i="100" s="1"/>
  <c r="W261" i="100" s="1"/>
  <c r="U252" i="100"/>
  <c r="V252" i="100" s="1"/>
  <c r="W252" i="100" s="1"/>
  <c r="Y252" i="100"/>
  <c r="U321" i="100"/>
  <c r="V321" i="100" s="1"/>
  <c r="W321" i="100" s="1"/>
  <c r="Y321" i="100"/>
  <c r="U307" i="100"/>
  <c r="V307" i="100" s="1"/>
  <c r="W307" i="100" s="1"/>
  <c r="Y307" i="100"/>
  <c r="Y137" i="100"/>
  <c r="Y72" i="100"/>
  <c r="U72" i="100"/>
  <c r="V72" i="100" s="1"/>
  <c r="W72" i="100" s="1"/>
  <c r="Y97" i="100"/>
  <c r="G466" i="117" l="1"/>
  <c r="H7" i="117"/>
  <c r="T10" i="100"/>
  <c r="O11" i="100"/>
  <c r="Y11" i="100"/>
  <c r="U11" i="100"/>
  <c r="P11" i="100"/>
  <c r="V16" i="100"/>
  <c r="G8" i="117" l="1"/>
  <c r="U10" i="100"/>
  <c r="V11" i="100"/>
  <c r="W16" i="100"/>
  <c r="W11" i="100" l="1"/>
  <c r="V10" i="100"/>
  <c r="B1" i="96" l="1"/>
  <c r="W1" i="96"/>
  <c r="V1" i="96"/>
  <c r="U1" i="96"/>
  <c r="T1" i="96"/>
  <c r="S1" i="96"/>
  <c r="R1" i="96"/>
  <c r="Q1" i="96"/>
  <c r="P1" i="96"/>
  <c r="O1" i="96"/>
  <c r="N1" i="96"/>
  <c r="M1" i="96"/>
  <c r="L1" i="96"/>
  <c r="K1" i="96"/>
  <c r="J1" i="96"/>
  <c r="I1" i="96"/>
  <c r="H1" i="96"/>
  <c r="G1" i="96"/>
  <c r="F1" i="96"/>
  <c r="E1" i="96"/>
  <c r="D1" i="96"/>
  <c r="C1" i="96"/>
  <c r="A1" i="96"/>
  <c r="B534" i="96"/>
  <c r="B535" i="96"/>
  <c r="B536" i="96"/>
  <c r="B537" i="96"/>
  <c r="B538" i="96"/>
  <c r="B539" i="96"/>
  <c r="B540" i="96"/>
  <c r="B541" i="96"/>
  <c r="B542" i="96"/>
  <c r="B549" i="96"/>
  <c r="B550" i="96"/>
  <c r="B551" i="96"/>
  <c r="B552" i="96"/>
  <c r="B553" i="96"/>
  <c r="B554" i="96"/>
  <c r="B555" i="96"/>
  <c r="B556" i="96"/>
  <c r="B557" i="96"/>
  <c r="B558" i="96"/>
  <c r="B559" i="96"/>
  <c r="B560" i="96"/>
  <c r="B561" i="96"/>
  <c r="B562" i="96"/>
  <c r="B563" i="96"/>
  <c r="B564" i="96"/>
  <c r="B565" i="96"/>
  <c r="B566" i="96"/>
  <c r="B567" i="96"/>
  <c r="B568" i="96"/>
  <c r="B569" i="96"/>
  <c r="B570" i="96"/>
  <c r="B571" i="96"/>
  <c r="B572" i="96"/>
  <c r="B573" i="96"/>
  <c r="B574" i="96"/>
  <c r="B575" i="96"/>
  <c r="B576" i="96"/>
  <c r="B577" i="96"/>
  <c r="B578" i="96"/>
  <c r="B579" i="96"/>
  <c r="B580" i="96"/>
  <c r="B581" i="96"/>
  <c r="B582" i="96"/>
  <c r="B583" i="96"/>
  <c r="B584" i="96"/>
  <c r="B585" i="96"/>
  <c r="B586" i="96"/>
  <c r="B587" i="96"/>
  <c r="B588" i="96"/>
  <c r="B589" i="96"/>
  <c r="B590" i="96"/>
  <c r="B591" i="96"/>
  <c r="B592" i="96"/>
  <c r="B593" i="96"/>
  <c r="B594" i="96"/>
  <c r="B595" i="96"/>
  <c r="B596" i="96"/>
  <c r="B597" i="96"/>
  <c r="B598" i="96"/>
  <c r="B599" i="96"/>
  <c r="B600" i="96"/>
  <c r="B601" i="96"/>
  <c r="B602" i="96"/>
  <c r="B603" i="96"/>
  <c r="B604" i="96"/>
  <c r="B605" i="96"/>
  <c r="B606" i="96"/>
  <c r="B607" i="96"/>
  <c r="B608" i="96"/>
  <c r="B609" i="96"/>
  <c r="B610" i="96"/>
  <c r="B611" i="96"/>
  <c r="B612" i="96"/>
  <c r="B613" i="96"/>
  <c r="B614" i="96"/>
  <c r="B615" i="96"/>
  <c r="B616" i="96"/>
  <c r="B508" i="96"/>
  <c r="B509" i="96"/>
  <c r="B510" i="96"/>
  <c r="B511" i="96"/>
  <c r="B512" i="96"/>
  <c r="B513" i="96"/>
  <c r="B514" i="96"/>
  <c r="B515" i="96"/>
  <c r="B516" i="96"/>
  <c r="B517" i="96"/>
  <c r="B518" i="96"/>
  <c r="B519" i="96"/>
  <c r="B520" i="96"/>
  <c r="B521" i="96"/>
  <c r="B522" i="96"/>
  <c r="B523" i="96"/>
  <c r="B524" i="96"/>
  <c r="B525" i="96"/>
  <c r="B526" i="96"/>
  <c r="B527" i="96"/>
  <c r="B528" i="96"/>
  <c r="B529" i="96"/>
  <c r="B530" i="96"/>
  <c r="B531" i="96"/>
  <c r="B532" i="96"/>
  <c r="B533" i="96"/>
  <c r="B493" i="96"/>
  <c r="B494" i="96"/>
  <c r="B495" i="96"/>
  <c r="B496" i="96"/>
  <c r="B497" i="96"/>
  <c r="B498" i="96"/>
  <c r="B499" i="96"/>
  <c r="B500" i="96"/>
  <c r="B501" i="96"/>
  <c r="B502" i="96"/>
  <c r="B503" i="96"/>
  <c r="B504" i="96"/>
  <c r="B505" i="96"/>
  <c r="B506" i="96"/>
  <c r="B507" i="96"/>
  <c r="B491" i="96"/>
  <c r="B492" i="96"/>
  <c r="B485" i="96"/>
  <c r="B486" i="96"/>
  <c r="B487" i="96"/>
  <c r="B488" i="96"/>
  <c r="B489" i="96"/>
  <c r="B490" i="96"/>
  <c r="B440" i="96"/>
  <c r="B441" i="96"/>
  <c r="B442" i="96"/>
  <c r="B443" i="96"/>
  <c r="B444" i="96"/>
  <c r="B445" i="96"/>
  <c r="B446" i="96"/>
  <c r="B447" i="96"/>
  <c r="B448" i="96"/>
  <c r="B449" i="96"/>
  <c r="B450" i="96"/>
  <c r="B451" i="96"/>
  <c r="B452" i="96"/>
  <c r="B453" i="96"/>
  <c r="B454" i="96"/>
  <c r="B455" i="96"/>
  <c r="B456" i="96"/>
  <c r="B457" i="96"/>
  <c r="B458" i="96"/>
  <c r="B459" i="96"/>
  <c r="B460" i="96"/>
  <c r="B461" i="96"/>
  <c r="B462" i="96"/>
  <c r="B463" i="96"/>
  <c r="B464" i="96"/>
  <c r="B465" i="96"/>
  <c r="B466" i="96"/>
  <c r="B467" i="96"/>
  <c r="B468" i="96"/>
  <c r="B469" i="96"/>
  <c r="B470" i="96"/>
  <c r="B471" i="96"/>
  <c r="B472" i="96"/>
  <c r="B473" i="96"/>
  <c r="B474" i="96"/>
  <c r="B475" i="96"/>
  <c r="B476" i="96"/>
  <c r="B477" i="96"/>
  <c r="B478" i="96"/>
  <c r="B479" i="96"/>
  <c r="B480" i="96"/>
  <c r="B481" i="96"/>
  <c r="B482" i="96"/>
  <c r="B483" i="96"/>
  <c r="B484" i="96"/>
  <c r="B425" i="96"/>
  <c r="B426" i="96"/>
  <c r="B427" i="96"/>
  <c r="B428" i="96"/>
  <c r="B429" i="96"/>
  <c r="B430" i="96"/>
  <c r="B431" i="96"/>
  <c r="B432" i="96"/>
  <c r="B433" i="96"/>
  <c r="B434" i="96"/>
  <c r="B435" i="96"/>
  <c r="B436" i="96"/>
  <c r="B437" i="96"/>
  <c r="B438" i="96"/>
  <c r="B439" i="96"/>
  <c r="B376" i="96"/>
  <c r="B377" i="96"/>
  <c r="B378" i="96"/>
  <c r="B379" i="96"/>
  <c r="B380" i="96"/>
  <c r="B381" i="96"/>
  <c r="B382" i="96"/>
  <c r="B383" i="96"/>
  <c r="B384" i="96"/>
  <c r="B385" i="96"/>
  <c r="B386" i="96"/>
  <c r="B387" i="96"/>
  <c r="B388" i="96"/>
  <c r="B389" i="96"/>
  <c r="B390" i="96"/>
  <c r="B391" i="96"/>
  <c r="B392" i="96"/>
  <c r="B393" i="96"/>
  <c r="B394" i="96"/>
  <c r="B395" i="96"/>
  <c r="B396" i="96"/>
  <c r="B397" i="96"/>
  <c r="B398" i="96"/>
  <c r="B399" i="96"/>
  <c r="B400" i="96"/>
  <c r="B401" i="96"/>
  <c r="B402" i="96"/>
  <c r="B403" i="96"/>
  <c r="B404" i="96"/>
  <c r="B405" i="96"/>
  <c r="B406" i="96"/>
  <c r="B407" i="96"/>
  <c r="B408" i="96"/>
  <c r="B409" i="96"/>
  <c r="B410" i="96"/>
  <c r="B411" i="96"/>
  <c r="B412" i="96"/>
  <c r="B413" i="96"/>
  <c r="B414" i="96"/>
  <c r="B415" i="96"/>
  <c r="B416" i="96"/>
  <c r="B417" i="96"/>
  <c r="B418" i="96"/>
  <c r="B419" i="96"/>
  <c r="B420" i="96"/>
  <c r="B421" i="96"/>
  <c r="B422" i="96"/>
  <c r="B423" i="96"/>
  <c r="B424" i="96"/>
  <c r="B370" i="96"/>
  <c r="B371" i="96"/>
  <c r="B372" i="96"/>
  <c r="B373" i="96"/>
  <c r="B374" i="96"/>
  <c r="B375" i="96"/>
  <c r="B353" i="96"/>
  <c r="B354" i="96"/>
  <c r="B355" i="96"/>
  <c r="B356" i="96"/>
  <c r="B357" i="96"/>
  <c r="B358" i="96"/>
  <c r="B359" i="96"/>
  <c r="B360" i="96"/>
  <c r="B361" i="96"/>
  <c r="B362" i="96"/>
  <c r="B363" i="96"/>
  <c r="B364" i="96"/>
  <c r="B365" i="96"/>
  <c r="B366" i="96"/>
  <c r="B367" i="96"/>
  <c r="B368" i="96"/>
  <c r="B369" i="96"/>
  <c r="B325" i="96"/>
  <c r="B326" i="96"/>
  <c r="B327" i="96"/>
  <c r="B328" i="96"/>
  <c r="B329" i="96"/>
  <c r="B330" i="96"/>
  <c r="B331" i="96"/>
  <c r="B332" i="96"/>
  <c r="B333" i="96"/>
  <c r="B334" i="96"/>
  <c r="B335" i="96"/>
  <c r="B336" i="96"/>
  <c r="B337" i="96"/>
  <c r="B338" i="96"/>
  <c r="B339" i="96"/>
  <c r="B340" i="96"/>
  <c r="B341" i="96"/>
  <c r="B342" i="96"/>
  <c r="B343" i="96"/>
  <c r="B344" i="96"/>
  <c r="B345" i="96"/>
  <c r="B346" i="96"/>
  <c r="B347" i="96"/>
  <c r="B348" i="96"/>
  <c r="B349" i="96"/>
  <c r="B350" i="96"/>
  <c r="B351" i="96"/>
  <c r="B352" i="96"/>
  <c r="B281" i="96"/>
  <c r="B282" i="96"/>
  <c r="B283" i="96"/>
  <c r="B284" i="96"/>
  <c r="B285" i="96"/>
  <c r="B286" i="96"/>
  <c r="B287" i="96"/>
  <c r="B288" i="96"/>
  <c r="B289" i="96"/>
  <c r="B290" i="96"/>
  <c r="B291" i="96"/>
  <c r="B292" i="96"/>
  <c r="B293" i="96"/>
  <c r="B294" i="96"/>
  <c r="B295" i="96"/>
  <c r="B296" i="96"/>
  <c r="B297" i="96"/>
  <c r="B298" i="96"/>
  <c r="B299" i="96"/>
  <c r="B300" i="96"/>
  <c r="B301" i="96"/>
  <c r="B302" i="96"/>
  <c r="B303" i="96"/>
  <c r="B304" i="96"/>
  <c r="B305" i="96"/>
  <c r="B306" i="96"/>
  <c r="B307" i="96"/>
  <c r="B308" i="96"/>
  <c r="B309" i="96"/>
  <c r="B310" i="96"/>
  <c r="B311" i="96"/>
  <c r="B312" i="96"/>
  <c r="B313" i="96"/>
  <c r="B314" i="96"/>
  <c r="B315" i="96"/>
  <c r="B316" i="96"/>
  <c r="B317" i="96"/>
  <c r="B318" i="96"/>
  <c r="B319" i="96"/>
  <c r="B320" i="96"/>
  <c r="B321" i="96"/>
  <c r="B322" i="96"/>
  <c r="B323" i="96"/>
  <c r="B324" i="96"/>
  <c r="B268" i="96"/>
  <c r="B269" i="96"/>
  <c r="B270" i="96"/>
  <c r="B271" i="96"/>
  <c r="B272" i="96"/>
  <c r="B273" i="96"/>
  <c r="B274" i="96"/>
  <c r="B275" i="96"/>
  <c r="B276" i="96"/>
  <c r="B277" i="96"/>
  <c r="B278" i="96"/>
  <c r="B279" i="96"/>
  <c r="B280" i="96"/>
  <c r="B141" i="96"/>
  <c r="B142" i="96"/>
  <c r="B143" i="96"/>
  <c r="B144" i="96"/>
  <c r="B145" i="96"/>
  <c r="B146" i="96"/>
  <c r="B147" i="96"/>
  <c r="B148" i="96"/>
  <c r="B149" i="96"/>
  <c r="B150" i="96"/>
  <c r="B151" i="96"/>
  <c r="B152" i="96"/>
  <c r="B153" i="96"/>
  <c r="B154" i="96"/>
  <c r="B155" i="96"/>
  <c r="B156" i="96"/>
  <c r="B157" i="96"/>
  <c r="B158" i="96"/>
  <c r="B159" i="96"/>
  <c r="B160" i="96"/>
  <c r="B161" i="96"/>
  <c r="B162" i="96"/>
  <c r="B163" i="96"/>
  <c r="B164" i="96"/>
  <c r="B165" i="96"/>
  <c r="B166" i="96"/>
  <c r="B167" i="96"/>
  <c r="B168" i="96"/>
  <c r="B169" i="96"/>
  <c r="B170" i="96"/>
  <c r="B171" i="96"/>
  <c r="B172" i="96"/>
  <c r="B173" i="96"/>
  <c r="B174" i="96"/>
  <c r="B175" i="96"/>
  <c r="B176" i="96"/>
  <c r="B177" i="96"/>
  <c r="B178" i="96"/>
  <c r="B179" i="96"/>
  <c r="B180" i="96"/>
  <c r="B181" i="96"/>
  <c r="B182" i="96"/>
  <c r="B183" i="96"/>
  <c r="B184" i="96"/>
  <c r="B185" i="96"/>
  <c r="B186" i="96"/>
  <c r="B187" i="96"/>
  <c r="B188" i="96"/>
  <c r="B189" i="96"/>
  <c r="B190" i="96"/>
  <c r="B191" i="96"/>
  <c r="B192" i="96"/>
  <c r="B193" i="96"/>
  <c r="B194" i="96"/>
  <c r="B195" i="96"/>
  <c r="B196" i="96"/>
  <c r="B197" i="96"/>
  <c r="B198" i="96"/>
  <c r="B199" i="96"/>
  <c r="B200" i="96"/>
  <c r="B201" i="96"/>
  <c r="B202" i="96"/>
  <c r="B203" i="96"/>
  <c r="B204" i="96"/>
  <c r="B205" i="96"/>
  <c r="B206" i="96"/>
  <c r="B207" i="96"/>
  <c r="B208" i="96"/>
  <c r="B209" i="96"/>
  <c r="B210" i="96"/>
  <c r="B211" i="96"/>
  <c r="B212" i="96"/>
  <c r="B213" i="96"/>
  <c r="B214" i="96"/>
  <c r="B215" i="96"/>
  <c r="B216" i="96"/>
  <c r="B217" i="96"/>
  <c r="B218" i="96"/>
  <c r="B219" i="96"/>
  <c r="B220" i="96"/>
  <c r="B221" i="96"/>
  <c r="B222" i="96"/>
  <c r="B223" i="96"/>
  <c r="B224" i="96"/>
  <c r="B225" i="96"/>
  <c r="B226" i="96"/>
  <c r="B227" i="96"/>
  <c r="B228" i="96"/>
  <c r="B229" i="96"/>
  <c r="B230" i="96"/>
  <c r="B231" i="96"/>
  <c r="B232" i="96"/>
  <c r="B233" i="96"/>
  <c r="B234" i="96"/>
  <c r="B235" i="96"/>
  <c r="B236" i="96"/>
  <c r="B237" i="96"/>
  <c r="B238" i="96"/>
  <c r="B239" i="96"/>
  <c r="B240" i="96"/>
  <c r="B241" i="96"/>
  <c r="B242" i="96"/>
  <c r="B243" i="96"/>
  <c r="B244" i="96"/>
  <c r="B245" i="96"/>
  <c r="B246" i="96"/>
  <c r="B247" i="96"/>
  <c r="B248" i="96"/>
  <c r="B249" i="96"/>
  <c r="B250" i="96"/>
  <c r="B251" i="96"/>
  <c r="B252" i="96"/>
  <c r="B253" i="96"/>
  <c r="B254" i="96"/>
  <c r="B255" i="96"/>
  <c r="B256" i="96"/>
  <c r="B257" i="96"/>
  <c r="B258" i="96"/>
  <c r="B259" i="96"/>
  <c r="B260" i="96"/>
  <c r="B261" i="96"/>
  <c r="B262" i="96"/>
  <c r="B263" i="96"/>
  <c r="B264" i="96"/>
  <c r="B265" i="96"/>
  <c r="B266" i="96"/>
  <c r="B267" i="96"/>
  <c r="B137" i="96"/>
  <c r="B138" i="96"/>
  <c r="B139" i="96"/>
  <c r="B140" i="96"/>
  <c r="B114" i="96"/>
  <c r="B115" i="96"/>
  <c r="B116" i="96"/>
  <c r="B117" i="96"/>
  <c r="B118" i="96"/>
  <c r="B119" i="96"/>
  <c r="B120" i="96"/>
  <c r="B121" i="96"/>
  <c r="B122" i="96"/>
  <c r="B123" i="96"/>
  <c r="B124" i="96"/>
  <c r="B125" i="96"/>
  <c r="B126" i="96"/>
  <c r="B127" i="96"/>
  <c r="B128" i="96"/>
  <c r="B129" i="96"/>
  <c r="B130" i="96"/>
  <c r="B131" i="96"/>
  <c r="B132" i="96"/>
  <c r="B133" i="96"/>
  <c r="B134" i="96"/>
  <c r="B135" i="96"/>
  <c r="B136" i="96"/>
  <c r="B93" i="96"/>
  <c r="B94" i="96"/>
  <c r="B95" i="96"/>
  <c r="B96" i="96"/>
  <c r="B97" i="96"/>
  <c r="B98" i="96"/>
  <c r="B99" i="96"/>
  <c r="B100" i="96"/>
  <c r="B101" i="96"/>
  <c r="B102" i="96"/>
  <c r="B103" i="96"/>
  <c r="B104" i="96"/>
  <c r="B105" i="96"/>
  <c r="B106" i="96"/>
  <c r="B107" i="96"/>
  <c r="B108" i="96"/>
  <c r="B109" i="96"/>
  <c r="B110" i="96"/>
  <c r="B111" i="96"/>
  <c r="B112" i="96"/>
  <c r="B113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81" i="96"/>
  <c r="B82" i="96"/>
  <c r="B83" i="96"/>
  <c r="B84" i="96"/>
  <c r="B85" i="96"/>
  <c r="B86" i="96"/>
  <c r="B87" i="96"/>
  <c r="B88" i="96"/>
  <c r="B89" i="96"/>
  <c r="B90" i="96"/>
  <c r="B91" i="96"/>
  <c r="B92" i="96"/>
  <c r="B22" i="96"/>
  <c r="B23" i="96"/>
  <c r="B24" i="96"/>
  <c r="B25" i="96"/>
  <c r="B26" i="96"/>
  <c r="B27" i="96"/>
  <c r="B28" i="96"/>
  <c r="B29" i="96"/>
  <c r="B30" i="96"/>
  <c r="B31" i="96"/>
  <c r="B32" i="96"/>
  <c r="B33" i="96"/>
  <c r="B34" i="96"/>
  <c r="B35" i="96"/>
  <c r="B36" i="96"/>
  <c r="B37" i="96"/>
  <c r="B38" i="96"/>
  <c r="B39" i="96"/>
  <c r="B40" i="96"/>
  <c r="B41" i="96"/>
  <c r="B42" i="96"/>
  <c r="B43" i="96"/>
  <c r="B44" i="96"/>
  <c r="B45" i="96"/>
  <c r="B46" i="96"/>
  <c r="B47" i="96"/>
  <c r="B48" i="96"/>
  <c r="B49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21" i="96"/>
  <c r="B538" i="95"/>
  <c r="B539" i="95"/>
  <c r="B540" i="95"/>
  <c r="B541" i="95"/>
  <c r="B542" i="95"/>
  <c r="B548" i="95"/>
  <c r="B549" i="95"/>
  <c r="B550" i="95"/>
  <c r="B551" i="95"/>
  <c r="B552" i="95"/>
  <c r="B553" i="95"/>
  <c r="B554" i="95"/>
  <c r="B555" i="95"/>
  <c r="B556" i="95"/>
  <c r="B557" i="95"/>
  <c r="B558" i="95"/>
  <c r="B559" i="95"/>
  <c r="B560" i="95"/>
  <c r="B561" i="95"/>
  <c r="B562" i="95"/>
  <c r="B563" i="95"/>
  <c r="B564" i="95"/>
  <c r="B565" i="95"/>
  <c r="B566" i="95"/>
  <c r="B567" i="95"/>
  <c r="B568" i="95"/>
  <c r="B569" i="95"/>
  <c r="B570" i="95"/>
  <c r="B571" i="95"/>
  <c r="B572" i="95"/>
  <c r="B573" i="95"/>
  <c r="B574" i="95"/>
  <c r="B575" i="95"/>
  <c r="B576" i="95"/>
  <c r="B577" i="95"/>
  <c r="B578" i="95"/>
  <c r="B579" i="95"/>
  <c r="B580" i="95"/>
  <c r="B581" i="95"/>
  <c r="B582" i="95"/>
  <c r="B583" i="95"/>
  <c r="B584" i="95"/>
  <c r="B585" i="95"/>
  <c r="B586" i="95"/>
  <c r="B587" i="95"/>
  <c r="B588" i="95"/>
  <c r="B589" i="95"/>
  <c r="B590" i="95"/>
  <c r="B591" i="95"/>
  <c r="B592" i="95"/>
  <c r="B593" i="95"/>
  <c r="B594" i="95"/>
  <c r="B595" i="95"/>
  <c r="B596" i="95"/>
  <c r="B597" i="95"/>
  <c r="B598" i="95"/>
  <c r="B599" i="95"/>
  <c r="B600" i="95"/>
  <c r="B601" i="95"/>
  <c r="B602" i="95"/>
  <c r="B603" i="95"/>
  <c r="B604" i="95"/>
  <c r="B605" i="95"/>
  <c r="B606" i="95"/>
  <c r="B607" i="95"/>
  <c r="B608" i="95"/>
  <c r="B609" i="95"/>
  <c r="B610" i="95"/>
  <c r="B611" i="95"/>
  <c r="B612" i="95"/>
  <c r="B613" i="95"/>
  <c r="B614" i="95"/>
  <c r="B615" i="95"/>
  <c r="B616" i="95"/>
  <c r="B617" i="95"/>
  <c r="B618" i="95"/>
  <c r="B509" i="95"/>
  <c r="B510" i="95"/>
  <c r="B511" i="95"/>
  <c r="B512" i="95"/>
  <c r="B513" i="95"/>
  <c r="B514" i="95"/>
  <c r="B515" i="95"/>
  <c r="B516" i="95"/>
  <c r="B517" i="95"/>
  <c r="B518" i="95"/>
  <c r="B519" i="95"/>
  <c r="B520" i="95"/>
  <c r="B521" i="95"/>
  <c r="B522" i="95"/>
  <c r="B523" i="95"/>
  <c r="B524" i="95"/>
  <c r="B525" i="95"/>
  <c r="B526" i="95"/>
  <c r="B527" i="95"/>
  <c r="B528" i="95"/>
  <c r="B529" i="95"/>
  <c r="B530" i="95"/>
  <c r="B531" i="95"/>
  <c r="B532" i="95"/>
  <c r="B533" i="95"/>
  <c r="B534" i="95"/>
  <c r="B535" i="95"/>
  <c r="B536" i="95"/>
  <c r="B537" i="95"/>
  <c r="B503" i="95"/>
  <c r="B504" i="95"/>
  <c r="B505" i="95"/>
  <c r="B506" i="95"/>
  <c r="B507" i="95"/>
  <c r="B508" i="95"/>
  <c r="B493" i="95"/>
  <c r="B494" i="95"/>
  <c r="B495" i="95"/>
  <c r="B496" i="95"/>
  <c r="B497" i="95"/>
  <c r="B498" i="95"/>
  <c r="B499" i="95"/>
  <c r="B500" i="95"/>
  <c r="B501" i="95"/>
  <c r="B502" i="95"/>
  <c r="B489" i="95"/>
  <c r="B490" i="95"/>
  <c r="B491" i="95"/>
  <c r="B492" i="95"/>
  <c r="B482" i="95"/>
  <c r="B483" i="95"/>
  <c r="B484" i="95"/>
  <c r="B485" i="95"/>
  <c r="B486" i="95"/>
  <c r="B487" i="95"/>
  <c r="B488" i="95"/>
  <c r="B440" i="95"/>
  <c r="B441" i="95"/>
  <c r="B442" i="95"/>
  <c r="B443" i="95"/>
  <c r="B444" i="95"/>
  <c r="B445" i="95"/>
  <c r="B446" i="95"/>
  <c r="B447" i="95"/>
  <c r="B448" i="95"/>
  <c r="B449" i="95"/>
  <c r="B450" i="95"/>
  <c r="B451" i="95"/>
  <c r="B452" i="95"/>
  <c r="B453" i="95"/>
  <c r="B454" i="95"/>
  <c r="B455" i="95"/>
  <c r="B456" i="95"/>
  <c r="B457" i="95"/>
  <c r="B458" i="95"/>
  <c r="B459" i="95"/>
  <c r="B460" i="95"/>
  <c r="B461" i="95"/>
  <c r="B462" i="95"/>
  <c r="B463" i="95"/>
  <c r="B464" i="95"/>
  <c r="B465" i="95"/>
  <c r="B466" i="95"/>
  <c r="B467" i="95"/>
  <c r="B468" i="95"/>
  <c r="B469" i="95"/>
  <c r="B470" i="95"/>
  <c r="B471" i="95"/>
  <c r="B472" i="95"/>
  <c r="B473" i="95"/>
  <c r="B474" i="95"/>
  <c r="B475" i="95"/>
  <c r="B476" i="95"/>
  <c r="B477" i="95"/>
  <c r="B478" i="95"/>
  <c r="B479" i="95"/>
  <c r="B480" i="95"/>
  <c r="B481" i="95"/>
  <c r="B425" i="95"/>
  <c r="B426" i="95"/>
  <c r="B427" i="95"/>
  <c r="B428" i="95"/>
  <c r="B429" i="95"/>
  <c r="B430" i="95"/>
  <c r="B431" i="95"/>
  <c r="B432" i="95"/>
  <c r="B433" i="95"/>
  <c r="B434" i="95"/>
  <c r="B435" i="95"/>
  <c r="B436" i="95"/>
  <c r="B437" i="95"/>
  <c r="B438" i="95"/>
  <c r="B439" i="95"/>
  <c r="B377" i="95"/>
  <c r="B378" i="95"/>
  <c r="B379" i="95"/>
  <c r="B380" i="95"/>
  <c r="B381" i="95"/>
  <c r="B382" i="95"/>
  <c r="B383" i="95"/>
  <c r="B384" i="95"/>
  <c r="B385" i="95"/>
  <c r="B386" i="95"/>
  <c r="B387" i="95"/>
  <c r="B388" i="95"/>
  <c r="B389" i="95"/>
  <c r="B390" i="95"/>
  <c r="B391" i="95"/>
  <c r="B392" i="95"/>
  <c r="B393" i="95"/>
  <c r="B394" i="95"/>
  <c r="B395" i="95"/>
  <c r="B396" i="95"/>
  <c r="B397" i="95"/>
  <c r="B398" i="95"/>
  <c r="B399" i="95"/>
  <c r="B400" i="95"/>
  <c r="B401" i="95"/>
  <c r="B402" i="95"/>
  <c r="B403" i="95"/>
  <c r="B404" i="95"/>
  <c r="B405" i="95"/>
  <c r="B406" i="95"/>
  <c r="B407" i="95"/>
  <c r="B408" i="95"/>
  <c r="B409" i="95"/>
  <c r="B410" i="95"/>
  <c r="B411" i="95"/>
  <c r="B412" i="95"/>
  <c r="B413" i="95"/>
  <c r="B414" i="95"/>
  <c r="B415" i="95"/>
  <c r="B416" i="95"/>
  <c r="B417" i="95"/>
  <c r="B418" i="95"/>
  <c r="B419" i="95"/>
  <c r="B420" i="95"/>
  <c r="B421" i="95"/>
  <c r="B422" i="95"/>
  <c r="B423" i="95"/>
  <c r="B424" i="95"/>
  <c r="B369" i="95"/>
  <c r="B370" i="95"/>
  <c r="B371" i="95"/>
  <c r="B372" i="95"/>
  <c r="B373" i="95"/>
  <c r="B374" i="95"/>
  <c r="B375" i="95"/>
  <c r="B376" i="95"/>
  <c r="B351" i="95"/>
  <c r="B352" i="95"/>
  <c r="B353" i="95"/>
  <c r="B354" i="95"/>
  <c r="B355" i="95"/>
  <c r="B356" i="95"/>
  <c r="B357" i="95"/>
  <c r="B358" i="95"/>
  <c r="B359" i="95"/>
  <c r="B360" i="95"/>
  <c r="B361" i="95"/>
  <c r="B362" i="95"/>
  <c r="B363" i="95"/>
  <c r="B364" i="95"/>
  <c r="B365" i="95"/>
  <c r="B366" i="95"/>
  <c r="B367" i="95"/>
  <c r="B368" i="95"/>
  <c r="B326" i="95"/>
  <c r="B327" i="95"/>
  <c r="B328" i="95"/>
  <c r="B329" i="95"/>
  <c r="B330" i="95"/>
  <c r="B331" i="95"/>
  <c r="B332" i="95"/>
  <c r="B333" i="95"/>
  <c r="B334" i="95"/>
  <c r="B335" i="95"/>
  <c r="B336" i="95"/>
  <c r="B337" i="95"/>
  <c r="B338" i="95"/>
  <c r="B339" i="95"/>
  <c r="B340" i="95"/>
  <c r="B341" i="95"/>
  <c r="B342" i="95"/>
  <c r="B343" i="95"/>
  <c r="B344" i="95"/>
  <c r="B345" i="95"/>
  <c r="B346" i="95"/>
  <c r="B347" i="95"/>
  <c r="B348" i="95"/>
  <c r="B349" i="95"/>
  <c r="B350" i="95"/>
  <c r="B279" i="95"/>
  <c r="B280" i="95"/>
  <c r="B281" i="95"/>
  <c r="B282" i="95"/>
  <c r="B283" i="95"/>
  <c r="B284" i="95"/>
  <c r="B285" i="95"/>
  <c r="B286" i="95"/>
  <c r="B287" i="95"/>
  <c r="B288" i="95"/>
  <c r="B289" i="95"/>
  <c r="B290" i="95"/>
  <c r="B291" i="95"/>
  <c r="B292" i="95"/>
  <c r="B293" i="95"/>
  <c r="B294" i="95"/>
  <c r="B295" i="95"/>
  <c r="B296" i="95"/>
  <c r="B297" i="95"/>
  <c r="B298" i="95"/>
  <c r="B299" i="95"/>
  <c r="B300" i="95"/>
  <c r="B301" i="95"/>
  <c r="B302" i="95"/>
  <c r="B303" i="95"/>
  <c r="B304" i="95"/>
  <c r="B305" i="95"/>
  <c r="B306" i="95"/>
  <c r="B307" i="95"/>
  <c r="B308" i="95"/>
  <c r="B309" i="95"/>
  <c r="B310" i="95"/>
  <c r="B311" i="95"/>
  <c r="B312" i="95"/>
  <c r="B313" i="95"/>
  <c r="B314" i="95"/>
  <c r="B315" i="95"/>
  <c r="B316" i="95"/>
  <c r="B317" i="95"/>
  <c r="B318" i="95"/>
  <c r="B319" i="95"/>
  <c r="B320" i="95"/>
  <c r="B321" i="95"/>
  <c r="B322" i="95"/>
  <c r="B323" i="95"/>
  <c r="B324" i="95"/>
  <c r="B325" i="95"/>
  <c r="B270" i="95"/>
  <c r="B271" i="95"/>
  <c r="B272" i="95"/>
  <c r="B273" i="95"/>
  <c r="B274" i="95"/>
  <c r="B275" i="95"/>
  <c r="B276" i="95"/>
  <c r="B277" i="95"/>
  <c r="B278" i="95"/>
  <c r="X1" i="95"/>
  <c r="W1" i="95"/>
  <c r="V1" i="95"/>
  <c r="U1" i="95"/>
  <c r="T1" i="95"/>
  <c r="S1" i="95"/>
  <c r="R1" i="95"/>
  <c r="Q1" i="95"/>
  <c r="P1" i="95"/>
  <c r="O1" i="95"/>
  <c r="N1" i="95"/>
  <c r="M1" i="95"/>
  <c r="L1" i="95"/>
  <c r="K1" i="95"/>
  <c r="J1" i="95"/>
  <c r="I1" i="95"/>
  <c r="H1" i="95"/>
  <c r="G1" i="95"/>
  <c r="F1" i="95"/>
  <c r="E1" i="95"/>
  <c r="D1" i="95"/>
  <c r="C1" i="95"/>
  <c r="B1" i="95"/>
  <c r="A1" i="95"/>
  <c r="B136" i="95"/>
  <c r="B137" i="95"/>
  <c r="B138" i="95"/>
  <c r="B139" i="95"/>
  <c r="B140" i="95"/>
  <c r="B141" i="95"/>
  <c r="B142" i="95"/>
  <c r="B143" i="95"/>
  <c r="B144" i="95"/>
  <c r="B145" i="95"/>
  <c r="B146" i="95"/>
  <c r="B147" i="95"/>
  <c r="B148" i="95"/>
  <c r="B149" i="95"/>
  <c r="B150" i="95"/>
  <c r="B151" i="95"/>
  <c r="B152" i="95"/>
  <c r="B153" i="95"/>
  <c r="B154" i="95"/>
  <c r="B155" i="95"/>
  <c r="B156" i="95"/>
  <c r="B157" i="95"/>
  <c r="B158" i="95"/>
  <c r="B159" i="95"/>
  <c r="B160" i="95"/>
  <c r="B161" i="95"/>
  <c r="B162" i="95"/>
  <c r="B163" i="95"/>
  <c r="B164" i="95"/>
  <c r="B165" i="95"/>
  <c r="B166" i="95"/>
  <c r="B167" i="95"/>
  <c r="B168" i="95"/>
  <c r="B169" i="95"/>
  <c r="B170" i="95"/>
  <c r="B171" i="95"/>
  <c r="B172" i="95"/>
  <c r="B173" i="95"/>
  <c r="B174" i="95"/>
  <c r="B175" i="95"/>
  <c r="B176" i="95"/>
  <c r="B177" i="95"/>
  <c r="B178" i="95"/>
  <c r="B179" i="95"/>
  <c r="B180" i="95"/>
  <c r="B181" i="95"/>
  <c r="B182" i="95"/>
  <c r="B183" i="95"/>
  <c r="B184" i="95"/>
  <c r="B185" i="95"/>
  <c r="B186" i="95"/>
  <c r="B187" i="95"/>
  <c r="B188" i="95"/>
  <c r="B189" i="95"/>
  <c r="B190" i="95"/>
  <c r="B191" i="95"/>
  <c r="B192" i="95"/>
  <c r="B193" i="95"/>
  <c r="B194" i="95"/>
  <c r="B195" i="95"/>
  <c r="B196" i="95"/>
  <c r="B197" i="95"/>
  <c r="B198" i="95"/>
  <c r="B199" i="95"/>
  <c r="B200" i="95"/>
  <c r="B201" i="95"/>
  <c r="B202" i="95"/>
  <c r="B203" i="95"/>
  <c r="B204" i="95"/>
  <c r="B205" i="95"/>
  <c r="B206" i="95"/>
  <c r="B207" i="95"/>
  <c r="B208" i="95"/>
  <c r="B209" i="95"/>
  <c r="B210" i="95"/>
  <c r="B211" i="95"/>
  <c r="B212" i="95"/>
  <c r="B213" i="95"/>
  <c r="B214" i="95"/>
  <c r="B215" i="95"/>
  <c r="B216" i="95"/>
  <c r="B217" i="95"/>
  <c r="B218" i="95"/>
  <c r="B219" i="95"/>
  <c r="B220" i="95"/>
  <c r="B221" i="95"/>
  <c r="B222" i="95"/>
  <c r="B223" i="95"/>
  <c r="B224" i="95"/>
  <c r="B225" i="95"/>
  <c r="B226" i="95"/>
  <c r="B227" i="95"/>
  <c r="B228" i="95"/>
  <c r="B229" i="95"/>
  <c r="B230" i="95"/>
  <c r="B231" i="95"/>
  <c r="B232" i="95"/>
  <c r="B233" i="95"/>
  <c r="B234" i="95"/>
  <c r="B235" i="95"/>
  <c r="B236" i="95"/>
  <c r="B237" i="95"/>
  <c r="B238" i="95"/>
  <c r="B239" i="95"/>
  <c r="B240" i="95"/>
  <c r="B241" i="95"/>
  <c r="B242" i="95"/>
  <c r="B243" i="95"/>
  <c r="B244" i="95"/>
  <c r="B245" i="95"/>
  <c r="B246" i="95"/>
  <c r="B247" i="95"/>
  <c r="B248" i="95"/>
  <c r="B249" i="95"/>
  <c r="B250" i="95"/>
  <c r="B251" i="95"/>
  <c r="B252" i="95"/>
  <c r="B253" i="95"/>
  <c r="B254" i="95"/>
  <c r="B255" i="95"/>
  <c r="B256" i="95"/>
  <c r="B257" i="95"/>
  <c r="B258" i="95"/>
  <c r="B259" i="95"/>
  <c r="B260" i="95"/>
  <c r="B261" i="95"/>
  <c r="B262" i="95"/>
  <c r="B263" i="95"/>
  <c r="B264" i="95"/>
  <c r="B265" i="95"/>
  <c r="B266" i="95"/>
  <c r="B267" i="95"/>
  <c r="B268" i="95"/>
  <c r="B269" i="95"/>
  <c r="B113" i="95"/>
  <c r="B114" i="95"/>
  <c r="B115" i="95"/>
  <c r="B116" i="95"/>
  <c r="B117" i="95"/>
  <c r="B118" i="95"/>
  <c r="B119" i="95"/>
  <c r="B120" i="95"/>
  <c r="B121" i="95"/>
  <c r="B122" i="95"/>
  <c r="B123" i="95"/>
  <c r="B124" i="95"/>
  <c r="B125" i="95"/>
  <c r="B126" i="95"/>
  <c r="B127" i="95"/>
  <c r="B128" i="95"/>
  <c r="B129" i="95"/>
  <c r="B130" i="95"/>
  <c r="B131" i="95"/>
  <c r="B132" i="95"/>
  <c r="B133" i="95"/>
  <c r="B134" i="95"/>
  <c r="B135" i="95"/>
  <c r="B87" i="95"/>
  <c r="B88" i="95"/>
  <c r="B89" i="95"/>
  <c r="B90" i="95"/>
  <c r="B91" i="95"/>
  <c r="B92" i="95"/>
  <c r="B93" i="95"/>
  <c r="B94" i="95"/>
  <c r="B95" i="95"/>
  <c r="B96" i="95"/>
  <c r="B97" i="95"/>
  <c r="B98" i="95"/>
  <c r="B99" i="95"/>
  <c r="B100" i="95"/>
  <c r="B101" i="95"/>
  <c r="B102" i="95"/>
  <c r="B103" i="95"/>
  <c r="B104" i="95"/>
  <c r="B105" i="95"/>
  <c r="B106" i="95"/>
  <c r="B107" i="95"/>
  <c r="B108" i="95"/>
  <c r="B109" i="95"/>
  <c r="B110" i="95"/>
  <c r="B111" i="95"/>
  <c r="B112" i="95"/>
  <c r="B68" i="95"/>
  <c r="B69" i="95"/>
  <c r="B70" i="95"/>
  <c r="B71" i="95"/>
  <c r="B72" i="95"/>
  <c r="B73" i="95"/>
  <c r="B74" i="95"/>
  <c r="B75" i="95"/>
  <c r="B76" i="95"/>
  <c r="B77" i="95"/>
  <c r="B78" i="95"/>
  <c r="B79" i="95"/>
  <c r="B80" i="95"/>
  <c r="B81" i="95"/>
  <c r="B82" i="95"/>
  <c r="B83" i="95"/>
  <c r="B84" i="95"/>
  <c r="B85" i="95"/>
  <c r="B86" i="95"/>
  <c r="B22" i="95"/>
  <c r="B23" i="95"/>
  <c r="B24" i="95"/>
  <c r="B25" i="95"/>
  <c r="B26" i="95"/>
  <c r="B27" i="95"/>
  <c r="B28" i="95"/>
  <c r="B29" i="95"/>
  <c r="B30" i="95"/>
  <c r="B31" i="95"/>
  <c r="B32" i="95"/>
  <c r="B33" i="95"/>
  <c r="B34" i="95"/>
  <c r="B35" i="95"/>
  <c r="B36" i="95"/>
  <c r="B37" i="95"/>
  <c r="B38" i="95"/>
  <c r="B39" i="95"/>
  <c r="B40" i="95"/>
  <c r="B41" i="95"/>
  <c r="B42" i="95"/>
  <c r="B43" i="95"/>
  <c r="B44" i="95"/>
  <c r="B45" i="95"/>
  <c r="B46" i="95"/>
  <c r="B47" i="95"/>
  <c r="B48" i="95"/>
  <c r="B49" i="95"/>
  <c r="B50" i="95"/>
  <c r="B51" i="95"/>
  <c r="B52" i="95"/>
  <c r="B53" i="95"/>
  <c r="B54" i="95"/>
  <c r="B55" i="95"/>
  <c r="B56" i="95"/>
  <c r="B57" i="95"/>
  <c r="B58" i="95"/>
  <c r="B59" i="95"/>
  <c r="B60" i="95"/>
  <c r="B61" i="95"/>
  <c r="B62" i="95"/>
  <c r="B63" i="95"/>
  <c r="B64" i="95"/>
  <c r="B65" i="95"/>
  <c r="B66" i="95"/>
  <c r="B67" i="95"/>
  <c r="B21" i="95"/>
  <c r="B537" i="105"/>
  <c r="B538" i="105"/>
  <c r="B539" i="105"/>
  <c r="B540" i="105"/>
  <c r="B541" i="105"/>
  <c r="B546" i="105"/>
  <c r="B547" i="105"/>
  <c r="B548" i="105"/>
  <c r="B549" i="105"/>
  <c r="B550" i="105"/>
  <c r="B551" i="105"/>
  <c r="B552" i="105"/>
  <c r="B553" i="105"/>
  <c r="B554" i="105"/>
  <c r="B555" i="105"/>
  <c r="B556" i="105"/>
  <c r="B557" i="105"/>
  <c r="B558" i="105"/>
  <c r="B559" i="105"/>
  <c r="B560" i="105"/>
  <c r="B561" i="105"/>
  <c r="B562" i="105"/>
  <c r="B563" i="105"/>
  <c r="B564" i="105"/>
  <c r="B565" i="105"/>
  <c r="B566" i="105"/>
  <c r="B567" i="105"/>
  <c r="B568" i="105"/>
  <c r="B569" i="105"/>
  <c r="B570" i="105"/>
  <c r="B571" i="105"/>
  <c r="B572" i="105"/>
  <c r="B573" i="105"/>
  <c r="B574" i="105"/>
  <c r="B575" i="105"/>
  <c r="B576" i="105"/>
  <c r="B577" i="105"/>
  <c r="B578" i="105"/>
  <c r="B579" i="105"/>
  <c r="B580" i="105"/>
  <c r="B581" i="105"/>
  <c r="B582" i="105"/>
  <c r="B583" i="105"/>
  <c r="B584" i="105"/>
  <c r="B585" i="105"/>
  <c r="B586" i="105"/>
  <c r="B587" i="105"/>
  <c r="B588" i="105"/>
  <c r="B589" i="105"/>
  <c r="B590" i="105"/>
  <c r="B591" i="105"/>
  <c r="B592" i="105"/>
  <c r="B593" i="105"/>
  <c r="B594" i="105"/>
  <c r="B595" i="105"/>
  <c r="B596" i="105"/>
  <c r="B597" i="105"/>
  <c r="B598" i="105"/>
  <c r="B599" i="105"/>
  <c r="B600" i="105"/>
  <c r="B601" i="105"/>
  <c r="B602" i="105"/>
  <c r="B603" i="105"/>
  <c r="B604" i="105"/>
  <c r="B605" i="105"/>
  <c r="B606" i="105"/>
  <c r="B607" i="105"/>
  <c r="B608" i="105"/>
  <c r="B609" i="105"/>
  <c r="B610" i="105"/>
  <c r="B611" i="105"/>
  <c r="B612" i="105"/>
  <c r="B613" i="105"/>
  <c r="B614" i="105"/>
  <c r="B615" i="105"/>
  <c r="B616" i="105"/>
  <c r="B508" i="105"/>
  <c r="B509" i="105"/>
  <c r="B510" i="105"/>
  <c r="B511" i="105"/>
  <c r="B512" i="105"/>
  <c r="B513" i="105"/>
  <c r="B514" i="105"/>
  <c r="B515" i="105"/>
  <c r="B516" i="105"/>
  <c r="B517" i="105"/>
  <c r="B518" i="105"/>
  <c r="B519" i="105"/>
  <c r="B520" i="105"/>
  <c r="B521" i="105"/>
  <c r="B522" i="105"/>
  <c r="B523" i="105"/>
  <c r="B524" i="105"/>
  <c r="B525" i="105"/>
  <c r="B526" i="105"/>
  <c r="B527" i="105"/>
  <c r="B528" i="105"/>
  <c r="B529" i="105"/>
  <c r="B530" i="105"/>
  <c r="B531" i="105"/>
  <c r="B532" i="105"/>
  <c r="B533" i="105"/>
  <c r="B534" i="105"/>
  <c r="B535" i="105"/>
  <c r="B536" i="105"/>
  <c r="B493" i="105"/>
  <c r="B494" i="105"/>
  <c r="B495" i="105"/>
  <c r="B496" i="105"/>
  <c r="B497" i="105"/>
  <c r="B498" i="105"/>
  <c r="B499" i="105"/>
  <c r="B500" i="105"/>
  <c r="B501" i="105"/>
  <c r="B502" i="105"/>
  <c r="B503" i="105"/>
  <c r="B504" i="105"/>
  <c r="B505" i="105"/>
  <c r="B506" i="105"/>
  <c r="B507" i="105"/>
  <c r="B490" i="105"/>
  <c r="B491" i="105"/>
  <c r="B492" i="105"/>
  <c r="B484" i="105"/>
  <c r="B485" i="105"/>
  <c r="B486" i="105"/>
  <c r="B487" i="105"/>
  <c r="B488" i="105"/>
  <c r="B489" i="105"/>
  <c r="B440" i="105"/>
  <c r="B441" i="105"/>
  <c r="B442" i="105"/>
  <c r="B443" i="105"/>
  <c r="B444" i="105"/>
  <c r="B445" i="105"/>
  <c r="B446" i="105"/>
  <c r="B447" i="105"/>
  <c r="B448" i="105"/>
  <c r="B449" i="105"/>
  <c r="B450" i="105"/>
  <c r="B451" i="105"/>
  <c r="B452" i="105"/>
  <c r="B453" i="105"/>
  <c r="B454" i="105"/>
  <c r="B455" i="105"/>
  <c r="B456" i="105"/>
  <c r="B457" i="105"/>
  <c r="B458" i="105"/>
  <c r="B459" i="105"/>
  <c r="B460" i="105"/>
  <c r="B461" i="105"/>
  <c r="B462" i="105"/>
  <c r="B463" i="105"/>
  <c r="B464" i="105"/>
  <c r="B465" i="105"/>
  <c r="B466" i="105"/>
  <c r="B467" i="105"/>
  <c r="B468" i="105"/>
  <c r="B469" i="105"/>
  <c r="B470" i="105"/>
  <c r="B471" i="105"/>
  <c r="B472" i="105"/>
  <c r="B473" i="105"/>
  <c r="B474" i="105"/>
  <c r="B475" i="105"/>
  <c r="B476" i="105"/>
  <c r="B477" i="105"/>
  <c r="B478" i="105"/>
  <c r="B479" i="105"/>
  <c r="B480" i="105"/>
  <c r="B481" i="105"/>
  <c r="B482" i="105"/>
  <c r="B483" i="105"/>
  <c r="B424" i="105"/>
  <c r="B425" i="105"/>
  <c r="B426" i="105"/>
  <c r="B427" i="105"/>
  <c r="B428" i="105"/>
  <c r="B429" i="105"/>
  <c r="B430" i="105"/>
  <c r="B431" i="105"/>
  <c r="B432" i="105"/>
  <c r="B433" i="105"/>
  <c r="B434" i="105"/>
  <c r="B435" i="105"/>
  <c r="B436" i="105"/>
  <c r="B437" i="105"/>
  <c r="B438" i="105"/>
  <c r="B439" i="105"/>
  <c r="B375" i="105"/>
  <c r="B376" i="105"/>
  <c r="B377" i="105"/>
  <c r="B378" i="105"/>
  <c r="B379" i="105"/>
  <c r="B380" i="105"/>
  <c r="B381" i="105"/>
  <c r="B382" i="105"/>
  <c r="B383" i="105"/>
  <c r="B384" i="105"/>
  <c r="B385" i="105"/>
  <c r="B386" i="105"/>
  <c r="B387" i="105"/>
  <c r="B388" i="105"/>
  <c r="B389" i="105"/>
  <c r="B390" i="105"/>
  <c r="B391" i="105"/>
  <c r="B392" i="105"/>
  <c r="B393" i="105"/>
  <c r="B394" i="105"/>
  <c r="B395" i="105"/>
  <c r="B396" i="105"/>
  <c r="B397" i="105"/>
  <c r="B398" i="105"/>
  <c r="B399" i="105"/>
  <c r="B400" i="105"/>
  <c r="B401" i="105"/>
  <c r="B402" i="105"/>
  <c r="B403" i="105"/>
  <c r="B404" i="105"/>
  <c r="B405" i="105"/>
  <c r="B406" i="105"/>
  <c r="B407" i="105"/>
  <c r="B408" i="105"/>
  <c r="B409" i="105"/>
  <c r="B410" i="105"/>
  <c r="B411" i="105"/>
  <c r="B412" i="105"/>
  <c r="B413" i="105"/>
  <c r="B414" i="105"/>
  <c r="B415" i="105"/>
  <c r="B416" i="105"/>
  <c r="B417" i="105"/>
  <c r="B418" i="105"/>
  <c r="B419" i="105"/>
  <c r="B420" i="105"/>
  <c r="B421" i="105"/>
  <c r="B422" i="105"/>
  <c r="B423" i="105"/>
  <c r="B371" i="105"/>
  <c r="B372" i="105"/>
  <c r="B373" i="105"/>
  <c r="B374" i="105"/>
  <c r="B352" i="105"/>
  <c r="B353" i="105"/>
  <c r="B354" i="105"/>
  <c r="B355" i="105"/>
  <c r="B356" i="105"/>
  <c r="B357" i="105"/>
  <c r="B358" i="105"/>
  <c r="B359" i="105"/>
  <c r="B360" i="105"/>
  <c r="B361" i="105"/>
  <c r="B362" i="105"/>
  <c r="B363" i="105"/>
  <c r="B364" i="105"/>
  <c r="B365" i="105"/>
  <c r="B366" i="105"/>
  <c r="B367" i="105"/>
  <c r="B368" i="105"/>
  <c r="B369" i="105"/>
  <c r="B370" i="105"/>
  <c r="B324" i="105"/>
  <c r="B325" i="105"/>
  <c r="B326" i="105"/>
  <c r="B327" i="105"/>
  <c r="B328" i="105"/>
  <c r="B329" i="105"/>
  <c r="B330" i="105"/>
  <c r="B331" i="105"/>
  <c r="B332" i="105"/>
  <c r="B333" i="105"/>
  <c r="B334" i="105"/>
  <c r="B335" i="105"/>
  <c r="B336" i="105"/>
  <c r="B337" i="105"/>
  <c r="B338" i="105"/>
  <c r="B339" i="105"/>
  <c r="B340" i="105"/>
  <c r="B341" i="105"/>
  <c r="B342" i="105"/>
  <c r="B343" i="105"/>
  <c r="B344" i="105"/>
  <c r="B345" i="105"/>
  <c r="B346" i="105"/>
  <c r="B347" i="105"/>
  <c r="B348" i="105"/>
  <c r="B349" i="105"/>
  <c r="B350" i="105"/>
  <c r="B351" i="105"/>
  <c r="B280" i="105"/>
  <c r="B281" i="105"/>
  <c r="B282" i="105"/>
  <c r="B283" i="105"/>
  <c r="B284" i="105"/>
  <c r="B285" i="105"/>
  <c r="B286" i="105"/>
  <c r="B287" i="105"/>
  <c r="B288" i="105"/>
  <c r="B289" i="105"/>
  <c r="B290" i="105"/>
  <c r="B291" i="105"/>
  <c r="B292" i="105"/>
  <c r="B293" i="105"/>
  <c r="B294" i="105"/>
  <c r="B295" i="105"/>
  <c r="B296" i="105"/>
  <c r="B297" i="105"/>
  <c r="B298" i="105"/>
  <c r="B299" i="105"/>
  <c r="B300" i="105"/>
  <c r="B301" i="105"/>
  <c r="B302" i="105"/>
  <c r="B303" i="105"/>
  <c r="B304" i="105"/>
  <c r="B305" i="105"/>
  <c r="B306" i="105"/>
  <c r="B307" i="105"/>
  <c r="B308" i="105"/>
  <c r="B309" i="105"/>
  <c r="B310" i="105"/>
  <c r="B311" i="105"/>
  <c r="B312" i="105"/>
  <c r="B313" i="105"/>
  <c r="B314" i="105"/>
  <c r="B315" i="105"/>
  <c r="B316" i="105"/>
  <c r="B317" i="105"/>
  <c r="B318" i="105"/>
  <c r="B319" i="105"/>
  <c r="B320" i="105"/>
  <c r="B321" i="105"/>
  <c r="B322" i="105"/>
  <c r="B323" i="105"/>
  <c r="B268" i="105"/>
  <c r="B269" i="105"/>
  <c r="B270" i="105"/>
  <c r="B271" i="105"/>
  <c r="B272" i="105"/>
  <c r="B273" i="105"/>
  <c r="B274" i="105"/>
  <c r="B275" i="105"/>
  <c r="B276" i="105"/>
  <c r="B277" i="105"/>
  <c r="B278" i="105"/>
  <c r="B279" i="105"/>
  <c r="B138" i="105"/>
  <c r="B139" i="105"/>
  <c r="B140" i="105"/>
  <c r="B141" i="105"/>
  <c r="B142" i="105"/>
  <c r="B143" i="105"/>
  <c r="B144" i="105"/>
  <c r="B145" i="105"/>
  <c r="B146" i="105"/>
  <c r="B147" i="105"/>
  <c r="B148" i="105"/>
  <c r="B149" i="105"/>
  <c r="B150" i="105"/>
  <c r="B151" i="105"/>
  <c r="B152" i="105"/>
  <c r="B153" i="105"/>
  <c r="B154" i="105"/>
  <c r="B155" i="105"/>
  <c r="B156" i="105"/>
  <c r="B157" i="105"/>
  <c r="B158" i="105"/>
  <c r="B159" i="105"/>
  <c r="B160" i="105"/>
  <c r="B161" i="105"/>
  <c r="B162" i="105"/>
  <c r="B163" i="105"/>
  <c r="B164" i="105"/>
  <c r="B165" i="105"/>
  <c r="B166" i="105"/>
  <c r="B167" i="105"/>
  <c r="B168" i="105"/>
  <c r="B169" i="105"/>
  <c r="B170" i="105"/>
  <c r="B171" i="105"/>
  <c r="B172" i="105"/>
  <c r="B173" i="105"/>
  <c r="B174" i="105"/>
  <c r="B175" i="105"/>
  <c r="B176" i="105"/>
  <c r="B177" i="105"/>
  <c r="B178" i="105"/>
  <c r="B179" i="105"/>
  <c r="B180" i="105"/>
  <c r="B181" i="105"/>
  <c r="B182" i="105"/>
  <c r="B183" i="105"/>
  <c r="B184" i="105"/>
  <c r="B185" i="105"/>
  <c r="B186" i="105"/>
  <c r="B187" i="105"/>
  <c r="B188" i="105"/>
  <c r="B189" i="105"/>
  <c r="B190" i="105"/>
  <c r="B191" i="105"/>
  <c r="B192" i="105"/>
  <c r="B193" i="105"/>
  <c r="B194" i="105"/>
  <c r="B195" i="105"/>
  <c r="B196" i="105"/>
  <c r="B197" i="105"/>
  <c r="B198" i="105"/>
  <c r="B199" i="105"/>
  <c r="B200" i="105"/>
  <c r="B201" i="105"/>
  <c r="B202" i="105"/>
  <c r="B203" i="105"/>
  <c r="B204" i="105"/>
  <c r="B205" i="105"/>
  <c r="B206" i="105"/>
  <c r="B207" i="105"/>
  <c r="B208" i="105"/>
  <c r="B209" i="105"/>
  <c r="B210" i="105"/>
  <c r="B211" i="105"/>
  <c r="B212" i="105"/>
  <c r="B213" i="105"/>
  <c r="B214" i="105"/>
  <c r="B215" i="105"/>
  <c r="B216" i="105"/>
  <c r="B217" i="105"/>
  <c r="B218" i="105"/>
  <c r="B219" i="105"/>
  <c r="B220" i="105"/>
  <c r="B221" i="105"/>
  <c r="B222" i="105"/>
  <c r="B223" i="105"/>
  <c r="B224" i="105"/>
  <c r="B225" i="105"/>
  <c r="B226" i="105"/>
  <c r="B227" i="105"/>
  <c r="B228" i="105"/>
  <c r="B229" i="105"/>
  <c r="B230" i="105"/>
  <c r="B231" i="105"/>
  <c r="B232" i="105"/>
  <c r="B233" i="105"/>
  <c r="B234" i="105"/>
  <c r="B235" i="105"/>
  <c r="B236" i="105"/>
  <c r="B237" i="105"/>
  <c r="B238" i="105"/>
  <c r="B239" i="105"/>
  <c r="B240" i="105"/>
  <c r="B241" i="105"/>
  <c r="B242" i="105"/>
  <c r="B243" i="105"/>
  <c r="B244" i="105"/>
  <c r="B245" i="105"/>
  <c r="B246" i="105"/>
  <c r="B247" i="105"/>
  <c r="B248" i="105"/>
  <c r="B249" i="105"/>
  <c r="B250" i="105"/>
  <c r="B251" i="105"/>
  <c r="B252" i="105"/>
  <c r="B253" i="105"/>
  <c r="B254" i="105"/>
  <c r="B255" i="105"/>
  <c r="B256" i="105"/>
  <c r="B257" i="105"/>
  <c r="B258" i="105"/>
  <c r="B259" i="105"/>
  <c r="B260" i="105"/>
  <c r="B261" i="105"/>
  <c r="B262" i="105"/>
  <c r="B263" i="105"/>
  <c r="B264" i="105"/>
  <c r="B265" i="105"/>
  <c r="B266" i="105"/>
  <c r="B267" i="105"/>
  <c r="B114" i="105"/>
  <c r="B115" i="105"/>
  <c r="B116" i="105"/>
  <c r="B117" i="105"/>
  <c r="B118" i="105"/>
  <c r="B119" i="105"/>
  <c r="B120" i="105"/>
  <c r="B121" i="105"/>
  <c r="B122" i="105"/>
  <c r="B123" i="105"/>
  <c r="B124" i="105"/>
  <c r="B125" i="105"/>
  <c r="B126" i="105"/>
  <c r="B127" i="105"/>
  <c r="B128" i="105"/>
  <c r="B129" i="105"/>
  <c r="B130" i="105"/>
  <c r="B131" i="105"/>
  <c r="B132" i="105"/>
  <c r="B133" i="105"/>
  <c r="B134" i="105"/>
  <c r="B135" i="105"/>
  <c r="B136" i="105"/>
  <c r="B137" i="105"/>
  <c r="B90" i="105"/>
  <c r="B91" i="105"/>
  <c r="B92" i="105"/>
  <c r="B93" i="105"/>
  <c r="B94" i="105"/>
  <c r="B95" i="105"/>
  <c r="B96" i="105"/>
  <c r="B97" i="105"/>
  <c r="B98" i="105"/>
  <c r="B99" i="105"/>
  <c r="B100" i="105"/>
  <c r="B101" i="105"/>
  <c r="B102" i="105"/>
  <c r="B103" i="105"/>
  <c r="B104" i="105"/>
  <c r="B105" i="105"/>
  <c r="B106" i="105"/>
  <c r="B107" i="105"/>
  <c r="B108" i="105"/>
  <c r="B109" i="105"/>
  <c r="B110" i="105"/>
  <c r="B111" i="105"/>
  <c r="B112" i="105"/>
  <c r="B113" i="105"/>
  <c r="B64" i="105"/>
  <c r="B65" i="105"/>
  <c r="B66" i="105"/>
  <c r="B67" i="105"/>
  <c r="B68" i="105"/>
  <c r="B69" i="105"/>
  <c r="B70" i="105"/>
  <c r="B71" i="105"/>
  <c r="B72" i="105"/>
  <c r="B73" i="105"/>
  <c r="B74" i="105"/>
  <c r="B75" i="105"/>
  <c r="B76" i="105"/>
  <c r="B77" i="105"/>
  <c r="B78" i="105"/>
  <c r="B79" i="105"/>
  <c r="B80" i="105"/>
  <c r="B81" i="105"/>
  <c r="B82" i="105"/>
  <c r="B83" i="105"/>
  <c r="B84" i="105"/>
  <c r="B85" i="105"/>
  <c r="B86" i="105"/>
  <c r="B87" i="105"/>
  <c r="B88" i="105"/>
  <c r="B89" i="105"/>
  <c r="B21" i="105"/>
  <c r="B22" i="105"/>
  <c r="B23" i="105"/>
  <c r="B24" i="105"/>
  <c r="B25" i="105"/>
  <c r="B26" i="105"/>
  <c r="B27" i="105"/>
  <c r="B28" i="105"/>
  <c r="B29" i="105"/>
  <c r="B30" i="105"/>
  <c r="B31" i="105"/>
  <c r="B32" i="105"/>
  <c r="B33" i="105"/>
  <c r="B34" i="105"/>
  <c r="B35" i="105"/>
  <c r="B36" i="105"/>
  <c r="B37" i="105"/>
  <c r="B38" i="105"/>
  <c r="B39" i="105"/>
  <c r="B40" i="105"/>
  <c r="B41" i="105"/>
  <c r="B42" i="105"/>
  <c r="B43" i="105"/>
  <c r="B44" i="105"/>
  <c r="B45" i="105"/>
  <c r="B46" i="105"/>
  <c r="B47" i="105"/>
  <c r="B48" i="105"/>
  <c r="B49" i="105"/>
  <c r="B50" i="105"/>
  <c r="B51" i="105"/>
  <c r="B52" i="105"/>
  <c r="B53" i="105"/>
  <c r="B54" i="105"/>
  <c r="B55" i="105"/>
  <c r="B56" i="105"/>
  <c r="B57" i="105"/>
  <c r="B58" i="105"/>
  <c r="B59" i="105"/>
  <c r="B60" i="105"/>
  <c r="B61" i="105"/>
  <c r="B62" i="105"/>
  <c r="B63" i="105"/>
  <c r="B20" i="105"/>
  <c r="K8" i="129" l="1"/>
  <c r="B526" i="136" l="1"/>
  <c r="FW544" i="129" l="1"/>
  <c r="FS544" i="129"/>
  <c r="FQ544" i="129"/>
  <c r="FM544" i="129"/>
  <c r="FK544" i="129"/>
  <c r="EX544" i="129"/>
  <c r="ET544" i="129"/>
  <c r="ER544" i="129"/>
  <c r="EN544" i="129"/>
  <c r="EL544" i="129"/>
  <c r="DH544" i="129"/>
  <c r="CW544" i="129"/>
  <c r="CH544" i="129"/>
  <c r="CD544" i="129"/>
  <c r="CB544" i="129"/>
  <c r="BX544" i="129"/>
  <c r="BV544" i="129"/>
  <c r="BI544" i="129"/>
  <c r="BE544" i="129"/>
  <c r="BC544" i="129"/>
  <c r="AY544" i="129"/>
  <c r="AW544" i="129"/>
  <c r="FW543" i="129"/>
  <c r="FS543" i="129"/>
  <c r="FQ543" i="129"/>
  <c r="FM543" i="129"/>
  <c r="FK543" i="129"/>
  <c r="EX543" i="129"/>
  <c r="ET543" i="129"/>
  <c r="ER543" i="129"/>
  <c r="EN543" i="129"/>
  <c r="EL543" i="129"/>
  <c r="DH543" i="129"/>
  <c r="CW543" i="129"/>
  <c r="DP543" i="129" s="1"/>
  <c r="CH543" i="129"/>
  <c r="CD543" i="129"/>
  <c r="CB543" i="129"/>
  <c r="BX543" i="129"/>
  <c r="BV543" i="129"/>
  <c r="BI543" i="129"/>
  <c r="BE543" i="129"/>
  <c r="BC543" i="129"/>
  <c r="AY543" i="129"/>
  <c r="AW543" i="129"/>
  <c r="FW542" i="129"/>
  <c r="FS542" i="129"/>
  <c r="FQ542" i="129"/>
  <c r="FM542" i="129"/>
  <c r="FK542" i="129"/>
  <c r="EX542" i="129"/>
  <c r="ET542" i="129"/>
  <c r="ER542" i="129"/>
  <c r="EN542" i="129"/>
  <c r="EL542" i="129"/>
  <c r="DH542" i="129"/>
  <c r="CW542" i="129"/>
  <c r="CH542" i="129"/>
  <c r="CD542" i="129"/>
  <c r="CB542" i="129"/>
  <c r="BX542" i="129"/>
  <c r="BV542" i="129"/>
  <c r="BI542" i="129"/>
  <c r="BE542" i="129"/>
  <c r="BC542" i="129"/>
  <c r="AY542" i="129"/>
  <c r="AW542" i="129"/>
  <c r="FW541" i="129"/>
  <c r="FS541" i="129"/>
  <c r="FQ541" i="129"/>
  <c r="FM541" i="129"/>
  <c r="FK541" i="129"/>
  <c r="EX541" i="129"/>
  <c r="ET541" i="129"/>
  <c r="ER541" i="129"/>
  <c r="EN541" i="129"/>
  <c r="EL541" i="129"/>
  <c r="DH541" i="129"/>
  <c r="CW541" i="129"/>
  <c r="CH541" i="129"/>
  <c r="CD541" i="129"/>
  <c r="CB541" i="129"/>
  <c r="BX541" i="129"/>
  <c r="BV541" i="129"/>
  <c r="BI541" i="129"/>
  <c r="BE541" i="129"/>
  <c r="BC541" i="129"/>
  <c r="AY541" i="129"/>
  <c r="AW541" i="129"/>
  <c r="FW540" i="129"/>
  <c r="FS540" i="129"/>
  <c r="FQ540" i="129"/>
  <c r="FM540" i="129"/>
  <c r="FK540" i="129"/>
  <c r="EX540" i="129"/>
  <c r="ET540" i="129"/>
  <c r="ER540" i="129"/>
  <c r="EN540" i="129"/>
  <c r="EL540" i="129"/>
  <c r="DH540" i="129"/>
  <c r="CW540" i="129"/>
  <c r="CH540" i="129"/>
  <c r="CD540" i="129"/>
  <c r="CB540" i="129"/>
  <c r="BX540" i="129"/>
  <c r="BV540" i="129"/>
  <c r="BI540" i="129"/>
  <c r="BE540" i="129"/>
  <c r="BC540" i="129"/>
  <c r="AY540" i="129"/>
  <c r="AW540" i="129"/>
  <c r="FW539" i="129"/>
  <c r="FS539" i="129"/>
  <c r="FQ539" i="129"/>
  <c r="FM539" i="129"/>
  <c r="FK539" i="129"/>
  <c r="EX539" i="129"/>
  <c r="ET539" i="129"/>
  <c r="ER539" i="129"/>
  <c r="EN539" i="129"/>
  <c r="EL539" i="129"/>
  <c r="DH539" i="129"/>
  <c r="CW539" i="129"/>
  <c r="CH539" i="129"/>
  <c r="CD539" i="129"/>
  <c r="CB539" i="129"/>
  <c r="BX539" i="129"/>
  <c r="BV539" i="129"/>
  <c r="BI539" i="129"/>
  <c r="BE539" i="129"/>
  <c r="BC539" i="129"/>
  <c r="AY539" i="129"/>
  <c r="AW539" i="129"/>
  <c r="FW538" i="129"/>
  <c r="FS538" i="129"/>
  <c r="FQ538" i="129"/>
  <c r="FM538" i="129"/>
  <c r="FK538" i="129"/>
  <c r="EX538" i="129"/>
  <c r="ET538" i="129"/>
  <c r="ER538" i="129"/>
  <c r="EN538" i="129"/>
  <c r="EL538" i="129"/>
  <c r="DH538" i="129"/>
  <c r="CW538" i="129"/>
  <c r="DP538" i="129" s="1"/>
  <c r="CH538" i="129"/>
  <c r="CD538" i="129"/>
  <c r="CB538" i="129"/>
  <c r="BX538" i="129"/>
  <c r="BV538" i="129"/>
  <c r="BI538" i="129"/>
  <c r="BE538" i="129"/>
  <c r="BC538" i="129"/>
  <c r="AY538" i="129"/>
  <c r="AW538" i="129"/>
  <c r="FW537" i="129"/>
  <c r="FS537" i="129"/>
  <c r="FQ537" i="129"/>
  <c r="FM537" i="129"/>
  <c r="FK537" i="129"/>
  <c r="EX537" i="129"/>
  <c r="ET537" i="129"/>
  <c r="ER537" i="129"/>
  <c r="EN537" i="129"/>
  <c r="EL537" i="129"/>
  <c r="DH537" i="129"/>
  <c r="CW537" i="129"/>
  <c r="CH537" i="129"/>
  <c r="CD537" i="129"/>
  <c r="CB537" i="129"/>
  <c r="BX537" i="129"/>
  <c r="BV537" i="129"/>
  <c r="BI537" i="129"/>
  <c r="BE537" i="129"/>
  <c r="BC537" i="129"/>
  <c r="AY537" i="129"/>
  <c r="AW537" i="129"/>
  <c r="FW536" i="129"/>
  <c r="FS536" i="129"/>
  <c r="FQ536" i="129"/>
  <c r="FM536" i="129"/>
  <c r="FK536" i="129"/>
  <c r="EX536" i="129"/>
  <c r="ET536" i="129"/>
  <c r="ER536" i="129"/>
  <c r="EN536" i="129"/>
  <c r="EL536" i="129"/>
  <c r="DH536" i="129"/>
  <c r="CW536" i="129"/>
  <c r="DP536" i="129" s="1"/>
  <c r="CH536" i="129"/>
  <c r="CD536" i="129"/>
  <c r="CB536" i="129"/>
  <c r="BX536" i="129"/>
  <c r="BV536" i="129"/>
  <c r="BI536" i="129"/>
  <c r="BE536" i="129"/>
  <c r="BC536" i="129"/>
  <c r="AY536" i="129"/>
  <c r="AW536" i="129"/>
  <c r="FW535" i="129"/>
  <c r="FS535" i="129"/>
  <c r="FQ535" i="129"/>
  <c r="FM535" i="129"/>
  <c r="FK535" i="129"/>
  <c r="EX535" i="129"/>
  <c r="ET535" i="129"/>
  <c r="ER535" i="129"/>
  <c r="EN535" i="129"/>
  <c r="EL535" i="129"/>
  <c r="DH535" i="129"/>
  <c r="CW535" i="129"/>
  <c r="CH535" i="129"/>
  <c r="CD535" i="129"/>
  <c r="CB535" i="129"/>
  <c r="BX535" i="129"/>
  <c r="BV535" i="129"/>
  <c r="BI535" i="129"/>
  <c r="BE535" i="129"/>
  <c r="BC535" i="129"/>
  <c r="AY535" i="129"/>
  <c r="AW535" i="129"/>
  <c r="FW534" i="129"/>
  <c r="FS534" i="129"/>
  <c r="FQ534" i="129"/>
  <c r="FM534" i="129"/>
  <c r="FK534" i="129"/>
  <c r="EX534" i="129"/>
  <c r="ET534" i="129"/>
  <c r="ER534" i="129"/>
  <c r="EN534" i="129"/>
  <c r="EL534" i="129"/>
  <c r="DH534" i="129"/>
  <c r="CW534" i="129"/>
  <c r="CH534" i="129"/>
  <c r="CD534" i="129"/>
  <c r="CB534" i="129"/>
  <c r="BX534" i="129"/>
  <c r="BV534" i="129"/>
  <c r="BI534" i="129"/>
  <c r="BE534" i="129"/>
  <c r="BC534" i="129"/>
  <c r="AY534" i="129"/>
  <c r="AW534" i="129"/>
  <c r="FW533" i="129"/>
  <c r="FS533" i="129"/>
  <c r="FQ533" i="129"/>
  <c r="FM533" i="129"/>
  <c r="FK533" i="129"/>
  <c r="EX533" i="129"/>
  <c r="ET533" i="129"/>
  <c r="ER533" i="129"/>
  <c r="EN533" i="129"/>
  <c r="EL533" i="129"/>
  <c r="DH533" i="129"/>
  <c r="CW533" i="129"/>
  <c r="CH533" i="129"/>
  <c r="CD533" i="129"/>
  <c r="CB533" i="129"/>
  <c r="BX533" i="129"/>
  <c r="BV533" i="129"/>
  <c r="BI533" i="129"/>
  <c r="BE533" i="129"/>
  <c r="BC533" i="129"/>
  <c r="AY533" i="129"/>
  <c r="AW533" i="129"/>
  <c r="FW532" i="129"/>
  <c r="FS532" i="129"/>
  <c r="FQ532" i="129"/>
  <c r="FM532" i="129"/>
  <c r="FK532" i="129"/>
  <c r="EX532" i="129"/>
  <c r="ET532" i="129"/>
  <c r="ER532" i="129"/>
  <c r="EN532" i="129"/>
  <c r="EL532" i="129"/>
  <c r="DH532" i="129"/>
  <c r="CW532" i="129"/>
  <c r="CH532" i="129"/>
  <c r="CD532" i="129"/>
  <c r="CB532" i="129"/>
  <c r="BX532" i="129"/>
  <c r="BV532" i="129"/>
  <c r="BI532" i="129"/>
  <c r="BE532" i="129"/>
  <c r="BC532" i="129"/>
  <c r="AY532" i="129"/>
  <c r="AW532" i="129"/>
  <c r="FW531" i="129"/>
  <c r="FS531" i="129"/>
  <c r="FQ531" i="129"/>
  <c r="FM531" i="129"/>
  <c r="FK531" i="129"/>
  <c r="EX531" i="129"/>
  <c r="ET531" i="129"/>
  <c r="ER531" i="129"/>
  <c r="EN531" i="129"/>
  <c r="EL531" i="129"/>
  <c r="DH531" i="129"/>
  <c r="CW531" i="129"/>
  <c r="DP531" i="129" s="1"/>
  <c r="CH531" i="129"/>
  <c r="CD531" i="129"/>
  <c r="CB531" i="129"/>
  <c r="BX531" i="129"/>
  <c r="BV531" i="129"/>
  <c r="BI531" i="129"/>
  <c r="BE531" i="129"/>
  <c r="BC531" i="129"/>
  <c r="AY531" i="129"/>
  <c r="AW531" i="129"/>
  <c r="FW530" i="129"/>
  <c r="FS530" i="129"/>
  <c r="FQ530" i="129"/>
  <c r="FM530" i="129"/>
  <c r="FK530" i="129"/>
  <c r="EX530" i="129"/>
  <c r="ET530" i="129"/>
  <c r="ER530" i="129"/>
  <c r="EN530" i="129"/>
  <c r="EL530" i="129"/>
  <c r="DH530" i="129"/>
  <c r="CW530" i="129"/>
  <c r="DP530" i="129" s="1"/>
  <c r="CH530" i="129"/>
  <c r="CD530" i="129"/>
  <c r="CB530" i="129"/>
  <c r="BX530" i="129"/>
  <c r="BV530" i="129"/>
  <c r="BI530" i="129"/>
  <c r="BE530" i="129"/>
  <c r="BC530" i="129"/>
  <c r="AY530" i="129"/>
  <c r="AW530" i="129"/>
  <c r="FW529" i="129"/>
  <c r="FS529" i="129"/>
  <c r="FQ529" i="129"/>
  <c r="FM529" i="129"/>
  <c r="FK529" i="129"/>
  <c r="EX529" i="129"/>
  <c r="ET529" i="129"/>
  <c r="ER529" i="129"/>
  <c r="EN529" i="129"/>
  <c r="EL529" i="129"/>
  <c r="DH529" i="129"/>
  <c r="CW529" i="129"/>
  <c r="DP529" i="129" s="1"/>
  <c r="CH529" i="129"/>
  <c r="CD529" i="129"/>
  <c r="CB529" i="129"/>
  <c r="BX529" i="129"/>
  <c r="BV529" i="129"/>
  <c r="BI529" i="129"/>
  <c r="BE529" i="129"/>
  <c r="BC529" i="129"/>
  <c r="AY529" i="129"/>
  <c r="AW529" i="129"/>
  <c r="FW528" i="129"/>
  <c r="FS528" i="129"/>
  <c r="FQ528" i="129"/>
  <c r="FM528" i="129"/>
  <c r="FK528" i="129"/>
  <c r="EX528" i="129"/>
  <c r="ET528" i="129"/>
  <c r="ER528" i="129"/>
  <c r="EN528" i="129"/>
  <c r="EL528" i="129"/>
  <c r="EA528" i="129"/>
  <c r="DH528" i="129"/>
  <c r="CW528" i="129"/>
  <c r="CH528" i="129"/>
  <c r="CD528" i="129"/>
  <c r="CB528" i="129"/>
  <c r="BX528" i="129"/>
  <c r="BV528" i="129"/>
  <c r="BI528" i="129"/>
  <c r="BE528" i="129"/>
  <c r="BC528" i="129"/>
  <c r="AY528" i="129"/>
  <c r="AW528" i="129"/>
  <c r="FW527" i="129"/>
  <c r="FS527" i="129"/>
  <c r="FQ527" i="129"/>
  <c r="FM527" i="129"/>
  <c r="FK527" i="129"/>
  <c r="EX527" i="129"/>
  <c r="ET527" i="129"/>
  <c r="ER527" i="129"/>
  <c r="EN527" i="129"/>
  <c r="EL527" i="129"/>
  <c r="DH527" i="129"/>
  <c r="CW527" i="129"/>
  <c r="CH527" i="129"/>
  <c r="CD527" i="129"/>
  <c r="CB527" i="129"/>
  <c r="BX527" i="129"/>
  <c r="BV527" i="129"/>
  <c r="BI527" i="129"/>
  <c r="BE527" i="129"/>
  <c r="BC527" i="129"/>
  <c r="AY527" i="129"/>
  <c r="AW527" i="129"/>
  <c r="FW526" i="129"/>
  <c r="FS526" i="129"/>
  <c r="FQ526" i="129"/>
  <c r="FM526" i="129"/>
  <c r="FK526" i="129"/>
  <c r="EX526" i="129"/>
  <c r="ET526" i="129"/>
  <c r="ER526" i="129"/>
  <c r="EN526" i="129"/>
  <c r="EL526" i="129"/>
  <c r="EA526" i="129"/>
  <c r="DH526" i="129"/>
  <c r="CW526" i="129"/>
  <c r="CH526" i="129"/>
  <c r="CD526" i="129"/>
  <c r="CB526" i="129"/>
  <c r="BX526" i="129"/>
  <c r="BV526" i="129"/>
  <c r="BI526" i="129"/>
  <c r="BE526" i="129"/>
  <c r="BC526" i="129"/>
  <c r="AY526" i="129"/>
  <c r="AW526" i="129"/>
  <c r="FW525" i="129"/>
  <c r="FS525" i="129"/>
  <c r="FQ525" i="129"/>
  <c r="FM525" i="129"/>
  <c r="FK525" i="129"/>
  <c r="EX525" i="129"/>
  <c r="ET525" i="129"/>
  <c r="ER525" i="129"/>
  <c r="EN525" i="129"/>
  <c r="EL525" i="129"/>
  <c r="DH525" i="129"/>
  <c r="CW525" i="129"/>
  <c r="CH525" i="129"/>
  <c r="CD525" i="129"/>
  <c r="CB525" i="129"/>
  <c r="BX525" i="129"/>
  <c r="BV525" i="129"/>
  <c r="BI525" i="129"/>
  <c r="BE525" i="129"/>
  <c r="BC525" i="129"/>
  <c r="AY525" i="129"/>
  <c r="AW525" i="129"/>
  <c r="FW524" i="129"/>
  <c r="FS524" i="129"/>
  <c r="FQ524" i="129"/>
  <c r="FM524" i="129"/>
  <c r="FK524" i="129"/>
  <c r="EX524" i="129"/>
  <c r="ET524" i="129"/>
  <c r="ER524" i="129"/>
  <c r="EN524" i="129"/>
  <c r="EL524" i="129"/>
  <c r="DH524" i="129"/>
  <c r="CW524" i="129"/>
  <c r="DP524" i="129" s="1"/>
  <c r="CH524" i="129"/>
  <c r="CD524" i="129"/>
  <c r="CB524" i="129"/>
  <c r="BX524" i="129"/>
  <c r="BV524" i="129"/>
  <c r="BI524" i="129"/>
  <c r="BE524" i="129"/>
  <c r="BC524" i="129"/>
  <c r="AY524" i="129"/>
  <c r="AW524" i="129"/>
  <c r="FW523" i="129"/>
  <c r="FS523" i="129"/>
  <c r="FQ523" i="129"/>
  <c r="FM523" i="129"/>
  <c r="FK523" i="129"/>
  <c r="EX523" i="129"/>
  <c r="ET523" i="129"/>
  <c r="ER523" i="129"/>
  <c r="EN523" i="129"/>
  <c r="EL523" i="129"/>
  <c r="DH523" i="129"/>
  <c r="CW523" i="129"/>
  <c r="DP523" i="129" s="1"/>
  <c r="CH523" i="129"/>
  <c r="CD523" i="129"/>
  <c r="CB523" i="129"/>
  <c r="BX523" i="129"/>
  <c r="BV523" i="129"/>
  <c r="BI523" i="129"/>
  <c r="BE523" i="129"/>
  <c r="BC523" i="129"/>
  <c r="AY523" i="129"/>
  <c r="AW523" i="129"/>
  <c r="FW522" i="129"/>
  <c r="FS522" i="129"/>
  <c r="FQ522" i="129"/>
  <c r="FM522" i="129"/>
  <c r="FK522" i="129"/>
  <c r="EX522" i="129"/>
  <c r="ET522" i="129"/>
  <c r="ER522" i="129"/>
  <c r="EN522" i="129"/>
  <c r="EL522" i="129"/>
  <c r="DH522" i="129"/>
  <c r="CW522" i="129"/>
  <c r="DP522" i="129" s="1"/>
  <c r="CH522" i="129"/>
  <c r="CD522" i="129"/>
  <c r="CB522" i="129"/>
  <c r="BX522" i="129"/>
  <c r="BV522" i="129"/>
  <c r="BI522" i="129"/>
  <c r="BE522" i="129"/>
  <c r="BC522" i="129"/>
  <c r="AY522" i="129"/>
  <c r="AW522" i="129"/>
  <c r="FW521" i="129"/>
  <c r="FS521" i="129"/>
  <c r="FQ521" i="129"/>
  <c r="FM521" i="129"/>
  <c r="FK521" i="129"/>
  <c r="EX521" i="129"/>
  <c r="ET521" i="129"/>
  <c r="ER521" i="129"/>
  <c r="EN521" i="129"/>
  <c r="EL521" i="129"/>
  <c r="EA521" i="129"/>
  <c r="DH521" i="129"/>
  <c r="CW521" i="129"/>
  <c r="CH521" i="129"/>
  <c r="CD521" i="129"/>
  <c r="CB521" i="129"/>
  <c r="BX521" i="129"/>
  <c r="BV521" i="129"/>
  <c r="BI521" i="129"/>
  <c r="BE521" i="129"/>
  <c r="BC521" i="129"/>
  <c r="AY521" i="129"/>
  <c r="AW521" i="129"/>
  <c r="FW520" i="129"/>
  <c r="FS520" i="129"/>
  <c r="FQ520" i="129"/>
  <c r="FM520" i="129"/>
  <c r="FK520" i="129"/>
  <c r="EX520" i="129"/>
  <c r="ET520" i="129"/>
  <c r="ER520" i="129"/>
  <c r="EN520" i="129"/>
  <c r="EL520" i="129"/>
  <c r="EA520" i="129"/>
  <c r="DH520" i="129"/>
  <c r="CW520" i="129"/>
  <c r="CH520" i="129"/>
  <c r="CD520" i="129"/>
  <c r="CB520" i="129"/>
  <c r="BX520" i="129"/>
  <c r="BV520" i="129"/>
  <c r="BI520" i="129"/>
  <c r="BE520" i="129"/>
  <c r="BC520" i="129"/>
  <c r="AY520" i="129"/>
  <c r="AW520" i="129"/>
  <c r="FW519" i="129"/>
  <c r="FS519" i="129"/>
  <c r="FQ519" i="129"/>
  <c r="FM519" i="129"/>
  <c r="FK519" i="129"/>
  <c r="EX519" i="129"/>
  <c r="ET519" i="129"/>
  <c r="ER519" i="129"/>
  <c r="EN519" i="129"/>
  <c r="EL519" i="129"/>
  <c r="EA519" i="129"/>
  <c r="DH519" i="129"/>
  <c r="CW519" i="129"/>
  <c r="CH519" i="129"/>
  <c r="CD519" i="129"/>
  <c r="CB519" i="129"/>
  <c r="BX519" i="129"/>
  <c r="BV519" i="129"/>
  <c r="BI519" i="129"/>
  <c r="BE519" i="129"/>
  <c r="BC519" i="129"/>
  <c r="AY519" i="129"/>
  <c r="AW519" i="129"/>
  <c r="FW518" i="129"/>
  <c r="FS518" i="129"/>
  <c r="FQ518" i="129"/>
  <c r="FM518" i="129"/>
  <c r="FK518" i="129"/>
  <c r="EX518" i="129"/>
  <c r="ET518" i="129"/>
  <c r="ER518" i="129"/>
  <c r="EN518" i="129"/>
  <c r="EL518" i="129"/>
  <c r="DH518" i="129"/>
  <c r="CW518" i="129"/>
  <c r="CH518" i="129"/>
  <c r="CD518" i="129"/>
  <c r="CB518" i="129"/>
  <c r="BX518" i="129"/>
  <c r="BV518" i="129"/>
  <c r="BI518" i="129"/>
  <c r="BE518" i="129"/>
  <c r="BC518" i="129"/>
  <c r="AY518" i="129"/>
  <c r="AW518" i="129"/>
  <c r="FW517" i="129"/>
  <c r="FS517" i="129"/>
  <c r="FQ517" i="129"/>
  <c r="FM517" i="129"/>
  <c r="FK517" i="129"/>
  <c r="EX517" i="129"/>
  <c r="ET517" i="129"/>
  <c r="ER517" i="129"/>
  <c r="EN517" i="129"/>
  <c r="EL517" i="129"/>
  <c r="DH517" i="129"/>
  <c r="CW517" i="129"/>
  <c r="CH517" i="129"/>
  <c r="CD517" i="129"/>
  <c r="CB517" i="129"/>
  <c r="BX517" i="129"/>
  <c r="BV517" i="129"/>
  <c r="BI517" i="129"/>
  <c r="BE517" i="129"/>
  <c r="BC517" i="129"/>
  <c r="AY517" i="129"/>
  <c r="AW517" i="129"/>
  <c r="FW516" i="129"/>
  <c r="FS516" i="129"/>
  <c r="FQ516" i="129"/>
  <c r="FM516" i="129"/>
  <c r="FK516" i="129"/>
  <c r="EX516" i="129"/>
  <c r="ET516" i="129"/>
  <c r="ER516" i="129"/>
  <c r="EN516" i="129"/>
  <c r="EL516" i="129"/>
  <c r="DH516" i="129"/>
  <c r="CW516" i="129"/>
  <c r="CH516" i="129"/>
  <c r="CD516" i="129"/>
  <c r="CB516" i="129"/>
  <c r="BX516" i="129"/>
  <c r="BV516" i="129"/>
  <c r="BI516" i="129"/>
  <c r="BE516" i="129"/>
  <c r="BC516" i="129"/>
  <c r="AY516" i="129"/>
  <c r="AW516" i="129"/>
  <c r="FW515" i="129"/>
  <c r="FS515" i="129"/>
  <c r="FQ515" i="129"/>
  <c r="FM515" i="129"/>
  <c r="FK515" i="129"/>
  <c r="EX515" i="129"/>
  <c r="ET515" i="129"/>
  <c r="ER515" i="129"/>
  <c r="EN515" i="129"/>
  <c r="EL515" i="129"/>
  <c r="DH515" i="129"/>
  <c r="CW515" i="129"/>
  <c r="CH515" i="129"/>
  <c r="CD515" i="129"/>
  <c r="CB515" i="129"/>
  <c r="BX515" i="129"/>
  <c r="BV515" i="129"/>
  <c r="BI515" i="129"/>
  <c r="BE515" i="129"/>
  <c r="BC515" i="129"/>
  <c r="AY515" i="129"/>
  <c r="AW515" i="129"/>
  <c r="FW514" i="129"/>
  <c r="FS514" i="129"/>
  <c r="FQ514" i="129"/>
  <c r="FM514" i="129"/>
  <c r="FK514" i="129"/>
  <c r="EX514" i="129"/>
  <c r="ET514" i="129"/>
  <c r="ER514" i="129"/>
  <c r="EN514" i="129"/>
  <c r="EL514" i="129"/>
  <c r="DH514" i="129"/>
  <c r="CW514" i="129"/>
  <c r="CH514" i="129"/>
  <c r="CD514" i="129"/>
  <c r="CB514" i="129"/>
  <c r="BX514" i="129"/>
  <c r="BV514" i="129"/>
  <c r="BI514" i="129"/>
  <c r="BE514" i="129"/>
  <c r="BC514" i="129"/>
  <c r="AY514" i="129"/>
  <c r="AW514" i="129"/>
  <c r="FW513" i="129"/>
  <c r="FS513" i="129"/>
  <c r="FQ513" i="129"/>
  <c r="FM513" i="129"/>
  <c r="FK513" i="129"/>
  <c r="EX513" i="129"/>
  <c r="ET513" i="129"/>
  <c r="ER513" i="129"/>
  <c r="EN513" i="129"/>
  <c r="EL513" i="129"/>
  <c r="DH513" i="129"/>
  <c r="CW513" i="129"/>
  <c r="DP513" i="129" s="1"/>
  <c r="CH513" i="129"/>
  <c r="CD513" i="129"/>
  <c r="CB513" i="129"/>
  <c r="BX513" i="129"/>
  <c r="BV513" i="129"/>
  <c r="BI513" i="129"/>
  <c r="BE513" i="129"/>
  <c r="BC513" i="129"/>
  <c r="AY513" i="129"/>
  <c r="AW513" i="129"/>
  <c r="FW512" i="129"/>
  <c r="FS512" i="129"/>
  <c r="FQ512" i="129"/>
  <c r="FM512" i="129"/>
  <c r="FK512" i="129"/>
  <c r="EX512" i="129"/>
  <c r="ET512" i="129"/>
  <c r="ER512" i="129"/>
  <c r="EN512" i="129"/>
  <c r="EL512" i="129"/>
  <c r="EA512" i="129"/>
  <c r="DH512" i="129"/>
  <c r="CW512" i="129"/>
  <c r="CH512" i="129"/>
  <c r="CD512" i="129"/>
  <c r="CB512" i="129"/>
  <c r="BX512" i="129"/>
  <c r="BV512" i="129"/>
  <c r="BI512" i="129"/>
  <c r="BE512" i="129"/>
  <c r="BC512" i="129"/>
  <c r="AY512" i="129"/>
  <c r="AW512" i="129"/>
  <c r="FW511" i="129"/>
  <c r="FS511" i="129"/>
  <c r="FQ511" i="129"/>
  <c r="FM511" i="129"/>
  <c r="FK511" i="129"/>
  <c r="EX511" i="129"/>
  <c r="ET511" i="129"/>
  <c r="ER511" i="129"/>
  <c r="EN511" i="129"/>
  <c r="EL511" i="129"/>
  <c r="DH511" i="129"/>
  <c r="CW511" i="129"/>
  <c r="DP511" i="129" s="1"/>
  <c r="CH511" i="129"/>
  <c r="CD511" i="129"/>
  <c r="CB511" i="129"/>
  <c r="BX511" i="129"/>
  <c r="BV511" i="129"/>
  <c r="BI511" i="129"/>
  <c r="BE511" i="129"/>
  <c r="BC511" i="129"/>
  <c r="AY511" i="129"/>
  <c r="AW511" i="129"/>
  <c r="FW510" i="129"/>
  <c r="FS510" i="129"/>
  <c r="FQ510" i="129"/>
  <c r="FM510" i="129"/>
  <c r="FK510" i="129"/>
  <c r="EX510" i="129"/>
  <c r="ET510" i="129"/>
  <c r="ER510" i="129"/>
  <c r="EN510" i="129"/>
  <c r="EL510" i="129"/>
  <c r="DH510" i="129"/>
  <c r="CW510" i="129"/>
  <c r="CH510" i="129"/>
  <c r="CD510" i="129"/>
  <c r="CB510" i="129"/>
  <c r="BX510" i="129"/>
  <c r="BV510" i="129"/>
  <c r="BI510" i="129"/>
  <c r="BE510" i="129"/>
  <c r="BC510" i="129"/>
  <c r="AY510" i="129"/>
  <c r="AW510" i="129"/>
  <c r="FW509" i="129"/>
  <c r="FS509" i="129"/>
  <c r="FQ509" i="129"/>
  <c r="FM509" i="129"/>
  <c r="FK509" i="129"/>
  <c r="EX509" i="129"/>
  <c r="ET509" i="129"/>
  <c r="ER509" i="129"/>
  <c r="EN509" i="129"/>
  <c r="EL509" i="129"/>
  <c r="DH509" i="129"/>
  <c r="CW509" i="129"/>
  <c r="CH509" i="129"/>
  <c r="CD509" i="129"/>
  <c r="CB509" i="129"/>
  <c r="BX509" i="129"/>
  <c r="BV509" i="129"/>
  <c r="BI509" i="129"/>
  <c r="BE509" i="129"/>
  <c r="BC509" i="129"/>
  <c r="AY509" i="129"/>
  <c r="AW509" i="129"/>
  <c r="FW508" i="129"/>
  <c r="FS508" i="129"/>
  <c r="FQ508" i="129"/>
  <c r="FM508" i="129"/>
  <c r="FK508" i="129"/>
  <c r="EX508" i="129"/>
  <c r="ET508" i="129"/>
  <c r="ER508" i="129"/>
  <c r="EN508" i="129"/>
  <c r="EL508" i="129"/>
  <c r="DH508" i="129"/>
  <c r="CW508" i="129"/>
  <c r="DP508" i="129" s="1"/>
  <c r="CH508" i="129"/>
  <c r="CD508" i="129"/>
  <c r="CB508" i="129"/>
  <c r="BX508" i="129"/>
  <c r="BV508" i="129"/>
  <c r="BI508" i="129"/>
  <c r="BE508" i="129"/>
  <c r="BC508" i="129"/>
  <c r="AY508" i="129"/>
  <c r="AW508" i="129"/>
  <c r="FW507" i="129"/>
  <c r="FS507" i="129"/>
  <c r="FQ507" i="129"/>
  <c r="FM507" i="129"/>
  <c r="FK507" i="129"/>
  <c r="EX507" i="129"/>
  <c r="ET507" i="129"/>
  <c r="ER507" i="129"/>
  <c r="EN507" i="129"/>
  <c r="EL507" i="129"/>
  <c r="DH507" i="129"/>
  <c r="CW507" i="129"/>
  <c r="DP507" i="129" s="1"/>
  <c r="CH507" i="129"/>
  <c r="CD507" i="129"/>
  <c r="CB507" i="129"/>
  <c r="BX507" i="129"/>
  <c r="BV507" i="129"/>
  <c r="BI507" i="129"/>
  <c r="BE507" i="129"/>
  <c r="BC507" i="129"/>
  <c r="AY507" i="129"/>
  <c r="AW507" i="129"/>
  <c r="FW506" i="129"/>
  <c r="FS506" i="129"/>
  <c r="FQ506" i="129"/>
  <c r="FM506" i="129"/>
  <c r="FK506" i="129"/>
  <c r="EX506" i="129"/>
  <c r="ET506" i="129"/>
  <c r="ER506" i="129"/>
  <c r="EN506" i="129"/>
  <c r="EL506" i="129"/>
  <c r="DH506" i="129"/>
  <c r="CW506" i="129"/>
  <c r="DP506" i="129" s="1"/>
  <c r="CH506" i="129"/>
  <c r="CD506" i="129"/>
  <c r="CB506" i="129"/>
  <c r="BX506" i="129"/>
  <c r="BV506" i="129"/>
  <c r="BI506" i="129"/>
  <c r="BE506" i="129"/>
  <c r="BC506" i="129"/>
  <c r="AY506" i="129"/>
  <c r="AW506" i="129"/>
  <c r="FW505" i="129"/>
  <c r="FS505" i="129"/>
  <c r="FQ505" i="129"/>
  <c r="FM505" i="129"/>
  <c r="FK505" i="129"/>
  <c r="EX505" i="129"/>
  <c r="ET505" i="129"/>
  <c r="ER505" i="129"/>
  <c r="EN505" i="129"/>
  <c r="EL505" i="129"/>
  <c r="DH505" i="129"/>
  <c r="CW505" i="129"/>
  <c r="CH505" i="129"/>
  <c r="CD505" i="129"/>
  <c r="CB505" i="129"/>
  <c r="BX505" i="129"/>
  <c r="BV505" i="129"/>
  <c r="BI505" i="129"/>
  <c r="BE505" i="129"/>
  <c r="BC505" i="129"/>
  <c r="AY505" i="129"/>
  <c r="AW505" i="129"/>
  <c r="FW504" i="129"/>
  <c r="FS504" i="129"/>
  <c r="FQ504" i="129"/>
  <c r="FM504" i="129"/>
  <c r="FK504" i="129"/>
  <c r="EX504" i="129"/>
  <c r="ET504" i="129"/>
  <c r="ER504" i="129"/>
  <c r="EN504" i="129"/>
  <c r="EL504" i="129"/>
  <c r="DH504" i="129"/>
  <c r="CW504" i="129"/>
  <c r="DP504" i="129" s="1"/>
  <c r="CH504" i="129"/>
  <c r="CD504" i="129"/>
  <c r="CB504" i="129"/>
  <c r="BX504" i="129"/>
  <c r="BV504" i="129"/>
  <c r="BI504" i="129"/>
  <c r="BE504" i="129"/>
  <c r="BC504" i="129"/>
  <c r="AY504" i="129"/>
  <c r="AW504" i="129"/>
  <c r="FW503" i="129"/>
  <c r="FS503" i="129"/>
  <c r="FQ503" i="129"/>
  <c r="FM503" i="129"/>
  <c r="FK503" i="129"/>
  <c r="EX503" i="129"/>
  <c r="ET503" i="129"/>
  <c r="ER503" i="129"/>
  <c r="EN503" i="129"/>
  <c r="EL503" i="129"/>
  <c r="DH503" i="129"/>
  <c r="CW503" i="129"/>
  <c r="CH503" i="129"/>
  <c r="CD503" i="129"/>
  <c r="CB503" i="129"/>
  <c r="BX503" i="129"/>
  <c r="BV503" i="129"/>
  <c r="BI503" i="129"/>
  <c r="BE503" i="129"/>
  <c r="BC503" i="129"/>
  <c r="AY503" i="129"/>
  <c r="AW503" i="129"/>
  <c r="FW502" i="129"/>
  <c r="FS502" i="129"/>
  <c r="FQ502" i="129"/>
  <c r="FM502" i="129"/>
  <c r="FK502" i="129"/>
  <c r="EX502" i="129"/>
  <c r="ET502" i="129"/>
  <c r="ER502" i="129"/>
  <c r="EN502" i="129"/>
  <c r="EL502" i="129"/>
  <c r="DH502" i="129"/>
  <c r="CW502" i="129"/>
  <c r="DP502" i="129" s="1"/>
  <c r="CH502" i="129"/>
  <c r="CD502" i="129"/>
  <c r="CB502" i="129"/>
  <c r="BX502" i="129"/>
  <c r="BV502" i="129"/>
  <c r="BI502" i="129"/>
  <c r="BE502" i="129"/>
  <c r="BC502" i="129"/>
  <c r="AY502" i="129"/>
  <c r="AW502" i="129"/>
  <c r="FW501" i="129"/>
  <c r="FS501" i="129"/>
  <c r="FQ501" i="129"/>
  <c r="FM501" i="129"/>
  <c r="FK501" i="129"/>
  <c r="EX501" i="129"/>
  <c r="ET501" i="129"/>
  <c r="ER501" i="129"/>
  <c r="EN501" i="129"/>
  <c r="EL501" i="129"/>
  <c r="DH501" i="129"/>
  <c r="CW501" i="129"/>
  <c r="DP501" i="129" s="1"/>
  <c r="CH501" i="129"/>
  <c r="CD501" i="129"/>
  <c r="CB501" i="129"/>
  <c r="BX501" i="129"/>
  <c r="BV501" i="129"/>
  <c r="BI501" i="129"/>
  <c r="BE501" i="129"/>
  <c r="BC501" i="129"/>
  <c r="AY501" i="129"/>
  <c r="AW501" i="129"/>
  <c r="FW500" i="129"/>
  <c r="FS500" i="129"/>
  <c r="FQ500" i="129"/>
  <c r="FM500" i="129"/>
  <c r="FK500" i="129"/>
  <c r="EX500" i="129"/>
  <c r="ET500" i="129"/>
  <c r="ER500" i="129"/>
  <c r="EN500" i="129"/>
  <c r="EL500" i="129"/>
  <c r="DH500" i="129"/>
  <c r="CW500" i="129"/>
  <c r="DP500" i="129" s="1"/>
  <c r="CH500" i="129"/>
  <c r="CD500" i="129"/>
  <c r="CB500" i="129"/>
  <c r="BX500" i="129"/>
  <c r="BV500" i="129"/>
  <c r="BI500" i="129"/>
  <c r="BE500" i="129"/>
  <c r="BC500" i="129"/>
  <c r="AY500" i="129"/>
  <c r="AW500" i="129"/>
  <c r="FW499" i="129"/>
  <c r="FS499" i="129"/>
  <c r="FQ499" i="129"/>
  <c r="FM499" i="129"/>
  <c r="FK499" i="129"/>
  <c r="EX499" i="129"/>
  <c r="ET499" i="129"/>
  <c r="ER499" i="129"/>
  <c r="EN499" i="129"/>
  <c r="EL499" i="129"/>
  <c r="DH499" i="129"/>
  <c r="CW499" i="129"/>
  <c r="DP499" i="129" s="1"/>
  <c r="CH499" i="129"/>
  <c r="CD499" i="129"/>
  <c r="CB499" i="129"/>
  <c r="BX499" i="129"/>
  <c r="BV499" i="129"/>
  <c r="BI499" i="129"/>
  <c r="BE499" i="129"/>
  <c r="BC499" i="129"/>
  <c r="AY499" i="129"/>
  <c r="AW499" i="129"/>
  <c r="FW498" i="129"/>
  <c r="FS498" i="129"/>
  <c r="FQ498" i="129"/>
  <c r="FM498" i="129"/>
  <c r="FK498" i="129"/>
  <c r="EX498" i="129"/>
  <c r="ET498" i="129"/>
  <c r="ER498" i="129"/>
  <c r="EN498" i="129"/>
  <c r="EL498" i="129"/>
  <c r="DH498" i="129"/>
  <c r="CW498" i="129"/>
  <c r="DP498" i="129" s="1"/>
  <c r="CH498" i="129"/>
  <c r="CD498" i="129"/>
  <c r="CB498" i="129"/>
  <c r="BX498" i="129"/>
  <c r="BV498" i="129"/>
  <c r="BI498" i="129"/>
  <c r="BE498" i="129"/>
  <c r="BC498" i="129"/>
  <c r="AY498" i="129"/>
  <c r="AW498" i="129"/>
  <c r="FW497" i="129"/>
  <c r="FS497" i="129"/>
  <c r="FQ497" i="129"/>
  <c r="FM497" i="129"/>
  <c r="FK497" i="129"/>
  <c r="EX497" i="129"/>
  <c r="ET497" i="129"/>
  <c r="ER497" i="129"/>
  <c r="EN497" i="129"/>
  <c r="EL497" i="129"/>
  <c r="DH497" i="129"/>
  <c r="CW497" i="129"/>
  <c r="DP497" i="129" s="1"/>
  <c r="CH497" i="129"/>
  <c r="CD497" i="129"/>
  <c r="CB497" i="129"/>
  <c r="BX497" i="129"/>
  <c r="BV497" i="129"/>
  <c r="BI497" i="129"/>
  <c r="BE497" i="129"/>
  <c r="BC497" i="129"/>
  <c r="AY497" i="129"/>
  <c r="AW497" i="129"/>
  <c r="FW496" i="129"/>
  <c r="FS496" i="129"/>
  <c r="FQ496" i="129"/>
  <c r="FM496" i="129"/>
  <c r="FK496" i="129"/>
  <c r="EX496" i="129"/>
  <c r="ET496" i="129"/>
  <c r="ER496" i="129"/>
  <c r="EN496" i="129"/>
  <c r="EL496" i="129"/>
  <c r="DH496" i="129"/>
  <c r="CW496" i="129"/>
  <c r="DP496" i="129" s="1"/>
  <c r="CH496" i="129"/>
  <c r="CD496" i="129"/>
  <c r="CB496" i="129"/>
  <c r="BX496" i="129"/>
  <c r="BV496" i="129"/>
  <c r="BI496" i="129"/>
  <c r="BE496" i="129"/>
  <c r="BC496" i="129"/>
  <c r="AY496" i="129"/>
  <c r="AW496" i="129"/>
  <c r="FW495" i="129"/>
  <c r="FS495" i="129"/>
  <c r="FQ495" i="129"/>
  <c r="FM495" i="129"/>
  <c r="FK495" i="129"/>
  <c r="EX495" i="129"/>
  <c r="ET495" i="129"/>
  <c r="ER495" i="129"/>
  <c r="EN495" i="129"/>
  <c r="EL495" i="129"/>
  <c r="DH495" i="129"/>
  <c r="CW495" i="129"/>
  <c r="DP495" i="129" s="1"/>
  <c r="CH495" i="129"/>
  <c r="CD495" i="129"/>
  <c r="CB495" i="129"/>
  <c r="BX495" i="129"/>
  <c r="BV495" i="129"/>
  <c r="BI495" i="129"/>
  <c r="BE495" i="129"/>
  <c r="BC495" i="129"/>
  <c r="AY495" i="129"/>
  <c r="AW495" i="129"/>
  <c r="FW494" i="129"/>
  <c r="FS494" i="129"/>
  <c r="FQ494" i="129"/>
  <c r="FM494" i="129"/>
  <c r="FK494" i="129"/>
  <c r="EX494" i="129"/>
  <c r="ET494" i="129"/>
  <c r="ER494" i="129"/>
  <c r="EN494" i="129"/>
  <c r="EL494" i="129"/>
  <c r="DH494" i="129"/>
  <c r="CW494" i="129"/>
  <c r="DP494" i="129" s="1"/>
  <c r="CH494" i="129"/>
  <c r="CD494" i="129"/>
  <c r="CB494" i="129"/>
  <c r="BX494" i="129"/>
  <c r="BV494" i="129"/>
  <c r="BI494" i="129"/>
  <c r="BE494" i="129"/>
  <c r="BC494" i="129"/>
  <c r="AY494" i="129"/>
  <c r="AW494" i="129"/>
  <c r="FW493" i="129"/>
  <c r="FS493" i="129"/>
  <c r="FQ493" i="129"/>
  <c r="FM493" i="129"/>
  <c r="FK493" i="129"/>
  <c r="EX493" i="129"/>
  <c r="ET493" i="129"/>
  <c r="ER493" i="129"/>
  <c r="EN493" i="129"/>
  <c r="EL493" i="129"/>
  <c r="DH493" i="129"/>
  <c r="CW493" i="129"/>
  <c r="CH493" i="129"/>
  <c r="CD493" i="129"/>
  <c r="CB493" i="129"/>
  <c r="BX493" i="129"/>
  <c r="BV493" i="129"/>
  <c r="BI493" i="129"/>
  <c r="BE493" i="129"/>
  <c r="BC493" i="129"/>
  <c r="AY493" i="129"/>
  <c r="AW493" i="129"/>
  <c r="FW492" i="129"/>
  <c r="FS492" i="129"/>
  <c r="FQ492" i="129"/>
  <c r="FM492" i="129"/>
  <c r="FK492" i="129"/>
  <c r="EX492" i="129"/>
  <c r="ET492" i="129"/>
  <c r="ER492" i="129"/>
  <c r="EN492" i="129"/>
  <c r="EL492" i="129"/>
  <c r="DH492" i="129"/>
  <c r="CW492" i="129"/>
  <c r="DP492" i="129" s="1"/>
  <c r="CH492" i="129"/>
  <c r="CD492" i="129"/>
  <c r="CB492" i="129"/>
  <c r="BX492" i="129"/>
  <c r="BV492" i="129"/>
  <c r="BI492" i="129"/>
  <c r="BE492" i="129"/>
  <c r="BC492" i="129"/>
  <c r="AY492" i="129"/>
  <c r="AW492" i="129"/>
  <c r="FW491" i="129"/>
  <c r="FS491" i="129"/>
  <c r="FQ491" i="129"/>
  <c r="FM491" i="129"/>
  <c r="FK491" i="129"/>
  <c r="EX491" i="129"/>
  <c r="ET491" i="129"/>
  <c r="ER491" i="129"/>
  <c r="EN491" i="129"/>
  <c r="EL491" i="129"/>
  <c r="DH491" i="129"/>
  <c r="CW491" i="129"/>
  <c r="DP491" i="129" s="1"/>
  <c r="CH491" i="129"/>
  <c r="CD491" i="129"/>
  <c r="CB491" i="129"/>
  <c r="BX491" i="129"/>
  <c r="BV491" i="129"/>
  <c r="BI491" i="129"/>
  <c r="BE491" i="129"/>
  <c r="BC491" i="129"/>
  <c r="AY491" i="129"/>
  <c r="AW491" i="129"/>
  <c r="FW490" i="129"/>
  <c r="FS490" i="129"/>
  <c r="FQ490" i="129"/>
  <c r="FM490" i="129"/>
  <c r="FK490" i="129"/>
  <c r="EX490" i="129"/>
  <c r="ET490" i="129"/>
  <c r="ER490" i="129"/>
  <c r="EN490" i="129"/>
  <c r="EL490" i="129"/>
  <c r="DH490" i="129"/>
  <c r="CW490" i="129"/>
  <c r="DP490" i="129" s="1"/>
  <c r="CH490" i="129"/>
  <c r="CD490" i="129"/>
  <c r="CB490" i="129"/>
  <c r="BX490" i="129"/>
  <c r="BV490" i="129"/>
  <c r="BI490" i="129"/>
  <c r="BE490" i="129"/>
  <c r="BC490" i="129"/>
  <c r="AY490" i="129"/>
  <c r="AW490" i="129"/>
  <c r="FW489" i="129"/>
  <c r="FS489" i="129"/>
  <c r="FQ489" i="129"/>
  <c r="FM489" i="129"/>
  <c r="FK489" i="129"/>
  <c r="EX489" i="129"/>
  <c r="ET489" i="129"/>
  <c r="ER489" i="129"/>
  <c r="EN489" i="129"/>
  <c r="EL489" i="129"/>
  <c r="DH489" i="129"/>
  <c r="CW489" i="129"/>
  <c r="DP489" i="129" s="1"/>
  <c r="CH489" i="129"/>
  <c r="CD489" i="129"/>
  <c r="CB489" i="129"/>
  <c r="BX489" i="129"/>
  <c r="BV489" i="129"/>
  <c r="BI489" i="129"/>
  <c r="BE489" i="129"/>
  <c r="BC489" i="129"/>
  <c r="AY489" i="129"/>
  <c r="AW489" i="129"/>
  <c r="FW488" i="129"/>
  <c r="FS488" i="129"/>
  <c r="FQ488" i="129"/>
  <c r="FM488" i="129"/>
  <c r="FK488" i="129"/>
  <c r="EX488" i="129"/>
  <c r="ET488" i="129"/>
  <c r="ER488" i="129"/>
  <c r="EN488" i="129"/>
  <c r="EL488" i="129"/>
  <c r="DH488" i="129"/>
  <c r="CW488" i="129"/>
  <c r="DP488" i="129" s="1"/>
  <c r="CH488" i="129"/>
  <c r="CD488" i="129"/>
  <c r="CB488" i="129"/>
  <c r="BX488" i="129"/>
  <c r="BV488" i="129"/>
  <c r="BI488" i="129"/>
  <c r="BE488" i="129"/>
  <c r="BC488" i="129"/>
  <c r="AY488" i="129"/>
  <c r="AW488" i="129"/>
  <c r="FW487" i="129"/>
  <c r="FS487" i="129"/>
  <c r="FQ487" i="129"/>
  <c r="FM487" i="129"/>
  <c r="FK487" i="129"/>
  <c r="EX487" i="129"/>
  <c r="ET487" i="129"/>
  <c r="ER487" i="129"/>
  <c r="EN487" i="129"/>
  <c r="EL487" i="129"/>
  <c r="EA487" i="129"/>
  <c r="DH487" i="129"/>
  <c r="CW487" i="129"/>
  <c r="DP487" i="129" s="1"/>
  <c r="CH487" i="129"/>
  <c r="CD487" i="129"/>
  <c r="CB487" i="129"/>
  <c r="BX487" i="129"/>
  <c r="BV487" i="129"/>
  <c r="BI487" i="129"/>
  <c r="BE487" i="129"/>
  <c r="BC487" i="129"/>
  <c r="AY487" i="129"/>
  <c r="AW487" i="129"/>
  <c r="FW486" i="129"/>
  <c r="FS486" i="129"/>
  <c r="FQ486" i="129"/>
  <c r="FM486" i="129"/>
  <c r="FK486" i="129"/>
  <c r="EX486" i="129"/>
  <c r="ET486" i="129"/>
  <c r="ER486" i="129"/>
  <c r="EN486" i="129"/>
  <c r="EL486" i="129"/>
  <c r="DH486" i="129"/>
  <c r="CW486" i="129"/>
  <c r="DP486" i="129" s="1"/>
  <c r="CH486" i="129"/>
  <c r="CD486" i="129"/>
  <c r="CB486" i="129"/>
  <c r="BX486" i="129"/>
  <c r="BV486" i="129"/>
  <c r="BI486" i="129"/>
  <c r="BE486" i="129"/>
  <c r="BC486" i="129"/>
  <c r="AY486" i="129"/>
  <c r="AW486" i="129"/>
  <c r="FW485" i="129"/>
  <c r="FS485" i="129"/>
  <c r="FQ485" i="129"/>
  <c r="FM485" i="129"/>
  <c r="FK485" i="129"/>
  <c r="EX485" i="129"/>
  <c r="ET485" i="129"/>
  <c r="ER485" i="129"/>
  <c r="EN485" i="129"/>
  <c r="EL485" i="129"/>
  <c r="DH485" i="129"/>
  <c r="CW485" i="129"/>
  <c r="DP485" i="129" s="1"/>
  <c r="CH485" i="129"/>
  <c r="CD485" i="129"/>
  <c r="CB485" i="129"/>
  <c r="BX485" i="129"/>
  <c r="BV485" i="129"/>
  <c r="BI485" i="129"/>
  <c r="BE485" i="129"/>
  <c r="BC485" i="129"/>
  <c r="AY485" i="129"/>
  <c r="AW485" i="129"/>
  <c r="FW484" i="129"/>
  <c r="FS484" i="129"/>
  <c r="FQ484" i="129"/>
  <c r="FM484" i="129"/>
  <c r="FK484" i="129"/>
  <c r="EX484" i="129"/>
  <c r="ET484" i="129"/>
  <c r="ER484" i="129"/>
  <c r="EN484" i="129"/>
  <c r="EL484" i="129"/>
  <c r="DH484" i="129"/>
  <c r="CW484" i="129"/>
  <c r="DP484" i="129" s="1"/>
  <c r="CH484" i="129"/>
  <c r="CD484" i="129"/>
  <c r="CB484" i="129"/>
  <c r="BX484" i="129"/>
  <c r="BV484" i="129"/>
  <c r="BI484" i="129"/>
  <c r="BE484" i="129"/>
  <c r="BC484" i="129"/>
  <c r="AY484" i="129"/>
  <c r="AW484" i="129"/>
  <c r="FW483" i="129"/>
  <c r="FS483" i="129"/>
  <c r="FQ483" i="129"/>
  <c r="FM483" i="129"/>
  <c r="FK483" i="129"/>
  <c r="EX483" i="129"/>
  <c r="ET483" i="129"/>
  <c r="ER483" i="129"/>
  <c r="EN483" i="129"/>
  <c r="EL483" i="129"/>
  <c r="DH483" i="129"/>
  <c r="CW483" i="129"/>
  <c r="DP483" i="129" s="1"/>
  <c r="CH483" i="129"/>
  <c r="CD483" i="129"/>
  <c r="CB483" i="129"/>
  <c r="BX483" i="129"/>
  <c r="BV483" i="129"/>
  <c r="BI483" i="129"/>
  <c r="BE483" i="129"/>
  <c r="BC483" i="129"/>
  <c r="AY483" i="129"/>
  <c r="AW483" i="129"/>
  <c r="FW482" i="129"/>
  <c r="FS482" i="129"/>
  <c r="FQ482" i="129"/>
  <c r="FM482" i="129"/>
  <c r="FK482" i="129"/>
  <c r="EX482" i="129"/>
  <c r="ET482" i="129"/>
  <c r="ER482" i="129"/>
  <c r="EN482" i="129"/>
  <c r="EL482" i="129"/>
  <c r="DH482" i="129"/>
  <c r="CW482" i="129"/>
  <c r="DP482" i="129" s="1"/>
  <c r="CH482" i="129"/>
  <c r="CD482" i="129"/>
  <c r="CB482" i="129"/>
  <c r="BX482" i="129"/>
  <c r="BV482" i="129"/>
  <c r="BI482" i="129"/>
  <c r="BE482" i="129"/>
  <c r="BC482" i="129"/>
  <c r="AY482" i="129"/>
  <c r="AW482" i="129"/>
  <c r="FW481" i="129"/>
  <c r="FS481" i="129"/>
  <c r="FQ481" i="129"/>
  <c r="FM481" i="129"/>
  <c r="FK481" i="129"/>
  <c r="EX481" i="129"/>
  <c r="ET481" i="129"/>
  <c r="ER481" i="129"/>
  <c r="EN481" i="129"/>
  <c r="EL481" i="129"/>
  <c r="DH481" i="129"/>
  <c r="CW481" i="129"/>
  <c r="DP481" i="129" s="1"/>
  <c r="CH481" i="129"/>
  <c r="CD481" i="129"/>
  <c r="CB481" i="129"/>
  <c r="BX481" i="129"/>
  <c r="BV481" i="129"/>
  <c r="BI481" i="129"/>
  <c r="BE481" i="129"/>
  <c r="BC481" i="129"/>
  <c r="AY481" i="129"/>
  <c r="AW481" i="129"/>
  <c r="FW480" i="129"/>
  <c r="FS480" i="129"/>
  <c r="FQ480" i="129"/>
  <c r="FM480" i="129"/>
  <c r="FK480" i="129"/>
  <c r="EX480" i="129"/>
  <c r="ET480" i="129"/>
  <c r="ER480" i="129"/>
  <c r="EN480" i="129"/>
  <c r="EL480" i="129"/>
  <c r="DH480" i="129"/>
  <c r="CW480" i="129"/>
  <c r="DP480" i="129" s="1"/>
  <c r="CH480" i="129"/>
  <c r="CD480" i="129"/>
  <c r="CB480" i="129"/>
  <c r="BX480" i="129"/>
  <c r="BV480" i="129"/>
  <c r="BI480" i="129"/>
  <c r="BE480" i="129"/>
  <c r="BC480" i="129"/>
  <c r="AY480" i="129"/>
  <c r="AW480" i="129"/>
  <c r="FW479" i="129"/>
  <c r="FS479" i="129"/>
  <c r="FQ479" i="129"/>
  <c r="FM479" i="129"/>
  <c r="FK479" i="129"/>
  <c r="EX479" i="129"/>
  <c r="ET479" i="129"/>
  <c r="ER479" i="129"/>
  <c r="EN479" i="129"/>
  <c r="EL479" i="129"/>
  <c r="DH479" i="129"/>
  <c r="CW479" i="129"/>
  <c r="DP479" i="129" s="1"/>
  <c r="CH479" i="129"/>
  <c r="CD479" i="129"/>
  <c r="CB479" i="129"/>
  <c r="BX479" i="129"/>
  <c r="BV479" i="129"/>
  <c r="BI479" i="129"/>
  <c r="BE479" i="129"/>
  <c r="BC479" i="129"/>
  <c r="AY479" i="129"/>
  <c r="AW479" i="129"/>
  <c r="FW478" i="129"/>
  <c r="FS478" i="129"/>
  <c r="FQ478" i="129"/>
  <c r="FM478" i="129"/>
  <c r="FK478" i="129"/>
  <c r="EX478" i="129"/>
  <c r="ET478" i="129"/>
  <c r="ER478" i="129"/>
  <c r="EN478" i="129"/>
  <c r="EL478" i="129"/>
  <c r="DH478" i="129"/>
  <c r="CW478" i="129"/>
  <c r="DP478" i="129" s="1"/>
  <c r="CH478" i="129"/>
  <c r="CD478" i="129"/>
  <c r="CB478" i="129"/>
  <c r="BX478" i="129"/>
  <c r="BV478" i="129"/>
  <c r="BI478" i="129"/>
  <c r="BE478" i="129"/>
  <c r="BC478" i="129"/>
  <c r="AY478" i="129"/>
  <c r="AW478" i="129"/>
  <c r="FW477" i="129"/>
  <c r="FS477" i="129"/>
  <c r="FQ477" i="129"/>
  <c r="FM477" i="129"/>
  <c r="FK477" i="129"/>
  <c r="EX477" i="129"/>
  <c r="ET477" i="129"/>
  <c r="ER477" i="129"/>
  <c r="EN477" i="129"/>
  <c r="EL477" i="129"/>
  <c r="DH477" i="129"/>
  <c r="CW477" i="129"/>
  <c r="CH477" i="129"/>
  <c r="CD477" i="129"/>
  <c r="CB477" i="129"/>
  <c r="BX477" i="129"/>
  <c r="BV477" i="129"/>
  <c r="BI477" i="129"/>
  <c r="BE477" i="129"/>
  <c r="BC477" i="129"/>
  <c r="AY477" i="129"/>
  <c r="AW477" i="129"/>
  <c r="FW476" i="129"/>
  <c r="FS476" i="129"/>
  <c r="FQ476" i="129"/>
  <c r="FM476" i="129"/>
  <c r="FK476" i="129"/>
  <c r="EX476" i="129"/>
  <c r="ET476" i="129"/>
  <c r="ER476" i="129"/>
  <c r="EN476" i="129"/>
  <c r="EL476" i="129"/>
  <c r="DH476" i="129"/>
  <c r="CW476" i="129"/>
  <c r="DP476" i="129" s="1"/>
  <c r="CH476" i="129"/>
  <c r="CD476" i="129"/>
  <c r="CB476" i="129"/>
  <c r="BX476" i="129"/>
  <c r="BV476" i="129"/>
  <c r="BI476" i="129"/>
  <c r="BE476" i="129"/>
  <c r="BC476" i="129"/>
  <c r="AY476" i="129"/>
  <c r="AW476" i="129"/>
  <c r="FW475" i="129"/>
  <c r="FS475" i="129"/>
  <c r="FQ475" i="129"/>
  <c r="FM475" i="129"/>
  <c r="FK475" i="129"/>
  <c r="EX475" i="129"/>
  <c r="ET475" i="129"/>
  <c r="ER475" i="129"/>
  <c r="EN475" i="129"/>
  <c r="EL475" i="129"/>
  <c r="DH475" i="129"/>
  <c r="CW475" i="129"/>
  <c r="DP475" i="129" s="1"/>
  <c r="CH475" i="129"/>
  <c r="CD475" i="129"/>
  <c r="CB475" i="129"/>
  <c r="BX475" i="129"/>
  <c r="BV475" i="129"/>
  <c r="BI475" i="129"/>
  <c r="BE475" i="129"/>
  <c r="BC475" i="129"/>
  <c r="AY475" i="129"/>
  <c r="AW475" i="129"/>
  <c r="FW474" i="129"/>
  <c r="FS474" i="129"/>
  <c r="FQ474" i="129"/>
  <c r="FM474" i="129"/>
  <c r="FK474" i="129"/>
  <c r="EX474" i="129"/>
  <c r="ET474" i="129"/>
  <c r="ER474" i="129"/>
  <c r="EN474" i="129"/>
  <c r="EL474" i="129"/>
  <c r="DH474" i="129"/>
  <c r="CW474" i="129"/>
  <c r="CH474" i="129"/>
  <c r="CD474" i="129"/>
  <c r="CB474" i="129"/>
  <c r="BX474" i="129"/>
  <c r="BV474" i="129"/>
  <c r="BI474" i="129"/>
  <c r="BE474" i="129"/>
  <c r="BC474" i="129"/>
  <c r="AY474" i="129"/>
  <c r="AW474" i="129"/>
  <c r="FW473" i="129"/>
  <c r="FS473" i="129"/>
  <c r="FQ473" i="129"/>
  <c r="FM473" i="129"/>
  <c r="FK473" i="129"/>
  <c r="EX473" i="129"/>
  <c r="ET473" i="129"/>
  <c r="ER473" i="129"/>
  <c r="EN473" i="129"/>
  <c r="EL473" i="129"/>
  <c r="DH473" i="129"/>
  <c r="CW473" i="129"/>
  <c r="CH473" i="129"/>
  <c r="CD473" i="129"/>
  <c r="CB473" i="129"/>
  <c r="BX473" i="129"/>
  <c r="BV473" i="129"/>
  <c r="BI473" i="129"/>
  <c r="BE473" i="129"/>
  <c r="BC473" i="129"/>
  <c r="AY473" i="129"/>
  <c r="AW473" i="129"/>
  <c r="FW472" i="129"/>
  <c r="FS472" i="129"/>
  <c r="FQ472" i="129"/>
  <c r="FM472" i="129"/>
  <c r="FK472" i="129"/>
  <c r="EX472" i="129"/>
  <c r="ET472" i="129"/>
  <c r="ER472" i="129"/>
  <c r="EN472" i="129"/>
  <c r="EL472" i="129"/>
  <c r="DH472" i="129"/>
  <c r="CW472" i="129"/>
  <c r="CH472" i="129"/>
  <c r="CD472" i="129"/>
  <c r="CB472" i="129"/>
  <c r="BX472" i="129"/>
  <c r="BV472" i="129"/>
  <c r="BI472" i="129"/>
  <c r="BE472" i="129"/>
  <c r="BC472" i="129"/>
  <c r="AY472" i="129"/>
  <c r="AW472" i="129"/>
  <c r="FW471" i="129"/>
  <c r="FS471" i="129"/>
  <c r="FQ471" i="129"/>
  <c r="FM471" i="129"/>
  <c r="FK471" i="129"/>
  <c r="EX471" i="129"/>
  <c r="ET471" i="129"/>
  <c r="ER471" i="129"/>
  <c r="EN471" i="129"/>
  <c r="EL471" i="129"/>
  <c r="DH471" i="129"/>
  <c r="CW471" i="129"/>
  <c r="CH471" i="129"/>
  <c r="CD471" i="129"/>
  <c r="CB471" i="129"/>
  <c r="BX471" i="129"/>
  <c r="BV471" i="129"/>
  <c r="BI471" i="129"/>
  <c r="BE471" i="129"/>
  <c r="BC471" i="129"/>
  <c r="AY471" i="129"/>
  <c r="AW471" i="129"/>
  <c r="FW470" i="129"/>
  <c r="FS470" i="129"/>
  <c r="FQ470" i="129"/>
  <c r="FM470" i="129"/>
  <c r="FK470" i="129"/>
  <c r="EX470" i="129"/>
  <c r="ET470" i="129"/>
  <c r="ER470" i="129"/>
  <c r="EN470" i="129"/>
  <c r="EL470" i="129"/>
  <c r="DH470" i="129"/>
  <c r="CW470" i="129"/>
  <c r="DP470" i="129" s="1"/>
  <c r="CH470" i="129"/>
  <c r="CD470" i="129"/>
  <c r="CB470" i="129"/>
  <c r="BX470" i="129"/>
  <c r="BV470" i="129"/>
  <c r="BI470" i="129"/>
  <c r="BE470" i="129"/>
  <c r="BC470" i="129"/>
  <c r="AY470" i="129"/>
  <c r="AW470" i="129"/>
  <c r="FW469" i="129"/>
  <c r="FS469" i="129"/>
  <c r="FQ469" i="129"/>
  <c r="FM469" i="129"/>
  <c r="FK469" i="129"/>
  <c r="EX469" i="129"/>
  <c r="ET469" i="129"/>
  <c r="ER469" i="129"/>
  <c r="EN469" i="129"/>
  <c r="EL469" i="129"/>
  <c r="DH469" i="129"/>
  <c r="CW469" i="129"/>
  <c r="CH469" i="129"/>
  <c r="CD469" i="129"/>
  <c r="CB469" i="129"/>
  <c r="BX469" i="129"/>
  <c r="BV469" i="129"/>
  <c r="BI469" i="129"/>
  <c r="BE469" i="129"/>
  <c r="BC469" i="129"/>
  <c r="AY469" i="129"/>
  <c r="AW469" i="129"/>
  <c r="FW468" i="129"/>
  <c r="FS468" i="129"/>
  <c r="FQ468" i="129"/>
  <c r="FM468" i="129"/>
  <c r="FK468" i="129"/>
  <c r="EX468" i="129"/>
  <c r="ET468" i="129"/>
  <c r="ER468" i="129"/>
  <c r="EN468" i="129"/>
  <c r="EL468" i="129"/>
  <c r="EA468" i="129"/>
  <c r="DH468" i="129"/>
  <c r="CW468" i="129"/>
  <c r="DP468" i="129" s="1"/>
  <c r="CH468" i="129"/>
  <c r="CD468" i="129"/>
  <c r="CB468" i="129"/>
  <c r="BX468" i="129"/>
  <c r="BV468" i="129"/>
  <c r="BI468" i="129"/>
  <c r="BE468" i="129"/>
  <c r="BC468" i="129"/>
  <c r="AY468" i="129"/>
  <c r="AW468" i="129"/>
  <c r="FW467" i="129"/>
  <c r="FS467" i="129"/>
  <c r="FQ467" i="129"/>
  <c r="FM467" i="129"/>
  <c r="FK467" i="129"/>
  <c r="EX467" i="129"/>
  <c r="ET467" i="129"/>
  <c r="ER467" i="129"/>
  <c r="EN467" i="129"/>
  <c r="EL467" i="129"/>
  <c r="DH467" i="129"/>
  <c r="CW467" i="129"/>
  <c r="CH467" i="129"/>
  <c r="CD467" i="129"/>
  <c r="CB467" i="129"/>
  <c r="BX467" i="129"/>
  <c r="BV467" i="129"/>
  <c r="BI467" i="129"/>
  <c r="BE467" i="129"/>
  <c r="BC467" i="129"/>
  <c r="AY467" i="129"/>
  <c r="AW467" i="129"/>
  <c r="FW466" i="129"/>
  <c r="FS466" i="129"/>
  <c r="FQ466" i="129"/>
  <c r="FM466" i="129"/>
  <c r="FK466" i="129"/>
  <c r="EX466" i="129"/>
  <c r="ET466" i="129"/>
  <c r="ER466" i="129"/>
  <c r="EN466" i="129"/>
  <c r="EL466" i="129"/>
  <c r="DH466" i="129"/>
  <c r="CW466" i="129"/>
  <c r="CH466" i="129"/>
  <c r="CD466" i="129"/>
  <c r="CB466" i="129"/>
  <c r="BX466" i="129"/>
  <c r="BV466" i="129"/>
  <c r="BI466" i="129"/>
  <c r="BE466" i="129"/>
  <c r="BC466" i="129"/>
  <c r="AY466" i="129"/>
  <c r="AW466" i="129"/>
  <c r="FW465" i="129"/>
  <c r="FS465" i="129"/>
  <c r="FQ465" i="129"/>
  <c r="FM465" i="129"/>
  <c r="FK465" i="129"/>
  <c r="EX465" i="129"/>
  <c r="ET465" i="129"/>
  <c r="ER465" i="129"/>
  <c r="EN465" i="129"/>
  <c r="EL465" i="129"/>
  <c r="DH465" i="129"/>
  <c r="CW465" i="129"/>
  <c r="CH465" i="129"/>
  <c r="CD465" i="129"/>
  <c r="CB465" i="129"/>
  <c r="BX465" i="129"/>
  <c r="BV465" i="129"/>
  <c r="BI465" i="129"/>
  <c r="BE465" i="129"/>
  <c r="BC465" i="129"/>
  <c r="AY465" i="129"/>
  <c r="AW465" i="129"/>
  <c r="FW464" i="129"/>
  <c r="FS464" i="129"/>
  <c r="FQ464" i="129"/>
  <c r="FM464" i="129"/>
  <c r="FK464" i="129"/>
  <c r="EX464" i="129"/>
  <c r="ET464" i="129"/>
  <c r="ER464" i="129"/>
  <c r="EN464" i="129"/>
  <c r="EL464" i="129"/>
  <c r="DH464" i="129"/>
  <c r="CW464" i="129"/>
  <c r="DP464" i="129" s="1"/>
  <c r="CH464" i="129"/>
  <c r="CD464" i="129"/>
  <c r="CB464" i="129"/>
  <c r="BX464" i="129"/>
  <c r="BV464" i="129"/>
  <c r="BI464" i="129"/>
  <c r="BE464" i="129"/>
  <c r="BC464" i="129"/>
  <c r="AY464" i="129"/>
  <c r="AW464" i="129"/>
  <c r="FW463" i="129"/>
  <c r="FS463" i="129"/>
  <c r="FQ463" i="129"/>
  <c r="FM463" i="129"/>
  <c r="FK463" i="129"/>
  <c r="EX463" i="129"/>
  <c r="ET463" i="129"/>
  <c r="ER463" i="129"/>
  <c r="EN463" i="129"/>
  <c r="EL463" i="129"/>
  <c r="DH463" i="129"/>
  <c r="CW463" i="129"/>
  <c r="DP463" i="129" s="1"/>
  <c r="CH463" i="129"/>
  <c r="CD463" i="129"/>
  <c r="CB463" i="129"/>
  <c r="BX463" i="129"/>
  <c r="BV463" i="129"/>
  <c r="BI463" i="129"/>
  <c r="BE463" i="129"/>
  <c r="BC463" i="129"/>
  <c r="AY463" i="129"/>
  <c r="AW463" i="129"/>
  <c r="FW462" i="129"/>
  <c r="FS462" i="129"/>
  <c r="FQ462" i="129"/>
  <c r="FM462" i="129"/>
  <c r="FK462" i="129"/>
  <c r="EX462" i="129"/>
  <c r="ET462" i="129"/>
  <c r="ER462" i="129"/>
  <c r="EN462" i="129"/>
  <c r="EL462" i="129"/>
  <c r="DH462" i="129"/>
  <c r="CW462" i="129"/>
  <c r="DP462" i="129" s="1"/>
  <c r="CH462" i="129"/>
  <c r="CD462" i="129"/>
  <c r="CB462" i="129"/>
  <c r="BX462" i="129"/>
  <c r="BV462" i="129"/>
  <c r="BI462" i="129"/>
  <c r="BE462" i="129"/>
  <c r="BC462" i="129"/>
  <c r="AY462" i="129"/>
  <c r="AW462" i="129"/>
  <c r="FW461" i="129"/>
  <c r="FS461" i="129"/>
  <c r="FQ461" i="129"/>
  <c r="FM461" i="129"/>
  <c r="FK461" i="129"/>
  <c r="EX461" i="129"/>
  <c r="ET461" i="129"/>
  <c r="ER461" i="129"/>
  <c r="EN461" i="129"/>
  <c r="EL461" i="129"/>
  <c r="DH461" i="129"/>
  <c r="CW461" i="129"/>
  <c r="CH461" i="129"/>
  <c r="CD461" i="129"/>
  <c r="CB461" i="129"/>
  <c r="BX461" i="129"/>
  <c r="BV461" i="129"/>
  <c r="BI461" i="129"/>
  <c r="BE461" i="129"/>
  <c r="BC461" i="129"/>
  <c r="AY461" i="129"/>
  <c r="AW461" i="129"/>
  <c r="FW460" i="129"/>
  <c r="FS460" i="129"/>
  <c r="FQ460" i="129"/>
  <c r="FM460" i="129"/>
  <c r="FK460" i="129"/>
  <c r="EX460" i="129"/>
  <c r="ET460" i="129"/>
  <c r="ER460" i="129"/>
  <c r="EN460" i="129"/>
  <c r="EL460" i="129"/>
  <c r="DH460" i="129"/>
  <c r="CW460" i="129"/>
  <c r="DP460" i="129" s="1"/>
  <c r="CH460" i="129"/>
  <c r="CD460" i="129"/>
  <c r="CB460" i="129"/>
  <c r="BX460" i="129"/>
  <c r="BV460" i="129"/>
  <c r="BI460" i="129"/>
  <c r="BE460" i="129"/>
  <c r="BC460" i="129"/>
  <c r="AY460" i="129"/>
  <c r="AW460" i="129"/>
  <c r="FW459" i="129"/>
  <c r="FS459" i="129"/>
  <c r="FQ459" i="129"/>
  <c r="FM459" i="129"/>
  <c r="FK459" i="129"/>
  <c r="EX459" i="129"/>
  <c r="ET459" i="129"/>
  <c r="ER459" i="129"/>
  <c r="EN459" i="129"/>
  <c r="EL459" i="129"/>
  <c r="DH459" i="129"/>
  <c r="CW459" i="129"/>
  <c r="DP459" i="129" s="1"/>
  <c r="CH459" i="129"/>
  <c r="CD459" i="129"/>
  <c r="CB459" i="129"/>
  <c r="BX459" i="129"/>
  <c r="BV459" i="129"/>
  <c r="BI459" i="129"/>
  <c r="BE459" i="129"/>
  <c r="BC459" i="129"/>
  <c r="AY459" i="129"/>
  <c r="AW459" i="129"/>
  <c r="FW458" i="129"/>
  <c r="FS458" i="129"/>
  <c r="FQ458" i="129"/>
  <c r="FM458" i="129"/>
  <c r="FK458" i="129"/>
  <c r="EX458" i="129"/>
  <c r="ET458" i="129"/>
  <c r="ER458" i="129"/>
  <c r="EN458" i="129"/>
  <c r="EL458" i="129"/>
  <c r="DH458" i="129"/>
  <c r="CW458" i="129"/>
  <c r="DP458" i="129" s="1"/>
  <c r="CH458" i="129"/>
  <c r="CD458" i="129"/>
  <c r="CB458" i="129"/>
  <c r="BX458" i="129"/>
  <c r="BV458" i="129"/>
  <c r="BI458" i="129"/>
  <c r="BE458" i="129"/>
  <c r="BC458" i="129"/>
  <c r="AY458" i="129"/>
  <c r="AW458" i="129"/>
  <c r="FW457" i="129"/>
  <c r="FS457" i="129"/>
  <c r="FQ457" i="129"/>
  <c r="FM457" i="129"/>
  <c r="FK457" i="129"/>
  <c r="EX457" i="129"/>
  <c r="ET457" i="129"/>
  <c r="ER457" i="129"/>
  <c r="EN457" i="129"/>
  <c r="EL457" i="129"/>
  <c r="DH457" i="129"/>
  <c r="CW457" i="129"/>
  <c r="DP457" i="129" s="1"/>
  <c r="CH457" i="129"/>
  <c r="CD457" i="129"/>
  <c r="CB457" i="129"/>
  <c r="BX457" i="129"/>
  <c r="BV457" i="129"/>
  <c r="BI457" i="129"/>
  <c r="BE457" i="129"/>
  <c r="BC457" i="129"/>
  <c r="AY457" i="129"/>
  <c r="AW457" i="129"/>
  <c r="FW456" i="129"/>
  <c r="FS456" i="129"/>
  <c r="FQ456" i="129"/>
  <c r="FM456" i="129"/>
  <c r="FK456" i="129"/>
  <c r="EX456" i="129"/>
  <c r="ET456" i="129"/>
  <c r="ER456" i="129"/>
  <c r="EN456" i="129"/>
  <c r="EL456" i="129"/>
  <c r="DH456" i="129"/>
  <c r="CW456" i="129"/>
  <c r="DP456" i="129" s="1"/>
  <c r="CH456" i="129"/>
  <c r="CD456" i="129"/>
  <c r="CB456" i="129"/>
  <c r="BX456" i="129"/>
  <c r="BV456" i="129"/>
  <c r="BI456" i="129"/>
  <c r="BE456" i="129"/>
  <c r="BC456" i="129"/>
  <c r="AY456" i="129"/>
  <c r="AW456" i="129"/>
  <c r="FW455" i="129"/>
  <c r="FS455" i="129"/>
  <c r="FQ455" i="129"/>
  <c r="FM455" i="129"/>
  <c r="FK455" i="129"/>
  <c r="EX455" i="129"/>
  <c r="ET455" i="129"/>
  <c r="ER455" i="129"/>
  <c r="EN455" i="129"/>
  <c r="EL455" i="129"/>
  <c r="DH455" i="129"/>
  <c r="CW455" i="129"/>
  <c r="DP455" i="129" s="1"/>
  <c r="CH455" i="129"/>
  <c r="CD455" i="129"/>
  <c r="CB455" i="129"/>
  <c r="BX455" i="129"/>
  <c r="BV455" i="129"/>
  <c r="BI455" i="129"/>
  <c r="BE455" i="129"/>
  <c r="BC455" i="129"/>
  <c r="AY455" i="129"/>
  <c r="AW455" i="129"/>
  <c r="FW454" i="129"/>
  <c r="FS454" i="129"/>
  <c r="FQ454" i="129"/>
  <c r="FM454" i="129"/>
  <c r="FK454" i="129"/>
  <c r="EX454" i="129"/>
  <c r="ET454" i="129"/>
  <c r="ER454" i="129"/>
  <c r="EN454" i="129"/>
  <c r="EL454" i="129"/>
  <c r="DH454" i="129"/>
  <c r="CW454" i="129"/>
  <c r="CH454" i="129"/>
  <c r="CD454" i="129"/>
  <c r="CB454" i="129"/>
  <c r="BX454" i="129"/>
  <c r="BV454" i="129"/>
  <c r="BI454" i="129"/>
  <c r="BE454" i="129"/>
  <c r="BC454" i="129"/>
  <c r="AY454" i="129"/>
  <c r="AW454" i="129"/>
  <c r="FW453" i="129"/>
  <c r="FS453" i="129"/>
  <c r="FQ453" i="129"/>
  <c r="FM453" i="129"/>
  <c r="FK453" i="129"/>
  <c r="EX453" i="129"/>
  <c r="ET453" i="129"/>
  <c r="ER453" i="129"/>
  <c r="EN453" i="129"/>
  <c r="EL453" i="129"/>
  <c r="DH453" i="129"/>
  <c r="CW453" i="129"/>
  <c r="CH453" i="129"/>
  <c r="CD453" i="129"/>
  <c r="CB453" i="129"/>
  <c r="BX453" i="129"/>
  <c r="BV453" i="129"/>
  <c r="BI453" i="129"/>
  <c r="BE453" i="129"/>
  <c r="BC453" i="129"/>
  <c r="AY453" i="129"/>
  <c r="AW453" i="129"/>
  <c r="FW452" i="129"/>
  <c r="FS452" i="129"/>
  <c r="FQ452" i="129"/>
  <c r="FM452" i="129"/>
  <c r="FK452" i="129"/>
  <c r="EX452" i="129"/>
  <c r="ET452" i="129"/>
  <c r="ER452" i="129"/>
  <c r="EN452" i="129"/>
  <c r="EL452" i="129"/>
  <c r="DH452" i="129"/>
  <c r="CW452" i="129"/>
  <c r="DP452" i="129" s="1"/>
  <c r="CH452" i="129"/>
  <c r="CD452" i="129"/>
  <c r="CB452" i="129"/>
  <c r="BX452" i="129"/>
  <c r="BV452" i="129"/>
  <c r="BI452" i="129"/>
  <c r="BE452" i="129"/>
  <c r="BC452" i="129"/>
  <c r="AY452" i="129"/>
  <c r="AW452" i="129"/>
  <c r="FW451" i="129"/>
  <c r="FS451" i="129"/>
  <c r="FQ451" i="129"/>
  <c r="FM451" i="129"/>
  <c r="FK451" i="129"/>
  <c r="EX451" i="129"/>
  <c r="ET451" i="129"/>
  <c r="ER451" i="129"/>
  <c r="EN451" i="129"/>
  <c r="EL451" i="129"/>
  <c r="DH451" i="129"/>
  <c r="CW451" i="129"/>
  <c r="CH451" i="129"/>
  <c r="CD451" i="129"/>
  <c r="CB451" i="129"/>
  <c r="BX451" i="129"/>
  <c r="BV451" i="129"/>
  <c r="BI451" i="129"/>
  <c r="BE451" i="129"/>
  <c r="BC451" i="129"/>
  <c r="AY451" i="129"/>
  <c r="AW451" i="129"/>
  <c r="FW450" i="129"/>
  <c r="FS450" i="129"/>
  <c r="FQ450" i="129"/>
  <c r="FM450" i="129"/>
  <c r="FK450" i="129"/>
  <c r="EX450" i="129"/>
  <c r="ET450" i="129"/>
  <c r="ER450" i="129"/>
  <c r="EN450" i="129"/>
  <c r="EL450" i="129"/>
  <c r="DH450" i="129"/>
  <c r="CW450" i="129"/>
  <c r="DP450" i="129" s="1"/>
  <c r="CH450" i="129"/>
  <c r="CD450" i="129"/>
  <c r="CB450" i="129"/>
  <c r="BX450" i="129"/>
  <c r="BV450" i="129"/>
  <c r="BI450" i="129"/>
  <c r="BE450" i="129"/>
  <c r="BC450" i="129"/>
  <c r="AY450" i="129"/>
  <c r="AW450" i="129"/>
  <c r="FW449" i="129"/>
  <c r="FS449" i="129"/>
  <c r="FQ449" i="129"/>
  <c r="FM449" i="129"/>
  <c r="FK449" i="129"/>
  <c r="EX449" i="129"/>
  <c r="ET449" i="129"/>
  <c r="ER449" i="129"/>
  <c r="EN449" i="129"/>
  <c r="EL449" i="129"/>
  <c r="DH449" i="129"/>
  <c r="CW449" i="129"/>
  <c r="CH449" i="129"/>
  <c r="CD449" i="129"/>
  <c r="CB449" i="129"/>
  <c r="BX449" i="129"/>
  <c r="BV449" i="129"/>
  <c r="BI449" i="129"/>
  <c r="BE449" i="129"/>
  <c r="BC449" i="129"/>
  <c r="AY449" i="129"/>
  <c r="AW449" i="129"/>
  <c r="FW448" i="129"/>
  <c r="FS448" i="129"/>
  <c r="FQ448" i="129"/>
  <c r="FM448" i="129"/>
  <c r="FK448" i="129"/>
  <c r="EX448" i="129"/>
  <c r="ET448" i="129"/>
  <c r="ER448" i="129"/>
  <c r="EN448" i="129"/>
  <c r="EL448" i="129"/>
  <c r="DH448" i="129"/>
  <c r="CW448" i="129"/>
  <c r="DP448" i="129" s="1"/>
  <c r="CH448" i="129"/>
  <c r="CD448" i="129"/>
  <c r="CB448" i="129"/>
  <c r="BX448" i="129"/>
  <c r="BV448" i="129"/>
  <c r="BI448" i="129"/>
  <c r="BE448" i="129"/>
  <c r="BC448" i="129"/>
  <c r="AY448" i="129"/>
  <c r="AW448" i="129"/>
  <c r="FW447" i="129"/>
  <c r="FS447" i="129"/>
  <c r="FQ447" i="129"/>
  <c r="FM447" i="129"/>
  <c r="FK447" i="129"/>
  <c r="EX447" i="129"/>
  <c r="ET447" i="129"/>
  <c r="ER447" i="129"/>
  <c r="EN447" i="129"/>
  <c r="EL447" i="129"/>
  <c r="DH447" i="129"/>
  <c r="CW447" i="129"/>
  <c r="CH447" i="129"/>
  <c r="CD447" i="129"/>
  <c r="CB447" i="129"/>
  <c r="BX447" i="129"/>
  <c r="BV447" i="129"/>
  <c r="BI447" i="129"/>
  <c r="BE447" i="129"/>
  <c r="BC447" i="129"/>
  <c r="AY447" i="129"/>
  <c r="AW447" i="129"/>
  <c r="FW446" i="129"/>
  <c r="FS446" i="129"/>
  <c r="FQ446" i="129"/>
  <c r="FM446" i="129"/>
  <c r="FK446" i="129"/>
  <c r="EX446" i="129"/>
  <c r="ET446" i="129"/>
  <c r="ER446" i="129"/>
  <c r="EN446" i="129"/>
  <c r="EL446" i="129"/>
  <c r="DH446" i="129"/>
  <c r="CW446" i="129"/>
  <c r="DP446" i="129" s="1"/>
  <c r="CH446" i="129"/>
  <c r="CD446" i="129"/>
  <c r="CB446" i="129"/>
  <c r="BX446" i="129"/>
  <c r="BV446" i="129"/>
  <c r="BI446" i="129"/>
  <c r="BE446" i="129"/>
  <c r="BC446" i="129"/>
  <c r="AY446" i="129"/>
  <c r="AW446" i="129"/>
  <c r="FW445" i="129"/>
  <c r="FS445" i="129"/>
  <c r="FQ445" i="129"/>
  <c r="FM445" i="129"/>
  <c r="FK445" i="129"/>
  <c r="EX445" i="129"/>
  <c r="ET445" i="129"/>
  <c r="ER445" i="129"/>
  <c r="EN445" i="129"/>
  <c r="EL445" i="129"/>
  <c r="DH445" i="129"/>
  <c r="CW445" i="129"/>
  <c r="DP445" i="129" s="1"/>
  <c r="CH445" i="129"/>
  <c r="CD445" i="129"/>
  <c r="CB445" i="129"/>
  <c r="BX445" i="129"/>
  <c r="BV445" i="129"/>
  <c r="BI445" i="129"/>
  <c r="BE445" i="129"/>
  <c r="BC445" i="129"/>
  <c r="AY445" i="129"/>
  <c r="AW445" i="129"/>
  <c r="FW444" i="129"/>
  <c r="FS444" i="129"/>
  <c r="FQ444" i="129"/>
  <c r="FM444" i="129"/>
  <c r="FK444" i="129"/>
  <c r="EX444" i="129"/>
  <c r="ET444" i="129"/>
  <c r="ER444" i="129"/>
  <c r="EN444" i="129"/>
  <c r="EL444" i="129"/>
  <c r="DH444" i="129"/>
  <c r="CW444" i="129"/>
  <c r="DP444" i="129" s="1"/>
  <c r="CH444" i="129"/>
  <c r="CD444" i="129"/>
  <c r="CB444" i="129"/>
  <c r="BX444" i="129"/>
  <c r="BV444" i="129"/>
  <c r="BI444" i="129"/>
  <c r="BE444" i="129"/>
  <c r="BC444" i="129"/>
  <c r="AY444" i="129"/>
  <c r="AW444" i="129"/>
  <c r="FW443" i="129"/>
  <c r="FS443" i="129"/>
  <c r="FQ443" i="129"/>
  <c r="FM443" i="129"/>
  <c r="FK443" i="129"/>
  <c r="EX443" i="129"/>
  <c r="ET443" i="129"/>
  <c r="ER443" i="129"/>
  <c r="EN443" i="129"/>
  <c r="EL443" i="129"/>
  <c r="DH443" i="129"/>
  <c r="CW443" i="129"/>
  <c r="DP443" i="129" s="1"/>
  <c r="CH443" i="129"/>
  <c r="CD443" i="129"/>
  <c r="CB443" i="129"/>
  <c r="BX443" i="129"/>
  <c r="BV443" i="129"/>
  <c r="BI443" i="129"/>
  <c r="BE443" i="129"/>
  <c r="BC443" i="129"/>
  <c r="AY443" i="129"/>
  <c r="AW443" i="129"/>
  <c r="FW442" i="129"/>
  <c r="FS442" i="129"/>
  <c r="FQ442" i="129"/>
  <c r="FM442" i="129"/>
  <c r="FK442" i="129"/>
  <c r="EX442" i="129"/>
  <c r="ET442" i="129"/>
  <c r="ER442" i="129"/>
  <c r="EN442" i="129"/>
  <c r="EL442" i="129"/>
  <c r="DH442" i="129"/>
  <c r="CW442" i="129"/>
  <c r="DP442" i="129" s="1"/>
  <c r="CH442" i="129"/>
  <c r="CD442" i="129"/>
  <c r="CB442" i="129"/>
  <c r="BX442" i="129"/>
  <c r="BV442" i="129"/>
  <c r="BI442" i="129"/>
  <c r="BE442" i="129"/>
  <c r="BC442" i="129"/>
  <c r="AY442" i="129"/>
  <c r="AW442" i="129"/>
  <c r="FW441" i="129"/>
  <c r="FS441" i="129"/>
  <c r="FQ441" i="129"/>
  <c r="FM441" i="129"/>
  <c r="FK441" i="129"/>
  <c r="EX441" i="129"/>
  <c r="ET441" i="129"/>
  <c r="ER441" i="129"/>
  <c r="EN441" i="129"/>
  <c r="EL441" i="129"/>
  <c r="EA441" i="129"/>
  <c r="DH441" i="129"/>
  <c r="CW441" i="129"/>
  <c r="CH441" i="129"/>
  <c r="CD441" i="129"/>
  <c r="CB441" i="129"/>
  <c r="BX441" i="129"/>
  <c r="BV441" i="129"/>
  <c r="BI441" i="129"/>
  <c r="BE441" i="129"/>
  <c r="BC441" i="129"/>
  <c r="AY441" i="129"/>
  <c r="AW441" i="129"/>
  <c r="FW440" i="129"/>
  <c r="FS440" i="129"/>
  <c r="FQ440" i="129"/>
  <c r="FM440" i="129"/>
  <c r="FK440" i="129"/>
  <c r="EX440" i="129"/>
  <c r="ET440" i="129"/>
  <c r="ER440" i="129"/>
  <c r="EN440" i="129"/>
  <c r="EL440" i="129"/>
  <c r="DH440" i="129"/>
  <c r="CW440" i="129"/>
  <c r="DP440" i="129" s="1"/>
  <c r="CH440" i="129"/>
  <c r="CD440" i="129"/>
  <c r="CB440" i="129"/>
  <c r="BX440" i="129"/>
  <c r="BV440" i="129"/>
  <c r="BI440" i="129"/>
  <c r="BE440" i="129"/>
  <c r="BC440" i="129"/>
  <c r="AY440" i="129"/>
  <c r="AW440" i="129"/>
  <c r="FW439" i="129"/>
  <c r="FS439" i="129"/>
  <c r="FQ439" i="129"/>
  <c r="FM439" i="129"/>
  <c r="FK439" i="129"/>
  <c r="EX439" i="129"/>
  <c r="ET439" i="129"/>
  <c r="ER439" i="129"/>
  <c r="EN439" i="129"/>
  <c r="EL439" i="129"/>
  <c r="DH439" i="129"/>
  <c r="CW439" i="129"/>
  <c r="DP439" i="129" s="1"/>
  <c r="CH439" i="129"/>
  <c r="CD439" i="129"/>
  <c r="CB439" i="129"/>
  <c r="BX439" i="129"/>
  <c r="BV439" i="129"/>
  <c r="BI439" i="129"/>
  <c r="BE439" i="129"/>
  <c r="BC439" i="129"/>
  <c r="AY439" i="129"/>
  <c r="AW439" i="129"/>
  <c r="FW438" i="129"/>
  <c r="FS438" i="129"/>
  <c r="FQ438" i="129"/>
  <c r="FM438" i="129"/>
  <c r="FK438" i="129"/>
  <c r="EX438" i="129"/>
  <c r="ET438" i="129"/>
  <c r="ER438" i="129"/>
  <c r="EN438" i="129"/>
  <c r="EL438" i="129"/>
  <c r="DH438" i="129"/>
  <c r="CW438" i="129"/>
  <c r="DP438" i="129" s="1"/>
  <c r="CH438" i="129"/>
  <c r="CD438" i="129"/>
  <c r="CB438" i="129"/>
  <c r="BX438" i="129"/>
  <c r="BV438" i="129"/>
  <c r="BI438" i="129"/>
  <c r="BE438" i="129"/>
  <c r="BC438" i="129"/>
  <c r="AY438" i="129"/>
  <c r="AW438" i="129"/>
  <c r="FW437" i="129"/>
  <c r="FS437" i="129"/>
  <c r="FQ437" i="129"/>
  <c r="FM437" i="129"/>
  <c r="FK437" i="129"/>
  <c r="EX437" i="129"/>
  <c r="ET437" i="129"/>
  <c r="ER437" i="129"/>
  <c r="EN437" i="129"/>
  <c r="EL437" i="129"/>
  <c r="DH437" i="129"/>
  <c r="CW437" i="129"/>
  <c r="CH437" i="129"/>
  <c r="CD437" i="129"/>
  <c r="CB437" i="129"/>
  <c r="BX437" i="129"/>
  <c r="BV437" i="129"/>
  <c r="BI437" i="129"/>
  <c r="BE437" i="129"/>
  <c r="BC437" i="129"/>
  <c r="AY437" i="129"/>
  <c r="AW437" i="129"/>
  <c r="FW436" i="129"/>
  <c r="FS436" i="129"/>
  <c r="FQ436" i="129"/>
  <c r="FM436" i="129"/>
  <c r="FK436" i="129"/>
  <c r="EX436" i="129"/>
  <c r="ET436" i="129"/>
  <c r="ER436" i="129"/>
  <c r="EN436" i="129"/>
  <c r="EL436" i="129"/>
  <c r="DH436" i="129"/>
  <c r="CW436" i="129"/>
  <c r="DP436" i="129" s="1"/>
  <c r="CH436" i="129"/>
  <c r="CD436" i="129"/>
  <c r="CB436" i="129"/>
  <c r="BX436" i="129"/>
  <c r="BV436" i="129"/>
  <c r="BI436" i="129"/>
  <c r="BE436" i="129"/>
  <c r="BC436" i="129"/>
  <c r="AY436" i="129"/>
  <c r="AW436" i="129"/>
  <c r="FW435" i="129"/>
  <c r="FS435" i="129"/>
  <c r="FQ435" i="129"/>
  <c r="FM435" i="129"/>
  <c r="FK435" i="129"/>
  <c r="EX435" i="129"/>
  <c r="ET435" i="129"/>
  <c r="ER435" i="129"/>
  <c r="EN435" i="129"/>
  <c r="EL435" i="129"/>
  <c r="DH435" i="129"/>
  <c r="CW435" i="129"/>
  <c r="DP435" i="129" s="1"/>
  <c r="CH435" i="129"/>
  <c r="CD435" i="129"/>
  <c r="CB435" i="129"/>
  <c r="BX435" i="129"/>
  <c r="BV435" i="129"/>
  <c r="BI435" i="129"/>
  <c r="BE435" i="129"/>
  <c r="BC435" i="129"/>
  <c r="AY435" i="129"/>
  <c r="AW435" i="129"/>
  <c r="FW434" i="129"/>
  <c r="FS434" i="129"/>
  <c r="FQ434" i="129"/>
  <c r="FM434" i="129"/>
  <c r="FK434" i="129"/>
  <c r="EX434" i="129"/>
  <c r="ET434" i="129"/>
  <c r="ER434" i="129"/>
  <c r="EN434" i="129"/>
  <c r="EL434" i="129"/>
  <c r="DH434" i="129"/>
  <c r="CW434" i="129"/>
  <c r="DP434" i="129" s="1"/>
  <c r="CH434" i="129"/>
  <c r="CD434" i="129"/>
  <c r="CB434" i="129"/>
  <c r="BX434" i="129"/>
  <c r="BV434" i="129"/>
  <c r="BI434" i="129"/>
  <c r="BE434" i="129"/>
  <c r="BC434" i="129"/>
  <c r="AY434" i="129"/>
  <c r="AW434" i="129"/>
  <c r="FW433" i="129"/>
  <c r="FS433" i="129"/>
  <c r="FQ433" i="129"/>
  <c r="FM433" i="129"/>
  <c r="FK433" i="129"/>
  <c r="EX433" i="129"/>
  <c r="ET433" i="129"/>
  <c r="ER433" i="129"/>
  <c r="EN433" i="129"/>
  <c r="EL433" i="129"/>
  <c r="DH433" i="129"/>
  <c r="CW433" i="129"/>
  <c r="DP433" i="129" s="1"/>
  <c r="CH433" i="129"/>
  <c r="CD433" i="129"/>
  <c r="CB433" i="129"/>
  <c r="BX433" i="129"/>
  <c r="BV433" i="129"/>
  <c r="BI433" i="129"/>
  <c r="BE433" i="129"/>
  <c r="BC433" i="129"/>
  <c r="AY433" i="129"/>
  <c r="AW433" i="129"/>
  <c r="FW432" i="129"/>
  <c r="FS432" i="129"/>
  <c r="FQ432" i="129"/>
  <c r="FM432" i="129"/>
  <c r="FK432" i="129"/>
  <c r="EX432" i="129"/>
  <c r="ET432" i="129"/>
  <c r="ER432" i="129"/>
  <c r="EN432" i="129"/>
  <c r="EL432" i="129"/>
  <c r="DH432" i="129"/>
  <c r="CW432" i="129"/>
  <c r="CH432" i="129"/>
  <c r="CD432" i="129"/>
  <c r="CB432" i="129"/>
  <c r="BX432" i="129"/>
  <c r="BV432" i="129"/>
  <c r="BI432" i="129"/>
  <c r="BE432" i="129"/>
  <c r="BC432" i="129"/>
  <c r="AY432" i="129"/>
  <c r="AW432" i="129"/>
  <c r="FW431" i="129"/>
  <c r="FS431" i="129"/>
  <c r="FQ431" i="129"/>
  <c r="FM431" i="129"/>
  <c r="FK431" i="129"/>
  <c r="EX431" i="129"/>
  <c r="ET431" i="129"/>
  <c r="ER431" i="129"/>
  <c r="EN431" i="129"/>
  <c r="EL431" i="129"/>
  <c r="DH431" i="129"/>
  <c r="CW431" i="129"/>
  <c r="DP431" i="129" s="1"/>
  <c r="CH431" i="129"/>
  <c r="CD431" i="129"/>
  <c r="CB431" i="129"/>
  <c r="BX431" i="129"/>
  <c r="BV431" i="129"/>
  <c r="BI431" i="129"/>
  <c r="BE431" i="129"/>
  <c r="BC431" i="129"/>
  <c r="AY431" i="129"/>
  <c r="AW431" i="129"/>
  <c r="FW430" i="129"/>
  <c r="FS430" i="129"/>
  <c r="FQ430" i="129"/>
  <c r="FM430" i="129"/>
  <c r="FK430" i="129"/>
  <c r="EX430" i="129"/>
  <c r="ET430" i="129"/>
  <c r="ER430" i="129"/>
  <c r="EN430" i="129"/>
  <c r="EL430" i="129"/>
  <c r="DH430" i="129"/>
  <c r="CW430" i="129"/>
  <c r="CH430" i="129"/>
  <c r="CD430" i="129"/>
  <c r="CB430" i="129"/>
  <c r="BX430" i="129"/>
  <c r="BV430" i="129"/>
  <c r="BI430" i="129"/>
  <c r="BE430" i="129"/>
  <c r="BC430" i="129"/>
  <c r="AY430" i="129"/>
  <c r="AW430" i="129"/>
  <c r="FW429" i="129"/>
  <c r="FS429" i="129"/>
  <c r="FQ429" i="129"/>
  <c r="FM429" i="129"/>
  <c r="FK429" i="129"/>
  <c r="EX429" i="129"/>
  <c r="ET429" i="129"/>
  <c r="ER429" i="129"/>
  <c r="EN429" i="129"/>
  <c r="EL429" i="129"/>
  <c r="DH429" i="129"/>
  <c r="CW429" i="129"/>
  <c r="DP429" i="129" s="1"/>
  <c r="CH429" i="129"/>
  <c r="CD429" i="129"/>
  <c r="CB429" i="129"/>
  <c r="BX429" i="129"/>
  <c r="BV429" i="129"/>
  <c r="BI429" i="129"/>
  <c r="BE429" i="129"/>
  <c r="BC429" i="129"/>
  <c r="AY429" i="129"/>
  <c r="AW429" i="129"/>
  <c r="FW428" i="129"/>
  <c r="FS428" i="129"/>
  <c r="FQ428" i="129"/>
  <c r="FM428" i="129"/>
  <c r="FK428" i="129"/>
  <c r="EX428" i="129"/>
  <c r="ET428" i="129"/>
  <c r="ER428" i="129"/>
  <c r="EN428" i="129"/>
  <c r="EL428" i="129"/>
  <c r="DH428" i="129"/>
  <c r="CW428" i="129"/>
  <c r="DP428" i="129" s="1"/>
  <c r="CH428" i="129"/>
  <c r="CD428" i="129"/>
  <c r="CB428" i="129"/>
  <c r="BX428" i="129"/>
  <c r="BV428" i="129"/>
  <c r="BI428" i="129"/>
  <c r="BE428" i="129"/>
  <c r="BC428" i="129"/>
  <c r="AY428" i="129"/>
  <c r="AW428" i="129"/>
  <c r="FW427" i="129"/>
  <c r="FS427" i="129"/>
  <c r="FQ427" i="129"/>
  <c r="FM427" i="129"/>
  <c r="FK427" i="129"/>
  <c r="EX427" i="129"/>
  <c r="ET427" i="129"/>
  <c r="ER427" i="129"/>
  <c r="EN427" i="129"/>
  <c r="EL427" i="129"/>
  <c r="DH427" i="129"/>
  <c r="CW427" i="129"/>
  <c r="CH427" i="129"/>
  <c r="CD427" i="129"/>
  <c r="CB427" i="129"/>
  <c r="BX427" i="129"/>
  <c r="BV427" i="129"/>
  <c r="BI427" i="129"/>
  <c r="BE427" i="129"/>
  <c r="BC427" i="129"/>
  <c r="AY427" i="129"/>
  <c r="AW427" i="129"/>
  <c r="FW426" i="129"/>
  <c r="FS426" i="129"/>
  <c r="FQ426" i="129"/>
  <c r="FM426" i="129"/>
  <c r="FK426" i="129"/>
  <c r="EX426" i="129"/>
  <c r="ET426" i="129"/>
  <c r="ER426" i="129"/>
  <c r="EN426" i="129"/>
  <c r="EL426" i="129"/>
  <c r="DH426" i="129"/>
  <c r="CW426" i="129"/>
  <c r="CH426" i="129"/>
  <c r="CD426" i="129"/>
  <c r="CB426" i="129"/>
  <c r="BX426" i="129"/>
  <c r="BV426" i="129"/>
  <c r="BI426" i="129"/>
  <c r="BE426" i="129"/>
  <c r="BC426" i="129"/>
  <c r="AY426" i="129"/>
  <c r="AW426" i="129"/>
  <c r="FW425" i="129"/>
  <c r="FS425" i="129"/>
  <c r="FQ425" i="129"/>
  <c r="FM425" i="129"/>
  <c r="FK425" i="129"/>
  <c r="EX425" i="129"/>
  <c r="ET425" i="129"/>
  <c r="ER425" i="129"/>
  <c r="EN425" i="129"/>
  <c r="EL425" i="129"/>
  <c r="DH425" i="129"/>
  <c r="CW425" i="129"/>
  <c r="DP425" i="129" s="1"/>
  <c r="CH425" i="129"/>
  <c r="CD425" i="129"/>
  <c r="CB425" i="129"/>
  <c r="BX425" i="129"/>
  <c r="BV425" i="129"/>
  <c r="BI425" i="129"/>
  <c r="BE425" i="129"/>
  <c r="BC425" i="129"/>
  <c r="AY425" i="129"/>
  <c r="AW425" i="129"/>
  <c r="FW424" i="129"/>
  <c r="FS424" i="129"/>
  <c r="FQ424" i="129"/>
  <c r="FM424" i="129"/>
  <c r="FK424" i="129"/>
  <c r="EX424" i="129"/>
  <c r="ET424" i="129"/>
  <c r="ER424" i="129"/>
  <c r="EN424" i="129"/>
  <c r="EL424" i="129"/>
  <c r="DH424" i="129"/>
  <c r="CW424" i="129"/>
  <c r="DP424" i="129" s="1"/>
  <c r="CH424" i="129"/>
  <c r="CD424" i="129"/>
  <c r="CB424" i="129"/>
  <c r="BX424" i="129"/>
  <c r="BV424" i="129"/>
  <c r="BI424" i="129"/>
  <c r="BE424" i="129"/>
  <c r="BC424" i="129"/>
  <c r="AY424" i="129"/>
  <c r="AW424" i="129"/>
  <c r="FW423" i="129"/>
  <c r="FS423" i="129"/>
  <c r="FQ423" i="129"/>
  <c r="FM423" i="129"/>
  <c r="FK423" i="129"/>
  <c r="EX423" i="129"/>
  <c r="ET423" i="129"/>
  <c r="ER423" i="129"/>
  <c r="EN423" i="129"/>
  <c r="EL423" i="129"/>
  <c r="DH423" i="129"/>
  <c r="CW423" i="129"/>
  <c r="DP423" i="129" s="1"/>
  <c r="CH423" i="129"/>
  <c r="CD423" i="129"/>
  <c r="CB423" i="129"/>
  <c r="BX423" i="129"/>
  <c r="BV423" i="129"/>
  <c r="BI423" i="129"/>
  <c r="BE423" i="129"/>
  <c r="BC423" i="129"/>
  <c r="AY423" i="129"/>
  <c r="AW423" i="129"/>
  <c r="FW422" i="129"/>
  <c r="FS422" i="129"/>
  <c r="FQ422" i="129"/>
  <c r="FM422" i="129"/>
  <c r="FK422" i="129"/>
  <c r="EX422" i="129"/>
  <c r="ET422" i="129"/>
  <c r="ER422" i="129"/>
  <c r="EN422" i="129"/>
  <c r="EL422" i="129"/>
  <c r="DH422" i="129"/>
  <c r="CW422" i="129"/>
  <c r="DP422" i="129" s="1"/>
  <c r="CH422" i="129"/>
  <c r="CD422" i="129"/>
  <c r="CB422" i="129"/>
  <c r="BX422" i="129"/>
  <c r="BV422" i="129"/>
  <c r="BI422" i="129"/>
  <c r="BE422" i="129"/>
  <c r="BC422" i="129"/>
  <c r="AY422" i="129"/>
  <c r="AW422" i="129"/>
  <c r="FW421" i="129"/>
  <c r="FS421" i="129"/>
  <c r="FQ421" i="129"/>
  <c r="FM421" i="129"/>
  <c r="FK421" i="129"/>
  <c r="EX421" i="129"/>
  <c r="ET421" i="129"/>
  <c r="ER421" i="129"/>
  <c r="EN421" i="129"/>
  <c r="EL421" i="129"/>
  <c r="DH421" i="129"/>
  <c r="CW421" i="129"/>
  <c r="DP421" i="129" s="1"/>
  <c r="CH421" i="129"/>
  <c r="CD421" i="129"/>
  <c r="CB421" i="129"/>
  <c r="BX421" i="129"/>
  <c r="BV421" i="129"/>
  <c r="BI421" i="129"/>
  <c r="BE421" i="129"/>
  <c r="BC421" i="129"/>
  <c r="AY421" i="129"/>
  <c r="AW421" i="129"/>
  <c r="FW420" i="129"/>
  <c r="FS420" i="129"/>
  <c r="FQ420" i="129"/>
  <c r="FM420" i="129"/>
  <c r="FK420" i="129"/>
  <c r="EX420" i="129"/>
  <c r="ET420" i="129"/>
  <c r="ER420" i="129"/>
  <c r="EN420" i="129"/>
  <c r="EL420" i="129"/>
  <c r="DH420" i="129"/>
  <c r="CW420" i="129"/>
  <c r="DP420" i="129" s="1"/>
  <c r="CH420" i="129"/>
  <c r="CD420" i="129"/>
  <c r="CB420" i="129"/>
  <c r="BX420" i="129"/>
  <c r="BV420" i="129"/>
  <c r="BI420" i="129"/>
  <c r="BE420" i="129"/>
  <c r="BC420" i="129"/>
  <c r="AY420" i="129"/>
  <c r="AW420" i="129"/>
  <c r="FW419" i="129"/>
  <c r="FS419" i="129"/>
  <c r="FQ419" i="129"/>
  <c r="FM419" i="129"/>
  <c r="FK419" i="129"/>
  <c r="EX419" i="129"/>
  <c r="ET419" i="129"/>
  <c r="ER419" i="129"/>
  <c r="EN419" i="129"/>
  <c r="EL419" i="129"/>
  <c r="DH419" i="129"/>
  <c r="CW419" i="129"/>
  <c r="DP419" i="129" s="1"/>
  <c r="CH419" i="129"/>
  <c r="CD419" i="129"/>
  <c r="CB419" i="129"/>
  <c r="BX419" i="129"/>
  <c r="BV419" i="129"/>
  <c r="BI419" i="129"/>
  <c r="BE419" i="129"/>
  <c r="BC419" i="129"/>
  <c r="AY419" i="129"/>
  <c r="AW419" i="129"/>
  <c r="FW418" i="129"/>
  <c r="FS418" i="129"/>
  <c r="FQ418" i="129"/>
  <c r="FM418" i="129"/>
  <c r="FK418" i="129"/>
  <c r="EX418" i="129"/>
  <c r="ET418" i="129"/>
  <c r="ER418" i="129"/>
  <c r="EN418" i="129"/>
  <c r="EL418" i="129"/>
  <c r="DH418" i="129"/>
  <c r="CW418" i="129"/>
  <c r="DP418" i="129" s="1"/>
  <c r="CH418" i="129"/>
  <c r="CD418" i="129"/>
  <c r="CB418" i="129"/>
  <c r="BX418" i="129"/>
  <c r="BV418" i="129"/>
  <c r="BI418" i="129"/>
  <c r="BE418" i="129"/>
  <c r="BC418" i="129"/>
  <c r="AY418" i="129"/>
  <c r="AW418" i="129"/>
  <c r="FW417" i="129"/>
  <c r="FS417" i="129"/>
  <c r="FQ417" i="129"/>
  <c r="FM417" i="129"/>
  <c r="FK417" i="129"/>
  <c r="EX417" i="129"/>
  <c r="ET417" i="129"/>
  <c r="ER417" i="129"/>
  <c r="EN417" i="129"/>
  <c r="EL417" i="129"/>
  <c r="DH417" i="129"/>
  <c r="CW417" i="129"/>
  <c r="DP417" i="129" s="1"/>
  <c r="CH417" i="129"/>
  <c r="CD417" i="129"/>
  <c r="CB417" i="129"/>
  <c r="BX417" i="129"/>
  <c r="BV417" i="129"/>
  <c r="BI417" i="129"/>
  <c r="BE417" i="129"/>
  <c r="BC417" i="129"/>
  <c r="AY417" i="129"/>
  <c r="AW417" i="129"/>
  <c r="FW416" i="129"/>
  <c r="FS416" i="129"/>
  <c r="FQ416" i="129"/>
  <c r="FM416" i="129"/>
  <c r="FK416" i="129"/>
  <c r="EX416" i="129"/>
  <c r="ET416" i="129"/>
  <c r="ER416" i="129"/>
  <c r="EN416" i="129"/>
  <c r="EL416" i="129"/>
  <c r="DH416" i="129"/>
  <c r="CW416" i="129"/>
  <c r="DP416" i="129" s="1"/>
  <c r="CH416" i="129"/>
  <c r="CD416" i="129"/>
  <c r="CB416" i="129"/>
  <c r="BX416" i="129"/>
  <c r="BV416" i="129"/>
  <c r="BI416" i="129"/>
  <c r="BE416" i="129"/>
  <c r="BC416" i="129"/>
  <c r="AY416" i="129"/>
  <c r="AW416" i="129"/>
  <c r="FW415" i="129"/>
  <c r="FS415" i="129"/>
  <c r="FQ415" i="129"/>
  <c r="FM415" i="129"/>
  <c r="FK415" i="129"/>
  <c r="EX415" i="129"/>
  <c r="ET415" i="129"/>
  <c r="ER415" i="129"/>
  <c r="EN415" i="129"/>
  <c r="EL415" i="129"/>
  <c r="DH415" i="129"/>
  <c r="CW415" i="129"/>
  <c r="DP415" i="129" s="1"/>
  <c r="CH415" i="129"/>
  <c r="CD415" i="129"/>
  <c r="CB415" i="129"/>
  <c r="BX415" i="129"/>
  <c r="BV415" i="129"/>
  <c r="BI415" i="129"/>
  <c r="BE415" i="129"/>
  <c r="BC415" i="129"/>
  <c r="AY415" i="129"/>
  <c r="AW415" i="129"/>
  <c r="FW414" i="129"/>
  <c r="FS414" i="129"/>
  <c r="FQ414" i="129"/>
  <c r="FM414" i="129"/>
  <c r="FK414" i="129"/>
  <c r="EX414" i="129"/>
  <c r="ET414" i="129"/>
  <c r="ER414" i="129"/>
  <c r="EN414" i="129"/>
  <c r="EL414" i="129"/>
  <c r="DH414" i="129"/>
  <c r="CW414" i="129"/>
  <c r="DP414" i="129" s="1"/>
  <c r="CH414" i="129"/>
  <c r="CD414" i="129"/>
  <c r="CB414" i="129"/>
  <c r="BX414" i="129"/>
  <c r="BV414" i="129"/>
  <c r="BI414" i="129"/>
  <c r="BE414" i="129"/>
  <c r="BC414" i="129"/>
  <c r="AY414" i="129"/>
  <c r="AW414" i="129"/>
  <c r="FW413" i="129"/>
  <c r="FS413" i="129"/>
  <c r="FQ413" i="129"/>
  <c r="FM413" i="129"/>
  <c r="FK413" i="129"/>
  <c r="EX413" i="129"/>
  <c r="ET413" i="129"/>
  <c r="ER413" i="129"/>
  <c r="EN413" i="129"/>
  <c r="EL413" i="129"/>
  <c r="DH413" i="129"/>
  <c r="CW413" i="129"/>
  <c r="DP413" i="129" s="1"/>
  <c r="CH413" i="129"/>
  <c r="CD413" i="129"/>
  <c r="CB413" i="129"/>
  <c r="BX413" i="129"/>
  <c r="BV413" i="129"/>
  <c r="BI413" i="129"/>
  <c r="BE413" i="129"/>
  <c r="BC413" i="129"/>
  <c r="AY413" i="129"/>
  <c r="AW413" i="129"/>
  <c r="FW412" i="129"/>
  <c r="FS412" i="129"/>
  <c r="FQ412" i="129"/>
  <c r="FM412" i="129"/>
  <c r="FK412" i="129"/>
  <c r="EX412" i="129"/>
  <c r="ET412" i="129"/>
  <c r="ER412" i="129"/>
  <c r="EN412" i="129"/>
  <c r="EL412" i="129"/>
  <c r="DH412" i="129"/>
  <c r="CW412" i="129"/>
  <c r="DP412" i="129" s="1"/>
  <c r="CH412" i="129"/>
  <c r="CD412" i="129"/>
  <c r="CB412" i="129"/>
  <c r="BX412" i="129"/>
  <c r="BV412" i="129"/>
  <c r="BI412" i="129"/>
  <c r="BE412" i="129"/>
  <c r="BC412" i="129"/>
  <c r="AY412" i="129"/>
  <c r="AW412" i="129"/>
  <c r="FW411" i="129"/>
  <c r="FS411" i="129"/>
  <c r="FQ411" i="129"/>
  <c r="FM411" i="129"/>
  <c r="FK411" i="129"/>
  <c r="EX411" i="129"/>
  <c r="ET411" i="129"/>
  <c r="ER411" i="129"/>
  <c r="EN411" i="129"/>
  <c r="EL411" i="129"/>
  <c r="DH411" i="129"/>
  <c r="CW411" i="129"/>
  <c r="DP411" i="129" s="1"/>
  <c r="CH411" i="129"/>
  <c r="CD411" i="129"/>
  <c r="CB411" i="129"/>
  <c r="BX411" i="129"/>
  <c r="BV411" i="129"/>
  <c r="BI411" i="129"/>
  <c r="BE411" i="129"/>
  <c r="BC411" i="129"/>
  <c r="AY411" i="129"/>
  <c r="AW411" i="129"/>
  <c r="FW410" i="129"/>
  <c r="FS410" i="129"/>
  <c r="FQ410" i="129"/>
  <c r="FM410" i="129"/>
  <c r="FK410" i="129"/>
  <c r="EX410" i="129"/>
  <c r="ET410" i="129"/>
  <c r="ER410" i="129"/>
  <c r="EN410" i="129"/>
  <c r="EL410" i="129"/>
  <c r="DH410" i="129"/>
  <c r="CW410" i="129"/>
  <c r="DP410" i="129" s="1"/>
  <c r="CH410" i="129"/>
  <c r="CD410" i="129"/>
  <c r="CB410" i="129"/>
  <c r="BX410" i="129"/>
  <c r="BV410" i="129"/>
  <c r="BI410" i="129"/>
  <c r="BE410" i="129"/>
  <c r="BC410" i="129"/>
  <c r="AY410" i="129"/>
  <c r="AW410" i="129"/>
  <c r="FW409" i="129"/>
  <c r="FS409" i="129"/>
  <c r="FQ409" i="129"/>
  <c r="FM409" i="129"/>
  <c r="FK409" i="129"/>
  <c r="EX409" i="129"/>
  <c r="ET409" i="129"/>
  <c r="ER409" i="129"/>
  <c r="EN409" i="129"/>
  <c r="EL409" i="129"/>
  <c r="DH409" i="129"/>
  <c r="CW409" i="129"/>
  <c r="DP409" i="129" s="1"/>
  <c r="CH409" i="129"/>
  <c r="CD409" i="129"/>
  <c r="CB409" i="129"/>
  <c r="BX409" i="129"/>
  <c r="BV409" i="129"/>
  <c r="BI409" i="129"/>
  <c r="BE409" i="129"/>
  <c r="BC409" i="129"/>
  <c r="AY409" i="129"/>
  <c r="AW409" i="129"/>
  <c r="FW408" i="129"/>
  <c r="FS408" i="129"/>
  <c r="FQ408" i="129"/>
  <c r="FM408" i="129"/>
  <c r="FK408" i="129"/>
  <c r="EX408" i="129"/>
  <c r="ET408" i="129"/>
  <c r="ER408" i="129"/>
  <c r="EN408" i="129"/>
  <c r="EL408" i="129"/>
  <c r="DH408" i="129"/>
  <c r="CW408" i="129"/>
  <c r="DP408" i="129" s="1"/>
  <c r="CH408" i="129"/>
  <c r="CD408" i="129"/>
  <c r="CB408" i="129"/>
  <c r="BX408" i="129"/>
  <c r="BV408" i="129"/>
  <c r="BI408" i="129"/>
  <c r="BE408" i="129"/>
  <c r="BC408" i="129"/>
  <c r="AY408" i="129"/>
  <c r="AW408" i="129"/>
  <c r="FW407" i="129"/>
  <c r="FS407" i="129"/>
  <c r="FQ407" i="129"/>
  <c r="FM407" i="129"/>
  <c r="FK407" i="129"/>
  <c r="EX407" i="129"/>
  <c r="ET407" i="129"/>
  <c r="ER407" i="129"/>
  <c r="EN407" i="129"/>
  <c r="EL407" i="129"/>
  <c r="DH407" i="129"/>
  <c r="CW407" i="129"/>
  <c r="CH407" i="129"/>
  <c r="CD407" i="129"/>
  <c r="CB407" i="129"/>
  <c r="BX407" i="129"/>
  <c r="BV407" i="129"/>
  <c r="BI407" i="129"/>
  <c r="BE407" i="129"/>
  <c r="BC407" i="129"/>
  <c r="AY407" i="129"/>
  <c r="AW407" i="129"/>
  <c r="FW406" i="129"/>
  <c r="FS406" i="129"/>
  <c r="FQ406" i="129"/>
  <c r="FM406" i="129"/>
  <c r="FK406" i="129"/>
  <c r="EX406" i="129"/>
  <c r="ET406" i="129"/>
  <c r="ER406" i="129"/>
  <c r="EN406" i="129"/>
  <c r="EL406" i="129"/>
  <c r="DH406" i="129"/>
  <c r="CW406" i="129"/>
  <c r="DP406" i="129" s="1"/>
  <c r="CH406" i="129"/>
  <c r="CD406" i="129"/>
  <c r="CB406" i="129"/>
  <c r="BX406" i="129"/>
  <c r="BV406" i="129"/>
  <c r="BI406" i="129"/>
  <c r="BE406" i="129"/>
  <c r="BC406" i="129"/>
  <c r="AY406" i="129"/>
  <c r="AW406" i="129"/>
  <c r="FW405" i="129"/>
  <c r="FS405" i="129"/>
  <c r="FQ405" i="129"/>
  <c r="FM405" i="129"/>
  <c r="FK405" i="129"/>
  <c r="EX405" i="129"/>
  <c r="ET405" i="129"/>
  <c r="ER405" i="129"/>
  <c r="EN405" i="129"/>
  <c r="EL405" i="129"/>
  <c r="DH405" i="129"/>
  <c r="CW405" i="129"/>
  <c r="DP405" i="129" s="1"/>
  <c r="CH405" i="129"/>
  <c r="CD405" i="129"/>
  <c r="CB405" i="129"/>
  <c r="BX405" i="129"/>
  <c r="BV405" i="129"/>
  <c r="BI405" i="129"/>
  <c r="BE405" i="129"/>
  <c r="BC405" i="129"/>
  <c r="AY405" i="129"/>
  <c r="AW405" i="129"/>
  <c r="FW404" i="129"/>
  <c r="FS404" i="129"/>
  <c r="FQ404" i="129"/>
  <c r="FM404" i="129"/>
  <c r="FK404" i="129"/>
  <c r="EX404" i="129"/>
  <c r="ET404" i="129"/>
  <c r="ER404" i="129"/>
  <c r="EN404" i="129"/>
  <c r="EL404" i="129"/>
  <c r="DH404" i="129"/>
  <c r="CW404" i="129"/>
  <c r="DP404" i="129" s="1"/>
  <c r="CH404" i="129"/>
  <c r="CD404" i="129"/>
  <c r="CB404" i="129"/>
  <c r="BX404" i="129"/>
  <c r="BV404" i="129"/>
  <c r="BI404" i="129"/>
  <c r="BE404" i="129"/>
  <c r="BC404" i="129"/>
  <c r="AY404" i="129"/>
  <c r="AW404" i="129"/>
  <c r="FW403" i="129"/>
  <c r="FS403" i="129"/>
  <c r="FQ403" i="129"/>
  <c r="FM403" i="129"/>
  <c r="FK403" i="129"/>
  <c r="EX403" i="129"/>
  <c r="ET403" i="129"/>
  <c r="ER403" i="129"/>
  <c r="EN403" i="129"/>
  <c r="EL403" i="129"/>
  <c r="DH403" i="129"/>
  <c r="CW403" i="129"/>
  <c r="CH403" i="129"/>
  <c r="CD403" i="129"/>
  <c r="CB403" i="129"/>
  <c r="BX403" i="129"/>
  <c r="BV403" i="129"/>
  <c r="BI403" i="129"/>
  <c r="BE403" i="129"/>
  <c r="BC403" i="129"/>
  <c r="AY403" i="129"/>
  <c r="AW403" i="129"/>
  <c r="FW402" i="129"/>
  <c r="FS402" i="129"/>
  <c r="FQ402" i="129"/>
  <c r="FM402" i="129"/>
  <c r="FK402" i="129"/>
  <c r="EX402" i="129"/>
  <c r="ET402" i="129"/>
  <c r="ER402" i="129"/>
  <c r="EN402" i="129"/>
  <c r="EL402" i="129"/>
  <c r="DH402" i="129"/>
  <c r="CW402" i="129"/>
  <c r="DP402" i="129" s="1"/>
  <c r="CH402" i="129"/>
  <c r="CD402" i="129"/>
  <c r="CB402" i="129"/>
  <c r="BX402" i="129"/>
  <c r="BV402" i="129"/>
  <c r="BI402" i="129"/>
  <c r="BE402" i="129"/>
  <c r="BC402" i="129"/>
  <c r="AY402" i="129"/>
  <c r="AW402" i="129"/>
  <c r="FW401" i="129"/>
  <c r="FS401" i="129"/>
  <c r="FQ401" i="129"/>
  <c r="FM401" i="129"/>
  <c r="FK401" i="129"/>
  <c r="EX401" i="129"/>
  <c r="ET401" i="129"/>
  <c r="ER401" i="129"/>
  <c r="EN401" i="129"/>
  <c r="EL401" i="129"/>
  <c r="DH401" i="129"/>
  <c r="CW401" i="129"/>
  <c r="DP401" i="129" s="1"/>
  <c r="CH401" i="129"/>
  <c r="CD401" i="129"/>
  <c r="CB401" i="129"/>
  <c r="BX401" i="129"/>
  <c r="BV401" i="129"/>
  <c r="BI401" i="129"/>
  <c r="BE401" i="129"/>
  <c r="BC401" i="129"/>
  <c r="AY401" i="129"/>
  <c r="AW401" i="129"/>
  <c r="FW400" i="129"/>
  <c r="FS400" i="129"/>
  <c r="FQ400" i="129"/>
  <c r="FM400" i="129"/>
  <c r="FK400" i="129"/>
  <c r="EX400" i="129"/>
  <c r="ET400" i="129"/>
  <c r="ER400" i="129"/>
  <c r="EN400" i="129"/>
  <c r="EL400" i="129"/>
  <c r="DH400" i="129"/>
  <c r="CW400" i="129"/>
  <c r="DP400" i="129" s="1"/>
  <c r="CH400" i="129"/>
  <c r="CD400" i="129"/>
  <c r="CB400" i="129"/>
  <c r="BX400" i="129"/>
  <c r="BV400" i="129"/>
  <c r="BI400" i="129"/>
  <c r="BE400" i="129"/>
  <c r="BC400" i="129"/>
  <c r="AY400" i="129"/>
  <c r="AW400" i="129"/>
  <c r="FW399" i="129"/>
  <c r="FS399" i="129"/>
  <c r="FQ399" i="129"/>
  <c r="FM399" i="129"/>
  <c r="FK399" i="129"/>
  <c r="EX399" i="129"/>
  <c r="ET399" i="129"/>
  <c r="ER399" i="129"/>
  <c r="EN399" i="129"/>
  <c r="EL399" i="129"/>
  <c r="DH399" i="129"/>
  <c r="CW399" i="129"/>
  <c r="CH399" i="129"/>
  <c r="CD399" i="129"/>
  <c r="CB399" i="129"/>
  <c r="BX399" i="129"/>
  <c r="BV399" i="129"/>
  <c r="BI399" i="129"/>
  <c r="BE399" i="129"/>
  <c r="BC399" i="129"/>
  <c r="AY399" i="129"/>
  <c r="AW399" i="129"/>
  <c r="FW398" i="129"/>
  <c r="FS398" i="129"/>
  <c r="FQ398" i="129"/>
  <c r="FM398" i="129"/>
  <c r="FK398" i="129"/>
  <c r="EX398" i="129"/>
  <c r="ET398" i="129"/>
  <c r="ER398" i="129"/>
  <c r="EN398" i="129"/>
  <c r="EL398" i="129"/>
  <c r="DH398" i="129"/>
  <c r="CW398" i="129"/>
  <c r="DP398" i="129" s="1"/>
  <c r="CH398" i="129"/>
  <c r="CD398" i="129"/>
  <c r="CB398" i="129"/>
  <c r="BX398" i="129"/>
  <c r="BV398" i="129"/>
  <c r="BI398" i="129"/>
  <c r="BE398" i="129"/>
  <c r="BC398" i="129"/>
  <c r="AY398" i="129"/>
  <c r="AW398" i="129"/>
  <c r="FW397" i="129"/>
  <c r="FS397" i="129"/>
  <c r="FQ397" i="129"/>
  <c r="FM397" i="129"/>
  <c r="FK397" i="129"/>
  <c r="EX397" i="129"/>
  <c r="ET397" i="129"/>
  <c r="ER397" i="129"/>
  <c r="EN397" i="129"/>
  <c r="EL397" i="129"/>
  <c r="DH397" i="129"/>
  <c r="CW397" i="129"/>
  <c r="CH397" i="129"/>
  <c r="CD397" i="129"/>
  <c r="CB397" i="129"/>
  <c r="BX397" i="129"/>
  <c r="BV397" i="129"/>
  <c r="BI397" i="129"/>
  <c r="BE397" i="129"/>
  <c r="BC397" i="129"/>
  <c r="AY397" i="129"/>
  <c r="AW397" i="129"/>
  <c r="FW396" i="129"/>
  <c r="FS396" i="129"/>
  <c r="FQ396" i="129"/>
  <c r="FM396" i="129"/>
  <c r="FK396" i="129"/>
  <c r="EX396" i="129"/>
  <c r="ET396" i="129"/>
  <c r="ER396" i="129"/>
  <c r="EN396" i="129"/>
  <c r="EL396" i="129"/>
  <c r="DH396" i="129"/>
  <c r="CW396" i="129"/>
  <c r="CH396" i="129"/>
  <c r="CD396" i="129"/>
  <c r="CB396" i="129"/>
  <c r="BX396" i="129"/>
  <c r="BV396" i="129"/>
  <c r="BI396" i="129"/>
  <c r="BE396" i="129"/>
  <c r="BC396" i="129"/>
  <c r="AY396" i="129"/>
  <c r="AW396" i="129"/>
  <c r="FW395" i="129"/>
  <c r="FS395" i="129"/>
  <c r="FQ395" i="129"/>
  <c r="FM395" i="129"/>
  <c r="FK395" i="129"/>
  <c r="EX395" i="129"/>
  <c r="ET395" i="129"/>
  <c r="ER395" i="129"/>
  <c r="EN395" i="129"/>
  <c r="EL395" i="129"/>
  <c r="DH395" i="129"/>
  <c r="CW395" i="129"/>
  <c r="DP395" i="129" s="1"/>
  <c r="CH395" i="129"/>
  <c r="CD395" i="129"/>
  <c r="CB395" i="129"/>
  <c r="BX395" i="129"/>
  <c r="BV395" i="129"/>
  <c r="BI395" i="129"/>
  <c r="BE395" i="129"/>
  <c r="BC395" i="129"/>
  <c r="AY395" i="129"/>
  <c r="AW395" i="129"/>
  <c r="FW394" i="129"/>
  <c r="FS394" i="129"/>
  <c r="FQ394" i="129"/>
  <c r="FM394" i="129"/>
  <c r="FK394" i="129"/>
  <c r="EX394" i="129"/>
  <c r="ET394" i="129"/>
  <c r="ER394" i="129"/>
  <c r="EN394" i="129"/>
  <c r="EL394" i="129"/>
  <c r="DH394" i="129"/>
  <c r="CW394" i="129"/>
  <c r="DP394" i="129" s="1"/>
  <c r="CH394" i="129"/>
  <c r="CD394" i="129"/>
  <c r="CB394" i="129"/>
  <c r="BX394" i="129"/>
  <c r="BV394" i="129"/>
  <c r="BI394" i="129"/>
  <c r="BE394" i="129"/>
  <c r="BC394" i="129"/>
  <c r="AY394" i="129"/>
  <c r="AW394" i="129"/>
  <c r="FW393" i="129"/>
  <c r="FS393" i="129"/>
  <c r="FQ393" i="129"/>
  <c r="FM393" i="129"/>
  <c r="FK393" i="129"/>
  <c r="EX393" i="129"/>
  <c r="ET393" i="129"/>
  <c r="ER393" i="129"/>
  <c r="EN393" i="129"/>
  <c r="EL393" i="129"/>
  <c r="DH393" i="129"/>
  <c r="CW393" i="129"/>
  <c r="CH393" i="129"/>
  <c r="CD393" i="129"/>
  <c r="CB393" i="129"/>
  <c r="BX393" i="129"/>
  <c r="BV393" i="129"/>
  <c r="BI393" i="129"/>
  <c r="BE393" i="129"/>
  <c r="BC393" i="129"/>
  <c r="AY393" i="129"/>
  <c r="AW393" i="129"/>
  <c r="FW392" i="129"/>
  <c r="FS392" i="129"/>
  <c r="FQ392" i="129"/>
  <c r="FM392" i="129"/>
  <c r="FK392" i="129"/>
  <c r="EX392" i="129"/>
  <c r="ET392" i="129"/>
  <c r="ER392" i="129"/>
  <c r="EN392" i="129"/>
  <c r="EL392" i="129"/>
  <c r="DH392" i="129"/>
  <c r="CW392" i="129"/>
  <c r="CH392" i="129"/>
  <c r="CD392" i="129"/>
  <c r="CB392" i="129"/>
  <c r="BX392" i="129"/>
  <c r="BV392" i="129"/>
  <c r="BI392" i="129"/>
  <c r="BE392" i="129"/>
  <c r="BC392" i="129"/>
  <c r="AY392" i="129"/>
  <c r="AW392" i="129"/>
  <c r="FW391" i="129"/>
  <c r="FS391" i="129"/>
  <c r="FQ391" i="129"/>
  <c r="FM391" i="129"/>
  <c r="FK391" i="129"/>
  <c r="EX391" i="129"/>
  <c r="ET391" i="129"/>
  <c r="ER391" i="129"/>
  <c r="EN391" i="129"/>
  <c r="EL391" i="129"/>
  <c r="DH391" i="129"/>
  <c r="CW391" i="129"/>
  <c r="DP391" i="129" s="1"/>
  <c r="CH391" i="129"/>
  <c r="CD391" i="129"/>
  <c r="CB391" i="129"/>
  <c r="BX391" i="129"/>
  <c r="BV391" i="129"/>
  <c r="BI391" i="129"/>
  <c r="BE391" i="129"/>
  <c r="BC391" i="129"/>
  <c r="AY391" i="129"/>
  <c r="AW391" i="129"/>
  <c r="FW390" i="129"/>
  <c r="FS390" i="129"/>
  <c r="FQ390" i="129"/>
  <c r="FM390" i="129"/>
  <c r="FK390" i="129"/>
  <c r="EX390" i="129"/>
  <c r="ET390" i="129"/>
  <c r="ER390" i="129"/>
  <c r="EN390" i="129"/>
  <c r="EL390" i="129"/>
  <c r="DH390" i="129"/>
  <c r="CW390" i="129"/>
  <c r="DP390" i="129" s="1"/>
  <c r="CH390" i="129"/>
  <c r="CD390" i="129"/>
  <c r="CB390" i="129"/>
  <c r="BX390" i="129"/>
  <c r="BV390" i="129"/>
  <c r="BI390" i="129"/>
  <c r="BE390" i="129"/>
  <c r="BC390" i="129"/>
  <c r="AY390" i="129"/>
  <c r="AW390" i="129"/>
  <c r="FW389" i="129"/>
  <c r="FS389" i="129"/>
  <c r="FQ389" i="129"/>
  <c r="FM389" i="129"/>
  <c r="FK389" i="129"/>
  <c r="EX389" i="129"/>
  <c r="ET389" i="129"/>
  <c r="ER389" i="129"/>
  <c r="EN389" i="129"/>
  <c r="EL389" i="129"/>
  <c r="DH389" i="129"/>
  <c r="CW389" i="129"/>
  <c r="DP389" i="129" s="1"/>
  <c r="CH389" i="129"/>
  <c r="CD389" i="129"/>
  <c r="CB389" i="129"/>
  <c r="BX389" i="129"/>
  <c r="BV389" i="129"/>
  <c r="BI389" i="129"/>
  <c r="BE389" i="129"/>
  <c r="BC389" i="129"/>
  <c r="AY389" i="129"/>
  <c r="AW389" i="129"/>
  <c r="FW388" i="129"/>
  <c r="FS388" i="129"/>
  <c r="FQ388" i="129"/>
  <c r="FM388" i="129"/>
  <c r="FK388" i="129"/>
  <c r="EX388" i="129"/>
  <c r="ET388" i="129"/>
  <c r="ER388" i="129"/>
  <c r="EN388" i="129"/>
  <c r="EL388" i="129"/>
  <c r="DH388" i="129"/>
  <c r="CW388" i="129"/>
  <c r="DP388" i="129" s="1"/>
  <c r="CH388" i="129"/>
  <c r="CD388" i="129"/>
  <c r="CB388" i="129"/>
  <c r="BX388" i="129"/>
  <c r="BV388" i="129"/>
  <c r="BI388" i="129"/>
  <c r="BE388" i="129"/>
  <c r="BC388" i="129"/>
  <c r="AY388" i="129"/>
  <c r="AW388" i="129"/>
  <c r="FW387" i="129"/>
  <c r="FS387" i="129"/>
  <c r="FQ387" i="129"/>
  <c r="FM387" i="129"/>
  <c r="FK387" i="129"/>
  <c r="EX387" i="129"/>
  <c r="ET387" i="129"/>
  <c r="ER387" i="129"/>
  <c r="EN387" i="129"/>
  <c r="EL387" i="129"/>
  <c r="DH387" i="129"/>
  <c r="CW387" i="129"/>
  <c r="DP387" i="129" s="1"/>
  <c r="CH387" i="129"/>
  <c r="CD387" i="129"/>
  <c r="CB387" i="129"/>
  <c r="BX387" i="129"/>
  <c r="BV387" i="129"/>
  <c r="BI387" i="129"/>
  <c r="BE387" i="129"/>
  <c r="BC387" i="129"/>
  <c r="AY387" i="129"/>
  <c r="AW387" i="129"/>
  <c r="FW386" i="129"/>
  <c r="FS386" i="129"/>
  <c r="FQ386" i="129"/>
  <c r="FM386" i="129"/>
  <c r="FK386" i="129"/>
  <c r="EX386" i="129"/>
  <c r="ET386" i="129"/>
  <c r="ER386" i="129"/>
  <c r="EN386" i="129"/>
  <c r="EL386" i="129"/>
  <c r="DH386" i="129"/>
  <c r="CW386" i="129"/>
  <c r="DP386" i="129" s="1"/>
  <c r="CH386" i="129"/>
  <c r="CD386" i="129"/>
  <c r="CB386" i="129"/>
  <c r="BX386" i="129"/>
  <c r="BV386" i="129"/>
  <c r="BI386" i="129"/>
  <c r="BE386" i="129"/>
  <c r="BC386" i="129"/>
  <c r="AY386" i="129"/>
  <c r="AW386" i="129"/>
  <c r="FW385" i="129"/>
  <c r="FS385" i="129"/>
  <c r="FQ385" i="129"/>
  <c r="FM385" i="129"/>
  <c r="FK385" i="129"/>
  <c r="EX385" i="129"/>
  <c r="ET385" i="129"/>
  <c r="ER385" i="129"/>
  <c r="EN385" i="129"/>
  <c r="EL385" i="129"/>
  <c r="DH385" i="129"/>
  <c r="CW385" i="129"/>
  <c r="DP385" i="129" s="1"/>
  <c r="CH385" i="129"/>
  <c r="CD385" i="129"/>
  <c r="CB385" i="129"/>
  <c r="BX385" i="129"/>
  <c r="BV385" i="129"/>
  <c r="BI385" i="129"/>
  <c r="BE385" i="129"/>
  <c r="BC385" i="129"/>
  <c r="AY385" i="129"/>
  <c r="AW385" i="129"/>
  <c r="FW384" i="129"/>
  <c r="FS384" i="129"/>
  <c r="FQ384" i="129"/>
  <c r="FM384" i="129"/>
  <c r="FK384" i="129"/>
  <c r="EX384" i="129"/>
  <c r="ET384" i="129"/>
  <c r="ER384" i="129"/>
  <c r="EN384" i="129"/>
  <c r="EL384" i="129"/>
  <c r="DH384" i="129"/>
  <c r="CW384" i="129"/>
  <c r="DP384" i="129" s="1"/>
  <c r="CH384" i="129"/>
  <c r="CD384" i="129"/>
  <c r="CB384" i="129"/>
  <c r="BX384" i="129"/>
  <c r="BV384" i="129"/>
  <c r="BI384" i="129"/>
  <c r="BE384" i="129"/>
  <c r="BC384" i="129"/>
  <c r="AY384" i="129"/>
  <c r="AW384" i="129"/>
  <c r="FW383" i="129"/>
  <c r="FS383" i="129"/>
  <c r="FQ383" i="129"/>
  <c r="FM383" i="129"/>
  <c r="FK383" i="129"/>
  <c r="EX383" i="129"/>
  <c r="ET383" i="129"/>
  <c r="ER383" i="129"/>
  <c r="EN383" i="129"/>
  <c r="EL383" i="129"/>
  <c r="DH383" i="129"/>
  <c r="CW383" i="129"/>
  <c r="DP383" i="129" s="1"/>
  <c r="CH383" i="129"/>
  <c r="CD383" i="129"/>
  <c r="CB383" i="129"/>
  <c r="BX383" i="129"/>
  <c r="BV383" i="129"/>
  <c r="BI383" i="129"/>
  <c r="BE383" i="129"/>
  <c r="BC383" i="129"/>
  <c r="AY383" i="129"/>
  <c r="AW383" i="129"/>
  <c r="FW382" i="129"/>
  <c r="FS382" i="129"/>
  <c r="FQ382" i="129"/>
  <c r="FM382" i="129"/>
  <c r="FK382" i="129"/>
  <c r="EX382" i="129"/>
  <c r="ET382" i="129"/>
  <c r="ER382" i="129"/>
  <c r="EN382" i="129"/>
  <c r="EL382" i="129"/>
  <c r="DH382" i="129"/>
  <c r="CW382" i="129"/>
  <c r="CH382" i="129"/>
  <c r="CD382" i="129"/>
  <c r="CB382" i="129"/>
  <c r="BX382" i="129"/>
  <c r="BV382" i="129"/>
  <c r="BI382" i="129"/>
  <c r="BE382" i="129"/>
  <c r="BC382" i="129"/>
  <c r="AY382" i="129"/>
  <c r="AW382" i="129"/>
  <c r="FW381" i="129"/>
  <c r="FS381" i="129"/>
  <c r="FQ381" i="129"/>
  <c r="FM381" i="129"/>
  <c r="FK381" i="129"/>
  <c r="EX381" i="129"/>
  <c r="ET381" i="129"/>
  <c r="ER381" i="129"/>
  <c r="EN381" i="129"/>
  <c r="EL381" i="129"/>
  <c r="DH381" i="129"/>
  <c r="CW381" i="129"/>
  <c r="CH381" i="129"/>
  <c r="CD381" i="129"/>
  <c r="CB381" i="129"/>
  <c r="BX381" i="129"/>
  <c r="BV381" i="129"/>
  <c r="BI381" i="129"/>
  <c r="BE381" i="129"/>
  <c r="BC381" i="129"/>
  <c r="AY381" i="129"/>
  <c r="AW381" i="129"/>
  <c r="FW380" i="129"/>
  <c r="FS380" i="129"/>
  <c r="FQ380" i="129"/>
  <c r="FM380" i="129"/>
  <c r="FK380" i="129"/>
  <c r="EX380" i="129"/>
  <c r="ET380" i="129"/>
  <c r="ER380" i="129"/>
  <c r="EN380" i="129"/>
  <c r="EL380" i="129"/>
  <c r="DH380" i="129"/>
  <c r="CW380" i="129"/>
  <c r="DP380" i="129" s="1"/>
  <c r="CH380" i="129"/>
  <c r="CD380" i="129"/>
  <c r="CB380" i="129"/>
  <c r="BX380" i="129"/>
  <c r="BV380" i="129"/>
  <c r="BI380" i="129"/>
  <c r="BE380" i="129"/>
  <c r="BC380" i="129"/>
  <c r="AY380" i="129"/>
  <c r="AW380" i="129"/>
  <c r="FW379" i="129"/>
  <c r="FS379" i="129"/>
  <c r="FQ379" i="129"/>
  <c r="FM379" i="129"/>
  <c r="FK379" i="129"/>
  <c r="EX379" i="129"/>
  <c r="ET379" i="129"/>
  <c r="ER379" i="129"/>
  <c r="EN379" i="129"/>
  <c r="EL379" i="129"/>
  <c r="DH379" i="129"/>
  <c r="CW379" i="129"/>
  <c r="CH379" i="129"/>
  <c r="CD379" i="129"/>
  <c r="CB379" i="129"/>
  <c r="BX379" i="129"/>
  <c r="BV379" i="129"/>
  <c r="BI379" i="129"/>
  <c r="BE379" i="129"/>
  <c r="BC379" i="129"/>
  <c r="AY379" i="129"/>
  <c r="AW379" i="129"/>
  <c r="FW378" i="129"/>
  <c r="FS378" i="129"/>
  <c r="FQ378" i="129"/>
  <c r="FM378" i="129"/>
  <c r="FK378" i="129"/>
  <c r="EX378" i="129"/>
  <c r="ET378" i="129"/>
  <c r="ER378" i="129"/>
  <c r="EN378" i="129"/>
  <c r="EL378" i="129"/>
  <c r="DH378" i="129"/>
  <c r="CW378" i="129"/>
  <c r="DP378" i="129" s="1"/>
  <c r="CH378" i="129"/>
  <c r="CD378" i="129"/>
  <c r="CB378" i="129"/>
  <c r="BX378" i="129"/>
  <c r="BV378" i="129"/>
  <c r="BI378" i="129"/>
  <c r="BE378" i="129"/>
  <c r="BC378" i="129"/>
  <c r="AY378" i="129"/>
  <c r="AW378" i="129"/>
  <c r="FW377" i="129"/>
  <c r="FS377" i="129"/>
  <c r="FQ377" i="129"/>
  <c r="FM377" i="129"/>
  <c r="FK377" i="129"/>
  <c r="EX377" i="129"/>
  <c r="ET377" i="129"/>
  <c r="ER377" i="129"/>
  <c r="EN377" i="129"/>
  <c r="EL377" i="129"/>
  <c r="DH377" i="129"/>
  <c r="CW377" i="129"/>
  <c r="DP377" i="129" s="1"/>
  <c r="CH377" i="129"/>
  <c r="CD377" i="129"/>
  <c r="CB377" i="129"/>
  <c r="BX377" i="129"/>
  <c r="BV377" i="129"/>
  <c r="BI377" i="129"/>
  <c r="BE377" i="129"/>
  <c r="BC377" i="129"/>
  <c r="AY377" i="129"/>
  <c r="AW377" i="129"/>
  <c r="FW376" i="129"/>
  <c r="FS376" i="129"/>
  <c r="FQ376" i="129"/>
  <c r="FM376" i="129"/>
  <c r="FK376" i="129"/>
  <c r="EX376" i="129"/>
  <c r="ET376" i="129"/>
  <c r="ER376" i="129"/>
  <c r="EN376" i="129"/>
  <c r="EL376" i="129"/>
  <c r="DH376" i="129"/>
  <c r="CW376" i="129"/>
  <c r="CH376" i="129"/>
  <c r="CD376" i="129"/>
  <c r="CB376" i="129"/>
  <c r="BX376" i="129"/>
  <c r="BV376" i="129"/>
  <c r="BI376" i="129"/>
  <c r="BE376" i="129"/>
  <c r="BC376" i="129"/>
  <c r="AY376" i="129"/>
  <c r="AW376" i="129"/>
  <c r="FW375" i="129"/>
  <c r="FS375" i="129"/>
  <c r="FQ375" i="129"/>
  <c r="FM375" i="129"/>
  <c r="FK375" i="129"/>
  <c r="EX375" i="129"/>
  <c r="ET375" i="129"/>
  <c r="ER375" i="129"/>
  <c r="EN375" i="129"/>
  <c r="EL375" i="129"/>
  <c r="EA375" i="129"/>
  <c r="DH375" i="129"/>
  <c r="CW375" i="129"/>
  <c r="DP375" i="129" s="1"/>
  <c r="CH375" i="129"/>
  <c r="CD375" i="129"/>
  <c r="CB375" i="129"/>
  <c r="BX375" i="129"/>
  <c r="BV375" i="129"/>
  <c r="BI375" i="129"/>
  <c r="BE375" i="129"/>
  <c r="BC375" i="129"/>
  <c r="AY375" i="129"/>
  <c r="AW375" i="129"/>
  <c r="FW374" i="129"/>
  <c r="FS374" i="129"/>
  <c r="FQ374" i="129"/>
  <c r="FM374" i="129"/>
  <c r="FK374" i="129"/>
  <c r="EX374" i="129"/>
  <c r="ET374" i="129"/>
  <c r="ER374" i="129"/>
  <c r="EN374" i="129"/>
  <c r="EL374" i="129"/>
  <c r="DH374" i="129"/>
  <c r="CW374" i="129"/>
  <c r="DP374" i="129" s="1"/>
  <c r="CH374" i="129"/>
  <c r="CD374" i="129"/>
  <c r="CB374" i="129"/>
  <c r="BX374" i="129"/>
  <c r="BV374" i="129"/>
  <c r="BI374" i="129"/>
  <c r="BE374" i="129"/>
  <c r="BC374" i="129"/>
  <c r="AY374" i="129"/>
  <c r="AW374" i="129"/>
  <c r="FW373" i="129"/>
  <c r="FS373" i="129"/>
  <c r="FQ373" i="129"/>
  <c r="FM373" i="129"/>
  <c r="FK373" i="129"/>
  <c r="EX373" i="129"/>
  <c r="ET373" i="129"/>
  <c r="ER373" i="129"/>
  <c r="EN373" i="129"/>
  <c r="EL373" i="129"/>
  <c r="DH373" i="129"/>
  <c r="CW373" i="129"/>
  <c r="DP373" i="129" s="1"/>
  <c r="CH373" i="129"/>
  <c r="CD373" i="129"/>
  <c r="CB373" i="129"/>
  <c r="BX373" i="129"/>
  <c r="BV373" i="129"/>
  <c r="BI373" i="129"/>
  <c r="BE373" i="129"/>
  <c r="BC373" i="129"/>
  <c r="AY373" i="129"/>
  <c r="AW373" i="129"/>
  <c r="FW372" i="129"/>
  <c r="FS372" i="129"/>
  <c r="FQ372" i="129"/>
  <c r="FM372" i="129"/>
  <c r="FK372" i="129"/>
  <c r="EX372" i="129"/>
  <c r="ET372" i="129"/>
  <c r="ER372" i="129"/>
  <c r="EN372" i="129"/>
  <c r="EL372" i="129"/>
  <c r="DH372" i="129"/>
  <c r="CW372" i="129"/>
  <c r="DP372" i="129" s="1"/>
  <c r="CH372" i="129"/>
  <c r="CD372" i="129"/>
  <c r="CB372" i="129"/>
  <c r="BX372" i="129"/>
  <c r="BV372" i="129"/>
  <c r="BI372" i="129"/>
  <c r="BE372" i="129"/>
  <c r="BC372" i="129"/>
  <c r="AY372" i="129"/>
  <c r="AW372" i="129"/>
  <c r="FW371" i="129"/>
  <c r="FS371" i="129"/>
  <c r="FQ371" i="129"/>
  <c r="FM371" i="129"/>
  <c r="FK371" i="129"/>
  <c r="EX371" i="129"/>
  <c r="ET371" i="129"/>
  <c r="ER371" i="129"/>
  <c r="EN371" i="129"/>
  <c r="EL371" i="129"/>
  <c r="DH371" i="129"/>
  <c r="CW371" i="129"/>
  <c r="DP371" i="129" s="1"/>
  <c r="CH371" i="129"/>
  <c r="CD371" i="129"/>
  <c r="CB371" i="129"/>
  <c r="BX371" i="129"/>
  <c r="BV371" i="129"/>
  <c r="BI371" i="129"/>
  <c r="BE371" i="129"/>
  <c r="BC371" i="129"/>
  <c r="AY371" i="129"/>
  <c r="AW371" i="129"/>
  <c r="FW370" i="129"/>
  <c r="FS370" i="129"/>
  <c r="FQ370" i="129"/>
  <c r="FM370" i="129"/>
  <c r="FK370" i="129"/>
  <c r="EX370" i="129"/>
  <c r="ET370" i="129"/>
  <c r="ER370" i="129"/>
  <c r="EN370" i="129"/>
  <c r="EL370" i="129"/>
  <c r="DH370" i="129"/>
  <c r="CW370" i="129"/>
  <c r="CH370" i="129"/>
  <c r="CD370" i="129"/>
  <c r="CB370" i="129"/>
  <c r="BX370" i="129"/>
  <c r="BV370" i="129"/>
  <c r="BI370" i="129"/>
  <c r="BE370" i="129"/>
  <c r="BC370" i="129"/>
  <c r="AY370" i="129"/>
  <c r="AW370" i="129"/>
  <c r="FW369" i="129"/>
  <c r="FS369" i="129"/>
  <c r="FQ369" i="129"/>
  <c r="FM369" i="129"/>
  <c r="FK369" i="129"/>
  <c r="EX369" i="129"/>
  <c r="ET369" i="129"/>
  <c r="ER369" i="129"/>
  <c r="EN369" i="129"/>
  <c r="EL369" i="129"/>
  <c r="DH369" i="129"/>
  <c r="CW369" i="129"/>
  <c r="CH369" i="129"/>
  <c r="CD369" i="129"/>
  <c r="CB369" i="129"/>
  <c r="BX369" i="129"/>
  <c r="BV369" i="129"/>
  <c r="BI369" i="129"/>
  <c r="BE369" i="129"/>
  <c r="BC369" i="129"/>
  <c r="AY369" i="129"/>
  <c r="AW369" i="129"/>
  <c r="FW368" i="129"/>
  <c r="FS368" i="129"/>
  <c r="FQ368" i="129"/>
  <c r="FM368" i="129"/>
  <c r="FK368" i="129"/>
  <c r="EX368" i="129"/>
  <c r="ET368" i="129"/>
  <c r="ER368" i="129"/>
  <c r="EN368" i="129"/>
  <c r="EL368" i="129"/>
  <c r="DH368" i="129"/>
  <c r="CW368" i="129"/>
  <c r="CH368" i="129"/>
  <c r="CD368" i="129"/>
  <c r="CB368" i="129"/>
  <c r="BX368" i="129"/>
  <c r="BV368" i="129"/>
  <c r="BI368" i="129"/>
  <c r="BE368" i="129"/>
  <c r="BC368" i="129"/>
  <c r="AY368" i="129"/>
  <c r="AW368" i="129"/>
  <c r="FW367" i="129"/>
  <c r="FS367" i="129"/>
  <c r="FQ367" i="129"/>
  <c r="FM367" i="129"/>
  <c r="FK367" i="129"/>
  <c r="EX367" i="129"/>
  <c r="ET367" i="129"/>
  <c r="ER367" i="129"/>
  <c r="EN367" i="129"/>
  <c r="EL367" i="129"/>
  <c r="DH367" i="129"/>
  <c r="CW367" i="129"/>
  <c r="DP367" i="129" s="1"/>
  <c r="CH367" i="129"/>
  <c r="CD367" i="129"/>
  <c r="CB367" i="129"/>
  <c r="BX367" i="129"/>
  <c r="BV367" i="129"/>
  <c r="BI367" i="129"/>
  <c r="BE367" i="129"/>
  <c r="BC367" i="129"/>
  <c r="AY367" i="129"/>
  <c r="AW367" i="129"/>
  <c r="FW366" i="129"/>
  <c r="FS366" i="129"/>
  <c r="FQ366" i="129"/>
  <c r="FM366" i="129"/>
  <c r="FK366" i="129"/>
  <c r="EX366" i="129"/>
  <c r="ET366" i="129"/>
  <c r="ER366" i="129"/>
  <c r="EN366" i="129"/>
  <c r="EL366" i="129"/>
  <c r="DH366" i="129"/>
  <c r="CW366" i="129"/>
  <c r="DP366" i="129" s="1"/>
  <c r="CH366" i="129"/>
  <c r="CD366" i="129"/>
  <c r="CB366" i="129"/>
  <c r="BX366" i="129"/>
  <c r="BV366" i="129"/>
  <c r="BI366" i="129"/>
  <c r="BE366" i="129"/>
  <c r="BC366" i="129"/>
  <c r="AY366" i="129"/>
  <c r="AW366" i="129"/>
  <c r="FW365" i="129"/>
  <c r="FS365" i="129"/>
  <c r="FQ365" i="129"/>
  <c r="FM365" i="129"/>
  <c r="FK365" i="129"/>
  <c r="EX365" i="129"/>
  <c r="ET365" i="129"/>
  <c r="ER365" i="129"/>
  <c r="EN365" i="129"/>
  <c r="EL365" i="129"/>
  <c r="DH365" i="129"/>
  <c r="CW365" i="129"/>
  <c r="DP365" i="129" s="1"/>
  <c r="CH365" i="129"/>
  <c r="CD365" i="129"/>
  <c r="CB365" i="129"/>
  <c r="BX365" i="129"/>
  <c r="BV365" i="129"/>
  <c r="BI365" i="129"/>
  <c r="BE365" i="129"/>
  <c r="BC365" i="129"/>
  <c r="AY365" i="129"/>
  <c r="AW365" i="129"/>
  <c r="FW364" i="129"/>
  <c r="FS364" i="129"/>
  <c r="FQ364" i="129"/>
  <c r="FM364" i="129"/>
  <c r="FK364" i="129"/>
  <c r="EX364" i="129"/>
  <c r="ET364" i="129"/>
  <c r="ER364" i="129"/>
  <c r="EN364" i="129"/>
  <c r="EL364" i="129"/>
  <c r="DH364" i="129"/>
  <c r="CW364" i="129"/>
  <c r="DP364" i="129" s="1"/>
  <c r="CH364" i="129"/>
  <c r="CD364" i="129"/>
  <c r="CB364" i="129"/>
  <c r="BX364" i="129"/>
  <c r="BV364" i="129"/>
  <c r="BI364" i="129"/>
  <c r="BE364" i="129"/>
  <c r="BC364" i="129"/>
  <c r="AY364" i="129"/>
  <c r="AW364" i="129"/>
  <c r="FW363" i="129"/>
  <c r="FS363" i="129"/>
  <c r="FQ363" i="129"/>
  <c r="FM363" i="129"/>
  <c r="FK363" i="129"/>
  <c r="EX363" i="129"/>
  <c r="ET363" i="129"/>
  <c r="ER363" i="129"/>
  <c r="EN363" i="129"/>
  <c r="EL363" i="129"/>
  <c r="DH363" i="129"/>
  <c r="CW363" i="129"/>
  <c r="CH363" i="129"/>
  <c r="CD363" i="129"/>
  <c r="CB363" i="129"/>
  <c r="BX363" i="129"/>
  <c r="BV363" i="129"/>
  <c r="BI363" i="129"/>
  <c r="BE363" i="129"/>
  <c r="BC363" i="129"/>
  <c r="AY363" i="129"/>
  <c r="AW363" i="129"/>
  <c r="FW362" i="129"/>
  <c r="FS362" i="129"/>
  <c r="FQ362" i="129"/>
  <c r="FM362" i="129"/>
  <c r="FK362" i="129"/>
  <c r="EX362" i="129"/>
  <c r="ET362" i="129"/>
  <c r="ER362" i="129"/>
  <c r="EN362" i="129"/>
  <c r="EL362" i="129"/>
  <c r="DH362" i="129"/>
  <c r="CW362" i="129"/>
  <c r="DP362" i="129" s="1"/>
  <c r="CH362" i="129"/>
  <c r="CD362" i="129"/>
  <c r="CB362" i="129"/>
  <c r="BX362" i="129"/>
  <c r="BV362" i="129"/>
  <c r="BI362" i="129"/>
  <c r="BE362" i="129"/>
  <c r="BC362" i="129"/>
  <c r="AY362" i="129"/>
  <c r="AW362" i="129"/>
  <c r="FW361" i="129"/>
  <c r="FS361" i="129"/>
  <c r="FQ361" i="129"/>
  <c r="FM361" i="129"/>
  <c r="FK361" i="129"/>
  <c r="EX361" i="129"/>
  <c r="ET361" i="129"/>
  <c r="ER361" i="129"/>
  <c r="EN361" i="129"/>
  <c r="EL361" i="129"/>
  <c r="DH361" i="129"/>
  <c r="CW361" i="129"/>
  <c r="CH361" i="129"/>
  <c r="CD361" i="129"/>
  <c r="CB361" i="129"/>
  <c r="BX361" i="129"/>
  <c r="BV361" i="129"/>
  <c r="BI361" i="129"/>
  <c r="BE361" i="129"/>
  <c r="BC361" i="129"/>
  <c r="AY361" i="129"/>
  <c r="AW361" i="129"/>
  <c r="FW360" i="129"/>
  <c r="FS360" i="129"/>
  <c r="FQ360" i="129"/>
  <c r="FM360" i="129"/>
  <c r="FK360" i="129"/>
  <c r="EX360" i="129"/>
  <c r="ET360" i="129"/>
  <c r="ER360" i="129"/>
  <c r="EN360" i="129"/>
  <c r="EL360" i="129"/>
  <c r="DH360" i="129"/>
  <c r="CW360" i="129"/>
  <c r="DP360" i="129" s="1"/>
  <c r="CH360" i="129"/>
  <c r="CD360" i="129"/>
  <c r="CB360" i="129"/>
  <c r="BX360" i="129"/>
  <c r="BV360" i="129"/>
  <c r="BI360" i="129"/>
  <c r="BE360" i="129"/>
  <c r="BC360" i="129"/>
  <c r="AY360" i="129"/>
  <c r="AW360" i="129"/>
  <c r="FW359" i="129"/>
  <c r="FS359" i="129"/>
  <c r="FQ359" i="129"/>
  <c r="FM359" i="129"/>
  <c r="FK359" i="129"/>
  <c r="EX359" i="129"/>
  <c r="ET359" i="129"/>
  <c r="ER359" i="129"/>
  <c r="EN359" i="129"/>
  <c r="EL359" i="129"/>
  <c r="EA359" i="129"/>
  <c r="DH359" i="129"/>
  <c r="CW359" i="129"/>
  <c r="DP359" i="129" s="1"/>
  <c r="CH359" i="129"/>
  <c r="CD359" i="129"/>
  <c r="CB359" i="129"/>
  <c r="BX359" i="129"/>
  <c r="BV359" i="129"/>
  <c r="BI359" i="129"/>
  <c r="BE359" i="129"/>
  <c r="BC359" i="129"/>
  <c r="AY359" i="129"/>
  <c r="AW359" i="129"/>
  <c r="FW358" i="129"/>
  <c r="FS358" i="129"/>
  <c r="FQ358" i="129"/>
  <c r="FM358" i="129"/>
  <c r="FK358" i="129"/>
  <c r="EX358" i="129"/>
  <c r="ET358" i="129"/>
  <c r="ER358" i="129"/>
  <c r="EN358" i="129"/>
  <c r="EL358" i="129"/>
  <c r="DH358" i="129"/>
  <c r="CW358" i="129"/>
  <c r="DP358" i="129" s="1"/>
  <c r="CH358" i="129"/>
  <c r="CD358" i="129"/>
  <c r="CB358" i="129"/>
  <c r="BX358" i="129"/>
  <c r="BV358" i="129"/>
  <c r="BI358" i="129"/>
  <c r="BE358" i="129"/>
  <c r="BC358" i="129"/>
  <c r="AY358" i="129"/>
  <c r="AW358" i="129"/>
  <c r="FW357" i="129"/>
  <c r="FS357" i="129"/>
  <c r="FQ357" i="129"/>
  <c r="FM357" i="129"/>
  <c r="FK357" i="129"/>
  <c r="EX357" i="129"/>
  <c r="ET357" i="129"/>
  <c r="ER357" i="129"/>
  <c r="EN357" i="129"/>
  <c r="EL357" i="129"/>
  <c r="DH357" i="129"/>
  <c r="CW357" i="129"/>
  <c r="DP357" i="129" s="1"/>
  <c r="CH357" i="129"/>
  <c r="CD357" i="129"/>
  <c r="CB357" i="129"/>
  <c r="BX357" i="129"/>
  <c r="BV357" i="129"/>
  <c r="BI357" i="129"/>
  <c r="BE357" i="129"/>
  <c r="BC357" i="129"/>
  <c r="AY357" i="129"/>
  <c r="AW357" i="129"/>
  <c r="FW356" i="129"/>
  <c r="FS356" i="129"/>
  <c r="FQ356" i="129"/>
  <c r="FM356" i="129"/>
  <c r="FK356" i="129"/>
  <c r="EX356" i="129"/>
  <c r="ET356" i="129"/>
  <c r="ER356" i="129"/>
  <c r="EN356" i="129"/>
  <c r="EL356" i="129"/>
  <c r="EA356" i="129"/>
  <c r="DH356" i="129"/>
  <c r="CW356" i="129"/>
  <c r="DP356" i="129" s="1"/>
  <c r="CH356" i="129"/>
  <c r="CD356" i="129"/>
  <c r="CB356" i="129"/>
  <c r="BX356" i="129"/>
  <c r="BV356" i="129"/>
  <c r="BI356" i="129"/>
  <c r="BE356" i="129"/>
  <c r="BC356" i="129"/>
  <c r="AY356" i="129"/>
  <c r="AW356" i="129"/>
  <c r="FW355" i="129"/>
  <c r="FS355" i="129"/>
  <c r="FQ355" i="129"/>
  <c r="FM355" i="129"/>
  <c r="FK355" i="129"/>
  <c r="EX355" i="129"/>
  <c r="ET355" i="129"/>
  <c r="ER355" i="129"/>
  <c r="EN355" i="129"/>
  <c r="EL355" i="129"/>
  <c r="EA355" i="129"/>
  <c r="DH355" i="129"/>
  <c r="CW355" i="129"/>
  <c r="CH355" i="129"/>
  <c r="CD355" i="129"/>
  <c r="CB355" i="129"/>
  <c r="BX355" i="129"/>
  <c r="BV355" i="129"/>
  <c r="BI355" i="129"/>
  <c r="BE355" i="129"/>
  <c r="BC355" i="129"/>
  <c r="AY355" i="129"/>
  <c r="AW355" i="129"/>
  <c r="FW354" i="129"/>
  <c r="FS354" i="129"/>
  <c r="FQ354" i="129"/>
  <c r="FM354" i="129"/>
  <c r="FK354" i="129"/>
  <c r="EX354" i="129"/>
  <c r="ET354" i="129"/>
  <c r="ER354" i="129"/>
  <c r="EN354" i="129"/>
  <c r="EL354" i="129"/>
  <c r="EA354" i="129"/>
  <c r="DH354" i="129"/>
  <c r="CW354" i="129"/>
  <c r="DP354" i="129" s="1"/>
  <c r="CH354" i="129"/>
  <c r="CD354" i="129"/>
  <c r="CB354" i="129"/>
  <c r="BX354" i="129"/>
  <c r="BV354" i="129"/>
  <c r="BI354" i="129"/>
  <c r="BE354" i="129"/>
  <c r="BC354" i="129"/>
  <c r="AY354" i="129"/>
  <c r="AW354" i="129"/>
  <c r="FW353" i="129"/>
  <c r="FS353" i="129"/>
  <c r="FQ353" i="129"/>
  <c r="FM353" i="129"/>
  <c r="FK353" i="129"/>
  <c r="EX353" i="129"/>
  <c r="ET353" i="129"/>
  <c r="ER353" i="129"/>
  <c r="EN353" i="129"/>
  <c r="EL353" i="129"/>
  <c r="DH353" i="129"/>
  <c r="CW353" i="129"/>
  <c r="CH353" i="129"/>
  <c r="CD353" i="129"/>
  <c r="CB353" i="129"/>
  <c r="BX353" i="129"/>
  <c r="BV353" i="129"/>
  <c r="BI353" i="129"/>
  <c r="BE353" i="129"/>
  <c r="BC353" i="129"/>
  <c r="AY353" i="129"/>
  <c r="AW353" i="129"/>
  <c r="FW352" i="129"/>
  <c r="FS352" i="129"/>
  <c r="FQ352" i="129"/>
  <c r="FM352" i="129"/>
  <c r="FK352" i="129"/>
  <c r="EX352" i="129"/>
  <c r="ET352" i="129"/>
  <c r="ER352" i="129"/>
  <c r="EN352" i="129"/>
  <c r="EL352" i="129"/>
  <c r="DH352" i="129"/>
  <c r="CW352" i="129"/>
  <c r="DP352" i="129" s="1"/>
  <c r="CH352" i="129"/>
  <c r="CD352" i="129"/>
  <c r="CB352" i="129"/>
  <c r="BX352" i="129"/>
  <c r="BV352" i="129"/>
  <c r="BI352" i="129"/>
  <c r="BE352" i="129"/>
  <c r="BC352" i="129"/>
  <c r="AY352" i="129"/>
  <c r="AW352" i="129"/>
  <c r="FW351" i="129"/>
  <c r="FS351" i="129"/>
  <c r="FQ351" i="129"/>
  <c r="FM351" i="129"/>
  <c r="FK351" i="129"/>
  <c r="EX351" i="129"/>
  <c r="ET351" i="129"/>
  <c r="ER351" i="129"/>
  <c r="EN351" i="129"/>
  <c r="EL351" i="129"/>
  <c r="DH351" i="129"/>
  <c r="CW351" i="129"/>
  <c r="CH351" i="129"/>
  <c r="CD351" i="129"/>
  <c r="CB351" i="129"/>
  <c r="BX351" i="129"/>
  <c r="BV351" i="129"/>
  <c r="BI351" i="129"/>
  <c r="BE351" i="129"/>
  <c r="BC351" i="129"/>
  <c r="AY351" i="129"/>
  <c r="AW351" i="129"/>
  <c r="FW350" i="129"/>
  <c r="FS350" i="129"/>
  <c r="FQ350" i="129"/>
  <c r="FM350" i="129"/>
  <c r="FK350" i="129"/>
  <c r="EX350" i="129"/>
  <c r="ET350" i="129"/>
  <c r="ER350" i="129"/>
  <c r="EN350" i="129"/>
  <c r="EL350" i="129"/>
  <c r="DH350" i="129"/>
  <c r="CW350" i="129"/>
  <c r="DP350" i="129" s="1"/>
  <c r="CH350" i="129"/>
  <c r="CD350" i="129"/>
  <c r="CB350" i="129"/>
  <c r="BX350" i="129"/>
  <c r="BV350" i="129"/>
  <c r="BI350" i="129"/>
  <c r="BE350" i="129"/>
  <c r="BC350" i="129"/>
  <c r="AY350" i="129"/>
  <c r="AW350" i="129"/>
  <c r="FW349" i="129"/>
  <c r="FS349" i="129"/>
  <c r="FQ349" i="129"/>
  <c r="FM349" i="129"/>
  <c r="FK349" i="129"/>
  <c r="EX349" i="129"/>
  <c r="ET349" i="129"/>
  <c r="ER349" i="129"/>
  <c r="EN349" i="129"/>
  <c r="EL349" i="129"/>
  <c r="DH349" i="129"/>
  <c r="CW349" i="129"/>
  <c r="DP349" i="129" s="1"/>
  <c r="CH349" i="129"/>
  <c r="CD349" i="129"/>
  <c r="CB349" i="129"/>
  <c r="BX349" i="129"/>
  <c r="BV349" i="129"/>
  <c r="BI349" i="129"/>
  <c r="BE349" i="129"/>
  <c r="BC349" i="129"/>
  <c r="AY349" i="129"/>
  <c r="AW349" i="129"/>
  <c r="FW348" i="129"/>
  <c r="FS348" i="129"/>
  <c r="FQ348" i="129"/>
  <c r="FM348" i="129"/>
  <c r="FK348" i="129"/>
  <c r="EX348" i="129"/>
  <c r="ET348" i="129"/>
  <c r="ER348" i="129"/>
  <c r="EN348" i="129"/>
  <c r="EL348" i="129"/>
  <c r="DH348" i="129"/>
  <c r="CW348" i="129"/>
  <c r="DP348" i="129" s="1"/>
  <c r="CH348" i="129"/>
  <c r="CD348" i="129"/>
  <c r="CB348" i="129"/>
  <c r="BX348" i="129"/>
  <c r="BV348" i="129"/>
  <c r="BI348" i="129"/>
  <c r="BE348" i="129"/>
  <c r="BC348" i="129"/>
  <c r="AY348" i="129"/>
  <c r="AW348" i="129"/>
  <c r="FW347" i="129"/>
  <c r="FS347" i="129"/>
  <c r="FQ347" i="129"/>
  <c r="FM347" i="129"/>
  <c r="FK347" i="129"/>
  <c r="EX347" i="129"/>
  <c r="ET347" i="129"/>
  <c r="ER347" i="129"/>
  <c r="EN347" i="129"/>
  <c r="EL347" i="129"/>
  <c r="DH347" i="129"/>
  <c r="CW347" i="129"/>
  <c r="DP347" i="129" s="1"/>
  <c r="CH347" i="129"/>
  <c r="CD347" i="129"/>
  <c r="CB347" i="129"/>
  <c r="BX347" i="129"/>
  <c r="BV347" i="129"/>
  <c r="BI347" i="129"/>
  <c r="BE347" i="129"/>
  <c r="BC347" i="129"/>
  <c r="AY347" i="129"/>
  <c r="AW347" i="129"/>
  <c r="FW346" i="129"/>
  <c r="FS346" i="129"/>
  <c r="FQ346" i="129"/>
  <c r="FM346" i="129"/>
  <c r="FK346" i="129"/>
  <c r="EX346" i="129"/>
  <c r="ET346" i="129"/>
  <c r="ER346" i="129"/>
  <c r="EN346" i="129"/>
  <c r="EL346" i="129"/>
  <c r="DH346" i="129"/>
  <c r="CW346" i="129"/>
  <c r="CH346" i="129"/>
  <c r="CD346" i="129"/>
  <c r="CB346" i="129"/>
  <c r="BX346" i="129"/>
  <c r="BV346" i="129"/>
  <c r="BI346" i="129"/>
  <c r="BE346" i="129"/>
  <c r="BC346" i="129"/>
  <c r="AY346" i="129"/>
  <c r="AW346" i="129"/>
  <c r="FW345" i="129"/>
  <c r="FS345" i="129"/>
  <c r="FQ345" i="129"/>
  <c r="FM345" i="129"/>
  <c r="FK345" i="129"/>
  <c r="EX345" i="129"/>
  <c r="ET345" i="129"/>
  <c r="ER345" i="129"/>
  <c r="EN345" i="129"/>
  <c r="EL345" i="129"/>
  <c r="DH345" i="129"/>
  <c r="CW345" i="129"/>
  <c r="CH345" i="129"/>
  <c r="CD345" i="129"/>
  <c r="CB345" i="129"/>
  <c r="BX345" i="129"/>
  <c r="BV345" i="129"/>
  <c r="BI345" i="129"/>
  <c r="BE345" i="129"/>
  <c r="BC345" i="129"/>
  <c r="AY345" i="129"/>
  <c r="AW345" i="129"/>
  <c r="FW344" i="129"/>
  <c r="FS344" i="129"/>
  <c r="FQ344" i="129"/>
  <c r="FM344" i="129"/>
  <c r="FK344" i="129"/>
  <c r="EX344" i="129"/>
  <c r="ET344" i="129"/>
  <c r="ER344" i="129"/>
  <c r="EN344" i="129"/>
  <c r="EL344" i="129"/>
  <c r="DH344" i="129"/>
  <c r="CW344" i="129"/>
  <c r="DP344" i="129" s="1"/>
  <c r="CH344" i="129"/>
  <c r="CD344" i="129"/>
  <c r="CB344" i="129"/>
  <c r="BX344" i="129"/>
  <c r="BV344" i="129"/>
  <c r="BI344" i="129"/>
  <c r="BE344" i="129"/>
  <c r="BC344" i="129"/>
  <c r="AY344" i="129"/>
  <c r="AW344" i="129"/>
  <c r="FW343" i="129"/>
  <c r="FS343" i="129"/>
  <c r="FQ343" i="129"/>
  <c r="FM343" i="129"/>
  <c r="FK343" i="129"/>
  <c r="EX343" i="129"/>
  <c r="ET343" i="129"/>
  <c r="ER343" i="129"/>
  <c r="EN343" i="129"/>
  <c r="EL343" i="129"/>
  <c r="DH343" i="129"/>
  <c r="CW343" i="129"/>
  <c r="DP343" i="129" s="1"/>
  <c r="CH343" i="129"/>
  <c r="CD343" i="129"/>
  <c r="CB343" i="129"/>
  <c r="BX343" i="129"/>
  <c r="BV343" i="129"/>
  <c r="BI343" i="129"/>
  <c r="BE343" i="129"/>
  <c r="BC343" i="129"/>
  <c r="AY343" i="129"/>
  <c r="AW343" i="129"/>
  <c r="FW342" i="129"/>
  <c r="FS342" i="129"/>
  <c r="FQ342" i="129"/>
  <c r="FM342" i="129"/>
  <c r="FK342" i="129"/>
  <c r="EX342" i="129"/>
  <c r="ET342" i="129"/>
  <c r="ER342" i="129"/>
  <c r="EN342" i="129"/>
  <c r="EL342" i="129"/>
  <c r="DH342" i="129"/>
  <c r="CW342" i="129"/>
  <c r="DP342" i="129" s="1"/>
  <c r="CH342" i="129"/>
  <c r="CD342" i="129"/>
  <c r="CB342" i="129"/>
  <c r="BX342" i="129"/>
  <c r="BV342" i="129"/>
  <c r="BI342" i="129"/>
  <c r="BE342" i="129"/>
  <c r="BC342" i="129"/>
  <c r="AY342" i="129"/>
  <c r="AW342" i="129"/>
  <c r="FW341" i="129"/>
  <c r="FS341" i="129"/>
  <c r="FQ341" i="129"/>
  <c r="FM341" i="129"/>
  <c r="FK341" i="129"/>
  <c r="EX341" i="129"/>
  <c r="ET341" i="129"/>
  <c r="ER341" i="129"/>
  <c r="EN341" i="129"/>
  <c r="EL341" i="129"/>
  <c r="DH341" i="129"/>
  <c r="CW341" i="129"/>
  <c r="DP341" i="129" s="1"/>
  <c r="CH341" i="129"/>
  <c r="CD341" i="129"/>
  <c r="CB341" i="129"/>
  <c r="BX341" i="129"/>
  <c r="BV341" i="129"/>
  <c r="BI341" i="129"/>
  <c r="BE341" i="129"/>
  <c r="BC341" i="129"/>
  <c r="AY341" i="129"/>
  <c r="AW341" i="129"/>
  <c r="FW340" i="129"/>
  <c r="FS340" i="129"/>
  <c r="FQ340" i="129"/>
  <c r="FM340" i="129"/>
  <c r="FK340" i="129"/>
  <c r="EX340" i="129"/>
  <c r="ET340" i="129"/>
  <c r="ER340" i="129"/>
  <c r="EN340" i="129"/>
  <c r="EL340" i="129"/>
  <c r="DH340" i="129"/>
  <c r="CW340" i="129"/>
  <c r="DP340" i="129" s="1"/>
  <c r="CH340" i="129"/>
  <c r="CD340" i="129"/>
  <c r="CB340" i="129"/>
  <c r="BX340" i="129"/>
  <c r="BV340" i="129"/>
  <c r="BI340" i="129"/>
  <c r="BE340" i="129"/>
  <c r="BC340" i="129"/>
  <c r="AY340" i="129"/>
  <c r="AW340" i="129"/>
  <c r="FW339" i="129"/>
  <c r="FS339" i="129"/>
  <c r="FQ339" i="129"/>
  <c r="FM339" i="129"/>
  <c r="FK339" i="129"/>
  <c r="EX339" i="129"/>
  <c r="ET339" i="129"/>
  <c r="ER339" i="129"/>
  <c r="EN339" i="129"/>
  <c r="EL339" i="129"/>
  <c r="DH339" i="129"/>
  <c r="CW339" i="129"/>
  <c r="DP339" i="129" s="1"/>
  <c r="CH339" i="129"/>
  <c r="CD339" i="129"/>
  <c r="CB339" i="129"/>
  <c r="BX339" i="129"/>
  <c r="BV339" i="129"/>
  <c r="BI339" i="129"/>
  <c r="BE339" i="129"/>
  <c r="BC339" i="129"/>
  <c r="AY339" i="129"/>
  <c r="AW339" i="129"/>
  <c r="FW338" i="129"/>
  <c r="FS338" i="129"/>
  <c r="FQ338" i="129"/>
  <c r="FM338" i="129"/>
  <c r="FK338" i="129"/>
  <c r="EX338" i="129"/>
  <c r="ET338" i="129"/>
  <c r="ER338" i="129"/>
  <c r="EN338" i="129"/>
  <c r="EL338" i="129"/>
  <c r="DH338" i="129"/>
  <c r="CW338" i="129"/>
  <c r="CH338" i="129"/>
  <c r="CD338" i="129"/>
  <c r="CB338" i="129"/>
  <c r="BX338" i="129"/>
  <c r="BV338" i="129"/>
  <c r="BI338" i="129"/>
  <c r="BE338" i="129"/>
  <c r="BC338" i="129"/>
  <c r="AY338" i="129"/>
  <c r="AW338" i="129"/>
  <c r="FW337" i="129"/>
  <c r="FS337" i="129"/>
  <c r="FQ337" i="129"/>
  <c r="FM337" i="129"/>
  <c r="FK337" i="129"/>
  <c r="EX337" i="129"/>
  <c r="ET337" i="129"/>
  <c r="ER337" i="129"/>
  <c r="EN337" i="129"/>
  <c r="EL337" i="129"/>
  <c r="DH337" i="129"/>
  <c r="CW337" i="129"/>
  <c r="DP337" i="129" s="1"/>
  <c r="CH337" i="129"/>
  <c r="CD337" i="129"/>
  <c r="CB337" i="129"/>
  <c r="BX337" i="129"/>
  <c r="BV337" i="129"/>
  <c r="BI337" i="129"/>
  <c r="BE337" i="129"/>
  <c r="BC337" i="129"/>
  <c r="AY337" i="129"/>
  <c r="AW337" i="129"/>
  <c r="FW336" i="129"/>
  <c r="FS336" i="129"/>
  <c r="FQ336" i="129"/>
  <c r="FM336" i="129"/>
  <c r="FK336" i="129"/>
  <c r="EX336" i="129"/>
  <c r="ET336" i="129"/>
  <c r="ER336" i="129"/>
  <c r="EN336" i="129"/>
  <c r="EL336" i="129"/>
  <c r="DH336" i="129"/>
  <c r="CW336" i="129"/>
  <c r="CH336" i="129"/>
  <c r="CD336" i="129"/>
  <c r="CB336" i="129"/>
  <c r="BX336" i="129"/>
  <c r="BV336" i="129"/>
  <c r="BI336" i="129"/>
  <c r="BE336" i="129"/>
  <c r="BC336" i="129"/>
  <c r="AY336" i="129"/>
  <c r="AW336" i="129"/>
  <c r="FW335" i="129"/>
  <c r="FS335" i="129"/>
  <c r="FQ335" i="129"/>
  <c r="FM335" i="129"/>
  <c r="FK335" i="129"/>
  <c r="EX335" i="129"/>
  <c r="ET335" i="129"/>
  <c r="ER335" i="129"/>
  <c r="EN335" i="129"/>
  <c r="EL335" i="129"/>
  <c r="DH335" i="129"/>
  <c r="CW335" i="129"/>
  <c r="CH335" i="129"/>
  <c r="CD335" i="129"/>
  <c r="CB335" i="129"/>
  <c r="BX335" i="129"/>
  <c r="BV335" i="129"/>
  <c r="BI335" i="129"/>
  <c r="BE335" i="129"/>
  <c r="BC335" i="129"/>
  <c r="AY335" i="129"/>
  <c r="AW335" i="129"/>
  <c r="FW334" i="129"/>
  <c r="FS334" i="129"/>
  <c r="FQ334" i="129"/>
  <c r="FM334" i="129"/>
  <c r="FK334" i="129"/>
  <c r="EX334" i="129"/>
  <c r="ET334" i="129"/>
  <c r="ER334" i="129"/>
  <c r="EN334" i="129"/>
  <c r="EL334" i="129"/>
  <c r="DH334" i="129"/>
  <c r="CW334" i="129"/>
  <c r="DP334" i="129" s="1"/>
  <c r="CH334" i="129"/>
  <c r="CD334" i="129"/>
  <c r="CB334" i="129"/>
  <c r="BX334" i="129"/>
  <c r="BV334" i="129"/>
  <c r="BI334" i="129"/>
  <c r="BE334" i="129"/>
  <c r="BC334" i="129"/>
  <c r="AY334" i="129"/>
  <c r="AW334" i="129"/>
  <c r="FW333" i="129"/>
  <c r="FS333" i="129"/>
  <c r="FQ333" i="129"/>
  <c r="FM333" i="129"/>
  <c r="FK333" i="129"/>
  <c r="EX333" i="129"/>
  <c r="ET333" i="129"/>
  <c r="ER333" i="129"/>
  <c r="EN333" i="129"/>
  <c r="EL333" i="129"/>
  <c r="DH333" i="129"/>
  <c r="CW333" i="129"/>
  <c r="DP333" i="129" s="1"/>
  <c r="CH333" i="129"/>
  <c r="CD333" i="129"/>
  <c r="CB333" i="129"/>
  <c r="BX333" i="129"/>
  <c r="BV333" i="129"/>
  <c r="BI333" i="129"/>
  <c r="BE333" i="129"/>
  <c r="BC333" i="129"/>
  <c r="AY333" i="129"/>
  <c r="AW333" i="129"/>
  <c r="FW332" i="129"/>
  <c r="FS332" i="129"/>
  <c r="FQ332" i="129"/>
  <c r="FM332" i="129"/>
  <c r="FK332" i="129"/>
  <c r="EX332" i="129"/>
  <c r="ET332" i="129"/>
  <c r="ER332" i="129"/>
  <c r="EN332" i="129"/>
  <c r="EL332" i="129"/>
  <c r="DH332" i="129"/>
  <c r="CW332" i="129"/>
  <c r="DP332" i="129" s="1"/>
  <c r="CH332" i="129"/>
  <c r="CD332" i="129"/>
  <c r="CB332" i="129"/>
  <c r="BX332" i="129"/>
  <c r="BV332" i="129"/>
  <c r="BI332" i="129"/>
  <c r="BE332" i="129"/>
  <c r="BC332" i="129"/>
  <c r="AY332" i="129"/>
  <c r="AW332" i="129"/>
  <c r="FW331" i="129"/>
  <c r="FS331" i="129"/>
  <c r="FQ331" i="129"/>
  <c r="FM331" i="129"/>
  <c r="FK331" i="129"/>
  <c r="EX331" i="129"/>
  <c r="ET331" i="129"/>
  <c r="ER331" i="129"/>
  <c r="EN331" i="129"/>
  <c r="EL331" i="129"/>
  <c r="DH331" i="129"/>
  <c r="CW331" i="129"/>
  <c r="CH331" i="129"/>
  <c r="CD331" i="129"/>
  <c r="CB331" i="129"/>
  <c r="BX331" i="129"/>
  <c r="BV331" i="129"/>
  <c r="BI331" i="129"/>
  <c r="BE331" i="129"/>
  <c r="BC331" i="129"/>
  <c r="AY331" i="129"/>
  <c r="AW331" i="129"/>
  <c r="FW330" i="129"/>
  <c r="FS330" i="129"/>
  <c r="FQ330" i="129"/>
  <c r="FM330" i="129"/>
  <c r="FK330" i="129"/>
  <c r="EX330" i="129"/>
  <c r="ET330" i="129"/>
  <c r="ER330" i="129"/>
  <c r="EN330" i="129"/>
  <c r="EL330" i="129"/>
  <c r="DH330" i="129"/>
  <c r="CW330" i="129"/>
  <c r="DP330" i="129" s="1"/>
  <c r="CH330" i="129"/>
  <c r="CD330" i="129"/>
  <c r="CB330" i="129"/>
  <c r="BX330" i="129"/>
  <c r="BV330" i="129"/>
  <c r="BI330" i="129"/>
  <c r="BE330" i="129"/>
  <c r="BC330" i="129"/>
  <c r="AY330" i="129"/>
  <c r="AW330" i="129"/>
  <c r="FW329" i="129"/>
  <c r="FS329" i="129"/>
  <c r="FQ329" i="129"/>
  <c r="FM329" i="129"/>
  <c r="FK329" i="129"/>
  <c r="EX329" i="129"/>
  <c r="ET329" i="129"/>
  <c r="ER329" i="129"/>
  <c r="EN329" i="129"/>
  <c r="EL329" i="129"/>
  <c r="DH329" i="129"/>
  <c r="CW329" i="129"/>
  <c r="DP329" i="129" s="1"/>
  <c r="CH329" i="129"/>
  <c r="CD329" i="129"/>
  <c r="CB329" i="129"/>
  <c r="BX329" i="129"/>
  <c r="BV329" i="129"/>
  <c r="BI329" i="129"/>
  <c r="BE329" i="129"/>
  <c r="BC329" i="129"/>
  <c r="AY329" i="129"/>
  <c r="AW329" i="129"/>
  <c r="FW328" i="129"/>
  <c r="FS328" i="129"/>
  <c r="FQ328" i="129"/>
  <c r="FM328" i="129"/>
  <c r="FK328" i="129"/>
  <c r="EX328" i="129"/>
  <c r="ET328" i="129"/>
  <c r="ER328" i="129"/>
  <c r="EN328" i="129"/>
  <c r="EL328" i="129"/>
  <c r="DH328" i="129"/>
  <c r="CW328" i="129"/>
  <c r="CH328" i="129"/>
  <c r="CD328" i="129"/>
  <c r="CB328" i="129"/>
  <c r="BX328" i="129"/>
  <c r="BV328" i="129"/>
  <c r="BI328" i="129"/>
  <c r="BE328" i="129"/>
  <c r="BC328" i="129"/>
  <c r="AY328" i="129"/>
  <c r="AW328" i="129"/>
  <c r="FW327" i="129"/>
  <c r="FS327" i="129"/>
  <c r="FQ327" i="129"/>
  <c r="FM327" i="129"/>
  <c r="FK327" i="129"/>
  <c r="EX327" i="129"/>
  <c r="ET327" i="129"/>
  <c r="ER327" i="129"/>
  <c r="EN327" i="129"/>
  <c r="EL327" i="129"/>
  <c r="DH327" i="129"/>
  <c r="CW327" i="129"/>
  <c r="DP327" i="129" s="1"/>
  <c r="CH327" i="129"/>
  <c r="CD327" i="129"/>
  <c r="CB327" i="129"/>
  <c r="BX327" i="129"/>
  <c r="BV327" i="129"/>
  <c r="BI327" i="129"/>
  <c r="BE327" i="129"/>
  <c r="BC327" i="129"/>
  <c r="AY327" i="129"/>
  <c r="AW327" i="129"/>
  <c r="FW326" i="129"/>
  <c r="FS326" i="129"/>
  <c r="FQ326" i="129"/>
  <c r="FM326" i="129"/>
  <c r="FK326" i="129"/>
  <c r="EX326" i="129"/>
  <c r="ET326" i="129"/>
  <c r="ER326" i="129"/>
  <c r="EN326" i="129"/>
  <c r="EL326" i="129"/>
  <c r="DH326" i="129"/>
  <c r="CW326" i="129"/>
  <c r="DP326" i="129" s="1"/>
  <c r="CH326" i="129"/>
  <c r="CD326" i="129"/>
  <c r="CB326" i="129"/>
  <c r="BX326" i="129"/>
  <c r="BV326" i="129"/>
  <c r="BI326" i="129"/>
  <c r="BE326" i="129"/>
  <c r="BC326" i="129"/>
  <c r="AY326" i="129"/>
  <c r="AW326" i="129"/>
  <c r="FW325" i="129"/>
  <c r="FS325" i="129"/>
  <c r="FQ325" i="129"/>
  <c r="FM325" i="129"/>
  <c r="FK325" i="129"/>
  <c r="EX325" i="129"/>
  <c r="ET325" i="129"/>
  <c r="ER325" i="129"/>
  <c r="EN325" i="129"/>
  <c r="EL325" i="129"/>
  <c r="DH325" i="129"/>
  <c r="CW325" i="129"/>
  <c r="DP325" i="129" s="1"/>
  <c r="CH325" i="129"/>
  <c r="CD325" i="129"/>
  <c r="CB325" i="129"/>
  <c r="BX325" i="129"/>
  <c r="BV325" i="129"/>
  <c r="BI325" i="129"/>
  <c r="BE325" i="129"/>
  <c r="BC325" i="129"/>
  <c r="AY325" i="129"/>
  <c r="AW325" i="129"/>
  <c r="FW324" i="129"/>
  <c r="FS324" i="129"/>
  <c r="FQ324" i="129"/>
  <c r="FM324" i="129"/>
  <c r="FK324" i="129"/>
  <c r="EX324" i="129"/>
  <c r="ET324" i="129"/>
  <c r="ER324" i="129"/>
  <c r="EN324" i="129"/>
  <c r="EL324" i="129"/>
  <c r="DH324" i="129"/>
  <c r="CW324" i="129"/>
  <c r="DP324" i="129" s="1"/>
  <c r="CH324" i="129"/>
  <c r="CD324" i="129"/>
  <c r="CB324" i="129"/>
  <c r="BX324" i="129"/>
  <c r="BV324" i="129"/>
  <c r="BI324" i="129"/>
  <c r="BE324" i="129"/>
  <c r="BC324" i="129"/>
  <c r="AY324" i="129"/>
  <c r="AW324" i="129"/>
  <c r="FW323" i="129"/>
  <c r="FS323" i="129"/>
  <c r="FQ323" i="129"/>
  <c r="FM323" i="129"/>
  <c r="FK323" i="129"/>
  <c r="EX323" i="129"/>
  <c r="ET323" i="129"/>
  <c r="ER323" i="129"/>
  <c r="EN323" i="129"/>
  <c r="EL323" i="129"/>
  <c r="DH323" i="129"/>
  <c r="CW323" i="129"/>
  <c r="DP323" i="129" s="1"/>
  <c r="CH323" i="129"/>
  <c r="CD323" i="129"/>
  <c r="CB323" i="129"/>
  <c r="BX323" i="129"/>
  <c r="BV323" i="129"/>
  <c r="BI323" i="129"/>
  <c r="BE323" i="129"/>
  <c r="BC323" i="129"/>
  <c r="AY323" i="129"/>
  <c r="AW323" i="129"/>
  <c r="FW322" i="129"/>
  <c r="FS322" i="129"/>
  <c r="FQ322" i="129"/>
  <c r="FM322" i="129"/>
  <c r="FK322" i="129"/>
  <c r="EX322" i="129"/>
  <c r="ET322" i="129"/>
  <c r="ER322" i="129"/>
  <c r="EN322" i="129"/>
  <c r="EL322" i="129"/>
  <c r="DH322" i="129"/>
  <c r="CW322" i="129"/>
  <c r="CH322" i="129"/>
  <c r="CD322" i="129"/>
  <c r="CB322" i="129"/>
  <c r="BX322" i="129"/>
  <c r="BV322" i="129"/>
  <c r="BI322" i="129"/>
  <c r="BE322" i="129"/>
  <c r="BC322" i="129"/>
  <c r="AY322" i="129"/>
  <c r="AW322" i="129"/>
  <c r="FW321" i="129"/>
  <c r="FS321" i="129"/>
  <c r="FQ321" i="129"/>
  <c r="FM321" i="129"/>
  <c r="FK321" i="129"/>
  <c r="EX321" i="129"/>
  <c r="ET321" i="129"/>
  <c r="ER321" i="129"/>
  <c r="EN321" i="129"/>
  <c r="EL321" i="129"/>
  <c r="DH321" i="129"/>
  <c r="CW321" i="129"/>
  <c r="DP321" i="129" s="1"/>
  <c r="CH321" i="129"/>
  <c r="CD321" i="129"/>
  <c r="CB321" i="129"/>
  <c r="BX321" i="129"/>
  <c r="BV321" i="129"/>
  <c r="BI321" i="129"/>
  <c r="BE321" i="129"/>
  <c r="BC321" i="129"/>
  <c r="AY321" i="129"/>
  <c r="AW321" i="129"/>
  <c r="FW320" i="129"/>
  <c r="FS320" i="129"/>
  <c r="FQ320" i="129"/>
  <c r="FM320" i="129"/>
  <c r="FK320" i="129"/>
  <c r="EX320" i="129"/>
  <c r="ET320" i="129"/>
  <c r="ER320" i="129"/>
  <c r="EN320" i="129"/>
  <c r="EL320" i="129"/>
  <c r="DH320" i="129"/>
  <c r="CW320" i="129"/>
  <c r="DP320" i="129" s="1"/>
  <c r="CH320" i="129"/>
  <c r="CD320" i="129"/>
  <c r="CB320" i="129"/>
  <c r="BX320" i="129"/>
  <c r="BV320" i="129"/>
  <c r="BI320" i="129"/>
  <c r="BE320" i="129"/>
  <c r="BC320" i="129"/>
  <c r="AY320" i="129"/>
  <c r="AW320" i="129"/>
  <c r="FW319" i="129"/>
  <c r="FS319" i="129"/>
  <c r="FQ319" i="129"/>
  <c r="FM319" i="129"/>
  <c r="FK319" i="129"/>
  <c r="EX319" i="129"/>
  <c r="ET319" i="129"/>
  <c r="ER319" i="129"/>
  <c r="EN319" i="129"/>
  <c r="EL319" i="129"/>
  <c r="DH319" i="129"/>
  <c r="CW319" i="129"/>
  <c r="DP319" i="129" s="1"/>
  <c r="CH319" i="129"/>
  <c r="CD319" i="129"/>
  <c r="CB319" i="129"/>
  <c r="BX319" i="129"/>
  <c r="BV319" i="129"/>
  <c r="BI319" i="129"/>
  <c r="BE319" i="129"/>
  <c r="BC319" i="129"/>
  <c r="AY319" i="129"/>
  <c r="AW319" i="129"/>
  <c r="FW318" i="129"/>
  <c r="FS318" i="129"/>
  <c r="FQ318" i="129"/>
  <c r="FM318" i="129"/>
  <c r="FK318" i="129"/>
  <c r="EX318" i="129"/>
  <c r="ET318" i="129"/>
  <c r="ER318" i="129"/>
  <c r="EN318" i="129"/>
  <c r="EL318" i="129"/>
  <c r="DH318" i="129"/>
  <c r="CW318" i="129"/>
  <c r="DP318" i="129" s="1"/>
  <c r="CH318" i="129"/>
  <c r="CD318" i="129"/>
  <c r="CB318" i="129"/>
  <c r="BX318" i="129"/>
  <c r="BV318" i="129"/>
  <c r="BI318" i="129"/>
  <c r="BE318" i="129"/>
  <c r="BC318" i="129"/>
  <c r="AY318" i="129"/>
  <c r="AW318" i="129"/>
  <c r="FW317" i="129"/>
  <c r="FS317" i="129"/>
  <c r="FQ317" i="129"/>
  <c r="FM317" i="129"/>
  <c r="FK317" i="129"/>
  <c r="EX317" i="129"/>
  <c r="ET317" i="129"/>
  <c r="ER317" i="129"/>
  <c r="EN317" i="129"/>
  <c r="EL317" i="129"/>
  <c r="DH317" i="129"/>
  <c r="CW317" i="129"/>
  <c r="DP317" i="129" s="1"/>
  <c r="CH317" i="129"/>
  <c r="CD317" i="129"/>
  <c r="CB317" i="129"/>
  <c r="BX317" i="129"/>
  <c r="BV317" i="129"/>
  <c r="BI317" i="129"/>
  <c r="BE317" i="129"/>
  <c r="BC317" i="129"/>
  <c r="AY317" i="129"/>
  <c r="AW317" i="129"/>
  <c r="FW316" i="129"/>
  <c r="FS316" i="129"/>
  <c r="FQ316" i="129"/>
  <c r="FM316" i="129"/>
  <c r="FK316" i="129"/>
  <c r="EX316" i="129"/>
  <c r="ET316" i="129"/>
  <c r="ER316" i="129"/>
  <c r="EN316" i="129"/>
  <c r="EL316" i="129"/>
  <c r="DH316" i="129"/>
  <c r="CW316" i="129"/>
  <c r="DP316" i="129" s="1"/>
  <c r="CH316" i="129"/>
  <c r="CD316" i="129"/>
  <c r="CB316" i="129"/>
  <c r="BX316" i="129"/>
  <c r="BV316" i="129"/>
  <c r="BI316" i="129"/>
  <c r="BE316" i="129"/>
  <c r="BC316" i="129"/>
  <c r="AY316" i="129"/>
  <c r="AW316" i="129"/>
  <c r="FW315" i="129"/>
  <c r="FS315" i="129"/>
  <c r="FQ315" i="129"/>
  <c r="FM315" i="129"/>
  <c r="FK315" i="129"/>
  <c r="EX315" i="129"/>
  <c r="ET315" i="129"/>
  <c r="ER315" i="129"/>
  <c r="EN315" i="129"/>
  <c r="EL315" i="129"/>
  <c r="DH315" i="129"/>
  <c r="CW315" i="129"/>
  <c r="DP315" i="129" s="1"/>
  <c r="CH315" i="129"/>
  <c r="CD315" i="129"/>
  <c r="CB315" i="129"/>
  <c r="BX315" i="129"/>
  <c r="BV315" i="129"/>
  <c r="BI315" i="129"/>
  <c r="BE315" i="129"/>
  <c r="BC315" i="129"/>
  <c r="AY315" i="129"/>
  <c r="AW315" i="129"/>
  <c r="FW314" i="129"/>
  <c r="FS314" i="129"/>
  <c r="FQ314" i="129"/>
  <c r="FM314" i="129"/>
  <c r="FK314" i="129"/>
  <c r="EX314" i="129"/>
  <c r="ET314" i="129"/>
  <c r="ER314" i="129"/>
  <c r="EN314" i="129"/>
  <c r="EL314" i="129"/>
  <c r="DH314" i="129"/>
  <c r="CW314" i="129"/>
  <c r="DP314" i="129" s="1"/>
  <c r="CH314" i="129"/>
  <c r="CD314" i="129"/>
  <c r="CB314" i="129"/>
  <c r="BX314" i="129"/>
  <c r="BV314" i="129"/>
  <c r="BI314" i="129"/>
  <c r="BE314" i="129"/>
  <c r="BC314" i="129"/>
  <c r="AY314" i="129"/>
  <c r="AW314" i="129"/>
  <c r="FW313" i="129"/>
  <c r="FS313" i="129"/>
  <c r="FQ313" i="129"/>
  <c r="FM313" i="129"/>
  <c r="FK313" i="129"/>
  <c r="EX313" i="129"/>
  <c r="ET313" i="129"/>
  <c r="ER313" i="129"/>
  <c r="EN313" i="129"/>
  <c r="EL313" i="129"/>
  <c r="DH313" i="129"/>
  <c r="CW313" i="129"/>
  <c r="DP313" i="129" s="1"/>
  <c r="CH313" i="129"/>
  <c r="CD313" i="129"/>
  <c r="CB313" i="129"/>
  <c r="BX313" i="129"/>
  <c r="BV313" i="129"/>
  <c r="BI313" i="129"/>
  <c r="BE313" i="129"/>
  <c r="BC313" i="129"/>
  <c r="AY313" i="129"/>
  <c r="AW313" i="129"/>
  <c r="FW312" i="129"/>
  <c r="FS312" i="129"/>
  <c r="FQ312" i="129"/>
  <c r="FM312" i="129"/>
  <c r="FK312" i="129"/>
  <c r="EX312" i="129"/>
  <c r="ET312" i="129"/>
  <c r="ER312" i="129"/>
  <c r="EN312" i="129"/>
  <c r="EL312" i="129"/>
  <c r="DH312" i="129"/>
  <c r="CW312" i="129"/>
  <c r="DP312" i="129" s="1"/>
  <c r="CH312" i="129"/>
  <c r="CD312" i="129"/>
  <c r="CB312" i="129"/>
  <c r="BX312" i="129"/>
  <c r="BV312" i="129"/>
  <c r="BI312" i="129"/>
  <c r="BE312" i="129"/>
  <c r="BC312" i="129"/>
  <c r="AY312" i="129"/>
  <c r="AW312" i="129"/>
  <c r="FW311" i="129"/>
  <c r="FS311" i="129"/>
  <c r="FQ311" i="129"/>
  <c r="FM311" i="129"/>
  <c r="FK311" i="129"/>
  <c r="EX311" i="129"/>
  <c r="ET311" i="129"/>
  <c r="ER311" i="129"/>
  <c r="EN311" i="129"/>
  <c r="EL311" i="129"/>
  <c r="DH311" i="129"/>
  <c r="CW311" i="129"/>
  <c r="DP311" i="129" s="1"/>
  <c r="CH311" i="129"/>
  <c r="CD311" i="129"/>
  <c r="CB311" i="129"/>
  <c r="BX311" i="129"/>
  <c r="BV311" i="129"/>
  <c r="BI311" i="129"/>
  <c r="BE311" i="129"/>
  <c r="BC311" i="129"/>
  <c r="AY311" i="129"/>
  <c r="AW311" i="129"/>
  <c r="FW310" i="129"/>
  <c r="FS310" i="129"/>
  <c r="FQ310" i="129"/>
  <c r="FM310" i="129"/>
  <c r="FK310" i="129"/>
  <c r="EX310" i="129"/>
  <c r="ET310" i="129"/>
  <c r="ER310" i="129"/>
  <c r="EN310" i="129"/>
  <c r="EL310" i="129"/>
  <c r="DH310" i="129"/>
  <c r="CW310" i="129"/>
  <c r="DP310" i="129" s="1"/>
  <c r="CH310" i="129"/>
  <c r="CD310" i="129"/>
  <c r="CB310" i="129"/>
  <c r="BX310" i="129"/>
  <c r="BV310" i="129"/>
  <c r="BI310" i="129"/>
  <c r="BE310" i="129"/>
  <c r="BC310" i="129"/>
  <c r="AY310" i="129"/>
  <c r="AW310" i="129"/>
  <c r="FW309" i="129"/>
  <c r="FS309" i="129"/>
  <c r="FQ309" i="129"/>
  <c r="FM309" i="129"/>
  <c r="FK309" i="129"/>
  <c r="EX309" i="129"/>
  <c r="ET309" i="129"/>
  <c r="ER309" i="129"/>
  <c r="EN309" i="129"/>
  <c r="EL309" i="129"/>
  <c r="DH309" i="129"/>
  <c r="CW309" i="129"/>
  <c r="DP309" i="129" s="1"/>
  <c r="CH309" i="129"/>
  <c r="CD309" i="129"/>
  <c r="CB309" i="129"/>
  <c r="BX309" i="129"/>
  <c r="BV309" i="129"/>
  <c r="BI309" i="129"/>
  <c r="BE309" i="129"/>
  <c r="BC309" i="129"/>
  <c r="AY309" i="129"/>
  <c r="AW309" i="129"/>
  <c r="FW308" i="129"/>
  <c r="FS308" i="129"/>
  <c r="FQ308" i="129"/>
  <c r="FM308" i="129"/>
  <c r="FK308" i="129"/>
  <c r="EX308" i="129"/>
  <c r="ET308" i="129"/>
  <c r="ER308" i="129"/>
  <c r="EN308" i="129"/>
  <c r="EL308" i="129"/>
  <c r="DH308" i="129"/>
  <c r="CW308" i="129"/>
  <c r="DP308" i="129" s="1"/>
  <c r="CH308" i="129"/>
  <c r="CD308" i="129"/>
  <c r="CB308" i="129"/>
  <c r="BX308" i="129"/>
  <c r="BV308" i="129"/>
  <c r="BI308" i="129"/>
  <c r="BE308" i="129"/>
  <c r="BC308" i="129"/>
  <c r="AY308" i="129"/>
  <c r="AW308" i="129"/>
  <c r="FW307" i="129"/>
  <c r="FS307" i="129"/>
  <c r="FQ307" i="129"/>
  <c r="FM307" i="129"/>
  <c r="FK307" i="129"/>
  <c r="EX307" i="129"/>
  <c r="ET307" i="129"/>
  <c r="ER307" i="129"/>
  <c r="EN307" i="129"/>
  <c r="EL307" i="129"/>
  <c r="DH307" i="129"/>
  <c r="CW307" i="129"/>
  <c r="DP307" i="129" s="1"/>
  <c r="CH307" i="129"/>
  <c r="CD307" i="129"/>
  <c r="CB307" i="129"/>
  <c r="BX307" i="129"/>
  <c r="BV307" i="129"/>
  <c r="BI307" i="129"/>
  <c r="BE307" i="129"/>
  <c r="BC307" i="129"/>
  <c r="AY307" i="129"/>
  <c r="AW307" i="129"/>
  <c r="FW306" i="129"/>
  <c r="FS306" i="129"/>
  <c r="FQ306" i="129"/>
  <c r="FM306" i="129"/>
  <c r="FK306" i="129"/>
  <c r="EX306" i="129"/>
  <c r="ET306" i="129"/>
  <c r="ER306" i="129"/>
  <c r="EN306" i="129"/>
  <c r="EL306" i="129"/>
  <c r="DH306" i="129"/>
  <c r="CW306" i="129"/>
  <c r="DP306" i="129" s="1"/>
  <c r="CH306" i="129"/>
  <c r="CD306" i="129"/>
  <c r="CB306" i="129"/>
  <c r="BX306" i="129"/>
  <c r="BV306" i="129"/>
  <c r="BI306" i="129"/>
  <c r="BE306" i="129"/>
  <c r="BC306" i="129"/>
  <c r="AY306" i="129"/>
  <c r="AW306" i="129"/>
  <c r="FW305" i="129"/>
  <c r="FS305" i="129"/>
  <c r="FQ305" i="129"/>
  <c r="FM305" i="129"/>
  <c r="FK305" i="129"/>
  <c r="EX305" i="129"/>
  <c r="ET305" i="129"/>
  <c r="ER305" i="129"/>
  <c r="EN305" i="129"/>
  <c r="EL305" i="129"/>
  <c r="DH305" i="129"/>
  <c r="CW305" i="129"/>
  <c r="DP305" i="129" s="1"/>
  <c r="CH305" i="129"/>
  <c r="CD305" i="129"/>
  <c r="CB305" i="129"/>
  <c r="BX305" i="129"/>
  <c r="BV305" i="129"/>
  <c r="BI305" i="129"/>
  <c r="BE305" i="129"/>
  <c r="BC305" i="129"/>
  <c r="AY305" i="129"/>
  <c r="AW305" i="129"/>
  <c r="FW304" i="129"/>
  <c r="FS304" i="129"/>
  <c r="FQ304" i="129"/>
  <c r="FM304" i="129"/>
  <c r="FK304" i="129"/>
  <c r="EX304" i="129"/>
  <c r="ET304" i="129"/>
  <c r="ER304" i="129"/>
  <c r="EN304" i="129"/>
  <c r="EL304" i="129"/>
  <c r="DH304" i="129"/>
  <c r="CW304" i="129"/>
  <c r="DP304" i="129" s="1"/>
  <c r="CH304" i="129"/>
  <c r="CD304" i="129"/>
  <c r="CB304" i="129"/>
  <c r="BX304" i="129"/>
  <c r="BV304" i="129"/>
  <c r="BI304" i="129"/>
  <c r="BE304" i="129"/>
  <c r="BC304" i="129"/>
  <c r="AY304" i="129"/>
  <c r="AW304" i="129"/>
  <c r="FW303" i="129"/>
  <c r="FS303" i="129"/>
  <c r="FQ303" i="129"/>
  <c r="FM303" i="129"/>
  <c r="FK303" i="129"/>
  <c r="EX303" i="129"/>
  <c r="ET303" i="129"/>
  <c r="ER303" i="129"/>
  <c r="EN303" i="129"/>
  <c r="EL303" i="129"/>
  <c r="DH303" i="129"/>
  <c r="CW303" i="129"/>
  <c r="DP303" i="129" s="1"/>
  <c r="CH303" i="129"/>
  <c r="CD303" i="129"/>
  <c r="CB303" i="129"/>
  <c r="BX303" i="129"/>
  <c r="BV303" i="129"/>
  <c r="BI303" i="129"/>
  <c r="BE303" i="129"/>
  <c r="BC303" i="129"/>
  <c r="AY303" i="129"/>
  <c r="AW303" i="129"/>
  <c r="FW302" i="129"/>
  <c r="FS302" i="129"/>
  <c r="FQ302" i="129"/>
  <c r="FM302" i="129"/>
  <c r="FK302" i="129"/>
  <c r="EX302" i="129"/>
  <c r="ET302" i="129"/>
  <c r="ER302" i="129"/>
  <c r="EN302" i="129"/>
  <c r="EL302" i="129"/>
  <c r="DH302" i="129"/>
  <c r="CW302" i="129"/>
  <c r="DP302" i="129" s="1"/>
  <c r="CH302" i="129"/>
  <c r="CD302" i="129"/>
  <c r="CB302" i="129"/>
  <c r="BX302" i="129"/>
  <c r="BV302" i="129"/>
  <c r="BI302" i="129"/>
  <c r="BE302" i="129"/>
  <c r="BC302" i="129"/>
  <c r="AY302" i="129"/>
  <c r="AW302" i="129"/>
  <c r="FW301" i="129"/>
  <c r="FS301" i="129"/>
  <c r="FQ301" i="129"/>
  <c r="FM301" i="129"/>
  <c r="FK301" i="129"/>
  <c r="EX301" i="129"/>
  <c r="ET301" i="129"/>
  <c r="ER301" i="129"/>
  <c r="EN301" i="129"/>
  <c r="EL301" i="129"/>
  <c r="DH301" i="129"/>
  <c r="CW301" i="129"/>
  <c r="DP301" i="129" s="1"/>
  <c r="CH301" i="129"/>
  <c r="CD301" i="129"/>
  <c r="CB301" i="129"/>
  <c r="BX301" i="129"/>
  <c r="BV301" i="129"/>
  <c r="BI301" i="129"/>
  <c r="BE301" i="129"/>
  <c r="BC301" i="129"/>
  <c r="AY301" i="129"/>
  <c r="AW301" i="129"/>
  <c r="FW300" i="129"/>
  <c r="FS300" i="129"/>
  <c r="FQ300" i="129"/>
  <c r="FM300" i="129"/>
  <c r="FK300" i="129"/>
  <c r="EX300" i="129"/>
  <c r="ET300" i="129"/>
  <c r="ER300" i="129"/>
  <c r="EN300" i="129"/>
  <c r="EL300" i="129"/>
  <c r="DH300" i="129"/>
  <c r="CW300" i="129"/>
  <c r="DP300" i="129" s="1"/>
  <c r="CH300" i="129"/>
  <c r="CD300" i="129"/>
  <c r="CB300" i="129"/>
  <c r="BX300" i="129"/>
  <c r="BV300" i="129"/>
  <c r="BI300" i="129"/>
  <c r="BE300" i="129"/>
  <c r="BC300" i="129"/>
  <c r="AY300" i="129"/>
  <c r="AW300" i="129"/>
  <c r="FW299" i="129"/>
  <c r="FS299" i="129"/>
  <c r="FQ299" i="129"/>
  <c r="FM299" i="129"/>
  <c r="FK299" i="129"/>
  <c r="EX299" i="129"/>
  <c r="ET299" i="129"/>
  <c r="ER299" i="129"/>
  <c r="EN299" i="129"/>
  <c r="EL299" i="129"/>
  <c r="DH299" i="129"/>
  <c r="CW299" i="129"/>
  <c r="DP299" i="129" s="1"/>
  <c r="CH299" i="129"/>
  <c r="CD299" i="129"/>
  <c r="CB299" i="129"/>
  <c r="BX299" i="129"/>
  <c r="BV299" i="129"/>
  <c r="BI299" i="129"/>
  <c r="BE299" i="129"/>
  <c r="BC299" i="129"/>
  <c r="AY299" i="129"/>
  <c r="AW299" i="129"/>
  <c r="FW298" i="129"/>
  <c r="FS298" i="129"/>
  <c r="FQ298" i="129"/>
  <c r="FM298" i="129"/>
  <c r="FK298" i="129"/>
  <c r="EX298" i="129"/>
  <c r="ET298" i="129"/>
  <c r="ER298" i="129"/>
  <c r="EN298" i="129"/>
  <c r="EL298" i="129"/>
  <c r="DH298" i="129"/>
  <c r="CW298" i="129"/>
  <c r="DP298" i="129" s="1"/>
  <c r="CH298" i="129"/>
  <c r="CD298" i="129"/>
  <c r="CB298" i="129"/>
  <c r="BX298" i="129"/>
  <c r="BV298" i="129"/>
  <c r="BI298" i="129"/>
  <c r="BE298" i="129"/>
  <c r="BC298" i="129"/>
  <c r="AY298" i="129"/>
  <c r="AW298" i="129"/>
  <c r="FW297" i="129"/>
  <c r="FS297" i="129"/>
  <c r="FQ297" i="129"/>
  <c r="FM297" i="129"/>
  <c r="FK297" i="129"/>
  <c r="EX297" i="129"/>
  <c r="ET297" i="129"/>
  <c r="ER297" i="129"/>
  <c r="EN297" i="129"/>
  <c r="EL297" i="129"/>
  <c r="DH297" i="129"/>
  <c r="CW297" i="129"/>
  <c r="DP297" i="129" s="1"/>
  <c r="CH297" i="129"/>
  <c r="CD297" i="129"/>
  <c r="CB297" i="129"/>
  <c r="BX297" i="129"/>
  <c r="BV297" i="129"/>
  <c r="BI297" i="129"/>
  <c r="BE297" i="129"/>
  <c r="BC297" i="129"/>
  <c r="AY297" i="129"/>
  <c r="AW297" i="129"/>
  <c r="FW296" i="129"/>
  <c r="FS296" i="129"/>
  <c r="FQ296" i="129"/>
  <c r="FM296" i="129"/>
  <c r="FK296" i="129"/>
  <c r="EX296" i="129"/>
  <c r="ET296" i="129"/>
  <c r="ER296" i="129"/>
  <c r="EN296" i="129"/>
  <c r="EL296" i="129"/>
  <c r="DH296" i="129"/>
  <c r="CW296" i="129"/>
  <c r="DP296" i="129" s="1"/>
  <c r="CH296" i="129"/>
  <c r="CD296" i="129"/>
  <c r="CB296" i="129"/>
  <c r="BX296" i="129"/>
  <c r="BV296" i="129"/>
  <c r="BI296" i="129"/>
  <c r="BE296" i="129"/>
  <c r="BC296" i="129"/>
  <c r="AY296" i="129"/>
  <c r="AW296" i="129"/>
  <c r="FW295" i="129"/>
  <c r="FS295" i="129"/>
  <c r="FQ295" i="129"/>
  <c r="FM295" i="129"/>
  <c r="FK295" i="129"/>
  <c r="EX295" i="129"/>
  <c r="ET295" i="129"/>
  <c r="ER295" i="129"/>
  <c r="EN295" i="129"/>
  <c r="EL295" i="129"/>
  <c r="DH295" i="129"/>
  <c r="CW295" i="129"/>
  <c r="DP295" i="129" s="1"/>
  <c r="CH295" i="129"/>
  <c r="CD295" i="129"/>
  <c r="CB295" i="129"/>
  <c r="BX295" i="129"/>
  <c r="BV295" i="129"/>
  <c r="BI295" i="129"/>
  <c r="BE295" i="129"/>
  <c r="BC295" i="129"/>
  <c r="AY295" i="129"/>
  <c r="AW295" i="129"/>
  <c r="FW294" i="129"/>
  <c r="FS294" i="129"/>
  <c r="FQ294" i="129"/>
  <c r="FM294" i="129"/>
  <c r="FK294" i="129"/>
  <c r="EX294" i="129"/>
  <c r="ET294" i="129"/>
  <c r="ER294" i="129"/>
  <c r="EN294" i="129"/>
  <c r="EL294" i="129"/>
  <c r="DH294" i="129"/>
  <c r="CW294" i="129"/>
  <c r="DP294" i="129" s="1"/>
  <c r="CH294" i="129"/>
  <c r="CD294" i="129"/>
  <c r="CB294" i="129"/>
  <c r="BX294" i="129"/>
  <c r="BV294" i="129"/>
  <c r="BI294" i="129"/>
  <c r="BE294" i="129"/>
  <c r="BC294" i="129"/>
  <c r="AY294" i="129"/>
  <c r="AW294" i="129"/>
  <c r="FW293" i="129"/>
  <c r="FS293" i="129"/>
  <c r="FQ293" i="129"/>
  <c r="FM293" i="129"/>
  <c r="FK293" i="129"/>
  <c r="EX293" i="129"/>
  <c r="ET293" i="129"/>
  <c r="ER293" i="129"/>
  <c r="EN293" i="129"/>
  <c r="EL293" i="129"/>
  <c r="DH293" i="129"/>
  <c r="CW293" i="129"/>
  <c r="DP293" i="129" s="1"/>
  <c r="CH293" i="129"/>
  <c r="CD293" i="129"/>
  <c r="CB293" i="129"/>
  <c r="BX293" i="129"/>
  <c r="BV293" i="129"/>
  <c r="BI293" i="129"/>
  <c r="BE293" i="129"/>
  <c r="BC293" i="129"/>
  <c r="AY293" i="129"/>
  <c r="AW293" i="129"/>
  <c r="FW292" i="129"/>
  <c r="FS292" i="129"/>
  <c r="FQ292" i="129"/>
  <c r="FM292" i="129"/>
  <c r="FK292" i="129"/>
  <c r="EX292" i="129"/>
  <c r="ET292" i="129"/>
  <c r="ER292" i="129"/>
  <c r="EN292" i="129"/>
  <c r="EL292" i="129"/>
  <c r="DH292" i="129"/>
  <c r="CW292" i="129"/>
  <c r="DP292" i="129" s="1"/>
  <c r="CH292" i="129"/>
  <c r="CD292" i="129"/>
  <c r="CB292" i="129"/>
  <c r="BX292" i="129"/>
  <c r="BV292" i="129"/>
  <c r="BI292" i="129"/>
  <c r="BE292" i="129"/>
  <c r="BC292" i="129"/>
  <c r="AY292" i="129"/>
  <c r="AW292" i="129"/>
  <c r="FW291" i="129"/>
  <c r="FS291" i="129"/>
  <c r="FQ291" i="129"/>
  <c r="FM291" i="129"/>
  <c r="FK291" i="129"/>
  <c r="EX291" i="129"/>
  <c r="ET291" i="129"/>
  <c r="ER291" i="129"/>
  <c r="EN291" i="129"/>
  <c r="EL291" i="129"/>
  <c r="DH291" i="129"/>
  <c r="CW291" i="129"/>
  <c r="DP291" i="129" s="1"/>
  <c r="CH291" i="129"/>
  <c r="CD291" i="129"/>
  <c r="CB291" i="129"/>
  <c r="BX291" i="129"/>
  <c r="BV291" i="129"/>
  <c r="BI291" i="129"/>
  <c r="BE291" i="129"/>
  <c r="BC291" i="129"/>
  <c r="AY291" i="129"/>
  <c r="AW291" i="129"/>
  <c r="FW290" i="129"/>
  <c r="FS290" i="129"/>
  <c r="FQ290" i="129"/>
  <c r="FM290" i="129"/>
  <c r="FK290" i="129"/>
  <c r="EX290" i="129"/>
  <c r="ET290" i="129"/>
  <c r="ER290" i="129"/>
  <c r="EN290" i="129"/>
  <c r="EL290" i="129"/>
  <c r="DH290" i="129"/>
  <c r="CW290" i="129"/>
  <c r="DP290" i="129" s="1"/>
  <c r="CH290" i="129"/>
  <c r="CD290" i="129"/>
  <c r="CB290" i="129"/>
  <c r="BX290" i="129"/>
  <c r="BV290" i="129"/>
  <c r="BI290" i="129"/>
  <c r="BE290" i="129"/>
  <c r="BC290" i="129"/>
  <c r="AY290" i="129"/>
  <c r="AW290" i="129"/>
  <c r="FW289" i="129"/>
  <c r="FS289" i="129"/>
  <c r="FQ289" i="129"/>
  <c r="FM289" i="129"/>
  <c r="FK289" i="129"/>
  <c r="EX289" i="129"/>
  <c r="ET289" i="129"/>
  <c r="ER289" i="129"/>
  <c r="EN289" i="129"/>
  <c r="EL289" i="129"/>
  <c r="DH289" i="129"/>
  <c r="CW289" i="129"/>
  <c r="DP289" i="129" s="1"/>
  <c r="CH289" i="129"/>
  <c r="CD289" i="129"/>
  <c r="CB289" i="129"/>
  <c r="BX289" i="129"/>
  <c r="BV289" i="129"/>
  <c r="BI289" i="129"/>
  <c r="BE289" i="129"/>
  <c r="BC289" i="129"/>
  <c r="AY289" i="129"/>
  <c r="AW289" i="129"/>
  <c r="FW288" i="129"/>
  <c r="FS288" i="129"/>
  <c r="FQ288" i="129"/>
  <c r="FM288" i="129"/>
  <c r="FK288" i="129"/>
  <c r="EX288" i="129"/>
  <c r="ET288" i="129"/>
  <c r="ER288" i="129"/>
  <c r="EN288" i="129"/>
  <c r="EL288" i="129"/>
  <c r="DH288" i="129"/>
  <c r="CW288" i="129"/>
  <c r="DP288" i="129" s="1"/>
  <c r="CH288" i="129"/>
  <c r="CD288" i="129"/>
  <c r="CB288" i="129"/>
  <c r="BX288" i="129"/>
  <c r="BV288" i="129"/>
  <c r="BI288" i="129"/>
  <c r="BE288" i="129"/>
  <c r="BC288" i="129"/>
  <c r="AY288" i="129"/>
  <c r="AW288" i="129"/>
  <c r="FW287" i="129"/>
  <c r="FS287" i="129"/>
  <c r="FQ287" i="129"/>
  <c r="FM287" i="129"/>
  <c r="FK287" i="129"/>
  <c r="EX287" i="129"/>
  <c r="ET287" i="129"/>
  <c r="ER287" i="129"/>
  <c r="EN287" i="129"/>
  <c r="EL287" i="129"/>
  <c r="DH287" i="129"/>
  <c r="CW287" i="129"/>
  <c r="DP287" i="129" s="1"/>
  <c r="CH287" i="129"/>
  <c r="CD287" i="129"/>
  <c r="CB287" i="129"/>
  <c r="BX287" i="129"/>
  <c r="BV287" i="129"/>
  <c r="BI287" i="129"/>
  <c r="BE287" i="129"/>
  <c r="BC287" i="129"/>
  <c r="AY287" i="129"/>
  <c r="AW287" i="129"/>
  <c r="FW286" i="129"/>
  <c r="FS286" i="129"/>
  <c r="FQ286" i="129"/>
  <c r="FM286" i="129"/>
  <c r="FK286" i="129"/>
  <c r="EX286" i="129"/>
  <c r="ET286" i="129"/>
  <c r="ER286" i="129"/>
  <c r="EN286" i="129"/>
  <c r="EL286" i="129"/>
  <c r="DH286" i="129"/>
  <c r="CW286" i="129"/>
  <c r="DP286" i="129" s="1"/>
  <c r="CH286" i="129"/>
  <c r="CD286" i="129"/>
  <c r="CB286" i="129"/>
  <c r="BX286" i="129"/>
  <c r="BV286" i="129"/>
  <c r="BI286" i="129"/>
  <c r="BE286" i="129"/>
  <c r="BC286" i="129"/>
  <c r="AY286" i="129"/>
  <c r="AW286" i="129"/>
  <c r="FW285" i="129"/>
  <c r="FS285" i="129"/>
  <c r="FQ285" i="129"/>
  <c r="FM285" i="129"/>
  <c r="FK285" i="129"/>
  <c r="EX285" i="129"/>
  <c r="ET285" i="129"/>
  <c r="ER285" i="129"/>
  <c r="EN285" i="129"/>
  <c r="EL285" i="129"/>
  <c r="DH285" i="129"/>
  <c r="CW285" i="129"/>
  <c r="DP285" i="129" s="1"/>
  <c r="CH285" i="129"/>
  <c r="CD285" i="129"/>
  <c r="CB285" i="129"/>
  <c r="BX285" i="129"/>
  <c r="BV285" i="129"/>
  <c r="BI285" i="129"/>
  <c r="BE285" i="129"/>
  <c r="BC285" i="129"/>
  <c r="AY285" i="129"/>
  <c r="AW285" i="129"/>
  <c r="FW284" i="129"/>
  <c r="FS284" i="129"/>
  <c r="FQ284" i="129"/>
  <c r="FM284" i="129"/>
  <c r="FK284" i="129"/>
  <c r="EX284" i="129"/>
  <c r="ET284" i="129"/>
  <c r="ER284" i="129"/>
  <c r="EN284" i="129"/>
  <c r="EL284" i="129"/>
  <c r="DH284" i="129"/>
  <c r="CW284" i="129"/>
  <c r="DP284" i="129" s="1"/>
  <c r="CH284" i="129"/>
  <c r="CD284" i="129"/>
  <c r="CB284" i="129"/>
  <c r="BX284" i="129"/>
  <c r="BV284" i="129"/>
  <c r="BI284" i="129"/>
  <c r="BE284" i="129"/>
  <c r="BC284" i="129"/>
  <c r="AY284" i="129"/>
  <c r="AW284" i="129"/>
  <c r="FW283" i="129"/>
  <c r="FS283" i="129"/>
  <c r="FQ283" i="129"/>
  <c r="FM283" i="129"/>
  <c r="FK283" i="129"/>
  <c r="EX283" i="129"/>
  <c r="ET283" i="129"/>
  <c r="ER283" i="129"/>
  <c r="EN283" i="129"/>
  <c r="EL283" i="129"/>
  <c r="DH283" i="129"/>
  <c r="CW283" i="129"/>
  <c r="DP283" i="129" s="1"/>
  <c r="CH283" i="129"/>
  <c r="CD283" i="129"/>
  <c r="CB283" i="129"/>
  <c r="BX283" i="129"/>
  <c r="BV283" i="129"/>
  <c r="BI283" i="129"/>
  <c r="BE283" i="129"/>
  <c r="BC283" i="129"/>
  <c r="AY283" i="129"/>
  <c r="AW283" i="129"/>
  <c r="FW282" i="129"/>
  <c r="FS282" i="129"/>
  <c r="FQ282" i="129"/>
  <c r="FM282" i="129"/>
  <c r="FK282" i="129"/>
  <c r="EX282" i="129"/>
  <c r="ET282" i="129"/>
  <c r="ER282" i="129"/>
  <c r="EN282" i="129"/>
  <c r="EL282" i="129"/>
  <c r="DH282" i="129"/>
  <c r="CW282" i="129"/>
  <c r="CH282" i="129"/>
  <c r="CD282" i="129"/>
  <c r="CB282" i="129"/>
  <c r="BX282" i="129"/>
  <c r="BV282" i="129"/>
  <c r="BI282" i="129"/>
  <c r="BE282" i="129"/>
  <c r="BC282" i="129"/>
  <c r="AY282" i="129"/>
  <c r="AW282" i="129"/>
  <c r="FW281" i="129"/>
  <c r="FS281" i="129"/>
  <c r="FQ281" i="129"/>
  <c r="FM281" i="129"/>
  <c r="FK281" i="129"/>
  <c r="EX281" i="129"/>
  <c r="ET281" i="129"/>
  <c r="ER281" i="129"/>
  <c r="EN281" i="129"/>
  <c r="EL281" i="129"/>
  <c r="DH281" i="129"/>
  <c r="CW281" i="129"/>
  <c r="DP281" i="129" s="1"/>
  <c r="CH281" i="129"/>
  <c r="CD281" i="129"/>
  <c r="CB281" i="129"/>
  <c r="BX281" i="129"/>
  <c r="BV281" i="129"/>
  <c r="BI281" i="129"/>
  <c r="BE281" i="129"/>
  <c r="BC281" i="129"/>
  <c r="AY281" i="129"/>
  <c r="AW281" i="129"/>
  <c r="FW280" i="129"/>
  <c r="FS280" i="129"/>
  <c r="FQ280" i="129"/>
  <c r="FM280" i="129"/>
  <c r="FK280" i="129"/>
  <c r="EX280" i="129"/>
  <c r="ET280" i="129"/>
  <c r="ER280" i="129"/>
  <c r="EN280" i="129"/>
  <c r="EL280" i="129"/>
  <c r="DH280" i="129"/>
  <c r="CW280" i="129"/>
  <c r="DP280" i="129" s="1"/>
  <c r="CH280" i="129"/>
  <c r="CD280" i="129"/>
  <c r="CB280" i="129"/>
  <c r="BX280" i="129"/>
  <c r="BV280" i="129"/>
  <c r="BI280" i="129"/>
  <c r="BE280" i="129"/>
  <c r="BC280" i="129"/>
  <c r="AY280" i="129"/>
  <c r="AW280" i="129"/>
  <c r="FW279" i="129"/>
  <c r="FS279" i="129"/>
  <c r="FQ279" i="129"/>
  <c r="FM279" i="129"/>
  <c r="FK279" i="129"/>
  <c r="EX279" i="129"/>
  <c r="ET279" i="129"/>
  <c r="ER279" i="129"/>
  <c r="EN279" i="129"/>
  <c r="EL279" i="129"/>
  <c r="DH279" i="129"/>
  <c r="CW279" i="129"/>
  <c r="DP279" i="129" s="1"/>
  <c r="CH279" i="129"/>
  <c r="CD279" i="129"/>
  <c r="CB279" i="129"/>
  <c r="BX279" i="129"/>
  <c r="BV279" i="129"/>
  <c r="BI279" i="129"/>
  <c r="BE279" i="129"/>
  <c r="BC279" i="129"/>
  <c r="AY279" i="129"/>
  <c r="AW279" i="129"/>
  <c r="FW278" i="129"/>
  <c r="FS278" i="129"/>
  <c r="FQ278" i="129"/>
  <c r="FM278" i="129"/>
  <c r="FK278" i="129"/>
  <c r="EX278" i="129"/>
  <c r="ET278" i="129"/>
  <c r="ER278" i="129"/>
  <c r="EN278" i="129"/>
  <c r="EL278" i="129"/>
  <c r="DH278" i="129"/>
  <c r="CW278" i="129"/>
  <c r="DP278" i="129" s="1"/>
  <c r="CH278" i="129"/>
  <c r="CD278" i="129"/>
  <c r="CB278" i="129"/>
  <c r="BX278" i="129"/>
  <c r="BV278" i="129"/>
  <c r="BI278" i="129"/>
  <c r="BE278" i="129"/>
  <c r="BC278" i="129"/>
  <c r="AY278" i="129"/>
  <c r="AW278" i="129"/>
  <c r="FW277" i="129"/>
  <c r="FS277" i="129"/>
  <c r="FQ277" i="129"/>
  <c r="FM277" i="129"/>
  <c r="FK277" i="129"/>
  <c r="EX277" i="129"/>
  <c r="ET277" i="129"/>
  <c r="ER277" i="129"/>
  <c r="EN277" i="129"/>
  <c r="EL277" i="129"/>
  <c r="DH277" i="129"/>
  <c r="CW277" i="129"/>
  <c r="DP277" i="129" s="1"/>
  <c r="CH277" i="129"/>
  <c r="CD277" i="129"/>
  <c r="CB277" i="129"/>
  <c r="BX277" i="129"/>
  <c r="BV277" i="129"/>
  <c r="BI277" i="129"/>
  <c r="BE277" i="129"/>
  <c r="BC277" i="129"/>
  <c r="AY277" i="129"/>
  <c r="AW277" i="129"/>
  <c r="FW276" i="129"/>
  <c r="FS276" i="129"/>
  <c r="FQ276" i="129"/>
  <c r="FM276" i="129"/>
  <c r="FK276" i="129"/>
  <c r="EX276" i="129"/>
  <c r="ET276" i="129"/>
  <c r="ER276" i="129"/>
  <c r="EN276" i="129"/>
  <c r="EL276" i="129"/>
  <c r="DH276" i="129"/>
  <c r="CW276" i="129"/>
  <c r="CH276" i="129"/>
  <c r="CD276" i="129"/>
  <c r="CB276" i="129"/>
  <c r="BX276" i="129"/>
  <c r="BV276" i="129"/>
  <c r="BI276" i="129"/>
  <c r="BE276" i="129"/>
  <c r="BC276" i="129"/>
  <c r="AY276" i="129"/>
  <c r="AW276" i="129"/>
  <c r="FW275" i="129"/>
  <c r="FS275" i="129"/>
  <c r="FQ275" i="129"/>
  <c r="FM275" i="129"/>
  <c r="FK275" i="129"/>
  <c r="EX275" i="129"/>
  <c r="ET275" i="129"/>
  <c r="ER275" i="129"/>
  <c r="EN275" i="129"/>
  <c r="EL275" i="129"/>
  <c r="DH275" i="129"/>
  <c r="CW275" i="129"/>
  <c r="DP275" i="129" s="1"/>
  <c r="CH275" i="129"/>
  <c r="CD275" i="129"/>
  <c r="CB275" i="129"/>
  <c r="BX275" i="129"/>
  <c r="BV275" i="129"/>
  <c r="BI275" i="129"/>
  <c r="BE275" i="129"/>
  <c r="BC275" i="129"/>
  <c r="AY275" i="129"/>
  <c r="AW275" i="129"/>
  <c r="FW274" i="129"/>
  <c r="FS274" i="129"/>
  <c r="FQ274" i="129"/>
  <c r="FM274" i="129"/>
  <c r="FK274" i="129"/>
  <c r="EX274" i="129"/>
  <c r="ET274" i="129"/>
  <c r="ER274" i="129"/>
  <c r="EN274" i="129"/>
  <c r="EL274" i="129"/>
  <c r="DH274" i="129"/>
  <c r="CW274" i="129"/>
  <c r="CH274" i="129"/>
  <c r="CD274" i="129"/>
  <c r="CB274" i="129"/>
  <c r="BX274" i="129"/>
  <c r="BV274" i="129"/>
  <c r="BI274" i="129"/>
  <c r="BE274" i="129"/>
  <c r="BC274" i="129"/>
  <c r="AY274" i="129"/>
  <c r="AW274" i="129"/>
  <c r="FW273" i="129"/>
  <c r="FS273" i="129"/>
  <c r="FQ273" i="129"/>
  <c r="FM273" i="129"/>
  <c r="FK273" i="129"/>
  <c r="EX273" i="129"/>
  <c r="ET273" i="129"/>
  <c r="ER273" i="129"/>
  <c r="EN273" i="129"/>
  <c r="EL273" i="129"/>
  <c r="DH273" i="129"/>
  <c r="CW273" i="129"/>
  <c r="DP273" i="129" s="1"/>
  <c r="CH273" i="129"/>
  <c r="CD273" i="129"/>
  <c r="CB273" i="129"/>
  <c r="BX273" i="129"/>
  <c r="BV273" i="129"/>
  <c r="BI273" i="129"/>
  <c r="BE273" i="129"/>
  <c r="BC273" i="129"/>
  <c r="AY273" i="129"/>
  <c r="AW273" i="129"/>
  <c r="FW272" i="129"/>
  <c r="FS272" i="129"/>
  <c r="FQ272" i="129"/>
  <c r="FM272" i="129"/>
  <c r="FK272" i="129"/>
  <c r="EX272" i="129"/>
  <c r="ET272" i="129"/>
  <c r="ER272" i="129"/>
  <c r="EN272" i="129"/>
  <c r="EL272" i="129"/>
  <c r="DH272" i="129"/>
  <c r="CW272" i="129"/>
  <c r="DP272" i="129" s="1"/>
  <c r="CH272" i="129"/>
  <c r="CD272" i="129"/>
  <c r="CB272" i="129"/>
  <c r="BX272" i="129"/>
  <c r="BV272" i="129"/>
  <c r="BI272" i="129"/>
  <c r="BE272" i="129"/>
  <c r="BC272" i="129"/>
  <c r="AY272" i="129"/>
  <c r="AW272" i="129"/>
  <c r="FW271" i="129"/>
  <c r="FS271" i="129"/>
  <c r="FQ271" i="129"/>
  <c r="FM271" i="129"/>
  <c r="FK271" i="129"/>
  <c r="EX271" i="129"/>
  <c r="ET271" i="129"/>
  <c r="ER271" i="129"/>
  <c r="EN271" i="129"/>
  <c r="EL271" i="129"/>
  <c r="DH271" i="129"/>
  <c r="CW271" i="129"/>
  <c r="DP271" i="129" s="1"/>
  <c r="CH271" i="129"/>
  <c r="CD271" i="129"/>
  <c r="CB271" i="129"/>
  <c r="BX271" i="129"/>
  <c r="BV271" i="129"/>
  <c r="BI271" i="129"/>
  <c r="BE271" i="129"/>
  <c r="BC271" i="129"/>
  <c r="AY271" i="129"/>
  <c r="AW271" i="129"/>
  <c r="FW270" i="129"/>
  <c r="FS270" i="129"/>
  <c r="FQ270" i="129"/>
  <c r="FM270" i="129"/>
  <c r="FK270" i="129"/>
  <c r="EX270" i="129"/>
  <c r="ET270" i="129"/>
  <c r="ER270" i="129"/>
  <c r="EN270" i="129"/>
  <c r="EL270" i="129"/>
  <c r="DH270" i="129"/>
  <c r="CW270" i="129"/>
  <c r="DP270" i="129" s="1"/>
  <c r="CH270" i="129"/>
  <c r="CD270" i="129"/>
  <c r="CB270" i="129"/>
  <c r="BX270" i="129"/>
  <c r="BV270" i="129"/>
  <c r="BI270" i="129"/>
  <c r="BE270" i="129"/>
  <c r="BC270" i="129"/>
  <c r="AY270" i="129"/>
  <c r="AW270" i="129"/>
  <c r="FW269" i="129"/>
  <c r="FS269" i="129"/>
  <c r="FQ269" i="129"/>
  <c r="FM269" i="129"/>
  <c r="FK269" i="129"/>
  <c r="EX269" i="129"/>
  <c r="ET269" i="129"/>
  <c r="ER269" i="129"/>
  <c r="EN269" i="129"/>
  <c r="EL269" i="129"/>
  <c r="DH269" i="129"/>
  <c r="CW269" i="129"/>
  <c r="DP269" i="129" s="1"/>
  <c r="CH269" i="129"/>
  <c r="CD269" i="129"/>
  <c r="CB269" i="129"/>
  <c r="BX269" i="129"/>
  <c r="BV269" i="129"/>
  <c r="BI269" i="129"/>
  <c r="BE269" i="129"/>
  <c r="BC269" i="129"/>
  <c r="AY269" i="129"/>
  <c r="AW269" i="129"/>
  <c r="FW268" i="129"/>
  <c r="FS268" i="129"/>
  <c r="FQ268" i="129"/>
  <c r="FM268" i="129"/>
  <c r="FK268" i="129"/>
  <c r="EX268" i="129"/>
  <c r="ET268" i="129"/>
  <c r="ER268" i="129"/>
  <c r="EN268" i="129"/>
  <c r="EL268" i="129"/>
  <c r="DH268" i="129"/>
  <c r="CW268" i="129"/>
  <c r="CH268" i="129"/>
  <c r="CD268" i="129"/>
  <c r="CB268" i="129"/>
  <c r="BX268" i="129"/>
  <c r="BV268" i="129"/>
  <c r="BI268" i="129"/>
  <c r="BE268" i="129"/>
  <c r="BC268" i="129"/>
  <c r="AY268" i="129"/>
  <c r="AW268" i="129"/>
  <c r="FW267" i="129"/>
  <c r="FS267" i="129"/>
  <c r="FQ267" i="129"/>
  <c r="FM267" i="129"/>
  <c r="FK267" i="129"/>
  <c r="EX267" i="129"/>
  <c r="ET267" i="129"/>
  <c r="ER267" i="129"/>
  <c r="EN267" i="129"/>
  <c r="EL267" i="129"/>
  <c r="DH267" i="129"/>
  <c r="CW267" i="129"/>
  <c r="DP267" i="129" s="1"/>
  <c r="CH267" i="129"/>
  <c r="CD267" i="129"/>
  <c r="CB267" i="129"/>
  <c r="BX267" i="129"/>
  <c r="BV267" i="129"/>
  <c r="BI267" i="129"/>
  <c r="BE267" i="129"/>
  <c r="BC267" i="129"/>
  <c r="AY267" i="129"/>
  <c r="AW267" i="129"/>
  <c r="FW266" i="129"/>
  <c r="FS266" i="129"/>
  <c r="FQ266" i="129"/>
  <c r="FM266" i="129"/>
  <c r="FK266" i="129"/>
  <c r="EX266" i="129"/>
  <c r="ET266" i="129"/>
  <c r="ER266" i="129"/>
  <c r="EN266" i="129"/>
  <c r="EL266" i="129"/>
  <c r="DH266" i="129"/>
  <c r="CW266" i="129"/>
  <c r="DP266" i="129" s="1"/>
  <c r="CH266" i="129"/>
  <c r="CD266" i="129"/>
  <c r="CB266" i="129"/>
  <c r="BX266" i="129"/>
  <c r="BV266" i="129"/>
  <c r="BI266" i="129"/>
  <c r="BE266" i="129"/>
  <c r="BC266" i="129"/>
  <c r="AY266" i="129"/>
  <c r="AW266" i="129"/>
  <c r="FW265" i="129"/>
  <c r="FS265" i="129"/>
  <c r="FQ265" i="129"/>
  <c r="FM265" i="129"/>
  <c r="FK265" i="129"/>
  <c r="EX265" i="129"/>
  <c r="ET265" i="129"/>
  <c r="ER265" i="129"/>
  <c r="EN265" i="129"/>
  <c r="EL265" i="129"/>
  <c r="DH265" i="129"/>
  <c r="CW265" i="129"/>
  <c r="CH265" i="129"/>
  <c r="CD265" i="129"/>
  <c r="CB265" i="129"/>
  <c r="BX265" i="129"/>
  <c r="BV265" i="129"/>
  <c r="BI265" i="129"/>
  <c r="BE265" i="129"/>
  <c r="BC265" i="129"/>
  <c r="AY265" i="129"/>
  <c r="AW265" i="129"/>
  <c r="FW264" i="129"/>
  <c r="FS264" i="129"/>
  <c r="FQ264" i="129"/>
  <c r="FM264" i="129"/>
  <c r="FK264" i="129"/>
  <c r="EX264" i="129"/>
  <c r="ET264" i="129"/>
  <c r="ER264" i="129"/>
  <c r="EN264" i="129"/>
  <c r="EL264" i="129"/>
  <c r="DH264" i="129"/>
  <c r="CW264" i="129"/>
  <c r="DP264" i="129" s="1"/>
  <c r="CH264" i="129"/>
  <c r="CD264" i="129"/>
  <c r="CB264" i="129"/>
  <c r="BX264" i="129"/>
  <c r="BV264" i="129"/>
  <c r="BI264" i="129"/>
  <c r="BE264" i="129"/>
  <c r="BC264" i="129"/>
  <c r="AY264" i="129"/>
  <c r="AW264" i="129"/>
  <c r="FW263" i="129"/>
  <c r="FS263" i="129"/>
  <c r="FQ263" i="129"/>
  <c r="FM263" i="129"/>
  <c r="FK263" i="129"/>
  <c r="EX263" i="129"/>
  <c r="ET263" i="129"/>
  <c r="ER263" i="129"/>
  <c r="EN263" i="129"/>
  <c r="EL263" i="129"/>
  <c r="DH263" i="129"/>
  <c r="CW263" i="129"/>
  <c r="CH263" i="129"/>
  <c r="CD263" i="129"/>
  <c r="CB263" i="129"/>
  <c r="BX263" i="129"/>
  <c r="BV263" i="129"/>
  <c r="BI263" i="129"/>
  <c r="BE263" i="129"/>
  <c r="BC263" i="129"/>
  <c r="AY263" i="129"/>
  <c r="AW263" i="129"/>
  <c r="FW262" i="129"/>
  <c r="FS262" i="129"/>
  <c r="FQ262" i="129"/>
  <c r="FM262" i="129"/>
  <c r="FK262" i="129"/>
  <c r="EX262" i="129"/>
  <c r="ET262" i="129"/>
  <c r="ER262" i="129"/>
  <c r="EN262" i="129"/>
  <c r="EL262" i="129"/>
  <c r="DH262" i="129"/>
  <c r="CW262" i="129"/>
  <c r="DP262" i="129" s="1"/>
  <c r="CH262" i="129"/>
  <c r="CD262" i="129"/>
  <c r="CB262" i="129"/>
  <c r="BX262" i="129"/>
  <c r="BV262" i="129"/>
  <c r="BI262" i="129"/>
  <c r="BE262" i="129"/>
  <c r="BC262" i="129"/>
  <c r="AY262" i="129"/>
  <c r="AW262" i="129"/>
  <c r="FW261" i="129"/>
  <c r="FS261" i="129"/>
  <c r="FQ261" i="129"/>
  <c r="FM261" i="129"/>
  <c r="FK261" i="129"/>
  <c r="EX261" i="129"/>
  <c r="ET261" i="129"/>
  <c r="ER261" i="129"/>
  <c r="EN261" i="129"/>
  <c r="EL261" i="129"/>
  <c r="DH261" i="129"/>
  <c r="CW261" i="129"/>
  <c r="DP261" i="129" s="1"/>
  <c r="CH261" i="129"/>
  <c r="CD261" i="129"/>
  <c r="CB261" i="129"/>
  <c r="BX261" i="129"/>
  <c r="BV261" i="129"/>
  <c r="BI261" i="129"/>
  <c r="BE261" i="129"/>
  <c r="BC261" i="129"/>
  <c r="AY261" i="129"/>
  <c r="AW261" i="129"/>
  <c r="FW260" i="129"/>
  <c r="FS260" i="129"/>
  <c r="FQ260" i="129"/>
  <c r="FM260" i="129"/>
  <c r="FK260" i="129"/>
  <c r="EX260" i="129"/>
  <c r="ET260" i="129"/>
  <c r="ER260" i="129"/>
  <c r="EN260" i="129"/>
  <c r="EL260" i="129"/>
  <c r="DH260" i="129"/>
  <c r="CW260" i="129"/>
  <c r="DP260" i="129" s="1"/>
  <c r="CH260" i="129"/>
  <c r="CD260" i="129"/>
  <c r="CB260" i="129"/>
  <c r="BX260" i="129"/>
  <c r="BV260" i="129"/>
  <c r="BI260" i="129"/>
  <c r="BE260" i="129"/>
  <c r="BC260" i="129"/>
  <c r="AY260" i="129"/>
  <c r="AW260" i="129"/>
  <c r="FW259" i="129"/>
  <c r="FS259" i="129"/>
  <c r="FQ259" i="129"/>
  <c r="FM259" i="129"/>
  <c r="FK259" i="129"/>
  <c r="EX259" i="129"/>
  <c r="ET259" i="129"/>
  <c r="ER259" i="129"/>
  <c r="EN259" i="129"/>
  <c r="EL259" i="129"/>
  <c r="DH259" i="129"/>
  <c r="CW259" i="129"/>
  <c r="DP259" i="129" s="1"/>
  <c r="CH259" i="129"/>
  <c r="CD259" i="129"/>
  <c r="CB259" i="129"/>
  <c r="BX259" i="129"/>
  <c r="BV259" i="129"/>
  <c r="BI259" i="129"/>
  <c r="BE259" i="129"/>
  <c r="BC259" i="129"/>
  <c r="AY259" i="129"/>
  <c r="AW259" i="129"/>
  <c r="FW258" i="129"/>
  <c r="FS258" i="129"/>
  <c r="FQ258" i="129"/>
  <c r="FM258" i="129"/>
  <c r="FK258" i="129"/>
  <c r="EX258" i="129"/>
  <c r="ET258" i="129"/>
  <c r="ER258" i="129"/>
  <c r="EN258" i="129"/>
  <c r="EL258" i="129"/>
  <c r="DH258" i="129"/>
  <c r="CW258" i="129"/>
  <c r="DP258" i="129" s="1"/>
  <c r="CH258" i="129"/>
  <c r="CD258" i="129"/>
  <c r="CB258" i="129"/>
  <c r="BX258" i="129"/>
  <c r="BV258" i="129"/>
  <c r="BI258" i="129"/>
  <c r="BE258" i="129"/>
  <c r="BC258" i="129"/>
  <c r="AY258" i="129"/>
  <c r="AW258" i="129"/>
  <c r="FW257" i="129"/>
  <c r="FS257" i="129"/>
  <c r="FQ257" i="129"/>
  <c r="FM257" i="129"/>
  <c r="FK257" i="129"/>
  <c r="EX257" i="129"/>
  <c r="ET257" i="129"/>
  <c r="ER257" i="129"/>
  <c r="EN257" i="129"/>
  <c r="EL257" i="129"/>
  <c r="DH257" i="129"/>
  <c r="CW257" i="129"/>
  <c r="CH257" i="129"/>
  <c r="CD257" i="129"/>
  <c r="CB257" i="129"/>
  <c r="BX257" i="129"/>
  <c r="BV257" i="129"/>
  <c r="BI257" i="129"/>
  <c r="BE257" i="129"/>
  <c r="BC257" i="129"/>
  <c r="AY257" i="129"/>
  <c r="AW257" i="129"/>
  <c r="FW256" i="129"/>
  <c r="FS256" i="129"/>
  <c r="FQ256" i="129"/>
  <c r="FM256" i="129"/>
  <c r="FK256" i="129"/>
  <c r="EX256" i="129"/>
  <c r="ET256" i="129"/>
  <c r="ER256" i="129"/>
  <c r="EN256" i="129"/>
  <c r="EL256" i="129"/>
  <c r="DH256" i="129"/>
  <c r="CW256" i="129"/>
  <c r="DP256" i="129" s="1"/>
  <c r="CH256" i="129"/>
  <c r="CD256" i="129"/>
  <c r="CB256" i="129"/>
  <c r="BX256" i="129"/>
  <c r="BV256" i="129"/>
  <c r="BI256" i="129"/>
  <c r="BE256" i="129"/>
  <c r="BC256" i="129"/>
  <c r="AY256" i="129"/>
  <c r="AW256" i="129"/>
  <c r="FW255" i="129"/>
  <c r="FS255" i="129"/>
  <c r="FQ255" i="129"/>
  <c r="FM255" i="129"/>
  <c r="FK255" i="129"/>
  <c r="EX255" i="129"/>
  <c r="ET255" i="129"/>
  <c r="ER255" i="129"/>
  <c r="EN255" i="129"/>
  <c r="EL255" i="129"/>
  <c r="DH255" i="129"/>
  <c r="CW255" i="129"/>
  <c r="CH255" i="129"/>
  <c r="CD255" i="129"/>
  <c r="CB255" i="129"/>
  <c r="BX255" i="129"/>
  <c r="BV255" i="129"/>
  <c r="BI255" i="129"/>
  <c r="BE255" i="129"/>
  <c r="BC255" i="129"/>
  <c r="AY255" i="129"/>
  <c r="AW255" i="129"/>
  <c r="FW254" i="129"/>
  <c r="FS254" i="129"/>
  <c r="FQ254" i="129"/>
  <c r="FM254" i="129"/>
  <c r="FK254" i="129"/>
  <c r="EX254" i="129"/>
  <c r="ET254" i="129"/>
  <c r="ER254" i="129"/>
  <c r="EN254" i="129"/>
  <c r="EL254" i="129"/>
  <c r="EA254" i="129"/>
  <c r="DH254" i="129"/>
  <c r="CW254" i="129"/>
  <c r="CH254" i="129"/>
  <c r="CD254" i="129"/>
  <c r="CB254" i="129"/>
  <c r="BX254" i="129"/>
  <c r="BV254" i="129"/>
  <c r="BI254" i="129"/>
  <c r="BE254" i="129"/>
  <c r="BC254" i="129"/>
  <c r="AY254" i="129"/>
  <c r="AW254" i="129"/>
  <c r="FW253" i="129"/>
  <c r="FS253" i="129"/>
  <c r="FQ253" i="129"/>
  <c r="FM253" i="129"/>
  <c r="FK253" i="129"/>
  <c r="EX253" i="129"/>
  <c r="ET253" i="129"/>
  <c r="ER253" i="129"/>
  <c r="EN253" i="129"/>
  <c r="EL253" i="129"/>
  <c r="DH253" i="129"/>
  <c r="CW253" i="129"/>
  <c r="DP253" i="129" s="1"/>
  <c r="CH253" i="129"/>
  <c r="CD253" i="129"/>
  <c r="CB253" i="129"/>
  <c r="BX253" i="129"/>
  <c r="BV253" i="129"/>
  <c r="BI253" i="129"/>
  <c r="BE253" i="129"/>
  <c r="BC253" i="129"/>
  <c r="AY253" i="129"/>
  <c r="AW253" i="129"/>
  <c r="FW252" i="129"/>
  <c r="FS252" i="129"/>
  <c r="FQ252" i="129"/>
  <c r="FM252" i="129"/>
  <c r="FK252" i="129"/>
  <c r="EX252" i="129"/>
  <c r="ET252" i="129"/>
  <c r="ER252" i="129"/>
  <c r="EN252" i="129"/>
  <c r="EL252" i="129"/>
  <c r="DH252" i="129"/>
  <c r="CW252" i="129"/>
  <c r="DP252" i="129" s="1"/>
  <c r="CH252" i="129"/>
  <c r="CD252" i="129"/>
  <c r="CB252" i="129"/>
  <c r="BX252" i="129"/>
  <c r="BV252" i="129"/>
  <c r="BI252" i="129"/>
  <c r="BE252" i="129"/>
  <c r="BC252" i="129"/>
  <c r="AY252" i="129"/>
  <c r="AW252" i="129"/>
  <c r="FW251" i="129"/>
  <c r="FS251" i="129"/>
  <c r="FQ251" i="129"/>
  <c r="FM251" i="129"/>
  <c r="FK251" i="129"/>
  <c r="EX251" i="129"/>
  <c r="ET251" i="129"/>
  <c r="ER251" i="129"/>
  <c r="EN251" i="129"/>
  <c r="EL251" i="129"/>
  <c r="DH251" i="129"/>
  <c r="CW251" i="129"/>
  <c r="CH251" i="129"/>
  <c r="CD251" i="129"/>
  <c r="CB251" i="129"/>
  <c r="BX251" i="129"/>
  <c r="BV251" i="129"/>
  <c r="BI251" i="129"/>
  <c r="BE251" i="129"/>
  <c r="BC251" i="129"/>
  <c r="AY251" i="129"/>
  <c r="AW251" i="129"/>
  <c r="FW250" i="129"/>
  <c r="FS250" i="129"/>
  <c r="FQ250" i="129"/>
  <c r="FM250" i="129"/>
  <c r="FK250" i="129"/>
  <c r="EX250" i="129"/>
  <c r="ET250" i="129"/>
  <c r="ER250" i="129"/>
  <c r="EN250" i="129"/>
  <c r="EL250" i="129"/>
  <c r="DH250" i="129"/>
  <c r="CW250" i="129"/>
  <c r="DP250" i="129" s="1"/>
  <c r="CH250" i="129"/>
  <c r="CD250" i="129"/>
  <c r="CB250" i="129"/>
  <c r="BX250" i="129"/>
  <c r="BV250" i="129"/>
  <c r="BI250" i="129"/>
  <c r="BE250" i="129"/>
  <c r="BC250" i="129"/>
  <c r="AY250" i="129"/>
  <c r="AW250" i="129"/>
  <c r="FW249" i="129"/>
  <c r="FS249" i="129"/>
  <c r="FQ249" i="129"/>
  <c r="FM249" i="129"/>
  <c r="FK249" i="129"/>
  <c r="EX249" i="129"/>
  <c r="ET249" i="129"/>
  <c r="ER249" i="129"/>
  <c r="EN249" i="129"/>
  <c r="EL249" i="129"/>
  <c r="DH249" i="129"/>
  <c r="CW249" i="129"/>
  <c r="DP249" i="129" s="1"/>
  <c r="CH249" i="129"/>
  <c r="CD249" i="129"/>
  <c r="CB249" i="129"/>
  <c r="BX249" i="129"/>
  <c r="BV249" i="129"/>
  <c r="BI249" i="129"/>
  <c r="BE249" i="129"/>
  <c r="BC249" i="129"/>
  <c r="AY249" i="129"/>
  <c r="AW249" i="129"/>
  <c r="FW248" i="129"/>
  <c r="FS248" i="129"/>
  <c r="FQ248" i="129"/>
  <c r="FM248" i="129"/>
  <c r="FK248" i="129"/>
  <c r="EX248" i="129"/>
  <c r="ET248" i="129"/>
  <c r="ER248" i="129"/>
  <c r="EN248" i="129"/>
  <c r="EL248" i="129"/>
  <c r="DH248" i="129"/>
  <c r="CW248" i="129"/>
  <c r="DP248" i="129" s="1"/>
  <c r="CH248" i="129"/>
  <c r="CD248" i="129"/>
  <c r="CB248" i="129"/>
  <c r="BX248" i="129"/>
  <c r="BV248" i="129"/>
  <c r="BI248" i="129"/>
  <c r="BE248" i="129"/>
  <c r="BC248" i="129"/>
  <c r="AY248" i="129"/>
  <c r="AW248" i="129"/>
  <c r="FW247" i="129"/>
  <c r="FS247" i="129"/>
  <c r="FQ247" i="129"/>
  <c r="FM247" i="129"/>
  <c r="FK247" i="129"/>
  <c r="EX247" i="129"/>
  <c r="ET247" i="129"/>
  <c r="ER247" i="129"/>
  <c r="EN247" i="129"/>
  <c r="EL247" i="129"/>
  <c r="DH247" i="129"/>
  <c r="CW247" i="129"/>
  <c r="DP247" i="129" s="1"/>
  <c r="CH247" i="129"/>
  <c r="CD247" i="129"/>
  <c r="CB247" i="129"/>
  <c r="BX247" i="129"/>
  <c r="BV247" i="129"/>
  <c r="BI247" i="129"/>
  <c r="BE247" i="129"/>
  <c r="BC247" i="129"/>
  <c r="AY247" i="129"/>
  <c r="AW247" i="129"/>
  <c r="FW246" i="129"/>
  <c r="FS246" i="129"/>
  <c r="FQ246" i="129"/>
  <c r="FM246" i="129"/>
  <c r="FK246" i="129"/>
  <c r="EX246" i="129"/>
  <c r="ET246" i="129"/>
  <c r="ER246" i="129"/>
  <c r="EN246" i="129"/>
  <c r="EL246" i="129"/>
  <c r="DH246" i="129"/>
  <c r="CW246" i="129"/>
  <c r="DP246" i="129" s="1"/>
  <c r="CH246" i="129"/>
  <c r="CD246" i="129"/>
  <c r="CB246" i="129"/>
  <c r="BX246" i="129"/>
  <c r="BV246" i="129"/>
  <c r="BI246" i="129"/>
  <c r="BE246" i="129"/>
  <c r="BC246" i="129"/>
  <c r="AY246" i="129"/>
  <c r="AW246" i="129"/>
  <c r="FW245" i="129"/>
  <c r="FS245" i="129"/>
  <c r="FQ245" i="129"/>
  <c r="FM245" i="129"/>
  <c r="FK245" i="129"/>
  <c r="EX245" i="129"/>
  <c r="ET245" i="129"/>
  <c r="ER245" i="129"/>
  <c r="EN245" i="129"/>
  <c r="EL245" i="129"/>
  <c r="DH245" i="129"/>
  <c r="CW245" i="129"/>
  <c r="CH245" i="129"/>
  <c r="CD245" i="129"/>
  <c r="CB245" i="129"/>
  <c r="BX245" i="129"/>
  <c r="BV245" i="129"/>
  <c r="BI245" i="129"/>
  <c r="BE245" i="129"/>
  <c r="BC245" i="129"/>
  <c r="AY245" i="129"/>
  <c r="AW245" i="129"/>
  <c r="FW244" i="129"/>
  <c r="FS244" i="129"/>
  <c r="FQ244" i="129"/>
  <c r="FM244" i="129"/>
  <c r="FK244" i="129"/>
  <c r="EX244" i="129"/>
  <c r="ET244" i="129"/>
  <c r="ER244" i="129"/>
  <c r="EN244" i="129"/>
  <c r="EL244" i="129"/>
  <c r="DH244" i="129"/>
  <c r="CW244" i="129"/>
  <c r="DP244" i="129" s="1"/>
  <c r="CH244" i="129"/>
  <c r="CD244" i="129"/>
  <c r="CB244" i="129"/>
  <c r="BX244" i="129"/>
  <c r="BV244" i="129"/>
  <c r="BI244" i="129"/>
  <c r="BE244" i="129"/>
  <c r="BC244" i="129"/>
  <c r="AY244" i="129"/>
  <c r="AW244" i="129"/>
  <c r="FW243" i="129"/>
  <c r="FS243" i="129"/>
  <c r="FQ243" i="129"/>
  <c r="FM243" i="129"/>
  <c r="FK243" i="129"/>
  <c r="EX243" i="129"/>
  <c r="ET243" i="129"/>
  <c r="ER243" i="129"/>
  <c r="EN243" i="129"/>
  <c r="EL243" i="129"/>
  <c r="DH243" i="129"/>
  <c r="CW243" i="129"/>
  <c r="CH243" i="129"/>
  <c r="CD243" i="129"/>
  <c r="CB243" i="129"/>
  <c r="BX243" i="129"/>
  <c r="BV243" i="129"/>
  <c r="BI243" i="129"/>
  <c r="BE243" i="129"/>
  <c r="BC243" i="129"/>
  <c r="AY243" i="129"/>
  <c r="AW243" i="129"/>
  <c r="FW242" i="129"/>
  <c r="FS242" i="129"/>
  <c r="FQ242" i="129"/>
  <c r="FM242" i="129"/>
  <c r="FK242" i="129"/>
  <c r="EX242" i="129"/>
  <c r="ET242" i="129"/>
  <c r="ER242" i="129"/>
  <c r="EN242" i="129"/>
  <c r="EL242" i="129"/>
  <c r="DH242" i="129"/>
  <c r="CW242" i="129"/>
  <c r="CH242" i="129"/>
  <c r="CD242" i="129"/>
  <c r="CB242" i="129"/>
  <c r="BX242" i="129"/>
  <c r="BV242" i="129"/>
  <c r="BI242" i="129"/>
  <c r="BE242" i="129"/>
  <c r="BC242" i="129"/>
  <c r="AY242" i="129"/>
  <c r="AW242" i="129"/>
  <c r="FW241" i="129"/>
  <c r="FS241" i="129"/>
  <c r="FQ241" i="129"/>
  <c r="FM241" i="129"/>
  <c r="FK241" i="129"/>
  <c r="EX241" i="129"/>
  <c r="ET241" i="129"/>
  <c r="ER241" i="129"/>
  <c r="EN241" i="129"/>
  <c r="EL241" i="129"/>
  <c r="DH241" i="129"/>
  <c r="CW241" i="129"/>
  <c r="DP241" i="129" s="1"/>
  <c r="CH241" i="129"/>
  <c r="CD241" i="129"/>
  <c r="CB241" i="129"/>
  <c r="BX241" i="129"/>
  <c r="BV241" i="129"/>
  <c r="BI241" i="129"/>
  <c r="BE241" i="129"/>
  <c r="BC241" i="129"/>
  <c r="AY241" i="129"/>
  <c r="AW241" i="129"/>
  <c r="FW240" i="129"/>
  <c r="FS240" i="129"/>
  <c r="FQ240" i="129"/>
  <c r="FM240" i="129"/>
  <c r="FK240" i="129"/>
  <c r="EX240" i="129"/>
  <c r="ET240" i="129"/>
  <c r="ER240" i="129"/>
  <c r="EN240" i="129"/>
  <c r="EL240" i="129"/>
  <c r="DH240" i="129"/>
  <c r="CW240" i="129"/>
  <c r="CH240" i="129"/>
  <c r="CD240" i="129"/>
  <c r="CB240" i="129"/>
  <c r="BX240" i="129"/>
  <c r="BV240" i="129"/>
  <c r="BI240" i="129"/>
  <c r="BE240" i="129"/>
  <c r="BC240" i="129"/>
  <c r="AY240" i="129"/>
  <c r="AW240" i="129"/>
  <c r="FW239" i="129"/>
  <c r="FS239" i="129"/>
  <c r="FQ239" i="129"/>
  <c r="FM239" i="129"/>
  <c r="FK239" i="129"/>
  <c r="EX239" i="129"/>
  <c r="ET239" i="129"/>
  <c r="ER239" i="129"/>
  <c r="EN239" i="129"/>
  <c r="EL239" i="129"/>
  <c r="DH239" i="129"/>
  <c r="CW239" i="129"/>
  <c r="DP239" i="129" s="1"/>
  <c r="CH239" i="129"/>
  <c r="CD239" i="129"/>
  <c r="CB239" i="129"/>
  <c r="BX239" i="129"/>
  <c r="BV239" i="129"/>
  <c r="BI239" i="129"/>
  <c r="BE239" i="129"/>
  <c r="BC239" i="129"/>
  <c r="AY239" i="129"/>
  <c r="AW239" i="129"/>
  <c r="FW238" i="129"/>
  <c r="FS238" i="129"/>
  <c r="FQ238" i="129"/>
  <c r="FM238" i="129"/>
  <c r="FK238" i="129"/>
  <c r="EX238" i="129"/>
  <c r="ET238" i="129"/>
  <c r="ER238" i="129"/>
  <c r="EN238" i="129"/>
  <c r="EL238" i="129"/>
  <c r="DH238" i="129"/>
  <c r="CW238" i="129"/>
  <c r="DP238" i="129" s="1"/>
  <c r="CH238" i="129"/>
  <c r="CD238" i="129"/>
  <c r="CB238" i="129"/>
  <c r="BX238" i="129"/>
  <c r="BV238" i="129"/>
  <c r="BI238" i="129"/>
  <c r="BE238" i="129"/>
  <c r="BC238" i="129"/>
  <c r="AY238" i="129"/>
  <c r="AW238" i="129"/>
  <c r="FW237" i="129"/>
  <c r="FS237" i="129"/>
  <c r="FQ237" i="129"/>
  <c r="FM237" i="129"/>
  <c r="FK237" i="129"/>
  <c r="EX237" i="129"/>
  <c r="ET237" i="129"/>
  <c r="ER237" i="129"/>
  <c r="EN237" i="129"/>
  <c r="EL237" i="129"/>
  <c r="DH237" i="129"/>
  <c r="CW237" i="129"/>
  <c r="DP237" i="129" s="1"/>
  <c r="CH237" i="129"/>
  <c r="CD237" i="129"/>
  <c r="CB237" i="129"/>
  <c r="BX237" i="129"/>
  <c r="BV237" i="129"/>
  <c r="BI237" i="129"/>
  <c r="BE237" i="129"/>
  <c r="BC237" i="129"/>
  <c r="AY237" i="129"/>
  <c r="AW237" i="129"/>
  <c r="FW236" i="129"/>
  <c r="FS236" i="129"/>
  <c r="FQ236" i="129"/>
  <c r="FM236" i="129"/>
  <c r="FK236" i="129"/>
  <c r="EX236" i="129"/>
  <c r="ET236" i="129"/>
  <c r="ER236" i="129"/>
  <c r="EN236" i="129"/>
  <c r="EL236" i="129"/>
  <c r="DH236" i="129"/>
  <c r="CW236" i="129"/>
  <c r="DP236" i="129" s="1"/>
  <c r="CH236" i="129"/>
  <c r="CD236" i="129"/>
  <c r="CB236" i="129"/>
  <c r="BX236" i="129"/>
  <c r="BV236" i="129"/>
  <c r="BI236" i="129"/>
  <c r="BE236" i="129"/>
  <c r="BC236" i="129"/>
  <c r="AY236" i="129"/>
  <c r="AW236" i="129"/>
  <c r="FW235" i="129"/>
  <c r="FS235" i="129"/>
  <c r="FQ235" i="129"/>
  <c r="FM235" i="129"/>
  <c r="FK235" i="129"/>
  <c r="EX235" i="129"/>
  <c r="ET235" i="129"/>
  <c r="ER235" i="129"/>
  <c r="EN235" i="129"/>
  <c r="EL235" i="129"/>
  <c r="DH235" i="129"/>
  <c r="CW235" i="129"/>
  <c r="DP235" i="129" s="1"/>
  <c r="CH235" i="129"/>
  <c r="CD235" i="129"/>
  <c r="CB235" i="129"/>
  <c r="BX235" i="129"/>
  <c r="BV235" i="129"/>
  <c r="BI235" i="129"/>
  <c r="BE235" i="129"/>
  <c r="BC235" i="129"/>
  <c r="AY235" i="129"/>
  <c r="AW235" i="129"/>
  <c r="FW234" i="129"/>
  <c r="FS234" i="129"/>
  <c r="FQ234" i="129"/>
  <c r="FM234" i="129"/>
  <c r="FK234" i="129"/>
  <c r="EX234" i="129"/>
  <c r="ET234" i="129"/>
  <c r="ER234" i="129"/>
  <c r="EN234" i="129"/>
  <c r="EL234" i="129"/>
  <c r="DH234" i="129"/>
  <c r="CW234" i="129"/>
  <c r="DP234" i="129" s="1"/>
  <c r="CH234" i="129"/>
  <c r="CD234" i="129"/>
  <c r="CB234" i="129"/>
  <c r="BX234" i="129"/>
  <c r="BV234" i="129"/>
  <c r="BI234" i="129"/>
  <c r="BE234" i="129"/>
  <c r="BC234" i="129"/>
  <c r="AY234" i="129"/>
  <c r="AW234" i="129"/>
  <c r="FW233" i="129"/>
  <c r="FS233" i="129"/>
  <c r="FQ233" i="129"/>
  <c r="FM233" i="129"/>
  <c r="FK233" i="129"/>
  <c r="EX233" i="129"/>
  <c r="ET233" i="129"/>
  <c r="ER233" i="129"/>
  <c r="EN233" i="129"/>
  <c r="EL233" i="129"/>
  <c r="DH233" i="129"/>
  <c r="CW233" i="129"/>
  <c r="CH233" i="129"/>
  <c r="CD233" i="129"/>
  <c r="CB233" i="129"/>
  <c r="BX233" i="129"/>
  <c r="BV233" i="129"/>
  <c r="BI233" i="129"/>
  <c r="BE233" i="129"/>
  <c r="BC233" i="129"/>
  <c r="AY233" i="129"/>
  <c r="AW233" i="129"/>
  <c r="FW232" i="129"/>
  <c r="FS232" i="129"/>
  <c r="FQ232" i="129"/>
  <c r="FM232" i="129"/>
  <c r="FK232" i="129"/>
  <c r="EX232" i="129"/>
  <c r="ET232" i="129"/>
  <c r="ER232" i="129"/>
  <c r="EN232" i="129"/>
  <c r="EL232" i="129"/>
  <c r="DH232" i="129"/>
  <c r="CW232" i="129"/>
  <c r="CH232" i="129"/>
  <c r="CD232" i="129"/>
  <c r="CB232" i="129"/>
  <c r="BX232" i="129"/>
  <c r="BV232" i="129"/>
  <c r="BI232" i="129"/>
  <c r="BE232" i="129"/>
  <c r="BC232" i="129"/>
  <c r="AY232" i="129"/>
  <c r="AW232" i="129"/>
  <c r="FW231" i="129"/>
  <c r="FS231" i="129"/>
  <c r="FQ231" i="129"/>
  <c r="FM231" i="129"/>
  <c r="FK231" i="129"/>
  <c r="EX231" i="129"/>
  <c r="ET231" i="129"/>
  <c r="ER231" i="129"/>
  <c r="EN231" i="129"/>
  <c r="EL231" i="129"/>
  <c r="DH231" i="129"/>
  <c r="CW231" i="129"/>
  <c r="DP231" i="129" s="1"/>
  <c r="CH231" i="129"/>
  <c r="CD231" i="129"/>
  <c r="CB231" i="129"/>
  <c r="BX231" i="129"/>
  <c r="BV231" i="129"/>
  <c r="BI231" i="129"/>
  <c r="BE231" i="129"/>
  <c r="BC231" i="129"/>
  <c r="AY231" i="129"/>
  <c r="AW231" i="129"/>
  <c r="FW230" i="129"/>
  <c r="FS230" i="129"/>
  <c r="FQ230" i="129"/>
  <c r="FM230" i="129"/>
  <c r="FK230" i="129"/>
  <c r="EX230" i="129"/>
  <c r="ET230" i="129"/>
  <c r="ER230" i="129"/>
  <c r="EN230" i="129"/>
  <c r="EL230" i="129"/>
  <c r="DH230" i="129"/>
  <c r="CW230" i="129"/>
  <c r="DP230" i="129" s="1"/>
  <c r="CH230" i="129"/>
  <c r="CD230" i="129"/>
  <c r="CB230" i="129"/>
  <c r="BX230" i="129"/>
  <c r="BV230" i="129"/>
  <c r="BI230" i="129"/>
  <c r="BE230" i="129"/>
  <c r="BC230" i="129"/>
  <c r="AY230" i="129"/>
  <c r="AW230" i="129"/>
  <c r="FW229" i="129"/>
  <c r="FS229" i="129"/>
  <c r="FQ229" i="129"/>
  <c r="FM229" i="129"/>
  <c r="FK229" i="129"/>
  <c r="EX229" i="129"/>
  <c r="ET229" i="129"/>
  <c r="ER229" i="129"/>
  <c r="EN229" i="129"/>
  <c r="EL229" i="129"/>
  <c r="DH229" i="129"/>
  <c r="CW229" i="129"/>
  <c r="DP229" i="129" s="1"/>
  <c r="CH229" i="129"/>
  <c r="CD229" i="129"/>
  <c r="CB229" i="129"/>
  <c r="BX229" i="129"/>
  <c r="BV229" i="129"/>
  <c r="BI229" i="129"/>
  <c r="BE229" i="129"/>
  <c r="BC229" i="129"/>
  <c r="AY229" i="129"/>
  <c r="AW229" i="129"/>
  <c r="FW228" i="129"/>
  <c r="FS228" i="129"/>
  <c r="FQ228" i="129"/>
  <c r="FM228" i="129"/>
  <c r="FK228" i="129"/>
  <c r="EX228" i="129"/>
  <c r="ET228" i="129"/>
  <c r="ER228" i="129"/>
  <c r="EN228" i="129"/>
  <c r="EL228" i="129"/>
  <c r="DH228" i="129"/>
  <c r="CW228" i="129"/>
  <c r="DP228" i="129" s="1"/>
  <c r="CH228" i="129"/>
  <c r="CD228" i="129"/>
  <c r="CB228" i="129"/>
  <c r="BX228" i="129"/>
  <c r="BV228" i="129"/>
  <c r="BI228" i="129"/>
  <c r="BE228" i="129"/>
  <c r="BC228" i="129"/>
  <c r="AY228" i="129"/>
  <c r="AW228" i="129"/>
  <c r="FW227" i="129"/>
  <c r="FS227" i="129"/>
  <c r="FQ227" i="129"/>
  <c r="FM227" i="129"/>
  <c r="FK227" i="129"/>
  <c r="EX227" i="129"/>
  <c r="ET227" i="129"/>
  <c r="ER227" i="129"/>
  <c r="EN227" i="129"/>
  <c r="EL227" i="129"/>
  <c r="DH227" i="129"/>
  <c r="CW227" i="129"/>
  <c r="DP227" i="129" s="1"/>
  <c r="CH227" i="129"/>
  <c r="CD227" i="129"/>
  <c r="CB227" i="129"/>
  <c r="BX227" i="129"/>
  <c r="BV227" i="129"/>
  <c r="BI227" i="129"/>
  <c r="BE227" i="129"/>
  <c r="BC227" i="129"/>
  <c r="AY227" i="129"/>
  <c r="AW227" i="129"/>
  <c r="FW226" i="129"/>
  <c r="FS226" i="129"/>
  <c r="FQ226" i="129"/>
  <c r="FM226" i="129"/>
  <c r="FK226" i="129"/>
  <c r="EX226" i="129"/>
  <c r="ET226" i="129"/>
  <c r="ER226" i="129"/>
  <c r="EN226" i="129"/>
  <c r="EL226" i="129"/>
  <c r="DH226" i="129"/>
  <c r="CW226" i="129"/>
  <c r="DP226" i="129" s="1"/>
  <c r="CH226" i="129"/>
  <c r="CD226" i="129"/>
  <c r="CB226" i="129"/>
  <c r="BX226" i="129"/>
  <c r="BV226" i="129"/>
  <c r="BI226" i="129"/>
  <c r="BE226" i="129"/>
  <c r="BC226" i="129"/>
  <c r="AY226" i="129"/>
  <c r="AW226" i="129"/>
  <c r="FW225" i="129"/>
  <c r="FS225" i="129"/>
  <c r="FQ225" i="129"/>
  <c r="FM225" i="129"/>
  <c r="FK225" i="129"/>
  <c r="EX225" i="129"/>
  <c r="ET225" i="129"/>
  <c r="ER225" i="129"/>
  <c r="EN225" i="129"/>
  <c r="EL225" i="129"/>
  <c r="DH225" i="129"/>
  <c r="CW225" i="129"/>
  <c r="DP225" i="129" s="1"/>
  <c r="CH225" i="129"/>
  <c r="CD225" i="129"/>
  <c r="CB225" i="129"/>
  <c r="BX225" i="129"/>
  <c r="BV225" i="129"/>
  <c r="BI225" i="129"/>
  <c r="BE225" i="129"/>
  <c r="BC225" i="129"/>
  <c r="AY225" i="129"/>
  <c r="AW225" i="129"/>
  <c r="FW224" i="129"/>
  <c r="FS224" i="129"/>
  <c r="FQ224" i="129"/>
  <c r="FM224" i="129"/>
  <c r="FK224" i="129"/>
  <c r="EX224" i="129"/>
  <c r="ET224" i="129"/>
  <c r="ER224" i="129"/>
  <c r="EN224" i="129"/>
  <c r="EL224" i="129"/>
  <c r="DH224" i="129"/>
  <c r="CW224" i="129"/>
  <c r="CH224" i="129"/>
  <c r="CD224" i="129"/>
  <c r="CB224" i="129"/>
  <c r="BX224" i="129"/>
  <c r="BV224" i="129"/>
  <c r="BI224" i="129"/>
  <c r="BE224" i="129"/>
  <c r="BC224" i="129"/>
  <c r="AY224" i="129"/>
  <c r="AW224" i="129"/>
  <c r="FW223" i="129"/>
  <c r="FS223" i="129"/>
  <c r="FQ223" i="129"/>
  <c r="FM223" i="129"/>
  <c r="FK223" i="129"/>
  <c r="EX223" i="129"/>
  <c r="ET223" i="129"/>
  <c r="ER223" i="129"/>
  <c r="EN223" i="129"/>
  <c r="EL223" i="129"/>
  <c r="DH223" i="129"/>
  <c r="CW223" i="129"/>
  <c r="CH223" i="129"/>
  <c r="CD223" i="129"/>
  <c r="CB223" i="129"/>
  <c r="BX223" i="129"/>
  <c r="BV223" i="129"/>
  <c r="BI223" i="129"/>
  <c r="BE223" i="129"/>
  <c r="BC223" i="129"/>
  <c r="AY223" i="129"/>
  <c r="AW223" i="129"/>
  <c r="FW222" i="129"/>
  <c r="FS222" i="129"/>
  <c r="FQ222" i="129"/>
  <c r="FM222" i="129"/>
  <c r="FK222" i="129"/>
  <c r="EX222" i="129"/>
  <c r="ET222" i="129"/>
  <c r="ER222" i="129"/>
  <c r="EN222" i="129"/>
  <c r="EL222" i="129"/>
  <c r="DH222" i="129"/>
  <c r="CW222" i="129"/>
  <c r="DP222" i="129" s="1"/>
  <c r="CH222" i="129"/>
  <c r="CD222" i="129"/>
  <c r="CB222" i="129"/>
  <c r="BX222" i="129"/>
  <c r="BV222" i="129"/>
  <c r="BI222" i="129"/>
  <c r="BE222" i="129"/>
  <c r="BC222" i="129"/>
  <c r="AY222" i="129"/>
  <c r="AW222" i="129"/>
  <c r="FW221" i="129"/>
  <c r="FS221" i="129"/>
  <c r="FQ221" i="129"/>
  <c r="FM221" i="129"/>
  <c r="FK221" i="129"/>
  <c r="EX221" i="129"/>
  <c r="ET221" i="129"/>
  <c r="ER221" i="129"/>
  <c r="EN221" i="129"/>
  <c r="EL221" i="129"/>
  <c r="DH221" i="129"/>
  <c r="CW221" i="129"/>
  <c r="CH221" i="129"/>
  <c r="CD221" i="129"/>
  <c r="CB221" i="129"/>
  <c r="BX221" i="129"/>
  <c r="BV221" i="129"/>
  <c r="BI221" i="129"/>
  <c r="BE221" i="129"/>
  <c r="BC221" i="129"/>
  <c r="AY221" i="129"/>
  <c r="AW221" i="129"/>
  <c r="FW220" i="129"/>
  <c r="FS220" i="129"/>
  <c r="FQ220" i="129"/>
  <c r="FM220" i="129"/>
  <c r="FK220" i="129"/>
  <c r="EX220" i="129"/>
  <c r="ET220" i="129"/>
  <c r="ER220" i="129"/>
  <c r="EN220" i="129"/>
  <c r="EL220" i="129"/>
  <c r="DH220" i="129"/>
  <c r="CW220" i="129"/>
  <c r="DP220" i="129" s="1"/>
  <c r="CH220" i="129"/>
  <c r="CD220" i="129"/>
  <c r="CB220" i="129"/>
  <c r="BX220" i="129"/>
  <c r="BV220" i="129"/>
  <c r="BI220" i="129"/>
  <c r="BE220" i="129"/>
  <c r="BC220" i="129"/>
  <c r="AY220" i="129"/>
  <c r="AW220" i="129"/>
  <c r="FW219" i="129"/>
  <c r="FS219" i="129"/>
  <c r="FQ219" i="129"/>
  <c r="FM219" i="129"/>
  <c r="FK219" i="129"/>
  <c r="EX219" i="129"/>
  <c r="ET219" i="129"/>
  <c r="ER219" i="129"/>
  <c r="EN219" i="129"/>
  <c r="EL219" i="129"/>
  <c r="DH219" i="129"/>
  <c r="CW219" i="129"/>
  <c r="CH219" i="129"/>
  <c r="CD219" i="129"/>
  <c r="CB219" i="129"/>
  <c r="BX219" i="129"/>
  <c r="BV219" i="129"/>
  <c r="BI219" i="129"/>
  <c r="BE219" i="129"/>
  <c r="BC219" i="129"/>
  <c r="AY219" i="129"/>
  <c r="AW219" i="129"/>
  <c r="FW218" i="129"/>
  <c r="FS218" i="129"/>
  <c r="FQ218" i="129"/>
  <c r="FM218" i="129"/>
  <c r="FK218" i="129"/>
  <c r="EX218" i="129"/>
  <c r="ET218" i="129"/>
  <c r="ER218" i="129"/>
  <c r="EN218" i="129"/>
  <c r="EL218" i="129"/>
  <c r="DH218" i="129"/>
  <c r="CW218" i="129"/>
  <c r="DP218" i="129" s="1"/>
  <c r="CH218" i="129"/>
  <c r="CD218" i="129"/>
  <c r="CB218" i="129"/>
  <c r="BX218" i="129"/>
  <c r="BV218" i="129"/>
  <c r="BI218" i="129"/>
  <c r="BE218" i="129"/>
  <c r="BC218" i="129"/>
  <c r="AY218" i="129"/>
  <c r="AW218" i="129"/>
  <c r="FW217" i="129"/>
  <c r="FS217" i="129"/>
  <c r="FQ217" i="129"/>
  <c r="FM217" i="129"/>
  <c r="FK217" i="129"/>
  <c r="EX217" i="129"/>
  <c r="ET217" i="129"/>
  <c r="ER217" i="129"/>
  <c r="EN217" i="129"/>
  <c r="EL217" i="129"/>
  <c r="DH217" i="129"/>
  <c r="CW217" i="129"/>
  <c r="DP217" i="129" s="1"/>
  <c r="CH217" i="129"/>
  <c r="CD217" i="129"/>
  <c r="CB217" i="129"/>
  <c r="BX217" i="129"/>
  <c r="BV217" i="129"/>
  <c r="BI217" i="129"/>
  <c r="BE217" i="129"/>
  <c r="BC217" i="129"/>
  <c r="AY217" i="129"/>
  <c r="AW217" i="129"/>
  <c r="FW216" i="129"/>
  <c r="FS216" i="129"/>
  <c r="FQ216" i="129"/>
  <c r="FM216" i="129"/>
  <c r="FK216" i="129"/>
  <c r="EX216" i="129"/>
  <c r="ET216" i="129"/>
  <c r="ER216" i="129"/>
  <c r="EN216" i="129"/>
  <c r="EL216" i="129"/>
  <c r="DH216" i="129"/>
  <c r="CW216" i="129"/>
  <c r="DP216" i="129" s="1"/>
  <c r="CH216" i="129"/>
  <c r="CD216" i="129"/>
  <c r="CB216" i="129"/>
  <c r="BX216" i="129"/>
  <c r="BV216" i="129"/>
  <c r="BI216" i="129"/>
  <c r="BE216" i="129"/>
  <c r="BC216" i="129"/>
  <c r="AY216" i="129"/>
  <c r="AW216" i="129"/>
  <c r="FW215" i="129"/>
  <c r="FS215" i="129"/>
  <c r="FQ215" i="129"/>
  <c r="FM215" i="129"/>
  <c r="FK215" i="129"/>
  <c r="EX215" i="129"/>
  <c r="ET215" i="129"/>
  <c r="ER215" i="129"/>
  <c r="EN215" i="129"/>
  <c r="EL215" i="129"/>
  <c r="DH215" i="129"/>
  <c r="CW215" i="129"/>
  <c r="DP215" i="129" s="1"/>
  <c r="CH215" i="129"/>
  <c r="CD215" i="129"/>
  <c r="CB215" i="129"/>
  <c r="BX215" i="129"/>
  <c r="BV215" i="129"/>
  <c r="BI215" i="129"/>
  <c r="BE215" i="129"/>
  <c r="BC215" i="129"/>
  <c r="AY215" i="129"/>
  <c r="AW215" i="129"/>
  <c r="FW214" i="129"/>
  <c r="FS214" i="129"/>
  <c r="FQ214" i="129"/>
  <c r="FM214" i="129"/>
  <c r="FK214" i="129"/>
  <c r="EX214" i="129"/>
  <c r="ET214" i="129"/>
  <c r="ER214" i="129"/>
  <c r="EN214" i="129"/>
  <c r="EL214" i="129"/>
  <c r="DH214" i="129"/>
  <c r="CW214" i="129"/>
  <c r="CH214" i="129"/>
  <c r="CD214" i="129"/>
  <c r="CB214" i="129"/>
  <c r="BX214" i="129"/>
  <c r="BV214" i="129"/>
  <c r="BI214" i="129"/>
  <c r="BE214" i="129"/>
  <c r="BC214" i="129"/>
  <c r="AY214" i="129"/>
  <c r="AW214" i="129"/>
  <c r="FW213" i="129"/>
  <c r="FS213" i="129"/>
  <c r="FQ213" i="129"/>
  <c r="FM213" i="129"/>
  <c r="FK213" i="129"/>
  <c r="EX213" i="129"/>
  <c r="ET213" i="129"/>
  <c r="ER213" i="129"/>
  <c r="EN213" i="129"/>
  <c r="EL213" i="129"/>
  <c r="DH213" i="129"/>
  <c r="CW213" i="129"/>
  <c r="DP213" i="129" s="1"/>
  <c r="CH213" i="129"/>
  <c r="CD213" i="129"/>
  <c r="CB213" i="129"/>
  <c r="BX213" i="129"/>
  <c r="BV213" i="129"/>
  <c r="BI213" i="129"/>
  <c r="BE213" i="129"/>
  <c r="BC213" i="129"/>
  <c r="AY213" i="129"/>
  <c r="AW213" i="129"/>
  <c r="FW212" i="129"/>
  <c r="FS212" i="129"/>
  <c r="FQ212" i="129"/>
  <c r="FM212" i="129"/>
  <c r="FK212" i="129"/>
  <c r="EX212" i="129"/>
  <c r="ET212" i="129"/>
  <c r="ER212" i="129"/>
  <c r="EN212" i="129"/>
  <c r="EL212" i="129"/>
  <c r="DH212" i="129"/>
  <c r="CW212" i="129"/>
  <c r="DP212" i="129" s="1"/>
  <c r="CH212" i="129"/>
  <c r="CD212" i="129"/>
  <c r="CB212" i="129"/>
  <c r="BX212" i="129"/>
  <c r="BV212" i="129"/>
  <c r="BI212" i="129"/>
  <c r="BE212" i="129"/>
  <c r="BC212" i="129"/>
  <c r="AY212" i="129"/>
  <c r="AW212" i="129"/>
  <c r="FW211" i="129"/>
  <c r="FS211" i="129"/>
  <c r="FQ211" i="129"/>
  <c r="FM211" i="129"/>
  <c r="FK211" i="129"/>
  <c r="EX211" i="129"/>
  <c r="ET211" i="129"/>
  <c r="ER211" i="129"/>
  <c r="EN211" i="129"/>
  <c r="EL211" i="129"/>
  <c r="DH211" i="129"/>
  <c r="CW211" i="129"/>
  <c r="CH211" i="129"/>
  <c r="CD211" i="129"/>
  <c r="CB211" i="129"/>
  <c r="BX211" i="129"/>
  <c r="BV211" i="129"/>
  <c r="BI211" i="129"/>
  <c r="BE211" i="129"/>
  <c r="BC211" i="129"/>
  <c r="AY211" i="129"/>
  <c r="AW211" i="129"/>
  <c r="FW210" i="129"/>
  <c r="FS210" i="129"/>
  <c r="FQ210" i="129"/>
  <c r="FM210" i="129"/>
  <c r="FK210" i="129"/>
  <c r="EX210" i="129"/>
  <c r="ET210" i="129"/>
  <c r="ER210" i="129"/>
  <c r="EN210" i="129"/>
  <c r="EL210" i="129"/>
  <c r="DH210" i="129"/>
  <c r="CW210" i="129"/>
  <c r="DP210" i="129" s="1"/>
  <c r="CH210" i="129"/>
  <c r="CD210" i="129"/>
  <c r="CB210" i="129"/>
  <c r="BX210" i="129"/>
  <c r="BV210" i="129"/>
  <c r="BI210" i="129"/>
  <c r="BE210" i="129"/>
  <c r="BC210" i="129"/>
  <c r="AY210" i="129"/>
  <c r="AW210" i="129"/>
  <c r="FW209" i="129"/>
  <c r="FS209" i="129"/>
  <c r="FQ209" i="129"/>
  <c r="FM209" i="129"/>
  <c r="FK209" i="129"/>
  <c r="EX209" i="129"/>
  <c r="ET209" i="129"/>
  <c r="ER209" i="129"/>
  <c r="EN209" i="129"/>
  <c r="EL209" i="129"/>
  <c r="DH209" i="129"/>
  <c r="CW209" i="129"/>
  <c r="DP209" i="129" s="1"/>
  <c r="CH209" i="129"/>
  <c r="CD209" i="129"/>
  <c r="CB209" i="129"/>
  <c r="BX209" i="129"/>
  <c r="BV209" i="129"/>
  <c r="BI209" i="129"/>
  <c r="BE209" i="129"/>
  <c r="BC209" i="129"/>
  <c r="AY209" i="129"/>
  <c r="AW209" i="129"/>
  <c r="FW208" i="129"/>
  <c r="FS208" i="129"/>
  <c r="FQ208" i="129"/>
  <c r="FM208" i="129"/>
  <c r="FK208" i="129"/>
  <c r="EX208" i="129"/>
  <c r="ET208" i="129"/>
  <c r="ER208" i="129"/>
  <c r="EN208" i="129"/>
  <c r="EL208" i="129"/>
  <c r="DH208" i="129"/>
  <c r="CW208" i="129"/>
  <c r="DP208" i="129" s="1"/>
  <c r="CH208" i="129"/>
  <c r="CD208" i="129"/>
  <c r="CB208" i="129"/>
  <c r="BX208" i="129"/>
  <c r="BV208" i="129"/>
  <c r="BI208" i="129"/>
  <c r="BE208" i="129"/>
  <c r="BC208" i="129"/>
  <c r="AY208" i="129"/>
  <c r="AW208" i="129"/>
  <c r="FW207" i="129"/>
  <c r="FS207" i="129"/>
  <c r="FQ207" i="129"/>
  <c r="FM207" i="129"/>
  <c r="FK207" i="129"/>
  <c r="EX207" i="129"/>
  <c r="ET207" i="129"/>
  <c r="ER207" i="129"/>
  <c r="EN207" i="129"/>
  <c r="EL207" i="129"/>
  <c r="DH207" i="129"/>
  <c r="CW207" i="129"/>
  <c r="CH207" i="129"/>
  <c r="CD207" i="129"/>
  <c r="CB207" i="129"/>
  <c r="BX207" i="129"/>
  <c r="BV207" i="129"/>
  <c r="BI207" i="129"/>
  <c r="BE207" i="129"/>
  <c r="BC207" i="129"/>
  <c r="AY207" i="129"/>
  <c r="AW207" i="129"/>
  <c r="FW206" i="129"/>
  <c r="FS206" i="129"/>
  <c r="FQ206" i="129"/>
  <c r="FM206" i="129"/>
  <c r="FK206" i="129"/>
  <c r="EX206" i="129"/>
  <c r="ET206" i="129"/>
  <c r="ER206" i="129"/>
  <c r="EN206" i="129"/>
  <c r="EL206" i="129"/>
  <c r="DH206" i="129"/>
  <c r="CW206" i="129"/>
  <c r="DP206" i="129" s="1"/>
  <c r="CH206" i="129"/>
  <c r="CD206" i="129"/>
  <c r="CB206" i="129"/>
  <c r="BX206" i="129"/>
  <c r="BV206" i="129"/>
  <c r="BI206" i="129"/>
  <c r="BE206" i="129"/>
  <c r="BC206" i="129"/>
  <c r="AY206" i="129"/>
  <c r="AW206" i="129"/>
  <c r="FW205" i="129"/>
  <c r="FS205" i="129"/>
  <c r="FQ205" i="129"/>
  <c r="FM205" i="129"/>
  <c r="FK205" i="129"/>
  <c r="EX205" i="129"/>
  <c r="ET205" i="129"/>
  <c r="ER205" i="129"/>
  <c r="EN205" i="129"/>
  <c r="EL205" i="129"/>
  <c r="DH205" i="129"/>
  <c r="CW205" i="129"/>
  <c r="DP205" i="129" s="1"/>
  <c r="CH205" i="129"/>
  <c r="CD205" i="129"/>
  <c r="CB205" i="129"/>
  <c r="BX205" i="129"/>
  <c r="BV205" i="129"/>
  <c r="BI205" i="129"/>
  <c r="BE205" i="129"/>
  <c r="BC205" i="129"/>
  <c r="AY205" i="129"/>
  <c r="AW205" i="129"/>
  <c r="FW204" i="129"/>
  <c r="FS204" i="129"/>
  <c r="FQ204" i="129"/>
  <c r="FM204" i="129"/>
  <c r="FK204" i="129"/>
  <c r="EX204" i="129"/>
  <c r="ET204" i="129"/>
  <c r="ER204" i="129"/>
  <c r="EN204" i="129"/>
  <c r="EL204" i="129"/>
  <c r="DH204" i="129"/>
  <c r="CW204" i="129"/>
  <c r="CH204" i="129"/>
  <c r="CD204" i="129"/>
  <c r="CB204" i="129"/>
  <c r="BX204" i="129"/>
  <c r="BV204" i="129"/>
  <c r="BI204" i="129"/>
  <c r="BE204" i="129"/>
  <c r="BC204" i="129"/>
  <c r="AY204" i="129"/>
  <c r="AW204" i="129"/>
  <c r="FW203" i="129"/>
  <c r="FS203" i="129"/>
  <c r="FQ203" i="129"/>
  <c r="FM203" i="129"/>
  <c r="FK203" i="129"/>
  <c r="EX203" i="129"/>
  <c r="ET203" i="129"/>
  <c r="ER203" i="129"/>
  <c r="EN203" i="129"/>
  <c r="EL203" i="129"/>
  <c r="DH203" i="129"/>
  <c r="CW203" i="129"/>
  <c r="CH203" i="129"/>
  <c r="CD203" i="129"/>
  <c r="CB203" i="129"/>
  <c r="BX203" i="129"/>
  <c r="BV203" i="129"/>
  <c r="BI203" i="129"/>
  <c r="BE203" i="129"/>
  <c r="BC203" i="129"/>
  <c r="AY203" i="129"/>
  <c r="AW203" i="129"/>
  <c r="FW202" i="129"/>
  <c r="FS202" i="129"/>
  <c r="FQ202" i="129"/>
  <c r="FM202" i="129"/>
  <c r="FK202" i="129"/>
  <c r="EX202" i="129"/>
  <c r="ET202" i="129"/>
  <c r="ER202" i="129"/>
  <c r="EN202" i="129"/>
  <c r="EL202" i="129"/>
  <c r="DH202" i="129"/>
  <c r="CW202" i="129"/>
  <c r="DP202" i="129" s="1"/>
  <c r="CH202" i="129"/>
  <c r="CD202" i="129"/>
  <c r="CB202" i="129"/>
  <c r="BX202" i="129"/>
  <c r="BV202" i="129"/>
  <c r="BI202" i="129"/>
  <c r="BE202" i="129"/>
  <c r="BC202" i="129"/>
  <c r="AY202" i="129"/>
  <c r="AW202" i="129"/>
  <c r="FW201" i="129"/>
  <c r="FS201" i="129"/>
  <c r="FQ201" i="129"/>
  <c r="FM201" i="129"/>
  <c r="FK201" i="129"/>
  <c r="EX201" i="129"/>
  <c r="ET201" i="129"/>
  <c r="ER201" i="129"/>
  <c r="EN201" i="129"/>
  <c r="EL201" i="129"/>
  <c r="DH201" i="129"/>
  <c r="CW201" i="129"/>
  <c r="DP201" i="129" s="1"/>
  <c r="CH201" i="129"/>
  <c r="CD201" i="129"/>
  <c r="CB201" i="129"/>
  <c r="BX201" i="129"/>
  <c r="BV201" i="129"/>
  <c r="BI201" i="129"/>
  <c r="BE201" i="129"/>
  <c r="BC201" i="129"/>
  <c r="AY201" i="129"/>
  <c r="AW201" i="129"/>
  <c r="FW200" i="129"/>
  <c r="FS200" i="129"/>
  <c r="FQ200" i="129"/>
  <c r="FM200" i="129"/>
  <c r="FK200" i="129"/>
  <c r="EX200" i="129"/>
  <c r="ET200" i="129"/>
  <c r="ER200" i="129"/>
  <c r="EN200" i="129"/>
  <c r="EL200" i="129"/>
  <c r="DH200" i="129"/>
  <c r="CW200" i="129"/>
  <c r="DP200" i="129" s="1"/>
  <c r="CH200" i="129"/>
  <c r="CD200" i="129"/>
  <c r="CB200" i="129"/>
  <c r="BX200" i="129"/>
  <c r="BV200" i="129"/>
  <c r="BI200" i="129"/>
  <c r="BE200" i="129"/>
  <c r="BC200" i="129"/>
  <c r="AY200" i="129"/>
  <c r="AW200" i="129"/>
  <c r="FW199" i="129"/>
  <c r="FS199" i="129"/>
  <c r="FQ199" i="129"/>
  <c r="FM199" i="129"/>
  <c r="FK199" i="129"/>
  <c r="EX199" i="129"/>
  <c r="ET199" i="129"/>
  <c r="ER199" i="129"/>
  <c r="EN199" i="129"/>
  <c r="EL199" i="129"/>
  <c r="DH199" i="129"/>
  <c r="CW199" i="129"/>
  <c r="DP199" i="129" s="1"/>
  <c r="CH199" i="129"/>
  <c r="CD199" i="129"/>
  <c r="CB199" i="129"/>
  <c r="BX199" i="129"/>
  <c r="BV199" i="129"/>
  <c r="BI199" i="129"/>
  <c r="BE199" i="129"/>
  <c r="BC199" i="129"/>
  <c r="AY199" i="129"/>
  <c r="AW199" i="129"/>
  <c r="FW198" i="129"/>
  <c r="FS198" i="129"/>
  <c r="FQ198" i="129"/>
  <c r="FM198" i="129"/>
  <c r="FK198" i="129"/>
  <c r="EX198" i="129"/>
  <c r="ET198" i="129"/>
  <c r="ER198" i="129"/>
  <c r="EN198" i="129"/>
  <c r="EL198" i="129"/>
  <c r="DH198" i="129"/>
  <c r="CW198" i="129"/>
  <c r="DP198" i="129" s="1"/>
  <c r="CH198" i="129"/>
  <c r="CD198" i="129"/>
  <c r="CB198" i="129"/>
  <c r="BX198" i="129"/>
  <c r="BV198" i="129"/>
  <c r="BI198" i="129"/>
  <c r="BE198" i="129"/>
  <c r="BC198" i="129"/>
  <c r="AY198" i="129"/>
  <c r="AW198" i="129"/>
  <c r="FW197" i="129"/>
  <c r="FS197" i="129"/>
  <c r="FQ197" i="129"/>
  <c r="FM197" i="129"/>
  <c r="FK197" i="129"/>
  <c r="EX197" i="129"/>
  <c r="ET197" i="129"/>
  <c r="ER197" i="129"/>
  <c r="EN197" i="129"/>
  <c r="EL197" i="129"/>
  <c r="DH197" i="129"/>
  <c r="CW197" i="129"/>
  <c r="DP197" i="129" s="1"/>
  <c r="CH197" i="129"/>
  <c r="CD197" i="129"/>
  <c r="CB197" i="129"/>
  <c r="BX197" i="129"/>
  <c r="BV197" i="129"/>
  <c r="BI197" i="129"/>
  <c r="BE197" i="129"/>
  <c r="BC197" i="129"/>
  <c r="AY197" i="129"/>
  <c r="AW197" i="129"/>
  <c r="FW196" i="129"/>
  <c r="FS196" i="129"/>
  <c r="FQ196" i="129"/>
  <c r="FM196" i="129"/>
  <c r="FK196" i="129"/>
  <c r="EX196" i="129"/>
  <c r="ET196" i="129"/>
  <c r="ER196" i="129"/>
  <c r="EN196" i="129"/>
  <c r="EL196" i="129"/>
  <c r="DH196" i="129"/>
  <c r="CW196" i="129"/>
  <c r="DP196" i="129" s="1"/>
  <c r="CH196" i="129"/>
  <c r="CD196" i="129"/>
  <c r="CB196" i="129"/>
  <c r="BX196" i="129"/>
  <c r="BV196" i="129"/>
  <c r="BI196" i="129"/>
  <c r="BE196" i="129"/>
  <c r="BC196" i="129"/>
  <c r="AY196" i="129"/>
  <c r="AW196" i="129"/>
  <c r="FW195" i="129"/>
  <c r="FS195" i="129"/>
  <c r="FQ195" i="129"/>
  <c r="FM195" i="129"/>
  <c r="FK195" i="129"/>
  <c r="EX195" i="129"/>
  <c r="ET195" i="129"/>
  <c r="ER195" i="129"/>
  <c r="EN195" i="129"/>
  <c r="EL195" i="129"/>
  <c r="DH195" i="129"/>
  <c r="CW195" i="129"/>
  <c r="DP195" i="129" s="1"/>
  <c r="CH195" i="129"/>
  <c r="CD195" i="129"/>
  <c r="CB195" i="129"/>
  <c r="BX195" i="129"/>
  <c r="BV195" i="129"/>
  <c r="BI195" i="129"/>
  <c r="BE195" i="129"/>
  <c r="BC195" i="129"/>
  <c r="AY195" i="129"/>
  <c r="AW195" i="129"/>
  <c r="FW194" i="129"/>
  <c r="FS194" i="129"/>
  <c r="FQ194" i="129"/>
  <c r="FM194" i="129"/>
  <c r="FK194" i="129"/>
  <c r="EX194" i="129"/>
  <c r="ET194" i="129"/>
  <c r="ER194" i="129"/>
  <c r="EN194" i="129"/>
  <c r="EL194" i="129"/>
  <c r="DH194" i="129"/>
  <c r="CW194" i="129"/>
  <c r="DP194" i="129" s="1"/>
  <c r="CH194" i="129"/>
  <c r="CD194" i="129"/>
  <c r="CB194" i="129"/>
  <c r="BX194" i="129"/>
  <c r="BV194" i="129"/>
  <c r="BI194" i="129"/>
  <c r="BE194" i="129"/>
  <c r="BC194" i="129"/>
  <c r="AY194" i="129"/>
  <c r="AW194" i="129"/>
  <c r="FW193" i="129"/>
  <c r="FS193" i="129"/>
  <c r="FQ193" i="129"/>
  <c r="FM193" i="129"/>
  <c r="FK193" i="129"/>
  <c r="EX193" i="129"/>
  <c r="ET193" i="129"/>
  <c r="ER193" i="129"/>
  <c r="EN193" i="129"/>
  <c r="EL193" i="129"/>
  <c r="DH193" i="129"/>
  <c r="CW193" i="129"/>
  <c r="CH193" i="129"/>
  <c r="CD193" i="129"/>
  <c r="CB193" i="129"/>
  <c r="BX193" i="129"/>
  <c r="BV193" i="129"/>
  <c r="BI193" i="129"/>
  <c r="BE193" i="129"/>
  <c r="BC193" i="129"/>
  <c r="AY193" i="129"/>
  <c r="AW193" i="129"/>
  <c r="FW192" i="129"/>
  <c r="FS192" i="129"/>
  <c r="FQ192" i="129"/>
  <c r="FM192" i="129"/>
  <c r="FK192" i="129"/>
  <c r="EX192" i="129"/>
  <c r="ET192" i="129"/>
  <c r="ER192" i="129"/>
  <c r="EN192" i="129"/>
  <c r="EL192" i="129"/>
  <c r="DH192" i="129"/>
  <c r="CW192" i="129"/>
  <c r="DP192" i="129" s="1"/>
  <c r="CH192" i="129"/>
  <c r="CD192" i="129"/>
  <c r="CB192" i="129"/>
  <c r="BX192" i="129"/>
  <c r="BV192" i="129"/>
  <c r="BI192" i="129"/>
  <c r="BE192" i="129"/>
  <c r="BC192" i="129"/>
  <c r="AY192" i="129"/>
  <c r="AW192" i="129"/>
  <c r="FW191" i="129"/>
  <c r="FS191" i="129"/>
  <c r="FQ191" i="129"/>
  <c r="FM191" i="129"/>
  <c r="FK191" i="129"/>
  <c r="EX191" i="129"/>
  <c r="ET191" i="129"/>
  <c r="ER191" i="129"/>
  <c r="EN191" i="129"/>
  <c r="EL191" i="129"/>
  <c r="DH191" i="129"/>
  <c r="CW191" i="129"/>
  <c r="DP191" i="129" s="1"/>
  <c r="CH191" i="129"/>
  <c r="CD191" i="129"/>
  <c r="CB191" i="129"/>
  <c r="BX191" i="129"/>
  <c r="BV191" i="129"/>
  <c r="BI191" i="129"/>
  <c r="BE191" i="129"/>
  <c r="BC191" i="129"/>
  <c r="AY191" i="129"/>
  <c r="AW191" i="129"/>
  <c r="FW190" i="129"/>
  <c r="FS190" i="129"/>
  <c r="FQ190" i="129"/>
  <c r="FM190" i="129"/>
  <c r="FK190" i="129"/>
  <c r="EX190" i="129"/>
  <c r="ET190" i="129"/>
  <c r="ER190" i="129"/>
  <c r="EN190" i="129"/>
  <c r="EL190" i="129"/>
  <c r="DH190" i="129"/>
  <c r="CW190" i="129"/>
  <c r="DP190" i="129" s="1"/>
  <c r="CH190" i="129"/>
  <c r="CD190" i="129"/>
  <c r="CB190" i="129"/>
  <c r="BX190" i="129"/>
  <c r="BV190" i="129"/>
  <c r="BI190" i="129"/>
  <c r="BE190" i="129"/>
  <c r="BC190" i="129"/>
  <c r="AY190" i="129"/>
  <c r="AW190" i="129"/>
  <c r="FW189" i="129"/>
  <c r="FS189" i="129"/>
  <c r="FQ189" i="129"/>
  <c r="FM189" i="129"/>
  <c r="FK189" i="129"/>
  <c r="EX189" i="129"/>
  <c r="ET189" i="129"/>
  <c r="ER189" i="129"/>
  <c r="EN189" i="129"/>
  <c r="EL189" i="129"/>
  <c r="DH189" i="129"/>
  <c r="CW189" i="129"/>
  <c r="DP189" i="129" s="1"/>
  <c r="CH189" i="129"/>
  <c r="CD189" i="129"/>
  <c r="CB189" i="129"/>
  <c r="BX189" i="129"/>
  <c r="BV189" i="129"/>
  <c r="BI189" i="129"/>
  <c r="BE189" i="129"/>
  <c r="BC189" i="129"/>
  <c r="AY189" i="129"/>
  <c r="AW189" i="129"/>
  <c r="FW188" i="129"/>
  <c r="FS188" i="129"/>
  <c r="FQ188" i="129"/>
  <c r="FM188" i="129"/>
  <c r="FK188" i="129"/>
  <c r="EX188" i="129"/>
  <c r="ET188" i="129"/>
  <c r="ER188" i="129"/>
  <c r="EN188" i="129"/>
  <c r="EL188" i="129"/>
  <c r="DH188" i="129"/>
  <c r="CW188" i="129"/>
  <c r="DP188" i="129" s="1"/>
  <c r="CH188" i="129"/>
  <c r="CD188" i="129"/>
  <c r="CB188" i="129"/>
  <c r="BX188" i="129"/>
  <c r="BV188" i="129"/>
  <c r="BI188" i="129"/>
  <c r="BE188" i="129"/>
  <c r="BC188" i="129"/>
  <c r="AY188" i="129"/>
  <c r="AW188" i="129"/>
  <c r="FW187" i="129"/>
  <c r="FS187" i="129"/>
  <c r="FQ187" i="129"/>
  <c r="FM187" i="129"/>
  <c r="FK187" i="129"/>
  <c r="EX187" i="129"/>
  <c r="ET187" i="129"/>
  <c r="ER187" i="129"/>
  <c r="EN187" i="129"/>
  <c r="EL187" i="129"/>
  <c r="DH187" i="129"/>
  <c r="CW187" i="129"/>
  <c r="DP187" i="129" s="1"/>
  <c r="CH187" i="129"/>
  <c r="CD187" i="129"/>
  <c r="CB187" i="129"/>
  <c r="BX187" i="129"/>
  <c r="BV187" i="129"/>
  <c r="BI187" i="129"/>
  <c r="BE187" i="129"/>
  <c r="BC187" i="129"/>
  <c r="AY187" i="129"/>
  <c r="AW187" i="129"/>
  <c r="FW186" i="129"/>
  <c r="FS186" i="129"/>
  <c r="FQ186" i="129"/>
  <c r="FM186" i="129"/>
  <c r="FK186" i="129"/>
  <c r="EX186" i="129"/>
  <c r="ET186" i="129"/>
  <c r="ER186" i="129"/>
  <c r="EN186" i="129"/>
  <c r="EL186" i="129"/>
  <c r="DH186" i="129"/>
  <c r="CW186" i="129"/>
  <c r="DP186" i="129" s="1"/>
  <c r="CH186" i="129"/>
  <c r="CD186" i="129"/>
  <c r="CB186" i="129"/>
  <c r="BX186" i="129"/>
  <c r="BV186" i="129"/>
  <c r="BI186" i="129"/>
  <c r="BE186" i="129"/>
  <c r="BC186" i="129"/>
  <c r="AY186" i="129"/>
  <c r="AW186" i="129"/>
  <c r="FW185" i="129"/>
  <c r="FS185" i="129"/>
  <c r="FQ185" i="129"/>
  <c r="FM185" i="129"/>
  <c r="FK185" i="129"/>
  <c r="EX185" i="129"/>
  <c r="ET185" i="129"/>
  <c r="ER185" i="129"/>
  <c r="EN185" i="129"/>
  <c r="EL185" i="129"/>
  <c r="DH185" i="129"/>
  <c r="CW185" i="129"/>
  <c r="DP185" i="129" s="1"/>
  <c r="CH185" i="129"/>
  <c r="CD185" i="129"/>
  <c r="CB185" i="129"/>
  <c r="BX185" i="129"/>
  <c r="BV185" i="129"/>
  <c r="BI185" i="129"/>
  <c r="BE185" i="129"/>
  <c r="BC185" i="129"/>
  <c r="AY185" i="129"/>
  <c r="AW185" i="129"/>
  <c r="FW184" i="129"/>
  <c r="FS184" i="129"/>
  <c r="FQ184" i="129"/>
  <c r="FM184" i="129"/>
  <c r="FK184" i="129"/>
  <c r="EX184" i="129"/>
  <c r="ET184" i="129"/>
  <c r="ER184" i="129"/>
  <c r="EN184" i="129"/>
  <c r="EL184" i="129"/>
  <c r="DH184" i="129"/>
  <c r="CW184" i="129"/>
  <c r="DP184" i="129" s="1"/>
  <c r="CH184" i="129"/>
  <c r="CD184" i="129"/>
  <c r="CB184" i="129"/>
  <c r="BX184" i="129"/>
  <c r="BV184" i="129"/>
  <c r="BI184" i="129"/>
  <c r="BE184" i="129"/>
  <c r="BC184" i="129"/>
  <c r="AY184" i="129"/>
  <c r="AW184" i="129"/>
  <c r="FW183" i="129"/>
  <c r="FS183" i="129"/>
  <c r="FQ183" i="129"/>
  <c r="FM183" i="129"/>
  <c r="FK183" i="129"/>
  <c r="EX183" i="129"/>
  <c r="ET183" i="129"/>
  <c r="ER183" i="129"/>
  <c r="EN183" i="129"/>
  <c r="EL183" i="129"/>
  <c r="DH183" i="129"/>
  <c r="CW183" i="129"/>
  <c r="DP183" i="129" s="1"/>
  <c r="CH183" i="129"/>
  <c r="CD183" i="129"/>
  <c r="CB183" i="129"/>
  <c r="BX183" i="129"/>
  <c r="BV183" i="129"/>
  <c r="BI183" i="129"/>
  <c r="BE183" i="129"/>
  <c r="BC183" i="129"/>
  <c r="AY183" i="129"/>
  <c r="AW183" i="129"/>
  <c r="FW182" i="129"/>
  <c r="FS182" i="129"/>
  <c r="FQ182" i="129"/>
  <c r="FM182" i="129"/>
  <c r="FK182" i="129"/>
  <c r="EX182" i="129"/>
  <c r="ET182" i="129"/>
  <c r="ER182" i="129"/>
  <c r="EN182" i="129"/>
  <c r="EL182" i="129"/>
  <c r="DH182" i="129"/>
  <c r="CW182" i="129"/>
  <c r="DP182" i="129" s="1"/>
  <c r="CH182" i="129"/>
  <c r="CD182" i="129"/>
  <c r="CB182" i="129"/>
  <c r="BX182" i="129"/>
  <c r="BV182" i="129"/>
  <c r="BI182" i="129"/>
  <c r="BE182" i="129"/>
  <c r="BC182" i="129"/>
  <c r="AY182" i="129"/>
  <c r="AW182" i="129"/>
  <c r="FW181" i="129"/>
  <c r="FS181" i="129"/>
  <c r="FQ181" i="129"/>
  <c r="FM181" i="129"/>
  <c r="FK181" i="129"/>
  <c r="EX181" i="129"/>
  <c r="ET181" i="129"/>
  <c r="ER181" i="129"/>
  <c r="EN181" i="129"/>
  <c r="EL181" i="129"/>
  <c r="DH181" i="129"/>
  <c r="CW181" i="129"/>
  <c r="DP181" i="129" s="1"/>
  <c r="CH181" i="129"/>
  <c r="CD181" i="129"/>
  <c r="CB181" i="129"/>
  <c r="BX181" i="129"/>
  <c r="BV181" i="129"/>
  <c r="BI181" i="129"/>
  <c r="BE181" i="129"/>
  <c r="BC181" i="129"/>
  <c r="AY181" i="129"/>
  <c r="AW181" i="129"/>
  <c r="FW180" i="129"/>
  <c r="FS180" i="129"/>
  <c r="FQ180" i="129"/>
  <c r="FM180" i="129"/>
  <c r="FK180" i="129"/>
  <c r="EX180" i="129"/>
  <c r="ET180" i="129"/>
  <c r="ER180" i="129"/>
  <c r="EN180" i="129"/>
  <c r="EL180" i="129"/>
  <c r="DH180" i="129"/>
  <c r="CW180" i="129"/>
  <c r="DP180" i="129" s="1"/>
  <c r="CH180" i="129"/>
  <c r="CD180" i="129"/>
  <c r="CB180" i="129"/>
  <c r="BX180" i="129"/>
  <c r="BV180" i="129"/>
  <c r="BI180" i="129"/>
  <c r="BE180" i="129"/>
  <c r="BC180" i="129"/>
  <c r="AY180" i="129"/>
  <c r="AW180" i="129"/>
  <c r="FW179" i="129"/>
  <c r="FS179" i="129"/>
  <c r="FQ179" i="129"/>
  <c r="FM179" i="129"/>
  <c r="FK179" i="129"/>
  <c r="EX179" i="129"/>
  <c r="ET179" i="129"/>
  <c r="ER179" i="129"/>
  <c r="EN179" i="129"/>
  <c r="EL179" i="129"/>
  <c r="DH179" i="129"/>
  <c r="CW179" i="129"/>
  <c r="DP179" i="129" s="1"/>
  <c r="CH179" i="129"/>
  <c r="CD179" i="129"/>
  <c r="CB179" i="129"/>
  <c r="BX179" i="129"/>
  <c r="BV179" i="129"/>
  <c r="BI179" i="129"/>
  <c r="BE179" i="129"/>
  <c r="BC179" i="129"/>
  <c r="AY179" i="129"/>
  <c r="AW179" i="129"/>
  <c r="FW178" i="129"/>
  <c r="FS178" i="129"/>
  <c r="FQ178" i="129"/>
  <c r="FM178" i="129"/>
  <c r="FK178" i="129"/>
  <c r="EX178" i="129"/>
  <c r="ET178" i="129"/>
  <c r="ER178" i="129"/>
  <c r="EN178" i="129"/>
  <c r="EL178" i="129"/>
  <c r="DH178" i="129"/>
  <c r="CW178" i="129"/>
  <c r="DP178" i="129" s="1"/>
  <c r="CH178" i="129"/>
  <c r="CD178" i="129"/>
  <c r="CB178" i="129"/>
  <c r="BX178" i="129"/>
  <c r="BV178" i="129"/>
  <c r="BI178" i="129"/>
  <c r="BE178" i="129"/>
  <c r="BC178" i="129"/>
  <c r="AY178" i="129"/>
  <c r="AW178" i="129"/>
  <c r="FW177" i="129"/>
  <c r="FS177" i="129"/>
  <c r="FQ177" i="129"/>
  <c r="FM177" i="129"/>
  <c r="FK177" i="129"/>
  <c r="EX177" i="129"/>
  <c r="ET177" i="129"/>
  <c r="ER177" i="129"/>
  <c r="EN177" i="129"/>
  <c r="EL177" i="129"/>
  <c r="DH177" i="129"/>
  <c r="CW177" i="129"/>
  <c r="DP177" i="129" s="1"/>
  <c r="CH177" i="129"/>
  <c r="CD177" i="129"/>
  <c r="CB177" i="129"/>
  <c r="BX177" i="129"/>
  <c r="BV177" i="129"/>
  <c r="BI177" i="129"/>
  <c r="BE177" i="129"/>
  <c r="BC177" i="129"/>
  <c r="AY177" i="129"/>
  <c r="AW177" i="129"/>
  <c r="FW176" i="129"/>
  <c r="FS176" i="129"/>
  <c r="FQ176" i="129"/>
  <c r="FM176" i="129"/>
  <c r="FK176" i="129"/>
  <c r="EX176" i="129"/>
  <c r="ET176" i="129"/>
  <c r="ER176" i="129"/>
  <c r="EN176" i="129"/>
  <c r="EL176" i="129"/>
  <c r="DH176" i="129"/>
  <c r="CW176" i="129"/>
  <c r="DP176" i="129" s="1"/>
  <c r="CH176" i="129"/>
  <c r="CD176" i="129"/>
  <c r="CB176" i="129"/>
  <c r="BX176" i="129"/>
  <c r="BV176" i="129"/>
  <c r="BI176" i="129"/>
  <c r="BE176" i="129"/>
  <c r="BC176" i="129"/>
  <c r="AY176" i="129"/>
  <c r="AW176" i="129"/>
  <c r="FW175" i="129"/>
  <c r="FS175" i="129"/>
  <c r="FQ175" i="129"/>
  <c r="FM175" i="129"/>
  <c r="FK175" i="129"/>
  <c r="EX175" i="129"/>
  <c r="ET175" i="129"/>
  <c r="ER175" i="129"/>
  <c r="EN175" i="129"/>
  <c r="EL175" i="129"/>
  <c r="DH175" i="129"/>
  <c r="CW175" i="129"/>
  <c r="DP175" i="129" s="1"/>
  <c r="CH175" i="129"/>
  <c r="CD175" i="129"/>
  <c r="CB175" i="129"/>
  <c r="BX175" i="129"/>
  <c r="BV175" i="129"/>
  <c r="BI175" i="129"/>
  <c r="BE175" i="129"/>
  <c r="BC175" i="129"/>
  <c r="AY175" i="129"/>
  <c r="AW175" i="129"/>
  <c r="FW174" i="129"/>
  <c r="FS174" i="129"/>
  <c r="FQ174" i="129"/>
  <c r="FM174" i="129"/>
  <c r="FK174" i="129"/>
  <c r="EX174" i="129"/>
  <c r="ET174" i="129"/>
  <c r="ER174" i="129"/>
  <c r="EN174" i="129"/>
  <c r="EL174" i="129"/>
  <c r="DH174" i="129"/>
  <c r="CW174" i="129"/>
  <c r="DP174" i="129" s="1"/>
  <c r="CH174" i="129"/>
  <c r="CD174" i="129"/>
  <c r="CB174" i="129"/>
  <c r="BX174" i="129"/>
  <c r="BV174" i="129"/>
  <c r="BI174" i="129"/>
  <c r="BE174" i="129"/>
  <c r="BC174" i="129"/>
  <c r="AY174" i="129"/>
  <c r="AW174" i="129"/>
  <c r="FW173" i="129"/>
  <c r="FS173" i="129"/>
  <c r="FQ173" i="129"/>
  <c r="FM173" i="129"/>
  <c r="FK173" i="129"/>
  <c r="EX173" i="129"/>
  <c r="ET173" i="129"/>
  <c r="ER173" i="129"/>
  <c r="EN173" i="129"/>
  <c r="EL173" i="129"/>
  <c r="DH173" i="129"/>
  <c r="CW173" i="129"/>
  <c r="CH173" i="129"/>
  <c r="CD173" i="129"/>
  <c r="CB173" i="129"/>
  <c r="BX173" i="129"/>
  <c r="BV173" i="129"/>
  <c r="BI173" i="129"/>
  <c r="BE173" i="129"/>
  <c r="BC173" i="129"/>
  <c r="AY173" i="129"/>
  <c r="AW173" i="129"/>
  <c r="FW172" i="129"/>
  <c r="FS172" i="129"/>
  <c r="FQ172" i="129"/>
  <c r="FM172" i="129"/>
  <c r="FK172" i="129"/>
  <c r="EX172" i="129"/>
  <c r="ET172" i="129"/>
  <c r="ER172" i="129"/>
  <c r="EN172" i="129"/>
  <c r="EL172" i="129"/>
  <c r="DH172" i="129"/>
  <c r="CW172" i="129"/>
  <c r="DP172" i="129" s="1"/>
  <c r="CH172" i="129"/>
  <c r="CD172" i="129"/>
  <c r="CB172" i="129"/>
  <c r="BX172" i="129"/>
  <c r="BV172" i="129"/>
  <c r="BI172" i="129"/>
  <c r="BE172" i="129"/>
  <c r="BC172" i="129"/>
  <c r="AY172" i="129"/>
  <c r="AW172" i="129"/>
  <c r="FW171" i="129"/>
  <c r="FS171" i="129"/>
  <c r="FQ171" i="129"/>
  <c r="FM171" i="129"/>
  <c r="FK171" i="129"/>
  <c r="EX171" i="129"/>
  <c r="ET171" i="129"/>
  <c r="ER171" i="129"/>
  <c r="EN171" i="129"/>
  <c r="EL171" i="129"/>
  <c r="DH171" i="129"/>
  <c r="CW171" i="129"/>
  <c r="CH171" i="129"/>
  <c r="CD171" i="129"/>
  <c r="CB171" i="129"/>
  <c r="BX171" i="129"/>
  <c r="BV171" i="129"/>
  <c r="BI171" i="129"/>
  <c r="BE171" i="129"/>
  <c r="BC171" i="129"/>
  <c r="AY171" i="129"/>
  <c r="AW171" i="129"/>
  <c r="FW170" i="129"/>
  <c r="FS170" i="129"/>
  <c r="FQ170" i="129"/>
  <c r="FM170" i="129"/>
  <c r="FK170" i="129"/>
  <c r="EX170" i="129"/>
  <c r="ET170" i="129"/>
  <c r="ER170" i="129"/>
  <c r="EN170" i="129"/>
  <c r="EL170" i="129"/>
  <c r="DH170" i="129"/>
  <c r="CW170" i="129"/>
  <c r="DP170" i="129" s="1"/>
  <c r="CH170" i="129"/>
  <c r="CD170" i="129"/>
  <c r="CB170" i="129"/>
  <c r="BX170" i="129"/>
  <c r="BV170" i="129"/>
  <c r="BI170" i="129"/>
  <c r="BE170" i="129"/>
  <c r="BC170" i="129"/>
  <c r="AY170" i="129"/>
  <c r="AW170" i="129"/>
  <c r="FW169" i="129"/>
  <c r="FS169" i="129"/>
  <c r="FQ169" i="129"/>
  <c r="FM169" i="129"/>
  <c r="FK169" i="129"/>
  <c r="EX169" i="129"/>
  <c r="ET169" i="129"/>
  <c r="ER169" i="129"/>
  <c r="EN169" i="129"/>
  <c r="EL169" i="129"/>
  <c r="DH169" i="129"/>
  <c r="CW169" i="129"/>
  <c r="CH169" i="129"/>
  <c r="CD169" i="129"/>
  <c r="CB169" i="129"/>
  <c r="BX169" i="129"/>
  <c r="BV169" i="129"/>
  <c r="BI169" i="129"/>
  <c r="BE169" i="129"/>
  <c r="BC169" i="129"/>
  <c r="AY169" i="129"/>
  <c r="AW169" i="129"/>
  <c r="FW168" i="129"/>
  <c r="FS168" i="129"/>
  <c r="FQ168" i="129"/>
  <c r="FM168" i="129"/>
  <c r="FK168" i="129"/>
  <c r="EX168" i="129"/>
  <c r="ET168" i="129"/>
  <c r="ER168" i="129"/>
  <c r="EN168" i="129"/>
  <c r="EL168" i="129"/>
  <c r="DH168" i="129"/>
  <c r="CW168" i="129"/>
  <c r="DP168" i="129" s="1"/>
  <c r="CH168" i="129"/>
  <c r="CD168" i="129"/>
  <c r="CB168" i="129"/>
  <c r="BX168" i="129"/>
  <c r="BV168" i="129"/>
  <c r="BI168" i="129"/>
  <c r="BE168" i="129"/>
  <c r="BC168" i="129"/>
  <c r="AY168" i="129"/>
  <c r="AW168" i="129"/>
  <c r="FW167" i="129"/>
  <c r="FS167" i="129"/>
  <c r="FQ167" i="129"/>
  <c r="FM167" i="129"/>
  <c r="FK167" i="129"/>
  <c r="EX167" i="129"/>
  <c r="ET167" i="129"/>
  <c r="ER167" i="129"/>
  <c r="EN167" i="129"/>
  <c r="EL167" i="129"/>
  <c r="DH167" i="129"/>
  <c r="CW167" i="129"/>
  <c r="DP167" i="129" s="1"/>
  <c r="CH167" i="129"/>
  <c r="CD167" i="129"/>
  <c r="CB167" i="129"/>
  <c r="BX167" i="129"/>
  <c r="BV167" i="129"/>
  <c r="BI167" i="129"/>
  <c r="BE167" i="129"/>
  <c r="BC167" i="129"/>
  <c r="AY167" i="129"/>
  <c r="AW167" i="129"/>
  <c r="FW166" i="129"/>
  <c r="FS166" i="129"/>
  <c r="FQ166" i="129"/>
  <c r="FM166" i="129"/>
  <c r="FK166" i="129"/>
  <c r="EX166" i="129"/>
  <c r="ET166" i="129"/>
  <c r="ER166" i="129"/>
  <c r="EN166" i="129"/>
  <c r="EL166" i="129"/>
  <c r="DH166" i="129"/>
  <c r="CW166" i="129"/>
  <c r="CH166" i="129"/>
  <c r="CD166" i="129"/>
  <c r="CB166" i="129"/>
  <c r="BX166" i="129"/>
  <c r="BV166" i="129"/>
  <c r="BI166" i="129"/>
  <c r="BE166" i="129"/>
  <c r="BC166" i="129"/>
  <c r="AY166" i="129"/>
  <c r="AW166" i="129"/>
  <c r="FW165" i="129"/>
  <c r="FS165" i="129"/>
  <c r="FQ165" i="129"/>
  <c r="FM165" i="129"/>
  <c r="FK165" i="129"/>
  <c r="EX165" i="129"/>
  <c r="ET165" i="129"/>
  <c r="ER165" i="129"/>
  <c r="EN165" i="129"/>
  <c r="EL165" i="129"/>
  <c r="DH165" i="129"/>
  <c r="CW165" i="129"/>
  <c r="DP165" i="129" s="1"/>
  <c r="CH165" i="129"/>
  <c r="CD165" i="129"/>
  <c r="CB165" i="129"/>
  <c r="BX165" i="129"/>
  <c r="BV165" i="129"/>
  <c r="BI165" i="129"/>
  <c r="BE165" i="129"/>
  <c r="BC165" i="129"/>
  <c r="AY165" i="129"/>
  <c r="AW165" i="129"/>
  <c r="FW164" i="129"/>
  <c r="FS164" i="129"/>
  <c r="FQ164" i="129"/>
  <c r="FM164" i="129"/>
  <c r="FK164" i="129"/>
  <c r="EX164" i="129"/>
  <c r="ET164" i="129"/>
  <c r="ER164" i="129"/>
  <c r="EN164" i="129"/>
  <c r="EL164" i="129"/>
  <c r="DH164" i="129"/>
  <c r="CW164" i="129"/>
  <c r="CH164" i="129"/>
  <c r="CD164" i="129"/>
  <c r="CB164" i="129"/>
  <c r="BX164" i="129"/>
  <c r="BV164" i="129"/>
  <c r="BI164" i="129"/>
  <c r="BE164" i="129"/>
  <c r="BC164" i="129"/>
  <c r="AY164" i="129"/>
  <c r="AW164" i="129"/>
  <c r="FW163" i="129"/>
  <c r="FS163" i="129"/>
  <c r="FQ163" i="129"/>
  <c r="FM163" i="129"/>
  <c r="FK163" i="129"/>
  <c r="EX163" i="129"/>
  <c r="ET163" i="129"/>
  <c r="ER163" i="129"/>
  <c r="EN163" i="129"/>
  <c r="EL163" i="129"/>
  <c r="DH163" i="129"/>
  <c r="CW163" i="129"/>
  <c r="CH163" i="129"/>
  <c r="CD163" i="129"/>
  <c r="CB163" i="129"/>
  <c r="BX163" i="129"/>
  <c r="BV163" i="129"/>
  <c r="BI163" i="129"/>
  <c r="BE163" i="129"/>
  <c r="BC163" i="129"/>
  <c r="AY163" i="129"/>
  <c r="AW163" i="129"/>
  <c r="FW162" i="129"/>
  <c r="FS162" i="129"/>
  <c r="FQ162" i="129"/>
  <c r="FM162" i="129"/>
  <c r="FK162" i="129"/>
  <c r="EX162" i="129"/>
  <c r="ET162" i="129"/>
  <c r="ER162" i="129"/>
  <c r="EN162" i="129"/>
  <c r="EL162" i="129"/>
  <c r="DH162" i="129"/>
  <c r="CW162" i="129"/>
  <c r="CH162" i="129"/>
  <c r="CD162" i="129"/>
  <c r="CB162" i="129"/>
  <c r="BX162" i="129"/>
  <c r="BV162" i="129"/>
  <c r="BI162" i="129"/>
  <c r="BE162" i="129"/>
  <c r="BC162" i="129"/>
  <c r="AY162" i="129"/>
  <c r="AW162" i="129"/>
  <c r="FW161" i="129"/>
  <c r="FS161" i="129"/>
  <c r="FQ161" i="129"/>
  <c r="FM161" i="129"/>
  <c r="FK161" i="129"/>
  <c r="EX161" i="129"/>
  <c r="ET161" i="129"/>
  <c r="ER161" i="129"/>
  <c r="EN161" i="129"/>
  <c r="EL161" i="129"/>
  <c r="DH161" i="129"/>
  <c r="CW161" i="129"/>
  <c r="DP161" i="129" s="1"/>
  <c r="CH161" i="129"/>
  <c r="CD161" i="129"/>
  <c r="CB161" i="129"/>
  <c r="BX161" i="129"/>
  <c r="BV161" i="129"/>
  <c r="BI161" i="129"/>
  <c r="BE161" i="129"/>
  <c r="BC161" i="129"/>
  <c r="AY161" i="129"/>
  <c r="AW161" i="129"/>
  <c r="FW160" i="129"/>
  <c r="FS160" i="129"/>
  <c r="FQ160" i="129"/>
  <c r="FM160" i="129"/>
  <c r="FK160" i="129"/>
  <c r="EX160" i="129"/>
  <c r="ET160" i="129"/>
  <c r="ER160" i="129"/>
  <c r="EN160" i="129"/>
  <c r="EL160" i="129"/>
  <c r="DH160" i="129"/>
  <c r="CW160" i="129"/>
  <c r="DP160" i="129" s="1"/>
  <c r="CH160" i="129"/>
  <c r="CD160" i="129"/>
  <c r="CB160" i="129"/>
  <c r="BX160" i="129"/>
  <c r="BV160" i="129"/>
  <c r="BI160" i="129"/>
  <c r="BE160" i="129"/>
  <c r="BC160" i="129"/>
  <c r="AY160" i="129"/>
  <c r="AW160" i="129"/>
  <c r="FW159" i="129"/>
  <c r="FS159" i="129"/>
  <c r="FQ159" i="129"/>
  <c r="FM159" i="129"/>
  <c r="FK159" i="129"/>
  <c r="EX159" i="129"/>
  <c r="ET159" i="129"/>
  <c r="ER159" i="129"/>
  <c r="EN159" i="129"/>
  <c r="EL159" i="129"/>
  <c r="DH159" i="129"/>
  <c r="CW159" i="129"/>
  <c r="DP159" i="129" s="1"/>
  <c r="CH159" i="129"/>
  <c r="CD159" i="129"/>
  <c r="CB159" i="129"/>
  <c r="BX159" i="129"/>
  <c r="BV159" i="129"/>
  <c r="BI159" i="129"/>
  <c r="BE159" i="129"/>
  <c r="BC159" i="129"/>
  <c r="AY159" i="129"/>
  <c r="AW159" i="129"/>
  <c r="FW158" i="129"/>
  <c r="FS158" i="129"/>
  <c r="FQ158" i="129"/>
  <c r="FM158" i="129"/>
  <c r="FK158" i="129"/>
  <c r="EX158" i="129"/>
  <c r="ET158" i="129"/>
  <c r="ER158" i="129"/>
  <c r="EN158" i="129"/>
  <c r="EL158" i="129"/>
  <c r="DH158" i="129"/>
  <c r="CW158" i="129"/>
  <c r="DP158" i="129" s="1"/>
  <c r="CH158" i="129"/>
  <c r="CD158" i="129"/>
  <c r="CB158" i="129"/>
  <c r="BX158" i="129"/>
  <c r="BV158" i="129"/>
  <c r="BI158" i="129"/>
  <c r="BE158" i="129"/>
  <c r="BC158" i="129"/>
  <c r="AY158" i="129"/>
  <c r="AW158" i="129"/>
  <c r="FW157" i="129"/>
  <c r="FS157" i="129"/>
  <c r="FQ157" i="129"/>
  <c r="FM157" i="129"/>
  <c r="FK157" i="129"/>
  <c r="EX157" i="129"/>
  <c r="ET157" i="129"/>
  <c r="ER157" i="129"/>
  <c r="EN157" i="129"/>
  <c r="EL157" i="129"/>
  <c r="DH157" i="129"/>
  <c r="CW157" i="129"/>
  <c r="CH157" i="129"/>
  <c r="CD157" i="129"/>
  <c r="CB157" i="129"/>
  <c r="BX157" i="129"/>
  <c r="BV157" i="129"/>
  <c r="BI157" i="129"/>
  <c r="BE157" i="129"/>
  <c r="BC157" i="129"/>
  <c r="AY157" i="129"/>
  <c r="AW157" i="129"/>
  <c r="FW156" i="129"/>
  <c r="FS156" i="129"/>
  <c r="FQ156" i="129"/>
  <c r="FM156" i="129"/>
  <c r="FK156" i="129"/>
  <c r="EX156" i="129"/>
  <c r="ET156" i="129"/>
  <c r="ER156" i="129"/>
  <c r="EN156" i="129"/>
  <c r="EL156" i="129"/>
  <c r="DH156" i="129"/>
  <c r="CW156" i="129"/>
  <c r="CH156" i="129"/>
  <c r="CD156" i="129"/>
  <c r="CB156" i="129"/>
  <c r="BX156" i="129"/>
  <c r="BV156" i="129"/>
  <c r="BI156" i="129"/>
  <c r="BE156" i="129"/>
  <c r="BC156" i="129"/>
  <c r="AY156" i="129"/>
  <c r="AW156" i="129"/>
  <c r="FW155" i="129"/>
  <c r="FS155" i="129"/>
  <c r="FQ155" i="129"/>
  <c r="FM155" i="129"/>
  <c r="FK155" i="129"/>
  <c r="EX155" i="129"/>
  <c r="ET155" i="129"/>
  <c r="ER155" i="129"/>
  <c r="EN155" i="129"/>
  <c r="EL155" i="129"/>
  <c r="DH155" i="129"/>
  <c r="CW155" i="129"/>
  <c r="CH155" i="129"/>
  <c r="CD155" i="129"/>
  <c r="CB155" i="129"/>
  <c r="BX155" i="129"/>
  <c r="BV155" i="129"/>
  <c r="BI155" i="129"/>
  <c r="BE155" i="129"/>
  <c r="BC155" i="129"/>
  <c r="AY155" i="129"/>
  <c r="AW155" i="129"/>
  <c r="FW154" i="129"/>
  <c r="FS154" i="129"/>
  <c r="FQ154" i="129"/>
  <c r="FM154" i="129"/>
  <c r="FK154" i="129"/>
  <c r="EX154" i="129"/>
  <c r="ET154" i="129"/>
  <c r="ER154" i="129"/>
  <c r="EN154" i="129"/>
  <c r="EL154" i="129"/>
  <c r="DH154" i="129"/>
  <c r="CW154" i="129"/>
  <c r="CH154" i="129"/>
  <c r="CD154" i="129"/>
  <c r="CB154" i="129"/>
  <c r="BX154" i="129"/>
  <c r="BV154" i="129"/>
  <c r="BI154" i="129"/>
  <c r="BE154" i="129"/>
  <c r="BC154" i="129"/>
  <c r="AY154" i="129"/>
  <c r="AW154" i="129"/>
  <c r="FW153" i="129"/>
  <c r="FS153" i="129"/>
  <c r="FQ153" i="129"/>
  <c r="FM153" i="129"/>
  <c r="FK153" i="129"/>
  <c r="EX153" i="129"/>
  <c r="ET153" i="129"/>
  <c r="ER153" i="129"/>
  <c r="EN153" i="129"/>
  <c r="EL153" i="129"/>
  <c r="DH153" i="129"/>
  <c r="CW153" i="129"/>
  <c r="DP153" i="129" s="1"/>
  <c r="CH153" i="129"/>
  <c r="CD153" i="129"/>
  <c r="CB153" i="129"/>
  <c r="BX153" i="129"/>
  <c r="BV153" i="129"/>
  <c r="BI153" i="129"/>
  <c r="BE153" i="129"/>
  <c r="BC153" i="129"/>
  <c r="AY153" i="129"/>
  <c r="AW153" i="129"/>
  <c r="FW152" i="129"/>
  <c r="FS152" i="129"/>
  <c r="FQ152" i="129"/>
  <c r="FM152" i="129"/>
  <c r="FK152" i="129"/>
  <c r="EX152" i="129"/>
  <c r="ET152" i="129"/>
  <c r="ER152" i="129"/>
  <c r="EN152" i="129"/>
  <c r="EL152" i="129"/>
  <c r="DH152" i="129"/>
  <c r="CW152" i="129"/>
  <c r="CH152" i="129"/>
  <c r="CD152" i="129"/>
  <c r="CB152" i="129"/>
  <c r="BX152" i="129"/>
  <c r="BV152" i="129"/>
  <c r="BI152" i="129"/>
  <c r="BE152" i="129"/>
  <c r="BC152" i="129"/>
  <c r="AY152" i="129"/>
  <c r="AW152" i="129"/>
  <c r="FW151" i="129"/>
  <c r="FS151" i="129"/>
  <c r="FQ151" i="129"/>
  <c r="FM151" i="129"/>
  <c r="FK151" i="129"/>
  <c r="EX151" i="129"/>
  <c r="ET151" i="129"/>
  <c r="ER151" i="129"/>
  <c r="EN151" i="129"/>
  <c r="EL151" i="129"/>
  <c r="DH151" i="129"/>
  <c r="CW151" i="129"/>
  <c r="CH151" i="129"/>
  <c r="CD151" i="129"/>
  <c r="CB151" i="129"/>
  <c r="BX151" i="129"/>
  <c r="BV151" i="129"/>
  <c r="BI151" i="129"/>
  <c r="BE151" i="129"/>
  <c r="BC151" i="129"/>
  <c r="AY151" i="129"/>
  <c r="AW151" i="129"/>
  <c r="FW150" i="129"/>
  <c r="FS150" i="129"/>
  <c r="FQ150" i="129"/>
  <c r="FM150" i="129"/>
  <c r="FK150" i="129"/>
  <c r="EX150" i="129"/>
  <c r="ET150" i="129"/>
  <c r="ER150" i="129"/>
  <c r="EN150" i="129"/>
  <c r="EL150" i="129"/>
  <c r="DH150" i="129"/>
  <c r="CW150" i="129"/>
  <c r="DP150" i="129" s="1"/>
  <c r="CH150" i="129"/>
  <c r="CD150" i="129"/>
  <c r="CB150" i="129"/>
  <c r="BX150" i="129"/>
  <c r="BV150" i="129"/>
  <c r="BI150" i="129"/>
  <c r="BE150" i="129"/>
  <c r="BC150" i="129"/>
  <c r="AY150" i="129"/>
  <c r="AW150" i="129"/>
  <c r="FW149" i="129"/>
  <c r="FS149" i="129"/>
  <c r="FQ149" i="129"/>
  <c r="FM149" i="129"/>
  <c r="FK149" i="129"/>
  <c r="EX149" i="129"/>
  <c r="ET149" i="129"/>
  <c r="ER149" i="129"/>
  <c r="EN149" i="129"/>
  <c r="EL149" i="129"/>
  <c r="DH149" i="129"/>
  <c r="CW149" i="129"/>
  <c r="DP149" i="129" s="1"/>
  <c r="CH149" i="129"/>
  <c r="CD149" i="129"/>
  <c r="CB149" i="129"/>
  <c r="BX149" i="129"/>
  <c r="BV149" i="129"/>
  <c r="BI149" i="129"/>
  <c r="BE149" i="129"/>
  <c r="BC149" i="129"/>
  <c r="AY149" i="129"/>
  <c r="AW149" i="129"/>
  <c r="FW148" i="129"/>
  <c r="FS148" i="129"/>
  <c r="FQ148" i="129"/>
  <c r="FM148" i="129"/>
  <c r="FK148" i="129"/>
  <c r="EX148" i="129"/>
  <c r="ET148" i="129"/>
  <c r="ER148" i="129"/>
  <c r="EN148" i="129"/>
  <c r="EL148" i="129"/>
  <c r="DH148" i="129"/>
  <c r="CW148" i="129"/>
  <c r="CH148" i="129"/>
  <c r="CD148" i="129"/>
  <c r="CB148" i="129"/>
  <c r="BX148" i="129"/>
  <c r="BV148" i="129"/>
  <c r="BI148" i="129"/>
  <c r="BE148" i="129"/>
  <c r="BC148" i="129"/>
  <c r="AY148" i="129"/>
  <c r="AW148" i="129"/>
  <c r="FW147" i="129"/>
  <c r="FS147" i="129"/>
  <c r="FQ147" i="129"/>
  <c r="FM147" i="129"/>
  <c r="FK147" i="129"/>
  <c r="EX147" i="129"/>
  <c r="ET147" i="129"/>
  <c r="ER147" i="129"/>
  <c r="EN147" i="129"/>
  <c r="EL147" i="129"/>
  <c r="DH147" i="129"/>
  <c r="CW147" i="129"/>
  <c r="CH147" i="129"/>
  <c r="CD147" i="129"/>
  <c r="CB147" i="129"/>
  <c r="BX147" i="129"/>
  <c r="BV147" i="129"/>
  <c r="BI147" i="129"/>
  <c r="BE147" i="129"/>
  <c r="BC147" i="129"/>
  <c r="AY147" i="129"/>
  <c r="AW147" i="129"/>
  <c r="FW146" i="129"/>
  <c r="FS146" i="129"/>
  <c r="FQ146" i="129"/>
  <c r="FM146" i="129"/>
  <c r="FK146" i="129"/>
  <c r="EX146" i="129"/>
  <c r="ET146" i="129"/>
  <c r="ER146" i="129"/>
  <c r="EN146" i="129"/>
  <c r="EL146" i="129"/>
  <c r="DH146" i="129"/>
  <c r="CW146" i="129"/>
  <c r="DP146" i="129" s="1"/>
  <c r="CH146" i="129"/>
  <c r="CD146" i="129"/>
  <c r="CB146" i="129"/>
  <c r="BX146" i="129"/>
  <c r="BV146" i="129"/>
  <c r="BI146" i="129"/>
  <c r="BE146" i="129"/>
  <c r="BC146" i="129"/>
  <c r="AY146" i="129"/>
  <c r="AW146" i="129"/>
  <c r="FW145" i="129"/>
  <c r="FS145" i="129"/>
  <c r="FQ145" i="129"/>
  <c r="FM145" i="129"/>
  <c r="FK145" i="129"/>
  <c r="EX145" i="129"/>
  <c r="ET145" i="129"/>
  <c r="ER145" i="129"/>
  <c r="EN145" i="129"/>
  <c r="EL145" i="129"/>
  <c r="DH145" i="129"/>
  <c r="CW145" i="129"/>
  <c r="DP145" i="129" s="1"/>
  <c r="CH145" i="129"/>
  <c r="CD145" i="129"/>
  <c r="CB145" i="129"/>
  <c r="BX145" i="129"/>
  <c r="BV145" i="129"/>
  <c r="BI145" i="129"/>
  <c r="BE145" i="129"/>
  <c r="BC145" i="129"/>
  <c r="AY145" i="129"/>
  <c r="AW145" i="129"/>
  <c r="FW144" i="129"/>
  <c r="FS144" i="129"/>
  <c r="FQ144" i="129"/>
  <c r="FM144" i="129"/>
  <c r="FK144" i="129"/>
  <c r="EX144" i="129"/>
  <c r="ET144" i="129"/>
  <c r="ER144" i="129"/>
  <c r="EN144" i="129"/>
  <c r="EL144" i="129"/>
  <c r="DH144" i="129"/>
  <c r="CW144" i="129"/>
  <c r="DP144" i="129" s="1"/>
  <c r="CH144" i="129"/>
  <c r="CD144" i="129"/>
  <c r="CB144" i="129"/>
  <c r="BX144" i="129"/>
  <c r="BV144" i="129"/>
  <c r="BI144" i="129"/>
  <c r="BE144" i="129"/>
  <c r="BC144" i="129"/>
  <c r="AY144" i="129"/>
  <c r="AW144" i="129"/>
  <c r="FW143" i="129"/>
  <c r="FS143" i="129"/>
  <c r="FQ143" i="129"/>
  <c r="FM143" i="129"/>
  <c r="FK143" i="129"/>
  <c r="EX143" i="129"/>
  <c r="ET143" i="129"/>
  <c r="ER143" i="129"/>
  <c r="EN143" i="129"/>
  <c r="EL143" i="129"/>
  <c r="DH143" i="129"/>
  <c r="CW143" i="129"/>
  <c r="DP143" i="129" s="1"/>
  <c r="CH143" i="129"/>
  <c r="CD143" i="129"/>
  <c r="CB143" i="129"/>
  <c r="BX143" i="129"/>
  <c r="BV143" i="129"/>
  <c r="BI143" i="129"/>
  <c r="BE143" i="129"/>
  <c r="BC143" i="129"/>
  <c r="AY143" i="129"/>
  <c r="AW143" i="129"/>
  <c r="FW142" i="129"/>
  <c r="FS142" i="129"/>
  <c r="FQ142" i="129"/>
  <c r="FM142" i="129"/>
  <c r="FK142" i="129"/>
  <c r="EX142" i="129"/>
  <c r="ET142" i="129"/>
  <c r="ER142" i="129"/>
  <c r="EN142" i="129"/>
  <c r="EL142" i="129"/>
  <c r="DH142" i="129"/>
  <c r="CW142" i="129"/>
  <c r="DP142" i="129" s="1"/>
  <c r="CH142" i="129"/>
  <c r="CD142" i="129"/>
  <c r="CB142" i="129"/>
  <c r="BX142" i="129"/>
  <c r="BV142" i="129"/>
  <c r="BI142" i="129"/>
  <c r="BE142" i="129"/>
  <c r="BC142" i="129"/>
  <c r="AY142" i="129"/>
  <c r="AW142" i="129"/>
  <c r="FW141" i="129"/>
  <c r="FS141" i="129"/>
  <c r="FQ141" i="129"/>
  <c r="FM141" i="129"/>
  <c r="FK141" i="129"/>
  <c r="EX141" i="129"/>
  <c r="ET141" i="129"/>
  <c r="ER141" i="129"/>
  <c r="EN141" i="129"/>
  <c r="EL141" i="129"/>
  <c r="DH141" i="129"/>
  <c r="CW141" i="129"/>
  <c r="DP141" i="129" s="1"/>
  <c r="CH141" i="129"/>
  <c r="CD141" i="129"/>
  <c r="CB141" i="129"/>
  <c r="BX141" i="129"/>
  <c r="BV141" i="129"/>
  <c r="BI141" i="129"/>
  <c r="BE141" i="129"/>
  <c r="BC141" i="129"/>
  <c r="AY141" i="129"/>
  <c r="AW141" i="129"/>
  <c r="FW140" i="129"/>
  <c r="FS140" i="129"/>
  <c r="FQ140" i="129"/>
  <c r="FM140" i="129"/>
  <c r="FK140" i="129"/>
  <c r="EX140" i="129"/>
  <c r="ET140" i="129"/>
  <c r="ER140" i="129"/>
  <c r="EN140" i="129"/>
  <c r="EL140" i="129"/>
  <c r="DH140" i="129"/>
  <c r="CW140" i="129"/>
  <c r="DP140" i="129" s="1"/>
  <c r="CH140" i="129"/>
  <c r="CD140" i="129"/>
  <c r="CB140" i="129"/>
  <c r="BX140" i="129"/>
  <c r="BV140" i="129"/>
  <c r="BI140" i="129"/>
  <c r="BE140" i="129"/>
  <c r="BC140" i="129"/>
  <c r="AY140" i="129"/>
  <c r="AW140" i="129"/>
  <c r="FW139" i="129"/>
  <c r="FS139" i="129"/>
  <c r="FQ139" i="129"/>
  <c r="FM139" i="129"/>
  <c r="FK139" i="129"/>
  <c r="EX139" i="129"/>
  <c r="ET139" i="129"/>
  <c r="ER139" i="129"/>
  <c r="EN139" i="129"/>
  <c r="EL139" i="129"/>
  <c r="DH139" i="129"/>
  <c r="CW139" i="129"/>
  <c r="DP139" i="129" s="1"/>
  <c r="CH139" i="129"/>
  <c r="CD139" i="129"/>
  <c r="CB139" i="129"/>
  <c r="BX139" i="129"/>
  <c r="BV139" i="129"/>
  <c r="BI139" i="129"/>
  <c r="BE139" i="129"/>
  <c r="BC139" i="129"/>
  <c r="AY139" i="129"/>
  <c r="AW139" i="129"/>
  <c r="FW138" i="129"/>
  <c r="FS138" i="129"/>
  <c r="FQ138" i="129"/>
  <c r="FM138" i="129"/>
  <c r="FK138" i="129"/>
  <c r="EX138" i="129"/>
  <c r="ET138" i="129"/>
  <c r="ER138" i="129"/>
  <c r="EN138" i="129"/>
  <c r="EL138" i="129"/>
  <c r="DH138" i="129"/>
  <c r="CW138" i="129"/>
  <c r="DP138" i="129" s="1"/>
  <c r="CH138" i="129"/>
  <c r="CD138" i="129"/>
  <c r="CB138" i="129"/>
  <c r="BX138" i="129"/>
  <c r="BV138" i="129"/>
  <c r="BI138" i="129"/>
  <c r="BE138" i="129"/>
  <c r="BC138" i="129"/>
  <c r="AY138" i="129"/>
  <c r="AW138" i="129"/>
  <c r="FW137" i="129"/>
  <c r="FS137" i="129"/>
  <c r="FQ137" i="129"/>
  <c r="FM137" i="129"/>
  <c r="FK137" i="129"/>
  <c r="EX137" i="129"/>
  <c r="ET137" i="129"/>
  <c r="ER137" i="129"/>
  <c r="EN137" i="129"/>
  <c r="EL137" i="129"/>
  <c r="DH137" i="129"/>
  <c r="CW137" i="129"/>
  <c r="DP137" i="129" s="1"/>
  <c r="CH137" i="129"/>
  <c r="CD137" i="129"/>
  <c r="CB137" i="129"/>
  <c r="BX137" i="129"/>
  <c r="BV137" i="129"/>
  <c r="BI137" i="129"/>
  <c r="BE137" i="129"/>
  <c r="BC137" i="129"/>
  <c r="AY137" i="129"/>
  <c r="AW137" i="129"/>
  <c r="FW136" i="129"/>
  <c r="FS136" i="129"/>
  <c r="FQ136" i="129"/>
  <c r="FM136" i="129"/>
  <c r="FK136" i="129"/>
  <c r="EX136" i="129"/>
  <c r="ET136" i="129"/>
  <c r="ER136" i="129"/>
  <c r="EN136" i="129"/>
  <c r="EL136" i="129"/>
  <c r="DH136" i="129"/>
  <c r="CW136" i="129"/>
  <c r="CH136" i="129"/>
  <c r="CD136" i="129"/>
  <c r="CB136" i="129"/>
  <c r="BX136" i="129"/>
  <c r="BV136" i="129"/>
  <c r="BI136" i="129"/>
  <c r="BE136" i="129"/>
  <c r="BC136" i="129"/>
  <c r="AY136" i="129"/>
  <c r="AW136" i="129"/>
  <c r="FW135" i="129"/>
  <c r="FS135" i="129"/>
  <c r="FQ135" i="129"/>
  <c r="FM135" i="129"/>
  <c r="FK135" i="129"/>
  <c r="EX135" i="129"/>
  <c r="ET135" i="129"/>
  <c r="ER135" i="129"/>
  <c r="EN135" i="129"/>
  <c r="EL135" i="129"/>
  <c r="DH135" i="129"/>
  <c r="CW135" i="129"/>
  <c r="DP135" i="129" s="1"/>
  <c r="CH135" i="129"/>
  <c r="CD135" i="129"/>
  <c r="CB135" i="129"/>
  <c r="BX135" i="129"/>
  <c r="BV135" i="129"/>
  <c r="BI135" i="129"/>
  <c r="BE135" i="129"/>
  <c r="BC135" i="129"/>
  <c r="AY135" i="129"/>
  <c r="AW135" i="129"/>
  <c r="FW134" i="129"/>
  <c r="FS134" i="129"/>
  <c r="FQ134" i="129"/>
  <c r="FM134" i="129"/>
  <c r="FK134" i="129"/>
  <c r="EX134" i="129"/>
  <c r="ET134" i="129"/>
  <c r="ER134" i="129"/>
  <c r="EN134" i="129"/>
  <c r="EL134" i="129"/>
  <c r="DH134" i="129"/>
  <c r="CW134" i="129"/>
  <c r="DP134" i="129" s="1"/>
  <c r="CH134" i="129"/>
  <c r="CD134" i="129"/>
  <c r="CB134" i="129"/>
  <c r="BX134" i="129"/>
  <c r="BV134" i="129"/>
  <c r="BI134" i="129"/>
  <c r="BE134" i="129"/>
  <c r="BC134" i="129"/>
  <c r="AY134" i="129"/>
  <c r="AW134" i="129"/>
  <c r="FW133" i="129"/>
  <c r="FS133" i="129"/>
  <c r="FQ133" i="129"/>
  <c r="FM133" i="129"/>
  <c r="FK133" i="129"/>
  <c r="EX133" i="129"/>
  <c r="ET133" i="129"/>
  <c r="ER133" i="129"/>
  <c r="EN133" i="129"/>
  <c r="EL133" i="129"/>
  <c r="DH133" i="129"/>
  <c r="CW133" i="129"/>
  <c r="DP133" i="129" s="1"/>
  <c r="CH133" i="129"/>
  <c r="CD133" i="129"/>
  <c r="CB133" i="129"/>
  <c r="BX133" i="129"/>
  <c r="BV133" i="129"/>
  <c r="BI133" i="129"/>
  <c r="BE133" i="129"/>
  <c r="BC133" i="129"/>
  <c r="AY133" i="129"/>
  <c r="AW133" i="129"/>
  <c r="FW132" i="129"/>
  <c r="FS132" i="129"/>
  <c r="FQ132" i="129"/>
  <c r="FM132" i="129"/>
  <c r="FK132" i="129"/>
  <c r="EX132" i="129"/>
  <c r="ET132" i="129"/>
  <c r="ER132" i="129"/>
  <c r="EN132" i="129"/>
  <c r="EL132" i="129"/>
  <c r="DH132" i="129"/>
  <c r="CW132" i="129"/>
  <c r="DP132" i="129" s="1"/>
  <c r="CH132" i="129"/>
  <c r="CD132" i="129"/>
  <c r="CB132" i="129"/>
  <c r="BX132" i="129"/>
  <c r="BV132" i="129"/>
  <c r="BI132" i="129"/>
  <c r="BE132" i="129"/>
  <c r="BC132" i="129"/>
  <c r="AY132" i="129"/>
  <c r="AW132" i="129"/>
  <c r="FW131" i="129"/>
  <c r="FS131" i="129"/>
  <c r="FQ131" i="129"/>
  <c r="FM131" i="129"/>
  <c r="FK131" i="129"/>
  <c r="EX131" i="129"/>
  <c r="ET131" i="129"/>
  <c r="ER131" i="129"/>
  <c r="EN131" i="129"/>
  <c r="EL131" i="129"/>
  <c r="DH131" i="129"/>
  <c r="CW131" i="129"/>
  <c r="DP131" i="129" s="1"/>
  <c r="CH131" i="129"/>
  <c r="CD131" i="129"/>
  <c r="CB131" i="129"/>
  <c r="BX131" i="129"/>
  <c r="BV131" i="129"/>
  <c r="BI131" i="129"/>
  <c r="BE131" i="129"/>
  <c r="BC131" i="129"/>
  <c r="AY131" i="129"/>
  <c r="AW131" i="129"/>
  <c r="FW130" i="129"/>
  <c r="FS130" i="129"/>
  <c r="FQ130" i="129"/>
  <c r="FM130" i="129"/>
  <c r="FK130" i="129"/>
  <c r="EX130" i="129"/>
  <c r="ET130" i="129"/>
  <c r="ER130" i="129"/>
  <c r="EN130" i="129"/>
  <c r="EL130" i="129"/>
  <c r="DH130" i="129"/>
  <c r="CW130" i="129"/>
  <c r="CH130" i="129"/>
  <c r="CD130" i="129"/>
  <c r="CB130" i="129"/>
  <c r="BX130" i="129"/>
  <c r="BV130" i="129"/>
  <c r="BI130" i="129"/>
  <c r="BE130" i="129"/>
  <c r="BC130" i="129"/>
  <c r="AY130" i="129"/>
  <c r="AW130" i="129"/>
  <c r="FW129" i="129"/>
  <c r="FS129" i="129"/>
  <c r="FQ129" i="129"/>
  <c r="FM129" i="129"/>
  <c r="FK129" i="129"/>
  <c r="EX129" i="129"/>
  <c r="ET129" i="129"/>
  <c r="ER129" i="129"/>
  <c r="EN129" i="129"/>
  <c r="EL129" i="129"/>
  <c r="EA129" i="129"/>
  <c r="DH129" i="129"/>
  <c r="CW129" i="129"/>
  <c r="DP129" i="129" s="1"/>
  <c r="CH129" i="129"/>
  <c r="CD129" i="129"/>
  <c r="CB129" i="129"/>
  <c r="BX129" i="129"/>
  <c r="BV129" i="129"/>
  <c r="BI129" i="129"/>
  <c r="BE129" i="129"/>
  <c r="BC129" i="129"/>
  <c r="AY129" i="129"/>
  <c r="AW129" i="129"/>
  <c r="FW128" i="129"/>
  <c r="FS128" i="129"/>
  <c r="FQ128" i="129"/>
  <c r="FM128" i="129"/>
  <c r="FK128" i="129"/>
  <c r="EX128" i="129"/>
  <c r="ET128" i="129"/>
  <c r="ER128" i="129"/>
  <c r="EN128" i="129"/>
  <c r="EL128" i="129"/>
  <c r="DH128" i="129"/>
  <c r="CW128" i="129"/>
  <c r="DP128" i="129" s="1"/>
  <c r="CH128" i="129"/>
  <c r="CD128" i="129"/>
  <c r="CB128" i="129"/>
  <c r="BX128" i="129"/>
  <c r="BV128" i="129"/>
  <c r="BI128" i="129"/>
  <c r="BE128" i="129"/>
  <c r="BC128" i="129"/>
  <c r="AY128" i="129"/>
  <c r="AW128" i="129"/>
  <c r="FW127" i="129"/>
  <c r="FS127" i="129"/>
  <c r="FQ127" i="129"/>
  <c r="FM127" i="129"/>
  <c r="FK127" i="129"/>
  <c r="EX127" i="129"/>
  <c r="ET127" i="129"/>
  <c r="ER127" i="129"/>
  <c r="EN127" i="129"/>
  <c r="EL127" i="129"/>
  <c r="DH127" i="129"/>
  <c r="CW127" i="129"/>
  <c r="DP127" i="129" s="1"/>
  <c r="CH127" i="129"/>
  <c r="CD127" i="129"/>
  <c r="CB127" i="129"/>
  <c r="BX127" i="129"/>
  <c r="BV127" i="129"/>
  <c r="BI127" i="129"/>
  <c r="BE127" i="129"/>
  <c r="BC127" i="129"/>
  <c r="AY127" i="129"/>
  <c r="AW127" i="129"/>
  <c r="FW126" i="129"/>
  <c r="FS126" i="129"/>
  <c r="FQ126" i="129"/>
  <c r="FM126" i="129"/>
  <c r="FK126" i="129"/>
  <c r="EX126" i="129"/>
  <c r="ET126" i="129"/>
  <c r="ER126" i="129"/>
  <c r="EN126" i="129"/>
  <c r="EL126" i="129"/>
  <c r="DH126" i="129"/>
  <c r="CW126" i="129"/>
  <c r="DP126" i="129" s="1"/>
  <c r="CH126" i="129"/>
  <c r="CD126" i="129"/>
  <c r="CB126" i="129"/>
  <c r="BX126" i="129"/>
  <c r="BV126" i="129"/>
  <c r="BI126" i="129"/>
  <c r="BE126" i="129"/>
  <c r="BC126" i="129"/>
  <c r="AY126" i="129"/>
  <c r="AW126" i="129"/>
  <c r="FW125" i="129"/>
  <c r="FS125" i="129"/>
  <c r="FQ125" i="129"/>
  <c r="FM125" i="129"/>
  <c r="FK125" i="129"/>
  <c r="EX125" i="129"/>
  <c r="ET125" i="129"/>
  <c r="ER125" i="129"/>
  <c r="EN125" i="129"/>
  <c r="EL125" i="129"/>
  <c r="DH125" i="129"/>
  <c r="CW125" i="129"/>
  <c r="CH125" i="129"/>
  <c r="CD125" i="129"/>
  <c r="CB125" i="129"/>
  <c r="BX125" i="129"/>
  <c r="BV125" i="129"/>
  <c r="BI125" i="129"/>
  <c r="BE125" i="129"/>
  <c r="BC125" i="129"/>
  <c r="AY125" i="129"/>
  <c r="AW125" i="129"/>
  <c r="FW124" i="129"/>
  <c r="FS124" i="129"/>
  <c r="FQ124" i="129"/>
  <c r="FM124" i="129"/>
  <c r="FK124" i="129"/>
  <c r="EX124" i="129"/>
  <c r="ET124" i="129"/>
  <c r="ER124" i="129"/>
  <c r="EN124" i="129"/>
  <c r="EL124" i="129"/>
  <c r="DH124" i="129"/>
  <c r="CW124" i="129"/>
  <c r="DP124" i="129" s="1"/>
  <c r="CH124" i="129"/>
  <c r="CD124" i="129"/>
  <c r="CB124" i="129"/>
  <c r="BX124" i="129"/>
  <c r="BV124" i="129"/>
  <c r="BI124" i="129"/>
  <c r="BE124" i="129"/>
  <c r="BC124" i="129"/>
  <c r="AY124" i="129"/>
  <c r="AW124" i="129"/>
  <c r="FW123" i="129"/>
  <c r="FS123" i="129"/>
  <c r="FQ123" i="129"/>
  <c r="FM123" i="129"/>
  <c r="FK123" i="129"/>
  <c r="EX123" i="129"/>
  <c r="ET123" i="129"/>
  <c r="ER123" i="129"/>
  <c r="EN123" i="129"/>
  <c r="EL123" i="129"/>
  <c r="DH123" i="129"/>
  <c r="CW123" i="129"/>
  <c r="DP123" i="129" s="1"/>
  <c r="CH123" i="129"/>
  <c r="CD123" i="129"/>
  <c r="CB123" i="129"/>
  <c r="BX123" i="129"/>
  <c r="BV123" i="129"/>
  <c r="BI123" i="129"/>
  <c r="BE123" i="129"/>
  <c r="BC123" i="129"/>
  <c r="AY123" i="129"/>
  <c r="AW123" i="129"/>
  <c r="FW122" i="129"/>
  <c r="FS122" i="129"/>
  <c r="FQ122" i="129"/>
  <c r="FM122" i="129"/>
  <c r="FK122" i="129"/>
  <c r="EX122" i="129"/>
  <c r="ET122" i="129"/>
  <c r="ER122" i="129"/>
  <c r="EN122" i="129"/>
  <c r="EL122" i="129"/>
  <c r="DH122" i="129"/>
  <c r="CW122" i="129"/>
  <c r="DP122" i="129" s="1"/>
  <c r="CH122" i="129"/>
  <c r="CD122" i="129"/>
  <c r="CB122" i="129"/>
  <c r="BX122" i="129"/>
  <c r="BV122" i="129"/>
  <c r="BI122" i="129"/>
  <c r="BE122" i="129"/>
  <c r="BC122" i="129"/>
  <c r="AY122" i="129"/>
  <c r="AW122" i="129"/>
  <c r="FW121" i="129"/>
  <c r="FS121" i="129"/>
  <c r="FQ121" i="129"/>
  <c r="FM121" i="129"/>
  <c r="FK121" i="129"/>
  <c r="EX121" i="129"/>
  <c r="ET121" i="129"/>
  <c r="ER121" i="129"/>
  <c r="EN121" i="129"/>
  <c r="EL121" i="129"/>
  <c r="DH121" i="129"/>
  <c r="CW121" i="129"/>
  <c r="DP121" i="129" s="1"/>
  <c r="CH121" i="129"/>
  <c r="CD121" i="129"/>
  <c r="CB121" i="129"/>
  <c r="BX121" i="129"/>
  <c r="BV121" i="129"/>
  <c r="BI121" i="129"/>
  <c r="BE121" i="129"/>
  <c r="BC121" i="129"/>
  <c r="AY121" i="129"/>
  <c r="AW121" i="129"/>
  <c r="FW120" i="129"/>
  <c r="FS120" i="129"/>
  <c r="FQ120" i="129"/>
  <c r="FM120" i="129"/>
  <c r="FK120" i="129"/>
  <c r="EX120" i="129"/>
  <c r="ET120" i="129"/>
  <c r="ER120" i="129"/>
  <c r="EN120" i="129"/>
  <c r="EL120" i="129"/>
  <c r="DH120" i="129"/>
  <c r="CW120" i="129"/>
  <c r="DP120" i="129" s="1"/>
  <c r="CH120" i="129"/>
  <c r="CD120" i="129"/>
  <c r="CB120" i="129"/>
  <c r="BX120" i="129"/>
  <c r="BV120" i="129"/>
  <c r="BI120" i="129"/>
  <c r="BE120" i="129"/>
  <c r="BC120" i="129"/>
  <c r="AY120" i="129"/>
  <c r="AW120" i="129"/>
  <c r="FW119" i="129"/>
  <c r="FS119" i="129"/>
  <c r="FQ119" i="129"/>
  <c r="FM119" i="129"/>
  <c r="FK119" i="129"/>
  <c r="EX119" i="129"/>
  <c r="ET119" i="129"/>
  <c r="ER119" i="129"/>
  <c r="EN119" i="129"/>
  <c r="EL119" i="129"/>
  <c r="DH119" i="129"/>
  <c r="CW119" i="129"/>
  <c r="CH119" i="129"/>
  <c r="CD119" i="129"/>
  <c r="CB119" i="129"/>
  <c r="BX119" i="129"/>
  <c r="BV119" i="129"/>
  <c r="BI119" i="129"/>
  <c r="BE119" i="129"/>
  <c r="BC119" i="129"/>
  <c r="AY119" i="129"/>
  <c r="AW119" i="129"/>
  <c r="FW118" i="129"/>
  <c r="FS118" i="129"/>
  <c r="FQ118" i="129"/>
  <c r="FM118" i="129"/>
  <c r="FK118" i="129"/>
  <c r="EX118" i="129"/>
  <c r="ET118" i="129"/>
  <c r="ER118" i="129"/>
  <c r="EN118" i="129"/>
  <c r="EL118" i="129"/>
  <c r="DH118" i="129"/>
  <c r="CW118" i="129"/>
  <c r="DP118" i="129" s="1"/>
  <c r="CH118" i="129"/>
  <c r="CD118" i="129"/>
  <c r="CB118" i="129"/>
  <c r="BX118" i="129"/>
  <c r="BV118" i="129"/>
  <c r="BI118" i="129"/>
  <c r="BE118" i="129"/>
  <c r="BC118" i="129"/>
  <c r="AY118" i="129"/>
  <c r="AW118" i="129"/>
  <c r="FW117" i="129"/>
  <c r="FS117" i="129"/>
  <c r="FQ117" i="129"/>
  <c r="FM117" i="129"/>
  <c r="FK117" i="129"/>
  <c r="EX117" i="129"/>
  <c r="ET117" i="129"/>
  <c r="ER117" i="129"/>
  <c r="EN117" i="129"/>
  <c r="EL117" i="129"/>
  <c r="DH117" i="129"/>
  <c r="CW117" i="129"/>
  <c r="DP117" i="129" s="1"/>
  <c r="CH117" i="129"/>
  <c r="CD117" i="129"/>
  <c r="CB117" i="129"/>
  <c r="BX117" i="129"/>
  <c r="BV117" i="129"/>
  <c r="BI117" i="129"/>
  <c r="BE117" i="129"/>
  <c r="BC117" i="129"/>
  <c r="AY117" i="129"/>
  <c r="AW117" i="129"/>
  <c r="FW116" i="129"/>
  <c r="FS116" i="129"/>
  <c r="FQ116" i="129"/>
  <c r="FM116" i="129"/>
  <c r="FK116" i="129"/>
  <c r="EX116" i="129"/>
  <c r="ET116" i="129"/>
  <c r="ER116" i="129"/>
  <c r="EN116" i="129"/>
  <c r="EL116" i="129"/>
  <c r="DH116" i="129"/>
  <c r="CW116" i="129"/>
  <c r="CH116" i="129"/>
  <c r="CD116" i="129"/>
  <c r="CB116" i="129"/>
  <c r="BX116" i="129"/>
  <c r="BV116" i="129"/>
  <c r="BI116" i="129"/>
  <c r="BE116" i="129"/>
  <c r="BC116" i="129"/>
  <c r="AY116" i="129"/>
  <c r="AW116" i="129"/>
  <c r="FW115" i="129"/>
  <c r="FS115" i="129"/>
  <c r="FQ115" i="129"/>
  <c r="FM115" i="129"/>
  <c r="FK115" i="129"/>
  <c r="EX115" i="129"/>
  <c r="ET115" i="129"/>
  <c r="ER115" i="129"/>
  <c r="EN115" i="129"/>
  <c r="EL115" i="129"/>
  <c r="DH115" i="129"/>
  <c r="CW115" i="129"/>
  <c r="CH115" i="129"/>
  <c r="CD115" i="129"/>
  <c r="CB115" i="129"/>
  <c r="BX115" i="129"/>
  <c r="BV115" i="129"/>
  <c r="BI115" i="129"/>
  <c r="BE115" i="129"/>
  <c r="BC115" i="129"/>
  <c r="AY115" i="129"/>
  <c r="AW115" i="129"/>
  <c r="FW114" i="129"/>
  <c r="FS114" i="129"/>
  <c r="FQ114" i="129"/>
  <c r="FM114" i="129"/>
  <c r="FK114" i="129"/>
  <c r="EX114" i="129"/>
  <c r="ET114" i="129"/>
  <c r="ER114" i="129"/>
  <c r="EN114" i="129"/>
  <c r="EL114" i="129"/>
  <c r="DH114" i="129"/>
  <c r="CW114" i="129"/>
  <c r="CH114" i="129"/>
  <c r="CD114" i="129"/>
  <c r="CB114" i="129"/>
  <c r="BX114" i="129"/>
  <c r="BV114" i="129"/>
  <c r="BI114" i="129"/>
  <c r="BE114" i="129"/>
  <c r="BC114" i="129"/>
  <c r="AY114" i="129"/>
  <c r="AW114" i="129"/>
  <c r="FW113" i="129"/>
  <c r="FS113" i="129"/>
  <c r="FQ113" i="129"/>
  <c r="FM113" i="129"/>
  <c r="FK113" i="129"/>
  <c r="EX113" i="129"/>
  <c r="ET113" i="129"/>
  <c r="ER113" i="129"/>
  <c r="EN113" i="129"/>
  <c r="EL113" i="129"/>
  <c r="DH113" i="129"/>
  <c r="CW113" i="129"/>
  <c r="DP113" i="129" s="1"/>
  <c r="CH113" i="129"/>
  <c r="CD113" i="129"/>
  <c r="CB113" i="129"/>
  <c r="BX113" i="129"/>
  <c r="BV113" i="129"/>
  <c r="BI113" i="129"/>
  <c r="BE113" i="129"/>
  <c r="BC113" i="129"/>
  <c r="AY113" i="129"/>
  <c r="AW113" i="129"/>
  <c r="FW112" i="129"/>
  <c r="FS112" i="129"/>
  <c r="FQ112" i="129"/>
  <c r="FM112" i="129"/>
  <c r="FK112" i="129"/>
  <c r="EX112" i="129"/>
  <c r="ET112" i="129"/>
  <c r="ER112" i="129"/>
  <c r="EN112" i="129"/>
  <c r="EL112" i="129"/>
  <c r="DH112" i="129"/>
  <c r="CW112" i="129"/>
  <c r="DP112" i="129" s="1"/>
  <c r="CH112" i="129"/>
  <c r="CD112" i="129"/>
  <c r="CB112" i="129"/>
  <c r="BX112" i="129"/>
  <c r="BV112" i="129"/>
  <c r="BI112" i="129"/>
  <c r="BE112" i="129"/>
  <c r="BC112" i="129"/>
  <c r="AY112" i="129"/>
  <c r="AW112" i="129"/>
  <c r="FW111" i="129"/>
  <c r="FS111" i="129"/>
  <c r="FQ111" i="129"/>
  <c r="FM111" i="129"/>
  <c r="FK111" i="129"/>
  <c r="EX111" i="129"/>
  <c r="ET111" i="129"/>
  <c r="ER111" i="129"/>
  <c r="EN111" i="129"/>
  <c r="EL111" i="129"/>
  <c r="DH111" i="129"/>
  <c r="CW111" i="129"/>
  <c r="DP111" i="129" s="1"/>
  <c r="CH111" i="129"/>
  <c r="CD111" i="129"/>
  <c r="CB111" i="129"/>
  <c r="BX111" i="129"/>
  <c r="BV111" i="129"/>
  <c r="BI111" i="129"/>
  <c r="BE111" i="129"/>
  <c r="BC111" i="129"/>
  <c r="AY111" i="129"/>
  <c r="AW111" i="129"/>
  <c r="FW110" i="129"/>
  <c r="FS110" i="129"/>
  <c r="FQ110" i="129"/>
  <c r="FM110" i="129"/>
  <c r="FK110" i="129"/>
  <c r="EX110" i="129"/>
  <c r="ET110" i="129"/>
  <c r="ER110" i="129"/>
  <c r="EN110" i="129"/>
  <c r="EL110" i="129"/>
  <c r="DH110" i="129"/>
  <c r="CW110" i="129"/>
  <c r="DP110" i="129" s="1"/>
  <c r="CH110" i="129"/>
  <c r="CD110" i="129"/>
  <c r="CB110" i="129"/>
  <c r="BX110" i="129"/>
  <c r="BV110" i="129"/>
  <c r="BI110" i="129"/>
  <c r="BE110" i="129"/>
  <c r="BC110" i="129"/>
  <c r="AY110" i="129"/>
  <c r="AW110" i="129"/>
  <c r="FW109" i="129"/>
  <c r="FS109" i="129"/>
  <c r="FQ109" i="129"/>
  <c r="FM109" i="129"/>
  <c r="FK109" i="129"/>
  <c r="EX109" i="129"/>
  <c r="ET109" i="129"/>
  <c r="ER109" i="129"/>
  <c r="EN109" i="129"/>
  <c r="EL109" i="129"/>
  <c r="DH109" i="129"/>
  <c r="CW109" i="129"/>
  <c r="DP109" i="129" s="1"/>
  <c r="CH109" i="129"/>
  <c r="CD109" i="129"/>
  <c r="CB109" i="129"/>
  <c r="BX109" i="129"/>
  <c r="BV109" i="129"/>
  <c r="BI109" i="129"/>
  <c r="BE109" i="129"/>
  <c r="BC109" i="129"/>
  <c r="AY109" i="129"/>
  <c r="AW109" i="129"/>
  <c r="FW108" i="129"/>
  <c r="FS108" i="129"/>
  <c r="FQ108" i="129"/>
  <c r="FM108" i="129"/>
  <c r="FK108" i="129"/>
  <c r="EX108" i="129"/>
  <c r="ET108" i="129"/>
  <c r="ER108" i="129"/>
  <c r="EN108" i="129"/>
  <c r="EL108" i="129"/>
  <c r="DH108" i="129"/>
  <c r="CW108" i="129"/>
  <c r="DP108" i="129" s="1"/>
  <c r="CH108" i="129"/>
  <c r="CD108" i="129"/>
  <c r="CB108" i="129"/>
  <c r="BX108" i="129"/>
  <c r="BV108" i="129"/>
  <c r="BI108" i="129"/>
  <c r="BE108" i="129"/>
  <c r="BC108" i="129"/>
  <c r="AY108" i="129"/>
  <c r="AW108" i="129"/>
  <c r="FW107" i="129"/>
  <c r="FS107" i="129"/>
  <c r="FQ107" i="129"/>
  <c r="FM107" i="129"/>
  <c r="FK107" i="129"/>
  <c r="EX107" i="129"/>
  <c r="ET107" i="129"/>
  <c r="ER107" i="129"/>
  <c r="EN107" i="129"/>
  <c r="EL107" i="129"/>
  <c r="DH107" i="129"/>
  <c r="CW107" i="129"/>
  <c r="DP107" i="129" s="1"/>
  <c r="CH107" i="129"/>
  <c r="CD107" i="129"/>
  <c r="CB107" i="129"/>
  <c r="BX107" i="129"/>
  <c r="BV107" i="129"/>
  <c r="BI107" i="129"/>
  <c r="BE107" i="129"/>
  <c r="BC107" i="129"/>
  <c r="AY107" i="129"/>
  <c r="AW107" i="129"/>
  <c r="FW106" i="129"/>
  <c r="FS106" i="129"/>
  <c r="FQ106" i="129"/>
  <c r="FM106" i="129"/>
  <c r="FK106" i="129"/>
  <c r="EX106" i="129"/>
  <c r="ET106" i="129"/>
  <c r="ER106" i="129"/>
  <c r="EN106" i="129"/>
  <c r="EL106" i="129"/>
  <c r="DH106" i="129"/>
  <c r="CW106" i="129"/>
  <c r="DP106" i="129" s="1"/>
  <c r="CH106" i="129"/>
  <c r="CD106" i="129"/>
  <c r="CB106" i="129"/>
  <c r="BX106" i="129"/>
  <c r="BV106" i="129"/>
  <c r="BI106" i="129"/>
  <c r="BE106" i="129"/>
  <c r="BC106" i="129"/>
  <c r="AY106" i="129"/>
  <c r="AW106" i="129"/>
  <c r="FW105" i="129"/>
  <c r="FS105" i="129"/>
  <c r="FQ105" i="129"/>
  <c r="FM105" i="129"/>
  <c r="FK105" i="129"/>
  <c r="EX105" i="129"/>
  <c r="ET105" i="129"/>
  <c r="ER105" i="129"/>
  <c r="EN105" i="129"/>
  <c r="EL105" i="129"/>
  <c r="DH105" i="129"/>
  <c r="CW105" i="129"/>
  <c r="DP105" i="129" s="1"/>
  <c r="CH105" i="129"/>
  <c r="CD105" i="129"/>
  <c r="CB105" i="129"/>
  <c r="BX105" i="129"/>
  <c r="BV105" i="129"/>
  <c r="BI105" i="129"/>
  <c r="BE105" i="129"/>
  <c r="BC105" i="129"/>
  <c r="AY105" i="129"/>
  <c r="AW105" i="129"/>
  <c r="FW104" i="129"/>
  <c r="FS104" i="129"/>
  <c r="FQ104" i="129"/>
  <c r="FM104" i="129"/>
  <c r="FK104" i="129"/>
  <c r="EX104" i="129"/>
  <c r="ET104" i="129"/>
  <c r="ER104" i="129"/>
  <c r="EN104" i="129"/>
  <c r="EL104" i="129"/>
  <c r="DH104" i="129"/>
  <c r="CW104" i="129"/>
  <c r="DP104" i="129" s="1"/>
  <c r="CH104" i="129"/>
  <c r="CD104" i="129"/>
  <c r="CB104" i="129"/>
  <c r="BX104" i="129"/>
  <c r="BV104" i="129"/>
  <c r="BI104" i="129"/>
  <c r="BE104" i="129"/>
  <c r="BC104" i="129"/>
  <c r="AY104" i="129"/>
  <c r="AW104" i="129"/>
  <c r="FW103" i="129"/>
  <c r="FS103" i="129"/>
  <c r="FQ103" i="129"/>
  <c r="FM103" i="129"/>
  <c r="FK103" i="129"/>
  <c r="EX103" i="129"/>
  <c r="ET103" i="129"/>
  <c r="ER103" i="129"/>
  <c r="EN103" i="129"/>
  <c r="EL103" i="129"/>
  <c r="DH103" i="129"/>
  <c r="CW103" i="129"/>
  <c r="DP103" i="129" s="1"/>
  <c r="CH103" i="129"/>
  <c r="CD103" i="129"/>
  <c r="CB103" i="129"/>
  <c r="BX103" i="129"/>
  <c r="BV103" i="129"/>
  <c r="BI103" i="129"/>
  <c r="BE103" i="129"/>
  <c r="BC103" i="129"/>
  <c r="AY103" i="129"/>
  <c r="AW103" i="129"/>
  <c r="FW102" i="129"/>
  <c r="FS102" i="129"/>
  <c r="FQ102" i="129"/>
  <c r="FM102" i="129"/>
  <c r="FK102" i="129"/>
  <c r="EX102" i="129"/>
  <c r="ET102" i="129"/>
  <c r="ER102" i="129"/>
  <c r="EN102" i="129"/>
  <c r="EL102" i="129"/>
  <c r="DH102" i="129"/>
  <c r="CW102" i="129"/>
  <c r="DP102" i="129" s="1"/>
  <c r="CH102" i="129"/>
  <c r="CD102" i="129"/>
  <c r="CB102" i="129"/>
  <c r="BX102" i="129"/>
  <c r="BV102" i="129"/>
  <c r="BI102" i="129"/>
  <c r="BE102" i="129"/>
  <c r="BC102" i="129"/>
  <c r="AY102" i="129"/>
  <c r="AW102" i="129"/>
  <c r="FW101" i="129"/>
  <c r="FS101" i="129"/>
  <c r="FQ101" i="129"/>
  <c r="FM101" i="129"/>
  <c r="FK101" i="129"/>
  <c r="EX101" i="129"/>
  <c r="ET101" i="129"/>
  <c r="ER101" i="129"/>
  <c r="EN101" i="129"/>
  <c r="EL101" i="129"/>
  <c r="DH101" i="129"/>
  <c r="CW101" i="129"/>
  <c r="DP101" i="129" s="1"/>
  <c r="CH101" i="129"/>
  <c r="CD101" i="129"/>
  <c r="CB101" i="129"/>
  <c r="BX101" i="129"/>
  <c r="BV101" i="129"/>
  <c r="BI101" i="129"/>
  <c r="BE101" i="129"/>
  <c r="BC101" i="129"/>
  <c r="AY101" i="129"/>
  <c r="AW101" i="129"/>
  <c r="FW100" i="129"/>
  <c r="FS100" i="129"/>
  <c r="FQ100" i="129"/>
  <c r="FM100" i="129"/>
  <c r="FK100" i="129"/>
  <c r="EX100" i="129"/>
  <c r="ET100" i="129"/>
  <c r="ER100" i="129"/>
  <c r="EN100" i="129"/>
  <c r="EL100" i="129"/>
  <c r="DH100" i="129"/>
  <c r="CW100" i="129"/>
  <c r="DP100" i="129" s="1"/>
  <c r="CH100" i="129"/>
  <c r="CD100" i="129"/>
  <c r="CB100" i="129"/>
  <c r="BX100" i="129"/>
  <c r="BV100" i="129"/>
  <c r="BI100" i="129"/>
  <c r="BE100" i="129"/>
  <c r="BC100" i="129"/>
  <c r="AY100" i="129"/>
  <c r="AW100" i="129"/>
  <c r="FW99" i="129"/>
  <c r="FS99" i="129"/>
  <c r="FQ99" i="129"/>
  <c r="FM99" i="129"/>
  <c r="FK99" i="129"/>
  <c r="EX99" i="129"/>
  <c r="ET99" i="129"/>
  <c r="ER99" i="129"/>
  <c r="EN99" i="129"/>
  <c r="EL99" i="129"/>
  <c r="DH99" i="129"/>
  <c r="CW99" i="129"/>
  <c r="DP99" i="129" s="1"/>
  <c r="CH99" i="129"/>
  <c r="CD99" i="129"/>
  <c r="CB99" i="129"/>
  <c r="BX99" i="129"/>
  <c r="BV99" i="129"/>
  <c r="BI99" i="129"/>
  <c r="BE99" i="129"/>
  <c r="BC99" i="129"/>
  <c r="AY99" i="129"/>
  <c r="AW99" i="129"/>
  <c r="FW98" i="129"/>
  <c r="FS98" i="129"/>
  <c r="FQ98" i="129"/>
  <c r="FM98" i="129"/>
  <c r="FK98" i="129"/>
  <c r="EX98" i="129"/>
  <c r="ET98" i="129"/>
  <c r="ER98" i="129"/>
  <c r="EN98" i="129"/>
  <c r="EL98" i="129"/>
  <c r="DH98" i="129"/>
  <c r="CW98" i="129"/>
  <c r="DP98" i="129" s="1"/>
  <c r="CH98" i="129"/>
  <c r="CD98" i="129"/>
  <c r="CB98" i="129"/>
  <c r="BX98" i="129"/>
  <c r="BV98" i="129"/>
  <c r="BI98" i="129"/>
  <c r="BE98" i="129"/>
  <c r="BC98" i="129"/>
  <c r="AY98" i="129"/>
  <c r="AW98" i="129"/>
  <c r="FW97" i="129"/>
  <c r="FS97" i="129"/>
  <c r="FQ97" i="129"/>
  <c r="FM97" i="129"/>
  <c r="FK97" i="129"/>
  <c r="EX97" i="129"/>
  <c r="ET97" i="129"/>
  <c r="ER97" i="129"/>
  <c r="EN97" i="129"/>
  <c r="EL97" i="129"/>
  <c r="DH97" i="129"/>
  <c r="CW97" i="129"/>
  <c r="DP97" i="129" s="1"/>
  <c r="CH97" i="129"/>
  <c r="CD97" i="129"/>
  <c r="CB97" i="129"/>
  <c r="BX97" i="129"/>
  <c r="BV97" i="129"/>
  <c r="BI97" i="129"/>
  <c r="BE97" i="129"/>
  <c r="BC97" i="129"/>
  <c r="AY97" i="129"/>
  <c r="AW97" i="129"/>
  <c r="FW96" i="129"/>
  <c r="FS96" i="129"/>
  <c r="FQ96" i="129"/>
  <c r="FM96" i="129"/>
  <c r="FK96" i="129"/>
  <c r="EX96" i="129"/>
  <c r="ET96" i="129"/>
  <c r="ER96" i="129"/>
  <c r="EN96" i="129"/>
  <c r="EL96" i="129"/>
  <c r="DH96" i="129"/>
  <c r="CW96" i="129"/>
  <c r="DP96" i="129" s="1"/>
  <c r="CH96" i="129"/>
  <c r="CD96" i="129"/>
  <c r="CB96" i="129"/>
  <c r="BX96" i="129"/>
  <c r="BV96" i="129"/>
  <c r="BI96" i="129"/>
  <c r="BE96" i="129"/>
  <c r="BC96" i="129"/>
  <c r="AY96" i="129"/>
  <c r="AW96" i="129"/>
  <c r="FW95" i="129"/>
  <c r="FS95" i="129"/>
  <c r="FQ95" i="129"/>
  <c r="FM95" i="129"/>
  <c r="FK95" i="129"/>
  <c r="EX95" i="129"/>
  <c r="ET95" i="129"/>
  <c r="ER95" i="129"/>
  <c r="EN95" i="129"/>
  <c r="EL95" i="129"/>
  <c r="DH95" i="129"/>
  <c r="CW95" i="129"/>
  <c r="DP95" i="129" s="1"/>
  <c r="CH95" i="129"/>
  <c r="CD95" i="129"/>
  <c r="CB95" i="129"/>
  <c r="BX95" i="129"/>
  <c r="BV95" i="129"/>
  <c r="BI95" i="129"/>
  <c r="BE95" i="129"/>
  <c r="BC95" i="129"/>
  <c r="AY95" i="129"/>
  <c r="AW95" i="129"/>
  <c r="FW94" i="129"/>
  <c r="FS94" i="129"/>
  <c r="FQ94" i="129"/>
  <c r="FM94" i="129"/>
  <c r="FK94" i="129"/>
  <c r="EX94" i="129"/>
  <c r="ET94" i="129"/>
  <c r="ER94" i="129"/>
  <c r="EN94" i="129"/>
  <c r="EL94" i="129"/>
  <c r="DH94" i="129"/>
  <c r="CW94" i="129"/>
  <c r="DP94" i="129" s="1"/>
  <c r="CH94" i="129"/>
  <c r="CD94" i="129"/>
  <c r="CB94" i="129"/>
  <c r="BX94" i="129"/>
  <c r="BV94" i="129"/>
  <c r="BI94" i="129"/>
  <c r="BE94" i="129"/>
  <c r="BC94" i="129"/>
  <c r="AY94" i="129"/>
  <c r="AW94" i="129"/>
  <c r="FW93" i="129"/>
  <c r="FS93" i="129"/>
  <c r="FQ93" i="129"/>
  <c r="FM93" i="129"/>
  <c r="FK93" i="129"/>
  <c r="EX93" i="129"/>
  <c r="ET93" i="129"/>
  <c r="ER93" i="129"/>
  <c r="EN93" i="129"/>
  <c r="EL93" i="129"/>
  <c r="DH93" i="129"/>
  <c r="CW93" i="129"/>
  <c r="DP93" i="129" s="1"/>
  <c r="CH93" i="129"/>
  <c r="CD93" i="129"/>
  <c r="CB93" i="129"/>
  <c r="BX93" i="129"/>
  <c r="BV93" i="129"/>
  <c r="BI93" i="129"/>
  <c r="BE93" i="129"/>
  <c r="BC93" i="129"/>
  <c r="AY93" i="129"/>
  <c r="AW93" i="129"/>
  <c r="FW92" i="129"/>
  <c r="FS92" i="129"/>
  <c r="FQ92" i="129"/>
  <c r="FM92" i="129"/>
  <c r="FK92" i="129"/>
  <c r="EX92" i="129"/>
  <c r="ET92" i="129"/>
  <c r="ER92" i="129"/>
  <c r="EN92" i="129"/>
  <c r="EL92" i="129"/>
  <c r="DH92" i="129"/>
  <c r="CW92" i="129"/>
  <c r="DP92" i="129" s="1"/>
  <c r="CH92" i="129"/>
  <c r="CD92" i="129"/>
  <c r="CB92" i="129"/>
  <c r="BX92" i="129"/>
  <c r="BV92" i="129"/>
  <c r="BI92" i="129"/>
  <c r="BE92" i="129"/>
  <c r="BC92" i="129"/>
  <c r="AY92" i="129"/>
  <c r="AW92" i="129"/>
  <c r="FW91" i="129"/>
  <c r="FS91" i="129"/>
  <c r="FQ91" i="129"/>
  <c r="FM91" i="129"/>
  <c r="FK91" i="129"/>
  <c r="EX91" i="129"/>
  <c r="ET91" i="129"/>
  <c r="ER91" i="129"/>
  <c r="EN91" i="129"/>
  <c r="EL91" i="129"/>
  <c r="DH91" i="129"/>
  <c r="CW91" i="129"/>
  <c r="DP91" i="129" s="1"/>
  <c r="CH91" i="129"/>
  <c r="CD91" i="129"/>
  <c r="CB91" i="129"/>
  <c r="BX91" i="129"/>
  <c r="BV91" i="129"/>
  <c r="BI91" i="129"/>
  <c r="BE91" i="129"/>
  <c r="BC91" i="129"/>
  <c r="AY91" i="129"/>
  <c r="AW91" i="129"/>
  <c r="FW90" i="129"/>
  <c r="FS90" i="129"/>
  <c r="FQ90" i="129"/>
  <c r="FM90" i="129"/>
  <c r="FK90" i="129"/>
  <c r="EX90" i="129"/>
  <c r="ET90" i="129"/>
  <c r="ER90" i="129"/>
  <c r="EN90" i="129"/>
  <c r="EL90" i="129"/>
  <c r="DH90" i="129"/>
  <c r="CW90" i="129"/>
  <c r="DP90" i="129" s="1"/>
  <c r="CH90" i="129"/>
  <c r="CD90" i="129"/>
  <c r="CB90" i="129"/>
  <c r="BX90" i="129"/>
  <c r="BV90" i="129"/>
  <c r="BI90" i="129"/>
  <c r="BE90" i="129"/>
  <c r="BC90" i="129"/>
  <c r="AY90" i="129"/>
  <c r="AW90" i="129"/>
  <c r="FW89" i="129"/>
  <c r="FS89" i="129"/>
  <c r="FQ89" i="129"/>
  <c r="FM89" i="129"/>
  <c r="FK89" i="129"/>
  <c r="EX89" i="129"/>
  <c r="ET89" i="129"/>
  <c r="ER89" i="129"/>
  <c r="EN89" i="129"/>
  <c r="EL89" i="129"/>
  <c r="DH89" i="129"/>
  <c r="CW89" i="129"/>
  <c r="DP89" i="129" s="1"/>
  <c r="CH89" i="129"/>
  <c r="CD89" i="129"/>
  <c r="CB89" i="129"/>
  <c r="BX89" i="129"/>
  <c r="BV89" i="129"/>
  <c r="BI89" i="129"/>
  <c r="BE89" i="129"/>
  <c r="BC89" i="129"/>
  <c r="AY89" i="129"/>
  <c r="AW89" i="129"/>
  <c r="FW88" i="129"/>
  <c r="FS88" i="129"/>
  <c r="FQ88" i="129"/>
  <c r="FM88" i="129"/>
  <c r="FK88" i="129"/>
  <c r="EX88" i="129"/>
  <c r="ET88" i="129"/>
  <c r="ER88" i="129"/>
  <c r="EN88" i="129"/>
  <c r="EL88" i="129"/>
  <c r="DH88" i="129"/>
  <c r="CW88" i="129"/>
  <c r="DP88" i="129" s="1"/>
  <c r="CH88" i="129"/>
  <c r="CD88" i="129"/>
  <c r="CB88" i="129"/>
  <c r="BX88" i="129"/>
  <c r="BV88" i="129"/>
  <c r="BI88" i="129"/>
  <c r="BE88" i="129"/>
  <c r="BC88" i="129"/>
  <c r="AY88" i="129"/>
  <c r="AW88" i="129"/>
  <c r="FW87" i="129"/>
  <c r="FS87" i="129"/>
  <c r="FQ87" i="129"/>
  <c r="FM87" i="129"/>
  <c r="FK87" i="129"/>
  <c r="EX87" i="129"/>
  <c r="ET87" i="129"/>
  <c r="ER87" i="129"/>
  <c r="EN87" i="129"/>
  <c r="EL87" i="129"/>
  <c r="DH87" i="129"/>
  <c r="CW87" i="129"/>
  <c r="DP87" i="129" s="1"/>
  <c r="CH87" i="129"/>
  <c r="CD87" i="129"/>
  <c r="CB87" i="129"/>
  <c r="BX87" i="129"/>
  <c r="BV87" i="129"/>
  <c r="BI87" i="129"/>
  <c r="BE87" i="129"/>
  <c r="BC87" i="129"/>
  <c r="AY87" i="129"/>
  <c r="AW87" i="129"/>
  <c r="FW86" i="129"/>
  <c r="FS86" i="129"/>
  <c r="FQ86" i="129"/>
  <c r="FM86" i="129"/>
  <c r="FK86" i="129"/>
  <c r="EX86" i="129"/>
  <c r="ET86" i="129"/>
  <c r="ER86" i="129"/>
  <c r="EN86" i="129"/>
  <c r="EL86" i="129"/>
  <c r="DH86" i="129"/>
  <c r="CW86" i="129"/>
  <c r="DP86" i="129" s="1"/>
  <c r="CH86" i="129"/>
  <c r="CD86" i="129"/>
  <c r="CB86" i="129"/>
  <c r="BX86" i="129"/>
  <c r="BV86" i="129"/>
  <c r="BI86" i="129"/>
  <c r="BE86" i="129"/>
  <c r="BC86" i="129"/>
  <c r="AY86" i="129"/>
  <c r="AW86" i="129"/>
  <c r="FW85" i="129"/>
  <c r="FS85" i="129"/>
  <c r="FQ85" i="129"/>
  <c r="FM85" i="129"/>
  <c r="FK85" i="129"/>
  <c r="EX85" i="129"/>
  <c r="ET85" i="129"/>
  <c r="ER85" i="129"/>
  <c r="EN85" i="129"/>
  <c r="EL85" i="129"/>
  <c r="DH85" i="129"/>
  <c r="CW85" i="129"/>
  <c r="DP85" i="129" s="1"/>
  <c r="CH85" i="129"/>
  <c r="CD85" i="129"/>
  <c r="CB85" i="129"/>
  <c r="BX85" i="129"/>
  <c r="BV85" i="129"/>
  <c r="BI85" i="129"/>
  <c r="BE85" i="129"/>
  <c r="BC85" i="129"/>
  <c r="AY85" i="129"/>
  <c r="AW85" i="129"/>
  <c r="FW84" i="129"/>
  <c r="FS84" i="129"/>
  <c r="FQ84" i="129"/>
  <c r="FM84" i="129"/>
  <c r="FK84" i="129"/>
  <c r="EX84" i="129"/>
  <c r="ET84" i="129"/>
  <c r="ER84" i="129"/>
  <c r="EN84" i="129"/>
  <c r="EL84" i="129"/>
  <c r="DH84" i="129"/>
  <c r="CW84" i="129"/>
  <c r="DP84" i="129" s="1"/>
  <c r="CH84" i="129"/>
  <c r="CD84" i="129"/>
  <c r="CB84" i="129"/>
  <c r="BX84" i="129"/>
  <c r="BV84" i="129"/>
  <c r="BI84" i="129"/>
  <c r="BE84" i="129"/>
  <c r="BC84" i="129"/>
  <c r="AY84" i="129"/>
  <c r="AW84" i="129"/>
  <c r="FW83" i="129"/>
  <c r="FS83" i="129"/>
  <c r="FQ83" i="129"/>
  <c r="FM83" i="129"/>
  <c r="FK83" i="129"/>
  <c r="EX83" i="129"/>
  <c r="ET83" i="129"/>
  <c r="ER83" i="129"/>
  <c r="EN83" i="129"/>
  <c r="EL83" i="129"/>
  <c r="DH83" i="129"/>
  <c r="CW83" i="129"/>
  <c r="CH83" i="129"/>
  <c r="CD83" i="129"/>
  <c r="CB83" i="129"/>
  <c r="BX83" i="129"/>
  <c r="BV83" i="129"/>
  <c r="BI83" i="129"/>
  <c r="BE83" i="129"/>
  <c r="BC83" i="129"/>
  <c r="AY83" i="129"/>
  <c r="AW83" i="129"/>
  <c r="FW82" i="129"/>
  <c r="FS82" i="129"/>
  <c r="FQ82" i="129"/>
  <c r="FM82" i="129"/>
  <c r="FK82" i="129"/>
  <c r="EX82" i="129"/>
  <c r="ET82" i="129"/>
  <c r="ER82" i="129"/>
  <c r="EN82" i="129"/>
  <c r="EL82" i="129"/>
  <c r="DH82" i="129"/>
  <c r="CW82" i="129"/>
  <c r="DP82" i="129" s="1"/>
  <c r="CH82" i="129"/>
  <c r="CD82" i="129"/>
  <c r="CB82" i="129"/>
  <c r="BX82" i="129"/>
  <c r="BV82" i="129"/>
  <c r="BI82" i="129"/>
  <c r="BE82" i="129"/>
  <c r="BC82" i="129"/>
  <c r="AY82" i="129"/>
  <c r="AW82" i="129"/>
  <c r="FW81" i="129"/>
  <c r="FS81" i="129"/>
  <c r="FQ81" i="129"/>
  <c r="FM81" i="129"/>
  <c r="FK81" i="129"/>
  <c r="EX81" i="129"/>
  <c r="ET81" i="129"/>
  <c r="ER81" i="129"/>
  <c r="EN81" i="129"/>
  <c r="EL81" i="129"/>
  <c r="DH81" i="129"/>
  <c r="CW81" i="129"/>
  <c r="CH81" i="129"/>
  <c r="CD81" i="129"/>
  <c r="CB81" i="129"/>
  <c r="BX81" i="129"/>
  <c r="BV81" i="129"/>
  <c r="BI81" i="129"/>
  <c r="BE81" i="129"/>
  <c r="BC81" i="129"/>
  <c r="AY81" i="129"/>
  <c r="AW81" i="129"/>
  <c r="FW80" i="129"/>
  <c r="FS80" i="129"/>
  <c r="FQ80" i="129"/>
  <c r="FM80" i="129"/>
  <c r="FK80" i="129"/>
  <c r="EX80" i="129"/>
  <c r="ET80" i="129"/>
  <c r="ER80" i="129"/>
  <c r="EN80" i="129"/>
  <c r="EL80" i="129"/>
  <c r="DH80" i="129"/>
  <c r="CW80" i="129"/>
  <c r="DP80" i="129" s="1"/>
  <c r="CH80" i="129"/>
  <c r="CD80" i="129"/>
  <c r="CB80" i="129"/>
  <c r="BX80" i="129"/>
  <c r="BV80" i="129"/>
  <c r="BI80" i="129"/>
  <c r="BE80" i="129"/>
  <c r="BC80" i="129"/>
  <c r="AY80" i="129"/>
  <c r="AW80" i="129"/>
  <c r="FW79" i="129"/>
  <c r="FS79" i="129"/>
  <c r="FQ79" i="129"/>
  <c r="FM79" i="129"/>
  <c r="FK79" i="129"/>
  <c r="EX79" i="129"/>
  <c r="ET79" i="129"/>
  <c r="ER79" i="129"/>
  <c r="EN79" i="129"/>
  <c r="EL79" i="129"/>
  <c r="DH79" i="129"/>
  <c r="CW79" i="129"/>
  <c r="CH79" i="129"/>
  <c r="CD79" i="129"/>
  <c r="CB79" i="129"/>
  <c r="BX79" i="129"/>
  <c r="BV79" i="129"/>
  <c r="BI79" i="129"/>
  <c r="BE79" i="129"/>
  <c r="BC79" i="129"/>
  <c r="AY79" i="129"/>
  <c r="AW79" i="129"/>
  <c r="FW78" i="129"/>
  <c r="FS78" i="129"/>
  <c r="FQ78" i="129"/>
  <c r="FM78" i="129"/>
  <c r="FK78" i="129"/>
  <c r="EX78" i="129"/>
  <c r="ET78" i="129"/>
  <c r="ER78" i="129"/>
  <c r="EN78" i="129"/>
  <c r="EL78" i="129"/>
  <c r="DH78" i="129"/>
  <c r="CW78" i="129"/>
  <c r="DP78" i="129" s="1"/>
  <c r="CH78" i="129"/>
  <c r="CD78" i="129"/>
  <c r="CB78" i="129"/>
  <c r="BX78" i="129"/>
  <c r="BV78" i="129"/>
  <c r="BI78" i="129"/>
  <c r="BE78" i="129"/>
  <c r="BC78" i="129"/>
  <c r="AY78" i="129"/>
  <c r="AW78" i="129"/>
  <c r="FW77" i="129"/>
  <c r="FS77" i="129"/>
  <c r="FQ77" i="129"/>
  <c r="FM77" i="129"/>
  <c r="FK77" i="129"/>
  <c r="EX77" i="129"/>
  <c r="ET77" i="129"/>
  <c r="ER77" i="129"/>
  <c r="EN77" i="129"/>
  <c r="EL77" i="129"/>
  <c r="DH77" i="129"/>
  <c r="CW77" i="129"/>
  <c r="DP77" i="129" s="1"/>
  <c r="CH77" i="129"/>
  <c r="CD77" i="129"/>
  <c r="CB77" i="129"/>
  <c r="BX77" i="129"/>
  <c r="BV77" i="129"/>
  <c r="BI77" i="129"/>
  <c r="BE77" i="129"/>
  <c r="BC77" i="129"/>
  <c r="AY77" i="129"/>
  <c r="AW77" i="129"/>
  <c r="FW76" i="129"/>
  <c r="FS76" i="129"/>
  <c r="FQ76" i="129"/>
  <c r="FM76" i="129"/>
  <c r="FK76" i="129"/>
  <c r="EX76" i="129"/>
  <c r="ET76" i="129"/>
  <c r="ER76" i="129"/>
  <c r="EN76" i="129"/>
  <c r="EL76" i="129"/>
  <c r="DH76" i="129"/>
  <c r="CW76" i="129"/>
  <c r="DP76" i="129" s="1"/>
  <c r="CH76" i="129"/>
  <c r="CD76" i="129"/>
  <c r="CB76" i="129"/>
  <c r="BX76" i="129"/>
  <c r="BV76" i="129"/>
  <c r="BI76" i="129"/>
  <c r="BE76" i="129"/>
  <c r="BC76" i="129"/>
  <c r="AY76" i="129"/>
  <c r="AW76" i="129"/>
  <c r="FW75" i="129"/>
  <c r="FS75" i="129"/>
  <c r="FQ75" i="129"/>
  <c r="FM75" i="129"/>
  <c r="FK75" i="129"/>
  <c r="EX75" i="129"/>
  <c r="ET75" i="129"/>
  <c r="ER75" i="129"/>
  <c r="EN75" i="129"/>
  <c r="EL75" i="129"/>
  <c r="DH75" i="129"/>
  <c r="CW75" i="129"/>
  <c r="DP75" i="129" s="1"/>
  <c r="CH75" i="129"/>
  <c r="CD75" i="129"/>
  <c r="CB75" i="129"/>
  <c r="BX75" i="129"/>
  <c r="BV75" i="129"/>
  <c r="BI75" i="129"/>
  <c r="BE75" i="129"/>
  <c r="BC75" i="129"/>
  <c r="AY75" i="129"/>
  <c r="AW75" i="129"/>
  <c r="FW74" i="129"/>
  <c r="FS74" i="129"/>
  <c r="FQ74" i="129"/>
  <c r="FM74" i="129"/>
  <c r="FK74" i="129"/>
  <c r="EX74" i="129"/>
  <c r="ET74" i="129"/>
  <c r="ER74" i="129"/>
  <c r="EN74" i="129"/>
  <c r="EL74" i="129"/>
  <c r="DH74" i="129"/>
  <c r="CW74" i="129"/>
  <c r="CH74" i="129"/>
  <c r="CD74" i="129"/>
  <c r="CB74" i="129"/>
  <c r="BX74" i="129"/>
  <c r="BV74" i="129"/>
  <c r="BI74" i="129"/>
  <c r="BE74" i="129"/>
  <c r="BC74" i="129"/>
  <c r="AY74" i="129"/>
  <c r="AW74" i="129"/>
  <c r="FW73" i="129"/>
  <c r="FS73" i="129"/>
  <c r="FQ73" i="129"/>
  <c r="FM73" i="129"/>
  <c r="FK73" i="129"/>
  <c r="EX73" i="129"/>
  <c r="ET73" i="129"/>
  <c r="ER73" i="129"/>
  <c r="EN73" i="129"/>
  <c r="EL73" i="129"/>
  <c r="DH73" i="129"/>
  <c r="CW73" i="129"/>
  <c r="DP73" i="129" s="1"/>
  <c r="CH73" i="129"/>
  <c r="CD73" i="129"/>
  <c r="CB73" i="129"/>
  <c r="BX73" i="129"/>
  <c r="BV73" i="129"/>
  <c r="BI73" i="129"/>
  <c r="BE73" i="129"/>
  <c r="BC73" i="129"/>
  <c r="AY73" i="129"/>
  <c r="AW73" i="129"/>
  <c r="FW72" i="129"/>
  <c r="FS72" i="129"/>
  <c r="FQ72" i="129"/>
  <c r="FM72" i="129"/>
  <c r="FK72" i="129"/>
  <c r="EX72" i="129"/>
  <c r="ET72" i="129"/>
  <c r="ER72" i="129"/>
  <c r="EN72" i="129"/>
  <c r="EL72" i="129"/>
  <c r="DH72" i="129"/>
  <c r="CW72" i="129"/>
  <c r="DP72" i="129" s="1"/>
  <c r="CH72" i="129"/>
  <c r="CD72" i="129"/>
  <c r="CB72" i="129"/>
  <c r="BX72" i="129"/>
  <c r="BV72" i="129"/>
  <c r="BI72" i="129"/>
  <c r="BE72" i="129"/>
  <c r="BC72" i="129"/>
  <c r="AY72" i="129"/>
  <c r="AW72" i="129"/>
  <c r="FW71" i="129"/>
  <c r="FS71" i="129"/>
  <c r="FQ71" i="129"/>
  <c r="FM71" i="129"/>
  <c r="FK71" i="129"/>
  <c r="EX71" i="129"/>
  <c r="ET71" i="129"/>
  <c r="ER71" i="129"/>
  <c r="EN71" i="129"/>
  <c r="EL71" i="129"/>
  <c r="EA71" i="129"/>
  <c r="DH71" i="129"/>
  <c r="CW71" i="129"/>
  <c r="CH71" i="129"/>
  <c r="CD71" i="129"/>
  <c r="CB71" i="129"/>
  <c r="BX71" i="129"/>
  <c r="BV71" i="129"/>
  <c r="BI71" i="129"/>
  <c r="BE71" i="129"/>
  <c r="BC71" i="129"/>
  <c r="AY71" i="129"/>
  <c r="AW71" i="129"/>
  <c r="FW70" i="129"/>
  <c r="FS70" i="129"/>
  <c r="FQ70" i="129"/>
  <c r="FM70" i="129"/>
  <c r="FK70" i="129"/>
  <c r="EX70" i="129"/>
  <c r="ET70" i="129"/>
  <c r="ER70" i="129"/>
  <c r="EN70" i="129"/>
  <c r="EL70" i="129"/>
  <c r="DH70" i="129"/>
  <c r="CW70" i="129"/>
  <c r="CH70" i="129"/>
  <c r="CD70" i="129"/>
  <c r="CB70" i="129"/>
  <c r="BX70" i="129"/>
  <c r="BV70" i="129"/>
  <c r="BI70" i="129"/>
  <c r="BE70" i="129"/>
  <c r="BC70" i="129"/>
  <c r="AY70" i="129"/>
  <c r="AW70" i="129"/>
  <c r="AL70" i="129"/>
  <c r="AN70" i="129" s="1"/>
  <c r="FW69" i="129"/>
  <c r="FS69" i="129"/>
  <c r="FQ69" i="129"/>
  <c r="FM69" i="129"/>
  <c r="FK69" i="129"/>
  <c r="EX69" i="129"/>
  <c r="ET69" i="129"/>
  <c r="ER69" i="129"/>
  <c r="EN69" i="129"/>
  <c r="EL69" i="129"/>
  <c r="DH69" i="129"/>
  <c r="CW69" i="129"/>
  <c r="DP69" i="129" s="1"/>
  <c r="CH69" i="129"/>
  <c r="CD69" i="129"/>
  <c r="CB69" i="129"/>
  <c r="BX69" i="129"/>
  <c r="BV69" i="129"/>
  <c r="BI69" i="129"/>
  <c r="BE69" i="129"/>
  <c r="BC69" i="129"/>
  <c r="AY69" i="129"/>
  <c r="AW69" i="129"/>
  <c r="AL69" i="129"/>
  <c r="AN69" i="129" s="1"/>
  <c r="FW68" i="129"/>
  <c r="FS68" i="129"/>
  <c r="FQ68" i="129"/>
  <c r="FM68" i="129"/>
  <c r="FK68" i="129"/>
  <c r="EX68" i="129"/>
  <c r="ET68" i="129"/>
  <c r="ER68" i="129"/>
  <c r="EN68" i="129"/>
  <c r="EL68" i="129"/>
  <c r="DH68" i="129"/>
  <c r="CW68" i="129"/>
  <c r="DP68" i="129" s="1"/>
  <c r="CH68" i="129"/>
  <c r="CD68" i="129"/>
  <c r="CB68" i="129"/>
  <c r="BX68" i="129"/>
  <c r="BV68" i="129"/>
  <c r="BI68" i="129"/>
  <c r="BE68" i="129"/>
  <c r="BC68" i="129"/>
  <c r="AY68" i="129"/>
  <c r="AW68" i="129"/>
  <c r="AL68" i="129"/>
  <c r="AN68" i="129" s="1"/>
  <c r="FW67" i="129"/>
  <c r="FS67" i="129"/>
  <c r="FQ67" i="129"/>
  <c r="FM67" i="129"/>
  <c r="FK67" i="129"/>
  <c r="EX67" i="129"/>
  <c r="ET67" i="129"/>
  <c r="ER67" i="129"/>
  <c r="EN67" i="129"/>
  <c r="EL67" i="129"/>
  <c r="DH67" i="129"/>
  <c r="CW67" i="129"/>
  <c r="CH67" i="129"/>
  <c r="CD67" i="129"/>
  <c r="CB67" i="129"/>
  <c r="BX67" i="129"/>
  <c r="BV67" i="129"/>
  <c r="BI67" i="129"/>
  <c r="BE67" i="129"/>
  <c r="BC67" i="129"/>
  <c r="AY67" i="129"/>
  <c r="AW67" i="129"/>
  <c r="AL67" i="129"/>
  <c r="AN67" i="129" s="1"/>
  <c r="FW66" i="129"/>
  <c r="FS66" i="129"/>
  <c r="FQ66" i="129"/>
  <c r="FM66" i="129"/>
  <c r="FK66" i="129"/>
  <c r="EX66" i="129"/>
  <c r="ET66" i="129"/>
  <c r="ER66" i="129"/>
  <c r="EN66" i="129"/>
  <c r="EL66" i="129"/>
  <c r="DH66" i="129"/>
  <c r="CW66" i="129"/>
  <c r="DP66" i="129" s="1"/>
  <c r="CH66" i="129"/>
  <c r="CD66" i="129"/>
  <c r="CB66" i="129"/>
  <c r="BX66" i="129"/>
  <c r="BV66" i="129"/>
  <c r="BI66" i="129"/>
  <c r="BE66" i="129"/>
  <c r="BC66" i="129"/>
  <c r="AY66" i="129"/>
  <c r="AW66" i="129"/>
  <c r="AL66" i="129"/>
  <c r="AN66" i="129" s="1"/>
  <c r="FW65" i="129"/>
  <c r="FS65" i="129"/>
  <c r="FQ65" i="129"/>
  <c r="FM65" i="129"/>
  <c r="FK65" i="129"/>
  <c r="EX65" i="129"/>
  <c r="ET65" i="129"/>
  <c r="ER65" i="129"/>
  <c r="EN65" i="129"/>
  <c r="EL65" i="129"/>
  <c r="DH65" i="129"/>
  <c r="CW65" i="129"/>
  <c r="CH65" i="129"/>
  <c r="CD65" i="129"/>
  <c r="CB65" i="129"/>
  <c r="BX65" i="129"/>
  <c r="BV65" i="129"/>
  <c r="BI65" i="129"/>
  <c r="BE65" i="129"/>
  <c r="BC65" i="129"/>
  <c r="AY65" i="129"/>
  <c r="AW65" i="129"/>
  <c r="AL65" i="129"/>
  <c r="AN65" i="129" s="1"/>
  <c r="FW64" i="129"/>
  <c r="FS64" i="129"/>
  <c r="FQ64" i="129"/>
  <c r="FM64" i="129"/>
  <c r="FK64" i="129"/>
  <c r="EX64" i="129"/>
  <c r="ET64" i="129"/>
  <c r="ER64" i="129"/>
  <c r="EN64" i="129"/>
  <c r="EL64" i="129"/>
  <c r="DH64" i="129"/>
  <c r="CW64" i="129"/>
  <c r="CH64" i="129"/>
  <c r="CD64" i="129"/>
  <c r="CB64" i="129"/>
  <c r="BX64" i="129"/>
  <c r="BV64" i="129"/>
  <c r="BI64" i="129"/>
  <c r="BE64" i="129"/>
  <c r="BC64" i="129"/>
  <c r="AY64" i="129"/>
  <c r="AW64" i="129"/>
  <c r="AL64" i="129"/>
  <c r="AN64" i="129" s="1"/>
  <c r="FW63" i="129"/>
  <c r="FS63" i="129"/>
  <c r="FQ63" i="129"/>
  <c r="FM63" i="129"/>
  <c r="FK63" i="129"/>
  <c r="EX63" i="129"/>
  <c r="ET63" i="129"/>
  <c r="ER63" i="129"/>
  <c r="EN63" i="129"/>
  <c r="EL63" i="129"/>
  <c r="DH63" i="129"/>
  <c r="CW63" i="129"/>
  <c r="DP63" i="129" s="1"/>
  <c r="CH63" i="129"/>
  <c r="CD63" i="129"/>
  <c r="CB63" i="129"/>
  <c r="BX63" i="129"/>
  <c r="BV63" i="129"/>
  <c r="BI63" i="129"/>
  <c r="BE63" i="129"/>
  <c r="BC63" i="129"/>
  <c r="AY63" i="129"/>
  <c r="AW63" i="129"/>
  <c r="AL63" i="129"/>
  <c r="AN63" i="129" s="1"/>
  <c r="FW62" i="129"/>
  <c r="FS62" i="129"/>
  <c r="FQ62" i="129"/>
  <c r="FM62" i="129"/>
  <c r="FK62" i="129"/>
  <c r="EX62" i="129"/>
  <c r="ET62" i="129"/>
  <c r="ER62" i="129"/>
  <c r="EN62" i="129"/>
  <c r="EL62" i="129"/>
  <c r="EA62" i="129"/>
  <c r="DH62" i="129"/>
  <c r="CW62" i="129"/>
  <c r="CH62" i="129"/>
  <c r="CD62" i="129"/>
  <c r="CB62" i="129"/>
  <c r="BX62" i="129"/>
  <c r="BV62" i="129"/>
  <c r="BI62" i="129"/>
  <c r="BE62" i="129"/>
  <c r="BC62" i="129"/>
  <c r="AY62" i="129"/>
  <c r="AW62" i="129"/>
  <c r="AL62" i="129"/>
  <c r="AN62" i="129" s="1"/>
  <c r="FW61" i="129"/>
  <c r="FS61" i="129"/>
  <c r="FQ61" i="129"/>
  <c r="FM61" i="129"/>
  <c r="FK61" i="129"/>
  <c r="EX61" i="129"/>
  <c r="ET61" i="129"/>
  <c r="ER61" i="129"/>
  <c r="EN61" i="129"/>
  <c r="EL61" i="129"/>
  <c r="DH61" i="129"/>
  <c r="CW61" i="129"/>
  <c r="CH61" i="129"/>
  <c r="CD61" i="129"/>
  <c r="CB61" i="129"/>
  <c r="BX61" i="129"/>
  <c r="BV61" i="129"/>
  <c r="BI61" i="129"/>
  <c r="BE61" i="129"/>
  <c r="BC61" i="129"/>
  <c r="AY61" i="129"/>
  <c r="AW61" i="129"/>
  <c r="AL61" i="129"/>
  <c r="AN61" i="129" s="1"/>
  <c r="FW60" i="129"/>
  <c r="FS60" i="129"/>
  <c r="FQ60" i="129"/>
  <c r="FM60" i="129"/>
  <c r="FK60" i="129"/>
  <c r="EX60" i="129"/>
  <c r="ET60" i="129"/>
  <c r="ER60" i="129"/>
  <c r="EN60" i="129"/>
  <c r="EL60" i="129"/>
  <c r="DH60" i="129"/>
  <c r="CW60" i="129"/>
  <c r="DP60" i="129" s="1"/>
  <c r="CH60" i="129"/>
  <c r="CD60" i="129"/>
  <c r="CB60" i="129"/>
  <c r="BX60" i="129"/>
  <c r="BV60" i="129"/>
  <c r="BI60" i="129"/>
  <c r="BE60" i="129"/>
  <c r="BC60" i="129"/>
  <c r="AY60" i="129"/>
  <c r="AW60" i="129"/>
  <c r="AL60" i="129"/>
  <c r="AN60" i="129" s="1"/>
  <c r="FW59" i="129"/>
  <c r="FS59" i="129"/>
  <c r="FQ59" i="129"/>
  <c r="FM59" i="129"/>
  <c r="FK59" i="129"/>
  <c r="EX59" i="129"/>
  <c r="ET59" i="129"/>
  <c r="ER59" i="129"/>
  <c r="EN59" i="129"/>
  <c r="EL59" i="129"/>
  <c r="DH59" i="129"/>
  <c r="CW59" i="129"/>
  <c r="DP59" i="129" s="1"/>
  <c r="CH59" i="129"/>
  <c r="CD59" i="129"/>
  <c r="CB59" i="129"/>
  <c r="BX59" i="129"/>
  <c r="BV59" i="129"/>
  <c r="BI59" i="129"/>
  <c r="BE59" i="129"/>
  <c r="BC59" i="129"/>
  <c r="AY59" i="129"/>
  <c r="AW59" i="129"/>
  <c r="AL59" i="129"/>
  <c r="AN59" i="129" s="1"/>
  <c r="FW58" i="129"/>
  <c r="FS58" i="129"/>
  <c r="FQ58" i="129"/>
  <c r="FM58" i="129"/>
  <c r="FK58" i="129"/>
  <c r="EX58" i="129"/>
  <c r="ET58" i="129"/>
  <c r="ER58" i="129"/>
  <c r="EN58" i="129"/>
  <c r="EL58" i="129"/>
  <c r="DH58" i="129"/>
  <c r="CW58" i="129"/>
  <c r="DP58" i="129" s="1"/>
  <c r="CH58" i="129"/>
  <c r="CD58" i="129"/>
  <c r="CB58" i="129"/>
  <c r="BX58" i="129"/>
  <c r="BV58" i="129"/>
  <c r="BI58" i="129"/>
  <c r="BE58" i="129"/>
  <c r="BC58" i="129"/>
  <c r="AY58" i="129"/>
  <c r="AW58" i="129"/>
  <c r="AL58" i="129"/>
  <c r="AN58" i="129" s="1"/>
  <c r="FW57" i="129"/>
  <c r="FS57" i="129"/>
  <c r="FQ57" i="129"/>
  <c r="FM57" i="129"/>
  <c r="FK57" i="129"/>
  <c r="EX57" i="129"/>
  <c r="ET57" i="129"/>
  <c r="ER57" i="129"/>
  <c r="EN57" i="129"/>
  <c r="EL57" i="129"/>
  <c r="DH57" i="129"/>
  <c r="CW57" i="129"/>
  <c r="CH57" i="129"/>
  <c r="CD57" i="129"/>
  <c r="CB57" i="129"/>
  <c r="BX57" i="129"/>
  <c r="BV57" i="129"/>
  <c r="BI57" i="129"/>
  <c r="BE57" i="129"/>
  <c r="BC57" i="129"/>
  <c r="AY57" i="129"/>
  <c r="AW57" i="129"/>
  <c r="AL57" i="129"/>
  <c r="AN57" i="129" s="1"/>
  <c r="FW56" i="129"/>
  <c r="FS56" i="129"/>
  <c r="FQ56" i="129"/>
  <c r="FM56" i="129"/>
  <c r="FK56" i="129"/>
  <c r="EX56" i="129"/>
  <c r="ET56" i="129"/>
  <c r="ER56" i="129"/>
  <c r="EN56" i="129"/>
  <c r="EL56" i="129"/>
  <c r="DH56" i="129"/>
  <c r="CW56" i="129"/>
  <c r="DP56" i="129" s="1"/>
  <c r="CH56" i="129"/>
  <c r="CD56" i="129"/>
  <c r="CB56" i="129"/>
  <c r="BX56" i="129"/>
  <c r="BV56" i="129"/>
  <c r="BI56" i="129"/>
  <c r="BE56" i="129"/>
  <c r="BC56" i="129"/>
  <c r="AY56" i="129"/>
  <c r="AW56" i="129"/>
  <c r="AL56" i="129"/>
  <c r="AN56" i="129" s="1"/>
  <c r="FW55" i="129"/>
  <c r="FS55" i="129"/>
  <c r="FQ55" i="129"/>
  <c r="FM55" i="129"/>
  <c r="FK55" i="129"/>
  <c r="EX55" i="129"/>
  <c r="ET55" i="129"/>
  <c r="ER55" i="129"/>
  <c r="EN55" i="129"/>
  <c r="EL55" i="129"/>
  <c r="DH55" i="129"/>
  <c r="CW55" i="129"/>
  <c r="CH55" i="129"/>
  <c r="CD55" i="129"/>
  <c r="CB55" i="129"/>
  <c r="BX55" i="129"/>
  <c r="BV55" i="129"/>
  <c r="BI55" i="129"/>
  <c r="BE55" i="129"/>
  <c r="BC55" i="129"/>
  <c r="AY55" i="129"/>
  <c r="AW55" i="129"/>
  <c r="AL55" i="129"/>
  <c r="AN55" i="129" s="1"/>
  <c r="FW54" i="129"/>
  <c r="FS54" i="129"/>
  <c r="FQ54" i="129"/>
  <c r="FM54" i="129"/>
  <c r="FK54" i="129"/>
  <c r="EX54" i="129"/>
  <c r="ET54" i="129"/>
  <c r="ER54" i="129"/>
  <c r="EN54" i="129"/>
  <c r="EL54" i="129"/>
  <c r="DH54" i="129"/>
  <c r="CW54" i="129"/>
  <c r="DP54" i="129" s="1"/>
  <c r="CH54" i="129"/>
  <c r="CD54" i="129"/>
  <c r="CB54" i="129"/>
  <c r="BX54" i="129"/>
  <c r="BV54" i="129"/>
  <c r="BI54" i="129"/>
  <c r="BE54" i="129"/>
  <c r="BC54" i="129"/>
  <c r="AY54" i="129"/>
  <c r="AW54" i="129"/>
  <c r="AL54" i="129"/>
  <c r="AN54" i="129" s="1"/>
  <c r="FW53" i="129"/>
  <c r="FS53" i="129"/>
  <c r="FQ53" i="129"/>
  <c r="FM53" i="129"/>
  <c r="FK53" i="129"/>
  <c r="EX53" i="129"/>
  <c r="ET53" i="129"/>
  <c r="ER53" i="129"/>
  <c r="EN53" i="129"/>
  <c r="EL53" i="129"/>
  <c r="DH53" i="129"/>
  <c r="CW53" i="129"/>
  <c r="DP53" i="129" s="1"/>
  <c r="CH53" i="129"/>
  <c r="CD53" i="129"/>
  <c r="CB53" i="129"/>
  <c r="BX53" i="129"/>
  <c r="BV53" i="129"/>
  <c r="BI53" i="129"/>
  <c r="BE53" i="129"/>
  <c r="BC53" i="129"/>
  <c r="AY53" i="129"/>
  <c r="AW53" i="129"/>
  <c r="AL53" i="129"/>
  <c r="AN53" i="129" s="1"/>
  <c r="FW52" i="129"/>
  <c r="FS52" i="129"/>
  <c r="FQ52" i="129"/>
  <c r="FM52" i="129"/>
  <c r="FK52" i="129"/>
  <c r="EX52" i="129"/>
  <c r="ET52" i="129"/>
  <c r="ER52" i="129"/>
  <c r="EN52" i="129"/>
  <c r="EL52" i="129"/>
  <c r="DH52" i="129"/>
  <c r="CW52" i="129"/>
  <c r="DP52" i="129" s="1"/>
  <c r="CH52" i="129"/>
  <c r="CD52" i="129"/>
  <c r="CB52" i="129"/>
  <c r="BX52" i="129"/>
  <c r="BV52" i="129"/>
  <c r="BI52" i="129"/>
  <c r="BE52" i="129"/>
  <c r="BC52" i="129"/>
  <c r="AY52" i="129"/>
  <c r="AW52" i="129"/>
  <c r="AL52" i="129"/>
  <c r="AN52" i="129" s="1"/>
  <c r="FW51" i="129"/>
  <c r="FS51" i="129"/>
  <c r="FQ51" i="129"/>
  <c r="FM51" i="129"/>
  <c r="FK51" i="129"/>
  <c r="EX51" i="129"/>
  <c r="ET51" i="129"/>
  <c r="ER51" i="129"/>
  <c r="EN51" i="129"/>
  <c r="EL51" i="129"/>
  <c r="DH51" i="129"/>
  <c r="CW51" i="129"/>
  <c r="DP51" i="129" s="1"/>
  <c r="CH51" i="129"/>
  <c r="CD51" i="129"/>
  <c r="CB51" i="129"/>
  <c r="BX51" i="129"/>
  <c r="BV51" i="129"/>
  <c r="BI51" i="129"/>
  <c r="BE51" i="129"/>
  <c r="BC51" i="129"/>
  <c r="AY51" i="129"/>
  <c r="AW51" i="129"/>
  <c r="AL51" i="129"/>
  <c r="AN51" i="129" s="1"/>
  <c r="FW50" i="129"/>
  <c r="FS50" i="129"/>
  <c r="FQ50" i="129"/>
  <c r="FM50" i="129"/>
  <c r="FK50" i="129"/>
  <c r="EX50" i="129"/>
  <c r="ET50" i="129"/>
  <c r="ER50" i="129"/>
  <c r="EN50" i="129"/>
  <c r="EL50" i="129"/>
  <c r="DH50" i="129"/>
  <c r="CW50" i="129"/>
  <c r="CH50" i="129"/>
  <c r="CD50" i="129"/>
  <c r="CB50" i="129"/>
  <c r="BX50" i="129"/>
  <c r="BV50" i="129"/>
  <c r="BI50" i="129"/>
  <c r="BE50" i="129"/>
  <c r="BC50" i="129"/>
  <c r="AY50" i="129"/>
  <c r="AW50" i="129"/>
  <c r="AL50" i="129"/>
  <c r="AN50" i="129" s="1"/>
  <c r="FW49" i="129"/>
  <c r="FS49" i="129"/>
  <c r="FQ49" i="129"/>
  <c r="FM49" i="129"/>
  <c r="FK49" i="129"/>
  <c r="EX49" i="129"/>
  <c r="ET49" i="129"/>
  <c r="ER49" i="129"/>
  <c r="EN49" i="129"/>
  <c r="EL49" i="129"/>
  <c r="DH49" i="129"/>
  <c r="CW49" i="129"/>
  <c r="CH49" i="129"/>
  <c r="CD49" i="129"/>
  <c r="CB49" i="129"/>
  <c r="BX49" i="129"/>
  <c r="BV49" i="129"/>
  <c r="BI49" i="129"/>
  <c r="BE49" i="129"/>
  <c r="BC49" i="129"/>
  <c r="AY49" i="129"/>
  <c r="AW49" i="129"/>
  <c r="AL49" i="129"/>
  <c r="AN49" i="129" s="1"/>
  <c r="FW48" i="129"/>
  <c r="FS48" i="129"/>
  <c r="FQ48" i="129"/>
  <c r="FM48" i="129"/>
  <c r="FK48" i="129"/>
  <c r="EX48" i="129"/>
  <c r="ET48" i="129"/>
  <c r="ER48" i="129"/>
  <c r="EN48" i="129"/>
  <c r="EL48" i="129"/>
  <c r="DH48" i="129"/>
  <c r="CW48" i="129"/>
  <c r="DP48" i="129" s="1"/>
  <c r="CH48" i="129"/>
  <c r="CD48" i="129"/>
  <c r="CB48" i="129"/>
  <c r="BX48" i="129"/>
  <c r="BV48" i="129"/>
  <c r="BI48" i="129"/>
  <c r="BE48" i="129"/>
  <c r="BC48" i="129"/>
  <c r="AY48" i="129"/>
  <c r="AW48" i="129"/>
  <c r="AL48" i="129"/>
  <c r="AN48" i="129" s="1"/>
  <c r="FW47" i="129"/>
  <c r="FS47" i="129"/>
  <c r="FQ47" i="129"/>
  <c r="FM47" i="129"/>
  <c r="FK47" i="129"/>
  <c r="EX47" i="129"/>
  <c r="ET47" i="129"/>
  <c r="ER47" i="129"/>
  <c r="EN47" i="129"/>
  <c r="EL47" i="129"/>
  <c r="DH47" i="129"/>
  <c r="CW47" i="129"/>
  <c r="DP47" i="129" s="1"/>
  <c r="CH47" i="129"/>
  <c r="CD47" i="129"/>
  <c r="CB47" i="129"/>
  <c r="BX47" i="129"/>
  <c r="BV47" i="129"/>
  <c r="BI47" i="129"/>
  <c r="BE47" i="129"/>
  <c r="BC47" i="129"/>
  <c r="AY47" i="129"/>
  <c r="AW47" i="129"/>
  <c r="AL47" i="129"/>
  <c r="AN47" i="129" s="1"/>
  <c r="FW46" i="129"/>
  <c r="FS46" i="129"/>
  <c r="FQ46" i="129"/>
  <c r="FM46" i="129"/>
  <c r="FK46" i="129"/>
  <c r="EX46" i="129"/>
  <c r="ET46" i="129"/>
  <c r="ER46" i="129"/>
  <c r="EN46" i="129"/>
  <c r="EL46" i="129"/>
  <c r="DH46" i="129"/>
  <c r="CW46" i="129"/>
  <c r="DP46" i="129" s="1"/>
  <c r="CH46" i="129"/>
  <c r="CD46" i="129"/>
  <c r="CB46" i="129"/>
  <c r="BX46" i="129"/>
  <c r="BV46" i="129"/>
  <c r="BI46" i="129"/>
  <c r="BE46" i="129"/>
  <c r="BC46" i="129"/>
  <c r="AY46" i="129"/>
  <c r="AW46" i="129"/>
  <c r="AL46" i="129"/>
  <c r="AN46" i="129" s="1"/>
  <c r="FW45" i="129"/>
  <c r="FS45" i="129"/>
  <c r="FQ45" i="129"/>
  <c r="FM45" i="129"/>
  <c r="FK45" i="129"/>
  <c r="EX45" i="129"/>
  <c r="ET45" i="129"/>
  <c r="ER45" i="129"/>
  <c r="EN45" i="129"/>
  <c r="EL45" i="129"/>
  <c r="DH45" i="129"/>
  <c r="CW45" i="129"/>
  <c r="DP45" i="129" s="1"/>
  <c r="CH45" i="129"/>
  <c r="CD45" i="129"/>
  <c r="CB45" i="129"/>
  <c r="BX45" i="129"/>
  <c r="BV45" i="129"/>
  <c r="BI45" i="129"/>
  <c r="BE45" i="129"/>
  <c r="BC45" i="129"/>
  <c r="AY45" i="129"/>
  <c r="AW45" i="129"/>
  <c r="AL45" i="129"/>
  <c r="AN45" i="129" s="1"/>
  <c r="FW44" i="129"/>
  <c r="FS44" i="129"/>
  <c r="FQ44" i="129"/>
  <c r="FM44" i="129"/>
  <c r="FK44" i="129"/>
  <c r="EX44" i="129"/>
  <c r="ET44" i="129"/>
  <c r="ER44" i="129"/>
  <c r="EN44" i="129"/>
  <c r="EL44" i="129"/>
  <c r="DH44" i="129"/>
  <c r="CW44" i="129"/>
  <c r="DP44" i="129" s="1"/>
  <c r="CH44" i="129"/>
  <c r="CD44" i="129"/>
  <c r="CB44" i="129"/>
  <c r="BX44" i="129"/>
  <c r="BV44" i="129"/>
  <c r="BI44" i="129"/>
  <c r="BE44" i="129"/>
  <c r="BC44" i="129"/>
  <c r="AY44" i="129"/>
  <c r="AW44" i="129"/>
  <c r="AL44" i="129"/>
  <c r="AN44" i="129" s="1"/>
  <c r="FW43" i="129"/>
  <c r="FS43" i="129"/>
  <c r="FQ43" i="129"/>
  <c r="FM43" i="129"/>
  <c r="FK43" i="129"/>
  <c r="EX43" i="129"/>
  <c r="ET43" i="129"/>
  <c r="ER43" i="129"/>
  <c r="EN43" i="129"/>
  <c r="EL43" i="129"/>
  <c r="DH43" i="129"/>
  <c r="CW43" i="129"/>
  <c r="CH43" i="129"/>
  <c r="CD43" i="129"/>
  <c r="CB43" i="129"/>
  <c r="BX43" i="129"/>
  <c r="BV43" i="129"/>
  <c r="BI43" i="129"/>
  <c r="BE43" i="129"/>
  <c r="BC43" i="129"/>
  <c r="AY43" i="129"/>
  <c r="AW43" i="129"/>
  <c r="AL43" i="129"/>
  <c r="AN43" i="129" s="1"/>
  <c r="FW42" i="129"/>
  <c r="FS42" i="129"/>
  <c r="FQ42" i="129"/>
  <c r="FM42" i="129"/>
  <c r="FK42" i="129"/>
  <c r="EX42" i="129"/>
  <c r="ET42" i="129"/>
  <c r="ER42" i="129"/>
  <c r="EN42" i="129"/>
  <c r="EL42" i="129"/>
  <c r="DH42" i="129"/>
  <c r="CW42" i="129"/>
  <c r="CH42" i="129"/>
  <c r="CD42" i="129"/>
  <c r="CB42" i="129"/>
  <c r="BX42" i="129"/>
  <c r="BV42" i="129"/>
  <c r="BI42" i="129"/>
  <c r="BE42" i="129"/>
  <c r="BC42" i="129"/>
  <c r="AY42" i="129"/>
  <c r="AW42" i="129"/>
  <c r="AL42" i="129"/>
  <c r="AN42" i="129" s="1"/>
  <c r="FW41" i="129"/>
  <c r="FS41" i="129"/>
  <c r="FQ41" i="129"/>
  <c r="FM41" i="129"/>
  <c r="FK41" i="129"/>
  <c r="EX41" i="129"/>
  <c r="ET41" i="129"/>
  <c r="ER41" i="129"/>
  <c r="EN41" i="129"/>
  <c r="EL41" i="129"/>
  <c r="DH41" i="129"/>
  <c r="CW41" i="129"/>
  <c r="CH41" i="129"/>
  <c r="CD41" i="129"/>
  <c r="CB41" i="129"/>
  <c r="BX41" i="129"/>
  <c r="BV41" i="129"/>
  <c r="BI41" i="129"/>
  <c r="BE41" i="129"/>
  <c r="BC41" i="129"/>
  <c r="AY41" i="129"/>
  <c r="AW41" i="129"/>
  <c r="AL41" i="129"/>
  <c r="AN41" i="129" s="1"/>
  <c r="FW40" i="129"/>
  <c r="FS40" i="129"/>
  <c r="FQ40" i="129"/>
  <c r="FM40" i="129"/>
  <c r="FK40" i="129"/>
  <c r="EX40" i="129"/>
  <c r="ET40" i="129"/>
  <c r="ER40" i="129"/>
  <c r="EN40" i="129"/>
  <c r="EL40" i="129"/>
  <c r="DH40" i="129"/>
  <c r="CW40" i="129"/>
  <c r="DP40" i="129" s="1"/>
  <c r="CH40" i="129"/>
  <c r="CD40" i="129"/>
  <c r="CB40" i="129"/>
  <c r="BX40" i="129"/>
  <c r="BV40" i="129"/>
  <c r="BI40" i="129"/>
  <c r="BE40" i="129"/>
  <c r="BC40" i="129"/>
  <c r="AY40" i="129"/>
  <c r="AW40" i="129"/>
  <c r="AL40" i="129"/>
  <c r="AN40" i="129" s="1"/>
  <c r="FW39" i="129"/>
  <c r="FS39" i="129"/>
  <c r="FQ39" i="129"/>
  <c r="FM39" i="129"/>
  <c r="FK39" i="129"/>
  <c r="EX39" i="129"/>
  <c r="ET39" i="129"/>
  <c r="ER39" i="129"/>
  <c r="EN39" i="129"/>
  <c r="EL39" i="129"/>
  <c r="DH39" i="129"/>
  <c r="CW39" i="129"/>
  <c r="DP39" i="129" s="1"/>
  <c r="CH39" i="129"/>
  <c r="CD39" i="129"/>
  <c r="CB39" i="129"/>
  <c r="BX39" i="129"/>
  <c r="BV39" i="129"/>
  <c r="BI39" i="129"/>
  <c r="BE39" i="129"/>
  <c r="BC39" i="129"/>
  <c r="AY39" i="129"/>
  <c r="AW39" i="129"/>
  <c r="AL39" i="129"/>
  <c r="AN39" i="129" s="1"/>
  <c r="FW38" i="129"/>
  <c r="FS38" i="129"/>
  <c r="FQ38" i="129"/>
  <c r="FM38" i="129"/>
  <c r="FK38" i="129"/>
  <c r="EX38" i="129"/>
  <c r="ET38" i="129"/>
  <c r="ER38" i="129"/>
  <c r="EN38" i="129"/>
  <c r="EL38" i="129"/>
  <c r="DH38" i="129"/>
  <c r="CW38" i="129"/>
  <c r="DP38" i="129" s="1"/>
  <c r="CH38" i="129"/>
  <c r="CD38" i="129"/>
  <c r="CB38" i="129"/>
  <c r="BX38" i="129"/>
  <c r="BV38" i="129"/>
  <c r="BI38" i="129"/>
  <c r="BE38" i="129"/>
  <c r="BC38" i="129"/>
  <c r="AY38" i="129"/>
  <c r="AW38" i="129"/>
  <c r="AL38" i="129"/>
  <c r="AN38" i="129" s="1"/>
  <c r="FW37" i="129"/>
  <c r="FS37" i="129"/>
  <c r="FQ37" i="129"/>
  <c r="FM37" i="129"/>
  <c r="FK37" i="129"/>
  <c r="EX37" i="129"/>
  <c r="ET37" i="129"/>
  <c r="ER37" i="129"/>
  <c r="EN37" i="129"/>
  <c r="EL37" i="129"/>
  <c r="DH37" i="129"/>
  <c r="CW37" i="129"/>
  <c r="DP37" i="129" s="1"/>
  <c r="CH37" i="129"/>
  <c r="CD37" i="129"/>
  <c r="CB37" i="129"/>
  <c r="BX37" i="129"/>
  <c r="BV37" i="129"/>
  <c r="BI37" i="129"/>
  <c r="BE37" i="129"/>
  <c r="BC37" i="129"/>
  <c r="AY37" i="129"/>
  <c r="AW37" i="129"/>
  <c r="AL37" i="129"/>
  <c r="AN37" i="129" s="1"/>
  <c r="FW36" i="129"/>
  <c r="FS36" i="129"/>
  <c r="FQ36" i="129"/>
  <c r="FM36" i="129"/>
  <c r="FK36" i="129"/>
  <c r="EX36" i="129"/>
  <c r="ET36" i="129"/>
  <c r="ER36" i="129"/>
  <c r="EN36" i="129"/>
  <c r="EL36" i="129"/>
  <c r="DH36" i="129"/>
  <c r="CW36" i="129"/>
  <c r="DP36" i="129" s="1"/>
  <c r="CH36" i="129"/>
  <c r="CD36" i="129"/>
  <c r="CB36" i="129"/>
  <c r="BX36" i="129"/>
  <c r="BV36" i="129"/>
  <c r="BI36" i="129"/>
  <c r="BE36" i="129"/>
  <c r="BC36" i="129"/>
  <c r="AY36" i="129"/>
  <c r="AW36" i="129"/>
  <c r="AL36" i="129"/>
  <c r="AN36" i="129" s="1"/>
  <c r="FW35" i="129"/>
  <c r="FS35" i="129"/>
  <c r="FQ35" i="129"/>
  <c r="FM35" i="129"/>
  <c r="FK35" i="129"/>
  <c r="EX35" i="129"/>
  <c r="ET35" i="129"/>
  <c r="ER35" i="129"/>
  <c r="EN35" i="129"/>
  <c r="EL35" i="129"/>
  <c r="DH35" i="129"/>
  <c r="CW35" i="129"/>
  <c r="CH35" i="129"/>
  <c r="CD35" i="129"/>
  <c r="CB35" i="129"/>
  <c r="BX35" i="129"/>
  <c r="BV35" i="129"/>
  <c r="BI35" i="129"/>
  <c r="BE35" i="129"/>
  <c r="BC35" i="129"/>
  <c r="AY35" i="129"/>
  <c r="AW35" i="129"/>
  <c r="AL35" i="129"/>
  <c r="AN35" i="129" s="1"/>
  <c r="FW34" i="129"/>
  <c r="FS34" i="129"/>
  <c r="FQ34" i="129"/>
  <c r="FM34" i="129"/>
  <c r="FK34" i="129"/>
  <c r="EX34" i="129"/>
  <c r="ET34" i="129"/>
  <c r="ER34" i="129"/>
  <c r="EN34" i="129"/>
  <c r="EL34" i="129"/>
  <c r="DH34" i="129"/>
  <c r="CW34" i="129"/>
  <c r="CH34" i="129"/>
  <c r="CD34" i="129"/>
  <c r="CB34" i="129"/>
  <c r="BX34" i="129"/>
  <c r="BV34" i="129"/>
  <c r="BI34" i="129"/>
  <c r="BE34" i="129"/>
  <c r="BC34" i="129"/>
  <c r="AY34" i="129"/>
  <c r="AW34" i="129"/>
  <c r="AL34" i="129"/>
  <c r="AN34" i="129" s="1"/>
  <c r="FW33" i="129"/>
  <c r="FS33" i="129"/>
  <c r="FQ33" i="129"/>
  <c r="FM33" i="129"/>
  <c r="FK33" i="129"/>
  <c r="EX33" i="129"/>
  <c r="ET33" i="129"/>
  <c r="ER33" i="129"/>
  <c r="EN33" i="129"/>
  <c r="EL33" i="129"/>
  <c r="DH33" i="129"/>
  <c r="CW33" i="129"/>
  <c r="CH33" i="129"/>
  <c r="CD33" i="129"/>
  <c r="CB33" i="129"/>
  <c r="BX33" i="129"/>
  <c r="BV33" i="129"/>
  <c r="BI33" i="129"/>
  <c r="BE33" i="129"/>
  <c r="BC33" i="129"/>
  <c r="AY33" i="129"/>
  <c r="AW33" i="129"/>
  <c r="AL33" i="129"/>
  <c r="AN33" i="129" s="1"/>
  <c r="FW32" i="129"/>
  <c r="FS32" i="129"/>
  <c r="FQ32" i="129"/>
  <c r="FM32" i="129"/>
  <c r="FK32" i="129"/>
  <c r="EX32" i="129"/>
  <c r="ET32" i="129"/>
  <c r="ER32" i="129"/>
  <c r="EN32" i="129"/>
  <c r="EL32" i="129"/>
  <c r="DH32" i="129"/>
  <c r="CW32" i="129"/>
  <c r="DP32" i="129" s="1"/>
  <c r="CH32" i="129"/>
  <c r="CD32" i="129"/>
  <c r="CB32" i="129"/>
  <c r="BX32" i="129"/>
  <c r="BV32" i="129"/>
  <c r="BI32" i="129"/>
  <c r="BE32" i="129"/>
  <c r="BC32" i="129"/>
  <c r="AY32" i="129"/>
  <c r="AW32" i="129"/>
  <c r="AL32" i="129"/>
  <c r="AN32" i="129" s="1"/>
  <c r="FW31" i="129"/>
  <c r="FS31" i="129"/>
  <c r="FQ31" i="129"/>
  <c r="FM31" i="129"/>
  <c r="FK31" i="129"/>
  <c r="EX31" i="129"/>
  <c r="ET31" i="129"/>
  <c r="ER31" i="129"/>
  <c r="EN31" i="129"/>
  <c r="EL31" i="129"/>
  <c r="DH31" i="129"/>
  <c r="CW31" i="129"/>
  <c r="CH31" i="129"/>
  <c r="CD31" i="129"/>
  <c r="CB31" i="129"/>
  <c r="BX31" i="129"/>
  <c r="BV31" i="129"/>
  <c r="BI31" i="129"/>
  <c r="BE31" i="129"/>
  <c r="BC31" i="129"/>
  <c r="AY31" i="129"/>
  <c r="AW31" i="129"/>
  <c r="AL31" i="129"/>
  <c r="AN31" i="129" s="1"/>
  <c r="FW30" i="129"/>
  <c r="FS30" i="129"/>
  <c r="FQ30" i="129"/>
  <c r="FM30" i="129"/>
  <c r="FK30" i="129"/>
  <c r="EX30" i="129"/>
  <c r="ET30" i="129"/>
  <c r="ER30" i="129"/>
  <c r="EN30" i="129"/>
  <c r="EL30" i="129"/>
  <c r="DH30" i="129"/>
  <c r="CW30" i="129"/>
  <c r="DP30" i="129" s="1"/>
  <c r="CH30" i="129"/>
  <c r="CD30" i="129"/>
  <c r="CB30" i="129"/>
  <c r="BX30" i="129"/>
  <c r="BV30" i="129"/>
  <c r="BI30" i="129"/>
  <c r="BE30" i="129"/>
  <c r="BC30" i="129"/>
  <c r="AY30" i="129"/>
  <c r="AW30" i="129"/>
  <c r="AL30" i="129"/>
  <c r="AN30" i="129" s="1"/>
  <c r="FW29" i="129"/>
  <c r="FS29" i="129"/>
  <c r="FQ29" i="129"/>
  <c r="FM29" i="129"/>
  <c r="FK29" i="129"/>
  <c r="EX29" i="129"/>
  <c r="ET29" i="129"/>
  <c r="ER29" i="129"/>
  <c r="EN29" i="129"/>
  <c r="EL29" i="129"/>
  <c r="DH29" i="129"/>
  <c r="CW29" i="129"/>
  <c r="CH29" i="129"/>
  <c r="CD29" i="129"/>
  <c r="CB29" i="129"/>
  <c r="BX29" i="129"/>
  <c r="BV29" i="129"/>
  <c r="BI29" i="129"/>
  <c r="BE29" i="129"/>
  <c r="BC29" i="129"/>
  <c r="AY29" i="129"/>
  <c r="AW29" i="129"/>
  <c r="AL29" i="129"/>
  <c r="AN29" i="129" s="1"/>
  <c r="FW28" i="129"/>
  <c r="FS28" i="129"/>
  <c r="FQ28" i="129"/>
  <c r="FM28" i="129"/>
  <c r="FK28" i="129"/>
  <c r="EX28" i="129"/>
  <c r="ET28" i="129"/>
  <c r="ER28" i="129"/>
  <c r="EN28" i="129"/>
  <c r="EL28" i="129"/>
  <c r="DH28" i="129"/>
  <c r="CW28" i="129"/>
  <c r="DP28" i="129" s="1"/>
  <c r="CH28" i="129"/>
  <c r="CD28" i="129"/>
  <c r="CB28" i="129"/>
  <c r="BX28" i="129"/>
  <c r="BV28" i="129"/>
  <c r="BI28" i="129"/>
  <c r="BE28" i="129"/>
  <c r="BC28" i="129"/>
  <c r="AY28" i="129"/>
  <c r="AW28" i="129"/>
  <c r="AL28" i="129"/>
  <c r="AN28" i="129" s="1"/>
  <c r="FW27" i="129"/>
  <c r="FS27" i="129"/>
  <c r="FQ27" i="129"/>
  <c r="FM27" i="129"/>
  <c r="FK27" i="129"/>
  <c r="EX27" i="129"/>
  <c r="ET27" i="129"/>
  <c r="ER27" i="129"/>
  <c r="EN27" i="129"/>
  <c r="EL27" i="129"/>
  <c r="DH27" i="129"/>
  <c r="CW27" i="129"/>
  <c r="DP27" i="129" s="1"/>
  <c r="CH27" i="129"/>
  <c r="CD27" i="129"/>
  <c r="CB27" i="129"/>
  <c r="BX27" i="129"/>
  <c r="BV27" i="129"/>
  <c r="BI27" i="129"/>
  <c r="BE27" i="129"/>
  <c r="BC27" i="129"/>
  <c r="AY27" i="129"/>
  <c r="AW27" i="129"/>
  <c r="AL27" i="129"/>
  <c r="AN27" i="129" s="1"/>
  <c r="FW26" i="129"/>
  <c r="FS26" i="129"/>
  <c r="FQ26" i="129"/>
  <c r="FM26" i="129"/>
  <c r="FK26" i="129"/>
  <c r="EX26" i="129"/>
  <c r="ET26" i="129"/>
  <c r="ER26" i="129"/>
  <c r="EN26" i="129"/>
  <c r="EL26" i="129"/>
  <c r="DH26" i="129"/>
  <c r="CW26" i="129"/>
  <c r="CH26" i="129"/>
  <c r="CD26" i="129"/>
  <c r="CB26" i="129"/>
  <c r="BX26" i="129"/>
  <c r="BV26" i="129"/>
  <c r="BI26" i="129"/>
  <c r="BE26" i="129"/>
  <c r="BC26" i="129"/>
  <c r="AY26" i="129"/>
  <c r="AW26" i="129"/>
  <c r="AL26" i="129"/>
  <c r="AN26" i="129" s="1"/>
  <c r="FW25" i="129"/>
  <c r="FS25" i="129"/>
  <c r="FQ25" i="129"/>
  <c r="FM25" i="129"/>
  <c r="FK25" i="129"/>
  <c r="EX25" i="129"/>
  <c r="ET25" i="129"/>
  <c r="ER25" i="129"/>
  <c r="EN25" i="129"/>
  <c r="EL25" i="129"/>
  <c r="DH25" i="129"/>
  <c r="CW25" i="129"/>
  <c r="DP25" i="129" s="1"/>
  <c r="CH25" i="129"/>
  <c r="CD25" i="129"/>
  <c r="CB25" i="129"/>
  <c r="BX25" i="129"/>
  <c r="BV25" i="129"/>
  <c r="BI25" i="129"/>
  <c r="BE25" i="129"/>
  <c r="BC25" i="129"/>
  <c r="AY25" i="129"/>
  <c r="AW25" i="129"/>
  <c r="AL25" i="129"/>
  <c r="AN25" i="129" s="1"/>
  <c r="FW24" i="129"/>
  <c r="FS24" i="129"/>
  <c r="FQ24" i="129"/>
  <c r="FM24" i="129"/>
  <c r="FK24" i="129"/>
  <c r="EX24" i="129"/>
  <c r="ET24" i="129"/>
  <c r="ER24" i="129"/>
  <c r="EN24" i="129"/>
  <c r="EL24" i="129"/>
  <c r="DH24" i="129"/>
  <c r="CW24" i="129"/>
  <c r="DP24" i="129" s="1"/>
  <c r="CH24" i="129"/>
  <c r="CD24" i="129"/>
  <c r="CB24" i="129"/>
  <c r="BX24" i="129"/>
  <c r="BV24" i="129"/>
  <c r="BI24" i="129"/>
  <c r="BE24" i="129"/>
  <c r="BC24" i="129"/>
  <c r="AY24" i="129"/>
  <c r="AW24" i="129"/>
  <c r="AL24" i="129"/>
  <c r="AN24" i="129" s="1"/>
  <c r="AM5" i="92"/>
  <c r="AL5" i="92"/>
  <c r="AK5" i="92"/>
  <c r="AJ5" i="92"/>
  <c r="AI5" i="92"/>
  <c r="AH5" i="92"/>
  <c r="AG5" i="92"/>
  <c r="AF5" i="92"/>
  <c r="AE5" i="92"/>
  <c r="AD5" i="92"/>
  <c r="AC5" i="92"/>
  <c r="AB5" i="92"/>
  <c r="AA5" i="92"/>
  <c r="Z5" i="92"/>
  <c r="Y5" i="92"/>
  <c r="X5" i="92"/>
  <c r="W5" i="92"/>
  <c r="V5" i="92"/>
  <c r="U5" i="92"/>
  <c r="T5" i="92"/>
  <c r="S5" i="92"/>
  <c r="R5" i="92"/>
  <c r="Q5" i="92"/>
  <c r="P5" i="92"/>
  <c r="O5" i="92"/>
  <c r="N5" i="92"/>
  <c r="M5" i="92"/>
  <c r="L5" i="92"/>
  <c r="K5" i="92"/>
  <c r="J5" i="92"/>
  <c r="I5" i="92"/>
  <c r="H5" i="92"/>
  <c r="G5" i="92"/>
  <c r="F5" i="92"/>
  <c r="E5" i="92"/>
  <c r="D5" i="92"/>
  <c r="AK1" i="92"/>
  <c r="AJ1" i="92"/>
  <c r="AI1" i="92"/>
  <c r="AH1" i="92"/>
  <c r="AG1" i="92"/>
  <c r="AF1" i="92"/>
  <c r="AE1" i="92"/>
  <c r="AD1" i="92"/>
  <c r="AC1" i="92"/>
  <c r="AB1" i="92"/>
  <c r="AA1" i="92"/>
  <c r="Z1" i="92"/>
  <c r="Y1" i="92"/>
  <c r="X1" i="92"/>
  <c r="W1" i="92"/>
  <c r="V1" i="92"/>
  <c r="U1" i="92"/>
  <c r="T1" i="92"/>
  <c r="R1" i="92"/>
  <c r="Q1" i="92"/>
  <c r="P1" i="92"/>
  <c r="O1" i="92"/>
  <c r="N1" i="92"/>
  <c r="M1" i="92"/>
  <c r="L1" i="92"/>
  <c r="K1" i="92"/>
  <c r="J1" i="92"/>
  <c r="I1" i="92"/>
  <c r="H1" i="92"/>
  <c r="G1" i="92"/>
  <c r="F1" i="92"/>
  <c r="E1" i="92"/>
  <c r="D1" i="92"/>
  <c r="C1" i="92"/>
  <c r="B1" i="92"/>
  <c r="A1" i="92"/>
  <c r="I23" i="129"/>
  <c r="AM5" i="86"/>
  <c r="AL5" i="86"/>
  <c r="AK5" i="86"/>
  <c r="AJ5" i="86"/>
  <c r="AI5" i="86"/>
  <c r="AH5" i="86"/>
  <c r="AG5" i="86"/>
  <c r="AF5" i="86"/>
  <c r="AE5" i="86"/>
  <c r="AD5" i="86"/>
  <c r="AC5" i="86"/>
  <c r="AB5" i="86"/>
  <c r="AA5" i="86"/>
  <c r="Z5" i="86"/>
  <c r="Y5" i="86"/>
  <c r="X5" i="86"/>
  <c r="W5" i="86"/>
  <c r="V5" i="86"/>
  <c r="U5" i="86"/>
  <c r="T5" i="86"/>
  <c r="S5" i="86"/>
  <c r="R5" i="86"/>
  <c r="Q5" i="86"/>
  <c r="P5" i="86"/>
  <c r="O5" i="86"/>
  <c r="N5" i="86"/>
  <c r="M5" i="86"/>
  <c r="L5" i="86"/>
  <c r="K5" i="86"/>
  <c r="J5" i="86"/>
  <c r="I5" i="86"/>
  <c r="H5" i="86"/>
  <c r="G5" i="86"/>
  <c r="F5" i="86"/>
  <c r="E5" i="86"/>
  <c r="AL5" i="93"/>
  <c r="AK5" i="93"/>
  <c r="AJ5" i="93"/>
  <c r="AI5" i="93"/>
  <c r="AH5" i="93"/>
  <c r="AG5" i="93"/>
  <c r="AF5" i="93"/>
  <c r="AE5" i="93"/>
  <c r="AD5" i="93"/>
  <c r="AC5" i="93"/>
  <c r="AB5" i="93"/>
  <c r="AA5" i="93"/>
  <c r="Z5" i="93"/>
  <c r="Y5" i="93"/>
  <c r="X5" i="93"/>
  <c r="W5" i="93"/>
  <c r="V5" i="93"/>
  <c r="U5" i="93"/>
  <c r="T5" i="93"/>
  <c r="S5" i="93"/>
  <c r="R5" i="93"/>
  <c r="Q5" i="93"/>
  <c r="P5" i="93"/>
  <c r="O5" i="93"/>
  <c r="N5" i="93"/>
  <c r="M5" i="93"/>
  <c r="L5" i="93"/>
  <c r="K5" i="93"/>
  <c r="J5" i="93"/>
  <c r="I5" i="93"/>
  <c r="H5" i="93"/>
  <c r="G5" i="93"/>
  <c r="F5" i="93"/>
  <c r="E5" i="93"/>
  <c r="D5" i="93"/>
  <c r="AM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W5" i="87"/>
  <c r="V5" i="87"/>
  <c r="U5" i="87"/>
  <c r="T5" i="87"/>
  <c r="S5" i="87"/>
  <c r="R5" i="87"/>
  <c r="Q5" i="87"/>
  <c r="P5" i="87"/>
  <c r="O5" i="87"/>
  <c r="N5" i="87"/>
  <c r="M5" i="87"/>
  <c r="L5" i="87"/>
  <c r="K5" i="87"/>
  <c r="J5" i="87"/>
  <c r="I5" i="87"/>
  <c r="H5" i="87"/>
  <c r="G5" i="87"/>
  <c r="F5" i="87"/>
  <c r="E5" i="87"/>
  <c r="D5" i="87"/>
  <c r="D5" i="86"/>
  <c r="AK1" i="93"/>
  <c r="AJ1" i="93"/>
  <c r="AI1" i="93"/>
  <c r="AH1" i="93"/>
  <c r="AG1" i="93"/>
  <c r="AF1" i="93"/>
  <c r="AE1" i="93"/>
  <c r="AD1" i="93"/>
  <c r="AC1" i="93"/>
  <c r="AB1" i="93"/>
  <c r="AA1" i="93"/>
  <c r="Z1" i="93"/>
  <c r="Y1" i="93"/>
  <c r="X1" i="93"/>
  <c r="W1" i="93"/>
  <c r="V1" i="93"/>
  <c r="U1" i="93"/>
  <c r="T1" i="93"/>
  <c r="S1" i="93"/>
  <c r="R1" i="93"/>
  <c r="Q1" i="93"/>
  <c r="P1" i="93"/>
  <c r="O1" i="93"/>
  <c r="N1" i="93"/>
  <c r="M1" i="93"/>
  <c r="L1" i="93"/>
  <c r="K1" i="93"/>
  <c r="J1" i="93"/>
  <c r="I1" i="93"/>
  <c r="H1" i="93"/>
  <c r="G1" i="93"/>
  <c r="F1" i="93"/>
  <c r="E1" i="93"/>
  <c r="D1" i="93"/>
  <c r="C1" i="93"/>
  <c r="B1" i="93"/>
  <c r="A1" i="93"/>
  <c r="S1" i="87"/>
  <c r="EW119" i="129" l="1"/>
  <c r="DP119" i="129"/>
  <c r="EW282" i="129"/>
  <c r="DP282" i="129"/>
  <c r="FV322" i="129"/>
  <c r="DP322" i="129"/>
  <c r="FV338" i="129"/>
  <c r="DP338" i="129"/>
  <c r="FV346" i="129"/>
  <c r="DP346" i="129"/>
  <c r="EO355" i="129"/>
  <c r="DP355" i="129"/>
  <c r="EB441" i="129"/>
  <c r="DP441" i="129"/>
  <c r="EW451" i="129"/>
  <c r="DP451" i="129"/>
  <c r="FV469" i="129"/>
  <c r="DP469" i="129"/>
  <c r="FA477" i="129"/>
  <c r="DP477" i="129"/>
  <c r="FV510" i="129"/>
  <c r="DP510" i="129"/>
  <c r="GH519" i="129"/>
  <c r="DP519" i="129"/>
  <c r="FL520" i="129"/>
  <c r="DP520" i="129"/>
  <c r="FC521" i="129"/>
  <c r="DP521" i="129"/>
  <c r="DE233" i="129"/>
  <c r="DP233" i="129"/>
  <c r="DE274" i="129"/>
  <c r="DP274" i="129"/>
  <c r="FV151" i="129"/>
  <c r="DP151" i="129"/>
  <c r="FV207" i="129"/>
  <c r="DP207" i="129"/>
  <c r="FV224" i="129"/>
  <c r="DP224" i="129"/>
  <c r="EW232" i="129"/>
  <c r="DP232" i="129"/>
  <c r="DE240" i="129"/>
  <c r="DP240" i="129"/>
  <c r="FV257" i="129"/>
  <c r="DP257" i="129"/>
  <c r="EW265" i="129"/>
  <c r="DP265" i="129"/>
  <c r="FV345" i="129"/>
  <c r="DP345" i="129"/>
  <c r="FV353" i="129"/>
  <c r="DP353" i="129"/>
  <c r="EW382" i="129"/>
  <c r="DP382" i="129"/>
  <c r="FV399" i="129"/>
  <c r="DP399" i="129"/>
  <c r="FV407" i="129"/>
  <c r="DP407" i="129"/>
  <c r="DE432" i="129"/>
  <c r="DP432" i="129"/>
  <c r="FV449" i="129"/>
  <c r="DP449" i="129"/>
  <c r="DE467" i="129"/>
  <c r="DP467" i="129"/>
  <c r="DK493" i="129"/>
  <c r="DP493" i="129"/>
  <c r="FV509" i="129"/>
  <c r="DP509" i="129"/>
  <c r="FV518" i="129"/>
  <c r="DP518" i="129"/>
  <c r="EW136" i="129"/>
  <c r="DP136" i="129"/>
  <c r="DE152" i="129"/>
  <c r="DP152" i="129"/>
  <c r="EW125" i="129"/>
  <c r="DP125" i="129"/>
  <c r="DE166" i="129"/>
  <c r="DP166" i="129"/>
  <c r="EW223" i="129"/>
  <c r="DP223" i="129"/>
  <c r="DE328" i="129"/>
  <c r="DP328" i="129"/>
  <c r="DE336" i="129"/>
  <c r="DP336" i="129"/>
  <c r="FV381" i="129"/>
  <c r="DP381" i="129"/>
  <c r="FV397" i="129"/>
  <c r="DP397" i="129"/>
  <c r="DE466" i="129"/>
  <c r="DP466" i="129"/>
  <c r="EW517" i="129"/>
  <c r="DP517" i="129"/>
  <c r="FV532" i="129"/>
  <c r="DP532" i="129"/>
  <c r="DZ533" i="129"/>
  <c r="DP533" i="129"/>
  <c r="EW534" i="129"/>
  <c r="DP534" i="129"/>
  <c r="FV535" i="129"/>
  <c r="DP535" i="129"/>
  <c r="FR537" i="129"/>
  <c r="DP537" i="129"/>
  <c r="DI539" i="129"/>
  <c r="DP539" i="129"/>
  <c r="GH540" i="129"/>
  <c r="DP540" i="129"/>
  <c r="GH541" i="129"/>
  <c r="DP541" i="129"/>
  <c r="GH542" i="129"/>
  <c r="DP542" i="129"/>
  <c r="DG544" i="129"/>
  <c r="DP544" i="129"/>
  <c r="DE65" i="129"/>
  <c r="DP65" i="129"/>
  <c r="DE67" i="129"/>
  <c r="DP67" i="129"/>
  <c r="FV79" i="129"/>
  <c r="DP79" i="129"/>
  <c r="DE116" i="129"/>
  <c r="DP116" i="129"/>
  <c r="EW157" i="129"/>
  <c r="DP157" i="129"/>
  <c r="DE173" i="129"/>
  <c r="DP173" i="129"/>
  <c r="EA207" i="129"/>
  <c r="EW214" i="129"/>
  <c r="DP214" i="129"/>
  <c r="EW254" i="129"/>
  <c r="DP254" i="129"/>
  <c r="FV255" i="129"/>
  <c r="DP255" i="129"/>
  <c r="DE263" i="129"/>
  <c r="DP263" i="129"/>
  <c r="DE335" i="129"/>
  <c r="DP335" i="129"/>
  <c r="FV351" i="129"/>
  <c r="DP351" i="129"/>
  <c r="EW363" i="129"/>
  <c r="DP363" i="129"/>
  <c r="FV396" i="129"/>
  <c r="DP396" i="129"/>
  <c r="EA398" i="129"/>
  <c r="EW430" i="129"/>
  <c r="DP430" i="129"/>
  <c r="FV447" i="129"/>
  <c r="DP447" i="129"/>
  <c r="EA449" i="129"/>
  <c r="EA458" i="129"/>
  <c r="DE465" i="129"/>
  <c r="DP465" i="129"/>
  <c r="EY474" i="129"/>
  <c r="DP474" i="129"/>
  <c r="DE516" i="129"/>
  <c r="DP516" i="129"/>
  <c r="EW528" i="129"/>
  <c r="DP528" i="129"/>
  <c r="FN70" i="129"/>
  <c r="DP70" i="129"/>
  <c r="DE115" i="129"/>
  <c r="DP115" i="129"/>
  <c r="EW164" i="129"/>
  <c r="DP164" i="129"/>
  <c r="DE204" i="129"/>
  <c r="DP204" i="129"/>
  <c r="DE221" i="129"/>
  <c r="DP221" i="129"/>
  <c r="EW245" i="129"/>
  <c r="DP245" i="129"/>
  <c r="DE370" i="129"/>
  <c r="DP370" i="129"/>
  <c r="FV379" i="129"/>
  <c r="DP379" i="129"/>
  <c r="EA414" i="129"/>
  <c r="EW437" i="129"/>
  <c r="DP437" i="129"/>
  <c r="EW473" i="129"/>
  <c r="DP473" i="129"/>
  <c r="DE515" i="129"/>
  <c r="DP515" i="129"/>
  <c r="DE526" i="129"/>
  <c r="DP526" i="129"/>
  <c r="DE527" i="129"/>
  <c r="DP527" i="129"/>
  <c r="EA530" i="129"/>
  <c r="EA531" i="129"/>
  <c r="EA532" i="129"/>
  <c r="EA533" i="129"/>
  <c r="EA534" i="129"/>
  <c r="EA535" i="129"/>
  <c r="EA536" i="129"/>
  <c r="EA537" i="129"/>
  <c r="EA538" i="129"/>
  <c r="EA539" i="129"/>
  <c r="EA540" i="129"/>
  <c r="EA541" i="129"/>
  <c r="EA542" i="129"/>
  <c r="EA543" i="129"/>
  <c r="EA544" i="129"/>
  <c r="FV74" i="129"/>
  <c r="DP74" i="129"/>
  <c r="DE114" i="129"/>
  <c r="DP114" i="129"/>
  <c r="FV147" i="129"/>
  <c r="DP147" i="129"/>
  <c r="DE155" i="129"/>
  <c r="DP155" i="129"/>
  <c r="FV163" i="129"/>
  <c r="DP163" i="129"/>
  <c r="DE171" i="129"/>
  <c r="DP171" i="129"/>
  <c r="FV203" i="129"/>
  <c r="DP203" i="129"/>
  <c r="EW361" i="129"/>
  <c r="DP361" i="129"/>
  <c r="EW369" i="129"/>
  <c r="DP369" i="129"/>
  <c r="FV403" i="129"/>
  <c r="DP403" i="129"/>
  <c r="EW454" i="129"/>
  <c r="DP454" i="129"/>
  <c r="DE472" i="129"/>
  <c r="DP472" i="129"/>
  <c r="FV505" i="129"/>
  <c r="DP505" i="129"/>
  <c r="DE514" i="129"/>
  <c r="DP514" i="129"/>
  <c r="DE525" i="129"/>
  <c r="DP525" i="129"/>
  <c r="FV156" i="129"/>
  <c r="DP156" i="129"/>
  <c r="FV81" i="129"/>
  <c r="DP81" i="129"/>
  <c r="EW130" i="129"/>
  <c r="DP130" i="129"/>
  <c r="FV154" i="129"/>
  <c r="DP154" i="129"/>
  <c r="FV162" i="129"/>
  <c r="DP162" i="129"/>
  <c r="EW211" i="129"/>
  <c r="DP211" i="129"/>
  <c r="DE219" i="129"/>
  <c r="DP219" i="129"/>
  <c r="FV243" i="129"/>
  <c r="DP243" i="129"/>
  <c r="DE251" i="129"/>
  <c r="DP251" i="129"/>
  <c r="DE268" i="129"/>
  <c r="DP268" i="129"/>
  <c r="DE276" i="129"/>
  <c r="DP276" i="129"/>
  <c r="EW368" i="129"/>
  <c r="DP368" i="129"/>
  <c r="FV393" i="129"/>
  <c r="DP393" i="129"/>
  <c r="FV427" i="129"/>
  <c r="DP427" i="129"/>
  <c r="DE453" i="129"/>
  <c r="DP453" i="129"/>
  <c r="DE471" i="129"/>
  <c r="DP471" i="129"/>
  <c r="FV512" i="129"/>
  <c r="DP512" i="129"/>
  <c r="DE64" i="129"/>
  <c r="DP64" i="129"/>
  <c r="FV83" i="129"/>
  <c r="DP83" i="129"/>
  <c r="DE148" i="129"/>
  <c r="DP148" i="129"/>
  <c r="FV26" i="129"/>
  <c r="DP26" i="129"/>
  <c r="EW29" i="129"/>
  <c r="DP29" i="129"/>
  <c r="DE31" i="129"/>
  <c r="DP31" i="129"/>
  <c r="DE33" i="129"/>
  <c r="DP33" i="129"/>
  <c r="EW34" i="129"/>
  <c r="DP34" i="129"/>
  <c r="DE35" i="129"/>
  <c r="DP35" i="129"/>
  <c r="DE41" i="129"/>
  <c r="DP41" i="129"/>
  <c r="EW42" i="129"/>
  <c r="DP42" i="129"/>
  <c r="DE43" i="129"/>
  <c r="DP43" i="129"/>
  <c r="DE49" i="129"/>
  <c r="DP49" i="129"/>
  <c r="FV50" i="129"/>
  <c r="DP50" i="129"/>
  <c r="DE55" i="129"/>
  <c r="DP55" i="129"/>
  <c r="DE57" i="129"/>
  <c r="DP57" i="129"/>
  <c r="FV61" i="129"/>
  <c r="DP61" i="129"/>
  <c r="DE62" i="129"/>
  <c r="DP62" i="129"/>
  <c r="FA71" i="129"/>
  <c r="DP71" i="129"/>
  <c r="FV169" i="129"/>
  <c r="DP169" i="129"/>
  <c r="FV193" i="129"/>
  <c r="DP193" i="129"/>
  <c r="DE242" i="129"/>
  <c r="DP242" i="129"/>
  <c r="FV331" i="129"/>
  <c r="DP331" i="129"/>
  <c r="EW376" i="129"/>
  <c r="DP376" i="129"/>
  <c r="FV392" i="129"/>
  <c r="DP392" i="129"/>
  <c r="EW426" i="129"/>
  <c r="DP426" i="129"/>
  <c r="FV461" i="129"/>
  <c r="DP461" i="129"/>
  <c r="FV503" i="129"/>
  <c r="DP503" i="129"/>
  <c r="ES305" i="129"/>
  <c r="FX215" i="129"/>
  <c r="FX231" i="129"/>
  <c r="FT440" i="129"/>
  <c r="DZ415" i="129"/>
  <c r="FX33" i="129"/>
  <c r="FX126" i="129"/>
  <c r="FX66" i="129"/>
  <c r="FT191" i="129"/>
  <c r="FT277" i="129"/>
  <c r="FT53" i="129"/>
  <c r="FT37" i="129"/>
  <c r="FT45" i="129"/>
  <c r="FV119" i="129"/>
  <c r="DE125" i="129"/>
  <c r="FV125" i="129"/>
  <c r="FV265" i="129"/>
  <c r="FX61" i="129"/>
  <c r="EM122" i="129"/>
  <c r="DZ262" i="129"/>
  <c r="EO406" i="129"/>
  <c r="FT462" i="129"/>
  <c r="DA119" i="129"/>
  <c r="DG361" i="129"/>
  <c r="DZ435" i="129"/>
  <c r="DZ261" i="129"/>
  <c r="DZ332" i="129"/>
  <c r="DZ429" i="129"/>
  <c r="EU168" i="129"/>
  <c r="CY91" i="129"/>
  <c r="DT421" i="129"/>
  <c r="CY467" i="129"/>
  <c r="DA360" i="129"/>
  <c r="DG362" i="129"/>
  <c r="CY456" i="129"/>
  <c r="FT145" i="129"/>
  <c r="EM324" i="129"/>
  <c r="FT47" i="129"/>
  <c r="FT63" i="129"/>
  <c r="FX117" i="129"/>
  <c r="FT142" i="129"/>
  <c r="EU342" i="129"/>
  <c r="CY351" i="129"/>
  <c r="FT356" i="129"/>
  <c r="FX518" i="129"/>
  <c r="FT39" i="129"/>
  <c r="FX103" i="129"/>
  <c r="EU119" i="129"/>
  <c r="EO467" i="129"/>
  <c r="FT476" i="129"/>
  <c r="DZ508" i="129"/>
  <c r="FR55" i="129"/>
  <c r="DE61" i="129"/>
  <c r="EU141" i="129"/>
  <c r="FT144" i="129"/>
  <c r="FT192" i="129"/>
  <c r="FT299" i="129"/>
  <c r="CY425" i="129"/>
  <c r="DZ447" i="129"/>
  <c r="DN467" i="129"/>
  <c r="EF467" i="129" s="1"/>
  <c r="DZ253" i="129"/>
  <c r="EW440" i="129"/>
  <c r="FT59" i="129"/>
  <c r="CY98" i="129"/>
  <c r="FT123" i="129"/>
  <c r="EU145" i="129"/>
  <c r="FT220" i="129"/>
  <c r="FT228" i="129"/>
  <c r="EU234" i="129"/>
  <c r="FT272" i="129"/>
  <c r="DZ313" i="129"/>
  <c r="EM350" i="129"/>
  <c r="FN351" i="129"/>
  <c r="FN357" i="129"/>
  <c r="EO425" i="129"/>
  <c r="DE447" i="129"/>
  <c r="DA449" i="129"/>
  <c r="DX449" i="129"/>
  <c r="DT479" i="129"/>
  <c r="EO532" i="129"/>
  <c r="FR98" i="129"/>
  <c r="EU125" i="129"/>
  <c r="EY126" i="129"/>
  <c r="DG260" i="129"/>
  <c r="FX439" i="129"/>
  <c r="EW61" i="129"/>
  <c r="EM98" i="129"/>
  <c r="EY119" i="129"/>
  <c r="DA137" i="129"/>
  <c r="FN137" i="129"/>
  <c r="EY147" i="129"/>
  <c r="CY230" i="129"/>
  <c r="CY244" i="129"/>
  <c r="DZ258" i="129"/>
  <c r="EU265" i="129"/>
  <c r="DZ320" i="129"/>
  <c r="DZ331" i="129"/>
  <c r="EW338" i="129"/>
  <c r="EM385" i="129"/>
  <c r="DT417" i="129"/>
  <c r="DA454" i="129"/>
  <c r="DC533" i="129"/>
  <c r="FX534" i="129"/>
  <c r="X8" i="129"/>
  <c r="DZ81" i="129"/>
  <c r="DZ137" i="129"/>
  <c r="EO175" i="129"/>
  <c r="DE331" i="129"/>
  <c r="DZ356" i="129"/>
  <c r="FR356" i="129"/>
  <c r="DE437" i="129"/>
  <c r="FX475" i="129"/>
  <c r="DZ476" i="129"/>
  <c r="EW231" i="129"/>
  <c r="FN98" i="129"/>
  <c r="FN62" i="129"/>
  <c r="FT44" i="129"/>
  <c r="FT52" i="129"/>
  <c r="FR53" i="129"/>
  <c r="FT69" i="129"/>
  <c r="FN102" i="129"/>
  <c r="FX112" i="129"/>
  <c r="EY115" i="129"/>
  <c r="FN122" i="129"/>
  <c r="FT141" i="129"/>
  <c r="FT165" i="129"/>
  <c r="DZ197" i="129"/>
  <c r="FT229" i="129"/>
  <c r="CY265" i="129"/>
  <c r="EU351" i="129"/>
  <c r="CY363" i="129"/>
  <c r="FN393" i="129"/>
  <c r="DZ404" i="129"/>
  <c r="CY430" i="129"/>
  <c r="DT520" i="129"/>
  <c r="DG98" i="129"/>
  <c r="FT25" i="129"/>
  <c r="DA99" i="129"/>
  <c r="FX101" i="129"/>
  <c r="DA107" i="129"/>
  <c r="FX109" i="129"/>
  <c r="EO137" i="129"/>
  <c r="FX137" i="129"/>
  <c r="DN140" i="129"/>
  <c r="FT146" i="129"/>
  <c r="DG169" i="129"/>
  <c r="FX169" i="129"/>
  <c r="CY173" i="129"/>
  <c r="CY205" i="129"/>
  <c r="FT226" i="129"/>
  <c r="EM244" i="129"/>
  <c r="DG255" i="129"/>
  <c r="FN262" i="129"/>
  <c r="DG263" i="129"/>
  <c r="FT357" i="129"/>
  <c r="DZ377" i="129"/>
  <c r="DZ393" i="129"/>
  <c r="EY446" i="129"/>
  <c r="FT455" i="129"/>
  <c r="FL496" i="129"/>
  <c r="ES501" i="129"/>
  <c r="EY517" i="129"/>
  <c r="DT153" i="129"/>
  <c r="EO30" i="129"/>
  <c r="DT149" i="129"/>
  <c r="EO62" i="129"/>
  <c r="DT342" i="129"/>
  <c r="DT490" i="129"/>
  <c r="EO365" i="129"/>
  <c r="EO492" i="129"/>
  <c r="FN77" i="129"/>
  <c r="DA201" i="129"/>
  <c r="EO475" i="129"/>
  <c r="EO543" i="129"/>
  <c r="FR543" i="129"/>
  <c r="EM61" i="129"/>
  <c r="FN61" i="129"/>
  <c r="EU66" i="129"/>
  <c r="DA133" i="129"/>
  <c r="DN146" i="129"/>
  <c r="DT158" i="129"/>
  <c r="EM160" i="129"/>
  <c r="DE168" i="129"/>
  <c r="EW173" i="129"/>
  <c r="ES210" i="129"/>
  <c r="DG223" i="129"/>
  <c r="DA230" i="129"/>
  <c r="ES299" i="129"/>
  <c r="DZ304" i="129"/>
  <c r="ES384" i="129"/>
  <c r="CY415" i="129"/>
  <c r="DZ423" i="129"/>
  <c r="CY427" i="129"/>
  <c r="EW449" i="129"/>
  <c r="FX461" i="129"/>
  <c r="CY475" i="129"/>
  <c r="DT475" i="129"/>
  <c r="DT543" i="129"/>
  <c r="EU221" i="129"/>
  <c r="EM293" i="129"/>
  <c r="EM317" i="129"/>
  <c r="DA387" i="129"/>
  <c r="FV415" i="129"/>
  <c r="DA427" i="129"/>
  <c r="FR447" i="129"/>
  <c r="DA452" i="129"/>
  <c r="DA461" i="129"/>
  <c r="DA475" i="129"/>
  <c r="FN46" i="129"/>
  <c r="CY61" i="129"/>
  <c r="CY62" i="129"/>
  <c r="EW155" i="129"/>
  <c r="CY317" i="129"/>
  <c r="CY337" i="129"/>
  <c r="EY344" i="129"/>
  <c r="EO411" i="129"/>
  <c r="CY438" i="129"/>
  <c r="CY447" i="129"/>
  <c r="DT447" i="129"/>
  <c r="DZ457" i="129"/>
  <c r="CY463" i="129"/>
  <c r="FV527" i="129"/>
  <c r="DA32" i="129"/>
  <c r="DT61" i="129"/>
  <c r="DT62" i="129"/>
  <c r="FR49" i="129"/>
  <c r="FX55" i="129"/>
  <c r="DA61" i="129"/>
  <c r="DA65" i="129"/>
  <c r="EU65" i="129"/>
  <c r="EY127" i="129"/>
  <c r="EY152" i="129"/>
  <c r="DZ164" i="129"/>
  <c r="EW169" i="129"/>
  <c r="FX193" i="129"/>
  <c r="FN230" i="129"/>
  <c r="FX274" i="129"/>
  <c r="DZ278" i="129"/>
  <c r="DG327" i="129"/>
  <c r="DZ335" i="129"/>
  <c r="FV355" i="129"/>
  <c r="EY356" i="129"/>
  <c r="EO360" i="129"/>
  <c r="FR360" i="129"/>
  <c r="DZ368" i="129"/>
  <c r="FV411" i="129"/>
  <c r="FX423" i="129"/>
  <c r="EW427" i="129"/>
  <c r="DZ428" i="129"/>
  <c r="FN428" i="129"/>
  <c r="DA438" i="129"/>
  <c r="DA447" i="129"/>
  <c r="FX454" i="129"/>
  <c r="EY458" i="129"/>
  <c r="EU527" i="129"/>
  <c r="DA79" i="129"/>
  <c r="CY204" i="129"/>
  <c r="DA31" i="129"/>
  <c r="EU61" i="129"/>
  <c r="EU62" i="129"/>
  <c r="DA72" i="129"/>
  <c r="DZ85" i="129"/>
  <c r="FX113" i="129"/>
  <c r="DN128" i="129"/>
  <c r="DG189" i="129"/>
  <c r="DN225" i="129"/>
  <c r="EM230" i="129"/>
  <c r="EY277" i="129"/>
  <c r="DZ291" i="129"/>
  <c r="DA411" i="129"/>
  <c r="DN449" i="129"/>
  <c r="DZ482" i="129"/>
  <c r="FN511" i="129"/>
  <c r="DT173" i="129"/>
  <c r="DN230" i="129"/>
  <c r="EW257" i="129"/>
  <c r="EO350" i="129"/>
  <c r="FN415" i="129"/>
  <c r="DG416" i="129"/>
  <c r="FV417" i="129"/>
  <c r="FN425" i="129"/>
  <c r="DT425" i="129"/>
  <c r="FX437" i="129"/>
  <c r="CY449" i="129"/>
  <c r="DT456" i="129"/>
  <c r="EM461" i="129"/>
  <c r="DE475" i="129"/>
  <c r="ES498" i="129"/>
  <c r="DG511" i="129"/>
  <c r="EM511" i="129"/>
  <c r="FN523" i="129"/>
  <c r="DG525" i="129"/>
  <c r="DZ56" i="129"/>
  <c r="EY61" i="129"/>
  <c r="DX62" i="129"/>
  <c r="FN263" i="129"/>
  <c r="FN361" i="129"/>
  <c r="EO371" i="129"/>
  <c r="DG70" i="129"/>
  <c r="EQ70" i="129"/>
  <c r="GB70" i="129"/>
  <c r="FV136" i="129"/>
  <c r="CY197" i="129"/>
  <c r="FV247" i="129"/>
  <c r="CY247" i="129"/>
  <c r="EW274" i="129"/>
  <c r="EW323" i="129"/>
  <c r="FR323" i="129"/>
  <c r="DT323" i="129"/>
  <c r="CY114" i="129"/>
  <c r="FR129" i="129"/>
  <c r="CY148" i="129"/>
  <c r="DT166" i="129"/>
  <c r="EW31" i="129"/>
  <c r="FX31" i="129"/>
  <c r="FN38" i="129"/>
  <c r="CY57" i="129"/>
  <c r="CY70" i="129"/>
  <c r="DI70" i="129"/>
  <c r="DX70" i="129"/>
  <c r="FP70" i="129"/>
  <c r="GH70" i="129"/>
  <c r="FV82" i="129"/>
  <c r="FV91" i="129"/>
  <c r="DA103" i="129"/>
  <c r="EU111" i="129"/>
  <c r="FR119" i="129"/>
  <c r="DN122" i="129"/>
  <c r="EM125" i="129"/>
  <c r="EO125" i="129"/>
  <c r="EM128" i="129"/>
  <c r="CY163" i="129"/>
  <c r="DA166" i="129"/>
  <c r="FN168" i="129"/>
  <c r="DZ169" i="129"/>
  <c r="FX194" i="129"/>
  <c r="EO205" i="129"/>
  <c r="FR205" i="129"/>
  <c r="CY215" i="129"/>
  <c r="DZ223" i="129"/>
  <c r="FT231" i="129"/>
  <c r="FV231" i="129"/>
  <c r="FN288" i="129"/>
  <c r="EW373" i="129"/>
  <c r="FV373" i="129"/>
  <c r="FZ70" i="129"/>
  <c r="DG38" i="129"/>
  <c r="FV57" i="129"/>
  <c r="EU91" i="129"/>
  <c r="EY114" i="129"/>
  <c r="EU148" i="129"/>
  <c r="EO193" i="129"/>
  <c r="EO214" i="129"/>
  <c r="DA215" i="129"/>
  <c r="DA247" i="129"/>
  <c r="EU247" i="129"/>
  <c r="DG254" i="129"/>
  <c r="EW258" i="129"/>
  <c r="FV258" i="129"/>
  <c r="FN324" i="129"/>
  <c r="DE460" i="129"/>
  <c r="DZ480" i="129"/>
  <c r="FV480" i="129"/>
  <c r="FV31" i="129"/>
  <c r="DT91" i="129"/>
  <c r="DA48" i="129"/>
  <c r="DA91" i="129"/>
  <c r="DZ110" i="129"/>
  <c r="DZ31" i="129"/>
  <c r="DT55" i="129"/>
  <c r="EW57" i="129"/>
  <c r="FX57" i="129"/>
  <c r="DA70" i="129"/>
  <c r="DZ70" i="129"/>
  <c r="FR70" i="129"/>
  <c r="EO77" i="129"/>
  <c r="FX99" i="129"/>
  <c r="FR104" i="129"/>
  <c r="CY110" i="129"/>
  <c r="DG121" i="129"/>
  <c r="EM121" i="129"/>
  <c r="CY122" i="129"/>
  <c r="EM149" i="129"/>
  <c r="DG152" i="129"/>
  <c r="FV153" i="129"/>
  <c r="EW154" i="129"/>
  <c r="CY168" i="129"/>
  <c r="DT168" i="129"/>
  <c r="CY169" i="129"/>
  <c r="DT169" i="129"/>
  <c r="FT170" i="129"/>
  <c r="DA173" i="129"/>
  <c r="CY193" i="129"/>
  <c r="FR204" i="129"/>
  <c r="DA205" i="129"/>
  <c r="CY269" i="129"/>
  <c r="DE269" i="129"/>
  <c r="FT283" i="129"/>
  <c r="FV283" i="129"/>
  <c r="EO391" i="129"/>
  <c r="FV391" i="129"/>
  <c r="FN266" i="129"/>
  <c r="FV266" i="129"/>
  <c r="CY266" i="129"/>
  <c r="FV274" i="129"/>
  <c r="FN287" i="129"/>
  <c r="EW324" i="129"/>
  <c r="CY324" i="129"/>
  <c r="FV420" i="129"/>
  <c r="EO420" i="129"/>
  <c r="FN445" i="129"/>
  <c r="FV445" i="129"/>
  <c r="DZ28" i="129"/>
  <c r="FV41" i="129"/>
  <c r="DA96" i="129"/>
  <c r="DG111" i="129"/>
  <c r="EY122" i="129"/>
  <c r="DZ132" i="129"/>
  <c r="CY136" i="129"/>
  <c r="EO136" i="129"/>
  <c r="DT137" i="129"/>
  <c r="FN148" i="129"/>
  <c r="DZ154" i="129"/>
  <c r="FV168" i="129"/>
  <c r="FN197" i="129"/>
  <c r="FT207" i="129"/>
  <c r="FV223" i="129"/>
  <c r="FN237" i="129"/>
  <c r="FV245" i="129"/>
  <c r="FN285" i="129"/>
  <c r="DG506" i="129"/>
  <c r="EU506" i="129"/>
  <c r="FV506" i="129"/>
  <c r="CY506" i="129"/>
  <c r="DT70" i="129"/>
  <c r="EY70" i="129"/>
  <c r="CY31" i="129"/>
  <c r="DN31" i="129"/>
  <c r="EO31" i="129"/>
  <c r="DZ32" i="129"/>
  <c r="EW33" i="129"/>
  <c r="EY56" i="129"/>
  <c r="FC70" i="129"/>
  <c r="FV70" i="129"/>
  <c r="DZ84" i="129"/>
  <c r="FX32" i="129"/>
  <c r="EO70" i="129"/>
  <c r="DZ79" i="129"/>
  <c r="FX106" i="129"/>
  <c r="DN114" i="129"/>
  <c r="DZ126" i="129"/>
  <c r="DG127" i="129"/>
  <c r="CY130" i="129"/>
  <c r="FV130" i="129"/>
  <c r="CY137" i="129"/>
  <c r="EO151" i="129"/>
  <c r="EM166" i="129"/>
  <c r="EU169" i="129"/>
  <c r="DA170" i="129"/>
  <c r="FV173" i="129"/>
  <c r="EY193" i="129"/>
  <c r="EM197" i="129"/>
  <c r="DA207" i="129"/>
  <c r="DE215" i="129"/>
  <c r="FN215" i="129"/>
  <c r="DG232" i="129"/>
  <c r="FX233" i="129"/>
  <c r="EY235" i="129"/>
  <c r="CY245" i="129"/>
  <c r="FV324" i="129"/>
  <c r="EO372" i="129"/>
  <c r="DT372" i="129"/>
  <c r="FR372" i="129"/>
  <c r="CY445" i="129"/>
  <c r="CY460" i="129"/>
  <c r="DT460" i="129"/>
  <c r="CY480" i="129"/>
  <c r="DT506" i="129"/>
  <c r="DG235" i="129"/>
  <c r="DT236" i="129"/>
  <c r="DA245" i="129"/>
  <c r="FN247" i="129"/>
  <c r="CY248" i="129"/>
  <c r="CY251" i="129"/>
  <c r="EU258" i="129"/>
  <c r="EO263" i="129"/>
  <c r="DA271" i="129"/>
  <c r="DG288" i="129"/>
  <c r="EU317" i="129"/>
  <c r="EO319" i="129"/>
  <c r="DT324" i="129"/>
  <c r="EO324" i="129"/>
  <c r="FR324" i="129"/>
  <c r="DN327" i="129"/>
  <c r="EO333" i="129"/>
  <c r="DA353" i="129"/>
  <c r="DX354" i="129"/>
  <c r="DN361" i="129"/>
  <c r="CY372" i="129"/>
  <c r="DE381" i="129"/>
  <c r="DZ381" i="129"/>
  <c r="DG384" i="129"/>
  <c r="DA388" i="129"/>
  <c r="FX415" i="129"/>
  <c r="DA420" i="129"/>
  <c r="FV421" i="129"/>
  <c r="DG423" i="129"/>
  <c r="DA425" i="129"/>
  <c r="EM427" i="129"/>
  <c r="FN427" i="129"/>
  <c r="DT438" i="129"/>
  <c r="FR438" i="129"/>
  <c r="FR444" i="129"/>
  <c r="DG447" i="129"/>
  <c r="EM447" i="129"/>
  <c r="FN448" i="129"/>
  <c r="EM452" i="129"/>
  <c r="CY453" i="129"/>
  <c r="FX456" i="129"/>
  <c r="EO456" i="129"/>
  <c r="DA460" i="129"/>
  <c r="EM465" i="129"/>
  <c r="FV472" i="129"/>
  <c r="DZ475" i="129"/>
  <c r="DA480" i="129"/>
  <c r="DV520" i="129"/>
  <c r="FC533" i="129"/>
  <c r="DX540" i="129"/>
  <c r="DN235" i="129"/>
  <c r="EM235" i="129"/>
  <c r="EU245" i="129"/>
  <c r="FX245" i="129"/>
  <c r="EU257" i="129"/>
  <c r="DG266" i="129"/>
  <c r="DZ267" i="129"/>
  <c r="EU274" i="129"/>
  <c r="EO279" i="129"/>
  <c r="ES308" i="129"/>
  <c r="EY331" i="129"/>
  <c r="DN335" i="129"/>
  <c r="DA352" i="129"/>
  <c r="FV352" i="129"/>
  <c r="DA372" i="129"/>
  <c r="EU372" i="129"/>
  <c r="FV372" i="129"/>
  <c r="EU376" i="129"/>
  <c r="EU379" i="129"/>
  <c r="EM418" i="129"/>
  <c r="EU421" i="129"/>
  <c r="DN423" i="129"/>
  <c r="EM440" i="129"/>
  <c r="FN440" i="129"/>
  <c r="FN444" i="129"/>
  <c r="DG452" i="129"/>
  <c r="FX453" i="129"/>
  <c r="EU472" i="129"/>
  <c r="DE474" i="129"/>
  <c r="DN475" i="129"/>
  <c r="EY477" i="129"/>
  <c r="DA510" i="129"/>
  <c r="DK533" i="129"/>
  <c r="EB533" i="129"/>
  <c r="EW372" i="129"/>
  <c r="DA412" i="129"/>
  <c r="DN468" i="129"/>
  <c r="DN514" i="129"/>
  <c r="EU324" i="129"/>
  <c r="EY352" i="129"/>
  <c r="FN353" i="129"/>
  <c r="FX378" i="129"/>
  <c r="CY381" i="129"/>
  <c r="EY420" i="129"/>
  <c r="CY423" i="129"/>
  <c r="EY453" i="129"/>
  <c r="EY506" i="129"/>
  <c r="EY207" i="129"/>
  <c r="EM215" i="129"/>
  <c r="DZ225" i="129"/>
  <c r="DZ231" i="129"/>
  <c r="DZ232" i="129"/>
  <c r="FN242" i="129"/>
  <c r="DG258" i="129"/>
  <c r="DG274" i="129"/>
  <c r="DZ274" i="129"/>
  <c r="DN278" i="129"/>
  <c r="DZ281" i="129"/>
  <c r="DZ312" i="129"/>
  <c r="DG353" i="129"/>
  <c r="DA354" i="129"/>
  <c r="FR363" i="129"/>
  <c r="EY368" i="129"/>
  <c r="DZ372" i="129"/>
  <c r="DZ376" i="129"/>
  <c r="DN377" i="129"/>
  <c r="FR377" i="129"/>
  <c r="DA381" i="129"/>
  <c r="DZ406" i="129"/>
  <c r="EY411" i="129"/>
  <c r="FV418" i="129"/>
  <c r="DE425" i="129"/>
  <c r="EU427" i="129"/>
  <c r="EO430" i="129"/>
  <c r="DE449" i="129"/>
  <c r="EM516" i="129"/>
  <c r="EW518" i="129"/>
  <c r="DX519" i="129"/>
  <c r="CY527" i="129"/>
  <c r="EO527" i="129"/>
  <c r="CY528" i="129"/>
  <c r="FR540" i="129"/>
  <c r="FZ541" i="129"/>
  <c r="FR317" i="129"/>
  <c r="DG352" i="129"/>
  <c r="FN352" i="129"/>
  <c r="EO353" i="129"/>
  <c r="DG372" i="129"/>
  <c r="FX377" i="129"/>
  <c r="FX383" i="129"/>
  <c r="DA418" i="129"/>
  <c r="EY423" i="129"/>
  <c r="DA440" i="129"/>
  <c r="FN449" i="129"/>
  <c r="DZ453" i="129"/>
  <c r="DZ464" i="129"/>
  <c r="DA490" i="129"/>
  <c r="EB520" i="129"/>
  <c r="FN29" i="129"/>
  <c r="FN53" i="129"/>
  <c r="DE60" i="129"/>
  <c r="FV60" i="129"/>
  <c r="DZ120" i="129"/>
  <c r="EM158" i="129"/>
  <c r="DA27" i="129"/>
  <c r="EO28" i="129"/>
  <c r="CY29" i="129"/>
  <c r="FV33" i="129"/>
  <c r="FT36" i="129"/>
  <c r="EO36" i="129"/>
  <c r="CY37" i="129"/>
  <c r="DE39" i="129"/>
  <c r="DZ39" i="129"/>
  <c r="CY42" i="129"/>
  <c r="DN45" i="129"/>
  <c r="EO45" i="129"/>
  <c r="CY49" i="129"/>
  <c r="DT49" i="129"/>
  <c r="EO49" i="129"/>
  <c r="CY53" i="129"/>
  <c r="DN53" i="129"/>
  <c r="EO53" i="129"/>
  <c r="DA55" i="129"/>
  <c r="EW60" i="129"/>
  <c r="FX65" i="129"/>
  <c r="DA84" i="129"/>
  <c r="CY120" i="129"/>
  <c r="EW132" i="129"/>
  <c r="FV132" i="129"/>
  <c r="FV67" i="129"/>
  <c r="FR67" i="129"/>
  <c r="DA67" i="129"/>
  <c r="EO44" i="129"/>
  <c r="CY45" i="129"/>
  <c r="EW50" i="129"/>
  <c r="DA53" i="129"/>
  <c r="EW55" i="129"/>
  <c r="DT60" i="129"/>
  <c r="EM60" i="129"/>
  <c r="EY65" i="129"/>
  <c r="EO67" i="129"/>
  <c r="EO76" i="129"/>
  <c r="FN86" i="129"/>
  <c r="EY134" i="129"/>
  <c r="DE134" i="129"/>
  <c r="DA95" i="129"/>
  <c r="FN198" i="129"/>
  <c r="DE198" i="129"/>
  <c r="DA29" i="129"/>
  <c r="DE28" i="129"/>
  <c r="FX28" i="129"/>
  <c r="FV29" i="129"/>
  <c r="FX49" i="129"/>
  <c r="FV53" i="129"/>
  <c r="EY55" i="129"/>
  <c r="FN60" i="129"/>
  <c r="DA77" i="129"/>
  <c r="FV77" i="129"/>
  <c r="EM97" i="129"/>
  <c r="FX197" i="129"/>
  <c r="FV197" i="129"/>
  <c r="DA197" i="129"/>
  <c r="DT197" i="129"/>
  <c r="DG24" i="129"/>
  <c r="EW26" i="129"/>
  <c r="EY28" i="129"/>
  <c r="EY31" i="129"/>
  <c r="DA35" i="129"/>
  <c r="FN37" i="129"/>
  <c r="EO38" i="129"/>
  <c r="FX40" i="129"/>
  <c r="EY48" i="129"/>
  <c r="EW49" i="129"/>
  <c r="EW53" i="129"/>
  <c r="DZ55" i="129"/>
  <c r="EO60" i="129"/>
  <c r="DN61" i="129"/>
  <c r="DT33" i="129"/>
  <c r="EO33" i="129"/>
  <c r="EU35" i="129"/>
  <c r="EY40" i="129"/>
  <c r="DZ49" i="129"/>
  <c r="EY49" i="129"/>
  <c r="DN65" i="129"/>
  <c r="EM65" i="129"/>
  <c r="EW236" i="129"/>
  <c r="FV236" i="129"/>
  <c r="DE27" i="129"/>
  <c r="DG26" i="129"/>
  <c r="EM27" i="129"/>
  <c r="CY28" i="129"/>
  <c r="DT28" i="129"/>
  <c r="FN28" i="129"/>
  <c r="CY33" i="129"/>
  <c r="DN37" i="129"/>
  <c r="EO37" i="129"/>
  <c r="EU38" i="129"/>
  <c r="FN45" i="129"/>
  <c r="DZ48" i="129"/>
  <c r="DE53" i="129"/>
  <c r="CY55" i="129"/>
  <c r="DN55" i="129"/>
  <c r="EO55" i="129"/>
  <c r="DT57" i="129"/>
  <c r="EO57" i="129"/>
  <c r="CY65" i="129"/>
  <c r="DT65" i="129"/>
  <c r="EO65" i="129"/>
  <c r="EY67" i="129"/>
  <c r="FV246" i="129"/>
  <c r="EM246" i="129"/>
  <c r="EW246" i="129"/>
  <c r="FV249" i="129"/>
  <c r="CY249" i="129"/>
  <c r="FN65" i="129"/>
  <c r="EO66" i="129"/>
  <c r="DE70" i="129"/>
  <c r="DV70" i="129"/>
  <c r="FA70" i="129"/>
  <c r="DZ76" i="129"/>
  <c r="EO79" i="129"/>
  <c r="DZ83" i="129"/>
  <c r="FN97" i="129"/>
  <c r="DT98" i="129"/>
  <c r="EO98" i="129"/>
  <c r="FX107" i="129"/>
  <c r="EM110" i="129"/>
  <c r="CY121" i="129"/>
  <c r="EW127" i="129"/>
  <c r="FX127" i="129"/>
  <c r="EY132" i="129"/>
  <c r="DN137" i="129"/>
  <c r="EM137" i="129"/>
  <c r="FT150" i="129"/>
  <c r="DA151" i="129"/>
  <c r="EW152" i="129"/>
  <c r="FV152" i="129"/>
  <c r="DA154" i="129"/>
  <c r="FV155" i="129"/>
  <c r="EW156" i="129"/>
  <c r="FN161" i="129"/>
  <c r="DA163" i="129"/>
  <c r="EY164" i="129"/>
  <c r="CY166" i="129"/>
  <c r="DN166" i="129"/>
  <c r="DZ166" i="129"/>
  <c r="FN166" i="129"/>
  <c r="DA168" i="129"/>
  <c r="DA169" i="129"/>
  <c r="DN201" i="129"/>
  <c r="FV230" i="129"/>
  <c r="EW230" i="129"/>
  <c r="DT230" i="129"/>
  <c r="EM242" i="129"/>
  <c r="DN260" i="129"/>
  <c r="DT201" i="129"/>
  <c r="EU227" i="129"/>
  <c r="DN236" i="129"/>
  <c r="FX280" i="129"/>
  <c r="DZ116" i="129"/>
  <c r="FN116" i="129"/>
  <c r="CY132" i="129"/>
  <c r="DT133" i="129"/>
  <c r="EU143" i="129"/>
  <c r="EM147" i="129"/>
  <c r="DE153" i="129"/>
  <c r="CY158" i="129"/>
  <c r="EO196" i="129"/>
  <c r="CY246" i="129"/>
  <c r="EY253" i="129"/>
  <c r="CY270" i="129"/>
  <c r="FR112" i="129"/>
  <c r="EM115" i="129"/>
  <c r="EU120" i="129"/>
  <c r="FT122" i="129"/>
  <c r="FR122" i="129"/>
  <c r="EO127" i="129"/>
  <c r="CY133" i="129"/>
  <c r="DN136" i="129"/>
  <c r="FX136" i="129"/>
  <c r="EU140" i="129"/>
  <c r="EO147" i="129"/>
  <c r="FR148" i="129"/>
  <c r="DN152" i="129"/>
  <c r="DZ153" i="129"/>
  <c r="DA158" i="129"/>
  <c r="FX158" i="129"/>
  <c r="CY161" i="129"/>
  <c r="FV161" i="129"/>
  <c r="FV166" i="129"/>
  <c r="DE205" i="129"/>
  <c r="DZ205" i="129"/>
  <c r="EW205" i="129"/>
  <c r="EY218" i="129"/>
  <c r="FX230" i="129"/>
  <c r="DE243" i="129"/>
  <c r="FV244" i="129"/>
  <c r="DA246" i="129"/>
  <c r="FV279" i="129"/>
  <c r="FX279" i="129"/>
  <c r="EU279" i="129"/>
  <c r="EW358" i="129"/>
  <c r="FV358" i="129"/>
  <c r="GH375" i="129"/>
  <c r="DX375" i="129"/>
  <c r="FR375" i="129"/>
  <c r="EQ375" i="129"/>
  <c r="DI375" i="129"/>
  <c r="DT115" i="129"/>
  <c r="DT127" i="129"/>
  <c r="DT147" i="129"/>
  <c r="DN155" i="129"/>
  <c r="EO171" i="129"/>
  <c r="DE218" i="129"/>
  <c r="FN253" i="129"/>
  <c r="FV315" i="129"/>
  <c r="FN315" i="129"/>
  <c r="FR321" i="129"/>
  <c r="EO91" i="129"/>
  <c r="FX102" i="129"/>
  <c r="FR108" i="129"/>
  <c r="CY115" i="129"/>
  <c r="DA117" i="129"/>
  <c r="EY118" i="129"/>
  <c r="DA125" i="129"/>
  <c r="FN125" i="129"/>
  <c r="DN126" i="129"/>
  <c r="CY127" i="129"/>
  <c r="DT136" i="129"/>
  <c r="DA152" i="129"/>
  <c r="EY158" i="129"/>
  <c r="CY164" i="129"/>
  <c r="FX164" i="129"/>
  <c r="EY166" i="129"/>
  <c r="DG168" i="129"/>
  <c r="DN168" i="129"/>
  <c r="EO168" i="129"/>
  <c r="EM169" i="129"/>
  <c r="FN169" i="129"/>
  <c r="FT175" i="129"/>
  <c r="DA175" i="129"/>
  <c r="EM218" i="129"/>
  <c r="DG219" i="129"/>
  <c r="DT219" i="129"/>
  <c r="EM219" i="129"/>
  <c r="EO237" i="129"/>
  <c r="EO243" i="129"/>
  <c r="DN253" i="129"/>
  <c r="DG120" i="129"/>
  <c r="FR126" i="129"/>
  <c r="DA127" i="129"/>
  <c r="FV127" i="129"/>
  <c r="EU131" i="129"/>
  <c r="FX132" i="129"/>
  <c r="DG135" i="129"/>
  <c r="DA147" i="129"/>
  <c r="DA153" i="129"/>
  <c r="DA155" i="129"/>
  <c r="DA164" i="129"/>
  <c r="DZ201" i="129"/>
  <c r="FN202" i="129"/>
  <c r="FX202" i="129"/>
  <c r="DT202" i="129"/>
  <c r="EO202" i="129"/>
  <c r="DN218" i="129"/>
  <c r="EW250" i="129"/>
  <c r="FV253" i="129"/>
  <c r="DA253" i="129"/>
  <c r="DZ260" i="129"/>
  <c r="FT295" i="129"/>
  <c r="DG315" i="129"/>
  <c r="DG340" i="129"/>
  <c r="EM500" i="129"/>
  <c r="DT277" i="129"/>
  <c r="DZ277" i="129"/>
  <c r="FN277" i="129"/>
  <c r="FN278" i="129"/>
  <c r="CY279" i="129"/>
  <c r="CY315" i="129"/>
  <c r="DT315" i="129"/>
  <c r="EM331" i="129"/>
  <c r="FN331" i="129"/>
  <c r="EM357" i="129"/>
  <c r="EO361" i="129"/>
  <c r="DT366" i="129"/>
  <c r="FR431" i="129"/>
  <c r="FT441" i="129"/>
  <c r="DZ441" i="129"/>
  <c r="GH441" i="129"/>
  <c r="FN441" i="129"/>
  <c r="DC441" i="129"/>
  <c r="FZ441" i="129"/>
  <c r="DK441" i="129"/>
  <c r="EO441" i="129"/>
  <c r="DI441" i="129"/>
  <c r="DA441" i="129"/>
  <c r="DG441" i="129"/>
  <c r="FR441" i="129"/>
  <c r="FA441" i="129"/>
  <c r="FG441" i="129" s="1"/>
  <c r="CY441" i="129"/>
  <c r="EY441" i="129"/>
  <c r="ED441" i="129"/>
  <c r="DV441" i="129"/>
  <c r="DE441" i="129"/>
  <c r="FP441" i="129"/>
  <c r="DG479" i="129"/>
  <c r="CY236" i="129"/>
  <c r="EU246" i="129"/>
  <c r="FX246" i="129"/>
  <c r="CY253" i="129"/>
  <c r="DT253" i="129"/>
  <c r="CY255" i="129"/>
  <c r="CY277" i="129"/>
  <c r="EM277" i="129"/>
  <c r="FN291" i="129"/>
  <c r="DA315" i="129"/>
  <c r="CY331" i="129"/>
  <c r="DT331" i="129"/>
  <c r="CY335" i="129"/>
  <c r="EU336" i="129"/>
  <c r="FX431" i="129"/>
  <c r="FV431" i="129"/>
  <c r="DT431" i="129"/>
  <c r="DZ173" i="129"/>
  <c r="DG177" i="129"/>
  <c r="CY198" i="129"/>
  <c r="DT198" i="129"/>
  <c r="EU204" i="129"/>
  <c r="FL207" i="129"/>
  <c r="EO209" i="129"/>
  <c r="ES215" i="129"/>
  <c r="FV215" i="129"/>
  <c r="CY218" i="129"/>
  <c r="DA219" i="129"/>
  <c r="EM231" i="129"/>
  <c r="FN235" i="129"/>
  <c r="EO235" i="129"/>
  <c r="EU236" i="129"/>
  <c r="EO242" i="129"/>
  <c r="DA277" i="129"/>
  <c r="EO277" i="129"/>
  <c r="CY327" i="129"/>
  <c r="EO331" i="129"/>
  <c r="DA335" i="129"/>
  <c r="DG339" i="129"/>
  <c r="FT398" i="129"/>
  <c r="EU398" i="129"/>
  <c r="DN173" i="129"/>
  <c r="EM173" i="129"/>
  <c r="FN173" i="129"/>
  <c r="DZ193" i="129"/>
  <c r="DN207" i="129"/>
  <c r="FN207" i="129"/>
  <c r="DA218" i="129"/>
  <c r="EY220" i="129"/>
  <c r="EO223" i="129"/>
  <c r="FN233" i="129"/>
  <c r="CY235" i="129"/>
  <c r="DZ246" i="129"/>
  <c r="FV254" i="129"/>
  <c r="EU255" i="129"/>
  <c r="DT258" i="129"/>
  <c r="FX278" i="129"/>
  <c r="EM284" i="129"/>
  <c r="EU287" i="129"/>
  <c r="EO287" i="129"/>
  <c r="ES300" i="129"/>
  <c r="DG318" i="129"/>
  <c r="EM318" i="129"/>
  <c r="DZ322" i="129"/>
  <c r="DZ323" i="129"/>
  <c r="DG344" i="129"/>
  <c r="FN350" i="129"/>
  <c r="EM351" i="129"/>
  <c r="FX352" i="129"/>
  <c r="EO352" i="129"/>
  <c r="EU360" i="129"/>
  <c r="DT360" i="129"/>
  <c r="EU361" i="129"/>
  <c r="FV361" i="129"/>
  <c r="DZ363" i="129"/>
  <c r="EO173" i="129"/>
  <c r="DZ192" i="129"/>
  <c r="EU197" i="129"/>
  <c r="FN200" i="129"/>
  <c r="DZ202" i="129"/>
  <c r="EU218" i="129"/>
  <c r="DA223" i="129"/>
  <c r="EY226" i="129"/>
  <c r="DA231" i="129"/>
  <c r="FT232" i="129"/>
  <c r="DA235" i="129"/>
  <c r="FX235" i="129"/>
  <c r="EY255" i="129"/>
  <c r="FN257" i="129"/>
  <c r="CY258" i="129"/>
  <c r="EU269" i="129"/>
  <c r="FX277" i="129"/>
  <c r="EU278" i="129"/>
  <c r="DZ305" i="129"/>
  <c r="DZ321" i="129"/>
  <c r="EU327" i="129"/>
  <c r="DN329" i="129"/>
  <c r="FX331" i="129"/>
  <c r="EY332" i="129"/>
  <c r="EY335" i="129"/>
  <c r="EO337" i="129"/>
  <c r="FR337" i="129"/>
  <c r="DA338" i="129"/>
  <c r="DT351" i="129"/>
  <c r="CY352" i="129"/>
  <c r="FR352" i="129"/>
  <c r="CY353" i="129"/>
  <c r="FV354" i="129"/>
  <c r="DT355" i="129"/>
  <c r="FX356" i="129"/>
  <c r="FX361" i="129"/>
  <c r="DZ172" i="129"/>
  <c r="DT193" i="129"/>
  <c r="EO194" i="129"/>
  <c r="EY197" i="129"/>
  <c r="DN204" i="129"/>
  <c r="EM204" i="129"/>
  <c r="DN205" i="129"/>
  <c r="DA211" i="129"/>
  <c r="FN214" i="129"/>
  <c r="DG215" i="129"/>
  <c r="DZ215" i="129"/>
  <c r="DZ230" i="129"/>
  <c r="EY230" i="129"/>
  <c r="FV234" i="129"/>
  <c r="EU235" i="129"/>
  <c r="EM245" i="129"/>
  <c r="DN246" i="129"/>
  <c r="EO247" i="129"/>
  <c r="EU253" i="129"/>
  <c r="DA258" i="129"/>
  <c r="DT265" i="129"/>
  <c r="EM266" i="129"/>
  <c r="EY278" i="129"/>
  <c r="DZ279" i="129"/>
  <c r="DZ282" i="129"/>
  <c r="CY283" i="129"/>
  <c r="CY287" i="129"/>
  <c r="DZ315" i="129"/>
  <c r="FN317" i="129"/>
  <c r="EY345" i="129"/>
  <c r="EU354" i="129"/>
  <c r="DC355" i="129"/>
  <c r="EQ355" i="129"/>
  <c r="DZ361" i="129"/>
  <c r="FN366" i="129"/>
  <c r="FV385" i="129"/>
  <c r="DT385" i="129"/>
  <c r="DG450" i="129"/>
  <c r="ES450" i="129"/>
  <c r="EY470" i="129"/>
  <c r="FX470" i="129"/>
  <c r="FR542" i="129"/>
  <c r="EY378" i="129"/>
  <c r="FX381" i="129"/>
  <c r="EU382" i="129"/>
  <c r="CY399" i="129"/>
  <c r="FL403" i="129"/>
  <c r="FR406" i="129"/>
  <c r="EY418" i="129"/>
  <c r="DZ420" i="129"/>
  <c r="EU435" i="129"/>
  <c r="EW438" i="129"/>
  <c r="FX438" i="129"/>
  <c r="FN446" i="129"/>
  <c r="EU447" i="129"/>
  <c r="FV448" i="129"/>
  <c r="EO449" i="129"/>
  <c r="FX455" i="129"/>
  <c r="DA456" i="129"/>
  <c r="FX460" i="129"/>
  <c r="EY461" i="129"/>
  <c r="EY472" i="129"/>
  <c r="FA474" i="129"/>
  <c r="GB477" i="129"/>
  <c r="FX480" i="129"/>
  <c r="EW482" i="129"/>
  <c r="FV482" i="129"/>
  <c r="CY500" i="129"/>
  <c r="EU509" i="129"/>
  <c r="FN512" i="129"/>
  <c r="CY514" i="129"/>
  <c r="DT514" i="129"/>
  <c r="DG519" i="129"/>
  <c r="DA522" i="129"/>
  <c r="FN535" i="129"/>
  <c r="DG363" i="129"/>
  <c r="EM372" i="129"/>
  <c r="FN372" i="129"/>
  <c r="EY381" i="129"/>
  <c r="FT384" i="129"/>
  <c r="EM392" i="129"/>
  <c r="EM396" i="129"/>
  <c r="EU413" i="129"/>
  <c r="EY417" i="129"/>
  <c r="DA431" i="129"/>
  <c r="DT440" i="129"/>
  <c r="FV444" i="129"/>
  <c r="DA445" i="129"/>
  <c r="EW447" i="129"/>
  <c r="EW448" i="129"/>
  <c r="FX448" i="129"/>
  <c r="DA455" i="129"/>
  <c r="EW476" i="129"/>
  <c r="EM484" i="129"/>
  <c r="EY490" i="129"/>
  <c r="EO512" i="129"/>
  <c r="CY513" i="129"/>
  <c r="FV513" i="129"/>
  <c r="DA514" i="129"/>
  <c r="DI520" i="129"/>
  <c r="FV520" i="129"/>
  <c r="DG364" i="129"/>
  <c r="DA371" i="129"/>
  <c r="DA384" i="129"/>
  <c r="EM391" i="129"/>
  <c r="FN391" i="129"/>
  <c r="FN410" i="129"/>
  <c r="FN411" i="129"/>
  <c r="DG417" i="129"/>
  <c r="DZ418" i="129"/>
  <c r="FN418" i="129"/>
  <c r="EO419" i="129"/>
  <c r="EY424" i="129"/>
  <c r="DT427" i="129"/>
  <c r="EO427" i="129"/>
  <c r="FV430" i="129"/>
  <c r="EU431" i="129"/>
  <c r="DN438" i="129"/>
  <c r="CY440" i="129"/>
  <c r="DE444" i="129"/>
  <c r="EU444" i="129"/>
  <c r="EY447" i="129"/>
  <c r="EY448" i="129"/>
  <c r="DT453" i="129"/>
  <c r="EY460" i="129"/>
  <c r="DE461" i="129"/>
  <c r="EO462" i="129"/>
  <c r="DZ472" i="129"/>
  <c r="EW475" i="129"/>
  <c r="DG510" i="129"/>
  <c r="EM510" i="129"/>
  <c r="CY520" i="129"/>
  <c r="DX520" i="129"/>
  <c r="EU520" i="129"/>
  <c r="GH521" i="129"/>
  <c r="GH533" i="129"/>
  <c r="DN535" i="129"/>
  <c r="EU385" i="129"/>
  <c r="FN417" i="129"/>
  <c r="EY419" i="129"/>
  <c r="FX430" i="129"/>
  <c r="EY444" i="129"/>
  <c r="ES496" i="129"/>
  <c r="FL504" i="129"/>
  <c r="EO510" i="129"/>
  <c r="DA511" i="129"/>
  <c r="EU514" i="129"/>
  <c r="DG517" i="129"/>
  <c r="DA519" i="129"/>
  <c r="FZ520" i="129"/>
  <c r="FA521" i="129"/>
  <c r="DN527" i="129"/>
  <c r="DN528" i="129"/>
  <c r="CY396" i="129"/>
  <c r="CY417" i="129"/>
  <c r="FV419" i="129"/>
  <c r="DZ430" i="129"/>
  <c r="EY430" i="129"/>
  <c r="FN432" i="129"/>
  <c r="CY444" i="129"/>
  <c r="DG444" i="129"/>
  <c r="EY445" i="129"/>
  <c r="DT510" i="129"/>
  <c r="FX535" i="129"/>
  <c r="DG377" i="129"/>
  <c r="DN381" i="129"/>
  <c r="EU392" i="129"/>
  <c r="EU396" i="129"/>
  <c r="CY406" i="129"/>
  <c r="DA419" i="129"/>
  <c r="DA421" i="129"/>
  <c r="EM425" i="129"/>
  <c r="FN431" i="129"/>
  <c r="DN444" i="129"/>
  <c r="EM444" i="129"/>
  <c r="DZ449" i="129"/>
  <c r="FL451" i="129"/>
  <c r="EY454" i="129"/>
  <c r="EM460" i="129"/>
  <c r="CY461" i="129"/>
  <c r="DT461" i="129"/>
  <c r="DA473" i="129"/>
  <c r="EM475" i="129"/>
  <c r="FN475" i="129"/>
  <c r="DG483" i="129"/>
  <c r="DG488" i="129"/>
  <c r="DZ491" i="129"/>
  <c r="CY510" i="129"/>
  <c r="FN513" i="129"/>
  <c r="FX517" i="129"/>
  <c r="DC520" i="129"/>
  <c r="DA527" i="129"/>
  <c r="DA532" i="129"/>
  <c r="DA533" i="129"/>
  <c r="EM533" i="129"/>
  <c r="DN431" i="129"/>
  <c r="EM431" i="129"/>
  <c r="FR435" i="129"/>
  <c r="DA444" i="129"/>
  <c r="DT444" i="129"/>
  <c r="DZ445" i="129"/>
  <c r="EU473" i="129"/>
  <c r="DT476" i="129"/>
  <c r="EO504" i="129"/>
  <c r="DK512" i="129"/>
  <c r="DZ512" i="129"/>
  <c r="CY64" i="129"/>
  <c r="DN64" i="129"/>
  <c r="DZ64" i="129"/>
  <c r="CY68" i="129"/>
  <c r="DT68" i="129"/>
  <c r="EU71" i="129"/>
  <c r="EO74" i="129"/>
  <c r="FV75" i="129"/>
  <c r="FL88" i="129"/>
  <c r="DZ92" i="129"/>
  <c r="DG92" i="129"/>
  <c r="EM68" i="129"/>
  <c r="DZ52" i="129"/>
  <c r="EO25" i="129"/>
  <c r="DN26" i="129"/>
  <c r="FN26" i="129"/>
  <c r="FT28" i="129"/>
  <c r="EY32" i="129"/>
  <c r="DA37" i="129"/>
  <c r="CY39" i="129"/>
  <c r="DN39" i="129"/>
  <c r="EO39" i="129"/>
  <c r="EW41" i="129"/>
  <c r="FX41" i="129"/>
  <c r="EU42" i="129"/>
  <c r="FV42" i="129"/>
  <c r="DA45" i="129"/>
  <c r="FT46" i="129"/>
  <c r="EO46" i="129"/>
  <c r="DT47" i="129"/>
  <c r="FR47" i="129"/>
  <c r="FT48" i="129"/>
  <c r="DT48" i="129"/>
  <c r="EM48" i="129"/>
  <c r="FT49" i="129"/>
  <c r="DN49" i="129"/>
  <c r="EM53" i="129"/>
  <c r="FN54" i="129"/>
  <c r="FT55" i="129"/>
  <c r="EM55" i="129"/>
  <c r="FN55" i="129"/>
  <c r="DZ57" i="129"/>
  <c r="EY57" i="129"/>
  <c r="FT60" i="129"/>
  <c r="FX60" i="129"/>
  <c r="DN62" i="129"/>
  <c r="EM64" i="129"/>
  <c r="FN64" i="129"/>
  <c r="DZ65" i="129"/>
  <c r="DE66" i="129"/>
  <c r="EY66" i="129"/>
  <c r="EU67" i="129"/>
  <c r="DG71" i="129"/>
  <c r="FN87" i="129"/>
  <c r="EM88" i="129"/>
  <c r="CY92" i="129"/>
  <c r="DA93" i="129"/>
  <c r="EU95" i="129"/>
  <c r="EU96" i="129"/>
  <c r="FN128" i="129"/>
  <c r="EY128" i="129"/>
  <c r="DG128" i="129"/>
  <c r="FX128" i="129"/>
  <c r="EW128" i="129"/>
  <c r="DT128" i="129"/>
  <c r="DN25" i="129"/>
  <c r="FN47" i="129"/>
  <c r="EY64" i="129"/>
  <c r="DT25" i="129"/>
  <c r="DZ24" i="129"/>
  <c r="FX36" i="129"/>
  <c r="DT39" i="129"/>
  <c r="FT40" i="129"/>
  <c r="DZ40" i="129"/>
  <c r="DZ41" i="129"/>
  <c r="EY41" i="129"/>
  <c r="DE44" i="129"/>
  <c r="FX44" i="129"/>
  <c r="FR45" i="129"/>
  <c r="DA47" i="129"/>
  <c r="EO52" i="129"/>
  <c r="DA64" i="129"/>
  <c r="DZ66" i="129"/>
  <c r="DA68" i="129"/>
  <c r="DI71" i="129"/>
  <c r="DZ71" i="129"/>
  <c r="DT89" i="129"/>
  <c r="EU92" i="129"/>
  <c r="FV92" i="129"/>
  <c r="DN68" i="129"/>
  <c r="FX93" i="129"/>
  <c r="DZ93" i="129"/>
  <c r="FV93" i="129"/>
  <c r="EU93" i="129"/>
  <c r="CY34" i="129"/>
  <c r="EM39" i="129"/>
  <c r="CY47" i="129"/>
  <c r="FN52" i="129"/>
  <c r="DE36" i="129"/>
  <c r="CY26" i="129"/>
  <c r="DA28" i="129"/>
  <c r="EM28" i="129"/>
  <c r="FT29" i="129"/>
  <c r="DN29" i="129"/>
  <c r="EM29" i="129"/>
  <c r="FT31" i="129"/>
  <c r="EM31" i="129"/>
  <c r="FN31" i="129"/>
  <c r="DZ33" i="129"/>
  <c r="EY33" i="129"/>
  <c r="EY36" i="129"/>
  <c r="DA39" i="129"/>
  <c r="DT40" i="129"/>
  <c r="EM40" i="129"/>
  <c r="EY44" i="129"/>
  <c r="FV47" i="129"/>
  <c r="FR52" i="129"/>
  <c r="FT54" i="129"/>
  <c r="EO54" i="129"/>
  <c r="FT56" i="129"/>
  <c r="DT56" i="129"/>
  <c r="EM56" i="129"/>
  <c r="FT57" i="129"/>
  <c r="DN57" i="129"/>
  <c r="EO64" i="129"/>
  <c r="CY66" i="129"/>
  <c r="DN66" i="129"/>
  <c r="EM66" i="129"/>
  <c r="FN66" i="129"/>
  <c r="FT67" i="129"/>
  <c r="DZ67" i="129"/>
  <c r="FX67" i="129"/>
  <c r="FV68" i="129"/>
  <c r="DA71" i="129"/>
  <c r="EY72" i="129"/>
  <c r="DA88" i="129"/>
  <c r="EM47" i="129"/>
  <c r="DT93" i="129"/>
  <c r="EM93" i="129"/>
  <c r="CY25" i="129"/>
  <c r="EO47" i="129"/>
  <c r="DT52" i="129"/>
  <c r="FV25" i="129"/>
  <c r="FT32" i="129"/>
  <c r="EM32" i="129"/>
  <c r="EW37" i="129"/>
  <c r="FV37" i="129"/>
  <c r="FV39" i="129"/>
  <c r="FT41" i="129"/>
  <c r="DN41" i="129"/>
  <c r="DG42" i="129"/>
  <c r="EW45" i="129"/>
  <c r="FV45" i="129"/>
  <c r="EW47" i="129"/>
  <c r="FX47" i="129"/>
  <c r="DT66" i="129"/>
  <c r="CY67" i="129"/>
  <c r="DN67" i="129"/>
  <c r="EM67" i="129"/>
  <c r="FN67" i="129"/>
  <c r="EW68" i="129"/>
  <c r="EO82" i="129"/>
  <c r="EY92" i="129"/>
  <c r="FX95" i="129"/>
  <c r="FV95" i="129"/>
  <c r="FX96" i="129"/>
  <c r="FV96" i="129"/>
  <c r="DZ96" i="129"/>
  <c r="FN96" i="129"/>
  <c r="FX135" i="129"/>
  <c r="EO135" i="129"/>
  <c r="EY135" i="129"/>
  <c r="DT135" i="129"/>
  <c r="FV135" i="129"/>
  <c r="FN39" i="129"/>
  <c r="DN47" i="129"/>
  <c r="DT32" i="129"/>
  <c r="DE25" i="129"/>
  <c r="EW25" i="129"/>
  <c r="FX25" i="129"/>
  <c r="EU26" i="129"/>
  <c r="EO29" i="129"/>
  <c r="DT31" i="129"/>
  <c r="FT33" i="129"/>
  <c r="DN33" i="129"/>
  <c r="DT36" i="129"/>
  <c r="DZ36" i="129"/>
  <c r="FN36" i="129"/>
  <c r="DE37" i="129"/>
  <c r="EW39" i="129"/>
  <c r="FX39" i="129"/>
  <c r="DA40" i="129"/>
  <c r="CY41" i="129"/>
  <c r="DT41" i="129"/>
  <c r="EO41" i="129"/>
  <c r="DN42" i="129"/>
  <c r="FN42" i="129"/>
  <c r="DG43" i="129"/>
  <c r="DT44" i="129"/>
  <c r="DZ44" i="129"/>
  <c r="FN44" i="129"/>
  <c r="DE45" i="129"/>
  <c r="EY47" i="129"/>
  <c r="FX48" i="129"/>
  <c r="FV49" i="129"/>
  <c r="DE52" i="129"/>
  <c r="FX52" i="129"/>
  <c r="FV55" i="129"/>
  <c r="DA56" i="129"/>
  <c r="FR57" i="129"/>
  <c r="EO61" i="129"/>
  <c r="DZ61" i="129"/>
  <c r="EW62" i="129"/>
  <c r="FV62" i="129"/>
  <c r="FX64" i="129"/>
  <c r="DA66" i="129"/>
  <c r="DT67" i="129"/>
  <c r="EY68" i="129"/>
  <c r="EB70" i="129"/>
  <c r="DC71" i="129"/>
  <c r="DZ74" i="129"/>
  <c r="FN80" i="129"/>
  <c r="EO80" i="129"/>
  <c r="FN81" i="129"/>
  <c r="DG91" i="129"/>
  <c r="EY91" i="129"/>
  <c r="EY93" i="129"/>
  <c r="CY96" i="129"/>
  <c r="DT96" i="129"/>
  <c r="FX100" i="129"/>
  <c r="EO100" i="129"/>
  <c r="DZ25" i="129"/>
  <c r="EY25" i="129"/>
  <c r="EM37" i="129"/>
  <c r="EY39" i="129"/>
  <c r="EM45" i="129"/>
  <c r="DE47" i="129"/>
  <c r="DZ47" i="129"/>
  <c r="EY52" i="129"/>
  <c r="EU64" i="129"/>
  <c r="DG68" i="129"/>
  <c r="DZ68" i="129"/>
  <c r="DA82" i="129"/>
  <c r="DA83" i="129"/>
  <c r="EO95" i="129"/>
  <c r="EO103" i="129"/>
  <c r="DG150" i="129"/>
  <c r="EW150" i="129"/>
  <c r="FV150" i="129"/>
  <c r="DG96" i="129"/>
  <c r="EO99" i="129"/>
  <c r="FR100" i="129"/>
  <c r="EM103" i="129"/>
  <c r="FN103" i="129"/>
  <c r="FV118" i="129"/>
  <c r="DN120" i="129"/>
  <c r="DN121" i="129"/>
  <c r="DG122" i="129"/>
  <c r="DZ122" i="129"/>
  <c r="DG123" i="129"/>
  <c r="EO124" i="129"/>
  <c r="EU126" i="129"/>
  <c r="CY128" i="129"/>
  <c r="DN130" i="129"/>
  <c r="EO130" i="129"/>
  <c r="FR131" i="129"/>
  <c r="FN131" i="129"/>
  <c r="EO132" i="129"/>
  <c r="DG132" i="129"/>
  <c r="EU132" i="129"/>
  <c r="CY135" i="129"/>
  <c r="DN135" i="129"/>
  <c r="EU135" i="129"/>
  <c r="DN139" i="129"/>
  <c r="DN147" i="129"/>
  <c r="DZ147" i="129"/>
  <c r="FT149" i="129"/>
  <c r="EY149" i="129"/>
  <c r="FV149" i="129"/>
  <c r="DE149" i="129"/>
  <c r="EO149" i="129"/>
  <c r="CY150" i="129"/>
  <c r="FX104" i="129"/>
  <c r="EO104" i="129"/>
  <c r="FX105" i="129"/>
  <c r="DG126" i="129"/>
  <c r="EW126" i="129"/>
  <c r="FV126" i="129"/>
  <c r="DA128" i="129"/>
  <c r="DT130" i="129"/>
  <c r="EY139" i="129"/>
  <c r="FT143" i="129"/>
  <c r="DN143" i="129"/>
  <c r="EU144" i="129"/>
  <c r="DA150" i="129"/>
  <c r="DN150" i="129"/>
  <c r="EM150" i="129"/>
  <c r="FE150" i="129" s="1"/>
  <c r="EY150" i="129"/>
  <c r="FR128" i="129"/>
  <c r="EM129" i="129"/>
  <c r="DN142" i="129"/>
  <c r="DA149" i="129"/>
  <c r="EM96" i="129"/>
  <c r="FX97" i="129"/>
  <c r="DA98" i="129"/>
  <c r="EM102" i="129"/>
  <c r="FN110" i="129"/>
  <c r="FX111" i="129"/>
  <c r="EM111" i="129"/>
  <c r="FN111" i="129"/>
  <c r="DZ112" i="129"/>
  <c r="DZ114" i="129"/>
  <c r="DN115" i="129"/>
  <c r="DZ115" i="129"/>
  <c r="FN115" i="129"/>
  <c r="FX116" i="129"/>
  <c r="DG118" i="129"/>
  <c r="FR120" i="129"/>
  <c r="FV121" i="129"/>
  <c r="DA122" i="129"/>
  <c r="CY123" i="129"/>
  <c r="CY126" i="129"/>
  <c r="DT126" i="129"/>
  <c r="EU128" i="129"/>
  <c r="DT129" i="129"/>
  <c r="DA130" i="129"/>
  <c r="EU130" i="129"/>
  <c r="DA132" i="129"/>
  <c r="DT132" i="129"/>
  <c r="EM132" i="129"/>
  <c r="EW133" i="129"/>
  <c r="FV133" i="129"/>
  <c r="EM135" i="129"/>
  <c r="FN136" i="129"/>
  <c r="DN141" i="129"/>
  <c r="DN145" i="129"/>
  <c r="FT148" i="129"/>
  <c r="DG148" i="129"/>
  <c r="EW148" i="129"/>
  <c r="FV148" i="129"/>
  <c r="FN106" i="129"/>
  <c r="EM107" i="129"/>
  <c r="FN107" i="129"/>
  <c r="DT112" i="129"/>
  <c r="EM117" i="129"/>
  <c r="FN117" i="129"/>
  <c r="DN118" i="129"/>
  <c r="EM118" i="129"/>
  <c r="FN118" i="129"/>
  <c r="EW121" i="129"/>
  <c r="DA126" i="129"/>
  <c r="EM126" i="129"/>
  <c r="FN126" i="129"/>
  <c r="CY129" i="129"/>
  <c r="EU134" i="129"/>
  <c r="FN135" i="129"/>
  <c r="EY151" i="129"/>
  <c r="EY98" i="129"/>
  <c r="EM106" i="129"/>
  <c r="FX108" i="129"/>
  <c r="FX110" i="129"/>
  <c r="DT110" i="129"/>
  <c r="EO111" i="129"/>
  <c r="CY112" i="129"/>
  <c r="DT114" i="129"/>
  <c r="FR115" i="129"/>
  <c r="DT116" i="129"/>
  <c r="EM116" i="129"/>
  <c r="CY118" i="129"/>
  <c r="EO119" i="129"/>
  <c r="DN119" i="129"/>
  <c r="DZ119" i="129"/>
  <c r="EW120" i="129"/>
  <c r="EY121" i="129"/>
  <c r="EU122" i="129"/>
  <c r="EU123" i="129"/>
  <c r="DN125" i="129"/>
  <c r="DZ125" i="129"/>
  <c r="EY125" i="129"/>
  <c r="FX125" i="129"/>
  <c r="EO126" i="129"/>
  <c r="DZ127" i="129"/>
  <c r="EW131" i="129"/>
  <c r="DG133" i="129"/>
  <c r="DZ133" i="129"/>
  <c r="EY133" i="129"/>
  <c r="EU142" i="129"/>
  <c r="EU146" i="129"/>
  <c r="EU147" i="129"/>
  <c r="DA148" i="129"/>
  <c r="DN148" i="129"/>
  <c r="EM148" i="129"/>
  <c r="EY148" i="129"/>
  <c r="DE150" i="129"/>
  <c r="FR150" i="129"/>
  <c r="EM92" i="129"/>
  <c r="DG95" i="129"/>
  <c r="DZ98" i="129"/>
  <c r="EM99" i="129"/>
  <c r="FN99" i="129"/>
  <c r="EO107" i="129"/>
  <c r="EO108" i="129"/>
  <c r="DA111" i="129"/>
  <c r="EO112" i="129"/>
  <c r="DA115" i="129"/>
  <c r="DA116" i="129"/>
  <c r="EO117" i="129"/>
  <c r="EO118" i="129"/>
  <c r="DT119" i="129"/>
  <c r="EM119" i="129"/>
  <c r="DZ121" i="129"/>
  <c r="EW122" i="129"/>
  <c r="FX122" i="129"/>
  <c r="CY125" i="129"/>
  <c r="DT125" i="129"/>
  <c r="FT127" i="129"/>
  <c r="DN127" i="129"/>
  <c r="EM127" i="129"/>
  <c r="FN127" i="129"/>
  <c r="DZ128" i="129"/>
  <c r="FN130" i="129"/>
  <c r="DE131" i="129"/>
  <c r="DN133" i="129"/>
  <c r="EM133" i="129"/>
  <c r="DG136" i="129"/>
  <c r="FT140" i="129"/>
  <c r="DN144" i="129"/>
  <c r="DE147" i="129"/>
  <c r="DZ149" i="129"/>
  <c r="EU150" i="129"/>
  <c r="EM170" i="129"/>
  <c r="FX191" i="129"/>
  <c r="EU194" i="129"/>
  <c r="DA202" i="129"/>
  <c r="CY203" i="129"/>
  <c r="DT203" i="129"/>
  <c r="EM203" i="129"/>
  <c r="DE206" i="129"/>
  <c r="FX206" i="129"/>
  <c r="DT209" i="129"/>
  <c r="DZ209" i="129"/>
  <c r="DT218" i="129"/>
  <c r="FN218" i="129"/>
  <c r="EU219" i="129"/>
  <c r="FV219" i="129"/>
  <c r="DA221" i="129"/>
  <c r="CY224" i="129"/>
  <c r="DT224" i="129"/>
  <c r="EM234" i="129"/>
  <c r="DA156" i="129"/>
  <c r="DN161" i="129"/>
  <c r="EO161" i="129"/>
  <c r="EU163" i="129"/>
  <c r="FT166" i="129"/>
  <c r="EW166" i="129"/>
  <c r="FX166" i="129"/>
  <c r="DZ168" i="129"/>
  <c r="EW168" i="129"/>
  <c r="FX168" i="129"/>
  <c r="DG174" i="129"/>
  <c r="CY175" i="129"/>
  <c r="DN175" i="129"/>
  <c r="EU189" i="129"/>
  <c r="DE191" i="129"/>
  <c r="EW192" i="129"/>
  <c r="FV192" i="129"/>
  <c r="EM193" i="129"/>
  <c r="EW194" i="129"/>
  <c r="FV194" i="129"/>
  <c r="EO197" i="129"/>
  <c r="FX198" i="129"/>
  <c r="DE201" i="129"/>
  <c r="EW201" i="129"/>
  <c r="FX201" i="129"/>
  <c r="EO203" i="129"/>
  <c r="FX205" i="129"/>
  <c r="FV205" i="129"/>
  <c r="ES211" i="129"/>
  <c r="FT214" i="129"/>
  <c r="EY214" i="129"/>
  <c r="FX214" i="129"/>
  <c r="FX217" i="129"/>
  <c r="DN219" i="129"/>
  <c r="DZ219" i="129"/>
  <c r="EW219" i="129"/>
  <c r="FX219" i="129"/>
  <c r="DA224" i="129"/>
  <c r="EM224" i="129"/>
  <c r="FV226" i="129"/>
  <c r="DA234" i="129"/>
  <c r="EO234" i="129"/>
  <c r="EM239" i="129"/>
  <c r="DT161" i="129"/>
  <c r="EM168" i="129"/>
  <c r="EY168" i="129"/>
  <c r="EM175" i="129"/>
  <c r="FN175" i="129"/>
  <c r="EY191" i="129"/>
  <c r="DE192" i="129"/>
  <c r="EY192" i="129"/>
  <c r="FX192" i="129"/>
  <c r="DA193" i="129"/>
  <c r="FN193" i="129"/>
  <c r="DE194" i="129"/>
  <c r="DN198" i="129"/>
  <c r="EY201" i="129"/>
  <c r="DA203" i="129"/>
  <c r="FV211" i="129"/>
  <c r="EO229" i="129"/>
  <c r="FV232" i="129"/>
  <c r="DN239" i="129"/>
  <c r="EO239" i="129"/>
  <c r="DZ191" i="129"/>
  <c r="FV239" i="129"/>
  <c r="EW239" i="129"/>
  <c r="EU239" i="129"/>
  <c r="FN239" i="129"/>
  <c r="CY239" i="129"/>
  <c r="DT239" i="129"/>
  <c r="EW261" i="129"/>
  <c r="FV261" i="129"/>
  <c r="DA261" i="129"/>
  <c r="EO261" i="129"/>
  <c r="CY261" i="129"/>
  <c r="CY191" i="129"/>
  <c r="DT191" i="129"/>
  <c r="EM191" i="129"/>
  <c r="FN191" i="129"/>
  <c r="DN192" i="129"/>
  <c r="EM192" i="129"/>
  <c r="FN192" i="129"/>
  <c r="DN194" i="129"/>
  <c r="EM194" i="129"/>
  <c r="EO200" i="129"/>
  <c r="DN210" i="129"/>
  <c r="FN210" i="129"/>
  <c r="DG211" i="129"/>
  <c r="DZ211" i="129"/>
  <c r="FX275" i="129"/>
  <c r="EW275" i="129"/>
  <c r="EU275" i="129"/>
  <c r="DZ275" i="129"/>
  <c r="DT275" i="129"/>
  <c r="EO148" i="129"/>
  <c r="DE151" i="129"/>
  <c r="DZ155" i="129"/>
  <c r="DZ156" i="129"/>
  <c r="DZ157" i="129"/>
  <c r="DT160" i="129"/>
  <c r="EW161" i="129"/>
  <c r="DN163" i="129"/>
  <c r="EM163" i="129"/>
  <c r="DN164" i="129"/>
  <c r="EO164" i="129"/>
  <c r="EO166" i="129"/>
  <c r="EO167" i="129"/>
  <c r="DN169" i="129"/>
  <c r="EY169" i="129"/>
  <c r="FT173" i="129"/>
  <c r="EY173" i="129"/>
  <c r="DA174" i="129"/>
  <c r="DA191" i="129"/>
  <c r="CY192" i="129"/>
  <c r="DT192" i="129"/>
  <c r="EO192" i="129"/>
  <c r="CY194" i="129"/>
  <c r="DT194" i="129"/>
  <c r="DN197" i="129"/>
  <c r="EW197" i="129"/>
  <c r="EO201" i="129"/>
  <c r="FR203" i="129"/>
  <c r="FT204" i="129"/>
  <c r="DZ207" i="129"/>
  <c r="FX207" i="129"/>
  <c r="DG218" i="129"/>
  <c r="FX218" i="129"/>
  <c r="DZ220" i="129"/>
  <c r="DG221" i="129"/>
  <c r="EM221" i="129"/>
  <c r="FN221" i="129"/>
  <c r="FT222" i="129"/>
  <c r="EU224" i="129"/>
  <c r="DT241" i="129"/>
  <c r="CY264" i="129"/>
  <c r="DZ264" i="129"/>
  <c r="FV264" i="129"/>
  <c r="EW264" i="129"/>
  <c r="EU264" i="129"/>
  <c r="FN264" i="129"/>
  <c r="FN150" i="129"/>
  <c r="FR152" i="129"/>
  <c r="FR154" i="129"/>
  <c r="DN154" i="129"/>
  <c r="FT158" i="129"/>
  <c r="DN158" i="129"/>
  <c r="DZ158" i="129"/>
  <c r="FT159" i="129"/>
  <c r="CY160" i="129"/>
  <c r="FT164" i="129"/>
  <c r="DT164" i="129"/>
  <c r="DT172" i="129"/>
  <c r="EO191" i="129"/>
  <c r="DA192" i="129"/>
  <c r="EU193" i="129"/>
  <c r="DG195" i="129"/>
  <c r="FT196" i="129"/>
  <c r="DG203" i="129"/>
  <c r="EU203" i="129"/>
  <c r="EU209" i="129"/>
  <c r="FT209" i="129"/>
  <c r="CY211" i="129"/>
  <c r="FN211" i="129"/>
  <c r="DT217" i="129"/>
  <c r="EY217" i="129"/>
  <c r="DT220" i="129"/>
  <c r="FN220" i="129"/>
  <c r="FV221" i="129"/>
  <c r="EW224" i="129"/>
  <c r="EO224" i="129"/>
  <c r="EY224" i="129"/>
  <c r="DT227" i="129"/>
  <c r="EM227" i="129"/>
  <c r="FN151" i="129"/>
  <c r="FR156" i="129"/>
  <c r="DN156" i="129"/>
  <c r="FR157" i="129"/>
  <c r="DN157" i="129"/>
  <c r="DA160" i="129"/>
  <c r="EU160" i="129"/>
  <c r="DE170" i="129"/>
  <c r="DE175" i="129"/>
  <c r="EW175" i="129"/>
  <c r="FV175" i="129"/>
  <c r="DN193" i="129"/>
  <c r="EW193" i="129"/>
  <c r="EW198" i="129"/>
  <c r="FV198" i="129"/>
  <c r="DN203" i="129"/>
  <c r="DZ203" i="129"/>
  <c r="EW203" i="129"/>
  <c r="EY209" i="129"/>
  <c r="DA210" i="129"/>
  <c r="EM220" i="129"/>
  <c r="EO221" i="129"/>
  <c r="DT232" i="129"/>
  <c r="EO232" i="129"/>
  <c r="CY234" i="129"/>
  <c r="EW234" i="129"/>
  <c r="FX316" i="129"/>
  <c r="FN316" i="129"/>
  <c r="EM316" i="129"/>
  <c r="DA316" i="129"/>
  <c r="DZ316" i="129"/>
  <c r="DG316" i="129"/>
  <c r="DN261" i="129"/>
  <c r="EM261" i="129"/>
  <c r="FN261" i="129"/>
  <c r="DA262" i="129"/>
  <c r="EM262" i="129"/>
  <c r="FT303" i="129"/>
  <c r="FX318" i="129"/>
  <c r="EU318" i="129"/>
  <c r="FN223" i="129"/>
  <c r="EM225" i="129"/>
  <c r="DA227" i="129"/>
  <c r="EU230" i="129"/>
  <c r="DT231" i="129"/>
  <c r="DT235" i="129"/>
  <c r="DZ235" i="129"/>
  <c r="EW235" i="129"/>
  <c r="FV235" i="129"/>
  <c r="DA236" i="129"/>
  <c r="DA241" i="129"/>
  <c r="DA244" i="129"/>
  <c r="EO244" i="129"/>
  <c r="DN245" i="129"/>
  <c r="DZ245" i="129"/>
  <c r="FX248" i="129"/>
  <c r="FN252" i="129"/>
  <c r="EM253" i="129"/>
  <c r="DG253" i="129"/>
  <c r="EW253" i="129"/>
  <c r="FX253" i="129"/>
  <c r="DZ257" i="129"/>
  <c r="EY257" i="129"/>
  <c r="FX257" i="129"/>
  <c r="FV260" i="129"/>
  <c r="DT261" i="129"/>
  <c r="DT262" i="129"/>
  <c r="DE265" i="129"/>
  <c r="DG269" i="129"/>
  <c r="EW269" i="129"/>
  <c r="FV269" i="129"/>
  <c r="DG272" i="129"/>
  <c r="DA275" i="129"/>
  <c r="FV280" i="129"/>
  <c r="FN280" i="129"/>
  <c r="DA280" i="129"/>
  <c r="FR314" i="129"/>
  <c r="CY316" i="129"/>
  <c r="FR316" i="129"/>
  <c r="CY318" i="129"/>
  <c r="FN344" i="129"/>
  <c r="FV344" i="129"/>
  <c r="EO344" i="129"/>
  <c r="DA344" i="129"/>
  <c r="DA239" i="129"/>
  <c r="EU248" i="129"/>
  <c r="EY256" i="129"/>
  <c r="DE260" i="129"/>
  <c r="EW260" i="129"/>
  <c r="FX260" i="129"/>
  <c r="EM265" i="129"/>
  <c r="FN265" i="129"/>
  <c r="DG265" i="129"/>
  <c r="EO272" i="129"/>
  <c r="DA285" i="129"/>
  <c r="EY334" i="129"/>
  <c r="DZ334" i="129"/>
  <c r="FV334" i="129"/>
  <c r="EW334" i="129"/>
  <c r="DN257" i="129"/>
  <c r="EM257" i="129"/>
  <c r="EY260" i="129"/>
  <c r="FV262" i="129"/>
  <c r="DN265" i="129"/>
  <c r="EF265" i="129" s="1"/>
  <c r="DZ265" i="129"/>
  <c r="FN281" i="129"/>
  <c r="FX281" i="129"/>
  <c r="DN282" i="129"/>
  <c r="FV316" i="129"/>
  <c r="DT257" i="129"/>
  <c r="EU262" i="129"/>
  <c r="DE282" i="129"/>
  <c r="EO282" i="129"/>
  <c r="EU316" i="129"/>
  <c r="EY318" i="129"/>
  <c r="FR320" i="129"/>
  <c r="DA320" i="129"/>
  <c r="ES207" i="129"/>
  <c r="EW215" i="129"/>
  <c r="EY219" i="129"/>
  <c r="FX221" i="129"/>
  <c r="DN224" i="129"/>
  <c r="DZ224" i="129"/>
  <c r="FX224" i="129"/>
  <c r="EU225" i="129"/>
  <c r="DG227" i="129"/>
  <c r="EO230" i="129"/>
  <c r="DN234" i="129"/>
  <c r="DZ234" i="129"/>
  <c r="FX234" i="129"/>
  <c r="DG241" i="129"/>
  <c r="EU244" i="129"/>
  <c r="FX244" i="129"/>
  <c r="DN247" i="129"/>
  <c r="EM247" i="129"/>
  <c r="DN248" i="129"/>
  <c r="EM248" i="129"/>
  <c r="DN251" i="129"/>
  <c r="EO253" i="129"/>
  <c r="DN256" i="129"/>
  <c r="CY257" i="129"/>
  <c r="FX258" i="129"/>
  <c r="DN258" i="129"/>
  <c r="EO269" i="129"/>
  <c r="FN269" i="129"/>
  <c r="DG270" i="129"/>
  <c r="DZ271" i="129"/>
  <c r="FV271" i="129"/>
  <c r="EW271" i="129"/>
  <c r="DT271" i="129"/>
  <c r="EM274" i="129"/>
  <c r="CY274" i="129"/>
  <c r="CY281" i="129"/>
  <c r="FR281" i="129"/>
  <c r="CY284" i="129"/>
  <c r="DA288" i="129"/>
  <c r="FT288" i="129"/>
  <c r="EM288" i="129"/>
  <c r="CY288" i="129"/>
  <c r="FT310" i="129"/>
  <c r="CY320" i="129"/>
  <c r="DA232" i="129"/>
  <c r="DT234" i="129"/>
  <c r="EY234" i="129"/>
  <c r="FN236" i="129"/>
  <c r="DG236" i="129"/>
  <c r="DZ239" i="129"/>
  <c r="EY239" i="129"/>
  <c r="FX239" i="129"/>
  <c r="EM243" i="129"/>
  <c r="DN244" i="129"/>
  <c r="EF244" i="129" s="1"/>
  <c r="DZ244" i="129"/>
  <c r="EW244" i="129"/>
  <c r="DN249" i="129"/>
  <c r="EM249" i="129"/>
  <c r="FN249" i="129"/>
  <c r="CY256" i="129"/>
  <c r="DA257" i="129"/>
  <c r="DA260" i="129"/>
  <c r="EO260" i="129"/>
  <c r="EY261" i="129"/>
  <c r="DE262" i="129"/>
  <c r="FT270" i="129"/>
  <c r="EM270" i="129"/>
  <c r="DZ318" i="129"/>
  <c r="DE337" i="129"/>
  <c r="DZ337" i="129"/>
  <c r="DZ344" i="129"/>
  <c r="FV405" i="129"/>
  <c r="FR405" i="129"/>
  <c r="EM405" i="129"/>
  <c r="FL538" i="129"/>
  <c r="FR538" i="129"/>
  <c r="DA538" i="129"/>
  <c r="EO538" i="129"/>
  <c r="FT358" i="129"/>
  <c r="EO358" i="129"/>
  <c r="DA358" i="129"/>
  <c r="DG358" i="129"/>
  <c r="DZ358" i="129"/>
  <c r="DA362" i="129"/>
  <c r="FV362" i="129"/>
  <c r="DZ362" i="129"/>
  <c r="EO364" i="129"/>
  <c r="CY405" i="129"/>
  <c r="EY409" i="129"/>
  <c r="DA409" i="129"/>
  <c r="FX414" i="129"/>
  <c r="EO414" i="129"/>
  <c r="DN264" i="129"/>
  <c r="EY264" i="129"/>
  <c r="FX264" i="129"/>
  <c r="DA265" i="129"/>
  <c r="DN269" i="129"/>
  <c r="DZ269" i="129"/>
  <c r="EY269" i="129"/>
  <c r="FX269" i="129"/>
  <c r="DN274" i="129"/>
  <c r="EY274" i="129"/>
  <c r="DE277" i="129"/>
  <c r="EM278" i="129"/>
  <c r="DN280" i="129"/>
  <c r="DA282" i="129"/>
  <c r="FT284" i="129"/>
  <c r="FT291" i="129"/>
  <c r="EY316" i="129"/>
  <c r="DA318" i="129"/>
  <c r="DT318" i="129"/>
  <c r="DG324" i="129"/>
  <c r="DZ324" i="129"/>
  <c r="EY324" i="129"/>
  <c r="FX324" i="129"/>
  <c r="DA327" i="129"/>
  <c r="DA334" i="129"/>
  <c r="EW336" i="129"/>
  <c r="FV336" i="129"/>
  <c r="DA337" i="129"/>
  <c r="CY344" i="129"/>
  <c r="DT344" i="129"/>
  <c r="EM344" i="129"/>
  <c r="DG345" i="129"/>
  <c r="DZ345" i="129"/>
  <c r="DG347" i="129"/>
  <c r="EM347" i="129"/>
  <c r="FN347" i="129"/>
  <c r="DZ351" i="129"/>
  <c r="EY351" i="129"/>
  <c r="EM353" i="129"/>
  <c r="EY354" i="129"/>
  <c r="DN356" i="129"/>
  <c r="EO357" i="129"/>
  <c r="EM358" i="129"/>
  <c r="EY358" i="129"/>
  <c r="DG360" i="129"/>
  <c r="DZ360" i="129"/>
  <c r="FN362" i="129"/>
  <c r="DZ367" i="129"/>
  <c r="DZ369" i="129"/>
  <c r="DZ378" i="129"/>
  <c r="DT260" i="129"/>
  <c r="EM260" i="129"/>
  <c r="FN260" i="129"/>
  <c r="EU261" i="129"/>
  <c r="EO262" i="129"/>
  <c r="DT264" i="129"/>
  <c r="EM264" i="129"/>
  <c r="FE264" i="129" s="1"/>
  <c r="FT266" i="129"/>
  <c r="DT269" i="129"/>
  <c r="EM269" i="129"/>
  <c r="EY271" i="129"/>
  <c r="DT274" i="129"/>
  <c r="DG277" i="129"/>
  <c r="CY278" i="129"/>
  <c r="EM283" i="129"/>
  <c r="FL283" i="129"/>
  <c r="EU291" i="129"/>
  <c r="DZ300" i="129"/>
  <c r="ES303" i="129"/>
  <c r="DZ308" i="129"/>
  <c r="DT316" i="129"/>
  <c r="FR318" i="129"/>
  <c r="DN324" i="129"/>
  <c r="EM332" i="129"/>
  <c r="FN332" i="129"/>
  <c r="EU334" i="129"/>
  <c r="FX337" i="129"/>
  <c r="EM345" i="129"/>
  <c r="DG354" i="129"/>
  <c r="DZ354" i="129"/>
  <c r="DT356" i="129"/>
  <c r="FR357" i="129"/>
  <c r="CY358" i="129"/>
  <c r="DT358" i="129"/>
  <c r="FV360" i="129"/>
  <c r="EW360" i="129"/>
  <c r="DE360" i="129"/>
  <c r="DT362" i="129"/>
  <c r="FN367" i="129"/>
  <c r="FV368" i="129"/>
  <c r="EM368" i="129"/>
  <c r="EM371" i="129"/>
  <c r="FN371" i="129"/>
  <c r="DG373" i="129"/>
  <c r="FT375" i="129"/>
  <c r="FZ375" i="129"/>
  <c r="FA375" i="129"/>
  <c r="EB375" i="129"/>
  <c r="DC375" i="129"/>
  <c r="DZ375" i="129"/>
  <c r="DT375" i="129"/>
  <c r="DN378" i="129"/>
  <c r="EM378" i="129"/>
  <c r="DZ382" i="129"/>
  <c r="DA264" i="129"/>
  <c r="EO264" i="129"/>
  <c r="DA269" i="129"/>
  <c r="DG271" i="129"/>
  <c r="FN273" i="129"/>
  <c r="DA274" i="129"/>
  <c r="EO274" i="129"/>
  <c r="DG275" i="129"/>
  <c r="EW277" i="129"/>
  <c r="FV277" i="129"/>
  <c r="DE279" i="129"/>
  <c r="EO280" i="129"/>
  <c r="EU284" i="129"/>
  <c r="FL297" i="129"/>
  <c r="EO297" i="129"/>
  <c r="DN326" i="129"/>
  <c r="DN336" i="129"/>
  <c r="DZ336" i="129"/>
  <c r="EY336" i="129"/>
  <c r="EU337" i="129"/>
  <c r="DG341" i="129"/>
  <c r="DT345" i="129"/>
  <c r="FX347" i="129"/>
  <c r="EO347" i="129"/>
  <c r="EM354" i="129"/>
  <c r="FN354" i="129"/>
  <c r="DG357" i="129"/>
  <c r="FR362" i="129"/>
  <c r="EU364" i="129"/>
  <c r="FV367" i="129"/>
  <c r="EW367" i="129"/>
  <c r="DA367" i="129"/>
  <c r="DN367" i="129"/>
  <c r="FT369" i="129"/>
  <c r="DT369" i="129"/>
  <c r="FV378" i="129"/>
  <c r="EW378" i="129"/>
  <c r="FR378" i="129"/>
  <c r="DT378" i="129"/>
  <c r="FN408" i="129"/>
  <c r="EY408" i="129"/>
  <c r="FR344" i="129"/>
  <c r="CY345" i="129"/>
  <c r="EO345" i="129"/>
  <c r="FR347" i="129"/>
  <c r="CY354" i="129"/>
  <c r="DT354" i="129"/>
  <c r="EO354" i="129"/>
  <c r="DE359" i="129"/>
  <c r="EO367" i="129"/>
  <c r="CY369" i="129"/>
  <c r="FT373" i="129"/>
  <c r="DT373" i="129"/>
  <c r="CY378" i="129"/>
  <c r="EO378" i="129"/>
  <c r="EO379" i="129"/>
  <c r="FR379" i="129"/>
  <c r="EM379" i="129"/>
  <c r="DT403" i="129"/>
  <c r="DZ405" i="129"/>
  <c r="CY291" i="129"/>
  <c r="DT291" i="129"/>
  <c r="EM291" i="129"/>
  <c r="EO295" i="129"/>
  <c r="DZ296" i="129"/>
  <c r="ES297" i="129"/>
  <c r="FX315" i="129"/>
  <c r="DG317" i="129"/>
  <c r="DA324" i="129"/>
  <c r="FT325" i="129"/>
  <c r="DN325" i="129"/>
  <c r="FV327" i="129"/>
  <c r="EU331" i="129"/>
  <c r="DA332" i="129"/>
  <c r="EU335" i="129"/>
  <c r="CY336" i="129"/>
  <c r="EM338" i="129"/>
  <c r="DA347" i="129"/>
  <c r="DA351" i="129"/>
  <c r="EO351" i="129"/>
  <c r="DA357" i="129"/>
  <c r="GE357" i="129" s="1"/>
  <c r="DZ357" i="129"/>
  <c r="FV359" i="129"/>
  <c r="FN360" i="129"/>
  <c r="FT361" i="129"/>
  <c r="EM361" i="129"/>
  <c r="EY361" i="129"/>
  <c r="EU362" i="129"/>
  <c r="FN365" i="129"/>
  <c r="FV366" i="129"/>
  <c r="DA366" i="129"/>
  <c r="DA368" i="129"/>
  <c r="CY373" i="129"/>
  <c r="FR373" i="129"/>
  <c r="DV375" i="129"/>
  <c r="FR376" i="129"/>
  <c r="DA376" i="129"/>
  <c r="DN376" i="129"/>
  <c r="FT394" i="129"/>
  <c r="CY394" i="129"/>
  <c r="DZ394" i="129"/>
  <c r="EM394" i="129"/>
  <c r="FN394" i="129"/>
  <c r="DT325" i="129"/>
  <c r="FR325" i="129"/>
  <c r="EY327" i="129"/>
  <c r="DG331" i="129"/>
  <c r="EW331" i="129"/>
  <c r="EU332" i="129"/>
  <c r="FX332" i="129"/>
  <c r="EW335" i="129"/>
  <c r="FV335" i="129"/>
  <c r="DA336" i="129"/>
  <c r="DN337" i="129"/>
  <c r="FN337" i="129"/>
  <c r="EU344" i="129"/>
  <c r="DA346" i="129"/>
  <c r="EU347" i="129"/>
  <c r="FV347" i="129"/>
  <c r="DG349" i="129"/>
  <c r="FR351" i="129"/>
  <c r="EY353" i="129"/>
  <c r="DZ355" i="129"/>
  <c r="FA355" i="129"/>
  <c r="GH355" i="129"/>
  <c r="EW356" i="129"/>
  <c r="FV356" i="129"/>
  <c r="DT357" i="129"/>
  <c r="EY357" i="129"/>
  <c r="EU358" i="129"/>
  <c r="DE365" i="129"/>
  <c r="FX367" i="129"/>
  <c r="FV369" i="129"/>
  <c r="FX371" i="129"/>
  <c r="FN405" i="129"/>
  <c r="FR407" i="129"/>
  <c r="EO409" i="129"/>
  <c r="DT410" i="129"/>
  <c r="EO410" i="129"/>
  <c r="CY414" i="129"/>
  <c r="EM428" i="129"/>
  <c r="EO429" i="129"/>
  <c r="DA429" i="129"/>
  <c r="EM429" i="129"/>
  <c r="DE433" i="129"/>
  <c r="DT433" i="129"/>
  <c r="FN485" i="129"/>
  <c r="EM485" i="129"/>
  <c r="FV485" i="129"/>
  <c r="EY485" i="129"/>
  <c r="DA485" i="129"/>
  <c r="DG378" i="129"/>
  <c r="EU378" i="129"/>
  <c r="DT381" i="129"/>
  <c r="EM381" i="129"/>
  <c r="DN384" i="129"/>
  <c r="FN384" i="129"/>
  <c r="FN397" i="129"/>
  <c r="EM404" i="129"/>
  <c r="CY407" i="129"/>
  <c r="CY410" i="129"/>
  <c r="DZ411" i="129"/>
  <c r="FV412" i="129"/>
  <c r="DT420" i="129"/>
  <c r="EM420" i="129"/>
  <c r="EU426" i="129"/>
  <c r="FV426" i="129"/>
  <c r="CY428" i="129"/>
  <c r="DT428" i="129"/>
  <c r="EO428" i="129"/>
  <c r="DT429" i="129"/>
  <c r="CY357" i="129"/>
  <c r="DN357" i="129"/>
  <c r="EU357" i="129"/>
  <c r="FN359" i="129"/>
  <c r="CY361" i="129"/>
  <c r="CY364" i="129"/>
  <c r="DN368" i="129"/>
  <c r="EY371" i="129"/>
  <c r="EY372" i="129"/>
  <c r="CY377" i="129"/>
  <c r="FN381" i="129"/>
  <c r="CY384" i="129"/>
  <c r="DK398" i="129"/>
  <c r="FC398" i="129"/>
  <c r="CY404" i="129"/>
  <c r="EO405" i="129"/>
  <c r="EU407" i="129"/>
  <c r="DA410" i="129"/>
  <c r="FR410" i="129"/>
  <c r="CY411" i="129"/>
  <c r="DT411" i="129"/>
  <c r="EM411" i="129"/>
  <c r="EY412" i="129"/>
  <c r="CY420" i="129"/>
  <c r="FN420" i="129"/>
  <c r="DT423" i="129"/>
  <c r="DG424" i="129"/>
  <c r="FT432" i="129"/>
  <c r="EO432" i="129"/>
  <c r="DZ443" i="129"/>
  <c r="FN447" i="129"/>
  <c r="DE457" i="129"/>
  <c r="EW457" i="129"/>
  <c r="DA457" i="129"/>
  <c r="EY407" i="129"/>
  <c r="DZ412" i="129"/>
  <c r="EU414" i="129"/>
  <c r="FV424" i="129"/>
  <c r="CY424" i="129"/>
  <c r="FN424" i="129"/>
  <c r="EY426" i="129"/>
  <c r="FT464" i="129"/>
  <c r="DE464" i="129"/>
  <c r="FX464" i="129"/>
  <c r="EU410" i="129"/>
  <c r="FV410" i="129"/>
  <c r="EM412" i="129"/>
  <c r="FN412" i="129"/>
  <c r="DX414" i="129"/>
  <c r="EM426" i="129"/>
  <c r="DG426" i="129"/>
  <c r="DZ426" i="129"/>
  <c r="FV429" i="129"/>
  <c r="EU446" i="129"/>
  <c r="DE446" i="129"/>
  <c r="FV446" i="129"/>
  <c r="EW446" i="129"/>
  <c r="FT450" i="129"/>
  <c r="FN450" i="129"/>
  <c r="FR358" i="129"/>
  <c r="CY360" i="129"/>
  <c r="DN360" i="129"/>
  <c r="EM360" i="129"/>
  <c r="FX360" i="129"/>
  <c r="EY362" i="129"/>
  <c r="FR369" i="129"/>
  <c r="DN371" i="129"/>
  <c r="DN372" i="129"/>
  <c r="DZ373" i="129"/>
  <c r="EW377" i="129"/>
  <c r="DA378" i="129"/>
  <c r="FN378" i="129"/>
  <c r="DT382" i="129"/>
  <c r="FV384" i="129"/>
  <c r="EM387" i="129"/>
  <c r="FL389" i="129"/>
  <c r="CY397" i="129"/>
  <c r="FN398" i="129"/>
  <c r="CY403" i="129"/>
  <c r="EU405" i="129"/>
  <c r="DZ410" i="129"/>
  <c r="CY412" i="129"/>
  <c r="DT412" i="129"/>
  <c r="EO412" i="129"/>
  <c r="EM415" i="129"/>
  <c r="FX417" i="129"/>
  <c r="EO417" i="129"/>
  <c r="FF417" i="129" s="1"/>
  <c r="DZ417" i="129"/>
  <c r="DN426" i="129"/>
  <c r="EW429" i="129"/>
  <c r="FX429" i="129"/>
  <c r="FX486" i="129"/>
  <c r="CY486" i="129"/>
  <c r="DG486" i="129"/>
  <c r="DG381" i="129"/>
  <c r="EU381" i="129"/>
  <c r="FR382" i="129"/>
  <c r="DA391" i="129"/>
  <c r="EU397" i="129"/>
  <c r="FT399" i="129"/>
  <c r="EM408" i="129"/>
  <c r="EM410" i="129"/>
  <c r="DT415" i="129"/>
  <c r="FX424" i="129"/>
  <c r="CY426" i="129"/>
  <c r="DT426" i="129"/>
  <c r="FX427" i="129"/>
  <c r="DE429" i="129"/>
  <c r="EY429" i="129"/>
  <c r="FX446" i="129"/>
  <c r="FX463" i="129"/>
  <c r="EU415" i="129"/>
  <c r="DT418" i="129"/>
  <c r="DZ419" i="129"/>
  <c r="FX421" i="129"/>
  <c r="FN421" i="129"/>
  <c r="DA423" i="129"/>
  <c r="DN424" i="129"/>
  <c r="EM424" i="129"/>
  <c r="FT425" i="129"/>
  <c r="EW425" i="129"/>
  <c r="FV425" i="129"/>
  <c r="DA426" i="129"/>
  <c r="FN426" i="129"/>
  <c r="DG427" i="129"/>
  <c r="EY427" i="129"/>
  <c r="FN429" i="129"/>
  <c r="DN430" i="129"/>
  <c r="EW431" i="129"/>
  <c r="EY435" i="129"/>
  <c r="DE438" i="129"/>
  <c r="FV439" i="129"/>
  <c r="EO440" i="129"/>
  <c r="DX441" i="129"/>
  <c r="EO444" i="129"/>
  <c r="CY446" i="129"/>
  <c r="DN447" i="129"/>
  <c r="DE448" i="129"/>
  <c r="DN450" i="129"/>
  <c r="FV452" i="129"/>
  <c r="DZ454" i="129"/>
  <c r="CY457" i="129"/>
  <c r="DN457" i="129"/>
  <c r="EM457" i="129"/>
  <c r="FN457" i="129"/>
  <c r="DA462" i="129"/>
  <c r="DA463" i="129"/>
  <c r="EU465" i="129"/>
  <c r="EW466" i="129"/>
  <c r="FX466" i="129"/>
  <c r="DA467" i="129"/>
  <c r="DT467" i="129"/>
  <c r="EW472" i="129"/>
  <c r="DN472" i="129"/>
  <c r="DT478" i="129"/>
  <c r="DE478" i="129"/>
  <c r="EU478" i="129"/>
  <c r="EY482" i="129"/>
  <c r="DZ524" i="129"/>
  <c r="FV524" i="129"/>
  <c r="DA524" i="129"/>
  <c r="EO524" i="129"/>
  <c r="CY524" i="129"/>
  <c r="CY418" i="129"/>
  <c r="EO418" i="129"/>
  <c r="CY419" i="129"/>
  <c r="DT419" i="129"/>
  <c r="EM419" i="129"/>
  <c r="CY421" i="129"/>
  <c r="EM421" i="129"/>
  <c r="EU423" i="129"/>
  <c r="DN425" i="129"/>
  <c r="DZ425" i="129"/>
  <c r="EY425" i="129"/>
  <c r="FX425" i="129"/>
  <c r="DN427" i="129"/>
  <c r="FE427" i="129" s="1"/>
  <c r="DZ427" i="129"/>
  <c r="EU428" i="129"/>
  <c r="FT430" i="129"/>
  <c r="DT430" i="129"/>
  <c r="FN430" i="129"/>
  <c r="DE431" i="129"/>
  <c r="EY431" i="129"/>
  <c r="EU438" i="129"/>
  <c r="EW439" i="129"/>
  <c r="DT441" i="129"/>
  <c r="EQ441" i="129"/>
  <c r="FX441" i="129"/>
  <c r="DG445" i="129"/>
  <c r="EW445" i="129"/>
  <c r="DG448" i="129"/>
  <c r="EM448" i="129"/>
  <c r="FR449" i="129"/>
  <c r="DE452" i="129"/>
  <c r="EU452" i="129"/>
  <c r="EO453" i="129"/>
  <c r="FN453" i="129"/>
  <c r="FN454" i="129"/>
  <c r="GE454" i="129" s="1"/>
  <c r="EU456" i="129"/>
  <c r="FV456" i="129"/>
  <c r="FV462" i="129"/>
  <c r="EY463" i="129"/>
  <c r="EY466" i="129"/>
  <c r="DN470" i="129"/>
  <c r="CY472" i="129"/>
  <c r="DN482" i="129"/>
  <c r="DA506" i="129"/>
  <c r="CY523" i="129"/>
  <c r="DX534" i="129"/>
  <c r="DG428" i="129"/>
  <c r="DZ431" i="129"/>
  <c r="EY452" i="129"/>
  <c r="FT454" i="129"/>
  <c r="DN454" i="129"/>
  <c r="EO454" i="129"/>
  <c r="DN455" i="129"/>
  <c r="EM455" i="129"/>
  <c r="DG456" i="129"/>
  <c r="EW456" i="129"/>
  <c r="EU462" i="129"/>
  <c r="DG469" i="129"/>
  <c r="FN470" i="129"/>
  <c r="DT470" i="129"/>
  <c r="DE470" i="129"/>
  <c r="EY471" i="129"/>
  <c r="FT471" i="129"/>
  <c r="DT471" i="129"/>
  <c r="EO471" i="129"/>
  <c r="FX473" i="129"/>
  <c r="EY473" i="129"/>
  <c r="EM473" i="129"/>
  <c r="EO482" i="129"/>
  <c r="DT482" i="129"/>
  <c r="EU482" i="129"/>
  <c r="DE482" i="129"/>
  <c r="EU486" i="129"/>
  <c r="DT502" i="129"/>
  <c r="FT526" i="129"/>
  <c r="EW526" i="129"/>
  <c r="EU433" i="129"/>
  <c r="DT435" i="129"/>
  <c r="DE440" i="129"/>
  <c r="FV440" i="129"/>
  <c r="DT445" i="129"/>
  <c r="CY448" i="129"/>
  <c r="DG449" i="129"/>
  <c r="EU449" i="129"/>
  <c r="DN452" i="129"/>
  <c r="DT454" i="129"/>
  <c r="DN456" i="129"/>
  <c r="DZ456" i="129"/>
  <c r="EY456" i="129"/>
  <c r="GB458" i="129"/>
  <c r="EY459" i="129"/>
  <c r="DG465" i="129"/>
  <c r="FT466" i="129"/>
  <c r="CY473" i="129"/>
  <c r="DX477" i="129"/>
  <c r="CY482" i="129"/>
  <c r="FV490" i="129"/>
  <c r="FL490" i="129"/>
  <c r="DZ440" i="129"/>
  <c r="EY440" i="129"/>
  <c r="FX440" i="129"/>
  <c r="DZ444" i="129"/>
  <c r="EW444" i="129"/>
  <c r="FX444" i="129"/>
  <c r="EO445" i="129"/>
  <c r="DT449" i="129"/>
  <c r="DT452" i="129"/>
  <c r="FT453" i="129"/>
  <c r="DG453" i="129"/>
  <c r="EW453" i="129"/>
  <c r="FV453" i="129"/>
  <c r="FV454" i="129"/>
  <c r="EM456" i="129"/>
  <c r="FN456" i="129"/>
  <c r="DZ462" i="129"/>
  <c r="FN462" i="129"/>
  <c r="EO463" i="129"/>
  <c r="FN467" i="129"/>
  <c r="ED477" i="129"/>
  <c r="EW479" i="129"/>
  <c r="CY479" i="129"/>
  <c r="FV479" i="129"/>
  <c r="EU479" i="129"/>
  <c r="DZ479" i="129"/>
  <c r="FV534" i="129"/>
  <c r="DA534" i="129"/>
  <c r="DZ534" i="129"/>
  <c r="CY534" i="129"/>
  <c r="DG534" i="129"/>
  <c r="DG446" i="129"/>
  <c r="EM446" i="129"/>
  <c r="EY450" i="129"/>
  <c r="EM462" i="129"/>
  <c r="FV463" i="129"/>
  <c r="DE463" i="129"/>
  <c r="DT463" i="129"/>
  <c r="EW467" i="129"/>
  <c r="FV467" i="129"/>
  <c r="EM467" i="129"/>
  <c r="FV473" i="129"/>
  <c r="DG477" i="129"/>
  <c r="EM477" i="129"/>
  <c r="FL497" i="129"/>
  <c r="EY507" i="129"/>
  <c r="EY518" i="129"/>
  <c r="DI542" i="129"/>
  <c r="FT460" i="129"/>
  <c r="DZ460" i="129"/>
  <c r="DZ461" i="129"/>
  <c r="FN461" i="129"/>
  <c r="DG462" i="129"/>
  <c r="DG464" i="129"/>
  <c r="DG466" i="129"/>
  <c r="DG473" i="129"/>
  <c r="DT474" i="129"/>
  <c r="EO474" i="129"/>
  <c r="EU475" i="129"/>
  <c r="DA476" i="129"/>
  <c r="EO479" i="129"/>
  <c r="DG480" i="129"/>
  <c r="EW480" i="129"/>
  <c r="DT486" i="129"/>
  <c r="DA501" i="129"/>
  <c r="FV504" i="129"/>
  <c r="EU511" i="129"/>
  <c r="FV511" i="129"/>
  <c r="FC512" i="129"/>
  <c r="FZ512" i="129"/>
  <c r="EU513" i="129"/>
  <c r="DZ517" i="129"/>
  <c r="DZ518" i="129"/>
  <c r="EW519" i="129"/>
  <c r="CY526" i="129"/>
  <c r="DN526" i="129"/>
  <c r="EM526" i="129"/>
  <c r="FN526" i="129"/>
  <c r="FV528" i="129"/>
  <c r="DA529" i="129"/>
  <c r="EW533" i="129"/>
  <c r="DN534" i="129"/>
  <c r="DX536" i="129"/>
  <c r="FZ537" i="129"/>
  <c r="DV541" i="129"/>
  <c r="EQ541" i="129"/>
  <c r="DX542" i="129"/>
  <c r="EU467" i="129"/>
  <c r="DN473" i="129"/>
  <c r="EU476" i="129"/>
  <c r="DN480" i="129"/>
  <c r="DA486" i="129"/>
  <c r="EU500" i="129"/>
  <c r="EY508" i="129"/>
  <c r="EU510" i="129"/>
  <c r="DT512" i="129"/>
  <c r="EM512" i="129"/>
  <c r="EM517" i="129"/>
  <c r="DN518" i="129"/>
  <c r="DT519" i="129"/>
  <c r="DZ519" i="129"/>
  <c r="FR519" i="129"/>
  <c r="EQ520" i="129"/>
  <c r="FP520" i="129"/>
  <c r="EU522" i="129"/>
  <c r="DA526" i="129"/>
  <c r="EO526" i="129"/>
  <c r="DE528" i="129"/>
  <c r="FX533" i="129"/>
  <c r="DT534" i="129"/>
  <c r="EM534" i="129"/>
  <c r="FN534" i="129"/>
  <c r="EU535" i="129"/>
  <c r="FR535" i="129"/>
  <c r="DZ536" i="129"/>
  <c r="FA537" i="129"/>
  <c r="GB537" i="129"/>
  <c r="ES538" i="129"/>
  <c r="EY542" i="129"/>
  <c r="EU507" i="129"/>
  <c r="DT517" i="129"/>
  <c r="DT518" i="129"/>
  <c r="EY519" i="129"/>
  <c r="DZ522" i="129"/>
  <c r="DG535" i="129"/>
  <c r="DX535" i="129"/>
  <c r="EW535" i="129"/>
  <c r="EJ537" i="129"/>
  <c r="GH537" i="129"/>
  <c r="DT542" i="129"/>
  <c r="DZ542" i="129"/>
  <c r="DV519" i="129"/>
  <c r="FA519" i="129"/>
  <c r="FV519" i="129"/>
  <c r="FR534" i="129"/>
  <c r="DC542" i="129"/>
  <c r="DA482" i="129"/>
  <c r="EM482" i="129"/>
  <c r="ES497" i="129"/>
  <c r="EU501" i="129"/>
  <c r="DZ506" i="129"/>
  <c r="FT510" i="129"/>
  <c r="DZ510" i="129"/>
  <c r="FN510" i="129"/>
  <c r="DZ514" i="129"/>
  <c r="DA517" i="129"/>
  <c r="DA518" i="129"/>
  <c r="DE519" i="129"/>
  <c r="FC519" i="129"/>
  <c r="DA528" i="129"/>
  <c r="CY535" i="129"/>
  <c r="DZ535" i="129"/>
  <c r="EY535" i="129"/>
  <c r="DI540" i="129"/>
  <c r="FA541" i="129"/>
  <c r="DV542" i="129"/>
  <c r="DA470" i="129"/>
  <c r="FX472" i="129"/>
  <c r="CY484" i="129"/>
  <c r="DG501" i="129"/>
  <c r="DZ501" i="129"/>
  <c r="EO511" i="129"/>
  <c r="DI512" i="129"/>
  <c r="FV517" i="129"/>
  <c r="EU518" i="129"/>
  <c r="CY519" i="129"/>
  <c r="EQ519" i="129"/>
  <c r="GB519" i="129"/>
  <c r="FV521" i="129"/>
  <c r="CY522" i="129"/>
  <c r="EO522" i="129"/>
  <c r="FN522" i="129"/>
  <c r="DN529" i="129"/>
  <c r="CY530" i="129"/>
  <c r="DT530" i="129"/>
  <c r="EU534" i="129"/>
  <c r="DA535" i="129"/>
  <c r="EM535" i="129"/>
  <c r="DV537" i="129"/>
  <c r="CY50" i="129"/>
  <c r="FT51" i="129"/>
  <c r="EO51" i="129"/>
  <c r="DA51" i="129"/>
  <c r="DZ51" i="129"/>
  <c r="FV51" i="129"/>
  <c r="EW51" i="129"/>
  <c r="FR51" i="129"/>
  <c r="DT24" i="129"/>
  <c r="EM24" i="129"/>
  <c r="FT35" i="129"/>
  <c r="EO35" i="129"/>
  <c r="DZ35" i="129"/>
  <c r="FV35" i="129"/>
  <c r="EW35" i="129"/>
  <c r="DG35" i="129"/>
  <c r="EM35" i="129"/>
  <c r="FT38" i="129"/>
  <c r="DA38" i="129"/>
  <c r="DZ38" i="129"/>
  <c r="FV38" i="129"/>
  <c r="EW38" i="129"/>
  <c r="DE38" i="129"/>
  <c r="FT42" i="129"/>
  <c r="DE42" i="129"/>
  <c r="EO42" i="129"/>
  <c r="DA42" i="129"/>
  <c r="DZ42" i="129"/>
  <c r="EU50" i="129"/>
  <c r="FT58" i="129"/>
  <c r="DE58" i="129"/>
  <c r="EO58" i="129"/>
  <c r="DA58" i="129"/>
  <c r="DZ58" i="129"/>
  <c r="FV58" i="129"/>
  <c r="EW58" i="129"/>
  <c r="EU34" i="129"/>
  <c r="FV34" i="129"/>
  <c r="DG27" i="129"/>
  <c r="DA24" i="129"/>
  <c r="EU30" i="129"/>
  <c r="FT43" i="129"/>
  <c r="EO43" i="129"/>
  <c r="DA43" i="129"/>
  <c r="DZ43" i="129"/>
  <c r="FV43" i="129"/>
  <c r="EW43" i="129"/>
  <c r="EU51" i="129"/>
  <c r="FX56" i="129"/>
  <c r="EU27" i="129"/>
  <c r="EU24" i="129"/>
  <c r="FX24" i="129"/>
  <c r="DG34" i="129"/>
  <c r="DG50" i="129"/>
  <c r="FT24" i="129"/>
  <c r="FV24" i="129"/>
  <c r="EW24" i="129"/>
  <c r="DE24" i="129"/>
  <c r="EO24" i="129"/>
  <c r="FT27" i="129"/>
  <c r="EO27" i="129"/>
  <c r="DZ27" i="129"/>
  <c r="FV27" i="129"/>
  <c r="EW27" i="129"/>
  <c r="DG30" i="129"/>
  <c r="EY24" i="129"/>
  <c r="FT26" i="129"/>
  <c r="DE26" i="129"/>
  <c r="EO26" i="129"/>
  <c r="DA26" i="129"/>
  <c r="DZ26" i="129"/>
  <c r="FN30" i="129"/>
  <c r="DN34" i="129"/>
  <c r="FN34" i="129"/>
  <c r="EU43" i="129"/>
  <c r="DN50" i="129"/>
  <c r="DE51" i="129"/>
  <c r="FT30" i="129"/>
  <c r="DA30" i="129"/>
  <c r="DZ30" i="129"/>
  <c r="FV30" i="129"/>
  <c r="EW30" i="129"/>
  <c r="DE30" i="129"/>
  <c r="FT34" i="129"/>
  <c r="DE34" i="129"/>
  <c r="EO34" i="129"/>
  <c r="DA34" i="129"/>
  <c r="DZ34" i="129"/>
  <c r="FT50" i="129"/>
  <c r="DE50" i="129"/>
  <c r="EO50" i="129"/>
  <c r="DA50" i="129"/>
  <c r="DZ50" i="129"/>
  <c r="DG51" i="129"/>
  <c r="CY58" i="129"/>
  <c r="DN58" i="129"/>
  <c r="DG59" i="129"/>
  <c r="EU59" i="129"/>
  <c r="DG63" i="129"/>
  <c r="FR63" i="129"/>
  <c r="DE69" i="129"/>
  <c r="FV73" i="129"/>
  <c r="FT73" i="129"/>
  <c r="FN90" i="129"/>
  <c r="EO90" i="129"/>
  <c r="CY90" i="129"/>
  <c r="EU90" i="129"/>
  <c r="FN24" i="129"/>
  <c r="DA25" i="129"/>
  <c r="EM25" i="129"/>
  <c r="DT26" i="129"/>
  <c r="EY26" i="129"/>
  <c r="FX26" i="129"/>
  <c r="CY27" i="129"/>
  <c r="DN27" i="129"/>
  <c r="DG28" i="129"/>
  <c r="EU28" i="129"/>
  <c r="DE29" i="129"/>
  <c r="FN32" i="129"/>
  <c r="DA33" i="129"/>
  <c r="EG33" i="129" s="1"/>
  <c r="EM33" i="129"/>
  <c r="DT34" i="129"/>
  <c r="EY34" i="129"/>
  <c r="FX34" i="129"/>
  <c r="CY35" i="129"/>
  <c r="DN35" i="129"/>
  <c r="DG36" i="129"/>
  <c r="EU36" i="129"/>
  <c r="FN40" i="129"/>
  <c r="DA41" i="129"/>
  <c r="EM41" i="129"/>
  <c r="FE41" i="129" s="1"/>
  <c r="DT42" i="129"/>
  <c r="EY42" i="129"/>
  <c r="FX42" i="129"/>
  <c r="CY43" i="129"/>
  <c r="DN43" i="129"/>
  <c r="DG44" i="129"/>
  <c r="EU44" i="129"/>
  <c r="FN48" i="129"/>
  <c r="DA49" i="129"/>
  <c r="EM49" i="129"/>
  <c r="DT50" i="129"/>
  <c r="EY50" i="129"/>
  <c r="FX50" i="129"/>
  <c r="CY51" i="129"/>
  <c r="DN51" i="129"/>
  <c r="DG52" i="129"/>
  <c r="EU52" i="129"/>
  <c r="FN56" i="129"/>
  <c r="DA57" i="129"/>
  <c r="EM57" i="129"/>
  <c r="DT58" i="129"/>
  <c r="EY58" i="129"/>
  <c r="FX58" i="129"/>
  <c r="CY59" i="129"/>
  <c r="DN59" i="129"/>
  <c r="EW59" i="129"/>
  <c r="FV59" i="129"/>
  <c r="DG60" i="129"/>
  <c r="FR60" i="129"/>
  <c r="DA62" i="129"/>
  <c r="DZ62" i="129"/>
  <c r="EY62" i="129"/>
  <c r="CY63" i="129"/>
  <c r="DN63" i="129"/>
  <c r="EU63" i="129"/>
  <c r="CY69" i="129"/>
  <c r="DG69" i="129"/>
  <c r="FZ71" i="129"/>
  <c r="FN76" i="129"/>
  <c r="FV76" i="129"/>
  <c r="DA76" i="129"/>
  <c r="FN25" i="129"/>
  <c r="EM26" i="129"/>
  <c r="DT27" i="129"/>
  <c r="EY27" i="129"/>
  <c r="FX27" i="129"/>
  <c r="DN28" i="129"/>
  <c r="EW28" i="129"/>
  <c r="FV28" i="129"/>
  <c r="DG29" i="129"/>
  <c r="EU29" i="129"/>
  <c r="EO32" i="129"/>
  <c r="FN33" i="129"/>
  <c r="EM34" i="129"/>
  <c r="DT35" i="129"/>
  <c r="EY35" i="129"/>
  <c r="FX35" i="129"/>
  <c r="CY36" i="129"/>
  <c r="DN36" i="129"/>
  <c r="EW36" i="129"/>
  <c r="FV36" i="129"/>
  <c r="DG37" i="129"/>
  <c r="EU37" i="129"/>
  <c r="EO40" i="129"/>
  <c r="FN41" i="129"/>
  <c r="EM42" i="129"/>
  <c r="DT43" i="129"/>
  <c r="EY43" i="129"/>
  <c r="FX43" i="129"/>
  <c r="CY44" i="129"/>
  <c r="DN44" i="129"/>
  <c r="EW44" i="129"/>
  <c r="FV44" i="129"/>
  <c r="DG45" i="129"/>
  <c r="EU45" i="129"/>
  <c r="DE46" i="129"/>
  <c r="FR46" i="129"/>
  <c r="EO48" i="129"/>
  <c r="FN49" i="129"/>
  <c r="EM50" i="129"/>
  <c r="DT51" i="129"/>
  <c r="EY51" i="129"/>
  <c r="FX51" i="129"/>
  <c r="CY52" i="129"/>
  <c r="DN52" i="129"/>
  <c r="EW52" i="129"/>
  <c r="FV52" i="129"/>
  <c r="DG53" i="129"/>
  <c r="EU53" i="129"/>
  <c r="DE54" i="129"/>
  <c r="FR54" i="129"/>
  <c r="EO56" i="129"/>
  <c r="FN57" i="129"/>
  <c r="EM58" i="129"/>
  <c r="DT59" i="129"/>
  <c r="DZ59" i="129"/>
  <c r="EY59" i="129"/>
  <c r="FX59" i="129"/>
  <c r="CY60" i="129"/>
  <c r="DN60" i="129"/>
  <c r="EU60" i="129"/>
  <c r="EM62" i="129"/>
  <c r="FX62" i="129"/>
  <c r="DT63" i="129"/>
  <c r="EW63" i="129"/>
  <c r="FV63" i="129"/>
  <c r="FT64" i="129"/>
  <c r="DG64" i="129"/>
  <c r="FR64" i="129"/>
  <c r="FR65" i="129"/>
  <c r="FR66" i="129"/>
  <c r="EO68" i="129"/>
  <c r="FN68" i="129"/>
  <c r="FX68" i="129"/>
  <c r="FR69" i="129"/>
  <c r="DC70" i="129"/>
  <c r="DK70" i="129"/>
  <c r="EJ70" i="129"/>
  <c r="ES70" i="129"/>
  <c r="FL70" i="129"/>
  <c r="FT70" i="129"/>
  <c r="DV71" i="129"/>
  <c r="EM71" i="129"/>
  <c r="FV72" i="129"/>
  <c r="DG46" i="129"/>
  <c r="EU46" i="129"/>
  <c r="FN50" i="129"/>
  <c r="EM51" i="129"/>
  <c r="DG54" i="129"/>
  <c r="EU54" i="129"/>
  <c r="FN58" i="129"/>
  <c r="DA59" i="129"/>
  <c r="EM59" i="129"/>
  <c r="DA63" i="129"/>
  <c r="DZ63" i="129"/>
  <c r="EY63" i="129"/>
  <c r="DA69" i="129"/>
  <c r="DN69" i="129"/>
  <c r="DZ69" i="129"/>
  <c r="EW69" i="129"/>
  <c r="DA73" i="129"/>
  <c r="EM43" i="129"/>
  <c r="FN27" i="129"/>
  <c r="DT29" i="129"/>
  <c r="DZ29" i="129"/>
  <c r="EY29" i="129"/>
  <c r="FX29" i="129"/>
  <c r="CY30" i="129"/>
  <c r="DN30" i="129"/>
  <c r="DG31" i="129"/>
  <c r="EU31" i="129"/>
  <c r="DE32" i="129"/>
  <c r="FN35" i="129"/>
  <c r="DA36" i="129"/>
  <c r="EM36" i="129"/>
  <c r="DT37" i="129"/>
  <c r="DZ37" i="129"/>
  <c r="EY37" i="129"/>
  <c r="FX37" i="129"/>
  <c r="CY38" i="129"/>
  <c r="DN38" i="129"/>
  <c r="DG39" i="129"/>
  <c r="EU39" i="129"/>
  <c r="DE40" i="129"/>
  <c r="FN43" i="129"/>
  <c r="DA44" i="129"/>
  <c r="EM44" i="129"/>
  <c r="DT45" i="129"/>
  <c r="DZ45" i="129"/>
  <c r="EY45" i="129"/>
  <c r="FX45" i="129"/>
  <c r="CY46" i="129"/>
  <c r="DN46" i="129"/>
  <c r="EW46" i="129"/>
  <c r="FV46" i="129"/>
  <c r="DG47" i="129"/>
  <c r="EU47" i="129"/>
  <c r="DE48" i="129"/>
  <c r="FR48" i="129"/>
  <c r="FN51" i="129"/>
  <c r="DA52" i="129"/>
  <c r="EM52" i="129"/>
  <c r="DT53" i="129"/>
  <c r="DZ53" i="129"/>
  <c r="EY53" i="129"/>
  <c r="FX53" i="129"/>
  <c r="CY54" i="129"/>
  <c r="DN54" i="129"/>
  <c r="EW54" i="129"/>
  <c r="FV54" i="129"/>
  <c r="DG55" i="129"/>
  <c r="EU55" i="129"/>
  <c r="DE56" i="129"/>
  <c r="FR56" i="129"/>
  <c r="FN59" i="129"/>
  <c r="DA60" i="129"/>
  <c r="DZ60" i="129"/>
  <c r="EY60" i="129"/>
  <c r="FT61" i="129"/>
  <c r="DG61" i="129"/>
  <c r="FR61" i="129"/>
  <c r="EM63" i="129"/>
  <c r="FX63" i="129"/>
  <c r="DT64" i="129"/>
  <c r="EW64" i="129"/>
  <c r="FV64" i="129"/>
  <c r="FT65" i="129"/>
  <c r="DG65" i="129"/>
  <c r="EW65" i="129"/>
  <c r="FV65" i="129"/>
  <c r="FT66" i="129"/>
  <c r="DG66" i="129"/>
  <c r="EW66" i="129"/>
  <c r="FV66" i="129"/>
  <c r="DG67" i="129"/>
  <c r="EW67" i="129"/>
  <c r="DT69" i="129"/>
  <c r="EM69" i="129"/>
  <c r="EY69" i="129"/>
  <c r="FV69" i="129"/>
  <c r="DN70" i="129"/>
  <c r="EM70" i="129"/>
  <c r="EU70" i="129"/>
  <c r="GH71" i="129"/>
  <c r="FC71" i="129"/>
  <c r="EO71" i="129"/>
  <c r="EY30" i="129"/>
  <c r="DG32" i="129"/>
  <c r="EU32" i="129"/>
  <c r="DT38" i="129"/>
  <c r="EY38" i="129"/>
  <c r="FX38" i="129"/>
  <c r="DG40" i="129"/>
  <c r="EU40" i="129"/>
  <c r="DT46" i="129"/>
  <c r="DZ46" i="129"/>
  <c r="EY46" i="129"/>
  <c r="FX46" i="129"/>
  <c r="DG48" i="129"/>
  <c r="EU48" i="129"/>
  <c r="DT54" i="129"/>
  <c r="DZ54" i="129"/>
  <c r="EY54" i="129"/>
  <c r="FX54" i="129"/>
  <c r="DG56" i="129"/>
  <c r="EU56" i="129"/>
  <c r="EO59" i="129"/>
  <c r="FN63" i="129"/>
  <c r="FT68" i="129"/>
  <c r="DE68" i="129"/>
  <c r="FN72" i="129"/>
  <c r="FL72" i="129"/>
  <c r="DT30" i="129"/>
  <c r="FX30" i="129"/>
  <c r="CY24" i="129"/>
  <c r="DN24" i="129"/>
  <c r="DG25" i="129"/>
  <c r="EU25" i="129"/>
  <c r="EM30" i="129"/>
  <c r="CY32" i="129"/>
  <c r="DN32" i="129"/>
  <c r="EW32" i="129"/>
  <c r="FV32" i="129"/>
  <c r="DG33" i="129"/>
  <c r="EU33" i="129"/>
  <c r="EM38" i="129"/>
  <c r="FE38" i="129" s="1"/>
  <c r="CY40" i="129"/>
  <c r="DN40" i="129"/>
  <c r="EW40" i="129"/>
  <c r="FV40" i="129"/>
  <c r="DG41" i="129"/>
  <c r="EU41" i="129"/>
  <c r="DA46" i="129"/>
  <c r="EM46" i="129"/>
  <c r="CY48" i="129"/>
  <c r="DN48" i="129"/>
  <c r="EF48" i="129" s="1"/>
  <c r="EW48" i="129"/>
  <c r="FV48" i="129"/>
  <c r="DG49" i="129"/>
  <c r="EU49" i="129"/>
  <c r="FR50" i="129"/>
  <c r="DA54" i="129"/>
  <c r="EM54" i="129"/>
  <c r="CY56" i="129"/>
  <c r="DN56" i="129"/>
  <c r="EW56" i="129"/>
  <c r="FV56" i="129"/>
  <c r="DG57" i="129"/>
  <c r="EU57" i="129"/>
  <c r="FR58" i="129"/>
  <c r="FT62" i="129"/>
  <c r="DG62" i="129"/>
  <c r="FR62" i="129"/>
  <c r="EO63" i="129"/>
  <c r="FR68" i="129"/>
  <c r="EO69" i="129"/>
  <c r="FN69" i="129"/>
  <c r="FX69" i="129"/>
  <c r="EO78" i="129"/>
  <c r="DA78" i="129"/>
  <c r="DZ78" i="129"/>
  <c r="FV78" i="129"/>
  <c r="DZ90" i="129"/>
  <c r="FX94" i="129"/>
  <c r="FN94" i="129"/>
  <c r="EO94" i="129"/>
  <c r="DA94" i="129"/>
  <c r="FV94" i="129"/>
  <c r="DZ94" i="129"/>
  <c r="EU94" i="129"/>
  <c r="CY94" i="129"/>
  <c r="DG58" i="129"/>
  <c r="EU58" i="129"/>
  <c r="DE59" i="129"/>
  <c r="FR59" i="129"/>
  <c r="DE63" i="129"/>
  <c r="FN85" i="129"/>
  <c r="CY97" i="129"/>
  <c r="DT97" i="129"/>
  <c r="DZ97" i="129"/>
  <c r="DG101" i="129"/>
  <c r="EU101" i="129"/>
  <c r="FV101" i="129"/>
  <c r="CY102" i="129"/>
  <c r="DT102" i="129"/>
  <c r="DZ102" i="129"/>
  <c r="DG105" i="129"/>
  <c r="EU105" i="129"/>
  <c r="FV105" i="129"/>
  <c r="CY106" i="129"/>
  <c r="DT106" i="129"/>
  <c r="DZ106" i="129"/>
  <c r="DG109" i="129"/>
  <c r="EU109" i="129"/>
  <c r="FV109" i="129"/>
  <c r="DG113" i="129"/>
  <c r="EU113" i="129"/>
  <c r="FV113" i="129"/>
  <c r="DE123" i="129"/>
  <c r="FT138" i="129"/>
  <c r="FX138" i="129"/>
  <c r="DA138" i="129"/>
  <c r="DG138" i="129"/>
  <c r="FV138" i="129"/>
  <c r="EO138" i="129"/>
  <c r="FR138" i="129"/>
  <c r="EW138" i="129"/>
  <c r="DT138" i="129"/>
  <c r="EY101" i="129"/>
  <c r="EY105" i="129"/>
  <c r="EY109" i="129"/>
  <c r="EY113" i="129"/>
  <c r="FR124" i="129"/>
  <c r="EO128" i="129"/>
  <c r="FN129" i="129"/>
  <c r="EO131" i="129"/>
  <c r="DN138" i="129"/>
  <c r="DE139" i="129"/>
  <c r="FV80" i="129"/>
  <c r="FN83" i="129"/>
  <c r="DZ91" i="129"/>
  <c r="FT91" i="129"/>
  <c r="EO92" i="129"/>
  <c r="FN92" i="129"/>
  <c r="DG94" i="129"/>
  <c r="EY96" i="129"/>
  <c r="DA97" i="129"/>
  <c r="FR99" i="129"/>
  <c r="DG100" i="129"/>
  <c r="EU100" i="129"/>
  <c r="FV100" i="129"/>
  <c r="CY101" i="129"/>
  <c r="DT101" i="129"/>
  <c r="DZ101" i="129"/>
  <c r="DA102" i="129"/>
  <c r="GE102" i="129" s="1"/>
  <c r="FR103" i="129"/>
  <c r="DG104" i="129"/>
  <c r="EU104" i="129"/>
  <c r="FV104" i="129"/>
  <c r="CY105" i="129"/>
  <c r="DT105" i="129"/>
  <c r="DZ105" i="129"/>
  <c r="DA106" i="129"/>
  <c r="FR107" i="129"/>
  <c r="DG108" i="129"/>
  <c r="EU108" i="129"/>
  <c r="FV108" i="129"/>
  <c r="CY109" i="129"/>
  <c r="DT109" i="129"/>
  <c r="DZ109" i="129"/>
  <c r="DA110" i="129"/>
  <c r="FR111" i="129"/>
  <c r="DG112" i="129"/>
  <c r="EU112" i="129"/>
  <c r="FV112" i="129"/>
  <c r="CY113" i="129"/>
  <c r="DT113" i="129"/>
  <c r="DZ113" i="129"/>
  <c r="DA114" i="129"/>
  <c r="EM114" i="129"/>
  <c r="FE114" i="129" s="1"/>
  <c r="FN114" i="129"/>
  <c r="EO116" i="129"/>
  <c r="FX119" i="129"/>
  <c r="DA120" i="129"/>
  <c r="DT120" i="129"/>
  <c r="EM120" i="129"/>
  <c r="FE120" i="129" s="1"/>
  <c r="EY120" i="129"/>
  <c r="FV120" i="129"/>
  <c r="DA121" i="129"/>
  <c r="DT121" i="129"/>
  <c r="FX121" i="129"/>
  <c r="DT122" i="129"/>
  <c r="DA123" i="129"/>
  <c r="DZ123" i="129"/>
  <c r="EW123" i="129"/>
  <c r="FR123" i="129"/>
  <c r="DE124" i="129"/>
  <c r="EU124" i="129"/>
  <c r="FT125" i="129"/>
  <c r="DG125" i="129"/>
  <c r="FR125" i="129"/>
  <c r="FT126" i="129"/>
  <c r="DE126" i="129"/>
  <c r="FR127" i="129"/>
  <c r="DE128" i="129"/>
  <c r="FT139" i="129"/>
  <c r="FX139" i="129"/>
  <c r="DA139" i="129"/>
  <c r="DG139" i="129"/>
  <c r="FV139" i="129"/>
  <c r="EO139" i="129"/>
  <c r="FR139" i="129"/>
  <c r="EW139" i="129"/>
  <c r="DT139" i="129"/>
  <c r="DA81" i="129"/>
  <c r="EO97" i="129"/>
  <c r="EY100" i="129"/>
  <c r="EM101" i="129"/>
  <c r="FN101" i="129"/>
  <c r="EO102" i="129"/>
  <c r="EY104" i="129"/>
  <c r="EM105" i="129"/>
  <c r="FN105" i="129"/>
  <c r="EO106" i="129"/>
  <c r="EY108" i="129"/>
  <c r="EM109" i="129"/>
  <c r="FN109" i="129"/>
  <c r="EO110" i="129"/>
  <c r="EY112" i="129"/>
  <c r="EM113" i="129"/>
  <c r="FN113" i="129"/>
  <c r="EO115" i="129"/>
  <c r="FR116" i="129"/>
  <c r="DE117" i="129"/>
  <c r="FR117" i="129"/>
  <c r="FX118" i="129"/>
  <c r="DE118" i="129"/>
  <c r="FN119" i="129"/>
  <c r="FX120" i="129"/>
  <c r="EO121" i="129"/>
  <c r="FN121" i="129"/>
  <c r="EO122" i="129"/>
  <c r="FV122" i="129"/>
  <c r="DN123" i="129"/>
  <c r="EM123" i="129"/>
  <c r="CY124" i="129"/>
  <c r="FV124" i="129"/>
  <c r="DE127" i="129"/>
  <c r="EU127" i="129"/>
  <c r="FT128" i="129"/>
  <c r="FT130" i="129"/>
  <c r="DE130" i="129"/>
  <c r="FX130" i="129"/>
  <c r="EY130" i="129"/>
  <c r="DZ130" i="129"/>
  <c r="DG130" i="129"/>
  <c r="DZ80" i="129"/>
  <c r="EO81" i="129"/>
  <c r="DG88" i="129"/>
  <c r="FV88" i="129"/>
  <c r="DT94" i="129"/>
  <c r="EY94" i="129"/>
  <c r="EY95" i="129"/>
  <c r="FR97" i="129"/>
  <c r="DG99" i="129"/>
  <c r="EU99" i="129"/>
  <c r="FV99" i="129"/>
  <c r="CY100" i="129"/>
  <c r="DT100" i="129"/>
  <c r="DZ100" i="129"/>
  <c r="DA101" i="129"/>
  <c r="FR102" i="129"/>
  <c r="DG103" i="129"/>
  <c r="EU103" i="129"/>
  <c r="FV103" i="129"/>
  <c r="CY104" i="129"/>
  <c r="DT104" i="129"/>
  <c r="DZ104" i="129"/>
  <c r="DA105" i="129"/>
  <c r="FR106" i="129"/>
  <c r="DG107" i="129"/>
  <c r="EU107" i="129"/>
  <c r="FV107" i="129"/>
  <c r="CY108" i="129"/>
  <c r="DT108" i="129"/>
  <c r="DZ108" i="129"/>
  <c r="DA109" i="129"/>
  <c r="FR110" i="129"/>
  <c r="FV111" i="129"/>
  <c r="DA113" i="129"/>
  <c r="EO114" i="129"/>
  <c r="DG117" i="129"/>
  <c r="EU117" i="129"/>
  <c r="EO120" i="129"/>
  <c r="FN120" i="129"/>
  <c r="DT123" i="129"/>
  <c r="EO123" i="129"/>
  <c r="FV123" i="129"/>
  <c r="DA124" i="129"/>
  <c r="DZ124" i="129"/>
  <c r="EY124" i="129"/>
  <c r="DE129" i="129"/>
  <c r="DX129" i="129"/>
  <c r="EU129" i="129"/>
  <c r="FT74" i="129"/>
  <c r="DZ77" i="129"/>
  <c r="FN82" i="129"/>
  <c r="EY88" i="129"/>
  <c r="EM91" i="129"/>
  <c r="FL91" i="129"/>
  <c r="DG93" i="129"/>
  <c r="EO93" i="129"/>
  <c r="EM94" i="129"/>
  <c r="CY95" i="129"/>
  <c r="DT95" i="129"/>
  <c r="DZ95" i="129"/>
  <c r="EY99" i="129"/>
  <c r="EM100" i="129"/>
  <c r="FN100" i="129"/>
  <c r="EO101" i="129"/>
  <c r="EY103" i="129"/>
  <c r="EM104" i="129"/>
  <c r="FN104" i="129"/>
  <c r="EO105" i="129"/>
  <c r="EY107" i="129"/>
  <c r="EM108" i="129"/>
  <c r="FN108" i="129"/>
  <c r="EO109" i="129"/>
  <c r="EY111" i="129"/>
  <c r="EM112" i="129"/>
  <c r="FN112" i="129"/>
  <c r="EO113" i="129"/>
  <c r="FR114" i="129"/>
  <c r="DG116" i="129"/>
  <c r="EU116" i="129"/>
  <c r="FV116" i="129"/>
  <c r="CY117" i="129"/>
  <c r="DN117" i="129"/>
  <c r="EW117" i="129"/>
  <c r="FV117" i="129"/>
  <c r="EU118" i="129"/>
  <c r="FR118" i="129"/>
  <c r="FT119" i="129"/>
  <c r="DE119" i="129"/>
  <c r="FX123" i="129"/>
  <c r="DN124" i="129"/>
  <c r="FT129" i="129"/>
  <c r="FX129" i="129"/>
  <c r="DG129" i="129"/>
  <c r="DZ129" i="129"/>
  <c r="EW129" i="129"/>
  <c r="EU138" i="129"/>
  <c r="FN79" i="129"/>
  <c r="DA80" i="129"/>
  <c r="DZ82" i="129"/>
  <c r="EO83" i="129"/>
  <c r="FN84" i="129"/>
  <c r="FN91" i="129"/>
  <c r="DA92" i="129"/>
  <c r="DT92" i="129"/>
  <c r="CY93" i="129"/>
  <c r="FN93" i="129"/>
  <c r="EM95" i="129"/>
  <c r="FN95" i="129"/>
  <c r="EO96" i="129"/>
  <c r="DG97" i="129"/>
  <c r="EU97" i="129"/>
  <c r="FV97" i="129"/>
  <c r="FX98" i="129"/>
  <c r="EU98" i="129"/>
  <c r="FV98" i="129"/>
  <c r="CY99" i="129"/>
  <c r="DT99" i="129"/>
  <c r="DZ99" i="129"/>
  <c r="DA100" i="129"/>
  <c r="FR101" i="129"/>
  <c r="DG102" i="129"/>
  <c r="EU102" i="129"/>
  <c r="FV102" i="129"/>
  <c r="CY103" i="129"/>
  <c r="DT103" i="129"/>
  <c r="DZ103" i="129"/>
  <c r="DA104" i="129"/>
  <c r="FR105" i="129"/>
  <c r="DG106" i="129"/>
  <c r="EU106" i="129"/>
  <c r="FV106" i="129"/>
  <c r="CY107" i="129"/>
  <c r="DT107" i="129"/>
  <c r="DZ107" i="129"/>
  <c r="DA108" i="129"/>
  <c r="FR109" i="129"/>
  <c r="DG110" i="129"/>
  <c r="EU110" i="129"/>
  <c r="FV110" i="129"/>
  <c r="CY111" i="129"/>
  <c r="DT111" i="129"/>
  <c r="DZ111" i="129"/>
  <c r="DA112" i="129"/>
  <c r="FR113" i="129"/>
  <c r="FX115" i="129"/>
  <c r="DG115" i="129"/>
  <c r="EU115" i="129"/>
  <c r="FV115" i="129"/>
  <c r="CY116" i="129"/>
  <c r="DN116" i="129"/>
  <c r="EY116" i="129"/>
  <c r="DT117" i="129"/>
  <c r="DZ117" i="129"/>
  <c r="EY117" i="129"/>
  <c r="DA118" i="129"/>
  <c r="DT118" i="129"/>
  <c r="FF118" i="129" s="1"/>
  <c r="DZ118" i="129"/>
  <c r="EW118" i="129"/>
  <c r="CY119" i="129"/>
  <c r="DG119" i="129"/>
  <c r="DE122" i="129"/>
  <c r="FV128" i="129"/>
  <c r="DN129" i="129"/>
  <c r="EY129" i="129"/>
  <c r="FV129" i="129"/>
  <c r="FR130" i="129"/>
  <c r="FT131" i="129"/>
  <c r="FV131" i="129"/>
  <c r="EY131" i="129"/>
  <c r="DA131" i="129"/>
  <c r="DG131" i="129"/>
  <c r="DZ131" i="129"/>
  <c r="FX131" i="129"/>
  <c r="FT134" i="129"/>
  <c r="DT134" i="129"/>
  <c r="EO134" i="129"/>
  <c r="FX134" i="129"/>
  <c r="DN134" i="129"/>
  <c r="FV134" i="129"/>
  <c r="DA134" i="129"/>
  <c r="EW134" i="129"/>
  <c r="DG134" i="129"/>
  <c r="DZ134" i="129"/>
  <c r="EY97" i="129"/>
  <c r="EY102" i="129"/>
  <c r="EY106" i="129"/>
  <c r="EY110" i="129"/>
  <c r="FX114" i="129"/>
  <c r="DG114" i="129"/>
  <c r="EU114" i="129"/>
  <c r="FV114" i="129"/>
  <c r="FT120" i="129"/>
  <c r="DE120" i="129"/>
  <c r="FT121" i="129"/>
  <c r="DE121" i="129"/>
  <c r="EU121" i="129"/>
  <c r="FR121" i="129"/>
  <c r="FN123" i="129"/>
  <c r="CY131" i="129"/>
  <c r="DN131" i="129"/>
  <c r="CY134" i="129"/>
  <c r="EM134" i="129"/>
  <c r="DE138" i="129"/>
  <c r="EY138" i="129"/>
  <c r="EU139" i="129"/>
  <c r="EM162" i="129"/>
  <c r="EY162" i="129"/>
  <c r="FN167" i="129"/>
  <c r="FN199" i="129"/>
  <c r="DE199" i="129"/>
  <c r="EO199" i="129"/>
  <c r="FX199" i="129"/>
  <c r="DZ199" i="129"/>
  <c r="DA199" i="129"/>
  <c r="FV199" i="129"/>
  <c r="EW199" i="129"/>
  <c r="EY153" i="129"/>
  <c r="EO159" i="129"/>
  <c r="FX159" i="129"/>
  <c r="CY162" i="129"/>
  <c r="DG162" i="129"/>
  <c r="EO162" i="129"/>
  <c r="FX162" i="129"/>
  <c r="EM165" i="129"/>
  <c r="FN165" i="129"/>
  <c r="CY167" i="129"/>
  <c r="DG167" i="129"/>
  <c r="DE169" i="129"/>
  <c r="EO169" i="129"/>
  <c r="FN170" i="129"/>
  <c r="EU176" i="129"/>
  <c r="EU188" i="129"/>
  <c r="DA129" i="129"/>
  <c r="EO129" i="129"/>
  <c r="DT131" i="129"/>
  <c r="EM131" i="129"/>
  <c r="FN132" i="129"/>
  <c r="FX133" i="129"/>
  <c r="DE135" i="129"/>
  <c r="DZ135" i="129"/>
  <c r="EW135" i="129"/>
  <c r="FT136" i="129"/>
  <c r="DE136" i="129"/>
  <c r="DZ136" i="129"/>
  <c r="EU136" i="129"/>
  <c r="EU137" i="129"/>
  <c r="DZ138" i="129"/>
  <c r="DZ139" i="129"/>
  <c r="DT140" i="129"/>
  <c r="DZ140" i="129"/>
  <c r="EW140" i="129"/>
  <c r="DT141" i="129"/>
  <c r="DZ141" i="129"/>
  <c r="EW141" i="129"/>
  <c r="DT142" i="129"/>
  <c r="DZ142" i="129"/>
  <c r="EW142" i="129"/>
  <c r="DT143" i="129"/>
  <c r="DZ143" i="129"/>
  <c r="EW143" i="129"/>
  <c r="DT144" i="129"/>
  <c r="DZ144" i="129"/>
  <c r="EW144" i="129"/>
  <c r="EW145" i="129"/>
  <c r="EW146" i="129"/>
  <c r="FR146" i="129"/>
  <c r="FT147" i="129"/>
  <c r="FX147" i="129"/>
  <c r="FX149" i="129"/>
  <c r="FX151" i="129"/>
  <c r="FN153" i="129"/>
  <c r="EO153" i="129"/>
  <c r="FX157" i="129"/>
  <c r="EW160" i="129"/>
  <c r="FV160" i="129"/>
  <c r="DA161" i="129"/>
  <c r="DZ161" i="129"/>
  <c r="EY161" i="129"/>
  <c r="DT163" i="129"/>
  <c r="EW163" i="129"/>
  <c r="FX163" i="129"/>
  <c r="EO165" i="129"/>
  <c r="DG166" i="129"/>
  <c r="EU166" i="129"/>
  <c r="EU167" i="129"/>
  <c r="FT168" i="129"/>
  <c r="EO170" i="129"/>
  <c r="DG172" i="129"/>
  <c r="EU172" i="129"/>
  <c r="FX172" i="129"/>
  <c r="EU174" i="129"/>
  <c r="EU177" i="129"/>
  <c r="EU178" i="129"/>
  <c r="EU179" i="129"/>
  <c r="EU180" i="129"/>
  <c r="EU181" i="129"/>
  <c r="EU182" i="129"/>
  <c r="EU183" i="129"/>
  <c r="EU184" i="129"/>
  <c r="EU185" i="129"/>
  <c r="EU186" i="129"/>
  <c r="EU187" i="129"/>
  <c r="DG190" i="129"/>
  <c r="FT195" i="129"/>
  <c r="DE195" i="129"/>
  <c r="EO195" i="129"/>
  <c r="FX195" i="129"/>
  <c r="DZ195" i="129"/>
  <c r="DA195" i="129"/>
  <c r="FV195" i="129"/>
  <c r="EW195" i="129"/>
  <c r="EU213" i="129"/>
  <c r="EM130" i="129"/>
  <c r="FT132" i="129"/>
  <c r="DE132" i="129"/>
  <c r="EO133" i="129"/>
  <c r="FN133" i="129"/>
  <c r="FT137" i="129"/>
  <c r="DE137" i="129"/>
  <c r="EW137" i="129"/>
  <c r="FR137" i="129"/>
  <c r="EM138" i="129"/>
  <c r="EM139" i="129"/>
  <c r="FE139" i="129" s="1"/>
  <c r="EM140" i="129"/>
  <c r="FR140" i="129"/>
  <c r="EM141" i="129"/>
  <c r="FR141" i="129"/>
  <c r="EM142" i="129"/>
  <c r="FR142" i="129"/>
  <c r="EM143" i="129"/>
  <c r="FR143" i="129"/>
  <c r="EM144" i="129"/>
  <c r="FR144" i="129"/>
  <c r="DT145" i="129"/>
  <c r="DZ145" i="129"/>
  <c r="FR145" i="129"/>
  <c r="DT146" i="129"/>
  <c r="DZ146" i="129"/>
  <c r="CY147" i="129"/>
  <c r="DG147" i="129"/>
  <c r="FN147" i="129"/>
  <c r="DT148" i="129"/>
  <c r="DZ148" i="129"/>
  <c r="CY149" i="129"/>
  <c r="DG149" i="129"/>
  <c r="FN149" i="129"/>
  <c r="DT150" i="129"/>
  <c r="DZ150" i="129"/>
  <c r="CY151" i="129"/>
  <c r="DG151" i="129"/>
  <c r="DT152" i="129"/>
  <c r="DZ152" i="129"/>
  <c r="DG153" i="129"/>
  <c r="FX153" i="129"/>
  <c r="EO154" i="129"/>
  <c r="FX154" i="129"/>
  <c r="EO155" i="129"/>
  <c r="FX155" i="129"/>
  <c r="FX156" i="129"/>
  <c r="EO158" i="129"/>
  <c r="FN158" i="129"/>
  <c r="DE159" i="129"/>
  <c r="FN159" i="129"/>
  <c r="DZ160" i="129"/>
  <c r="EY160" i="129"/>
  <c r="FX160" i="129"/>
  <c r="EM161" i="129"/>
  <c r="FX161" i="129"/>
  <c r="DA162" i="129"/>
  <c r="DN162" i="129"/>
  <c r="FN162" i="129"/>
  <c r="DZ163" i="129"/>
  <c r="EY163" i="129"/>
  <c r="EM164" i="129"/>
  <c r="FN164" i="129"/>
  <c r="DE165" i="129"/>
  <c r="DA167" i="129"/>
  <c r="DN167" i="129"/>
  <c r="EW167" i="129"/>
  <c r="FT172" i="129"/>
  <c r="DE172" i="129"/>
  <c r="FV172" i="129"/>
  <c r="EW172" i="129"/>
  <c r="EY172" i="129"/>
  <c r="DG176" i="129"/>
  <c r="DE140" i="129"/>
  <c r="EY140" i="129"/>
  <c r="DE141" i="129"/>
  <c r="EY141" i="129"/>
  <c r="DE142" i="129"/>
  <c r="EY142" i="129"/>
  <c r="DE143" i="129"/>
  <c r="EY143" i="129"/>
  <c r="DE144" i="129"/>
  <c r="EY144" i="129"/>
  <c r="DE145" i="129"/>
  <c r="EM145" i="129"/>
  <c r="EY145" i="129"/>
  <c r="DE146" i="129"/>
  <c r="EM146" i="129"/>
  <c r="EY146" i="129"/>
  <c r="FV146" i="129"/>
  <c r="DG159" i="129"/>
  <c r="EU159" i="129"/>
  <c r="DT167" i="129"/>
  <c r="DZ167" i="129"/>
  <c r="FT171" i="129"/>
  <c r="DZ171" i="129"/>
  <c r="DG171" i="129"/>
  <c r="EW171" i="129"/>
  <c r="FV171" i="129"/>
  <c r="FT176" i="129"/>
  <c r="DE176" i="129"/>
  <c r="DZ176" i="129"/>
  <c r="FV176" i="129"/>
  <c r="EW176" i="129"/>
  <c r="EM176" i="129"/>
  <c r="DG178" i="129"/>
  <c r="DG179" i="129"/>
  <c r="DG180" i="129"/>
  <c r="DG181" i="129"/>
  <c r="DG182" i="129"/>
  <c r="DG183" i="129"/>
  <c r="DG184" i="129"/>
  <c r="DG185" i="129"/>
  <c r="DG186" i="129"/>
  <c r="DG187" i="129"/>
  <c r="DG188" i="129"/>
  <c r="FT190" i="129"/>
  <c r="DE190" i="129"/>
  <c r="DA190" i="129"/>
  <c r="FV190" i="129"/>
  <c r="EW190" i="129"/>
  <c r="DZ190" i="129"/>
  <c r="FV206" i="129"/>
  <c r="EW206" i="129"/>
  <c r="FR206" i="129"/>
  <c r="DZ206" i="129"/>
  <c r="DA206" i="129"/>
  <c r="DN132" i="129"/>
  <c r="FR132" i="129"/>
  <c r="DE133" i="129"/>
  <c r="DA135" i="129"/>
  <c r="DA136" i="129"/>
  <c r="EM136" i="129"/>
  <c r="FE136" i="129" s="1"/>
  <c r="EY136" i="129"/>
  <c r="DG137" i="129"/>
  <c r="EY137" i="129"/>
  <c r="FV137" i="129"/>
  <c r="CY138" i="129"/>
  <c r="CY139" i="129"/>
  <c r="CY140" i="129"/>
  <c r="EO140" i="129"/>
  <c r="FV140" i="129"/>
  <c r="CY141" i="129"/>
  <c r="EO141" i="129"/>
  <c r="FV141" i="129"/>
  <c r="CY142" i="129"/>
  <c r="EO142" i="129"/>
  <c r="FV142" i="129"/>
  <c r="CY143" i="129"/>
  <c r="EO143" i="129"/>
  <c r="FV143" i="129"/>
  <c r="CY144" i="129"/>
  <c r="EO144" i="129"/>
  <c r="FV144" i="129"/>
  <c r="CY145" i="129"/>
  <c r="EO145" i="129"/>
  <c r="FV145" i="129"/>
  <c r="CY146" i="129"/>
  <c r="EO146" i="129"/>
  <c r="DN149" i="129"/>
  <c r="FE149" i="129" s="1"/>
  <c r="EU149" i="129"/>
  <c r="EO150" i="129"/>
  <c r="DN151" i="129"/>
  <c r="EO152" i="129"/>
  <c r="DE158" i="129"/>
  <c r="DN159" i="129"/>
  <c r="EW159" i="129"/>
  <c r="DE160" i="129"/>
  <c r="EO160" i="129"/>
  <c r="FN160" i="129"/>
  <c r="DT162" i="129"/>
  <c r="EU162" i="129"/>
  <c r="EO163" i="129"/>
  <c r="FN163" i="129"/>
  <c r="DE164" i="129"/>
  <c r="CY165" i="129"/>
  <c r="DG165" i="129"/>
  <c r="EU165" i="129"/>
  <c r="FV165" i="129"/>
  <c r="EM167" i="129"/>
  <c r="EY167" i="129"/>
  <c r="FV167" i="129"/>
  <c r="DG170" i="129"/>
  <c r="EU170" i="129"/>
  <c r="CY171" i="129"/>
  <c r="DN171" i="129"/>
  <c r="EM172" i="129"/>
  <c r="FT174" i="129"/>
  <c r="DE174" i="129"/>
  <c r="DZ174" i="129"/>
  <c r="FV174" i="129"/>
  <c r="EW174" i="129"/>
  <c r="EM174" i="129"/>
  <c r="FT189" i="129"/>
  <c r="DE189" i="129"/>
  <c r="EO189" i="129"/>
  <c r="DA189" i="129"/>
  <c r="DZ189" i="129"/>
  <c r="FV189" i="129"/>
  <c r="EW189" i="129"/>
  <c r="EO190" i="129"/>
  <c r="EO206" i="129"/>
  <c r="DN213" i="129"/>
  <c r="FT133" i="129"/>
  <c r="EU133" i="129"/>
  <c r="FR133" i="129"/>
  <c r="FN134" i="129"/>
  <c r="DG140" i="129"/>
  <c r="DG141" i="129"/>
  <c r="DG142" i="129"/>
  <c r="DG143" i="129"/>
  <c r="DG144" i="129"/>
  <c r="DG145" i="129"/>
  <c r="DG146" i="129"/>
  <c r="FX146" i="129"/>
  <c r="EW147" i="129"/>
  <c r="FR147" i="129"/>
  <c r="FX148" i="129"/>
  <c r="EW149" i="129"/>
  <c r="FR149" i="129"/>
  <c r="FX150" i="129"/>
  <c r="EW151" i="129"/>
  <c r="FR151" i="129"/>
  <c r="FN152" i="129"/>
  <c r="FX152" i="129"/>
  <c r="DN153" i="129"/>
  <c r="DE154" i="129"/>
  <c r="DE156" i="129"/>
  <c r="DE157" i="129"/>
  <c r="DG158" i="129"/>
  <c r="EU158" i="129"/>
  <c r="CY159" i="129"/>
  <c r="DT159" i="129"/>
  <c r="DZ159" i="129"/>
  <c r="DG160" i="129"/>
  <c r="DE161" i="129"/>
  <c r="DZ162" i="129"/>
  <c r="EW162" i="129"/>
  <c r="DE163" i="129"/>
  <c r="DA165" i="129"/>
  <c r="DN165" i="129"/>
  <c r="EW165" i="129"/>
  <c r="FX165" i="129"/>
  <c r="FX167" i="129"/>
  <c r="CY170" i="129"/>
  <c r="DN170" i="129"/>
  <c r="EW170" i="129"/>
  <c r="FV170" i="129"/>
  <c r="EM171" i="129"/>
  <c r="DA172" i="129"/>
  <c r="EO176" i="129"/>
  <c r="FT177" i="129"/>
  <c r="DE177" i="129"/>
  <c r="DA177" i="129"/>
  <c r="DZ177" i="129"/>
  <c r="FV177" i="129"/>
  <c r="EW177" i="129"/>
  <c r="FT178" i="129"/>
  <c r="DE178" i="129"/>
  <c r="DA178" i="129"/>
  <c r="DZ178" i="129"/>
  <c r="FV178" i="129"/>
  <c r="EW178" i="129"/>
  <c r="FT179" i="129"/>
  <c r="DE179" i="129"/>
  <c r="DA179" i="129"/>
  <c r="DZ179" i="129"/>
  <c r="FV179" i="129"/>
  <c r="EW179" i="129"/>
  <c r="FT180" i="129"/>
  <c r="DE180" i="129"/>
  <c r="DA180" i="129"/>
  <c r="DZ180" i="129"/>
  <c r="FV180" i="129"/>
  <c r="EW180" i="129"/>
  <c r="FT181" i="129"/>
  <c r="DE181" i="129"/>
  <c r="DA181" i="129"/>
  <c r="DZ181" i="129"/>
  <c r="FV181" i="129"/>
  <c r="EW181" i="129"/>
  <c r="FT182" i="129"/>
  <c r="DE182" i="129"/>
  <c r="DA182" i="129"/>
  <c r="DZ182" i="129"/>
  <c r="FV182" i="129"/>
  <c r="EW182" i="129"/>
  <c r="FT183" i="129"/>
  <c r="DE183" i="129"/>
  <c r="DA183" i="129"/>
  <c r="DZ183" i="129"/>
  <c r="FV183" i="129"/>
  <c r="EW183" i="129"/>
  <c r="FT184" i="129"/>
  <c r="DE184" i="129"/>
  <c r="DA184" i="129"/>
  <c r="DZ184" i="129"/>
  <c r="FV184" i="129"/>
  <c r="EW184" i="129"/>
  <c r="FT185" i="129"/>
  <c r="DE185" i="129"/>
  <c r="DA185" i="129"/>
  <c r="DZ185" i="129"/>
  <c r="FV185" i="129"/>
  <c r="EW185" i="129"/>
  <c r="FT186" i="129"/>
  <c r="DE186" i="129"/>
  <c r="DA186" i="129"/>
  <c r="DZ186" i="129"/>
  <c r="FV186" i="129"/>
  <c r="EW186" i="129"/>
  <c r="FT187" i="129"/>
  <c r="DE187" i="129"/>
  <c r="DA187" i="129"/>
  <c r="DZ187" i="129"/>
  <c r="FV187" i="129"/>
  <c r="EW187" i="129"/>
  <c r="FT188" i="129"/>
  <c r="DE188" i="129"/>
  <c r="EO188" i="129"/>
  <c r="DA188" i="129"/>
  <c r="DZ188" i="129"/>
  <c r="FV188" i="129"/>
  <c r="EW188" i="129"/>
  <c r="DG199" i="129"/>
  <c r="EO213" i="129"/>
  <c r="FT213" i="129"/>
  <c r="EY213" i="129"/>
  <c r="DT213" i="129"/>
  <c r="FN138" i="129"/>
  <c r="FN139" i="129"/>
  <c r="DA140" i="129"/>
  <c r="FN140" i="129"/>
  <c r="FX140" i="129"/>
  <c r="DA141" i="129"/>
  <c r="FN141" i="129"/>
  <c r="FX141" i="129"/>
  <c r="DA142" i="129"/>
  <c r="FN142" i="129"/>
  <c r="FX142" i="129"/>
  <c r="DA143" i="129"/>
  <c r="FN143" i="129"/>
  <c r="FX143" i="129"/>
  <c r="DA144" i="129"/>
  <c r="FN144" i="129"/>
  <c r="FX144" i="129"/>
  <c r="DA145" i="129"/>
  <c r="FN145" i="129"/>
  <c r="FX145" i="129"/>
  <c r="DA146" i="129"/>
  <c r="FN146" i="129"/>
  <c r="DT151" i="129"/>
  <c r="DZ151" i="129"/>
  <c r="EW153" i="129"/>
  <c r="FR153" i="129"/>
  <c r="FR155" i="129"/>
  <c r="EW158" i="129"/>
  <c r="FV158" i="129"/>
  <c r="DA159" i="129"/>
  <c r="EM159" i="129"/>
  <c r="EY159" i="129"/>
  <c r="FV159" i="129"/>
  <c r="DN160" i="129"/>
  <c r="FT161" i="129"/>
  <c r="DG161" i="129"/>
  <c r="EU161" i="129"/>
  <c r="DE162" i="129"/>
  <c r="DG163" i="129"/>
  <c r="DG164" i="129"/>
  <c r="EU164" i="129"/>
  <c r="FV164" i="129"/>
  <c r="DT165" i="129"/>
  <c r="DZ165" i="129"/>
  <c r="EY165" i="129"/>
  <c r="DE167" i="129"/>
  <c r="DT170" i="129"/>
  <c r="DZ170" i="129"/>
  <c r="EY170" i="129"/>
  <c r="FX170" i="129"/>
  <c r="DA171" i="129"/>
  <c r="FN171" i="129"/>
  <c r="EO172" i="129"/>
  <c r="EO174" i="129"/>
  <c r="DA176" i="129"/>
  <c r="EO177" i="129"/>
  <c r="EO178" i="129"/>
  <c r="EO179" i="129"/>
  <c r="EO180" i="129"/>
  <c r="EO181" i="129"/>
  <c r="EO182" i="129"/>
  <c r="EO183" i="129"/>
  <c r="EO184" i="129"/>
  <c r="EO185" i="129"/>
  <c r="EO186" i="129"/>
  <c r="EO187" i="129"/>
  <c r="DT195" i="129"/>
  <c r="DG196" i="129"/>
  <c r="DT199" i="129"/>
  <c r="DG200" i="129"/>
  <c r="DN206" i="129"/>
  <c r="DG222" i="129"/>
  <c r="EO226" i="129"/>
  <c r="FX226" i="129"/>
  <c r="CY228" i="129"/>
  <c r="DN228" i="129"/>
  <c r="DE229" i="129"/>
  <c r="FT238" i="129"/>
  <c r="FV238" i="129"/>
  <c r="EW238" i="129"/>
  <c r="DZ238" i="129"/>
  <c r="EU238" i="129"/>
  <c r="CY238" i="129"/>
  <c r="DG238" i="129"/>
  <c r="EY238" i="129"/>
  <c r="FX238" i="129"/>
  <c r="CY240" i="129"/>
  <c r="DT240" i="129"/>
  <c r="EY240" i="129"/>
  <c r="FX240" i="129"/>
  <c r="FV250" i="129"/>
  <c r="FN250" i="129"/>
  <c r="EM250" i="129"/>
  <c r="CY250" i="129"/>
  <c r="EW267" i="129"/>
  <c r="EU271" i="129"/>
  <c r="DT289" i="129"/>
  <c r="DT171" i="129"/>
  <c r="EY171" i="129"/>
  <c r="FX171" i="129"/>
  <c r="CY172" i="129"/>
  <c r="DN172" i="129"/>
  <c r="FX173" i="129"/>
  <c r="CY174" i="129"/>
  <c r="DN174" i="129"/>
  <c r="DT175" i="129"/>
  <c r="FF175" i="129" s="1"/>
  <c r="DZ175" i="129"/>
  <c r="EY175" i="129"/>
  <c r="FX175" i="129"/>
  <c r="CY176" i="129"/>
  <c r="DN176" i="129"/>
  <c r="CY177" i="129"/>
  <c r="DN177" i="129"/>
  <c r="CY178" i="129"/>
  <c r="DN178" i="129"/>
  <c r="CY179" i="129"/>
  <c r="DN179" i="129"/>
  <c r="CY180" i="129"/>
  <c r="DN180" i="129"/>
  <c r="CY181" i="129"/>
  <c r="DN181" i="129"/>
  <c r="CY182" i="129"/>
  <c r="DN182" i="129"/>
  <c r="CY183" i="129"/>
  <c r="DN183" i="129"/>
  <c r="CY184" i="129"/>
  <c r="DN184" i="129"/>
  <c r="CY185" i="129"/>
  <c r="DN185" i="129"/>
  <c r="CY186" i="129"/>
  <c r="DN186" i="129"/>
  <c r="CY187" i="129"/>
  <c r="DN187" i="129"/>
  <c r="CY188" i="129"/>
  <c r="DN188" i="129"/>
  <c r="CY189" i="129"/>
  <c r="DN189" i="129"/>
  <c r="CY190" i="129"/>
  <c r="DN190" i="129"/>
  <c r="EU190" i="129"/>
  <c r="DG191" i="129"/>
  <c r="EU191" i="129"/>
  <c r="DG192" i="129"/>
  <c r="DE193" i="129"/>
  <c r="FN194" i="129"/>
  <c r="EY195" i="129"/>
  <c r="CY196" i="129"/>
  <c r="DN196" i="129"/>
  <c r="EU196" i="129"/>
  <c r="DE197" i="129"/>
  <c r="EY199" i="129"/>
  <c r="DN200" i="129"/>
  <c r="DA204" i="129"/>
  <c r="EW204" i="129"/>
  <c r="EW207" i="129"/>
  <c r="EW210" i="129"/>
  <c r="EM211" i="129"/>
  <c r="DG214" i="129"/>
  <c r="ES214" i="129"/>
  <c r="DZ218" i="129"/>
  <c r="EW218" i="129"/>
  <c r="FV218" i="129"/>
  <c r="EO219" i="129"/>
  <c r="FN219" i="129"/>
  <c r="EO220" i="129"/>
  <c r="DN221" i="129"/>
  <c r="EW221" i="129"/>
  <c r="CY222" i="129"/>
  <c r="DN222" i="129"/>
  <c r="EU222" i="129"/>
  <c r="FV222" i="129"/>
  <c r="CY223" i="129"/>
  <c r="DN223" i="129"/>
  <c r="FT224" i="129"/>
  <c r="DE224" i="129"/>
  <c r="EW225" i="129"/>
  <c r="FV225" i="129"/>
  <c r="DE226" i="129"/>
  <c r="FN226" i="129"/>
  <c r="DZ227" i="129"/>
  <c r="EW227" i="129"/>
  <c r="FV227" i="129"/>
  <c r="DA228" i="129"/>
  <c r="DT228" i="129"/>
  <c r="EU228" i="129"/>
  <c r="DG229" i="129"/>
  <c r="FT230" i="129"/>
  <c r="DE230" i="129"/>
  <c r="EO231" i="129"/>
  <c r="EY232" i="129"/>
  <c r="EW233" i="129"/>
  <c r="FV233" i="129"/>
  <c r="EO236" i="129"/>
  <c r="DA240" i="129"/>
  <c r="EM240" i="129"/>
  <c r="EO241" i="129"/>
  <c r="FN241" i="129"/>
  <c r="FT242" i="129"/>
  <c r="FV242" i="129"/>
  <c r="EW242" i="129"/>
  <c r="DZ242" i="129"/>
  <c r="EU242" i="129"/>
  <c r="CY242" i="129"/>
  <c r="DG242" i="129"/>
  <c r="FT252" i="129"/>
  <c r="DE252" i="129"/>
  <c r="FX252" i="129"/>
  <c r="EY252" i="129"/>
  <c r="DZ252" i="129"/>
  <c r="DA252" i="129"/>
  <c r="FV252" i="129"/>
  <c r="EW252" i="129"/>
  <c r="DG252" i="129"/>
  <c r="EM252" i="129"/>
  <c r="DE267" i="129"/>
  <c r="DT174" i="129"/>
  <c r="EY174" i="129"/>
  <c r="FX174" i="129"/>
  <c r="DT176" i="129"/>
  <c r="EY176" i="129"/>
  <c r="FX176" i="129"/>
  <c r="DT177" i="129"/>
  <c r="EY177" i="129"/>
  <c r="FX177" i="129"/>
  <c r="DT178" i="129"/>
  <c r="EY178" i="129"/>
  <c r="FX178" i="129"/>
  <c r="DT179" i="129"/>
  <c r="EY179" i="129"/>
  <c r="FX179" i="129"/>
  <c r="DT180" i="129"/>
  <c r="EY180" i="129"/>
  <c r="FX180" i="129"/>
  <c r="DT181" i="129"/>
  <c r="EY181" i="129"/>
  <c r="FX181" i="129"/>
  <c r="DT182" i="129"/>
  <c r="EY182" i="129"/>
  <c r="FX182" i="129"/>
  <c r="DT183" i="129"/>
  <c r="EY183" i="129"/>
  <c r="FX183" i="129"/>
  <c r="DT184" i="129"/>
  <c r="EY184" i="129"/>
  <c r="FX184" i="129"/>
  <c r="DT185" i="129"/>
  <c r="EY185" i="129"/>
  <c r="FX185" i="129"/>
  <c r="DT186" i="129"/>
  <c r="EY186" i="129"/>
  <c r="FX186" i="129"/>
  <c r="DT187" i="129"/>
  <c r="EY187" i="129"/>
  <c r="FX187" i="129"/>
  <c r="DT188" i="129"/>
  <c r="EY188" i="129"/>
  <c r="FX188" i="129"/>
  <c r="DT189" i="129"/>
  <c r="EY189" i="129"/>
  <c r="FX189" i="129"/>
  <c r="DT190" i="129"/>
  <c r="DN191" i="129"/>
  <c r="EW191" i="129"/>
  <c r="FV191" i="129"/>
  <c r="EU192" i="129"/>
  <c r="FT193" i="129"/>
  <c r="DG193" i="129"/>
  <c r="EM195" i="129"/>
  <c r="DT196" i="129"/>
  <c r="EW196" i="129"/>
  <c r="FV196" i="129"/>
  <c r="FT197" i="129"/>
  <c r="DG197" i="129"/>
  <c r="EO198" i="129"/>
  <c r="DT200" i="129"/>
  <c r="EW200" i="129"/>
  <c r="FV200" i="129"/>
  <c r="FN201" i="129"/>
  <c r="DG201" i="129"/>
  <c r="DE202" i="129"/>
  <c r="FT203" i="129"/>
  <c r="DE203" i="129"/>
  <c r="FN203" i="129"/>
  <c r="FX203" i="129"/>
  <c r="DZ204" i="129"/>
  <c r="FV204" i="129"/>
  <c r="EM207" i="129"/>
  <c r="DN209" i="129"/>
  <c r="EM210" i="129"/>
  <c r="FE210" i="129" s="1"/>
  <c r="FT210" i="129"/>
  <c r="DE211" i="129"/>
  <c r="FL211" i="129"/>
  <c r="GD211" i="129" s="1"/>
  <c r="FX211" i="129"/>
  <c r="DA214" i="129"/>
  <c r="DN214" i="129"/>
  <c r="FL215" i="129"/>
  <c r="GD215" i="129" s="1"/>
  <c r="CY219" i="129"/>
  <c r="DE220" i="129"/>
  <c r="CY221" i="129"/>
  <c r="DT221" i="129"/>
  <c r="DZ221" i="129"/>
  <c r="EY221" i="129"/>
  <c r="DA222" i="129"/>
  <c r="DT222" i="129"/>
  <c r="EW222" i="129"/>
  <c r="FX222" i="129"/>
  <c r="DT223" i="129"/>
  <c r="EU223" i="129"/>
  <c r="DG224" i="129"/>
  <c r="FN224" i="129"/>
  <c r="EY225" i="129"/>
  <c r="FX225" i="129"/>
  <c r="CY226" i="129"/>
  <c r="DG226" i="129"/>
  <c r="EY227" i="129"/>
  <c r="FX227" i="129"/>
  <c r="DZ228" i="129"/>
  <c r="EW228" i="129"/>
  <c r="FV228" i="129"/>
  <c r="CY229" i="129"/>
  <c r="DN229" i="129"/>
  <c r="EU229" i="129"/>
  <c r="DG230" i="129"/>
  <c r="FN231" i="129"/>
  <c r="EM232" i="129"/>
  <c r="FX232" i="129"/>
  <c r="DZ233" i="129"/>
  <c r="EY233" i="129"/>
  <c r="EY251" i="129"/>
  <c r="FV251" i="129"/>
  <c r="EO252" i="129"/>
  <c r="EM177" i="129"/>
  <c r="EM178" i="129"/>
  <c r="EM179" i="129"/>
  <c r="EM180" i="129"/>
  <c r="EM181" i="129"/>
  <c r="EM182" i="129"/>
  <c r="EM183" i="129"/>
  <c r="EM184" i="129"/>
  <c r="EM185" i="129"/>
  <c r="EM186" i="129"/>
  <c r="EM187" i="129"/>
  <c r="EM188" i="129"/>
  <c r="EM189" i="129"/>
  <c r="EY190" i="129"/>
  <c r="FX190" i="129"/>
  <c r="FN195" i="129"/>
  <c r="DA196" i="129"/>
  <c r="DZ196" i="129"/>
  <c r="EY196" i="129"/>
  <c r="DA200" i="129"/>
  <c r="DZ200" i="129"/>
  <c r="EY200" i="129"/>
  <c r="DG202" i="129"/>
  <c r="EY210" i="129"/>
  <c r="DZ222" i="129"/>
  <c r="EY222" i="129"/>
  <c r="FT225" i="129"/>
  <c r="DN226" i="129"/>
  <c r="EY228" i="129"/>
  <c r="FX228" i="129"/>
  <c r="DA229" i="129"/>
  <c r="DT229" i="129"/>
  <c r="DZ229" i="129"/>
  <c r="EW229" i="129"/>
  <c r="FV229" i="129"/>
  <c r="DE231" i="129"/>
  <c r="FT237" i="129"/>
  <c r="FV237" i="129"/>
  <c r="EW237" i="129"/>
  <c r="DZ237" i="129"/>
  <c r="DE237" i="129"/>
  <c r="EM238" i="129"/>
  <c r="FN238" i="129"/>
  <c r="EU267" i="129"/>
  <c r="CY267" i="129"/>
  <c r="FN267" i="129"/>
  <c r="FX267" i="129"/>
  <c r="EM267" i="129"/>
  <c r="FV267" i="129"/>
  <c r="FT268" i="129"/>
  <c r="FN268" i="129"/>
  <c r="FV268" i="129"/>
  <c r="EW268" i="129"/>
  <c r="DZ268" i="129"/>
  <c r="EU268" i="129"/>
  <c r="CY268" i="129"/>
  <c r="FT276" i="129"/>
  <c r="EO276" i="129"/>
  <c r="FX276" i="129"/>
  <c r="DZ276" i="129"/>
  <c r="EW276" i="129"/>
  <c r="FV276" i="129"/>
  <c r="CY276" i="129"/>
  <c r="DZ287" i="129"/>
  <c r="FN172" i="129"/>
  <c r="FN174" i="129"/>
  <c r="FN176" i="129"/>
  <c r="FN177" i="129"/>
  <c r="FN178" i="129"/>
  <c r="FN179" i="129"/>
  <c r="FN180" i="129"/>
  <c r="FN181" i="129"/>
  <c r="FN182" i="129"/>
  <c r="FN183" i="129"/>
  <c r="FN184" i="129"/>
  <c r="FN185" i="129"/>
  <c r="FN186" i="129"/>
  <c r="FN187" i="129"/>
  <c r="FN188" i="129"/>
  <c r="FN189" i="129"/>
  <c r="EM190" i="129"/>
  <c r="FT194" i="129"/>
  <c r="DG194" i="129"/>
  <c r="EM196" i="129"/>
  <c r="FX196" i="129"/>
  <c r="DG198" i="129"/>
  <c r="FX200" i="129"/>
  <c r="DN202" i="129"/>
  <c r="EW202" i="129"/>
  <c r="EO204" i="129"/>
  <c r="FN204" i="129"/>
  <c r="FX204" i="129"/>
  <c r="DE207" i="129"/>
  <c r="EO207" i="129"/>
  <c r="EO210" i="129"/>
  <c r="FX210" i="129"/>
  <c r="EM214" i="129"/>
  <c r="EU217" i="129"/>
  <c r="EO218" i="129"/>
  <c r="CY220" i="129"/>
  <c r="DG220" i="129"/>
  <c r="EU220" i="129"/>
  <c r="FV220" i="129"/>
  <c r="EM222" i="129"/>
  <c r="EY223" i="129"/>
  <c r="FX223" i="129"/>
  <c r="DE225" i="129"/>
  <c r="EO225" i="129"/>
  <c r="DA226" i="129"/>
  <c r="DT226" i="129"/>
  <c r="EU226" i="129"/>
  <c r="EO227" i="129"/>
  <c r="EM228" i="129"/>
  <c r="EY229" i="129"/>
  <c r="FX229" i="129"/>
  <c r="DG231" i="129"/>
  <c r="FN232" i="129"/>
  <c r="EM233" i="129"/>
  <c r="FT236" i="129"/>
  <c r="EM236" i="129"/>
  <c r="DE236" i="129"/>
  <c r="DG237" i="129"/>
  <c r="EU237" i="129"/>
  <c r="EO238" i="129"/>
  <c r="FT243" i="129"/>
  <c r="EW243" i="129"/>
  <c r="DZ243" i="129"/>
  <c r="EU243" i="129"/>
  <c r="CY243" i="129"/>
  <c r="FN243" i="129"/>
  <c r="FX243" i="129"/>
  <c r="FV248" i="129"/>
  <c r="FN248" i="129"/>
  <c r="DE248" i="129"/>
  <c r="EW248" i="129"/>
  <c r="FT254" i="129"/>
  <c r="DE254" i="129"/>
  <c r="EM254" i="129"/>
  <c r="DZ254" i="129"/>
  <c r="DT254" i="129"/>
  <c r="DT267" i="129"/>
  <c r="EM268" i="129"/>
  <c r="DE273" i="129"/>
  <c r="FN190" i="129"/>
  <c r="FN196" i="129"/>
  <c r="DN217" i="129"/>
  <c r="DA220" i="129"/>
  <c r="DN220" i="129"/>
  <c r="EW220" i="129"/>
  <c r="FX220" i="129"/>
  <c r="EO222" i="129"/>
  <c r="FN222" i="129"/>
  <c r="EM223" i="129"/>
  <c r="CY225" i="129"/>
  <c r="DG225" i="129"/>
  <c r="FN225" i="129"/>
  <c r="DZ226" i="129"/>
  <c r="EW226" i="129"/>
  <c r="FT227" i="129"/>
  <c r="DE227" i="129"/>
  <c r="FN227" i="129"/>
  <c r="EO228" i="129"/>
  <c r="EM229" i="129"/>
  <c r="CY231" i="129"/>
  <c r="DN231" i="129"/>
  <c r="EU231" i="129"/>
  <c r="DE232" i="129"/>
  <c r="EO233" i="129"/>
  <c r="CY237" i="129"/>
  <c r="DN237" i="129"/>
  <c r="FT241" i="129"/>
  <c r="FX241" i="129"/>
  <c r="EM241" i="129"/>
  <c r="FV241" i="129"/>
  <c r="EW241" i="129"/>
  <c r="DZ241" i="129"/>
  <c r="DE241" i="129"/>
  <c r="EU241" i="129"/>
  <c r="EU250" i="129"/>
  <c r="FX250" i="129"/>
  <c r="CY254" i="129"/>
  <c r="FT255" i="129"/>
  <c r="EW255" i="129"/>
  <c r="DZ255" i="129"/>
  <c r="FN255" i="129"/>
  <c r="EO255" i="129"/>
  <c r="DE255" i="129"/>
  <c r="EM255" i="129"/>
  <c r="DN255" i="129"/>
  <c r="DN259" i="129"/>
  <c r="EM259" i="129"/>
  <c r="DA267" i="129"/>
  <c r="EO286" i="129"/>
  <c r="DT286" i="129"/>
  <c r="DZ286" i="129"/>
  <c r="DA286" i="129"/>
  <c r="EU286" i="129"/>
  <c r="CY286" i="129"/>
  <c r="EO290" i="129"/>
  <c r="DT290" i="129"/>
  <c r="DE228" i="129"/>
  <c r="FN228" i="129"/>
  <c r="FT240" i="129"/>
  <c r="FN240" i="129"/>
  <c r="DG240" i="129"/>
  <c r="EU240" i="129"/>
  <c r="FV240" i="129"/>
  <c r="EF248" i="129"/>
  <c r="DE259" i="129"/>
  <c r="DZ259" i="129"/>
  <c r="FV259" i="129"/>
  <c r="EW259" i="129"/>
  <c r="EU259" i="129"/>
  <c r="DT259" i="129"/>
  <c r="FT273" i="129"/>
  <c r="EO273" i="129"/>
  <c r="EM273" i="129"/>
  <c r="FV273" i="129"/>
  <c r="EW273" i="129"/>
  <c r="EU273" i="129"/>
  <c r="DZ273" i="129"/>
  <c r="CY273" i="129"/>
  <c r="EU171" i="129"/>
  <c r="DG173" i="129"/>
  <c r="EU173" i="129"/>
  <c r="DG175" i="129"/>
  <c r="EU175" i="129"/>
  <c r="DA194" i="129"/>
  <c r="DZ194" i="129"/>
  <c r="EY194" i="129"/>
  <c r="CY195" i="129"/>
  <c r="DN195" i="129"/>
  <c r="EU195" i="129"/>
  <c r="DE196" i="129"/>
  <c r="DA198" i="129"/>
  <c r="DZ198" i="129"/>
  <c r="EY198" i="129"/>
  <c r="DN199" i="129"/>
  <c r="DE200" i="129"/>
  <c r="DG210" i="129"/>
  <c r="DE222" i="129"/>
  <c r="DE223" i="129"/>
  <c r="DA225" i="129"/>
  <c r="DT225" i="129"/>
  <c r="EM226" i="129"/>
  <c r="CY227" i="129"/>
  <c r="DN227" i="129"/>
  <c r="DG228" i="129"/>
  <c r="FN229" i="129"/>
  <c r="EY231" i="129"/>
  <c r="CY232" i="129"/>
  <c r="DN232" i="129"/>
  <c r="EU232" i="129"/>
  <c r="FT233" i="129"/>
  <c r="EU233" i="129"/>
  <c r="CY233" i="129"/>
  <c r="DG233" i="129"/>
  <c r="DZ236" i="129"/>
  <c r="EM237" i="129"/>
  <c r="DE238" i="129"/>
  <c r="DN240" i="129"/>
  <c r="DZ240" i="129"/>
  <c r="EW240" i="129"/>
  <c r="CY241" i="129"/>
  <c r="DN241" i="129"/>
  <c r="DE250" i="129"/>
  <c r="DN233" i="129"/>
  <c r="FT234" i="129"/>
  <c r="DE234" i="129"/>
  <c r="FN234" i="129"/>
  <c r="EY236" i="129"/>
  <c r="FX236" i="129"/>
  <c r="DA237" i="129"/>
  <c r="DT237" i="129"/>
  <c r="DN238" i="129"/>
  <c r="FT239" i="129"/>
  <c r="DE239" i="129"/>
  <c r="EO240" i="129"/>
  <c r="DN242" i="129"/>
  <c r="DG243" i="129"/>
  <c r="EO245" i="129"/>
  <c r="EO246" i="129"/>
  <c r="DA248" i="129"/>
  <c r="CY252" i="129"/>
  <c r="EU252" i="129"/>
  <c r="EY254" i="129"/>
  <c r="FX254" i="129"/>
  <c r="FX255" i="129"/>
  <c r="DA256" i="129"/>
  <c r="DT256" i="129"/>
  <c r="DZ256" i="129"/>
  <c r="DE257" i="129"/>
  <c r="EY258" i="129"/>
  <c r="CY259" i="129"/>
  <c r="DE261" i="129"/>
  <c r="FT262" i="129"/>
  <c r="DG262" i="129"/>
  <c r="EW262" i="129"/>
  <c r="CY263" i="129"/>
  <c r="DN263" i="129"/>
  <c r="EU263" i="129"/>
  <c r="FT264" i="129"/>
  <c r="DE264" i="129"/>
  <c r="EY265" i="129"/>
  <c r="FX265" i="129"/>
  <c r="DN266" i="129"/>
  <c r="EY267" i="129"/>
  <c r="DG268" i="129"/>
  <c r="DN270" i="129"/>
  <c r="EM271" i="129"/>
  <c r="CY272" i="129"/>
  <c r="DN272" i="129"/>
  <c r="EU272" i="129"/>
  <c r="DG273" i="129"/>
  <c r="EY275" i="129"/>
  <c r="FV275" i="129"/>
  <c r="DG276" i="129"/>
  <c r="EO278" i="129"/>
  <c r="DA279" i="129"/>
  <c r="EO281" i="129"/>
  <c r="FX282" i="129"/>
  <c r="FL284" i="129"/>
  <c r="DT287" i="129"/>
  <c r="DZ288" i="129"/>
  <c r="EY288" i="129"/>
  <c r="FV288" i="129"/>
  <c r="EO291" i="129"/>
  <c r="DZ295" i="129"/>
  <c r="FV295" i="129"/>
  <c r="DZ299" i="129"/>
  <c r="EU326" i="129"/>
  <c r="DA233" i="129"/>
  <c r="DT233" i="129"/>
  <c r="DG234" i="129"/>
  <c r="FT235" i="129"/>
  <c r="DE235" i="129"/>
  <c r="EY237" i="129"/>
  <c r="FX237" i="129"/>
  <c r="DA238" i="129"/>
  <c r="DT238" i="129"/>
  <c r="DG239" i="129"/>
  <c r="EY241" i="129"/>
  <c r="DA242" i="129"/>
  <c r="DT242" i="129"/>
  <c r="DN243" i="129"/>
  <c r="DE244" i="129"/>
  <c r="FN244" i="129"/>
  <c r="FN245" i="129"/>
  <c r="FN246" i="129"/>
  <c r="DE247" i="129"/>
  <c r="EW247" i="129"/>
  <c r="FX247" i="129"/>
  <c r="EU249" i="129"/>
  <c r="DN250" i="129"/>
  <c r="DN252" i="129"/>
  <c r="DE253" i="129"/>
  <c r="EM256" i="129"/>
  <c r="FN256" i="129"/>
  <c r="EO257" i="129"/>
  <c r="EM258" i="129"/>
  <c r="DA259" i="129"/>
  <c r="CY260" i="129"/>
  <c r="EF260" i="129" s="1"/>
  <c r="EU260" i="129"/>
  <c r="DG261" i="129"/>
  <c r="CY262" i="129"/>
  <c r="DN262" i="129"/>
  <c r="EY262" i="129"/>
  <c r="FX262" i="129"/>
  <c r="DA263" i="129"/>
  <c r="DT263" i="129"/>
  <c r="DZ263" i="129"/>
  <c r="EW263" i="129"/>
  <c r="DG264" i="129"/>
  <c r="DA266" i="129"/>
  <c r="DT266" i="129"/>
  <c r="EU266" i="129"/>
  <c r="DN268" i="129"/>
  <c r="FT269" i="129"/>
  <c r="DA270" i="129"/>
  <c r="DT270" i="129"/>
  <c r="EU270" i="129"/>
  <c r="EO271" i="129"/>
  <c r="FX271" i="129"/>
  <c r="DA272" i="129"/>
  <c r="DT272" i="129"/>
  <c r="FF272" i="129" s="1"/>
  <c r="DZ272" i="129"/>
  <c r="EW272" i="129"/>
  <c r="FV272" i="129"/>
  <c r="DN273" i="129"/>
  <c r="FT274" i="129"/>
  <c r="FN274" i="129"/>
  <c r="EM275" i="129"/>
  <c r="DN276" i="129"/>
  <c r="EU276" i="129"/>
  <c r="DN277" i="129"/>
  <c r="EU277" i="129"/>
  <c r="DN279" i="129"/>
  <c r="EF279" i="129" s="1"/>
  <c r="FN279" i="129"/>
  <c r="DZ280" i="129"/>
  <c r="EU280" i="129"/>
  <c r="FR280" i="129"/>
  <c r="DT283" i="129"/>
  <c r="EU283" i="129"/>
  <c r="DG286" i="129"/>
  <c r="EM287" i="129"/>
  <c r="FL288" i="129"/>
  <c r="FN290" i="129"/>
  <c r="DG291" i="129"/>
  <c r="DA293" i="129"/>
  <c r="DA295" i="129"/>
  <c r="EO296" i="129"/>
  <c r="FT307" i="129"/>
  <c r="FT313" i="129"/>
  <c r="EW329" i="129"/>
  <c r="FR348" i="129"/>
  <c r="DA243" i="129"/>
  <c r="DT243" i="129"/>
  <c r="DE245" i="129"/>
  <c r="DE249" i="129"/>
  <c r="EW249" i="129"/>
  <c r="FX249" i="129"/>
  <c r="DT252" i="129"/>
  <c r="EO256" i="129"/>
  <c r="FT257" i="129"/>
  <c r="DG257" i="129"/>
  <c r="EO258" i="129"/>
  <c r="EY263" i="129"/>
  <c r="FV263" i="129"/>
  <c r="FT265" i="129"/>
  <c r="EO265" i="129"/>
  <c r="DZ266" i="129"/>
  <c r="EW266" i="129"/>
  <c r="EO267" i="129"/>
  <c r="DA268" i="129"/>
  <c r="DT268" i="129"/>
  <c r="DZ270" i="129"/>
  <c r="EW270" i="129"/>
  <c r="FN271" i="129"/>
  <c r="EY272" i="129"/>
  <c r="FX272" i="129"/>
  <c r="DA273" i="129"/>
  <c r="DT273" i="129"/>
  <c r="EO275" i="129"/>
  <c r="DA276" i="129"/>
  <c r="DT276" i="129"/>
  <c r="FT278" i="129"/>
  <c r="DE278" i="129"/>
  <c r="EW280" i="129"/>
  <c r="ES285" i="129"/>
  <c r="ES293" i="129"/>
  <c r="FT312" i="129"/>
  <c r="EO343" i="129"/>
  <c r="DA343" i="129"/>
  <c r="FV343" i="129"/>
  <c r="DZ343" i="129"/>
  <c r="EU343" i="129"/>
  <c r="DT343" i="129"/>
  <c r="FX348" i="129"/>
  <c r="FN348" i="129"/>
  <c r="EO348" i="129"/>
  <c r="DA348" i="129"/>
  <c r="FV348" i="129"/>
  <c r="DZ348" i="129"/>
  <c r="FR364" i="129"/>
  <c r="DG369" i="129"/>
  <c r="EY242" i="129"/>
  <c r="FX242" i="129"/>
  <c r="DE246" i="129"/>
  <c r="EO254" i="129"/>
  <c r="FN254" i="129"/>
  <c r="FT258" i="129"/>
  <c r="DE258" i="129"/>
  <c r="FN258" i="129"/>
  <c r="EY259" i="129"/>
  <c r="FX259" i="129"/>
  <c r="EM263" i="129"/>
  <c r="FX263" i="129"/>
  <c r="EY266" i="129"/>
  <c r="EY268" i="129"/>
  <c r="FX268" i="129"/>
  <c r="EY270" i="129"/>
  <c r="FV270" i="129"/>
  <c r="DE271" i="129"/>
  <c r="EM272" i="129"/>
  <c r="FT275" i="129"/>
  <c r="DE275" i="129"/>
  <c r="FN275" i="129"/>
  <c r="EY276" i="129"/>
  <c r="DG278" i="129"/>
  <c r="EM280" i="129"/>
  <c r="DE281" i="129"/>
  <c r="FT296" i="129"/>
  <c r="DG326" i="129"/>
  <c r="EY273" i="129"/>
  <c r="FX273" i="129"/>
  <c r="EM276" i="129"/>
  <c r="FE278" i="129"/>
  <c r="DG285" i="129"/>
  <c r="ES304" i="129"/>
  <c r="FT304" i="129"/>
  <c r="FT256" i="129"/>
  <c r="DE256" i="129"/>
  <c r="EU256" i="129"/>
  <c r="FV256" i="129"/>
  <c r="EO259" i="129"/>
  <c r="FN259" i="129"/>
  <c r="EO266" i="129"/>
  <c r="DG267" i="129"/>
  <c r="EO268" i="129"/>
  <c r="EO270" i="129"/>
  <c r="FX270" i="129"/>
  <c r="CY271" i="129"/>
  <c r="DN271" i="129"/>
  <c r="FN272" i="129"/>
  <c r="CY275" i="129"/>
  <c r="DN275" i="129"/>
  <c r="FN276" i="129"/>
  <c r="DA278" i="129"/>
  <c r="DT278" i="129"/>
  <c r="EW278" i="129"/>
  <c r="FV278" i="129"/>
  <c r="EM279" i="129"/>
  <c r="EW279" i="129"/>
  <c r="CY280" i="129"/>
  <c r="DE280" i="129"/>
  <c r="DA281" i="129"/>
  <c r="DN281" i="129"/>
  <c r="EW281" i="129"/>
  <c r="FN282" i="129"/>
  <c r="FR282" i="129"/>
  <c r="DZ285" i="129"/>
  <c r="DG287" i="129"/>
  <c r="FT326" i="129"/>
  <c r="DZ326" i="129"/>
  <c r="FV326" i="129"/>
  <c r="EW326" i="129"/>
  <c r="CY326" i="129"/>
  <c r="DE326" i="129"/>
  <c r="EO326" i="129"/>
  <c r="FT329" i="129"/>
  <c r="FV329" i="129"/>
  <c r="DZ329" i="129"/>
  <c r="DT329" i="129"/>
  <c r="DA329" i="129"/>
  <c r="FN329" i="129"/>
  <c r="EO329" i="129"/>
  <c r="CY329" i="129"/>
  <c r="EF329" i="129" s="1"/>
  <c r="EM329" i="129"/>
  <c r="FE329" i="129" s="1"/>
  <c r="DE329" i="129"/>
  <c r="EO251" i="129"/>
  <c r="DA254" i="129"/>
  <c r="DN254" i="129"/>
  <c r="DX254" i="129"/>
  <c r="EU254" i="129"/>
  <c r="DA255" i="129"/>
  <c r="DT255" i="129"/>
  <c r="DG256" i="129"/>
  <c r="EW256" i="129"/>
  <c r="FX256" i="129"/>
  <c r="DG259" i="129"/>
  <c r="DE266" i="129"/>
  <c r="FX266" i="129"/>
  <c r="DN267" i="129"/>
  <c r="DE270" i="129"/>
  <c r="FN270" i="129"/>
  <c r="DE272" i="129"/>
  <c r="CY319" i="129"/>
  <c r="EM319" i="129"/>
  <c r="FR319" i="129"/>
  <c r="EU319" i="129"/>
  <c r="DZ319" i="129"/>
  <c r="DA319" i="129"/>
  <c r="FN319" i="129"/>
  <c r="FT328" i="129"/>
  <c r="EU328" i="129"/>
  <c r="DZ328" i="129"/>
  <c r="DA328" i="129"/>
  <c r="CY328" i="129"/>
  <c r="EW328" i="129"/>
  <c r="FV328" i="129"/>
  <c r="DG328" i="129"/>
  <c r="EO328" i="129"/>
  <c r="EM328" i="129"/>
  <c r="DT328" i="129"/>
  <c r="FR328" i="129"/>
  <c r="DZ314" i="129"/>
  <c r="FT323" i="129"/>
  <c r="DE323" i="129"/>
  <c r="EO323" i="129"/>
  <c r="FX323" i="129"/>
  <c r="EY325" i="129"/>
  <c r="FX325" i="129"/>
  <c r="EM326" i="129"/>
  <c r="EY328" i="129"/>
  <c r="FT330" i="129"/>
  <c r="EO330" i="129"/>
  <c r="DG330" i="129"/>
  <c r="EY330" i="129"/>
  <c r="DE330" i="129"/>
  <c r="FV330" i="129"/>
  <c r="DT330" i="129"/>
  <c r="DN330" i="129"/>
  <c r="DA333" i="129"/>
  <c r="EM333" i="129"/>
  <c r="EY348" i="129"/>
  <c r="FT374" i="129"/>
  <c r="EO374" i="129"/>
  <c r="FV374" i="129"/>
  <c r="DA374" i="129"/>
  <c r="FR374" i="129"/>
  <c r="EW374" i="129"/>
  <c r="FT380" i="129"/>
  <c r="FV380" i="129"/>
  <c r="EY380" i="129"/>
  <c r="DT380" i="129"/>
  <c r="DA380" i="129"/>
  <c r="FX380" i="129"/>
  <c r="EW380" i="129"/>
  <c r="DG380" i="129"/>
  <c r="EO315" i="129"/>
  <c r="EY317" i="129"/>
  <c r="FN318" i="129"/>
  <c r="DT319" i="129"/>
  <c r="CY323" i="129"/>
  <c r="FN323" i="129"/>
  <c r="CY325" i="129"/>
  <c r="DE325" i="129"/>
  <c r="EM325" i="129"/>
  <c r="FN326" i="129"/>
  <c r="EO327" i="129"/>
  <c r="FX327" i="129"/>
  <c r="DZ330" i="129"/>
  <c r="FN333" i="129"/>
  <c r="FT339" i="129"/>
  <c r="DE339" i="129"/>
  <c r="FX339" i="129"/>
  <c r="EY339" i="129"/>
  <c r="DT339" i="129"/>
  <c r="FV339" i="129"/>
  <c r="EW339" i="129"/>
  <c r="FN339" i="129"/>
  <c r="DE340" i="129"/>
  <c r="FX340" i="129"/>
  <c r="EY340" i="129"/>
  <c r="DT340" i="129"/>
  <c r="FV340" i="129"/>
  <c r="EW340" i="129"/>
  <c r="FN340" i="129"/>
  <c r="FX341" i="129"/>
  <c r="EO341" i="129"/>
  <c r="DA341" i="129"/>
  <c r="EY343" i="129"/>
  <c r="DZ346" i="129"/>
  <c r="EO346" i="129"/>
  <c r="FN346" i="129"/>
  <c r="EO359" i="129"/>
  <c r="FT370" i="129"/>
  <c r="EO370" i="129"/>
  <c r="FV370" i="129"/>
  <c r="DA370" i="129"/>
  <c r="FR370" i="129"/>
  <c r="EW370" i="129"/>
  <c r="FR380" i="129"/>
  <c r="FV402" i="129"/>
  <c r="EY319" i="129"/>
  <c r="DG323" i="129"/>
  <c r="EO325" i="129"/>
  <c r="FN325" i="129"/>
  <c r="FN328" i="129"/>
  <c r="FT332" i="129"/>
  <c r="DG332" i="129"/>
  <c r="FV332" i="129"/>
  <c r="DE332" i="129"/>
  <c r="EW332" i="129"/>
  <c r="DT332" i="129"/>
  <c r="DN332" i="129"/>
  <c r="FT334" i="129"/>
  <c r="DG334" i="129"/>
  <c r="DE334" i="129"/>
  <c r="DT334" i="129"/>
  <c r="DN334" i="129"/>
  <c r="FR338" i="129"/>
  <c r="DT341" i="129"/>
  <c r="EM341" i="129"/>
  <c r="EM346" i="129"/>
  <c r="DG348" i="129"/>
  <c r="FX349" i="129"/>
  <c r="FN349" i="129"/>
  <c r="EO349" i="129"/>
  <c r="DA349" i="129"/>
  <c r="FV349" i="129"/>
  <c r="DZ349" i="129"/>
  <c r="FX350" i="129"/>
  <c r="FV350" i="129"/>
  <c r="DA350" i="129"/>
  <c r="EU350" i="129"/>
  <c r="DZ350" i="129"/>
  <c r="CY350" i="129"/>
  <c r="DN363" i="129"/>
  <c r="EU373" i="129"/>
  <c r="FX317" i="129"/>
  <c r="EO317" i="129"/>
  <c r="DA323" i="129"/>
  <c r="DN323" i="129"/>
  <c r="EU323" i="129"/>
  <c r="DA325" i="129"/>
  <c r="DG325" i="129"/>
  <c r="DE327" i="129"/>
  <c r="FN327" i="129"/>
  <c r="FX329" i="129"/>
  <c r="DA330" i="129"/>
  <c r="DA339" i="129"/>
  <c r="EO339" i="129"/>
  <c r="FR339" i="129"/>
  <c r="DA340" i="129"/>
  <c r="EO340" i="129"/>
  <c r="FR340" i="129"/>
  <c r="FN342" i="129"/>
  <c r="EO342" i="129"/>
  <c r="FV342" i="129"/>
  <c r="EY342" i="129"/>
  <c r="EM342" i="129"/>
  <c r="DZ342" i="129"/>
  <c r="CY349" i="129"/>
  <c r="FR349" i="129"/>
  <c r="FT363" i="129"/>
  <c r="DE363" i="129"/>
  <c r="EO363" i="129"/>
  <c r="DA363" i="129"/>
  <c r="FV363" i="129"/>
  <c r="DE364" i="129"/>
  <c r="FV364" i="129"/>
  <c r="DA364" i="129"/>
  <c r="EW364" i="129"/>
  <c r="FT365" i="129"/>
  <c r="FV365" i="129"/>
  <c r="DA365" i="129"/>
  <c r="EW365" i="129"/>
  <c r="DZ365" i="129"/>
  <c r="FR365" i="129"/>
  <c r="EU369" i="129"/>
  <c r="EU380" i="129"/>
  <c r="FT333" i="129"/>
  <c r="EW333" i="129"/>
  <c r="DT333" i="129"/>
  <c r="DG333" i="129"/>
  <c r="DE333" i="129"/>
  <c r="EU333" i="129"/>
  <c r="FV333" i="129"/>
  <c r="CY343" i="129"/>
  <c r="FR343" i="129"/>
  <c r="FT359" i="129"/>
  <c r="FR359" i="129"/>
  <c r="EW359" i="129"/>
  <c r="DZ359" i="129"/>
  <c r="DG359" i="129"/>
  <c r="DA359" i="129"/>
  <c r="GE359" i="129" s="1"/>
  <c r="ES312" i="129"/>
  <c r="EU315" i="129"/>
  <c r="FR315" i="129"/>
  <c r="EO316" i="129"/>
  <c r="DG319" i="129"/>
  <c r="EM323" i="129"/>
  <c r="EY323" i="129"/>
  <c r="FV323" i="129"/>
  <c r="FT324" i="129"/>
  <c r="DE324" i="129"/>
  <c r="DZ325" i="129"/>
  <c r="EU325" i="129"/>
  <c r="DT326" i="129"/>
  <c r="DT327" i="129"/>
  <c r="DZ327" i="129"/>
  <c r="EW327" i="129"/>
  <c r="FR327" i="129"/>
  <c r="EO332" i="129"/>
  <c r="FX333" i="129"/>
  <c r="DG338" i="129"/>
  <c r="EU339" i="129"/>
  <c r="EU340" i="129"/>
  <c r="FV341" i="129"/>
  <c r="DA342" i="129"/>
  <c r="FR342" i="129"/>
  <c r="EU346" i="129"/>
  <c r="EU349" i="129"/>
  <c r="FX355" i="129"/>
  <c r="FR355" i="129"/>
  <c r="FC355" i="129"/>
  <c r="DX355" i="129"/>
  <c r="GB355" i="129"/>
  <c r="FP355" i="129"/>
  <c r="EY355" i="129"/>
  <c r="DK355" i="129"/>
  <c r="FZ355" i="129"/>
  <c r="EM355" i="129"/>
  <c r="DI355" i="129"/>
  <c r="DA355" i="129"/>
  <c r="FN355" i="129"/>
  <c r="EU355" i="129"/>
  <c r="DG355" i="129"/>
  <c r="EB355" i="129"/>
  <c r="DV355" i="129"/>
  <c r="CY355" i="129"/>
  <c r="CY359" i="129"/>
  <c r="EY359" i="129"/>
  <c r="EO366" i="129"/>
  <c r="DE374" i="129"/>
  <c r="DE380" i="129"/>
  <c r="FT300" i="129"/>
  <c r="FL301" i="129"/>
  <c r="DZ303" i="129"/>
  <c r="FL309" i="129"/>
  <c r="EM315" i="129"/>
  <c r="EY315" i="129"/>
  <c r="DA317" i="129"/>
  <c r="DT317" i="129"/>
  <c r="DZ317" i="129"/>
  <c r="EO318" i="129"/>
  <c r="EW325" i="129"/>
  <c r="FV325" i="129"/>
  <c r="DA326" i="129"/>
  <c r="EY326" i="129"/>
  <c r="FX326" i="129"/>
  <c r="EM327" i="129"/>
  <c r="FE327" i="129" s="1"/>
  <c r="FX328" i="129"/>
  <c r="EW330" i="129"/>
  <c r="DZ333" i="129"/>
  <c r="EY333" i="129"/>
  <c r="FT338" i="129"/>
  <c r="DE338" i="129"/>
  <c r="EY338" i="129"/>
  <c r="DZ338" i="129"/>
  <c r="DT338" i="129"/>
  <c r="EU348" i="129"/>
  <c r="EM359" i="129"/>
  <c r="EU363" i="129"/>
  <c r="FR381" i="129"/>
  <c r="DG329" i="129"/>
  <c r="EU330" i="129"/>
  <c r="FT331" i="129"/>
  <c r="FX334" i="129"/>
  <c r="DT335" i="129"/>
  <c r="FX335" i="129"/>
  <c r="DT336" i="129"/>
  <c r="FX336" i="129"/>
  <c r="DT337" i="129"/>
  <c r="EW337" i="129"/>
  <c r="FV337" i="129"/>
  <c r="CY338" i="129"/>
  <c r="DN338" i="129"/>
  <c r="EU338" i="129"/>
  <c r="CY339" i="129"/>
  <c r="DN339" i="129"/>
  <c r="CY340" i="129"/>
  <c r="DN340" i="129"/>
  <c r="CY341" i="129"/>
  <c r="DZ341" i="129"/>
  <c r="EY341" i="129"/>
  <c r="EM343" i="129"/>
  <c r="DA345" i="129"/>
  <c r="FN345" i="129"/>
  <c r="CY348" i="129"/>
  <c r="DT348" i="129"/>
  <c r="DT349" i="129"/>
  <c r="EY349" i="129"/>
  <c r="DG350" i="129"/>
  <c r="DT352" i="129"/>
  <c r="DZ352" i="129"/>
  <c r="EU352" i="129"/>
  <c r="FX353" i="129"/>
  <c r="EM356" i="129"/>
  <c r="DX359" i="129"/>
  <c r="DE361" i="129"/>
  <c r="EM362" i="129"/>
  <c r="EW362" i="129"/>
  <c r="DT363" i="129"/>
  <c r="EM363" i="129"/>
  <c r="EY363" i="129"/>
  <c r="DN364" i="129"/>
  <c r="CY365" i="129"/>
  <c r="DG365" i="129"/>
  <c r="EU365" i="129"/>
  <c r="DT368" i="129"/>
  <c r="FX368" i="129"/>
  <c r="DA369" i="129"/>
  <c r="DN369" i="129"/>
  <c r="EF369" i="129" s="1"/>
  <c r="EM369" i="129"/>
  <c r="EY369" i="129"/>
  <c r="CY370" i="129"/>
  <c r="DG370" i="129"/>
  <c r="EU370" i="129"/>
  <c r="FX372" i="129"/>
  <c r="DA373" i="129"/>
  <c r="DN373" i="129"/>
  <c r="EM373" i="129"/>
  <c r="EY373" i="129"/>
  <c r="CY374" i="129"/>
  <c r="DG374" i="129"/>
  <c r="EU374" i="129"/>
  <c r="DK375" i="129"/>
  <c r="ED375" i="129"/>
  <c r="FC375" i="129"/>
  <c r="DT376" i="129"/>
  <c r="EM376" i="129"/>
  <c r="EY376" i="129"/>
  <c r="FX376" i="129"/>
  <c r="DA377" i="129"/>
  <c r="DT377" i="129"/>
  <c r="EM377" i="129"/>
  <c r="EY377" i="129"/>
  <c r="DA379" i="129"/>
  <c r="DN379" i="129"/>
  <c r="EY379" i="129"/>
  <c r="CY380" i="129"/>
  <c r="FT382" i="129"/>
  <c r="DG382" i="129"/>
  <c r="DE382" i="129"/>
  <c r="FV382" i="129"/>
  <c r="EY382" i="129"/>
  <c r="DN382" i="129"/>
  <c r="FX382" i="129"/>
  <c r="FN343" i="129"/>
  <c r="EM348" i="129"/>
  <c r="EM349" i="129"/>
  <c r="FR350" i="129"/>
  <c r="GE351" i="129"/>
  <c r="EO356" i="129"/>
  <c r="FN356" i="129"/>
  <c r="EU359" i="129"/>
  <c r="FX363" i="129"/>
  <c r="DT364" i="129"/>
  <c r="DZ364" i="129"/>
  <c r="EY364" i="129"/>
  <c r="DN365" i="129"/>
  <c r="DE366" i="129"/>
  <c r="EU366" i="129"/>
  <c r="DE367" i="129"/>
  <c r="EO368" i="129"/>
  <c r="FN368" i="129"/>
  <c r="DZ370" i="129"/>
  <c r="FT371" i="129"/>
  <c r="DE371" i="129"/>
  <c r="DZ374" i="129"/>
  <c r="FV375" i="129"/>
  <c r="DN380" i="129"/>
  <c r="FV383" i="129"/>
  <c r="FT401" i="129"/>
  <c r="FV401" i="129"/>
  <c r="DN328" i="129"/>
  <c r="DN331" i="129"/>
  <c r="CY333" i="129"/>
  <c r="EM334" i="129"/>
  <c r="EM335" i="129"/>
  <c r="EM336" i="129"/>
  <c r="EY337" i="129"/>
  <c r="FX338" i="129"/>
  <c r="DZ339" i="129"/>
  <c r="DZ340" i="129"/>
  <c r="FN341" i="129"/>
  <c r="FR346" i="129"/>
  <c r="EY347" i="129"/>
  <c r="DT350" i="129"/>
  <c r="FX351" i="129"/>
  <c r="EM352" i="129"/>
  <c r="FR353" i="129"/>
  <c r="EW357" i="129"/>
  <c r="DE358" i="129"/>
  <c r="FX358" i="129"/>
  <c r="DN359" i="129"/>
  <c r="FR361" i="129"/>
  <c r="DE362" i="129"/>
  <c r="EO362" i="129"/>
  <c r="FX362" i="129"/>
  <c r="EM364" i="129"/>
  <c r="FX364" i="129"/>
  <c r="DT365" i="129"/>
  <c r="EM365" i="129"/>
  <c r="EY365" i="129"/>
  <c r="CY366" i="129"/>
  <c r="DG366" i="129"/>
  <c r="DZ366" i="129"/>
  <c r="EW366" i="129"/>
  <c r="FR366" i="129"/>
  <c r="CY367" i="129"/>
  <c r="EF367" i="129" s="1"/>
  <c r="DG367" i="129"/>
  <c r="EO369" i="129"/>
  <c r="FX369" i="129"/>
  <c r="DN370" i="129"/>
  <c r="EM370" i="129"/>
  <c r="EY370" i="129"/>
  <c r="CY371" i="129"/>
  <c r="DG371" i="129"/>
  <c r="EU371" i="129"/>
  <c r="EO373" i="129"/>
  <c r="FX373" i="129"/>
  <c r="DN374" i="129"/>
  <c r="EM374" i="129"/>
  <c r="EY374" i="129"/>
  <c r="DN375" i="129"/>
  <c r="EU375" i="129"/>
  <c r="EO376" i="129"/>
  <c r="FN376" i="129"/>
  <c r="EO377" i="129"/>
  <c r="FN377" i="129"/>
  <c r="DE383" i="129"/>
  <c r="EY383" i="129"/>
  <c r="EU329" i="129"/>
  <c r="EM330" i="129"/>
  <c r="FX330" i="129"/>
  <c r="DA331" i="129"/>
  <c r="DN333" i="129"/>
  <c r="EO334" i="129"/>
  <c r="FN334" i="129"/>
  <c r="EO335" i="129"/>
  <c r="FN335" i="129"/>
  <c r="EO336" i="129"/>
  <c r="FN336" i="129"/>
  <c r="EM337" i="129"/>
  <c r="EM339" i="129"/>
  <c r="EM340" i="129"/>
  <c r="DG342" i="129"/>
  <c r="FR345" i="129"/>
  <c r="DG346" i="129"/>
  <c r="CY347" i="129"/>
  <c r="DT347" i="129"/>
  <c r="DZ347" i="129"/>
  <c r="EY350" i="129"/>
  <c r="DG351" i="129"/>
  <c r="DT353" i="129"/>
  <c r="DZ353" i="129"/>
  <c r="EU353" i="129"/>
  <c r="FX354" i="129"/>
  <c r="CY356" i="129"/>
  <c r="DE356" i="129"/>
  <c r="FV357" i="129"/>
  <c r="FN358" i="129"/>
  <c r="DT359" i="129"/>
  <c r="EY360" i="129"/>
  <c r="DA361" i="129"/>
  <c r="DT361" i="129"/>
  <c r="CY362" i="129"/>
  <c r="FN363" i="129"/>
  <c r="FN364" i="129"/>
  <c r="FX365" i="129"/>
  <c r="DN366" i="129"/>
  <c r="EM366" i="129"/>
  <c r="EY366" i="129"/>
  <c r="EU367" i="129"/>
  <c r="FR367" i="129"/>
  <c r="FN369" i="129"/>
  <c r="DT370" i="129"/>
  <c r="DZ371" i="129"/>
  <c r="EW371" i="129"/>
  <c r="FR371" i="129"/>
  <c r="FT372" i="129"/>
  <c r="DE372" i="129"/>
  <c r="FN373" i="129"/>
  <c r="DT374" i="129"/>
  <c r="CY375" i="129"/>
  <c r="DE375" i="129"/>
  <c r="EM375" i="129"/>
  <c r="EW375" i="129"/>
  <c r="FN375" i="129"/>
  <c r="FX375" i="129"/>
  <c r="EO380" i="129"/>
  <c r="FN422" i="129"/>
  <c r="EM422" i="129"/>
  <c r="DT422" i="129"/>
  <c r="DA422" i="129"/>
  <c r="FV422" i="129"/>
  <c r="EW422" i="129"/>
  <c r="DG422" i="129"/>
  <c r="FT368" i="129"/>
  <c r="DE368" i="129"/>
  <c r="FX370" i="129"/>
  <c r="FX374" i="129"/>
  <c r="FT376" i="129"/>
  <c r="FV376" i="129"/>
  <c r="DE376" i="129"/>
  <c r="FN380" i="129"/>
  <c r="FN383" i="129"/>
  <c r="DT383" i="129"/>
  <c r="FR383" i="129"/>
  <c r="EW383" i="129"/>
  <c r="DG383" i="129"/>
  <c r="DN383" i="129"/>
  <c r="FT400" i="129"/>
  <c r="FV400" i="129"/>
  <c r="EY329" i="129"/>
  <c r="CY330" i="129"/>
  <c r="FN330" i="129"/>
  <c r="CY332" i="129"/>
  <c r="CY334" i="129"/>
  <c r="FR334" i="129"/>
  <c r="FT335" i="129"/>
  <c r="DG335" i="129"/>
  <c r="FR335" i="129"/>
  <c r="FT336" i="129"/>
  <c r="DG336" i="129"/>
  <c r="FR336" i="129"/>
  <c r="FT337" i="129"/>
  <c r="DG337" i="129"/>
  <c r="EO338" i="129"/>
  <c r="FN338" i="129"/>
  <c r="CY342" i="129"/>
  <c r="DG343" i="129"/>
  <c r="EU345" i="129"/>
  <c r="CY346" i="129"/>
  <c r="DT346" i="129"/>
  <c r="EY346" i="129"/>
  <c r="DA356" i="129"/>
  <c r="DG356" i="129"/>
  <c r="DX356" i="129"/>
  <c r="EU356" i="129"/>
  <c r="DE357" i="129"/>
  <c r="FX357" i="129"/>
  <c r="DN358" i="129"/>
  <c r="FX359" i="129"/>
  <c r="DN362" i="129"/>
  <c r="FX366" i="129"/>
  <c r="DT367" i="129"/>
  <c r="EM367" i="129"/>
  <c r="FE367" i="129" s="1"/>
  <c r="EY367" i="129"/>
  <c r="CY368" i="129"/>
  <c r="DG368" i="129"/>
  <c r="EU368" i="129"/>
  <c r="FR368" i="129"/>
  <c r="DE369" i="129"/>
  <c r="FN370" i="129"/>
  <c r="DT371" i="129"/>
  <c r="FV371" i="129"/>
  <c r="DE373" i="129"/>
  <c r="FN374" i="129"/>
  <c r="DA375" i="129"/>
  <c r="DG375" i="129"/>
  <c r="EO375" i="129"/>
  <c r="EY375" i="129"/>
  <c r="FP375" i="129"/>
  <c r="GB375" i="129"/>
  <c r="CY376" i="129"/>
  <c r="DG376" i="129"/>
  <c r="FT377" i="129"/>
  <c r="FV377" i="129"/>
  <c r="DE377" i="129"/>
  <c r="FT379" i="129"/>
  <c r="EW379" i="129"/>
  <c r="FX379" i="129"/>
  <c r="DE379" i="129"/>
  <c r="EO383" i="129"/>
  <c r="EY410" i="129"/>
  <c r="ES387" i="129"/>
  <c r="FN388" i="129"/>
  <c r="EM388" i="129"/>
  <c r="EM390" i="129"/>
  <c r="CY393" i="129"/>
  <c r="EM393" i="129"/>
  <c r="CY398" i="129"/>
  <c r="EB398" i="129"/>
  <c r="FV398" i="129"/>
  <c r="CY400" i="129"/>
  <c r="CY401" i="129"/>
  <c r="CY402" i="129"/>
  <c r="CY422" i="129"/>
  <c r="FR422" i="129"/>
  <c r="EU389" i="129"/>
  <c r="FT389" i="129"/>
  <c r="FT395" i="129"/>
  <c r="DZ395" i="129"/>
  <c r="FN395" i="129"/>
  <c r="FX416" i="129"/>
  <c r="EO416" i="129"/>
  <c r="FV416" i="129"/>
  <c r="EY416" i="129"/>
  <c r="FR416" i="129"/>
  <c r="DZ416" i="129"/>
  <c r="DA416" i="129"/>
  <c r="FT434" i="129"/>
  <c r="EO434" i="129"/>
  <c r="DE434" i="129"/>
  <c r="FX434" i="129"/>
  <c r="EY434" i="129"/>
  <c r="FV434" i="129"/>
  <c r="DZ434" i="129"/>
  <c r="EW434" i="129"/>
  <c r="DA434" i="129"/>
  <c r="DG434" i="129"/>
  <c r="EU377" i="129"/>
  <c r="CY379" i="129"/>
  <c r="DG379" i="129"/>
  <c r="FN379" i="129"/>
  <c r="EW381" i="129"/>
  <c r="EM382" i="129"/>
  <c r="CY383" i="129"/>
  <c r="DZ384" i="129"/>
  <c r="FL384" i="129"/>
  <c r="CY386" i="129"/>
  <c r="DT386" i="129"/>
  <c r="FT386" i="129"/>
  <c r="CY387" i="129"/>
  <c r="DG387" i="129"/>
  <c r="DZ387" i="129"/>
  <c r="EU387" i="129"/>
  <c r="CY388" i="129"/>
  <c r="DG388" i="129"/>
  <c r="EO388" i="129"/>
  <c r="DZ389" i="129"/>
  <c r="FV389" i="129"/>
  <c r="CY390" i="129"/>
  <c r="CY391" i="129"/>
  <c r="DZ391" i="129"/>
  <c r="EU391" i="129"/>
  <c r="CY395" i="129"/>
  <c r="EM395" i="129"/>
  <c r="EM398" i="129"/>
  <c r="EU399" i="129"/>
  <c r="EU400" i="129"/>
  <c r="FN404" i="129"/>
  <c r="DA406" i="129"/>
  <c r="EU406" i="129"/>
  <c r="EO408" i="129"/>
  <c r="DA413" i="129"/>
  <c r="DG413" i="129"/>
  <c r="EY413" i="129"/>
  <c r="FR413" i="129"/>
  <c r="DT413" i="129"/>
  <c r="DZ413" i="129"/>
  <c r="FV413" i="129"/>
  <c r="CY416" i="129"/>
  <c r="EO382" i="129"/>
  <c r="DA383" i="129"/>
  <c r="DT384" i="129"/>
  <c r="FV386" i="129"/>
  <c r="EM389" i="129"/>
  <c r="FT390" i="129"/>
  <c r="CY392" i="129"/>
  <c r="DZ392" i="129"/>
  <c r="EU394" i="129"/>
  <c r="FV394" i="129"/>
  <c r="FT396" i="129"/>
  <c r="DZ396" i="129"/>
  <c r="FN396" i="129"/>
  <c r="EO407" i="129"/>
  <c r="EM407" i="129"/>
  <c r="DT407" i="129"/>
  <c r="FT378" i="129"/>
  <c r="DE378" i="129"/>
  <c r="DT379" i="129"/>
  <c r="DZ379" i="129"/>
  <c r="DZ380" i="129"/>
  <c r="FT381" i="129"/>
  <c r="EO381" i="129"/>
  <c r="CY382" i="129"/>
  <c r="FN382" i="129"/>
  <c r="DE384" i="129"/>
  <c r="FL386" i="129"/>
  <c r="DT388" i="129"/>
  <c r="DZ388" i="129"/>
  <c r="EO389" i="129"/>
  <c r="DA392" i="129"/>
  <c r="FN392" i="129"/>
  <c r="EU393" i="129"/>
  <c r="FV395" i="129"/>
  <c r="FT397" i="129"/>
  <c r="EM397" i="129"/>
  <c r="FN399" i="129"/>
  <c r="FN400" i="129"/>
  <c r="FN401" i="129"/>
  <c r="FN402" i="129"/>
  <c r="FT403" i="129"/>
  <c r="DA405" i="129"/>
  <c r="EM406" i="129"/>
  <c r="FV406" i="129"/>
  <c r="FR409" i="129"/>
  <c r="DT409" i="129"/>
  <c r="EU409" i="129"/>
  <c r="DG409" i="129"/>
  <c r="FV409" i="129"/>
  <c r="EO413" i="129"/>
  <c r="EM380" i="129"/>
  <c r="DA382" i="129"/>
  <c r="DZ383" i="129"/>
  <c r="FN387" i="129"/>
  <c r="EU388" i="129"/>
  <c r="FT393" i="129"/>
  <c r="EU395" i="129"/>
  <c r="EM399" i="129"/>
  <c r="EM400" i="129"/>
  <c r="EM401" i="129"/>
  <c r="EM402" i="129"/>
  <c r="DA407" i="129"/>
  <c r="FX408" i="129"/>
  <c r="DA408" i="129"/>
  <c r="DG408" i="129"/>
  <c r="FV408" i="129"/>
  <c r="FT436" i="129"/>
  <c r="DZ436" i="129"/>
  <c r="FV436" i="129"/>
  <c r="EW436" i="129"/>
  <c r="DE436" i="129"/>
  <c r="FX436" i="129"/>
  <c r="EO436" i="129"/>
  <c r="DA436" i="129"/>
  <c r="DT436" i="129"/>
  <c r="CY434" i="129"/>
  <c r="EM436" i="129"/>
  <c r="FT442" i="129"/>
  <c r="EM442" i="129"/>
  <c r="DA442" i="129"/>
  <c r="FV442" i="129"/>
  <c r="EW442" i="129"/>
  <c r="DG442" i="129"/>
  <c r="FR442" i="129"/>
  <c r="DE442" i="129"/>
  <c r="CY409" i="129"/>
  <c r="EM413" i="129"/>
  <c r="DG414" i="129"/>
  <c r="DG415" i="129"/>
  <c r="EY415" i="129"/>
  <c r="DT416" i="129"/>
  <c r="EM417" i="129"/>
  <c r="DZ421" i="129"/>
  <c r="EY421" i="129"/>
  <c r="DZ422" i="129"/>
  <c r="EW423" i="129"/>
  <c r="FV423" i="129"/>
  <c r="DE424" i="129"/>
  <c r="EO424" i="129"/>
  <c r="DA428" i="129"/>
  <c r="DN428" i="129"/>
  <c r="DA430" i="129"/>
  <c r="EM430" i="129"/>
  <c r="FE430" i="129" s="1"/>
  <c r="CY432" i="129"/>
  <c r="DG432" i="129"/>
  <c r="DZ433" i="129"/>
  <c r="EW433" i="129"/>
  <c r="FV433" i="129"/>
  <c r="DN434" i="129"/>
  <c r="EU434" i="129"/>
  <c r="FR434" i="129"/>
  <c r="FT435" i="129"/>
  <c r="EO435" i="129"/>
  <c r="DE435" i="129"/>
  <c r="FX435" i="129"/>
  <c r="DG435" i="129"/>
  <c r="EW435" i="129"/>
  <c r="FT437" i="129"/>
  <c r="EO437" i="129"/>
  <c r="DG437" i="129"/>
  <c r="DZ437" i="129"/>
  <c r="DT437" i="129"/>
  <c r="DE439" i="129"/>
  <c r="FN442" i="129"/>
  <c r="FT443" i="129"/>
  <c r="EW443" i="129"/>
  <c r="DG443" i="129"/>
  <c r="DA443" i="129"/>
  <c r="EO443" i="129"/>
  <c r="DE443" i="129"/>
  <c r="FV443" i="129"/>
  <c r="EY443" i="129"/>
  <c r="FN443" i="129"/>
  <c r="FV451" i="129"/>
  <c r="EO451" i="129"/>
  <c r="FT451" i="129"/>
  <c r="EY451" i="129"/>
  <c r="DE451" i="129"/>
  <c r="CY451" i="129"/>
  <c r="GD451" i="129" s="1"/>
  <c r="EM451" i="129"/>
  <c r="DZ451" i="129"/>
  <c r="FN451" i="129"/>
  <c r="ES451" i="129"/>
  <c r="FX451" i="129"/>
  <c r="DG451" i="129"/>
  <c r="FN409" i="129"/>
  <c r="FR414" i="129"/>
  <c r="EU416" i="129"/>
  <c r="FX422" i="129"/>
  <c r="DN432" i="129"/>
  <c r="EU432" i="129"/>
  <c r="FR432" i="129"/>
  <c r="EY433" i="129"/>
  <c r="DT434" i="129"/>
  <c r="CY435" i="129"/>
  <c r="DN435" i="129"/>
  <c r="FV435" i="129"/>
  <c r="FR436" i="129"/>
  <c r="EM437" i="129"/>
  <c r="FN437" i="129"/>
  <c r="FT439" i="129"/>
  <c r="DZ439" i="129"/>
  <c r="DG439" i="129"/>
  <c r="EM439" i="129"/>
  <c r="CY442" i="129"/>
  <c r="EO442" i="129"/>
  <c r="FT458" i="129"/>
  <c r="FZ458" i="129"/>
  <c r="EM458" i="129"/>
  <c r="DN458" i="129"/>
  <c r="FN458" i="129"/>
  <c r="EW458" i="129"/>
  <c r="FX458" i="129"/>
  <c r="EU458" i="129"/>
  <c r="ED458" i="129"/>
  <c r="DK458" i="129"/>
  <c r="EB458" i="129"/>
  <c r="DI458" i="129"/>
  <c r="DA458" i="129"/>
  <c r="FV458" i="129"/>
  <c r="DZ458" i="129"/>
  <c r="DV458" i="129"/>
  <c r="DG458" i="129"/>
  <c r="GH458" i="129"/>
  <c r="FC458" i="129"/>
  <c r="CY458" i="129"/>
  <c r="FA458" i="129"/>
  <c r="EO458" i="129"/>
  <c r="DX458" i="129"/>
  <c r="DT458" i="129"/>
  <c r="DE458" i="129"/>
  <c r="DA432" i="129"/>
  <c r="DT432" i="129"/>
  <c r="EW432" i="129"/>
  <c r="FT433" i="129"/>
  <c r="EM433" i="129"/>
  <c r="FX433" i="129"/>
  <c r="FP458" i="129"/>
  <c r="DN459" i="129"/>
  <c r="FN406" i="129"/>
  <c r="CY408" i="129"/>
  <c r="FX412" i="129"/>
  <c r="DG412" i="129"/>
  <c r="EU412" i="129"/>
  <c r="FR412" i="129"/>
  <c r="CY413" i="129"/>
  <c r="DA414" i="129"/>
  <c r="DZ414" i="129"/>
  <c r="EY414" i="129"/>
  <c r="FV414" i="129"/>
  <c r="DA415" i="129"/>
  <c r="EM416" i="129"/>
  <c r="DA417" i="129"/>
  <c r="EO421" i="129"/>
  <c r="FF421" i="129" s="1"/>
  <c r="EM423" i="129"/>
  <c r="FE423" i="129" s="1"/>
  <c r="DA424" i="129"/>
  <c r="DG425" i="129"/>
  <c r="DE426" i="129"/>
  <c r="EO426" i="129"/>
  <c r="EW428" i="129"/>
  <c r="DG429" i="129"/>
  <c r="FT431" i="129"/>
  <c r="EO431" i="129"/>
  <c r="DZ432" i="129"/>
  <c r="FV432" i="129"/>
  <c r="CY433" i="129"/>
  <c r="DG433" i="129"/>
  <c r="FN433" i="129"/>
  <c r="EM434" i="129"/>
  <c r="DA435" i="129"/>
  <c r="EM435" i="129"/>
  <c r="DA437" i="129"/>
  <c r="FR437" i="129"/>
  <c r="EO439" i="129"/>
  <c r="DA451" i="129"/>
  <c r="FT459" i="129"/>
  <c r="EW459" i="129"/>
  <c r="FV459" i="129"/>
  <c r="FX459" i="129"/>
  <c r="DE459" i="129"/>
  <c r="DZ459" i="129"/>
  <c r="DZ409" i="129"/>
  <c r="FN413" i="129"/>
  <c r="DT414" i="129"/>
  <c r="EM414" i="129"/>
  <c r="EO415" i="129"/>
  <c r="FX419" i="129"/>
  <c r="DG419" i="129"/>
  <c r="EU419" i="129"/>
  <c r="FX420" i="129"/>
  <c r="DG420" i="129"/>
  <c r="EU420" i="129"/>
  <c r="EO423" i="129"/>
  <c r="FN423" i="129"/>
  <c r="DT424" i="129"/>
  <c r="EU424" i="129"/>
  <c r="EU425" i="129"/>
  <c r="FT426" i="129"/>
  <c r="DE427" i="129"/>
  <c r="EY428" i="129"/>
  <c r="FV428" i="129"/>
  <c r="CY429" i="129"/>
  <c r="DN429" i="129"/>
  <c r="EU429" i="129"/>
  <c r="DE430" i="129"/>
  <c r="FR430" i="129"/>
  <c r="CY431" i="129"/>
  <c r="DG431" i="129"/>
  <c r="EM432" i="129"/>
  <c r="EY432" i="129"/>
  <c r="DN433" i="129"/>
  <c r="EO433" i="129"/>
  <c r="EU436" i="129"/>
  <c r="DA439" i="129"/>
  <c r="FX443" i="129"/>
  <c r="DT408" i="129"/>
  <c r="DZ408" i="129"/>
  <c r="EU408" i="129"/>
  <c r="FR408" i="129"/>
  <c r="EM409" i="129"/>
  <c r="DG410" i="129"/>
  <c r="FX411" i="129"/>
  <c r="DG411" i="129"/>
  <c r="EU411" i="129"/>
  <c r="FN414" i="129"/>
  <c r="FR415" i="129"/>
  <c r="FN416" i="129"/>
  <c r="EU417" i="129"/>
  <c r="FR417" i="129"/>
  <c r="FX418" i="129"/>
  <c r="DG418" i="129"/>
  <c r="EU418" i="129"/>
  <c r="DG421" i="129"/>
  <c r="FT423" i="129"/>
  <c r="DE423" i="129"/>
  <c r="DZ424" i="129"/>
  <c r="EW424" i="129"/>
  <c r="DE428" i="129"/>
  <c r="FX428" i="129"/>
  <c r="DG430" i="129"/>
  <c r="EU430" i="129"/>
  <c r="FX432" i="129"/>
  <c r="DA433" i="129"/>
  <c r="FN434" i="129"/>
  <c r="DG436" i="129"/>
  <c r="FV437" i="129"/>
  <c r="EU442" i="129"/>
  <c r="FN436" i="129"/>
  <c r="EU437" i="129"/>
  <c r="FT438" i="129"/>
  <c r="DG438" i="129"/>
  <c r="EO438" i="129"/>
  <c r="FN438" i="129"/>
  <c r="EY439" i="129"/>
  <c r="EM443" i="129"/>
  <c r="FT445" i="129"/>
  <c r="DE445" i="129"/>
  <c r="DN451" i="129"/>
  <c r="DE454" i="129"/>
  <c r="DE455" i="129"/>
  <c r="DG457" i="129"/>
  <c r="EU457" i="129"/>
  <c r="FV457" i="129"/>
  <c r="CY459" i="129"/>
  <c r="DT459" i="129"/>
  <c r="EU468" i="129"/>
  <c r="DE468" i="129"/>
  <c r="DN469" i="129"/>
  <c r="FV489" i="129"/>
  <c r="EO489" i="129"/>
  <c r="DE489" i="129"/>
  <c r="FT489" i="129"/>
  <c r="EY489" i="129"/>
  <c r="EW489" i="129"/>
  <c r="DZ489" i="129"/>
  <c r="EU489" i="129"/>
  <c r="DT489" i="129"/>
  <c r="DT451" i="129"/>
  <c r="EO455" i="129"/>
  <c r="FN455" i="129"/>
  <c r="DA459" i="129"/>
  <c r="FN459" i="129"/>
  <c r="FN469" i="129"/>
  <c r="DE469" i="129"/>
  <c r="DZ469" i="129"/>
  <c r="FX469" i="129"/>
  <c r="EY483" i="129"/>
  <c r="CY436" i="129"/>
  <c r="DN436" i="129"/>
  <c r="EY437" i="129"/>
  <c r="FN439" i="129"/>
  <c r="FC441" i="129"/>
  <c r="GB441" i="129"/>
  <c r="CY443" i="129"/>
  <c r="DN445" i="129"/>
  <c r="EU445" i="129"/>
  <c r="FR445" i="129"/>
  <c r="EO446" i="129"/>
  <c r="FT448" i="129"/>
  <c r="EO448" i="129"/>
  <c r="EU451" i="129"/>
  <c r="DZ452" i="129"/>
  <c r="EW452" i="129"/>
  <c r="FX452" i="129"/>
  <c r="DA453" i="129"/>
  <c r="DN453" i="129"/>
  <c r="EF453" i="129" s="1"/>
  <c r="EU453" i="129"/>
  <c r="CY454" i="129"/>
  <c r="DG454" i="129"/>
  <c r="EU454" i="129"/>
  <c r="CY455" i="129"/>
  <c r="DG455" i="129"/>
  <c r="DT457" i="129"/>
  <c r="EY457" i="129"/>
  <c r="FX457" i="129"/>
  <c r="EM459" i="129"/>
  <c r="DZ442" i="129"/>
  <c r="DT455" i="129"/>
  <c r="EU455" i="129"/>
  <c r="FV483" i="129"/>
  <c r="EU483" i="129"/>
  <c r="DZ483" i="129"/>
  <c r="DA483" i="129"/>
  <c r="EO483" i="129"/>
  <c r="EM483" i="129"/>
  <c r="CY483" i="129"/>
  <c r="CY437" i="129"/>
  <c r="DZ438" i="129"/>
  <c r="FV438" i="129"/>
  <c r="CY439" i="129"/>
  <c r="DN439" i="129"/>
  <c r="FR439" i="129"/>
  <c r="DG440" i="129"/>
  <c r="DN441" i="129"/>
  <c r="EF441" i="129" s="1"/>
  <c r="EU441" i="129"/>
  <c r="FV441" i="129"/>
  <c r="DN442" i="129"/>
  <c r="EY442" i="129"/>
  <c r="FX442" i="129"/>
  <c r="DN443" i="129"/>
  <c r="EU443" i="129"/>
  <c r="EM445" i="129"/>
  <c r="FX445" i="129"/>
  <c r="DN446" i="129"/>
  <c r="FX447" i="129"/>
  <c r="DN448" i="129"/>
  <c r="EF448" i="129" s="1"/>
  <c r="EM449" i="129"/>
  <c r="EY449" i="129"/>
  <c r="DA450" i="129"/>
  <c r="FX450" i="129"/>
  <c r="EO452" i="129"/>
  <c r="FN452" i="129"/>
  <c r="EM453" i="129"/>
  <c r="DZ455" i="129"/>
  <c r="EW455" i="129"/>
  <c r="FT456" i="129"/>
  <c r="EO457" i="129"/>
  <c r="EW469" i="129"/>
  <c r="FT474" i="129"/>
  <c r="GH474" i="129"/>
  <c r="FP474" i="129"/>
  <c r="EM474" i="129"/>
  <c r="DN474" i="129"/>
  <c r="GB474" i="129"/>
  <c r="EW474" i="129"/>
  <c r="FZ474" i="129"/>
  <c r="FN474" i="129"/>
  <c r="EU474" i="129"/>
  <c r="ED474" i="129"/>
  <c r="DK474" i="129"/>
  <c r="FX474" i="129"/>
  <c r="EB474" i="129"/>
  <c r="DI474" i="129"/>
  <c r="DA474" i="129"/>
  <c r="DZ474" i="129"/>
  <c r="DV474" i="129"/>
  <c r="DG474" i="129"/>
  <c r="FV474" i="129"/>
  <c r="FC474" i="129"/>
  <c r="CY474" i="129"/>
  <c r="DX474" i="129"/>
  <c r="FL489" i="129"/>
  <c r="FN435" i="129"/>
  <c r="EY436" i="129"/>
  <c r="DN437" i="129"/>
  <c r="EM438" i="129"/>
  <c r="EY438" i="129"/>
  <c r="DT439" i="129"/>
  <c r="EU439" i="129"/>
  <c r="DN440" i="129"/>
  <c r="EU440" i="129"/>
  <c r="EM441" i="129"/>
  <c r="EW441" i="129"/>
  <c r="DT442" i="129"/>
  <c r="DT443" i="129"/>
  <c r="DA446" i="129"/>
  <c r="DT446" i="129"/>
  <c r="DZ446" i="129"/>
  <c r="FR446" i="129"/>
  <c r="FT447" i="129"/>
  <c r="EO447" i="129"/>
  <c r="DA448" i="129"/>
  <c r="DT448" i="129"/>
  <c r="DZ448" i="129"/>
  <c r="EU448" i="129"/>
  <c r="FR448" i="129"/>
  <c r="FT449" i="129"/>
  <c r="FX449" i="129"/>
  <c r="EO450" i="129"/>
  <c r="CY452" i="129"/>
  <c r="EM454" i="129"/>
  <c r="EY455" i="129"/>
  <c r="FV455" i="129"/>
  <c r="DE456" i="129"/>
  <c r="DG459" i="129"/>
  <c r="EU464" i="129"/>
  <c r="FT465" i="129"/>
  <c r="DN465" i="129"/>
  <c r="EW465" i="129"/>
  <c r="FV465" i="129"/>
  <c r="DN466" i="129"/>
  <c r="DT469" i="129"/>
  <c r="EY469" i="129"/>
  <c r="EM476" i="129"/>
  <c r="FT477" i="129"/>
  <c r="FZ477" i="129"/>
  <c r="FN477" i="129"/>
  <c r="EW477" i="129"/>
  <c r="DN477" i="129"/>
  <c r="DT477" i="129"/>
  <c r="EO477" i="129"/>
  <c r="FC477" i="129"/>
  <c r="FV477" i="129"/>
  <c r="FT478" i="129"/>
  <c r="FX478" i="129"/>
  <c r="EY478" i="129"/>
  <c r="EM478" i="129"/>
  <c r="DG478" i="129"/>
  <c r="CY478" i="129"/>
  <c r="FN478" i="129"/>
  <c r="DT483" i="129"/>
  <c r="DG484" i="129"/>
  <c r="EU484" i="129"/>
  <c r="EY487" i="129"/>
  <c r="DT487" i="129"/>
  <c r="DA487" i="129"/>
  <c r="EU487" i="129"/>
  <c r="DX487" i="129"/>
  <c r="DG487" i="129"/>
  <c r="CY487" i="129"/>
  <c r="EO459" i="129"/>
  <c r="EO460" i="129"/>
  <c r="FN460" i="129"/>
  <c r="EO461" i="129"/>
  <c r="DG463" i="129"/>
  <c r="EU463" i="129"/>
  <c r="CY464" i="129"/>
  <c r="DN464" i="129"/>
  <c r="EW464" i="129"/>
  <c r="FV464" i="129"/>
  <c r="CY465" i="129"/>
  <c r="DT465" i="129"/>
  <c r="EY465" i="129"/>
  <c r="CY466" i="129"/>
  <c r="DT466" i="129"/>
  <c r="EM466" i="129"/>
  <c r="FN466" i="129"/>
  <c r="DA469" i="129"/>
  <c r="EO470" i="129"/>
  <c r="EM472" i="129"/>
  <c r="DT473" i="129"/>
  <c r="DZ473" i="129"/>
  <c r="FT475" i="129"/>
  <c r="DG475" i="129"/>
  <c r="EY476" i="129"/>
  <c r="DE477" i="129"/>
  <c r="DZ477" i="129"/>
  <c r="DN478" i="129"/>
  <c r="FT479" i="129"/>
  <c r="FN479" i="129"/>
  <c r="DE479" i="129"/>
  <c r="EM479" i="129"/>
  <c r="EY479" i="129"/>
  <c r="FX479" i="129"/>
  <c r="EU480" i="129"/>
  <c r="FN483" i="129"/>
  <c r="EO485" i="129"/>
  <c r="EM487" i="129"/>
  <c r="FN487" i="129"/>
  <c r="FR488" i="129"/>
  <c r="EM488" i="129"/>
  <c r="EY488" i="129"/>
  <c r="DT488" i="129"/>
  <c r="EU488" i="129"/>
  <c r="CY488" i="129"/>
  <c r="DA489" i="129"/>
  <c r="FT515" i="129"/>
  <c r="EM515" i="129"/>
  <c r="DZ515" i="129"/>
  <c r="FV515" i="129"/>
  <c r="EW515" i="129"/>
  <c r="CY515" i="129"/>
  <c r="DG515" i="129"/>
  <c r="DE462" i="129"/>
  <c r="FT463" i="129"/>
  <c r="DN463" i="129"/>
  <c r="EW463" i="129"/>
  <c r="DA464" i="129"/>
  <c r="DT464" i="129"/>
  <c r="EY464" i="129"/>
  <c r="DA465" i="129"/>
  <c r="DZ465" i="129"/>
  <c r="FX465" i="129"/>
  <c r="DA466" i="129"/>
  <c r="EO466" i="129"/>
  <c r="DG471" i="129"/>
  <c r="DG472" i="129"/>
  <c r="EO472" i="129"/>
  <c r="FN472" i="129"/>
  <c r="EO476" i="129"/>
  <c r="FF476" i="129" s="1"/>
  <c r="FV476" i="129"/>
  <c r="CY477" i="129"/>
  <c r="DV477" i="129"/>
  <c r="EB477" i="129"/>
  <c r="FG477" i="129" s="1"/>
  <c r="FX477" i="129"/>
  <c r="DA478" i="129"/>
  <c r="FX484" i="129"/>
  <c r="EY484" i="129"/>
  <c r="DZ484" i="129"/>
  <c r="DA484" i="129"/>
  <c r="FV484" i="129"/>
  <c r="DT484" i="129"/>
  <c r="DG507" i="129"/>
  <c r="EO507" i="129"/>
  <c r="DZ507" i="129"/>
  <c r="DA507" i="129"/>
  <c r="FT509" i="129"/>
  <c r="DZ509" i="129"/>
  <c r="EO509" i="129"/>
  <c r="FN509" i="129"/>
  <c r="EO469" i="129"/>
  <c r="DE476" i="129"/>
  <c r="DZ493" i="129"/>
  <c r="ES493" i="129"/>
  <c r="DV493" i="129"/>
  <c r="EB493" i="129"/>
  <c r="DT507" i="129"/>
  <c r="FT508" i="129"/>
  <c r="FV508" i="129"/>
  <c r="EO508" i="129"/>
  <c r="DA508" i="129"/>
  <c r="DT508" i="129"/>
  <c r="EM509" i="129"/>
  <c r="EU459" i="129"/>
  <c r="DG460" i="129"/>
  <c r="EU460" i="129"/>
  <c r="DG461" i="129"/>
  <c r="EU461" i="129"/>
  <c r="DN462" i="129"/>
  <c r="EW462" i="129"/>
  <c r="DZ463" i="129"/>
  <c r="EM464" i="129"/>
  <c r="EO465" i="129"/>
  <c r="FN465" i="129"/>
  <c r="DG467" i="129"/>
  <c r="CY468" i="129"/>
  <c r="DG470" i="129"/>
  <c r="DA471" i="129"/>
  <c r="DN471" i="129"/>
  <c r="DA472" i="129"/>
  <c r="EO473" i="129"/>
  <c r="FN473" i="129"/>
  <c r="EY475" i="129"/>
  <c r="FV475" i="129"/>
  <c r="CY476" i="129"/>
  <c r="DG476" i="129"/>
  <c r="FX476" i="129"/>
  <c r="DA477" i="129"/>
  <c r="DI477" i="129"/>
  <c r="EU477" i="129"/>
  <c r="GH477" i="129"/>
  <c r="DZ478" i="129"/>
  <c r="EW478" i="129"/>
  <c r="FV478" i="129"/>
  <c r="EM480" i="129"/>
  <c r="FE480" i="129" s="1"/>
  <c r="EY480" i="129"/>
  <c r="DA492" i="129"/>
  <c r="EY504" i="129"/>
  <c r="EM504" i="129"/>
  <c r="FT504" i="129"/>
  <c r="EW504" i="129"/>
  <c r="DT504" i="129"/>
  <c r="DE504" i="129"/>
  <c r="CY507" i="129"/>
  <c r="CY508" i="129"/>
  <c r="DN460" i="129"/>
  <c r="EW460" i="129"/>
  <c r="FV460" i="129"/>
  <c r="FT461" i="129"/>
  <c r="DN461" i="129"/>
  <c r="FE461" i="129" s="1"/>
  <c r="EW461" i="129"/>
  <c r="CY462" i="129"/>
  <c r="DT462" i="129"/>
  <c r="EY462" i="129"/>
  <c r="FX462" i="129"/>
  <c r="EM463" i="129"/>
  <c r="FN463" i="129"/>
  <c r="EO464" i="129"/>
  <c r="FN464" i="129"/>
  <c r="EU466" i="129"/>
  <c r="FV466" i="129"/>
  <c r="FT467" i="129"/>
  <c r="FX467" i="129"/>
  <c r="DA468" i="129"/>
  <c r="EW470" i="129"/>
  <c r="DT472" i="129"/>
  <c r="FT473" i="129"/>
  <c r="DE473" i="129"/>
  <c r="DN476" i="129"/>
  <c r="FN476" i="129"/>
  <c r="DK477" i="129"/>
  <c r="FP477" i="129"/>
  <c r="FT480" i="129"/>
  <c r="DT480" i="129"/>
  <c r="FN480" i="129"/>
  <c r="DE480" i="129"/>
  <c r="EO480" i="129"/>
  <c r="EO484" i="129"/>
  <c r="FX485" i="129"/>
  <c r="DT485" i="129"/>
  <c r="DG485" i="129"/>
  <c r="CY485" i="129"/>
  <c r="EU485" i="129"/>
  <c r="DG489" i="129"/>
  <c r="FX489" i="129"/>
  <c r="FV491" i="129"/>
  <c r="EM491" i="129"/>
  <c r="CY491" i="129"/>
  <c r="FV507" i="129"/>
  <c r="DA509" i="129"/>
  <c r="EU515" i="129"/>
  <c r="DA479" i="129"/>
  <c r="DN479" i="129"/>
  <c r="FN482" i="129"/>
  <c r="EM486" i="129"/>
  <c r="EY486" i="129"/>
  <c r="FV486" i="129"/>
  <c r="FV492" i="129"/>
  <c r="EM501" i="129"/>
  <c r="CY504" i="129"/>
  <c r="EM506" i="129"/>
  <c r="EM508" i="129"/>
  <c r="FN508" i="129"/>
  <c r="FT511" i="129"/>
  <c r="DZ511" i="129"/>
  <c r="DA512" i="129"/>
  <c r="DX512" i="129"/>
  <c r="EY513" i="129"/>
  <c r="EO478" i="129"/>
  <c r="FX482" i="129"/>
  <c r="DG482" i="129"/>
  <c r="EM489" i="129"/>
  <c r="FR499" i="129"/>
  <c r="DN504" i="129"/>
  <c r="EM507" i="129"/>
  <c r="FN507" i="129"/>
  <c r="DG513" i="129"/>
  <c r="FR514" i="129"/>
  <c r="DN515" i="129"/>
  <c r="FX516" i="129"/>
  <c r="GH544" i="129"/>
  <c r="FZ544" i="129"/>
  <c r="FA544" i="129"/>
  <c r="EY544" i="129"/>
  <c r="DZ544" i="129"/>
  <c r="DT544" i="129"/>
  <c r="DC544" i="129"/>
  <c r="FR544" i="129"/>
  <c r="DX544" i="129"/>
  <c r="DI544" i="129"/>
  <c r="EO486" i="129"/>
  <c r="DZ492" i="129"/>
  <c r="FT506" i="129"/>
  <c r="EO506" i="129"/>
  <c r="FN506" i="129"/>
  <c r="FT516" i="129"/>
  <c r="FV516" i="129"/>
  <c r="EW516" i="129"/>
  <c r="DZ516" i="129"/>
  <c r="EU516" i="129"/>
  <c r="DT516" i="129"/>
  <c r="DA516" i="129"/>
  <c r="DG516" i="129"/>
  <c r="EY516" i="129"/>
  <c r="FN484" i="129"/>
  <c r="FN486" i="129"/>
  <c r="FT495" i="129"/>
  <c r="DG509" i="129"/>
  <c r="EY510" i="129"/>
  <c r="EY512" i="129"/>
  <c r="FT513" i="129"/>
  <c r="EO513" i="129"/>
  <c r="DA513" i="129"/>
  <c r="DT513" i="129"/>
  <c r="EM513" i="129"/>
  <c r="FT514" i="129"/>
  <c r="FV514" i="129"/>
  <c r="EM514" i="129"/>
  <c r="EW514" i="129"/>
  <c r="EO515" i="129"/>
  <c r="CY516" i="129"/>
  <c r="DN516" i="129"/>
  <c r="EO525" i="129"/>
  <c r="FX525" i="129"/>
  <c r="FV525" i="129"/>
  <c r="EW525" i="129"/>
  <c r="DZ525" i="129"/>
  <c r="EU525" i="129"/>
  <c r="DN525" i="129"/>
  <c r="FT529" i="129"/>
  <c r="EW529" i="129"/>
  <c r="DE529" i="129"/>
  <c r="FN529" i="129"/>
  <c r="FR515" i="129"/>
  <c r="DV544" i="129"/>
  <c r="EQ544" i="129"/>
  <c r="CY489" i="129"/>
  <c r="DN489" i="129"/>
  <c r="ES489" i="129"/>
  <c r="FN489" i="129"/>
  <c r="FR503" i="129"/>
  <c r="DZ503" i="129"/>
  <c r="DG508" i="129"/>
  <c r="EU508" i="129"/>
  <c r="CY509" i="129"/>
  <c r="DT509" i="129"/>
  <c r="EY509" i="129"/>
  <c r="FT512" i="129"/>
  <c r="FA512" i="129"/>
  <c r="GH512" i="129"/>
  <c r="FP512" i="129"/>
  <c r="DG512" i="129"/>
  <c r="CY512" i="129"/>
  <c r="EU512" i="129"/>
  <c r="EB512" i="129"/>
  <c r="DV512" i="129"/>
  <c r="EO516" i="129"/>
  <c r="FN516" i="129"/>
  <c r="FZ539" i="129"/>
  <c r="GF539" i="129" s="1"/>
  <c r="DV539" i="129"/>
  <c r="DZ539" i="129"/>
  <c r="DT539" i="129"/>
  <c r="DX539" i="129"/>
  <c r="FR539" i="129"/>
  <c r="DG539" i="129"/>
  <c r="DE536" i="129"/>
  <c r="DG541" i="129"/>
  <c r="GB541" i="129"/>
  <c r="DE543" i="129"/>
  <c r="EY514" i="129"/>
  <c r="DA515" i="129"/>
  <c r="DT515" i="129"/>
  <c r="DE517" i="129"/>
  <c r="EO517" i="129"/>
  <c r="FN517" i="129"/>
  <c r="DE518" i="129"/>
  <c r="EM518" i="129"/>
  <c r="DI519" i="129"/>
  <c r="EB519" i="129"/>
  <c r="FX519" i="129"/>
  <c r="DI521" i="129"/>
  <c r="EM522" i="129"/>
  <c r="DA523" i="129"/>
  <c r="DZ523" i="129"/>
  <c r="CY525" i="129"/>
  <c r="DT525" i="129"/>
  <c r="FT527" i="129"/>
  <c r="EW527" i="129"/>
  <c r="FN528" i="129"/>
  <c r="FX528" i="129"/>
  <c r="EY534" i="129"/>
  <c r="DT535" i="129"/>
  <c r="CY536" i="129"/>
  <c r="DG536" i="129"/>
  <c r="EO536" i="129"/>
  <c r="DX538" i="129"/>
  <c r="DC540" i="129"/>
  <c r="DT540" i="129"/>
  <c r="DZ540" i="129"/>
  <c r="EY540" i="129"/>
  <c r="DI541" i="129"/>
  <c r="FA542" i="129"/>
  <c r="FZ542" i="129"/>
  <c r="CY543" i="129"/>
  <c r="DG543" i="129"/>
  <c r="CY511" i="129"/>
  <c r="DT511" i="129"/>
  <c r="EG511" i="129" s="1"/>
  <c r="EY511" i="129"/>
  <c r="EO514" i="129"/>
  <c r="FX514" i="129"/>
  <c r="EY515" i="129"/>
  <c r="FX515" i="129"/>
  <c r="FR516" i="129"/>
  <c r="EO518" i="129"/>
  <c r="FN518" i="129"/>
  <c r="DC519" i="129"/>
  <c r="DK519" i="129"/>
  <c r="ED519" i="129"/>
  <c r="EU519" i="129"/>
  <c r="FN519" i="129"/>
  <c r="FZ519" i="129"/>
  <c r="EM520" i="129"/>
  <c r="FA520" i="129"/>
  <c r="FT520" i="129"/>
  <c r="EU523" i="129"/>
  <c r="FR523" i="129"/>
  <c r="DA525" i="129"/>
  <c r="EU526" i="129"/>
  <c r="FV526" i="129"/>
  <c r="FX527" i="129"/>
  <c r="FR532" i="129"/>
  <c r="FN533" i="129"/>
  <c r="DA536" i="129"/>
  <c r="DN536" i="129"/>
  <c r="FA540" i="129"/>
  <c r="FZ540" i="129"/>
  <c r="DX541" i="129"/>
  <c r="DA543" i="129"/>
  <c r="EG543" i="129" s="1"/>
  <c r="EW543" i="129"/>
  <c r="FR517" i="129"/>
  <c r="FT518" i="129"/>
  <c r="DG518" i="129"/>
  <c r="EM523" i="129"/>
  <c r="EM525" i="129"/>
  <c r="ES536" i="129"/>
  <c r="FR536" i="129"/>
  <c r="DG537" i="129"/>
  <c r="FT537" i="129"/>
  <c r="FT538" i="129"/>
  <c r="DV540" i="129"/>
  <c r="GB540" i="129"/>
  <c r="DC541" i="129"/>
  <c r="FR541" i="129"/>
  <c r="DG542" i="129"/>
  <c r="GB542" i="129"/>
  <c r="DN543" i="129"/>
  <c r="DX543" i="129"/>
  <c r="FX543" i="129"/>
  <c r="DG514" i="129"/>
  <c r="FN514" i="129"/>
  <c r="FN515" i="129"/>
  <c r="CY517" i="129"/>
  <c r="DN517" i="129"/>
  <c r="EU517" i="129"/>
  <c r="CY518" i="129"/>
  <c r="EF518" i="129" s="1"/>
  <c r="FR518" i="129"/>
  <c r="DN519" i="129"/>
  <c r="EM519" i="129"/>
  <c r="FR522" i="129"/>
  <c r="DZ526" i="129"/>
  <c r="FX526" i="129"/>
  <c r="EM527" i="129"/>
  <c r="FE527" i="129" s="1"/>
  <c r="FN527" i="129"/>
  <c r="EO528" i="129"/>
  <c r="DZ532" i="129"/>
  <c r="FT534" i="129"/>
  <c r="DE534" i="129"/>
  <c r="EO534" i="129"/>
  <c r="FT535" i="129"/>
  <c r="DE535" i="129"/>
  <c r="EO535" i="129"/>
  <c r="DT536" i="129"/>
  <c r="FT536" i="129"/>
  <c r="DI537" i="129"/>
  <c r="DX537" i="129"/>
  <c r="DT541" i="129"/>
  <c r="DZ541" i="129"/>
  <c r="EY541" i="129"/>
  <c r="EQ542" i="129"/>
  <c r="DZ543" i="129"/>
  <c r="EY543" i="129"/>
  <c r="EO523" i="129"/>
  <c r="FN525" i="129"/>
  <c r="EY536" i="129"/>
  <c r="DG540" i="129"/>
  <c r="EQ540" i="129"/>
  <c r="EF274" i="129"/>
  <c r="EF134" i="129"/>
  <c r="EF62" i="129"/>
  <c r="EF136" i="129"/>
  <c r="EF198" i="129"/>
  <c r="FE31" i="129"/>
  <c r="FE28" i="129"/>
  <c r="EF34" i="129"/>
  <c r="EF50" i="129"/>
  <c r="FE27" i="129"/>
  <c r="FE52" i="129"/>
  <c r="EU68" i="129"/>
  <c r="EU69" i="129"/>
  <c r="CY71" i="129"/>
  <c r="DX71" i="129"/>
  <c r="ES71" i="129"/>
  <c r="FP71" i="129"/>
  <c r="GB71" i="129"/>
  <c r="EO72" i="129"/>
  <c r="DA74" i="129"/>
  <c r="DT71" i="129"/>
  <c r="EJ71" i="129"/>
  <c r="DZ73" i="129"/>
  <c r="EO73" i="129"/>
  <c r="DA75" i="129"/>
  <c r="EO75" i="129"/>
  <c r="FT71" i="129"/>
  <c r="FR72" i="129"/>
  <c r="FX72" i="129"/>
  <c r="EW72" i="129"/>
  <c r="DN72" i="129"/>
  <c r="DE72" i="129"/>
  <c r="ES72" i="129"/>
  <c r="DZ75" i="129"/>
  <c r="FR24" i="129"/>
  <c r="FR25" i="129"/>
  <c r="FR26" i="129"/>
  <c r="FR27" i="129"/>
  <c r="FR28" i="129"/>
  <c r="FR29" i="129"/>
  <c r="FR30" i="129"/>
  <c r="FR31" i="129"/>
  <c r="FR32" i="129"/>
  <c r="FR33" i="129"/>
  <c r="FR34" i="129"/>
  <c r="FR35" i="129"/>
  <c r="FR36" i="129"/>
  <c r="FR37" i="129"/>
  <c r="FR38" i="129"/>
  <c r="FR39" i="129"/>
  <c r="FR40" i="129"/>
  <c r="FR41" i="129"/>
  <c r="FR42" i="129"/>
  <c r="FR43" i="129"/>
  <c r="FR44" i="129"/>
  <c r="EB71" i="129"/>
  <c r="EY71" i="129"/>
  <c r="FL71" i="129"/>
  <c r="FV71" i="129"/>
  <c r="DT72" i="129"/>
  <c r="FN73" i="129"/>
  <c r="EU73" i="129"/>
  <c r="EM73" i="129"/>
  <c r="CY73" i="129"/>
  <c r="FR73" i="129"/>
  <c r="EY73" i="129"/>
  <c r="DT73" i="129"/>
  <c r="DG73" i="129"/>
  <c r="FX73" i="129"/>
  <c r="EW73" i="129"/>
  <c r="DN73" i="129"/>
  <c r="DE73" i="129"/>
  <c r="ES73" i="129"/>
  <c r="FL73" i="129"/>
  <c r="CY72" i="129"/>
  <c r="DZ72" i="129"/>
  <c r="EU72" i="129"/>
  <c r="FN74" i="129"/>
  <c r="EU74" i="129"/>
  <c r="EM74" i="129"/>
  <c r="CY74" i="129"/>
  <c r="FR74" i="129"/>
  <c r="EY74" i="129"/>
  <c r="DT74" i="129"/>
  <c r="DG74" i="129"/>
  <c r="FX74" i="129"/>
  <c r="EW74" i="129"/>
  <c r="DN74" i="129"/>
  <c r="DE74" i="129"/>
  <c r="ES74" i="129"/>
  <c r="FL74" i="129"/>
  <c r="ES24" i="129"/>
  <c r="FL24" i="129"/>
  <c r="ES25" i="129"/>
  <c r="FL25" i="129"/>
  <c r="ES26" i="129"/>
  <c r="FL26" i="129"/>
  <c r="ES27" i="129"/>
  <c r="FL27" i="129"/>
  <c r="ES28" i="129"/>
  <c r="FL28" i="129"/>
  <c r="ES29" i="129"/>
  <c r="FL29" i="129"/>
  <c r="ES30" i="129"/>
  <c r="FL30" i="129"/>
  <c r="ES31" i="129"/>
  <c r="FL31" i="129"/>
  <c r="ES32" i="129"/>
  <c r="FL32" i="129"/>
  <c r="ES33" i="129"/>
  <c r="FL33" i="129"/>
  <c r="GD33" i="129" s="1"/>
  <c r="ES34" i="129"/>
  <c r="FL34" i="129"/>
  <c r="GD34" i="129" s="1"/>
  <c r="ES35" i="129"/>
  <c r="FL35" i="129"/>
  <c r="GD35" i="129" s="1"/>
  <c r="ES36" i="129"/>
  <c r="FL36" i="129"/>
  <c r="ES37" i="129"/>
  <c r="FL37" i="129"/>
  <c r="ES38" i="129"/>
  <c r="FL38" i="129"/>
  <c r="ES39" i="129"/>
  <c r="FL39" i="129"/>
  <c r="ES40" i="129"/>
  <c r="FL40" i="129"/>
  <c r="ES41" i="129"/>
  <c r="FL41" i="129"/>
  <c r="ES42" i="129"/>
  <c r="FL42" i="129"/>
  <c r="ES43" i="129"/>
  <c r="FL43" i="129"/>
  <c r="ES44" i="129"/>
  <c r="FL44" i="129"/>
  <c r="ES45" i="129"/>
  <c r="FL45" i="129"/>
  <c r="ES46" i="129"/>
  <c r="FL46" i="129"/>
  <c r="ES47" i="129"/>
  <c r="FL47" i="129"/>
  <c r="ES48" i="129"/>
  <c r="FL48" i="129"/>
  <c r="ES49" i="129"/>
  <c r="FL49" i="129"/>
  <c r="ES50" i="129"/>
  <c r="FL50" i="129"/>
  <c r="ES51" i="129"/>
  <c r="FL51" i="129"/>
  <c r="ES52" i="129"/>
  <c r="FL52" i="129"/>
  <c r="ES53" i="129"/>
  <c r="FL53" i="129"/>
  <c r="ES54" i="129"/>
  <c r="FL54" i="129"/>
  <c r="ES55" i="129"/>
  <c r="FL55" i="129"/>
  <c r="GD55" i="129" s="1"/>
  <c r="ES56" i="129"/>
  <c r="FL56" i="129"/>
  <c r="ES57" i="129"/>
  <c r="FL57" i="129"/>
  <c r="ES58" i="129"/>
  <c r="FL58" i="129"/>
  <c r="ES59" i="129"/>
  <c r="FL59" i="129"/>
  <c r="GD59" i="129" s="1"/>
  <c r="ES60" i="129"/>
  <c r="FL60" i="129"/>
  <c r="ES61" i="129"/>
  <c r="FL61" i="129"/>
  <c r="ES62" i="129"/>
  <c r="FL62" i="129"/>
  <c r="GD62" i="129" s="1"/>
  <c r="ES63" i="129"/>
  <c r="FL63" i="129"/>
  <c r="GD63" i="129" s="1"/>
  <c r="ES64" i="129"/>
  <c r="FL64" i="129"/>
  <c r="ES65" i="129"/>
  <c r="FL65" i="129"/>
  <c r="GD65" i="129" s="1"/>
  <c r="ES66" i="129"/>
  <c r="FL66" i="129"/>
  <c r="ES67" i="129"/>
  <c r="FL67" i="129"/>
  <c r="ES68" i="129"/>
  <c r="FL68" i="129"/>
  <c r="GD68" i="129" s="1"/>
  <c r="ES69" i="129"/>
  <c r="FL69" i="129"/>
  <c r="FX70" i="129"/>
  <c r="EW70" i="129"/>
  <c r="ED70" i="129"/>
  <c r="FR71" i="129"/>
  <c r="EQ71" i="129"/>
  <c r="FX71" i="129"/>
  <c r="EW71" i="129"/>
  <c r="ED71" i="129"/>
  <c r="DN71" i="129"/>
  <c r="DE71" i="129"/>
  <c r="DK71" i="129"/>
  <c r="FN71" i="129"/>
  <c r="DG72" i="129"/>
  <c r="EM72" i="129"/>
  <c r="FT72" i="129"/>
  <c r="FN75" i="129"/>
  <c r="EU75" i="129"/>
  <c r="EM75" i="129"/>
  <c r="CY75" i="129"/>
  <c r="FT75" i="129"/>
  <c r="FL75" i="129"/>
  <c r="ES75" i="129"/>
  <c r="FR75" i="129"/>
  <c r="EY75" i="129"/>
  <c r="DT75" i="129"/>
  <c r="DG75" i="129"/>
  <c r="FX75" i="129"/>
  <c r="EW75" i="129"/>
  <c r="DN75" i="129"/>
  <c r="DE75" i="129"/>
  <c r="FN78" i="129"/>
  <c r="DE76" i="129"/>
  <c r="DN76" i="129"/>
  <c r="EW76" i="129"/>
  <c r="FX76" i="129"/>
  <c r="DE77" i="129"/>
  <c r="DN77" i="129"/>
  <c r="EW77" i="129"/>
  <c r="FX77" i="129"/>
  <c r="DE78" i="129"/>
  <c r="DN78" i="129"/>
  <c r="EW78" i="129"/>
  <c r="FX78" i="129"/>
  <c r="DE79" i="129"/>
  <c r="DN79" i="129"/>
  <c r="EW79" i="129"/>
  <c r="FX79" i="129"/>
  <c r="DE80" i="129"/>
  <c r="DN80" i="129"/>
  <c r="EW80" i="129"/>
  <c r="FX80" i="129"/>
  <c r="DE81" i="129"/>
  <c r="DN81" i="129"/>
  <c r="EW81" i="129"/>
  <c r="FX81" i="129"/>
  <c r="DE82" i="129"/>
  <c r="DN82" i="129"/>
  <c r="EW82" i="129"/>
  <c r="FX82" i="129"/>
  <c r="DE83" i="129"/>
  <c r="DN83" i="129"/>
  <c r="EW83" i="129"/>
  <c r="FX83" i="129"/>
  <c r="DE84" i="129"/>
  <c r="DN84" i="129"/>
  <c r="EW84" i="129"/>
  <c r="FX84" i="129"/>
  <c r="DE85" i="129"/>
  <c r="DN85" i="129"/>
  <c r="EW85" i="129"/>
  <c r="FX85" i="129"/>
  <c r="DE86" i="129"/>
  <c r="DN86" i="129"/>
  <c r="EW86" i="129"/>
  <c r="FX86" i="129"/>
  <c r="CY87" i="129"/>
  <c r="DZ87" i="129"/>
  <c r="EU87" i="129"/>
  <c r="DA89" i="129"/>
  <c r="EY89" i="129"/>
  <c r="FL89" i="129"/>
  <c r="FV89" i="129"/>
  <c r="DT90" i="129"/>
  <c r="EO84" i="129"/>
  <c r="DA85" i="129"/>
  <c r="EO85" i="129"/>
  <c r="DA86" i="129"/>
  <c r="EO86" i="129"/>
  <c r="DG87" i="129"/>
  <c r="EM87" i="129"/>
  <c r="FT87" i="129"/>
  <c r="FX88" i="129"/>
  <c r="EW88" i="129"/>
  <c r="DN88" i="129"/>
  <c r="DE88" i="129"/>
  <c r="FR88" i="129"/>
  <c r="ES88" i="129"/>
  <c r="EO89" i="129"/>
  <c r="DG76" i="129"/>
  <c r="DT76" i="129"/>
  <c r="EY76" i="129"/>
  <c r="DG77" i="129"/>
  <c r="DT77" i="129"/>
  <c r="EY77" i="129"/>
  <c r="DG78" i="129"/>
  <c r="DT78" i="129"/>
  <c r="EY78" i="129"/>
  <c r="DG79" i="129"/>
  <c r="DT79" i="129"/>
  <c r="EY79" i="129"/>
  <c r="DG80" i="129"/>
  <c r="DT80" i="129"/>
  <c r="EY80" i="129"/>
  <c r="DG81" i="129"/>
  <c r="DT81" i="129"/>
  <c r="EY81" i="129"/>
  <c r="DG82" i="129"/>
  <c r="DT82" i="129"/>
  <c r="EY82" i="129"/>
  <c r="DG83" i="129"/>
  <c r="DT83" i="129"/>
  <c r="EY83" i="129"/>
  <c r="DG84" i="129"/>
  <c r="DT84" i="129"/>
  <c r="EY84" i="129"/>
  <c r="DG85" i="129"/>
  <c r="DT85" i="129"/>
  <c r="EY85" i="129"/>
  <c r="DG86" i="129"/>
  <c r="DT86" i="129"/>
  <c r="EY86" i="129"/>
  <c r="DA87" i="129"/>
  <c r="EY87" i="129"/>
  <c r="FL87" i="129"/>
  <c r="FV87" i="129"/>
  <c r="DT88" i="129"/>
  <c r="FN89" i="129"/>
  <c r="DG90" i="129"/>
  <c r="EM90" i="129"/>
  <c r="FT90" i="129"/>
  <c r="FX91" i="129"/>
  <c r="EW91" i="129"/>
  <c r="DN91" i="129"/>
  <c r="DE91" i="129"/>
  <c r="FR91" i="129"/>
  <c r="ES91" i="129"/>
  <c r="FX92" i="129"/>
  <c r="FR76" i="129"/>
  <c r="FR77" i="129"/>
  <c r="FR78" i="129"/>
  <c r="FR79" i="129"/>
  <c r="FR80" i="129"/>
  <c r="FR81" i="129"/>
  <c r="FR82" i="129"/>
  <c r="FR83" i="129"/>
  <c r="FR84" i="129"/>
  <c r="FR85" i="129"/>
  <c r="FR86" i="129"/>
  <c r="EO87" i="129"/>
  <c r="CY88" i="129"/>
  <c r="DZ88" i="129"/>
  <c r="EU88" i="129"/>
  <c r="DA90" i="129"/>
  <c r="EY90" i="129"/>
  <c r="FL90" i="129"/>
  <c r="FV90" i="129"/>
  <c r="FE122" i="129"/>
  <c r="DZ86" i="129"/>
  <c r="FT88" i="129"/>
  <c r="FX89" i="129"/>
  <c r="EW89" i="129"/>
  <c r="DN89" i="129"/>
  <c r="DE89" i="129"/>
  <c r="FR89" i="129"/>
  <c r="ES89" i="129"/>
  <c r="ES76" i="129"/>
  <c r="FL76" i="129"/>
  <c r="FT76" i="129"/>
  <c r="ES77" i="129"/>
  <c r="FL77" i="129"/>
  <c r="FT77" i="129"/>
  <c r="ES78" i="129"/>
  <c r="FL78" i="129"/>
  <c r="FT78" i="129"/>
  <c r="ES79" i="129"/>
  <c r="FL79" i="129"/>
  <c r="FT79" i="129"/>
  <c r="ES80" i="129"/>
  <c r="FL80" i="129"/>
  <c r="FT80" i="129"/>
  <c r="ES81" i="129"/>
  <c r="FL81" i="129"/>
  <c r="FT81" i="129"/>
  <c r="ES82" i="129"/>
  <c r="FL82" i="129"/>
  <c r="FT82" i="129"/>
  <c r="ES83" i="129"/>
  <c r="FL83" i="129"/>
  <c r="FT83" i="129"/>
  <c r="ES84" i="129"/>
  <c r="FL84" i="129"/>
  <c r="FT84" i="129"/>
  <c r="ES85" i="129"/>
  <c r="FL85" i="129"/>
  <c r="FT85" i="129"/>
  <c r="ES86" i="129"/>
  <c r="FL86" i="129"/>
  <c r="FT86" i="129"/>
  <c r="FV84" i="129"/>
  <c r="FV85" i="129"/>
  <c r="FV86" i="129"/>
  <c r="FX87" i="129"/>
  <c r="EW87" i="129"/>
  <c r="DN87" i="129"/>
  <c r="DE87" i="129"/>
  <c r="FR87" i="129"/>
  <c r="ES87" i="129"/>
  <c r="EO88" i="129"/>
  <c r="CY89" i="129"/>
  <c r="DZ89" i="129"/>
  <c r="EU89" i="129"/>
  <c r="CY76" i="129"/>
  <c r="EM76" i="129"/>
  <c r="EU76" i="129"/>
  <c r="CY77" i="129"/>
  <c r="EM77" i="129"/>
  <c r="EU77" i="129"/>
  <c r="CY78" i="129"/>
  <c r="EM78" i="129"/>
  <c r="EU78" i="129"/>
  <c r="CY79" i="129"/>
  <c r="EM79" i="129"/>
  <c r="EU79" i="129"/>
  <c r="CY80" i="129"/>
  <c r="EM80" i="129"/>
  <c r="EU80" i="129"/>
  <c r="CY81" i="129"/>
  <c r="EM81" i="129"/>
  <c r="EU81" i="129"/>
  <c r="CY82" i="129"/>
  <c r="EM82" i="129"/>
  <c r="EU82" i="129"/>
  <c r="CY83" i="129"/>
  <c r="EM83" i="129"/>
  <c r="EU83" i="129"/>
  <c r="CY84" i="129"/>
  <c r="EM84" i="129"/>
  <c r="EU84" i="129"/>
  <c r="CY85" i="129"/>
  <c r="EM85" i="129"/>
  <c r="EU85" i="129"/>
  <c r="CY86" i="129"/>
  <c r="EM86" i="129"/>
  <c r="EU86" i="129"/>
  <c r="DT87" i="129"/>
  <c r="FN88" i="129"/>
  <c r="DG89" i="129"/>
  <c r="EM89" i="129"/>
  <c r="FT89" i="129"/>
  <c r="FX90" i="129"/>
  <c r="EW90" i="129"/>
  <c r="DN90" i="129"/>
  <c r="DE90" i="129"/>
  <c r="FR90" i="129"/>
  <c r="ES90" i="129"/>
  <c r="EY123" i="129"/>
  <c r="DG124" i="129"/>
  <c r="DT124" i="129"/>
  <c r="FN124" i="129"/>
  <c r="FX124" i="129"/>
  <c r="FT135" i="129"/>
  <c r="FR92" i="129"/>
  <c r="FR93" i="129"/>
  <c r="FR94" i="129"/>
  <c r="FR95" i="129"/>
  <c r="FR96" i="129"/>
  <c r="FR136" i="129"/>
  <c r="ES92" i="129"/>
  <c r="FL92" i="129"/>
  <c r="FT92" i="129"/>
  <c r="ES93" i="129"/>
  <c r="FL93" i="129"/>
  <c r="FT93" i="129"/>
  <c r="ES94" i="129"/>
  <c r="FL94" i="129"/>
  <c r="FT94" i="129"/>
  <c r="ES95" i="129"/>
  <c r="FL95" i="129"/>
  <c r="FT95" i="129"/>
  <c r="ES96" i="129"/>
  <c r="FL96" i="129"/>
  <c r="FT96" i="129"/>
  <c r="ES97" i="129"/>
  <c r="FL97" i="129"/>
  <c r="GD97" i="129" s="1"/>
  <c r="FT97" i="129"/>
  <c r="ES98" i="129"/>
  <c r="FL98" i="129"/>
  <c r="FT98" i="129"/>
  <c r="ES99" i="129"/>
  <c r="FL99" i="129"/>
  <c r="GD99" i="129" s="1"/>
  <c r="FT99" i="129"/>
  <c r="ES100" i="129"/>
  <c r="FL100" i="129"/>
  <c r="GD100" i="129" s="1"/>
  <c r="FT100" i="129"/>
  <c r="ES101" i="129"/>
  <c r="FL101" i="129"/>
  <c r="FT101" i="129"/>
  <c r="ES102" i="129"/>
  <c r="FL102" i="129"/>
  <c r="FT102" i="129"/>
  <c r="ES103" i="129"/>
  <c r="FL103" i="129"/>
  <c r="FT103" i="129"/>
  <c r="ES104" i="129"/>
  <c r="FL104" i="129"/>
  <c r="FT104" i="129"/>
  <c r="ES105" i="129"/>
  <c r="FL105" i="129"/>
  <c r="FT105" i="129"/>
  <c r="ES106" i="129"/>
  <c r="FL106" i="129"/>
  <c r="FT106" i="129"/>
  <c r="ES107" i="129"/>
  <c r="FL107" i="129"/>
  <c r="GD107" i="129" s="1"/>
  <c r="FT107" i="129"/>
  <c r="ES108" i="129"/>
  <c r="FL108" i="129"/>
  <c r="GD108" i="129" s="1"/>
  <c r="FT108" i="129"/>
  <c r="ES109" i="129"/>
  <c r="FL109" i="129"/>
  <c r="FT109" i="129"/>
  <c r="ES110" i="129"/>
  <c r="FL110" i="129"/>
  <c r="FT110" i="129"/>
  <c r="ES111" i="129"/>
  <c r="FL111" i="129"/>
  <c r="FT111" i="129"/>
  <c r="ES112" i="129"/>
  <c r="FL112" i="129"/>
  <c r="FT112" i="129"/>
  <c r="ES113" i="129"/>
  <c r="FL113" i="129"/>
  <c r="FT113" i="129"/>
  <c r="ES114" i="129"/>
  <c r="FL114" i="129"/>
  <c r="FT114" i="129"/>
  <c r="ES115" i="129"/>
  <c r="FL115" i="129"/>
  <c r="GD115" i="129" s="1"/>
  <c r="FT115" i="129"/>
  <c r="ES116" i="129"/>
  <c r="FL116" i="129"/>
  <c r="FT116" i="129"/>
  <c r="ES117" i="129"/>
  <c r="FL117" i="129"/>
  <c r="GD117" i="129" s="1"/>
  <c r="FT117" i="129"/>
  <c r="ES118" i="129"/>
  <c r="FL118" i="129"/>
  <c r="FT118" i="129"/>
  <c r="ES119" i="129"/>
  <c r="FL119" i="129"/>
  <c r="GD119" i="129" s="1"/>
  <c r="ES120" i="129"/>
  <c r="FL120" i="129"/>
  <c r="ES121" i="129"/>
  <c r="FL121" i="129"/>
  <c r="ES122" i="129"/>
  <c r="FL122" i="129"/>
  <c r="ES123" i="129"/>
  <c r="FL123" i="129"/>
  <c r="FT124" i="129"/>
  <c r="FL124" i="129"/>
  <c r="ES124" i="129"/>
  <c r="EM124" i="129"/>
  <c r="EW124" i="129"/>
  <c r="FE168" i="129"/>
  <c r="FR135" i="129"/>
  <c r="EF158" i="129"/>
  <c r="DE92" i="129"/>
  <c r="DN92" i="129"/>
  <c r="EW92" i="129"/>
  <c r="DE93" i="129"/>
  <c r="DN93" i="129"/>
  <c r="EW93" i="129"/>
  <c r="DE94" i="129"/>
  <c r="DN94" i="129"/>
  <c r="EW94" i="129"/>
  <c r="DE95" i="129"/>
  <c r="DN95" i="129"/>
  <c r="EW95" i="129"/>
  <c r="DE96" i="129"/>
  <c r="DN96" i="129"/>
  <c r="EW96" i="129"/>
  <c r="DE97" i="129"/>
  <c r="DN97" i="129"/>
  <c r="EW97" i="129"/>
  <c r="DE98" i="129"/>
  <c r="DN98" i="129"/>
  <c r="EW98" i="129"/>
  <c r="DE99" i="129"/>
  <c r="DN99" i="129"/>
  <c r="EW99" i="129"/>
  <c r="DE100" i="129"/>
  <c r="DN100" i="129"/>
  <c r="EW100" i="129"/>
  <c r="DE101" i="129"/>
  <c r="DN101" i="129"/>
  <c r="EW101" i="129"/>
  <c r="DE102" i="129"/>
  <c r="DN102" i="129"/>
  <c r="EW102" i="129"/>
  <c r="DE103" i="129"/>
  <c r="DN103" i="129"/>
  <c r="EW103" i="129"/>
  <c r="DE104" i="129"/>
  <c r="DN104" i="129"/>
  <c r="EW104" i="129"/>
  <c r="DE105" i="129"/>
  <c r="DN105" i="129"/>
  <c r="EW105" i="129"/>
  <c r="DE106" i="129"/>
  <c r="DN106" i="129"/>
  <c r="EW106" i="129"/>
  <c r="DE107" i="129"/>
  <c r="DN107" i="129"/>
  <c r="EW107" i="129"/>
  <c r="DE108" i="129"/>
  <c r="DN108" i="129"/>
  <c r="EW108" i="129"/>
  <c r="DE109" i="129"/>
  <c r="DN109" i="129"/>
  <c r="EW109" i="129"/>
  <c r="DE110" i="129"/>
  <c r="DN110" i="129"/>
  <c r="EW110" i="129"/>
  <c r="DE111" i="129"/>
  <c r="DN111" i="129"/>
  <c r="EW111" i="129"/>
  <c r="DE112" i="129"/>
  <c r="DN112" i="129"/>
  <c r="EW112" i="129"/>
  <c r="DE113" i="129"/>
  <c r="DN113" i="129"/>
  <c r="EW113" i="129"/>
  <c r="EW114" i="129"/>
  <c r="EW115" i="129"/>
  <c r="EW116" i="129"/>
  <c r="FR134" i="129"/>
  <c r="ES125" i="129"/>
  <c r="FL125" i="129"/>
  <c r="GD125" i="129" s="1"/>
  <c r="ES126" i="129"/>
  <c r="FL126" i="129"/>
  <c r="ES127" i="129"/>
  <c r="FL127" i="129"/>
  <c r="ES128" i="129"/>
  <c r="FL128" i="129"/>
  <c r="ES129" i="129"/>
  <c r="FL129" i="129"/>
  <c r="ES130" i="129"/>
  <c r="FL130" i="129"/>
  <c r="GD130" i="129" s="1"/>
  <c r="ES131" i="129"/>
  <c r="FL131" i="129"/>
  <c r="ES132" i="129"/>
  <c r="FL132" i="129"/>
  <c r="ES133" i="129"/>
  <c r="FL133" i="129"/>
  <c r="GD133" i="129" s="1"/>
  <c r="ES134" i="129"/>
  <c r="FL134" i="129"/>
  <c r="GD134" i="129" s="1"/>
  <c r="ES135" i="129"/>
  <c r="FL135" i="129"/>
  <c r="ES136" i="129"/>
  <c r="FL136" i="129"/>
  <c r="GD136" i="129" s="1"/>
  <c r="ES137" i="129"/>
  <c r="FL137" i="129"/>
  <c r="GD137" i="129" s="1"/>
  <c r="ES138" i="129"/>
  <c r="FL138" i="129"/>
  <c r="ES139" i="129"/>
  <c r="FL139" i="129"/>
  <c r="ES140" i="129"/>
  <c r="FL140" i="129"/>
  <c r="ES141" i="129"/>
  <c r="FL141" i="129"/>
  <c r="GD141" i="129" s="1"/>
  <c r="ES142" i="129"/>
  <c r="FL142" i="129"/>
  <c r="ES143" i="129"/>
  <c r="FL143" i="129"/>
  <c r="ES144" i="129"/>
  <c r="FL144" i="129"/>
  <c r="ES145" i="129"/>
  <c r="FL145" i="129"/>
  <c r="GD145" i="129" s="1"/>
  <c r="ES146" i="129"/>
  <c r="FL146" i="129"/>
  <c r="ES147" i="129"/>
  <c r="FL147" i="129"/>
  <c r="ES148" i="129"/>
  <c r="FL148" i="129"/>
  <c r="ES149" i="129"/>
  <c r="FL149" i="129"/>
  <c r="ES150" i="129"/>
  <c r="FL150" i="129"/>
  <c r="ES151" i="129"/>
  <c r="FL151" i="129"/>
  <c r="GD151" i="129" s="1"/>
  <c r="FT151" i="129"/>
  <c r="ES152" i="129"/>
  <c r="FL152" i="129"/>
  <c r="FT152" i="129"/>
  <c r="ES153" i="129"/>
  <c r="FL153" i="129"/>
  <c r="FT153" i="129"/>
  <c r="ES154" i="129"/>
  <c r="FL154" i="129"/>
  <c r="FT154" i="129"/>
  <c r="ES155" i="129"/>
  <c r="FL155" i="129"/>
  <c r="FT155" i="129"/>
  <c r="ES156" i="129"/>
  <c r="FL156" i="129"/>
  <c r="FT156" i="129"/>
  <c r="ES157" i="129"/>
  <c r="FL157" i="129"/>
  <c r="FT157" i="129"/>
  <c r="FV157" i="129"/>
  <c r="EM151" i="129"/>
  <c r="FE151" i="129" s="1"/>
  <c r="EU151" i="129"/>
  <c r="CY152" i="129"/>
  <c r="EM152" i="129"/>
  <c r="EU152" i="129"/>
  <c r="CY153" i="129"/>
  <c r="EF153" i="129" s="1"/>
  <c r="EM153" i="129"/>
  <c r="FE153" i="129" s="1"/>
  <c r="EU153" i="129"/>
  <c r="CY154" i="129"/>
  <c r="EM154" i="129"/>
  <c r="EU154" i="129"/>
  <c r="FN154" i="129"/>
  <c r="CY155" i="129"/>
  <c r="EM155" i="129"/>
  <c r="EU155" i="129"/>
  <c r="FN155" i="129"/>
  <c r="CY156" i="129"/>
  <c r="EM156" i="129"/>
  <c r="EU156" i="129"/>
  <c r="FN156" i="129"/>
  <c r="CY157" i="129"/>
  <c r="EF157" i="129" s="1"/>
  <c r="EM157" i="129"/>
  <c r="FE157" i="129" s="1"/>
  <c r="EU157" i="129"/>
  <c r="FN157" i="129"/>
  <c r="FT162" i="129"/>
  <c r="FT167" i="129"/>
  <c r="FN206" i="129"/>
  <c r="EO156" i="129"/>
  <c r="DA157" i="129"/>
  <c r="EO157" i="129"/>
  <c r="FT160" i="129"/>
  <c r="DG154" i="129"/>
  <c r="DT154" i="129"/>
  <c r="EY154" i="129"/>
  <c r="DG155" i="129"/>
  <c r="DT155" i="129"/>
  <c r="EY155" i="129"/>
  <c r="DG156" i="129"/>
  <c r="DT156" i="129"/>
  <c r="EY156" i="129"/>
  <c r="DG157" i="129"/>
  <c r="DT157" i="129"/>
  <c r="EY157" i="129"/>
  <c r="FT163" i="129"/>
  <c r="FT169" i="129"/>
  <c r="EY202" i="129"/>
  <c r="FR158" i="129"/>
  <c r="FR159" i="129"/>
  <c r="FR160" i="129"/>
  <c r="FR161" i="129"/>
  <c r="FR162" i="129"/>
  <c r="FR163" i="129"/>
  <c r="FR164" i="129"/>
  <c r="FR165" i="129"/>
  <c r="FR166" i="129"/>
  <c r="FR167" i="129"/>
  <c r="FR168" i="129"/>
  <c r="FR169" i="129"/>
  <c r="FR170" i="129"/>
  <c r="FR171" i="129"/>
  <c r="FR172" i="129"/>
  <c r="FR173" i="129"/>
  <c r="FR174" i="129"/>
  <c r="FR175" i="129"/>
  <c r="FR176" i="129"/>
  <c r="FR177" i="129"/>
  <c r="FR178" i="129"/>
  <c r="FR179" i="129"/>
  <c r="FR180" i="129"/>
  <c r="FR181" i="129"/>
  <c r="FR182" i="129"/>
  <c r="FR183" i="129"/>
  <c r="FR184" i="129"/>
  <c r="FR185" i="129"/>
  <c r="FR186" i="129"/>
  <c r="FR187" i="129"/>
  <c r="FR188" i="129"/>
  <c r="FR189" i="129"/>
  <c r="FR190" i="129"/>
  <c r="FR191" i="129"/>
  <c r="FR192" i="129"/>
  <c r="FR193" i="129"/>
  <c r="FR194" i="129"/>
  <c r="FR195" i="129"/>
  <c r="FR196" i="129"/>
  <c r="FR197" i="129"/>
  <c r="FR198" i="129"/>
  <c r="FR199" i="129"/>
  <c r="FR200" i="129"/>
  <c r="FR201" i="129"/>
  <c r="FR202" i="129"/>
  <c r="ES158" i="129"/>
  <c r="FL158" i="129"/>
  <c r="GD158" i="129" s="1"/>
  <c r="ES159" i="129"/>
  <c r="FL159" i="129"/>
  <c r="ES160" i="129"/>
  <c r="FL160" i="129"/>
  <c r="ES161" i="129"/>
  <c r="FL161" i="129"/>
  <c r="ES162" i="129"/>
  <c r="FL162" i="129"/>
  <c r="ES163" i="129"/>
  <c r="FL163" i="129"/>
  <c r="ES164" i="129"/>
  <c r="FL164" i="129"/>
  <c r="ES165" i="129"/>
  <c r="FL165" i="129"/>
  <c r="ES166" i="129"/>
  <c r="FL166" i="129"/>
  <c r="ES167" i="129"/>
  <c r="FL167" i="129"/>
  <c r="ES168" i="129"/>
  <c r="FL168" i="129"/>
  <c r="ES169" i="129"/>
  <c r="FL169" i="129"/>
  <c r="ES170" i="129"/>
  <c r="FL170" i="129"/>
  <c r="ES171" i="129"/>
  <c r="FL171" i="129"/>
  <c r="GD171" i="129" s="1"/>
  <c r="ES172" i="129"/>
  <c r="FL172" i="129"/>
  <c r="GD172" i="129" s="1"/>
  <c r="ES173" i="129"/>
  <c r="FL173" i="129"/>
  <c r="ES174" i="129"/>
  <c r="FL174" i="129"/>
  <c r="GD174" i="129" s="1"/>
  <c r="ES175" i="129"/>
  <c r="FL175" i="129"/>
  <c r="ES176" i="129"/>
  <c r="FL176" i="129"/>
  <c r="ES177" i="129"/>
  <c r="FL177" i="129"/>
  <c r="GD177" i="129" s="1"/>
  <c r="ES178" i="129"/>
  <c r="FL178" i="129"/>
  <c r="ES179" i="129"/>
  <c r="FL179" i="129"/>
  <c r="ES180" i="129"/>
  <c r="FL180" i="129"/>
  <c r="ES181" i="129"/>
  <c r="FL181" i="129"/>
  <c r="GD181" i="129" s="1"/>
  <c r="ES182" i="129"/>
  <c r="FL182" i="129"/>
  <c r="ES183" i="129"/>
  <c r="FL183" i="129"/>
  <c r="ES184" i="129"/>
  <c r="FL184" i="129"/>
  <c r="ES185" i="129"/>
  <c r="FL185" i="129"/>
  <c r="GD185" i="129" s="1"/>
  <c r="ES186" i="129"/>
  <c r="FL186" i="129"/>
  <c r="ES187" i="129"/>
  <c r="FL187" i="129"/>
  <c r="ES188" i="129"/>
  <c r="FL188" i="129"/>
  <c r="ES189" i="129"/>
  <c r="FL189" i="129"/>
  <c r="GD189" i="129" s="1"/>
  <c r="ES190" i="129"/>
  <c r="FL190" i="129"/>
  <c r="ES191" i="129"/>
  <c r="FL191" i="129"/>
  <c r="ES192" i="129"/>
  <c r="FL192" i="129"/>
  <c r="GD192" i="129" s="1"/>
  <c r="ES193" i="129"/>
  <c r="FL193" i="129"/>
  <c r="ES194" i="129"/>
  <c r="FL194" i="129"/>
  <c r="ES195" i="129"/>
  <c r="FL195" i="129"/>
  <c r="ES196" i="129"/>
  <c r="FL196" i="129"/>
  <c r="ES197" i="129"/>
  <c r="FL197" i="129"/>
  <c r="ES198" i="129"/>
  <c r="FL198" i="129"/>
  <c r="FT198" i="129"/>
  <c r="ES199" i="129"/>
  <c r="FL199" i="129"/>
  <c r="FT199" i="129"/>
  <c r="ES200" i="129"/>
  <c r="FL200" i="129"/>
  <c r="FT200" i="129"/>
  <c r="ES201" i="129"/>
  <c r="FL201" i="129"/>
  <c r="FT201" i="129"/>
  <c r="ES202" i="129"/>
  <c r="FL202" i="129"/>
  <c r="FT202" i="129"/>
  <c r="FR212" i="129"/>
  <c r="EW212" i="129"/>
  <c r="EM212" i="129"/>
  <c r="EU212" i="129"/>
  <c r="FX212" i="129"/>
  <c r="FN212" i="129"/>
  <c r="ES212" i="129"/>
  <c r="DG212" i="129"/>
  <c r="DA212" i="129"/>
  <c r="DT212" i="129"/>
  <c r="FV212" i="129"/>
  <c r="FL212" i="129"/>
  <c r="DE212" i="129"/>
  <c r="CY212" i="129"/>
  <c r="FT212" i="129"/>
  <c r="EY212" i="129"/>
  <c r="EO212" i="129"/>
  <c r="DN212" i="129"/>
  <c r="DZ212" i="129"/>
  <c r="FV201" i="129"/>
  <c r="FV202" i="129"/>
  <c r="EM198" i="129"/>
  <c r="EU198" i="129"/>
  <c r="CY199" i="129"/>
  <c r="EM199" i="129"/>
  <c r="FE199" i="129" s="1"/>
  <c r="EU199" i="129"/>
  <c r="CY200" i="129"/>
  <c r="EM200" i="129"/>
  <c r="EU200" i="129"/>
  <c r="CY201" i="129"/>
  <c r="EM201" i="129"/>
  <c r="EU201" i="129"/>
  <c r="CY202" i="129"/>
  <c r="EM202" i="129"/>
  <c r="EU202" i="129"/>
  <c r="FN205" i="129"/>
  <c r="DX207" i="129"/>
  <c r="FR208" i="129"/>
  <c r="EW208" i="129"/>
  <c r="EM208" i="129"/>
  <c r="EU208" i="129"/>
  <c r="FX208" i="129"/>
  <c r="FN208" i="129"/>
  <c r="ES208" i="129"/>
  <c r="DG208" i="129"/>
  <c r="DA208" i="129"/>
  <c r="DT208" i="129"/>
  <c r="FV208" i="129"/>
  <c r="FL208" i="129"/>
  <c r="DE208" i="129"/>
  <c r="CY208" i="129"/>
  <c r="FT208" i="129"/>
  <c r="EY208" i="129"/>
  <c r="EO208" i="129"/>
  <c r="DN208" i="129"/>
  <c r="DZ208" i="129"/>
  <c r="FR216" i="129"/>
  <c r="EW216" i="129"/>
  <c r="EM216" i="129"/>
  <c r="EU216" i="129"/>
  <c r="DZ216" i="129"/>
  <c r="FX216" i="129"/>
  <c r="FN216" i="129"/>
  <c r="ES216" i="129"/>
  <c r="DG216" i="129"/>
  <c r="DA216" i="129"/>
  <c r="DT216" i="129"/>
  <c r="FV216" i="129"/>
  <c r="FL216" i="129"/>
  <c r="DE216" i="129"/>
  <c r="CY216" i="129"/>
  <c r="FT216" i="129"/>
  <c r="EY216" i="129"/>
  <c r="EO216" i="129"/>
  <c r="DN216" i="129"/>
  <c r="FN217" i="129"/>
  <c r="EY203" i="129"/>
  <c r="DG204" i="129"/>
  <c r="DT204" i="129"/>
  <c r="EY204" i="129"/>
  <c r="DG205" i="129"/>
  <c r="DT205" i="129"/>
  <c r="EY205" i="129"/>
  <c r="DG206" i="129"/>
  <c r="DT206" i="129"/>
  <c r="EY206" i="129"/>
  <c r="DG207" i="129"/>
  <c r="DT207" i="129"/>
  <c r="EM209" i="129"/>
  <c r="EW209" i="129"/>
  <c r="DZ210" i="129"/>
  <c r="DT211" i="129"/>
  <c r="EM213" i="129"/>
  <c r="EW213" i="129"/>
  <c r="DZ214" i="129"/>
  <c r="DT215" i="129"/>
  <c r="EO217" i="129"/>
  <c r="FT271" i="129"/>
  <c r="FR209" i="129"/>
  <c r="EU210" i="129"/>
  <c r="FR213" i="129"/>
  <c r="EU214" i="129"/>
  <c r="FT217" i="129"/>
  <c r="FL217" i="129"/>
  <c r="ES217" i="129"/>
  <c r="FR217" i="129"/>
  <c r="FT219" i="129"/>
  <c r="FT221" i="129"/>
  <c r="FT267" i="129"/>
  <c r="FT302" i="129"/>
  <c r="ES203" i="129"/>
  <c r="FL203" i="129"/>
  <c r="ES204" i="129"/>
  <c r="FL204" i="129"/>
  <c r="ES205" i="129"/>
  <c r="FL205" i="129"/>
  <c r="FT205" i="129"/>
  <c r="ES206" i="129"/>
  <c r="FL206" i="129"/>
  <c r="FT206" i="129"/>
  <c r="FR207" i="129"/>
  <c r="EU207" i="129"/>
  <c r="CY209" i="129"/>
  <c r="DE209" i="129"/>
  <c r="FL209" i="129"/>
  <c r="FV209" i="129"/>
  <c r="FR210" i="129"/>
  <c r="EU211" i="129"/>
  <c r="CY213" i="129"/>
  <c r="DE213" i="129"/>
  <c r="FL213" i="129"/>
  <c r="FV213" i="129"/>
  <c r="FR214" i="129"/>
  <c r="EU215" i="129"/>
  <c r="CY217" i="129"/>
  <c r="DE217" i="129"/>
  <c r="EF256" i="129"/>
  <c r="EM205" i="129"/>
  <c r="EU205" i="129"/>
  <c r="CY206" i="129"/>
  <c r="EM206" i="129"/>
  <c r="EU206" i="129"/>
  <c r="CY207" i="129"/>
  <c r="EF207" i="129" s="1"/>
  <c r="DA209" i="129"/>
  <c r="DG209" i="129"/>
  <c r="ES209" i="129"/>
  <c r="FN209" i="129"/>
  <c r="FX209" i="129"/>
  <c r="CY210" i="129"/>
  <c r="EF210" i="129" s="1"/>
  <c r="DE210" i="129"/>
  <c r="FL210" i="129"/>
  <c r="FV210" i="129"/>
  <c r="FR211" i="129"/>
  <c r="DA213" i="129"/>
  <c r="DG213" i="129"/>
  <c r="ES213" i="129"/>
  <c r="FN213" i="129"/>
  <c r="FX213" i="129"/>
  <c r="CY214" i="129"/>
  <c r="DE214" i="129"/>
  <c r="FL214" i="129"/>
  <c r="FV214" i="129"/>
  <c r="FR215" i="129"/>
  <c r="DA217" i="129"/>
  <c r="DG217" i="129"/>
  <c r="EW217" i="129"/>
  <c r="FV217" i="129"/>
  <c r="FT223" i="129"/>
  <c r="DT210" i="129"/>
  <c r="DN211" i="129"/>
  <c r="EO211" i="129"/>
  <c r="EY211" i="129"/>
  <c r="FT211" i="129"/>
  <c r="DZ213" i="129"/>
  <c r="DT214" i="129"/>
  <c r="DN215" i="129"/>
  <c r="EO215" i="129"/>
  <c r="EY215" i="129"/>
  <c r="FT215" i="129"/>
  <c r="DZ217" i="129"/>
  <c r="EM217" i="129"/>
  <c r="FT218" i="129"/>
  <c r="FT263" i="129"/>
  <c r="FT293" i="129"/>
  <c r="FR292" i="129"/>
  <c r="FX292" i="129"/>
  <c r="EW292" i="129"/>
  <c r="DN292" i="129"/>
  <c r="DE292" i="129"/>
  <c r="FN292" i="129"/>
  <c r="EO292" i="129"/>
  <c r="FV292" i="129"/>
  <c r="FL292" i="129"/>
  <c r="EY292" i="129"/>
  <c r="DA292" i="129"/>
  <c r="FT292" i="129"/>
  <c r="EM292" i="129"/>
  <c r="DG292" i="129"/>
  <c r="EU292" i="129"/>
  <c r="DZ292" i="129"/>
  <c r="CY292" i="129"/>
  <c r="DT292" i="129"/>
  <c r="FR294" i="129"/>
  <c r="EY294" i="129"/>
  <c r="DT294" i="129"/>
  <c r="DG294" i="129"/>
  <c r="FX294" i="129"/>
  <c r="EW294" i="129"/>
  <c r="DN294" i="129"/>
  <c r="DE294" i="129"/>
  <c r="FN294" i="129"/>
  <c r="EU294" i="129"/>
  <c r="EM294" i="129"/>
  <c r="CY294" i="129"/>
  <c r="FT294" i="129"/>
  <c r="EO294" i="129"/>
  <c r="DZ294" i="129"/>
  <c r="DA294" i="129"/>
  <c r="EO248" i="129"/>
  <c r="DA249" i="129"/>
  <c r="EO249" i="129"/>
  <c r="DA250" i="129"/>
  <c r="EO250" i="129"/>
  <c r="DA251" i="129"/>
  <c r="FL251" i="129"/>
  <c r="FT260" i="129"/>
  <c r="FX261" i="129"/>
  <c r="EF278" i="129"/>
  <c r="FL294" i="129"/>
  <c r="FR298" i="129"/>
  <c r="EY298" i="129"/>
  <c r="DT298" i="129"/>
  <c r="DG298" i="129"/>
  <c r="FX298" i="129"/>
  <c r="EW298" i="129"/>
  <c r="DN298" i="129"/>
  <c r="DE298" i="129"/>
  <c r="FN298" i="129"/>
  <c r="EU298" i="129"/>
  <c r="EM298" i="129"/>
  <c r="CY298" i="129"/>
  <c r="FV298" i="129"/>
  <c r="ES298" i="129"/>
  <c r="FL298" i="129"/>
  <c r="DZ298" i="129"/>
  <c r="DA298" i="129"/>
  <c r="FT298" i="129"/>
  <c r="EO298" i="129"/>
  <c r="EY243" i="129"/>
  <c r="DG244" i="129"/>
  <c r="DT244" i="129"/>
  <c r="EY244" i="129"/>
  <c r="DG245" i="129"/>
  <c r="DT245" i="129"/>
  <c r="EY245" i="129"/>
  <c r="DG246" i="129"/>
  <c r="DT246" i="129"/>
  <c r="EY246" i="129"/>
  <c r="DG247" i="129"/>
  <c r="DT247" i="129"/>
  <c r="EY247" i="129"/>
  <c r="DG248" i="129"/>
  <c r="DT248" i="129"/>
  <c r="EY248" i="129"/>
  <c r="DG249" i="129"/>
  <c r="DT249" i="129"/>
  <c r="EY249" i="129"/>
  <c r="DG250" i="129"/>
  <c r="DT250" i="129"/>
  <c r="EY250" i="129"/>
  <c r="DG251" i="129"/>
  <c r="DT251" i="129"/>
  <c r="FX251" i="129"/>
  <c r="FR218" i="129"/>
  <c r="FR219" i="129"/>
  <c r="FR220" i="129"/>
  <c r="FR221" i="129"/>
  <c r="FR222" i="129"/>
  <c r="FR223" i="129"/>
  <c r="FR224" i="129"/>
  <c r="FR225" i="129"/>
  <c r="FR226" i="129"/>
  <c r="FR227" i="129"/>
  <c r="FR228" i="129"/>
  <c r="FR229" i="129"/>
  <c r="FR230" i="129"/>
  <c r="FR231" i="129"/>
  <c r="FR232" i="129"/>
  <c r="FR233" i="129"/>
  <c r="FR234" i="129"/>
  <c r="FR235" i="129"/>
  <c r="FR236" i="129"/>
  <c r="FR237" i="129"/>
  <c r="FR238" i="129"/>
  <c r="FR239" i="129"/>
  <c r="FR240" i="129"/>
  <c r="FR241" i="129"/>
  <c r="FR242" i="129"/>
  <c r="FR243" i="129"/>
  <c r="FR244" i="129"/>
  <c r="FR245" i="129"/>
  <c r="FR246" i="129"/>
  <c r="FR247" i="129"/>
  <c r="FR248" i="129"/>
  <c r="FR249" i="129"/>
  <c r="FR250" i="129"/>
  <c r="ES251" i="129"/>
  <c r="FN251" i="129"/>
  <c r="FT261" i="129"/>
  <c r="ES289" i="129"/>
  <c r="FT305" i="129"/>
  <c r="FR309" i="129"/>
  <c r="EY309" i="129"/>
  <c r="DT309" i="129"/>
  <c r="DG309" i="129"/>
  <c r="EO309" i="129"/>
  <c r="DA309" i="129"/>
  <c r="FX309" i="129"/>
  <c r="EW309" i="129"/>
  <c r="DN309" i="129"/>
  <c r="DE309" i="129"/>
  <c r="FN309" i="129"/>
  <c r="EU309" i="129"/>
  <c r="EM309" i="129"/>
  <c r="CY309" i="129"/>
  <c r="FV309" i="129"/>
  <c r="FT309" i="129"/>
  <c r="ES309" i="129"/>
  <c r="DZ309" i="129"/>
  <c r="FR311" i="129"/>
  <c r="EY311" i="129"/>
  <c r="DT311" i="129"/>
  <c r="DG311" i="129"/>
  <c r="EO311" i="129"/>
  <c r="DA311" i="129"/>
  <c r="FX311" i="129"/>
  <c r="EW311" i="129"/>
  <c r="DN311" i="129"/>
  <c r="DE311" i="129"/>
  <c r="FN311" i="129"/>
  <c r="EU311" i="129"/>
  <c r="EM311" i="129"/>
  <c r="CY311" i="129"/>
  <c r="FV311" i="129"/>
  <c r="FT311" i="129"/>
  <c r="ES311" i="129"/>
  <c r="DZ311" i="129"/>
  <c r="FL311" i="129"/>
  <c r="DZ247" i="129"/>
  <c r="DZ248" i="129"/>
  <c r="DZ249" i="129"/>
  <c r="DZ250" i="129"/>
  <c r="DZ251" i="129"/>
  <c r="FT253" i="129"/>
  <c r="FR289" i="129"/>
  <c r="FX289" i="129"/>
  <c r="EW289" i="129"/>
  <c r="DN289" i="129"/>
  <c r="DE289" i="129"/>
  <c r="FN289" i="129"/>
  <c r="EO289" i="129"/>
  <c r="FV289" i="129"/>
  <c r="FL289" i="129"/>
  <c r="EY289" i="129"/>
  <c r="DA289" i="129"/>
  <c r="FT289" i="129"/>
  <c r="EM289" i="129"/>
  <c r="DG289" i="129"/>
  <c r="EU289" i="129"/>
  <c r="DZ289" i="129"/>
  <c r="CY289" i="129"/>
  <c r="FR306" i="129"/>
  <c r="EY306" i="129"/>
  <c r="DT306" i="129"/>
  <c r="DG306" i="129"/>
  <c r="EO306" i="129"/>
  <c r="DA306" i="129"/>
  <c r="FX306" i="129"/>
  <c r="EW306" i="129"/>
  <c r="DN306" i="129"/>
  <c r="DE306" i="129"/>
  <c r="FN306" i="129"/>
  <c r="EU306" i="129"/>
  <c r="EM306" i="129"/>
  <c r="CY306" i="129"/>
  <c r="FV306" i="129"/>
  <c r="FT306" i="129"/>
  <c r="ES306" i="129"/>
  <c r="DZ306" i="129"/>
  <c r="FL306" i="129"/>
  <c r="ES313" i="129"/>
  <c r="ES218" i="129"/>
  <c r="FL218" i="129"/>
  <c r="GD218" i="129" s="1"/>
  <c r="ES219" i="129"/>
  <c r="FL219" i="129"/>
  <c r="ES220" i="129"/>
  <c r="FL220" i="129"/>
  <c r="ES221" i="129"/>
  <c r="FL221" i="129"/>
  <c r="ES222" i="129"/>
  <c r="FL222" i="129"/>
  <c r="ES223" i="129"/>
  <c r="FL223" i="129"/>
  <c r="GD223" i="129" s="1"/>
  <c r="ES224" i="129"/>
  <c r="FL224" i="129"/>
  <c r="ES225" i="129"/>
  <c r="FL225" i="129"/>
  <c r="ES226" i="129"/>
  <c r="FL226" i="129"/>
  <c r="ES227" i="129"/>
  <c r="FL227" i="129"/>
  <c r="ES228" i="129"/>
  <c r="FL228" i="129"/>
  <c r="ES229" i="129"/>
  <c r="FL229" i="129"/>
  <c r="ES230" i="129"/>
  <c r="FL230" i="129"/>
  <c r="ES231" i="129"/>
  <c r="FL231" i="129"/>
  <c r="ES232" i="129"/>
  <c r="FL232" i="129"/>
  <c r="ES233" i="129"/>
  <c r="FL233" i="129"/>
  <c r="ES234" i="129"/>
  <c r="FL234" i="129"/>
  <c r="ES235" i="129"/>
  <c r="FL235" i="129"/>
  <c r="ES236" i="129"/>
  <c r="FL236" i="129"/>
  <c r="GD236" i="129" s="1"/>
  <c r="ES237" i="129"/>
  <c r="FL237" i="129"/>
  <c r="ES238" i="129"/>
  <c r="FL238" i="129"/>
  <c r="ES239" i="129"/>
  <c r="FL239" i="129"/>
  <c r="ES240" i="129"/>
  <c r="FL240" i="129"/>
  <c r="ES241" i="129"/>
  <c r="FL241" i="129"/>
  <c r="ES242" i="129"/>
  <c r="FL242" i="129"/>
  <c r="ES243" i="129"/>
  <c r="FL243" i="129"/>
  <c r="ES244" i="129"/>
  <c r="FL244" i="129"/>
  <c r="GD244" i="129" s="1"/>
  <c r="FT244" i="129"/>
  <c r="ES245" i="129"/>
  <c r="FL245" i="129"/>
  <c r="FT245" i="129"/>
  <c r="ES246" i="129"/>
  <c r="FL246" i="129"/>
  <c r="FT246" i="129"/>
  <c r="ES247" i="129"/>
  <c r="FL247" i="129"/>
  <c r="FT247" i="129"/>
  <c r="ES248" i="129"/>
  <c r="FL248" i="129"/>
  <c r="FT248" i="129"/>
  <c r="ES249" i="129"/>
  <c r="FL249" i="129"/>
  <c r="FT249" i="129"/>
  <c r="ES250" i="129"/>
  <c r="FL250" i="129"/>
  <c r="GD250" i="129" s="1"/>
  <c r="FT250" i="129"/>
  <c r="FT251" i="129"/>
  <c r="FR251" i="129"/>
  <c r="EU251" i="129"/>
  <c r="ES294" i="129"/>
  <c r="FL296" i="129"/>
  <c r="EM251" i="129"/>
  <c r="EW251" i="129"/>
  <c r="FT259" i="129"/>
  <c r="ES292" i="129"/>
  <c r="FV294" i="129"/>
  <c r="FR301" i="129"/>
  <c r="EY301" i="129"/>
  <c r="DT301" i="129"/>
  <c r="DG301" i="129"/>
  <c r="EO301" i="129"/>
  <c r="DA301" i="129"/>
  <c r="FX301" i="129"/>
  <c r="EW301" i="129"/>
  <c r="DN301" i="129"/>
  <c r="DE301" i="129"/>
  <c r="FN301" i="129"/>
  <c r="EU301" i="129"/>
  <c r="EM301" i="129"/>
  <c r="CY301" i="129"/>
  <c r="FV301" i="129"/>
  <c r="FT301" i="129"/>
  <c r="ES301" i="129"/>
  <c r="DZ301" i="129"/>
  <c r="DG279" i="129"/>
  <c r="DT279" i="129"/>
  <c r="EY279" i="129"/>
  <c r="DG280" i="129"/>
  <c r="DT280" i="129"/>
  <c r="EY280" i="129"/>
  <c r="DG281" i="129"/>
  <c r="DT281" i="129"/>
  <c r="EY281" i="129"/>
  <c r="DG282" i="129"/>
  <c r="DT282" i="129"/>
  <c r="EY282" i="129"/>
  <c r="FX283" i="129"/>
  <c r="EW283" i="129"/>
  <c r="DN283" i="129"/>
  <c r="DE283" i="129"/>
  <c r="EO283" i="129"/>
  <c r="EY283" i="129"/>
  <c r="FR283" i="129"/>
  <c r="EM285" i="129"/>
  <c r="EU285" i="129"/>
  <c r="EM286" i="129"/>
  <c r="FT286" i="129"/>
  <c r="FR287" i="129"/>
  <c r="FX287" i="129"/>
  <c r="EW287" i="129"/>
  <c r="DN287" i="129"/>
  <c r="DE287" i="129"/>
  <c r="ES287" i="129"/>
  <c r="EO288" i="129"/>
  <c r="DA291" i="129"/>
  <c r="EY291" i="129"/>
  <c r="FL291" i="129"/>
  <c r="FV291" i="129"/>
  <c r="EU293" i="129"/>
  <c r="FL293" i="129"/>
  <c r="FV293" i="129"/>
  <c r="FR295" i="129"/>
  <c r="EY295" i="129"/>
  <c r="DT295" i="129"/>
  <c r="DG295" i="129"/>
  <c r="FX295" i="129"/>
  <c r="EW295" i="129"/>
  <c r="DN295" i="129"/>
  <c r="DE295" i="129"/>
  <c r="FN295" i="129"/>
  <c r="EU295" i="129"/>
  <c r="EM295" i="129"/>
  <c r="CY295" i="129"/>
  <c r="ES295" i="129"/>
  <c r="FL295" i="129"/>
  <c r="FR304" i="129"/>
  <c r="EY304" i="129"/>
  <c r="DT304" i="129"/>
  <c r="DG304" i="129"/>
  <c r="EO304" i="129"/>
  <c r="DA304" i="129"/>
  <c r="FX304" i="129"/>
  <c r="EW304" i="129"/>
  <c r="DN304" i="129"/>
  <c r="DE304" i="129"/>
  <c r="FN304" i="129"/>
  <c r="EU304" i="129"/>
  <c r="EM304" i="129"/>
  <c r="CY304" i="129"/>
  <c r="FV304" i="129"/>
  <c r="FL304" i="129"/>
  <c r="FR252" i="129"/>
  <c r="FR253" i="129"/>
  <c r="FR254" i="129"/>
  <c r="FR255" i="129"/>
  <c r="FR256" i="129"/>
  <c r="FR257" i="129"/>
  <c r="FR258" i="129"/>
  <c r="FR259" i="129"/>
  <c r="FR260" i="129"/>
  <c r="FR261" i="129"/>
  <c r="FR262" i="129"/>
  <c r="FR263" i="129"/>
  <c r="FR264" i="129"/>
  <c r="FR265" i="129"/>
  <c r="FR266" i="129"/>
  <c r="FR267" i="129"/>
  <c r="FR268" i="129"/>
  <c r="FR269" i="129"/>
  <c r="FR270" i="129"/>
  <c r="FR271" i="129"/>
  <c r="FR272" i="129"/>
  <c r="FR273" i="129"/>
  <c r="FR274" i="129"/>
  <c r="FR275" i="129"/>
  <c r="FR276" i="129"/>
  <c r="FR277" i="129"/>
  <c r="FR278" i="129"/>
  <c r="FR279" i="129"/>
  <c r="FX284" i="129"/>
  <c r="EW284" i="129"/>
  <c r="DN284" i="129"/>
  <c r="DE284" i="129"/>
  <c r="EO284" i="129"/>
  <c r="EY284" i="129"/>
  <c r="FR284" i="129"/>
  <c r="EY286" i="129"/>
  <c r="FL286" i="129"/>
  <c r="FV286" i="129"/>
  <c r="FR290" i="129"/>
  <c r="FX290" i="129"/>
  <c r="EW290" i="129"/>
  <c r="DN290" i="129"/>
  <c r="DE290" i="129"/>
  <c r="ES290" i="129"/>
  <c r="DZ293" i="129"/>
  <c r="FR296" i="129"/>
  <c r="EY296" i="129"/>
  <c r="DT296" i="129"/>
  <c r="DG296" i="129"/>
  <c r="FX296" i="129"/>
  <c r="EW296" i="129"/>
  <c r="DN296" i="129"/>
  <c r="DE296" i="129"/>
  <c r="FN296" i="129"/>
  <c r="EU296" i="129"/>
  <c r="EM296" i="129"/>
  <c r="CY296" i="129"/>
  <c r="FV296" i="129"/>
  <c r="ES296" i="129"/>
  <c r="FR297" i="129"/>
  <c r="EY297" i="129"/>
  <c r="DT297" i="129"/>
  <c r="DG297" i="129"/>
  <c r="FX297" i="129"/>
  <c r="EW297" i="129"/>
  <c r="DN297" i="129"/>
  <c r="DE297" i="129"/>
  <c r="FN297" i="129"/>
  <c r="EU297" i="129"/>
  <c r="EM297" i="129"/>
  <c r="CY297" i="129"/>
  <c r="FV297" i="129"/>
  <c r="FR299" i="129"/>
  <c r="EY299" i="129"/>
  <c r="DT299" i="129"/>
  <c r="DG299" i="129"/>
  <c r="EO299" i="129"/>
  <c r="DA299" i="129"/>
  <c r="FX299" i="129"/>
  <c r="EW299" i="129"/>
  <c r="DN299" i="129"/>
  <c r="DE299" i="129"/>
  <c r="FN299" i="129"/>
  <c r="EU299" i="129"/>
  <c r="EM299" i="129"/>
  <c r="CY299" i="129"/>
  <c r="FV299" i="129"/>
  <c r="FL299" i="129"/>
  <c r="FR307" i="129"/>
  <c r="EY307" i="129"/>
  <c r="DT307" i="129"/>
  <c r="DG307" i="129"/>
  <c r="EO307" i="129"/>
  <c r="DA307" i="129"/>
  <c r="FX307" i="129"/>
  <c r="EW307" i="129"/>
  <c r="DN307" i="129"/>
  <c r="DE307" i="129"/>
  <c r="FN307" i="129"/>
  <c r="EU307" i="129"/>
  <c r="EM307" i="129"/>
  <c r="CY307" i="129"/>
  <c r="FV307" i="129"/>
  <c r="FL307" i="129"/>
  <c r="FT308" i="129"/>
  <c r="FX285" i="129"/>
  <c r="EW285" i="129"/>
  <c r="DN285" i="129"/>
  <c r="DE285" i="129"/>
  <c r="EO285" i="129"/>
  <c r="EY285" i="129"/>
  <c r="FR285" i="129"/>
  <c r="FR293" i="129"/>
  <c r="EY293" i="129"/>
  <c r="DT293" i="129"/>
  <c r="DG293" i="129"/>
  <c r="FX293" i="129"/>
  <c r="EW293" i="129"/>
  <c r="DN293" i="129"/>
  <c r="DE293" i="129"/>
  <c r="FN293" i="129"/>
  <c r="FR302" i="129"/>
  <c r="EY302" i="129"/>
  <c r="DT302" i="129"/>
  <c r="DG302" i="129"/>
  <c r="EO302" i="129"/>
  <c r="DA302" i="129"/>
  <c r="FX302" i="129"/>
  <c r="EW302" i="129"/>
  <c r="DN302" i="129"/>
  <c r="DE302" i="129"/>
  <c r="FN302" i="129"/>
  <c r="EU302" i="129"/>
  <c r="EM302" i="129"/>
  <c r="CY302" i="129"/>
  <c r="FV302" i="129"/>
  <c r="FL302" i="129"/>
  <c r="FR310" i="129"/>
  <c r="EY310" i="129"/>
  <c r="DT310" i="129"/>
  <c r="DG310" i="129"/>
  <c r="EO310" i="129"/>
  <c r="DA310" i="129"/>
  <c r="FX310" i="129"/>
  <c r="EW310" i="129"/>
  <c r="DN310" i="129"/>
  <c r="DE310" i="129"/>
  <c r="FN310" i="129"/>
  <c r="EU310" i="129"/>
  <c r="EM310" i="129"/>
  <c r="CY310" i="129"/>
  <c r="FV310" i="129"/>
  <c r="FL310" i="129"/>
  <c r="FR332" i="129"/>
  <c r="EU341" i="129"/>
  <c r="ES252" i="129"/>
  <c r="FL252" i="129"/>
  <c r="ES253" i="129"/>
  <c r="FL253" i="129"/>
  <c r="ES254" i="129"/>
  <c r="FL254" i="129"/>
  <c r="ES255" i="129"/>
  <c r="FL255" i="129"/>
  <c r="ES256" i="129"/>
  <c r="FL256" i="129"/>
  <c r="GD256" i="129" s="1"/>
  <c r="ES257" i="129"/>
  <c r="FL257" i="129"/>
  <c r="GD257" i="129" s="1"/>
  <c r="ES258" i="129"/>
  <c r="FL258" i="129"/>
  <c r="ES259" i="129"/>
  <c r="FL259" i="129"/>
  <c r="ES260" i="129"/>
  <c r="FL260" i="129"/>
  <c r="ES261" i="129"/>
  <c r="FL261" i="129"/>
  <c r="GD261" i="129" s="1"/>
  <c r="ES262" i="129"/>
  <c r="FL262" i="129"/>
  <c r="ES263" i="129"/>
  <c r="FL263" i="129"/>
  <c r="GD263" i="129" s="1"/>
  <c r="ES264" i="129"/>
  <c r="FL264" i="129"/>
  <c r="ES265" i="129"/>
  <c r="FL265" i="129"/>
  <c r="GD265" i="129" s="1"/>
  <c r="ES266" i="129"/>
  <c r="FL266" i="129"/>
  <c r="ES267" i="129"/>
  <c r="FL267" i="129"/>
  <c r="ES268" i="129"/>
  <c r="FL268" i="129"/>
  <c r="ES269" i="129"/>
  <c r="FL269" i="129"/>
  <c r="ES270" i="129"/>
  <c r="FL270" i="129"/>
  <c r="GD270" i="129" s="1"/>
  <c r="ES271" i="129"/>
  <c r="FL271" i="129"/>
  <c r="ES272" i="129"/>
  <c r="FL272" i="129"/>
  <c r="ES273" i="129"/>
  <c r="FL273" i="129"/>
  <c r="ES274" i="129"/>
  <c r="FL274" i="129"/>
  <c r="GD274" i="129" s="1"/>
  <c r="ES275" i="129"/>
  <c r="FL275" i="129"/>
  <c r="ES276" i="129"/>
  <c r="FL276" i="129"/>
  <c r="ES277" i="129"/>
  <c r="FL277" i="129"/>
  <c r="ES278" i="129"/>
  <c r="FL278" i="129"/>
  <c r="GD278" i="129" s="1"/>
  <c r="ES279" i="129"/>
  <c r="FL279" i="129"/>
  <c r="FT279" i="129"/>
  <c r="ES280" i="129"/>
  <c r="FL280" i="129"/>
  <c r="FT280" i="129"/>
  <c r="ES281" i="129"/>
  <c r="FL281" i="129"/>
  <c r="FT281" i="129"/>
  <c r="ES282" i="129"/>
  <c r="FL282" i="129"/>
  <c r="FT282" i="129"/>
  <c r="FR286" i="129"/>
  <c r="FX286" i="129"/>
  <c r="EW286" i="129"/>
  <c r="DN286" i="129"/>
  <c r="DE286" i="129"/>
  <c r="FN286" i="129"/>
  <c r="FT287" i="129"/>
  <c r="FR288" i="129"/>
  <c r="FX288" i="129"/>
  <c r="EW288" i="129"/>
  <c r="DN288" i="129"/>
  <c r="DE288" i="129"/>
  <c r="ES288" i="129"/>
  <c r="CY290" i="129"/>
  <c r="DZ290" i="129"/>
  <c r="EU290" i="129"/>
  <c r="EO293" i="129"/>
  <c r="FT297" i="129"/>
  <c r="FR305" i="129"/>
  <c r="EY305" i="129"/>
  <c r="DT305" i="129"/>
  <c r="DG305" i="129"/>
  <c r="EO305" i="129"/>
  <c r="DA305" i="129"/>
  <c r="FX305" i="129"/>
  <c r="EW305" i="129"/>
  <c r="DN305" i="129"/>
  <c r="DE305" i="129"/>
  <c r="FN305" i="129"/>
  <c r="EU305" i="129"/>
  <c r="EM305" i="129"/>
  <c r="CY305" i="129"/>
  <c r="FV305" i="129"/>
  <c r="FL305" i="129"/>
  <c r="DZ307" i="129"/>
  <c r="ES307" i="129"/>
  <c r="FE324" i="129"/>
  <c r="FV281" i="129"/>
  <c r="FV282" i="129"/>
  <c r="DA283" i="129"/>
  <c r="DG283" i="129"/>
  <c r="DZ283" i="129"/>
  <c r="ES283" i="129"/>
  <c r="FN283" i="129"/>
  <c r="DT284" i="129"/>
  <c r="FV284" i="129"/>
  <c r="CY285" i="129"/>
  <c r="FL285" i="129"/>
  <c r="FT285" i="129"/>
  <c r="DA287" i="129"/>
  <c r="EY287" i="129"/>
  <c r="FL287" i="129"/>
  <c r="GD287" i="129" s="1"/>
  <c r="FV287" i="129"/>
  <c r="DT288" i="129"/>
  <c r="DG290" i="129"/>
  <c r="EM290" i="129"/>
  <c r="FT290" i="129"/>
  <c r="FR291" i="129"/>
  <c r="FX291" i="129"/>
  <c r="EW291" i="129"/>
  <c r="DN291" i="129"/>
  <c r="DE291" i="129"/>
  <c r="ES291" i="129"/>
  <c r="CY293" i="129"/>
  <c r="DA296" i="129"/>
  <c r="DA297" i="129"/>
  <c r="DZ297" i="129"/>
  <c r="FR300" i="129"/>
  <c r="EY300" i="129"/>
  <c r="DT300" i="129"/>
  <c r="DG300" i="129"/>
  <c r="EO300" i="129"/>
  <c r="DA300" i="129"/>
  <c r="FX300" i="129"/>
  <c r="EW300" i="129"/>
  <c r="DN300" i="129"/>
  <c r="DE300" i="129"/>
  <c r="FN300" i="129"/>
  <c r="EU300" i="129"/>
  <c r="EM300" i="129"/>
  <c r="CY300" i="129"/>
  <c r="FV300" i="129"/>
  <c r="FL300" i="129"/>
  <c r="DZ302" i="129"/>
  <c r="ES302" i="129"/>
  <c r="FR308" i="129"/>
  <c r="EY308" i="129"/>
  <c r="DT308" i="129"/>
  <c r="DG308" i="129"/>
  <c r="EO308" i="129"/>
  <c r="DA308" i="129"/>
  <c r="FX308" i="129"/>
  <c r="EW308" i="129"/>
  <c r="DN308" i="129"/>
  <c r="DE308" i="129"/>
  <c r="FN308" i="129"/>
  <c r="EU308" i="129"/>
  <c r="EM308" i="129"/>
  <c r="CY308" i="129"/>
  <c r="FV308" i="129"/>
  <c r="FL308" i="129"/>
  <c r="DZ310" i="129"/>
  <c r="ES310" i="129"/>
  <c r="EM281" i="129"/>
  <c r="EU281" i="129"/>
  <c r="CY282" i="129"/>
  <c r="EF282" i="129" s="1"/>
  <c r="EM282" i="129"/>
  <c r="FE282" i="129" s="1"/>
  <c r="EU282" i="129"/>
  <c r="DA284" i="129"/>
  <c r="DG284" i="129"/>
  <c r="DZ284" i="129"/>
  <c r="ES284" i="129"/>
  <c r="FN284" i="129"/>
  <c r="DT285" i="129"/>
  <c r="FV285" i="129"/>
  <c r="ES286" i="129"/>
  <c r="EU288" i="129"/>
  <c r="DA290" i="129"/>
  <c r="EY290" i="129"/>
  <c r="FL290" i="129"/>
  <c r="FV290" i="129"/>
  <c r="FR303" i="129"/>
  <c r="EY303" i="129"/>
  <c r="DT303" i="129"/>
  <c r="DG303" i="129"/>
  <c r="EO303" i="129"/>
  <c r="DA303" i="129"/>
  <c r="FX303" i="129"/>
  <c r="EW303" i="129"/>
  <c r="DN303" i="129"/>
  <c r="DE303" i="129"/>
  <c r="FN303" i="129"/>
  <c r="EU303" i="129"/>
  <c r="EM303" i="129"/>
  <c r="CY303" i="129"/>
  <c r="FV303" i="129"/>
  <c r="FL303" i="129"/>
  <c r="FR312" i="129"/>
  <c r="EY312" i="129"/>
  <c r="DT312" i="129"/>
  <c r="DG312" i="129"/>
  <c r="EO312" i="129"/>
  <c r="DA312" i="129"/>
  <c r="FX312" i="129"/>
  <c r="EW312" i="129"/>
  <c r="DN312" i="129"/>
  <c r="DE312" i="129"/>
  <c r="FN312" i="129"/>
  <c r="EU312" i="129"/>
  <c r="EM312" i="129"/>
  <c r="CY312" i="129"/>
  <c r="FV312" i="129"/>
  <c r="FL312" i="129"/>
  <c r="FR313" i="129"/>
  <c r="EY313" i="129"/>
  <c r="DT313" i="129"/>
  <c r="DG313" i="129"/>
  <c r="EO313" i="129"/>
  <c r="DA313" i="129"/>
  <c r="FX313" i="129"/>
  <c r="EW313" i="129"/>
  <c r="DN313" i="129"/>
  <c r="DE313" i="129"/>
  <c r="FN313" i="129"/>
  <c r="EU313" i="129"/>
  <c r="EM313" i="129"/>
  <c r="CY313" i="129"/>
  <c r="FV313" i="129"/>
  <c r="FL313" i="129"/>
  <c r="FR326" i="129"/>
  <c r="ES314" i="129"/>
  <c r="FL314" i="129"/>
  <c r="FT314" i="129"/>
  <c r="ES315" i="129"/>
  <c r="FL315" i="129"/>
  <c r="FT315" i="129"/>
  <c r="ES316" i="129"/>
  <c r="FL316" i="129"/>
  <c r="FT316" i="129"/>
  <c r="ES317" i="129"/>
  <c r="FL317" i="129"/>
  <c r="FT317" i="129"/>
  <c r="ES318" i="129"/>
  <c r="FL318" i="129"/>
  <c r="FT318" i="129"/>
  <c r="ES319" i="129"/>
  <c r="FL319" i="129"/>
  <c r="FT319" i="129"/>
  <c r="ES320" i="129"/>
  <c r="FL320" i="129"/>
  <c r="GD320" i="129" s="1"/>
  <c r="FT320" i="129"/>
  <c r="ES321" i="129"/>
  <c r="FL321" i="129"/>
  <c r="FT321" i="129"/>
  <c r="FT322" i="129"/>
  <c r="FL322" i="129"/>
  <c r="ES322" i="129"/>
  <c r="FR329" i="129"/>
  <c r="FV314" i="129"/>
  <c r="FV317" i="129"/>
  <c r="FV318" i="129"/>
  <c r="FV319" i="129"/>
  <c r="FV320" i="129"/>
  <c r="FV321" i="129"/>
  <c r="FN322" i="129"/>
  <c r="FX322" i="129"/>
  <c r="FT327" i="129"/>
  <c r="FR333" i="129"/>
  <c r="CY314" i="129"/>
  <c r="EM314" i="129"/>
  <c r="EU314" i="129"/>
  <c r="FN314" i="129"/>
  <c r="EM320" i="129"/>
  <c r="EU320" i="129"/>
  <c r="FN320" i="129"/>
  <c r="CY321" i="129"/>
  <c r="EM321" i="129"/>
  <c r="EU321" i="129"/>
  <c r="FN321" i="129"/>
  <c r="CY322" i="129"/>
  <c r="EM322" i="129"/>
  <c r="EU322" i="129"/>
  <c r="FR330" i="129"/>
  <c r="DE314" i="129"/>
  <c r="DN314" i="129"/>
  <c r="EW314" i="129"/>
  <c r="FX314" i="129"/>
  <c r="DE315" i="129"/>
  <c r="DN315" i="129"/>
  <c r="EW315" i="129"/>
  <c r="DE316" i="129"/>
  <c r="DN316" i="129"/>
  <c r="EW316" i="129"/>
  <c r="DE317" i="129"/>
  <c r="DN317" i="129"/>
  <c r="EW317" i="129"/>
  <c r="DE318" i="129"/>
  <c r="DN318" i="129"/>
  <c r="EW318" i="129"/>
  <c r="DE319" i="129"/>
  <c r="DN319" i="129"/>
  <c r="EW319" i="129"/>
  <c r="FX319" i="129"/>
  <c r="DE320" i="129"/>
  <c r="DN320" i="129"/>
  <c r="EW320" i="129"/>
  <c r="FX320" i="129"/>
  <c r="DE321" i="129"/>
  <c r="DN321" i="129"/>
  <c r="EW321" i="129"/>
  <c r="FX321" i="129"/>
  <c r="DE322" i="129"/>
  <c r="DN322" i="129"/>
  <c r="EW322" i="129"/>
  <c r="DA314" i="129"/>
  <c r="EO314" i="129"/>
  <c r="EO320" i="129"/>
  <c r="DA321" i="129"/>
  <c r="EO321" i="129"/>
  <c r="DA322" i="129"/>
  <c r="EO322" i="129"/>
  <c r="DG314" i="129"/>
  <c r="DT314" i="129"/>
  <c r="EY314" i="129"/>
  <c r="DG320" i="129"/>
  <c r="DT320" i="129"/>
  <c r="EY320" i="129"/>
  <c r="DG321" i="129"/>
  <c r="DT321" i="129"/>
  <c r="EY321" i="129"/>
  <c r="DG322" i="129"/>
  <c r="DT322" i="129"/>
  <c r="EY322" i="129"/>
  <c r="FR322" i="129"/>
  <c r="FR331" i="129"/>
  <c r="FR341" i="129"/>
  <c r="FX346" i="129"/>
  <c r="ES323" i="129"/>
  <c r="FL323" i="129"/>
  <c r="GD323" i="129" s="1"/>
  <c r="ES324" i="129"/>
  <c r="FL324" i="129"/>
  <c r="ES325" i="129"/>
  <c r="FL325" i="129"/>
  <c r="ES326" i="129"/>
  <c r="FL326" i="129"/>
  <c r="ES327" i="129"/>
  <c r="FL327" i="129"/>
  <c r="ES328" i="129"/>
  <c r="FL328" i="129"/>
  <c r="ES329" i="129"/>
  <c r="FL329" i="129"/>
  <c r="ES330" i="129"/>
  <c r="FL330" i="129"/>
  <c r="ES331" i="129"/>
  <c r="FL331" i="129"/>
  <c r="ES332" i="129"/>
  <c r="FL332" i="129"/>
  <c r="ES333" i="129"/>
  <c r="FL333" i="129"/>
  <c r="ES334" i="129"/>
  <c r="FL334" i="129"/>
  <c r="ES335" i="129"/>
  <c r="FL335" i="129"/>
  <c r="ES336" i="129"/>
  <c r="FL336" i="129"/>
  <c r="ES337" i="129"/>
  <c r="FL337" i="129"/>
  <c r="ES338" i="129"/>
  <c r="FL338" i="129"/>
  <c r="ES339" i="129"/>
  <c r="FL339" i="129"/>
  <c r="ES340" i="129"/>
  <c r="FL340" i="129"/>
  <c r="FT340" i="129"/>
  <c r="FX343" i="129"/>
  <c r="FX345" i="129"/>
  <c r="FT388" i="129"/>
  <c r="FX342" i="129"/>
  <c r="FX344" i="129"/>
  <c r="FT364" i="129"/>
  <c r="EF373" i="129"/>
  <c r="FR354" i="129"/>
  <c r="ES341" i="129"/>
  <c r="FL341" i="129"/>
  <c r="FT341" i="129"/>
  <c r="ES342" i="129"/>
  <c r="FL342" i="129"/>
  <c r="FT342" i="129"/>
  <c r="ES343" i="129"/>
  <c r="FL343" i="129"/>
  <c r="FT343" i="129"/>
  <c r="ES344" i="129"/>
  <c r="FL344" i="129"/>
  <c r="GD344" i="129" s="1"/>
  <c r="FT344" i="129"/>
  <c r="ES345" i="129"/>
  <c r="FL345" i="129"/>
  <c r="GD345" i="129" s="1"/>
  <c r="FT345" i="129"/>
  <c r="ES346" i="129"/>
  <c r="FL346" i="129"/>
  <c r="FT346" i="129"/>
  <c r="ES347" i="129"/>
  <c r="FL347" i="129"/>
  <c r="FT347" i="129"/>
  <c r="ES348" i="129"/>
  <c r="FL348" i="129"/>
  <c r="FT348" i="129"/>
  <c r="ES349" i="129"/>
  <c r="FL349" i="129"/>
  <c r="FT349" i="129"/>
  <c r="ES350" i="129"/>
  <c r="FL350" i="129"/>
  <c r="FT350" i="129"/>
  <c r="ES351" i="129"/>
  <c r="FL351" i="129"/>
  <c r="FT351" i="129"/>
  <c r="ES352" i="129"/>
  <c r="FL352" i="129"/>
  <c r="FT352" i="129"/>
  <c r="ES353" i="129"/>
  <c r="FL353" i="129"/>
  <c r="FT353" i="129"/>
  <c r="ES354" i="129"/>
  <c r="FL354" i="129"/>
  <c r="FT354" i="129"/>
  <c r="EJ355" i="129"/>
  <c r="ES355" i="129"/>
  <c r="FL355" i="129"/>
  <c r="FT355" i="129"/>
  <c r="FT360" i="129"/>
  <c r="FT362" i="129"/>
  <c r="FT366" i="129"/>
  <c r="FT367" i="129"/>
  <c r="DE341" i="129"/>
  <c r="DN341" i="129"/>
  <c r="EW341" i="129"/>
  <c r="DE342" i="129"/>
  <c r="DN342" i="129"/>
  <c r="EW342" i="129"/>
  <c r="DE343" i="129"/>
  <c r="DN343" i="129"/>
  <c r="EW343" i="129"/>
  <c r="DE344" i="129"/>
  <c r="DN344" i="129"/>
  <c r="EW344" i="129"/>
  <c r="DE345" i="129"/>
  <c r="DN345" i="129"/>
  <c r="EW345" i="129"/>
  <c r="DE346" i="129"/>
  <c r="DN346" i="129"/>
  <c r="EW346" i="129"/>
  <c r="DE347" i="129"/>
  <c r="DN347" i="129"/>
  <c r="EW347" i="129"/>
  <c r="DE348" i="129"/>
  <c r="DN348" i="129"/>
  <c r="EW348" i="129"/>
  <c r="DE349" i="129"/>
  <c r="DN349" i="129"/>
  <c r="EW349" i="129"/>
  <c r="DE350" i="129"/>
  <c r="DN350" i="129"/>
  <c r="EW350" i="129"/>
  <c r="DE351" i="129"/>
  <c r="DN351" i="129"/>
  <c r="EW351" i="129"/>
  <c r="DE352" i="129"/>
  <c r="DN352" i="129"/>
  <c r="EW352" i="129"/>
  <c r="DE353" i="129"/>
  <c r="DN353" i="129"/>
  <c r="EW353" i="129"/>
  <c r="DE354" i="129"/>
  <c r="DN354" i="129"/>
  <c r="EW354" i="129"/>
  <c r="DE355" i="129"/>
  <c r="DN355" i="129"/>
  <c r="ED355" i="129"/>
  <c r="EW355" i="129"/>
  <c r="DA385" i="129"/>
  <c r="DG385" i="129"/>
  <c r="DZ385" i="129"/>
  <c r="ES385" i="129"/>
  <c r="FN385" i="129"/>
  <c r="FL387" i="129"/>
  <c r="FT387" i="129"/>
  <c r="EU390" i="129"/>
  <c r="FL390" i="129"/>
  <c r="FV390" i="129"/>
  <c r="EU401" i="129"/>
  <c r="ES356" i="129"/>
  <c r="FL356" i="129"/>
  <c r="ES357" i="129"/>
  <c r="FL357" i="129"/>
  <c r="ES358" i="129"/>
  <c r="FL358" i="129"/>
  <c r="ES359" i="129"/>
  <c r="FL359" i="129"/>
  <c r="ES360" i="129"/>
  <c r="FL360" i="129"/>
  <c r="ES361" i="129"/>
  <c r="FL361" i="129"/>
  <c r="ES362" i="129"/>
  <c r="FL362" i="129"/>
  <c r="ES363" i="129"/>
  <c r="FL363" i="129"/>
  <c r="ES364" i="129"/>
  <c r="FL364" i="129"/>
  <c r="GD364" i="129" s="1"/>
  <c r="ES365" i="129"/>
  <c r="FL365" i="129"/>
  <c r="ES366" i="129"/>
  <c r="FL366" i="129"/>
  <c r="ES367" i="129"/>
  <c r="FL367" i="129"/>
  <c r="ES368" i="129"/>
  <c r="FL368" i="129"/>
  <c r="ES369" i="129"/>
  <c r="FL369" i="129"/>
  <c r="GD369" i="129" s="1"/>
  <c r="ES370" i="129"/>
  <c r="FL370" i="129"/>
  <c r="ES371" i="129"/>
  <c r="FL371" i="129"/>
  <c r="ES372" i="129"/>
  <c r="FL372" i="129"/>
  <c r="ES373" i="129"/>
  <c r="FL373" i="129"/>
  <c r="GD373" i="129" s="1"/>
  <c r="ES374" i="129"/>
  <c r="FL374" i="129"/>
  <c r="GD374" i="129" s="1"/>
  <c r="EJ375" i="129"/>
  <c r="ES375" i="129"/>
  <c r="FL375" i="129"/>
  <c r="ES376" i="129"/>
  <c r="FL376" i="129"/>
  <c r="ES377" i="129"/>
  <c r="FL377" i="129"/>
  <c r="GD377" i="129" s="1"/>
  <c r="ES378" i="129"/>
  <c r="FL378" i="129"/>
  <c r="GD378" i="129" s="1"/>
  <c r="ES379" i="129"/>
  <c r="FL379" i="129"/>
  <c r="ES380" i="129"/>
  <c r="FL380" i="129"/>
  <c r="ES381" i="129"/>
  <c r="FL381" i="129"/>
  <c r="ES382" i="129"/>
  <c r="FL382" i="129"/>
  <c r="ES383" i="129"/>
  <c r="FL383" i="129"/>
  <c r="FT383" i="129"/>
  <c r="FX384" i="129"/>
  <c r="EW384" i="129"/>
  <c r="EM384" i="129"/>
  <c r="EU384" i="129"/>
  <c r="DA386" i="129"/>
  <c r="DG386" i="129"/>
  <c r="DZ386" i="129"/>
  <c r="ES386" i="129"/>
  <c r="FN386" i="129"/>
  <c r="DT387" i="129"/>
  <c r="FV387" i="129"/>
  <c r="EY388" i="129"/>
  <c r="FL388" i="129"/>
  <c r="FV388" i="129"/>
  <c r="FR389" i="129"/>
  <c r="EY389" i="129"/>
  <c r="DT389" i="129"/>
  <c r="DG389" i="129"/>
  <c r="FX389" i="129"/>
  <c r="EW389" i="129"/>
  <c r="DN389" i="129"/>
  <c r="DE389" i="129"/>
  <c r="FN389" i="129"/>
  <c r="DZ390" i="129"/>
  <c r="FR390" i="129"/>
  <c r="EY390" i="129"/>
  <c r="DT390" i="129"/>
  <c r="DG390" i="129"/>
  <c r="FX390" i="129"/>
  <c r="EW390" i="129"/>
  <c r="DN390" i="129"/>
  <c r="DE390" i="129"/>
  <c r="FN390" i="129"/>
  <c r="EU402" i="129"/>
  <c r="EM383" i="129"/>
  <c r="EU383" i="129"/>
  <c r="EO384" i="129"/>
  <c r="EY384" i="129"/>
  <c r="FR384" i="129"/>
  <c r="EM386" i="129"/>
  <c r="EU386" i="129"/>
  <c r="CY389" i="129"/>
  <c r="EO390" i="129"/>
  <c r="FT391" i="129"/>
  <c r="FT392" i="129"/>
  <c r="FX385" i="129"/>
  <c r="EW385" i="129"/>
  <c r="DN385" i="129"/>
  <c r="DE385" i="129"/>
  <c r="EO385" i="129"/>
  <c r="EY385" i="129"/>
  <c r="FR385" i="129"/>
  <c r="FN419" i="129"/>
  <c r="FX386" i="129"/>
  <c r="EW386" i="129"/>
  <c r="DN386" i="129"/>
  <c r="DE386" i="129"/>
  <c r="EO386" i="129"/>
  <c r="EY386" i="129"/>
  <c r="FR386" i="129"/>
  <c r="FR388" i="129"/>
  <c r="FX388" i="129"/>
  <c r="EW388" i="129"/>
  <c r="DN388" i="129"/>
  <c r="DE388" i="129"/>
  <c r="ES388" i="129"/>
  <c r="DA389" i="129"/>
  <c r="ES389" i="129"/>
  <c r="CY385" i="129"/>
  <c r="FL385" i="129"/>
  <c r="FT385" i="129"/>
  <c r="FX387" i="129"/>
  <c r="EW387" i="129"/>
  <c r="DN387" i="129"/>
  <c r="DE387" i="129"/>
  <c r="EO387" i="129"/>
  <c r="EY387" i="129"/>
  <c r="FR387" i="129"/>
  <c r="DA390" i="129"/>
  <c r="ES390" i="129"/>
  <c r="EF425" i="129"/>
  <c r="FE425" i="129"/>
  <c r="FR411" i="129"/>
  <c r="DE391" i="129"/>
  <c r="DN391" i="129"/>
  <c r="EW391" i="129"/>
  <c r="FX391" i="129"/>
  <c r="DE392" i="129"/>
  <c r="DN392" i="129"/>
  <c r="EW392" i="129"/>
  <c r="FX392" i="129"/>
  <c r="DE393" i="129"/>
  <c r="DN393" i="129"/>
  <c r="EW393" i="129"/>
  <c r="FX393" i="129"/>
  <c r="DE394" i="129"/>
  <c r="DN394" i="129"/>
  <c r="EW394" i="129"/>
  <c r="FX394" i="129"/>
  <c r="DE395" i="129"/>
  <c r="DN395" i="129"/>
  <c r="EW395" i="129"/>
  <c r="FX395" i="129"/>
  <c r="DE396" i="129"/>
  <c r="DN396" i="129"/>
  <c r="EW396" i="129"/>
  <c r="FX396" i="129"/>
  <c r="DE397" i="129"/>
  <c r="DN397" i="129"/>
  <c r="EW397" i="129"/>
  <c r="FX397" i="129"/>
  <c r="DE398" i="129"/>
  <c r="DN398" i="129"/>
  <c r="ED398" i="129"/>
  <c r="EW398" i="129"/>
  <c r="FX398" i="129"/>
  <c r="DE399" i="129"/>
  <c r="DN399" i="129"/>
  <c r="EW399" i="129"/>
  <c r="FX399" i="129"/>
  <c r="DE400" i="129"/>
  <c r="DN400" i="129"/>
  <c r="EW400" i="129"/>
  <c r="FX400" i="129"/>
  <c r="DE401" i="129"/>
  <c r="DN401" i="129"/>
  <c r="EW401" i="129"/>
  <c r="FX401" i="129"/>
  <c r="DE402" i="129"/>
  <c r="DN402" i="129"/>
  <c r="EW402" i="129"/>
  <c r="DA403" i="129"/>
  <c r="DG403" i="129"/>
  <c r="DZ403" i="129"/>
  <c r="ES403" i="129"/>
  <c r="FN403" i="129"/>
  <c r="EO404" i="129"/>
  <c r="FX426" i="129"/>
  <c r="EO392" i="129"/>
  <c r="DA393" i="129"/>
  <c r="GE393" i="129" s="1"/>
  <c r="EO393" i="129"/>
  <c r="DA394" i="129"/>
  <c r="EO394" i="129"/>
  <c r="DA395" i="129"/>
  <c r="EO395" i="129"/>
  <c r="DA396" i="129"/>
  <c r="EO396" i="129"/>
  <c r="DA397" i="129"/>
  <c r="EO397" i="129"/>
  <c r="DA398" i="129"/>
  <c r="EO398" i="129"/>
  <c r="FP398" i="129"/>
  <c r="GH398" i="129"/>
  <c r="DA399" i="129"/>
  <c r="EO399" i="129"/>
  <c r="DA400" i="129"/>
  <c r="EO400" i="129"/>
  <c r="DA401" i="129"/>
  <c r="EO401" i="129"/>
  <c r="DA402" i="129"/>
  <c r="EO402" i="129"/>
  <c r="DA404" i="129"/>
  <c r="FR429" i="129"/>
  <c r="DG391" i="129"/>
  <c r="DT391" i="129"/>
  <c r="EY391" i="129"/>
  <c r="DG392" i="129"/>
  <c r="DT392" i="129"/>
  <c r="EY392" i="129"/>
  <c r="DG393" i="129"/>
  <c r="DT393" i="129"/>
  <c r="EY393" i="129"/>
  <c r="DG394" i="129"/>
  <c r="DT394" i="129"/>
  <c r="EY394" i="129"/>
  <c r="DG395" i="129"/>
  <c r="DT395" i="129"/>
  <c r="EY395" i="129"/>
  <c r="DG396" i="129"/>
  <c r="DT396" i="129"/>
  <c r="EY396" i="129"/>
  <c r="DG397" i="129"/>
  <c r="DT397" i="129"/>
  <c r="EY397" i="129"/>
  <c r="DG398" i="129"/>
  <c r="DT398" i="129"/>
  <c r="DX398" i="129"/>
  <c r="EY398" i="129"/>
  <c r="FZ398" i="129"/>
  <c r="DG399" i="129"/>
  <c r="DT399" i="129"/>
  <c r="EY399" i="129"/>
  <c r="DG400" i="129"/>
  <c r="DT400" i="129"/>
  <c r="EY400" i="129"/>
  <c r="DG401" i="129"/>
  <c r="DT401" i="129"/>
  <c r="EY401" i="129"/>
  <c r="DG402" i="129"/>
  <c r="DT402" i="129"/>
  <c r="EY402" i="129"/>
  <c r="EM403" i="129"/>
  <c r="EU403" i="129"/>
  <c r="FR391" i="129"/>
  <c r="FR392" i="129"/>
  <c r="FR393" i="129"/>
  <c r="FR394" i="129"/>
  <c r="FR395" i="129"/>
  <c r="FR396" i="129"/>
  <c r="FR397" i="129"/>
  <c r="DC398" i="129"/>
  <c r="EQ398" i="129"/>
  <c r="FR398" i="129"/>
  <c r="FR399" i="129"/>
  <c r="FR400" i="129"/>
  <c r="FR401" i="129"/>
  <c r="FR402" i="129"/>
  <c r="FR404" i="129"/>
  <c r="FR428" i="129"/>
  <c r="DZ397" i="129"/>
  <c r="DI398" i="129"/>
  <c r="DV398" i="129"/>
  <c r="DZ398" i="129"/>
  <c r="FA398" i="129"/>
  <c r="GB398" i="129"/>
  <c r="DZ399" i="129"/>
  <c r="DZ400" i="129"/>
  <c r="DZ401" i="129"/>
  <c r="DZ402" i="129"/>
  <c r="FX403" i="129"/>
  <c r="EW403" i="129"/>
  <c r="DN403" i="129"/>
  <c r="DE403" i="129"/>
  <c r="EO403" i="129"/>
  <c r="EY403" i="129"/>
  <c r="FR403" i="129"/>
  <c r="ES391" i="129"/>
  <c r="FL391" i="129"/>
  <c r="ES392" i="129"/>
  <c r="FL392" i="129"/>
  <c r="ES393" i="129"/>
  <c r="FL393" i="129"/>
  <c r="ES394" i="129"/>
  <c r="FL394" i="129"/>
  <c r="ES395" i="129"/>
  <c r="FL395" i="129"/>
  <c r="ES396" i="129"/>
  <c r="FL396" i="129"/>
  <c r="ES397" i="129"/>
  <c r="FL397" i="129"/>
  <c r="GD397" i="129" s="1"/>
  <c r="EJ398" i="129"/>
  <c r="ES398" i="129"/>
  <c r="FL398" i="129"/>
  <c r="ES399" i="129"/>
  <c r="FL399" i="129"/>
  <c r="ES400" i="129"/>
  <c r="FL400" i="129"/>
  <c r="ES401" i="129"/>
  <c r="FL401" i="129"/>
  <c r="GD401" i="129" s="1"/>
  <c r="FX402" i="129"/>
  <c r="ES402" i="129"/>
  <c r="FL402" i="129"/>
  <c r="FT402" i="129"/>
  <c r="EY404" i="129"/>
  <c r="DT404" i="129"/>
  <c r="DG404" i="129"/>
  <c r="FX404" i="129"/>
  <c r="EW404" i="129"/>
  <c r="DN404" i="129"/>
  <c r="DE404" i="129"/>
  <c r="FT404" i="129"/>
  <c r="FL404" i="129"/>
  <c r="ES404" i="129"/>
  <c r="EU404" i="129"/>
  <c r="FV404" i="129"/>
  <c r="ES405" i="129"/>
  <c r="FL405" i="129"/>
  <c r="GD405" i="129" s="1"/>
  <c r="FT405" i="129"/>
  <c r="ES406" i="129"/>
  <c r="FL406" i="129"/>
  <c r="FT406" i="129"/>
  <c r="FX407" i="129"/>
  <c r="EW407" i="129"/>
  <c r="DN407" i="129"/>
  <c r="FR418" i="129"/>
  <c r="FR420" i="129"/>
  <c r="FR440" i="129"/>
  <c r="DE405" i="129"/>
  <c r="DN405" i="129"/>
  <c r="EW405" i="129"/>
  <c r="FX405" i="129"/>
  <c r="DE406" i="129"/>
  <c r="DN406" i="129"/>
  <c r="EW406" i="129"/>
  <c r="FX406" i="129"/>
  <c r="DE407" i="129"/>
  <c r="FL407" i="129"/>
  <c r="FT407" i="129"/>
  <c r="FX409" i="129"/>
  <c r="FX413" i="129"/>
  <c r="FR419" i="129"/>
  <c r="FT427" i="129"/>
  <c r="FR427" i="129"/>
  <c r="DG405" i="129"/>
  <c r="DT405" i="129"/>
  <c r="EY405" i="129"/>
  <c r="DG406" i="129"/>
  <c r="DT406" i="129"/>
  <c r="EY406" i="129"/>
  <c r="DG407" i="129"/>
  <c r="DZ407" i="129"/>
  <c r="ES407" i="129"/>
  <c r="FN407" i="129"/>
  <c r="FX410" i="129"/>
  <c r="FR421" i="129"/>
  <c r="FR433" i="129"/>
  <c r="ES408" i="129"/>
  <c r="FL408" i="129"/>
  <c r="FT408" i="129"/>
  <c r="ES409" i="129"/>
  <c r="FL409" i="129"/>
  <c r="FT409" i="129"/>
  <c r="ES410" i="129"/>
  <c r="FL410" i="129"/>
  <c r="FT410" i="129"/>
  <c r="ES411" i="129"/>
  <c r="FL411" i="129"/>
  <c r="FT411" i="129"/>
  <c r="ES412" i="129"/>
  <c r="FL412" i="129"/>
  <c r="FT412" i="129"/>
  <c r="ES413" i="129"/>
  <c r="FL413" i="129"/>
  <c r="FT413" i="129"/>
  <c r="ES414" i="129"/>
  <c r="FL414" i="129"/>
  <c r="FT414" i="129"/>
  <c r="ES415" i="129"/>
  <c r="FL415" i="129"/>
  <c r="FT415" i="129"/>
  <c r="ES416" i="129"/>
  <c r="FL416" i="129"/>
  <c r="FT416" i="129"/>
  <c r="ES417" i="129"/>
  <c r="FL417" i="129"/>
  <c r="FT417" i="129"/>
  <c r="ES418" i="129"/>
  <c r="FL418" i="129"/>
  <c r="FT418" i="129"/>
  <c r="ES419" i="129"/>
  <c r="FL419" i="129"/>
  <c r="GD419" i="129" s="1"/>
  <c r="FT419" i="129"/>
  <c r="ES420" i="129"/>
  <c r="FL420" i="129"/>
  <c r="FT420" i="129"/>
  <c r="ES421" i="129"/>
  <c r="FL421" i="129"/>
  <c r="GD421" i="129" s="1"/>
  <c r="FT421" i="129"/>
  <c r="FT422" i="129"/>
  <c r="FL422" i="129"/>
  <c r="ES422" i="129"/>
  <c r="EU422" i="129"/>
  <c r="FT428" i="129"/>
  <c r="FT429" i="129"/>
  <c r="FR443" i="129"/>
  <c r="DE408" i="129"/>
  <c r="DN408" i="129"/>
  <c r="EW408" i="129"/>
  <c r="DE409" i="129"/>
  <c r="DN409" i="129"/>
  <c r="EW409" i="129"/>
  <c r="DE410" i="129"/>
  <c r="DN410" i="129"/>
  <c r="EW410" i="129"/>
  <c r="DE411" i="129"/>
  <c r="DN411" i="129"/>
  <c r="EW411" i="129"/>
  <c r="DE412" i="129"/>
  <c r="DN412" i="129"/>
  <c r="EW412" i="129"/>
  <c r="DE413" i="129"/>
  <c r="DN413" i="129"/>
  <c r="EW413" i="129"/>
  <c r="DE414" i="129"/>
  <c r="DN414" i="129"/>
  <c r="EW414" i="129"/>
  <c r="DE415" i="129"/>
  <c r="DN415" i="129"/>
  <c r="EW415" i="129"/>
  <c r="DE416" i="129"/>
  <c r="DN416" i="129"/>
  <c r="EW416" i="129"/>
  <c r="DE417" i="129"/>
  <c r="DN417" i="129"/>
  <c r="EW417" i="129"/>
  <c r="DE418" i="129"/>
  <c r="DN418" i="129"/>
  <c r="EW418" i="129"/>
  <c r="DE419" i="129"/>
  <c r="DN419" i="129"/>
  <c r="EW419" i="129"/>
  <c r="DE420" i="129"/>
  <c r="DN420" i="129"/>
  <c r="EW420" i="129"/>
  <c r="DE421" i="129"/>
  <c r="DN421" i="129"/>
  <c r="EW421" i="129"/>
  <c r="DE422" i="129"/>
  <c r="DN422" i="129"/>
  <c r="EO422" i="129"/>
  <c r="EY422" i="129"/>
  <c r="FT424" i="129"/>
  <c r="FR423" i="129"/>
  <c r="FR424" i="129"/>
  <c r="FR425" i="129"/>
  <c r="FR426" i="129"/>
  <c r="FT444" i="129"/>
  <c r="FT446" i="129"/>
  <c r="ES423" i="129"/>
  <c r="FL423" i="129"/>
  <c r="GD423" i="129" s="1"/>
  <c r="ES424" i="129"/>
  <c r="FL424" i="129"/>
  <c r="ES425" i="129"/>
  <c r="FL425" i="129"/>
  <c r="GD425" i="129" s="1"/>
  <c r="ES426" i="129"/>
  <c r="FL426" i="129"/>
  <c r="GD426" i="129" s="1"/>
  <c r="ES427" i="129"/>
  <c r="FL427" i="129"/>
  <c r="ES428" i="129"/>
  <c r="FL428" i="129"/>
  <c r="ES429" i="129"/>
  <c r="FL429" i="129"/>
  <c r="ES430" i="129"/>
  <c r="FL430" i="129"/>
  <c r="GD430" i="129" s="1"/>
  <c r="ES431" i="129"/>
  <c r="FL431" i="129"/>
  <c r="ES432" i="129"/>
  <c r="FL432" i="129"/>
  <c r="ES433" i="129"/>
  <c r="FL433" i="129"/>
  <c r="ES434" i="129"/>
  <c r="FL434" i="129"/>
  <c r="ES435" i="129"/>
  <c r="FL435" i="129"/>
  <c r="GD435" i="129" s="1"/>
  <c r="ES436" i="129"/>
  <c r="FL436" i="129"/>
  <c r="ES437" i="129"/>
  <c r="FL437" i="129"/>
  <c r="ES438" i="129"/>
  <c r="FL438" i="129"/>
  <c r="ES439" i="129"/>
  <c r="FL439" i="129"/>
  <c r="ES440" i="129"/>
  <c r="FL440" i="129"/>
  <c r="EJ441" i="129"/>
  <c r="ES441" i="129"/>
  <c r="FL441" i="129"/>
  <c r="GD441" i="129" s="1"/>
  <c r="ES442" i="129"/>
  <c r="FL442" i="129"/>
  <c r="ES443" i="129"/>
  <c r="FL443" i="129"/>
  <c r="ES444" i="129"/>
  <c r="FL444" i="129"/>
  <c r="ES445" i="129"/>
  <c r="FL445" i="129"/>
  <c r="GD445" i="129" s="1"/>
  <c r="ES446" i="129"/>
  <c r="FL446" i="129"/>
  <c r="GD446" i="129" s="1"/>
  <c r="ES447" i="129"/>
  <c r="FL447" i="129"/>
  <c r="GD447" i="129" s="1"/>
  <c r="ES448" i="129"/>
  <c r="FL448" i="129"/>
  <c r="GD448" i="129" s="1"/>
  <c r="ES449" i="129"/>
  <c r="FL449" i="129"/>
  <c r="CY450" i="129"/>
  <c r="DE450" i="129"/>
  <c r="FL450" i="129"/>
  <c r="FV450" i="129"/>
  <c r="FR451" i="129"/>
  <c r="DT450" i="129"/>
  <c r="FT452" i="129"/>
  <c r="DZ450" i="129"/>
  <c r="FT457" i="129"/>
  <c r="EU450" i="129"/>
  <c r="EM450" i="129"/>
  <c r="EW450" i="129"/>
  <c r="FR450" i="129"/>
  <c r="EO468" i="129"/>
  <c r="EY468" i="129"/>
  <c r="FT468" i="129"/>
  <c r="EY467" i="129"/>
  <c r="DG468" i="129"/>
  <c r="DT468" i="129"/>
  <c r="DX468" i="129"/>
  <c r="FL468" i="129"/>
  <c r="FV468" i="129"/>
  <c r="FR452" i="129"/>
  <c r="FR453" i="129"/>
  <c r="FR454" i="129"/>
  <c r="FR455" i="129"/>
  <c r="FR456" i="129"/>
  <c r="FR457" i="129"/>
  <c r="DC458" i="129"/>
  <c r="EQ458" i="129"/>
  <c r="FR458" i="129"/>
  <c r="FR459" i="129"/>
  <c r="FR460" i="129"/>
  <c r="FR461" i="129"/>
  <c r="FR462" i="129"/>
  <c r="FR463" i="129"/>
  <c r="FR464" i="129"/>
  <c r="FR465" i="129"/>
  <c r="FR466" i="129"/>
  <c r="FR467" i="129"/>
  <c r="DZ466" i="129"/>
  <c r="DZ467" i="129"/>
  <c r="DZ468" i="129"/>
  <c r="ES468" i="129"/>
  <c r="FN468" i="129"/>
  <c r="FX468" i="129"/>
  <c r="ES452" i="129"/>
  <c r="FL452" i="129"/>
  <c r="ES453" i="129"/>
  <c r="FL453" i="129"/>
  <c r="GD453" i="129" s="1"/>
  <c r="ES454" i="129"/>
  <c r="FL454" i="129"/>
  <c r="ES455" i="129"/>
  <c r="FL455" i="129"/>
  <c r="ES456" i="129"/>
  <c r="FL456" i="129"/>
  <c r="ES457" i="129"/>
  <c r="FL457" i="129"/>
  <c r="EJ458" i="129"/>
  <c r="ES458" i="129"/>
  <c r="FL458" i="129"/>
  <c r="ES459" i="129"/>
  <c r="FL459" i="129"/>
  <c r="ES460" i="129"/>
  <c r="FL460" i="129"/>
  <c r="GD460" i="129" s="1"/>
  <c r="ES461" i="129"/>
  <c r="FL461" i="129"/>
  <c r="GD461" i="129" s="1"/>
  <c r="ES462" i="129"/>
  <c r="FL462" i="129"/>
  <c r="ES463" i="129"/>
  <c r="FL463" i="129"/>
  <c r="GD463" i="129" s="1"/>
  <c r="ES464" i="129"/>
  <c r="FL464" i="129"/>
  <c r="ES465" i="129"/>
  <c r="FL465" i="129"/>
  <c r="ES466" i="129"/>
  <c r="FL466" i="129"/>
  <c r="ES467" i="129"/>
  <c r="FL467" i="129"/>
  <c r="GD467" i="129" s="1"/>
  <c r="FR468" i="129"/>
  <c r="EM468" i="129"/>
  <c r="EW468" i="129"/>
  <c r="FR469" i="129"/>
  <c r="FR470" i="129"/>
  <c r="ES471" i="129"/>
  <c r="FN471" i="129"/>
  <c r="FX471" i="129"/>
  <c r="DZ470" i="129"/>
  <c r="DZ471" i="129"/>
  <c r="ES469" i="129"/>
  <c r="FL469" i="129"/>
  <c r="FT469" i="129"/>
  <c r="ES470" i="129"/>
  <c r="FL470" i="129"/>
  <c r="FT470" i="129"/>
  <c r="FR471" i="129"/>
  <c r="EU471" i="129"/>
  <c r="FV470" i="129"/>
  <c r="EM471" i="129"/>
  <c r="EW471" i="129"/>
  <c r="FR481" i="129"/>
  <c r="EW481" i="129"/>
  <c r="EM481" i="129"/>
  <c r="EU481" i="129"/>
  <c r="DZ481" i="129"/>
  <c r="FX481" i="129"/>
  <c r="FN481" i="129"/>
  <c r="ES481" i="129"/>
  <c r="DG481" i="129"/>
  <c r="DA481" i="129"/>
  <c r="DT481" i="129"/>
  <c r="FV481" i="129"/>
  <c r="FL481" i="129"/>
  <c r="DE481" i="129"/>
  <c r="CY481" i="129"/>
  <c r="FT481" i="129"/>
  <c r="EY481" i="129"/>
  <c r="EO481" i="129"/>
  <c r="DN481" i="129"/>
  <c r="CY469" i="129"/>
  <c r="EM469" i="129"/>
  <c r="EU469" i="129"/>
  <c r="CY470" i="129"/>
  <c r="EF470" i="129" s="1"/>
  <c r="EM470" i="129"/>
  <c r="FE470" i="129" s="1"/>
  <c r="EU470" i="129"/>
  <c r="CY471" i="129"/>
  <c r="FT472" i="129"/>
  <c r="FL471" i="129"/>
  <c r="FV471" i="129"/>
  <c r="FR472" i="129"/>
  <c r="FR473" i="129"/>
  <c r="DC474" i="129"/>
  <c r="EQ474" i="129"/>
  <c r="FR474" i="129"/>
  <c r="FR475" i="129"/>
  <c r="FR476" i="129"/>
  <c r="DC477" i="129"/>
  <c r="EQ477" i="129"/>
  <c r="FR477" i="129"/>
  <c r="FR478" i="129"/>
  <c r="FR479" i="129"/>
  <c r="FR480" i="129"/>
  <c r="DZ495" i="129"/>
  <c r="FR495" i="129"/>
  <c r="EY495" i="129"/>
  <c r="DT495" i="129"/>
  <c r="DG495" i="129"/>
  <c r="EO495" i="129"/>
  <c r="DA495" i="129"/>
  <c r="FX495" i="129"/>
  <c r="EW495" i="129"/>
  <c r="DN495" i="129"/>
  <c r="DE495" i="129"/>
  <c r="FN495" i="129"/>
  <c r="EU495" i="129"/>
  <c r="EM495" i="129"/>
  <c r="CY495" i="129"/>
  <c r="FV495" i="129"/>
  <c r="ES495" i="129"/>
  <c r="FL495" i="129"/>
  <c r="ES472" i="129"/>
  <c r="FL472" i="129"/>
  <c r="ES473" i="129"/>
  <c r="FL473" i="129"/>
  <c r="GD473" i="129" s="1"/>
  <c r="EJ474" i="129"/>
  <c r="ES474" i="129"/>
  <c r="FL474" i="129"/>
  <c r="ES475" i="129"/>
  <c r="FL475" i="129"/>
  <c r="GD475" i="129" s="1"/>
  <c r="ES476" i="129"/>
  <c r="FL476" i="129"/>
  <c r="EJ477" i="129"/>
  <c r="ES477" i="129"/>
  <c r="FL477" i="129"/>
  <c r="ES478" i="129"/>
  <c r="FL478" i="129"/>
  <c r="ES479" i="129"/>
  <c r="FL479" i="129"/>
  <c r="ES480" i="129"/>
  <c r="FL480" i="129"/>
  <c r="FX483" i="129"/>
  <c r="FR482" i="129"/>
  <c r="FR483" i="129"/>
  <c r="FR484" i="129"/>
  <c r="FR485" i="129"/>
  <c r="FR486" i="129"/>
  <c r="FR487" i="129"/>
  <c r="FT488" i="129"/>
  <c r="EO490" i="129"/>
  <c r="GB493" i="129"/>
  <c r="GG493" i="129" s="1"/>
  <c r="DZ496" i="129"/>
  <c r="FR496" i="129"/>
  <c r="EY496" i="129"/>
  <c r="DT496" i="129"/>
  <c r="DG496" i="129"/>
  <c r="EO496" i="129"/>
  <c r="DA496" i="129"/>
  <c r="FX496" i="129"/>
  <c r="EW496" i="129"/>
  <c r="DN496" i="129"/>
  <c r="DE496" i="129"/>
  <c r="FN496" i="129"/>
  <c r="EU496" i="129"/>
  <c r="EM496" i="129"/>
  <c r="CY496" i="129"/>
  <c r="FV496" i="129"/>
  <c r="FT496" i="129"/>
  <c r="DZ497" i="129"/>
  <c r="FR497" i="129"/>
  <c r="EY497" i="129"/>
  <c r="DT497" i="129"/>
  <c r="DG497" i="129"/>
  <c r="EO497" i="129"/>
  <c r="DA497" i="129"/>
  <c r="FX497" i="129"/>
  <c r="EW497" i="129"/>
  <c r="DN497" i="129"/>
  <c r="DE497" i="129"/>
  <c r="FN497" i="129"/>
  <c r="EU497" i="129"/>
  <c r="EM497" i="129"/>
  <c r="CY497" i="129"/>
  <c r="FV497" i="129"/>
  <c r="FT497" i="129"/>
  <c r="FR501" i="129"/>
  <c r="DZ485" i="129"/>
  <c r="DZ486" i="129"/>
  <c r="DZ487" i="129"/>
  <c r="DZ488" i="129"/>
  <c r="FL488" i="129"/>
  <c r="FV488" i="129"/>
  <c r="FR489" i="129"/>
  <c r="FN490" i="129"/>
  <c r="DA491" i="129"/>
  <c r="ES491" i="129"/>
  <c r="FL492" i="129"/>
  <c r="FL493" i="129"/>
  <c r="FT494" i="129"/>
  <c r="FL498" i="129"/>
  <c r="EO499" i="129"/>
  <c r="ES482" i="129"/>
  <c r="FL482" i="129"/>
  <c r="FT482" i="129"/>
  <c r="ES483" i="129"/>
  <c r="FL483" i="129"/>
  <c r="FT483" i="129"/>
  <c r="ES484" i="129"/>
  <c r="FL484" i="129"/>
  <c r="FT484" i="129"/>
  <c r="ES485" i="129"/>
  <c r="FL485" i="129"/>
  <c r="FT485" i="129"/>
  <c r="ES486" i="129"/>
  <c r="FL486" i="129"/>
  <c r="FT486" i="129"/>
  <c r="ES487" i="129"/>
  <c r="FL487" i="129"/>
  <c r="FT487" i="129"/>
  <c r="ES488" i="129"/>
  <c r="FT491" i="129"/>
  <c r="FR492" i="129"/>
  <c r="EY492" i="129"/>
  <c r="DT492" i="129"/>
  <c r="DG492" i="129"/>
  <c r="FX492" i="129"/>
  <c r="EW492" i="129"/>
  <c r="DN492" i="129"/>
  <c r="DE492" i="129"/>
  <c r="FN492" i="129"/>
  <c r="EU492" i="129"/>
  <c r="EM492" i="129"/>
  <c r="CY492" i="129"/>
  <c r="ES492" i="129"/>
  <c r="FV487" i="129"/>
  <c r="FN488" i="129"/>
  <c r="FX488" i="129"/>
  <c r="FR490" i="129"/>
  <c r="FX490" i="129"/>
  <c r="EW490" i="129"/>
  <c r="DN490" i="129"/>
  <c r="DE490" i="129"/>
  <c r="ES490" i="129"/>
  <c r="EU491" i="129"/>
  <c r="FL491" i="129"/>
  <c r="FR494" i="129"/>
  <c r="EY494" i="129"/>
  <c r="DT494" i="129"/>
  <c r="DG494" i="129"/>
  <c r="EO494" i="129"/>
  <c r="DA494" i="129"/>
  <c r="FX494" i="129"/>
  <c r="EW494" i="129"/>
  <c r="DN494" i="129"/>
  <c r="DE494" i="129"/>
  <c r="FN494" i="129"/>
  <c r="EU494" i="129"/>
  <c r="EM494" i="129"/>
  <c r="CY494" i="129"/>
  <c r="FV494" i="129"/>
  <c r="FL494" i="129"/>
  <c r="DE483" i="129"/>
  <c r="DN483" i="129"/>
  <c r="EW483" i="129"/>
  <c r="DE484" i="129"/>
  <c r="DN484" i="129"/>
  <c r="EW484" i="129"/>
  <c r="DE485" i="129"/>
  <c r="DN485" i="129"/>
  <c r="EW485" i="129"/>
  <c r="DE486" i="129"/>
  <c r="DN486" i="129"/>
  <c r="EW486" i="129"/>
  <c r="DE487" i="129"/>
  <c r="DN487" i="129"/>
  <c r="EW487" i="129"/>
  <c r="FX487" i="129"/>
  <c r="DE488" i="129"/>
  <c r="DN488" i="129"/>
  <c r="EW488" i="129"/>
  <c r="CY490" i="129"/>
  <c r="DZ490" i="129"/>
  <c r="EU490" i="129"/>
  <c r="FR491" i="129"/>
  <c r="EY491" i="129"/>
  <c r="DT491" i="129"/>
  <c r="DG491" i="129"/>
  <c r="FX491" i="129"/>
  <c r="EW491" i="129"/>
  <c r="DN491" i="129"/>
  <c r="DE491" i="129"/>
  <c r="FN491" i="129"/>
  <c r="EO487" i="129"/>
  <c r="DA488" i="129"/>
  <c r="EO488" i="129"/>
  <c r="DG490" i="129"/>
  <c r="EM490" i="129"/>
  <c r="FT490" i="129"/>
  <c r="EO491" i="129"/>
  <c r="FT492" i="129"/>
  <c r="FR493" i="129"/>
  <c r="EQ493" i="129"/>
  <c r="DC493" i="129"/>
  <c r="FZ493" i="129"/>
  <c r="EY493" i="129"/>
  <c r="DX493" i="129"/>
  <c r="DT493" i="129"/>
  <c r="DG493" i="129"/>
  <c r="GH493" i="129"/>
  <c r="FP493" i="129"/>
  <c r="EO493" i="129"/>
  <c r="DA493" i="129"/>
  <c r="FX493" i="129"/>
  <c r="EW493" i="129"/>
  <c r="ED493" i="129"/>
  <c r="DN493" i="129"/>
  <c r="DE493" i="129"/>
  <c r="FN493" i="129"/>
  <c r="EU493" i="129"/>
  <c r="EM493" i="129"/>
  <c r="CY493" i="129"/>
  <c r="FV493" i="129"/>
  <c r="FC493" i="129"/>
  <c r="FH493" i="129" s="1"/>
  <c r="DI493" i="129"/>
  <c r="EJ493" i="129"/>
  <c r="FA493" i="129"/>
  <c r="FT493" i="129"/>
  <c r="DZ494" i="129"/>
  <c r="ES494" i="129"/>
  <c r="DZ498" i="129"/>
  <c r="FR498" i="129"/>
  <c r="EY498" i="129"/>
  <c r="DT498" i="129"/>
  <c r="DG498" i="129"/>
  <c r="EO498" i="129"/>
  <c r="DA498" i="129"/>
  <c r="FX498" i="129"/>
  <c r="EW498" i="129"/>
  <c r="DN498" i="129"/>
  <c r="DE498" i="129"/>
  <c r="FN498" i="129"/>
  <c r="EU498" i="129"/>
  <c r="EM498" i="129"/>
  <c r="CY498" i="129"/>
  <c r="FV498" i="129"/>
  <c r="FT498" i="129"/>
  <c r="FX499" i="129"/>
  <c r="EW499" i="129"/>
  <c r="DN499" i="129"/>
  <c r="DE499" i="129"/>
  <c r="EU499" i="129"/>
  <c r="EM499" i="129"/>
  <c r="FN499" i="129"/>
  <c r="ES499" i="129"/>
  <c r="DZ499" i="129"/>
  <c r="DG499" i="129"/>
  <c r="DA499" i="129"/>
  <c r="FV499" i="129"/>
  <c r="DT499" i="129"/>
  <c r="FT499" i="129"/>
  <c r="FL499" i="129"/>
  <c r="CY499" i="129"/>
  <c r="EY499" i="129"/>
  <c r="FX500" i="129"/>
  <c r="EW500" i="129"/>
  <c r="DN500" i="129"/>
  <c r="DE500" i="129"/>
  <c r="EO500" i="129"/>
  <c r="EY500" i="129"/>
  <c r="FR500" i="129"/>
  <c r="FR502" i="129"/>
  <c r="EO502" i="129"/>
  <c r="FX502" i="129"/>
  <c r="EW502" i="129"/>
  <c r="DN502" i="129"/>
  <c r="DE502" i="129"/>
  <c r="FN502" i="129"/>
  <c r="EU502" i="129"/>
  <c r="EM502" i="129"/>
  <c r="CY502" i="129"/>
  <c r="DZ502" i="129"/>
  <c r="FT502" i="129"/>
  <c r="FX501" i="129"/>
  <c r="EW501" i="129"/>
  <c r="DN501" i="129"/>
  <c r="DE501" i="129"/>
  <c r="FN501" i="129"/>
  <c r="EO501" i="129"/>
  <c r="EY501" i="129"/>
  <c r="DG502" i="129"/>
  <c r="FV502" i="129"/>
  <c r="EU505" i="129"/>
  <c r="FL500" i="129"/>
  <c r="FT500" i="129"/>
  <c r="FT501" i="129"/>
  <c r="ES502" i="129"/>
  <c r="DT500" i="129"/>
  <c r="FV500" i="129"/>
  <c r="CY501" i="129"/>
  <c r="FL501" i="129"/>
  <c r="FV501" i="129"/>
  <c r="DA502" i="129"/>
  <c r="FL502" i="129"/>
  <c r="DA500" i="129"/>
  <c r="DG500" i="129"/>
  <c r="DZ500" i="129"/>
  <c r="ES500" i="129"/>
  <c r="FN500" i="129"/>
  <c r="DT501" i="129"/>
  <c r="EY502" i="129"/>
  <c r="ES503" i="129"/>
  <c r="FL503" i="129"/>
  <c r="FT503" i="129"/>
  <c r="FT505" i="129"/>
  <c r="FL505" i="129"/>
  <c r="ES505" i="129"/>
  <c r="FR505" i="129"/>
  <c r="FX505" i="129"/>
  <c r="EW505" i="129"/>
  <c r="DN505" i="129"/>
  <c r="DE505" i="129"/>
  <c r="CY503" i="129"/>
  <c r="EM503" i="129"/>
  <c r="EU503" i="129"/>
  <c r="FN503" i="129"/>
  <c r="DA504" i="129"/>
  <c r="DG504" i="129"/>
  <c r="ES504" i="129"/>
  <c r="FN504" i="129"/>
  <c r="FX504" i="129"/>
  <c r="DT505" i="129"/>
  <c r="EM505" i="129"/>
  <c r="EY505" i="129"/>
  <c r="FN505" i="129"/>
  <c r="DE503" i="129"/>
  <c r="DN503" i="129"/>
  <c r="EW503" i="129"/>
  <c r="FX503" i="129"/>
  <c r="DZ504" i="129"/>
  <c r="CY505" i="129"/>
  <c r="DZ505" i="129"/>
  <c r="FT507" i="129"/>
  <c r="DA503" i="129"/>
  <c r="EO503" i="129"/>
  <c r="EU504" i="129"/>
  <c r="DG505" i="129"/>
  <c r="EO505" i="129"/>
  <c r="DG503" i="129"/>
  <c r="DT503" i="129"/>
  <c r="EY503" i="129"/>
  <c r="DA505" i="129"/>
  <c r="FR504" i="129"/>
  <c r="DE506" i="129"/>
  <c r="DN506" i="129"/>
  <c r="EW506" i="129"/>
  <c r="FX506" i="129"/>
  <c r="DE507" i="129"/>
  <c r="DN507" i="129"/>
  <c r="EW507" i="129"/>
  <c r="FX507" i="129"/>
  <c r="DE508" i="129"/>
  <c r="DN508" i="129"/>
  <c r="EW508" i="129"/>
  <c r="FX508" i="129"/>
  <c r="DE509" i="129"/>
  <c r="DN509" i="129"/>
  <c r="EW509" i="129"/>
  <c r="FX509" i="129"/>
  <c r="DE510" i="129"/>
  <c r="DN510" i="129"/>
  <c r="EW510" i="129"/>
  <c r="FX510" i="129"/>
  <c r="DE511" i="129"/>
  <c r="DN511" i="129"/>
  <c r="EW511" i="129"/>
  <c r="FX511" i="129"/>
  <c r="DE512" i="129"/>
  <c r="DN512" i="129"/>
  <c r="ED512" i="129"/>
  <c r="EW512" i="129"/>
  <c r="FX512" i="129"/>
  <c r="DE513" i="129"/>
  <c r="DN513" i="129"/>
  <c r="EW513" i="129"/>
  <c r="FX513" i="129"/>
  <c r="FR506" i="129"/>
  <c r="FR507" i="129"/>
  <c r="FR508" i="129"/>
  <c r="FR509" i="129"/>
  <c r="FR510" i="129"/>
  <c r="FR511" i="129"/>
  <c r="DC512" i="129"/>
  <c r="EQ512" i="129"/>
  <c r="FR512" i="129"/>
  <c r="FR513" i="129"/>
  <c r="GB512" i="129"/>
  <c r="DZ513" i="129"/>
  <c r="FT517" i="129"/>
  <c r="ES506" i="129"/>
  <c r="FL506" i="129"/>
  <c r="GD506" i="129" s="1"/>
  <c r="ES507" i="129"/>
  <c r="FL507" i="129"/>
  <c r="ES508" i="129"/>
  <c r="FL508" i="129"/>
  <c r="ES509" i="129"/>
  <c r="FL509" i="129"/>
  <c r="ES510" i="129"/>
  <c r="FL510" i="129"/>
  <c r="GD510" i="129" s="1"/>
  <c r="ES511" i="129"/>
  <c r="FL511" i="129"/>
  <c r="EJ512" i="129"/>
  <c r="ES512" i="129"/>
  <c r="FL512" i="129"/>
  <c r="ES513" i="129"/>
  <c r="FL513" i="129"/>
  <c r="ES514" i="129"/>
  <c r="FL514" i="129"/>
  <c r="ES515" i="129"/>
  <c r="FL515" i="129"/>
  <c r="ES516" i="129"/>
  <c r="FL516" i="129"/>
  <c r="ES517" i="129"/>
  <c r="FL517" i="129"/>
  <c r="ES518" i="129"/>
  <c r="FL518" i="129"/>
  <c r="EJ519" i="129"/>
  <c r="ES519" i="129"/>
  <c r="FL519" i="129"/>
  <c r="FT519" i="129"/>
  <c r="FX520" i="129"/>
  <c r="EW520" i="129"/>
  <c r="ED520" i="129"/>
  <c r="DN520" i="129"/>
  <c r="DE520" i="129"/>
  <c r="DK520" i="129"/>
  <c r="EO520" i="129"/>
  <c r="EY520" i="129"/>
  <c r="FR520" i="129"/>
  <c r="GB520" i="129"/>
  <c r="DC521" i="129"/>
  <c r="EQ521" i="129"/>
  <c r="FN521" i="129"/>
  <c r="DK521" i="129"/>
  <c r="FH521" i="129" s="1"/>
  <c r="FZ521" i="129"/>
  <c r="EY521" i="129"/>
  <c r="DX521" i="129"/>
  <c r="DT521" i="129"/>
  <c r="DG521" i="129"/>
  <c r="FX521" i="129"/>
  <c r="EW521" i="129"/>
  <c r="ED521" i="129"/>
  <c r="DN521" i="129"/>
  <c r="DE521" i="129"/>
  <c r="EJ521" i="129"/>
  <c r="ES521" i="129"/>
  <c r="FP521" i="129"/>
  <c r="DZ521" i="129"/>
  <c r="GB521" i="129"/>
  <c r="EO519" i="129"/>
  <c r="FP519" i="129"/>
  <c r="DA520" i="129"/>
  <c r="DG520" i="129"/>
  <c r="DZ520" i="129"/>
  <c r="EJ520" i="129"/>
  <c r="ES520" i="129"/>
  <c r="FC520" i="129"/>
  <c r="FN520" i="129"/>
  <c r="GH520" i="129"/>
  <c r="CY521" i="129"/>
  <c r="EM521" i="129"/>
  <c r="EU521" i="129"/>
  <c r="FR521" i="129"/>
  <c r="DV521" i="129"/>
  <c r="EB521" i="129"/>
  <c r="DA521" i="129"/>
  <c r="EO521" i="129"/>
  <c r="FL521" i="129"/>
  <c r="FT521" i="129"/>
  <c r="ES522" i="129"/>
  <c r="FL522" i="129"/>
  <c r="FT522" i="129"/>
  <c r="ES523" i="129"/>
  <c r="FL523" i="129"/>
  <c r="FT523" i="129"/>
  <c r="FT524" i="129"/>
  <c r="FL524" i="129"/>
  <c r="ES524" i="129"/>
  <c r="FV522" i="129"/>
  <c r="FV523" i="129"/>
  <c r="FN524" i="129"/>
  <c r="FX524" i="129"/>
  <c r="FT525" i="129"/>
  <c r="EM524" i="129"/>
  <c r="EU524" i="129"/>
  <c r="DE522" i="129"/>
  <c r="DN522" i="129"/>
  <c r="EW522" i="129"/>
  <c r="FX522" i="129"/>
  <c r="DE523" i="129"/>
  <c r="DN523" i="129"/>
  <c r="EW523" i="129"/>
  <c r="FX523" i="129"/>
  <c r="DE524" i="129"/>
  <c r="DN524" i="129"/>
  <c r="EW524" i="129"/>
  <c r="EF527" i="129"/>
  <c r="DG522" i="129"/>
  <c r="DT522" i="129"/>
  <c r="EY522" i="129"/>
  <c r="DG523" i="129"/>
  <c r="DT523" i="129"/>
  <c r="EY523" i="129"/>
  <c r="DG524" i="129"/>
  <c r="DT524" i="129"/>
  <c r="EY524" i="129"/>
  <c r="FR524" i="129"/>
  <c r="FZ531" i="129"/>
  <c r="EY531" i="129"/>
  <c r="DX531" i="129"/>
  <c r="DT531" i="129"/>
  <c r="DG531" i="129"/>
  <c r="FX531" i="129"/>
  <c r="EW531" i="129"/>
  <c r="ED531" i="129"/>
  <c r="DN531" i="129"/>
  <c r="DE531" i="129"/>
  <c r="FN531" i="129"/>
  <c r="EU531" i="129"/>
  <c r="EM531" i="129"/>
  <c r="CY531" i="129"/>
  <c r="FT531" i="129"/>
  <c r="FL531" i="129"/>
  <c r="ES531" i="129"/>
  <c r="EJ531" i="129"/>
  <c r="EB531" i="129"/>
  <c r="EQ531" i="129"/>
  <c r="FV531" i="129"/>
  <c r="EO529" i="129"/>
  <c r="EM530" i="129"/>
  <c r="EU530" i="129"/>
  <c r="FR530" i="129"/>
  <c r="DV531" i="129"/>
  <c r="EY525" i="129"/>
  <c r="DG526" i="129"/>
  <c r="DT526" i="129"/>
  <c r="DX526" i="129"/>
  <c r="EY526" i="129"/>
  <c r="DG527" i="129"/>
  <c r="DT527" i="129"/>
  <c r="EY527" i="129"/>
  <c r="DG528" i="129"/>
  <c r="DT528" i="129"/>
  <c r="DX528" i="129"/>
  <c r="EY528" i="129"/>
  <c r="DG529" i="129"/>
  <c r="DT529" i="129"/>
  <c r="EY529" i="129"/>
  <c r="FR529" i="129"/>
  <c r="FR525" i="129"/>
  <c r="FR526" i="129"/>
  <c r="FR527" i="129"/>
  <c r="FR528" i="129"/>
  <c r="EY530" i="129"/>
  <c r="FX530" i="129"/>
  <c r="EW530" i="129"/>
  <c r="DN530" i="129"/>
  <c r="DE530" i="129"/>
  <c r="EO530" i="129"/>
  <c r="FL530" i="129"/>
  <c r="FT530" i="129"/>
  <c r="DA531" i="129"/>
  <c r="DI531" i="129"/>
  <c r="DZ527" i="129"/>
  <c r="DZ528" i="129"/>
  <c r="DZ529" i="129"/>
  <c r="FL529" i="129"/>
  <c r="FV530" i="129"/>
  <c r="FP531" i="129"/>
  <c r="GB531" i="129"/>
  <c r="ES525" i="129"/>
  <c r="FL525" i="129"/>
  <c r="ES526" i="129"/>
  <c r="FL526" i="129"/>
  <c r="ES527" i="129"/>
  <c r="FL527" i="129"/>
  <c r="GD527" i="129" s="1"/>
  <c r="ES528" i="129"/>
  <c r="FL528" i="129"/>
  <c r="FT528" i="129"/>
  <c r="FX529" i="129"/>
  <c r="ES529" i="129"/>
  <c r="FV529" i="129"/>
  <c r="DX530" i="129"/>
  <c r="FN530" i="129"/>
  <c r="DC531" i="129"/>
  <c r="DK531" i="129"/>
  <c r="FA531" i="129"/>
  <c r="EO531" i="129"/>
  <c r="FC531" i="129"/>
  <c r="FR531" i="129"/>
  <c r="GH531" i="129"/>
  <c r="EM528" i="129"/>
  <c r="EU528" i="129"/>
  <c r="CY529" i="129"/>
  <c r="EM529" i="129"/>
  <c r="EU529" i="129"/>
  <c r="DA530" i="129"/>
  <c r="DG530" i="129"/>
  <c r="DZ530" i="129"/>
  <c r="ES530" i="129"/>
  <c r="DZ531" i="129"/>
  <c r="DI533" i="129"/>
  <c r="DV533" i="129"/>
  <c r="ES532" i="129"/>
  <c r="FL532" i="129"/>
  <c r="FT532" i="129"/>
  <c r="FT533" i="129"/>
  <c r="FL533" i="129"/>
  <c r="ES533" i="129"/>
  <c r="EJ533" i="129"/>
  <c r="EU533" i="129"/>
  <c r="FP533" i="129"/>
  <c r="FZ533" i="129"/>
  <c r="CY532" i="129"/>
  <c r="EM532" i="129"/>
  <c r="EU532" i="129"/>
  <c r="FN532" i="129"/>
  <c r="CY533" i="129"/>
  <c r="FR533" i="129"/>
  <c r="GB533" i="129"/>
  <c r="DE532" i="129"/>
  <c r="DN532" i="129"/>
  <c r="EW532" i="129"/>
  <c r="FX532" i="129"/>
  <c r="DE533" i="129"/>
  <c r="DN533" i="129"/>
  <c r="ED533" i="129"/>
  <c r="EO533" i="129"/>
  <c r="EY533" i="129"/>
  <c r="FV533" i="129"/>
  <c r="DG532" i="129"/>
  <c r="DT532" i="129"/>
  <c r="DX532" i="129"/>
  <c r="EY532" i="129"/>
  <c r="DG533" i="129"/>
  <c r="DT533" i="129"/>
  <c r="DX533" i="129"/>
  <c r="EQ533" i="129"/>
  <c r="FA533" i="129"/>
  <c r="ES534" i="129"/>
  <c r="FL534" i="129"/>
  <c r="GD534" i="129" s="1"/>
  <c r="ES535" i="129"/>
  <c r="FL535" i="129"/>
  <c r="FN536" i="129"/>
  <c r="EU536" i="129"/>
  <c r="EM536" i="129"/>
  <c r="EW536" i="129"/>
  <c r="DC537" i="129"/>
  <c r="ES537" i="129"/>
  <c r="DG538" i="129"/>
  <c r="DC539" i="129"/>
  <c r="FA539" i="129"/>
  <c r="EQ539" i="129"/>
  <c r="FX537" i="129"/>
  <c r="EW537" i="129"/>
  <c r="ED537" i="129"/>
  <c r="DN537" i="129"/>
  <c r="DE537" i="129"/>
  <c r="FN537" i="129"/>
  <c r="EU537" i="129"/>
  <c r="EM537" i="129"/>
  <c r="CY537" i="129"/>
  <c r="FV537" i="129"/>
  <c r="FC537" i="129"/>
  <c r="EB537" i="129"/>
  <c r="DK537" i="129"/>
  <c r="DT537" i="129"/>
  <c r="DZ537" i="129"/>
  <c r="EY537" i="129"/>
  <c r="FL537" i="129"/>
  <c r="FL536" i="129"/>
  <c r="FV536" i="129"/>
  <c r="EO537" i="129"/>
  <c r="GH539" i="129"/>
  <c r="FP539" i="129"/>
  <c r="EO539" i="129"/>
  <c r="DA539" i="129"/>
  <c r="FX539" i="129"/>
  <c r="EW539" i="129"/>
  <c r="ED539" i="129"/>
  <c r="DN539" i="129"/>
  <c r="DE539" i="129"/>
  <c r="FN539" i="129"/>
  <c r="EU539" i="129"/>
  <c r="EM539" i="129"/>
  <c r="CY539" i="129"/>
  <c r="FV539" i="129"/>
  <c r="FC539" i="129"/>
  <c r="EB539" i="129"/>
  <c r="DK539" i="129"/>
  <c r="FT539" i="129"/>
  <c r="FL539" i="129"/>
  <c r="ES539" i="129"/>
  <c r="EJ539" i="129"/>
  <c r="GB539" i="129"/>
  <c r="FX536" i="129"/>
  <c r="DA537" i="129"/>
  <c r="EQ537" i="129"/>
  <c r="FP537" i="129"/>
  <c r="FX538" i="129"/>
  <c r="EW538" i="129"/>
  <c r="DN538" i="129"/>
  <c r="DE538" i="129"/>
  <c r="FN538" i="129"/>
  <c r="EU538" i="129"/>
  <c r="EM538" i="129"/>
  <c r="CY538" i="129"/>
  <c r="FV538" i="129"/>
  <c r="DT538" i="129"/>
  <c r="DZ538" i="129"/>
  <c r="EY538" i="129"/>
  <c r="EY539" i="129"/>
  <c r="GB544" i="129"/>
  <c r="EJ540" i="129"/>
  <c r="ES540" i="129"/>
  <c r="FL540" i="129"/>
  <c r="FT540" i="129"/>
  <c r="EJ541" i="129"/>
  <c r="ES541" i="129"/>
  <c r="FL541" i="129"/>
  <c r="FT541" i="129"/>
  <c r="EJ542" i="129"/>
  <c r="ES542" i="129"/>
  <c r="FL542" i="129"/>
  <c r="FT542" i="129"/>
  <c r="ES543" i="129"/>
  <c r="FL543" i="129"/>
  <c r="FT543" i="129"/>
  <c r="EJ544" i="129"/>
  <c r="ES544" i="129"/>
  <c r="FL544" i="129"/>
  <c r="FT544" i="129"/>
  <c r="DK540" i="129"/>
  <c r="EB540" i="129"/>
  <c r="FC540" i="129"/>
  <c r="FV540" i="129"/>
  <c r="DK541" i="129"/>
  <c r="EB541" i="129"/>
  <c r="FC541" i="129"/>
  <c r="FV541" i="129"/>
  <c r="DK542" i="129"/>
  <c r="EB542" i="129"/>
  <c r="FC542" i="129"/>
  <c r="FV542" i="129"/>
  <c r="FV543" i="129"/>
  <c r="DK544" i="129"/>
  <c r="EB544" i="129"/>
  <c r="FC544" i="129"/>
  <c r="FV544" i="129"/>
  <c r="CY540" i="129"/>
  <c r="EM540" i="129"/>
  <c r="EU540" i="129"/>
  <c r="FN540" i="129"/>
  <c r="CY541" i="129"/>
  <c r="EM541" i="129"/>
  <c r="EU541" i="129"/>
  <c r="FN541" i="129"/>
  <c r="CY542" i="129"/>
  <c r="EM542" i="129"/>
  <c r="EU542" i="129"/>
  <c r="FN542" i="129"/>
  <c r="EM543" i="129"/>
  <c r="EU543" i="129"/>
  <c r="FN543" i="129"/>
  <c r="CY544" i="129"/>
  <c r="EM544" i="129"/>
  <c r="EU544" i="129"/>
  <c r="FN544" i="129"/>
  <c r="DE540" i="129"/>
  <c r="DN540" i="129"/>
  <c r="ED540" i="129"/>
  <c r="EW540" i="129"/>
  <c r="FX540" i="129"/>
  <c r="DE541" i="129"/>
  <c r="DN541" i="129"/>
  <c r="ED541" i="129"/>
  <c r="EW541" i="129"/>
  <c r="FX541" i="129"/>
  <c r="DE542" i="129"/>
  <c r="DN542" i="129"/>
  <c r="ED542" i="129"/>
  <c r="EW542" i="129"/>
  <c r="FX542" i="129"/>
  <c r="DE544" i="129"/>
  <c r="DN544" i="129"/>
  <c r="ED544" i="129"/>
  <c r="EW544" i="129"/>
  <c r="FX544" i="129"/>
  <c r="DA540" i="129"/>
  <c r="EO540" i="129"/>
  <c r="FP540" i="129"/>
  <c r="DA541" i="129"/>
  <c r="EO541" i="129"/>
  <c r="FP541" i="129"/>
  <c r="DA542" i="129"/>
  <c r="EO542" i="129"/>
  <c r="FP542" i="129"/>
  <c r="DA544" i="129"/>
  <c r="EO544" i="129"/>
  <c r="FP544" i="129"/>
  <c r="FE338" i="129" l="1"/>
  <c r="GD497" i="129"/>
  <c r="EF165" i="129"/>
  <c r="EF424" i="129"/>
  <c r="FE246" i="129"/>
  <c r="FE230" i="129"/>
  <c r="FE169" i="129"/>
  <c r="FE197" i="129"/>
  <c r="FE429" i="129"/>
  <c r="FE191" i="129"/>
  <c r="GD520" i="129"/>
  <c r="FE198" i="129"/>
  <c r="GD449" i="129"/>
  <c r="EF146" i="129"/>
  <c r="GE107" i="129"/>
  <c r="EG417" i="129"/>
  <c r="FE335" i="129"/>
  <c r="EF125" i="129"/>
  <c r="FF136" i="129"/>
  <c r="EF53" i="129"/>
  <c r="FF45" i="129"/>
  <c r="GD514" i="129"/>
  <c r="GD440" i="129"/>
  <c r="GD436" i="129"/>
  <c r="GD424" i="129"/>
  <c r="FE205" i="129"/>
  <c r="GD166" i="129"/>
  <c r="GD404" i="129"/>
  <c r="FE379" i="129"/>
  <c r="GD230" i="129"/>
  <c r="GD64" i="129"/>
  <c r="GD123" i="129"/>
  <c r="GD88" i="129"/>
  <c r="GD41" i="129"/>
  <c r="GD165" i="129"/>
  <c r="GD102" i="129"/>
  <c r="EH441" i="129"/>
  <c r="EF330" i="129"/>
  <c r="EF224" i="129"/>
  <c r="EF536" i="129"/>
  <c r="FE426" i="129"/>
  <c r="FE166" i="129"/>
  <c r="FE534" i="129"/>
  <c r="FE330" i="129"/>
  <c r="EF52" i="129"/>
  <c r="EF31" i="129"/>
  <c r="EF191" i="129"/>
  <c r="EF430" i="129"/>
  <c r="EF27" i="129"/>
  <c r="FE274" i="129"/>
  <c r="FE203" i="129"/>
  <c r="FE239" i="129"/>
  <c r="FE53" i="129"/>
  <c r="FE444" i="129"/>
  <c r="EF218" i="129"/>
  <c r="FE32" i="129"/>
  <c r="GD478" i="129"/>
  <c r="GD337" i="129"/>
  <c r="GD333" i="129"/>
  <c r="GD224" i="129"/>
  <c r="GD90" i="129"/>
  <c r="FE258" i="129"/>
  <c r="FE146" i="129"/>
  <c r="EF534" i="129"/>
  <c r="FF520" i="129"/>
  <c r="FE384" i="129"/>
  <c r="GD366" i="129"/>
  <c r="GD253" i="129"/>
  <c r="GD161" i="129"/>
  <c r="GD144" i="129"/>
  <c r="GD48" i="129"/>
  <c r="GD91" i="129"/>
  <c r="EF33" i="129"/>
  <c r="EF205" i="129"/>
  <c r="EF65" i="129"/>
  <c r="FE479" i="129"/>
  <c r="FE336" i="129"/>
  <c r="EF384" i="129"/>
  <c r="EF161" i="129"/>
  <c r="FE47" i="129"/>
  <c r="EG421" i="129"/>
  <c r="GD239" i="129"/>
  <c r="GD104" i="129"/>
  <c r="GD31" i="129"/>
  <c r="GD27" i="129"/>
  <c r="FE516" i="129"/>
  <c r="FE117" i="129"/>
  <c r="EG520" i="129"/>
  <c r="GD396" i="129"/>
  <c r="GD526" i="129"/>
  <c r="GD415" i="129"/>
  <c r="GD317" i="129"/>
  <c r="EF463" i="129"/>
  <c r="EF368" i="129"/>
  <c r="EF36" i="129"/>
  <c r="GD205" i="129"/>
  <c r="GD483" i="129"/>
  <c r="GD175" i="129"/>
  <c r="GD142" i="129"/>
  <c r="EF44" i="129"/>
  <c r="FE424" i="129"/>
  <c r="FE526" i="129"/>
  <c r="GE274" i="129"/>
  <c r="EF60" i="129"/>
  <c r="FE56" i="129"/>
  <c r="EF473" i="129"/>
  <c r="EF28" i="129"/>
  <c r="EG479" i="129"/>
  <c r="EF222" i="129"/>
  <c r="EF187" i="129"/>
  <c r="EF183" i="129"/>
  <c r="EF179" i="129"/>
  <c r="EF426" i="129"/>
  <c r="EF378" i="129"/>
  <c r="EF257" i="129"/>
  <c r="EF148" i="129"/>
  <c r="GD113" i="129"/>
  <c r="GD428" i="129"/>
  <c r="GD411" i="129"/>
  <c r="GD409" i="129"/>
  <c r="GD355" i="129"/>
  <c r="GD326" i="129"/>
  <c r="GD225" i="129"/>
  <c r="FE477" i="129"/>
  <c r="FE454" i="129"/>
  <c r="GD384" i="129"/>
  <c r="FE231" i="129"/>
  <c r="FE233" i="129"/>
  <c r="FF165" i="129"/>
  <c r="EF61" i="129"/>
  <c r="GD150" i="129"/>
  <c r="GD507" i="129"/>
  <c r="GD351" i="129"/>
  <c r="GD343" i="129"/>
  <c r="GD222" i="129"/>
  <c r="GD187" i="129"/>
  <c r="GD179" i="129"/>
  <c r="GD163" i="129"/>
  <c r="GD40" i="129"/>
  <c r="FE358" i="129"/>
  <c r="FE359" i="129"/>
  <c r="FE280" i="129"/>
  <c r="EF259" i="129"/>
  <c r="FE222" i="129"/>
  <c r="EF162" i="129"/>
  <c r="FE25" i="129"/>
  <c r="GD279" i="129"/>
  <c r="FE438" i="129"/>
  <c r="GD328" i="129"/>
  <c r="GD61" i="129"/>
  <c r="EF454" i="129"/>
  <c r="FE30" i="129"/>
  <c r="GD70" i="129"/>
  <c r="EF63" i="129"/>
  <c r="EF447" i="129"/>
  <c r="EF163" i="129"/>
  <c r="EF127" i="129"/>
  <c r="EF129" i="129"/>
  <c r="FE143" i="129"/>
  <c r="FE135" i="129"/>
  <c r="EF130" i="129"/>
  <c r="FE121" i="129"/>
  <c r="EF47" i="129"/>
  <c r="FE266" i="129"/>
  <c r="FE475" i="129"/>
  <c r="EF324" i="129"/>
  <c r="FE125" i="129"/>
  <c r="EF204" i="129"/>
  <c r="GD490" i="129"/>
  <c r="GD407" i="129"/>
  <c r="GD275" i="129"/>
  <c r="GD259" i="129"/>
  <c r="GD240" i="129"/>
  <c r="GD173" i="129"/>
  <c r="EF154" i="129"/>
  <c r="GD116" i="129"/>
  <c r="GD112" i="129"/>
  <c r="GD98" i="129"/>
  <c r="GD94" i="129"/>
  <c r="GD42" i="129"/>
  <c r="GD26" i="129"/>
  <c r="EF70" i="129"/>
  <c r="GD412" i="129"/>
  <c r="GD399" i="129"/>
  <c r="GD229" i="129"/>
  <c r="GD162" i="129"/>
  <c r="GD127" i="129"/>
  <c r="FE257" i="129"/>
  <c r="EF280" i="129"/>
  <c r="FE220" i="129"/>
  <c r="EF133" i="129"/>
  <c r="GD458" i="129"/>
  <c r="FE543" i="129"/>
  <c r="GD352" i="129"/>
  <c r="GD226" i="129"/>
  <c r="GD191" i="129"/>
  <c r="GD183" i="129"/>
  <c r="GD159" i="129"/>
  <c r="GD148" i="129"/>
  <c r="GD60" i="129"/>
  <c r="GD52" i="129"/>
  <c r="GD44" i="129"/>
  <c r="GD36" i="129"/>
  <c r="GD28" i="129"/>
  <c r="FE460" i="129"/>
  <c r="FF479" i="129"/>
  <c r="GF474" i="129"/>
  <c r="GF537" i="129"/>
  <c r="EH512" i="129"/>
  <c r="GD538" i="129"/>
  <c r="FE251" i="129"/>
  <c r="GD248" i="129"/>
  <c r="FE185" i="129"/>
  <c r="GD457" i="129"/>
  <c r="GD193" i="129"/>
  <c r="GD129" i="129"/>
  <c r="GD204" i="129"/>
  <c r="GD198" i="129"/>
  <c r="FE156" i="129"/>
  <c r="FG474" i="129"/>
  <c r="EF156" i="129"/>
  <c r="FE140" i="129"/>
  <c r="EF140" i="129"/>
  <c r="GD354" i="129"/>
  <c r="GD324" i="129"/>
  <c r="GD277" i="129"/>
  <c r="EF338" i="129"/>
  <c r="EF56" i="129"/>
  <c r="EF51" i="129"/>
  <c r="FE467" i="129"/>
  <c r="FE457" i="129"/>
  <c r="EF357" i="129"/>
  <c r="GE264" i="129"/>
  <c r="FE249" i="129"/>
  <c r="FF203" i="129"/>
  <c r="FE127" i="129"/>
  <c r="EF66" i="129"/>
  <c r="EG360" i="129"/>
  <c r="EF475" i="129"/>
  <c r="FE252" i="129"/>
  <c r="GD521" i="129"/>
  <c r="FE36" i="129"/>
  <c r="FE62" i="129"/>
  <c r="EF336" i="129"/>
  <c r="FE224" i="129"/>
  <c r="EF203" i="129"/>
  <c r="EF118" i="129"/>
  <c r="EF246" i="129"/>
  <c r="FE33" i="129"/>
  <c r="FE464" i="129"/>
  <c r="EF229" i="129"/>
  <c r="FF166" i="129"/>
  <c r="EF327" i="129"/>
  <c r="FE456" i="129"/>
  <c r="EF435" i="129"/>
  <c r="FE237" i="129"/>
  <c r="FE45" i="129"/>
  <c r="GD231" i="129"/>
  <c r="EF201" i="129"/>
  <c r="GD190" i="129"/>
  <c r="GD182" i="129"/>
  <c r="GE206" i="129"/>
  <c r="FE518" i="129"/>
  <c r="FE462" i="129"/>
  <c r="EF466" i="129"/>
  <c r="FE366" i="129"/>
  <c r="FE370" i="129"/>
  <c r="EF382" i="129"/>
  <c r="FE364" i="129"/>
  <c r="FE273" i="129"/>
  <c r="EF138" i="129"/>
  <c r="GD466" i="129"/>
  <c r="GD429" i="129"/>
  <c r="GD420" i="129"/>
  <c r="GD418" i="129"/>
  <c r="GD414" i="129"/>
  <c r="GD365" i="129"/>
  <c r="GD338" i="129"/>
  <c r="GD268" i="129"/>
  <c r="GD260" i="129"/>
  <c r="FE463" i="129"/>
  <c r="FE207" i="129"/>
  <c r="FE138" i="129"/>
  <c r="EF333" i="129"/>
  <c r="FE536" i="129"/>
  <c r="GD487" i="129"/>
  <c r="GD332" i="129"/>
  <c r="GD105" i="129"/>
  <c r="EF275" i="129"/>
  <c r="FE256" i="129"/>
  <c r="GD356" i="129"/>
  <c r="GD536" i="129"/>
  <c r="GD413" i="129"/>
  <c r="GD382" i="129"/>
  <c r="GD50" i="129"/>
  <c r="FE428" i="129"/>
  <c r="FE380" i="129"/>
  <c r="GD237" i="129"/>
  <c r="GE137" i="129"/>
  <c r="GD511" i="129"/>
  <c r="FF342" i="129"/>
  <c r="FF198" i="129"/>
  <c r="EF251" i="129"/>
  <c r="GD391" i="129"/>
  <c r="FE357" i="129"/>
  <c r="EF457" i="129"/>
  <c r="GD272" i="129"/>
  <c r="FE202" i="129"/>
  <c r="GD110" i="129"/>
  <c r="EF489" i="129"/>
  <c r="FE515" i="129"/>
  <c r="EF128" i="129"/>
  <c r="GD398" i="129"/>
  <c r="EF504" i="129"/>
  <c r="EF465" i="129"/>
  <c r="FE434" i="129"/>
  <c r="FE373" i="129"/>
  <c r="GD288" i="129"/>
  <c r="EG454" i="129"/>
  <c r="EF337" i="129"/>
  <c r="GD242" i="129"/>
  <c r="EF206" i="129"/>
  <c r="EF202" i="129"/>
  <c r="GD147" i="129"/>
  <c r="GD139" i="129"/>
  <c r="EF525" i="129"/>
  <c r="GD383" i="129"/>
  <c r="FE529" i="129"/>
  <c r="GD358" i="129"/>
  <c r="EF458" i="129"/>
  <c r="GD386" i="129"/>
  <c r="FE130" i="129"/>
  <c r="GE62" i="129"/>
  <c r="GE98" i="129"/>
  <c r="GD454" i="129"/>
  <c r="FE468" i="129"/>
  <c r="GD246" i="129"/>
  <c r="GD309" i="129"/>
  <c r="FE213" i="129"/>
  <c r="FE201" i="129"/>
  <c r="FE267" i="129"/>
  <c r="GE360" i="129"/>
  <c r="GD465" i="129"/>
  <c r="GD452" i="129"/>
  <c r="GD341" i="129"/>
  <c r="EF468" i="129"/>
  <c r="FE128" i="129"/>
  <c r="GD517" i="129"/>
  <c r="GD395" i="129"/>
  <c r="GD367" i="129"/>
  <c r="FE182" i="129"/>
  <c r="EF45" i="129"/>
  <c r="FE514" i="129"/>
  <c r="EF230" i="129"/>
  <c r="FE160" i="129"/>
  <c r="EF363" i="129"/>
  <c r="EF456" i="129"/>
  <c r="GD342" i="129"/>
  <c r="GD334" i="129"/>
  <c r="EF240" i="129"/>
  <c r="FE368" i="129"/>
  <c r="EF358" i="129"/>
  <c r="EF356" i="129"/>
  <c r="EF264" i="129"/>
  <c r="FE193" i="129"/>
  <c r="FE170" i="129"/>
  <c r="FE68" i="129"/>
  <c r="FE245" i="129"/>
  <c r="FE382" i="129"/>
  <c r="EF374" i="129"/>
  <c r="FE340" i="129"/>
  <c r="FE255" i="129"/>
  <c r="EF189" i="129"/>
  <c r="EF181" i="129"/>
  <c r="EF174" i="129"/>
  <c r="EF228" i="129"/>
  <c r="FF137" i="129"/>
  <c r="FE443" i="129"/>
  <c r="EF159" i="129"/>
  <c r="EF25" i="129"/>
  <c r="GD464" i="129"/>
  <c r="EF429" i="129"/>
  <c r="GD371" i="129"/>
  <c r="EF428" i="129"/>
  <c r="EF370" i="129"/>
  <c r="EF332" i="129"/>
  <c r="FE232" i="129"/>
  <c r="EF517" i="129"/>
  <c r="FE466" i="129"/>
  <c r="EF464" i="129"/>
  <c r="EF328" i="129"/>
  <c r="EF116" i="129"/>
  <c r="EF526" i="129"/>
  <c r="FE194" i="129"/>
  <c r="GD56" i="129"/>
  <c r="EF68" i="129"/>
  <c r="FE51" i="129"/>
  <c r="EG57" i="129"/>
  <c r="EG119" i="129"/>
  <c r="GD381" i="129"/>
  <c r="GD281" i="129"/>
  <c r="EF529" i="129"/>
  <c r="FE465" i="129"/>
  <c r="GD349" i="129"/>
  <c r="GD220" i="129"/>
  <c r="GD203" i="129"/>
  <c r="GD186" i="129"/>
  <c r="GD178" i="129"/>
  <c r="EF152" i="129"/>
  <c r="GD53" i="129"/>
  <c r="GD45" i="129"/>
  <c r="FE61" i="129"/>
  <c r="EF439" i="129"/>
  <c r="EF242" i="129"/>
  <c r="EF221" i="129"/>
  <c r="FE48" i="129"/>
  <c r="EF30" i="129"/>
  <c r="EF335" i="129"/>
  <c r="GD508" i="129"/>
  <c r="GD488" i="129"/>
  <c r="EF469" i="129"/>
  <c r="GD433" i="129"/>
  <c r="GD543" i="129"/>
  <c r="GF521" i="129"/>
  <c r="GD515" i="129"/>
  <c r="GD484" i="129"/>
  <c r="GD482" i="129"/>
  <c r="GD370" i="129"/>
  <c r="EF209" i="129"/>
  <c r="GD146" i="129"/>
  <c r="GD138" i="129"/>
  <c r="GD111" i="129"/>
  <c r="FE504" i="129"/>
  <c r="FE172" i="129"/>
  <c r="GE99" i="129"/>
  <c r="EF57" i="129"/>
  <c r="FF193" i="129"/>
  <c r="EF471" i="129"/>
  <c r="GD432" i="129"/>
  <c r="GD262" i="129"/>
  <c r="GD238" i="129"/>
  <c r="GD39" i="129"/>
  <c r="EF281" i="129"/>
  <c r="FF179" i="129"/>
  <c r="GE116" i="129"/>
  <c r="GE449" i="129"/>
  <c r="GD456" i="129"/>
  <c r="GD402" i="129"/>
  <c r="GD392" i="129"/>
  <c r="GD372" i="129"/>
  <c r="GD235" i="129"/>
  <c r="FE265" i="129"/>
  <c r="FE209" i="129"/>
  <c r="FE228" i="129"/>
  <c r="FE525" i="129"/>
  <c r="EF366" i="129"/>
  <c r="FE356" i="129"/>
  <c r="FE277" i="129"/>
  <c r="FF148" i="129"/>
  <c r="GE119" i="129"/>
  <c r="EG449" i="129"/>
  <c r="EF381" i="129"/>
  <c r="GD535" i="129"/>
  <c r="GD496" i="129"/>
  <c r="GD477" i="129"/>
  <c r="GD387" i="129"/>
  <c r="FE206" i="129"/>
  <c r="FE275" i="129"/>
  <c r="GD57" i="129"/>
  <c r="FF433" i="129"/>
  <c r="FE433" i="129"/>
  <c r="FE365" i="129"/>
  <c r="EF323" i="129"/>
  <c r="EF262" i="129"/>
  <c r="EF243" i="129"/>
  <c r="FE162" i="129"/>
  <c r="EF35" i="129"/>
  <c r="EF514" i="129"/>
  <c r="EF236" i="129"/>
  <c r="GD118" i="129"/>
  <c r="GD92" i="129"/>
  <c r="FF517" i="129"/>
  <c r="GD504" i="129"/>
  <c r="FF171" i="129"/>
  <c r="GD243" i="129"/>
  <c r="GD219" i="129"/>
  <c r="EF516" i="129"/>
  <c r="GE464" i="129"/>
  <c r="FE241" i="129"/>
  <c r="EF232" i="129"/>
  <c r="FE214" i="129"/>
  <c r="FE44" i="129"/>
  <c r="EF58" i="129"/>
  <c r="FE473" i="129"/>
  <c r="FE253" i="129"/>
  <c r="FE158" i="129"/>
  <c r="EF361" i="129"/>
  <c r="FE129" i="129"/>
  <c r="EF255" i="129"/>
  <c r="FE331" i="129"/>
  <c r="EF55" i="129"/>
  <c r="FE60" i="129"/>
  <c r="FE440" i="129"/>
  <c r="EF379" i="129"/>
  <c r="GD390" i="129"/>
  <c r="GD347" i="129"/>
  <c r="GD140" i="129"/>
  <c r="EF380" i="129"/>
  <c r="EF272" i="129"/>
  <c r="EF273" i="129"/>
  <c r="FE378" i="129"/>
  <c r="FE247" i="129"/>
  <c r="FE225" i="129"/>
  <c r="FE333" i="129"/>
  <c r="FE360" i="129"/>
  <c r="EF219" i="129"/>
  <c r="EF423" i="129"/>
  <c r="EF266" i="129"/>
  <c r="GD491" i="129"/>
  <c r="GD254" i="129"/>
  <c r="FE489" i="129"/>
  <c r="FF472" i="129"/>
  <c r="FE254" i="129"/>
  <c r="EF371" i="129"/>
  <c r="EF360" i="129"/>
  <c r="GE239" i="129"/>
  <c r="FE261" i="129"/>
  <c r="FE164" i="129"/>
  <c r="EF39" i="129"/>
  <c r="FE126" i="129"/>
  <c r="EF438" i="129"/>
  <c r="FE482" i="129"/>
  <c r="EF160" i="129"/>
  <c r="FE221" i="129"/>
  <c r="EF197" i="129"/>
  <c r="GD519" i="129"/>
  <c r="GD486" i="129"/>
  <c r="GD361" i="129"/>
  <c r="GD169" i="129"/>
  <c r="GD54" i="129"/>
  <c r="FF382" i="129"/>
  <c r="EF340" i="129"/>
  <c r="FE325" i="129"/>
  <c r="EF252" i="129"/>
  <c r="FE259" i="129"/>
  <c r="EF237" i="129"/>
  <c r="FE236" i="129"/>
  <c r="FE229" i="129"/>
  <c r="GE262" i="129"/>
  <c r="GD479" i="129"/>
  <c r="GD379" i="129"/>
  <c r="FE371" i="129"/>
  <c r="GD228" i="129"/>
  <c r="GD251" i="129"/>
  <c r="GD43" i="129"/>
  <c r="FE39" i="129"/>
  <c r="EF442" i="129"/>
  <c r="EF375" i="129"/>
  <c r="FE163" i="129"/>
  <c r="EF192" i="129"/>
  <c r="EF119" i="129"/>
  <c r="EF135" i="129"/>
  <c r="EF67" i="129"/>
  <c r="FE173" i="129"/>
  <c r="EF331" i="129"/>
  <c r="EF132" i="129"/>
  <c r="FE452" i="129"/>
  <c r="EF245" i="129"/>
  <c r="EF168" i="129"/>
  <c r="EF122" i="129"/>
  <c r="EF449" i="129"/>
  <c r="EF427" i="129"/>
  <c r="FE244" i="129"/>
  <c r="GD438" i="129"/>
  <c r="GD350" i="129"/>
  <c r="GD346" i="129"/>
  <c r="GD335" i="129"/>
  <c r="FE332" i="129"/>
  <c r="EF253" i="129"/>
  <c r="GD122" i="129"/>
  <c r="FE472" i="129"/>
  <c r="FE186" i="129"/>
  <c r="FE178" i="129"/>
  <c r="FE250" i="129"/>
  <c r="EF269" i="129"/>
  <c r="EF258" i="129"/>
  <c r="FE55" i="129"/>
  <c r="GD513" i="129"/>
  <c r="FF488" i="129"/>
  <c r="GD360" i="129"/>
  <c r="GD316" i="129"/>
  <c r="GD264" i="129"/>
  <c r="EF217" i="129"/>
  <c r="GD160" i="129"/>
  <c r="FE148" i="129"/>
  <c r="GD103" i="129"/>
  <c r="GD101" i="129"/>
  <c r="GD69" i="129"/>
  <c r="EF479" i="129"/>
  <c r="EF359" i="129"/>
  <c r="FE323" i="129"/>
  <c r="FE196" i="129"/>
  <c r="EF276" i="129"/>
  <c r="EF267" i="129"/>
  <c r="EF444" i="129"/>
  <c r="EG488" i="129"/>
  <c r="GD485" i="129"/>
  <c r="EF482" i="129"/>
  <c r="GD269" i="129"/>
  <c r="GD197" i="129"/>
  <c r="FE242" i="129"/>
  <c r="EF166" i="129"/>
  <c r="GD66" i="129"/>
  <c r="GD58" i="129"/>
  <c r="GD375" i="129"/>
  <c r="GD266" i="129"/>
  <c r="GD258" i="129"/>
  <c r="GD232" i="129"/>
  <c r="FE217" i="129"/>
  <c r="EF214" i="129"/>
  <c r="GD194" i="129"/>
  <c r="GD126" i="129"/>
  <c r="GD121" i="129"/>
  <c r="EF126" i="129"/>
  <c r="EF519" i="129"/>
  <c r="EF474" i="129"/>
  <c r="FE361" i="129"/>
  <c r="GD512" i="129"/>
  <c r="GD380" i="129"/>
  <c r="GD255" i="129"/>
  <c r="EF383" i="129"/>
  <c r="FF273" i="129"/>
  <c r="EF225" i="129"/>
  <c r="GD528" i="129"/>
  <c r="FE517" i="129"/>
  <c r="GD227" i="129"/>
  <c r="GD202" i="129"/>
  <c r="FE155" i="129"/>
  <c r="GD124" i="129"/>
  <c r="EF451" i="129"/>
  <c r="FE374" i="129"/>
  <c r="EF268" i="129"/>
  <c r="GE269" i="129"/>
  <c r="FE118" i="129"/>
  <c r="FE65" i="129"/>
  <c r="GD474" i="129"/>
  <c r="GD376" i="129"/>
  <c r="GD315" i="129"/>
  <c r="FE281" i="129"/>
  <c r="GD271" i="129"/>
  <c r="GD249" i="129"/>
  <c r="GD245" i="129"/>
  <c r="EF199" i="129"/>
  <c r="GD131" i="129"/>
  <c r="GD38" i="129"/>
  <c r="GD30" i="129"/>
  <c r="EF460" i="129"/>
  <c r="FE446" i="129"/>
  <c r="EG455" i="129"/>
  <c r="EF432" i="129"/>
  <c r="FE449" i="129"/>
  <c r="GD363" i="129"/>
  <c r="GD516" i="129"/>
  <c r="EF461" i="129"/>
  <c r="GD368" i="129"/>
  <c r="GD348" i="129"/>
  <c r="GD336" i="129"/>
  <c r="GD252" i="129"/>
  <c r="GD286" i="129"/>
  <c r="GD221" i="129"/>
  <c r="FE269" i="129"/>
  <c r="FE240" i="129"/>
  <c r="GD184" i="129"/>
  <c r="GD176" i="129"/>
  <c r="GD168" i="129"/>
  <c r="EF155" i="129"/>
  <c r="GD106" i="129"/>
  <c r="GD96" i="129"/>
  <c r="GD67" i="129"/>
  <c r="GD51" i="129"/>
  <c r="FE57" i="129"/>
  <c r="FE192" i="129"/>
  <c r="FF425" i="129"/>
  <c r="GD525" i="129"/>
  <c r="GD442" i="129"/>
  <c r="GD434" i="129"/>
  <c r="GD331" i="129"/>
  <c r="GD522" i="129"/>
  <c r="GD500" i="129"/>
  <c r="GD476" i="129"/>
  <c r="EF450" i="129"/>
  <c r="GD393" i="129"/>
  <c r="GD291" i="129"/>
  <c r="EF117" i="129"/>
  <c r="GD24" i="129"/>
  <c r="FE35" i="129"/>
  <c r="EF431" i="129"/>
  <c r="EF365" i="129"/>
  <c r="FE238" i="129"/>
  <c r="EF184" i="129"/>
  <c r="EF43" i="129"/>
  <c r="EF372" i="129"/>
  <c r="EF249" i="129"/>
  <c r="GE166" i="129"/>
  <c r="FE519" i="129"/>
  <c r="FE448" i="129"/>
  <c r="EF124" i="129"/>
  <c r="EF515" i="129"/>
  <c r="GD359" i="129"/>
  <c r="FE369" i="129"/>
  <c r="GD327" i="129"/>
  <c r="FE337" i="129"/>
  <c r="GD267" i="129"/>
  <c r="FE152" i="129"/>
  <c r="GD135" i="129"/>
  <c r="EF196" i="129"/>
  <c r="EF472" i="129"/>
  <c r="FF378" i="129"/>
  <c r="EF528" i="129"/>
  <c r="GF542" i="129"/>
  <c r="GD468" i="129"/>
  <c r="FE450" i="129"/>
  <c r="FE453" i="129"/>
  <c r="GD406" i="129"/>
  <c r="GD443" i="129"/>
  <c r="GD427" i="129"/>
  <c r="GD353" i="129"/>
  <c r="GD340" i="129"/>
  <c r="GD241" i="129"/>
  <c r="GD188" i="129"/>
  <c r="GD180" i="129"/>
  <c r="EF173" i="129"/>
  <c r="GD132" i="129"/>
  <c r="GD47" i="129"/>
  <c r="FE339" i="129"/>
  <c r="EG342" i="129"/>
  <c r="GD283" i="129"/>
  <c r="FE29" i="129"/>
  <c r="GF441" i="129"/>
  <c r="EH398" i="129"/>
  <c r="GF541" i="129"/>
  <c r="GF512" i="129"/>
  <c r="EH493" i="129"/>
  <c r="FG493" i="129"/>
  <c r="EH519" i="129"/>
  <c r="FG398" i="129"/>
  <c r="GF71" i="129"/>
  <c r="FG520" i="129"/>
  <c r="EH458" i="129"/>
  <c r="EH474" i="129"/>
  <c r="FG458" i="129"/>
  <c r="GF520" i="129"/>
  <c r="FG512" i="129"/>
  <c r="FH70" i="129"/>
  <c r="GF540" i="129"/>
  <c r="EH533" i="129"/>
  <c r="EH520" i="129"/>
  <c r="FG533" i="129"/>
  <c r="GF70" i="129"/>
  <c r="FF153" i="129"/>
  <c r="FF440" i="129"/>
  <c r="EG153" i="129"/>
  <c r="FF172" i="129"/>
  <c r="GE427" i="129"/>
  <c r="FF261" i="129"/>
  <c r="GE250" i="129"/>
  <c r="FF201" i="129"/>
  <c r="FF194" i="129"/>
  <c r="FF487" i="129"/>
  <c r="GE42" i="129"/>
  <c r="FF350" i="129"/>
  <c r="FF319" i="129"/>
  <c r="FF144" i="129"/>
  <c r="EG69" i="129"/>
  <c r="GE423" i="129"/>
  <c r="EG149" i="129"/>
  <c r="FF149" i="129"/>
  <c r="FF504" i="129"/>
  <c r="FF542" i="129"/>
  <c r="EG382" i="129"/>
  <c r="EG542" i="129"/>
  <c r="EG445" i="129"/>
  <c r="GE231" i="129"/>
  <c r="FF146" i="129"/>
  <c r="GE506" i="129"/>
  <c r="GE405" i="129"/>
  <c r="FF427" i="129"/>
  <c r="FF202" i="129"/>
  <c r="FF318" i="129"/>
  <c r="GE397" i="129"/>
  <c r="FF478" i="129"/>
  <c r="EG485" i="129"/>
  <c r="EG367" i="129"/>
  <c r="EG55" i="129"/>
  <c r="EG490" i="129"/>
  <c r="GE394" i="129"/>
  <c r="FF362" i="129"/>
  <c r="FF364" i="129"/>
  <c r="GE327" i="129"/>
  <c r="EG28" i="129"/>
  <c r="FF62" i="129"/>
  <c r="EG478" i="129"/>
  <c r="GE460" i="129"/>
  <c r="EG381" i="129"/>
  <c r="GE398" i="129"/>
  <c r="EG471" i="129"/>
  <c r="GE365" i="129"/>
  <c r="GE147" i="129"/>
  <c r="EG385" i="129"/>
  <c r="GE448" i="129"/>
  <c r="GE133" i="129"/>
  <c r="EG418" i="129"/>
  <c r="GE420" i="129"/>
  <c r="FF490" i="129"/>
  <c r="GE361" i="129"/>
  <c r="EG420" i="129"/>
  <c r="GE55" i="129"/>
  <c r="GE490" i="129"/>
  <c r="FF385" i="129"/>
  <c r="FF514" i="129"/>
  <c r="FF461" i="129"/>
  <c r="GE334" i="129"/>
  <c r="EG345" i="129"/>
  <c r="EG133" i="129"/>
  <c r="FF265" i="129"/>
  <c r="EG231" i="129"/>
  <c r="GE170" i="129"/>
  <c r="FF36" i="129"/>
  <c r="GE533" i="129"/>
  <c r="GG477" i="129"/>
  <c r="GE91" i="129"/>
  <c r="GE475" i="129"/>
  <c r="GE418" i="129"/>
  <c r="EG260" i="129"/>
  <c r="FF130" i="129"/>
  <c r="FF184" i="129"/>
  <c r="EG30" i="129"/>
  <c r="FF176" i="129"/>
  <c r="FF274" i="129"/>
  <c r="FF186" i="129"/>
  <c r="FF178" i="129"/>
  <c r="EG162" i="129"/>
  <c r="GE97" i="129"/>
  <c r="FF508" i="129"/>
  <c r="GE182" i="129"/>
  <c r="FF223" i="129"/>
  <c r="GE71" i="129"/>
  <c r="FF449" i="129"/>
  <c r="GE235" i="129"/>
  <c r="EG151" i="129"/>
  <c r="EG324" i="129"/>
  <c r="GE61" i="129"/>
  <c r="FF200" i="129"/>
  <c r="EG110" i="129"/>
  <c r="EG202" i="129"/>
  <c r="FF57" i="129"/>
  <c r="FF33" i="129"/>
  <c r="FF70" i="129"/>
  <c r="GE288" i="129"/>
  <c r="EG518" i="129"/>
  <c r="GE467" i="129"/>
  <c r="EG517" i="129"/>
  <c r="GE281" i="129"/>
  <c r="FF122" i="129"/>
  <c r="FF120" i="129"/>
  <c r="EG166" i="129"/>
  <c r="FF315" i="129"/>
  <c r="FF379" i="129"/>
  <c r="FF316" i="129"/>
  <c r="GG512" i="129"/>
  <c r="EG433" i="129"/>
  <c r="FF414" i="129"/>
  <c r="GE195" i="129"/>
  <c r="FF371" i="129"/>
  <c r="EG325" i="129"/>
  <c r="GE149" i="129"/>
  <c r="FF116" i="129"/>
  <c r="GE257" i="129"/>
  <c r="FF331" i="129"/>
  <c r="FF380" i="129"/>
  <c r="EG331" i="129"/>
  <c r="GE431" i="129"/>
  <c r="FF456" i="129"/>
  <c r="EG366" i="129"/>
  <c r="GE244" i="129"/>
  <c r="FF361" i="129"/>
  <c r="FF368" i="129"/>
  <c r="FF169" i="129"/>
  <c r="EG456" i="129"/>
  <c r="FF328" i="129"/>
  <c r="GE242" i="129"/>
  <c r="EG221" i="129"/>
  <c r="GE153" i="129"/>
  <c r="GE46" i="129"/>
  <c r="GE32" i="129"/>
  <c r="GE151" i="129"/>
  <c r="EG440" i="129"/>
  <c r="GE65" i="129"/>
  <c r="EG49" i="129"/>
  <c r="EG173" i="129"/>
  <c r="EG209" i="129"/>
  <c r="GG441" i="129"/>
  <c r="FF438" i="129"/>
  <c r="GE415" i="129"/>
  <c r="GE270" i="129"/>
  <c r="FF257" i="129"/>
  <c r="GE237" i="129"/>
  <c r="FF219" i="129"/>
  <c r="FF420" i="129"/>
  <c r="EG184" i="129"/>
  <c r="FH441" i="129"/>
  <c r="GE387" i="129"/>
  <c r="FF370" i="129"/>
  <c r="FF366" i="129"/>
  <c r="EG235" i="129"/>
  <c r="EG136" i="129"/>
  <c r="GE26" i="129"/>
  <c r="GE411" i="129"/>
  <c r="FF352" i="129"/>
  <c r="FF95" i="129"/>
  <c r="GE470" i="129"/>
  <c r="FF411" i="129"/>
  <c r="GE127" i="129"/>
  <c r="EG65" i="129"/>
  <c r="EG32" i="129"/>
  <c r="FF173" i="129"/>
  <c r="EG61" i="129"/>
  <c r="GE320" i="129"/>
  <c r="GE155" i="129"/>
  <c r="GE538" i="129"/>
  <c r="FF199" i="129"/>
  <c r="FF139" i="129"/>
  <c r="GE265" i="129"/>
  <c r="EG160" i="129"/>
  <c r="FF191" i="129"/>
  <c r="EG267" i="129"/>
  <c r="FF189" i="129"/>
  <c r="EG363" i="129"/>
  <c r="FF235" i="129"/>
  <c r="GE192" i="129"/>
  <c r="EG258" i="129"/>
  <c r="GE152" i="129"/>
  <c r="FF457" i="129"/>
  <c r="FF258" i="129"/>
  <c r="FF290" i="129"/>
  <c r="EG195" i="129"/>
  <c r="FF357" i="129"/>
  <c r="FF44" i="129"/>
  <c r="EG199" i="129"/>
  <c r="FF162" i="129"/>
  <c r="EG152" i="129"/>
  <c r="GE466" i="129"/>
  <c r="GE258" i="129"/>
  <c r="EG114" i="129"/>
  <c r="EG101" i="129"/>
  <c r="GE362" i="129"/>
  <c r="FF459" i="129"/>
  <c r="FF326" i="129"/>
  <c r="FF140" i="129"/>
  <c r="EG130" i="129"/>
  <c r="FF236" i="129"/>
  <c r="EG323" i="129"/>
  <c r="FF228" i="129"/>
  <c r="FF270" i="129"/>
  <c r="FF226" i="129"/>
  <c r="GE69" i="129"/>
  <c r="FF24" i="129"/>
  <c r="EG253" i="129"/>
  <c r="FF525" i="129"/>
  <c r="FF513" i="129"/>
  <c r="EG483" i="129"/>
  <c r="EG443" i="129"/>
  <c r="GE380" i="129"/>
  <c r="EG374" i="129"/>
  <c r="EG376" i="129"/>
  <c r="EG286" i="129"/>
  <c r="GE267" i="129"/>
  <c r="EG118" i="129"/>
  <c r="FF69" i="129"/>
  <c r="GE534" i="129"/>
  <c r="FF463" i="129"/>
  <c r="EG232" i="129"/>
  <c r="EG192" i="129"/>
  <c r="GE193" i="129"/>
  <c r="EG112" i="129"/>
  <c r="EG150" i="129"/>
  <c r="EG31" i="129"/>
  <c r="FF52" i="129"/>
  <c r="EG514" i="129"/>
  <c r="GE445" i="129"/>
  <c r="GE446" i="129"/>
  <c r="FF127" i="129"/>
  <c r="GE169" i="129"/>
  <c r="FF197" i="129"/>
  <c r="EG53" i="129"/>
  <c r="EG354" i="129"/>
  <c r="EG438" i="129"/>
  <c r="GE230" i="129"/>
  <c r="FF475" i="129"/>
  <c r="GE536" i="129"/>
  <c r="FF183" i="129"/>
  <c r="FF466" i="129"/>
  <c r="GE543" i="129"/>
  <c r="GE293" i="129"/>
  <c r="FF278" i="129"/>
  <c r="FF540" i="129"/>
  <c r="EG540" i="129"/>
  <c r="GE468" i="129"/>
  <c r="FF267" i="129"/>
  <c r="GE529" i="129"/>
  <c r="FF432" i="129"/>
  <c r="FF25" i="129"/>
  <c r="EG457" i="129"/>
  <c r="FF480" i="129"/>
  <c r="EG39" i="129"/>
  <c r="FF515" i="129"/>
  <c r="FF59" i="129"/>
  <c r="EG58" i="129"/>
  <c r="FF429" i="129"/>
  <c r="EG368" i="129"/>
  <c r="FF29" i="129"/>
  <c r="GE198" i="129"/>
  <c r="FF60" i="129"/>
  <c r="GE440" i="129"/>
  <c r="FF324" i="129"/>
  <c r="FF125" i="129"/>
  <c r="EG103" i="129"/>
  <c r="EG475" i="129"/>
  <c r="EG513" i="129"/>
  <c r="FF34" i="129"/>
  <c r="FF55" i="129"/>
  <c r="GE282" i="129"/>
  <c r="FF100" i="129"/>
  <c r="EG487" i="129"/>
  <c r="FF431" i="129"/>
  <c r="EG196" i="129"/>
  <c r="GE160" i="129"/>
  <c r="GE164" i="129"/>
  <c r="GE194" i="129"/>
  <c r="GE522" i="129"/>
  <c r="GE215" i="129"/>
  <c r="EG230" i="129"/>
  <c r="EG272" i="129"/>
  <c r="EG371" i="129"/>
  <c r="FF359" i="129"/>
  <c r="GE339" i="129"/>
  <c r="GE286" i="129"/>
  <c r="GE88" i="129"/>
  <c r="FF455" i="129"/>
  <c r="FF424" i="129"/>
  <c r="GE424" i="129"/>
  <c r="FF409" i="129"/>
  <c r="FF434" i="129"/>
  <c r="FF377" i="129"/>
  <c r="FF343" i="129"/>
  <c r="GE276" i="129"/>
  <c r="GE232" i="129"/>
  <c r="GE187" i="129"/>
  <c r="FF185" i="129"/>
  <c r="FF177" i="129"/>
  <c r="EG176" i="129"/>
  <c r="EG180" i="129"/>
  <c r="FF159" i="129"/>
  <c r="GE123" i="129"/>
  <c r="GE295" i="129"/>
  <c r="FF252" i="129"/>
  <c r="FF286" i="129"/>
  <c r="FF473" i="129"/>
  <c r="EG508" i="129"/>
  <c r="EG270" i="129"/>
  <c r="GE463" i="129"/>
  <c r="EG465" i="129"/>
  <c r="EG466" i="129"/>
  <c r="GE434" i="129"/>
  <c r="GE383" i="129"/>
  <c r="FF482" i="129"/>
  <c r="EG45" i="129"/>
  <c r="GE400" i="129"/>
  <c r="GE395" i="129"/>
  <c r="EG217" i="129"/>
  <c r="EG365" i="129"/>
  <c r="EG60" i="129"/>
  <c r="GE40" i="129"/>
  <c r="FH398" i="129"/>
  <c r="EG369" i="129"/>
  <c r="EG274" i="129"/>
  <c r="FF269" i="129"/>
  <c r="EG236" i="129"/>
  <c r="FF119" i="129"/>
  <c r="GE103" i="129"/>
  <c r="GE31" i="129"/>
  <c r="EG164" i="129"/>
  <c r="EG175" i="129"/>
  <c r="EG115" i="129"/>
  <c r="FF37" i="129"/>
  <c r="GE428" i="129"/>
  <c r="EG427" i="129"/>
  <c r="EG201" i="129"/>
  <c r="FF283" i="129"/>
  <c r="EG377" i="129"/>
  <c r="EG350" i="129"/>
  <c r="EG268" i="129"/>
  <c r="EG263" i="129"/>
  <c r="EG259" i="129"/>
  <c r="EG200" i="129"/>
  <c r="FF182" i="129"/>
  <c r="GE252" i="129"/>
  <c r="FF180" i="129"/>
  <c r="FF188" i="129"/>
  <c r="EG181" i="129"/>
  <c r="EG165" i="129"/>
  <c r="GE68" i="129"/>
  <c r="EG113" i="129"/>
  <c r="FF519" i="129"/>
  <c r="EG504" i="129"/>
  <c r="GG398" i="129"/>
  <c r="EG276" i="129"/>
  <c r="EG59" i="129"/>
  <c r="FF374" i="129"/>
  <c r="EG348" i="129"/>
  <c r="GE240" i="129"/>
  <c r="EG44" i="129"/>
  <c r="GE324" i="129"/>
  <c r="GE404" i="129"/>
  <c r="GE86" i="129"/>
  <c r="FF535" i="129"/>
  <c r="FF323" i="129"/>
  <c r="FF111" i="129"/>
  <c r="EG96" i="129"/>
  <c r="GE77" i="129"/>
  <c r="GE408" i="129"/>
  <c r="FF353" i="129"/>
  <c r="FF334" i="129"/>
  <c r="GE173" i="129"/>
  <c r="GE29" i="129"/>
  <c r="EG283" i="129"/>
  <c r="GE487" i="129"/>
  <c r="FF460" i="129"/>
  <c r="GE177" i="129"/>
  <c r="GE421" i="129"/>
  <c r="GE371" i="129"/>
  <c r="GE96" i="129"/>
  <c r="EG460" i="129"/>
  <c r="GE526" i="129"/>
  <c r="EG159" i="129"/>
  <c r="EG278" i="129"/>
  <c r="EG463" i="129"/>
  <c r="GE528" i="129"/>
  <c r="EG509" i="129"/>
  <c r="GE465" i="129"/>
  <c r="EG464" i="129"/>
  <c r="GE338" i="129"/>
  <c r="GE341" i="129"/>
  <c r="GE214" i="129"/>
  <c r="FF105" i="129"/>
  <c r="EG52" i="129"/>
  <c r="EG467" i="129"/>
  <c r="EG191" i="129"/>
  <c r="GE249" i="129"/>
  <c r="GE516" i="129"/>
  <c r="FF347" i="129"/>
  <c r="GE234" i="129"/>
  <c r="FF229" i="129"/>
  <c r="GE366" i="129"/>
  <c r="EG535" i="129"/>
  <c r="GE492" i="129"/>
  <c r="FF369" i="129"/>
  <c r="GE514" i="129"/>
  <c r="FF437" i="129"/>
  <c r="EG338" i="129"/>
  <c r="EG317" i="129"/>
  <c r="EG273" i="129"/>
  <c r="EG229" i="129"/>
  <c r="FF115" i="129"/>
  <c r="FF94" i="129"/>
  <c r="GE456" i="129"/>
  <c r="FF471" i="129"/>
  <c r="FF419" i="129"/>
  <c r="FF161" i="129"/>
  <c r="EG36" i="129"/>
  <c r="EG326" i="129"/>
  <c r="FF237" i="129"/>
  <c r="EG172" i="129"/>
  <c r="GE163" i="129"/>
  <c r="GE161" i="129"/>
  <c r="EG105" i="129"/>
  <c r="GE236" i="129"/>
  <c r="FF373" i="129"/>
  <c r="GE53" i="129"/>
  <c r="FF259" i="129"/>
  <c r="GE453" i="129"/>
  <c r="EG414" i="129"/>
  <c r="EG458" i="129"/>
  <c r="EG430" i="129"/>
  <c r="FF416" i="129"/>
  <c r="EG434" i="129"/>
  <c r="GE336" i="129"/>
  <c r="GE181" i="129"/>
  <c r="GE174" i="129"/>
  <c r="GE201" i="129"/>
  <c r="EG186" i="129"/>
  <c r="EG178" i="129"/>
  <c r="FF142" i="129"/>
  <c r="FF131" i="129"/>
  <c r="GE165" i="129"/>
  <c r="FF123" i="129"/>
  <c r="FF121" i="129"/>
  <c r="GE332" i="129"/>
  <c r="GE347" i="129"/>
  <c r="EG318" i="129"/>
  <c r="GE280" i="129"/>
  <c r="EG241" i="129"/>
  <c r="EG261" i="129"/>
  <c r="FF66" i="129"/>
  <c r="EG56" i="129"/>
  <c r="EG64" i="129"/>
  <c r="FF510" i="129"/>
  <c r="EG453" i="129"/>
  <c r="EG335" i="129"/>
  <c r="EG315" i="129"/>
  <c r="GE441" i="129"/>
  <c r="GE125" i="129"/>
  <c r="GE253" i="129"/>
  <c r="FF147" i="129"/>
  <c r="GE246" i="129"/>
  <c r="EG158" i="129"/>
  <c r="FF65" i="129"/>
  <c r="GE28" i="129"/>
  <c r="FF53" i="129"/>
  <c r="FH533" i="129"/>
  <c r="GE353" i="129"/>
  <c r="GE247" i="129"/>
  <c r="GE148" i="129"/>
  <c r="GE266" i="129"/>
  <c r="FF168" i="129"/>
  <c r="GE511" i="129"/>
  <c r="EG461" i="129"/>
  <c r="FF541" i="129"/>
  <c r="GE396" i="129"/>
  <c r="GE291" i="129"/>
  <c r="FF469" i="129"/>
  <c r="FF451" i="129"/>
  <c r="FF413" i="129"/>
  <c r="EG174" i="129"/>
  <c r="FF181" i="129"/>
  <c r="EG188" i="129"/>
  <c r="FF158" i="129"/>
  <c r="FF145" i="129"/>
  <c r="FF435" i="129"/>
  <c r="GE426" i="129"/>
  <c r="EG423" i="129"/>
  <c r="FF381" i="129"/>
  <c r="FF344" i="129"/>
  <c r="FF232" i="129"/>
  <c r="FF220" i="129"/>
  <c r="GE175" i="129"/>
  <c r="FF114" i="129"/>
  <c r="FF132" i="129"/>
  <c r="GE47" i="129"/>
  <c r="EG48" i="129"/>
  <c r="EG351" i="129"/>
  <c r="GE277" i="129"/>
  <c r="EG125" i="129"/>
  <c r="FF430" i="129"/>
  <c r="GE510" i="129"/>
  <c r="FF506" i="129"/>
  <c r="FF543" i="129"/>
  <c r="FF502" i="129"/>
  <c r="EG425" i="129"/>
  <c r="FF403" i="129"/>
  <c r="GE290" i="129"/>
  <c r="EG334" i="129"/>
  <c r="GE205" i="129"/>
  <c r="GE476" i="129"/>
  <c r="GE457" i="129"/>
  <c r="FF360" i="129"/>
  <c r="EG266" i="129"/>
  <c r="GE225" i="129"/>
  <c r="GE226" i="129"/>
  <c r="EG222" i="129"/>
  <c r="EG179" i="129"/>
  <c r="FF133" i="129"/>
  <c r="GE378" i="129"/>
  <c r="FF410" i="129"/>
  <c r="GE275" i="129"/>
  <c r="EG227" i="129"/>
  <c r="FF192" i="129"/>
  <c r="FF218" i="129"/>
  <c r="EG126" i="129"/>
  <c r="EG132" i="129"/>
  <c r="EG67" i="129"/>
  <c r="GE200" i="129"/>
  <c r="GE219" i="129"/>
  <c r="EG441" i="129"/>
  <c r="EI441" i="129" s="1"/>
  <c r="GE271" i="129"/>
  <c r="EG372" i="129"/>
  <c r="GE425" i="129"/>
  <c r="EG447" i="129"/>
  <c r="GE90" i="129"/>
  <c r="GE523" i="129"/>
  <c r="GE432" i="129"/>
  <c r="FF195" i="129"/>
  <c r="EG539" i="129"/>
  <c r="FF539" i="129"/>
  <c r="FF511" i="129"/>
  <c r="EG510" i="129"/>
  <c r="EG506" i="129"/>
  <c r="GE501" i="129"/>
  <c r="GE471" i="129"/>
  <c r="GE399" i="129"/>
  <c r="EG277" i="129"/>
  <c r="GE268" i="129"/>
  <c r="GE442" i="129"/>
  <c r="GE388" i="129"/>
  <c r="FF268" i="129"/>
  <c r="EG343" i="129"/>
  <c r="GE248" i="129"/>
  <c r="FF238" i="129"/>
  <c r="GE27" i="129"/>
  <c r="EG27" i="129"/>
  <c r="GE48" i="129"/>
  <c r="FF43" i="129"/>
  <c r="FF58" i="129"/>
  <c r="EG482" i="129"/>
  <c r="FF518" i="129"/>
  <c r="EG486" i="129"/>
  <c r="EG474" i="129"/>
  <c r="FF470" i="129"/>
  <c r="FF453" i="129"/>
  <c r="GE462" i="129"/>
  <c r="GE429" i="129"/>
  <c r="GE410" i="129"/>
  <c r="EG66" i="129"/>
  <c r="GE67" i="129"/>
  <c r="EG476" i="129"/>
  <c r="FF462" i="129"/>
  <c r="GE197" i="129"/>
  <c r="GE532" i="129"/>
  <c r="FF509" i="129"/>
  <c r="EG357" i="129"/>
  <c r="FF388" i="129"/>
  <c r="EG356" i="129"/>
  <c r="FF346" i="129"/>
  <c r="EG383" i="129"/>
  <c r="FF335" i="129"/>
  <c r="FF327" i="129"/>
  <c r="FF317" i="129"/>
  <c r="EG349" i="129"/>
  <c r="GE333" i="129"/>
  <c r="GE318" i="129"/>
  <c r="EG319" i="129"/>
  <c r="GE259" i="129"/>
  <c r="GE196" i="129"/>
  <c r="FF93" i="129"/>
  <c r="FF97" i="129"/>
  <c r="FF412" i="129"/>
  <c r="FF325" i="129"/>
  <c r="FF351" i="129"/>
  <c r="FF291" i="129"/>
  <c r="FF354" i="129"/>
  <c r="EG264" i="129"/>
  <c r="EG271" i="129"/>
  <c r="FF262" i="129"/>
  <c r="GE150" i="129"/>
  <c r="FF167" i="129"/>
  <c r="GE191" i="129"/>
  <c r="EG239" i="129"/>
  <c r="GE452" i="129"/>
  <c r="GE413" i="129"/>
  <c r="FF256" i="129"/>
  <c r="FF227" i="129"/>
  <c r="GE84" i="129"/>
  <c r="FF108" i="129"/>
  <c r="FF102" i="129"/>
  <c r="FF35" i="129"/>
  <c r="GE518" i="129"/>
  <c r="EG452" i="129"/>
  <c r="FF454" i="129"/>
  <c r="FF426" i="129"/>
  <c r="GE447" i="129"/>
  <c r="FF253" i="129"/>
  <c r="GE372" i="129"/>
  <c r="GE263" i="129"/>
  <c r="GE179" i="129"/>
  <c r="EG25" i="129"/>
  <c r="EG502" i="129"/>
  <c r="GE497" i="129"/>
  <c r="EG411" i="129"/>
  <c r="FF89" i="129"/>
  <c r="GE78" i="129"/>
  <c r="FF48" i="129"/>
  <c r="EG472" i="129"/>
  <c r="EG507" i="129"/>
  <c r="GE436" i="129"/>
  <c r="FF407" i="129"/>
  <c r="FF338" i="129"/>
  <c r="FF356" i="129"/>
  <c r="EG373" i="129"/>
  <c r="GE355" i="129"/>
  <c r="FF333" i="129"/>
  <c r="GE350" i="129"/>
  <c r="FF349" i="129"/>
  <c r="FF341" i="129"/>
  <c r="EG340" i="129"/>
  <c r="EG339" i="129"/>
  <c r="FF329" i="129"/>
  <c r="FF266" i="129"/>
  <c r="GE233" i="129"/>
  <c r="GE79" i="129"/>
  <c r="EG94" i="129"/>
  <c r="GE72" i="129"/>
  <c r="GE60" i="129"/>
  <c r="FF56" i="129"/>
  <c r="GE381" i="129"/>
  <c r="GE221" i="129"/>
  <c r="GE115" i="129"/>
  <c r="GE461" i="129"/>
  <c r="EG403" i="129"/>
  <c r="GE154" i="129"/>
  <c r="EG89" i="129"/>
  <c r="GE515" i="129"/>
  <c r="EG515" i="129"/>
  <c r="FF442" i="129"/>
  <c r="FF439" i="129"/>
  <c r="FF423" i="129"/>
  <c r="EG388" i="129"/>
  <c r="GE376" i="129"/>
  <c r="EG336" i="129"/>
  <c r="FF170" i="129"/>
  <c r="FF190" i="129"/>
  <c r="EG104" i="129"/>
  <c r="FF101" i="129"/>
  <c r="FF64" i="129"/>
  <c r="GE56" i="129"/>
  <c r="GE535" i="129"/>
  <c r="GG542" i="129"/>
  <c r="GG537" i="129"/>
  <c r="GE472" i="129"/>
  <c r="EG436" i="129"/>
  <c r="EG219" i="129"/>
  <c r="FF217" i="129"/>
  <c r="GE124" i="129"/>
  <c r="EG108" i="129"/>
  <c r="EG97" i="129"/>
  <c r="GE73" i="129"/>
  <c r="FF452" i="129"/>
  <c r="FF483" i="129"/>
  <c r="GE439" i="129"/>
  <c r="EG262" i="129"/>
  <c r="GE139" i="129"/>
  <c r="GE158" i="129"/>
  <c r="FF99" i="129"/>
  <c r="EG139" i="129"/>
  <c r="FF54" i="129"/>
  <c r="FF224" i="129"/>
  <c r="GE207" i="129"/>
  <c r="GE273" i="129"/>
  <c r="GG540" i="129"/>
  <c r="EG386" i="129"/>
  <c r="EG346" i="129"/>
  <c r="GE349" i="129"/>
  <c r="EG327" i="129"/>
  <c r="FF27" i="129"/>
  <c r="GE527" i="129"/>
  <c r="FF287" i="129"/>
  <c r="FF143" i="129"/>
  <c r="EG50" i="129"/>
  <c r="GE223" i="129"/>
  <c r="FF49" i="129"/>
  <c r="GE285" i="129"/>
  <c r="EG470" i="129"/>
  <c r="FF386" i="129"/>
  <c r="EG361" i="129"/>
  <c r="EG333" i="129"/>
  <c r="EG341" i="129"/>
  <c r="EG289" i="129"/>
  <c r="GE156" i="129"/>
  <c r="EG193" i="129"/>
  <c r="EG131" i="129"/>
  <c r="EG102" i="129"/>
  <c r="EG127" i="129"/>
  <c r="FF61" i="129"/>
  <c r="EG42" i="129"/>
  <c r="FF30" i="129"/>
  <c r="GE278" i="129"/>
  <c r="GE272" i="129"/>
  <c r="FF271" i="129"/>
  <c r="GE176" i="129"/>
  <c r="GE203" i="129"/>
  <c r="GE36" i="129"/>
  <c r="EG116" i="129"/>
  <c r="GE64" i="129"/>
  <c r="EG47" i="129"/>
  <c r="GE227" i="129"/>
  <c r="EG426" i="129"/>
  <c r="FF384" i="129"/>
  <c r="EG347" i="129"/>
  <c r="FF260" i="129"/>
  <c r="FF230" i="129"/>
  <c r="EG218" i="129"/>
  <c r="EG177" i="129"/>
  <c r="EG111" i="129"/>
  <c r="GE455" i="129"/>
  <c r="GE438" i="129"/>
  <c r="FF221" i="129"/>
  <c r="EG182" i="129"/>
  <c r="GE81" i="129"/>
  <c r="EG68" i="129"/>
  <c r="FF289" i="129"/>
  <c r="GG541" i="129"/>
  <c r="FF447" i="129"/>
  <c r="EG353" i="129"/>
  <c r="EG265" i="129"/>
  <c r="EG170" i="129"/>
  <c r="EG169" i="129"/>
  <c r="EG168" i="129"/>
  <c r="GE87" i="129"/>
  <c r="EG46" i="129"/>
  <c r="GE519" i="129"/>
  <c r="EG223" i="129"/>
  <c r="EG148" i="129"/>
  <c r="GE132" i="129"/>
  <c r="EG29" i="129"/>
  <c r="GE354" i="129"/>
  <c r="FF486" i="129"/>
  <c r="GG533" i="129"/>
  <c r="EG530" i="129"/>
  <c r="FF530" i="129"/>
  <c r="GE524" i="129"/>
  <c r="GE401" i="129"/>
  <c r="GE382" i="129"/>
  <c r="EG359" i="129"/>
  <c r="EG269" i="129"/>
  <c r="EG213" i="129"/>
  <c r="GE335" i="129"/>
  <c r="GE340" i="129"/>
  <c r="GE329" i="129"/>
  <c r="EG256" i="129"/>
  <c r="EG225" i="129"/>
  <c r="GE54" i="129"/>
  <c r="EG519" i="129"/>
  <c r="EG525" i="129"/>
  <c r="FF436" i="129"/>
  <c r="EG370" i="129"/>
  <c r="FE46" i="129"/>
  <c r="GE43" i="129"/>
  <c r="FF474" i="129"/>
  <c r="GE130" i="129"/>
  <c r="EG128" i="129"/>
  <c r="EG93" i="129"/>
  <c r="FE49" i="129"/>
  <c r="FH512" i="129"/>
  <c r="FF444" i="129"/>
  <c r="EG473" i="129"/>
  <c r="EG419" i="129"/>
  <c r="FE535" i="129"/>
  <c r="GE391" i="129"/>
  <c r="FF512" i="129"/>
  <c r="EG355" i="129"/>
  <c r="EG431" i="129"/>
  <c r="FF441" i="129"/>
  <c r="FE218" i="129"/>
  <c r="FE219" i="129"/>
  <c r="EF164" i="129"/>
  <c r="EG117" i="129"/>
  <c r="GE315" i="129"/>
  <c r="GF375" i="129"/>
  <c r="FF196" i="129"/>
  <c r="FE137" i="129"/>
  <c r="EF120" i="129"/>
  <c r="EF29" i="129"/>
  <c r="FE377" i="129"/>
  <c r="EG412" i="129"/>
  <c r="GE444" i="129"/>
  <c r="EG352" i="129"/>
  <c r="GE480" i="129"/>
  <c r="EF480" i="129"/>
  <c r="FF372" i="129"/>
  <c r="EF193" i="129"/>
  <c r="FF91" i="129"/>
  <c r="GE168" i="129"/>
  <c r="EF114" i="129"/>
  <c r="EF247" i="129"/>
  <c r="FE442" i="129"/>
  <c r="EG364" i="129"/>
  <c r="FE363" i="129"/>
  <c r="EG329" i="129"/>
  <c r="FE177" i="129"/>
  <c r="FE176" i="129"/>
  <c r="EG462" i="129"/>
  <c r="FF415" i="129"/>
  <c r="EG429" i="129"/>
  <c r="FF345" i="129"/>
  <c r="FF375" i="129"/>
  <c r="GE337" i="129"/>
  <c r="GE409" i="129"/>
  <c r="EG358" i="129"/>
  <c r="EG234" i="129"/>
  <c r="FE262" i="129"/>
  <c r="GE316" i="129"/>
  <c r="EF234" i="129"/>
  <c r="EG275" i="129"/>
  <c r="GE261" i="129"/>
  <c r="EG224" i="129"/>
  <c r="EF175" i="129"/>
  <c r="FE234" i="129"/>
  <c r="EF144" i="129"/>
  <c r="FF117" i="129"/>
  <c r="GE126" i="129"/>
  <c r="EF141" i="129"/>
  <c r="FE132" i="129"/>
  <c r="FF126" i="129"/>
  <c r="EF142" i="129"/>
  <c r="EF147" i="129"/>
  <c r="GE520" i="129"/>
  <c r="GG521" i="129"/>
  <c r="EG516" i="129"/>
  <c r="FE437" i="129"/>
  <c r="FF363" i="129"/>
  <c r="GE184" i="129"/>
  <c r="FE167" i="129"/>
  <c r="FF42" i="129"/>
  <c r="EG24" i="129"/>
  <c r="FF28" i="129"/>
  <c r="EG437" i="129"/>
  <c r="FE451" i="129"/>
  <c r="FE328" i="129"/>
  <c r="GE183" i="129"/>
  <c r="FF276" i="129"/>
  <c r="FF174" i="129"/>
  <c r="FF163" i="129"/>
  <c r="FE165" i="129"/>
  <c r="GD495" i="129"/>
  <c r="EF436" i="129"/>
  <c r="FH355" i="129"/>
  <c r="EF59" i="129"/>
  <c r="EG26" i="129"/>
  <c r="GD537" i="129"/>
  <c r="GD292" i="129"/>
  <c r="EG451" i="129"/>
  <c r="GE435" i="129"/>
  <c r="FE362" i="129"/>
  <c r="GE254" i="129"/>
  <c r="EF220" i="129"/>
  <c r="EG183" i="129"/>
  <c r="GE136" i="129"/>
  <c r="EG167" i="129"/>
  <c r="EG123" i="129"/>
  <c r="EF54" i="129"/>
  <c r="EF38" i="129"/>
  <c r="EF32" i="129"/>
  <c r="EF261" i="129"/>
  <c r="EG37" i="129"/>
  <c r="GE37" i="129"/>
  <c r="GE70" i="129"/>
  <c r="EG70" i="129"/>
  <c r="GD149" i="129"/>
  <c r="GE117" i="129"/>
  <c r="FE115" i="129"/>
  <c r="EF115" i="129"/>
  <c r="GF533" i="129"/>
  <c r="FE528" i="129"/>
  <c r="GD523" i="129"/>
  <c r="EG444" i="129"/>
  <c r="GD394" i="129"/>
  <c r="EG415" i="129"/>
  <c r="GD357" i="129"/>
  <c r="EG163" i="129"/>
  <c r="GD114" i="129"/>
  <c r="EG189" i="129"/>
  <c r="GE189" i="129"/>
  <c r="EF42" i="129"/>
  <c r="FE42" i="129"/>
  <c r="GD472" i="129"/>
  <c r="FE447" i="129"/>
  <c r="GD410" i="129"/>
  <c r="EG435" i="129"/>
  <c r="EG424" i="129"/>
  <c r="EG410" i="129"/>
  <c r="GE419" i="129"/>
  <c r="FF355" i="129"/>
  <c r="GD294" i="129"/>
  <c r="EF121" i="129"/>
  <c r="GE245" i="129"/>
  <c r="FF242" i="129"/>
  <c r="EG242" i="129"/>
  <c r="EF270" i="129"/>
  <c r="FE270" i="129"/>
  <c r="GE220" i="129"/>
  <c r="EG220" i="129"/>
  <c r="FF98" i="129"/>
  <c r="EG98" i="129"/>
  <c r="EG442" i="129"/>
  <c r="EG439" i="129"/>
  <c r="FE372" i="129"/>
  <c r="GD247" i="129"/>
  <c r="FE141" i="129"/>
  <c r="EF169" i="129"/>
  <c r="EF271" i="129"/>
  <c r="FE271" i="129"/>
  <c r="FF107" i="129"/>
  <c r="EG107" i="129"/>
  <c r="EG137" i="129"/>
  <c r="EG51" i="129"/>
  <c r="FF51" i="129"/>
  <c r="GD480" i="129"/>
  <c r="GD444" i="129"/>
  <c r="GD439" i="129"/>
  <c r="EG378" i="129"/>
  <c r="GD318" i="129"/>
  <c r="GD297" i="129"/>
  <c r="FF275" i="129"/>
  <c r="GD209" i="129"/>
  <c r="FE147" i="129"/>
  <c r="EF137" i="129"/>
  <c r="FF255" i="129"/>
  <c r="EG255" i="129"/>
  <c r="FF467" i="129"/>
  <c r="FE381" i="129"/>
  <c r="GE304" i="129"/>
  <c r="GD234" i="129"/>
  <c r="GD311" i="129"/>
  <c r="EG197" i="129"/>
  <c r="FE154" i="129"/>
  <c r="FE133" i="129"/>
  <c r="FF96" i="129"/>
  <c r="FF46" i="129"/>
  <c r="EF26" i="129"/>
  <c r="FE26" i="129"/>
  <c r="EF235" i="129"/>
  <c r="FE235" i="129"/>
  <c r="EF535" i="129"/>
  <c r="GD524" i="129"/>
  <c r="GD417" i="129"/>
  <c r="GD389" i="129"/>
  <c r="EG316" i="129"/>
  <c r="GD164" i="129"/>
  <c r="EG375" i="129"/>
  <c r="EF334" i="129"/>
  <c r="GE180" i="129"/>
  <c r="GE134" i="129"/>
  <c r="GE93" i="129"/>
  <c r="EF377" i="129"/>
  <c r="GE294" i="129"/>
  <c r="EF213" i="129"/>
  <c r="GD120" i="129"/>
  <c r="GD32" i="129"/>
  <c r="FF485" i="129"/>
  <c r="EG480" i="129"/>
  <c r="GE473" i="129"/>
  <c r="EF434" i="129"/>
  <c r="EG121" i="129"/>
  <c r="FF113" i="129"/>
  <c r="FE63" i="129"/>
  <c r="GE51" i="129"/>
  <c r="EF46" i="129"/>
  <c r="FE50" i="129"/>
  <c r="FE34" i="129"/>
  <c r="GE25" i="129"/>
  <c r="EG512" i="129"/>
  <c r="EF150" i="129"/>
  <c r="FF135" i="129"/>
  <c r="EG35" i="129"/>
  <c r="EF49" i="129"/>
  <c r="EF37" i="129"/>
  <c r="GE352" i="129"/>
  <c r="GD170" i="129"/>
  <c r="FE124" i="129"/>
  <c r="GD29" i="129"/>
  <c r="GE374" i="129"/>
  <c r="EF227" i="129"/>
  <c r="GE228" i="129"/>
  <c r="GE185" i="129"/>
  <c r="FE144" i="129"/>
  <c r="FE142" i="129"/>
  <c r="FF128" i="129"/>
  <c r="FF106" i="129"/>
  <c r="EF69" i="129"/>
  <c r="FF68" i="129"/>
  <c r="EG63" i="129"/>
  <c r="FE58" i="129"/>
  <c r="FE37" i="129"/>
  <c r="FF39" i="129"/>
  <c r="EF64" i="129"/>
  <c r="FE431" i="129"/>
  <c r="FF277" i="129"/>
  <c r="FF209" i="129"/>
  <c r="GE45" i="129"/>
  <c r="FF448" i="129"/>
  <c r="EG446" i="129"/>
  <c r="GE224" i="129"/>
  <c r="FF187" i="129"/>
  <c r="FE188" i="129"/>
  <c r="FE180" i="129"/>
  <c r="FE161" i="129"/>
  <c r="GE94" i="129"/>
  <c r="GE344" i="129"/>
  <c r="GE66" i="129"/>
  <c r="GE512" i="129"/>
  <c r="GE218" i="129"/>
  <c r="GE202" i="129"/>
  <c r="EG91" i="129"/>
  <c r="GD128" i="129"/>
  <c r="GD109" i="129"/>
  <c r="GD95" i="129"/>
  <c r="GE486" i="129"/>
  <c r="EG469" i="129"/>
  <c r="FE474" i="129"/>
  <c r="FE436" i="129"/>
  <c r="GE369" i="129"/>
  <c r="GE358" i="129"/>
  <c r="EG379" i="129"/>
  <c r="GE319" i="129"/>
  <c r="FF263" i="129"/>
  <c r="FE226" i="129"/>
  <c r="EF172" i="129"/>
  <c r="EG100" i="129"/>
  <c r="GE114" i="129"/>
  <c r="GE110" i="129"/>
  <c r="FE54" i="129"/>
  <c r="GE24" i="129"/>
  <c r="EG43" i="129"/>
  <c r="GE38" i="129"/>
  <c r="EG344" i="129"/>
  <c r="EG362" i="129"/>
  <c r="GE211" i="129"/>
  <c r="FF103" i="129"/>
  <c r="GE52" i="129"/>
  <c r="FE478" i="129"/>
  <c r="FE190" i="129"/>
  <c r="FF151" i="129"/>
  <c r="EG34" i="129"/>
  <c r="GE412" i="129"/>
  <c r="FF164" i="129"/>
  <c r="FF160" i="129"/>
  <c r="GD25" i="129"/>
  <c r="FF536" i="129"/>
  <c r="EF459" i="129"/>
  <c r="FF443" i="129"/>
  <c r="EF263" i="129"/>
  <c r="FF241" i="129"/>
  <c r="FF109" i="129"/>
  <c r="GE260" i="129"/>
  <c r="FE248" i="129"/>
  <c r="EF194" i="129"/>
  <c r="GD459" i="129"/>
  <c r="GE433" i="129"/>
  <c r="GD388" i="129"/>
  <c r="FF376" i="129"/>
  <c r="FF367" i="129"/>
  <c r="GD300" i="129"/>
  <c r="FG70" i="129"/>
  <c r="EH70" i="129"/>
  <c r="EF41" i="129"/>
  <c r="EG40" i="129"/>
  <c r="FF40" i="129"/>
  <c r="GD471" i="129"/>
  <c r="GD49" i="129"/>
  <c r="GG70" i="129"/>
  <c r="GF519" i="129"/>
  <c r="EF170" i="129"/>
  <c r="FE204" i="129"/>
  <c r="EG147" i="129"/>
  <c r="FE260" i="129"/>
  <c r="GD501" i="129"/>
  <c r="FE471" i="129"/>
  <c r="FE383" i="129"/>
  <c r="GD276" i="129"/>
  <c r="GD307" i="129"/>
  <c r="GE251" i="129"/>
  <c r="FF340" i="129"/>
  <c r="EG330" i="129"/>
  <c r="GE95" i="129"/>
  <c r="EG95" i="129"/>
  <c r="GE122" i="129"/>
  <c r="EG122" i="129"/>
  <c r="FE476" i="129"/>
  <c r="EF476" i="129"/>
  <c r="FF507" i="129"/>
  <c r="GD518" i="129"/>
  <c r="GD362" i="129"/>
  <c r="EG138" i="129"/>
  <c r="FE469" i="129"/>
  <c r="FF422" i="129"/>
  <c r="FE223" i="129"/>
  <c r="GD502" i="129"/>
  <c r="FH519" i="129"/>
  <c r="GG519" i="129"/>
  <c r="EG422" i="129"/>
  <c r="FF225" i="129"/>
  <c r="GE238" i="129"/>
  <c r="GE384" i="129"/>
  <c r="FE243" i="129"/>
  <c r="FF383" i="129"/>
  <c r="EF325" i="129"/>
  <c r="EG328" i="129"/>
  <c r="EG190" i="129"/>
  <c r="GE80" i="129"/>
  <c r="GE121" i="129"/>
  <c r="GE63" i="129"/>
  <c r="EG38" i="129"/>
  <c r="GE49" i="129"/>
  <c r="GE33" i="129"/>
  <c r="GD403" i="129"/>
  <c r="FE67" i="129"/>
  <c r="GE89" i="129"/>
  <c r="GE85" i="129"/>
  <c r="GD46" i="129"/>
  <c r="GE517" i="129"/>
  <c r="FE459" i="129"/>
  <c r="EF455" i="129"/>
  <c r="FE445" i="129"/>
  <c r="GE459" i="129"/>
  <c r="EF433" i="129"/>
  <c r="GE368" i="129"/>
  <c r="GE317" i="129"/>
  <c r="EF238" i="129"/>
  <c r="EG198" i="129"/>
  <c r="EF195" i="129"/>
  <c r="FE174" i="129"/>
  <c r="EF171" i="129"/>
  <c r="FE159" i="129"/>
  <c r="EF143" i="129"/>
  <c r="FF141" i="129"/>
  <c r="GE112" i="129"/>
  <c r="EF40" i="129"/>
  <c r="EF24" i="129"/>
  <c r="FG375" i="129"/>
  <c r="GE39" i="129"/>
  <c r="EF376" i="129"/>
  <c r="FE326" i="129"/>
  <c r="FF26" i="129"/>
  <c r="GE513" i="129"/>
  <c r="EG384" i="129"/>
  <c r="GE279" i="129"/>
  <c r="GE229" i="129"/>
  <c r="EG171" i="129"/>
  <c r="GE138" i="129"/>
  <c r="EG92" i="129"/>
  <c r="EG120" i="129"/>
  <c r="GE129" i="129"/>
  <c r="FF138" i="129"/>
  <c r="GE58" i="129"/>
  <c r="FG519" i="129"/>
  <c r="EG534" i="129"/>
  <c r="FF445" i="129"/>
  <c r="EF452" i="129"/>
  <c r="EG428" i="129"/>
  <c r="GE367" i="129"/>
  <c r="GE75" i="129"/>
  <c r="GD37" i="129"/>
  <c r="FF63" i="129"/>
  <c r="GE508" i="129"/>
  <c r="EG484" i="129"/>
  <c r="EF478" i="129"/>
  <c r="EF440" i="129"/>
  <c r="EF364" i="129"/>
  <c r="GG355" i="129"/>
  <c r="GE346" i="129"/>
  <c r="GE186" i="129"/>
  <c r="FE131" i="129"/>
  <c r="FE123" i="129"/>
  <c r="FE70" i="129"/>
  <c r="GE59" i="129"/>
  <c r="GD72" i="129"/>
  <c r="FE439" i="129"/>
  <c r="EG409" i="129"/>
  <c r="GE363" i="129"/>
  <c r="GF355" i="129"/>
  <c r="FF348" i="129"/>
  <c r="GE256" i="129"/>
  <c r="FF240" i="129"/>
  <c r="FF150" i="129"/>
  <c r="GE82" i="129"/>
  <c r="GE35" i="129"/>
  <c r="GE50" i="129"/>
  <c r="GE30" i="129"/>
  <c r="FF418" i="129"/>
  <c r="EG203" i="129"/>
  <c r="FE119" i="129"/>
  <c r="FF112" i="129"/>
  <c r="FE116" i="129"/>
  <c r="FF110" i="129"/>
  <c r="GE135" i="129"/>
  <c r="FE145" i="129"/>
  <c r="EG129" i="129"/>
  <c r="GE111" i="129"/>
  <c r="FF104" i="129"/>
  <c r="EF139" i="129"/>
  <c r="GE44" i="129"/>
  <c r="EG41" i="129"/>
  <c r="GD325" i="129"/>
  <c r="GD319" i="129"/>
  <c r="GE313" i="129"/>
  <c r="GD290" i="129"/>
  <c r="GD308" i="129"/>
  <c r="GD280" i="129"/>
  <c r="GD233" i="129"/>
  <c r="GD195" i="129"/>
  <c r="EF123" i="129"/>
  <c r="FF50" i="129"/>
  <c r="EG62" i="129"/>
  <c r="FF31" i="129"/>
  <c r="GG474" i="129"/>
  <c r="FF428" i="129"/>
  <c r="FF458" i="129"/>
  <c r="EG413" i="129"/>
  <c r="GE379" i="129"/>
  <c r="GE323" i="129"/>
  <c r="EF250" i="129"/>
  <c r="FF231" i="129"/>
  <c r="GE142" i="129"/>
  <c r="FF152" i="129"/>
  <c r="GE131" i="129"/>
  <c r="GE109" i="129"/>
  <c r="EF239" i="129"/>
  <c r="FE66" i="129"/>
  <c r="GD455" i="129"/>
  <c r="EF462" i="129"/>
  <c r="EG448" i="129"/>
  <c r="GD400" i="129"/>
  <c r="FF365" i="129"/>
  <c r="GD330" i="129"/>
  <c r="EG287" i="129"/>
  <c r="EF277" i="129"/>
  <c r="EG233" i="129"/>
  <c r="FE227" i="129"/>
  <c r="EG185" i="129"/>
  <c r="EF176" i="129"/>
  <c r="GE190" i="129"/>
  <c r="GD143" i="129"/>
  <c r="GD71" i="129"/>
  <c r="FE43" i="129"/>
  <c r="FF38" i="129"/>
  <c r="EF167" i="129"/>
  <c r="GE525" i="129"/>
  <c r="GD284" i="129"/>
  <c r="FE263" i="129"/>
  <c r="GE241" i="129"/>
  <c r="EG135" i="129"/>
  <c r="GE83" i="129"/>
  <c r="FE175" i="129"/>
  <c r="FF544" i="129"/>
  <c r="GD431" i="129"/>
  <c r="FF446" i="129"/>
  <c r="GE407" i="129"/>
  <c r="GD312" i="129"/>
  <c r="GE303" i="129"/>
  <c r="EG257" i="129"/>
  <c r="EF180" i="129"/>
  <c r="EF226" i="129"/>
  <c r="EG161" i="129"/>
  <c r="GD74" i="129"/>
  <c r="FF41" i="129"/>
  <c r="FF67" i="129"/>
  <c r="EF131" i="129"/>
  <c r="FF534" i="129"/>
  <c r="GE377" i="129"/>
  <c r="FF233" i="129"/>
  <c r="GE222" i="129"/>
  <c r="GE188" i="129"/>
  <c r="GE204" i="129"/>
  <c r="GE145" i="129"/>
  <c r="GE140" i="129"/>
  <c r="EG143" i="129"/>
  <c r="EG141" i="129"/>
  <c r="GE118" i="129"/>
  <c r="GE105" i="129"/>
  <c r="GE101" i="129"/>
  <c r="GE106" i="129"/>
  <c r="GE57" i="129"/>
  <c r="GE41" i="129"/>
  <c r="FE455" i="129"/>
  <c r="GE485" i="129"/>
  <c r="GE128" i="129"/>
  <c r="EG541" i="129"/>
  <c r="EG544" i="129"/>
  <c r="GD462" i="129"/>
  <c r="GE308" i="129"/>
  <c r="GD301" i="129"/>
  <c r="GD298" i="129"/>
  <c r="EG237" i="129"/>
  <c r="GD93" i="129"/>
  <c r="EG109" i="129"/>
  <c r="EG106" i="129"/>
  <c r="EG99" i="129"/>
  <c r="EF446" i="129"/>
  <c r="EF326" i="129"/>
  <c r="EF543" i="129"/>
  <c r="FF465" i="129"/>
  <c r="GD489" i="129"/>
  <c r="GE458" i="129"/>
  <c r="GE451" i="129"/>
  <c r="FE376" i="129"/>
  <c r="FF222" i="129"/>
  <c r="EF190" i="129"/>
  <c r="EF186" i="129"/>
  <c r="EF182" i="129"/>
  <c r="EF178" i="129"/>
  <c r="EG146" i="129"/>
  <c r="GE104" i="129"/>
  <c r="FF234" i="129"/>
  <c r="GD531" i="129"/>
  <c r="EG432" i="129"/>
  <c r="GD329" i="129"/>
  <c r="FE200" i="129"/>
  <c r="GD167" i="129"/>
  <c r="EG194" i="129"/>
  <c r="EG187" i="129"/>
  <c r="EF145" i="129"/>
  <c r="FF129" i="129"/>
  <c r="FH71" i="129"/>
  <c r="FE59" i="129"/>
  <c r="FE24" i="129"/>
  <c r="FF32" i="129"/>
  <c r="FF47" i="129"/>
  <c r="FE40" i="129"/>
  <c r="FE69" i="129"/>
  <c r="EF437" i="129"/>
  <c r="GE478" i="129"/>
  <c r="GE477" i="129"/>
  <c r="GE343" i="129"/>
  <c r="EH375" i="129"/>
  <c r="GE210" i="129"/>
  <c r="FE64" i="129"/>
  <c r="FH542" i="129"/>
  <c r="GD530" i="129"/>
  <c r="GE482" i="129"/>
  <c r="GD416" i="129"/>
  <c r="GD408" i="129"/>
  <c r="GE402" i="129"/>
  <c r="EG416" i="129"/>
  <c r="FE334" i="129"/>
  <c r="GE312" i="129"/>
  <c r="GD285" i="129"/>
  <c r="EF254" i="129"/>
  <c r="EG240" i="129"/>
  <c r="EF223" i="129"/>
  <c r="GD196" i="129"/>
  <c r="EF445" i="129"/>
  <c r="EG459" i="129"/>
  <c r="FH458" i="129"/>
  <c r="FE458" i="129"/>
  <c r="GE392" i="129"/>
  <c r="GE364" i="129"/>
  <c r="GE356" i="129"/>
  <c r="GE345" i="129"/>
  <c r="FF330" i="129"/>
  <c r="EG226" i="129"/>
  <c r="EF185" i="129"/>
  <c r="EF177" i="129"/>
  <c r="GE120" i="129"/>
  <c r="FF239" i="129"/>
  <c r="GD509" i="129"/>
  <c r="GE491" i="129"/>
  <c r="GD437" i="129"/>
  <c r="GD422" i="129"/>
  <c r="GD339" i="129"/>
  <c r="GD273" i="129"/>
  <c r="EG252" i="129"/>
  <c r="EF200" i="129"/>
  <c r="EG54" i="129"/>
  <c r="GE509" i="129"/>
  <c r="GE450" i="129"/>
  <c r="GG458" i="129"/>
  <c r="GE430" i="129"/>
  <c r="EF339" i="129"/>
  <c r="FE195" i="129"/>
  <c r="GE144" i="129"/>
  <c r="EF149" i="129"/>
  <c r="FF264" i="129"/>
  <c r="FF358" i="129"/>
  <c r="GE494" i="129"/>
  <c r="GE504" i="129"/>
  <c r="GD299" i="129"/>
  <c r="GE298" i="129"/>
  <c r="GD214" i="129"/>
  <c r="GD216" i="129"/>
  <c r="GD157" i="129"/>
  <c r="GD153" i="129"/>
  <c r="GD86" i="129"/>
  <c r="GD82" i="129"/>
  <c r="GD80" i="129"/>
  <c r="GD76" i="129"/>
  <c r="GE484" i="129"/>
  <c r="EG489" i="129"/>
  <c r="FF489" i="129"/>
  <c r="FE435" i="129"/>
  <c r="GE417" i="129"/>
  <c r="GE370" i="129"/>
  <c r="GE422" i="129"/>
  <c r="FF336" i="129"/>
  <c r="GE328" i="129"/>
  <c r="GE331" i="129"/>
  <c r="GE348" i="129"/>
  <c r="FE268" i="129"/>
  <c r="EF241" i="129"/>
  <c r="GE243" i="129"/>
  <c r="GE172" i="129"/>
  <c r="EG228" i="129"/>
  <c r="EF188" i="129"/>
  <c r="FE184" i="129"/>
  <c r="FF213" i="129"/>
  <c r="GE167" i="129"/>
  <c r="GE34" i="129"/>
  <c r="GD302" i="129"/>
  <c r="GE507" i="129"/>
  <c r="FF484" i="129"/>
  <c r="GE414" i="129"/>
  <c r="GG375" i="129"/>
  <c r="GE330" i="129"/>
  <c r="FE375" i="129"/>
  <c r="EH355" i="129"/>
  <c r="FG355" i="129"/>
  <c r="FF339" i="129"/>
  <c r="FE134" i="129"/>
  <c r="GG520" i="129"/>
  <c r="GE481" i="129"/>
  <c r="GD303" i="129"/>
  <c r="GD75" i="129"/>
  <c r="EG536" i="129"/>
  <c r="GE489" i="129"/>
  <c r="FF464" i="129"/>
  <c r="GE483" i="129"/>
  <c r="GE479" i="129"/>
  <c r="FH477" i="129"/>
  <c r="GF477" i="129"/>
  <c r="GE474" i="129"/>
  <c r="EF443" i="129"/>
  <c r="FE441" i="129"/>
  <c r="GF458" i="129"/>
  <c r="GE443" i="129"/>
  <c r="EF362" i="129"/>
  <c r="GE373" i="129"/>
  <c r="GE342" i="129"/>
  <c r="EG243" i="129"/>
  <c r="FF243" i="129"/>
  <c r="FE279" i="129"/>
  <c r="FE272" i="129"/>
  <c r="GE178" i="129"/>
  <c r="FE187" i="129"/>
  <c r="FE183" i="129"/>
  <c r="FE179" i="129"/>
  <c r="GE171" i="129"/>
  <c r="GE143" i="129"/>
  <c r="EF151" i="129"/>
  <c r="GE162" i="129"/>
  <c r="EG144" i="129"/>
  <c r="EG142" i="129"/>
  <c r="EG140" i="129"/>
  <c r="GE76" i="129"/>
  <c r="GD499" i="129"/>
  <c r="GD481" i="129"/>
  <c r="GE284" i="129"/>
  <c r="GE209" i="129"/>
  <c r="GE406" i="129"/>
  <c r="FH375" i="129"/>
  <c r="FE276" i="129"/>
  <c r="EG145" i="129"/>
  <c r="GE199" i="129"/>
  <c r="GE100" i="129"/>
  <c r="FH520" i="129"/>
  <c r="GD494" i="129"/>
  <c r="GD450" i="129"/>
  <c r="GE385" i="129"/>
  <c r="GD310" i="129"/>
  <c r="GE306" i="129"/>
  <c r="GD85" i="129"/>
  <c r="GD81" i="129"/>
  <c r="GD77" i="129"/>
  <c r="GD73" i="129"/>
  <c r="EH477" i="129"/>
  <c r="FF477" i="129"/>
  <c r="EG477" i="129"/>
  <c r="GE469" i="129"/>
  <c r="GE416" i="129"/>
  <c r="GE437" i="129"/>
  <c r="GE375" i="129"/>
  <c r="GE326" i="129"/>
  <c r="GE255" i="129"/>
  <c r="GE141" i="129"/>
  <c r="GE159" i="129"/>
  <c r="GE500" i="129"/>
  <c r="GE311" i="129"/>
  <c r="GD212" i="129"/>
  <c r="FF516" i="129"/>
  <c r="FH474" i="129"/>
  <c r="FF408" i="129"/>
  <c r="EG408" i="129"/>
  <c r="EG407" i="129"/>
  <c r="GE325" i="129"/>
  <c r="EG380" i="129"/>
  <c r="EG238" i="129"/>
  <c r="EF231" i="129"/>
  <c r="EG254" i="129"/>
  <c r="FF254" i="129"/>
  <c r="GE146" i="129"/>
  <c r="FF134" i="129"/>
  <c r="EG134" i="129"/>
  <c r="FF92" i="129"/>
  <c r="GE113" i="129"/>
  <c r="GE92" i="129"/>
  <c r="GF544" i="129"/>
  <c r="EF477" i="129"/>
  <c r="FF337" i="129"/>
  <c r="EG337" i="129"/>
  <c r="FE189" i="129"/>
  <c r="FE181" i="129"/>
  <c r="FE432" i="129"/>
  <c r="FF332" i="129"/>
  <c r="EG332" i="129"/>
  <c r="EF233" i="129"/>
  <c r="FE171" i="129"/>
  <c r="GE108" i="129"/>
  <c r="FG542" i="129"/>
  <c r="EH542" i="129"/>
  <c r="GD542" i="129"/>
  <c r="FF538" i="129"/>
  <c r="EG538" i="129"/>
  <c r="GG539" i="129"/>
  <c r="FG539" i="129"/>
  <c r="EH539" i="129"/>
  <c r="GD533" i="129"/>
  <c r="FF529" i="129"/>
  <c r="EG529" i="129"/>
  <c r="FG531" i="129"/>
  <c r="EH531" i="129"/>
  <c r="EF524" i="129"/>
  <c r="FE524" i="129"/>
  <c r="EF511" i="129"/>
  <c r="FE511" i="129"/>
  <c r="EF510" i="129"/>
  <c r="FE510" i="129"/>
  <c r="FF499" i="129"/>
  <c r="EG499" i="129"/>
  <c r="GE499" i="129"/>
  <c r="FE491" i="129"/>
  <c r="EF491" i="129"/>
  <c r="EG494" i="129"/>
  <c r="FF494" i="129"/>
  <c r="EF496" i="129"/>
  <c r="FE496" i="129"/>
  <c r="GE495" i="129"/>
  <c r="FF481" i="129"/>
  <c r="EG481" i="129"/>
  <c r="GD469" i="129"/>
  <c r="FF450" i="129"/>
  <c r="EG450" i="129"/>
  <c r="EF419" i="129"/>
  <c r="FE419" i="129"/>
  <c r="EF411" i="129"/>
  <c r="FE411" i="129"/>
  <c r="FE405" i="129"/>
  <c r="EF405" i="129"/>
  <c r="EG396" i="129"/>
  <c r="FF396" i="129"/>
  <c r="GE403" i="129"/>
  <c r="EF400" i="129"/>
  <c r="FE400" i="129"/>
  <c r="FE348" i="129"/>
  <c r="EF348" i="129"/>
  <c r="EF322" i="129"/>
  <c r="FE322" i="129"/>
  <c r="GE321" i="129"/>
  <c r="GE314" i="129"/>
  <c r="EG303" i="129"/>
  <c r="FF303" i="129"/>
  <c r="EF300" i="129"/>
  <c r="FE300" i="129"/>
  <c r="EF305" i="129"/>
  <c r="FE305" i="129"/>
  <c r="EF307" i="129"/>
  <c r="FE307" i="129"/>
  <c r="EG280" i="129"/>
  <c r="FF280" i="129"/>
  <c r="EF301" i="129"/>
  <c r="FE301" i="129"/>
  <c r="GD296" i="129"/>
  <c r="GE289" i="129"/>
  <c r="GE309" i="129"/>
  <c r="EG250" i="129"/>
  <c r="FF250" i="129"/>
  <c r="EG246" i="129"/>
  <c r="FF246" i="129"/>
  <c r="FE298" i="129"/>
  <c r="EF298" i="129"/>
  <c r="GD206" i="129"/>
  <c r="EG205" i="129"/>
  <c r="FF205" i="129"/>
  <c r="FF216" i="129"/>
  <c r="EG216" i="129"/>
  <c r="FF212" i="129"/>
  <c r="EG212" i="129"/>
  <c r="EG156" i="129"/>
  <c r="FF156" i="129"/>
  <c r="EG154" i="129"/>
  <c r="FF154" i="129"/>
  <c r="FE112" i="129"/>
  <c r="EF112" i="129"/>
  <c r="FE104" i="129"/>
  <c r="EF104" i="129"/>
  <c r="FE96" i="129"/>
  <c r="EF96" i="129"/>
  <c r="GD84" i="129"/>
  <c r="GD78" i="129"/>
  <c r="GD87" i="129"/>
  <c r="EG83" i="129"/>
  <c r="FF83" i="129"/>
  <c r="EG79" i="129"/>
  <c r="FF79" i="129"/>
  <c r="GE74" i="129"/>
  <c r="FE72" i="129"/>
  <c r="EF72" i="129"/>
  <c r="EF540" i="129"/>
  <c r="FE540" i="129"/>
  <c r="GE541" i="129"/>
  <c r="FH540" i="129"/>
  <c r="FH539" i="129"/>
  <c r="EF539" i="129"/>
  <c r="FE539" i="129"/>
  <c r="GE531" i="129"/>
  <c r="EG531" i="129"/>
  <c r="FF531" i="129"/>
  <c r="EF506" i="129"/>
  <c r="FE506" i="129"/>
  <c r="GD505" i="129"/>
  <c r="EF483" i="129"/>
  <c r="FE483" i="129"/>
  <c r="FE492" i="129"/>
  <c r="EF492" i="129"/>
  <c r="EG492" i="129"/>
  <c r="FF492" i="129"/>
  <c r="EF422" i="129"/>
  <c r="FE422" i="129"/>
  <c r="FE414" i="129"/>
  <c r="EF414" i="129"/>
  <c r="EG399" i="129"/>
  <c r="FF399" i="129"/>
  <c r="EG391" i="129"/>
  <c r="FF391" i="129"/>
  <c r="EF401" i="129"/>
  <c r="FE401" i="129"/>
  <c r="EF392" i="129"/>
  <c r="FE392" i="129"/>
  <c r="EF387" i="129"/>
  <c r="FE387" i="129"/>
  <c r="GD385" i="129"/>
  <c r="GE390" i="129"/>
  <c r="FE351" i="129"/>
  <c r="EF351" i="129"/>
  <c r="EF343" i="129"/>
  <c r="FE343" i="129"/>
  <c r="EF317" i="129"/>
  <c r="FE317" i="129"/>
  <c r="GD322" i="129"/>
  <c r="EG308" i="129"/>
  <c r="FF308" i="129"/>
  <c r="EF302" i="129"/>
  <c r="FE302" i="129"/>
  <c r="FE293" i="129"/>
  <c r="EF293" i="129"/>
  <c r="EF285" i="129"/>
  <c r="FE285" i="129"/>
  <c r="EF299" i="129"/>
  <c r="FE299" i="129"/>
  <c r="GE297" i="129"/>
  <c r="EG297" i="129"/>
  <c r="FF297" i="129"/>
  <c r="EG295" i="129"/>
  <c r="FF295" i="129"/>
  <c r="GD289" i="129"/>
  <c r="EG311" i="129"/>
  <c r="FF311" i="129"/>
  <c r="GE292" i="129"/>
  <c r="GE213" i="129"/>
  <c r="FF211" i="129"/>
  <c r="EG211" i="129"/>
  <c r="FF208" i="129"/>
  <c r="EG208" i="129"/>
  <c r="GD200" i="129"/>
  <c r="GD154" i="129"/>
  <c r="FE107" i="129"/>
  <c r="EF107" i="129"/>
  <c r="FE99" i="129"/>
  <c r="EF99" i="129"/>
  <c r="FF87" i="129"/>
  <c r="EG87" i="129"/>
  <c r="FE91" i="129"/>
  <c r="EF91" i="129"/>
  <c r="EG86" i="129"/>
  <c r="FF86" i="129"/>
  <c r="EF88" i="129"/>
  <c r="FE88" i="129"/>
  <c r="FE77" i="129"/>
  <c r="EF77" i="129"/>
  <c r="FF72" i="129"/>
  <c r="EG72" i="129"/>
  <c r="FG540" i="129"/>
  <c r="EH540" i="129"/>
  <c r="GD540" i="129"/>
  <c r="FF537" i="129"/>
  <c r="EG537" i="129"/>
  <c r="FH531" i="129"/>
  <c r="GG531" i="129"/>
  <c r="GD529" i="129"/>
  <c r="EG526" i="129"/>
  <c r="FF526" i="129"/>
  <c r="EG524" i="129"/>
  <c r="FF524" i="129"/>
  <c r="EG521" i="129"/>
  <c r="FF521" i="129"/>
  <c r="EF513" i="129"/>
  <c r="FE513" i="129"/>
  <c r="EF512" i="129"/>
  <c r="FE512" i="129"/>
  <c r="GE505" i="129"/>
  <c r="GD503" i="129"/>
  <c r="FF501" i="129"/>
  <c r="EG501" i="129"/>
  <c r="FE500" i="129"/>
  <c r="EF500" i="129"/>
  <c r="GF493" i="129"/>
  <c r="EF486" i="129"/>
  <c r="FE486" i="129"/>
  <c r="GE488" i="129"/>
  <c r="GD493" i="129"/>
  <c r="EG496" i="129"/>
  <c r="FF496" i="129"/>
  <c r="EF495" i="129"/>
  <c r="FE495" i="129"/>
  <c r="EF417" i="129"/>
  <c r="FE417" i="129"/>
  <c r="FE409" i="129"/>
  <c r="EF409" i="129"/>
  <c r="EF406" i="129"/>
  <c r="FE406" i="129"/>
  <c r="EG394" i="129"/>
  <c r="FF394" i="129"/>
  <c r="EF402" i="129"/>
  <c r="FE402" i="129"/>
  <c r="EF393" i="129"/>
  <c r="FE393" i="129"/>
  <c r="FE388" i="129"/>
  <c r="EF388" i="129"/>
  <c r="EF386" i="129"/>
  <c r="FE386" i="129"/>
  <c r="EF385" i="129"/>
  <c r="FE385" i="129"/>
  <c r="EG390" i="129"/>
  <c r="FF390" i="129"/>
  <c r="FE354" i="129"/>
  <c r="EF354" i="129"/>
  <c r="FE346" i="129"/>
  <c r="EF346" i="129"/>
  <c r="EF312" i="129"/>
  <c r="FE312" i="129"/>
  <c r="EG300" i="129"/>
  <c r="FF300" i="129"/>
  <c r="EG305" i="129"/>
  <c r="FF305" i="129"/>
  <c r="EG307" i="129"/>
  <c r="FF307" i="129"/>
  <c r="GE296" i="129"/>
  <c r="EG296" i="129"/>
  <c r="FF296" i="129"/>
  <c r="EG301" i="129"/>
  <c r="FF301" i="129"/>
  <c r="EF309" i="129"/>
  <c r="FE309" i="129"/>
  <c r="FF251" i="129"/>
  <c r="EG251" i="129"/>
  <c r="EG247" i="129"/>
  <c r="FF247" i="129"/>
  <c r="GD217" i="129"/>
  <c r="FF215" i="129"/>
  <c r="EG215" i="129"/>
  <c r="FE110" i="129"/>
  <c r="EF110" i="129"/>
  <c r="FE102" i="129"/>
  <c r="EF102" i="129"/>
  <c r="EF94" i="129"/>
  <c r="FE94" i="129"/>
  <c r="FE90" i="129"/>
  <c r="EF90" i="129"/>
  <c r="FF88" i="129"/>
  <c r="EG88" i="129"/>
  <c r="EG80" i="129"/>
  <c r="FF80" i="129"/>
  <c r="EG76" i="129"/>
  <c r="FF76" i="129"/>
  <c r="EF541" i="129"/>
  <c r="FE541" i="129"/>
  <c r="GE544" i="129"/>
  <c r="EG533" i="129"/>
  <c r="FF533" i="129"/>
  <c r="GD532" i="129"/>
  <c r="FE530" i="129"/>
  <c r="EF530" i="129"/>
  <c r="FE531" i="129"/>
  <c r="EF531" i="129"/>
  <c r="EG522" i="129"/>
  <c r="FF522" i="129"/>
  <c r="GE521" i="129"/>
  <c r="EF507" i="129"/>
  <c r="FE507" i="129"/>
  <c r="GE498" i="129"/>
  <c r="GE493" i="129"/>
  <c r="GD470" i="129"/>
  <c r="EF420" i="129"/>
  <c r="FE420" i="129"/>
  <c r="FE412" i="129"/>
  <c r="EF412" i="129"/>
  <c r="EG405" i="129"/>
  <c r="FF405" i="129"/>
  <c r="EG404" i="129"/>
  <c r="FF404" i="129"/>
  <c r="EG400" i="129"/>
  <c r="FF400" i="129"/>
  <c r="GF398" i="129"/>
  <c r="EG397" i="129"/>
  <c r="FF397" i="129"/>
  <c r="EF396" i="129"/>
  <c r="FE396" i="129"/>
  <c r="EF395" i="129"/>
  <c r="FE395" i="129"/>
  <c r="EF394" i="129"/>
  <c r="FE394" i="129"/>
  <c r="FF387" i="129"/>
  <c r="EG387" i="129"/>
  <c r="FE349" i="129"/>
  <c r="EF349" i="129"/>
  <c r="FE341" i="129"/>
  <c r="EF341" i="129"/>
  <c r="EG321" i="129"/>
  <c r="FF321" i="129"/>
  <c r="EF318" i="129"/>
  <c r="FE318" i="129"/>
  <c r="FF285" i="129"/>
  <c r="EG285" i="129"/>
  <c r="GD305" i="129"/>
  <c r="GD282" i="129"/>
  <c r="GE310" i="129"/>
  <c r="EG302" i="129"/>
  <c r="FF302" i="129"/>
  <c r="EG299" i="129"/>
  <c r="FF299" i="129"/>
  <c r="FE297" i="129"/>
  <c r="EF297" i="129"/>
  <c r="GD295" i="129"/>
  <c r="FE295" i="129"/>
  <c r="EF295" i="129"/>
  <c r="EG281" i="129"/>
  <c r="FF281" i="129"/>
  <c r="EF306" i="129"/>
  <c r="FE306" i="129"/>
  <c r="EF292" i="129"/>
  <c r="FE292" i="129"/>
  <c r="EG291" i="129"/>
  <c r="FE215" i="129"/>
  <c r="EF215" i="129"/>
  <c r="FE211" i="129"/>
  <c r="EF211" i="129"/>
  <c r="GD210" i="129"/>
  <c r="FF206" i="129"/>
  <c r="EG206" i="129"/>
  <c r="GE217" i="129"/>
  <c r="GE157" i="129"/>
  <c r="GD155" i="129"/>
  <c r="FE113" i="129"/>
  <c r="EF113" i="129"/>
  <c r="FE105" i="129"/>
  <c r="EF105" i="129"/>
  <c r="FE97" i="129"/>
  <c r="EF97" i="129"/>
  <c r="GD79" i="129"/>
  <c r="EG84" i="129"/>
  <c r="FF84" i="129"/>
  <c r="GD89" i="129"/>
  <c r="FE78" i="129"/>
  <c r="EF78" i="129"/>
  <c r="EG73" i="129"/>
  <c r="FF73" i="129"/>
  <c r="GE542" i="129"/>
  <c r="FH544" i="129"/>
  <c r="FH541" i="129"/>
  <c r="FE538" i="129"/>
  <c r="EF538" i="129"/>
  <c r="GD539" i="129"/>
  <c r="GE537" i="129"/>
  <c r="EF532" i="129"/>
  <c r="FE532" i="129"/>
  <c r="EG527" i="129"/>
  <c r="FF527" i="129"/>
  <c r="GF531" i="129"/>
  <c r="FG521" i="129"/>
  <c r="EH521" i="129"/>
  <c r="FE521" i="129"/>
  <c r="EF521" i="129"/>
  <c r="GE502" i="129"/>
  <c r="FE499" i="129"/>
  <c r="EF499" i="129"/>
  <c r="EF484" i="129"/>
  <c r="FE484" i="129"/>
  <c r="EF497" i="129"/>
  <c r="FE497" i="129"/>
  <c r="EG495" i="129"/>
  <c r="FF495" i="129"/>
  <c r="FE415" i="129"/>
  <c r="EF415" i="129"/>
  <c r="EF407" i="129"/>
  <c r="FE407" i="129"/>
  <c r="EG392" i="129"/>
  <c r="FF392" i="129"/>
  <c r="EF397" i="129"/>
  <c r="FE397" i="129"/>
  <c r="FE390" i="129"/>
  <c r="EF390" i="129"/>
  <c r="GE389" i="129"/>
  <c r="FE352" i="129"/>
  <c r="EF352" i="129"/>
  <c r="EF344" i="129"/>
  <c r="FE344" i="129"/>
  <c r="EG314" i="129"/>
  <c r="FF314" i="129"/>
  <c r="EF314" i="129"/>
  <c r="FE314" i="129"/>
  <c r="GE322" i="129"/>
  <c r="GD321" i="129"/>
  <c r="EF313" i="129"/>
  <c r="FE313" i="129"/>
  <c r="EG312" i="129"/>
  <c r="FF312" i="129"/>
  <c r="FE296" i="129"/>
  <c r="EF296" i="129"/>
  <c r="EF284" i="129"/>
  <c r="FE284" i="129"/>
  <c r="EF304" i="129"/>
  <c r="FE304" i="129"/>
  <c r="FE287" i="129"/>
  <c r="EF287" i="129"/>
  <c r="EG309" i="129"/>
  <c r="FF309" i="129"/>
  <c r="EG248" i="129"/>
  <c r="FF248" i="129"/>
  <c r="EG244" i="129"/>
  <c r="FF244" i="129"/>
  <c r="EG294" i="129"/>
  <c r="FF294" i="129"/>
  <c r="GD201" i="129"/>
  <c r="EG157" i="129"/>
  <c r="FF157" i="129"/>
  <c r="EG155" i="129"/>
  <c r="FF155" i="129"/>
  <c r="FE108" i="129"/>
  <c r="EF108" i="129"/>
  <c r="FE100" i="129"/>
  <c r="EF100" i="129"/>
  <c r="EF92" i="129"/>
  <c r="FE92" i="129"/>
  <c r="FF124" i="129"/>
  <c r="EG124" i="129"/>
  <c r="EG81" i="129"/>
  <c r="FF81" i="129"/>
  <c r="EG77" i="129"/>
  <c r="FF77" i="129"/>
  <c r="FE86" i="129"/>
  <c r="EF86" i="129"/>
  <c r="FE85" i="129"/>
  <c r="EF85" i="129"/>
  <c r="FE84" i="129"/>
  <c r="EF84" i="129"/>
  <c r="FE83" i="129"/>
  <c r="EF83" i="129"/>
  <c r="FE82" i="129"/>
  <c r="EF82" i="129"/>
  <c r="FE81" i="129"/>
  <c r="EF81" i="129"/>
  <c r="FE80" i="129"/>
  <c r="EF80" i="129"/>
  <c r="FE79" i="129"/>
  <c r="EF79" i="129"/>
  <c r="EF542" i="129"/>
  <c r="FE542" i="129"/>
  <c r="FG544" i="129"/>
  <c r="EH544" i="129"/>
  <c r="FG541" i="129"/>
  <c r="EH541" i="129"/>
  <c r="GD541" i="129"/>
  <c r="FG537" i="129"/>
  <c r="EH537" i="129"/>
  <c r="EF522" i="129"/>
  <c r="FE522" i="129"/>
  <c r="FE520" i="129"/>
  <c r="EF520" i="129"/>
  <c r="FE508" i="129"/>
  <c r="EF508" i="129"/>
  <c r="FF505" i="129"/>
  <c r="EG505" i="129"/>
  <c r="FF500" i="129"/>
  <c r="EG500" i="129"/>
  <c r="EF498" i="129"/>
  <c r="FE498" i="129"/>
  <c r="EF493" i="129"/>
  <c r="FE493" i="129"/>
  <c r="EF487" i="129"/>
  <c r="FE487" i="129"/>
  <c r="GD492" i="129"/>
  <c r="FE481" i="129"/>
  <c r="EF481" i="129"/>
  <c r="EF418" i="129"/>
  <c r="FE418" i="129"/>
  <c r="FE410" i="129"/>
  <c r="EF410" i="129"/>
  <c r="FE404" i="129"/>
  <c r="EF404" i="129"/>
  <c r="EG401" i="129"/>
  <c r="FF401" i="129"/>
  <c r="EG395" i="129"/>
  <c r="FF395" i="129"/>
  <c r="EG389" i="129"/>
  <c r="FF389" i="129"/>
  <c r="FE355" i="129"/>
  <c r="EF355" i="129"/>
  <c r="FE347" i="129"/>
  <c r="EF347" i="129"/>
  <c r="EF319" i="129"/>
  <c r="FE319" i="129"/>
  <c r="EF315" i="129"/>
  <c r="FE315" i="129"/>
  <c r="FF284" i="129"/>
  <c r="EG284" i="129"/>
  <c r="EF310" i="129"/>
  <c r="FE310" i="129"/>
  <c r="GD293" i="129"/>
  <c r="EG279" i="129"/>
  <c r="FF279" i="129"/>
  <c r="EG306" i="129"/>
  <c r="FF306" i="129"/>
  <c r="EG290" i="129"/>
  <c r="EF289" i="129"/>
  <c r="FE289" i="129"/>
  <c r="FF292" i="129"/>
  <c r="EG292" i="129"/>
  <c r="GD213" i="129"/>
  <c r="EG204" i="129"/>
  <c r="FF204" i="129"/>
  <c r="FE216" i="129"/>
  <c r="EF216" i="129"/>
  <c r="GD207" i="129"/>
  <c r="EF212" i="129"/>
  <c r="FE212" i="129"/>
  <c r="GD156" i="129"/>
  <c r="GD152" i="129"/>
  <c r="FE111" i="129"/>
  <c r="EF111" i="129"/>
  <c r="FE103" i="129"/>
  <c r="EF103" i="129"/>
  <c r="FE95" i="129"/>
  <c r="EF95" i="129"/>
  <c r="FE87" i="129"/>
  <c r="EF87" i="129"/>
  <c r="EG75" i="129"/>
  <c r="FF75" i="129"/>
  <c r="EG74" i="129"/>
  <c r="FF74" i="129"/>
  <c r="FE73" i="129"/>
  <c r="EF73" i="129"/>
  <c r="EF544" i="129"/>
  <c r="FE544" i="129"/>
  <c r="GE540" i="129"/>
  <c r="GD544" i="129"/>
  <c r="GG544" i="129"/>
  <c r="FH537" i="129"/>
  <c r="FE537" i="129"/>
  <c r="EF537" i="129"/>
  <c r="EF533" i="129"/>
  <c r="FE533" i="129"/>
  <c r="GE530" i="129"/>
  <c r="EG528" i="129"/>
  <c r="FF528" i="129"/>
  <c r="EG523" i="129"/>
  <c r="FF523" i="129"/>
  <c r="EG503" i="129"/>
  <c r="FF503" i="129"/>
  <c r="FE501" i="129"/>
  <c r="EF501" i="129"/>
  <c r="EF502" i="129"/>
  <c r="FE502" i="129"/>
  <c r="EG491" i="129"/>
  <c r="FF491" i="129"/>
  <c r="EF494" i="129"/>
  <c r="FE494" i="129"/>
  <c r="FE490" i="129"/>
  <c r="EF490" i="129"/>
  <c r="EG497" i="129"/>
  <c r="FF497" i="129"/>
  <c r="GE496" i="129"/>
  <c r="FF468" i="129"/>
  <c r="EG468" i="129"/>
  <c r="EF421" i="129"/>
  <c r="FE421" i="129"/>
  <c r="FE413" i="129"/>
  <c r="EF413" i="129"/>
  <c r="EF403" i="129"/>
  <c r="FE403" i="129"/>
  <c r="EG398" i="129"/>
  <c r="FF398" i="129"/>
  <c r="EF398" i="129"/>
  <c r="FE398" i="129"/>
  <c r="GE386" i="129"/>
  <c r="FE350" i="129"/>
  <c r="EF350" i="129"/>
  <c r="EF342" i="129"/>
  <c r="FE342" i="129"/>
  <c r="EF320" i="129"/>
  <c r="FE320" i="129"/>
  <c r="EG313" i="129"/>
  <c r="FF313" i="129"/>
  <c r="EF303" i="129"/>
  <c r="FE303" i="129"/>
  <c r="GE300" i="129"/>
  <c r="FE291" i="129"/>
  <c r="EF291" i="129"/>
  <c r="FF288" i="129"/>
  <c r="EG288" i="129"/>
  <c r="GE305" i="129"/>
  <c r="FE286" i="129"/>
  <c r="EF286" i="129"/>
  <c r="GE307" i="129"/>
  <c r="FE290" i="129"/>
  <c r="EF290" i="129"/>
  <c r="EG304" i="129"/>
  <c r="FF304" i="129"/>
  <c r="FE283" i="129"/>
  <c r="EF283" i="129"/>
  <c r="EG282" i="129"/>
  <c r="FF282" i="129"/>
  <c r="GE301" i="129"/>
  <c r="EG249" i="129"/>
  <c r="FF249" i="129"/>
  <c r="EG245" i="129"/>
  <c r="FF245" i="129"/>
  <c r="EG298" i="129"/>
  <c r="FF298" i="129"/>
  <c r="FE294" i="129"/>
  <c r="EF294" i="129"/>
  <c r="FF207" i="129"/>
  <c r="EG207" i="129"/>
  <c r="GE216" i="129"/>
  <c r="EF208" i="129"/>
  <c r="FE208" i="129"/>
  <c r="GE212" i="129"/>
  <c r="GD199" i="129"/>
  <c r="FE106" i="129"/>
  <c r="EF106" i="129"/>
  <c r="FE98" i="129"/>
  <c r="EF98" i="129"/>
  <c r="FE89" i="129"/>
  <c r="EF89" i="129"/>
  <c r="EG85" i="129"/>
  <c r="FF85" i="129"/>
  <c r="EG82" i="129"/>
  <c r="FF82" i="129"/>
  <c r="EG78" i="129"/>
  <c r="FF78" i="129"/>
  <c r="FF90" i="129"/>
  <c r="EG90" i="129"/>
  <c r="EF71" i="129"/>
  <c r="FE71" i="129"/>
  <c r="EH71" i="129"/>
  <c r="FG71" i="129"/>
  <c r="GE539" i="129"/>
  <c r="EG532" i="129"/>
  <c r="FF532" i="129"/>
  <c r="EF523" i="129"/>
  <c r="FE523" i="129"/>
  <c r="FE509" i="129"/>
  <c r="EF509" i="129"/>
  <c r="EF503" i="129"/>
  <c r="FE503" i="129"/>
  <c r="GE503" i="129"/>
  <c r="EF505" i="129"/>
  <c r="FE505" i="129"/>
  <c r="EG498" i="129"/>
  <c r="FF498" i="129"/>
  <c r="EG493" i="129"/>
  <c r="FF493" i="129"/>
  <c r="EF488" i="129"/>
  <c r="FE488" i="129"/>
  <c r="EF485" i="129"/>
  <c r="FE485" i="129"/>
  <c r="GD498" i="129"/>
  <c r="EF416" i="129"/>
  <c r="FE416" i="129"/>
  <c r="FE408" i="129"/>
  <c r="EF408" i="129"/>
  <c r="EG406" i="129"/>
  <c r="FF406" i="129"/>
  <c r="EG402" i="129"/>
  <c r="FF402" i="129"/>
  <c r="EG393" i="129"/>
  <c r="FF393" i="129"/>
  <c r="EF399" i="129"/>
  <c r="FE399" i="129"/>
  <c r="EF391" i="129"/>
  <c r="FE391" i="129"/>
  <c r="FE389" i="129"/>
  <c r="EF389" i="129"/>
  <c r="FE353" i="129"/>
  <c r="EF353" i="129"/>
  <c r="EF345" i="129"/>
  <c r="FE345" i="129"/>
  <c r="EG322" i="129"/>
  <c r="FF322" i="129"/>
  <c r="EG320" i="129"/>
  <c r="FF320" i="129"/>
  <c r="EF321" i="129"/>
  <c r="FE321" i="129"/>
  <c r="EF316" i="129"/>
  <c r="FE316" i="129"/>
  <c r="GD314" i="129"/>
  <c r="GD313" i="129"/>
  <c r="EF308" i="129"/>
  <c r="FE308" i="129"/>
  <c r="GE283" i="129"/>
  <c r="FE288" i="129"/>
  <c r="EF288" i="129"/>
  <c r="EG310" i="129"/>
  <c r="FF310" i="129"/>
  <c r="GE302" i="129"/>
  <c r="EG293" i="129"/>
  <c r="FF293" i="129"/>
  <c r="GE299" i="129"/>
  <c r="GD304" i="129"/>
  <c r="GD306" i="129"/>
  <c r="EF311" i="129"/>
  <c r="FE311" i="129"/>
  <c r="GE287" i="129"/>
  <c r="EG214" i="129"/>
  <c r="FF214" i="129"/>
  <c r="EG210" i="129"/>
  <c r="FF210" i="129"/>
  <c r="GD208" i="129"/>
  <c r="GE208" i="129"/>
  <c r="FE109" i="129"/>
  <c r="EF109" i="129"/>
  <c r="FE101" i="129"/>
  <c r="EF101" i="129"/>
  <c r="EF93" i="129"/>
  <c r="FE93" i="129"/>
  <c r="GD83" i="129"/>
  <c r="FE76" i="129"/>
  <c r="EF76" i="129"/>
  <c r="FE75" i="129"/>
  <c r="EF75" i="129"/>
  <c r="FE74" i="129"/>
  <c r="EF74" i="129"/>
  <c r="FF71" i="129"/>
  <c r="EG71" i="129"/>
  <c r="GG71" i="129"/>
  <c r="EI474" i="129" l="1"/>
  <c r="EI519" i="129"/>
  <c r="EI458" i="129"/>
  <c r="EI520" i="129"/>
  <c r="EI355" i="129"/>
  <c r="EI375" i="129"/>
  <c r="EI512" i="129"/>
  <c r="EI542" i="129"/>
  <c r="EI70" i="129"/>
  <c r="EI531" i="129"/>
  <c r="EI539" i="129"/>
  <c r="EI533" i="129"/>
  <c r="EI477" i="129"/>
  <c r="EI521" i="129"/>
  <c r="EI398" i="129"/>
  <c r="EI537" i="129"/>
  <c r="EI544" i="129"/>
  <c r="EI493" i="129"/>
  <c r="EI541" i="129"/>
  <c r="EI71" i="129"/>
  <c r="EI540" i="129"/>
  <c r="I24" i="129" l="1"/>
  <c r="I25" i="129"/>
  <c r="I26" i="129"/>
  <c r="I27" i="129"/>
  <c r="I28" i="129"/>
  <c r="I29" i="129"/>
  <c r="I30" i="129"/>
  <c r="I31" i="129"/>
  <c r="I32" i="129"/>
  <c r="I33" i="129"/>
  <c r="I34" i="129"/>
  <c r="I35" i="129"/>
  <c r="I36" i="129"/>
  <c r="I37" i="129"/>
  <c r="I38" i="129"/>
  <c r="I39" i="129"/>
  <c r="I40" i="129"/>
  <c r="I41" i="129"/>
  <c r="I42" i="129"/>
  <c r="I43" i="129"/>
  <c r="I44" i="129"/>
  <c r="I45" i="129"/>
  <c r="I46" i="129"/>
  <c r="I47" i="129"/>
  <c r="I48" i="129"/>
  <c r="I49" i="129"/>
  <c r="I50" i="129"/>
  <c r="I51" i="129"/>
  <c r="I52" i="129"/>
  <c r="I53" i="129"/>
  <c r="I54" i="129"/>
  <c r="I55" i="129"/>
  <c r="I56" i="129"/>
  <c r="I57" i="129"/>
  <c r="I58" i="129"/>
  <c r="I59" i="129"/>
  <c r="I60" i="129"/>
  <c r="I61" i="129"/>
  <c r="I62" i="129"/>
  <c r="I63" i="129"/>
  <c r="I64" i="129"/>
  <c r="I65" i="129"/>
  <c r="I66" i="129"/>
  <c r="I67" i="129"/>
  <c r="I68" i="129"/>
  <c r="I69" i="129"/>
  <c r="I70" i="129"/>
  <c r="I71" i="129"/>
  <c r="I72" i="129"/>
  <c r="I73" i="129"/>
  <c r="I74" i="129"/>
  <c r="I75" i="129"/>
  <c r="I76" i="129"/>
  <c r="I77" i="129"/>
  <c r="I78" i="129"/>
  <c r="I79" i="129"/>
  <c r="I80" i="129"/>
  <c r="I81" i="129"/>
  <c r="I82" i="129"/>
  <c r="I83" i="129"/>
  <c r="I84" i="129"/>
  <c r="I85" i="129"/>
  <c r="I86" i="129"/>
  <c r="I87" i="129"/>
  <c r="I88" i="129"/>
  <c r="I89" i="129"/>
  <c r="I90" i="129"/>
  <c r="I91" i="129"/>
  <c r="I92" i="129"/>
  <c r="I93" i="129"/>
  <c r="I94" i="129"/>
  <c r="I95" i="129"/>
  <c r="I96" i="129"/>
  <c r="I97" i="129"/>
  <c r="I98" i="129"/>
  <c r="I99" i="129"/>
  <c r="I100" i="129"/>
  <c r="I101" i="129"/>
  <c r="I102" i="129"/>
  <c r="I103" i="129"/>
  <c r="I104" i="129"/>
  <c r="I105" i="129"/>
  <c r="I106" i="129"/>
  <c r="I107" i="129"/>
  <c r="I108" i="129"/>
  <c r="I109" i="129"/>
  <c r="I110" i="129"/>
  <c r="I111" i="129"/>
  <c r="I112" i="129"/>
  <c r="I113" i="129"/>
  <c r="I114" i="129"/>
  <c r="I115" i="129"/>
  <c r="I116" i="129"/>
  <c r="I117" i="129"/>
  <c r="I118" i="129"/>
  <c r="I119" i="129"/>
  <c r="I120" i="129"/>
  <c r="I121" i="129"/>
  <c r="I122" i="129"/>
  <c r="I123" i="129"/>
  <c r="I124" i="129"/>
  <c r="I125" i="129"/>
  <c r="I126" i="129"/>
  <c r="I127" i="129"/>
  <c r="I128" i="129"/>
  <c r="I129" i="129"/>
  <c r="I130" i="129"/>
  <c r="I131" i="129"/>
  <c r="I132" i="129"/>
  <c r="I133" i="129"/>
  <c r="I134" i="129"/>
  <c r="I135" i="129"/>
  <c r="I136" i="129"/>
  <c r="I137" i="129"/>
  <c r="I138" i="129"/>
  <c r="I139" i="129"/>
  <c r="I140" i="129"/>
  <c r="I141" i="129"/>
  <c r="I142" i="129"/>
  <c r="I143" i="129"/>
  <c r="I144" i="129"/>
  <c r="I145" i="129"/>
  <c r="I146" i="129"/>
  <c r="I147" i="129"/>
  <c r="I148" i="129"/>
  <c r="I149" i="129"/>
  <c r="I150" i="129"/>
  <c r="I151" i="129"/>
  <c r="I152" i="129"/>
  <c r="I153" i="129"/>
  <c r="I154" i="129"/>
  <c r="I155" i="129"/>
  <c r="I156" i="129"/>
  <c r="I157" i="129"/>
  <c r="I158" i="129"/>
  <c r="I159" i="129"/>
  <c r="I160" i="129"/>
  <c r="I161" i="129"/>
  <c r="I162" i="129"/>
  <c r="I163" i="129"/>
  <c r="I164" i="129"/>
  <c r="I165" i="129"/>
  <c r="I166" i="129"/>
  <c r="I167" i="129"/>
  <c r="I168" i="129"/>
  <c r="I169" i="129"/>
  <c r="I170" i="129"/>
  <c r="I171" i="129"/>
  <c r="I172" i="129"/>
  <c r="I173" i="129"/>
  <c r="I174" i="129"/>
  <c r="I175" i="129"/>
  <c r="I176" i="129"/>
  <c r="I177" i="129"/>
  <c r="I178" i="129"/>
  <c r="I179" i="129"/>
  <c r="I180" i="129"/>
  <c r="I181" i="129"/>
  <c r="I182" i="129"/>
  <c r="I183" i="129"/>
  <c r="I184" i="129"/>
  <c r="I185" i="129"/>
  <c r="I186" i="129"/>
  <c r="I187" i="129"/>
  <c r="I188" i="129"/>
  <c r="I189" i="129"/>
  <c r="I190" i="129"/>
  <c r="I191" i="129"/>
  <c r="I192" i="129"/>
  <c r="I193" i="129"/>
  <c r="I194" i="129"/>
  <c r="I195" i="129"/>
  <c r="I196" i="129"/>
  <c r="I197" i="129"/>
  <c r="I198" i="129"/>
  <c r="I199" i="129"/>
  <c r="I200" i="129"/>
  <c r="I201" i="129"/>
  <c r="I202" i="129"/>
  <c r="I203" i="129"/>
  <c r="I204" i="129"/>
  <c r="I205" i="129"/>
  <c r="I206" i="129"/>
  <c r="I207" i="129"/>
  <c r="I208" i="129"/>
  <c r="I209" i="129"/>
  <c r="I210" i="129"/>
  <c r="I211" i="129"/>
  <c r="I212" i="129"/>
  <c r="I213" i="129"/>
  <c r="I214" i="129"/>
  <c r="I215" i="129"/>
  <c r="I216" i="129"/>
  <c r="I217" i="129"/>
  <c r="I218" i="129"/>
  <c r="I219" i="129"/>
  <c r="I220" i="129"/>
  <c r="I221" i="129"/>
  <c r="I222" i="129"/>
  <c r="I223" i="129"/>
  <c r="I224" i="129"/>
  <c r="I225" i="129"/>
  <c r="I226" i="129"/>
  <c r="I227" i="129"/>
  <c r="I228" i="129"/>
  <c r="I229" i="129"/>
  <c r="I230" i="129"/>
  <c r="I231" i="129"/>
  <c r="I232" i="129"/>
  <c r="I233" i="129"/>
  <c r="I234" i="129"/>
  <c r="I235" i="129"/>
  <c r="I236" i="129"/>
  <c r="I237" i="129"/>
  <c r="I238" i="129"/>
  <c r="I239" i="129"/>
  <c r="I240" i="129"/>
  <c r="I241" i="129"/>
  <c r="I242" i="129"/>
  <c r="I243" i="129"/>
  <c r="I244" i="129"/>
  <c r="I245" i="129"/>
  <c r="I246" i="129"/>
  <c r="I247" i="129"/>
  <c r="I248" i="129"/>
  <c r="I249" i="129"/>
  <c r="I250" i="129"/>
  <c r="I251" i="129"/>
  <c r="I252" i="129"/>
  <c r="I253" i="129"/>
  <c r="I254" i="129"/>
  <c r="I255" i="129"/>
  <c r="I256" i="129"/>
  <c r="I257" i="129"/>
  <c r="I258" i="129"/>
  <c r="I259" i="129"/>
  <c r="I260" i="129"/>
  <c r="I261" i="129"/>
  <c r="I262" i="129"/>
  <c r="I263" i="129"/>
  <c r="I264" i="129"/>
  <c r="I265" i="129"/>
  <c r="I266" i="129"/>
  <c r="I267" i="129"/>
  <c r="I268" i="129"/>
  <c r="I269" i="129"/>
  <c r="I270" i="129"/>
  <c r="I271" i="129"/>
  <c r="I272" i="129"/>
  <c r="I273" i="129"/>
  <c r="I274" i="129"/>
  <c r="I275" i="129"/>
  <c r="I276" i="129"/>
  <c r="I277" i="129"/>
  <c r="I278" i="129"/>
  <c r="I279" i="129"/>
  <c r="I280" i="129"/>
  <c r="I281" i="129"/>
  <c r="I282" i="129"/>
  <c r="I283" i="129"/>
  <c r="I284" i="129"/>
  <c r="I285" i="129"/>
  <c r="I286" i="129"/>
  <c r="I287" i="129"/>
  <c r="I288" i="129"/>
  <c r="I289" i="129"/>
  <c r="I290" i="129"/>
  <c r="I291" i="129"/>
  <c r="I292" i="129"/>
  <c r="I293" i="129"/>
  <c r="I294" i="129"/>
  <c r="I295" i="129"/>
  <c r="I296" i="129"/>
  <c r="I297" i="129"/>
  <c r="I298" i="129"/>
  <c r="I299" i="129"/>
  <c r="I300" i="129"/>
  <c r="I301" i="129"/>
  <c r="I302" i="129"/>
  <c r="I303" i="129"/>
  <c r="I304" i="129"/>
  <c r="I305" i="129"/>
  <c r="I306" i="129"/>
  <c r="I307" i="129"/>
  <c r="I308" i="129"/>
  <c r="I309" i="129"/>
  <c r="I310" i="129"/>
  <c r="I311" i="129"/>
  <c r="I312" i="129"/>
  <c r="I313" i="129"/>
  <c r="I314" i="129"/>
  <c r="I315" i="129"/>
  <c r="I316" i="129"/>
  <c r="I317" i="129"/>
  <c r="I318" i="129"/>
  <c r="I319" i="129"/>
  <c r="I320" i="129"/>
  <c r="I321" i="129"/>
  <c r="I322" i="129"/>
  <c r="I323" i="129"/>
  <c r="I324" i="129"/>
  <c r="I325" i="129"/>
  <c r="I326" i="129"/>
  <c r="I327" i="129"/>
  <c r="I328" i="129"/>
  <c r="I329" i="129"/>
  <c r="I330" i="129"/>
  <c r="I331" i="129"/>
  <c r="I332" i="129"/>
  <c r="I333" i="129"/>
  <c r="I334" i="129"/>
  <c r="I335" i="129"/>
  <c r="I336" i="129"/>
  <c r="I337" i="129"/>
  <c r="I338" i="129"/>
  <c r="I339" i="129"/>
  <c r="I340" i="129"/>
  <c r="I341" i="129"/>
  <c r="I342" i="129"/>
  <c r="I343" i="129"/>
  <c r="I344" i="129"/>
  <c r="I345" i="129"/>
  <c r="I346" i="129"/>
  <c r="I347" i="129"/>
  <c r="I348" i="129"/>
  <c r="I349" i="129"/>
  <c r="I350" i="129"/>
  <c r="I351" i="129"/>
  <c r="I352" i="129"/>
  <c r="I353" i="129"/>
  <c r="I354" i="129"/>
  <c r="I355" i="129"/>
  <c r="I356" i="129"/>
  <c r="I357" i="129"/>
  <c r="I358" i="129"/>
  <c r="I359" i="129"/>
  <c r="I360" i="129"/>
  <c r="I361" i="129"/>
  <c r="I362" i="129"/>
  <c r="I363" i="129"/>
  <c r="I364" i="129"/>
  <c r="I365" i="129"/>
  <c r="I366" i="129"/>
  <c r="I367" i="129"/>
  <c r="I368" i="129"/>
  <c r="I369" i="129"/>
  <c r="I370" i="129"/>
  <c r="I371" i="129"/>
  <c r="I372" i="129"/>
  <c r="I373" i="129"/>
  <c r="I374" i="129"/>
  <c r="I375" i="129"/>
  <c r="I376" i="129"/>
  <c r="I377" i="129"/>
  <c r="I378" i="129"/>
  <c r="I379" i="129"/>
  <c r="I380" i="129"/>
  <c r="I381" i="129"/>
  <c r="I382" i="129"/>
  <c r="I383" i="129"/>
  <c r="I384" i="129"/>
  <c r="I385" i="129"/>
  <c r="I386" i="129"/>
  <c r="I387" i="129"/>
  <c r="I388" i="129"/>
  <c r="I389" i="129"/>
  <c r="I390" i="129"/>
  <c r="I391" i="129"/>
  <c r="I392" i="129"/>
  <c r="I393" i="129"/>
  <c r="I394" i="129"/>
  <c r="I395" i="129"/>
  <c r="I396" i="129"/>
  <c r="I397" i="129"/>
  <c r="I398" i="129"/>
  <c r="I399" i="129"/>
  <c r="I400" i="129"/>
  <c r="I401" i="129"/>
  <c r="I402" i="129"/>
  <c r="I403" i="129"/>
  <c r="I404" i="129"/>
  <c r="I405" i="129"/>
  <c r="I406" i="129"/>
  <c r="I407" i="129"/>
  <c r="I408" i="129"/>
  <c r="I409" i="129"/>
  <c r="I410" i="129"/>
  <c r="I411" i="129"/>
  <c r="I412" i="129"/>
  <c r="I413" i="129"/>
  <c r="I414" i="129"/>
  <c r="I415" i="129"/>
  <c r="I416" i="129"/>
  <c r="I417" i="129"/>
  <c r="I418" i="129"/>
  <c r="I419" i="129"/>
  <c r="I420" i="129"/>
  <c r="I421" i="129"/>
  <c r="I422" i="129"/>
  <c r="I423" i="129"/>
  <c r="I424" i="129"/>
  <c r="I425" i="129"/>
  <c r="I426" i="129"/>
  <c r="I427" i="129"/>
  <c r="I428" i="129"/>
  <c r="I429" i="129"/>
  <c r="I430" i="129"/>
  <c r="I431" i="129"/>
  <c r="I432" i="129"/>
  <c r="I433" i="129"/>
  <c r="I434" i="129"/>
  <c r="I435" i="129"/>
  <c r="I436" i="129"/>
  <c r="I437" i="129"/>
  <c r="I438" i="129"/>
  <c r="I439" i="129"/>
  <c r="I440" i="129"/>
  <c r="I441" i="129"/>
  <c r="I442" i="129"/>
  <c r="I443" i="129"/>
  <c r="I444" i="129"/>
  <c r="I445" i="129"/>
  <c r="I446" i="129"/>
  <c r="I447" i="129"/>
  <c r="I448" i="129"/>
  <c r="I449" i="129"/>
  <c r="I450" i="129"/>
  <c r="I451" i="129"/>
  <c r="I452" i="129"/>
  <c r="I453" i="129"/>
  <c r="I454" i="129"/>
  <c r="I455" i="129"/>
  <c r="I456" i="129"/>
  <c r="I457" i="129"/>
  <c r="I458" i="129"/>
  <c r="I459" i="129"/>
  <c r="I460" i="129"/>
  <c r="I461" i="129"/>
  <c r="I462" i="129"/>
  <c r="I463" i="129"/>
  <c r="I464" i="129"/>
  <c r="I465" i="129"/>
  <c r="I466" i="129"/>
  <c r="I467" i="129"/>
  <c r="I468" i="129"/>
  <c r="I469" i="129"/>
  <c r="I470" i="129"/>
  <c r="I471" i="129"/>
  <c r="I472" i="129"/>
  <c r="I473" i="129"/>
  <c r="I474" i="129"/>
  <c r="I475" i="129"/>
  <c r="I476" i="129"/>
  <c r="I477" i="129"/>
  <c r="I478" i="129"/>
  <c r="I479" i="129"/>
  <c r="I480" i="129"/>
  <c r="I481" i="129"/>
  <c r="I482" i="129"/>
  <c r="I483" i="129"/>
  <c r="I484" i="129"/>
  <c r="I485" i="129"/>
  <c r="I486" i="129"/>
  <c r="I487" i="129"/>
  <c r="I488" i="129"/>
  <c r="I489" i="129"/>
  <c r="I490" i="129"/>
  <c r="I491" i="129"/>
  <c r="I492" i="129"/>
  <c r="I493" i="129"/>
  <c r="I494" i="129"/>
  <c r="I495" i="129"/>
  <c r="I496" i="129"/>
  <c r="I497" i="129"/>
  <c r="I498" i="129"/>
  <c r="I499" i="129"/>
  <c r="I500" i="129"/>
  <c r="I501" i="129"/>
  <c r="I502" i="129"/>
  <c r="I503" i="129"/>
  <c r="I504" i="129"/>
  <c r="I505" i="129"/>
  <c r="I506" i="129"/>
  <c r="I507" i="129"/>
  <c r="I508" i="129"/>
  <c r="I509" i="129"/>
  <c r="I510" i="129"/>
  <c r="I511" i="129"/>
  <c r="I512" i="129"/>
  <c r="I513" i="129"/>
  <c r="I514" i="129"/>
  <c r="I515" i="129"/>
  <c r="I516" i="129"/>
  <c r="I517" i="129"/>
  <c r="I518" i="129"/>
  <c r="I519" i="129"/>
  <c r="I520" i="129"/>
  <c r="I521" i="129"/>
  <c r="I522" i="129"/>
  <c r="I523" i="129"/>
  <c r="I524" i="129"/>
  <c r="I525" i="129"/>
  <c r="I526" i="129"/>
  <c r="I527" i="129"/>
  <c r="I528" i="129"/>
  <c r="I529" i="129"/>
  <c r="I530" i="129"/>
  <c r="I531" i="129"/>
  <c r="I532" i="129"/>
  <c r="I533" i="129"/>
  <c r="I534" i="129"/>
  <c r="I535" i="129"/>
  <c r="I536" i="129"/>
  <c r="I537" i="129"/>
  <c r="I538" i="129"/>
  <c r="I539" i="129"/>
  <c r="I540" i="129"/>
  <c r="I541" i="129"/>
  <c r="I542" i="129"/>
  <c r="I543" i="129"/>
  <c r="I544" i="129"/>
  <c r="H24" i="129"/>
  <c r="DR24" i="129" s="1"/>
  <c r="H25" i="129"/>
  <c r="DR25" i="129" s="1"/>
  <c r="H26" i="129"/>
  <c r="DR26" i="129" s="1"/>
  <c r="H27" i="129"/>
  <c r="DR27" i="129" s="1"/>
  <c r="H28" i="129"/>
  <c r="DR28" i="129" s="1"/>
  <c r="H29" i="129"/>
  <c r="DR29" i="129" s="1"/>
  <c r="H30" i="129"/>
  <c r="DR30" i="129" s="1"/>
  <c r="H31" i="129"/>
  <c r="DR31" i="129" s="1"/>
  <c r="H32" i="129"/>
  <c r="DR32" i="129" s="1"/>
  <c r="H33" i="129"/>
  <c r="DR33" i="129" s="1"/>
  <c r="H34" i="129"/>
  <c r="DR34" i="129" s="1"/>
  <c r="H35" i="129"/>
  <c r="DR35" i="129" s="1"/>
  <c r="H36" i="129"/>
  <c r="DR36" i="129" s="1"/>
  <c r="H37" i="129"/>
  <c r="DR37" i="129" s="1"/>
  <c r="H38" i="129"/>
  <c r="DR38" i="129" s="1"/>
  <c r="H39" i="129"/>
  <c r="DR39" i="129" s="1"/>
  <c r="H40" i="129"/>
  <c r="DR40" i="129" s="1"/>
  <c r="H41" i="129"/>
  <c r="DR41" i="129" s="1"/>
  <c r="H42" i="129"/>
  <c r="DR42" i="129" s="1"/>
  <c r="H43" i="129"/>
  <c r="DR43" i="129" s="1"/>
  <c r="H44" i="129"/>
  <c r="DR44" i="129" s="1"/>
  <c r="H45" i="129"/>
  <c r="DR45" i="129" s="1"/>
  <c r="H46" i="129"/>
  <c r="DR46" i="129" s="1"/>
  <c r="H47" i="129"/>
  <c r="DR47" i="129" s="1"/>
  <c r="H48" i="129"/>
  <c r="DR48" i="129" s="1"/>
  <c r="H49" i="129"/>
  <c r="DR49" i="129" s="1"/>
  <c r="H50" i="129"/>
  <c r="DR50" i="129" s="1"/>
  <c r="H51" i="129"/>
  <c r="DR51" i="129" s="1"/>
  <c r="H52" i="129"/>
  <c r="DR52" i="129" s="1"/>
  <c r="H53" i="129"/>
  <c r="DR53" i="129" s="1"/>
  <c r="H54" i="129"/>
  <c r="DR54" i="129" s="1"/>
  <c r="H55" i="129"/>
  <c r="DR55" i="129" s="1"/>
  <c r="H56" i="129"/>
  <c r="DR56" i="129" s="1"/>
  <c r="H57" i="129"/>
  <c r="DR57" i="129" s="1"/>
  <c r="H58" i="129"/>
  <c r="DR58" i="129" s="1"/>
  <c r="H59" i="129"/>
  <c r="DR59" i="129" s="1"/>
  <c r="H60" i="129"/>
  <c r="DR60" i="129" s="1"/>
  <c r="H61" i="129"/>
  <c r="DR61" i="129" s="1"/>
  <c r="H62" i="129"/>
  <c r="DR62" i="129" s="1"/>
  <c r="H63" i="129"/>
  <c r="DR63" i="129" s="1"/>
  <c r="H64" i="129"/>
  <c r="DR64" i="129" s="1"/>
  <c r="H65" i="129"/>
  <c r="DR65" i="129" s="1"/>
  <c r="H66" i="129"/>
  <c r="DR66" i="129" s="1"/>
  <c r="H67" i="129"/>
  <c r="DR67" i="129" s="1"/>
  <c r="H68" i="129"/>
  <c r="DR68" i="129" s="1"/>
  <c r="H69" i="129"/>
  <c r="DR69" i="129" s="1"/>
  <c r="H70" i="129"/>
  <c r="DR70" i="129" s="1"/>
  <c r="H71" i="129"/>
  <c r="DR71" i="129" s="1"/>
  <c r="H72" i="129"/>
  <c r="DR72" i="129" s="1"/>
  <c r="H73" i="129"/>
  <c r="DR73" i="129" s="1"/>
  <c r="H74" i="129"/>
  <c r="DR74" i="129" s="1"/>
  <c r="H75" i="129"/>
  <c r="DR75" i="129" s="1"/>
  <c r="H76" i="129"/>
  <c r="DR76" i="129" s="1"/>
  <c r="H77" i="129"/>
  <c r="DR77" i="129" s="1"/>
  <c r="H78" i="129"/>
  <c r="DR78" i="129" s="1"/>
  <c r="H79" i="129"/>
  <c r="DR79" i="129" s="1"/>
  <c r="H80" i="129"/>
  <c r="DR80" i="129" s="1"/>
  <c r="H81" i="129"/>
  <c r="DR81" i="129" s="1"/>
  <c r="H82" i="129"/>
  <c r="DR82" i="129" s="1"/>
  <c r="H83" i="129"/>
  <c r="DR83" i="129" s="1"/>
  <c r="H84" i="129"/>
  <c r="DR84" i="129" s="1"/>
  <c r="H85" i="129"/>
  <c r="DR85" i="129" s="1"/>
  <c r="H86" i="129"/>
  <c r="DR86" i="129" s="1"/>
  <c r="H87" i="129"/>
  <c r="DR87" i="129" s="1"/>
  <c r="H88" i="129"/>
  <c r="DR88" i="129" s="1"/>
  <c r="H89" i="129"/>
  <c r="DR89" i="129" s="1"/>
  <c r="H90" i="129"/>
  <c r="DR90" i="129" s="1"/>
  <c r="H91" i="129"/>
  <c r="DR91" i="129" s="1"/>
  <c r="H92" i="129"/>
  <c r="DR92" i="129" s="1"/>
  <c r="H93" i="129"/>
  <c r="DR93" i="129" s="1"/>
  <c r="H94" i="129"/>
  <c r="DR94" i="129" s="1"/>
  <c r="H95" i="129"/>
  <c r="DR95" i="129" s="1"/>
  <c r="H96" i="129"/>
  <c r="DR96" i="129" s="1"/>
  <c r="H97" i="129"/>
  <c r="DR97" i="129" s="1"/>
  <c r="H98" i="129"/>
  <c r="DR98" i="129" s="1"/>
  <c r="H99" i="129"/>
  <c r="DR99" i="129" s="1"/>
  <c r="H100" i="129"/>
  <c r="DR100" i="129" s="1"/>
  <c r="H101" i="129"/>
  <c r="DR101" i="129" s="1"/>
  <c r="H102" i="129"/>
  <c r="DR102" i="129" s="1"/>
  <c r="H103" i="129"/>
  <c r="DR103" i="129" s="1"/>
  <c r="H104" i="129"/>
  <c r="DR104" i="129" s="1"/>
  <c r="H105" i="129"/>
  <c r="DR105" i="129" s="1"/>
  <c r="H106" i="129"/>
  <c r="DR106" i="129" s="1"/>
  <c r="H107" i="129"/>
  <c r="DR107" i="129" s="1"/>
  <c r="H108" i="129"/>
  <c r="DR108" i="129" s="1"/>
  <c r="H109" i="129"/>
  <c r="DR109" i="129" s="1"/>
  <c r="H110" i="129"/>
  <c r="DR110" i="129" s="1"/>
  <c r="H111" i="129"/>
  <c r="DR111" i="129" s="1"/>
  <c r="H112" i="129"/>
  <c r="DR112" i="129" s="1"/>
  <c r="H113" i="129"/>
  <c r="DR113" i="129" s="1"/>
  <c r="H114" i="129"/>
  <c r="DR114" i="129" s="1"/>
  <c r="H115" i="129"/>
  <c r="DR115" i="129" s="1"/>
  <c r="H116" i="129"/>
  <c r="DR116" i="129" s="1"/>
  <c r="H117" i="129"/>
  <c r="DR117" i="129" s="1"/>
  <c r="H118" i="129"/>
  <c r="DR118" i="129" s="1"/>
  <c r="H119" i="129"/>
  <c r="DR119" i="129" s="1"/>
  <c r="H120" i="129"/>
  <c r="DR120" i="129" s="1"/>
  <c r="H121" i="129"/>
  <c r="DR121" i="129" s="1"/>
  <c r="H122" i="129"/>
  <c r="DR122" i="129" s="1"/>
  <c r="H123" i="129"/>
  <c r="DR123" i="129" s="1"/>
  <c r="H124" i="129"/>
  <c r="DR124" i="129" s="1"/>
  <c r="H125" i="129"/>
  <c r="DR125" i="129" s="1"/>
  <c r="H126" i="129"/>
  <c r="DR126" i="129" s="1"/>
  <c r="H127" i="129"/>
  <c r="DR127" i="129" s="1"/>
  <c r="H128" i="129"/>
  <c r="DR128" i="129" s="1"/>
  <c r="H129" i="129"/>
  <c r="DR129" i="129" s="1"/>
  <c r="H130" i="129"/>
  <c r="DR130" i="129" s="1"/>
  <c r="H131" i="129"/>
  <c r="DR131" i="129" s="1"/>
  <c r="H132" i="129"/>
  <c r="DR132" i="129" s="1"/>
  <c r="H133" i="129"/>
  <c r="DR133" i="129" s="1"/>
  <c r="H134" i="129"/>
  <c r="DR134" i="129" s="1"/>
  <c r="H135" i="129"/>
  <c r="DR135" i="129" s="1"/>
  <c r="H136" i="129"/>
  <c r="DR136" i="129" s="1"/>
  <c r="H137" i="129"/>
  <c r="DR137" i="129" s="1"/>
  <c r="H138" i="129"/>
  <c r="DR138" i="129" s="1"/>
  <c r="H139" i="129"/>
  <c r="DR139" i="129" s="1"/>
  <c r="H140" i="129"/>
  <c r="DR140" i="129" s="1"/>
  <c r="H141" i="129"/>
  <c r="DR141" i="129" s="1"/>
  <c r="H142" i="129"/>
  <c r="DR142" i="129" s="1"/>
  <c r="H143" i="129"/>
  <c r="DR143" i="129" s="1"/>
  <c r="H144" i="129"/>
  <c r="DR144" i="129" s="1"/>
  <c r="H145" i="129"/>
  <c r="DR145" i="129" s="1"/>
  <c r="H146" i="129"/>
  <c r="DR146" i="129" s="1"/>
  <c r="H147" i="129"/>
  <c r="DR147" i="129" s="1"/>
  <c r="H148" i="129"/>
  <c r="DR148" i="129" s="1"/>
  <c r="H149" i="129"/>
  <c r="DR149" i="129" s="1"/>
  <c r="H150" i="129"/>
  <c r="DR150" i="129" s="1"/>
  <c r="H151" i="129"/>
  <c r="DR151" i="129" s="1"/>
  <c r="H152" i="129"/>
  <c r="DR152" i="129" s="1"/>
  <c r="H153" i="129"/>
  <c r="DR153" i="129" s="1"/>
  <c r="H154" i="129"/>
  <c r="DR154" i="129" s="1"/>
  <c r="H155" i="129"/>
  <c r="DR155" i="129" s="1"/>
  <c r="H156" i="129"/>
  <c r="DR156" i="129" s="1"/>
  <c r="H157" i="129"/>
  <c r="DR157" i="129" s="1"/>
  <c r="H158" i="129"/>
  <c r="DR158" i="129" s="1"/>
  <c r="H159" i="129"/>
  <c r="DR159" i="129" s="1"/>
  <c r="H160" i="129"/>
  <c r="DR160" i="129" s="1"/>
  <c r="H161" i="129"/>
  <c r="DR161" i="129" s="1"/>
  <c r="H162" i="129"/>
  <c r="DR162" i="129" s="1"/>
  <c r="H163" i="129"/>
  <c r="DR163" i="129" s="1"/>
  <c r="H164" i="129"/>
  <c r="DR164" i="129" s="1"/>
  <c r="H165" i="129"/>
  <c r="DR165" i="129" s="1"/>
  <c r="H166" i="129"/>
  <c r="DR166" i="129" s="1"/>
  <c r="H167" i="129"/>
  <c r="DR167" i="129" s="1"/>
  <c r="H168" i="129"/>
  <c r="DR168" i="129" s="1"/>
  <c r="H169" i="129"/>
  <c r="DR169" i="129" s="1"/>
  <c r="H170" i="129"/>
  <c r="DR170" i="129" s="1"/>
  <c r="H171" i="129"/>
  <c r="DR171" i="129" s="1"/>
  <c r="H172" i="129"/>
  <c r="DR172" i="129" s="1"/>
  <c r="H173" i="129"/>
  <c r="DR173" i="129" s="1"/>
  <c r="H174" i="129"/>
  <c r="DR174" i="129" s="1"/>
  <c r="H175" i="129"/>
  <c r="DR175" i="129" s="1"/>
  <c r="H176" i="129"/>
  <c r="DR176" i="129" s="1"/>
  <c r="H177" i="129"/>
  <c r="DR177" i="129" s="1"/>
  <c r="H178" i="129"/>
  <c r="DR178" i="129" s="1"/>
  <c r="H179" i="129"/>
  <c r="DR179" i="129" s="1"/>
  <c r="H180" i="129"/>
  <c r="DR180" i="129" s="1"/>
  <c r="H181" i="129"/>
  <c r="DR181" i="129" s="1"/>
  <c r="H182" i="129"/>
  <c r="DR182" i="129" s="1"/>
  <c r="H183" i="129"/>
  <c r="DR183" i="129" s="1"/>
  <c r="H184" i="129"/>
  <c r="DR184" i="129" s="1"/>
  <c r="H185" i="129"/>
  <c r="DR185" i="129" s="1"/>
  <c r="H186" i="129"/>
  <c r="DR186" i="129" s="1"/>
  <c r="H187" i="129"/>
  <c r="DR187" i="129" s="1"/>
  <c r="H188" i="129"/>
  <c r="DR188" i="129" s="1"/>
  <c r="H189" i="129"/>
  <c r="DR189" i="129" s="1"/>
  <c r="H190" i="129"/>
  <c r="DR190" i="129" s="1"/>
  <c r="H191" i="129"/>
  <c r="DR191" i="129" s="1"/>
  <c r="H192" i="129"/>
  <c r="DR192" i="129" s="1"/>
  <c r="H193" i="129"/>
  <c r="DR193" i="129" s="1"/>
  <c r="H194" i="129"/>
  <c r="DR194" i="129" s="1"/>
  <c r="H195" i="129"/>
  <c r="DR195" i="129" s="1"/>
  <c r="H196" i="129"/>
  <c r="DR196" i="129" s="1"/>
  <c r="H197" i="129"/>
  <c r="DR197" i="129" s="1"/>
  <c r="H198" i="129"/>
  <c r="DR198" i="129" s="1"/>
  <c r="H199" i="129"/>
  <c r="DR199" i="129" s="1"/>
  <c r="H200" i="129"/>
  <c r="DR200" i="129" s="1"/>
  <c r="H201" i="129"/>
  <c r="DR201" i="129" s="1"/>
  <c r="H202" i="129"/>
  <c r="DR202" i="129" s="1"/>
  <c r="H203" i="129"/>
  <c r="DR203" i="129" s="1"/>
  <c r="H204" i="129"/>
  <c r="DR204" i="129" s="1"/>
  <c r="H205" i="129"/>
  <c r="DR205" i="129" s="1"/>
  <c r="H206" i="129"/>
  <c r="DR206" i="129" s="1"/>
  <c r="H207" i="129"/>
  <c r="DR207" i="129" s="1"/>
  <c r="H208" i="129"/>
  <c r="DR208" i="129" s="1"/>
  <c r="H209" i="129"/>
  <c r="DR209" i="129" s="1"/>
  <c r="H210" i="129"/>
  <c r="DR210" i="129" s="1"/>
  <c r="H211" i="129"/>
  <c r="DR211" i="129" s="1"/>
  <c r="H212" i="129"/>
  <c r="DR212" i="129" s="1"/>
  <c r="H213" i="129"/>
  <c r="DR213" i="129" s="1"/>
  <c r="H214" i="129"/>
  <c r="DR214" i="129" s="1"/>
  <c r="H215" i="129"/>
  <c r="DR215" i="129" s="1"/>
  <c r="H216" i="129"/>
  <c r="DR216" i="129" s="1"/>
  <c r="H217" i="129"/>
  <c r="DR217" i="129" s="1"/>
  <c r="H218" i="129"/>
  <c r="DR218" i="129" s="1"/>
  <c r="H219" i="129"/>
  <c r="DR219" i="129" s="1"/>
  <c r="H220" i="129"/>
  <c r="DR220" i="129" s="1"/>
  <c r="H221" i="129"/>
  <c r="DR221" i="129" s="1"/>
  <c r="H222" i="129"/>
  <c r="DR222" i="129" s="1"/>
  <c r="H223" i="129"/>
  <c r="DR223" i="129" s="1"/>
  <c r="H224" i="129"/>
  <c r="DR224" i="129" s="1"/>
  <c r="H225" i="129"/>
  <c r="DR225" i="129" s="1"/>
  <c r="H226" i="129"/>
  <c r="DR226" i="129" s="1"/>
  <c r="H227" i="129"/>
  <c r="DR227" i="129" s="1"/>
  <c r="H228" i="129"/>
  <c r="DR228" i="129" s="1"/>
  <c r="H229" i="129"/>
  <c r="DR229" i="129" s="1"/>
  <c r="H230" i="129"/>
  <c r="DR230" i="129" s="1"/>
  <c r="H231" i="129"/>
  <c r="DR231" i="129" s="1"/>
  <c r="H232" i="129"/>
  <c r="DR232" i="129" s="1"/>
  <c r="H233" i="129"/>
  <c r="DR233" i="129" s="1"/>
  <c r="H234" i="129"/>
  <c r="DR234" i="129" s="1"/>
  <c r="H235" i="129"/>
  <c r="DR235" i="129" s="1"/>
  <c r="H236" i="129"/>
  <c r="DR236" i="129" s="1"/>
  <c r="H237" i="129"/>
  <c r="DR237" i="129" s="1"/>
  <c r="H238" i="129"/>
  <c r="DR238" i="129" s="1"/>
  <c r="H239" i="129"/>
  <c r="DR239" i="129" s="1"/>
  <c r="H240" i="129"/>
  <c r="DR240" i="129" s="1"/>
  <c r="H241" i="129"/>
  <c r="DR241" i="129" s="1"/>
  <c r="H242" i="129"/>
  <c r="DR242" i="129" s="1"/>
  <c r="H243" i="129"/>
  <c r="DR243" i="129" s="1"/>
  <c r="H244" i="129"/>
  <c r="DR244" i="129" s="1"/>
  <c r="H245" i="129"/>
  <c r="DR245" i="129" s="1"/>
  <c r="H246" i="129"/>
  <c r="DR246" i="129" s="1"/>
  <c r="H247" i="129"/>
  <c r="DR247" i="129" s="1"/>
  <c r="H248" i="129"/>
  <c r="DR248" i="129" s="1"/>
  <c r="H249" i="129"/>
  <c r="DR249" i="129" s="1"/>
  <c r="H250" i="129"/>
  <c r="DR250" i="129" s="1"/>
  <c r="H251" i="129"/>
  <c r="DR251" i="129" s="1"/>
  <c r="H252" i="129"/>
  <c r="DR252" i="129" s="1"/>
  <c r="H253" i="129"/>
  <c r="DR253" i="129" s="1"/>
  <c r="H254" i="129"/>
  <c r="DR254" i="129" s="1"/>
  <c r="H255" i="129"/>
  <c r="DR255" i="129" s="1"/>
  <c r="H256" i="129"/>
  <c r="DR256" i="129" s="1"/>
  <c r="H257" i="129"/>
  <c r="DR257" i="129" s="1"/>
  <c r="H258" i="129"/>
  <c r="DR258" i="129" s="1"/>
  <c r="H259" i="129"/>
  <c r="DR259" i="129" s="1"/>
  <c r="H260" i="129"/>
  <c r="DR260" i="129" s="1"/>
  <c r="H261" i="129"/>
  <c r="DR261" i="129" s="1"/>
  <c r="H262" i="129"/>
  <c r="DR262" i="129" s="1"/>
  <c r="H263" i="129"/>
  <c r="DR263" i="129" s="1"/>
  <c r="H264" i="129"/>
  <c r="DR264" i="129" s="1"/>
  <c r="H265" i="129"/>
  <c r="DR265" i="129" s="1"/>
  <c r="H266" i="129"/>
  <c r="DR266" i="129" s="1"/>
  <c r="H267" i="129"/>
  <c r="DR267" i="129" s="1"/>
  <c r="H268" i="129"/>
  <c r="DR268" i="129" s="1"/>
  <c r="H269" i="129"/>
  <c r="DR269" i="129" s="1"/>
  <c r="H270" i="129"/>
  <c r="DR270" i="129" s="1"/>
  <c r="H271" i="129"/>
  <c r="DR271" i="129" s="1"/>
  <c r="H272" i="129"/>
  <c r="DR272" i="129" s="1"/>
  <c r="H273" i="129"/>
  <c r="DR273" i="129" s="1"/>
  <c r="H274" i="129"/>
  <c r="DR274" i="129" s="1"/>
  <c r="H275" i="129"/>
  <c r="DR275" i="129" s="1"/>
  <c r="H276" i="129"/>
  <c r="DR276" i="129" s="1"/>
  <c r="H277" i="129"/>
  <c r="DR277" i="129" s="1"/>
  <c r="H278" i="129"/>
  <c r="DR278" i="129" s="1"/>
  <c r="H279" i="129"/>
  <c r="DR279" i="129" s="1"/>
  <c r="H280" i="129"/>
  <c r="DR280" i="129" s="1"/>
  <c r="H281" i="129"/>
  <c r="DR281" i="129" s="1"/>
  <c r="H282" i="129"/>
  <c r="DR282" i="129" s="1"/>
  <c r="H283" i="129"/>
  <c r="DR283" i="129" s="1"/>
  <c r="H284" i="129"/>
  <c r="DR284" i="129" s="1"/>
  <c r="H285" i="129"/>
  <c r="DR285" i="129" s="1"/>
  <c r="H286" i="129"/>
  <c r="DR286" i="129" s="1"/>
  <c r="H287" i="129"/>
  <c r="DR287" i="129" s="1"/>
  <c r="H288" i="129"/>
  <c r="DR288" i="129" s="1"/>
  <c r="H289" i="129"/>
  <c r="DR289" i="129" s="1"/>
  <c r="H290" i="129"/>
  <c r="DR290" i="129" s="1"/>
  <c r="H291" i="129"/>
  <c r="DR291" i="129" s="1"/>
  <c r="H292" i="129"/>
  <c r="DR292" i="129" s="1"/>
  <c r="H293" i="129"/>
  <c r="DR293" i="129" s="1"/>
  <c r="H294" i="129"/>
  <c r="DR294" i="129" s="1"/>
  <c r="H295" i="129"/>
  <c r="DR295" i="129" s="1"/>
  <c r="H296" i="129"/>
  <c r="DR296" i="129" s="1"/>
  <c r="H297" i="129"/>
  <c r="DR297" i="129" s="1"/>
  <c r="H298" i="129"/>
  <c r="DR298" i="129" s="1"/>
  <c r="H299" i="129"/>
  <c r="DR299" i="129" s="1"/>
  <c r="H300" i="129"/>
  <c r="DR300" i="129" s="1"/>
  <c r="H301" i="129"/>
  <c r="DR301" i="129" s="1"/>
  <c r="H302" i="129"/>
  <c r="DR302" i="129" s="1"/>
  <c r="H303" i="129"/>
  <c r="DR303" i="129" s="1"/>
  <c r="H304" i="129"/>
  <c r="DR304" i="129" s="1"/>
  <c r="H305" i="129"/>
  <c r="DR305" i="129" s="1"/>
  <c r="H306" i="129"/>
  <c r="DR306" i="129" s="1"/>
  <c r="H307" i="129"/>
  <c r="DR307" i="129" s="1"/>
  <c r="H308" i="129"/>
  <c r="DR308" i="129" s="1"/>
  <c r="H309" i="129"/>
  <c r="DR309" i="129" s="1"/>
  <c r="H310" i="129"/>
  <c r="DR310" i="129" s="1"/>
  <c r="H311" i="129"/>
  <c r="DR311" i="129" s="1"/>
  <c r="H312" i="129"/>
  <c r="DR312" i="129" s="1"/>
  <c r="H313" i="129"/>
  <c r="DR313" i="129" s="1"/>
  <c r="H314" i="129"/>
  <c r="DR314" i="129" s="1"/>
  <c r="H315" i="129"/>
  <c r="DR315" i="129" s="1"/>
  <c r="H316" i="129"/>
  <c r="DR316" i="129" s="1"/>
  <c r="H317" i="129"/>
  <c r="DR317" i="129" s="1"/>
  <c r="H318" i="129"/>
  <c r="DR318" i="129" s="1"/>
  <c r="H319" i="129"/>
  <c r="DR319" i="129" s="1"/>
  <c r="H320" i="129"/>
  <c r="DR320" i="129" s="1"/>
  <c r="H321" i="129"/>
  <c r="DR321" i="129" s="1"/>
  <c r="H322" i="129"/>
  <c r="DR322" i="129" s="1"/>
  <c r="H323" i="129"/>
  <c r="DR323" i="129" s="1"/>
  <c r="H324" i="129"/>
  <c r="DR324" i="129" s="1"/>
  <c r="H325" i="129"/>
  <c r="DR325" i="129" s="1"/>
  <c r="H326" i="129"/>
  <c r="DR326" i="129" s="1"/>
  <c r="H327" i="129"/>
  <c r="DR327" i="129" s="1"/>
  <c r="H328" i="129"/>
  <c r="DR328" i="129" s="1"/>
  <c r="H329" i="129"/>
  <c r="DR329" i="129" s="1"/>
  <c r="H330" i="129"/>
  <c r="DR330" i="129" s="1"/>
  <c r="H331" i="129"/>
  <c r="DR331" i="129" s="1"/>
  <c r="H332" i="129"/>
  <c r="DR332" i="129" s="1"/>
  <c r="H333" i="129"/>
  <c r="DR333" i="129" s="1"/>
  <c r="H334" i="129"/>
  <c r="DR334" i="129" s="1"/>
  <c r="H335" i="129"/>
  <c r="DR335" i="129" s="1"/>
  <c r="H336" i="129"/>
  <c r="DR336" i="129" s="1"/>
  <c r="H337" i="129"/>
  <c r="DR337" i="129" s="1"/>
  <c r="H338" i="129"/>
  <c r="DR338" i="129" s="1"/>
  <c r="H339" i="129"/>
  <c r="DR339" i="129" s="1"/>
  <c r="H340" i="129"/>
  <c r="DR340" i="129" s="1"/>
  <c r="H341" i="129"/>
  <c r="DR341" i="129" s="1"/>
  <c r="H342" i="129"/>
  <c r="DR342" i="129" s="1"/>
  <c r="H343" i="129"/>
  <c r="DR343" i="129" s="1"/>
  <c r="H344" i="129"/>
  <c r="DR344" i="129" s="1"/>
  <c r="H345" i="129"/>
  <c r="DR345" i="129" s="1"/>
  <c r="H346" i="129"/>
  <c r="DR346" i="129" s="1"/>
  <c r="H347" i="129"/>
  <c r="DR347" i="129" s="1"/>
  <c r="H348" i="129"/>
  <c r="DR348" i="129" s="1"/>
  <c r="H349" i="129"/>
  <c r="DR349" i="129" s="1"/>
  <c r="H350" i="129"/>
  <c r="DR350" i="129" s="1"/>
  <c r="H351" i="129"/>
  <c r="DR351" i="129" s="1"/>
  <c r="H352" i="129"/>
  <c r="DR352" i="129" s="1"/>
  <c r="H353" i="129"/>
  <c r="DR353" i="129" s="1"/>
  <c r="H354" i="129"/>
  <c r="DR354" i="129" s="1"/>
  <c r="H355" i="129"/>
  <c r="DR355" i="129" s="1"/>
  <c r="H356" i="129"/>
  <c r="DR356" i="129" s="1"/>
  <c r="H357" i="129"/>
  <c r="DR357" i="129" s="1"/>
  <c r="H358" i="129"/>
  <c r="DR358" i="129" s="1"/>
  <c r="H359" i="129"/>
  <c r="DR359" i="129" s="1"/>
  <c r="H360" i="129"/>
  <c r="DR360" i="129" s="1"/>
  <c r="H361" i="129"/>
  <c r="DR361" i="129" s="1"/>
  <c r="H362" i="129"/>
  <c r="DR362" i="129" s="1"/>
  <c r="H363" i="129"/>
  <c r="DR363" i="129" s="1"/>
  <c r="H364" i="129"/>
  <c r="DR364" i="129" s="1"/>
  <c r="H365" i="129"/>
  <c r="DR365" i="129" s="1"/>
  <c r="H366" i="129"/>
  <c r="DR366" i="129" s="1"/>
  <c r="H367" i="129"/>
  <c r="DR367" i="129" s="1"/>
  <c r="H368" i="129"/>
  <c r="DR368" i="129" s="1"/>
  <c r="H369" i="129"/>
  <c r="DR369" i="129" s="1"/>
  <c r="H370" i="129"/>
  <c r="DR370" i="129" s="1"/>
  <c r="H371" i="129"/>
  <c r="DR371" i="129" s="1"/>
  <c r="H372" i="129"/>
  <c r="DR372" i="129" s="1"/>
  <c r="H373" i="129"/>
  <c r="DR373" i="129" s="1"/>
  <c r="H374" i="129"/>
  <c r="DR374" i="129" s="1"/>
  <c r="H375" i="129"/>
  <c r="DR375" i="129" s="1"/>
  <c r="H376" i="129"/>
  <c r="DR376" i="129" s="1"/>
  <c r="H377" i="129"/>
  <c r="DR377" i="129" s="1"/>
  <c r="H378" i="129"/>
  <c r="DR378" i="129" s="1"/>
  <c r="H379" i="129"/>
  <c r="DR379" i="129" s="1"/>
  <c r="H380" i="129"/>
  <c r="DR380" i="129" s="1"/>
  <c r="H381" i="129"/>
  <c r="DR381" i="129" s="1"/>
  <c r="H382" i="129"/>
  <c r="DR382" i="129" s="1"/>
  <c r="H383" i="129"/>
  <c r="DR383" i="129" s="1"/>
  <c r="H384" i="129"/>
  <c r="DR384" i="129" s="1"/>
  <c r="H385" i="129"/>
  <c r="DR385" i="129" s="1"/>
  <c r="H386" i="129"/>
  <c r="DR386" i="129" s="1"/>
  <c r="H387" i="129"/>
  <c r="DR387" i="129" s="1"/>
  <c r="H388" i="129"/>
  <c r="DR388" i="129" s="1"/>
  <c r="H389" i="129"/>
  <c r="DR389" i="129" s="1"/>
  <c r="H390" i="129"/>
  <c r="DR390" i="129" s="1"/>
  <c r="H391" i="129"/>
  <c r="DR391" i="129" s="1"/>
  <c r="H392" i="129"/>
  <c r="DR392" i="129" s="1"/>
  <c r="H393" i="129"/>
  <c r="DR393" i="129" s="1"/>
  <c r="H394" i="129"/>
  <c r="DR394" i="129" s="1"/>
  <c r="H395" i="129"/>
  <c r="DR395" i="129" s="1"/>
  <c r="H396" i="129"/>
  <c r="DR396" i="129" s="1"/>
  <c r="H397" i="129"/>
  <c r="DR397" i="129" s="1"/>
  <c r="H398" i="129"/>
  <c r="DR398" i="129" s="1"/>
  <c r="H399" i="129"/>
  <c r="DR399" i="129" s="1"/>
  <c r="H400" i="129"/>
  <c r="DR400" i="129" s="1"/>
  <c r="H401" i="129"/>
  <c r="DR401" i="129" s="1"/>
  <c r="H402" i="129"/>
  <c r="DR402" i="129" s="1"/>
  <c r="H403" i="129"/>
  <c r="DR403" i="129" s="1"/>
  <c r="H404" i="129"/>
  <c r="DR404" i="129" s="1"/>
  <c r="H405" i="129"/>
  <c r="DR405" i="129" s="1"/>
  <c r="H406" i="129"/>
  <c r="DR406" i="129" s="1"/>
  <c r="H407" i="129"/>
  <c r="DR407" i="129" s="1"/>
  <c r="H408" i="129"/>
  <c r="DR408" i="129" s="1"/>
  <c r="H409" i="129"/>
  <c r="DR409" i="129" s="1"/>
  <c r="H410" i="129"/>
  <c r="DR410" i="129" s="1"/>
  <c r="H411" i="129"/>
  <c r="DR411" i="129" s="1"/>
  <c r="H412" i="129"/>
  <c r="DR412" i="129" s="1"/>
  <c r="H413" i="129"/>
  <c r="DR413" i="129" s="1"/>
  <c r="H414" i="129"/>
  <c r="DR414" i="129" s="1"/>
  <c r="H415" i="129"/>
  <c r="DR415" i="129" s="1"/>
  <c r="H416" i="129"/>
  <c r="DR416" i="129" s="1"/>
  <c r="H417" i="129"/>
  <c r="DR417" i="129" s="1"/>
  <c r="H418" i="129"/>
  <c r="DR418" i="129" s="1"/>
  <c r="H419" i="129"/>
  <c r="DR419" i="129" s="1"/>
  <c r="H420" i="129"/>
  <c r="DR420" i="129" s="1"/>
  <c r="H421" i="129"/>
  <c r="DR421" i="129" s="1"/>
  <c r="H422" i="129"/>
  <c r="DR422" i="129" s="1"/>
  <c r="H423" i="129"/>
  <c r="DR423" i="129" s="1"/>
  <c r="H424" i="129"/>
  <c r="DR424" i="129" s="1"/>
  <c r="H425" i="129"/>
  <c r="DR425" i="129" s="1"/>
  <c r="H426" i="129"/>
  <c r="DR426" i="129" s="1"/>
  <c r="H427" i="129"/>
  <c r="DR427" i="129" s="1"/>
  <c r="H428" i="129"/>
  <c r="DR428" i="129" s="1"/>
  <c r="H429" i="129"/>
  <c r="DR429" i="129" s="1"/>
  <c r="H430" i="129"/>
  <c r="DR430" i="129" s="1"/>
  <c r="H431" i="129"/>
  <c r="DR431" i="129" s="1"/>
  <c r="H432" i="129"/>
  <c r="DR432" i="129" s="1"/>
  <c r="H433" i="129"/>
  <c r="DR433" i="129" s="1"/>
  <c r="H434" i="129"/>
  <c r="DR434" i="129" s="1"/>
  <c r="H435" i="129"/>
  <c r="DR435" i="129" s="1"/>
  <c r="H436" i="129"/>
  <c r="DR436" i="129" s="1"/>
  <c r="H437" i="129"/>
  <c r="DR437" i="129" s="1"/>
  <c r="H438" i="129"/>
  <c r="DR438" i="129" s="1"/>
  <c r="H439" i="129"/>
  <c r="DR439" i="129" s="1"/>
  <c r="H440" i="129"/>
  <c r="DR440" i="129" s="1"/>
  <c r="H441" i="129"/>
  <c r="DR441" i="129" s="1"/>
  <c r="H442" i="129"/>
  <c r="DR442" i="129" s="1"/>
  <c r="H443" i="129"/>
  <c r="DR443" i="129" s="1"/>
  <c r="H444" i="129"/>
  <c r="DR444" i="129" s="1"/>
  <c r="H445" i="129"/>
  <c r="DR445" i="129" s="1"/>
  <c r="H446" i="129"/>
  <c r="DR446" i="129" s="1"/>
  <c r="H447" i="129"/>
  <c r="DR447" i="129" s="1"/>
  <c r="H448" i="129"/>
  <c r="DR448" i="129" s="1"/>
  <c r="H449" i="129"/>
  <c r="DR449" i="129" s="1"/>
  <c r="H450" i="129"/>
  <c r="DR450" i="129" s="1"/>
  <c r="H451" i="129"/>
  <c r="DR451" i="129" s="1"/>
  <c r="H452" i="129"/>
  <c r="DR452" i="129" s="1"/>
  <c r="H453" i="129"/>
  <c r="DR453" i="129" s="1"/>
  <c r="H454" i="129"/>
  <c r="DR454" i="129" s="1"/>
  <c r="H455" i="129"/>
  <c r="DR455" i="129" s="1"/>
  <c r="H456" i="129"/>
  <c r="DR456" i="129" s="1"/>
  <c r="H457" i="129"/>
  <c r="DR457" i="129" s="1"/>
  <c r="H458" i="129"/>
  <c r="DR458" i="129" s="1"/>
  <c r="H459" i="129"/>
  <c r="DR459" i="129" s="1"/>
  <c r="H460" i="129"/>
  <c r="DR460" i="129" s="1"/>
  <c r="H461" i="129"/>
  <c r="DR461" i="129" s="1"/>
  <c r="H462" i="129"/>
  <c r="DR462" i="129" s="1"/>
  <c r="H463" i="129"/>
  <c r="DR463" i="129" s="1"/>
  <c r="H464" i="129"/>
  <c r="DR464" i="129" s="1"/>
  <c r="H465" i="129"/>
  <c r="DR465" i="129" s="1"/>
  <c r="H466" i="129"/>
  <c r="DR466" i="129" s="1"/>
  <c r="H467" i="129"/>
  <c r="DR467" i="129" s="1"/>
  <c r="H468" i="129"/>
  <c r="DR468" i="129" s="1"/>
  <c r="H469" i="129"/>
  <c r="DR469" i="129" s="1"/>
  <c r="H470" i="129"/>
  <c r="DR470" i="129" s="1"/>
  <c r="H471" i="129"/>
  <c r="DR471" i="129" s="1"/>
  <c r="H472" i="129"/>
  <c r="DR472" i="129" s="1"/>
  <c r="H473" i="129"/>
  <c r="DR473" i="129" s="1"/>
  <c r="H474" i="129"/>
  <c r="DR474" i="129" s="1"/>
  <c r="H475" i="129"/>
  <c r="DR475" i="129" s="1"/>
  <c r="H476" i="129"/>
  <c r="DR476" i="129" s="1"/>
  <c r="H477" i="129"/>
  <c r="DR477" i="129" s="1"/>
  <c r="H478" i="129"/>
  <c r="DR478" i="129" s="1"/>
  <c r="H479" i="129"/>
  <c r="DR479" i="129" s="1"/>
  <c r="H480" i="129"/>
  <c r="DR480" i="129" s="1"/>
  <c r="H481" i="129"/>
  <c r="DR481" i="129" s="1"/>
  <c r="H482" i="129"/>
  <c r="DR482" i="129" s="1"/>
  <c r="H483" i="129"/>
  <c r="DR483" i="129" s="1"/>
  <c r="H484" i="129"/>
  <c r="DR484" i="129" s="1"/>
  <c r="H485" i="129"/>
  <c r="DR485" i="129" s="1"/>
  <c r="H486" i="129"/>
  <c r="DR486" i="129" s="1"/>
  <c r="H487" i="129"/>
  <c r="DR487" i="129" s="1"/>
  <c r="H488" i="129"/>
  <c r="DR488" i="129" s="1"/>
  <c r="H489" i="129"/>
  <c r="DR489" i="129" s="1"/>
  <c r="H490" i="129"/>
  <c r="DR490" i="129" s="1"/>
  <c r="H491" i="129"/>
  <c r="DR491" i="129" s="1"/>
  <c r="H492" i="129"/>
  <c r="DR492" i="129" s="1"/>
  <c r="H493" i="129"/>
  <c r="DR493" i="129" s="1"/>
  <c r="H494" i="129"/>
  <c r="DR494" i="129" s="1"/>
  <c r="H495" i="129"/>
  <c r="DR495" i="129" s="1"/>
  <c r="H496" i="129"/>
  <c r="DR496" i="129" s="1"/>
  <c r="H497" i="129"/>
  <c r="DR497" i="129" s="1"/>
  <c r="H498" i="129"/>
  <c r="DR498" i="129" s="1"/>
  <c r="H499" i="129"/>
  <c r="DR499" i="129" s="1"/>
  <c r="H500" i="129"/>
  <c r="DR500" i="129" s="1"/>
  <c r="H501" i="129"/>
  <c r="DR501" i="129" s="1"/>
  <c r="H502" i="129"/>
  <c r="DR502" i="129" s="1"/>
  <c r="H503" i="129"/>
  <c r="DR503" i="129" s="1"/>
  <c r="H504" i="129"/>
  <c r="DR504" i="129" s="1"/>
  <c r="H505" i="129"/>
  <c r="DR505" i="129" s="1"/>
  <c r="H506" i="129"/>
  <c r="DR506" i="129" s="1"/>
  <c r="H507" i="129"/>
  <c r="DR507" i="129" s="1"/>
  <c r="H508" i="129"/>
  <c r="DR508" i="129" s="1"/>
  <c r="H509" i="129"/>
  <c r="DR509" i="129" s="1"/>
  <c r="H510" i="129"/>
  <c r="DR510" i="129" s="1"/>
  <c r="H511" i="129"/>
  <c r="DR511" i="129" s="1"/>
  <c r="H512" i="129"/>
  <c r="DR512" i="129" s="1"/>
  <c r="H513" i="129"/>
  <c r="DR513" i="129" s="1"/>
  <c r="H514" i="129"/>
  <c r="DR514" i="129" s="1"/>
  <c r="H515" i="129"/>
  <c r="DR515" i="129" s="1"/>
  <c r="H516" i="129"/>
  <c r="DR516" i="129" s="1"/>
  <c r="H517" i="129"/>
  <c r="DR517" i="129" s="1"/>
  <c r="H518" i="129"/>
  <c r="DR518" i="129" s="1"/>
  <c r="H519" i="129"/>
  <c r="DR519" i="129" s="1"/>
  <c r="H520" i="129"/>
  <c r="DR520" i="129" s="1"/>
  <c r="H521" i="129"/>
  <c r="DR521" i="129" s="1"/>
  <c r="H522" i="129"/>
  <c r="DR522" i="129" s="1"/>
  <c r="H523" i="129"/>
  <c r="DR523" i="129" s="1"/>
  <c r="H524" i="129"/>
  <c r="DR524" i="129" s="1"/>
  <c r="H525" i="129"/>
  <c r="DR525" i="129" s="1"/>
  <c r="H526" i="129"/>
  <c r="DR526" i="129" s="1"/>
  <c r="H527" i="129"/>
  <c r="DR527" i="129" s="1"/>
  <c r="H528" i="129"/>
  <c r="DR528" i="129" s="1"/>
  <c r="H529" i="129"/>
  <c r="DR529" i="129" s="1"/>
  <c r="H530" i="129"/>
  <c r="DR530" i="129" s="1"/>
  <c r="H531" i="129"/>
  <c r="DR531" i="129" s="1"/>
  <c r="H532" i="129"/>
  <c r="DR532" i="129" s="1"/>
  <c r="H533" i="129"/>
  <c r="DR533" i="129" s="1"/>
  <c r="H534" i="129"/>
  <c r="DR534" i="129" s="1"/>
  <c r="H535" i="129"/>
  <c r="DR535" i="129" s="1"/>
  <c r="H536" i="129"/>
  <c r="DR536" i="129" s="1"/>
  <c r="H537" i="129"/>
  <c r="DR537" i="129" s="1"/>
  <c r="H538" i="129"/>
  <c r="DR538" i="129" s="1"/>
  <c r="H539" i="129"/>
  <c r="DR539" i="129" s="1"/>
  <c r="H540" i="129"/>
  <c r="DR540" i="129" s="1"/>
  <c r="H541" i="129"/>
  <c r="DR541" i="129" s="1"/>
  <c r="H542" i="129"/>
  <c r="DR542" i="129" s="1"/>
  <c r="H543" i="129"/>
  <c r="DR543" i="129" s="1"/>
  <c r="H544" i="129"/>
  <c r="DR544" i="129" s="1"/>
  <c r="H23" i="129"/>
  <c r="DR23" i="129" s="1"/>
  <c r="AA543" i="129" l="1"/>
  <c r="AC543" i="129"/>
  <c r="AA494" i="129"/>
  <c r="AC494" i="129"/>
  <c r="AA438" i="129"/>
  <c r="AC438" i="129"/>
  <c r="AA390" i="129"/>
  <c r="AC390" i="129"/>
  <c r="AA350" i="129"/>
  <c r="AC350" i="129"/>
  <c r="AA318" i="129"/>
  <c r="AC318" i="129"/>
  <c r="AA286" i="129"/>
  <c r="AC286" i="129"/>
  <c r="AA254" i="129"/>
  <c r="AC254" i="129"/>
  <c r="AA222" i="129"/>
  <c r="AC222" i="129"/>
  <c r="AC182" i="129"/>
  <c r="AA182" i="129"/>
  <c r="AA150" i="129"/>
  <c r="AC150" i="129"/>
  <c r="AA118" i="129"/>
  <c r="AC118" i="129"/>
  <c r="AA86" i="129"/>
  <c r="AC86" i="129"/>
  <c r="AA54" i="129"/>
  <c r="AC54" i="129"/>
  <c r="AA30" i="129"/>
  <c r="AC30" i="129"/>
  <c r="AA534" i="129"/>
  <c r="AC534" i="129"/>
  <c r="AA478" i="129"/>
  <c r="AC478" i="129"/>
  <c r="AA422" i="129"/>
  <c r="AC422" i="129"/>
  <c r="AC382" i="129"/>
  <c r="AA382" i="129"/>
  <c r="AA342" i="129"/>
  <c r="AC342" i="129"/>
  <c r="AC310" i="129"/>
  <c r="AA310" i="129"/>
  <c r="AA278" i="129"/>
  <c r="AC278" i="129"/>
  <c r="AC246" i="129"/>
  <c r="AA246" i="129"/>
  <c r="AA214" i="129"/>
  <c r="AC214" i="129"/>
  <c r="AA190" i="129"/>
  <c r="AC190" i="129"/>
  <c r="AA158" i="129"/>
  <c r="AC158" i="129"/>
  <c r="AA126" i="129"/>
  <c r="AC126" i="129"/>
  <c r="AA94" i="129"/>
  <c r="AC94" i="129"/>
  <c r="AA62" i="129"/>
  <c r="AC62" i="129"/>
  <c r="AA38" i="129"/>
  <c r="AC38" i="129"/>
  <c r="AC541" i="129"/>
  <c r="AA541" i="129"/>
  <c r="AA533" i="129"/>
  <c r="AC533" i="129"/>
  <c r="AC525" i="129"/>
  <c r="AA525" i="129"/>
  <c r="AA517" i="129"/>
  <c r="AC517" i="129"/>
  <c r="AC509" i="129"/>
  <c r="AA509" i="129"/>
  <c r="AC501" i="129"/>
  <c r="AA501" i="129"/>
  <c r="AC493" i="129"/>
  <c r="AA493" i="129"/>
  <c r="AC485" i="129"/>
  <c r="AA485" i="129"/>
  <c r="AC477" i="129"/>
  <c r="AA477" i="129"/>
  <c r="AC469" i="129"/>
  <c r="AA469" i="129"/>
  <c r="AC461" i="129"/>
  <c r="AA461" i="129"/>
  <c r="AA453" i="129"/>
  <c r="AC453" i="129"/>
  <c r="AC445" i="129"/>
  <c r="AA445" i="129"/>
  <c r="AC437" i="129"/>
  <c r="AA437" i="129"/>
  <c r="AC429" i="129"/>
  <c r="AA429" i="129"/>
  <c r="AC421" i="129"/>
  <c r="AA421" i="129"/>
  <c r="AA413" i="129"/>
  <c r="AC413" i="129"/>
  <c r="AC405" i="129"/>
  <c r="AA405" i="129"/>
  <c r="AC397" i="129"/>
  <c r="AA397" i="129"/>
  <c r="AA389" i="129"/>
  <c r="AC389" i="129"/>
  <c r="AC381" i="129"/>
  <c r="AA381" i="129"/>
  <c r="AC373" i="129"/>
  <c r="AA373" i="129"/>
  <c r="AC365" i="129"/>
  <c r="AA365" i="129"/>
  <c r="AA357" i="129"/>
  <c r="AC357" i="129"/>
  <c r="AC349" i="129"/>
  <c r="AA349" i="129"/>
  <c r="AC341" i="129"/>
  <c r="AA341" i="129"/>
  <c r="AC333" i="129"/>
  <c r="AA333" i="129"/>
  <c r="AA325" i="129"/>
  <c r="AC325" i="129"/>
  <c r="AC317" i="129"/>
  <c r="AA317" i="129"/>
  <c r="AC309" i="129"/>
  <c r="AA309" i="129"/>
  <c r="AC301" i="129"/>
  <c r="AA301" i="129"/>
  <c r="AC293" i="129"/>
  <c r="AA293" i="129"/>
  <c r="AC285" i="129"/>
  <c r="AA285" i="129"/>
  <c r="AA277" i="129"/>
  <c r="AC277" i="129"/>
  <c r="AC269" i="129"/>
  <c r="AA269" i="129"/>
  <c r="AA261" i="129"/>
  <c r="AC261" i="129"/>
  <c r="AA253" i="129"/>
  <c r="AC253" i="129"/>
  <c r="AC245" i="129"/>
  <c r="AA245" i="129"/>
  <c r="AC237" i="129"/>
  <c r="AA237" i="129"/>
  <c r="AC229" i="129"/>
  <c r="AA229" i="129"/>
  <c r="AC221" i="129"/>
  <c r="AA221" i="129"/>
  <c r="AA213" i="129"/>
  <c r="AC213" i="129"/>
  <c r="AA205" i="129"/>
  <c r="AC205" i="129"/>
  <c r="AC197" i="129"/>
  <c r="AA197" i="129"/>
  <c r="AC189" i="129"/>
  <c r="AA189" i="129"/>
  <c r="AA181" i="129"/>
  <c r="AC181" i="129"/>
  <c r="AC173" i="129"/>
  <c r="AA173" i="129"/>
  <c r="AA165" i="129"/>
  <c r="AC165" i="129"/>
  <c r="AC157" i="129"/>
  <c r="AA157" i="129"/>
  <c r="AC149" i="129"/>
  <c r="AA149" i="129"/>
  <c r="AC141" i="129"/>
  <c r="AA141" i="129"/>
  <c r="AA133" i="129"/>
  <c r="AC133" i="129"/>
  <c r="AC125" i="129"/>
  <c r="AA125" i="129"/>
  <c r="AC117" i="129"/>
  <c r="AA117" i="129"/>
  <c r="AA109" i="129"/>
  <c r="AC109" i="129"/>
  <c r="AC101" i="129"/>
  <c r="AA101" i="129"/>
  <c r="AC93" i="129"/>
  <c r="AA93" i="129"/>
  <c r="AC85" i="129"/>
  <c r="AA85" i="129"/>
  <c r="AC77" i="129"/>
  <c r="AA77" i="129"/>
  <c r="AC69" i="129"/>
  <c r="AA69" i="129"/>
  <c r="AC61" i="129"/>
  <c r="AA61" i="129"/>
  <c r="AC53" i="129"/>
  <c r="AA53" i="129"/>
  <c r="AC45" i="129"/>
  <c r="AA45" i="129"/>
  <c r="AC37" i="129"/>
  <c r="AA37" i="129"/>
  <c r="AC29" i="129"/>
  <c r="AA29" i="129"/>
  <c r="AA502" i="129"/>
  <c r="AC502" i="129"/>
  <c r="AA446" i="129"/>
  <c r="AC446" i="129"/>
  <c r="AA398" i="129"/>
  <c r="AC398" i="129"/>
  <c r="AA358" i="129"/>
  <c r="AC358" i="129"/>
  <c r="AA326" i="129"/>
  <c r="AC326" i="129"/>
  <c r="AA294" i="129"/>
  <c r="AC294" i="129"/>
  <c r="AA262" i="129"/>
  <c r="AC262" i="129"/>
  <c r="AA230" i="129"/>
  <c r="AC230" i="129"/>
  <c r="AA198" i="129"/>
  <c r="AC198" i="129"/>
  <c r="AC166" i="129"/>
  <c r="AA166" i="129"/>
  <c r="AA134" i="129"/>
  <c r="AC134" i="129"/>
  <c r="AC102" i="129"/>
  <c r="AA102" i="129"/>
  <c r="AA70" i="129"/>
  <c r="AC70" i="129"/>
  <c r="AA46" i="129"/>
  <c r="AC46" i="129"/>
  <c r="AC540" i="129"/>
  <c r="AA540" i="129"/>
  <c r="AA532" i="129"/>
  <c r="AC532" i="129"/>
  <c r="AA524" i="129"/>
  <c r="AC524" i="129"/>
  <c r="AA516" i="129"/>
  <c r="AC516" i="129"/>
  <c r="AA508" i="129"/>
  <c r="AC508" i="129"/>
  <c r="AA500" i="129"/>
  <c r="AC500" i="129"/>
  <c r="AA492" i="129"/>
  <c r="AC492" i="129"/>
  <c r="AA484" i="129"/>
  <c r="AC484" i="129"/>
  <c r="AA476" i="129"/>
  <c r="AC476" i="129"/>
  <c r="AA468" i="129"/>
  <c r="AC468" i="129"/>
  <c r="AA460" i="129"/>
  <c r="AC460" i="129"/>
  <c r="AA452" i="129"/>
  <c r="AC452" i="129"/>
  <c r="AA444" i="129"/>
  <c r="AC444" i="129"/>
  <c r="AC436" i="129"/>
  <c r="AA436" i="129"/>
  <c r="AC428" i="129"/>
  <c r="AA428" i="129"/>
  <c r="AC420" i="129"/>
  <c r="AA420" i="129"/>
  <c r="AC412" i="129"/>
  <c r="AA412" i="129"/>
  <c r="AC404" i="129"/>
  <c r="AA404" i="129"/>
  <c r="AC396" i="129"/>
  <c r="AA396" i="129"/>
  <c r="AC388" i="129"/>
  <c r="AA388" i="129"/>
  <c r="AA380" i="129"/>
  <c r="AC380" i="129"/>
  <c r="AC372" i="129"/>
  <c r="AA372" i="129"/>
  <c r="AC364" i="129"/>
  <c r="AA364" i="129"/>
  <c r="AC356" i="129"/>
  <c r="AA356" i="129"/>
  <c r="AC348" i="129"/>
  <c r="AA348" i="129"/>
  <c r="AC340" i="129"/>
  <c r="AA340" i="129"/>
  <c r="AC332" i="129"/>
  <c r="AA332" i="129"/>
  <c r="AC324" i="129"/>
  <c r="AA324" i="129"/>
  <c r="AA316" i="129"/>
  <c r="AC316" i="129"/>
  <c r="AA308" i="129"/>
  <c r="AC308" i="129"/>
  <c r="AA300" i="129"/>
  <c r="AC300" i="129"/>
  <c r="AC292" i="129"/>
  <c r="AA292" i="129"/>
  <c r="AC284" i="129"/>
  <c r="AA284" i="129"/>
  <c r="AA276" i="129"/>
  <c r="AC276" i="129"/>
  <c r="AC268" i="129"/>
  <c r="AA268" i="129"/>
  <c r="AC260" i="129"/>
  <c r="AA260" i="129"/>
  <c r="AA252" i="129"/>
  <c r="AC252" i="129"/>
  <c r="AA244" i="129"/>
  <c r="AC244" i="129"/>
  <c r="AA236" i="129"/>
  <c r="AC236" i="129"/>
  <c r="AC228" i="129"/>
  <c r="AA228" i="129"/>
  <c r="AC220" i="129"/>
  <c r="AA220" i="129"/>
  <c r="AA212" i="129"/>
  <c r="AC212" i="129"/>
  <c r="AC204" i="129"/>
  <c r="AA204" i="129"/>
  <c r="AC196" i="129"/>
  <c r="AA196" i="129"/>
  <c r="AA188" i="129"/>
  <c r="AC188" i="129"/>
  <c r="AA180" i="129"/>
  <c r="AC180" i="129"/>
  <c r="AC172" i="129"/>
  <c r="AA172" i="129"/>
  <c r="AC164" i="129"/>
  <c r="AA164" i="129"/>
  <c r="AC156" i="129"/>
  <c r="AA156" i="129"/>
  <c r="AC148" i="129"/>
  <c r="AA148" i="129"/>
  <c r="AC140" i="129"/>
  <c r="AA140" i="129"/>
  <c r="AC132" i="129"/>
  <c r="AA132" i="129"/>
  <c r="AA124" i="129"/>
  <c r="AC124" i="129"/>
  <c r="AC116" i="129"/>
  <c r="AA116" i="129"/>
  <c r="AA108" i="129"/>
  <c r="AC108" i="129"/>
  <c r="AC100" i="129"/>
  <c r="AA100" i="129"/>
  <c r="AC92" i="129"/>
  <c r="AA92" i="129"/>
  <c r="AC84" i="129"/>
  <c r="AA84" i="129"/>
  <c r="AC76" i="129"/>
  <c r="AA76" i="129"/>
  <c r="AC68" i="129"/>
  <c r="AA68" i="129"/>
  <c r="AC60" i="129"/>
  <c r="AA60" i="129"/>
  <c r="AC52" i="129"/>
  <c r="AA52" i="129"/>
  <c r="AC44" i="129"/>
  <c r="AA44" i="129"/>
  <c r="AC36" i="129"/>
  <c r="AA36" i="129"/>
  <c r="AA28" i="129"/>
  <c r="AC28" i="129"/>
  <c r="AC510" i="129"/>
  <c r="AA510" i="129"/>
  <c r="AA454" i="129"/>
  <c r="AC454" i="129"/>
  <c r="AA406" i="129"/>
  <c r="AC406" i="129"/>
  <c r="AA366" i="129"/>
  <c r="AC366" i="129"/>
  <c r="AA334" i="129"/>
  <c r="AC334" i="129"/>
  <c r="AC302" i="129"/>
  <c r="AA302" i="129"/>
  <c r="AC270" i="129"/>
  <c r="AA270" i="129"/>
  <c r="AA238" i="129"/>
  <c r="AC238" i="129"/>
  <c r="AA206" i="129"/>
  <c r="AC206" i="129"/>
  <c r="AA174" i="129"/>
  <c r="AC174" i="129"/>
  <c r="AA142" i="129"/>
  <c r="AC142" i="129"/>
  <c r="AC110" i="129"/>
  <c r="AA110" i="129"/>
  <c r="AA78" i="129"/>
  <c r="AC78" i="129"/>
  <c r="AC539" i="129"/>
  <c r="AA539" i="129"/>
  <c r="AC531" i="129"/>
  <c r="AA531" i="129"/>
  <c r="AC523" i="129"/>
  <c r="AA523" i="129"/>
  <c r="AC515" i="129"/>
  <c r="AA515" i="129"/>
  <c r="AC507" i="129"/>
  <c r="AA507" i="129"/>
  <c r="AC499" i="129"/>
  <c r="AA499" i="129"/>
  <c r="AC491" i="129"/>
  <c r="AA491" i="129"/>
  <c r="AC483" i="129"/>
  <c r="AA483" i="129"/>
  <c r="AC475" i="129"/>
  <c r="AA475" i="129"/>
  <c r="AC467" i="129"/>
  <c r="AA467" i="129"/>
  <c r="AC459" i="129"/>
  <c r="AA459" i="129"/>
  <c r="AA451" i="129"/>
  <c r="AC451" i="129"/>
  <c r="AC443" i="129"/>
  <c r="AA443" i="129"/>
  <c r="AC435" i="129"/>
  <c r="AA435" i="129"/>
  <c r="AA427" i="129"/>
  <c r="AC427" i="129"/>
  <c r="AC419" i="129"/>
  <c r="AA419" i="129"/>
  <c r="AC411" i="129"/>
  <c r="AA411" i="129"/>
  <c r="AC403" i="129"/>
  <c r="AA403" i="129"/>
  <c r="AC395" i="129"/>
  <c r="AA395" i="129"/>
  <c r="AC387" i="129"/>
  <c r="AA387" i="129"/>
  <c r="AC379" i="129"/>
  <c r="AA379" i="129"/>
  <c r="AA371" i="129"/>
  <c r="AC371" i="129"/>
  <c r="AC363" i="129"/>
  <c r="AA363" i="129"/>
  <c r="AC355" i="129"/>
  <c r="AA355" i="129"/>
  <c r="AC347" i="129"/>
  <c r="AA347" i="129"/>
  <c r="AC339" i="129"/>
  <c r="AA339" i="129"/>
  <c r="AA331" i="129"/>
  <c r="AC331" i="129"/>
  <c r="AC323" i="129"/>
  <c r="AA323" i="129"/>
  <c r="AC315" i="129"/>
  <c r="AA315" i="129"/>
  <c r="AA307" i="129"/>
  <c r="AC307" i="129"/>
  <c r="AC299" i="129"/>
  <c r="AA299" i="129"/>
  <c r="AC291" i="129"/>
  <c r="AA291" i="129"/>
  <c r="AC283" i="129"/>
  <c r="AA283" i="129"/>
  <c r="AC275" i="129"/>
  <c r="AA275" i="129"/>
  <c r="AC267" i="129"/>
  <c r="AA267" i="129"/>
  <c r="AA259" i="129"/>
  <c r="AC259" i="129"/>
  <c r="AC251" i="129"/>
  <c r="AA251" i="129"/>
  <c r="AC243" i="129"/>
  <c r="AA243" i="129"/>
  <c r="AC235" i="129"/>
  <c r="AA235" i="129"/>
  <c r="AA227" i="129"/>
  <c r="AC227" i="129"/>
  <c r="AC219" i="129"/>
  <c r="AA219" i="129"/>
  <c r="AC211" i="129"/>
  <c r="AA211" i="129"/>
  <c r="AC203" i="129"/>
  <c r="AA203" i="129"/>
  <c r="AC195" i="129"/>
  <c r="AA195" i="129"/>
  <c r="AC187" i="129"/>
  <c r="AA187" i="129"/>
  <c r="AA179" i="129"/>
  <c r="AC179" i="129"/>
  <c r="AC171" i="129"/>
  <c r="AA171" i="129"/>
  <c r="AC163" i="129"/>
  <c r="AA163" i="129"/>
  <c r="AC155" i="129"/>
  <c r="AA155" i="129"/>
  <c r="AC147" i="129"/>
  <c r="AA147" i="129"/>
  <c r="AC139" i="129"/>
  <c r="AA139" i="129"/>
  <c r="AC131" i="129"/>
  <c r="AA131" i="129"/>
  <c r="AC123" i="129"/>
  <c r="AA123" i="129"/>
  <c r="AA115" i="129"/>
  <c r="AC115" i="129"/>
  <c r="AC107" i="129"/>
  <c r="AA107" i="129"/>
  <c r="AC99" i="129"/>
  <c r="AA99" i="129"/>
  <c r="AA91" i="129"/>
  <c r="AC91" i="129"/>
  <c r="AC83" i="129"/>
  <c r="AA83" i="129"/>
  <c r="AC75" i="129"/>
  <c r="AA75" i="129"/>
  <c r="AC67" i="129"/>
  <c r="AA67" i="129"/>
  <c r="AA59" i="129"/>
  <c r="AC59" i="129"/>
  <c r="AC51" i="129"/>
  <c r="AA51" i="129"/>
  <c r="AC43" i="129"/>
  <c r="AA43" i="129"/>
  <c r="AA35" i="129"/>
  <c r="AC35" i="129"/>
  <c r="AC27" i="129"/>
  <c r="AA27" i="129"/>
  <c r="AC518" i="129"/>
  <c r="AA518" i="129"/>
  <c r="AC462" i="129"/>
  <c r="AA462" i="129"/>
  <c r="AC538" i="129"/>
  <c r="AA538" i="129"/>
  <c r="AA298" i="129"/>
  <c r="AC298" i="129"/>
  <c r="AC290" i="129"/>
  <c r="AA290" i="129"/>
  <c r="AC282" i="129"/>
  <c r="AA282" i="129"/>
  <c r="AC274" i="129"/>
  <c r="AA274" i="129"/>
  <c r="AC266" i="129"/>
  <c r="AA266" i="129"/>
  <c r="AA258" i="129"/>
  <c r="AC258" i="129"/>
  <c r="AC250" i="129"/>
  <c r="AA250" i="129"/>
  <c r="AC242" i="129"/>
  <c r="AA242" i="129"/>
  <c r="AA234" i="129"/>
  <c r="AC234" i="129"/>
  <c r="AC226" i="129"/>
  <c r="AA226" i="129"/>
  <c r="AC218" i="129"/>
  <c r="AA218" i="129"/>
  <c r="AC210" i="129"/>
  <c r="AA210" i="129"/>
  <c r="AC202" i="129"/>
  <c r="AA202" i="129"/>
  <c r="AC194" i="129"/>
  <c r="AA194" i="129"/>
  <c r="AC186" i="129"/>
  <c r="AA186" i="129"/>
  <c r="AC178" i="129"/>
  <c r="AA178" i="129"/>
  <c r="AA170" i="129"/>
  <c r="AC170" i="129"/>
  <c r="AC162" i="129"/>
  <c r="AA162" i="129"/>
  <c r="AC154" i="129"/>
  <c r="AA154" i="129"/>
  <c r="AC146" i="129"/>
  <c r="AA146" i="129"/>
  <c r="AC138" i="129"/>
  <c r="AA138" i="129"/>
  <c r="AC130" i="129"/>
  <c r="AA130" i="129"/>
  <c r="AA122" i="129"/>
  <c r="AC122" i="129"/>
  <c r="AC114" i="129"/>
  <c r="AA114" i="129"/>
  <c r="AA106" i="129"/>
  <c r="AC106" i="129"/>
  <c r="AC98" i="129"/>
  <c r="AA98" i="129"/>
  <c r="AC90" i="129"/>
  <c r="AA90" i="129"/>
  <c r="AC82" i="129"/>
  <c r="AA82" i="129"/>
  <c r="AC74" i="129"/>
  <c r="AA74" i="129"/>
  <c r="AC66" i="129"/>
  <c r="AA66" i="129"/>
  <c r="AC58" i="129"/>
  <c r="AA58" i="129"/>
  <c r="AC50" i="129"/>
  <c r="AA50" i="129"/>
  <c r="AC42" i="129"/>
  <c r="AA42" i="129"/>
  <c r="AA34" i="129"/>
  <c r="AC34" i="129"/>
  <c r="AC26" i="129"/>
  <c r="AA26" i="129"/>
  <c r="AA526" i="129"/>
  <c r="AC526" i="129"/>
  <c r="AA470" i="129"/>
  <c r="AC470" i="129"/>
  <c r="AA414" i="129"/>
  <c r="AC414" i="129"/>
  <c r="AC530" i="129"/>
  <c r="AA530" i="129"/>
  <c r="AC514" i="129"/>
  <c r="AA514" i="129"/>
  <c r="AC498" i="129"/>
  <c r="AA498" i="129"/>
  <c r="AC482" i="129"/>
  <c r="AA482" i="129"/>
  <c r="AC466" i="129"/>
  <c r="AA466" i="129"/>
  <c r="AC450" i="129"/>
  <c r="AA450" i="129"/>
  <c r="AC434" i="129"/>
  <c r="AA434" i="129"/>
  <c r="AA418" i="129"/>
  <c r="AC418" i="129"/>
  <c r="AA402" i="129"/>
  <c r="AC402" i="129"/>
  <c r="AC386" i="129"/>
  <c r="AA386" i="129"/>
  <c r="AC370" i="129"/>
  <c r="AA370" i="129"/>
  <c r="AC362" i="129"/>
  <c r="AA362" i="129"/>
  <c r="AC346" i="129"/>
  <c r="AA346" i="129"/>
  <c r="AC338" i="129"/>
  <c r="AA338" i="129"/>
  <c r="AC330" i="129"/>
  <c r="AA330" i="129"/>
  <c r="AC322" i="129"/>
  <c r="AA322" i="129"/>
  <c r="AC314" i="129"/>
  <c r="AA314" i="129"/>
  <c r="AC306" i="129"/>
  <c r="AA306" i="129"/>
  <c r="AA23" i="129"/>
  <c r="AC23" i="129"/>
  <c r="AA537" i="129"/>
  <c r="AC537" i="129"/>
  <c r="AA529" i="129"/>
  <c r="AC529" i="129"/>
  <c r="AA521" i="129"/>
  <c r="AC521" i="129"/>
  <c r="AC513" i="129"/>
  <c r="AA513" i="129"/>
  <c r="AC505" i="129"/>
  <c r="AA505" i="129"/>
  <c r="AC497" i="129"/>
  <c r="AA497" i="129"/>
  <c r="AC489" i="129"/>
  <c r="AA489" i="129"/>
  <c r="AC481" i="129"/>
  <c r="AA481" i="129"/>
  <c r="AC473" i="129"/>
  <c r="AA473" i="129"/>
  <c r="AC465" i="129"/>
  <c r="AA465" i="129"/>
  <c r="AC457" i="129"/>
  <c r="AA457" i="129"/>
  <c r="AC449" i="129"/>
  <c r="AA449" i="129"/>
  <c r="AC441" i="129"/>
  <c r="AA441" i="129"/>
  <c r="AC433" i="129"/>
  <c r="AA433" i="129"/>
  <c r="AA425" i="129"/>
  <c r="AC425" i="129"/>
  <c r="AA417" i="129"/>
  <c r="AC417" i="129"/>
  <c r="AC409" i="129"/>
  <c r="AA409" i="129"/>
  <c r="AC401" i="129"/>
  <c r="AA401" i="129"/>
  <c r="AC393" i="129"/>
  <c r="AA393" i="129"/>
  <c r="AC385" i="129"/>
  <c r="AA385" i="129"/>
  <c r="AC377" i="129"/>
  <c r="AA377" i="129"/>
  <c r="AC369" i="129"/>
  <c r="AA369" i="129"/>
  <c r="AC361" i="129"/>
  <c r="AA361" i="129"/>
  <c r="AC353" i="129"/>
  <c r="AA353" i="129"/>
  <c r="AA345" i="129"/>
  <c r="AC345" i="129"/>
  <c r="AC337" i="129"/>
  <c r="AA337" i="129"/>
  <c r="AC329" i="129"/>
  <c r="AA329" i="129"/>
  <c r="AA321" i="129"/>
  <c r="AC321" i="129"/>
  <c r="AC313" i="129"/>
  <c r="AA313" i="129"/>
  <c r="AC305" i="129"/>
  <c r="AA305" i="129"/>
  <c r="AC297" i="129"/>
  <c r="AA297" i="129"/>
  <c r="AA289" i="129"/>
  <c r="AC289" i="129"/>
  <c r="AC281" i="129"/>
  <c r="AA281" i="129"/>
  <c r="AC273" i="129"/>
  <c r="AA273" i="129"/>
  <c r="AC265" i="129"/>
  <c r="AA265" i="129"/>
  <c r="AA257" i="129"/>
  <c r="AC257" i="129"/>
  <c r="AC249" i="129"/>
  <c r="AA249" i="129"/>
  <c r="AC241" i="129"/>
  <c r="AA241" i="129"/>
  <c r="AC233" i="129"/>
  <c r="AA233" i="129"/>
  <c r="AA225" i="129"/>
  <c r="AC225" i="129"/>
  <c r="AA217" i="129"/>
  <c r="AC217" i="129"/>
  <c r="AC209" i="129"/>
  <c r="AA209" i="129"/>
  <c r="AC201" i="129"/>
  <c r="AA201" i="129"/>
  <c r="AC193" i="129"/>
  <c r="AA193" i="129"/>
  <c r="AA185" i="129"/>
  <c r="AC185" i="129"/>
  <c r="AC177" i="129"/>
  <c r="AA177" i="129"/>
  <c r="AC169" i="129"/>
  <c r="AA169" i="129"/>
  <c r="AA161" i="129"/>
  <c r="AC161" i="129"/>
  <c r="AC153" i="129"/>
  <c r="AA153" i="129"/>
  <c r="AC145" i="129"/>
  <c r="AA145" i="129"/>
  <c r="AC137" i="129"/>
  <c r="AA137" i="129"/>
  <c r="AA129" i="129"/>
  <c r="AC129" i="129"/>
  <c r="AC121" i="129"/>
  <c r="AA121" i="129"/>
  <c r="AC113" i="129"/>
  <c r="AA113" i="129"/>
  <c r="AC105" i="129"/>
  <c r="AA105" i="129"/>
  <c r="AA97" i="129"/>
  <c r="AC97" i="129"/>
  <c r="AC89" i="129"/>
  <c r="AA89" i="129"/>
  <c r="AA81" i="129"/>
  <c r="AC81" i="129"/>
  <c r="AC73" i="129"/>
  <c r="AA73" i="129"/>
  <c r="AA65" i="129"/>
  <c r="AC65" i="129"/>
  <c r="AC57" i="129"/>
  <c r="AA57" i="129"/>
  <c r="AA49" i="129"/>
  <c r="AC49" i="129"/>
  <c r="AA41" i="129"/>
  <c r="AC41" i="129"/>
  <c r="AC33" i="129"/>
  <c r="AA33" i="129"/>
  <c r="AC25" i="129"/>
  <c r="AA25" i="129"/>
  <c r="AC542" i="129"/>
  <c r="AA542" i="129"/>
  <c r="AA486" i="129"/>
  <c r="AC486" i="129"/>
  <c r="AA430" i="129"/>
  <c r="AC430" i="129"/>
  <c r="AC374" i="129"/>
  <c r="AA374" i="129"/>
  <c r="AC522" i="129"/>
  <c r="AA522" i="129"/>
  <c r="AC506" i="129"/>
  <c r="AA506" i="129"/>
  <c r="AA490" i="129"/>
  <c r="AC490" i="129"/>
  <c r="AC474" i="129"/>
  <c r="AA474" i="129"/>
  <c r="AC458" i="129"/>
  <c r="AA458" i="129"/>
  <c r="AC442" i="129"/>
  <c r="AA442" i="129"/>
  <c r="AC426" i="129"/>
  <c r="AA426" i="129"/>
  <c r="AC410" i="129"/>
  <c r="AA410" i="129"/>
  <c r="AC394" i="129"/>
  <c r="AA394" i="129"/>
  <c r="AA378" i="129"/>
  <c r="AC378" i="129"/>
  <c r="AC354" i="129"/>
  <c r="AA354" i="129"/>
  <c r="AC544" i="129"/>
  <c r="AA544" i="129"/>
  <c r="AA536" i="129"/>
  <c r="AC536" i="129"/>
  <c r="AA528" i="129"/>
  <c r="AC528" i="129"/>
  <c r="AC520" i="129"/>
  <c r="AA520" i="129"/>
  <c r="AC512" i="129"/>
  <c r="AA512" i="129"/>
  <c r="AA504" i="129"/>
  <c r="AC504" i="129"/>
  <c r="AA496" i="129"/>
  <c r="AC496" i="129"/>
  <c r="AA488" i="129"/>
  <c r="AC488" i="129"/>
  <c r="AA480" i="129"/>
  <c r="AC480" i="129"/>
  <c r="AA472" i="129"/>
  <c r="AC472" i="129"/>
  <c r="AA464" i="129"/>
  <c r="AC464" i="129"/>
  <c r="AA456" i="129"/>
  <c r="AC456" i="129"/>
  <c r="AC448" i="129"/>
  <c r="AA448" i="129"/>
  <c r="AA440" i="129"/>
  <c r="AC440" i="129"/>
  <c r="AC432" i="129"/>
  <c r="AA432" i="129"/>
  <c r="AC424" i="129"/>
  <c r="AA424" i="129"/>
  <c r="AC416" i="129"/>
  <c r="AA416" i="129"/>
  <c r="AA408" i="129"/>
  <c r="AC408" i="129"/>
  <c r="AC400" i="129"/>
  <c r="AA400" i="129"/>
  <c r="AC392" i="129"/>
  <c r="AA392" i="129"/>
  <c r="AC384" i="129"/>
  <c r="AA384" i="129"/>
  <c r="AC376" i="129"/>
  <c r="AA376" i="129"/>
  <c r="AA368" i="129"/>
  <c r="AC368" i="129"/>
  <c r="AA360" i="129"/>
  <c r="AC360" i="129"/>
  <c r="AC352" i="129"/>
  <c r="AA352" i="129"/>
  <c r="AC344" i="129"/>
  <c r="AA344" i="129"/>
  <c r="AC336" i="129"/>
  <c r="AA336" i="129"/>
  <c r="AC328" i="129"/>
  <c r="AA328" i="129"/>
  <c r="AC320" i="129"/>
  <c r="AA320" i="129"/>
  <c r="AA312" i="129"/>
  <c r="AC312" i="129"/>
  <c r="AC304" i="129"/>
  <c r="AA304" i="129"/>
  <c r="AC296" i="129"/>
  <c r="AA296" i="129"/>
  <c r="AA288" i="129"/>
  <c r="AC288" i="129"/>
  <c r="AA280" i="129"/>
  <c r="AC280" i="129"/>
  <c r="AC272" i="129"/>
  <c r="AA272" i="129"/>
  <c r="AC264" i="129"/>
  <c r="AA264" i="129"/>
  <c r="AC256" i="129"/>
  <c r="AA256" i="129"/>
  <c r="AA248" i="129"/>
  <c r="AC248" i="129"/>
  <c r="AC240" i="129"/>
  <c r="AA240" i="129"/>
  <c r="AC232" i="129"/>
  <c r="AA232" i="129"/>
  <c r="AC224" i="129"/>
  <c r="AA224" i="129"/>
  <c r="AA216" i="129"/>
  <c r="AC216" i="129"/>
  <c r="AC208" i="129"/>
  <c r="AA208" i="129"/>
  <c r="AC200" i="129"/>
  <c r="AA200" i="129"/>
  <c r="AC192" i="129"/>
  <c r="AA192" i="129"/>
  <c r="AC184" i="129"/>
  <c r="AA184" i="129"/>
  <c r="AC176" i="129"/>
  <c r="AA176" i="129"/>
  <c r="AC168" i="129"/>
  <c r="AA168" i="129"/>
  <c r="AC160" i="129"/>
  <c r="AA160" i="129"/>
  <c r="AA152" i="129"/>
  <c r="AC152" i="129"/>
  <c r="AA144" i="129"/>
  <c r="AC144" i="129"/>
  <c r="AC136" i="129"/>
  <c r="AA136" i="129"/>
  <c r="AC128" i="129"/>
  <c r="AA128" i="129"/>
  <c r="AC120" i="129"/>
  <c r="AA120" i="129"/>
  <c r="AA112" i="129"/>
  <c r="AC112" i="129"/>
  <c r="AC104" i="129"/>
  <c r="AA104" i="129"/>
  <c r="AA96" i="129"/>
  <c r="AC96" i="129"/>
  <c r="AC88" i="129"/>
  <c r="AA88" i="129"/>
  <c r="AC80" i="129"/>
  <c r="AA80" i="129"/>
  <c r="AC72" i="129"/>
  <c r="AA72" i="129"/>
  <c r="AC64" i="129"/>
  <c r="AA64" i="129"/>
  <c r="AC56" i="129"/>
  <c r="AA56" i="129"/>
  <c r="AC48" i="129"/>
  <c r="AA48" i="129"/>
  <c r="AC40" i="129"/>
  <c r="AA40" i="129"/>
  <c r="AC32" i="129"/>
  <c r="AA32" i="129"/>
  <c r="AC24" i="129"/>
  <c r="AA24" i="129"/>
  <c r="AA535" i="129"/>
  <c r="AC535" i="129"/>
  <c r="AA527" i="129"/>
  <c r="AC527" i="129"/>
  <c r="AC519" i="129"/>
  <c r="AA519" i="129"/>
  <c r="AA511" i="129"/>
  <c r="AC511" i="129"/>
  <c r="AA503" i="129"/>
  <c r="AC503" i="129"/>
  <c r="AA495" i="129"/>
  <c r="AC495" i="129"/>
  <c r="AA487" i="129"/>
  <c r="AC487" i="129"/>
  <c r="AA479" i="129"/>
  <c r="AC479" i="129"/>
  <c r="AA471" i="129"/>
  <c r="AC471" i="129"/>
  <c r="AA463" i="129"/>
  <c r="AC463" i="129"/>
  <c r="AA455" i="129"/>
  <c r="AC455" i="129"/>
  <c r="AA447" i="129"/>
  <c r="AC447" i="129"/>
  <c r="AA439" i="129"/>
  <c r="AC439" i="129"/>
  <c r="AA431" i="129"/>
  <c r="AC431" i="129"/>
  <c r="AA423" i="129"/>
  <c r="AC423" i="129"/>
  <c r="AA415" i="129"/>
  <c r="AC415" i="129"/>
  <c r="AA407" i="129"/>
  <c r="AC407" i="129"/>
  <c r="AA399" i="129"/>
  <c r="AC399" i="129"/>
  <c r="AA391" i="129"/>
  <c r="AC391" i="129"/>
  <c r="AA383" i="129"/>
  <c r="AC383" i="129"/>
  <c r="AC375" i="129"/>
  <c r="AA375" i="129"/>
  <c r="AA367" i="129"/>
  <c r="AC367" i="129"/>
  <c r="AA359" i="129"/>
  <c r="AC359" i="129"/>
  <c r="AA351" i="129"/>
  <c r="AC351" i="129"/>
  <c r="AA343" i="129"/>
  <c r="AC343" i="129"/>
  <c r="AA335" i="129"/>
  <c r="AC335" i="129"/>
  <c r="AA327" i="129"/>
  <c r="AC327" i="129"/>
  <c r="AA319" i="129"/>
  <c r="AC319" i="129"/>
  <c r="AA311" i="129"/>
  <c r="AC311" i="129"/>
  <c r="AA303" i="129"/>
  <c r="AC303" i="129"/>
  <c r="AA295" i="129"/>
  <c r="AC295" i="129"/>
  <c r="AA287" i="129"/>
  <c r="AC287" i="129"/>
  <c r="AA279" i="129"/>
  <c r="AC279" i="129"/>
  <c r="AA271" i="129"/>
  <c r="AC271" i="129"/>
  <c r="AA263" i="129"/>
  <c r="AC263" i="129"/>
  <c r="AA255" i="129"/>
  <c r="AC255" i="129"/>
  <c r="AA247" i="129"/>
  <c r="AC247" i="129"/>
  <c r="AA239" i="129"/>
  <c r="AC239" i="129"/>
  <c r="AA231" i="129"/>
  <c r="AC231" i="129"/>
  <c r="AA223" i="129"/>
  <c r="AC223" i="129"/>
  <c r="AA215" i="129"/>
  <c r="AC215" i="129"/>
  <c r="AA207" i="129"/>
  <c r="AC207" i="129"/>
  <c r="AA199" i="129"/>
  <c r="AC199" i="129"/>
  <c r="AA191" i="129"/>
  <c r="AC191" i="129"/>
  <c r="AA183" i="129"/>
  <c r="AC183" i="129"/>
  <c r="AA175" i="129"/>
  <c r="AC175" i="129"/>
  <c r="AA167" i="129"/>
  <c r="AC167" i="129"/>
  <c r="AA159" i="129"/>
  <c r="AC159" i="129"/>
  <c r="AA151" i="129"/>
  <c r="AC151" i="129"/>
  <c r="AA143" i="129"/>
  <c r="AC143" i="129"/>
  <c r="AC135" i="129"/>
  <c r="AA135" i="129"/>
  <c r="AC127" i="129"/>
  <c r="AA127" i="129"/>
  <c r="AC119" i="129"/>
  <c r="AA119" i="129"/>
  <c r="AA111" i="129"/>
  <c r="AC111" i="129"/>
  <c r="AC103" i="129"/>
  <c r="AA103" i="129"/>
  <c r="AA95" i="129"/>
  <c r="AC95" i="129"/>
  <c r="AC87" i="129"/>
  <c r="AA87" i="129"/>
  <c r="AC79" i="129"/>
  <c r="AA79" i="129"/>
  <c r="AA71" i="129"/>
  <c r="AC71" i="129"/>
  <c r="AC63" i="129"/>
  <c r="AA63" i="129"/>
  <c r="AC55" i="129"/>
  <c r="AA55" i="129"/>
  <c r="AC47" i="129"/>
  <c r="AA47" i="129"/>
  <c r="AC39" i="129"/>
  <c r="AA39" i="129"/>
  <c r="AC31" i="129"/>
  <c r="AA31" i="129"/>
  <c r="AI534" i="129"/>
  <c r="AG534" i="129"/>
  <c r="AE534" i="129"/>
  <c r="Y534" i="129"/>
  <c r="AM534" i="129"/>
  <c r="AK534" i="129"/>
  <c r="AI486" i="129"/>
  <c r="AG486" i="129"/>
  <c r="AE486" i="129"/>
  <c r="Y486" i="129"/>
  <c r="AK486" i="129"/>
  <c r="AM486" i="129"/>
  <c r="AI430" i="129"/>
  <c r="AG430" i="129"/>
  <c r="AE430" i="129"/>
  <c r="Y430" i="129"/>
  <c r="AK430" i="129"/>
  <c r="AM430" i="129"/>
  <c r="AI374" i="129"/>
  <c r="AG374" i="129"/>
  <c r="AE374" i="129"/>
  <c r="Y374" i="129"/>
  <c r="AK374" i="129"/>
  <c r="AM374" i="129"/>
  <c r="AI318" i="129"/>
  <c r="AG318" i="129"/>
  <c r="AE318" i="129"/>
  <c r="Y318" i="129"/>
  <c r="AM318" i="129"/>
  <c r="AK318" i="129"/>
  <c r="AI270" i="129"/>
  <c r="AG270" i="129"/>
  <c r="AE270" i="129"/>
  <c r="Y270" i="129"/>
  <c r="AK270" i="129"/>
  <c r="AM270" i="129"/>
  <c r="AI214" i="129"/>
  <c r="AG214" i="129"/>
  <c r="AE214" i="129"/>
  <c r="Y214" i="129"/>
  <c r="AK214" i="129"/>
  <c r="AM214" i="129"/>
  <c r="AI166" i="129"/>
  <c r="AG166" i="129"/>
  <c r="AE166" i="129"/>
  <c r="Y166" i="129"/>
  <c r="AK166" i="129"/>
  <c r="AM166" i="129"/>
  <c r="AI110" i="129"/>
  <c r="AG110" i="129"/>
  <c r="AE110" i="129"/>
  <c r="Y110" i="129"/>
  <c r="AK110" i="129"/>
  <c r="AM110" i="129"/>
  <c r="AI78" i="129"/>
  <c r="AG78" i="129"/>
  <c r="AE78" i="129"/>
  <c r="Y78" i="129"/>
  <c r="AK78" i="129"/>
  <c r="AM78" i="129"/>
  <c r="AI525" i="129"/>
  <c r="AG525" i="129"/>
  <c r="AE525" i="129"/>
  <c r="AM525" i="129"/>
  <c r="Y525" i="129"/>
  <c r="AK525" i="129"/>
  <c r="AM493" i="129"/>
  <c r="AK493" i="129"/>
  <c r="AI493" i="129"/>
  <c r="AG493" i="129"/>
  <c r="AE493" i="129"/>
  <c r="Y493" i="129"/>
  <c r="AG453" i="129"/>
  <c r="AI453" i="129"/>
  <c r="AE453" i="129"/>
  <c r="Y453" i="129"/>
  <c r="AM453" i="129"/>
  <c r="AK453" i="129"/>
  <c r="AI421" i="129"/>
  <c r="AG421" i="129"/>
  <c r="AE421" i="129"/>
  <c r="Y421" i="129"/>
  <c r="AK421" i="129"/>
  <c r="AM421" i="129"/>
  <c r="AI389" i="129"/>
  <c r="AG389" i="129"/>
  <c r="AE389" i="129"/>
  <c r="Y389" i="129"/>
  <c r="AK389" i="129"/>
  <c r="AM389" i="129"/>
  <c r="AI245" i="129"/>
  <c r="AE245" i="129"/>
  <c r="AG245" i="129"/>
  <c r="AK245" i="129"/>
  <c r="Y245" i="129"/>
  <c r="AM245" i="129"/>
  <c r="AI237" i="129"/>
  <c r="AG237" i="129"/>
  <c r="AE237" i="129"/>
  <c r="Y237" i="129"/>
  <c r="AK237" i="129"/>
  <c r="AM237" i="129"/>
  <c r="AI229" i="129"/>
  <c r="AE229" i="129"/>
  <c r="AG229" i="129"/>
  <c r="Y229" i="129"/>
  <c r="AK229" i="129"/>
  <c r="AM229" i="129"/>
  <c r="AI221" i="129"/>
  <c r="AE221" i="129"/>
  <c r="AG221" i="129"/>
  <c r="Y221" i="129"/>
  <c r="AM221" i="129"/>
  <c r="AK221" i="129"/>
  <c r="AI213" i="129"/>
  <c r="AE213" i="129"/>
  <c r="AG213" i="129"/>
  <c r="Y213" i="129"/>
  <c r="AK213" i="129"/>
  <c r="AM213" i="129"/>
  <c r="AI205" i="129"/>
  <c r="AG205" i="129"/>
  <c r="AE205" i="129"/>
  <c r="Y205" i="129"/>
  <c r="AM205" i="129"/>
  <c r="AK205" i="129"/>
  <c r="AI197" i="129"/>
  <c r="AE197" i="129"/>
  <c r="AG197" i="129"/>
  <c r="AK197" i="129"/>
  <c r="Y197" i="129"/>
  <c r="AM197" i="129"/>
  <c r="AI189" i="129"/>
  <c r="AE189" i="129"/>
  <c r="AG189" i="129"/>
  <c r="Y189" i="129"/>
  <c r="AK189" i="129"/>
  <c r="AM189" i="129"/>
  <c r="AI181" i="129"/>
  <c r="AE181" i="129"/>
  <c r="AG181" i="129"/>
  <c r="Y181" i="129"/>
  <c r="AK181" i="129"/>
  <c r="AM181" i="129"/>
  <c r="AI173" i="129"/>
  <c r="AG173" i="129"/>
  <c r="AE173" i="129"/>
  <c r="Y173" i="129"/>
  <c r="AK173" i="129"/>
  <c r="AM173" i="129"/>
  <c r="AI165" i="129"/>
  <c r="AE165" i="129"/>
  <c r="AG165" i="129"/>
  <c r="Y165" i="129"/>
  <c r="AK165" i="129"/>
  <c r="AM165" i="129"/>
  <c r="AI157" i="129"/>
  <c r="AE157" i="129"/>
  <c r="AG157" i="129"/>
  <c r="Y157" i="129"/>
  <c r="AK157" i="129"/>
  <c r="AM157" i="129"/>
  <c r="AI149" i="129"/>
  <c r="AE149" i="129"/>
  <c r="AG149" i="129"/>
  <c r="AK149" i="129"/>
  <c r="Y149" i="129"/>
  <c r="AM149" i="129"/>
  <c r="AI141" i="129"/>
  <c r="AG141" i="129"/>
  <c r="AE141" i="129"/>
  <c r="Y141" i="129"/>
  <c r="AK141" i="129"/>
  <c r="AM141" i="129"/>
  <c r="AI133" i="129"/>
  <c r="AE133" i="129"/>
  <c r="AG133" i="129"/>
  <c r="Y133" i="129"/>
  <c r="AK133" i="129"/>
  <c r="AM133" i="129"/>
  <c r="AI125" i="129"/>
  <c r="AE125" i="129"/>
  <c r="AG125" i="129"/>
  <c r="AK125" i="129"/>
  <c r="Y125" i="129"/>
  <c r="AM125" i="129"/>
  <c r="AI117" i="129"/>
  <c r="AE117" i="129"/>
  <c r="AG117" i="129"/>
  <c r="Y117" i="129"/>
  <c r="AK117" i="129"/>
  <c r="AM117" i="129"/>
  <c r="AI109" i="129"/>
  <c r="AG109" i="129"/>
  <c r="AE109" i="129"/>
  <c r="Y109" i="129"/>
  <c r="AK109" i="129"/>
  <c r="AM109" i="129"/>
  <c r="AI101" i="129"/>
  <c r="AE101" i="129"/>
  <c r="AG101" i="129"/>
  <c r="AK101" i="129"/>
  <c r="Y101" i="129"/>
  <c r="AM101" i="129"/>
  <c r="AI93" i="129"/>
  <c r="AE93" i="129"/>
  <c r="AG93" i="129"/>
  <c r="AK93" i="129"/>
  <c r="Y93" i="129"/>
  <c r="AM93" i="129"/>
  <c r="AI85" i="129"/>
  <c r="AE85" i="129"/>
  <c r="AG85" i="129"/>
  <c r="AK85" i="129"/>
  <c r="Y85" i="129"/>
  <c r="AM85" i="129"/>
  <c r="AI77" i="129"/>
  <c r="AG77" i="129"/>
  <c r="AE77" i="129"/>
  <c r="Y77" i="129"/>
  <c r="AK77" i="129"/>
  <c r="AM77" i="129"/>
  <c r="AK542" i="129"/>
  <c r="AM542" i="129"/>
  <c r="AI542" i="129"/>
  <c r="AG542" i="129"/>
  <c r="AE542" i="129"/>
  <c r="Y542" i="129"/>
  <c r="AI494" i="129"/>
  <c r="AG494" i="129"/>
  <c r="AE494" i="129"/>
  <c r="Y494" i="129"/>
  <c r="AM494" i="129"/>
  <c r="AK494" i="129"/>
  <c r="AG438" i="129"/>
  <c r="AI438" i="129"/>
  <c r="AE438" i="129"/>
  <c r="Y438" i="129"/>
  <c r="AM438" i="129"/>
  <c r="AK438" i="129"/>
  <c r="AI382" i="129"/>
  <c r="AG382" i="129"/>
  <c r="AE382" i="129"/>
  <c r="Y382" i="129"/>
  <c r="AM382" i="129"/>
  <c r="AK382" i="129"/>
  <c r="AI334" i="129"/>
  <c r="AG334" i="129"/>
  <c r="AE334" i="129"/>
  <c r="Y334" i="129"/>
  <c r="AK334" i="129"/>
  <c r="AM334" i="129"/>
  <c r="AI278" i="129"/>
  <c r="AG278" i="129"/>
  <c r="AE278" i="129"/>
  <c r="Y278" i="129"/>
  <c r="AK278" i="129"/>
  <c r="AM278" i="129"/>
  <c r="AG222" i="129"/>
  <c r="AI222" i="129"/>
  <c r="AE222" i="129"/>
  <c r="Y222" i="129"/>
  <c r="AK222" i="129"/>
  <c r="AM222" i="129"/>
  <c r="AI174" i="129"/>
  <c r="AG174" i="129"/>
  <c r="AE174" i="129"/>
  <c r="Y174" i="129"/>
  <c r="AK174" i="129"/>
  <c r="AM174" i="129"/>
  <c r="AI118" i="129"/>
  <c r="AG118" i="129"/>
  <c r="AE118" i="129"/>
  <c r="AK118" i="129"/>
  <c r="Y118" i="129"/>
  <c r="AM118" i="129"/>
  <c r="AI94" i="129"/>
  <c r="AG94" i="129"/>
  <c r="AE94" i="129"/>
  <c r="Y94" i="129"/>
  <c r="AK94" i="129"/>
  <c r="AM94" i="129"/>
  <c r="AK533" i="129"/>
  <c r="AM533" i="129"/>
  <c r="AI533" i="129"/>
  <c r="AG533" i="129"/>
  <c r="AE533" i="129"/>
  <c r="Y533" i="129"/>
  <c r="AI501" i="129"/>
  <c r="AG501" i="129"/>
  <c r="AE501" i="129"/>
  <c r="Y501" i="129"/>
  <c r="AK501" i="129"/>
  <c r="AM501" i="129"/>
  <c r="AI469" i="129"/>
  <c r="AG469" i="129"/>
  <c r="AE469" i="129"/>
  <c r="Y469" i="129"/>
  <c r="AK469" i="129"/>
  <c r="AM469" i="129"/>
  <c r="AI437" i="129"/>
  <c r="AE437" i="129"/>
  <c r="AG437" i="129"/>
  <c r="Y437" i="129"/>
  <c r="AK437" i="129"/>
  <c r="AM437" i="129"/>
  <c r="AI405" i="129"/>
  <c r="AE405" i="129"/>
  <c r="AG405" i="129"/>
  <c r="Y405" i="129"/>
  <c r="AK405" i="129"/>
  <c r="AM405" i="129"/>
  <c r="AI373" i="129"/>
  <c r="AG373" i="129"/>
  <c r="AE373" i="129"/>
  <c r="Y373" i="129"/>
  <c r="AK373" i="129"/>
  <c r="AM373" i="129"/>
  <c r="AI349" i="129"/>
  <c r="AG349" i="129"/>
  <c r="AE349" i="129"/>
  <c r="Y349" i="129"/>
  <c r="AK349" i="129"/>
  <c r="AM349" i="129"/>
  <c r="AI333" i="129"/>
  <c r="AG333" i="129"/>
  <c r="AE333" i="129"/>
  <c r="Y333" i="129"/>
  <c r="AK333" i="129"/>
  <c r="AM333" i="129"/>
  <c r="AI309" i="129"/>
  <c r="AE309" i="129"/>
  <c r="AG309" i="129"/>
  <c r="Y309" i="129"/>
  <c r="AK309" i="129"/>
  <c r="AM309" i="129"/>
  <c r="AI293" i="129"/>
  <c r="AE293" i="129"/>
  <c r="AG293" i="129"/>
  <c r="Y293" i="129"/>
  <c r="AM293" i="129"/>
  <c r="AK293" i="129"/>
  <c r="AI277" i="129"/>
  <c r="AE277" i="129"/>
  <c r="AG277" i="129"/>
  <c r="Y277" i="129"/>
  <c r="AK277" i="129"/>
  <c r="AM277" i="129"/>
  <c r="AI261" i="129"/>
  <c r="AE261" i="129"/>
  <c r="AG261" i="129"/>
  <c r="Y261" i="129"/>
  <c r="AK261" i="129"/>
  <c r="AM261" i="129"/>
  <c r="AM540" i="129"/>
  <c r="AK540" i="129"/>
  <c r="AI540" i="129"/>
  <c r="AG540" i="129"/>
  <c r="AE540" i="129"/>
  <c r="Y540" i="129"/>
  <c r="AI532" i="129"/>
  <c r="AE532" i="129"/>
  <c r="AG532" i="129"/>
  <c r="Y532" i="129"/>
  <c r="AM532" i="129"/>
  <c r="AK532" i="129"/>
  <c r="AI524" i="129"/>
  <c r="AG524" i="129"/>
  <c r="AE524" i="129"/>
  <c r="AM524" i="129"/>
  <c r="Y524" i="129"/>
  <c r="AK524" i="129"/>
  <c r="AI516" i="129"/>
  <c r="AG516" i="129"/>
  <c r="AE516" i="129"/>
  <c r="AM516" i="129"/>
  <c r="Y516" i="129"/>
  <c r="AK516" i="129"/>
  <c r="AI508" i="129"/>
  <c r="AG508" i="129"/>
  <c r="AE508" i="129"/>
  <c r="AM508" i="129"/>
  <c r="Y508" i="129"/>
  <c r="AK508" i="129"/>
  <c r="AI500" i="129"/>
  <c r="AG500" i="129"/>
  <c r="AE500" i="129"/>
  <c r="Y500" i="129"/>
  <c r="AK500" i="129"/>
  <c r="AM500" i="129"/>
  <c r="AI492" i="129"/>
  <c r="AG492" i="129"/>
  <c r="AE492" i="129"/>
  <c r="AK492" i="129"/>
  <c r="AM492" i="129"/>
  <c r="Y492" i="129"/>
  <c r="AI484" i="129"/>
  <c r="AG484" i="129"/>
  <c r="AE484" i="129"/>
  <c r="Y484" i="129"/>
  <c r="AK484" i="129"/>
  <c r="AM484" i="129"/>
  <c r="AI476" i="129"/>
  <c r="AG476" i="129"/>
  <c r="AE476" i="129"/>
  <c r="AM476" i="129"/>
  <c r="Y476" i="129"/>
  <c r="AK476" i="129"/>
  <c r="AI468" i="129"/>
  <c r="AG468" i="129"/>
  <c r="AE468" i="129"/>
  <c r="Y468" i="129"/>
  <c r="AK468" i="129"/>
  <c r="AM468" i="129"/>
  <c r="AI460" i="129"/>
  <c r="AG460" i="129"/>
  <c r="AE460" i="129"/>
  <c r="AM460" i="129"/>
  <c r="Y460" i="129"/>
  <c r="AK460" i="129"/>
  <c r="AI452" i="129"/>
  <c r="AG452" i="129"/>
  <c r="AE452" i="129"/>
  <c r="AM452" i="129"/>
  <c r="Y452" i="129"/>
  <c r="AK452" i="129"/>
  <c r="AI444" i="129"/>
  <c r="AG444" i="129"/>
  <c r="AE444" i="129"/>
  <c r="AM444" i="129"/>
  <c r="Y444" i="129"/>
  <c r="AK444" i="129"/>
  <c r="AI436" i="129"/>
  <c r="AG436" i="129"/>
  <c r="AE436" i="129"/>
  <c r="Y436" i="129"/>
  <c r="AK436" i="129"/>
  <c r="AM436" i="129"/>
  <c r="AI428" i="129"/>
  <c r="AG428" i="129"/>
  <c r="AE428" i="129"/>
  <c r="Y428" i="129"/>
  <c r="AK428" i="129"/>
  <c r="AM428" i="129"/>
  <c r="AI420" i="129"/>
  <c r="AG420" i="129"/>
  <c r="AE420" i="129"/>
  <c r="Y420" i="129"/>
  <c r="AK420" i="129"/>
  <c r="AM420" i="129"/>
  <c r="AI412" i="129"/>
  <c r="AG412" i="129"/>
  <c r="AE412" i="129"/>
  <c r="Y412" i="129"/>
  <c r="AM412" i="129"/>
  <c r="AK412" i="129"/>
  <c r="AI404" i="129"/>
  <c r="AG404" i="129"/>
  <c r="AE404" i="129"/>
  <c r="AM404" i="129"/>
  <c r="AK404" i="129"/>
  <c r="Y404" i="129"/>
  <c r="AI396" i="129"/>
  <c r="AG396" i="129"/>
  <c r="AE396" i="129"/>
  <c r="Y396" i="129"/>
  <c r="AM396" i="129"/>
  <c r="AK396" i="129"/>
  <c r="AI388" i="129"/>
  <c r="AG388" i="129"/>
  <c r="AE388" i="129"/>
  <c r="Y388" i="129"/>
  <c r="AM388" i="129"/>
  <c r="AK388" i="129"/>
  <c r="AI380" i="129"/>
  <c r="AG380" i="129"/>
  <c r="AE380" i="129"/>
  <c r="Y380" i="129"/>
  <c r="AM380" i="129"/>
  <c r="AK380" i="129"/>
  <c r="AI372" i="129"/>
  <c r="AG372" i="129"/>
  <c r="AE372" i="129"/>
  <c r="Y372" i="129"/>
  <c r="AM372" i="129"/>
  <c r="AK372" i="129"/>
  <c r="AI364" i="129"/>
  <c r="AG364" i="129"/>
  <c r="AE364" i="129"/>
  <c r="AK364" i="129"/>
  <c r="Y364" i="129"/>
  <c r="AM364" i="129"/>
  <c r="AI356" i="129"/>
  <c r="AG356" i="129"/>
  <c r="AE356" i="129"/>
  <c r="AM356" i="129"/>
  <c r="Y356" i="129"/>
  <c r="AK356" i="129"/>
  <c r="AI348" i="129"/>
  <c r="AG348" i="129"/>
  <c r="AE348" i="129"/>
  <c r="Y348" i="129"/>
  <c r="AM348" i="129"/>
  <c r="AK348" i="129"/>
  <c r="AI340" i="129"/>
  <c r="AG340" i="129"/>
  <c r="AE340" i="129"/>
  <c r="AK340" i="129"/>
  <c r="Y340" i="129"/>
  <c r="AM340" i="129"/>
  <c r="AI332" i="129"/>
  <c r="AG332" i="129"/>
  <c r="AE332" i="129"/>
  <c r="Y332" i="129"/>
  <c r="AK332" i="129"/>
  <c r="AM332" i="129"/>
  <c r="AI324" i="129"/>
  <c r="AG324" i="129"/>
  <c r="AE324" i="129"/>
  <c r="Y324" i="129"/>
  <c r="AK324" i="129"/>
  <c r="AM324" i="129"/>
  <c r="AI316" i="129"/>
  <c r="AG316" i="129"/>
  <c r="AE316" i="129"/>
  <c r="Y316" i="129"/>
  <c r="AK316" i="129"/>
  <c r="AM316" i="129"/>
  <c r="AI308" i="129"/>
  <c r="AG308" i="129"/>
  <c r="AE308" i="129"/>
  <c r="Y308" i="129"/>
  <c r="AK308" i="129"/>
  <c r="AM308" i="129"/>
  <c r="AI300" i="129"/>
  <c r="AG300" i="129"/>
  <c r="AE300" i="129"/>
  <c r="Y300" i="129"/>
  <c r="AK300" i="129"/>
  <c r="AM300" i="129"/>
  <c r="AI292" i="129"/>
  <c r="AG292" i="129"/>
  <c r="AE292" i="129"/>
  <c r="AK292" i="129"/>
  <c r="Y292" i="129"/>
  <c r="AM292" i="129"/>
  <c r="AI284" i="129"/>
  <c r="AG284" i="129"/>
  <c r="AE284" i="129"/>
  <c r="AK284" i="129"/>
  <c r="Y284" i="129"/>
  <c r="AM284" i="129"/>
  <c r="AG276" i="129"/>
  <c r="AI276" i="129"/>
  <c r="AE276" i="129"/>
  <c r="Y276" i="129"/>
  <c r="AK276" i="129"/>
  <c r="AM276" i="129"/>
  <c r="AI268" i="129"/>
  <c r="AG268" i="129"/>
  <c r="Y268" i="129"/>
  <c r="AE268" i="129"/>
  <c r="AK268" i="129"/>
  <c r="AM268" i="129"/>
  <c r="AI260" i="129"/>
  <c r="AG260" i="129"/>
  <c r="AE260" i="129"/>
  <c r="Y260" i="129"/>
  <c r="AK260" i="129"/>
  <c r="AM260" i="129"/>
  <c r="AI252" i="129"/>
  <c r="AG252" i="129"/>
  <c r="Y252" i="129"/>
  <c r="AE252" i="129"/>
  <c r="AK252" i="129"/>
  <c r="AM252" i="129"/>
  <c r="AG244" i="129"/>
  <c r="AI244" i="129"/>
  <c r="AE244" i="129"/>
  <c r="Y244" i="129"/>
  <c r="AK244" i="129"/>
  <c r="AM244" i="129"/>
  <c r="AI236" i="129"/>
  <c r="AG236" i="129"/>
  <c r="Y236" i="129"/>
  <c r="AE236" i="129"/>
  <c r="AK236" i="129"/>
  <c r="AM236" i="129"/>
  <c r="AI228" i="129"/>
  <c r="AG228" i="129"/>
  <c r="AE228" i="129"/>
  <c r="Y228" i="129"/>
  <c r="AK228" i="129"/>
  <c r="AM228" i="129"/>
  <c r="AI220" i="129"/>
  <c r="AG220" i="129"/>
  <c r="Y220" i="129"/>
  <c r="AE220" i="129"/>
  <c r="AK220" i="129"/>
  <c r="AM220" i="129"/>
  <c r="AG212" i="129"/>
  <c r="AI212" i="129"/>
  <c r="AE212" i="129"/>
  <c r="Y212" i="129"/>
  <c r="AK212" i="129"/>
  <c r="AM212" i="129"/>
  <c r="AI204" i="129"/>
  <c r="AG204" i="129"/>
  <c r="AE204" i="129"/>
  <c r="Y204" i="129"/>
  <c r="AK204" i="129"/>
  <c r="AM204" i="129"/>
  <c r="AI196" i="129"/>
  <c r="AG196" i="129"/>
  <c r="AE196" i="129"/>
  <c r="AK196" i="129"/>
  <c r="Y196" i="129"/>
  <c r="AM196" i="129"/>
  <c r="AI188" i="129"/>
  <c r="AG188" i="129"/>
  <c r="AE188" i="129"/>
  <c r="Y188" i="129"/>
  <c r="AK188" i="129"/>
  <c r="AM188" i="129"/>
  <c r="AG180" i="129"/>
  <c r="AI180" i="129"/>
  <c r="AE180" i="129"/>
  <c r="Y180" i="129"/>
  <c r="AK180" i="129"/>
  <c r="AM180" i="129"/>
  <c r="AI172" i="129"/>
  <c r="AG172" i="129"/>
  <c r="AE172" i="129"/>
  <c r="Y172" i="129"/>
  <c r="AK172" i="129"/>
  <c r="AM172" i="129"/>
  <c r="AI164" i="129"/>
  <c r="AG164" i="129"/>
  <c r="AE164" i="129"/>
  <c r="Y164" i="129"/>
  <c r="AK164" i="129"/>
  <c r="AM164" i="129"/>
  <c r="AI156" i="129"/>
  <c r="AG156" i="129"/>
  <c r="AE156" i="129"/>
  <c r="Y156" i="129"/>
  <c r="AK156" i="129"/>
  <c r="AM156" i="129"/>
  <c r="AG148" i="129"/>
  <c r="AI148" i="129"/>
  <c r="AE148" i="129"/>
  <c r="Y148" i="129"/>
  <c r="AK148" i="129"/>
  <c r="AM148" i="129"/>
  <c r="AI140" i="129"/>
  <c r="AG140" i="129"/>
  <c r="AE140" i="129"/>
  <c r="AK140" i="129"/>
  <c r="Y140" i="129"/>
  <c r="AM140" i="129"/>
  <c r="AI132" i="129"/>
  <c r="AG132" i="129"/>
  <c r="AE132" i="129"/>
  <c r="Y132" i="129"/>
  <c r="AK132" i="129"/>
  <c r="AM132" i="129"/>
  <c r="AI124" i="129"/>
  <c r="AG124" i="129"/>
  <c r="AE124" i="129"/>
  <c r="Y124" i="129"/>
  <c r="AK124" i="129"/>
  <c r="AM124" i="129"/>
  <c r="AI116" i="129"/>
  <c r="AG116" i="129"/>
  <c r="AE116" i="129"/>
  <c r="AK116" i="129"/>
  <c r="Y116" i="129"/>
  <c r="AM116" i="129"/>
  <c r="AI108" i="129"/>
  <c r="AG108" i="129"/>
  <c r="AE108" i="129"/>
  <c r="Y108" i="129"/>
  <c r="AK108" i="129"/>
  <c r="AM108" i="129"/>
  <c r="AI100" i="129"/>
  <c r="AG100" i="129"/>
  <c r="AE100" i="129"/>
  <c r="AK100" i="129"/>
  <c r="Y100" i="129"/>
  <c r="AM100" i="129"/>
  <c r="AI92" i="129"/>
  <c r="AG92" i="129"/>
  <c r="AE92" i="129"/>
  <c r="Y92" i="129"/>
  <c r="AK92" i="129"/>
  <c r="AM92" i="129"/>
  <c r="AG84" i="129"/>
  <c r="AI84" i="129"/>
  <c r="AE84" i="129"/>
  <c r="Y84" i="129"/>
  <c r="AK84" i="129"/>
  <c r="AM84" i="129"/>
  <c r="AI76" i="129"/>
  <c r="AG76" i="129"/>
  <c r="AE76" i="129"/>
  <c r="Y76" i="129"/>
  <c r="AK76" i="129"/>
  <c r="AM76" i="129"/>
  <c r="AG502" i="129"/>
  <c r="AI502" i="129"/>
  <c r="AE502" i="129"/>
  <c r="Y502" i="129"/>
  <c r="AM502" i="129"/>
  <c r="AK502" i="129"/>
  <c r="AI446" i="129"/>
  <c r="AG446" i="129"/>
  <c r="AE446" i="129"/>
  <c r="Y446" i="129"/>
  <c r="AM446" i="129"/>
  <c r="AK446" i="129"/>
  <c r="AI390" i="129"/>
  <c r="AG390" i="129"/>
  <c r="AE390" i="129"/>
  <c r="Y390" i="129"/>
  <c r="AM390" i="129"/>
  <c r="AK390" i="129"/>
  <c r="AI342" i="129"/>
  <c r="AG342" i="129"/>
  <c r="AE342" i="129"/>
  <c r="Y342" i="129"/>
  <c r="AM342" i="129"/>
  <c r="AK342" i="129"/>
  <c r="AI286" i="129"/>
  <c r="AG286" i="129"/>
  <c r="AE286" i="129"/>
  <c r="Y286" i="129"/>
  <c r="AK286" i="129"/>
  <c r="AM286" i="129"/>
  <c r="AI230" i="129"/>
  <c r="AG230" i="129"/>
  <c r="AE230" i="129"/>
  <c r="Y230" i="129"/>
  <c r="AK230" i="129"/>
  <c r="AM230" i="129"/>
  <c r="AI182" i="129"/>
  <c r="AG182" i="129"/>
  <c r="AE182" i="129"/>
  <c r="Y182" i="129"/>
  <c r="AK182" i="129"/>
  <c r="AM182" i="129"/>
  <c r="AI126" i="129"/>
  <c r="AG126" i="129"/>
  <c r="AE126" i="129"/>
  <c r="Y126" i="129"/>
  <c r="AK126" i="129"/>
  <c r="AM126" i="129"/>
  <c r="AI86" i="129"/>
  <c r="AG86" i="129"/>
  <c r="AE86" i="129"/>
  <c r="Y86" i="129"/>
  <c r="AK86" i="129"/>
  <c r="AM86" i="129"/>
  <c r="AK541" i="129"/>
  <c r="AM541" i="129"/>
  <c r="AI541" i="129"/>
  <c r="AG541" i="129"/>
  <c r="AE541" i="129"/>
  <c r="Y541" i="129"/>
  <c r="AI509" i="129"/>
  <c r="AG509" i="129"/>
  <c r="AE509" i="129"/>
  <c r="Y509" i="129"/>
  <c r="AK509" i="129"/>
  <c r="AM509" i="129"/>
  <c r="AM477" i="129"/>
  <c r="AK477" i="129"/>
  <c r="AI477" i="129"/>
  <c r="AG477" i="129"/>
  <c r="AE477" i="129"/>
  <c r="Y477" i="129"/>
  <c r="AI445" i="129"/>
  <c r="AE445" i="129"/>
  <c r="Y445" i="129"/>
  <c r="AG445" i="129"/>
  <c r="AK445" i="129"/>
  <c r="AM445" i="129"/>
  <c r="AI413" i="129"/>
  <c r="AE413" i="129"/>
  <c r="AG413" i="129"/>
  <c r="Y413" i="129"/>
  <c r="AK413" i="129"/>
  <c r="AM413" i="129"/>
  <c r="AI381" i="129"/>
  <c r="AG381" i="129"/>
  <c r="AE381" i="129"/>
  <c r="Y381" i="129"/>
  <c r="AK381" i="129"/>
  <c r="AM381" i="129"/>
  <c r="AI357" i="129"/>
  <c r="AG357" i="129"/>
  <c r="AE357" i="129"/>
  <c r="Y357" i="129"/>
  <c r="AK357" i="129"/>
  <c r="AM357" i="129"/>
  <c r="AI325" i="129"/>
  <c r="AE325" i="129"/>
  <c r="AG325" i="129"/>
  <c r="Y325" i="129"/>
  <c r="AM325" i="129"/>
  <c r="AK325" i="129"/>
  <c r="AI301" i="129"/>
  <c r="AG301" i="129"/>
  <c r="AE301" i="129"/>
  <c r="Y301" i="129"/>
  <c r="AK301" i="129"/>
  <c r="AM301" i="129"/>
  <c r="AI285" i="129"/>
  <c r="AE285" i="129"/>
  <c r="AG285" i="129"/>
  <c r="Y285" i="129"/>
  <c r="AK285" i="129"/>
  <c r="AM285" i="129"/>
  <c r="AG269" i="129"/>
  <c r="AE269" i="129"/>
  <c r="AI269" i="129"/>
  <c r="Y269" i="129"/>
  <c r="AM269" i="129"/>
  <c r="AK269" i="129"/>
  <c r="AI253" i="129"/>
  <c r="AE253" i="129"/>
  <c r="AG253" i="129"/>
  <c r="Y253" i="129"/>
  <c r="AK253" i="129"/>
  <c r="AM253" i="129"/>
  <c r="AM539" i="129"/>
  <c r="AK539" i="129"/>
  <c r="AI539" i="129"/>
  <c r="AG539" i="129"/>
  <c r="AE539" i="129"/>
  <c r="Y539" i="129"/>
  <c r="AK531" i="129"/>
  <c r="AM531" i="129"/>
  <c r="AI531" i="129"/>
  <c r="AG531" i="129"/>
  <c r="AE531" i="129"/>
  <c r="Y531" i="129"/>
  <c r="AI523" i="129"/>
  <c r="AG523" i="129"/>
  <c r="AE523" i="129"/>
  <c r="AK523" i="129"/>
  <c r="Y523" i="129"/>
  <c r="AM523" i="129"/>
  <c r="AI515" i="129"/>
  <c r="AG515" i="129"/>
  <c r="AE515" i="129"/>
  <c r="AK515" i="129"/>
  <c r="Y515" i="129"/>
  <c r="AM515" i="129"/>
  <c r="AI507" i="129"/>
  <c r="AG507" i="129"/>
  <c r="AE507" i="129"/>
  <c r="Y507" i="129"/>
  <c r="AK507" i="129"/>
  <c r="AM507" i="129"/>
  <c r="AI499" i="129"/>
  <c r="AG499" i="129"/>
  <c r="AE499" i="129"/>
  <c r="Y499" i="129"/>
  <c r="AK499" i="129"/>
  <c r="AM499" i="129"/>
  <c r="AI491" i="129"/>
  <c r="AG491" i="129"/>
  <c r="AE491" i="129"/>
  <c r="Y491" i="129"/>
  <c r="AK491" i="129"/>
  <c r="AM491" i="129"/>
  <c r="AI483" i="129"/>
  <c r="AG483" i="129"/>
  <c r="AE483" i="129"/>
  <c r="Y483" i="129"/>
  <c r="AK483" i="129"/>
  <c r="AM483" i="129"/>
  <c r="AI475" i="129"/>
  <c r="AG475" i="129"/>
  <c r="AE475" i="129"/>
  <c r="Y475" i="129"/>
  <c r="AK475" i="129"/>
  <c r="AM475" i="129"/>
  <c r="AI467" i="129"/>
  <c r="AG467" i="129"/>
  <c r="AE467" i="129"/>
  <c r="Y467" i="129"/>
  <c r="AK467" i="129"/>
  <c r="AM467" i="129"/>
  <c r="AI459" i="129"/>
  <c r="AG459" i="129"/>
  <c r="AE459" i="129"/>
  <c r="AM459" i="129"/>
  <c r="AK459" i="129"/>
  <c r="Y459" i="129"/>
  <c r="AI451" i="129"/>
  <c r="AG451" i="129"/>
  <c r="AE451" i="129"/>
  <c r="Y451" i="129"/>
  <c r="AK451" i="129"/>
  <c r="AM451" i="129"/>
  <c r="AI443" i="129"/>
  <c r="AG443" i="129"/>
  <c r="AE443" i="129"/>
  <c r="AK443" i="129"/>
  <c r="Y443" i="129"/>
  <c r="AM443" i="129"/>
  <c r="AI435" i="129"/>
  <c r="AG435" i="129"/>
  <c r="AE435" i="129"/>
  <c r="Y435" i="129"/>
  <c r="AK435" i="129"/>
  <c r="AM435" i="129"/>
  <c r="AI427" i="129"/>
  <c r="AG427" i="129"/>
  <c r="AE427" i="129"/>
  <c r="AM427" i="129"/>
  <c r="Y427" i="129"/>
  <c r="AK427" i="129"/>
  <c r="AI419" i="129"/>
  <c r="AG419" i="129"/>
  <c r="AE419" i="129"/>
  <c r="Y419" i="129"/>
  <c r="AK419" i="129"/>
  <c r="AM419" i="129"/>
  <c r="AI411" i="129"/>
  <c r="AG411" i="129"/>
  <c r="AE411" i="129"/>
  <c r="Y411" i="129"/>
  <c r="AK411" i="129"/>
  <c r="AM411" i="129"/>
  <c r="AI403" i="129"/>
  <c r="AG403" i="129"/>
  <c r="AE403" i="129"/>
  <c r="Y403" i="129"/>
  <c r="AK403" i="129"/>
  <c r="AM403" i="129"/>
  <c r="AI395" i="129"/>
  <c r="AG395" i="129"/>
  <c r="AE395" i="129"/>
  <c r="AM395" i="129"/>
  <c r="AK395" i="129"/>
  <c r="Y395" i="129"/>
  <c r="AI387" i="129"/>
  <c r="AG387" i="129"/>
  <c r="AE387" i="129"/>
  <c r="Y387" i="129"/>
  <c r="AM387" i="129"/>
  <c r="AK387" i="129"/>
  <c r="AI379" i="129"/>
  <c r="AG379" i="129"/>
  <c r="AE379" i="129"/>
  <c r="AK379" i="129"/>
  <c r="Y379" i="129"/>
  <c r="AM379" i="129"/>
  <c r="AI371" i="129"/>
  <c r="AG371" i="129"/>
  <c r="AE371" i="129"/>
  <c r="Y371" i="129"/>
  <c r="AK371" i="129"/>
  <c r="AM371" i="129"/>
  <c r="AI363" i="129"/>
  <c r="AG363" i="129"/>
  <c r="AE363" i="129"/>
  <c r="Y363" i="129"/>
  <c r="AM363" i="129"/>
  <c r="AK363" i="129"/>
  <c r="AM355" i="129"/>
  <c r="AK355" i="129"/>
  <c r="AI355" i="129"/>
  <c r="AG355" i="129"/>
  <c r="Y355" i="129"/>
  <c r="AE355" i="129"/>
  <c r="AI347" i="129"/>
  <c r="AG347" i="129"/>
  <c r="AE347" i="129"/>
  <c r="Y347" i="129"/>
  <c r="AK347" i="129"/>
  <c r="AM347" i="129"/>
  <c r="AI339" i="129"/>
  <c r="AG339" i="129"/>
  <c r="AE339" i="129"/>
  <c r="Y339" i="129"/>
  <c r="AK339" i="129"/>
  <c r="AM339" i="129"/>
  <c r="AI331" i="129"/>
  <c r="AG331" i="129"/>
  <c r="AE331" i="129"/>
  <c r="Y331" i="129"/>
  <c r="AM331" i="129"/>
  <c r="AK331" i="129"/>
  <c r="AI323" i="129"/>
  <c r="AG323" i="129"/>
  <c r="AE323" i="129"/>
  <c r="Y323" i="129"/>
  <c r="AK323" i="129"/>
  <c r="AM323" i="129"/>
  <c r="AI315" i="129"/>
  <c r="AG315" i="129"/>
  <c r="AE315" i="129"/>
  <c r="AK315" i="129"/>
  <c r="AM315" i="129"/>
  <c r="Y315" i="129"/>
  <c r="AI307" i="129"/>
  <c r="AG307" i="129"/>
  <c r="AE307" i="129"/>
  <c r="AK307" i="129"/>
  <c r="Y307" i="129"/>
  <c r="AM307" i="129"/>
  <c r="AI299" i="129"/>
  <c r="AG299" i="129"/>
  <c r="AE299" i="129"/>
  <c r="Y299" i="129"/>
  <c r="AK299" i="129"/>
  <c r="AM299" i="129"/>
  <c r="AI291" i="129"/>
  <c r="AG291" i="129"/>
  <c r="AE291" i="129"/>
  <c r="Y291" i="129"/>
  <c r="AK291" i="129"/>
  <c r="AM291" i="129"/>
  <c r="AI283" i="129"/>
  <c r="AG283" i="129"/>
  <c r="AE283" i="129"/>
  <c r="Y283" i="129"/>
  <c r="AK283" i="129"/>
  <c r="AM283" i="129"/>
  <c r="AI275" i="129"/>
  <c r="AG275" i="129"/>
  <c r="AE275" i="129"/>
  <c r="Y275" i="129"/>
  <c r="AK275" i="129"/>
  <c r="AM275" i="129"/>
  <c r="AG267" i="129"/>
  <c r="AI267" i="129"/>
  <c r="AE267" i="129"/>
  <c r="AK267" i="129"/>
  <c r="AM267" i="129"/>
  <c r="Y267" i="129"/>
  <c r="AI259" i="129"/>
  <c r="AG259" i="129"/>
  <c r="AE259" i="129"/>
  <c r="Y259" i="129"/>
  <c r="AM259" i="129"/>
  <c r="AK259" i="129"/>
  <c r="AI251" i="129"/>
  <c r="AG251" i="129"/>
  <c r="AE251" i="129"/>
  <c r="AK251" i="129"/>
  <c r="Y251" i="129"/>
  <c r="AM251" i="129"/>
  <c r="AI243" i="129"/>
  <c r="AG243" i="129"/>
  <c r="AE243" i="129"/>
  <c r="Y243" i="129"/>
  <c r="AK243" i="129"/>
  <c r="AM243" i="129"/>
  <c r="AI235" i="129"/>
  <c r="AG235" i="129"/>
  <c r="AE235" i="129"/>
  <c r="Y235" i="129"/>
  <c r="AK235" i="129"/>
  <c r="AM235" i="129"/>
  <c r="AI227" i="129"/>
  <c r="AG227" i="129"/>
  <c r="AE227" i="129"/>
  <c r="Y227" i="129"/>
  <c r="AM227" i="129"/>
  <c r="AK227" i="129"/>
  <c r="AI219" i="129"/>
  <c r="AG219" i="129"/>
  <c r="AE219" i="129"/>
  <c r="Y219" i="129"/>
  <c r="AK219" i="129"/>
  <c r="AM219" i="129"/>
  <c r="AI211" i="129"/>
  <c r="AG211" i="129"/>
  <c r="AE211" i="129"/>
  <c r="Y211" i="129"/>
  <c r="AK211" i="129"/>
  <c r="AM211" i="129"/>
  <c r="AI203" i="129"/>
  <c r="AG203" i="129"/>
  <c r="AE203" i="129"/>
  <c r="AK203" i="129"/>
  <c r="Y203" i="129"/>
  <c r="AM203" i="129"/>
  <c r="AI195" i="129"/>
  <c r="AG195" i="129"/>
  <c r="AE195" i="129"/>
  <c r="Y195" i="129"/>
  <c r="AK195" i="129"/>
  <c r="AM195" i="129"/>
  <c r="AI187" i="129"/>
  <c r="AG187" i="129"/>
  <c r="AE187" i="129"/>
  <c r="AM187" i="129"/>
  <c r="Y187" i="129"/>
  <c r="AK187" i="129"/>
  <c r="AI179" i="129"/>
  <c r="AG179" i="129"/>
  <c r="AE179" i="129"/>
  <c r="AK179" i="129"/>
  <c r="Y179" i="129"/>
  <c r="AM179" i="129"/>
  <c r="AI171" i="129"/>
  <c r="AG171" i="129"/>
  <c r="AE171" i="129"/>
  <c r="Y171" i="129"/>
  <c r="AK171" i="129"/>
  <c r="AM171" i="129"/>
  <c r="AI163" i="129"/>
  <c r="AG163" i="129"/>
  <c r="AE163" i="129"/>
  <c r="Y163" i="129"/>
  <c r="AK163" i="129"/>
  <c r="AM163" i="129"/>
  <c r="AI155" i="129"/>
  <c r="AG155" i="129"/>
  <c r="AE155" i="129"/>
  <c r="Y155" i="129"/>
  <c r="AM155" i="129"/>
  <c r="AK155" i="129"/>
  <c r="AI147" i="129"/>
  <c r="AG147" i="129"/>
  <c r="AE147" i="129"/>
  <c r="Y147" i="129"/>
  <c r="AM147" i="129"/>
  <c r="AK147" i="129"/>
  <c r="AG139" i="129"/>
  <c r="AI139" i="129"/>
  <c r="AE139" i="129"/>
  <c r="Y139" i="129"/>
  <c r="AM139" i="129"/>
  <c r="AK139" i="129"/>
  <c r="AI131" i="129"/>
  <c r="AG131" i="129"/>
  <c r="AE131" i="129"/>
  <c r="Y131" i="129"/>
  <c r="AK131" i="129"/>
  <c r="AM131" i="129"/>
  <c r="AI123" i="129"/>
  <c r="AG123" i="129"/>
  <c r="AE123" i="129"/>
  <c r="AK123" i="129"/>
  <c r="Y123" i="129"/>
  <c r="AM123" i="129"/>
  <c r="AI115" i="129"/>
  <c r="AG115" i="129"/>
  <c r="AE115" i="129"/>
  <c r="AM115" i="129"/>
  <c r="Y115" i="129"/>
  <c r="AK115" i="129"/>
  <c r="AG107" i="129"/>
  <c r="AI107" i="129"/>
  <c r="AE107" i="129"/>
  <c r="Y107" i="129"/>
  <c r="AM107" i="129"/>
  <c r="AK107" i="129"/>
  <c r="AI99" i="129"/>
  <c r="AG99" i="129"/>
  <c r="AE99" i="129"/>
  <c r="Y99" i="129"/>
  <c r="AK99" i="129"/>
  <c r="AM99" i="129"/>
  <c r="AI91" i="129"/>
  <c r="AG91" i="129"/>
  <c r="AE91" i="129"/>
  <c r="Y91" i="129"/>
  <c r="AK91" i="129"/>
  <c r="AM91" i="129"/>
  <c r="AG83" i="129"/>
  <c r="AI83" i="129"/>
  <c r="AE83" i="129"/>
  <c r="Y83" i="129"/>
  <c r="AM83" i="129"/>
  <c r="AK83" i="129"/>
  <c r="AI75" i="129"/>
  <c r="AG75" i="129"/>
  <c r="AE75" i="129"/>
  <c r="AK75" i="129"/>
  <c r="Y75" i="129"/>
  <c r="AM75" i="129"/>
  <c r="AI518" i="129"/>
  <c r="AG518" i="129"/>
  <c r="AE518" i="129"/>
  <c r="Y518" i="129"/>
  <c r="AM518" i="129"/>
  <c r="AK518" i="129"/>
  <c r="AI462" i="129"/>
  <c r="AG462" i="129"/>
  <c r="AE462" i="129"/>
  <c r="Y462" i="129"/>
  <c r="AM462" i="129"/>
  <c r="AK462" i="129"/>
  <c r="AI414" i="129"/>
  <c r="AG414" i="129"/>
  <c r="AE414" i="129"/>
  <c r="Y414" i="129"/>
  <c r="AK414" i="129"/>
  <c r="AM414" i="129"/>
  <c r="AI358" i="129"/>
  <c r="AG358" i="129"/>
  <c r="AE358" i="129"/>
  <c r="Y358" i="129"/>
  <c r="AK358" i="129"/>
  <c r="AM358" i="129"/>
  <c r="AI302" i="129"/>
  <c r="AG302" i="129"/>
  <c r="AE302" i="129"/>
  <c r="Y302" i="129"/>
  <c r="AK302" i="129"/>
  <c r="AM302" i="129"/>
  <c r="AI254" i="129"/>
  <c r="AG254" i="129"/>
  <c r="AE254" i="129"/>
  <c r="Y254" i="129"/>
  <c r="AK254" i="129"/>
  <c r="AM254" i="129"/>
  <c r="AI198" i="129"/>
  <c r="AG198" i="129"/>
  <c r="AE198" i="129"/>
  <c r="Y198" i="129"/>
  <c r="AK198" i="129"/>
  <c r="AM198" i="129"/>
  <c r="AI142" i="129"/>
  <c r="AG142" i="129"/>
  <c r="AE142" i="129"/>
  <c r="Y142" i="129"/>
  <c r="AK142" i="129"/>
  <c r="AM142" i="129"/>
  <c r="AI517" i="129"/>
  <c r="AG517" i="129"/>
  <c r="AE517" i="129"/>
  <c r="Y517" i="129"/>
  <c r="AK517" i="129"/>
  <c r="AM517" i="129"/>
  <c r="AI485" i="129"/>
  <c r="AG485" i="129"/>
  <c r="AE485" i="129"/>
  <c r="Y485" i="129"/>
  <c r="AK485" i="129"/>
  <c r="AM485" i="129"/>
  <c r="AI461" i="129"/>
  <c r="AG461" i="129"/>
  <c r="AE461" i="129"/>
  <c r="Y461" i="129"/>
  <c r="AM461" i="129"/>
  <c r="AK461" i="129"/>
  <c r="AI429" i="129"/>
  <c r="AG429" i="129"/>
  <c r="AE429" i="129"/>
  <c r="Y429" i="129"/>
  <c r="AK429" i="129"/>
  <c r="AM429" i="129"/>
  <c r="AI397" i="129"/>
  <c r="AG397" i="129"/>
  <c r="AE397" i="129"/>
  <c r="Y397" i="129"/>
  <c r="AM397" i="129"/>
  <c r="AK397" i="129"/>
  <c r="AI365" i="129"/>
  <c r="AG365" i="129"/>
  <c r="AE365" i="129"/>
  <c r="Y365" i="129"/>
  <c r="AM365" i="129"/>
  <c r="AK365" i="129"/>
  <c r="AI341" i="129"/>
  <c r="AG341" i="129"/>
  <c r="AE341" i="129"/>
  <c r="Y341" i="129"/>
  <c r="AK341" i="129"/>
  <c r="AM341" i="129"/>
  <c r="AI317" i="129"/>
  <c r="AE317" i="129"/>
  <c r="AG317" i="129"/>
  <c r="Y317" i="129"/>
  <c r="AK317" i="129"/>
  <c r="AM317" i="129"/>
  <c r="AI538" i="129"/>
  <c r="AG538" i="129"/>
  <c r="AE538" i="129"/>
  <c r="Y538" i="129"/>
  <c r="AK538" i="129"/>
  <c r="AM538" i="129"/>
  <c r="AI530" i="129"/>
  <c r="AG530" i="129"/>
  <c r="AE530" i="129"/>
  <c r="AK530" i="129"/>
  <c r="AM530" i="129"/>
  <c r="Y530" i="129"/>
  <c r="AI522" i="129"/>
  <c r="AG522" i="129"/>
  <c r="AE522" i="129"/>
  <c r="AM522" i="129"/>
  <c r="Y522" i="129"/>
  <c r="AK522" i="129"/>
  <c r="AG514" i="129"/>
  <c r="AI514" i="129"/>
  <c r="AE514" i="129"/>
  <c r="AK514" i="129"/>
  <c r="Y514" i="129"/>
  <c r="AM514" i="129"/>
  <c r="AI506" i="129"/>
  <c r="AG506" i="129"/>
  <c r="AE506" i="129"/>
  <c r="Y506" i="129"/>
  <c r="AK506" i="129"/>
  <c r="AM506" i="129"/>
  <c r="AI498" i="129"/>
  <c r="AE498" i="129"/>
  <c r="AG498" i="129"/>
  <c r="Y498" i="129"/>
  <c r="AM498" i="129"/>
  <c r="AK498" i="129"/>
  <c r="AI490" i="129"/>
  <c r="AG490" i="129"/>
  <c r="AE490" i="129"/>
  <c r="AK490" i="129"/>
  <c r="Y490" i="129"/>
  <c r="AM490" i="129"/>
  <c r="AI482" i="129"/>
  <c r="AG482" i="129"/>
  <c r="AE482" i="129"/>
  <c r="Y482" i="129"/>
  <c r="AK482" i="129"/>
  <c r="AM482" i="129"/>
  <c r="AK474" i="129"/>
  <c r="AM474" i="129"/>
  <c r="AI474" i="129"/>
  <c r="AG474" i="129"/>
  <c r="Y474" i="129"/>
  <c r="AE474" i="129"/>
  <c r="AI466" i="129"/>
  <c r="AG466" i="129"/>
  <c r="AE466" i="129"/>
  <c r="AK466" i="129"/>
  <c r="Y466" i="129"/>
  <c r="AM466" i="129"/>
  <c r="AK458" i="129"/>
  <c r="AM458" i="129"/>
  <c r="AI458" i="129"/>
  <c r="AG458" i="129"/>
  <c r="AE458" i="129"/>
  <c r="Y458" i="129"/>
  <c r="AG450" i="129"/>
  <c r="AI450" i="129"/>
  <c r="AE450" i="129"/>
  <c r="AK450" i="129"/>
  <c r="Y450" i="129"/>
  <c r="AM450" i="129"/>
  <c r="AI442" i="129"/>
  <c r="AG442" i="129"/>
  <c r="AE442" i="129"/>
  <c r="AK442" i="129"/>
  <c r="AM442" i="129"/>
  <c r="Y442" i="129"/>
  <c r="AI434" i="129"/>
  <c r="AG434" i="129"/>
  <c r="AE434" i="129"/>
  <c r="AK434" i="129"/>
  <c r="Y434" i="129"/>
  <c r="AM434" i="129"/>
  <c r="AI426" i="129"/>
  <c r="AG426" i="129"/>
  <c r="AE426" i="129"/>
  <c r="Y426" i="129"/>
  <c r="AK426" i="129"/>
  <c r="AM426" i="129"/>
  <c r="AI418" i="129"/>
  <c r="AG418" i="129"/>
  <c r="AE418" i="129"/>
  <c r="Y418" i="129"/>
  <c r="AK418" i="129"/>
  <c r="AM418" i="129"/>
  <c r="AI410" i="129"/>
  <c r="AG410" i="129"/>
  <c r="AE410" i="129"/>
  <c r="AK410" i="129"/>
  <c r="Y410" i="129"/>
  <c r="AM410" i="129"/>
  <c r="AI402" i="129"/>
  <c r="AE402" i="129"/>
  <c r="AG402" i="129"/>
  <c r="AK402" i="129"/>
  <c r="Y402" i="129"/>
  <c r="AM402" i="129"/>
  <c r="AI394" i="129"/>
  <c r="AG394" i="129"/>
  <c r="AE394" i="129"/>
  <c r="Y394" i="129"/>
  <c r="AK394" i="129"/>
  <c r="AM394" i="129"/>
  <c r="AI386" i="129"/>
  <c r="AG386" i="129"/>
  <c r="AE386" i="129"/>
  <c r="AK386" i="129"/>
  <c r="AM386" i="129"/>
  <c r="Y386" i="129"/>
  <c r="AI378" i="129"/>
  <c r="AG378" i="129"/>
  <c r="AE378" i="129"/>
  <c r="AK378" i="129"/>
  <c r="AM378" i="129"/>
  <c r="Y378" i="129"/>
  <c r="AI370" i="129"/>
  <c r="AG370" i="129"/>
  <c r="AE370" i="129"/>
  <c r="AM370" i="129"/>
  <c r="AK370" i="129"/>
  <c r="Y370" i="129"/>
  <c r="AI362" i="129"/>
  <c r="AE362" i="129"/>
  <c r="AG362" i="129"/>
  <c r="Y362" i="129"/>
  <c r="AK362" i="129"/>
  <c r="AM362" i="129"/>
  <c r="AI354" i="129"/>
  <c r="AG354" i="129"/>
  <c r="AE354" i="129"/>
  <c r="Y354" i="129"/>
  <c r="AK354" i="129"/>
  <c r="AM354" i="129"/>
  <c r="AI346" i="129"/>
  <c r="AG346" i="129"/>
  <c r="AE346" i="129"/>
  <c r="Y346" i="129"/>
  <c r="AM346" i="129"/>
  <c r="AK346" i="129"/>
  <c r="AI338" i="129"/>
  <c r="AG338" i="129"/>
  <c r="AE338" i="129"/>
  <c r="Y338" i="129"/>
  <c r="AK338" i="129"/>
  <c r="AM338" i="129"/>
  <c r="AI330" i="129"/>
  <c r="AG330" i="129"/>
  <c r="AE330" i="129"/>
  <c r="Y330" i="129"/>
  <c r="AK330" i="129"/>
  <c r="AM330" i="129"/>
  <c r="AI322" i="129"/>
  <c r="AG322" i="129"/>
  <c r="AE322" i="129"/>
  <c r="AM322" i="129"/>
  <c r="AK322" i="129"/>
  <c r="Y322" i="129"/>
  <c r="AI314" i="129"/>
  <c r="AG314" i="129"/>
  <c r="AE314" i="129"/>
  <c r="AM314" i="129"/>
  <c r="AK314" i="129"/>
  <c r="Y314" i="129"/>
  <c r="AI306" i="129"/>
  <c r="AG306" i="129"/>
  <c r="AE306" i="129"/>
  <c r="AM306" i="129"/>
  <c r="AK306" i="129"/>
  <c r="Y306" i="129"/>
  <c r="AI298" i="129"/>
  <c r="AG298" i="129"/>
  <c r="AE298" i="129"/>
  <c r="Y298" i="129"/>
  <c r="AK298" i="129"/>
  <c r="AM298" i="129"/>
  <c r="AI290" i="129"/>
  <c r="AG290" i="129"/>
  <c r="AE290" i="129"/>
  <c r="Y290" i="129"/>
  <c r="AK290" i="129"/>
  <c r="AM290" i="129"/>
  <c r="AI282" i="129"/>
  <c r="AG282" i="129"/>
  <c r="AE282" i="129"/>
  <c r="Y282" i="129"/>
  <c r="AK282" i="129"/>
  <c r="AM282" i="129"/>
  <c r="AI274" i="129"/>
  <c r="AG274" i="129"/>
  <c r="AE274" i="129"/>
  <c r="Y274" i="129"/>
  <c r="AK274" i="129"/>
  <c r="AM274" i="129"/>
  <c r="AI266" i="129"/>
  <c r="AG266" i="129"/>
  <c r="AE266" i="129"/>
  <c r="Y266" i="129"/>
  <c r="AK266" i="129"/>
  <c r="AM266" i="129"/>
  <c r="AI258" i="129"/>
  <c r="AG258" i="129"/>
  <c r="AE258" i="129"/>
  <c r="Y258" i="129"/>
  <c r="AK258" i="129"/>
  <c r="AM258" i="129"/>
  <c r="AI250" i="129"/>
  <c r="AG250" i="129"/>
  <c r="AE250" i="129"/>
  <c r="AK250" i="129"/>
  <c r="AM250" i="129"/>
  <c r="Y250" i="129"/>
  <c r="AI242" i="129"/>
  <c r="AE242" i="129"/>
  <c r="AG242" i="129"/>
  <c r="AK242" i="129"/>
  <c r="Y242" i="129"/>
  <c r="AM242" i="129"/>
  <c r="AI234" i="129"/>
  <c r="AE234" i="129"/>
  <c r="AG234" i="129"/>
  <c r="AK234" i="129"/>
  <c r="Y234" i="129"/>
  <c r="AM234" i="129"/>
  <c r="AI226" i="129"/>
  <c r="AG226" i="129"/>
  <c r="Y226" i="129"/>
  <c r="AE226" i="129"/>
  <c r="AM226" i="129"/>
  <c r="AK226" i="129"/>
  <c r="AI218" i="129"/>
  <c r="AG218" i="129"/>
  <c r="AE218" i="129"/>
  <c r="AK218" i="129"/>
  <c r="Y218" i="129"/>
  <c r="AM218" i="129"/>
  <c r="AI210" i="129"/>
  <c r="AG210" i="129"/>
  <c r="AE210" i="129"/>
  <c r="Y210" i="129"/>
  <c r="AK210" i="129"/>
  <c r="AM210" i="129"/>
  <c r="AI202" i="129"/>
  <c r="AG202" i="129"/>
  <c r="AE202" i="129"/>
  <c r="Y202" i="129"/>
  <c r="AK202" i="129"/>
  <c r="AM202" i="129"/>
  <c r="AI194" i="129"/>
  <c r="AG194" i="129"/>
  <c r="Y194" i="129"/>
  <c r="AE194" i="129"/>
  <c r="AK194" i="129"/>
  <c r="AM194" i="129"/>
  <c r="AI186" i="129"/>
  <c r="AG186" i="129"/>
  <c r="AE186" i="129"/>
  <c r="AK186" i="129"/>
  <c r="Y186" i="129"/>
  <c r="AM186" i="129"/>
  <c r="AI178" i="129"/>
  <c r="AG178" i="129"/>
  <c r="AE178" i="129"/>
  <c r="Y178" i="129"/>
  <c r="AK178" i="129"/>
  <c r="AM178" i="129"/>
  <c r="AI170" i="129"/>
  <c r="AG170" i="129"/>
  <c r="AE170" i="129"/>
  <c r="AK170" i="129"/>
  <c r="Y170" i="129"/>
  <c r="AM170" i="129"/>
  <c r="AI162" i="129"/>
  <c r="AG162" i="129"/>
  <c r="AE162" i="129"/>
  <c r="Y162" i="129"/>
  <c r="AK162" i="129"/>
  <c r="AM162" i="129"/>
  <c r="AI154" i="129"/>
  <c r="AG154" i="129"/>
  <c r="AE154" i="129"/>
  <c r="Y154" i="129"/>
  <c r="AK154" i="129"/>
  <c r="AM154" i="129"/>
  <c r="AI146" i="129"/>
  <c r="AE146" i="129"/>
  <c r="AG146" i="129"/>
  <c r="AK146" i="129"/>
  <c r="Y146" i="129"/>
  <c r="AM146" i="129"/>
  <c r="AI138" i="129"/>
  <c r="AG138" i="129"/>
  <c r="AE138" i="129"/>
  <c r="Y138" i="129"/>
  <c r="AK138" i="129"/>
  <c r="AM138" i="129"/>
  <c r="AI130" i="129"/>
  <c r="AG130" i="129"/>
  <c r="AE130" i="129"/>
  <c r="Y130" i="129"/>
  <c r="AK130" i="129"/>
  <c r="AM130" i="129"/>
  <c r="AI122" i="129"/>
  <c r="AG122" i="129"/>
  <c r="AE122" i="129"/>
  <c r="Y122" i="129"/>
  <c r="AK122" i="129"/>
  <c r="AM122" i="129"/>
  <c r="AI114" i="129"/>
  <c r="AG114" i="129"/>
  <c r="AE114" i="129"/>
  <c r="Y114" i="129"/>
  <c r="AK114" i="129"/>
  <c r="AM114" i="129"/>
  <c r="AI106" i="129"/>
  <c r="AE106" i="129"/>
  <c r="AG106" i="129"/>
  <c r="Y106" i="129"/>
  <c r="AK106" i="129"/>
  <c r="AM106" i="129"/>
  <c r="AI98" i="129"/>
  <c r="AG98" i="129"/>
  <c r="Y98" i="129"/>
  <c r="AE98" i="129"/>
  <c r="AK98" i="129"/>
  <c r="AM98" i="129"/>
  <c r="AI90" i="129"/>
  <c r="AG90" i="129"/>
  <c r="AE90" i="129"/>
  <c r="Y90" i="129"/>
  <c r="AK90" i="129"/>
  <c r="AM90" i="129"/>
  <c r="AI82" i="129"/>
  <c r="AG82" i="129"/>
  <c r="AE82" i="129"/>
  <c r="AK82" i="129"/>
  <c r="Y82" i="129"/>
  <c r="AM82" i="129"/>
  <c r="AI74" i="129"/>
  <c r="AG74" i="129"/>
  <c r="AE74" i="129"/>
  <c r="Y74" i="129"/>
  <c r="AK74" i="129"/>
  <c r="AM74" i="129"/>
  <c r="AI526" i="129"/>
  <c r="AE526" i="129"/>
  <c r="Y526" i="129"/>
  <c r="AG526" i="129"/>
  <c r="AM526" i="129"/>
  <c r="AK526" i="129"/>
  <c r="AI470" i="129"/>
  <c r="AG470" i="129"/>
  <c r="AE470" i="129"/>
  <c r="Y470" i="129"/>
  <c r="AM470" i="129"/>
  <c r="AK470" i="129"/>
  <c r="AI422" i="129"/>
  <c r="AG422" i="129"/>
  <c r="AE422" i="129"/>
  <c r="Y422" i="129"/>
  <c r="AM422" i="129"/>
  <c r="AK422" i="129"/>
  <c r="AI366" i="129"/>
  <c r="AG366" i="129"/>
  <c r="AE366" i="129"/>
  <c r="Y366" i="129"/>
  <c r="AM366" i="129"/>
  <c r="AK366" i="129"/>
  <c r="AI310" i="129"/>
  <c r="AG310" i="129"/>
  <c r="AE310" i="129"/>
  <c r="Y310" i="129"/>
  <c r="AK310" i="129"/>
  <c r="AM310" i="129"/>
  <c r="AI262" i="129"/>
  <c r="AG262" i="129"/>
  <c r="AE262" i="129"/>
  <c r="Y262" i="129"/>
  <c r="AK262" i="129"/>
  <c r="AM262" i="129"/>
  <c r="AI206" i="129"/>
  <c r="AG206" i="129"/>
  <c r="AE206" i="129"/>
  <c r="Y206" i="129"/>
  <c r="AK206" i="129"/>
  <c r="AM206" i="129"/>
  <c r="AI150" i="129"/>
  <c r="AG150" i="129"/>
  <c r="AE150" i="129"/>
  <c r="Y150" i="129"/>
  <c r="AK150" i="129"/>
  <c r="AM150" i="129"/>
  <c r="AI102" i="129"/>
  <c r="AG102" i="129"/>
  <c r="AE102" i="129"/>
  <c r="Y102" i="129"/>
  <c r="AK102" i="129"/>
  <c r="AM102" i="129"/>
  <c r="AI529" i="129"/>
  <c r="AG529" i="129"/>
  <c r="AE529" i="129"/>
  <c r="Y529" i="129"/>
  <c r="AK529" i="129"/>
  <c r="AM529" i="129"/>
  <c r="AI505" i="129"/>
  <c r="AG505" i="129"/>
  <c r="AE505" i="129"/>
  <c r="AK505" i="129"/>
  <c r="AM505" i="129"/>
  <c r="Y505" i="129"/>
  <c r="AI481" i="129"/>
  <c r="AG481" i="129"/>
  <c r="AE481" i="129"/>
  <c r="Y481" i="129"/>
  <c r="AK481" i="129"/>
  <c r="AM481" i="129"/>
  <c r="AI473" i="129"/>
  <c r="AG473" i="129"/>
  <c r="AE473" i="129"/>
  <c r="AK473" i="129"/>
  <c r="Y473" i="129"/>
  <c r="AM473" i="129"/>
  <c r="AG465" i="129"/>
  <c r="AI465" i="129"/>
  <c r="AE465" i="129"/>
  <c r="Y465" i="129"/>
  <c r="AK465" i="129"/>
  <c r="AM465" i="129"/>
  <c r="AI457" i="129"/>
  <c r="AG457" i="129"/>
  <c r="AE457" i="129"/>
  <c r="Y457" i="129"/>
  <c r="AK457" i="129"/>
  <c r="AM457" i="129"/>
  <c r="AI449" i="129"/>
  <c r="AG449" i="129"/>
  <c r="AE449" i="129"/>
  <c r="Y449" i="129"/>
  <c r="AK449" i="129"/>
  <c r="AM449" i="129"/>
  <c r="AK441" i="129"/>
  <c r="AM441" i="129"/>
  <c r="AI441" i="129"/>
  <c r="AG441" i="129"/>
  <c r="Y441" i="129"/>
  <c r="AE441" i="129"/>
  <c r="AI433" i="129"/>
  <c r="AG433" i="129"/>
  <c r="AE433" i="129"/>
  <c r="AK433" i="129"/>
  <c r="Y433" i="129"/>
  <c r="AM433" i="129"/>
  <c r="AG425" i="129"/>
  <c r="AI425" i="129"/>
  <c r="AE425" i="129"/>
  <c r="Y425" i="129"/>
  <c r="AK425" i="129"/>
  <c r="AM425" i="129"/>
  <c r="AI417" i="129"/>
  <c r="AG417" i="129"/>
  <c r="AE417" i="129"/>
  <c r="AK417" i="129"/>
  <c r="AM417" i="129"/>
  <c r="Y417" i="129"/>
  <c r="AI409" i="129"/>
  <c r="AG409" i="129"/>
  <c r="AE409" i="129"/>
  <c r="Y409" i="129"/>
  <c r="AK409" i="129"/>
  <c r="AM409" i="129"/>
  <c r="AI401" i="129"/>
  <c r="AG401" i="129"/>
  <c r="AE401" i="129"/>
  <c r="Y401" i="129"/>
  <c r="AK401" i="129"/>
  <c r="AM401" i="129"/>
  <c r="AI393" i="129"/>
  <c r="AG393" i="129"/>
  <c r="AE393" i="129"/>
  <c r="Y393" i="129"/>
  <c r="AK393" i="129"/>
  <c r="AM393" i="129"/>
  <c r="AG385" i="129"/>
  <c r="AI385" i="129"/>
  <c r="AE385" i="129"/>
  <c r="AK385" i="129"/>
  <c r="Y385" i="129"/>
  <c r="AM385" i="129"/>
  <c r="AI377" i="129"/>
  <c r="AG377" i="129"/>
  <c r="AE377" i="129"/>
  <c r="AK377" i="129"/>
  <c r="Y377" i="129"/>
  <c r="AM377" i="129"/>
  <c r="AI369" i="129"/>
  <c r="AG369" i="129"/>
  <c r="AE369" i="129"/>
  <c r="AK369" i="129"/>
  <c r="Y369" i="129"/>
  <c r="AM369" i="129"/>
  <c r="AI361" i="129"/>
  <c r="AG361" i="129"/>
  <c r="AE361" i="129"/>
  <c r="AK361" i="129"/>
  <c r="Y361" i="129"/>
  <c r="AM361" i="129"/>
  <c r="AG353" i="129"/>
  <c r="AI353" i="129"/>
  <c r="AE353" i="129"/>
  <c r="AK353" i="129"/>
  <c r="AM353" i="129"/>
  <c r="Y353" i="129"/>
  <c r="AI345" i="129"/>
  <c r="AG345" i="129"/>
  <c r="AE345" i="129"/>
  <c r="Y345" i="129"/>
  <c r="AK345" i="129"/>
  <c r="AM345" i="129"/>
  <c r="AI337" i="129"/>
  <c r="AG337" i="129"/>
  <c r="AE337" i="129"/>
  <c r="Y337" i="129"/>
  <c r="AK337" i="129"/>
  <c r="AM337" i="129"/>
  <c r="AI329" i="129"/>
  <c r="AG329" i="129"/>
  <c r="AE329" i="129"/>
  <c r="Y329" i="129"/>
  <c r="AM329" i="129"/>
  <c r="AK329" i="129"/>
  <c r="AG321" i="129"/>
  <c r="AI321" i="129"/>
  <c r="AE321" i="129"/>
  <c r="Y321" i="129"/>
  <c r="AK321" i="129"/>
  <c r="AM321" i="129"/>
  <c r="AI313" i="129"/>
  <c r="AG313" i="129"/>
  <c r="AE313" i="129"/>
  <c r="AK313" i="129"/>
  <c r="Y313" i="129"/>
  <c r="AM313" i="129"/>
  <c r="AI305" i="129"/>
  <c r="AG305" i="129"/>
  <c r="AE305" i="129"/>
  <c r="AM305" i="129"/>
  <c r="AK305" i="129"/>
  <c r="Y305" i="129"/>
  <c r="AI297" i="129"/>
  <c r="AG297" i="129"/>
  <c r="AE297" i="129"/>
  <c r="Y297" i="129"/>
  <c r="AK297" i="129"/>
  <c r="AM297" i="129"/>
  <c r="AG289" i="129"/>
  <c r="AI289" i="129"/>
  <c r="AE289" i="129"/>
  <c r="Y289" i="129"/>
  <c r="AK289" i="129"/>
  <c r="AM289" i="129"/>
  <c r="AI281" i="129"/>
  <c r="AG281" i="129"/>
  <c r="AE281" i="129"/>
  <c r="Y281" i="129"/>
  <c r="AK281" i="129"/>
  <c r="AM281" i="129"/>
  <c r="AI273" i="129"/>
  <c r="AG273" i="129"/>
  <c r="AE273" i="129"/>
  <c r="AM273" i="129"/>
  <c r="Y273" i="129"/>
  <c r="AK273" i="129"/>
  <c r="AI265" i="129"/>
  <c r="AG265" i="129"/>
  <c r="AE265" i="129"/>
  <c r="Y265" i="129"/>
  <c r="AK265" i="129"/>
  <c r="AM265" i="129"/>
  <c r="AI257" i="129"/>
  <c r="AG257" i="129"/>
  <c r="AE257" i="129"/>
  <c r="Y257" i="129"/>
  <c r="AK257" i="129"/>
  <c r="AM257" i="129"/>
  <c r="AI249" i="129"/>
  <c r="AG249" i="129"/>
  <c r="AE249" i="129"/>
  <c r="Y249" i="129"/>
  <c r="AK249" i="129"/>
  <c r="AM249" i="129"/>
  <c r="AI241" i="129"/>
  <c r="AG241" i="129"/>
  <c r="AE241" i="129"/>
  <c r="AK241" i="129"/>
  <c r="Y241" i="129"/>
  <c r="AM241" i="129"/>
  <c r="AI233" i="129"/>
  <c r="AG233" i="129"/>
  <c r="AE233" i="129"/>
  <c r="Y233" i="129"/>
  <c r="AK233" i="129"/>
  <c r="AM233" i="129"/>
  <c r="AI225" i="129"/>
  <c r="AG225" i="129"/>
  <c r="AE225" i="129"/>
  <c r="AK225" i="129"/>
  <c r="Y225" i="129"/>
  <c r="AM225" i="129"/>
  <c r="AI217" i="129"/>
  <c r="AG217" i="129"/>
  <c r="AE217" i="129"/>
  <c r="Y217" i="129"/>
  <c r="AK217" i="129"/>
  <c r="AM217" i="129"/>
  <c r="AI209" i="129"/>
  <c r="AG209" i="129"/>
  <c r="AE209" i="129"/>
  <c r="Y209" i="129"/>
  <c r="AM209" i="129"/>
  <c r="AK209" i="129"/>
  <c r="AI201" i="129"/>
  <c r="AG201" i="129"/>
  <c r="AE201" i="129"/>
  <c r="Y201" i="129"/>
  <c r="AK201" i="129"/>
  <c r="AM201" i="129"/>
  <c r="AI193" i="129"/>
  <c r="AG193" i="129"/>
  <c r="AE193" i="129"/>
  <c r="Y193" i="129"/>
  <c r="AK193" i="129"/>
  <c r="AM193" i="129"/>
  <c r="AI185" i="129"/>
  <c r="AG185" i="129"/>
  <c r="AE185" i="129"/>
  <c r="Y185" i="129"/>
  <c r="AK185" i="129"/>
  <c r="AM185" i="129"/>
  <c r="AI177" i="129"/>
  <c r="AG177" i="129"/>
  <c r="AE177" i="129"/>
  <c r="Y177" i="129"/>
  <c r="AK177" i="129"/>
  <c r="AM177" i="129"/>
  <c r="AI169" i="129"/>
  <c r="AG169" i="129"/>
  <c r="AE169" i="129"/>
  <c r="Y169" i="129"/>
  <c r="AK169" i="129"/>
  <c r="AM169" i="129"/>
  <c r="AI161" i="129"/>
  <c r="AG161" i="129"/>
  <c r="AE161" i="129"/>
  <c r="Y161" i="129"/>
  <c r="AK161" i="129"/>
  <c r="AM161" i="129"/>
  <c r="AI153" i="129"/>
  <c r="AG153" i="129"/>
  <c r="AE153" i="129"/>
  <c r="Y153" i="129"/>
  <c r="AM153" i="129"/>
  <c r="AK153" i="129"/>
  <c r="AI145" i="129"/>
  <c r="AG145" i="129"/>
  <c r="AE145" i="129"/>
  <c r="AM145" i="129"/>
  <c r="AK145" i="129"/>
  <c r="Y145" i="129"/>
  <c r="AI137" i="129"/>
  <c r="AG137" i="129"/>
  <c r="AE137" i="129"/>
  <c r="Y137" i="129"/>
  <c r="AM137" i="129"/>
  <c r="AK137" i="129"/>
  <c r="AI129" i="129"/>
  <c r="AG129" i="129"/>
  <c r="AE129" i="129"/>
  <c r="Y129" i="129"/>
  <c r="AM129" i="129"/>
  <c r="AK129" i="129"/>
  <c r="AI121" i="129"/>
  <c r="AG121" i="129"/>
  <c r="AE121" i="129"/>
  <c r="Y121" i="129"/>
  <c r="AK121" i="129"/>
  <c r="AM121" i="129"/>
  <c r="AI113" i="129"/>
  <c r="AG113" i="129"/>
  <c r="AE113" i="129"/>
  <c r="Y113" i="129"/>
  <c r="AK113" i="129"/>
  <c r="AM113" i="129"/>
  <c r="AI105" i="129"/>
  <c r="AG105" i="129"/>
  <c r="AE105" i="129"/>
  <c r="Y105" i="129"/>
  <c r="AM105" i="129"/>
  <c r="AK105" i="129"/>
  <c r="AI97" i="129"/>
  <c r="AG97" i="129"/>
  <c r="AE97" i="129"/>
  <c r="AK97" i="129"/>
  <c r="Y97" i="129"/>
  <c r="AM97" i="129"/>
  <c r="AI89" i="129"/>
  <c r="AG89" i="129"/>
  <c r="AE89" i="129"/>
  <c r="Y89" i="129"/>
  <c r="AM89" i="129"/>
  <c r="AK89" i="129"/>
  <c r="AI81" i="129"/>
  <c r="AG81" i="129"/>
  <c r="AE81" i="129"/>
  <c r="Y81" i="129"/>
  <c r="AK81" i="129"/>
  <c r="AM81" i="129"/>
  <c r="AI73" i="129"/>
  <c r="AG73" i="129"/>
  <c r="AE73" i="129"/>
  <c r="Y73" i="129"/>
  <c r="AK73" i="129"/>
  <c r="AM73" i="129"/>
  <c r="AI478" i="129"/>
  <c r="AG478" i="129"/>
  <c r="AE478" i="129"/>
  <c r="Y478" i="129"/>
  <c r="AM478" i="129"/>
  <c r="AK478" i="129"/>
  <c r="AI406" i="129"/>
  <c r="AG406" i="129"/>
  <c r="AE406" i="129"/>
  <c r="Y406" i="129"/>
  <c r="AK406" i="129"/>
  <c r="AM406" i="129"/>
  <c r="AI326" i="129"/>
  <c r="AG326" i="129"/>
  <c r="AE326" i="129"/>
  <c r="Y326" i="129"/>
  <c r="AK326" i="129"/>
  <c r="AM326" i="129"/>
  <c r="AI246" i="129"/>
  <c r="AG246" i="129"/>
  <c r="AE246" i="129"/>
  <c r="Y246" i="129"/>
  <c r="AK246" i="129"/>
  <c r="AM246" i="129"/>
  <c r="AI158" i="129"/>
  <c r="AG158" i="129"/>
  <c r="AE158" i="129"/>
  <c r="Y158" i="129"/>
  <c r="AK158" i="129"/>
  <c r="AM158" i="129"/>
  <c r="AK521" i="129"/>
  <c r="AM521" i="129"/>
  <c r="AI521" i="129"/>
  <c r="AG521" i="129"/>
  <c r="AE521" i="129"/>
  <c r="Y521" i="129"/>
  <c r="AI489" i="129"/>
  <c r="AG489" i="129"/>
  <c r="AE489" i="129"/>
  <c r="AK489" i="129"/>
  <c r="AM489" i="129"/>
  <c r="Y489" i="129"/>
  <c r="AI536" i="129"/>
  <c r="AG536" i="129"/>
  <c r="AE536" i="129"/>
  <c r="Y536" i="129"/>
  <c r="AK536" i="129"/>
  <c r="AM536" i="129"/>
  <c r="AM512" i="129"/>
  <c r="AI512" i="129"/>
  <c r="AK512" i="129"/>
  <c r="AG512" i="129"/>
  <c r="AE512" i="129"/>
  <c r="Y512" i="129"/>
  <c r="AI496" i="129"/>
  <c r="AG496" i="129"/>
  <c r="AE496" i="129"/>
  <c r="Y496" i="129"/>
  <c r="AK496" i="129"/>
  <c r="AM496" i="129"/>
  <c r="AI472" i="129"/>
  <c r="AG472" i="129"/>
  <c r="AE472" i="129"/>
  <c r="AK472" i="129"/>
  <c r="Y472" i="129"/>
  <c r="AM472" i="129"/>
  <c r="AI456" i="129"/>
  <c r="AG456" i="129"/>
  <c r="AE456" i="129"/>
  <c r="Y456" i="129"/>
  <c r="AK456" i="129"/>
  <c r="AM456" i="129"/>
  <c r="AI432" i="129"/>
  <c r="AG432" i="129"/>
  <c r="AE432" i="129"/>
  <c r="Y432" i="129"/>
  <c r="AK432" i="129"/>
  <c r="AM432" i="129"/>
  <c r="AI416" i="129"/>
  <c r="AG416" i="129"/>
  <c r="AE416" i="129"/>
  <c r="Y416" i="129"/>
  <c r="AK416" i="129"/>
  <c r="AM416" i="129"/>
  <c r="AI408" i="129"/>
  <c r="AG408" i="129"/>
  <c r="AE408" i="129"/>
  <c r="Y408" i="129"/>
  <c r="AK408" i="129"/>
  <c r="AM408" i="129"/>
  <c r="AI400" i="129"/>
  <c r="AG400" i="129"/>
  <c r="AE400" i="129"/>
  <c r="Y400" i="129"/>
  <c r="AK400" i="129"/>
  <c r="AM400" i="129"/>
  <c r="AI392" i="129"/>
  <c r="AG392" i="129"/>
  <c r="AE392" i="129"/>
  <c r="AK392" i="129"/>
  <c r="Y392" i="129"/>
  <c r="AM392" i="129"/>
  <c r="AI384" i="129"/>
  <c r="AG384" i="129"/>
  <c r="AE384" i="129"/>
  <c r="AK384" i="129"/>
  <c r="Y384" i="129"/>
  <c r="AM384" i="129"/>
  <c r="AI376" i="129"/>
  <c r="AG376" i="129"/>
  <c r="AE376" i="129"/>
  <c r="Y376" i="129"/>
  <c r="AK376" i="129"/>
  <c r="AM376" i="129"/>
  <c r="AI368" i="129"/>
  <c r="AG368" i="129"/>
  <c r="AE368" i="129"/>
  <c r="Y368" i="129"/>
  <c r="AK368" i="129"/>
  <c r="AM368" i="129"/>
  <c r="AI360" i="129"/>
  <c r="AG360" i="129"/>
  <c r="AE360" i="129"/>
  <c r="Y360" i="129"/>
  <c r="AK360" i="129"/>
  <c r="AM360" i="129"/>
  <c r="AI352" i="129"/>
  <c r="AG352" i="129"/>
  <c r="AE352" i="129"/>
  <c r="AK352" i="129"/>
  <c r="Y352" i="129"/>
  <c r="AM352" i="129"/>
  <c r="AI344" i="129"/>
  <c r="AG344" i="129"/>
  <c r="AE344" i="129"/>
  <c r="Y344" i="129"/>
  <c r="AK344" i="129"/>
  <c r="AM344" i="129"/>
  <c r="AI336" i="129"/>
  <c r="AG336" i="129"/>
  <c r="AE336" i="129"/>
  <c r="Y336" i="129"/>
  <c r="AK336" i="129"/>
  <c r="AM336" i="129"/>
  <c r="AI328" i="129"/>
  <c r="AG328" i="129"/>
  <c r="AE328" i="129"/>
  <c r="AK328" i="129"/>
  <c r="Y328" i="129"/>
  <c r="AM328" i="129"/>
  <c r="AI320" i="129"/>
  <c r="AG320" i="129"/>
  <c r="AE320" i="129"/>
  <c r="AK320" i="129"/>
  <c r="Y320" i="129"/>
  <c r="AM320" i="129"/>
  <c r="AI312" i="129"/>
  <c r="AG312" i="129"/>
  <c r="AE312" i="129"/>
  <c r="Y312" i="129"/>
  <c r="AK312" i="129"/>
  <c r="AM312" i="129"/>
  <c r="AI304" i="129"/>
  <c r="AG304" i="129"/>
  <c r="AE304" i="129"/>
  <c r="Y304" i="129"/>
  <c r="AK304" i="129"/>
  <c r="AM304" i="129"/>
  <c r="AI296" i="129"/>
  <c r="AG296" i="129"/>
  <c r="AE296" i="129"/>
  <c r="Y296" i="129"/>
  <c r="AK296" i="129"/>
  <c r="AM296" i="129"/>
  <c r="AI288" i="129"/>
  <c r="AG288" i="129"/>
  <c r="AE288" i="129"/>
  <c r="Y288" i="129"/>
  <c r="AK288" i="129"/>
  <c r="AM288" i="129"/>
  <c r="AI280" i="129"/>
  <c r="AG280" i="129"/>
  <c r="AE280" i="129"/>
  <c r="AK280" i="129"/>
  <c r="Y280" i="129"/>
  <c r="AM280" i="129"/>
  <c r="AI272" i="129"/>
  <c r="AG272" i="129"/>
  <c r="AE272" i="129"/>
  <c r="AK272" i="129"/>
  <c r="Y272" i="129"/>
  <c r="AM272" i="129"/>
  <c r="AI264" i="129"/>
  <c r="AG264" i="129"/>
  <c r="AE264" i="129"/>
  <c r="Y264" i="129"/>
  <c r="AK264" i="129"/>
  <c r="AM264" i="129"/>
  <c r="AI256" i="129"/>
  <c r="AG256" i="129"/>
  <c r="AE256" i="129"/>
  <c r="AK256" i="129"/>
  <c r="Y256" i="129"/>
  <c r="AM256" i="129"/>
  <c r="AG248" i="129"/>
  <c r="AI248" i="129"/>
  <c r="AE248" i="129"/>
  <c r="Y248" i="129"/>
  <c r="AK248" i="129"/>
  <c r="AM248" i="129"/>
  <c r="AI240" i="129"/>
  <c r="AG240" i="129"/>
  <c r="AE240" i="129"/>
  <c r="Y240" i="129"/>
  <c r="AK240" i="129"/>
  <c r="AM240" i="129"/>
  <c r="AI232" i="129"/>
  <c r="AG232" i="129"/>
  <c r="AE232" i="129"/>
  <c r="AK232" i="129"/>
  <c r="Y232" i="129"/>
  <c r="AM232" i="129"/>
  <c r="AG224" i="129"/>
  <c r="AI224" i="129"/>
  <c r="AE224" i="129"/>
  <c r="Y224" i="129"/>
  <c r="AK224" i="129"/>
  <c r="AM224" i="129"/>
  <c r="AI216" i="129"/>
  <c r="AG216" i="129"/>
  <c r="AE216" i="129"/>
  <c r="Y216" i="129"/>
  <c r="AK216" i="129"/>
  <c r="AM216" i="129"/>
  <c r="AI208" i="129"/>
  <c r="AG208" i="129"/>
  <c r="AE208" i="129"/>
  <c r="Y208" i="129"/>
  <c r="AK208" i="129"/>
  <c r="AM208" i="129"/>
  <c r="AG200" i="129"/>
  <c r="AI200" i="129"/>
  <c r="AE200" i="129"/>
  <c r="AK200" i="129"/>
  <c r="Y200" i="129"/>
  <c r="AM200" i="129"/>
  <c r="AG192" i="129"/>
  <c r="AI192" i="129"/>
  <c r="AE192" i="129"/>
  <c r="AK192" i="129"/>
  <c r="Y192" i="129"/>
  <c r="AM192" i="129"/>
  <c r="AI184" i="129"/>
  <c r="AG184" i="129"/>
  <c r="AE184" i="129"/>
  <c r="AK184" i="129"/>
  <c r="Y184" i="129"/>
  <c r="AM184" i="129"/>
  <c r="AI176" i="129"/>
  <c r="AG176" i="129"/>
  <c r="AE176" i="129"/>
  <c r="Y176" i="129"/>
  <c r="AK176" i="129"/>
  <c r="AM176" i="129"/>
  <c r="AG168" i="129"/>
  <c r="AI168" i="129"/>
  <c r="AE168" i="129"/>
  <c r="Y168" i="129"/>
  <c r="AK168" i="129"/>
  <c r="AM168" i="129"/>
  <c r="AG160" i="129"/>
  <c r="AI160" i="129"/>
  <c r="AE160" i="129"/>
  <c r="Y160" i="129"/>
  <c r="AK160" i="129"/>
  <c r="AM160" i="129"/>
  <c r="AI152" i="129"/>
  <c r="AG152" i="129"/>
  <c r="AE152" i="129"/>
  <c r="Y152" i="129"/>
  <c r="AK152" i="129"/>
  <c r="AM152" i="129"/>
  <c r="AI144" i="129"/>
  <c r="AG144" i="129"/>
  <c r="AE144" i="129"/>
  <c r="Y144" i="129"/>
  <c r="AK144" i="129"/>
  <c r="AM144" i="129"/>
  <c r="AG136" i="129"/>
  <c r="AI136" i="129"/>
  <c r="AE136" i="129"/>
  <c r="Y136" i="129"/>
  <c r="AK136" i="129"/>
  <c r="AM136" i="129"/>
  <c r="AI128" i="129"/>
  <c r="AG128" i="129"/>
  <c r="AE128" i="129"/>
  <c r="AK128" i="129"/>
  <c r="Y128" i="129"/>
  <c r="AM128" i="129"/>
  <c r="AI120" i="129"/>
  <c r="AG120" i="129"/>
  <c r="AE120" i="129"/>
  <c r="AK120" i="129"/>
  <c r="Y120" i="129"/>
  <c r="AM120" i="129"/>
  <c r="AI112" i="129"/>
  <c r="AG112" i="129"/>
  <c r="AE112" i="129"/>
  <c r="Y112" i="129"/>
  <c r="AK112" i="129"/>
  <c r="AM112" i="129"/>
  <c r="AI104" i="129"/>
  <c r="AG104" i="129"/>
  <c r="AE104" i="129"/>
  <c r="AK104" i="129"/>
  <c r="Y104" i="129"/>
  <c r="AM104" i="129"/>
  <c r="AI96" i="129"/>
  <c r="AG96" i="129"/>
  <c r="AE96" i="129"/>
  <c r="Y96" i="129"/>
  <c r="AK96" i="129"/>
  <c r="AM96" i="129"/>
  <c r="AI88" i="129"/>
  <c r="AG88" i="129"/>
  <c r="AE88" i="129"/>
  <c r="Y88" i="129"/>
  <c r="AK88" i="129"/>
  <c r="AM88" i="129"/>
  <c r="AI80" i="129"/>
  <c r="AG80" i="129"/>
  <c r="AE80" i="129"/>
  <c r="Y80" i="129"/>
  <c r="AK80" i="129"/>
  <c r="AM80" i="129"/>
  <c r="AI72" i="129"/>
  <c r="AG72" i="129"/>
  <c r="AE72" i="129"/>
  <c r="Y72" i="129"/>
  <c r="AK72" i="129"/>
  <c r="AM72" i="129"/>
  <c r="AI510" i="129"/>
  <c r="AG510" i="129"/>
  <c r="AE510" i="129"/>
  <c r="Y510" i="129"/>
  <c r="AM510" i="129"/>
  <c r="AK510" i="129"/>
  <c r="AI454" i="129"/>
  <c r="AG454" i="129"/>
  <c r="AE454" i="129"/>
  <c r="Y454" i="129"/>
  <c r="AK454" i="129"/>
  <c r="AM454" i="129"/>
  <c r="AK398" i="129"/>
  <c r="AM398" i="129"/>
  <c r="AI398" i="129"/>
  <c r="AG398" i="129"/>
  <c r="AE398" i="129"/>
  <c r="Y398" i="129"/>
  <c r="AI350" i="129"/>
  <c r="AG350" i="129"/>
  <c r="AE350" i="129"/>
  <c r="Y350" i="129"/>
  <c r="AM350" i="129"/>
  <c r="AK350" i="129"/>
  <c r="AI294" i="129"/>
  <c r="AG294" i="129"/>
  <c r="AE294" i="129"/>
  <c r="Y294" i="129"/>
  <c r="AM294" i="129"/>
  <c r="AK294" i="129"/>
  <c r="AI238" i="129"/>
  <c r="AG238" i="129"/>
  <c r="AE238" i="129"/>
  <c r="Y238" i="129"/>
  <c r="AK238" i="129"/>
  <c r="AM238" i="129"/>
  <c r="AI190" i="129"/>
  <c r="AG190" i="129"/>
  <c r="AE190" i="129"/>
  <c r="Y190" i="129"/>
  <c r="AK190" i="129"/>
  <c r="AM190" i="129"/>
  <c r="AI134" i="129"/>
  <c r="AG134" i="129"/>
  <c r="AE134" i="129"/>
  <c r="Y134" i="129"/>
  <c r="AK134" i="129"/>
  <c r="AM134" i="129"/>
  <c r="AM537" i="129"/>
  <c r="AK537" i="129"/>
  <c r="AI537" i="129"/>
  <c r="AG537" i="129"/>
  <c r="Y537" i="129"/>
  <c r="AE537" i="129"/>
  <c r="AI513" i="129"/>
  <c r="AG513" i="129"/>
  <c r="AE513" i="129"/>
  <c r="AK513" i="129"/>
  <c r="Y513" i="129"/>
  <c r="AM513" i="129"/>
  <c r="AI497" i="129"/>
  <c r="AG497" i="129"/>
  <c r="AE497" i="129"/>
  <c r="Y497" i="129"/>
  <c r="AK497" i="129"/>
  <c r="AM497" i="129"/>
  <c r="AK544" i="129"/>
  <c r="AM544" i="129"/>
  <c r="AI544" i="129"/>
  <c r="AG544" i="129"/>
  <c r="AE544" i="129"/>
  <c r="Y544" i="129"/>
  <c r="AI528" i="129"/>
  <c r="AG528" i="129"/>
  <c r="AE528" i="129"/>
  <c r="AK528" i="129"/>
  <c r="Y528" i="129"/>
  <c r="AM528" i="129"/>
  <c r="AK520" i="129"/>
  <c r="AM520" i="129"/>
  <c r="AI520" i="129"/>
  <c r="AG520" i="129"/>
  <c r="AE520" i="129"/>
  <c r="Y520" i="129"/>
  <c r="AI504" i="129"/>
  <c r="AG504" i="129"/>
  <c r="AE504" i="129"/>
  <c r="Y504" i="129"/>
  <c r="AK504" i="129"/>
  <c r="AM504" i="129"/>
  <c r="AI488" i="129"/>
  <c r="AG488" i="129"/>
  <c r="AE488" i="129"/>
  <c r="Y488" i="129"/>
  <c r="AK488" i="129"/>
  <c r="AM488" i="129"/>
  <c r="AI480" i="129"/>
  <c r="AG480" i="129"/>
  <c r="AE480" i="129"/>
  <c r="Y480" i="129"/>
  <c r="AK480" i="129"/>
  <c r="AM480" i="129"/>
  <c r="AI464" i="129"/>
  <c r="AG464" i="129"/>
  <c r="AE464" i="129"/>
  <c r="AK464" i="129"/>
  <c r="Y464" i="129"/>
  <c r="AM464" i="129"/>
  <c r="AI448" i="129"/>
  <c r="AG448" i="129"/>
  <c r="AE448" i="129"/>
  <c r="AK448" i="129"/>
  <c r="Y448" i="129"/>
  <c r="AM448" i="129"/>
  <c r="AI440" i="129"/>
  <c r="AG440" i="129"/>
  <c r="AE440" i="129"/>
  <c r="Y440" i="129"/>
  <c r="AK440" i="129"/>
  <c r="AM440" i="129"/>
  <c r="AI424" i="129"/>
  <c r="AG424" i="129"/>
  <c r="AE424" i="129"/>
  <c r="Y424" i="129"/>
  <c r="AK424" i="129"/>
  <c r="AM424" i="129"/>
  <c r="AI543" i="129"/>
  <c r="AG543" i="129"/>
  <c r="AE543" i="129"/>
  <c r="AK543" i="129"/>
  <c r="Y543" i="129"/>
  <c r="AM543" i="129"/>
  <c r="AI535" i="129"/>
  <c r="AG535" i="129"/>
  <c r="AE535" i="129"/>
  <c r="Y535" i="129"/>
  <c r="AK535" i="129"/>
  <c r="AM535" i="129"/>
  <c r="AG527" i="129"/>
  <c r="AI527" i="129"/>
  <c r="AE527" i="129"/>
  <c r="AK527" i="129"/>
  <c r="Y527" i="129"/>
  <c r="AM527" i="129"/>
  <c r="AK519" i="129"/>
  <c r="AM519" i="129"/>
  <c r="AI519" i="129"/>
  <c r="AG519" i="129"/>
  <c r="Y519" i="129"/>
  <c r="AE519" i="129"/>
  <c r="AI511" i="129"/>
  <c r="AG511" i="129"/>
  <c r="AE511" i="129"/>
  <c r="Y511" i="129"/>
  <c r="AK511" i="129"/>
  <c r="AM511" i="129"/>
  <c r="AG503" i="129"/>
  <c r="AI503" i="129"/>
  <c r="AE503" i="129"/>
  <c r="Y503" i="129"/>
  <c r="AK503" i="129"/>
  <c r="AM503" i="129"/>
  <c r="AI495" i="129"/>
  <c r="AG495" i="129"/>
  <c r="AE495" i="129"/>
  <c r="Y495" i="129"/>
  <c r="AK495" i="129"/>
  <c r="AM495" i="129"/>
  <c r="AI487" i="129"/>
  <c r="AG487" i="129"/>
  <c r="AE487" i="129"/>
  <c r="AK487" i="129"/>
  <c r="Y487" i="129"/>
  <c r="AM487" i="129"/>
  <c r="AI479" i="129"/>
  <c r="AG479" i="129"/>
  <c r="AE479" i="129"/>
  <c r="AK479" i="129"/>
  <c r="Y479" i="129"/>
  <c r="AM479" i="129"/>
  <c r="AI471" i="129"/>
  <c r="AG471" i="129"/>
  <c r="AE471" i="129"/>
  <c r="AK471" i="129"/>
  <c r="Y471" i="129"/>
  <c r="AM471" i="129"/>
  <c r="AG463" i="129"/>
  <c r="AI463" i="129"/>
  <c r="AE463" i="129"/>
  <c r="Y463" i="129"/>
  <c r="AK463" i="129"/>
  <c r="AM463" i="129"/>
  <c r="AI455" i="129"/>
  <c r="AG455" i="129"/>
  <c r="AE455" i="129"/>
  <c r="AK455" i="129"/>
  <c r="Y455" i="129"/>
  <c r="AM455" i="129"/>
  <c r="AI447" i="129"/>
  <c r="AE447" i="129"/>
  <c r="AG447" i="129"/>
  <c r="Y447" i="129"/>
  <c r="AK447" i="129"/>
  <c r="AM447" i="129"/>
  <c r="AG439" i="129"/>
  <c r="AI439" i="129"/>
  <c r="AE439" i="129"/>
  <c r="Y439" i="129"/>
  <c r="AK439" i="129"/>
  <c r="AM439" i="129"/>
  <c r="AI431" i="129"/>
  <c r="AG431" i="129"/>
  <c r="AE431" i="129"/>
  <c r="Y431" i="129"/>
  <c r="AK431" i="129"/>
  <c r="AM431" i="129"/>
  <c r="AI423" i="129"/>
  <c r="AG423" i="129"/>
  <c r="AE423" i="129"/>
  <c r="AK423" i="129"/>
  <c r="Y423" i="129"/>
  <c r="AM423" i="129"/>
  <c r="AI415" i="129"/>
  <c r="AG415" i="129"/>
  <c r="AE415" i="129"/>
  <c r="AK415" i="129"/>
  <c r="Y415" i="129"/>
  <c r="AM415" i="129"/>
  <c r="AI407" i="129"/>
  <c r="AG407" i="129"/>
  <c r="AE407" i="129"/>
  <c r="AK407" i="129"/>
  <c r="Y407" i="129"/>
  <c r="AM407" i="129"/>
  <c r="AI399" i="129"/>
  <c r="AG399" i="129"/>
  <c r="AE399" i="129"/>
  <c r="Y399" i="129"/>
  <c r="AK399" i="129"/>
  <c r="AM399" i="129"/>
  <c r="AI391" i="129"/>
  <c r="AG391" i="129"/>
  <c r="AE391" i="129"/>
  <c r="AK391" i="129"/>
  <c r="Y391" i="129"/>
  <c r="AM391" i="129"/>
  <c r="AI383" i="129"/>
  <c r="AG383" i="129"/>
  <c r="AE383" i="129"/>
  <c r="Y383" i="129"/>
  <c r="AK383" i="129"/>
  <c r="AM383" i="129"/>
  <c r="AK375" i="129"/>
  <c r="AM375" i="129"/>
  <c r="AI375" i="129"/>
  <c r="AG375" i="129"/>
  <c r="AE375" i="129"/>
  <c r="Y375" i="129"/>
  <c r="AG367" i="129"/>
  <c r="AI367" i="129"/>
  <c r="AE367" i="129"/>
  <c r="Y367" i="129"/>
  <c r="AK367" i="129"/>
  <c r="AM367" i="129"/>
  <c r="AI359" i="129"/>
  <c r="AG359" i="129"/>
  <c r="AE359" i="129"/>
  <c r="Y359" i="129"/>
  <c r="AK359" i="129"/>
  <c r="AM359" i="129"/>
  <c r="AG351" i="129"/>
  <c r="AE351" i="129"/>
  <c r="AI351" i="129"/>
  <c r="AK351" i="129"/>
  <c r="Y351" i="129"/>
  <c r="AM351" i="129"/>
  <c r="AI343" i="129"/>
  <c r="AG343" i="129"/>
  <c r="AE343" i="129"/>
  <c r="AK343" i="129"/>
  <c r="Y343" i="129"/>
  <c r="AM343" i="129"/>
  <c r="AI335" i="129"/>
  <c r="AG335" i="129"/>
  <c r="AE335" i="129"/>
  <c r="AK335" i="129"/>
  <c r="Y335" i="129"/>
  <c r="AM335" i="129"/>
  <c r="AI327" i="129"/>
  <c r="AE327" i="129"/>
  <c r="AG327" i="129"/>
  <c r="Y327" i="129"/>
  <c r="AK327" i="129"/>
  <c r="AM327" i="129"/>
  <c r="AI319" i="129"/>
  <c r="AE319" i="129"/>
  <c r="AG319" i="129"/>
  <c r="Y319" i="129"/>
  <c r="AK319" i="129"/>
  <c r="AM319" i="129"/>
  <c r="AI311" i="129"/>
  <c r="AG311" i="129"/>
  <c r="AE311" i="129"/>
  <c r="Y311" i="129"/>
  <c r="AK311" i="129"/>
  <c r="AM311" i="129"/>
  <c r="AG303" i="129"/>
  <c r="AE303" i="129"/>
  <c r="AI303" i="129"/>
  <c r="AM303" i="129"/>
  <c r="Y303" i="129"/>
  <c r="AK303" i="129"/>
  <c r="AI295" i="129"/>
  <c r="AG295" i="129"/>
  <c r="AE295" i="129"/>
  <c r="AK295" i="129"/>
  <c r="Y295" i="129"/>
  <c r="AM295" i="129"/>
  <c r="AG287" i="129"/>
  <c r="AI287" i="129"/>
  <c r="AE287" i="129"/>
  <c r="Y287" i="129"/>
  <c r="AK287" i="129"/>
  <c r="AM287" i="129"/>
  <c r="AI279" i="129"/>
  <c r="AG279" i="129"/>
  <c r="AE279" i="129"/>
  <c r="Y279" i="129"/>
  <c r="AK279" i="129"/>
  <c r="AM279" i="129"/>
  <c r="AI271" i="129"/>
  <c r="AG271" i="129"/>
  <c r="AE271" i="129"/>
  <c r="Y271" i="129"/>
  <c r="AK271" i="129"/>
  <c r="AM271" i="129"/>
  <c r="AI263" i="129"/>
  <c r="AG263" i="129"/>
  <c r="AE263" i="129"/>
  <c r="AK263" i="129"/>
  <c r="Y263" i="129"/>
  <c r="AM263" i="129"/>
  <c r="AI255" i="129"/>
  <c r="AG255" i="129"/>
  <c r="AE255" i="129"/>
  <c r="Y255" i="129"/>
  <c r="AK255" i="129"/>
  <c r="AM255" i="129"/>
  <c r="AI247" i="129"/>
  <c r="AG247" i="129"/>
  <c r="Y247" i="129"/>
  <c r="AE247" i="129"/>
  <c r="AK247" i="129"/>
  <c r="AM247" i="129"/>
  <c r="AI239" i="129"/>
  <c r="AG239" i="129"/>
  <c r="AE239" i="129"/>
  <c r="Y239" i="129"/>
  <c r="AK239" i="129"/>
  <c r="AM239" i="129"/>
  <c r="AI231" i="129"/>
  <c r="AE231" i="129"/>
  <c r="AG231" i="129"/>
  <c r="AK231" i="129"/>
  <c r="Y231" i="129"/>
  <c r="AM231" i="129"/>
  <c r="AI223" i="129"/>
  <c r="AG223" i="129"/>
  <c r="AE223" i="129"/>
  <c r="Y223" i="129"/>
  <c r="AK223" i="129"/>
  <c r="AM223" i="129"/>
  <c r="AI215" i="129"/>
  <c r="AG215" i="129"/>
  <c r="AE215" i="129"/>
  <c r="Y215" i="129"/>
  <c r="AK215" i="129"/>
  <c r="AM215" i="129"/>
  <c r="AI207" i="129"/>
  <c r="AG207" i="129"/>
  <c r="AE207" i="129"/>
  <c r="Y207" i="129"/>
  <c r="AK207" i="129"/>
  <c r="AM207" i="129"/>
  <c r="AI199" i="129"/>
  <c r="AG199" i="129"/>
  <c r="AE199" i="129"/>
  <c r="Y199" i="129"/>
  <c r="AK199" i="129"/>
  <c r="AM199" i="129"/>
  <c r="AI191" i="129"/>
  <c r="AG191" i="129"/>
  <c r="AE191" i="129"/>
  <c r="Y191" i="129"/>
  <c r="AK191" i="129"/>
  <c r="AM191" i="129"/>
  <c r="AI183" i="129"/>
  <c r="AG183" i="129"/>
  <c r="Y183" i="129"/>
  <c r="AE183" i="129"/>
  <c r="AK183" i="129"/>
  <c r="AM183" i="129"/>
  <c r="AI175" i="129"/>
  <c r="AG175" i="129"/>
  <c r="AE175" i="129"/>
  <c r="Y175" i="129"/>
  <c r="AK175" i="129"/>
  <c r="AM175" i="129"/>
  <c r="AI167" i="129"/>
  <c r="AG167" i="129"/>
  <c r="AE167" i="129"/>
  <c r="AK167" i="129"/>
  <c r="Y167" i="129"/>
  <c r="AM167" i="129"/>
  <c r="AI159" i="129"/>
  <c r="AG159" i="129"/>
  <c r="AE159" i="129"/>
  <c r="AK159" i="129"/>
  <c r="Y159" i="129"/>
  <c r="AM159" i="129"/>
  <c r="AI151" i="129"/>
  <c r="AG151" i="129"/>
  <c r="Y151" i="129"/>
  <c r="AE151" i="129"/>
  <c r="AK151" i="129"/>
  <c r="AM151" i="129"/>
  <c r="AI143" i="129"/>
  <c r="AG143" i="129"/>
  <c r="AE143" i="129"/>
  <c r="Y143" i="129"/>
  <c r="AK143" i="129"/>
  <c r="AM143" i="129"/>
  <c r="AI135" i="129"/>
  <c r="AG135" i="129"/>
  <c r="AE135" i="129"/>
  <c r="Y135" i="129"/>
  <c r="AK135" i="129"/>
  <c r="AM135" i="129"/>
  <c r="AI127" i="129"/>
  <c r="AG127" i="129"/>
  <c r="AE127" i="129"/>
  <c r="AK127" i="129"/>
  <c r="Y127" i="129"/>
  <c r="AM127" i="129"/>
  <c r="AI119" i="129"/>
  <c r="AG119" i="129"/>
  <c r="Y119" i="129"/>
  <c r="AE119" i="129"/>
  <c r="AK119" i="129"/>
  <c r="AM119" i="129"/>
  <c r="AI111" i="129"/>
  <c r="AG111" i="129"/>
  <c r="AE111" i="129"/>
  <c r="Y111" i="129"/>
  <c r="AK111" i="129"/>
  <c r="AM111" i="129"/>
  <c r="AI103" i="129"/>
  <c r="AE103" i="129"/>
  <c r="AG103" i="129"/>
  <c r="Y103" i="129"/>
  <c r="AK103" i="129"/>
  <c r="AM103" i="129"/>
  <c r="AI95" i="129"/>
  <c r="AG95" i="129"/>
  <c r="AE95" i="129"/>
  <c r="AK95" i="129"/>
  <c r="Y95" i="129"/>
  <c r="AM95" i="129"/>
  <c r="AI87" i="129"/>
  <c r="AG87" i="129"/>
  <c r="AE87" i="129"/>
  <c r="Y87" i="129"/>
  <c r="AK87" i="129"/>
  <c r="AM87" i="129"/>
  <c r="AI79" i="129"/>
  <c r="AG79" i="129"/>
  <c r="AE79" i="129"/>
  <c r="AK79" i="129"/>
  <c r="Y79" i="129"/>
  <c r="AM79" i="129"/>
  <c r="AM71" i="129"/>
  <c r="AI71" i="129"/>
  <c r="AK71" i="129"/>
  <c r="AG71" i="129"/>
  <c r="Y71" i="129"/>
  <c r="AE71" i="129"/>
  <c r="BY488" i="129"/>
  <c r="AX488" i="129"/>
  <c r="CC488" i="129"/>
  <c r="BH488" i="129"/>
  <c r="BF488" i="129"/>
  <c r="CG488" i="129"/>
  <c r="BJ488" i="129"/>
  <c r="AZ488" i="129"/>
  <c r="BW488" i="129"/>
  <c r="BD488" i="129"/>
  <c r="CI488" i="129"/>
  <c r="CE488" i="129"/>
  <c r="BD424" i="129"/>
  <c r="CG424" i="129"/>
  <c r="AZ424" i="129"/>
  <c r="CC424" i="129"/>
  <c r="BH424" i="129"/>
  <c r="BY424" i="129"/>
  <c r="BF424" i="129"/>
  <c r="CE424" i="129"/>
  <c r="CI424" i="129"/>
  <c r="BW424" i="129"/>
  <c r="BJ424" i="129"/>
  <c r="AX424" i="129"/>
  <c r="CI368" i="129"/>
  <c r="BH368" i="129"/>
  <c r="CC368" i="129"/>
  <c r="CG368" i="129"/>
  <c r="BF368" i="129"/>
  <c r="BD368" i="129"/>
  <c r="AZ368" i="129"/>
  <c r="BW368" i="129"/>
  <c r="CE368" i="129"/>
  <c r="BY368" i="129"/>
  <c r="BJ368" i="129"/>
  <c r="AX368" i="129"/>
  <c r="AZ304" i="129"/>
  <c r="BJ304" i="129"/>
  <c r="CG304" i="129"/>
  <c r="BH304" i="129"/>
  <c r="BF304" i="129"/>
  <c r="CE304" i="129"/>
  <c r="BW304" i="129"/>
  <c r="BD304" i="129"/>
  <c r="CC304" i="129"/>
  <c r="BY304" i="129"/>
  <c r="AX304" i="129"/>
  <c r="CI304" i="129"/>
  <c r="CG248" i="129"/>
  <c r="BJ248" i="129"/>
  <c r="CE248" i="129"/>
  <c r="BH248" i="129"/>
  <c r="AZ248" i="129"/>
  <c r="CC248" i="129"/>
  <c r="CI248" i="129"/>
  <c r="AX248" i="129"/>
  <c r="BF248" i="129"/>
  <c r="BY248" i="129"/>
  <c r="BD248" i="129"/>
  <c r="BW248" i="129"/>
  <c r="AZ192" i="129"/>
  <c r="CG192" i="129"/>
  <c r="BH192" i="129"/>
  <c r="CC192" i="129"/>
  <c r="CE192" i="129"/>
  <c r="BJ192" i="129"/>
  <c r="BD192" i="129"/>
  <c r="BW192" i="129"/>
  <c r="CI192" i="129"/>
  <c r="BY192" i="129"/>
  <c r="BF192" i="129"/>
  <c r="AX192" i="129"/>
  <c r="CC152" i="129"/>
  <c r="BH152" i="129"/>
  <c r="AX152" i="129"/>
  <c r="BF152" i="129"/>
  <c r="CI152" i="129"/>
  <c r="BY152" i="129"/>
  <c r="BD152" i="129"/>
  <c r="CE152" i="129"/>
  <c r="BW152" i="129"/>
  <c r="CG152" i="129"/>
  <c r="AZ152" i="129"/>
  <c r="BJ152" i="129"/>
  <c r="CG96" i="129"/>
  <c r="CC96" i="129"/>
  <c r="BH96" i="129"/>
  <c r="AZ96" i="129"/>
  <c r="CI96" i="129"/>
  <c r="BY96" i="129"/>
  <c r="BJ96" i="129"/>
  <c r="BF96" i="129"/>
  <c r="BW96" i="129"/>
  <c r="CE96" i="129"/>
  <c r="BD96" i="129"/>
  <c r="AX96" i="129"/>
  <c r="CG80" i="129"/>
  <c r="CC80" i="129"/>
  <c r="AZ80" i="129"/>
  <c r="BH80" i="129"/>
  <c r="BD80" i="129"/>
  <c r="CI80" i="129"/>
  <c r="BY80" i="129"/>
  <c r="BW80" i="129"/>
  <c r="AX80" i="129"/>
  <c r="CE80" i="129"/>
  <c r="BF80" i="129"/>
  <c r="BJ80" i="129"/>
  <c r="AZ72" i="129"/>
  <c r="CG72" i="129"/>
  <c r="BH72" i="129"/>
  <c r="BF72" i="129"/>
  <c r="BJ72" i="129"/>
  <c r="CE72" i="129"/>
  <c r="CI72" i="129"/>
  <c r="BY72" i="129"/>
  <c r="BW72" i="129"/>
  <c r="BD72" i="129"/>
  <c r="AX72" i="129"/>
  <c r="CC72" i="129"/>
  <c r="BD64" i="129"/>
  <c r="BH64" i="129"/>
  <c r="CG64" i="129"/>
  <c r="BW64" i="129"/>
  <c r="CE64" i="129"/>
  <c r="CC64" i="129"/>
  <c r="AZ64" i="129"/>
  <c r="AE64" i="129"/>
  <c r="AK64" i="129"/>
  <c r="Y64" i="129"/>
  <c r="AX64" i="129"/>
  <c r="BJ64" i="129"/>
  <c r="BY64" i="129"/>
  <c r="BF64" i="129"/>
  <c r="CI64" i="129"/>
  <c r="CC56" i="129"/>
  <c r="BH56" i="129"/>
  <c r="CG56" i="129"/>
  <c r="AZ56" i="129"/>
  <c r="BY56" i="129"/>
  <c r="BJ56" i="129"/>
  <c r="CE56" i="129"/>
  <c r="Y56" i="129"/>
  <c r="CI56" i="129"/>
  <c r="AX56" i="129"/>
  <c r="BD56" i="129"/>
  <c r="AK56" i="129"/>
  <c r="BF56" i="129"/>
  <c r="BW56" i="129"/>
  <c r="AE56" i="129"/>
  <c r="CC40" i="129"/>
  <c r="BH40" i="129"/>
  <c r="CG40" i="129"/>
  <c r="AZ40" i="129"/>
  <c r="BJ40" i="129"/>
  <c r="AX40" i="129"/>
  <c r="CE40" i="129"/>
  <c r="BF40" i="129"/>
  <c r="BW40" i="129"/>
  <c r="CI40" i="129"/>
  <c r="Y40" i="129"/>
  <c r="AE40" i="129"/>
  <c r="BY40" i="129"/>
  <c r="AK40" i="129"/>
  <c r="BD40" i="129"/>
  <c r="CC32" i="129"/>
  <c r="BH32" i="129"/>
  <c r="CG32" i="129"/>
  <c r="AZ32" i="129"/>
  <c r="Y32" i="129"/>
  <c r="BF32" i="129"/>
  <c r="BW32" i="129"/>
  <c r="CI32" i="129"/>
  <c r="BJ32" i="129"/>
  <c r="BY32" i="129"/>
  <c r="CE32" i="129"/>
  <c r="AE32" i="129"/>
  <c r="BD32" i="129"/>
  <c r="AK32" i="129"/>
  <c r="AX32" i="129"/>
  <c r="CG535" i="129"/>
  <c r="CE535" i="129"/>
  <c r="BW535" i="129"/>
  <c r="AZ535" i="129"/>
  <c r="CC535" i="129"/>
  <c r="BH535" i="129"/>
  <c r="AX535" i="129"/>
  <c r="BF535" i="129"/>
  <c r="BY535" i="129"/>
  <c r="BD535" i="129"/>
  <c r="CI535" i="129"/>
  <c r="BJ535" i="129"/>
  <c r="CG495" i="129"/>
  <c r="BH495" i="129"/>
  <c r="AZ495" i="129"/>
  <c r="CE495" i="129"/>
  <c r="AX495" i="129"/>
  <c r="BW495" i="129"/>
  <c r="BD495" i="129"/>
  <c r="CC495" i="129"/>
  <c r="BF495" i="129"/>
  <c r="CI495" i="129"/>
  <c r="BY495" i="129"/>
  <c r="BJ495" i="129"/>
  <c r="CG479" i="129"/>
  <c r="CC479" i="129"/>
  <c r="AZ479" i="129"/>
  <c r="BH479" i="129"/>
  <c r="BW479" i="129"/>
  <c r="CE479" i="129"/>
  <c r="AX479" i="129"/>
  <c r="BF479" i="129"/>
  <c r="BD479" i="129"/>
  <c r="BY479" i="129"/>
  <c r="BJ479" i="129"/>
  <c r="CI479" i="129"/>
  <c r="CC463" i="129"/>
  <c r="AZ463" i="129"/>
  <c r="BH463" i="129"/>
  <c r="BD463" i="129"/>
  <c r="BW463" i="129"/>
  <c r="CG463" i="129"/>
  <c r="CE463" i="129"/>
  <c r="BF463" i="129"/>
  <c r="BJ463" i="129"/>
  <c r="BY463" i="129"/>
  <c r="AX463" i="129"/>
  <c r="CI463" i="129"/>
  <c r="AZ447" i="129"/>
  <c r="CG447" i="129"/>
  <c r="CC447" i="129"/>
  <c r="BH447" i="129"/>
  <c r="BJ447" i="129"/>
  <c r="BY447" i="129"/>
  <c r="BW447" i="129"/>
  <c r="BD447" i="129"/>
  <c r="CI447" i="129"/>
  <c r="AX447" i="129"/>
  <c r="BF447" i="129"/>
  <c r="CE447" i="129"/>
  <c r="CG431" i="129"/>
  <c r="CC431" i="129"/>
  <c r="BH431" i="129"/>
  <c r="AX431" i="129"/>
  <c r="BF431" i="129"/>
  <c r="BY431" i="129"/>
  <c r="AZ431" i="129"/>
  <c r="CE431" i="129"/>
  <c r="BW431" i="129"/>
  <c r="BD431" i="129"/>
  <c r="BJ431" i="129"/>
  <c r="CI431" i="129"/>
  <c r="CG415" i="129"/>
  <c r="BH415" i="129"/>
  <c r="CC415" i="129"/>
  <c r="BD415" i="129"/>
  <c r="AZ415" i="129"/>
  <c r="BJ415" i="129"/>
  <c r="BW415" i="129"/>
  <c r="CI415" i="129"/>
  <c r="CE415" i="129"/>
  <c r="BF415" i="129"/>
  <c r="AX415" i="129"/>
  <c r="BY415" i="129"/>
  <c r="BH399" i="129"/>
  <c r="CC399" i="129"/>
  <c r="CI399" i="129"/>
  <c r="AZ399" i="129"/>
  <c r="CG399" i="129"/>
  <c r="BJ399" i="129"/>
  <c r="CE399" i="129"/>
  <c r="AX399" i="129"/>
  <c r="BW399" i="129"/>
  <c r="BF399" i="129"/>
  <c r="BD399" i="129"/>
  <c r="BY399" i="129"/>
  <c r="CC383" i="129"/>
  <c r="BH383" i="129"/>
  <c r="AX383" i="129"/>
  <c r="BF383" i="129"/>
  <c r="CI383" i="129"/>
  <c r="BY383" i="129"/>
  <c r="BD383" i="129"/>
  <c r="CE383" i="129"/>
  <c r="CG383" i="129"/>
  <c r="BW383" i="129"/>
  <c r="BJ383" i="129"/>
  <c r="AZ383" i="129"/>
  <c r="CC367" i="129"/>
  <c r="AZ367" i="129"/>
  <c r="CI367" i="129"/>
  <c r="BH367" i="129"/>
  <c r="CG367" i="129"/>
  <c r="BW367" i="129"/>
  <c r="BJ367" i="129"/>
  <c r="BD367" i="129"/>
  <c r="BF367" i="129"/>
  <c r="CE367" i="129"/>
  <c r="AX367" i="129"/>
  <c r="BY367" i="129"/>
  <c r="CC351" i="129"/>
  <c r="AZ351" i="129"/>
  <c r="CG351" i="129"/>
  <c r="BH351" i="129"/>
  <c r="CE351" i="129"/>
  <c r="BD351" i="129"/>
  <c r="BJ351" i="129"/>
  <c r="BW351" i="129"/>
  <c r="CI351" i="129"/>
  <c r="BY351" i="129"/>
  <c r="BF351" i="129"/>
  <c r="AX351" i="129"/>
  <c r="AZ335" i="129"/>
  <c r="BH335" i="129"/>
  <c r="AX335" i="129"/>
  <c r="BF335" i="129"/>
  <c r="BY335" i="129"/>
  <c r="CG335" i="129"/>
  <c r="CC335" i="129"/>
  <c r="BJ335" i="129"/>
  <c r="BD335" i="129"/>
  <c r="CE335" i="129"/>
  <c r="BW335" i="129"/>
  <c r="CI335" i="129"/>
  <c r="CG319" i="129"/>
  <c r="BH319" i="129"/>
  <c r="AZ319" i="129"/>
  <c r="CI319" i="129"/>
  <c r="BW319" i="129"/>
  <c r="BJ319" i="129"/>
  <c r="BF319" i="129"/>
  <c r="BY319" i="129"/>
  <c r="CE319" i="129"/>
  <c r="AX319" i="129"/>
  <c r="BD319" i="129"/>
  <c r="CC319" i="129"/>
  <c r="CM542" i="129"/>
  <c r="BF542" i="129"/>
  <c r="AX542" i="129"/>
  <c r="CK542" i="129"/>
  <c r="CA542" i="129"/>
  <c r="CI542" i="129"/>
  <c r="BD542" i="129"/>
  <c r="AU542" i="129"/>
  <c r="BY542" i="129"/>
  <c r="BN542" i="129"/>
  <c r="AO542" i="129"/>
  <c r="CG542" i="129"/>
  <c r="BL542" i="129"/>
  <c r="BB542" i="129"/>
  <c r="CS542" i="129"/>
  <c r="FI542" i="129" s="1"/>
  <c r="CE542" i="129"/>
  <c r="BW542" i="129"/>
  <c r="BJ542" i="129"/>
  <c r="AZ542" i="129"/>
  <c r="BT542" i="129"/>
  <c r="BH542" i="129"/>
  <c r="CC542" i="129"/>
  <c r="AZ534" i="129"/>
  <c r="CG534" i="129"/>
  <c r="BH534" i="129"/>
  <c r="AX534" i="129"/>
  <c r="CC534" i="129"/>
  <c r="BF534" i="129"/>
  <c r="BD534" i="129"/>
  <c r="BY534" i="129"/>
  <c r="BJ534" i="129"/>
  <c r="CI534" i="129"/>
  <c r="BW534" i="129"/>
  <c r="CE534" i="129"/>
  <c r="CG526" i="129"/>
  <c r="BW526" i="129"/>
  <c r="CE526" i="129"/>
  <c r="AZ526" i="129"/>
  <c r="CC526" i="129"/>
  <c r="BH526" i="129"/>
  <c r="CI526" i="129"/>
  <c r="BD526" i="129"/>
  <c r="BY526" i="129"/>
  <c r="BJ526" i="129"/>
  <c r="AX526" i="129"/>
  <c r="BF526" i="129"/>
  <c r="CC518" i="129"/>
  <c r="BH518" i="129"/>
  <c r="AX518" i="129"/>
  <c r="BY518" i="129"/>
  <c r="CG518" i="129"/>
  <c r="AZ518" i="129"/>
  <c r="BF518" i="129"/>
  <c r="CI518" i="129"/>
  <c r="BW518" i="129"/>
  <c r="BD518" i="129"/>
  <c r="CE518" i="129"/>
  <c r="BJ518" i="129"/>
  <c r="CC510" i="129"/>
  <c r="BH510" i="129"/>
  <c r="CG510" i="129"/>
  <c r="AZ510" i="129"/>
  <c r="AX510" i="129"/>
  <c r="BF510" i="129"/>
  <c r="BW510" i="129"/>
  <c r="BJ510" i="129"/>
  <c r="BY510" i="129"/>
  <c r="CE510" i="129"/>
  <c r="BD510" i="129"/>
  <c r="CI510" i="129"/>
  <c r="BF502" i="129"/>
  <c r="BY502" i="129"/>
  <c r="AZ502" i="129"/>
  <c r="AX502" i="129"/>
  <c r="BH502" i="129"/>
  <c r="CC502" i="129"/>
  <c r="CG502" i="129"/>
  <c r="BJ502" i="129"/>
  <c r="BW502" i="129"/>
  <c r="CE502" i="129"/>
  <c r="BD502" i="129"/>
  <c r="CI502" i="129"/>
  <c r="CG494" i="129"/>
  <c r="BH494" i="129"/>
  <c r="AZ494" i="129"/>
  <c r="BJ494" i="129"/>
  <c r="BD494" i="129"/>
  <c r="CC494" i="129"/>
  <c r="BY494" i="129"/>
  <c r="BW494" i="129"/>
  <c r="CE494" i="129"/>
  <c r="CI494" i="129"/>
  <c r="BF494" i="129"/>
  <c r="AX494" i="129"/>
  <c r="AX486" i="129"/>
  <c r="BF486" i="129"/>
  <c r="BY486" i="129"/>
  <c r="BJ486" i="129"/>
  <c r="BH486" i="129"/>
  <c r="CG486" i="129"/>
  <c r="CC486" i="129"/>
  <c r="CE486" i="129"/>
  <c r="BW486" i="129"/>
  <c r="CI486" i="129"/>
  <c r="BD486" i="129"/>
  <c r="AZ486" i="129"/>
  <c r="BH478" i="129"/>
  <c r="BF478" i="129"/>
  <c r="AX478" i="129"/>
  <c r="CG478" i="129"/>
  <c r="BY478" i="129"/>
  <c r="BW478" i="129"/>
  <c r="AZ478" i="129"/>
  <c r="CE478" i="129"/>
  <c r="CC478" i="129"/>
  <c r="BD478" i="129"/>
  <c r="BJ478" i="129"/>
  <c r="CI478" i="129"/>
  <c r="CC470" i="129"/>
  <c r="AX470" i="129"/>
  <c r="BD470" i="129"/>
  <c r="CE470" i="129"/>
  <c r="BJ470" i="129"/>
  <c r="CG470" i="129"/>
  <c r="BH470" i="129"/>
  <c r="BW470" i="129"/>
  <c r="CI470" i="129"/>
  <c r="AZ470" i="129"/>
  <c r="BY470" i="129"/>
  <c r="BF470" i="129"/>
  <c r="BD462" i="129"/>
  <c r="CG462" i="129"/>
  <c r="BW462" i="129"/>
  <c r="CE462" i="129"/>
  <c r="CC462" i="129"/>
  <c r="AZ462" i="129"/>
  <c r="BH462" i="129"/>
  <c r="CI462" i="129"/>
  <c r="BF462" i="129"/>
  <c r="BY462" i="129"/>
  <c r="BJ462" i="129"/>
  <c r="AX462" i="129"/>
  <c r="BF454" i="129"/>
  <c r="BY454" i="129"/>
  <c r="CG454" i="129"/>
  <c r="CE454" i="129"/>
  <c r="BW454" i="129"/>
  <c r="AZ454" i="129"/>
  <c r="CC454" i="129"/>
  <c r="AX454" i="129"/>
  <c r="BH454" i="129"/>
  <c r="BJ454" i="129"/>
  <c r="CI454" i="129"/>
  <c r="BD454" i="129"/>
  <c r="AZ446" i="129"/>
  <c r="CG446" i="129"/>
  <c r="BH446" i="129"/>
  <c r="CC446" i="129"/>
  <c r="BJ446" i="129"/>
  <c r="BY446" i="129"/>
  <c r="BF446" i="129"/>
  <c r="CE446" i="129"/>
  <c r="BW446" i="129"/>
  <c r="CI446" i="129"/>
  <c r="AX446" i="129"/>
  <c r="BD446" i="129"/>
  <c r="CC438" i="129"/>
  <c r="BF438" i="129"/>
  <c r="BY438" i="129"/>
  <c r="CE438" i="129"/>
  <c r="BW438" i="129"/>
  <c r="AZ438" i="129"/>
  <c r="CG438" i="129"/>
  <c r="BH438" i="129"/>
  <c r="BD438" i="129"/>
  <c r="BJ438" i="129"/>
  <c r="AX438" i="129"/>
  <c r="CI438" i="129"/>
  <c r="BY430" i="129"/>
  <c r="AX430" i="129"/>
  <c r="CC430" i="129"/>
  <c r="BH430" i="129"/>
  <c r="CG430" i="129"/>
  <c r="AZ430" i="129"/>
  <c r="BF430" i="129"/>
  <c r="CI430" i="129"/>
  <c r="BD430" i="129"/>
  <c r="BJ430" i="129"/>
  <c r="CE430" i="129"/>
  <c r="BW430" i="129"/>
  <c r="CC422" i="129"/>
  <c r="BH422" i="129"/>
  <c r="BF422" i="129"/>
  <c r="BY422" i="129"/>
  <c r="CG422" i="129"/>
  <c r="AX422" i="129"/>
  <c r="CE422" i="129"/>
  <c r="AZ422" i="129"/>
  <c r="BJ422" i="129"/>
  <c r="BD422" i="129"/>
  <c r="BW422" i="129"/>
  <c r="CI422" i="129"/>
  <c r="AZ414" i="129"/>
  <c r="CG414" i="129"/>
  <c r="BH414" i="129"/>
  <c r="CC414" i="129"/>
  <c r="BF414" i="129"/>
  <c r="BJ414" i="129"/>
  <c r="BW414" i="129"/>
  <c r="BY414" i="129"/>
  <c r="CI414" i="129"/>
  <c r="CE414" i="129"/>
  <c r="AX414" i="129"/>
  <c r="BD414" i="129"/>
  <c r="AZ406" i="129"/>
  <c r="CC406" i="129"/>
  <c r="BH406" i="129"/>
  <c r="CI406" i="129"/>
  <c r="CG406" i="129"/>
  <c r="BF406" i="129"/>
  <c r="BY406" i="129"/>
  <c r="CE406" i="129"/>
  <c r="BD406" i="129"/>
  <c r="BJ406" i="129"/>
  <c r="BW406" i="129"/>
  <c r="AX406" i="129"/>
  <c r="CC398" i="129"/>
  <c r="BT398" i="129"/>
  <c r="BF398" i="129"/>
  <c r="AX398" i="129"/>
  <c r="CM398" i="129"/>
  <c r="CK398" i="129"/>
  <c r="CA398" i="129"/>
  <c r="BN398" i="129"/>
  <c r="BD398" i="129"/>
  <c r="AU398" i="129"/>
  <c r="CE398" i="129"/>
  <c r="BL398" i="129"/>
  <c r="AZ398" i="129"/>
  <c r="BJ398" i="129"/>
  <c r="CS398" i="129"/>
  <c r="FI398" i="129" s="1"/>
  <c r="BY398" i="129"/>
  <c r="BH398" i="129"/>
  <c r="BW398" i="129"/>
  <c r="BB398" i="129"/>
  <c r="CI398" i="129"/>
  <c r="AO398" i="129"/>
  <c r="CG398" i="129"/>
  <c r="CI390" i="129"/>
  <c r="AZ390" i="129"/>
  <c r="BH390" i="129"/>
  <c r="CG390" i="129"/>
  <c r="CC390" i="129"/>
  <c r="BJ390" i="129"/>
  <c r="BW390" i="129"/>
  <c r="CE390" i="129"/>
  <c r="BF390" i="129"/>
  <c r="BY390" i="129"/>
  <c r="AX390" i="129"/>
  <c r="BD390" i="129"/>
  <c r="CE382" i="129"/>
  <c r="CC382" i="129"/>
  <c r="BH382" i="129"/>
  <c r="AX382" i="129"/>
  <c r="BF382" i="129"/>
  <c r="BD382" i="129"/>
  <c r="CI382" i="129"/>
  <c r="BW382" i="129"/>
  <c r="CG382" i="129"/>
  <c r="BY382" i="129"/>
  <c r="BJ382" i="129"/>
  <c r="AZ382" i="129"/>
  <c r="CG374" i="129"/>
  <c r="BH374" i="129"/>
  <c r="CC374" i="129"/>
  <c r="CI374" i="129"/>
  <c r="BY374" i="129"/>
  <c r="BF374" i="129"/>
  <c r="AZ374" i="129"/>
  <c r="BW374" i="129"/>
  <c r="BJ374" i="129"/>
  <c r="CE374" i="129"/>
  <c r="BD374" i="129"/>
  <c r="AX374" i="129"/>
  <c r="CC366" i="129"/>
  <c r="BH366" i="129"/>
  <c r="CG366" i="129"/>
  <c r="CI366" i="129"/>
  <c r="BY366" i="129"/>
  <c r="BF366" i="129"/>
  <c r="BJ366" i="129"/>
  <c r="CE366" i="129"/>
  <c r="AZ366" i="129"/>
  <c r="BW366" i="129"/>
  <c r="BD366" i="129"/>
  <c r="AX366" i="129"/>
  <c r="BF358" i="129"/>
  <c r="CI358" i="129"/>
  <c r="CG358" i="129"/>
  <c r="BW358" i="129"/>
  <c r="AX358" i="129"/>
  <c r="CC358" i="129"/>
  <c r="AZ358" i="129"/>
  <c r="BH358" i="129"/>
  <c r="CE358" i="129"/>
  <c r="BY358" i="129"/>
  <c r="BD358" i="129"/>
  <c r="BJ358" i="129"/>
  <c r="AZ350" i="129"/>
  <c r="CG350" i="129"/>
  <c r="BH350" i="129"/>
  <c r="CC350" i="129"/>
  <c r="BF350" i="129"/>
  <c r="BY350" i="129"/>
  <c r="BW350" i="129"/>
  <c r="BD350" i="129"/>
  <c r="CI350" i="129"/>
  <c r="CE350" i="129"/>
  <c r="BJ350" i="129"/>
  <c r="AX350" i="129"/>
  <c r="CG342" i="129"/>
  <c r="BH342" i="129"/>
  <c r="BF342" i="129"/>
  <c r="CC342" i="129"/>
  <c r="AZ342" i="129"/>
  <c r="CE342" i="129"/>
  <c r="BD342" i="129"/>
  <c r="BJ342" i="129"/>
  <c r="BW342" i="129"/>
  <c r="AX342" i="129"/>
  <c r="CI342" i="129"/>
  <c r="BY342" i="129"/>
  <c r="BY334" i="129"/>
  <c r="CG334" i="129"/>
  <c r="AZ334" i="129"/>
  <c r="AX334" i="129"/>
  <c r="CC334" i="129"/>
  <c r="BH334" i="129"/>
  <c r="BF334" i="129"/>
  <c r="CE334" i="129"/>
  <c r="BD334" i="129"/>
  <c r="BW334" i="129"/>
  <c r="BJ334" i="129"/>
  <c r="CI334" i="129"/>
  <c r="CG326" i="129"/>
  <c r="BW326" i="129"/>
  <c r="CE326" i="129"/>
  <c r="CC326" i="129"/>
  <c r="BH326" i="129"/>
  <c r="AX326" i="129"/>
  <c r="BF326" i="129"/>
  <c r="BY326" i="129"/>
  <c r="AZ326" i="129"/>
  <c r="CI326" i="129"/>
  <c r="BJ326" i="129"/>
  <c r="BD326" i="129"/>
  <c r="CC318" i="129"/>
  <c r="CI318" i="129"/>
  <c r="BH318" i="129"/>
  <c r="CG318" i="129"/>
  <c r="AZ318" i="129"/>
  <c r="CE318" i="129"/>
  <c r="BJ318" i="129"/>
  <c r="BF318" i="129"/>
  <c r="BY318" i="129"/>
  <c r="AX318" i="129"/>
  <c r="BW318" i="129"/>
  <c r="BD318" i="129"/>
  <c r="CG310" i="129"/>
  <c r="BH310" i="129"/>
  <c r="AZ310" i="129"/>
  <c r="BW310" i="129"/>
  <c r="CE310" i="129"/>
  <c r="CI310" i="129"/>
  <c r="AX310" i="129"/>
  <c r="BF310" i="129"/>
  <c r="BD310" i="129"/>
  <c r="CC310" i="129"/>
  <c r="BY310" i="129"/>
  <c r="BJ310" i="129"/>
  <c r="BH302" i="129"/>
  <c r="CG302" i="129"/>
  <c r="AZ302" i="129"/>
  <c r="BJ302" i="129"/>
  <c r="CE302" i="129"/>
  <c r="AX302" i="129"/>
  <c r="BY302" i="129"/>
  <c r="BF302" i="129"/>
  <c r="BW302" i="129"/>
  <c r="BD302" i="129"/>
  <c r="CC302" i="129"/>
  <c r="CI302" i="129"/>
  <c r="CC294" i="129"/>
  <c r="BH294" i="129"/>
  <c r="BJ294" i="129"/>
  <c r="CG294" i="129"/>
  <c r="AZ294" i="129"/>
  <c r="CI294" i="129"/>
  <c r="CE294" i="129"/>
  <c r="BF294" i="129"/>
  <c r="BY294" i="129"/>
  <c r="BW294" i="129"/>
  <c r="BD294" i="129"/>
  <c r="AX294" i="129"/>
  <c r="CI286" i="129"/>
  <c r="AX286" i="129"/>
  <c r="BH286" i="129"/>
  <c r="CC286" i="129"/>
  <c r="CG286" i="129"/>
  <c r="BY286" i="129"/>
  <c r="BJ286" i="129"/>
  <c r="BD286" i="129"/>
  <c r="BF286" i="129"/>
  <c r="BW286" i="129"/>
  <c r="AZ286" i="129"/>
  <c r="CE286" i="129"/>
  <c r="BD278" i="129"/>
  <c r="CG278" i="129"/>
  <c r="BW278" i="129"/>
  <c r="CE278" i="129"/>
  <c r="AZ278" i="129"/>
  <c r="BH278" i="129"/>
  <c r="CC278" i="129"/>
  <c r="BY278" i="129"/>
  <c r="BF278" i="129"/>
  <c r="CI278" i="129"/>
  <c r="AX278" i="129"/>
  <c r="BJ278" i="129"/>
  <c r="CC270" i="129"/>
  <c r="BH270" i="129"/>
  <c r="AZ270" i="129"/>
  <c r="BW270" i="129"/>
  <c r="CG270" i="129"/>
  <c r="CI270" i="129"/>
  <c r="BF270" i="129"/>
  <c r="AX270" i="129"/>
  <c r="BJ270" i="129"/>
  <c r="BY270" i="129"/>
  <c r="CE270" i="129"/>
  <c r="BD270" i="129"/>
  <c r="CG262" i="129"/>
  <c r="BH262" i="129"/>
  <c r="CC262" i="129"/>
  <c r="AZ262" i="129"/>
  <c r="BF262" i="129"/>
  <c r="BJ262" i="129"/>
  <c r="BY262" i="129"/>
  <c r="CI262" i="129"/>
  <c r="BD262" i="129"/>
  <c r="AX262" i="129"/>
  <c r="CE262" i="129"/>
  <c r="BW262" i="129"/>
  <c r="AZ254" i="129"/>
  <c r="BH254" i="129"/>
  <c r="BY254" i="129"/>
  <c r="BF254" i="129"/>
  <c r="AX254" i="129"/>
  <c r="CG254" i="129"/>
  <c r="CE254" i="129"/>
  <c r="BW254" i="129"/>
  <c r="BD254" i="129"/>
  <c r="CC254" i="129"/>
  <c r="BJ254" i="129"/>
  <c r="CI254" i="129"/>
  <c r="BH246" i="129"/>
  <c r="AZ246" i="129"/>
  <c r="BW246" i="129"/>
  <c r="CG246" i="129"/>
  <c r="CE246" i="129"/>
  <c r="AX246" i="129"/>
  <c r="BD246" i="129"/>
  <c r="CC246" i="129"/>
  <c r="BJ246" i="129"/>
  <c r="BY246" i="129"/>
  <c r="CI246" i="129"/>
  <c r="BF246" i="129"/>
  <c r="CG238" i="129"/>
  <c r="BW238" i="129"/>
  <c r="CE238" i="129"/>
  <c r="AZ238" i="129"/>
  <c r="BH238" i="129"/>
  <c r="CC238" i="129"/>
  <c r="AX238" i="129"/>
  <c r="BJ238" i="129"/>
  <c r="BF238" i="129"/>
  <c r="BY238" i="129"/>
  <c r="CI238" i="129"/>
  <c r="BD238" i="129"/>
  <c r="BH230" i="129"/>
  <c r="CC230" i="129"/>
  <c r="AZ230" i="129"/>
  <c r="BW230" i="129"/>
  <c r="CG230" i="129"/>
  <c r="CE230" i="129"/>
  <c r="CI230" i="129"/>
  <c r="BJ230" i="129"/>
  <c r="AX230" i="129"/>
  <c r="BY230" i="129"/>
  <c r="BF230" i="129"/>
  <c r="BD230" i="129"/>
  <c r="BW222" i="129"/>
  <c r="CG222" i="129"/>
  <c r="AZ222" i="129"/>
  <c r="CC222" i="129"/>
  <c r="BH222" i="129"/>
  <c r="BD222" i="129"/>
  <c r="BJ222" i="129"/>
  <c r="BY222" i="129"/>
  <c r="AX222" i="129"/>
  <c r="CE222" i="129"/>
  <c r="CI222" i="129"/>
  <c r="BF222" i="129"/>
  <c r="CG214" i="129"/>
  <c r="AZ214" i="129"/>
  <c r="BH214" i="129"/>
  <c r="BD214" i="129"/>
  <c r="BY214" i="129"/>
  <c r="AX214" i="129"/>
  <c r="CC214" i="129"/>
  <c r="BJ214" i="129"/>
  <c r="BF214" i="129"/>
  <c r="CI214" i="129"/>
  <c r="CE214" i="129"/>
  <c r="BW214" i="129"/>
  <c r="CG206" i="129"/>
  <c r="BW206" i="129"/>
  <c r="CE206" i="129"/>
  <c r="AZ206" i="129"/>
  <c r="CC206" i="129"/>
  <c r="BH206" i="129"/>
  <c r="BD206" i="129"/>
  <c r="CI206" i="129"/>
  <c r="BY206" i="129"/>
  <c r="BF206" i="129"/>
  <c r="BJ206" i="129"/>
  <c r="AX206" i="129"/>
  <c r="BD198" i="129"/>
  <c r="CG198" i="129"/>
  <c r="BW198" i="129"/>
  <c r="AZ198" i="129"/>
  <c r="CE198" i="129"/>
  <c r="BH198" i="129"/>
  <c r="CC198" i="129"/>
  <c r="CI198" i="129"/>
  <c r="BF198" i="129"/>
  <c r="BJ198" i="129"/>
  <c r="AX198" i="129"/>
  <c r="BY198" i="129"/>
  <c r="AZ190" i="129"/>
  <c r="CC190" i="129"/>
  <c r="CG190" i="129"/>
  <c r="BH190" i="129"/>
  <c r="BJ190" i="129"/>
  <c r="BW190" i="129"/>
  <c r="BD190" i="129"/>
  <c r="CI190" i="129"/>
  <c r="CE190" i="129"/>
  <c r="AX190" i="129"/>
  <c r="BY190" i="129"/>
  <c r="BF190" i="129"/>
  <c r="AZ182" i="129"/>
  <c r="CG182" i="129"/>
  <c r="CC182" i="129"/>
  <c r="BH182" i="129"/>
  <c r="CI182" i="129"/>
  <c r="CE182" i="129"/>
  <c r="BD182" i="129"/>
  <c r="BJ182" i="129"/>
  <c r="BW182" i="129"/>
  <c r="BF182" i="129"/>
  <c r="AX182" i="129"/>
  <c r="BY182" i="129"/>
  <c r="AZ174" i="129"/>
  <c r="CG174" i="129"/>
  <c r="CC174" i="129"/>
  <c r="BH174" i="129"/>
  <c r="BY174" i="129"/>
  <c r="BW174" i="129"/>
  <c r="BJ174" i="129"/>
  <c r="CI174" i="129"/>
  <c r="CE174" i="129"/>
  <c r="BD174" i="129"/>
  <c r="BF174" i="129"/>
  <c r="AX174" i="129"/>
  <c r="CC166" i="129"/>
  <c r="BH166" i="129"/>
  <c r="BY166" i="129"/>
  <c r="CG166" i="129"/>
  <c r="AZ166" i="129"/>
  <c r="BJ166" i="129"/>
  <c r="CI166" i="129"/>
  <c r="CE166" i="129"/>
  <c r="BW166" i="129"/>
  <c r="BF166" i="129"/>
  <c r="AX166" i="129"/>
  <c r="BD166" i="129"/>
  <c r="CG158" i="129"/>
  <c r="CE158" i="129"/>
  <c r="BH158" i="129"/>
  <c r="BD158" i="129"/>
  <c r="BW158" i="129"/>
  <c r="BY158" i="129"/>
  <c r="AX158" i="129"/>
  <c r="CI158" i="129"/>
  <c r="CC158" i="129"/>
  <c r="BJ158" i="129"/>
  <c r="BF158" i="129"/>
  <c r="AZ158" i="129"/>
  <c r="CE150" i="129"/>
  <c r="CC150" i="129"/>
  <c r="BH150" i="129"/>
  <c r="AX150" i="129"/>
  <c r="BF150" i="129"/>
  <c r="CG150" i="129"/>
  <c r="BW150" i="129"/>
  <c r="CI150" i="129"/>
  <c r="BD150" i="129"/>
  <c r="BY150" i="129"/>
  <c r="BJ150" i="129"/>
  <c r="AZ150" i="129"/>
  <c r="CC142" i="129"/>
  <c r="BH142" i="129"/>
  <c r="AX142" i="129"/>
  <c r="BF142" i="129"/>
  <c r="CI142" i="129"/>
  <c r="BY142" i="129"/>
  <c r="BD142" i="129"/>
  <c r="CG142" i="129"/>
  <c r="BW142" i="129"/>
  <c r="CE142" i="129"/>
  <c r="AZ142" i="129"/>
  <c r="BJ142" i="129"/>
  <c r="BH134" i="129"/>
  <c r="CC134" i="129"/>
  <c r="BD134" i="129"/>
  <c r="CG134" i="129"/>
  <c r="AZ134" i="129"/>
  <c r="BW134" i="129"/>
  <c r="CE134" i="129"/>
  <c r="BJ134" i="129"/>
  <c r="CI134" i="129"/>
  <c r="BF134" i="129"/>
  <c r="BY134" i="129"/>
  <c r="AX134" i="129"/>
  <c r="CG126" i="129"/>
  <c r="BH126" i="129"/>
  <c r="CC126" i="129"/>
  <c r="BY126" i="129"/>
  <c r="AZ126" i="129"/>
  <c r="BF126" i="129"/>
  <c r="AX126" i="129"/>
  <c r="BJ126" i="129"/>
  <c r="CE126" i="129"/>
  <c r="BW126" i="129"/>
  <c r="CI126" i="129"/>
  <c r="BD126" i="129"/>
  <c r="CI118" i="129"/>
  <c r="AZ118" i="129"/>
  <c r="CG118" i="129"/>
  <c r="CC118" i="129"/>
  <c r="BH118" i="129"/>
  <c r="BJ118" i="129"/>
  <c r="CE118" i="129"/>
  <c r="BW118" i="129"/>
  <c r="BY118" i="129"/>
  <c r="BD118" i="129"/>
  <c r="BF118" i="129"/>
  <c r="AX118" i="129"/>
  <c r="CG110" i="129"/>
  <c r="CC110" i="129"/>
  <c r="BH110" i="129"/>
  <c r="AZ110" i="129"/>
  <c r="BD110" i="129"/>
  <c r="BW110" i="129"/>
  <c r="BF110" i="129"/>
  <c r="CI110" i="129"/>
  <c r="BY110" i="129"/>
  <c r="BJ110" i="129"/>
  <c r="CE110" i="129"/>
  <c r="AX110" i="129"/>
  <c r="CG102" i="129"/>
  <c r="CC102" i="129"/>
  <c r="BH102" i="129"/>
  <c r="AZ102" i="129"/>
  <c r="CI102" i="129"/>
  <c r="CE102" i="129"/>
  <c r="BY102" i="129"/>
  <c r="BD102" i="129"/>
  <c r="BW102" i="129"/>
  <c r="BF102" i="129"/>
  <c r="BJ102" i="129"/>
  <c r="AX102" i="129"/>
  <c r="CG94" i="129"/>
  <c r="BH94" i="129"/>
  <c r="CC94" i="129"/>
  <c r="AZ94" i="129"/>
  <c r="CE94" i="129"/>
  <c r="BW94" i="129"/>
  <c r="BY94" i="129"/>
  <c r="CI94" i="129"/>
  <c r="BJ94" i="129"/>
  <c r="BD94" i="129"/>
  <c r="BF94" i="129"/>
  <c r="AX94" i="129"/>
  <c r="AZ86" i="129"/>
  <c r="CI86" i="129"/>
  <c r="BH86" i="129"/>
  <c r="CG86" i="129"/>
  <c r="BW86" i="129"/>
  <c r="BJ86" i="129"/>
  <c r="CE86" i="129"/>
  <c r="BD86" i="129"/>
  <c r="BY86" i="129"/>
  <c r="CC86" i="129"/>
  <c r="AX86" i="129"/>
  <c r="BF86" i="129"/>
  <c r="CG78" i="129"/>
  <c r="CC78" i="129"/>
  <c r="AZ78" i="129"/>
  <c r="BH78" i="129"/>
  <c r="BW78" i="129"/>
  <c r="BF78" i="129"/>
  <c r="CI78" i="129"/>
  <c r="CE78" i="129"/>
  <c r="BY78" i="129"/>
  <c r="BJ78" i="129"/>
  <c r="BD78" i="129"/>
  <c r="AX78" i="129"/>
  <c r="BH70" i="129"/>
  <c r="CM70" i="129"/>
  <c r="CK70" i="129"/>
  <c r="CA70" i="129"/>
  <c r="BN70" i="129"/>
  <c r="BD70" i="129"/>
  <c r="AU70" i="129"/>
  <c r="Y70" i="129"/>
  <c r="CI70" i="129"/>
  <c r="BL70" i="129"/>
  <c r="BY70" i="129"/>
  <c r="BB70" i="129"/>
  <c r="AO70" i="129"/>
  <c r="CS70" i="129"/>
  <c r="FI70" i="129" s="1"/>
  <c r="CG70" i="129"/>
  <c r="BJ70" i="129"/>
  <c r="AM70" i="129"/>
  <c r="AX70" i="129"/>
  <c r="AG70" i="129"/>
  <c r="CC70" i="129"/>
  <c r="BF70" i="129"/>
  <c r="AK70" i="129"/>
  <c r="AE70" i="129"/>
  <c r="BT70" i="129"/>
  <c r="CE70" i="129"/>
  <c r="AI70" i="129"/>
  <c r="AZ70" i="129"/>
  <c r="BW70" i="129"/>
  <c r="CC62" i="129"/>
  <c r="BH62" i="129"/>
  <c r="CE62" i="129"/>
  <c r="AZ62" i="129"/>
  <c r="BD62" i="129"/>
  <c r="CG62" i="129"/>
  <c r="BW62" i="129"/>
  <c r="Y62" i="129"/>
  <c r="AX62" i="129"/>
  <c r="AE62" i="129"/>
  <c r="AK62" i="129"/>
  <c r="BJ62" i="129"/>
  <c r="BF62" i="129"/>
  <c r="BY62" i="129"/>
  <c r="AI62" i="129"/>
  <c r="CI62" i="129"/>
  <c r="CG54" i="129"/>
  <c r="CC54" i="129"/>
  <c r="BH54" i="129"/>
  <c r="AZ54" i="129"/>
  <c r="BJ54" i="129"/>
  <c r="CI54" i="129"/>
  <c r="BW54" i="129"/>
  <c r="CE54" i="129"/>
  <c r="AE54" i="129"/>
  <c r="BF54" i="129"/>
  <c r="AK54" i="129"/>
  <c r="BY54" i="129"/>
  <c r="Y54" i="129"/>
  <c r="BD54" i="129"/>
  <c r="AX54" i="129"/>
  <c r="CG46" i="129"/>
  <c r="CC46" i="129"/>
  <c r="BH46" i="129"/>
  <c r="AZ46" i="129"/>
  <c r="CE46" i="129"/>
  <c r="AE46" i="129"/>
  <c r="BF46" i="129"/>
  <c r="CI46" i="129"/>
  <c r="AK46" i="129"/>
  <c r="BY46" i="129"/>
  <c r="BD46" i="129"/>
  <c r="AX46" i="129"/>
  <c r="BJ46" i="129"/>
  <c r="BW46" i="129"/>
  <c r="Y46" i="129"/>
  <c r="CG38" i="129"/>
  <c r="CC38" i="129"/>
  <c r="BH38" i="129"/>
  <c r="AZ38" i="129"/>
  <c r="BF38" i="129"/>
  <c r="AK38" i="129"/>
  <c r="CI38" i="129"/>
  <c r="BY38" i="129"/>
  <c r="BJ38" i="129"/>
  <c r="BW38" i="129"/>
  <c r="CE38" i="129"/>
  <c r="AE38" i="129"/>
  <c r="BD38" i="129"/>
  <c r="Y38" i="129"/>
  <c r="AX38" i="129"/>
  <c r="CG30" i="129"/>
  <c r="CC30" i="129"/>
  <c r="BH30" i="129"/>
  <c r="AZ30" i="129"/>
  <c r="AK30" i="129"/>
  <c r="BW30" i="129"/>
  <c r="Y30" i="129"/>
  <c r="CI30" i="129"/>
  <c r="CE30" i="129"/>
  <c r="AE30" i="129"/>
  <c r="BF30" i="129"/>
  <c r="BD30" i="129"/>
  <c r="BY30" i="129"/>
  <c r="AX30" i="129"/>
  <c r="BJ30" i="129"/>
  <c r="CC528" i="129"/>
  <c r="BJ528" i="129"/>
  <c r="BH528" i="129"/>
  <c r="CI528" i="129"/>
  <c r="BW528" i="129"/>
  <c r="BD528" i="129"/>
  <c r="CE528" i="129"/>
  <c r="CG528" i="129"/>
  <c r="BF528" i="129"/>
  <c r="BY528" i="129"/>
  <c r="AZ528" i="129"/>
  <c r="AX528" i="129"/>
  <c r="BH464" i="129"/>
  <c r="BD464" i="129"/>
  <c r="CE464" i="129"/>
  <c r="CC464" i="129"/>
  <c r="BW464" i="129"/>
  <c r="AZ464" i="129"/>
  <c r="CG464" i="129"/>
  <c r="BJ464" i="129"/>
  <c r="AX464" i="129"/>
  <c r="BF464" i="129"/>
  <c r="BY464" i="129"/>
  <c r="CI464" i="129"/>
  <c r="CG400" i="129"/>
  <c r="BJ400" i="129"/>
  <c r="CI400" i="129"/>
  <c r="CC400" i="129"/>
  <c r="BH400" i="129"/>
  <c r="BD400" i="129"/>
  <c r="BW400" i="129"/>
  <c r="CE400" i="129"/>
  <c r="AZ400" i="129"/>
  <c r="BF400" i="129"/>
  <c r="BY400" i="129"/>
  <c r="AX400" i="129"/>
  <c r="CC336" i="129"/>
  <c r="BF336" i="129"/>
  <c r="CG336" i="129"/>
  <c r="BH336" i="129"/>
  <c r="BY336" i="129"/>
  <c r="AZ336" i="129"/>
  <c r="AX336" i="129"/>
  <c r="BW336" i="129"/>
  <c r="BJ336" i="129"/>
  <c r="CE336" i="129"/>
  <c r="BD336" i="129"/>
  <c r="CI336" i="129"/>
  <c r="CG272" i="129"/>
  <c r="AZ272" i="129"/>
  <c r="CE272" i="129"/>
  <c r="CC272" i="129"/>
  <c r="BD272" i="129"/>
  <c r="BH272" i="129"/>
  <c r="CI272" i="129"/>
  <c r="BJ272" i="129"/>
  <c r="BF272" i="129"/>
  <c r="BY272" i="129"/>
  <c r="BW272" i="129"/>
  <c r="AX272" i="129"/>
  <c r="CC208" i="129"/>
  <c r="BJ208" i="129"/>
  <c r="AX208" i="129"/>
  <c r="BH208" i="129"/>
  <c r="BF208" i="129"/>
  <c r="BW208" i="129"/>
  <c r="CG208" i="129"/>
  <c r="CE208" i="129"/>
  <c r="AZ208" i="129"/>
  <c r="BY208" i="129"/>
  <c r="CI208" i="129"/>
  <c r="BD208" i="129"/>
  <c r="BF136" i="129"/>
  <c r="CI136" i="129"/>
  <c r="BY136" i="129"/>
  <c r="BD136" i="129"/>
  <c r="CG136" i="129"/>
  <c r="CE136" i="129"/>
  <c r="BW136" i="129"/>
  <c r="CC136" i="129"/>
  <c r="BH136" i="129"/>
  <c r="AX136" i="129"/>
  <c r="BJ136" i="129"/>
  <c r="AZ136" i="129"/>
  <c r="CC24" i="129"/>
  <c r="BH24" i="129"/>
  <c r="CG24" i="129"/>
  <c r="AZ24" i="129"/>
  <c r="BF24" i="129"/>
  <c r="BW24" i="129"/>
  <c r="CE24" i="129"/>
  <c r="CI24" i="129"/>
  <c r="BD24" i="129"/>
  <c r="Y24" i="129"/>
  <c r="AK24" i="129"/>
  <c r="AE24" i="129"/>
  <c r="BJ24" i="129"/>
  <c r="BY24" i="129"/>
  <c r="AX24" i="129"/>
  <c r="CK541" i="129"/>
  <c r="CA541" i="129"/>
  <c r="CI541" i="129"/>
  <c r="BD541" i="129"/>
  <c r="AU541" i="129"/>
  <c r="BY541" i="129"/>
  <c r="BN541" i="129"/>
  <c r="CG541" i="129"/>
  <c r="BL541" i="129"/>
  <c r="BB541" i="129"/>
  <c r="AO541" i="129"/>
  <c r="CS541" i="129"/>
  <c r="FI541" i="129" s="1"/>
  <c r="CE541" i="129"/>
  <c r="BW541" i="129"/>
  <c r="BJ541" i="129"/>
  <c r="AZ541" i="129"/>
  <c r="CC541" i="129"/>
  <c r="BT541" i="129"/>
  <c r="BH541" i="129"/>
  <c r="AX541" i="129"/>
  <c r="CM541" i="129"/>
  <c r="BF541" i="129"/>
  <c r="BF501" i="129"/>
  <c r="AZ501" i="129"/>
  <c r="CG501" i="129"/>
  <c r="BH501" i="129"/>
  <c r="CC501" i="129"/>
  <c r="BJ501" i="129"/>
  <c r="BY501" i="129"/>
  <c r="BD501" i="129"/>
  <c r="BW501" i="129"/>
  <c r="CI501" i="129"/>
  <c r="CE501" i="129"/>
  <c r="AX501" i="129"/>
  <c r="BY485" i="129"/>
  <c r="BF485" i="129"/>
  <c r="CG485" i="129"/>
  <c r="CC485" i="129"/>
  <c r="BJ485" i="129"/>
  <c r="AZ485" i="129"/>
  <c r="BH485" i="129"/>
  <c r="AX485" i="129"/>
  <c r="BW485" i="129"/>
  <c r="CE485" i="129"/>
  <c r="CI485" i="129"/>
  <c r="BD485" i="129"/>
  <c r="CE469" i="129"/>
  <c r="CC469" i="129"/>
  <c r="BJ469" i="129"/>
  <c r="BH469" i="129"/>
  <c r="BD469" i="129"/>
  <c r="AZ469" i="129"/>
  <c r="CG469" i="129"/>
  <c r="BF469" i="129"/>
  <c r="BW469" i="129"/>
  <c r="AX469" i="129"/>
  <c r="BY469" i="129"/>
  <c r="CI469" i="129"/>
  <c r="CG453" i="129"/>
  <c r="CE453" i="129"/>
  <c r="BW453" i="129"/>
  <c r="CC453" i="129"/>
  <c r="AZ453" i="129"/>
  <c r="BH453" i="129"/>
  <c r="AX453" i="129"/>
  <c r="BF453" i="129"/>
  <c r="BY453" i="129"/>
  <c r="BJ453" i="129"/>
  <c r="CI453" i="129"/>
  <c r="BD453" i="129"/>
  <c r="CE437" i="129"/>
  <c r="BW437" i="129"/>
  <c r="BH437" i="129"/>
  <c r="BF437" i="129"/>
  <c r="AX437" i="129"/>
  <c r="BY437" i="129"/>
  <c r="BD437" i="129"/>
  <c r="CG437" i="129"/>
  <c r="CC437" i="129"/>
  <c r="AZ437" i="129"/>
  <c r="BJ437" i="129"/>
  <c r="CI437" i="129"/>
  <c r="AX421" i="129"/>
  <c r="CC421" i="129"/>
  <c r="BH421" i="129"/>
  <c r="BY421" i="129"/>
  <c r="CG421" i="129"/>
  <c r="BF421" i="129"/>
  <c r="BD421" i="129"/>
  <c r="BW421" i="129"/>
  <c r="AZ421" i="129"/>
  <c r="BJ421" i="129"/>
  <c r="CE421" i="129"/>
  <c r="CI421" i="129"/>
  <c r="CG405" i="129"/>
  <c r="BH405" i="129"/>
  <c r="CI405" i="129"/>
  <c r="CC405" i="129"/>
  <c r="BW405" i="129"/>
  <c r="AZ405" i="129"/>
  <c r="BY405" i="129"/>
  <c r="BD405" i="129"/>
  <c r="BF405" i="129"/>
  <c r="CE405" i="129"/>
  <c r="BJ405" i="129"/>
  <c r="AX405" i="129"/>
  <c r="CG389" i="129"/>
  <c r="BH389" i="129"/>
  <c r="CC389" i="129"/>
  <c r="AZ389" i="129"/>
  <c r="CE389" i="129"/>
  <c r="BW389" i="129"/>
  <c r="CI389" i="129"/>
  <c r="BF389" i="129"/>
  <c r="BY389" i="129"/>
  <c r="BJ389" i="129"/>
  <c r="BD389" i="129"/>
  <c r="AX389" i="129"/>
  <c r="CG373" i="129"/>
  <c r="BH373" i="129"/>
  <c r="CC373" i="129"/>
  <c r="CI373" i="129"/>
  <c r="BW373" i="129"/>
  <c r="AZ373" i="129"/>
  <c r="BY373" i="129"/>
  <c r="BD373" i="129"/>
  <c r="BJ373" i="129"/>
  <c r="BF373" i="129"/>
  <c r="AX373" i="129"/>
  <c r="CE373" i="129"/>
  <c r="BF357" i="129"/>
  <c r="BY357" i="129"/>
  <c r="BD357" i="129"/>
  <c r="CG357" i="129"/>
  <c r="CC357" i="129"/>
  <c r="AX357" i="129"/>
  <c r="BH357" i="129"/>
  <c r="AZ357" i="129"/>
  <c r="CI357" i="129"/>
  <c r="BJ357" i="129"/>
  <c r="BW357" i="129"/>
  <c r="CE357" i="129"/>
  <c r="BH341" i="129"/>
  <c r="AX341" i="129"/>
  <c r="BF341" i="129"/>
  <c r="CI341" i="129"/>
  <c r="BD341" i="129"/>
  <c r="BY341" i="129"/>
  <c r="BW341" i="129"/>
  <c r="CG341" i="129"/>
  <c r="CC341" i="129"/>
  <c r="BJ341" i="129"/>
  <c r="CE341" i="129"/>
  <c r="AZ341" i="129"/>
  <c r="CG333" i="129"/>
  <c r="CC333" i="129"/>
  <c r="BH333" i="129"/>
  <c r="AX333" i="129"/>
  <c r="AZ333" i="129"/>
  <c r="BF333" i="129"/>
  <c r="BY333" i="129"/>
  <c r="BD333" i="129"/>
  <c r="BW333" i="129"/>
  <c r="BJ333" i="129"/>
  <c r="CE333" i="129"/>
  <c r="CI333" i="129"/>
  <c r="CE325" i="129"/>
  <c r="BD325" i="129"/>
  <c r="BY325" i="129"/>
  <c r="BW325" i="129"/>
  <c r="CG325" i="129"/>
  <c r="BH325" i="129"/>
  <c r="CC325" i="129"/>
  <c r="BF325" i="129"/>
  <c r="CI325" i="129"/>
  <c r="AZ325" i="129"/>
  <c r="AX325" i="129"/>
  <c r="BJ325" i="129"/>
  <c r="CI317" i="129"/>
  <c r="AZ317" i="129"/>
  <c r="CG317" i="129"/>
  <c r="BH317" i="129"/>
  <c r="CC317" i="129"/>
  <c r="BW317" i="129"/>
  <c r="BJ317" i="129"/>
  <c r="BF317" i="129"/>
  <c r="AX317" i="129"/>
  <c r="CE317" i="129"/>
  <c r="BY317" i="129"/>
  <c r="BD317" i="129"/>
  <c r="AZ309" i="129"/>
  <c r="CG309" i="129"/>
  <c r="BH309" i="129"/>
  <c r="BD309" i="129"/>
  <c r="BY309" i="129"/>
  <c r="BJ309" i="129"/>
  <c r="CI309" i="129"/>
  <c r="AX309" i="129"/>
  <c r="BW309" i="129"/>
  <c r="BF309" i="129"/>
  <c r="CE309" i="129"/>
  <c r="CC309" i="129"/>
  <c r="BH301" i="129"/>
  <c r="CG301" i="129"/>
  <c r="AZ301" i="129"/>
  <c r="CC301" i="129"/>
  <c r="CE301" i="129"/>
  <c r="CI301" i="129"/>
  <c r="BY301" i="129"/>
  <c r="BW301" i="129"/>
  <c r="BD301" i="129"/>
  <c r="BJ301" i="129"/>
  <c r="BF301" i="129"/>
  <c r="AX301" i="129"/>
  <c r="CG293" i="129"/>
  <c r="BJ293" i="129"/>
  <c r="CC293" i="129"/>
  <c r="BH293" i="129"/>
  <c r="AZ293" i="129"/>
  <c r="BF293" i="129"/>
  <c r="BW293" i="129"/>
  <c r="BD293" i="129"/>
  <c r="CI293" i="129"/>
  <c r="CE293" i="129"/>
  <c r="BY293" i="129"/>
  <c r="AX293" i="129"/>
  <c r="CG285" i="129"/>
  <c r="BJ285" i="129"/>
  <c r="BH285" i="129"/>
  <c r="BY285" i="129"/>
  <c r="CI285" i="129"/>
  <c r="CC285" i="129"/>
  <c r="AZ285" i="129"/>
  <c r="BD285" i="129"/>
  <c r="BF285" i="129"/>
  <c r="CE285" i="129"/>
  <c r="BW285" i="129"/>
  <c r="AX285" i="129"/>
  <c r="BD277" i="129"/>
  <c r="CG277" i="129"/>
  <c r="BW277" i="129"/>
  <c r="CC277" i="129"/>
  <c r="AZ277" i="129"/>
  <c r="CE277" i="129"/>
  <c r="BH277" i="129"/>
  <c r="AX277" i="129"/>
  <c r="BJ277" i="129"/>
  <c r="BF277" i="129"/>
  <c r="CI277" i="129"/>
  <c r="BY277" i="129"/>
  <c r="CC269" i="129"/>
  <c r="AZ269" i="129"/>
  <c r="CG269" i="129"/>
  <c r="BH269" i="129"/>
  <c r="BJ269" i="129"/>
  <c r="BF269" i="129"/>
  <c r="AX269" i="129"/>
  <c r="CE269" i="129"/>
  <c r="CI269" i="129"/>
  <c r="BY269" i="129"/>
  <c r="BW269" i="129"/>
  <c r="BD269" i="129"/>
  <c r="AZ261" i="129"/>
  <c r="CG261" i="129"/>
  <c r="BH261" i="129"/>
  <c r="CC261" i="129"/>
  <c r="CI261" i="129"/>
  <c r="CE261" i="129"/>
  <c r="AX261" i="129"/>
  <c r="BJ261" i="129"/>
  <c r="BY261" i="129"/>
  <c r="BF261" i="129"/>
  <c r="BD261" i="129"/>
  <c r="BW261" i="129"/>
  <c r="CG253" i="129"/>
  <c r="CE253" i="129"/>
  <c r="BW253" i="129"/>
  <c r="BD253" i="129"/>
  <c r="CC253" i="129"/>
  <c r="AZ253" i="129"/>
  <c r="BH253" i="129"/>
  <c r="BF253" i="129"/>
  <c r="BY253" i="129"/>
  <c r="AX253" i="129"/>
  <c r="BJ253" i="129"/>
  <c r="CI253" i="129"/>
  <c r="BH245" i="129"/>
  <c r="AZ245" i="129"/>
  <c r="CG245" i="129"/>
  <c r="CI245" i="129"/>
  <c r="BF245" i="129"/>
  <c r="BY245" i="129"/>
  <c r="AX245" i="129"/>
  <c r="BD245" i="129"/>
  <c r="BJ245" i="129"/>
  <c r="CC245" i="129"/>
  <c r="BW245" i="129"/>
  <c r="CE245" i="129"/>
  <c r="CG237" i="129"/>
  <c r="BH237" i="129"/>
  <c r="CC237" i="129"/>
  <c r="AZ237" i="129"/>
  <c r="BW237" i="129"/>
  <c r="CI237" i="129"/>
  <c r="BJ237" i="129"/>
  <c r="BF237" i="129"/>
  <c r="AX237" i="129"/>
  <c r="BY237" i="129"/>
  <c r="BD237" i="129"/>
  <c r="CE237" i="129"/>
  <c r="CG229" i="129"/>
  <c r="CC229" i="129"/>
  <c r="BH229" i="129"/>
  <c r="AZ229" i="129"/>
  <c r="BW229" i="129"/>
  <c r="AX229" i="129"/>
  <c r="BY229" i="129"/>
  <c r="BJ229" i="129"/>
  <c r="CI229" i="129"/>
  <c r="BF229" i="129"/>
  <c r="BD229" i="129"/>
  <c r="CE229" i="129"/>
  <c r="AZ221" i="129"/>
  <c r="CG221" i="129"/>
  <c r="BH221" i="129"/>
  <c r="CC221" i="129"/>
  <c r="AX221" i="129"/>
  <c r="CI221" i="129"/>
  <c r="BJ221" i="129"/>
  <c r="BD221" i="129"/>
  <c r="BY221" i="129"/>
  <c r="BW221" i="129"/>
  <c r="BF221" i="129"/>
  <c r="CE221" i="129"/>
  <c r="CG213" i="129"/>
  <c r="BJ213" i="129"/>
  <c r="AZ213" i="129"/>
  <c r="CC213" i="129"/>
  <c r="BH213" i="129"/>
  <c r="AX213" i="129"/>
  <c r="BF213" i="129"/>
  <c r="BD213" i="129"/>
  <c r="BW213" i="129"/>
  <c r="CE213" i="129"/>
  <c r="CI213" i="129"/>
  <c r="BY213" i="129"/>
  <c r="BH205" i="129"/>
  <c r="CI205" i="129"/>
  <c r="BD205" i="129"/>
  <c r="BW205" i="129"/>
  <c r="AZ205" i="129"/>
  <c r="CG205" i="129"/>
  <c r="CE205" i="129"/>
  <c r="CC205" i="129"/>
  <c r="AX205" i="129"/>
  <c r="BJ205" i="129"/>
  <c r="BY205" i="129"/>
  <c r="BF205" i="129"/>
  <c r="CG197" i="129"/>
  <c r="BW197" i="129"/>
  <c r="CE197" i="129"/>
  <c r="AZ197" i="129"/>
  <c r="CC197" i="129"/>
  <c r="BH197" i="129"/>
  <c r="BD197" i="129"/>
  <c r="CI197" i="129"/>
  <c r="BJ197" i="129"/>
  <c r="AX197" i="129"/>
  <c r="BF197" i="129"/>
  <c r="BY197" i="129"/>
  <c r="AZ189" i="129"/>
  <c r="CG189" i="129"/>
  <c r="BH189" i="129"/>
  <c r="CC189" i="129"/>
  <c r="CE189" i="129"/>
  <c r="BD189" i="129"/>
  <c r="BJ189" i="129"/>
  <c r="BW189" i="129"/>
  <c r="CI189" i="129"/>
  <c r="AX189" i="129"/>
  <c r="BF189" i="129"/>
  <c r="BY189" i="129"/>
  <c r="AZ181" i="129"/>
  <c r="CG181" i="129"/>
  <c r="BH181" i="129"/>
  <c r="CC181" i="129"/>
  <c r="BD181" i="129"/>
  <c r="CE181" i="129"/>
  <c r="BJ181" i="129"/>
  <c r="BW181" i="129"/>
  <c r="CI181" i="129"/>
  <c r="AX181" i="129"/>
  <c r="BF181" i="129"/>
  <c r="BY181" i="129"/>
  <c r="AZ173" i="129"/>
  <c r="CG173" i="129"/>
  <c r="BH173" i="129"/>
  <c r="CC173" i="129"/>
  <c r="CE173" i="129"/>
  <c r="CI173" i="129"/>
  <c r="BJ173" i="129"/>
  <c r="BD173" i="129"/>
  <c r="BF173" i="129"/>
  <c r="BY173" i="129"/>
  <c r="BW173" i="129"/>
  <c r="AX173" i="129"/>
  <c r="BF165" i="129"/>
  <c r="BY165" i="129"/>
  <c r="CG165" i="129"/>
  <c r="CE165" i="129"/>
  <c r="AZ165" i="129"/>
  <c r="CC165" i="129"/>
  <c r="AX165" i="129"/>
  <c r="BH165" i="129"/>
  <c r="BD165" i="129"/>
  <c r="BJ165" i="129"/>
  <c r="CI165" i="129"/>
  <c r="BW165" i="129"/>
  <c r="CG157" i="129"/>
  <c r="CE157" i="129"/>
  <c r="BH157" i="129"/>
  <c r="CC157" i="129"/>
  <c r="BD157" i="129"/>
  <c r="CI157" i="129"/>
  <c r="BW157" i="129"/>
  <c r="AX157" i="129"/>
  <c r="BY157" i="129"/>
  <c r="BF157" i="129"/>
  <c r="AZ157" i="129"/>
  <c r="BJ157" i="129"/>
  <c r="CG149" i="129"/>
  <c r="BW149" i="129"/>
  <c r="CE149" i="129"/>
  <c r="CC149" i="129"/>
  <c r="BH149" i="129"/>
  <c r="AX149" i="129"/>
  <c r="BF149" i="129"/>
  <c r="CI149" i="129"/>
  <c r="BY149" i="129"/>
  <c r="BD149" i="129"/>
  <c r="AZ149" i="129"/>
  <c r="BJ149" i="129"/>
  <c r="BF141" i="129"/>
  <c r="CI141" i="129"/>
  <c r="BY141" i="129"/>
  <c r="BD141" i="129"/>
  <c r="CG141" i="129"/>
  <c r="BW141" i="129"/>
  <c r="CC141" i="129"/>
  <c r="BH141" i="129"/>
  <c r="AX141" i="129"/>
  <c r="CE141" i="129"/>
  <c r="AZ141" i="129"/>
  <c r="BJ141" i="129"/>
  <c r="BF133" i="129"/>
  <c r="AX133" i="129"/>
  <c r="BY133" i="129"/>
  <c r="BD133" i="129"/>
  <c r="CG133" i="129"/>
  <c r="BW133" i="129"/>
  <c r="CE133" i="129"/>
  <c r="CC133" i="129"/>
  <c r="AZ133" i="129"/>
  <c r="BH133" i="129"/>
  <c r="BJ133" i="129"/>
  <c r="CI133" i="129"/>
  <c r="CG125" i="129"/>
  <c r="AZ125" i="129"/>
  <c r="CC125" i="129"/>
  <c r="BH125" i="129"/>
  <c r="BD125" i="129"/>
  <c r="BY125" i="129"/>
  <c r="BF125" i="129"/>
  <c r="BW125" i="129"/>
  <c r="BJ125" i="129"/>
  <c r="CI125" i="129"/>
  <c r="AX125" i="129"/>
  <c r="CE125" i="129"/>
  <c r="AZ117" i="129"/>
  <c r="CG117" i="129"/>
  <c r="CC117" i="129"/>
  <c r="BH117" i="129"/>
  <c r="BD117" i="129"/>
  <c r="BJ117" i="129"/>
  <c r="CI117" i="129"/>
  <c r="CE117" i="129"/>
  <c r="BW117" i="129"/>
  <c r="BY117" i="129"/>
  <c r="BF117" i="129"/>
  <c r="AX117" i="129"/>
  <c r="CG109" i="129"/>
  <c r="CC109" i="129"/>
  <c r="BH109" i="129"/>
  <c r="AZ109" i="129"/>
  <c r="BW109" i="129"/>
  <c r="BF109" i="129"/>
  <c r="CE109" i="129"/>
  <c r="BY109" i="129"/>
  <c r="BD109" i="129"/>
  <c r="CI109" i="129"/>
  <c r="BJ109" i="129"/>
  <c r="AX109" i="129"/>
  <c r="CG101" i="129"/>
  <c r="CC101" i="129"/>
  <c r="BH101" i="129"/>
  <c r="AZ101" i="129"/>
  <c r="BY101" i="129"/>
  <c r="BW101" i="129"/>
  <c r="CI101" i="129"/>
  <c r="CE101" i="129"/>
  <c r="BJ101" i="129"/>
  <c r="BD101" i="129"/>
  <c r="BF101" i="129"/>
  <c r="AX101" i="129"/>
  <c r="CG93" i="129"/>
  <c r="AZ93" i="129"/>
  <c r="CC93" i="129"/>
  <c r="BH93" i="129"/>
  <c r="BF93" i="129"/>
  <c r="BY93" i="129"/>
  <c r="CE93" i="129"/>
  <c r="BJ93" i="129"/>
  <c r="BD93" i="129"/>
  <c r="CI93" i="129"/>
  <c r="BW93" i="129"/>
  <c r="AX93" i="129"/>
  <c r="CC85" i="129"/>
  <c r="AZ85" i="129"/>
  <c r="CI85" i="129"/>
  <c r="CG85" i="129"/>
  <c r="BH85" i="129"/>
  <c r="CE85" i="129"/>
  <c r="BD85" i="129"/>
  <c r="BJ85" i="129"/>
  <c r="BY85" i="129"/>
  <c r="AX85" i="129"/>
  <c r="BF85" i="129"/>
  <c r="BW85" i="129"/>
  <c r="AZ77" i="129"/>
  <c r="CG77" i="129"/>
  <c r="BH77" i="129"/>
  <c r="CC77" i="129"/>
  <c r="BF77" i="129"/>
  <c r="BW77" i="129"/>
  <c r="BY77" i="129"/>
  <c r="CI77" i="129"/>
  <c r="BJ77" i="129"/>
  <c r="BD77" i="129"/>
  <c r="CE77" i="129"/>
  <c r="AX77" i="129"/>
  <c r="CE69" i="129"/>
  <c r="CC69" i="129"/>
  <c r="BH69" i="129"/>
  <c r="BD69" i="129"/>
  <c r="CI69" i="129"/>
  <c r="BW69" i="129"/>
  <c r="CG69" i="129"/>
  <c r="BY69" i="129"/>
  <c r="AZ69" i="129"/>
  <c r="BJ69" i="129"/>
  <c r="Y69" i="129"/>
  <c r="AK69" i="129"/>
  <c r="BF69" i="129"/>
  <c r="AX69" i="129"/>
  <c r="AE69" i="129"/>
  <c r="BH61" i="129"/>
  <c r="BD61" i="129"/>
  <c r="CC61" i="129"/>
  <c r="CG61" i="129"/>
  <c r="BW61" i="129"/>
  <c r="AZ61" i="129"/>
  <c r="CE61" i="129"/>
  <c r="AE61" i="129"/>
  <c r="AX61" i="129"/>
  <c r="BY61" i="129"/>
  <c r="CI61" i="129"/>
  <c r="BJ61" i="129"/>
  <c r="BF61" i="129"/>
  <c r="Y61" i="129"/>
  <c r="AK61" i="129"/>
  <c r="AZ53" i="129"/>
  <c r="CG53" i="129"/>
  <c r="CC53" i="129"/>
  <c r="BH53" i="129"/>
  <c r="BD53" i="129"/>
  <c r="AK53" i="129"/>
  <c r="AX53" i="129"/>
  <c r="CI53" i="129"/>
  <c r="BJ53" i="129"/>
  <c r="CE53" i="129"/>
  <c r="Y53" i="129"/>
  <c r="BW53" i="129"/>
  <c r="BF53" i="129"/>
  <c r="AE53" i="129"/>
  <c r="BY53" i="129"/>
  <c r="AZ45" i="129"/>
  <c r="CG45" i="129"/>
  <c r="CC45" i="129"/>
  <c r="BH45" i="129"/>
  <c r="BY45" i="129"/>
  <c r="BJ45" i="129"/>
  <c r="CE45" i="129"/>
  <c r="AE45" i="129"/>
  <c r="Y45" i="129"/>
  <c r="BW45" i="129"/>
  <c r="BD45" i="129"/>
  <c r="AK45" i="129"/>
  <c r="AX45" i="129"/>
  <c r="CI45" i="129"/>
  <c r="BF45" i="129"/>
  <c r="AZ37" i="129"/>
  <c r="CG37" i="129"/>
  <c r="CC37" i="129"/>
  <c r="BH37" i="129"/>
  <c r="CE37" i="129"/>
  <c r="BY37" i="129"/>
  <c r="AE37" i="129"/>
  <c r="BF37" i="129"/>
  <c r="BD37" i="129"/>
  <c r="AK37" i="129"/>
  <c r="AX37" i="129"/>
  <c r="CI37" i="129"/>
  <c r="BJ37" i="129"/>
  <c r="Y37" i="129"/>
  <c r="BW37" i="129"/>
  <c r="AZ29" i="129"/>
  <c r="CG29" i="129"/>
  <c r="CC29" i="129"/>
  <c r="BH29" i="129"/>
  <c r="AE29" i="129"/>
  <c r="BF29" i="129"/>
  <c r="BJ29" i="129"/>
  <c r="CE29" i="129"/>
  <c r="BD29" i="129"/>
  <c r="AX29" i="129"/>
  <c r="BW29" i="129"/>
  <c r="CI29" i="129"/>
  <c r="BY29" i="129"/>
  <c r="AK29" i="129"/>
  <c r="Y29" i="129"/>
  <c r="CI520" i="129"/>
  <c r="BN520" i="129"/>
  <c r="CG520" i="129"/>
  <c r="BJ520" i="129"/>
  <c r="CS520" i="129"/>
  <c r="FI520" i="129" s="1"/>
  <c r="CE520" i="129"/>
  <c r="BW520" i="129"/>
  <c r="AZ520" i="129"/>
  <c r="BH520" i="129"/>
  <c r="CK520" i="129"/>
  <c r="CC520" i="129"/>
  <c r="BL520" i="129"/>
  <c r="CA520" i="129"/>
  <c r="AX520" i="129"/>
  <c r="BF520" i="129"/>
  <c r="CM520" i="129"/>
  <c r="BY520" i="129"/>
  <c r="AU520" i="129"/>
  <c r="BD520" i="129"/>
  <c r="AO520" i="129"/>
  <c r="BT520" i="129"/>
  <c r="BB520" i="129"/>
  <c r="CG456" i="129"/>
  <c r="BW456" i="129"/>
  <c r="AZ456" i="129"/>
  <c r="CE456" i="129"/>
  <c r="CC456" i="129"/>
  <c r="BH456" i="129"/>
  <c r="BD456" i="129"/>
  <c r="BJ456" i="129"/>
  <c r="BY456" i="129"/>
  <c r="CI456" i="129"/>
  <c r="AX456" i="129"/>
  <c r="BF456" i="129"/>
  <c r="BH392" i="129"/>
  <c r="CC392" i="129"/>
  <c r="CI392" i="129"/>
  <c r="AZ392" i="129"/>
  <c r="CG392" i="129"/>
  <c r="BF392" i="129"/>
  <c r="BY392" i="129"/>
  <c r="BJ392" i="129"/>
  <c r="BD392" i="129"/>
  <c r="BW392" i="129"/>
  <c r="CE392" i="129"/>
  <c r="AX392" i="129"/>
  <c r="CG328" i="129"/>
  <c r="BH328" i="129"/>
  <c r="CC328" i="129"/>
  <c r="BF328" i="129"/>
  <c r="AZ328" i="129"/>
  <c r="AX328" i="129"/>
  <c r="BD328" i="129"/>
  <c r="BJ328" i="129"/>
  <c r="CE328" i="129"/>
  <c r="BY328" i="129"/>
  <c r="CI328" i="129"/>
  <c r="BW328" i="129"/>
  <c r="CE280" i="129"/>
  <c r="AZ280" i="129"/>
  <c r="BD280" i="129"/>
  <c r="CI280" i="129"/>
  <c r="BH280" i="129"/>
  <c r="CC280" i="129"/>
  <c r="BW280" i="129"/>
  <c r="CG280" i="129"/>
  <c r="BJ280" i="129"/>
  <c r="BF280" i="129"/>
  <c r="AX280" i="129"/>
  <c r="BY280" i="129"/>
  <c r="AZ224" i="129"/>
  <c r="CG224" i="129"/>
  <c r="CE224" i="129"/>
  <c r="BH224" i="129"/>
  <c r="CC224" i="129"/>
  <c r="BF224" i="129"/>
  <c r="CI224" i="129"/>
  <c r="AX224" i="129"/>
  <c r="BJ224" i="129"/>
  <c r="BY224" i="129"/>
  <c r="BD224" i="129"/>
  <c r="BW224" i="129"/>
  <c r="AZ176" i="129"/>
  <c r="CG176" i="129"/>
  <c r="CC176" i="129"/>
  <c r="BH176" i="129"/>
  <c r="CI176" i="129"/>
  <c r="BF176" i="129"/>
  <c r="BJ176" i="129"/>
  <c r="BD176" i="129"/>
  <c r="CE176" i="129"/>
  <c r="BW176" i="129"/>
  <c r="BY176" i="129"/>
  <c r="AX176" i="129"/>
  <c r="BH120" i="129"/>
  <c r="CI120" i="129"/>
  <c r="CC120" i="129"/>
  <c r="CG120" i="129"/>
  <c r="BF120" i="129"/>
  <c r="CE120" i="129"/>
  <c r="BJ120" i="129"/>
  <c r="AZ120" i="129"/>
  <c r="BD120" i="129"/>
  <c r="BW120" i="129"/>
  <c r="BY120" i="129"/>
  <c r="AX120" i="129"/>
  <c r="CG511" i="129"/>
  <c r="CC511" i="129"/>
  <c r="BH511" i="129"/>
  <c r="AZ511" i="129"/>
  <c r="AX511" i="129"/>
  <c r="BY511" i="129"/>
  <c r="BD511" i="129"/>
  <c r="BW511" i="129"/>
  <c r="BF511" i="129"/>
  <c r="BJ511" i="129"/>
  <c r="CI511" i="129"/>
  <c r="CE511" i="129"/>
  <c r="BF517" i="129"/>
  <c r="CC517" i="129"/>
  <c r="BY517" i="129"/>
  <c r="AZ517" i="129"/>
  <c r="CG517" i="129"/>
  <c r="AX517" i="129"/>
  <c r="BH517" i="129"/>
  <c r="BJ517" i="129"/>
  <c r="CE517" i="129"/>
  <c r="CI517" i="129"/>
  <c r="BW517" i="129"/>
  <c r="BD517" i="129"/>
  <c r="CM493" i="129"/>
  <c r="CC493" i="129"/>
  <c r="BT493" i="129"/>
  <c r="BF493" i="129"/>
  <c r="AX493" i="129"/>
  <c r="CA493" i="129"/>
  <c r="BD493" i="129"/>
  <c r="AU493" i="129"/>
  <c r="BY493" i="129"/>
  <c r="BL493" i="129"/>
  <c r="BB493" i="129"/>
  <c r="AO493" i="129"/>
  <c r="CG493" i="129"/>
  <c r="BJ493" i="129"/>
  <c r="CS493" i="129"/>
  <c r="FI493" i="129" s="1"/>
  <c r="CE493" i="129"/>
  <c r="BW493" i="129"/>
  <c r="AZ493" i="129"/>
  <c r="CI493" i="129"/>
  <c r="BN493" i="129"/>
  <c r="BH493" i="129"/>
  <c r="CK493" i="129"/>
  <c r="CE477" i="129"/>
  <c r="BW477" i="129"/>
  <c r="BH477" i="129"/>
  <c r="CC477" i="129"/>
  <c r="BT477" i="129"/>
  <c r="CM477" i="129"/>
  <c r="BD477" i="129"/>
  <c r="AU477" i="129"/>
  <c r="CK477" i="129"/>
  <c r="CA477" i="129"/>
  <c r="BN477" i="129"/>
  <c r="AO477" i="129"/>
  <c r="BY477" i="129"/>
  <c r="BJ477" i="129"/>
  <c r="CS477" i="129"/>
  <c r="FI477" i="129" s="1"/>
  <c r="AZ477" i="129"/>
  <c r="CI477" i="129"/>
  <c r="BL477" i="129"/>
  <c r="AX477" i="129"/>
  <c r="CG477" i="129"/>
  <c r="BF477" i="129"/>
  <c r="BB477" i="129"/>
  <c r="BH461" i="129"/>
  <c r="CG461" i="129"/>
  <c r="BW461" i="129"/>
  <c r="CC461" i="129"/>
  <c r="BD461" i="129"/>
  <c r="AZ461" i="129"/>
  <c r="CE461" i="129"/>
  <c r="BF461" i="129"/>
  <c r="BY461" i="129"/>
  <c r="CI461" i="129"/>
  <c r="BJ461" i="129"/>
  <c r="AX461" i="129"/>
  <c r="BY445" i="129"/>
  <c r="CG445" i="129"/>
  <c r="AZ445" i="129"/>
  <c r="CC445" i="129"/>
  <c r="BH445" i="129"/>
  <c r="AX445" i="129"/>
  <c r="BF445" i="129"/>
  <c r="BD445" i="129"/>
  <c r="BJ445" i="129"/>
  <c r="CE445" i="129"/>
  <c r="CI445" i="129"/>
  <c r="BW445" i="129"/>
  <c r="CG429" i="129"/>
  <c r="AZ429" i="129"/>
  <c r="BH429" i="129"/>
  <c r="BY429" i="129"/>
  <c r="CC429" i="129"/>
  <c r="BW429" i="129"/>
  <c r="BD429" i="129"/>
  <c r="BJ429" i="129"/>
  <c r="BF429" i="129"/>
  <c r="CI429" i="129"/>
  <c r="CE429" i="129"/>
  <c r="AX429" i="129"/>
  <c r="CG413" i="129"/>
  <c r="BH413" i="129"/>
  <c r="BF413" i="129"/>
  <c r="CC413" i="129"/>
  <c r="BJ413" i="129"/>
  <c r="BW413" i="129"/>
  <c r="CE413" i="129"/>
  <c r="CI413" i="129"/>
  <c r="AZ413" i="129"/>
  <c r="BY413" i="129"/>
  <c r="BD413" i="129"/>
  <c r="AX413" i="129"/>
  <c r="CI397" i="129"/>
  <c r="BJ397" i="129"/>
  <c r="CC397" i="129"/>
  <c r="BH397" i="129"/>
  <c r="AZ397" i="129"/>
  <c r="CG397" i="129"/>
  <c r="AX397" i="129"/>
  <c r="BY397" i="129"/>
  <c r="BW397" i="129"/>
  <c r="CE397" i="129"/>
  <c r="BF397" i="129"/>
  <c r="BD397" i="129"/>
  <c r="CI381" i="129"/>
  <c r="BY381" i="129"/>
  <c r="BD381" i="129"/>
  <c r="CG381" i="129"/>
  <c r="BW381" i="129"/>
  <c r="CE381" i="129"/>
  <c r="BH381" i="129"/>
  <c r="AX381" i="129"/>
  <c r="BF381" i="129"/>
  <c r="CC381" i="129"/>
  <c r="AZ381" i="129"/>
  <c r="BJ381" i="129"/>
  <c r="CG365" i="129"/>
  <c r="BH365" i="129"/>
  <c r="CC365" i="129"/>
  <c r="CI365" i="129"/>
  <c r="BW365" i="129"/>
  <c r="BF365" i="129"/>
  <c r="BJ365" i="129"/>
  <c r="CE365" i="129"/>
  <c r="AZ365" i="129"/>
  <c r="BY365" i="129"/>
  <c r="BD365" i="129"/>
  <c r="AX365" i="129"/>
  <c r="CG349" i="129"/>
  <c r="AZ349" i="129"/>
  <c r="BH349" i="129"/>
  <c r="CC349" i="129"/>
  <c r="BY349" i="129"/>
  <c r="BD349" i="129"/>
  <c r="BJ349" i="129"/>
  <c r="BW349" i="129"/>
  <c r="CI349" i="129"/>
  <c r="BF349" i="129"/>
  <c r="CE349" i="129"/>
  <c r="AX349" i="129"/>
  <c r="BY540" i="129"/>
  <c r="BL540" i="129"/>
  <c r="BB540" i="129"/>
  <c r="CG540" i="129"/>
  <c r="BJ540" i="129"/>
  <c r="CS540" i="129"/>
  <c r="FI540" i="129" s="1"/>
  <c r="CE540" i="129"/>
  <c r="BW540" i="129"/>
  <c r="AZ540" i="129"/>
  <c r="BH540" i="129"/>
  <c r="CC540" i="129"/>
  <c r="BT540" i="129"/>
  <c r="BF540" i="129"/>
  <c r="AX540" i="129"/>
  <c r="CM540" i="129"/>
  <c r="CK540" i="129"/>
  <c r="CA540" i="129"/>
  <c r="BD540" i="129"/>
  <c r="AU540" i="129"/>
  <c r="AO540" i="129"/>
  <c r="BN540" i="129"/>
  <c r="CI540" i="129"/>
  <c r="CI532" i="129"/>
  <c r="CG532" i="129"/>
  <c r="BH532" i="129"/>
  <c r="CC532" i="129"/>
  <c r="AZ532" i="129"/>
  <c r="BJ532" i="129"/>
  <c r="BW532" i="129"/>
  <c r="BY532" i="129"/>
  <c r="BD532" i="129"/>
  <c r="BF532" i="129"/>
  <c r="CE532" i="129"/>
  <c r="AX532" i="129"/>
  <c r="CI524" i="129"/>
  <c r="CG524" i="129"/>
  <c r="BH524" i="129"/>
  <c r="AZ524" i="129"/>
  <c r="BY524" i="129"/>
  <c r="BF524" i="129"/>
  <c r="CE524" i="129"/>
  <c r="BD524" i="129"/>
  <c r="CC524" i="129"/>
  <c r="BJ524" i="129"/>
  <c r="AX524" i="129"/>
  <c r="BW524" i="129"/>
  <c r="CE516" i="129"/>
  <c r="AZ516" i="129"/>
  <c r="CC516" i="129"/>
  <c r="BH516" i="129"/>
  <c r="AX516" i="129"/>
  <c r="BF516" i="129"/>
  <c r="BW516" i="129"/>
  <c r="CG516" i="129"/>
  <c r="CI516" i="129"/>
  <c r="BD516" i="129"/>
  <c r="BY516" i="129"/>
  <c r="BJ516" i="129"/>
  <c r="BY508" i="129"/>
  <c r="CG508" i="129"/>
  <c r="AZ508" i="129"/>
  <c r="CC508" i="129"/>
  <c r="AX508" i="129"/>
  <c r="BH508" i="129"/>
  <c r="CI508" i="129"/>
  <c r="BD508" i="129"/>
  <c r="BJ508" i="129"/>
  <c r="BW508" i="129"/>
  <c r="BF508" i="129"/>
  <c r="CE508" i="129"/>
  <c r="BF500" i="129"/>
  <c r="BY500" i="129"/>
  <c r="AZ500" i="129"/>
  <c r="CG500" i="129"/>
  <c r="BH500" i="129"/>
  <c r="BJ500" i="129"/>
  <c r="CI500" i="129"/>
  <c r="BD500" i="129"/>
  <c r="CC500" i="129"/>
  <c r="BW500" i="129"/>
  <c r="CE500" i="129"/>
  <c r="AX500" i="129"/>
  <c r="CG492" i="129"/>
  <c r="BH492" i="129"/>
  <c r="AZ492" i="129"/>
  <c r="BW492" i="129"/>
  <c r="BY492" i="129"/>
  <c r="BJ492" i="129"/>
  <c r="CI492" i="129"/>
  <c r="BF492" i="129"/>
  <c r="CE492" i="129"/>
  <c r="BD492" i="129"/>
  <c r="CC492" i="129"/>
  <c r="AX492" i="129"/>
  <c r="BH484" i="129"/>
  <c r="CC484" i="129"/>
  <c r="AX484" i="129"/>
  <c r="CG484" i="129"/>
  <c r="AZ484" i="129"/>
  <c r="BJ484" i="129"/>
  <c r="BD484" i="129"/>
  <c r="BF484" i="129"/>
  <c r="BW484" i="129"/>
  <c r="CI484" i="129"/>
  <c r="BY484" i="129"/>
  <c r="CE484" i="129"/>
  <c r="CG476" i="129"/>
  <c r="BW476" i="129"/>
  <c r="CE476" i="129"/>
  <c r="AZ476" i="129"/>
  <c r="BH476" i="129"/>
  <c r="CC476" i="129"/>
  <c r="BD476" i="129"/>
  <c r="BJ476" i="129"/>
  <c r="AX476" i="129"/>
  <c r="BF476" i="129"/>
  <c r="CI476" i="129"/>
  <c r="BY476" i="129"/>
  <c r="BH468" i="129"/>
  <c r="BW468" i="129"/>
  <c r="BD468" i="129"/>
  <c r="CG468" i="129"/>
  <c r="CE468" i="129"/>
  <c r="CC468" i="129"/>
  <c r="BJ468" i="129"/>
  <c r="CI468" i="129"/>
  <c r="AX468" i="129"/>
  <c r="BY468" i="129"/>
  <c r="BF468" i="129"/>
  <c r="AZ468" i="129"/>
  <c r="CG460" i="129"/>
  <c r="BW460" i="129"/>
  <c r="CE460" i="129"/>
  <c r="BH460" i="129"/>
  <c r="BD460" i="129"/>
  <c r="AZ460" i="129"/>
  <c r="CC460" i="129"/>
  <c r="CI460" i="129"/>
  <c r="AX460" i="129"/>
  <c r="BF460" i="129"/>
  <c r="BJ460" i="129"/>
  <c r="BY460" i="129"/>
  <c r="BY452" i="129"/>
  <c r="CG452" i="129"/>
  <c r="CE452" i="129"/>
  <c r="BW452" i="129"/>
  <c r="AZ452" i="129"/>
  <c r="CC452" i="129"/>
  <c r="AX452" i="129"/>
  <c r="BH452" i="129"/>
  <c r="BF452" i="129"/>
  <c r="BJ452" i="129"/>
  <c r="BD452" i="129"/>
  <c r="CI452" i="129"/>
  <c r="BH444" i="129"/>
  <c r="CC444" i="129"/>
  <c r="AZ444" i="129"/>
  <c r="CG444" i="129"/>
  <c r="BW444" i="129"/>
  <c r="BD444" i="129"/>
  <c r="CI444" i="129"/>
  <c r="BY444" i="129"/>
  <c r="BF444" i="129"/>
  <c r="CE444" i="129"/>
  <c r="BJ444" i="129"/>
  <c r="AX444" i="129"/>
  <c r="CC436" i="129"/>
  <c r="BH436" i="129"/>
  <c r="BD436" i="129"/>
  <c r="BW436" i="129"/>
  <c r="CG436" i="129"/>
  <c r="CE436" i="129"/>
  <c r="AZ436" i="129"/>
  <c r="BJ436" i="129"/>
  <c r="CI436" i="129"/>
  <c r="BF436" i="129"/>
  <c r="BY436" i="129"/>
  <c r="AX436" i="129"/>
  <c r="CC428" i="129"/>
  <c r="AZ428" i="129"/>
  <c r="CG428" i="129"/>
  <c r="AX428" i="129"/>
  <c r="BH428" i="129"/>
  <c r="CI428" i="129"/>
  <c r="CE428" i="129"/>
  <c r="BJ428" i="129"/>
  <c r="BY428" i="129"/>
  <c r="BW428" i="129"/>
  <c r="BF428" i="129"/>
  <c r="BD428" i="129"/>
  <c r="CG420" i="129"/>
  <c r="CC420" i="129"/>
  <c r="BH420" i="129"/>
  <c r="CI420" i="129"/>
  <c r="AX420" i="129"/>
  <c r="BF420" i="129"/>
  <c r="BY420" i="129"/>
  <c r="CE420" i="129"/>
  <c r="BD420" i="129"/>
  <c r="BW420" i="129"/>
  <c r="AZ420" i="129"/>
  <c r="BJ420" i="129"/>
  <c r="BH412" i="129"/>
  <c r="CC412" i="129"/>
  <c r="BY412" i="129"/>
  <c r="CI412" i="129"/>
  <c r="AX412" i="129"/>
  <c r="CG412" i="129"/>
  <c r="BJ412" i="129"/>
  <c r="CE412" i="129"/>
  <c r="AZ412" i="129"/>
  <c r="BD412" i="129"/>
  <c r="BF412" i="129"/>
  <c r="BW412" i="129"/>
  <c r="AZ404" i="129"/>
  <c r="BJ404" i="129"/>
  <c r="CG404" i="129"/>
  <c r="BF404" i="129"/>
  <c r="BH404" i="129"/>
  <c r="CC404" i="129"/>
  <c r="BW404" i="129"/>
  <c r="BY404" i="129"/>
  <c r="CI404" i="129"/>
  <c r="CE404" i="129"/>
  <c r="BD404" i="129"/>
  <c r="AX404" i="129"/>
  <c r="CC396" i="129"/>
  <c r="BH396" i="129"/>
  <c r="CI396" i="129"/>
  <c r="CG396" i="129"/>
  <c r="AZ396" i="129"/>
  <c r="BJ396" i="129"/>
  <c r="BF396" i="129"/>
  <c r="AX396" i="129"/>
  <c r="BW396" i="129"/>
  <c r="BD396" i="129"/>
  <c r="BY396" i="129"/>
  <c r="CE396" i="129"/>
  <c r="CG388" i="129"/>
  <c r="CC388" i="129"/>
  <c r="BH388" i="129"/>
  <c r="BY388" i="129"/>
  <c r="CI388" i="129"/>
  <c r="BW388" i="129"/>
  <c r="BF388" i="129"/>
  <c r="AZ388" i="129"/>
  <c r="BJ388" i="129"/>
  <c r="CE388" i="129"/>
  <c r="BD388" i="129"/>
  <c r="AX388" i="129"/>
  <c r="CC380" i="129"/>
  <c r="BH380" i="129"/>
  <c r="CI380" i="129"/>
  <c r="BY380" i="129"/>
  <c r="CG380" i="129"/>
  <c r="BW380" i="129"/>
  <c r="CE380" i="129"/>
  <c r="BD380" i="129"/>
  <c r="AZ380" i="129"/>
  <c r="AX380" i="129"/>
  <c r="BF380" i="129"/>
  <c r="BJ380" i="129"/>
  <c r="CI372" i="129"/>
  <c r="CG372" i="129"/>
  <c r="BH372" i="129"/>
  <c r="CC372" i="129"/>
  <c r="BY372" i="129"/>
  <c r="BF372" i="129"/>
  <c r="AX372" i="129"/>
  <c r="BD372" i="129"/>
  <c r="AZ372" i="129"/>
  <c r="CE372" i="129"/>
  <c r="BJ372" i="129"/>
  <c r="BW372" i="129"/>
  <c r="CG364" i="129"/>
  <c r="BH364" i="129"/>
  <c r="CC364" i="129"/>
  <c r="AX364" i="129"/>
  <c r="BW364" i="129"/>
  <c r="AZ364" i="129"/>
  <c r="BJ364" i="129"/>
  <c r="BD364" i="129"/>
  <c r="CI364" i="129"/>
  <c r="BF364" i="129"/>
  <c r="CE364" i="129"/>
  <c r="BY364" i="129"/>
  <c r="BH356" i="129"/>
  <c r="CC356" i="129"/>
  <c r="CG356" i="129"/>
  <c r="AZ356" i="129"/>
  <c r="BJ356" i="129"/>
  <c r="BD356" i="129"/>
  <c r="BW356" i="129"/>
  <c r="CI356" i="129"/>
  <c r="BY356" i="129"/>
  <c r="BF356" i="129"/>
  <c r="CE356" i="129"/>
  <c r="AX356" i="129"/>
  <c r="AZ348" i="129"/>
  <c r="BH348" i="129"/>
  <c r="CC348" i="129"/>
  <c r="CG348" i="129"/>
  <c r="BJ348" i="129"/>
  <c r="CE348" i="129"/>
  <c r="BD348" i="129"/>
  <c r="BF348" i="129"/>
  <c r="BW348" i="129"/>
  <c r="BY348" i="129"/>
  <c r="CI348" i="129"/>
  <c r="AX348" i="129"/>
  <c r="BD340" i="129"/>
  <c r="CE340" i="129"/>
  <c r="BH340" i="129"/>
  <c r="AX340" i="129"/>
  <c r="BW340" i="129"/>
  <c r="CG340" i="129"/>
  <c r="CC340" i="129"/>
  <c r="BF340" i="129"/>
  <c r="BY340" i="129"/>
  <c r="BJ340" i="129"/>
  <c r="CI340" i="129"/>
  <c r="AZ340" i="129"/>
  <c r="AZ332" i="129"/>
  <c r="BH332" i="129"/>
  <c r="AX332" i="129"/>
  <c r="BF332" i="129"/>
  <c r="BY332" i="129"/>
  <c r="CG332" i="129"/>
  <c r="CC332" i="129"/>
  <c r="BJ332" i="129"/>
  <c r="BW332" i="129"/>
  <c r="BD332" i="129"/>
  <c r="CE332" i="129"/>
  <c r="CI332" i="129"/>
  <c r="CC324" i="129"/>
  <c r="BY324" i="129"/>
  <c r="AZ324" i="129"/>
  <c r="BD324" i="129"/>
  <c r="CI324" i="129"/>
  <c r="BH324" i="129"/>
  <c r="CG324" i="129"/>
  <c r="BW324" i="129"/>
  <c r="CE324" i="129"/>
  <c r="BJ324" i="129"/>
  <c r="BF324" i="129"/>
  <c r="AX324" i="129"/>
  <c r="CI316" i="129"/>
  <c r="AZ316" i="129"/>
  <c r="CG316" i="129"/>
  <c r="CC316" i="129"/>
  <c r="BH316" i="129"/>
  <c r="BW316" i="129"/>
  <c r="AX316" i="129"/>
  <c r="CE316" i="129"/>
  <c r="BJ316" i="129"/>
  <c r="BD316" i="129"/>
  <c r="BY316" i="129"/>
  <c r="BF316" i="129"/>
  <c r="AZ308" i="129"/>
  <c r="BJ308" i="129"/>
  <c r="CG308" i="129"/>
  <c r="BH308" i="129"/>
  <c r="BF308" i="129"/>
  <c r="CC308" i="129"/>
  <c r="BD308" i="129"/>
  <c r="CE308" i="129"/>
  <c r="BW308" i="129"/>
  <c r="BY308" i="129"/>
  <c r="AX308" i="129"/>
  <c r="CI308" i="129"/>
  <c r="BJ300" i="129"/>
  <c r="CG300" i="129"/>
  <c r="AZ300" i="129"/>
  <c r="BH300" i="129"/>
  <c r="CE300" i="129"/>
  <c r="BD300" i="129"/>
  <c r="BF300" i="129"/>
  <c r="BY300" i="129"/>
  <c r="CI300" i="129"/>
  <c r="CC300" i="129"/>
  <c r="AX300" i="129"/>
  <c r="BW300" i="129"/>
  <c r="AZ292" i="129"/>
  <c r="CG292" i="129"/>
  <c r="BJ292" i="129"/>
  <c r="AX292" i="129"/>
  <c r="CC292" i="129"/>
  <c r="BH292" i="129"/>
  <c r="BY292" i="129"/>
  <c r="BD292" i="129"/>
  <c r="BF292" i="129"/>
  <c r="CE292" i="129"/>
  <c r="CI292" i="129"/>
  <c r="BW292" i="129"/>
  <c r="BJ284" i="129"/>
  <c r="AZ284" i="129"/>
  <c r="CG284" i="129"/>
  <c r="BH284" i="129"/>
  <c r="BF284" i="129"/>
  <c r="CE284" i="129"/>
  <c r="BY284" i="129"/>
  <c r="BD284" i="129"/>
  <c r="CC284" i="129"/>
  <c r="CI284" i="129"/>
  <c r="AX284" i="129"/>
  <c r="BW284" i="129"/>
  <c r="CG276" i="129"/>
  <c r="BW276" i="129"/>
  <c r="CC276" i="129"/>
  <c r="BH276" i="129"/>
  <c r="CE276" i="129"/>
  <c r="BD276" i="129"/>
  <c r="AZ276" i="129"/>
  <c r="BY276" i="129"/>
  <c r="BJ276" i="129"/>
  <c r="CI276" i="129"/>
  <c r="BF276" i="129"/>
  <c r="AX276" i="129"/>
  <c r="CG268" i="129"/>
  <c r="AZ268" i="129"/>
  <c r="BH268" i="129"/>
  <c r="CC268" i="129"/>
  <c r="CE268" i="129"/>
  <c r="BD268" i="129"/>
  <c r="BY268" i="129"/>
  <c r="BF268" i="129"/>
  <c r="BJ268" i="129"/>
  <c r="CI268" i="129"/>
  <c r="AX268" i="129"/>
  <c r="BW268" i="129"/>
  <c r="BF260" i="129"/>
  <c r="CG260" i="129"/>
  <c r="BW260" i="129"/>
  <c r="CE260" i="129"/>
  <c r="AZ260" i="129"/>
  <c r="BH260" i="129"/>
  <c r="CC260" i="129"/>
  <c r="AX260" i="129"/>
  <c r="CI260" i="129"/>
  <c r="BJ260" i="129"/>
  <c r="BD260" i="129"/>
  <c r="BY260" i="129"/>
  <c r="CC252" i="129"/>
  <c r="AZ252" i="129"/>
  <c r="BH252" i="129"/>
  <c r="AX252" i="129"/>
  <c r="BF252" i="129"/>
  <c r="BW252" i="129"/>
  <c r="CG252" i="129"/>
  <c r="CE252" i="129"/>
  <c r="BY252" i="129"/>
  <c r="BD252" i="129"/>
  <c r="BJ252" i="129"/>
  <c r="CI252" i="129"/>
  <c r="CG244" i="129"/>
  <c r="AZ244" i="129"/>
  <c r="BH244" i="129"/>
  <c r="BW244" i="129"/>
  <c r="CC244" i="129"/>
  <c r="BJ244" i="129"/>
  <c r="CI244" i="129"/>
  <c r="AX244" i="129"/>
  <c r="BY244" i="129"/>
  <c r="BF244" i="129"/>
  <c r="BD244" i="129"/>
  <c r="CE244" i="129"/>
  <c r="BW236" i="129"/>
  <c r="CG236" i="129"/>
  <c r="AZ236" i="129"/>
  <c r="CC236" i="129"/>
  <c r="BH236" i="129"/>
  <c r="BJ236" i="129"/>
  <c r="BY236" i="129"/>
  <c r="BF236" i="129"/>
  <c r="AX236" i="129"/>
  <c r="CI236" i="129"/>
  <c r="CE236" i="129"/>
  <c r="BD236" i="129"/>
  <c r="BW228" i="129"/>
  <c r="AZ228" i="129"/>
  <c r="CG228" i="129"/>
  <c r="BH228" i="129"/>
  <c r="CC228" i="129"/>
  <c r="BJ228" i="129"/>
  <c r="BY228" i="129"/>
  <c r="AX228" i="129"/>
  <c r="BF228" i="129"/>
  <c r="CI228" i="129"/>
  <c r="BD228" i="129"/>
  <c r="CE228" i="129"/>
  <c r="CE220" i="129"/>
  <c r="BW220" i="129"/>
  <c r="AZ220" i="129"/>
  <c r="CC220" i="129"/>
  <c r="BH220" i="129"/>
  <c r="AX220" i="129"/>
  <c r="BY220" i="129"/>
  <c r="CG220" i="129"/>
  <c r="BF220" i="129"/>
  <c r="BD220" i="129"/>
  <c r="CI220" i="129"/>
  <c r="BJ220" i="129"/>
  <c r="BH212" i="129"/>
  <c r="BF212" i="129"/>
  <c r="CG212" i="129"/>
  <c r="AX212" i="129"/>
  <c r="CE212" i="129"/>
  <c r="BJ212" i="129"/>
  <c r="CC212" i="129"/>
  <c r="AZ212" i="129"/>
  <c r="BW212" i="129"/>
  <c r="BY212" i="129"/>
  <c r="CI212" i="129"/>
  <c r="BD212" i="129"/>
  <c r="BD204" i="129"/>
  <c r="CI204" i="129"/>
  <c r="BH204" i="129"/>
  <c r="CC204" i="129"/>
  <c r="AZ204" i="129"/>
  <c r="BW204" i="129"/>
  <c r="CG204" i="129"/>
  <c r="CE204" i="129"/>
  <c r="AX204" i="129"/>
  <c r="BF204" i="129"/>
  <c r="BY204" i="129"/>
  <c r="BJ204" i="129"/>
  <c r="CC196" i="129"/>
  <c r="BH196" i="129"/>
  <c r="BD196" i="129"/>
  <c r="AZ196" i="129"/>
  <c r="BW196" i="129"/>
  <c r="CG196" i="129"/>
  <c r="CE196" i="129"/>
  <c r="CI196" i="129"/>
  <c r="BJ196" i="129"/>
  <c r="AX196" i="129"/>
  <c r="BF196" i="129"/>
  <c r="BY196" i="129"/>
  <c r="AZ188" i="129"/>
  <c r="CC188" i="129"/>
  <c r="BH188" i="129"/>
  <c r="CG188" i="129"/>
  <c r="BW188" i="129"/>
  <c r="CI188" i="129"/>
  <c r="BD188" i="129"/>
  <c r="CE188" i="129"/>
  <c r="BJ188" i="129"/>
  <c r="AX188" i="129"/>
  <c r="BF188" i="129"/>
  <c r="BY188" i="129"/>
  <c r="AZ180" i="129"/>
  <c r="CG180" i="129"/>
  <c r="BH180" i="129"/>
  <c r="CC180" i="129"/>
  <c r="BD180" i="129"/>
  <c r="CI180" i="129"/>
  <c r="CE180" i="129"/>
  <c r="BJ180" i="129"/>
  <c r="BW180" i="129"/>
  <c r="BY180" i="129"/>
  <c r="AX180" i="129"/>
  <c r="BF180" i="129"/>
  <c r="CG172" i="129"/>
  <c r="CC172" i="129"/>
  <c r="BH172" i="129"/>
  <c r="AZ172" i="129"/>
  <c r="CI172" i="129"/>
  <c r="BD172" i="129"/>
  <c r="BW172" i="129"/>
  <c r="BY172" i="129"/>
  <c r="BJ172" i="129"/>
  <c r="CE172" i="129"/>
  <c r="BF172" i="129"/>
  <c r="AX172" i="129"/>
  <c r="BH164" i="129"/>
  <c r="AX164" i="129"/>
  <c r="BF164" i="129"/>
  <c r="CG164" i="129"/>
  <c r="BW164" i="129"/>
  <c r="CE164" i="129"/>
  <c r="CC164" i="129"/>
  <c r="AZ164" i="129"/>
  <c r="BJ164" i="129"/>
  <c r="BD164" i="129"/>
  <c r="BY164" i="129"/>
  <c r="CI164" i="129"/>
  <c r="CI156" i="129"/>
  <c r="BW156" i="129"/>
  <c r="CG156" i="129"/>
  <c r="CE156" i="129"/>
  <c r="BH156" i="129"/>
  <c r="CC156" i="129"/>
  <c r="BD156" i="129"/>
  <c r="AX156" i="129"/>
  <c r="BF156" i="129"/>
  <c r="BY156" i="129"/>
  <c r="AZ156" i="129"/>
  <c r="BJ156" i="129"/>
  <c r="CG148" i="129"/>
  <c r="BW148" i="129"/>
  <c r="CE148" i="129"/>
  <c r="CC148" i="129"/>
  <c r="BH148" i="129"/>
  <c r="AX148" i="129"/>
  <c r="CI148" i="129"/>
  <c r="BY148" i="129"/>
  <c r="BD148" i="129"/>
  <c r="BF148" i="129"/>
  <c r="BJ148" i="129"/>
  <c r="AZ148" i="129"/>
  <c r="CI140" i="129"/>
  <c r="BY140" i="129"/>
  <c r="BD140" i="129"/>
  <c r="CG140" i="129"/>
  <c r="BW140" i="129"/>
  <c r="CE140" i="129"/>
  <c r="BF140" i="129"/>
  <c r="AX140" i="129"/>
  <c r="BH140" i="129"/>
  <c r="CC140" i="129"/>
  <c r="AZ140" i="129"/>
  <c r="BJ140" i="129"/>
  <c r="CC132" i="129"/>
  <c r="BH132" i="129"/>
  <c r="BD132" i="129"/>
  <c r="CI132" i="129"/>
  <c r="BW132" i="129"/>
  <c r="CE132" i="129"/>
  <c r="CG132" i="129"/>
  <c r="BJ132" i="129"/>
  <c r="BF132" i="129"/>
  <c r="AZ132" i="129"/>
  <c r="AX132" i="129"/>
  <c r="BY132" i="129"/>
  <c r="CI124" i="129"/>
  <c r="CG124" i="129"/>
  <c r="BH124" i="129"/>
  <c r="CC124" i="129"/>
  <c r="BF124" i="129"/>
  <c r="BD124" i="129"/>
  <c r="BJ124" i="129"/>
  <c r="AX124" i="129"/>
  <c r="BW124" i="129"/>
  <c r="CE124" i="129"/>
  <c r="BY124" i="129"/>
  <c r="AZ124" i="129"/>
  <c r="AZ116" i="129"/>
  <c r="CG116" i="129"/>
  <c r="CC116" i="129"/>
  <c r="BH116" i="129"/>
  <c r="BJ116" i="129"/>
  <c r="BF116" i="129"/>
  <c r="CE116" i="129"/>
  <c r="BY116" i="129"/>
  <c r="BD116" i="129"/>
  <c r="BW116" i="129"/>
  <c r="CI116" i="129"/>
  <c r="AX116" i="129"/>
  <c r="CC108" i="129"/>
  <c r="BH108" i="129"/>
  <c r="AZ108" i="129"/>
  <c r="CG108" i="129"/>
  <c r="BY108" i="129"/>
  <c r="BJ108" i="129"/>
  <c r="BW108" i="129"/>
  <c r="CI108" i="129"/>
  <c r="CE108" i="129"/>
  <c r="BF108" i="129"/>
  <c r="BD108" i="129"/>
  <c r="AX108" i="129"/>
  <c r="CC100" i="129"/>
  <c r="BH100" i="129"/>
  <c r="AZ100" i="129"/>
  <c r="CG100" i="129"/>
  <c r="CE100" i="129"/>
  <c r="BW100" i="129"/>
  <c r="CI100" i="129"/>
  <c r="BF100" i="129"/>
  <c r="BD100" i="129"/>
  <c r="BJ100" i="129"/>
  <c r="BY100" i="129"/>
  <c r="AX100" i="129"/>
  <c r="CC92" i="129"/>
  <c r="AZ92" i="129"/>
  <c r="BH92" i="129"/>
  <c r="BF92" i="129"/>
  <c r="BY92" i="129"/>
  <c r="CG92" i="129"/>
  <c r="BD92" i="129"/>
  <c r="CI92" i="129"/>
  <c r="BJ92" i="129"/>
  <c r="CE92" i="129"/>
  <c r="BW92" i="129"/>
  <c r="AX92" i="129"/>
  <c r="CG84" i="129"/>
  <c r="CC84" i="129"/>
  <c r="CI84" i="129"/>
  <c r="AZ84" i="129"/>
  <c r="BH84" i="129"/>
  <c r="CE84" i="129"/>
  <c r="BD84" i="129"/>
  <c r="BY84" i="129"/>
  <c r="BF84" i="129"/>
  <c r="BW84" i="129"/>
  <c r="AX84" i="129"/>
  <c r="BJ84" i="129"/>
  <c r="CG76" i="129"/>
  <c r="BH76" i="129"/>
  <c r="CC76" i="129"/>
  <c r="AZ76" i="129"/>
  <c r="BY76" i="129"/>
  <c r="BF76" i="129"/>
  <c r="BD76" i="129"/>
  <c r="BW76" i="129"/>
  <c r="CE76" i="129"/>
  <c r="BJ76" i="129"/>
  <c r="CI76" i="129"/>
  <c r="AX76" i="129"/>
  <c r="CC68" i="129"/>
  <c r="BH68" i="129"/>
  <c r="BD68" i="129"/>
  <c r="CI68" i="129"/>
  <c r="BW68" i="129"/>
  <c r="CG68" i="129"/>
  <c r="CE68" i="129"/>
  <c r="AZ68" i="129"/>
  <c r="BJ68" i="129"/>
  <c r="BY68" i="129"/>
  <c r="AX68" i="129"/>
  <c r="Y68" i="129"/>
  <c r="AK68" i="129"/>
  <c r="BF68" i="129"/>
  <c r="AE68" i="129"/>
  <c r="AZ60" i="129"/>
  <c r="CG60" i="129"/>
  <c r="CC60" i="129"/>
  <c r="BH60" i="129"/>
  <c r="CE60" i="129"/>
  <c r="BD60" i="129"/>
  <c r="BW60" i="129"/>
  <c r="AX60" i="129"/>
  <c r="AE60" i="129"/>
  <c r="BF60" i="129"/>
  <c r="BJ60" i="129"/>
  <c r="BY60" i="129"/>
  <c r="AK60" i="129"/>
  <c r="CI60" i="129"/>
  <c r="Y60" i="129"/>
  <c r="AZ52" i="129"/>
  <c r="CG52" i="129"/>
  <c r="CC52" i="129"/>
  <c r="BH52" i="129"/>
  <c r="BW52" i="129"/>
  <c r="AK52" i="129"/>
  <c r="CI52" i="129"/>
  <c r="BF52" i="129"/>
  <c r="BJ52" i="129"/>
  <c r="BD52" i="129"/>
  <c r="CE52" i="129"/>
  <c r="Y52" i="129"/>
  <c r="AX52" i="129"/>
  <c r="AE52" i="129"/>
  <c r="BY52" i="129"/>
  <c r="AZ44" i="129"/>
  <c r="CG44" i="129"/>
  <c r="CC44" i="129"/>
  <c r="BH44" i="129"/>
  <c r="BW44" i="129"/>
  <c r="AK44" i="129"/>
  <c r="CI44" i="129"/>
  <c r="Y44" i="129"/>
  <c r="BY44" i="129"/>
  <c r="CE44" i="129"/>
  <c r="BF44" i="129"/>
  <c r="BD44" i="129"/>
  <c r="AX44" i="129"/>
  <c r="BJ44" i="129"/>
  <c r="AE44" i="129"/>
  <c r="AZ36" i="129"/>
  <c r="CG36" i="129"/>
  <c r="CC36" i="129"/>
  <c r="BH36" i="129"/>
  <c r="BW36" i="129"/>
  <c r="AK36" i="129"/>
  <c r="CI36" i="129"/>
  <c r="Y36" i="129"/>
  <c r="BY36" i="129"/>
  <c r="AX36" i="129"/>
  <c r="AE36" i="129"/>
  <c r="BD36" i="129"/>
  <c r="BF36" i="129"/>
  <c r="BJ36" i="129"/>
  <c r="CE36" i="129"/>
  <c r="AZ28" i="129"/>
  <c r="CG28" i="129"/>
  <c r="CC28" i="129"/>
  <c r="BH28" i="129"/>
  <c r="AK28" i="129"/>
  <c r="CI28" i="129"/>
  <c r="Y28" i="129"/>
  <c r="BY28" i="129"/>
  <c r="AX28" i="129"/>
  <c r="AE28" i="129"/>
  <c r="BF28" i="129"/>
  <c r="BJ28" i="129"/>
  <c r="BD28" i="129"/>
  <c r="BW28" i="129"/>
  <c r="CE28" i="129"/>
  <c r="CG536" i="129"/>
  <c r="AZ536" i="129"/>
  <c r="CC536" i="129"/>
  <c r="BH536" i="129"/>
  <c r="AX536" i="129"/>
  <c r="BF536" i="129"/>
  <c r="BY536" i="129"/>
  <c r="BJ536" i="129"/>
  <c r="BW536" i="129"/>
  <c r="CI536" i="129"/>
  <c r="BD536" i="129"/>
  <c r="CE536" i="129"/>
  <c r="CC472" i="129"/>
  <c r="BH472" i="129"/>
  <c r="CE472" i="129"/>
  <c r="AZ472" i="129"/>
  <c r="BW472" i="129"/>
  <c r="CG472" i="129"/>
  <c r="BJ472" i="129"/>
  <c r="BY472" i="129"/>
  <c r="BF472" i="129"/>
  <c r="CI472" i="129"/>
  <c r="BD472" i="129"/>
  <c r="AX472" i="129"/>
  <c r="BY408" i="129"/>
  <c r="CI408" i="129"/>
  <c r="AZ408" i="129"/>
  <c r="CG408" i="129"/>
  <c r="BJ408" i="129"/>
  <c r="AX408" i="129"/>
  <c r="BH408" i="129"/>
  <c r="CC408" i="129"/>
  <c r="BF408" i="129"/>
  <c r="BD408" i="129"/>
  <c r="CE408" i="129"/>
  <c r="BW408" i="129"/>
  <c r="BH344" i="129"/>
  <c r="CC344" i="129"/>
  <c r="BF344" i="129"/>
  <c r="AZ344" i="129"/>
  <c r="CG344" i="129"/>
  <c r="BJ344" i="129"/>
  <c r="CE344" i="129"/>
  <c r="BW344" i="129"/>
  <c r="BD344" i="129"/>
  <c r="CI344" i="129"/>
  <c r="AX344" i="129"/>
  <c r="BY344" i="129"/>
  <c r="BH288" i="129"/>
  <c r="AZ288" i="129"/>
  <c r="BJ288" i="129"/>
  <c r="CG288" i="129"/>
  <c r="BY288" i="129"/>
  <c r="BF288" i="129"/>
  <c r="CI288" i="129"/>
  <c r="BD288" i="129"/>
  <c r="CE288" i="129"/>
  <c r="BW288" i="129"/>
  <c r="AX288" i="129"/>
  <c r="CC288" i="129"/>
  <c r="BF216" i="129"/>
  <c r="CG216" i="129"/>
  <c r="BW216" i="129"/>
  <c r="CC216" i="129"/>
  <c r="AZ216" i="129"/>
  <c r="BJ216" i="129"/>
  <c r="AX216" i="129"/>
  <c r="CE216" i="129"/>
  <c r="BH216" i="129"/>
  <c r="BD216" i="129"/>
  <c r="BY216" i="129"/>
  <c r="CI216" i="129"/>
  <c r="AZ160" i="129"/>
  <c r="CG160" i="129"/>
  <c r="BH160" i="129"/>
  <c r="CC160" i="129"/>
  <c r="BD160" i="129"/>
  <c r="BW160" i="129"/>
  <c r="CI160" i="129"/>
  <c r="BY160" i="129"/>
  <c r="BJ160" i="129"/>
  <c r="BF160" i="129"/>
  <c r="AX160" i="129"/>
  <c r="CE160" i="129"/>
  <c r="CC104" i="129"/>
  <c r="BH104" i="129"/>
  <c r="AZ104" i="129"/>
  <c r="CG104" i="129"/>
  <c r="BF104" i="129"/>
  <c r="BJ104" i="129"/>
  <c r="BY104" i="129"/>
  <c r="CE104" i="129"/>
  <c r="CI104" i="129"/>
  <c r="BD104" i="129"/>
  <c r="AX104" i="129"/>
  <c r="BW104" i="129"/>
  <c r="BD527" i="129"/>
  <c r="CI527" i="129"/>
  <c r="BW527" i="129"/>
  <c r="CG527" i="129"/>
  <c r="CE527" i="129"/>
  <c r="BH527" i="129"/>
  <c r="CC527" i="129"/>
  <c r="BF527" i="129"/>
  <c r="AX527" i="129"/>
  <c r="BJ527" i="129"/>
  <c r="AZ527" i="129"/>
  <c r="BY527" i="129"/>
  <c r="BH525" i="129"/>
  <c r="AX525" i="129"/>
  <c r="CC525" i="129"/>
  <c r="BF525" i="129"/>
  <c r="AZ525" i="129"/>
  <c r="CG525" i="129"/>
  <c r="BJ525" i="129"/>
  <c r="BD525" i="129"/>
  <c r="CI525" i="129"/>
  <c r="BY525" i="129"/>
  <c r="BW525" i="129"/>
  <c r="CE525" i="129"/>
  <c r="CM531" i="129"/>
  <c r="CK531" i="129"/>
  <c r="CA531" i="129"/>
  <c r="BD531" i="129"/>
  <c r="AU531" i="129"/>
  <c r="CI531" i="129"/>
  <c r="BN531" i="129"/>
  <c r="BY531" i="129"/>
  <c r="BL531" i="129"/>
  <c r="BB531" i="129"/>
  <c r="CG531" i="129"/>
  <c r="BJ531" i="129"/>
  <c r="AO531" i="129"/>
  <c r="CS531" i="129"/>
  <c r="FI531" i="129" s="1"/>
  <c r="CE531" i="129"/>
  <c r="BW531" i="129"/>
  <c r="AZ531" i="129"/>
  <c r="BH531" i="129"/>
  <c r="BT531" i="129"/>
  <c r="BF531" i="129"/>
  <c r="CC531" i="129"/>
  <c r="AX531" i="129"/>
  <c r="AZ523" i="129"/>
  <c r="BH523" i="129"/>
  <c r="CI523" i="129"/>
  <c r="CG523" i="129"/>
  <c r="BJ523" i="129"/>
  <c r="BW523" i="129"/>
  <c r="BY523" i="129"/>
  <c r="BD523" i="129"/>
  <c r="BF523" i="129"/>
  <c r="CC523" i="129"/>
  <c r="CE523" i="129"/>
  <c r="AX523" i="129"/>
  <c r="BF515" i="129"/>
  <c r="CG515" i="129"/>
  <c r="BW515" i="129"/>
  <c r="CE515" i="129"/>
  <c r="CC515" i="129"/>
  <c r="AZ515" i="129"/>
  <c r="AX515" i="129"/>
  <c r="BH515" i="129"/>
  <c r="BD515" i="129"/>
  <c r="CI515" i="129"/>
  <c r="BJ515" i="129"/>
  <c r="BY515" i="129"/>
  <c r="AZ507" i="129"/>
  <c r="BH507" i="129"/>
  <c r="BY507" i="129"/>
  <c r="CG507" i="129"/>
  <c r="CC507" i="129"/>
  <c r="BF507" i="129"/>
  <c r="CI507" i="129"/>
  <c r="BJ507" i="129"/>
  <c r="CE507" i="129"/>
  <c r="BD507" i="129"/>
  <c r="BW507" i="129"/>
  <c r="AX507" i="129"/>
  <c r="BH499" i="129"/>
  <c r="CI499" i="129"/>
  <c r="BY499" i="129"/>
  <c r="CE499" i="129"/>
  <c r="BJ499" i="129"/>
  <c r="CG499" i="129"/>
  <c r="BF499" i="129"/>
  <c r="AZ499" i="129"/>
  <c r="AX499" i="129"/>
  <c r="BW499" i="129"/>
  <c r="BD499" i="129"/>
  <c r="CC499" i="129"/>
  <c r="CG491" i="129"/>
  <c r="CC491" i="129"/>
  <c r="BF491" i="129"/>
  <c r="BY491" i="129"/>
  <c r="AZ491" i="129"/>
  <c r="AX491" i="129"/>
  <c r="BH491" i="129"/>
  <c r="BW491" i="129"/>
  <c r="BD491" i="129"/>
  <c r="CE491" i="129"/>
  <c r="CI491" i="129"/>
  <c r="BJ491" i="129"/>
  <c r="CG483" i="129"/>
  <c r="AZ483" i="129"/>
  <c r="CC483" i="129"/>
  <c r="BH483" i="129"/>
  <c r="AX483" i="129"/>
  <c r="BF483" i="129"/>
  <c r="BW483" i="129"/>
  <c r="BD483" i="129"/>
  <c r="BJ483" i="129"/>
  <c r="CI483" i="129"/>
  <c r="CE483" i="129"/>
  <c r="BY483" i="129"/>
  <c r="BH475" i="129"/>
  <c r="CG475" i="129"/>
  <c r="CE475" i="129"/>
  <c r="CC475" i="129"/>
  <c r="BY475" i="129"/>
  <c r="AZ475" i="129"/>
  <c r="BW475" i="129"/>
  <c r="BJ475" i="129"/>
  <c r="AX475" i="129"/>
  <c r="BF475" i="129"/>
  <c r="BD475" i="129"/>
  <c r="CI475" i="129"/>
  <c r="BJ467" i="129"/>
  <c r="AZ467" i="129"/>
  <c r="BH467" i="129"/>
  <c r="CG467" i="129"/>
  <c r="BW467" i="129"/>
  <c r="BD467" i="129"/>
  <c r="CC467" i="129"/>
  <c r="CE467" i="129"/>
  <c r="BF467" i="129"/>
  <c r="BY467" i="129"/>
  <c r="CI467" i="129"/>
  <c r="AX467" i="129"/>
  <c r="CE459" i="129"/>
  <c r="AZ459" i="129"/>
  <c r="CC459" i="129"/>
  <c r="BH459" i="129"/>
  <c r="BD459" i="129"/>
  <c r="CG459" i="129"/>
  <c r="BW459" i="129"/>
  <c r="BJ459" i="129"/>
  <c r="BF459" i="129"/>
  <c r="AX459" i="129"/>
  <c r="BY459" i="129"/>
  <c r="CI459" i="129"/>
  <c r="BH451" i="129"/>
  <c r="BY451" i="129"/>
  <c r="AZ451" i="129"/>
  <c r="CG451" i="129"/>
  <c r="CE451" i="129"/>
  <c r="BJ451" i="129"/>
  <c r="BW451" i="129"/>
  <c r="BD451" i="129"/>
  <c r="CI451" i="129"/>
  <c r="CC451" i="129"/>
  <c r="AX451" i="129"/>
  <c r="BF451" i="129"/>
  <c r="CC443" i="129"/>
  <c r="BH443" i="129"/>
  <c r="BY443" i="129"/>
  <c r="CE443" i="129"/>
  <c r="BW443" i="129"/>
  <c r="CG443" i="129"/>
  <c r="BD443" i="129"/>
  <c r="BF443" i="129"/>
  <c r="BJ443" i="129"/>
  <c r="CI443" i="129"/>
  <c r="AZ443" i="129"/>
  <c r="AX443" i="129"/>
  <c r="BD435" i="129"/>
  <c r="CG435" i="129"/>
  <c r="BW435" i="129"/>
  <c r="CE435" i="129"/>
  <c r="BH435" i="129"/>
  <c r="CC435" i="129"/>
  <c r="AZ435" i="129"/>
  <c r="BJ435" i="129"/>
  <c r="BF435" i="129"/>
  <c r="AX435" i="129"/>
  <c r="BY435" i="129"/>
  <c r="CI435" i="129"/>
  <c r="CC427" i="129"/>
  <c r="BH427" i="129"/>
  <c r="AZ427" i="129"/>
  <c r="CG427" i="129"/>
  <c r="BY427" i="129"/>
  <c r="BF427" i="129"/>
  <c r="AX427" i="129"/>
  <c r="BJ427" i="129"/>
  <c r="BW427" i="129"/>
  <c r="CI427" i="129"/>
  <c r="CE427" i="129"/>
  <c r="BD427" i="129"/>
  <c r="BF419" i="129"/>
  <c r="BY419" i="129"/>
  <c r="AX419" i="129"/>
  <c r="CG419" i="129"/>
  <c r="BH419" i="129"/>
  <c r="CC419" i="129"/>
  <c r="BD419" i="129"/>
  <c r="BJ419" i="129"/>
  <c r="CE419" i="129"/>
  <c r="AZ419" i="129"/>
  <c r="BW419" i="129"/>
  <c r="CI419" i="129"/>
  <c r="AZ411" i="129"/>
  <c r="CG411" i="129"/>
  <c r="AX411" i="129"/>
  <c r="CC411" i="129"/>
  <c r="BH411" i="129"/>
  <c r="BF411" i="129"/>
  <c r="BJ411" i="129"/>
  <c r="BW411" i="129"/>
  <c r="CI411" i="129"/>
  <c r="CE411" i="129"/>
  <c r="BY411" i="129"/>
  <c r="BD411" i="129"/>
  <c r="BY403" i="129"/>
  <c r="AX403" i="129"/>
  <c r="CI403" i="129"/>
  <c r="BH403" i="129"/>
  <c r="CG403" i="129"/>
  <c r="BF403" i="129"/>
  <c r="AZ403" i="129"/>
  <c r="BD403" i="129"/>
  <c r="BJ403" i="129"/>
  <c r="CE403" i="129"/>
  <c r="BW403" i="129"/>
  <c r="CC403" i="129"/>
  <c r="AZ395" i="129"/>
  <c r="CG395" i="129"/>
  <c r="CC395" i="129"/>
  <c r="BH395" i="129"/>
  <c r="CI395" i="129"/>
  <c r="BY395" i="129"/>
  <c r="BW395" i="129"/>
  <c r="AX395" i="129"/>
  <c r="BJ395" i="129"/>
  <c r="BF395" i="129"/>
  <c r="BD395" i="129"/>
  <c r="CE395" i="129"/>
  <c r="BH387" i="129"/>
  <c r="BF387" i="129"/>
  <c r="AZ387" i="129"/>
  <c r="CG387" i="129"/>
  <c r="BJ387" i="129"/>
  <c r="CI387" i="129"/>
  <c r="CC387" i="129"/>
  <c r="BW387" i="129"/>
  <c r="BD387" i="129"/>
  <c r="BY387" i="129"/>
  <c r="CE387" i="129"/>
  <c r="AX387" i="129"/>
  <c r="BW379" i="129"/>
  <c r="CG379" i="129"/>
  <c r="CE379" i="129"/>
  <c r="CC379" i="129"/>
  <c r="BH379" i="129"/>
  <c r="BD379" i="129"/>
  <c r="CI379" i="129"/>
  <c r="AZ379" i="129"/>
  <c r="BF379" i="129"/>
  <c r="BY379" i="129"/>
  <c r="AX379" i="129"/>
  <c r="BJ379" i="129"/>
  <c r="CI371" i="129"/>
  <c r="CG371" i="129"/>
  <c r="BH371" i="129"/>
  <c r="CC371" i="129"/>
  <c r="CE371" i="129"/>
  <c r="AX371" i="129"/>
  <c r="BY371" i="129"/>
  <c r="BJ371" i="129"/>
  <c r="AZ371" i="129"/>
  <c r="BF371" i="129"/>
  <c r="BD371" i="129"/>
  <c r="BW371" i="129"/>
  <c r="CG363" i="129"/>
  <c r="AX363" i="129"/>
  <c r="CC363" i="129"/>
  <c r="BH363" i="129"/>
  <c r="CI363" i="129"/>
  <c r="BY363" i="129"/>
  <c r="AZ363" i="129"/>
  <c r="BW363" i="129"/>
  <c r="BD363" i="129"/>
  <c r="BJ363" i="129"/>
  <c r="CE363" i="129"/>
  <c r="BF363" i="129"/>
  <c r="CI355" i="129"/>
  <c r="BJ355" i="129"/>
  <c r="BY355" i="129"/>
  <c r="AZ355" i="129"/>
  <c r="CS355" i="129"/>
  <c r="FI355" i="129" s="1"/>
  <c r="CG355" i="129"/>
  <c r="BH355" i="129"/>
  <c r="CE355" i="129"/>
  <c r="BW355" i="129"/>
  <c r="BF355" i="129"/>
  <c r="AX355" i="129"/>
  <c r="BT355" i="129"/>
  <c r="BN355" i="129"/>
  <c r="AU355" i="129"/>
  <c r="CA355" i="129"/>
  <c r="AO355" i="129"/>
  <c r="CK355" i="129"/>
  <c r="CC355" i="129"/>
  <c r="BD355" i="129"/>
  <c r="BB355" i="129"/>
  <c r="CM355" i="129"/>
  <c r="BL355" i="129"/>
  <c r="CG347" i="129"/>
  <c r="CC347" i="129"/>
  <c r="AZ347" i="129"/>
  <c r="BH347" i="129"/>
  <c r="BY347" i="129"/>
  <c r="BD347" i="129"/>
  <c r="CE347" i="129"/>
  <c r="BW347" i="129"/>
  <c r="BJ347" i="129"/>
  <c r="CI347" i="129"/>
  <c r="BF347" i="129"/>
  <c r="AX347" i="129"/>
  <c r="BF339" i="129"/>
  <c r="BY339" i="129"/>
  <c r="CE339" i="129"/>
  <c r="CG339" i="129"/>
  <c r="BH339" i="129"/>
  <c r="CC339" i="129"/>
  <c r="AX339" i="129"/>
  <c r="BW339" i="129"/>
  <c r="CI339" i="129"/>
  <c r="BD339" i="129"/>
  <c r="BJ339" i="129"/>
  <c r="AZ339" i="129"/>
  <c r="BH331" i="129"/>
  <c r="AX331" i="129"/>
  <c r="BY331" i="129"/>
  <c r="CG331" i="129"/>
  <c r="AZ331" i="129"/>
  <c r="BF331" i="129"/>
  <c r="CC331" i="129"/>
  <c r="BJ331" i="129"/>
  <c r="CE331" i="129"/>
  <c r="BW331" i="129"/>
  <c r="BD331" i="129"/>
  <c r="CI331" i="129"/>
  <c r="BH323" i="129"/>
  <c r="AX323" i="129"/>
  <c r="BF323" i="129"/>
  <c r="CI323" i="129"/>
  <c r="BY323" i="129"/>
  <c r="BD323" i="129"/>
  <c r="CG323" i="129"/>
  <c r="CC323" i="129"/>
  <c r="BJ323" i="129"/>
  <c r="AZ323" i="129"/>
  <c r="BW323" i="129"/>
  <c r="CE323" i="129"/>
  <c r="CI315" i="129"/>
  <c r="AZ315" i="129"/>
  <c r="CG315" i="129"/>
  <c r="BH315" i="129"/>
  <c r="CC315" i="129"/>
  <c r="BW315" i="129"/>
  <c r="BF315" i="129"/>
  <c r="AX315" i="129"/>
  <c r="BY315" i="129"/>
  <c r="BD315" i="129"/>
  <c r="CE315" i="129"/>
  <c r="BJ315" i="129"/>
  <c r="AZ307" i="129"/>
  <c r="CG307" i="129"/>
  <c r="BH307" i="129"/>
  <c r="BF307" i="129"/>
  <c r="CC307" i="129"/>
  <c r="BD307" i="129"/>
  <c r="CE307" i="129"/>
  <c r="BJ307" i="129"/>
  <c r="CI307" i="129"/>
  <c r="AX307" i="129"/>
  <c r="BW307" i="129"/>
  <c r="BY307" i="129"/>
  <c r="BH299" i="129"/>
  <c r="CG299" i="129"/>
  <c r="AZ299" i="129"/>
  <c r="BY299" i="129"/>
  <c r="BD299" i="129"/>
  <c r="BJ299" i="129"/>
  <c r="CC299" i="129"/>
  <c r="BF299" i="129"/>
  <c r="CI299" i="129"/>
  <c r="CE299" i="129"/>
  <c r="BW299" i="129"/>
  <c r="AX299" i="129"/>
  <c r="CC291" i="129"/>
  <c r="BH291" i="129"/>
  <c r="BY291" i="129"/>
  <c r="AZ291" i="129"/>
  <c r="AX291" i="129"/>
  <c r="CG291" i="129"/>
  <c r="CI291" i="129"/>
  <c r="BF291" i="129"/>
  <c r="BD291" i="129"/>
  <c r="BW291" i="129"/>
  <c r="CE291" i="129"/>
  <c r="BJ291" i="129"/>
  <c r="AZ283" i="129"/>
  <c r="CG283" i="129"/>
  <c r="BH283" i="129"/>
  <c r="BD283" i="129"/>
  <c r="BF283" i="129"/>
  <c r="CI283" i="129"/>
  <c r="BJ283" i="129"/>
  <c r="CC283" i="129"/>
  <c r="CE283" i="129"/>
  <c r="AX283" i="129"/>
  <c r="BW283" i="129"/>
  <c r="BY283" i="129"/>
  <c r="CG275" i="129"/>
  <c r="AZ275" i="129"/>
  <c r="BD275" i="129"/>
  <c r="BW275" i="129"/>
  <c r="BH275" i="129"/>
  <c r="CC275" i="129"/>
  <c r="CI275" i="129"/>
  <c r="BF275" i="129"/>
  <c r="AX275" i="129"/>
  <c r="BJ275" i="129"/>
  <c r="BY275" i="129"/>
  <c r="CE275" i="129"/>
  <c r="CG267" i="129"/>
  <c r="AZ267" i="129"/>
  <c r="BH267" i="129"/>
  <c r="CE267" i="129"/>
  <c r="CC267" i="129"/>
  <c r="BD267" i="129"/>
  <c r="BY267" i="129"/>
  <c r="AX267" i="129"/>
  <c r="BJ267" i="129"/>
  <c r="CI267" i="129"/>
  <c r="BF267" i="129"/>
  <c r="BW267" i="129"/>
  <c r="BD259" i="129"/>
  <c r="CG259" i="129"/>
  <c r="BW259" i="129"/>
  <c r="CE259" i="129"/>
  <c r="AZ259" i="129"/>
  <c r="CC259" i="129"/>
  <c r="BH259" i="129"/>
  <c r="BJ259" i="129"/>
  <c r="BF259" i="129"/>
  <c r="BY259" i="129"/>
  <c r="CI259" i="129"/>
  <c r="AX259" i="129"/>
  <c r="CE251" i="129"/>
  <c r="BJ251" i="129"/>
  <c r="BH251" i="129"/>
  <c r="AZ251" i="129"/>
  <c r="BW251" i="129"/>
  <c r="CG251" i="129"/>
  <c r="CI251" i="129"/>
  <c r="CC251" i="129"/>
  <c r="BY251" i="129"/>
  <c r="BD251" i="129"/>
  <c r="BF251" i="129"/>
  <c r="AX251" i="129"/>
  <c r="BH243" i="129"/>
  <c r="BW243" i="129"/>
  <c r="CG243" i="129"/>
  <c r="CC243" i="129"/>
  <c r="BD243" i="129"/>
  <c r="AZ243" i="129"/>
  <c r="BY243" i="129"/>
  <c r="BF243" i="129"/>
  <c r="AX243" i="129"/>
  <c r="BJ243" i="129"/>
  <c r="CI243" i="129"/>
  <c r="CE243" i="129"/>
  <c r="CG235" i="129"/>
  <c r="CC235" i="129"/>
  <c r="BH235" i="129"/>
  <c r="BD235" i="129"/>
  <c r="BW235" i="129"/>
  <c r="AZ235" i="129"/>
  <c r="CI235" i="129"/>
  <c r="BY235" i="129"/>
  <c r="BF235" i="129"/>
  <c r="BJ235" i="129"/>
  <c r="AX235" i="129"/>
  <c r="CE235" i="129"/>
  <c r="AZ227" i="129"/>
  <c r="CC227" i="129"/>
  <c r="BH227" i="129"/>
  <c r="CG227" i="129"/>
  <c r="BD227" i="129"/>
  <c r="BW227" i="129"/>
  <c r="BJ227" i="129"/>
  <c r="BF227" i="129"/>
  <c r="BY227" i="129"/>
  <c r="CI227" i="129"/>
  <c r="AX227" i="129"/>
  <c r="CE227" i="129"/>
  <c r="CE219" i="129"/>
  <c r="BW219" i="129"/>
  <c r="CC219" i="129"/>
  <c r="AZ219" i="129"/>
  <c r="BF219" i="129"/>
  <c r="BY219" i="129"/>
  <c r="BD219" i="129"/>
  <c r="CG219" i="129"/>
  <c r="AX219" i="129"/>
  <c r="BH219" i="129"/>
  <c r="CI219" i="129"/>
  <c r="BJ219" i="129"/>
  <c r="BY211" i="129"/>
  <c r="AZ211" i="129"/>
  <c r="BW211" i="129"/>
  <c r="CG211" i="129"/>
  <c r="CE211" i="129"/>
  <c r="BH211" i="129"/>
  <c r="BJ211" i="129"/>
  <c r="BD211" i="129"/>
  <c r="CI211" i="129"/>
  <c r="BF211" i="129"/>
  <c r="CC211" i="129"/>
  <c r="AX211" i="129"/>
  <c r="BY203" i="129"/>
  <c r="CI203" i="129"/>
  <c r="AZ203" i="129"/>
  <c r="CG203" i="129"/>
  <c r="BH203" i="129"/>
  <c r="CC203" i="129"/>
  <c r="BD203" i="129"/>
  <c r="CE203" i="129"/>
  <c r="BW203" i="129"/>
  <c r="BJ203" i="129"/>
  <c r="BF203" i="129"/>
  <c r="AX203" i="129"/>
  <c r="BD195" i="129"/>
  <c r="CG195" i="129"/>
  <c r="BW195" i="129"/>
  <c r="AZ195" i="129"/>
  <c r="CE195" i="129"/>
  <c r="BH195" i="129"/>
  <c r="CC195" i="129"/>
  <c r="CI195" i="129"/>
  <c r="BJ195" i="129"/>
  <c r="BY195" i="129"/>
  <c r="AX195" i="129"/>
  <c r="BF195" i="129"/>
  <c r="AZ187" i="129"/>
  <c r="CG187" i="129"/>
  <c r="BH187" i="129"/>
  <c r="CC187" i="129"/>
  <c r="CI187" i="129"/>
  <c r="CE187" i="129"/>
  <c r="BJ187" i="129"/>
  <c r="BW187" i="129"/>
  <c r="BD187" i="129"/>
  <c r="BY187" i="129"/>
  <c r="BF187" i="129"/>
  <c r="AX187" i="129"/>
  <c r="AZ179" i="129"/>
  <c r="CG179" i="129"/>
  <c r="BH179" i="129"/>
  <c r="CC179" i="129"/>
  <c r="BD179" i="129"/>
  <c r="CE179" i="129"/>
  <c r="BW179" i="129"/>
  <c r="CI179" i="129"/>
  <c r="BJ179" i="129"/>
  <c r="BY179" i="129"/>
  <c r="AX179" i="129"/>
  <c r="BF179" i="129"/>
  <c r="CG171" i="129"/>
  <c r="BH171" i="129"/>
  <c r="CC171" i="129"/>
  <c r="AZ171" i="129"/>
  <c r="CI171" i="129"/>
  <c r="CE171" i="129"/>
  <c r="BJ171" i="129"/>
  <c r="BW171" i="129"/>
  <c r="BD171" i="129"/>
  <c r="BY171" i="129"/>
  <c r="BF171" i="129"/>
  <c r="AX171" i="129"/>
  <c r="CG163" i="129"/>
  <c r="CE163" i="129"/>
  <c r="BW163" i="129"/>
  <c r="CC163" i="129"/>
  <c r="AZ163" i="129"/>
  <c r="BH163" i="129"/>
  <c r="BD163" i="129"/>
  <c r="BY163" i="129"/>
  <c r="BF163" i="129"/>
  <c r="BJ163" i="129"/>
  <c r="CI163" i="129"/>
  <c r="AX163" i="129"/>
  <c r="BD155" i="129"/>
  <c r="CI155" i="129"/>
  <c r="BW155" i="129"/>
  <c r="CG155" i="129"/>
  <c r="CE155" i="129"/>
  <c r="BH155" i="129"/>
  <c r="CC155" i="129"/>
  <c r="AX155" i="129"/>
  <c r="BF155" i="129"/>
  <c r="BY155" i="129"/>
  <c r="BJ155" i="129"/>
  <c r="AZ155" i="129"/>
  <c r="CI147" i="129"/>
  <c r="BY147" i="129"/>
  <c r="BD147" i="129"/>
  <c r="CG147" i="129"/>
  <c r="BW147" i="129"/>
  <c r="CE147" i="129"/>
  <c r="BF147" i="129"/>
  <c r="AX147" i="129"/>
  <c r="BH147" i="129"/>
  <c r="CC147" i="129"/>
  <c r="AZ147" i="129"/>
  <c r="BJ147" i="129"/>
  <c r="CG139" i="129"/>
  <c r="BW139" i="129"/>
  <c r="CE139" i="129"/>
  <c r="CC139" i="129"/>
  <c r="BH139" i="129"/>
  <c r="AX139" i="129"/>
  <c r="CI139" i="129"/>
  <c r="BY139" i="129"/>
  <c r="BD139" i="129"/>
  <c r="BF139" i="129"/>
  <c r="AZ139" i="129"/>
  <c r="BJ139" i="129"/>
  <c r="BD131" i="129"/>
  <c r="CG131" i="129"/>
  <c r="BW131" i="129"/>
  <c r="CE131" i="129"/>
  <c r="CC131" i="129"/>
  <c r="BH131" i="129"/>
  <c r="AZ131" i="129"/>
  <c r="AX131" i="129"/>
  <c r="BF131" i="129"/>
  <c r="BJ131" i="129"/>
  <c r="CI131" i="129"/>
  <c r="BY131" i="129"/>
  <c r="CC123" i="129"/>
  <c r="CI123" i="129"/>
  <c r="CG123" i="129"/>
  <c r="BH123" i="129"/>
  <c r="BJ123" i="129"/>
  <c r="BF123" i="129"/>
  <c r="AZ123" i="129"/>
  <c r="CE123" i="129"/>
  <c r="BW123" i="129"/>
  <c r="BD123" i="129"/>
  <c r="BY123" i="129"/>
  <c r="AX123" i="129"/>
  <c r="AZ115" i="129"/>
  <c r="CG115" i="129"/>
  <c r="CC115" i="129"/>
  <c r="BH115" i="129"/>
  <c r="BY115" i="129"/>
  <c r="CE115" i="129"/>
  <c r="CI115" i="129"/>
  <c r="BF115" i="129"/>
  <c r="BD115" i="129"/>
  <c r="BW115" i="129"/>
  <c r="BJ115" i="129"/>
  <c r="AX115" i="129"/>
  <c r="AZ107" i="129"/>
  <c r="CG107" i="129"/>
  <c r="CC107" i="129"/>
  <c r="BH107" i="129"/>
  <c r="BY107" i="129"/>
  <c r="BF107" i="129"/>
  <c r="BJ107" i="129"/>
  <c r="BD107" i="129"/>
  <c r="CI107" i="129"/>
  <c r="CE107" i="129"/>
  <c r="BW107" i="129"/>
  <c r="AX107" i="129"/>
  <c r="AZ99" i="129"/>
  <c r="CG99" i="129"/>
  <c r="CC99" i="129"/>
  <c r="BH99" i="129"/>
  <c r="CE99" i="129"/>
  <c r="BW99" i="129"/>
  <c r="CI99" i="129"/>
  <c r="BY99" i="129"/>
  <c r="BF99" i="129"/>
  <c r="BJ99" i="129"/>
  <c r="BD99" i="129"/>
  <c r="AX99" i="129"/>
  <c r="BH91" i="129"/>
  <c r="BY91" i="129"/>
  <c r="AZ91" i="129"/>
  <c r="CG91" i="129"/>
  <c r="BJ91" i="129"/>
  <c r="BF91" i="129"/>
  <c r="CI91" i="129"/>
  <c r="BW91" i="129"/>
  <c r="BD91" i="129"/>
  <c r="CE91" i="129"/>
  <c r="CC91" i="129"/>
  <c r="AX91" i="129"/>
  <c r="AZ83" i="129"/>
  <c r="CG83" i="129"/>
  <c r="BH83" i="129"/>
  <c r="CC83" i="129"/>
  <c r="CE83" i="129"/>
  <c r="AX83" i="129"/>
  <c r="CI83" i="129"/>
  <c r="BF83" i="129"/>
  <c r="BD83" i="129"/>
  <c r="BY83" i="129"/>
  <c r="BW83" i="129"/>
  <c r="BJ83" i="129"/>
  <c r="AZ75" i="129"/>
  <c r="BJ75" i="129"/>
  <c r="CG75" i="129"/>
  <c r="BH75" i="129"/>
  <c r="BD75" i="129"/>
  <c r="BF75" i="129"/>
  <c r="BW75" i="129"/>
  <c r="CC75" i="129"/>
  <c r="CI75" i="129"/>
  <c r="CE75" i="129"/>
  <c r="BY75" i="129"/>
  <c r="AX75" i="129"/>
  <c r="CC67" i="129"/>
  <c r="BH67" i="129"/>
  <c r="BD67" i="129"/>
  <c r="CE67" i="129"/>
  <c r="BW67" i="129"/>
  <c r="CG67" i="129"/>
  <c r="BJ67" i="129"/>
  <c r="Y67" i="129"/>
  <c r="BY67" i="129"/>
  <c r="BF67" i="129"/>
  <c r="AK67" i="129"/>
  <c r="AZ67" i="129"/>
  <c r="AX67" i="129"/>
  <c r="CI67" i="129"/>
  <c r="AE67" i="129"/>
  <c r="AZ59" i="129"/>
  <c r="CG59" i="129"/>
  <c r="CC59" i="129"/>
  <c r="BH59" i="129"/>
  <c r="Y59" i="129"/>
  <c r="BY59" i="129"/>
  <c r="AX59" i="129"/>
  <c r="BJ59" i="129"/>
  <c r="CE59" i="129"/>
  <c r="AE59" i="129"/>
  <c r="BF59" i="129"/>
  <c r="AK59" i="129"/>
  <c r="CI59" i="129"/>
  <c r="BD59" i="129"/>
  <c r="BW59" i="129"/>
  <c r="AZ51" i="129"/>
  <c r="CG51" i="129"/>
  <c r="CC51" i="129"/>
  <c r="BH51" i="129"/>
  <c r="AX51" i="129"/>
  <c r="BJ51" i="129"/>
  <c r="CE51" i="129"/>
  <c r="AE51" i="129"/>
  <c r="BW51" i="129"/>
  <c r="AK51" i="129"/>
  <c r="BF51" i="129"/>
  <c r="BD51" i="129"/>
  <c r="Y51" i="129"/>
  <c r="BY51" i="129"/>
  <c r="CI51" i="129"/>
  <c r="AZ43" i="129"/>
  <c r="CG43" i="129"/>
  <c r="CC43" i="129"/>
  <c r="BH43" i="129"/>
  <c r="BJ43" i="129"/>
  <c r="CE43" i="129"/>
  <c r="AE43" i="129"/>
  <c r="BW43" i="129"/>
  <c r="AK43" i="129"/>
  <c r="CI43" i="129"/>
  <c r="Y43" i="129"/>
  <c r="BY43" i="129"/>
  <c r="AX43" i="129"/>
  <c r="BF43" i="129"/>
  <c r="BD43" i="129"/>
  <c r="AZ35" i="129"/>
  <c r="CG35" i="129"/>
  <c r="CC35" i="129"/>
  <c r="BH35" i="129"/>
  <c r="CE35" i="129"/>
  <c r="AE35" i="129"/>
  <c r="BW35" i="129"/>
  <c r="AK35" i="129"/>
  <c r="BF35" i="129"/>
  <c r="CI35" i="129"/>
  <c r="AX35" i="129"/>
  <c r="BD35" i="129"/>
  <c r="BJ35" i="129"/>
  <c r="BY35" i="129"/>
  <c r="Y35" i="129"/>
  <c r="AZ27" i="129"/>
  <c r="CG27" i="129"/>
  <c r="CC27" i="129"/>
  <c r="BH27" i="129"/>
  <c r="BW27" i="129"/>
  <c r="AK27" i="129"/>
  <c r="CI27" i="129"/>
  <c r="BF27" i="129"/>
  <c r="BD27" i="129"/>
  <c r="BJ27" i="129"/>
  <c r="CE27" i="129"/>
  <c r="AE27" i="129"/>
  <c r="Y27" i="129"/>
  <c r="AX27" i="129"/>
  <c r="BY27" i="129"/>
  <c r="AZ504" i="129"/>
  <c r="CC504" i="129"/>
  <c r="BH504" i="129"/>
  <c r="AX504" i="129"/>
  <c r="BY504" i="129"/>
  <c r="CG504" i="129"/>
  <c r="BF504" i="129"/>
  <c r="BD504" i="129"/>
  <c r="BJ504" i="129"/>
  <c r="BW504" i="129"/>
  <c r="CI504" i="129"/>
  <c r="CE504" i="129"/>
  <c r="CC440" i="129"/>
  <c r="BD440" i="129"/>
  <c r="CE440" i="129"/>
  <c r="CG440" i="129"/>
  <c r="BH440" i="129"/>
  <c r="BW440" i="129"/>
  <c r="AZ440" i="129"/>
  <c r="BJ440" i="129"/>
  <c r="BY440" i="129"/>
  <c r="CI440" i="129"/>
  <c r="AX440" i="129"/>
  <c r="BF440" i="129"/>
  <c r="CC376" i="129"/>
  <c r="CI376" i="129"/>
  <c r="CE376" i="129"/>
  <c r="CG376" i="129"/>
  <c r="BH376" i="129"/>
  <c r="AX376" i="129"/>
  <c r="BY376" i="129"/>
  <c r="BD376" i="129"/>
  <c r="AZ376" i="129"/>
  <c r="BF376" i="129"/>
  <c r="BW376" i="129"/>
  <c r="BJ376" i="129"/>
  <c r="AZ312" i="129"/>
  <c r="BJ312" i="129"/>
  <c r="CG312" i="129"/>
  <c r="BH312" i="129"/>
  <c r="CI312" i="129"/>
  <c r="BW312" i="129"/>
  <c r="CE312" i="129"/>
  <c r="BF312" i="129"/>
  <c r="CC312" i="129"/>
  <c r="BD312" i="129"/>
  <c r="AX312" i="129"/>
  <c r="BY312" i="129"/>
  <c r="CC256" i="129"/>
  <c r="BH256" i="129"/>
  <c r="BY256" i="129"/>
  <c r="CG256" i="129"/>
  <c r="BW256" i="129"/>
  <c r="CE256" i="129"/>
  <c r="AZ256" i="129"/>
  <c r="CI256" i="129"/>
  <c r="BD256" i="129"/>
  <c r="BF256" i="129"/>
  <c r="BJ256" i="129"/>
  <c r="AX256" i="129"/>
  <c r="AZ184" i="129"/>
  <c r="CG184" i="129"/>
  <c r="BH184" i="129"/>
  <c r="CC184" i="129"/>
  <c r="CI184" i="129"/>
  <c r="CE184" i="129"/>
  <c r="BD184" i="129"/>
  <c r="BJ184" i="129"/>
  <c r="BW184" i="129"/>
  <c r="AX184" i="129"/>
  <c r="BF184" i="129"/>
  <c r="BY184" i="129"/>
  <c r="CG144" i="129"/>
  <c r="BW144" i="129"/>
  <c r="CE144" i="129"/>
  <c r="CC144" i="129"/>
  <c r="BH144" i="129"/>
  <c r="AX144" i="129"/>
  <c r="CI144" i="129"/>
  <c r="BY144" i="129"/>
  <c r="BD144" i="129"/>
  <c r="BF144" i="129"/>
  <c r="AZ144" i="129"/>
  <c r="BJ144" i="129"/>
  <c r="BF88" i="129"/>
  <c r="AZ88" i="129"/>
  <c r="BH88" i="129"/>
  <c r="CG88" i="129"/>
  <c r="CC88" i="129"/>
  <c r="BW88" i="129"/>
  <c r="CE88" i="129"/>
  <c r="BJ88" i="129"/>
  <c r="BY88" i="129"/>
  <c r="CI88" i="129"/>
  <c r="BD88" i="129"/>
  <c r="AX88" i="129"/>
  <c r="CC48" i="129"/>
  <c r="BH48" i="129"/>
  <c r="CG48" i="129"/>
  <c r="AZ48" i="129"/>
  <c r="BY48" i="129"/>
  <c r="AX48" i="129"/>
  <c r="BF48" i="129"/>
  <c r="BW48" i="129"/>
  <c r="BD48" i="129"/>
  <c r="AK48" i="129"/>
  <c r="Y48" i="129"/>
  <c r="CE48" i="129"/>
  <c r="BJ48" i="129"/>
  <c r="CI48" i="129"/>
  <c r="AE48" i="129"/>
  <c r="BH543" i="129"/>
  <c r="BF543" i="129"/>
  <c r="BY543" i="129"/>
  <c r="BD543" i="129"/>
  <c r="BW543" i="129"/>
  <c r="CG543" i="129"/>
  <c r="AX543" i="129"/>
  <c r="CE543" i="129"/>
  <c r="BJ543" i="129"/>
  <c r="CC543" i="129"/>
  <c r="CI543" i="129"/>
  <c r="AZ543" i="129"/>
  <c r="CM533" i="129"/>
  <c r="CK533" i="129"/>
  <c r="CA533" i="129"/>
  <c r="BN533" i="129"/>
  <c r="BD533" i="129"/>
  <c r="AU533" i="129"/>
  <c r="CI533" i="129"/>
  <c r="BL533" i="129"/>
  <c r="BY533" i="129"/>
  <c r="BB533" i="129"/>
  <c r="AO533" i="129"/>
  <c r="CG533" i="129"/>
  <c r="BJ533" i="129"/>
  <c r="CS533" i="129"/>
  <c r="FI533" i="129" s="1"/>
  <c r="CE533" i="129"/>
  <c r="BW533" i="129"/>
  <c r="AZ533" i="129"/>
  <c r="BH533" i="129"/>
  <c r="BT533" i="129"/>
  <c r="AX533" i="129"/>
  <c r="CC533" i="129"/>
  <c r="BF533" i="129"/>
  <c r="CE539" i="129"/>
  <c r="BW539" i="129"/>
  <c r="BJ539" i="129"/>
  <c r="CS539" i="129"/>
  <c r="FI539" i="129" s="1"/>
  <c r="AZ539" i="129"/>
  <c r="CC539" i="129"/>
  <c r="BT539" i="129"/>
  <c r="BH539" i="129"/>
  <c r="CM539" i="129"/>
  <c r="BF539" i="129"/>
  <c r="AX539" i="129"/>
  <c r="CK539" i="129"/>
  <c r="CA539" i="129"/>
  <c r="CI539" i="129"/>
  <c r="BD539" i="129"/>
  <c r="AU539" i="129"/>
  <c r="BY539" i="129"/>
  <c r="BN539" i="129"/>
  <c r="BB539" i="129"/>
  <c r="BL539" i="129"/>
  <c r="AO539" i="129"/>
  <c r="CG539" i="129"/>
  <c r="BD538" i="129"/>
  <c r="CI538" i="129"/>
  <c r="BY538" i="129"/>
  <c r="CG538" i="129"/>
  <c r="BW538" i="129"/>
  <c r="CE538" i="129"/>
  <c r="BH538" i="129"/>
  <c r="AZ538" i="129"/>
  <c r="BF538" i="129"/>
  <c r="CC538" i="129"/>
  <c r="BJ538" i="129"/>
  <c r="AX538" i="129"/>
  <c r="CC530" i="129"/>
  <c r="CI530" i="129"/>
  <c r="AX530" i="129"/>
  <c r="CG530" i="129"/>
  <c r="BH530" i="129"/>
  <c r="AZ530" i="129"/>
  <c r="BY530" i="129"/>
  <c r="CE530" i="129"/>
  <c r="BD530" i="129"/>
  <c r="BJ530" i="129"/>
  <c r="BF530" i="129"/>
  <c r="BW530" i="129"/>
  <c r="CG522" i="129"/>
  <c r="AZ522" i="129"/>
  <c r="CI522" i="129"/>
  <c r="BH522" i="129"/>
  <c r="BY522" i="129"/>
  <c r="BF522" i="129"/>
  <c r="BD522" i="129"/>
  <c r="BJ522" i="129"/>
  <c r="CE522" i="129"/>
  <c r="CC522" i="129"/>
  <c r="BW522" i="129"/>
  <c r="AX522" i="129"/>
  <c r="CG514" i="129"/>
  <c r="BJ514" i="129"/>
  <c r="CC514" i="129"/>
  <c r="BH514" i="129"/>
  <c r="CE514" i="129"/>
  <c r="CI514" i="129"/>
  <c r="BF514" i="129"/>
  <c r="AX514" i="129"/>
  <c r="BY514" i="129"/>
  <c r="BD514" i="129"/>
  <c r="AZ514" i="129"/>
  <c r="BW514" i="129"/>
  <c r="CG506" i="129"/>
  <c r="AZ506" i="129"/>
  <c r="BH506" i="129"/>
  <c r="BY506" i="129"/>
  <c r="AX506" i="129"/>
  <c r="CC506" i="129"/>
  <c r="BF506" i="129"/>
  <c r="BJ506" i="129"/>
  <c r="CE506" i="129"/>
  <c r="BD506" i="129"/>
  <c r="CI506" i="129"/>
  <c r="BW506" i="129"/>
  <c r="CI498" i="129"/>
  <c r="CG498" i="129"/>
  <c r="BJ498" i="129"/>
  <c r="BH498" i="129"/>
  <c r="BY498" i="129"/>
  <c r="AZ498" i="129"/>
  <c r="BF498" i="129"/>
  <c r="BW498" i="129"/>
  <c r="BD498" i="129"/>
  <c r="AX498" i="129"/>
  <c r="CE498" i="129"/>
  <c r="CC498" i="129"/>
  <c r="CG490" i="129"/>
  <c r="BH490" i="129"/>
  <c r="BY490" i="129"/>
  <c r="AZ490" i="129"/>
  <c r="BD490" i="129"/>
  <c r="BF490" i="129"/>
  <c r="CI490" i="129"/>
  <c r="CC490" i="129"/>
  <c r="AX490" i="129"/>
  <c r="BJ490" i="129"/>
  <c r="CE490" i="129"/>
  <c r="BW490" i="129"/>
  <c r="BD482" i="129"/>
  <c r="CG482" i="129"/>
  <c r="BW482" i="129"/>
  <c r="AZ482" i="129"/>
  <c r="CC482" i="129"/>
  <c r="BH482" i="129"/>
  <c r="BF482" i="129"/>
  <c r="AX482" i="129"/>
  <c r="CE482" i="129"/>
  <c r="BJ482" i="129"/>
  <c r="CI482" i="129"/>
  <c r="BY482" i="129"/>
  <c r="CG474" i="129"/>
  <c r="BH474" i="129"/>
  <c r="CS474" i="129"/>
  <c r="FI474" i="129" s="1"/>
  <c r="CC474" i="129"/>
  <c r="BT474" i="129"/>
  <c r="BD474" i="129"/>
  <c r="AU474" i="129"/>
  <c r="CM474" i="129"/>
  <c r="BN474" i="129"/>
  <c r="CI474" i="129"/>
  <c r="BJ474" i="129"/>
  <c r="BY474" i="129"/>
  <c r="CK474" i="129"/>
  <c r="BB474" i="129"/>
  <c r="BW474" i="129"/>
  <c r="CE474" i="129"/>
  <c r="AZ474" i="129"/>
  <c r="BL474" i="129"/>
  <c r="AX474" i="129"/>
  <c r="CA474" i="129"/>
  <c r="BF474" i="129"/>
  <c r="AO474" i="129"/>
  <c r="CC466" i="129"/>
  <c r="AZ466" i="129"/>
  <c r="BH466" i="129"/>
  <c r="BD466" i="129"/>
  <c r="BW466" i="129"/>
  <c r="CG466" i="129"/>
  <c r="CE466" i="129"/>
  <c r="BF466" i="129"/>
  <c r="BJ466" i="129"/>
  <c r="BY466" i="129"/>
  <c r="CI466" i="129"/>
  <c r="AX466" i="129"/>
  <c r="CG458" i="129"/>
  <c r="BH458" i="129"/>
  <c r="CE458" i="129"/>
  <c r="BW458" i="129"/>
  <c r="BF458" i="129"/>
  <c r="AX458" i="129"/>
  <c r="CM458" i="129"/>
  <c r="CC458" i="129"/>
  <c r="BT458" i="129"/>
  <c r="BD458" i="129"/>
  <c r="AU458" i="129"/>
  <c r="CK458" i="129"/>
  <c r="BN458" i="129"/>
  <c r="AO458" i="129"/>
  <c r="CA458" i="129"/>
  <c r="BL458" i="129"/>
  <c r="BB458" i="129"/>
  <c r="CI458" i="129"/>
  <c r="BJ458" i="129"/>
  <c r="AZ458" i="129"/>
  <c r="CS458" i="129"/>
  <c r="FI458" i="129" s="1"/>
  <c r="BY458" i="129"/>
  <c r="AZ450" i="129"/>
  <c r="CG450" i="129"/>
  <c r="BH450" i="129"/>
  <c r="CC450" i="129"/>
  <c r="BW450" i="129"/>
  <c r="CI450" i="129"/>
  <c r="BD450" i="129"/>
  <c r="BY450" i="129"/>
  <c r="BF450" i="129"/>
  <c r="AX450" i="129"/>
  <c r="BJ450" i="129"/>
  <c r="CE450" i="129"/>
  <c r="CI442" i="129"/>
  <c r="CE442" i="129"/>
  <c r="BW442" i="129"/>
  <c r="CG442" i="129"/>
  <c r="AZ442" i="129"/>
  <c r="CC442" i="129"/>
  <c r="BH442" i="129"/>
  <c r="BY442" i="129"/>
  <c r="BD442" i="129"/>
  <c r="BJ442" i="129"/>
  <c r="BF442" i="129"/>
  <c r="AX442" i="129"/>
  <c r="BD434" i="129"/>
  <c r="CG434" i="129"/>
  <c r="BW434" i="129"/>
  <c r="CE434" i="129"/>
  <c r="AZ434" i="129"/>
  <c r="CC434" i="129"/>
  <c r="BH434" i="129"/>
  <c r="BJ434" i="129"/>
  <c r="AX434" i="129"/>
  <c r="BF434" i="129"/>
  <c r="BY434" i="129"/>
  <c r="CI434" i="129"/>
  <c r="CG426" i="129"/>
  <c r="BH426" i="129"/>
  <c r="AX426" i="129"/>
  <c r="BF426" i="129"/>
  <c r="CC426" i="129"/>
  <c r="AZ426" i="129"/>
  <c r="BJ426" i="129"/>
  <c r="CI426" i="129"/>
  <c r="BY426" i="129"/>
  <c r="BD426" i="129"/>
  <c r="BW426" i="129"/>
  <c r="CE426" i="129"/>
  <c r="AX418" i="129"/>
  <c r="BY418" i="129"/>
  <c r="CI418" i="129"/>
  <c r="CG418" i="129"/>
  <c r="BH418" i="129"/>
  <c r="BF418" i="129"/>
  <c r="CC418" i="129"/>
  <c r="AZ418" i="129"/>
  <c r="BW418" i="129"/>
  <c r="BJ418" i="129"/>
  <c r="CE418" i="129"/>
  <c r="BD418" i="129"/>
  <c r="AZ410" i="129"/>
  <c r="CG410" i="129"/>
  <c r="BH410" i="129"/>
  <c r="CC410" i="129"/>
  <c r="BF410" i="129"/>
  <c r="BJ410" i="129"/>
  <c r="BW410" i="129"/>
  <c r="CE410" i="129"/>
  <c r="CI410" i="129"/>
  <c r="BY410" i="129"/>
  <c r="AX410" i="129"/>
  <c r="BD410" i="129"/>
  <c r="CI402" i="129"/>
  <c r="CG402" i="129"/>
  <c r="BJ402" i="129"/>
  <c r="CC402" i="129"/>
  <c r="BH402" i="129"/>
  <c r="BD402" i="129"/>
  <c r="BY402" i="129"/>
  <c r="CE402" i="129"/>
  <c r="AX402" i="129"/>
  <c r="AZ402" i="129"/>
  <c r="BF402" i="129"/>
  <c r="BW402" i="129"/>
  <c r="CG394" i="129"/>
  <c r="BH394" i="129"/>
  <c r="CC394" i="129"/>
  <c r="CI394" i="129"/>
  <c r="AZ394" i="129"/>
  <c r="BY394" i="129"/>
  <c r="BW394" i="129"/>
  <c r="BF394" i="129"/>
  <c r="BD394" i="129"/>
  <c r="AX394" i="129"/>
  <c r="BJ394" i="129"/>
  <c r="CE394" i="129"/>
  <c r="BY386" i="129"/>
  <c r="CI386" i="129"/>
  <c r="AX386" i="129"/>
  <c r="CG386" i="129"/>
  <c r="BF386" i="129"/>
  <c r="BH386" i="129"/>
  <c r="CE386" i="129"/>
  <c r="BJ386" i="129"/>
  <c r="AZ386" i="129"/>
  <c r="BD386" i="129"/>
  <c r="BW386" i="129"/>
  <c r="CC386" i="129"/>
  <c r="CG378" i="129"/>
  <c r="CE378" i="129"/>
  <c r="CC378" i="129"/>
  <c r="BH378" i="129"/>
  <c r="CI378" i="129"/>
  <c r="BD378" i="129"/>
  <c r="BW378" i="129"/>
  <c r="BY378" i="129"/>
  <c r="BF378" i="129"/>
  <c r="AX378" i="129"/>
  <c r="AZ378" i="129"/>
  <c r="BJ378" i="129"/>
  <c r="CI370" i="129"/>
  <c r="CG370" i="129"/>
  <c r="CC370" i="129"/>
  <c r="BH370" i="129"/>
  <c r="CE370" i="129"/>
  <c r="BD370" i="129"/>
  <c r="BY370" i="129"/>
  <c r="BF370" i="129"/>
  <c r="BJ370" i="129"/>
  <c r="AZ370" i="129"/>
  <c r="AX370" i="129"/>
  <c r="BW370" i="129"/>
  <c r="CC362" i="129"/>
  <c r="BF362" i="129"/>
  <c r="CG362" i="129"/>
  <c r="AZ362" i="129"/>
  <c r="BH362" i="129"/>
  <c r="CE362" i="129"/>
  <c r="CI362" i="129"/>
  <c r="BW362" i="129"/>
  <c r="BJ362" i="129"/>
  <c r="BD362" i="129"/>
  <c r="BY362" i="129"/>
  <c r="AX362" i="129"/>
  <c r="BH354" i="129"/>
  <c r="CC354" i="129"/>
  <c r="AZ354" i="129"/>
  <c r="CG354" i="129"/>
  <c r="BJ354" i="129"/>
  <c r="BW354" i="129"/>
  <c r="CI354" i="129"/>
  <c r="BY354" i="129"/>
  <c r="BF354" i="129"/>
  <c r="CE354" i="129"/>
  <c r="BD354" i="129"/>
  <c r="AX354" i="129"/>
  <c r="CC346" i="129"/>
  <c r="BH346" i="129"/>
  <c r="CG346" i="129"/>
  <c r="AZ346" i="129"/>
  <c r="BD346" i="129"/>
  <c r="BW346" i="129"/>
  <c r="BJ346" i="129"/>
  <c r="CI346" i="129"/>
  <c r="BF346" i="129"/>
  <c r="CE346" i="129"/>
  <c r="BY346" i="129"/>
  <c r="AX346" i="129"/>
  <c r="AX338" i="129"/>
  <c r="BY338" i="129"/>
  <c r="CG338" i="129"/>
  <c r="BH338" i="129"/>
  <c r="CC338" i="129"/>
  <c r="BF338" i="129"/>
  <c r="BD338" i="129"/>
  <c r="BJ338" i="129"/>
  <c r="CE338" i="129"/>
  <c r="BW338" i="129"/>
  <c r="CI338" i="129"/>
  <c r="AZ338" i="129"/>
  <c r="CG330" i="129"/>
  <c r="CC330" i="129"/>
  <c r="BF330" i="129"/>
  <c r="BY330" i="129"/>
  <c r="AZ330" i="129"/>
  <c r="BH330" i="129"/>
  <c r="AX330" i="129"/>
  <c r="BJ330" i="129"/>
  <c r="BD330" i="129"/>
  <c r="CE330" i="129"/>
  <c r="CI330" i="129"/>
  <c r="BW330" i="129"/>
  <c r="CI322" i="129"/>
  <c r="AZ322" i="129"/>
  <c r="CG322" i="129"/>
  <c r="BH322" i="129"/>
  <c r="BY322" i="129"/>
  <c r="BF322" i="129"/>
  <c r="BD322" i="129"/>
  <c r="CC322" i="129"/>
  <c r="CE322" i="129"/>
  <c r="BW322" i="129"/>
  <c r="AX322" i="129"/>
  <c r="BJ322" i="129"/>
  <c r="BJ314" i="129"/>
  <c r="BH314" i="129"/>
  <c r="CI314" i="129"/>
  <c r="CG314" i="129"/>
  <c r="AZ314" i="129"/>
  <c r="BY314" i="129"/>
  <c r="BD314" i="129"/>
  <c r="BF314" i="129"/>
  <c r="BW314" i="129"/>
  <c r="CC314" i="129"/>
  <c r="AX314" i="129"/>
  <c r="CE314" i="129"/>
  <c r="CG306" i="129"/>
  <c r="BH306" i="129"/>
  <c r="AZ306" i="129"/>
  <c r="CE306" i="129"/>
  <c r="BF306" i="129"/>
  <c r="BJ306" i="129"/>
  <c r="CI306" i="129"/>
  <c r="BY306" i="129"/>
  <c r="BD306" i="129"/>
  <c r="BW306" i="129"/>
  <c r="AX306" i="129"/>
  <c r="CC306" i="129"/>
  <c r="BJ298" i="129"/>
  <c r="CG298" i="129"/>
  <c r="BH298" i="129"/>
  <c r="AZ298" i="129"/>
  <c r="CE298" i="129"/>
  <c r="CI298" i="129"/>
  <c r="BW298" i="129"/>
  <c r="BD298" i="129"/>
  <c r="BF298" i="129"/>
  <c r="AX298" i="129"/>
  <c r="CC298" i="129"/>
  <c r="BY298" i="129"/>
  <c r="BF290" i="129"/>
  <c r="BY290" i="129"/>
  <c r="CG290" i="129"/>
  <c r="AZ290" i="129"/>
  <c r="BH290" i="129"/>
  <c r="CC290" i="129"/>
  <c r="AX290" i="129"/>
  <c r="CI290" i="129"/>
  <c r="BD290" i="129"/>
  <c r="BW290" i="129"/>
  <c r="BJ290" i="129"/>
  <c r="CE290" i="129"/>
  <c r="BW282" i="129"/>
  <c r="AZ282" i="129"/>
  <c r="CG282" i="129"/>
  <c r="BH282" i="129"/>
  <c r="BD282" i="129"/>
  <c r="CE282" i="129"/>
  <c r="CI282" i="129"/>
  <c r="AX282" i="129"/>
  <c r="BJ282" i="129"/>
  <c r="BY282" i="129"/>
  <c r="BF282" i="129"/>
  <c r="CC282" i="129"/>
  <c r="BH274" i="129"/>
  <c r="CC274" i="129"/>
  <c r="CG274" i="129"/>
  <c r="AZ274" i="129"/>
  <c r="BY274" i="129"/>
  <c r="BF274" i="129"/>
  <c r="CI274" i="129"/>
  <c r="AX274" i="129"/>
  <c r="BJ274" i="129"/>
  <c r="CE274" i="129"/>
  <c r="BD274" i="129"/>
  <c r="BW274" i="129"/>
  <c r="AZ266" i="129"/>
  <c r="CG266" i="129"/>
  <c r="CC266" i="129"/>
  <c r="BH266" i="129"/>
  <c r="BJ266" i="129"/>
  <c r="CI266" i="129"/>
  <c r="BF266" i="129"/>
  <c r="BY266" i="129"/>
  <c r="AX266" i="129"/>
  <c r="BD266" i="129"/>
  <c r="BW266" i="129"/>
  <c r="CE266" i="129"/>
  <c r="CG258" i="129"/>
  <c r="BH258" i="129"/>
  <c r="CC258" i="129"/>
  <c r="AZ258" i="129"/>
  <c r="BY258" i="129"/>
  <c r="CI258" i="129"/>
  <c r="AX258" i="129"/>
  <c r="BD258" i="129"/>
  <c r="BJ258" i="129"/>
  <c r="BF258" i="129"/>
  <c r="BW258" i="129"/>
  <c r="CE258" i="129"/>
  <c r="CG250" i="129"/>
  <c r="BJ250" i="129"/>
  <c r="CE250" i="129"/>
  <c r="BH250" i="129"/>
  <c r="AZ250" i="129"/>
  <c r="BY250" i="129"/>
  <c r="CI250" i="129"/>
  <c r="BD250" i="129"/>
  <c r="BF250" i="129"/>
  <c r="CC250" i="129"/>
  <c r="AX250" i="129"/>
  <c r="BW250" i="129"/>
  <c r="CG242" i="129"/>
  <c r="CC242" i="129"/>
  <c r="BH242" i="129"/>
  <c r="BD242" i="129"/>
  <c r="AZ242" i="129"/>
  <c r="BY242" i="129"/>
  <c r="CI242" i="129"/>
  <c r="BJ242" i="129"/>
  <c r="BF242" i="129"/>
  <c r="AX242" i="129"/>
  <c r="CE242" i="129"/>
  <c r="BW242" i="129"/>
  <c r="CG234" i="129"/>
  <c r="CC234" i="129"/>
  <c r="BH234" i="129"/>
  <c r="AZ234" i="129"/>
  <c r="BD234" i="129"/>
  <c r="CI234" i="129"/>
  <c r="BY234" i="129"/>
  <c r="BF234" i="129"/>
  <c r="AX234" i="129"/>
  <c r="BJ234" i="129"/>
  <c r="CE234" i="129"/>
  <c r="BW234" i="129"/>
  <c r="BW226" i="129"/>
  <c r="AZ226" i="129"/>
  <c r="CG226" i="129"/>
  <c r="CC226" i="129"/>
  <c r="BH226" i="129"/>
  <c r="BF226" i="129"/>
  <c r="BY226" i="129"/>
  <c r="AX226" i="129"/>
  <c r="BJ226" i="129"/>
  <c r="CE226" i="129"/>
  <c r="CI226" i="129"/>
  <c r="BD226" i="129"/>
  <c r="CG218" i="129"/>
  <c r="BW218" i="129"/>
  <c r="BD218" i="129"/>
  <c r="CE218" i="129"/>
  <c r="AX218" i="129"/>
  <c r="CC218" i="129"/>
  <c r="BH218" i="129"/>
  <c r="BF218" i="129"/>
  <c r="AZ218" i="129"/>
  <c r="BY218" i="129"/>
  <c r="BJ218" i="129"/>
  <c r="CI218" i="129"/>
  <c r="BD210" i="129"/>
  <c r="BY210" i="129"/>
  <c r="CG210" i="129"/>
  <c r="BH210" i="129"/>
  <c r="AZ210" i="129"/>
  <c r="BF210" i="129"/>
  <c r="CC210" i="129"/>
  <c r="BJ210" i="129"/>
  <c r="CI210" i="129"/>
  <c r="AX210" i="129"/>
  <c r="CE210" i="129"/>
  <c r="BW210" i="129"/>
  <c r="CC202" i="129"/>
  <c r="BH202" i="129"/>
  <c r="BD202" i="129"/>
  <c r="AZ202" i="129"/>
  <c r="BW202" i="129"/>
  <c r="CG202" i="129"/>
  <c r="CE202" i="129"/>
  <c r="BJ202" i="129"/>
  <c r="BF202" i="129"/>
  <c r="AX202" i="129"/>
  <c r="CI202" i="129"/>
  <c r="BY202" i="129"/>
  <c r="CG194" i="129"/>
  <c r="BW194" i="129"/>
  <c r="CE194" i="129"/>
  <c r="AZ194" i="129"/>
  <c r="BH194" i="129"/>
  <c r="CC194" i="129"/>
  <c r="BD194" i="129"/>
  <c r="CI194" i="129"/>
  <c r="BJ194" i="129"/>
  <c r="AX194" i="129"/>
  <c r="BY194" i="129"/>
  <c r="BF194" i="129"/>
  <c r="AZ186" i="129"/>
  <c r="CG186" i="129"/>
  <c r="BH186" i="129"/>
  <c r="CC186" i="129"/>
  <c r="BD186" i="129"/>
  <c r="CE186" i="129"/>
  <c r="BW186" i="129"/>
  <c r="BJ186" i="129"/>
  <c r="CI186" i="129"/>
  <c r="BY186" i="129"/>
  <c r="BF186" i="129"/>
  <c r="AX186" i="129"/>
  <c r="AZ178" i="129"/>
  <c r="CG178" i="129"/>
  <c r="BH178" i="129"/>
  <c r="CC178" i="129"/>
  <c r="CE178" i="129"/>
  <c r="BW178" i="129"/>
  <c r="CI178" i="129"/>
  <c r="BD178" i="129"/>
  <c r="BJ178" i="129"/>
  <c r="AX178" i="129"/>
  <c r="BF178" i="129"/>
  <c r="BY178" i="129"/>
  <c r="CC170" i="129"/>
  <c r="BH170" i="129"/>
  <c r="AZ170" i="129"/>
  <c r="CG170" i="129"/>
  <c r="BJ170" i="129"/>
  <c r="BY170" i="129"/>
  <c r="BF170" i="129"/>
  <c r="CE170" i="129"/>
  <c r="BW170" i="129"/>
  <c r="CI170" i="129"/>
  <c r="BD170" i="129"/>
  <c r="AX170" i="129"/>
  <c r="CG162" i="129"/>
  <c r="AZ162" i="129"/>
  <c r="BH162" i="129"/>
  <c r="CC162" i="129"/>
  <c r="BF162" i="129"/>
  <c r="AX162" i="129"/>
  <c r="BD162" i="129"/>
  <c r="BJ162" i="129"/>
  <c r="BY162" i="129"/>
  <c r="CI162" i="129"/>
  <c r="CE162" i="129"/>
  <c r="BW162" i="129"/>
  <c r="BH154" i="129"/>
  <c r="CC154" i="129"/>
  <c r="BD154" i="129"/>
  <c r="CI154" i="129"/>
  <c r="BW154" i="129"/>
  <c r="CG154" i="129"/>
  <c r="CE154" i="129"/>
  <c r="BY154" i="129"/>
  <c r="AX154" i="129"/>
  <c r="BF154" i="129"/>
  <c r="BJ154" i="129"/>
  <c r="AZ154" i="129"/>
  <c r="CC146" i="129"/>
  <c r="BH146" i="129"/>
  <c r="AX146" i="129"/>
  <c r="BF146" i="129"/>
  <c r="CI146" i="129"/>
  <c r="BY146" i="129"/>
  <c r="BD146" i="129"/>
  <c r="CE146" i="129"/>
  <c r="BW146" i="129"/>
  <c r="CG146" i="129"/>
  <c r="AZ146" i="129"/>
  <c r="BJ146" i="129"/>
  <c r="CC138" i="129"/>
  <c r="BH138" i="129"/>
  <c r="AX138" i="129"/>
  <c r="BF138" i="129"/>
  <c r="CI138" i="129"/>
  <c r="BY138" i="129"/>
  <c r="CG138" i="129"/>
  <c r="BW138" i="129"/>
  <c r="CE138" i="129"/>
  <c r="BD138" i="129"/>
  <c r="AZ138" i="129"/>
  <c r="BJ138" i="129"/>
  <c r="CG130" i="129"/>
  <c r="AZ130" i="129"/>
  <c r="CE130" i="129"/>
  <c r="BH130" i="129"/>
  <c r="CC130" i="129"/>
  <c r="BD130" i="129"/>
  <c r="BY130" i="129"/>
  <c r="CI130" i="129"/>
  <c r="BJ130" i="129"/>
  <c r="AX130" i="129"/>
  <c r="BF130" i="129"/>
  <c r="BW130" i="129"/>
  <c r="CC122" i="129"/>
  <c r="CI122" i="129"/>
  <c r="BH122" i="129"/>
  <c r="CG122" i="129"/>
  <c r="BY122" i="129"/>
  <c r="BD122" i="129"/>
  <c r="BW122" i="129"/>
  <c r="CE122" i="129"/>
  <c r="AZ122" i="129"/>
  <c r="BJ122" i="129"/>
  <c r="BF122" i="129"/>
  <c r="AX122" i="129"/>
  <c r="CG114" i="129"/>
  <c r="CC114" i="129"/>
  <c r="BH114" i="129"/>
  <c r="AZ114" i="129"/>
  <c r="BW114" i="129"/>
  <c r="BD114" i="129"/>
  <c r="BJ114" i="129"/>
  <c r="BY114" i="129"/>
  <c r="CE114" i="129"/>
  <c r="CI114" i="129"/>
  <c r="BF114" i="129"/>
  <c r="AX114" i="129"/>
  <c r="CG106" i="129"/>
  <c r="CC106" i="129"/>
  <c r="BH106" i="129"/>
  <c r="AZ106" i="129"/>
  <c r="BF106" i="129"/>
  <c r="BD106" i="129"/>
  <c r="BJ106" i="129"/>
  <c r="CI106" i="129"/>
  <c r="CE106" i="129"/>
  <c r="BW106" i="129"/>
  <c r="BY106" i="129"/>
  <c r="AX106" i="129"/>
  <c r="AZ98" i="129"/>
  <c r="CG98" i="129"/>
  <c r="CC98" i="129"/>
  <c r="BH98" i="129"/>
  <c r="BF98" i="129"/>
  <c r="BY98" i="129"/>
  <c r="BJ98" i="129"/>
  <c r="BD98" i="129"/>
  <c r="BW98" i="129"/>
  <c r="CI98" i="129"/>
  <c r="CE98" i="129"/>
  <c r="AX98" i="129"/>
  <c r="CG90" i="129"/>
  <c r="AX90" i="129"/>
  <c r="BH90" i="129"/>
  <c r="CC90" i="129"/>
  <c r="BF90" i="129"/>
  <c r="AZ90" i="129"/>
  <c r="BY90" i="129"/>
  <c r="CE90" i="129"/>
  <c r="BD90" i="129"/>
  <c r="BW90" i="129"/>
  <c r="CI90" i="129"/>
  <c r="BJ90" i="129"/>
  <c r="CG82" i="129"/>
  <c r="CC82" i="129"/>
  <c r="AZ82" i="129"/>
  <c r="BH82" i="129"/>
  <c r="CE82" i="129"/>
  <c r="BF82" i="129"/>
  <c r="AX82" i="129"/>
  <c r="BD82" i="129"/>
  <c r="CI82" i="129"/>
  <c r="BY82" i="129"/>
  <c r="BW82" i="129"/>
  <c r="BJ82" i="129"/>
  <c r="CG74" i="129"/>
  <c r="CC74" i="129"/>
  <c r="BH74" i="129"/>
  <c r="AZ74" i="129"/>
  <c r="BW74" i="129"/>
  <c r="CI74" i="129"/>
  <c r="BD74" i="129"/>
  <c r="BF74" i="129"/>
  <c r="BJ74" i="129"/>
  <c r="CE74" i="129"/>
  <c r="BY74" i="129"/>
  <c r="AX74" i="129"/>
  <c r="CE66" i="129"/>
  <c r="BW66" i="129"/>
  <c r="CC66" i="129"/>
  <c r="BH66" i="129"/>
  <c r="CG66" i="129"/>
  <c r="BD66" i="129"/>
  <c r="BJ66" i="129"/>
  <c r="BF66" i="129"/>
  <c r="CI66" i="129"/>
  <c r="AK66" i="129"/>
  <c r="Y66" i="129"/>
  <c r="AE66" i="129"/>
  <c r="AX66" i="129"/>
  <c r="AZ66" i="129"/>
  <c r="BY66" i="129"/>
  <c r="BH58" i="129"/>
  <c r="AZ58" i="129"/>
  <c r="CC58" i="129"/>
  <c r="CG58" i="129"/>
  <c r="AK58" i="129"/>
  <c r="Y58" i="129"/>
  <c r="BW58" i="129"/>
  <c r="BY58" i="129"/>
  <c r="AX58" i="129"/>
  <c r="CI58" i="129"/>
  <c r="BJ58" i="129"/>
  <c r="BD58" i="129"/>
  <c r="CE58" i="129"/>
  <c r="AE58" i="129"/>
  <c r="BF58" i="129"/>
  <c r="AZ50" i="129"/>
  <c r="CC50" i="129"/>
  <c r="CG50" i="129"/>
  <c r="BH50" i="129"/>
  <c r="Y50" i="129"/>
  <c r="BW50" i="129"/>
  <c r="BY50" i="129"/>
  <c r="BF50" i="129"/>
  <c r="AK50" i="129"/>
  <c r="AX50" i="129"/>
  <c r="CI50" i="129"/>
  <c r="BJ50" i="129"/>
  <c r="BD50" i="129"/>
  <c r="CE50" i="129"/>
  <c r="AE50" i="129"/>
  <c r="CC42" i="129"/>
  <c r="AZ42" i="129"/>
  <c r="BH42" i="129"/>
  <c r="CG42" i="129"/>
  <c r="AX42" i="129"/>
  <c r="CI42" i="129"/>
  <c r="BJ42" i="129"/>
  <c r="AK42" i="129"/>
  <c r="BD42" i="129"/>
  <c r="CE42" i="129"/>
  <c r="BF42" i="129"/>
  <c r="Y42" i="129"/>
  <c r="BW42" i="129"/>
  <c r="BY42" i="129"/>
  <c r="AE42" i="129"/>
  <c r="CC34" i="129"/>
  <c r="AZ34" i="129"/>
  <c r="BH34" i="129"/>
  <c r="CG34" i="129"/>
  <c r="BJ34" i="129"/>
  <c r="BD34" i="129"/>
  <c r="CE34" i="129"/>
  <c r="AK34" i="129"/>
  <c r="AE34" i="129"/>
  <c r="Y34" i="129"/>
  <c r="BW34" i="129"/>
  <c r="BY34" i="129"/>
  <c r="AX34" i="129"/>
  <c r="CI34" i="129"/>
  <c r="BF34" i="129"/>
  <c r="CC26" i="129"/>
  <c r="AZ26" i="129"/>
  <c r="BH26" i="129"/>
  <c r="CG26" i="129"/>
  <c r="CE26" i="129"/>
  <c r="BF26" i="129"/>
  <c r="AE26" i="129"/>
  <c r="AK26" i="129"/>
  <c r="AX26" i="129"/>
  <c r="CI26" i="129"/>
  <c r="BJ26" i="129"/>
  <c r="BD26" i="129"/>
  <c r="BW26" i="129"/>
  <c r="BY26" i="129"/>
  <c r="Y26" i="129"/>
  <c r="BF512" i="129"/>
  <c r="AX512" i="129"/>
  <c r="CM512" i="129"/>
  <c r="BN512" i="129"/>
  <c r="BD512" i="129"/>
  <c r="AU512" i="129"/>
  <c r="CK512" i="129"/>
  <c r="CA512" i="129"/>
  <c r="BL512" i="129"/>
  <c r="CI512" i="129"/>
  <c r="BB512" i="129"/>
  <c r="AO512" i="129"/>
  <c r="CG512" i="129"/>
  <c r="AZ512" i="129"/>
  <c r="BW512" i="129"/>
  <c r="CE512" i="129"/>
  <c r="BT512" i="129"/>
  <c r="CC512" i="129"/>
  <c r="BJ512" i="129"/>
  <c r="BY512" i="129"/>
  <c r="CS512" i="129"/>
  <c r="FI512" i="129" s="1"/>
  <c r="BH512" i="129"/>
  <c r="CG448" i="129"/>
  <c r="BH448" i="129"/>
  <c r="CC448" i="129"/>
  <c r="AZ448" i="129"/>
  <c r="CE448" i="129"/>
  <c r="BW448" i="129"/>
  <c r="CI448" i="129"/>
  <c r="BY448" i="129"/>
  <c r="BD448" i="129"/>
  <c r="AX448" i="129"/>
  <c r="BF448" i="129"/>
  <c r="BJ448" i="129"/>
  <c r="BF384" i="129"/>
  <c r="CI384" i="129"/>
  <c r="BY384" i="129"/>
  <c r="BD384" i="129"/>
  <c r="CG384" i="129"/>
  <c r="BW384" i="129"/>
  <c r="CE384" i="129"/>
  <c r="CC384" i="129"/>
  <c r="BH384" i="129"/>
  <c r="AX384" i="129"/>
  <c r="BJ384" i="129"/>
  <c r="AZ384" i="129"/>
  <c r="CI320" i="129"/>
  <c r="CG320" i="129"/>
  <c r="BH320" i="129"/>
  <c r="AZ320" i="129"/>
  <c r="BJ320" i="129"/>
  <c r="BD320" i="129"/>
  <c r="BY320" i="129"/>
  <c r="CC320" i="129"/>
  <c r="BF320" i="129"/>
  <c r="CE320" i="129"/>
  <c r="AX320" i="129"/>
  <c r="BW320" i="129"/>
  <c r="CG264" i="129"/>
  <c r="AZ264" i="129"/>
  <c r="CE264" i="129"/>
  <c r="BH264" i="129"/>
  <c r="CC264" i="129"/>
  <c r="BD264" i="129"/>
  <c r="BF264" i="129"/>
  <c r="CI264" i="129"/>
  <c r="BJ264" i="129"/>
  <c r="BY264" i="129"/>
  <c r="AX264" i="129"/>
  <c r="BW264" i="129"/>
  <c r="CE200" i="129"/>
  <c r="AZ200" i="129"/>
  <c r="CC200" i="129"/>
  <c r="BH200" i="129"/>
  <c r="BW200" i="129"/>
  <c r="CG200" i="129"/>
  <c r="BD200" i="129"/>
  <c r="CI200" i="129"/>
  <c r="BJ200" i="129"/>
  <c r="BF200" i="129"/>
  <c r="BY200" i="129"/>
  <c r="AX200" i="129"/>
  <c r="AX128" i="129"/>
  <c r="BH128" i="129"/>
  <c r="BF128" i="129"/>
  <c r="CG128" i="129"/>
  <c r="BW128" i="129"/>
  <c r="CE128" i="129"/>
  <c r="CC128" i="129"/>
  <c r="AZ128" i="129"/>
  <c r="BJ128" i="129"/>
  <c r="BD128" i="129"/>
  <c r="BY128" i="129"/>
  <c r="CI128" i="129"/>
  <c r="BJ503" i="129"/>
  <c r="BH503" i="129"/>
  <c r="BF503" i="129"/>
  <c r="BY503" i="129"/>
  <c r="AX503" i="129"/>
  <c r="CG503" i="129"/>
  <c r="CC503" i="129"/>
  <c r="AZ503" i="129"/>
  <c r="BD503" i="129"/>
  <c r="BW503" i="129"/>
  <c r="CE503" i="129"/>
  <c r="CI503" i="129"/>
  <c r="BH509" i="129"/>
  <c r="AZ509" i="129"/>
  <c r="CG509" i="129"/>
  <c r="CC509" i="129"/>
  <c r="BY509" i="129"/>
  <c r="BF509" i="129"/>
  <c r="BJ509" i="129"/>
  <c r="BD509" i="129"/>
  <c r="CE509" i="129"/>
  <c r="BW509" i="129"/>
  <c r="CI509" i="129"/>
  <c r="AX509" i="129"/>
  <c r="CI537" i="129"/>
  <c r="BJ537" i="129"/>
  <c r="BY537" i="129"/>
  <c r="AZ537" i="129"/>
  <c r="CG537" i="129"/>
  <c r="BH537" i="129"/>
  <c r="CE537" i="129"/>
  <c r="BW537" i="129"/>
  <c r="BF537" i="129"/>
  <c r="AX537" i="129"/>
  <c r="CS537" i="129"/>
  <c r="FI537" i="129" s="1"/>
  <c r="CC537" i="129"/>
  <c r="BT537" i="129"/>
  <c r="BD537" i="129"/>
  <c r="AU537" i="129"/>
  <c r="CM537" i="129"/>
  <c r="BN537" i="129"/>
  <c r="CK537" i="129"/>
  <c r="BL537" i="129"/>
  <c r="AO537" i="129"/>
  <c r="CA537" i="129"/>
  <c r="BB537" i="129"/>
  <c r="CI529" i="129"/>
  <c r="BD529" i="129"/>
  <c r="BW529" i="129"/>
  <c r="CG529" i="129"/>
  <c r="CE529" i="129"/>
  <c r="CC529" i="129"/>
  <c r="BH529" i="129"/>
  <c r="BJ529" i="129"/>
  <c r="AZ529" i="129"/>
  <c r="AX529" i="129"/>
  <c r="BY529" i="129"/>
  <c r="BF529" i="129"/>
  <c r="CE521" i="129"/>
  <c r="BW521" i="129"/>
  <c r="CS521" i="129"/>
  <c r="FI521" i="129" s="1"/>
  <c r="CC521" i="129"/>
  <c r="CM521" i="129"/>
  <c r="CK521" i="129"/>
  <c r="CA521" i="129"/>
  <c r="CI521" i="129"/>
  <c r="BF521" i="129"/>
  <c r="AX521" i="129"/>
  <c r="CG521" i="129"/>
  <c r="BN521" i="129"/>
  <c r="BD521" i="129"/>
  <c r="AU521" i="129"/>
  <c r="BL521" i="129"/>
  <c r="BB521" i="129"/>
  <c r="BY521" i="129"/>
  <c r="AZ521" i="129"/>
  <c r="BJ521" i="129"/>
  <c r="AO521" i="129"/>
  <c r="BH521" i="129"/>
  <c r="BT521" i="129"/>
  <c r="CG513" i="129"/>
  <c r="AZ513" i="129"/>
  <c r="CC513" i="129"/>
  <c r="BH513" i="129"/>
  <c r="BJ513" i="129"/>
  <c r="BD513" i="129"/>
  <c r="CI513" i="129"/>
  <c r="AX513" i="129"/>
  <c r="BF513" i="129"/>
  <c r="BY513" i="129"/>
  <c r="CE513" i="129"/>
  <c r="BW513" i="129"/>
  <c r="CG505" i="129"/>
  <c r="BH505" i="129"/>
  <c r="AZ505" i="129"/>
  <c r="BF505" i="129"/>
  <c r="CC505" i="129"/>
  <c r="BD505" i="129"/>
  <c r="CE505" i="129"/>
  <c r="BY505" i="129"/>
  <c r="BJ505" i="129"/>
  <c r="CI505" i="129"/>
  <c r="BW505" i="129"/>
  <c r="AX505" i="129"/>
  <c r="BH497" i="129"/>
  <c r="AZ497" i="129"/>
  <c r="BJ497" i="129"/>
  <c r="CG497" i="129"/>
  <c r="BW497" i="129"/>
  <c r="CI497" i="129"/>
  <c r="CE497" i="129"/>
  <c r="BF497" i="129"/>
  <c r="AX497" i="129"/>
  <c r="BY497" i="129"/>
  <c r="BD497" i="129"/>
  <c r="CC497" i="129"/>
  <c r="BD489" i="129"/>
  <c r="CG489" i="129"/>
  <c r="BJ489" i="129"/>
  <c r="CC489" i="129"/>
  <c r="BH489" i="129"/>
  <c r="AZ489" i="129"/>
  <c r="CE489" i="129"/>
  <c r="BW489" i="129"/>
  <c r="CI489" i="129"/>
  <c r="AX489" i="129"/>
  <c r="BF489" i="129"/>
  <c r="BY489" i="129"/>
  <c r="BD481" i="129"/>
  <c r="BW481" i="129"/>
  <c r="CG481" i="129"/>
  <c r="CE481" i="129"/>
  <c r="AZ481" i="129"/>
  <c r="BH481" i="129"/>
  <c r="AX481" i="129"/>
  <c r="BF481" i="129"/>
  <c r="BJ481" i="129"/>
  <c r="CC481" i="129"/>
  <c r="BY481" i="129"/>
  <c r="CI481" i="129"/>
  <c r="BF473" i="129"/>
  <c r="BY473" i="129"/>
  <c r="CG473" i="129"/>
  <c r="BW473" i="129"/>
  <c r="CE473" i="129"/>
  <c r="AZ473" i="129"/>
  <c r="CC473" i="129"/>
  <c r="AX473" i="129"/>
  <c r="BH473" i="129"/>
  <c r="BJ473" i="129"/>
  <c r="CI473" i="129"/>
  <c r="BD473" i="129"/>
  <c r="CG465" i="129"/>
  <c r="BW465" i="129"/>
  <c r="CE465" i="129"/>
  <c r="CC465" i="129"/>
  <c r="BH465" i="129"/>
  <c r="BD465" i="129"/>
  <c r="AZ465" i="129"/>
  <c r="CI465" i="129"/>
  <c r="BJ465" i="129"/>
  <c r="BY465" i="129"/>
  <c r="BF465" i="129"/>
  <c r="AX465" i="129"/>
  <c r="BD457" i="129"/>
  <c r="CG457" i="129"/>
  <c r="BW457" i="129"/>
  <c r="CE457" i="129"/>
  <c r="AZ457" i="129"/>
  <c r="CC457" i="129"/>
  <c r="BH457" i="129"/>
  <c r="BF457" i="129"/>
  <c r="BY457" i="129"/>
  <c r="CI457" i="129"/>
  <c r="AX457" i="129"/>
  <c r="BJ457" i="129"/>
  <c r="AZ449" i="129"/>
  <c r="CG449" i="129"/>
  <c r="BH449" i="129"/>
  <c r="CC449" i="129"/>
  <c r="BW449" i="129"/>
  <c r="CI449" i="129"/>
  <c r="BD449" i="129"/>
  <c r="CE449" i="129"/>
  <c r="BF449" i="129"/>
  <c r="AX449" i="129"/>
  <c r="BY449" i="129"/>
  <c r="BJ449" i="129"/>
  <c r="CI441" i="129"/>
  <c r="BJ441" i="129"/>
  <c r="CS441" i="129"/>
  <c r="FI441" i="129" s="1"/>
  <c r="CE441" i="129"/>
  <c r="BW441" i="129"/>
  <c r="BF441" i="129"/>
  <c r="AX441" i="129"/>
  <c r="CM441" i="129"/>
  <c r="BN441" i="129"/>
  <c r="AO441" i="129"/>
  <c r="CG441" i="129"/>
  <c r="BB441" i="129"/>
  <c r="BT441" i="129"/>
  <c r="CC441" i="129"/>
  <c r="BL441" i="129"/>
  <c r="AZ441" i="129"/>
  <c r="CA441" i="129"/>
  <c r="BH441" i="129"/>
  <c r="BY441" i="129"/>
  <c r="AU441" i="129"/>
  <c r="CK441" i="129"/>
  <c r="BD441" i="129"/>
  <c r="BD433" i="129"/>
  <c r="CG433" i="129"/>
  <c r="BW433" i="129"/>
  <c r="CE433" i="129"/>
  <c r="AZ433" i="129"/>
  <c r="CC433" i="129"/>
  <c r="BH433" i="129"/>
  <c r="BJ433" i="129"/>
  <c r="CI433" i="129"/>
  <c r="AX433" i="129"/>
  <c r="BF433" i="129"/>
  <c r="BY433" i="129"/>
  <c r="CC425" i="129"/>
  <c r="CE425" i="129"/>
  <c r="AZ425" i="129"/>
  <c r="BH425" i="129"/>
  <c r="BW425" i="129"/>
  <c r="CG425" i="129"/>
  <c r="AX425" i="129"/>
  <c r="BJ425" i="129"/>
  <c r="BF425" i="129"/>
  <c r="BD425" i="129"/>
  <c r="CI425" i="129"/>
  <c r="BY425" i="129"/>
  <c r="CC417" i="129"/>
  <c r="BF417" i="129"/>
  <c r="BY417" i="129"/>
  <c r="CI417" i="129"/>
  <c r="CG417" i="129"/>
  <c r="AX417" i="129"/>
  <c r="BH417" i="129"/>
  <c r="BW417" i="129"/>
  <c r="BD417" i="129"/>
  <c r="BJ417" i="129"/>
  <c r="AZ417" i="129"/>
  <c r="CE417" i="129"/>
  <c r="BF409" i="129"/>
  <c r="CC409" i="129"/>
  <c r="BH409" i="129"/>
  <c r="CG409" i="129"/>
  <c r="AZ409" i="129"/>
  <c r="BY409" i="129"/>
  <c r="BD409" i="129"/>
  <c r="CE409" i="129"/>
  <c r="CI409" i="129"/>
  <c r="BJ409" i="129"/>
  <c r="AX409" i="129"/>
  <c r="BW409" i="129"/>
  <c r="CC401" i="129"/>
  <c r="BH401" i="129"/>
  <c r="CI401" i="129"/>
  <c r="CG401" i="129"/>
  <c r="BJ401" i="129"/>
  <c r="AZ401" i="129"/>
  <c r="BW401" i="129"/>
  <c r="AX401" i="129"/>
  <c r="BY401" i="129"/>
  <c r="BD401" i="129"/>
  <c r="CE401" i="129"/>
  <c r="BF401" i="129"/>
  <c r="CG393" i="129"/>
  <c r="BH393" i="129"/>
  <c r="CC393" i="129"/>
  <c r="CI393" i="129"/>
  <c r="AZ393" i="129"/>
  <c r="BD393" i="129"/>
  <c r="BF393" i="129"/>
  <c r="BJ393" i="129"/>
  <c r="BW393" i="129"/>
  <c r="CE393" i="129"/>
  <c r="AX393" i="129"/>
  <c r="BY393" i="129"/>
  <c r="AX385" i="129"/>
  <c r="CG385" i="129"/>
  <c r="BH385" i="129"/>
  <c r="CC385" i="129"/>
  <c r="BF385" i="129"/>
  <c r="CE385" i="129"/>
  <c r="BW385" i="129"/>
  <c r="BJ385" i="129"/>
  <c r="CI385" i="129"/>
  <c r="BD385" i="129"/>
  <c r="AZ385" i="129"/>
  <c r="BY385" i="129"/>
  <c r="CG377" i="129"/>
  <c r="CE377" i="129"/>
  <c r="CC377" i="129"/>
  <c r="BH377" i="129"/>
  <c r="CI377" i="129"/>
  <c r="BW377" i="129"/>
  <c r="BD377" i="129"/>
  <c r="AX377" i="129"/>
  <c r="BJ377" i="129"/>
  <c r="BF377" i="129"/>
  <c r="AZ377" i="129"/>
  <c r="BY377" i="129"/>
  <c r="CI369" i="129"/>
  <c r="BH369" i="129"/>
  <c r="CC369" i="129"/>
  <c r="CG369" i="129"/>
  <c r="BJ369" i="129"/>
  <c r="BD369" i="129"/>
  <c r="AX369" i="129"/>
  <c r="AZ369" i="129"/>
  <c r="BY369" i="129"/>
  <c r="CE369" i="129"/>
  <c r="BW369" i="129"/>
  <c r="BF369" i="129"/>
  <c r="CG361" i="129"/>
  <c r="AX361" i="129"/>
  <c r="CC361" i="129"/>
  <c r="BH361" i="129"/>
  <c r="CI361" i="129"/>
  <c r="BY361" i="129"/>
  <c r="AZ361" i="129"/>
  <c r="BW361" i="129"/>
  <c r="BJ361" i="129"/>
  <c r="CE361" i="129"/>
  <c r="BD361" i="129"/>
  <c r="BF361" i="129"/>
  <c r="AZ353" i="129"/>
  <c r="CG353" i="129"/>
  <c r="BH353" i="129"/>
  <c r="CC353" i="129"/>
  <c r="BF353" i="129"/>
  <c r="BD353" i="129"/>
  <c r="CE353" i="129"/>
  <c r="BJ353" i="129"/>
  <c r="BW353" i="129"/>
  <c r="CI353" i="129"/>
  <c r="BY353" i="129"/>
  <c r="AX353" i="129"/>
  <c r="CG345" i="129"/>
  <c r="CC345" i="129"/>
  <c r="BH345" i="129"/>
  <c r="AZ345" i="129"/>
  <c r="CE345" i="129"/>
  <c r="BF345" i="129"/>
  <c r="BW345" i="129"/>
  <c r="CI345" i="129"/>
  <c r="BJ345" i="129"/>
  <c r="AX345" i="129"/>
  <c r="BD345" i="129"/>
  <c r="BY345" i="129"/>
  <c r="BH337" i="129"/>
  <c r="AX337" i="129"/>
  <c r="BY337" i="129"/>
  <c r="CG337" i="129"/>
  <c r="AZ337" i="129"/>
  <c r="CC337" i="129"/>
  <c r="BF337" i="129"/>
  <c r="BJ337" i="129"/>
  <c r="CI337" i="129"/>
  <c r="CE337" i="129"/>
  <c r="BW337" i="129"/>
  <c r="BD337" i="129"/>
  <c r="BY329" i="129"/>
  <c r="AZ329" i="129"/>
  <c r="AX329" i="129"/>
  <c r="CG329" i="129"/>
  <c r="BH329" i="129"/>
  <c r="CC329" i="129"/>
  <c r="BJ329" i="129"/>
  <c r="BD329" i="129"/>
  <c r="CE329" i="129"/>
  <c r="CI329" i="129"/>
  <c r="BF329" i="129"/>
  <c r="BW329" i="129"/>
  <c r="CI321" i="129"/>
  <c r="CG321" i="129"/>
  <c r="BH321" i="129"/>
  <c r="BY321" i="129"/>
  <c r="AZ321" i="129"/>
  <c r="BF321" i="129"/>
  <c r="CC321" i="129"/>
  <c r="BW321" i="129"/>
  <c r="CE321" i="129"/>
  <c r="BD321" i="129"/>
  <c r="BJ321" i="129"/>
  <c r="AX321" i="129"/>
  <c r="BH313" i="129"/>
  <c r="CI313" i="129"/>
  <c r="BJ313" i="129"/>
  <c r="CG313" i="129"/>
  <c r="AZ313" i="129"/>
  <c r="CC313" i="129"/>
  <c r="BW313" i="129"/>
  <c r="BF313" i="129"/>
  <c r="AX313" i="129"/>
  <c r="BY313" i="129"/>
  <c r="BD313" i="129"/>
  <c r="CE313" i="129"/>
  <c r="BH305" i="129"/>
  <c r="BJ305" i="129"/>
  <c r="AZ305" i="129"/>
  <c r="CG305" i="129"/>
  <c r="BF305" i="129"/>
  <c r="CI305" i="129"/>
  <c r="AX305" i="129"/>
  <c r="CC305" i="129"/>
  <c r="CE305" i="129"/>
  <c r="BY305" i="129"/>
  <c r="BW305" i="129"/>
  <c r="BD305" i="129"/>
  <c r="BH297" i="129"/>
  <c r="CG297" i="129"/>
  <c r="AZ297" i="129"/>
  <c r="BJ297" i="129"/>
  <c r="BD297" i="129"/>
  <c r="CI297" i="129"/>
  <c r="CC297" i="129"/>
  <c r="CE297" i="129"/>
  <c r="BW297" i="129"/>
  <c r="BF297" i="129"/>
  <c r="AX297" i="129"/>
  <c r="BY297" i="129"/>
  <c r="AZ289" i="129"/>
  <c r="BH289" i="129"/>
  <c r="BF289" i="129"/>
  <c r="BY289" i="129"/>
  <c r="BJ289" i="129"/>
  <c r="CG289" i="129"/>
  <c r="BD289" i="129"/>
  <c r="CE289" i="129"/>
  <c r="CC289" i="129"/>
  <c r="BW289" i="129"/>
  <c r="CI289" i="129"/>
  <c r="AX289" i="129"/>
  <c r="CI281" i="129"/>
  <c r="CG281" i="129"/>
  <c r="CE281" i="129"/>
  <c r="BH281" i="129"/>
  <c r="BD281" i="129"/>
  <c r="AZ281" i="129"/>
  <c r="BW281" i="129"/>
  <c r="BF281" i="129"/>
  <c r="BJ281" i="129"/>
  <c r="CC281" i="129"/>
  <c r="BY281" i="129"/>
  <c r="AX281" i="129"/>
  <c r="CC273" i="129"/>
  <c r="BH273" i="129"/>
  <c r="AZ273" i="129"/>
  <c r="CG273" i="129"/>
  <c r="CE273" i="129"/>
  <c r="BJ273" i="129"/>
  <c r="BY273" i="129"/>
  <c r="AX273" i="129"/>
  <c r="CI273" i="129"/>
  <c r="BF273" i="129"/>
  <c r="BD273" i="129"/>
  <c r="BW273" i="129"/>
  <c r="BH265" i="129"/>
  <c r="CC265" i="129"/>
  <c r="AZ265" i="129"/>
  <c r="CG265" i="129"/>
  <c r="BJ265" i="129"/>
  <c r="CI265" i="129"/>
  <c r="AX265" i="129"/>
  <c r="BY265" i="129"/>
  <c r="BF265" i="129"/>
  <c r="CE265" i="129"/>
  <c r="BD265" i="129"/>
  <c r="BW265" i="129"/>
  <c r="CC257" i="129"/>
  <c r="BH257" i="129"/>
  <c r="AX257" i="129"/>
  <c r="BF257" i="129"/>
  <c r="CG257" i="129"/>
  <c r="AZ257" i="129"/>
  <c r="CI257" i="129"/>
  <c r="BJ257" i="129"/>
  <c r="CE257" i="129"/>
  <c r="BY257" i="129"/>
  <c r="BW257" i="129"/>
  <c r="BD257" i="129"/>
  <c r="CG249" i="129"/>
  <c r="BJ249" i="129"/>
  <c r="CE249" i="129"/>
  <c r="BH249" i="129"/>
  <c r="AZ249" i="129"/>
  <c r="CI249" i="129"/>
  <c r="BY249" i="129"/>
  <c r="AX249" i="129"/>
  <c r="BF249" i="129"/>
  <c r="CC249" i="129"/>
  <c r="BD249" i="129"/>
  <c r="BW249" i="129"/>
  <c r="CE241" i="129"/>
  <c r="AZ241" i="129"/>
  <c r="BH241" i="129"/>
  <c r="BD241" i="129"/>
  <c r="CG241" i="129"/>
  <c r="CC241" i="129"/>
  <c r="AX241" i="129"/>
  <c r="BY241" i="129"/>
  <c r="BF241" i="129"/>
  <c r="CI241" i="129"/>
  <c r="BJ241" i="129"/>
  <c r="BW241" i="129"/>
  <c r="BD233" i="129"/>
  <c r="CG233" i="129"/>
  <c r="CE233" i="129"/>
  <c r="AZ233" i="129"/>
  <c r="CC233" i="129"/>
  <c r="BH233" i="129"/>
  <c r="BF233" i="129"/>
  <c r="CI233" i="129"/>
  <c r="BJ233" i="129"/>
  <c r="AX233" i="129"/>
  <c r="BY233" i="129"/>
  <c r="BW233" i="129"/>
  <c r="CC225" i="129"/>
  <c r="BH225" i="129"/>
  <c r="AZ225" i="129"/>
  <c r="BW225" i="129"/>
  <c r="CG225" i="129"/>
  <c r="BJ225" i="129"/>
  <c r="BF225" i="129"/>
  <c r="BY225" i="129"/>
  <c r="CI225" i="129"/>
  <c r="AX225" i="129"/>
  <c r="BD225" i="129"/>
  <c r="CE225" i="129"/>
  <c r="CG217" i="129"/>
  <c r="BJ217" i="129"/>
  <c r="AZ217" i="129"/>
  <c r="CC217" i="129"/>
  <c r="BH217" i="129"/>
  <c r="AX217" i="129"/>
  <c r="BF217" i="129"/>
  <c r="BD217" i="129"/>
  <c r="BW217" i="129"/>
  <c r="CE217" i="129"/>
  <c r="CI217" i="129"/>
  <c r="BY217" i="129"/>
  <c r="BJ209" i="129"/>
  <c r="AZ209" i="129"/>
  <c r="CC209" i="129"/>
  <c r="BH209" i="129"/>
  <c r="AX209" i="129"/>
  <c r="BF209" i="129"/>
  <c r="BW209" i="129"/>
  <c r="CG209" i="129"/>
  <c r="CE209" i="129"/>
  <c r="BD209" i="129"/>
  <c r="CI209" i="129"/>
  <c r="BY209" i="129"/>
  <c r="CG201" i="129"/>
  <c r="BW201" i="129"/>
  <c r="CE201" i="129"/>
  <c r="AZ201" i="129"/>
  <c r="BH201" i="129"/>
  <c r="CC201" i="129"/>
  <c r="BD201" i="129"/>
  <c r="CI201" i="129"/>
  <c r="BJ201" i="129"/>
  <c r="BY201" i="129"/>
  <c r="AX201" i="129"/>
  <c r="BF201" i="129"/>
  <c r="CE193" i="129"/>
  <c r="CC193" i="129"/>
  <c r="BH193" i="129"/>
  <c r="AZ193" i="129"/>
  <c r="BW193" i="129"/>
  <c r="CG193" i="129"/>
  <c r="CI193" i="129"/>
  <c r="BJ193" i="129"/>
  <c r="BD193" i="129"/>
  <c r="AX193" i="129"/>
  <c r="BF193" i="129"/>
  <c r="BY193" i="129"/>
  <c r="AZ185" i="129"/>
  <c r="CG185" i="129"/>
  <c r="BH185" i="129"/>
  <c r="CC185" i="129"/>
  <c r="BD185" i="129"/>
  <c r="BW185" i="129"/>
  <c r="CI185" i="129"/>
  <c r="CE185" i="129"/>
  <c r="BJ185" i="129"/>
  <c r="BF185" i="129"/>
  <c r="BY185" i="129"/>
  <c r="AX185" i="129"/>
  <c r="AZ177" i="129"/>
  <c r="CG177" i="129"/>
  <c r="BH177" i="129"/>
  <c r="CC177" i="129"/>
  <c r="CE177" i="129"/>
  <c r="BW177" i="129"/>
  <c r="CI177" i="129"/>
  <c r="BD177" i="129"/>
  <c r="BJ177" i="129"/>
  <c r="AX177" i="129"/>
  <c r="BF177" i="129"/>
  <c r="BY177" i="129"/>
  <c r="BH169" i="129"/>
  <c r="CC169" i="129"/>
  <c r="AZ169" i="129"/>
  <c r="CG169" i="129"/>
  <c r="AX169" i="129"/>
  <c r="CE169" i="129"/>
  <c r="BJ169" i="129"/>
  <c r="BY169" i="129"/>
  <c r="CI169" i="129"/>
  <c r="BD169" i="129"/>
  <c r="BW169" i="129"/>
  <c r="BF169" i="129"/>
  <c r="CC161" i="129"/>
  <c r="BH161" i="129"/>
  <c r="CE161" i="129"/>
  <c r="AZ161" i="129"/>
  <c r="CG161" i="129"/>
  <c r="BW161" i="129"/>
  <c r="CI161" i="129"/>
  <c r="BF161" i="129"/>
  <c r="BJ161" i="129"/>
  <c r="AX161" i="129"/>
  <c r="BD161" i="129"/>
  <c r="BY161" i="129"/>
  <c r="BF153" i="129"/>
  <c r="CI153" i="129"/>
  <c r="BY153" i="129"/>
  <c r="BD153" i="129"/>
  <c r="CG153" i="129"/>
  <c r="BW153" i="129"/>
  <c r="CC153" i="129"/>
  <c r="BH153" i="129"/>
  <c r="AX153" i="129"/>
  <c r="CE153" i="129"/>
  <c r="AZ153" i="129"/>
  <c r="BJ153" i="129"/>
  <c r="CI145" i="129"/>
  <c r="BY145" i="129"/>
  <c r="BD145" i="129"/>
  <c r="CG145" i="129"/>
  <c r="BW145" i="129"/>
  <c r="CE145" i="129"/>
  <c r="BH145" i="129"/>
  <c r="AX145" i="129"/>
  <c r="BF145" i="129"/>
  <c r="CC145" i="129"/>
  <c r="AZ145" i="129"/>
  <c r="BJ145" i="129"/>
  <c r="BH137" i="129"/>
  <c r="AX137" i="129"/>
  <c r="BF137" i="129"/>
  <c r="BY137" i="129"/>
  <c r="BD137" i="129"/>
  <c r="CG137" i="129"/>
  <c r="BW137" i="129"/>
  <c r="CC137" i="129"/>
  <c r="CE137" i="129"/>
  <c r="BJ137" i="129"/>
  <c r="AZ137" i="129"/>
  <c r="CI137" i="129"/>
  <c r="CI129" i="129"/>
  <c r="CG129" i="129"/>
  <c r="BH129" i="129"/>
  <c r="CC129" i="129"/>
  <c r="AZ129" i="129"/>
  <c r="BY129" i="129"/>
  <c r="CE129" i="129"/>
  <c r="BW129" i="129"/>
  <c r="BD129" i="129"/>
  <c r="AX129" i="129"/>
  <c r="BJ129" i="129"/>
  <c r="BF129" i="129"/>
  <c r="CG121" i="129"/>
  <c r="BH121" i="129"/>
  <c r="CC121" i="129"/>
  <c r="CI121" i="129"/>
  <c r="BF121" i="129"/>
  <c r="CE121" i="129"/>
  <c r="BD121" i="129"/>
  <c r="BW121" i="129"/>
  <c r="BY121" i="129"/>
  <c r="BJ121" i="129"/>
  <c r="AZ121" i="129"/>
  <c r="AX121" i="129"/>
  <c r="CG113" i="129"/>
  <c r="CC113" i="129"/>
  <c r="BH113" i="129"/>
  <c r="AZ113" i="129"/>
  <c r="BJ113" i="129"/>
  <c r="BF113" i="129"/>
  <c r="CE113" i="129"/>
  <c r="BY113" i="129"/>
  <c r="BW113" i="129"/>
  <c r="BD113" i="129"/>
  <c r="CI113" i="129"/>
  <c r="AX113" i="129"/>
  <c r="CG105" i="129"/>
  <c r="CC105" i="129"/>
  <c r="BH105" i="129"/>
  <c r="AZ105" i="129"/>
  <c r="CE105" i="129"/>
  <c r="BW105" i="129"/>
  <c r="CI105" i="129"/>
  <c r="BD105" i="129"/>
  <c r="BY105" i="129"/>
  <c r="BF105" i="129"/>
  <c r="BJ105" i="129"/>
  <c r="AX105" i="129"/>
  <c r="AZ97" i="129"/>
  <c r="CG97" i="129"/>
  <c r="BH97" i="129"/>
  <c r="CC97" i="129"/>
  <c r="CE97" i="129"/>
  <c r="BF97" i="129"/>
  <c r="BJ97" i="129"/>
  <c r="BW97" i="129"/>
  <c r="CI97" i="129"/>
  <c r="BD97" i="129"/>
  <c r="BY97" i="129"/>
  <c r="AX97" i="129"/>
  <c r="BJ89" i="129"/>
  <c r="BH89" i="129"/>
  <c r="BY89" i="129"/>
  <c r="CC89" i="129"/>
  <c r="CG89" i="129"/>
  <c r="AZ89" i="129"/>
  <c r="AX89" i="129"/>
  <c r="CI89" i="129"/>
  <c r="BD89" i="129"/>
  <c r="BW89" i="129"/>
  <c r="CE89" i="129"/>
  <c r="BF89" i="129"/>
  <c r="AZ81" i="129"/>
  <c r="CG81" i="129"/>
  <c r="BH81" i="129"/>
  <c r="CC81" i="129"/>
  <c r="BW81" i="129"/>
  <c r="AX81" i="129"/>
  <c r="BY81" i="129"/>
  <c r="BD81" i="129"/>
  <c r="CE81" i="129"/>
  <c r="BF81" i="129"/>
  <c r="CI81" i="129"/>
  <c r="BJ81" i="129"/>
  <c r="CG73" i="129"/>
  <c r="BH73" i="129"/>
  <c r="AZ73" i="129"/>
  <c r="BJ73" i="129"/>
  <c r="CC73" i="129"/>
  <c r="CI73" i="129"/>
  <c r="BY73" i="129"/>
  <c r="BD73" i="129"/>
  <c r="CE73" i="129"/>
  <c r="BW73" i="129"/>
  <c r="BF73" i="129"/>
  <c r="AX73" i="129"/>
  <c r="CG65" i="129"/>
  <c r="CE65" i="129"/>
  <c r="CC65" i="129"/>
  <c r="BH65" i="129"/>
  <c r="BW65" i="129"/>
  <c r="BD65" i="129"/>
  <c r="CI65" i="129"/>
  <c r="Y65" i="129"/>
  <c r="AX65" i="129"/>
  <c r="BF65" i="129"/>
  <c r="BJ65" i="129"/>
  <c r="AE65" i="129"/>
  <c r="AK65" i="129"/>
  <c r="BY65" i="129"/>
  <c r="AZ65" i="129"/>
  <c r="BH57" i="129"/>
  <c r="CC57" i="129"/>
  <c r="AZ57" i="129"/>
  <c r="CG57" i="129"/>
  <c r="BF57" i="129"/>
  <c r="Y57" i="129"/>
  <c r="BY57" i="129"/>
  <c r="BJ57" i="129"/>
  <c r="BD57" i="129"/>
  <c r="AE57" i="129"/>
  <c r="AX57" i="129"/>
  <c r="AK57" i="129"/>
  <c r="BW57" i="129"/>
  <c r="CE57" i="129"/>
  <c r="CI57" i="129"/>
  <c r="CC49" i="129"/>
  <c r="BH49" i="129"/>
  <c r="AZ49" i="129"/>
  <c r="CG49" i="129"/>
  <c r="AK49" i="129"/>
  <c r="AX49" i="129"/>
  <c r="BF49" i="129"/>
  <c r="BW49" i="129"/>
  <c r="AE49" i="129"/>
  <c r="CE49" i="129"/>
  <c r="Y49" i="129"/>
  <c r="BY49" i="129"/>
  <c r="BD49" i="129"/>
  <c r="CI49" i="129"/>
  <c r="BJ49" i="129"/>
  <c r="AZ41" i="129"/>
  <c r="BH41" i="129"/>
  <c r="CG41" i="129"/>
  <c r="CC41" i="129"/>
  <c r="BJ41" i="129"/>
  <c r="CE41" i="129"/>
  <c r="BW41" i="129"/>
  <c r="CI41" i="129"/>
  <c r="AX41" i="129"/>
  <c r="AK41" i="129"/>
  <c r="Y41" i="129"/>
  <c r="BF41" i="129"/>
  <c r="AE41" i="129"/>
  <c r="BY41" i="129"/>
  <c r="BD41" i="129"/>
  <c r="CC33" i="129"/>
  <c r="AZ33" i="129"/>
  <c r="BH33" i="129"/>
  <c r="CG33" i="129"/>
  <c r="AK33" i="129"/>
  <c r="AX33" i="129"/>
  <c r="BJ33" i="129"/>
  <c r="BW33" i="129"/>
  <c r="CE33" i="129"/>
  <c r="CI33" i="129"/>
  <c r="BY33" i="129"/>
  <c r="BD33" i="129"/>
  <c r="AE33" i="129"/>
  <c r="BF33" i="129"/>
  <c r="Y33" i="129"/>
  <c r="BH25" i="129"/>
  <c r="AZ25" i="129"/>
  <c r="CC25" i="129"/>
  <c r="CG25" i="129"/>
  <c r="BW25" i="129"/>
  <c r="Y25" i="129"/>
  <c r="AX25" i="129"/>
  <c r="CI25" i="129"/>
  <c r="BJ25" i="129"/>
  <c r="CE25" i="129"/>
  <c r="AK25" i="129"/>
  <c r="BY25" i="129"/>
  <c r="BD25" i="129"/>
  <c r="AE25" i="129"/>
  <c r="BF25" i="129"/>
  <c r="BH496" i="129"/>
  <c r="AZ496" i="129"/>
  <c r="BJ496" i="129"/>
  <c r="CG496" i="129"/>
  <c r="BF496" i="129"/>
  <c r="BW496" i="129"/>
  <c r="CE496" i="129"/>
  <c r="AX496" i="129"/>
  <c r="BY496" i="129"/>
  <c r="CI496" i="129"/>
  <c r="BD496" i="129"/>
  <c r="CC496" i="129"/>
  <c r="CE432" i="129"/>
  <c r="AZ432" i="129"/>
  <c r="CG432" i="129"/>
  <c r="CC432" i="129"/>
  <c r="BH432" i="129"/>
  <c r="BD432" i="129"/>
  <c r="BW432" i="129"/>
  <c r="BJ432" i="129"/>
  <c r="CI432" i="129"/>
  <c r="AX432" i="129"/>
  <c r="BF432" i="129"/>
  <c r="BY432" i="129"/>
  <c r="CC360" i="129"/>
  <c r="BH360" i="129"/>
  <c r="BF360" i="129"/>
  <c r="CG360" i="129"/>
  <c r="AZ360" i="129"/>
  <c r="BW360" i="129"/>
  <c r="CI360" i="129"/>
  <c r="BJ360" i="129"/>
  <c r="CE360" i="129"/>
  <c r="BD360" i="129"/>
  <c r="AX360" i="129"/>
  <c r="BY360" i="129"/>
  <c r="CC240" i="129"/>
  <c r="BH240" i="129"/>
  <c r="BD240" i="129"/>
  <c r="CG240" i="129"/>
  <c r="CE240" i="129"/>
  <c r="AZ240" i="129"/>
  <c r="CI240" i="129"/>
  <c r="BF240" i="129"/>
  <c r="AX240" i="129"/>
  <c r="BJ240" i="129"/>
  <c r="BY240" i="129"/>
  <c r="BW240" i="129"/>
  <c r="CG544" i="129"/>
  <c r="BJ544" i="129"/>
  <c r="CS544" i="129"/>
  <c r="FI544" i="129" s="1"/>
  <c r="CE544" i="129"/>
  <c r="BW544" i="129"/>
  <c r="AZ544" i="129"/>
  <c r="BH544" i="129"/>
  <c r="CC544" i="129"/>
  <c r="BT544" i="129"/>
  <c r="BF544" i="129"/>
  <c r="AX544" i="129"/>
  <c r="CM544" i="129"/>
  <c r="CK544" i="129"/>
  <c r="CA544" i="129"/>
  <c r="BD544" i="129"/>
  <c r="AU544" i="129"/>
  <c r="CI544" i="129"/>
  <c r="BN544" i="129"/>
  <c r="AO544" i="129"/>
  <c r="BB544" i="129"/>
  <c r="BY544" i="129"/>
  <c r="BL544" i="129"/>
  <c r="CG480" i="129"/>
  <c r="CE480" i="129"/>
  <c r="BW480" i="129"/>
  <c r="BH480" i="129"/>
  <c r="AZ480" i="129"/>
  <c r="AX480" i="129"/>
  <c r="CC480" i="129"/>
  <c r="BF480" i="129"/>
  <c r="BD480" i="129"/>
  <c r="BY480" i="129"/>
  <c r="BJ480" i="129"/>
  <c r="CI480" i="129"/>
  <c r="CG416" i="129"/>
  <c r="AZ416" i="129"/>
  <c r="CC416" i="129"/>
  <c r="BF416" i="129"/>
  <c r="BH416" i="129"/>
  <c r="BD416" i="129"/>
  <c r="BW416" i="129"/>
  <c r="BJ416" i="129"/>
  <c r="CI416" i="129"/>
  <c r="CE416" i="129"/>
  <c r="AX416" i="129"/>
  <c r="BY416" i="129"/>
  <c r="CG352" i="129"/>
  <c r="BH352" i="129"/>
  <c r="CC352" i="129"/>
  <c r="AZ352" i="129"/>
  <c r="BW352" i="129"/>
  <c r="BF352" i="129"/>
  <c r="CI352" i="129"/>
  <c r="BY352" i="129"/>
  <c r="CE352" i="129"/>
  <c r="BJ352" i="129"/>
  <c r="BD352" i="129"/>
  <c r="AX352" i="129"/>
  <c r="BJ296" i="129"/>
  <c r="BH296" i="129"/>
  <c r="CG296" i="129"/>
  <c r="AZ296" i="129"/>
  <c r="BF296" i="129"/>
  <c r="CE296" i="129"/>
  <c r="BY296" i="129"/>
  <c r="BD296" i="129"/>
  <c r="CI296" i="129"/>
  <c r="BW296" i="129"/>
  <c r="CC296" i="129"/>
  <c r="AX296" i="129"/>
  <c r="CE232" i="129"/>
  <c r="CC232" i="129"/>
  <c r="BH232" i="129"/>
  <c r="CG232" i="129"/>
  <c r="AZ232" i="129"/>
  <c r="BD232" i="129"/>
  <c r="CI232" i="129"/>
  <c r="BF232" i="129"/>
  <c r="AX232" i="129"/>
  <c r="BJ232" i="129"/>
  <c r="BY232" i="129"/>
  <c r="BW232" i="129"/>
  <c r="BH168" i="129"/>
  <c r="CC168" i="129"/>
  <c r="AZ168" i="129"/>
  <c r="CG168" i="129"/>
  <c r="BY168" i="129"/>
  <c r="BW168" i="129"/>
  <c r="BD168" i="129"/>
  <c r="CI168" i="129"/>
  <c r="BF168" i="129"/>
  <c r="BJ168" i="129"/>
  <c r="CE168" i="129"/>
  <c r="AX168" i="129"/>
  <c r="CC112" i="129"/>
  <c r="BH112" i="129"/>
  <c r="AZ112" i="129"/>
  <c r="CG112" i="129"/>
  <c r="BW112" i="129"/>
  <c r="CI112" i="129"/>
  <c r="BY112" i="129"/>
  <c r="BJ112" i="129"/>
  <c r="BD112" i="129"/>
  <c r="CE112" i="129"/>
  <c r="BF112" i="129"/>
  <c r="AX112" i="129"/>
  <c r="BY519" i="129"/>
  <c r="BJ519" i="129"/>
  <c r="CS519" i="129"/>
  <c r="FI519" i="129" s="1"/>
  <c r="CE519" i="129"/>
  <c r="BW519" i="129"/>
  <c r="BH519" i="129"/>
  <c r="BF519" i="129"/>
  <c r="AX519" i="129"/>
  <c r="CM519" i="129"/>
  <c r="CC519" i="129"/>
  <c r="BT519" i="129"/>
  <c r="CA519" i="129"/>
  <c r="BN519" i="129"/>
  <c r="AU519" i="129"/>
  <c r="BD519" i="129"/>
  <c r="AO519" i="129"/>
  <c r="CK519" i="129"/>
  <c r="BB519" i="129"/>
  <c r="CI519" i="129"/>
  <c r="AZ519" i="129"/>
  <c r="BL519" i="129"/>
  <c r="CG519" i="129"/>
  <c r="CG487" i="129"/>
  <c r="BJ487" i="129"/>
  <c r="CC487" i="129"/>
  <c r="BH487" i="129"/>
  <c r="BY487" i="129"/>
  <c r="AX487" i="129"/>
  <c r="BF487" i="129"/>
  <c r="CE487" i="129"/>
  <c r="CI487" i="129"/>
  <c r="AZ487" i="129"/>
  <c r="BW487" i="129"/>
  <c r="BD487" i="129"/>
  <c r="BD471" i="129"/>
  <c r="CE471" i="129"/>
  <c r="BJ471" i="129"/>
  <c r="CC471" i="129"/>
  <c r="AX471" i="129"/>
  <c r="BF471" i="129"/>
  <c r="BY471" i="129"/>
  <c r="BW471" i="129"/>
  <c r="CG471" i="129"/>
  <c r="BH471" i="129"/>
  <c r="AZ471" i="129"/>
  <c r="CI471" i="129"/>
  <c r="CG455" i="129"/>
  <c r="AZ455" i="129"/>
  <c r="CC455" i="129"/>
  <c r="BH455" i="129"/>
  <c r="AX455" i="129"/>
  <c r="BF455" i="129"/>
  <c r="BY455" i="129"/>
  <c r="CI455" i="129"/>
  <c r="BD455" i="129"/>
  <c r="BJ455" i="129"/>
  <c r="BW455" i="129"/>
  <c r="CE455" i="129"/>
  <c r="CG439" i="129"/>
  <c r="BW439" i="129"/>
  <c r="CE439" i="129"/>
  <c r="CC439" i="129"/>
  <c r="BH439" i="129"/>
  <c r="BD439" i="129"/>
  <c r="AZ439" i="129"/>
  <c r="BJ439" i="129"/>
  <c r="AX439" i="129"/>
  <c r="BF439" i="129"/>
  <c r="BY439" i="129"/>
  <c r="CI439" i="129"/>
  <c r="CG423" i="129"/>
  <c r="AZ423" i="129"/>
  <c r="BF423" i="129"/>
  <c r="BY423" i="129"/>
  <c r="AX423" i="129"/>
  <c r="BH423" i="129"/>
  <c r="CC423" i="129"/>
  <c r="BD423" i="129"/>
  <c r="CI423" i="129"/>
  <c r="BJ423" i="129"/>
  <c r="CE423" i="129"/>
  <c r="BW423" i="129"/>
  <c r="CI407" i="129"/>
  <c r="CG407" i="129"/>
  <c r="BH407" i="129"/>
  <c r="CC407" i="129"/>
  <c r="BW407" i="129"/>
  <c r="BJ407" i="129"/>
  <c r="BF407" i="129"/>
  <c r="CE407" i="129"/>
  <c r="AX407" i="129"/>
  <c r="BY407" i="129"/>
  <c r="AZ407" i="129"/>
  <c r="BD407" i="129"/>
  <c r="BJ391" i="129"/>
  <c r="CG391" i="129"/>
  <c r="BH391" i="129"/>
  <c r="CI391" i="129"/>
  <c r="AZ391" i="129"/>
  <c r="BD391" i="129"/>
  <c r="CE391" i="129"/>
  <c r="BY391" i="129"/>
  <c r="BW391" i="129"/>
  <c r="BF391" i="129"/>
  <c r="CC391" i="129"/>
  <c r="AX391" i="129"/>
  <c r="CS375" i="129"/>
  <c r="FI375" i="129" s="1"/>
  <c r="CG375" i="129"/>
  <c r="BB375" i="129"/>
  <c r="AO375" i="129"/>
  <c r="CE375" i="129"/>
  <c r="BW375" i="129"/>
  <c r="BJ375" i="129"/>
  <c r="AZ375" i="129"/>
  <c r="CC375" i="129"/>
  <c r="BT375" i="129"/>
  <c r="BH375" i="129"/>
  <c r="CM375" i="129"/>
  <c r="BF375" i="129"/>
  <c r="AX375" i="129"/>
  <c r="CI375" i="129"/>
  <c r="BN375" i="129"/>
  <c r="BD375" i="129"/>
  <c r="AU375" i="129"/>
  <c r="BL375" i="129"/>
  <c r="CA375" i="129"/>
  <c r="BY375" i="129"/>
  <c r="CK375" i="129"/>
  <c r="CG359" i="129"/>
  <c r="BW359" i="129"/>
  <c r="CE359" i="129"/>
  <c r="CC359" i="129"/>
  <c r="BH359" i="129"/>
  <c r="CI359" i="129"/>
  <c r="BY359" i="129"/>
  <c r="BD359" i="129"/>
  <c r="AZ359" i="129"/>
  <c r="BF359" i="129"/>
  <c r="AX359" i="129"/>
  <c r="BJ359" i="129"/>
  <c r="AZ343" i="129"/>
  <c r="BH343" i="129"/>
  <c r="CC343" i="129"/>
  <c r="CG343" i="129"/>
  <c r="BJ343" i="129"/>
  <c r="CE343" i="129"/>
  <c r="BF343" i="129"/>
  <c r="BW343" i="129"/>
  <c r="CI343" i="129"/>
  <c r="AX343" i="129"/>
  <c r="BY343" i="129"/>
  <c r="BD343" i="129"/>
  <c r="BH327" i="129"/>
  <c r="CC327" i="129"/>
  <c r="CG327" i="129"/>
  <c r="AZ327" i="129"/>
  <c r="BJ327" i="129"/>
  <c r="BD327" i="129"/>
  <c r="BW327" i="129"/>
  <c r="BF327" i="129"/>
  <c r="CI327" i="129"/>
  <c r="CE327" i="129"/>
  <c r="AX327" i="129"/>
  <c r="BY327" i="129"/>
  <c r="AZ311" i="129"/>
  <c r="CG311" i="129"/>
  <c r="BH311" i="129"/>
  <c r="AX311" i="129"/>
  <c r="BW311" i="129"/>
  <c r="CI311" i="129"/>
  <c r="CE311" i="129"/>
  <c r="BJ311" i="129"/>
  <c r="BF311" i="129"/>
  <c r="BY311" i="129"/>
  <c r="BD311" i="129"/>
  <c r="CC311" i="129"/>
  <c r="AZ303" i="129"/>
  <c r="CG303" i="129"/>
  <c r="BH303" i="129"/>
  <c r="BD303" i="129"/>
  <c r="BY303" i="129"/>
  <c r="BF303" i="129"/>
  <c r="AX303" i="129"/>
  <c r="BW303" i="129"/>
  <c r="CE303" i="129"/>
  <c r="BJ303" i="129"/>
  <c r="CI303" i="129"/>
  <c r="CC303" i="129"/>
  <c r="CG295" i="129"/>
  <c r="BH295" i="129"/>
  <c r="AZ295" i="129"/>
  <c r="BF295" i="129"/>
  <c r="CI295" i="129"/>
  <c r="BY295" i="129"/>
  <c r="BD295" i="129"/>
  <c r="CE295" i="129"/>
  <c r="BJ295" i="129"/>
  <c r="BW295" i="129"/>
  <c r="AX295" i="129"/>
  <c r="CC295" i="129"/>
  <c r="AX287" i="129"/>
  <c r="CC287" i="129"/>
  <c r="BH287" i="129"/>
  <c r="BY287" i="129"/>
  <c r="CG287" i="129"/>
  <c r="AZ287" i="129"/>
  <c r="CI287" i="129"/>
  <c r="BJ287" i="129"/>
  <c r="BD287" i="129"/>
  <c r="BF287" i="129"/>
  <c r="BW287" i="129"/>
  <c r="CE287" i="129"/>
  <c r="BD279" i="129"/>
  <c r="CI279" i="129"/>
  <c r="CG279" i="129"/>
  <c r="BW279" i="129"/>
  <c r="CE279" i="129"/>
  <c r="AZ279" i="129"/>
  <c r="BH279" i="129"/>
  <c r="CC279" i="129"/>
  <c r="AX279" i="129"/>
  <c r="BY279" i="129"/>
  <c r="BJ279" i="129"/>
  <c r="BF279" i="129"/>
  <c r="BD271" i="129"/>
  <c r="CG271" i="129"/>
  <c r="AZ271" i="129"/>
  <c r="CE271" i="129"/>
  <c r="BH271" i="129"/>
  <c r="CC271" i="129"/>
  <c r="CI271" i="129"/>
  <c r="AX271" i="129"/>
  <c r="BJ271" i="129"/>
  <c r="BF271" i="129"/>
  <c r="BY271" i="129"/>
  <c r="BW271" i="129"/>
  <c r="CC263" i="129"/>
  <c r="BH263" i="129"/>
  <c r="BD263" i="129"/>
  <c r="AZ263" i="129"/>
  <c r="BW263" i="129"/>
  <c r="CG263" i="129"/>
  <c r="CI263" i="129"/>
  <c r="CE263" i="129"/>
  <c r="BY263" i="129"/>
  <c r="AX263" i="129"/>
  <c r="BF263" i="129"/>
  <c r="BJ263" i="129"/>
  <c r="AZ255" i="129"/>
  <c r="CG255" i="129"/>
  <c r="BH255" i="129"/>
  <c r="AX255" i="129"/>
  <c r="CC255" i="129"/>
  <c r="BF255" i="129"/>
  <c r="BD255" i="129"/>
  <c r="CI255" i="129"/>
  <c r="BY255" i="129"/>
  <c r="BJ255" i="129"/>
  <c r="CE255" i="129"/>
  <c r="BW255" i="129"/>
  <c r="CE247" i="129"/>
  <c r="BH247" i="129"/>
  <c r="BD247" i="129"/>
  <c r="AZ247" i="129"/>
  <c r="CG247" i="129"/>
  <c r="AX247" i="129"/>
  <c r="BY247" i="129"/>
  <c r="BF247" i="129"/>
  <c r="CI247" i="129"/>
  <c r="CC247" i="129"/>
  <c r="BJ247" i="129"/>
  <c r="BW247" i="129"/>
  <c r="BH239" i="129"/>
  <c r="CG239" i="129"/>
  <c r="CC239" i="129"/>
  <c r="AZ239" i="129"/>
  <c r="CE239" i="129"/>
  <c r="BY239" i="129"/>
  <c r="BF239" i="129"/>
  <c r="BJ239" i="129"/>
  <c r="AX239" i="129"/>
  <c r="CI239" i="129"/>
  <c r="BW239" i="129"/>
  <c r="BD239" i="129"/>
  <c r="CC231" i="129"/>
  <c r="BH231" i="129"/>
  <c r="AZ231" i="129"/>
  <c r="CG231" i="129"/>
  <c r="CE231" i="129"/>
  <c r="BJ231" i="129"/>
  <c r="CI231" i="129"/>
  <c r="BY231" i="129"/>
  <c r="BF231" i="129"/>
  <c r="AX231" i="129"/>
  <c r="BD231" i="129"/>
  <c r="BW231" i="129"/>
  <c r="CG223" i="129"/>
  <c r="CE223" i="129"/>
  <c r="AZ223" i="129"/>
  <c r="CC223" i="129"/>
  <c r="BH223" i="129"/>
  <c r="BD223" i="129"/>
  <c r="BF223" i="129"/>
  <c r="CI223" i="129"/>
  <c r="BY223" i="129"/>
  <c r="AX223" i="129"/>
  <c r="BJ223" i="129"/>
  <c r="BW223" i="129"/>
  <c r="BY215" i="129"/>
  <c r="CG215" i="129"/>
  <c r="BW215" i="129"/>
  <c r="AZ215" i="129"/>
  <c r="CE215" i="129"/>
  <c r="BH215" i="129"/>
  <c r="BD215" i="129"/>
  <c r="CI215" i="129"/>
  <c r="BJ215" i="129"/>
  <c r="AX215" i="129"/>
  <c r="BF215" i="129"/>
  <c r="CC215" i="129"/>
  <c r="CC207" i="129"/>
  <c r="BH207" i="129"/>
  <c r="CI207" i="129"/>
  <c r="BD207" i="129"/>
  <c r="CG207" i="129"/>
  <c r="CE207" i="129"/>
  <c r="AZ207" i="129"/>
  <c r="BW207" i="129"/>
  <c r="BF207" i="129"/>
  <c r="BY207" i="129"/>
  <c r="BJ207" i="129"/>
  <c r="AX207" i="129"/>
  <c r="CC199" i="129"/>
  <c r="BH199" i="129"/>
  <c r="BD199" i="129"/>
  <c r="AZ199" i="129"/>
  <c r="BW199" i="129"/>
  <c r="CG199" i="129"/>
  <c r="CE199" i="129"/>
  <c r="BJ199" i="129"/>
  <c r="CI199" i="129"/>
  <c r="AX199" i="129"/>
  <c r="BY199" i="129"/>
  <c r="BF199" i="129"/>
  <c r="AZ191" i="129"/>
  <c r="CG191" i="129"/>
  <c r="BH191" i="129"/>
  <c r="CC191" i="129"/>
  <c r="CE191" i="129"/>
  <c r="BJ191" i="129"/>
  <c r="CI191" i="129"/>
  <c r="BD191" i="129"/>
  <c r="BY191" i="129"/>
  <c r="BW191" i="129"/>
  <c r="BF191" i="129"/>
  <c r="AX191" i="129"/>
  <c r="AZ183" i="129"/>
  <c r="CG183" i="129"/>
  <c r="BH183" i="129"/>
  <c r="CC183" i="129"/>
  <c r="CE183" i="129"/>
  <c r="BJ183" i="129"/>
  <c r="BW183" i="129"/>
  <c r="BD183" i="129"/>
  <c r="CI183" i="129"/>
  <c r="BF183" i="129"/>
  <c r="AX183" i="129"/>
  <c r="BY183" i="129"/>
  <c r="AZ175" i="129"/>
  <c r="CG175" i="129"/>
  <c r="BH175" i="129"/>
  <c r="CC175" i="129"/>
  <c r="BJ175" i="129"/>
  <c r="CE175" i="129"/>
  <c r="BF175" i="129"/>
  <c r="BW175" i="129"/>
  <c r="BY175" i="129"/>
  <c r="BD175" i="129"/>
  <c r="CI175" i="129"/>
  <c r="AX175" i="129"/>
  <c r="CG167" i="129"/>
  <c r="BH167" i="129"/>
  <c r="CC167" i="129"/>
  <c r="AZ167" i="129"/>
  <c r="BF167" i="129"/>
  <c r="BJ167" i="129"/>
  <c r="BW167" i="129"/>
  <c r="CI167" i="129"/>
  <c r="BD167" i="129"/>
  <c r="CE167" i="129"/>
  <c r="AX167" i="129"/>
  <c r="BY167" i="129"/>
  <c r="AZ159" i="129"/>
  <c r="CG159" i="129"/>
  <c r="BH159" i="129"/>
  <c r="CC159" i="129"/>
  <c r="BD159" i="129"/>
  <c r="CI159" i="129"/>
  <c r="BY159" i="129"/>
  <c r="BF159" i="129"/>
  <c r="AX159" i="129"/>
  <c r="BJ159" i="129"/>
  <c r="BW159" i="129"/>
  <c r="CE159" i="129"/>
  <c r="CC151" i="129"/>
  <c r="BH151" i="129"/>
  <c r="AX151" i="129"/>
  <c r="BF151" i="129"/>
  <c r="CI151" i="129"/>
  <c r="BY151" i="129"/>
  <c r="BD151" i="129"/>
  <c r="CG151" i="129"/>
  <c r="BW151" i="129"/>
  <c r="CE151" i="129"/>
  <c r="AZ151" i="129"/>
  <c r="BJ151" i="129"/>
  <c r="CE143" i="129"/>
  <c r="CC143" i="129"/>
  <c r="BH143" i="129"/>
  <c r="AX143" i="129"/>
  <c r="BF143" i="129"/>
  <c r="BD143" i="129"/>
  <c r="CG143" i="129"/>
  <c r="BW143" i="129"/>
  <c r="BY143" i="129"/>
  <c r="CI143" i="129"/>
  <c r="AZ143" i="129"/>
  <c r="BJ143" i="129"/>
  <c r="CE135" i="129"/>
  <c r="BW135" i="129"/>
  <c r="CC135" i="129"/>
  <c r="AZ135" i="129"/>
  <c r="BH135" i="129"/>
  <c r="BY135" i="129"/>
  <c r="CG135" i="129"/>
  <c r="BD135" i="129"/>
  <c r="BF135" i="129"/>
  <c r="AX135" i="129"/>
  <c r="BJ135" i="129"/>
  <c r="CI135" i="129"/>
  <c r="CG127" i="129"/>
  <c r="BW127" i="129"/>
  <c r="CE127" i="129"/>
  <c r="CC127" i="129"/>
  <c r="BH127" i="129"/>
  <c r="BD127" i="129"/>
  <c r="BF127" i="129"/>
  <c r="BY127" i="129"/>
  <c r="AX127" i="129"/>
  <c r="BJ127" i="129"/>
  <c r="CI127" i="129"/>
  <c r="AZ127" i="129"/>
  <c r="AZ119" i="129"/>
  <c r="CC119" i="129"/>
  <c r="BH119" i="129"/>
  <c r="CI119" i="129"/>
  <c r="CG119" i="129"/>
  <c r="BD119" i="129"/>
  <c r="CE119" i="129"/>
  <c r="BF119" i="129"/>
  <c r="BW119" i="129"/>
  <c r="BJ119" i="129"/>
  <c r="BY119" i="129"/>
  <c r="AX119" i="129"/>
  <c r="AZ111" i="129"/>
  <c r="CG111" i="129"/>
  <c r="CC111" i="129"/>
  <c r="BH111" i="129"/>
  <c r="BF111" i="129"/>
  <c r="BD111" i="129"/>
  <c r="CE111" i="129"/>
  <c r="BW111" i="129"/>
  <c r="BY111" i="129"/>
  <c r="BJ111" i="129"/>
  <c r="CI111" i="129"/>
  <c r="AX111" i="129"/>
  <c r="AZ103" i="129"/>
  <c r="CG103" i="129"/>
  <c r="CC103" i="129"/>
  <c r="BH103" i="129"/>
  <c r="BJ103" i="129"/>
  <c r="BF103" i="129"/>
  <c r="CE103" i="129"/>
  <c r="BY103" i="129"/>
  <c r="BW103" i="129"/>
  <c r="BD103" i="129"/>
  <c r="CI103" i="129"/>
  <c r="AX103" i="129"/>
  <c r="BH95" i="129"/>
  <c r="AZ95" i="129"/>
  <c r="CG95" i="129"/>
  <c r="CC95" i="129"/>
  <c r="BJ95" i="129"/>
  <c r="BW95" i="129"/>
  <c r="BY95" i="129"/>
  <c r="CI95" i="129"/>
  <c r="BF95" i="129"/>
  <c r="BD95" i="129"/>
  <c r="CE95" i="129"/>
  <c r="AX95" i="129"/>
  <c r="AZ87" i="129"/>
  <c r="BJ87" i="129"/>
  <c r="CG87" i="129"/>
  <c r="BH87" i="129"/>
  <c r="CC87" i="129"/>
  <c r="BY87" i="129"/>
  <c r="BW87" i="129"/>
  <c r="BF87" i="129"/>
  <c r="CI87" i="129"/>
  <c r="CE87" i="129"/>
  <c r="BD87" i="129"/>
  <c r="AX87" i="129"/>
  <c r="AZ79" i="129"/>
  <c r="CG79" i="129"/>
  <c r="BH79" i="129"/>
  <c r="CC79" i="129"/>
  <c r="BD79" i="129"/>
  <c r="BF79" i="129"/>
  <c r="BY79" i="129"/>
  <c r="BW79" i="129"/>
  <c r="CI79" i="129"/>
  <c r="AX79" i="129"/>
  <c r="CE79" i="129"/>
  <c r="BJ79" i="129"/>
  <c r="CI71" i="129"/>
  <c r="BL71" i="129"/>
  <c r="BB71" i="129"/>
  <c r="AO71" i="129"/>
  <c r="CG71" i="129"/>
  <c r="AZ71" i="129"/>
  <c r="CE71" i="129"/>
  <c r="BW71" i="129"/>
  <c r="BH71" i="129"/>
  <c r="CS71" i="129"/>
  <c r="FI71" i="129" s="1"/>
  <c r="BF71" i="129"/>
  <c r="AX71" i="129"/>
  <c r="CC71" i="129"/>
  <c r="BT71" i="129"/>
  <c r="CM71" i="129"/>
  <c r="BD71" i="129"/>
  <c r="AU71" i="129"/>
  <c r="CA71" i="129"/>
  <c r="BN71" i="129"/>
  <c r="BY71" i="129"/>
  <c r="CK71" i="129"/>
  <c r="BJ71" i="129"/>
  <c r="CG63" i="129"/>
  <c r="BW63" i="129"/>
  <c r="CE63" i="129"/>
  <c r="AZ63" i="129"/>
  <c r="CC63" i="129"/>
  <c r="BH63" i="129"/>
  <c r="BD63" i="129"/>
  <c r="AK63" i="129"/>
  <c r="AX63" i="129"/>
  <c r="BF63" i="129"/>
  <c r="BY63" i="129"/>
  <c r="BJ63" i="129"/>
  <c r="Y63" i="129"/>
  <c r="AE63" i="129"/>
  <c r="CI63" i="129"/>
  <c r="CC55" i="129"/>
  <c r="BH55" i="129"/>
  <c r="CG55" i="129"/>
  <c r="AZ55" i="129"/>
  <c r="BY55" i="129"/>
  <c r="BW55" i="129"/>
  <c r="AE55" i="129"/>
  <c r="AK55" i="129"/>
  <c r="CI55" i="129"/>
  <c r="Y55" i="129"/>
  <c r="CE55" i="129"/>
  <c r="BJ55" i="129"/>
  <c r="BD55" i="129"/>
  <c r="BF55" i="129"/>
  <c r="AX55" i="129"/>
  <c r="CC47" i="129"/>
  <c r="BH47" i="129"/>
  <c r="CG47" i="129"/>
  <c r="AZ47" i="129"/>
  <c r="BY47" i="129"/>
  <c r="AK47" i="129"/>
  <c r="Y47" i="129"/>
  <c r="BW47" i="129"/>
  <c r="BD47" i="129"/>
  <c r="AX47" i="129"/>
  <c r="AE47" i="129"/>
  <c r="BF47" i="129"/>
  <c r="BJ47" i="129"/>
  <c r="CE47" i="129"/>
  <c r="CI47" i="129"/>
  <c r="CC39" i="129"/>
  <c r="BH39" i="129"/>
  <c r="AZ39" i="129"/>
  <c r="CG39" i="129"/>
  <c r="BY39" i="129"/>
  <c r="AE39" i="129"/>
  <c r="AK39" i="129"/>
  <c r="Y39" i="129"/>
  <c r="BD39" i="129"/>
  <c r="AX39" i="129"/>
  <c r="BF39" i="129"/>
  <c r="BJ39" i="129"/>
  <c r="BW39" i="129"/>
  <c r="CI39" i="129"/>
  <c r="CE39" i="129"/>
  <c r="CC31" i="129"/>
  <c r="BH31" i="129"/>
  <c r="AZ31" i="129"/>
  <c r="CG31" i="129"/>
  <c r="Y31" i="129"/>
  <c r="BD31" i="129"/>
  <c r="AX31" i="129"/>
  <c r="BF31" i="129"/>
  <c r="BJ31" i="129"/>
  <c r="CE31" i="129"/>
  <c r="CI31" i="129"/>
  <c r="BW31" i="129"/>
  <c r="BY31" i="129"/>
  <c r="AE31" i="129"/>
  <c r="AK31" i="129"/>
  <c r="I8" i="129"/>
  <c r="GC8" i="129"/>
  <c r="FU8" i="129"/>
  <c r="FJ8" i="129"/>
  <c r="FD8" i="129"/>
  <c r="EV8" i="129"/>
  <c r="EK8" i="129"/>
  <c r="DL8" i="129"/>
  <c r="DD8" i="129"/>
  <c r="CT8" i="129"/>
  <c r="CN8" i="129"/>
  <c r="CF8" i="129"/>
  <c r="BU8" i="129"/>
  <c r="BO8" i="129"/>
  <c r="BG8" i="129"/>
  <c r="AP8" i="129"/>
  <c r="W8" i="129"/>
  <c r="S544" i="129"/>
  <c r="V544" i="129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W21" i="129" l="1"/>
  <c r="DW21" i="129"/>
  <c r="DY20" i="129"/>
  <c r="DW20" i="129"/>
  <c r="DW17" i="129"/>
  <c r="DY13" i="129"/>
  <c r="DW13" i="129"/>
  <c r="DY14" i="129"/>
  <c r="DY17" i="129"/>
  <c r="DY16" i="129"/>
  <c r="DW19" i="129"/>
  <c r="DY21" i="129"/>
  <c r="DW14" i="129"/>
  <c r="DY18" i="129"/>
  <c r="DW16" i="129"/>
  <c r="DY15" i="129"/>
  <c r="DW18" i="129"/>
  <c r="DW15" i="129"/>
  <c r="DY19" i="129"/>
  <c r="EA20" i="129"/>
  <c r="DU19" i="129"/>
  <c r="DU18" i="129"/>
  <c r="DU16" i="129"/>
  <c r="DS18" i="129"/>
  <c r="DU15" i="129"/>
  <c r="DS13" i="129"/>
  <c r="DU17" i="129"/>
  <c r="DU14" i="129"/>
  <c r="DU13" i="129"/>
  <c r="DU21" i="129"/>
  <c r="DV21" i="129" s="1"/>
  <c r="DU20" i="129"/>
  <c r="DO21" i="129"/>
  <c r="DP21" i="129" s="1"/>
  <c r="DM13" i="129"/>
  <c r="DM21" i="129"/>
  <c r="DN21" i="129" s="1"/>
  <c r="DO20" i="129"/>
  <c r="DO13" i="129"/>
  <c r="DM20" i="129"/>
  <c r="DM14" i="129"/>
  <c r="DS20" i="129"/>
  <c r="DS21" i="129"/>
  <c r="DT21" i="129" s="1"/>
  <c r="DS17" i="129"/>
  <c r="DM17" i="129"/>
  <c r="DO17" i="129"/>
  <c r="DO14" i="129"/>
  <c r="DS14" i="129"/>
  <c r="DM18" i="129"/>
  <c r="DQ13" i="129"/>
  <c r="DO15" i="129"/>
  <c r="DO16" i="129"/>
  <c r="DM16" i="129"/>
  <c r="DS19" i="129"/>
  <c r="DM15" i="129"/>
  <c r="DM19" i="129"/>
  <c r="DS16" i="129"/>
  <c r="DO19" i="129"/>
  <c r="DS15" i="129"/>
  <c r="DO18" i="129"/>
  <c r="DQ18" i="129"/>
  <c r="DQ17" i="129"/>
  <c r="DQ21" i="129"/>
  <c r="DR21" i="129" s="1"/>
  <c r="DQ15" i="129"/>
  <c r="DQ14" i="129"/>
  <c r="DQ20" i="129"/>
  <c r="DQ19" i="129"/>
  <c r="DQ16" i="129"/>
  <c r="DD15" i="129"/>
  <c r="DH18" i="129"/>
  <c r="DH14" i="129"/>
  <c r="DD21" i="129"/>
  <c r="DE21" i="129" s="1"/>
  <c r="DD14" i="129"/>
  <c r="DD20" i="129"/>
  <c r="DD13" i="129"/>
  <c r="DH21" i="129"/>
  <c r="DI21" i="129" s="1"/>
  <c r="DH13" i="129"/>
  <c r="DF20" i="129"/>
  <c r="DF16" i="129"/>
  <c r="DD19" i="129"/>
  <c r="DH20" i="129"/>
  <c r="DH16" i="129"/>
  <c r="DF15" i="129"/>
  <c r="DD18" i="129"/>
  <c r="DF14" i="129"/>
  <c r="DD17" i="129"/>
  <c r="DH19" i="129"/>
  <c r="DH15" i="129"/>
  <c r="DF13" i="129"/>
  <c r="DD16" i="129"/>
  <c r="DF19" i="129"/>
  <c r="DF21" i="129"/>
  <c r="DG21" i="129" s="1"/>
  <c r="DF17" i="129"/>
  <c r="DF18" i="129"/>
  <c r="DB18" i="129"/>
  <c r="CZ14" i="129"/>
  <c r="DB17" i="129"/>
  <c r="CZ21" i="129"/>
  <c r="DA21" i="129" s="1"/>
  <c r="CZ13" i="129"/>
  <c r="DB16" i="129"/>
  <c r="CZ20" i="129"/>
  <c r="DB15" i="129"/>
  <c r="CZ19" i="129"/>
  <c r="DB14" i="129"/>
  <c r="CZ18" i="129"/>
  <c r="DB21" i="129"/>
  <c r="DC21" i="129" s="1"/>
  <c r="DB13" i="129"/>
  <c r="DB20" i="129"/>
  <c r="CZ16" i="129"/>
  <c r="CX20" i="129"/>
  <c r="CZ15" i="129"/>
  <c r="DB19" i="129"/>
  <c r="AB20" i="129"/>
  <c r="Z18" i="129"/>
  <c r="AB15" i="129"/>
  <c r="AD20" i="129"/>
  <c r="AB18" i="129"/>
  <c r="Z15" i="129"/>
  <c r="Z20" i="129"/>
  <c r="Z14" i="129"/>
  <c r="AD21" i="129"/>
  <c r="AD19" i="129"/>
  <c r="AD16" i="129"/>
  <c r="AD13" i="129"/>
  <c r="CX18" i="129"/>
  <c r="AB21" i="129"/>
  <c r="AB19" i="129"/>
  <c r="AB16" i="129"/>
  <c r="AB13" i="129"/>
  <c r="AD14" i="129"/>
  <c r="AB14" i="129"/>
  <c r="Z19" i="129"/>
  <c r="Z13" i="129"/>
  <c r="CX13" i="129"/>
  <c r="AD18" i="129"/>
  <c r="Z21" i="129"/>
  <c r="AD15" i="129"/>
  <c r="Z16" i="129"/>
  <c r="Z17" i="129"/>
  <c r="CX17" i="129"/>
  <c r="AB17" i="129"/>
  <c r="CX14" i="129"/>
  <c r="CX16" i="129"/>
  <c r="CX21" i="129"/>
  <c r="CY21" i="129" s="1"/>
  <c r="CX15" i="129"/>
  <c r="CZ17" i="129"/>
  <c r="CX19" i="129"/>
  <c r="AD17" i="129"/>
  <c r="AF21" i="129"/>
  <c r="AF19" i="129"/>
  <c r="AF14" i="129"/>
  <c r="AH21" i="129"/>
  <c r="AF13" i="129"/>
  <c r="AH17" i="129"/>
  <c r="AH14" i="129"/>
  <c r="AH13" i="129"/>
  <c r="Q20" i="129"/>
  <c r="AF18" i="129"/>
  <c r="Q15" i="129"/>
  <c r="Q21" i="129"/>
  <c r="AH20" i="129"/>
  <c r="AF15" i="129"/>
  <c r="Q17" i="129"/>
  <c r="AJ16" i="129"/>
  <c r="Q14" i="129"/>
  <c r="AJ15" i="129"/>
  <c r="AH19" i="129"/>
  <c r="AF17" i="129"/>
  <c r="Q18" i="129"/>
  <c r="AJ14" i="129"/>
  <c r="AJ20" i="129"/>
  <c r="AJ19" i="129"/>
  <c r="AJ17" i="129"/>
  <c r="AH16" i="129"/>
  <c r="AJ18" i="129"/>
  <c r="AH15" i="129"/>
  <c r="AH18" i="129"/>
  <c r="AJ13" i="129"/>
  <c r="AF20" i="129"/>
  <c r="AJ21" i="129"/>
  <c r="Q19" i="129"/>
  <c r="Q13" i="129"/>
  <c r="AF16" i="129"/>
  <c r="Q16" i="129"/>
  <c r="AN18" i="129"/>
  <c r="AL16" i="129"/>
  <c r="AN15" i="129"/>
  <c r="AN16" i="129"/>
  <c r="AN13" i="129"/>
  <c r="AL15" i="129"/>
  <c r="AL19" i="129"/>
  <c r="AL14" i="129"/>
  <c r="AN19" i="129"/>
  <c r="AN14" i="129"/>
  <c r="AL20" i="129"/>
  <c r="AL18" i="129"/>
  <c r="AN21" i="129"/>
  <c r="AL13" i="129"/>
  <c r="AL21" i="129"/>
  <c r="AN20" i="129"/>
  <c r="BP294" i="129"/>
  <c r="BQ377" i="129"/>
  <c r="BP293" i="129"/>
  <c r="BP198" i="129"/>
  <c r="BP189" i="129"/>
  <c r="O15" i="129"/>
  <c r="O18" i="129"/>
  <c r="O21" i="129"/>
  <c r="O13" i="129"/>
  <c r="O16" i="129"/>
  <c r="O14" i="129"/>
  <c r="O17" i="129"/>
  <c r="O19" i="129"/>
  <c r="O20" i="129"/>
  <c r="BP91" i="129"/>
  <c r="BQ338" i="129"/>
  <c r="BP268" i="129"/>
  <c r="BP433" i="129"/>
  <c r="BQ341" i="129"/>
  <c r="BP538" i="129"/>
  <c r="BP102" i="129"/>
  <c r="BP472" i="129"/>
  <c r="M13" i="129"/>
  <c r="M20" i="129"/>
  <c r="M19" i="129"/>
  <c r="M18" i="129"/>
  <c r="M16" i="129"/>
  <c r="M15" i="129"/>
  <c r="M21" i="129"/>
  <c r="M14" i="129"/>
  <c r="M17" i="129"/>
  <c r="X20" i="129"/>
  <c r="K14" i="129"/>
  <c r="X19" i="129"/>
  <c r="K21" i="129"/>
  <c r="K13" i="129"/>
  <c r="X21" i="129"/>
  <c r="X18" i="129"/>
  <c r="K20" i="129"/>
  <c r="X13" i="129"/>
  <c r="K19" i="129"/>
  <c r="X16" i="129"/>
  <c r="K18" i="129"/>
  <c r="X15" i="129"/>
  <c r="X14" i="129"/>
  <c r="K16" i="129"/>
  <c r="K15" i="129"/>
  <c r="K17" i="129"/>
  <c r="X17" i="129"/>
  <c r="BP170" i="129"/>
  <c r="BP362" i="129"/>
  <c r="I21" i="129"/>
  <c r="I20" i="129"/>
  <c r="H21" i="129"/>
  <c r="H19" i="129"/>
  <c r="H20" i="129"/>
  <c r="BP87" i="129"/>
  <c r="BP167" i="129"/>
  <c r="BP532" i="129"/>
  <c r="BP392" i="129"/>
  <c r="BP365" i="129"/>
  <c r="BP93" i="129"/>
  <c r="BQ131" i="129"/>
  <c r="BQ136" i="129"/>
  <c r="BQ339" i="129"/>
  <c r="BQ388" i="129"/>
  <c r="BQ543" i="129"/>
  <c r="BQ127" i="129"/>
  <c r="BQ372" i="129"/>
  <c r="BQ383" i="129"/>
  <c r="BQ157" i="129"/>
  <c r="BQ417" i="129"/>
  <c r="BQ363" i="129"/>
  <c r="BQ156" i="129"/>
  <c r="BQ422" i="129"/>
  <c r="BQ155" i="129"/>
  <c r="BQ371" i="129"/>
  <c r="BQ154" i="129"/>
  <c r="BQ418" i="129"/>
  <c r="BQ355" i="129"/>
  <c r="BQ158" i="129"/>
  <c r="BQ129" i="129"/>
  <c r="BQ519" i="129"/>
  <c r="BQ128" i="129"/>
  <c r="BQ374" i="129"/>
  <c r="BQ370" i="129"/>
  <c r="BQ139" i="129"/>
  <c r="BQ520" i="129"/>
  <c r="BQ382" i="129"/>
  <c r="BP327" i="129"/>
  <c r="BP123" i="129"/>
  <c r="BP344" i="129"/>
  <c r="BP100" i="129"/>
  <c r="BP388" i="129"/>
  <c r="BP436" i="129"/>
  <c r="BP190" i="129"/>
  <c r="BP296" i="129"/>
  <c r="BP160" i="129"/>
  <c r="BP194" i="129"/>
  <c r="BP115" i="129"/>
  <c r="BP437" i="129"/>
  <c r="BP345" i="129"/>
  <c r="BP409" i="129"/>
  <c r="BP74" i="129"/>
  <c r="BP98" i="129"/>
  <c r="BP522" i="129"/>
  <c r="BP180" i="129"/>
  <c r="BP356" i="129"/>
  <c r="BP456" i="129"/>
  <c r="BP342" i="129"/>
  <c r="BP288" i="129"/>
  <c r="BP111" i="129"/>
  <c r="BP343" i="129"/>
  <c r="BP391" i="129"/>
  <c r="BP168" i="129"/>
  <c r="BP289" i="129"/>
  <c r="BP106" i="129"/>
  <c r="BP178" i="129"/>
  <c r="BP434" i="129"/>
  <c r="BP182" i="129"/>
  <c r="BP112" i="129"/>
  <c r="BP256" i="129"/>
  <c r="BP440" i="129"/>
  <c r="BP104" i="129"/>
  <c r="BP47" i="129"/>
  <c r="BQ79" i="129"/>
  <c r="BP247" i="129"/>
  <c r="BP352" i="129"/>
  <c r="BP81" i="129"/>
  <c r="BP169" i="129"/>
  <c r="BP185" i="129"/>
  <c r="BQ209" i="129"/>
  <c r="BP241" i="129"/>
  <c r="BQ273" i="129"/>
  <c r="BQ305" i="129"/>
  <c r="BQ353" i="129"/>
  <c r="BQ106" i="129"/>
  <c r="BQ162" i="129"/>
  <c r="BQ186" i="129"/>
  <c r="BP250" i="129"/>
  <c r="BP266" i="129"/>
  <c r="BP282" i="129"/>
  <c r="BP239" i="129"/>
  <c r="BP455" i="129"/>
  <c r="BP63" i="129"/>
  <c r="BQ103" i="129"/>
  <c r="BQ119" i="129"/>
  <c r="BP135" i="129"/>
  <c r="BQ151" i="129"/>
  <c r="BQ159" i="129"/>
  <c r="BP175" i="129"/>
  <c r="BP183" i="129"/>
  <c r="BP231" i="129"/>
  <c r="BQ247" i="129"/>
  <c r="BP263" i="129"/>
  <c r="BP271" i="129"/>
  <c r="BQ295" i="129"/>
  <c r="BP439" i="129"/>
  <c r="BQ439" i="129"/>
  <c r="BR519" i="129"/>
  <c r="BR544" i="129"/>
  <c r="BP41" i="129"/>
  <c r="BQ57" i="129"/>
  <c r="BQ73" i="129"/>
  <c r="BQ89" i="129"/>
  <c r="BP105" i="129"/>
  <c r="BP113" i="129"/>
  <c r="BP137" i="129"/>
  <c r="BQ145" i="129"/>
  <c r="BQ185" i="129"/>
  <c r="BP193" i="129"/>
  <c r="BQ201" i="129"/>
  <c r="BP217" i="129"/>
  <c r="BQ241" i="129"/>
  <c r="BQ257" i="129"/>
  <c r="BQ297" i="129"/>
  <c r="BP305" i="129"/>
  <c r="BQ337" i="129"/>
  <c r="BQ345" i="129"/>
  <c r="BP369" i="129"/>
  <c r="BP385" i="129"/>
  <c r="BP425" i="129"/>
  <c r="BR521" i="129"/>
  <c r="BP537" i="129"/>
  <c r="BQ503" i="129"/>
  <c r="BP320" i="129"/>
  <c r="BQ512" i="129"/>
  <c r="BQ50" i="129"/>
  <c r="BP50" i="129"/>
  <c r="BQ82" i="129"/>
  <c r="BQ39" i="129"/>
  <c r="BQ279" i="129"/>
  <c r="BP496" i="129"/>
  <c r="BQ31" i="129"/>
  <c r="BP103" i="129"/>
  <c r="BP119" i="129"/>
  <c r="BP151" i="129"/>
  <c r="BQ167" i="129"/>
  <c r="BQ175" i="129"/>
  <c r="BP279" i="129"/>
  <c r="BP295" i="129"/>
  <c r="BQ407" i="129"/>
  <c r="BP416" i="129"/>
  <c r="BP240" i="129"/>
  <c r="BP432" i="129"/>
  <c r="BQ49" i="129"/>
  <c r="BP73" i="129"/>
  <c r="BQ105" i="129"/>
  <c r="BQ113" i="129"/>
  <c r="BQ137" i="129"/>
  <c r="BQ153" i="129"/>
  <c r="BP161" i="129"/>
  <c r="BP177" i="129"/>
  <c r="BQ225" i="129"/>
  <c r="BQ233" i="129"/>
  <c r="BP257" i="129"/>
  <c r="BP337" i="129"/>
  <c r="BP353" i="129"/>
  <c r="BP377" i="129"/>
  <c r="BQ393" i="129"/>
  <c r="BQ409" i="129"/>
  <c r="BQ231" i="129"/>
  <c r="BR375" i="129"/>
  <c r="BQ112" i="129"/>
  <c r="BQ47" i="129"/>
  <c r="BQ55" i="129"/>
  <c r="BP95" i="129"/>
  <c r="BQ95" i="129"/>
  <c r="BQ135" i="129"/>
  <c r="BP159" i="129"/>
  <c r="BQ191" i="129"/>
  <c r="BP215" i="129"/>
  <c r="BQ255" i="129"/>
  <c r="BQ359" i="129"/>
  <c r="BQ391" i="129"/>
  <c r="BQ232" i="129"/>
  <c r="BP360" i="129"/>
  <c r="BP65" i="129"/>
  <c r="BQ81" i="129"/>
  <c r="BP97" i="129"/>
  <c r="BQ169" i="129"/>
  <c r="BQ249" i="129"/>
  <c r="BP273" i="129"/>
  <c r="BP297" i="129"/>
  <c r="BP313" i="129"/>
  <c r="BQ321" i="129"/>
  <c r="BQ385" i="129"/>
  <c r="BP31" i="129"/>
  <c r="BQ207" i="129"/>
  <c r="BQ215" i="129"/>
  <c r="BP255" i="129"/>
  <c r="BQ263" i="129"/>
  <c r="BP287" i="129"/>
  <c r="BQ327" i="129"/>
  <c r="BP359" i="129"/>
  <c r="BP423" i="129"/>
  <c r="BP487" i="129"/>
  <c r="BP519" i="129"/>
  <c r="BQ544" i="129"/>
  <c r="BQ432" i="129"/>
  <c r="BQ25" i="129"/>
  <c r="BP49" i="129"/>
  <c r="BQ97" i="129"/>
  <c r="BP129" i="129"/>
  <c r="BQ193" i="129"/>
  <c r="BP201" i="129"/>
  <c r="BQ401" i="129"/>
  <c r="BP71" i="129"/>
  <c r="BR71" i="129"/>
  <c r="BQ87" i="129"/>
  <c r="BP143" i="129"/>
  <c r="BP199" i="129"/>
  <c r="BP207" i="129"/>
  <c r="BP223" i="129"/>
  <c r="BP303" i="129"/>
  <c r="BQ303" i="129"/>
  <c r="BP311" i="129"/>
  <c r="BQ343" i="129"/>
  <c r="BQ375" i="129"/>
  <c r="BQ471" i="129"/>
  <c r="BQ352" i="129"/>
  <c r="BQ480" i="129"/>
  <c r="BP544" i="129"/>
  <c r="BQ496" i="129"/>
  <c r="BP25" i="129"/>
  <c r="BP33" i="129"/>
  <c r="BP57" i="129"/>
  <c r="BP89" i="129"/>
  <c r="BP145" i="129"/>
  <c r="BQ177" i="129"/>
  <c r="BP233" i="129"/>
  <c r="BQ265" i="129"/>
  <c r="BQ281" i="129"/>
  <c r="BQ289" i="129"/>
  <c r="BQ329" i="129"/>
  <c r="BP361" i="129"/>
  <c r="BP417" i="129"/>
  <c r="BQ63" i="129"/>
  <c r="BP39" i="129"/>
  <c r="BP55" i="129"/>
  <c r="BQ111" i="129"/>
  <c r="BQ199" i="129"/>
  <c r="BQ239" i="129"/>
  <c r="BQ271" i="129"/>
  <c r="BQ311" i="129"/>
  <c r="BQ423" i="129"/>
  <c r="BQ455" i="129"/>
  <c r="BP471" i="129"/>
  <c r="BQ168" i="129"/>
  <c r="BP480" i="129"/>
  <c r="BQ65" i="129"/>
  <c r="BP121" i="129"/>
  <c r="BP209" i="129"/>
  <c r="BP249" i="129"/>
  <c r="BP265" i="129"/>
  <c r="BQ313" i="129"/>
  <c r="BP329" i="129"/>
  <c r="BQ361" i="129"/>
  <c r="BQ369" i="129"/>
  <c r="BP393" i="129"/>
  <c r="BP401" i="129"/>
  <c r="BQ71" i="129"/>
  <c r="BP79" i="129"/>
  <c r="BP127" i="129"/>
  <c r="BQ143" i="129"/>
  <c r="BQ183" i="129"/>
  <c r="BP191" i="129"/>
  <c r="BQ223" i="129"/>
  <c r="BQ287" i="129"/>
  <c r="BP375" i="129"/>
  <c r="BP407" i="129"/>
  <c r="BQ487" i="129"/>
  <c r="BP232" i="129"/>
  <c r="BQ296" i="129"/>
  <c r="BQ416" i="129"/>
  <c r="BS544" i="129"/>
  <c r="CR544" i="129"/>
  <c r="BQ240" i="129"/>
  <c r="BQ360" i="129"/>
  <c r="BQ33" i="129"/>
  <c r="BQ41" i="129"/>
  <c r="BQ121" i="129"/>
  <c r="BP153" i="129"/>
  <c r="BQ161" i="129"/>
  <c r="BQ217" i="129"/>
  <c r="BP225" i="129"/>
  <c r="BP281" i="129"/>
  <c r="BP321" i="129"/>
  <c r="BP481" i="129"/>
  <c r="BP509" i="129"/>
  <c r="BQ200" i="129"/>
  <c r="BP512" i="129"/>
  <c r="BP42" i="129"/>
  <c r="BP90" i="129"/>
  <c r="BP130" i="129"/>
  <c r="BP154" i="129"/>
  <c r="BQ178" i="129"/>
  <c r="BP210" i="129"/>
  <c r="BP218" i="129"/>
  <c r="BP338" i="129"/>
  <c r="BQ346" i="129"/>
  <c r="BQ354" i="129"/>
  <c r="BQ378" i="129"/>
  <c r="BP458" i="129"/>
  <c r="BQ514" i="129"/>
  <c r="BP533" i="129"/>
  <c r="BP376" i="129"/>
  <c r="BP504" i="129"/>
  <c r="BQ115" i="129"/>
  <c r="BQ147" i="129"/>
  <c r="BP187" i="129"/>
  <c r="BP211" i="129"/>
  <c r="BP219" i="129"/>
  <c r="BP227" i="129"/>
  <c r="BP259" i="129"/>
  <c r="BP267" i="129"/>
  <c r="BQ323" i="129"/>
  <c r="BQ411" i="129"/>
  <c r="BP523" i="129"/>
  <c r="BP408" i="129"/>
  <c r="BQ408" i="129"/>
  <c r="BQ36" i="129"/>
  <c r="BP132" i="129"/>
  <c r="BP156" i="129"/>
  <c r="BP220" i="129"/>
  <c r="BP276" i="129"/>
  <c r="BP284" i="129"/>
  <c r="BP348" i="129"/>
  <c r="BP372" i="129"/>
  <c r="BQ412" i="129"/>
  <c r="BQ468" i="129"/>
  <c r="BP476" i="129"/>
  <c r="BP500" i="129"/>
  <c r="BQ365" i="129"/>
  <c r="BR493" i="129"/>
  <c r="BP493" i="129"/>
  <c r="BQ511" i="129"/>
  <c r="BQ120" i="129"/>
  <c r="BP120" i="129"/>
  <c r="BP280" i="129"/>
  <c r="BQ456" i="129"/>
  <c r="BR520" i="129"/>
  <c r="BP29" i="129"/>
  <c r="BQ101" i="129"/>
  <c r="BQ149" i="129"/>
  <c r="BQ229" i="129"/>
  <c r="BP389" i="129"/>
  <c r="BQ421" i="129"/>
  <c r="BQ336" i="129"/>
  <c r="BQ46" i="129"/>
  <c r="BP54" i="129"/>
  <c r="BQ134" i="129"/>
  <c r="BP174" i="129"/>
  <c r="BQ182" i="129"/>
  <c r="BP214" i="129"/>
  <c r="BQ294" i="129"/>
  <c r="BP310" i="129"/>
  <c r="BP366" i="129"/>
  <c r="BP398" i="129"/>
  <c r="BQ398" i="129"/>
  <c r="BP438" i="129"/>
  <c r="BP486" i="129"/>
  <c r="BQ518" i="129"/>
  <c r="BP542" i="129"/>
  <c r="BQ319" i="129"/>
  <c r="BQ335" i="129"/>
  <c r="BQ447" i="129"/>
  <c r="BP447" i="129"/>
  <c r="BP463" i="129"/>
  <c r="BQ40" i="129"/>
  <c r="BP72" i="129"/>
  <c r="BP80" i="129"/>
  <c r="BQ152" i="129"/>
  <c r="BP192" i="129"/>
  <c r="BP424" i="129"/>
  <c r="BQ457" i="129"/>
  <c r="BP465" i="129"/>
  <c r="BP489" i="129"/>
  <c r="BR537" i="129"/>
  <c r="BQ509" i="129"/>
  <c r="BP200" i="129"/>
  <c r="BQ320" i="129"/>
  <c r="BP384" i="129"/>
  <c r="BP448" i="129"/>
  <c r="BP146" i="129"/>
  <c r="BP234" i="129"/>
  <c r="BP274" i="129"/>
  <c r="BP354" i="129"/>
  <c r="BQ362" i="129"/>
  <c r="BP426" i="129"/>
  <c r="BP450" i="129"/>
  <c r="BQ474" i="129"/>
  <c r="BQ506" i="129"/>
  <c r="BP83" i="129"/>
  <c r="BQ107" i="129"/>
  <c r="BQ123" i="129"/>
  <c r="BP131" i="129"/>
  <c r="BQ179" i="129"/>
  <c r="BP235" i="129"/>
  <c r="BP299" i="129"/>
  <c r="BP347" i="129"/>
  <c r="BP395" i="129"/>
  <c r="BQ419" i="129"/>
  <c r="BP435" i="129"/>
  <c r="BQ451" i="129"/>
  <c r="BP475" i="129"/>
  <c r="BQ491" i="129"/>
  <c r="BP531" i="129"/>
  <c r="BQ531" i="129"/>
  <c r="BQ52" i="129"/>
  <c r="BP60" i="129"/>
  <c r="BQ60" i="129"/>
  <c r="BQ100" i="129"/>
  <c r="BQ116" i="129"/>
  <c r="BQ140" i="129"/>
  <c r="BQ196" i="129"/>
  <c r="BQ228" i="129"/>
  <c r="BQ236" i="129"/>
  <c r="BP244" i="129"/>
  <c r="BQ268" i="129"/>
  <c r="BQ284" i="129"/>
  <c r="BQ324" i="129"/>
  <c r="BQ340" i="129"/>
  <c r="BP404" i="129"/>
  <c r="BP452" i="129"/>
  <c r="BP445" i="129"/>
  <c r="BP461" i="129"/>
  <c r="BR477" i="129"/>
  <c r="BQ477" i="129"/>
  <c r="BQ224" i="129"/>
  <c r="BQ280" i="129"/>
  <c r="BQ45" i="129"/>
  <c r="BQ61" i="129"/>
  <c r="BP117" i="129"/>
  <c r="BP213" i="129"/>
  <c r="BQ221" i="129"/>
  <c r="BQ237" i="129"/>
  <c r="BQ253" i="129"/>
  <c r="BP277" i="129"/>
  <c r="BP309" i="129"/>
  <c r="BQ389" i="129"/>
  <c r="BP405" i="129"/>
  <c r="BP272" i="129"/>
  <c r="BQ400" i="129"/>
  <c r="BQ464" i="129"/>
  <c r="BQ78" i="129"/>
  <c r="BQ94" i="129"/>
  <c r="BP150" i="129"/>
  <c r="BQ190" i="129"/>
  <c r="BP238" i="129"/>
  <c r="BP270" i="129"/>
  <c r="BP278" i="129"/>
  <c r="BP318" i="129"/>
  <c r="BP326" i="129"/>
  <c r="BQ462" i="129"/>
  <c r="BP502" i="129"/>
  <c r="BP510" i="129"/>
  <c r="BQ367" i="129"/>
  <c r="BQ415" i="129"/>
  <c r="BP535" i="129"/>
  <c r="BP32" i="129"/>
  <c r="BP40" i="129"/>
  <c r="BQ72" i="129"/>
  <c r="BP152" i="129"/>
  <c r="BP368" i="129"/>
  <c r="BP449" i="129"/>
  <c r="BQ497" i="129"/>
  <c r="BQ513" i="129"/>
  <c r="BP521" i="129"/>
  <c r="BQ98" i="129"/>
  <c r="BP138" i="129"/>
  <c r="BQ210" i="129"/>
  <c r="BQ298" i="129"/>
  <c r="BP306" i="129"/>
  <c r="BQ306" i="129"/>
  <c r="BP370" i="129"/>
  <c r="BP410" i="129"/>
  <c r="BQ410" i="129"/>
  <c r="BQ426" i="129"/>
  <c r="BQ482" i="129"/>
  <c r="BP506" i="129"/>
  <c r="BP530" i="129"/>
  <c r="BQ539" i="129"/>
  <c r="BP312" i="129"/>
  <c r="BQ504" i="129"/>
  <c r="BP75" i="129"/>
  <c r="BP99" i="129"/>
  <c r="BQ99" i="129"/>
  <c r="BP171" i="129"/>
  <c r="BQ171" i="129"/>
  <c r="BQ227" i="129"/>
  <c r="BQ243" i="129"/>
  <c r="BP275" i="129"/>
  <c r="BQ307" i="129"/>
  <c r="BP315" i="129"/>
  <c r="BP323" i="129"/>
  <c r="BP339" i="129"/>
  <c r="BQ347" i="129"/>
  <c r="BR355" i="129"/>
  <c r="BP363" i="129"/>
  <c r="BP379" i="129"/>
  <c r="BQ403" i="129"/>
  <c r="BQ459" i="129"/>
  <c r="BQ523" i="129"/>
  <c r="BQ104" i="129"/>
  <c r="BP68" i="129"/>
  <c r="BP108" i="129"/>
  <c r="BQ148" i="129"/>
  <c r="BP164" i="129"/>
  <c r="BP332" i="129"/>
  <c r="BQ364" i="129"/>
  <c r="BQ380" i="129"/>
  <c r="BP412" i="129"/>
  <c r="BQ420" i="129"/>
  <c r="BP428" i="129"/>
  <c r="BQ436" i="129"/>
  <c r="BQ444" i="129"/>
  <c r="BQ492" i="129"/>
  <c r="BP508" i="129"/>
  <c r="BQ532" i="129"/>
  <c r="BP540" i="129"/>
  <c r="BP349" i="129"/>
  <c r="BQ413" i="129"/>
  <c r="BP429" i="129"/>
  <c r="BQ429" i="129"/>
  <c r="BQ461" i="129"/>
  <c r="BQ69" i="129"/>
  <c r="BP109" i="129"/>
  <c r="BP133" i="129"/>
  <c r="BP173" i="129"/>
  <c r="BQ181" i="129"/>
  <c r="BQ245" i="129"/>
  <c r="BQ269" i="129"/>
  <c r="BQ317" i="129"/>
  <c r="BQ333" i="129"/>
  <c r="BQ373" i="129"/>
  <c r="BP453" i="129"/>
  <c r="BQ501" i="129"/>
  <c r="BQ24" i="129"/>
  <c r="BP528" i="129"/>
  <c r="BP30" i="129"/>
  <c r="BP94" i="129"/>
  <c r="BP118" i="129"/>
  <c r="BP134" i="129"/>
  <c r="BQ142" i="129"/>
  <c r="BQ238" i="129"/>
  <c r="BP286" i="129"/>
  <c r="BP334" i="129"/>
  <c r="BP350" i="129"/>
  <c r="BP382" i="129"/>
  <c r="BP454" i="129"/>
  <c r="BP478" i="129"/>
  <c r="BP495" i="129"/>
  <c r="BP64" i="129"/>
  <c r="BQ465" i="129"/>
  <c r="BP513" i="129"/>
  <c r="BQ264" i="129"/>
  <c r="BQ384" i="129"/>
  <c r="BQ26" i="129"/>
  <c r="BP34" i="129"/>
  <c r="BQ66" i="129"/>
  <c r="BQ90" i="129"/>
  <c r="BQ114" i="129"/>
  <c r="BQ138" i="129"/>
  <c r="BQ146" i="129"/>
  <c r="BP186" i="129"/>
  <c r="BQ218" i="129"/>
  <c r="BQ226" i="129"/>
  <c r="BQ250" i="129"/>
  <c r="BP258" i="129"/>
  <c r="BQ274" i="129"/>
  <c r="BP314" i="129"/>
  <c r="BP386" i="129"/>
  <c r="BQ386" i="129"/>
  <c r="BQ394" i="129"/>
  <c r="BQ450" i="129"/>
  <c r="BP474" i="129"/>
  <c r="BP498" i="129"/>
  <c r="BP514" i="129"/>
  <c r="BP539" i="129"/>
  <c r="BQ88" i="129"/>
  <c r="BP144" i="129"/>
  <c r="BP184" i="129"/>
  <c r="BQ440" i="129"/>
  <c r="BQ35" i="129"/>
  <c r="BQ67" i="129"/>
  <c r="BP67" i="129"/>
  <c r="BQ83" i="129"/>
  <c r="BQ259" i="129"/>
  <c r="BQ275" i="129"/>
  <c r="BQ315" i="129"/>
  <c r="BQ395" i="129"/>
  <c r="BP411" i="129"/>
  <c r="BP491" i="129"/>
  <c r="BQ499" i="129"/>
  <c r="BP515" i="129"/>
  <c r="BQ525" i="129"/>
  <c r="BQ288" i="129"/>
  <c r="BP28" i="129"/>
  <c r="BQ44" i="129"/>
  <c r="BP52" i="129"/>
  <c r="BQ76" i="129"/>
  <c r="BQ124" i="129"/>
  <c r="BQ132" i="129"/>
  <c r="BQ172" i="129"/>
  <c r="BQ260" i="129"/>
  <c r="BQ332" i="129"/>
  <c r="BQ348" i="129"/>
  <c r="BQ404" i="129"/>
  <c r="BQ452" i="129"/>
  <c r="BQ508" i="129"/>
  <c r="BQ516" i="129"/>
  <c r="BQ381" i="129"/>
  <c r="BP413" i="129"/>
  <c r="BP176" i="129"/>
  <c r="BQ85" i="129"/>
  <c r="BP101" i="129"/>
  <c r="BQ109" i="129"/>
  <c r="BQ141" i="129"/>
  <c r="BP149" i="129"/>
  <c r="BP229" i="129"/>
  <c r="BP301" i="129"/>
  <c r="BP317" i="129"/>
  <c r="BQ325" i="129"/>
  <c r="BP341" i="129"/>
  <c r="BP357" i="129"/>
  <c r="BP421" i="129"/>
  <c r="BQ485" i="129"/>
  <c r="BP541" i="129"/>
  <c r="BQ272" i="129"/>
  <c r="BP38" i="129"/>
  <c r="BP46" i="129"/>
  <c r="BQ118" i="129"/>
  <c r="BP142" i="129"/>
  <c r="BQ166" i="129"/>
  <c r="BQ246" i="129"/>
  <c r="BQ302" i="129"/>
  <c r="BQ342" i="129"/>
  <c r="BP390" i="129"/>
  <c r="BQ414" i="129"/>
  <c r="BQ430" i="129"/>
  <c r="BP446" i="129"/>
  <c r="BP470" i="129"/>
  <c r="BQ486" i="129"/>
  <c r="BP494" i="129"/>
  <c r="BQ494" i="129"/>
  <c r="BQ510" i="129"/>
  <c r="BP526" i="129"/>
  <c r="BP534" i="129"/>
  <c r="BP383" i="129"/>
  <c r="BP415" i="129"/>
  <c r="BQ463" i="129"/>
  <c r="BQ535" i="129"/>
  <c r="BP56" i="129"/>
  <c r="BQ425" i="129"/>
  <c r="BQ433" i="129"/>
  <c r="BR441" i="129"/>
  <c r="BQ441" i="129"/>
  <c r="BQ449" i="129"/>
  <c r="BP457" i="129"/>
  <c r="BQ489" i="129"/>
  <c r="BP497" i="129"/>
  <c r="BQ529" i="129"/>
  <c r="BP503" i="129"/>
  <c r="BQ34" i="129"/>
  <c r="BQ58" i="129"/>
  <c r="BP66" i="129"/>
  <c r="BQ74" i="129"/>
  <c r="BP122" i="129"/>
  <c r="BQ170" i="129"/>
  <c r="BP202" i="129"/>
  <c r="BQ242" i="129"/>
  <c r="BP290" i="129"/>
  <c r="BP298" i="129"/>
  <c r="BP322" i="129"/>
  <c r="BP442" i="129"/>
  <c r="BR458" i="129"/>
  <c r="BR474" i="129"/>
  <c r="BP490" i="129"/>
  <c r="BQ522" i="129"/>
  <c r="BQ530" i="129"/>
  <c r="BQ538" i="129"/>
  <c r="BP48" i="129"/>
  <c r="BP88" i="129"/>
  <c r="BP27" i="129"/>
  <c r="BP35" i="129"/>
  <c r="BP51" i="129"/>
  <c r="BQ51" i="129"/>
  <c r="BP163" i="129"/>
  <c r="BQ195" i="129"/>
  <c r="BQ267" i="129"/>
  <c r="BQ379" i="129"/>
  <c r="BP427" i="129"/>
  <c r="BP459" i="129"/>
  <c r="BQ475" i="129"/>
  <c r="BP507" i="129"/>
  <c r="BP525" i="129"/>
  <c r="BQ216" i="129"/>
  <c r="BQ344" i="129"/>
  <c r="BQ472" i="129"/>
  <c r="BP536" i="129"/>
  <c r="BP36" i="129"/>
  <c r="BP84" i="129"/>
  <c r="BQ164" i="129"/>
  <c r="BP172" i="129"/>
  <c r="BQ180" i="129"/>
  <c r="BQ252" i="129"/>
  <c r="BP292" i="129"/>
  <c r="BQ300" i="129"/>
  <c r="BQ316" i="129"/>
  <c r="BP380" i="129"/>
  <c r="BP444" i="129"/>
  <c r="BQ484" i="129"/>
  <c r="BP524" i="129"/>
  <c r="BQ540" i="129"/>
  <c r="BR540" i="129"/>
  <c r="BP517" i="129"/>
  <c r="BP328" i="129"/>
  <c r="BQ53" i="129"/>
  <c r="BP77" i="129"/>
  <c r="BQ93" i="129"/>
  <c r="BP125" i="129"/>
  <c r="BP157" i="129"/>
  <c r="BQ189" i="129"/>
  <c r="BP197" i="129"/>
  <c r="BP205" i="129"/>
  <c r="BQ261" i="129"/>
  <c r="BP285" i="129"/>
  <c r="BP469" i="129"/>
  <c r="BP136" i="129"/>
  <c r="BP208" i="129"/>
  <c r="BP336" i="129"/>
  <c r="BQ62" i="129"/>
  <c r="BR70" i="129"/>
  <c r="BP86" i="129"/>
  <c r="BP110" i="129"/>
  <c r="BP126" i="129"/>
  <c r="BQ126" i="129"/>
  <c r="BQ150" i="129"/>
  <c r="BQ206" i="129"/>
  <c r="BP254" i="129"/>
  <c r="BQ310" i="129"/>
  <c r="BP358" i="129"/>
  <c r="BQ390" i="129"/>
  <c r="BQ406" i="129"/>
  <c r="BP422" i="129"/>
  <c r="BQ470" i="129"/>
  <c r="BP351" i="129"/>
  <c r="BQ479" i="129"/>
  <c r="BQ32" i="129"/>
  <c r="BQ64" i="129"/>
  <c r="BP248" i="129"/>
  <c r="BQ424" i="129"/>
  <c r="BQ488" i="129"/>
  <c r="BP473" i="129"/>
  <c r="BP505" i="129"/>
  <c r="BQ505" i="129"/>
  <c r="BP529" i="129"/>
  <c r="BQ537" i="129"/>
  <c r="BP264" i="129"/>
  <c r="BQ448" i="129"/>
  <c r="BP26" i="129"/>
  <c r="BQ42" i="129"/>
  <c r="BQ122" i="129"/>
  <c r="BQ130" i="129"/>
  <c r="BP162" i="129"/>
  <c r="BQ194" i="129"/>
  <c r="BQ202" i="129"/>
  <c r="BP226" i="129"/>
  <c r="BQ266" i="129"/>
  <c r="BQ282" i="129"/>
  <c r="BP330" i="129"/>
  <c r="BP378" i="129"/>
  <c r="BP482" i="129"/>
  <c r="BQ490" i="129"/>
  <c r="BQ533" i="129"/>
  <c r="BP543" i="129"/>
  <c r="BQ312" i="129"/>
  <c r="BP43" i="129"/>
  <c r="BQ43" i="129"/>
  <c r="BP59" i="129"/>
  <c r="BP107" i="129"/>
  <c r="BP139" i="129"/>
  <c r="BQ219" i="129"/>
  <c r="BP243" i="129"/>
  <c r="BP283" i="129"/>
  <c r="BP371" i="129"/>
  <c r="BP387" i="129"/>
  <c r="BQ427" i="129"/>
  <c r="BQ435" i="129"/>
  <c r="BQ443" i="129"/>
  <c r="BP451" i="129"/>
  <c r="BP467" i="129"/>
  <c r="BQ467" i="129"/>
  <c r="BP483" i="129"/>
  <c r="BQ507" i="129"/>
  <c r="BR531" i="129"/>
  <c r="BQ527" i="129"/>
  <c r="BP216" i="129"/>
  <c r="BQ536" i="129"/>
  <c r="BP44" i="129"/>
  <c r="BP92" i="129"/>
  <c r="BP116" i="129"/>
  <c r="BP228" i="129"/>
  <c r="BP252" i="129"/>
  <c r="BQ292" i="129"/>
  <c r="BQ308" i="129"/>
  <c r="BP340" i="129"/>
  <c r="BQ396" i="129"/>
  <c r="BQ428" i="129"/>
  <c r="BQ460" i="129"/>
  <c r="BP460" i="129"/>
  <c r="BP492" i="129"/>
  <c r="BQ349" i="129"/>
  <c r="BP381" i="129"/>
  <c r="BP477" i="129"/>
  <c r="BQ493" i="129"/>
  <c r="BQ176" i="129"/>
  <c r="BP224" i="129"/>
  <c r="BQ328" i="129"/>
  <c r="BP37" i="129"/>
  <c r="BP61" i="129"/>
  <c r="BP141" i="129"/>
  <c r="BP181" i="129"/>
  <c r="BQ205" i="129"/>
  <c r="BP221" i="129"/>
  <c r="BP237" i="129"/>
  <c r="BP325" i="129"/>
  <c r="BP373" i="129"/>
  <c r="BQ437" i="129"/>
  <c r="BQ453" i="129"/>
  <c r="BP501" i="129"/>
  <c r="BP24" i="129"/>
  <c r="BQ30" i="129"/>
  <c r="BQ38" i="129"/>
  <c r="BP78" i="129"/>
  <c r="BQ110" i="129"/>
  <c r="BP166" i="129"/>
  <c r="BQ198" i="129"/>
  <c r="BP206" i="129"/>
  <c r="BP222" i="129"/>
  <c r="BP230" i="129"/>
  <c r="BP246" i="129"/>
  <c r="BQ254" i="129"/>
  <c r="BQ318" i="129"/>
  <c r="BQ326" i="129"/>
  <c r="BQ334" i="129"/>
  <c r="BQ366" i="129"/>
  <c r="BP374" i="129"/>
  <c r="BP406" i="129"/>
  <c r="BQ526" i="129"/>
  <c r="BQ542" i="129"/>
  <c r="BR542" i="129"/>
  <c r="BP335" i="129"/>
  <c r="BQ351" i="129"/>
  <c r="BP431" i="129"/>
  <c r="BQ80" i="129"/>
  <c r="BQ304" i="129"/>
  <c r="BQ290" i="129"/>
  <c r="BQ314" i="129"/>
  <c r="BQ330" i="129"/>
  <c r="BP346" i="129"/>
  <c r="BQ402" i="129"/>
  <c r="BP418" i="129"/>
  <c r="BQ442" i="129"/>
  <c r="BQ466" i="129"/>
  <c r="BP466" i="129"/>
  <c r="BQ498" i="129"/>
  <c r="BR539" i="129"/>
  <c r="BQ144" i="129"/>
  <c r="BQ256" i="129"/>
  <c r="BQ27" i="129"/>
  <c r="BQ59" i="129"/>
  <c r="BQ75" i="129"/>
  <c r="BQ91" i="129"/>
  <c r="BP155" i="129"/>
  <c r="BQ163" i="129"/>
  <c r="BP195" i="129"/>
  <c r="BP203" i="129"/>
  <c r="BQ211" i="129"/>
  <c r="BP251" i="129"/>
  <c r="BP291" i="129"/>
  <c r="BP331" i="129"/>
  <c r="BP355" i="129"/>
  <c r="BP403" i="129"/>
  <c r="BQ515" i="129"/>
  <c r="BQ28" i="129"/>
  <c r="BP76" i="129"/>
  <c r="BQ84" i="129"/>
  <c r="BQ108" i="129"/>
  <c r="BP148" i="129"/>
  <c r="BQ188" i="129"/>
  <c r="BQ204" i="129"/>
  <c r="BQ220" i="129"/>
  <c r="BQ244" i="129"/>
  <c r="BQ276" i="129"/>
  <c r="BP396" i="129"/>
  <c r="BP420" i="129"/>
  <c r="BQ476" i="129"/>
  <c r="BQ500" i="129"/>
  <c r="BQ524" i="129"/>
  <c r="BQ445" i="129"/>
  <c r="BP511" i="129"/>
  <c r="BQ392" i="129"/>
  <c r="BP520" i="129"/>
  <c r="BQ37" i="129"/>
  <c r="BP45" i="129"/>
  <c r="BP85" i="129"/>
  <c r="BQ133" i="129"/>
  <c r="BQ173" i="129"/>
  <c r="BQ213" i="129"/>
  <c r="BP253" i="129"/>
  <c r="BP261" i="129"/>
  <c r="BQ277" i="129"/>
  <c r="BQ293" i="129"/>
  <c r="BQ301" i="129"/>
  <c r="BQ309" i="129"/>
  <c r="BP333" i="129"/>
  <c r="BQ357" i="129"/>
  <c r="BP464" i="129"/>
  <c r="BQ528" i="129"/>
  <c r="BP62" i="129"/>
  <c r="BQ70" i="129"/>
  <c r="BP70" i="129"/>
  <c r="BQ222" i="129"/>
  <c r="BP262" i="129"/>
  <c r="BQ278" i="129"/>
  <c r="BR398" i="129"/>
  <c r="BQ438" i="129"/>
  <c r="BQ446" i="129"/>
  <c r="BP462" i="129"/>
  <c r="BQ478" i="129"/>
  <c r="BQ502" i="129"/>
  <c r="BP518" i="129"/>
  <c r="BP399" i="129"/>
  <c r="BQ431" i="129"/>
  <c r="BQ495" i="129"/>
  <c r="BQ96" i="129"/>
  <c r="BP304" i="129"/>
  <c r="BP441" i="129"/>
  <c r="BQ473" i="129"/>
  <c r="BQ481" i="129"/>
  <c r="BQ521" i="129"/>
  <c r="BP128" i="129"/>
  <c r="BR512" i="129"/>
  <c r="BP58" i="129"/>
  <c r="BP82" i="129"/>
  <c r="BP114" i="129"/>
  <c r="BQ234" i="129"/>
  <c r="BP242" i="129"/>
  <c r="BQ258" i="129"/>
  <c r="BQ322" i="129"/>
  <c r="BP394" i="129"/>
  <c r="BP402" i="129"/>
  <c r="BQ434" i="129"/>
  <c r="BQ458" i="129"/>
  <c r="BR533" i="129"/>
  <c r="BQ48" i="129"/>
  <c r="BQ184" i="129"/>
  <c r="BQ376" i="129"/>
  <c r="BP147" i="129"/>
  <c r="BP179" i="129"/>
  <c r="BQ187" i="129"/>
  <c r="BQ203" i="129"/>
  <c r="BQ235" i="129"/>
  <c r="BQ251" i="129"/>
  <c r="BQ283" i="129"/>
  <c r="BQ291" i="129"/>
  <c r="BQ299" i="129"/>
  <c r="BP307" i="129"/>
  <c r="BQ331" i="129"/>
  <c r="BQ387" i="129"/>
  <c r="BP419" i="129"/>
  <c r="BP443" i="129"/>
  <c r="BQ483" i="129"/>
  <c r="BP499" i="129"/>
  <c r="BP527" i="129"/>
  <c r="BQ160" i="129"/>
  <c r="BQ68" i="129"/>
  <c r="BQ92" i="129"/>
  <c r="BP124" i="129"/>
  <c r="BP140" i="129"/>
  <c r="BP188" i="129"/>
  <c r="BP196" i="129"/>
  <c r="BP204" i="129"/>
  <c r="BP212" i="129"/>
  <c r="BQ212" i="129"/>
  <c r="BP236" i="129"/>
  <c r="BP260" i="129"/>
  <c r="BP300" i="129"/>
  <c r="BP308" i="129"/>
  <c r="BP316" i="129"/>
  <c r="BP324" i="129"/>
  <c r="BQ356" i="129"/>
  <c r="BP364" i="129"/>
  <c r="BP468" i="129"/>
  <c r="BP484" i="129"/>
  <c r="BP516" i="129"/>
  <c r="BP397" i="129"/>
  <c r="BQ397" i="129"/>
  <c r="BQ517" i="129"/>
  <c r="BQ29" i="129"/>
  <c r="BP53" i="129"/>
  <c r="BP69" i="129"/>
  <c r="BQ77" i="129"/>
  <c r="BQ117" i="129"/>
  <c r="BQ125" i="129"/>
  <c r="BP165" i="129"/>
  <c r="BQ165" i="129"/>
  <c r="BQ197" i="129"/>
  <c r="BP245" i="129"/>
  <c r="BP269" i="129"/>
  <c r="BQ285" i="129"/>
  <c r="BQ405" i="129"/>
  <c r="BQ469" i="129"/>
  <c r="BP485" i="129"/>
  <c r="BQ541" i="129"/>
  <c r="BR541" i="129"/>
  <c r="BQ208" i="129"/>
  <c r="BP400" i="129"/>
  <c r="BQ54" i="129"/>
  <c r="BQ86" i="129"/>
  <c r="BQ102" i="129"/>
  <c r="BP158" i="129"/>
  <c r="BQ174" i="129"/>
  <c r="BQ214" i="129"/>
  <c r="BQ230" i="129"/>
  <c r="BQ262" i="129"/>
  <c r="BQ270" i="129"/>
  <c r="BQ286" i="129"/>
  <c r="BP302" i="129"/>
  <c r="BQ350" i="129"/>
  <c r="BQ358" i="129"/>
  <c r="BP414" i="129"/>
  <c r="BP430" i="129"/>
  <c r="BQ454" i="129"/>
  <c r="BQ534" i="129"/>
  <c r="BP319" i="129"/>
  <c r="BP367" i="129"/>
  <c r="BQ399" i="129"/>
  <c r="BP479" i="129"/>
  <c r="BQ56" i="129"/>
  <c r="BP96" i="129"/>
  <c r="BQ192" i="129"/>
  <c r="BQ248" i="129"/>
  <c r="BQ368" i="129"/>
  <c r="BP488" i="129"/>
  <c r="I19" i="129"/>
  <c r="I18" i="129"/>
  <c r="I16" i="129"/>
  <c r="I15" i="129"/>
  <c r="I14" i="129"/>
  <c r="I13" i="129"/>
  <c r="U544" i="129"/>
  <c r="I17" i="129"/>
  <c r="P544" i="129"/>
  <c r="J544" i="129"/>
  <c r="CO544" i="129" s="1"/>
  <c r="L544" i="129"/>
  <c r="R544" i="129"/>
  <c r="N544" i="129"/>
  <c r="T544" i="129"/>
  <c r="AS544" i="129" s="1"/>
  <c r="DW11" i="129" l="1"/>
  <c r="AF11" i="129"/>
  <c r="DZ21" i="129"/>
  <c r="DW10" i="129"/>
  <c r="DY10" i="129"/>
  <c r="DY11" i="129"/>
  <c r="DX21" i="129"/>
  <c r="DQ11" i="129"/>
  <c r="AE21" i="129"/>
  <c r="T21" i="129"/>
  <c r="EF21" i="129"/>
  <c r="EG21" i="129"/>
  <c r="DO10" i="129"/>
  <c r="AH11" i="129"/>
  <c r="DM11" i="129"/>
  <c r="DS10" i="129"/>
  <c r="DO11" i="129"/>
  <c r="DM10" i="129"/>
  <c r="DQ10" i="129"/>
  <c r="DU11" i="129"/>
  <c r="DS11" i="129"/>
  <c r="DU10" i="129"/>
  <c r="DD11" i="129"/>
  <c r="DF10" i="129"/>
  <c r="DH10" i="129"/>
  <c r="Q11" i="129"/>
  <c r="CX11" i="129"/>
  <c r="DD10" i="129"/>
  <c r="DF11" i="129"/>
  <c r="AK21" i="129"/>
  <c r="Z11" i="129"/>
  <c r="AE19" i="129"/>
  <c r="AB10" i="129"/>
  <c r="AA21" i="129"/>
  <c r="AB11" i="129"/>
  <c r="Z10" i="129"/>
  <c r="AC19" i="129"/>
  <c r="CX10" i="129"/>
  <c r="AC21" i="129"/>
  <c r="AC20" i="129"/>
  <c r="AA20" i="129"/>
  <c r="AE20" i="129"/>
  <c r="AQ544" i="129"/>
  <c r="CZ11" i="129"/>
  <c r="AL10" i="129"/>
  <c r="AA19" i="129"/>
  <c r="AD10" i="129"/>
  <c r="DB11" i="129"/>
  <c r="AD11" i="129"/>
  <c r="DB10" i="129"/>
  <c r="CZ10" i="129"/>
  <c r="AK19" i="129"/>
  <c r="AJ11" i="129"/>
  <c r="AH10" i="129"/>
  <c r="AJ10" i="129"/>
  <c r="AU20" i="129"/>
  <c r="AO20" i="129"/>
  <c r="AM20" i="129"/>
  <c r="AG20" i="129"/>
  <c r="AK20" i="129"/>
  <c r="AI20" i="129"/>
  <c r="R20" i="129"/>
  <c r="AO19" i="129"/>
  <c r="AF10" i="129"/>
  <c r="R21" i="129"/>
  <c r="AI21" i="129"/>
  <c r="AM21" i="129"/>
  <c r="AM19" i="129"/>
  <c r="AI19" i="129"/>
  <c r="Q10" i="129"/>
  <c r="AG19" i="129"/>
  <c r="AO21" i="129"/>
  <c r="AN10" i="129"/>
  <c r="R19" i="129"/>
  <c r="AG21" i="129"/>
  <c r="Y21" i="129"/>
  <c r="K11" i="129"/>
  <c r="P19" i="129"/>
  <c r="O10" i="129"/>
  <c r="P21" i="129"/>
  <c r="P20" i="129"/>
  <c r="O11" i="129"/>
  <c r="Y19" i="129"/>
  <c r="L20" i="129"/>
  <c r="N20" i="129"/>
  <c r="Y20" i="129"/>
  <c r="N19" i="129"/>
  <c r="N21" i="129"/>
  <c r="M10" i="129"/>
  <c r="X11" i="129"/>
  <c r="K10" i="129"/>
  <c r="M11" i="129"/>
  <c r="X10" i="129"/>
  <c r="L21" i="129"/>
  <c r="J21" i="129"/>
  <c r="CP544" i="129"/>
  <c r="AR544" i="129"/>
  <c r="CQ544" i="129"/>
  <c r="I11" i="129"/>
  <c r="I10" i="129"/>
  <c r="AS21" i="129" l="1"/>
  <c r="AR21" i="129"/>
  <c r="AQ21" i="129"/>
  <c r="AT544" i="129"/>
  <c r="AT21" i="129" l="1"/>
  <c r="FU20" i="129" l="1"/>
  <c r="FU19" i="129"/>
  <c r="FU18" i="129"/>
  <c r="FU17" i="129"/>
  <c r="FU16" i="129"/>
  <c r="FU15" i="129"/>
  <c r="FU14" i="129"/>
  <c r="FU13" i="129"/>
  <c r="EV20" i="129"/>
  <c r="EV19" i="129"/>
  <c r="EV18" i="129"/>
  <c r="EV17" i="129"/>
  <c r="EV16" i="129"/>
  <c r="EV15" i="129"/>
  <c r="EV14" i="129"/>
  <c r="EV13" i="129"/>
  <c r="CF20" i="129"/>
  <c r="CF19" i="129"/>
  <c r="CF18" i="129"/>
  <c r="CF17" i="129"/>
  <c r="CF16" i="129"/>
  <c r="CF15" i="129"/>
  <c r="CF14" i="129"/>
  <c r="CF13" i="129"/>
  <c r="BG20" i="129"/>
  <c r="BG19" i="129"/>
  <c r="BG18" i="129"/>
  <c r="BG17" i="129"/>
  <c r="BG16" i="129"/>
  <c r="BG15" i="129"/>
  <c r="BG14" i="129"/>
  <c r="BG13" i="129"/>
  <c r="FU10" i="129" l="1"/>
  <c r="BG11" i="129"/>
  <c r="FU11" i="129"/>
  <c r="CF10" i="129"/>
  <c r="CF11" i="129"/>
  <c r="EV11" i="129"/>
  <c r="BG10" i="129"/>
  <c r="EV10" i="129"/>
  <c r="S543" i="129"/>
  <c r="S542" i="129"/>
  <c r="S541" i="129"/>
  <c r="S540" i="129"/>
  <c r="S539" i="129"/>
  <c r="S538" i="129"/>
  <c r="S537" i="129"/>
  <c r="S536" i="129"/>
  <c r="P536" i="129"/>
  <c r="S535" i="129"/>
  <c r="S534" i="129"/>
  <c r="S533" i="129"/>
  <c r="S532" i="129"/>
  <c r="S531" i="129"/>
  <c r="S530" i="129"/>
  <c r="S529" i="129"/>
  <c r="S528" i="129"/>
  <c r="S527" i="129"/>
  <c r="S526" i="129"/>
  <c r="S525" i="129"/>
  <c r="S524" i="129"/>
  <c r="S523" i="129"/>
  <c r="S522" i="129"/>
  <c r="S521" i="129"/>
  <c r="S520" i="129"/>
  <c r="S519" i="129"/>
  <c r="S518" i="129"/>
  <c r="S517" i="129"/>
  <c r="S516" i="129"/>
  <c r="S515" i="129"/>
  <c r="S514" i="129"/>
  <c r="P514" i="129"/>
  <c r="S513" i="129"/>
  <c r="S512" i="129"/>
  <c r="S511" i="129"/>
  <c r="S510" i="129"/>
  <c r="S509" i="129"/>
  <c r="S508" i="129"/>
  <c r="S507" i="129"/>
  <c r="S506" i="129"/>
  <c r="S505" i="129"/>
  <c r="P505" i="129"/>
  <c r="S504" i="129"/>
  <c r="S503" i="129"/>
  <c r="S502" i="129"/>
  <c r="S501" i="129"/>
  <c r="S500" i="129"/>
  <c r="P500" i="129"/>
  <c r="S499" i="129"/>
  <c r="S498" i="129"/>
  <c r="S497" i="129"/>
  <c r="S496" i="129"/>
  <c r="S495" i="129"/>
  <c r="S494" i="129"/>
  <c r="S493" i="129"/>
  <c r="S492" i="129"/>
  <c r="S491" i="129"/>
  <c r="S490" i="129"/>
  <c r="S489" i="129"/>
  <c r="S488" i="129"/>
  <c r="S487" i="129"/>
  <c r="S486" i="129"/>
  <c r="S485" i="129"/>
  <c r="S484" i="129"/>
  <c r="S483" i="129"/>
  <c r="S482" i="129"/>
  <c r="S481" i="129"/>
  <c r="S480" i="129"/>
  <c r="S479" i="129"/>
  <c r="S478" i="129"/>
  <c r="S477" i="129"/>
  <c r="S476" i="129"/>
  <c r="S475" i="129"/>
  <c r="S474" i="129"/>
  <c r="S473" i="129"/>
  <c r="S472" i="129"/>
  <c r="S471" i="129"/>
  <c r="S470" i="129"/>
  <c r="S469" i="129"/>
  <c r="S468" i="129"/>
  <c r="S467" i="129"/>
  <c r="S466" i="129"/>
  <c r="S465" i="129"/>
  <c r="S464" i="129"/>
  <c r="S463" i="129"/>
  <c r="S462" i="129"/>
  <c r="S461" i="129"/>
  <c r="S460" i="129"/>
  <c r="S459" i="129"/>
  <c r="S458" i="129"/>
  <c r="S457" i="129"/>
  <c r="S456" i="129"/>
  <c r="S455" i="129"/>
  <c r="S454" i="129"/>
  <c r="S453" i="129"/>
  <c r="S452" i="129"/>
  <c r="S451" i="129"/>
  <c r="S450" i="129"/>
  <c r="S449" i="129"/>
  <c r="S448" i="129"/>
  <c r="S447" i="129"/>
  <c r="S446" i="129"/>
  <c r="S445" i="129"/>
  <c r="S444" i="129"/>
  <c r="S443" i="129"/>
  <c r="S442" i="129"/>
  <c r="S441" i="129"/>
  <c r="S440" i="129"/>
  <c r="S439" i="129"/>
  <c r="S438" i="129"/>
  <c r="S437" i="129"/>
  <c r="S436" i="129"/>
  <c r="S435" i="129"/>
  <c r="S434" i="129"/>
  <c r="S433" i="129"/>
  <c r="S432" i="129"/>
  <c r="S431" i="129"/>
  <c r="S430" i="129"/>
  <c r="S429" i="129"/>
  <c r="S428" i="129"/>
  <c r="S427" i="129"/>
  <c r="S426" i="129"/>
  <c r="S425" i="129"/>
  <c r="S424" i="129"/>
  <c r="S423" i="129"/>
  <c r="S422" i="129"/>
  <c r="P422" i="129"/>
  <c r="S421" i="129"/>
  <c r="S420" i="129"/>
  <c r="S419" i="129"/>
  <c r="S418" i="129"/>
  <c r="S417" i="129"/>
  <c r="S416" i="129"/>
  <c r="S415" i="129"/>
  <c r="S414" i="129"/>
  <c r="S413" i="129"/>
  <c r="S412" i="129"/>
  <c r="S411" i="129"/>
  <c r="S410" i="129"/>
  <c r="S409" i="129"/>
  <c r="S408" i="129"/>
  <c r="S407" i="129"/>
  <c r="S406" i="129"/>
  <c r="S405" i="129"/>
  <c r="S404" i="129"/>
  <c r="S403" i="129"/>
  <c r="S402" i="129"/>
  <c r="S401" i="129"/>
  <c r="S400" i="129"/>
  <c r="S399" i="129"/>
  <c r="S398" i="129"/>
  <c r="S397" i="129"/>
  <c r="S396" i="129"/>
  <c r="S395" i="129"/>
  <c r="P395" i="129"/>
  <c r="S394" i="129"/>
  <c r="S393" i="129"/>
  <c r="S392" i="129"/>
  <c r="S391" i="129"/>
  <c r="S390" i="129"/>
  <c r="S389" i="129"/>
  <c r="S388" i="129"/>
  <c r="S387" i="129"/>
  <c r="S386" i="129"/>
  <c r="S385" i="129"/>
  <c r="S384" i="129"/>
  <c r="S383" i="129"/>
  <c r="S382" i="129"/>
  <c r="S381" i="129"/>
  <c r="S380" i="129"/>
  <c r="S379" i="129"/>
  <c r="S378" i="129"/>
  <c r="S377" i="129"/>
  <c r="S376" i="129"/>
  <c r="S375" i="129"/>
  <c r="S374" i="129"/>
  <c r="S373" i="129"/>
  <c r="S372" i="129"/>
  <c r="S371" i="129"/>
  <c r="S370" i="129"/>
  <c r="S369" i="129"/>
  <c r="S368" i="129"/>
  <c r="S367" i="129"/>
  <c r="S366" i="129"/>
  <c r="S365" i="129"/>
  <c r="S364" i="129"/>
  <c r="S363" i="129"/>
  <c r="S362" i="129"/>
  <c r="S361" i="129"/>
  <c r="S360" i="129"/>
  <c r="S359" i="129"/>
  <c r="S358" i="129"/>
  <c r="S357" i="129"/>
  <c r="S356" i="129"/>
  <c r="S355" i="129"/>
  <c r="S354" i="129"/>
  <c r="S353" i="129"/>
  <c r="S352" i="129"/>
  <c r="S351" i="129"/>
  <c r="S350" i="129"/>
  <c r="S349" i="129"/>
  <c r="S348" i="129"/>
  <c r="S347" i="129"/>
  <c r="S346" i="129"/>
  <c r="S345" i="129"/>
  <c r="S344" i="129"/>
  <c r="S343" i="129"/>
  <c r="S342" i="129"/>
  <c r="S341" i="129"/>
  <c r="S340" i="129"/>
  <c r="S339" i="129"/>
  <c r="S338" i="129"/>
  <c r="S337" i="129"/>
  <c r="S336" i="129"/>
  <c r="S335" i="129"/>
  <c r="S334" i="129"/>
  <c r="S333" i="129"/>
  <c r="S332" i="129"/>
  <c r="S331" i="129"/>
  <c r="S330" i="129"/>
  <c r="S329" i="129"/>
  <c r="S328" i="129"/>
  <c r="S327" i="129"/>
  <c r="S326" i="129"/>
  <c r="S325" i="129"/>
  <c r="S324" i="129"/>
  <c r="S323" i="129"/>
  <c r="P323" i="129"/>
  <c r="S322" i="129"/>
  <c r="S321" i="129"/>
  <c r="S320" i="129"/>
  <c r="S319" i="129"/>
  <c r="S318" i="129"/>
  <c r="S317" i="129"/>
  <c r="S316" i="129"/>
  <c r="S315" i="129"/>
  <c r="S314" i="129"/>
  <c r="S313" i="129"/>
  <c r="S312" i="129"/>
  <c r="S311" i="129"/>
  <c r="S310" i="129"/>
  <c r="S309" i="129"/>
  <c r="S308" i="129"/>
  <c r="S307" i="129"/>
  <c r="S306" i="129"/>
  <c r="S305" i="129"/>
  <c r="S304" i="129"/>
  <c r="S303" i="129"/>
  <c r="S302" i="129"/>
  <c r="S301" i="129"/>
  <c r="S300" i="129"/>
  <c r="S299" i="129"/>
  <c r="S298" i="129"/>
  <c r="S297" i="129"/>
  <c r="S296" i="129"/>
  <c r="S295" i="129"/>
  <c r="S294" i="129"/>
  <c r="S293" i="129"/>
  <c r="S292" i="129"/>
  <c r="S291" i="129"/>
  <c r="S290" i="129"/>
  <c r="S289" i="129"/>
  <c r="S288" i="129"/>
  <c r="S287" i="129"/>
  <c r="S286" i="129"/>
  <c r="S285" i="129"/>
  <c r="S284" i="129"/>
  <c r="S283" i="129"/>
  <c r="S282" i="129"/>
  <c r="S281" i="129"/>
  <c r="S280" i="129"/>
  <c r="S279" i="129"/>
  <c r="S278" i="129"/>
  <c r="S277" i="129"/>
  <c r="S276" i="129"/>
  <c r="S275" i="129"/>
  <c r="S274" i="129"/>
  <c r="S273" i="129"/>
  <c r="S272" i="129"/>
  <c r="S271" i="129"/>
  <c r="S270" i="129"/>
  <c r="S269" i="129"/>
  <c r="S268" i="129"/>
  <c r="S267" i="129"/>
  <c r="S266" i="129"/>
  <c r="S265" i="129"/>
  <c r="S264" i="129"/>
  <c r="S263" i="129"/>
  <c r="S262" i="129"/>
  <c r="S261" i="129"/>
  <c r="S260" i="129"/>
  <c r="S259" i="129"/>
  <c r="S258" i="129"/>
  <c r="S257" i="129"/>
  <c r="S256" i="129"/>
  <c r="S255" i="129"/>
  <c r="S254" i="129"/>
  <c r="S253" i="129"/>
  <c r="S252" i="129"/>
  <c r="S251" i="129"/>
  <c r="S250" i="129"/>
  <c r="S249" i="129"/>
  <c r="S248" i="129"/>
  <c r="S247" i="129"/>
  <c r="S246" i="129"/>
  <c r="S245" i="129"/>
  <c r="S244" i="129"/>
  <c r="S243" i="129"/>
  <c r="S242" i="129"/>
  <c r="S241" i="129"/>
  <c r="S240" i="129"/>
  <c r="S239" i="129"/>
  <c r="S238" i="129"/>
  <c r="S237" i="129"/>
  <c r="S236" i="129"/>
  <c r="S235" i="129"/>
  <c r="S234" i="129"/>
  <c r="S233" i="129"/>
  <c r="S232" i="129"/>
  <c r="S231" i="129"/>
  <c r="S230" i="129"/>
  <c r="S229" i="129"/>
  <c r="S228" i="129"/>
  <c r="S227" i="129"/>
  <c r="S226" i="129"/>
  <c r="S225" i="129"/>
  <c r="S224" i="129"/>
  <c r="S223" i="129"/>
  <c r="S222" i="129"/>
  <c r="S221" i="129"/>
  <c r="S220" i="129"/>
  <c r="S219" i="129"/>
  <c r="S218" i="129"/>
  <c r="S217" i="129"/>
  <c r="S216" i="129"/>
  <c r="S215" i="129"/>
  <c r="S214" i="129"/>
  <c r="S213" i="129"/>
  <c r="S212" i="129"/>
  <c r="S211" i="129"/>
  <c r="S210" i="129"/>
  <c r="S209" i="129"/>
  <c r="S208" i="129"/>
  <c r="S207" i="129"/>
  <c r="S206" i="129"/>
  <c r="S205" i="129"/>
  <c r="S204" i="129"/>
  <c r="S203" i="129"/>
  <c r="S202" i="129"/>
  <c r="S201" i="129"/>
  <c r="S200" i="129"/>
  <c r="S199" i="129"/>
  <c r="S198" i="129"/>
  <c r="S197" i="129"/>
  <c r="S196" i="129"/>
  <c r="S195" i="129"/>
  <c r="S194" i="129"/>
  <c r="S193" i="129"/>
  <c r="S192" i="129"/>
  <c r="S191" i="129"/>
  <c r="S190" i="129"/>
  <c r="S189" i="129"/>
  <c r="S188" i="129"/>
  <c r="S187" i="129"/>
  <c r="S186" i="129"/>
  <c r="S185" i="129"/>
  <c r="S184" i="129"/>
  <c r="S183" i="129"/>
  <c r="S182" i="129"/>
  <c r="S181" i="129"/>
  <c r="S180" i="129"/>
  <c r="S179" i="129"/>
  <c r="S178" i="129"/>
  <c r="S177" i="129"/>
  <c r="S176" i="129"/>
  <c r="S175" i="129"/>
  <c r="S174" i="129"/>
  <c r="S173" i="129"/>
  <c r="S172" i="129"/>
  <c r="S171" i="129"/>
  <c r="S170" i="129"/>
  <c r="S169" i="129"/>
  <c r="S168" i="129"/>
  <c r="S167" i="129"/>
  <c r="S166" i="129"/>
  <c r="S165" i="129"/>
  <c r="S164" i="129"/>
  <c r="S163" i="129"/>
  <c r="S162" i="129"/>
  <c r="S161" i="129"/>
  <c r="S160" i="129"/>
  <c r="S159" i="129"/>
  <c r="S158" i="129"/>
  <c r="S157" i="129"/>
  <c r="S156" i="129"/>
  <c r="P156" i="129"/>
  <c r="S155" i="129"/>
  <c r="S154" i="129"/>
  <c r="S153" i="129"/>
  <c r="S152" i="129"/>
  <c r="S151" i="129"/>
  <c r="S150" i="129"/>
  <c r="S149" i="129"/>
  <c r="S148" i="129"/>
  <c r="S147" i="129"/>
  <c r="S146" i="129"/>
  <c r="S145" i="129"/>
  <c r="S144" i="129"/>
  <c r="S143" i="129"/>
  <c r="S142" i="129"/>
  <c r="S141" i="129"/>
  <c r="S140" i="129"/>
  <c r="S139" i="129"/>
  <c r="S138" i="129"/>
  <c r="S137" i="129"/>
  <c r="S136" i="129"/>
  <c r="S135" i="129"/>
  <c r="S134" i="129"/>
  <c r="P134" i="129"/>
  <c r="S133" i="129"/>
  <c r="S132" i="129"/>
  <c r="S131" i="129"/>
  <c r="S130" i="129"/>
  <c r="P130" i="129"/>
  <c r="S129" i="129"/>
  <c r="S128" i="129"/>
  <c r="S127" i="129"/>
  <c r="S126" i="129"/>
  <c r="S125" i="129"/>
  <c r="S124" i="129"/>
  <c r="S123" i="129"/>
  <c r="S122" i="129"/>
  <c r="S121" i="129"/>
  <c r="S120" i="129"/>
  <c r="S119" i="129"/>
  <c r="S118" i="129"/>
  <c r="S117" i="129"/>
  <c r="S116" i="129"/>
  <c r="S115" i="129"/>
  <c r="S114" i="129"/>
  <c r="S113" i="129"/>
  <c r="S112" i="129"/>
  <c r="S111" i="129"/>
  <c r="S110" i="129"/>
  <c r="S109" i="129"/>
  <c r="S108" i="129"/>
  <c r="S107" i="129"/>
  <c r="S106" i="129"/>
  <c r="S105" i="129"/>
  <c r="S104" i="129"/>
  <c r="S103" i="129"/>
  <c r="S102" i="129"/>
  <c r="S101" i="129"/>
  <c r="S100" i="129"/>
  <c r="S99" i="129"/>
  <c r="S98" i="129"/>
  <c r="S97" i="129"/>
  <c r="S96" i="129"/>
  <c r="S95" i="129"/>
  <c r="S94" i="129"/>
  <c r="S93" i="129"/>
  <c r="S92" i="129"/>
  <c r="S91" i="129"/>
  <c r="S90" i="129"/>
  <c r="S89" i="129"/>
  <c r="S88" i="129"/>
  <c r="P88" i="129"/>
  <c r="S87" i="129"/>
  <c r="S86" i="129"/>
  <c r="S85" i="129"/>
  <c r="S84" i="129"/>
  <c r="S83" i="129"/>
  <c r="S82" i="129"/>
  <c r="S81" i="129"/>
  <c r="S80" i="129"/>
  <c r="S79" i="129"/>
  <c r="S78" i="129"/>
  <c r="S77" i="129"/>
  <c r="S76" i="129"/>
  <c r="S75" i="129"/>
  <c r="S74" i="129"/>
  <c r="S73" i="129"/>
  <c r="S72" i="129"/>
  <c r="S71" i="129"/>
  <c r="S70" i="129"/>
  <c r="S69" i="129"/>
  <c r="S68" i="129"/>
  <c r="S67" i="129"/>
  <c r="S66" i="129"/>
  <c r="S65" i="129"/>
  <c r="S64" i="129"/>
  <c r="S63" i="129"/>
  <c r="S62" i="129"/>
  <c r="S61" i="129"/>
  <c r="S60" i="129"/>
  <c r="S59" i="129"/>
  <c r="S58" i="129"/>
  <c r="S57" i="129"/>
  <c r="S56" i="129"/>
  <c r="S55" i="129"/>
  <c r="S54" i="129"/>
  <c r="S53" i="129"/>
  <c r="S52" i="129"/>
  <c r="S51" i="129"/>
  <c r="S50" i="129"/>
  <c r="S49" i="129"/>
  <c r="S48" i="129"/>
  <c r="S47" i="129"/>
  <c r="S46" i="129"/>
  <c r="S45" i="129"/>
  <c r="S44" i="129"/>
  <c r="S43" i="129"/>
  <c r="P43" i="129"/>
  <c r="S42" i="129"/>
  <c r="S41" i="129"/>
  <c r="S40" i="129"/>
  <c r="S39" i="129"/>
  <c r="S38" i="129"/>
  <c r="S37" i="129"/>
  <c r="S36" i="129"/>
  <c r="S35" i="129"/>
  <c r="S34" i="129"/>
  <c r="S33" i="129"/>
  <c r="S32" i="129"/>
  <c r="S31" i="129"/>
  <c r="S30" i="129"/>
  <c r="S29" i="129"/>
  <c r="S28" i="129"/>
  <c r="S27" i="129"/>
  <c r="S26" i="129"/>
  <c r="S25" i="129"/>
  <c r="ET13" i="129"/>
  <c r="BV13" i="129"/>
  <c r="S24" i="129"/>
  <c r="FW23" i="129"/>
  <c r="FS23" i="129"/>
  <c r="FQ23" i="129"/>
  <c r="FM23" i="129"/>
  <c r="FK23" i="129"/>
  <c r="EX23" i="129"/>
  <c r="ET23" i="129"/>
  <c r="ER23" i="129"/>
  <c r="EN23" i="129"/>
  <c r="EL23" i="129"/>
  <c r="DH23" i="129"/>
  <c r="CW23" i="129"/>
  <c r="DP23" i="129" s="1"/>
  <c r="DP8" i="129" s="1"/>
  <c r="CH23" i="129"/>
  <c r="CD23" i="129"/>
  <c r="CB23" i="129"/>
  <c r="BX23" i="129"/>
  <c r="BV23" i="129"/>
  <c r="BI23" i="129"/>
  <c r="BE23" i="129"/>
  <c r="BC23" i="129"/>
  <c r="AY23" i="129"/>
  <c r="AW23" i="129"/>
  <c r="S23" i="129"/>
  <c r="GH1" i="129"/>
  <c r="GG1" i="129"/>
  <c r="GF1" i="129"/>
  <c r="GE1" i="129"/>
  <c r="GD1" i="129"/>
  <c r="GC1" i="129"/>
  <c r="GB1" i="129"/>
  <c r="GA1" i="129"/>
  <c r="FZ1" i="129"/>
  <c r="FY1" i="129"/>
  <c r="FX1" i="129"/>
  <c r="FW1" i="129"/>
  <c r="FV1" i="129"/>
  <c r="FU1" i="129"/>
  <c r="FT1" i="129"/>
  <c r="FS1" i="129"/>
  <c r="FR1" i="129"/>
  <c r="FQ1" i="129"/>
  <c r="FP1" i="129"/>
  <c r="FO1" i="129"/>
  <c r="FN1" i="129"/>
  <c r="FM1" i="129"/>
  <c r="FL1" i="129"/>
  <c r="FK1" i="129"/>
  <c r="FI1" i="129"/>
  <c r="FH1" i="129"/>
  <c r="FG1" i="129"/>
  <c r="FF1" i="129"/>
  <c r="FE1" i="129"/>
  <c r="FD1" i="129"/>
  <c r="FC1" i="129"/>
  <c r="FB1" i="129"/>
  <c r="FA1" i="129"/>
  <c r="EZ1" i="129"/>
  <c r="EY1" i="129"/>
  <c r="EX1" i="129"/>
  <c r="EW1" i="129"/>
  <c r="EV1" i="129"/>
  <c r="EU1" i="129"/>
  <c r="ET1" i="129"/>
  <c r="ES1" i="129"/>
  <c r="ER1" i="129"/>
  <c r="EQ1" i="129"/>
  <c r="EP1" i="129"/>
  <c r="EO1" i="129"/>
  <c r="EN1" i="129"/>
  <c r="EM1" i="129"/>
  <c r="EL1" i="129"/>
  <c r="EK1" i="129"/>
  <c r="EJ1" i="129"/>
  <c r="EI1" i="129"/>
  <c r="EH1" i="129"/>
  <c r="EG1" i="129"/>
  <c r="EF1" i="129"/>
  <c r="EE1" i="129"/>
  <c r="ED1" i="129"/>
  <c r="EC1" i="129"/>
  <c r="EB1" i="129"/>
  <c r="EA1" i="129"/>
  <c r="DZ1" i="129"/>
  <c r="DY1" i="129"/>
  <c r="DX1" i="129"/>
  <c r="DW1" i="129"/>
  <c r="DV1" i="129"/>
  <c r="DU1" i="129"/>
  <c r="DT1" i="129"/>
  <c r="DS1" i="129"/>
  <c r="DN1" i="129"/>
  <c r="DM1" i="129"/>
  <c r="DL1" i="129"/>
  <c r="DK1" i="129"/>
  <c r="DJ1" i="129"/>
  <c r="DI1" i="129"/>
  <c r="DH1" i="129"/>
  <c r="DG1" i="129"/>
  <c r="DF1" i="129"/>
  <c r="DE1" i="129"/>
  <c r="DD1" i="129"/>
  <c r="DC1" i="129"/>
  <c r="DB1" i="129"/>
  <c r="DA1" i="129"/>
  <c r="CZ1" i="129"/>
  <c r="CY1" i="129"/>
  <c r="CX1" i="129"/>
  <c r="CW1" i="129"/>
  <c r="CS1" i="129"/>
  <c r="BU1" i="129"/>
  <c r="BT1" i="129"/>
  <c r="BS1" i="129"/>
  <c r="BR1" i="129"/>
  <c r="BQ1" i="129"/>
  <c r="BP1" i="129"/>
  <c r="BO1" i="129"/>
  <c r="BN1" i="129"/>
  <c r="BM1" i="129"/>
  <c r="BL1" i="129"/>
  <c r="BK1" i="129"/>
  <c r="BJ1" i="129"/>
  <c r="BI1" i="129"/>
  <c r="BH1" i="129"/>
  <c r="BG1" i="129"/>
  <c r="BF1" i="129"/>
  <c r="BE1" i="129"/>
  <c r="BD1" i="129"/>
  <c r="BC1" i="129"/>
  <c r="BB1" i="129"/>
  <c r="BA1" i="129"/>
  <c r="AZ1" i="129"/>
  <c r="AY1" i="129"/>
  <c r="AX1" i="129"/>
  <c r="AW1" i="129"/>
  <c r="AV1" i="129"/>
  <c r="AU1" i="129"/>
  <c r="AT1" i="129"/>
  <c r="AS1" i="129"/>
  <c r="AR1" i="129"/>
  <c r="AQ1" i="129"/>
  <c r="AP1" i="129"/>
  <c r="AO1" i="129"/>
  <c r="AN1" i="129"/>
  <c r="AM1" i="129"/>
  <c r="AL1" i="129"/>
  <c r="AK1" i="129"/>
  <c r="AJ1" i="129"/>
  <c r="AI1" i="129"/>
  <c r="AH1" i="129"/>
  <c r="AG1" i="129"/>
  <c r="AF1" i="129"/>
  <c r="Y1" i="129"/>
  <c r="X1" i="129"/>
  <c r="W1" i="129"/>
  <c r="V1" i="129"/>
  <c r="U1" i="129"/>
  <c r="T1" i="129"/>
  <c r="S1" i="129"/>
  <c r="R1" i="129"/>
  <c r="Q1" i="129"/>
  <c r="P1" i="129"/>
  <c r="O1" i="129"/>
  <c r="N1" i="129"/>
  <c r="M1" i="129"/>
  <c r="L1" i="129"/>
  <c r="K1" i="129"/>
  <c r="J1" i="129"/>
  <c r="I1" i="129"/>
  <c r="H1" i="129"/>
  <c r="G1" i="129"/>
  <c r="F1" i="129"/>
  <c r="D1" i="129"/>
  <c r="C1" i="129"/>
  <c r="B1" i="129"/>
  <c r="A1" i="129"/>
  <c r="DH17" i="129" l="1"/>
  <c r="DH8" i="129"/>
  <c r="AJ8" i="129"/>
  <c r="AL23" i="129"/>
  <c r="AN23" i="129" s="1"/>
  <c r="AW8" i="129"/>
  <c r="FK8" i="129"/>
  <c r="BV8" i="129"/>
  <c r="ET8" i="129"/>
  <c r="BX8" i="129"/>
  <c r="EX8" i="129"/>
  <c r="AW13" i="129"/>
  <c r="CD8" i="129"/>
  <c r="EL8" i="129"/>
  <c r="BC8" i="129"/>
  <c r="CH8" i="129"/>
  <c r="EN8" i="129"/>
  <c r="FQ8" i="129"/>
  <c r="DF8" i="129"/>
  <c r="BE8" i="129"/>
  <c r="Q8" i="129"/>
  <c r="AY8" i="129"/>
  <c r="CB8" i="129"/>
  <c r="FM8" i="129"/>
  <c r="FS8" i="129"/>
  <c r="BI8" i="129"/>
  <c r="ER8" i="129"/>
  <c r="FW8" i="129"/>
  <c r="FK13" i="129"/>
  <c r="CW8" i="129"/>
  <c r="H8" i="129"/>
  <c r="BX13" i="129"/>
  <c r="EX13" i="129"/>
  <c r="H13" i="129"/>
  <c r="CD13" i="129"/>
  <c r="EL13" i="129"/>
  <c r="BE20" i="129"/>
  <c r="CW20" i="129"/>
  <c r="FS20" i="129"/>
  <c r="BE13" i="129"/>
  <c r="CW13" i="129"/>
  <c r="FS13" i="129"/>
  <c r="BC20" i="129"/>
  <c r="CH20" i="129"/>
  <c r="EN20" i="129"/>
  <c r="FQ20" i="129"/>
  <c r="BI20" i="129"/>
  <c r="ER20" i="129"/>
  <c r="FW20" i="129"/>
  <c r="BI13" i="129"/>
  <c r="ER13" i="129"/>
  <c r="FW13" i="129"/>
  <c r="CH14" i="129"/>
  <c r="EN14" i="129"/>
  <c r="ET15" i="129"/>
  <c r="BX19" i="129"/>
  <c r="EX19" i="129"/>
  <c r="BC14" i="129"/>
  <c r="FQ14" i="129"/>
  <c r="BV15" i="129"/>
  <c r="AW16" i="129"/>
  <c r="FK16" i="129"/>
  <c r="BC13" i="129"/>
  <c r="CH13" i="129"/>
  <c r="EN13" i="129"/>
  <c r="FQ13" i="129"/>
  <c r="ER18" i="129"/>
  <c r="BI18" i="129"/>
  <c r="FW18" i="129"/>
  <c r="BV18" i="129"/>
  <c r="FS14" i="129"/>
  <c r="CB16" i="129"/>
  <c r="FM16" i="129"/>
  <c r="AW19" i="129"/>
  <c r="FK19" i="129"/>
  <c r="AW17" i="129"/>
  <c r="FK17" i="129"/>
  <c r="ET18" i="129"/>
  <c r="BE14" i="129"/>
  <c r="CW14" i="129"/>
  <c r="BX15" i="129"/>
  <c r="EX15" i="129"/>
  <c r="AY16" i="129"/>
  <c r="AY17" i="129"/>
  <c r="CB17" i="129"/>
  <c r="FM17" i="129"/>
  <c r="BX18" i="129"/>
  <c r="EX18" i="129"/>
  <c r="BI14" i="129"/>
  <c r="ER14" i="129"/>
  <c r="FW14" i="129"/>
  <c r="AW15" i="129"/>
  <c r="FK15" i="129"/>
  <c r="H16" i="129"/>
  <c r="CD16" i="129"/>
  <c r="EL16" i="129"/>
  <c r="BV20" i="129"/>
  <c r="ET20" i="129"/>
  <c r="AY19" i="129"/>
  <c r="CB19" i="129"/>
  <c r="FM19" i="129"/>
  <c r="CD17" i="129"/>
  <c r="EL17" i="129"/>
  <c r="AW18" i="129"/>
  <c r="FK18" i="129"/>
  <c r="ET14" i="129"/>
  <c r="AY15" i="129"/>
  <c r="FM15" i="129"/>
  <c r="CH16" i="129"/>
  <c r="EN16" i="129"/>
  <c r="BX20" i="129"/>
  <c r="CD19" i="129"/>
  <c r="EL19" i="129"/>
  <c r="BX17" i="129"/>
  <c r="EX17" i="129"/>
  <c r="BV14" i="129"/>
  <c r="CB15" i="129"/>
  <c r="BC16" i="129"/>
  <c r="FQ16" i="129"/>
  <c r="EX20" i="129"/>
  <c r="BC17" i="129"/>
  <c r="CH17" i="129"/>
  <c r="EN17" i="129"/>
  <c r="FQ17" i="129"/>
  <c r="AY18" i="129"/>
  <c r="CB18" i="129"/>
  <c r="FM18" i="129"/>
  <c r="BX14" i="129"/>
  <c r="EX14" i="129"/>
  <c r="H15" i="129"/>
  <c r="CD15" i="129"/>
  <c r="EL15" i="129"/>
  <c r="BE16" i="129"/>
  <c r="CW16" i="129"/>
  <c r="FS16" i="129"/>
  <c r="AW20" i="129"/>
  <c r="FK20" i="129"/>
  <c r="FL20" i="129" s="1"/>
  <c r="BC19" i="129"/>
  <c r="CH19" i="129"/>
  <c r="EN19" i="129"/>
  <c r="FQ19" i="129"/>
  <c r="BE17" i="129"/>
  <c r="FS17" i="129"/>
  <c r="AW14" i="129"/>
  <c r="FK14" i="129"/>
  <c r="BC15" i="129"/>
  <c r="FQ15" i="129"/>
  <c r="ER16" i="129"/>
  <c r="AY20" i="129"/>
  <c r="CB20" i="129"/>
  <c r="FM20" i="129"/>
  <c r="FN20" i="129" s="1"/>
  <c r="L19" i="129"/>
  <c r="BE19" i="129"/>
  <c r="CW19" i="129"/>
  <c r="FS19" i="129"/>
  <c r="CW17" i="129"/>
  <c r="H18" i="129"/>
  <c r="CD18" i="129"/>
  <c r="EL18" i="129"/>
  <c r="CH15" i="129"/>
  <c r="EN15" i="129"/>
  <c r="BI16" i="129"/>
  <c r="FW16" i="129"/>
  <c r="BI17" i="129"/>
  <c r="ER17" i="129"/>
  <c r="FW17" i="129"/>
  <c r="BC18" i="129"/>
  <c r="CH18" i="129"/>
  <c r="EN18" i="129"/>
  <c r="FQ18" i="129"/>
  <c r="AY14" i="129"/>
  <c r="CB14" i="129"/>
  <c r="FM14" i="129"/>
  <c r="BE15" i="129"/>
  <c r="CW15" i="129"/>
  <c r="FS15" i="129"/>
  <c r="BV16" i="129"/>
  <c r="ET16" i="129"/>
  <c r="R70" i="129"/>
  <c r="BW20" i="129"/>
  <c r="CD20" i="129"/>
  <c r="EL20" i="129"/>
  <c r="BI19" i="129"/>
  <c r="ER19" i="129"/>
  <c r="FW19" i="129"/>
  <c r="BV17" i="129"/>
  <c r="ET17" i="129"/>
  <c r="AY13" i="129"/>
  <c r="CB13" i="129"/>
  <c r="FM13" i="129"/>
  <c r="BE18" i="129"/>
  <c r="CW18" i="129"/>
  <c r="FS18" i="129"/>
  <c r="H14" i="129"/>
  <c r="CD14" i="129"/>
  <c r="EL14" i="129"/>
  <c r="BI15" i="129"/>
  <c r="ER15" i="129"/>
  <c r="FW15" i="129"/>
  <c r="FW10" i="129" s="1"/>
  <c r="BX16" i="129"/>
  <c r="EX16" i="129"/>
  <c r="BV19" i="129"/>
  <c r="ET19" i="129"/>
  <c r="BY23" i="129"/>
  <c r="H17" i="129"/>
  <c r="R185" i="129"/>
  <c r="P187" i="129"/>
  <c r="R252" i="129"/>
  <c r="R441" i="129"/>
  <c r="R467" i="129"/>
  <c r="R538" i="129"/>
  <c r="J139" i="129"/>
  <c r="AQ139" i="129" s="1"/>
  <c r="L165" i="129"/>
  <c r="P209" i="129"/>
  <c r="J425" i="129"/>
  <c r="AQ425" i="129" s="1"/>
  <c r="P433" i="129"/>
  <c r="J453" i="129"/>
  <c r="AQ453" i="129" s="1"/>
  <c r="R86" i="129"/>
  <c r="P175" i="129"/>
  <c r="R461" i="129"/>
  <c r="P48" i="129"/>
  <c r="P253" i="129"/>
  <c r="P51" i="129"/>
  <c r="P116" i="129"/>
  <c r="P374" i="129"/>
  <c r="P386" i="129"/>
  <c r="R46" i="129"/>
  <c r="J171" i="129"/>
  <c r="AQ171" i="129" s="1"/>
  <c r="L173" i="129"/>
  <c r="U238" i="129"/>
  <c r="V238" i="129" s="1"/>
  <c r="R315" i="129"/>
  <c r="J412" i="129"/>
  <c r="AQ412" i="129" s="1"/>
  <c r="U147" i="129"/>
  <c r="V147" i="129" s="1"/>
  <c r="P148" i="129"/>
  <c r="N259" i="129"/>
  <c r="P504" i="129"/>
  <c r="L531" i="129"/>
  <c r="L220" i="129"/>
  <c r="J260" i="129"/>
  <c r="AQ260" i="129" s="1"/>
  <c r="U324" i="129"/>
  <c r="V324" i="129" s="1"/>
  <c r="J340" i="129"/>
  <c r="AQ340" i="129" s="1"/>
  <c r="J361" i="129"/>
  <c r="AQ361" i="129" s="1"/>
  <c r="L387" i="129"/>
  <c r="R387" i="129"/>
  <c r="J434" i="129"/>
  <c r="AQ434" i="129" s="1"/>
  <c r="U378" i="129"/>
  <c r="V378" i="129" s="1"/>
  <c r="FT20" i="129"/>
  <c r="P197" i="129"/>
  <c r="R258" i="129"/>
  <c r="R276" i="129"/>
  <c r="J355" i="129"/>
  <c r="AQ355" i="129" s="1"/>
  <c r="N198" i="129"/>
  <c r="P333" i="129"/>
  <c r="R50" i="129"/>
  <c r="R90" i="129"/>
  <c r="P98" i="129"/>
  <c r="J127" i="129"/>
  <c r="AQ127" i="129" s="1"/>
  <c r="P52" i="129"/>
  <c r="P172" i="129"/>
  <c r="R54" i="129"/>
  <c r="U101" i="129"/>
  <c r="V101" i="129" s="1"/>
  <c r="L141" i="129"/>
  <c r="J198" i="129"/>
  <c r="AQ198" i="129" s="1"/>
  <c r="L200" i="129"/>
  <c r="L212" i="129"/>
  <c r="R227" i="129"/>
  <c r="U287" i="129"/>
  <c r="V287" i="129" s="1"/>
  <c r="R360" i="129"/>
  <c r="P496" i="129"/>
  <c r="R110" i="129"/>
  <c r="R150" i="129"/>
  <c r="J155" i="129"/>
  <c r="AQ155" i="129" s="1"/>
  <c r="J163" i="129"/>
  <c r="AQ163" i="129" s="1"/>
  <c r="L232" i="129"/>
  <c r="R331" i="129"/>
  <c r="N404" i="129"/>
  <c r="N426" i="129"/>
  <c r="J287" i="129"/>
  <c r="AQ287" i="129" s="1"/>
  <c r="J402" i="129"/>
  <c r="AQ402" i="129" s="1"/>
  <c r="R405" i="129"/>
  <c r="N412" i="129"/>
  <c r="R492" i="129"/>
  <c r="N496" i="129"/>
  <c r="J23" i="129"/>
  <c r="AQ23" i="129" s="1"/>
  <c r="N23" i="129"/>
  <c r="DZ23" i="129"/>
  <c r="EY23" i="129"/>
  <c r="DN23" i="129"/>
  <c r="P108" i="129"/>
  <c r="P44" i="129"/>
  <c r="N83" i="129"/>
  <c r="J83" i="129"/>
  <c r="AQ83" i="129" s="1"/>
  <c r="P96" i="129"/>
  <c r="N194" i="129"/>
  <c r="P225" i="129"/>
  <c r="J103" i="129"/>
  <c r="AQ103" i="129" s="1"/>
  <c r="P162" i="129"/>
  <c r="R38" i="129"/>
  <c r="P118" i="129"/>
  <c r="T27" i="129"/>
  <c r="R42" i="129"/>
  <c r="N47" i="129"/>
  <c r="J67" i="129"/>
  <c r="AQ67" i="129" s="1"/>
  <c r="T96" i="129"/>
  <c r="T118" i="129"/>
  <c r="P128" i="129"/>
  <c r="N147" i="129"/>
  <c r="N255" i="129"/>
  <c r="J268" i="129"/>
  <c r="AQ268" i="129" s="1"/>
  <c r="P284" i="129"/>
  <c r="P307" i="129"/>
  <c r="J320" i="129"/>
  <c r="AQ320" i="129" s="1"/>
  <c r="U171" i="129"/>
  <c r="V171" i="129" s="1"/>
  <c r="J194" i="129"/>
  <c r="AQ194" i="129" s="1"/>
  <c r="U194" i="129"/>
  <c r="V194" i="129" s="1"/>
  <c r="R211" i="129"/>
  <c r="R219" i="129"/>
  <c r="U234" i="129"/>
  <c r="V234" i="129" s="1"/>
  <c r="P237" i="129"/>
  <c r="P247" i="129"/>
  <c r="J275" i="129"/>
  <c r="AQ275" i="129" s="1"/>
  <c r="T283" i="129"/>
  <c r="J291" i="129"/>
  <c r="AQ291" i="129" s="1"/>
  <c r="N306" i="129"/>
  <c r="P321" i="129"/>
  <c r="N155" i="129"/>
  <c r="U178" i="129"/>
  <c r="V178" i="129" s="1"/>
  <c r="R183" i="129"/>
  <c r="L236" i="129"/>
  <c r="P241" i="129"/>
  <c r="R243" i="129"/>
  <c r="P245" i="129"/>
  <c r="J267" i="129"/>
  <c r="AQ267" i="129" s="1"/>
  <c r="U267" i="129"/>
  <c r="V267" i="129" s="1"/>
  <c r="J276" i="129"/>
  <c r="AQ276" i="129" s="1"/>
  <c r="U279" i="129"/>
  <c r="V279" i="129" s="1"/>
  <c r="U308" i="129"/>
  <c r="V308" i="129" s="1"/>
  <c r="R327" i="129"/>
  <c r="U159" i="129"/>
  <c r="V159" i="129" s="1"/>
  <c r="R160" i="129"/>
  <c r="U163" i="129"/>
  <c r="V163" i="129" s="1"/>
  <c r="R296" i="129"/>
  <c r="L228" i="129"/>
  <c r="U230" i="129"/>
  <c r="V230" i="129" s="1"/>
  <c r="R271" i="129"/>
  <c r="N287" i="129"/>
  <c r="R287" i="129"/>
  <c r="U291" i="129"/>
  <c r="V291" i="129" s="1"/>
  <c r="N309" i="129"/>
  <c r="J313" i="129"/>
  <c r="AQ313" i="129" s="1"/>
  <c r="N316" i="129"/>
  <c r="U327" i="129"/>
  <c r="V327" i="129" s="1"/>
  <c r="P329" i="129"/>
  <c r="J332" i="129"/>
  <c r="AQ332" i="129" s="1"/>
  <c r="U332" i="129"/>
  <c r="V332" i="129" s="1"/>
  <c r="R339" i="129"/>
  <c r="J341" i="129"/>
  <c r="AQ341" i="129" s="1"/>
  <c r="R348" i="129"/>
  <c r="R350" i="129"/>
  <c r="N344" i="129"/>
  <c r="R344" i="129"/>
  <c r="J382" i="129"/>
  <c r="AQ382" i="129" s="1"/>
  <c r="J444" i="129"/>
  <c r="AQ444" i="129" s="1"/>
  <c r="U312" i="129"/>
  <c r="V312" i="129" s="1"/>
  <c r="J321" i="129"/>
  <c r="AQ321" i="129" s="1"/>
  <c r="J344" i="129"/>
  <c r="AQ344" i="129" s="1"/>
  <c r="J390" i="129"/>
  <c r="AQ390" i="129" s="1"/>
  <c r="R294" i="129"/>
  <c r="U310" i="129"/>
  <c r="V310" i="129" s="1"/>
  <c r="U328" i="129"/>
  <c r="V328" i="129" s="1"/>
  <c r="J329" i="129"/>
  <c r="AQ329" i="129" s="1"/>
  <c r="N332" i="129"/>
  <c r="J472" i="129"/>
  <c r="AQ472" i="129" s="1"/>
  <c r="R356" i="129"/>
  <c r="R392" i="129"/>
  <c r="U411" i="129"/>
  <c r="V411" i="129" s="1"/>
  <c r="L423" i="129"/>
  <c r="U424" i="129"/>
  <c r="V424" i="129" s="1"/>
  <c r="R432" i="129"/>
  <c r="T434" i="129"/>
  <c r="N440" i="129"/>
  <c r="R447" i="129"/>
  <c r="R455" i="129"/>
  <c r="J499" i="129"/>
  <c r="AQ499" i="129" s="1"/>
  <c r="N499" i="129"/>
  <c r="J524" i="129"/>
  <c r="AQ524" i="129" s="1"/>
  <c r="R524" i="129"/>
  <c r="N524" i="129"/>
  <c r="P539" i="129"/>
  <c r="N384" i="129"/>
  <c r="J468" i="129"/>
  <c r="AQ468" i="129" s="1"/>
  <c r="U340" i="129"/>
  <c r="V340" i="129" s="1"/>
  <c r="P373" i="129"/>
  <c r="J404" i="129"/>
  <c r="AQ404" i="129" s="1"/>
  <c r="U426" i="129"/>
  <c r="V426" i="129" s="1"/>
  <c r="L427" i="129"/>
  <c r="P427" i="129"/>
  <c r="N461" i="129"/>
  <c r="J469" i="129"/>
  <c r="AQ469" i="129" s="1"/>
  <c r="L523" i="129"/>
  <c r="R523" i="129"/>
  <c r="R535" i="129"/>
  <c r="T464" i="129"/>
  <c r="U468" i="129"/>
  <c r="V468" i="129" s="1"/>
  <c r="U487" i="129"/>
  <c r="V487" i="129" s="1"/>
  <c r="U513" i="129"/>
  <c r="V513" i="129" s="1"/>
  <c r="J517" i="129"/>
  <c r="AQ517" i="129" s="1"/>
  <c r="J528" i="129"/>
  <c r="AQ528" i="129" s="1"/>
  <c r="J542" i="129"/>
  <c r="AQ542" i="129" s="1"/>
  <c r="U489" i="129"/>
  <c r="V489" i="129" s="1"/>
  <c r="U505" i="129"/>
  <c r="V505" i="129" s="1"/>
  <c r="U530" i="129"/>
  <c r="V530" i="129" s="1"/>
  <c r="R543" i="129"/>
  <c r="J492" i="129"/>
  <c r="AQ492" i="129" s="1"/>
  <c r="T500" i="129"/>
  <c r="T535" i="129"/>
  <c r="V542" i="129"/>
  <c r="N35" i="129"/>
  <c r="FX23" i="129"/>
  <c r="P24" i="129"/>
  <c r="T28" i="129"/>
  <c r="J31" i="129"/>
  <c r="AQ31" i="129" s="1"/>
  <c r="T31" i="129"/>
  <c r="N43" i="129"/>
  <c r="J47" i="129"/>
  <c r="AQ47" i="129" s="1"/>
  <c r="L61" i="129"/>
  <c r="J63" i="129"/>
  <c r="AQ63" i="129" s="1"/>
  <c r="U63" i="129"/>
  <c r="V63" i="129" s="1"/>
  <c r="N119" i="129"/>
  <c r="P132" i="129"/>
  <c r="T24" i="129"/>
  <c r="T44" i="129"/>
  <c r="P58" i="129"/>
  <c r="P62" i="129"/>
  <c r="T79" i="129"/>
  <c r="P91" i="129"/>
  <c r="N91" i="129"/>
  <c r="N123" i="129"/>
  <c r="CC23" i="129"/>
  <c r="AX23" i="129"/>
  <c r="DE23" i="129"/>
  <c r="P26" i="129"/>
  <c r="P31" i="129"/>
  <c r="P32" i="129"/>
  <c r="U33" i="129"/>
  <c r="V33" i="129" s="1"/>
  <c r="R34" i="129"/>
  <c r="T35" i="129"/>
  <c r="P35" i="129"/>
  <c r="T39" i="129"/>
  <c r="P39" i="129"/>
  <c r="P47" i="129"/>
  <c r="N51" i="129"/>
  <c r="U55" i="129"/>
  <c r="V55" i="129" s="1"/>
  <c r="P64" i="129"/>
  <c r="L65" i="129"/>
  <c r="U67" i="129"/>
  <c r="V67" i="129" s="1"/>
  <c r="R158" i="129"/>
  <c r="R168" i="129"/>
  <c r="N31" i="129"/>
  <c r="N39" i="129"/>
  <c r="N63" i="129"/>
  <c r="J71" i="129"/>
  <c r="AQ71" i="129" s="1"/>
  <c r="N71" i="129"/>
  <c r="P87" i="129"/>
  <c r="N87" i="129"/>
  <c r="N226" i="129"/>
  <c r="L73" i="129"/>
  <c r="U73" i="129"/>
  <c r="V73" i="129" s="1"/>
  <c r="J87" i="129"/>
  <c r="AQ87" i="129" s="1"/>
  <c r="N95" i="129"/>
  <c r="J119" i="129"/>
  <c r="AQ119" i="129" s="1"/>
  <c r="P120" i="129"/>
  <c r="J123" i="129"/>
  <c r="AQ123" i="129" s="1"/>
  <c r="U125" i="129"/>
  <c r="V125" i="129" s="1"/>
  <c r="N127" i="129"/>
  <c r="P146" i="129"/>
  <c r="J147" i="129"/>
  <c r="AQ147" i="129" s="1"/>
  <c r="P154" i="129"/>
  <c r="N190" i="129"/>
  <c r="P201" i="129"/>
  <c r="L204" i="129"/>
  <c r="P205" i="129"/>
  <c r="L81" i="129"/>
  <c r="R82" i="129"/>
  <c r="P83" i="129"/>
  <c r="J95" i="129"/>
  <c r="AQ95" i="129" s="1"/>
  <c r="R100" i="129"/>
  <c r="N103" i="129"/>
  <c r="R112" i="129"/>
  <c r="U113" i="129"/>
  <c r="V113" i="129" s="1"/>
  <c r="U127" i="129"/>
  <c r="V127" i="129" s="1"/>
  <c r="U143" i="129"/>
  <c r="V143" i="129" s="1"/>
  <c r="L149" i="129"/>
  <c r="L157" i="129"/>
  <c r="P177" i="129"/>
  <c r="U186" i="129"/>
  <c r="V186" i="129" s="1"/>
  <c r="J190" i="129"/>
  <c r="AQ190" i="129" s="1"/>
  <c r="P195" i="129"/>
  <c r="L208" i="129"/>
  <c r="N210" i="129"/>
  <c r="P213" i="129"/>
  <c r="N238" i="129"/>
  <c r="N253" i="129"/>
  <c r="J253" i="129"/>
  <c r="AQ253" i="129" s="1"/>
  <c r="T68" i="129"/>
  <c r="T91" i="129"/>
  <c r="P92" i="129"/>
  <c r="U103" i="129"/>
  <c r="V103" i="129" s="1"/>
  <c r="U119" i="129"/>
  <c r="V119" i="129" s="1"/>
  <c r="U131" i="129"/>
  <c r="V131" i="129" s="1"/>
  <c r="N139" i="129"/>
  <c r="P140" i="129"/>
  <c r="N163" i="129"/>
  <c r="P164" i="129"/>
  <c r="P170" i="129"/>
  <c r="P191" i="129"/>
  <c r="U198" i="129"/>
  <c r="V198" i="129" s="1"/>
  <c r="U206" i="129"/>
  <c r="V206" i="129" s="1"/>
  <c r="J252" i="129"/>
  <c r="AQ252" i="129" s="1"/>
  <c r="N214" i="129"/>
  <c r="L216" i="129"/>
  <c r="U218" i="129"/>
  <c r="V218" i="129" s="1"/>
  <c r="R231" i="129"/>
  <c r="R235" i="129"/>
  <c r="L240" i="129"/>
  <c r="U242" i="129"/>
  <c r="V242" i="129" s="1"/>
  <c r="L244" i="129"/>
  <c r="U246" i="129"/>
  <c r="V246" i="129" s="1"/>
  <c r="U251" i="129"/>
  <c r="V251" i="129" s="1"/>
  <c r="R260" i="129"/>
  <c r="L261" i="129"/>
  <c r="R266" i="129"/>
  <c r="J271" i="129"/>
  <c r="AQ271" i="129" s="1"/>
  <c r="N271" i="129"/>
  <c r="U275" i="129"/>
  <c r="V275" i="129" s="1"/>
  <c r="N279" i="129"/>
  <c r="N312" i="129"/>
  <c r="P217" i="129"/>
  <c r="N218" i="129"/>
  <c r="L224" i="129"/>
  <c r="U226" i="129"/>
  <c r="V226" i="129" s="1"/>
  <c r="N242" i="129"/>
  <c r="N246" i="129"/>
  <c r="R263" i="129"/>
  <c r="J280" i="129"/>
  <c r="AQ280" i="129" s="1"/>
  <c r="N280" i="129"/>
  <c r="R292" i="129"/>
  <c r="U294" i="129"/>
  <c r="V294" i="129" s="1"/>
  <c r="J295" i="129"/>
  <c r="AQ295" i="129" s="1"/>
  <c r="R295" i="129"/>
  <c r="N295" i="129"/>
  <c r="N283" i="129"/>
  <c r="J292" i="129"/>
  <c r="AQ292" i="129" s="1"/>
  <c r="U214" i="129"/>
  <c r="V214" i="129" s="1"/>
  <c r="P221" i="129"/>
  <c r="N222" i="129"/>
  <c r="P229" i="129"/>
  <c r="N230" i="129"/>
  <c r="P233" i="129"/>
  <c r="N234" i="129"/>
  <c r="R247" i="129"/>
  <c r="J255" i="129"/>
  <c r="AQ255" i="129" s="1"/>
  <c r="U255" i="129"/>
  <c r="V255" i="129" s="1"/>
  <c r="L257" i="129"/>
  <c r="U257" i="129"/>
  <c r="V257" i="129" s="1"/>
  <c r="U259" i="129"/>
  <c r="V259" i="129" s="1"/>
  <c r="J263" i="129"/>
  <c r="AQ263" i="129" s="1"/>
  <c r="U263" i="129"/>
  <c r="V263" i="129" s="1"/>
  <c r="P280" i="129"/>
  <c r="N284" i="129"/>
  <c r="J296" i="129"/>
  <c r="AQ296" i="129" s="1"/>
  <c r="P317" i="129"/>
  <c r="N317" i="129"/>
  <c r="P306" i="129"/>
  <c r="P309" i="129"/>
  <c r="U330" i="129"/>
  <c r="V330" i="129" s="1"/>
  <c r="R268" i="129"/>
  <c r="U271" i="129"/>
  <c r="V271" i="129" s="1"/>
  <c r="R275" i="129"/>
  <c r="P276" i="129"/>
  <c r="R291" i="129"/>
  <c r="J306" i="129"/>
  <c r="AQ306" i="129" s="1"/>
  <c r="J309" i="129"/>
  <c r="AQ309" i="129" s="1"/>
  <c r="T309" i="129"/>
  <c r="J316" i="129"/>
  <c r="AQ316" i="129" s="1"/>
  <c r="T316" i="129"/>
  <c r="N328" i="129"/>
  <c r="U331" i="129"/>
  <c r="V331" i="129" s="1"/>
  <c r="J336" i="129"/>
  <c r="AQ336" i="129" s="1"/>
  <c r="N336" i="129"/>
  <c r="R267" i="129"/>
  <c r="R270" i="129"/>
  <c r="N275" i="129"/>
  <c r="N276" i="129"/>
  <c r="R313" i="129"/>
  <c r="P345" i="129"/>
  <c r="R352" i="129"/>
  <c r="N353" i="129"/>
  <c r="P368" i="129"/>
  <c r="P403" i="129"/>
  <c r="N345" i="129"/>
  <c r="N352" i="129"/>
  <c r="U354" i="129"/>
  <c r="V354" i="129" s="1"/>
  <c r="N410" i="129"/>
  <c r="J410" i="129"/>
  <c r="AQ410" i="129" s="1"/>
  <c r="J345" i="129"/>
  <c r="AQ345" i="129" s="1"/>
  <c r="R345" i="129"/>
  <c r="N347" i="129"/>
  <c r="J352" i="129"/>
  <c r="AQ352" i="129" s="1"/>
  <c r="L414" i="129"/>
  <c r="R325" i="129"/>
  <c r="J333" i="129"/>
  <c r="AQ333" i="129" s="1"/>
  <c r="U336" i="129"/>
  <c r="V336" i="129" s="1"/>
  <c r="N340" i="129"/>
  <c r="R340" i="129"/>
  <c r="R341" i="129"/>
  <c r="U344" i="129"/>
  <c r="V344" i="129" s="1"/>
  <c r="J347" i="129"/>
  <c r="AQ347" i="129" s="1"/>
  <c r="P360" i="129"/>
  <c r="N376" i="129"/>
  <c r="R385" i="129"/>
  <c r="J385" i="129"/>
  <c r="AQ385" i="129" s="1"/>
  <c r="P410" i="129"/>
  <c r="N361" i="129"/>
  <c r="T385" i="129"/>
  <c r="N390" i="129"/>
  <c r="T393" i="129"/>
  <c r="P393" i="129"/>
  <c r="N396" i="129"/>
  <c r="N402" i="129"/>
  <c r="U408" i="129"/>
  <c r="V408" i="129" s="1"/>
  <c r="N409" i="129"/>
  <c r="L415" i="129"/>
  <c r="R417" i="129"/>
  <c r="U369" i="129"/>
  <c r="V369" i="129" s="1"/>
  <c r="T374" i="129"/>
  <c r="R389" i="129"/>
  <c r="N393" i="129"/>
  <c r="T397" i="129"/>
  <c r="U414" i="129"/>
  <c r="V414" i="129" s="1"/>
  <c r="P418" i="129"/>
  <c r="N418" i="129"/>
  <c r="J428" i="129"/>
  <c r="AQ428" i="129" s="1"/>
  <c r="N428" i="129"/>
  <c r="P435" i="129"/>
  <c r="R507" i="129"/>
  <c r="P364" i="129"/>
  <c r="T366" i="129"/>
  <c r="J369" i="129"/>
  <c r="AQ369" i="129" s="1"/>
  <c r="J373" i="129"/>
  <c r="AQ373" i="129" s="1"/>
  <c r="R373" i="129"/>
  <c r="N374" i="129"/>
  <c r="L375" i="129"/>
  <c r="J389" i="129"/>
  <c r="AQ389" i="129" s="1"/>
  <c r="P390" i="129"/>
  <c r="R401" i="129"/>
  <c r="P402" i="129"/>
  <c r="L407" i="129"/>
  <c r="R429" i="129"/>
  <c r="R425" i="129"/>
  <c r="J426" i="129"/>
  <c r="AQ426" i="129" s="1"/>
  <c r="P473" i="129"/>
  <c r="P426" i="129"/>
  <c r="U430" i="129"/>
  <c r="V430" i="129" s="1"/>
  <c r="U433" i="129"/>
  <c r="V433" i="129" s="1"/>
  <c r="R463" i="129"/>
  <c r="R486" i="129"/>
  <c r="N420" i="129"/>
  <c r="N433" i="129"/>
  <c r="J483" i="129"/>
  <c r="AQ483" i="129" s="1"/>
  <c r="U452" i="129"/>
  <c r="V452" i="129" s="1"/>
  <c r="U454" i="129"/>
  <c r="V454" i="129" s="1"/>
  <c r="R472" i="129"/>
  <c r="U474" i="129"/>
  <c r="V474" i="129" s="1"/>
  <c r="N487" i="129"/>
  <c r="R488" i="129"/>
  <c r="P488" i="129"/>
  <c r="U436" i="129"/>
  <c r="V436" i="129" s="1"/>
  <c r="N444" i="129"/>
  <c r="R444" i="129"/>
  <c r="R453" i="129"/>
  <c r="P461" i="129"/>
  <c r="U463" i="129"/>
  <c r="V463" i="129" s="1"/>
  <c r="R465" i="129"/>
  <c r="U466" i="129"/>
  <c r="V466" i="129" s="1"/>
  <c r="N468" i="129"/>
  <c r="R468" i="129"/>
  <c r="U472" i="129"/>
  <c r="V472" i="129" s="1"/>
  <c r="T480" i="129"/>
  <c r="T486" i="129"/>
  <c r="J487" i="129"/>
  <c r="AQ487" i="129" s="1"/>
  <c r="R490" i="129"/>
  <c r="N506" i="129"/>
  <c r="J440" i="129"/>
  <c r="AQ440" i="129" s="1"/>
  <c r="U440" i="129"/>
  <c r="V440" i="129" s="1"/>
  <c r="P449" i="129"/>
  <c r="J461" i="129"/>
  <c r="AQ461" i="129" s="1"/>
  <c r="U462" i="129"/>
  <c r="V462" i="129" s="1"/>
  <c r="J465" i="129"/>
  <c r="AQ465" i="129" s="1"/>
  <c r="R469" i="129"/>
  <c r="T488" i="129"/>
  <c r="P503" i="129"/>
  <c r="J504" i="129"/>
  <c r="AQ504" i="129" s="1"/>
  <c r="N504" i="129"/>
  <c r="J532" i="129"/>
  <c r="AQ532" i="129" s="1"/>
  <c r="N532" i="129"/>
  <c r="P517" i="129"/>
  <c r="J512" i="129"/>
  <c r="AQ512" i="129" s="1"/>
  <c r="N512" i="129"/>
  <c r="L490" i="129"/>
  <c r="L501" i="129"/>
  <c r="J511" i="129"/>
  <c r="AQ511" i="129" s="1"/>
  <c r="N511" i="129"/>
  <c r="R511" i="129"/>
  <c r="P512" i="129"/>
  <c r="R515" i="129"/>
  <c r="R517" i="129"/>
  <c r="R525" i="129"/>
  <c r="N528" i="129"/>
  <c r="J533" i="129"/>
  <c r="AQ533" i="129" s="1"/>
  <c r="N539" i="129"/>
  <c r="N540" i="129"/>
  <c r="J541" i="129"/>
  <c r="AQ541" i="129" s="1"/>
  <c r="R521" i="129"/>
  <c r="U534" i="129"/>
  <c r="V534" i="129" s="1"/>
  <c r="T512" i="129"/>
  <c r="L515" i="129"/>
  <c r="J525" i="129"/>
  <c r="AQ525" i="129" s="1"/>
  <c r="T533" i="129"/>
  <c r="R537" i="129"/>
  <c r="R542" i="129"/>
  <c r="FV20" i="129"/>
  <c r="FR23" i="129"/>
  <c r="DG23" i="129"/>
  <c r="DT23" i="129"/>
  <c r="EW23" i="129"/>
  <c r="FV23" i="129"/>
  <c r="R24" i="129"/>
  <c r="J27" i="129"/>
  <c r="AQ27" i="129" s="1"/>
  <c r="J30" i="129"/>
  <c r="AQ30" i="129" s="1"/>
  <c r="R30" i="129"/>
  <c r="U45" i="129"/>
  <c r="V45" i="129" s="1"/>
  <c r="J51" i="129"/>
  <c r="AQ51" i="129" s="1"/>
  <c r="P84" i="129"/>
  <c r="J91" i="129"/>
  <c r="AQ91" i="129" s="1"/>
  <c r="P102" i="129"/>
  <c r="P110" i="129"/>
  <c r="P112" i="129"/>
  <c r="BF23" i="129"/>
  <c r="L33" i="129"/>
  <c r="L37" i="129"/>
  <c r="L41" i="129"/>
  <c r="U57" i="129"/>
  <c r="V57" i="129" s="1"/>
  <c r="R60" i="129"/>
  <c r="T83" i="129"/>
  <c r="R94" i="129"/>
  <c r="P100" i="129"/>
  <c r="T106" i="129"/>
  <c r="R114" i="129"/>
  <c r="N30" i="129"/>
  <c r="P30" i="129"/>
  <c r="J59" i="129"/>
  <c r="AQ59" i="129" s="1"/>
  <c r="N59" i="129"/>
  <c r="P60" i="129"/>
  <c r="P94" i="129"/>
  <c r="P114" i="129"/>
  <c r="R26" i="129"/>
  <c r="N27" i="129"/>
  <c r="R28" i="129"/>
  <c r="J35" i="129"/>
  <c r="AQ35" i="129" s="1"/>
  <c r="P36" i="129"/>
  <c r="J39" i="129"/>
  <c r="AQ39" i="129" s="1"/>
  <c r="P40" i="129"/>
  <c r="J43" i="129"/>
  <c r="AQ43" i="129" s="1"/>
  <c r="L57" i="129"/>
  <c r="U71" i="129"/>
  <c r="U77" i="129"/>
  <c r="V77" i="129" s="1"/>
  <c r="J99" i="129"/>
  <c r="AQ99" i="129" s="1"/>
  <c r="N99" i="129"/>
  <c r="R102" i="129"/>
  <c r="J117" i="129"/>
  <c r="AQ117" i="129" s="1"/>
  <c r="N117" i="129"/>
  <c r="R122" i="129"/>
  <c r="P136" i="129"/>
  <c r="P138" i="129"/>
  <c r="P142" i="129"/>
  <c r="N151" i="129"/>
  <c r="J151" i="129"/>
  <c r="AQ151" i="129" s="1"/>
  <c r="P152" i="129"/>
  <c r="R56" i="129"/>
  <c r="R66" i="129"/>
  <c r="R68" i="129"/>
  <c r="R72" i="129"/>
  <c r="N104" i="129"/>
  <c r="P104" i="129"/>
  <c r="R106" i="129"/>
  <c r="U115" i="129"/>
  <c r="V115" i="129" s="1"/>
  <c r="R124" i="129"/>
  <c r="R126" i="129"/>
  <c r="U133" i="129"/>
  <c r="V133" i="129" s="1"/>
  <c r="P150" i="129"/>
  <c r="N159" i="129"/>
  <c r="J159" i="129"/>
  <c r="AQ159" i="129" s="1"/>
  <c r="P160" i="129"/>
  <c r="P183" i="129"/>
  <c r="N55" i="129"/>
  <c r="R62" i="129"/>
  <c r="J68" i="129"/>
  <c r="AQ68" i="129" s="1"/>
  <c r="V70" i="129"/>
  <c r="R74" i="129"/>
  <c r="N75" i="129"/>
  <c r="R78" i="129"/>
  <c r="N79" i="129"/>
  <c r="P79" i="129"/>
  <c r="U81" i="129"/>
  <c r="V81" i="129" s="1"/>
  <c r="R96" i="129"/>
  <c r="R108" i="129"/>
  <c r="R118" i="129"/>
  <c r="R120" i="129"/>
  <c r="N121" i="129"/>
  <c r="U121" i="129"/>
  <c r="V121" i="129" s="1"/>
  <c r="P122" i="129"/>
  <c r="N131" i="129"/>
  <c r="U135" i="129"/>
  <c r="V135" i="129" s="1"/>
  <c r="R144" i="129"/>
  <c r="P158" i="129"/>
  <c r="R166" i="129"/>
  <c r="N167" i="129"/>
  <c r="J167" i="129"/>
  <c r="AQ167" i="129" s="1"/>
  <c r="P168" i="129"/>
  <c r="T52" i="129"/>
  <c r="J55" i="129"/>
  <c r="AQ55" i="129" s="1"/>
  <c r="P56" i="129"/>
  <c r="R58" i="129"/>
  <c r="R64" i="129"/>
  <c r="P66" i="129"/>
  <c r="N67" i="129"/>
  <c r="P68" i="129"/>
  <c r="P72" i="129"/>
  <c r="J75" i="129"/>
  <c r="AQ75" i="129" s="1"/>
  <c r="P76" i="129"/>
  <c r="J79" i="129"/>
  <c r="AQ79" i="129" s="1"/>
  <c r="P80" i="129"/>
  <c r="T84" i="129"/>
  <c r="R98" i="129"/>
  <c r="J104" i="129"/>
  <c r="AQ104" i="129" s="1"/>
  <c r="R104" i="129"/>
  <c r="P106" i="129"/>
  <c r="U109" i="129"/>
  <c r="V109" i="129" s="1"/>
  <c r="T110" i="129"/>
  <c r="T114" i="129"/>
  <c r="R116" i="129"/>
  <c r="J121" i="129"/>
  <c r="AQ121" i="129" s="1"/>
  <c r="P124" i="129"/>
  <c r="P126" i="129"/>
  <c r="R128" i="129"/>
  <c r="R130" i="129"/>
  <c r="J131" i="129"/>
  <c r="AQ131" i="129" s="1"/>
  <c r="J135" i="129"/>
  <c r="AQ135" i="129" s="1"/>
  <c r="N135" i="129"/>
  <c r="R136" i="129"/>
  <c r="R138" i="129"/>
  <c r="R142" i="129"/>
  <c r="N143" i="129"/>
  <c r="J143" i="129"/>
  <c r="AQ143" i="129" s="1"/>
  <c r="P144" i="129"/>
  <c r="R152" i="129"/>
  <c r="P166" i="129"/>
  <c r="P185" i="129"/>
  <c r="R132" i="129"/>
  <c r="R134" i="129"/>
  <c r="R140" i="129"/>
  <c r="L145" i="129"/>
  <c r="R146" i="129"/>
  <c r="R148" i="129"/>
  <c r="L153" i="129"/>
  <c r="R154" i="129"/>
  <c r="R156" i="129"/>
  <c r="L161" i="129"/>
  <c r="R162" i="129"/>
  <c r="R164" i="129"/>
  <c r="L169" i="129"/>
  <c r="R170" i="129"/>
  <c r="R172" i="129"/>
  <c r="R175" i="129"/>
  <c r="R177" i="129"/>
  <c r="N186" i="129"/>
  <c r="R187" i="129"/>
  <c r="P189" i="129"/>
  <c r="R191" i="129"/>
  <c r="P193" i="129"/>
  <c r="R195" i="129"/>
  <c r="P199" i="129"/>
  <c r="U202" i="129"/>
  <c r="V202" i="129" s="1"/>
  <c r="P203" i="129"/>
  <c r="P215" i="129"/>
  <c r="P231" i="129"/>
  <c r="U161" i="129"/>
  <c r="V161" i="129" s="1"/>
  <c r="U169" i="129"/>
  <c r="V169" i="129" s="1"/>
  <c r="N171" i="129"/>
  <c r="P174" i="129"/>
  <c r="P179" i="129"/>
  <c r="P181" i="129"/>
  <c r="J186" i="129"/>
  <c r="AQ186" i="129" s="1"/>
  <c r="L188" i="129"/>
  <c r="T189" i="129"/>
  <c r="L192" i="129"/>
  <c r="L196" i="129"/>
  <c r="J202" i="129"/>
  <c r="AQ202" i="129" s="1"/>
  <c r="N202" i="129"/>
  <c r="R207" i="129"/>
  <c r="P219" i="129"/>
  <c r="R223" i="129"/>
  <c r="P235" i="129"/>
  <c r="R239" i="129"/>
  <c r="R189" i="129"/>
  <c r="R193" i="129"/>
  <c r="P207" i="129"/>
  <c r="P223" i="129"/>
  <c r="P239" i="129"/>
  <c r="U149" i="129"/>
  <c r="V149" i="129" s="1"/>
  <c r="U157" i="129"/>
  <c r="V157" i="129" s="1"/>
  <c r="U165" i="129"/>
  <c r="V165" i="129" s="1"/>
  <c r="R174" i="129"/>
  <c r="R179" i="129"/>
  <c r="R181" i="129"/>
  <c r="R199" i="129"/>
  <c r="R203" i="129"/>
  <c r="J206" i="129"/>
  <c r="AQ206" i="129" s="1"/>
  <c r="N206" i="129"/>
  <c r="P211" i="129"/>
  <c r="R215" i="129"/>
  <c r="P227" i="129"/>
  <c r="P243" i="129"/>
  <c r="R197" i="129"/>
  <c r="R201" i="129"/>
  <c r="R205" i="129"/>
  <c r="R209" i="129"/>
  <c r="R213" i="129"/>
  <c r="R217" i="129"/>
  <c r="R221" i="129"/>
  <c r="R225" i="129"/>
  <c r="R229" i="129"/>
  <c r="R233" i="129"/>
  <c r="R237" i="129"/>
  <c r="R241" i="129"/>
  <c r="R245" i="129"/>
  <c r="L250" i="129"/>
  <c r="R250" i="129"/>
  <c r="N252" i="129"/>
  <c r="P252" i="129"/>
  <c r="P254" i="129"/>
  <c r="J259" i="129"/>
  <c r="AQ259" i="129" s="1"/>
  <c r="N260" i="129"/>
  <c r="P260" i="129"/>
  <c r="U261" i="129"/>
  <c r="V261" i="129" s="1"/>
  <c r="N263" i="129"/>
  <c r="J264" i="129"/>
  <c r="AQ264" i="129" s="1"/>
  <c r="T264" i="129"/>
  <c r="N267" i="129"/>
  <c r="N268" i="129"/>
  <c r="P268" i="129"/>
  <c r="R290" i="129"/>
  <c r="R249" i="129"/>
  <c r="T254" i="129"/>
  <c r="R256" i="129"/>
  <c r="T260" i="129"/>
  <c r="U262" i="129"/>
  <c r="V262" i="129" s="1"/>
  <c r="R262" i="129"/>
  <c r="R264" i="129"/>
  <c r="R282" i="129"/>
  <c r="P288" i="129"/>
  <c r="N288" i="129"/>
  <c r="R288" i="129"/>
  <c r="J288" i="129"/>
  <c r="AQ288" i="129" s="1"/>
  <c r="R254" i="129"/>
  <c r="T204" i="129"/>
  <c r="U205" i="129"/>
  <c r="J210" i="129"/>
  <c r="AQ210" i="129" s="1"/>
  <c r="J214" i="129"/>
  <c r="AQ214" i="129" s="1"/>
  <c r="J218" i="129"/>
  <c r="AQ218" i="129" s="1"/>
  <c r="U220" i="129"/>
  <c r="V220" i="129" s="1"/>
  <c r="T221" i="129"/>
  <c r="J222" i="129"/>
  <c r="AQ222" i="129" s="1"/>
  <c r="T225" i="129"/>
  <c r="J226" i="129"/>
  <c r="AQ226" i="129" s="1"/>
  <c r="T229" i="129"/>
  <c r="J230" i="129"/>
  <c r="AQ230" i="129" s="1"/>
  <c r="T232" i="129"/>
  <c r="J234" i="129"/>
  <c r="AQ234" i="129" s="1"/>
  <c r="U236" i="129"/>
  <c r="V236" i="129" s="1"/>
  <c r="J238" i="129"/>
  <c r="AQ238" i="129" s="1"/>
  <c r="U240" i="129"/>
  <c r="V240" i="129" s="1"/>
  <c r="J242" i="129"/>
  <c r="AQ242" i="129" s="1"/>
  <c r="J246" i="129"/>
  <c r="AQ246" i="129" s="1"/>
  <c r="P249" i="129"/>
  <c r="P256" i="129"/>
  <c r="U258" i="129"/>
  <c r="V258" i="129" s="1"/>
  <c r="N264" i="129"/>
  <c r="P264" i="129"/>
  <c r="U270" i="129"/>
  <c r="V270" i="129" s="1"/>
  <c r="P272" i="129"/>
  <c r="N272" i="129"/>
  <c r="R272" i="129"/>
  <c r="J272" i="129"/>
  <c r="AQ272" i="129" s="1"/>
  <c r="R274" i="129"/>
  <c r="T272" i="129"/>
  <c r="R284" i="129"/>
  <c r="U286" i="129"/>
  <c r="V286" i="129" s="1"/>
  <c r="R286" i="129"/>
  <c r="T288" i="129"/>
  <c r="N291" i="129"/>
  <c r="N292" i="129"/>
  <c r="P292" i="129"/>
  <c r="N296" i="129"/>
  <c r="P296" i="129"/>
  <c r="U300" i="129"/>
  <c r="V300" i="129" s="1"/>
  <c r="L303" i="129"/>
  <c r="J308" i="129"/>
  <c r="AQ308" i="129" s="1"/>
  <c r="N308" i="129"/>
  <c r="U320" i="129"/>
  <c r="V320" i="129" s="1"/>
  <c r="T353" i="129"/>
  <c r="T296" i="129"/>
  <c r="J300" i="129"/>
  <c r="AQ300" i="129" s="1"/>
  <c r="N300" i="129"/>
  <c r="R303" i="129"/>
  <c r="J324" i="129"/>
  <c r="AQ324" i="129" s="1"/>
  <c r="N324" i="129"/>
  <c r="P325" i="129"/>
  <c r="R337" i="129"/>
  <c r="P337" i="129"/>
  <c r="U278" i="129"/>
  <c r="V278" i="129" s="1"/>
  <c r="R278" i="129"/>
  <c r="J279" i="129"/>
  <c r="AQ279" i="129" s="1"/>
  <c r="R279" i="129"/>
  <c r="R280" i="129"/>
  <c r="J283" i="129"/>
  <c r="AQ283" i="129" s="1"/>
  <c r="R283" i="129"/>
  <c r="J284" i="129"/>
  <c r="AQ284" i="129" s="1"/>
  <c r="T284" i="129"/>
  <c r="R298" i="129"/>
  <c r="R301" i="129"/>
  <c r="J301" i="129"/>
  <c r="AQ301" i="129" s="1"/>
  <c r="N301" i="129"/>
  <c r="P301" i="129"/>
  <c r="R319" i="129"/>
  <c r="R397" i="129"/>
  <c r="P397" i="129"/>
  <c r="N397" i="129"/>
  <c r="P305" i="129"/>
  <c r="T306" i="129"/>
  <c r="T319" i="129"/>
  <c r="U326" i="129"/>
  <c r="V326" i="129" s="1"/>
  <c r="T337" i="129"/>
  <c r="U342" i="129"/>
  <c r="V342" i="129" s="1"/>
  <c r="T345" i="129"/>
  <c r="U349" i="129"/>
  <c r="V349" i="129" s="1"/>
  <c r="J353" i="129"/>
  <c r="AQ353" i="129" s="1"/>
  <c r="N355" i="129"/>
  <c r="U357" i="129"/>
  <c r="V357" i="129" s="1"/>
  <c r="N360" i="129"/>
  <c r="R368" i="129"/>
  <c r="L371" i="129"/>
  <c r="J394" i="129"/>
  <c r="AQ394" i="129" s="1"/>
  <c r="P394" i="129"/>
  <c r="N394" i="129"/>
  <c r="J305" i="129"/>
  <c r="AQ305" i="129" s="1"/>
  <c r="R305" i="129"/>
  <c r="R307" i="129"/>
  <c r="R309" i="129"/>
  <c r="R311" i="129"/>
  <c r="J312" i="129"/>
  <c r="AQ312" i="129" s="1"/>
  <c r="J317" i="129"/>
  <c r="AQ317" i="129" s="1"/>
  <c r="U322" i="129"/>
  <c r="V322" i="129" s="1"/>
  <c r="J325" i="129"/>
  <c r="AQ325" i="129" s="1"/>
  <c r="J328" i="129"/>
  <c r="AQ328" i="129" s="1"/>
  <c r="T333" i="129"/>
  <c r="U334" i="129"/>
  <c r="V334" i="129" s="1"/>
  <c r="U335" i="129"/>
  <c r="V335" i="129" s="1"/>
  <c r="R335" i="129"/>
  <c r="J337" i="129"/>
  <c r="AQ337" i="129" s="1"/>
  <c r="U339" i="129"/>
  <c r="V339" i="129" s="1"/>
  <c r="R343" i="129"/>
  <c r="T348" i="129"/>
  <c r="T352" i="129"/>
  <c r="P352" i="129"/>
  <c r="T356" i="129"/>
  <c r="U358" i="129"/>
  <c r="V358" i="129" s="1"/>
  <c r="N373" i="129"/>
  <c r="T377" i="129"/>
  <c r="L383" i="129"/>
  <c r="U304" i="129"/>
  <c r="V304" i="129" s="1"/>
  <c r="N313" i="129"/>
  <c r="P313" i="129"/>
  <c r="R317" i="129"/>
  <c r="N320" i="129"/>
  <c r="R321" i="129"/>
  <c r="R323" i="129"/>
  <c r="R329" i="129"/>
  <c r="R333" i="129"/>
  <c r="N341" i="129"/>
  <c r="P341" i="129"/>
  <c r="U346" i="129"/>
  <c r="V346" i="129" s="1"/>
  <c r="N348" i="129"/>
  <c r="P348" i="129"/>
  <c r="U355" i="129"/>
  <c r="V355" i="129" s="1"/>
  <c r="N356" i="129"/>
  <c r="P356" i="129"/>
  <c r="R358" i="129"/>
  <c r="T359" i="129"/>
  <c r="U363" i="129"/>
  <c r="V363" i="129" s="1"/>
  <c r="N369" i="129"/>
  <c r="P378" i="129"/>
  <c r="N436" i="129"/>
  <c r="J436" i="129"/>
  <c r="AQ436" i="129" s="1"/>
  <c r="R364" i="129"/>
  <c r="P366" i="129"/>
  <c r="P370" i="129"/>
  <c r="R371" i="129"/>
  <c r="U372" i="129"/>
  <c r="V372" i="129" s="1"/>
  <c r="J374" i="129"/>
  <c r="AQ374" i="129" s="1"/>
  <c r="J376" i="129"/>
  <c r="AQ376" i="129" s="1"/>
  <c r="J377" i="129"/>
  <c r="AQ377" i="129" s="1"/>
  <c r="R377" i="129"/>
  <c r="L379" i="129"/>
  <c r="R379" i="129"/>
  <c r="J381" i="129"/>
  <c r="AQ381" i="129" s="1"/>
  <c r="R381" i="129"/>
  <c r="L398" i="129"/>
  <c r="U365" i="129"/>
  <c r="V365" i="129" s="1"/>
  <c r="R366" i="129"/>
  <c r="U370" i="129"/>
  <c r="V370" i="129" s="1"/>
  <c r="U376" i="129"/>
  <c r="V376" i="129" s="1"/>
  <c r="N377" i="129"/>
  <c r="P377" i="129"/>
  <c r="N381" i="129"/>
  <c r="P381" i="129"/>
  <c r="N382" i="129"/>
  <c r="P382" i="129"/>
  <c r="T390" i="129"/>
  <c r="U398" i="129"/>
  <c r="J409" i="129"/>
  <c r="AQ409" i="129" s="1"/>
  <c r="R409" i="129"/>
  <c r="P409" i="129"/>
  <c r="R424" i="129"/>
  <c r="L424" i="129"/>
  <c r="N464" i="129"/>
  <c r="R464" i="129"/>
  <c r="J464" i="129"/>
  <c r="AQ464" i="129" s="1"/>
  <c r="U396" i="129"/>
  <c r="V396" i="129" s="1"/>
  <c r="R399" i="129"/>
  <c r="N401" i="129"/>
  <c r="T402" i="129"/>
  <c r="N413" i="129"/>
  <c r="P413" i="129"/>
  <c r="N417" i="129"/>
  <c r="N421" i="129"/>
  <c r="P421" i="129"/>
  <c r="U428" i="129"/>
  <c r="V428" i="129" s="1"/>
  <c r="R449" i="129"/>
  <c r="N449" i="129"/>
  <c r="N385" i="129"/>
  <c r="P385" i="129"/>
  <c r="U386" i="129"/>
  <c r="V386" i="129" s="1"/>
  <c r="U391" i="129"/>
  <c r="V391" i="129" s="1"/>
  <c r="J393" i="129"/>
  <c r="AQ393" i="129" s="1"/>
  <c r="U395" i="129"/>
  <c r="V395" i="129" s="1"/>
  <c r="J396" i="129"/>
  <c r="AQ396" i="129" s="1"/>
  <c r="L399" i="129"/>
  <c r="T400" i="129"/>
  <c r="J401" i="129"/>
  <c r="AQ401" i="129" s="1"/>
  <c r="U404" i="129"/>
  <c r="V404" i="129" s="1"/>
  <c r="T405" i="129"/>
  <c r="L406" i="129"/>
  <c r="U412" i="129"/>
  <c r="V412" i="129" s="1"/>
  <c r="R413" i="129"/>
  <c r="J417" i="129"/>
  <c r="AQ417" i="129" s="1"/>
  <c r="J418" i="129"/>
  <c r="AQ418" i="129" s="1"/>
  <c r="T418" i="129"/>
  <c r="U420" i="129"/>
  <c r="V420" i="129" s="1"/>
  <c r="J421" i="129"/>
  <c r="AQ421" i="129" s="1"/>
  <c r="R421" i="129"/>
  <c r="R423" i="129"/>
  <c r="P425" i="129"/>
  <c r="P441" i="129"/>
  <c r="N441" i="129"/>
  <c r="J441" i="129"/>
  <c r="AQ441" i="129" s="1"/>
  <c r="N389" i="129"/>
  <c r="P389" i="129"/>
  <c r="R393" i="129"/>
  <c r="P401" i="129"/>
  <c r="N405" i="129"/>
  <c r="P405" i="129"/>
  <c r="U406" i="129"/>
  <c r="V406" i="129" s="1"/>
  <c r="R407" i="129"/>
  <c r="R415" i="129"/>
  <c r="P417" i="129"/>
  <c r="N425" i="129"/>
  <c r="R431" i="129"/>
  <c r="R443" i="129"/>
  <c r="P484" i="129"/>
  <c r="R484" i="129"/>
  <c r="U432" i="129"/>
  <c r="V432" i="129" s="1"/>
  <c r="R437" i="129"/>
  <c r="N437" i="129"/>
  <c r="U443" i="129"/>
  <c r="V443" i="129" s="1"/>
  <c r="P445" i="129"/>
  <c r="N445" i="129"/>
  <c r="J445" i="129"/>
  <c r="AQ445" i="129" s="1"/>
  <c r="R445" i="129"/>
  <c r="U446" i="129"/>
  <c r="V446" i="129" s="1"/>
  <c r="R457" i="129"/>
  <c r="J457" i="129"/>
  <c r="AQ457" i="129" s="1"/>
  <c r="N460" i="129"/>
  <c r="J460" i="129"/>
  <c r="AQ460" i="129" s="1"/>
  <c r="T465" i="129"/>
  <c r="U477" i="129"/>
  <c r="R480" i="129"/>
  <c r="P480" i="129"/>
  <c r="T429" i="129"/>
  <c r="L430" i="129"/>
  <c r="J433" i="129"/>
  <c r="AQ433" i="129" s="1"/>
  <c r="P434" i="129"/>
  <c r="N434" i="129"/>
  <c r="R439" i="129"/>
  <c r="U444" i="129"/>
  <c r="V444" i="129" s="1"/>
  <c r="L446" i="129"/>
  <c r="U447" i="129"/>
  <c r="V447" i="129" s="1"/>
  <c r="U448" i="129"/>
  <c r="V448" i="129" s="1"/>
  <c r="N452" i="129"/>
  <c r="J452" i="129"/>
  <c r="AQ452" i="129" s="1"/>
  <c r="P457" i="129"/>
  <c r="P458" i="129"/>
  <c r="N458" i="129"/>
  <c r="J458" i="129"/>
  <c r="AQ458" i="129" s="1"/>
  <c r="U471" i="129"/>
  <c r="V471" i="129" s="1"/>
  <c r="R471" i="129"/>
  <c r="N429" i="129"/>
  <c r="P429" i="129"/>
  <c r="L431" i="129"/>
  <c r="R433" i="129"/>
  <c r="P437" i="129"/>
  <c r="N448" i="129"/>
  <c r="J448" i="129"/>
  <c r="AQ448" i="129" s="1"/>
  <c r="N457" i="129"/>
  <c r="J473" i="129"/>
  <c r="AQ473" i="129" s="1"/>
  <c r="R473" i="129"/>
  <c r="N473" i="129"/>
  <c r="T437" i="129"/>
  <c r="T445" i="129"/>
  <c r="T453" i="129"/>
  <c r="T458" i="129"/>
  <c r="N465" i="129"/>
  <c r="P465" i="129"/>
  <c r="N469" i="129"/>
  <c r="P469" i="129"/>
  <c r="U438" i="129"/>
  <c r="V438" i="129" s="1"/>
  <c r="J449" i="129"/>
  <c r="AQ449" i="129" s="1"/>
  <c r="U450" i="129"/>
  <c r="V450" i="129" s="1"/>
  <c r="R451" i="129"/>
  <c r="N453" i="129"/>
  <c r="P453" i="129"/>
  <c r="L454" i="129"/>
  <c r="L455" i="129"/>
  <c r="U456" i="129"/>
  <c r="V456" i="129" s="1"/>
  <c r="U467" i="129"/>
  <c r="V467" i="129" s="1"/>
  <c r="R475" i="129"/>
  <c r="L475" i="129"/>
  <c r="R476" i="129"/>
  <c r="N472" i="129"/>
  <c r="U476" i="129"/>
  <c r="V476" i="129" s="1"/>
  <c r="N480" i="129"/>
  <c r="J481" i="129"/>
  <c r="AQ481" i="129" s="1"/>
  <c r="N483" i="129"/>
  <c r="N492" i="129"/>
  <c r="P492" i="129"/>
  <c r="J493" i="129"/>
  <c r="AQ493" i="129" s="1"/>
  <c r="P493" i="129"/>
  <c r="N493" i="129"/>
  <c r="T496" i="129"/>
  <c r="R510" i="129"/>
  <c r="L510" i="129"/>
  <c r="U479" i="129"/>
  <c r="V479" i="129" s="1"/>
  <c r="T491" i="129"/>
  <c r="J495" i="129"/>
  <c r="AQ495" i="129" s="1"/>
  <c r="N495" i="129"/>
  <c r="L513" i="129"/>
  <c r="L477" i="129"/>
  <c r="R478" i="129"/>
  <c r="N481" i="129"/>
  <c r="P481" i="129"/>
  <c r="U485" i="129"/>
  <c r="V485" i="129" s="1"/>
  <c r="J497" i="129"/>
  <c r="AQ497" i="129" s="1"/>
  <c r="P497" i="129"/>
  <c r="N497" i="129"/>
  <c r="J508" i="129"/>
  <c r="AQ508" i="129" s="1"/>
  <c r="P508" i="129"/>
  <c r="N508" i="129"/>
  <c r="J503" i="129"/>
  <c r="AQ503" i="129" s="1"/>
  <c r="U506" i="129"/>
  <c r="V506" i="129" s="1"/>
  <c r="T509" i="129"/>
  <c r="N500" i="129"/>
  <c r="N503" i="129"/>
  <c r="J506" i="129"/>
  <c r="AQ506" i="129" s="1"/>
  <c r="T507" i="129"/>
  <c r="U514" i="129"/>
  <c r="V514" i="129" s="1"/>
  <c r="T493" i="129"/>
  <c r="R496" i="129"/>
  <c r="R500" i="129"/>
  <c r="R501" i="129"/>
  <c r="T502" i="129"/>
  <c r="R502" i="129"/>
  <c r="R503" i="129"/>
  <c r="N507" i="129"/>
  <c r="P507" i="129"/>
  <c r="T508" i="129"/>
  <c r="L509" i="129"/>
  <c r="T511" i="129"/>
  <c r="P511" i="129"/>
  <c r="T518" i="129"/>
  <c r="U522" i="129"/>
  <c r="V522" i="129" s="1"/>
  <c r="T516" i="129"/>
  <c r="N517" i="129"/>
  <c r="L518" i="129"/>
  <c r="N520" i="129"/>
  <c r="T521" i="129"/>
  <c r="L522" i="129"/>
  <c r="U519" i="129"/>
  <c r="R520" i="129"/>
  <c r="N521" i="129"/>
  <c r="P521" i="129"/>
  <c r="U526" i="129"/>
  <c r="V526" i="129" s="1"/>
  <c r="T528" i="129"/>
  <c r="P528" i="129"/>
  <c r="J529" i="129"/>
  <c r="AQ529" i="129" s="1"/>
  <c r="U531" i="129"/>
  <c r="U532" i="129"/>
  <c r="V532" i="129" s="1"/>
  <c r="R533" i="129"/>
  <c r="P534" i="129"/>
  <c r="R528" i="129"/>
  <c r="U524" i="129"/>
  <c r="V524" i="129" s="1"/>
  <c r="N525" i="129"/>
  <c r="P525" i="129"/>
  <c r="T527" i="129"/>
  <c r="R527" i="129"/>
  <c r="N529" i="129"/>
  <c r="V533" i="129"/>
  <c r="P533" i="129"/>
  <c r="N533" i="129"/>
  <c r="U533" i="129"/>
  <c r="T543" i="129"/>
  <c r="N537" i="129"/>
  <c r="P537" i="129"/>
  <c r="J539" i="129"/>
  <c r="AQ539" i="129" s="1"/>
  <c r="J540" i="129"/>
  <c r="AQ540" i="129" s="1"/>
  <c r="N541" i="129"/>
  <c r="N542" i="129"/>
  <c r="J543" i="129"/>
  <c r="AQ543" i="129" s="1"/>
  <c r="T537" i="129"/>
  <c r="U538" i="129"/>
  <c r="V538" i="129" s="1"/>
  <c r="U540" i="129"/>
  <c r="U541" i="129"/>
  <c r="U542" i="129"/>
  <c r="N543" i="129"/>
  <c r="P543" i="129"/>
  <c r="L23" i="129"/>
  <c r="AZ23" i="129"/>
  <c r="BD23" i="129"/>
  <c r="BW23" i="129"/>
  <c r="CE23" i="129"/>
  <c r="J25" i="129"/>
  <c r="AQ25" i="129" s="1"/>
  <c r="N25" i="129"/>
  <c r="L27" i="129"/>
  <c r="N28" i="129"/>
  <c r="J28" i="129"/>
  <c r="AQ28" i="129" s="1"/>
  <c r="P28" i="129"/>
  <c r="N46" i="129"/>
  <c r="P49" i="129"/>
  <c r="N49" i="129"/>
  <c r="J49" i="129"/>
  <c r="AQ49" i="129" s="1"/>
  <c r="R49" i="129"/>
  <c r="J50" i="129"/>
  <c r="AQ50" i="129" s="1"/>
  <c r="N54" i="129"/>
  <c r="P69" i="129"/>
  <c r="N69" i="129"/>
  <c r="J69" i="129"/>
  <c r="AQ69" i="129" s="1"/>
  <c r="R69" i="129"/>
  <c r="P77" i="129"/>
  <c r="N77" i="129"/>
  <c r="J77" i="129"/>
  <c r="AQ77" i="129" s="1"/>
  <c r="R77" i="129"/>
  <c r="J78" i="129"/>
  <c r="AQ78" i="129" s="1"/>
  <c r="N86" i="129"/>
  <c r="P89" i="129"/>
  <c r="N89" i="129"/>
  <c r="J89" i="129"/>
  <c r="AQ89" i="129" s="1"/>
  <c r="R89" i="129"/>
  <c r="J90" i="129"/>
  <c r="AQ90" i="129" s="1"/>
  <c r="P97" i="129"/>
  <c r="N97" i="129"/>
  <c r="J97" i="129"/>
  <c r="AQ97" i="129" s="1"/>
  <c r="R97" i="129"/>
  <c r="N108" i="129"/>
  <c r="R23" i="129"/>
  <c r="AE23" i="129"/>
  <c r="BJ23" i="129"/>
  <c r="CG23" i="129"/>
  <c r="DA23" i="129"/>
  <c r="EO23" i="129"/>
  <c r="ES23" i="129"/>
  <c r="FL23" i="129"/>
  <c r="FT23" i="129"/>
  <c r="J24" i="129"/>
  <c r="AQ24" i="129" s="1"/>
  <c r="N24" i="129"/>
  <c r="P25" i="129"/>
  <c r="L26" i="129"/>
  <c r="R27" i="129"/>
  <c r="L29" i="129"/>
  <c r="N34" i="129"/>
  <c r="P37" i="129"/>
  <c r="N37" i="129"/>
  <c r="J37" i="129"/>
  <c r="AQ37" i="129" s="1"/>
  <c r="R37" i="129"/>
  <c r="J38" i="129"/>
  <c r="AQ38" i="129" s="1"/>
  <c r="T42" i="129"/>
  <c r="N42" i="129"/>
  <c r="L45" i="129"/>
  <c r="L53" i="129"/>
  <c r="P57" i="129"/>
  <c r="N57" i="129"/>
  <c r="J57" i="129"/>
  <c r="AQ57" i="129" s="1"/>
  <c r="R57" i="129"/>
  <c r="T58" i="129"/>
  <c r="P61" i="129"/>
  <c r="N61" i="129"/>
  <c r="J61" i="129"/>
  <c r="AQ61" i="129" s="1"/>
  <c r="R61" i="129"/>
  <c r="P65" i="129"/>
  <c r="N65" i="129"/>
  <c r="J65" i="129"/>
  <c r="AQ65" i="129" s="1"/>
  <c r="R65" i="129"/>
  <c r="T66" i="129"/>
  <c r="P73" i="129"/>
  <c r="N73" i="129"/>
  <c r="J73" i="129"/>
  <c r="AQ73" i="129" s="1"/>
  <c r="R73" i="129"/>
  <c r="N82" i="129"/>
  <c r="L85" i="129"/>
  <c r="L93" i="129"/>
  <c r="L101" i="129"/>
  <c r="N112" i="129"/>
  <c r="L25" i="129"/>
  <c r="P29" i="129"/>
  <c r="N29" i="129"/>
  <c r="J29" i="129"/>
  <c r="AQ29" i="129" s="1"/>
  <c r="U30" i="129"/>
  <c r="V30" i="129" s="1"/>
  <c r="P45" i="129"/>
  <c r="N45" i="129"/>
  <c r="J45" i="129"/>
  <c r="AQ45" i="129" s="1"/>
  <c r="R45" i="129"/>
  <c r="J46" i="129"/>
  <c r="AQ46" i="129" s="1"/>
  <c r="N50" i="129"/>
  <c r="P53" i="129"/>
  <c r="N53" i="129"/>
  <c r="J53" i="129"/>
  <c r="AQ53" i="129" s="1"/>
  <c r="R53" i="129"/>
  <c r="J54" i="129"/>
  <c r="AQ54" i="129" s="1"/>
  <c r="N78" i="129"/>
  <c r="P85" i="129"/>
  <c r="N85" i="129"/>
  <c r="J85" i="129"/>
  <c r="AQ85" i="129" s="1"/>
  <c r="R85" i="129"/>
  <c r="J86" i="129"/>
  <c r="AQ86" i="129" s="1"/>
  <c r="T90" i="129"/>
  <c r="N90" i="129"/>
  <c r="P93" i="129"/>
  <c r="N93" i="129"/>
  <c r="J93" i="129"/>
  <c r="AQ93" i="129" s="1"/>
  <c r="R93" i="129"/>
  <c r="P101" i="129"/>
  <c r="N101" i="129"/>
  <c r="J101" i="129"/>
  <c r="AQ101" i="129" s="1"/>
  <c r="R101" i="129"/>
  <c r="CG20" i="129"/>
  <c r="P23" i="129"/>
  <c r="Y23" i="129"/>
  <c r="AK23" i="129"/>
  <c r="BH23" i="129"/>
  <c r="CI23" i="129"/>
  <c r="CY23" i="129"/>
  <c r="EM23" i="129"/>
  <c r="EU23" i="129"/>
  <c r="FN23" i="129"/>
  <c r="L24" i="129"/>
  <c r="R25" i="129"/>
  <c r="J26" i="129"/>
  <c r="AQ26" i="129" s="1"/>
  <c r="N26" i="129"/>
  <c r="P27" i="129"/>
  <c r="L28" i="129"/>
  <c r="R29" i="129"/>
  <c r="P33" i="129"/>
  <c r="N33" i="129"/>
  <c r="J33" i="129"/>
  <c r="AQ33" i="129" s="1"/>
  <c r="R33" i="129"/>
  <c r="J34" i="129"/>
  <c r="AQ34" i="129" s="1"/>
  <c r="U38" i="129"/>
  <c r="V38" i="129" s="1"/>
  <c r="N38" i="129"/>
  <c r="P41" i="129"/>
  <c r="N41" i="129"/>
  <c r="J41" i="129"/>
  <c r="AQ41" i="129" s="1"/>
  <c r="R41" i="129"/>
  <c r="J42" i="129"/>
  <c r="AQ42" i="129" s="1"/>
  <c r="L49" i="129"/>
  <c r="T56" i="129"/>
  <c r="T60" i="129"/>
  <c r="T64" i="129"/>
  <c r="L69" i="129"/>
  <c r="T76" i="129"/>
  <c r="L77" i="129"/>
  <c r="P81" i="129"/>
  <c r="N81" i="129"/>
  <c r="J81" i="129"/>
  <c r="AQ81" i="129" s="1"/>
  <c r="R81" i="129"/>
  <c r="J82" i="129"/>
  <c r="AQ82" i="129" s="1"/>
  <c r="L89" i="129"/>
  <c r="U93" i="129"/>
  <c r="V93" i="129" s="1"/>
  <c r="L97" i="129"/>
  <c r="T98" i="129"/>
  <c r="T116" i="129"/>
  <c r="N116" i="129"/>
  <c r="T120" i="129"/>
  <c r="N120" i="129"/>
  <c r="L32" i="129"/>
  <c r="L36" i="129"/>
  <c r="L40" i="129"/>
  <c r="L44" i="129"/>
  <c r="L48" i="129"/>
  <c r="L52" i="129"/>
  <c r="P55" i="129"/>
  <c r="L56" i="129"/>
  <c r="J58" i="129"/>
  <c r="AQ58" i="129" s="1"/>
  <c r="N58" i="129"/>
  <c r="P59" i="129"/>
  <c r="L60" i="129"/>
  <c r="J62" i="129"/>
  <c r="AQ62" i="129" s="1"/>
  <c r="N62" i="129"/>
  <c r="P63" i="129"/>
  <c r="L64" i="129"/>
  <c r="J66" i="129"/>
  <c r="AQ66" i="129" s="1"/>
  <c r="N66" i="129"/>
  <c r="P67" i="129"/>
  <c r="L68" i="129"/>
  <c r="J70" i="129"/>
  <c r="AQ70" i="129" s="1"/>
  <c r="N70" i="129"/>
  <c r="P71" i="129"/>
  <c r="T71" i="129"/>
  <c r="L72" i="129"/>
  <c r="J74" i="129"/>
  <c r="AQ74" i="129" s="1"/>
  <c r="N74" i="129"/>
  <c r="P75" i="129"/>
  <c r="L76" i="129"/>
  <c r="L80" i="129"/>
  <c r="L84" i="129"/>
  <c r="L88" i="129"/>
  <c r="L92" i="129"/>
  <c r="J94" i="129"/>
  <c r="AQ94" i="129" s="1"/>
  <c r="N94" i="129"/>
  <c r="P95" i="129"/>
  <c r="L96" i="129"/>
  <c r="J98" i="129"/>
  <c r="AQ98" i="129" s="1"/>
  <c r="N98" i="129"/>
  <c r="P99" i="129"/>
  <c r="L100" i="129"/>
  <c r="J102" i="129"/>
  <c r="AQ102" i="129" s="1"/>
  <c r="N102" i="129"/>
  <c r="P103" i="129"/>
  <c r="R105" i="129"/>
  <c r="P105" i="129"/>
  <c r="L105" i="129"/>
  <c r="P107" i="129"/>
  <c r="R107" i="129"/>
  <c r="L107" i="129"/>
  <c r="R109" i="129"/>
  <c r="P109" i="129"/>
  <c r="L109" i="129"/>
  <c r="P111" i="129"/>
  <c r="R111" i="129"/>
  <c r="L111" i="129"/>
  <c r="R113" i="129"/>
  <c r="P113" i="129"/>
  <c r="L113" i="129"/>
  <c r="P115" i="129"/>
  <c r="R115" i="129"/>
  <c r="L115" i="129"/>
  <c r="R117" i="129"/>
  <c r="P117" i="129"/>
  <c r="L117" i="129"/>
  <c r="P119" i="129"/>
  <c r="R119" i="129"/>
  <c r="L119" i="129"/>
  <c r="R121" i="129"/>
  <c r="P121" i="129"/>
  <c r="L121" i="129"/>
  <c r="P123" i="129"/>
  <c r="R123" i="129"/>
  <c r="L123" i="129"/>
  <c r="T124" i="129"/>
  <c r="T128" i="129"/>
  <c r="T136" i="129"/>
  <c r="T140" i="129"/>
  <c r="T144" i="129"/>
  <c r="T148" i="129"/>
  <c r="T160" i="129"/>
  <c r="T172" i="129"/>
  <c r="N269" i="129"/>
  <c r="J269" i="129"/>
  <c r="AQ269" i="129" s="1"/>
  <c r="R269" i="129"/>
  <c r="P269" i="129"/>
  <c r="L269" i="129"/>
  <c r="L31" i="129"/>
  <c r="R32" i="129"/>
  <c r="P34" i="129"/>
  <c r="L35" i="129"/>
  <c r="R36" i="129"/>
  <c r="P38" i="129"/>
  <c r="L39" i="129"/>
  <c r="R40" i="129"/>
  <c r="P42" i="129"/>
  <c r="L43" i="129"/>
  <c r="R44" i="129"/>
  <c r="P46" i="129"/>
  <c r="L47" i="129"/>
  <c r="R48" i="129"/>
  <c r="P50" i="129"/>
  <c r="L51" i="129"/>
  <c r="R52" i="129"/>
  <c r="P54" i="129"/>
  <c r="L55" i="129"/>
  <c r="L59" i="129"/>
  <c r="L63" i="129"/>
  <c r="L67" i="129"/>
  <c r="P70" i="129"/>
  <c r="T70" i="129"/>
  <c r="L71" i="129"/>
  <c r="P74" i="129"/>
  <c r="L75" i="129"/>
  <c r="R76" i="129"/>
  <c r="P78" i="129"/>
  <c r="L79" i="129"/>
  <c r="R80" i="129"/>
  <c r="P82" i="129"/>
  <c r="L83" i="129"/>
  <c r="R84" i="129"/>
  <c r="P86" i="129"/>
  <c r="L87" i="129"/>
  <c r="R88" i="129"/>
  <c r="P90" i="129"/>
  <c r="L91" i="129"/>
  <c r="R92" i="129"/>
  <c r="L95" i="129"/>
  <c r="L99" i="129"/>
  <c r="L103" i="129"/>
  <c r="J108" i="129"/>
  <c r="AQ108" i="129" s="1"/>
  <c r="J112" i="129"/>
  <c r="AQ112" i="129" s="1"/>
  <c r="J116" i="129"/>
  <c r="AQ116" i="129" s="1"/>
  <c r="J120" i="129"/>
  <c r="AQ120" i="129" s="1"/>
  <c r="L125" i="129"/>
  <c r="L129" i="129"/>
  <c r="L133" i="129"/>
  <c r="L137" i="129"/>
  <c r="L30" i="129"/>
  <c r="R31" i="129"/>
  <c r="J32" i="129"/>
  <c r="AQ32" i="129" s="1"/>
  <c r="N32" i="129"/>
  <c r="L34" i="129"/>
  <c r="R35" i="129"/>
  <c r="J36" i="129"/>
  <c r="AQ36" i="129" s="1"/>
  <c r="N36" i="129"/>
  <c r="L38" i="129"/>
  <c r="R39" i="129"/>
  <c r="J40" i="129"/>
  <c r="AQ40" i="129" s="1"/>
  <c r="N40" i="129"/>
  <c r="L42" i="129"/>
  <c r="R43" i="129"/>
  <c r="J44" i="129"/>
  <c r="AQ44" i="129" s="1"/>
  <c r="N44" i="129"/>
  <c r="L46" i="129"/>
  <c r="R47" i="129"/>
  <c r="J48" i="129"/>
  <c r="AQ48" i="129" s="1"/>
  <c r="N48" i="129"/>
  <c r="L50" i="129"/>
  <c r="R51" i="129"/>
  <c r="J52" i="129"/>
  <c r="AQ52" i="129" s="1"/>
  <c r="N52" i="129"/>
  <c r="L54" i="129"/>
  <c r="R55" i="129"/>
  <c r="J56" i="129"/>
  <c r="AQ56" i="129" s="1"/>
  <c r="N56" i="129"/>
  <c r="L58" i="129"/>
  <c r="R59" i="129"/>
  <c r="J60" i="129"/>
  <c r="AQ60" i="129" s="1"/>
  <c r="N60" i="129"/>
  <c r="L62" i="129"/>
  <c r="R63" i="129"/>
  <c r="J64" i="129"/>
  <c r="AQ64" i="129" s="1"/>
  <c r="N64" i="129"/>
  <c r="L66" i="129"/>
  <c r="R67" i="129"/>
  <c r="N68" i="129"/>
  <c r="L70" i="129"/>
  <c r="R71" i="129"/>
  <c r="V71" i="129"/>
  <c r="J72" i="129"/>
  <c r="AQ72" i="129" s="1"/>
  <c r="N72" i="129"/>
  <c r="L74" i="129"/>
  <c r="R75" i="129"/>
  <c r="J76" i="129"/>
  <c r="AQ76" i="129" s="1"/>
  <c r="N76" i="129"/>
  <c r="L78" i="129"/>
  <c r="R79" i="129"/>
  <c r="J80" i="129"/>
  <c r="AQ80" i="129" s="1"/>
  <c r="N80" i="129"/>
  <c r="L82" i="129"/>
  <c r="R83" i="129"/>
  <c r="J84" i="129"/>
  <c r="AQ84" i="129" s="1"/>
  <c r="N84" i="129"/>
  <c r="L86" i="129"/>
  <c r="R87" i="129"/>
  <c r="J88" i="129"/>
  <c r="AQ88" i="129" s="1"/>
  <c r="N88" i="129"/>
  <c r="L90" i="129"/>
  <c r="R91" i="129"/>
  <c r="J92" i="129"/>
  <c r="AQ92" i="129" s="1"/>
  <c r="N92" i="129"/>
  <c r="L94" i="129"/>
  <c r="R95" i="129"/>
  <c r="J96" i="129"/>
  <c r="AQ96" i="129" s="1"/>
  <c r="N96" i="129"/>
  <c r="L98" i="129"/>
  <c r="R99" i="129"/>
  <c r="J100" i="129"/>
  <c r="AQ100" i="129" s="1"/>
  <c r="N100" i="129"/>
  <c r="L102" i="129"/>
  <c r="R103" i="129"/>
  <c r="J105" i="129"/>
  <c r="AQ105" i="129" s="1"/>
  <c r="N105" i="129"/>
  <c r="J107" i="129"/>
  <c r="AQ107" i="129" s="1"/>
  <c r="N107" i="129"/>
  <c r="J109" i="129"/>
  <c r="AQ109" i="129" s="1"/>
  <c r="N109" i="129"/>
  <c r="J111" i="129"/>
  <c r="AQ111" i="129" s="1"/>
  <c r="N111" i="129"/>
  <c r="J113" i="129"/>
  <c r="AQ113" i="129" s="1"/>
  <c r="N113" i="129"/>
  <c r="J115" i="129"/>
  <c r="AQ115" i="129" s="1"/>
  <c r="N115" i="129"/>
  <c r="R125" i="129"/>
  <c r="P125" i="129"/>
  <c r="N125" i="129"/>
  <c r="J125" i="129"/>
  <c r="AQ125" i="129" s="1"/>
  <c r="R129" i="129"/>
  <c r="P129" i="129"/>
  <c r="N129" i="129"/>
  <c r="J129" i="129"/>
  <c r="AQ129" i="129" s="1"/>
  <c r="R133" i="129"/>
  <c r="P133" i="129"/>
  <c r="N133" i="129"/>
  <c r="J133" i="129"/>
  <c r="AQ133" i="129" s="1"/>
  <c r="R137" i="129"/>
  <c r="P137" i="129"/>
  <c r="N137" i="129"/>
  <c r="J137" i="129"/>
  <c r="AQ137" i="129" s="1"/>
  <c r="R141" i="129"/>
  <c r="P141" i="129"/>
  <c r="N141" i="129"/>
  <c r="J141" i="129"/>
  <c r="AQ141" i="129" s="1"/>
  <c r="T142" i="129"/>
  <c r="R145" i="129"/>
  <c r="P145" i="129"/>
  <c r="N145" i="129"/>
  <c r="J145" i="129"/>
  <c r="AQ145" i="129" s="1"/>
  <c r="T146" i="129"/>
  <c r="R149" i="129"/>
  <c r="P149" i="129"/>
  <c r="N149" i="129"/>
  <c r="J149" i="129"/>
  <c r="AQ149" i="129" s="1"/>
  <c r="T150" i="129"/>
  <c r="R153" i="129"/>
  <c r="P153" i="129"/>
  <c r="N153" i="129"/>
  <c r="J153" i="129"/>
  <c r="AQ153" i="129" s="1"/>
  <c r="T154" i="129"/>
  <c r="R157" i="129"/>
  <c r="P157" i="129"/>
  <c r="N157" i="129"/>
  <c r="J157" i="129"/>
  <c r="AQ157" i="129" s="1"/>
  <c r="T158" i="129"/>
  <c r="R161" i="129"/>
  <c r="P161" i="129"/>
  <c r="N161" i="129"/>
  <c r="J161" i="129"/>
  <c r="AQ161" i="129" s="1"/>
  <c r="T162" i="129"/>
  <c r="R165" i="129"/>
  <c r="P165" i="129"/>
  <c r="N165" i="129"/>
  <c r="J165" i="129"/>
  <c r="AQ165" i="129" s="1"/>
  <c r="T166" i="129"/>
  <c r="R169" i="129"/>
  <c r="P169" i="129"/>
  <c r="N169" i="129"/>
  <c r="J169" i="129"/>
  <c r="AQ169" i="129" s="1"/>
  <c r="T170" i="129"/>
  <c r="R173" i="129"/>
  <c r="P173" i="129"/>
  <c r="N173" i="129"/>
  <c r="J173" i="129"/>
  <c r="AQ173" i="129" s="1"/>
  <c r="T174" i="129"/>
  <c r="L127" i="129"/>
  <c r="L131" i="129"/>
  <c r="L135" i="129"/>
  <c r="L139" i="129"/>
  <c r="L143" i="129"/>
  <c r="L147" i="129"/>
  <c r="L151" i="129"/>
  <c r="L155" i="129"/>
  <c r="L159" i="129"/>
  <c r="L163" i="129"/>
  <c r="L167" i="129"/>
  <c r="L171" i="129"/>
  <c r="T175" i="129"/>
  <c r="T177" i="129"/>
  <c r="T179" i="129"/>
  <c r="T181" i="129"/>
  <c r="T183" i="129"/>
  <c r="T185" i="129"/>
  <c r="L248" i="129"/>
  <c r="N285" i="129"/>
  <c r="J285" i="129"/>
  <c r="AQ285" i="129" s="1"/>
  <c r="R285" i="129"/>
  <c r="P285" i="129"/>
  <c r="L285" i="129"/>
  <c r="L106" i="129"/>
  <c r="L110" i="129"/>
  <c r="L114" i="129"/>
  <c r="L118" i="129"/>
  <c r="L122" i="129"/>
  <c r="J124" i="129"/>
  <c r="AQ124" i="129" s="1"/>
  <c r="N124" i="129"/>
  <c r="L126" i="129"/>
  <c r="R127" i="129"/>
  <c r="J128" i="129"/>
  <c r="AQ128" i="129" s="1"/>
  <c r="N128" i="129"/>
  <c r="L130" i="129"/>
  <c r="R131" i="129"/>
  <c r="J132" i="129"/>
  <c r="AQ132" i="129" s="1"/>
  <c r="N132" i="129"/>
  <c r="L134" i="129"/>
  <c r="R135" i="129"/>
  <c r="J136" i="129"/>
  <c r="AQ136" i="129" s="1"/>
  <c r="N136" i="129"/>
  <c r="L138" i="129"/>
  <c r="R139" i="129"/>
  <c r="J140" i="129"/>
  <c r="AQ140" i="129" s="1"/>
  <c r="N140" i="129"/>
  <c r="L142" i="129"/>
  <c r="R143" i="129"/>
  <c r="J144" i="129"/>
  <c r="AQ144" i="129" s="1"/>
  <c r="N144" i="129"/>
  <c r="L146" i="129"/>
  <c r="R147" i="129"/>
  <c r="J148" i="129"/>
  <c r="AQ148" i="129" s="1"/>
  <c r="N148" i="129"/>
  <c r="L150" i="129"/>
  <c r="R151" i="129"/>
  <c r="J152" i="129"/>
  <c r="AQ152" i="129" s="1"/>
  <c r="N152" i="129"/>
  <c r="L154" i="129"/>
  <c r="R155" i="129"/>
  <c r="J156" i="129"/>
  <c r="AQ156" i="129" s="1"/>
  <c r="N156" i="129"/>
  <c r="L158" i="129"/>
  <c r="R159" i="129"/>
  <c r="J160" i="129"/>
  <c r="AQ160" i="129" s="1"/>
  <c r="N160" i="129"/>
  <c r="L162" i="129"/>
  <c r="R163" i="129"/>
  <c r="J164" i="129"/>
  <c r="AQ164" i="129" s="1"/>
  <c r="N164" i="129"/>
  <c r="L166" i="129"/>
  <c r="R167" i="129"/>
  <c r="J168" i="129"/>
  <c r="AQ168" i="129" s="1"/>
  <c r="N168" i="129"/>
  <c r="L170" i="129"/>
  <c r="R171" i="129"/>
  <c r="J172" i="129"/>
  <c r="AQ172" i="129" s="1"/>
  <c r="N172" i="129"/>
  <c r="L174" i="129"/>
  <c r="R176" i="129"/>
  <c r="P176" i="129"/>
  <c r="L176" i="129"/>
  <c r="P178" i="129"/>
  <c r="R178" i="129"/>
  <c r="L178" i="129"/>
  <c r="R180" i="129"/>
  <c r="P180" i="129"/>
  <c r="L180" i="129"/>
  <c r="P182" i="129"/>
  <c r="R182" i="129"/>
  <c r="L182" i="129"/>
  <c r="R184" i="129"/>
  <c r="P184" i="129"/>
  <c r="L184" i="129"/>
  <c r="R188" i="129"/>
  <c r="P188" i="129"/>
  <c r="N188" i="129"/>
  <c r="J188" i="129"/>
  <c r="AQ188" i="129" s="1"/>
  <c r="R192" i="129"/>
  <c r="P192" i="129"/>
  <c r="N192" i="129"/>
  <c r="J192" i="129"/>
  <c r="AQ192" i="129" s="1"/>
  <c r="R196" i="129"/>
  <c r="P196" i="129"/>
  <c r="N196" i="129"/>
  <c r="J196" i="129"/>
  <c r="AQ196" i="129" s="1"/>
  <c r="R200" i="129"/>
  <c r="P200" i="129"/>
  <c r="N200" i="129"/>
  <c r="J200" i="129"/>
  <c r="AQ200" i="129" s="1"/>
  <c r="R204" i="129"/>
  <c r="P204" i="129"/>
  <c r="N204" i="129"/>
  <c r="J204" i="129"/>
  <c r="AQ204" i="129" s="1"/>
  <c r="R208" i="129"/>
  <c r="P208" i="129"/>
  <c r="N208" i="129"/>
  <c r="J208" i="129"/>
  <c r="AQ208" i="129" s="1"/>
  <c r="R212" i="129"/>
  <c r="P212" i="129"/>
  <c r="N212" i="129"/>
  <c r="J212" i="129"/>
  <c r="AQ212" i="129" s="1"/>
  <c r="T213" i="129"/>
  <c r="N213" i="129"/>
  <c r="R216" i="129"/>
  <c r="P216" i="129"/>
  <c r="N216" i="129"/>
  <c r="J216" i="129"/>
  <c r="AQ216" i="129" s="1"/>
  <c r="N217" i="129"/>
  <c r="R220" i="129"/>
  <c r="P220" i="129"/>
  <c r="N220" i="129"/>
  <c r="J220" i="129"/>
  <c r="AQ220" i="129" s="1"/>
  <c r="R224" i="129"/>
  <c r="P224" i="129"/>
  <c r="N224" i="129"/>
  <c r="J224" i="129"/>
  <c r="AQ224" i="129" s="1"/>
  <c r="R228" i="129"/>
  <c r="P228" i="129"/>
  <c r="N228" i="129"/>
  <c r="J228" i="129"/>
  <c r="AQ228" i="129" s="1"/>
  <c r="R232" i="129"/>
  <c r="P232" i="129"/>
  <c r="N232" i="129"/>
  <c r="J232" i="129"/>
  <c r="AQ232" i="129" s="1"/>
  <c r="T233" i="129"/>
  <c r="N233" i="129"/>
  <c r="R236" i="129"/>
  <c r="P236" i="129"/>
  <c r="N236" i="129"/>
  <c r="J236" i="129"/>
  <c r="AQ236" i="129" s="1"/>
  <c r="T237" i="129"/>
  <c r="N237" i="129"/>
  <c r="R240" i="129"/>
  <c r="P240" i="129"/>
  <c r="N240" i="129"/>
  <c r="J240" i="129"/>
  <c r="AQ240" i="129" s="1"/>
  <c r="T241" i="129"/>
  <c r="N241" i="129"/>
  <c r="R244" i="129"/>
  <c r="P244" i="129"/>
  <c r="N244" i="129"/>
  <c r="J244" i="129"/>
  <c r="AQ244" i="129" s="1"/>
  <c r="T245" i="129"/>
  <c r="N245" i="129"/>
  <c r="R248" i="129"/>
  <c r="P248" i="129"/>
  <c r="N248" i="129"/>
  <c r="J248" i="129"/>
  <c r="AQ248" i="129" s="1"/>
  <c r="N249" i="129"/>
  <c r="N293" i="129"/>
  <c r="J293" i="129"/>
  <c r="AQ293" i="129" s="1"/>
  <c r="R293" i="129"/>
  <c r="P293" i="129"/>
  <c r="L293" i="129"/>
  <c r="N305" i="129"/>
  <c r="T305" i="129"/>
  <c r="L104" i="129"/>
  <c r="J106" i="129"/>
  <c r="AQ106" i="129" s="1"/>
  <c r="N106" i="129"/>
  <c r="L108" i="129"/>
  <c r="J110" i="129"/>
  <c r="AQ110" i="129" s="1"/>
  <c r="N110" i="129"/>
  <c r="L112" i="129"/>
  <c r="J114" i="129"/>
  <c r="AQ114" i="129" s="1"/>
  <c r="N114" i="129"/>
  <c r="L116" i="129"/>
  <c r="J118" i="129"/>
  <c r="AQ118" i="129" s="1"/>
  <c r="N118" i="129"/>
  <c r="L120" i="129"/>
  <c r="J122" i="129"/>
  <c r="AQ122" i="129" s="1"/>
  <c r="N122" i="129"/>
  <c r="L124" i="129"/>
  <c r="J126" i="129"/>
  <c r="AQ126" i="129" s="1"/>
  <c r="N126" i="129"/>
  <c r="P127" i="129"/>
  <c r="L128" i="129"/>
  <c r="J130" i="129"/>
  <c r="AQ130" i="129" s="1"/>
  <c r="N130" i="129"/>
  <c r="P131" i="129"/>
  <c r="L132" i="129"/>
  <c r="J134" i="129"/>
  <c r="AQ134" i="129" s="1"/>
  <c r="N134" i="129"/>
  <c r="P135" i="129"/>
  <c r="L136" i="129"/>
  <c r="J138" i="129"/>
  <c r="AQ138" i="129" s="1"/>
  <c r="N138" i="129"/>
  <c r="P139" i="129"/>
  <c r="L140" i="129"/>
  <c r="J142" i="129"/>
  <c r="AQ142" i="129" s="1"/>
  <c r="N142" i="129"/>
  <c r="P143" i="129"/>
  <c r="L144" i="129"/>
  <c r="J146" i="129"/>
  <c r="AQ146" i="129" s="1"/>
  <c r="N146" i="129"/>
  <c r="P147" i="129"/>
  <c r="L148" i="129"/>
  <c r="J150" i="129"/>
  <c r="AQ150" i="129" s="1"/>
  <c r="N150" i="129"/>
  <c r="P151" i="129"/>
  <c r="L152" i="129"/>
  <c r="J154" i="129"/>
  <c r="AQ154" i="129" s="1"/>
  <c r="N154" i="129"/>
  <c r="P155" i="129"/>
  <c r="L156" i="129"/>
  <c r="J158" i="129"/>
  <c r="AQ158" i="129" s="1"/>
  <c r="N158" i="129"/>
  <c r="P159" i="129"/>
  <c r="L160" i="129"/>
  <c r="J162" i="129"/>
  <c r="AQ162" i="129" s="1"/>
  <c r="N162" i="129"/>
  <c r="P163" i="129"/>
  <c r="L164" i="129"/>
  <c r="J166" i="129"/>
  <c r="AQ166" i="129" s="1"/>
  <c r="N166" i="129"/>
  <c r="P167" i="129"/>
  <c r="L168" i="129"/>
  <c r="J170" i="129"/>
  <c r="AQ170" i="129" s="1"/>
  <c r="N170" i="129"/>
  <c r="P171" i="129"/>
  <c r="L172" i="129"/>
  <c r="J174" i="129"/>
  <c r="AQ174" i="129" s="1"/>
  <c r="N174" i="129"/>
  <c r="J176" i="129"/>
  <c r="AQ176" i="129" s="1"/>
  <c r="N176" i="129"/>
  <c r="J178" i="129"/>
  <c r="AQ178" i="129" s="1"/>
  <c r="N178" i="129"/>
  <c r="J180" i="129"/>
  <c r="AQ180" i="129" s="1"/>
  <c r="N180" i="129"/>
  <c r="J182" i="129"/>
  <c r="AQ182" i="129" s="1"/>
  <c r="N182" i="129"/>
  <c r="J184" i="129"/>
  <c r="AQ184" i="129" s="1"/>
  <c r="N184" i="129"/>
  <c r="T187" i="129"/>
  <c r="T191" i="129"/>
  <c r="T195" i="129"/>
  <c r="T199" i="129"/>
  <c r="T203" i="129"/>
  <c r="T211" i="129"/>
  <c r="J213" i="129"/>
  <c r="AQ213" i="129" s="1"/>
  <c r="T215" i="129"/>
  <c r="J217" i="129"/>
  <c r="AQ217" i="129" s="1"/>
  <c r="T219" i="129"/>
  <c r="T223" i="129"/>
  <c r="T227" i="129"/>
  <c r="T231" i="129"/>
  <c r="J233" i="129"/>
  <c r="AQ233" i="129" s="1"/>
  <c r="J237" i="129"/>
  <c r="AQ237" i="129" s="1"/>
  <c r="J241" i="129"/>
  <c r="AQ241" i="129" s="1"/>
  <c r="T243" i="129"/>
  <c r="J245" i="129"/>
  <c r="AQ245" i="129" s="1"/>
  <c r="J249" i="129"/>
  <c r="AQ249" i="129" s="1"/>
  <c r="N277" i="129"/>
  <c r="J277" i="129"/>
  <c r="AQ277" i="129" s="1"/>
  <c r="R277" i="129"/>
  <c r="P277" i="129"/>
  <c r="L277" i="129"/>
  <c r="L186" i="129"/>
  <c r="L190" i="129"/>
  <c r="L194" i="129"/>
  <c r="L198" i="129"/>
  <c r="L202" i="129"/>
  <c r="L206" i="129"/>
  <c r="L210" i="129"/>
  <c r="L214" i="129"/>
  <c r="L218" i="129"/>
  <c r="L222" i="129"/>
  <c r="L226" i="129"/>
  <c r="L230" i="129"/>
  <c r="L234" i="129"/>
  <c r="L238" i="129"/>
  <c r="L242" i="129"/>
  <c r="L246" i="129"/>
  <c r="T252" i="129"/>
  <c r="N265" i="129"/>
  <c r="J265" i="129"/>
  <c r="AQ265" i="129" s="1"/>
  <c r="R265" i="129"/>
  <c r="P265" i="129"/>
  <c r="U266" i="129"/>
  <c r="V266" i="129" s="1"/>
  <c r="N273" i="129"/>
  <c r="J273" i="129"/>
  <c r="AQ273" i="129" s="1"/>
  <c r="R273" i="129"/>
  <c r="P273" i="129"/>
  <c r="N281" i="129"/>
  <c r="J281" i="129"/>
  <c r="AQ281" i="129" s="1"/>
  <c r="R281" i="129"/>
  <c r="P281" i="129"/>
  <c r="U282" i="129"/>
  <c r="V282" i="129" s="1"/>
  <c r="N289" i="129"/>
  <c r="J289" i="129"/>
  <c r="AQ289" i="129" s="1"/>
  <c r="R289" i="129"/>
  <c r="P289" i="129"/>
  <c r="T290" i="129"/>
  <c r="N297" i="129"/>
  <c r="J297" i="129"/>
  <c r="AQ297" i="129" s="1"/>
  <c r="R297" i="129"/>
  <c r="P297" i="129"/>
  <c r="J175" i="129"/>
  <c r="AQ175" i="129" s="1"/>
  <c r="N175" i="129"/>
  <c r="L177" i="129"/>
  <c r="J179" i="129"/>
  <c r="AQ179" i="129" s="1"/>
  <c r="N179" i="129"/>
  <c r="L181" i="129"/>
  <c r="J183" i="129"/>
  <c r="AQ183" i="129" s="1"/>
  <c r="N183" i="129"/>
  <c r="L185" i="129"/>
  <c r="R186" i="129"/>
  <c r="J187" i="129"/>
  <c r="AQ187" i="129" s="1"/>
  <c r="N187" i="129"/>
  <c r="L189" i="129"/>
  <c r="R190" i="129"/>
  <c r="J191" i="129"/>
  <c r="AQ191" i="129" s="1"/>
  <c r="N191" i="129"/>
  <c r="L193" i="129"/>
  <c r="R194" i="129"/>
  <c r="J195" i="129"/>
  <c r="AQ195" i="129" s="1"/>
  <c r="N195" i="129"/>
  <c r="L197" i="129"/>
  <c r="R198" i="129"/>
  <c r="J199" i="129"/>
  <c r="AQ199" i="129" s="1"/>
  <c r="N199" i="129"/>
  <c r="L201" i="129"/>
  <c r="R202" i="129"/>
  <c r="J203" i="129"/>
  <c r="AQ203" i="129" s="1"/>
  <c r="N203" i="129"/>
  <c r="L205" i="129"/>
  <c r="R206" i="129"/>
  <c r="J207" i="129"/>
  <c r="AQ207" i="129" s="1"/>
  <c r="N207" i="129"/>
  <c r="L209" i="129"/>
  <c r="R210" i="129"/>
  <c r="J211" i="129"/>
  <c r="AQ211" i="129" s="1"/>
  <c r="N211" i="129"/>
  <c r="L213" i="129"/>
  <c r="R214" i="129"/>
  <c r="J215" i="129"/>
  <c r="AQ215" i="129" s="1"/>
  <c r="N215" i="129"/>
  <c r="L217" i="129"/>
  <c r="R218" i="129"/>
  <c r="J219" i="129"/>
  <c r="AQ219" i="129" s="1"/>
  <c r="N219" i="129"/>
  <c r="L221" i="129"/>
  <c r="R222" i="129"/>
  <c r="J223" i="129"/>
  <c r="AQ223" i="129" s="1"/>
  <c r="N223" i="129"/>
  <c r="L225" i="129"/>
  <c r="R226" i="129"/>
  <c r="J227" i="129"/>
  <c r="AQ227" i="129" s="1"/>
  <c r="N227" i="129"/>
  <c r="L229" i="129"/>
  <c r="R230" i="129"/>
  <c r="J231" i="129"/>
  <c r="AQ231" i="129" s="1"/>
  <c r="N231" i="129"/>
  <c r="L233" i="129"/>
  <c r="R234" i="129"/>
  <c r="J235" i="129"/>
  <c r="AQ235" i="129" s="1"/>
  <c r="N235" i="129"/>
  <c r="L237" i="129"/>
  <c r="R238" i="129"/>
  <c r="J239" i="129"/>
  <c r="AQ239" i="129" s="1"/>
  <c r="N239" i="129"/>
  <c r="L241" i="129"/>
  <c r="R242" i="129"/>
  <c r="J243" i="129"/>
  <c r="AQ243" i="129" s="1"/>
  <c r="N243" i="129"/>
  <c r="L245" i="129"/>
  <c r="R246" i="129"/>
  <c r="J247" i="129"/>
  <c r="AQ247" i="129" s="1"/>
  <c r="N247" i="129"/>
  <c r="L249" i="129"/>
  <c r="N250" i="129"/>
  <c r="J250" i="129"/>
  <c r="AQ250" i="129" s="1"/>
  <c r="T250" i="129"/>
  <c r="P250" i="129"/>
  <c r="J251" i="129"/>
  <c r="AQ251" i="129" s="1"/>
  <c r="N251" i="129"/>
  <c r="R253" i="129"/>
  <c r="L253" i="129"/>
  <c r="T256" i="129"/>
  <c r="U273" i="129"/>
  <c r="V273" i="129" s="1"/>
  <c r="U289" i="129"/>
  <c r="V289" i="129" s="1"/>
  <c r="U297" i="129"/>
  <c r="V297" i="129" s="1"/>
  <c r="L175" i="129"/>
  <c r="J177" i="129"/>
  <c r="AQ177" i="129" s="1"/>
  <c r="N177" i="129"/>
  <c r="L179" i="129"/>
  <c r="J181" i="129"/>
  <c r="AQ181" i="129" s="1"/>
  <c r="N181" i="129"/>
  <c r="L183" i="129"/>
  <c r="J185" i="129"/>
  <c r="AQ185" i="129" s="1"/>
  <c r="N185" i="129"/>
  <c r="P186" i="129"/>
  <c r="L187" i="129"/>
  <c r="J189" i="129"/>
  <c r="AQ189" i="129" s="1"/>
  <c r="N189" i="129"/>
  <c r="P190" i="129"/>
  <c r="L191" i="129"/>
  <c r="J193" i="129"/>
  <c r="AQ193" i="129" s="1"/>
  <c r="N193" i="129"/>
  <c r="P194" i="129"/>
  <c r="L195" i="129"/>
  <c r="J197" i="129"/>
  <c r="AQ197" i="129" s="1"/>
  <c r="N197" i="129"/>
  <c r="P198" i="129"/>
  <c r="L199" i="129"/>
  <c r="J201" i="129"/>
  <c r="AQ201" i="129" s="1"/>
  <c r="N201" i="129"/>
  <c r="P202" i="129"/>
  <c r="L203" i="129"/>
  <c r="J205" i="129"/>
  <c r="AQ205" i="129" s="1"/>
  <c r="N205" i="129"/>
  <c r="P206" i="129"/>
  <c r="L207" i="129"/>
  <c r="J209" i="129"/>
  <c r="AQ209" i="129" s="1"/>
  <c r="N209" i="129"/>
  <c r="P210" i="129"/>
  <c r="L211" i="129"/>
  <c r="P214" i="129"/>
  <c r="L215" i="129"/>
  <c r="P218" i="129"/>
  <c r="L219" i="129"/>
  <c r="J221" i="129"/>
  <c r="AQ221" i="129" s="1"/>
  <c r="N221" i="129"/>
  <c r="P222" i="129"/>
  <c r="L223" i="129"/>
  <c r="J225" i="129"/>
  <c r="AQ225" i="129" s="1"/>
  <c r="N225" i="129"/>
  <c r="P226" i="129"/>
  <c r="L227" i="129"/>
  <c r="J229" i="129"/>
  <c r="AQ229" i="129" s="1"/>
  <c r="N229" i="129"/>
  <c r="P230" i="129"/>
  <c r="L231" i="129"/>
  <c r="P234" i="129"/>
  <c r="L235" i="129"/>
  <c r="P238" i="129"/>
  <c r="L239" i="129"/>
  <c r="P242" i="129"/>
  <c r="L243" i="129"/>
  <c r="P246" i="129"/>
  <c r="L247" i="129"/>
  <c r="P251" i="129"/>
  <c r="L251" i="129"/>
  <c r="R251" i="129"/>
  <c r="N257" i="129"/>
  <c r="J257" i="129"/>
  <c r="AQ257" i="129" s="1"/>
  <c r="R257" i="129"/>
  <c r="P257" i="129"/>
  <c r="N261" i="129"/>
  <c r="J261" i="129"/>
  <c r="AQ261" i="129" s="1"/>
  <c r="R261" i="129"/>
  <c r="P261" i="129"/>
  <c r="L265" i="129"/>
  <c r="U269" i="129"/>
  <c r="V269" i="129" s="1"/>
  <c r="L273" i="129"/>
  <c r="L281" i="129"/>
  <c r="U285" i="129"/>
  <c r="V285" i="129" s="1"/>
  <c r="L289" i="129"/>
  <c r="U293" i="129"/>
  <c r="V293" i="129" s="1"/>
  <c r="L297" i="129"/>
  <c r="P326" i="129"/>
  <c r="N326" i="129"/>
  <c r="J326" i="129"/>
  <c r="AQ326" i="129" s="1"/>
  <c r="R326" i="129"/>
  <c r="L326" i="129"/>
  <c r="L254" i="129"/>
  <c r="R255" i="129"/>
  <c r="J256" i="129"/>
  <c r="AQ256" i="129" s="1"/>
  <c r="N256" i="129"/>
  <c r="L258" i="129"/>
  <c r="R259" i="129"/>
  <c r="L262" i="129"/>
  <c r="L266" i="129"/>
  <c r="L270" i="129"/>
  <c r="L274" i="129"/>
  <c r="L278" i="129"/>
  <c r="L282" i="129"/>
  <c r="L286" i="129"/>
  <c r="L290" i="129"/>
  <c r="L294" i="129"/>
  <c r="L298" i="129"/>
  <c r="N299" i="129"/>
  <c r="J299" i="129"/>
  <c r="AQ299" i="129" s="1"/>
  <c r="U299" i="129"/>
  <c r="V299" i="129" s="1"/>
  <c r="P299" i="129"/>
  <c r="R302" i="129"/>
  <c r="L302" i="129"/>
  <c r="P304" i="129"/>
  <c r="L304" i="129"/>
  <c r="R304" i="129"/>
  <c r="P318" i="129"/>
  <c r="N318" i="129"/>
  <c r="J318" i="129"/>
  <c r="AQ318" i="129" s="1"/>
  <c r="R318" i="129"/>
  <c r="P322" i="129"/>
  <c r="N322" i="129"/>
  <c r="J322" i="129"/>
  <c r="AQ322" i="129" s="1"/>
  <c r="R322" i="129"/>
  <c r="L252" i="129"/>
  <c r="J254" i="129"/>
  <c r="AQ254" i="129" s="1"/>
  <c r="N254" i="129"/>
  <c r="P255" i="129"/>
  <c r="L256" i="129"/>
  <c r="J258" i="129"/>
  <c r="AQ258" i="129" s="1"/>
  <c r="N258" i="129"/>
  <c r="P259" i="129"/>
  <c r="L260" i="129"/>
  <c r="J262" i="129"/>
  <c r="AQ262" i="129" s="1"/>
  <c r="N262" i="129"/>
  <c r="P263" i="129"/>
  <c r="L264" i="129"/>
  <c r="J266" i="129"/>
  <c r="AQ266" i="129" s="1"/>
  <c r="N266" i="129"/>
  <c r="P267" i="129"/>
  <c r="L268" i="129"/>
  <c r="J270" i="129"/>
  <c r="AQ270" i="129" s="1"/>
  <c r="N270" i="129"/>
  <c r="P271" i="129"/>
  <c r="L272" i="129"/>
  <c r="J274" i="129"/>
  <c r="AQ274" i="129" s="1"/>
  <c r="N274" i="129"/>
  <c r="P275" i="129"/>
  <c r="L276" i="129"/>
  <c r="J278" i="129"/>
  <c r="AQ278" i="129" s="1"/>
  <c r="N278" i="129"/>
  <c r="P279" i="129"/>
  <c r="L280" i="129"/>
  <c r="J282" i="129"/>
  <c r="AQ282" i="129" s="1"/>
  <c r="N282" i="129"/>
  <c r="P283" i="129"/>
  <c r="L284" i="129"/>
  <c r="J286" i="129"/>
  <c r="AQ286" i="129" s="1"/>
  <c r="N286" i="129"/>
  <c r="P287" i="129"/>
  <c r="L288" i="129"/>
  <c r="J290" i="129"/>
  <c r="AQ290" i="129" s="1"/>
  <c r="N290" i="129"/>
  <c r="P291" i="129"/>
  <c r="L292" i="129"/>
  <c r="J294" i="129"/>
  <c r="AQ294" i="129" s="1"/>
  <c r="N294" i="129"/>
  <c r="P295" i="129"/>
  <c r="L296" i="129"/>
  <c r="J298" i="129"/>
  <c r="AQ298" i="129" s="1"/>
  <c r="N298" i="129"/>
  <c r="R299" i="129"/>
  <c r="P300" i="129"/>
  <c r="L300" i="129"/>
  <c r="R300" i="129"/>
  <c r="J302" i="129"/>
  <c r="AQ302" i="129" s="1"/>
  <c r="N302" i="129"/>
  <c r="N303" i="129"/>
  <c r="J303" i="129"/>
  <c r="AQ303" i="129" s="1"/>
  <c r="T303" i="129"/>
  <c r="P303" i="129"/>
  <c r="J304" i="129"/>
  <c r="AQ304" i="129" s="1"/>
  <c r="N304" i="129"/>
  <c r="R306" i="129"/>
  <c r="L306" i="129"/>
  <c r="L310" i="129"/>
  <c r="L314" i="129"/>
  <c r="U315" i="129"/>
  <c r="V315" i="129" s="1"/>
  <c r="T321" i="129"/>
  <c r="T329" i="129"/>
  <c r="L255" i="129"/>
  <c r="P258" i="129"/>
  <c r="L259" i="129"/>
  <c r="P262" i="129"/>
  <c r="L263" i="129"/>
  <c r="P266" i="129"/>
  <c r="L267" i="129"/>
  <c r="P270" i="129"/>
  <c r="L271" i="129"/>
  <c r="P274" i="129"/>
  <c r="L275" i="129"/>
  <c r="P278" i="129"/>
  <c r="L279" i="129"/>
  <c r="P282" i="129"/>
  <c r="L283" i="129"/>
  <c r="P286" i="129"/>
  <c r="L287" i="129"/>
  <c r="P290" i="129"/>
  <c r="L291" i="129"/>
  <c r="P294" i="129"/>
  <c r="L295" i="129"/>
  <c r="P298" i="129"/>
  <c r="L299" i="129"/>
  <c r="P302" i="129"/>
  <c r="T307" i="129"/>
  <c r="P310" i="129"/>
  <c r="N310" i="129"/>
  <c r="J310" i="129"/>
  <c r="AQ310" i="129" s="1"/>
  <c r="R310" i="129"/>
  <c r="P314" i="129"/>
  <c r="N314" i="129"/>
  <c r="J314" i="129"/>
  <c r="AQ314" i="129" s="1"/>
  <c r="R314" i="129"/>
  <c r="L318" i="129"/>
  <c r="L322" i="129"/>
  <c r="L330" i="129"/>
  <c r="L334" i="129"/>
  <c r="L338" i="129"/>
  <c r="L342" i="129"/>
  <c r="N346" i="129"/>
  <c r="J346" i="129"/>
  <c r="AQ346" i="129" s="1"/>
  <c r="P346" i="129"/>
  <c r="R349" i="129"/>
  <c r="L349" i="129"/>
  <c r="P351" i="129"/>
  <c r="L351" i="129"/>
  <c r="R351" i="129"/>
  <c r="N354" i="129"/>
  <c r="J354" i="129"/>
  <c r="AQ354" i="129" s="1"/>
  <c r="P354" i="129"/>
  <c r="R357" i="129"/>
  <c r="L357" i="129"/>
  <c r="P359" i="129"/>
  <c r="L359" i="129"/>
  <c r="R359" i="129"/>
  <c r="N362" i="129"/>
  <c r="J362" i="129"/>
  <c r="AQ362" i="129" s="1"/>
  <c r="P362" i="129"/>
  <c r="J364" i="129"/>
  <c r="AQ364" i="129" s="1"/>
  <c r="J368" i="129"/>
  <c r="AQ368" i="129" s="1"/>
  <c r="T384" i="129"/>
  <c r="P400" i="129"/>
  <c r="N400" i="129"/>
  <c r="J400" i="129"/>
  <c r="AQ400" i="129" s="1"/>
  <c r="L400" i="129"/>
  <c r="R400" i="129"/>
  <c r="L301" i="129"/>
  <c r="L305" i="129"/>
  <c r="J307" i="129"/>
  <c r="AQ307" i="129" s="1"/>
  <c r="N307" i="129"/>
  <c r="P308" i="129"/>
  <c r="L309" i="129"/>
  <c r="J311" i="129"/>
  <c r="AQ311" i="129" s="1"/>
  <c r="N311" i="129"/>
  <c r="P312" i="129"/>
  <c r="L313" i="129"/>
  <c r="J315" i="129"/>
  <c r="AQ315" i="129" s="1"/>
  <c r="N315" i="129"/>
  <c r="P316" i="129"/>
  <c r="L317" i="129"/>
  <c r="J319" i="129"/>
  <c r="AQ319" i="129" s="1"/>
  <c r="N319" i="129"/>
  <c r="P320" i="129"/>
  <c r="L321" i="129"/>
  <c r="J323" i="129"/>
  <c r="AQ323" i="129" s="1"/>
  <c r="N323" i="129"/>
  <c r="P324" i="129"/>
  <c r="L325" i="129"/>
  <c r="J327" i="129"/>
  <c r="AQ327" i="129" s="1"/>
  <c r="N327" i="129"/>
  <c r="P328" i="129"/>
  <c r="L329" i="129"/>
  <c r="R330" i="129"/>
  <c r="J331" i="129"/>
  <c r="AQ331" i="129" s="1"/>
  <c r="N331" i="129"/>
  <c r="P332" i="129"/>
  <c r="L333" i="129"/>
  <c r="R334" i="129"/>
  <c r="J335" i="129"/>
  <c r="AQ335" i="129" s="1"/>
  <c r="N335" i="129"/>
  <c r="P336" i="129"/>
  <c r="L337" i="129"/>
  <c r="R338" i="129"/>
  <c r="J339" i="129"/>
  <c r="AQ339" i="129" s="1"/>
  <c r="N339" i="129"/>
  <c r="P340" i="129"/>
  <c r="L341" i="129"/>
  <c r="R342" i="129"/>
  <c r="J343" i="129"/>
  <c r="AQ343" i="129" s="1"/>
  <c r="N343" i="129"/>
  <c r="P344" i="129"/>
  <c r="L345" i="129"/>
  <c r="J348" i="129"/>
  <c r="AQ348" i="129" s="1"/>
  <c r="L350" i="129"/>
  <c r="P353" i="129"/>
  <c r="J356" i="129"/>
  <c r="AQ356" i="129" s="1"/>
  <c r="L358" i="129"/>
  <c r="P361" i="129"/>
  <c r="J363" i="129"/>
  <c r="AQ363" i="129" s="1"/>
  <c r="N363" i="129"/>
  <c r="J365" i="129"/>
  <c r="AQ365" i="129" s="1"/>
  <c r="N365" i="129"/>
  <c r="L367" i="129"/>
  <c r="N411" i="129"/>
  <c r="J411" i="129"/>
  <c r="AQ411" i="129" s="1"/>
  <c r="L411" i="129"/>
  <c r="R411" i="129"/>
  <c r="P411" i="129"/>
  <c r="J413" i="129"/>
  <c r="AQ413" i="129" s="1"/>
  <c r="L308" i="129"/>
  <c r="P311" i="129"/>
  <c r="L312" i="129"/>
  <c r="P315" i="129"/>
  <c r="L316" i="129"/>
  <c r="P319" i="129"/>
  <c r="L320" i="129"/>
  <c r="L324" i="129"/>
  <c r="P327" i="129"/>
  <c r="L328" i="129"/>
  <c r="J330" i="129"/>
  <c r="AQ330" i="129" s="1"/>
  <c r="N330" i="129"/>
  <c r="P331" i="129"/>
  <c r="L332" i="129"/>
  <c r="J334" i="129"/>
  <c r="AQ334" i="129" s="1"/>
  <c r="N334" i="129"/>
  <c r="P335" i="129"/>
  <c r="L336" i="129"/>
  <c r="J338" i="129"/>
  <c r="AQ338" i="129" s="1"/>
  <c r="N338" i="129"/>
  <c r="P339" i="129"/>
  <c r="L340" i="129"/>
  <c r="J342" i="129"/>
  <c r="AQ342" i="129" s="1"/>
  <c r="N342" i="129"/>
  <c r="P343" i="129"/>
  <c r="L344" i="129"/>
  <c r="R346" i="129"/>
  <c r="P347" i="129"/>
  <c r="L347" i="129"/>
  <c r="R347" i="129"/>
  <c r="J349" i="129"/>
  <c r="AQ349" i="129" s="1"/>
  <c r="N349" i="129"/>
  <c r="N350" i="129"/>
  <c r="J350" i="129"/>
  <c r="AQ350" i="129" s="1"/>
  <c r="T350" i="129"/>
  <c r="P350" i="129"/>
  <c r="J351" i="129"/>
  <c r="AQ351" i="129" s="1"/>
  <c r="N351" i="129"/>
  <c r="R353" i="129"/>
  <c r="L353" i="129"/>
  <c r="R354" i="129"/>
  <c r="T355" i="129"/>
  <c r="P355" i="129"/>
  <c r="L355" i="129"/>
  <c r="R355" i="129"/>
  <c r="J357" i="129"/>
  <c r="AQ357" i="129" s="1"/>
  <c r="N357" i="129"/>
  <c r="N358" i="129"/>
  <c r="J358" i="129"/>
  <c r="AQ358" i="129" s="1"/>
  <c r="P358" i="129"/>
  <c r="J359" i="129"/>
  <c r="AQ359" i="129" s="1"/>
  <c r="N359" i="129"/>
  <c r="R361" i="129"/>
  <c r="L361" i="129"/>
  <c r="R362" i="129"/>
  <c r="U364" i="129"/>
  <c r="V364" i="129" s="1"/>
  <c r="N364" i="129"/>
  <c r="P367" i="129"/>
  <c r="N367" i="129"/>
  <c r="J367" i="129"/>
  <c r="AQ367" i="129" s="1"/>
  <c r="R367" i="129"/>
  <c r="N368" i="129"/>
  <c r="J384" i="129"/>
  <c r="AQ384" i="129" s="1"/>
  <c r="P408" i="129"/>
  <c r="N408" i="129"/>
  <c r="J408" i="129"/>
  <c r="AQ408" i="129" s="1"/>
  <c r="L408" i="129"/>
  <c r="R408" i="129"/>
  <c r="L307" i="129"/>
  <c r="R308" i="129"/>
  <c r="L311" i="129"/>
  <c r="R312" i="129"/>
  <c r="L315" i="129"/>
  <c r="R316" i="129"/>
  <c r="L319" i="129"/>
  <c r="R320" i="129"/>
  <c r="N321" i="129"/>
  <c r="L323" i="129"/>
  <c r="R324" i="129"/>
  <c r="N325" i="129"/>
  <c r="L327" i="129"/>
  <c r="R328" i="129"/>
  <c r="N329" i="129"/>
  <c r="P330" i="129"/>
  <c r="L331" i="129"/>
  <c r="R332" i="129"/>
  <c r="N333" i="129"/>
  <c r="P334" i="129"/>
  <c r="L335" i="129"/>
  <c r="R336" i="129"/>
  <c r="N337" i="129"/>
  <c r="P338" i="129"/>
  <c r="L339" i="129"/>
  <c r="P342" i="129"/>
  <c r="L343" i="129"/>
  <c r="L346" i="129"/>
  <c r="P349" i="129"/>
  <c r="L354" i="129"/>
  <c r="P357" i="129"/>
  <c r="J360" i="129"/>
  <c r="AQ360" i="129" s="1"/>
  <c r="L362" i="129"/>
  <c r="P363" i="129"/>
  <c r="R363" i="129"/>
  <c r="L363" i="129"/>
  <c r="R365" i="129"/>
  <c r="P365" i="129"/>
  <c r="L365" i="129"/>
  <c r="U380" i="129"/>
  <c r="V380" i="129" s="1"/>
  <c r="T388" i="129"/>
  <c r="U392" i="129"/>
  <c r="V392" i="129" s="1"/>
  <c r="N392" i="129"/>
  <c r="L366" i="129"/>
  <c r="P369" i="129"/>
  <c r="R370" i="129"/>
  <c r="L370" i="129"/>
  <c r="P372" i="129"/>
  <c r="L372" i="129"/>
  <c r="R372" i="129"/>
  <c r="N375" i="129"/>
  <c r="J375" i="129"/>
  <c r="AQ375" i="129" s="1"/>
  <c r="P375" i="129"/>
  <c r="R378" i="129"/>
  <c r="L378" i="129"/>
  <c r="P380" i="129"/>
  <c r="L380" i="129"/>
  <c r="R380" i="129"/>
  <c r="N383" i="129"/>
  <c r="J383" i="129"/>
  <c r="AQ383" i="129" s="1"/>
  <c r="P383" i="129"/>
  <c r="R386" i="129"/>
  <c r="L386" i="129"/>
  <c r="P388" i="129"/>
  <c r="L388" i="129"/>
  <c r="R388" i="129"/>
  <c r="L391" i="129"/>
  <c r="R414" i="129"/>
  <c r="P414" i="129"/>
  <c r="N414" i="129"/>
  <c r="J414" i="129"/>
  <c r="AQ414" i="129" s="1"/>
  <c r="L416" i="129"/>
  <c r="T419" i="129"/>
  <c r="L369" i="129"/>
  <c r="T373" i="129"/>
  <c r="T381" i="129"/>
  <c r="T389" i="129"/>
  <c r="P391" i="129"/>
  <c r="N391" i="129"/>
  <c r="J391" i="129"/>
  <c r="AQ391" i="129" s="1"/>
  <c r="R391" i="129"/>
  <c r="J392" i="129"/>
  <c r="AQ392" i="129" s="1"/>
  <c r="N395" i="129"/>
  <c r="J395" i="129"/>
  <c r="AQ395" i="129" s="1"/>
  <c r="L395" i="129"/>
  <c r="R395" i="129"/>
  <c r="J397" i="129"/>
  <c r="AQ397" i="129" s="1"/>
  <c r="N403" i="129"/>
  <c r="J403" i="129"/>
  <c r="AQ403" i="129" s="1"/>
  <c r="L403" i="129"/>
  <c r="R403" i="129"/>
  <c r="J405" i="129"/>
  <c r="AQ405" i="129" s="1"/>
  <c r="P416" i="129"/>
  <c r="N416" i="129"/>
  <c r="J416" i="129"/>
  <c r="AQ416" i="129" s="1"/>
  <c r="N419" i="129"/>
  <c r="J419" i="129"/>
  <c r="AQ419" i="129" s="1"/>
  <c r="R419" i="129"/>
  <c r="P419" i="129"/>
  <c r="L419" i="129"/>
  <c r="R422" i="129"/>
  <c r="N422" i="129"/>
  <c r="J422" i="129"/>
  <c r="AQ422" i="129" s="1"/>
  <c r="L422" i="129"/>
  <c r="L348" i="129"/>
  <c r="L352" i="129"/>
  <c r="L356" i="129"/>
  <c r="L360" i="129"/>
  <c r="L364" i="129"/>
  <c r="J366" i="129"/>
  <c r="AQ366" i="129" s="1"/>
  <c r="N366" i="129"/>
  <c r="L368" i="129"/>
  <c r="R369" i="129"/>
  <c r="J370" i="129"/>
  <c r="AQ370" i="129" s="1"/>
  <c r="N370" i="129"/>
  <c r="N371" i="129"/>
  <c r="J371" i="129"/>
  <c r="AQ371" i="129" s="1"/>
  <c r="T371" i="129"/>
  <c r="P371" i="129"/>
  <c r="J372" i="129"/>
  <c r="AQ372" i="129" s="1"/>
  <c r="N372" i="129"/>
  <c r="R374" i="129"/>
  <c r="L374" i="129"/>
  <c r="R375" i="129"/>
  <c r="P376" i="129"/>
  <c r="L376" i="129"/>
  <c r="R376" i="129"/>
  <c r="J378" i="129"/>
  <c r="AQ378" i="129" s="1"/>
  <c r="N378" i="129"/>
  <c r="N379" i="129"/>
  <c r="J379" i="129"/>
  <c r="AQ379" i="129" s="1"/>
  <c r="T379" i="129"/>
  <c r="P379" i="129"/>
  <c r="J380" i="129"/>
  <c r="AQ380" i="129" s="1"/>
  <c r="N380" i="129"/>
  <c r="R382" i="129"/>
  <c r="L382" i="129"/>
  <c r="R383" i="129"/>
  <c r="P384" i="129"/>
  <c r="L384" i="129"/>
  <c r="R384" i="129"/>
  <c r="J386" i="129"/>
  <c r="AQ386" i="129" s="1"/>
  <c r="N386" i="129"/>
  <c r="N387" i="129"/>
  <c r="J387" i="129"/>
  <c r="AQ387" i="129" s="1"/>
  <c r="T387" i="129"/>
  <c r="P387" i="129"/>
  <c r="J388" i="129"/>
  <c r="AQ388" i="129" s="1"/>
  <c r="N388" i="129"/>
  <c r="R390" i="129"/>
  <c r="L390" i="129"/>
  <c r="V398" i="129"/>
  <c r="R398" i="129"/>
  <c r="P398" i="129"/>
  <c r="T398" i="129"/>
  <c r="N398" i="129"/>
  <c r="J398" i="129"/>
  <c r="AQ398" i="129" s="1"/>
  <c r="R406" i="129"/>
  <c r="P406" i="129"/>
  <c r="N406" i="129"/>
  <c r="J406" i="129"/>
  <c r="AQ406" i="129" s="1"/>
  <c r="R416" i="129"/>
  <c r="J420" i="129"/>
  <c r="AQ420" i="129" s="1"/>
  <c r="P470" i="129"/>
  <c r="N470" i="129"/>
  <c r="J470" i="129"/>
  <c r="AQ470" i="129" s="1"/>
  <c r="R470" i="129"/>
  <c r="L470" i="129"/>
  <c r="T401" i="129"/>
  <c r="T409" i="129"/>
  <c r="T417" i="129"/>
  <c r="T421" i="129"/>
  <c r="J429" i="129"/>
  <c r="AQ429" i="129" s="1"/>
  <c r="L373" i="129"/>
  <c r="L377" i="129"/>
  <c r="L381" i="129"/>
  <c r="L385" i="129"/>
  <c r="L389" i="129"/>
  <c r="P392" i="129"/>
  <c r="L393" i="129"/>
  <c r="R394" i="129"/>
  <c r="L394" i="129"/>
  <c r="P396" i="129"/>
  <c r="L396" i="129"/>
  <c r="R396" i="129"/>
  <c r="N399" i="129"/>
  <c r="J399" i="129"/>
  <c r="AQ399" i="129" s="1"/>
  <c r="T399" i="129"/>
  <c r="P399" i="129"/>
  <c r="R402" i="129"/>
  <c r="L402" i="129"/>
  <c r="P404" i="129"/>
  <c r="L404" i="129"/>
  <c r="R404" i="129"/>
  <c r="N407" i="129"/>
  <c r="J407" i="129"/>
  <c r="AQ407" i="129" s="1"/>
  <c r="T407" i="129"/>
  <c r="P407" i="129"/>
  <c r="R410" i="129"/>
  <c r="L410" i="129"/>
  <c r="P412" i="129"/>
  <c r="L412" i="129"/>
  <c r="R412" i="129"/>
  <c r="N415" i="129"/>
  <c r="J415" i="129"/>
  <c r="AQ415" i="129" s="1"/>
  <c r="T415" i="129"/>
  <c r="P415" i="129"/>
  <c r="R418" i="129"/>
  <c r="L418" i="129"/>
  <c r="P424" i="129"/>
  <c r="N424" i="129"/>
  <c r="J424" i="129"/>
  <c r="AQ424" i="129" s="1"/>
  <c r="N427" i="129"/>
  <c r="J427" i="129"/>
  <c r="AQ427" i="129" s="1"/>
  <c r="R427" i="129"/>
  <c r="R430" i="129"/>
  <c r="P430" i="129"/>
  <c r="N430" i="129"/>
  <c r="J430" i="129"/>
  <c r="AQ430" i="129" s="1"/>
  <c r="L432" i="129"/>
  <c r="P442" i="129"/>
  <c r="N442" i="129"/>
  <c r="J442" i="129"/>
  <c r="AQ442" i="129" s="1"/>
  <c r="R442" i="129"/>
  <c r="L442" i="129"/>
  <c r="L392" i="129"/>
  <c r="P432" i="129"/>
  <c r="N432" i="129"/>
  <c r="J432" i="129"/>
  <c r="AQ432" i="129" s="1"/>
  <c r="N435" i="129"/>
  <c r="J435" i="129"/>
  <c r="AQ435" i="129" s="1"/>
  <c r="L435" i="129"/>
  <c r="R435" i="129"/>
  <c r="J437" i="129"/>
  <c r="AQ437" i="129" s="1"/>
  <c r="P450" i="129"/>
  <c r="N450" i="129"/>
  <c r="J450" i="129"/>
  <c r="AQ450" i="129" s="1"/>
  <c r="R450" i="129"/>
  <c r="L450" i="129"/>
  <c r="T425" i="129"/>
  <c r="U442" i="129"/>
  <c r="V442" i="129" s="1"/>
  <c r="L478" i="129"/>
  <c r="L397" i="129"/>
  <c r="L401" i="129"/>
  <c r="L405" i="129"/>
  <c r="L409" i="129"/>
  <c r="L413" i="129"/>
  <c r="L417" i="129"/>
  <c r="P420" i="129"/>
  <c r="L420" i="129"/>
  <c r="R420" i="129"/>
  <c r="N423" i="129"/>
  <c r="J423" i="129"/>
  <c r="AQ423" i="129" s="1"/>
  <c r="T423" i="129"/>
  <c r="P423" i="129"/>
  <c r="R426" i="129"/>
  <c r="L426" i="129"/>
  <c r="P428" i="129"/>
  <c r="L428" i="129"/>
  <c r="R428" i="129"/>
  <c r="N431" i="129"/>
  <c r="J431" i="129"/>
  <c r="AQ431" i="129" s="1"/>
  <c r="T431" i="129"/>
  <c r="P431" i="129"/>
  <c r="R434" i="129"/>
  <c r="L434" i="129"/>
  <c r="P436" i="129"/>
  <c r="L436" i="129"/>
  <c r="R436" i="129"/>
  <c r="L438" i="129"/>
  <c r="U439" i="129"/>
  <c r="V439" i="129" s="1"/>
  <c r="P446" i="129"/>
  <c r="N446" i="129"/>
  <c r="J446" i="129"/>
  <c r="AQ446" i="129" s="1"/>
  <c r="R446" i="129"/>
  <c r="P454" i="129"/>
  <c r="N454" i="129"/>
  <c r="J454" i="129"/>
  <c r="AQ454" i="129" s="1"/>
  <c r="R454" i="129"/>
  <c r="T457" i="129"/>
  <c r="U460" i="129"/>
  <c r="V460" i="129" s="1"/>
  <c r="P438" i="129"/>
  <c r="N438" i="129"/>
  <c r="J438" i="129"/>
  <c r="AQ438" i="129" s="1"/>
  <c r="R438" i="129"/>
  <c r="U451" i="129"/>
  <c r="V451" i="129" s="1"/>
  <c r="N485" i="129"/>
  <c r="J485" i="129"/>
  <c r="AQ485" i="129" s="1"/>
  <c r="R485" i="129"/>
  <c r="P485" i="129"/>
  <c r="L485" i="129"/>
  <c r="L421" i="129"/>
  <c r="L425" i="129"/>
  <c r="L429" i="129"/>
  <c r="L433" i="129"/>
  <c r="L437" i="129"/>
  <c r="J439" i="129"/>
  <c r="AQ439" i="129" s="1"/>
  <c r="N439" i="129"/>
  <c r="P440" i="129"/>
  <c r="L441" i="129"/>
  <c r="J443" i="129"/>
  <c r="AQ443" i="129" s="1"/>
  <c r="N443" i="129"/>
  <c r="P444" i="129"/>
  <c r="L445" i="129"/>
  <c r="J447" i="129"/>
  <c r="AQ447" i="129" s="1"/>
  <c r="N447" i="129"/>
  <c r="P448" i="129"/>
  <c r="L449" i="129"/>
  <c r="J451" i="129"/>
  <c r="AQ451" i="129" s="1"/>
  <c r="N451" i="129"/>
  <c r="P452" i="129"/>
  <c r="L453" i="129"/>
  <c r="N455" i="129"/>
  <c r="J455" i="129"/>
  <c r="AQ455" i="129" s="1"/>
  <c r="T455" i="129"/>
  <c r="P455" i="129"/>
  <c r="J456" i="129"/>
  <c r="AQ456" i="129" s="1"/>
  <c r="N456" i="129"/>
  <c r="R458" i="129"/>
  <c r="L458" i="129"/>
  <c r="R459" i="129"/>
  <c r="P460" i="129"/>
  <c r="L460" i="129"/>
  <c r="R460" i="129"/>
  <c r="J462" i="129"/>
  <c r="AQ462" i="129" s="1"/>
  <c r="N462" i="129"/>
  <c r="U470" i="129"/>
  <c r="V470" i="129" s="1"/>
  <c r="T473" i="129"/>
  <c r="P439" i="129"/>
  <c r="L440" i="129"/>
  <c r="P443" i="129"/>
  <c r="L444" i="129"/>
  <c r="P447" i="129"/>
  <c r="L448" i="129"/>
  <c r="P451" i="129"/>
  <c r="L452" i="129"/>
  <c r="L459" i="129"/>
  <c r="P462" i="129"/>
  <c r="L463" i="129"/>
  <c r="L466" i="129"/>
  <c r="L439" i="129"/>
  <c r="R440" i="129"/>
  <c r="L443" i="129"/>
  <c r="L447" i="129"/>
  <c r="R448" i="129"/>
  <c r="L451" i="129"/>
  <c r="R452" i="129"/>
  <c r="P456" i="129"/>
  <c r="L456" i="129"/>
  <c r="R456" i="129"/>
  <c r="N459" i="129"/>
  <c r="J459" i="129"/>
  <c r="AQ459" i="129" s="1"/>
  <c r="U459" i="129"/>
  <c r="V459" i="129" s="1"/>
  <c r="P459" i="129"/>
  <c r="R462" i="129"/>
  <c r="L462" i="129"/>
  <c r="P463" i="129"/>
  <c r="N463" i="129"/>
  <c r="J463" i="129"/>
  <c r="AQ463" i="129" s="1"/>
  <c r="P466" i="129"/>
  <c r="N466" i="129"/>
  <c r="J466" i="129"/>
  <c r="AQ466" i="129" s="1"/>
  <c r="R466" i="129"/>
  <c r="L457" i="129"/>
  <c r="L461" i="129"/>
  <c r="P464" i="129"/>
  <c r="L465" i="129"/>
  <c r="J467" i="129"/>
  <c r="AQ467" i="129" s="1"/>
  <c r="N467" i="129"/>
  <c r="P468" i="129"/>
  <c r="L469" i="129"/>
  <c r="J471" i="129"/>
  <c r="AQ471" i="129" s="1"/>
  <c r="N471" i="129"/>
  <c r="P472" i="129"/>
  <c r="J474" i="129"/>
  <c r="AQ474" i="129" s="1"/>
  <c r="N474" i="129"/>
  <c r="T474" i="129"/>
  <c r="N475" i="129"/>
  <c r="J475" i="129"/>
  <c r="AQ475" i="129" s="1"/>
  <c r="T475" i="129"/>
  <c r="P475" i="129"/>
  <c r="V477" i="129"/>
  <c r="R477" i="129"/>
  <c r="P477" i="129"/>
  <c r="T477" i="129"/>
  <c r="N477" i="129"/>
  <c r="J477" i="129"/>
  <c r="AQ477" i="129" s="1"/>
  <c r="L464" i="129"/>
  <c r="P467" i="129"/>
  <c r="L468" i="129"/>
  <c r="P471" i="129"/>
  <c r="L472" i="129"/>
  <c r="P474" i="129"/>
  <c r="L476" i="129"/>
  <c r="L467" i="129"/>
  <c r="L471" i="129"/>
  <c r="R474" i="129"/>
  <c r="L474" i="129"/>
  <c r="P476" i="129"/>
  <c r="N476" i="129"/>
  <c r="J476" i="129"/>
  <c r="AQ476" i="129" s="1"/>
  <c r="U483" i="129"/>
  <c r="V483" i="129" s="1"/>
  <c r="P479" i="129"/>
  <c r="L479" i="129"/>
  <c r="R479" i="129"/>
  <c r="N482" i="129"/>
  <c r="J482" i="129"/>
  <c r="AQ482" i="129" s="1"/>
  <c r="U482" i="129"/>
  <c r="V482" i="129" s="1"/>
  <c r="P482" i="129"/>
  <c r="T484" i="129"/>
  <c r="N484" i="129"/>
  <c r="N498" i="129"/>
  <c r="J498" i="129"/>
  <c r="AQ498" i="129" s="1"/>
  <c r="R498" i="129"/>
  <c r="L498" i="129"/>
  <c r="P498" i="129"/>
  <c r="N478" i="129"/>
  <c r="J478" i="129"/>
  <c r="AQ478" i="129" s="1"/>
  <c r="T478" i="129"/>
  <c r="P478" i="129"/>
  <c r="J479" i="129"/>
  <c r="AQ479" i="129" s="1"/>
  <c r="N479" i="129"/>
  <c r="R481" i="129"/>
  <c r="L481" i="129"/>
  <c r="R482" i="129"/>
  <c r="P483" i="129"/>
  <c r="L483" i="129"/>
  <c r="R483" i="129"/>
  <c r="J484" i="129"/>
  <c r="AQ484" i="129" s="1"/>
  <c r="L473" i="129"/>
  <c r="J480" i="129"/>
  <c r="AQ480" i="129" s="1"/>
  <c r="L482" i="129"/>
  <c r="T492" i="129"/>
  <c r="L486" i="129"/>
  <c r="R487" i="129"/>
  <c r="J488" i="129"/>
  <c r="AQ488" i="129" s="1"/>
  <c r="N488" i="129"/>
  <c r="R489" i="129"/>
  <c r="L489" i="129"/>
  <c r="P491" i="129"/>
  <c r="L491" i="129"/>
  <c r="R491" i="129"/>
  <c r="N494" i="129"/>
  <c r="J494" i="129"/>
  <c r="AQ494" i="129" s="1"/>
  <c r="T494" i="129"/>
  <c r="P494" i="129"/>
  <c r="U498" i="129"/>
  <c r="V498" i="129" s="1"/>
  <c r="L480" i="129"/>
  <c r="L484" i="129"/>
  <c r="J486" i="129"/>
  <c r="AQ486" i="129" s="1"/>
  <c r="N486" i="129"/>
  <c r="P487" i="129"/>
  <c r="L488" i="129"/>
  <c r="J489" i="129"/>
  <c r="AQ489" i="129" s="1"/>
  <c r="N489" i="129"/>
  <c r="N490" i="129"/>
  <c r="J490" i="129"/>
  <c r="AQ490" i="129" s="1"/>
  <c r="T490" i="129"/>
  <c r="P490" i="129"/>
  <c r="J491" i="129"/>
  <c r="AQ491" i="129" s="1"/>
  <c r="N491" i="129"/>
  <c r="R493" i="129"/>
  <c r="L493" i="129"/>
  <c r="R494" i="129"/>
  <c r="P495" i="129"/>
  <c r="L495" i="129"/>
  <c r="R495" i="129"/>
  <c r="P502" i="129"/>
  <c r="N502" i="129"/>
  <c r="J502" i="129"/>
  <c r="AQ502" i="129" s="1"/>
  <c r="L502" i="129"/>
  <c r="P486" i="129"/>
  <c r="L487" i="129"/>
  <c r="P489" i="129"/>
  <c r="L494" i="129"/>
  <c r="J496" i="129"/>
  <c r="AQ496" i="129" s="1"/>
  <c r="U499" i="129"/>
  <c r="V499" i="129" s="1"/>
  <c r="J500" i="129"/>
  <c r="AQ500" i="129" s="1"/>
  <c r="J507" i="129"/>
  <c r="AQ507" i="129" s="1"/>
  <c r="P526" i="129"/>
  <c r="N526" i="129"/>
  <c r="J526" i="129"/>
  <c r="AQ526" i="129" s="1"/>
  <c r="R526" i="129"/>
  <c r="L526" i="129"/>
  <c r="R497" i="129"/>
  <c r="L497" i="129"/>
  <c r="P499" i="129"/>
  <c r="L499" i="129"/>
  <c r="R499" i="129"/>
  <c r="N505" i="129"/>
  <c r="J505" i="129"/>
  <c r="AQ505" i="129" s="1"/>
  <c r="L505" i="129"/>
  <c r="R505" i="129"/>
  <c r="R514" i="129"/>
  <c r="N514" i="129"/>
  <c r="J514" i="129"/>
  <c r="AQ514" i="129" s="1"/>
  <c r="L514" i="129"/>
  <c r="P516" i="129"/>
  <c r="N516" i="129"/>
  <c r="J516" i="129"/>
  <c r="AQ516" i="129" s="1"/>
  <c r="L516" i="129"/>
  <c r="R516" i="129"/>
  <c r="T503" i="129"/>
  <c r="N509" i="129"/>
  <c r="J509" i="129"/>
  <c r="AQ509" i="129" s="1"/>
  <c r="R509" i="129"/>
  <c r="P509" i="129"/>
  <c r="N513" i="129"/>
  <c r="J513" i="129"/>
  <c r="AQ513" i="129" s="1"/>
  <c r="R513" i="129"/>
  <c r="P513" i="129"/>
  <c r="L492" i="129"/>
  <c r="L496" i="129"/>
  <c r="L500" i="129"/>
  <c r="N501" i="129"/>
  <c r="J501" i="129"/>
  <c r="AQ501" i="129" s="1"/>
  <c r="T501" i="129"/>
  <c r="P501" i="129"/>
  <c r="R504" i="129"/>
  <c r="L504" i="129"/>
  <c r="P506" i="129"/>
  <c r="L506" i="129"/>
  <c r="R506" i="129"/>
  <c r="P510" i="129"/>
  <c r="N510" i="129"/>
  <c r="J510" i="129"/>
  <c r="AQ510" i="129" s="1"/>
  <c r="U510" i="129"/>
  <c r="V510" i="129" s="1"/>
  <c r="L519" i="129"/>
  <c r="J521" i="129"/>
  <c r="AQ521" i="129" s="1"/>
  <c r="T519" i="129"/>
  <c r="P519" i="129"/>
  <c r="N519" i="129"/>
  <c r="J519" i="129"/>
  <c r="AQ519" i="129" s="1"/>
  <c r="R519" i="129"/>
  <c r="V519" i="129"/>
  <c r="U520" i="129"/>
  <c r="V520" i="129" s="1"/>
  <c r="R522" i="129"/>
  <c r="P522" i="129"/>
  <c r="N522" i="129"/>
  <c r="J522" i="129"/>
  <c r="AQ522" i="129" s="1"/>
  <c r="L508" i="129"/>
  <c r="L512" i="129"/>
  <c r="T517" i="129"/>
  <c r="N518" i="129"/>
  <c r="J518" i="129"/>
  <c r="AQ518" i="129" s="1"/>
  <c r="R518" i="129"/>
  <c r="P518" i="129"/>
  <c r="L503" i="129"/>
  <c r="L507" i="129"/>
  <c r="R508" i="129"/>
  <c r="L511" i="129"/>
  <c r="R512" i="129"/>
  <c r="N515" i="129"/>
  <c r="J515" i="129"/>
  <c r="AQ515" i="129" s="1"/>
  <c r="T515" i="129"/>
  <c r="P515" i="129"/>
  <c r="J520" i="129"/>
  <c r="AQ520" i="129" s="1"/>
  <c r="L517" i="129"/>
  <c r="P520" i="129"/>
  <c r="N523" i="129"/>
  <c r="J523" i="129"/>
  <c r="AQ523" i="129" s="1"/>
  <c r="P523" i="129"/>
  <c r="L520" i="129"/>
  <c r="L521" i="129"/>
  <c r="P524" i="129"/>
  <c r="L525" i="129"/>
  <c r="J527" i="129"/>
  <c r="AQ527" i="129" s="1"/>
  <c r="N527" i="129"/>
  <c r="P529" i="129"/>
  <c r="J530" i="129"/>
  <c r="AQ530" i="129" s="1"/>
  <c r="N530" i="129"/>
  <c r="L524" i="129"/>
  <c r="P527" i="129"/>
  <c r="R529" i="129"/>
  <c r="L529" i="129"/>
  <c r="T531" i="129"/>
  <c r="P531" i="129"/>
  <c r="N531" i="129"/>
  <c r="J531" i="129"/>
  <c r="AQ531" i="129" s="1"/>
  <c r="V531" i="129"/>
  <c r="R531" i="129"/>
  <c r="L527" i="129"/>
  <c r="R530" i="129"/>
  <c r="P530" i="129"/>
  <c r="L530" i="129"/>
  <c r="L528" i="129"/>
  <c r="J537" i="129"/>
  <c r="AQ537" i="129" s="1"/>
  <c r="P532" i="129"/>
  <c r="L532" i="129"/>
  <c r="R532" i="129"/>
  <c r="J534" i="129"/>
  <c r="AQ534" i="129" s="1"/>
  <c r="N534" i="129"/>
  <c r="L535" i="129"/>
  <c r="J536" i="129"/>
  <c r="AQ536" i="129" s="1"/>
  <c r="N536" i="129"/>
  <c r="P538" i="129"/>
  <c r="N538" i="129"/>
  <c r="J538" i="129"/>
  <c r="AQ538" i="129" s="1"/>
  <c r="L534" i="129"/>
  <c r="J535" i="129"/>
  <c r="AQ535" i="129" s="1"/>
  <c r="N535" i="129"/>
  <c r="L536" i="129"/>
  <c r="L533" i="129"/>
  <c r="R534" i="129"/>
  <c r="P535" i="129"/>
  <c r="R536" i="129"/>
  <c r="L538" i="129"/>
  <c r="L537" i="129"/>
  <c r="R539" i="129"/>
  <c r="V540" i="129"/>
  <c r="R540" i="129"/>
  <c r="T540" i="129"/>
  <c r="P540" i="129"/>
  <c r="L540" i="129"/>
  <c r="L539" i="129"/>
  <c r="T541" i="129"/>
  <c r="P541" i="129"/>
  <c r="V541" i="129"/>
  <c r="L541" i="129"/>
  <c r="R541" i="129"/>
  <c r="P542" i="129"/>
  <c r="T542" i="129"/>
  <c r="L543" i="129"/>
  <c r="L542" i="129"/>
  <c r="BV10" i="129" l="1"/>
  <c r="DX13" i="129"/>
  <c r="DZ13" i="129"/>
  <c r="DX18" i="129"/>
  <c r="DZ18" i="129"/>
  <c r="DZ14" i="129"/>
  <c r="DX14" i="129"/>
  <c r="DZ15" i="129"/>
  <c r="DX15" i="129"/>
  <c r="DX16" i="129"/>
  <c r="DZ16" i="129"/>
  <c r="DX20" i="129"/>
  <c r="DZ20" i="129"/>
  <c r="EB20" i="129"/>
  <c r="DX8" i="129"/>
  <c r="DZ8" i="129"/>
  <c r="DZ17" i="129"/>
  <c r="DX17" i="129"/>
  <c r="DZ19" i="129"/>
  <c r="DX19" i="129"/>
  <c r="DP18" i="129"/>
  <c r="DN18" i="129"/>
  <c r="DV18" i="129"/>
  <c r="DT18" i="129"/>
  <c r="DR18" i="129"/>
  <c r="DP19" i="129"/>
  <c r="DN19" i="129"/>
  <c r="DR19" i="129"/>
  <c r="DT19" i="129"/>
  <c r="DV19" i="129"/>
  <c r="DP14" i="129"/>
  <c r="DR14" i="129"/>
  <c r="DV14" i="129"/>
  <c r="DT14" i="129"/>
  <c r="DN14" i="129"/>
  <c r="DP15" i="129"/>
  <c r="DN15" i="129"/>
  <c r="DR15" i="129"/>
  <c r="DV15" i="129"/>
  <c r="DT15" i="129"/>
  <c r="DP20" i="129"/>
  <c r="DT20" i="129"/>
  <c r="DV20" i="129"/>
  <c r="DN20" i="129"/>
  <c r="DR20" i="129"/>
  <c r="DI8" i="129"/>
  <c r="DT8" i="129"/>
  <c r="DV8" i="129"/>
  <c r="DN8" i="129"/>
  <c r="DR8" i="129"/>
  <c r="DP16" i="129"/>
  <c r="DR16" i="129"/>
  <c r="DN16" i="129"/>
  <c r="DV16" i="129"/>
  <c r="DT16" i="129"/>
  <c r="DP17" i="129"/>
  <c r="DN17" i="129"/>
  <c r="DR17" i="129"/>
  <c r="DT17" i="129"/>
  <c r="DV17" i="129"/>
  <c r="DP13" i="129"/>
  <c r="DT13" i="129"/>
  <c r="DV13" i="129"/>
  <c r="DR13" i="129"/>
  <c r="DI13" i="129"/>
  <c r="DE13" i="129"/>
  <c r="DG13" i="129"/>
  <c r="DG17" i="129"/>
  <c r="DE17" i="129"/>
  <c r="DG14" i="129"/>
  <c r="DE14" i="129"/>
  <c r="DI14" i="129"/>
  <c r="DG15" i="129"/>
  <c r="DI15" i="129"/>
  <c r="DE15" i="129"/>
  <c r="DE19" i="129"/>
  <c r="DI19" i="129"/>
  <c r="DG19" i="129"/>
  <c r="DI20" i="129"/>
  <c r="DE20" i="129"/>
  <c r="DG20" i="129"/>
  <c r="DE16" i="129"/>
  <c r="DG16" i="129"/>
  <c r="DI16" i="129"/>
  <c r="DI18" i="129"/>
  <c r="DE18" i="129"/>
  <c r="DG18" i="129"/>
  <c r="DI17" i="129"/>
  <c r="DH11" i="129"/>
  <c r="AA14" i="129"/>
  <c r="AE14" i="129"/>
  <c r="AC14" i="129"/>
  <c r="AA15" i="129"/>
  <c r="AC15" i="129"/>
  <c r="AE15" i="129"/>
  <c r="AE16" i="129"/>
  <c r="AA16" i="129"/>
  <c r="AC16" i="129"/>
  <c r="CY8" i="129"/>
  <c r="DA8" i="129"/>
  <c r="DC8" i="129"/>
  <c r="CY15" i="129"/>
  <c r="DC15" i="129"/>
  <c r="DA15" i="129"/>
  <c r="CY19" i="129"/>
  <c r="DC19" i="129"/>
  <c r="DA19" i="129"/>
  <c r="FV14" i="129"/>
  <c r="CY14" i="129"/>
  <c r="DC14" i="129"/>
  <c r="DA14" i="129"/>
  <c r="AC17" i="129"/>
  <c r="AA17" i="129"/>
  <c r="AE17" i="129"/>
  <c r="CY13" i="129"/>
  <c r="DC13" i="129"/>
  <c r="DA13" i="129"/>
  <c r="CY18" i="129"/>
  <c r="DA18" i="129"/>
  <c r="DC18" i="129"/>
  <c r="EW16" i="129"/>
  <c r="CY16" i="129"/>
  <c r="DA16" i="129"/>
  <c r="DC16" i="129"/>
  <c r="AC13" i="129"/>
  <c r="AA13" i="129"/>
  <c r="AE13" i="129"/>
  <c r="AC18" i="129"/>
  <c r="AE18" i="129"/>
  <c r="AA18" i="129"/>
  <c r="CY17" i="129"/>
  <c r="DA17" i="129"/>
  <c r="DC17" i="129"/>
  <c r="CY20" i="129"/>
  <c r="DC20" i="129"/>
  <c r="DA20" i="129"/>
  <c r="AA8" i="129"/>
  <c r="AC8" i="129"/>
  <c r="AE8" i="129"/>
  <c r="FX20" i="129"/>
  <c r="AI8" i="129"/>
  <c r="AG8" i="129"/>
  <c r="R8" i="129"/>
  <c r="AM15" i="129"/>
  <c r="AG15" i="129"/>
  <c r="AO15" i="129"/>
  <c r="AI15" i="129"/>
  <c r="AK15" i="129"/>
  <c r="R15" i="129"/>
  <c r="AM18" i="129"/>
  <c r="R18" i="129"/>
  <c r="AK18" i="129"/>
  <c r="AI18" i="129"/>
  <c r="AO18" i="129"/>
  <c r="AG18" i="129"/>
  <c r="AM13" i="129"/>
  <c r="AO13" i="129"/>
  <c r="AK13" i="129"/>
  <c r="AG13" i="129"/>
  <c r="R13" i="129"/>
  <c r="AI13" i="129"/>
  <c r="AK17" i="129"/>
  <c r="AI17" i="129"/>
  <c r="R17" i="129"/>
  <c r="AG17" i="129"/>
  <c r="AO14" i="129"/>
  <c r="AG14" i="129"/>
  <c r="AK14" i="129"/>
  <c r="AM14" i="129"/>
  <c r="R14" i="129"/>
  <c r="AI14" i="129"/>
  <c r="AI16" i="129"/>
  <c r="AG16" i="129"/>
  <c r="R16" i="129"/>
  <c r="AO16" i="129"/>
  <c r="AM16" i="129"/>
  <c r="AK16" i="129"/>
  <c r="AL17" i="129"/>
  <c r="AL8" i="129"/>
  <c r="AM8" i="129" s="1"/>
  <c r="CH10" i="129"/>
  <c r="FS10" i="129"/>
  <c r="FV16" i="129"/>
  <c r="FR20" i="129"/>
  <c r="BE10" i="129"/>
  <c r="U283" i="129"/>
  <c r="V283" i="129" s="1"/>
  <c r="P16" i="129"/>
  <c r="P15" i="129"/>
  <c r="P13" i="129"/>
  <c r="P17" i="129"/>
  <c r="P14" i="129"/>
  <c r="P18" i="129"/>
  <c r="P8" i="129"/>
  <c r="AK8" i="129"/>
  <c r="N14" i="129"/>
  <c r="N15" i="129"/>
  <c r="N13" i="129"/>
  <c r="EO16" i="129"/>
  <c r="Y18" i="129"/>
  <c r="N18" i="129"/>
  <c r="T468" i="129"/>
  <c r="Y16" i="129"/>
  <c r="N16" i="129"/>
  <c r="Y17" i="129"/>
  <c r="N17" i="129"/>
  <c r="N8" i="129"/>
  <c r="U535" i="129"/>
  <c r="V535" i="129" s="1"/>
  <c r="T522" i="129"/>
  <c r="T514" i="129"/>
  <c r="U189" i="129"/>
  <c r="V189" i="129" s="1"/>
  <c r="T524" i="129"/>
  <c r="T467" i="129"/>
  <c r="T404" i="129"/>
  <c r="T538" i="129"/>
  <c r="T257" i="129"/>
  <c r="U496" i="129"/>
  <c r="V496" i="129" s="1"/>
  <c r="T186" i="129"/>
  <c r="U511" i="129"/>
  <c r="V511" i="129" s="1"/>
  <c r="T262" i="129"/>
  <c r="T230" i="129"/>
  <c r="U502" i="129"/>
  <c r="V502" i="129" s="1"/>
  <c r="U512" i="129"/>
  <c r="V512" i="129" s="1"/>
  <c r="CR512" i="129" s="1"/>
  <c r="U486" i="129"/>
  <c r="V486" i="129" s="1"/>
  <c r="T238" i="129"/>
  <c r="T443" i="129"/>
  <c r="T505" i="129"/>
  <c r="T446" i="129"/>
  <c r="T378" i="129"/>
  <c r="T194" i="129"/>
  <c r="BD16" i="129"/>
  <c r="ET10" i="129"/>
  <c r="U405" i="129"/>
  <c r="V405" i="129" s="1"/>
  <c r="U491" i="129"/>
  <c r="V491" i="129" s="1"/>
  <c r="T214" i="129"/>
  <c r="U500" i="129"/>
  <c r="V500" i="129" s="1"/>
  <c r="T420" i="129"/>
  <c r="T294" i="129"/>
  <c r="T275" i="129"/>
  <c r="CG16" i="129"/>
  <c r="T462" i="129"/>
  <c r="T444" i="129"/>
  <c r="T489" i="129"/>
  <c r="U464" i="129"/>
  <c r="V464" i="129" s="1"/>
  <c r="T485" i="129"/>
  <c r="T198" i="129"/>
  <c r="U319" i="129"/>
  <c r="V319" i="129" s="1"/>
  <c r="T369" i="129"/>
  <c r="T267" i="129"/>
  <c r="FQ10" i="129"/>
  <c r="T424" i="129"/>
  <c r="T125" i="129"/>
  <c r="U537" i="129"/>
  <c r="V537" i="129" s="1"/>
  <c r="BS537" i="129" s="1"/>
  <c r="T436" i="129"/>
  <c r="T365" i="129"/>
  <c r="T331" i="129"/>
  <c r="FK10" i="129"/>
  <c r="U507" i="129"/>
  <c r="V507" i="129" s="1"/>
  <c r="U480" i="129"/>
  <c r="V480" i="129" s="1"/>
  <c r="T430" i="129"/>
  <c r="U402" i="129"/>
  <c r="V402" i="129" s="1"/>
  <c r="U397" i="129"/>
  <c r="V397" i="129" s="1"/>
  <c r="U528" i="129"/>
  <c r="V528" i="129" s="1"/>
  <c r="U543" i="129"/>
  <c r="V543" i="129" s="1"/>
  <c r="T466" i="129"/>
  <c r="T324" i="129"/>
  <c r="T291" i="129"/>
  <c r="T428" i="129"/>
  <c r="U458" i="129"/>
  <c r="V458" i="129" s="1"/>
  <c r="CR458" i="129" s="1"/>
  <c r="U429" i="129"/>
  <c r="V429" i="129" s="1"/>
  <c r="U418" i="129"/>
  <c r="V418" i="129" s="1"/>
  <c r="U366" i="129"/>
  <c r="V366" i="129" s="1"/>
  <c r="U316" i="129"/>
  <c r="V316" i="129" s="1"/>
  <c r="T246" i="129"/>
  <c r="T487" i="129"/>
  <c r="U521" i="129"/>
  <c r="V521" i="129" s="1"/>
  <c r="BS521" i="129" s="1"/>
  <c r="T479" i="129"/>
  <c r="T447" i="129"/>
  <c r="T440" i="129"/>
  <c r="T330" i="129"/>
  <c r="T336" i="129"/>
  <c r="T328" i="129"/>
  <c r="T322" i="129"/>
  <c r="U385" i="129"/>
  <c r="V385" i="129" s="1"/>
  <c r="T530" i="129"/>
  <c r="U516" i="129"/>
  <c r="V516" i="129" s="1"/>
  <c r="U445" i="129"/>
  <c r="V445" i="129" s="1"/>
  <c r="T406" i="129"/>
  <c r="T312" i="129"/>
  <c r="T242" i="129"/>
  <c r="T506" i="129"/>
  <c r="T454" i="129"/>
  <c r="U437" i="129"/>
  <c r="V437" i="129" s="1"/>
  <c r="T463" i="129"/>
  <c r="T408" i="129"/>
  <c r="U333" i="129"/>
  <c r="V333" i="129" s="1"/>
  <c r="T279" i="129"/>
  <c r="T526" i="129"/>
  <c r="T334" i="129"/>
  <c r="T263" i="129"/>
  <c r="T178" i="129"/>
  <c r="T55" i="129"/>
  <c r="BH20" i="129"/>
  <c r="L13" i="129"/>
  <c r="T432" i="129"/>
  <c r="T259" i="129"/>
  <c r="T354" i="129"/>
  <c r="T476" i="129"/>
  <c r="U465" i="129"/>
  <c r="V465" i="129" s="1"/>
  <c r="T450" i="129"/>
  <c r="T327" i="129"/>
  <c r="T234" i="129"/>
  <c r="BX11" i="129"/>
  <c r="CO364" i="129"/>
  <c r="CO314" i="129"/>
  <c r="CP263" i="129"/>
  <c r="AR263" i="129"/>
  <c r="AR314" i="129"/>
  <c r="CP314" i="129"/>
  <c r="CO298" i="129"/>
  <c r="CP292" i="129"/>
  <c r="AR292" i="129"/>
  <c r="CO274" i="129"/>
  <c r="AR268" i="129"/>
  <c r="CP268" i="129"/>
  <c r="CO299" i="129"/>
  <c r="CP290" i="129"/>
  <c r="AR290" i="129"/>
  <c r="AR274" i="129"/>
  <c r="CP274" i="129"/>
  <c r="CP289" i="129"/>
  <c r="AR289" i="129"/>
  <c r="CO257" i="129"/>
  <c r="AR247" i="129"/>
  <c r="CP247" i="129"/>
  <c r="AR239" i="129"/>
  <c r="CP239" i="129"/>
  <c r="AR231" i="129"/>
  <c r="CP231" i="129"/>
  <c r="AR207" i="129"/>
  <c r="CP207" i="129"/>
  <c r="CO193" i="129"/>
  <c r="CP187" i="129"/>
  <c r="AR187" i="129"/>
  <c r="CO251" i="129"/>
  <c r="CO223" i="129"/>
  <c r="CO207" i="129"/>
  <c r="CP197" i="129"/>
  <c r="AR197" i="129"/>
  <c r="AR234" i="129"/>
  <c r="CP234" i="129"/>
  <c r="CP218" i="129"/>
  <c r="AR218" i="129"/>
  <c r="CP202" i="129"/>
  <c r="AR202" i="129"/>
  <c r="CP186" i="129"/>
  <c r="AR186" i="129"/>
  <c r="CO249" i="129"/>
  <c r="CO237" i="129"/>
  <c r="CO174" i="129"/>
  <c r="AR168" i="129"/>
  <c r="CP168" i="129"/>
  <c r="CO158" i="129"/>
  <c r="CP152" i="129"/>
  <c r="AR152" i="129"/>
  <c r="CO142" i="129"/>
  <c r="AR136" i="129"/>
  <c r="CP136" i="129"/>
  <c r="CO126" i="129"/>
  <c r="CO228" i="129"/>
  <c r="CO212" i="129"/>
  <c r="CP182" i="129"/>
  <c r="AR182" i="129"/>
  <c r="CP178" i="129"/>
  <c r="AR178" i="129"/>
  <c r="CO168" i="129"/>
  <c r="AR162" i="129"/>
  <c r="CP162" i="129"/>
  <c r="CO136" i="129"/>
  <c r="AR130" i="129"/>
  <c r="CP130" i="129"/>
  <c r="CO153" i="129"/>
  <c r="AR102" i="129"/>
  <c r="CP102" i="129"/>
  <c r="CP86" i="129"/>
  <c r="AR86" i="129"/>
  <c r="CO44" i="129"/>
  <c r="AR129" i="129"/>
  <c r="CP129" i="129"/>
  <c r="CO269" i="129"/>
  <c r="CO66" i="129"/>
  <c r="CP60" i="129"/>
  <c r="AR60" i="129"/>
  <c r="AR40" i="129"/>
  <c r="CP40" i="129"/>
  <c r="CO57" i="129"/>
  <c r="CP27" i="129"/>
  <c r="AR27" i="129"/>
  <c r="CO529" i="129"/>
  <c r="CP455" i="129"/>
  <c r="AR455" i="129"/>
  <c r="CO458" i="129"/>
  <c r="CP446" i="129"/>
  <c r="AR446" i="129"/>
  <c r="AR430" i="129"/>
  <c r="CP430" i="129"/>
  <c r="CO445" i="129"/>
  <c r="CO421" i="129"/>
  <c r="CO401" i="129"/>
  <c r="CO381" i="129"/>
  <c r="CO317" i="129"/>
  <c r="CO218" i="129"/>
  <c r="CO259" i="129"/>
  <c r="CO186" i="129"/>
  <c r="CO75" i="129"/>
  <c r="CO512" i="129"/>
  <c r="CO440" i="129"/>
  <c r="CP407" i="129"/>
  <c r="AR407" i="129"/>
  <c r="CO347" i="129"/>
  <c r="CO336" i="129"/>
  <c r="CO306" i="129"/>
  <c r="CO280" i="129"/>
  <c r="AR261" i="129"/>
  <c r="CP261" i="129"/>
  <c r="CO252" i="129"/>
  <c r="CP208" i="129"/>
  <c r="AR208" i="129"/>
  <c r="AR81" i="129"/>
  <c r="CP81" i="129"/>
  <c r="CO528" i="129"/>
  <c r="CO472" i="129"/>
  <c r="CO390" i="129"/>
  <c r="CO320" i="129"/>
  <c r="CO83" i="129"/>
  <c r="CP212" i="129"/>
  <c r="AR212" i="129"/>
  <c r="CP220" i="129"/>
  <c r="AR220" i="129"/>
  <c r="CP165" i="129"/>
  <c r="AR165" i="129"/>
  <c r="CC20" i="129"/>
  <c r="CP532" i="129"/>
  <c r="AR532" i="129"/>
  <c r="CO386" i="129"/>
  <c r="AR519" i="129"/>
  <c r="CP519" i="129"/>
  <c r="CO514" i="129"/>
  <c r="CO488" i="129"/>
  <c r="CO459" i="129"/>
  <c r="CP459" i="129"/>
  <c r="AR459" i="129"/>
  <c r="CO462" i="129"/>
  <c r="AR402" i="129"/>
  <c r="CP402" i="129"/>
  <c r="AR377" i="129"/>
  <c r="CP377" i="129"/>
  <c r="CO420" i="129"/>
  <c r="AR364" i="129"/>
  <c r="CP364" i="129"/>
  <c r="AR388" i="129"/>
  <c r="CP388" i="129"/>
  <c r="AR307" i="129"/>
  <c r="CP307" i="129"/>
  <c r="AR367" i="129"/>
  <c r="CP367" i="129"/>
  <c r="CO335" i="129"/>
  <c r="CO346" i="129"/>
  <c r="CP283" i="129"/>
  <c r="AR283" i="129"/>
  <c r="CP310" i="129"/>
  <c r="AR310" i="129"/>
  <c r="CO278" i="129"/>
  <c r="CO254" i="129"/>
  <c r="AR304" i="129"/>
  <c r="CP304" i="129"/>
  <c r="CP258" i="129"/>
  <c r="AR258" i="129"/>
  <c r="CO261" i="129"/>
  <c r="CO221" i="129"/>
  <c r="CO197" i="129"/>
  <c r="CP175" i="129"/>
  <c r="AR175" i="129"/>
  <c r="CO243" i="129"/>
  <c r="AR233" i="129"/>
  <c r="CP233" i="129"/>
  <c r="CP217" i="129"/>
  <c r="AR217" i="129"/>
  <c r="AR201" i="129"/>
  <c r="CP201" i="129"/>
  <c r="CO191" i="129"/>
  <c r="CO281" i="129"/>
  <c r="CO184" i="129"/>
  <c r="AR112" i="129"/>
  <c r="CP112" i="129"/>
  <c r="CO106" i="129"/>
  <c r="CO216" i="129"/>
  <c r="AR174" i="129"/>
  <c r="CP174" i="129"/>
  <c r="CO148" i="129"/>
  <c r="AR142" i="129"/>
  <c r="CP142" i="129"/>
  <c r="AR122" i="129"/>
  <c r="CP122" i="129"/>
  <c r="AR106" i="129"/>
  <c r="CP106" i="129"/>
  <c r="CP248" i="129"/>
  <c r="AR248" i="129"/>
  <c r="AR171" i="129"/>
  <c r="CP171" i="129"/>
  <c r="AR155" i="129"/>
  <c r="CP155" i="129"/>
  <c r="CP139" i="129"/>
  <c r="AR139" i="129"/>
  <c r="CO173" i="129"/>
  <c r="CO129" i="129"/>
  <c r="CO113" i="129"/>
  <c r="CO96" i="129"/>
  <c r="CO80" i="129"/>
  <c r="CP70" i="129"/>
  <c r="AR70" i="129"/>
  <c r="CO64" i="129"/>
  <c r="CP54" i="129"/>
  <c r="AR54" i="129"/>
  <c r="CP38" i="129"/>
  <c r="AR38" i="129"/>
  <c r="CP125" i="129"/>
  <c r="AR125" i="129"/>
  <c r="CP99" i="129"/>
  <c r="AR99" i="129"/>
  <c r="CP71" i="129"/>
  <c r="AR71" i="129"/>
  <c r="CP59" i="129"/>
  <c r="AR59" i="129"/>
  <c r="CO102" i="129"/>
  <c r="CP96" i="129"/>
  <c r="AR96" i="129"/>
  <c r="CP88" i="129"/>
  <c r="AR88" i="129"/>
  <c r="CO26" i="129"/>
  <c r="AR25" i="129"/>
  <c r="CP25" i="129"/>
  <c r="CO50" i="129"/>
  <c r="AR522" i="129"/>
  <c r="CP522" i="129"/>
  <c r="AR475" i="129"/>
  <c r="CP475" i="129"/>
  <c r="CP454" i="129"/>
  <c r="AR454" i="129"/>
  <c r="CO460" i="129"/>
  <c r="CO441" i="129"/>
  <c r="CP406" i="129"/>
  <c r="AR406" i="129"/>
  <c r="CO464" i="129"/>
  <c r="CO409" i="129"/>
  <c r="CO328" i="129"/>
  <c r="CO305" i="129"/>
  <c r="CO242" i="129"/>
  <c r="AR196" i="129"/>
  <c r="CP196" i="129"/>
  <c r="CP169" i="129"/>
  <c r="AR169" i="129"/>
  <c r="CO167" i="129"/>
  <c r="AR57" i="129"/>
  <c r="CP57" i="129"/>
  <c r="CP515" i="129"/>
  <c r="AR515" i="129"/>
  <c r="CO533" i="129"/>
  <c r="CO511" i="129"/>
  <c r="CO465" i="129"/>
  <c r="AR414" i="129"/>
  <c r="CP414" i="129"/>
  <c r="CP240" i="129"/>
  <c r="AR240" i="129"/>
  <c r="CP157" i="129"/>
  <c r="AR157" i="129"/>
  <c r="CO147" i="129"/>
  <c r="CO119" i="129"/>
  <c r="AR73" i="129"/>
  <c r="CP73" i="129"/>
  <c r="CO31" i="129"/>
  <c r="CO404" i="129"/>
  <c r="CO344" i="129"/>
  <c r="CP232" i="129"/>
  <c r="AR232" i="129"/>
  <c r="AR200" i="129"/>
  <c r="CP200" i="129"/>
  <c r="CO355" i="129"/>
  <c r="CO434" i="129"/>
  <c r="CP531" i="129"/>
  <c r="AR531" i="129"/>
  <c r="CO412" i="129"/>
  <c r="CO453" i="129"/>
  <c r="CO139" i="129"/>
  <c r="CP538" i="129"/>
  <c r="AR538" i="129"/>
  <c r="CP530" i="129"/>
  <c r="AR530" i="129"/>
  <c r="CP499" i="129"/>
  <c r="AR499" i="129"/>
  <c r="CP488" i="129"/>
  <c r="AR488" i="129"/>
  <c r="AS477" i="129"/>
  <c r="CQ477" i="129"/>
  <c r="AR401" i="129"/>
  <c r="CP401" i="129"/>
  <c r="CP416" i="129"/>
  <c r="AR416" i="129"/>
  <c r="AR344" i="129"/>
  <c r="CP344" i="129"/>
  <c r="CP535" i="129"/>
  <c r="AR535" i="129"/>
  <c r="CP507" i="129"/>
  <c r="AR507" i="129"/>
  <c r="CO519" i="129"/>
  <c r="CP516" i="129"/>
  <c r="AR516" i="129"/>
  <c r="AR505" i="129"/>
  <c r="CP505" i="129"/>
  <c r="AR493" i="129"/>
  <c r="CP493" i="129"/>
  <c r="AR480" i="129"/>
  <c r="CP480" i="129"/>
  <c r="CP467" i="129"/>
  <c r="AR467" i="129"/>
  <c r="CO471" i="129"/>
  <c r="CP458" i="129"/>
  <c r="AR458" i="129"/>
  <c r="CO438" i="129"/>
  <c r="CO450" i="129"/>
  <c r="CO442" i="129"/>
  <c r="CP412" i="129"/>
  <c r="AR412" i="129"/>
  <c r="CO372" i="129"/>
  <c r="CO370" i="129"/>
  <c r="AR348" i="129"/>
  <c r="CP348" i="129"/>
  <c r="CO414" i="129"/>
  <c r="CO383" i="129"/>
  <c r="AR378" i="129"/>
  <c r="CP378" i="129"/>
  <c r="CO360" i="129"/>
  <c r="CP335" i="129"/>
  <c r="AR335" i="129"/>
  <c r="AR328" i="129"/>
  <c r="CP328" i="129"/>
  <c r="CO413" i="129"/>
  <c r="CO339" i="129"/>
  <c r="CO331" i="129"/>
  <c r="CO327" i="129"/>
  <c r="AR400" i="129"/>
  <c r="CP400" i="129"/>
  <c r="CP334" i="129"/>
  <c r="AR334" i="129"/>
  <c r="CO192" i="129"/>
  <c r="BS541" i="129"/>
  <c r="CR541" i="129"/>
  <c r="CQ540" i="129"/>
  <c r="AS540" i="129"/>
  <c r="CP536" i="129"/>
  <c r="AR536" i="129"/>
  <c r="CO537" i="129"/>
  <c r="CP506" i="129"/>
  <c r="AR506" i="129"/>
  <c r="CO501" i="129"/>
  <c r="AR492" i="129"/>
  <c r="CP492" i="129"/>
  <c r="CO516" i="129"/>
  <c r="CO496" i="129"/>
  <c r="CP502" i="129"/>
  <c r="AR502" i="129"/>
  <c r="AR491" i="129"/>
  <c r="CP491" i="129"/>
  <c r="AR482" i="129"/>
  <c r="CP482" i="129"/>
  <c r="CP483" i="129"/>
  <c r="AR483" i="129"/>
  <c r="CP479" i="129"/>
  <c r="AR479" i="129"/>
  <c r="CP476" i="129"/>
  <c r="AR476" i="129"/>
  <c r="CQ474" i="129"/>
  <c r="AS474" i="129"/>
  <c r="CP465" i="129"/>
  <c r="AR465" i="129"/>
  <c r="CO466" i="129"/>
  <c r="AR451" i="129"/>
  <c r="CP451" i="129"/>
  <c r="CP444" i="129"/>
  <c r="AR444" i="129"/>
  <c r="CP449" i="129"/>
  <c r="AR449" i="129"/>
  <c r="CP429" i="129"/>
  <c r="AR429" i="129"/>
  <c r="AR436" i="129"/>
  <c r="CP436" i="129"/>
  <c r="CO431" i="129"/>
  <c r="AR413" i="129"/>
  <c r="CP413" i="129"/>
  <c r="CP397" i="129"/>
  <c r="AR397" i="129"/>
  <c r="CP435" i="129"/>
  <c r="AR435" i="129"/>
  <c r="CO424" i="129"/>
  <c r="CP396" i="129"/>
  <c r="AR396" i="129"/>
  <c r="BS398" i="129"/>
  <c r="CR398" i="129"/>
  <c r="AR372" i="129"/>
  <c r="CP372" i="129"/>
  <c r="CP366" i="129"/>
  <c r="AR366" i="129"/>
  <c r="AR315" i="129"/>
  <c r="CP315" i="129"/>
  <c r="CO384" i="129"/>
  <c r="CO338" i="129"/>
  <c r="CP332" i="129"/>
  <c r="AR332" i="129"/>
  <c r="CP316" i="129"/>
  <c r="AR316" i="129"/>
  <c r="CO343" i="129"/>
  <c r="CP321" i="129"/>
  <c r="AR321" i="129"/>
  <c r="CO307" i="129"/>
  <c r="CO400" i="129"/>
  <c r="CO362" i="129"/>
  <c r="CP357" i="129"/>
  <c r="AR357" i="129"/>
  <c r="AR351" i="129"/>
  <c r="CP351" i="129"/>
  <c r="AR271" i="129"/>
  <c r="CP271" i="129"/>
  <c r="CO303" i="129"/>
  <c r="AR300" i="129"/>
  <c r="CP300" i="129"/>
  <c r="CP296" i="129"/>
  <c r="AR296" i="129"/>
  <c r="CO282" i="129"/>
  <c r="CP272" i="129"/>
  <c r="AR272" i="129"/>
  <c r="CP286" i="129"/>
  <c r="AR286" i="129"/>
  <c r="AR270" i="129"/>
  <c r="CP270" i="129"/>
  <c r="CO326" i="129"/>
  <c r="CP281" i="129"/>
  <c r="AR281" i="129"/>
  <c r="CP211" i="129"/>
  <c r="AR211" i="129"/>
  <c r="CO201" i="129"/>
  <c r="CP191" i="129"/>
  <c r="AR191" i="129"/>
  <c r="CO181" i="129"/>
  <c r="CO247" i="129"/>
  <c r="CO227" i="129"/>
  <c r="CO211" i="129"/>
  <c r="CP185" i="129"/>
  <c r="AR185" i="129"/>
  <c r="CO179" i="129"/>
  <c r="CO289" i="129"/>
  <c r="CP246" i="129"/>
  <c r="AR246" i="129"/>
  <c r="AR230" i="129"/>
  <c r="CP230" i="129"/>
  <c r="CP214" i="129"/>
  <c r="AR214" i="129"/>
  <c r="CP198" i="129"/>
  <c r="AR198" i="129"/>
  <c r="CP277" i="129"/>
  <c r="AR277" i="129"/>
  <c r="CO245" i="129"/>
  <c r="CO178" i="129"/>
  <c r="AR172" i="129"/>
  <c r="CP172" i="129"/>
  <c r="CO162" i="129"/>
  <c r="AR156" i="129"/>
  <c r="CP156" i="129"/>
  <c r="CO146" i="129"/>
  <c r="AR140" i="129"/>
  <c r="CP140" i="129"/>
  <c r="CO130" i="129"/>
  <c r="CP124" i="129"/>
  <c r="AR124" i="129"/>
  <c r="CO118" i="129"/>
  <c r="CO293" i="129"/>
  <c r="CO220" i="129"/>
  <c r="CO204" i="129"/>
  <c r="CO160" i="129"/>
  <c r="CP154" i="129"/>
  <c r="AR154" i="129"/>
  <c r="CO128" i="129"/>
  <c r="CO157" i="129"/>
  <c r="CO141" i="129"/>
  <c r="CO107" i="129"/>
  <c r="CP90" i="129"/>
  <c r="AR90" i="129"/>
  <c r="CP74" i="129"/>
  <c r="AR74" i="129"/>
  <c r="CP58" i="129"/>
  <c r="AR58" i="129"/>
  <c r="CO48" i="129"/>
  <c r="CO32" i="129"/>
  <c r="CO120" i="129"/>
  <c r="CP87" i="129"/>
  <c r="AR87" i="129"/>
  <c r="AR79" i="129"/>
  <c r="CP79" i="129"/>
  <c r="AS70" i="129"/>
  <c r="CQ70" i="129"/>
  <c r="CP121" i="129"/>
  <c r="AR121" i="129"/>
  <c r="CO70" i="129"/>
  <c r="AR64" i="129"/>
  <c r="CP64" i="129"/>
  <c r="CP52" i="129"/>
  <c r="AR52" i="129"/>
  <c r="AR36" i="129"/>
  <c r="CP36" i="129"/>
  <c r="CP97" i="129"/>
  <c r="AR97" i="129"/>
  <c r="AR49" i="129"/>
  <c r="CP49" i="129"/>
  <c r="CO101" i="129"/>
  <c r="CO61" i="129"/>
  <c r="CO38" i="129"/>
  <c r="CO90" i="129"/>
  <c r="CO69" i="129"/>
  <c r="CO543" i="129"/>
  <c r="CO495" i="129"/>
  <c r="CQ458" i="129"/>
  <c r="AS458" i="129"/>
  <c r="AR431" i="129"/>
  <c r="CP431" i="129"/>
  <c r="CP399" i="129"/>
  <c r="AR399" i="129"/>
  <c r="AR379" i="129"/>
  <c r="CP379" i="129"/>
  <c r="CR355" i="129"/>
  <c r="BS355" i="129"/>
  <c r="CO312" i="129"/>
  <c r="CO279" i="129"/>
  <c r="CO300" i="129"/>
  <c r="CO226" i="129"/>
  <c r="CO214" i="129"/>
  <c r="CO206" i="129"/>
  <c r="CP145" i="129"/>
  <c r="AR145" i="129"/>
  <c r="CO135" i="129"/>
  <c r="CO121" i="129"/>
  <c r="CO117" i="129"/>
  <c r="CO43" i="129"/>
  <c r="CP41" i="129"/>
  <c r="AR41" i="129"/>
  <c r="CO30" i="129"/>
  <c r="AS512" i="129"/>
  <c r="CQ512" i="129"/>
  <c r="BS474" i="129"/>
  <c r="CR474" i="129"/>
  <c r="CO373" i="129"/>
  <c r="CO428" i="129"/>
  <c r="CO385" i="129"/>
  <c r="CO352" i="129"/>
  <c r="AR257" i="129"/>
  <c r="CP257" i="129"/>
  <c r="CO253" i="129"/>
  <c r="CP149" i="129"/>
  <c r="AR149" i="129"/>
  <c r="CO63" i="129"/>
  <c r="CO492" i="129"/>
  <c r="CO517" i="129"/>
  <c r="AR523" i="129"/>
  <c r="CP523" i="129"/>
  <c r="CO524" i="129"/>
  <c r="CO402" i="129"/>
  <c r="CO163" i="129"/>
  <c r="CO198" i="129"/>
  <c r="CO490" i="129"/>
  <c r="CO467" i="129"/>
  <c r="CO455" i="129"/>
  <c r="AR418" i="129"/>
  <c r="CP418" i="129"/>
  <c r="CO323" i="129"/>
  <c r="CP541" i="129"/>
  <c r="AR541" i="129"/>
  <c r="CP543" i="129"/>
  <c r="AR543" i="129"/>
  <c r="AR439" i="129"/>
  <c r="CP439" i="129"/>
  <c r="AR426" i="129"/>
  <c r="CP426" i="129"/>
  <c r="AR373" i="129"/>
  <c r="CP373" i="129"/>
  <c r="CO387" i="129"/>
  <c r="CP422" i="129"/>
  <c r="AR422" i="129"/>
  <c r="CO405" i="129"/>
  <c r="CO392" i="129"/>
  <c r="AR339" i="129"/>
  <c r="CP339" i="129"/>
  <c r="CP347" i="129"/>
  <c r="AR347" i="129"/>
  <c r="CP350" i="129"/>
  <c r="AR350" i="129"/>
  <c r="CP330" i="129"/>
  <c r="AR330" i="129"/>
  <c r="AR291" i="129"/>
  <c r="CP291" i="129"/>
  <c r="CO286" i="129"/>
  <c r="CP276" i="129"/>
  <c r="AR276" i="129"/>
  <c r="CO258" i="129"/>
  <c r="CO318" i="129"/>
  <c r="CP219" i="129"/>
  <c r="AR219" i="129"/>
  <c r="CP195" i="129"/>
  <c r="AR195" i="129"/>
  <c r="CO250" i="129"/>
  <c r="AR237" i="129"/>
  <c r="CP237" i="129"/>
  <c r="CP221" i="129"/>
  <c r="AR221" i="129"/>
  <c r="AR205" i="129"/>
  <c r="CP205" i="129"/>
  <c r="CO195" i="129"/>
  <c r="CO297" i="129"/>
  <c r="CO233" i="129"/>
  <c r="AR104" i="129"/>
  <c r="CP104" i="129"/>
  <c r="CO232" i="129"/>
  <c r="CO172" i="129"/>
  <c r="AR166" i="129"/>
  <c r="CP166" i="129"/>
  <c r="CO140" i="129"/>
  <c r="AR134" i="129"/>
  <c r="CP134" i="129"/>
  <c r="AR118" i="129"/>
  <c r="CP118" i="129"/>
  <c r="CP285" i="129"/>
  <c r="AR285" i="129"/>
  <c r="CP151" i="129"/>
  <c r="AR151" i="129"/>
  <c r="CP135" i="129"/>
  <c r="AR135" i="129"/>
  <c r="CO100" i="129"/>
  <c r="CO84" i="129"/>
  <c r="CP42" i="129"/>
  <c r="AR42" i="129"/>
  <c r="CO116" i="129"/>
  <c r="AR95" i="129"/>
  <c r="CP95" i="129"/>
  <c r="CP55" i="129"/>
  <c r="AR55" i="129"/>
  <c r="AR47" i="129"/>
  <c r="CP47" i="129"/>
  <c r="CP39" i="129"/>
  <c r="AR39" i="129"/>
  <c r="AR31" i="129"/>
  <c r="CP31" i="129"/>
  <c r="AR117" i="129"/>
  <c r="CP117" i="129"/>
  <c r="AR113" i="129"/>
  <c r="CP113" i="129"/>
  <c r="CP109" i="129"/>
  <c r="AR109" i="129"/>
  <c r="AR105" i="129"/>
  <c r="CP105" i="129"/>
  <c r="CP100" i="129"/>
  <c r="AR100" i="129"/>
  <c r="CP84" i="129"/>
  <c r="AR84" i="129"/>
  <c r="CO74" i="129"/>
  <c r="CP77" i="129"/>
  <c r="AR77" i="129"/>
  <c r="CO42" i="129"/>
  <c r="CO24" i="129"/>
  <c r="CO78" i="129"/>
  <c r="CO49" i="129"/>
  <c r="AS521" i="129"/>
  <c r="CQ521" i="129"/>
  <c r="AS493" i="129"/>
  <c r="CQ493" i="129"/>
  <c r="CO508" i="129"/>
  <c r="CO481" i="129"/>
  <c r="CO473" i="129"/>
  <c r="CO418" i="129"/>
  <c r="CO396" i="129"/>
  <c r="CO337" i="129"/>
  <c r="CO325" i="129"/>
  <c r="CO238" i="129"/>
  <c r="CO264" i="129"/>
  <c r="CO143" i="129"/>
  <c r="CO131" i="129"/>
  <c r="CO104" i="129"/>
  <c r="CO55" i="129"/>
  <c r="CO159" i="129"/>
  <c r="CO151" i="129"/>
  <c r="CO59" i="129"/>
  <c r="AR501" i="129"/>
  <c r="CP501" i="129"/>
  <c r="CO532" i="129"/>
  <c r="CO461" i="129"/>
  <c r="CO426" i="129"/>
  <c r="CO369" i="129"/>
  <c r="CO296" i="129"/>
  <c r="CP61" i="129"/>
  <c r="AR61" i="129"/>
  <c r="CP423" i="129"/>
  <c r="AR423" i="129"/>
  <c r="CO329" i="129"/>
  <c r="CO321" i="129"/>
  <c r="CO313" i="129"/>
  <c r="CO268" i="129"/>
  <c r="CO155" i="129"/>
  <c r="AR141" i="129"/>
  <c r="CP141" i="129"/>
  <c r="CO127" i="129"/>
  <c r="CP387" i="129"/>
  <c r="AR387" i="129"/>
  <c r="CO531" i="129"/>
  <c r="CP468" i="129"/>
  <c r="AR468" i="129"/>
  <c r="CP433" i="129"/>
  <c r="AR433" i="129"/>
  <c r="CO454" i="129"/>
  <c r="CO407" i="129"/>
  <c r="CP376" i="129"/>
  <c r="AR376" i="129"/>
  <c r="CO403" i="129"/>
  <c r="CP365" i="129"/>
  <c r="AR365" i="129"/>
  <c r="CP361" i="129"/>
  <c r="AR361" i="129"/>
  <c r="CO349" i="129"/>
  <c r="AR317" i="129"/>
  <c r="CP317" i="129"/>
  <c r="CP524" i="129"/>
  <c r="AR524" i="129"/>
  <c r="CP512" i="129"/>
  <c r="AR512" i="129"/>
  <c r="AR497" i="129"/>
  <c r="CP497" i="129"/>
  <c r="CR477" i="129"/>
  <c r="BS477" i="129"/>
  <c r="CP469" i="129"/>
  <c r="AR469" i="129"/>
  <c r="AR452" i="129"/>
  <c r="CP452" i="129"/>
  <c r="CP478" i="129"/>
  <c r="AR478" i="129"/>
  <c r="CO435" i="129"/>
  <c r="AR389" i="129"/>
  <c r="CP389" i="129"/>
  <c r="CP470" i="129"/>
  <c r="AR470" i="129"/>
  <c r="CP384" i="129"/>
  <c r="AR384" i="129"/>
  <c r="AR360" i="129"/>
  <c r="CP360" i="129"/>
  <c r="CO397" i="129"/>
  <c r="AR323" i="129"/>
  <c r="CP323" i="129"/>
  <c r="CO357" i="129"/>
  <c r="CO350" i="129"/>
  <c r="CO365" i="129"/>
  <c r="AR325" i="129"/>
  <c r="CP325" i="129"/>
  <c r="CP306" i="129"/>
  <c r="AR306" i="129"/>
  <c r="CP252" i="129"/>
  <c r="AR252" i="129"/>
  <c r="CO256" i="129"/>
  <c r="CO225" i="129"/>
  <c r="AR167" i="129"/>
  <c r="CP167" i="129"/>
  <c r="AS542" i="129"/>
  <c r="CQ542" i="129"/>
  <c r="CQ541" i="129"/>
  <c r="AS541" i="129"/>
  <c r="BS540" i="129"/>
  <c r="CR540" i="129"/>
  <c r="CO534" i="129"/>
  <c r="CQ531" i="129"/>
  <c r="AS531" i="129"/>
  <c r="CP517" i="129"/>
  <c r="AR517" i="129"/>
  <c r="CO510" i="129"/>
  <c r="AR494" i="129"/>
  <c r="CP494" i="129"/>
  <c r="CO502" i="129"/>
  <c r="CP495" i="129"/>
  <c r="AR495" i="129"/>
  <c r="CO479" i="129"/>
  <c r="AR474" i="129"/>
  <c r="CP474" i="129"/>
  <c r="CP464" i="129"/>
  <c r="AR464" i="129"/>
  <c r="AR466" i="129"/>
  <c r="CP466" i="129"/>
  <c r="CP460" i="129"/>
  <c r="AR460" i="129"/>
  <c r="AR453" i="129"/>
  <c r="CP453" i="129"/>
  <c r="CO439" i="129"/>
  <c r="CP425" i="129"/>
  <c r="AR425" i="129"/>
  <c r="CO485" i="129"/>
  <c r="AR420" i="129"/>
  <c r="CP420" i="129"/>
  <c r="CP409" i="129"/>
  <c r="AR409" i="129"/>
  <c r="CP392" i="129"/>
  <c r="AR392" i="129"/>
  <c r="CO415" i="129"/>
  <c r="AR410" i="129"/>
  <c r="CP410" i="129"/>
  <c r="CO429" i="129"/>
  <c r="CO406" i="129"/>
  <c r="CO398" i="129"/>
  <c r="CP390" i="129"/>
  <c r="AR390" i="129"/>
  <c r="CO380" i="129"/>
  <c r="CO371" i="129"/>
  <c r="AR368" i="129"/>
  <c r="CP368" i="129"/>
  <c r="CO422" i="129"/>
  <c r="CO419" i="129"/>
  <c r="AR386" i="129"/>
  <c r="CP386" i="129"/>
  <c r="AR354" i="129"/>
  <c r="CP354" i="129"/>
  <c r="AR408" i="129"/>
  <c r="CP408" i="129"/>
  <c r="CO359" i="129"/>
  <c r="AR353" i="129"/>
  <c r="CP353" i="129"/>
  <c r="CO342" i="129"/>
  <c r="AR336" i="129"/>
  <c r="CP336" i="129"/>
  <c r="CO348" i="129"/>
  <c r="AR337" i="129"/>
  <c r="CP337" i="129"/>
  <c r="AR329" i="129"/>
  <c r="CP329" i="129"/>
  <c r="CO311" i="129"/>
  <c r="AR305" i="129"/>
  <c r="CP305" i="129"/>
  <c r="CP299" i="129"/>
  <c r="AR299" i="129"/>
  <c r="AR279" i="129"/>
  <c r="CP279" i="129"/>
  <c r="CP259" i="129"/>
  <c r="AR259" i="129"/>
  <c r="AR280" i="129"/>
  <c r="CP280" i="129"/>
  <c r="CO262" i="129"/>
  <c r="CP302" i="129"/>
  <c r="AR302" i="129"/>
  <c r="AR298" i="129"/>
  <c r="CP298" i="129"/>
  <c r="CP282" i="129"/>
  <c r="AR282" i="129"/>
  <c r="CP266" i="129"/>
  <c r="AR266" i="129"/>
  <c r="CP273" i="129"/>
  <c r="AR273" i="129"/>
  <c r="AR243" i="129"/>
  <c r="CP243" i="129"/>
  <c r="CP235" i="129"/>
  <c r="AR235" i="129"/>
  <c r="CO205" i="129"/>
  <c r="CP199" i="129"/>
  <c r="AR199" i="129"/>
  <c r="CP179" i="129"/>
  <c r="AR179" i="129"/>
  <c r="AR253" i="129"/>
  <c r="CP253" i="129"/>
  <c r="CP241" i="129"/>
  <c r="AR241" i="129"/>
  <c r="CO231" i="129"/>
  <c r="CO215" i="129"/>
  <c r="CO199" i="129"/>
  <c r="AR189" i="129"/>
  <c r="CP189" i="129"/>
  <c r="AR177" i="129"/>
  <c r="CP177" i="129"/>
  <c r="AR242" i="129"/>
  <c r="CP242" i="129"/>
  <c r="CP226" i="129"/>
  <c r="AR226" i="129"/>
  <c r="AR210" i="129"/>
  <c r="CP210" i="129"/>
  <c r="AR194" i="129"/>
  <c r="CP194" i="129"/>
  <c r="CO217" i="129"/>
  <c r="CO182" i="129"/>
  <c r="CO166" i="129"/>
  <c r="AR160" i="129"/>
  <c r="CP160" i="129"/>
  <c r="CO150" i="129"/>
  <c r="CP144" i="129"/>
  <c r="AR144" i="129"/>
  <c r="CO134" i="129"/>
  <c r="CP128" i="129"/>
  <c r="AR128" i="129"/>
  <c r="AR116" i="129"/>
  <c r="CP116" i="129"/>
  <c r="CO110" i="129"/>
  <c r="CO236" i="129"/>
  <c r="CO196" i="129"/>
  <c r="CP184" i="129"/>
  <c r="AR184" i="129"/>
  <c r="CP180" i="129"/>
  <c r="AR180" i="129"/>
  <c r="CO152" i="129"/>
  <c r="AR146" i="129"/>
  <c r="CP146" i="129"/>
  <c r="CO161" i="129"/>
  <c r="CO145" i="129"/>
  <c r="CO133" i="129"/>
  <c r="CO111" i="129"/>
  <c r="AR94" i="129"/>
  <c r="CP94" i="129"/>
  <c r="CP78" i="129"/>
  <c r="AR78" i="129"/>
  <c r="AR62" i="129"/>
  <c r="CP62" i="129"/>
  <c r="CO52" i="129"/>
  <c r="CO36" i="129"/>
  <c r="CO112" i="129"/>
  <c r="CP68" i="129"/>
  <c r="AR68" i="129"/>
  <c r="CO58" i="129"/>
  <c r="AR48" i="129"/>
  <c r="CP48" i="129"/>
  <c r="CP32" i="129"/>
  <c r="AR32" i="129"/>
  <c r="CP89" i="129"/>
  <c r="AR89" i="129"/>
  <c r="AR24" i="129"/>
  <c r="CP24" i="129"/>
  <c r="CO29" i="129"/>
  <c r="AR101" i="129"/>
  <c r="CP101" i="129"/>
  <c r="CO73" i="129"/>
  <c r="CO65" i="129"/>
  <c r="CP53" i="129"/>
  <c r="AR53" i="129"/>
  <c r="CO37" i="129"/>
  <c r="CP29" i="129"/>
  <c r="AR29" i="129"/>
  <c r="CO97" i="129"/>
  <c r="CO89" i="129"/>
  <c r="CO28" i="129"/>
  <c r="CO25" i="129"/>
  <c r="CP477" i="129"/>
  <c r="AR477" i="129"/>
  <c r="CO452" i="129"/>
  <c r="CO457" i="129"/>
  <c r="AR424" i="129"/>
  <c r="CP424" i="129"/>
  <c r="CO377" i="129"/>
  <c r="CO210" i="129"/>
  <c r="CP192" i="129"/>
  <c r="AR192" i="129"/>
  <c r="CP161" i="129"/>
  <c r="AR161" i="129"/>
  <c r="CO39" i="129"/>
  <c r="CP37" i="129"/>
  <c r="AR37" i="129"/>
  <c r="CO27" i="129"/>
  <c r="CP490" i="129"/>
  <c r="AR490" i="129"/>
  <c r="CO487" i="129"/>
  <c r="CO389" i="129"/>
  <c r="AR415" i="129"/>
  <c r="CP415" i="129"/>
  <c r="CO295" i="129"/>
  <c r="CO190" i="129"/>
  <c r="CP204" i="129"/>
  <c r="AR204" i="129"/>
  <c r="BS542" i="129"/>
  <c r="CR542" i="129"/>
  <c r="CO469" i="129"/>
  <c r="CO499" i="129"/>
  <c r="CO341" i="129"/>
  <c r="AR228" i="129"/>
  <c r="CP228" i="129"/>
  <c r="AR236" i="129"/>
  <c r="CP236" i="129"/>
  <c r="CO291" i="129"/>
  <c r="CO67" i="129"/>
  <c r="CO103" i="129"/>
  <c r="CO287" i="129"/>
  <c r="CO361" i="129"/>
  <c r="CO538" i="129"/>
  <c r="AR514" i="129"/>
  <c r="CP514" i="129"/>
  <c r="CO500" i="129"/>
  <c r="CP457" i="129"/>
  <c r="AR457" i="129"/>
  <c r="CO451" i="129"/>
  <c r="AR393" i="129"/>
  <c r="CP393" i="129"/>
  <c r="CO388" i="129"/>
  <c r="CO395" i="129"/>
  <c r="CP343" i="129"/>
  <c r="AR343" i="129"/>
  <c r="CO351" i="129"/>
  <c r="CP308" i="129"/>
  <c r="AR308" i="129"/>
  <c r="AR542" i="129"/>
  <c r="CP542" i="129"/>
  <c r="CP521" i="129"/>
  <c r="AR521" i="129"/>
  <c r="AR520" i="129"/>
  <c r="CP520" i="129"/>
  <c r="CO509" i="129"/>
  <c r="CO505" i="129"/>
  <c r="CO480" i="129"/>
  <c r="CP498" i="129"/>
  <c r="AR498" i="129"/>
  <c r="CO535" i="129"/>
  <c r="CP525" i="129"/>
  <c r="AR525" i="129"/>
  <c r="AR508" i="129"/>
  <c r="CP508" i="129"/>
  <c r="AS519" i="129"/>
  <c r="CQ519" i="129"/>
  <c r="CO507" i="129"/>
  <c r="CO494" i="129"/>
  <c r="AR473" i="129"/>
  <c r="CP473" i="129"/>
  <c r="CO477" i="129"/>
  <c r="CO474" i="129"/>
  <c r="CP462" i="129"/>
  <c r="AR462" i="129"/>
  <c r="AR447" i="129"/>
  <c r="CP447" i="129"/>
  <c r="CO456" i="129"/>
  <c r="CO399" i="129"/>
  <c r="AR385" i="129"/>
  <c r="CP385" i="129"/>
  <c r="CO470" i="129"/>
  <c r="CP374" i="129"/>
  <c r="AR374" i="129"/>
  <c r="CO391" i="129"/>
  <c r="CP370" i="129"/>
  <c r="AR370" i="129"/>
  <c r="CP363" i="129"/>
  <c r="AR363" i="129"/>
  <c r="CO408" i="129"/>
  <c r="AR324" i="129"/>
  <c r="CP324" i="129"/>
  <c r="CO363" i="129"/>
  <c r="AR341" i="129"/>
  <c r="CP341" i="129"/>
  <c r="CP333" i="129"/>
  <c r="AR333" i="129"/>
  <c r="CO315" i="129"/>
  <c r="CP349" i="129"/>
  <c r="AR349" i="129"/>
  <c r="CP342" i="129"/>
  <c r="AR342" i="129"/>
  <c r="AR267" i="129"/>
  <c r="CP267" i="129"/>
  <c r="CO290" i="129"/>
  <c r="AR284" i="129"/>
  <c r="CP284" i="129"/>
  <c r="CO266" i="129"/>
  <c r="CP256" i="129"/>
  <c r="AR256" i="129"/>
  <c r="CO322" i="129"/>
  <c r="CP251" i="129"/>
  <c r="AR251" i="129"/>
  <c r="CO229" i="129"/>
  <c r="CP223" i="129"/>
  <c r="AR223" i="129"/>
  <c r="CO185" i="129"/>
  <c r="CP225" i="129"/>
  <c r="AR225" i="129"/>
  <c r="CP209" i="129"/>
  <c r="AR209" i="129"/>
  <c r="CO183" i="129"/>
  <c r="CO265" i="129"/>
  <c r="CO277" i="129"/>
  <c r="CO241" i="129"/>
  <c r="CO176" i="129"/>
  <c r="CO122" i="129"/>
  <c r="CO240" i="129"/>
  <c r="CO224" i="129"/>
  <c r="CO208" i="129"/>
  <c r="CP176" i="129"/>
  <c r="AR176" i="129"/>
  <c r="CO164" i="129"/>
  <c r="AR158" i="129"/>
  <c r="CP158" i="129"/>
  <c r="CO132" i="129"/>
  <c r="CP126" i="129"/>
  <c r="AR126" i="129"/>
  <c r="CP114" i="129"/>
  <c r="AR114" i="129"/>
  <c r="CP163" i="129"/>
  <c r="AR163" i="129"/>
  <c r="AR147" i="129"/>
  <c r="CP147" i="129"/>
  <c r="CP131" i="129"/>
  <c r="AR131" i="129"/>
  <c r="CO165" i="129"/>
  <c r="CO105" i="129"/>
  <c r="CO88" i="129"/>
  <c r="CO72" i="129"/>
  <c r="CO56" i="129"/>
  <c r="AR46" i="129"/>
  <c r="CP46" i="129"/>
  <c r="CP30" i="129"/>
  <c r="AR30" i="129"/>
  <c r="CO108" i="129"/>
  <c r="AR67" i="129"/>
  <c r="CP67" i="129"/>
  <c r="AR269" i="129"/>
  <c r="CP269" i="129"/>
  <c r="CO94" i="129"/>
  <c r="CP80" i="129"/>
  <c r="AR80" i="129"/>
  <c r="AR72" i="129"/>
  <c r="CP72" i="129"/>
  <c r="CO82" i="129"/>
  <c r="CO41" i="129"/>
  <c r="CO34" i="129"/>
  <c r="AR28" i="129"/>
  <c r="CP28" i="129"/>
  <c r="CO86" i="129"/>
  <c r="CO54" i="129"/>
  <c r="CO46" i="129"/>
  <c r="CP93" i="129"/>
  <c r="AR93" i="129"/>
  <c r="AR45" i="129"/>
  <c r="CP45" i="129"/>
  <c r="CO77" i="129"/>
  <c r="CO540" i="129"/>
  <c r="AR518" i="129"/>
  <c r="CP518" i="129"/>
  <c r="CO493" i="129"/>
  <c r="CO417" i="129"/>
  <c r="CO393" i="129"/>
  <c r="AR398" i="129"/>
  <c r="CP398" i="129"/>
  <c r="CO376" i="129"/>
  <c r="CO394" i="129"/>
  <c r="CO301" i="129"/>
  <c r="CO284" i="129"/>
  <c r="CO234" i="129"/>
  <c r="CO222" i="129"/>
  <c r="BS70" i="129"/>
  <c r="CR70" i="129"/>
  <c r="CO99" i="129"/>
  <c r="CO91" i="129"/>
  <c r="CQ533" i="129"/>
  <c r="AS533" i="129"/>
  <c r="CO504" i="129"/>
  <c r="CO345" i="129"/>
  <c r="CO316" i="129"/>
  <c r="CO255" i="129"/>
  <c r="AR224" i="129"/>
  <c r="CP224" i="129"/>
  <c r="CO95" i="129"/>
  <c r="CO47" i="129"/>
  <c r="CO468" i="129"/>
  <c r="CO444" i="129"/>
  <c r="CO276" i="129"/>
  <c r="CO340" i="129"/>
  <c r="AR540" i="129"/>
  <c r="CP540" i="129"/>
  <c r="CP496" i="129"/>
  <c r="AR496" i="129"/>
  <c r="CO526" i="129"/>
  <c r="CP445" i="129"/>
  <c r="AR445" i="129"/>
  <c r="CP417" i="129"/>
  <c r="AR417" i="129"/>
  <c r="CP382" i="129"/>
  <c r="AR382" i="129"/>
  <c r="CP419" i="129"/>
  <c r="AR419" i="129"/>
  <c r="AR362" i="129"/>
  <c r="CP362" i="129"/>
  <c r="AS355" i="129"/>
  <c r="CQ355" i="129"/>
  <c r="CO334" i="129"/>
  <c r="CO356" i="129"/>
  <c r="CO515" i="129"/>
  <c r="CO527" i="129"/>
  <c r="AR503" i="129"/>
  <c r="CP503" i="129"/>
  <c r="AR527" i="129"/>
  <c r="CP527" i="129"/>
  <c r="BS520" i="129"/>
  <c r="CR520" i="129"/>
  <c r="CO491" i="129"/>
  <c r="CO486" i="129"/>
  <c r="CP486" i="129"/>
  <c r="AR486" i="129"/>
  <c r="CO482" i="129"/>
  <c r="AR472" i="129"/>
  <c r="CP472" i="129"/>
  <c r="CO443" i="129"/>
  <c r="CP432" i="129"/>
  <c r="AR432" i="129"/>
  <c r="AR404" i="129"/>
  <c r="CP404" i="129"/>
  <c r="AR394" i="129"/>
  <c r="CP394" i="129"/>
  <c r="CO378" i="129"/>
  <c r="CP356" i="129"/>
  <c r="AR356" i="129"/>
  <c r="CP369" i="129"/>
  <c r="AR369" i="129"/>
  <c r="CO375" i="129"/>
  <c r="CP311" i="129"/>
  <c r="AR311" i="129"/>
  <c r="CP312" i="129"/>
  <c r="AR312" i="129"/>
  <c r="CP411" i="129"/>
  <c r="AR411" i="129"/>
  <c r="CO354" i="129"/>
  <c r="CP322" i="129"/>
  <c r="AR322" i="129"/>
  <c r="CP539" i="129"/>
  <c r="AR539" i="129"/>
  <c r="CP528" i="129"/>
  <c r="AR528" i="129"/>
  <c r="AR529" i="129"/>
  <c r="CP529" i="129"/>
  <c r="CO520" i="129"/>
  <c r="AR511" i="129"/>
  <c r="CP511" i="129"/>
  <c r="CO518" i="129"/>
  <c r="CR519" i="129"/>
  <c r="BS519" i="129"/>
  <c r="AR504" i="129"/>
  <c r="CP504" i="129"/>
  <c r="AR500" i="129"/>
  <c r="CP500" i="129"/>
  <c r="CO513" i="129"/>
  <c r="CP526" i="129"/>
  <c r="AR526" i="129"/>
  <c r="CO489" i="129"/>
  <c r="AR489" i="129"/>
  <c r="CP489" i="129"/>
  <c r="CO498" i="129"/>
  <c r="CO476" i="129"/>
  <c r="CP461" i="129"/>
  <c r="AR461" i="129"/>
  <c r="AR456" i="129"/>
  <c r="CP456" i="129"/>
  <c r="AR448" i="129"/>
  <c r="CP448" i="129"/>
  <c r="AR440" i="129"/>
  <c r="CP440" i="129"/>
  <c r="CO447" i="129"/>
  <c r="AR437" i="129"/>
  <c r="CP437" i="129"/>
  <c r="AR421" i="129"/>
  <c r="CP421" i="129"/>
  <c r="CP434" i="129"/>
  <c r="AR434" i="129"/>
  <c r="AR405" i="129"/>
  <c r="CP405" i="129"/>
  <c r="CO437" i="129"/>
  <c r="CO432" i="129"/>
  <c r="CO430" i="129"/>
  <c r="AR391" i="129"/>
  <c r="CP391" i="129"/>
  <c r="AR380" i="129"/>
  <c r="CP380" i="129"/>
  <c r="AR346" i="129"/>
  <c r="CP346" i="129"/>
  <c r="AR327" i="129"/>
  <c r="CP327" i="129"/>
  <c r="CO367" i="129"/>
  <c r="CO358" i="129"/>
  <c r="CP355" i="129"/>
  <c r="AR355" i="129"/>
  <c r="CP340" i="129"/>
  <c r="AR340" i="129"/>
  <c r="CO411" i="129"/>
  <c r="CP345" i="129"/>
  <c r="AR345" i="129"/>
  <c r="CO319" i="129"/>
  <c r="CP309" i="129"/>
  <c r="AR309" i="129"/>
  <c r="CP301" i="129"/>
  <c r="AR301" i="129"/>
  <c r="CP318" i="129"/>
  <c r="AR318" i="129"/>
  <c r="CO310" i="129"/>
  <c r="CP287" i="129"/>
  <c r="AR287" i="129"/>
  <c r="CO294" i="129"/>
  <c r="CO270" i="129"/>
  <c r="CP260" i="129"/>
  <c r="AR260" i="129"/>
  <c r="CP294" i="129"/>
  <c r="AR294" i="129"/>
  <c r="CP278" i="129"/>
  <c r="AR278" i="129"/>
  <c r="CP262" i="129"/>
  <c r="AR262" i="129"/>
  <c r="CP254" i="129"/>
  <c r="AR254" i="129"/>
  <c r="AR297" i="129"/>
  <c r="CP297" i="129"/>
  <c r="CP265" i="129"/>
  <c r="AR265" i="129"/>
  <c r="AR215" i="129"/>
  <c r="CP215" i="129"/>
  <c r="CO209" i="129"/>
  <c r="CP203" i="129"/>
  <c r="AR203" i="129"/>
  <c r="CO189" i="129"/>
  <c r="CP245" i="129"/>
  <c r="AR245" i="129"/>
  <c r="CO235" i="129"/>
  <c r="CO219" i="129"/>
  <c r="CO203" i="129"/>
  <c r="CP193" i="129"/>
  <c r="AR193" i="129"/>
  <c r="AR238" i="129"/>
  <c r="CP238" i="129"/>
  <c r="CP222" i="129"/>
  <c r="AR222" i="129"/>
  <c r="AR206" i="129"/>
  <c r="CP206" i="129"/>
  <c r="AR190" i="129"/>
  <c r="CP190" i="129"/>
  <c r="CO170" i="129"/>
  <c r="AR164" i="129"/>
  <c r="CP164" i="129"/>
  <c r="CO154" i="129"/>
  <c r="AR148" i="129"/>
  <c r="CP148" i="129"/>
  <c r="CO138" i="129"/>
  <c r="AR132" i="129"/>
  <c r="CP132" i="129"/>
  <c r="CP108" i="129"/>
  <c r="AR108" i="129"/>
  <c r="CO244" i="129"/>
  <c r="CO188" i="129"/>
  <c r="CP170" i="129"/>
  <c r="AR170" i="129"/>
  <c r="CO144" i="129"/>
  <c r="AR138" i="129"/>
  <c r="CP138" i="129"/>
  <c r="CO285" i="129"/>
  <c r="CO149" i="129"/>
  <c r="CO125" i="129"/>
  <c r="CO115" i="129"/>
  <c r="CP98" i="129"/>
  <c r="AR98" i="129"/>
  <c r="AR82" i="129"/>
  <c r="CP82" i="129"/>
  <c r="BS71" i="129"/>
  <c r="CR71" i="129"/>
  <c r="AR66" i="129"/>
  <c r="CP66" i="129"/>
  <c r="CO40" i="129"/>
  <c r="AR137" i="129"/>
  <c r="CP137" i="129"/>
  <c r="CP91" i="129"/>
  <c r="AR91" i="129"/>
  <c r="CP83" i="129"/>
  <c r="AR83" i="129"/>
  <c r="CP75" i="129"/>
  <c r="AR75" i="129"/>
  <c r="AR123" i="129"/>
  <c r="CP123" i="129"/>
  <c r="AS71" i="129"/>
  <c r="CQ71" i="129"/>
  <c r="CO62" i="129"/>
  <c r="AR56" i="129"/>
  <c r="CP56" i="129"/>
  <c r="AR44" i="129"/>
  <c r="CP44" i="129"/>
  <c r="AR69" i="129"/>
  <c r="CP69" i="129"/>
  <c r="AR85" i="129"/>
  <c r="CP85" i="129"/>
  <c r="CQ537" i="129"/>
  <c r="AS537" i="129"/>
  <c r="BS533" i="129"/>
  <c r="CR533" i="129"/>
  <c r="AR509" i="129"/>
  <c r="CP509" i="129"/>
  <c r="CO503" i="129"/>
  <c r="CO497" i="129"/>
  <c r="CP513" i="129"/>
  <c r="AR513" i="129"/>
  <c r="CO448" i="129"/>
  <c r="CO374" i="129"/>
  <c r="CO436" i="129"/>
  <c r="AR371" i="129"/>
  <c r="CP371" i="129"/>
  <c r="CO353" i="129"/>
  <c r="CO324" i="129"/>
  <c r="CO308" i="129"/>
  <c r="CO288" i="129"/>
  <c r="CO79" i="129"/>
  <c r="CO35" i="129"/>
  <c r="CO541" i="129"/>
  <c r="CO483" i="129"/>
  <c r="CO410" i="129"/>
  <c r="CO292" i="129"/>
  <c r="CO271" i="129"/>
  <c r="CP244" i="129"/>
  <c r="AR244" i="129"/>
  <c r="CP216" i="129"/>
  <c r="AR216" i="129"/>
  <c r="CO87" i="129"/>
  <c r="CO71" i="129"/>
  <c r="CO382" i="129"/>
  <c r="CO275" i="129"/>
  <c r="CO194" i="129"/>
  <c r="AR173" i="129"/>
  <c r="CP173" i="129"/>
  <c r="CO425" i="129"/>
  <c r="AR537" i="129"/>
  <c r="CP537" i="129"/>
  <c r="CP533" i="129"/>
  <c r="AR533" i="129"/>
  <c r="CP534" i="129"/>
  <c r="AR534" i="129"/>
  <c r="CO536" i="129"/>
  <c r="BS531" i="129"/>
  <c r="CR531" i="129"/>
  <c r="CO530" i="129"/>
  <c r="CO523" i="129"/>
  <c r="CO522" i="129"/>
  <c r="CO521" i="129"/>
  <c r="AR487" i="129"/>
  <c r="CP487" i="129"/>
  <c r="AR484" i="129"/>
  <c r="CP484" i="129"/>
  <c r="CO484" i="129"/>
  <c r="CP481" i="129"/>
  <c r="AR481" i="129"/>
  <c r="CO478" i="129"/>
  <c r="CP471" i="129"/>
  <c r="AR471" i="129"/>
  <c r="CO475" i="129"/>
  <c r="CO463" i="129"/>
  <c r="CP443" i="129"/>
  <c r="AR443" i="129"/>
  <c r="CP463" i="129"/>
  <c r="AR463" i="129"/>
  <c r="CP441" i="129"/>
  <c r="AR441" i="129"/>
  <c r="AR485" i="129"/>
  <c r="CP485" i="129"/>
  <c r="CO446" i="129"/>
  <c r="CP438" i="129"/>
  <c r="AR438" i="129"/>
  <c r="CP428" i="129"/>
  <c r="AR428" i="129"/>
  <c r="CO423" i="129"/>
  <c r="CP450" i="129"/>
  <c r="AR450" i="129"/>
  <c r="CP442" i="129"/>
  <c r="AR442" i="129"/>
  <c r="CO427" i="129"/>
  <c r="AR381" i="129"/>
  <c r="CP381" i="129"/>
  <c r="AS398" i="129"/>
  <c r="CQ398" i="129"/>
  <c r="CO379" i="129"/>
  <c r="CO366" i="129"/>
  <c r="AR352" i="129"/>
  <c r="CP352" i="129"/>
  <c r="CO416" i="129"/>
  <c r="CP403" i="129"/>
  <c r="AR403" i="129"/>
  <c r="AR395" i="129"/>
  <c r="CP395" i="129"/>
  <c r="CP331" i="129"/>
  <c r="AR331" i="129"/>
  <c r="AR319" i="129"/>
  <c r="CP319" i="129"/>
  <c r="CO330" i="129"/>
  <c r="AR320" i="129"/>
  <c r="CP320" i="129"/>
  <c r="AR358" i="129"/>
  <c r="CP358" i="129"/>
  <c r="CP313" i="129"/>
  <c r="AR313" i="129"/>
  <c r="CO368" i="129"/>
  <c r="CP359" i="129"/>
  <c r="AR359" i="129"/>
  <c r="CP338" i="129"/>
  <c r="AR338" i="129"/>
  <c r="CP295" i="129"/>
  <c r="AR295" i="129"/>
  <c r="CP275" i="129"/>
  <c r="AR275" i="129"/>
  <c r="AR255" i="129"/>
  <c r="CP255" i="129"/>
  <c r="CO304" i="129"/>
  <c r="CO302" i="129"/>
  <c r="CP288" i="129"/>
  <c r="AR288" i="129"/>
  <c r="CP264" i="129"/>
  <c r="AR264" i="129"/>
  <c r="CP326" i="129"/>
  <c r="AR326" i="129"/>
  <c r="CP227" i="129"/>
  <c r="AR227" i="129"/>
  <c r="CP183" i="129"/>
  <c r="AR183" i="129"/>
  <c r="CO177" i="129"/>
  <c r="AR249" i="129"/>
  <c r="CP249" i="129"/>
  <c r="CO239" i="129"/>
  <c r="AR229" i="129"/>
  <c r="CP229" i="129"/>
  <c r="CP213" i="129"/>
  <c r="AR213" i="129"/>
  <c r="CO187" i="129"/>
  <c r="CP181" i="129"/>
  <c r="AR181" i="129"/>
  <c r="CO175" i="129"/>
  <c r="CO273" i="129"/>
  <c r="CO213" i="129"/>
  <c r="CO180" i="129"/>
  <c r="AR120" i="129"/>
  <c r="CP120" i="129"/>
  <c r="CO114" i="129"/>
  <c r="CP293" i="129"/>
  <c r="AR293" i="129"/>
  <c r="CO248" i="129"/>
  <c r="CO200" i="129"/>
  <c r="CO156" i="129"/>
  <c r="CP150" i="129"/>
  <c r="AR150" i="129"/>
  <c r="CO124" i="129"/>
  <c r="CP110" i="129"/>
  <c r="AR110" i="129"/>
  <c r="AR159" i="129"/>
  <c r="CP159" i="129"/>
  <c r="CP143" i="129"/>
  <c r="AR143" i="129"/>
  <c r="AR127" i="129"/>
  <c r="CP127" i="129"/>
  <c r="CO169" i="129"/>
  <c r="CO137" i="129"/>
  <c r="CO109" i="129"/>
  <c r="CO92" i="129"/>
  <c r="CO76" i="129"/>
  <c r="CO60" i="129"/>
  <c r="CP50" i="129"/>
  <c r="AR50" i="129"/>
  <c r="AR34" i="129"/>
  <c r="CP34" i="129"/>
  <c r="CP133" i="129"/>
  <c r="AR133" i="129"/>
  <c r="AR103" i="129"/>
  <c r="CP103" i="129"/>
  <c r="CP63" i="129"/>
  <c r="AR63" i="129"/>
  <c r="AR51" i="129"/>
  <c r="CP51" i="129"/>
  <c r="CP43" i="129"/>
  <c r="AR43" i="129"/>
  <c r="AR35" i="129"/>
  <c r="CP35" i="129"/>
  <c r="CP119" i="129"/>
  <c r="AR119" i="129"/>
  <c r="CP115" i="129"/>
  <c r="AR115" i="129"/>
  <c r="AR111" i="129"/>
  <c r="CP111" i="129"/>
  <c r="CP107" i="129"/>
  <c r="AR107" i="129"/>
  <c r="CO98" i="129"/>
  <c r="CP92" i="129"/>
  <c r="AR92" i="129"/>
  <c r="AR76" i="129"/>
  <c r="CP76" i="129"/>
  <c r="CO81" i="129"/>
  <c r="CO33" i="129"/>
  <c r="CO93" i="129"/>
  <c r="CO85" i="129"/>
  <c r="CO53" i="129"/>
  <c r="CO45" i="129"/>
  <c r="AR26" i="129"/>
  <c r="CP26" i="129"/>
  <c r="CO539" i="129"/>
  <c r="CO506" i="129"/>
  <c r="AR510" i="129"/>
  <c r="CP510" i="129"/>
  <c r="CO449" i="129"/>
  <c r="CO433" i="129"/>
  <c r="CP383" i="129"/>
  <c r="AR383" i="129"/>
  <c r="CO283" i="129"/>
  <c r="CP303" i="129"/>
  <c r="AR303" i="129"/>
  <c r="CO272" i="129"/>
  <c r="CO246" i="129"/>
  <c r="CO230" i="129"/>
  <c r="AR250" i="129"/>
  <c r="CP250" i="129"/>
  <c r="CO202" i="129"/>
  <c r="CP188" i="129"/>
  <c r="AR188" i="129"/>
  <c r="AR153" i="129"/>
  <c r="CP153" i="129"/>
  <c r="CO68" i="129"/>
  <c r="CP33" i="129"/>
  <c r="AR33" i="129"/>
  <c r="CO51" i="129"/>
  <c r="CO525" i="129"/>
  <c r="CP375" i="129"/>
  <c r="AR375" i="129"/>
  <c r="CO333" i="129"/>
  <c r="CO309" i="129"/>
  <c r="CO263" i="129"/>
  <c r="CO123" i="129"/>
  <c r="AR65" i="129"/>
  <c r="CP65" i="129"/>
  <c r="CO542" i="129"/>
  <c r="CP427" i="129"/>
  <c r="AR427" i="129"/>
  <c r="CO332" i="129"/>
  <c r="CO267" i="129"/>
  <c r="CO260" i="129"/>
  <c r="CO171" i="129"/>
  <c r="T412" i="129"/>
  <c r="U527" i="129"/>
  <c r="V527" i="129" s="1"/>
  <c r="T300" i="129"/>
  <c r="U400" i="129"/>
  <c r="V400" i="129" s="1"/>
  <c r="T456" i="129"/>
  <c r="T320" i="129"/>
  <c r="U508" i="129"/>
  <c r="V508" i="129" s="1"/>
  <c r="T395" i="129"/>
  <c r="T358" i="129"/>
  <c r="T451" i="129"/>
  <c r="T370" i="129"/>
  <c r="T304" i="129"/>
  <c r="T133" i="129"/>
  <c r="T471" i="129"/>
  <c r="T448" i="129"/>
  <c r="T438" i="129"/>
  <c r="T414" i="129"/>
  <c r="T342" i="129"/>
  <c r="T163" i="129"/>
  <c r="T376" i="129"/>
  <c r="U352" i="129"/>
  <c r="V352" i="129" s="1"/>
  <c r="U356" i="129"/>
  <c r="V356" i="129" s="1"/>
  <c r="T286" i="129"/>
  <c r="T261" i="129"/>
  <c r="T171" i="129"/>
  <c r="T220" i="129"/>
  <c r="T121" i="129"/>
  <c r="U337" i="129"/>
  <c r="V337" i="129" s="1"/>
  <c r="T258" i="129"/>
  <c r="T81" i="129"/>
  <c r="CG19" i="129"/>
  <c r="ER10" i="129"/>
  <c r="Y8" i="129"/>
  <c r="BY19" i="129"/>
  <c r="CP19" i="129" s="1"/>
  <c r="BY17" i="129"/>
  <c r="BX10" i="129"/>
  <c r="EX10" i="129"/>
  <c r="BH19" i="129"/>
  <c r="BF19" i="129"/>
  <c r="J19" i="129"/>
  <c r="AQ19" i="129" s="1"/>
  <c r="T115" i="129"/>
  <c r="T386" i="129"/>
  <c r="T270" i="129"/>
  <c r="T326" i="129"/>
  <c r="T103" i="129"/>
  <c r="U453" i="129"/>
  <c r="V453" i="129" s="1"/>
  <c r="T271" i="129"/>
  <c r="S8" i="129"/>
  <c r="T8" i="129" s="1"/>
  <c r="T532" i="129"/>
  <c r="T396" i="129"/>
  <c r="T63" i="129"/>
  <c r="T391" i="129"/>
  <c r="T278" i="129"/>
  <c r="T169" i="129"/>
  <c r="L8" i="129"/>
  <c r="U377" i="129"/>
  <c r="V377" i="129" s="1"/>
  <c r="U284" i="129"/>
  <c r="V284" i="129" s="1"/>
  <c r="U254" i="129"/>
  <c r="V254" i="129" s="1"/>
  <c r="CE19" i="129"/>
  <c r="ES8" i="129"/>
  <c r="FV8" i="129"/>
  <c r="ES14" i="129"/>
  <c r="EO8" i="129"/>
  <c r="EW8" i="129"/>
  <c r="EM20" i="129"/>
  <c r="GD20" i="129" s="1"/>
  <c r="FN8" i="129"/>
  <c r="FL8" i="129"/>
  <c r="EU8" i="129"/>
  <c r="EG23" i="129"/>
  <c r="EY8" i="129"/>
  <c r="EM8" i="129"/>
  <c r="FT8" i="129"/>
  <c r="DG8" i="129"/>
  <c r="FX8" i="129"/>
  <c r="FR8" i="129"/>
  <c r="DE8" i="129"/>
  <c r="AX19" i="129"/>
  <c r="BP19" i="129" s="1"/>
  <c r="J8" i="129"/>
  <c r="AR19" i="129"/>
  <c r="BD8" i="129"/>
  <c r="AZ19" i="129"/>
  <c r="BW19" i="129"/>
  <c r="BJ19" i="129"/>
  <c r="AZ8" i="129"/>
  <c r="BF8" i="129"/>
  <c r="CG8" i="129"/>
  <c r="BJ8" i="129"/>
  <c r="CP23" i="129"/>
  <c r="BW8" i="129"/>
  <c r="BD19" i="129"/>
  <c r="CC19" i="129"/>
  <c r="BY8" i="129"/>
  <c r="CI8" i="129"/>
  <c r="CE8" i="129"/>
  <c r="AX8" i="129"/>
  <c r="BH8" i="129"/>
  <c r="CC8" i="129"/>
  <c r="T461" i="129"/>
  <c r="U461" i="129"/>
  <c r="V461" i="129" s="1"/>
  <c r="U422" i="129"/>
  <c r="V422" i="129" s="1"/>
  <c r="T422" i="129"/>
  <c r="U495" i="129"/>
  <c r="V495" i="129" s="1"/>
  <c r="T495" i="129"/>
  <c r="T469" i="129"/>
  <c r="U469" i="129"/>
  <c r="V469" i="129" s="1"/>
  <c r="T411" i="129"/>
  <c r="T147" i="129"/>
  <c r="T357" i="129"/>
  <c r="T346" i="129"/>
  <c r="T143" i="129"/>
  <c r="T363" i="129"/>
  <c r="T339" i="129"/>
  <c r="U260" i="129"/>
  <c r="V260" i="129" s="1"/>
  <c r="T449" i="129"/>
  <c r="U449" i="129"/>
  <c r="V449" i="129" s="1"/>
  <c r="U338" i="129"/>
  <c r="V338" i="129" s="1"/>
  <c r="T338" i="129"/>
  <c r="U141" i="129"/>
  <c r="V141" i="129" s="1"/>
  <c r="T141" i="129"/>
  <c r="U343" i="129"/>
  <c r="V343" i="129" s="1"/>
  <c r="T343" i="129"/>
  <c r="T539" i="129"/>
  <c r="U539" i="129"/>
  <c r="V539" i="129" s="1"/>
  <c r="T410" i="129"/>
  <c r="U410" i="129"/>
  <c r="V410" i="129" s="1"/>
  <c r="T360" i="129"/>
  <c r="U360" i="129"/>
  <c r="V360" i="129" s="1"/>
  <c r="T159" i="129"/>
  <c r="T101" i="129"/>
  <c r="T332" i="129"/>
  <c r="T310" i="129"/>
  <c r="T236" i="129"/>
  <c r="U118" i="129"/>
  <c r="V118" i="129" s="1"/>
  <c r="T433" i="129"/>
  <c r="CI19" i="129"/>
  <c r="U523" i="129"/>
  <c r="V523" i="129" s="1"/>
  <c r="T523" i="129"/>
  <c r="U145" i="129"/>
  <c r="V145" i="129" s="1"/>
  <c r="T145" i="129"/>
  <c r="U383" i="129"/>
  <c r="V383" i="129" s="1"/>
  <c r="T383" i="129"/>
  <c r="U314" i="129"/>
  <c r="V314" i="129" s="1"/>
  <c r="T314" i="129"/>
  <c r="U403" i="129"/>
  <c r="V403" i="129" s="1"/>
  <c r="T403" i="129"/>
  <c r="U367" i="129"/>
  <c r="V367" i="129" s="1"/>
  <c r="T367" i="129"/>
  <c r="U504" i="129"/>
  <c r="V504" i="129" s="1"/>
  <c r="T504" i="129"/>
  <c r="T394" i="129"/>
  <c r="U394" i="129"/>
  <c r="V394" i="129" s="1"/>
  <c r="CA20" i="129"/>
  <c r="T127" i="129"/>
  <c r="T113" i="129"/>
  <c r="U110" i="129"/>
  <c r="V110" i="129" s="1"/>
  <c r="T57" i="129"/>
  <c r="U208" i="129"/>
  <c r="V208" i="129" s="1"/>
  <c r="T208" i="129"/>
  <c r="T301" i="129"/>
  <c r="U301" i="129"/>
  <c r="V301" i="129" s="1"/>
  <c r="T313" i="129"/>
  <c r="U313" i="129"/>
  <c r="V313" i="129" s="1"/>
  <c r="U416" i="129"/>
  <c r="V416" i="129" s="1"/>
  <c r="T416" i="129"/>
  <c r="T361" i="129"/>
  <c r="U361" i="129"/>
  <c r="V361" i="129" s="1"/>
  <c r="U229" i="129"/>
  <c r="V229" i="129" s="1"/>
  <c r="T335" i="129"/>
  <c r="FR16" i="129"/>
  <c r="U345" i="129"/>
  <c r="V345" i="129" s="1"/>
  <c r="ER11" i="129"/>
  <c r="U96" i="129"/>
  <c r="V96" i="129" s="1"/>
  <c r="T349" i="129"/>
  <c r="U348" i="129"/>
  <c r="V348" i="129" s="1"/>
  <c r="T157" i="129"/>
  <c r="AW10" i="129"/>
  <c r="U111" i="129"/>
  <c r="V111" i="129" s="1"/>
  <c r="T111" i="129"/>
  <c r="T193" i="129"/>
  <c r="U193" i="129"/>
  <c r="V193" i="129" s="1"/>
  <c r="U61" i="129"/>
  <c r="V61" i="129" s="1"/>
  <c r="T61" i="129"/>
  <c r="U99" i="129"/>
  <c r="V99" i="129" s="1"/>
  <c r="T99" i="129"/>
  <c r="T87" i="129"/>
  <c r="U87" i="129"/>
  <c r="V87" i="129" s="1"/>
  <c r="U41" i="129"/>
  <c r="V41" i="129" s="1"/>
  <c r="T41" i="129"/>
  <c r="U244" i="129"/>
  <c r="V244" i="129" s="1"/>
  <c r="T244" i="129"/>
  <c r="U212" i="129"/>
  <c r="V212" i="129" s="1"/>
  <c r="T212" i="129"/>
  <c r="U200" i="129"/>
  <c r="V200" i="129" s="1"/>
  <c r="T200" i="129"/>
  <c r="T268" i="129"/>
  <c r="U268" i="129"/>
  <c r="V268" i="129" s="1"/>
  <c r="U318" i="129"/>
  <c r="V318" i="129" s="1"/>
  <c r="T318" i="129"/>
  <c r="U153" i="129"/>
  <c r="V153" i="129" s="1"/>
  <c r="T153" i="129"/>
  <c r="H11" i="129"/>
  <c r="BF17" i="129"/>
  <c r="EL10" i="129"/>
  <c r="EN10" i="129"/>
  <c r="U44" i="129"/>
  <c r="V44" i="129" s="1"/>
  <c r="BC10" i="129"/>
  <c r="CI17" i="129"/>
  <c r="FM10" i="129"/>
  <c r="ET11" i="129"/>
  <c r="EM19" i="129"/>
  <c r="T33" i="129"/>
  <c r="CB10" i="129"/>
  <c r="CD10" i="129"/>
  <c r="T45" i="129"/>
  <c r="AY11" i="129"/>
  <c r="FL19" i="129"/>
  <c r="FX19" i="129"/>
  <c r="ES19" i="129"/>
  <c r="FR19" i="129"/>
  <c r="EO19" i="129"/>
  <c r="FT19" i="129"/>
  <c r="EW19" i="129"/>
  <c r="FV19" i="129"/>
  <c r="EY19" i="129"/>
  <c r="U151" i="129"/>
  <c r="V151" i="129" s="1"/>
  <c r="T151" i="129"/>
  <c r="U129" i="129"/>
  <c r="V129" i="129" s="1"/>
  <c r="T129" i="129"/>
  <c r="T47" i="129"/>
  <c r="U47" i="129"/>
  <c r="V47" i="129" s="1"/>
  <c r="U173" i="129"/>
  <c r="V173" i="129" s="1"/>
  <c r="T173" i="129"/>
  <c r="U59" i="129"/>
  <c r="V59" i="129" s="1"/>
  <c r="T59" i="129"/>
  <c r="U70" i="129"/>
  <c r="S20" i="129"/>
  <c r="H10" i="129"/>
  <c r="T25" i="129"/>
  <c r="S18" i="129"/>
  <c r="T18" i="129" s="1"/>
  <c r="BV11" i="129"/>
  <c r="BI10" i="129"/>
  <c r="T240" i="129"/>
  <c r="U34" i="129"/>
  <c r="V34" i="129" s="1"/>
  <c r="S16" i="129"/>
  <c r="U24" i="129"/>
  <c r="S13" i="129"/>
  <c r="T13" i="129" s="1"/>
  <c r="CD11" i="129"/>
  <c r="U28" i="129"/>
  <c r="S15" i="129"/>
  <c r="T15" i="129" s="1"/>
  <c r="BE11" i="129"/>
  <c r="U359" i="129"/>
  <c r="S19" i="129"/>
  <c r="T19" i="129" s="1"/>
  <c r="S17" i="129"/>
  <c r="T17" i="129" s="1"/>
  <c r="CH11" i="129"/>
  <c r="EX11" i="129"/>
  <c r="FK11" i="129"/>
  <c r="AW11" i="129"/>
  <c r="FM11" i="129"/>
  <c r="U27" i="129"/>
  <c r="S14" i="129"/>
  <c r="AY10" i="129"/>
  <c r="CB11" i="129"/>
  <c r="FW11" i="129"/>
  <c r="BI11" i="129"/>
  <c r="FQ11" i="129"/>
  <c r="BC11" i="129"/>
  <c r="FS11" i="129"/>
  <c r="EN11" i="129"/>
  <c r="EL11" i="129"/>
  <c r="CO23" i="129"/>
  <c r="CG17" i="129"/>
  <c r="BH17" i="129"/>
  <c r="U23" i="129"/>
  <c r="T23" i="129"/>
  <c r="L17" i="129"/>
  <c r="AZ17" i="129"/>
  <c r="J17" i="129"/>
  <c r="BJ17" i="129"/>
  <c r="AX17" i="129"/>
  <c r="CC17" i="129"/>
  <c r="T126" i="129"/>
  <c r="U126" i="129"/>
  <c r="V126" i="129" s="1"/>
  <c r="T247" i="129"/>
  <c r="U247" i="129"/>
  <c r="V247" i="129" s="1"/>
  <c r="CG15" i="129"/>
  <c r="L15" i="129"/>
  <c r="EU15" i="129"/>
  <c r="FX13" i="129"/>
  <c r="EO13" i="129"/>
  <c r="FN13" i="129"/>
  <c r="FR13" i="129"/>
  <c r="AZ13" i="129"/>
  <c r="BF13" i="129"/>
  <c r="CG13" i="129"/>
  <c r="BJ13" i="129"/>
  <c r="CC13" i="129"/>
  <c r="U155" i="129"/>
  <c r="V155" i="129" s="1"/>
  <c r="T155" i="129"/>
  <c r="T104" i="129"/>
  <c r="U104" i="129"/>
  <c r="V104" i="129" s="1"/>
  <c r="FV15" i="129"/>
  <c r="U139" i="129"/>
  <c r="V139" i="129" s="1"/>
  <c r="T139" i="129"/>
  <c r="U421" i="129"/>
  <c r="V421" i="129" s="1"/>
  <c r="T340" i="129"/>
  <c r="T131" i="129"/>
  <c r="T308" i="129"/>
  <c r="T255" i="129"/>
  <c r="T251" i="129"/>
  <c r="T206" i="129"/>
  <c r="DN13" i="129"/>
  <c r="U176" i="129"/>
  <c r="V176" i="129" s="1"/>
  <c r="T176" i="129"/>
  <c r="U95" i="129"/>
  <c r="V95" i="129" s="1"/>
  <c r="T95" i="129"/>
  <c r="T287" i="129"/>
  <c r="T226" i="129"/>
  <c r="T119" i="129"/>
  <c r="U248" i="129"/>
  <c r="V248" i="129" s="1"/>
  <c r="T248" i="129"/>
  <c r="T201" i="129"/>
  <c r="U201" i="129"/>
  <c r="V201" i="129" s="1"/>
  <c r="T529" i="129"/>
  <c r="U529" i="129"/>
  <c r="V529" i="129" s="1"/>
  <c r="FE23" i="129"/>
  <c r="U31" i="129"/>
  <c r="V31" i="129" s="1"/>
  <c r="EY15" i="129"/>
  <c r="EM15" i="129"/>
  <c r="U488" i="129"/>
  <c r="V488" i="129" s="1"/>
  <c r="T452" i="129"/>
  <c r="T344" i="129"/>
  <c r="U309" i="129"/>
  <c r="V309" i="129" s="1"/>
  <c r="T122" i="129"/>
  <c r="U122" i="129"/>
  <c r="V122" i="129" s="1"/>
  <c r="T382" i="129"/>
  <c r="U382" i="129"/>
  <c r="V382" i="129" s="1"/>
  <c r="U302" i="129"/>
  <c r="V302" i="129" s="1"/>
  <c r="T302" i="129"/>
  <c r="U295" i="129"/>
  <c r="V295" i="129" s="1"/>
  <c r="T295" i="129"/>
  <c r="U167" i="129"/>
  <c r="V167" i="129" s="1"/>
  <c r="T167" i="129"/>
  <c r="U123" i="129"/>
  <c r="V123" i="129" s="1"/>
  <c r="T123" i="129"/>
  <c r="U190" i="129"/>
  <c r="V190" i="129" s="1"/>
  <c r="T190" i="129"/>
  <c r="U105" i="129"/>
  <c r="V105" i="129" s="1"/>
  <c r="T105" i="129"/>
  <c r="T472" i="129"/>
  <c r="T218" i="129"/>
  <c r="T149" i="129"/>
  <c r="U107" i="129"/>
  <c r="V107" i="129" s="1"/>
  <c r="T107" i="129"/>
  <c r="U89" i="129"/>
  <c r="V89" i="129" s="1"/>
  <c r="T89" i="129"/>
  <c r="U536" i="129"/>
  <c r="V536" i="129" s="1"/>
  <c r="T536" i="129"/>
  <c r="U222" i="129"/>
  <c r="V222" i="129" s="1"/>
  <c r="T222" i="129"/>
  <c r="U210" i="129"/>
  <c r="V210" i="129" s="1"/>
  <c r="T210" i="129"/>
  <c r="T48" i="129"/>
  <c r="U48" i="129"/>
  <c r="V48" i="129" s="1"/>
  <c r="T134" i="129"/>
  <c r="U134" i="129"/>
  <c r="V134" i="129" s="1"/>
  <c r="U292" i="129"/>
  <c r="V292" i="129" s="1"/>
  <c r="T292" i="129"/>
  <c r="T51" i="129"/>
  <c r="U51" i="129"/>
  <c r="V51" i="129" s="1"/>
  <c r="T43" i="129"/>
  <c r="U43" i="129"/>
  <c r="V43" i="129" s="1"/>
  <c r="ES13" i="129"/>
  <c r="EY13" i="129"/>
  <c r="CW10" i="129"/>
  <c r="EW13" i="129"/>
  <c r="EM13" i="129"/>
  <c r="FT13" i="129"/>
  <c r="FV13" i="129"/>
  <c r="EW14" i="129"/>
  <c r="FT14" i="129"/>
  <c r="FR14" i="129"/>
  <c r="BH13" i="129"/>
  <c r="AX13" i="129"/>
  <c r="BW13" i="129"/>
  <c r="CI13" i="129"/>
  <c r="J13" i="129"/>
  <c r="BD13" i="129"/>
  <c r="Y13" i="129"/>
  <c r="BY13" i="129"/>
  <c r="CP13" i="129" s="1"/>
  <c r="EF23" i="129"/>
  <c r="FF23" i="129"/>
  <c r="CC15" i="129"/>
  <c r="Y15" i="129"/>
  <c r="EU13" i="129"/>
  <c r="FL13" i="129"/>
  <c r="CE13" i="129"/>
  <c r="FX14" i="129"/>
  <c r="EU19" i="129"/>
  <c r="FN19" i="129"/>
  <c r="BD20" i="129"/>
  <c r="FN14" i="129"/>
  <c r="J16" i="129"/>
  <c r="BY15" i="129"/>
  <c r="CE17" i="129"/>
  <c r="T132" i="129"/>
  <c r="U132" i="129"/>
  <c r="V132" i="129" s="1"/>
  <c r="U435" i="129"/>
  <c r="V435" i="129" s="1"/>
  <c r="T435" i="129"/>
  <c r="U362" i="129"/>
  <c r="V362" i="129" s="1"/>
  <c r="T362" i="129"/>
  <c r="T341" i="129"/>
  <c r="U341" i="129"/>
  <c r="V341" i="129" s="1"/>
  <c r="U128" i="129"/>
  <c r="V128" i="129" s="1"/>
  <c r="U137" i="129"/>
  <c r="V137" i="129" s="1"/>
  <c r="T137" i="129"/>
  <c r="T88" i="129"/>
  <c r="U88" i="129"/>
  <c r="V88" i="129" s="1"/>
  <c r="T253" i="129"/>
  <c r="U253" i="129"/>
  <c r="V253" i="129" s="1"/>
  <c r="EU14" i="129"/>
  <c r="CE14" i="129"/>
  <c r="AX14" i="129"/>
  <c r="BJ14" i="129"/>
  <c r="BW14" i="129"/>
  <c r="L14" i="129"/>
  <c r="CG14" i="129"/>
  <c r="Y14" i="129"/>
  <c r="BH14" i="129"/>
  <c r="T135" i="129"/>
  <c r="T161" i="129"/>
  <c r="BY14" i="129"/>
  <c r="BD14" i="129"/>
  <c r="U97" i="129"/>
  <c r="V97" i="129" s="1"/>
  <c r="T97" i="129"/>
  <c r="U180" i="129"/>
  <c r="V180" i="129" s="1"/>
  <c r="T180" i="129"/>
  <c r="U69" i="129"/>
  <c r="V69" i="129" s="1"/>
  <c r="T69" i="129"/>
  <c r="AZ16" i="129"/>
  <c r="AZ14" i="129"/>
  <c r="T26" i="129"/>
  <c r="U26" i="129"/>
  <c r="V26" i="129" s="1"/>
  <c r="FN16" i="129"/>
  <c r="ES16" i="129"/>
  <c r="CC14" i="129"/>
  <c r="J14" i="129"/>
  <c r="BF14" i="129"/>
  <c r="FL14" i="129"/>
  <c r="CI14" i="129"/>
  <c r="FT15" i="129"/>
  <c r="U37" i="129"/>
  <c r="V37" i="129" s="1"/>
  <c r="T37" i="129"/>
  <c r="T280" i="129"/>
  <c r="U280" i="129"/>
  <c r="V280" i="129" s="1"/>
  <c r="T54" i="129"/>
  <c r="U54" i="129"/>
  <c r="V54" i="129" s="1"/>
  <c r="T77" i="129"/>
  <c r="EW15" i="129"/>
  <c r="FR15" i="129"/>
  <c r="EO14" i="129"/>
  <c r="BW17" i="129"/>
  <c r="FX15" i="129"/>
  <c r="FN15" i="129"/>
  <c r="EY14" i="129"/>
  <c r="EM14" i="129"/>
  <c r="CE15" i="129"/>
  <c r="FL15" i="129"/>
  <c r="U140" i="129"/>
  <c r="V140" i="129" s="1"/>
  <c r="U172" i="129"/>
  <c r="V172" i="129" s="1"/>
  <c r="U65" i="129"/>
  <c r="V65" i="129" s="1"/>
  <c r="T65" i="129"/>
  <c r="AZ20" i="129"/>
  <c r="U434" i="129"/>
  <c r="V434" i="129" s="1"/>
  <c r="AX20" i="129"/>
  <c r="CO20" i="129" s="1"/>
  <c r="CI15" i="129"/>
  <c r="BB20" i="129"/>
  <c r="CE20" i="129"/>
  <c r="BY20" i="129"/>
  <c r="T426" i="129"/>
  <c r="BF20" i="129"/>
  <c r="J20" i="129"/>
  <c r="AQ20" i="129" s="1"/>
  <c r="T482" i="129"/>
  <c r="T217" i="129"/>
  <c r="U217" i="129"/>
  <c r="V217" i="129" s="1"/>
  <c r="T112" i="129"/>
  <c r="U112" i="129"/>
  <c r="V112" i="129" s="1"/>
  <c r="T525" i="129"/>
  <c r="U525" i="129"/>
  <c r="V525" i="129" s="1"/>
  <c r="U228" i="129"/>
  <c r="V228" i="129" s="1"/>
  <c r="T228" i="129"/>
  <c r="U224" i="129"/>
  <c r="V224" i="129" s="1"/>
  <c r="T224" i="129"/>
  <c r="T439" i="129"/>
  <c r="U384" i="129"/>
  <c r="V384" i="129" s="1"/>
  <c r="U192" i="129"/>
  <c r="V192" i="129" s="1"/>
  <c r="T192" i="129"/>
  <c r="U188" i="129"/>
  <c r="V188" i="129" s="1"/>
  <c r="T188" i="129"/>
  <c r="T513" i="129"/>
  <c r="U114" i="129"/>
  <c r="V114" i="129" s="1"/>
  <c r="U106" i="129"/>
  <c r="V106" i="129" s="1"/>
  <c r="U84" i="129"/>
  <c r="V84" i="129" s="1"/>
  <c r="EU16" i="129"/>
  <c r="BJ16" i="129"/>
  <c r="BD15" i="129"/>
  <c r="BH15" i="129"/>
  <c r="U389" i="129"/>
  <c r="V389" i="129" s="1"/>
  <c r="T441" i="129"/>
  <c r="U441" i="129"/>
  <c r="V441" i="129" s="1"/>
  <c r="U53" i="129"/>
  <c r="V53" i="129" s="1"/>
  <c r="T53" i="129"/>
  <c r="EO15" i="129"/>
  <c r="T100" i="129"/>
  <c r="U100" i="129"/>
  <c r="V100" i="129" s="1"/>
  <c r="U321" i="129"/>
  <c r="V321" i="129" s="1"/>
  <c r="T282" i="129"/>
  <c r="T266" i="129"/>
  <c r="U393" i="129"/>
  <c r="V393" i="129" s="1"/>
  <c r="J15" i="129"/>
  <c r="CC16" i="129"/>
  <c r="L16" i="129"/>
  <c r="U35" i="129"/>
  <c r="V35" i="129" s="1"/>
  <c r="BD17" i="129"/>
  <c r="AX15" i="129"/>
  <c r="BJ15" i="129"/>
  <c r="BY16" i="129"/>
  <c r="BW15" i="129"/>
  <c r="BF15" i="129"/>
  <c r="U425" i="129"/>
  <c r="V425" i="129" s="1"/>
  <c r="U401" i="129"/>
  <c r="V401" i="129" s="1"/>
  <c r="U136" i="129"/>
  <c r="V136" i="129" s="1"/>
  <c r="T499" i="129"/>
  <c r="T483" i="129"/>
  <c r="T168" i="129"/>
  <c r="U168" i="129"/>
  <c r="V168" i="129" s="1"/>
  <c r="T299" i="129"/>
  <c r="U245" i="129"/>
  <c r="V245" i="129" s="1"/>
  <c r="U91" i="129"/>
  <c r="V91" i="129" s="1"/>
  <c r="U374" i="129"/>
  <c r="V374" i="129" s="1"/>
  <c r="U252" i="129"/>
  <c r="V252" i="129" s="1"/>
  <c r="U160" i="129"/>
  <c r="V160" i="129" s="1"/>
  <c r="U264" i="129"/>
  <c r="V264" i="129" s="1"/>
  <c r="U39" i="129"/>
  <c r="V39" i="129" s="1"/>
  <c r="T498" i="129"/>
  <c r="U473" i="129"/>
  <c r="V473" i="129" s="1"/>
  <c r="T372" i="129"/>
  <c r="U75" i="129"/>
  <c r="V75" i="129" s="1"/>
  <c r="T75" i="129"/>
  <c r="U144" i="129"/>
  <c r="V144" i="129" s="1"/>
  <c r="U124" i="129"/>
  <c r="V124" i="129" s="1"/>
  <c r="U117" i="129"/>
  <c r="V117" i="129" s="1"/>
  <c r="T117" i="129"/>
  <c r="T315" i="129"/>
  <c r="U305" i="129"/>
  <c r="V305" i="129" s="1"/>
  <c r="T202" i="129"/>
  <c r="U221" i="129"/>
  <c r="V221" i="129" s="1"/>
  <c r="T73" i="129"/>
  <c r="EY16" i="129"/>
  <c r="FX16" i="129"/>
  <c r="U79" i="129"/>
  <c r="V79" i="129" s="1"/>
  <c r="T67" i="129"/>
  <c r="EM16" i="129"/>
  <c r="U68" i="129"/>
  <c r="V68" i="129" s="1"/>
  <c r="U272" i="129"/>
  <c r="V272" i="129" s="1"/>
  <c r="FF16" i="129"/>
  <c r="FT16" i="129"/>
  <c r="AX16" i="129"/>
  <c r="U388" i="129"/>
  <c r="V388" i="129" s="1"/>
  <c r="U265" i="129"/>
  <c r="V265" i="129" s="1"/>
  <c r="T265" i="129"/>
  <c r="T249" i="129"/>
  <c r="U249" i="129"/>
  <c r="V249" i="129" s="1"/>
  <c r="U120" i="129"/>
  <c r="V120" i="129" s="1"/>
  <c r="T276" i="129"/>
  <c r="U276" i="129"/>
  <c r="V276" i="129" s="1"/>
  <c r="T138" i="129"/>
  <c r="U138" i="129"/>
  <c r="V138" i="129" s="1"/>
  <c r="U74" i="129"/>
  <c r="V74" i="129" s="1"/>
  <c r="T74" i="129"/>
  <c r="T207" i="129"/>
  <c r="U207" i="129"/>
  <c r="V207" i="129" s="1"/>
  <c r="T520" i="129"/>
  <c r="U417" i="129"/>
  <c r="V417" i="129" s="1"/>
  <c r="U373" i="129"/>
  <c r="V373" i="129" s="1"/>
  <c r="U256" i="129"/>
  <c r="V256" i="129" s="1"/>
  <c r="T156" i="129"/>
  <c r="U156" i="129"/>
  <c r="V156" i="129" s="1"/>
  <c r="T108" i="129"/>
  <c r="U108" i="129"/>
  <c r="V108" i="129" s="1"/>
  <c r="U46" i="129"/>
  <c r="V46" i="129" s="1"/>
  <c r="T46" i="129"/>
  <c r="T130" i="129"/>
  <c r="U130" i="129"/>
  <c r="V130" i="129" s="1"/>
  <c r="T239" i="129"/>
  <c r="U239" i="129"/>
  <c r="V239" i="129" s="1"/>
  <c r="U86" i="129"/>
  <c r="V86" i="129" s="1"/>
  <c r="T86" i="129"/>
  <c r="U49" i="129"/>
  <c r="V49" i="129" s="1"/>
  <c r="T49" i="129"/>
  <c r="T102" i="129"/>
  <c r="U102" i="129"/>
  <c r="V102" i="129" s="1"/>
  <c r="T216" i="129"/>
  <c r="U216" i="129"/>
  <c r="V216" i="129" s="1"/>
  <c r="T209" i="129"/>
  <c r="U209" i="129"/>
  <c r="V209" i="129" s="1"/>
  <c r="T197" i="129"/>
  <c r="U197" i="129"/>
  <c r="V197" i="129" s="1"/>
  <c r="U196" i="129"/>
  <c r="V196" i="129" s="1"/>
  <c r="T196" i="129"/>
  <c r="U184" i="129"/>
  <c r="V184" i="129" s="1"/>
  <c r="T184" i="129"/>
  <c r="U182" i="129"/>
  <c r="V182" i="129" s="1"/>
  <c r="T182" i="129"/>
  <c r="T92" i="129"/>
  <c r="U92" i="129"/>
  <c r="V92" i="129" s="1"/>
  <c r="U85" i="129"/>
  <c r="V85" i="129" s="1"/>
  <c r="T85" i="129"/>
  <c r="U29" i="129"/>
  <c r="V29" i="129" s="1"/>
  <c r="T29" i="129"/>
  <c r="U243" i="129"/>
  <c r="V243" i="129" s="1"/>
  <c r="U42" i="129"/>
  <c r="V42" i="129" s="1"/>
  <c r="FL16" i="129"/>
  <c r="U146" i="129"/>
  <c r="V146" i="129" s="1"/>
  <c r="T534" i="129"/>
  <c r="U390" i="129"/>
  <c r="V390" i="129" s="1"/>
  <c r="CE16" i="129"/>
  <c r="U191" i="129"/>
  <c r="V191" i="129" s="1"/>
  <c r="U162" i="129"/>
  <c r="V162" i="129" s="1"/>
  <c r="GE23" i="129"/>
  <c r="U179" i="129"/>
  <c r="V179" i="129" s="1"/>
  <c r="U83" i="129"/>
  <c r="V83" i="129" s="1"/>
  <c r="CI16" i="129"/>
  <c r="BH16" i="129"/>
  <c r="BW16" i="129"/>
  <c r="T368" i="129"/>
  <c r="U368" i="129"/>
  <c r="V368" i="129" s="1"/>
  <c r="U281" i="129"/>
  <c r="V281" i="129" s="1"/>
  <c r="T281" i="129"/>
  <c r="U501" i="129"/>
  <c r="V501" i="129" s="1"/>
  <c r="U381" i="129"/>
  <c r="V381" i="129" s="1"/>
  <c r="T325" i="129"/>
  <c r="U325" i="129"/>
  <c r="V325" i="129" s="1"/>
  <c r="U78" i="129"/>
  <c r="V78" i="129" s="1"/>
  <c r="T78" i="129"/>
  <c r="U50" i="129"/>
  <c r="V50" i="129" s="1"/>
  <c r="T50" i="129"/>
  <c r="T62" i="129"/>
  <c r="U62" i="129"/>
  <c r="V62" i="129" s="1"/>
  <c r="T481" i="129"/>
  <c r="U481" i="129"/>
  <c r="V481" i="129" s="1"/>
  <c r="T459" i="129"/>
  <c r="T460" i="129"/>
  <c r="U478" i="129"/>
  <c r="V478" i="129" s="1"/>
  <c r="T392" i="129"/>
  <c r="T380" i="129"/>
  <c r="U371" i="129"/>
  <c r="V371" i="129" s="1"/>
  <c r="U277" i="129"/>
  <c r="V277" i="129" s="1"/>
  <c r="T277" i="129"/>
  <c r="T235" i="129"/>
  <c r="U235" i="129"/>
  <c r="V235" i="129" s="1"/>
  <c r="T152" i="129"/>
  <c r="U152" i="129"/>
  <c r="V152" i="129" s="1"/>
  <c r="U497" i="129"/>
  <c r="V497" i="129" s="1"/>
  <c r="T497" i="129"/>
  <c r="T413" i="129"/>
  <c r="U413" i="129"/>
  <c r="V413" i="129" s="1"/>
  <c r="U351" i="129"/>
  <c r="V351" i="129" s="1"/>
  <c r="T351" i="129"/>
  <c r="U347" i="129"/>
  <c r="V347" i="129" s="1"/>
  <c r="T347" i="129"/>
  <c r="U311" i="129"/>
  <c r="V311" i="129" s="1"/>
  <c r="T311" i="129"/>
  <c r="T164" i="129"/>
  <c r="U164" i="129"/>
  <c r="V164" i="129" s="1"/>
  <c r="T36" i="129"/>
  <c r="U36" i="129"/>
  <c r="V36" i="129" s="1"/>
  <c r="U82" i="129"/>
  <c r="V82" i="129" s="1"/>
  <c r="T82" i="129"/>
  <c r="T80" i="129"/>
  <c r="U80" i="129"/>
  <c r="V80" i="129" s="1"/>
  <c r="T72" i="129"/>
  <c r="U72" i="129"/>
  <c r="V72" i="129" s="1"/>
  <c r="T317" i="129"/>
  <c r="U317" i="129"/>
  <c r="V317" i="129" s="1"/>
  <c r="T375" i="129"/>
  <c r="U375" i="129"/>
  <c r="V375" i="129" s="1"/>
  <c r="U407" i="129"/>
  <c r="V407" i="129" s="1"/>
  <c r="T274" i="129"/>
  <c r="U274" i="129"/>
  <c r="V274" i="129" s="1"/>
  <c r="U298" i="129"/>
  <c r="V298" i="129" s="1"/>
  <c r="T298" i="129"/>
  <c r="T94" i="129"/>
  <c r="U94" i="129"/>
  <c r="V94" i="129" s="1"/>
  <c r="U518" i="129"/>
  <c r="V518" i="129" s="1"/>
  <c r="T323" i="129"/>
  <c r="U323" i="129"/>
  <c r="V323" i="129" s="1"/>
  <c r="U232" i="129"/>
  <c r="V232" i="129" s="1"/>
  <c r="U52" i="129"/>
  <c r="V52" i="129" s="1"/>
  <c r="T297" i="129"/>
  <c r="U225" i="129"/>
  <c r="V225" i="129" s="1"/>
  <c r="T285" i="129"/>
  <c r="T165" i="129"/>
  <c r="U306" i="129"/>
  <c r="V306" i="129" s="1"/>
  <c r="T205" i="129"/>
  <c r="U204" i="129"/>
  <c r="V204" i="129" s="1"/>
  <c r="U350" i="129"/>
  <c r="V350" i="129" s="1"/>
  <c r="U215" i="129"/>
  <c r="V215" i="129" s="1"/>
  <c r="U199" i="129"/>
  <c r="V199" i="129" s="1"/>
  <c r="U148" i="129"/>
  <c r="V148" i="129" s="1"/>
  <c r="T109" i="129"/>
  <c r="U98" i="129"/>
  <c r="V98" i="129" s="1"/>
  <c r="U76" i="129"/>
  <c r="V76" i="129" s="1"/>
  <c r="U509" i="129"/>
  <c r="V509" i="129" s="1"/>
  <c r="U493" i="129"/>
  <c r="V493" i="129" s="1"/>
  <c r="U353" i="129"/>
  <c r="V353" i="129" s="1"/>
  <c r="U288" i="129"/>
  <c r="V288" i="129" s="1"/>
  <c r="U296" i="129"/>
  <c r="V296" i="129" s="1"/>
  <c r="BF16" i="129"/>
  <c r="U517" i="129"/>
  <c r="V517" i="129" s="1"/>
  <c r="U494" i="129"/>
  <c r="V494" i="129" s="1"/>
  <c r="T442" i="129"/>
  <c r="T470" i="129"/>
  <c r="U329" i="129"/>
  <c r="V329" i="129" s="1"/>
  <c r="U307" i="129"/>
  <c r="V307" i="129" s="1"/>
  <c r="U237" i="129"/>
  <c r="V237" i="129" s="1"/>
  <c r="V205" i="129"/>
  <c r="U231" i="129"/>
  <c r="V231" i="129" s="1"/>
  <c r="U223" i="129"/>
  <c r="V223" i="129" s="1"/>
  <c r="U211" i="129"/>
  <c r="V211" i="129" s="1"/>
  <c r="U203" i="129"/>
  <c r="V203" i="129" s="1"/>
  <c r="U195" i="129"/>
  <c r="V195" i="129" s="1"/>
  <c r="U187" i="129"/>
  <c r="V187" i="129" s="1"/>
  <c r="U290" i="129"/>
  <c r="V290" i="129" s="1"/>
  <c r="T269" i="129"/>
  <c r="U170" i="129"/>
  <c r="V170" i="129" s="1"/>
  <c r="U154" i="129"/>
  <c r="V154" i="129" s="1"/>
  <c r="BP23" i="129"/>
  <c r="T30" i="129"/>
  <c r="GD23" i="129"/>
  <c r="U175" i="129"/>
  <c r="V175" i="129" s="1"/>
  <c r="U90" i="129"/>
  <c r="V90" i="129" s="1"/>
  <c r="U227" i="129"/>
  <c r="V227" i="129" s="1"/>
  <c r="U219" i="129"/>
  <c r="V219" i="129" s="1"/>
  <c r="T93" i="129"/>
  <c r="FX17" i="129"/>
  <c r="FT17" i="129"/>
  <c r="FL17" i="129"/>
  <c r="EW17" i="129"/>
  <c r="ES17" i="129"/>
  <c r="EO17" i="129"/>
  <c r="FV17" i="129"/>
  <c r="FR17" i="129"/>
  <c r="FN17" i="129"/>
  <c r="CW11" i="129"/>
  <c r="EY17" i="129"/>
  <c r="EU17" i="129"/>
  <c r="EM17" i="129"/>
  <c r="U503" i="129"/>
  <c r="V503" i="129" s="1"/>
  <c r="U515" i="129"/>
  <c r="V515" i="129" s="1"/>
  <c r="U492" i="129"/>
  <c r="V492" i="129" s="1"/>
  <c r="U457" i="129"/>
  <c r="V457" i="129" s="1"/>
  <c r="U455" i="129"/>
  <c r="V455" i="129" s="1"/>
  <c r="U475" i="129"/>
  <c r="V475" i="129" s="1"/>
  <c r="CK20" i="129"/>
  <c r="T427" i="129"/>
  <c r="U427" i="129"/>
  <c r="V427" i="129" s="1"/>
  <c r="U423" i="129"/>
  <c r="V423" i="129" s="1"/>
  <c r="T364" i="129"/>
  <c r="U387" i="129"/>
  <c r="V387" i="129" s="1"/>
  <c r="U303" i="129"/>
  <c r="V303" i="129" s="1"/>
  <c r="T273" i="129"/>
  <c r="U233" i="129"/>
  <c r="V233" i="129" s="1"/>
  <c r="U185" i="129"/>
  <c r="V185" i="129" s="1"/>
  <c r="U177" i="129"/>
  <c r="V177" i="129" s="1"/>
  <c r="U174" i="129"/>
  <c r="V174" i="129" s="1"/>
  <c r="U166" i="129"/>
  <c r="V166" i="129" s="1"/>
  <c r="U150" i="129"/>
  <c r="V150" i="129" s="1"/>
  <c r="U66" i="129"/>
  <c r="V66" i="129" s="1"/>
  <c r="T20" i="129"/>
  <c r="T40" i="129"/>
  <c r="U40" i="129"/>
  <c r="CI18" i="129"/>
  <c r="CE18" i="129"/>
  <c r="BW18" i="129"/>
  <c r="J18" i="129"/>
  <c r="BH18" i="129"/>
  <c r="BD18" i="129"/>
  <c r="AZ18" i="129"/>
  <c r="CG18" i="129"/>
  <c r="CC18" i="129"/>
  <c r="BY18" i="129"/>
  <c r="L18" i="129"/>
  <c r="BJ18" i="129"/>
  <c r="BF18" i="129"/>
  <c r="AX18" i="129"/>
  <c r="AZ15" i="129"/>
  <c r="U415" i="129"/>
  <c r="V415" i="129" s="1"/>
  <c r="T32" i="129"/>
  <c r="BQ23" i="129"/>
  <c r="AR23" i="129"/>
  <c r="T510" i="129"/>
  <c r="U490" i="129"/>
  <c r="V490" i="129" s="1"/>
  <c r="U484" i="129"/>
  <c r="V484" i="129" s="1"/>
  <c r="U431" i="129"/>
  <c r="V431" i="129" s="1"/>
  <c r="U409" i="129"/>
  <c r="V409" i="129" s="1"/>
  <c r="U419" i="129"/>
  <c r="V419" i="129" s="1"/>
  <c r="U379" i="129"/>
  <c r="V379" i="129" s="1"/>
  <c r="U399" i="129"/>
  <c r="V399" i="129" s="1"/>
  <c r="T289" i="129"/>
  <c r="U241" i="129"/>
  <c r="V241" i="129" s="1"/>
  <c r="U213" i="129"/>
  <c r="V213" i="129" s="1"/>
  <c r="T293" i="129"/>
  <c r="U250" i="129"/>
  <c r="V250" i="129" s="1"/>
  <c r="U181" i="129"/>
  <c r="V181" i="129" s="1"/>
  <c r="U116" i="129"/>
  <c r="V116" i="129" s="1"/>
  <c r="T38" i="129"/>
  <c r="T34" i="129"/>
  <c r="U158" i="129"/>
  <c r="V158" i="129" s="1"/>
  <c r="U142" i="129"/>
  <c r="V142" i="129" s="1"/>
  <c r="U58" i="129"/>
  <c r="V58" i="129" s="1"/>
  <c r="U183" i="129"/>
  <c r="V183" i="129" s="1"/>
  <c r="U64" i="129"/>
  <c r="V64" i="129" s="1"/>
  <c r="U60" i="129"/>
  <c r="V60" i="129" s="1"/>
  <c r="U56" i="129"/>
  <c r="V56" i="129" s="1"/>
  <c r="U32" i="129"/>
  <c r="U25" i="129"/>
  <c r="FX18" i="129"/>
  <c r="FT18" i="129"/>
  <c r="FL18" i="129"/>
  <c r="EW18" i="129"/>
  <c r="ES18" i="129"/>
  <c r="EO18" i="129"/>
  <c r="FV18" i="129"/>
  <c r="FR18" i="129"/>
  <c r="FN18" i="129"/>
  <c r="EY18" i="129"/>
  <c r="EU18" i="129"/>
  <c r="EM18" i="129"/>
  <c r="ES15" i="129"/>
  <c r="EH20" i="129" l="1"/>
  <c r="EF20" i="129"/>
  <c r="EG20" i="129"/>
  <c r="EI20" i="129" s="1"/>
  <c r="U21" i="129"/>
  <c r="V21" i="129" s="1"/>
  <c r="AU21" i="129" s="1"/>
  <c r="EG8" i="129"/>
  <c r="DX11" i="129"/>
  <c r="DZ11" i="129"/>
  <c r="DZ10" i="129"/>
  <c r="DX10" i="129"/>
  <c r="EF8" i="129"/>
  <c r="DP10" i="129"/>
  <c r="DV10" i="129"/>
  <c r="DR10" i="129"/>
  <c r="DT10" i="129"/>
  <c r="DP11" i="129"/>
  <c r="DR11" i="129"/>
  <c r="DT11" i="129"/>
  <c r="DV11" i="129"/>
  <c r="AR13" i="129"/>
  <c r="DG11" i="129"/>
  <c r="DE11" i="129"/>
  <c r="DI11" i="129"/>
  <c r="DG10" i="129"/>
  <c r="DE10" i="129"/>
  <c r="DI10" i="129"/>
  <c r="AA10" i="129"/>
  <c r="AE10" i="129"/>
  <c r="AC10" i="129"/>
  <c r="AA11" i="129"/>
  <c r="AC11" i="129"/>
  <c r="AE11" i="129"/>
  <c r="CY11" i="129"/>
  <c r="DC11" i="129"/>
  <c r="DA11" i="129"/>
  <c r="CY10" i="129"/>
  <c r="DA10" i="129"/>
  <c r="DC10" i="129"/>
  <c r="AQ18" i="129"/>
  <c r="AQ17" i="129"/>
  <c r="AQ15" i="129"/>
  <c r="AQ13" i="129"/>
  <c r="AQ14" i="129"/>
  <c r="AQ8" i="129"/>
  <c r="AQ16" i="129"/>
  <c r="AM10" i="129"/>
  <c r="AI10" i="129"/>
  <c r="R10" i="129"/>
  <c r="AG10" i="129"/>
  <c r="AK10" i="129"/>
  <c r="AO10" i="129"/>
  <c r="AG11" i="129"/>
  <c r="R11" i="129"/>
  <c r="AI11" i="129"/>
  <c r="AK11" i="129"/>
  <c r="AM17" i="129"/>
  <c r="AL11" i="129"/>
  <c r="AM11" i="129" s="1"/>
  <c r="BS458" i="129"/>
  <c r="AR8" i="129"/>
  <c r="P11" i="129"/>
  <c r="BP13" i="129"/>
  <c r="P10" i="129"/>
  <c r="N11" i="129"/>
  <c r="N10" i="129"/>
  <c r="AT71" i="129"/>
  <c r="CR537" i="129"/>
  <c r="BS512" i="129"/>
  <c r="CR521" i="129"/>
  <c r="AT474" i="129"/>
  <c r="GE16" i="129"/>
  <c r="AT477" i="129"/>
  <c r="CO19" i="129"/>
  <c r="AT541" i="129"/>
  <c r="U20" i="129"/>
  <c r="V20" i="129" s="1"/>
  <c r="AR20" i="129"/>
  <c r="CP17" i="129"/>
  <c r="AT70" i="129"/>
  <c r="AT493" i="129"/>
  <c r="AT542" i="129"/>
  <c r="BQ19" i="129"/>
  <c r="AT521" i="129"/>
  <c r="AT540" i="129"/>
  <c r="CQ520" i="129"/>
  <c r="AS520" i="129"/>
  <c r="AT520" i="129" s="1"/>
  <c r="CQ539" i="129"/>
  <c r="AS539" i="129"/>
  <c r="AT539" i="129" s="1"/>
  <c r="AT519" i="129"/>
  <c r="BS375" i="129"/>
  <c r="CR375" i="129"/>
  <c r="AT533" i="129"/>
  <c r="CQ441" i="129"/>
  <c r="AS441" i="129"/>
  <c r="AT441" i="129" s="1"/>
  <c r="CR493" i="129"/>
  <c r="BS493" i="129"/>
  <c r="AS375" i="129"/>
  <c r="AT375" i="129" s="1"/>
  <c r="CQ375" i="129"/>
  <c r="AT398" i="129"/>
  <c r="AT531" i="129"/>
  <c r="AT537" i="129"/>
  <c r="AT512" i="129"/>
  <c r="AT458" i="129"/>
  <c r="CR441" i="129"/>
  <c r="BS441" i="129"/>
  <c r="AT355" i="129"/>
  <c r="CR539" i="129"/>
  <c r="BS539" i="129"/>
  <c r="EF13" i="129"/>
  <c r="GE13" i="129"/>
  <c r="EG19" i="129"/>
  <c r="GD19" i="129"/>
  <c r="FF19" i="129"/>
  <c r="GE19" i="129"/>
  <c r="EF19" i="129"/>
  <c r="FE19" i="129"/>
  <c r="GE8" i="129"/>
  <c r="FF8" i="129"/>
  <c r="FE8" i="129"/>
  <c r="GD8" i="129"/>
  <c r="AR17" i="129"/>
  <c r="BQ17" i="129"/>
  <c r="CP15" i="129"/>
  <c r="CP8" i="129"/>
  <c r="BQ8" i="129"/>
  <c r="BP8" i="129"/>
  <c r="AS8" i="129"/>
  <c r="CO8" i="129"/>
  <c r="U8" i="129"/>
  <c r="V8" i="129" s="1"/>
  <c r="S11" i="129"/>
  <c r="T11" i="129" s="1"/>
  <c r="FF13" i="129"/>
  <c r="EG15" i="129"/>
  <c r="BP15" i="129"/>
  <c r="BH10" i="129"/>
  <c r="GE15" i="129"/>
  <c r="CP14" i="129"/>
  <c r="FE13" i="129"/>
  <c r="GD15" i="129"/>
  <c r="FE16" i="129"/>
  <c r="U14" i="129"/>
  <c r="V14" i="129" s="1"/>
  <c r="V27" i="129"/>
  <c r="U16" i="129"/>
  <c r="FE14" i="129"/>
  <c r="U18" i="129"/>
  <c r="V18" i="129" s="1"/>
  <c r="CO15" i="129"/>
  <c r="GE14" i="129"/>
  <c r="U17" i="129"/>
  <c r="V17" i="129" s="1"/>
  <c r="V28" i="129"/>
  <c r="U15" i="129"/>
  <c r="V15" i="129" s="1"/>
  <c r="S10" i="129"/>
  <c r="T10" i="129" s="1"/>
  <c r="EF14" i="129"/>
  <c r="U19" i="129"/>
  <c r="V19" i="129" s="1"/>
  <c r="V359" i="129"/>
  <c r="V24" i="129"/>
  <c r="U13" i="129"/>
  <c r="FE15" i="129"/>
  <c r="FF15" i="129"/>
  <c r="EF16" i="129"/>
  <c r="EF15" i="129"/>
  <c r="FV10" i="129"/>
  <c r="EG14" i="129"/>
  <c r="ES10" i="129"/>
  <c r="EU10" i="129"/>
  <c r="FX10" i="129"/>
  <c r="FL10" i="129"/>
  <c r="EM10" i="129"/>
  <c r="EY10" i="129"/>
  <c r="EG13" i="129"/>
  <c r="EW10" i="129"/>
  <c r="FT10" i="129"/>
  <c r="DN10" i="129"/>
  <c r="FN10" i="129"/>
  <c r="EO10" i="129"/>
  <c r="FR10" i="129"/>
  <c r="CO17" i="129"/>
  <c r="CO14" i="129"/>
  <c r="BP20" i="129"/>
  <c r="BP14" i="129"/>
  <c r="BP17" i="129"/>
  <c r="BQ15" i="129"/>
  <c r="BQ13" i="129"/>
  <c r="V23" i="129"/>
  <c r="CP20" i="129"/>
  <c r="BQ14" i="129"/>
  <c r="BP16" i="129"/>
  <c r="AR14" i="129"/>
  <c r="AZ10" i="129"/>
  <c r="CE10" i="129"/>
  <c r="L10" i="129"/>
  <c r="AX10" i="129"/>
  <c r="CO13" i="129"/>
  <c r="GD14" i="129"/>
  <c r="AR15" i="129"/>
  <c r="CP16" i="129"/>
  <c r="BQ16" i="129"/>
  <c r="CO16" i="129"/>
  <c r="BQ20" i="129"/>
  <c r="FF14" i="129"/>
  <c r="GD13" i="129"/>
  <c r="BD10" i="129"/>
  <c r="BW10" i="129"/>
  <c r="Y10" i="129"/>
  <c r="BY10" i="129"/>
  <c r="J10" i="129"/>
  <c r="BF10" i="129"/>
  <c r="CI10" i="129"/>
  <c r="CC10" i="129"/>
  <c r="BJ10" i="129"/>
  <c r="CG10" i="129"/>
  <c r="GD16" i="129"/>
  <c r="AR16" i="129"/>
  <c r="EG16" i="129"/>
  <c r="GE17" i="129"/>
  <c r="EO20" i="129"/>
  <c r="GE20" i="129" s="1"/>
  <c r="EU20" i="129"/>
  <c r="GE18" i="129"/>
  <c r="T16" i="129"/>
  <c r="CI11" i="129"/>
  <c r="CE11" i="129"/>
  <c r="BW11" i="129"/>
  <c r="J11" i="129"/>
  <c r="BH11" i="129"/>
  <c r="BD11" i="129"/>
  <c r="AZ11" i="129"/>
  <c r="BF11" i="129"/>
  <c r="AX11" i="129"/>
  <c r="CG11" i="129"/>
  <c r="CC11" i="129"/>
  <c r="BY11" i="129"/>
  <c r="Y11" i="129"/>
  <c r="L11" i="129"/>
  <c r="BJ11" i="129"/>
  <c r="EG18" i="129"/>
  <c r="FF18" i="129"/>
  <c r="GD18" i="129"/>
  <c r="V25" i="129"/>
  <c r="CP18" i="129"/>
  <c r="AR18" i="129"/>
  <c r="BQ18" i="129"/>
  <c r="CO18" i="129"/>
  <c r="T14" i="129"/>
  <c r="EF18" i="129"/>
  <c r="FE18" i="129"/>
  <c r="V32" i="129"/>
  <c r="FX11" i="129"/>
  <c r="FT11" i="129"/>
  <c r="FL11" i="129"/>
  <c r="EW11" i="129"/>
  <c r="ES11" i="129"/>
  <c r="EO11" i="129"/>
  <c r="EY11" i="129"/>
  <c r="EM11" i="129"/>
  <c r="FV11" i="129"/>
  <c r="FR11" i="129"/>
  <c r="FN11" i="129"/>
  <c r="DN11" i="129"/>
  <c r="EU11" i="129"/>
  <c r="EG17" i="129"/>
  <c r="FF17" i="129"/>
  <c r="GD17" i="129"/>
  <c r="BP18" i="129"/>
  <c r="V40" i="129"/>
  <c r="AS20" i="129"/>
  <c r="CQ20" i="129"/>
  <c r="EF17" i="129"/>
  <c r="FE17" i="129"/>
  <c r="AQ11" i="129" l="1"/>
  <c r="AQ10" i="129"/>
  <c r="AT8" i="129"/>
  <c r="U10" i="129"/>
  <c r="V10" i="129" s="1"/>
  <c r="AT20" i="129"/>
  <c r="BP10" i="129"/>
  <c r="AR10" i="129"/>
  <c r="V13" i="129"/>
  <c r="GE10" i="129"/>
  <c r="U11" i="129"/>
  <c r="V11" i="129" s="1"/>
  <c r="EF10" i="129"/>
  <c r="GD10" i="129"/>
  <c r="FE10" i="129"/>
  <c r="FF10" i="129"/>
  <c r="EG10" i="129"/>
  <c r="CP10" i="129"/>
  <c r="CO10" i="129"/>
  <c r="BQ10" i="129"/>
  <c r="GD11" i="129"/>
  <c r="EG11" i="129"/>
  <c r="FF11" i="129"/>
  <c r="EF11" i="129"/>
  <c r="FE11" i="129"/>
  <c r="CP11" i="129"/>
  <c r="AR11" i="129"/>
  <c r="BQ11" i="129"/>
  <c r="V16" i="129"/>
  <c r="GE11" i="129"/>
  <c r="BP11" i="129"/>
  <c r="CO11" i="129"/>
  <c r="AU8" i="129" l="1"/>
  <c r="AI58" i="129" l="1"/>
  <c r="AI59" i="129"/>
  <c r="EA357" i="129"/>
  <c r="EA477" i="129"/>
  <c r="EA28" i="129"/>
  <c r="AI36" i="129"/>
  <c r="AI44" i="129"/>
  <c r="AI52" i="129"/>
  <c r="AI60" i="129"/>
  <c r="AI69" i="129"/>
  <c r="AI67" i="129"/>
  <c r="AI35" i="129"/>
  <c r="AI53" i="129"/>
  <c r="AI61" i="129"/>
  <c r="AI26" i="129"/>
  <c r="EA27" i="129"/>
  <c r="AI38" i="129"/>
  <c r="AI42" i="129"/>
  <c r="AI68" i="129"/>
  <c r="AI29" i="129"/>
  <c r="AI31" i="129"/>
  <c r="AI39" i="129"/>
  <c r="AI47" i="129"/>
  <c r="AI55" i="129"/>
  <c r="AI64" i="129"/>
  <c r="EA34" i="129"/>
  <c r="AI51" i="129"/>
  <c r="AI37" i="129"/>
  <c r="EA24" i="129"/>
  <c r="AI30" i="129"/>
  <c r="AI63" i="129"/>
  <c r="EA23" i="129"/>
  <c r="AI32" i="129"/>
  <c r="AI40" i="129"/>
  <c r="AI48" i="129"/>
  <c r="AI56" i="129"/>
  <c r="AI65" i="129"/>
  <c r="EA474" i="129"/>
  <c r="AI43" i="129"/>
  <c r="AI45" i="129"/>
  <c r="AI46" i="129"/>
  <c r="AI54" i="129"/>
  <c r="EA25" i="129"/>
  <c r="AI33" i="129"/>
  <c r="AI41" i="129"/>
  <c r="AI49" i="129"/>
  <c r="AI57" i="129"/>
  <c r="AI66" i="129"/>
  <c r="AI50" i="129"/>
  <c r="EA493" i="129"/>
  <c r="DX179" i="129" l="1"/>
  <c r="EA179" i="129"/>
  <c r="DX238" i="129"/>
  <c r="EA238" i="129"/>
  <c r="DX476" i="129"/>
  <c r="EA476" i="129"/>
  <c r="DX393" i="129"/>
  <c r="EA393" i="129"/>
  <c r="DX313" i="129"/>
  <c r="EA313" i="129"/>
  <c r="DX239" i="129"/>
  <c r="EA239" i="129"/>
  <c r="DX163" i="129"/>
  <c r="EA163" i="129"/>
  <c r="DX457" i="129"/>
  <c r="EA457" i="129"/>
  <c r="DX364" i="129"/>
  <c r="EA364" i="129"/>
  <c r="DX296" i="129"/>
  <c r="EA296" i="129"/>
  <c r="DX217" i="129"/>
  <c r="EA217" i="129"/>
  <c r="DX146" i="129"/>
  <c r="EA146" i="129"/>
  <c r="DX49" i="129"/>
  <c r="EA49" i="129"/>
  <c r="DX372" i="129"/>
  <c r="EA372" i="129"/>
  <c r="DX156" i="129"/>
  <c r="EA156" i="129"/>
  <c r="DX499" i="129"/>
  <c r="EA499" i="129"/>
  <c r="DX427" i="129"/>
  <c r="EA427" i="129"/>
  <c r="DX335" i="129"/>
  <c r="EA335" i="129"/>
  <c r="DX267" i="129"/>
  <c r="EA267" i="129"/>
  <c r="DX185" i="129"/>
  <c r="EA185" i="129"/>
  <c r="DX120" i="129"/>
  <c r="EA120" i="129"/>
  <c r="DX151" i="129"/>
  <c r="EA151" i="129"/>
  <c r="DX37" i="129"/>
  <c r="EA37" i="129"/>
  <c r="DX464" i="129"/>
  <c r="EA464" i="129"/>
  <c r="DX374" i="129"/>
  <c r="EA374" i="129"/>
  <c r="DX302" i="129"/>
  <c r="EA302" i="129"/>
  <c r="DX235" i="129"/>
  <c r="EA235" i="129"/>
  <c r="DX160" i="129"/>
  <c r="EA160" i="129"/>
  <c r="DX97" i="129"/>
  <c r="EA97" i="129"/>
  <c r="DX387" i="129"/>
  <c r="EA387" i="129"/>
  <c r="DX135" i="129"/>
  <c r="EA135" i="129"/>
  <c r="DX140" i="129"/>
  <c r="EA140" i="129"/>
  <c r="DX514" i="129"/>
  <c r="EA514" i="129"/>
  <c r="DX400" i="129"/>
  <c r="EA400" i="129"/>
  <c r="DX143" i="129"/>
  <c r="EA143" i="129"/>
  <c r="DX188" i="129"/>
  <c r="EA188" i="129"/>
  <c r="DX524" i="129"/>
  <c r="EA524" i="129"/>
  <c r="DX453" i="129"/>
  <c r="EA453" i="129"/>
  <c r="DX360" i="129"/>
  <c r="EA360" i="129"/>
  <c r="DX292" i="129"/>
  <c r="EA292" i="129"/>
  <c r="DX222" i="129"/>
  <c r="EA222" i="129"/>
  <c r="DX150" i="129"/>
  <c r="EA150" i="129"/>
  <c r="DX87" i="129"/>
  <c r="EA87" i="129"/>
  <c r="DX198" i="129"/>
  <c r="EA198" i="129"/>
  <c r="DX495" i="129"/>
  <c r="EA495" i="129"/>
  <c r="DX422" i="129"/>
  <c r="EA422" i="129"/>
  <c r="DX331" i="129"/>
  <c r="EA331" i="129"/>
  <c r="DX263" i="129"/>
  <c r="EA263" i="129"/>
  <c r="DX173" i="129"/>
  <c r="EA173" i="129"/>
  <c r="DX102" i="129"/>
  <c r="EA102" i="129"/>
  <c r="DX52" i="129"/>
  <c r="EA52" i="129"/>
  <c r="DX510" i="129"/>
  <c r="EA510" i="129"/>
  <c r="DX442" i="129"/>
  <c r="EA442" i="129"/>
  <c r="DX346" i="129"/>
  <c r="EA346" i="129"/>
  <c r="DX172" i="129"/>
  <c r="EA172" i="129"/>
  <c r="DX467" i="129"/>
  <c r="EA467" i="129"/>
  <c r="DX380" i="129"/>
  <c r="EA380" i="129"/>
  <c r="DX305" i="129"/>
  <c r="EA305" i="129"/>
  <c r="DX228" i="129"/>
  <c r="EA228" i="129"/>
  <c r="DX155" i="129"/>
  <c r="EA155" i="129"/>
  <c r="DX517" i="129"/>
  <c r="EA517" i="129"/>
  <c r="DX448" i="129"/>
  <c r="EA448" i="129"/>
  <c r="DX352" i="129"/>
  <c r="EA352" i="129"/>
  <c r="DX289" i="129"/>
  <c r="EA289" i="129"/>
  <c r="DX206" i="129"/>
  <c r="EA206" i="129"/>
  <c r="DX138" i="129"/>
  <c r="EA138" i="129"/>
  <c r="DX317" i="129"/>
  <c r="EA317" i="129"/>
  <c r="DX54" i="129"/>
  <c r="EA54" i="129"/>
  <c r="DX85" i="129"/>
  <c r="EA85" i="129"/>
  <c r="DX491" i="129"/>
  <c r="EA491" i="129"/>
  <c r="DX417" i="129"/>
  <c r="EA417" i="129"/>
  <c r="DX327" i="129"/>
  <c r="EA327" i="129"/>
  <c r="DX259" i="129"/>
  <c r="EA259" i="129"/>
  <c r="DX177" i="129"/>
  <c r="EA177" i="129"/>
  <c r="DX114" i="129"/>
  <c r="EA114" i="129"/>
  <c r="DX56" i="129"/>
  <c r="EA56" i="129"/>
  <c r="DX118" i="129"/>
  <c r="EA118" i="129"/>
  <c r="DX527" i="129"/>
  <c r="EA527" i="129"/>
  <c r="DX455" i="129"/>
  <c r="EA455" i="129"/>
  <c r="DX362" i="129"/>
  <c r="EA362" i="129"/>
  <c r="DX294" i="129"/>
  <c r="EA294" i="129"/>
  <c r="DX224" i="129"/>
  <c r="EA224" i="129"/>
  <c r="DX152" i="129"/>
  <c r="EA152" i="129"/>
  <c r="DX89" i="129"/>
  <c r="EA89" i="129"/>
  <c r="DX47" i="129"/>
  <c r="EA47" i="129"/>
  <c r="DX341" i="129"/>
  <c r="EA341" i="129"/>
  <c r="DX104" i="129"/>
  <c r="EA104" i="129"/>
  <c r="DX101" i="129"/>
  <c r="EA101" i="129"/>
  <c r="DX505" i="129"/>
  <c r="EA505" i="129"/>
  <c r="DX349" i="129"/>
  <c r="EA349" i="129"/>
  <c r="DX112" i="129"/>
  <c r="EA112" i="129"/>
  <c r="DX148" i="129"/>
  <c r="EA148" i="129"/>
  <c r="DX513" i="129"/>
  <c r="EA513" i="129"/>
  <c r="DX444" i="129"/>
  <c r="EA444" i="129"/>
  <c r="DX348" i="129"/>
  <c r="EA348" i="129"/>
  <c r="DX285" i="129"/>
  <c r="EA285" i="129"/>
  <c r="DX212" i="129"/>
  <c r="EA212" i="129"/>
  <c r="DX142" i="129"/>
  <c r="EA142" i="129"/>
  <c r="DX79" i="129"/>
  <c r="EA79" i="129"/>
  <c r="DX486" i="129"/>
  <c r="EA486" i="129"/>
  <c r="DX410" i="129"/>
  <c r="EA410" i="129"/>
  <c r="DX323" i="129"/>
  <c r="EA323" i="129"/>
  <c r="DX252" i="129"/>
  <c r="EA252" i="129"/>
  <c r="DX165" i="129"/>
  <c r="EA165" i="129"/>
  <c r="DX94" i="129"/>
  <c r="EA94" i="129"/>
  <c r="DX502" i="129"/>
  <c r="EA502" i="129"/>
  <c r="DX431" i="129"/>
  <c r="EA431" i="129"/>
  <c r="DX338" i="129"/>
  <c r="EA338" i="129"/>
  <c r="DX132" i="129"/>
  <c r="EA132" i="129"/>
  <c r="DX459" i="129"/>
  <c r="EA459" i="129"/>
  <c r="DX366" i="129"/>
  <c r="EA366" i="129"/>
  <c r="DX297" i="129"/>
  <c r="EA297" i="129"/>
  <c r="DX219" i="129"/>
  <c r="EA219" i="129"/>
  <c r="DX147" i="129"/>
  <c r="EA147" i="129"/>
  <c r="DX508" i="129"/>
  <c r="EA508" i="129"/>
  <c r="DX439" i="129"/>
  <c r="EA439" i="129"/>
  <c r="DX344" i="129"/>
  <c r="EA344" i="129"/>
  <c r="DX276" i="129"/>
  <c r="EA276" i="129"/>
  <c r="DX195" i="129"/>
  <c r="EA195" i="129"/>
  <c r="DX130" i="129"/>
  <c r="EA130" i="129"/>
  <c r="DX83" i="129"/>
  <c r="EA83" i="129"/>
  <c r="DX41" i="129"/>
  <c r="EA41" i="129"/>
  <c r="DX286" i="129"/>
  <c r="EA286" i="129"/>
  <c r="DX482" i="129"/>
  <c r="EA482" i="129"/>
  <c r="DX404" i="129"/>
  <c r="EA404" i="129"/>
  <c r="DX319" i="129"/>
  <c r="EA319" i="129"/>
  <c r="DX247" i="129"/>
  <c r="EA247" i="129"/>
  <c r="DX169" i="129"/>
  <c r="EA169" i="129"/>
  <c r="DX106" i="129"/>
  <c r="EA106" i="129"/>
  <c r="DX463" i="129"/>
  <c r="EA463" i="129"/>
  <c r="DX96" i="129"/>
  <c r="EA96" i="129"/>
  <c r="DX298" i="129"/>
  <c r="EA298" i="129"/>
  <c r="DX515" i="129"/>
  <c r="EA515" i="129"/>
  <c r="DX446" i="129"/>
  <c r="EA446" i="129"/>
  <c r="DX350" i="129"/>
  <c r="EA350" i="129"/>
  <c r="DX287" i="129"/>
  <c r="EA287" i="129"/>
  <c r="DX215" i="129"/>
  <c r="EA215" i="129"/>
  <c r="DX144" i="129"/>
  <c r="EA144" i="129"/>
  <c r="DX81" i="129"/>
  <c r="EA81" i="129"/>
  <c r="DX333" i="129"/>
  <c r="EA333" i="129"/>
  <c r="DX72" i="129"/>
  <c r="EA72" i="129"/>
  <c r="DX68" i="129"/>
  <c r="EA68" i="129"/>
  <c r="DX489" i="129"/>
  <c r="EA489" i="129"/>
  <c r="DX325" i="129"/>
  <c r="EA325" i="129"/>
  <c r="DX80" i="129"/>
  <c r="EA80" i="129"/>
  <c r="DX123" i="129"/>
  <c r="EA123" i="129"/>
  <c r="DX504" i="129"/>
  <c r="EA504" i="129"/>
  <c r="DX434" i="129"/>
  <c r="EA434" i="129"/>
  <c r="DX340" i="129"/>
  <c r="EA340" i="129"/>
  <c r="DX280" i="129"/>
  <c r="EA280" i="129"/>
  <c r="DX200" i="129"/>
  <c r="EA200" i="129"/>
  <c r="DX134" i="129"/>
  <c r="EA134" i="129"/>
  <c r="EA70" i="129"/>
  <c r="EA21" i="129" s="1"/>
  <c r="EB21" i="129" s="1"/>
  <c r="EH21" i="129" s="1"/>
  <c r="EI21" i="129" s="1"/>
  <c r="DX35" i="129"/>
  <c r="EA35" i="129"/>
  <c r="DX478" i="129"/>
  <c r="EA478" i="129"/>
  <c r="DX396" i="129"/>
  <c r="EA396" i="129"/>
  <c r="DX315" i="129"/>
  <c r="EA315" i="129"/>
  <c r="DX242" i="129"/>
  <c r="EA242" i="129"/>
  <c r="DX157" i="129"/>
  <c r="EA157" i="129"/>
  <c r="DX86" i="129"/>
  <c r="EA86" i="129"/>
  <c r="DX44" i="129"/>
  <c r="EA44" i="129"/>
  <c r="DX494" i="129"/>
  <c r="EA494" i="129"/>
  <c r="DX421" i="129"/>
  <c r="EA421" i="129"/>
  <c r="DX330" i="129"/>
  <c r="EA330" i="129"/>
  <c r="DX93" i="129"/>
  <c r="EA93" i="129"/>
  <c r="DX518" i="129"/>
  <c r="EA518" i="129"/>
  <c r="DX450" i="129"/>
  <c r="EA450" i="129"/>
  <c r="DX353" i="129"/>
  <c r="EA353" i="129"/>
  <c r="DX290" i="129"/>
  <c r="EA290" i="129"/>
  <c r="DX208" i="129"/>
  <c r="EA208" i="129"/>
  <c r="DX139" i="129"/>
  <c r="EA139" i="129"/>
  <c r="DX500" i="129"/>
  <c r="EA500" i="129"/>
  <c r="DX429" i="129"/>
  <c r="EA429" i="129"/>
  <c r="DX336" i="129"/>
  <c r="EA336" i="129"/>
  <c r="DX268" i="129"/>
  <c r="EA268" i="129"/>
  <c r="DX186" i="129"/>
  <c r="EA186" i="129"/>
  <c r="DX121" i="129"/>
  <c r="EA121" i="129"/>
  <c r="DX75" i="129"/>
  <c r="EA75" i="129"/>
  <c r="DX234" i="129"/>
  <c r="EA234" i="129"/>
  <c r="DX46" i="129"/>
  <c r="EA46" i="129"/>
  <c r="DX43" i="129"/>
  <c r="EA43" i="129"/>
  <c r="DX389" i="129"/>
  <c r="EA389" i="129"/>
  <c r="DX311" i="129"/>
  <c r="EA311" i="129"/>
  <c r="DX236" i="129"/>
  <c r="EA236" i="129"/>
  <c r="DX161" i="129"/>
  <c r="EA161" i="129"/>
  <c r="DX98" i="129"/>
  <c r="EA98" i="129"/>
  <c r="DX48" i="129"/>
  <c r="EA48" i="129"/>
  <c r="DX361" i="129"/>
  <c r="EA361" i="129"/>
  <c r="DX180" i="129"/>
  <c r="EA180" i="129"/>
  <c r="DX506" i="129"/>
  <c r="EA506" i="129"/>
  <c r="DX437" i="129"/>
  <c r="EA437" i="129"/>
  <c r="DX342" i="129"/>
  <c r="EA342" i="129"/>
  <c r="DX282" i="129"/>
  <c r="EA282" i="129"/>
  <c r="DX203" i="129"/>
  <c r="EA203" i="129"/>
  <c r="DX136" i="129"/>
  <c r="EA136" i="129"/>
  <c r="DX73" i="129"/>
  <c r="EA73" i="129"/>
  <c r="DX39" i="129"/>
  <c r="EA39" i="129"/>
  <c r="DX301" i="129"/>
  <c r="EA301" i="129"/>
  <c r="DX29" i="129"/>
  <c r="EA29" i="129"/>
  <c r="DX480" i="129"/>
  <c r="EA480" i="129"/>
  <c r="DX293" i="129"/>
  <c r="EA293" i="129"/>
  <c r="DX77" i="129"/>
  <c r="EA77" i="129"/>
  <c r="DX496" i="129"/>
  <c r="EA496" i="129"/>
  <c r="DX423" i="129"/>
  <c r="EA423" i="129"/>
  <c r="DX332" i="129"/>
  <c r="EA332" i="129"/>
  <c r="DX272" i="129"/>
  <c r="EA272" i="129"/>
  <c r="DX190" i="129"/>
  <c r="EA190" i="129"/>
  <c r="DX125" i="129"/>
  <c r="EA125" i="129"/>
  <c r="DX61" i="129"/>
  <c r="EA61" i="129"/>
  <c r="DX470" i="129"/>
  <c r="EA470" i="129"/>
  <c r="DX383" i="129"/>
  <c r="EA383" i="129"/>
  <c r="DX307" i="129"/>
  <c r="EA307" i="129"/>
  <c r="DX231" i="129"/>
  <c r="EA231" i="129"/>
  <c r="DX149" i="129"/>
  <c r="EA149" i="129"/>
  <c r="DX78" i="129"/>
  <c r="EA78" i="129"/>
  <c r="DX485" i="129"/>
  <c r="EA485" i="129"/>
  <c r="DX408" i="129"/>
  <c r="EA408" i="129"/>
  <c r="DX322" i="129"/>
  <c r="EA322" i="129"/>
  <c r="DX419" i="129"/>
  <c r="EA419" i="129"/>
  <c r="DX509" i="129"/>
  <c r="EA509" i="129"/>
  <c r="DX440" i="129"/>
  <c r="EA440" i="129"/>
  <c r="DX345" i="129"/>
  <c r="EA345" i="129"/>
  <c r="DX277" i="129"/>
  <c r="EA277" i="129"/>
  <c r="DX196" i="129"/>
  <c r="EA196" i="129"/>
  <c r="DX131" i="129"/>
  <c r="EA131" i="129"/>
  <c r="DX492" i="129"/>
  <c r="EA492" i="129"/>
  <c r="DX418" i="129"/>
  <c r="EA418" i="129"/>
  <c r="DX328" i="129"/>
  <c r="EA328" i="129"/>
  <c r="DX260" i="129"/>
  <c r="EA260" i="129"/>
  <c r="DX178" i="129"/>
  <c r="EA178" i="129"/>
  <c r="DX115" i="129"/>
  <c r="EA115" i="129"/>
  <c r="DX66" i="129"/>
  <c r="EA66" i="129"/>
  <c r="DX33" i="129"/>
  <c r="EA33" i="129"/>
  <c r="DX191" i="129"/>
  <c r="EA191" i="129"/>
  <c r="DX45" i="129"/>
  <c r="EA45" i="129"/>
  <c r="DX100" i="129"/>
  <c r="EA100" i="129"/>
  <c r="DX465" i="129"/>
  <c r="EA465" i="129"/>
  <c r="DX377" i="129"/>
  <c r="EA377" i="129"/>
  <c r="DX303" i="129"/>
  <c r="EA303" i="129"/>
  <c r="DX226" i="129"/>
  <c r="EA226" i="129"/>
  <c r="DX153" i="129"/>
  <c r="EA153" i="129"/>
  <c r="DX90" i="129"/>
  <c r="EA90" i="129"/>
  <c r="DX309" i="129"/>
  <c r="EA309" i="129"/>
  <c r="DX63" i="129"/>
  <c r="EA63" i="129"/>
  <c r="DX109" i="129"/>
  <c r="EA109" i="129"/>
  <c r="DX498" i="129"/>
  <c r="EA498" i="129"/>
  <c r="DX426" i="129"/>
  <c r="EA426" i="129"/>
  <c r="DX334" i="129"/>
  <c r="EA334" i="129"/>
  <c r="DX274" i="129"/>
  <c r="EA274" i="129"/>
  <c r="DX192" i="129"/>
  <c r="EA192" i="129"/>
  <c r="DX127" i="129"/>
  <c r="EA127" i="129"/>
  <c r="DX64" i="129"/>
  <c r="EA64" i="129"/>
  <c r="DX281" i="129"/>
  <c r="EA281" i="129"/>
  <c r="DX116" i="129"/>
  <c r="EA116" i="129"/>
  <c r="DX472" i="129"/>
  <c r="EA472" i="129"/>
  <c r="DX273" i="129"/>
  <c r="EA273" i="129"/>
  <c r="DX38" i="129"/>
  <c r="EA38" i="129"/>
  <c r="DX488" i="129"/>
  <c r="EA488" i="129"/>
  <c r="DX412" i="129"/>
  <c r="EA412" i="129"/>
  <c r="DX324" i="129"/>
  <c r="EA324" i="129"/>
  <c r="DX264" i="129"/>
  <c r="EA264" i="129"/>
  <c r="DX182" i="129"/>
  <c r="EA182" i="129"/>
  <c r="DX117" i="129"/>
  <c r="EA117" i="129"/>
  <c r="DX67" i="129"/>
  <c r="EA67" i="129"/>
  <c r="DX461" i="129"/>
  <c r="EA461" i="129"/>
  <c r="DX370" i="129"/>
  <c r="EA370" i="129"/>
  <c r="DX299" i="129"/>
  <c r="EA299" i="129"/>
  <c r="DX211" i="129"/>
  <c r="EA211" i="129"/>
  <c r="DX141" i="129"/>
  <c r="EA141" i="129"/>
  <c r="DX69" i="129"/>
  <c r="EA69" i="129"/>
  <c r="DX36" i="129"/>
  <c r="EA36" i="129"/>
  <c r="DX395" i="129"/>
  <c r="EA395" i="129"/>
  <c r="DX314" i="129"/>
  <c r="EA314" i="129"/>
  <c r="DX59" i="129"/>
  <c r="EA59" i="129"/>
  <c r="DX329" i="129"/>
  <c r="EA329" i="129"/>
  <c r="DX501" i="129"/>
  <c r="EA501" i="129"/>
  <c r="DX430" i="129"/>
  <c r="EA430" i="129"/>
  <c r="DX337" i="129"/>
  <c r="EA337" i="129"/>
  <c r="DX269" i="129"/>
  <c r="EA269" i="129"/>
  <c r="DX187" i="129"/>
  <c r="EA187" i="129"/>
  <c r="DX122" i="129"/>
  <c r="EA122" i="129"/>
  <c r="DX483" i="129"/>
  <c r="EA483" i="129"/>
  <c r="DX405" i="129"/>
  <c r="EA405" i="129"/>
  <c r="DX320" i="129"/>
  <c r="EA320" i="129"/>
  <c r="DX248" i="129"/>
  <c r="EA248" i="129"/>
  <c r="DX170" i="129"/>
  <c r="EA170" i="129"/>
  <c r="DX107" i="129"/>
  <c r="EA107" i="129"/>
  <c r="DX159" i="129"/>
  <c r="EA159" i="129"/>
  <c r="DX529" i="129"/>
  <c r="EA529" i="129"/>
  <c r="DX456" i="129"/>
  <c r="EA456" i="129"/>
  <c r="DX363" i="129"/>
  <c r="EA363" i="129"/>
  <c r="DX295" i="129"/>
  <c r="EA295" i="129"/>
  <c r="DX216" i="129"/>
  <c r="EA216" i="129"/>
  <c r="DX145" i="129"/>
  <c r="EA145" i="129"/>
  <c r="DX82" i="129"/>
  <c r="EA82" i="129"/>
  <c r="DX40" i="129"/>
  <c r="EA40" i="129"/>
  <c r="DX265" i="129"/>
  <c r="EA265" i="129"/>
  <c r="DX490" i="129"/>
  <c r="EA490" i="129"/>
  <c r="DX415" i="129"/>
  <c r="EA415" i="129"/>
  <c r="DX326" i="129"/>
  <c r="EA326" i="129"/>
  <c r="DX266" i="129"/>
  <c r="EA266" i="129"/>
  <c r="DX184" i="129"/>
  <c r="EA184" i="129"/>
  <c r="DX119" i="129"/>
  <c r="EA119" i="129"/>
  <c r="DX31" i="129"/>
  <c r="EA31" i="129"/>
  <c r="DX244" i="129"/>
  <c r="EA244" i="129"/>
  <c r="DX283" i="129"/>
  <c r="EA283" i="129"/>
  <c r="DX42" i="129"/>
  <c r="EA42" i="129"/>
  <c r="DX445" i="129"/>
  <c r="EA445" i="129"/>
  <c r="DX257" i="129"/>
  <c r="EA257" i="129"/>
  <c r="DX306" i="129"/>
  <c r="EA306" i="129"/>
  <c r="DX84" i="129"/>
  <c r="EA84" i="129"/>
  <c r="DX479" i="129"/>
  <c r="EA479" i="129"/>
  <c r="DX397" i="129"/>
  <c r="EA397" i="129"/>
  <c r="DX316" i="129"/>
  <c r="EA316" i="129"/>
  <c r="DX255" i="129"/>
  <c r="EA255" i="129"/>
  <c r="DX174" i="129"/>
  <c r="EA174" i="129"/>
  <c r="DX111" i="129"/>
  <c r="EA111" i="129"/>
  <c r="DX53" i="129"/>
  <c r="EA53" i="129"/>
  <c r="DX523" i="129"/>
  <c r="EA523" i="129"/>
  <c r="DX452" i="129"/>
  <c r="EA452" i="129"/>
  <c r="DX358" i="129"/>
  <c r="EA358" i="129"/>
  <c r="DX284" i="129"/>
  <c r="EA284" i="129"/>
  <c r="DX199" i="129"/>
  <c r="EA199" i="129"/>
  <c r="DX133" i="129"/>
  <c r="EA133" i="129"/>
  <c r="DX469" i="129"/>
  <c r="EA469" i="129"/>
  <c r="DX381" i="129"/>
  <c r="EA381" i="129"/>
  <c r="DX270" i="129"/>
  <c r="EA270" i="129"/>
  <c r="DX108" i="129"/>
  <c r="EA108" i="129"/>
  <c r="DX76" i="129"/>
  <c r="EA76" i="129"/>
  <c r="DX475" i="129"/>
  <c r="EA475" i="129"/>
  <c r="DX391" i="129"/>
  <c r="EA391" i="129"/>
  <c r="DX162" i="129"/>
  <c r="EA162" i="129"/>
  <c r="DX99" i="129"/>
  <c r="EA99" i="129"/>
  <c r="DX57" i="129"/>
  <c r="EA57" i="129"/>
  <c r="DX126" i="129"/>
  <c r="EA126" i="129"/>
  <c r="DX291" i="129"/>
  <c r="EA291" i="129"/>
  <c r="DX516" i="129"/>
  <c r="EA516" i="129"/>
  <c r="DX447" i="129"/>
  <c r="EA447" i="129"/>
  <c r="DX351" i="129"/>
  <c r="EA351" i="129"/>
  <c r="DX288" i="129"/>
  <c r="EA288" i="129"/>
  <c r="DX204" i="129"/>
  <c r="EA204" i="129"/>
  <c r="DX137" i="129"/>
  <c r="EA137" i="129"/>
  <c r="DX74" i="129"/>
  <c r="EA74" i="129"/>
  <c r="DX223" i="129"/>
  <c r="EA223" i="129"/>
  <c r="DX30" i="129"/>
  <c r="EA30" i="129"/>
  <c r="DX51" i="129"/>
  <c r="EA51" i="129"/>
  <c r="DX481" i="129"/>
  <c r="EA481" i="129"/>
  <c r="DX402" i="129"/>
  <c r="EA402" i="129"/>
  <c r="DX318" i="129"/>
  <c r="EA318" i="129"/>
  <c r="DX258" i="129"/>
  <c r="EA258" i="129"/>
  <c r="DX176" i="129"/>
  <c r="EA176" i="129"/>
  <c r="DX113" i="129"/>
  <c r="EA113" i="129"/>
  <c r="DX497" i="129"/>
  <c r="EA497" i="129"/>
  <c r="DX202" i="129"/>
  <c r="EA202" i="129"/>
  <c r="DX230" i="129"/>
  <c r="EA230" i="129"/>
  <c r="DX435" i="129"/>
  <c r="EA435" i="129"/>
  <c r="DX213" i="129"/>
  <c r="EA213" i="129"/>
  <c r="DX251" i="129"/>
  <c r="EA251" i="129"/>
  <c r="DX26" i="129"/>
  <c r="EA26" i="129"/>
  <c r="DX471" i="129"/>
  <c r="EA471" i="129"/>
  <c r="DX385" i="129"/>
  <c r="EA385" i="129"/>
  <c r="DX308" i="129"/>
  <c r="EA308" i="129"/>
  <c r="DX243" i="129"/>
  <c r="EA243" i="129"/>
  <c r="DX166" i="129"/>
  <c r="EA166" i="129"/>
  <c r="DX103" i="129"/>
  <c r="EA103" i="129"/>
  <c r="DX511" i="129"/>
  <c r="EA511" i="129"/>
  <c r="DX443" i="129"/>
  <c r="EA443" i="129"/>
  <c r="DX347" i="129"/>
  <c r="EA347" i="129"/>
  <c r="DX279" i="129"/>
  <c r="EA279" i="129"/>
  <c r="DX189" i="129"/>
  <c r="EA189" i="129"/>
  <c r="DX124" i="129"/>
  <c r="EA124" i="129"/>
  <c r="DX60" i="129"/>
  <c r="EA60" i="129"/>
  <c r="DX460" i="129"/>
  <c r="EA460" i="129"/>
  <c r="DX368" i="129"/>
  <c r="EA368" i="129"/>
  <c r="DX262" i="129"/>
  <c r="EA262" i="129"/>
  <c r="DX58" i="129"/>
  <c r="EA58" i="129"/>
  <c r="DX261" i="129"/>
  <c r="EA261" i="129"/>
  <c r="DX312" i="129"/>
  <c r="EA312" i="129"/>
  <c r="DX484" i="129"/>
  <c r="EA484" i="129"/>
  <c r="DX406" i="129"/>
  <c r="EA406" i="129"/>
  <c r="DX321" i="129"/>
  <c r="EA321" i="129"/>
  <c r="DX250" i="129"/>
  <c r="EA250" i="129"/>
  <c r="DX171" i="129"/>
  <c r="EA171" i="129"/>
  <c r="DX50" i="129"/>
  <c r="EA50" i="129"/>
  <c r="DX466" i="129"/>
  <c r="EA466" i="129"/>
  <c r="DX379" i="129"/>
  <c r="EA379" i="129"/>
  <c r="DX304" i="129"/>
  <c r="EA304" i="129"/>
  <c r="DX227" i="129"/>
  <c r="EA227" i="129"/>
  <c r="DX154" i="129"/>
  <c r="EA154" i="129"/>
  <c r="DX91" i="129"/>
  <c r="EA91" i="129"/>
  <c r="DX454" i="129"/>
  <c r="EA454" i="129"/>
  <c r="DX88" i="129"/>
  <c r="EA88" i="129"/>
  <c r="DX209" i="129"/>
  <c r="EA209" i="129"/>
  <c r="DX507" i="129"/>
  <c r="EA507" i="129"/>
  <c r="DX438" i="129"/>
  <c r="EA438" i="129"/>
  <c r="DX343" i="129"/>
  <c r="EA343" i="129"/>
  <c r="DX275" i="129"/>
  <c r="EA275" i="129"/>
  <c r="DX194" i="129"/>
  <c r="EA194" i="129"/>
  <c r="DX128" i="129"/>
  <c r="EA128" i="129"/>
  <c r="DX65" i="129"/>
  <c r="EA65" i="129"/>
  <c r="DX32" i="129"/>
  <c r="EA32" i="129"/>
  <c r="DX183" i="129"/>
  <c r="EA183" i="129"/>
  <c r="DX92" i="129"/>
  <c r="EA92" i="129"/>
  <c r="DX473" i="129"/>
  <c r="EA473" i="129"/>
  <c r="DX388" i="129"/>
  <c r="EA388" i="129"/>
  <c r="DX310" i="129"/>
  <c r="EA310" i="129"/>
  <c r="DX246" i="129"/>
  <c r="EA246" i="129"/>
  <c r="DX168" i="129"/>
  <c r="EA168" i="129"/>
  <c r="DX105" i="129"/>
  <c r="EA105" i="129"/>
  <c r="DX55" i="129"/>
  <c r="EA55" i="129"/>
  <c r="DX425" i="129"/>
  <c r="EA425" i="129"/>
  <c r="DX167" i="129"/>
  <c r="EA167" i="129"/>
  <c r="DX164" i="129"/>
  <c r="EA164" i="129"/>
  <c r="DX525" i="129"/>
  <c r="EA525" i="129"/>
  <c r="DX413" i="129"/>
  <c r="EA413" i="129"/>
  <c r="DX175" i="129"/>
  <c r="EA175" i="129"/>
  <c r="DX220" i="129"/>
  <c r="EA220" i="129"/>
  <c r="DX462" i="129"/>
  <c r="EA462" i="129"/>
  <c r="DX371" i="129"/>
  <c r="EA371" i="129"/>
  <c r="DX300" i="129"/>
  <c r="EA300" i="129"/>
  <c r="DX232" i="129"/>
  <c r="EA232" i="129"/>
  <c r="DX158" i="129"/>
  <c r="EA158" i="129"/>
  <c r="DX95" i="129"/>
  <c r="EA95" i="129"/>
  <c r="DX278" i="129"/>
  <c r="EA278" i="129"/>
  <c r="DX503" i="129"/>
  <c r="EA503" i="129"/>
  <c r="DX433" i="129"/>
  <c r="EA433" i="129"/>
  <c r="DX339" i="129"/>
  <c r="EA339" i="129"/>
  <c r="DX271" i="129"/>
  <c r="EA271" i="129"/>
  <c r="DX181" i="129"/>
  <c r="EA181" i="129"/>
  <c r="DX110" i="129"/>
  <c r="EA110" i="129"/>
  <c r="DX522" i="129"/>
  <c r="EA522" i="129"/>
  <c r="DX451" i="129"/>
  <c r="EA451" i="129"/>
  <c r="DX240" i="129"/>
  <c r="EA240" i="129"/>
  <c r="AI25" i="129"/>
  <c r="DX27" i="129"/>
  <c r="AI28" i="129"/>
  <c r="DX34" i="129"/>
  <c r="DX357" i="129"/>
  <c r="AI27" i="129"/>
  <c r="AI34" i="129"/>
  <c r="DX28" i="129"/>
  <c r="AI23" i="129"/>
  <c r="DX24" i="129"/>
  <c r="DX23" i="129"/>
  <c r="AI24" i="129"/>
  <c r="DX25" i="129"/>
  <c r="EA14" i="129" l="1"/>
  <c r="EB14" i="129" s="1"/>
  <c r="EA19" i="129"/>
  <c r="EB19" i="129" s="1"/>
  <c r="DX432" i="129"/>
  <c r="EA432" i="129"/>
  <c r="DX386" i="129"/>
  <c r="EA386" i="129"/>
  <c r="DX256" i="129"/>
  <c r="EA256" i="129"/>
  <c r="DX416" i="129"/>
  <c r="EA416" i="129"/>
  <c r="DX367" i="129"/>
  <c r="EA367" i="129"/>
  <c r="DX382" i="129"/>
  <c r="EA382" i="129"/>
  <c r="DX229" i="129"/>
  <c r="EA229" i="129"/>
  <c r="DX424" i="129"/>
  <c r="EA424" i="129"/>
  <c r="DX221" i="129"/>
  <c r="EA221" i="129"/>
  <c r="EA18" i="129" s="1"/>
  <c r="EB18" i="129" s="1"/>
  <c r="DX205" i="129"/>
  <c r="EA205" i="129"/>
  <c r="EA13" i="129" s="1"/>
  <c r="EB13" i="129" s="1"/>
  <c r="DX193" i="129"/>
  <c r="EA193" i="129"/>
  <c r="DX373" i="129"/>
  <c r="EA373" i="129"/>
  <c r="DX390" i="129"/>
  <c r="EA390" i="129"/>
  <c r="DX369" i="129"/>
  <c r="EA369" i="129"/>
  <c r="DX210" i="129"/>
  <c r="EA210" i="129"/>
  <c r="DX237" i="129"/>
  <c r="EA237" i="129"/>
  <c r="DX201" i="129"/>
  <c r="EA201" i="129"/>
  <c r="EA15" i="129" s="1"/>
  <c r="EB15" i="129" s="1"/>
  <c r="DX253" i="129"/>
  <c r="EA253" i="129"/>
  <c r="DX245" i="129"/>
  <c r="EA245" i="129"/>
  <c r="DX428" i="129"/>
  <c r="EA428" i="129"/>
  <c r="DX394" i="129"/>
  <c r="EA394" i="129"/>
  <c r="DX411" i="129"/>
  <c r="EA411" i="129"/>
  <c r="DX407" i="129"/>
  <c r="EA407" i="129"/>
  <c r="DX436" i="129"/>
  <c r="EA436" i="129"/>
  <c r="DX214" i="129"/>
  <c r="EA214" i="129"/>
  <c r="DX376" i="129"/>
  <c r="EA376" i="129"/>
  <c r="DX409" i="129"/>
  <c r="EA409" i="129"/>
  <c r="DX420" i="129"/>
  <c r="EA420" i="129"/>
  <c r="DX241" i="129"/>
  <c r="EA241" i="129"/>
  <c r="DX401" i="129"/>
  <c r="EA401" i="129"/>
  <c r="DX378" i="129"/>
  <c r="EA378" i="129"/>
  <c r="DX249" i="129"/>
  <c r="EA249" i="129"/>
  <c r="DX392" i="129"/>
  <c r="EA392" i="129"/>
  <c r="DX218" i="129"/>
  <c r="EA218" i="129"/>
  <c r="EA16" i="129" s="1"/>
  <c r="EB16" i="129" s="1"/>
  <c r="DX233" i="129"/>
  <c r="EA233" i="129"/>
  <c r="DX197" i="129"/>
  <c r="EA197" i="129"/>
  <c r="DX225" i="129"/>
  <c r="EA225" i="129"/>
  <c r="DX384" i="129"/>
  <c r="EA384" i="129"/>
  <c r="DX365" i="129"/>
  <c r="EA365" i="129"/>
  <c r="DX403" i="129"/>
  <c r="EA403" i="129"/>
  <c r="DX399" i="129"/>
  <c r="EA399" i="129"/>
  <c r="EA8" i="129" l="1"/>
  <c r="EB8" i="129" s="1"/>
  <c r="EH8" i="129" s="1"/>
  <c r="EI8" i="129" s="1"/>
  <c r="EA17" i="129"/>
  <c r="EB17" i="129" s="1"/>
  <c r="EA10" i="129"/>
  <c r="EB10" i="129" s="1"/>
  <c r="EA11" i="129" l="1"/>
  <c r="EB11" i="129" s="1"/>
  <c r="A1" i="111"/>
  <c r="C9" i="111" l="1"/>
  <c r="C8" i="111" s="1"/>
  <c r="E13" i="111"/>
  <c r="E33" i="111"/>
  <c r="O53" i="111"/>
  <c r="M53" i="111"/>
  <c r="I53" i="111"/>
  <c r="G53" i="111"/>
  <c r="E53" i="111"/>
  <c r="I10" i="111"/>
  <c r="I74" i="111" s="1"/>
  <c r="G54" i="111"/>
  <c r="O54" i="111"/>
  <c r="M54" i="111"/>
  <c r="I54" i="111"/>
  <c r="E54" i="111"/>
  <c r="I52" i="111"/>
  <c r="K52" i="111" s="1"/>
  <c r="O52" i="111"/>
  <c r="I42" i="111"/>
  <c r="O42" i="111"/>
  <c r="M42" i="111"/>
  <c r="G42" i="111"/>
  <c r="E42" i="111"/>
  <c r="E43" i="111" s="1"/>
  <c r="O33" i="111"/>
  <c r="I33" i="111"/>
  <c r="O32" i="111"/>
  <c r="I32" i="111"/>
  <c r="O31" i="111"/>
  <c r="I31" i="111"/>
  <c r="O30" i="111"/>
  <c r="I30" i="111"/>
  <c r="O29" i="111"/>
  <c r="M29" i="111"/>
  <c r="I29" i="111"/>
  <c r="G29" i="111"/>
  <c r="O28" i="111"/>
  <c r="I28" i="111"/>
  <c r="O27" i="111"/>
  <c r="I27" i="111"/>
  <c r="O26" i="111"/>
  <c r="I26" i="111"/>
  <c r="O25" i="111"/>
  <c r="I25" i="111"/>
  <c r="O24" i="111"/>
  <c r="I24" i="111"/>
  <c r="O23" i="111"/>
  <c r="I23" i="111"/>
  <c r="O22" i="111"/>
  <c r="I22" i="111"/>
  <c r="O21" i="111"/>
  <c r="I21" i="111"/>
  <c r="O20" i="111"/>
  <c r="I20" i="111"/>
  <c r="O19" i="111"/>
  <c r="I19" i="111"/>
  <c r="O18" i="111"/>
  <c r="I18" i="111"/>
  <c r="O17" i="111"/>
  <c r="I17" i="111"/>
  <c r="O16" i="111"/>
  <c r="I16" i="111"/>
  <c r="Q15" i="111"/>
  <c r="K15" i="111"/>
  <c r="F14" i="111"/>
  <c r="O13" i="111"/>
  <c r="I13" i="111"/>
  <c r="O10" i="111"/>
  <c r="O74" i="111" s="1"/>
  <c r="O77" i="111" l="1"/>
  <c r="I77" i="111"/>
  <c r="O35" i="111"/>
  <c r="O36" i="111" s="1"/>
  <c r="O91" i="111"/>
  <c r="I81" i="111"/>
  <c r="K29" i="111"/>
  <c r="K53" i="111"/>
  <c r="O87" i="111"/>
  <c r="I90" i="111"/>
  <c r="I83" i="111"/>
  <c r="I82" i="111"/>
  <c r="I85" i="111"/>
  <c r="I87" i="111"/>
  <c r="I117" i="111"/>
  <c r="Q52" i="111"/>
  <c r="I79" i="111"/>
  <c r="I86" i="111"/>
  <c r="O117" i="111"/>
  <c r="I91" i="111"/>
  <c r="I94" i="111"/>
  <c r="I95" i="111"/>
  <c r="C73" i="111"/>
  <c r="O96" i="111"/>
  <c r="I14" i="111"/>
  <c r="I80" i="111"/>
  <c r="I84" i="111"/>
  <c r="I88" i="111"/>
  <c r="I92" i="111"/>
  <c r="I96" i="111"/>
  <c r="O80" i="111"/>
  <c r="O82" i="111"/>
  <c r="O86" i="111"/>
  <c r="O90" i="111"/>
  <c r="O94" i="111"/>
  <c r="O95" i="111"/>
  <c r="O79" i="111"/>
  <c r="O89" i="111"/>
  <c r="O83" i="111"/>
  <c r="O84" i="111"/>
  <c r="O88" i="111"/>
  <c r="O92" i="111"/>
  <c r="O81" i="111"/>
  <c r="O85" i="111"/>
  <c r="I89" i="111"/>
  <c r="Q29" i="111"/>
  <c r="O93" i="111"/>
  <c r="I93" i="111"/>
  <c r="I118" i="111"/>
  <c r="O118" i="111"/>
  <c r="Q53" i="111"/>
  <c r="O14" i="111"/>
  <c r="O78" i="111" l="1"/>
  <c r="I78" i="111"/>
  <c r="I97" i="111" s="1"/>
  <c r="O97" i="111" l="1"/>
  <c r="O99" i="111" l="1"/>
  <c r="O100" i="111" l="1"/>
  <c r="B1" i="101" l="1"/>
  <c r="C1" i="101"/>
  <c r="D1" i="101"/>
  <c r="E1" i="101"/>
  <c r="F1" i="101"/>
  <c r="G1" i="101"/>
  <c r="H1" i="101"/>
  <c r="I1" i="101"/>
  <c r="J1" i="101"/>
  <c r="K1" i="101"/>
  <c r="L1" i="101"/>
  <c r="N1" i="101"/>
  <c r="O1" i="101"/>
  <c r="P1" i="101"/>
  <c r="Q1" i="101"/>
  <c r="R1" i="101"/>
  <c r="S1" i="101"/>
  <c r="A1" i="101"/>
  <c r="EC544" i="129" l="1"/>
  <c r="EC542" i="129"/>
  <c r="EC20" i="129" s="1"/>
  <c r="ED20" i="129" s="1"/>
  <c r="EC540" i="129"/>
  <c r="BA537" i="129"/>
  <c r="BK537" i="129" s="1"/>
  <c r="BM537" i="129" s="1"/>
  <c r="FO535" i="129"/>
  <c r="BA535" i="129"/>
  <c r="FO533" i="129"/>
  <c r="FY533" i="129" s="1"/>
  <c r="GA533" i="129" s="1"/>
  <c r="BZ532" i="129"/>
  <c r="EP531" i="129"/>
  <c r="EZ531" i="129" s="1"/>
  <c r="FB531" i="129" s="1"/>
  <c r="BZ530" i="129"/>
  <c r="EP529" i="129"/>
  <c r="BZ528" i="129"/>
  <c r="EP527" i="129"/>
  <c r="BZ526" i="129"/>
  <c r="EP525" i="129"/>
  <c r="BZ524" i="129"/>
  <c r="EP523" i="129"/>
  <c r="BZ522" i="129"/>
  <c r="EP521" i="129"/>
  <c r="EZ521" i="129" s="1"/>
  <c r="FB521" i="129" s="1"/>
  <c r="EC519" i="129"/>
  <c r="EC493" i="129"/>
  <c r="EC477" i="129"/>
  <c r="FO466" i="129"/>
  <c r="BA466" i="129"/>
  <c r="FO464" i="129"/>
  <c r="BA464" i="129"/>
  <c r="FO462" i="129"/>
  <c r="BA462" i="129"/>
  <c r="FO460" i="129"/>
  <c r="BA460" i="129"/>
  <c r="FO458" i="129"/>
  <c r="FY458" i="129" s="1"/>
  <c r="GA458" i="129" s="1"/>
  <c r="BA458" i="129"/>
  <c r="BK458" i="129" s="1"/>
  <c r="BM458" i="129" s="1"/>
  <c r="EP544" i="129"/>
  <c r="EZ544" i="129" s="1"/>
  <c r="FB544" i="129" s="1"/>
  <c r="BZ543" i="129"/>
  <c r="EP542" i="129"/>
  <c r="EZ542" i="129" s="1"/>
  <c r="FB542" i="129" s="1"/>
  <c r="BZ541" i="129"/>
  <c r="CJ541" i="129" s="1"/>
  <c r="CL541" i="129" s="1"/>
  <c r="EP540" i="129"/>
  <c r="EZ540" i="129" s="1"/>
  <c r="FB540" i="129" s="1"/>
  <c r="BZ539" i="129"/>
  <c r="CJ539" i="129" s="1"/>
  <c r="CL539" i="129" s="1"/>
  <c r="EP538" i="129"/>
  <c r="BA533" i="129"/>
  <c r="BK533" i="129" s="1"/>
  <c r="BM533" i="129" s="1"/>
  <c r="BZ520" i="129"/>
  <c r="CJ520" i="129" s="1"/>
  <c r="CL520" i="129" s="1"/>
  <c r="EP519" i="129"/>
  <c r="EZ519" i="129" s="1"/>
  <c r="FB519" i="129" s="1"/>
  <c r="BZ518" i="129"/>
  <c r="EP517" i="129"/>
  <c r="BZ516" i="129"/>
  <c r="EP515" i="129"/>
  <c r="BZ514" i="129"/>
  <c r="EP513" i="129"/>
  <c r="BZ512" i="129"/>
  <c r="CJ512" i="129" s="1"/>
  <c r="CL512" i="129" s="1"/>
  <c r="EP511" i="129"/>
  <c r="BZ510" i="129"/>
  <c r="EP509" i="129"/>
  <c r="BZ508" i="129"/>
  <c r="EP507" i="129"/>
  <c r="BZ506" i="129"/>
  <c r="EP505" i="129"/>
  <c r="BZ504" i="129"/>
  <c r="EP503" i="129"/>
  <c r="BZ502" i="129"/>
  <c r="EP501" i="129"/>
  <c r="BZ500" i="129"/>
  <c r="EP499" i="129"/>
  <c r="BZ498" i="129"/>
  <c r="EP497" i="129"/>
  <c r="BZ496" i="129"/>
  <c r="EP495" i="129"/>
  <c r="BZ494" i="129"/>
  <c r="EP493" i="129"/>
  <c r="EZ493" i="129" s="1"/>
  <c r="FB493" i="129" s="1"/>
  <c r="BZ492" i="129"/>
  <c r="EP491" i="129"/>
  <c r="BZ490" i="129"/>
  <c r="EP489" i="129"/>
  <c r="BZ488" i="129"/>
  <c r="EP487" i="129"/>
  <c r="BZ486" i="129"/>
  <c r="EP485" i="129"/>
  <c r="BZ484" i="129"/>
  <c r="EP483" i="129"/>
  <c r="BZ482" i="129"/>
  <c r="EP481" i="129"/>
  <c r="BZ480" i="129"/>
  <c r="EP479" i="129"/>
  <c r="BZ478" i="129"/>
  <c r="EP477" i="129"/>
  <c r="EZ477" i="129" s="1"/>
  <c r="FB477" i="129" s="1"/>
  <c r="BZ476" i="129"/>
  <c r="EP475" i="129"/>
  <c r="BZ474" i="129"/>
  <c r="CJ474" i="129" s="1"/>
  <c r="CL474" i="129" s="1"/>
  <c r="EP473" i="129"/>
  <c r="BZ472" i="129"/>
  <c r="EP471" i="129"/>
  <c r="BZ470" i="129"/>
  <c r="EP469" i="129"/>
  <c r="BZ468" i="129"/>
  <c r="EP467" i="129"/>
  <c r="DJ541" i="129"/>
  <c r="DJ539" i="129"/>
  <c r="BZ537" i="129"/>
  <c r="CJ537" i="129" s="1"/>
  <c r="CL537" i="129" s="1"/>
  <c r="EP536" i="129"/>
  <c r="BZ535" i="129"/>
  <c r="EP534" i="129"/>
  <c r="FO531" i="129"/>
  <c r="FY531" i="129" s="1"/>
  <c r="GA531" i="129" s="1"/>
  <c r="BA531" i="129"/>
  <c r="BK531" i="129" s="1"/>
  <c r="BM531" i="129" s="1"/>
  <c r="FO529" i="129"/>
  <c r="BA529" i="129"/>
  <c r="FO527" i="129"/>
  <c r="BA527" i="129"/>
  <c r="FO525" i="129"/>
  <c r="BA525" i="129"/>
  <c r="FO523" i="129"/>
  <c r="BA523" i="129"/>
  <c r="FO521" i="129"/>
  <c r="FY521" i="129" s="1"/>
  <c r="GA521" i="129" s="1"/>
  <c r="BA521" i="129"/>
  <c r="BK521" i="129" s="1"/>
  <c r="BM521" i="129" s="1"/>
  <c r="DJ520" i="129"/>
  <c r="DJ512" i="129"/>
  <c r="DJ474" i="129"/>
  <c r="BZ466" i="129"/>
  <c r="EP465" i="129"/>
  <c r="BZ464" i="129"/>
  <c r="EP463" i="129"/>
  <c r="BZ462" i="129"/>
  <c r="EP461" i="129"/>
  <c r="BZ460" i="129"/>
  <c r="EP459" i="129"/>
  <c r="BZ458" i="129"/>
  <c r="CJ458" i="129" s="1"/>
  <c r="CL458" i="129" s="1"/>
  <c r="FO544" i="129"/>
  <c r="FY544" i="129" s="1"/>
  <c r="GA544" i="129" s="1"/>
  <c r="BA544" i="129"/>
  <c r="BK544" i="129" s="1"/>
  <c r="BM544" i="129" s="1"/>
  <c r="FO542" i="129"/>
  <c r="FY542" i="129" s="1"/>
  <c r="GA542" i="129" s="1"/>
  <c r="BA542" i="129"/>
  <c r="BK542" i="129" s="1"/>
  <c r="BM542" i="129" s="1"/>
  <c r="FO540" i="129"/>
  <c r="FY540" i="129" s="1"/>
  <c r="GA540" i="129" s="1"/>
  <c r="BA540" i="129"/>
  <c r="BK540" i="129" s="1"/>
  <c r="BM540" i="129" s="1"/>
  <c r="FO538" i="129"/>
  <c r="BA538" i="129"/>
  <c r="DJ537" i="129"/>
  <c r="BZ533" i="129"/>
  <c r="CJ533" i="129" s="1"/>
  <c r="CL533" i="129" s="1"/>
  <c r="EP532" i="129"/>
  <c r="EC520" i="129"/>
  <c r="FO519" i="129"/>
  <c r="FY519" i="129" s="1"/>
  <c r="GA519" i="129" s="1"/>
  <c r="BA519" i="129"/>
  <c r="BK519" i="129" s="1"/>
  <c r="BM519" i="129" s="1"/>
  <c r="FO517" i="129"/>
  <c r="BA517" i="129"/>
  <c r="FO515" i="129"/>
  <c r="BA515" i="129"/>
  <c r="FO513" i="129"/>
  <c r="BA513" i="129"/>
  <c r="FO511" i="129"/>
  <c r="BA511" i="129"/>
  <c r="FO509" i="129"/>
  <c r="BA509" i="129"/>
  <c r="FO507" i="129"/>
  <c r="BA507" i="129"/>
  <c r="FO505" i="129"/>
  <c r="BA505" i="129"/>
  <c r="FO503" i="129"/>
  <c r="BA503" i="129"/>
  <c r="FO501" i="129"/>
  <c r="BA501" i="129"/>
  <c r="FO499" i="129"/>
  <c r="BA499" i="129"/>
  <c r="FO497" i="129"/>
  <c r="BA497" i="129"/>
  <c r="FO495" i="129"/>
  <c r="BA495" i="129"/>
  <c r="FO493" i="129"/>
  <c r="FY493" i="129" s="1"/>
  <c r="GA493" i="129" s="1"/>
  <c r="BA493" i="129"/>
  <c r="BK493" i="129" s="1"/>
  <c r="BM493" i="129" s="1"/>
  <c r="FO491" i="129"/>
  <c r="BA491" i="129"/>
  <c r="FO489" i="129"/>
  <c r="BA489" i="129"/>
  <c r="FO487" i="129"/>
  <c r="BA487" i="129"/>
  <c r="FO485" i="129"/>
  <c r="BA485" i="129"/>
  <c r="FO483" i="129"/>
  <c r="BA483" i="129"/>
  <c r="FO481" i="129"/>
  <c r="BA481" i="129"/>
  <c r="FO479" i="129"/>
  <c r="BA479" i="129"/>
  <c r="FO477" i="129"/>
  <c r="FY477" i="129" s="1"/>
  <c r="GA477" i="129" s="1"/>
  <c r="BA477" i="129"/>
  <c r="BK477" i="129" s="1"/>
  <c r="BM477" i="129" s="1"/>
  <c r="FO475" i="129"/>
  <c r="BA475" i="129"/>
  <c r="FO473" i="129"/>
  <c r="BA473" i="129"/>
  <c r="FO471" i="129"/>
  <c r="BA471" i="129"/>
  <c r="FO469" i="129"/>
  <c r="BA469" i="129"/>
  <c r="FO467" i="129"/>
  <c r="DJ458" i="129"/>
  <c r="EC541" i="129"/>
  <c r="EC539" i="129"/>
  <c r="EC537" i="129"/>
  <c r="FO536" i="129"/>
  <c r="BA536" i="129"/>
  <c r="FO534" i="129"/>
  <c r="BA534" i="129"/>
  <c r="DJ533" i="129"/>
  <c r="BZ531" i="129"/>
  <c r="CJ531" i="129" s="1"/>
  <c r="CL531" i="129" s="1"/>
  <c r="EP530" i="129"/>
  <c r="BZ529" i="129"/>
  <c r="EP528" i="129"/>
  <c r="BZ527" i="129"/>
  <c r="EP526" i="129"/>
  <c r="BZ525" i="129"/>
  <c r="EP524" i="129"/>
  <c r="BZ523" i="129"/>
  <c r="EP522" i="129"/>
  <c r="BZ521" i="129"/>
  <c r="CJ521" i="129" s="1"/>
  <c r="CL521" i="129" s="1"/>
  <c r="EP520" i="129"/>
  <c r="EZ520" i="129" s="1"/>
  <c r="FB520" i="129" s="1"/>
  <c r="EC512" i="129"/>
  <c r="EC474" i="129"/>
  <c r="BA467" i="129"/>
  <c r="FO465" i="129"/>
  <c r="BA465" i="129"/>
  <c r="FO463" i="129"/>
  <c r="BA463" i="129"/>
  <c r="FO461" i="129"/>
  <c r="BA461" i="129"/>
  <c r="FO459" i="129"/>
  <c r="BA459" i="129"/>
  <c r="FO457" i="129"/>
  <c r="BZ544" i="129"/>
  <c r="CJ544" i="129" s="1"/>
  <c r="CL544" i="129" s="1"/>
  <c r="EP543" i="129"/>
  <c r="BZ542" i="129"/>
  <c r="CJ542" i="129" s="1"/>
  <c r="CL542" i="129" s="1"/>
  <c r="EP541" i="129"/>
  <c r="EZ541" i="129" s="1"/>
  <c r="FB541" i="129" s="1"/>
  <c r="BZ540" i="129"/>
  <c r="CJ540" i="129" s="1"/>
  <c r="CL540" i="129" s="1"/>
  <c r="EP539" i="129"/>
  <c r="EZ539" i="129" s="1"/>
  <c r="FB539" i="129" s="1"/>
  <c r="BZ538" i="129"/>
  <c r="EP537" i="129"/>
  <c r="EZ537" i="129" s="1"/>
  <c r="FB537" i="129" s="1"/>
  <c r="EC533" i="129"/>
  <c r="FO532" i="129"/>
  <c r="DJ531" i="129"/>
  <c r="DJ521" i="129"/>
  <c r="BZ519" i="129"/>
  <c r="CJ519" i="129" s="1"/>
  <c r="CL519" i="129" s="1"/>
  <c r="EP518" i="129"/>
  <c r="BZ517" i="129"/>
  <c r="EP516" i="129"/>
  <c r="BZ515" i="129"/>
  <c r="EP514" i="129"/>
  <c r="BZ513" i="129"/>
  <c r="EP512" i="129"/>
  <c r="EZ512" i="129" s="1"/>
  <c r="FB512" i="129" s="1"/>
  <c r="BZ511" i="129"/>
  <c r="EP510" i="129"/>
  <c r="BZ509" i="129"/>
  <c r="EP508" i="129"/>
  <c r="BZ507" i="129"/>
  <c r="EP506" i="129"/>
  <c r="BZ505" i="129"/>
  <c r="EP504" i="129"/>
  <c r="BZ503" i="129"/>
  <c r="EP502" i="129"/>
  <c r="BZ501" i="129"/>
  <c r="EP500" i="129"/>
  <c r="BZ499" i="129"/>
  <c r="EP498" i="129"/>
  <c r="BZ497" i="129"/>
  <c r="EP496" i="129"/>
  <c r="BZ495" i="129"/>
  <c r="EP494" i="129"/>
  <c r="BZ493" i="129"/>
  <c r="CJ493" i="129" s="1"/>
  <c r="CL493" i="129" s="1"/>
  <c r="EP492" i="129"/>
  <c r="BZ491" i="129"/>
  <c r="EP490" i="129"/>
  <c r="BZ489" i="129"/>
  <c r="EP488" i="129"/>
  <c r="BZ487" i="129"/>
  <c r="EP486" i="129"/>
  <c r="BZ485" i="129"/>
  <c r="EP484" i="129"/>
  <c r="BZ483" i="129"/>
  <c r="EP482" i="129"/>
  <c r="BZ481" i="129"/>
  <c r="EP480" i="129"/>
  <c r="BZ479" i="129"/>
  <c r="EP478" i="129"/>
  <c r="BZ477" i="129"/>
  <c r="CJ477" i="129" s="1"/>
  <c r="CL477" i="129" s="1"/>
  <c r="EP476" i="129"/>
  <c r="BZ475" i="129"/>
  <c r="EP474" i="129"/>
  <c r="EZ474" i="129" s="1"/>
  <c r="FB474" i="129" s="1"/>
  <c r="BZ473" i="129"/>
  <c r="EP472" i="129"/>
  <c r="BZ471" i="129"/>
  <c r="EP470" i="129"/>
  <c r="BZ469" i="129"/>
  <c r="EP468" i="129"/>
  <c r="EC458" i="129"/>
  <c r="BZ534" i="129"/>
  <c r="BA530" i="129"/>
  <c r="FO522" i="129"/>
  <c r="BA518" i="129"/>
  <c r="FO514" i="129"/>
  <c r="BA510" i="129"/>
  <c r="FO506" i="129"/>
  <c r="BA502" i="129"/>
  <c r="FO498" i="129"/>
  <c r="BA494" i="129"/>
  <c r="FO490" i="129"/>
  <c r="BA486" i="129"/>
  <c r="FO482" i="129"/>
  <c r="BA478" i="129"/>
  <c r="FO474" i="129"/>
  <c r="FY474" i="129" s="1"/>
  <c r="GA474" i="129" s="1"/>
  <c r="BA470" i="129"/>
  <c r="BZ465" i="129"/>
  <c r="BA457" i="129"/>
  <c r="EP451" i="129"/>
  <c r="FO446" i="129"/>
  <c r="BA446" i="129"/>
  <c r="FO444" i="129"/>
  <c r="BA444" i="129"/>
  <c r="FO442" i="129"/>
  <c r="BA442" i="129"/>
  <c r="FO440" i="129"/>
  <c r="BZ437" i="129"/>
  <c r="EP436" i="129"/>
  <c r="BZ435" i="129"/>
  <c r="EP434" i="129"/>
  <c r="BZ433" i="129"/>
  <c r="EP432" i="129"/>
  <c r="BZ431" i="129"/>
  <c r="EP430" i="129"/>
  <c r="BZ429" i="129"/>
  <c r="EP428" i="129"/>
  <c r="BZ427" i="129"/>
  <c r="EP426" i="129"/>
  <c r="BZ425" i="129"/>
  <c r="EP424" i="129"/>
  <c r="BZ423" i="129"/>
  <c r="EP422" i="129"/>
  <c r="BZ421" i="129"/>
  <c r="EP420" i="129"/>
  <c r="BZ419" i="129"/>
  <c r="EP418" i="129"/>
  <c r="BZ417" i="129"/>
  <c r="EP416" i="129"/>
  <c r="BZ415" i="129"/>
  <c r="EP414" i="129"/>
  <c r="BZ413" i="129"/>
  <c r="EP412" i="129"/>
  <c r="BZ411" i="129"/>
  <c r="EP410" i="129"/>
  <c r="BZ409" i="129"/>
  <c r="EP408" i="129"/>
  <c r="BZ407" i="129"/>
  <c r="EP406" i="129"/>
  <c r="BZ405" i="129"/>
  <c r="EP404" i="129"/>
  <c r="BZ403" i="129"/>
  <c r="EP402" i="129"/>
  <c r="BZ401" i="129"/>
  <c r="EP400" i="129"/>
  <c r="BZ399" i="129"/>
  <c r="FO543" i="129"/>
  <c r="DJ542" i="129"/>
  <c r="DJ20" i="129" s="1"/>
  <c r="DK20" i="129" s="1"/>
  <c r="EJ20" i="129" s="1"/>
  <c r="BA539" i="129"/>
  <c r="BK539" i="129" s="1"/>
  <c r="BM539" i="129" s="1"/>
  <c r="EC531" i="129"/>
  <c r="FO528" i="129"/>
  <c r="EP460" i="129"/>
  <c r="FO455" i="129"/>
  <c r="BA455" i="129"/>
  <c r="FO453" i="129"/>
  <c r="BA453" i="129"/>
  <c r="FO451" i="129"/>
  <c r="BZ450" i="129"/>
  <c r="EP449" i="129"/>
  <c r="BZ448" i="129"/>
  <c r="EP447" i="129"/>
  <c r="EC441" i="129"/>
  <c r="BA440" i="129"/>
  <c r="FO438" i="129"/>
  <c r="BA438" i="129"/>
  <c r="BZ536" i="129"/>
  <c r="BA526" i="129"/>
  <c r="EC521" i="129"/>
  <c r="BA520" i="129"/>
  <c r="BK520" i="129" s="1"/>
  <c r="BM520" i="129" s="1"/>
  <c r="FO516" i="129"/>
  <c r="BA512" i="129"/>
  <c r="BK512" i="129" s="1"/>
  <c r="BM512" i="129" s="1"/>
  <c r="FO508" i="129"/>
  <c r="BA504" i="129"/>
  <c r="FO500" i="129"/>
  <c r="BA496" i="129"/>
  <c r="FO492" i="129"/>
  <c r="BA488" i="129"/>
  <c r="FO484" i="129"/>
  <c r="BA480" i="129"/>
  <c r="FO476" i="129"/>
  <c r="BA472" i="129"/>
  <c r="FO468" i="129"/>
  <c r="BZ467" i="129"/>
  <c r="BZ459" i="129"/>
  <c r="BZ457" i="129"/>
  <c r="EP456" i="129"/>
  <c r="BZ446" i="129"/>
  <c r="EP445" i="129"/>
  <c r="BZ444" i="129"/>
  <c r="EP443" i="129"/>
  <c r="BZ442" i="129"/>
  <c r="EP441" i="129"/>
  <c r="EZ441" i="129" s="1"/>
  <c r="FB441" i="129" s="1"/>
  <c r="FO436" i="129"/>
  <c r="BA436" i="129"/>
  <c r="FO434" i="129"/>
  <c r="BA434" i="129"/>
  <c r="FO432" i="129"/>
  <c r="BA432" i="129"/>
  <c r="FO430" i="129"/>
  <c r="BA430" i="129"/>
  <c r="FO428" i="129"/>
  <c r="BA428" i="129"/>
  <c r="FO426" i="129"/>
  <c r="BA426" i="129"/>
  <c r="FO424" i="129"/>
  <c r="BA424" i="129"/>
  <c r="FO422" i="129"/>
  <c r="BA422" i="129"/>
  <c r="FO420" i="129"/>
  <c r="BA420" i="129"/>
  <c r="FO418" i="129"/>
  <c r="BA418" i="129"/>
  <c r="FO416" i="129"/>
  <c r="BA416" i="129"/>
  <c r="FO414" i="129"/>
  <c r="BA414" i="129"/>
  <c r="FO412" i="129"/>
  <c r="BA412" i="129"/>
  <c r="FO410" i="129"/>
  <c r="BA410" i="129"/>
  <c r="FO408" i="129"/>
  <c r="BA408" i="129"/>
  <c r="FO406" i="129"/>
  <c r="BA406" i="129"/>
  <c r="FO404" i="129"/>
  <c r="BA404" i="129"/>
  <c r="FO402" i="129"/>
  <c r="BA402" i="129"/>
  <c r="FO400" i="129"/>
  <c r="BA400" i="129"/>
  <c r="FO398" i="129"/>
  <c r="FY398" i="129" s="1"/>
  <c r="GA398" i="129" s="1"/>
  <c r="DJ544" i="129"/>
  <c r="BA541" i="129"/>
  <c r="BK541" i="129" s="1"/>
  <c r="BM541" i="129" s="1"/>
  <c r="FO537" i="129"/>
  <c r="FY537" i="129" s="1"/>
  <c r="GA537" i="129" s="1"/>
  <c r="BA532" i="129"/>
  <c r="FO524" i="129"/>
  <c r="EP462" i="129"/>
  <c r="BZ455" i="129"/>
  <c r="EP454" i="129"/>
  <c r="BZ453" i="129"/>
  <c r="EP452" i="129"/>
  <c r="BA451" i="129"/>
  <c r="FO449" i="129"/>
  <c r="BA449" i="129"/>
  <c r="FO447" i="129"/>
  <c r="BZ440" i="129"/>
  <c r="EP439" i="129"/>
  <c r="BZ438" i="129"/>
  <c r="EP437" i="129"/>
  <c r="FO530" i="129"/>
  <c r="BA522" i="129"/>
  <c r="FO518" i="129"/>
  <c r="BA514" i="129"/>
  <c r="FO510" i="129"/>
  <c r="BA506" i="129"/>
  <c r="FO502" i="129"/>
  <c r="BA498" i="129"/>
  <c r="FO494" i="129"/>
  <c r="DJ493" i="129"/>
  <c r="BA490" i="129"/>
  <c r="FO486" i="129"/>
  <c r="BA482" i="129"/>
  <c r="FO478" i="129"/>
  <c r="DJ477" i="129"/>
  <c r="BA474" i="129"/>
  <c r="BK474" i="129" s="1"/>
  <c r="BM474" i="129" s="1"/>
  <c r="FO470" i="129"/>
  <c r="BZ461" i="129"/>
  <c r="FO456" i="129"/>
  <c r="BA447" i="129"/>
  <c r="FO445" i="129"/>
  <c r="BA445" i="129"/>
  <c r="FO443" i="129"/>
  <c r="BA443" i="129"/>
  <c r="FO441" i="129"/>
  <c r="FY441" i="129" s="1"/>
  <c r="GA441" i="129" s="1"/>
  <c r="BA441" i="129"/>
  <c r="BK441" i="129" s="1"/>
  <c r="BM441" i="129" s="1"/>
  <c r="BZ436" i="129"/>
  <c r="EP435" i="129"/>
  <c r="BZ434" i="129"/>
  <c r="EP433" i="129"/>
  <c r="BZ432" i="129"/>
  <c r="EP431" i="129"/>
  <c r="BZ430" i="129"/>
  <c r="EP429" i="129"/>
  <c r="BZ428" i="129"/>
  <c r="EP427" i="129"/>
  <c r="BZ426" i="129"/>
  <c r="EP425" i="129"/>
  <c r="BZ424" i="129"/>
  <c r="EP423" i="129"/>
  <c r="BZ422" i="129"/>
  <c r="EP421" i="129"/>
  <c r="BZ420" i="129"/>
  <c r="EP419" i="129"/>
  <c r="BZ418" i="129"/>
  <c r="EP417" i="129"/>
  <c r="BZ416" i="129"/>
  <c r="EP415" i="129"/>
  <c r="BZ414" i="129"/>
  <c r="EP413" i="129"/>
  <c r="BZ412" i="129"/>
  <c r="EP411" i="129"/>
  <c r="BZ410" i="129"/>
  <c r="EP409" i="129"/>
  <c r="BZ408" i="129"/>
  <c r="EP407" i="129"/>
  <c r="BZ406" i="129"/>
  <c r="EP405" i="129"/>
  <c r="BZ404" i="129"/>
  <c r="EP403" i="129"/>
  <c r="BZ402" i="129"/>
  <c r="EP401" i="129"/>
  <c r="BZ400" i="129"/>
  <c r="EP399" i="129"/>
  <c r="BA543" i="129"/>
  <c r="FO539" i="129"/>
  <c r="FY539" i="129" s="1"/>
  <c r="GA539" i="129" s="1"/>
  <c r="EP533" i="129"/>
  <c r="EZ533" i="129" s="1"/>
  <c r="FB533" i="129" s="1"/>
  <c r="BA528" i="129"/>
  <c r="FO520" i="129"/>
  <c r="FY520" i="129" s="1"/>
  <c r="GA520" i="129" s="1"/>
  <c r="EP464" i="129"/>
  <c r="BA456" i="129"/>
  <c r="FO454" i="129"/>
  <c r="BA454" i="129"/>
  <c r="FO452" i="129"/>
  <c r="BA452" i="129"/>
  <c r="BZ451" i="129"/>
  <c r="EP450" i="129"/>
  <c r="BZ449" i="129"/>
  <c r="EP448" i="129"/>
  <c r="FO439" i="129"/>
  <c r="BA439" i="129"/>
  <c r="FO437" i="129"/>
  <c r="DJ540" i="129"/>
  <c r="BA429" i="129"/>
  <c r="FO421" i="129"/>
  <c r="BA413" i="129"/>
  <c r="FO405" i="129"/>
  <c r="DJ398" i="129"/>
  <c r="BZ368" i="129"/>
  <c r="EP367" i="129"/>
  <c r="BZ366" i="129"/>
  <c r="EP365" i="129"/>
  <c r="BZ364" i="129"/>
  <c r="EP363" i="129"/>
  <c r="BZ362" i="129"/>
  <c r="EP361" i="129"/>
  <c r="BZ360" i="129"/>
  <c r="EP359" i="129"/>
  <c r="BZ358" i="129"/>
  <c r="EP357" i="129"/>
  <c r="BZ356" i="129"/>
  <c r="EP355" i="129"/>
  <c r="EZ355" i="129" s="1"/>
  <c r="FB355" i="129" s="1"/>
  <c r="EP338" i="129"/>
  <c r="BZ337" i="129"/>
  <c r="EP336" i="129"/>
  <c r="BZ335" i="129"/>
  <c r="EP334" i="129"/>
  <c r="BZ333" i="129"/>
  <c r="EP535" i="129"/>
  <c r="FO512" i="129"/>
  <c r="FY512" i="129" s="1"/>
  <c r="GA512" i="129" s="1"/>
  <c r="FO496" i="129"/>
  <c r="FO480" i="129"/>
  <c r="EP458" i="129"/>
  <c r="EZ458" i="129" s="1"/>
  <c r="FB458" i="129" s="1"/>
  <c r="BZ456" i="129"/>
  <c r="FO448" i="129"/>
  <c r="BZ447" i="129"/>
  <c r="EP440" i="129"/>
  <c r="BZ439" i="129"/>
  <c r="BA435" i="129"/>
  <c r="FO427" i="129"/>
  <c r="BA419" i="129"/>
  <c r="FO411" i="129"/>
  <c r="BA403" i="129"/>
  <c r="FO397" i="129"/>
  <c r="BA397" i="129"/>
  <c r="FO395" i="129"/>
  <c r="BA395" i="129"/>
  <c r="FO393" i="129"/>
  <c r="BA393" i="129"/>
  <c r="FO391" i="129"/>
  <c r="BA391" i="129"/>
  <c r="FO389" i="129"/>
  <c r="BA389" i="129"/>
  <c r="FO387" i="129"/>
  <c r="BA387" i="129"/>
  <c r="FO385" i="129"/>
  <c r="BA385" i="129"/>
  <c r="FO383" i="129"/>
  <c r="BA383" i="129"/>
  <c r="FO381" i="129"/>
  <c r="BA381" i="129"/>
  <c r="FO379" i="129"/>
  <c r="BA379" i="129"/>
  <c r="FO377" i="129"/>
  <c r="BA377" i="129"/>
  <c r="FO375" i="129"/>
  <c r="FY375" i="129" s="1"/>
  <c r="GA375" i="129" s="1"/>
  <c r="BA375" i="129"/>
  <c r="BK375" i="129" s="1"/>
  <c r="BM375" i="129" s="1"/>
  <c r="FO373" i="129"/>
  <c r="BA373" i="129"/>
  <c r="FO371" i="129"/>
  <c r="BA371" i="129"/>
  <c r="FO369" i="129"/>
  <c r="BA369" i="129"/>
  <c r="BZ354" i="129"/>
  <c r="EP353" i="129"/>
  <c r="BZ352" i="129"/>
  <c r="FO350" i="129"/>
  <c r="BA350" i="129"/>
  <c r="FO348" i="129"/>
  <c r="BA348" i="129"/>
  <c r="FO346" i="129"/>
  <c r="BA346" i="129"/>
  <c r="FO344" i="129"/>
  <c r="BA344" i="129"/>
  <c r="FO342" i="129"/>
  <c r="BA342" i="129"/>
  <c r="FO340" i="129"/>
  <c r="BA340" i="129"/>
  <c r="FO338" i="129"/>
  <c r="FO541" i="129"/>
  <c r="FY541" i="129" s="1"/>
  <c r="GA541" i="129" s="1"/>
  <c r="EP442" i="129"/>
  <c r="FO433" i="129"/>
  <c r="BA425" i="129"/>
  <c r="FO417" i="129"/>
  <c r="BA409" i="129"/>
  <c r="FO401" i="129"/>
  <c r="EC398" i="129"/>
  <c r="FO367" i="129"/>
  <c r="BA367" i="129"/>
  <c r="FO365" i="129"/>
  <c r="BA365" i="129"/>
  <c r="FO363" i="129"/>
  <c r="BA363" i="129"/>
  <c r="FO361" i="129"/>
  <c r="BA361" i="129"/>
  <c r="FO359" i="129"/>
  <c r="BA359" i="129"/>
  <c r="FO357" i="129"/>
  <c r="BA357" i="129"/>
  <c r="FO355" i="129"/>
  <c r="FY355" i="129" s="1"/>
  <c r="GA355" i="129" s="1"/>
  <c r="EP351" i="129"/>
  <c r="BA338" i="129"/>
  <c r="FO336" i="129"/>
  <c r="BA336" i="129"/>
  <c r="FO334" i="129"/>
  <c r="BA334" i="129"/>
  <c r="FO332" i="129"/>
  <c r="BA524" i="129"/>
  <c r="DJ519" i="129"/>
  <c r="BA508" i="129"/>
  <c r="BA492" i="129"/>
  <c r="BA476" i="129"/>
  <c r="EP453" i="129"/>
  <c r="BZ452" i="129"/>
  <c r="FO450" i="129"/>
  <c r="BZ441" i="129"/>
  <c r="CJ441" i="129" s="1"/>
  <c r="CL441" i="129" s="1"/>
  <c r="BA431" i="129"/>
  <c r="FO423" i="129"/>
  <c r="BA415" i="129"/>
  <c r="FO407" i="129"/>
  <c r="BA399" i="129"/>
  <c r="EP398" i="129"/>
  <c r="EZ398" i="129" s="1"/>
  <c r="FB398" i="129" s="1"/>
  <c r="BZ397" i="129"/>
  <c r="EP396" i="129"/>
  <c r="BZ395" i="129"/>
  <c r="EP394" i="129"/>
  <c r="BZ393" i="129"/>
  <c r="EP392" i="129"/>
  <c r="BZ391" i="129"/>
  <c r="EP390" i="129"/>
  <c r="BZ389" i="129"/>
  <c r="EP388" i="129"/>
  <c r="BZ387" i="129"/>
  <c r="EP386" i="129"/>
  <c r="BZ385" i="129"/>
  <c r="EP384" i="129"/>
  <c r="BZ383" i="129"/>
  <c r="EP382" i="129"/>
  <c r="BZ381" i="129"/>
  <c r="EP380" i="129"/>
  <c r="BZ379" i="129"/>
  <c r="EP378" i="129"/>
  <c r="BZ377" i="129"/>
  <c r="EP376" i="129"/>
  <c r="BZ375" i="129"/>
  <c r="CJ375" i="129" s="1"/>
  <c r="CL375" i="129" s="1"/>
  <c r="EP374" i="129"/>
  <c r="BZ373" i="129"/>
  <c r="EP372" i="129"/>
  <c r="BZ371" i="129"/>
  <c r="EP370" i="129"/>
  <c r="BZ369" i="129"/>
  <c r="BA355" i="129"/>
  <c r="BK355" i="129" s="1"/>
  <c r="BM355" i="129" s="1"/>
  <c r="FO353" i="129"/>
  <c r="BA353" i="129"/>
  <c r="BZ350" i="129"/>
  <c r="EP349" i="129"/>
  <c r="BZ348" i="129"/>
  <c r="EP347" i="129"/>
  <c r="BZ346" i="129"/>
  <c r="EP345" i="129"/>
  <c r="BZ344" i="129"/>
  <c r="EP343" i="129"/>
  <c r="BZ342" i="129"/>
  <c r="EP341" i="129"/>
  <c r="BZ340" i="129"/>
  <c r="EP339" i="129"/>
  <c r="EP444" i="129"/>
  <c r="DJ441" i="129"/>
  <c r="BA437" i="129"/>
  <c r="FO429" i="129"/>
  <c r="BA421" i="129"/>
  <c r="FO413" i="129"/>
  <c r="BA405" i="129"/>
  <c r="DJ375" i="129"/>
  <c r="EP368" i="129"/>
  <c r="BZ367" i="129"/>
  <c r="EP366" i="129"/>
  <c r="BZ365" i="129"/>
  <c r="EP364" i="129"/>
  <c r="BZ363" i="129"/>
  <c r="EP362" i="129"/>
  <c r="BZ361" i="129"/>
  <c r="EP360" i="129"/>
  <c r="BZ359" i="129"/>
  <c r="EP358" i="129"/>
  <c r="BZ357" i="129"/>
  <c r="EP356" i="129"/>
  <c r="FO351" i="129"/>
  <c r="BZ338" i="129"/>
  <c r="EP337" i="129"/>
  <c r="BZ336" i="129"/>
  <c r="EP335" i="129"/>
  <c r="BZ334" i="129"/>
  <c r="EP333" i="129"/>
  <c r="FO526" i="129"/>
  <c r="FO504" i="129"/>
  <c r="FO488" i="129"/>
  <c r="FO472" i="129"/>
  <c r="EP466" i="129"/>
  <c r="BA448" i="129"/>
  <c r="BZ443" i="129"/>
  <c r="FO435" i="129"/>
  <c r="BA427" i="129"/>
  <c r="FO419" i="129"/>
  <c r="BA411" i="129"/>
  <c r="FO403" i="129"/>
  <c r="BA398" i="129"/>
  <c r="BK398" i="129" s="1"/>
  <c r="BM398" i="129" s="1"/>
  <c r="FO396" i="129"/>
  <c r="BA396" i="129"/>
  <c r="FO394" i="129"/>
  <c r="BA394" i="129"/>
  <c r="FO392" i="129"/>
  <c r="BA392" i="129"/>
  <c r="FO390" i="129"/>
  <c r="BA390" i="129"/>
  <c r="FO388" i="129"/>
  <c r="BA388" i="129"/>
  <c r="FO386" i="129"/>
  <c r="BA386" i="129"/>
  <c r="FO384" i="129"/>
  <c r="BA384" i="129"/>
  <c r="FO382" i="129"/>
  <c r="BA382" i="129"/>
  <c r="FO380" i="129"/>
  <c r="BA380" i="129"/>
  <c r="FO378" i="129"/>
  <c r="BA378" i="129"/>
  <c r="FO376" i="129"/>
  <c r="BA376" i="129"/>
  <c r="FO374" i="129"/>
  <c r="BA374" i="129"/>
  <c r="FO372" i="129"/>
  <c r="BA372" i="129"/>
  <c r="FO370" i="129"/>
  <c r="BA370" i="129"/>
  <c r="FO368" i="129"/>
  <c r="BZ355" i="129"/>
  <c r="CJ355" i="129" s="1"/>
  <c r="CL355" i="129" s="1"/>
  <c r="EP354" i="129"/>
  <c r="BZ353" i="129"/>
  <c r="EP352" i="129"/>
  <c r="EP438" i="129"/>
  <c r="BA423" i="129"/>
  <c r="BA417" i="129"/>
  <c r="FO415" i="129"/>
  <c r="FO409" i="129"/>
  <c r="EP387" i="129"/>
  <c r="BZ386" i="129"/>
  <c r="EP371" i="129"/>
  <c r="BZ370" i="129"/>
  <c r="BA366" i="129"/>
  <c r="FO358" i="129"/>
  <c r="BA354" i="129"/>
  <c r="BA349" i="129"/>
  <c r="EP348" i="129"/>
  <c r="BZ345" i="129"/>
  <c r="FO343" i="129"/>
  <c r="BA333" i="129"/>
  <c r="BA331" i="129"/>
  <c r="FO329" i="129"/>
  <c r="BA329" i="129"/>
  <c r="FO327" i="129"/>
  <c r="BA327" i="129"/>
  <c r="FO325" i="129"/>
  <c r="BA325" i="129"/>
  <c r="FO323" i="129"/>
  <c r="BA323" i="129"/>
  <c r="FO321" i="129"/>
  <c r="BA321" i="129"/>
  <c r="FO319" i="129"/>
  <c r="BA319" i="129"/>
  <c r="FO317" i="129"/>
  <c r="BA317" i="129"/>
  <c r="FO315" i="129"/>
  <c r="BA315" i="129"/>
  <c r="FO313" i="129"/>
  <c r="BA313" i="129"/>
  <c r="FO311" i="129"/>
  <c r="BA311" i="129"/>
  <c r="FO309" i="129"/>
  <c r="BA309" i="129"/>
  <c r="FO307" i="129"/>
  <c r="BA307" i="129"/>
  <c r="FO305" i="129"/>
  <c r="BA305" i="129"/>
  <c r="FO303" i="129"/>
  <c r="BA303" i="129"/>
  <c r="FO301" i="129"/>
  <c r="BA301" i="129"/>
  <c r="FO299" i="129"/>
  <c r="BA299" i="129"/>
  <c r="FO297" i="129"/>
  <c r="BA297" i="129"/>
  <c r="FO295" i="129"/>
  <c r="BA295" i="129"/>
  <c r="FO293" i="129"/>
  <c r="BA293" i="129"/>
  <c r="FO291" i="129"/>
  <c r="BA291" i="129"/>
  <c r="FO289" i="129"/>
  <c r="BA289" i="129"/>
  <c r="FO287" i="129"/>
  <c r="BA287" i="129"/>
  <c r="FO285" i="129"/>
  <c r="BA285" i="129"/>
  <c r="FO283" i="129"/>
  <c r="BA283" i="129"/>
  <c r="FO281" i="129"/>
  <c r="BA281" i="129"/>
  <c r="FO279" i="129"/>
  <c r="BA279" i="129"/>
  <c r="FO277" i="129"/>
  <c r="BA277" i="129"/>
  <c r="FO275" i="129"/>
  <c r="BA275" i="129"/>
  <c r="BA500" i="129"/>
  <c r="EP393" i="129"/>
  <c r="BZ392" i="129"/>
  <c r="EP377" i="129"/>
  <c r="BZ376" i="129"/>
  <c r="FO364" i="129"/>
  <c r="BA356" i="129"/>
  <c r="BA351" i="129"/>
  <c r="EP350" i="129"/>
  <c r="BZ347" i="129"/>
  <c r="FO345" i="129"/>
  <c r="BA335" i="129"/>
  <c r="EP332" i="129"/>
  <c r="FO265" i="129"/>
  <c r="BA450" i="129"/>
  <c r="BZ445" i="129"/>
  <c r="BA433" i="129"/>
  <c r="FO431" i="129"/>
  <c r="FO425" i="129"/>
  <c r="BZ398" i="129"/>
  <c r="CJ398" i="129" s="1"/>
  <c r="CL398" i="129" s="1"/>
  <c r="EP383" i="129"/>
  <c r="BZ382" i="129"/>
  <c r="BA362" i="129"/>
  <c r="FO352" i="129"/>
  <c r="BZ349" i="129"/>
  <c r="FO347" i="129"/>
  <c r="BA337" i="129"/>
  <c r="BZ331" i="129"/>
  <c r="EP330" i="129"/>
  <c r="BZ329" i="129"/>
  <c r="EP328" i="129"/>
  <c r="BZ327" i="129"/>
  <c r="EP326" i="129"/>
  <c r="BZ325" i="129"/>
  <c r="EP324" i="129"/>
  <c r="BZ323" i="129"/>
  <c r="EP322" i="129"/>
  <c r="BZ321" i="129"/>
  <c r="EP320" i="129"/>
  <c r="BZ319" i="129"/>
  <c r="EP318" i="129"/>
  <c r="BZ317" i="129"/>
  <c r="EP316" i="129"/>
  <c r="BZ315" i="129"/>
  <c r="EP314" i="129"/>
  <c r="BZ313" i="129"/>
  <c r="EP312" i="129"/>
  <c r="BZ311" i="129"/>
  <c r="EP310" i="129"/>
  <c r="BZ309" i="129"/>
  <c r="EP308" i="129"/>
  <c r="BZ307" i="129"/>
  <c r="EP306" i="129"/>
  <c r="BZ305" i="129"/>
  <c r="EP304" i="129"/>
  <c r="BZ303" i="129"/>
  <c r="EP302" i="129"/>
  <c r="BZ301" i="129"/>
  <c r="EP300" i="129"/>
  <c r="BZ299" i="129"/>
  <c r="EP298" i="129"/>
  <c r="BZ297" i="129"/>
  <c r="EP296" i="129"/>
  <c r="BZ295" i="129"/>
  <c r="EP294" i="129"/>
  <c r="BZ293" i="129"/>
  <c r="EP292" i="129"/>
  <c r="BZ291" i="129"/>
  <c r="EP290" i="129"/>
  <c r="BZ289" i="129"/>
  <c r="EP288" i="129"/>
  <c r="BZ287" i="129"/>
  <c r="EP286" i="129"/>
  <c r="BZ285" i="129"/>
  <c r="EP284" i="129"/>
  <c r="BZ283" i="129"/>
  <c r="EP282" i="129"/>
  <c r="BZ281" i="129"/>
  <c r="EP280" i="129"/>
  <c r="BZ279" i="129"/>
  <c r="EP278" i="129"/>
  <c r="BZ277" i="129"/>
  <c r="EP276" i="129"/>
  <c r="BZ275" i="129"/>
  <c r="EP274" i="129"/>
  <c r="BZ273" i="129"/>
  <c r="EP272" i="129"/>
  <c r="BZ271" i="129"/>
  <c r="EP270" i="129"/>
  <c r="BZ269" i="129"/>
  <c r="EP268" i="129"/>
  <c r="BZ267" i="129"/>
  <c r="EP266" i="129"/>
  <c r="EP457" i="129"/>
  <c r="EP446" i="129"/>
  <c r="EP389" i="129"/>
  <c r="BZ388" i="129"/>
  <c r="EP373" i="129"/>
  <c r="BZ372" i="129"/>
  <c r="BA368" i="129"/>
  <c r="FO360" i="129"/>
  <c r="BZ351" i="129"/>
  <c r="FO349" i="129"/>
  <c r="BA339" i="129"/>
  <c r="BA332" i="129"/>
  <c r="BA484" i="129"/>
  <c r="EP395" i="129"/>
  <c r="BZ394" i="129"/>
  <c r="EP379" i="129"/>
  <c r="BZ378" i="129"/>
  <c r="FO366" i="129"/>
  <c r="BA358" i="129"/>
  <c r="FO354" i="129"/>
  <c r="BA341" i="129"/>
  <c r="EP340" i="129"/>
  <c r="FO333" i="129"/>
  <c r="FO330" i="129"/>
  <c r="BA330" i="129"/>
  <c r="FO328" i="129"/>
  <c r="BA328" i="129"/>
  <c r="FO326" i="129"/>
  <c r="BA326" i="129"/>
  <c r="FO324" i="129"/>
  <c r="BA324" i="129"/>
  <c r="FO322" i="129"/>
  <c r="BA322" i="129"/>
  <c r="FO320" i="129"/>
  <c r="BA320" i="129"/>
  <c r="FO318" i="129"/>
  <c r="BA318" i="129"/>
  <c r="FO316" i="129"/>
  <c r="BA316" i="129"/>
  <c r="FO314" i="129"/>
  <c r="BA314" i="129"/>
  <c r="FO312" i="129"/>
  <c r="BA312" i="129"/>
  <c r="FO310" i="129"/>
  <c r="BA310" i="129"/>
  <c r="FO308" i="129"/>
  <c r="BA308" i="129"/>
  <c r="FO306" i="129"/>
  <c r="BA306" i="129"/>
  <c r="FO304" i="129"/>
  <c r="BA304" i="129"/>
  <c r="FO302" i="129"/>
  <c r="BA302" i="129"/>
  <c r="FO300" i="129"/>
  <c r="BA300" i="129"/>
  <c r="FO298" i="129"/>
  <c r="BA298" i="129"/>
  <c r="FO296" i="129"/>
  <c r="BA296" i="129"/>
  <c r="FO294" i="129"/>
  <c r="BA294" i="129"/>
  <c r="FO292" i="129"/>
  <c r="BA292" i="129"/>
  <c r="FO290" i="129"/>
  <c r="BA290" i="129"/>
  <c r="FO288" i="129"/>
  <c r="BA288" i="129"/>
  <c r="FO286" i="129"/>
  <c r="BA286" i="129"/>
  <c r="FO284" i="129"/>
  <c r="BA284" i="129"/>
  <c r="FO282" i="129"/>
  <c r="BA282" i="129"/>
  <c r="FO280" i="129"/>
  <c r="BA280" i="129"/>
  <c r="FO278" i="129"/>
  <c r="BA278" i="129"/>
  <c r="FO276" i="129"/>
  <c r="BA276" i="129"/>
  <c r="FO274" i="129"/>
  <c r="BA274" i="129"/>
  <c r="FO272" i="129"/>
  <c r="BA272" i="129"/>
  <c r="FO270" i="129"/>
  <c r="BA270" i="129"/>
  <c r="FO268" i="129"/>
  <c r="BA268" i="129"/>
  <c r="FO266" i="129"/>
  <c r="BA266" i="129"/>
  <c r="BZ463" i="129"/>
  <c r="EP385" i="129"/>
  <c r="BZ384" i="129"/>
  <c r="EC375" i="129"/>
  <c r="EP369" i="129"/>
  <c r="BA364" i="129"/>
  <c r="FO356" i="129"/>
  <c r="BA343" i="129"/>
  <c r="EP342" i="129"/>
  <c r="BZ339" i="129"/>
  <c r="FO335" i="129"/>
  <c r="BZ332" i="129"/>
  <c r="EP331" i="129"/>
  <c r="BA468" i="129"/>
  <c r="BZ343" i="129"/>
  <c r="FO331" i="129"/>
  <c r="EP325" i="129"/>
  <c r="EP317" i="129"/>
  <c r="EP309" i="129"/>
  <c r="EP301" i="129"/>
  <c r="EP293" i="129"/>
  <c r="EP285" i="129"/>
  <c r="EP277" i="129"/>
  <c r="BA265" i="129"/>
  <c r="FO263" i="129"/>
  <c r="BA263" i="129"/>
  <c r="FO261" i="129"/>
  <c r="BA261" i="129"/>
  <c r="FO259" i="129"/>
  <c r="BA259" i="129"/>
  <c r="FO257" i="129"/>
  <c r="BA257" i="129"/>
  <c r="FO255" i="129"/>
  <c r="BA255" i="129"/>
  <c r="FO253" i="129"/>
  <c r="BA253" i="129"/>
  <c r="FO251" i="129"/>
  <c r="BA251" i="129"/>
  <c r="FO249" i="129"/>
  <c r="BA249" i="129"/>
  <c r="FO247" i="129"/>
  <c r="BA247" i="129"/>
  <c r="FO245" i="129"/>
  <c r="BA245" i="129"/>
  <c r="FO243" i="129"/>
  <c r="BA243" i="129"/>
  <c r="FO241" i="129"/>
  <c r="BA241" i="129"/>
  <c r="FO239" i="129"/>
  <c r="BA239" i="129"/>
  <c r="FO237" i="129"/>
  <c r="BA237" i="129"/>
  <c r="FO235" i="129"/>
  <c r="BA235" i="129"/>
  <c r="FO233" i="129"/>
  <c r="BA233" i="129"/>
  <c r="EP231" i="129"/>
  <c r="BZ230" i="129"/>
  <c r="EP229" i="129"/>
  <c r="BZ228" i="129"/>
  <c r="EP227" i="129"/>
  <c r="BZ226" i="129"/>
  <c r="EP225" i="129"/>
  <c r="BZ224" i="129"/>
  <c r="EP223" i="129"/>
  <c r="BZ222" i="129"/>
  <c r="EP221" i="129"/>
  <c r="BZ220" i="129"/>
  <c r="EP219" i="129"/>
  <c r="BZ218" i="129"/>
  <c r="EP217" i="129"/>
  <c r="BZ216" i="129"/>
  <c r="EP215" i="129"/>
  <c r="BZ214" i="129"/>
  <c r="EP213" i="129"/>
  <c r="BZ212" i="129"/>
  <c r="EP211" i="129"/>
  <c r="BZ210" i="129"/>
  <c r="BA345" i="129"/>
  <c r="EP344" i="129"/>
  <c r="FO339" i="129"/>
  <c r="BZ324" i="129"/>
  <c r="BZ316" i="129"/>
  <c r="BZ308" i="129"/>
  <c r="BZ300" i="129"/>
  <c r="BZ292" i="129"/>
  <c r="BZ284" i="129"/>
  <c r="BZ276" i="129"/>
  <c r="FO231" i="129"/>
  <c r="EP375" i="129"/>
  <c r="EZ375" i="129" s="1"/>
  <c r="FB375" i="129" s="1"/>
  <c r="DJ355" i="129"/>
  <c r="BZ326" i="129"/>
  <c r="BZ318" i="129"/>
  <c r="BZ310" i="129"/>
  <c r="BZ302" i="129"/>
  <c r="BZ294" i="129"/>
  <c r="BZ286" i="129"/>
  <c r="BZ278" i="129"/>
  <c r="BA401" i="129"/>
  <c r="FO399" i="129"/>
  <c r="EP397" i="129"/>
  <c r="BZ396" i="129"/>
  <c r="BZ390" i="129"/>
  <c r="FO362" i="129"/>
  <c r="EC355" i="129"/>
  <c r="BA347" i="129"/>
  <c r="EP346" i="129"/>
  <c r="BZ341" i="129"/>
  <c r="EP329" i="129"/>
  <c r="EP321" i="129"/>
  <c r="EP313" i="129"/>
  <c r="EP305" i="129"/>
  <c r="EP297" i="129"/>
  <c r="EP289" i="129"/>
  <c r="EP281" i="129"/>
  <c r="BA273" i="129"/>
  <c r="BA271" i="129"/>
  <c r="BA269" i="129"/>
  <c r="BA267" i="129"/>
  <c r="FO264" i="129"/>
  <c r="BA264" i="129"/>
  <c r="FO262" i="129"/>
  <c r="BA262" i="129"/>
  <c r="FO260" i="129"/>
  <c r="BA260" i="129"/>
  <c r="FO258" i="129"/>
  <c r="BA258" i="129"/>
  <c r="FO256" i="129"/>
  <c r="BA256" i="129"/>
  <c r="FO254" i="129"/>
  <c r="BA254" i="129"/>
  <c r="FO252" i="129"/>
  <c r="BA252" i="129"/>
  <c r="FO250" i="129"/>
  <c r="BA250" i="129"/>
  <c r="FO248" i="129"/>
  <c r="BA248" i="129"/>
  <c r="FO246" i="129"/>
  <c r="BA246" i="129"/>
  <c r="FO244" i="129"/>
  <c r="BA244" i="129"/>
  <c r="FO242" i="129"/>
  <c r="BA242" i="129"/>
  <c r="FO240" i="129"/>
  <c r="BA240" i="129"/>
  <c r="FO238" i="129"/>
  <c r="BA238" i="129"/>
  <c r="FO236" i="129"/>
  <c r="BA236" i="129"/>
  <c r="FO234" i="129"/>
  <c r="BA234" i="129"/>
  <c r="FO232" i="129"/>
  <c r="BA232" i="129"/>
  <c r="BZ231" i="129"/>
  <c r="EP230" i="129"/>
  <c r="BZ229" i="129"/>
  <c r="EP228" i="129"/>
  <c r="BZ227" i="129"/>
  <c r="EP226" i="129"/>
  <c r="BZ225" i="129"/>
  <c r="EP224" i="129"/>
  <c r="BZ223" i="129"/>
  <c r="EP222" i="129"/>
  <c r="BZ221" i="129"/>
  <c r="EP220" i="129"/>
  <c r="BZ219" i="129"/>
  <c r="EP218" i="129"/>
  <c r="BZ217" i="129"/>
  <c r="EP216" i="129"/>
  <c r="BZ215" i="129"/>
  <c r="EP214" i="129"/>
  <c r="BZ213" i="129"/>
  <c r="EP212" i="129"/>
  <c r="BZ211" i="129"/>
  <c r="EP210" i="129"/>
  <c r="BZ454" i="129"/>
  <c r="BA407" i="129"/>
  <c r="EP391" i="129"/>
  <c r="FO341" i="129"/>
  <c r="FO337" i="129"/>
  <c r="BZ328" i="129"/>
  <c r="BZ320" i="129"/>
  <c r="BZ312" i="129"/>
  <c r="BZ304" i="129"/>
  <c r="BZ296" i="129"/>
  <c r="BZ288" i="129"/>
  <c r="BZ280" i="129"/>
  <c r="EP273" i="129"/>
  <c r="EP271" i="129"/>
  <c r="EP269" i="129"/>
  <c r="EP267" i="129"/>
  <c r="EP265" i="129"/>
  <c r="EP307" i="129"/>
  <c r="EP275" i="129"/>
  <c r="BZ265" i="129"/>
  <c r="BZ263" i="129"/>
  <c r="BZ261" i="129"/>
  <c r="BZ259" i="129"/>
  <c r="BZ257" i="129"/>
  <c r="BZ255" i="129"/>
  <c r="BZ253" i="129"/>
  <c r="BZ251" i="129"/>
  <c r="BZ249" i="129"/>
  <c r="BZ247" i="129"/>
  <c r="BZ245" i="129"/>
  <c r="BZ243" i="129"/>
  <c r="BZ241" i="129"/>
  <c r="BZ239" i="129"/>
  <c r="BZ237" i="129"/>
  <c r="BZ235" i="129"/>
  <c r="BZ233" i="129"/>
  <c r="FO227" i="129"/>
  <c r="FO226" i="129"/>
  <c r="BA218" i="129"/>
  <c r="BA217" i="129"/>
  <c r="FO211" i="129"/>
  <c r="FO210" i="129"/>
  <c r="FO209" i="129"/>
  <c r="BA209" i="129"/>
  <c r="FO207" i="129"/>
  <c r="BA207" i="129"/>
  <c r="FO205" i="129"/>
  <c r="BA205" i="129"/>
  <c r="FO203" i="129"/>
  <c r="BA203" i="129"/>
  <c r="FO201" i="129"/>
  <c r="BA201" i="129"/>
  <c r="FO199" i="129"/>
  <c r="BA199" i="129"/>
  <c r="FO197" i="129"/>
  <c r="BA197" i="129"/>
  <c r="FO195" i="129"/>
  <c r="BA195" i="129"/>
  <c r="FO193" i="129"/>
  <c r="BA193" i="129"/>
  <c r="FO191" i="129"/>
  <c r="BA191" i="129"/>
  <c r="FO189" i="129"/>
  <c r="BA189" i="129"/>
  <c r="FO187" i="129"/>
  <c r="BA187" i="129"/>
  <c r="FO185" i="129"/>
  <c r="BA185" i="129"/>
  <c r="FO183" i="129"/>
  <c r="BA183" i="129"/>
  <c r="FO181" i="129"/>
  <c r="BA181" i="129"/>
  <c r="FO179" i="129"/>
  <c r="BA179" i="129"/>
  <c r="FO177" i="129"/>
  <c r="BA177" i="129"/>
  <c r="FO175" i="129"/>
  <c r="BA175" i="129"/>
  <c r="FO173" i="129"/>
  <c r="BA173" i="129"/>
  <c r="FO171" i="129"/>
  <c r="BA171" i="129"/>
  <c r="FO169" i="129"/>
  <c r="BA169" i="129"/>
  <c r="FO167" i="129"/>
  <c r="BA167" i="129"/>
  <c r="FO165" i="129"/>
  <c r="BA165" i="129"/>
  <c r="FO163" i="129"/>
  <c r="BA163" i="129"/>
  <c r="FO161" i="129"/>
  <c r="BA161" i="129"/>
  <c r="FO159" i="129"/>
  <c r="BA159" i="129"/>
  <c r="FO157" i="129"/>
  <c r="BA157" i="129"/>
  <c r="FO155" i="129"/>
  <c r="BA155" i="129"/>
  <c r="FO153" i="129"/>
  <c r="BA153" i="129"/>
  <c r="FO151" i="129"/>
  <c r="BA151" i="129"/>
  <c r="FO149" i="129"/>
  <c r="BA149" i="129"/>
  <c r="FO147" i="129"/>
  <c r="BA147" i="129"/>
  <c r="FO145" i="129"/>
  <c r="BA145" i="129"/>
  <c r="FO143" i="129"/>
  <c r="BA143" i="129"/>
  <c r="FO141" i="129"/>
  <c r="BA141" i="129"/>
  <c r="FO139" i="129"/>
  <c r="BA139" i="129"/>
  <c r="FO137" i="129"/>
  <c r="BA137" i="129"/>
  <c r="FO135" i="129"/>
  <c r="BA135" i="129"/>
  <c r="FO133" i="129"/>
  <c r="BA133" i="129"/>
  <c r="FO131" i="129"/>
  <c r="BA131" i="129"/>
  <c r="FO129" i="129"/>
  <c r="BA129" i="129"/>
  <c r="FO127" i="129"/>
  <c r="BA127" i="129"/>
  <c r="EP125" i="129"/>
  <c r="BZ115" i="129"/>
  <c r="EP114" i="129"/>
  <c r="BZ113" i="129"/>
  <c r="EP112" i="129"/>
  <c r="FO83" i="129"/>
  <c r="BA83" i="129"/>
  <c r="FO81" i="129"/>
  <c r="BA81" i="129"/>
  <c r="FO79" i="129"/>
  <c r="BA79" i="129"/>
  <c r="BA360" i="129"/>
  <c r="BZ314" i="129"/>
  <c r="EP311" i="129"/>
  <c r="BZ282" i="129"/>
  <c r="EP279" i="129"/>
  <c r="BZ264" i="129"/>
  <c r="BZ262" i="129"/>
  <c r="BZ260" i="129"/>
  <c r="BZ258" i="129"/>
  <c r="BZ256" i="129"/>
  <c r="BZ254" i="129"/>
  <c r="BZ252" i="129"/>
  <c r="BZ250" i="129"/>
  <c r="BZ248" i="129"/>
  <c r="BZ246" i="129"/>
  <c r="BZ244" i="129"/>
  <c r="BZ242" i="129"/>
  <c r="BZ240" i="129"/>
  <c r="BZ238" i="129"/>
  <c r="BZ236" i="129"/>
  <c r="BZ234" i="129"/>
  <c r="BZ232" i="129"/>
  <c r="FO229" i="129"/>
  <c r="FO228" i="129"/>
  <c r="BA220" i="129"/>
  <c r="BA219" i="129"/>
  <c r="FO213" i="129"/>
  <c r="FO212" i="129"/>
  <c r="FO125" i="129"/>
  <c r="BZ124" i="129"/>
  <c r="EP123" i="129"/>
  <c r="BZ122" i="129"/>
  <c r="EP121" i="129"/>
  <c r="BZ120" i="129"/>
  <c r="FO118" i="129"/>
  <c r="BA118" i="129"/>
  <c r="FO116" i="129"/>
  <c r="BZ111" i="129"/>
  <c r="EP110" i="129"/>
  <c r="BZ109" i="129"/>
  <c r="EP108" i="129"/>
  <c r="BZ107" i="129"/>
  <c r="EP106" i="129"/>
  <c r="BZ105" i="129"/>
  <c r="EP104" i="129"/>
  <c r="BZ103" i="129"/>
  <c r="EP102" i="129"/>
  <c r="BZ101" i="129"/>
  <c r="EP100" i="129"/>
  <c r="BZ99" i="129"/>
  <c r="EP98" i="129"/>
  <c r="BZ97" i="129"/>
  <c r="EP96" i="129"/>
  <c r="BZ95" i="129"/>
  <c r="EP94" i="129"/>
  <c r="BZ93" i="129"/>
  <c r="EP92" i="129"/>
  <c r="BZ91" i="129"/>
  <c r="EP90" i="129"/>
  <c r="BZ89" i="129"/>
  <c r="EP88" i="129"/>
  <c r="BZ87" i="129"/>
  <c r="EP86" i="129"/>
  <c r="BZ85" i="129"/>
  <c r="EP84" i="129"/>
  <c r="BZ374" i="129"/>
  <c r="EP315" i="129"/>
  <c r="EP283" i="129"/>
  <c r="FO230" i="129"/>
  <c r="BA222" i="129"/>
  <c r="BA221" i="129"/>
  <c r="FO215" i="129"/>
  <c r="FO214" i="129"/>
  <c r="BZ209" i="129"/>
  <c r="EP208" i="129"/>
  <c r="BZ207" i="129"/>
  <c r="EP206" i="129"/>
  <c r="BZ205" i="129"/>
  <c r="EP204" i="129"/>
  <c r="BZ203" i="129"/>
  <c r="EP202" i="129"/>
  <c r="BZ201" i="129"/>
  <c r="EP200" i="129"/>
  <c r="BZ199" i="129"/>
  <c r="EP198" i="129"/>
  <c r="BZ197" i="129"/>
  <c r="EP196" i="129"/>
  <c r="BZ195" i="129"/>
  <c r="EP194" i="129"/>
  <c r="BZ193" i="129"/>
  <c r="EP192" i="129"/>
  <c r="BZ191" i="129"/>
  <c r="EP190" i="129"/>
  <c r="BZ189" i="129"/>
  <c r="EP188" i="129"/>
  <c r="BZ187" i="129"/>
  <c r="EP186" i="129"/>
  <c r="BZ185" i="129"/>
  <c r="EP184" i="129"/>
  <c r="BZ183" i="129"/>
  <c r="EP182" i="129"/>
  <c r="BZ181" i="129"/>
  <c r="EP180" i="129"/>
  <c r="BZ179" i="129"/>
  <c r="EP178" i="129"/>
  <c r="BZ177" i="129"/>
  <c r="EP176" i="129"/>
  <c r="BZ175" i="129"/>
  <c r="EP174" i="129"/>
  <c r="BZ173" i="129"/>
  <c r="EP172" i="129"/>
  <c r="BZ171" i="129"/>
  <c r="EP170" i="129"/>
  <c r="BZ169" i="129"/>
  <c r="EP168" i="129"/>
  <c r="BZ167" i="129"/>
  <c r="EP166" i="129"/>
  <c r="BZ165" i="129"/>
  <c r="EP164" i="129"/>
  <c r="BZ163" i="129"/>
  <c r="EP162" i="129"/>
  <c r="BZ161" i="129"/>
  <c r="EP160" i="129"/>
  <c r="BZ159" i="129"/>
  <c r="EP158" i="129"/>
  <c r="BZ157" i="129"/>
  <c r="EP156" i="129"/>
  <c r="BZ155" i="129"/>
  <c r="EP154" i="129"/>
  <c r="BZ153" i="129"/>
  <c r="EP152" i="129"/>
  <c r="BZ151" i="129"/>
  <c r="EP150" i="129"/>
  <c r="BZ149" i="129"/>
  <c r="EP148" i="129"/>
  <c r="BZ147" i="129"/>
  <c r="EP146" i="129"/>
  <c r="BZ145" i="129"/>
  <c r="EP144" i="129"/>
  <c r="BZ143" i="129"/>
  <c r="EP142" i="129"/>
  <c r="BZ141" i="129"/>
  <c r="EP140" i="129"/>
  <c r="BZ139" i="129"/>
  <c r="EP138" i="129"/>
  <c r="BZ137" i="129"/>
  <c r="EP136" i="129"/>
  <c r="BZ135" i="129"/>
  <c r="EP134" i="129"/>
  <c r="BZ133" i="129"/>
  <c r="EP132" i="129"/>
  <c r="BZ131" i="129"/>
  <c r="EP130" i="129"/>
  <c r="BZ129" i="129"/>
  <c r="EP128" i="129"/>
  <c r="BZ127" i="129"/>
  <c r="EP126" i="129"/>
  <c r="BA116" i="129"/>
  <c r="FO114" i="129"/>
  <c r="BA114" i="129"/>
  <c r="FO112" i="129"/>
  <c r="BZ83" i="129"/>
  <c r="EP82" i="129"/>
  <c r="BZ81" i="129"/>
  <c r="EP80" i="129"/>
  <c r="BZ79" i="129"/>
  <c r="BZ380" i="129"/>
  <c r="BZ322" i="129"/>
  <c r="EP319" i="129"/>
  <c r="BZ290" i="129"/>
  <c r="EP287" i="129"/>
  <c r="BZ272" i="129"/>
  <c r="FO271" i="129"/>
  <c r="BZ268" i="129"/>
  <c r="FO267" i="129"/>
  <c r="EP455" i="129"/>
  <c r="EP381" i="129"/>
  <c r="BA352" i="129"/>
  <c r="EP323" i="129"/>
  <c r="EP291" i="129"/>
  <c r="BA226" i="129"/>
  <c r="BA225" i="129"/>
  <c r="FO219" i="129"/>
  <c r="FO218" i="129"/>
  <c r="BA210" i="129"/>
  <c r="FO208" i="129"/>
  <c r="BA208" i="129"/>
  <c r="FO206" i="129"/>
  <c r="BA206" i="129"/>
  <c r="FO204" i="129"/>
  <c r="BA204" i="129"/>
  <c r="FO202" i="129"/>
  <c r="BA202" i="129"/>
  <c r="FO200" i="129"/>
  <c r="BA200" i="129"/>
  <c r="FO198" i="129"/>
  <c r="BA198" i="129"/>
  <c r="FO196" i="129"/>
  <c r="BA196" i="129"/>
  <c r="FO194" i="129"/>
  <c r="BA194" i="129"/>
  <c r="FO192" i="129"/>
  <c r="BA192" i="129"/>
  <c r="FO190" i="129"/>
  <c r="BA190" i="129"/>
  <c r="FO188" i="129"/>
  <c r="BA188" i="129"/>
  <c r="FO186" i="129"/>
  <c r="BA186" i="129"/>
  <c r="FO184" i="129"/>
  <c r="BA184" i="129"/>
  <c r="FO182" i="129"/>
  <c r="BA182" i="129"/>
  <c r="FO180" i="129"/>
  <c r="BA180" i="129"/>
  <c r="FO178" i="129"/>
  <c r="BA178" i="129"/>
  <c r="FO176" i="129"/>
  <c r="BA176" i="129"/>
  <c r="FO174" i="129"/>
  <c r="BA174" i="129"/>
  <c r="FO172" i="129"/>
  <c r="BA172" i="129"/>
  <c r="FO170" i="129"/>
  <c r="BA170" i="129"/>
  <c r="FO168" i="129"/>
  <c r="BA168" i="129"/>
  <c r="FO166" i="129"/>
  <c r="BA166" i="129"/>
  <c r="FO164" i="129"/>
  <c r="BA164" i="129"/>
  <c r="FO162" i="129"/>
  <c r="BA162" i="129"/>
  <c r="FO160" i="129"/>
  <c r="BA160" i="129"/>
  <c r="FO158" i="129"/>
  <c r="BA158" i="129"/>
  <c r="FO156" i="129"/>
  <c r="BA156" i="129"/>
  <c r="FO154" i="129"/>
  <c r="BA154" i="129"/>
  <c r="FO152" i="129"/>
  <c r="BA152" i="129"/>
  <c r="FO150" i="129"/>
  <c r="BA150" i="129"/>
  <c r="FO148" i="129"/>
  <c r="BA148" i="129"/>
  <c r="FO146" i="129"/>
  <c r="BA146" i="129"/>
  <c r="FO144" i="129"/>
  <c r="BA144" i="129"/>
  <c r="FO142" i="129"/>
  <c r="BA142" i="129"/>
  <c r="FO140" i="129"/>
  <c r="BA140" i="129"/>
  <c r="FO138" i="129"/>
  <c r="BA138" i="129"/>
  <c r="FO136" i="129"/>
  <c r="BA136" i="129"/>
  <c r="FO134" i="129"/>
  <c r="BA134" i="129"/>
  <c r="FO132" i="129"/>
  <c r="BA132" i="129"/>
  <c r="FO130" i="129"/>
  <c r="BA130" i="129"/>
  <c r="FO128" i="129"/>
  <c r="BA128" i="129"/>
  <c r="FO126" i="129"/>
  <c r="BA126" i="129"/>
  <c r="FO119" i="129"/>
  <c r="BZ116" i="129"/>
  <c r="EP115" i="129"/>
  <c r="BZ114" i="129"/>
  <c r="EP113" i="129"/>
  <c r="FO82" i="129"/>
  <c r="BA82" i="129"/>
  <c r="FO80" i="129"/>
  <c r="BA80" i="129"/>
  <c r="FO78" i="129"/>
  <c r="BZ330" i="129"/>
  <c r="EP327" i="129"/>
  <c r="BZ298" i="129"/>
  <c r="EP295" i="129"/>
  <c r="BA228" i="129"/>
  <c r="BA227" i="129"/>
  <c r="FO221" i="129"/>
  <c r="FO220" i="129"/>
  <c r="BA212" i="129"/>
  <c r="BA211" i="129"/>
  <c r="BZ125" i="129"/>
  <c r="EP124" i="129"/>
  <c r="BZ123" i="129"/>
  <c r="EP122" i="129"/>
  <c r="BZ121" i="129"/>
  <c r="EP120" i="129"/>
  <c r="BA119" i="129"/>
  <c r="FO117" i="129"/>
  <c r="BA117" i="129"/>
  <c r="BZ112" i="129"/>
  <c r="EP111" i="129"/>
  <c r="BZ110" i="129"/>
  <c r="EP109" i="129"/>
  <c r="BZ108" i="129"/>
  <c r="EP107" i="129"/>
  <c r="BZ106" i="129"/>
  <c r="EP105" i="129"/>
  <c r="BZ104" i="129"/>
  <c r="EP103" i="129"/>
  <c r="BZ102" i="129"/>
  <c r="EP101" i="129"/>
  <c r="BZ100" i="129"/>
  <c r="EP99" i="129"/>
  <c r="BZ98" i="129"/>
  <c r="EP97" i="129"/>
  <c r="BA229" i="129"/>
  <c r="FO223" i="129"/>
  <c r="FO216" i="129"/>
  <c r="BA113" i="129"/>
  <c r="BA112" i="129"/>
  <c r="BA110" i="129"/>
  <c r="BA108" i="129"/>
  <c r="BA106" i="129"/>
  <c r="BA104" i="129"/>
  <c r="BA102" i="129"/>
  <c r="BA100" i="129"/>
  <c r="BA98" i="129"/>
  <c r="FO91" i="129"/>
  <c r="EP89" i="129"/>
  <c r="EP79" i="129"/>
  <c r="FO61" i="129"/>
  <c r="BZ60" i="129"/>
  <c r="EP59" i="129"/>
  <c r="BZ58" i="129"/>
  <c r="EP57" i="129"/>
  <c r="BZ56" i="129"/>
  <c r="EP55" i="129"/>
  <c r="BZ54" i="129"/>
  <c r="EP53" i="129"/>
  <c r="BZ52" i="129"/>
  <c r="EP51" i="129"/>
  <c r="BZ50" i="129"/>
  <c r="EP49" i="129"/>
  <c r="BZ48" i="129"/>
  <c r="EP47" i="129"/>
  <c r="BZ46" i="129"/>
  <c r="EP45" i="129"/>
  <c r="BZ44" i="129"/>
  <c r="EP43" i="129"/>
  <c r="BZ42" i="129"/>
  <c r="EP41" i="129"/>
  <c r="BZ40" i="129"/>
  <c r="EP39" i="129"/>
  <c r="BZ38" i="129"/>
  <c r="EP37" i="129"/>
  <c r="BZ36" i="129"/>
  <c r="EP35" i="129"/>
  <c r="BZ34" i="129"/>
  <c r="EP33" i="129"/>
  <c r="BZ32" i="129"/>
  <c r="EP31" i="129"/>
  <c r="BZ30" i="129"/>
  <c r="EP29" i="129"/>
  <c r="BZ28" i="129"/>
  <c r="EP27" i="129"/>
  <c r="BZ26" i="129"/>
  <c r="EP25" i="129"/>
  <c r="BZ24" i="129"/>
  <c r="FO93" i="129"/>
  <c r="BA60" i="129"/>
  <c r="FO50" i="129"/>
  <c r="BA48" i="129"/>
  <c r="FO36" i="129"/>
  <c r="FO34" i="129"/>
  <c r="FO24" i="129"/>
  <c r="BZ266" i="129"/>
  <c r="EP262" i="129"/>
  <c r="EP258" i="129"/>
  <c r="EP254" i="129"/>
  <c r="EP250" i="129"/>
  <c r="EP246" i="129"/>
  <c r="EP242" i="129"/>
  <c r="EP238" i="129"/>
  <c r="EP234" i="129"/>
  <c r="FO224" i="129"/>
  <c r="FO217" i="129"/>
  <c r="BA214" i="129"/>
  <c r="BZ208" i="129"/>
  <c r="BZ206" i="129"/>
  <c r="BZ204" i="129"/>
  <c r="BZ202" i="129"/>
  <c r="BZ200" i="129"/>
  <c r="BZ198" i="129"/>
  <c r="BZ196" i="129"/>
  <c r="BZ194" i="129"/>
  <c r="BZ192" i="129"/>
  <c r="BZ190" i="129"/>
  <c r="BZ188" i="129"/>
  <c r="BZ186" i="129"/>
  <c r="BZ184" i="129"/>
  <c r="BZ182" i="129"/>
  <c r="BZ180" i="129"/>
  <c r="BZ178" i="129"/>
  <c r="BZ176" i="129"/>
  <c r="BZ174" i="129"/>
  <c r="BZ172" i="129"/>
  <c r="BZ170" i="129"/>
  <c r="BZ168" i="129"/>
  <c r="BZ166" i="129"/>
  <c r="BZ164" i="129"/>
  <c r="BZ162" i="129"/>
  <c r="BZ160" i="129"/>
  <c r="BZ158" i="129"/>
  <c r="BZ156" i="129"/>
  <c r="BZ154" i="129"/>
  <c r="BZ152" i="129"/>
  <c r="BZ150" i="129"/>
  <c r="BZ148" i="129"/>
  <c r="BZ146" i="129"/>
  <c r="BZ144" i="129"/>
  <c r="BZ142" i="129"/>
  <c r="BZ140" i="129"/>
  <c r="BZ138" i="129"/>
  <c r="BZ136" i="129"/>
  <c r="BZ134" i="129"/>
  <c r="BZ132" i="129"/>
  <c r="BZ130" i="129"/>
  <c r="BZ128" i="129"/>
  <c r="BZ126" i="129"/>
  <c r="BA124" i="129"/>
  <c r="BA122" i="129"/>
  <c r="BA120" i="129"/>
  <c r="BA96" i="129"/>
  <c r="BA95" i="129"/>
  <c r="FO90" i="129"/>
  <c r="BZ90" i="129"/>
  <c r="BA88" i="129"/>
  <c r="BA87" i="129"/>
  <c r="BZ82" i="129"/>
  <c r="EP78" i="129"/>
  <c r="BZ77" i="129"/>
  <c r="EP76" i="129"/>
  <c r="BZ75" i="129"/>
  <c r="EP74" i="129"/>
  <c r="BZ73" i="129"/>
  <c r="EP72" i="129"/>
  <c r="BZ71" i="129"/>
  <c r="CJ71" i="129" s="1"/>
  <c r="CL71" i="129" s="1"/>
  <c r="EP70" i="129"/>
  <c r="BZ69" i="129"/>
  <c r="EP68" i="129"/>
  <c r="BZ67" i="129"/>
  <c r="EP66" i="129"/>
  <c r="BZ65" i="129"/>
  <c r="EP64" i="129"/>
  <c r="BZ63" i="129"/>
  <c r="EP62" i="129"/>
  <c r="BZ94" i="129"/>
  <c r="BA91" i="129"/>
  <c r="BZ86" i="129"/>
  <c r="BZ78" i="129"/>
  <c r="BZ74" i="129"/>
  <c r="EP71" i="129"/>
  <c r="EZ71" i="129" s="1"/>
  <c r="FB71" i="129" s="1"/>
  <c r="EP69" i="129"/>
  <c r="EP65" i="129"/>
  <c r="BZ64" i="129"/>
  <c r="EP303" i="129"/>
  <c r="BZ118" i="129"/>
  <c r="FO56" i="129"/>
  <c r="FO52" i="129"/>
  <c r="FO46" i="129"/>
  <c r="FO42" i="129"/>
  <c r="BA40" i="129"/>
  <c r="FO38" i="129"/>
  <c r="BA34" i="129"/>
  <c r="FO32" i="129"/>
  <c r="BA30" i="129"/>
  <c r="EP257" i="129"/>
  <c r="EP245" i="129"/>
  <c r="EP241" i="129"/>
  <c r="EP209" i="129"/>
  <c r="EP205" i="129"/>
  <c r="EP203" i="129"/>
  <c r="EP199" i="129"/>
  <c r="EP195" i="129"/>
  <c r="EP189" i="129"/>
  <c r="BA230" i="129"/>
  <c r="FO225" i="129"/>
  <c r="BA125" i="129"/>
  <c r="BA123" i="129"/>
  <c r="BA121" i="129"/>
  <c r="EP116" i="129"/>
  <c r="BA115" i="129"/>
  <c r="EP95" i="129"/>
  <c r="FO89" i="129"/>
  <c r="EP87" i="129"/>
  <c r="BZ80" i="129"/>
  <c r="DJ71" i="129"/>
  <c r="BA61" i="129"/>
  <c r="FO59" i="129"/>
  <c r="BA59" i="129"/>
  <c r="FO57" i="129"/>
  <c r="BA57" i="129"/>
  <c r="FO55" i="129"/>
  <c r="BA55" i="129"/>
  <c r="FO53" i="129"/>
  <c r="BA53" i="129"/>
  <c r="FO51" i="129"/>
  <c r="BA51" i="129"/>
  <c r="FO49" i="129"/>
  <c r="BA49" i="129"/>
  <c r="FO47" i="129"/>
  <c r="BA47" i="129"/>
  <c r="FO45" i="129"/>
  <c r="BA45" i="129"/>
  <c r="FO43" i="129"/>
  <c r="BA43" i="129"/>
  <c r="FO41" i="129"/>
  <c r="BA41" i="129"/>
  <c r="FO39" i="129"/>
  <c r="BA39" i="129"/>
  <c r="FO37" i="129"/>
  <c r="BA37" i="129"/>
  <c r="FO35" i="129"/>
  <c r="BA35" i="129"/>
  <c r="FO33" i="129"/>
  <c r="BA33" i="129"/>
  <c r="FO31" i="129"/>
  <c r="BA31" i="129"/>
  <c r="FO29" i="129"/>
  <c r="BA29" i="129"/>
  <c r="FO27" i="129"/>
  <c r="BA27" i="129"/>
  <c r="FO25" i="129"/>
  <c r="BA25" i="129"/>
  <c r="BA84" i="129"/>
  <c r="EP75" i="129"/>
  <c r="BZ72" i="129"/>
  <c r="BZ68" i="129"/>
  <c r="BZ66" i="129"/>
  <c r="BZ119" i="129"/>
  <c r="EP91" i="129"/>
  <c r="FO85" i="129"/>
  <c r="FO58" i="129"/>
  <c r="FO48" i="129"/>
  <c r="FO40" i="129"/>
  <c r="BA38" i="129"/>
  <c r="FO30" i="129"/>
  <c r="BA26" i="129"/>
  <c r="EP299" i="129"/>
  <c r="BZ270" i="129"/>
  <c r="FO269" i="129"/>
  <c r="EP263" i="129"/>
  <c r="EP259" i="129"/>
  <c r="EP255" i="129"/>
  <c r="EP251" i="129"/>
  <c r="EP247" i="129"/>
  <c r="EP243" i="129"/>
  <c r="EP239" i="129"/>
  <c r="EP235" i="129"/>
  <c r="BA215" i="129"/>
  <c r="EP118" i="129"/>
  <c r="EP117" i="129"/>
  <c r="FO113" i="129"/>
  <c r="FO111" i="129"/>
  <c r="FO110" i="129"/>
  <c r="FO109" i="129"/>
  <c r="FO108" i="129"/>
  <c r="FO107" i="129"/>
  <c r="FO106" i="129"/>
  <c r="FO105" i="129"/>
  <c r="FO104" i="129"/>
  <c r="FO103" i="129"/>
  <c r="FO102" i="129"/>
  <c r="FO101" i="129"/>
  <c r="FO100" i="129"/>
  <c r="FO99" i="129"/>
  <c r="FO98" i="129"/>
  <c r="FO97" i="129"/>
  <c r="FO96" i="129"/>
  <c r="BZ96" i="129"/>
  <c r="BA94" i="129"/>
  <c r="BA93" i="129"/>
  <c r="FO88" i="129"/>
  <c r="BZ88" i="129"/>
  <c r="BA86" i="129"/>
  <c r="BA85" i="129"/>
  <c r="BA78" i="129"/>
  <c r="FO76" i="129"/>
  <c r="BA76" i="129"/>
  <c r="FO74" i="129"/>
  <c r="BA74" i="129"/>
  <c r="FO72" i="129"/>
  <c r="BA72" i="129"/>
  <c r="FO70" i="129"/>
  <c r="BA70" i="129"/>
  <c r="FO68" i="129"/>
  <c r="BA68" i="129"/>
  <c r="FO66" i="129"/>
  <c r="BA66" i="129"/>
  <c r="FO64" i="129"/>
  <c r="BA64" i="129"/>
  <c r="FO62" i="129"/>
  <c r="BZ70" i="129"/>
  <c r="FO60" i="129"/>
  <c r="BA58" i="129"/>
  <c r="BA56" i="129"/>
  <c r="BA54" i="129"/>
  <c r="BA52" i="129"/>
  <c r="BA46" i="129"/>
  <c r="BA44" i="129"/>
  <c r="BA42" i="129"/>
  <c r="BA36" i="129"/>
  <c r="FO28" i="129"/>
  <c r="FO26" i="129"/>
  <c r="BA231" i="129"/>
  <c r="BA223" i="129"/>
  <c r="BA216" i="129"/>
  <c r="EP119" i="129"/>
  <c r="FO95" i="129"/>
  <c r="EP93" i="129"/>
  <c r="FO87" i="129"/>
  <c r="EP85" i="129"/>
  <c r="EC71" i="129"/>
  <c r="BA62" i="129"/>
  <c r="BZ61" i="129"/>
  <c r="EP60" i="129"/>
  <c r="BZ59" i="129"/>
  <c r="EP58" i="129"/>
  <c r="BZ57" i="129"/>
  <c r="EP56" i="129"/>
  <c r="BZ55" i="129"/>
  <c r="EP54" i="129"/>
  <c r="BZ53" i="129"/>
  <c r="EP52" i="129"/>
  <c r="BZ51" i="129"/>
  <c r="EP50" i="129"/>
  <c r="BZ49" i="129"/>
  <c r="EP48" i="129"/>
  <c r="BZ47" i="129"/>
  <c r="EP46" i="129"/>
  <c r="BZ45" i="129"/>
  <c r="EP44" i="129"/>
  <c r="BZ43" i="129"/>
  <c r="EP42" i="129"/>
  <c r="BZ41" i="129"/>
  <c r="EP40" i="129"/>
  <c r="BZ39" i="129"/>
  <c r="EP38" i="129"/>
  <c r="BZ37" i="129"/>
  <c r="EP36" i="129"/>
  <c r="BZ35" i="129"/>
  <c r="EP34" i="129"/>
  <c r="BZ33" i="129"/>
  <c r="EP32" i="129"/>
  <c r="BZ31" i="129"/>
  <c r="EP30" i="129"/>
  <c r="BZ29" i="129"/>
  <c r="EP28" i="129"/>
  <c r="BZ27" i="129"/>
  <c r="EP26" i="129"/>
  <c r="BZ25" i="129"/>
  <c r="EP24" i="129"/>
  <c r="BA92" i="129"/>
  <c r="FO86" i="129"/>
  <c r="EP77" i="129"/>
  <c r="BZ76" i="129"/>
  <c r="EP73" i="129"/>
  <c r="EP67" i="129"/>
  <c r="EP63" i="129"/>
  <c r="BA516" i="129"/>
  <c r="EP83" i="129"/>
  <c r="BZ62" i="129"/>
  <c r="FO54" i="129"/>
  <c r="BA50" i="129"/>
  <c r="FO44" i="129"/>
  <c r="BA32" i="129"/>
  <c r="BA24" i="129"/>
  <c r="BZ306" i="129"/>
  <c r="EP261" i="129"/>
  <c r="EP253" i="129"/>
  <c r="EP249" i="129"/>
  <c r="EP237" i="129"/>
  <c r="EP233" i="129"/>
  <c r="FO222" i="129"/>
  <c r="BA213" i="129"/>
  <c r="EP207" i="129"/>
  <c r="EP201" i="129"/>
  <c r="EP197" i="129"/>
  <c r="EP193" i="129"/>
  <c r="EP191" i="129"/>
  <c r="BZ274" i="129"/>
  <c r="FO273" i="129"/>
  <c r="EP264" i="129"/>
  <c r="EP260" i="129"/>
  <c r="EP256" i="129"/>
  <c r="EP252" i="129"/>
  <c r="EP248" i="129"/>
  <c r="EP244" i="129"/>
  <c r="EP240" i="129"/>
  <c r="EP236" i="129"/>
  <c r="EP232" i="129"/>
  <c r="BA224" i="129"/>
  <c r="FO124" i="129"/>
  <c r="FO123" i="129"/>
  <c r="FO122" i="129"/>
  <c r="FO121" i="129"/>
  <c r="FO120" i="129"/>
  <c r="BZ117" i="129"/>
  <c r="FO115" i="129"/>
  <c r="FO94" i="129"/>
  <c r="BA28" i="129"/>
  <c r="EP175" i="129"/>
  <c r="EP159" i="129"/>
  <c r="EP143" i="129"/>
  <c r="EP127" i="129"/>
  <c r="BA111" i="129"/>
  <c r="FO84" i="129"/>
  <c r="EP185" i="129"/>
  <c r="EP169" i="129"/>
  <c r="EP153" i="129"/>
  <c r="EP137" i="129"/>
  <c r="BA105" i="129"/>
  <c r="BA89" i="129"/>
  <c r="FO77" i="129"/>
  <c r="BA75" i="129"/>
  <c r="FO73" i="129"/>
  <c r="BA71" i="129"/>
  <c r="BK71" i="129" s="1"/>
  <c r="BM71" i="129" s="1"/>
  <c r="FO69" i="129"/>
  <c r="BA67" i="129"/>
  <c r="FO65" i="129"/>
  <c r="BA63" i="129"/>
  <c r="EP61" i="129"/>
  <c r="EP149" i="129"/>
  <c r="BZ84" i="129"/>
  <c r="EP179" i="129"/>
  <c r="EP163" i="129"/>
  <c r="EP147" i="129"/>
  <c r="EP131" i="129"/>
  <c r="BA99" i="129"/>
  <c r="EP173" i="129"/>
  <c r="EP157" i="129"/>
  <c r="EP141" i="129"/>
  <c r="BA109" i="129"/>
  <c r="BZ92" i="129"/>
  <c r="BA90" i="129"/>
  <c r="EP181" i="129"/>
  <c r="EP133" i="129"/>
  <c r="EP183" i="129"/>
  <c r="EP167" i="129"/>
  <c r="EP151" i="129"/>
  <c r="EP135" i="129"/>
  <c r="BA103" i="129"/>
  <c r="FO92" i="129"/>
  <c r="EP177" i="129"/>
  <c r="EP161" i="129"/>
  <c r="EP145" i="129"/>
  <c r="EP129" i="129"/>
  <c r="BA97" i="129"/>
  <c r="BA77" i="129"/>
  <c r="FO75" i="129"/>
  <c r="BA73" i="129"/>
  <c r="FO71" i="129"/>
  <c r="FY71" i="129" s="1"/>
  <c r="GA71" i="129" s="1"/>
  <c r="BA69" i="129"/>
  <c r="FO67" i="129"/>
  <c r="BA65" i="129"/>
  <c r="FO63" i="129"/>
  <c r="EP81" i="129"/>
  <c r="EP187" i="129"/>
  <c r="EP171" i="129"/>
  <c r="EP155" i="129"/>
  <c r="EP139" i="129"/>
  <c r="BA107" i="129"/>
  <c r="EP165" i="129"/>
  <c r="BA101" i="129"/>
  <c r="EP23" i="129"/>
  <c r="FO23" i="129"/>
  <c r="BA23" i="129"/>
  <c r="BZ23" i="129"/>
  <c r="BA17" i="129" l="1"/>
  <c r="BB17" i="129" s="1"/>
  <c r="BB23" i="129"/>
  <c r="BA8" i="129"/>
  <c r="BK23" i="129"/>
  <c r="EZ165" i="129"/>
  <c r="EQ165" i="129"/>
  <c r="EZ187" i="129"/>
  <c r="EQ187" i="129"/>
  <c r="BK69" i="129"/>
  <c r="BB69" i="129"/>
  <c r="EQ161" i="129"/>
  <c r="EZ161" i="129"/>
  <c r="EZ151" i="129"/>
  <c r="EQ151" i="129"/>
  <c r="DV59" i="129"/>
  <c r="DV33" i="129"/>
  <c r="CJ84" i="129"/>
  <c r="CA84" i="129"/>
  <c r="FY69" i="129"/>
  <c r="FP69" i="129"/>
  <c r="EQ153" i="129"/>
  <c r="EZ153" i="129"/>
  <c r="EQ127" i="129"/>
  <c r="EZ127" i="129"/>
  <c r="FY120" i="129"/>
  <c r="FP120" i="129"/>
  <c r="EZ248" i="129"/>
  <c r="EQ248" i="129"/>
  <c r="EZ193" i="129"/>
  <c r="EQ193" i="129"/>
  <c r="EZ249" i="129"/>
  <c r="EQ249" i="129"/>
  <c r="BK50" i="129"/>
  <c r="BB50" i="129"/>
  <c r="DC39" i="129"/>
  <c r="EZ67" i="129"/>
  <c r="EQ67" i="129"/>
  <c r="EZ24" i="129"/>
  <c r="EQ24" i="129"/>
  <c r="EP13" i="129"/>
  <c r="EZ32" i="129"/>
  <c r="EQ32" i="129"/>
  <c r="EZ40" i="129"/>
  <c r="EQ40" i="129"/>
  <c r="EZ48" i="129"/>
  <c r="EQ48" i="129"/>
  <c r="EZ56" i="129"/>
  <c r="EQ56" i="129"/>
  <c r="DV65" i="129"/>
  <c r="EZ85" i="129"/>
  <c r="EQ85" i="129"/>
  <c r="DC100" i="129"/>
  <c r="BK216" i="129"/>
  <c r="BB216" i="129"/>
  <c r="BK44" i="129"/>
  <c r="BB44" i="129"/>
  <c r="AG69" i="129"/>
  <c r="AG48" i="129"/>
  <c r="DV32" i="129"/>
  <c r="DV48" i="129"/>
  <c r="FY62" i="129"/>
  <c r="FP62" i="129"/>
  <c r="FY70" i="129"/>
  <c r="FO20" i="129"/>
  <c r="FP20" i="129" s="1"/>
  <c r="DC80" i="129"/>
  <c r="CJ96" i="129"/>
  <c r="CA96" i="129"/>
  <c r="FP103" i="129"/>
  <c r="FY103" i="129"/>
  <c r="FP111" i="129"/>
  <c r="FY111" i="129"/>
  <c r="DC135" i="129"/>
  <c r="DC151" i="129"/>
  <c r="DC167" i="129"/>
  <c r="DC183" i="129"/>
  <c r="DC199" i="129"/>
  <c r="EZ235" i="129"/>
  <c r="EQ235" i="129"/>
  <c r="FP269" i="129"/>
  <c r="FY269" i="129"/>
  <c r="FP40" i="129"/>
  <c r="FY40" i="129"/>
  <c r="CJ66" i="129"/>
  <c r="CA66" i="129"/>
  <c r="BK27" i="129"/>
  <c r="BB27" i="129"/>
  <c r="BA14" i="129"/>
  <c r="BB14" i="129" s="1"/>
  <c r="BK35" i="129"/>
  <c r="BB35" i="129"/>
  <c r="BK43" i="129"/>
  <c r="BB43" i="129"/>
  <c r="BK51" i="129"/>
  <c r="BB51" i="129"/>
  <c r="BK59" i="129"/>
  <c r="BB59" i="129"/>
  <c r="AG68" i="129"/>
  <c r="DC90" i="129"/>
  <c r="BK125" i="129"/>
  <c r="BB125" i="129"/>
  <c r="DC140" i="129"/>
  <c r="DC156" i="129"/>
  <c r="DC172" i="129"/>
  <c r="DC188" i="129"/>
  <c r="DC204" i="129"/>
  <c r="EZ189" i="129"/>
  <c r="EQ189" i="129"/>
  <c r="EZ257" i="129"/>
  <c r="EQ257" i="129"/>
  <c r="FY52" i="129"/>
  <c r="FP52" i="129"/>
  <c r="CJ118" i="129"/>
  <c r="CA118" i="129"/>
  <c r="DC45" i="129"/>
  <c r="EQ69" i="129"/>
  <c r="EZ69" i="129"/>
  <c r="DC24" i="129"/>
  <c r="DC32" i="129"/>
  <c r="DC40" i="129"/>
  <c r="DC48" i="129"/>
  <c r="DC56" i="129"/>
  <c r="EZ64" i="129"/>
  <c r="EQ64" i="129"/>
  <c r="EQ72" i="129"/>
  <c r="EZ72" i="129"/>
  <c r="BK87" i="129"/>
  <c r="BB87" i="129"/>
  <c r="BK120" i="129"/>
  <c r="BB120" i="129"/>
  <c r="CJ136" i="129"/>
  <c r="CA136" i="129"/>
  <c r="CJ152" i="129"/>
  <c r="CA152" i="129"/>
  <c r="CJ168" i="129"/>
  <c r="CA168" i="129"/>
  <c r="CJ184" i="129"/>
  <c r="CA184" i="129"/>
  <c r="CJ200" i="129"/>
  <c r="CA200" i="129"/>
  <c r="EZ234" i="129"/>
  <c r="EQ234" i="129"/>
  <c r="CJ266" i="129"/>
  <c r="CA266" i="129"/>
  <c r="DC64" i="129"/>
  <c r="DC43" i="129"/>
  <c r="EZ31" i="129"/>
  <c r="EQ31" i="129"/>
  <c r="EZ39" i="129"/>
  <c r="EQ39" i="129"/>
  <c r="EZ47" i="129"/>
  <c r="EQ47" i="129"/>
  <c r="EZ55" i="129"/>
  <c r="EQ55" i="129"/>
  <c r="DV64" i="129"/>
  <c r="EZ79" i="129"/>
  <c r="EQ79" i="129"/>
  <c r="BK100" i="129"/>
  <c r="BB100" i="129"/>
  <c r="DV114" i="129"/>
  <c r="EQ97" i="129"/>
  <c r="EZ97" i="129"/>
  <c r="EZ105" i="129"/>
  <c r="EQ105" i="129"/>
  <c r="CJ121" i="129"/>
  <c r="CA121" i="129"/>
  <c r="DV133" i="129"/>
  <c r="DV149" i="129"/>
  <c r="DV165" i="129"/>
  <c r="DV181" i="129"/>
  <c r="DV197" i="129"/>
  <c r="BK212" i="129"/>
  <c r="BB212" i="129"/>
  <c r="EZ295" i="129"/>
  <c r="EQ295" i="129"/>
  <c r="BK82" i="129"/>
  <c r="BB82" i="129"/>
  <c r="DV97" i="129"/>
  <c r="EZ113" i="129"/>
  <c r="EQ113" i="129"/>
  <c r="DV120" i="129"/>
  <c r="FP130" i="129"/>
  <c r="FY130" i="129"/>
  <c r="FP138" i="129"/>
  <c r="FY138" i="129"/>
  <c r="FY146" i="129"/>
  <c r="FP146" i="129"/>
  <c r="FY154" i="129"/>
  <c r="FP154" i="129"/>
  <c r="FY162" i="129"/>
  <c r="FP162" i="129"/>
  <c r="FY170" i="129"/>
  <c r="FP170" i="129"/>
  <c r="FP178" i="129"/>
  <c r="FY178" i="129"/>
  <c r="FY186" i="129"/>
  <c r="FP186" i="129"/>
  <c r="FP194" i="129"/>
  <c r="FY194" i="129"/>
  <c r="FY202" i="129"/>
  <c r="FP202" i="129"/>
  <c r="DV211" i="129"/>
  <c r="FP271" i="129"/>
  <c r="FY271" i="129"/>
  <c r="DV348" i="129"/>
  <c r="DC85" i="129"/>
  <c r="DC93" i="129"/>
  <c r="DC101" i="129"/>
  <c r="DC109" i="129"/>
  <c r="DV117" i="129"/>
  <c r="EZ126" i="129"/>
  <c r="EQ126" i="129"/>
  <c r="EQ134" i="129"/>
  <c r="EZ134" i="129"/>
  <c r="EQ142" i="129"/>
  <c r="EZ142" i="129"/>
  <c r="EQ150" i="129"/>
  <c r="EZ150" i="129"/>
  <c r="EZ158" i="129"/>
  <c r="EQ158" i="129"/>
  <c r="EQ166" i="129"/>
  <c r="EZ166" i="129"/>
  <c r="EQ174" i="129"/>
  <c r="EZ174" i="129"/>
  <c r="EQ182" i="129"/>
  <c r="EZ182" i="129"/>
  <c r="EQ190" i="129"/>
  <c r="EZ190" i="129"/>
  <c r="EZ198" i="129"/>
  <c r="EQ198" i="129"/>
  <c r="EZ206" i="129"/>
  <c r="EQ206" i="129"/>
  <c r="DV223" i="129"/>
  <c r="DC244" i="129"/>
  <c r="DC260" i="129"/>
  <c r="DC328" i="129"/>
  <c r="EQ88" i="129"/>
  <c r="EZ88" i="129"/>
  <c r="EZ96" i="129"/>
  <c r="EQ96" i="129"/>
  <c r="EZ104" i="129"/>
  <c r="EQ104" i="129"/>
  <c r="DC113" i="129"/>
  <c r="EQ121" i="129"/>
  <c r="EZ121" i="129"/>
  <c r="DV132" i="129"/>
  <c r="DV148" i="129"/>
  <c r="DV164" i="129"/>
  <c r="DV180" i="129"/>
  <c r="DV196" i="129"/>
  <c r="FP213" i="129"/>
  <c r="FY213" i="129"/>
  <c r="CJ236" i="129"/>
  <c r="CA236" i="129"/>
  <c r="CJ252" i="129"/>
  <c r="CA252" i="129"/>
  <c r="CJ282" i="129"/>
  <c r="CA282" i="129"/>
  <c r="BK81" i="129"/>
  <c r="BB81" i="129"/>
  <c r="DV92" i="129"/>
  <c r="DV108" i="129"/>
  <c r="FY129" i="129"/>
  <c r="FP129" i="129"/>
  <c r="FP137" i="129"/>
  <c r="FY137" i="129"/>
  <c r="FP145" i="129"/>
  <c r="FY145" i="129"/>
  <c r="FY153" i="129"/>
  <c r="FP153" i="129"/>
  <c r="FP161" i="129"/>
  <c r="FY161" i="129"/>
  <c r="FP169" i="129"/>
  <c r="FY169" i="129"/>
  <c r="FY177" i="129"/>
  <c r="FP177" i="129"/>
  <c r="FY185" i="129"/>
  <c r="FP185" i="129"/>
  <c r="FY193" i="129"/>
  <c r="FP193" i="129"/>
  <c r="FP201" i="129"/>
  <c r="FY201" i="129"/>
  <c r="FP209" i="129"/>
  <c r="FY209" i="129"/>
  <c r="CJ233" i="129"/>
  <c r="CA233" i="129"/>
  <c r="CJ249" i="129"/>
  <c r="CA249" i="129"/>
  <c r="CJ265" i="129"/>
  <c r="CA265" i="129"/>
  <c r="DC334" i="129"/>
  <c r="DV237" i="129"/>
  <c r="DV253" i="129"/>
  <c r="EQ269" i="129"/>
  <c r="EZ269" i="129"/>
  <c r="CJ296" i="129"/>
  <c r="CA296" i="129"/>
  <c r="CJ328" i="129"/>
  <c r="CA328" i="129"/>
  <c r="CJ211" i="129"/>
  <c r="CA211" i="129"/>
  <c r="CJ219" i="129"/>
  <c r="CA219" i="129"/>
  <c r="CJ227" i="129"/>
  <c r="CA227" i="129"/>
  <c r="FP234" i="129"/>
  <c r="FY234" i="129"/>
  <c r="FY242" i="129"/>
  <c r="FP242" i="129"/>
  <c r="FY250" i="129"/>
  <c r="FP250" i="129"/>
  <c r="FP258" i="129"/>
  <c r="FY258" i="129"/>
  <c r="BK267" i="129"/>
  <c r="BB267" i="129"/>
  <c r="DC294" i="129"/>
  <c r="DC326" i="129"/>
  <c r="CJ396" i="129"/>
  <c r="CA396" i="129"/>
  <c r="DV218" i="129"/>
  <c r="DC233" i="129"/>
  <c r="DC241" i="129"/>
  <c r="DC249" i="129"/>
  <c r="DC257" i="129"/>
  <c r="DC216" i="129"/>
  <c r="DC224" i="129"/>
  <c r="FY231" i="129"/>
  <c r="FP231" i="129"/>
  <c r="DV246" i="129"/>
  <c r="DV262" i="129"/>
  <c r="CJ300" i="129"/>
  <c r="CA300" i="129"/>
  <c r="FY339" i="129"/>
  <c r="FP339" i="129"/>
  <c r="CJ212" i="129"/>
  <c r="CA212" i="129"/>
  <c r="CJ220" i="129"/>
  <c r="CA220" i="129"/>
  <c r="CJ228" i="129"/>
  <c r="CA228" i="129"/>
  <c r="BK237" i="129"/>
  <c r="BB237" i="129"/>
  <c r="BK245" i="129"/>
  <c r="BB245" i="129"/>
  <c r="BK253" i="129"/>
  <c r="BB253" i="129"/>
  <c r="BK261" i="129"/>
  <c r="BB261" i="129"/>
  <c r="DC272" i="129"/>
  <c r="EZ301" i="129"/>
  <c r="EQ301" i="129"/>
  <c r="FP331" i="129"/>
  <c r="FY331" i="129"/>
  <c r="DV277" i="129"/>
  <c r="DV293" i="129"/>
  <c r="DV309" i="129"/>
  <c r="DV325" i="129"/>
  <c r="BK343" i="129"/>
  <c r="BB343" i="129"/>
  <c r="CJ384" i="129"/>
  <c r="CA384" i="129"/>
  <c r="BK268" i="129"/>
  <c r="BB268" i="129"/>
  <c r="BK276" i="129"/>
  <c r="BB276" i="129"/>
  <c r="BK284" i="129"/>
  <c r="BB284" i="129"/>
  <c r="BK292" i="129"/>
  <c r="BB292" i="129"/>
  <c r="BK300" i="129"/>
  <c r="BB300" i="129"/>
  <c r="BK308" i="129"/>
  <c r="BB308" i="129"/>
  <c r="BK316" i="129"/>
  <c r="BB316" i="129"/>
  <c r="BK324" i="129"/>
  <c r="BB324" i="129"/>
  <c r="DV331" i="129"/>
  <c r="FY366" i="129"/>
  <c r="FP366" i="129"/>
  <c r="BK484" i="129"/>
  <c r="BB484" i="129"/>
  <c r="CJ351" i="129"/>
  <c r="CA351" i="129"/>
  <c r="CJ388" i="129"/>
  <c r="CA388" i="129"/>
  <c r="CJ267" i="129"/>
  <c r="CA267" i="129"/>
  <c r="CJ275" i="129"/>
  <c r="CA275" i="129"/>
  <c r="CJ283" i="129"/>
  <c r="CA283" i="129"/>
  <c r="CJ291" i="129"/>
  <c r="CA291" i="129"/>
  <c r="CJ299" i="129"/>
  <c r="CA299" i="129"/>
  <c r="CJ307" i="129"/>
  <c r="CA307" i="129"/>
  <c r="CJ315" i="129"/>
  <c r="CA315" i="129"/>
  <c r="CJ323" i="129"/>
  <c r="CA323" i="129"/>
  <c r="CJ331" i="129"/>
  <c r="CA331" i="129"/>
  <c r="BK362" i="129"/>
  <c r="BB362" i="129"/>
  <c r="FY431" i="129"/>
  <c r="FP431" i="129"/>
  <c r="DV270" i="129"/>
  <c r="DV286" i="129"/>
  <c r="DV302" i="129"/>
  <c r="DV318" i="129"/>
  <c r="BK335" i="129"/>
  <c r="BB335" i="129"/>
  <c r="FP364" i="129"/>
  <c r="FY364" i="129"/>
  <c r="BK500" i="129"/>
  <c r="BB500" i="129"/>
  <c r="FY281" i="129"/>
  <c r="FP281" i="129"/>
  <c r="FP289" i="129"/>
  <c r="FY289" i="129"/>
  <c r="FY297" i="129"/>
  <c r="FP297" i="129"/>
  <c r="FY305" i="129"/>
  <c r="FP305" i="129"/>
  <c r="FY313" i="129"/>
  <c r="FP313" i="129"/>
  <c r="FY321" i="129"/>
  <c r="FP321" i="129"/>
  <c r="FP329" i="129"/>
  <c r="FY329" i="129"/>
  <c r="CJ345" i="129"/>
  <c r="CA345" i="129"/>
  <c r="CJ370" i="129"/>
  <c r="CA370" i="129"/>
  <c r="FY415" i="129"/>
  <c r="FP415" i="129"/>
  <c r="DC363" i="129"/>
  <c r="FP370" i="129"/>
  <c r="FY370" i="129"/>
  <c r="FP378" i="129"/>
  <c r="FY378" i="129"/>
  <c r="FY386" i="129"/>
  <c r="FP386" i="129"/>
  <c r="FY394" i="129"/>
  <c r="FP394" i="129"/>
  <c r="DV422" i="129"/>
  <c r="EZ466" i="129"/>
  <c r="EQ466" i="129"/>
  <c r="CJ336" i="129"/>
  <c r="CA336" i="129"/>
  <c r="DC344" i="129"/>
  <c r="FY351" i="129"/>
  <c r="FP351" i="129"/>
  <c r="CJ361" i="129"/>
  <c r="CA361" i="129"/>
  <c r="DC369" i="129"/>
  <c r="DC377" i="129"/>
  <c r="DC385" i="129"/>
  <c r="DC393" i="129"/>
  <c r="FP413" i="129"/>
  <c r="FY413" i="129"/>
  <c r="CJ342" i="129"/>
  <c r="CA342" i="129"/>
  <c r="CJ350" i="129"/>
  <c r="CA350" i="129"/>
  <c r="DV364" i="129"/>
  <c r="EZ374" i="129"/>
  <c r="EQ374" i="129"/>
  <c r="EZ382" i="129"/>
  <c r="EQ382" i="129"/>
  <c r="EZ390" i="129"/>
  <c r="EQ390" i="129"/>
  <c r="DC487" i="129"/>
  <c r="FP334" i="129"/>
  <c r="FY334" i="129"/>
  <c r="DV347" i="129"/>
  <c r="BK357" i="129"/>
  <c r="BB357" i="129"/>
  <c r="BA19" i="129"/>
  <c r="BB19" i="129" s="1"/>
  <c r="BK365" i="129"/>
  <c r="BB365" i="129"/>
  <c r="DV378" i="129"/>
  <c r="DV394" i="129"/>
  <c r="BK425" i="129"/>
  <c r="BB425" i="129"/>
  <c r="BK344" i="129"/>
  <c r="BB344" i="129"/>
  <c r="DV351" i="129"/>
  <c r="DC360" i="129"/>
  <c r="DC368" i="129"/>
  <c r="FY383" i="129"/>
  <c r="FP383" i="129"/>
  <c r="FY391" i="129"/>
  <c r="FP391" i="129"/>
  <c r="FP411" i="129"/>
  <c r="FY411" i="129"/>
  <c r="DC339" i="129"/>
  <c r="DC347" i="129"/>
  <c r="CJ358" i="129"/>
  <c r="CA358" i="129"/>
  <c r="CJ366" i="129"/>
  <c r="CA366" i="129"/>
  <c r="DC374" i="129"/>
  <c r="DC382" i="129"/>
  <c r="DC390" i="129"/>
  <c r="DC445" i="129"/>
  <c r="DV446" i="129"/>
  <c r="FP454" i="129"/>
  <c r="FY454" i="129"/>
  <c r="DC538" i="129"/>
  <c r="CJ404" i="129"/>
  <c r="CA404" i="129"/>
  <c r="CJ412" i="129"/>
  <c r="CA412" i="129"/>
  <c r="CJ420" i="129"/>
  <c r="CA420" i="129"/>
  <c r="CJ428" i="129"/>
  <c r="CA428" i="129"/>
  <c r="CJ436" i="129"/>
  <c r="CA436" i="129"/>
  <c r="BK445" i="129"/>
  <c r="BB445" i="129"/>
  <c r="DC455" i="129"/>
  <c r="FY494" i="129"/>
  <c r="FP494" i="129"/>
  <c r="DC517" i="129"/>
  <c r="DV403" i="129"/>
  <c r="DV419" i="129"/>
  <c r="DV435" i="129"/>
  <c r="DC444" i="129"/>
  <c r="EZ452" i="129"/>
  <c r="EQ452" i="129"/>
  <c r="BK532" i="129"/>
  <c r="BB532" i="129"/>
  <c r="BK402" i="129"/>
  <c r="BB402" i="129"/>
  <c r="BK410" i="129"/>
  <c r="BB410" i="129"/>
  <c r="BK418" i="129"/>
  <c r="BB418" i="129"/>
  <c r="BK426" i="129"/>
  <c r="BB426" i="129"/>
  <c r="BK434" i="129"/>
  <c r="BB434" i="129"/>
  <c r="EZ443" i="129"/>
  <c r="EQ443" i="129"/>
  <c r="DV452" i="129"/>
  <c r="BK472" i="129"/>
  <c r="BB472" i="129"/>
  <c r="FY492" i="129"/>
  <c r="FP492" i="129"/>
  <c r="DC515" i="129"/>
  <c r="BK440" i="129"/>
  <c r="BB440" i="129"/>
  <c r="FP451" i="129"/>
  <c r="FY451" i="129"/>
  <c r="EQ402" i="129"/>
  <c r="EZ402" i="129"/>
  <c r="EZ410" i="129"/>
  <c r="EQ410" i="129"/>
  <c r="EQ418" i="129"/>
  <c r="EZ418" i="129"/>
  <c r="EZ426" i="129"/>
  <c r="EQ426" i="129"/>
  <c r="EZ434" i="129"/>
  <c r="EQ434" i="129"/>
  <c r="BK442" i="129"/>
  <c r="BB442" i="129"/>
  <c r="DV451" i="129"/>
  <c r="CJ465" i="129"/>
  <c r="CA465" i="129"/>
  <c r="DC489" i="129"/>
  <c r="BK510" i="129"/>
  <c r="BB510" i="129"/>
  <c r="EZ470" i="129"/>
  <c r="EQ470" i="129"/>
  <c r="EZ478" i="129"/>
  <c r="EQ478" i="129"/>
  <c r="EZ486" i="129"/>
  <c r="EQ486" i="129"/>
  <c r="EZ494" i="129"/>
  <c r="EQ494" i="129"/>
  <c r="EZ502" i="129"/>
  <c r="EQ502" i="129"/>
  <c r="EZ510" i="129"/>
  <c r="EQ510" i="129"/>
  <c r="EQ518" i="129"/>
  <c r="EZ518" i="129"/>
  <c r="DC527" i="129"/>
  <c r="DV535" i="129"/>
  <c r="BK465" i="129"/>
  <c r="BB465" i="129"/>
  <c r="DV478" i="129"/>
  <c r="DV494" i="129"/>
  <c r="DV510" i="129"/>
  <c r="CJ523" i="129"/>
  <c r="CA523" i="129"/>
  <c r="DC464" i="129"/>
  <c r="FY471" i="129"/>
  <c r="FP471" i="129"/>
  <c r="FY479" i="129"/>
  <c r="FP479" i="129"/>
  <c r="FY487" i="129"/>
  <c r="FP487" i="129"/>
  <c r="FY495" i="129"/>
  <c r="FP495" i="129"/>
  <c r="FY503" i="129"/>
  <c r="FP503" i="129"/>
  <c r="FP511" i="129"/>
  <c r="FY511" i="129"/>
  <c r="EZ532" i="129"/>
  <c r="EQ532" i="129"/>
  <c r="CJ460" i="129"/>
  <c r="CA460" i="129"/>
  <c r="BK525" i="129"/>
  <c r="BB525" i="129"/>
  <c r="EZ534" i="129"/>
  <c r="EQ534" i="129"/>
  <c r="CJ468" i="129"/>
  <c r="CA468" i="129"/>
  <c r="CJ476" i="129"/>
  <c r="CA476" i="129"/>
  <c r="CJ484" i="129"/>
  <c r="CA484" i="129"/>
  <c r="CJ492" i="129"/>
  <c r="CA492" i="129"/>
  <c r="CJ500" i="129"/>
  <c r="CA500" i="129"/>
  <c r="CJ508" i="129"/>
  <c r="CA508" i="129"/>
  <c r="CJ516" i="129"/>
  <c r="CA516" i="129"/>
  <c r="DC524" i="129"/>
  <c r="DC532" i="129"/>
  <c r="FY462" i="129"/>
  <c r="FP462" i="129"/>
  <c r="DV473" i="129"/>
  <c r="DV489" i="129"/>
  <c r="DV505" i="129"/>
  <c r="EZ529" i="129"/>
  <c r="EQ529" i="129"/>
  <c r="FY23" i="129"/>
  <c r="FO8" i="129"/>
  <c r="FO17" i="129"/>
  <c r="FP17" i="129" s="1"/>
  <c r="FP23" i="129"/>
  <c r="DV25" i="129"/>
  <c r="EZ81" i="129"/>
  <c r="EQ81" i="129"/>
  <c r="EZ177" i="129"/>
  <c r="EQ177" i="129"/>
  <c r="EZ167" i="129"/>
  <c r="EQ167" i="129"/>
  <c r="BK90" i="129"/>
  <c r="BB90" i="129"/>
  <c r="DV49" i="129"/>
  <c r="EZ149" i="129"/>
  <c r="EQ149" i="129"/>
  <c r="EZ169" i="129"/>
  <c r="EQ169" i="129"/>
  <c r="EZ143" i="129"/>
  <c r="EQ143" i="129"/>
  <c r="FP121" i="129"/>
  <c r="FY121" i="129"/>
  <c r="EZ252" i="129"/>
  <c r="EQ252" i="129"/>
  <c r="EZ197" i="129"/>
  <c r="EQ197" i="129"/>
  <c r="EZ253" i="129"/>
  <c r="EQ253" i="129"/>
  <c r="FY54" i="129"/>
  <c r="FP54" i="129"/>
  <c r="AG42" i="129"/>
  <c r="EZ73" i="129"/>
  <c r="EQ73" i="129"/>
  <c r="CJ25" i="129"/>
  <c r="CA25" i="129"/>
  <c r="BZ18" i="129"/>
  <c r="CA18" i="129" s="1"/>
  <c r="CJ33" i="129"/>
  <c r="CA33" i="129"/>
  <c r="CJ41" i="129"/>
  <c r="CA41" i="129"/>
  <c r="CJ49" i="129"/>
  <c r="CA49" i="129"/>
  <c r="CJ57" i="129"/>
  <c r="CA57" i="129"/>
  <c r="DV67" i="129"/>
  <c r="FY87" i="129"/>
  <c r="FP87" i="129"/>
  <c r="DC102" i="129"/>
  <c r="BK223" i="129"/>
  <c r="BB223" i="129"/>
  <c r="BK46" i="129"/>
  <c r="BB46" i="129"/>
  <c r="DC51" i="129"/>
  <c r="DV34" i="129"/>
  <c r="DV50" i="129"/>
  <c r="BK64" i="129"/>
  <c r="BB64" i="129"/>
  <c r="BK72" i="129"/>
  <c r="BB72" i="129"/>
  <c r="DC83" i="129"/>
  <c r="FY96" i="129"/>
  <c r="FP96" i="129"/>
  <c r="FY104" i="129"/>
  <c r="FP104" i="129"/>
  <c r="FY113" i="129"/>
  <c r="FP113" i="129"/>
  <c r="DC137" i="129"/>
  <c r="DC153" i="129"/>
  <c r="DC169" i="129"/>
  <c r="DC185" i="129"/>
  <c r="DC201" i="129"/>
  <c r="EZ239" i="129"/>
  <c r="EQ239" i="129"/>
  <c r="CJ270" i="129"/>
  <c r="CA270" i="129"/>
  <c r="FP48" i="129"/>
  <c r="FY48" i="129"/>
  <c r="FY85" i="129"/>
  <c r="FP85" i="129"/>
  <c r="AG26" i="129"/>
  <c r="CJ68" i="129"/>
  <c r="CA68" i="129"/>
  <c r="FY27" i="129"/>
  <c r="FP27" i="129"/>
  <c r="FO14" i="129"/>
  <c r="FP14" i="129" s="1"/>
  <c r="FP35" i="129"/>
  <c r="FY35" i="129"/>
  <c r="FP43" i="129"/>
  <c r="FY43" i="129"/>
  <c r="FP51" i="129"/>
  <c r="FY51" i="129"/>
  <c r="FY59" i="129"/>
  <c r="FP59" i="129"/>
  <c r="DC69" i="129"/>
  <c r="DC77" i="129"/>
  <c r="DC126" i="129"/>
  <c r="DC142" i="129"/>
  <c r="DC158" i="129"/>
  <c r="DC174" i="129"/>
  <c r="DC190" i="129"/>
  <c r="DC206" i="129"/>
  <c r="EZ195" i="129"/>
  <c r="EQ195" i="129"/>
  <c r="BK30" i="129"/>
  <c r="BB30" i="129"/>
  <c r="FP56" i="129"/>
  <c r="FY56" i="129"/>
  <c r="EQ303" i="129"/>
  <c r="EZ303" i="129"/>
  <c r="AG46" i="129"/>
  <c r="AG25" i="129"/>
  <c r="AG33" i="129"/>
  <c r="AG41" i="129"/>
  <c r="AG49" i="129"/>
  <c r="AG57" i="129"/>
  <c r="CJ65" i="129"/>
  <c r="CA65" i="129"/>
  <c r="CJ73" i="129"/>
  <c r="CA73" i="129"/>
  <c r="BK88" i="129"/>
  <c r="BB88" i="129"/>
  <c r="BK122" i="129"/>
  <c r="BB122" i="129"/>
  <c r="CJ138" i="129"/>
  <c r="CA138" i="129"/>
  <c r="CJ154" i="129"/>
  <c r="CA154" i="129"/>
  <c r="CJ170" i="129"/>
  <c r="CA170" i="129"/>
  <c r="CJ186" i="129"/>
  <c r="CA186" i="129"/>
  <c r="CJ202" i="129"/>
  <c r="CA202" i="129"/>
  <c r="EZ238" i="129"/>
  <c r="EQ238" i="129"/>
  <c r="DC312" i="129"/>
  <c r="CJ24" i="129"/>
  <c r="CA24" i="129"/>
  <c r="BZ13" i="129"/>
  <c r="CJ32" i="129"/>
  <c r="CA32" i="129"/>
  <c r="CJ40" i="129"/>
  <c r="CA40" i="129"/>
  <c r="CJ48" i="129"/>
  <c r="CA48" i="129"/>
  <c r="CJ56" i="129"/>
  <c r="CA56" i="129"/>
  <c r="DV66" i="129"/>
  <c r="DC84" i="129"/>
  <c r="BK102" i="129"/>
  <c r="BB102" i="129"/>
  <c r="CJ98" i="129"/>
  <c r="CA98" i="129"/>
  <c r="CJ106" i="129"/>
  <c r="CA106" i="129"/>
  <c r="DC114" i="129"/>
  <c r="EQ122" i="129"/>
  <c r="EZ122" i="129"/>
  <c r="DV135" i="129"/>
  <c r="DV151" i="129"/>
  <c r="DV167" i="129"/>
  <c r="DV183" i="129"/>
  <c r="DV199" i="129"/>
  <c r="DV213" i="129"/>
  <c r="CJ298" i="129"/>
  <c r="CA298" i="129"/>
  <c r="FP82" i="129"/>
  <c r="FY82" i="129"/>
  <c r="DV99" i="129"/>
  <c r="CJ114" i="129"/>
  <c r="CA114" i="129"/>
  <c r="DV122" i="129"/>
  <c r="BK132" i="129"/>
  <c r="BB132" i="129"/>
  <c r="BK140" i="129"/>
  <c r="BB140" i="129"/>
  <c r="BK148" i="129"/>
  <c r="BB148" i="129"/>
  <c r="BK156" i="129"/>
  <c r="BB156" i="129"/>
  <c r="BK164" i="129"/>
  <c r="BB164" i="129"/>
  <c r="BK172" i="129"/>
  <c r="BB172" i="129"/>
  <c r="BK180" i="129"/>
  <c r="BB180" i="129"/>
  <c r="BK188" i="129"/>
  <c r="BB188" i="129"/>
  <c r="BK196" i="129"/>
  <c r="BB196" i="129"/>
  <c r="BK204" i="129"/>
  <c r="BB204" i="129"/>
  <c r="FP218" i="129"/>
  <c r="FY218" i="129"/>
  <c r="DC304" i="129"/>
  <c r="CJ272" i="129"/>
  <c r="CA272" i="129"/>
  <c r="CJ380" i="129"/>
  <c r="CA380" i="129"/>
  <c r="DV119" i="129"/>
  <c r="CJ127" i="129"/>
  <c r="CA127" i="129"/>
  <c r="CJ135" i="129"/>
  <c r="CA135" i="129"/>
  <c r="CJ143" i="129"/>
  <c r="CA143" i="129"/>
  <c r="CJ151" i="129"/>
  <c r="CA151" i="129"/>
  <c r="CJ159" i="129"/>
  <c r="CA159" i="129"/>
  <c r="CJ167" i="129"/>
  <c r="CA167" i="129"/>
  <c r="CJ175" i="129"/>
  <c r="CA175" i="129"/>
  <c r="CJ183" i="129"/>
  <c r="CA183" i="129"/>
  <c r="CJ191" i="129"/>
  <c r="CA191" i="129"/>
  <c r="CJ199" i="129"/>
  <c r="CA199" i="129"/>
  <c r="CJ207" i="129"/>
  <c r="CA207" i="129"/>
  <c r="FY230" i="129"/>
  <c r="FP230" i="129"/>
  <c r="DC246" i="129"/>
  <c r="DC262" i="129"/>
  <c r="CJ374" i="129"/>
  <c r="CA374" i="129"/>
  <c r="CJ89" i="129"/>
  <c r="CA89" i="129"/>
  <c r="CJ97" i="129"/>
  <c r="CA97" i="129"/>
  <c r="CJ105" i="129"/>
  <c r="CA105" i="129"/>
  <c r="CJ122" i="129"/>
  <c r="CA122" i="129"/>
  <c r="DV134" i="129"/>
  <c r="DV150" i="129"/>
  <c r="DV166" i="129"/>
  <c r="DV182" i="129"/>
  <c r="DV198" i="129"/>
  <c r="BK219" i="129"/>
  <c r="BB219" i="129"/>
  <c r="CJ238" i="129"/>
  <c r="CA238" i="129"/>
  <c r="CJ254" i="129"/>
  <c r="CA254" i="129"/>
  <c r="DC292" i="129"/>
  <c r="FY81" i="129"/>
  <c r="FP81" i="129"/>
  <c r="DV94" i="129"/>
  <c r="DV110" i="129"/>
  <c r="DC119" i="129"/>
  <c r="BK131" i="129"/>
  <c r="BB131" i="129"/>
  <c r="BK139" i="129"/>
  <c r="BB139" i="129"/>
  <c r="BK147" i="129"/>
  <c r="BB147" i="129"/>
  <c r="BK155" i="129"/>
  <c r="BB155" i="129"/>
  <c r="BK163" i="129"/>
  <c r="BB163" i="129"/>
  <c r="BK171" i="129"/>
  <c r="BB171" i="129"/>
  <c r="BK179" i="129"/>
  <c r="BB179" i="129"/>
  <c r="BK187" i="129"/>
  <c r="BB187" i="129"/>
  <c r="BK195" i="129"/>
  <c r="BB195" i="129"/>
  <c r="BK203" i="129"/>
  <c r="BB203" i="129"/>
  <c r="FY210" i="129"/>
  <c r="FP210" i="129"/>
  <c r="CJ235" i="129"/>
  <c r="CA235" i="129"/>
  <c r="CJ251" i="129"/>
  <c r="CA251" i="129"/>
  <c r="DC265" i="129"/>
  <c r="DC211" i="129"/>
  <c r="DC219" i="129"/>
  <c r="DC227" i="129"/>
  <c r="DV239" i="129"/>
  <c r="DV255" i="129"/>
  <c r="EZ271" i="129"/>
  <c r="EQ271" i="129"/>
  <c r="EQ212" i="129"/>
  <c r="EZ212" i="129"/>
  <c r="EZ220" i="129"/>
  <c r="EQ220" i="129"/>
  <c r="EZ228" i="129"/>
  <c r="EQ228" i="129"/>
  <c r="BK236" i="129"/>
  <c r="BB236" i="129"/>
  <c r="BK244" i="129"/>
  <c r="BB244" i="129"/>
  <c r="BK252" i="129"/>
  <c r="BB252" i="129"/>
  <c r="BK260" i="129"/>
  <c r="BB260" i="129"/>
  <c r="BK269" i="129"/>
  <c r="BB269" i="129"/>
  <c r="EZ297" i="129"/>
  <c r="EQ297" i="129"/>
  <c r="EQ329" i="129"/>
  <c r="EZ329" i="129"/>
  <c r="EZ397" i="129"/>
  <c r="EQ397" i="129"/>
  <c r="DV220" i="129"/>
  <c r="CJ294" i="129"/>
  <c r="CA294" i="129"/>
  <c r="CJ326" i="129"/>
  <c r="CA326" i="129"/>
  <c r="DC443" i="129"/>
  <c r="DV232" i="129"/>
  <c r="DV248" i="129"/>
  <c r="DV264" i="129"/>
  <c r="EQ344" i="129"/>
  <c r="EZ344" i="129"/>
  <c r="EQ213" i="129"/>
  <c r="EZ213" i="129"/>
  <c r="EZ221" i="129"/>
  <c r="EQ221" i="129"/>
  <c r="EZ229" i="129"/>
  <c r="EQ229" i="129"/>
  <c r="FY237" i="129"/>
  <c r="FP237" i="129"/>
  <c r="FY245" i="129"/>
  <c r="FP245" i="129"/>
  <c r="FP253" i="129"/>
  <c r="FY253" i="129"/>
  <c r="FP261" i="129"/>
  <c r="FY261" i="129"/>
  <c r="DC274" i="129"/>
  <c r="DC306" i="129"/>
  <c r="CJ343" i="129"/>
  <c r="CA343" i="129"/>
  <c r="DV279" i="129"/>
  <c r="DV295" i="129"/>
  <c r="DV311" i="129"/>
  <c r="DV327" i="129"/>
  <c r="DV344" i="129"/>
  <c r="EQ385" i="129"/>
  <c r="EZ385" i="129"/>
  <c r="FP268" i="129"/>
  <c r="FY268" i="129"/>
  <c r="FY276" i="129"/>
  <c r="FP276" i="129"/>
  <c r="FP284" i="129"/>
  <c r="FY284" i="129"/>
  <c r="FY292" i="129"/>
  <c r="FP292" i="129"/>
  <c r="FY300" i="129"/>
  <c r="FP300" i="129"/>
  <c r="FY308" i="129"/>
  <c r="FP308" i="129"/>
  <c r="FY316" i="129"/>
  <c r="FP316" i="129"/>
  <c r="FP324" i="129"/>
  <c r="FY324" i="129"/>
  <c r="FP333" i="129"/>
  <c r="FY333" i="129"/>
  <c r="DV369" i="129"/>
  <c r="DC273" i="129"/>
  <c r="DC281" i="129"/>
  <c r="DC289" i="129"/>
  <c r="DC297" i="129"/>
  <c r="DC305" i="129"/>
  <c r="DC313" i="129"/>
  <c r="DC321" i="129"/>
  <c r="DC329" i="129"/>
  <c r="DC351" i="129"/>
  <c r="EZ389" i="129"/>
  <c r="EQ389" i="129"/>
  <c r="EZ268" i="129"/>
  <c r="EQ268" i="129"/>
  <c r="EZ276" i="129"/>
  <c r="EQ276" i="129"/>
  <c r="EQ284" i="129"/>
  <c r="EZ284" i="129"/>
  <c r="EQ292" i="129"/>
  <c r="EZ292" i="129"/>
  <c r="EZ300" i="129"/>
  <c r="EQ300" i="129"/>
  <c r="EZ308" i="129"/>
  <c r="EQ308" i="129"/>
  <c r="EQ316" i="129"/>
  <c r="EZ316" i="129"/>
  <c r="EQ324" i="129"/>
  <c r="EZ324" i="129"/>
  <c r="DV373" i="129"/>
  <c r="BK433" i="129"/>
  <c r="BB433" i="129"/>
  <c r="DV272" i="129"/>
  <c r="DV288" i="129"/>
  <c r="DV304" i="129"/>
  <c r="DV320" i="129"/>
  <c r="DV336" i="129"/>
  <c r="DV367" i="129"/>
  <c r="BK275" i="129"/>
  <c r="BB275" i="129"/>
  <c r="BK283" i="129"/>
  <c r="BB283" i="129"/>
  <c r="BK291" i="129"/>
  <c r="BB291" i="129"/>
  <c r="BK299" i="129"/>
  <c r="BB299" i="129"/>
  <c r="BK307" i="129"/>
  <c r="BB307" i="129"/>
  <c r="BK315" i="129"/>
  <c r="BB315" i="129"/>
  <c r="BK323" i="129"/>
  <c r="BB323" i="129"/>
  <c r="BK331" i="129"/>
  <c r="BB331" i="129"/>
  <c r="EZ348" i="129"/>
  <c r="EQ348" i="129"/>
  <c r="EZ371" i="129"/>
  <c r="EQ371" i="129"/>
  <c r="BK417" i="129"/>
  <c r="BB417" i="129"/>
  <c r="BK372" i="129"/>
  <c r="BB372" i="129"/>
  <c r="BK380" i="129"/>
  <c r="BB380" i="129"/>
  <c r="BK388" i="129"/>
  <c r="BB388" i="129"/>
  <c r="BK396" i="129"/>
  <c r="BB396" i="129"/>
  <c r="BK427" i="129"/>
  <c r="BB427" i="129"/>
  <c r="FP472" i="129"/>
  <c r="FY472" i="129"/>
  <c r="EZ337" i="129"/>
  <c r="EQ337" i="129"/>
  <c r="DV352" i="129"/>
  <c r="EQ362" i="129"/>
  <c r="EZ362" i="129"/>
  <c r="DV416" i="129"/>
  <c r="EZ343" i="129"/>
  <c r="EQ343" i="129"/>
  <c r="BK353" i="129"/>
  <c r="BB353" i="129"/>
  <c r="DV366" i="129"/>
  <c r="CJ383" i="129"/>
  <c r="CA383" i="129"/>
  <c r="CJ391" i="129"/>
  <c r="CA391" i="129"/>
  <c r="BK399" i="129"/>
  <c r="BB399" i="129"/>
  <c r="BK492" i="129"/>
  <c r="BB492" i="129"/>
  <c r="BK336" i="129"/>
  <c r="BB336" i="129"/>
  <c r="DV349" i="129"/>
  <c r="FP357" i="129"/>
  <c r="FY357" i="129"/>
  <c r="FO19" i="129"/>
  <c r="FP19" i="129" s="1"/>
  <c r="FY365" i="129"/>
  <c r="FP365" i="129"/>
  <c r="DV380" i="129"/>
  <c r="DV396" i="129"/>
  <c r="FP433" i="129"/>
  <c r="FY433" i="129"/>
  <c r="DC337" i="129"/>
  <c r="FP344" i="129"/>
  <c r="FY344" i="129"/>
  <c r="CJ352" i="129"/>
  <c r="CA352" i="129"/>
  <c r="BK369" i="129"/>
  <c r="BB369" i="129"/>
  <c r="BK377" i="129"/>
  <c r="BB377" i="129"/>
  <c r="BK385" i="129"/>
  <c r="BB385" i="129"/>
  <c r="BK393" i="129"/>
  <c r="BB393" i="129"/>
  <c r="DV414" i="129"/>
  <c r="CJ447" i="129"/>
  <c r="CA447" i="129"/>
  <c r="EZ535" i="129"/>
  <c r="EQ535" i="129"/>
  <c r="EQ359" i="129"/>
  <c r="EZ359" i="129"/>
  <c r="EZ367" i="129"/>
  <c r="EQ367" i="129"/>
  <c r="FP405" i="129"/>
  <c r="FY405" i="129"/>
  <c r="DC463" i="129"/>
  <c r="DC404" i="129"/>
  <c r="DC412" i="129"/>
  <c r="DC420" i="129"/>
  <c r="DC428" i="129"/>
  <c r="DC436" i="129"/>
  <c r="EQ448" i="129"/>
  <c r="EZ448" i="129"/>
  <c r="BK456" i="129"/>
  <c r="BB456" i="129"/>
  <c r="EZ405" i="129"/>
  <c r="EQ405" i="129"/>
  <c r="EZ413" i="129"/>
  <c r="EQ413" i="129"/>
  <c r="EZ421" i="129"/>
  <c r="EQ421" i="129"/>
  <c r="EZ429" i="129"/>
  <c r="EQ429" i="129"/>
  <c r="DC438" i="129"/>
  <c r="FY445" i="129"/>
  <c r="FP445" i="129"/>
  <c r="BK498" i="129"/>
  <c r="BB498" i="129"/>
  <c r="FY518" i="129"/>
  <c r="FP518" i="129"/>
  <c r="DV405" i="129"/>
  <c r="DV421" i="129"/>
  <c r="EZ437" i="129"/>
  <c r="EQ437" i="129"/>
  <c r="CJ453" i="129"/>
  <c r="CA453" i="129"/>
  <c r="DC536" i="129"/>
  <c r="FY402" i="129"/>
  <c r="FP402" i="129"/>
  <c r="FP410" i="129"/>
  <c r="FY410" i="129"/>
  <c r="FP418" i="129"/>
  <c r="FY418" i="129"/>
  <c r="FP426" i="129"/>
  <c r="FY426" i="129"/>
  <c r="FP434" i="129"/>
  <c r="FY434" i="129"/>
  <c r="CJ444" i="129"/>
  <c r="CA444" i="129"/>
  <c r="DV454" i="129"/>
  <c r="DC475" i="129"/>
  <c r="BK496" i="129"/>
  <c r="BB496" i="129"/>
  <c r="FY516" i="129"/>
  <c r="FP516" i="129"/>
  <c r="DC401" i="129"/>
  <c r="DC409" i="129"/>
  <c r="DC417" i="129"/>
  <c r="DC425" i="129"/>
  <c r="DC433" i="129"/>
  <c r="BK453" i="129"/>
  <c r="BB453" i="129"/>
  <c r="DC534" i="129"/>
  <c r="CJ403" i="129"/>
  <c r="CA403" i="129"/>
  <c r="CJ411" i="129"/>
  <c r="CA411" i="129"/>
  <c r="CJ419" i="129"/>
  <c r="CA419" i="129"/>
  <c r="CJ427" i="129"/>
  <c r="CA427" i="129"/>
  <c r="CJ435" i="129"/>
  <c r="CA435" i="129"/>
  <c r="FP442" i="129"/>
  <c r="FY442" i="129"/>
  <c r="EZ451" i="129"/>
  <c r="EQ451" i="129"/>
  <c r="BK470" i="129"/>
  <c r="BB470" i="129"/>
  <c r="FY490" i="129"/>
  <c r="FP490" i="129"/>
  <c r="DC513" i="129"/>
  <c r="CJ471" i="129"/>
  <c r="CA471" i="129"/>
  <c r="CJ479" i="129"/>
  <c r="CA479" i="129"/>
  <c r="CJ487" i="129"/>
  <c r="CA487" i="129"/>
  <c r="CJ495" i="129"/>
  <c r="CA495" i="129"/>
  <c r="CJ503" i="129"/>
  <c r="CA503" i="129"/>
  <c r="CJ511" i="129"/>
  <c r="CA511" i="129"/>
  <c r="FY457" i="129"/>
  <c r="FP457" i="129"/>
  <c r="FY465" i="129"/>
  <c r="FP465" i="129"/>
  <c r="DV480" i="129"/>
  <c r="DV496" i="129"/>
  <c r="EQ524" i="129"/>
  <c r="EZ524" i="129"/>
  <c r="DV543" i="129"/>
  <c r="BK473" i="129"/>
  <c r="BB473" i="129"/>
  <c r="BK481" i="129"/>
  <c r="BB481" i="129"/>
  <c r="BK489" i="129"/>
  <c r="BB489" i="129"/>
  <c r="BK497" i="129"/>
  <c r="BB497" i="129"/>
  <c r="BK505" i="129"/>
  <c r="BB505" i="129"/>
  <c r="BK513" i="129"/>
  <c r="BB513" i="129"/>
  <c r="EZ461" i="129"/>
  <c r="EQ461" i="129"/>
  <c r="DC470" i="129"/>
  <c r="DC478" i="129"/>
  <c r="DC486" i="129"/>
  <c r="DC494" i="129"/>
  <c r="DC502" i="129"/>
  <c r="DC510" i="129"/>
  <c r="DC518" i="129"/>
  <c r="FP525" i="129"/>
  <c r="FY525" i="129"/>
  <c r="CJ535" i="129"/>
  <c r="CA535" i="129"/>
  <c r="DC543" i="129"/>
  <c r="EQ469" i="129"/>
  <c r="EZ469" i="129"/>
  <c r="EZ485" i="129"/>
  <c r="EQ485" i="129"/>
  <c r="EZ501" i="129"/>
  <c r="EQ501" i="129"/>
  <c r="EZ509" i="129"/>
  <c r="EQ509" i="129"/>
  <c r="EQ517" i="129"/>
  <c r="EZ517" i="129"/>
  <c r="CJ543" i="129"/>
  <c r="CA543" i="129"/>
  <c r="BK464" i="129"/>
  <c r="BB464" i="129"/>
  <c r="DV475" i="129"/>
  <c r="DV491" i="129"/>
  <c r="DV507" i="129"/>
  <c r="CJ522" i="129"/>
  <c r="CA522" i="129"/>
  <c r="CJ530" i="129"/>
  <c r="CA530" i="129"/>
  <c r="DV538" i="129"/>
  <c r="AG23" i="129"/>
  <c r="DV41" i="129"/>
  <c r="DV31" i="129"/>
  <c r="BK73" i="129"/>
  <c r="BB73" i="129"/>
  <c r="DV37" i="129"/>
  <c r="EZ183" i="129"/>
  <c r="EQ183" i="129"/>
  <c r="CJ92" i="129"/>
  <c r="CA92" i="129"/>
  <c r="BK99" i="129"/>
  <c r="BB99" i="129"/>
  <c r="DV39" i="129"/>
  <c r="FY73" i="129"/>
  <c r="FP73" i="129"/>
  <c r="EZ185" i="129"/>
  <c r="EQ185" i="129"/>
  <c r="EZ159" i="129"/>
  <c r="EQ159" i="129"/>
  <c r="FY122" i="129"/>
  <c r="FP122" i="129"/>
  <c r="DV217" i="129"/>
  <c r="EQ256" i="129"/>
  <c r="EZ256" i="129"/>
  <c r="EZ201" i="129"/>
  <c r="EQ201" i="129"/>
  <c r="EZ261" i="129"/>
  <c r="EQ261" i="129"/>
  <c r="CJ62" i="129"/>
  <c r="CA62" i="129"/>
  <c r="BK516" i="129"/>
  <c r="BB516" i="129"/>
  <c r="AG44" i="129"/>
  <c r="CJ76" i="129"/>
  <c r="CA76" i="129"/>
  <c r="EZ26" i="129"/>
  <c r="EQ26" i="129"/>
  <c r="EZ34" i="129"/>
  <c r="EQ34" i="129"/>
  <c r="EP16" i="129"/>
  <c r="EZ42" i="129"/>
  <c r="EQ42" i="129"/>
  <c r="EZ50" i="129"/>
  <c r="EQ50" i="129"/>
  <c r="EZ58" i="129"/>
  <c r="EQ58" i="129"/>
  <c r="DV69" i="129"/>
  <c r="DC88" i="129"/>
  <c r="DC104" i="129"/>
  <c r="BK231" i="129"/>
  <c r="BB231" i="129"/>
  <c r="BK52" i="129"/>
  <c r="BB52" i="129"/>
  <c r="DC74" i="129"/>
  <c r="DC53" i="129"/>
  <c r="DV36" i="129"/>
  <c r="DV52" i="129"/>
  <c r="FY64" i="129"/>
  <c r="FP64" i="129"/>
  <c r="FY72" i="129"/>
  <c r="FP72" i="129"/>
  <c r="BK85" i="129"/>
  <c r="BB85" i="129"/>
  <c r="FY97" i="129"/>
  <c r="FP97" i="129"/>
  <c r="FY105" i="129"/>
  <c r="FP105" i="129"/>
  <c r="EZ117" i="129"/>
  <c r="EQ117" i="129"/>
  <c r="DC139" i="129"/>
  <c r="DC155" i="129"/>
  <c r="DC171" i="129"/>
  <c r="DC187" i="129"/>
  <c r="DC203" i="129"/>
  <c r="EZ243" i="129"/>
  <c r="EQ243" i="129"/>
  <c r="EZ299" i="129"/>
  <c r="EQ299" i="129"/>
  <c r="FY58" i="129"/>
  <c r="FP58" i="129"/>
  <c r="DC35" i="129"/>
  <c r="CJ72" i="129"/>
  <c r="CA72" i="129"/>
  <c r="BK29" i="129"/>
  <c r="BB29" i="129"/>
  <c r="BK37" i="129"/>
  <c r="BB37" i="129"/>
  <c r="BK45" i="129"/>
  <c r="BB45" i="129"/>
  <c r="BK53" i="129"/>
  <c r="BB53" i="129"/>
  <c r="BK61" i="129"/>
  <c r="BB61" i="129"/>
  <c r="EZ95" i="129"/>
  <c r="EQ95" i="129"/>
  <c r="DC128" i="129"/>
  <c r="DC144" i="129"/>
  <c r="DC160" i="129"/>
  <c r="DC176" i="129"/>
  <c r="DC192" i="129"/>
  <c r="DC208" i="129"/>
  <c r="EZ199" i="129"/>
  <c r="EQ199" i="129"/>
  <c r="FP32" i="129"/>
  <c r="FY32" i="129"/>
  <c r="AG67" i="129"/>
  <c r="AG28" i="129"/>
  <c r="AG50" i="129"/>
  <c r="CJ74" i="129"/>
  <c r="CA74" i="129"/>
  <c r="DC26" i="129"/>
  <c r="DC34" i="129"/>
  <c r="DC42" i="129"/>
  <c r="DC50" i="129"/>
  <c r="DC58" i="129"/>
  <c r="EZ66" i="129"/>
  <c r="EQ66" i="129"/>
  <c r="EZ74" i="129"/>
  <c r="EQ74" i="129"/>
  <c r="CJ90" i="129"/>
  <c r="CA90" i="129"/>
  <c r="BK124" i="129"/>
  <c r="BB124" i="129"/>
  <c r="CJ140" i="129"/>
  <c r="CA140" i="129"/>
  <c r="CJ156" i="129"/>
  <c r="CA156" i="129"/>
  <c r="CJ172" i="129"/>
  <c r="CA172" i="129"/>
  <c r="CJ188" i="129"/>
  <c r="CA188" i="129"/>
  <c r="CJ204" i="129"/>
  <c r="CA204" i="129"/>
  <c r="EZ242" i="129"/>
  <c r="EQ242" i="129"/>
  <c r="FY24" i="129"/>
  <c r="FP24" i="129"/>
  <c r="FO13" i="129"/>
  <c r="EZ25" i="129"/>
  <c r="EQ25" i="129"/>
  <c r="EP18" i="129"/>
  <c r="EQ18" i="129" s="1"/>
  <c r="EZ33" i="129"/>
  <c r="EQ33" i="129"/>
  <c r="EZ41" i="129"/>
  <c r="EQ41" i="129"/>
  <c r="EZ49" i="129"/>
  <c r="EQ49" i="129"/>
  <c r="EZ57" i="129"/>
  <c r="EQ57" i="129"/>
  <c r="DV68" i="129"/>
  <c r="BK104" i="129"/>
  <c r="BB104" i="129"/>
  <c r="EZ99" i="129"/>
  <c r="EQ99" i="129"/>
  <c r="EZ107" i="129"/>
  <c r="EQ107" i="129"/>
  <c r="CJ123" i="129"/>
  <c r="CA123" i="129"/>
  <c r="DV137" i="129"/>
  <c r="DV153" i="129"/>
  <c r="DV169" i="129"/>
  <c r="DV185" i="129"/>
  <c r="DV201" i="129"/>
  <c r="FP220" i="129"/>
  <c r="FY220" i="129"/>
  <c r="DC308" i="129"/>
  <c r="DV85" i="129"/>
  <c r="DV101" i="129"/>
  <c r="EZ115" i="129"/>
  <c r="EQ115" i="129"/>
  <c r="DV124" i="129"/>
  <c r="FP132" i="129"/>
  <c r="FY132" i="129"/>
  <c r="FP140" i="129"/>
  <c r="FY140" i="129"/>
  <c r="FY148" i="129"/>
  <c r="FP148" i="129"/>
  <c r="FY156" i="129"/>
  <c r="FP156" i="129"/>
  <c r="FY164" i="129"/>
  <c r="FP164" i="129"/>
  <c r="FY172" i="129"/>
  <c r="FP172" i="129"/>
  <c r="FY180" i="129"/>
  <c r="FP180" i="129"/>
  <c r="FY188" i="129"/>
  <c r="FP188" i="129"/>
  <c r="FY196" i="129"/>
  <c r="FP196" i="129"/>
  <c r="FP204" i="129"/>
  <c r="FY204" i="129"/>
  <c r="FY219" i="129"/>
  <c r="FP219" i="129"/>
  <c r="EQ323" i="129"/>
  <c r="EZ323" i="129"/>
  <c r="EZ287" i="129"/>
  <c r="EQ287" i="129"/>
  <c r="CJ79" i="129"/>
  <c r="CA79" i="129"/>
  <c r="DC87" i="129"/>
  <c r="DC95" i="129"/>
  <c r="DC103" i="129"/>
  <c r="DC111" i="129"/>
  <c r="DC120" i="129"/>
  <c r="EQ128" i="129"/>
  <c r="EZ128" i="129"/>
  <c r="EQ136" i="129"/>
  <c r="EZ136" i="129"/>
  <c r="EZ144" i="129"/>
  <c r="EQ144" i="129"/>
  <c r="EQ152" i="129"/>
  <c r="EZ152" i="129"/>
  <c r="EQ160" i="129"/>
  <c r="EZ160" i="129"/>
  <c r="EZ168" i="129"/>
  <c r="EQ168" i="129"/>
  <c r="EQ176" i="129"/>
  <c r="EZ176" i="129"/>
  <c r="EZ184" i="129"/>
  <c r="EQ184" i="129"/>
  <c r="EZ192" i="129"/>
  <c r="EQ192" i="129"/>
  <c r="EQ200" i="129"/>
  <c r="EZ200" i="129"/>
  <c r="EQ208" i="129"/>
  <c r="EZ208" i="129"/>
  <c r="DC232" i="129"/>
  <c r="DC248" i="129"/>
  <c r="DC264" i="129"/>
  <c r="DV80" i="129"/>
  <c r="EZ90" i="129"/>
  <c r="EQ90" i="129"/>
  <c r="EZ98" i="129"/>
  <c r="EQ98" i="129"/>
  <c r="EZ106" i="129"/>
  <c r="EQ106" i="129"/>
  <c r="DC115" i="129"/>
  <c r="EZ123" i="129"/>
  <c r="EQ123" i="129"/>
  <c r="DV136" i="129"/>
  <c r="DV152" i="129"/>
  <c r="DV168" i="129"/>
  <c r="DV184" i="129"/>
  <c r="DV200" i="129"/>
  <c r="BK220" i="129"/>
  <c r="BB220" i="129"/>
  <c r="CJ240" i="129"/>
  <c r="CA240" i="129"/>
  <c r="CJ256" i="129"/>
  <c r="CA256" i="129"/>
  <c r="EQ311" i="129"/>
  <c r="EZ311" i="129"/>
  <c r="BK83" i="129"/>
  <c r="BB83" i="129"/>
  <c r="DV96" i="129"/>
  <c r="DV112" i="129"/>
  <c r="DV121" i="129"/>
  <c r="FP131" i="129"/>
  <c r="FY131" i="129"/>
  <c r="FY139" i="129"/>
  <c r="FP139" i="129"/>
  <c r="FY147" i="129"/>
  <c r="FP147" i="129"/>
  <c r="FY155" i="129"/>
  <c r="FP155" i="129"/>
  <c r="FP163" i="129"/>
  <c r="FY163" i="129"/>
  <c r="FY171" i="129"/>
  <c r="FP171" i="129"/>
  <c r="FY179" i="129"/>
  <c r="FP179" i="129"/>
  <c r="FY187" i="129"/>
  <c r="FP187" i="129"/>
  <c r="FY195" i="129"/>
  <c r="FP195" i="129"/>
  <c r="FY203" i="129"/>
  <c r="FP203" i="129"/>
  <c r="FY211" i="129"/>
  <c r="FP211" i="129"/>
  <c r="CJ237" i="129"/>
  <c r="CA237" i="129"/>
  <c r="CJ253" i="129"/>
  <c r="CA253" i="129"/>
  <c r="EQ275" i="129"/>
  <c r="EZ275" i="129"/>
  <c r="DV241" i="129"/>
  <c r="DV257" i="129"/>
  <c r="EZ273" i="129"/>
  <c r="EQ273" i="129"/>
  <c r="CJ304" i="129"/>
  <c r="CA304" i="129"/>
  <c r="FY337" i="129"/>
  <c r="FP337" i="129"/>
  <c r="CJ213" i="129"/>
  <c r="CA213" i="129"/>
  <c r="CJ221" i="129"/>
  <c r="CA221" i="129"/>
  <c r="CJ229" i="129"/>
  <c r="CA229" i="129"/>
  <c r="FY236" i="129"/>
  <c r="FP236" i="129"/>
  <c r="FY244" i="129"/>
  <c r="FP244" i="129"/>
  <c r="FY252" i="129"/>
  <c r="FP252" i="129"/>
  <c r="FP260" i="129"/>
  <c r="FY260" i="129"/>
  <c r="BK271" i="129"/>
  <c r="BB271" i="129"/>
  <c r="DC302" i="129"/>
  <c r="CJ341" i="129"/>
  <c r="CA341" i="129"/>
  <c r="FY399" i="129"/>
  <c r="FP399" i="129"/>
  <c r="DV222" i="129"/>
  <c r="DC235" i="129"/>
  <c r="DC243" i="129"/>
  <c r="DC251" i="129"/>
  <c r="DC259" i="129"/>
  <c r="DC210" i="129"/>
  <c r="DC218" i="129"/>
  <c r="DC226" i="129"/>
  <c r="DV234" i="129"/>
  <c r="DV250" i="129"/>
  <c r="CJ276" i="129"/>
  <c r="CA276" i="129"/>
  <c r="CJ308" i="129"/>
  <c r="CA308" i="129"/>
  <c r="BK345" i="129"/>
  <c r="BB345" i="129"/>
  <c r="CJ214" i="129"/>
  <c r="CA214" i="129"/>
  <c r="CJ222" i="129"/>
  <c r="CA222" i="129"/>
  <c r="CJ230" i="129"/>
  <c r="CA230" i="129"/>
  <c r="BK239" i="129"/>
  <c r="BB239" i="129"/>
  <c r="BK247" i="129"/>
  <c r="BB247" i="129"/>
  <c r="BK255" i="129"/>
  <c r="BB255" i="129"/>
  <c r="BK263" i="129"/>
  <c r="BB263" i="129"/>
  <c r="EZ277" i="129"/>
  <c r="EQ277" i="129"/>
  <c r="EZ309" i="129"/>
  <c r="EQ309" i="129"/>
  <c r="BK468" i="129"/>
  <c r="BB468" i="129"/>
  <c r="DV281" i="129"/>
  <c r="DV297" i="129"/>
  <c r="DV313" i="129"/>
  <c r="DV329" i="129"/>
  <c r="DV391" i="129"/>
  <c r="BK270" i="129"/>
  <c r="BB270" i="129"/>
  <c r="BK278" i="129"/>
  <c r="BB278" i="129"/>
  <c r="BK286" i="129"/>
  <c r="BB286" i="129"/>
  <c r="BK294" i="129"/>
  <c r="BB294" i="129"/>
  <c r="BK302" i="129"/>
  <c r="BB302" i="129"/>
  <c r="BK310" i="129"/>
  <c r="BB310" i="129"/>
  <c r="BK318" i="129"/>
  <c r="BB318" i="129"/>
  <c r="BK326" i="129"/>
  <c r="BB326" i="129"/>
  <c r="EZ340" i="129"/>
  <c r="EQ340" i="129"/>
  <c r="CJ378" i="129"/>
  <c r="CA378" i="129"/>
  <c r="FP360" i="129"/>
  <c r="FY360" i="129"/>
  <c r="DV395" i="129"/>
  <c r="CJ269" i="129"/>
  <c r="CA269" i="129"/>
  <c r="CJ277" i="129"/>
  <c r="CA277" i="129"/>
  <c r="CJ285" i="129"/>
  <c r="CA285" i="129"/>
  <c r="CJ293" i="129"/>
  <c r="CA293" i="129"/>
  <c r="CJ301" i="129"/>
  <c r="CA301" i="129"/>
  <c r="CJ309" i="129"/>
  <c r="CA309" i="129"/>
  <c r="CJ317" i="129"/>
  <c r="CA317" i="129"/>
  <c r="CJ325" i="129"/>
  <c r="CA325" i="129"/>
  <c r="BK337" i="129"/>
  <c r="BB337" i="129"/>
  <c r="CJ382" i="129"/>
  <c r="CA382" i="129"/>
  <c r="CJ445" i="129"/>
  <c r="CA445" i="129"/>
  <c r="DV274" i="129"/>
  <c r="DV290" i="129"/>
  <c r="DV306" i="129"/>
  <c r="DV322" i="129"/>
  <c r="CJ376" i="129"/>
  <c r="CA376" i="129"/>
  <c r="FY275" i="129"/>
  <c r="FP275" i="129"/>
  <c r="FP283" i="129"/>
  <c r="FY283" i="129"/>
  <c r="FY291" i="129"/>
  <c r="FP291" i="129"/>
  <c r="FY299" i="129"/>
  <c r="FP299" i="129"/>
  <c r="FY307" i="129"/>
  <c r="FP307" i="129"/>
  <c r="FP315" i="129"/>
  <c r="FY315" i="129"/>
  <c r="FP323" i="129"/>
  <c r="FY323" i="129"/>
  <c r="DV332" i="129"/>
  <c r="BK349" i="129"/>
  <c r="BB349" i="129"/>
  <c r="DV377" i="129"/>
  <c r="BK423" i="129"/>
  <c r="BB423" i="129"/>
  <c r="DC357" i="129"/>
  <c r="DC365" i="129"/>
  <c r="FY372" i="129"/>
  <c r="FP372" i="129"/>
  <c r="FY380" i="129"/>
  <c r="FP380" i="129"/>
  <c r="FY388" i="129"/>
  <c r="FP388" i="129"/>
  <c r="FY396" i="129"/>
  <c r="FP396" i="129"/>
  <c r="FP435" i="129"/>
  <c r="FY435" i="129"/>
  <c r="FP488" i="129"/>
  <c r="FY488" i="129"/>
  <c r="CJ338" i="129"/>
  <c r="CA338" i="129"/>
  <c r="DC346" i="129"/>
  <c r="DV354" i="129"/>
  <c r="CJ363" i="129"/>
  <c r="CA363" i="129"/>
  <c r="DC371" i="129"/>
  <c r="DC379" i="129"/>
  <c r="DC387" i="129"/>
  <c r="DC395" i="129"/>
  <c r="BK421" i="129"/>
  <c r="BB421" i="129"/>
  <c r="DV333" i="129"/>
  <c r="CJ344" i="129"/>
  <c r="CA344" i="129"/>
  <c r="FY353" i="129"/>
  <c r="FP353" i="129"/>
  <c r="DV368" i="129"/>
  <c r="EQ376" i="129"/>
  <c r="EZ376" i="129"/>
  <c r="EQ384" i="129"/>
  <c r="EZ384" i="129"/>
  <c r="EZ392" i="129"/>
  <c r="EQ392" i="129"/>
  <c r="FY407" i="129"/>
  <c r="FP407" i="129"/>
  <c r="DC449" i="129"/>
  <c r="DC503" i="129"/>
  <c r="FP336" i="129"/>
  <c r="FY336" i="129"/>
  <c r="EZ351" i="129"/>
  <c r="EQ351" i="129"/>
  <c r="BK359" i="129"/>
  <c r="BB359" i="129"/>
  <c r="BK367" i="129"/>
  <c r="BB367" i="129"/>
  <c r="DV382" i="129"/>
  <c r="DV436" i="129"/>
  <c r="BK346" i="129"/>
  <c r="BB346" i="129"/>
  <c r="EZ353" i="129"/>
  <c r="EQ353" i="129"/>
  <c r="DC362" i="129"/>
  <c r="FY369" i="129"/>
  <c r="FP369" i="129"/>
  <c r="FP377" i="129"/>
  <c r="FY377" i="129"/>
  <c r="FP385" i="129"/>
  <c r="FY385" i="129"/>
  <c r="FY393" i="129"/>
  <c r="FP393" i="129"/>
  <c r="BK419" i="129"/>
  <c r="BB419" i="129"/>
  <c r="FY448" i="129"/>
  <c r="FP448" i="129"/>
  <c r="CJ333" i="129"/>
  <c r="CA333" i="129"/>
  <c r="DC341" i="129"/>
  <c r="DC349" i="129"/>
  <c r="CJ360" i="129"/>
  <c r="CA360" i="129"/>
  <c r="CJ368" i="129"/>
  <c r="CA368" i="129"/>
  <c r="DC376" i="129"/>
  <c r="DC384" i="129"/>
  <c r="DC392" i="129"/>
  <c r="DV408" i="129"/>
  <c r="DV529" i="129"/>
  <c r="CJ449" i="129"/>
  <c r="CA449" i="129"/>
  <c r="DV457" i="129"/>
  <c r="BK543" i="129"/>
  <c r="BB543" i="129"/>
  <c r="CJ406" i="129"/>
  <c r="CA406" i="129"/>
  <c r="CJ414" i="129"/>
  <c r="CA414" i="129"/>
  <c r="CJ422" i="129"/>
  <c r="CA422" i="129"/>
  <c r="CJ430" i="129"/>
  <c r="CA430" i="129"/>
  <c r="BK447" i="129"/>
  <c r="BB447" i="129"/>
  <c r="FP456" i="129"/>
  <c r="FY456" i="129"/>
  <c r="FP478" i="129"/>
  <c r="FY478" i="129"/>
  <c r="DC501" i="129"/>
  <c r="BK522" i="129"/>
  <c r="BB522" i="129"/>
  <c r="DV407" i="129"/>
  <c r="DV423" i="129"/>
  <c r="CJ438" i="129"/>
  <c r="CA438" i="129"/>
  <c r="DC446" i="129"/>
  <c r="EQ454" i="129"/>
  <c r="EZ454" i="129"/>
  <c r="BK404" i="129"/>
  <c r="BB404" i="129"/>
  <c r="BK412" i="129"/>
  <c r="BB412" i="129"/>
  <c r="BK420" i="129"/>
  <c r="BB420" i="129"/>
  <c r="BK428" i="129"/>
  <c r="BB428" i="129"/>
  <c r="BK436" i="129"/>
  <c r="BB436" i="129"/>
  <c r="EZ445" i="129"/>
  <c r="EQ445" i="129"/>
  <c r="EQ456" i="129"/>
  <c r="EZ456" i="129"/>
  <c r="FP476" i="129"/>
  <c r="FY476" i="129"/>
  <c r="DC499" i="129"/>
  <c r="DV443" i="129"/>
  <c r="FP453" i="129"/>
  <c r="FY453" i="129"/>
  <c r="EZ404" i="129"/>
  <c r="EQ404" i="129"/>
  <c r="EZ412" i="129"/>
  <c r="EQ412" i="129"/>
  <c r="EQ420" i="129"/>
  <c r="EZ420" i="129"/>
  <c r="EQ428" i="129"/>
  <c r="EZ428" i="129"/>
  <c r="EZ436" i="129"/>
  <c r="EQ436" i="129"/>
  <c r="BK444" i="129"/>
  <c r="BB444" i="129"/>
  <c r="DC452" i="129"/>
  <c r="DC473" i="129"/>
  <c r="BK494" i="129"/>
  <c r="BB494" i="129"/>
  <c r="FP514" i="129"/>
  <c r="FY514" i="129"/>
  <c r="DV460" i="129"/>
  <c r="EZ472" i="129"/>
  <c r="EQ472" i="129"/>
  <c r="EZ480" i="129"/>
  <c r="EQ480" i="129"/>
  <c r="EZ488" i="129"/>
  <c r="EQ488" i="129"/>
  <c r="EZ496" i="129"/>
  <c r="EQ496" i="129"/>
  <c r="EZ504" i="129"/>
  <c r="EQ504" i="129"/>
  <c r="DC529" i="129"/>
  <c r="CJ538" i="129"/>
  <c r="CA538" i="129"/>
  <c r="BK459" i="129"/>
  <c r="BB459" i="129"/>
  <c r="BK467" i="129"/>
  <c r="BB467" i="129"/>
  <c r="DV482" i="129"/>
  <c r="DV498" i="129"/>
  <c r="DV514" i="129"/>
  <c r="CJ525" i="129"/>
  <c r="CA525" i="129"/>
  <c r="BK534" i="129"/>
  <c r="BB534" i="129"/>
  <c r="DC466" i="129"/>
  <c r="FY473" i="129"/>
  <c r="FP473" i="129"/>
  <c r="FY481" i="129"/>
  <c r="FP481" i="129"/>
  <c r="FP489" i="129"/>
  <c r="FY489" i="129"/>
  <c r="FY497" i="129"/>
  <c r="FP497" i="129"/>
  <c r="FY505" i="129"/>
  <c r="FP505" i="129"/>
  <c r="FY513" i="129"/>
  <c r="FP513" i="129"/>
  <c r="DV522" i="129"/>
  <c r="CJ462" i="129"/>
  <c r="CA462" i="129"/>
  <c r="BK527" i="129"/>
  <c r="BB527" i="129"/>
  <c r="EQ536" i="129"/>
  <c r="EZ536" i="129"/>
  <c r="CJ470" i="129"/>
  <c r="CA470" i="129"/>
  <c r="CJ478" i="129"/>
  <c r="CA478" i="129"/>
  <c r="CJ486" i="129"/>
  <c r="CA486" i="129"/>
  <c r="CJ494" i="129"/>
  <c r="CA494" i="129"/>
  <c r="CJ502" i="129"/>
  <c r="CA502" i="129"/>
  <c r="CJ510" i="129"/>
  <c r="CA510" i="129"/>
  <c r="CJ518" i="129"/>
  <c r="CA518" i="129"/>
  <c r="DC526" i="129"/>
  <c r="DV534" i="129"/>
  <c r="FY464" i="129"/>
  <c r="FP464" i="129"/>
  <c r="DV509" i="129"/>
  <c r="EQ523" i="129"/>
  <c r="EZ523" i="129"/>
  <c r="EP8" i="129"/>
  <c r="EP17" i="129"/>
  <c r="EQ17" i="129" s="1"/>
  <c r="EQ23" i="129"/>
  <c r="EZ23" i="129"/>
  <c r="DV57" i="129"/>
  <c r="DV47" i="129"/>
  <c r="FY75" i="129"/>
  <c r="FP75" i="129"/>
  <c r="DV53" i="129"/>
  <c r="DV35" i="129"/>
  <c r="BK109" i="129"/>
  <c r="BB109" i="129"/>
  <c r="EZ131" i="129"/>
  <c r="EQ131" i="129"/>
  <c r="DV55" i="129"/>
  <c r="BK75" i="129"/>
  <c r="BB75" i="129"/>
  <c r="DV29" i="129"/>
  <c r="EZ175" i="129"/>
  <c r="EQ175" i="129"/>
  <c r="FY123" i="129"/>
  <c r="FP123" i="129"/>
  <c r="BK224" i="129"/>
  <c r="BB224" i="129"/>
  <c r="EZ260" i="129"/>
  <c r="EQ260" i="129"/>
  <c r="EZ207" i="129"/>
  <c r="EQ207" i="129"/>
  <c r="DC280" i="129"/>
  <c r="DC68" i="129"/>
  <c r="DC25" i="129"/>
  <c r="DC47" i="129"/>
  <c r="EQ77" i="129"/>
  <c r="EZ77" i="129"/>
  <c r="CJ27" i="129"/>
  <c r="CA27" i="129"/>
  <c r="BZ14" i="129"/>
  <c r="CA14" i="129" s="1"/>
  <c r="CJ35" i="129"/>
  <c r="CA35" i="129"/>
  <c r="CJ43" i="129"/>
  <c r="CA43" i="129"/>
  <c r="CJ51" i="129"/>
  <c r="CA51" i="129"/>
  <c r="CJ59" i="129"/>
  <c r="CA59" i="129"/>
  <c r="DC106" i="129"/>
  <c r="DC316" i="129"/>
  <c r="BK54" i="129"/>
  <c r="BB54" i="129"/>
  <c r="DC76" i="129"/>
  <c r="CJ70" i="129"/>
  <c r="BZ20" i="129"/>
  <c r="DV38" i="129"/>
  <c r="DV54" i="129"/>
  <c r="BK66" i="129"/>
  <c r="BB66" i="129"/>
  <c r="BK74" i="129"/>
  <c r="BB74" i="129"/>
  <c r="BK86" i="129"/>
  <c r="BB86" i="129"/>
  <c r="FP98" i="129"/>
  <c r="FY98" i="129"/>
  <c r="FP106" i="129"/>
  <c r="FY106" i="129"/>
  <c r="EQ118" i="129"/>
  <c r="EZ118" i="129"/>
  <c r="DC141" i="129"/>
  <c r="DC157" i="129"/>
  <c r="DC173" i="129"/>
  <c r="DC189" i="129"/>
  <c r="DC205" i="129"/>
  <c r="EZ247" i="129"/>
  <c r="EQ247" i="129"/>
  <c r="DV365" i="129"/>
  <c r="DV61" i="129"/>
  <c r="EQ91" i="129"/>
  <c r="EZ91" i="129"/>
  <c r="DC37" i="129"/>
  <c r="EZ75" i="129"/>
  <c r="EQ75" i="129"/>
  <c r="FY29" i="129"/>
  <c r="FP29" i="129"/>
  <c r="FP37" i="129"/>
  <c r="FY37" i="129"/>
  <c r="FY45" i="129"/>
  <c r="FP45" i="129"/>
  <c r="FP53" i="129"/>
  <c r="FY53" i="129"/>
  <c r="DC63" i="129"/>
  <c r="CJ80" i="129"/>
  <c r="CA80" i="129"/>
  <c r="BK115" i="129"/>
  <c r="BB115" i="129"/>
  <c r="DC130" i="129"/>
  <c r="DC146" i="129"/>
  <c r="DC162" i="129"/>
  <c r="DC178" i="129"/>
  <c r="DC194" i="129"/>
  <c r="DV215" i="129"/>
  <c r="EQ203" i="129"/>
  <c r="EZ203" i="129"/>
  <c r="BK34" i="129"/>
  <c r="BB34" i="129"/>
  <c r="BA16" i="129"/>
  <c r="AG30" i="129"/>
  <c r="DC55" i="129"/>
  <c r="CJ78" i="129"/>
  <c r="CA78" i="129"/>
  <c r="AG27" i="129"/>
  <c r="AG35" i="129"/>
  <c r="AG43" i="129"/>
  <c r="AG51" i="129"/>
  <c r="AG59" i="129"/>
  <c r="CJ67" i="129"/>
  <c r="CA67" i="129"/>
  <c r="CJ75" i="129"/>
  <c r="CA75" i="129"/>
  <c r="FY90" i="129"/>
  <c r="FP90" i="129"/>
  <c r="CJ126" i="129"/>
  <c r="CA126" i="129"/>
  <c r="CJ142" i="129"/>
  <c r="CA142" i="129"/>
  <c r="CJ158" i="129"/>
  <c r="CA158" i="129"/>
  <c r="CJ174" i="129"/>
  <c r="CA174" i="129"/>
  <c r="CJ190" i="129"/>
  <c r="CA190" i="129"/>
  <c r="CJ206" i="129"/>
  <c r="CA206" i="129"/>
  <c r="EZ246" i="129"/>
  <c r="EQ246" i="129"/>
  <c r="FY34" i="129"/>
  <c r="FP34" i="129"/>
  <c r="FO16" i="129"/>
  <c r="DC86" i="129"/>
  <c r="CJ26" i="129"/>
  <c r="CA26" i="129"/>
  <c r="CJ34" i="129"/>
  <c r="CA34" i="129"/>
  <c r="BZ16" i="129"/>
  <c r="CJ42" i="129"/>
  <c r="CA42" i="129"/>
  <c r="CJ50" i="129"/>
  <c r="CA50" i="129"/>
  <c r="CJ58" i="129"/>
  <c r="CA58" i="129"/>
  <c r="EZ89" i="129"/>
  <c r="EQ89" i="129"/>
  <c r="BK106" i="129"/>
  <c r="BB106" i="129"/>
  <c r="CJ100" i="129"/>
  <c r="CA100" i="129"/>
  <c r="CJ108" i="129"/>
  <c r="CA108" i="129"/>
  <c r="DC116" i="129"/>
  <c r="EZ124" i="129"/>
  <c r="EQ124" i="129"/>
  <c r="DV139" i="129"/>
  <c r="DV155" i="129"/>
  <c r="DV171" i="129"/>
  <c r="DV187" i="129"/>
  <c r="DV203" i="129"/>
  <c r="FY221" i="129"/>
  <c r="FP221" i="129"/>
  <c r="EQ327" i="129"/>
  <c r="EZ327" i="129"/>
  <c r="DV87" i="129"/>
  <c r="DV103" i="129"/>
  <c r="CJ116" i="129"/>
  <c r="CA116" i="129"/>
  <c r="BK126" i="129"/>
  <c r="BB126" i="129"/>
  <c r="BK134" i="129"/>
  <c r="BB134" i="129"/>
  <c r="BK142" i="129"/>
  <c r="BB142" i="129"/>
  <c r="BK150" i="129"/>
  <c r="BB150" i="129"/>
  <c r="BK158" i="129"/>
  <c r="BB158" i="129"/>
  <c r="BK166" i="129"/>
  <c r="BB166" i="129"/>
  <c r="BK174" i="129"/>
  <c r="BB174" i="129"/>
  <c r="BK182" i="129"/>
  <c r="BB182" i="129"/>
  <c r="BK190" i="129"/>
  <c r="BB190" i="129"/>
  <c r="BK198" i="129"/>
  <c r="BB198" i="129"/>
  <c r="BK206" i="129"/>
  <c r="BB206" i="129"/>
  <c r="BK225" i="129"/>
  <c r="BB225" i="129"/>
  <c r="BK352" i="129"/>
  <c r="BB352" i="129"/>
  <c r="CJ290" i="129"/>
  <c r="CA290" i="129"/>
  <c r="EZ80" i="129"/>
  <c r="EQ80" i="129"/>
  <c r="CJ129" i="129"/>
  <c r="CA129" i="129"/>
  <c r="CJ137" i="129"/>
  <c r="CA137" i="129"/>
  <c r="CJ145" i="129"/>
  <c r="CA145" i="129"/>
  <c r="CJ153" i="129"/>
  <c r="CA153" i="129"/>
  <c r="CJ161" i="129"/>
  <c r="CA161" i="129"/>
  <c r="CJ169" i="129"/>
  <c r="CA169" i="129"/>
  <c r="CJ177" i="129"/>
  <c r="CA177" i="129"/>
  <c r="CJ185" i="129"/>
  <c r="CA185" i="129"/>
  <c r="CJ193" i="129"/>
  <c r="CA193" i="129"/>
  <c r="CJ201" i="129"/>
  <c r="CA201" i="129"/>
  <c r="CJ209" i="129"/>
  <c r="CA209" i="129"/>
  <c r="DC234" i="129"/>
  <c r="DC250" i="129"/>
  <c r="EQ283" i="129"/>
  <c r="EZ283" i="129"/>
  <c r="DV82" i="129"/>
  <c r="CJ91" i="129"/>
  <c r="CA91" i="129"/>
  <c r="CJ99" i="129"/>
  <c r="CA99" i="129"/>
  <c r="CJ107" i="129"/>
  <c r="CA107" i="129"/>
  <c r="CJ124" i="129"/>
  <c r="CA124" i="129"/>
  <c r="DV138" i="129"/>
  <c r="DV154" i="129"/>
  <c r="DV170" i="129"/>
  <c r="DV186" i="129"/>
  <c r="DV202" i="129"/>
  <c r="DV221" i="129"/>
  <c r="CJ242" i="129"/>
  <c r="CA242" i="129"/>
  <c r="CJ258" i="129"/>
  <c r="CA258" i="129"/>
  <c r="CJ314" i="129"/>
  <c r="CA314" i="129"/>
  <c r="FY83" i="129"/>
  <c r="FP83" i="129"/>
  <c r="DV98" i="129"/>
  <c r="EZ112" i="129"/>
  <c r="EQ112" i="129"/>
  <c r="DV123" i="129"/>
  <c r="BK133" i="129"/>
  <c r="BB133" i="129"/>
  <c r="BK141" i="129"/>
  <c r="BB141" i="129"/>
  <c r="BK149" i="129"/>
  <c r="BB149" i="129"/>
  <c r="BK157" i="129"/>
  <c r="BB157" i="129"/>
  <c r="BK165" i="129"/>
  <c r="BB165" i="129"/>
  <c r="BK173" i="129"/>
  <c r="BB173" i="129"/>
  <c r="BK181" i="129"/>
  <c r="BB181" i="129"/>
  <c r="BK189" i="129"/>
  <c r="BB189" i="129"/>
  <c r="BK197" i="129"/>
  <c r="BB197" i="129"/>
  <c r="BK205" i="129"/>
  <c r="BB205" i="129"/>
  <c r="BK217" i="129"/>
  <c r="BB217" i="129"/>
  <c r="CJ239" i="129"/>
  <c r="CA239" i="129"/>
  <c r="CJ255" i="129"/>
  <c r="CA255" i="129"/>
  <c r="DC213" i="129"/>
  <c r="DC221" i="129"/>
  <c r="DC229" i="129"/>
  <c r="DV243" i="129"/>
  <c r="DV259" i="129"/>
  <c r="FP341" i="129"/>
  <c r="FY341" i="129"/>
  <c r="EQ214" i="129"/>
  <c r="EZ214" i="129"/>
  <c r="EZ222" i="129"/>
  <c r="EQ222" i="129"/>
  <c r="EZ230" i="129"/>
  <c r="EQ230" i="129"/>
  <c r="BK238" i="129"/>
  <c r="BB238" i="129"/>
  <c r="BK246" i="129"/>
  <c r="BB246" i="129"/>
  <c r="BK254" i="129"/>
  <c r="BB254" i="129"/>
  <c r="BK262" i="129"/>
  <c r="BB262" i="129"/>
  <c r="BK273" i="129"/>
  <c r="BB273" i="129"/>
  <c r="EZ305" i="129"/>
  <c r="EQ305" i="129"/>
  <c r="EQ346" i="129"/>
  <c r="EZ346" i="129"/>
  <c r="BK401" i="129"/>
  <c r="BB401" i="129"/>
  <c r="DV224" i="129"/>
  <c r="CJ302" i="129"/>
  <c r="CA302" i="129"/>
  <c r="DC336" i="129"/>
  <c r="DV236" i="129"/>
  <c r="DV252" i="129"/>
  <c r="DV381" i="129"/>
  <c r="EZ215" i="129"/>
  <c r="EQ215" i="129"/>
  <c r="EZ223" i="129"/>
  <c r="EQ223" i="129"/>
  <c r="EZ231" i="129"/>
  <c r="EQ231" i="129"/>
  <c r="FY239" i="129"/>
  <c r="FP239" i="129"/>
  <c r="FY247" i="129"/>
  <c r="FP247" i="129"/>
  <c r="FP255" i="129"/>
  <c r="FY255" i="129"/>
  <c r="FY263" i="129"/>
  <c r="FP263" i="129"/>
  <c r="DC282" i="129"/>
  <c r="DC314" i="129"/>
  <c r="DV267" i="129"/>
  <c r="DV283" i="129"/>
  <c r="DV299" i="129"/>
  <c r="DV315" i="129"/>
  <c r="EQ331" i="129"/>
  <c r="EZ331" i="129"/>
  <c r="FP356" i="129"/>
  <c r="FY356" i="129"/>
  <c r="DV428" i="129"/>
  <c r="FY270" i="129"/>
  <c r="FP270" i="129"/>
  <c r="FY278" i="129"/>
  <c r="FP278" i="129"/>
  <c r="FP286" i="129"/>
  <c r="FY286" i="129"/>
  <c r="FY294" i="129"/>
  <c r="FP294" i="129"/>
  <c r="FY302" i="129"/>
  <c r="FP302" i="129"/>
  <c r="FY310" i="129"/>
  <c r="FP310" i="129"/>
  <c r="FP318" i="129"/>
  <c r="FY318" i="129"/>
  <c r="FP326" i="129"/>
  <c r="FY326" i="129"/>
  <c r="BK341" i="129"/>
  <c r="BB341" i="129"/>
  <c r="EQ379" i="129"/>
  <c r="EZ379" i="129"/>
  <c r="DC267" i="129"/>
  <c r="DC275" i="129"/>
  <c r="DC283" i="129"/>
  <c r="DC291" i="129"/>
  <c r="DC299" i="129"/>
  <c r="DC307" i="129"/>
  <c r="DC315" i="129"/>
  <c r="DC323" i="129"/>
  <c r="DC331" i="129"/>
  <c r="DV363" i="129"/>
  <c r="DV412" i="129"/>
  <c r="EQ270" i="129"/>
  <c r="EZ270" i="129"/>
  <c r="EZ278" i="129"/>
  <c r="EQ278" i="129"/>
  <c r="EQ286" i="129"/>
  <c r="EZ286" i="129"/>
  <c r="EQ294" i="129"/>
  <c r="EZ294" i="129"/>
  <c r="EZ302" i="129"/>
  <c r="EQ302" i="129"/>
  <c r="EZ310" i="129"/>
  <c r="EQ310" i="129"/>
  <c r="EQ318" i="129"/>
  <c r="EZ318" i="129"/>
  <c r="EQ326" i="129"/>
  <c r="EZ326" i="129"/>
  <c r="DV338" i="129"/>
  <c r="EZ383" i="129"/>
  <c r="EQ383" i="129"/>
  <c r="BK450" i="129"/>
  <c r="BB450" i="129"/>
  <c r="DV276" i="129"/>
  <c r="DV292" i="129"/>
  <c r="DV308" i="129"/>
  <c r="DV324" i="129"/>
  <c r="FP345" i="129"/>
  <c r="FY345" i="129"/>
  <c r="EQ377" i="129"/>
  <c r="EZ377" i="129"/>
  <c r="BK277" i="129"/>
  <c r="BB277" i="129"/>
  <c r="BK285" i="129"/>
  <c r="BB285" i="129"/>
  <c r="BK293" i="129"/>
  <c r="BB293" i="129"/>
  <c r="BK301" i="129"/>
  <c r="BB301" i="129"/>
  <c r="BK309" i="129"/>
  <c r="BB309" i="129"/>
  <c r="BK317" i="129"/>
  <c r="BB317" i="129"/>
  <c r="BK325" i="129"/>
  <c r="BB325" i="129"/>
  <c r="BK333" i="129"/>
  <c r="BB333" i="129"/>
  <c r="DV350" i="129"/>
  <c r="CJ386" i="129"/>
  <c r="CA386" i="129"/>
  <c r="EZ438" i="129"/>
  <c r="EQ438" i="129"/>
  <c r="BK374" i="129"/>
  <c r="BB374" i="129"/>
  <c r="BK382" i="129"/>
  <c r="BB382" i="129"/>
  <c r="BK390" i="129"/>
  <c r="BB390" i="129"/>
  <c r="DV438" i="129"/>
  <c r="FP504" i="129"/>
  <c r="FY504" i="129"/>
  <c r="EQ356" i="129"/>
  <c r="EZ356" i="129"/>
  <c r="EQ364" i="129"/>
  <c r="EZ364" i="129"/>
  <c r="FP429" i="129"/>
  <c r="FY429" i="129"/>
  <c r="DV335" i="129"/>
  <c r="EQ345" i="129"/>
  <c r="EZ345" i="129"/>
  <c r="CJ369" i="129"/>
  <c r="CA369" i="129"/>
  <c r="CJ377" i="129"/>
  <c r="CA377" i="129"/>
  <c r="CJ385" i="129"/>
  <c r="CA385" i="129"/>
  <c r="CJ393" i="129"/>
  <c r="CA393" i="129"/>
  <c r="DV410" i="129"/>
  <c r="FY450" i="129"/>
  <c r="FP450" i="129"/>
  <c r="BK508" i="129"/>
  <c r="BB508" i="129"/>
  <c r="BK338" i="129"/>
  <c r="BB338" i="129"/>
  <c r="DC352" i="129"/>
  <c r="FP359" i="129"/>
  <c r="FY359" i="129"/>
  <c r="FY367" i="129"/>
  <c r="FP367" i="129"/>
  <c r="DV384" i="129"/>
  <c r="FY401" i="129"/>
  <c r="FP401" i="129"/>
  <c r="EQ442" i="129"/>
  <c r="EZ442" i="129"/>
  <c r="FY338" i="129"/>
  <c r="FP338" i="129"/>
  <c r="FP346" i="129"/>
  <c r="FY346" i="129"/>
  <c r="CJ354" i="129"/>
  <c r="CA354" i="129"/>
  <c r="BK371" i="129"/>
  <c r="BB371" i="129"/>
  <c r="BK379" i="129"/>
  <c r="BB379" i="129"/>
  <c r="BK387" i="129"/>
  <c r="BB387" i="129"/>
  <c r="BK395" i="129"/>
  <c r="BB395" i="129"/>
  <c r="FP427" i="129"/>
  <c r="FY427" i="129"/>
  <c r="CJ456" i="129"/>
  <c r="CA456" i="129"/>
  <c r="EZ334" i="129"/>
  <c r="EQ334" i="129"/>
  <c r="EQ361" i="129"/>
  <c r="EZ361" i="129"/>
  <c r="BK413" i="129"/>
  <c r="BB413" i="129"/>
  <c r="DC406" i="129"/>
  <c r="DC414" i="129"/>
  <c r="DC422" i="129"/>
  <c r="DC430" i="129"/>
  <c r="FY437" i="129"/>
  <c r="FP437" i="129"/>
  <c r="EZ450" i="129"/>
  <c r="EQ450" i="129"/>
  <c r="DC461" i="129"/>
  <c r="EZ399" i="129"/>
  <c r="EQ399" i="129"/>
  <c r="EZ407" i="129"/>
  <c r="EQ407" i="129"/>
  <c r="EZ415" i="129"/>
  <c r="EQ415" i="129"/>
  <c r="EZ423" i="129"/>
  <c r="EQ423" i="129"/>
  <c r="EZ431" i="129"/>
  <c r="EQ431" i="129"/>
  <c r="DC440" i="129"/>
  <c r="DV448" i="129"/>
  <c r="BK482" i="129"/>
  <c r="BB482" i="129"/>
  <c r="FY502" i="129"/>
  <c r="FP502" i="129"/>
  <c r="FY530" i="129"/>
  <c r="FP530" i="129"/>
  <c r="DV409" i="129"/>
  <c r="DV425" i="129"/>
  <c r="EZ439" i="129"/>
  <c r="EQ439" i="129"/>
  <c r="CJ455" i="129"/>
  <c r="CA455" i="129"/>
  <c r="FY404" i="129"/>
  <c r="FP404" i="129"/>
  <c r="FP412" i="129"/>
  <c r="FY412" i="129"/>
  <c r="FP420" i="129"/>
  <c r="FY420" i="129"/>
  <c r="FP428" i="129"/>
  <c r="FY428" i="129"/>
  <c r="FY436" i="129"/>
  <c r="FP436" i="129"/>
  <c r="CJ446" i="129"/>
  <c r="CA446" i="129"/>
  <c r="CJ457" i="129"/>
  <c r="CA457" i="129"/>
  <c r="BK480" i="129"/>
  <c r="BB480" i="129"/>
  <c r="FP500" i="129"/>
  <c r="FY500" i="129"/>
  <c r="DC403" i="129"/>
  <c r="DC411" i="129"/>
  <c r="DC419" i="129"/>
  <c r="DC427" i="129"/>
  <c r="DC435" i="129"/>
  <c r="DV445" i="129"/>
  <c r="BK455" i="129"/>
  <c r="BB455" i="129"/>
  <c r="CJ405" i="129"/>
  <c r="CA405" i="129"/>
  <c r="CJ413" i="129"/>
  <c r="CA413" i="129"/>
  <c r="CJ421" i="129"/>
  <c r="CA421" i="129"/>
  <c r="CJ429" i="129"/>
  <c r="CA429" i="129"/>
  <c r="CJ437" i="129"/>
  <c r="CA437" i="129"/>
  <c r="FP444" i="129"/>
  <c r="FY444" i="129"/>
  <c r="DC497" i="129"/>
  <c r="BK518" i="129"/>
  <c r="BB518" i="129"/>
  <c r="DV462" i="129"/>
  <c r="CJ473" i="129"/>
  <c r="CA473" i="129"/>
  <c r="CJ481" i="129"/>
  <c r="CA481" i="129"/>
  <c r="CJ489" i="129"/>
  <c r="CA489" i="129"/>
  <c r="CJ497" i="129"/>
  <c r="CA497" i="129"/>
  <c r="CJ505" i="129"/>
  <c r="CA505" i="129"/>
  <c r="CJ513" i="129"/>
  <c r="CA513" i="129"/>
  <c r="FP459" i="129"/>
  <c r="FY459" i="129"/>
  <c r="DV468" i="129"/>
  <c r="DV484" i="129"/>
  <c r="DV500" i="129"/>
  <c r="DV516" i="129"/>
  <c r="EZ526" i="129"/>
  <c r="EQ526" i="129"/>
  <c r="FP534" i="129"/>
  <c r="FY534" i="129"/>
  <c r="BK475" i="129"/>
  <c r="BB475" i="129"/>
  <c r="BK483" i="129"/>
  <c r="BB483" i="129"/>
  <c r="BK491" i="129"/>
  <c r="BB491" i="129"/>
  <c r="BK499" i="129"/>
  <c r="BB499" i="129"/>
  <c r="BK507" i="129"/>
  <c r="BB507" i="129"/>
  <c r="BK515" i="129"/>
  <c r="BB515" i="129"/>
  <c r="DV524" i="129"/>
  <c r="DC535" i="129"/>
  <c r="EZ463" i="129"/>
  <c r="EQ463" i="129"/>
  <c r="DC472" i="129"/>
  <c r="DC480" i="129"/>
  <c r="DC488" i="129"/>
  <c r="DC496" i="129"/>
  <c r="DC504" i="129"/>
  <c r="FY527" i="129"/>
  <c r="FP527" i="129"/>
  <c r="DV459" i="129"/>
  <c r="EZ471" i="129"/>
  <c r="EQ471" i="129"/>
  <c r="EZ479" i="129"/>
  <c r="EQ479" i="129"/>
  <c r="EZ487" i="129"/>
  <c r="EQ487" i="129"/>
  <c r="EZ495" i="129"/>
  <c r="EQ495" i="129"/>
  <c r="EZ503" i="129"/>
  <c r="EQ503" i="129"/>
  <c r="EQ511" i="129"/>
  <c r="EZ511" i="129"/>
  <c r="DV536" i="129"/>
  <c r="BK466" i="129"/>
  <c r="BB466" i="129"/>
  <c r="DV479" i="129"/>
  <c r="DV495" i="129"/>
  <c r="DV511" i="129"/>
  <c r="CJ524" i="129"/>
  <c r="CA524" i="129"/>
  <c r="CJ532" i="129"/>
  <c r="CA532" i="129"/>
  <c r="DV23" i="129"/>
  <c r="BK107" i="129"/>
  <c r="BB107" i="129"/>
  <c r="DC62" i="129"/>
  <c r="BK77" i="129"/>
  <c r="BB77" i="129"/>
  <c r="FP92" i="129"/>
  <c r="FY92" i="129"/>
  <c r="EQ133" i="129"/>
  <c r="EZ133" i="129"/>
  <c r="DV125" i="129"/>
  <c r="EZ147" i="129"/>
  <c r="EQ147" i="129"/>
  <c r="EZ61" i="129"/>
  <c r="EQ61" i="129"/>
  <c r="FP77" i="129"/>
  <c r="FY77" i="129"/>
  <c r="DV45" i="129"/>
  <c r="BK28" i="129"/>
  <c r="BB28" i="129"/>
  <c r="BA15" i="129"/>
  <c r="BB15" i="129" s="1"/>
  <c r="FP124" i="129"/>
  <c r="FY124" i="129"/>
  <c r="EZ232" i="129"/>
  <c r="EQ232" i="129"/>
  <c r="EZ264" i="129"/>
  <c r="EQ264" i="129"/>
  <c r="BK213" i="129"/>
  <c r="BB213" i="129"/>
  <c r="CJ306" i="129"/>
  <c r="CA306" i="129"/>
  <c r="DC78" i="129"/>
  <c r="DC27" i="129"/>
  <c r="AG54" i="129"/>
  <c r="DC79" i="129"/>
  <c r="EZ28" i="129"/>
  <c r="EQ28" i="129"/>
  <c r="EP15" i="129"/>
  <c r="EQ15" i="129" s="1"/>
  <c r="EZ36" i="129"/>
  <c r="EQ36" i="129"/>
  <c r="EZ44" i="129"/>
  <c r="EQ44" i="129"/>
  <c r="EZ52" i="129"/>
  <c r="EQ52" i="129"/>
  <c r="EZ60" i="129"/>
  <c r="EQ60" i="129"/>
  <c r="DV73" i="129"/>
  <c r="EZ93" i="129"/>
  <c r="EQ93" i="129"/>
  <c r="DC108" i="129"/>
  <c r="FY26" i="129"/>
  <c r="FP26" i="129"/>
  <c r="BK56" i="129"/>
  <c r="BB56" i="129"/>
  <c r="DV24" i="129"/>
  <c r="DV40" i="129"/>
  <c r="DV56" i="129"/>
  <c r="FY66" i="129"/>
  <c r="FP66" i="129"/>
  <c r="FY74" i="129"/>
  <c r="FP74" i="129"/>
  <c r="CJ88" i="129"/>
  <c r="CA88" i="129"/>
  <c r="FP99" i="129"/>
  <c r="FY99" i="129"/>
  <c r="FP107" i="129"/>
  <c r="FY107" i="129"/>
  <c r="DC127" i="129"/>
  <c r="DC143" i="129"/>
  <c r="DC159" i="129"/>
  <c r="DC175" i="129"/>
  <c r="DC191" i="129"/>
  <c r="DC207" i="129"/>
  <c r="EZ251" i="129"/>
  <c r="EQ251" i="129"/>
  <c r="DV371" i="129"/>
  <c r="AG63" i="129"/>
  <c r="DC49" i="129"/>
  <c r="BK31" i="129"/>
  <c r="BB31" i="129"/>
  <c r="BK39" i="129"/>
  <c r="BB39" i="129"/>
  <c r="BK47" i="129"/>
  <c r="BB47" i="129"/>
  <c r="BK55" i="129"/>
  <c r="BB55" i="129"/>
  <c r="AG64" i="129"/>
  <c r="DC82" i="129"/>
  <c r="EZ116" i="129"/>
  <c r="EQ116" i="129"/>
  <c r="DC132" i="129"/>
  <c r="DC148" i="129"/>
  <c r="DC164" i="129"/>
  <c r="DC180" i="129"/>
  <c r="DC196" i="129"/>
  <c r="FP225" i="129"/>
  <c r="FY225" i="129"/>
  <c r="EQ205" i="129"/>
  <c r="EZ205" i="129"/>
  <c r="FY38" i="129"/>
  <c r="FP38" i="129"/>
  <c r="DC72" i="129"/>
  <c r="AG34" i="129"/>
  <c r="DC57" i="129"/>
  <c r="DV83" i="129"/>
  <c r="DC28" i="129"/>
  <c r="DC36" i="129"/>
  <c r="DC44" i="129"/>
  <c r="DC52" i="129"/>
  <c r="DC60" i="129"/>
  <c r="EQ68" i="129"/>
  <c r="EZ68" i="129"/>
  <c r="EQ76" i="129"/>
  <c r="EZ76" i="129"/>
  <c r="BK95" i="129"/>
  <c r="BB95" i="129"/>
  <c r="CJ128" i="129"/>
  <c r="CA128" i="129"/>
  <c r="CJ144" i="129"/>
  <c r="CA144" i="129"/>
  <c r="CJ160" i="129"/>
  <c r="CA160" i="129"/>
  <c r="CJ176" i="129"/>
  <c r="CA176" i="129"/>
  <c r="CJ192" i="129"/>
  <c r="CA192" i="129"/>
  <c r="CJ208" i="129"/>
  <c r="CA208" i="129"/>
  <c r="EZ250" i="129"/>
  <c r="EQ250" i="129"/>
  <c r="FP36" i="129"/>
  <c r="FY36" i="129"/>
  <c r="FP93" i="129"/>
  <c r="FY93" i="129"/>
  <c r="EZ27" i="129"/>
  <c r="EQ27" i="129"/>
  <c r="EP14" i="129"/>
  <c r="EQ14" i="129" s="1"/>
  <c r="EZ35" i="129"/>
  <c r="EQ35" i="129"/>
  <c r="EZ43" i="129"/>
  <c r="EQ43" i="129"/>
  <c r="EZ51" i="129"/>
  <c r="EQ51" i="129"/>
  <c r="EZ59" i="129"/>
  <c r="EQ59" i="129"/>
  <c r="DV72" i="129"/>
  <c r="FY91" i="129"/>
  <c r="FP91" i="129"/>
  <c r="BK108" i="129"/>
  <c r="BB108" i="129"/>
  <c r="FY216" i="129"/>
  <c r="FP216" i="129"/>
  <c r="EZ101" i="129"/>
  <c r="EQ101" i="129"/>
  <c r="EZ109" i="129"/>
  <c r="EQ109" i="129"/>
  <c r="BK117" i="129"/>
  <c r="BB117" i="129"/>
  <c r="CJ125" i="129"/>
  <c r="CA125" i="129"/>
  <c r="DV141" i="129"/>
  <c r="DV157" i="129"/>
  <c r="DV173" i="129"/>
  <c r="DV189" i="129"/>
  <c r="DV205" i="129"/>
  <c r="BK227" i="129"/>
  <c r="BB227" i="129"/>
  <c r="CJ330" i="129"/>
  <c r="CA330" i="129"/>
  <c r="DV89" i="129"/>
  <c r="DV105" i="129"/>
  <c r="FP126" i="129"/>
  <c r="FY126" i="129"/>
  <c r="FY134" i="129"/>
  <c r="FP134" i="129"/>
  <c r="FP142" i="129"/>
  <c r="FY142" i="129"/>
  <c r="FY150" i="129"/>
  <c r="FP150" i="129"/>
  <c r="FP158" i="129"/>
  <c r="FY158" i="129"/>
  <c r="FY166" i="129"/>
  <c r="FP166" i="129"/>
  <c r="FP174" i="129"/>
  <c r="FY174" i="129"/>
  <c r="FP182" i="129"/>
  <c r="FY182" i="129"/>
  <c r="FY190" i="129"/>
  <c r="FP190" i="129"/>
  <c r="FY198" i="129"/>
  <c r="FP198" i="129"/>
  <c r="FY206" i="129"/>
  <c r="FP206" i="129"/>
  <c r="BK226" i="129"/>
  <c r="BB226" i="129"/>
  <c r="EZ381" i="129"/>
  <c r="EQ381" i="129"/>
  <c r="DC300" i="129"/>
  <c r="CJ81" i="129"/>
  <c r="CA81" i="129"/>
  <c r="DC89" i="129"/>
  <c r="DC97" i="129"/>
  <c r="DC105" i="129"/>
  <c r="FP112" i="129"/>
  <c r="FY112" i="129"/>
  <c r="DC122" i="129"/>
  <c r="EZ130" i="129"/>
  <c r="EQ130" i="129"/>
  <c r="EQ138" i="129"/>
  <c r="EZ138" i="129"/>
  <c r="EZ146" i="129"/>
  <c r="EQ146" i="129"/>
  <c r="EZ154" i="129"/>
  <c r="EQ154" i="129"/>
  <c r="EZ162" i="129"/>
  <c r="EQ162" i="129"/>
  <c r="EZ170" i="129"/>
  <c r="EQ170" i="129"/>
  <c r="EZ178" i="129"/>
  <c r="EQ178" i="129"/>
  <c r="EZ186" i="129"/>
  <c r="EQ186" i="129"/>
  <c r="EZ194" i="129"/>
  <c r="EQ194" i="129"/>
  <c r="EZ202" i="129"/>
  <c r="EQ202" i="129"/>
  <c r="FY214" i="129"/>
  <c r="FP214" i="129"/>
  <c r="DC236" i="129"/>
  <c r="DC252" i="129"/>
  <c r="EZ84" i="129"/>
  <c r="EQ84" i="129"/>
  <c r="EQ92" i="129"/>
  <c r="EZ92" i="129"/>
  <c r="EZ100" i="129"/>
  <c r="EQ100" i="129"/>
  <c r="EZ108" i="129"/>
  <c r="EQ108" i="129"/>
  <c r="FP116" i="129"/>
  <c r="FY116" i="129"/>
  <c r="FP125" i="129"/>
  <c r="FY125" i="129"/>
  <c r="DV140" i="129"/>
  <c r="DV156" i="129"/>
  <c r="DV172" i="129"/>
  <c r="DV188" i="129"/>
  <c r="DV204" i="129"/>
  <c r="FP228" i="129"/>
  <c r="FY228" i="129"/>
  <c r="CJ244" i="129"/>
  <c r="CA244" i="129"/>
  <c r="CJ260" i="129"/>
  <c r="CA260" i="129"/>
  <c r="DC324" i="129"/>
  <c r="DV84" i="129"/>
  <c r="DV100" i="129"/>
  <c r="CJ113" i="129"/>
  <c r="CA113" i="129"/>
  <c r="EQ125" i="129"/>
  <c r="EZ125" i="129"/>
  <c r="FP133" i="129"/>
  <c r="FY133" i="129"/>
  <c r="FP141" i="129"/>
  <c r="FY141" i="129"/>
  <c r="FY149" i="129"/>
  <c r="FP149" i="129"/>
  <c r="FY157" i="129"/>
  <c r="FP157" i="129"/>
  <c r="FP165" i="129"/>
  <c r="FY165" i="129"/>
  <c r="FP173" i="129"/>
  <c r="FY173" i="129"/>
  <c r="FY181" i="129"/>
  <c r="FP181" i="129"/>
  <c r="FY189" i="129"/>
  <c r="FP189" i="129"/>
  <c r="FY197" i="129"/>
  <c r="FP197" i="129"/>
  <c r="FY205" i="129"/>
  <c r="FP205" i="129"/>
  <c r="BK218" i="129"/>
  <c r="BB218" i="129"/>
  <c r="CJ241" i="129"/>
  <c r="CA241" i="129"/>
  <c r="CJ257" i="129"/>
  <c r="CA257" i="129"/>
  <c r="DC288" i="129"/>
  <c r="DV245" i="129"/>
  <c r="DV261" i="129"/>
  <c r="CJ280" i="129"/>
  <c r="CA280" i="129"/>
  <c r="CJ312" i="129"/>
  <c r="CA312" i="129"/>
  <c r="EZ391" i="129"/>
  <c r="EQ391" i="129"/>
  <c r="CJ215" i="129"/>
  <c r="CA215" i="129"/>
  <c r="CJ223" i="129"/>
  <c r="CA223" i="129"/>
  <c r="CJ231" i="129"/>
  <c r="CA231" i="129"/>
  <c r="FY238" i="129"/>
  <c r="FP238" i="129"/>
  <c r="FY246" i="129"/>
  <c r="FP246" i="129"/>
  <c r="FP254" i="129"/>
  <c r="FY254" i="129"/>
  <c r="FY262" i="129"/>
  <c r="FP262" i="129"/>
  <c r="DC278" i="129"/>
  <c r="DC310" i="129"/>
  <c r="BK347" i="129"/>
  <c r="BB347" i="129"/>
  <c r="DV210" i="129"/>
  <c r="DV226" i="129"/>
  <c r="DC237" i="129"/>
  <c r="DC245" i="129"/>
  <c r="DC253" i="129"/>
  <c r="DC261" i="129"/>
  <c r="DV346" i="129"/>
  <c r="DC212" i="129"/>
  <c r="DC220" i="129"/>
  <c r="DC228" i="129"/>
  <c r="DV238" i="129"/>
  <c r="DV254" i="129"/>
  <c r="CJ284" i="129"/>
  <c r="CA284" i="129"/>
  <c r="CJ316" i="129"/>
  <c r="CA316" i="129"/>
  <c r="DV387" i="129"/>
  <c r="CJ216" i="129"/>
  <c r="CA216" i="129"/>
  <c r="CJ224" i="129"/>
  <c r="CA224" i="129"/>
  <c r="BK233" i="129"/>
  <c r="BB233" i="129"/>
  <c r="BK241" i="129"/>
  <c r="BB241" i="129"/>
  <c r="BK249" i="129"/>
  <c r="BB249" i="129"/>
  <c r="BK257" i="129"/>
  <c r="BB257" i="129"/>
  <c r="BK265" i="129"/>
  <c r="BB265" i="129"/>
  <c r="EZ285" i="129"/>
  <c r="EQ285" i="129"/>
  <c r="EQ317" i="129"/>
  <c r="EZ317" i="129"/>
  <c r="DV269" i="129"/>
  <c r="DV285" i="129"/>
  <c r="DV301" i="129"/>
  <c r="DV317" i="129"/>
  <c r="CJ332" i="129"/>
  <c r="CA332" i="129"/>
  <c r="DV359" i="129"/>
  <c r="CJ463" i="129"/>
  <c r="CA463" i="129"/>
  <c r="BK272" i="129"/>
  <c r="BB272" i="129"/>
  <c r="BK280" i="129"/>
  <c r="BB280" i="129"/>
  <c r="BK288" i="129"/>
  <c r="BB288" i="129"/>
  <c r="BK296" i="129"/>
  <c r="BB296" i="129"/>
  <c r="BK304" i="129"/>
  <c r="BB304" i="129"/>
  <c r="BK312" i="129"/>
  <c r="BB312" i="129"/>
  <c r="BK320" i="129"/>
  <c r="BB320" i="129"/>
  <c r="BK328" i="129"/>
  <c r="BB328" i="129"/>
  <c r="DV342" i="129"/>
  <c r="DV385" i="129"/>
  <c r="BK332" i="129"/>
  <c r="BB332" i="129"/>
  <c r="BK368" i="129"/>
  <c r="BB368" i="129"/>
  <c r="EZ446" i="129"/>
  <c r="EQ446" i="129"/>
  <c r="CJ271" i="129"/>
  <c r="CA271" i="129"/>
  <c r="CJ279" i="129"/>
  <c r="CA279" i="129"/>
  <c r="CJ287" i="129"/>
  <c r="CA287" i="129"/>
  <c r="CJ295" i="129"/>
  <c r="CA295" i="129"/>
  <c r="CJ303" i="129"/>
  <c r="CA303" i="129"/>
  <c r="CJ311" i="129"/>
  <c r="CA311" i="129"/>
  <c r="CJ319" i="129"/>
  <c r="CA319" i="129"/>
  <c r="CJ327" i="129"/>
  <c r="CA327" i="129"/>
  <c r="FP347" i="129"/>
  <c r="FY347" i="129"/>
  <c r="DV389" i="129"/>
  <c r="DV278" i="129"/>
  <c r="DV294" i="129"/>
  <c r="DV310" i="129"/>
  <c r="DV326" i="129"/>
  <c r="CJ347" i="129"/>
  <c r="CA347" i="129"/>
  <c r="DV383" i="129"/>
  <c r="FY277" i="129"/>
  <c r="FP277" i="129"/>
  <c r="FY285" i="129"/>
  <c r="FP285" i="129"/>
  <c r="FP293" i="129"/>
  <c r="FY293" i="129"/>
  <c r="FY301" i="129"/>
  <c r="FP301" i="129"/>
  <c r="FY309" i="129"/>
  <c r="FP309" i="129"/>
  <c r="FY317" i="129"/>
  <c r="FP317" i="129"/>
  <c r="FP325" i="129"/>
  <c r="FY325" i="129"/>
  <c r="DV334" i="129"/>
  <c r="BK354" i="129"/>
  <c r="BB354" i="129"/>
  <c r="EZ387" i="129"/>
  <c r="EQ387" i="129"/>
  <c r="DC495" i="129"/>
  <c r="DC359" i="129"/>
  <c r="DC367" i="129"/>
  <c r="FP374" i="129"/>
  <c r="FY374" i="129"/>
  <c r="FY382" i="129"/>
  <c r="FP382" i="129"/>
  <c r="FP390" i="129"/>
  <c r="FY390" i="129"/>
  <c r="FY403" i="129"/>
  <c r="FP403" i="129"/>
  <c r="CJ443" i="129"/>
  <c r="CA443" i="129"/>
  <c r="FY526" i="129"/>
  <c r="FP526" i="129"/>
  <c r="DC340" i="129"/>
  <c r="DC348" i="129"/>
  <c r="CJ357" i="129"/>
  <c r="CA357" i="129"/>
  <c r="BZ19" i="129"/>
  <c r="CA19" i="129" s="1"/>
  <c r="CJ365" i="129"/>
  <c r="CA365" i="129"/>
  <c r="DC373" i="129"/>
  <c r="DC381" i="129"/>
  <c r="DC389" i="129"/>
  <c r="DC397" i="129"/>
  <c r="DV432" i="129"/>
  <c r="DV337" i="129"/>
  <c r="CJ346" i="129"/>
  <c r="CA346" i="129"/>
  <c r="DV356" i="129"/>
  <c r="EQ370" i="129"/>
  <c r="EZ370" i="129"/>
  <c r="EZ378" i="129"/>
  <c r="EQ378" i="129"/>
  <c r="EQ386" i="129"/>
  <c r="EZ386" i="129"/>
  <c r="EZ394" i="129"/>
  <c r="EQ394" i="129"/>
  <c r="BK415" i="129"/>
  <c r="BB415" i="129"/>
  <c r="CJ452" i="129"/>
  <c r="CA452" i="129"/>
  <c r="DV339" i="129"/>
  <c r="BK361" i="129"/>
  <c r="BB361" i="129"/>
  <c r="DV370" i="129"/>
  <c r="DV386" i="129"/>
  <c r="DV404" i="129"/>
  <c r="DC447" i="129"/>
  <c r="BK340" i="129"/>
  <c r="BB340" i="129"/>
  <c r="BK348" i="129"/>
  <c r="BB348" i="129"/>
  <c r="DC356" i="129"/>
  <c r="DC364" i="129"/>
  <c r="FY371" i="129"/>
  <c r="FP371" i="129"/>
  <c r="FP379" i="129"/>
  <c r="FY379" i="129"/>
  <c r="FP387" i="129"/>
  <c r="FY387" i="129"/>
  <c r="FY395" i="129"/>
  <c r="FP395" i="129"/>
  <c r="DV430" i="129"/>
  <c r="DC456" i="129"/>
  <c r="CJ335" i="129"/>
  <c r="CA335" i="129"/>
  <c r="DC343" i="129"/>
  <c r="DV353" i="129"/>
  <c r="CJ362" i="129"/>
  <c r="CA362" i="129"/>
  <c r="DC370" i="129"/>
  <c r="DC378" i="129"/>
  <c r="DC386" i="129"/>
  <c r="DC394" i="129"/>
  <c r="FY421" i="129"/>
  <c r="FP421" i="129"/>
  <c r="BK439" i="129"/>
  <c r="BB439" i="129"/>
  <c r="CJ451" i="129"/>
  <c r="CA451" i="129"/>
  <c r="EZ464" i="129"/>
  <c r="EQ464" i="129"/>
  <c r="CJ400" i="129"/>
  <c r="CA400" i="129"/>
  <c r="CJ408" i="129"/>
  <c r="CA408" i="129"/>
  <c r="CJ416" i="129"/>
  <c r="CA416" i="129"/>
  <c r="CJ424" i="129"/>
  <c r="CA424" i="129"/>
  <c r="CJ432" i="129"/>
  <c r="CA432" i="129"/>
  <c r="DV450" i="129"/>
  <c r="CJ461" i="129"/>
  <c r="CA461" i="129"/>
  <c r="DC485" i="129"/>
  <c r="BK506" i="129"/>
  <c r="BB506" i="129"/>
  <c r="DV411" i="129"/>
  <c r="DV427" i="129"/>
  <c r="CJ440" i="129"/>
  <c r="CA440" i="129"/>
  <c r="FP447" i="129"/>
  <c r="FY447" i="129"/>
  <c r="DC457" i="129"/>
  <c r="BK406" i="129"/>
  <c r="BB406" i="129"/>
  <c r="BK414" i="129"/>
  <c r="BB414" i="129"/>
  <c r="BK422" i="129"/>
  <c r="BB422" i="129"/>
  <c r="BK430" i="129"/>
  <c r="BB430" i="129"/>
  <c r="DV437" i="129"/>
  <c r="DC448" i="129"/>
  <c r="CJ459" i="129"/>
  <c r="CA459" i="129"/>
  <c r="DC483" i="129"/>
  <c r="BK504" i="129"/>
  <c r="BB504" i="129"/>
  <c r="BK526" i="129"/>
  <c r="BB526" i="129"/>
  <c r="EZ447" i="129"/>
  <c r="EQ447" i="129"/>
  <c r="FP455" i="129"/>
  <c r="FY455" i="129"/>
  <c r="FY543" i="129"/>
  <c r="FP543" i="129"/>
  <c r="EZ406" i="129"/>
  <c r="EQ406" i="129"/>
  <c r="EQ414" i="129"/>
  <c r="EZ414" i="129"/>
  <c r="EQ422" i="129"/>
  <c r="EZ422" i="129"/>
  <c r="EZ430" i="129"/>
  <c r="EQ430" i="129"/>
  <c r="BK446" i="129"/>
  <c r="BB446" i="129"/>
  <c r="DC454" i="129"/>
  <c r="BK478" i="129"/>
  <c r="BB478" i="129"/>
  <c r="FY498" i="129"/>
  <c r="FP498" i="129"/>
  <c r="FP522" i="129"/>
  <c r="FY522" i="129"/>
  <c r="DV464" i="129"/>
  <c r="EQ482" i="129"/>
  <c r="EZ482" i="129"/>
  <c r="EZ490" i="129"/>
  <c r="EQ490" i="129"/>
  <c r="EZ498" i="129"/>
  <c r="EQ498" i="129"/>
  <c r="EZ506" i="129"/>
  <c r="EQ506" i="129"/>
  <c r="EZ514" i="129"/>
  <c r="EQ514" i="129"/>
  <c r="DC523" i="129"/>
  <c r="BK461" i="129"/>
  <c r="BB461" i="129"/>
  <c r="DV470" i="129"/>
  <c r="DV486" i="129"/>
  <c r="DV502" i="129"/>
  <c r="DV518" i="129"/>
  <c r="CJ527" i="129"/>
  <c r="CA527" i="129"/>
  <c r="BK536" i="129"/>
  <c r="BB536" i="129"/>
  <c r="DC460" i="129"/>
  <c r="FY467" i="129"/>
  <c r="FP467" i="129"/>
  <c r="FP475" i="129"/>
  <c r="FY475" i="129"/>
  <c r="FY483" i="129"/>
  <c r="FP483" i="129"/>
  <c r="FY491" i="129"/>
  <c r="FP491" i="129"/>
  <c r="FY499" i="129"/>
  <c r="FP499" i="129"/>
  <c r="FY507" i="129"/>
  <c r="FP507" i="129"/>
  <c r="FP515" i="129"/>
  <c r="FY515" i="129"/>
  <c r="DV526" i="129"/>
  <c r="CJ464" i="129"/>
  <c r="CA464" i="129"/>
  <c r="BK529" i="129"/>
  <c r="BB529" i="129"/>
  <c r="DV461" i="129"/>
  <c r="CJ472" i="129"/>
  <c r="CA472" i="129"/>
  <c r="CJ480" i="129"/>
  <c r="CA480" i="129"/>
  <c r="CJ488" i="129"/>
  <c r="CA488" i="129"/>
  <c r="CJ496" i="129"/>
  <c r="CA496" i="129"/>
  <c r="CJ504" i="129"/>
  <c r="CA504" i="129"/>
  <c r="DC528" i="129"/>
  <c r="EZ538" i="129"/>
  <c r="EQ538" i="129"/>
  <c r="FP466" i="129"/>
  <c r="FY466" i="129"/>
  <c r="DV481" i="129"/>
  <c r="DV497" i="129"/>
  <c r="DV513" i="129"/>
  <c r="EZ525" i="129"/>
  <c r="EQ525" i="129"/>
  <c r="DC23" i="129"/>
  <c r="EZ139" i="129"/>
  <c r="EQ139" i="129"/>
  <c r="FY63" i="129"/>
  <c r="FP63" i="129"/>
  <c r="BK97" i="129"/>
  <c r="BB97" i="129"/>
  <c r="BK103" i="129"/>
  <c r="BB103" i="129"/>
  <c r="EZ181" i="129"/>
  <c r="EQ181" i="129"/>
  <c r="EZ141" i="129"/>
  <c r="EQ141" i="129"/>
  <c r="EZ163" i="129"/>
  <c r="EQ163" i="129"/>
  <c r="BK63" i="129"/>
  <c r="BB63" i="129"/>
  <c r="BK89" i="129"/>
  <c r="BB89" i="129"/>
  <c r="DV79" i="129"/>
  <c r="FP94" i="129"/>
  <c r="FY94" i="129"/>
  <c r="EZ236" i="129"/>
  <c r="EQ236" i="129"/>
  <c r="FP273" i="129"/>
  <c r="FY273" i="129"/>
  <c r="FP222" i="129"/>
  <c r="FY222" i="129"/>
  <c r="BK24" i="129"/>
  <c r="BB24" i="129"/>
  <c r="BA13" i="129"/>
  <c r="EZ83" i="129"/>
  <c r="EQ83" i="129"/>
  <c r="DC29" i="129"/>
  <c r="AG58" i="129"/>
  <c r="CJ29" i="129"/>
  <c r="CA29" i="129"/>
  <c r="CJ37" i="129"/>
  <c r="CA37" i="129"/>
  <c r="CJ45" i="129"/>
  <c r="CA45" i="129"/>
  <c r="CJ53" i="129"/>
  <c r="CA53" i="129"/>
  <c r="CJ61" i="129"/>
  <c r="CA61" i="129"/>
  <c r="DV75" i="129"/>
  <c r="FP95" i="129"/>
  <c r="FY95" i="129"/>
  <c r="DC110" i="129"/>
  <c r="FY28" i="129"/>
  <c r="FP28" i="129"/>
  <c r="FO15" i="129"/>
  <c r="FP15" i="129" s="1"/>
  <c r="BK58" i="129"/>
  <c r="BB58" i="129"/>
  <c r="DC121" i="129"/>
  <c r="DV26" i="129"/>
  <c r="DV42" i="129"/>
  <c r="DV58" i="129"/>
  <c r="BK68" i="129"/>
  <c r="BB68" i="129"/>
  <c r="BK76" i="129"/>
  <c r="BB76" i="129"/>
  <c r="FY88" i="129"/>
  <c r="FP88" i="129"/>
  <c r="FP100" i="129"/>
  <c r="FY100" i="129"/>
  <c r="FY108" i="129"/>
  <c r="FP108" i="129"/>
  <c r="DC129" i="129"/>
  <c r="DC145" i="129"/>
  <c r="DC161" i="129"/>
  <c r="DC177" i="129"/>
  <c r="DC193" i="129"/>
  <c r="DC209" i="129"/>
  <c r="EZ255" i="129"/>
  <c r="EQ255" i="129"/>
  <c r="BK26" i="129"/>
  <c r="BB26" i="129"/>
  <c r="DC66" i="129"/>
  <c r="CJ119" i="129"/>
  <c r="CA119" i="129"/>
  <c r="AG52" i="129"/>
  <c r="BK84" i="129"/>
  <c r="BB84" i="129"/>
  <c r="FY31" i="129"/>
  <c r="FP31" i="129"/>
  <c r="FY39" i="129"/>
  <c r="FP39" i="129"/>
  <c r="FY47" i="129"/>
  <c r="FP47" i="129"/>
  <c r="FY55" i="129"/>
  <c r="FP55" i="129"/>
  <c r="DC65" i="129"/>
  <c r="DC73" i="129"/>
  <c r="DV118" i="129"/>
  <c r="DC134" i="129"/>
  <c r="DC150" i="129"/>
  <c r="DC166" i="129"/>
  <c r="DC182" i="129"/>
  <c r="DC198" i="129"/>
  <c r="BK230" i="129"/>
  <c r="BB230" i="129"/>
  <c r="EQ209" i="129"/>
  <c r="EZ209" i="129"/>
  <c r="BK40" i="129"/>
  <c r="BB40" i="129"/>
  <c r="DV81" i="129"/>
  <c r="AG36" i="129"/>
  <c r="DC59" i="129"/>
  <c r="CJ86" i="129"/>
  <c r="CA86" i="129"/>
  <c r="AG29" i="129"/>
  <c r="AG37" i="129"/>
  <c r="AG45" i="129"/>
  <c r="AG53" i="129"/>
  <c r="AG61" i="129"/>
  <c r="CJ69" i="129"/>
  <c r="CA69" i="129"/>
  <c r="CJ77" i="129"/>
  <c r="CA77" i="129"/>
  <c r="BK96" i="129"/>
  <c r="BB96" i="129"/>
  <c r="CJ130" i="129"/>
  <c r="CA130" i="129"/>
  <c r="CJ146" i="129"/>
  <c r="CA146" i="129"/>
  <c r="CJ162" i="129"/>
  <c r="CA162" i="129"/>
  <c r="CJ178" i="129"/>
  <c r="CA178" i="129"/>
  <c r="CJ194" i="129"/>
  <c r="CA194" i="129"/>
  <c r="BK214" i="129"/>
  <c r="BB214" i="129"/>
  <c r="EZ254" i="129"/>
  <c r="EQ254" i="129"/>
  <c r="BK48" i="129"/>
  <c r="BB48" i="129"/>
  <c r="CJ28" i="129"/>
  <c r="CA28" i="129"/>
  <c r="BZ15" i="129"/>
  <c r="CA15" i="129" s="1"/>
  <c r="CJ36" i="129"/>
  <c r="CA36" i="129"/>
  <c r="CJ44" i="129"/>
  <c r="CA44" i="129"/>
  <c r="CJ52" i="129"/>
  <c r="CA52" i="129"/>
  <c r="CJ60" i="129"/>
  <c r="CA60" i="129"/>
  <c r="DV74" i="129"/>
  <c r="DC92" i="129"/>
  <c r="BK110" i="129"/>
  <c r="BB110" i="129"/>
  <c r="FP223" i="129"/>
  <c r="FY223" i="129"/>
  <c r="CJ102" i="129"/>
  <c r="CA102" i="129"/>
  <c r="CJ110" i="129"/>
  <c r="CA110" i="129"/>
  <c r="FP117" i="129"/>
  <c r="FY117" i="129"/>
  <c r="DV127" i="129"/>
  <c r="DV143" i="129"/>
  <c r="DV159" i="129"/>
  <c r="DV175" i="129"/>
  <c r="DV191" i="129"/>
  <c r="DV207" i="129"/>
  <c r="BK228" i="129"/>
  <c r="BB228" i="129"/>
  <c r="FP78" i="129"/>
  <c r="FY78" i="129"/>
  <c r="DV91" i="129"/>
  <c r="DV107" i="129"/>
  <c r="DC118" i="129"/>
  <c r="BK128" i="129"/>
  <c r="BB128" i="129"/>
  <c r="BK136" i="129"/>
  <c r="BB136" i="129"/>
  <c r="BK144" i="129"/>
  <c r="BB144" i="129"/>
  <c r="BK152" i="129"/>
  <c r="BB152" i="129"/>
  <c r="BK160" i="129"/>
  <c r="BB160" i="129"/>
  <c r="BK168" i="129"/>
  <c r="BB168" i="129"/>
  <c r="BK176" i="129"/>
  <c r="BB176" i="129"/>
  <c r="BK184" i="129"/>
  <c r="BB184" i="129"/>
  <c r="BK192" i="129"/>
  <c r="BB192" i="129"/>
  <c r="BK200" i="129"/>
  <c r="BB200" i="129"/>
  <c r="BK208" i="129"/>
  <c r="BB208" i="129"/>
  <c r="DV227" i="129"/>
  <c r="EZ455" i="129"/>
  <c r="EQ455" i="129"/>
  <c r="EZ319" i="129"/>
  <c r="EQ319" i="129"/>
  <c r="EZ82" i="129"/>
  <c r="EQ82" i="129"/>
  <c r="BK114" i="129"/>
  <c r="BB114" i="129"/>
  <c r="CJ131" i="129"/>
  <c r="CA131" i="129"/>
  <c r="CJ139" i="129"/>
  <c r="CA139" i="129"/>
  <c r="CJ147" i="129"/>
  <c r="CA147" i="129"/>
  <c r="CJ155" i="129"/>
  <c r="CA155" i="129"/>
  <c r="CJ163" i="129"/>
  <c r="CA163" i="129"/>
  <c r="CJ171" i="129"/>
  <c r="CA171" i="129"/>
  <c r="CJ179" i="129"/>
  <c r="CA179" i="129"/>
  <c r="CJ187" i="129"/>
  <c r="CA187" i="129"/>
  <c r="CJ195" i="129"/>
  <c r="CA195" i="129"/>
  <c r="CJ203" i="129"/>
  <c r="CA203" i="129"/>
  <c r="FY215" i="129"/>
  <c r="FP215" i="129"/>
  <c r="DC238" i="129"/>
  <c r="DC254" i="129"/>
  <c r="DC296" i="129"/>
  <c r="CJ85" i="129"/>
  <c r="CA85" i="129"/>
  <c r="CJ93" i="129"/>
  <c r="CA93" i="129"/>
  <c r="CJ101" i="129"/>
  <c r="CA101" i="129"/>
  <c r="CJ109" i="129"/>
  <c r="CA109" i="129"/>
  <c r="BK118" i="129"/>
  <c r="BB118" i="129"/>
  <c r="DV126" i="129"/>
  <c r="DV142" i="129"/>
  <c r="DV158" i="129"/>
  <c r="DV174" i="129"/>
  <c r="DV190" i="129"/>
  <c r="DV206" i="129"/>
  <c r="FY229" i="129"/>
  <c r="FP229" i="129"/>
  <c r="CJ246" i="129"/>
  <c r="CA246" i="129"/>
  <c r="CJ262" i="129"/>
  <c r="CA262" i="129"/>
  <c r="BK360" i="129"/>
  <c r="BB360" i="129"/>
  <c r="DV86" i="129"/>
  <c r="DV102" i="129"/>
  <c r="EZ114" i="129"/>
  <c r="EQ114" i="129"/>
  <c r="BK127" i="129"/>
  <c r="BB127" i="129"/>
  <c r="BK135" i="129"/>
  <c r="BB135" i="129"/>
  <c r="BK143" i="129"/>
  <c r="BB143" i="129"/>
  <c r="BK151" i="129"/>
  <c r="BB151" i="129"/>
  <c r="BK159" i="129"/>
  <c r="BB159" i="129"/>
  <c r="BK167" i="129"/>
  <c r="BB167" i="129"/>
  <c r="BK175" i="129"/>
  <c r="BB175" i="129"/>
  <c r="BK183" i="129"/>
  <c r="BB183" i="129"/>
  <c r="BK191" i="129"/>
  <c r="BB191" i="129"/>
  <c r="BK199" i="129"/>
  <c r="BB199" i="129"/>
  <c r="BK207" i="129"/>
  <c r="BB207" i="129"/>
  <c r="DV219" i="129"/>
  <c r="CJ243" i="129"/>
  <c r="CA243" i="129"/>
  <c r="CJ259" i="129"/>
  <c r="CA259" i="129"/>
  <c r="EQ307" i="129"/>
  <c r="EZ307" i="129"/>
  <c r="DC215" i="129"/>
  <c r="DC223" i="129"/>
  <c r="DC231" i="129"/>
  <c r="DV247" i="129"/>
  <c r="DV263" i="129"/>
  <c r="BK407" i="129"/>
  <c r="BB407" i="129"/>
  <c r="EQ216" i="129"/>
  <c r="EZ216" i="129"/>
  <c r="EZ224" i="129"/>
  <c r="EQ224" i="129"/>
  <c r="BK232" i="129"/>
  <c r="BB232" i="129"/>
  <c r="BK240" i="129"/>
  <c r="BB240" i="129"/>
  <c r="BK248" i="129"/>
  <c r="BB248" i="129"/>
  <c r="BK256" i="129"/>
  <c r="BB256" i="129"/>
  <c r="BK264" i="129"/>
  <c r="BB264" i="129"/>
  <c r="EZ281" i="129"/>
  <c r="EQ281" i="129"/>
  <c r="EZ313" i="129"/>
  <c r="EQ313" i="129"/>
  <c r="DV212" i="129"/>
  <c r="DV228" i="129"/>
  <c r="CJ278" i="129"/>
  <c r="CA278" i="129"/>
  <c r="CJ310" i="129"/>
  <c r="CA310" i="129"/>
  <c r="DV240" i="129"/>
  <c r="DV256" i="129"/>
  <c r="EQ217" i="129"/>
  <c r="EZ217" i="129"/>
  <c r="EZ225" i="129"/>
  <c r="EQ225" i="129"/>
  <c r="FY233" i="129"/>
  <c r="FP233" i="129"/>
  <c r="FP241" i="129"/>
  <c r="FY241" i="129"/>
  <c r="FY249" i="129"/>
  <c r="FP249" i="129"/>
  <c r="FY257" i="129"/>
  <c r="FP257" i="129"/>
  <c r="DC266" i="129"/>
  <c r="DC290" i="129"/>
  <c r="DC322" i="129"/>
  <c r="DV271" i="129"/>
  <c r="DV287" i="129"/>
  <c r="DV303" i="129"/>
  <c r="DV319" i="129"/>
  <c r="FY335" i="129"/>
  <c r="FP335" i="129"/>
  <c r="BK364" i="129"/>
  <c r="BB364" i="129"/>
  <c r="DC511" i="129"/>
  <c r="FP272" i="129"/>
  <c r="FY272" i="129"/>
  <c r="FP280" i="129"/>
  <c r="FY280" i="129"/>
  <c r="FY288" i="129"/>
  <c r="FP288" i="129"/>
  <c r="FY296" i="129"/>
  <c r="FP296" i="129"/>
  <c r="FY304" i="129"/>
  <c r="FP304" i="129"/>
  <c r="FY312" i="129"/>
  <c r="FP312" i="129"/>
  <c r="FY320" i="129"/>
  <c r="FP320" i="129"/>
  <c r="FP328" i="129"/>
  <c r="FY328" i="129"/>
  <c r="DC353" i="129"/>
  <c r="CJ394" i="129"/>
  <c r="CA394" i="129"/>
  <c r="DC269" i="129"/>
  <c r="DC277" i="129"/>
  <c r="DC285" i="129"/>
  <c r="DC293" i="129"/>
  <c r="DC301" i="129"/>
  <c r="DC309" i="129"/>
  <c r="DC317" i="129"/>
  <c r="DC325" i="129"/>
  <c r="BK339" i="129"/>
  <c r="BB339" i="129"/>
  <c r="CJ372" i="129"/>
  <c r="CA372" i="129"/>
  <c r="EZ457" i="129"/>
  <c r="EQ457" i="129"/>
  <c r="EZ272" i="129"/>
  <c r="EQ272" i="129"/>
  <c r="EQ280" i="129"/>
  <c r="EZ280" i="129"/>
  <c r="EZ288" i="129"/>
  <c r="EQ288" i="129"/>
  <c r="EZ296" i="129"/>
  <c r="EQ296" i="129"/>
  <c r="EZ304" i="129"/>
  <c r="EQ304" i="129"/>
  <c r="EZ312" i="129"/>
  <c r="EQ312" i="129"/>
  <c r="EQ320" i="129"/>
  <c r="EZ320" i="129"/>
  <c r="EZ328" i="129"/>
  <c r="EQ328" i="129"/>
  <c r="CJ349" i="129"/>
  <c r="CA349" i="129"/>
  <c r="FP265" i="129"/>
  <c r="FY265" i="129"/>
  <c r="DV280" i="129"/>
  <c r="DV296" i="129"/>
  <c r="DV312" i="129"/>
  <c r="DV328" i="129"/>
  <c r="EQ350" i="129"/>
  <c r="EZ350" i="129"/>
  <c r="CJ392" i="129"/>
  <c r="CA392" i="129"/>
  <c r="BK279" i="129"/>
  <c r="BB279" i="129"/>
  <c r="BK287" i="129"/>
  <c r="BB287" i="129"/>
  <c r="BK295" i="129"/>
  <c r="BB295" i="129"/>
  <c r="BK303" i="129"/>
  <c r="BB303" i="129"/>
  <c r="BK311" i="129"/>
  <c r="BB311" i="129"/>
  <c r="BK319" i="129"/>
  <c r="BB319" i="129"/>
  <c r="BK327" i="129"/>
  <c r="BB327" i="129"/>
  <c r="FP358" i="129"/>
  <c r="FY358" i="129"/>
  <c r="DV393" i="129"/>
  <c r="EZ352" i="129"/>
  <c r="EQ352" i="129"/>
  <c r="BK376" i="129"/>
  <c r="BB376" i="129"/>
  <c r="BK384" i="129"/>
  <c r="BB384" i="129"/>
  <c r="BK392" i="129"/>
  <c r="BB392" i="129"/>
  <c r="DV406" i="129"/>
  <c r="BK448" i="129"/>
  <c r="BB448" i="129"/>
  <c r="EZ333" i="129"/>
  <c r="EQ333" i="129"/>
  <c r="EZ358" i="129"/>
  <c r="EQ358" i="129"/>
  <c r="EZ366" i="129"/>
  <c r="EQ366" i="129"/>
  <c r="BK437" i="129"/>
  <c r="BB437" i="129"/>
  <c r="EQ339" i="129"/>
  <c r="EZ339" i="129"/>
  <c r="EQ347" i="129"/>
  <c r="EZ347" i="129"/>
  <c r="DV358" i="129"/>
  <c r="CJ371" i="129"/>
  <c r="CA371" i="129"/>
  <c r="CJ379" i="129"/>
  <c r="CA379" i="129"/>
  <c r="CJ387" i="129"/>
  <c r="CA387" i="129"/>
  <c r="CJ395" i="129"/>
  <c r="CA395" i="129"/>
  <c r="FY423" i="129"/>
  <c r="FP423" i="129"/>
  <c r="EZ453" i="129"/>
  <c r="EQ453" i="129"/>
  <c r="BK524" i="129"/>
  <c r="BB524" i="129"/>
  <c r="DV341" i="129"/>
  <c r="DC354" i="129"/>
  <c r="FY361" i="129"/>
  <c r="FP361" i="129"/>
  <c r="DV372" i="129"/>
  <c r="DV388" i="129"/>
  <c r="BK409" i="129"/>
  <c r="BB409" i="129"/>
  <c r="DV453" i="129"/>
  <c r="DC333" i="129"/>
  <c r="FY340" i="129"/>
  <c r="FP340" i="129"/>
  <c r="FY348" i="129"/>
  <c r="FP348" i="129"/>
  <c r="BK373" i="129"/>
  <c r="BB373" i="129"/>
  <c r="BK381" i="129"/>
  <c r="BB381" i="129"/>
  <c r="BK389" i="129"/>
  <c r="BB389" i="129"/>
  <c r="BK397" i="129"/>
  <c r="BB397" i="129"/>
  <c r="BK435" i="129"/>
  <c r="BB435" i="129"/>
  <c r="EZ336" i="129"/>
  <c r="EQ336" i="129"/>
  <c r="EQ363" i="129"/>
  <c r="EZ363" i="129"/>
  <c r="DV424" i="129"/>
  <c r="DC400" i="129"/>
  <c r="DC408" i="129"/>
  <c r="DC416" i="129"/>
  <c r="DC424" i="129"/>
  <c r="DC432" i="129"/>
  <c r="FP439" i="129"/>
  <c r="FY439" i="129"/>
  <c r="BK452" i="129"/>
  <c r="BB452" i="129"/>
  <c r="DV523" i="129"/>
  <c r="EQ401" i="129"/>
  <c r="EZ401" i="129"/>
  <c r="EZ409" i="129"/>
  <c r="EQ409" i="129"/>
  <c r="EQ417" i="129"/>
  <c r="EZ417" i="129"/>
  <c r="EZ425" i="129"/>
  <c r="EQ425" i="129"/>
  <c r="EQ433" i="129"/>
  <c r="EZ433" i="129"/>
  <c r="FP486" i="129"/>
  <c r="FY486" i="129"/>
  <c r="DC509" i="129"/>
  <c r="DV413" i="129"/>
  <c r="DV429" i="129"/>
  <c r="BK449" i="129"/>
  <c r="BB449" i="129"/>
  <c r="DC459" i="129"/>
  <c r="FP406" i="129"/>
  <c r="FY406" i="129"/>
  <c r="FY414" i="129"/>
  <c r="FP414" i="129"/>
  <c r="FY422" i="129"/>
  <c r="FP422" i="129"/>
  <c r="FP430" i="129"/>
  <c r="FY430" i="129"/>
  <c r="DV439" i="129"/>
  <c r="FP484" i="129"/>
  <c r="FY484" i="129"/>
  <c r="DC507" i="129"/>
  <c r="CJ536" i="129"/>
  <c r="CA536" i="129"/>
  <c r="DC405" i="129"/>
  <c r="DC413" i="129"/>
  <c r="DC421" i="129"/>
  <c r="DC429" i="129"/>
  <c r="DC437" i="129"/>
  <c r="CJ448" i="129"/>
  <c r="CA448" i="129"/>
  <c r="DV456" i="129"/>
  <c r="CJ399" i="129"/>
  <c r="CA399" i="129"/>
  <c r="CJ407" i="129"/>
  <c r="CA407" i="129"/>
  <c r="CJ415" i="129"/>
  <c r="CA415" i="129"/>
  <c r="CJ423" i="129"/>
  <c r="CA423" i="129"/>
  <c r="CJ431" i="129"/>
  <c r="CA431" i="129"/>
  <c r="DC439" i="129"/>
  <c r="FY446" i="129"/>
  <c r="FP446" i="129"/>
  <c r="DC481" i="129"/>
  <c r="BK502" i="129"/>
  <c r="BB502" i="129"/>
  <c r="DV525" i="129"/>
  <c r="DV466" i="129"/>
  <c r="CJ475" i="129"/>
  <c r="CA475" i="129"/>
  <c r="CJ483" i="129"/>
  <c r="CA483" i="129"/>
  <c r="CJ491" i="129"/>
  <c r="CA491" i="129"/>
  <c r="CJ499" i="129"/>
  <c r="CA499" i="129"/>
  <c r="CJ507" i="129"/>
  <c r="CA507" i="129"/>
  <c r="CJ515" i="129"/>
  <c r="CA515" i="129"/>
  <c r="FY461" i="129"/>
  <c r="FP461" i="129"/>
  <c r="DV472" i="129"/>
  <c r="DV488" i="129"/>
  <c r="DV504" i="129"/>
  <c r="EZ528" i="129"/>
  <c r="EQ528" i="129"/>
  <c r="FY536" i="129"/>
  <c r="FP536" i="129"/>
  <c r="BK469" i="129"/>
  <c r="BB469" i="129"/>
  <c r="BK485" i="129"/>
  <c r="BB485" i="129"/>
  <c r="BK501" i="129"/>
  <c r="BB501" i="129"/>
  <c r="BK509" i="129"/>
  <c r="BB509" i="129"/>
  <c r="BK517" i="129"/>
  <c r="BB517" i="129"/>
  <c r="DV528" i="129"/>
  <c r="EZ465" i="129"/>
  <c r="EQ465" i="129"/>
  <c r="DC482" i="129"/>
  <c r="DC490" i="129"/>
  <c r="DC498" i="129"/>
  <c r="DC506" i="129"/>
  <c r="DC514" i="129"/>
  <c r="FP529" i="129"/>
  <c r="FY529" i="129"/>
  <c r="DV463" i="129"/>
  <c r="EZ473" i="129"/>
  <c r="EQ473" i="129"/>
  <c r="EQ481" i="129"/>
  <c r="EZ481" i="129"/>
  <c r="EQ489" i="129"/>
  <c r="EZ489" i="129"/>
  <c r="EZ497" i="129"/>
  <c r="EQ497" i="129"/>
  <c r="EZ505" i="129"/>
  <c r="EQ505" i="129"/>
  <c r="EZ513" i="129"/>
  <c r="EQ513" i="129"/>
  <c r="BK460" i="129"/>
  <c r="BB460" i="129"/>
  <c r="DV467" i="129"/>
  <c r="DV483" i="129"/>
  <c r="DV499" i="129"/>
  <c r="DV515" i="129"/>
  <c r="CJ526" i="129"/>
  <c r="CA526" i="129"/>
  <c r="EZ155" i="129"/>
  <c r="EQ155" i="129"/>
  <c r="BK65" i="129"/>
  <c r="BB65" i="129"/>
  <c r="EZ129" i="129"/>
  <c r="EQ129" i="129"/>
  <c r="DV113" i="129"/>
  <c r="DV27" i="129"/>
  <c r="EZ157" i="129"/>
  <c r="EQ157" i="129"/>
  <c r="EQ179" i="129"/>
  <c r="EZ179" i="129"/>
  <c r="FY65" i="129"/>
  <c r="FP65" i="129"/>
  <c r="BK105" i="129"/>
  <c r="BB105" i="129"/>
  <c r="FY84" i="129"/>
  <c r="FP84" i="129"/>
  <c r="FY115" i="129"/>
  <c r="FP115" i="129"/>
  <c r="EZ240" i="129"/>
  <c r="EQ240" i="129"/>
  <c r="CJ274" i="129"/>
  <c r="CA274" i="129"/>
  <c r="EZ233" i="129"/>
  <c r="EQ233" i="129"/>
  <c r="BK32" i="129"/>
  <c r="BB32" i="129"/>
  <c r="DC94" i="129"/>
  <c r="AG32" i="129"/>
  <c r="AG60" i="129"/>
  <c r="FY86" i="129"/>
  <c r="FP86" i="129"/>
  <c r="EZ30" i="129"/>
  <c r="EQ30" i="129"/>
  <c r="EZ38" i="129"/>
  <c r="EQ38" i="129"/>
  <c r="EZ46" i="129"/>
  <c r="EQ46" i="129"/>
  <c r="EZ54" i="129"/>
  <c r="EQ54" i="129"/>
  <c r="BK62" i="129"/>
  <c r="BB62" i="129"/>
  <c r="DV77" i="129"/>
  <c r="DC96" i="129"/>
  <c r="DC112" i="129"/>
  <c r="BK36" i="129"/>
  <c r="BB36" i="129"/>
  <c r="FY60" i="129"/>
  <c r="FP60" i="129"/>
  <c r="DC31" i="129"/>
  <c r="DV28" i="129"/>
  <c r="DV44" i="129"/>
  <c r="DV60" i="129"/>
  <c r="FP68" i="129"/>
  <c r="FY68" i="129"/>
  <c r="FP76" i="129"/>
  <c r="FY76" i="129"/>
  <c r="BK93" i="129"/>
  <c r="BB93" i="129"/>
  <c r="FP101" i="129"/>
  <c r="FY101" i="129"/>
  <c r="FP109" i="129"/>
  <c r="FY109" i="129"/>
  <c r="DC131" i="129"/>
  <c r="DC147" i="129"/>
  <c r="DC163" i="129"/>
  <c r="DC179" i="129"/>
  <c r="DC195" i="129"/>
  <c r="BK215" i="129"/>
  <c r="BB215" i="129"/>
  <c r="EQ259" i="129"/>
  <c r="EZ259" i="129"/>
  <c r="FY30" i="129"/>
  <c r="FP30" i="129"/>
  <c r="DC125" i="129"/>
  <c r="AG56" i="129"/>
  <c r="BK25" i="129"/>
  <c r="BB25" i="129"/>
  <c r="BA18" i="129"/>
  <c r="BB18" i="129" s="1"/>
  <c r="BK33" i="129"/>
  <c r="BB33" i="129"/>
  <c r="BK41" i="129"/>
  <c r="BB41" i="129"/>
  <c r="BK49" i="129"/>
  <c r="BB49" i="129"/>
  <c r="BK57" i="129"/>
  <c r="BB57" i="129"/>
  <c r="AG66" i="129"/>
  <c r="EQ87" i="129"/>
  <c r="EZ87" i="129"/>
  <c r="BK121" i="129"/>
  <c r="BB121" i="129"/>
  <c r="DC136" i="129"/>
  <c r="DC152" i="129"/>
  <c r="DC168" i="129"/>
  <c r="DC184" i="129"/>
  <c r="DC200" i="129"/>
  <c r="DC284" i="129"/>
  <c r="EZ241" i="129"/>
  <c r="EQ241" i="129"/>
  <c r="FY42" i="129"/>
  <c r="FP42" i="129"/>
  <c r="AG38" i="129"/>
  <c r="CJ64" i="129"/>
  <c r="CA64" i="129"/>
  <c r="BK91" i="129"/>
  <c r="BB91" i="129"/>
  <c r="DC30" i="129"/>
  <c r="DC38" i="129"/>
  <c r="DC46" i="129"/>
  <c r="DC54" i="129"/>
  <c r="EZ62" i="129"/>
  <c r="EQ62" i="129"/>
  <c r="EZ70" i="129"/>
  <c r="EP20" i="129"/>
  <c r="EQ20" i="129" s="1"/>
  <c r="EZ78" i="129"/>
  <c r="EQ78" i="129"/>
  <c r="DV115" i="129"/>
  <c r="CJ132" i="129"/>
  <c r="CA132" i="129"/>
  <c r="CJ148" i="129"/>
  <c r="CA148" i="129"/>
  <c r="CJ164" i="129"/>
  <c r="CA164" i="129"/>
  <c r="CJ180" i="129"/>
  <c r="CA180" i="129"/>
  <c r="CJ196" i="129"/>
  <c r="CA196" i="129"/>
  <c r="FP217" i="129"/>
  <c r="FY217" i="129"/>
  <c r="EZ258" i="129"/>
  <c r="EQ258" i="129"/>
  <c r="FY50" i="129"/>
  <c r="FP50" i="129"/>
  <c r="DC123" i="129"/>
  <c r="EZ29" i="129"/>
  <c r="EQ29" i="129"/>
  <c r="EZ37" i="129"/>
  <c r="EQ37" i="129"/>
  <c r="EZ45" i="129"/>
  <c r="EQ45" i="129"/>
  <c r="EZ53" i="129"/>
  <c r="EQ53" i="129"/>
  <c r="FY61" i="129"/>
  <c r="FP61" i="129"/>
  <c r="DV76" i="129"/>
  <c r="BK112" i="129"/>
  <c r="BB112" i="129"/>
  <c r="BK229" i="129"/>
  <c r="BB229" i="129"/>
  <c r="EZ103" i="129"/>
  <c r="EQ103" i="129"/>
  <c r="EZ111" i="129"/>
  <c r="EQ111" i="129"/>
  <c r="BK119" i="129"/>
  <c r="BB119" i="129"/>
  <c r="DV129" i="129"/>
  <c r="DV145" i="129"/>
  <c r="DV161" i="129"/>
  <c r="DV177" i="129"/>
  <c r="DV193" i="129"/>
  <c r="DV209" i="129"/>
  <c r="DV229" i="129"/>
  <c r="BK80" i="129"/>
  <c r="BB80" i="129"/>
  <c r="DV93" i="129"/>
  <c r="DV109" i="129"/>
  <c r="FP128" i="129"/>
  <c r="FY128" i="129"/>
  <c r="FP136" i="129"/>
  <c r="FY136" i="129"/>
  <c r="FP144" i="129"/>
  <c r="FY144" i="129"/>
  <c r="FY152" i="129"/>
  <c r="FP152" i="129"/>
  <c r="FY160" i="129"/>
  <c r="FP160" i="129"/>
  <c r="FY168" i="129"/>
  <c r="FP168" i="129"/>
  <c r="FY176" i="129"/>
  <c r="FP176" i="129"/>
  <c r="FY184" i="129"/>
  <c r="FP184" i="129"/>
  <c r="FY192" i="129"/>
  <c r="FP192" i="129"/>
  <c r="FY200" i="129"/>
  <c r="FP200" i="129"/>
  <c r="FY208" i="129"/>
  <c r="FP208" i="129"/>
  <c r="FP267" i="129"/>
  <c r="FY267" i="129"/>
  <c r="CJ322" i="129"/>
  <c r="CA322" i="129"/>
  <c r="CJ83" i="129"/>
  <c r="CA83" i="129"/>
  <c r="DC91" i="129"/>
  <c r="DC99" i="129"/>
  <c r="DC107" i="129"/>
  <c r="FP114" i="129"/>
  <c r="FY114" i="129"/>
  <c r="DC124" i="129"/>
  <c r="EQ132" i="129"/>
  <c r="EZ132" i="129"/>
  <c r="EZ140" i="129"/>
  <c r="EQ140" i="129"/>
  <c r="EZ148" i="129"/>
  <c r="EQ148" i="129"/>
  <c r="EZ156" i="129"/>
  <c r="EQ156" i="129"/>
  <c r="EZ164" i="129"/>
  <c r="EQ164" i="129"/>
  <c r="EZ172" i="129"/>
  <c r="EQ172" i="129"/>
  <c r="EZ180" i="129"/>
  <c r="EQ180" i="129"/>
  <c r="EZ188" i="129"/>
  <c r="EQ188" i="129"/>
  <c r="EZ196" i="129"/>
  <c r="EQ196" i="129"/>
  <c r="EQ204" i="129"/>
  <c r="EZ204" i="129"/>
  <c r="BK221" i="129"/>
  <c r="BB221" i="129"/>
  <c r="DC240" i="129"/>
  <c r="DC256" i="129"/>
  <c r="EQ315" i="129"/>
  <c r="EZ315" i="129"/>
  <c r="EZ86" i="129"/>
  <c r="EQ86" i="129"/>
  <c r="EQ94" i="129"/>
  <c r="EZ94" i="129"/>
  <c r="EZ102" i="129"/>
  <c r="EQ102" i="129"/>
  <c r="EZ110" i="129"/>
  <c r="EQ110" i="129"/>
  <c r="FY118" i="129"/>
  <c r="FP118" i="129"/>
  <c r="DV128" i="129"/>
  <c r="DV144" i="129"/>
  <c r="DV160" i="129"/>
  <c r="DV176" i="129"/>
  <c r="DV192" i="129"/>
  <c r="DV208" i="129"/>
  <c r="CJ232" i="129"/>
  <c r="CA232" i="129"/>
  <c r="CJ248" i="129"/>
  <c r="CA248" i="129"/>
  <c r="CJ264" i="129"/>
  <c r="CA264" i="129"/>
  <c r="BK79" i="129"/>
  <c r="BB79" i="129"/>
  <c r="DV88" i="129"/>
  <c r="DV104" i="129"/>
  <c r="CJ115" i="129"/>
  <c r="CA115" i="129"/>
  <c r="FP127" i="129"/>
  <c r="FY127" i="129"/>
  <c r="FP135" i="129"/>
  <c r="FY135" i="129"/>
  <c r="FY143" i="129"/>
  <c r="FP143" i="129"/>
  <c r="FY151" i="129"/>
  <c r="FP151" i="129"/>
  <c r="FY159" i="129"/>
  <c r="FP159" i="129"/>
  <c r="FY167" i="129"/>
  <c r="FP167" i="129"/>
  <c r="FP175" i="129"/>
  <c r="FY175" i="129"/>
  <c r="FY183" i="129"/>
  <c r="FP183" i="129"/>
  <c r="FP191" i="129"/>
  <c r="FY191" i="129"/>
  <c r="FY199" i="129"/>
  <c r="FP199" i="129"/>
  <c r="FY207" i="129"/>
  <c r="FP207" i="129"/>
  <c r="FY226" i="129"/>
  <c r="FP226" i="129"/>
  <c r="CJ245" i="129"/>
  <c r="CA245" i="129"/>
  <c r="CJ261" i="129"/>
  <c r="CA261" i="129"/>
  <c r="DV233" i="129"/>
  <c r="DV249" i="129"/>
  <c r="EQ265" i="129"/>
  <c r="EZ265" i="129"/>
  <c r="CJ288" i="129"/>
  <c r="CA288" i="129"/>
  <c r="CJ320" i="129"/>
  <c r="CA320" i="129"/>
  <c r="CJ454" i="129"/>
  <c r="CA454" i="129"/>
  <c r="CJ217" i="129"/>
  <c r="CA217" i="129"/>
  <c r="CJ225" i="129"/>
  <c r="CA225" i="129"/>
  <c r="FY232" i="129"/>
  <c r="FP232" i="129"/>
  <c r="FY240" i="129"/>
  <c r="FP240" i="129"/>
  <c r="FP248" i="129"/>
  <c r="FY248" i="129"/>
  <c r="FP256" i="129"/>
  <c r="FY256" i="129"/>
  <c r="FY264" i="129"/>
  <c r="FP264" i="129"/>
  <c r="DC286" i="129"/>
  <c r="DC318" i="129"/>
  <c r="FP362" i="129"/>
  <c r="FY362" i="129"/>
  <c r="DV214" i="129"/>
  <c r="DV230" i="129"/>
  <c r="DC239" i="129"/>
  <c r="DC247" i="129"/>
  <c r="DC255" i="129"/>
  <c r="DC263" i="129"/>
  <c r="DC214" i="129"/>
  <c r="DC222" i="129"/>
  <c r="DC230" i="129"/>
  <c r="DV242" i="129"/>
  <c r="DV258" i="129"/>
  <c r="CJ292" i="129"/>
  <c r="CA292" i="129"/>
  <c r="CJ324" i="129"/>
  <c r="CA324" i="129"/>
  <c r="CJ210" i="129"/>
  <c r="CA210" i="129"/>
  <c r="CJ218" i="129"/>
  <c r="CA218" i="129"/>
  <c r="CJ226" i="129"/>
  <c r="CA226" i="129"/>
  <c r="BK235" i="129"/>
  <c r="BB235" i="129"/>
  <c r="BK243" i="129"/>
  <c r="BB243" i="129"/>
  <c r="BK251" i="129"/>
  <c r="BB251" i="129"/>
  <c r="BK259" i="129"/>
  <c r="BB259" i="129"/>
  <c r="DC268" i="129"/>
  <c r="EZ293" i="129"/>
  <c r="EQ293" i="129"/>
  <c r="EQ325" i="129"/>
  <c r="EZ325" i="129"/>
  <c r="DV273" i="129"/>
  <c r="DV289" i="129"/>
  <c r="DV305" i="129"/>
  <c r="DV321" i="129"/>
  <c r="CJ339" i="129"/>
  <c r="CA339" i="129"/>
  <c r="EQ369" i="129"/>
  <c r="EZ369" i="129"/>
  <c r="BK266" i="129"/>
  <c r="BB266" i="129"/>
  <c r="BK274" i="129"/>
  <c r="BB274" i="129"/>
  <c r="BK282" i="129"/>
  <c r="BB282" i="129"/>
  <c r="BK290" i="129"/>
  <c r="BB290" i="129"/>
  <c r="BK298" i="129"/>
  <c r="BB298" i="129"/>
  <c r="BK306" i="129"/>
  <c r="BB306" i="129"/>
  <c r="BK314" i="129"/>
  <c r="BB314" i="129"/>
  <c r="BK322" i="129"/>
  <c r="BB322" i="129"/>
  <c r="BK330" i="129"/>
  <c r="BB330" i="129"/>
  <c r="FY354" i="129"/>
  <c r="FP354" i="129"/>
  <c r="EQ395" i="129"/>
  <c r="EZ395" i="129"/>
  <c r="DV340" i="129"/>
  <c r="EQ373" i="129"/>
  <c r="EZ373" i="129"/>
  <c r="DC479" i="129"/>
  <c r="CJ273" i="129"/>
  <c r="CA273" i="129"/>
  <c r="CJ281" i="129"/>
  <c r="CA281" i="129"/>
  <c r="CJ289" i="129"/>
  <c r="CA289" i="129"/>
  <c r="CJ297" i="129"/>
  <c r="CA297" i="129"/>
  <c r="CJ305" i="129"/>
  <c r="CA305" i="129"/>
  <c r="CJ313" i="129"/>
  <c r="CA313" i="129"/>
  <c r="CJ321" i="129"/>
  <c r="CA321" i="129"/>
  <c r="CJ329" i="129"/>
  <c r="CA329" i="129"/>
  <c r="FP352" i="129"/>
  <c r="FY352" i="129"/>
  <c r="DV418" i="129"/>
  <c r="DV266" i="129"/>
  <c r="DV282" i="129"/>
  <c r="DV298" i="129"/>
  <c r="DV314" i="129"/>
  <c r="DV330" i="129"/>
  <c r="BK351" i="129"/>
  <c r="BB351" i="129"/>
  <c r="EZ393" i="129"/>
  <c r="EQ393" i="129"/>
  <c r="FY279" i="129"/>
  <c r="FP279" i="129"/>
  <c r="FY287" i="129"/>
  <c r="FP287" i="129"/>
  <c r="FY295" i="129"/>
  <c r="FP295" i="129"/>
  <c r="FY303" i="129"/>
  <c r="FP303" i="129"/>
  <c r="FY311" i="129"/>
  <c r="FP311" i="129"/>
  <c r="FP319" i="129"/>
  <c r="FY319" i="129"/>
  <c r="FP327" i="129"/>
  <c r="FY327" i="129"/>
  <c r="DC338" i="129"/>
  <c r="DV361" i="129"/>
  <c r="DV402" i="129"/>
  <c r="CJ353" i="129"/>
  <c r="CA353" i="129"/>
  <c r="DC361" i="129"/>
  <c r="FP368" i="129"/>
  <c r="FY368" i="129"/>
  <c r="FY376" i="129"/>
  <c r="FP376" i="129"/>
  <c r="FY384" i="129"/>
  <c r="FP384" i="129"/>
  <c r="FP392" i="129"/>
  <c r="FY392" i="129"/>
  <c r="BK411" i="129"/>
  <c r="BB411" i="129"/>
  <c r="DC451" i="129"/>
  <c r="CJ334" i="129"/>
  <c r="CA334" i="129"/>
  <c r="DC342" i="129"/>
  <c r="DC350" i="129"/>
  <c r="CJ359" i="129"/>
  <c r="CA359" i="129"/>
  <c r="CJ367" i="129"/>
  <c r="CA367" i="129"/>
  <c r="DC383" i="129"/>
  <c r="DC391" i="129"/>
  <c r="DV400" i="129"/>
  <c r="CJ340" i="129"/>
  <c r="CA340" i="129"/>
  <c r="CJ348" i="129"/>
  <c r="CA348" i="129"/>
  <c r="DV360" i="129"/>
  <c r="EQ372" i="129"/>
  <c r="EZ372" i="129"/>
  <c r="EQ380" i="129"/>
  <c r="EZ380" i="129"/>
  <c r="EZ388" i="129"/>
  <c r="EQ388" i="129"/>
  <c r="EQ396" i="129"/>
  <c r="EZ396" i="129"/>
  <c r="DV426" i="129"/>
  <c r="DC471" i="129"/>
  <c r="FP332" i="129"/>
  <c r="FY332" i="129"/>
  <c r="DV343" i="129"/>
  <c r="BK363" i="129"/>
  <c r="BB363" i="129"/>
  <c r="DV374" i="129"/>
  <c r="DV390" i="129"/>
  <c r="FY417" i="129"/>
  <c r="FP417" i="129"/>
  <c r="BK342" i="129"/>
  <c r="BB342" i="129"/>
  <c r="BK350" i="129"/>
  <c r="BB350" i="129"/>
  <c r="DC358" i="129"/>
  <c r="DC366" i="129"/>
  <c r="FY373" i="129"/>
  <c r="FP373" i="129"/>
  <c r="FY381" i="129"/>
  <c r="FP381" i="129"/>
  <c r="FY389" i="129"/>
  <c r="FP389" i="129"/>
  <c r="FY397" i="129"/>
  <c r="FP397" i="129"/>
  <c r="CJ439" i="129"/>
  <c r="CA439" i="129"/>
  <c r="FP480" i="129"/>
  <c r="FY480" i="129"/>
  <c r="CJ337" i="129"/>
  <c r="CA337" i="129"/>
  <c r="DC345" i="129"/>
  <c r="CJ356" i="129"/>
  <c r="CA356" i="129"/>
  <c r="CJ364" i="129"/>
  <c r="CA364" i="129"/>
  <c r="DC372" i="129"/>
  <c r="DC380" i="129"/>
  <c r="DC388" i="129"/>
  <c r="DC396" i="129"/>
  <c r="BK429" i="129"/>
  <c r="BB429" i="129"/>
  <c r="DV442" i="129"/>
  <c r="FP452" i="129"/>
  <c r="FY452" i="129"/>
  <c r="BK528" i="129"/>
  <c r="BB528" i="129"/>
  <c r="CJ402" i="129"/>
  <c r="CA402" i="129"/>
  <c r="CJ410" i="129"/>
  <c r="CA410" i="129"/>
  <c r="CJ418" i="129"/>
  <c r="CA418" i="129"/>
  <c r="CJ426" i="129"/>
  <c r="CA426" i="129"/>
  <c r="CJ434" i="129"/>
  <c r="CA434" i="129"/>
  <c r="BK443" i="129"/>
  <c r="BB443" i="129"/>
  <c r="DC453" i="129"/>
  <c r="DC469" i="129"/>
  <c r="BK490" i="129"/>
  <c r="BB490" i="129"/>
  <c r="FY510" i="129"/>
  <c r="FP510" i="129"/>
  <c r="DV399" i="129"/>
  <c r="DV415" i="129"/>
  <c r="DV431" i="129"/>
  <c r="DC442" i="129"/>
  <c r="FY449" i="129"/>
  <c r="FP449" i="129"/>
  <c r="EZ462" i="129"/>
  <c r="EQ462" i="129"/>
  <c r="FY524" i="129"/>
  <c r="FP524" i="129"/>
  <c r="BK400" i="129"/>
  <c r="BB400" i="129"/>
  <c r="BK408" i="129"/>
  <c r="BB408" i="129"/>
  <c r="BK416" i="129"/>
  <c r="BB416" i="129"/>
  <c r="BK424" i="129"/>
  <c r="BB424" i="129"/>
  <c r="BK432" i="129"/>
  <c r="BB432" i="129"/>
  <c r="DC450" i="129"/>
  <c r="CJ467" i="129"/>
  <c r="CA467" i="129"/>
  <c r="BK488" i="129"/>
  <c r="BB488" i="129"/>
  <c r="FY508" i="129"/>
  <c r="FP508" i="129"/>
  <c r="BK438" i="129"/>
  <c r="BB438" i="129"/>
  <c r="EQ449" i="129"/>
  <c r="EZ449" i="129"/>
  <c r="EZ460" i="129"/>
  <c r="EQ460" i="129"/>
  <c r="EZ400" i="129"/>
  <c r="EQ400" i="129"/>
  <c r="EQ408" i="129"/>
  <c r="EZ408" i="129"/>
  <c r="EZ416" i="129"/>
  <c r="EQ416" i="129"/>
  <c r="EZ424" i="129"/>
  <c r="EQ424" i="129"/>
  <c r="EZ432" i="129"/>
  <c r="EQ432" i="129"/>
  <c r="DV447" i="129"/>
  <c r="BK457" i="129"/>
  <c r="BB457" i="129"/>
  <c r="FP482" i="129"/>
  <c r="FY482" i="129"/>
  <c r="DC505" i="129"/>
  <c r="BK530" i="129"/>
  <c r="BB530" i="129"/>
  <c r="EZ468" i="129"/>
  <c r="EQ468" i="129"/>
  <c r="EZ476" i="129"/>
  <c r="EQ476" i="129"/>
  <c r="EQ484" i="129"/>
  <c r="EZ484" i="129"/>
  <c r="EZ492" i="129"/>
  <c r="EQ492" i="129"/>
  <c r="EZ500" i="129"/>
  <c r="EQ500" i="129"/>
  <c r="EZ508" i="129"/>
  <c r="EQ508" i="129"/>
  <c r="EZ516" i="129"/>
  <c r="EQ516" i="129"/>
  <c r="DC525" i="129"/>
  <c r="FY532" i="129"/>
  <c r="FP532" i="129"/>
  <c r="BK463" i="129"/>
  <c r="BB463" i="129"/>
  <c r="DV490" i="129"/>
  <c r="DV506" i="129"/>
  <c r="CJ529" i="129"/>
  <c r="CA529" i="129"/>
  <c r="DC462" i="129"/>
  <c r="FP469" i="129"/>
  <c r="FY469" i="129"/>
  <c r="FP485" i="129"/>
  <c r="FY485" i="129"/>
  <c r="FP501" i="129"/>
  <c r="FY501" i="129"/>
  <c r="FY509" i="129"/>
  <c r="FP509" i="129"/>
  <c r="FY517" i="129"/>
  <c r="FP517" i="129"/>
  <c r="DV530" i="129"/>
  <c r="BK538" i="129"/>
  <c r="BB538" i="129"/>
  <c r="CJ466" i="129"/>
  <c r="CA466" i="129"/>
  <c r="BK523" i="129"/>
  <c r="BB523" i="129"/>
  <c r="DV465" i="129"/>
  <c r="CJ482" i="129"/>
  <c r="CA482" i="129"/>
  <c r="CJ490" i="129"/>
  <c r="CA490" i="129"/>
  <c r="CJ498" i="129"/>
  <c r="CA498" i="129"/>
  <c r="CJ506" i="129"/>
  <c r="CA506" i="129"/>
  <c r="CJ514" i="129"/>
  <c r="CA514" i="129"/>
  <c r="DC522" i="129"/>
  <c r="DC530" i="129"/>
  <c r="FP460" i="129"/>
  <c r="FY460" i="129"/>
  <c r="DV469" i="129"/>
  <c r="DV485" i="129"/>
  <c r="DV501" i="129"/>
  <c r="DV517" i="129"/>
  <c r="EZ527" i="129"/>
  <c r="EQ527" i="129"/>
  <c r="BK535" i="129"/>
  <c r="BB535" i="129"/>
  <c r="CJ23" i="129"/>
  <c r="BZ8" i="129"/>
  <c r="BZ17" i="129"/>
  <c r="CA17" i="129" s="1"/>
  <c r="CA23" i="129"/>
  <c r="BK101" i="129"/>
  <c r="BB101" i="129"/>
  <c r="EZ171" i="129"/>
  <c r="EQ171" i="129"/>
  <c r="FY67" i="129"/>
  <c r="FP67" i="129"/>
  <c r="EZ145" i="129"/>
  <c r="EQ145" i="129"/>
  <c r="EQ135" i="129"/>
  <c r="EZ135" i="129"/>
  <c r="DV43" i="129"/>
  <c r="EZ173" i="129"/>
  <c r="EQ173" i="129"/>
  <c r="DV51" i="129"/>
  <c r="BK67" i="129"/>
  <c r="BB67" i="129"/>
  <c r="EQ137" i="129"/>
  <c r="EZ137" i="129"/>
  <c r="BK111" i="129"/>
  <c r="BB111" i="129"/>
  <c r="CJ117" i="129"/>
  <c r="CA117" i="129"/>
  <c r="EZ244" i="129"/>
  <c r="EQ244" i="129"/>
  <c r="EZ191" i="129"/>
  <c r="EQ191" i="129"/>
  <c r="EZ237" i="129"/>
  <c r="EQ237" i="129"/>
  <c r="FY44" i="129"/>
  <c r="FP44" i="129"/>
  <c r="DC33" i="129"/>
  <c r="EZ63" i="129"/>
  <c r="EQ63" i="129"/>
  <c r="BK92" i="129"/>
  <c r="BB92" i="129"/>
  <c r="CJ31" i="129"/>
  <c r="CA31" i="129"/>
  <c r="CJ39" i="129"/>
  <c r="CA39" i="129"/>
  <c r="CJ47" i="129"/>
  <c r="CA47" i="129"/>
  <c r="CJ55" i="129"/>
  <c r="CA55" i="129"/>
  <c r="DV63" i="129"/>
  <c r="DC81" i="129"/>
  <c r="DC98" i="129"/>
  <c r="EZ119" i="129"/>
  <c r="EQ119" i="129"/>
  <c r="BK42" i="129"/>
  <c r="BB42" i="129"/>
  <c r="AG65" i="129"/>
  <c r="AG40" i="129"/>
  <c r="DV30" i="129"/>
  <c r="DV46" i="129"/>
  <c r="AG62" i="129"/>
  <c r="BK70" i="129"/>
  <c r="BA20" i="129"/>
  <c r="BK78" i="129"/>
  <c r="BB78" i="129"/>
  <c r="BK94" i="129"/>
  <c r="BB94" i="129"/>
  <c r="FY102" i="129"/>
  <c r="FP102" i="129"/>
  <c r="FP110" i="129"/>
  <c r="FY110" i="129"/>
  <c r="DC133" i="129"/>
  <c r="DC149" i="129"/>
  <c r="DC165" i="129"/>
  <c r="DC181" i="129"/>
  <c r="DC197" i="129"/>
  <c r="DV231" i="129"/>
  <c r="EZ263" i="129"/>
  <c r="EQ263" i="129"/>
  <c r="BK38" i="129"/>
  <c r="BB38" i="129"/>
  <c r="DV225" i="129"/>
  <c r="DC61" i="129"/>
  <c r="FY25" i="129"/>
  <c r="FP25" i="129"/>
  <c r="FO18" i="129"/>
  <c r="FP18" i="129" s="1"/>
  <c r="FY33" i="129"/>
  <c r="FP33" i="129"/>
  <c r="FY41" i="129"/>
  <c r="FP41" i="129"/>
  <c r="FY49" i="129"/>
  <c r="FP49" i="129"/>
  <c r="FY57" i="129"/>
  <c r="FP57" i="129"/>
  <c r="DC67" i="129"/>
  <c r="DC75" i="129"/>
  <c r="FY89" i="129"/>
  <c r="FP89" i="129"/>
  <c r="BK123" i="129"/>
  <c r="BB123" i="129"/>
  <c r="DC138" i="129"/>
  <c r="DC154" i="129"/>
  <c r="DC170" i="129"/>
  <c r="DC186" i="129"/>
  <c r="DC202" i="129"/>
  <c r="EZ245" i="129"/>
  <c r="EQ245" i="129"/>
  <c r="FP46" i="129"/>
  <c r="FY46" i="129"/>
  <c r="DC41" i="129"/>
  <c r="EZ65" i="129"/>
  <c r="EQ65" i="129"/>
  <c r="CJ94" i="129"/>
  <c r="CA94" i="129"/>
  <c r="AG31" i="129"/>
  <c r="AG39" i="129"/>
  <c r="AG47" i="129"/>
  <c r="AG55" i="129"/>
  <c r="CJ63" i="129"/>
  <c r="CA63" i="129"/>
  <c r="CJ82" i="129"/>
  <c r="CA82" i="129"/>
  <c r="DV116" i="129"/>
  <c r="CJ134" i="129"/>
  <c r="CA134" i="129"/>
  <c r="CJ150" i="129"/>
  <c r="CA150" i="129"/>
  <c r="CJ166" i="129"/>
  <c r="CA166" i="129"/>
  <c r="CJ182" i="129"/>
  <c r="CA182" i="129"/>
  <c r="CJ198" i="129"/>
  <c r="CA198" i="129"/>
  <c r="FY224" i="129"/>
  <c r="FP224" i="129"/>
  <c r="EZ262" i="129"/>
  <c r="EQ262" i="129"/>
  <c r="BK60" i="129"/>
  <c r="BB60" i="129"/>
  <c r="AG24" i="129"/>
  <c r="CJ30" i="129"/>
  <c r="CA30" i="129"/>
  <c r="CJ38" i="129"/>
  <c r="CA38" i="129"/>
  <c r="CJ46" i="129"/>
  <c r="CA46" i="129"/>
  <c r="CJ54" i="129"/>
  <c r="CA54" i="129"/>
  <c r="DV62" i="129"/>
  <c r="DV78" i="129"/>
  <c r="BK98" i="129"/>
  <c r="BB98" i="129"/>
  <c r="BK113" i="129"/>
  <c r="BB113" i="129"/>
  <c r="CJ104" i="129"/>
  <c r="CA104" i="129"/>
  <c r="CJ112" i="129"/>
  <c r="CA112" i="129"/>
  <c r="EQ120" i="129"/>
  <c r="EZ120" i="129"/>
  <c r="DV131" i="129"/>
  <c r="DV147" i="129"/>
  <c r="DV163" i="129"/>
  <c r="DV179" i="129"/>
  <c r="DV195" i="129"/>
  <c r="BK211" i="129"/>
  <c r="BB211" i="129"/>
  <c r="DC276" i="129"/>
  <c r="FY80" i="129"/>
  <c r="FP80" i="129"/>
  <c r="DV95" i="129"/>
  <c r="DV111" i="129"/>
  <c r="FY119" i="129"/>
  <c r="FP119" i="129"/>
  <c r="BK130" i="129"/>
  <c r="BB130" i="129"/>
  <c r="BK138" i="129"/>
  <c r="BB138" i="129"/>
  <c r="BK146" i="129"/>
  <c r="BB146" i="129"/>
  <c r="BK154" i="129"/>
  <c r="BB154" i="129"/>
  <c r="BK162" i="129"/>
  <c r="BB162" i="129"/>
  <c r="BK170" i="129"/>
  <c r="BB170" i="129"/>
  <c r="BK178" i="129"/>
  <c r="BB178" i="129"/>
  <c r="BK186" i="129"/>
  <c r="BB186" i="129"/>
  <c r="BK194" i="129"/>
  <c r="BB194" i="129"/>
  <c r="BK202" i="129"/>
  <c r="BB202" i="129"/>
  <c r="BK210" i="129"/>
  <c r="BB210" i="129"/>
  <c r="EZ291" i="129"/>
  <c r="EQ291" i="129"/>
  <c r="CJ268" i="129"/>
  <c r="CA268" i="129"/>
  <c r="DC332" i="129"/>
  <c r="BK116" i="129"/>
  <c r="BB116" i="129"/>
  <c r="CJ133" i="129"/>
  <c r="CA133" i="129"/>
  <c r="CJ141" i="129"/>
  <c r="CA141" i="129"/>
  <c r="CJ149" i="129"/>
  <c r="CA149" i="129"/>
  <c r="CJ157" i="129"/>
  <c r="CA157" i="129"/>
  <c r="CJ165" i="129"/>
  <c r="CA165" i="129"/>
  <c r="CJ173" i="129"/>
  <c r="CA173" i="129"/>
  <c r="CJ181" i="129"/>
  <c r="CA181" i="129"/>
  <c r="CJ189" i="129"/>
  <c r="CA189" i="129"/>
  <c r="CJ197" i="129"/>
  <c r="CA197" i="129"/>
  <c r="CJ205" i="129"/>
  <c r="CA205" i="129"/>
  <c r="BK222" i="129"/>
  <c r="BB222" i="129"/>
  <c r="DC242" i="129"/>
  <c r="DC258" i="129"/>
  <c r="CJ87" i="129"/>
  <c r="CA87" i="129"/>
  <c r="CJ95" i="129"/>
  <c r="CA95" i="129"/>
  <c r="CJ103" i="129"/>
  <c r="CA103" i="129"/>
  <c r="CJ111" i="129"/>
  <c r="CA111" i="129"/>
  <c r="CJ120" i="129"/>
  <c r="CA120" i="129"/>
  <c r="DV130" i="129"/>
  <c r="DV146" i="129"/>
  <c r="DV162" i="129"/>
  <c r="DV178" i="129"/>
  <c r="DV194" i="129"/>
  <c r="FY212" i="129"/>
  <c r="FP212" i="129"/>
  <c r="CJ234" i="129"/>
  <c r="CA234" i="129"/>
  <c r="CJ250" i="129"/>
  <c r="CA250" i="129"/>
  <c r="EQ279" i="129"/>
  <c r="EZ279" i="129"/>
  <c r="FP79" i="129"/>
  <c r="FY79" i="129"/>
  <c r="DV90" i="129"/>
  <c r="DV106" i="129"/>
  <c r="DC117" i="129"/>
  <c r="BK129" i="129"/>
  <c r="BB129" i="129"/>
  <c r="BK137" i="129"/>
  <c r="BB137" i="129"/>
  <c r="BK145" i="129"/>
  <c r="BB145" i="129"/>
  <c r="BK153" i="129"/>
  <c r="BB153" i="129"/>
  <c r="BK161" i="129"/>
  <c r="BB161" i="129"/>
  <c r="BK169" i="129"/>
  <c r="BB169" i="129"/>
  <c r="BK177" i="129"/>
  <c r="BB177" i="129"/>
  <c r="BK185" i="129"/>
  <c r="BB185" i="129"/>
  <c r="BK193" i="129"/>
  <c r="BB193" i="129"/>
  <c r="BK201" i="129"/>
  <c r="BB201" i="129"/>
  <c r="BK209" i="129"/>
  <c r="BB209" i="129"/>
  <c r="FY227" i="129"/>
  <c r="FP227" i="129"/>
  <c r="CJ247" i="129"/>
  <c r="CA247" i="129"/>
  <c r="CJ263" i="129"/>
  <c r="CA263" i="129"/>
  <c r="DC320" i="129"/>
  <c r="DC217" i="129"/>
  <c r="DC225" i="129"/>
  <c r="DV235" i="129"/>
  <c r="DV251" i="129"/>
  <c r="EZ267" i="129"/>
  <c r="EQ267" i="129"/>
  <c r="EQ210" i="129"/>
  <c r="EZ210" i="129"/>
  <c r="EZ218" i="129"/>
  <c r="EQ218" i="129"/>
  <c r="EZ226" i="129"/>
  <c r="EQ226" i="129"/>
  <c r="BK234" i="129"/>
  <c r="BB234" i="129"/>
  <c r="BK242" i="129"/>
  <c r="BB242" i="129"/>
  <c r="BK250" i="129"/>
  <c r="BB250" i="129"/>
  <c r="BK258" i="129"/>
  <c r="BB258" i="129"/>
  <c r="DV265" i="129"/>
  <c r="EZ289" i="129"/>
  <c r="EQ289" i="129"/>
  <c r="EQ321" i="129"/>
  <c r="EZ321" i="129"/>
  <c r="CJ390" i="129"/>
  <c r="CA390" i="129"/>
  <c r="DV216" i="129"/>
  <c r="CJ286" i="129"/>
  <c r="CA286" i="129"/>
  <c r="CJ318" i="129"/>
  <c r="CA318" i="129"/>
  <c r="DV397" i="129"/>
  <c r="DV244" i="129"/>
  <c r="DV260" i="129"/>
  <c r="EZ211" i="129"/>
  <c r="EQ211" i="129"/>
  <c r="EZ219" i="129"/>
  <c r="EQ219" i="129"/>
  <c r="EZ227" i="129"/>
  <c r="EQ227" i="129"/>
  <c r="FY235" i="129"/>
  <c r="FP235" i="129"/>
  <c r="FY243" i="129"/>
  <c r="FP243" i="129"/>
  <c r="FP251" i="129"/>
  <c r="FY251" i="129"/>
  <c r="FP259" i="129"/>
  <c r="FY259" i="129"/>
  <c r="DC270" i="129"/>
  <c r="DC298" i="129"/>
  <c r="DC330" i="129"/>
  <c r="DV275" i="129"/>
  <c r="DV291" i="129"/>
  <c r="DV307" i="129"/>
  <c r="DV323" i="129"/>
  <c r="EZ342" i="129"/>
  <c r="EQ342" i="129"/>
  <c r="FY266" i="129"/>
  <c r="FP266" i="129"/>
  <c r="FP274" i="129"/>
  <c r="FY274" i="129"/>
  <c r="FP282" i="129"/>
  <c r="FY282" i="129"/>
  <c r="FY290" i="129"/>
  <c r="FP290" i="129"/>
  <c r="FY298" i="129"/>
  <c r="FP298" i="129"/>
  <c r="FY306" i="129"/>
  <c r="FP306" i="129"/>
  <c r="FY314" i="129"/>
  <c r="FP314" i="129"/>
  <c r="FY322" i="129"/>
  <c r="FP322" i="129"/>
  <c r="FP330" i="129"/>
  <c r="FY330" i="129"/>
  <c r="BK358" i="129"/>
  <c r="BB358" i="129"/>
  <c r="DV434" i="129"/>
  <c r="DC271" i="129"/>
  <c r="DC279" i="129"/>
  <c r="DC287" i="129"/>
  <c r="DC295" i="129"/>
  <c r="DC303" i="129"/>
  <c r="DC311" i="129"/>
  <c r="DC319" i="129"/>
  <c r="DC327" i="129"/>
  <c r="FP349" i="129"/>
  <c r="FY349" i="129"/>
  <c r="DV379" i="129"/>
  <c r="EZ266" i="129"/>
  <c r="EQ266" i="129"/>
  <c r="EZ274" i="129"/>
  <c r="EQ274" i="129"/>
  <c r="EQ282" i="129"/>
  <c r="EZ282" i="129"/>
  <c r="EZ290" i="129"/>
  <c r="EQ290" i="129"/>
  <c r="EZ298" i="129"/>
  <c r="EQ298" i="129"/>
  <c r="EZ306" i="129"/>
  <c r="EQ306" i="129"/>
  <c r="EZ314" i="129"/>
  <c r="EQ314" i="129"/>
  <c r="EQ322" i="129"/>
  <c r="EZ322" i="129"/>
  <c r="EQ330" i="129"/>
  <c r="EZ330" i="129"/>
  <c r="DV357" i="129"/>
  <c r="FY425" i="129"/>
  <c r="FP425" i="129"/>
  <c r="DV268" i="129"/>
  <c r="DV284" i="129"/>
  <c r="DV300" i="129"/>
  <c r="DV316" i="129"/>
  <c r="EZ332" i="129"/>
  <c r="EQ332" i="129"/>
  <c r="BK356" i="129"/>
  <c r="BB356" i="129"/>
  <c r="BK281" i="129"/>
  <c r="BB281" i="129"/>
  <c r="BK289" i="129"/>
  <c r="BB289" i="129"/>
  <c r="BK297" i="129"/>
  <c r="BB297" i="129"/>
  <c r="BK305" i="129"/>
  <c r="BB305" i="129"/>
  <c r="BK313" i="129"/>
  <c r="BB313" i="129"/>
  <c r="BK321" i="129"/>
  <c r="BB321" i="129"/>
  <c r="BK329" i="129"/>
  <c r="BB329" i="129"/>
  <c r="FP343" i="129"/>
  <c r="FY343" i="129"/>
  <c r="BK366" i="129"/>
  <c r="BB366" i="129"/>
  <c r="FP409" i="129"/>
  <c r="FY409" i="129"/>
  <c r="EZ354" i="129"/>
  <c r="EQ354" i="129"/>
  <c r="BK370" i="129"/>
  <c r="BB370" i="129"/>
  <c r="BK378" i="129"/>
  <c r="BB378" i="129"/>
  <c r="BK386" i="129"/>
  <c r="BB386" i="129"/>
  <c r="BK394" i="129"/>
  <c r="BB394" i="129"/>
  <c r="FP419" i="129"/>
  <c r="FY419" i="129"/>
  <c r="DV455" i="129"/>
  <c r="EZ335" i="129"/>
  <c r="EQ335" i="129"/>
  <c r="EQ360" i="129"/>
  <c r="EZ360" i="129"/>
  <c r="EQ368" i="129"/>
  <c r="EZ368" i="129"/>
  <c r="BK405" i="129"/>
  <c r="BB405" i="129"/>
  <c r="EZ444" i="129"/>
  <c r="EQ444" i="129"/>
  <c r="EQ341" i="129"/>
  <c r="EZ341" i="129"/>
  <c r="EZ349" i="129"/>
  <c r="EQ349" i="129"/>
  <c r="DV362" i="129"/>
  <c r="CJ373" i="129"/>
  <c r="CA373" i="129"/>
  <c r="CJ381" i="129"/>
  <c r="CA381" i="129"/>
  <c r="CJ389" i="129"/>
  <c r="CA389" i="129"/>
  <c r="CJ397" i="129"/>
  <c r="CA397" i="129"/>
  <c r="BK431" i="129"/>
  <c r="BB431" i="129"/>
  <c r="BK476" i="129"/>
  <c r="BB476" i="129"/>
  <c r="BK334" i="129"/>
  <c r="BB334" i="129"/>
  <c r="DV345" i="129"/>
  <c r="FP363" i="129"/>
  <c r="FY363" i="129"/>
  <c r="DV376" i="129"/>
  <c r="DV392" i="129"/>
  <c r="DV420" i="129"/>
  <c r="DC335" i="129"/>
  <c r="FP342" i="129"/>
  <c r="FY342" i="129"/>
  <c r="FY350" i="129"/>
  <c r="FP350" i="129"/>
  <c r="BK383" i="129"/>
  <c r="BB383" i="129"/>
  <c r="BK391" i="129"/>
  <c r="BB391" i="129"/>
  <c r="BK403" i="129"/>
  <c r="BB403" i="129"/>
  <c r="EQ440" i="129"/>
  <c r="EZ440" i="129"/>
  <c r="FY496" i="129"/>
  <c r="FP496" i="129"/>
  <c r="EQ338" i="129"/>
  <c r="EZ338" i="129"/>
  <c r="EQ357" i="129"/>
  <c r="EZ357" i="129"/>
  <c r="EP19" i="129"/>
  <c r="EQ19" i="129" s="1"/>
  <c r="EQ365" i="129"/>
  <c r="EZ365" i="129"/>
  <c r="DV440" i="129"/>
  <c r="DC402" i="129"/>
  <c r="DC410" i="129"/>
  <c r="DC418" i="129"/>
  <c r="DC426" i="129"/>
  <c r="DC434" i="129"/>
  <c r="DV444" i="129"/>
  <c r="BK454" i="129"/>
  <c r="BB454" i="129"/>
  <c r="EZ403" i="129"/>
  <c r="EQ403" i="129"/>
  <c r="EQ411" i="129"/>
  <c r="EZ411" i="129"/>
  <c r="EQ419" i="129"/>
  <c r="EZ419" i="129"/>
  <c r="EZ427" i="129"/>
  <c r="EQ427" i="129"/>
  <c r="EZ435" i="129"/>
  <c r="EQ435" i="129"/>
  <c r="FP443" i="129"/>
  <c r="FY443" i="129"/>
  <c r="FP470" i="129"/>
  <c r="FY470" i="129"/>
  <c r="BK514" i="129"/>
  <c r="BB514" i="129"/>
  <c r="DV401" i="129"/>
  <c r="DV417" i="129"/>
  <c r="DV433" i="129"/>
  <c r="BK451" i="129"/>
  <c r="BB451" i="129"/>
  <c r="DC467" i="129"/>
  <c r="DV527" i="129"/>
  <c r="FY400" i="129"/>
  <c r="FP400" i="129"/>
  <c r="FY408" i="129"/>
  <c r="FP408" i="129"/>
  <c r="FP416" i="129"/>
  <c r="FY416" i="129"/>
  <c r="FP424" i="129"/>
  <c r="FY424" i="129"/>
  <c r="FY432" i="129"/>
  <c r="FP432" i="129"/>
  <c r="CJ442" i="129"/>
  <c r="CA442" i="129"/>
  <c r="FP468" i="129"/>
  <c r="FY468" i="129"/>
  <c r="DC491" i="129"/>
  <c r="DC399" i="129"/>
  <c r="DC407" i="129"/>
  <c r="DC415" i="129"/>
  <c r="DC423" i="129"/>
  <c r="DC431" i="129"/>
  <c r="FY438" i="129"/>
  <c r="FP438" i="129"/>
  <c r="CJ450" i="129"/>
  <c r="CA450" i="129"/>
  <c r="DC465" i="129"/>
  <c r="FY528" i="129"/>
  <c r="FP528" i="129"/>
  <c r="CJ401" i="129"/>
  <c r="CA401" i="129"/>
  <c r="CJ409" i="129"/>
  <c r="CA409" i="129"/>
  <c r="CJ417" i="129"/>
  <c r="CA417" i="129"/>
  <c r="CJ425" i="129"/>
  <c r="CA425" i="129"/>
  <c r="CJ433" i="129"/>
  <c r="CA433" i="129"/>
  <c r="FP440" i="129"/>
  <c r="FY440" i="129"/>
  <c r="DV449" i="129"/>
  <c r="BK486" i="129"/>
  <c r="BB486" i="129"/>
  <c r="FP506" i="129"/>
  <c r="FY506" i="129"/>
  <c r="CJ534" i="129"/>
  <c r="CA534" i="129"/>
  <c r="CJ469" i="129"/>
  <c r="CA469" i="129"/>
  <c r="CJ485" i="129"/>
  <c r="CA485" i="129"/>
  <c r="CJ501" i="129"/>
  <c r="CA501" i="129"/>
  <c r="CJ509" i="129"/>
  <c r="CA509" i="129"/>
  <c r="CJ517" i="129"/>
  <c r="CA517" i="129"/>
  <c r="EZ543" i="129"/>
  <c r="EQ543" i="129"/>
  <c r="FY463" i="129"/>
  <c r="FP463" i="129"/>
  <c r="DV476" i="129"/>
  <c r="DV492" i="129"/>
  <c r="DV508" i="129"/>
  <c r="EZ522" i="129"/>
  <c r="EQ522" i="129"/>
  <c r="EZ530" i="129"/>
  <c r="EQ530" i="129"/>
  <c r="BK471" i="129"/>
  <c r="BB471" i="129"/>
  <c r="BK479" i="129"/>
  <c r="BB479" i="129"/>
  <c r="BK487" i="129"/>
  <c r="BB487" i="129"/>
  <c r="BK495" i="129"/>
  <c r="BB495" i="129"/>
  <c r="BK503" i="129"/>
  <c r="BB503" i="129"/>
  <c r="BK511" i="129"/>
  <c r="BB511" i="129"/>
  <c r="DV532" i="129"/>
  <c r="FY538" i="129"/>
  <c r="FP538" i="129"/>
  <c r="EZ459" i="129"/>
  <c r="EQ459" i="129"/>
  <c r="DC468" i="129"/>
  <c r="DC476" i="129"/>
  <c r="DC484" i="129"/>
  <c r="DC492" i="129"/>
  <c r="DC500" i="129"/>
  <c r="DC508" i="129"/>
  <c r="DC516" i="129"/>
  <c r="FP523" i="129"/>
  <c r="FY523" i="129"/>
  <c r="EZ467" i="129"/>
  <c r="EQ467" i="129"/>
  <c r="EZ475" i="129"/>
  <c r="EQ475" i="129"/>
  <c r="EQ483" i="129"/>
  <c r="EZ483" i="129"/>
  <c r="EZ491" i="129"/>
  <c r="EQ491" i="129"/>
  <c r="EZ499" i="129"/>
  <c r="EQ499" i="129"/>
  <c r="EQ507" i="129"/>
  <c r="EZ507" i="129"/>
  <c r="EZ515" i="129"/>
  <c r="EQ515" i="129"/>
  <c r="BK462" i="129"/>
  <c r="BB462" i="129"/>
  <c r="DV471" i="129"/>
  <c r="DV487" i="129"/>
  <c r="DV503" i="129"/>
  <c r="CJ528" i="129"/>
  <c r="CA528" i="129"/>
  <c r="FY535" i="129"/>
  <c r="FP535" i="129"/>
  <c r="FB507" i="129" l="1"/>
  <c r="FC507" i="129" s="1"/>
  <c r="FA507" i="129"/>
  <c r="EC444" i="129"/>
  <c r="ED444" i="129" s="1"/>
  <c r="EB444" i="129"/>
  <c r="FB332" i="129"/>
  <c r="FC332" i="129" s="1"/>
  <c r="FA332" i="129"/>
  <c r="DJ279" i="129"/>
  <c r="DK279" i="129" s="1"/>
  <c r="DI279" i="129"/>
  <c r="GA535" i="129"/>
  <c r="GB535" i="129" s="1"/>
  <c r="FZ535" i="129"/>
  <c r="EC532" i="129"/>
  <c r="ED532" i="129" s="1"/>
  <c r="EB532" i="129"/>
  <c r="BM487" i="129"/>
  <c r="BN487" i="129" s="1"/>
  <c r="BS487" i="129" s="1"/>
  <c r="BT487" i="129" s="1"/>
  <c r="BL487" i="129"/>
  <c r="CL469" i="129"/>
  <c r="CM469" i="129" s="1"/>
  <c r="CR469" i="129" s="1"/>
  <c r="CS469" i="129" s="1"/>
  <c r="FI469" i="129" s="1"/>
  <c r="CK469" i="129"/>
  <c r="CQ469" i="129" s="1"/>
  <c r="EC401" i="129"/>
  <c r="ED401" i="129" s="1"/>
  <c r="EB401" i="129"/>
  <c r="FZ419" i="129"/>
  <c r="GA419" i="129"/>
  <c r="GB419" i="129" s="1"/>
  <c r="FB290" i="129"/>
  <c r="FC290" i="129" s="1"/>
  <c r="FA290" i="129"/>
  <c r="GA266" i="129"/>
  <c r="GB266" i="129" s="1"/>
  <c r="FZ266" i="129"/>
  <c r="AO329" i="129"/>
  <c r="CL390" i="129"/>
  <c r="CM390" i="129" s="1"/>
  <c r="CR390" i="129" s="1"/>
  <c r="CS390" i="129" s="1"/>
  <c r="FI390" i="129" s="1"/>
  <c r="CK390" i="129"/>
  <c r="CQ390" i="129" s="1"/>
  <c r="CL247" i="129"/>
  <c r="CM247" i="129" s="1"/>
  <c r="CR247" i="129" s="1"/>
  <c r="CS247" i="129" s="1"/>
  <c r="FI247" i="129" s="1"/>
  <c r="CK247" i="129"/>
  <c r="CQ247" i="129" s="1"/>
  <c r="CL103" i="129"/>
  <c r="CM103" i="129" s="1"/>
  <c r="CR103" i="129" s="1"/>
  <c r="CS103" i="129" s="1"/>
  <c r="FI103" i="129" s="1"/>
  <c r="CK103" i="129"/>
  <c r="CQ103" i="129" s="1"/>
  <c r="CL165" i="129"/>
  <c r="CM165" i="129" s="1"/>
  <c r="CR165" i="129" s="1"/>
  <c r="CS165" i="129" s="1"/>
  <c r="FI165" i="129" s="1"/>
  <c r="CK165" i="129"/>
  <c r="CQ165" i="129" s="1"/>
  <c r="BM210" i="129"/>
  <c r="BN210" i="129" s="1"/>
  <c r="BS210" i="129" s="1"/>
  <c r="BT210" i="129" s="1"/>
  <c r="BL210" i="129"/>
  <c r="FB263" i="129"/>
  <c r="FC263" i="129" s="1"/>
  <c r="FA263" i="129"/>
  <c r="AO65" i="129"/>
  <c r="AM65" i="129"/>
  <c r="FA191" i="129"/>
  <c r="FB191" i="129"/>
  <c r="FC191" i="129" s="1"/>
  <c r="BM67" i="129"/>
  <c r="BN67" i="129" s="1"/>
  <c r="BS67" i="129" s="1"/>
  <c r="BT67" i="129" s="1"/>
  <c r="BL67" i="129"/>
  <c r="CL466" i="129"/>
  <c r="CM466" i="129" s="1"/>
  <c r="CR466" i="129" s="1"/>
  <c r="CS466" i="129" s="1"/>
  <c r="FI466" i="129" s="1"/>
  <c r="CK466" i="129"/>
  <c r="CQ466" i="129" s="1"/>
  <c r="DJ462" i="129"/>
  <c r="DK462" i="129" s="1"/>
  <c r="DI462" i="129"/>
  <c r="FA508" i="129"/>
  <c r="FB508" i="129"/>
  <c r="FC508" i="129" s="1"/>
  <c r="FB476" i="129"/>
  <c r="FC476" i="129" s="1"/>
  <c r="FA476" i="129"/>
  <c r="FB400" i="129"/>
  <c r="FC400" i="129" s="1"/>
  <c r="FA400" i="129"/>
  <c r="GA508" i="129"/>
  <c r="GB508" i="129" s="1"/>
  <c r="FZ508" i="129"/>
  <c r="BM443" i="129"/>
  <c r="BN443" i="129" s="1"/>
  <c r="BS443" i="129" s="1"/>
  <c r="BT443" i="129" s="1"/>
  <c r="BL443" i="129"/>
  <c r="CL364" i="129"/>
  <c r="CM364" i="129" s="1"/>
  <c r="CR364" i="129" s="1"/>
  <c r="CS364" i="129" s="1"/>
  <c r="FI364" i="129" s="1"/>
  <c r="CK364" i="129"/>
  <c r="CQ364" i="129" s="1"/>
  <c r="FZ381" i="129"/>
  <c r="GA381" i="129"/>
  <c r="GB381" i="129" s="1"/>
  <c r="BM350" i="129"/>
  <c r="BN350" i="129" s="1"/>
  <c r="BS350" i="129" s="1"/>
  <c r="BT350" i="129" s="1"/>
  <c r="BL350" i="129"/>
  <c r="DI391" i="129"/>
  <c r="DJ391" i="129"/>
  <c r="DK391" i="129" s="1"/>
  <c r="DJ350" i="129"/>
  <c r="DK350" i="129" s="1"/>
  <c r="DI350" i="129"/>
  <c r="BM411" i="129"/>
  <c r="BN411" i="129" s="1"/>
  <c r="BS411" i="129" s="1"/>
  <c r="BT411" i="129" s="1"/>
  <c r="BL411" i="129"/>
  <c r="GA279" i="129"/>
  <c r="GB279" i="129" s="1"/>
  <c r="FZ279" i="129"/>
  <c r="EC314" i="129"/>
  <c r="ED314" i="129" s="1"/>
  <c r="EB314" i="129"/>
  <c r="EC418" i="129"/>
  <c r="ED418" i="129" s="1"/>
  <c r="EB418" i="129"/>
  <c r="CL313" i="129"/>
  <c r="CM313" i="129" s="1"/>
  <c r="CR313" i="129" s="1"/>
  <c r="CS313" i="129" s="1"/>
  <c r="FI313" i="129" s="1"/>
  <c r="CK313" i="129"/>
  <c r="CQ313" i="129" s="1"/>
  <c r="CL281" i="129"/>
  <c r="CM281" i="129" s="1"/>
  <c r="CR281" i="129" s="1"/>
  <c r="CS281" i="129" s="1"/>
  <c r="FI281" i="129" s="1"/>
  <c r="CK281" i="129"/>
  <c r="CQ281" i="129" s="1"/>
  <c r="EC340" i="129"/>
  <c r="ED340" i="129" s="1"/>
  <c r="EB340" i="129"/>
  <c r="AO302" i="129"/>
  <c r="AO270" i="129"/>
  <c r="BM322" i="129"/>
  <c r="BN322" i="129" s="1"/>
  <c r="BS322" i="129" s="1"/>
  <c r="BT322" i="129" s="1"/>
  <c r="BL322" i="129"/>
  <c r="BM290" i="129"/>
  <c r="BN290" i="129" s="1"/>
  <c r="BS290" i="129" s="1"/>
  <c r="BT290" i="129" s="1"/>
  <c r="BL290" i="129"/>
  <c r="EC289" i="129"/>
  <c r="ED289" i="129" s="1"/>
  <c r="EB289" i="129"/>
  <c r="BM235" i="129"/>
  <c r="BN235" i="129" s="1"/>
  <c r="BS235" i="129" s="1"/>
  <c r="BT235" i="129" s="1"/>
  <c r="BL235" i="129"/>
  <c r="CL324" i="129"/>
  <c r="CM324" i="129" s="1"/>
  <c r="CR324" i="129" s="1"/>
  <c r="CS324" i="129" s="1"/>
  <c r="FI324" i="129" s="1"/>
  <c r="CK324" i="129"/>
  <c r="CQ324" i="129" s="1"/>
  <c r="DJ230" i="129"/>
  <c r="DK230" i="129" s="1"/>
  <c r="DI230" i="129"/>
  <c r="AO283" i="129"/>
  <c r="DJ239" i="129"/>
  <c r="DK239" i="129" s="1"/>
  <c r="DI239" i="129"/>
  <c r="CL217" i="129"/>
  <c r="CM217" i="129" s="1"/>
  <c r="CR217" i="129" s="1"/>
  <c r="CS217" i="129" s="1"/>
  <c r="FI217" i="129" s="1"/>
  <c r="CK217" i="129"/>
  <c r="CQ217" i="129" s="1"/>
  <c r="AO216" i="129"/>
  <c r="FZ183" i="129"/>
  <c r="GA183" i="129"/>
  <c r="GB183" i="129" s="1"/>
  <c r="GA151" i="129"/>
  <c r="GB151" i="129" s="1"/>
  <c r="FZ151" i="129"/>
  <c r="CL115" i="129"/>
  <c r="CM115" i="129" s="1"/>
  <c r="CR115" i="129" s="1"/>
  <c r="CS115" i="129" s="1"/>
  <c r="FI115" i="129" s="1"/>
  <c r="CK115" i="129"/>
  <c r="CQ115" i="129" s="1"/>
  <c r="CL264" i="129"/>
  <c r="CM264" i="129" s="1"/>
  <c r="CR264" i="129" s="1"/>
  <c r="CS264" i="129" s="1"/>
  <c r="FI264" i="129" s="1"/>
  <c r="CK264" i="129"/>
  <c r="CQ264" i="129" s="1"/>
  <c r="EC128" i="129"/>
  <c r="ED128" i="129" s="1"/>
  <c r="EB128" i="129"/>
  <c r="DJ240" i="129"/>
  <c r="DK240" i="129" s="1"/>
  <c r="DI240" i="129"/>
  <c r="FB188" i="129"/>
  <c r="FC188" i="129" s="1"/>
  <c r="FA188" i="129"/>
  <c r="FB156" i="129"/>
  <c r="FC156" i="129" s="1"/>
  <c r="FA156" i="129"/>
  <c r="DJ124" i="129"/>
  <c r="DK124" i="129" s="1"/>
  <c r="DI124" i="129"/>
  <c r="DI91" i="129"/>
  <c r="DJ91" i="129"/>
  <c r="DK91" i="129" s="1"/>
  <c r="AO265" i="129"/>
  <c r="GA200" i="129"/>
  <c r="GB200" i="129" s="1"/>
  <c r="FZ200" i="129"/>
  <c r="FZ168" i="129"/>
  <c r="GA168" i="129"/>
  <c r="GB168" i="129" s="1"/>
  <c r="BM229" i="129"/>
  <c r="BN229" i="129" s="1"/>
  <c r="BS229" i="129" s="1"/>
  <c r="BT229" i="129" s="1"/>
  <c r="BL229" i="129"/>
  <c r="GA61" i="129"/>
  <c r="GB61" i="129" s="1"/>
  <c r="FZ61" i="129"/>
  <c r="FB29" i="129"/>
  <c r="FC29" i="129" s="1"/>
  <c r="FA29" i="129"/>
  <c r="CL148" i="129"/>
  <c r="CM148" i="129" s="1"/>
  <c r="CR148" i="129" s="1"/>
  <c r="CS148" i="129" s="1"/>
  <c r="FI148" i="129" s="1"/>
  <c r="CK148" i="129"/>
  <c r="CQ148" i="129" s="1"/>
  <c r="FB70" i="129"/>
  <c r="FB20" i="129" s="1"/>
  <c r="EZ20" i="129"/>
  <c r="FA20" i="129" s="1"/>
  <c r="DI38" i="129"/>
  <c r="DJ38" i="129"/>
  <c r="DK38" i="129" s="1"/>
  <c r="AO38" i="129"/>
  <c r="AM38" i="129"/>
  <c r="DJ284" i="129"/>
  <c r="DK284" i="129" s="1"/>
  <c r="DI284" i="129"/>
  <c r="AO74" i="129"/>
  <c r="BM41" i="129"/>
  <c r="BN41" i="129" s="1"/>
  <c r="BS41" i="129" s="1"/>
  <c r="BT41" i="129" s="1"/>
  <c r="BL41" i="129"/>
  <c r="DI125" i="129"/>
  <c r="DJ125" i="129"/>
  <c r="DK125" i="129" s="1"/>
  <c r="EB44" i="129"/>
  <c r="EC44" i="129"/>
  <c r="ED44" i="129" s="1"/>
  <c r="GA60" i="129"/>
  <c r="GB60" i="129" s="1"/>
  <c r="FZ60" i="129"/>
  <c r="EB77" i="129"/>
  <c r="EC77" i="129"/>
  <c r="ED77" i="129" s="1"/>
  <c r="FB38" i="129"/>
  <c r="FC38" i="129" s="1"/>
  <c r="FA38" i="129"/>
  <c r="AO32" i="129"/>
  <c r="AM32" i="129"/>
  <c r="CL274" i="129"/>
  <c r="CM274" i="129" s="1"/>
  <c r="CR274" i="129" s="1"/>
  <c r="CS274" i="129" s="1"/>
  <c r="FI274" i="129" s="1"/>
  <c r="CK274" i="129"/>
  <c r="CQ274" i="129" s="1"/>
  <c r="AO191" i="129"/>
  <c r="AO159" i="129"/>
  <c r="AO127" i="129"/>
  <c r="GA65" i="129"/>
  <c r="GB65" i="129" s="1"/>
  <c r="FZ65" i="129"/>
  <c r="FB513" i="129"/>
  <c r="FC513" i="129" s="1"/>
  <c r="FA513" i="129"/>
  <c r="DJ482" i="129"/>
  <c r="DK482" i="129" s="1"/>
  <c r="DI482" i="129"/>
  <c r="BM509" i="129"/>
  <c r="BN509" i="129" s="1"/>
  <c r="BS509" i="129" s="1"/>
  <c r="BT509" i="129" s="1"/>
  <c r="BL509" i="129"/>
  <c r="AO461" i="129"/>
  <c r="EB488" i="129"/>
  <c r="EC488" i="129"/>
  <c r="ED488" i="129" s="1"/>
  <c r="AO524" i="129"/>
  <c r="CL491" i="129"/>
  <c r="CM491" i="129" s="1"/>
  <c r="CR491" i="129" s="1"/>
  <c r="CS491" i="129" s="1"/>
  <c r="FI491" i="129" s="1"/>
  <c r="CK491" i="129"/>
  <c r="CQ491" i="129" s="1"/>
  <c r="GA446" i="129"/>
  <c r="GB446" i="129" s="1"/>
  <c r="FZ446" i="129"/>
  <c r="CL415" i="129"/>
  <c r="CM415" i="129" s="1"/>
  <c r="CR415" i="129" s="1"/>
  <c r="CS415" i="129" s="1"/>
  <c r="FI415" i="129" s="1"/>
  <c r="CK415" i="129"/>
  <c r="CQ415" i="129" s="1"/>
  <c r="CL448" i="129"/>
  <c r="CM448" i="129" s="1"/>
  <c r="CR448" i="129" s="1"/>
  <c r="CS448" i="129" s="1"/>
  <c r="FI448" i="129" s="1"/>
  <c r="CK448" i="129"/>
  <c r="CQ448" i="129" s="1"/>
  <c r="DJ413" i="129"/>
  <c r="DK413" i="129" s="1"/>
  <c r="DI413" i="129"/>
  <c r="AO514" i="129"/>
  <c r="AO466" i="129"/>
  <c r="AO468" i="129"/>
  <c r="DI424" i="129"/>
  <c r="DJ424" i="129"/>
  <c r="DK424" i="129" s="1"/>
  <c r="EC424" i="129"/>
  <c r="ED424" i="129" s="1"/>
  <c r="EB424" i="129"/>
  <c r="AO371" i="129"/>
  <c r="BM435" i="129"/>
  <c r="BN435" i="129" s="1"/>
  <c r="BS435" i="129" s="1"/>
  <c r="BT435" i="129" s="1"/>
  <c r="BL435" i="129"/>
  <c r="BM373" i="129"/>
  <c r="BN373" i="129" s="1"/>
  <c r="BS373" i="129" s="1"/>
  <c r="BT373" i="129" s="1"/>
  <c r="BL373" i="129"/>
  <c r="EC358" i="129"/>
  <c r="ED358" i="129" s="1"/>
  <c r="EB358" i="129"/>
  <c r="EC393" i="129"/>
  <c r="ED393" i="129" s="1"/>
  <c r="EB393" i="129"/>
  <c r="EB328" i="129"/>
  <c r="EC328" i="129"/>
  <c r="ED328" i="129" s="1"/>
  <c r="FZ265" i="129"/>
  <c r="GA265" i="129"/>
  <c r="GB265" i="129" s="1"/>
  <c r="FB280" i="129"/>
  <c r="FC280" i="129" s="1"/>
  <c r="FA280" i="129"/>
  <c r="EC287" i="129"/>
  <c r="ED287" i="129" s="1"/>
  <c r="EB287" i="129"/>
  <c r="DJ266" i="129"/>
  <c r="DK266" i="129" s="1"/>
  <c r="DI266" i="129"/>
  <c r="FB307" i="129"/>
  <c r="FC307" i="129" s="1"/>
  <c r="FA307" i="129"/>
  <c r="EC174" i="129"/>
  <c r="ED174" i="129" s="1"/>
  <c r="EB174" i="129"/>
  <c r="FZ78" i="129"/>
  <c r="GA78" i="129"/>
  <c r="GB78" i="129" s="1"/>
  <c r="EC175" i="129"/>
  <c r="ED175" i="129" s="1"/>
  <c r="EB175" i="129"/>
  <c r="GA117" i="129"/>
  <c r="GB117" i="129" s="1"/>
  <c r="FZ117" i="129"/>
  <c r="CL28" i="129"/>
  <c r="CK28" i="129"/>
  <c r="CQ28" i="129" s="1"/>
  <c r="CJ15" i="129"/>
  <c r="CK15" i="129" s="1"/>
  <c r="CQ15" i="129" s="1"/>
  <c r="BM214" i="129"/>
  <c r="BN214" i="129" s="1"/>
  <c r="BS214" i="129" s="1"/>
  <c r="BT214" i="129" s="1"/>
  <c r="BL214" i="129"/>
  <c r="CL146" i="129"/>
  <c r="CM146" i="129" s="1"/>
  <c r="CR146" i="129" s="1"/>
  <c r="CS146" i="129" s="1"/>
  <c r="FI146" i="129" s="1"/>
  <c r="CK146" i="129"/>
  <c r="CQ146" i="129" s="1"/>
  <c r="CL69" i="129"/>
  <c r="CM69" i="129" s="1"/>
  <c r="CR69" i="129" s="1"/>
  <c r="CS69" i="129" s="1"/>
  <c r="FI69" i="129" s="1"/>
  <c r="CK69" i="129"/>
  <c r="CQ69" i="129" s="1"/>
  <c r="AO37" i="129"/>
  <c r="AM37" i="129"/>
  <c r="AO36" i="129"/>
  <c r="AM36" i="129"/>
  <c r="BM230" i="129"/>
  <c r="BN230" i="129" s="1"/>
  <c r="BS230" i="129" s="1"/>
  <c r="BT230" i="129" s="1"/>
  <c r="BL230" i="129"/>
  <c r="DJ150" i="129"/>
  <c r="DK150" i="129" s="1"/>
  <c r="DI150" i="129"/>
  <c r="DJ73" i="129"/>
  <c r="DK73" i="129" s="1"/>
  <c r="DI73" i="129"/>
  <c r="GA39" i="129"/>
  <c r="GB39" i="129" s="1"/>
  <c r="FZ39" i="129"/>
  <c r="CL119" i="129"/>
  <c r="CM119" i="129" s="1"/>
  <c r="CR119" i="129" s="1"/>
  <c r="CS119" i="129" s="1"/>
  <c r="FI119" i="129" s="1"/>
  <c r="CK119" i="129"/>
  <c r="CQ119" i="129" s="1"/>
  <c r="DJ145" i="129"/>
  <c r="DK145" i="129" s="1"/>
  <c r="DI145" i="129"/>
  <c r="GA88" i="129"/>
  <c r="GB88" i="129" s="1"/>
  <c r="FZ88" i="129"/>
  <c r="AO190" i="129"/>
  <c r="AO158" i="129"/>
  <c r="AO126" i="129"/>
  <c r="BM63" i="129"/>
  <c r="BN63" i="129" s="1"/>
  <c r="BS63" i="129" s="1"/>
  <c r="BT63" i="129" s="1"/>
  <c r="BL63" i="129"/>
  <c r="EC497" i="129"/>
  <c r="ED497" i="129" s="1"/>
  <c r="EB497" i="129"/>
  <c r="CL480" i="129"/>
  <c r="CM480" i="129" s="1"/>
  <c r="CR480" i="129" s="1"/>
  <c r="CS480" i="129" s="1"/>
  <c r="FI480" i="129" s="1"/>
  <c r="CK480" i="129"/>
  <c r="CQ480" i="129" s="1"/>
  <c r="BM529" i="129"/>
  <c r="BN529" i="129" s="1"/>
  <c r="BS529" i="129" s="1"/>
  <c r="BT529" i="129" s="1"/>
  <c r="BL529" i="129"/>
  <c r="AO489" i="129"/>
  <c r="AO536" i="129"/>
  <c r="GA499" i="129"/>
  <c r="GB499" i="129" s="1"/>
  <c r="FZ499" i="129"/>
  <c r="GA467" i="129"/>
  <c r="GB467" i="129" s="1"/>
  <c r="FZ467" i="129"/>
  <c r="BM461" i="129"/>
  <c r="BN461" i="129" s="1"/>
  <c r="BS461" i="129" s="1"/>
  <c r="BT461" i="129" s="1"/>
  <c r="BL461" i="129"/>
  <c r="FB498" i="129"/>
  <c r="FC498" i="129" s="1"/>
  <c r="FA498" i="129"/>
  <c r="BM446" i="129"/>
  <c r="BN446" i="129" s="1"/>
  <c r="BS446" i="129" s="1"/>
  <c r="BT446" i="129" s="1"/>
  <c r="BL446" i="129"/>
  <c r="AO420" i="129"/>
  <c r="BM504" i="129"/>
  <c r="BN504" i="129" s="1"/>
  <c r="BS504" i="129" s="1"/>
  <c r="BT504" i="129" s="1"/>
  <c r="BL504" i="129"/>
  <c r="BM406" i="129"/>
  <c r="BN406" i="129" s="1"/>
  <c r="BS406" i="129" s="1"/>
  <c r="BT406" i="129" s="1"/>
  <c r="BL406" i="129"/>
  <c r="CL440" i="129"/>
  <c r="CM440" i="129" s="1"/>
  <c r="CR440" i="129" s="1"/>
  <c r="CS440" i="129" s="1"/>
  <c r="FI440" i="129" s="1"/>
  <c r="CK440" i="129"/>
  <c r="CQ440" i="129" s="1"/>
  <c r="BM506" i="129"/>
  <c r="BN506" i="129" s="1"/>
  <c r="BS506" i="129" s="1"/>
  <c r="BT506" i="129" s="1"/>
  <c r="BL506" i="129"/>
  <c r="CL432" i="129"/>
  <c r="CM432" i="129" s="1"/>
  <c r="CR432" i="129" s="1"/>
  <c r="CS432" i="129" s="1"/>
  <c r="FI432" i="129" s="1"/>
  <c r="CK432" i="129"/>
  <c r="CQ432" i="129" s="1"/>
  <c r="CL400" i="129"/>
  <c r="CM400" i="129" s="1"/>
  <c r="CR400" i="129" s="1"/>
  <c r="CS400" i="129" s="1"/>
  <c r="FI400" i="129" s="1"/>
  <c r="CK400" i="129"/>
  <c r="CQ400" i="129" s="1"/>
  <c r="AO431" i="129"/>
  <c r="AO399" i="129"/>
  <c r="DJ343" i="129"/>
  <c r="DK343" i="129" s="1"/>
  <c r="DI343" i="129"/>
  <c r="GA395" i="129"/>
  <c r="GB395" i="129" s="1"/>
  <c r="FZ395" i="129"/>
  <c r="BM361" i="129"/>
  <c r="BN361" i="129" s="1"/>
  <c r="BS361" i="129" s="1"/>
  <c r="BT361" i="129" s="1"/>
  <c r="BL361" i="129"/>
  <c r="BM415" i="129"/>
  <c r="BN415" i="129" s="1"/>
  <c r="BS415" i="129" s="1"/>
  <c r="BT415" i="129" s="1"/>
  <c r="BL415" i="129"/>
  <c r="EC432" i="129"/>
  <c r="ED432" i="129" s="1"/>
  <c r="EB432" i="129"/>
  <c r="DJ373" i="129"/>
  <c r="DK373" i="129" s="1"/>
  <c r="DI373" i="129"/>
  <c r="FZ390" i="129"/>
  <c r="GA390" i="129"/>
  <c r="GB390" i="129" s="1"/>
  <c r="DJ359" i="129"/>
  <c r="DK359" i="129" s="1"/>
  <c r="DI359" i="129"/>
  <c r="EC383" i="129"/>
  <c r="ED383" i="129" s="1"/>
  <c r="EB383" i="129"/>
  <c r="FZ347" i="129"/>
  <c r="GA347" i="129"/>
  <c r="GB347" i="129" s="1"/>
  <c r="EB269" i="129"/>
  <c r="EC269" i="129"/>
  <c r="ED269" i="129" s="1"/>
  <c r="DJ310" i="129"/>
  <c r="DK310" i="129" s="1"/>
  <c r="DI310" i="129"/>
  <c r="EB261" i="129"/>
  <c r="EC261" i="129"/>
  <c r="ED261" i="129" s="1"/>
  <c r="FZ125" i="129"/>
  <c r="GA125" i="129"/>
  <c r="GB125" i="129" s="1"/>
  <c r="FB92" i="129"/>
  <c r="FC92" i="129" s="1"/>
  <c r="FA92" i="129"/>
  <c r="DJ122" i="129"/>
  <c r="DK122" i="129" s="1"/>
  <c r="DI122" i="129"/>
  <c r="EC189" i="129"/>
  <c r="ED189" i="129" s="1"/>
  <c r="EB189" i="129"/>
  <c r="FB250" i="129"/>
  <c r="FC250" i="129" s="1"/>
  <c r="FA250" i="129"/>
  <c r="CL160" i="129"/>
  <c r="CM160" i="129" s="1"/>
  <c r="CR160" i="129" s="1"/>
  <c r="CS160" i="129" s="1"/>
  <c r="FI160" i="129" s="1"/>
  <c r="CK160" i="129"/>
  <c r="CQ160" i="129" s="1"/>
  <c r="DJ44" i="129"/>
  <c r="DK44" i="129" s="1"/>
  <c r="DI44" i="129"/>
  <c r="GA38" i="129"/>
  <c r="GB38" i="129" s="1"/>
  <c r="FZ38" i="129"/>
  <c r="DI180" i="129"/>
  <c r="DJ180" i="129"/>
  <c r="DK180" i="129" s="1"/>
  <c r="FB116" i="129"/>
  <c r="FC116" i="129" s="1"/>
  <c r="FA116" i="129"/>
  <c r="BM55" i="129"/>
  <c r="BN55" i="129" s="1"/>
  <c r="BS55" i="129" s="1"/>
  <c r="BT55" i="129" s="1"/>
  <c r="BL55" i="129"/>
  <c r="AO82" i="129"/>
  <c r="EC371" i="129"/>
  <c r="ED371" i="129" s="1"/>
  <c r="EB371" i="129"/>
  <c r="GA66" i="129"/>
  <c r="GB66" i="129" s="1"/>
  <c r="FZ66" i="129"/>
  <c r="BM28" i="129"/>
  <c r="BL28" i="129"/>
  <c r="BK15" i="129"/>
  <c r="BL15" i="129" s="1"/>
  <c r="FB147" i="129"/>
  <c r="FC147" i="129" s="1"/>
  <c r="FA147" i="129"/>
  <c r="BM77" i="129"/>
  <c r="BN77" i="129" s="1"/>
  <c r="BS77" i="129" s="1"/>
  <c r="BT77" i="129" s="1"/>
  <c r="BL77" i="129"/>
  <c r="DJ170" i="129"/>
  <c r="DK170" i="129" s="1"/>
  <c r="DI170" i="129"/>
  <c r="AO100" i="129"/>
  <c r="BM103" i="129"/>
  <c r="BN103" i="129" s="1"/>
  <c r="BS103" i="129" s="1"/>
  <c r="BT103" i="129" s="1"/>
  <c r="BL103" i="129"/>
  <c r="CL389" i="129"/>
  <c r="CM389" i="129" s="1"/>
  <c r="CR389" i="129" s="1"/>
  <c r="CS389" i="129" s="1"/>
  <c r="FI389" i="129" s="1"/>
  <c r="CK389" i="129"/>
  <c r="CQ389" i="129" s="1"/>
  <c r="FB65" i="129"/>
  <c r="FC65" i="129" s="1"/>
  <c r="FA65" i="129"/>
  <c r="FB135" i="129"/>
  <c r="FC135" i="129" s="1"/>
  <c r="FA135" i="129"/>
  <c r="FB475" i="129"/>
  <c r="FC475" i="129" s="1"/>
  <c r="FA475" i="129"/>
  <c r="CL425" i="129"/>
  <c r="CM425" i="129" s="1"/>
  <c r="CR425" i="129" s="1"/>
  <c r="CS425" i="129" s="1"/>
  <c r="FI425" i="129" s="1"/>
  <c r="CK425" i="129"/>
  <c r="CQ425" i="129" s="1"/>
  <c r="CL442" i="129"/>
  <c r="CM442" i="129" s="1"/>
  <c r="CR442" i="129" s="1"/>
  <c r="CS442" i="129" s="1"/>
  <c r="FI442" i="129" s="1"/>
  <c r="CK442" i="129"/>
  <c r="CQ442" i="129" s="1"/>
  <c r="FB357" i="129"/>
  <c r="FA357" i="129"/>
  <c r="EZ19" i="129"/>
  <c r="FA19" i="129" s="1"/>
  <c r="AO248" i="129"/>
  <c r="DJ225" i="129"/>
  <c r="DK225" i="129" s="1"/>
  <c r="DI225" i="129"/>
  <c r="BM129" i="129"/>
  <c r="BN129" i="129" s="1"/>
  <c r="BS129" i="129" s="1"/>
  <c r="BT129" i="129" s="1"/>
  <c r="BL129" i="129"/>
  <c r="CL197" i="129"/>
  <c r="CM197" i="129" s="1"/>
  <c r="CR197" i="129" s="1"/>
  <c r="CS197" i="129" s="1"/>
  <c r="FI197" i="129" s="1"/>
  <c r="CK197" i="129"/>
  <c r="CQ197" i="129" s="1"/>
  <c r="BM178" i="129"/>
  <c r="BN178" i="129" s="1"/>
  <c r="BS178" i="129" s="1"/>
  <c r="BT178" i="129" s="1"/>
  <c r="BL178" i="129"/>
  <c r="CL104" i="129"/>
  <c r="CM104" i="129" s="1"/>
  <c r="CR104" i="129" s="1"/>
  <c r="CS104" i="129" s="1"/>
  <c r="FI104" i="129" s="1"/>
  <c r="CK104" i="129"/>
  <c r="CQ104" i="129" s="1"/>
  <c r="DJ61" i="129"/>
  <c r="DK61" i="129" s="1"/>
  <c r="DI61" i="129"/>
  <c r="AO62" i="129"/>
  <c r="AM62" i="129"/>
  <c r="DJ33" i="129"/>
  <c r="DK33" i="129" s="1"/>
  <c r="DI33" i="129"/>
  <c r="AO128" i="129"/>
  <c r="GA226" i="129"/>
  <c r="GB226" i="129" s="1"/>
  <c r="FZ226" i="129"/>
  <c r="DI271" i="129"/>
  <c r="DJ271" i="129"/>
  <c r="DK271" i="129" s="1"/>
  <c r="GA290" i="129"/>
  <c r="GB290" i="129" s="1"/>
  <c r="FZ290" i="129"/>
  <c r="AO297" i="129"/>
  <c r="AS297" i="129"/>
  <c r="AT297" i="129" s="1"/>
  <c r="AU297" i="129" s="1"/>
  <c r="CL286" i="129"/>
  <c r="CM286" i="129" s="1"/>
  <c r="CR286" i="129" s="1"/>
  <c r="CS286" i="129" s="1"/>
  <c r="FI286" i="129" s="1"/>
  <c r="CK286" i="129"/>
  <c r="CQ286" i="129" s="1"/>
  <c r="FB218" i="129"/>
  <c r="FC218" i="129" s="1"/>
  <c r="FA218" i="129"/>
  <c r="BM185" i="129"/>
  <c r="BN185" i="129" s="1"/>
  <c r="BS185" i="129" s="1"/>
  <c r="BT185" i="129" s="1"/>
  <c r="BL185" i="129"/>
  <c r="BM153" i="129"/>
  <c r="BN153" i="129" s="1"/>
  <c r="BS153" i="129" s="1"/>
  <c r="BT153" i="129" s="1"/>
  <c r="BL153" i="129"/>
  <c r="DJ117" i="129"/>
  <c r="DK117" i="129" s="1"/>
  <c r="DI117" i="129"/>
  <c r="CL95" i="129"/>
  <c r="CM95" i="129" s="1"/>
  <c r="CR95" i="129" s="1"/>
  <c r="CS95" i="129" s="1"/>
  <c r="FI95" i="129" s="1"/>
  <c r="CK95" i="129"/>
  <c r="CQ95" i="129" s="1"/>
  <c r="DI242" i="129"/>
  <c r="DJ242" i="129"/>
  <c r="DK242" i="129" s="1"/>
  <c r="CL189" i="129"/>
  <c r="CM189" i="129" s="1"/>
  <c r="CR189" i="129" s="1"/>
  <c r="CS189" i="129" s="1"/>
  <c r="FI189" i="129" s="1"/>
  <c r="CK189" i="129"/>
  <c r="CQ189" i="129" s="1"/>
  <c r="CL157" i="129"/>
  <c r="CM157" i="129" s="1"/>
  <c r="CR157" i="129" s="1"/>
  <c r="CS157" i="129" s="1"/>
  <c r="FI157" i="129" s="1"/>
  <c r="CK157" i="129"/>
  <c r="CQ157" i="129" s="1"/>
  <c r="AO125" i="129"/>
  <c r="AO92" i="129"/>
  <c r="FA291" i="129"/>
  <c r="FB291" i="129"/>
  <c r="FC291" i="129" s="1"/>
  <c r="BM202" i="129"/>
  <c r="BN202" i="129" s="1"/>
  <c r="BS202" i="129" s="1"/>
  <c r="BT202" i="129" s="1"/>
  <c r="BL202" i="129"/>
  <c r="BM170" i="129"/>
  <c r="BN170" i="129" s="1"/>
  <c r="BS170" i="129" s="1"/>
  <c r="BT170" i="129" s="1"/>
  <c r="BL170" i="129"/>
  <c r="BM138" i="129"/>
  <c r="BN138" i="129" s="1"/>
  <c r="BS138" i="129" s="1"/>
  <c r="BT138" i="129" s="1"/>
  <c r="BL138" i="129"/>
  <c r="EC131" i="129"/>
  <c r="ED131" i="129" s="1"/>
  <c r="EB131" i="129"/>
  <c r="CL30" i="129"/>
  <c r="CM30" i="129" s="1"/>
  <c r="CR30" i="129" s="1"/>
  <c r="CS30" i="129" s="1"/>
  <c r="FI30" i="129" s="1"/>
  <c r="CK30" i="129"/>
  <c r="CQ30" i="129" s="1"/>
  <c r="DJ149" i="129"/>
  <c r="DK149" i="129" s="1"/>
  <c r="DI149" i="129"/>
  <c r="BM94" i="129"/>
  <c r="BN94" i="129" s="1"/>
  <c r="BS94" i="129" s="1"/>
  <c r="BT94" i="129" s="1"/>
  <c r="BL94" i="129"/>
  <c r="BM42" i="129"/>
  <c r="BN42" i="129" s="1"/>
  <c r="BS42" i="129" s="1"/>
  <c r="BT42" i="129" s="1"/>
  <c r="BL42" i="129"/>
  <c r="CL31" i="129"/>
  <c r="CM31" i="129" s="1"/>
  <c r="CR31" i="129" s="1"/>
  <c r="CS31" i="129" s="1"/>
  <c r="FI31" i="129" s="1"/>
  <c r="CK31" i="129"/>
  <c r="CQ31" i="129" s="1"/>
  <c r="AO101" i="129"/>
  <c r="FB244" i="129"/>
  <c r="FC244" i="129" s="1"/>
  <c r="FA244" i="129"/>
  <c r="AO184" i="129"/>
  <c r="AO152" i="129"/>
  <c r="CL117" i="129"/>
  <c r="CM117" i="129" s="1"/>
  <c r="CR117" i="129" s="1"/>
  <c r="CS117" i="129" s="1"/>
  <c r="FI117" i="129" s="1"/>
  <c r="CK117" i="129"/>
  <c r="CQ117" i="129" s="1"/>
  <c r="FB145" i="129"/>
  <c r="FC145" i="129" s="1"/>
  <c r="FA145" i="129"/>
  <c r="DJ431" i="129"/>
  <c r="DK431" i="129" s="1"/>
  <c r="DI431" i="129"/>
  <c r="BM334" i="129"/>
  <c r="BN334" i="129" s="1"/>
  <c r="BS334" i="129" s="1"/>
  <c r="BT334" i="129" s="1"/>
  <c r="BL334" i="129"/>
  <c r="BM378" i="129"/>
  <c r="BN378" i="129" s="1"/>
  <c r="BS378" i="129" s="1"/>
  <c r="BT378" i="129" s="1"/>
  <c r="BL378" i="129"/>
  <c r="FB322" i="129"/>
  <c r="FC322" i="129" s="1"/>
  <c r="FA322" i="129"/>
  <c r="GA79" i="129"/>
  <c r="GB79" i="129" s="1"/>
  <c r="FZ79" i="129"/>
  <c r="FB245" i="129"/>
  <c r="FC245" i="129" s="1"/>
  <c r="FA245" i="129"/>
  <c r="BM258" i="129"/>
  <c r="BN258" i="129" s="1"/>
  <c r="BS258" i="129" s="1"/>
  <c r="BT258" i="129" s="1"/>
  <c r="BL258" i="129"/>
  <c r="DJ147" i="129"/>
  <c r="DK147" i="129" s="1"/>
  <c r="DI147" i="129"/>
  <c r="GA443" i="129"/>
  <c r="GB443" i="129" s="1"/>
  <c r="FZ443" i="129"/>
  <c r="GA496" i="129"/>
  <c r="GB496" i="129" s="1"/>
  <c r="FZ496" i="129"/>
  <c r="FA349" i="129"/>
  <c r="FB349" i="129"/>
  <c r="FC349" i="129" s="1"/>
  <c r="BM321" i="129"/>
  <c r="BN321" i="129" s="1"/>
  <c r="BS321" i="129" s="1"/>
  <c r="BT321" i="129" s="1"/>
  <c r="BL321" i="129"/>
  <c r="EC379" i="129"/>
  <c r="ED379" i="129" s="1"/>
  <c r="EB379" i="129"/>
  <c r="EC291" i="129"/>
  <c r="ED291" i="129" s="1"/>
  <c r="EB291" i="129"/>
  <c r="EC111" i="129"/>
  <c r="ED111" i="129" s="1"/>
  <c r="EB111" i="129"/>
  <c r="BM60" i="129"/>
  <c r="BN60" i="129" s="1"/>
  <c r="BS60" i="129" s="1"/>
  <c r="BT60" i="129" s="1"/>
  <c r="BL60" i="129"/>
  <c r="GA89" i="129"/>
  <c r="GB89" i="129" s="1"/>
  <c r="FZ89" i="129"/>
  <c r="EC471" i="129"/>
  <c r="ED471" i="129" s="1"/>
  <c r="EB471" i="129"/>
  <c r="DJ476" i="129"/>
  <c r="DK476" i="129" s="1"/>
  <c r="DI476" i="129"/>
  <c r="FB530" i="129"/>
  <c r="FC530" i="129" s="1"/>
  <c r="FA530" i="129"/>
  <c r="AO462" i="129"/>
  <c r="DJ399" i="129"/>
  <c r="DK399" i="129" s="1"/>
  <c r="DI399" i="129"/>
  <c r="BM451" i="129"/>
  <c r="BN451" i="129" s="1"/>
  <c r="BS451" i="129" s="1"/>
  <c r="BT451" i="129" s="1"/>
  <c r="BL451" i="129"/>
  <c r="FA440" i="129"/>
  <c r="FB440" i="129"/>
  <c r="FC440" i="129" s="1"/>
  <c r="GA298" i="129"/>
  <c r="GB298" i="129" s="1"/>
  <c r="FZ298" i="129"/>
  <c r="FZ235" i="129"/>
  <c r="GA235" i="129"/>
  <c r="GB235" i="129" s="1"/>
  <c r="AO231" i="129"/>
  <c r="FA226" i="129"/>
  <c r="FB226" i="129"/>
  <c r="FC226" i="129" s="1"/>
  <c r="BM193" i="129"/>
  <c r="BN193" i="129" s="1"/>
  <c r="BS193" i="129" s="1"/>
  <c r="BT193" i="129" s="1"/>
  <c r="BL193" i="129"/>
  <c r="GA212" i="129"/>
  <c r="GB212" i="129" s="1"/>
  <c r="FZ212" i="129"/>
  <c r="DJ258" i="129"/>
  <c r="DK258" i="129" s="1"/>
  <c r="DI258" i="129"/>
  <c r="CL268" i="129"/>
  <c r="CM268" i="129" s="1"/>
  <c r="CR268" i="129" s="1"/>
  <c r="CS268" i="129" s="1"/>
  <c r="FI268" i="129" s="1"/>
  <c r="CK268" i="129"/>
  <c r="CQ268" i="129" s="1"/>
  <c r="BM211" i="129"/>
  <c r="BN211" i="129" s="1"/>
  <c r="BS211" i="129" s="1"/>
  <c r="BT211" i="129" s="1"/>
  <c r="BL211" i="129"/>
  <c r="CL38" i="129"/>
  <c r="CM38" i="129" s="1"/>
  <c r="CR38" i="129" s="1"/>
  <c r="CS38" i="129" s="1"/>
  <c r="FI38" i="129" s="1"/>
  <c r="CK38" i="129"/>
  <c r="CQ38" i="129" s="1"/>
  <c r="DJ165" i="129"/>
  <c r="DK165" i="129" s="1"/>
  <c r="DI165" i="129"/>
  <c r="DJ81" i="129"/>
  <c r="DK81" i="129" s="1"/>
  <c r="DI81" i="129"/>
  <c r="AO192" i="129"/>
  <c r="EC517" i="129"/>
  <c r="ED517" i="129" s="1"/>
  <c r="EB517" i="129"/>
  <c r="CL506" i="129"/>
  <c r="CM506" i="129" s="1"/>
  <c r="CR506" i="129" s="1"/>
  <c r="CS506" i="129" s="1"/>
  <c r="FI506" i="129" s="1"/>
  <c r="CK506" i="129"/>
  <c r="CQ506" i="129" s="1"/>
  <c r="AO499" i="129"/>
  <c r="GA509" i="129"/>
  <c r="GB509" i="129" s="1"/>
  <c r="FZ509" i="129"/>
  <c r="BM463" i="129"/>
  <c r="BN463" i="129" s="1"/>
  <c r="BS463" i="129" s="1"/>
  <c r="BT463" i="129" s="1"/>
  <c r="BL463" i="129"/>
  <c r="FB432" i="129"/>
  <c r="FC432" i="129" s="1"/>
  <c r="FA432" i="129"/>
  <c r="AO430" i="129"/>
  <c r="BM400" i="129"/>
  <c r="BN400" i="129" s="1"/>
  <c r="BS400" i="129" s="1"/>
  <c r="BT400" i="129" s="1"/>
  <c r="BL400" i="129"/>
  <c r="CL410" i="129"/>
  <c r="CM410" i="129" s="1"/>
  <c r="CR410" i="129" s="1"/>
  <c r="CS410" i="129" s="1"/>
  <c r="FI410" i="129" s="1"/>
  <c r="CK410" i="129"/>
  <c r="CQ410" i="129" s="1"/>
  <c r="AO417" i="129"/>
  <c r="FZ417" i="129"/>
  <c r="GA417" i="129"/>
  <c r="GB417" i="129" s="1"/>
  <c r="GA311" i="129"/>
  <c r="GB311" i="129" s="1"/>
  <c r="FZ311" i="129"/>
  <c r="CL528" i="129"/>
  <c r="CM528" i="129" s="1"/>
  <c r="CR528" i="129" s="1"/>
  <c r="CS528" i="129" s="1"/>
  <c r="FI528" i="129" s="1"/>
  <c r="CK528" i="129"/>
  <c r="CQ528" i="129" s="1"/>
  <c r="FB499" i="129"/>
  <c r="FC499" i="129" s="1"/>
  <c r="FA499" i="129"/>
  <c r="BM511" i="129"/>
  <c r="BN511" i="129" s="1"/>
  <c r="BS511" i="129" s="1"/>
  <c r="BT511" i="129" s="1"/>
  <c r="BL511" i="129"/>
  <c r="FB522" i="129"/>
  <c r="FC522" i="129" s="1"/>
  <c r="FA522" i="129"/>
  <c r="CL509" i="129"/>
  <c r="CM509" i="129" s="1"/>
  <c r="CR509" i="129" s="1"/>
  <c r="CS509" i="129" s="1"/>
  <c r="FI509" i="129" s="1"/>
  <c r="CK509" i="129"/>
  <c r="CQ509" i="129" s="1"/>
  <c r="EC449" i="129"/>
  <c r="ED449" i="129" s="1"/>
  <c r="EB449" i="129"/>
  <c r="CL417" i="129"/>
  <c r="CM417" i="129" s="1"/>
  <c r="CR417" i="129" s="1"/>
  <c r="CS417" i="129" s="1"/>
  <c r="FI417" i="129" s="1"/>
  <c r="CK417" i="129"/>
  <c r="CQ417" i="129" s="1"/>
  <c r="DI423" i="129"/>
  <c r="DJ423" i="129"/>
  <c r="DK423" i="129" s="1"/>
  <c r="FZ432" i="129"/>
  <c r="GA432" i="129"/>
  <c r="GB432" i="129" s="1"/>
  <c r="AO443" i="129"/>
  <c r="FB435" i="129"/>
  <c r="FC435" i="129" s="1"/>
  <c r="FA435" i="129"/>
  <c r="GA343" i="129"/>
  <c r="GB343" i="129" s="1"/>
  <c r="FZ343" i="129"/>
  <c r="FB314" i="129"/>
  <c r="FC314" i="129" s="1"/>
  <c r="FA314" i="129"/>
  <c r="DJ303" i="129"/>
  <c r="DK303" i="129" s="1"/>
  <c r="DI303" i="129"/>
  <c r="GA322" i="129"/>
  <c r="GB322" i="129" s="1"/>
  <c r="FZ322" i="129"/>
  <c r="FB342" i="129"/>
  <c r="FC342" i="129" s="1"/>
  <c r="FA342" i="129"/>
  <c r="FB227" i="129"/>
  <c r="FC227" i="129" s="1"/>
  <c r="FA227" i="129"/>
  <c r="AO223" i="129"/>
  <c r="AO240" i="129"/>
  <c r="BM250" i="129"/>
  <c r="BN250" i="129" s="1"/>
  <c r="BS250" i="129" s="1"/>
  <c r="BT250" i="129" s="1"/>
  <c r="BL250" i="129"/>
  <c r="FB267" i="129"/>
  <c r="FC267" i="129" s="1"/>
  <c r="FA267" i="129"/>
  <c r="AO311" i="129"/>
  <c r="EB503" i="129"/>
  <c r="EC503" i="129"/>
  <c r="ED503" i="129" s="1"/>
  <c r="FZ523" i="129"/>
  <c r="GA523" i="129"/>
  <c r="GB523" i="129" s="1"/>
  <c r="EC508" i="129"/>
  <c r="ED508" i="129" s="1"/>
  <c r="EB508" i="129"/>
  <c r="GA440" i="129"/>
  <c r="GB440" i="129" s="1"/>
  <c r="FZ440" i="129"/>
  <c r="FZ468" i="129"/>
  <c r="GA468" i="129"/>
  <c r="GB468" i="129" s="1"/>
  <c r="GA470" i="129"/>
  <c r="GB470" i="129" s="1"/>
  <c r="FZ470" i="129"/>
  <c r="EC440" i="129"/>
  <c r="ED440" i="129" s="1"/>
  <c r="EB440" i="129"/>
  <c r="BM403" i="129"/>
  <c r="BN403" i="129" s="1"/>
  <c r="BS403" i="129" s="1"/>
  <c r="BT403" i="129" s="1"/>
  <c r="BL403" i="129"/>
  <c r="AO470" i="129"/>
  <c r="BM431" i="129"/>
  <c r="BN431" i="129" s="1"/>
  <c r="BS431" i="129" s="1"/>
  <c r="BT431" i="129" s="1"/>
  <c r="BL431" i="129"/>
  <c r="FB444" i="129"/>
  <c r="FC444" i="129" s="1"/>
  <c r="FA444" i="129"/>
  <c r="AO343" i="129"/>
  <c r="AO362" i="129"/>
  <c r="AO450" i="129"/>
  <c r="EC434" i="129"/>
  <c r="ED434" i="129" s="1"/>
  <c r="EB434" i="129"/>
  <c r="GA282" i="129"/>
  <c r="GB282" i="129" s="1"/>
  <c r="FZ282" i="129"/>
  <c r="GA251" i="129"/>
  <c r="GB251" i="129" s="1"/>
  <c r="FZ251" i="129"/>
  <c r="EB260" i="129"/>
  <c r="EC260" i="129"/>
  <c r="ED260" i="129" s="1"/>
  <c r="FB210" i="129"/>
  <c r="FC210" i="129" s="1"/>
  <c r="FA210" i="129"/>
  <c r="EC178" i="129"/>
  <c r="ED178" i="129" s="1"/>
  <c r="EB178" i="129"/>
  <c r="FB120" i="129"/>
  <c r="FC120" i="129" s="1"/>
  <c r="FA120" i="129"/>
  <c r="EC476" i="129"/>
  <c r="ED476" i="129" s="1"/>
  <c r="EB476" i="129"/>
  <c r="DI410" i="129"/>
  <c r="DJ410" i="129"/>
  <c r="DK410" i="129" s="1"/>
  <c r="FZ330" i="129"/>
  <c r="GA330" i="129"/>
  <c r="GB330" i="129" s="1"/>
  <c r="EB78" i="129"/>
  <c r="EC78" i="129"/>
  <c r="ED78" i="129" s="1"/>
  <c r="AO47" i="129"/>
  <c r="AM47" i="129"/>
  <c r="BM432" i="129"/>
  <c r="BN432" i="129" s="1"/>
  <c r="BS432" i="129" s="1"/>
  <c r="BT432" i="129" s="1"/>
  <c r="BL432" i="129"/>
  <c r="GA506" i="129"/>
  <c r="GB506" i="129" s="1"/>
  <c r="FZ506" i="129"/>
  <c r="DJ415" i="129"/>
  <c r="DK415" i="129" s="1"/>
  <c r="DI415" i="129"/>
  <c r="GA424" i="129"/>
  <c r="GB424" i="129" s="1"/>
  <c r="FZ424" i="129"/>
  <c r="AO346" i="129"/>
  <c r="AO359" i="129"/>
  <c r="CL373" i="129"/>
  <c r="CM373" i="129" s="1"/>
  <c r="CR373" i="129" s="1"/>
  <c r="CS373" i="129" s="1"/>
  <c r="FI373" i="129" s="1"/>
  <c r="CK373" i="129"/>
  <c r="CQ373" i="129" s="1"/>
  <c r="AO376" i="129"/>
  <c r="BM394" i="129"/>
  <c r="BN394" i="129" s="1"/>
  <c r="BS394" i="129" s="1"/>
  <c r="BT394" i="129" s="1"/>
  <c r="BL394" i="129"/>
  <c r="BM305" i="129"/>
  <c r="BN305" i="129" s="1"/>
  <c r="BS305" i="129" s="1"/>
  <c r="BT305" i="129" s="1"/>
  <c r="BL305" i="129"/>
  <c r="EC300" i="129"/>
  <c r="ED300" i="129" s="1"/>
  <c r="EB300" i="129"/>
  <c r="DI295" i="129"/>
  <c r="DJ295" i="129"/>
  <c r="DK295" i="129" s="1"/>
  <c r="DJ330" i="129"/>
  <c r="DK330" i="129" s="1"/>
  <c r="DI330" i="129"/>
  <c r="FB411" i="129"/>
  <c r="FC411" i="129" s="1"/>
  <c r="FA411" i="129"/>
  <c r="BM383" i="129"/>
  <c r="BN383" i="129" s="1"/>
  <c r="BS383" i="129" s="1"/>
  <c r="BT383" i="129" s="1"/>
  <c r="BL383" i="129"/>
  <c r="AO392" i="129"/>
  <c r="BM289" i="129"/>
  <c r="BN289" i="129" s="1"/>
  <c r="BS289" i="129" s="1"/>
  <c r="BT289" i="129" s="1"/>
  <c r="BL289" i="129"/>
  <c r="DJ270" i="129"/>
  <c r="DK270" i="129" s="1"/>
  <c r="DI270" i="129"/>
  <c r="CL182" i="129"/>
  <c r="CM182" i="129" s="1"/>
  <c r="CR182" i="129" s="1"/>
  <c r="CS182" i="129" s="1"/>
  <c r="FI182" i="129" s="1"/>
  <c r="CK182" i="129"/>
  <c r="CQ182" i="129" s="1"/>
  <c r="GA49" i="129"/>
  <c r="GB49" i="129" s="1"/>
  <c r="FZ49" i="129"/>
  <c r="DJ508" i="129"/>
  <c r="DK508" i="129" s="1"/>
  <c r="DI508" i="129"/>
  <c r="CL517" i="129"/>
  <c r="CM517" i="129" s="1"/>
  <c r="CR517" i="129" s="1"/>
  <c r="CS517" i="129" s="1"/>
  <c r="FI517" i="129" s="1"/>
  <c r="CK517" i="129"/>
  <c r="CQ517" i="129" s="1"/>
  <c r="GA528" i="129"/>
  <c r="GB528" i="129" s="1"/>
  <c r="FZ528" i="129"/>
  <c r="GA408" i="129"/>
  <c r="GB408" i="129" s="1"/>
  <c r="FZ408" i="129"/>
  <c r="AO389" i="129"/>
  <c r="AS389" i="129"/>
  <c r="AT389" i="129" s="1"/>
  <c r="AU389" i="129" s="1"/>
  <c r="FA341" i="129"/>
  <c r="FB341" i="129"/>
  <c r="FC341" i="129" s="1"/>
  <c r="EC316" i="129"/>
  <c r="ED316" i="129" s="1"/>
  <c r="EB316" i="129"/>
  <c r="DJ311" i="129"/>
  <c r="DK311" i="129" s="1"/>
  <c r="DI311" i="129"/>
  <c r="CL318" i="129"/>
  <c r="CM318" i="129" s="1"/>
  <c r="CR318" i="129" s="1"/>
  <c r="CS318" i="129" s="1"/>
  <c r="FI318" i="129" s="1"/>
  <c r="CK318" i="129"/>
  <c r="CQ318" i="129" s="1"/>
  <c r="AO293" i="129"/>
  <c r="BM161" i="129"/>
  <c r="BN161" i="129" s="1"/>
  <c r="BS161" i="129" s="1"/>
  <c r="BT161" i="129" s="1"/>
  <c r="BL161" i="129"/>
  <c r="EC146" i="129"/>
  <c r="ED146" i="129" s="1"/>
  <c r="EB146" i="129"/>
  <c r="CL133" i="129"/>
  <c r="CM133" i="129" s="1"/>
  <c r="CR133" i="129" s="1"/>
  <c r="CS133" i="129" s="1"/>
  <c r="FI133" i="129" s="1"/>
  <c r="CK133" i="129"/>
  <c r="CQ133" i="129" s="1"/>
  <c r="BM146" i="129"/>
  <c r="BN146" i="129" s="1"/>
  <c r="BS146" i="129" s="1"/>
  <c r="BT146" i="129" s="1"/>
  <c r="BL146" i="129"/>
  <c r="EB147" i="129"/>
  <c r="EC147" i="129"/>
  <c r="ED147" i="129" s="1"/>
  <c r="GA102" i="129"/>
  <c r="GB102" i="129" s="1"/>
  <c r="FZ102" i="129"/>
  <c r="CL39" i="129"/>
  <c r="CM39" i="129" s="1"/>
  <c r="CR39" i="129" s="1"/>
  <c r="CS39" i="129" s="1"/>
  <c r="FI39" i="129" s="1"/>
  <c r="CK39" i="129"/>
  <c r="CQ39" i="129" s="1"/>
  <c r="AO160" i="129"/>
  <c r="BM101" i="129"/>
  <c r="BN101" i="129" s="1"/>
  <c r="BS101" i="129" s="1"/>
  <c r="BT101" i="129" s="1"/>
  <c r="BL101" i="129"/>
  <c r="FZ510" i="129"/>
  <c r="GA510" i="129"/>
  <c r="GB510" i="129" s="1"/>
  <c r="BM462" i="129"/>
  <c r="BN462" i="129" s="1"/>
  <c r="BS462" i="129" s="1"/>
  <c r="BT462" i="129" s="1"/>
  <c r="BL462" i="129"/>
  <c r="FB467" i="129"/>
  <c r="FC467" i="129" s="1"/>
  <c r="FA467" i="129"/>
  <c r="DJ468" i="129"/>
  <c r="DK468" i="129" s="1"/>
  <c r="DI468" i="129"/>
  <c r="BM479" i="129"/>
  <c r="BN479" i="129" s="1"/>
  <c r="BS479" i="129" s="1"/>
  <c r="BT479" i="129" s="1"/>
  <c r="BL479" i="129"/>
  <c r="GA463" i="129"/>
  <c r="GB463" i="129" s="1"/>
  <c r="FZ463" i="129"/>
  <c r="CL534" i="129"/>
  <c r="CM534" i="129" s="1"/>
  <c r="CR534" i="129" s="1"/>
  <c r="CS534" i="129" s="1"/>
  <c r="FI534" i="129" s="1"/>
  <c r="CK534" i="129"/>
  <c r="CQ534" i="129" s="1"/>
  <c r="DJ465" i="129"/>
  <c r="DK465" i="129" s="1"/>
  <c r="DI465" i="129"/>
  <c r="DJ491" i="129"/>
  <c r="DK491" i="129" s="1"/>
  <c r="DI491" i="129"/>
  <c r="GA400" i="129"/>
  <c r="GB400" i="129" s="1"/>
  <c r="FZ400" i="129"/>
  <c r="BM514" i="129"/>
  <c r="BN514" i="129" s="1"/>
  <c r="BS514" i="129" s="1"/>
  <c r="BT514" i="129" s="1"/>
  <c r="BL514" i="129"/>
  <c r="FB403" i="129"/>
  <c r="FC403" i="129" s="1"/>
  <c r="FA403" i="129"/>
  <c r="AO381" i="129"/>
  <c r="GA363" i="129"/>
  <c r="GB363" i="129" s="1"/>
  <c r="FZ363" i="129"/>
  <c r="GA227" i="129"/>
  <c r="GB227" i="129" s="1"/>
  <c r="FZ227" i="129"/>
  <c r="GA224" i="129"/>
  <c r="GB224" i="129" s="1"/>
  <c r="FZ224" i="129"/>
  <c r="CL150" i="129"/>
  <c r="CM150" i="129" s="1"/>
  <c r="CR150" i="129" s="1"/>
  <c r="CS150" i="129" s="1"/>
  <c r="FI150" i="129" s="1"/>
  <c r="CK150" i="129"/>
  <c r="CQ150" i="129" s="1"/>
  <c r="CL63" i="129"/>
  <c r="CM63" i="129" s="1"/>
  <c r="CR63" i="129" s="1"/>
  <c r="CS63" i="129" s="1"/>
  <c r="FI63" i="129" s="1"/>
  <c r="CK63" i="129"/>
  <c r="CQ63" i="129" s="1"/>
  <c r="AO31" i="129"/>
  <c r="AM31" i="129"/>
  <c r="AO103" i="129"/>
  <c r="DI202" i="129"/>
  <c r="DJ202" i="129"/>
  <c r="DK202" i="129" s="1"/>
  <c r="DI138" i="129"/>
  <c r="DJ138" i="129"/>
  <c r="DK138" i="129" s="1"/>
  <c r="DJ67" i="129"/>
  <c r="DK67" i="129" s="1"/>
  <c r="DI67" i="129"/>
  <c r="GA33" i="129"/>
  <c r="GB33" i="129" s="1"/>
  <c r="FZ33" i="129"/>
  <c r="DJ133" i="129"/>
  <c r="DK133" i="129" s="1"/>
  <c r="DI133" i="129"/>
  <c r="EC30" i="129"/>
  <c r="ED30" i="129" s="1"/>
  <c r="EB30" i="129"/>
  <c r="EC487" i="129"/>
  <c r="ED487" i="129" s="1"/>
  <c r="EB487" i="129"/>
  <c r="FB515" i="129"/>
  <c r="FC515" i="129" s="1"/>
  <c r="FA515" i="129"/>
  <c r="DJ516" i="129"/>
  <c r="DK516" i="129" s="1"/>
  <c r="DI516" i="129"/>
  <c r="DI484" i="129"/>
  <c r="DJ484" i="129"/>
  <c r="DK484" i="129" s="1"/>
  <c r="GA538" i="129"/>
  <c r="GB538" i="129" s="1"/>
  <c r="FZ538" i="129"/>
  <c r="BM495" i="129"/>
  <c r="BN495" i="129" s="1"/>
  <c r="BS495" i="129" s="1"/>
  <c r="BT495" i="129" s="1"/>
  <c r="BL495" i="129"/>
  <c r="AO463" i="129"/>
  <c r="EB492" i="129"/>
  <c r="EC492" i="129"/>
  <c r="ED492" i="129" s="1"/>
  <c r="AO526" i="129"/>
  <c r="CL485" i="129"/>
  <c r="CM485" i="129" s="1"/>
  <c r="CR485" i="129" s="1"/>
  <c r="CS485" i="129" s="1"/>
  <c r="FI485" i="129" s="1"/>
  <c r="CK485" i="129"/>
  <c r="CQ485" i="129" s="1"/>
  <c r="BM486" i="129"/>
  <c r="BN486" i="129" s="1"/>
  <c r="BS486" i="129" s="1"/>
  <c r="BT486" i="129" s="1"/>
  <c r="BL486" i="129"/>
  <c r="CL433" i="129"/>
  <c r="CM433" i="129" s="1"/>
  <c r="CR433" i="129" s="1"/>
  <c r="CS433" i="129" s="1"/>
  <c r="FI433" i="129" s="1"/>
  <c r="CK433" i="129"/>
  <c r="CQ433" i="129" s="1"/>
  <c r="CL401" i="129"/>
  <c r="CM401" i="129" s="1"/>
  <c r="CR401" i="129" s="1"/>
  <c r="CS401" i="129" s="1"/>
  <c r="FI401" i="129" s="1"/>
  <c r="CK401" i="129"/>
  <c r="CQ401" i="129" s="1"/>
  <c r="GA438" i="129"/>
  <c r="GB438" i="129" s="1"/>
  <c r="FZ438" i="129"/>
  <c r="AO451" i="129"/>
  <c r="DJ467" i="129"/>
  <c r="DK467" i="129" s="1"/>
  <c r="DI467" i="129"/>
  <c r="EC417" i="129"/>
  <c r="ED417" i="129" s="1"/>
  <c r="EB417" i="129"/>
  <c r="AO454" i="129"/>
  <c r="BM454" i="129"/>
  <c r="BN454" i="129" s="1"/>
  <c r="BS454" i="129" s="1"/>
  <c r="BT454" i="129" s="1"/>
  <c r="BL454" i="129"/>
  <c r="DJ418" i="129"/>
  <c r="DK418" i="129" s="1"/>
  <c r="DI418" i="129"/>
  <c r="AO397" i="129"/>
  <c r="FZ342" i="129"/>
  <c r="GA342" i="129"/>
  <c r="GB342" i="129" s="1"/>
  <c r="EC392" i="129"/>
  <c r="ED392" i="129" s="1"/>
  <c r="EB392" i="129"/>
  <c r="FB360" i="129"/>
  <c r="FC360" i="129" s="1"/>
  <c r="FA360" i="129"/>
  <c r="EB455" i="129"/>
  <c r="EC455" i="129"/>
  <c r="ED455" i="129" s="1"/>
  <c r="GA409" i="129"/>
  <c r="GB409" i="129" s="1"/>
  <c r="FZ409" i="129"/>
  <c r="EB268" i="129"/>
  <c r="EC268" i="129"/>
  <c r="ED268" i="129" s="1"/>
  <c r="FB298" i="129"/>
  <c r="FC298" i="129" s="1"/>
  <c r="FA298" i="129"/>
  <c r="FA266" i="129"/>
  <c r="FB266" i="129"/>
  <c r="FC266" i="129" s="1"/>
  <c r="DJ319" i="129"/>
  <c r="DK319" i="129" s="1"/>
  <c r="DI319" i="129"/>
  <c r="DJ287" i="129"/>
  <c r="DK287" i="129" s="1"/>
  <c r="DI287" i="129"/>
  <c r="BM358" i="129"/>
  <c r="BN358" i="129" s="1"/>
  <c r="BS358" i="129" s="1"/>
  <c r="BT358" i="129" s="1"/>
  <c r="BL358" i="129"/>
  <c r="GA306" i="129"/>
  <c r="GB306" i="129" s="1"/>
  <c r="FZ306" i="129"/>
  <c r="GA243" i="129"/>
  <c r="GB243" i="129" s="1"/>
  <c r="FZ243" i="129"/>
  <c r="FB211" i="129"/>
  <c r="FC211" i="129" s="1"/>
  <c r="FA211" i="129"/>
  <c r="EB397" i="129"/>
  <c r="EC397" i="129"/>
  <c r="ED397" i="129" s="1"/>
  <c r="AO256" i="129"/>
  <c r="EC216" i="129"/>
  <c r="ED216" i="129" s="1"/>
  <c r="EB216" i="129"/>
  <c r="BM234" i="129"/>
  <c r="BN234" i="129" s="1"/>
  <c r="BS234" i="129" s="1"/>
  <c r="BT234" i="129" s="1"/>
  <c r="BL234" i="129"/>
  <c r="AO325" i="129"/>
  <c r="CL263" i="129"/>
  <c r="CM263" i="129" s="1"/>
  <c r="CR263" i="129" s="1"/>
  <c r="CS263" i="129" s="1"/>
  <c r="FI263" i="129" s="1"/>
  <c r="CK263" i="129"/>
  <c r="CQ263" i="129" s="1"/>
  <c r="BM201" i="129"/>
  <c r="BN201" i="129" s="1"/>
  <c r="BS201" i="129" s="1"/>
  <c r="BT201" i="129" s="1"/>
  <c r="BL201" i="129"/>
  <c r="BM169" i="129"/>
  <c r="BN169" i="129" s="1"/>
  <c r="BS169" i="129" s="1"/>
  <c r="BT169" i="129" s="1"/>
  <c r="BL169" i="129"/>
  <c r="BM137" i="129"/>
  <c r="BN137" i="129" s="1"/>
  <c r="BS137" i="129" s="1"/>
  <c r="BT137" i="129" s="1"/>
  <c r="BL137" i="129"/>
  <c r="EC90" i="129"/>
  <c r="ED90" i="129" s="1"/>
  <c r="EB90" i="129"/>
  <c r="CL234" i="129"/>
  <c r="CM234" i="129" s="1"/>
  <c r="CR234" i="129" s="1"/>
  <c r="CS234" i="129" s="1"/>
  <c r="FI234" i="129" s="1"/>
  <c r="CK234" i="129"/>
  <c r="CQ234" i="129" s="1"/>
  <c r="CL111" i="129"/>
  <c r="CM111" i="129" s="1"/>
  <c r="CR111" i="129" s="1"/>
  <c r="CS111" i="129" s="1"/>
  <c r="FI111" i="129" s="1"/>
  <c r="CK111" i="129"/>
  <c r="CQ111" i="129" s="1"/>
  <c r="AO327" i="129"/>
  <c r="CL205" i="129"/>
  <c r="CM205" i="129" s="1"/>
  <c r="CR205" i="129" s="1"/>
  <c r="CS205" i="129" s="1"/>
  <c r="FI205" i="129" s="1"/>
  <c r="CK205" i="129"/>
  <c r="CQ205" i="129" s="1"/>
  <c r="CL173" i="129"/>
  <c r="CM173" i="129" s="1"/>
  <c r="CR173" i="129" s="1"/>
  <c r="CS173" i="129" s="1"/>
  <c r="FI173" i="129" s="1"/>
  <c r="CK173" i="129"/>
  <c r="CQ173" i="129" s="1"/>
  <c r="CL141" i="129"/>
  <c r="CM141" i="129" s="1"/>
  <c r="CR141" i="129" s="1"/>
  <c r="CS141" i="129" s="1"/>
  <c r="FI141" i="129" s="1"/>
  <c r="CK141" i="129"/>
  <c r="CQ141" i="129" s="1"/>
  <c r="AO108" i="129"/>
  <c r="DI332" i="129"/>
  <c r="DJ332" i="129"/>
  <c r="DK332" i="129" s="1"/>
  <c r="AO235" i="129"/>
  <c r="BM186" i="129"/>
  <c r="BN186" i="129" s="1"/>
  <c r="BS186" i="129" s="1"/>
  <c r="BT186" i="129" s="1"/>
  <c r="BL186" i="129"/>
  <c r="BM154" i="129"/>
  <c r="BN154" i="129" s="1"/>
  <c r="BS154" i="129" s="1"/>
  <c r="BT154" i="129" s="1"/>
  <c r="BL154" i="129"/>
  <c r="FZ119" i="129"/>
  <c r="GA119" i="129"/>
  <c r="GB119" i="129" s="1"/>
  <c r="DI276" i="129"/>
  <c r="DJ276" i="129"/>
  <c r="DK276" i="129" s="1"/>
  <c r="CL112" i="129"/>
  <c r="CM112" i="129" s="1"/>
  <c r="CR112" i="129" s="1"/>
  <c r="CS112" i="129" s="1"/>
  <c r="FI112" i="129" s="1"/>
  <c r="CK112" i="129"/>
  <c r="CQ112" i="129" s="1"/>
  <c r="BM98" i="129"/>
  <c r="BN98" i="129" s="1"/>
  <c r="BS98" i="129" s="1"/>
  <c r="BT98" i="129" s="1"/>
  <c r="BL98" i="129"/>
  <c r="CL46" i="129"/>
  <c r="CM46" i="129" s="1"/>
  <c r="CR46" i="129" s="1"/>
  <c r="CS46" i="129" s="1"/>
  <c r="FI46" i="129" s="1"/>
  <c r="CK46" i="129"/>
  <c r="CQ46" i="129" s="1"/>
  <c r="EC116" i="129"/>
  <c r="ED116" i="129" s="1"/>
  <c r="EB116" i="129"/>
  <c r="GA25" i="129"/>
  <c r="FZ25" i="129"/>
  <c r="FY18" i="129"/>
  <c r="FZ18" i="129" s="1"/>
  <c r="BM38" i="129"/>
  <c r="BN38" i="129" s="1"/>
  <c r="BS38" i="129" s="1"/>
  <c r="BT38" i="129" s="1"/>
  <c r="BL38" i="129"/>
  <c r="DJ181" i="129"/>
  <c r="DK181" i="129" s="1"/>
  <c r="DI181" i="129"/>
  <c r="BM70" i="129"/>
  <c r="BM20" i="129" s="1"/>
  <c r="BN20" i="129" s="1"/>
  <c r="BK20" i="129"/>
  <c r="BL20" i="129" s="1"/>
  <c r="BR20" i="129" s="1"/>
  <c r="AO40" i="129"/>
  <c r="AM40" i="129"/>
  <c r="DJ98" i="129"/>
  <c r="DK98" i="129" s="1"/>
  <c r="DI98" i="129"/>
  <c r="CL47" i="129"/>
  <c r="CM47" i="129" s="1"/>
  <c r="CR47" i="129" s="1"/>
  <c r="CS47" i="129" s="1"/>
  <c r="FI47" i="129" s="1"/>
  <c r="CK47" i="129"/>
  <c r="CQ47" i="129" s="1"/>
  <c r="FB63" i="129"/>
  <c r="FC63" i="129" s="1"/>
  <c r="FA63" i="129"/>
  <c r="FA237" i="129"/>
  <c r="FB237" i="129"/>
  <c r="FC237" i="129" s="1"/>
  <c r="AO200" i="129"/>
  <c r="AO168" i="129"/>
  <c r="AO136" i="129"/>
  <c r="EC43" i="129"/>
  <c r="ED43" i="129" s="1"/>
  <c r="EB43" i="129"/>
  <c r="FB171" i="129"/>
  <c r="FC171" i="129" s="1"/>
  <c r="FA171" i="129"/>
  <c r="FB495" i="129"/>
  <c r="FC495" i="129" s="1"/>
  <c r="FA495" i="129"/>
  <c r="EC459" i="129"/>
  <c r="ED459" i="129" s="1"/>
  <c r="EB459" i="129"/>
  <c r="DJ488" i="129"/>
  <c r="DK488" i="129" s="1"/>
  <c r="DI488" i="129"/>
  <c r="BM499" i="129"/>
  <c r="BN499" i="129" s="1"/>
  <c r="BS499" i="129" s="1"/>
  <c r="BT499" i="129" s="1"/>
  <c r="BL499" i="129"/>
  <c r="AO467" i="129"/>
  <c r="CL505" i="129"/>
  <c r="CM505" i="129" s="1"/>
  <c r="CR505" i="129" s="1"/>
  <c r="CS505" i="129" s="1"/>
  <c r="FI505" i="129" s="1"/>
  <c r="CK505" i="129"/>
  <c r="CQ505" i="129" s="1"/>
  <c r="CL473" i="129"/>
  <c r="CM473" i="129" s="1"/>
  <c r="CR473" i="129" s="1"/>
  <c r="CS473" i="129" s="1"/>
  <c r="FI473" i="129" s="1"/>
  <c r="CK473" i="129"/>
  <c r="CQ473" i="129" s="1"/>
  <c r="AO453" i="129"/>
  <c r="AS453" i="129"/>
  <c r="AT453" i="129" s="1"/>
  <c r="AU453" i="129" s="1"/>
  <c r="CL421" i="129"/>
  <c r="CM421" i="129" s="1"/>
  <c r="CR421" i="129" s="1"/>
  <c r="CS421" i="129" s="1"/>
  <c r="FI421" i="129" s="1"/>
  <c r="CK421" i="129"/>
  <c r="CQ421" i="129" s="1"/>
  <c r="BM455" i="129"/>
  <c r="BN455" i="129" s="1"/>
  <c r="BS455" i="129" s="1"/>
  <c r="BT455" i="129" s="1"/>
  <c r="BL455" i="129"/>
  <c r="BM480" i="129"/>
  <c r="BN480" i="129" s="1"/>
  <c r="BS480" i="129" s="1"/>
  <c r="BT480" i="129" s="1"/>
  <c r="BL480" i="129"/>
  <c r="AO498" i="129"/>
  <c r="BM482" i="129"/>
  <c r="BN482" i="129" s="1"/>
  <c r="BS482" i="129" s="1"/>
  <c r="BT482" i="129" s="1"/>
  <c r="BL482" i="129"/>
  <c r="FB423" i="129"/>
  <c r="FC423" i="129" s="1"/>
  <c r="FA423" i="129"/>
  <c r="AO516" i="129"/>
  <c r="DJ430" i="129"/>
  <c r="DK430" i="129" s="1"/>
  <c r="DI430" i="129"/>
  <c r="BM413" i="129"/>
  <c r="BN413" i="129" s="1"/>
  <c r="BS413" i="129" s="1"/>
  <c r="BT413" i="129" s="1"/>
  <c r="BL413" i="129"/>
  <c r="AO369" i="129"/>
  <c r="FB334" i="129"/>
  <c r="FC334" i="129" s="1"/>
  <c r="FA334" i="129"/>
  <c r="BM387" i="129"/>
  <c r="BN387" i="129" s="1"/>
  <c r="BS387" i="129" s="1"/>
  <c r="BT387" i="129" s="1"/>
  <c r="BL387" i="129"/>
  <c r="CL354" i="129"/>
  <c r="CM354" i="129" s="1"/>
  <c r="CR354" i="129" s="1"/>
  <c r="CS354" i="129" s="1"/>
  <c r="FI354" i="129" s="1"/>
  <c r="CK354" i="129"/>
  <c r="CQ354" i="129" s="1"/>
  <c r="GA401" i="129"/>
  <c r="GB401" i="129" s="1"/>
  <c r="FZ401" i="129"/>
  <c r="DJ352" i="129"/>
  <c r="DK352" i="129" s="1"/>
  <c r="DI352" i="129"/>
  <c r="EB410" i="129"/>
  <c r="EC410" i="129"/>
  <c r="ED410" i="129" s="1"/>
  <c r="CL369" i="129"/>
  <c r="CM369" i="129" s="1"/>
  <c r="CR369" i="129" s="1"/>
  <c r="CS369" i="129" s="1"/>
  <c r="FI369" i="129" s="1"/>
  <c r="CK369" i="129"/>
  <c r="CQ369" i="129" s="1"/>
  <c r="AO396" i="129"/>
  <c r="BM374" i="129"/>
  <c r="BN374" i="129" s="1"/>
  <c r="BS374" i="129" s="1"/>
  <c r="BT374" i="129" s="1"/>
  <c r="BL374" i="129"/>
  <c r="CL386" i="129"/>
  <c r="CM386" i="129" s="1"/>
  <c r="CR386" i="129" s="1"/>
  <c r="CS386" i="129" s="1"/>
  <c r="FI386" i="129" s="1"/>
  <c r="CK386" i="129"/>
  <c r="CQ386" i="129" s="1"/>
  <c r="BM317" i="129"/>
  <c r="BN317" i="129" s="1"/>
  <c r="BS317" i="129" s="1"/>
  <c r="BT317" i="129" s="1"/>
  <c r="BL317" i="129"/>
  <c r="BM285" i="129"/>
  <c r="BN285" i="129" s="1"/>
  <c r="BS285" i="129" s="1"/>
  <c r="BT285" i="129" s="1"/>
  <c r="BL285" i="129"/>
  <c r="BM450" i="129"/>
  <c r="BN450" i="129" s="1"/>
  <c r="BS450" i="129" s="1"/>
  <c r="BT450" i="129" s="1"/>
  <c r="BL450" i="129"/>
  <c r="EC363" i="129"/>
  <c r="ED363" i="129" s="1"/>
  <c r="EB363" i="129"/>
  <c r="DJ275" i="129"/>
  <c r="DK275" i="129" s="1"/>
  <c r="DI275" i="129"/>
  <c r="FZ294" i="129"/>
  <c r="GA294" i="129"/>
  <c r="GB294" i="129" s="1"/>
  <c r="DJ282" i="129"/>
  <c r="DK282" i="129" s="1"/>
  <c r="DI282" i="129"/>
  <c r="FZ239" i="129"/>
  <c r="GA239" i="129"/>
  <c r="GB239" i="129" s="1"/>
  <c r="EC381" i="129"/>
  <c r="ED381" i="129" s="1"/>
  <c r="EB381" i="129"/>
  <c r="AO252" i="129"/>
  <c r="BM401" i="129"/>
  <c r="BN401" i="129" s="1"/>
  <c r="BS401" i="129" s="1"/>
  <c r="BT401" i="129" s="1"/>
  <c r="BL401" i="129"/>
  <c r="BM262" i="129"/>
  <c r="BN262" i="129" s="1"/>
  <c r="BS262" i="129" s="1"/>
  <c r="BT262" i="129" s="1"/>
  <c r="BL262" i="129"/>
  <c r="FB230" i="129"/>
  <c r="FC230" i="129" s="1"/>
  <c r="FA230" i="129"/>
  <c r="AO309" i="129"/>
  <c r="DJ229" i="129"/>
  <c r="DK229" i="129" s="1"/>
  <c r="DI229" i="129"/>
  <c r="CL255" i="129"/>
  <c r="CM255" i="129" s="1"/>
  <c r="CR255" i="129" s="1"/>
  <c r="CS255" i="129" s="1"/>
  <c r="FI255" i="129" s="1"/>
  <c r="CK255" i="129"/>
  <c r="CQ255" i="129" s="1"/>
  <c r="BM197" i="129"/>
  <c r="BN197" i="129" s="1"/>
  <c r="BS197" i="129" s="1"/>
  <c r="BT197" i="129" s="1"/>
  <c r="BL197" i="129"/>
  <c r="BM165" i="129"/>
  <c r="BN165" i="129" s="1"/>
  <c r="BS165" i="129" s="1"/>
  <c r="BT165" i="129" s="1"/>
  <c r="BL165" i="129"/>
  <c r="BM133" i="129"/>
  <c r="BN133" i="129" s="1"/>
  <c r="BS133" i="129" s="1"/>
  <c r="BT133" i="129" s="1"/>
  <c r="BL133" i="129"/>
  <c r="GA83" i="129"/>
  <c r="GB83" i="129" s="1"/>
  <c r="FZ83" i="129"/>
  <c r="EC154" i="129"/>
  <c r="ED154" i="129" s="1"/>
  <c r="EB154" i="129"/>
  <c r="CL107" i="129"/>
  <c r="CM107" i="129" s="1"/>
  <c r="CR107" i="129" s="1"/>
  <c r="CS107" i="129" s="1"/>
  <c r="FI107" i="129" s="1"/>
  <c r="CK107" i="129"/>
  <c r="CQ107" i="129" s="1"/>
  <c r="CL201" i="129"/>
  <c r="CM201" i="129" s="1"/>
  <c r="CR201" i="129" s="1"/>
  <c r="CS201" i="129" s="1"/>
  <c r="FI201" i="129" s="1"/>
  <c r="CK201" i="129"/>
  <c r="CQ201" i="129" s="1"/>
  <c r="CL169" i="129"/>
  <c r="CM169" i="129" s="1"/>
  <c r="CR169" i="129" s="1"/>
  <c r="CS169" i="129" s="1"/>
  <c r="FI169" i="129" s="1"/>
  <c r="CK169" i="129"/>
  <c r="CQ169" i="129" s="1"/>
  <c r="CL137" i="129"/>
  <c r="CM137" i="129" s="1"/>
  <c r="CR137" i="129" s="1"/>
  <c r="CS137" i="129" s="1"/>
  <c r="FI137" i="129" s="1"/>
  <c r="CK137" i="129"/>
  <c r="CQ137" i="129" s="1"/>
  <c r="AO104" i="129"/>
  <c r="CL290" i="129"/>
  <c r="CM290" i="129" s="1"/>
  <c r="CR290" i="129" s="1"/>
  <c r="CS290" i="129" s="1"/>
  <c r="FI290" i="129" s="1"/>
  <c r="CK290" i="129"/>
  <c r="CQ290" i="129" s="1"/>
  <c r="BM225" i="129"/>
  <c r="BN225" i="129" s="1"/>
  <c r="BS225" i="129" s="1"/>
  <c r="BT225" i="129" s="1"/>
  <c r="BL225" i="129"/>
  <c r="BM182" i="129"/>
  <c r="BN182" i="129" s="1"/>
  <c r="BS182" i="129" s="1"/>
  <c r="BT182" i="129" s="1"/>
  <c r="BL182" i="129"/>
  <c r="BM150" i="129"/>
  <c r="BN150" i="129" s="1"/>
  <c r="BS150" i="129" s="1"/>
  <c r="BT150" i="129" s="1"/>
  <c r="BL150" i="129"/>
  <c r="CL116" i="129"/>
  <c r="CM116" i="129" s="1"/>
  <c r="CR116" i="129" s="1"/>
  <c r="CS116" i="129" s="1"/>
  <c r="FI116" i="129" s="1"/>
  <c r="CK116" i="129"/>
  <c r="CQ116" i="129" s="1"/>
  <c r="GA221" i="129"/>
  <c r="GB221" i="129" s="1"/>
  <c r="FZ221" i="129"/>
  <c r="EC155" i="129"/>
  <c r="ED155" i="129" s="1"/>
  <c r="EB155" i="129"/>
  <c r="CL108" i="129"/>
  <c r="CM108" i="129" s="1"/>
  <c r="CR108" i="129" s="1"/>
  <c r="CS108" i="129" s="1"/>
  <c r="FI108" i="129" s="1"/>
  <c r="CK108" i="129"/>
  <c r="CQ108" i="129" s="1"/>
  <c r="FB89" i="129"/>
  <c r="FC89" i="129" s="1"/>
  <c r="FA89" i="129"/>
  <c r="CL42" i="129"/>
  <c r="CM42" i="129" s="1"/>
  <c r="CR42" i="129" s="1"/>
  <c r="CS42" i="129" s="1"/>
  <c r="FI42" i="129" s="1"/>
  <c r="CK42" i="129"/>
  <c r="CQ42" i="129" s="1"/>
  <c r="FP16" i="129"/>
  <c r="FO11" i="129"/>
  <c r="FP11" i="129" s="1"/>
  <c r="CL190" i="129"/>
  <c r="CM190" i="129" s="1"/>
  <c r="CR190" i="129" s="1"/>
  <c r="CS190" i="129" s="1"/>
  <c r="FI190" i="129" s="1"/>
  <c r="CK190" i="129"/>
  <c r="CQ190" i="129" s="1"/>
  <c r="CL126" i="129"/>
  <c r="CM126" i="129" s="1"/>
  <c r="CR126" i="129" s="1"/>
  <c r="CS126" i="129" s="1"/>
  <c r="FI126" i="129" s="1"/>
  <c r="CK126" i="129"/>
  <c r="CQ126" i="129" s="1"/>
  <c r="AO59" i="129"/>
  <c r="AM59" i="129"/>
  <c r="DI146" i="129"/>
  <c r="DJ146" i="129"/>
  <c r="DK146" i="129" s="1"/>
  <c r="DI63" i="129"/>
  <c r="DJ63" i="129"/>
  <c r="DK63" i="129" s="1"/>
  <c r="GA29" i="129"/>
  <c r="GB29" i="129" s="1"/>
  <c r="FZ29" i="129"/>
  <c r="EC61" i="129"/>
  <c r="ED61" i="129" s="1"/>
  <c r="EB61" i="129"/>
  <c r="DI189" i="129"/>
  <c r="DJ189" i="129"/>
  <c r="DK189" i="129" s="1"/>
  <c r="BM74" i="129"/>
  <c r="BN74" i="129" s="1"/>
  <c r="BS74" i="129" s="1"/>
  <c r="BT74" i="129" s="1"/>
  <c r="BL74" i="129"/>
  <c r="CL70" i="129"/>
  <c r="CL20" i="129" s="1"/>
  <c r="CM20" i="129" s="1"/>
  <c r="CR20" i="129" s="1"/>
  <c r="CS20" i="129" s="1"/>
  <c r="CJ20" i="129"/>
  <c r="DJ106" i="129"/>
  <c r="DK106" i="129" s="1"/>
  <c r="DI106" i="129"/>
  <c r="CL43" i="129"/>
  <c r="CM43" i="129" s="1"/>
  <c r="CR43" i="129" s="1"/>
  <c r="CS43" i="129" s="1"/>
  <c r="FI43" i="129" s="1"/>
  <c r="CK43" i="129"/>
  <c r="CQ43" i="129" s="1"/>
  <c r="AO204" i="129"/>
  <c r="AO172" i="129"/>
  <c r="AO140" i="129"/>
  <c r="EB29" i="129"/>
  <c r="EC29" i="129"/>
  <c r="ED29" i="129" s="1"/>
  <c r="BM109" i="129"/>
  <c r="BN109" i="129" s="1"/>
  <c r="BS109" i="129" s="1"/>
  <c r="BT109" i="129" s="1"/>
  <c r="BL109" i="129"/>
  <c r="EB534" i="129"/>
  <c r="EC534" i="129"/>
  <c r="ED534" i="129" s="1"/>
  <c r="FA428" i="129"/>
  <c r="FB428" i="129"/>
  <c r="FC428" i="129" s="1"/>
  <c r="FZ377" i="129"/>
  <c r="GA377" i="129"/>
  <c r="GB377" i="129" s="1"/>
  <c r="GA336" i="129"/>
  <c r="GB336" i="129" s="1"/>
  <c r="FZ336" i="129"/>
  <c r="GA488" i="129"/>
  <c r="GB488" i="129" s="1"/>
  <c r="FZ488" i="129"/>
  <c r="EB332" i="129"/>
  <c r="EC332" i="129"/>
  <c r="ED332" i="129" s="1"/>
  <c r="GA299" i="129"/>
  <c r="GB299" i="129" s="1"/>
  <c r="FZ299" i="129"/>
  <c r="CL376" i="129"/>
  <c r="CM376" i="129" s="1"/>
  <c r="CR376" i="129" s="1"/>
  <c r="CS376" i="129" s="1"/>
  <c r="FI376" i="129" s="1"/>
  <c r="CK376" i="129"/>
  <c r="CQ376" i="129" s="1"/>
  <c r="EC290" i="129"/>
  <c r="ED290" i="129" s="1"/>
  <c r="EB290" i="129"/>
  <c r="BM337" i="129"/>
  <c r="BN337" i="129" s="1"/>
  <c r="BS337" i="129" s="1"/>
  <c r="BT337" i="129" s="1"/>
  <c r="BL337" i="129"/>
  <c r="CL301" i="129"/>
  <c r="CM301" i="129" s="1"/>
  <c r="CR301" i="129" s="1"/>
  <c r="CS301" i="129" s="1"/>
  <c r="FI301" i="129" s="1"/>
  <c r="CK301" i="129"/>
  <c r="CQ301" i="129" s="1"/>
  <c r="CL269" i="129"/>
  <c r="CM269" i="129" s="1"/>
  <c r="CR269" i="129" s="1"/>
  <c r="CS269" i="129" s="1"/>
  <c r="FI269" i="129" s="1"/>
  <c r="CK269" i="129"/>
  <c r="CQ269" i="129" s="1"/>
  <c r="AO322" i="129"/>
  <c r="AO290" i="129"/>
  <c r="CL378" i="129"/>
  <c r="CM378" i="129" s="1"/>
  <c r="CR378" i="129" s="1"/>
  <c r="CS378" i="129" s="1"/>
  <c r="FI378" i="129" s="1"/>
  <c r="CK378" i="129"/>
  <c r="CQ378" i="129" s="1"/>
  <c r="BM310" i="129"/>
  <c r="BN310" i="129" s="1"/>
  <c r="BS310" i="129" s="1"/>
  <c r="BT310" i="129" s="1"/>
  <c r="BL310" i="129"/>
  <c r="BM278" i="129"/>
  <c r="BN278" i="129" s="1"/>
  <c r="BS278" i="129" s="1"/>
  <c r="BT278" i="129" s="1"/>
  <c r="BL278" i="129"/>
  <c r="EB329" i="129"/>
  <c r="EC329" i="129"/>
  <c r="ED329" i="129" s="1"/>
  <c r="BM468" i="129"/>
  <c r="BN468" i="129" s="1"/>
  <c r="BS468" i="129" s="1"/>
  <c r="BT468" i="129" s="1"/>
  <c r="BL468" i="129"/>
  <c r="BM255" i="129"/>
  <c r="BN255" i="129" s="1"/>
  <c r="BS255" i="129" s="1"/>
  <c r="BT255" i="129" s="1"/>
  <c r="BL255" i="129"/>
  <c r="CL222" i="129"/>
  <c r="CM222" i="129" s="1"/>
  <c r="CR222" i="129" s="1"/>
  <c r="CS222" i="129" s="1"/>
  <c r="FI222" i="129" s="1"/>
  <c r="CK222" i="129"/>
  <c r="CQ222" i="129" s="1"/>
  <c r="CL276" i="129"/>
  <c r="CM276" i="129" s="1"/>
  <c r="CR276" i="129" s="1"/>
  <c r="CS276" i="129" s="1"/>
  <c r="FI276" i="129" s="1"/>
  <c r="CK276" i="129"/>
  <c r="CQ276" i="129" s="1"/>
  <c r="DJ218" i="129"/>
  <c r="DK218" i="129" s="1"/>
  <c r="DI218" i="129"/>
  <c r="AO271" i="129"/>
  <c r="DJ235" i="129"/>
  <c r="DK235" i="129" s="1"/>
  <c r="DI235" i="129"/>
  <c r="DJ302" i="129"/>
  <c r="DK302" i="129" s="1"/>
  <c r="DI302" i="129"/>
  <c r="GA244" i="129"/>
  <c r="GB244" i="129" s="1"/>
  <c r="FZ244" i="129"/>
  <c r="CL213" i="129"/>
  <c r="CM213" i="129" s="1"/>
  <c r="CR213" i="129" s="1"/>
  <c r="CS213" i="129" s="1"/>
  <c r="FI213" i="129" s="1"/>
  <c r="CK213" i="129"/>
  <c r="CQ213" i="129" s="1"/>
  <c r="AO212" i="129"/>
  <c r="GA211" i="129"/>
  <c r="GB211" i="129" s="1"/>
  <c r="FZ211" i="129"/>
  <c r="GA179" i="129"/>
  <c r="GB179" i="129" s="1"/>
  <c r="FZ179" i="129"/>
  <c r="FZ147" i="129"/>
  <c r="GA147" i="129"/>
  <c r="GB147" i="129" s="1"/>
  <c r="EC112" i="129"/>
  <c r="ED112" i="129" s="1"/>
  <c r="EB112" i="129"/>
  <c r="CL256" i="129"/>
  <c r="CM256" i="129" s="1"/>
  <c r="CR256" i="129" s="1"/>
  <c r="CS256" i="129" s="1"/>
  <c r="FI256" i="129" s="1"/>
  <c r="CK256" i="129"/>
  <c r="CQ256" i="129" s="1"/>
  <c r="FB123" i="129"/>
  <c r="FC123" i="129" s="1"/>
  <c r="FA123" i="129"/>
  <c r="FB90" i="129"/>
  <c r="FC90" i="129" s="1"/>
  <c r="FA90" i="129"/>
  <c r="DJ232" i="129"/>
  <c r="DK232" i="129" s="1"/>
  <c r="DI232" i="129"/>
  <c r="FB184" i="129"/>
  <c r="FC184" i="129" s="1"/>
  <c r="FA184" i="129"/>
  <c r="DJ87" i="129"/>
  <c r="DK87" i="129" s="1"/>
  <c r="DI87" i="129"/>
  <c r="AO257" i="129"/>
  <c r="GA196" i="129"/>
  <c r="GB196" i="129" s="1"/>
  <c r="FZ196" i="129"/>
  <c r="GA164" i="129"/>
  <c r="GB164" i="129" s="1"/>
  <c r="FZ164" i="129"/>
  <c r="EC185" i="129"/>
  <c r="ED185" i="129" s="1"/>
  <c r="EB185" i="129"/>
  <c r="CL123" i="129"/>
  <c r="CM123" i="129" s="1"/>
  <c r="CR123" i="129" s="1"/>
  <c r="CS123" i="129" s="1"/>
  <c r="FI123" i="129" s="1"/>
  <c r="CK123" i="129"/>
  <c r="CQ123" i="129" s="1"/>
  <c r="AO122" i="129"/>
  <c r="FB57" i="129"/>
  <c r="FC57" i="129" s="1"/>
  <c r="FA57" i="129"/>
  <c r="FB242" i="129"/>
  <c r="FC242" i="129" s="1"/>
  <c r="FA242" i="129"/>
  <c r="CL156" i="129"/>
  <c r="CM156" i="129" s="1"/>
  <c r="CR156" i="129" s="1"/>
  <c r="CS156" i="129" s="1"/>
  <c r="FI156" i="129" s="1"/>
  <c r="CK156" i="129"/>
  <c r="CQ156" i="129" s="1"/>
  <c r="FB74" i="129"/>
  <c r="FC74" i="129" s="1"/>
  <c r="FA74" i="129"/>
  <c r="DI42" i="129"/>
  <c r="DJ42" i="129"/>
  <c r="DK42" i="129" s="1"/>
  <c r="DJ176" i="129"/>
  <c r="DK176" i="129" s="1"/>
  <c r="DI176" i="129"/>
  <c r="FB95" i="129"/>
  <c r="FC95" i="129" s="1"/>
  <c r="FA95" i="129"/>
  <c r="BM53" i="129"/>
  <c r="BN53" i="129" s="1"/>
  <c r="BS53" i="129" s="1"/>
  <c r="BT53" i="129" s="1"/>
  <c r="BL53" i="129"/>
  <c r="CL72" i="129"/>
  <c r="CM72" i="129" s="1"/>
  <c r="CR72" i="129" s="1"/>
  <c r="CS72" i="129" s="1"/>
  <c r="FI72" i="129" s="1"/>
  <c r="CK72" i="129"/>
  <c r="CQ72" i="129" s="1"/>
  <c r="FB299" i="129"/>
  <c r="FC299" i="129" s="1"/>
  <c r="FA299" i="129"/>
  <c r="FZ105" i="129"/>
  <c r="GA105" i="129"/>
  <c r="GB105" i="129" s="1"/>
  <c r="GA64" i="129"/>
  <c r="GB64" i="129" s="1"/>
  <c r="FZ64" i="129"/>
  <c r="DJ74" i="129"/>
  <c r="DK74" i="129" s="1"/>
  <c r="DI74" i="129"/>
  <c r="DJ88" i="129"/>
  <c r="DK88" i="129" s="1"/>
  <c r="DI88" i="129"/>
  <c r="FB42" i="129"/>
  <c r="FC42" i="129" s="1"/>
  <c r="FA42" i="129"/>
  <c r="CL522" i="129"/>
  <c r="CM522" i="129" s="1"/>
  <c r="CR522" i="129" s="1"/>
  <c r="CS522" i="129" s="1"/>
  <c r="FI522" i="129" s="1"/>
  <c r="CK522" i="129"/>
  <c r="CQ522" i="129" s="1"/>
  <c r="BM464" i="129"/>
  <c r="BN464" i="129" s="1"/>
  <c r="BS464" i="129" s="1"/>
  <c r="BT464" i="129" s="1"/>
  <c r="BL464" i="129"/>
  <c r="FB509" i="129"/>
  <c r="FC509" i="129" s="1"/>
  <c r="FA509" i="129"/>
  <c r="DI543" i="129"/>
  <c r="DJ543" i="129"/>
  <c r="DK543" i="129" s="1"/>
  <c r="DJ510" i="129"/>
  <c r="DK510" i="129" s="1"/>
  <c r="DI510" i="129"/>
  <c r="DJ478" i="129"/>
  <c r="DK478" i="129" s="1"/>
  <c r="DI478" i="129"/>
  <c r="BM505" i="129"/>
  <c r="BN505" i="129" s="1"/>
  <c r="BS505" i="129" s="1"/>
  <c r="BT505" i="129" s="1"/>
  <c r="BL505" i="129"/>
  <c r="BM473" i="129"/>
  <c r="BN473" i="129" s="1"/>
  <c r="BS473" i="129" s="1"/>
  <c r="BT473" i="129" s="1"/>
  <c r="BL473" i="129"/>
  <c r="EC496" i="129"/>
  <c r="ED496" i="129" s="1"/>
  <c r="EB496" i="129"/>
  <c r="AO528" i="129"/>
  <c r="CL487" i="129"/>
  <c r="CM487" i="129" s="1"/>
  <c r="CR487" i="129" s="1"/>
  <c r="CS487" i="129" s="1"/>
  <c r="FI487" i="129" s="1"/>
  <c r="CK487" i="129"/>
  <c r="CQ487" i="129" s="1"/>
  <c r="GA490" i="129"/>
  <c r="GB490" i="129" s="1"/>
  <c r="FZ490" i="129"/>
  <c r="CL435" i="129"/>
  <c r="CM435" i="129" s="1"/>
  <c r="CR435" i="129" s="1"/>
  <c r="CS435" i="129" s="1"/>
  <c r="FI435" i="129" s="1"/>
  <c r="CK435" i="129"/>
  <c r="CQ435" i="129" s="1"/>
  <c r="CL403" i="129"/>
  <c r="CM403" i="129" s="1"/>
  <c r="CR403" i="129" s="1"/>
  <c r="CS403" i="129" s="1"/>
  <c r="FI403" i="129" s="1"/>
  <c r="CK403" i="129"/>
  <c r="CQ403" i="129" s="1"/>
  <c r="DJ433" i="129"/>
  <c r="DK433" i="129" s="1"/>
  <c r="DI433" i="129"/>
  <c r="DJ401" i="129"/>
  <c r="DK401" i="129" s="1"/>
  <c r="DI401" i="129"/>
  <c r="AO482" i="129"/>
  <c r="EC421" i="129"/>
  <c r="ED421" i="129" s="1"/>
  <c r="EB421" i="129"/>
  <c r="AO456" i="129"/>
  <c r="FA421" i="129"/>
  <c r="FB421" i="129"/>
  <c r="FC421" i="129" s="1"/>
  <c r="BM456" i="129"/>
  <c r="BN456" i="129" s="1"/>
  <c r="BS456" i="129" s="1"/>
  <c r="BT456" i="129" s="1"/>
  <c r="BL456" i="129"/>
  <c r="DJ420" i="129"/>
  <c r="DK420" i="129" s="1"/>
  <c r="DI420" i="129"/>
  <c r="CL447" i="129"/>
  <c r="CM447" i="129" s="1"/>
  <c r="CR447" i="129" s="1"/>
  <c r="CS447" i="129" s="1"/>
  <c r="FI447" i="129" s="1"/>
  <c r="CK447" i="129"/>
  <c r="CQ447" i="129" s="1"/>
  <c r="BM377" i="129"/>
  <c r="BN377" i="129" s="1"/>
  <c r="BS377" i="129" s="1"/>
  <c r="BT377" i="129" s="1"/>
  <c r="BL377" i="129"/>
  <c r="EC396" i="129"/>
  <c r="ED396" i="129" s="1"/>
  <c r="EB396" i="129"/>
  <c r="EC349" i="129"/>
  <c r="ED349" i="129" s="1"/>
  <c r="EB349" i="129"/>
  <c r="FB362" i="129"/>
  <c r="FC362" i="129" s="1"/>
  <c r="FA362" i="129"/>
  <c r="FZ472" i="129"/>
  <c r="GA472" i="129"/>
  <c r="GB472" i="129" s="1"/>
  <c r="EB272" i="129"/>
  <c r="EC272" i="129"/>
  <c r="ED272" i="129" s="1"/>
  <c r="FB324" i="129"/>
  <c r="FC324" i="129" s="1"/>
  <c r="FA324" i="129"/>
  <c r="FB292" i="129"/>
  <c r="FC292" i="129" s="1"/>
  <c r="FA292" i="129"/>
  <c r="DJ281" i="129"/>
  <c r="DK281" i="129" s="1"/>
  <c r="DI281" i="129"/>
  <c r="FZ333" i="129"/>
  <c r="GA333" i="129"/>
  <c r="GB333" i="129" s="1"/>
  <c r="GA268" i="129"/>
  <c r="GB268" i="129" s="1"/>
  <c r="FZ268" i="129"/>
  <c r="DJ306" i="129"/>
  <c r="DK306" i="129" s="1"/>
  <c r="DI306" i="129"/>
  <c r="FB213" i="129"/>
  <c r="FC213" i="129" s="1"/>
  <c r="FA213" i="129"/>
  <c r="EC220" i="129"/>
  <c r="ED220" i="129" s="1"/>
  <c r="EB220" i="129"/>
  <c r="EB239" i="129"/>
  <c r="EC239" i="129"/>
  <c r="ED239" i="129" s="1"/>
  <c r="EB94" i="129"/>
  <c r="EC94" i="129"/>
  <c r="ED94" i="129" s="1"/>
  <c r="EC166" i="129"/>
  <c r="ED166" i="129" s="1"/>
  <c r="EB166" i="129"/>
  <c r="EC167" i="129"/>
  <c r="ED167" i="129" s="1"/>
  <c r="EB167" i="129"/>
  <c r="CL24" i="129"/>
  <c r="CK24" i="129"/>
  <c r="CQ24" i="129" s="1"/>
  <c r="CJ13" i="129"/>
  <c r="CL202" i="129"/>
  <c r="CM202" i="129" s="1"/>
  <c r="CR202" i="129" s="1"/>
  <c r="CS202" i="129" s="1"/>
  <c r="FI202" i="129" s="1"/>
  <c r="CK202" i="129"/>
  <c r="CQ202" i="129" s="1"/>
  <c r="CL138" i="129"/>
  <c r="CM138" i="129" s="1"/>
  <c r="CR138" i="129" s="1"/>
  <c r="CS138" i="129" s="1"/>
  <c r="FI138" i="129" s="1"/>
  <c r="CK138" i="129"/>
  <c r="CQ138" i="129" s="1"/>
  <c r="CL65" i="129"/>
  <c r="CM65" i="129" s="1"/>
  <c r="CR65" i="129" s="1"/>
  <c r="CS65" i="129" s="1"/>
  <c r="FI65" i="129" s="1"/>
  <c r="CK65" i="129"/>
  <c r="CQ65" i="129" s="1"/>
  <c r="AO33" i="129"/>
  <c r="AM33" i="129"/>
  <c r="GA56" i="129"/>
  <c r="GB56" i="129" s="1"/>
  <c r="FZ56" i="129"/>
  <c r="GA85" i="129"/>
  <c r="GB85" i="129" s="1"/>
  <c r="FZ85" i="129"/>
  <c r="DI201" i="129"/>
  <c r="DJ201" i="129"/>
  <c r="DK201" i="129" s="1"/>
  <c r="DJ83" i="129"/>
  <c r="DK83" i="129" s="1"/>
  <c r="DI83" i="129"/>
  <c r="CL25" i="129"/>
  <c r="CK25" i="129"/>
  <c r="CQ25" i="129" s="1"/>
  <c r="CJ18" i="129"/>
  <c r="CK18" i="129" s="1"/>
  <c r="CQ18" i="129" s="1"/>
  <c r="GA54" i="129"/>
  <c r="GB54" i="129" s="1"/>
  <c r="FZ54" i="129"/>
  <c r="AO210" i="129"/>
  <c r="AO178" i="129"/>
  <c r="AO146" i="129"/>
  <c r="FA143" i="129"/>
  <c r="FB143" i="129"/>
  <c r="FC143" i="129" s="1"/>
  <c r="BM90" i="129"/>
  <c r="BN90" i="129" s="1"/>
  <c r="BS90" i="129" s="1"/>
  <c r="BT90" i="129" s="1"/>
  <c r="BL90" i="129"/>
  <c r="EB25" i="129"/>
  <c r="EC25" i="129"/>
  <c r="FB529" i="129"/>
  <c r="FC529" i="129" s="1"/>
  <c r="FA529" i="129"/>
  <c r="GA462" i="129"/>
  <c r="GB462" i="129" s="1"/>
  <c r="GG462" i="129" s="1"/>
  <c r="GH462" i="129" s="1"/>
  <c r="FZ462" i="129"/>
  <c r="GF462" i="129" s="1"/>
  <c r="CL508" i="129"/>
  <c r="CM508" i="129" s="1"/>
  <c r="CR508" i="129" s="1"/>
  <c r="CS508" i="129" s="1"/>
  <c r="FI508" i="129" s="1"/>
  <c r="CK508" i="129"/>
  <c r="CQ508" i="129" s="1"/>
  <c r="CL476" i="129"/>
  <c r="CM476" i="129" s="1"/>
  <c r="CR476" i="129" s="1"/>
  <c r="CS476" i="129" s="1"/>
  <c r="FI476" i="129" s="1"/>
  <c r="CK476" i="129"/>
  <c r="CQ476" i="129" s="1"/>
  <c r="AO517" i="129"/>
  <c r="AO469" i="129"/>
  <c r="FZ503" i="129"/>
  <c r="GA503" i="129"/>
  <c r="GB503" i="129" s="1"/>
  <c r="GA471" i="129"/>
  <c r="GB471" i="129" s="1"/>
  <c r="FZ471" i="129"/>
  <c r="EC494" i="129"/>
  <c r="ED494" i="129" s="1"/>
  <c r="EB494" i="129"/>
  <c r="FB494" i="129"/>
  <c r="FC494" i="129" s="1"/>
  <c r="FA494" i="129"/>
  <c r="BM510" i="129"/>
  <c r="BN510" i="129" s="1"/>
  <c r="BS510" i="129" s="1"/>
  <c r="BT510" i="129" s="1"/>
  <c r="BL510" i="129"/>
  <c r="BM442" i="129"/>
  <c r="BN442" i="129" s="1"/>
  <c r="BS442" i="129" s="1"/>
  <c r="BT442" i="129" s="1"/>
  <c r="BL442" i="129"/>
  <c r="FB410" i="129"/>
  <c r="FC410" i="129" s="1"/>
  <c r="FA410" i="129"/>
  <c r="BM440" i="129"/>
  <c r="BN440" i="129" s="1"/>
  <c r="BS440" i="129" s="1"/>
  <c r="BT440" i="129" s="1"/>
  <c r="BL440" i="129"/>
  <c r="AO408" i="129"/>
  <c r="BM472" i="129"/>
  <c r="BN472" i="129" s="1"/>
  <c r="BS472" i="129" s="1"/>
  <c r="BT472" i="129" s="1"/>
  <c r="BL472" i="129"/>
  <c r="BM426" i="129"/>
  <c r="BN426" i="129" s="1"/>
  <c r="BS426" i="129" s="1"/>
  <c r="BT426" i="129" s="1"/>
  <c r="BL426" i="129"/>
  <c r="BM532" i="129"/>
  <c r="BN532" i="129" s="1"/>
  <c r="BS532" i="129" s="1"/>
  <c r="BT532" i="129" s="1"/>
  <c r="BL532" i="129"/>
  <c r="EC419" i="129"/>
  <c r="ED419" i="129" s="1"/>
  <c r="EB419" i="129"/>
  <c r="DJ455" i="129"/>
  <c r="DK455" i="129" s="1"/>
  <c r="DI455" i="129"/>
  <c r="CL420" i="129"/>
  <c r="CM420" i="129" s="1"/>
  <c r="CR420" i="129" s="1"/>
  <c r="CS420" i="129" s="1"/>
  <c r="FI420" i="129" s="1"/>
  <c r="CK420" i="129"/>
  <c r="CQ420" i="129" s="1"/>
  <c r="AO492" i="129"/>
  <c r="AO427" i="129"/>
  <c r="DJ445" i="129"/>
  <c r="DK445" i="129" s="1"/>
  <c r="DI445" i="129"/>
  <c r="CL366" i="129"/>
  <c r="CM366" i="129" s="1"/>
  <c r="CR366" i="129" s="1"/>
  <c r="CS366" i="129" s="1"/>
  <c r="FI366" i="129" s="1"/>
  <c r="CK366" i="129"/>
  <c r="CQ366" i="129" s="1"/>
  <c r="AO444" i="129"/>
  <c r="DJ368" i="129"/>
  <c r="DK368" i="129" s="1"/>
  <c r="DI368" i="129"/>
  <c r="AO336" i="129"/>
  <c r="EC378" i="129"/>
  <c r="ED378" i="129" s="1"/>
  <c r="EB378" i="129"/>
  <c r="GA334" i="129"/>
  <c r="GB334" i="129" s="1"/>
  <c r="FZ334" i="129"/>
  <c r="DJ344" i="129"/>
  <c r="DK344" i="129" s="1"/>
  <c r="DI344" i="129"/>
  <c r="DJ363" i="129"/>
  <c r="DK363" i="129" s="1"/>
  <c r="DI363" i="129"/>
  <c r="GA329" i="129"/>
  <c r="GB329" i="129" s="1"/>
  <c r="FZ329" i="129"/>
  <c r="FZ364" i="129"/>
  <c r="GA364" i="129"/>
  <c r="GB364" i="129" s="1"/>
  <c r="EB325" i="129"/>
  <c r="EC325" i="129"/>
  <c r="ED325" i="129" s="1"/>
  <c r="GA331" i="129"/>
  <c r="GB331" i="129" s="1"/>
  <c r="FZ331" i="129"/>
  <c r="EC262" i="129"/>
  <c r="ED262" i="129" s="1"/>
  <c r="EB262" i="129"/>
  <c r="DJ294" i="129"/>
  <c r="DK294" i="129" s="1"/>
  <c r="DI294" i="129"/>
  <c r="EC253" i="129"/>
  <c r="ED253" i="129" s="1"/>
  <c r="EB253" i="129"/>
  <c r="GA209" i="129"/>
  <c r="GB209" i="129" s="1"/>
  <c r="FZ209" i="129"/>
  <c r="FZ145" i="129"/>
  <c r="GF145" i="129" s="1"/>
  <c r="GA145" i="129"/>
  <c r="GB145" i="129" s="1"/>
  <c r="EC180" i="129"/>
  <c r="ED180" i="129" s="1"/>
  <c r="EB180" i="129"/>
  <c r="FB121" i="129"/>
  <c r="FC121" i="129" s="1"/>
  <c r="FA121" i="129"/>
  <c r="FB88" i="129"/>
  <c r="FC88" i="129" s="1"/>
  <c r="FA88" i="129"/>
  <c r="FA182" i="129"/>
  <c r="FB182" i="129"/>
  <c r="FC182" i="129" s="1"/>
  <c r="FB150" i="129"/>
  <c r="FC150" i="129" s="1"/>
  <c r="FA150" i="129"/>
  <c r="EC117" i="129"/>
  <c r="ED117" i="129" s="1"/>
  <c r="EB117" i="129"/>
  <c r="GA194" i="129"/>
  <c r="GB194" i="129" s="1"/>
  <c r="FZ194" i="129"/>
  <c r="GA130" i="129"/>
  <c r="GB130" i="129" s="1"/>
  <c r="FZ130" i="129"/>
  <c r="EC181" i="129"/>
  <c r="ED181" i="129" s="1"/>
  <c r="EB181" i="129"/>
  <c r="DI45" i="129"/>
  <c r="DJ45" i="129"/>
  <c r="DK45" i="129" s="1"/>
  <c r="FB189" i="129"/>
  <c r="FC189" i="129" s="1"/>
  <c r="FA189" i="129"/>
  <c r="DJ156" i="129"/>
  <c r="DK156" i="129" s="1"/>
  <c r="DI156" i="129"/>
  <c r="AO76" i="129"/>
  <c r="BM43" i="129"/>
  <c r="BN43" i="129" s="1"/>
  <c r="BS43" i="129" s="1"/>
  <c r="BT43" i="129" s="1"/>
  <c r="BL43" i="129"/>
  <c r="DJ39" i="129"/>
  <c r="DK39" i="129" s="1"/>
  <c r="DI39" i="129"/>
  <c r="FB193" i="129"/>
  <c r="FC193" i="129" s="1"/>
  <c r="FA193" i="129"/>
  <c r="AO193" i="129"/>
  <c r="AO161" i="129"/>
  <c r="AO129" i="129"/>
  <c r="GA69" i="129"/>
  <c r="GB69" i="129" s="1"/>
  <c r="FZ69" i="129"/>
  <c r="FA151" i="129"/>
  <c r="FB151" i="129"/>
  <c r="FC151" i="129" s="1"/>
  <c r="FA165" i="129"/>
  <c r="FB165" i="129"/>
  <c r="FC165" i="129" s="1"/>
  <c r="DI500" i="129"/>
  <c r="DJ500" i="129"/>
  <c r="DK500" i="129" s="1"/>
  <c r="DI434" i="129"/>
  <c r="DJ434" i="129"/>
  <c r="DK434" i="129" s="1"/>
  <c r="DJ402" i="129"/>
  <c r="DK402" i="129" s="1"/>
  <c r="DI402" i="129"/>
  <c r="AO367" i="129"/>
  <c r="DJ335" i="129"/>
  <c r="DK335" i="129" s="1"/>
  <c r="DI335" i="129"/>
  <c r="EC376" i="129"/>
  <c r="ED376" i="129" s="1"/>
  <c r="EB376" i="129"/>
  <c r="BM476" i="129"/>
  <c r="BN476" i="129" s="1"/>
  <c r="BS476" i="129" s="1"/>
  <c r="BT476" i="129" s="1"/>
  <c r="BL476" i="129"/>
  <c r="CL381" i="129"/>
  <c r="CM381" i="129" s="1"/>
  <c r="CR381" i="129" s="1"/>
  <c r="CS381" i="129" s="1"/>
  <c r="FI381" i="129" s="1"/>
  <c r="CK381" i="129"/>
  <c r="CQ381" i="129" s="1"/>
  <c r="AO384" i="129"/>
  <c r="AO351" i="129"/>
  <c r="BM370" i="129"/>
  <c r="BN370" i="129" s="1"/>
  <c r="BS370" i="129" s="1"/>
  <c r="BT370" i="129" s="1"/>
  <c r="BL370" i="129"/>
  <c r="BM366" i="129"/>
  <c r="BN366" i="129" s="1"/>
  <c r="BS366" i="129" s="1"/>
  <c r="BT366" i="129" s="1"/>
  <c r="BL366" i="129"/>
  <c r="BM313" i="129"/>
  <c r="BN313" i="129" s="1"/>
  <c r="BS313" i="129" s="1"/>
  <c r="BT313" i="129" s="1"/>
  <c r="BL313" i="129"/>
  <c r="BM281" i="129"/>
  <c r="BN281" i="129" s="1"/>
  <c r="BS281" i="129" s="1"/>
  <c r="BT281" i="129" s="1"/>
  <c r="BL281" i="129"/>
  <c r="GA425" i="129"/>
  <c r="GB425" i="129" s="1"/>
  <c r="FZ425" i="129"/>
  <c r="FB282" i="129"/>
  <c r="FC282" i="129" s="1"/>
  <c r="FA282" i="129"/>
  <c r="GA349" i="129"/>
  <c r="GB349" i="129" s="1"/>
  <c r="FZ349" i="129"/>
  <c r="EC275" i="129"/>
  <c r="ED275" i="129" s="1"/>
  <c r="EB275" i="129"/>
  <c r="FZ259" i="129"/>
  <c r="GA259" i="129"/>
  <c r="GB259" i="129" s="1"/>
  <c r="FB321" i="129"/>
  <c r="FC321" i="129" s="1"/>
  <c r="FA321" i="129"/>
  <c r="DJ217" i="129"/>
  <c r="DK217" i="129" s="1"/>
  <c r="DI217" i="129"/>
  <c r="FB279" i="129"/>
  <c r="FC279" i="129" s="1"/>
  <c r="FA279" i="129"/>
  <c r="EC194" i="129"/>
  <c r="ED194" i="129" s="1"/>
  <c r="EB194" i="129"/>
  <c r="EC130" i="129"/>
  <c r="ED130" i="129" s="1"/>
  <c r="EB130" i="129"/>
  <c r="EC95" i="129"/>
  <c r="ED95" i="129" s="1"/>
  <c r="EB95" i="129"/>
  <c r="EC195" i="129"/>
  <c r="ED195" i="129" s="1"/>
  <c r="EB195" i="129"/>
  <c r="EC62" i="129"/>
  <c r="ED62" i="129" s="1"/>
  <c r="EB62" i="129"/>
  <c r="FB262" i="129"/>
  <c r="FC262" i="129" s="1"/>
  <c r="FA262" i="129"/>
  <c r="CL166" i="129"/>
  <c r="CM166" i="129" s="1"/>
  <c r="CR166" i="129" s="1"/>
  <c r="CS166" i="129" s="1"/>
  <c r="FI166" i="129" s="1"/>
  <c r="CK166" i="129"/>
  <c r="CQ166" i="129" s="1"/>
  <c r="CL82" i="129"/>
  <c r="CM82" i="129" s="1"/>
  <c r="CR82" i="129" s="1"/>
  <c r="CS82" i="129" s="1"/>
  <c r="FI82" i="129" s="1"/>
  <c r="CK82" i="129"/>
  <c r="CQ82" i="129" s="1"/>
  <c r="AO39" i="129"/>
  <c r="AM39" i="129"/>
  <c r="DJ41" i="129"/>
  <c r="DK41" i="129" s="1"/>
  <c r="DI41" i="129"/>
  <c r="AO354" i="129"/>
  <c r="DJ154" i="129"/>
  <c r="DK154" i="129" s="1"/>
  <c r="DI154" i="129"/>
  <c r="DJ75" i="129"/>
  <c r="DK75" i="129" s="1"/>
  <c r="DI75" i="129"/>
  <c r="GA41" i="129"/>
  <c r="GB41" i="129" s="1"/>
  <c r="FZ41" i="129"/>
  <c r="EB225" i="129"/>
  <c r="EC225" i="129"/>
  <c r="ED225" i="129" s="1"/>
  <c r="EB231" i="129"/>
  <c r="EC231" i="129"/>
  <c r="ED231" i="129" s="1"/>
  <c r="EB46" i="129"/>
  <c r="EC46" i="129"/>
  <c r="ED46" i="129" s="1"/>
  <c r="EC63" i="129"/>
  <c r="ED63" i="129" s="1"/>
  <c r="EB63" i="129"/>
  <c r="EC51" i="129"/>
  <c r="ED51" i="129" s="1"/>
  <c r="EB51" i="129"/>
  <c r="CA8" i="129"/>
  <c r="EC501" i="129"/>
  <c r="ED501" i="129" s="1"/>
  <c r="EB501" i="129"/>
  <c r="FZ501" i="129"/>
  <c r="GA501" i="129"/>
  <c r="GB501" i="129" s="1"/>
  <c r="EB431" i="129"/>
  <c r="EC431" i="129"/>
  <c r="ED431" i="129" s="1"/>
  <c r="GA332" i="129"/>
  <c r="GB332" i="129" s="1"/>
  <c r="FZ332" i="129"/>
  <c r="DI342" i="129"/>
  <c r="DJ342" i="129"/>
  <c r="DK342" i="129" s="1"/>
  <c r="GA392" i="129"/>
  <c r="GB392" i="129" s="1"/>
  <c r="FZ392" i="129"/>
  <c r="DI361" i="129"/>
  <c r="DJ361" i="129"/>
  <c r="DK361" i="129" s="1"/>
  <c r="GA352" i="129"/>
  <c r="GB352" i="129" s="1"/>
  <c r="FZ352" i="129"/>
  <c r="FB395" i="129"/>
  <c r="FC395" i="129" s="1"/>
  <c r="FA395" i="129"/>
  <c r="EB273" i="129"/>
  <c r="EC273" i="129"/>
  <c r="ED273" i="129" s="1"/>
  <c r="DI263" i="129"/>
  <c r="DJ263" i="129"/>
  <c r="DK263" i="129" s="1"/>
  <c r="EB230" i="129"/>
  <c r="EC230" i="129"/>
  <c r="ED230" i="129" s="1"/>
  <c r="DJ286" i="129"/>
  <c r="DK286" i="129" s="1"/>
  <c r="DI286" i="129"/>
  <c r="GA175" i="129"/>
  <c r="GB175" i="129" s="1"/>
  <c r="FZ175" i="129"/>
  <c r="EB104" i="129"/>
  <c r="EC104" i="129"/>
  <c r="ED104" i="129" s="1"/>
  <c r="EC176" i="129"/>
  <c r="ED176" i="129" s="1"/>
  <c r="EB176" i="129"/>
  <c r="GA114" i="129"/>
  <c r="GB114" i="129" s="1"/>
  <c r="FZ114" i="129"/>
  <c r="FZ128" i="129"/>
  <c r="GA128" i="129"/>
  <c r="GB128" i="129" s="1"/>
  <c r="DJ136" i="129"/>
  <c r="DK136" i="129" s="1"/>
  <c r="DI136" i="129"/>
  <c r="BM215" i="129"/>
  <c r="BN215" i="129" s="1"/>
  <c r="BS215" i="129" s="1"/>
  <c r="BT215" i="129" s="1"/>
  <c r="BL215" i="129"/>
  <c r="BM93" i="129"/>
  <c r="BN93" i="129" s="1"/>
  <c r="BS93" i="129" s="1"/>
  <c r="BT93" i="129" s="1"/>
  <c r="BL93" i="129"/>
  <c r="FB179" i="129"/>
  <c r="FC179" i="129" s="1"/>
  <c r="FA179" i="129"/>
  <c r="EC113" i="129"/>
  <c r="ED113" i="129" s="1"/>
  <c r="EB113" i="129"/>
  <c r="AO79" i="129"/>
  <c r="DJ506" i="129"/>
  <c r="DK506" i="129" s="1"/>
  <c r="DI506" i="129"/>
  <c r="EC472" i="129"/>
  <c r="ED472" i="129" s="1"/>
  <c r="EB472" i="129"/>
  <c r="DJ437" i="129"/>
  <c r="DK437" i="129" s="1"/>
  <c r="DI437" i="129"/>
  <c r="DJ405" i="129"/>
  <c r="DK405" i="129" s="1"/>
  <c r="DI405" i="129"/>
  <c r="DJ416" i="129"/>
  <c r="DK416" i="129" s="1"/>
  <c r="DI416" i="129"/>
  <c r="FB363" i="129"/>
  <c r="FC363" i="129" s="1"/>
  <c r="FA363" i="129"/>
  <c r="FZ340" i="129"/>
  <c r="GA340" i="129"/>
  <c r="GB340" i="129" s="1"/>
  <c r="EC388" i="129"/>
  <c r="ED388" i="129" s="1"/>
  <c r="EB388" i="129"/>
  <c r="EC341" i="129"/>
  <c r="ED341" i="129" s="1"/>
  <c r="EB341" i="129"/>
  <c r="CL395" i="129"/>
  <c r="CM395" i="129" s="1"/>
  <c r="CR395" i="129" s="1"/>
  <c r="CS395" i="129" s="1"/>
  <c r="FI395" i="129" s="1"/>
  <c r="CK395" i="129"/>
  <c r="CQ395" i="129" s="1"/>
  <c r="AO390" i="129"/>
  <c r="FB358" i="129"/>
  <c r="FC358" i="129" s="1"/>
  <c r="FA358" i="129"/>
  <c r="BM448" i="129"/>
  <c r="BN448" i="129" s="1"/>
  <c r="BS448" i="129" s="1"/>
  <c r="BT448" i="129" s="1"/>
  <c r="BL448" i="129"/>
  <c r="BM376" i="129"/>
  <c r="BN376" i="129" s="1"/>
  <c r="BS376" i="129" s="1"/>
  <c r="BT376" i="129" s="1"/>
  <c r="BL376" i="129"/>
  <c r="BM319" i="129"/>
  <c r="BN319" i="129" s="1"/>
  <c r="BS319" i="129" s="1"/>
  <c r="BT319" i="129" s="1"/>
  <c r="BL319" i="129"/>
  <c r="BM287" i="129"/>
  <c r="BN287" i="129" s="1"/>
  <c r="BS287" i="129" s="1"/>
  <c r="BT287" i="129" s="1"/>
  <c r="BL287" i="129"/>
  <c r="FB312" i="129"/>
  <c r="FC312" i="129" s="1"/>
  <c r="FA312" i="129"/>
  <c r="BM339" i="129"/>
  <c r="BN339" i="129" s="1"/>
  <c r="BS339" i="129" s="1"/>
  <c r="BT339" i="129" s="1"/>
  <c r="BL339" i="129"/>
  <c r="DJ301" i="129"/>
  <c r="DK301" i="129" s="1"/>
  <c r="DI301" i="129"/>
  <c r="DJ269" i="129"/>
  <c r="DK269" i="129" s="1"/>
  <c r="DI269" i="129"/>
  <c r="GA320" i="129"/>
  <c r="GB320" i="129" s="1"/>
  <c r="FZ320" i="129"/>
  <c r="FZ288" i="129"/>
  <c r="GA288" i="129"/>
  <c r="GB288" i="129" s="1"/>
  <c r="BM364" i="129"/>
  <c r="BN364" i="129" s="1"/>
  <c r="BS364" i="129" s="1"/>
  <c r="BT364" i="129" s="1"/>
  <c r="BL364" i="129"/>
  <c r="FZ233" i="129"/>
  <c r="GA233" i="129"/>
  <c r="GB233" i="129" s="1"/>
  <c r="AO321" i="129"/>
  <c r="AO229" i="129"/>
  <c r="CL278" i="129"/>
  <c r="CM278" i="129" s="1"/>
  <c r="CR278" i="129" s="1"/>
  <c r="CS278" i="129" s="1"/>
  <c r="FI278" i="129" s="1"/>
  <c r="CK278" i="129"/>
  <c r="CQ278" i="129" s="1"/>
  <c r="AO238" i="129"/>
  <c r="FA281" i="129"/>
  <c r="FB281" i="129"/>
  <c r="FC281" i="129" s="1"/>
  <c r="BM240" i="129"/>
  <c r="BN240" i="129" s="1"/>
  <c r="BS240" i="129" s="1"/>
  <c r="BT240" i="129" s="1"/>
  <c r="BL240" i="129"/>
  <c r="BM407" i="129"/>
  <c r="BN407" i="129" s="1"/>
  <c r="BS407" i="129" s="1"/>
  <c r="BT407" i="129" s="1"/>
  <c r="BL407" i="129"/>
  <c r="EC247" i="129"/>
  <c r="ED247" i="129" s="1"/>
  <c r="EB247" i="129"/>
  <c r="BM207" i="129"/>
  <c r="BN207" i="129" s="1"/>
  <c r="BS207" i="129" s="1"/>
  <c r="BT207" i="129" s="1"/>
  <c r="BL207" i="129"/>
  <c r="BM175" i="129"/>
  <c r="BN175" i="129" s="1"/>
  <c r="BS175" i="129" s="1"/>
  <c r="BT175" i="129" s="1"/>
  <c r="BL175" i="129"/>
  <c r="BM143" i="129"/>
  <c r="BN143" i="129" s="1"/>
  <c r="BS143" i="129" s="1"/>
  <c r="BT143" i="129" s="1"/>
  <c r="BL143" i="129"/>
  <c r="EC102" i="129"/>
  <c r="ED102" i="129" s="1"/>
  <c r="EB102" i="129"/>
  <c r="CL246" i="129"/>
  <c r="CM246" i="129" s="1"/>
  <c r="CR246" i="129" s="1"/>
  <c r="CS246" i="129" s="1"/>
  <c r="FI246" i="129" s="1"/>
  <c r="CK246" i="129"/>
  <c r="CQ246" i="129" s="1"/>
  <c r="BM118" i="129"/>
  <c r="BN118" i="129" s="1"/>
  <c r="BS118" i="129" s="1"/>
  <c r="BT118" i="129" s="1"/>
  <c r="BL118" i="129"/>
  <c r="CL85" i="129"/>
  <c r="CM85" i="129" s="1"/>
  <c r="CR85" i="129" s="1"/>
  <c r="CS85" i="129" s="1"/>
  <c r="FI85" i="129" s="1"/>
  <c r="CK85" i="129"/>
  <c r="CQ85" i="129" s="1"/>
  <c r="GA215" i="129"/>
  <c r="GB215" i="129" s="1"/>
  <c r="FZ215" i="129"/>
  <c r="CL179" i="129"/>
  <c r="CM179" i="129" s="1"/>
  <c r="CR179" i="129" s="1"/>
  <c r="CS179" i="129" s="1"/>
  <c r="FI179" i="129" s="1"/>
  <c r="CK179" i="129"/>
  <c r="CQ179" i="129" s="1"/>
  <c r="CL147" i="129"/>
  <c r="CM147" i="129" s="1"/>
  <c r="CR147" i="129" s="1"/>
  <c r="CS147" i="129" s="1"/>
  <c r="FI147" i="129" s="1"/>
  <c r="CK147" i="129"/>
  <c r="CQ147" i="129" s="1"/>
  <c r="BM114" i="129"/>
  <c r="BN114" i="129" s="1"/>
  <c r="BS114" i="129" s="1"/>
  <c r="BT114" i="129" s="1"/>
  <c r="BL114" i="129"/>
  <c r="FB82" i="129"/>
  <c r="FC82" i="129" s="1"/>
  <c r="FA82" i="129"/>
  <c r="AO247" i="129"/>
  <c r="BM192" i="129"/>
  <c r="BN192" i="129" s="1"/>
  <c r="BS192" i="129" s="1"/>
  <c r="BT192" i="129" s="1"/>
  <c r="BL192" i="129"/>
  <c r="BM160" i="129"/>
  <c r="BN160" i="129" s="1"/>
  <c r="BS160" i="129" s="1"/>
  <c r="BT160" i="129" s="1"/>
  <c r="BL160" i="129"/>
  <c r="BM128" i="129"/>
  <c r="BN128" i="129" s="1"/>
  <c r="BS128" i="129" s="1"/>
  <c r="BT128" i="129" s="1"/>
  <c r="BL128" i="129"/>
  <c r="BM110" i="129"/>
  <c r="BN110" i="129" s="1"/>
  <c r="BS110" i="129" s="1"/>
  <c r="BT110" i="129" s="1"/>
  <c r="BL110" i="129"/>
  <c r="CL52" i="129"/>
  <c r="CM52" i="129" s="1"/>
  <c r="CR52" i="129" s="1"/>
  <c r="CS52" i="129" s="1"/>
  <c r="FI52" i="129" s="1"/>
  <c r="CK52" i="129"/>
  <c r="CQ52" i="129" s="1"/>
  <c r="EB81" i="129"/>
  <c r="EC81" i="129"/>
  <c r="ED81" i="129" s="1"/>
  <c r="DJ198" i="129"/>
  <c r="DK198" i="129" s="1"/>
  <c r="DI198" i="129"/>
  <c r="DJ193" i="129"/>
  <c r="DK193" i="129" s="1"/>
  <c r="DI193" i="129"/>
  <c r="DJ129" i="129"/>
  <c r="DK129" i="129" s="1"/>
  <c r="DI129" i="129"/>
  <c r="EB26" i="129"/>
  <c r="EC26" i="129"/>
  <c r="ED26" i="129" s="1"/>
  <c r="GA28" i="129"/>
  <c r="FZ28" i="129"/>
  <c r="FY15" i="129"/>
  <c r="FZ15" i="129" s="1"/>
  <c r="CL61" i="129"/>
  <c r="CM61" i="129" s="1"/>
  <c r="CR61" i="129" s="1"/>
  <c r="CS61" i="129" s="1"/>
  <c r="FI61" i="129" s="1"/>
  <c r="CK61" i="129"/>
  <c r="CQ61" i="129" s="1"/>
  <c r="CL29" i="129"/>
  <c r="CM29" i="129" s="1"/>
  <c r="CR29" i="129" s="1"/>
  <c r="CS29" i="129" s="1"/>
  <c r="FI29" i="129" s="1"/>
  <c r="CK29" i="129"/>
  <c r="CQ29" i="129" s="1"/>
  <c r="FA83" i="129"/>
  <c r="FB83" i="129"/>
  <c r="FC83" i="129" s="1"/>
  <c r="GA94" i="129"/>
  <c r="GB94" i="129" s="1"/>
  <c r="FZ94" i="129"/>
  <c r="EB526" i="129"/>
  <c r="EC526" i="129"/>
  <c r="ED526" i="129" s="1"/>
  <c r="EB427" i="129"/>
  <c r="EC427" i="129"/>
  <c r="ED427" i="129" s="1"/>
  <c r="FZ387" i="129"/>
  <c r="GA387" i="129"/>
  <c r="GB387" i="129" s="1"/>
  <c r="DJ356" i="129"/>
  <c r="DK356" i="129" s="1"/>
  <c r="DI356" i="129"/>
  <c r="DI340" i="129"/>
  <c r="DJ340" i="129"/>
  <c r="DK340" i="129" s="1"/>
  <c r="EC334" i="129"/>
  <c r="ED334" i="129" s="1"/>
  <c r="EB334" i="129"/>
  <c r="GA301" i="129"/>
  <c r="GB301" i="129" s="1"/>
  <c r="FZ301" i="129"/>
  <c r="EB294" i="129"/>
  <c r="EC294" i="129"/>
  <c r="ED294" i="129" s="1"/>
  <c r="CL303" i="129"/>
  <c r="CM303" i="129" s="1"/>
  <c r="CR303" i="129" s="1"/>
  <c r="CS303" i="129" s="1"/>
  <c r="FI303" i="129" s="1"/>
  <c r="CK303" i="129"/>
  <c r="CQ303" i="129" s="1"/>
  <c r="CL271" i="129"/>
  <c r="CM271" i="129" s="1"/>
  <c r="CR271" i="129" s="1"/>
  <c r="CS271" i="129" s="1"/>
  <c r="FI271" i="129" s="1"/>
  <c r="CK271" i="129"/>
  <c r="CQ271" i="129" s="1"/>
  <c r="AO324" i="129"/>
  <c r="AO292" i="129"/>
  <c r="EC385" i="129"/>
  <c r="ED385" i="129" s="1"/>
  <c r="EB385" i="129"/>
  <c r="BM312" i="129"/>
  <c r="BN312" i="129" s="1"/>
  <c r="BS312" i="129" s="1"/>
  <c r="BT312" i="129" s="1"/>
  <c r="BL312" i="129"/>
  <c r="BM280" i="129"/>
  <c r="BN280" i="129" s="1"/>
  <c r="BS280" i="129" s="1"/>
  <c r="BT280" i="129" s="1"/>
  <c r="BL280" i="129"/>
  <c r="CL332" i="129"/>
  <c r="CM332" i="129" s="1"/>
  <c r="CR332" i="129" s="1"/>
  <c r="CS332" i="129" s="1"/>
  <c r="FI332" i="129" s="1"/>
  <c r="CK332" i="129"/>
  <c r="CQ332" i="129" s="1"/>
  <c r="BM257" i="129"/>
  <c r="BN257" i="129" s="1"/>
  <c r="BS257" i="129" s="1"/>
  <c r="BT257" i="129" s="1"/>
  <c r="BL257" i="129"/>
  <c r="CL224" i="129"/>
  <c r="CM224" i="129" s="1"/>
  <c r="CR224" i="129" s="1"/>
  <c r="CS224" i="129" s="1"/>
  <c r="FI224" i="129" s="1"/>
  <c r="CK224" i="129"/>
  <c r="CQ224" i="129" s="1"/>
  <c r="CL284" i="129"/>
  <c r="CM284" i="129" s="1"/>
  <c r="CR284" i="129" s="1"/>
  <c r="CS284" i="129" s="1"/>
  <c r="FI284" i="129" s="1"/>
  <c r="CK284" i="129"/>
  <c r="CQ284" i="129" s="1"/>
  <c r="DJ220" i="129"/>
  <c r="DK220" i="129" s="1"/>
  <c r="DI220" i="129"/>
  <c r="AO275" i="129"/>
  <c r="DJ237" i="129"/>
  <c r="DK237" i="129" s="1"/>
  <c r="DI237" i="129"/>
  <c r="GA246" i="129"/>
  <c r="GB246" i="129" s="1"/>
  <c r="FZ246" i="129"/>
  <c r="CL215" i="129"/>
  <c r="CM215" i="129" s="1"/>
  <c r="CR215" i="129" s="1"/>
  <c r="CS215" i="129" s="1"/>
  <c r="FI215" i="129" s="1"/>
  <c r="CK215" i="129"/>
  <c r="CQ215" i="129" s="1"/>
  <c r="AO214" i="129"/>
  <c r="BM218" i="129"/>
  <c r="BN218" i="129" s="1"/>
  <c r="BS218" i="129" s="1"/>
  <c r="BT218" i="129" s="1"/>
  <c r="BL218" i="129"/>
  <c r="GA181" i="129"/>
  <c r="GB181" i="129" s="1"/>
  <c r="FZ181" i="129"/>
  <c r="FZ149" i="129"/>
  <c r="GA149" i="129"/>
  <c r="GB149" i="129" s="1"/>
  <c r="CL113" i="129"/>
  <c r="CM113" i="129" s="1"/>
  <c r="CR113" i="129" s="1"/>
  <c r="CS113" i="129" s="1"/>
  <c r="FI113" i="129" s="1"/>
  <c r="CK113" i="129"/>
  <c r="CQ113" i="129" s="1"/>
  <c r="CL260" i="129"/>
  <c r="CM260" i="129" s="1"/>
  <c r="CR260" i="129" s="1"/>
  <c r="CS260" i="129" s="1"/>
  <c r="FI260" i="129" s="1"/>
  <c r="CK260" i="129"/>
  <c r="CQ260" i="129" s="1"/>
  <c r="EB188" i="129"/>
  <c r="EC188" i="129"/>
  <c r="ED188" i="129" s="1"/>
  <c r="DI236" i="129"/>
  <c r="DJ236" i="129"/>
  <c r="DK236" i="129" s="1"/>
  <c r="FB186" i="129"/>
  <c r="FC186" i="129" s="1"/>
  <c r="FA186" i="129"/>
  <c r="FB154" i="129"/>
  <c r="FC154" i="129" s="1"/>
  <c r="FA154" i="129"/>
  <c r="DJ89" i="129"/>
  <c r="DK89" i="129" s="1"/>
  <c r="DI89" i="129"/>
  <c r="AO261" i="129"/>
  <c r="GA198" i="129"/>
  <c r="GB198" i="129" s="1"/>
  <c r="FZ198" i="129"/>
  <c r="FZ166" i="129"/>
  <c r="GA166" i="129"/>
  <c r="GB166" i="129" s="1"/>
  <c r="GA134" i="129"/>
  <c r="GB134" i="129" s="1"/>
  <c r="FZ134" i="129"/>
  <c r="EC89" i="129"/>
  <c r="ED89" i="129" s="1"/>
  <c r="EB89" i="129"/>
  <c r="CL125" i="129"/>
  <c r="CM125" i="129" s="1"/>
  <c r="CR125" i="129" s="1"/>
  <c r="CS125" i="129" s="1"/>
  <c r="FI125" i="129" s="1"/>
  <c r="CK125" i="129"/>
  <c r="CQ125" i="129" s="1"/>
  <c r="GA216" i="129"/>
  <c r="GB216" i="129" s="1"/>
  <c r="FZ216" i="129"/>
  <c r="FB59" i="129"/>
  <c r="FC59" i="129" s="1"/>
  <c r="FA59" i="129"/>
  <c r="FB68" i="129"/>
  <c r="FC68" i="129" s="1"/>
  <c r="FA68" i="129"/>
  <c r="DJ57" i="129"/>
  <c r="DK57" i="129" s="1"/>
  <c r="DI57" i="129"/>
  <c r="FB205" i="129"/>
  <c r="FC205" i="129" s="1"/>
  <c r="FA205" i="129"/>
  <c r="DJ164" i="129"/>
  <c r="DK164" i="129" s="1"/>
  <c r="DI164" i="129"/>
  <c r="FZ99" i="129"/>
  <c r="GA99" i="129"/>
  <c r="GB99" i="129" s="1"/>
  <c r="AO97" i="129"/>
  <c r="FB93" i="129"/>
  <c r="FC93" i="129" s="1"/>
  <c r="FA93" i="129"/>
  <c r="FB44" i="129"/>
  <c r="FC44" i="129" s="1"/>
  <c r="FH44" i="129" s="1"/>
  <c r="FA44" i="129"/>
  <c r="CL306" i="129"/>
  <c r="CM306" i="129" s="1"/>
  <c r="CR306" i="129" s="1"/>
  <c r="CS306" i="129" s="1"/>
  <c r="FI306" i="129" s="1"/>
  <c r="CK306" i="129"/>
  <c r="CQ306" i="129" s="1"/>
  <c r="AO205" i="129"/>
  <c r="AO173" i="129"/>
  <c r="AO141" i="129"/>
  <c r="EB500" i="129"/>
  <c r="EC500" i="129"/>
  <c r="ED500" i="129" s="1"/>
  <c r="EC462" i="129"/>
  <c r="ED462" i="129" s="1"/>
  <c r="EB462" i="129"/>
  <c r="GA444" i="129"/>
  <c r="GB444" i="129" s="1"/>
  <c r="FZ444" i="129"/>
  <c r="DJ411" i="129"/>
  <c r="DK411" i="129" s="1"/>
  <c r="DI411" i="129"/>
  <c r="FZ420" i="129"/>
  <c r="GA420" i="129"/>
  <c r="GB420" i="129" s="1"/>
  <c r="EC409" i="129"/>
  <c r="ED409" i="129" s="1"/>
  <c r="EB409" i="129"/>
  <c r="DJ422" i="129"/>
  <c r="DK422" i="129" s="1"/>
  <c r="DI422" i="129"/>
  <c r="FA361" i="129"/>
  <c r="FB361" i="129"/>
  <c r="FC361" i="129" s="1"/>
  <c r="GA346" i="129"/>
  <c r="GB346" i="129" s="1"/>
  <c r="FZ346" i="129"/>
  <c r="FB345" i="129"/>
  <c r="FC345" i="129" s="1"/>
  <c r="FA345" i="129"/>
  <c r="FB356" i="129"/>
  <c r="FC356" i="129" s="1"/>
  <c r="FA356" i="129"/>
  <c r="EB350" i="129"/>
  <c r="EC350" i="129"/>
  <c r="ED350" i="129" s="1"/>
  <c r="DJ299" i="129"/>
  <c r="DK299" i="129" s="1"/>
  <c r="DI299" i="129"/>
  <c r="GA318" i="129"/>
  <c r="GB318" i="129" s="1"/>
  <c r="FZ318" i="129"/>
  <c r="GA286" i="129"/>
  <c r="GB286" i="129" s="1"/>
  <c r="FZ286" i="129"/>
  <c r="FZ356" i="129"/>
  <c r="GA356" i="129"/>
  <c r="GB356" i="129" s="1"/>
  <c r="EC283" i="129"/>
  <c r="ED283" i="129" s="1"/>
  <c r="EB283" i="129"/>
  <c r="FA346" i="129"/>
  <c r="FB346" i="129"/>
  <c r="FC346" i="129" s="1"/>
  <c r="DJ221" i="129"/>
  <c r="DK221" i="129" s="1"/>
  <c r="DI221" i="129"/>
  <c r="EC202" i="129"/>
  <c r="ED202" i="129" s="1"/>
  <c r="EB202" i="129"/>
  <c r="EC103" i="129"/>
  <c r="ED103" i="129" s="1"/>
  <c r="EB103" i="129"/>
  <c r="EC203" i="129"/>
  <c r="ED203" i="129" s="1"/>
  <c r="EB203" i="129"/>
  <c r="BZ11" i="129"/>
  <c r="CA11" i="129" s="1"/>
  <c r="CA16" i="129"/>
  <c r="AM27" i="129"/>
  <c r="DJ70" i="129"/>
  <c r="DJ21" i="129" s="1"/>
  <c r="DK21" i="129" s="1"/>
  <c r="EJ21" i="129" s="1"/>
  <c r="DJ130" i="129"/>
  <c r="DK130" i="129" s="1"/>
  <c r="DI130" i="129"/>
  <c r="GA53" i="129"/>
  <c r="GB53" i="129" s="1"/>
  <c r="FZ53" i="129"/>
  <c r="GA106" i="129"/>
  <c r="GB106" i="129" s="1"/>
  <c r="FZ106" i="129"/>
  <c r="DJ47" i="129"/>
  <c r="DK47" i="129" s="1"/>
  <c r="DI47" i="129"/>
  <c r="EC57" i="129"/>
  <c r="ED57" i="129" s="1"/>
  <c r="EB57" i="129"/>
  <c r="CL502" i="129"/>
  <c r="CM502" i="129" s="1"/>
  <c r="CR502" i="129" s="1"/>
  <c r="CS502" i="129" s="1"/>
  <c r="FI502" i="129" s="1"/>
  <c r="CK502" i="129"/>
  <c r="CQ502" i="129" s="1"/>
  <c r="CL470" i="129"/>
  <c r="CM470" i="129" s="1"/>
  <c r="CR470" i="129" s="1"/>
  <c r="CS470" i="129" s="1"/>
  <c r="FI470" i="129" s="1"/>
  <c r="CK470" i="129"/>
  <c r="CQ470" i="129" s="1"/>
  <c r="AO503" i="129"/>
  <c r="AO471" i="129"/>
  <c r="GA513" i="129"/>
  <c r="GB513" i="129" s="1"/>
  <c r="FZ513" i="129"/>
  <c r="GA481" i="129"/>
  <c r="GB481" i="129" s="1"/>
  <c r="FZ481" i="129"/>
  <c r="CL525" i="129"/>
  <c r="CM525" i="129" s="1"/>
  <c r="CR525" i="129" s="1"/>
  <c r="CS525" i="129" s="1"/>
  <c r="FI525" i="129" s="1"/>
  <c r="CK525" i="129"/>
  <c r="CQ525" i="129" s="1"/>
  <c r="BM467" i="129"/>
  <c r="BN467" i="129" s="1"/>
  <c r="BS467" i="129" s="1"/>
  <c r="BT467" i="129" s="1"/>
  <c r="BL467" i="129"/>
  <c r="FA504" i="129"/>
  <c r="FB504" i="129"/>
  <c r="FC504" i="129" s="1"/>
  <c r="FB472" i="129"/>
  <c r="FC472" i="129" s="1"/>
  <c r="FA472" i="129"/>
  <c r="DJ473" i="129"/>
  <c r="DK473" i="129" s="1"/>
  <c r="DI473" i="129"/>
  <c r="AO488" i="129"/>
  <c r="AO426" i="129"/>
  <c r="DJ499" i="129"/>
  <c r="DK499" i="129" s="1"/>
  <c r="DI499" i="129"/>
  <c r="BM436" i="129"/>
  <c r="BN436" i="129" s="1"/>
  <c r="BS436" i="129" s="1"/>
  <c r="BT436" i="129" s="1"/>
  <c r="BL436" i="129"/>
  <c r="BM404" i="129"/>
  <c r="BN404" i="129" s="1"/>
  <c r="BS404" i="129" s="1"/>
  <c r="BT404" i="129" s="1"/>
  <c r="BL404" i="129"/>
  <c r="CL438" i="129"/>
  <c r="CM438" i="129" s="1"/>
  <c r="CR438" i="129" s="1"/>
  <c r="CS438" i="129" s="1"/>
  <c r="FI438" i="129" s="1"/>
  <c r="CK438" i="129"/>
  <c r="CQ438" i="129" s="1"/>
  <c r="DJ501" i="129"/>
  <c r="DK501" i="129" s="1"/>
  <c r="DI501" i="129"/>
  <c r="AO439" i="129"/>
  <c r="CL406" i="129"/>
  <c r="CM406" i="129" s="1"/>
  <c r="CR406" i="129" s="1"/>
  <c r="CS406" i="129" s="1"/>
  <c r="FI406" i="129" s="1"/>
  <c r="CK406" i="129"/>
  <c r="CQ406" i="129" s="1"/>
  <c r="CL449" i="129"/>
  <c r="CM449" i="129" s="1"/>
  <c r="CR449" i="129" s="1"/>
  <c r="CS449" i="129" s="1"/>
  <c r="FI449" i="129" s="1"/>
  <c r="CK449" i="129"/>
  <c r="CQ449" i="129" s="1"/>
  <c r="AO413" i="129"/>
  <c r="DJ392" i="129"/>
  <c r="DK392" i="129" s="1"/>
  <c r="DI392" i="129"/>
  <c r="CL360" i="129"/>
  <c r="CM360" i="129" s="1"/>
  <c r="CR360" i="129" s="1"/>
  <c r="CS360" i="129" s="1"/>
  <c r="FI360" i="129" s="1"/>
  <c r="CK360" i="129"/>
  <c r="CQ360" i="129" s="1"/>
  <c r="GA448" i="129"/>
  <c r="GB448" i="129" s="1"/>
  <c r="FZ448" i="129"/>
  <c r="BM346" i="129"/>
  <c r="BN346" i="129" s="1"/>
  <c r="BS346" i="129" s="1"/>
  <c r="BT346" i="129" s="1"/>
  <c r="BL346" i="129"/>
  <c r="EC382" i="129"/>
  <c r="ED382" i="129" s="1"/>
  <c r="EB382" i="129"/>
  <c r="FA392" i="129"/>
  <c r="FB392" i="129"/>
  <c r="FC392" i="129" s="1"/>
  <c r="GA353" i="129"/>
  <c r="GB353" i="129" s="1"/>
  <c r="FZ353" i="129"/>
  <c r="DI395" i="129"/>
  <c r="DJ395" i="129"/>
  <c r="DK395" i="129" s="1"/>
  <c r="CL363" i="129"/>
  <c r="CM363" i="129" s="1"/>
  <c r="CR363" i="129" s="1"/>
  <c r="CS363" i="129" s="1"/>
  <c r="FI363" i="129" s="1"/>
  <c r="CK363" i="129"/>
  <c r="CQ363" i="129" s="1"/>
  <c r="FZ380" i="129"/>
  <c r="GA380" i="129"/>
  <c r="GB380" i="129" s="1"/>
  <c r="GA323" i="129"/>
  <c r="GB323" i="129" s="1"/>
  <c r="FZ323" i="129"/>
  <c r="EB274" i="129"/>
  <c r="EC274" i="129"/>
  <c r="ED274" i="129" s="1"/>
  <c r="DJ210" i="129"/>
  <c r="DK210" i="129" s="1"/>
  <c r="DI210" i="129"/>
  <c r="DJ259" i="129"/>
  <c r="DK259" i="129" s="1"/>
  <c r="DI259" i="129"/>
  <c r="EC222" i="129"/>
  <c r="ED222" i="129" s="1"/>
  <c r="EB222" i="129"/>
  <c r="EB241" i="129"/>
  <c r="EC241" i="129"/>
  <c r="ED241" i="129" s="1"/>
  <c r="FA275" i="129"/>
  <c r="FB275" i="129"/>
  <c r="FC275" i="129" s="1"/>
  <c r="EC96" i="129"/>
  <c r="ED96" i="129" s="1"/>
  <c r="EB96" i="129"/>
  <c r="EC168" i="129"/>
  <c r="ED168" i="129" s="1"/>
  <c r="EB168" i="129"/>
  <c r="EC80" i="129"/>
  <c r="ED80" i="129" s="1"/>
  <c r="EB80" i="129"/>
  <c r="FB208" i="129"/>
  <c r="FC208" i="129" s="1"/>
  <c r="FA208" i="129"/>
  <c r="FB176" i="129"/>
  <c r="FC176" i="129" s="1"/>
  <c r="FA176" i="129"/>
  <c r="EC169" i="129"/>
  <c r="ED169" i="129" s="1"/>
  <c r="EB169" i="129"/>
  <c r="FB25" i="129"/>
  <c r="FA25" i="129"/>
  <c r="EZ18" i="129"/>
  <c r="FA18" i="129" s="1"/>
  <c r="AO50" i="129"/>
  <c r="AM50" i="129"/>
  <c r="EB52" i="129"/>
  <c r="EC52" i="129"/>
  <c r="ED52" i="129" s="1"/>
  <c r="EQ16" i="129"/>
  <c r="EP11" i="129"/>
  <c r="EQ11" i="129" s="1"/>
  <c r="AO44" i="129"/>
  <c r="AM44" i="129"/>
  <c r="FB201" i="129"/>
  <c r="FC201" i="129" s="1"/>
  <c r="FA201" i="129"/>
  <c r="AO195" i="129"/>
  <c r="AS195" i="129"/>
  <c r="AT195" i="129" s="1"/>
  <c r="AU195" i="129" s="1"/>
  <c r="AO163" i="129"/>
  <c r="AO131" i="129"/>
  <c r="FZ73" i="129"/>
  <c r="GA73" i="129"/>
  <c r="GB73" i="129" s="1"/>
  <c r="GG73" i="129" s="1"/>
  <c r="GH73" i="129" s="1"/>
  <c r="FB183" i="129"/>
  <c r="FC183" i="129" s="1"/>
  <c r="FA183" i="129"/>
  <c r="EB41" i="129"/>
  <c r="EC41" i="129"/>
  <c r="ED41" i="129" s="1"/>
  <c r="EC507" i="129"/>
  <c r="ED507" i="129" s="1"/>
  <c r="EB507" i="129"/>
  <c r="DJ502" i="129"/>
  <c r="DK502" i="129" s="1"/>
  <c r="DI502" i="129"/>
  <c r="EC480" i="129"/>
  <c r="ED480" i="129" s="1"/>
  <c r="EB480" i="129"/>
  <c r="DI534" i="129"/>
  <c r="DJ534" i="129"/>
  <c r="DK534" i="129" s="1"/>
  <c r="GA410" i="129"/>
  <c r="GB410" i="129" s="1"/>
  <c r="FZ410" i="129"/>
  <c r="GF410" i="129" s="1"/>
  <c r="EB405" i="129"/>
  <c r="EC405" i="129"/>
  <c r="ED405" i="129" s="1"/>
  <c r="FB448" i="129"/>
  <c r="FC448" i="129" s="1"/>
  <c r="FA448" i="129"/>
  <c r="EB380" i="129"/>
  <c r="EC380" i="129"/>
  <c r="ED380" i="129" s="1"/>
  <c r="BM399" i="129"/>
  <c r="BN399" i="129" s="1"/>
  <c r="BS399" i="129" s="1"/>
  <c r="BT399" i="129" s="1"/>
  <c r="BL399" i="129"/>
  <c r="BM353" i="129"/>
  <c r="BN353" i="129" s="1"/>
  <c r="BS353" i="129" s="1"/>
  <c r="BT353" i="129" s="1"/>
  <c r="BL353" i="129"/>
  <c r="AO394" i="129"/>
  <c r="BM380" i="129"/>
  <c r="BN380" i="129" s="1"/>
  <c r="BS380" i="129" s="1"/>
  <c r="BT380" i="129" s="1"/>
  <c r="BL380" i="129"/>
  <c r="BM417" i="129"/>
  <c r="BN417" i="129" s="1"/>
  <c r="BS417" i="129" s="1"/>
  <c r="BT417" i="129" s="1"/>
  <c r="BL417" i="129"/>
  <c r="BM323" i="129"/>
  <c r="BN323" i="129" s="1"/>
  <c r="BS323" i="129" s="1"/>
  <c r="BT323" i="129" s="1"/>
  <c r="BL323" i="129"/>
  <c r="BM291" i="129"/>
  <c r="BN291" i="129" s="1"/>
  <c r="BS291" i="129" s="1"/>
  <c r="BT291" i="129" s="1"/>
  <c r="BL291" i="129"/>
  <c r="EC336" i="129"/>
  <c r="ED336" i="129" s="1"/>
  <c r="EB336" i="129"/>
  <c r="FB389" i="129"/>
  <c r="FC389" i="129" s="1"/>
  <c r="FA389" i="129"/>
  <c r="DJ313" i="129"/>
  <c r="DK313" i="129" s="1"/>
  <c r="DI313" i="129"/>
  <c r="FZ300" i="129"/>
  <c r="GA300" i="129"/>
  <c r="GB300" i="129" s="1"/>
  <c r="EB311" i="129"/>
  <c r="EC311" i="129"/>
  <c r="ED311" i="129" s="1"/>
  <c r="GA245" i="129"/>
  <c r="GB245" i="129" s="1"/>
  <c r="FZ245" i="129"/>
  <c r="EC248" i="129"/>
  <c r="ED248" i="129" s="1"/>
  <c r="EB248" i="129"/>
  <c r="DJ443" i="129"/>
  <c r="DK443" i="129" s="1"/>
  <c r="DI443" i="129"/>
  <c r="AO258" i="129"/>
  <c r="BM269" i="129"/>
  <c r="BN269" i="129" s="1"/>
  <c r="BS269" i="129" s="1"/>
  <c r="BT269" i="129" s="1"/>
  <c r="BL269" i="129"/>
  <c r="BM236" i="129"/>
  <c r="BN236" i="129" s="1"/>
  <c r="BS236" i="129" s="1"/>
  <c r="BT236" i="129" s="1"/>
  <c r="BL236" i="129"/>
  <c r="AO333" i="129"/>
  <c r="DJ265" i="129"/>
  <c r="DK265" i="129" s="1"/>
  <c r="DI265" i="129"/>
  <c r="BM203" i="129"/>
  <c r="BN203" i="129" s="1"/>
  <c r="BS203" i="129" s="1"/>
  <c r="BT203" i="129" s="1"/>
  <c r="BL203" i="129"/>
  <c r="BM171" i="129"/>
  <c r="BN171" i="129" s="1"/>
  <c r="BS171" i="129" s="1"/>
  <c r="BT171" i="129" s="1"/>
  <c r="BL171" i="129"/>
  <c r="BM139" i="129"/>
  <c r="BN139" i="129" s="1"/>
  <c r="BS139" i="129" s="1"/>
  <c r="BT139" i="129" s="1"/>
  <c r="BL139" i="129"/>
  <c r="CL238" i="129"/>
  <c r="CM238" i="129" s="1"/>
  <c r="CR238" i="129" s="1"/>
  <c r="CS238" i="129" s="1"/>
  <c r="FI238" i="129" s="1"/>
  <c r="CK238" i="129"/>
  <c r="CQ238" i="129" s="1"/>
  <c r="AO114" i="129"/>
  <c r="CL374" i="129"/>
  <c r="CM374" i="129" s="1"/>
  <c r="CR374" i="129" s="1"/>
  <c r="CS374" i="129" s="1"/>
  <c r="FI374" i="129" s="1"/>
  <c r="CK374" i="129"/>
  <c r="CQ374" i="129" s="1"/>
  <c r="CL207" i="129"/>
  <c r="CM207" i="129" s="1"/>
  <c r="CR207" i="129" s="1"/>
  <c r="CS207" i="129" s="1"/>
  <c r="FI207" i="129" s="1"/>
  <c r="CK207" i="129"/>
  <c r="CQ207" i="129" s="1"/>
  <c r="CL175" i="129"/>
  <c r="CM175" i="129" s="1"/>
  <c r="CR175" i="129" s="1"/>
  <c r="CS175" i="129" s="1"/>
  <c r="FI175" i="129" s="1"/>
  <c r="CK175" i="129"/>
  <c r="CQ175" i="129" s="1"/>
  <c r="CL143" i="129"/>
  <c r="CM143" i="129" s="1"/>
  <c r="CR143" i="129" s="1"/>
  <c r="CS143" i="129" s="1"/>
  <c r="FI143" i="129" s="1"/>
  <c r="CK143" i="129"/>
  <c r="CQ143" i="129" s="1"/>
  <c r="AO110" i="129"/>
  <c r="CL380" i="129"/>
  <c r="CM380" i="129" s="1"/>
  <c r="CR380" i="129" s="1"/>
  <c r="CS380" i="129" s="1"/>
  <c r="FI380" i="129" s="1"/>
  <c r="CK380" i="129"/>
  <c r="CQ380" i="129" s="1"/>
  <c r="AO239" i="129"/>
  <c r="BM188" i="129"/>
  <c r="BN188" i="129" s="1"/>
  <c r="BS188" i="129" s="1"/>
  <c r="BT188" i="129" s="1"/>
  <c r="BL188" i="129"/>
  <c r="BM156" i="129"/>
  <c r="BN156" i="129" s="1"/>
  <c r="BS156" i="129" s="1"/>
  <c r="BT156" i="129" s="1"/>
  <c r="BL156" i="129"/>
  <c r="EC122" i="129"/>
  <c r="ED122" i="129" s="1"/>
  <c r="EB122" i="129"/>
  <c r="CL298" i="129"/>
  <c r="CM298" i="129" s="1"/>
  <c r="CR298" i="129" s="1"/>
  <c r="CS298" i="129" s="1"/>
  <c r="FI298" i="129" s="1"/>
  <c r="CK298" i="129"/>
  <c r="CQ298" i="129" s="1"/>
  <c r="DJ114" i="129"/>
  <c r="DK114" i="129" s="1"/>
  <c r="DI114" i="129"/>
  <c r="BM102" i="129"/>
  <c r="BN102" i="129" s="1"/>
  <c r="BS102" i="129" s="1"/>
  <c r="BT102" i="129" s="1"/>
  <c r="BL102" i="129"/>
  <c r="CL48" i="129"/>
  <c r="CM48" i="129" s="1"/>
  <c r="CR48" i="129" s="1"/>
  <c r="CS48" i="129" s="1"/>
  <c r="FI48" i="129" s="1"/>
  <c r="CK48" i="129"/>
  <c r="CQ48" i="129" s="1"/>
  <c r="DJ190" i="129"/>
  <c r="DK190" i="129" s="1"/>
  <c r="DI190" i="129"/>
  <c r="DJ126" i="129"/>
  <c r="DK126" i="129" s="1"/>
  <c r="DI126" i="129"/>
  <c r="GA59" i="129"/>
  <c r="GB59" i="129" s="1"/>
  <c r="FZ59" i="129"/>
  <c r="GA48" i="129"/>
  <c r="GB48" i="129" s="1"/>
  <c r="FZ48" i="129"/>
  <c r="DJ185" i="129"/>
  <c r="DK185" i="129" s="1"/>
  <c r="DI185" i="129"/>
  <c r="EB34" i="129"/>
  <c r="EC34" i="129"/>
  <c r="DJ102" i="129"/>
  <c r="DK102" i="129" s="1"/>
  <c r="DI102" i="129"/>
  <c r="CL49" i="129"/>
  <c r="CM49" i="129" s="1"/>
  <c r="CR49" i="129" s="1"/>
  <c r="CS49" i="129" s="1"/>
  <c r="FI49" i="129" s="1"/>
  <c r="CK49" i="129"/>
  <c r="CQ49" i="129" s="1"/>
  <c r="EC505" i="129"/>
  <c r="ED505" i="129" s="1"/>
  <c r="EB505" i="129"/>
  <c r="DJ532" i="129"/>
  <c r="DK532" i="129" s="1"/>
  <c r="DI532" i="129"/>
  <c r="EC478" i="129"/>
  <c r="ED478" i="129" s="1"/>
  <c r="EB478" i="129"/>
  <c r="FB518" i="129"/>
  <c r="FC518" i="129" s="1"/>
  <c r="FA518" i="129"/>
  <c r="FB402" i="129"/>
  <c r="FC402" i="129" s="1"/>
  <c r="FA402" i="129"/>
  <c r="EC452" i="129"/>
  <c r="ED452" i="129" s="1"/>
  <c r="EB452" i="129"/>
  <c r="GA454" i="129"/>
  <c r="GB454" i="129" s="1"/>
  <c r="FZ454" i="129"/>
  <c r="FZ411" i="129"/>
  <c r="GA411" i="129"/>
  <c r="GB411" i="129" s="1"/>
  <c r="DJ360" i="129"/>
  <c r="DK360" i="129" s="1"/>
  <c r="DI360" i="129"/>
  <c r="FB374" i="129"/>
  <c r="FC374" i="129" s="1"/>
  <c r="FA374" i="129"/>
  <c r="AO448" i="129"/>
  <c r="DJ377" i="129"/>
  <c r="DK377" i="129" s="1"/>
  <c r="DI377" i="129"/>
  <c r="GA394" i="129"/>
  <c r="GB394" i="129" s="1"/>
  <c r="FZ394" i="129"/>
  <c r="GA297" i="129"/>
  <c r="GB297" i="129" s="1"/>
  <c r="FZ297" i="129"/>
  <c r="EC286" i="129"/>
  <c r="ED286" i="129" s="1"/>
  <c r="EB286" i="129"/>
  <c r="CL331" i="129"/>
  <c r="CM331" i="129" s="1"/>
  <c r="CR331" i="129" s="1"/>
  <c r="CS331" i="129" s="1"/>
  <c r="FI331" i="129" s="1"/>
  <c r="CK331" i="129"/>
  <c r="CQ331" i="129" s="1"/>
  <c r="CL299" i="129"/>
  <c r="CM299" i="129" s="1"/>
  <c r="CR299" i="129" s="1"/>
  <c r="CS299" i="129" s="1"/>
  <c r="FI299" i="129" s="1"/>
  <c r="CK299" i="129"/>
  <c r="CQ299" i="129" s="1"/>
  <c r="CL267" i="129"/>
  <c r="CM267" i="129" s="1"/>
  <c r="CR267" i="129" s="1"/>
  <c r="CS267" i="129" s="1"/>
  <c r="FI267" i="129" s="1"/>
  <c r="CK267" i="129"/>
  <c r="CQ267" i="129" s="1"/>
  <c r="AO320" i="129"/>
  <c r="AO288" i="129"/>
  <c r="FZ366" i="129"/>
  <c r="GA366" i="129"/>
  <c r="GB366" i="129" s="1"/>
  <c r="BM308" i="129"/>
  <c r="BN308" i="129" s="1"/>
  <c r="BS308" i="129" s="1"/>
  <c r="BT308" i="129" s="1"/>
  <c r="BL308" i="129"/>
  <c r="BM276" i="129"/>
  <c r="BN276" i="129" s="1"/>
  <c r="BS276" i="129" s="1"/>
  <c r="BT276" i="129" s="1"/>
  <c r="BL276" i="129"/>
  <c r="BM253" i="129"/>
  <c r="BN253" i="129" s="1"/>
  <c r="BS253" i="129" s="1"/>
  <c r="BT253" i="129" s="1"/>
  <c r="BL253" i="129"/>
  <c r="CL220" i="129"/>
  <c r="CM220" i="129" s="1"/>
  <c r="CR220" i="129" s="1"/>
  <c r="CS220" i="129" s="1"/>
  <c r="FI220" i="129" s="1"/>
  <c r="CK220" i="129"/>
  <c r="CQ220" i="129" s="1"/>
  <c r="DJ216" i="129"/>
  <c r="DK216" i="129" s="1"/>
  <c r="DI216" i="129"/>
  <c r="AO267" i="129"/>
  <c r="DI233" i="129"/>
  <c r="DJ233" i="129"/>
  <c r="DK233" i="129" s="1"/>
  <c r="GA242" i="129"/>
  <c r="GB242" i="129" s="1"/>
  <c r="FZ242" i="129"/>
  <c r="CL211" i="129"/>
  <c r="CM211" i="129" s="1"/>
  <c r="CR211" i="129" s="1"/>
  <c r="CS211" i="129" s="1"/>
  <c r="FI211" i="129" s="1"/>
  <c r="CK211" i="129"/>
  <c r="CQ211" i="129" s="1"/>
  <c r="DI334" i="129"/>
  <c r="DJ334" i="129"/>
  <c r="DK334" i="129" s="1"/>
  <c r="GA177" i="129"/>
  <c r="GB177" i="129" s="1"/>
  <c r="FZ177" i="129"/>
  <c r="EC108" i="129"/>
  <c r="ED108" i="129" s="1"/>
  <c r="EB108" i="129"/>
  <c r="CL252" i="129"/>
  <c r="CM252" i="129" s="1"/>
  <c r="CR252" i="129" s="1"/>
  <c r="CS252" i="129" s="1"/>
  <c r="FI252" i="129" s="1"/>
  <c r="CK252" i="129"/>
  <c r="CQ252" i="129" s="1"/>
  <c r="EB223" i="129"/>
  <c r="EC223" i="129"/>
  <c r="ED223" i="129" s="1"/>
  <c r="DJ85" i="129"/>
  <c r="DK85" i="129" s="1"/>
  <c r="DI85" i="129"/>
  <c r="AO253" i="129"/>
  <c r="GA162" i="129"/>
  <c r="GB162" i="129" s="1"/>
  <c r="FZ162" i="129"/>
  <c r="BM82" i="129"/>
  <c r="BN82" i="129" s="1"/>
  <c r="BS82" i="129" s="1"/>
  <c r="BT82" i="129" s="1"/>
  <c r="BL82" i="129"/>
  <c r="CL121" i="129"/>
  <c r="CM121" i="129" s="1"/>
  <c r="CR121" i="129" s="1"/>
  <c r="CS121" i="129" s="1"/>
  <c r="FI121" i="129" s="1"/>
  <c r="CK121" i="129"/>
  <c r="CQ121" i="129" s="1"/>
  <c r="EC114" i="129"/>
  <c r="ED114" i="129" s="1"/>
  <c r="EB114" i="129"/>
  <c r="FB55" i="129"/>
  <c r="FC55" i="129" s="1"/>
  <c r="FA55" i="129"/>
  <c r="DJ43" i="129"/>
  <c r="DK43" i="129" s="1"/>
  <c r="DI43" i="129"/>
  <c r="CL200" i="129"/>
  <c r="CM200" i="129" s="1"/>
  <c r="CR200" i="129" s="1"/>
  <c r="CS200" i="129" s="1"/>
  <c r="FI200" i="129" s="1"/>
  <c r="CK200" i="129"/>
  <c r="CQ200" i="129" s="1"/>
  <c r="CL136" i="129"/>
  <c r="CM136" i="129" s="1"/>
  <c r="CR136" i="129" s="1"/>
  <c r="CS136" i="129" s="1"/>
  <c r="FI136" i="129" s="1"/>
  <c r="CK136" i="129"/>
  <c r="CQ136" i="129" s="1"/>
  <c r="FB64" i="129"/>
  <c r="FC64" i="129" s="1"/>
  <c r="FA64" i="129"/>
  <c r="DI32" i="129"/>
  <c r="DJ32" i="129"/>
  <c r="DK32" i="129" s="1"/>
  <c r="DJ204" i="129"/>
  <c r="DK204" i="129" s="1"/>
  <c r="DI204" i="129"/>
  <c r="DJ140" i="129"/>
  <c r="DK140" i="129" s="1"/>
  <c r="DI140" i="129"/>
  <c r="AO279" i="129"/>
  <c r="FB235" i="129"/>
  <c r="FC235" i="129" s="1"/>
  <c r="FA235" i="129"/>
  <c r="DJ151" i="129"/>
  <c r="DK151" i="129" s="1"/>
  <c r="DI151" i="129"/>
  <c r="CL96" i="129"/>
  <c r="CM96" i="129" s="1"/>
  <c r="CR96" i="129" s="1"/>
  <c r="CS96" i="129" s="1"/>
  <c r="FI96" i="129" s="1"/>
  <c r="CK96" i="129"/>
  <c r="CQ96" i="129" s="1"/>
  <c r="EC48" i="129"/>
  <c r="ED48" i="129" s="1"/>
  <c r="EB48" i="129"/>
  <c r="BM44" i="129"/>
  <c r="BN44" i="129" s="1"/>
  <c r="BS44" i="129" s="1"/>
  <c r="BT44" i="129" s="1"/>
  <c r="BL44" i="129"/>
  <c r="EC65" i="129"/>
  <c r="ED65" i="129" s="1"/>
  <c r="EB65" i="129"/>
  <c r="FB32" i="129"/>
  <c r="FC32" i="129" s="1"/>
  <c r="FA32" i="129"/>
  <c r="FA161" i="129"/>
  <c r="FB161" i="129"/>
  <c r="FC161" i="129" s="1"/>
  <c r="BM23" i="129"/>
  <c r="BL23" i="129"/>
  <c r="BK17" i="129"/>
  <c r="BL17" i="129" s="1"/>
  <c r="BK8" i="129"/>
  <c r="DJ530" i="129"/>
  <c r="DK530" i="129" s="1"/>
  <c r="DI530" i="129"/>
  <c r="CL498" i="129"/>
  <c r="CM498" i="129" s="1"/>
  <c r="CR498" i="129" s="1"/>
  <c r="CS498" i="129" s="1"/>
  <c r="FI498" i="129" s="1"/>
  <c r="CK498" i="129"/>
  <c r="CQ498" i="129" s="1"/>
  <c r="BM523" i="129"/>
  <c r="BN523" i="129" s="1"/>
  <c r="BS523" i="129" s="1"/>
  <c r="BT523" i="129" s="1"/>
  <c r="BL523" i="129"/>
  <c r="AO491" i="129"/>
  <c r="BM538" i="129"/>
  <c r="BN538" i="129" s="1"/>
  <c r="BS538" i="129" s="1"/>
  <c r="BT538" i="129" s="1"/>
  <c r="BL538" i="129"/>
  <c r="CL529" i="129"/>
  <c r="CM529" i="129" s="1"/>
  <c r="CR529" i="129" s="1"/>
  <c r="CS529" i="129" s="1"/>
  <c r="FI529" i="129" s="1"/>
  <c r="CK529" i="129"/>
  <c r="CQ529" i="129" s="1"/>
  <c r="GA532" i="129"/>
  <c r="GB532" i="129" s="1"/>
  <c r="FZ532" i="129"/>
  <c r="FB500" i="129"/>
  <c r="FC500" i="129" s="1"/>
  <c r="FA500" i="129"/>
  <c r="FB468" i="129"/>
  <c r="FC468" i="129" s="1"/>
  <c r="FH468" i="129" s="1"/>
  <c r="FA468" i="129"/>
  <c r="BM457" i="129"/>
  <c r="BN457" i="129" s="1"/>
  <c r="BS457" i="129" s="1"/>
  <c r="BT457" i="129" s="1"/>
  <c r="BL457" i="129"/>
  <c r="FB424" i="129"/>
  <c r="FC424" i="129" s="1"/>
  <c r="FA424" i="129"/>
  <c r="FB460" i="129"/>
  <c r="FC460" i="129" s="1"/>
  <c r="FA460" i="129"/>
  <c r="AO422" i="129"/>
  <c r="BM488" i="129"/>
  <c r="BN488" i="129" s="1"/>
  <c r="BS488" i="129" s="1"/>
  <c r="BT488" i="129" s="1"/>
  <c r="BL488" i="129"/>
  <c r="BM424" i="129"/>
  <c r="BN424" i="129" s="1"/>
  <c r="BS424" i="129" s="1"/>
  <c r="BT424" i="129" s="1"/>
  <c r="BL424" i="129"/>
  <c r="GA524" i="129"/>
  <c r="GB524" i="129" s="1"/>
  <c r="FZ524" i="129"/>
  <c r="BM490" i="129"/>
  <c r="BN490" i="129" s="1"/>
  <c r="BS490" i="129" s="1"/>
  <c r="BT490" i="129" s="1"/>
  <c r="BL490" i="129"/>
  <c r="CL434" i="129"/>
  <c r="CM434" i="129" s="1"/>
  <c r="CR434" i="129" s="1"/>
  <c r="CS434" i="129" s="1"/>
  <c r="FI434" i="129" s="1"/>
  <c r="CK434" i="129"/>
  <c r="CQ434" i="129" s="1"/>
  <c r="CL402" i="129"/>
  <c r="CM402" i="129" s="1"/>
  <c r="CR402" i="129" s="1"/>
  <c r="CS402" i="129" s="1"/>
  <c r="FI402" i="129" s="1"/>
  <c r="CK402" i="129"/>
  <c r="CQ402" i="129" s="1"/>
  <c r="EB442" i="129"/>
  <c r="EC442" i="129"/>
  <c r="ED442" i="129" s="1"/>
  <c r="AO409" i="129"/>
  <c r="DJ388" i="129"/>
  <c r="DK388" i="129" s="1"/>
  <c r="DI388" i="129"/>
  <c r="CL356" i="129"/>
  <c r="CM356" i="129" s="1"/>
  <c r="CR356" i="129" s="1"/>
  <c r="CS356" i="129" s="1"/>
  <c r="FI356" i="129" s="1"/>
  <c r="CK356" i="129"/>
  <c r="CQ356" i="129" s="1"/>
  <c r="CL439" i="129"/>
  <c r="CM439" i="129" s="1"/>
  <c r="CR439" i="129" s="1"/>
  <c r="CS439" i="129" s="1"/>
  <c r="FI439" i="129" s="1"/>
  <c r="CK439" i="129"/>
  <c r="CQ439" i="129" s="1"/>
  <c r="FZ373" i="129"/>
  <c r="GA373" i="129"/>
  <c r="GB373" i="129" s="1"/>
  <c r="GG373" i="129" s="1"/>
  <c r="GH373" i="129" s="1"/>
  <c r="BM342" i="129"/>
  <c r="BN342" i="129" s="1"/>
  <c r="BS342" i="129" s="1"/>
  <c r="BT342" i="129" s="1"/>
  <c r="BL342" i="129"/>
  <c r="EC390" i="129"/>
  <c r="ED390" i="129" s="1"/>
  <c r="EB390" i="129"/>
  <c r="FB388" i="129"/>
  <c r="FC388" i="129" s="1"/>
  <c r="FA388" i="129"/>
  <c r="CL348" i="129"/>
  <c r="CM348" i="129" s="1"/>
  <c r="CR348" i="129" s="1"/>
  <c r="CS348" i="129" s="1"/>
  <c r="FI348" i="129" s="1"/>
  <c r="CK348" i="129"/>
  <c r="CQ348" i="129" s="1"/>
  <c r="DJ383" i="129"/>
  <c r="DK383" i="129" s="1"/>
  <c r="DI383" i="129"/>
  <c r="DJ338" i="129"/>
  <c r="DK338" i="129" s="1"/>
  <c r="DI338" i="129"/>
  <c r="GA303" i="129"/>
  <c r="GB303" i="129" s="1"/>
  <c r="GG303" i="129" s="1"/>
  <c r="GH303" i="129" s="1"/>
  <c r="FZ303" i="129"/>
  <c r="FA393" i="129"/>
  <c r="FB393" i="129"/>
  <c r="FC393" i="129" s="1"/>
  <c r="EC298" i="129"/>
  <c r="ED298" i="129" s="1"/>
  <c r="EB298" i="129"/>
  <c r="CL305" i="129"/>
  <c r="CM305" i="129" s="1"/>
  <c r="CR305" i="129" s="1"/>
  <c r="CS305" i="129" s="1"/>
  <c r="FI305" i="129" s="1"/>
  <c r="CK305" i="129"/>
  <c r="CQ305" i="129" s="1"/>
  <c r="CL273" i="129"/>
  <c r="CM273" i="129" s="1"/>
  <c r="CR273" i="129" s="1"/>
  <c r="CS273" i="129" s="1"/>
  <c r="FI273" i="129" s="1"/>
  <c r="CK273" i="129"/>
  <c r="CQ273" i="129" s="1"/>
  <c r="AO326" i="129"/>
  <c r="AO294" i="129"/>
  <c r="BM314" i="129"/>
  <c r="BN314" i="129" s="1"/>
  <c r="BS314" i="129" s="1"/>
  <c r="BT314" i="129" s="1"/>
  <c r="BL314" i="129"/>
  <c r="BM282" i="129"/>
  <c r="BN282" i="129" s="1"/>
  <c r="BS282" i="129" s="1"/>
  <c r="BT282" i="129" s="1"/>
  <c r="BL282" i="129"/>
  <c r="CL339" i="129"/>
  <c r="CM339" i="129" s="1"/>
  <c r="CR339" i="129" s="1"/>
  <c r="CS339" i="129" s="1"/>
  <c r="FI339" i="129" s="1"/>
  <c r="CK339" i="129"/>
  <c r="CQ339" i="129" s="1"/>
  <c r="BM259" i="129"/>
  <c r="BN259" i="129" s="1"/>
  <c r="BS259" i="129" s="1"/>
  <c r="BT259" i="129" s="1"/>
  <c r="BL259" i="129"/>
  <c r="CL226" i="129"/>
  <c r="CM226" i="129" s="1"/>
  <c r="CR226" i="129" s="1"/>
  <c r="CS226" i="129" s="1"/>
  <c r="FI226" i="129" s="1"/>
  <c r="CK226" i="129"/>
  <c r="CQ226" i="129" s="1"/>
  <c r="CL292" i="129"/>
  <c r="CM292" i="129" s="1"/>
  <c r="CR292" i="129" s="1"/>
  <c r="CS292" i="129" s="1"/>
  <c r="FI292" i="129" s="1"/>
  <c r="CK292" i="129"/>
  <c r="CQ292" i="129" s="1"/>
  <c r="DJ222" i="129"/>
  <c r="DK222" i="129" s="1"/>
  <c r="DI222" i="129"/>
  <c r="GA240" i="129"/>
  <c r="GB240" i="129" s="1"/>
  <c r="GG240" i="129" s="1"/>
  <c r="GH240" i="129" s="1"/>
  <c r="FZ240" i="129"/>
  <c r="GF240" i="129" s="1"/>
  <c r="CL454" i="129"/>
  <c r="CM454" i="129" s="1"/>
  <c r="CR454" i="129" s="1"/>
  <c r="CS454" i="129" s="1"/>
  <c r="FI454" i="129" s="1"/>
  <c r="CK454" i="129"/>
  <c r="CQ454" i="129" s="1"/>
  <c r="EC249" i="129"/>
  <c r="ED249" i="129" s="1"/>
  <c r="EB249" i="129"/>
  <c r="AO319" i="129"/>
  <c r="FZ207" i="129"/>
  <c r="GA207" i="129"/>
  <c r="GB207" i="129" s="1"/>
  <c r="FZ143" i="129"/>
  <c r="GA143" i="129"/>
  <c r="GB143" i="129" s="1"/>
  <c r="CL248" i="129"/>
  <c r="CM248" i="129" s="1"/>
  <c r="CR248" i="129" s="1"/>
  <c r="CS248" i="129" s="1"/>
  <c r="FI248" i="129" s="1"/>
  <c r="CK248" i="129"/>
  <c r="CQ248" i="129" s="1"/>
  <c r="FZ118" i="129"/>
  <c r="GA118" i="129"/>
  <c r="GB118" i="129" s="1"/>
  <c r="FB86" i="129"/>
  <c r="FC86" i="129" s="1"/>
  <c r="FA86" i="129"/>
  <c r="BM221" i="129"/>
  <c r="BN221" i="129" s="1"/>
  <c r="BS221" i="129" s="1"/>
  <c r="BT221" i="129" s="1"/>
  <c r="BL221" i="129"/>
  <c r="FB180" i="129"/>
  <c r="FC180" i="129" s="1"/>
  <c r="FA180" i="129"/>
  <c r="FB148" i="129"/>
  <c r="FC148" i="129" s="1"/>
  <c r="FA148" i="129"/>
  <c r="CL83" i="129"/>
  <c r="CM83" i="129" s="1"/>
  <c r="CR83" i="129" s="1"/>
  <c r="CS83" i="129" s="1"/>
  <c r="FI83" i="129" s="1"/>
  <c r="CK83" i="129"/>
  <c r="CQ83" i="129" s="1"/>
  <c r="AO249" i="129"/>
  <c r="AS249" i="129"/>
  <c r="AT249" i="129" s="1"/>
  <c r="AU249" i="129" s="1"/>
  <c r="GA192" i="129"/>
  <c r="GB192" i="129" s="1"/>
  <c r="FZ192" i="129"/>
  <c r="FZ160" i="129"/>
  <c r="GA160" i="129"/>
  <c r="GB160" i="129" s="1"/>
  <c r="BM80" i="129"/>
  <c r="BN80" i="129" s="1"/>
  <c r="BS80" i="129" s="1"/>
  <c r="BT80" i="129" s="1"/>
  <c r="BL80" i="129"/>
  <c r="EC177" i="129"/>
  <c r="ED177" i="129" s="1"/>
  <c r="EB177" i="129"/>
  <c r="BM119" i="129"/>
  <c r="BN119" i="129" s="1"/>
  <c r="BS119" i="129" s="1"/>
  <c r="BT119" i="129" s="1"/>
  <c r="BL119" i="129"/>
  <c r="BM112" i="129"/>
  <c r="BN112" i="129" s="1"/>
  <c r="BS112" i="129" s="1"/>
  <c r="BT112" i="129" s="1"/>
  <c r="BL112" i="129"/>
  <c r="FB53" i="129"/>
  <c r="FC53" i="129" s="1"/>
  <c r="FA53" i="129"/>
  <c r="DJ123" i="129"/>
  <c r="DK123" i="129" s="1"/>
  <c r="DI123" i="129"/>
  <c r="CL196" i="129"/>
  <c r="CM196" i="129" s="1"/>
  <c r="CR196" i="129" s="1"/>
  <c r="CS196" i="129" s="1"/>
  <c r="FI196" i="129" s="1"/>
  <c r="CK196" i="129"/>
  <c r="CQ196" i="129" s="1"/>
  <c r="CL132" i="129"/>
  <c r="CM132" i="129" s="1"/>
  <c r="CR132" i="129" s="1"/>
  <c r="CS132" i="129" s="1"/>
  <c r="FI132" i="129" s="1"/>
  <c r="CK132" i="129"/>
  <c r="CQ132" i="129" s="1"/>
  <c r="FB62" i="129"/>
  <c r="FC62" i="129" s="1"/>
  <c r="FA62" i="129"/>
  <c r="DJ30" i="129"/>
  <c r="DK30" i="129" s="1"/>
  <c r="DI30" i="129"/>
  <c r="AO99" i="129"/>
  <c r="DJ200" i="129"/>
  <c r="DK200" i="129" s="1"/>
  <c r="DI200" i="129"/>
  <c r="AO66" i="129"/>
  <c r="AM66" i="129"/>
  <c r="BM33" i="129"/>
  <c r="BN33" i="129" s="1"/>
  <c r="BS33" i="129" s="1"/>
  <c r="BT33" i="129" s="1"/>
  <c r="BL33" i="129"/>
  <c r="GA76" i="129"/>
  <c r="GB76" i="129" s="1"/>
  <c r="FZ76" i="129"/>
  <c r="BM36" i="129"/>
  <c r="BN36" i="129" s="1"/>
  <c r="BS36" i="129" s="1"/>
  <c r="BT36" i="129" s="1"/>
  <c r="BL36" i="129"/>
  <c r="BM62" i="129"/>
  <c r="BN62" i="129" s="1"/>
  <c r="BS62" i="129" s="1"/>
  <c r="BT62" i="129" s="1"/>
  <c r="BL62" i="129"/>
  <c r="FB30" i="129"/>
  <c r="FC30" i="129" s="1"/>
  <c r="FA30" i="129"/>
  <c r="DI94" i="129"/>
  <c r="DJ94" i="129"/>
  <c r="DK94" i="129" s="1"/>
  <c r="FB240" i="129"/>
  <c r="FC240" i="129" s="1"/>
  <c r="FH240" i="129" s="1"/>
  <c r="FA240" i="129"/>
  <c r="AO183" i="129"/>
  <c r="AO151" i="129"/>
  <c r="GA115" i="129"/>
  <c r="GB115" i="129" s="1"/>
  <c r="FZ115" i="129"/>
  <c r="CL526" i="129"/>
  <c r="CM526" i="129" s="1"/>
  <c r="CR526" i="129" s="1"/>
  <c r="CS526" i="129" s="1"/>
  <c r="FI526" i="129" s="1"/>
  <c r="CK526" i="129"/>
  <c r="CQ526" i="129" s="1"/>
  <c r="EC467" i="129"/>
  <c r="ED467" i="129" s="1"/>
  <c r="EB467" i="129"/>
  <c r="FB505" i="129"/>
  <c r="FC505" i="129" s="1"/>
  <c r="FA505" i="129"/>
  <c r="FB473" i="129"/>
  <c r="FC473" i="129" s="1"/>
  <c r="FA473" i="129"/>
  <c r="FA465" i="129"/>
  <c r="FB465" i="129"/>
  <c r="FC465" i="129" s="1"/>
  <c r="FH465" i="129" s="1"/>
  <c r="BM501" i="129"/>
  <c r="BN501" i="129" s="1"/>
  <c r="BS501" i="129" s="1"/>
  <c r="BT501" i="129" s="1"/>
  <c r="BL501" i="129"/>
  <c r="GA536" i="129"/>
  <c r="GB536" i="129" s="1"/>
  <c r="FZ536" i="129"/>
  <c r="CL515" i="129"/>
  <c r="CM515" i="129" s="1"/>
  <c r="CR515" i="129" s="1"/>
  <c r="CS515" i="129" s="1"/>
  <c r="FI515" i="129" s="1"/>
  <c r="CK515" i="129"/>
  <c r="CQ515" i="129" s="1"/>
  <c r="CL483" i="129"/>
  <c r="CM483" i="129" s="1"/>
  <c r="CR483" i="129" s="1"/>
  <c r="CS483" i="129" s="1"/>
  <c r="FI483" i="129" s="1"/>
  <c r="CK483" i="129"/>
  <c r="CQ483" i="129" s="1"/>
  <c r="BM502" i="129"/>
  <c r="BN502" i="129" s="1"/>
  <c r="BS502" i="129" s="1"/>
  <c r="BT502" i="129" s="1"/>
  <c r="BL502" i="129"/>
  <c r="DJ439" i="129"/>
  <c r="DK439" i="129" s="1"/>
  <c r="DI439" i="129"/>
  <c r="CL407" i="129"/>
  <c r="CM407" i="129" s="1"/>
  <c r="CR407" i="129" s="1"/>
  <c r="CS407" i="129" s="1"/>
  <c r="FI407" i="129" s="1"/>
  <c r="CK407" i="129"/>
  <c r="CQ407" i="129" s="1"/>
  <c r="AO464" i="129"/>
  <c r="GA422" i="129"/>
  <c r="GB422" i="129" s="1"/>
  <c r="FZ422" i="129"/>
  <c r="DJ459" i="129"/>
  <c r="DK459" i="129" s="1"/>
  <c r="DI459" i="129"/>
  <c r="AO543" i="129"/>
  <c r="AO452" i="129"/>
  <c r="FA409" i="129"/>
  <c r="FB409" i="129"/>
  <c r="FC409" i="129" s="1"/>
  <c r="BM452" i="129"/>
  <c r="BN452" i="129" s="1"/>
  <c r="BS452" i="129" s="1"/>
  <c r="BT452" i="129" s="1"/>
  <c r="BL452" i="129"/>
  <c r="AO395" i="129"/>
  <c r="BM397" i="129"/>
  <c r="BN397" i="129" s="1"/>
  <c r="BS397" i="129" s="1"/>
  <c r="BT397" i="129" s="1"/>
  <c r="BL397" i="129"/>
  <c r="AO365" i="129"/>
  <c r="EC372" i="129"/>
  <c r="ED372" i="129" s="1"/>
  <c r="EB372" i="129"/>
  <c r="FB347" i="129"/>
  <c r="FC347" i="129" s="1"/>
  <c r="FA347" i="129"/>
  <c r="EB406" i="129"/>
  <c r="EC406" i="129"/>
  <c r="ED406" i="129" s="1"/>
  <c r="GA358" i="129"/>
  <c r="GB358" i="129" s="1"/>
  <c r="FZ358" i="129"/>
  <c r="EC312" i="129"/>
  <c r="ED312" i="129" s="1"/>
  <c r="EB312" i="129"/>
  <c r="DJ325" i="129"/>
  <c r="DK325" i="129" s="1"/>
  <c r="DI325" i="129"/>
  <c r="GA280" i="129"/>
  <c r="GB280" i="129" s="1"/>
  <c r="FZ280" i="129"/>
  <c r="EC271" i="129"/>
  <c r="ED271" i="129" s="1"/>
  <c r="EB271" i="129"/>
  <c r="EB228" i="129"/>
  <c r="EC228" i="129"/>
  <c r="ED228" i="129" s="1"/>
  <c r="EC158" i="129"/>
  <c r="ED158" i="129" s="1"/>
  <c r="EB158" i="129"/>
  <c r="DJ296" i="129"/>
  <c r="DK296" i="129" s="1"/>
  <c r="DI296" i="129"/>
  <c r="EB227" i="129"/>
  <c r="EC227" i="129"/>
  <c r="ED227" i="129" s="1"/>
  <c r="EB159" i="129"/>
  <c r="EC159" i="129"/>
  <c r="ED159" i="129" s="1"/>
  <c r="AO107" i="129"/>
  <c r="CL194" i="129"/>
  <c r="CM194" i="129" s="1"/>
  <c r="CR194" i="129" s="1"/>
  <c r="CS194" i="129" s="1"/>
  <c r="FI194" i="129" s="1"/>
  <c r="CK194" i="129"/>
  <c r="CQ194" i="129" s="1"/>
  <c r="CL130" i="129"/>
  <c r="CM130" i="129" s="1"/>
  <c r="CR130" i="129" s="1"/>
  <c r="CS130" i="129" s="1"/>
  <c r="FI130" i="129" s="1"/>
  <c r="CK130" i="129"/>
  <c r="CQ130" i="129" s="1"/>
  <c r="AO61" i="129"/>
  <c r="AM61" i="129"/>
  <c r="AO29" i="129"/>
  <c r="AM29" i="129"/>
  <c r="DJ134" i="129"/>
  <c r="DK134" i="129" s="1"/>
  <c r="DI134" i="129"/>
  <c r="DI65" i="129"/>
  <c r="DJ65" i="129"/>
  <c r="DK65" i="129" s="1"/>
  <c r="GA31" i="129"/>
  <c r="GB31" i="129" s="1"/>
  <c r="FZ31" i="129"/>
  <c r="DI66" i="129"/>
  <c r="DJ66" i="129"/>
  <c r="DK66" i="129" s="1"/>
  <c r="BM76" i="129"/>
  <c r="BN76" i="129" s="1"/>
  <c r="BS76" i="129" s="1"/>
  <c r="BT76" i="129" s="1"/>
  <c r="BL76" i="129"/>
  <c r="BB13" i="129"/>
  <c r="BA10" i="129"/>
  <c r="BB10" i="129" s="1"/>
  <c r="FB236" i="129"/>
  <c r="FC236" i="129" s="1"/>
  <c r="FA236" i="129"/>
  <c r="AO182" i="129"/>
  <c r="AO150" i="129"/>
  <c r="FB163" i="129"/>
  <c r="FC163" i="129" s="1"/>
  <c r="FA163" i="129"/>
  <c r="BM97" i="129"/>
  <c r="BN97" i="129" s="1"/>
  <c r="BS97" i="129" s="1"/>
  <c r="BT97" i="129" s="1"/>
  <c r="BL97" i="129"/>
  <c r="DJ23" i="129"/>
  <c r="DI23" i="129"/>
  <c r="EC481" i="129"/>
  <c r="ED481" i="129" s="1"/>
  <c r="EB481" i="129"/>
  <c r="CL504" i="129"/>
  <c r="CM504" i="129" s="1"/>
  <c r="CR504" i="129" s="1"/>
  <c r="CS504" i="129" s="1"/>
  <c r="FI504" i="129" s="1"/>
  <c r="CK504" i="129"/>
  <c r="CQ504" i="129" s="1"/>
  <c r="CL472" i="129"/>
  <c r="CM472" i="129" s="1"/>
  <c r="CR472" i="129" s="1"/>
  <c r="CS472" i="129" s="1"/>
  <c r="FI472" i="129" s="1"/>
  <c r="CK472" i="129"/>
  <c r="CQ472" i="129" s="1"/>
  <c r="AO513" i="129"/>
  <c r="AO481" i="129"/>
  <c r="GA491" i="129"/>
  <c r="GB491" i="129" s="1"/>
  <c r="FZ491" i="129"/>
  <c r="DJ460" i="129"/>
  <c r="DK460" i="129" s="1"/>
  <c r="DI460" i="129"/>
  <c r="EC502" i="129"/>
  <c r="ED502" i="129" s="1"/>
  <c r="EB502" i="129"/>
  <c r="DJ523" i="129"/>
  <c r="DK523" i="129" s="1"/>
  <c r="DI523" i="129"/>
  <c r="FB490" i="129"/>
  <c r="FC490" i="129" s="1"/>
  <c r="FA490" i="129"/>
  <c r="GA498" i="129"/>
  <c r="GB498" i="129" s="1"/>
  <c r="FZ498" i="129"/>
  <c r="AO438" i="129"/>
  <c r="FB406" i="129"/>
  <c r="FC406" i="129" s="1"/>
  <c r="FA406" i="129"/>
  <c r="FB447" i="129"/>
  <c r="FC447" i="129" s="1"/>
  <c r="FA447" i="129"/>
  <c r="AO412" i="129"/>
  <c r="DJ483" i="129"/>
  <c r="DK483" i="129" s="1"/>
  <c r="DI483" i="129"/>
  <c r="BM430" i="129"/>
  <c r="BN430" i="129" s="1"/>
  <c r="BS430" i="129" s="1"/>
  <c r="BT430" i="129" s="1"/>
  <c r="BL430" i="129"/>
  <c r="AO506" i="129"/>
  <c r="DJ485" i="129"/>
  <c r="DK485" i="129" s="1"/>
  <c r="DI485" i="129"/>
  <c r="CL424" i="129"/>
  <c r="CM424" i="129" s="1"/>
  <c r="CR424" i="129" s="1"/>
  <c r="CS424" i="129" s="1"/>
  <c r="FI424" i="129" s="1"/>
  <c r="CK424" i="129"/>
  <c r="CQ424" i="129" s="1"/>
  <c r="FB464" i="129"/>
  <c r="FC464" i="129" s="1"/>
  <c r="FA464" i="129"/>
  <c r="AO423" i="129"/>
  <c r="GA421" i="129"/>
  <c r="GB421" i="129" s="1"/>
  <c r="FZ421" i="129"/>
  <c r="DJ370" i="129"/>
  <c r="DK370" i="129" s="1"/>
  <c r="DI370" i="129"/>
  <c r="CL335" i="129"/>
  <c r="CM335" i="129" s="1"/>
  <c r="CR335" i="129" s="1"/>
  <c r="CS335" i="129" s="1"/>
  <c r="FI335" i="129" s="1"/>
  <c r="CK335" i="129"/>
  <c r="CQ335" i="129" s="1"/>
  <c r="EC404" i="129"/>
  <c r="ED404" i="129" s="1"/>
  <c r="EB404" i="129"/>
  <c r="AO353" i="129"/>
  <c r="FB394" i="129"/>
  <c r="FC394" i="129" s="1"/>
  <c r="FA394" i="129"/>
  <c r="EB356" i="129"/>
  <c r="EC356" i="129"/>
  <c r="ED356" i="129" s="1"/>
  <c r="DJ397" i="129"/>
  <c r="DK397" i="129" s="1"/>
  <c r="DI397" i="129"/>
  <c r="CL365" i="129"/>
  <c r="CM365" i="129" s="1"/>
  <c r="CR365" i="129" s="1"/>
  <c r="CS365" i="129" s="1"/>
  <c r="FI365" i="129" s="1"/>
  <c r="CK365" i="129"/>
  <c r="CQ365" i="129" s="1"/>
  <c r="FZ325" i="129"/>
  <c r="GA325" i="129"/>
  <c r="GB325" i="129" s="1"/>
  <c r="GA293" i="129"/>
  <c r="GB293" i="129" s="1"/>
  <c r="FZ293" i="129"/>
  <c r="EB278" i="129"/>
  <c r="EC278" i="129"/>
  <c r="ED278" i="129" s="1"/>
  <c r="EC342" i="129"/>
  <c r="ED342" i="129" s="1"/>
  <c r="EB342" i="129"/>
  <c r="FB317" i="129"/>
  <c r="FC317" i="129" s="1"/>
  <c r="FA317" i="129"/>
  <c r="EC254" i="129"/>
  <c r="ED254" i="129" s="1"/>
  <c r="EB254" i="129"/>
  <c r="EB226" i="129"/>
  <c r="EC226" i="129"/>
  <c r="ED226" i="129" s="1"/>
  <c r="EC245" i="129"/>
  <c r="ED245" i="129" s="1"/>
  <c r="EB245" i="129"/>
  <c r="GA173" i="129"/>
  <c r="GB173" i="129" s="1"/>
  <c r="FZ173" i="129"/>
  <c r="FZ141" i="129"/>
  <c r="GA141" i="129"/>
  <c r="GB141" i="129" s="1"/>
  <c r="FZ116" i="129"/>
  <c r="GA116" i="129"/>
  <c r="GB116" i="129" s="1"/>
  <c r="GA112" i="129"/>
  <c r="GB112" i="129" s="1"/>
  <c r="FZ112" i="129"/>
  <c r="FZ158" i="129"/>
  <c r="GA158" i="129"/>
  <c r="GB158" i="129" s="1"/>
  <c r="GA126" i="129"/>
  <c r="GB126" i="129" s="1"/>
  <c r="FZ126" i="129"/>
  <c r="EC173" i="129"/>
  <c r="ED173" i="129" s="1"/>
  <c r="EB173" i="129"/>
  <c r="FB27" i="129"/>
  <c r="FA27" i="129"/>
  <c r="EZ14" i="129"/>
  <c r="FA14" i="129" s="1"/>
  <c r="CL208" i="129"/>
  <c r="CM208" i="129" s="1"/>
  <c r="CR208" i="129" s="1"/>
  <c r="CS208" i="129" s="1"/>
  <c r="FI208" i="129" s="1"/>
  <c r="CK208" i="129"/>
  <c r="CQ208" i="129" s="1"/>
  <c r="CL144" i="129"/>
  <c r="CM144" i="129" s="1"/>
  <c r="CR144" i="129" s="1"/>
  <c r="CS144" i="129" s="1"/>
  <c r="FI144" i="129" s="1"/>
  <c r="CK144" i="129"/>
  <c r="CQ144" i="129" s="1"/>
  <c r="DJ36" i="129"/>
  <c r="DK36" i="129" s="1"/>
  <c r="DI36" i="129"/>
  <c r="DJ82" i="129"/>
  <c r="DK82" i="129" s="1"/>
  <c r="DI82" i="129"/>
  <c r="BM47" i="129"/>
  <c r="BN47" i="129" s="1"/>
  <c r="BS47" i="129" s="1"/>
  <c r="BT47" i="129" s="1"/>
  <c r="BL47" i="129"/>
  <c r="DI49" i="129"/>
  <c r="DJ49" i="129"/>
  <c r="DK49" i="129" s="1"/>
  <c r="FB251" i="129"/>
  <c r="FC251" i="129" s="1"/>
  <c r="FA251" i="129"/>
  <c r="DJ159" i="129"/>
  <c r="DK159" i="129" s="1"/>
  <c r="DI159" i="129"/>
  <c r="EB56" i="129"/>
  <c r="EC56" i="129"/>
  <c r="ED56" i="129" s="1"/>
  <c r="AO54" i="129"/>
  <c r="AM54" i="129"/>
  <c r="EB45" i="129"/>
  <c r="EC45" i="129"/>
  <c r="ED45" i="129" s="1"/>
  <c r="EB125" i="129"/>
  <c r="EC125" i="129"/>
  <c r="ED125" i="129" s="1"/>
  <c r="DJ62" i="129"/>
  <c r="DK62" i="129" s="1"/>
  <c r="DI62" i="129"/>
  <c r="EC495" i="129"/>
  <c r="ED495" i="129" s="1"/>
  <c r="EB495" i="129"/>
  <c r="AO527" i="129"/>
  <c r="FB487" i="129"/>
  <c r="FC487" i="129" s="1"/>
  <c r="FA487" i="129"/>
  <c r="GA527" i="129"/>
  <c r="GB527" i="129" s="1"/>
  <c r="FZ527" i="129"/>
  <c r="DJ480" i="129"/>
  <c r="DK480" i="129" s="1"/>
  <c r="DI480" i="129"/>
  <c r="EC524" i="129"/>
  <c r="ED524" i="129" s="1"/>
  <c r="EB524" i="129"/>
  <c r="BM491" i="129"/>
  <c r="BN491" i="129" s="1"/>
  <c r="BS491" i="129" s="1"/>
  <c r="BT491" i="129" s="1"/>
  <c r="BL491" i="129"/>
  <c r="AO459" i="129"/>
  <c r="AO530" i="129"/>
  <c r="CL497" i="129"/>
  <c r="CM497" i="129" s="1"/>
  <c r="CR497" i="129" s="1"/>
  <c r="CS497" i="129" s="1"/>
  <c r="FI497" i="129" s="1"/>
  <c r="CK497" i="129"/>
  <c r="CQ497" i="129" s="1"/>
  <c r="CL413" i="129"/>
  <c r="CM413" i="129" s="1"/>
  <c r="CR413" i="129" s="1"/>
  <c r="CS413" i="129" s="1"/>
  <c r="FI413" i="129" s="1"/>
  <c r="CK413" i="129"/>
  <c r="CQ413" i="129" s="1"/>
  <c r="EB445" i="129"/>
  <c r="EC445" i="129"/>
  <c r="ED445" i="129" s="1"/>
  <c r="CL457" i="129"/>
  <c r="CM457" i="129" s="1"/>
  <c r="CR457" i="129" s="1"/>
  <c r="CS457" i="129" s="1"/>
  <c r="FI457" i="129" s="1"/>
  <c r="CK457" i="129"/>
  <c r="CQ457" i="129" s="1"/>
  <c r="CL455" i="129"/>
  <c r="CM455" i="129" s="1"/>
  <c r="CR455" i="129" s="1"/>
  <c r="CS455" i="129" s="1"/>
  <c r="FI455" i="129" s="1"/>
  <c r="CK455" i="129"/>
  <c r="CQ455" i="129" s="1"/>
  <c r="EB448" i="129"/>
  <c r="EC448" i="129"/>
  <c r="ED448" i="129" s="1"/>
  <c r="FB415" i="129"/>
  <c r="FC415" i="129" s="1"/>
  <c r="FA415" i="129"/>
  <c r="DJ461" i="129"/>
  <c r="DK461" i="129" s="1"/>
  <c r="DI461" i="129"/>
  <c r="AO393" i="129"/>
  <c r="CL456" i="129"/>
  <c r="CM456" i="129" s="1"/>
  <c r="CR456" i="129" s="1"/>
  <c r="CS456" i="129" s="1"/>
  <c r="FI456" i="129" s="1"/>
  <c r="CK456" i="129"/>
  <c r="CQ456" i="129" s="1"/>
  <c r="BM379" i="129"/>
  <c r="BN379" i="129" s="1"/>
  <c r="BS379" i="129" s="1"/>
  <c r="BT379" i="129" s="1"/>
  <c r="BL379" i="129"/>
  <c r="EC384" i="129"/>
  <c r="ED384" i="129" s="1"/>
  <c r="EB384" i="129"/>
  <c r="BM338" i="129"/>
  <c r="BN338" i="129" s="1"/>
  <c r="BS338" i="129" s="1"/>
  <c r="BT338" i="129" s="1"/>
  <c r="BL338" i="129"/>
  <c r="CL393" i="129"/>
  <c r="CM393" i="129" s="1"/>
  <c r="CR393" i="129" s="1"/>
  <c r="CS393" i="129" s="1"/>
  <c r="FI393" i="129" s="1"/>
  <c r="CK393" i="129"/>
  <c r="CQ393" i="129" s="1"/>
  <c r="AO388" i="129"/>
  <c r="EC438" i="129"/>
  <c r="ED438" i="129" s="1"/>
  <c r="EB438" i="129"/>
  <c r="AO366" i="129"/>
  <c r="BM309" i="129"/>
  <c r="BN309" i="129" s="1"/>
  <c r="BS309" i="129" s="1"/>
  <c r="BT309" i="129" s="1"/>
  <c r="BL309" i="129"/>
  <c r="BM277" i="129"/>
  <c r="BN277" i="129" s="1"/>
  <c r="BS277" i="129" s="1"/>
  <c r="BT277" i="129" s="1"/>
  <c r="BL277" i="129"/>
  <c r="EC308" i="129"/>
  <c r="ED308" i="129" s="1"/>
  <c r="EB308" i="129"/>
  <c r="FB383" i="129"/>
  <c r="FC383" i="129" s="1"/>
  <c r="FA383" i="129"/>
  <c r="FB310" i="129"/>
  <c r="FC310" i="129" s="1"/>
  <c r="FH310" i="129" s="1"/>
  <c r="FA310" i="129"/>
  <c r="FA278" i="129"/>
  <c r="FB278" i="129"/>
  <c r="FC278" i="129" s="1"/>
  <c r="DJ331" i="129"/>
  <c r="DK331" i="129" s="1"/>
  <c r="DI331" i="129"/>
  <c r="DJ267" i="129"/>
  <c r="DK267" i="129" s="1"/>
  <c r="DI267" i="129"/>
  <c r="GA263" i="129"/>
  <c r="GB263" i="129" s="1"/>
  <c r="FZ263" i="129"/>
  <c r="FB231" i="129"/>
  <c r="FC231" i="129" s="1"/>
  <c r="FA231" i="129"/>
  <c r="AO313" i="129"/>
  <c r="AO227" i="129"/>
  <c r="CL302" i="129"/>
  <c r="CM302" i="129" s="1"/>
  <c r="CR302" i="129" s="1"/>
  <c r="CS302" i="129" s="1"/>
  <c r="FI302" i="129" s="1"/>
  <c r="CK302" i="129"/>
  <c r="CQ302" i="129" s="1"/>
  <c r="AO244" i="129"/>
  <c r="BM254" i="129"/>
  <c r="BN254" i="129" s="1"/>
  <c r="BS254" i="129" s="1"/>
  <c r="BT254" i="129" s="1"/>
  <c r="BL254" i="129"/>
  <c r="FB222" i="129"/>
  <c r="FC222" i="129" s="1"/>
  <c r="FA222" i="129"/>
  <c r="AO277" i="129"/>
  <c r="CL239" i="129"/>
  <c r="CM239" i="129" s="1"/>
  <c r="CR239" i="129" s="1"/>
  <c r="CS239" i="129" s="1"/>
  <c r="FI239" i="129" s="1"/>
  <c r="CK239" i="129"/>
  <c r="CQ239" i="129" s="1"/>
  <c r="BM189" i="129"/>
  <c r="BN189" i="129" s="1"/>
  <c r="BS189" i="129" s="1"/>
  <c r="BT189" i="129" s="1"/>
  <c r="BL189" i="129"/>
  <c r="BM157" i="129"/>
  <c r="BN157" i="129" s="1"/>
  <c r="BS157" i="129" s="1"/>
  <c r="BT157" i="129" s="1"/>
  <c r="BL157" i="129"/>
  <c r="EC123" i="129"/>
  <c r="ED123" i="129" s="1"/>
  <c r="EB123" i="129"/>
  <c r="CL314" i="129"/>
  <c r="CM314" i="129" s="1"/>
  <c r="CR314" i="129" s="1"/>
  <c r="CS314" i="129" s="1"/>
  <c r="FI314" i="129" s="1"/>
  <c r="CK314" i="129"/>
  <c r="CQ314" i="129" s="1"/>
  <c r="EC138" i="129"/>
  <c r="ED138" i="129" s="1"/>
  <c r="EB138" i="129"/>
  <c r="CL99" i="129"/>
  <c r="CM99" i="129" s="1"/>
  <c r="CR99" i="129" s="1"/>
  <c r="CS99" i="129" s="1"/>
  <c r="FI99" i="129" s="1"/>
  <c r="CK99" i="129"/>
  <c r="CQ99" i="129" s="1"/>
  <c r="DJ250" i="129"/>
  <c r="DK250" i="129" s="1"/>
  <c r="DI250" i="129"/>
  <c r="CL193" i="129"/>
  <c r="CM193" i="129" s="1"/>
  <c r="CR193" i="129" s="1"/>
  <c r="CS193" i="129" s="1"/>
  <c r="FI193" i="129" s="1"/>
  <c r="CK193" i="129"/>
  <c r="CQ193" i="129" s="1"/>
  <c r="CL161" i="129"/>
  <c r="CM161" i="129" s="1"/>
  <c r="CR161" i="129" s="1"/>
  <c r="CS161" i="129" s="1"/>
  <c r="FI161" i="129" s="1"/>
  <c r="CK161" i="129"/>
  <c r="CQ161" i="129" s="1"/>
  <c r="CL129" i="129"/>
  <c r="CM129" i="129" s="1"/>
  <c r="CR129" i="129" s="1"/>
  <c r="CS129" i="129" s="1"/>
  <c r="FI129" i="129" s="1"/>
  <c r="CK129" i="129"/>
  <c r="CQ129" i="129" s="1"/>
  <c r="AO96" i="129"/>
  <c r="BM352" i="129"/>
  <c r="BN352" i="129" s="1"/>
  <c r="BS352" i="129" s="1"/>
  <c r="BT352" i="129" s="1"/>
  <c r="BL352" i="129"/>
  <c r="BM206" i="129"/>
  <c r="BN206" i="129" s="1"/>
  <c r="BS206" i="129" s="1"/>
  <c r="BT206" i="129" s="1"/>
  <c r="BL206" i="129"/>
  <c r="BM174" i="129"/>
  <c r="BN174" i="129" s="1"/>
  <c r="BS174" i="129" s="1"/>
  <c r="BT174" i="129" s="1"/>
  <c r="BL174" i="129"/>
  <c r="BM142" i="129"/>
  <c r="BN142" i="129" s="1"/>
  <c r="BS142" i="129" s="1"/>
  <c r="BT142" i="129" s="1"/>
  <c r="BL142" i="129"/>
  <c r="EC139" i="129"/>
  <c r="ED139" i="129" s="1"/>
  <c r="EB139" i="129"/>
  <c r="CL100" i="129"/>
  <c r="CM100" i="129" s="1"/>
  <c r="CR100" i="129" s="1"/>
  <c r="CS100" i="129" s="1"/>
  <c r="FI100" i="129" s="1"/>
  <c r="CK100" i="129"/>
  <c r="CQ100" i="129" s="1"/>
  <c r="EC70" i="129"/>
  <c r="GA34" i="129"/>
  <c r="FZ34" i="129"/>
  <c r="FY16" i="129"/>
  <c r="CL174" i="129"/>
  <c r="CM174" i="129" s="1"/>
  <c r="CR174" i="129" s="1"/>
  <c r="CS174" i="129" s="1"/>
  <c r="FI174" i="129" s="1"/>
  <c r="CK174" i="129"/>
  <c r="CQ174" i="129" s="1"/>
  <c r="FZ90" i="129"/>
  <c r="GA90" i="129"/>
  <c r="GB90" i="129" s="1"/>
  <c r="AO51" i="129"/>
  <c r="AM51" i="129"/>
  <c r="BB16" i="129"/>
  <c r="BA11" i="129"/>
  <c r="BB11" i="129" s="1"/>
  <c r="DJ194" i="129"/>
  <c r="DK194" i="129" s="1"/>
  <c r="DI194" i="129"/>
  <c r="FA75" i="129"/>
  <c r="FB75" i="129"/>
  <c r="FC75" i="129" s="1"/>
  <c r="EB365" i="129"/>
  <c r="EC365" i="129"/>
  <c r="ED365" i="129" s="1"/>
  <c r="DJ173" i="129"/>
  <c r="DK173" i="129" s="1"/>
  <c r="DI173" i="129"/>
  <c r="BM66" i="129"/>
  <c r="BN66" i="129" s="1"/>
  <c r="BS66" i="129" s="1"/>
  <c r="BT66" i="129" s="1"/>
  <c r="BL66" i="129"/>
  <c r="DI76" i="129"/>
  <c r="DJ76" i="129"/>
  <c r="DK76" i="129" s="1"/>
  <c r="AO91" i="129"/>
  <c r="CL35" i="129"/>
  <c r="CM35" i="129" s="1"/>
  <c r="CR35" i="129" s="1"/>
  <c r="CS35" i="129" s="1"/>
  <c r="FI35" i="129" s="1"/>
  <c r="CK35" i="129"/>
  <c r="CQ35" i="129" s="1"/>
  <c r="FB207" i="129"/>
  <c r="FC207" i="129" s="1"/>
  <c r="FA207" i="129"/>
  <c r="AO196" i="129"/>
  <c r="AO164" i="129"/>
  <c r="AO132" i="129"/>
  <c r="BM75" i="129"/>
  <c r="BN75" i="129" s="1"/>
  <c r="BS75" i="129" s="1"/>
  <c r="BT75" i="129" s="1"/>
  <c r="BL75" i="129"/>
  <c r="EC35" i="129"/>
  <c r="ED35" i="129" s="1"/>
  <c r="EB35" i="129"/>
  <c r="FB523" i="129"/>
  <c r="FC523" i="129" s="1"/>
  <c r="FA523" i="129"/>
  <c r="DI526" i="129"/>
  <c r="DJ526" i="129"/>
  <c r="DK526" i="129" s="1"/>
  <c r="FB536" i="129"/>
  <c r="FC536" i="129" s="1"/>
  <c r="FA536" i="129"/>
  <c r="EC514" i="129"/>
  <c r="ED514" i="129" s="1"/>
  <c r="EB514" i="129"/>
  <c r="EC460" i="129"/>
  <c r="ED460" i="129" s="1"/>
  <c r="EB460" i="129"/>
  <c r="FB420" i="129"/>
  <c r="FC420" i="129" s="1"/>
  <c r="FA420" i="129"/>
  <c r="FZ453" i="129"/>
  <c r="GA453" i="129"/>
  <c r="GB453" i="129" s="1"/>
  <c r="GA476" i="129"/>
  <c r="GB476" i="129" s="1"/>
  <c r="FZ476" i="129"/>
  <c r="EC423" i="129"/>
  <c r="ED423" i="129" s="1"/>
  <c r="EB423" i="129"/>
  <c r="GA478" i="129"/>
  <c r="GB478" i="129" s="1"/>
  <c r="FZ478" i="129"/>
  <c r="DJ349" i="129"/>
  <c r="DK349" i="129" s="1"/>
  <c r="GG349" i="129" s="1"/>
  <c r="GH349" i="129" s="1"/>
  <c r="DI349" i="129"/>
  <c r="DJ503" i="129"/>
  <c r="DK503" i="129" s="1"/>
  <c r="DI503" i="129"/>
  <c r="FB384" i="129"/>
  <c r="FC384" i="129" s="1"/>
  <c r="FA384" i="129"/>
  <c r="DJ387" i="129"/>
  <c r="DK387" i="129" s="1"/>
  <c r="DI387" i="129"/>
  <c r="EC354" i="129"/>
  <c r="ED354" i="129" s="1"/>
  <c r="EB354" i="129"/>
  <c r="GA435" i="129"/>
  <c r="GB435" i="129" s="1"/>
  <c r="FZ435" i="129"/>
  <c r="BM423" i="129"/>
  <c r="BN423" i="129" s="1"/>
  <c r="BS423" i="129" s="1"/>
  <c r="BT423" i="129" s="1"/>
  <c r="BL423" i="129"/>
  <c r="FZ291" i="129"/>
  <c r="GA291" i="129"/>
  <c r="GB291" i="129" s="1"/>
  <c r="AO337" i="129"/>
  <c r="CL325" i="129"/>
  <c r="CM325" i="129" s="1"/>
  <c r="CR325" i="129" s="1"/>
  <c r="CS325" i="129" s="1"/>
  <c r="FI325" i="129" s="1"/>
  <c r="CK325" i="129"/>
  <c r="CQ325" i="129" s="1"/>
  <c r="CL293" i="129"/>
  <c r="CM293" i="129" s="1"/>
  <c r="CR293" i="129" s="1"/>
  <c r="CS293" i="129" s="1"/>
  <c r="FI293" i="129" s="1"/>
  <c r="CK293" i="129"/>
  <c r="CQ293" i="129" s="1"/>
  <c r="EC395" i="129"/>
  <c r="ED395" i="129" s="1"/>
  <c r="EB395" i="129"/>
  <c r="AO314" i="129"/>
  <c r="AO282" i="129"/>
  <c r="FB340" i="129"/>
  <c r="FC340" i="129" s="1"/>
  <c r="FA340" i="129"/>
  <c r="BM302" i="129"/>
  <c r="BN302" i="129" s="1"/>
  <c r="BS302" i="129" s="1"/>
  <c r="BT302" i="129" s="1"/>
  <c r="BL302" i="129"/>
  <c r="BM270" i="129"/>
  <c r="BN270" i="129" s="1"/>
  <c r="BS270" i="129" s="1"/>
  <c r="BT270" i="129" s="1"/>
  <c r="BL270" i="129"/>
  <c r="EC313" i="129"/>
  <c r="ED313" i="129" s="1"/>
  <c r="EB313" i="129"/>
  <c r="FB309" i="129"/>
  <c r="FC309" i="129" s="1"/>
  <c r="FA309" i="129"/>
  <c r="BM247" i="129"/>
  <c r="BN247" i="129" s="1"/>
  <c r="BS247" i="129" s="1"/>
  <c r="BT247" i="129" s="1"/>
  <c r="BL247" i="129"/>
  <c r="CL214" i="129"/>
  <c r="CM214" i="129" s="1"/>
  <c r="CR214" i="129" s="1"/>
  <c r="CS214" i="129" s="1"/>
  <c r="FI214" i="129" s="1"/>
  <c r="CK214" i="129"/>
  <c r="CQ214" i="129" s="1"/>
  <c r="EC250" i="129"/>
  <c r="ED250" i="129" s="1"/>
  <c r="EB250" i="129"/>
  <c r="BM271" i="129"/>
  <c r="BN271" i="129" s="1"/>
  <c r="BS271" i="129" s="1"/>
  <c r="BT271" i="129" s="1"/>
  <c r="BL271" i="129"/>
  <c r="GA236" i="129"/>
  <c r="GB236" i="129" s="1"/>
  <c r="FZ236" i="129"/>
  <c r="GA337" i="129"/>
  <c r="GB337" i="129" s="1"/>
  <c r="FZ337" i="129"/>
  <c r="GA203" i="129"/>
  <c r="GB203" i="129" s="1"/>
  <c r="FZ203" i="129"/>
  <c r="FZ171" i="129"/>
  <c r="GA171" i="129"/>
  <c r="GB171" i="129" s="1"/>
  <c r="FZ139" i="129"/>
  <c r="GA139" i="129"/>
  <c r="GB139" i="129" s="1"/>
  <c r="CL240" i="129"/>
  <c r="CM240" i="129" s="1"/>
  <c r="CR240" i="129" s="1"/>
  <c r="CS240" i="129" s="1"/>
  <c r="FI240" i="129" s="1"/>
  <c r="CK240" i="129"/>
  <c r="CQ240" i="129" s="1"/>
  <c r="DJ115" i="129"/>
  <c r="DK115" i="129" s="1"/>
  <c r="DI115" i="129"/>
  <c r="FB144" i="129"/>
  <c r="FC144" i="129" s="1"/>
  <c r="FA144" i="129"/>
  <c r="DJ111" i="129"/>
  <c r="DK111" i="129" s="1"/>
  <c r="DI111" i="129"/>
  <c r="CL79" i="129"/>
  <c r="CM79" i="129" s="1"/>
  <c r="CR79" i="129" s="1"/>
  <c r="CS79" i="129" s="1"/>
  <c r="FI79" i="129" s="1"/>
  <c r="CK79" i="129"/>
  <c r="CQ79" i="129" s="1"/>
  <c r="AO241" i="129"/>
  <c r="FZ188" i="129"/>
  <c r="GA188" i="129"/>
  <c r="GB188" i="129" s="1"/>
  <c r="GA156" i="129"/>
  <c r="GB156" i="129" s="1"/>
  <c r="FZ156" i="129"/>
  <c r="EC124" i="129"/>
  <c r="ED124" i="129" s="1"/>
  <c r="EB124" i="129"/>
  <c r="DJ308" i="129"/>
  <c r="DK308" i="129" s="1"/>
  <c r="DI308" i="129"/>
  <c r="AO115" i="129"/>
  <c r="BM104" i="129"/>
  <c r="BN104" i="129" s="1"/>
  <c r="BS104" i="129" s="1"/>
  <c r="BT104" i="129" s="1"/>
  <c r="BL104" i="129"/>
  <c r="FB49" i="129"/>
  <c r="FC49" i="129" s="1"/>
  <c r="FA49" i="129"/>
  <c r="CL204" i="129"/>
  <c r="CM204" i="129" s="1"/>
  <c r="CR204" i="129" s="1"/>
  <c r="CS204" i="129" s="1"/>
  <c r="FI204" i="129" s="1"/>
  <c r="CK204" i="129"/>
  <c r="CQ204" i="129" s="1"/>
  <c r="CL140" i="129"/>
  <c r="CM140" i="129" s="1"/>
  <c r="CR140" i="129" s="1"/>
  <c r="CS140" i="129" s="1"/>
  <c r="FI140" i="129" s="1"/>
  <c r="CK140" i="129"/>
  <c r="CQ140" i="129" s="1"/>
  <c r="FB66" i="129"/>
  <c r="FC66" i="129" s="1"/>
  <c r="FA66" i="129"/>
  <c r="FA199" i="129"/>
  <c r="FB199" i="129"/>
  <c r="FC199" i="129" s="1"/>
  <c r="DI160" i="129"/>
  <c r="DJ160" i="129"/>
  <c r="DK160" i="129" s="1"/>
  <c r="AO78" i="129"/>
  <c r="BM45" i="129"/>
  <c r="BN45" i="129" s="1"/>
  <c r="BS45" i="129" s="1"/>
  <c r="BT45" i="129" s="1"/>
  <c r="BL45" i="129"/>
  <c r="DJ35" i="129"/>
  <c r="DK35" i="129" s="1"/>
  <c r="DI35" i="129"/>
  <c r="FB243" i="129"/>
  <c r="FC243" i="129" s="1"/>
  <c r="FA243" i="129"/>
  <c r="DJ155" i="129"/>
  <c r="DK155" i="129" s="1"/>
  <c r="DI155" i="129"/>
  <c r="GA97" i="129"/>
  <c r="GB97" i="129" s="1"/>
  <c r="FZ97" i="129"/>
  <c r="BM52" i="129"/>
  <c r="BN52" i="129" s="1"/>
  <c r="BS52" i="129" s="1"/>
  <c r="BT52" i="129" s="1"/>
  <c r="BL52" i="129"/>
  <c r="EB69" i="129"/>
  <c r="EC69" i="129"/>
  <c r="ED69" i="129" s="1"/>
  <c r="FB256" i="129"/>
  <c r="FC256" i="129" s="1"/>
  <c r="FA256" i="129"/>
  <c r="EB39" i="129"/>
  <c r="EC39" i="129"/>
  <c r="ED39" i="129" s="1"/>
  <c r="EB37" i="129"/>
  <c r="EC37" i="129"/>
  <c r="ED37" i="129" s="1"/>
  <c r="AM23" i="129"/>
  <c r="AN17" i="129"/>
  <c r="CL543" i="129"/>
  <c r="CM543" i="129" s="1"/>
  <c r="CR543" i="129" s="1"/>
  <c r="CS543" i="129" s="1"/>
  <c r="FI543" i="129" s="1"/>
  <c r="CK543" i="129"/>
  <c r="CQ543" i="129" s="1"/>
  <c r="FB501" i="129"/>
  <c r="FC501" i="129" s="1"/>
  <c r="FA501" i="129"/>
  <c r="CL535" i="129"/>
  <c r="CM535" i="129" s="1"/>
  <c r="CR535" i="129" s="1"/>
  <c r="CS535" i="129" s="1"/>
  <c r="FI535" i="129" s="1"/>
  <c r="CK535" i="129"/>
  <c r="CQ535" i="129" s="1"/>
  <c r="DJ470" i="129"/>
  <c r="DK470" i="129" s="1"/>
  <c r="DI470" i="129"/>
  <c r="BM497" i="129"/>
  <c r="BN497" i="129" s="1"/>
  <c r="BS497" i="129" s="1"/>
  <c r="BT497" i="129" s="1"/>
  <c r="BL497" i="129"/>
  <c r="AO465" i="129"/>
  <c r="CL511" i="129"/>
  <c r="CM511" i="129" s="1"/>
  <c r="CR511" i="129" s="1"/>
  <c r="CS511" i="129" s="1"/>
  <c r="FI511" i="129" s="1"/>
  <c r="CK511" i="129"/>
  <c r="CQ511" i="129" s="1"/>
  <c r="CL479" i="129"/>
  <c r="CM479" i="129" s="1"/>
  <c r="CR479" i="129" s="1"/>
  <c r="CS479" i="129" s="1"/>
  <c r="FI479" i="129" s="1"/>
  <c r="CK479" i="129"/>
  <c r="CQ479" i="129" s="1"/>
  <c r="BM470" i="129"/>
  <c r="BN470" i="129" s="1"/>
  <c r="BS470" i="129" s="1"/>
  <c r="BT470" i="129" s="1"/>
  <c r="BL470" i="129"/>
  <c r="CL427" i="129"/>
  <c r="CM427" i="129" s="1"/>
  <c r="CR427" i="129" s="1"/>
  <c r="CS427" i="129" s="1"/>
  <c r="FI427" i="129" s="1"/>
  <c r="CK427" i="129"/>
  <c r="CQ427" i="129" s="1"/>
  <c r="DJ425" i="129"/>
  <c r="DK425" i="129" s="1"/>
  <c r="DI425" i="129"/>
  <c r="GF425" i="129" s="1"/>
  <c r="FZ516" i="129"/>
  <c r="GA516" i="129"/>
  <c r="GB516" i="129" s="1"/>
  <c r="CL444" i="129"/>
  <c r="CM444" i="129" s="1"/>
  <c r="CR444" i="129" s="1"/>
  <c r="CS444" i="129" s="1"/>
  <c r="FI444" i="129" s="1"/>
  <c r="CK444" i="129"/>
  <c r="CQ444" i="129" s="1"/>
  <c r="CL453" i="129"/>
  <c r="CM453" i="129" s="1"/>
  <c r="CR453" i="129" s="1"/>
  <c r="CS453" i="129" s="1"/>
  <c r="FI453" i="129" s="1"/>
  <c r="CK453" i="129"/>
  <c r="CQ453" i="129" s="1"/>
  <c r="FZ445" i="129"/>
  <c r="GA445" i="129"/>
  <c r="GB445" i="129" s="1"/>
  <c r="FA413" i="129"/>
  <c r="FB413" i="129"/>
  <c r="FC413" i="129" s="1"/>
  <c r="DJ412" i="129"/>
  <c r="DK412" i="129" s="1"/>
  <c r="DI412" i="129"/>
  <c r="AO391" i="129"/>
  <c r="AO348" i="129"/>
  <c r="EC414" i="129"/>
  <c r="ED414" i="129" s="1"/>
  <c r="EB414" i="129"/>
  <c r="BM369" i="129"/>
  <c r="BN369" i="129" s="1"/>
  <c r="BS369" i="129" s="1"/>
  <c r="BT369" i="129" s="1"/>
  <c r="BL369" i="129"/>
  <c r="DJ337" i="129"/>
  <c r="DK337" i="129" s="1"/>
  <c r="DI337" i="129"/>
  <c r="EB352" i="129"/>
  <c r="EC352" i="129"/>
  <c r="ED352" i="129" s="1"/>
  <c r="EC320" i="129"/>
  <c r="ED320" i="129" s="1"/>
  <c r="EB320" i="129"/>
  <c r="FB316" i="129"/>
  <c r="FC316" i="129" s="1"/>
  <c r="FA316" i="129"/>
  <c r="FA284" i="129"/>
  <c r="FB284" i="129"/>
  <c r="FC284" i="129" s="1"/>
  <c r="DJ305" i="129"/>
  <c r="DK305" i="129" s="1"/>
  <c r="DI305" i="129"/>
  <c r="FZ324" i="129"/>
  <c r="GA324" i="129"/>
  <c r="GB324" i="129" s="1"/>
  <c r="FB385" i="129"/>
  <c r="FC385" i="129" s="1"/>
  <c r="FA385" i="129"/>
  <c r="FB344" i="129"/>
  <c r="FC344" i="129" s="1"/>
  <c r="FA344" i="129"/>
  <c r="EB232" i="129"/>
  <c r="EC232" i="129"/>
  <c r="ED232" i="129" s="1"/>
  <c r="DJ262" i="129"/>
  <c r="DK262" i="129" s="1"/>
  <c r="DI262" i="129"/>
  <c r="GA218" i="129"/>
  <c r="GB218" i="129" s="1"/>
  <c r="FZ218" i="129"/>
  <c r="GF218" i="129" s="1"/>
  <c r="AO75" i="129"/>
  <c r="CL186" i="129"/>
  <c r="CM186" i="129" s="1"/>
  <c r="CR186" i="129" s="1"/>
  <c r="CS186" i="129" s="1"/>
  <c r="FI186" i="129" s="1"/>
  <c r="CK186" i="129"/>
  <c r="CQ186" i="129" s="1"/>
  <c r="BM122" i="129"/>
  <c r="BN122" i="129" s="1"/>
  <c r="BS122" i="129" s="1"/>
  <c r="BT122" i="129" s="1"/>
  <c r="BL122" i="129"/>
  <c r="AO57" i="129"/>
  <c r="AM57" i="129"/>
  <c r="GA51" i="129"/>
  <c r="GB51" i="129" s="1"/>
  <c r="FZ51" i="129"/>
  <c r="FZ27" i="129"/>
  <c r="GA27" i="129"/>
  <c r="FY14" i="129"/>
  <c r="GA113" i="129"/>
  <c r="GB113" i="129" s="1"/>
  <c r="FZ113" i="129"/>
  <c r="BM72" i="129"/>
  <c r="BN72" i="129" s="1"/>
  <c r="BS72" i="129" s="1"/>
  <c r="BT72" i="129" s="1"/>
  <c r="BL72" i="129"/>
  <c r="FB73" i="129"/>
  <c r="FC73" i="129" s="1"/>
  <c r="FH73" i="129" s="1"/>
  <c r="FA73" i="129"/>
  <c r="FA253" i="129"/>
  <c r="FB253" i="129"/>
  <c r="FC253" i="129" s="1"/>
  <c r="AO202" i="129"/>
  <c r="AO170" i="129"/>
  <c r="AO138" i="129"/>
  <c r="FB169" i="129"/>
  <c r="FC169" i="129" s="1"/>
  <c r="FA169" i="129"/>
  <c r="FB167" i="129"/>
  <c r="FC167" i="129" s="1"/>
  <c r="FA167" i="129"/>
  <c r="FP8" i="129"/>
  <c r="CL500" i="129"/>
  <c r="CM500" i="129" s="1"/>
  <c r="CR500" i="129" s="1"/>
  <c r="CS500" i="129" s="1"/>
  <c r="FI500" i="129" s="1"/>
  <c r="CK500" i="129"/>
  <c r="CQ500" i="129" s="1"/>
  <c r="CL468" i="129"/>
  <c r="CM468" i="129" s="1"/>
  <c r="CR468" i="129" s="1"/>
  <c r="CS468" i="129" s="1"/>
  <c r="FI468" i="129" s="1"/>
  <c r="CK468" i="129"/>
  <c r="CQ468" i="129" s="1"/>
  <c r="AO509" i="129"/>
  <c r="CL460" i="129"/>
  <c r="CM460" i="129" s="1"/>
  <c r="CR460" i="129" s="1"/>
  <c r="CS460" i="129" s="1"/>
  <c r="FI460" i="129" s="1"/>
  <c r="CK460" i="129"/>
  <c r="CQ460" i="129" s="1"/>
  <c r="GA495" i="129"/>
  <c r="GB495" i="129" s="1"/>
  <c r="FZ495" i="129"/>
  <c r="DI464" i="129"/>
  <c r="DJ464" i="129"/>
  <c r="DK464" i="129" s="1"/>
  <c r="FB486" i="129"/>
  <c r="FC486" i="129" s="1"/>
  <c r="FA486" i="129"/>
  <c r="DI489" i="129"/>
  <c r="DJ489" i="129"/>
  <c r="DK489" i="129" s="1"/>
  <c r="FB434" i="129"/>
  <c r="FC434" i="129" s="1"/>
  <c r="FA434" i="129"/>
  <c r="AO432" i="129"/>
  <c r="AO400" i="129"/>
  <c r="BM418" i="129"/>
  <c r="BN418" i="129" s="1"/>
  <c r="BS418" i="129" s="1"/>
  <c r="BT418" i="129" s="1"/>
  <c r="BL418" i="129"/>
  <c r="FB452" i="129"/>
  <c r="FC452" i="129" s="1"/>
  <c r="FA452" i="129"/>
  <c r="EB403" i="129"/>
  <c r="EC403" i="129"/>
  <c r="ED403" i="129" s="1"/>
  <c r="BM445" i="129"/>
  <c r="BN445" i="129" s="1"/>
  <c r="BS445" i="129" s="1"/>
  <c r="BT445" i="129" s="1"/>
  <c r="BL445" i="129"/>
  <c r="CL412" i="129"/>
  <c r="CM412" i="129" s="1"/>
  <c r="CR412" i="129" s="1"/>
  <c r="CS412" i="129" s="1"/>
  <c r="FI412" i="129" s="1"/>
  <c r="CK412" i="129"/>
  <c r="CQ412" i="129" s="1"/>
  <c r="AO419" i="129"/>
  <c r="DJ390" i="129"/>
  <c r="DK390" i="129" s="1"/>
  <c r="DI390" i="129"/>
  <c r="CL358" i="129"/>
  <c r="CM358" i="129" s="1"/>
  <c r="CR358" i="129" s="1"/>
  <c r="CS358" i="129" s="1"/>
  <c r="FI358" i="129" s="1"/>
  <c r="CK358" i="129"/>
  <c r="CQ358" i="129" s="1"/>
  <c r="AO486" i="129"/>
  <c r="BM365" i="129"/>
  <c r="BN365" i="129" s="1"/>
  <c r="BS365" i="129" s="1"/>
  <c r="BT365" i="129" s="1"/>
  <c r="BL365" i="129"/>
  <c r="EB364" i="129"/>
  <c r="EC364" i="129"/>
  <c r="ED364" i="129" s="1"/>
  <c r="GA413" i="129"/>
  <c r="GB413" i="129" s="1"/>
  <c r="FZ413" i="129"/>
  <c r="DJ369" i="129"/>
  <c r="DK369" i="129" s="1"/>
  <c r="DI369" i="129"/>
  <c r="GA289" i="129"/>
  <c r="GB289" i="129" s="1"/>
  <c r="FZ289" i="129"/>
  <c r="EC331" i="129"/>
  <c r="ED331" i="129" s="1"/>
  <c r="EB331" i="129"/>
  <c r="EC246" i="129"/>
  <c r="ED246" i="129" s="1"/>
  <c r="EB246" i="129"/>
  <c r="EB218" i="129"/>
  <c r="EC218" i="129"/>
  <c r="ED218" i="129" s="1"/>
  <c r="GA234" i="129"/>
  <c r="GB234" i="129" s="1"/>
  <c r="FZ234" i="129"/>
  <c r="EC237" i="129"/>
  <c r="ED237" i="129" s="1"/>
  <c r="EB237" i="129"/>
  <c r="GA201" i="129"/>
  <c r="GB201" i="129" s="1"/>
  <c r="FZ201" i="129"/>
  <c r="GA169" i="129"/>
  <c r="GB169" i="129" s="1"/>
  <c r="FZ169" i="129"/>
  <c r="FZ137" i="129"/>
  <c r="GA137" i="129"/>
  <c r="GB137" i="129" s="1"/>
  <c r="EC164" i="129"/>
  <c r="ED164" i="129" s="1"/>
  <c r="EB164" i="129"/>
  <c r="FB174" i="129"/>
  <c r="FC174" i="129" s="1"/>
  <c r="FA174" i="129"/>
  <c r="FB142" i="129"/>
  <c r="FC142" i="129" s="1"/>
  <c r="FA142" i="129"/>
  <c r="EC348" i="129"/>
  <c r="ED348" i="129" s="1"/>
  <c r="EB348" i="129"/>
  <c r="EB165" i="129"/>
  <c r="EC165" i="129"/>
  <c r="ED165" i="129" s="1"/>
  <c r="CL118" i="129"/>
  <c r="CM118" i="129" s="1"/>
  <c r="CR118" i="129" s="1"/>
  <c r="CS118" i="129" s="1"/>
  <c r="FI118" i="129" s="1"/>
  <c r="CK118" i="129"/>
  <c r="CQ118" i="129" s="1"/>
  <c r="AO68" i="129"/>
  <c r="AM68" i="129"/>
  <c r="BM35" i="129"/>
  <c r="BN35" i="129" s="1"/>
  <c r="BS35" i="129" s="1"/>
  <c r="BT35" i="129" s="1"/>
  <c r="BL35" i="129"/>
  <c r="DI199" i="129"/>
  <c r="DJ199" i="129"/>
  <c r="DK199" i="129" s="1"/>
  <c r="EQ13" i="129"/>
  <c r="EP10" i="129"/>
  <c r="EQ10" i="129" s="1"/>
  <c r="AO105" i="129"/>
  <c r="FB248" i="129"/>
  <c r="FC248" i="129" s="1"/>
  <c r="FA248" i="129"/>
  <c r="AO185" i="129"/>
  <c r="AO153" i="129"/>
  <c r="GA120" i="129"/>
  <c r="GB120" i="129" s="1"/>
  <c r="FZ120" i="129"/>
  <c r="CL84" i="129"/>
  <c r="CM84" i="129" s="1"/>
  <c r="CR84" i="129" s="1"/>
  <c r="CS84" i="129" s="1"/>
  <c r="FI84" i="129" s="1"/>
  <c r="CK84" i="129"/>
  <c r="CQ84" i="129" s="1"/>
  <c r="I119" i="111"/>
  <c r="K54" i="111"/>
  <c r="GA485" i="129"/>
  <c r="GB485" i="129" s="1"/>
  <c r="FZ485" i="129"/>
  <c r="EB506" i="129"/>
  <c r="EC506" i="129"/>
  <c r="ED506" i="129" s="1"/>
  <c r="FB449" i="129"/>
  <c r="FC449" i="129" s="1"/>
  <c r="FA449" i="129"/>
  <c r="EC415" i="129"/>
  <c r="ED415" i="129" s="1"/>
  <c r="EB415" i="129"/>
  <c r="DJ469" i="129"/>
  <c r="DK469" i="129" s="1"/>
  <c r="DI469" i="129"/>
  <c r="DJ380" i="129"/>
  <c r="DK380" i="129" s="1"/>
  <c r="DI380" i="129"/>
  <c r="DJ366" i="129"/>
  <c r="DK366" i="129" s="1"/>
  <c r="DI366" i="129"/>
  <c r="EB374" i="129"/>
  <c r="EC374" i="129"/>
  <c r="ED374" i="129" s="1"/>
  <c r="FB380" i="129"/>
  <c r="FC380" i="129" s="1"/>
  <c r="FA380" i="129"/>
  <c r="GA327" i="129"/>
  <c r="GB327" i="129" s="1"/>
  <c r="FZ327" i="129"/>
  <c r="EB282" i="129"/>
  <c r="EC282" i="129"/>
  <c r="ED282" i="129" s="1"/>
  <c r="FB325" i="129"/>
  <c r="FC325" i="129" s="1"/>
  <c r="FA325" i="129"/>
  <c r="EB258" i="129"/>
  <c r="EC258" i="129"/>
  <c r="ED258" i="129" s="1"/>
  <c r="DJ214" i="129"/>
  <c r="DK214" i="129" s="1"/>
  <c r="DI214" i="129"/>
  <c r="EB233" i="129"/>
  <c r="EC233" i="129"/>
  <c r="ED233" i="129" s="1"/>
  <c r="GA135" i="129"/>
  <c r="GB135" i="129" s="1"/>
  <c r="FZ135" i="129"/>
  <c r="EC88" i="129"/>
  <c r="ED88" i="129" s="1"/>
  <c r="EB88" i="129"/>
  <c r="FB315" i="129"/>
  <c r="FC315" i="129" s="1"/>
  <c r="FA315" i="129"/>
  <c r="FB204" i="129"/>
  <c r="FC204" i="129" s="1"/>
  <c r="FA204" i="129"/>
  <c r="EB229" i="129"/>
  <c r="EC229" i="129"/>
  <c r="ED229" i="129" s="1"/>
  <c r="EC161" i="129"/>
  <c r="ED161" i="129" s="1"/>
  <c r="EB161" i="129"/>
  <c r="AO73" i="129"/>
  <c r="DJ195" i="129"/>
  <c r="DK195" i="129" s="1"/>
  <c r="DI195" i="129"/>
  <c r="DJ131" i="129"/>
  <c r="DK131" i="129" s="1"/>
  <c r="DI131" i="129"/>
  <c r="EB28" i="129"/>
  <c r="EC28" i="129"/>
  <c r="FB129" i="129"/>
  <c r="FC129" i="129" s="1"/>
  <c r="FA129" i="129"/>
  <c r="EC515" i="129"/>
  <c r="ED515" i="129" s="1"/>
  <c r="EB515" i="129"/>
  <c r="DJ481" i="129"/>
  <c r="DK481" i="129" s="1"/>
  <c r="DI481" i="129"/>
  <c r="FB433" i="129"/>
  <c r="FC433" i="129" s="1"/>
  <c r="FH433" i="129" s="1"/>
  <c r="FA433" i="129"/>
  <c r="FB401" i="129"/>
  <c r="FC401" i="129" s="1"/>
  <c r="FA401" i="129"/>
  <c r="GA439" i="129"/>
  <c r="GB439" i="129" s="1"/>
  <c r="FZ439" i="129"/>
  <c r="DI408" i="129"/>
  <c r="DJ408" i="129"/>
  <c r="DK408" i="129" s="1"/>
  <c r="DI333" i="129"/>
  <c r="DJ333" i="129"/>
  <c r="DK333" i="129" s="1"/>
  <c r="BM524" i="129"/>
  <c r="BN524" i="129" s="1"/>
  <c r="BS524" i="129" s="1"/>
  <c r="BT524" i="129" s="1"/>
  <c r="BL524" i="129"/>
  <c r="CL387" i="129"/>
  <c r="CM387" i="129" s="1"/>
  <c r="CR387" i="129" s="1"/>
  <c r="CS387" i="129" s="1"/>
  <c r="FI387" i="129" s="1"/>
  <c r="CK387" i="129"/>
  <c r="CQ387" i="129" s="1"/>
  <c r="AO382" i="129"/>
  <c r="AO349" i="129"/>
  <c r="AO368" i="129"/>
  <c r="BM311" i="129"/>
  <c r="BN311" i="129" s="1"/>
  <c r="BS311" i="129" s="1"/>
  <c r="BT311" i="129" s="1"/>
  <c r="BL311" i="129"/>
  <c r="BM279" i="129"/>
  <c r="BN279" i="129" s="1"/>
  <c r="BS279" i="129" s="1"/>
  <c r="BT279" i="129" s="1"/>
  <c r="BL279" i="129"/>
  <c r="CL349" i="129"/>
  <c r="CM349" i="129" s="1"/>
  <c r="CR349" i="129" s="1"/>
  <c r="CS349" i="129" s="1"/>
  <c r="FI349" i="129" s="1"/>
  <c r="CK349" i="129"/>
  <c r="CQ349" i="129" s="1"/>
  <c r="FB304" i="129"/>
  <c r="FC304" i="129" s="1"/>
  <c r="FA304" i="129"/>
  <c r="FB272" i="129"/>
  <c r="FC272" i="129" s="1"/>
  <c r="FA272" i="129"/>
  <c r="DJ293" i="129"/>
  <c r="DK293" i="129" s="1"/>
  <c r="DI293" i="129"/>
  <c r="CL394" i="129"/>
  <c r="CM394" i="129" s="1"/>
  <c r="CR394" i="129" s="1"/>
  <c r="CS394" i="129" s="1"/>
  <c r="FI394" i="129" s="1"/>
  <c r="CK394" i="129"/>
  <c r="CQ394" i="129" s="1"/>
  <c r="GA312" i="129"/>
  <c r="GB312" i="129" s="1"/>
  <c r="FZ312" i="129"/>
  <c r="GA335" i="129"/>
  <c r="GB335" i="129" s="1"/>
  <c r="FZ335" i="129"/>
  <c r="GA257" i="129"/>
  <c r="GB257" i="129" s="1"/>
  <c r="FZ257" i="129"/>
  <c r="FB225" i="129"/>
  <c r="FC225" i="129" s="1"/>
  <c r="FA225" i="129"/>
  <c r="AO289" i="129"/>
  <c r="AO221" i="129"/>
  <c r="AO262" i="129"/>
  <c r="BM264" i="129"/>
  <c r="BN264" i="129" s="1"/>
  <c r="BS264" i="129" s="1"/>
  <c r="BT264" i="129" s="1"/>
  <c r="BL264" i="129"/>
  <c r="BM232" i="129"/>
  <c r="BN232" i="129" s="1"/>
  <c r="BS232" i="129" s="1"/>
  <c r="BT232" i="129" s="1"/>
  <c r="BL232" i="129"/>
  <c r="AO317" i="129"/>
  <c r="DI231" i="129"/>
  <c r="DJ231" i="129"/>
  <c r="DK231" i="129" s="1"/>
  <c r="CL259" i="129"/>
  <c r="CM259" i="129" s="1"/>
  <c r="CR259" i="129" s="1"/>
  <c r="CS259" i="129" s="1"/>
  <c r="FI259" i="129" s="1"/>
  <c r="CK259" i="129"/>
  <c r="CQ259" i="129" s="1"/>
  <c r="BM199" i="129"/>
  <c r="BN199" i="129" s="1"/>
  <c r="BS199" i="129" s="1"/>
  <c r="BT199" i="129" s="1"/>
  <c r="BL199" i="129"/>
  <c r="BM167" i="129"/>
  <c r="BN167" i="129" s="1"/>
  <c r="BS167" i="129" s="1"/>
  <c r="BT167" i="129" s="1"/>
  <c r="BL167" i="129"/>
  <c r="BM135" i="129"/>
  <c r="BN135" i="129" s="1"/>
  <c r="BS135" i="129" s="1"/>
  <c r="BT135" i="129" s="1"/>
  <c r="BL135" i="129"/>
  <c r="EC86" i="129"/>
  <c r="ED86" i="129" s="1"/>
  <c r="EB86" i="129"/>
  <c r="GA229" i="129"/>
  <c r="GB229" i="129" s="1"/>
  <c r="GG229" i="129" s="1"/>
  <c r="GH229" i="129" s="1"/>
  <c r="FZ229" i="129"/>
  <c r="CL109" i="129"/>
  <c r="CM109" i="129" s="1"/>
  <c r="CR109" i="129" s="1"/>
  <c r="CS109" i="129" s="1"/>
  <c r="FI109" i="129" s="1"/>
  <c r="CK109" i="129"/>
  <c r="CQ109" i="129" s="1"/>
  <c r="CL203" i="129"/>
  <c r="CM203" i="129" s="1"/>
  <c r="CR203" i="129" s="1"/>
  <c r="CS203" i="129" s="1"/>
  <c r="FI203" i="129" s="1"/>
  <c r="CK203" i="129"/>
  <c r="CQ203" i="129" s="1"/>
  <c r="CL171" i="129"/>
  <c r="CM171" i="129" s="1"/>
  <c r="CR171" i="129" s="1"/>
  <c r="CS171" i="129" s="1"/>
  <c r="FI171" i="129" s="1"/>
  <c r="CK171" i="129"/>
  <c r="CQ171" i="129" s="1"/>
  <c r="CL139" i="129"/>
  <c r="CM139" i="129" s="1"/>
  <c r="CR139" i="129" s="1"/>
  <c r="CS139" i="129" s="1"/>
  <c r="FI139" i="129" s="1"/>
  <c r="CK139" i="129"/>
  <c r="CQ139" i="129" s="1"/>
  <c r="AO106" i="129"/>
  <c r="FB319" i="129"/>
  <c r="FC319" i="129" s="1"/>
  <c r="FA319" i="129"/>
  <c r="BM184" i="129"/>
  <c r="BN184" i="129" s="1"/>
  <c r="BS184" i="129" s="1"/>
  <c r="BT184" i="129" s="1"/>
  <c r="BL184" i="129"/>
  <c r="BM152" i="129"/>
  <c r="BN152" i="129" s="1"/>
  <c r="BS152" i="129" s="1"/>
  <c r="BT152" i="129" s="1"/>
  <c r="BL152" i="129"/>
  <c r="DJ118" i="129"/>
  <c r="DK118" i="129" s="1"/>
  <c r="DI118" i="129"/>
  <c r="BM228" i="129"/>
  <c r="BN228" i="129" s="1"/>
  <c r="BS228" i="129" s="1"/>
  <c r="BT228" i="129" s="1"/>
  <c r="BL228" i="129"/>
  <c r="CL110" i="129"/>
  <c r="CM110" i="129" s="1"/>
  <c r="CR110" i="129" s="1"/>
  <c r="CS110" i="129" s="1"/>
  <c r="FI110" i="129" s="1"/>
  <c r="CK110" i="129"/>
  <c r="CQ110" i="129" s="1"/>
  <c r="DJ92" i="129"/>
  <c r="DK92" i="129" s="1"/>
  <c r="DI92" i="129"/>
  <c r="CL44" i="129"/>
  <c r="CM44" i="129" s="1"/>
  <c r="CR44" i="129" s="1"/>
  <c r="CS44" i="129" s="1"/>
  <c r="FI44" i="129" s="1"/>
  <c r="CK44" i="129"/>
  <c r="CQ44" i="129" s="1"/>
  <c r="DJ182" i="129"/>
  <c r="DK182" i="129" s="1"/>
  <c r="DI182" i="129"/>
  <c r="EC118" i="129"/>
  <c r="ED118" i="129" s="1"/>
  <c r="EB118" i="129"/>
  <c r="DJ121" i="129"/>
  <c r="DK121" i="129" s="1"/>
  <c r="DI121" i="129"/>
  <c r="DI110" i="129"/>
  <c r="DJ110" i="129"/>
  <c r="DK110" i="129" s="1"/>
  <c r="CL53" i="129"/>
  <c r="CM53" i="129" s="1"/>
  <c r="CR53" i="129" s="1"/>
  <c r="CS53" i="129" s="1"/>
  <c r="FI53" i="129" s="1"/>
  <c r="CK53" i="129"/>
  <c r="CQ53" i="129" s="1"/>
  <c r="AO83" i="129"/>
  <c r="EB79" i="129"/>
  <c r="EC79" i="129"/>
  <c r="ED79" i="129" s="1"/>
  <c r="FZ466" i="129"/>
  <c r="GA466" i="129"/>
  <c r="GB466" i="129" s="1"/>
  <c r="EC461" i="129"/>
  <c r="ED461" i="129" s="1"/>
  <c r="EB461" i="129"/>
  <c r="GA515" i="129"/>
  <c r="GB515" i="129" s="1"/>
  <c r="FZ515" i="129"/>
  <c r="FA482" i="129"/>
  <c r="FB482" i="129"/>
  <c r="FC482" i="129" s="1"/>
  <c r="EB411" i="129"/>
  <c r="EC411" i="129"/>
  <c r="ED411" i="129" s="1"/>
  <c r="DJ456" i="129"/>
  <c r="DK456" i="129" s="1"/>
  <c r="DI456" i="129"/>
  <c r="FZ379" i="129"/>
  <c r="GA379" i="129"/>
  <c r="GB379" i="129" s="1"/>
  <c r="FB386" i="129"/>
  <c r="FC386" i="129" s="1"/>
  <c r="FA386" i="129"/>
  <c r="GA526" i="129"/>
  <c r="GB526" i="129" s="1"/>
  <c r="FZ526" i="129"/>
  <c r="FZ382" i="129"/>
  <c r="GA382" i="129"/>
  <c r="GB382" i="129" s="1"/>
  <c r="DJ495" i="129"/>
  <c r="DK495" i="129" s="1"/>
  <c r="DI495" i="129"/>
  <c r="CL347" i="129"/>
  <c r="CM347" i="129" s="1"/>
  <c r="CR347" i="129" s="1"/>
  <c r="CS347" i="129" s="1"/>
  <c r="FI347" i="129" s="1"/>
  <c r="CK347" i="129"/>
  <c r="CQ347" i="129" s="1"/>
  <c r="CL327" i="129"/>
  <c r="CM327" i="129" s="1"/>
  <c r="CR327" i="129" s="1"/>
  <c r="CS327" i="129" s="1"/>
  <c r="FI327" i="129" s="1"/>
  <c r="CK327" i="129"/>
  <c r="CQ327" i="129" s="1"/>
  <c r="CL295" i="129"/>
  <c r="CM295" i="129" s="1"/>
  <c r="CR295" i="129" s="1"/>
  <c r="CS295" i="129" s="1"/>
  <c r="FI295" i="129" s="1"/>
  <c r="CK295" i="129"/>
  <c r="CQ295" i="129" s="1"/>
  <c r="FA446" i="129"/>
  <c r="FB446" i="129"/>
  <c r="FC446" i="129" s="1"/>
  <c r="AO316" i="129"/>
  <c r="AO284" i="129"/>
  <c r="BM304" i="129"/>
  <c r="BN304" i="129" s="1"/>
  <c r="BS304" i="129" s="1"/>
  <c r="BT304" i="129" s="1"/>
  <c r="BL304" i="129"/>
  <c r="BM272" i="129"/>
  <c r="BN272" i="129" s="1"/>
  <c r="BS272" i="129" s="1"/>
  <c r="BT272" i="129" s="1"/>
  <c r="BL272" i="129"/>
  <c r="EC317" i="129"/>
  <c r="ED317" i="129" s="1"/>
  <c r="EB317" i="129"/>
  <c r="BM249" i="129"/>
  <c r="BN249" i="129" s="1"/>
  <c r="BS249" i="129" s="1"/>
  <c r="BT249" i="129" s="1"/>
  <c r="BL249" i="129"/>
  <c r="CL216" i="129"/>
  <c r="CM216" i="129" s="1"/>
  <c r="CR216" i="129" s="1"/>
  <c r="CS216" i="129" s="1"/>
  <c r="FI216" i="129" s="1"/>
  <c r="CK216" i="129"/>
  <c r="CQ216" i="129" s="1"/>
  <c r="DJ212" i="129"/>
  <c r="DK212" i="129" s="1"/>
  <c r="DI212" i="129"/>
  <c r="DJ261" i="129"/>
  <c r="DK261" i="129" s="1"/>
  <c r="DI261" i="129"/>
  <c r="DI278" i="129"/>
  <c r="DJ278" i="129"/>
  <c r="DK278" i="129" s="1"/>
  <c r="GA238" i="129"/>
  <c r="GB238" i="129" s="1"/>
  <c r="FZ238" i="129"/>
  <c r="FB391" i="129"/>
  <c r="FC391" i="129" s="1"/>
  <c r="FA391" i="129"/>
  <c r="DJ288" i="129"/>
  <c r="DK288" i="129" s="1"/>
  <c r="GG288" i="129" s="1"/>
  <c r="GH288" i="129" s="1"/>
  <c r="DI288" i="129"/>
  <c r="GA205" i="129"/>
  <c r="GB205" i="129" s="1"/>
  <c r="FZ205" i="129"/>
  <c r="EC100" i="129"/>
  <c r="ED100" i="129" s="1"/>
  <c r="EB100" i="129"/>
  <c r="CL244" i="129"/>
  <c r="CM244" i="129" s="1"/>
  <c r="CR244" i="129" s="1"/>
  <c r="CS244" i="129" s="1"/>
  <c r="FI244" i="129" s="1"/>
  <c r="CK244" i="129"/>
  <c r="CQ244" i="129" s="1"/>
  <c r="EB172" i="129"/>
  <c r="EC172" i="129"/>
  <c r="ED172" i="129" s="1"/>
  <c r="FA84" i="129"/>
  <c r="FB84" i="129"/>
  <c r="FC84" i="129" s="1"/>
  <c r="GA214" i="129"/>
  <c r="GB214" i="129" s="1"/>
  <c r="FZ214" i="129"/>
  <c r="FB178" i="129"/>
  <c r="FC178" i="129" s="1"/>
  <c r="FA178" i="129"/>
  <c r="FB146" i="129"/>
  <c r="FC146" i="129" s="1"/>
  <c r="FA146" i="129"/>
  <c r="CL81" i="129"/>
  <c r="CM81" i="129" s="1"/>
  <c r="CR81" i="129" s="1"/>
  <c r="CS81" i="129" s="1"/>
  <c r="FI81" i="129" s="1"/>
  <c r="CK81" i="129"/>
  <c r="CQ81" i="129" s="1"/>
  <c r="AO245" i="129"/>
  <c r="GA190" i="129"/>
  <c r="GB190" i="129" s="1"/>
  <c r="FZ190" i="129"/>
  <c r="CL330" i="129"/>
  <c r="CM330" i="129" s="1"/>
  <c r="CR330" i="129" s="1"/>
  <c r="CS330" i="129" s="1"/>
  <c r="FI330" i="129" s="1"/>
  <c r="CK330" i="129"/>
  <c r="CQ330" i="129" s="1"/>
  <c r="BM117" i="129"/>
  <c r="BN117" i="129" s="1"/>
  <c r="BS117" i="129" s="1"/>
  <c r="BT117" i="129" s="1"/>
  <c r="BL117" i="129"/>
  <c r="BM108" i="129"/>
  <c r="BN108" i="129" s="1"/>
  <c r="BS108" i="129" s="1"/>
  <c r="BT108" i="129" s="1"/>
  <c r="BL108" i="129"/>
  <c r="FB51" i="129"/>
  <c r="FC51" i="129" s="1"/>
  <c r="FA51" i="129"/>
  <c r="GA93" i="129"/>
  <c r="GB93" i="129" s="1"/>
  <c r="FZ93" i="129"/>
  <c r="GA225" i="129"/>
  <c r="GB225" i="129" s="1"/>
  <c r="FZ225" i="129"/>
  <c r="GF225" i="129" s="1"/>
  <c r="DJ148" i="129"/>
  <c r="DK148" i="129" s="1"/>
  <c r="DI148" i="129"/>
  <c r="BM56" i="129"/>
  <c r="BN56" i="129" s="1"/>
  <c r="BS56" i="129" s="1"/>
  <c r="BT56" i="129" s="1"/>
  <c r="BL56" i="129"/>
  <c r="EC73" i="129"/>
  <c r="ED73" i="129" s="1"/>
  <c r="EB73" i="129"/>
  <c r="EH73" i="129" s="1"/>
  <c r="EI73" i="129" s="1"/>
  <c r="EJ73" i="129" s="1"/>
  <c r="FA36" i="129"/>
  <c r="FB36" i="129"/>
  <c r="FC36" i="129" s="1"/>
  <c r="BM213" i="129"/>
  <c r="BN213" i="129" s="1"/>
  <c r="BS213" i="129" s="1"/>
  <c r="BT213" i="129" s="1"/>
  <c r="BL213" i="129"/>
  <c r="AO197" i="129"/>
  <c r="AO165" i="129"/>
  <c r="AO133" i="129"/>
  <c r="GA77" i="129"/>
  <c r="GB77" i="129" s="1"/>
  <c r="FZ77" i="129"/>
  <c r="FA133" i="129"/>
  <c r="FB133" i="129"/>
  <c r="FC133" i="129" s="1"/>
  <c r="FH133" i="129" s="1"/>
  <c r="FB511" i="129"/>
  <c r="FC511" i="129" s="1"/>
  <c r="FA511" i="129"/>
  <c r="DJ504" i="129"/>
  <c r="DK504" i="129" s="1"/>
  <c r="DI504" i="129"/>
  <c r="DJ472" i="129"/>
  <c r="DK472" i="129" s="1"/>
  <c r="DI472" i="129"/>
  <c r="FZ534" i="129"/>
  <c r="GA534" i="129"/>
  <c r="GB534" i="129" s="1"/>
  <c r="EB484" i="129"/>
  <c r="EC484" i="129"/>
  <c r="ED484" i="129" s="1"/>
  <c r="DJ435" i="129"/>
  <c r="DK435" i="129" s="1"/>
  <c r="DI435" i="129"/>
  <c r="GA412" i="129"/>
  <c r="GB412" i="129" s="1"/>
  <c r="FZ412" i="129"/>
  <c r="GA427" i="129"/>
  <c r="GB427" i="129" s="1"/>
  <c r="FZ427" i="129"/>
  <c r="EC335" i="129"/>
  <c r="ED335" i="129" s="1"/>
  <c r="EB335" i="129"/>
  <c r="FB377" i="129"/>
  <c r="FC377" i="129" s="1"/>
  <c r="FA377" i="129"/>
  <c r="FB270" i="129"/>
  <c r="FC270" i="129" s="1"/>
  <c r="FA270" i="129"/>
  <c r="FB379" i="129"/>
  <c r="FC379" i="129" s="1"/>
  <c r="FA379" i="129"/>
  <c r="FB331" i="129"/>
  <c r="FC331" i="129" s="1"/>
  <c r="FA331" i="129"/>
  <c r="EB267" i="129"/>
  <c r="EC267" i="129"/>
  <c r="ED267" i="129" s="1"/>
  <c r="GA255" i="129"/>
  <c r="GB255" i="129" s="1"/>
  <c r="FZ255" i="129"/>
  <c r="FB214" i="129"/>
  <c r="FC214" i="129" s="1"/>
  <c r="FA214" i="129"/>
  <c r="EC259" i="129"/>
  <c r="ED259" i="129" s="1"/>
  <c r="EB259" i="129"/>
  <c r="DJ213" i="129"/>
  <c r="DK213" i="129" s="1"/>
  <c r="DI213" i="129"/>
  <c r="EB186" i="129"/>
  <c r="EC186" i="129"/>
  <c r="ED186" i="129" s="1"/>
  <c r="CL34" i="129"/>
  <c r="CK34" i="129"/>
  <c r="CQ34" i="129" s="1"/>
  <c r="CJ16" i="129"/>
  <c r="CL78" i="129"/>
  <c r="CM78" i="129" s="1"/>
  <c r="CR78" i="129" s="1"/>
  <c r="CS78" i="129" s="1"/>
  <c r="FI78" i="129" s="1"/>
  <c r="CK78" i="129"/>
  <c r="CQ78" i="129" s="1"/>
  <c r="FZ98" i="129"/>
  <c r="GA98" i="129"/>
  <c r="GB98" i="129" s="1"/>
  <c r="EB54" i="129"/>
  <c r="EC54" i="129"/>
  <c r="ED54" i="129" s="1"/>
  <c r="FA23" i="129"/>
  <c r="EZ8" i="129"/>
  <c r="FB23" i="129"/>
  <c r="EZ17" i="129"/>
  <c r="FA17" i="129" s="1"/>
  <c r="CL494" i="129"/>
  <c r="CM494" i="129" s="1"/>
  <c r="CR494" i="129" s="1"/>
  <c r="CS494" i="129" s="1"/>
  <c r="FI494" i="129" s="1"/>
  <c r="CK494" i="129"/>
  <c r="CQ494" i="129" s="1"/>
  <c r="AO495" i="129"/>
  <c r="CL462" i="129"/>
  <c r="CM462" i="129" s="1"/>
  <c r="CR462" i="129" s="1"/>
  <c r="CS462" i="129" s="1"/>
  <c r="FI462" i="129" s="1"/>
  <c r="CK462" i="129"/>
  <c r="CQ462" i="129" s="1"/>
  <c r="FZ505" i="129"/>
  <c r="GA505" i="129"/>
  <c r="GB505" i="129" s="1"/>
  <c r="GA473" i="129"/>
  <c r="GB473" i="129" s="1"/>
  <c r="FZ473" i="129"/>
  <c r="BM459" i="129"/>
  <c r="BN459" i="129" s="1"/>
  <c r="BS459" i="129" s="1"/>
  <c r="BT459" i="129" s="1"/>
  <c r="BL459" i="129"/>
  <c r="FB496" i="129"/>
  <c r="FC496" i="129" s="1"/>
  <c r="FA496" i="129"/>
  <c r="DI452" i="129"/>
  <c r="DJ452" i="129"/>
  <c r="DK452" i="129" s="1"/>
  <c r="AO418" i="129"/>
  <c r="BM428" i="129"/>
  <c r="BN428" i="129" s="1"/>
  <c r="BS428" i="129" s="1"/>
  <c r="BT428" i="129" s="1"/>
  <c r="BL428" i="129"/>
  <c r="AO490" i="129"/>
  <c r="CL430" i="129"/>
  <c r="CM430" i="129" s="1"/>
  <c r="CR430" i="129" s="1"/>
  <c r="CS430" i="129" s="1"/>
  <c r="FI430" i="129" s="1"/>
  <c r="CK430" i="129"/>
  <c r="CQ430" i="129" s="1"/>
  <c r="BM543" i="129"/>
  <c r="BN543" i="129" s="1"/>
  <c r="BS543" i="129" s="1"/>
  <c r="BT543" i="129" s="1"/>
  <c r="BL543" i="129"/>
  <c r="AO437" i="129"/>
  <c r="AO405" i="129"/>
  <c r="DJ384" i="129"/>
  <c r="DK384" i="129" s="1"/>
  <c r="DI384" i="129"/>
  <c r="BM419" i="129"/>
  <c r="BN419" i="129" s="1"/>
  <c r="BS419" i="129" s="1"/>
  <c r="BT419" i="129" s="1"/>
  <c r="BL419" i="129"/>
  <c r="FZ369" i="129"/>
  <c r="GA369" i="129"/>
  <c r="GB369" i="129" s="1"/>
  <c r="AO338" i="129"/>
  <c r="BM367" i="129"/>
  <c r="BN367" i="129" s="1"/>
  <c r="BS367" i="129" s="1"/>
  <c r="BT367" i="129" s="1"/>
  <c r="BL367" i="129"/>
  <c r="CL344" i="129"/>
  <c r="CM344" i="129" s="1"/>
  <c r="CR344" i="129" s="1"/>
  <c r="CS344" i="129" s="1"/>
  <c r="FI344" i="129" s="1"/>
  <c r="CK344" i="129"/>
  <c r="CQ344" i="129" s="1"/>
  <c r="FZ372" i="129"/>
  <c r="GA372" i="129"/>
  <c r="GB372" i="129" s="1"/>
  <c r="GA315" i="129"/>
  <c r="GB315" i="129" s="1"/>
  <c r="FZ315" i="129"/>
  <c r="GA283" i="129"/>
  <c r="GB283" i="129" s="1"/>
  <c r="FZ283" i="129"/>
  <c r="EC322" i="129"/>
  <c r="ED322" i="129" s="1"/>
  <c r="EB322" i="129"/>
  <c r="GA360" i="129"/>
  <c r="GB360" i="129" s="1"/>
  <c r="FZ360" i="129"/>
  <c r="EC391" i="129"/>
  <c r="ED391" i="129" s="1"/>
  <c r="EB391" i="129"/>
  <c r="EC297" i="129"/>
  <c r="ED297" i="129" s="1"/>
  <c r="EB297" i="129"/>
  <c r="EB234" i="129"/>
  <c r="EC234" i="129"/>
  <c r="ED234" i="129" s="1"/>
  <c r="GA260" i="129"/>
  <c r="GB260" i="129" s="1"/>
  <c r="FZ260" i="129"/>
  <c r="GA163" i="129"/>
  <c r="GB163" i="129" s="1"/>
  <c r="FZ163" i="129"/>
  <c r="GA131" i="129"/>
  <c r="GB131" i="129" s="1"/>
  <c r="FZ131" i="129"/>
  <c r="FA200" i="129"/>
  <c r="FB200" i="129"/>
  <c r="FC200" i="129" s="1"/>
  <c r="FA136" i="129"/>
  <c r="FB136" i="129"/>
  <c r="FC136" i="129" s="1"/>
  <c r="GA220" i="129"/>
  <c r="GB220" i="129" s="1"/>
  <c r="FZ220" i="129"/>
  <c r="AO80" i="129"/>
  <c r="DJ34" i="129"/>
  <c r="DI34" i="129"/>
  <c r="DI203" i="129"/>
  <c r="DJ203" i="129"/>
  <c r="DK203" i="129" s="1"/>
  <c r="EC36" i="129"/>
  <c r="ED36" i="129" s="1"/>
  <c r="EB36" i="129"/>
  <c r="FB34" i="129"/>
  <c r="FA34" i="129"/>
  <c r="EZ16" i="129"/>
  <c r="BM516" i="129"/>
  <c r="BN516" i="129" s="1"/>
  <c r="BS516" i="129" s="1"/>
  <c r="BT516" i="129" s="1"/>
  <c r="BL516" i="129"/>
  <c r="AO187" i="129"/>
  <c r="AO155" i="129"/>
  <c r="GA122" i="129"/>
  <c r="GB122" i="129" s="1"/>
  <c r="GG122" i="129" s="1"/>
  <c r="GH122" i="129" s="1"/>
  <c r="FZ122" i="129"/>
  <c r="GF122" i="129" s="1"/>
  <c r="FZ525" i="129"/>
  <c r="GA525" i="129"/>
  <c r="GB525" i="129" s="1"/>
  <c r="DJ417" i="129"/>
  <c r="DK417" i="129" s="1"/>
  <c r="DI417" i="129"/>
  <c r="GF417" i="129" s="1"/>
  <c r="GA434" i="129"/>
  <c r="GB434" i="129" s="1"/>
  <c r="FZ434" i="129"/>
  <c r="DJ438" i="129"/>
  <c r="DK438" i="129" s="1"/>
  <c r="GG438" i="129" s="1"/>
  <c r="GH438" i="129" s="1"/>
  <c r="DI438" i="129"/>
  <c r="BM336" i="129"/>
  <c r="BN336" i="129" s="1"/>
  <c r="BS336" i="129" s="1"/>
  <c r="BT336" i="129" s="1"/>
  <c r="BL336" i="129"/>
  <c r="CL391" i="129"/>
  <c r="CM391" i="129" s="1"/>
  <c r="CR391" i="129" s="1"/>
  <c r="CS391" i="129" s="1"/>
  <c r="FI391" i="129" s="1"/>
  <c r="CK391" i="129"/>
  <c r="CQ391" i="129" s="1"/>
  <c r="FB343" i="129"/>
  <c r="FC343" i="129" s="1"/>
  <c r="FH343" i="129" s="1"/>
  <c r="FA343" i="129"/>
  <c r="AO386" i="129"/>
  <c r="BM427" i="129"/>
  <c r="BN427" i="129" s="1"/>
  <c r="BS427" i="129" s="1"/>
  <c r="BT427" i="129" s="1"/>
  <c r="BL427" i="129"/>
  <c r="BM372" i="129"/>
  <c r="BN372" i="129" s="1"/>
  <c r="BS372" i="129" s="1"/>
  <c r="BT372" i="129" s="1"/>
  <c r="BL372" i="129"/>
  <c r="FB371" i="129"/>
  <c r="FC371" i="129" s="1"/>
  <c r="FA371" i="129"/>
  <c r="BM315" i="129"/>
  <c r="BN315" i="129" s="1"/>
  <c r="BS315" i="129" s="1"/>
  <c r="BT315" i="129" s="1"/>
  <c r="BL315" i="129"/>
  <c r="BM283" i="129"/>
  <c r="BN283" i="129" s="1"/>
  <c r="BS283" i="129" s="1"/>
  <c r="BT283" i="129" s="1"/>
  <c r="BL283" i="129"/>
  <c r="BM433" i="129"/>
  <c r="BN433" i="129" s="1"/>
  <c r="BS433" i="129" s="1"/>
  <c r="BT433" i="129" s="1"/>
  <c r="BL433" i="129"/>
  <c r="DI351" i="129"/>
  <c r="DJ351" i="129"/>
  <c r="DK351" i="129" s="1"/>
  <c r="DJ273" i="129"/>
  <c r="DK273" i="129" s="1"/>
  <c r="DI273" i="129"/>
  <c r="GA292" i="129"/>
  <c r="GB292" i="129" s="1"/>
  <c r="FZ292" i="129"/>
  <c r="EC295" i="129"/>
  <c r="ED295" i="129" s="1"/>
  <c r="EB295" i="129"/>
  <c r="DJ274" i="129"/>
  <c r="DK274" i="129" s="1"/>
  <c r="DI274" i="129"/>
  <c r="GA237" i="129"/>
  <c r="GB237" i="129" s="1"/>
  <c r="FZ237" i="129"/>
  <c r="CL326" i="129"/>
  <c r="CM326" i="129" s="1"/>
  <c r="CR326" i="129" s="1"/>
  <c r="CS326" i="129" s="1"/>
  <c r="FI326" i="129" s="1"/>
  <c r="CK326" i="129"/>
  <c r="CQ326" i="129" s="1"/>
  <c r="AO250" i="129"/>
  <c r="FA397" i="129"/>
  <c r="FB397" i="129"/>
  <c r="FC397" i="129" s="1"/>
  <c r="BM260" i="129"/>
  <c r="BN260" i="129" s="1"/>
  <c r="BS260" i="129" s="1"/>
  <c r="BT260" i="129" s="1"/>
  <c r="BL260" i="129"/>
  <c r="FB228" i="129"/>
  <c r="FC228" i="129" s="1"/>
  <c r="FA228" i="129"/>
  <c r="AO301" i="129"/>
  <c r="DJ227" i="129"/>
  <c r="DK227" i="129" s="1"/>
  <c r="DI227" i="129"/>
  <c r="CL251" i="129"/>
  <c r="CM251" i="129" s="1"/>
  <c r="CR251" i="129" s="1"/>
  <c r="CS251" i="129" s="1"/>
  <c r="FI251" i="129" s="1"/>
  <c r="CK251" i="129"/>
  <c r="CQ251" i="129" s="1"/>
  <c r="BM195" i="129"/>
  <c r="BN195" i="129" s="1"/>
  <c r="BS195" i="129" s="1"/>
  <c r="BT195" i="129" s="1"/>
  <c r="BL195" i="129"/>
  <c r="BM163" i="129"/>
  <c r="BN163" i="129" s="1"/>
  <c r="BS163" i="129" s="1"/>
  <c r="BT163" i="129" s="1"/>
  <c r="BL163" i="129"/>
  <c r="BM131" i="129"/>
  <c r="BN131" i="129" s="1"/>
  <c r="BS131" i="129" s="1"/>
  <c r="BT131" i="129" s="1"/>
  <c r="BL131" i="129"/>
  <c r="GA81" i="129"/>
  <c r="GB81" i="129" s="1"/>
  <c r="FZ81" i="129"/>
  <c r="BM219" i="129"/>
  <c r="BN219" i="129" s="1"/>
  <c r="BS219" i="129" s="1"/>
  <c r="BT219" i="129" s="1"/>
  <c r="BL219" i="129"/>
  <c r="EC150" i="129"/>
  <c r="ED150" i="129" s="1"/>
  <c r="EB150" i="129"/>
  <c r="CL105" i="129"/>
  <c r="CM105" i="129" s="1"/>
  <c r="CR105" i="129" s="1"/>
  <c r="CS105" i="129" s="1"/>
  <c r="FI105" i="129" s="1"/>
  <c r="CK105" i="129"/>
  <c r="CQ105" i="129" s="1"/>
  <c r="CL199" i="129"/>
  <c r="CM199" i="129" s="1"/>
  <c r="CR199" i="129" s="1"/>
  <c r="CS199" i="129" s="1"/>
  <c r="FI199" i="129" s="1"/>
  <c r="CK199" i="129"/>
  <c r="CQ199" i="129" s="1"/>
  <c r="CL167" i="129"/>
  <c r="CM167" i="129" s="1"/>
  <c r="CR167" i="129" s="1"/>
  <c r="CS167" i="129" s="1"/>
  <c r="FI167" i="129" s="1"/>
  <c r="CK167" i="129"/>
  <c r="CQ167" i="129" s="1"/>
  <c r="CL135" i="129"/>
  <c r="CM135" i="129" s="1"/>
  <c r="CR135" i="129" s="1"/>
  <c r="CS135" i="129" s="1"/>
  <c r="FI135" i="129" s="1"/>
  <c r="CK135" i="129"/>
  <c r="CQ135" i="129" s="1"/>
  <c r="AO102" i="129"/>
  <c r="CL272" i="129"/>
  <c r="CM272" i="129" s="1"/>
  <c r="CR272" i="129" s="1"/>
  <c r="CS272" i="129" s="1"/>
  <c r="FI272" i="129" s="1"/>
  <c r="CK272" i="129"/>
  <c r="CQ272" i="129" s="1"/>
  <c r="BM180" i="129"/>
  <c r="BN180" i="129" s="1"/>
  <c r="BS180" i="129" s="1"/>
  <c r="BT180" i="129" s="1"/>
  <c r="BL180" i="129"/>
  <c r="BM148" i="129"/>
  <c r="BN148" i="129" s="1"/>
  <c r="BS148" i="129" s="1"/>
  <c r="BT148" i="129" s="1"/>
  <c r="BL148" i="129"/>
  <c r="CL114" i="129"/>
  <c r="CM114" i="129" s="1"/>
  <c r="CR114" i="129" s="1"/>
  <c r="CS114" i="129" s="1"/>
  <c r="FI114" i="129" s="1"/>
  <c r="CK114" i="129"/>
  <c r="CQ114" i="129" s="1"/>
  <c r="EC213" i="129"/>
  <c r="ED213" i="129" s="1"/>
  <c r="EB213" i="129"/>
  <c r="EC151" i="129"/>
  <c r="ED151" i="129" s="1"/>
  <c r="EB151" i="129"/>
  <c r="CL106" i="129"/>
  <c r="CM106" i="129" s="1"/>
  <c r="CR106" i="129" s="1"/>
  <c r="CS106" i="129" s="1"/>
  <c r="FI106" i="129" s="1"/>
  <c r="CK106" i="129"/>
  <c r="CQ106" i="129" s="1"/>
  <c r="DI84" i="129"/>
  <c r="DJ84" i="129"/>
  <c r="DK84" i="129" s="1"/>
  <c r="CL40" i="129"/>
  <c r="CM40" i="129" s="1"/>
  <c r="CR40" i="129" s="1"/>
  <c r="CS40" i="129" s="1"/>
  <c r="FI40" i="129" s="1"/>
  <c r="CK40" i="129"/>
  <c r="CQ40" i="129" s="1"/>
  <c r="AM25" i="129"/>
  <c r="BM30" i="129"/>
  <c r="BN30" i="129" s="1"/>
  <c r="BS30" i="129" s="1"/>
  <c r="BT30" i="129" s="1"/>
  <c r="BL30" i="129"/>
  <c r="DJ174" i="129"/>
  <c r="DK174" i="129" s="1"/>
  <c r="DI174" i="129"/>
  <c r="AO93" i="129"/>
  <c r="DJ169" i="129"/>
  <c r="DK169" i="129" s="1"/>
  <c r="DI169" i="129"/>
  <c r="DJ51" i="129"/>
  <c r="DK51" i="129" s="1"/>
  <c r="DI51" i="129"/>
  <c r="FZ87" i="129"/>
  <c r="GA87" i="129"/>
  <c r="GB87" i="129" s="1"/>
  <c r="CL41" i="129"/>
  <c r="CM41" i="129" s="1"/>
  <c r="CR41" i="129" s="1"/>
  <c r="CS41" i="129" s="1"/>
  <c r="FI41" i="129" s="1"/>
  <c r="CK41" i="129"/>
  <c r="CQ41" i="129" s="1"/>
  <c r="EC489" i="129"/>
  <c r="ED489" i="129" s="1"/>
  <c r="EB489" i="129"/>
  <c r="DI444" i="129"/>
  <c r="DJ444" i="129"/>
  <c r="DK444" i="129" s="1"/>
  <c r="DJ382" i="129"/>
  <c r="DK382" i="129" s="1"/>
  <c r="DI382" i="129"/>
  <c r="EC351" i="129"/>
  <c r="ED351" i="129" s="1"/>
  <c r="EB351" i="129"/>
  <c r="DJ487" i="129"/>
  <c r="DK487" i="129" s="1"/>
  <c r="DI487" i="129"/>
  <c r="CL336" i="129"/>
  <c r="CM336" i="129" s="1"/>
  <c r="CR336" i="129" s="1"/>
  <c r="CS336" i="129" s="1"/>
  <c r="FI336" i="129" s="1"/>
  <c r="CK336" i="129"/>
  <c r="CQ336" i="129" s="1"/>
  <c r="GA386" i="129"/>
  <c r="GB386" i="129" s="1"/>
  <c r="FZ386" i="129"/>
  <c r="GA415" i="129"/>
  <c r="GB415" i="129" s="1"/>
  <c r="GG415" i="129" s="1"/>
  <c r="GH415" i="129" s="1"/>
  <c r="FZ415" i="129"/>
  <c r="GA321" i="129"/>
  <c r="GB321" i="129" s="1"/>
  <c r="FZ321" i="129"/>
  <c r="BM335" i="129"/>
  <c r="BN335" i="129" s="1"/>
  <c r="BS335" i="129" s="1"/>
  <c r="BT335" i="129" s="1"/>
  <c r="BL335" i="129"/>
  <c r="EB270" i="129"/>
  <c r="EC270" i="129"/>
  <c r="ED270" i="129" s="1"/>
  <c r="CL323" i="129"/>
  <c r="CM323" i="129" s="1"/>
  <c r="CR323" i="129" s="1"/>
  <c r="CS323" i="129" s="1"/>
  <c r="FI323" i="129" s="1"/>
  <c r="CK323" i="129"/>
  <c r="CQ323" i="129" s="1"/>
  <c r="CL291" i="129"/>
  <c r="CM291" i="129" s="1"/>
  <c r="CR291" i="129" s="1"/>
  <c r="CS291" i="129" s="1"/>
  <c r="FI291" i="129" s="1"/>
  <c r="CK291" i="129"/>
  <c r="CQ291" i="129" s="1"/>
  <c r="CL388" i="129"/>
  <c r="CM388" i="129" s="1"/>
  <c r="CR388" i="129" s="1"/>
  <c r="CS388" i="129" s="1"/>
  <c r="FI388" i="129" s="1"/>
  <c r="CK388" i="129"/>
  <c r="CQ388" i="129" s="1"/>
  <c r="AO312" i="129"/>
  <c r="AO280" i="129"/>
  <c r="BM300" i="129"/>
  <c r="BN300" i="129" s="1"/>
  <c r="BS300" i="129" s="1"/>
  <c r="BT300" i="129" s="1"/>
  <c r="BL300" i="129"/>
  <c r="BM268" i="129"/>
  <c r="BN268" i="129" s="1"/>
  <c r="BS268" i="129" s="1"/>
  <c r="BT268" i="129" s="1"/>
  <c r="BL268" i="129"/>
  <c r="EC309" i="129"/>
  <c r="ED309" i="129" s="1"/>
  <c r="EB309" i="129"/>
  <c r="FB301" i="129"/>
  <c r="FC301" i="129" s="1"/>
  <c r="FA301" i="129"/>
  <c r="BM245" i="129"/>
  <c r="BN245" i="129" s="1"/>
  <c r="BS245" i="129" s="1"/>
  <c r="BT245" i="129" s="1"/>
  <c r="BL245" i="129"/>
  <c r="CL212" i="129"/>
  <c r="CM212" i="129" s="1"/>
  <c r="CR212" i="129" s="1"/>
  <c r="CS212" i="129" s="1"/>
  <c r="FI212" i="129" s="1"/>
  <c r="CK212" i="129"/>
  <c r="CQ212" i="129" s="1"/>
  <c r="AO494" i="129"/>
  <c r="DJ257" i="129"/>
  <c r="DK257" i="129" s="1"/>
  <c r="DI257" i="129"/>
  <c r="BM267" i="129"/>
  <c r="BN267" i="129" s="1"/>
  <c r="BS267" i="129" s="1"/>
  <c r="BT267" i="129" s="1"/>
  <c r="BL267" i="129"/>
  <c r="CL328" i="129"/>
  <c r="CM328" i="129" s="1"/>
  <c r="CR328" i="129" s="1"/>
  <c r="CS328" i="129" s="1"/>
  <c r="FI328" i="129" s="1"/>
  <c r="CK328" i="129"/>
  <c r="CQ328" i="129" s="1"/>
  <c r="CL265" i="129"/>
  <c r="CM265" i="129" s="1"/>
  <c r="CR265" i="129" s="1"/>
  <c r="CS265" i="129" s="1"/>
  <c r="FI265" i="129" s="1"/>
  <c r="CK265" i="129"/>
  <c r="CQ265" i="129" s="1"/>
  <c r="EB92" i="129"/>
  <c r="EC92" i="129"/>
  <c r="ED92" i="129" s="1"/>
  <c r="CL236" i="129"/>
  <c r="CM236" i="129" s="1"/>
  <c r="CR236" i="129" s="1"/>
  <c r="CS236" i="129" s="1"/>
  <c r="FI236" i="129" s="1"/>
  <c r="CK236" i="129"/>
  <c r="CQ236" i="129" s="1"/>
  <c r="DI113" i="129"/>
  <c r="DJ113" i="129"/>
  <c r="DK113" i="129" s="1"/>
  <c r="DJ328" i="129"/>
  <c r="DK328" i="129" s="1"/>
  <c r="DI328" i="129"/>
  <c r="FB206" i="129"/>
  <c r="FC206" i="129" s="1"/>
  <c r="FA206" i="129"/>
  <c r="DI109" i="129"/>
  <c r="DJ109" i="129"/>
  <c r="DK109" i="129" s="1"/>
  <c r="AO237" i="129"/>
  <c r="GA186" i="129"/>
  <c r="GB186" i="129" s="1"/>
  <c r="FZ186" i="129"/>
  <c r="GA154" i="129"/>
  <c r="GB154" i="129" s="1"/>
  <c r="FZ154" i="129"/>
  <c r="EC120" i="129"/>
  <c r="ED120" i="129" s="1"/>
  <c r="EB120" i="129"/>
  <c r="FB295" i="129"/>
  <c r="FC295" i="129" s="1"/>
  <c r="FA295" i="129"/>
  <c r="AO113" i="129"/>
  <c r="BM100" i="129"/>
  <c r="BN100" i="129" s="1"/>
  <c r="BS100" i="129" s="1"/>
  <c r="BT100" i="129" s="1"/>
  <c r="BL100" i="129"/>
  <c r="FB47" i="129"/>
  <c r="FC47" i="129" s="1"/>
  <c r="FH47" i="129" s="1"/>
  <c r="FA47" i="129"/>
  <c r="DJ64" i="129"/>
  <c r="DK64" i="129" s="1"/>
  <c r="DI64" i="129"/>
  <c r="CL184" i="129"/>
  <c r="CM184" i="129" s="1"/>
  <c r="CR184" i="129" s="1"/>
  <c r="CS184" i="129" s="1"/>
  <c r="FI184" i="129" s="1"/>
  <c r="CK184" i="129"/>
  <c r="CQ184" i="129" s="1"/>
  <c r="BM120" i="129"/>
  <c r="BN120" i="129" s="1"/>
  <c r="BS120" i="129" s="1"/>
  <c r="BT120" i="129" s="1"/>
  <c r="BL120" i="129"/>
  <c r="DJ56" i="129"/>
  <c r="DK56" i="129" s="1"/>
  <c r="DI56" i="129"/>
  <c r="AO81" i="129"/>
  <c r="DI135" i="129"/>
  <c r="DJ135" i="129"/>
  <c r="DK135" i="129" s="1"/>
  <c r="DJ80" i="129"/>
  <c r="DK80" i="129" s="1"/>
  <c r="DI80" i="129"/>
  <c r="EB32" i="129"/>
  <c r="EC32" i="129"/>
  <c r="ED32" i="129" s="1"/>
  <c r="BM216" i="129"/>
  <c r="BN216" i="129" s="1"/>
  <c r="BS216" i="129" s="1"/>
  <c r="BT216" i="129" s="1"/>
  <c r="BL216" i="129"/>
  <c r="FA56" i="129"/>
  <c r="FB56" i="129"/>
  <c r="FC56" i="129" s="1"/>
  <c r="FA127" i="129"/>
  <c r="FB127" i="129"/>
  <c r="FC127" i="129" s="1"/>
  <c r="BB8" i="129"/>
  <c r="AO523" i="129"/>
  <c r="FB491" i="129"/>
  <c r="FC491" i="129" s="1"/>
  <c r="FA491" i="129"/>
  <c r="DJ492" i="129"/>
  <c r="DK492" i="129" s="1"/>
  <c r="DI492" i="129"/>
  <c r="FA459" i="129"/>
  <c r="FB459" i="129"/>
  <c r="FC459" i="129" s="1"/>
  <c r="BM503" i="129"/>
  <c r="BN503" i="129" s="1"/>
  <c r="BS503" i="129" s="1"/>
  <c r="BT503" i="129" s="1"/>
  <c r="BL503" i="129"/>
  <c r="BM471" i="129"/>
  <c r="BN471" i="129" s="1"/>
  <c r="BS471" i="129" s="1"/>
  <c r="BT471" i="129" s="1"/>
  <c r="BL471" i="129"/>
  <c r="FA543" i="129"/>
  <c r="FB543" i="129"/>
  <c r="FC543" i="129" s="1"/>
  <c r="CL501" i="129"/>
  <c r="CM501" i="129" s="1"/>
  <c r="CR501" i="129" s="1"/>
  <c r="CS501" i="129" s="1"/>
  <c r="FI501" i="129" s="1"/>
  <c r="CK501" i="129"/>
  <c r="CQ501" i="129" s="1"/>
  <c r="CL409" i="129"/>
  <c r="CM409" i="129" s="1"/>
  <c r="CR409" i="129" s="1"/>
  <c r="CS409" i="129" s="1"/>
  <c r="FI409" i="129" s="1"/>
  <c r="CK409" i="129"/>
  <c r="CQ409" i="129" s="1"/>
  <c r="CL450" i="129"/>
  <c r="CM450" i="129" s="1"/>
  <c r="CR450" i="129" s="1"/>
  <c r="CS450" i="129" s="1"/>
  <c r="FI450" i="129" s="1"/>
  <c r="CK450" i="129"/>
  <c r="CQ450" i="129" s="1"/>
  <c r="EB527" i="129"/>
  <c r="EC527" i="129"/>
  <c r="ED527" i="129" s="1"/>
  <c r="EC433" i="129"/>
  <c r="ED433" i="129" s="1"/>
  <c r="EB433" i="129"/>
  <c r="FB427" i="129"/>
  <c r="FC427" i="129" s="1"/>
  <c r="FA427" i="129"/>
  <c r="AO484" i="129"/>
  <c r="DJ426" i="129"/>
  <c r="DK426" i="129" s="1"/>
  <c r="DI426" i="129"/>
  <c r="AO373" i="129"/>
  <c r="FB338" i="129"/>
  <c r="FC338" i="129" s="1"/>
  <c r="FA338" i="129"/>
  <c r="EC345" i="129"/>
  <c r="ED345" i="129" s="1"/>
  <c r="EB345" i="129"/>
  <c r="EB362" i="129"/>
  <c r="EC362" i="129"/>
  <c r="ED362" i="129" s="1"/>
  <c r="FB368" i="129"/>
  <c r="FC368" i="129" s="1"/>
  <c r="FA368" i="129"/>
  <c r="EC284" i="129"/>
  <c r="ED284" i="129" s="1"/>
  <c r="EB284" i="129"/>
  <c r="EB357" i="129"/>
  <c r="EC357" i="129"/>
  <c r="FB306" i="129"/>
  <c r="FC306" i="129" s="1"/>
  <c r="FA306" i="129"/>
  <c r="FB274" i="129"/>
  <c r="FC274" i="129" s="1"/>
  <c r="FA274" i="129"/>
  <c r="DJ327" i="129"/>
  <c r="DK327" i="129" s="1"/>
  <c r="DI327" i="129"/>
  <c r="GA314" i="129"/>
  <c r="GB314" i="129" s="1"/>
  <c r="FZ314" i="129"/>
  <c r="EC323" i="129"/>
  <c r="ED323" i="129" s="1"/>
  <c r="EB323" i="129"/>
  <c r="FB219" i="129"/>
  <c r="FC219" i="129" s="1"/>
  <c r="FA219" i="129"/>
  <c r="AO215" i="129"/>
  <c r="AO264" i="129"/>
  <c r="AO232" i="129"/>
  <c r="FB289" i="129"/>
  <c r="FC289" i="129" s="1"/>
  <c r="FA289" i="129"/>
  <c r="BM242" i="129"/>
  <c r="BN242" i="129" s="1"/>
  <c r="BS242" i="129" s="1"/>
  <c r="BT242" i="129" s="1"/>
  <c r="BL242" i="129"/>
  <c r="EC251" i="129"/>
  <c r="ED251" i="129" s="1"/>
  <c r="EB251" i="129"/>
  <c r="DI320" i="129"/>
  <c r="DJ320" i="129"/>
  <c r="DK320" i="129" s="1"/>
  <c r="BM209" i="129"/>
  <c r="BN209" i="129" s="1"/>
  <c r="BS209" i="129" s="1"/>
  <c r="BT209" i="129" s="1"/>
  <c r="BL209" i="129"/>
  <c r="BM177" i="129"/>
  <c r="BN177" i="129" s="1"/>
  <c r="BS177" i="129" s="1"/>
  <c r="BT177" i="129" s="1"/>
  <c r="BL177" i="129"/>
  <c r="BM145" i="129"/>
  <c r="BN145" i="129" s="1"/>
  <c r="BS145" i="129" s="1"/>
  <c r="BT145" i="129" s="1"/>
  <c r="BL145" i="129"/>
  <c r="EC106" i="129"/>
  <c r="ED106" i="129" s="1"/>
  <c r="EB106" i="129"/>
  <c r="CL250" i="129"/>
  <c r="CM250" i="129" s="1"/>
  <c r="CR250" i="129" s="1"/>
  <c r="CS250" i="129" s="1"/>
  <c r="FI250" i="129" s="1"/>
  <c r="CK250" i="129"/>
  <c r="CQ250" i="129" s="1"/>
  <c r="CL120" i="129"/>
  <c r="CM120" i="129" s="1"/>
  <c r="CR120" i="129" s="1"/>
  <c r="CS120" i="129" s="1"/>
  <c r="FI120" i="129" s="1"/>
  <c r="CK120" i="129"/>
  <c r="CQ120" i="129" s="1"/>
  <c r="CL87" i="129"/>
  <c r="CM87" i="129" s="1"/>
  <c r="CR87" i="129" s="1"/>
  <c r="CS87" i="129" s="1"/>
  <c r="FI87" i="129" s="1"/>
  <c r="CK87" i="129"/>
  <c r="CQ87" i="129" s="1"/>
  <c r="BM222" i="129"/>
  <c r="BN222" i="129" s="1"/>
  <c r="BS222" i="129" s="1"/>
  <c r="BT222" i="129" s="1"/>
  <c r="BL222" i="129"/>
  <c r="CL181" i="129"/>
  <c r="CM181" i="129" s="1"/>
  <c r="CR181" i="129" s="1"/>
  <c r="CS181" i="129" s="1"/>
  <c r="FI181" i="129" s="1"/>
  <c r="CK181" i="129"/>
  <c r="CQ181" i="129" s="1"/>
  <c r="CL149" i="129"/>
  <c r="CM149" i="129" s="1"/>
  <c r="CR149" i="129" s="1"/>
  <c r="CS149" i="129" s="1"/>
  <c r="FI149" i="129" s="1"/>
  <c r="CK149" i="129"/>
  <c r="CQ149" i="129" s="1"/>
  <c r="BM116" i="129"/>
  <c r="BN116" i="129" s="1"/>
  <c r="BS116" i="129" s="1"/>
  <c r="BT116" i="129" s="1"/>
  <c r="BL116" i="129"/>
  <c r="AO84" i="129"/>
  <c r="AO251" i="129"/>
  <c r="BM194" i="129"/>
  <c r="BN194" i="129" s="1"/>
  <c r="BS194" i="129" s="1"/>
  <c r="BT194" i="129" s="1"/>
  <c r="BL194" i="129"/>
  <c r="BM162" i="129"/>
  <c r="BN162" i="129" s="1"/>
  <c r="BS162" i="129" s="1"/>
  <c r="BT162" i="129" s="1"/>
  <c r="BL162" i="129"/>
  <c r="BM130" i="129"/>
  <c r="BN130" i="129" s="1"/>
  <c r="BS130" i="129" s="1"/>
  <c r="BT130" i="129" s="1"/>
  <c r="BL130" i="129"/>
  <c r="GA80" i="129"/>
  <c r="GB80" i="129" s="1"/>
  <c r="FZ80" i="129"/>
  <c r="EC179" i="129"/>
  <c r="ED179" i="129" s="1"/>
  <c r="EB179" i="129"/>
  <c r="BM113" i="129"/>
  <c r="BN113" i="129" s="1"/>
  <c r="BS113" i="129" s="1"/>
  <c r="BT113" i="129" s="1"/>
  <c r="BL113" i="129"/>
  <c r="CL54" i="129"/>
  <c r="CM54" i="129" s="1"/>
  <c r="CR54" i="129" s="1"/>
  <c r="CS54" i="129" s="1"/>
  <c r="FI54" i="129" s="1"/>
  <c r="CK54" i="129"/>
  <c r="CQ54" i="129" s="1"/>
  <c r="FZ46" i="129"/>
  <c r="GA46" i="129"/>
  <c r="GB46" i="129" s="1"/>
  <c r="DJ186" i="129"/>
  <c r="DK186" i="129" s="1"/>
  <c r="DI186" i="129"/>
  <c r="AO77" i="129"/>
  <c r="DJ197" i="129"/>
  <c r="DK197" i="129" s="1"/>
  <c r="DI197" i="129"/>
  <c r="BM78" i="129"/>
  <c r="BN78" i="129" s="1"/>
  <c r="BS78" i="129" s="1"/>
  <c r="BT78" i="129" s="1"/>
  <c r="BL78" i="129"/>
  <c r="FB119" i="129"/>
  <c r="FC119" i="129" s="1"/>
  <c r="FA119" i="129"/>
  <c r="CL55" i="129"/>
  <c r="CM55" i="129" s="1"/>
  <c r="CR55" i="129" s="1"/>
  <c r="CS55" i="129" s="1"/>
  <c r="FI55" i="129" s="1"/>
  <c r="CK55" i="129"/>
  <c r="CQ55" i="129" s="1"/>
  <c r="BM92" i="129"/>
  <c r="BN92" i="129" s="1"/>
  <c r="BS92" i="129" s="1"/>
  <c r="BT92" i="129" s="1"/>
  <c r="BL92" i="129"/>
  <c r="GA44" i="129"/>
  <c r="GB44" i="129" s="1"/>
  <c r="GG44" i="129" s="1"/>
  <c r="GH44" i="129" s="1"/>
  <c r="FZ44" i="129"/>
  <c r="AO208" i="129"/>
  <c r="AO176" i="129"/>
  <c r="AO144" i="129"/>
  <c r="BM111" i="129"/>
  <c r="BN111" i="129" s="1"/>
  <c r="BS111" i="129" s="1"/>
  <c r="BT111" i="129" s="1"/>
  <c r="BL111" i="129"/>
  <c r="FB173" i="129"/>
  <c r="FC173" i="129" s="1"/>
  <c r="FA173" i="129"/>
  <c r="GA67" i="129"/>
  <c r="GB67" i="129" s="1"/>
  <c r="FZ67" i="129"/>
  <c r="CJ8" i="129"/>
  <c r="CL23" i="129"/>
  <c r="CJ17" i="129"/>
  <c r="CK17" i="129" s="1"/>
  <c r="CQ17" i="129" s="1"/>
  <c r="CK23" i="129"/>
  <c r="BM535" i="129"/>
  <c r="BN535" i="129" s="1"/>
  <c r="BS535" i="129" s="1"/>
  <c r="BT535" i="129" s="1"/>
  <c r="BL535" i="129"/>
  <c r="EB485" i="129"/>
  <c r="EC485" i="129"/>
  <c r="ED485" i="129" s="1"/>
  <c r="DJ522" i="129"/>
  <c r="DK522" i="129" s="1"/>
  <c r="DI522" i="129"/>
  <c r="CL490" i="129"/>
  <c r="CM490" i="129" s="1"/>
  <c r="CR490" i="129" s="1"/>
  <c r="CS490" i="129" s="1"/>
  <c r="FI490" i="129" s="1"/>
  <c r="CK490" i="129"/>
  <c r="CQ490" i="129" s="1"/>
  <c r="AO515" i="129"/>
  <c r="AO483" i="129"/>
  <c r="EC530" i="129"/>
  <c r="ED530" i="129" s="1"/>
  <c r="EB530" i="129"/>
  <c r="DJ525" i="129"/>
  <c r="DK525" i="129" s="1"/>
  <c r="DI525" i="129"/>
  <c r="FB492" i="129"/>
  <c r="FC492" i="129" s="1"/>
  <c r="FA492" i="129"/>
  <c r="BM530" i="129"/>
  <c r="BN530" i="129" s="1"/>
  <c r="BS530" i="129" s="1"/>
  <c r="BT530" i="129" s="1"/>
  <c r="BL530" i="129"/>
  <c r="EC447" i="129"/>
  <c r="ED447" i="129" s="1"/>
  <c r="EB447" i="129"/>
  <c r="FB416" i="129"/>
  <c r="FC416" i="129" s="1"/>
  <c r="FA416" i="129"/>
  <c r="AO414" i="129"/>
  <c r="CL467" i="129"/>
  <c r="CM467" i="129" s="1"/>
  <c r="CR467" i="129" s="1"/>
  <c r="CS467" i="129" s="1"/>
  <c r="FI467" i="129" s="1"/>
  <c r="CK467" i="129"/>
  <c r="CQ467" i="129" s="1"/>
  <c r="BM416" i="129"/>
  <c r="BN416" i="129" s="1"/>
  <c r="BS416" i="129" s="1"/>
  <c r="BT416" i="129" s="1"/>
  <c r="BL416" i="129"/>
  <c r="FB462" i="129"/>
  <c r="FC462" i="129" s="1"/>
  <c r="FH462" i="129" s="1"/>
  <c r="FA462" i="129"/>
  <c r="CL426" i="129"/>
  <c r="CM426" i="129" s="1"/>
  <c r="CR426" i="129" s="1"/>
  <c r="CS426" i="129" s="1"/>
  <c r="FI426" i="129" s="1"/>
  <c r="CK426" i="129"/>
  <c r="CQ426" i="129" s="1"/>
  <c r="BM528" i="129"/>
  <c r="BN528" i="129" s="1"/>
  <c r="BS528" i="129" s="1"/>
  <c r="BT528" i="129" s="1"/>
  <c r="BL528" i="129"/>
  <c r="AO433" i="129"/>
  <c r="AO401" i="129"/>
  <c r="DJ345" i="129"/>
  <c r="DK345" i="129" s="1"/>
  <c r="DI345" i="129"/>
  <c r="GA397" i="129"/>
  <c r="GB397" i="129" s="1"/>
  <c r="FZ397" i="129"/>
  <c r="AO334" i="129"/>
  <c r="DJ471" i="129"/>
  <c r="DK471" i="129" s="1"/>
  <c r="DI471" i="129"/>
  <c r="EH471" i="129" s="1"/>
  <c r="EI471" i="129" s="1"/>
  <c r="CL340" i="129"/>
  <c r="CM340" i="129" s="1"/>
  <c r="CR340" i="129" s="1"/>
  <c r="CS340" i="129" s="1"/>
  <c r="FI340" i="129" s="1"/>
  <c r="CK340" i="129"/>
  <c r="CQ340" i="129" s="1"/>
  <c r="CL367" i="129"/>
  <c r="CM367" i="129" s="1"/>
  <c r="CR367" i="129" s="1"/>
  <c r="CS367" i="129" s="1"/>
  <c r="FI367" i="129" s="1"/>
  <c r="CK367" i="129"/>
  <c r="CQ367" i="129" s="1"/>
  <c r="CL334" i="129"/>
  <c r="CM334" i="129" s="1"/>
  <c r="CR334" i="129" s="1"/>
  <c r="CS334" i="129" s="1"/>
  <c r="FI334" i="129" s="1"/>
  <c r="CK334" i="129"/>
  <c r="CQ334" i="129" s="1"/>
  <c r="GA384" i="129"/>
  <c r="GB384" i="129" s="1"/>
  <c r="FZ384" i="129"/>
  <c r="CL353" i="129"/>
  <c r="CM353" i="129" s="1"/>
  <c r="CR353" i="129" s="1"/>
  <c r="CS353" i="129" s="1"/>
  <c r="FI353" i="129" s="1"/>
  <c r="CK353" i="129"/>
  <c r="CQ353" i="129" s="1"/>
  <c r="FZ295" i="129"/>
  <c r="GF295" i="129" s="1"/>
  <c r="GA295" i="129"/>
  <c r="GB295" i="129" s="1"/>
  <c r="BM351" i="129"/>
  <c r="BN351" i="129" s="1"/>
  <c r="BS351" i="129" s="1"/>
  <c r="BT351" i="129" s="1"/>
  <c r="BL351" i="129"/>
  <c r="CL329" i="129"/>
  <c r="CM329" i="129" s="1"/>
  <c r="CR329" i="129" s="1"/>
  <c r="CS329" i="129" s="1"/>
  <c r="FI329" i="129" s="1"/>
  <c r="CK329" i="129"/>
  <c r="CQ329" i="129" s="1"/>
  <c r="CL297" i="129"/>
  <c r="CM297" i="129" s="1"/>
  <c r="CR297" i="129" s="1"/>
  <c r="CS297" i="129" s="1"/>
  <c r="FI297" i="129" s="1"/>
  <c r="CK297" i="129"/>
  <c r="CQ297" i="129" s="1"/>
  <c r="DJ479" i="129"/>
  <c r="DK479" i="129" s="1"/>
  <c r="DI479" i="129"/>
  <c r="AO318" i="129"/>
  <c r="AO286" i="129"/>
  <c r="GA354" i="129"/>
  <c r="GB354" i="129" s="1"/>
  <c r="FZ354" i="129"/>
  <c r="BM306" i="129"/>
  <c r="BN306" i="129" s="1"/>
  <c r="BS306" i="129" s="1"/>
  <c r="BT306" i="129" s="1"/>
  <c r="BL306" i="129"/>
  <c r="BM274" i="129"/>
  <c r="BN274" i="129" s="1"/>
  <c r="BS274" i="129" s="1"/>
  <c r="BT274" i="129" s="1"/>
  <c r="BL274" i="129"/>
  <c r="EC321" i="129"/>
  <c r="ED321" i="129" s="1"/>
  <c r="EB321" i="129"/>
  <c r="BM251" i="129"/>
  <c r="BN251" i="129" s="1"/>
  <c r="BS251" i="129" s="1"/>
  <c r="BT251" i="129" s="1"/>
  <c r="BL251" i="129"/>
  <c r="CL218" i="129"/>
  <c r="CM218" i="129" s="1"/>
  <c r="CR218" i="129" s="1"/>
  <c r="CS218" i="129" s="1"/>
  <c r="FI218" i="129" s="1"/>
  <c r="CK218" i="129"/>
  <c r="CQ218" i="129" s="1"/>
  <c r="DJ255" i="129"/>
  <c r="DK255" i="129" s="1"/>
  <c r="DI255" i="129"/>
  <c r="EC214" i="129"/>
  <c r="ED214" i="129" s="1"/>
  <c r="EB214" i="129"/>
  <c r="GA264" i="129"/>
  <c r="GB264" i="129" s="1"/>
  <c r="FZ264" i="129"/>
  <c r="GA232" i="129"/>
  <c r="GB232" i="129" s="1"/>
  <c r="GG232" i="129" s="1"/>
  <c r="GH232" i="129" s="1"/>
  <c r="FZ232" i="129"/>
  <c r="CL320" i="129"/>
  <c r="CM320" i="129" s="1"/>
  <c r="CR320" i="129" s="1"/>
  <c r="CS320" i="129" s="1"/>
  <c r="FI320" i="129" s="1"/>
  <c r="CK320" i="129"/>
  <c r="CQ320" i="129" s="1"/>
  <c r="CL261" i="129"/>
  <c r="CM261" i="129" s="1"/>
  <c r="CR261" i="129" s="1"/>
  <c r="CS261" i="129" s="1"/>
  <c r="FI261" i="129" s="1"/>
  <c r="CK261" i="129"/>
  <c r="CQ261" i="129" s="1"/>
  <c r="GA199" i="129"/>
  <c r="GB199" i="129" s="1"/>
  <c r="FZ199" i="129"/>
  <c r="FZ167" i="129"/>
  <c r="GA167" i="129"/>
  <c r="GB167" i="129" s="1"/>
  <c r="CL232" i="129"/>
  <c r="CM232" i="129" s="1"/>
  <c r="CR232" i="129" s="1"/>
  <c r="CS232" i="129" s="1"/>
  <c r="FI232" i="129" s="1"/>
  <c r="CK232" i="129"/>
  <c r="CQ232" i="129" s="1"/>
  <c r="EB160" i="129"/>
  <c r="EC160" i="129"/>
  <c r="ED160" i="129" s="1"/>
  <c r="FB110" i="129"/>
  <c r="FC110" i="129" s="1"/>
  <c r="FA110" i="129"/>
  <c r="FB172" i="129"/>
  <c r="FC172" i="129" s="1"/>
  <c r="FA172" i="129"/>
  <c r="FB140" i="129"/>
  <c r="FC140" i="129" s="1"/>
  <c r="FA140" i="129"/>
  <c r="DI107" i="129"/>
  <c r="DJ107" i="129"/>
  <c r="DK107" i="129" s="1"/>
  <c r="CL322" i="129"/>
  <c r="CM322" i="129" s="1"/>
  <c r="CR322" i="129" s="1"/>
  <c r="CS322" i="129" s="1"/>
  <c r="FI322" i="129" s="1"/>
  <c r="CK322" i="129"/>
  <c r="CQ322" i="129" s="1"/>
  <c r="AO233" i="129"/>
  <c r="GA184" i="129"/>
  <c r="GB184" i="129" s="1"/>
  <c r="FZ184" i="129"/>
  <c r="FZ152" i="129"/>
  <c r="GA152" i="129"/>
  <c r="GB152" i="129" s="1"/>
  <c r="AO119" i="129"/>
  <c r="FB111" i="129"/>
  <c r="FC111" i="129" s="1"/>
  <c r="FA111" i="129"/>
  <c r="AO95" i="129"/>
  <c r="FB45" i="129"/>
  <c r="FC45" i="129" s="1"/>
  <c r="FA45" i="129"/>
  <c r="GA50" i="129"/>
  <c r="GB50" i="129" s="1"/>
  <c r="FZ50" i="129"/>
  <c r="CL180" i="129"/>
  <c r="CM180" i="129" s="1"/>
  <c r="CR180" i="129" s="1"/>
  <c r="CS180" i="129" s="1"/>
  <c r="FI180" i="129" s="1"/>
  <c r="CK180" i="129"/>
  <c r="CQ180" i="129" s="1"/>
  <c r="EC115" i="129"/>
  <c r="ED115" i="129" s="1"/>
  <c r="EB115" i="129"/>
  <c r="DI54" i="129"/>
  <c r="DJ54" i="129"/>
  <c r="DK54" i="129" s="1"/>
  <c r="BM91" i="129"/>
  <c r="BN91" i="129" s="1"/>
  <c r="BS91" i="129" s="1"/>
  <c r="BT91" i="129" s="1"/>
  <c r="BL91" i="129"/>
  <c r="GA42" i="129"/>
  <c r="GB42" i="129" s="1"/>
  <c r="FZ42" i="129"/>
  <c r="DJ184" i="129"/>
  <c r="DK184" i="129" s="1"/>
  <c r="DI184" i="129"/>
  <c r="BM121" i="129"/>
  <c r="BN121" i="129" s="1"/>
  <c r="BS121" i="129" s="1"/>
  <c r="BT121" i="129" s="1"/>
  <c r="BL121" i="129"/>
  <c r="BM57" i="129"/>
  <c r="BN57" i="129" s="1"/>
  <c r="BS57" i="129" s="1"/>
  <c r="BT57" i="129" s="1"/>
  <c r="BL57" i="129"/>
  <c r="DI179" i="129"/>
  <c r="DJ179" i="129"/>
  <c r="DK179" i="129" s="1"/>
  <c r="FZ109" i="129"/>
  <c r="GA109" i="129"/>
  <c r="GB109" i="129" s="1"/>
  <c r="GA68" i="129"/>
  <c r="GB68" i="129" s="1"/>
  <c r="FZ68" i="129"/>
  <c r="DI112" i="129"/>
  <c r="DJ112" i="129"/>
  <c r="DK112" i="129" s="1"/>
  <c r="FB54" i="129"/>
  <c r="FC54" i="129" s="1"/>
  <c r="FA54" i="129"/>
  <c r="GA86" i="129"/>
  <c r="GB86" i="129" s="1"/>
  <c r="FZ86" i="129"/>
  <c r="BM32" i="129"/>
  <c r="BN32" i="129" s="1"/>
  <c r="BS32" i="129" s="1"/>
  <c r="BT32" i="129" s="1"/>
  <c r="BL32" i="129"/>
  <c r="AO207" i="129"/>
  <c r="AO175" i="129"/>
  <c r="AO143" i="129"/>
  <c r="GA84" i="129"/>
  <c r="GB84" i="129" s="1"/>
  <c r="FZ84" i="129"/>
  <c r="FB157" i="129"/>
  <c r="FC157" i="129" s="1"/>
  <c r="FA157" i="129"/>
  <c r="BM460" i="129"/>
  <c r="BN460" i="129" s="1"/>
  <c r="BS460" i="129" s="1"/>
  <c r="BT460" i="129" s="1"/>
  <c r="BL460" i="129"/>
  <c r="FB497" i="129"/>
  <c r="FC497" i="129" s="1"/>
  <c r="FA497" i="129"/>
  <c r="EC463" i="129"/>
  <c r="ED463" i="129" s="1"/>
  <c r="EB463" i="129"/>
  <c r="DJ498" i="129"/>
  <c r="DK498" i="129" s="1"/>
  <c r="DI498" i="129"/>
  <c r="EC528" i="129"/>
  <c r="ED528" i="129" s="1"/>
  <c r="EB528" i="129"/>
  <c r="BM485" i="129"/>
  <c r="BN485" i="129" s="1"/>
  <c r="BS485" i="129" s="1"/>
  <c r="BT485" i="129" s="1"/>
  <c r="BL485" i="129"/>
  <c r="FA528" i="129"/>
  <c r="FB528" i="129"/>
  <c r="FC528" i="129" s="1"/>
  <c r="GA461" i="129"/>
  <c r="GB461" i="129" s="1"/>
  <c r="FZ461" i="129"/>
  <c r="CL507" i="129"/>
  <c r="CM507" i="129" s="1"/>
  <c r="CR507" i="129" s="1"/>
  <c r="CS507" i="129" s="1"/>
  <c r="FI507" i="129" s="1"/>
  <c r="CK507" i="129"/>
  <c r="CQ507" i="129" s="1"/>
  <c r="CL475" i="129"/>
  <c r="CM475" i="129" s="1"/>
  <c r="CR475" i="129" s="1"/>
  <c r="CS475" i="129" s="1"/>
  <c r="FI475" i="129" s="1"/>
  <c r="CK475" i="129"/>
  <c r="CQ475" i="129" s="1"/>
  <c r="CL431" i="129"/>
  <c r="CM431" i="129" s="1"/>
  <c r="CR431" i="129" s="1"/>
  <c r="CS431" i="129" s="1"/>
  <c r="FI431" i="129" s="1"/>
  <c r="CK431" i="129"/>
  <c r="CQ431" i="129" s="1"/>
  <c r="CL399" i="129"/>
  <c r="CM399" i="129" s="1"/>
  <c r="CR399" i="129" s="1"/>
  <c r="CS399" i="129" s="1"/>
  <c r="FI399" i="129" s="1"/>
  <c r="CK399" i="129"/>
  <c r="CQ399" i="129" s="1"/>
  <c r="DJ429" i="129"/>
  <c r="DK429" i="129" s="1"/>
  <c r="DI429" i="129"/>
  <c r="CL536" i="129"/>
  <c r="CM536" i="129" s="1"/>
  <c r="CR536" i="129" s="1"/>
  <c r="CS536" i="129" s="1"/>
  <c r="FI536" i="129" s="1"/>
  <c r="CK536" i="129"/>
  <c r="CQ536" i="129" s="1"/>
  <c r="AO449" i="129"/>
  <c r="GA414" i="129"/>
  <c r="GB414" i="129" s="1"/>
  <c r="FZ414" i="129"/>
  <c r="BM449" i="129"/>
  <c r="BN449" i="129" s="1"/>
  <c r="BS449" i="129" s="1"/>
  <c r="BT449" i="129" s="1"/>
  <c r="BL449" i="129"/>
  <c r="DJ509" i="129"/>
  <c r="DK509" i="129" s="1"/>
  <c r="DI509" i="129"/>
  <c r="AO387" i="129"/>
  <c r="AO344" i="129"/>
  <c r="BM389" i="129"/>
  <c r="BN389" i="129" s="1"/>
  <c r="BS389" i="129" s="1"/>
  <c r="BT389" i="129" s="1"/>
  <c r="BL389" i="129"/>
  <c r="EC453" i="129"/>
  <c r="ED453" i="129" s="1"/>
  <c r="EB453" i="129"/>
  <c r="FA339" i="129"/>
  <c r="FB339" i="129"/>
  <c r="FC339" i="129" s="1"/>
  <c r="DJ317" i="129"/>
  <c r="DK317" i="129" s="1"/>
  <c r="DI317" i="129"/>
  <c r="FZ272" i="129"/>
  <c r="GA272" i="129"/>
  <c r="GB272" i="129" s="1"/>
  <c r="FB217" i="129"/>
  <c r="FC217" i="129" s="1"/>
  <c r="FA217" i="129"/>
  <c r="EC256" i="129"/>
  <c r="ED256" i="129" s="1"/>
  <c r="EB256" i="129"/>
  <c r="EB206" i="129"/>
  <c r="EC206" i="129"/>
  <c r="ED206" i="129" s="1"/>
  <c r="DJ254" i="129"/>
  <c r="DK254" i="129" s="1"/>
  <c r="DI254" i="129"/>
  <c r="EB107" i="129"/>
  <c r="EC107" i="129"/>
  <c r="ED107" i="129" s="1"/>
  <c r="EC207" i="129"/>
  <c r="ED207" i="129" s="1"/>
  <c r="EB207" i="129"/>
  <c r="EB143" i="129"/>
  <c r="EC143" i="129"/>
  <c r="ED143" i="129" s="1"/>
  <c r="EC74" i="129"/>
  <c r="ED74" i="129" s="1"/>
  <c r="EB74" i="129"/>
  <c r="BM48" i="129"/>
  <c r="BN48" i="129" s="1"/>
  <c r="BS48" i="129" s="1"/>
  <c r="BT48" i="129" s="1"/>
  <c r="BL48" i="129"/>
  <c r="CL178" i="129"/>
  <c r="CM178" i="129" s="1"/>
  <c r="CR178" i="129" s="1"/>
  <c r="CS178" i="129" s="1"/>
  <c r="FI178" i="129" s="1"/>
  <c r="CK178" i="129"/>
  <c r="CQ178" i="129" s="1"/>
  <c r="BM96" i="129"/>
  <c r="BN96" i="129" s="1"/>
  <c r="BS96" i="129" s="1"/>
  <c r="BT96" i="129" s="1"/>
  <c r="BL96" i="129"/>
  <c r="AO53" i="129"/>
  <c r="AM53" i="129"/>
  <c r="CL86" i="129"/>
  <c r="CM86" i="129" s="1"/>
  <c r="CR86" i="129" s="1"/>
  <c r="CS86" i="129" s="1"/>
  <c r="FI86" i="129" s="1"/>
  <c r="CK86" i="129"/>
  <c r="CQ86" i="129" s="1"/>
  <c r="BM40" i="129"/>
  <c r="BN40" i="129" s="1"/>
  <c r="BS40" i="129" s="1"/>
  <c r="BT40" i="129" s="1"/>
  <c r="BL40" i="129"/>
  <c r="GA55" i="129"/>
  <c r="GB55" i="129" s="1"/>
  <c r="FZ55" i="129"/>
  <c r="BM84" i="129"/>
  <c r="BN84" i="129" s="1"/>
  <c r="BS84" i="129" s="1"/>
  <c r="BT84" i="129" s="1"/>
  <c r="BL84" i="129"/>
  <c r="BM26" i="129"/>
  <c r="BN26" i="129" s="1"/>
  <c r="BS26" i="129" s="1"/>
  <c r="BT26" i="129" s="1"/>
  <c r="BL26" i="129"/>
  <c r="DJ177" i="129"/>
  <c r="DK177" i="129" s="1"/>
  <c r="DI177" i="129"/>
  <c r="GA108" i="129"/>
  <c r="GB108" i="129" s="1"/>
  <c r="FZ108" i="129"/>
  <c r="BM68" i="129"/>
  <c r="BN68" i="129" s="1"/>
  <c r="BS68" i="129" s="1"/>
  <c r="BT68" i="129" s="1"/>
  <c r="BL68" i="129"/>
  <c r="GA95" i="129"/>
  <c r="GB95" i="129" s="1"/>
  <c r="FZ95" i="129"/>
  <c r="BM24" i="129"/>
  <c r="BL24" i="129"/>
  <c r="BK13" i="129"/>
  <c r="AO206" i="129"/>
  <c r="AO174" i="129"/>
  <c r="AO142" i="129"/>
  <c r="FB141" i="129"/>
  <c r="FC141" i="129" s="1"/>
  <c r="FA141" i="129"/>
  <c r="GA63" i="129"/>
  <c r="GB63" i="129" s="1"/>
  <c r="FZ63" i="129"/>
  <c r="GF63" i="129" s="1"/>
  <c r="FB525" i="129"/>
  <c r="FC525" i="129" s="1"/>
  <c r="FA525" i="129"/>
  <c r="CL496" i="129"/>
  <c r="CM496" i="129" s="1"/>
  <c r="CR496" i="129" s="1"/>
  <c r="CS496" i="129" s="1"/>
  <c r="FI496" i="129" s="1"/>
  <c r="CK496" i="129"/>
  <c r="CQ496" i="129" s="1"/>
  <c r="AO505" i="129"/>
  <c r="AO473" i="129"/>
  <c r="GA483" i="129"/>
  <c r="GB483" i="129" s="1"/>
  <c r="FZ483" i="129"/>
  <c r="BM536" i="129"/>
  <c r="BN536" i="129" s="1"/>
  <c r="BS536" i="129" s="1"/>
  <c r="BT536" i="129" s="1"/>
  <c r="BL536" i="129"/>
  <c r="EC486" i="129"/>
  <c r="ED486" i="129" s="1"/>
  <c r="EB486" i="129"/>
  <c r="FB514" i="129"/>
  <c r="FC514" i="129" s="1"/>
  <c r="FA514" i="129"/>
  <c r="BM478" i="129"/>
  <c r="BN478" i="129" s="1"/>
  <c r="BS478" i="129" s="1"/>
  <c r="BT478" i="129" s="1"/>
  <c r="BL478" i="129"/>
  <c r="FB430" i="129"/>
  <c r="FC430" i="129" s="1"/>
  <c r="FA430" i="129"/>
  <c r="GA543" i="129"/>
  <c r="GB543" i="129" s="1"/>
  <c r="FZ543" i="129"/>
  <c r="AO436" i="129"/>
  <c r="AO404" i="129"/>
  <c r="CL459" i="129"/>
  <c r="CM459" i="129" s="1"/>
  <c r="CR459" i="129" s="1"/>
  <c r="CS459" i="129" s="1"/>
  <c r="FI459" i="129" s="1"/>
  <c r="CK459" i="129"/>
  <c r="CQ459" i="129" s="1"/>
  <c r="BM422" i="129"/>
  <c r="BN422" i="129" s="1"/>
  <c r="BS422" i="129" s="1"/>
  <c r="BT422" i="129" s="1"/>
  <c r="BL422" i="129"/>
  <c r="DJ457" i="129"/>
  <c r="DK457" i="129" s="1"/>
  <c r="DI457" i="129"/>
  <c r="CL461" i="129"/>
  <c r="CM461" i="129" s="1"/>
  <c r="CR461" i="129" s="1"/>
  <c r="CS461" i="129" s="1"/>
  <c r="FI461" i="129" s="1"/>
  <c r="CK461" i="129"/>
  <c r="CQ461" i="129" s="1"/>
  <c r="CL416" i="129"/>
  <c r="CM416" i="129" s="1"/>
  <c r="CR416" i="129" s="1"/>
  <c r="CS416" i="129" s="1"/>
  <c r="FI416" i="129" s="1"/>
  <c r="CK416" i="129"/>
  <c r="CQ416" i="129" s="1"/>
  <c r="CL451" i="129"/>
  <c r="CM451" i="129" s="1"/>
  <c r="CR451" i="129" s="1"/>
  <c r="CS451" i="129" s="1"/>
  <c r="FI451" i="129" s="1"/>
  <c r="CK451" i="129"/>
  <c r="CQ451" i="129" s="1"/>
  <c r="AO415" i="129"/>
  <c r="DJ394" i="129"/>
  <c r="DK394" i="129" s="1"/>
  <c r="DI394" i="129"/>
  <c r="CL362" i="129"/>
  <c r="CM362" i="129" s="1"/>
  <c r="CR362" i="129" s="1"/>
  <c r="CS362" i="129" s="1"/>
  <c r="FI362" i="129" s="1"/>
  <c r="CK362" i="129"/>
  <c r="CQ362" i="129" s="1"/>
  <c r="BM348" i="129"/>
  <c r="BN348" i="129" s="1"/>
  <c r="BS348" i="129" s="1"/>
  <c r="BT348" i="129" s="1"/>
  <c r="BL348" i="129"/>
  <c r="EC386" i="129"/>
  <c r="ED386" i="129" s="1"/>
  <c r="EB386" i="129"/>
  <c r="EC339" i="129"/>
  <c r="ED339" i="129" s="1"/>
  <c r="EB339" i="129"/>
  <c r="CL346" i="129"/>
  <c r="CM346" i="129" s="1"/>
  <c r="CR346" i="129" s="1"/>
  <c r="CS346" i="129" s="1"/>
  <c r="FI346" i="129" s="1"/>
  <c r="CK346" i="129"/>
  <c r="CQ346" i="129" s="1"/>
  <c r="DJ389" i="129"/>
  <c r="DK389" i="129" s="1"/>
  <c r="DI389" i="129"/>
  <c r="FZ374" i="129"/>
  <c r="GA374" i="129"/>
  <c r="GB374" i="129" s="1"/>
  <c r="EB326" i="129"/>
  <c r="EC326" i="129"/>
  <c r="ED326" i="129" s="1"/>
  <c r="EB238" i="129"/>
  <c r="EC238" i="129"/>
  <c r="ED238" i="129" s="1"/>
  <c r="EB346" i="129"/>
  <c r="EC346" i="129"/>
  <c r="ED346" i="129" s="1"/>
  <c r="DJ253" i="129"/>
  <c r="DK253" i="129" s="1"/>
  <c r="DI253" i="129"/>
  <c r="FZ165" i="129"/>
  <c r="GA165" i="129"/>
  <c r="GB165" i="129" s="1"/>
  <c r="GA133" i="129"/>
  <c r="GB133" i="129" s="1"/>
  <c r="FZ133" i="129"/>
  <c r="EC84" i="129"/>
  <c r="ED84" i="129" s="1"/>
  <c r="EB84" i="129"/>
  <c r="FZ228" i="129"/>
  <c r="GA228" i="129"/>
  <c r="GB228" i="129" s="1"/>
  <c r="FA138" i="129"/>
  <c r="FB138" i="129"/>
  <c r="FC138" i="129" s="1"/>
  <c r="GA182" i="129"/>
  <c r="GB182" i="129" s="1"/>
  <c r="FZ182" i="129"/>
  <c r="CL192" i="129"/>
  <c r="CM192" i="129" s="1"/>
  <c r="CR192" i="129" s="1"/>
  <c r="CS192" i="129" s="1"/>
  <c r="FI192" i="129" s="1"/>
  <c r="CK192" i="129"/>
  <c r="CQ192" i="129" s="1"/>
  <c r="CL128" i="129"/>
  <c r="CM128" i="129" s="1"/>
  <c r="CR128" i="129" s="1"/>
  <c r="CS128" i="129" s="1"/>
  <c r="FI128" i="129" s="1"/>
  <c r="CK128" i="129"/>
  <c r="CQ128" i="129" s="1"/>
  <c r="DI60" i="129"/>
  <c r="GF60" i="129" s="1"/>
  <c r="DJ60" i="129"/>
  <c r="DK60" i="129" s="1"/>
  <c r="GG60" i="129" s="1"/>
  <c r="GH60" i="129" s="1"/>
  <c r="AM34" i="129"/>
  <c r="AO72" i="129"/>
  <c r="BM39" i="129"/>
  <c r="BN39" i="129" s="1"/>
  <c r="BS39" i="129" s="1"/>
  <c r="BT39" i="129" s="1"/>
  <c r="BL39" i="129"/>
  <c r="AO111" i="129"/>
  <c r="DI207" i="129"/>
  <c r="DJ207" i="129"/>
  <c r="DK207" i="129" s="1"/>
  <c r="DJ143" i="129"/>
  <c r="DK143" i="129" s="1"/>
  <c r="DI143" i="129"/>
  <c r="CL88" i="129"/>
  <c r="CM88" i="129" s="1"/>
  <c r="CR88" i="129" s="1"/>
  <c r="CS88" i="129" s="1"/>
  <c r="FI88" i="129" s="1"/>
  <c r="CK88" i="129"/>
  <c r="CQ88" i="129" s="1"/>
  <c r="EB40" i="129"/>
  <c r="EC40" i="129"/>
  <c r="ED40" i="129" s="1"/>
  <c r="GA124" i="129"/>
  <c r="GB124" i="129" s="1"/>
  <c r="FZ124" i="129"/>
  <c r="BM107" i="129"/>
  <c r="BN107" i="129" s="1"/>
  <c r="BS107" i="129" s="1"/>
  <c r="BT107" i="129" s="1"/>
  <c r="BL107" i="129"/>
  <c r="CL532" i="129"/>
  <c r="CM532" i="129" s="1"/>
  <c r="CR532" i="129" s="1"/>
  <c r="CS532" i="129" s="1"/>
  <c r="FI532" i="129" s="1"/>
  <c r="CK532" i="129"/>
  <c r="CQ532" i="129" s="1"/>
  <c r="EC479" i="129"/>
  <c r="ED479" i="129" s="1"/>
  <c r="EB479" i="129"/>
  <c r="FB479" i="129"/>
  <c r="FC479" i="129" s="1"/>
  <c r="FA479" i="129"/>
  <c r="BM515" i="129"/>
  <c r="BN515" i="129" s="1"/>
  <c r="BS515" i="129" s="1"/>
  <c r="BT515" i="129" s="1"/>
  <c r="BL515" i="129"/>
  <c r="BM483" i="129"/>
  <c r="BN483" i="129" s="1"/>
  <c r="BS483" i="129" s="1"/>
  <c r="BT483" i="129" s="1"/>
  <c r="BL483" i="129"/>
  <c r="AO522" i="129"/>
  <c r="CL489" i="129"/>
  <c r="CM489" i="129" s="1"/>
  <c r="CR489" i="129" s="1"/>
  <c r="CS489" i="129" s="1"/>
  <c r="FI489" i="129" s="1"/>
  <c r="CK489" i="129"/>
  <c r="CQ489" i="129" s="1"/>
  <c r="BM518" i="129"/>
  <c r="BN518" i="129" s="1"/>
  <c r="BS518" i="129" s="1"/>
  <c r="BT518" i="129" s="1"/>
  <c r="BL518" i="129"/>
  <c r="CL437" i="129"/>
  <c r="CM437" i="129" s="1"/>
  <c r="CR437" i="129" s="1"/>
  <c r="CS437" i="129" s="1"/>
  <c r="FI437" i="129" s="1"/>
  <c r="CK437" i="129"/>
  <c r="CQ437" i="129" s="1"/>
  <c r="CL405" i="129"/>
  <c r="CM405" i="129" s="1"/>
  <c r="CR405" i="129" s="1"/>
  <c r="CS405" i="129" s="1"/>
  <c r="FI405" i="129" s="1"/>
  <c r="CK405" i="129"/>
  <c r="CQ405" i="129" s="1"/>
  <c r="DJ403" i="129"/>
  <c r="DK403" i="129" s="1"/>
  <c r="DI403" i="129"/>
  <c r="CL446" i="129"/>
  <c r="CM446" i="129" s="1"/>
  <c r="CR446" i="129" s="1"/>
  <c r="CS446" i="129" s="1"/>
  <c r="FI446" i="129" s="1"/>
  <c r="CK446" i="129"/>
  <c r="CQ446" i="129" s="1"/>
  <c r="AO447" i="129"/>
  <c r="GA530" i="129"/>
  <c r="GB530" i="129" s="1"/>
  <c r="FZ530" i="129"/>
  <c r="DI440" i="129"/>
  <c r="DJ440" i="129"/>
  <c r="DK440" i="129" s="1"/>
  <c r="FB407" i="129"/>
  <c r="FC407" i="129" s="1"/>
  <c r="FA407" i="129"/>
  <c r="FB450" i="129"/>
  <c r="FC450" i="129" s="1"/>
  <c r="FA450" i="129"/>
  <c r="DJ414" i="129"/>
  <c r="DK414" i="129" s="1"/>
  <c r="DI414" i="129"/>
  <c r="AO385" i="129"/>
  <c r="AO350" i="129"/>
  <c r="BM371" i="129"/>
  <c r="BN371" i="129" s="1"/>
  <c r="BS371" i="129" s="1"/>
  <c r="BT371" i="129" s="1"/>
  <c r="BL371" i="129"/>
  <c r="GA338" i="129"/>
  <c r="GB338" i="129" s="1"/>
  <c r="FZ338" i="129"/>
  <c r="FZ367" i="129"/>
  <c r="GA367" i="129"/>
  <c r="GB367" i="129" s="1"/>
  <c r="BM508" i="129"/>
  <c r="BN508" i="129" s="1"/>
  <c r="BS508" i="129" s="1"/>
  <c r="BT508" i="129" s="1"/>
  <c r="BL508" i="129"/>
  <c r="CL385" i="129"/>
  <c r="CM385" i="129" s="1"/>
  <c r="CR385" i="129" s="1"/>
  <c r="CS385" i="129" s="1"/>
  <c r="FI385" i="129" s="1"/>
  <c r="CK385" i="129"/>
  <c r="CQ385" i="129" s="1"/>
  <c r="AO380" i="129"/>
  <c r="AO347" i="129"/>
  <c r="BM390" i="129"/>
  <c r="BN390" i="129" s="1"/>
  <c r="BS390" i="129" s="1"/>
  <c r="BT390" i="129" s="1"/>
  <c r="BL390" i="129"/>
  <c r="AO358" i="129"/>
  <c r="BM333" i="129"/>
  <c r="BN333" i="129" s="1"/>
  <c r="BS333" i="129" s="1"/>
  <c r="BT333" i="129" s="1"/>
  <c r="BL333" i="129"/>
  <c r="BM301" i="129"/>
  <c r="BN301" i="129" s="1"/>
  <c r="BS301" i="129" s="1"/>
  <c r="BT301" i="129" s="1"/>
  <c r="BL301" i="129"/>
  <c r="EB292" i="129"/>
  <c r="EC292" i="129"/>
  <c r="ED292" i="129" s="1"/>
  <c r="EC338" i="129"/>
  <c r="ED338" i="129" s="1"/>
  <c r="EB338" i="129"/>
  <c r="FB302" i="129"/>
  <c r="FC302" i="129" s="1"/>
  <c r="FA302" i="129"/>
  <c r="DI323" i="129"/>
  <c r="DJ323" i="129"/>
  <c r="DK323" i="129" s="1"/>
  <c r="DJ291" i="129"/>
  <c r="DK291" i="129" s="1"/>
  <c r="DI291" i="129"/>
  <c r="GA310" i="129"/>
  <c r="GB310" i="129" s="1"/>
  <c r="GG310" i="129" s="1"/>
  <c r="GH310" i="129" s="1"/>
  <c r="FZ310" i="129"/>
  <c r="GA278" i="129"/>
  <c r="GB278" i="129" s="1"/>
  <c r="FZ278" i="129"/>
  <c r="FB223" i="129"/>
  <c r="FC223" i="129" s="1"/>
  <c r="FA223" i="129"/>
  <c r="AO281" i="129"/>
  <c r="AO219" i="129"/>
  <c r="AO273" i="129"/>
  <c r="AO236" i="129"/>
  <c r="FB305" i="129"/>
  <c r="FC305" i="129" s="1"/>
  <c r="FA305" i="129"/>
  <c r="BM246" i="129"/>
  <c r="BN246" i="129" s="1"/>
  <c r="BS246" i="129" s="1"/>
  <c r="BT246" i="129" s="1"/>
  <c r="BL246" i="129"/>
  <c r="BM217" i="129"/>
  <c r="BN217" i="129" s="1"/>
  <c r="BS217" i="129" s="1"/>
  <c r="BT217" i="129" s="1"/>
  <c r="BL217" i="129"/>
  <c r="BM181" i="129"/>
  <c r="BN181" i="129" s="1"/>
  <c r="BS181" i="129" s="1"/>
  <c r="BT181" i="129" s="1"/>
  <c r="BL181" i="129"/>
  <c r="BM149" i="129"/>
  <c r="BN149" i="129" s="1"/>
  <c r="BS149" i="129" s="1"/>
  <c r="BT149" i="129" s="1"/>
  <c r="BL149" i="129"/>
  <c r="FA112" i="129"/>
  <c r="FB112" i="129"/>
  <c r="FC112" i="129" s="1"/>
  <c r="CL258" i="129"/>
  <c r="CM258" i="129" s="1"/>
  <c r="CR258" i="129" s="1"/>
  <c r="CS258" i="129" s="1"/>
  <c r="FI258" i="129" s="1"/>
  <c r="CK258" i="129"/>
  <c r="CQ258" i="129" s="1"/>
  <c r="CL124" i="129"/>
  <c r="CM124" i="129" s="1"/>
  <c r="CR124" i="129" s="1"/>
  <c r="CS124" i="129" s="1"/>
  <c r="FI124" i="129" s="1"/>
  <c r="CK124" i="129"/>
  <c r="CQ124" i="129" s="1"/>
  <c r="CL91" i="129"/>
  <c r="CM91" i="129" s="1"/>
  <c r="CR91" i="129" s="1"/>
  <c r="CS91" i="129" s="1"/>
  <c r="FI91" i="129" s="1"/>
  <c r="CK91" i="129"/>
  <c r="CQ91" i="129" s="1"/>
  <c r="DJ234" i="129"/>
  <c r="DK234" i="129" s="1"/>
  <c r="DI234" i="129"/>
  <c r="CL185" i="129"/>
  <c r="CM185" i="129" s="1"/>
  <c r="CR185" i="129" s="1"/>
  <c r="CS185" i="129" s="1"/>
  <c r="FI185" i="129" s="1"/>
  <c r="CK185" i="129"/>
  <c r="CQ185" i="129" s="1"/>
  <c r="CL153" i="129"/>
  <c r="CM153" i="129" s="1"/>
  <c r="CR153" i="129" s="1"/>
  <c r="CS153" i="129" s="1"/>
  <c r="FI153" i="129" s="1"/>
  <c r="CK153" i="129"/>
  <c r="CQ153" i="129" s="1"/>
  <c r="AO121" i="129"/>
  <c r="AO88" i="129"/>
  <c r="AO259" i="129"/>
  <c r="BM198" i="129"/>
  <c r="BN198" i="129" s="1"/>
  <c r="BS198" i="129" s="1"/>
  <c r="BT198" i="129" s="1"/>
  <c r="BL198" i="129"/>
  <c r="BM166" i="129"/>
  <c r="BN166" i="129" s="1"/>
  <c r="BS166" i="129" s="1"/>
  <c r="BT166" i="129" s="1"/>
  <c r="BL166" i="129"/>
  <c r="BM134" i="129"/>
  <c r="BN134" i="129" s="1"/>
  <c r="BS134" i="129" s="1"/>
  <c r="BT134" i="129" s="1"/>
  <c r="BL134" i="129"/>
  <c r="EC87" i="129"/>
  <c r="ED87" i="129" s="1"/>
  <c r="EB87" i="129"/>
  <c r="EC187" i="129"/>
  <c r="ED187" i="129" s="1"/>
  <c r="EB187" i="129"/>
  <c r="FB124" i="129"/>
  <c r="FC124" i="129" s="1"/>
  <c r="FH124" i="129" s="1"/>
  <c r="FA124" i="129"/>
  <c r="AO124" i="129"/>
  <c r="CL58" i="129"/>
  <c r="CM58" i="129" s="1"/>
  <c r="CR58" i="129" s="1"/>
  <c r="CS58" i="129" s="1"/>
  <c r="FI58" i="129" s="1"/>
  <c r="CK58" i="129"/>
  <c r="CQ58" i="129" s="1"/>
  <c r="FB246" i="129"/>
  <c r="FC246" i="129" s="1"/>
  <c r="FA246" i="129"/>
  <c r="CL158" i="129"/>
  <c r="CM158" i="129" s="1"/>
  <c r="CR158" i="129" s="1"/>
  <c r="CS158" i="129" s="1"/>
  <c r="FI158" i="129" s="1"/>
  <c r="CK158" i="129"/>
  <c r="CQ158" i="129" s="1"/>
  <c r="CL75" i="129"/>
  <c r="CM75" i="129" s="1"/>
  <c r="CR75" i="129" s="1"/>
  <c r="CS75" i="129" s="1"/>
  <c r="FI75" i="129" s="1"/>
  <c r="CK75" i="129"/>
  <c r="CQ75" i="129" s="1"/>
  <c r="AO43" i="129"/>
  <c r="AM43" i="129"/>
  <c r="BM34" i="129"/>
  <c r="BL34" i="129"/>
  <c r="BK16" i="129"/>
  <c r="DJ178" i="129"/>
  <c r="DK178" i="129" s="1"/>
  <c r="DI178" i="129"/>
  <c r="BM115" i="129"/>
  <c r="BN115" i="129" s="1"/>
  <c r="BS115" i="129" s="1"/>
  <c r="BT115" i="129" s="1"/>
  <c r="BL115" i="129"/>
  <c r="FZ45" i="129"/>
  <c r="GA45" i="129"/>
  <c r="GB45" i="129" s="1"/>
  <c r="DJ37" i="129"/>
  <c r="DK37" i="129" s="1"/>
  <c r="DI37" i="129"/>
  <c r="FB247" i="129"/>
  <c r="FC247" i="129" s="1"/>
  <c r="FA247" i="129"/>
  <c r="DJ157" i="129"/>
  <c r="DK157" i="129" s="1"/>
  <c r="DI157" i="129"/>
  <c r="BM54" i="129"/>
  <c r="BN54" i="129" s="1"/>
  <c r="BS54" i="129" s="1"/>
  <c r="BT54" i="129" s="1"/>
  <c r="BL54" i="129"/>
  <c r="CL59" i="129"/>
  <c r="CM59" i="129" s="1"/>
  <c r="CR59" i="129" s="1"/>
  <c r="CS59" i="129" s="1"/>
  <c r="FI59" i="129" s="1"/>
  <c r="CK59" i="129"/>
  <c r="CQ59" i="129" s="1"/>
  <c r="DJ25" i="129"/>
  <c r="DI25" i="129"/>
  <c r="FB260" i="129"/>
  <c r="FC260" i="129" s="1"/>
  <c r="FA260" i="129"/>
  <c r="AO188" i="129"/>
  <c r="AO156" i="129"/>
  <c r="GA123" i="129"/>
  <c r="GB123" i="129" s="1"/>
  <c r="FZ123" i="129"/>
  <c r="EB55" i="129"/>
  <c r="EC55" i="129"/>
  <c r="ED55" i="129" s="1"/>
  <c r="EB53" i="129"/>
  <c r="EC53" i="129"/>
  <c r="ED53" i="129" s="1"/>
  <c r="EQ8" i="129"/>
  <c r="EB509" i="129"/>
  <c r="EC509" i="129"/>
  <c r="ED509" i="129" s="1"/>
  <c r="FZ514" i="129"/>
  <c r="GA514" i="129"/>
  <c r="GB514" i="129" s="1"/>
  <c r="EC443" i="129"/>
  <c r="ED443" i="129" s="1"/>
  <c r="EB443" i="129"/>
  <c r="FB456" i="129"/>
  <c r="FC456" i="129" s="1"/>
  <c r="FA456" i="129"/>
  <c r="FB454" i="129"/>
  <c r="FC454" i="129" s="1"/>
  <c r="FA454" i="129"/>
  <c r="GA456" i="129"/>
  <c r="GB456" i="129" s="1"/>
  <c r="FZ456" i="129"/>
  <c r="DI341" i="129"/>
  <c r="DJ341" i="129"/>
  <c r="DK341" i="129" s="1"/>
  <c r="DI362" i="129"/>
  <c r="DJ362" i="129"/>
  <c r="DK362" i="129" s="1"/>
  <c r="DJ449" i="129"/>
  <c r="DK449" i="129" s="1"/>
  <c r="DI449" i="129"/>
  <c r="FB376" i="129"/>
  <c r="FC376" i="129" s="1"/>
  <c r="FA376" i="129"/>
  <c r="DJ365" i="129"/>
  <c r="DK365" i="129" s="1"/>
  <c r="DI365" i="129"/>
  <c r="EC377" i="129"/>
  <c r="ED377" i="129" s="1"/>
  <c r="EB377" i="129"/>
  <c r="CL445" i="129"/>
  <c r="CM445" i="129" s="1"/>
  <c r="CR445" i="129" s="1"/>
  <c r="CS445" i="129" s="1"/>
  <c r="FI445" i="129" s="1"/>
  <c r="CK445" i="129"/>
  <c r="CQ445" i="129" s="1"/>
  <c r="CL317" i="129"/>
  <c r="CM317" i="129" s="1"/>
  <c r="CR317" i="129" s="1"/>
  <c r="CS317" i="129" s="1"/>
  <c r="FI317" i="129" s="1"/>
  <c r="CK317" i="129"/>
  <c r="CQ317" i="129" s="1"/>
  <c r="CL285" i="129"/>
  <c r="CM285" i="129" s="1"/>
  <c r="CR285" i="129" s="1"/>
  <c r="CS285" i="129" s="1"/>
  <c r="FI285" i="129" s="1"/>
  <c r="CK285" i="129"/>
  <c r="CQ285" i="129" s="1"/>
  <c r="AO306" i="129"/>
  <c r="AO274" i="129"/>
  <c r="AS274" i="129"/>
  <c r="AT274" i="129" s="1"/>
  <c r="AU274" i="129" s="1"/>
  <c r="BM326" i="129"/>
  <c r="BN326" i="129" s="1"/>
  <c r="BS326" i="129" s="1"/>
  <c r="BT326" i="129" s="1"/>
  <c r="BL326" i="129"/>
  <c r="BM294" i="129"/>
  <c r="BN294" i="129" s="1"/>
  <c r="BS294" i="129" s="1"/>
  <c r="BT294" i="129" s="1"/>
  <c r="BL294" i="129"/>
  <c r="FB277" i="129"/>
  <c r="FC277" i="129" s="1"/>
  <c r="FA277" i="129"/>
  <c r="BM239" i="129"/>
  <c r="BN239" i="129" s="1"/>
  <c r="BS239" i="129" s="1"/>
  <c r="BT239" i="129" s="1"/>
  <c r="BL239" i="129"/>
  <c r="BM345" i="129"/>
  <c r="BN345" i="129" s="1"/>
  <c r="BS345" i="129" s="1"/>
  <c r="BT345" i="129" s="1"/>
  <c r="BL345" i="129"/>
  <c r="AO331" i="129"/>
  <c r="DJ251" i="129"/>
  <c r="DK251" i="129" s="1"/>
  <c r="DI251" i="129"/>
  <c r="GA399" i="129"/>
  <c r="GB399" i="129" s="1"/>
  <c r="FZ399" i="129"/>
  <c r="GF399" i="129" s="1"/>
  <c r="CL229" i="129"/>
  <c r="CM229" i="129" s="1"/>
  <c r="CR229" i="129" s="1"/>
  <c r="CS229" i="129" s="1"/>
  <c r="FI229" i="129" s="1"/>
  <c r="CK229" i="129"/>
  <c r="CQ229" i="129" s="1"/>
  <c r="CL304" i="129"/>
  <c r="CM304" i="129" s="1"/>
  <c r="CR304" i="129" s="1"/>
  <c r="CS304" i="129" s="1"/>
  <c r="FI304" i="129" s="1"/>
  <c r="CK304" i="129"/>
  <c r="CQ304" i="129" s="1"/>
  <c r="AO228" i="129"/>
  <c r="CL253" i="129"/>
  <c r="CM253" i="129" s="1"/>
  <c r="CR253" i="129" s="1"/>
  <c r="CS253" i="129" s="1"/>
  <c r="FI253" i="129" s="1"/>
  <c r="CK253" i="129"/>
  <c r="CQ253" i="129" s="1"/>
  <c r="GA195" i="129"/>
  <c r="GB195" i="129" s="1"/>
  <c r="FZ195" i="129"/>
  <c r="BM83" i="129"/>
  <c r="BN83" i="129" s="1"/>
  <c r="BS83" i="129" s="1"/>
  <c r="BT83" i="129" s="1"/>
  <c r="BL83" i="129"/>
  <c r="BM220" i="129"/>
  <c r="BN220" i="129" s="1"/>
  <c r="BS220" i="129" s="1"/>
  <c r="BT220" i="129" s="1"/>
  <c r="BL220" i="129"/>
  <c r="EC152" i="129"/>
  <c r="ED152" i="129" s="1"/>
  <c r="EB152" i="129"/>
  <c r="FB106" i="129"/>
  <c r="FC106" i="129" s="1"/>
  <c r="FA106" i="129"/>
  <c r="DJ264" i="129"/>
  <c r="DK264" i="129" s="1"/>
  <c r="DI264" i="129"/>
  <c r="FB168" i="129"/>
  <c r="FC168" i="129" s="1"/>
  <c r="FA168" i="129"/>
  <c r="DJ103" i="129"/>
  <c r="DK103" i="129" s="1"/>
  <c r="DI103" i="129"/>
  <c r="FA287" i="129"/>
  <c r="FB287" i="129"/>
  <c r="FC287" i="129" s="1"/>
  <c r="GA219" i="129"/>
  <c r="GB219" i="129" s="1"/>
  <c r="FZ219" i="129"/>
  <c r="GA180" i="129"/>
  <c r="GB180" i="129" s="1"/>
  <c r="FZ180" i="129"/>
  <c r="GA148" i="129"/>
  <c r="GB148" i="129" s="1"/>
  <c r="FZ148" i="129"/>
  <c r="FA115" i="129"/>
  <c r="FB115" i="129"/>
  <c r="FC115" i="129" s="1"/>
  <c r="EC153" i="129"/>
  <c r="ED153" i="129" s="1"/>
  <c r="EB153" i="129"/>
  <c r="FB107" i="129"/>
  <c r="FC107" i="129" s="1"/>
  <c r="FA107" i="129"/>
  <c r="AO87" i="129"/>
  <c r="FB41" i="129"/>
  <c r="FC41" i="129" s="1"/>
  <c r="FA41" i="129"/>
  <c r="FO10" i="129"/>
  <c r="FP10" i="129" s="1"/>
  <c r="FP13" i="129"/>
  <c r="CL188" i="129"/>
  <c r="CM188" i="129" s="1"/>
  <c r="CR188" i="129" s="1"/>
  <c r="CS188" i="129" s="1"/>
  <c r="FI188" i="129" s="1"/>
  <c r="CK188" i="129"/>
  <c r="CQ188" i="129" s="1"/>
  <c r="BM124" i="129"/>
  <c r="BN124" i="129" s="1"/>
  <c r="BS124" i="129" s="1"/>
  <c r="BT124" i="129" s="1"/>
  <c r="BL124" i="129"/>
  <c r="DJ58" i="129"/>
  <c r="DK58" i="129" s="1"/>
  <c r="DI58" i="129"/>
  <c r="AM28" i="129"/>
  <c r="DJ208" i="129"/>
  <c r="DK208" i="129" s="1"/>
  <c r="DI208" i="129"/>
  <c r="DJ144" i="129"/>
  <c r="DK144" i="129" s="1"/>
  <c r="DI144" i="129"/>
  <c r="BM37" i="129"/>
  <c r="BN37" i="129" s="1"/>
  <c r="BS37" i="129" s="1"/>
  <c r="BT37" i="129" s="1"/>
  <c r="BL37" i="129"/>
  <c r="AO89" i="129"/>
  <c r="DJ139" i="129"/>
  <c r="DK139" i="129" s="1"/>
  <c r="DI139" i="129"/>
  <c r="BM85" i="129"/>
  <c r="BN85" i="129" s="1"/>
  <c r="BS85" i="129" s="1"/>
  <c r="BT85" i="129" s="1"/>
  <c r="BL85" i="129"/>
  <c r="BM231" i="129"/>
  <c r="BN231" i="129" s="1"/>
  <c r="BS231" i="129" s="1"/>
  <c r="BT231" i="129" s="1"/>
  <c r="BL231" i="129"/>
  <c r="FA58" i="129"/>
  <c r="FB58" i="129"/>
  <c r="FC58" i="129" s="1"/>
  <c r="EC538" i="129"/>
  <c r="ED538" i="129" s="1"/>
  <c r="EB538" i="129"/>
  <c r="EC491" i="129"/>
  <c r="ED491" i="129" s="1"/>
  <c r="EB491" i="129"/>
  <c r="AO525" i="129"/>
  <c r="FB485" i="129"/>
  <c r="FC485" i="129" s="1"/>
  <c r="FA485" i="129"/>
  <c r="DJ494" i="129"/>
  <c r="DK494" i="129" s="1"/>
  <c r="DI494" i="129"/>
  <c r="FB461" i="129"/>
  <c r="FC461" i="129" s="1"/>
  <c r="FA461" i="129"/>
  <c r="BM489" i="129"/>
  <c r="BN489" i="129" s="1"/>
  <c r="BS489" i="129" s="1"/>
  <c r="BT489" i="129" s="1"/>
  <c r="BL489" i="129"/>
  <c r="EC543" i="129"/>
  <c r="ED543" i="129" s="1"/>
  <c r="EB543" i="129"/>
  <c r="GA465" i="129"/>
  <c r="GB465" i="129" s="1"/>
  <c r="GG465" i="129" s="1"/>
  <c r="GH465" i="129" s="1"/>
  <c r="FZ465" i="129"/>
  <c r="GF465" i="129" s="1"/>
  <c r="CL503" i="129"/>
  <c r="CM503" i="129" s="1"/>
  <c r="CR503" i="129" s="1"/>
  <c r="CS503" i="129" s="1"/>
  <c r="FI503" i="129" s="1"/>
  <c r="CK503" i="129"/>
  <c r="CQ503" i="129" s="1"/>
  <c r="CL471" i="129"/>
  <c r="CM471" i="129" s="1"/>
  <c r="CR471" i="129" s="1"/>
  <c r="CS471" i="129" s="1"/>
  <c r="FI471" i="129" s="1"/>
  <c r="CK471" i="129"/>
  <c r="CQ471" i="129" s="1"/>
  <c r="FB451" i="129"/>
  <c r="FC451" i="129" s="1"/>
  <c r="FA451" i="129"/>
  <c r="CL419" i="129"/>
  <c r="CM419" i="129" s="1"/>
  <c r="CR419" i="129" s="1"/>
  <c r="CS419" i="129" s="1"/>
  <c r="FI419" i="129" s="1"/>
  <c r="CK419" i="129"/>
  <c r="CQ419" i="129" s="1"/>
  <c r="AO480" i="129"/>
  <c r="BM496" i="129"/>
  <c r="BN496" i="129" s="1"/>
  <c r="BS496" i="129" s="1"/>
  <c r="BT496" i="129" s="1"/>
  <c r="BL496" i="129"/>
  <c r="FZ402" i="129"/>
  <c r="GA402" i="129"/>
  <c r="GB402" i="129" s="1"/>
  <c r="GG402" i="129" s="1"/>
  <c r="GH402" i="129" s="1"/>
  <c r="AO445" i="129"/>
  <c r="FZ518" i="129"/>
  <c r="GA518" i="129"/>
  <c r="GB518" i="129" s="1"/>
  <c r="FB405" i="129"/>
  <c r="FC405" i="129" s="1"/>
  <c r="FA405" i="129"/>
  <c r="DI436" i="129"/>
  <c r="DJ436" i="129"/>
  <c r="DK436" i="129" s="1"/>
  <c r="DJ404" i="129"/>
  <c r="DK404" i="129" s="1"/>
  <c r="DI404" i="129"/>
  <c r="AO383" i="129"/>
  <c r="AO340" i="129"/>
  <c r="BM393" i="129"/>
  <c r="BN393" i="129" s="1"/>
  <c r="BS393" i="129" s="1"/>
  <c r="BT393" i="129" s="1"/>
  <c r="BL393" i="129"/>
  <c r="AO361" i="129"/>
  <c r="AO502" i="129"/>
  <c r="FZ365" i="129"/>
  <c r="GA365" i="129"/>
  <c r="GB365" i="129" s="1"/>
  <c r="DJ329" i="129"/>
  <c r="DK329" i="129" s="1"/>
  <c r="DI329" i="129"/>
  <c r="DI297" i="129"/>
  <c r="DJ297" i="129"/>
  <c r="DK297" i="129" s="1"/>
  <c r="FZ284" i="129"/>
  <c r="GF284" i="129" s="1"/>
  <c r="GA284" i="129"/>
  <c r="GB284" i="129" s="1"/>
  <c r="EB344" i="129"/>
  <c r="EC344" i="129"/>
  <c r="ED344" i="129" s="1"/>
  <c r="EC279" i="129"/>
  <c r="ED279" i="129" s="1"/>
  <c r="EB279" i="129"/>
  <c r="GA261" i="129"/>
  <c r="GB261" i="129" s="1"/>
  <c r="FZ261" i="129"/>
  <c r="FB329" i="129"/>
  <c r="FC329" i="129" s="1"/>
  <c r="FA329" i="129"/>
  <c r="DJ292" i="129"/>
  <c r="DK292" i="129" s="1"/>
  <c r="DI292" i="129"/>
  <c r="EC198" i="129"/>
  <c r="ED198" i="129" s="1"/>
  <c r="EB198" i="129"/>
  <c r="EB99" i="129"/>
  <c r="EC99" i="129"/>
  <c r="ED99" i="129" s="1"/>
  <c r="EC199" i="129"/>
  <c r="ED199" i="129" s="1"/>
  <c r="EB199" i="129"/>
  <c r="DJ312" i="129"/>
  <c r="DK312" i="129" s="1"/>
  <c r="DI312" i="129"/>
  <c r="CL170" i="129"/>
  <c r="CM170" i="129" s="1"/>
  <c r="CR170" i="129" s="1"/>
  <c r="CS170" i="129" s="1"/>
  <c r="FI170" i="129" s="1"/>
  <c r="CK170" i="129"/>
  <c r="CQ170" i="129" s="1"/>
  <c r="BM88" i="129"/>
  <c r="BN88" i="129" s="1"/>
  <c r="BS88" i="129" s="1"/>
  <c r="BT88" i="129" s="1"/>
  <c r="BL88" i="129"/>
  <c r="AO49" i="129"/>
  <c r="AM49" i="129"/>
  <c r="GA43" i="129"/>
  <c r="GB43" i="129" s="1"/>
  <c r="FZ43" i="129"/>
  <c r="CL68" i="129"/>
  <c r="CM68" i="129" s="1"/>
  <c r="CR68" i="129" s="1"/>
  <c r="CS68" i="129" s="1"/>
  <c r="FI68" i="129" s="1"/>
  <c r="CK68" i="129"/>
  <c r="CQ68" i="129" s="1"/>
  <c r="CL270" i="129"/>
  <c r="CM270" i="129" s="1"/>
  <c r="CR270" i="129" s="1"/>
  <c r="CS270" i="129" s="1"/>
  <c r="FI270" i="129" s="1"/>
  <c r="CK270" i="129"/>
  <c r="CQ270" i="129" s="1"/>
  <c r="GA104" i="129"/>
  <c r="GB104" i="129" s="1"/>
  <c r="FZ104" i="129"/>
  <c r="BM64" i="129"/>
  <c r="BN64" i="129" s="1"/>
  <c r="BS64" i="129" s="1"/>
  <c r="BT64" i="129" s="1"/>
  <c r="BL64" i="129"/>
  <c r="AO42" i="129"/>
  <c r="AM42" i="129"/>
  <c r="FB197" i="129"/>
  <c r="FC197" i="129" s="1"/>
  <c r="FA197" i="129"/>
  <c r="AO194" i="129"/>
  <c r="AO162" i="129"/>
  <c r="AO130" i="129"/>
  <c r="FB149" i="129"/>
  <c r="FC149" i="129" s="1"/>
  <c r="FA149" i="129"/>
  <c r="FA177" i="129"/>
  <c r="FB177" i="129"/>
  <c r="FC177" i="129" s="1"/>
  <c r="DJ524" i="129"/>
  <c r="DK524" i="129" s="1"/>
  <c r="DI524" i="129"/>
  <c r="CL492" i="129"/>
  <c r="CM492" i="129" s="1"/>
  <c r="CR492" i="129" s="1"/>
  <c r="CS492" i="129" s="1"/>
  <c r="FI492" i="129" s="1"/>
  <c r="CK492" i="129"/>
  <c r="CQ492" i="129" s="1"/>
  <c r="FB534" i="129"/>
  <c r="FC534" i="129" s="1"/>
  <c r="FA534" i="129"/>
  <c r="AO501" i="129"/>
  <c r="FB532" i="129"/>
  <c r="FC532" i="129" s="1"/>
  <c r="FA532" i="129"/>
  <c r="GA487" i="129"/>
  <c r="GB487" i="129" s="1"/>
  <c r="FZ487" i="129"/>
  <c r="CL523" i="129"/>
  <c r="CM523" i="129" s="1"/>
  <c r="CR523" i="129" s="1"/>
  <c r="CS523" i="129" s="1"/>
  <c r="FI523" i="129" s="1"/>
  <c r="CK523" i="129"/>
  <c r="CQ523" i="129" s="1"/>
  <c r="BM465" i="129"/>
  <c r="BN465" i="129" s="1"/>
  <c r="BS465" i="129" s="1"/>
  <c r="BT465" i="129" s="1"/>
  <c r="BL465" i="129"/>
  <c r="FB510" i="129"/>
  <c r="FC510" i="129" s="1"/>
  <c r="FA510" i="129"/>
  <c r="FB478" i="129"/>
  <c r="FC478" i="129" s="1"/>
  <c r="FA478" i="129"/>
  <c r="CL465" i="129"/>
  <c r="CM465" i="129" s="1"/>
  <c r="CR465" i="129" s="1"/>
  <c r="CS465" i="129" s="1"/>
  <c r="FI465" i="129" s="1"/>
  <c r="CK465" i="129"/>
  <c r="CQ465" i="129" s="1"/>
  <c r="FA426" i="129"/>
  <c r="FB426" i="129"/>
  <c r="FC426" i="129" s="1"/>
  <c r="AO472" i="129"/>
  <c r="AO424" i="129"/>
  <c r="DJ515" i="129"/>
  <c r="DK515" i="129" s="1"/>
  <c r="DI515" i="129"/>
  <c r="FB443" i="129"/>
  <c r="FC443" i="129" s="1"/>
  <c r="FA443" i="129"/>
  <c r="BM410" i="129"/>
  <c r="BN410" i="129" s="1"/>
  <c r="BS410" i="129" s="1"/>
  <c r="BT410" i="129" s="1"/>
  <c r="BL410" i="129"/>
  <c r="DJ517" i="129"/>
  <c r="DK517" i="129" s="1"/>
  <c r="DI517" i="129"/>
  <c r="CL436" i="129"/>
  <c r="CM436" i="129" s="1"/>
  <c r="CR436" i="129" s="1"/>
  <c r="CS436" i="129" s="1"/>
  <c r="FI436" i="129" s="1"/>
  <c r="CK436" i="129"/>
  <c r="CQ436" i="129" s="1"/>
  <c r="CL404" i="129"/>
  <c r="CM404" i="129" s="1"/>
  <c r="CR404" i="129" s="1"/>
  <c r="CS404" i="129" s="1"/>
  <c r="FI404" i="129" s="1"/>
  <c r="CK404" i="129"/>
  <c r="CQ404" i="129" s="1"/>
  <c r="EC446" i="129"/>
  <c r="ED446" i="129" s="1"/>
  <c r="EB446" i="129"/>
  <c r="AO411" i="129"/>
  <c r="DJ347" i="129"/>
  <c r="DK347" i="129" s="1"/>
  <c r="DI347" i="129"/>
  <c r="GA391" i="129"/>
  <c r="GB391" i="129" s="1"/>
  <c r="FZ391" i="129"/>
  <c r="BM425" i="129"/>
  <c r="BN425" i="129" s="1"/>
  <c r="BS425" i="129" s="1"/>
  <c r="BT425" i="129" s="1"/>
  <c r="BL425" i="129"/>
  <c r="DI393" i="129"/>
  <c r="DJ393" i="129"/>
  <c r="DK393" i="129" s="1"/>
  <c r="FZ378" i="129"/>
  <c r="GA378" i="129"/>
  <c r="GB378" i="129" s="1"/>
  <c r="EC318" i="129"/>
  <c r="ED318" i="129" s="1"/>
  <c r="EB318" i="129"/>
  <c r="EC293" i="129"/>
  <c r="ED293" i="129" s="1"/>
  <c r="EB293" i="129"/>
  <c r="DI272" i="129"/>
  <c r="DJ272" i="129"/>
  <c r="DK272" i="129" s="1"/>
  <c r="GA258" i="129"/>
  <c r="GB258" i="129" s="1"/>
  <c r="FZ258" i="129"/>
  <c r="GA161" i="129"/>
  <c r="GB161" i="129" s="1"/>
  <c r="FZ161" i="129"/>
  <c r="GA213" i="129"/>
  <c r="GB213" i="129" s="1"/>
  <c r="FZ213" i="129"/>
  <c r="DJ260" i="129"/>
  <c r="DK260" i="129" s="1"/>
  <c r="DI260" i="129"/>
  <c r="FB166" i="129"/>
  <c r="FC166" i="129" s="1"/>
  <c r="FA166" i="129"/>
  <c r="FB134" i="129"/>
  <c r="FC134" i="129" s="1"/>
  <c r="FA134" i="129"/>
  <c r="GA271" i="129"/>
  <c r="GB271" i="129" s="1"/>
  <c r="FZ271" i="129"/>
  <c r="EC211" i="129"/>
  <c r="ED211" i="129" s="1"/>
  <c r="EB211" i="129"/>
  <c r="GA178" i="129"/>
  <c r="GB178" i="129" s="1"/>
  <c r="FZ178" i="129"/>
  <c r="DJ24" i="129"/>
  <c r="DI24" i="129"/>
  <c r="GA52" i="129"/>
  <c r="GB52" i="129" s="1"/>
  <c r="FZ52" i="129"/>
  <c r="DJ188" i="129"/>
  <c r="DK188" i="129" s="1"/>
  <c r="DI188" i="129"/>
  <c r="BM125" i="129"/>
  <c r="BN125" i="129" s="1"/>
  <c r="BS125" i="129" s="1"/>
  <c r="BT125" i="129" s="1"/>
  <c r="BL125" i="129"/>
  <c r="BM59" i="129"/>
  <c r="BN59" i="129" s="1"/>
  <c r="BS59" i="129" s="1"/>
  <c r="BT59" i="129" s="1"/>
  <c r="BL59" i="129"/>
  <c r="GA40" i="129"/>
  <c r="GB40" i="129" s="1"/>
  <c r="FZ40" i="129"/>
  <c r="GA111" i="129"/>
  <c r="GB111" i="129" s="1"/>
  <c r="FZ111" i="129"/>
  <c r="FB24" i="129"/>
  <c r="FA24" i="129"/>
  <c r="EZ13" i="129"/>
  <c r="BM50" i="129"/>
  <c r="BN50" i="129" s="1"/>
  <c r="BS50" i="129" s="1"/>
  <c r="BT50" i="129" s="1"/>
  <c r="BL50" i="129"/>
  <c r="AO209" i="129"/>
  <c r="AO177" i="129"/>
  <c r="AO145" i="129"/>
  <c r="EB33" i="129"/>
  <c r="EC33" i="129"/>
  <c r="ED33" i="129" s="1"/>
  <c r="BM69" i="129"/>
  <c r="BN69" i="129" s="1"/>
  <c r="BS69" i="129" s="1"/>
  <c r="BT69" i="129" s="1"/>
  <c r="BL69" i="129"/>
  <c r="FB483" i="129"/>
  <c r="FC483" i="129" s="1"/>
  <c r="FA483" i="129"/>
  <c r="DI407" i="129"/>
  <c r="DJ407" i="129"/>
  <c r="DK407" i="129" s="1"/>
  <c r="GA416" i="129"/>
  <c r="GB416" i="129" s="1"/>
  <c r="GG416" i="129" s="1"/>
  <c r="GH416" i="129" s="1"/>
  <c r="FZ416" i="129"/>
  <c r="FA419" i="129"/>
  <c r="FB419" i="129"/>
  <c r="FC419" i="129" s="1"/>
  <c r="FB365" i="129"/>
  <c r="FC365" i="129" s="1"/>
  <c r="FA365" i="129"/>
  <c r="BM391" i="129"/>
  <c r="BN391" i="129" s="1"/>
  <c r="BS391" i="129" s="1"/>
  <c r="BT391" i="129" s="1"/>
  <c r="BL391" i="129"/>
  <c r="GA350" i="129"/>
  <c r="GB350" i="129" s="1"/>
  <c r="FZ350" i="129"/>
  <c r="EB420" i="129"/>
  <c r="EC420" i="129"/>
  <c r="ED420" i="129" s="1"/>
  <c r="CL397" i="129"/>
  <c r="CM397" i="129" s="1"/>
  <c r="CR397" i="129" s="1"/>
  <c r="CS397" i="129" s="1"/>
  <c r="FI397" i="129" s="1"/>
  <c r="CK397" i="129"/>
  <c r="CQ397" i="129" s="1"/>
  <c r="BM405" i="129"/>
  <c r="BN405" i="129" s="1"/>
  <c r="BS405" i="129" s="1"/>
  <c r="BT405" i="129" s="1"/>
  <c r="BL405" i="129"/>
  <c r="FB335" i="129"/>
  <c r="FC335" i="129" s="1"/>
  <c r="FA335" i="129"/>
  <c r="BM386" i="129"/>
  <c r="BN386" i="129" s="1"/>
  <c r="BS386" i="129" s="1"/>
  <c r="BT386" i="129" s="1"/>
  <c r="BL386" i="129"/>
  <c r="FB354" i="129"/>
  <c r="FC354" i="129" s="1"/>
  <c r="FA354" i="129"/>
  <c r="BM329" i="129"/>
  <c r="BN329" i="129" s="1"/>
  <c r="BS329" i="129" s="1"/>
  <c r="BT329" i="129" s="1"/>
  <c r="BL329" i="129"/>
  <c r="BM297" i="129"/>
  <c r="BN297" i="129" s="1"/>
  <c r="BS297" i="129" s="1"/>
  <c r="BT297" i="129" s="1"/>
  <c r="BL297" i="129"/>
  <c r="BR297" i="129" s="1"/>
  <c r="BM356" i="129"/>
  <c r="BN356" i="129" s="1"/>
  <c r="BS356" i="129" s="1"/>
  <c r="BT356" i="129" s="1"/>
  <c r="BL356" i="129"/>
  <c r="FB330" i="129"/>
  <c r="FC330" i="129" s="1"/>
  <c r="FA330" i="129"/>
  <c r="GA274" i="129"/>
  <c r="GB274" i="129" s="1"/>
  <c r="FZ274" i="129"/>
  <c r="EB307" i="129"/>
  <c r="EC307" i="129"/>
  <c r="ED307" i="129" s="1"/>
  <c r="DJ298" i="129"/>
  <c r="DK298" i="129" s="1"/>
  <c r="DI298" i="129"/>
  <c r="GF298" i="129" s="1"/>
  <c r="EC244" i="129"/>
  <c r="ED244" i="129" s="1"/>
  <c r="EB244" i="129"/>
  <c r="EB265" i="129"/>
  <c r="EC265" i="129"/>
  <c r="ED265" i="129" s="1"/>
  <c r="EB235" i="129"/>
  <c r="EC235" i="129"/>
  <c r="ED235" i="129" s="1"/>
  <c r="EB162" i="129"/>
  <c r="EC162" i="129"/>
  <c r="ED162" i="129" s="1"/>
  <c r="EC163" i="129"/>
  <c r="ED163" i="129" s="1"/>
  <c r="EB163" i="129"/>
  <c r="AM24" i="129"/>
  <c r="CL198" i="129"/>
  <c r="CM198" i="129" s="1"/>
  <c r="CR198" i="129" s="1"/>
  <c r="CS198" i="129" s="1"/>
  <c r="FI198" i="129" s="1"/>
  <c r="CK198" i="129"/>
  <c r="CQ198" i="129" s="1"/>
  <c r="CL134" i="129"/>
  <c r="CM134" i="129" s="1"/>
  <c r="CR134" i="129" s="1"/>
  <c r="CS134" i="129" s="1"/>
  <c r="FI134" i="129" s="1"/>
  <c r="CK134" i="129"/>
  <c r="CQ134" i="129" s="1"/>
  <c r="AO55" i="129"/>
  <c r="AM55" i="129"/>
  <c r="CL94" i="129"/>
  <c r="CM94" i="129" s="1"/>
  <c r="CR94" i="129" s="1"/>
  <c r="CS94" i="129" s="1"/>
  <c r="FI94" i="129" s="1"/>
  <c r="CK94" i="129"/>
  <c r="CQ94" i="129" s="1"/>
  <c r="BM123" i="129"/>
  <c r="BN123" i="129" s="1"/>
  <c r="BS123" i="129" s="1"/>
  <c r="BT123" i="129" s="1"/>
  <c r="BL123" i="129"/>
  <c r="GA57" i="129"/>
  <c r="GB57" i="129" s="1"/>
  <c r="GG57" i="129" s="1"/>
  <c r="GH57" i="129" s="1"/>
  <c r="FZ57" i="129"/>
  <c r="GA110" i="129"/>
  <c r="GB110" i="129" s="1"/>
  <c r="FZ110" i="129"/>
  <c r="FA137" i="129"/>
  <c r="FB137" i="129"/>
  <c r="FC137" i="129" s="1"/>
  <c r="EB469" i="129"/>
  <c r="EC469" i="129"/>
  <c r="ED469" i="129" s="1"/>
  <c r="GA469" i="129"/>
  <c r="GB469" i="129" s="1"/>
  <c r="FZ469" i="129"/>
  <c r="FB484" i="129"/>
  <c r="FC484" i="129" s="1"/>
  <c r="FA484" i="129"/>
  <c r="FA408" i="129"/>
  <c r="FB408" i="129"/>
  <c r="FC408" i="129" s="1"/>
  <c r="DJ453" i="129"/>
  <c r="DK453" i="129" s="1"/>
  <c r="DI453" i="129"/>
  <c r="DJ358" i="129"/>
  <c r="DK358" i="129" s="1"/>
  <c r="DI358" i="129"/>
  <c r="EB426" i="129"/>
  <c r="EC426" i="129"/>
  <c r="ED426" i="129" s="1"/>
  <c r="FB372" i="129"/>
  <c r="FC372" i="129" s="1"/>
  <c r="FA372" i="129"/>
  <c r="GA319" i="129"/>
  <c r="GB319" i="129" s="1"/>
  <c r="FZ319" i="129"/>
  <c r="GF319" i="129" s="1"/>
  <c r="FB373" i="129"/>
  <c r="FC373" i="129" s="1"/>
  <c r="FA373" i="129"/>
  <c r="FZ362" i="129"/>
  <c r="GA362" i="129"/>
  <c r="GB362" i="129" s="1"/>
  <c r="GA256" i="129"/>
  <c r="GB256" i="129" s="1"/>
  <c r="FZ256" i="129"/>
  <c r="GA191" i="129"/>
  <c r="GB191" i="129" s="1"/>
  <c r="FZ191" i="129"/>
  <c r="GA127" i="129"/>
  <c r="GB127" i="129" s="1"/>
  <c r="FZ127" i="129"/>
  <c r="EC208" i="129"/>
  <c r="ED208" i="129" s="1"/>
  <c r="EB208" i="129"/>
  <c r="DJ256" i="129"/>
  <c r="DK256" i="129" s="1"/>
  <c r="DI256" i="129"/>
  <c r="FB132" i="129"/>
  <c r="FC132" i="129" s="1"/>
  <c r="FA132" i="129"/>
  <c r="FZ267" i="129"/>
  <c r="GF267" i="129" s="1"/>
  <c r="GA267" i="129"/>
  <c r="GB267" i="129" s="1"/>
  <c r="GA144" i="129"/>
  <c r="GB144" i="129" s="1"/>
  <c r="FZ144" i="129"/>
  <c r="EC209" i="129"/>
  <c r="ED209" i="129" s="1"/>
  <c r="EB209" i="129"/>
  <c r="FB87" i="129"/>
  <c r="FC87" i="129" s="1"/>
  <c r="FA87" i="129"/>
  <c r="BM25" i="129"/>
  <c r="BL25" i="129"/>
  <c r="BK18" i="129"/>
  <c r="BL18" i="129" s="1"/>
  <c r="GA30" i="129"/>
  <c r="GB30" i="129" s="1"/>
  <c r="FZ30" i="129"/>
  <c r="BM65" i="129"/>
  <c r="BN65" i="129" s="1"/>
  <c r="BS65" i="129" s="1"/>
  <c r="BT65" i="129" s="1"/>
  <c r="BL65" i="129"/>
  <c r="FB489" i="129"/>
  <c r="FC489" i="129" s="1"/>
  <c r="FA489" i="129"/>
  <c r="GA529" i="129"/>
  <c r="GB529" i="129" s="1"/>
  <c r="FZ529" i="129"/>
  <c r="EC456" i="129"/>
  <c r="ED456" i="129" s="1"/>
  <c r="EB456" i="129"/>
  <c r="DJ421" i="129"/>
  <c r="DK421" i="129" s="1"/>
  <c r="DI421" i="129"/>
  <c r="EC439" i="129"/>
  <c r="ED439" i="129" s="1"/>
  <c r="EB439" i="129"/>
  <c r="GA406" i="129"/>
  <c r="GB406" i="129" s="1"/>
  <c r="FZ406" i="129"/>
  <c r="EC429" i="129"/>
  <c r="ED429" i="129" s="1"/>
  <c r="EB429" i="129"/>
  <c r="GA486" i="129"/>
  <c r="GB486" i="129" s="1"/>
  <c r="FZ486" i="129"/>
  <c r="EC523" i="129"/>
  <c r="ED523" i="129" s="1"/>
  <c r="EB523" i="129"/>
  <c r="GA361" i="129"/>
  <c r="GB361" i="129" s="1"/>
  <c r="FZ361" i="129"/>
  <c r="FB453" i="129"/>
  <c r="FC453" i="129" s="1"/>
  <c r="FA453" i="129"/>
  <c r="CL379" i="129"/>
  <c r="CM379" i="129" s="1"/>
  <c r="CR379" i="129" s="1"/>
  <c r="CS379" i="129" s="1"/>
  <c r="FI379" i="129" s="1"/>
  <c r="CK379" i="129"/>
  <c r="CQ379" i="129" s="1"/>
  <c r="AO374" i="129"/>
  <c r="AO341" i="129"/>
  <c r="BM392" i="129"/>
  <c r="BN392" i="129" s="1"/>
  <c r="BS392" i="129" s="1"/>
  <c r="BT392" i="129" s="1"/>
  <c r="BL392" i="129"/>
  <c r="AO360" i="129"/>
  <c r="AO335" i="129"/>
  <c r="BM303" i="129"/>
  <c r="BN303" i="129" s="1"/>
  <c r="BS303" i="129" s="1"/>
  <c r="BT303" i="129" s="1"/>
  <c r="BL303" i="129"/>
  <c r="CL392" i="129"/>
  <c r="CM392" i="129" s="1"/>
  <c r="CR392" i="129" s="1"/>
  <c r="CS392" i="129" s="1"/>
  <c r="FI392" i="129" s="1"/>
  <c r="CK392" i="129"/>
  <c r="CQ392" i="129" s="1"/>
  <c r="EC296" i="129"/>
  <c r="ED296" i="129" s="1"/>
  <c r="EB296" i="129"/>
  <c r="FB328" i="129"/>
  <c r="FC328" i="129" s="1"/>
  <c r="FA328" i="129"/>
  <c r="FB296" i="129"/>
  <c r="FC296" i="129" s="1"/>
  <c r="FA296" i="129"/>
  <c r="FB457" i="129"/>
  <c r="FC457" i="129" s="1"/>
  <c r="FA457" i="129"/>
  <c r="DJ285" i="129"/>
  <c r="DK285" i="129" s="1"/>
  <c r="DI285" i="129"/>
  <c r="DJ353" i="129"/>
  <c r="DK353" i="129" s="1"/>
  <c r="DI353" i="129"/>
  <c r="FZ304" i="129"/>
  <c r="GA304" i="129"/>
  <c r="GB304" i="129" s="1"/>
  <c r="EC319" i="129"/>
  <c r="ED319" i="129" s="1"/>
  <c r="EB319" i="129"/>
  <c r="DJ322" i="129"/>
  <c r="DK322" i="129" s="1"/>
  <c r="DI322" i="129"/>
  <c r="GA249" i="129"/>
  <c r="GB249" i="129" s="1"/>
  <c r="FZ249" i="129"/>
  <c r="AO213" i="129"/>
  <c r="AO254" i="129"/>
  <c r="EC212" i="129"/>
  <c r="ED212" i="129" s="1"/>
  <c r="EB212" i="129"/>
  <c r="BM256" i="129"/>
  <c r="BN256" i="129" s="1"/>
  <c r="BS256" i="129" s="1"/>
  <c r="BT256" i="129" s="1"/>
  <c r="BL256" i="129"/>
  <c r="FB224" i="129"/>
  <c r="FC224" i="129" s="1"/>
  <c r="FA224" i="129"/>
  <c r="AO285" i="129"/>
  <c r="DJ223" i="129"/>
  <c r="DK223" i="129" s="1"/>
  <c r="DI223" i="129"/>
  <c r="CL243" i="129"/>
  <c r="CM243" i="129" s="1"/>
  <c r="CR243" i="129" s="1"/>
  <c r="CS243" i="129" s="1"/>
  <c r="FI243" i="129" s="1"/>
  <c r="CK243" i="129"/>
  <c r="CQ243" i="129" s="1"/>
  <c r="BM191" i="129"/>
  <c r="BN191" i="129" s="1"/>
  <c r="BS191" i="129" s="1"/>
  <c r="BT191" i="129" s="1"/>
  <c r="BL191" i="129"/>
  <c r="BM159" i="129"/>
  <c r="BN159" i="129" s="1"/>
  <c r="BS159" i="129" s="1"/>
  <c r="BT159" i="129" s="1"/>
  <c r="BL159" i="129"/>
  <c r="BM127" i="129"/>
  <c r="BN127" i="129" s="1"/>
  <c r="BS127" i="129" s="1"/>
  <c r="BT127" i="129" s="1"/>
  <c r="BL127" i="129"/>
  <c r="BM360" i="129"/>
  <c r="BN360" i="129" s="1"/>
  <c r="BS360" i="129" s="1"/>
  <c r="BT360" i="129" s="1"/>
  <c r="BL360" i="129"/>
  <c r="EC142" i="129"/>
  <c r="ED142" i="129" s="1"/>
  <c r="EB142" i="129"/>
  <c r="CL101" i="129"/>
  <c r="CM101" i="129" s="1"/>
  <c r="CR101" i="129" s="1"/>
  <c r="CS101" i="129" s="1"/>
  <c r="FI101" i="129" s="1"/>
  <c r="CK101" i="129"/>
  <c r="CQ101" i="129" s="1"/>
  <c r="CL195" i="129"/>
  <c r="CM195" i="129" s="1"/>
  <c r="CR195" i="129" s="1"/>
  <c r="CS195" i="129" s="1"/>
  <c r="FI195" i="129" s="1"/>
  <c r="CK195" i="129"/>
  <c r="CQ195" i="129" s="1"/>
  <c r="CL163" i="129"/>
  <c r="CM163" i="129" s="1"/>
  <c r="CR163" i="129" s="1"/>
  <c r="CS163" i="129" s="1"/>
  <c r="FI163" i="129" s="1"/>
  <c r="CK163" i="129"/>
  <c r="CQ163" i="129" s="1"/>
  <c r="CL131" i="129"/>
  <c r="CM131" i="129" s="1"/>
  <c r="CR131" i="129" s="1"/>
  <c r="CS131" i="129" s="1"/>
  <c r="FI131" i="129" s="1"/>
  <c r="CK131" i="129"/>
  <c r="CQ131" i="129" s="1"/>
  <c r="AO98" i="129"/>
  <c r="FB455" i="129"/>
  <c r="FC455" i="129" s="1"/>
  <c r="FA455" i="129"/>
  <c r="BM208" i="129"/>
  <c r="BN208" i="129" s="1"/>
  <c r="BS208" i="129" s="1"/>
  <c r="BT208" i="129" s="1"/>
  <c r="BL208" i="129"/>
  <c r="BM176" i="129"/>
  <c r="BN176" i="129" s="1"/>
  <c r="BS176" i="129" s="1"/>
  <c r="BT176" i="129" s="1"/>
  <c r="BL176" i="129"/>
  <c r="BM144" i="129"/>
  <c r="BN144" i="129" s="1"/>
  <c r="BS144" i="129" s="1"/>
  <c r="BT144" i="129" s="1"/>
  <c r="BL144" i="129"/>
  <c r="CL102" i="129"/>
  <c r="CM102" i="129" s="1"/>
  <c r="CR102" i="129" s="1"/>
  <c r="CS102" i="129" s="1"/>
  <c r="FI102" i="129" s="1"/>
  <c r="CK102" i="129"/>
  <c r="CQ102" i="129" s="1"/>
  <c r="CL36" i="129"/>
  <c r="CM36" i="129" s="1"/>
  <c r="CR36" i="129" s="1"/>
  <c r="CS36" i="129" s="1"/>
  <c r="FI36" i="129" s="1"/>
  <c r="CK36" i="129"/>
  <c r="CQ36" i="129" s="1"/>
  <c r="FB209" i="129"/>
  <c r="FC209" i="129" s="1"/>
  <c r="FA209" i="129"/>
  <c r="DJ161" i="129"/>
  <c r="DK161" i="129" s="1"/>
  <c r="DI161" i="129"/>
  <c r="FZ100" i="129"/>
  <c r="GA100" i="129"/>
  <c r="GB100" i="129" s="1"/>
  <c r="EC58" i="129"/>
  <c r="ED58" i="129" s="1"/>
  <c r="EB58" i="129"/>
  <c r="CL45" i="129"/>
  <c r="CM45" i="129" s="1"/>
  <c r="CR45" i="129" s="1"/>
  <c r="CS45" i="129" s="1"/>
  <c r="FI45" i="129" s="1"/>
  <c r="CK45" i="129"/>
  <c r="CQ45" i="129" s="1"/>
  <c r="AO58" i="129"/>
  <c r="AM58" i="129"/>
  <c r="GA222" i="129"/>
  <c r="GB222" i="129" s="1"/>
  <c r="FZ222" i="129"/>
  <c r="GA475" i="129"/>
  <c r="GB475" i="129" s="1"/>
  <c r="FZ475" i="129"/>
  <c r="FB422" i="129"/>
  <c r="FC422" i="129" s="1"/>
  <c r="FA422" i="129"/>
  <c r="GA447" i="129"/>
  <c r="GB447" i="129" s="1"/>
  <c r="FZ447" i="129"/>
  <c r="EC430" i="129"/>
  <c r="ED430" i="129" s="1"/>
  <c r="EB430" i="129"/>
  <c r="EB370" i="129"/>
  <c r="EC370" i="129"/>
  <c r="ED370" i="129" s="1"/>
  <c r="DJ381" i="129"/>
  <c r="DK381" i="129" s="1"/>
  <c r="DI381" i="129"/>
  <c r="CL357" i="129"/>
  <c r="CK357" i="129"/>
  <c r="CQ357" i="129" s="1"/>
  <c r="CJ19" i="129"/>
  <c r="CK19" i="129" s="1"/>
  <c r="CQ19" i="129" s="1"/>
  <c r="CL443" i="129"/>
  <c r="CM443" i="129" s="1"/>
  <c r="CR443" i="129" s="1"/>
  <c r="CS443" i="129" s="1"/>
  <c r="FI443" i="129" s="1"/>
  <c r="CK443" i="129"/>
  <c r="CQ443" i="129" s="1"/>
  <c r="FB387" i="129"/>
  <c r="FC387" i="129" s="1"/>
  <c r="FA387" i="129"/>
  <c r="GA317" i="129"/>
  <c r="GB317" i="129" s="1"/>
  <c r="FZ317" i="129"/>
  <c r="GA285" i="129"/>
  <c r="GB285" i="129" s="1"/>
  <c r="FZ285" i="129"/>
  <c r="AO478" i="129"/>
  <c r="CL319" i="129"/>
  <c r="CM319" i="129" s="1"/>
  <c r="CR319" i="129" s="1"/>
  <c r="CS319" i="129" s="1"/>
  <c r="FI319" i="129" s="1"/>
  <c r="CK319" i="129"/>
  <c r="CQ319" i="129" s="1"/>
  <c r="CL287" i="129"/>
  <c r="CM287" i="129" s="1"/>
  <c r="CR287" i="129" s="1"/>
  <c r="CS287" i="129" s="1"/>
  <c r="FI287" i="129" s="1"/>
  <c r="CK287" i="129"/>
  <c r="CQ287" i="129" s="1"/>
  <c r="BM368" i="129"/>
  <c r="BN368" i="129" s="1"/>
  <c r="BS368" i="129" s="1"/>
  <c r="BT368" i="129" s="1"/>
  <c r="BL368" i="129"/>
  <c r="AO308" i="129"/>
  <c r="AS308" i="129"/>
  <c r="AT308" i="129" s="1"/>
  <c r="AU308" i="129" s="1"/>
  <c r="AO276" i="129"/>
  <c r="BM328" i="129"/>
  <c r="BN328" i="129" s="1"/>
  <c r="BS328" i="129" s="1"/>
  <c r="BT328" i="129" s="1"/>
  <c r="BL328" i="129"/>
  <c r="BM296" i="129"/>
  <c r="BN296" i="129" s="1"/>
  <c r="BS296" i="129" s="1"/>
  <c r="BT296" i="129" s="1"/>
  <c r="BL296" i="129"/>
  <c r="CL463" i="129"/>
  <c r="CM463" i="129" s="1"/>
  <c r="CR463" i="129" s="1"/>
  <c r="CS463" i="129" s="1"/>
  <c r="FI463" i="129" s="1"/>
  <c r="CK463" i="129"/>
  <c r="CQ463" i="129" s="1"/>
  <c r="EC301" i="129"/>
  <c r="ED301" i="129" s="1"/>
  <c r="EB301" i="129"/>
  <c r="FB285" i="129"/>
  <c r="FC285" i="129" s="1"/>
  <c r="FA285" i="129"/>
  <c r="BM241" i="129"/>
  <c r="BN241" i="129" s="1"/>
  <c r="BS241" i="129" s="1"/>
  <c r="BT241" i="129" s="1"/>
  <c r="BL241" i="129"/>
  <c r="EC387" i="129"/>
  <c r="ED387" i="129" s="1"/>
  <c r="EB387" i="129"/>
  <c r="EC210" i="129"/>
  <c r="ED210" i="129" s="1"/>
  <c r="EB210" i="129"/>
  <c r="FZ262" i="129"/>
  <c r="GA262" i="129"/>
  <c r="GB262" i="129" s="1"/>
  <c r="CL231" i="129"/>
  <c r="CM231" i="129" s="1"/>
  <c r="CR231" i="129" s="1"/>
  <c r="CS231" i="129" s="1"/>
  <c r="FI231" i="129" s="1"/>
  <c r="CK231" i="129"/>
  <c r="CQ231" i="129" s="1"/>
  <c r="CL312" i="129"/>
  <c r="CM312" i="129" s="1"/>
  <c r="CR312" i="129" s="1"/>
  <c r="CS312" i="129" s="1"/>
  <c r="FI312" i="129" s="1"/>
  <c r="CK312" i="129"/>
  <c r="CQ312" i="129" s="1"/>
  <c r="AO230" i="129"/>
  <c r="CL257" i="129"/>
  <c r="CM257" i="129" s="1"/>
  <c r="CR257" i="129" s="1"/>
  <c r="CS257" i="129" s="1"/>
  <c r="FI257" i="129" s="1"/>
  <c r="CK257" i="129"/>
  <c r="CQ257" i="129" s="1"/>
  <c r="GA197" i="129"/>
  <c r="GB197" i="129" s="1"/>
  <c r="FZ197" i="129"/>
  <c r="EC156" i="129"/>
  <c r="ED156" i="129" s="1"/>
  <c r="EB156" i="129"/>
  <c r="FA108" i="129"/>
  <c r="FB108" i="129"/>
  <c r="FC108" i="129" s="1"/>
  <c r="AO295" i="129"/>
  <c r="FB202" i="129"/>
  <c r="FC202" i="129" s="1"/>
  <c r="FA202" i="129"/>
  <c r="FB170" i="129"/>
  <c r="FC170" i="129" s="1"/>
  <c r="FH170" i="129" s="1"/>
  <c r="FA170" i="129"/>
  <c r="DI105" i="129"/>
  <c r="DJ105" i="129"/>
  <c r="DK105" i="129" s="1"/>
  <c r="DJ300" i="129"/>
  <c r="DK300" i="129" s="1"/>
  <c r="DI300" i="129"/>
  <c r="BM226" i="129"/>
  <c r="BN226" i="129" s="1"/>
  <c r="BS226" i="129" s="1"/>
  <c r="BT226" i="129" s="1"/>
  <c r="BL226" i="129"/>
  <c r="GA150" i="129"/>
  <c r="GB150" i="129" s="1"/>
  <c r="FZ150" i="129"/>
  <c r="GF150" i="129" s="1"/>
  <c r="AO117" i="129"/>
  <c r="BM227" i="129"/>
  <c r="BN227" i="129" s="1"/>
  <c r="BS227" i="129" s="1"/>
  <c r="BT227" i="129" s="1"/>
  <c r="BL227" i="129"/>
  <c r="EC157" i="129"/>
  <c r="ED157" i="129" s="1"/>
  <c r="EB157" i="129"/>
  <c r="FB109" i="129"/>
  <c r="FC109" i="129" s="1"/>
  <c r="FA109" i="129"/>
  <c r="GA91" i="129"/>
  <c r="GB91" i="129" s="1"/>
  <c r="FZ91" i="129"/>
  <c r="GF91" i="129" s="1"/>
  <c r="FB43" i="129"/>
  <c r="FC43" i="129" s="1"/>
  <c r="FA43" i="129"/>
  <c r="GA36" i="129"/>
  <c r="GB36" i="129" s="1"/>
  <c r="FZ36" i="129"/>
  <c r="DJ28" i="129"/>
  <c r="DI28" i="129"/>
  <c r="DJ132" i="129"/>
  <c r="DK132" i="129" s="1"/>
  <c r="DI132" i="129"/>
  <c r="DJ127" i="129"/>
  <c r="DK127" i="129" s="1"/>
  <c r="DI127" i="129"/>
  <c r="GA26" i="129"/>
  <c r="GB26" i="129" s="1"/>
  <c r="FZ26" i="129"/>
  <c r="FB60" i="129"/>
  <c r="FC60" i="129" s="1"/>
  <c r="FA60" i="129"/>
  <c r="DJ27" i="129"/>
  <c r="DI27" i="129"/>
  <c r="FB264" i="129"/>
  <c r="FC264" i="129" s="1"/>
  <c r="FA264" i="129"/>
  <c r="AO189" i="129"/>
  <c r="AO157" i="129"/>
  <c r="FZ92" i="129"/>
  <c r="GA92" i="129"/>
  <c r="GB92" i="129" s="1"/>
  <c r="FZ500" i="129"/>
  <c r="GF500" i="129" s="1"/>
  <c r="GA500" i="129"/>
  <c r="GB500" i="129" s="1"/>
  <c r="DJ406" i="129"/>
  <c r="DK406" i="129" s="1"/>
  <c r="DI406" i="129"/>
  <c r="FB442" i="129"/>
  <c r="FC442" i="129" s="1"/>
  <c r="FA442" i="129"/>
  <c r="GA359" i="129"/>
  <c r="GB359" i="129" s="1"/>
  <c r="GG359" i="129" s="1"/>
  <c r="GH359" i="129" s="1"/>
  <c r="FZ359" i="129"/>
  <c r="GF359" i="129" s="1"/>
  <c r="GA429" i="129"/>
  <c r="GB429" i="129" s="1"/>
  <c r="FZ429" i="129"/>
  <c r="GA345" i="129"/>
  <c r="GB345" i="129" s="1"/>
  <c r="FZ345" i="129"/>
  <c r="EB276" i="129"/>
  <c r="EC276" i="129"/>
  <c r="ED276" i="129" s="1"/>
  <c r="FB326" i="129"/>
  <c r="FC326" i="129" s="1"/>
  <c r="FA326" i="129"/>
  <c r="FB294" i="129"/>
  <c r="FC294" i="129" s="1"/>
  <c r="FA294" i="129"/>
  <c r="EC412" i="129"/>
  <c r="ED412" i="129" s="1"/>
  <c r="EB412" i="129"/>
  <c r="DJ283" i="129"/>
  <c r="DK283" i="129" s="1"/>
  <c r="DI283" i="129"/>
  <c r="EC252" i="129"/>
  <c r="ED252" i="129" s="1"/>
  <c r="EB252" i="129"/>
  <c r="EB224" i="129"/>
  <c r="EC224" i="129"/>
  <c r="ED224" i="129" s="1"/>
  <c r="FZ341" i="129"/>
  <c r="GA341" i="129"/>
  <c r="GB341" i="129" s="1"/>
  <c r="EB243" i="129"/>
  <c r="EC243" i="129"/>
  <c r="ED243" i="129" s="1"/>
  <c r="EC82" i="129"/>
  <c r="ED82" i="129" s="1"/>
  <c r="EB82" i="129"/>
  <c r="FA327" i="129"/>
  <c r="FB327" i="129"/>
  <c r="FC327" i="129" s="1"/>
  <c r="CL26" i="129"/>
  <c r="CM26" i="129" s="1"/>
  <c r="CR26" i="129" s="1"/>
  <c r="CS26" i="129" s="1"/>
  <c r="FI26" i="129" s="1"/>
  <c r="CK26" i="129"/>
  <c r="CQ26" i="129" s="1"/>
  <c r="DI55" i="129"/>
  <c r="DJ55" i="129"/>
  <c r="DK55" i="129" s="1"/>
  <c r="FB203" i="129"/>
  <c r="FC203" i="129" s="1"/>
  <c r="FA203" i="129"/>
  <c r="GA37" i="129"/>
  <c r="GB37" i="129" s="1"/>
  <c r="FZ37" i="129"/>
  <c r="FA91" i="129"/>
  <c r="FB91" i="129"/>
  <c r="FC91" i="129" s="1"/>
  <c r="FH91" i="129" s="1"/>
  <c r="DJ205" i="129"/>
  <c r="DK205" i="129" s="1"/>
  <c r="DI205" i="129"/>
  <c r="EB38" i="129"/>
  <c r="EC38" i="129"/>
  <c r="ED38" i="129" s="1"/>
  <c r="DJ316" i="129"/>
  <c r="DK316" i="129" s="1"/>
  <c r="DI316" i="129"/>
  <c r="CL27" i="129"/>
  <c r="CK27" i="129"/>
  <c r="CQ27" i="129" s="1"/>
  <c r="CJ14" i="129"/>
  <c r="CK14" i="129" s="1"/>
  <c r="CQ14" i="129" s="1"/>
  <c r="CL518" i="129"/>
  <c r="CM518" i="129" s="1"/>
  <c r="CR518" i="129" s="1"/>
  <c r="CS518" i="129" s="1"/>
  <c r="FI518" i="129" s="1"/>
  <c r="CK518" i="129"/>
  <c r="CQ518" i="129" s="1"/>
  <c r="CL486" i="129"/>
  <c r="CM486" i="129" s="1"/>
  <c r="CR486" i="129" s="1"/>
  <c r="CS486" i="129" s="1"/>
  <c r="FI486" i="129" s="1"/>
  <c r="CK486" i="129"/>
  <c r="CQ486" i="129" s="1"/>
  <c r="BM527" i="129"/>
  <c r="BN527" i="129" s="1"/>
  <c r="BS527" i="129" s="1"/>
  <c r="BT527" i="129" s="1"/>
  <c r="BL527" i="129"/>
  <c r="AO487" i="129"/>
  <c r="AO534" i="129"/>
  <c r="GA497" i="129"/>
  <c r="GB497" i="129" s="1"/>
  <c r="FZ497" i="129"/>
  <c r="DI466" i="129"/>
  <c r="DJ466" i="129"/>
  <c r="DK466" i="129" s="1"/>
  <c r="EC498" i="129"/>
  <c r="ED498" i="129" s="1"/>
  <c r="EB498" i="129"/>
  <c r="CL538" i="129"/>
  <c r="CM538" i="129" s="1"/>
  <c r="CR538" i="129" s="1"/>
  <c r="CS538" i="129" s="1"/>
  <c r="FI538" i="129" s="1"/>
  <c r="CK538" i="129"/>
  <c r="CQ538" i="129" s="1"/>
  <c r="FB488" i="129"/>
  <c r="FC488" i="129" s="1"/>
  <c r="FH488" i="129" s="1"/>
  <c r="FA488" i="129"/>
  <c r="BM444" i="129"/>
  <c r="BN444" i="129" s="1"/>
  <c r="BS444" i="129" s="1"/>
  <c r="BT444" i="129" s="1"/>
  <c r="BL444" i="129"/>
  <c r="FA412" i="129"/>
  <c r="FB412" i="129"/>
  <c r="FC412" i="129" s="1"/>
  <c r="AO410" i="129"/>
  <c r="BM420" i="129"/>
  <c r="BN420" i="129" s="1"/>
  <c r="BS420" i="129" s="1"/>
  <c r="BT420" i="129" s="1"/>
  <c r="BL420" i="129"/>
  <c r="EC407" i="129"/>
  <c r="ED407" i="129" s="1"/>
  <c r="EB407" i="129"/>
  <c r="CL422" i="129"/>
  <c r="CM422" i="129" s="1"/>
  <c r="CR422" i="129" s="1"/>
  <c r="CS422" i="129" s="1"/>
  <c r="FI422" i="129" s="1"/>
  <c r="CK422" i="129"/>
  <c r="CQ422" i="129" s="1"/>
  <c r="AO508" i="129"/>
  <c r="AO429" i="129"/>
  <c r="EC529" i="129"/>
  <c r="ED529" i="129" s="1"/>
  <c r="EB529" i="129"/>
  <c r="DJ376" i="129"/>
  <c r="DK376" i="129" s="1"/>
  <c r="DI376" i="129"/>
  <c r="GA393" i="129"/>
  <c r="GB393" i="129" s="1"/>
  <c r="FZ393" i="129"/>
  <c r="AO518" i="129"/>
  <c r="BM359" i="129"/>
  <c r="BN359" i="129" s="1"/>
  <c r="BS359" i="129" s="1"/>
  <c r="BT359" i="129" s="1"/>
  <c r="BL359" i="129"/>
  <c r="EC333" i="129"/>
  <c r="ED333" i="129" s="1"/>
  <c r="EB333" i="129"/>
  <c r="DJ379" i="129"/>
  <c r="DK379" i="129" s="1"/>
  <c r="DI379" i="129"/>
  <c r="DI346" i="129"/>
  <c r="DJ346" i="129"/>
  <c r="DK346" i="129" s="1"/>
  <c r="FZ396" i="129"/>
  <c r="GA396" i="129"/>
  <c r="GB396" i="129" s="1"/>
  <c r="FB311" i="129"/>
  <c r="FC311" i="129" s="1"/>
  <c r="FH311" i="129" s="1"/>
  <c r="FA311" i="129"/>
  <c r="EC200" i="129"/>
  <c r="ED200" i="129" s="1"/>
  <c r="EB200" i="129"/>
  <c r="FB160" i="129"/>
  <c r="FC160" i="129" s="1"/>
  <c r="FA160" i="129"/>
  <c r="FB128" i="129"/>
  <c r="FC128" i="129" s="1"/>
  <c r="FA128" i="129"/>
  <c r="DJ95" i="129"/>
  <c r="DK95" i="129" s="1"/>
  <c r="DI95" i="129"/>
  <c r="FA323" i="129"/>
  <c r="FB323" i="129"/>
  <c r="FC323" i="129" s="1"/>
  <c r="GA204" i="129"/>
  <c r="GB204" i="129" s="1"/>
  <c r="FZ204" i="129"/>
  <c r="FZ140" i="129"/>
  <c r="GA140" i="129"/>
  <c r="GB140" i="129" s="1"/>
  <c r="GG140" i="129" s="1"/>
  <c r="GH140" i="129" s="1"/>
  <c r="EC201" i="129"/>
  <c r="ED201" i="129" s="1"/>
  <c r="EB201" i="129"/>
  <c r="DJ26" i="129"/>
  <c r="DK26" i="129" s="1"/>
  <c r="DI26" i="129"/>
  <c r="FB26" i="129"/>
  <c r="FC26" i="129" s="1"/>
  <c r="FA26" i="129"/>
  <c r="CL62" i="129"/>
  <c r="CM62" i="129" s="1"/>
  <c r="CR62" i="129" s="1"/>
  <c r="CS62" i="129" s="1"/>
  <c r="FI62" i="129" s="1"/>
  <c r="CK62" i="129"/>
  <c r="CQ62" i="129" s="1"/>
  <c r="EC217" i="129"/>
  <c r="ED217" i="129" s="1"/>
  <c r="EB217" i="129"/>
  <c r="AO179" i="129"/>
  <c r="AO147" i="129"/>
  <c r="FB159" i="129"/>
  <c r="FC159" i="129" s="1"/>
  <c r="FA159" i="129"/>
  <c r="BM99" i="129"/>
  <c r="BN99" i="129" s="1"/>
  <c r="BS99" i="129" s="1"/>
  <c r="BT99" i="129" s="1"/>
  <c r="BL99" i="129"/>
  <c r="BM73" i="129"/>
  <c r="BN73" i="129" s="1"/>
  <c r="BS73" i="129" s="1"/>
  <c r="BT73" i="129" s="1"/>
  <c r="BL73" i="129"/>
  <c r="EC475" i="129"/>
  <c r="ED475" i="129" s="1"/>
  <c r="EB475" i="129"/>
  <c r="FB517" i="129"/>
  <c r="FC517" i="129" s="1"/>
  <c r="FA517" i="129"/>
  <c r="FB469" i="129"/>
  <c r="FC469" i="129" s="1"/>
  <c r="FA469" i="129"/>
  <c r="FB524" i="129"/>
  <c r="FC524" i="129" s="1"/>
  <c r="FA524" i="129"/>
  <c r="DJ513" i="129"/>
  <c r="DK513" i="129" s="1"/>
  <c r="DI513" i="129"/>
  <c r="GA442" i="129"/>
  <c r="GB442" i="129" s="1"/>
  <c r="FZ442" i="129"/>
  <c r="GA426" i="129"/>
  <c r="GB426" i="129" s="1"/>
  <c r="FZ426" i="129"/>
  <c r="GA433" i="129"/>
  <c r="GB433" i="129" s="1"/>
  <c r="GG433" i="129" s="1"/>
  <c r="GH433" i="129" s="1"/>
  <c r="FZ433" i="129"/>
  <c r="GF433" i="129" s="1"/>
  <c r="BM492" i="129"/>
  <c r="BN492" i="129" s="1"/>
  <c r="BS492" i="129" s="1"/>
  <c r="BT492" i="129" s="1"/>
  <c r="BL492" i="129"/>
  <c r="CL383" i="129"/>
  <c r="CM383" i="129" s="1"/>
  <c r="CR383" i="129" s="1"/>
  <c r="CS383" i="129" s="1"/>
  <c r="FI383" i="129" s="1"/>
  <c r="CK383" i="129"/>
  <c r="CQ383" i="129" s="1"/>
  <c r="AO457" i="129"/>
  <c r="AO378" i="129"/>
  <c r="AO345" i="129"/>
  <c r="BM396" i="129"/>
  <c r="BN396" i="129" s="1"/>
  <c r="BS396" i="129" s="1"/>
  <c r="BT396" i="129" s="1"/>
  <c r="BL396" i="129"/>
  <c r="AO364" i="129"/>
  <c r="FB348" i="129"/>
  <c r="FC348" i="129" s="1"/>
  <c r="FA348" i="129"/>
  <c r="BM307" i="129"/>
  <c r="BN307" i="129" s="1"/>
  <c r="BS307" i="129" s="1"/>
  <c r="BT307" i="129" s="1"/>
  <c r="BL307" i="129"/>
  <c r="BM275" i="129"/>
  <c r="BN275" i="129" s="1"/>
  <c r="BS275" i="129" s="1"/>
  <c r="BT275" i="129" s="1"/>
  <c r="BL275" i="129"/>
  <c r="EC304" i="129"/>
  <c r="ED304" i="129" s="1"/>
  <c r="EB304" i="129"/>
  <c r="EC373" i="129"/>
  <c r="ED373" i="129" s="1"/>
  <c r="EB373" i="129"/>
  <c r="FB308" i="129"/>
  <c r="FC308" i="129" s="1"/>
  <c r="FA308" i="129"/>
  <c r="FB276" i="129"/>
  <c r="FC276" i="129" s="1"/>
  <c r="FH276" i="129" s="1"/>
  <c r="FA276" i="129"/>
  <c r="AO510" i="129"/>
  <c r="GA316" i="129"/>
  <c r="GB316" i="129" s="1"/>
  <c r="FZ316" i="129"/>
  <c r="FB229" i="129"/>
  <c r="FC229" i="129" s="1"/>
  <c r="FA229" i="129"/>
  <c r="AO305" i="129"/>
  <c r="AO225" i="129"/>
  <c r="CL294" i="129"/>
  <c r="CM294" i="129" s="1"/>
  <c r="CR294" i="129" s="1"/>
  <c r="CS294" i="129" s="1"/>
  <c r="FI294" i="129" s="1"/>
  <c r="CK294" i="129"/>
  <c r="CQ294" i="129" s="1"/>
  <c r="AO242" i="129"/>
  <c r="BM252" i="129"/>
  <c r="BN252" i="129" s="1"/>
  <c r="BS252" i="129" s="1"/>
  <c r="BT252" i="129" s="1"/>
  <c r="BL252" i="129"/>
  <c r="FA220" i="129"/>
  <c r="FB220" i="129"/>
  <c r="FC220" i="129" s="1"/>
  <c r="FB271" i="129"/>
  <c r="FC271" i="129" s="1"/>
  <c r="FA271" i="129"/>
  <c r="DJ219" i="129"/>
  <c r="DK219" i="129" s="1"/>
  <c r="DI219" i="129"/>
  <c r="CL235" i="129"/>
  <c r="CM235" i="129" s="1"/>
  <c r="CR235" i="129" s="1"/>
  <c r="CS235" i="129" s="1"/>
  <c r="FI235" i="129" s="1"/>
  <c r="CK235" i="129"/>
  <c r="CQ235" i="129" s="1"/>
  <c r="BM187" i="129"/>
  <c r="BN187" i="129" s="1"/>
  <c r="BS187" i="129" s="1"/>
  <c r="BT187" i="129" s="1"/>
  <c r="BL187" i="129"/>
  <c r="BM155" i="129"/>
  <c r="BN155" i="129" s="1"/>
  <c r="BS155" i="129" s="1"/>
  <c r="BT155" i="129" s="1"/>
  <c r="BL155" i="129"/>
  <c r="DJ119" i="129"/>
  <c r="DK119" i="129" s="1"/>
  <c r="DI119" i="129"/>
  <c r="EB134" i="129"/>
  <c r="EC134" i="129"/>
  <c r="ED134" i="129" s="1"/>
  <c r="CL97" i="129"/>
  <c r="CM97" i="129" s="1"/>
  <c r="CR97" i="129" s="1"/>
  <c r="CS97" i="129" s="1"/>
  <c r="FI97" i="129" s="1"/>
  <c r="CK97" i="129"/>
  <c r="CQ97" i="129" s="1"/>
  <c r="DJ246" i="129"/>
  <c r="DK246" i="129" s="1"/>
  <c r="DI246" i="129"/>
  <c r="CL191" i="129"/>
  <c r="CM191" i="129" s="1"/>
  <c r="CR191" i="129" s="1"/>
  <c r="CS191" i="129" s="1"/>
  <c r="FI191" i="129" s="1"/>
  <c r="CK191" i="129"/>
  <c r="CQ191" i="129" s="1"/>
  <c r="CL159" i="129"/>
  <c r="CM159" i="129" s="1"/>
  <c r="CR159" i="129" s="1"/>
  <c r="CS159" i="129" s="1"/>
  <c r="FI159" i="129" s="1"/>
  <c r="CK159" i="129"/>
  <c r="CQ159" i="129" s="1"/>
  <c r="CL127" i="129"/>
  <c r="CM127" i="129" s="1"/>
  <c r="CR127" i="129" s="1"/>
  <c r="CS127" i="129" s="1"/>
  <c r="FI127" i="129" s="1"/>
  <c r="CK127" i="129"/>
  <c r="CQ127" i="129" s="1"/>
  <c r="AO94" i="129"/>
  <c r="DJ304" i="129"/>
  <c r="DK304" i="129" s="1"/>
  <c r="DI304" i="129"/>
  <c r="BM204" i="129"/>
  <c r="BN204" i="129" s="1"/>
  <c r="BS204" i="129" s="1"/>
  <c r="BT204" i="129" s="1"/>
  <c r="BL204" i="129"/>
  <c r="BM172" i="129"/>
  <c r="BN172" i="129" s="1"/>
  <c r="BS172" i="129" s="1"/>
  <c r="BT172" i="129" s="1"/>
  <c r="BL172" i="129"/>
  <c r="BM140" i="129"/>
  <c r="BN140" i="129" s="1"/>
  <c r="BS140" i="129" s="1"/>
  <c r="BT140" i="129" s="1"/>
  <c r="BL140" i="129"/>
  <c r="EC135" i="129"/>
  <c r="ED135" i="129" s="1"/>
  <c r="EB135" i="129"/>
  <c r="CL98" i="129"/>
  <c r="CM98" i="129" s="1"/>
  <c r="CR98" i="129" s="1"/>
  <c r="CS98" i="129" s="1"/>
  <c r="FI98" i="129" s="1"/>
  <c r="CK98" i="129"/>
  <c r="CQ98" i="129" s="1"/>
  <c r="EB66" i="129"/>
  <c r="EC66" i="129"/>
  <c r="ED66" i="129" s="1"/>
  <c r="CL32" i="129"/>
  <c r="CM32" i="129" s="1"/>
  <c r="CR32" i="129" s="1"/>
  <c r="CS32" i="129" s="1"/>
  <c r="FI32" i="129" s="1"/>
  <c r="CK32" i="129"/>
  <c r="CQ32" i="129" s="1"/>
  <c r="AO46" i="129"/>
  <c r="AM46" i="129"/>
  <c r="FB195" i="129"/>
  <c r="FC195" i="129" s="1"/>
  <c r="FA195" i="129"/>
  <c r="DI158" i="129"/>
  <c r="DJ158" i="129"/>
  <c r="DK158" i="129" s="1"/>
  <c r="DJ77" i="129"/>
  <c r="DK77" i="129" s="1"/>
  <c r="DI77" i="129"/>
  <c r="BM46" i="129"/>
  <c r="BN46" i="129" s="1"/>
  <c r="BS46" i="129" s="1"/>
  <c r="BT46" i="129" s="1"/>
  <c r="BL46" i="129"/>
  <c r="EC67" i="129"/>
  <c r="ED67" i="129" s="1"/>
  <c r="EB67" i="129"/>
  <c r="CL33" i="129"/>
  <c r="CM33" i="129" s="1"/>
  <c r="CR33" i="129" s="1"/>
  <c r="CS33" i="129" s="1"/>
  <c r="FI33" i="129" s="1"/>
  <c r="CK33" i="129"/>
  <c r="CQ33" i="129" s="1"/>
  <c r="GA121" i="129"/>
  <c r="GB121" i="129" s="1"/>
  <c r="FZ121" i="129"/>
  <c r="FY8" i="129"/>
  <c r="FY17" i="129"/>
  <c r="FZ17" i="129" s="1"/>
  <c r="GA23" i="129"/>
  <c r="FZ23" i="129"/>
  <c r="EC473" i="129"/>
  <c r="ED473" i="129" s="1"/>
  <c r="EB473" i="129"/>
  <c r="GA511" i="129"/>
  <c r="GB511" i="129" s="1"/>
  <c r="FZ511" i="129"/>
  <c r="EB510" i="129"/>
  <c r="EC510" i="129"/>
  <c r="ED510" i="129" s="1"/>
  <c r="FB418" i="129"/>
  <c r="FC418" i="129" s="1"/>
  <c r="FA418" i="129"/>
  <c r="GA451" i="129"/>
  <c r="GB451" i="129" s="1"/>
  <c r="FZ451" i="129"/>
  <c r="EC435" i="129"/>
  <c r="ED435" i="129" s="1"/>
  <c r="EB435" i="129"/>
  <c r="DJ538" i="129"/>
  <c r="DK538" i="129" s="1"/>
  <c r="DI538" i="129"/>
  <c r="DJ374" i="129"/>
  <c r="DK374" i="129" s="1"/>
  <c r="DI374" i="129"/>
  <c r="EC394" i="129"/>
  <c r="ED394" i="129" s="1"/>
  <c r="EB394" i="129"/>
  <c r="BM357" i="129"/>
  <c r="BL357" i="129"/>
  <c r="BK19" i="129"/>
  <c r="BL19" i="129" s="1"/>
  <c r="FB390" i="129"/>
  <c r="FC390" i="129" s="1"/>
  <c r="FA390" i="129"/>
  <c r="CL350" i="129"/>
  <c r="CM350" i="129" s="1"/>
  <c r="CR350" i="129" s="1"/>
  <c r="CS350" i="129" s="1"/>
  <c r="FI350" i="129" s="1"/>
  <c r="CK350" i="129"/>
  <c r="CQ350" i="129" s="1"/>
  <c r="CL361" i="129"/>
  <c r="CM361" i="129" s="1"/>
  <c r="CR361" i="129" s="1"/>
  <c r="CS361" i="129" s="1"/>
  <c r="FI361" i="129" s="1"/>
  <c r="CK361" i="129"/>
  <c r="CQ361" i="129" s="1"/>
  <c r="FB466" i="129"/>
  <c r="FC466" i="129" s="1"/>
  <c r="FA466" i="129"/>
  <c r="CL370" i="129"/>
  <c r="CM370" i="129" s="1"/>
  <c r="CR370" i="129" s="1"/>
  <c r="CS370" i="129" s="1"/>
  <c r="FI370" i="129" s="1"/>
  <c r="CK370" i="129"/>
  <c r="CQ370" i="129" s="1"/>
  <c r="GA313" i="129"/>
  <c r="GB313" i="129" s="1"/>
  <c r="FZ313" i="129"/>
  <c r="GA281" i="129"/>
  <c r="GB281" i="129" s="1"/>
  <c r="FZ281" i="129"/>
  <c r="GA431" i="129"/>
  <c r="GB431" i="129" s="1"/>
  <c r="FZ431" i="129"/>
  <c r="GF431" i="129" s="1"/>
  <c r="CL315" i="129"/>
  <c r="CM315" i="129" s="1"/>
  <c r="CR315" i="129" s="1"/>
  <c r="CS315" i="129" s="1"/>
  <c r="FI315" i="129" s="1"/>
  <c r="CK315" i="129"/>
  <c r="CQ315" i="129" s="1"/>
  <c r="CL283" i="129"/>
  <c r="CM283" i="129" s="1"/>
  <c r="CR283" i="129" s="1"/>
  <c r="CS283" i="129" s="1"/>
  <c r="FI283" i="129" s="1"/>
  <c r="CK283" i="129"/>
  <c r="CQ283" i="129" s="1"/>
  <c r="CL351" i="129"/>
  <c r="CM351" i="129" s="1"/>
  <c r="CR351" i="129" s="1"/>
  <c r="CS351" i="129" s="1"/>
  <c r="FI351" i="129" s="1"/>
  <c r="CK351" i="129"/>
  <c r="CQ351" i="129" s="1"/>
  <c r="AO304" i="129"/>
  <c r="AO272" i="129"/>
  <c r="BM324" i="129"/>
  <c r="BN324" i="129" s="1"/>
  <c r="BS324" i="129" s="1"/>
  <c r="BT324" i="129" s="1"/>
  <c r="BL324" i="129"/>
  <c r="BM292" i="129"/>
  <c r="BN292" i="129" s="1"/>
  <c r="BS292" i="129" s="1"/>
  <c r="BT292" i="129" s="1"/>
  <c r="BL292" i="129"/>
  <c r="CL384" i="129"/>
  <c r="CM384" i="129" s="1"/>
  <c r="CR384" i="129" s="1"/>
  <c r="CS384" i="129" s="1"/>
  <c r="FI384" i="129" s="1"/>
  <c r="CK384" i="129"/>
  <c r="CQ384" i="129" s="1"/>
  <c r="BM237" i="129"/>
  <c r="BN237" i="129" s="1"/>
  <c r="BS237" i="129" s="1"/>
  <c r="BT237" i="129" s="1"/>
  <c r="BL237" i="129"/>
  <c r="GA339" i="129"/>
  <c r="GB339" i="129" s="1"/>
  <c r="FZ339" i="129"/>
  <c r="GA231" i="129"/>
  <c r="GB231" i="129" s="1"/>
  <c r="FZ231" i="129"/>
  <c r="AO323" i="129"/>
  <c r="DJ249" i="129"/>
  <c r="DK249" i="129" s="1"/>
  <c r="DI249" i="129"/>
  <c r="CL396" i="129"/>
  <c r="CM396" i="129" s="1"/>
  <c r="CR396" i="129" s="1"/>
  <c r="CS396" i="129" s="1"/>
  <c r="FI396" i="129" s="1"/>
  <c r="CK396" i="129"/>
  <c r="CQ396" i="129" s="1"/>
  <c r="CL227" i="129"/>
  <c r="CM227" i="129" s="1"/>
  <c r="CR227" i="129" s="1"/>
  <c r="CS227" i="129" s="1"/>
  <c r="FI227" i="129" s="1"/>
  <c r="CK227" i="129"/>
  <c r="CQ227" i="129" s="1"/>
  <c r="CL296" i="129"/>
  <c r="CM296" i="129" s="1"/>
  <c r="CR296" i="129" s="1"/>
  <c r="CS296" i="129" s="1"/>
  <c r="FI296" i="129" s="1"/>
  <c r="CK296" i="129"/>
  <c r="CQ296" i="129" s="1"/>
  <c r="AO226" i="129"/>
  <c r="CL249" i="129"/>
  <c r="CM249" i="129" s="1"/>
  <c r="CR249" i="129" s="1"/>
  <c r="CS249" i="129" s="1"/>
  <c r="FI249" i="129" s="1"/>
  <c r="CK249" i="129"/>
  <c r="CQ249" i="129" s="1"/>
  <c r="GA193" i="129"/>
  <c r="GB193" i="129" s="1"/>
  <c r="FZ193" i="129"/>
  <c r="GA129" i="129"/>
  <c r="GB129" i="129" s="1"/>
  <c r="GG129" i="129" s="1"/>
  <c r="GH129" i="129" s="1"/>
  <c r="FZ129" i="129"/>
  <c r="GF129" i="129" s="1"/>
  <c r="BM81" i="129"/>
  <c r="BN81" i="129" s="1"/>
  <c r="BS81" i="129" s="1"/>
  <c r="BT81" i="129" s="1"/>
  <c r="BL81" i="129"/>
  <c r="EC148" i="129"/>
  <c r="ED148" i="129" s="1"/>
  <c r="EB148" i="129"/>
  <c r="FB104" i="129"/>
  <c r="FC104" i="129" s="1"/>
  <c r="FA104" i="129"/>
  <c r="FB198" i="129"/>
  <c r="FC198" i="129" s="1"/>
  <c r="FA198" i="129"/>
  <c r="DI101" i="129"/>
  <c r="DJ101" i="129"/>
  <c r="DK101" i="129" s="1"/>
  <c r="FZ146" i="129"/>
  <c r="GF146" i="129" s="1"/>
  <c r="GA146" i="129"/>
  <c r="GB146" i="129" s="1"/>
  <c r="FB113" i="129"/>
  <c r="FC113" i="129" s="1"/>
  <c r="FA113" i="129"/>
  <c r="BM212" i="129"/>
  <c r="BN212" i="129" s="1"/>
  <c r="BS212" i="129" s="1"/>
  <c r="BT212" i="129" s="1"/>
  <c r="BL212" i="129"/>
  <c r="EC149" i="129"/>
  <c r="ED149" i="129" s="1"/>
  <c r="EB149" i="129"/>
  <c r="FB105" i="129"/>
  <c r="FC105" i="129" s="1"/>
  <c r="FA105" i="129"/>
  <c r="FB79" i="129"/>
  <c r="FC79" i="129" s="1"/>
  <c r="FA79" i="129"/>
  <c r="FB39" i="129"/>
  <c r="FC39" i="129" s="1"/>
  <c r="FA39" i="129"/>
  <c r="CL266" i="129"/>
  <c r="CM266" i="129" s="1"/>
  <c r="CR266" i="129" s="1"/>
  <c r="CS266" i="129" s="1"/>
  <c r="FI266" i="129" s="1"/>
  <c r="CK266" i="129"/>
  <c r="CQ266" i="129" s="1"/>
  <c r="CL168" i="129"/>
  <c r="CM168" i="129" s="1"/>
  <c r="CR168" i="129" s="1"/>
  <c r="CS168" i="129" s="1"/>
  <c r="FI168" i="129" s="1"/>
  <c r="CK168" i="129"/>
  <c r="CQ168" i="129" s="1"/>
  <c r="BM87" i="129"/>
  <c r="BN87" i="129" s="1"/>
  <c r="BS87" i="129" s="1"/>
  <c r="BT87" i="129" s="1"/>
  <c r="BL87" i="129"/>
  <c r="DI48" i="129"/>
  <c r="DJ48" i="129"/>
  <c r="DK48" i="129" s="1"/>
  <c r="FB69" i="129"/>
  <c r="FC69" i="129" s="1"/>
  <c r="FA69" i="129"/>
  <c r="DJ90" i="129"/>
  <c r="DK90" i="129" s="1"/>
  <c r="DI90" i="129"/>
  <c r="BM27" i="129"/>
  <c r="BL27" i="129"/>
  <c r="BK14" i="129"/>
  <c r="BL14" i="129" s="1"/>
  <c r="DJ183" i="129"/>
  <c r="DK183" i="129" s="1"/>
  <c r="DI183" i="129"/>
  <c r="GA70" i="129"/>
  <c r="GA20" i="129" s="1"/>
  <c r="GB20" i="129" s="1"/>
  <c r="FY20" i="129"/>
  <c r="FZ20" i="129" s="1"/>
  <c r="GF20" i="129" s="1"/>
  <c r="GG20" i="129" s="1"/>
  <c r="GH20" i="129" s="1"/>
  <c r="AO48" i="129"/>
  <c r="AM48" i="129"/>
  <c r="DJ100" i="129"/>
  <c r="DK100" i="129" s="1"/>
  <c r="DI100" i="129"/>
  <c r="FA48" i="129"/>
  <c r="FB48" i="129"/>
  <c r="FC48" i="129" s="1"/>
  <c r="FB153" i="129"/>
  <c r="FC153" i="129" s="1"/>
  <c r="FA153" i="129"/>
  <c r="FB527" i="129"/>
  <c r="FC527" i="129" s="1"/>
  <c r="FA527" i="129"/>
  <c r="CL514" i="129"/>
  <c r="CM514" i="129" s="1"/>
  <c r="CR514" i="129" s="1"/>
  <c r="CS514" i="129" s="1"/>
  <c r="FI514" i="129" s="1"/>
  <c r="CK514" i="129"/>
  <c r="CQ514" i="129" s="1"/>
  <c r="CL482" i="129"/>
  <c r="CM482" i="129" s="1"/>
  <c r="CR482" i="129" s="1"/>
  <c r="CS482" i="129" s="1"/>
  <c r="FI482" i="129" s="1"/>
  <c r="CK482" i="129"/>
  <c r="CQ482" i="129" s="1"/>
  <c r="AO507" i="129"/>
  <c r="AO475" i="129"/>
  <c r="FZ517" i="129"/>
  <c r="GA517" i="129"/>
  <c r="GB517" i="129" s="1"/>
  <c r="EC490" i="129"/>
  <c r="ED490" i="129" s="1"/>
  <c r="EB490" i="129"/>
  <c r="FB516" i="129"/>
  <c r="FC516" i="129" s="1"/>
  <c r="FA516" i="129"/>
  <c r="DJ505" i="129"/>
  <c r="DK505" i="129" s="1"/>
  <c r="DI505" i="129"/>
  <c r="AO440" i="129"/>
  <c r="BM438" i="129"/>
  <c r="BN438" i="129" s="1"/>
  <c r="BS438" i="129" s="1"/>
  <c r="BT438" i="129" s="1"/>
  <c r="BL438" i="129"/>
  <c r="AO406" i="129"/>
  <c r="DJ450" i="129"/>
  <c r="DK450" i="129" s="1"/>
  <c r="DI450" i="129"/>
  <c r="BM408" i="129"/>
  <c r="BN408" i="129" s="1"/>
  <c r="BS408" i="129" s="1"/>
  <c r="BT408" i="129" s="1"/>
  <c r="BL408" i="129"/>
  <c r="GA449" i="129"/>
  <c r="GB449" i="129" s="1"/>
  <c r="FZ449" i="129"/>
  <c r="EB399" i="129"/>
  <c r="EC399" i="129"/>
  <c r="ED399" i="129" s="1"/>
  <c r="CL418" i="129"/>
  <c r="CM418" i="129" s="1"/>
  <c r="CR418" i="129" s="1"/>
  <c r="CS418" i="129" s="1"/>
  <c r="FI418" i="129" s="1"/>
  <c r="CK418" i="129"/>
  <c r="CQ418" i="129" s="1"/>
  <c r="AO476" i="129"/>
  <c r="AO425" i="129"/>
  <c r="BM429" i="129"/>
  <c r="BN429" i="129" s="1"/>
  <c r="BS429" i="129" s="1"/>
  <c r="BT429" i="129" s="1"/>
  <c r="BL429" i="129"/>
  <c r="DJ372" i="129"/>
  <c r="DK372" i="129" s="1"/>
  <c r="DI372" i="129"/>
  <c r="CL337" i="129"/>
  <c r="CM337" i="129" s="1"/>
  <c r="CR337" i="129" s="1"/>
  <c r="CS337" i="129" s="1"/>
  <c r="FI337" i="129" s="1"/>
  <c r="CK337" i="129"/>
  <c r="CQ337" i="129" s="1"/>
  <c r="GA389" i="129"/>
  <c r="GB389" i="129" s="1"/>
  <c r="FZ389" i="129"/>
  <c r="AO460" i="129"/>
  <c r="BM363" i="129"/>
  <c r="BN363" i="129" s="1"/>
  <c r="BS363" i="129" s="1"/>
  <c r="BT363" i="129" s="1"/>
  <c r="BL363" i="129"/>
  <c r="EC400" i="129"/>
  <c r="ED400" i="129" s="1"/>
  <c r="EB400" i="129"/>
  <c r="CL359" i="129"/>
  <c r="CM359" i="129" s="1"/>
  <c r="CR359" i="129" s="1"/>
  <c r="CS359" i="129" s="1"/>
  <c r="FI359" i="129" s="1"/>
  <c r="CK359" i="129"/>
  <c r="CQ359" i="129" s="1"/>
  <c r="DJ451" i="129"/>
  <c r="DK451" i="129" s="1"/>
  <c r="DI451" i="129"/>
  <c r="FZ376" i="129"/>
  <c r="GA376" i="129"/>
  <c r="GB376" i="129" s="1"/>
  <c r="EC402" i="129"/>
  <c r="ED402" i="129" s="1"/>
  <c r="EB402" i="129"/>
  <c r="EH402" i="129" s="1"/>
  <c r="EI402" i="129" s="1"/>
  <c r="EJ402" i="129" s="1"/>
  <c r="GA287" i="129"/>
  <c r="GB287" i="129" s="1"/>
  <c r="FZ287" i="129"/>
  <c r="GF287" i="129" s="1"/>
  <c r="EB330" i="129"/>
  <c r="EC330" i="129"/>
  <c r="ED330" i="129" s="1"/>
  <c r="EB266" i="129"/>
  <c r="EC266" i="129"/>
  <c r="ED266" i="129" s="1"/>
  <c r="CL321" i="129"/>
  <c r="CM321" i="129" s="1"/>
  <c r="CR321" i="129" s="1"/>
  <c r="CS321" i="129" s="1"/>
  <c r="FI321" i="129" s="1"/>
  <c r="CK321" i="129"/>
  <c r="CQ321" i="129" s="1"/>
  <c r="CL289" i="129"/>
  <c r="CM289" i="129" s="1"/>
  <c r="CR289" i="129" s="1"/>
  <c r="CS289" i="129" s="1"/>
  <c r="FI289" i="129" s="1"/>
  <c r="CK289" i="129"/>
  <c r="CQ289" i="129" s="1"/>
  <c r="AO310" i="129"/>
  <c r="AO278" i="129"/>
  <c r="BM330" i="129"/>
  <c r="BN330" i="129" s="1"/>
  <c r="BS330" i="129" s="1"/>
  <c r="BT330" i="129" s="1"/>
  <c r="BL330" i="129"/>
  <c r="BM298" i="129"/>
  <c r="BN298" i="129" s="1"/>
  <c r="BS298" i="129" s="1"/>
  <c r="BT298" i="129" s="1"/>
  <c r="BL298" i="129"/>
  <c r="BM266" i="129"/>
  <c r="BN266" i="129" s="1"/>
  <c r="BS266" i="129" s="1"/>
  <c r="BT266" i="129" s="1"/>
  <c r="BL266" i="129"/>
  <c r="EB305" i="129"/>
  <c r="EC305" i="129"/>
  <c r="ED305" i="129" s="1"/>
  <c r="FB293" i="129"/>
  <c r="FC293" i="129" s="1"/>
  <c r="FA293" i="129"/>
  <c r="BM243" i="129"/>
  <c r="BN243" i="129" s="1"/>
  <c r="BS243" i="129" s="1"/>
  <c r="BT243" i="129" s="1"/>
  <c r="BL243" i="129"/>
  <c r="CL210" i="129"/>
  <c r="CM210" i="129" s="1"/>
  <c r="CR210" i="129" s="1"/>
  <c r="CS210" i="129" s="1"/>
  <c r="FI210" i="129" s="1"/>
  <c r="CK210" i="129"/>
  <c r="CQ210" i="129" s="1"/>
  <c r="EB242" i="129"/>
  <c r="EC242" i="129"/>
  <c r="ED242" i="129" s="1"/>
  <c r="AO315" i="129"/>
  <c r="DJ247" i="129"/>
  <c r="DK247" i="129" s="1"/>
  <c r="DI247" i="129"/>
  <c r="CL225" i="129"/>
  <c r="CM225" i="129" s="1"/>
  <c r="CR225" i="129" s="1"/>
  <c r="CS225" i="129" s="1"/>
  <c r="FI225" i="129" s="1"/>
  <c r="CK225" i="129"/>
  <c r="CQ225" i="129" s="1"/>
  <c r="CL288" i="129"/>
  <c r="CM288" i="129" s="1"/>
  <c r="CR288" i="129" s="1"/>
  <c r="CS288" i="129" s="1"/>
  <c r="FI288" i="129" s="1"/>
  <c r="CK288" i="129"/>
  <c r="CQ288" i="129" s="1"/>
  <c r="AO224" i="129"/>
  <c r="CL245" i="129"/>
  <c r="CM245" i="129" s="1"/>
  <c r="CR245" i="129" s="1"/>
  <c r="CS245" i="129" s="1"/>
  <c r="FI245" i="129" s="1"/>
  <c r="CK245" i="129"/>
  <c r="CQ245" i="129" s="1"/>
  <c r="GA159" i="129"/>
  <c r="GB159" i="129" s="1"/>
  <c r="FZ159" i="129"/>
  <c r="BM79" i="129"/>
  <c r="BN79" i="129" s="1"/>
  <c r="BS79" i="129" s="1"/>
  <c r="BT79" i="129" s="1"/>
  <c r="BL79" i="129"/>
  <c r="EC144" i="129"/>
  <c r="ED144" i="129" s="1"/>
  <c r="EB144" i="129"/>
  <c r="FA102" i="129"/>
  <c r="FB102" i="129"/>
  <c r="FC102" i="129" s="1"/>
  <c r="FB196" i="129"/>
  <c r="FC196" i="129" s="1"/>
  <c r="FA196" i="129"/>
  <c r="FB164" i="129"/>
  <c r="FC164" i="129" s="1"/>
  <c r="FA164" i="129"/>
  <c r="DJ99" i="129"/>
  <c r="DK99" i="129" s="1"/>
  <c r="DI99" i="129"/>
  <c r="GA208" i="129"/>
  <c r="GB208" i="129" s="1"/>
  <c r="FZ208" i="129"/>
  <c r="GA176" i="129"/>
  <c r="GB176" i="129" s="1"/>
  <c r="GG176" i="129" s="1"/>
  <c r="GH176" i="129" s="1"/>
  <c r="FZ176" i="129"/>
  <c r="GF176" i="129" s="1"/>
  <c r="EC109" i="129"/>
  <c r="ED109" i="129" s="1"/>
  <c r="EB109" i="129"/>
  <c r="EB145" i="129"/>
  <c r="EC145" i="129"/>
  <c r="ED145" i="129" s="1"/>
  <c r="FB103" i="129"/>
  <c r="FC103" i="129" s="1"/>
  <c r="FA103" i="129"/>
  <c r="EB76" i="129"/>
  <c r="EC76" i="129"/>
  <c r="ED76" i="129" s="1"/>
  <c r="FB37" i="129"/>
  <c r="FC37" i="129" s="1"/>
  <c r="FA37" i="129"/>
  <c r="FA258" i="129"/>
  <c r="FB258" i="129"/>
  <c r="FC258" i="129" s="1"/>
  <c r="CL164" i="129"/>
  <c r="CM164" i="129" s="1"/>
  <c r="CR164" i="129" s="1"/>
  <c r="CS164" i="129" s="1"/>
  <c r="FI164" i="129" s="1"/>
  <c r="CK164" i="129"/>
  <c r="CQ164" i="129" s="1"/>
  <c r="FB78" i="129"/>
  <c r="FC78" i="129" s="1"/>
  <c r="FA78" i="129"/>
  <c r="DJ46" i="129"/>
  <c r="DK46" i="129" s="1"/>
  <c r="DI46" i="129"/>
  <c r="CL64" i="129"/>
  <c r="CM64" i="129" s="1"/>
  <c r="CR64" i="129" s="1"/>
  <c r="CS64" i="129" s="1"/>
  <c r="FI64" i="129" s="1"/>
  <c r="CK64" i="129"/>
  <c r="CQ64" i="129" s="1"/>
  <c r="FA241" i="129"/>
  <c r="FB241" i="129"/>
  <c r="FC241" i="129" s="1"/>
  <c r="DJ168" i="129"/>
  <c r="DK168" i="129" s="1"/>
  <c r="DI168" i="129"/>
  <c r="BM49" i="129"/>
  <c r="BN49" i="129" s="1"/>
  <c r="BS49" i="129" s="1"/>
  <c r="BT49" i="129" s="1"/>
  <c r="BL49" i="129"/>
  <c r="FB259" i="129"/>
  <c r="FC259" i="129" s="1"/>
  <c r="FA259" i="129"/>
  <c r="DJ163" i="129"/>
  <c r="DK163" i="129" s="1"/>
  <c r="DI163" i="129"/>
  <c r="GA101" i="129"/>
  <c r="GB101" i="129" s="1"/>
  <c r="FZ101" i="129"/>
  <c r="EB60" i="129"/>
  <c r="EC60" i="129"/>
  <c r="ED60" i="129" s="1"/>
  <c r="DI31" i="129"/>
  <c r="DJ31" i="129"/>
  <c r="DK31" i="129" s="1"/>
  <c r="DJ96" i="129"/>
  <c r="DK96" i="129" s="1"/>
  <c r="DI96" i="129"/>
  <c r="FB46" i="129"/>
  <c r="FC46" i="129" s="1"/>
  <c r="FA46" i="129"/>
  <c r="AO60" i="129"/>
  <c r="AM60" i="129"/>
  <c r="FA233" i="129"/>
  <c r="FB233" i="129"/>
  <c r="FC233" i="129" s="1"/>
  <c r="AO199" i="129"/>
  <c r="AO167" i="129"/>
  <c r="AO135" i="129"/>
  <c r="BM105" i="129"/>
  <c r="BN105" i="129" s="1"/>
  <c r="BS105" i="129" s="1"/>
  <c r="BT105" i="129" s="1"/>
  <c r="BL105" i="129"/>
  <c r="EC27" i="129"/>
  <c r="EC14" i="129" s="1"/>
  <c r="ED14" i="129" s="1"/>
  <c r="EB27" i="129"/>
  <c r="EC499" i="129"/>
  <c r="ED499" i="129" s="1"/>
  <c r="EB499" i="129"/>
  <c r="AO529" i="129"/>
  <c r="DJ490" i="129"/>
  <c r="DK490" i="129" s="1"/>
  <c r="DI490" i="129"/>
  <c r="BM517" i="129"/>
  <c r="BN517" i="129" s="1"/>
  <c r="BS517" i="129" s="1"/>
  <c r="BT517" i="129" s="1"/>
  <c r="BL517" i="129"/>
  <c r="BM469" i="129"/>
  <c r="BN469" i="129" s="1"/>
  <c r="BS469" i="129" s="1"/>
  <c r="BT469" i="129" s="1"/>
  <c r="BL469" i="129"/>
  <c r="EB504" i="129"/>
  <c r="EC504" i="129"/>
  <c r="ED504" i="129" s="1"/>
  <c r="AO532" i="129"/>
  <c r="CL499" i="129"/>
  <c r="CM499" i="129" s="1"/>
  <c r="CR499" i="129" s="1"/>
  <c r="CS499" i="129" s="1"/>
  <c r="FI499" i="129" s="1"/>
  <c r="CK499" i="129"/>
  <c r="CQ499" i="129" s="1"/>
  <c r="EC466" i="129"/>
  <c r="ED466" i="129" s="1"/>
  <c r="EB466" i="129"/>
  <c r="AO455" i="129"/>
  <c r="CL423" i="129"/>
  <c r="CM423" i="129" s="1"/>
  <c r="CR423" i="129" s="1"/>
  <c r="CS423" i="129" s="1"/>
  <c r="FI423" i="129" s="1"/>
  <c r="CK423" i="129"/>
  <c r="CQ423" i="129" s="1"/>
  <c r="DJ507" i="129"/>
  <c r="DK507" i="129" s="1"/>
  <c r="DI507" i="129"/>
  <c r="FB425" i="129"/>
  <c r="FC425" i="129" s="1"/>
  <c r="FA425" i="129"/>
  <c r="DJ432" i="129"/>
  <c r="DK432" i="129" s="1"/>
  <c r="GG432" i="129" s="1"/>
  <c r="GH432" i="129" s="1"/>
  <c r="DI432" i="129"/>
  <c r="DJ400" i="129"/>
  <c r="DK400" i="129" s="1"/>
  <c r="DI400" i="129"/>
  <c r="AO379" i="129"/>
  <c r="FB336" i="129"/>
  <c r="FC336" i="129" s="1"/>
  <c r="FA336" i="129"/>
  <c r="BM381" i="129"/>
  <c r="BN381" i="129" s="1"/>
  <c r="BS381" i="129" s="1"/>
  <c r="BT381" i="129" s="1"/>
  <c r="BL381" i="129"/>
  <c r="FA350" i="129"/>
  <c r="FB350" i="129"/>
  <c r="FC350" i="129" s="1"/>
  <c r="EC280" i="129"/>
  <c r="ED280" i="129" s="1"/>
  <c r="EB280" i="129"/>
  <c r="FB320" i="129"/>
  <c r="FC320" i="129" s="1"/>
  <c r="FA320" i="129"/>
  <c r="GA328" i="129"/>
  <c r="GB328" i="129" s="1"/>
  <c r="FZ328" i="129"/>
  <c r="GA241" i="129"/>
  <c r="GB241" i="129" s="1"/>
  <c r="FZ241" i="129"/>
  <c r="EB240" i="129"/>
  <c r="EC240" i="129"/>
  <c r="ED240" i="129" s="1"/>
  <c r="FB216" i="129"/>
  <c r="FC216" i="129" s="1"/>
  <c r="FA216" i="129"/>
  <c r="EB263" i="129"/>
  <c r="EC263" i="129"/>
  <c r="ED263" i="129" s="1"/>
  <c r="EC219" i="129"/>
  <c r="ED219" i="129" s="1"/>
  <c r="EB219" i="129"/>
  <c r="EC190" i="129"/>
  <c r="ED190" i="129" s="1"/>
  <c r="EB190" i="129"/>
  <c r="EC126" i="129"/>
  <c r="ED126" i="129" s="1"/>
  <c r="EB126" i="129"/>
  <c r="EC191" i="129"/>
  <c r="ED191" i="129" s="1"/>
  <c r="EB191" i="129"/>
  <c r="GA223" i="129"/>
  <c r="GB223" i="129" s="1"/>
  <c r="FZ223" i="129"/>
  <c r="FB254" i="129"/>
  <c r="FC254" i="129" s="1"/>
  <c r="FA254" i="129"/>
  <c r="CL162" i="129"/>
  <c r="CM162" i="129" s="1"/>
  <c r="CR162" i="129" s="1"/>
  <c r="CS162" i="129" s="1"/>
  <c r="FI162" i="129" s="1"/>
  <c r="CK162" i="129"/>
  <c r="CQ162" i="129" s="1"/>
  <c r="CL77" i="129"/>
  <c r="CM77" i="129" s="1"/>
  <c r="CR77" i="129" s="1"/>
  <c r="CS77" i="129" s="1"/>
  <c r="FI77" i="129" s="1"/>
  <c r="CK77" i="129"/>
  <c r="CQ77" i="129" s="1"/>
  <c r="AO45" i="129"/>
  <c r="AM45" i="129"/>
  <c r="DJ59" i="129"/>
  <c r="DK59" i="129" s="1"/>
  <c r="DI59" i="129"/>
  <c r="DI166" i="129"/>
  <c r="DJ166" i="129"/>
  <c r="DK166" i="129" s="1"/>
  <c r="AO85" i="129"/>
  <c r="FZ47" i="129"/>
  <c r="GA47" i="129"/>
  <c r="GB47" i="129" s="1"/>
  <c r="GG47" i="129" s="1"/>
  <c r="GH47" i="129" s="1"/>
  <c r="AO52" i="129"/>
  <c r="AM52" i="129"/>
  <c r="FB255" i="129"/>
  <c r="FC255" i="129" s="1"/>
  <c r="FA255" i="129"/>
  <c r="BM58" i="129"/>
  <c r="BN58" i="129" s="1"/>
  <c r="BS58" i="129" s="1"/>
  <c r="BT58" i="129" s="1"/>
  <c r="BL58" i="129"/>
  <c r="EC75" i="129"/>
  <c r="ED75" i="129" s="1"/>
  <c r="EB75" i="129"/>
  <c r="AO198" i="129"/>
  <c r="AO166" i="129"/>
  <c r="AO134" i="129"/>
  <c r="BM89" i="129"/>
  <c r="BN89" i="129" s="1"/>
  <c r="BS89" i="129" s="1"/>
  <c r="BT89" i="129" s="1"/>
  <c r="BL89" i="129"/>
  <c r="FB181" i="129"/>
  <c r="FC181" i="129" s="1"/>
  <c r="FA181" i="129"/>
  <c r="FB139" i="129"/>
  <c r="FC139" i="129" s="1"/>
  <c r="FA139" i="129"/>
  <c r="EB513" i="129"/>
  <c r="EC513" i="129"/>
  <c r="ED513" i="129" s="1"/>
  <c r="FB538" i="129"/>
  <c r="FC538" i="129" s="1"/>
  <c r="FA538" i="129"/>
  <c r="CL488" i="129"/>
  <c r="CM488" i="129" s="1"/>
  <c r="CR488" i="129" s="1"/>
  <c r="CS488" i="129" s="1"/>
  <c r="FI488" i="129" s="1"/>
  <c r="CK488" i="129"/>
  <c r="CQ488" i="129" s="1"/>
  <c r="AO538" i="129"/>
  <c r="AO497" i="129"/>
  <c r="CL464" i="129"/>
  <c r="CM464" i="129" s="1"/>
  <c r="CR464" i="129" s="1"/>
  <c r="CS464" i="129" s="1"/>
  <c r="FI464" i="129" s="1"/>
  <c r="CK464" i="129"/>
  <c r="CQ464" i="129" s="1"/>
  <c r="GA507" i="129"/>
  <c r="GB507" i="129" s="1"/>
  <c r="FZ507" i="129"/>
  <c r="CL527" i="129"/>
  <c r="CM527" i="129" s="1"/>
  <c r="CR527" i="129" s="1"/>
  <c r="CS527" i="129" s="1"/>
  <c r="FI527" i="129" s="1"/>
  <c r="CK527" i="129"/>
  <c r="CQ527" i="129" s="1"/>
  <c r="EC470" i="129"/>
  <c r="ED470" i="129" s="1"/>
  <c r="EB470" i="129"/>
  <c r="FB506" i="129"/>
  <c r="FC506" i="129" s="1"/>
  <c r="FA506" i="129"/>
  <c r="EC464" i="129"/>
  <c r="ED464" i="129" s="1"/>
  <c r="EB464" i="129"/>
  <c r="DI454" i="129"/>
  <c r="DJ454" i="129"/>
  <c r="DK454" i="129" s="1"/>
  <c r="AO504" i="129"/>
  <c r="AO428" i="129"/>
  <c r="BM526" i="129"/>
  <c r="BN526" i="129" s="1"/>
  <c r="BS526" i="129" s="1"/>
  <c r="BT526" i="129" s="1"/>
  <c r="BL526" i="129"/>
  <c r="DJ448" i="129"/>
  <c r="DK448" i="129" s="1"/>
  <c r="DI448" i="129"/>
  <c r="BM414" i="129"/>
  <c r="BN414" i="129" s="1"/>
  <c r="BS414" i="129" s="1"/>
  <c r="BT414" i="129" s="1"/>
  <c r="BL414" i="129"/>
  <c r="AO535" i="129"/>
  <c r="EC450" i="129"/>
  <c r="ED450" i="129" s="1"/>
  <c r="EB450" i="129"/>
  <c r="CL408" i="129"/>
  <c r="CM408" i="129" s="1"/>
  <c r="CR408" i="129" s="1"/>
  <c r="CS408" i="129" s="1"/>
  <c r="FI408" i="129" s="1"/>
  <c r="CK408" i="129"/>
  <c r="CQ408" i="129" s="1"/>
  <c r="BM439" i="129"/>
  <c r="BN439" i="129" s="1"/>
  <c r="BS439" i="129" s="1"/>
  <c r="BT439" i="129" s="1"/>
  <c r="BL439" i="129"/>
  <c r="AO407" i="129"/>
  <c r="DJ386" i="129"/>
  <c r="DK386" i="129" s="1"/>
  <c r="DI386" i="129"/>
  <c r="EB353" i="129"/>
  <c r="EC353" i="129"/>
  <c r="ED353" i="129" s="1"/>
  <c r="FZ371" i="129"/>
  <c r="GA371" i="129"/>
  <c r="GB371" i="129" s="1"/>
  <c r="BM340" i="129"/>
  <c r="BN340" i="129" s="1"/>
  <c r="BS340" i="129" s="1"/>
  <c r="BT340" i="129" s="1"/>
  <c r="BL340" i="129"/>
  <c r="CL452" i="129"/>
  <c r="CM452" i="129" s="1"/>
  <c r="CR452" i="129" s="1"/>
  <c r="CS452" i="129" s="1"/>
  <c r="FI452" i="129" s="1"/>
  <c r="CK452" i="129"/>
  <c r="CQ452" i="129" s="1"/>
  <c r="FB378" i="129"/>
  <c r="FC378" i="129" s="1"/>
  <c r="FA378" i="129"/>
  <c r="EC337" i="129"/>
  <c r="ED337" i="129" s="1"/>
  <c r="EB337" i="129"/>
  <c r="EH337" i="129" s="1"/>
  <c r="EI337" i="129" s="1"/>
  <c r="DJ367" i="129"/>
  <c r="DK367" i="129" s="1"/>
  <c r="DI367" i="129"/>
  <c r="EC310" i="129"/>
  <c r="ED310" i="129" s="1"/>
  <c r="EB310" i="129"/>
  <c r="EC389" i="129"/>
  <c r="ED389" i="129" s="1"/>
  <c r="EB389" i="129"/>
  <c r="EC285" i="129"/>
  <c r="ED285" i="129" s="1"/>
  <c r="EB285" i="129"/>
  <c r="FZ254" i="129"/>
  <c r="GA254" i="129"/>
  <c r="GB254" i="129" s="1"/>
  <c r="FB125" i="129"/>
  <c r="FC125" i="129" s="1"/>
  <c r="FA125" i="129"/>
  <c r="DJ324" i="129"/>
  <c r="DK324" i="129" s="1"/>
  <c r="GG324" i="129" s="1"/>
  <c r="GH324" i="129" s="1"/>
  <c r="DI324" i="129"/>
  <c r="EC204" i="129"/>
  <c r="ED204" i="129" s="1"/>
  <c r="EB204" i="129"/>
  <c r="DJ252" i="129"/>
  <c r="DK252" i="129" s="1"/>
  <c r="DI252" i="129"/>
  <c r="GA174" i="129"/>
  <c r="GB174" i="129" s="1"/>
  <c r="FZ174" i="129"/>
  <c r="FZ142" i="129"/>
  <c r="GA142" i="129"/>
  <c r="GB142" i="129" s="1"/>
  <c r="EC141" i="129"/>
  <c r="ED141" i="129" s="1"/>
  <c r="EB141" i="129"/>
  <c r="CL176" i="129"/>
  <c r="CM176" i="129" s="1"/>
  <c r="CR176" i="129" s="1"/>
  <c r="CS176" i="129" s="1"/>
  <c r="FI176" i="129" s="1"/>
  <c r="CK176" i="129"/>
  <c r="CQ176" i="129" s="1"/>
  <c r="BM95" i="129"/>
  <c r="BN95" i="129" s="1"/>
  <c r="BS95" i="129" s="1"/>
  <c r="BT95" i="129" s="1"/>
  <c r="BL95" i="129"/>
  <c r="DJ52" i="129"/>
  <c r="DK52" i="129" s="1"/>
  <c r="DI52" i="129"/>
  <c r="EC83" i="129"/>
  <c r="ED83" i="129" s="1"/>
  <c r="EB83" i="129"/>
  <c r="DJ72" i="129"/>
  <c r="DK72" i="129" s="1"/>
  <c r="DI72" i="129"/>
  <c r="DJ196" i="129"/>
  <c r="DK196" i="129" s="1"/>
  <c r="DI196" i="129"/>
  <c r="AO64" i="129"/>
  <c r="AM64" i="129"/>
  <c r="BM31" i="129"/>
  <c r="BN31" i="129" s="1"/>
  <c r="BS31" i="129" s="1"/>
  <c r="BT31" i="129" s="1"/>
  <c r="BL31" i="129"/>
  <c r="AO63" i="129"/>
  <c r="AM63" i="129"/>
  <c r="DI191" i="129"/>
  <c r="DJ191" i="129"/>
  <c r="DK191" i="129" s="1"/>
  <c r="FH191" i="129" s="1"/>
  <c r="GA74" i="129"/>
  <c r="GB74" i="129" s="1"/>
  <c r="FZ74" i="129"/>
  <c r="FB28" i="129"/>
  <c r="FA28" i="129"/>
  <c r="EZ15" i="129"/>
  <c r="FA15" i="129" s="1"/>
  <c r="FB61" i="129"/>
  <c r="FC61" i="129" s="1"/>
  <c r="FA61" i="129"/>
  <c r="CL524" i="129"/>
  <c r="CM524" i="129" s="1"/>
  <c r="CR524" i="129" s="1"/>
  <c r="CS524" i="129" s="1"/>
  <c r="FI524" i="129" s="1"/>
  <c r="CK524" i="129"/>
  <c r="CQ524" i="129" s="1"/>
  <c r="BM466" i="129"/>
  <c r="BN466" i="129" s="1"/>
  <c r="BS466" i="129" s="1"/>
  <c r="BT466" i="129" s="1"/>
  <c r="BL466" i="129"/>
  <c r="FA503" i="129"/>
  <c r="FB503" i="129"/>
  <c r="FC503" i="129" s="1"/>
  <c r="FB471" i="129"/>
  <c r="FC471" i="129" s="1"/>
  <c r="FA471" i="129"/>
  <c r="DJ496" i="129"/>
  <c r="DK496" i="129" s="1"/>
  <c r="DI496" i="129"/>
  <c r="FB463" i="129"/>
  <c r="FC463" i="129" s="1"/>
  <c r="FA463" i="129"/>
  <c r="BM507" i="129"/>
  <c r="BN507" i="129" s="1"/>
  <c r="BS507" i="129" s="1"/>
  <c r="BT507" i="129" s="1"/>
  <c r="BL507" i="129"/>
  <c r="BM475" i="129"/>
  <c r="BN475" i="129" s="1"/>
  <c r="BS475" i="129" s="1"/>
  <c r="BT475" i="129" s="1"/>
  <c r="BL475" i="129"/>
  <c r="FB526" i="129"/>
  <c r="FC526" i="129" s="1"/>
  <c r="FA526" i="129"/>
  <c r="EC468" i="129"/>
  <c r="ED468" i="129" s="1"/>
  <c r="EB468" i="129"/>
  <c r="EH468" i="129" s="1"/>
  <c r="EI468" i="129" s="1"/>
  <c r="EJ468" i="129" s="1"/>
  <c r="CL513" i="129"/>
  <c r="CM513" i="129" s="1"/>
  <c r="CR513" i="129" s="1"/>
  <c r="CS513" i="129" s="1"/>
  <c r="FI513" i="129" s="1"/>
  <c r="CK513" i="129"/>
  <c r="CQ513" i="129" s="1"/>
  <c r="CL481" i="129"/>
  <c r="CM481" i="129" s="1"/>
  <c r="CR481" i="129" s="1"/>
  <c r="CS481" i="129" s="1"/>
  <c r="FI481" i="129" s="1"/>
  <c r="CK481" i="129"/>
  <c r="CQ481" i="129" s="1"/>
  <c r="DJ497" i="129"/>
  <c r="DK497" i="129" s="1"/>
  <c r="DI497" i="129"/>
  <c r="CL429" i="129"/>
  <c r="CM429" i="129" s="1"/>
  <c r="CR429" i="129" s="1"/>
  <c r="CS429" i="129" s="1"/>
  <c r="FI429" i="129" s="1"/>
  <c r="CK429" i="129"/>
  <c r="CQ429" i="129" s="1"/>
  <c r="AO496" i="129"/>
  <c r="DJ427" i="129"/>
  <c r="DK427" i="129" s="1"/>
  <c r="DI427" i="129"/>
  <c r="GA436" i="129"/>
  <c r="GB436" i="129" s="1"/>
  <c r="FZ436" i="129"/>
  <c r="GA404" i="129"/>
  <c r="GB404" i="129" s="1"/>
  <c r="FZ404" i="129"/>
  <c r="FB439" i="129"/>
  <c r="FC439" i="129" s="1"/>
  <c r="FA439" i="129"/>
  <c r="GA502" i="129"/>
  <c r="GB502" i="129" s="1"/>
  <c r="FZ502" i="129"/>
  <c r="FB431" i="129"/>
  <c r="FC431" i="129" s="1"/>
  <c r="FA431" i="129"/>
  <c r="FB399" i="129"/>
  <c r="FC399" i="129" s="1"/>
  <c r="FA399" i="129"/>
  <c r="GA437" i="129"/>
  <c r="GB437" i="129" s="1"/>
  <c r="FZ437" i="129"/>
  <c r="AO377" i="129"/>
  <c r="AO342" i="129"/>
  <c r="BM395" i="129"/>
  <c r="BN395" i="129" s="1"/>
  <c r="BS395" i="129" s="1"/>
  <c r="BT395" i="129" s="1"/>
  <c r="BL395" i="129"/>
  <c r="AO363" i="129"/>
  <c r="GA450" i="129"/>
  <c r="GB450" i="129" s="1"/>
  <c r="FZ450" i="129"/>
  <c r="CL377" i="129"/>
  <c r="CM377" i="129" s="1"/>
  <c r="CR377" i="129" s="1"/>
  <c r="CS377" i="129" s="1"/>
  <c r="FI377" i="129" s="1"/>
  <c r="CK377" i="129"/>
  <c r="CQ377" i="129" s="1"/>
  <c r="AO372" i="129"/>
  <c r="AO339" i="129"/>
  <c r="BM382" i="129"/>
  <c r="BN382" i="129" s="1"/>
  <c r="BS382" i="129" s="1"/>
  <c r="BT382" i="129" s="1"/>
  <c r="BL382" i="129"/>
  <c r="FB438" i="129"/>
  <c r="FC438" i="129" s="1"/>
  <c r="FA438" i="129"/>
  <c r="BM325" i="129"/>
  <c r="BN325" i="129" s="1"/>
  <c r="BS325" i="129" s="1"/>
  <c r="BT325" i="129" s="1"/>
  <c r="BL325" i="129"/>
  <c r="BM293" i="129"/>
  <c r="BN293" i="129" s="1"/>
  <c r="BS293" i="129" s="1"/>
  <c r="BT293" i="129" s="1"/>
  <c r="BL293" i="129"/>
  <c r="DI315" i="129"/>
  <c r="DJ315" i="129"/>
  <c r="DK315" i="129" s="1"/>
  <c r="BM341" i="129"/>
  <c r="BN341" i="129" s="1"/>
  <c r="BS341" i="129" s="1"/>
  <c r="BT341" i="129" s="1"/>
  <c r="BL341" i="129"/>
  <c r="GA302" i="129"/>
  <c r="GB302" i="129" s="1"/>
  <c r="FZ302" i="129"/>
  <c r="FZ270" i="129"/>
  <c r="GA270" i="129"/>
  <c r="GB270" i="129" s="1"/>
  <c r="EC315" i="129"/>
  <c r="ED315" i="129" s="1"/>
  <c r="EB315" i="129"/>
  <c r="DJ314" i="129"/>
  <c r="DK314" i="129" s="1"/>
  <c r="DI314" i="129"/>
  <c r="GA247" i="129"/>
  <c r="GB247" i="129" s="1"/>
  <c r="FZ247" i="129"/>
  <c r="FB215" i="129"/>
  <c r="FC215" i="129" s="1"/>
  <c r="FA215" i="129"/>
  <c r="AO211" i="129"/>
  <c r="AO260" i="129"/>
  <c r="AS260" i="129"/>
  <c r="AT260" i="129" s="1"/>
  <c r="AU260" i="129" s="1"/>
  <c r="BM273" i="129"/>
  <c r="BN273" i="129" s="1"/>
  <c r="BS273" i="129" s="1"/>
  <c r="BT273" i="129" s="1"/>
  <c r="BL273" i="129"/>
  <c r="BM238" i="129"/>
  <c r="BN238" i="129" s="1"/>
  <c r="BS238" i="129" s="1"/>
  <c r="BT238" i="129" s="1"/>
  <c r="BL238" i="129"/>
  <c r="AO287" i="129"/>
  <c r="BM205" i="129"/>
  <c r="BN205" i="129" s="1"/>
  <c r="BS205" i="129" s="1"/>
  <c r="BT205" i="129" s="1"/>
  <c r="BL205" i="129"/>
  <c r="BM173" i="129"/>
  <c r="BN173" i="129" s="1"/>
  <c r="BS173" i="129" s="1"/>
  <c r="BT173" i="129" s="1"/>
  <c r="BL173" i="129"/>
  <c r="BM141" i="129"/>
  <c r="BN141" i="129" s="1"/>
  <c r="BS141" i="129" s="1"/>
  <c r="BT141" i="129" s="1"/>
  <c r="BL141" i="129"/>
  <c r="EC98" i="129"/>
  <c r="ED98" i="129" s="1"/>
  <c r="EB98" i="129"/>
  <c r="CL242" i="129"/>
  <c r="CM242" i="129" s="1"/>
  <c r="CR242" i="129" s="1"/>
  <c r="CS242" i="129" s="1"/>
  <c r="FI242" i="129" s="1"/>
  <c r="CK242" i="129"/>
  <c r="CQ242" i="129" s="1"/>
  <c r="EC170" i="129"/>
  <c r="ED170" i="129" s="1"/>
  <c r="EB170" i="129"/>
  <c r="EH170" i="129" s="1"/>
  <c r="EI170" i="129" s="1"/>
  <c r="EJ170" i="129" s="1"/>
  <c r="AO116" i="129"/>
  <c r="CL209" i="129"/>
  <c r="CM209" i="129" s="1"/>
  <c r="CR209" i="129" s="1"/>
  <c r="CS209" i="129" s="1"/>
  <c r="FI209" i="129" s="1"/>
  <c r="CK209" i="129"/>
  <c r="CQ209" i="129" s="1"/>
  <c r="CL177" i="129"/>
  <c r="CM177" i="129" s="1"/>
  <c r="CR177" i="129" s="1"/>
  <c r="CS177" i="129" s="1"/>
  <c r="FI177" i="129" s="1"/>
  <c r="CK177" i="129"/>
  <c r="CQ177" i="129" s="1"/>
  <c r="CL145" i="129"/>
  <c r="CM145" i="129" s="1"/>
  <c r="CR145" i="129" s="1"/>
  <c r="CS145" i="129" s="1"/>
  <c r="FI145" i="129" s="1"/>
  <c r="CK145" i="129"/>
  <c r="CQ145" i="129" s="1"/>
  <c r="AO112" i="129"/>
  <c r="FA80" i="129"/>
  <c r="FB80" i="129"/>
  <c r="FC80" i="129" s="1"/>
  <c r="AO243" i="129"/>
  <c r="BM190" i="129"/>
  <c r="BN190" i="129" s="1"/>
  <c r="BS190" i="129" s="1"/>
  <c r="BT190" i="129" s="1"/>
  <c r="BL190" i="129"/>
  <c r="BM158" i="129"/>
  <c r="BN158" i="129" s="1"/>
  <c r="BS158" i="129" s="1"/>
  <c r="BT158" i="129" s="1"/>
  <c r="BL158" i="129"/>
  <c r="BM126" i="129"/>
  <c r="BN126" i="129" s="1"/>
  <c r="BS126" i="129" s="1"/>
  <c r="BT126" i="129" s="1"/>
  <c r="BL126" i="129"/>
  <c r="EC171" i="129"/>
  <c r="ED171" i="129" s="1"/>
  <c r="EB171" i="129"/>
  <c r="DJ116" i="129"/>
  <c r="DK116" i="129" s="1"/>
  <c r="DI116" i="129"/>
  <c r="BM106" i="129"/>
  <c r="BN106" i="129" s="1"/>
  <c r="BS106" i="129" s="1"/>
  <c r="BT106" i="129" s="1"/>
  <c r="BL106" i="129"/>
  <c r="CL50" i="129"/>
  <c r="CM50" i="129" s="1"/>
  <c r="CR50" i="129" s="1"/>
  <c r="CS50" i="129" s="1"/>
  <c r="FI50" i="129" s="1"/>
  <c r="CK50" i="129"/>
  <c r="CQ50" i="129" s="1"/>
  <c r="CL206" i="129"/>
  <c r="CM206" i="129" s="1"/>
  <c r="CR206" i="129" s="1"/>
  <c r="CS206" i="129" s="1"/>
  <c r="FI206" i="129" s="1"/>
  <c r="CK206" i="129"/>
  <c r="CQ206" i="129" s="1"/>
  <c r="CL142" i="129"/>
  <c r="CM142" i="129" s="1"/>
  <c r="CR142" i="129" s="1"/>
  <c r="CS142" i="129" s="1"/>
  <c r="FI142" i="129" s="1"/>
  <c r="CK142" i="129"/>
  <c r="CQ142" i="129" s="1"/>
  <c r="CL67" i="129"/>
  <c r="CM67" i="129" s="1"/>
  <c r="CR67" i="129" s="1"/>
  <c r="CS67" i="129" s="1"/>
  <c r="FI67" i="129" s="1"/>
  <c r="CK67" i="129"/>
  <c r="CQ67" i="129" s="1"/>
  <c r="AO35" i="129"/>
  <c r="AM35" i="129"/>
  <c r="DI162" i="129"/>
  <c r="DJ162" i="129"/>
  <c r="DK162" i="129" s="1"/>
  <c r="CL80" i="129"/>
  <c r="CM80" i="129" s="1"/>
  <c r="CR80" i="129" s="1"/>
  <c r="CS80" i="129" s="1"/>
  <c r="FI80" i="129" s="1"/>
  <c r="CK80" i="129"/>
  <c r="CQ80" i="129" s="1"/>
  <c r="DI141" i="129"/>
  <c r="DJ141" i="129"/>
  <c r="DK141" i="129" s="1"/>
  <c r="BM86" i="129"/>
  <c r="BN86" i="129" s="1"/>
  <c r="BS86" i="129" s="1"/>
  <c r="BT86" i="129" s="1"/>
  <c r="BL86" i="129"/>
  <c r="CL51" i="129"/>
  <c r="CM51" i="129" s="1"/>
  <c r="CR51" i="129" s="1"/>
  <c r="CS51" i="129" s="1"/>
  <c r="FI51" i="129" s="1"/>
  <c r="CK51" i="129"/>
  <c r="CQ51" i="129" s="1"/>
  <c r="FB77" i="129"/>
  <c r="FC77" i="129" s="1"/>
  <c r="FA77" i="129"/>
  <c r="FG77" i="129" s="1"/>
  <c r="DJ68" i="129"/>
  <c r="DK68" i="129" s="1"/>
  <c r="DI68" i="129"/>
  <c r="BM224" i="129"/>
  <c r="BN224" i="129" s="1"/>
  <c r="BS224" i="129" s="1"/>
  <c r="BT224" i="129" s="1"/>
  <c r="BL224" i="129"/>
  <c r="AO180" i="129"/>
  <c r="AO148" i="129"/>
  <c r="FB175" i="129"/>
  <c r="FC175" i="129" s="1"/>
  <c r="FA175" i="129"/>
  <c r="FA131" i="129"/>
  <c r="FB131" i="129"/>
  <c r="FC131" i="129" s="1"/>
  <c r="GA75" i="129"/>
  <c r="GB75" i="129" s="1"/>
  <c r="FZ75" i="129"/>
  <c r="EC522" i="129"/>
  <c r="ED522" i="129" s="1"/>
  <c r="EB522" i="129"/>
  <c r="GA489" i="129"/>
  <c r="GB489" i="129" s="1"/>
  <c r="FZ489" i="129"/>
  <c r="EC482" i="129"/>
  <c r="ED482" i="129" s="1"/>
  <c r="EB482" i="129"/>
  <c r="DI529" i="129"/>
  <c r="DJ529" i="129"/>
  <c r="DK529" i="129" s="1"/>
  <c r="EC457" i="129"/>
  <c r="ED457" i="129" s="1"/>
  <c r="EB457" i="129"/>
  <c r="EC408" i="129"/>
  <c r="ED408" i="129" s="1"/>
  <c r="EB408" i="129"/>
  <c r="FZ385" i="129"/>
  <c r="GA385" i="129"/>
  <c r="GB385" i="129" s="1"/>
  <c r="EC436" i="129"/>
  <c r="ED436" i="129" s="1"/>
  <c r="EB436" i="129"/>
  <c r="DJ371" i="129"/>
  <c r="DK371" i="129" s="1"/>
  <c r="DI371" i="129"/>
  <c r="BM349" i="129"/>
  <c r="BN349" i="129" s="1"/>
  <c r="BS349" i="129" s="1"/>
  <c r="BT349" i="129" s="1"/>
  <c r="BL349" i="129"/>
  <c r="GA307" i="129"/>
  <c r="GB307" i="129" s="1"/>
  <c r="FZ307" i="129"/>
  <c r="GA275" i="129"/>
  <c r="GB275" i="129" s="1"/>
  <c r="FZ275" i="129"/>
  <c r="GF275" i="129" s="1"/>
  <c r="EC306" i="129"/>
  <c r="ED306" i="129" s="1"/>
  <c r="EB306" i="129"/>
  <c r="CL382" i="129"/>
  <c r="CM382" i="129" s="1"/>
  <c r="CR382" i="129" s="1"/>
  <c r="CS382" i="129" s="1"/>
  <c r="FI382" i="129" s="1"/>
  <c r="CK382" i="129"/>
  <c r="CQ382" i="129" s="1"/>
  <c r="CL309" i="129"/>
  <c r="CM309" i="129" s="1"/>
  <c r="CR309" i="129" s="1"/>
  <c r="CS309" i="129" s="1"/>
  <c r="FI309" i="129" s="1"/>
  <c r="CK309" i="129"/>
  <c r="CQ309" i="129" s="1"/>
  <c r="CL277" i="129"/>
  <c r="CM277" i="129" s="1"/>
  <c r="CR277" i="129" s="1"/>
  <c r="CS277" i="129" s="1"/>
  <c r="FI277" i="129" s="1"/>
  <c r="CK277" i="129"/>
  <c r="CQ277" i="129" s="1"/>
  <c r="AO330" i="129"/>
  <c r="AO298" i="129"/>
  <c r="AO266" i="129"/>
  <c r="BM318" i="129"/>
  <c r="BN318" i="129" s="1"/>
  <c r="BS318" i="129" s="1"/>
  <c r="BT318" i="129" s="1"/>
  <c r="BL318" i="129"/>
  <c r="BM286" i="129"/>
  <c r="BN286" i="129" s="1"/>
  <c r="BS286" i="129" s="1"/>
  <c r="BT286" i="129" s="1"/>
  <c r="BL286" i="129"/>
  <c r="AO352" i="129"/>
  <c r="EC281" i="129"/>
  <c r="ED281" i="129" s="1"/>
  <c r="EB281" i="129"/>
  <c r="BM263" i="129"/>
  <c r="BN263" i="129" s="1"/>
  <c r="BS263" i="129" s="1"/>
  <c r="BT263" i="129" s="1"/>
  <c r="BL263" i="129"/>
  <c r="CL230" i="129"/>
  <c r="CM230" i="129" s="1"/>
  <c r="CR230" i="129" s="1"/>
  <c r="CS230" i="129" s="1"/>
  <c r="FI230" i="129" s="1"/>
  <c r="CK230" i="129"/>
  <c r="CQ230" i="129" s="1"/>
  <c r="CL308" i="129"/>
  <c r="CM308" i="129" s="1"/>
  <c r="CR308" i="129" s="1"/>
  <c r="CS308" i="129" s="1"/>
  <c r="FI308" i="129" s="1"/>
  <c r="CK308" i="129"/>
  <c r="CQ308" i="129" s="1"/>
  <c r="DJ226" i="129"/>
  <c r="DK226" i="129" s="1"/>
  <c r="DI226" i="129"/>
  <c r="GF226" i="129" s="1"/>
  <c r="AO299" i="129"/>
  <c r="DJ243" i="129"/>
  <c r="DK243" i="129" s="1"/>
  <c r="DI243" i="129"/>
  <c r="CL341" i="129"/>
  <c r="CM341" i="129" s="1"/>
  <c r="CR341" i="129" s="1"/>
  <c r="CS341" i="129" s="1"/>
  <c r="FI341" i="129" s="1"/>
  <c r="CK341" i="129"/>
  <c r="CQ341" i="129" s="1"/>
  <c r="GA252" i="129"/>
  <c r="GB252" i="129" s="1"/>
  <c r="FZ252" i="129"/>
  <c r="CL221" i="129"/>
  <c r="CM221" i="129" s="1"/>
  <c r="CR221" i="129" s="1"/>
  <c r="CS221" i="129" s="1"/>
  <c r="FI221" i="129" s="1"/>
  <c r="CK221" i="129"/>
  <c r="CQ221" i="129" s="1"/>
  <c r="FB273" i="129"/>
  <c r="FC273" i="129" s="1"/>
  <c r="FA273" i="129"/>
  <c r="AO220" i="129"/>
  <c r="CL237" i="129"/>
  <c r="CM237" i="129" s="1"/>
  <c r="CR237" i="129" s="1"/>
  <c r="CS237" i="129" s="1"/>
  <c r="FI237" i="129" s="1"/>
  <c r="CK237" i="129"/>
  <c r="CQ237" i="129" s="1"/>
  <c r="GA187" i="129"/>
  <c r="GB187" i="129" s="1"/>
  <c r="FZ187" i="129"/>
  <c r="GA155" i="129"/>
  <c r="GB155" i="129" s="1"/>
  <c r="FZ155" i="129"/>
  <c r="EC121" i="129"/>
  <c r="ED121" i="129" s="1"/>
  <c r="EB121" i="129"/>
  <c r="EB136" i="129"/>
  <c r="EC136" i="129"/>
  <c r="ED136" i="129" s="1"/>
  <c r="FB98" i="129"/>
  <c r="FC98" i="129" s="1"/>
  <c r="FA98" i="129"/>
  <c r="DJ248" i="129"/>
  <c r="DK248" i="129" s="1"/>
  <c r="DI248" i="129"/>
  <c r="FB192" i="129"/>
  <c r="FC192" i="129" s="1"/>
  <c r="FA192" i="129"/>
  <c r="GA172" i="129"/>
  <c r="GB172" i="129" s="1"/>
  <c r="FZ172" i="129"/>
  <c r="EC101" i="129"/>
  <c r="ED101" i="129" s="1"/>
  <c r="EB101" i="129"/>
  <c r="EB137" i="129"/>
  <c r="EC137" i="129"/>
  <c r="ED137" i="129" s="1"/>
  <c r="FB99" i="129"/>
  <c r="FC99" i="129" s="1"/>
  <c r="FA99" i="129"/>
  <c r="EB68" i="129"/>
  <c r="EC68" i="129"/>
  <c r="ED68" i="129" s="1"/>
  <c r="FB33" i="129"/>
  <c r="FC33" i="129" s="1"/>
  <c r="FA33" i="129"/>
  <c r="GA24" i="129"/>
  <c r="FZ24" i="129"/>
  <c r="FY13" i="129"/>
  <c r="FZ13" i="129" s="1"/>
  <c r="CL172" i="129"/>
  <c r="CM172" i="129" s="1"/>
  <c r="CR172" i="129" s="1"/>
  <c r="CS172" i="129" s="1"/>
  <c r="FI172" i="129" s="1"/>
  <c r="CK172" i="129"/>
  <c r="CQ172" i="129" s="1"/>
  <c r="CL90" i="129"/>
  <c r="CM90" i="129" s="1"/>
  <c r="CR90" i="129" s="1"/>
  <c r="CS90" i="129" s="1"/>
  <c r="FI90" i="129" s="1"/>
  <c r="CK90" i="129"/>
  <c r="CQ90" i="129" s="1"/>
  <c r="DI50" i="129"/>
  <c r="DJ50" i="129"/>
  <c r="DK50" i="129" s="1"/>
  <c r="AO67" i="129"/>
  <c r="AM67" i="129"/>
  <c r="DJ192" i="129"/>
  <c r="DK192" i="129" s="1"/>
  <c r="DI192" i="129"/>
  <c r="DI128" i="129"/>
  <c r="DJ128" i="129"/>
  <c r="DK128" i="129" s="1"/>
  <c r="BM61" i="129"/>
  <c r="BN61" i="129" s="1"/>
  <c r="BS61" i="129" s="1"/>
  <c r="BT61" i="129" s="1"/>
  <c r="BL61" i="129"/>
  <c r="BM29" i="129"/>
  <c r="BN29" i="129" s="1"/>
  <c r="BS29" i="129" s="1"/>
  <c r="BT29" i="129" s="1"/>
  <c r="BL29" i="129"/>
  <c r="GA58" i="129"/>
  <c r="GB58" i="129" s="1"/>
  <c r="FZ58" i="129"/>
  <c r="DJ187" i="129"/>
  <c r="DK187" i="129" s="1"/>
  <c r="DI187" i="129"/>
  <c r="FB117" i="129"/>
  <c r="FC117" i="129" s="1"/>
  <c r="FH117" i="129" s="1"/>
  <c r="FA117" i="129"/>
  <c r="FZ72" i="129"/>
  <c r="GA72" i="129"/>
  <c r="GB72" i="129" s="1"/>
  <c r="DJ53" i="129"/>
  <c r="DK53" i="129" s="1"/>
  <c r="DI53" i="129"/>
  <c r="DI104" i="129"/>
  <c r="DJ104" i="129"/>
  <c r="DK104" i="129" s="1"/>
  <c r="FB50" i="129"/>
  <c r="FC50" i="129" s="1"/>
  <c r="FA50" i="129"/>
  <c r="CL530" i="129"/>
  <c r="CM530" i="129" s="1"/>
  <c r="CR530" i="129" s="1"/>
  <c r="CS530" i="129" s="1"/>
  <c r="FI530" i="129" s="1"/>
  <c r="CK530" i="129"/>
  <c r="CQ530" i="129" s="1"/>
  <c r="DJ518" i="129"/>
  <c r="DK518" i="129" s="1"/>
  <c r="DI518" i="129"/>
  <c r="DJ486" i="129"/>
  <c r="DK486" i="129" s="1"/>
  <c r="DI486" i="129"/>
  <c r="BM513" i="129"/>
  <c r="BN513" i="129" s="1"/>
  <c r="BS513" i="129" s="1"/>
  <c r="BT513" i="129" s="1"/>
  <c r="BL513" i="129"/>
  <c r="BM481" i="129"/>
  <c r="BN481" i="129" s="1"/>
  <c r="BS481" i="129" s="1"/>
  <c r="BT481" i="129" s="1"/>
  <c r="BL481" i="129"/>
  <c r="GA457" i="129"/>
  <c r="GB457" i="129" s="1"/>
  <c r="FZ457" i="129"/>
  <c r="CL495" i="129"/>
  <c r="CM495" i="129" s="1"/>
  <c r="CR495" i="129" s="1"/>
  <c r="CS495" i="129" s="1"/>
  <c r="FI495" i="129" s="1"/>
  <c r="CK495" i="129"/>
  <c r="CQ495" i="129" s="1"/>
  <c r="CL411" i="129"/>
  <c r="CM411" i="129" s="1"/>
  <c r="CR411" i="129" s="1"/>
  <c r="CS411" i="129" s="1"/>
  <c r="FI411" i="129" s="1"/>
  <c r="CK411" i="129"/>
  <c r="CQ411" i="129" s="1"/>
  <c r="BM453" i="129"/>
  <c r="BN453" i="129" s="1"/>
  <c r="BS453" i="129" s="1"/>
  <c r="BT453" i="129" s="1"/>
  <c r="BL453" i="129"/>
  <c r="DJ409" i="129"/>
  <c r="DK409" i="129" s="1"/>
  <c r="DI409" i="129"/>
  <c r="DI475" i="129"/>
  <c r="DJ475" i="129"/>
  <c r="DK475" i="129" s="1"/>
  <c r="DJ536" i="129"/>
  <c r="DK536" i="129" s="1"/>
  <c r="DI536" i="129"/>
  <c r="FA437" i="129"/>
  <c r="FB437" i="129"/>
  <c r="FC437" i="129" s="1"/>
  <c r="FH437" i="129" s="1"/>
  <c r="BM498" i="129"/>
  <c r="BN498" i="129" s="1"/>
  <c r="BS498" i="129" s="1"/>
  <c r="BT498" i="129" s="1"/>
  <c r="BL498" i="129"/>
  <c r="FB429" i="129"/>
  <c r="FC429" i="129" s="1"/>
  <c r="FA429" i="129"/>
  <c r="AO500" i="129"/>
  <c r="DJ428" i="129"/>
  <c r="DK428" i="129" s="1"/>
  <c r="DI428" i="129"/>
  <c r="DJ463" i="129"/>
  <c r="DK463" i="129" s="1"/>
  <c r="DI463" i="129"/>
  <c r="FB367" i="129"/>
  <c r="FC367" i="129" s="1"/>
  <c r="FA367" i="129"/>
  <c r="FA535" i="129"/>
  <c r="FB535" i="129"/>
  <c r="FC535" i="129" s="1"/>
  <c r="BM385" i="129"/>
  <c r="BN385" i="129" s="1"/>
  <c r="BS385" i="129" s="1"/>
  <c r="BT385" i="129" s="1"/>
  <c r="BL385" i="129"/>
  <c r="CL352" i="129"/>
  <c r="CM352" i="129" s="1"/>
  <c r="CR352" i="129" s="1"/>
  <c r="CS352" i="129" s="1"/>
  <c r="FI352" i="129" s="1"/>
  <c r="CK352" i="129"/>
  <c r="CQ352" i="129" s="1"/>
  <c r="GA357" i="129"/>
  <c r="FZ357" i="129"/>
  <c r="FY19" i="129"/>
  <c r="FZ19" i="129" s="1"/>
  <c r="EB367" i="129"/>
  <c r="EC367" i="129"/>
  <c r="ED367" i="129" s="1"/>
  <c r="EC288" i="129"/>
  <c r="ED288" i="129" s="1"/>
  <c r="EB288" i="129"/>
  <c r="DJ321" i="129"/>
  <c r="DK321" i="129" s="1"/>
  <c r="DI321" i="129"/>
  <c r="DJ289" i="129"/>
  <c r="DK289" i="129" s="1"/>
  <c r="DI289" i="129"/>
  <c r="EC327" i="129"/>
  <c r="ED327" i="129" s="1"/>
  <c r="EB327" i="129"/>
  <c r="GA253" i="129"/>
  <c r="GB253" i="129" s="1"/>
  <c r="FZ253" i="129"/>
  <c r="EC264" i="129"/>
  <c r="ED264" i="129" s="1"/>
  <c r="EB264" i="129"/>
  <c r="FB212" i="129"/>
  <c r="FC212" i="129" s="1"/>
  <c r="FA212" i="129"/>
  <c r="EC255" i="129"/>
  <c r="ED255" i="129" s="1"/>
  <c r="EB255" i="129"/>
  <c r="EC110" i="129"/>
  <c r="ED110" i="129" s="1"/>
  <c r="EB110" i="129"/>
  <c r="EC182" i="129"/>
  <c r="ED182" i="129" s="1"/>
  <c r="EB182" i="129"/>
  <c r="GA82" i="129"/>
  <c r="GB82" i="129" s="1"/>
  <c r="FZ82" i="129"/>
  <c r="FB122" i="129"/>
  <c r="FC122" i="129" s="1"/>
  <c r="FH122" i="129" s="1"/>
  <c r="FA122" i="129"/>
  <c r="BZ10" i="129"/>
  <c r="CA10" i="129" s="1"/>
  <c r="CA13" i="129"/>
  <c r="FB238" i="129"/>
  <c r="FC238" i="129" s="1"/>
  <c r="FA238" i="129"/>
  <c r="CL154" i="129"/>
  <c r="CM154" i="129" s="1"/>
  <c r="CR154" i="129" s="1"/>
  <c r="CS154" i="129" s="1"/>
  <c r="FI154" i="129" s="1"/>
  <c r="CK154" i="129"/>
  <c r="CQ154" i="129" s="1"/>
  <c r="CL73" i="129"/>
  <c r="CM73" i="129" s="1"/>
  <c r="CR73" i="129" s="1"/>
  <c r="CS73" i="129" s="1"/>
  <c r="FI73" i="129" s="1"/>
  <c r="CK73" i="129"/>
  <c r="CQ73" i="129" s="1"/>
  <c r="AO41" i="129"/>
  <c r="AM41" i="129"/>
  <c r="FB303" i="129"/>
  <c r="FC303" i="129" s="1"/>
  <c r="FH303" i="129" s="1"/>
  <c r="FA303" i="129"/>
  <c r="DJ206" i="129"/>
  <c r="DK206" i="129" s="1"/>
  <c r="DI206" i="129"/>
  <c r="GA35" i="129"/>
  <c r="GB35" i="129" s="1"/>
  <c r="FZ35" i="129"/>
  <c r="AO26" i="129"/>
  <c r="AM26" i="129"/>
  <c r="FA239" i="129"/>
  <c r="FB239" i="129"/>
  <c r="FC239" i="129" s="1"/>
  <c r="FH239" i="129" s="1"/>
  <c r="DJ153" i="129"/>
  <c r="DK153" i="129" s="1"/>
  <c r="DI153" i="129"/>
  <c r="GA96" i="129"/>
  <c r="GB96" i="129" s="1"/>
  <c r="FZ96" i="129"/>
  <c r="EC50" i="129"/>
  <c r="ED50" i="129" s="1"/>
  <c r="EB50" i="129"/>
  <c r="AO109" i="129"/>
  <c r="FA252" i="129"/>
  <c r="FB252" i="129"/>
  <c r="FC252" i="129" s="1"/>
  <c r="AO186" i="129"/>
  <c r="AO154" i="129"/>
  <c r="EC49" i="129"/>
  <c r="ED49" i="129" s="1"/>
  <c r="EB49" i="129"/>
  <c r="FA81" i="129"/>
  <c r="FB81" i="129"/>
  <c r="FC81" i="129" s="1"/>
  <c r="CL516" i="129"/>
  <c r="CM516" i="129" s="1"/>
  <c r="CR516" i="129" s="1"/>
  <c r="CS516" i="129" s="1"/>
  <c r="FI516" i="129" s="1"/>
  <c r="CK516" i="129"/>
  <c r="CQ516" i="129" s="1"/>
  <c r="CL484" i="129"/>
  <c r="CM484" i="129" s="1"/>
  <c r="CR484" i="129" s="1"/>
  <c r="CS484" i="129" s="1"/>
  <c r="FI484" i="129" s="1"/>
  <c r="CK484" i="129"/>
  <c r="CQ484" i="129" s="1"/>
  <c r="BM525" i="129"/>
  <c r="BN525" i="129" s="1"/>
  <c r="BS525" i="129" s="1"/>
  <c r="BT525" i="129" s="1"/>
  <c r="BL525" i="129"/>
  <c r="AO485" i="129"/>
  <c r="GA479" i="129"/>
  <c r="GB479" i="129" s="1"/>
  <c r="FZ479" i="129"/>
  <c r="EC535" i="129"/>
  <c r="ED535" i="129" s="1"/>
  <c r="EB535" i="129"/>
  <c r="FB502" i="129"/>
  <c r="FC502" i="129" s="1"/>
  <c r="FA502" i="129"/>
  <c r="FB470" i="129"/>
  <c r="FC470" i="129" s="1"/>
  <c r="FA470" i="129"/>
  <c r="EC451" i="129"/>
  <c r="ED451" i="129" s="1"/>
  <c r="EB451" i="129"/>
  <c r="AO416" i="129"/>
  <c r="GA492" i="129"/>
  <c r="GB492" i="129" s="1"/>
  <c r="FZ492" i="129"/>
  <c r="BM434" i="129"/>
  <c r="BN434" i="129" s="1"/>
  <c r="BS434" i="129" s="1"/>
  <c r="BT434" i="129" s="1"/>
  <c r="BL434" i="129"/>
  <c r="BM402" i="129"/>
  <c r="BN402" i="129" s="1"/>
  <c r="BS402" i="129" s="1"/>
  <c r="BT402" i="129" s="1"/>
  <c r="BL402" i="129"/>
  <c r="FZ494" i="129"/>
  <c r="GA494" i="129"/>
  <c r="GB494" i="129" s="1"/>
  <c r="CL428" i="129"/>
  <c r="CM428" i="129" s="1"/>
  <c r="CR428" i="129" s="1"/>
  <c r="CS428" i="129" s="1"/>
  <c r="FI428" i="129" s="1"/>
  <c r="CK428" i="129"/>
  <c r="CQ428" i="129" s="1"/>
  <c r="AO435" i="129"/>
  <c r="AO403" i="129"/>
  <c r="AS403" i="129"/>
  <c r="AT403" i="129" s="1"/>
  <c r="AU403" i="129" s="1"/>
  <c r="DJ339" i="129"/>
  <c r="DK339" i="129" s="1"/>
  <c r="DI339" i="129"/>
  <c r="FZ383" i="129"/>
  <c r="GA383" i="129"/>
  <c r="GB383" i="129" s="1"/>
  <c r="BM344" i="129"/>
  <c r="BN344" i="129" s="1"/>
  <c r="BS344" i="129" s="1"/>
  <c r="BT344" i="129" s="1"/>
  <c r="BL344" i="129"/>
  <c r="EC347" i="129"/>
  <c r="ED347" i="129" s="1"/>
  <c r="EB347" i="129"/>
  <c r="DJ385" i="129"/>
  <c r="DK385" i="129" s="1"/>
  <c r="DI385" i="129"/>
  <c r="FZ370" i="129"/>
  <c r="GA370" i="129"/>
  <c r="GB370" i="129" s="1"/>
  <c r="EC302" i="129"/>
  <c r="ED302" i="129" s="1"/>
  <c r="EB302" i="129"/>
  <c r="EC277" i="129"/>
  <c r="ED277" i="129" s="1"/>
  <c r="EB277" i="129"/>
  <c r="FB269" i="129"/>
  <c r="FC269" i="129" s="1"/>
  <c r="FA269" i="129"/>
  <c r="FB190" i="129"/>
  <c r="FC190" i="129" s="1"/>
  <c r="FA190" i="129"/>
  <c r="DI93" i="129"/>
  <c r="DJ93" i="129"/>
  <c r="DK93" i="129" s="1"/>
  <c r="FZ138" i="129"/>
  <c r="GA138" i="129"/>
  <c r="GB138" i="129" s="1"/>
  <c r="EB97" i="129"/>
  <c r="EC97" i="129"/>
  <c r="ED97" i="129" s="1"/>
  <c r="EB197" i="129"/>
  <c r="EC197" i="129"/>
  <c r="ED197" i="129" s="1"/>
  <c r="FB97" i="129"/>
  <c r="FC97" i="129" s="1"/>
  <c r="FA97" i="129"/>
  <c r="EC64" i="129"/>
  <c r="ED64" i="129" s="1"/>
  <c r="EB64" i="129"/>
  <c r="FB72" i="129"/>
  <c r="FC72" i="129" s="1"/>
  <c r="FA72" i="129"/>
  <c r="FB257" i="129"/>
  <c r="FC257" i="129" s="1"/>
  <c r="FA257" i="129"/>
  <c r="DJ172" i="129"/>
  <c r="DK172" i="129" s="1"/>
  <c r="DI172" i="129"/>
  <c r="BM51" i="129"/>
  <c r="BN51" i="129" s="1"/>
  <c r="BS51" i="129" s="1"/>
  <c r="BT51" i="129" s="1"/>
  <c r="BL51" i="129"/>
  <c r="FZ269" i="129"/>
  <c r="GA269" i="129"/>
  <c r="GB269" i="129" s="1"/>
  <c r="GA103" i="129"/>
  <c r="GB103" i="129" s="1"/>
  <c r="FZ103" i="129"/>
  <c r="FA67" i="129"/>
  <c r="FB67" i="129"/>
  <c r="FC67" i="129" s="1"/>
  <c r="FB249" i="129"/>
  <c r="FC249" i="129" s="1"/>
  <c r="FA249" i="129"/>
  <c r="AO201" i="129"/>
  <c r="AS201" i="129"/>
  <c r="AT201" i="129" s="1"/>
  <c r="AU201" i="129" s="1"/>
  <c r="AO169" i="129"/>
  <c r="AO137" i="129"/>
  <c r="EC59" i="129"/>
  <c r="ED59" i="129" s="1"/>
  <c r="EB59" i="129"/>
  <c r="FB187" i="129"/>
  <c r="FC187" i="129" s="1"/>
  <c r="FA187" i="129"/>
  <c r="Q54" i="111"/>
  <c r="O119" i="111"/>
  <c r="GA460" i="129"/>
  <c r="GB460" i="129" s="1"/>
  <c r="FZ460" i="129"/>
  <c r="EC465" i="129"/>
  <c r="ED465" i="129" s="1"/>
  <c r="EB465" i="129"/>
  <c r="FZ482" i="129"/>
  <c r="GA482" i="129"/>
  <c r="GB482" i="129" s="1"/>
  <c r="DJ442" i="129"/>
  <c r="DK442" i="129" s="1"/>
  <c r="DI442" i="129"/>
  <c r="GA452" i="129"/>
  <c r="GB452" i="129" s="1"/>
  <c r="FZ452" i="129"/>
  <c r="DI396" i="129"/>
  <c r="DJ396" i="129"/>
  <c r="DK396" i="129" s="1"/>
  <c r="GA480" i="129"/>
  <c r="GB480" i="129" s="1"/>
  <c r="FZ480" i="129"/>
  <c r="EC343" i="129"/>
  <c r="ED343" i="129" s="1"/>
  <c r="EB343" i="129"/>
  <c r="FB396" i="129"/>
  <c r="FC396" i="129" s="1"/>
  <c r="FA396" i="129"/>
  <c r="EC360" i="129"/>
  <c r="ED360" i="129" s="1"/>
  <c r="EB360" i="129"/>
  <c r="FZ368" i="129"/>
  <c r="GA368" i="129"/>
  <c r="GB368" i="129" s="1"/>
  <c r="GG368" i="129" s="1"/>
  <c r="GH368" i="129" s="1"/>
  <c r="EC361" i="129"/>
  <c r="ED361" i="129" s="1"/>
  <c r="EB361" i="129"/>
  <c r="FA369" i="129"/>
  <c r="FB369" i="129"/>
  <c r="FC369" i="129" s="1"/>
  <c r="DI268" i="129"/>
  <c r="DJ268" i="129"/>
  <c r="DK268" i="129" s="1"/>
  <c r="DJ318" i="129"/>
  <c r="DK318" i="129" s="1"/>
  <c r="DI318" i="129"/>
  <c r="GA248" i="129"/>
  <c r="GB248" i="129" s="1"/>
  <c r="FZ248" i="129"/>
  <c r="FB265" i="129"/>
  <c r="FC265" i="129" s="1"/>
  <c r="FA265" i="129"/>
  <c r="EC192" i="129"/>
  <c r="ED192" i="129" s="1"/>
  <c r="EB192" i="129"/>
  <c r="FB94" i="129"/>
  <c r="FC94" i="129" s="1"/>
  <c r="FA94" i="129"/>
  <c r="GA136" i="129"/>
  <c r="GB136" i="129" s="1"/>
  <c r="FZ136" i="129"/>
  <c r="EB93" i="129"/>
  <c r="EC93" i="129"/>
  <c r="ED93" i="129" s="1"/>
  <c r="EB193" i="129"/>
  <c r="EC193" i="129"/>
  <c r="ED193" i="129" s="1"/>
  <c r="EC129" i="129"/>
  <c r="ED129" i="129" s="1"/>
  <c r="EB129" i="129"/>
  <c r="GA217" i="129"/>
  <c r="GB217" i="129" s="1"/>
  <c r="GG217" i="129" s="1"/>
  <c r="GH217" i="129" s="1"/>
  <c r="FZ217" i="129"/>
  <c r="DJ152" i="129"/>
  <c r="DK152" i="129" s="1"/>
  <c r="DI152" i="129"/>
  <c r="AO56" i="129"/>
  <c r="AM56" i="129"/>
  <c r="FB155" i="129"/>
  <c r="FC155" i="129" s="1"/>
  <c r="FA155" i="129"/>
  <c r="EC483" i="129"/>
  <c r="ED483" i="129" s="1"/>
  <c r="EB483" i="129"/>
  <c r="FB481" i="129"/>
  <c r="FC481" i="129" s="1"/>
  <c r="FA481" i="129"/>
  <c r="DI514" i="129"/>
  <c r="DJ514" i="129"/>
  <c r="DK514" i="129" s="1"/>
  <c r="EC525" i="129"/>
  <c r="ED525" i="129" s="1"/>
  <c r="EB525" i="129"/>
  <c r="GA484" i="129"/>
  <c r="GB484" i="129" s="1"/>
  <c r="FZ484" i="129"/>
  <c r="GA430" i="129"/>
  <c r="GB430" i="129" s="1"/>
  <c r="FZ430" i="129"/>
  <c r="EC413" i="129"/>
  <c r="ED413" i="129" s="1"/>
  <c r="EB413" i="129"/>
  <c r="FB417" i="129"/>
  <c r="FC417" i="129" s="1"/>
  <c r="FA417" i="129"/>
  <c r="FG417" i="129" s="1"/>
  <c r="GA348" i="129"/>
  <c r="GB348" i="129" s="1"/>
  <c r="FZ348" i="129"/>
  <c r="BM409" i="129"/>
  <c r="BN409" i="129" s="1"/>
  <c r="BS409" i="129" s="1"/>
  <c r="BT409" i="129" s="1"/>
  <c r="BL409" i="129"/>
  <c r="DJ354" i="129"/>
  <c r="DK354" i="129" s="1"/>
  <c r="DI354" i="129"/>
  <c r="GA423" i="129"/>
  <c r="GB423" i="129" s="1"/>
  <c r="FZ423" i="129"/>
  <c r="CL371" i="129"/>
  <c r="CM371" i="129" s="1"/>
  <c r="CR371" i="129" s="1"/>
  <c r="CS371" i="129" s="1"/>
  <c r="FI371" i="129" s="1"/>
  <c r="CK371" i="129"/>
  <c r="CQ371" i="129" s="1"/>
  <c r="BM437" i="129"/>
  <c r="BN437" i="129" s="1"/>
  <c r="BS437" i="129" s="1"/>
  <c r="BT437" i="129" s="1"/>
  <c r="BL437" i="129"/>
  <c r="FB366" i="129"/>
  <c r="FC366" i="129" s="1"/>
  <c r="FA366" i="129"/>
  <c r="FB333" i="129"/>
  <c r="FC333" i="129" s="1"/>
  <c r="FA333" i="129"/>
  <c r="BM384" i="129"/>
  <c r="BN384" i="129" s="1"/>
  <c r="BS384" i="129" s="1"/>
  <c r="BT384" i="129" s="1"/>
  <c r="BL384" i="129"/>
  <c r="FA352" i="129"/>
  <c r="FB352" i="129"/>
  <c r="FC352" i="129" s="1"/>
  <c r="FH352" i="129" s="1"/>
  <c r="BM327" i="129"/>
  <c r="BN327" i="129" s="1"/>
  <c r="BS327" i="129" s="1"/>
  <c r="BT327" i="129" s="1"/>
  <c r="BL327" i="129"/>
  <c r="BM295" i="129"/>
  <c r="BN295" i="129" s="1"/>
  <c r="BS295" i="129" s="1"/>
  <c r="BT295" i="129" s="1"/>
  <c r="BL295" i="129"/>
  <c r="FB288" i="129"/>
  <c r="FC288" i="129" s="1"/>
  <c r="FA288" i="129"/>
  <c r="CL372" i="129"/>
  <c r="CM372" i="129" s="1"/>
  <c r="CR372" i="129" s="1"/>
  <c r="CS372" i="129" s="1"/>
  <c r="FI372" i="129" s="1"/>
  <c r="CK372" i="129"/>
  <c r="CQ372" i="129" s="1"/>
  <c r="DJ309" i="129"/>
  <c r="DK309" i="129" s="1"/>
  <c r="DI309" i="129"/>
  <c r="DJ277" i="129"/>
  <c r="DK277" i="129" s="1"/>
  <c r="DI277" i="129"/>
  <c r="FZ296" i="129"/>
  <c r="GA296" i="129"/>
  <c r="GB296" i="129" s="1"/>
  <c r="DJ511" i="129"/>
  <c r="DK511" i="129" s="1"/>
  <c r="DI511" i="129"/>
  <c r="EC303" i="129"/>
  <c r="ED303" i="129" s="1"/>
  <c r="EB303" i="129"/>
  <c r="DJ290" i="129"/>
  <c r="DK290" i="129" s="1"/>
  <c r="DI290" i="129"/>
  <c r="AO442" i="129"/>
  <c r="CL310" i="129"/>
  <c r="CM310" i="129" s="1"/>
  <c r="CR310" i="129" s="1"/>
  <c r="CS310" i="129" s="1"/>
  <c r="FI310" i="129" s="1"/>
  <c r="CK310" i="129"/>
  <c r="CQ310" i="129" s="1"/>
  <c r="AO246" i="129"/>
  <c r="FA313" i="129"/>
  <c r="FB313" i="129"/>
  <c r="FC313" i="129" s="1"/>
  <c r="BM248" i="129"/>
  <c r="BN248" i="129" s="1"/>
  <c r="BS248" i="129" s="1"/>
  <c r="BT248" i="129" s="1"/>
  <c r="BL248" i="129"/>
  <c r="DJ215" i="129"/>
  <c r="DK215" i="129" s="1"/>
  <c r="DI215" i="129"/>
  <c r="BM183" i="129"/>
  <c r="BN183" i="129" s="1"/>
  <c r="BS183" i="129" s="1"/>
  <c r="BT183" i="129" s="1"/>
  <c r="BL183" i="129"/>
  <c r="BM151" i="129"/>
  <c r="BN151" i="129" s="1"/>
  <c r="BS151" i="129" s="1"/>
  <c r="BT151" i="129" s="1"/>
  <c r="BL151" i="129"/>
  <c r="FA114" i="129"/>
  <c r="FB114" i="129"/>
  <c r="FC114" i="129" s="1"/>
  <c r="CL262" i="129"/>
  <c r="CM262" i="129" s="1"/>
  <c r="CR262" i="129" s="1"/>
  <c r="CS262" i="129" s="1"/>
  <c r="FI262" i="129" s="1"/>
  <c r="CK262" i="129"/>
  <c r="CQ262" i="129" s="1"/>
  <c r="CL93" i="129"/>
  <c r="CM93" i="129" s="1"/>
  <c r="CR93" i="129" s="1"/>
  <c r="CS93" i="129" s="1"/>
  <c r="FI93" i="129" s="1"/>
  <c r="CK93" i="129"/>
  <c r="CQ93" i="129" s="1"/>
  <c r="DJ238" i="129"/>
  <c r="DK238" i="129" s="1"/>
  <c r="DI238" i="129"/>
  <c r="CL187" i="129"/>
  <c r="CM187" i="129" s="1"/>
  <c r="CR187" i="129" s="1"/>
  <c r="CS187" i="129" s="1"/>
  <c r="FI187" i="129" s="1"/>
  <c r="CK187" i="129"/>
  <c r="CQ187" i="129" s="1"/>
  <c r="CL155" i="129"/>
  <c r="CM155" i="129" s="1"/>
  <c r="CR155" i="129" s="1"/>
  <c r="CS155" i="129" s="1"/>
  <c r="FI155" i="129" s="1"/>
  <c r="CK155" i="129"/>
  <c r="CQ155" i="129" s="1"/>
  <c r="AO123" i="129"/>
  <c r="AS123" i="129"/>
  <c r="AT123" i="129" s="1"/>
  <c r="AU123" i="129" s="1"/>
  <c r="AO90" i="129"/>
  <c r="AO263" i="129"/>
  <c r="BM200" i="129"/>
  <c r="BN200" i="129" s="1"/>
  <c r="BS200" i="129" s="1"/>
  <c r="BT200" i="129" s="1"/>
  <c r="BL200" i="129"/>
  <c r="BM168" i="129"/>
  <c r="BN168" i="129" s="1"/>
  <c r="BS168" i="129" s="1"/>
  <c r="BT168" i="129" s="1"/>
  <c r="BL168" i="129"/>
  <c r="BM136" i="129"/>
  <c r="BN136" i="129" s="1"/>
  <c r="BS136" i="129" s="1"/>
  <c r="BT136" i="129" s="1"/>
  <c r="BL136" i="129"/>
  <c r="EC91" i="129"/>
  <c r="ED91" i="129" s="1"/>
  <c r="EB91" i="129"/>
  <c r="EB127" i="129"/>
  <c r="EC127" i="129"/>
  <c r="ED127" i="129" s="1"/>
  <c r="CL60" i="129"/>
  <c r="CM60" i="129" s="1"/>
  <c r="CR60" i="129" s="1"/>
  <c r="CS60" i="129" s="1"/>
  <c r="FI60" i="129" s="1"/>
  <c r="CK60" i="129"/>
  <c r="CQ60" i="129" s="1"/>
  <c r="DI209" i="129"/>
  <c r="DJ209" i="129"/>
  <c r="DK209" i="129" s="1"/>
  <c r="EB42" i="129"/>
  <c r="EC42" i="129"/>
  <c r="ED42" i="129" s="1"/>
  <c r="CL37" i="129"/>
  <c r="CM37" i="129" s="1"/>
  <c r="CR37" i="129" s="1"/>
  <c r="CS37" i="129" s="1"/>
  <c r="FI37" i="129" s="1"/>
  <c r="CK37" i="129"/>
  <c r="CQ37" i="129" s="1"/>
  <c r="DJ29" i="129"/>
  <c r="DK29" i="129" s="1"/>
  <c r="DI29" i="129"/>
  <c r="GA273" i="129"/>
  <c r="GB273" i="129" s="1"/>
  <c r="FZ273" i="129"/>
  <c r="DJ528" i="129"/>
  <c r="DK528" i="129" s="1"/>
  <c r="DI528" i="129"/>
  <c r="EC518" i="129"/>
  <c r="ED518" i="129" s="1"/>
  <c r="EB518" i="129"/>
  <c r="GA522" i="129"/>
  <c r="GB522" i="129" s="1"/>
  <c r="FZ522" i="129"/>
  <c r="FB414" i="129"/>
  <c r="FC414" i="129" s="1"/>
  <c r="FA414" i="129"/>
  <c r="FZ455" i="129"/>
  <c r="GA455" i="129"/>
  <c r="GB455" i="129" s="1"/>
  <c r="EC437" i="129"/>
  <c r="ED437" i="129" s="1"/>
  <c r="EB437" i="129"/>
  <c r="DJ378" i="129"/>
  <c r="DK378" i="129" s="1"/>
  <c r="DI378" i="129"/>
  <c r="DI364" i="129"/>
  <c r="DJ364" i="129"/>
  <c r="DK364" i="129" s="1"/>
  <c r="DI447" i="129"/>
  <c r="DJ447" i="129"/>
  <c r="DK447" i="129" s="1"/>
  <c r="FB370" i="129"/>
  <c r="FC370" i="129" s="1"/>
  <c r="FA370" i="129"/>
  <c r="DJ348" i="129"/>
  <c r="DK348" i="129" s="1"/>
  <c r="DI348" i="129"/>
  <c r="GA403" i="129"/>
  <c r="GB403" i="129" s="1"/>
  <c r="FZ403" i="129"/>
  <c r="BM354" i="129"/>
  <c r="BN354" i="129" s="1"/>
  <c r="BS354" i="129" s="1"/>
  <c r="BT354" i="129" s="1"/>
  <c r="BL354" i="129"/>
  <c r="FZ309" i="129"/>
  <c r="GA309" i="129"/>
  <c r="GB309" i="129" s="1"/>
  <c r="GA277" i="129"/>
  <c r="GB277" i="129" s="1"/>
  <c r="FZ277" i="129"/>
  <c r="CL311" i="129"/>
  <c r="CM311" i="129" s="1"/>
  <c r="CR311" i="129" s="1"/>
  <c r="CS311" i="129" s="1"/>
  <c r="FI311" i="129" s="1"/>
  <c r="CK311" i="129"/>
  <c r="CQ311" i="129" s="1"/>
  <c r="CL279" i="129"/>
  <c r="CM279" i="129" s="1"/>
  <c r="CR279" i="129" s="1"/>
  <c r="CS279" i="129" s="1"/>
  <c r="FI279" i="129" s="1"/>
  <c r="CK279" i="129"/>
  <c r="CQ279" i="129" s="1"/>
  <c r="BM332" i="129"/>
  <c r="BN332" i="129" s="1"/>
  <c r="BS332" i="129" s="1"/>
  <c r="BT332" i="129" s="1"/>
  <c r="BL332" i="129"/>
  <c r="AO300" i="129"/>
  <c r="AO268" i="129"/>
  <c r="BM320" i="129"/>
  <c r="BN320" i="129" s="1"/>
  <c r="BS320" i="129" s="1"/>
  <c r="BT320" i="129" s="1"/>
  <c r="BL320" i="129"/>
  <c r="BM288" i="129"/>
  <c r="BN288" i="129" s="1"/>
  <c r="BS288" i="129" s="1"/>
  <c r="BT288" i="129" s="1"/>
  <c r="BL288" i="129"/>
  <c r="EC359" i="129"/>
  <c r="ED359" i="129" s="1"/>
  <c r="EB359" i="129"/>
  <c r="BM265" i="129"/>
  <c r="BN265" i="129" s="1"/>
  <c r="BS265" i="129" s="1"/>
  <c r="BT265" i="129" s="1"/>
  <c r="BL265" i="129"/>
  <c r="BM233" i="129"/>
  <c r="BN233" i="129" s="1"/>
  <c r="BS233" i="129" s="1"/>
  <c r="BT233" i="129" s="1"/>
  <c r="BL233" i="129"/>
  <c r="CL316" i="129"/>
  <c r="CM316" i="129" s="1"/>
  <c r="CR316" i="129" s="1"/>
  <c r="CS316" i="129" s="1"/>
  <c r="FI316" i="129" s="1"/>
  <c r="CK316" i="129"/>
  <c r="CQ316" i="129" s="1"/>
  <c r="DI228" i="129"/>
  <c r="DJ228" i="129"/>
  <c r="DK228" i="129" s="1"/>
  <c r="AO307" i="129"/>
  <c r="DJ245" i="129"/>
  <c r="DK245" i="129" s="1"/>
  <c r="DI245" i="129"/>
  <c r="BM347" i="129"/>
  <c r="BN347" i="129" s="1"/>
  <c r="BS347" i="129" s="1"/>
  <c r="BT347" i="129" s="1"/>
  <c r="BL347" i="129"/>
  <c r="CL223" i="129"/>
  <c r="CM223" i="129" s="1"/>
  <c r="CR223" i="129" s="1"/>
  <c r="CS223" i="129" s="1"/>
  <c r="FI223" i="129" s="1"/>
  <c r="CK223" i="129"/>
  <c r="CQ223" i="129" s="1"/>
  <c r="CL280" i="129"/>
  <c r="CM280" i="129" s="1"/>
  <c r="CR280" i="129" s="1"/>
  <c r="CS280" i="129" s="1"/>
  <c r="FI280" i="129" s="1"/>
  <c r="CK280" i="129"/>
  <c r="CQ280" i="129" s="1"/>
  <c r="AO222" i="129"/>
  <c r="CL241" i="129"/>
  <c r="CM241" i="129" s="1"/>
  <c r="CR241" i="129" s="1"/>
  <c r="CS241" i="129" s="1"/>
  <c r="FI241" i="129" s="1"/>
  <c r="CK241" i="129"/>
  <c r="CQ241" i="129" s="1"/>
  <c r="GA189" i="129"/>
  <c r="GB189" i="129" s="1"/>
  <c r="FZ189" i="129"/>
  <c r="GA157" i="129"/>
  <c r="GB157" i="129" s="1"/>
  <c r="FZ157" i="129"/>
  <c r="EC140" i="129"/>
  <c r="ED140" i="129" s="1"/>
  <c r="EB140" i="129"/>
  <c r="FB100" i="129"/>
  <c r="FC100" i="129" s="1"/>
  <c r="FA100" i="129"/>
  <c r="FB194" i="129"/>
  <c r="FC194" i="129" s="1"/>
  <c r="FA194" i="129"/>
  <c r="FA162" i="129"/>
  <c r="FB162" i="129"/>
  <c r="FC162" i="129" s="1"/>
  <c r="FB130" i="129"/>
  <c r="FC130" i="129" s="1"/>
  <c r="FA130" i="129"/>
  <c r="DJ97" i="129"/>
  <c r="DK97" i="129" s="1"/>
  <c r="DI97" i="129"/>
  <c r="FB381" i="129"/>
  <c r="FC381" i="129" s="1"/>
  <c r="FA381" i="129"/>
  <c r="GA206" i="129"/>
  <c r="GB206" i="129" s="1"/>
  <c r="FZ206" i="129"/>
  <c r="EC105" i="129"/>
  <c r="ED105" i="129" s="1"/>
  <c r="EB105" i="129"/>
  <c r="EC205" i="129"/>
  <c r="ED205" i="129" s="1"/>
  <c r="EB205" i="129"/>
  <c r="FB101" i="129"/>
  <c r="FC101" i="129" s="1"/>
  <c r="FA101" i="129"/>
  <c r="EC72" i="129"/>
  <c r="ED72" i="129" s="1"/>
  <c r="EB72" i="129"/>
  <c r="FB35" i="129"/>
  <c r="FC35" i="129" s="1"/>
  <c r="FA35" i="129"/>
  <c r="FB76" i="129"/>
  <c r="FC76" i="129" s="1"/>
  <c r="FA76" i="129"/>
  <c r="DI175" i="129"/>
  <c r="DJ175" i="129"/>
  <c r="DK175" i="129" s="1"/>
  <c r="GA107" i="129"/>
  <c r="GB107" i="129" s="1"/>
  <c r="FZ107" i="129"/>
  <c r="EB24" i="129"/>
  <c r="EC24" i="129"/>
  <c r="DJ108" i="129"/>
  <c r="DK108" i="129" s="1"/>
  <c r="DI108" i="129"/>
  <c r="FB52" i="129"/>
  <c r="FC52" i="129" s="1"/>
  <c r="FA52" i="129"/>
  <c r="DJ79" i="129"/>
  <c r="DK79" i="129" s="1"/>
  <c r="DI79" i="129"/>
  <c r="DJ78" i="129"/>
  <c r="DK78" i="129" s="1"/>
  <c r="DI78" i="129"/>
  <c r="FB232" i="129"/>
  <c r="FC232" i="129" s="1"/>
  <c r="FH232" i="129" s="1"/>
  <c r="FA232" i="129"/>
  <c r="AO181" i="129"/>
  <c r="AO149" i="129"/>
  <c r="EB23" i="129"/>
  <c r="EC23" i="129"/>
  <c r="EB511" i="129"/>
  <c r="EC511" i="129"/>
  <c r="ED511" i="129" s="1"/>
  <c r="EB536" i="129"/>
  <c r="EC536" i="129"/>
  <c r="ED536" i="129" s="1"/>
  <c r="DJ535" i="129"/>
  <c r="DK535" i="129" s="1"/>
  <c r="DI535" i="129"/>
  <c r="EB516" i="129"/>
  <c r="EH516" i="129" s="1"/>
  <c r="EI516" i="129" s="1"/>
  <c r="EC516" i="129"/>
  <c r="ED516" i="129" s="1"/>
  <c r="GA459" i="129"/>
  <c r="GB459" i="129" s="1"/>
  <c r="GG459" i="129" s="1"/>
  <c r="GH459" i="129" s="1"/>
  <c r="FZ459" i="129"/>
  <c r="DJ419" i="129"/>
  <c r="DK419" i="129" s="1"/>
  <c r="DI419" i="129"/>
  <c r="GA428" i="129"/>
  <c r="GB428" i="129" s="1"/>
  <c r="FZ428" i="129"/>
  <c r="EC425" i="129"/>
  <c r="ED425" i="129" s="1"/>
  <c r="EB425" i="129"/>
  <c r="FB364" i="129"/>
  <c r="FC364" i="129" s="1"/>
  <c r="FA364" i="129"/>
  <c r="GA504" i="129"/>
  <c r="GB504" i="129" s="1"/>
  <c r="FZ504" i="129"/>
  <c r="EB324" i="129"/>
  <c r="EC324" i="129"/>
  <c r="ED324" i="129" s="1"/>
  <c r="FB318" i="129"/>
  <c r="FC318" i="129" s="1"/>
  <c r="FA318" i="129"/>
  <c r="FB286" i="129"/>
  <c r="FC286" i="129" s="1"/>
  <c r="FA286" i="129"/>
  <c r="DJ307" i="129"/>
  <c r="DK307" i="129" s="1"/>
  <c r="DI307" i="129"/>
  <c r="GA326" i="129"/>
  <c r="GB326" i="129" s="1"/>
  <c r="FZ326" i="129"/>
  <c r="EC428" i="129"/>
  <c r="ED428" i="129" s="1"/>
  <c r="EB428" i="129"/>
  <c r="EC299" i="129"/>
  <c r="ED299" i="129" s="1"/>
  <c r="EB299" i="129"/>
  <c r="EB236" i="129"/>
  <c r="EC236" i="129"/>
  <c r="ED236" i="129" s="1"/>
  <c r="DI336" i="129"/>
  <c r="DJ336" i="129"/>
  <c r="DK336" i="129" s="1"/>
  <c r="EB221" i="129"/>
  <c r="EC221" i="129"/>
  <c r="ED221" i="129" s="1"/>
  <c r="FB283" i="129"/>
  <c r="FC283" i="129" s="1"/>
  <c r="FA283" i="129"/>
  <c r="DJ86" i="129"/>
  <c r="DK86" i="129" s="1"/>
  <c r="DI86" i="129"/>
  <c r="AO30" i="129"/>
  <c r="AM30" i="129"/>
  <c r="EC215" i="129"/>
  <c r="ED215" i="129" s="1"/>
  <c r="EB215" i="129"/>
  <c r="FB118" i="129"/>
  <c r="FC118" i="129" s="1"/>
  <c r="FA118" i="129"/>
  <c r="DJ280" i="129"/>
  <c r="DK280" i="129" s="1"/>
  <c r="DI280" i="129"/>
  <c r="EC47" i="129"/>
  <c r="ED47" i="129" s="1"/>
  <c r="EB47" i="129"/>
  <c r="EH47" i="129" s="1"/>
  <c r="EI47" i="129" s="1"/>
  <c r="EJ47" i="129" s="1"/>
  <c r="GA464" i="129"/>
  <c r="GB464" i="129" s="1"/>
  <c r="FZ464" i="129"/>
  <c r="GF464" i="129" s="1"/>
  <c r="CL510" i="129"/>
  <c r="CM510" i="129" s="1"/>
  <c r="CR510" i="129" s="1"/>
  <c r="CS510" i="129" s="1"/>
  <c r="FI510" i="129" s="1"/>
  <c r="CK510" i="129"/>
  <c r="CQ510" i="129" s="1"/>
  <c r="CL478" i="129"/>
  <c r="CM478" i="129" s="1"/>
  <c r="CR478" i="129" s="1"/>
  <c r="CS478" i="129" s="1"/>
  <c r="FI478" i="129" s="1"/>
  <c r="CK478" i="129"/>
  <c r="CQ478" i="129" s="1"/>
  <c r="AO511" i="129"/>
  <c r="AO479" i="129"/>
  <c r="BM534" i="129"/>
  <c r="BN534" i="129" s="1"/>
  <c r="BS534" i="129" s="1"/>
  <c r="BT534" i="129" s="1"/>
  <c r="BL534" i="129"/>
  <c r="FA480" i="129"/>
  <c r="FB480" i="129"/>
  <c r="FC480" i="129" s="1"/>
  <c r="BM494" i="129"/>
  <c r="BN494" i="129" s="1"/>
  <c r="BS494" i="129" s="1"/>
  <c r="BT494" i="129" s="1"/>
  <c r="BL494" i="129"/>
  <c r="FB436" i="129"/>
  <c r="FC436" i="129" s="1"/>
  <c r="FA436" i="129"/>
  <c r="FB404" i="129"/>
  <c r="FC404" i="129" s="1"/>
  <c r="FA404" i="129"/>
  <c r="AO434" i="129"/>
  <c r="AO402" i="129"/>
  <c r="FB445" i="129"/>
  <c r="FC445" i="129" s="1"/>
  <c r="FA445" i="129"/>
  <c r="BM412" i="129"/>
  <c r="BN412" i="129" s="1"/>
  <c r="BS412" i="129" s="1"/>
  <c r="BT412" i="129" s="1"/>
  <c r="BL412" i="129"/>
  <c r="DJ446" i="129"/>
  <c r="DK446" i="129" s="1"/>
  <c r="GG446" i="129" s="1"/>
  <c r="GH446" i="129" s="1"/>
  <c r="DI446" i="129"/>
  <c r="BM522" i="129"/>
  <c r="BN522" i="129" s="1"/>
  <c r="BS522" i="129" s="1"/>
  <c r="BT522" i="129" s="1"/>
  <c r="BL522" i="129"/>
  <c r="BM447" i="129"/>
  <c r="BN447" i="129" s="1"/>
  <c r="BS447" i="129" s="1"/>
  <c r="BT447" i="129" s="1"/>
  <c r="BL447" i="129"/>
  <c r="CL414" i="129"/>
  <c r="CM414" i="129" s="1"/>
  <c r="CR414" i="129" s="1"/>
  <c r="CS414" i="129" s="1"/>
  <c r="FI414" i="129" s="1"/>
  <c r="CK414" i="129"/>
  <c r="CQ414" i="129" s="1"/>
  <c r="AO421" i="129"/>
  <c r="CL368" i="129"/>
  <c r="CM368" i="129" s="1"/>
  <c r="CR368" i="129" s="1"/>
  <c r="CS368" i="129" s="1"/>
  <c r="FI368" i="129" s="1"/>
  <c r="CK368" i="129"/>
  <c r="CQ368" i="129" s="1"/>
  <c r="CL333" i="129"/>
  <c r="CM333" i="129" s="1"/>
  <c r="CR333" i="129" s="1"/>
  <c r="CS333" i="129" s="1"/>
  <c r="FI333" i="129" s="1"/>
  <c r="CK333" i="129"/>
  <c r="CQ333" i="129" s="1"/>
  <c r="FB353" i="129"/>
  <c r="FC353" i="129" s="1"/>
  <c r="FA353" i="129"/>
  <c r="FB351" i="129"/>
  <c r="FC351" i="129" s="1"/>
  <c r="FA351" i="129"/>
  <c r="GA407" i="129"/>
  <c r="GB407" i="129" s="1"/>
  <c r="FZ407" i="129"/>
  <c r="EC368" i="129"/>
  <c r="ED368" i="129" s="1"/>
  <c r="EB368" i="129"/>
  <c r="BM421" i="129"/>
  <c r="BN421" i="129" s="1"/>
  <c r="BS421" i="129" s="1"/>
  <c r="BT421" i="129" s="1"/>
  <c r="BL421" i="129"/>
  <c r="CL338" i="129"/>
  <c r="CM338" i="129" s="1"/>
  <c r="CR338" i="129" s="1"/>
  <c r="CS338" i="129" s="1"/>
  <c r="FI338" i="129" s="1"/>
  <c r="CK338" i="129"/>
  <c r="CQ338" i="129" s="1"/>
  <c r="GA388" i="129"/>
  <c r="GB388" i="129" s="1"/>
  <c r="FZ388" i="129"/>
  <c r="DJ357" i="129"/>
  <c r="DI357" i="129"/>
  <c r="EC257" i="129"/>
  <c r="ED257" i="129" s="1"/>
  <c r="EB257" i="129"/>
  <c r="EB184" i="129"/>
  <c r="EC184" i="129"/>
  <c r="ED184" i="129" s="1"/>
  <c r="FB152" i="129"/>
  <c r="FC152" i="129" s="1"/>
  <c r="FA152" i="129"/>
  <c r="DJ120" i="129"/>
  <c r="DK120" i="129" s="1"/>
  <c r="DI120" i="129"/>
  <c r="GA132" i="129"/>
  <c r="GB132" i="129" s="1"/>
  <c r="FZ132" i="129"/>
  <c r="EC85" i="129"/>
  <c r="ED85" i="129" s="1"/>
  <c r="EB85" i="129"/>
  <c r="CL74" i="129"/>
  <c r="CM74" i="129" s="1"/>
  <c r="CR74" i="129" s="1"/>
  <c r="CS74" i="129" s="1"/>
  <c r="FI74" i="129" s="1"/>
  <c r="CK74" i="129"/>
  <c r="CQ74" i="129" s="1"/>
  <c r="GA32" i="129"/>
  <c r="GB32" i="129" s="1"/>
  <c r="FZ32" i="129"/>
  <c r="DJ171" i="129"/>
  <c r="DK171" i="129" s="1"/>
  <c r="DI171" i="129"/>
  <c r="CL76" i="129"/>
  <c r="CM76" i="129" s="1"/>
  <c r="CR76" i="129" s="1"/>
  <c r="CS76" i="129" s="1"/>
  <c r="FI76" i="129" s="1"/>
  <c r="CK76" i="129"/>
  <c r="CQ76" i="129" s="1"/>
  <c r="FA261" i="129"/>
  <c r="FB261" i="129"/>
  <c r="FC261" i="129" s="1"/>
  <c r="AO203" i="129"/>
  <c r="AO171" i="129"/>
  <c r="AO139" i="129"/>
  <c r="FB185" i="129"/>
  <c r="FC185" i="129" s="1"/>
  <c r="FH185" i="129" s="1"/>
  <c r="FA185" i="129"/>
  <c r="CL92" i="129"/>
  <c r="CM92" i="129" s="1"/>
  <c r="CR92" i="129" s="1"/>
  <c r="CS92" i="129" s="1"/>
  <c r="FI92" i="129" s="1"/>
  <c r="CK92" i="129"/>
  <c r="CQ92" i="129" s="1"/>
  <c r="EB31" i="129"/>
  <c r="EC31" i="129"/>
  <c r="ED31" i="129" s="1"/>
  <c r="EC454" i="129"/>
  <c r="ED454" i="129" s="1"/>
  <c r="EB454" i="129"/>
  <c r="FZ418" i="129"/>
  <c r="GA418" i="129"/>
  <c r="GB418" i="129" s="1"/>
  <c r="GA405" i="129"/>
  <c r="GB405" i="129" s="1"/>
  <c r="FZ405" i="129"/>
  <c r="FB359" i="129"/>
  <c r="FC359" i="129" s="1"/>
  <c r="FH359" i="129" s="1"/>
  <c r="FA359" i="129"/>
  <c r="GA344" i="129"/>
  <c r="GB344" i="129" s="1"/>
  <c r="GG344" i="129" s="1"/>
  <c r="GH344" i="129" s="1"/>
  <c r="FZ344" i="129"/>
  <c r="AO446" i="129"/>
  <c r="EB366" i="129"/>
  <c r="EC366" i="129"/>
  <c r="ED366" i="129" s="1"/>
  <c r="EB416" i="129"/>
  <c r="EC416" i="129"/>
  <c r="ED416" i="129" s="1"/>
  <c r="AO370" i="129"/>
  <c r="FA337" i="129"/>
  <c r="FB337" i="129"/>
  <c r="FC337" i="129" s="1"/>
  <c r="BM388" i="129"/>
  <c r="BN388" i="129" s="1"/>
  <c r="BS388" i="129" s="1"/>
  <c r="BT388" i="129" s="1"/>
  <c r="BL388" i="129"/>
  <c r="AO356" i="129"/>
  <c r="BM331" i="129"/>
  <c r="BN331" i="129" s="1"/>
  <c r="BS331" i="129" s="1"/>
  <c r="BT331" i="129" s="1"/>
  <c r="BL331" i="129"/>
  <c r="BM299" i="129"/>
  <c r="BN299" i="129" s="1"/>
  <c r="BS299" i="129" s="1"/>
  <c r="BT299" i="129" s="1"/>
  <c r="BL299" i="129"/>
  <c r="AO332" i="129"/>
  <c r="FB300" i="129"/>
  <c r="FC300" i="129" s="1"/>
  <c r="FA300" i="129"/>
  <c r="FB268" i="129"/>
  <c r="FC268" i="129" s="1"/>
  <c r="FA268" i="129"/>
  <c r="EC369" i="129"/>
  <c r="ED369" i="129" s="1"/>
  <c r="EB369" i="129"/>
  <c r="GA308" i="129"/>
  <c r="GB308" i="129" s="1"/>
  <c r="GG308" i="129" s="1"/>
  <c r="GH308" i="129" s="1"/>
  <c r="FZ308" i="129"/>
  <c r="GA276" i="129"/>
  <c r="GB276" i="129" s="1"/>
  <c r="GG276" i="129" s="1"/>
  <c r="GH276" i="129" s="1"/>
  <c r="FZ276" i="129"/>
  <c r="GF276" i="129" s="1"/>
  <c r="CL343" i="129"/>
  <c r="CM343" i="129" s="1"/>
  <c r="CR343" i="129" s="1"/>
  <c r="CS343" i="129" s="1"/>
  <c r="FI343" i="129" s="1"/>
  <c r="CK343" i="129"/>
  <c r="CQ343" i="129" s="1"/>
  <c r="FB221" i="129"/>
  <c r="FC221" i="129" s="1"/>
  <c r="FA221" i="129"/>
  <c r="AO217" i="129"/>
  <c r="AO269" i="129"/>
  <c r="AS269" i="129"/>
  <c r="AT269" i="129" s="1"/>
  <c r="AU269" i="129" s="1"/>
  <c r="AO234" i="129"/>
  <c r="FB297" i="129"/>
  <c r="FC297" i="129" s="1"/>
  <c r="FA297" i="129"/>
  <c r="BM244" i="129"/>
  <c r="BN244" i="129" s="1"/>
  <c r="BS244" i="129" s="1"/>
  <c r="BT244" i="129" s="1"/>
  <c r="BL244" i="129"/>
  <c r="DJ211" i="129"/>
  <c r="DK211" i="129" s="1"/>
  <c r="DI211" i="129"/>
  <c r="GA210" i="129"/>
  <c r="GB210" i="129" s="1"/>
  <c r="FZ210" i="129"/>
  <c r="BM179" i="129"/>
  <c r="BN179" i="129" s="1"/>
  <c r="BS179" i="129" s="1"/>
  <c r="BT179" i="129" s="1"/>
  <c r="BL179" i="129"/>
  <c r="BM147" i="129"/>
  <c r="BN147" i="129" s="1"/>
  <c r="BS147" i="129" s="1"/>
  <c r="BT147" i="129" s="1"/>
  <c r="BL147" i="129"/>
  <c r="CL254" i="129"/>
  <c r="CM254" i="129" s="1"/>
  <c r="CR254" i="129" s="1"/>
  <c r="CS254" i="129" s="1"/>
  <c r="FI254" i="129" s="1"/>
  <c r="CK254" i="129"/>
  <c r="CQ254" i="129" s="1"/>
  <c r="CL122" i="129"/>
  <c r="CM122" i="129" s="1"/>
  <c r="CR122" i="129" s="1"/>
  <c r="CS122" i="129" s="1"/>
  <c r="FI122" i="129" s="1"/>
  <c r="CK122" i="129"/>
  <c r="CQ122" i="129" s="1"/>
  <c r="CL89" i="129"/>
  <c r="CM89" i="129" s="1"/>
  <c r="CR89" i="129" s="1"/>
  <c r="CS89" i="129" s="1"/>
  <c r="FI89" i="129" s="1"/>
  <c r="CK89" i="129"/>
  <c r="CQ89" i="129" s="1"/>
  <c r="GA230" i="129"/>
  <c r="GB230" i="129" s="1"/>
  <c r="FZ230" i="129"/>
  <c r="CL183" i="129"/>
  <c r="CM183" i="129" s="1"/>
  <c r="CR183" i="129" s="1"/>
  <c r="CS183" i="129" s="1"/>
  <c r="FI183" i="129" s="1"/>
  <c r="CK183" i="129"/>
  <c r="CQ183" i="129" s="1"/>
  <c r="CL151" i="129"/>
  <c r="CM151" i="129" s="1"/>
  <c r="CR151" i="129" s="1"/>
  <c r="CS151" i="129" s="1"/>
  <c r="FI151" i="129" s="1"/>
  <c r="CK151" i="129"/>
  <c r="CQ151" i="129" s="1"/>
  <c r="EC119" i="129"/>
  <c r="ED119" i="129" s="1"/>
  <c r="EB119" i="129"/>
  <c r="AO86" i="129"/>
  <c r="AO255" i="129"/>
  <c r="BM196" i="129"/>
  <c r="BN196" i="129" s="1"/>
  <c r="BS196" i="129" s="1"/>
  <c r="BT196" i="129" s="1"/>
  <c r="BL196" i="129"/>
  <c r="BM164" i="129"/>
  <c r="BN164" i="129" s="1"/>
  <c r="BS164" i="129" s="1"/>
  <c r="BT164" i="129" s="1"/>
  <c r="BL164" i="129"/>
  <c r="BM132" i="129"/>
  <c r="BN132" i="129" s="1"/>
  <c r="BS132" i="129" s="1"/>
  <c r="BT132" i="129" s="1"/>
  <c r="BL132" i="129"/>
  <c r="EC183" i="129"/>
  <c r="ED183" i="129" s="1"/>
  <c r="EB183" i="129"/>
  <c r="AO120" i="129"/>
  <c r="CL56" i="129"/>
  <c r="CM56" i="129" s="1"/>
  <c r="CR56" i="129" s="1"/>
  <c r="CS56" i="129" s="1"/>
  <c r="FI56" i="129" s="1"/>
  <c r="CK56" i="129"/>
  <c r="CQ56" i="129" s="1"/>
  <c r="DI142" i="129"/>
  <c r="DJ142" i="129"/>
  <c r="DK142" i="129" s="1"/>
  <c r="DJ69" i="129"/>
  <c r="DK69" i="129" s="1"/>
  <c r="DI69" i="129"/>
  <c r="DJ137" i="129"/>
  <c r="DK137" i="129" s="1"/>
  <c r="DI137" i="129"/>
  <c r="BM223" i="129"/>
  <c r="BN223" i="129" s="1"/>
  <c r="BS223" i="129" s="1"/>
  <c r="BT223" i="129" s="1"/>
  <c r="BL223" i="129"/>
  <c r="CL57" i="129"/>
  <c r="CM57" i="129" s="1"/>
  <c r="CR57" i="129" s="1"/>
  <c r="CS57" i="129" s="1"/>
  <c r="FI57" i="129" s="1"/>
  <c r="CK57" i="129"/>
  <c r="CQ57" i="129" s="1"/>
  <c r="DJ527" i="129"/>
  <c r="DK527" i="129" s="1"/>
  <c r="DI527" i="129"/>
  <c r="FB382" i="129"/>
  <c r="FC382" i="129" s="1"/>
  <c r="FA382" i="129"/>
  <c r="CL342" i="129"/>
  <c r="CM342" i="129" s="1"/>
  <c r="CR342" i="129" s="1"/>
  <c r="CS342" i="129" s="1"/>
  <c r="FI342" i="129" s="1"/>
  <c r="CK342" i="129"/>
  <c r="CQ342" i="129" s="1"/>
  <c r="GA351" i="129"/>
  <c r="GB351" i="129" s="1"/>
  <c r="FZ351" i="129"/>
  <c r="EC422" i="129"/>
  <c r="ED422" i="129" s="1"/>
  <c r="EB422" i="129"/>
  <c r="CL345" i="129"/>
  <c r="CM345" i="129" s="1"/>
  <c r="CR345" i="129" s="1"/>
  <c r="CS345" i="129" s="1"/>
  <c r="FI345" i="129" s="1"/>
  <c r="CK345" i="129"/>
  <c r="CQ345" i="129" s="1"/>
  <c r="GA305" i="129"/>
  <c r="GB305" i="129" s="1"/>
  <c r="FZ305" i="129"/>
  <c r="BM500" i="129"/>
  <c r="BN500" i="129" s="1"/>
  <c r="BS500" i="129" s="1"/>
  <c r="BT500" i="129" s="1"/>
  <c r="BL500" i="129"/>
  <c r="BM362" i="129"/>
  <c r="BN362" i="129" s="1"/>
  <c r="BS362" i="129" s="1"/>
  <c r="BT362" i="129" s="1"/>
  <c r="BL362" i="129"/>
  <c r="CL307" i="129"/>
  <c r="CM307" i="129" s="1"/>
  <c r="CR307" i="129" s="1"/>
  <c r="CS307" i="129" s="1"/>
  <c r="FI307" i="129" s="1"/>
  <c r="CK307" i="129"/>
  <c r="CQ307" i="129" s="1"/>
  <c r="CL275" i="129"/>
  <c r="CM275" i="129" s="1"/>
  <c r="CR275" i="129" s="1"/>
  <c r="CS275" i="129" s="1"/>
  <c r="FI275" i="129" s="1"/>
  <c r="CK275" i="129"/>
  <c r="CQ275" i="129" s="1"/>
  <c r="AO328" i="129"/>
  <c r="AO296" i="129"/>
  <c r="BM484" i="129"/>
  <c r="BN484" i="129" s="1"/>
  <c r="BS484" i="129" s="1"/>
  <c r="BT484" i="129" s="1"/>
  <c r="BL484" i="129"/>
  <c r="BM316" i="129"/>
  <c r="BN316" i="129" s="1"/>
  <c r="BS316" i="129" s="1"/>
  <c r="BT316" i="129" s="1"/>
  <c r="BL316" i="129"/>
  <c r="BM284" i="129"/>
  <c r="BN284" i="129" s="1"/>
  <c r="BS284" i="129" s="1"/>
  <c r="BT284" i="129" s="1"/>
  <c r="BL284" i="129"/>
  <c r="BM343" i="129"/>
  <c r="BN343" i="129" s="1"/>
  <c r="BS343" i="129" s="1"/>
  <c r="BT343" i="129" s="1"/>
  <c r="BL343" i="129"/>
  <c r="BM261" i="129"/>
  <c r="BN261" i="129" s="1"/>
  <c r="BS261" i="129" s="1"/>
  <c r="BT261" i="129" s="1"/>
  <c r="BL261" i="129"/>
  <c r="CL228" i="129"/>
  <c r="CM228" i="129" s="1"/>
  <c r="CR228" i="129" s="1"/>
  <c r="CS228" i="129" s="1"/>
  <c r="FI228" i="129" s="1"/>
  <c r="CK228" i="129"/>
  <c r="CQ228" i="129" s="1"/>
  <c r="CL300" i="129"/>
  <c r="CM300" i="129" s="1"/>
  <c r="CR300" i="129" s="1"/>
  <c r="CS300" i="129" s="1"/>
  <c r="FI300" i="129" s="1"/>
  <c r="CK300" i="129"/>
  <c r="CQ300" i="129" s="1"/>
  <c r="DJ224" i="129"/>
  <c r="DK224" i="129" s="1"/>
  <c r="DI224" i="129"/>
  <c r="AO291" i="129"/>
  <c r="DJ241" i="129"/>
  <c r="DK241" i="129" s="1"/>
  <c r="DI241" i="129"/>
  <c r="DJ326" i="129"/>
  <c r="DK326" i="129" s="1"/>
  <c r="DI326" i="129"/>
  <c r="GA250" i="129"/>
  <c r="GB250" i="129" s="1"/>
  <c r="FZ250" i="129"/>
  <c r="CL219" i="129"/>
  <c r="CM219" i="129" s="1"/>
  <c r="CR219" i="129" s="1"/>
  <c r="CS219" i="129" s="1"/>
  <c r="FI219" i="129" s="1"/>
  <c r="CK219" i="129"/>
  <c r="CQ219" i="129" s="1"/>
  <c r="AO218" i="129"/>
  <c r="CL233" i="129"/>
  <c r="CM233" i="129" s="1"/>
  <c r="CR233" i="129" s="1"/>
  <c r="CS233" i="129" s="1"/>
  <c r="FI233" i="129" s="1"/>
  <c r="CK233" i="129"/>
  <c r="CQ233" i="129" s="1"/>
  <c r="GA185" i="129"/>
  <c r="GB185" i="129" s="1"/>
  <c r="FZ185" i="129"/>
  <c r="FZ153" i="129"/>
  <c r="GA153" i="129"/>
  <c r="GB153" i="129" s="1"/>
  <c r="AO118" i="129"/>
  <c r="CL282" i="129"/>
  <c r="CM282" i="129" s="1"/>
  <c r="CR282" i="129" s="1"/>
  <c r="CS282" i="129" s="1"/>
  <c r="FI282" i="129" s="1"/>
  <c r="CK282" i="129"/>
  <c r="CQ282" i="129" s="1"/>
  <c r="EC196" i="129"/>
  <c r="ED196" i="129" s="1"/>
  <c r="EB196" i="129"/>
  <c r="EB132" i="129"/>
  <c r="EC132" i="129"/>
  <c r="ED132" i="129" s="1"/>
  <c r="FA96" i="129"/>
  <c r="FB96" i="129"/>
  <c r="FC96" i="129" s="1"/>
  <c r="DJ244" i="129"/>
  <c r="DK244" i="129" s="1"/>
  <c r="DI244" i="129"/>
  <c r="FB158" i="129"/>
  <c r="FC158" i="129" s="1"/>
  <c r="FA158" i="129"/>
  <c r="FA126" i="129"/>
  <c r="FB126" i="129"/>
  <c r="FC126" i="129" s="1"/>
  <c r="AO303" i="129"/>
  <c r="GA202" i="129"/>
  <c r="GB202" i="129" s="1"/>
  <c r="FZ202" i="129"/>
  <c r="GA170" i="129"/>
  <c r="GB170" i="129" s="1"/>
  <c r="GG170" i="129" s="1"/>
  <c r="GH170" i="129" s="1"/>
  <c r="FZ170" i="129"/>
  <c r="EC133" i="129"/>
  <c r="ED133" i="129" s="1"/>
  <c r="EB133" i="129"/>
  <c r="FA31" i="129"/>
  <c r="FB31" i="129"/>
  <c r="FC31" i="129" s="1"/>
  <c r="FB234" i="129"/>
  <c r="FC234" i="129" s="1"/>
  <c r="FA234" i="129"/>
  <c r="CL152" i="129"/>
  <c r="CM152" i="129" s="1"/>
  <c r="CR152" i="129" s="1"/>
  <c r="CS152" i="129" s="1"/>
  <c r="FI152" i="129" s="1"/>
  <c r="CK152" i="129"/>
  <c r="CQ152" i="129" s="1"/>
  <c r="DJ40" i="129"/>
  <c r="DK40" i="129" s="1"/>
  <c r="DI40" i="129"/>
  <c r="CL66" i="129"/>
  <c r="CM66" i="129" s="1"/>
  <c r="CR66" i="129" s="1"/>
  <c r="CS66" i="129" s="1"/>
  <c r="FI66" i="129" s="1"/>
  <c r="CK66" i="129"/>
  <c r="CQ66" i="129" s="1"/>
  <c r="DJ167" i="129"/>
  <c r="DK167" i="129" s="1"/>
  <c r="DI167" i="129"/>
  <c r="GA62" i="129"/>
  <c r="GB62" i="129" s="1"/>
  <c r="GG62" i="129" s="1"/>
  <c r="GH62" i="129" s="1"/>
  <c r="FZ62" i="129"/>
  <c r="AO69" i="129"/>
  <c r="AM69" i="129"/>
  <c r="FB85" i="129"/>
  <c r="FC85" i="129" s="1"/>
  <c r="FA85" i="129"/>
  <c r="FB40" i="129"/>
  <c r="FC40" i="129" s="1"/>
  <c r="FA40" i="129"/>
  <c r="GF97" i="129" l="1"/>
  <c r="GF438" i="129"/>
  <c r="FG394" i="129"/>
  <c r="GF221" i="129"/>
  <c r="GG192" i="129"/>
  <c r="GH192" i="129" s="1"/>
  <c r="GG97" i="129"/>
  <c r="GH97" i="129" s="1"/>
  <c r="FG449" i="129"/>
  <c r="GF239" i="129"/>
  <c r="EH87" i="129"/>
  <c r="EI87" i="129" s="1"/>
  <c r="GG447" i="129"/>
  <c r="GH447" i="129" s="1"/>
  <c r="EC16" i="129"/>
  <c r="ED16" i="129" s="1"/>
  <c r="EC18" i="129"/>
  <c r="ED18" i="129" s="1"/>
  <c r="EC19" i="129"/>
  <c r="ED19" i="129" s="1"/>
  <c r="EC13" i="129"/>
  <c r="ED13" i="129" s="1"/>
  <c r="EC15" i="129"/>
  <c r="ED15" i="129" s="1"/>
  <c r="EC21" i="129"/>
  <c r="ED21" i="129" s="1"/>
  <c r="EC17" i="129"/>
  <c r="EC8" i="129"/>
  <c r="ED8" i="129" s="1"/>
  <c r="DJ14" i="129"/>
  <c r="DJ16" i="129"/>
  <c r="DJ18" i="129"/>
  <c r="DK18" i="129" s="1"/>
  <c r="GG221" i="129"/>
  <c r="GH221" i="129" s="1"/>
  <c r="DJ15" i="129"/>
  <c r="DK15" i="129" s="1"/>
  <c r="DJ13" i="129"/>
  <c r="DK13" i="129" s="1"/>
  <c r="DJ17" i="129"/>
  <c r="DK17" i="129" s="1"/>
  <c r="DJ8" i="129"/>
  <c r="DK8" i="129" s="1"/>
  <c r="EJ8" i="129" s="1"/>
  <c r="FH410" i="129"/>
  <c r="DJ19" i="129"/>
  <c r="DK19" i="129" s="1"/>
  <c r="FH212" i="129"/>
  <c r="GF220" i="129"/>
  <c r="GG125" i="129"/>
  <c r="GH125" i="129" s="1"/>
  <c r="GG75" i="129"/>
  <c r="GH75" i="129" s="1"/>
  <c r="FH33" i="129"/>
  <c r="FH75" i="129"/>
  <c r="GG156" i="129"/>
  <c r="GH156" i="129" s="1"/>
  <c r="GG33" i="129"/>
  <c r="GH33" i="129" s="1"/>
  <c r="GG184" i="129"/>
  <c r="GH184" i="129" s="1"/>
  <c r="FG183" i="129"/>
  <c r="GG484" i="129"/>
  <c r="GH484" i="129" s="1"/>
  <c r="GG63" i="129"/>
  <c r="GH63" i="129" s="1"/>
  <c r="GF89" i="129"/>
  <c r="FH67" i="129"/>
  <c r="GG399" i="129"/>
  <c r="GH399" i="129" s="1"/>
  <c r="GG218" i="129"/>
  <c r="GH218" i="129" s="1"/>
  <c r="FH220" i="129"/>
  <c r="GF381" i="129"/>
  <c r="FH286" i="129"/>
  <c r="GF75" i="129"/>
  <c r="FH181" i="129"/>
  <c r="GF212" i="129"/>
  <c r="FH399" i="129"/>
  <c r="GF156" i="129"/>
  <c r="GF459" i="129"/>
  <c r="GF370" i="129"/>
  <c r="GG394" i="129"/>
  <c r="GH394" i="129" s="1"/>
  <c r="GG480" i="129"/>
  <c r="GH480" i="129" s="1"/>
  <c r="GG226" i="129"/>
  <c r="GH226" i="129" s="1"/>
  <c r="FH503" i="129"/>
  <c r="EJ87" i="129"/>
  <c r="FH319" i="129"/>
  <c r="GG340" i="129"/>
  <c r="GH340" i="129" s="1"/>
  <c r="FH189" i="129"/>
  <c r="GF184" i="129"/>
  <c r="GF288" i="129"/>
  <c r="FH146" i="129"/>
  <c r="FH87" i="129"/>
  <c r="GG319" i="129"/>
  <c r="GH319" i="129" s="1"/>
  <c r="FH149" i="129"/>
  <c r="GG179" i="129"/>
  <c r="GH179" i="129" s="1"/>
  <c r="GF41" i="129"/>
  <c r="GG522" i="129"/>
  <c r="GH522" i="129" s="1"/>
  <c r="GF138" i="129"/>
  <c r="GF154" i="129"/>
  <c r="GG87" i="129"/>
  <c r="GH87" i="129" s="1"/>
  <c r="AO17" i="129"/>
  <c r="AN11" i="129"/>
  <c r="AO11" i="129" s="1"/>
  <c r="GG356" i="129"/>
  <c r="GH356" i="129" s="1"/>
  <c r="GG41" i="129"/>
  <c r="GH41" i="129" s="1"/>
  <c r="GG147" i="129"/>
  <c r="GH147" i="129" s="1"/>
  <c r="FG216" i="129"/>
  <c r="FH491" i="129"/>
  <c r="GF236" i="129"/>
  <c r="FH480" i="129"/>
  <c r="FH76" i="129"/>
  <c r="GG491" i="129"/>
  <c r="GH491" i="129" s="1"/>
  <c r="FG235" i="129"/>
  <c r="FG478" i="129"/>
  <c r="GF502" i="129"/>
  <c r="FH102" i="129"/>
  <c r="GF313" i="129"/>
  <c r="GF43" i="129"/>
  <c r="GG305" i="129"/>
  <c r="GH305" i="129" s="1"/>
  <c r="GG32" i="129"/>
  <c r="GH32" i="129" s="1"/>
  <c r="GF32" i="129"/>
  <c r="FH308" i="129"/>
  <c r="GF157" i="129"/>
  <c r="GF522" i="129"/>
  <c r="GF338" i="129"/>
  <c r="GG193" i="129"/>
  <c r="GH193" i="129" s="1"/>
  <c r="GF30" i="129"/>
  <c r="GF123" i="129"/>
  <c r="GF62" i="129"/>
  <c r="GF478" i="129"/>
  <c r="FH164" i="129"/>
  <c r="FG266" i="129"/>
  <c r="GG204" i="129"/>
  <c r="GH204" i="129" s="1"/>
  <c r="FG177" i="129"/>
  <c r="GF273" i="129"/>
  <c r="FH461" i="129"/>
  <c r="GG461" i="129"/>
  <c r="GH461" i="129" s="1"/>
  <c r="GG273" i="129"/>
  <c r="GH273" i="129" s="1"/>
  <c r="GF483" i="129"/>
  <c r="GG208" i="129"/>
  <c r="GH208" i="129" s="1"/>
  <c r="EH223" i="129"/>
  <c r="EI223" i="129" s="1"/>
  <c r="EJ223" i="129" s="1"/>
  <c r="FH273" i="129"/>
  <c r="FH438" i="129"/>
  <c r="GF195" i="129"/>
  <c r="FH301" i="129"/>
  <c r="GG93" i="129"/>
  <c r="GH93" i="129" s="1"/>
  <c r="GG504" i="129"/>
  <c r="GH504" i="129" s="1"/>
  <c r="FH288" i="129"/>
  <c r="FH261" i="129"/>
  <c r="GF452" i="129"/>
  <c r="GF321" i="129"/>
  <c r="GF505" i="129"/>
  <c r="FH327" i="129"/>
  <c r="FH300" i="129"/>
  <c r="FH113" i="129"/>
  <c r="FG294" i="129"/>
  <c r="FG174" i="129"/>
  <c r="FG481" i="129"/>
  <c r="FG194" i="129"/>
  <c r="EH216" i="129"/>
  <c r="EI216" i="129" s="1"/>
  <c r="EJ216" i="129" s="1"/>
  <c r="EH169" i="129"/>
  <c r="EI169" i="129" s="1"/>
  <c r="EJ169" i="129" s="1"/>
  <c r="FG424" i="129"/>
  <c r="FG62" i="129"/>
  <c r="FG390" i="129"/>
  <c r="FG434" i="129"/>
  <c r="FG471" i="129"/>
  <c r="EH77" i="129"/>
  <c r="EI77" i="129" s="1"/>
  <c r="EJ77" i="129" s="1"/>
  <c r="EH336" i="129"/>
  <c r="EI336" i="129" s="1"/>
  <c r="EJ336" i="129" s="1"/>
  <c r="FG286" i="129"/>
  <c r="FG502" i="129"/>
  <c r="GG419" i="129"/>
  <c r="GH419" i="129" s="1"/>
  <c r="GG383" i="129"/>
  <c r="GH383" i="129" s="1"/>
  <c r="FG416" i="129"/>
  <c r="FG445" i="129"/>
  <c r="GG280" i="129"/>
  <c r="GH280" i="129" s="1"/>
  <c r="GF457" i="129"/>
  <c r="FG125" i="129"/>
  <c r="FH159" i="129"/>
  <c r="GF200" i="129"/>
  <c r="GF210" i="129"/>
  <c r="GG159" i="129"/>
  <c r="GH159" i="129" s="1"/>
  <c r="FH296" i="129"/>
  <c r="GG107" i="129"/>
  <c r="GH107" i="129" s="1"/>
  <c r="FH115" i="129"/>
  <c r="FH501" i="129"/>
  <c r="FH275" i="129"/>
  <c r="FH414" i="129"/>
  <c r="GG343" i="129"/>
  <c r="GH343" i="129" s="1"/>
  <c r="BR249" i="129"/>
  <c r="GF253" i="129"/>
  <c r="GF473" i="129"/>
  <c r="FH236" i="129"/>
  <c r="GF68" i="129"/>
  <c r="FG259" i="129"/>
  <c r="AN8" i="129"/>
  <c r="AO8" i="129" s="1"/>
  <c r="BS20" i="129"/>
  <c r="BT20" i="129" s="1"/>
  <c r="EH472" i="129"/>
  <c r="EI472" i="129" s="1"/>
  <c r="EJ472" i="129" s="1"/>
  <c r="FG333" i="129"/>
  <c r="FG169" i="129"/>
  <c r="FG401" i="129"/>
  <c r="FG283" i="129"/>
  <c r="FG526" i="129"/>
  <c r="EH287" i="129"/>
  <c r="EI287" i="129" s="1"/>
  <c r="EJ287" i="129" s="1"/>
  <c r="EH234" i="129"/>
  <c r="EI234" i="129" s="1"/>
  <c r="EJ234" i="129" s="1"/>
  <c r="EH432" i="129"/>
  <c r="EI432" i="129" s="1"/>
  <c r="EJ432" i="129" s="1"/>
  <c r="BR195" i="129"/>
  <c r="FH61" i="129"/>
  <c r="FH425" i="129"/>
  <c r="FH390" i="129"/>
  <c r="GF36" i="129"/>
  <c r="GF57" i="129"/>
  <c r="FH330" i="129"/>
  <c r="GG271" i="129"/>
  <c r="GH271" i="129" s="1"/>
  <c r="FG225" i="129"/>
  <c r="FH35" i="129"/>
  <c r="EH309" i="129"/>
  <c r="EI309" i="129" s="1"/>
  <c r="EJ309" i="129" s="1"/>
  <c r="FH229" i="129"/>
  <c r="GG197" i="129"/>
  <c r="GH197" i="129" s="1"/>
  <c r="GF45" i="129"/>
  <c r="GF530" i="129"/>
  <c r="FG179" i="129"/>
  <c r="FH344" i="129"/>
  <c r="FG340" i="129"/>
  <c r="FH180" i="129"/>
  <c r="EH500" i="129"/>
  <c r="EI500" i="129" s="1"/>
  <c r="EJ500" i="129" s="1"/>
  <c r="FH282" i="129"/>
  <c r="GF58" i="129"/>
  <c r="FH373" i="129"/>
  <c r="GG391" i="129"/>
  <c r="GH391" i="129" s="1"/>
  <c r="FH340" i="129"/>
  <c r="GF149" i="129"/>
  <c r="FH125" i="129"/>
  <c r="GF230" i="129"/>
  <c r="GF289" i="129"/>
  <c r="GF400" i="129"/>
  <c r="GF258" i="129"/>
  <c r="GF347" i="129"/>
  <c r="GF180" i="129"/>
  <c r="GF509" i="129"/>
  <c r="FH45" i="129"/>
  <c r="FG325" i="129"/>
  <c r="GF503" i="129"/>
  <c r="GF476" i="129"/>
  <c r="GF423" i="129"/>
  <c r="GG138" i="129"/>
  <c r="GH138" i="129" s="1"/>
  <c r="GF479" i="129"/>
  <c r="GF47" i="129"/>
  <c r="GF222" i="129"/>
  <c r="FH335" i="129"/>
  <c r="FH534" i="129"/>
  <c r="FH217" i="129"/>
  <c r="FH391" i="129"/>
  <c r="FH89" i="129"/>
  <c r="GF484" i="129"/>
  <c r="FH94" i="129"/>
  <c r="GF368" i="129"/>
  <c r="FH429" i="129"/>
  <c r="FG527" i="129"/>
  <c r="GG426" i="129"/>
  <c r="GH426" i="129" s="1"/>
  <c r="FH368" i="129"/>
  <c r="GG335" i="129"/>
  <c r="GH335" i="129" s="1"/>
  <c r="GF516" i="129"/>
  <c r="GF38" i="129"/>
  <c r="FH281" i="129"/>
  <c r="EH340" i="129"/>
  <c r="EI340" i="129" s="1"/>
  <c r="EJ340" i="129" s="1"/>
  <c r="GG213" i="129"/>
  <c r="GH213" i="129" s="1"/>
  <c r="GG283" i="129"/>
  <c r="GH283" i="129" s="1"/>
  <c r="FH96" i="129"/>
  <c r="GG403" i="129"/>
  <c r="GH403" i="129" s="1"/>
  <c r="EH40" i="129"/>
  <c r="EI40" i="129" s="1"/>
  <c r="EJ40" i="129" s="1"/>
  <c r="FH209" i="129"/>
  <c r="GF367" i="129"/>
  <c r="GF296" i="129"/>
  <c r="GG502" i="129"/>
  <c r="GH502" i="129" s="1"/>
  <c r="GF413" i="129"/>
  <c r="FH267" i="129"/>
  <c r="FH83" i="129"/>
  <c r="FH145" i="129"/>
  <c r="GF388" i="129"/>
  <c r="GF460" i="129"/>
  <c r="GF270" i="129"/>
  <c r="GF74" i="129"/>
  <c r="GG150" i="129"/>
  <c r="GH150" i="129" s="1"/>
  <c r="GF67" i="129"/>
  <c r="GF94" i="129"/>
  <c r="FH313" i="129"/>
  <c r="BR453" i="129"/>
  <c r="GF302" i="129"/>
  <c r="GF124" i="129"/>
  <c r="GF194" i="129"/>
  <c r="GG183" i="129"/>
  <c r="GH183" i="129" s="1"/>
  <c r="GF98" i="129"/>
  <c r="GF106" i="129"/>
  <c r="GF420" i="129"/>
  <c r="FH150" i="129"/>
  <c r="GF117" i="129"/>
  <c r="GG250" i="129"/>
  <c r="GH250" i="129" s="1"/>
  <c r="GF430" i="129"/>
  <c r="FG171" i="129"/>
  <c r="GG298" i="129"/>
  <c r="GH298" i="129" s="1"/>
  <c r="GG43" i="129"/>
  <c r="GH43" i="129" s="1"/>
  <c r="EH284" i="129"/>
  <c r="EI284" i="129" s="1"/>
  <c r="EJ284" i="129" s="1"/>
  <c r="GG434" i="129"/>
  <c r="GH434" i="129" s="1"/>
  <c r="GF445" i="129"/>
  <c r="EH124" i="129"/>
  <c r="EI124" i="129" s="1"/>
  <c r="EJ124" i="129" s="1"/>
  <c r="GG145" i="129"/>
  <c r="GH145" i="129" s="1"/>
  <c r="FH43" i="129"/>
  <c r="GF350" i="129"/>
  <c r="FG289" i="129"/>
  <c r="FH434" i="129"/>
  <c r="FH424" i="129"/>
  <c r="EH478" i="129"/>
  <c r="EI478" i="129" s="1"/>
  <c r="EJ478" i="129" s="1"/>
  <c r="GF164" i="129"/>
  <c r="GF332" i="129"/>
  <c r="GG407" i="129"/>
  <c r="GH407" i="129" s="1"/>
  <c r="FH203" i="129"/>
  <c r="GF155" i="129"/>
  <c r="GG469" i="129"/>
  <c r="GH469" i="129" s="1"/>
  <c r="FH443" i="129"/>
  <c r="FH524" i="129"/>
  <c r="FH234" i="129"/>
  <c r="GF111" i="129"/>
  <c r="EH148" i="129"/>
  <c r="EI148" i="129" s="1"/>
  <c r="EJ148" i="129" s="1"/>
  <c r="EJ337" i="129"/>
  <c r="FH85" i="129"/>
  <c r="FH442" i="129"/>
  <c r="GG220" i="129"/>
  <c r="GH220" i="129" s="1"/>
  <c r="GF308" i="129"/>
  <c r="GF107" i="129"/>
  <c r="FH366" i="129"/>
  <c r="GF217" i="129"/>
  <c r="GG492" i="129"/>
  <c r="GH492" i="129" s="1"/>
  <c r="FH255" i="129"/>
  <c r="FH216" i="129"/>
  <c r="EH217" i="129"/>
  <c r="EI217" i="129" s="1"/>
  <c r="EJ217" i="129" s="1"/>
  <c r="FH532" i="129"/>
  <c r="GG530" i="129"/>
  <c r="GH530" i="129" s="1"/>
  <c r="GG237" i="129"/>
  <c r="GH237" i="129" s="1"/>
  <c r="GG405" i="129"/>
  <c r="GH405" i="129" s="1"/>
  <c r="GG136" i="129"/>
  <c r="GH136" i="129" s="1"/>
  <c r="GG269" i="129"/>
  <c r="GH269" i="129" s="1"/>
  <c r="FG431" i="129"/>
  <c r="GF389" i="129"/>
  <c r="GG231" i="129"/>
  <c r="GH231" i="129" s="1"/>
  <c r="EH212" i="129"/>
  <c r="EI212" i="129" s="1"/>
  <c r="EJ212" i="129" s="1"/>
  <c r="FH358" i="129"/>
  <c r="GG195" i="129"/>
  <c r="GH195" i="129" s="1"/>
  <c r="FH397" i="129"/>
  <c r="FH325" i="129"/>
  <c r="GG160" i="129"/>
  <c r="GH160" i="129" s="1"/>
  <c r="GG418" i="129"/>
  <c r="GH418" i="129" s="1"/>
  <c r="FH269" i="129"/>
  <c r="FH81" i="129"/>
  <c r="GG222" i="129"/>
  <c r="GH222" i="129" s="1"/>
  <c r="FG335" i="129"/>
  <c r="FH405" i="129"/>
  <c r="EH397" i="129"/>
  <c r="EI397" i="129" s="1"/>
  <c r="EJ397" i="129" s="1"/>
  <c r="GF344" i="129"/>
  <c r="GG464" i="129"/>
  <c r="GH464" i="129" s="1"/>
  <c r="FH471" i="129"/>
  <c r="FH418" i="129"/>
  <c r="FH195" i="129"/>
  <c r="FH109" i="129"/>
  <c r="FH408" i="129"/>
  <c r="FH305" i="129"/>
  <c r="GG503" i="129"/>
  <c r="GH503" i="129" s="1"/>
  <c r="FG500" i="129"/>
  <c r="GG297" i="129"/>
  <c r="GH297" i="129" s="1"/>
  <c r="BR389" i="129"/>
  <c r="FH136" i="129"/>
  <c r="EH335" i="129"/>
  <c r="EI335" i="129" s="1"/>
  <c r="EJ335" i="129" s="1"/>
  <c r="GF349" i="129"/>
  <c r="FH500" i="129"/>
  <c r="EH109" i="129"/>
  <c r="EI109" i="129" s="1"/>
  <c r="EJ109" i="129" s="1"/>
  <c r="EH528" i="129"/>
  <c r="EI528" i="129" s="1"/>
  <c r="EJ528" i="129" s="1"/>
  <c r="GF93" i="129"/>
  <c r="FH470" i="129"/>
  <c r="EH288" i="129"/>
  <c r="EI288" i="129" s="1"/>
  <c r="EJ288" i="129" s="1"/>
  <c r="GF324" i="129"/>
  <c r="GG487" i="129"/>
  <c r="GH487" i="129" s="1"/>
  <c r="GG45" i="129"/>
  <c r="GH45" i="129" s="1"/>
  <c r="FH198" i="129"/>
  <c r="EH293" i="129"/>
  <c r="EI293" i="129" s="1"/>
  <c r="EJ293" i="129" s="1"/>
  <c r="GF461" i="129"/>
  <c r="GG397" i="129"/>
  <c r="GH397" i="129" s="1"/>
  <c r="FH200" i="129"/>
  <c r="GF335" i="129"/>
  <c r="GG239" i="129"/>
  <c r="GH239" i="129" s="1"/>
  <c r="EH434" i="129"/>
  <c r="EI434" i="129" s="1"/>
  <c r="EJ434" i="129" s="1"/>
  <c r="FH283" i="129"/>
  <c r="GG384" i="129"/>
  <c r="GH384" i="129" s="1"/>
  <c r="GF487" i="129"/>
  <c r="FH176" i="129"/>
  <c r="EH353" i="129"/>
  <c r="EI353" i="129" s="1"/>
  <c r="EJ353" i="129" s="1"/>
  <c r="FG318" i="129"/>
  <c r="EH515" i="129"/>
  <c r="EI515" i="129" s="1"/>
  <c r="EJ515" i="129" s="1"/>
  <c r="EH135" i="129"/>
  <c r="EI135" i="129" s="1"/>
  <c r="EJ135" i="129" s="1"/>
  <c r="FH382" i="129"/>
  <c r="FH337" i="129"/>
  <c r="FG212" i="129"/>
  <c r="GG110" i="129"/>
  <c r="GH110" i="129" s="1"/>
  <c r="EH357" i="129"/>
  <c r="EI357" i="129" s="1"/>
  <c r="FH328" i="129"/>
  <c r="GF148" i="129"/>
  <c r="GF456" i="129"/>
  <c r="GG345" i="129"/>
  <c r="GH345" i="129" s="1"/>
  <c r="GG523" i="129"/>
  <c r="GH523" i="129" s="1"/>
  <c r="FH370" i="129"/>
  <c r="GG123" i="129"/>
  <c r="GH123" i="129" s="1"/>
  <c r="FH270" i="129"/>
  <c r="GG526" i="129"/>
  <c r="GH526" i="129" s="1"/>
  <c r="FH402" i="129"/>
  <c r="FG25" i="129"/>
  <c r="GG351" i="129"/>
  <c r="GH351" i="129" s="1"/>
  <c r="FH163" i="129"/>
  <c r="FH103" i="129"/>
  <c r="GG449" i="129"/>
  <c r="GH449" i="129" s="1"/>
  <c r="GF407" i="129"/>
  <c r="FH100" i="129"/>
  <c r="FH31" i="129"/>
  <c r="FH483" i="129"/>
  <c r="GG457" i="129"/>
  <c r="GH457" i="129" s="1"/>
  <c r="FH77" i="129"/>
  <c r="GF153" i="129"/>
  <c r="FG297" i="129"/>
  <c r="GG452" i="129"/>
  <c r="GH452" i="129" s="1"/>
  <c r="GG370" i="129"/>
  <c r="GH370" i="129" s="1"/>
  <c r="GG253" i="129"/>
  <c r="GH253" i="129" s="1"/>
  <c r="GF174" i="129"/>
  <c r="FH110" i="129"/>
  <c r="GG199" i="129"/>
  <c r="GH199" i="129" s="1"/>
  <c r="FH514" i="129"/>
  <c r="GF250" i="129"/>
  <c r="FH297" i="129"/>
  <c r="GG157" i="129"/>
  <c r="GH157" i="129" s="1"/>
  <c r="GG174" i="129"/>
  <c r="GH174" i="129" s="1"/>
  <c r="GG154" i="129"/>
  <c r="GH154" i="129" s="1"/>
  <c r="FH158" i="129"/>
  <c r="GG254" i="129"/>
  <c r="GH254" i="129" s="1"/>
  <c r="FG309" i="129"/>
  <c r="FG388" i="129"/>
  <c r="GF348" i="129"/>
  <c r="GF254" i="129"/>
  <c r="GG429" i="129"/>
  <c r="GH429" i="129" s="1"/>
  <c r="GG338" i="129"/>
  <c r="GH338" i="129" s="1"/>
  <c r="GG483" i="129"/>
  <c r="GH483" i="129" s="1"/>
  <c r="FH338" i="129"/>
  <c r="FH254" i="129"/>
  <c r="FH457" i="129"/>
  <c r="GF274" i="129"/>
  <c r="GG478" i="129"/>
  <c r="GH478" i="129" s="1"/>
  <c r="FH420" i="129"/>
  <c r="GF518" i="129"/>
  <c r="GG30" i="129"/>
  <c r="GH30" i="129" s="1"/>
  <c r="GG98" i="129"/>
  <c r="GH98" i="129" s="1"/>
  <c r="FG329" i="129"/>
  <c r="GF177" i="129"/>
  <c r="GG455" i="129"/>
  <c r="GH455" i="129" s="1"/>
  <c r="FH333" i="129"/>
  <c r="FH155" i="129"/>
  <c r="GF103" i="129"/>
  <c r="GG155" i="129"/>
  <c r="GH155" i="129" s="1"/>
  <c r="FH131" i="129"/>
  <c r="FH219" i="129"/>
  <c r="FH387" i="129"/>
  <c r="FH484" i="129"/>
  <c r="FH430" i="129"/>
  <c r="GG177" i="129"/>
  <c r="GH177" i="129" s="1"/>
  <c r="GF81" i="129"/>
  <c r="GF237" i="129"/>
  <c r="FH377" i="129"/>
  <c r="GG201" i="129"/>
  <c r="GH201" i="129" s="1"/>
  <c r="GG413" i="129"/>
  <c r="GH413" i="129" s="1"/>
  <c r="FH413" i="129"/>
  <c r="FH523" i="129"/>
  <c r="FH233" i="129"/>
  <c r="GF132" i="129"/>
  <c r="EH79" i="129"/>
  <c r="EI79" i="129" s="1"/>
  <c r="EJ79" i="129" s="1"/>
  <c r="GG103" i="129"/>
  <c r="GH103" i="129" s="1"/>
  <c r="FH190" i="129"/>
  <c r="EH101" i="129"/>
  <c r="EI101" i="129" s="1"/>
  <c r="EJ101" i="129" s="1"/>
  <c r="FH39" i="129"/>
  <c r="FH455" i="129"/>
  <c r="GG111" i="129"/>
  <c r="GH111" i="129" s="1"/>
  <c r="GF261" i="129"/>
  <c r="GF278" i="129"/>
  <c r="GG473" i="129"/>
  <c r="GH473" i="129" s="1"/>
  <c r="EH334" i="129"/>
  <c r="EI334" i="129" s="1"/>
  <c r="EJ334" i="129" s="1"/>
  <c r="GG420" i="129"/>
  <c r="GH420" i="129" s="1"/>
  <c r="FH350" i="129"/>
  <c r="EH171" i="129"/>
  <c r="EI171" i="129" s="1"/>
  <c r="EJ171" i="129" s="1"/>
  <c r="FH257" i="129"/>
  <c r="FH221" i="129"/>
  <c r="FH171" i="129"/>
  <c r="GG132" i="129"/>
  <c r="GH132" i="129" s="1"/>
  <c r="FH98" i="129"/>
  <c r="FG82" i="129"/>
  <c r="FH478" i="129"/>
  <c r="FH197" i="129"/>
  <c r="GF264" i="129"/>
  <c r="FH302" i="129"/>
  <c r="FH525" i="129"/>
  <c r="GF434" i="129"/>
  <c r="EH388" i="129"/>
  <c r="EI388" i="129" s="1"/>
  <c r="EJ388" i="129" s="1"/>
  <c r="GF269" i="129"/>
  <c r="GF82" i="129"/>
  <c r="GF168" i="129"/>
  <c r="GF159" i="129"/>
  <c r="FH412" i="129"/>
  <c r="FG157" i="129"/>
  <c r="GF213" i="129"/>
  <c r="EH329" i="129"/>
  <c r="EI329" i="129" s="1"/>
  <c r="EJ329" i="129" s="1"/>
  <c r="GG67" i="129"/>
  <c r="GH67" i="129" s="1"/>
  <c r="GF439" i="129"/>
  <c r="GG106" i="129"/>
  <c r="GH106" i="129" s="1"/>
  <c r="FH361" i="129"/>
  <c r="FH422" i="129"/>
  <c r="GG185" i="129"/>
  <c r="GH185" i="129" s="1"/>
  <c r="FH353" i="129"/>
  <c r="FH369" i="129"/>
  <c r="GG210" i="129"/>
  <c r="GH210" i="129" s="1"/>
  <c r="GF504" i="129"/>
  <c r="GG430" i="129"/>
  <c r="GH430" i="129" s="1"/>
  <c r="FH265" i="129"/>
  <c r="GF192" i="129"/>
  <c r="FH139" i="129"/>
  <c r="FH168" i="129"/>
  <c r="GG55" i="129"/>
  <c r="GH55" i="129" s="1"/>
  <c r="GG350" i="129"/>
  <c r="GH350" i="129" s="1"/>
  <c r="GF42" i="129"/>
  <c r="GF534" i="129"/>
  <c r="GF485" i="129"/>
  <c r="EH480" i="129"/>
  <c r="EI480" i="129" s="1"/>
  <c r="EJ480" i="129" s="1"/>
  <c r="GG94" i="129"/>
  <c r="GH94" i="129" s="1"/>
  <c r="FH242" i="129"/>
  <c r="GF405" i="129"/>
  <c r="FH445" i="129"/>
  <c r="FH101" i="129"/>
  <c r="FH381" i="129"/>
  <c r="FH194" i="129"/>
  <c r="GF136" i="129"/>
  <c r="GG302" i="129"/>
  <c r="GH302" i="129" s="1"/>
  <c r="EH247" i="129"/>
  <c r="EI247" i="129" s="1"/>
  <c r="EJ247" i="129" s="1"/>
  <c r="FG517" i="129"/>
  <c r="GG205" i="129"/>
  <c r="GH205" i="129" s="1"/>
  <c r="FG243" i="129"/>
  <c r="EH256" i="129"/>
  <c r="EI256" i="129" s="1"/>
  <c r="EJ256" i="129" s="1"/>
  <c r="FH106" i="129"/>
  <c r="GF291" i="129"/>
  <c r="FH111" i="129"/>
  <c r="GF526" i="129"/>
  <c r="GG337" i="129"/>
  <c r="GH337" i="129" s="1"/>
  <c r="GG242" i="129"/>
  <c r="GH242" i="129" s="1"/>
  <c r="GG332" i="129"/>
  <c r="GH332" i="129" s="1"/>
  <c r="GG284" i="129"/>
  <c r="GH284" i="129" s="1"/>
  <c r="FH154" i="129"/>
  <c r="FH49" i="129"/>
  <c r="GF491" i="129"/>
  <c r="GF271" i="129"/>
  <c r="FH417" i="129"/>
  <c r="EH206" i="129"/>
  <c r="EI206" i="129" s="1"/>
  <c r="EJ206" i="129" s="1"/>
  <c r="GF101" i="129"/>
  <c r="EH134" i="129"/>
  <c r="EI134" i="129" s="1"/>
  <c r="EJ134" i="129" s="1"/>
  <c r="GF140" i="129"/>
  <c r="GF317" i="129"/>
  <c r="FH485" i="129"/>
  <c r="FH287" i="129"/>
  <c r="FH401" i="129"/>
  <c r="GG286" i="129"/>
  <c r="GH286" i="129" s="1"/>
  <c r="GF33" i="129"/>
  <c r="FH126" i="129"/>
  <c r="FH50" i="129"/>
  <c r="GF447" i="129"/>
  <c r="GF354" i="129"/>
  <c r="FH516" i="129"/>
  <c r="GF17" i="129"/>
  <c r="GF345" i="129"/>
  <c r="GF92" i="129"/>
  <c r="GG317" i="129"/>
  <c r="GH317" i="129" s="1"/>
  <c r="GF391" i="129"/>
  <c r="GG456" i="129"/>
  <c r="GH456" i="129" s="1"/>
  <c r="GG165" i="129"/>
  <c r="GH165" i="129" s="1"/>
  <c r="FH482" i="129"/>
  <c r="GG200" i="129"/>
  <c r="GH200" i="129" s="1"/>
  <c r="FH218" i="129"/>
  <c r="FH230" i="129"/>
  <c r="FG432" i="129"/>
  <c r="GG230" i="129"/>
  <c r="GH230" i="129" s="1"/>
  <c r="GG460" i="129"/>
  <c r="GH460" i="129" s="1"/>
  <c r="GG248" i="129"/>
  <c r="GH248" i="129" s="1"/>
  <c r="FH431" i="129"/>
  <c r="FH320" i="129"/>
  <c r="GG79" i="129"/>
  <c r="GH79" i="129" s="1"/>
  <c r="FH80" i="129"/>
  <c r="GF341" i="129"/>
  <c r="GF110" i="129"/>
  <c r="FH134" i="129"/>
  <c r="GF365" i="129"/>
  <c r="GG278" i="129"/>
  <c r="GH278" i="129" s="1"/>
  <c r="GG525" i="129"/>
  <c r="GH525" i="129" s="1"/>
  <c r="FH225" i="129"/>
  <c r="GF366" i="129"/>
  <c r="FH118" i="129"/>
  <c r="GG404" i="129"/>
  <c r="GH404" i="129" s="1"/>
  <c r="EJ516" i="129"/>
  <c r="FH404" i="129"/>
  <c r="GF191" i="129"/>
  <c r="GG287" i="129"/>
  <c r="GH287" i="129" s="1"/>
  <c r="GF121" i="129"/>
  <c r="FG524" i="129"/>
  <c r="FH323" i="129"/>
  <c r="GG148" i="129"/>
  <c r="GH148" i="129" s="1"/>
  <c r="FH112" i="129"/>
  <c r="FH165" i="129"/>
  <c r="GF510" i="129"/>
  <c r="GF343" i="129"/>
  <c r="GG494" i="129"/>
  <c r="GH494" i="129" s="1"/>
  <c r="FH202" i="129"/>
  <c r="GF133" i="129"/>
  <c r="GG428" i="129"/>
  <c r="GH428" i="129" s="1"/>
  <c r="GF364" i="129"/>
  <c r="GF307" i="129"/>
  <c r="GF419" i="129"/>
  <c r="EH110" i="129"/>
  <c r="EI110" i="129" s="1"/>
  <c r="EJ110" i="129" s="1"/>
  <c r="GF223" i="129"/>
  <c r="FH258" i="129"/>
  <c r="FG293" i="129"/>
  <c r="GG77" i="129"/>
  <c r="GH77" i="129" s="1"/>
  <c r="FH294" i="129"/>
  <c r="FH140" i="129"/>
  <c r="FH331" i="129"/>
  <c r="GF422" i="129"/>
  <c r="GG149" i="129"/>
  <c r="GH149" i="129" s="1"/>
  <c r="EH446" i="129"/>
  <c r="EI446" i="129" s="1"/>
  <c r="EJ446" i="129" s="1"/>
  <c r="GF170" i="129"/>
  <c r="FH436" i="129"/>
  <c r="FH114" i="129"/>
  <c r="GG490" i="129"/>
  <c r="GH490" i="129" s="1"/>
  <c r="FH259" i="129"/>
  <c r="GG281" i="129"/>
  <c r="GH281" i="129" s="1"/>
  <c r="GF426" i="129"/>
  <c r="FH489" i="129"/>
  <c r="GG267" i="129"/>
  <c r="GH267" i="129" s="1"/>
  <c r="GF469" i="129"/>
  <c r="FH272" i="129"/>
  <c r="FH456" i="129"/>
  <c r="FG124" i="129"/>
  <c r="GF543" i="129"/>
  <c r="GG295" i="129"/>
  <c r="GH295" i="129" s="1"/>
  <c r="GG534" i="129"/>
  <c r="GH534" i="129" s="1"/>
  <c r="GG476" i="129"/>
  <c r="GH476" i="129" s="1"/>
  <c r="GF125" i="129"/>
  <c r="FH249" i="129"/>
  <c r="GG252" i="129"/>
  <c r="GH252" i="129" s="1"/>
  <c r="FH365" i="129"/>
  <c r="GG362" i="129"/>
  <c r="GH362" i="129" s="1"/>
  <c r="GF131" i="129"/>
  <c r="FH452" i="129"/>
  <c r="FH66" i="129"/>
  <c r="GG236" i="129"/>
  <c r="GH236" i="129" s="1"/>
  <c r="EH526" i="129"/>
  <c r="EI526" i="129" s="1"/>
  <c r="EJ526" i="129" s="1"/>
  <c r="GF126" i="129"/>
  <c r="GG511" i="129"/>
  <c r="GH511" i="129" s="1"/>
  <c r="GG58" i="129"/>
  <c r="GH58" i="129" s="1"/>
  <c r="GG450" i="129"/>
  <c r="GH450" i="129" s="1"/>
  <c r="GF285" i="129"/>
  <c r="GF51" i="129"/>
  <c r="GF392" i="129"/>
  <c r="FG295" i="129"/>
  <c r="FH388" i="129"/>
  <c r="GF411" i="129"/>
  <c r="EH285" i="129"/>
  <c r="EI285" i="129" s="1"/>
  <c r="EJ285" i="129" s="1"/>
  <c r="FG160" i="129"/>
  <c r="GG341" i="129"/>
  <c r="GH341" i="129" s="1"/>
  <c r="FH214" i="129"/>
  <c r="GG214" i="129"/>
  <c r="GH214" i="129" s="1"/>
  <c r="GF316" i="129"/>
  <c r="GF369" i="129"/>
  <c r="FH60" i="129"/>
  <c r="GF144" i="129"/>
  <c r="FG491" i="129"/>
  <c r="EH511" i="129"/>
  <c r="EI511" i="129" s="1"/>
  <c r="EJ511" i="129" s="1"/>
  <c r="GG26" i="129"/>
  <c r="GH26" i="129" s="1"/>
  <c r="GG325" i="129"/>
  <c r="GH325" i="129" s="1"/>
  <c r="GF356" i="129"/>
  <c r="GF301" i="129"/>
  <c r="GG330" i="129"/>
  <c r="GH330" i="129" s="1"/>
  <c r="FH46" i="129"/>
  <c r="FH260" i="129"/>
  <c r="GG532" i="129"/>
  <c r="GH532" i="129" s="1"/>
  <c r="FG472" i="129"/>
  <c r="GG309" i="129"/>
  <c r="GH309" i="129" s="1"/>
  <c r="EH518" i="129"/>
  <c r="EI518" i="129" s="1"/>
  <c r="EJ518" i="129" s="1"/>
  <c r="GG507" i="129"/>
  <c r="GH507" i="129" s="1"/>
  <c r="GF135" i="129"/>
  <c r="FG284" i="129"/>
  <c r="FH364" i="129"/>
  <c r="GF277" i="129"/>
  <c r="FH215" i="129"/>
  <c r="GG365" i="129"/>
  <c r="GH365" i="129" s="1"/>
  <c r="GF83" i="129"/>
  <c r="GG306" i="129"/>
  <c r="GH306" i="129" s="1"/>
  <c r="GF96" i="129"/>
  <c r="GF247" i="129"/>
  <c r="GG371" i="129"/>
  <c r="GH371" i="129" s="1"/>
  <c r="FH152" i="129"/>
  <c r="GG376" i="129"/>
  <c r="GH376" i="129" s="1"/>
  <c r="FH174" i="129"/>
  <c r="FH51" i="129"/>
  <c r="GG126" i="129"/>
  <c r="GH126" i="129" s="1"/>
  <c r="FH318" i="129"/>
  <c r="GF414" i="129"/>
  <c r="GG153" i="129"/>
  <c r="GH153" i="129" s="1"/>
  <c r="FH153" i="129"/>
  <c r="GG101" i="129"/>
  <c r="GH101" i="129" s="1"/>
  <c r="FH78" i="129"/>
  <c r="FH196" i="129"/>
  <c r="EH243" i="129"/>
  <c r="EI243" i="129" s="1"/>
  <c r="EJ243" i="129" s="1"/>
  <c r="FH40" i="129"/>
  <c r="GF90" i="129"/>
  <c r="GF428" i="129"/>
  <c r="EH535" i="129"/>
  <c r="EI535" i="129" s="1"/>
  <c r="EJ535" i="129" s="1"/>
  <c r="GF206" i="129"/>
  <c r="FH162" i="129"/>
  <c r="GF403" i="129"/>
  <c r="GG364" i="129"/>
  <c r="GH364" i="129" s="1"/>
  <c r="GF248" i="129"/>
  <c r="FH502" i="129"/>
  <c r="GG72" i="129"/>
  <c r="GH72" i="129" s="1"/>
  <c r="FH99" i="129"/>
  <c r="FH192" i="129"/>
  <c r="GF196" i="129"/>
  <c r="GF386" i="129"/>
  <c r="FG153" i="129"/>
  <c r="FH105" i="129"/>
  <c r="GG313" i="129"/>
  <c r="GH313" i="129" s="1"/>
  <c r="GF374" i="129"/>
  <c r="GF442" i="129"/>
  <c r="FH26" i="129"/>
  <c r="FH160" i="129"/>
  <c r="GG497" i="129"/>
  <c r="GH497" i="129" s="1"/>
  <c r="GF283" i="129"/>
  <c r="GG36" i="129"/>
  <c r="GH36" i="129" s="1"/>
  <c r="FG209" i="129"/>
  <c r="GG178" i="129"/>
  <c r="GH178" i="129" s="1"/>
  <c r="FH166" i="129"/>
  <c r="GG347" i="129"/>
  <c r="GH347" i="129" s="1"/>
  <c r="GG515" i="129"/>
  <c r="GH515" i="129" s="1"/>
  <c r="FH329" i="129"/>
  <c r="EH509" i="129"/>
  <c r="EI509" i="129" s="1"/>
  <c r="EJ509" i="129" s="1"/>
  <c r="FH479" i="129"/>
  <c r="GG124" i="129"/>
  <c r="GH124" i="129" s="1"/>
  <c r="GF232" i="129"/>
  <c r="GF397" i="129"/>
  <c r="GG169" i="129"/>
  <c r="GH169" i="129" s="1"/>
  <c r="EH282" i="129"/>
  <c r="EI282" i="129" s="1"/>
  <c r="EJ282" i="129" s="1"/>
  <c r="GG76" i="129"/>
  <c r="GH76" i="129" s="1"/>
  <c r="FH222" i="129"/>
  <c r="FH383" i="129"/>
  <c r="GF76" i="129"/>
  <c r="FH467" i="129"/>
  <c r="FG353" i="129"/>
  <c r="FH52" i="129"/>
  <c r="FG101" i="129"/>
  <c r="FH481" i="129"/>
  <c r="GF480" i="129"/>
  <c r="FH72" i="129"/>
  <c r="GF494" i="129"/>
  <c r="GG536" i="129"/>
  <c r="GH536" i="129" s="1"/>
  <c r="EH72" i="129"/>
  <c r="EI72" i="129" s="1"/>
  <c r="EJ72" i="129" s="1"/>
  <c r="GF490" i="129"/>
  <c r="GF304" i="129"/>
  <c r="EH513" i="129"/>
  <c r="EI513" i="129" s="1"/>
  <c r="EJ513" i="129" s="1"/>
  <c r="GG393" i="129"/>
  <c r="GH393" i="129" s="1"/>
  <c r="FG87" i="129"/>
  <c r="GF416" i="129"/>
  <c r="GF393" i="129"/>
  <c r="GG517" i="129"/>
  <c r="GH517" i="129" s="1"/>
  <c r="GG261" i="129"/>
  <c r="GH261" i="129" s="1"/>
  <c r="GF297" i="129"/>
  <c r="GG180" i="129"/>
  <c r="GH180" i="129" s="1"/>
  <c r="FH138" i="129"/>
  <c r="GF199" i="129"/>
  <c r="FG492" i="129"/>
  <c r="FG433" i="129"/>
  <c r="FH459" i="129"/>
  <c r="GF214" i="129"/>
  <c r="GG382" i="129"/>
  <c r="GH382" i="129" s="1"/>
  <c r="EH118" i="129"/>
  <c r="EI118" i="129" s="1"/>
  <c r="EJ118" i="129" s="1"/>
  <c r="GF286" i="129"/>
  <c r="GG301" i="129"/>
  <c r="GH301" i="129" s="1"/>
  <c r="GG352" i="129"/>
  <c r="GH352" i="129" s="1"/>
  <c r="FH439" i="129"/>
  <c r="FH293" i="129"/>
  <c r="FH132" i="129"/>
  <c r="GG191" i="129"/>
  <c r="GH191" i="129" s="1"/>
  <c r="GG81" i="129"/>
  <c r="GH81" i="129" s="1"/>
  <c r="GG369" i="129"/>
  <c r="GH369" i="129" s="1"/>
  <c r="GF382" i="129"/>
  <c r="GG439" i="129"/>
  <c r="GH439" i="129" s="1"/>
  <c r="GF523" i="129"/>
  <c r="GF242" i="129"/>
  <c r="FH356" i="129"/>
  <c r="FG334" i="129"/>
  <c r="GF306" i="129"/>
  <c r="GG311" i="129"/>
  <c r="GH311" i="129" s="1"/>
  <c r="FH147" i="129"/>
  <c r="GG479" i="129"/>
  <c r="GH479" i="129" s="1"/>
  <c r="FH367" i="129"/>
  <c r="GF187" i="129"/>
  <c r="FH466" i="129"/>
  <c r="GF429" i="129"/>
  <c r="GG406" i="129"/>
  <c r="GH406" i="129" s="1"/>
  <c r="GF178" i="129"/>
  <c r="FH450" i="129"/>
  <c r="FG339" i="129"/>
  <c r="GF84" i="129"/>
  <c r="FH107" i="129"/>
  <c r="GF384" i="129"/>
  <c r="EJ471" i="129"/>
  <c r="GF525" i="129"/>
  <c r="FH543" i="129"/>
  <c r="GF412" i="129"/>
  <c r="FH36" i="129"/>
  <c r="GF229" i="129"/>
  <c r="FH231" i="129"/>
  <c r="FH32" i="129"/>
  <c r="GG198" i="129"/>
  <c r="GH198" i="129" s="1"/>
  <c r="FH423" i="129"/>
  <c r="GF330" i="129"/>
  <c r="GG235" i="129"/>
  <c r="GH235" i="129" s="1"/>
  <c r="GG385" i="129"/>
  <c r="GH385" i="129" s="1"/>
  <c r="GG247" i="129"/>
  <c r="GH247" i="129" s="1"/>
  <c r="FH37" i="129"/>
  <c r="GF193" i="129"/>
  <c r="GF231" i="129"/>
  <c r="GF281" i="129"/>
  <c r="GG37" i="129"/>
  <c r="GH37" i="129" s="1"/>
  <c r="FG109" i="129"/>
  <c r="FG170" i="129"/>
  <c r="GG475" i="129"/>
  <c r="GH475" i="129" s="1"/>
  <c r="GF100" i="129"/>
  <c r="GG223" i="129"/>
  <c r="GH223" i="129" s="1"/>
  <c r="FG439" i="129"/>
  <c r="FH372" i="129"/>
  <c r="FG405" i="129"/>
  <c r="FH492" i="129"/>
  <c r="FG397" i="129"/>
  <c r="FH284" i="129"/>
  <c r="GG411" i="129"/>
  <c r="GH411" i="129" s="1"/>
  <c r="GF235" i="129"/>
  <c r="GG279" i="129"/>
  <c r="GH279" i="129" s="1"/>
  <c r="FH97" i="129"/>
  <c r="GG307" i="129"/>
  <c r="GH307" i="129" s="1"/>
  <c r="FG438" i="129"/>
  <c r="FG484" i="129"/>
  <c r="FH41" i="129"/>
  <c r="FH407" i="129"/>
  <c r="GG135" i="129"/>
  <c r="GH135" i="129" s="1"/>
  <c r="GF169" i="129"/>
  <c r="GG173" i="129"/>
  <c r="GH173" i="129" s="1"/>
  <c r="GF340" i="129"/>
  <c r="EH424" i="129"/>
  <c r="EI424" i="129" s="1"/>
  <c r="EJ424" i="129" s="1"/>
  <c r="GF486" i="129"/>
  <c r="GG543" i="129"/>
  <c r="GH543" i="129" s="1"/>
  <c r="GG272" i="129"/>
  <c r="GH272" i="129" s="1"/>
  <c r="GF186" i="129"/>
  <c r="EH286" i="129"/>
  <c r="EI286" i="129" s="1"/>
  <c r="EJ286" i="129" s="1"/>
  <c r="EH332" i="129"/>
  <c r="EI332" i="129" s="1"/>
  <c r="EJ332" i="129" s="1"/>
  <c r="BR303" i="129"/>
  <c r="AS303" i="129"/>
  <c r="AT303" i="129" s="1"/>
  <c r="AU303" i="129" s="1"/>
  <c r="BR218" i="129"/>
  <c r="AS218" i="129"/>
  <c r="AT218" i="129" s="1"/>
  <c r="AU218" i="129" s="1"/>
  <c r="BR421" i="129"/>
  <c r="AS421" i="129"/>
  <c r="AT421" i="129" s="1"/>
  <c r="AU421" i="129" s="1"/>
  <c r="EH93" i="129"/>
  <c r="EI93" i="129" s="1"/>
  <c r="EJ93" i="129" s="1"/>
  <c r="FG93" i="129"/>
  <c r="EH50" i="129"/>
  <c r="EI50" i="129" s="1"/>
  <c r="EJ50" i="129" s="1"/>
  <c r="FG50" i="129"/>
  <c r="FG68" i="129"/>
  <c r="EH68" i="129"/>
  <c r="EI68" i="129" s="1"/>
  <c r="EJ68" i="129" s="1"/>
  <c r="FH463" i="129"/>
  <c r="EH141" i="129"/>
  <c r="EI141" i="129" s="1"/>
  <c r="EJ141" i="129" s="1"/>
  <c r="FG141" i="129"/>
  <c r="BR69" i="129"/>
  <c r="AS69" i="129"/>
  <c r="AT69" i="129" s="1"/>
  <c r="AU69" i="129" s="1"/>
  <c r="FG133" i="129"/>
  <c r="EH133" i="129"/>
  <c r="EI133" i="129" s="1"/>
  <c r="EJ133" i="129" s="1"/>
  <c r="BR291" i="129"/>
  <c r="AS291" i="129"/>
  <c r="AT291" i="129" s="1"/>
  <c r="AU291" i="129" s="1"/>
  <c r="EH366" i="129"/>
  <c r="EI366" i="129" s="1"/>
  <c r="EJ366" i="129" s="1"/>
  <c r="FG366" i="129"/>
  <c r="EH31" i="129"/>
  <c r="EI31" i="129" s="1"/>
  <c r="EJ31" i="129" s="1"/>
  <c r="FG31" i="129"/>
  <c r="FH175" i="129"/>
  <c r="EH359" i="129"/>
  <c r="EI359" i="129" s="1"/>
  <c r="EJ359" i="129" s="1"/>
  <c r="FG359" i="129"/>
  <c r="BR300" i="129"/>
  <c r="AS300" i="129"/>
  <c r="AT300" i="129" s="1"/>
  <c r="AU300" i="129" s="1"/>
  <c r="FG361" i="129"/>
  <c r="EH361" i="129"/>
  <c r="EI361" i="129" s="1"/>
  <c r="EJ361" i="129" s="1"/>
  <c r="EH343" i="129"/>
  <c r="EI343" i="129" s="1"/>
  <c r="EJ343" i="129" s="1"/>
  <c r="FG343" i="129"/>
  <c r="BR169" i="129"/>
  <c r="AS169" i="129"/>
  <c r="AT169" i="129" s="1"/>
  <c r="AU169" i="129" s="1"/>
  <c r="BR220" i="129"/>
  <c r="AS220" i="129"/>
  <c r="AT220" i="129" s="1"/>
  <c r="AU220" i="129" s="1"/>
  <c r="BR352" i="129"/>
  <c r="AS352" i="129"/>
  <c r="AT352" i="129" s="1"/>
  <c r="AU352" i="129" s="1"/>
  <c r="BR298" i="129"/>
  <c r="AS298" i="129"/>
  <c r="AT298" i="129" s="1"/>
  <c r="AU298" i="129" s="1"/>
  <c r="EH408" i="129"/>
  <c r="EI408" i="129" s="1"/>
  <c r="EJ408" i="129" s="1"/>
  <c r="FG408" i="129"/>
  <c r="BR180" i="129"/>
  <c r="AS180" i="129"/>
  <c r="AT180" i="129" s="1"/>
  <c r="AU180" i="129" s="1"/>
  <c r="BR243" i="129"/>
  <c r="AS243" i="129"/>
  <c r="AT243" i="129" s="1"/>
  <c r="AU243" i="129" s="1"/>
  <c r="BR342" i="129"/>
  <c r="AS342" i="129"/>
  <c r="AT342" i="129" s="1"/>
  <c r="AU342" i="129" s="1"/>
  <c r="FC28" i="129"/>
  <c r="FB15" i="129"/>
  <c r="FC15" i="129" s="1"/>
  <c r="GF371" i="129"/>
  <c r="EH75" i="129"/>
  <c r="EI75" i="129" s="1"/>
  <c r="EJ75" i="129" s="1"/>
  <c r="FG75" i="129"/>
  <c r="BR45" i="129"/>
  <c r="AS45" i="129"/>
  <c r="AT45" i="129" s="1"/>
  <c r="AU45" i="129" s="1"/>
  <c r="EH219" i="129"/>
  <c r="EI219" i="129" s="1"/>
  <c r="EJ219" i="129" s="1"/>
  <c r="FG219" i="129"/>
  <c r="GF241" i="129"/>
  <c r="BR532" i="129"/>
  <c r="AS532" i="129"/>
  <c r="AT532" i="129" s="1"/>
  <c r="AU532" i="129" s="1"/>
  <c r="FG144" i="129"/>
  <c r="EH144" i="129"/>
  <c r="EI144" i="129" s="1"/>
  <c r="EJ144" i="129" s="1"/>
  <c r="BR224" i="129"/>
  <c r="AS224" i="129"/>
  <c r="AT224" i="129" s="1"/>
  <c r="AU224" i="129" s="1"/>
  <c r="BR315" i="129"/>
  <c r="AS315" i="129"/>
  <c r="AT315" i="129" s="1"/>
  <c r="AU315" i="129" s="1"/>
  <c r="FG400" i="129"/>
  <c r="EH400" i="129"/>
  <c r="EI400" i="129" s="1"/>
  <c r="EJ400" i="129" s="1"/>
  <c r="BR476" i="129"/>
  <c r="AS476" i="129"/>
  <c r="AT476" i="129" s="1"/>
  <c r="AU476" i="129" s="1"/>
  <c r="BR440" i="129"/>
  <c r="AS440" i="129"/>
  <c r="AT440" i="129" s="1"/>
  <c r="AU440" i="129" s="1"/>
  <c r="EH435" i="129"/>
  <c r="EI435" i="129" s="1"/>
  <c r="EJ435" i="129" s="1"/>
  <c r="FG435" i="129"/>
  <c r="GF511" i="129"/>
  <c r="BR179" i="129"/>
  <c r="AS179" i="129"/>
  <c r="AT179" i="129" s="1"/>
  <c r="AU179" i="129" s="1"/>
  <c r="EH200" i="129"/>
  <c r="EI200" i="129" s="1"/>
  <c r="EJ200" i="129" s="1"/>
  <c r="FG200" i="129"/>
  <c r="BR508" i="129"/>
  <c r="AS508" i="129"/>
  <c r="AT508" i="129" s="1"/>
  <c r="AU508" i="129" s="1"/>
  <c r="BR410" i="129"/>
  <c r="AS410" i="129"/>
  <c r="AT410" i="129" s="1"/>
  <c r="AU410" i="129" s="1"/>
  <c r="BR534" i="129"/>
  <c r="AS534" i="129"/>
  <c r="AT534" i="129" s="1"/>
  <c r="AU534" i="129" s="1"/>
  <c r="EH205" i="129"/>
  <c r="EI205" i="129" s="1"/>
  <c r="EJ205" i="129" s="1"/>
  <c r="EH127" i="129"/>
  <c r="EI127" i="129" s="1"/>
  <c r="EJ127" i="129" s="1"/>
  <c r="GG285" i="129"/>
  <c r="GH285" i="129" s="1"/>
  <c r="FG142" i="129"/>
  <c r="EH142" i="129"/>
  <c r="EI142" i="129" s="1"/>
  <c r="EJ142" i="129" s="1"/>
  <c r="BR213" i="129"/>
  <c r="AS213" i="129"/>
  <c r="AT213" i="129" s="1"/>
  <c r="AU213" i="129" s="1"/>
  <c r="GG304" i="129"/>
  <c r="GH304" i="129" s="1"/>
  <c r="BR341" i="129"/>
  <c r="AS341" i="129"/>
  <c r="AT341" i="129" s="1"/>
  <c r="AU341" i="129" s="1"/>
  <c r="GG486" i="129"/>
  <c r="GH486" i="129" s="1"/>
  <c r="FG208" i="129"/>
  <c r="EH208" i="129"/>
  <c r="EI208" i="129" s="1"/>
  <c r="EJ208" i="129" s="1"/>
  <c r="EH163" i="129"/>
  <c r="EI163" i="129" s="1"/>
  <c r="EJ163" i="129" s="1"/>
  <c r="FG163" i="129"/>
  <c r="FG244" i="129"/>
  <c r="EH244" i="129"/>
  <c r="EI244" i="129" s="1"/>
  <c r="EJ244" i="129" s="1"/>
  <c r="FG330" i="129"/>
  <c r="GG40" i="129"/>
  <c r="GH40" i="129" s="1"/>
  <c r="GG52" i="129"/>
  <c r="GH52" i="129" s="1"/>
  <c r="BR472" i="129"/>
  <c r="AS472" i="129"/>
  <c r="AT472" i="129" s="1"/>
  <c r="AU472" i="129" s="1"/>
  <c r="BR130" i="129"/>
  <c r="AS130" i="129"/>
  <c r="AT130" i="129" s="1"/>
  <c r="AU130" i="129" s="1"/>
  <c r="BR42" i="129"/>
  <c r="AS42" i="129"/>
  <c r="AT42" i="129" s="1"/>
  <c r="AU42" i="129" s="1"/>
  <c r="FG198" i="129"/>
  <c r="EH198" i="129"/>
  <c r="EI198" i="129" s="1"/>
  <c r="EJ198" i="129" s="1"/>
  <c r="EH279" i="129"/>
  <c r="EI279" i="129" s="1"/>
  <c r="EJ279" i="129" s="1"/>
  <c r="FG279" i="129"/>
  <c r="GG436" i="129"/>
  <c r="GH436" i="129" s="1"/>
  <c r="EH543" i="129"/>
  <c r="EI543" i="129" s="1"/>
  <c r="EJ543" i="129" s="1"/>
  <c r="FG543" i="129"/>
  <c r="AS15" i="129"/>
  <c r="AT15" i="129" s="1"/>
  <c r="AU15" i="129" s="1"/>
  <c r="BR15" i="129"/>
  <c r="FH277" i="129"/>
  <c r="GF362" i="129"/>
  <c r="BR188" i="129"/>
  <c r="AS188" i="129"/>
  <c r="AT188" i="129" s="1"/>
  <c r="AU188" i="129" s="1"/>
  <c r="FG187" i="129"/>
  <c r="EH187" i="129"/>
  <c r="EI187" i="129" s="1"/>
  <c r="EJ187" i="129" s="1"/>
  <c r="BR236" i="129"/>
  <c r="AS236" i="129"/>
  <c r="AT236" i="129" s="1"/>
  <c r="AU236" i="129" s="1"/>
  <c r="BR347" i="129"/>
  <c r="AS347" i="129"/>
  <c r="AT347" i="129" s="1"/>
  <c r="AU347" i="129" s="1"/>
  <c r="GG367" i="129"/>
  <c r="GH367" i="129" s="1"/>
  <c r="BR385" i="129"/>
  <c r="AS385" i="129"/>
  <c r="AT385" i="129" s="1"/>
  <c r="AU385" i="129" s="1"/>
  <c r="FG40" i="129"/>
  <c r="EH339" i="129"/>
  <c r="EI339" i="129" s="1"/>
  <c r="EJ339" i="129" s="1"/>
  <c r="EH394" i="129"/>
  <c r="EI394" i="129" s="1"/>
  <c r="EJ394" i="129" s="1"/>
  <c r="BR404" i="129"/>
  <c r="AS404" i="129"/>
  <c r="AT404" i="129" s="1"/>
  <c r="AU404" i="129" s="1"/>
  <c r="BR53" i="129"/>
  <c r="AS53" i="129"/>
  <c r="AT53" i="129" s="1"/>
  <c r="AU53" i="129" s="1"/>
  <c r="FG528" i="129"/>
  <c r="GG86" i="129"/>
  <c r="GH86" i="129" s="1"/>
  <c r="GF109" i="129"/>
  <c r="GG314" i="129"/>
  <c r="GH314" i="129" s="1"/>
  <c r="ED357" i="129"/>
  <c r="EH345" i="129"/>
  <c r="EI345" i="129" s="1"/>
  <c r="EJ345" i="129" s="1"/>
  <c r="FG345" i="129"/>
  <c r="BR484" i="129"/>
  <c r="AS484" i="129"/>
  <c r="AT484" i="129" s="1"/>
  <c r="AU484" i="129" s="1"/>
  <c r="FH127" i="129"/>
  <c r="BR280" i="129"/>
  <c r="AS280" i="129"/>
  <c r="AT280" i="129" s="1"/>
  <c r="AU280" i="129" s="1"/>
  <c r="EH351" i="129"/>
  <c r="EI351" i="129" s="1"/>
  <c r="EJ351" i="129" s="1"/>
  <c r="FG351" i="129"/>
  <c r="FG150" i="129"/>
  <c r="EH150" i="129"/>
  <c r="EI150" i="129" s="1"/>
  <c r="EJ150" i="129" s="1"/>
  <c r="BR301" i="129"/>
  <c r="AS301" i="129"/>
  <c r="AT301" i="129" s="1"/>
  <c r="AU301" i="129" s="1"/>
  <c r="BR250" i="129"/>
  <c r="AS250" i="129"/>
  <c r="AT250" i="129" s="1"/>
  <c r="AU250" i="129" s="1"/>
  <c r="GG163" i="129"/>
  <c r="GH163" i="129" s="1"/>
  <c r="GG315" i="129"/>
  <c r="GH315" i="129" s="1"/>
  <c r="FH496" i="129"/>
  <c r="FA8" i="129"/>
  <c r="FG214" i="129"/>
  <c r="GF427" i="129"/>
  <c r="GF77" i="129"/>
  <c r="BR245" i="129"/>
  <c r="AS245" i="129"/>
  <c r="AT245" i="129" s="1"/>
  <c r="AU245" i="129" s="1"/>
  <c r="EH100" i="129"/>
  <c r="EI100" i="129" s="1"/>
  <c r="EJ100" i="129" s="1"/>
  <c r="FG100" i="129"/>
  <c r="GF238" i="129"/>
  <c r="FG461" i="129"/>
  <c r="BR106" i="129"/>
  <c r="AS106" i="129"/>
  <c r="AT106" i="129" s="1"/>
  <c r="AU106" i="129" s="1"/>
  <c r="BR317" i="129"/>
  <c r="AS317" i="129"/>
  <c r="AT317" i="129" s="1"/>
  <c r="AU317" i="129" s="1"/>
  <c r="BR221" i="129"/>
  <c r="AS221" i="129"/>
  <c r="AT221" i="129" s="1"/>
  <c r="AU221" i="129" s="1"/>
  <c r="EH229" i="129"/>
  <c r="EI229" i="129" s="1"/>
  <c r="EJ229" i="129" s="1"/>
  <c r="FG229" i="129"/>
  <c r="FG374" i="129"/>
  <c r="EH374" i="129"/>
  <c r="EI374" i="129" s="1"/>
  <c r="EJ374" i="129" s="1"/>
  <c r="EH199" i="129"/>
  <c r="EI199" i="129" s="1"/>
  <c r="EJ199" i="129" s="1"/>
  <c r="FH486" i="129"/>
  <c r="FH167" i="129"/>
  <c r="GG113" i="129"/>
  <c r="GH113" i="129" s="1"/>
  <c r="GF262" i="129"/>
  <c r="EH320" i="129"/>
  <c r="EI320" i="129" s="1"/>
  <c r="EJ320" i="129" s="1"/>
  <c r="FG320" i="129"/>
  <c r="FG414" i="129"/>
  <c r="EH414" i="129"/>
  <c r="EI414" i="129" s="1"/>
  <c r="EJ414" i="129" s="1"/>
  <c r="BR17" i="129"/>
  <c r="AS17" i="129"/>
  <c r="AT17" i="129" s="1"/>
  <c r="AU17" i="129" s="1"/>
  <c r="FG256" i="129"/>
  <c r="BR78" i="129"/>
  <c r="AS78" i="129"/>
  <c r="AT78" i="129" s="1"/>
  <c r="AU78" i="129" s="1"/>
  <c r="GG139" i="129"/>
  <c r="GH139" i="129" s="1"/>
  <c r="EH395" i="129"/>
  <c r="EI395" i="129" s="1"/>
  <c r="EJ395" i="129" s="1"/>
  <c r="FG395" i="129"/>
  <c r="GG291" i="129"/>
  <c r="GH291" i="129" s="1"/>
  <c r="FH526" i="129"/>
  <c r="EH365" i="129"/>
  <c r="EI365" i="129" s="1"/>
  <c r="EJ365" i="129" s="1"/>
  <c r="FG365" i="129"/>
  <c r="BR227" i="129"/>
  <c r="AS227" i="129"/>
  <c r="AT227" i="129" s="1"/>
  <c r="AU227" i="129" s="1"/>
  <c r="BR366" i="129"/>
  <c r="AS366" i="129"/>
  <c r="AT366" i="129" s="1"/>
  <c r="AU366" i="129" s="1"/>
  <c r="BR393" i="129"/>
  <c r="AS393" i="129"/>
  <c r="AT393" i="129" s="1"/>
  <c r="AU393" i="129" s="1"/>
  <c r="EH524" i="129"/>
  <c r="EI524" i="129" s="1"/>
  <c r="EJ524" i="129" s="1"/>
  <c r="BR527" i="129"/>
  <c r="AS527" i="129"/>
  <c r="AT527" i="129" s="1"/>
  <c r="AU527" i="129" s="1"/>
  <c r="FG173" i="129"/>
  <c r="EH173" i="129"/>
  <c r="EI173" i="129" s="1"/>
  <c r="EJ173" i="129" s="1"/>
  <c r="GG116" i="129"/>
  <c r="GH116" i="129" s="1"/>
  <c r="FG404" i="129"/>
  <c r="EH404" i="129"/>
  <c r="EI404" i="129" s="1"/>
  <c r="EJ404" i="129" s="1"/>
  <c r="BR423" i="129"/>
  <c r="AS423" i="129"/>
  <c r="AT423" i="129" s="1"/>
  <c r="AU423" i="129" s="1"/>
  <c r="BR506" i="129"/>
  <c r="AS506" i="129"/>
  <c r="AT506" i="129" s="1"/>
  <c r="AU506" i="129" s="1"/>
  <c r="FG447" i="129"/>
  <c r="FG490" i="129"/>
  <c r="BR150" i="129"/>
  <c r="AS150" i="129"/>
  <c r="AT150" i="129" s="1"/>
  <c r="AU150" i="129" s="1"/>
  <c r="EH296" i="129"/>
  <c r="EI296" i="129" s="1"/>
  <c r="EJ296" i="129" s="1"/>
  <c r="GF280" i="129"/>
  <c r="BR452" i="129"/>
  <c r="AS452" i="129"/>
  <c r="AT452" i="129" s="1"/>
  <c r="AU452" i="129" s="1"/>
  <c r="BR464" i="129"/>
  <c r="AS464" i="129"/>
  <c r="AT464" i="129" s="1"/>
  <c r="AU464" i="129" s="1"/>
  <c r="BR66" i="129"/>
  <c r="AS66" i="129"/>
  <c r="AT66" i="129" s="1"/>
  <c r="AU66" i="129" s="1"/>
  <c r="GG207" i="129"/>
  <c r="GH207" i="129" s="1"/>
  <c r="BR294" i="129"/>
  <c r="AS294" i="129"/>
  <c r="AT294" i="129" s="1"/>
  <c r="AU294" i="129" s="1"/>
  <c r="EH298" i="129"/>
  <c r="EI298" i="129" s="1"/>
  <c r="EJ298" i="129" s="1"/>
  <c r="GF383" i="129"/>
  <c r="FH161" i="129"/>
  <c r="EH48" i="129"/>
  <c r="EI48" i="129" s="1"/>
  <c r="EJ48" i="129" s="1"/>
  <c r="FG48" i="129"/>
  <c r="BR279" i="129"/>
  <c r="AS279" i="129"/>
  <c r="AT279" i="129" s="1"/>
  <c r="AU279" i="129" s="1"/>
  <c r="GF162" i="129"/>
  <c r="BR308" i="129"/>
  <c r="EH452" i="129"/>
  <c r="EI452" i="129" s="1"/>
  <c r="EJ452" i="129" s="1"/>
  <c r="FG452" i="129"/>
  <c r="GG59" i="129"/>
  <c r="GH59" i="129" s="1"/>
  <c r="BR131" i="129"/>
  <c r="AS131" i="129"/>
  <c r="AT131" i="129" s="1"/>
  <c r="AU131" i="129" s="1"/>
  <c r="BR44" i="129"/>
  <c r="AS44" i="129"/>
  <c r="AT44" i="129" s="1"/>
  <c r="AU44" i="129" s="1"/>
  <c r="GF380" i="129"/>
  <c r="FG57" i="129"/>
  <c r="EH57" i="129"/>
  <c r="EI57" i="129" s="1"/>
  <c r="EJ57" i="129" s="1"/>
  <c r="GG422" i="129"/>
  <c r="GH422" i="129" s="1"/>
  <c r="GG444" i="129"/>
  <c r="GH444" i="129" s="1"/>
  <c r="BR173" i="129"/>
  <c r="AS173" i="129"/>
  <c r="AT173" i="129" s="1"/>
  <c r="AU173" i="129" s="1"/>
  <c r="FG205" i="129"/>
  <c r="GF216" i="129"/>
  <c r="GG166" i="129"/>
  <c r="GH166" i="129" s="1"/>
  <c r="GF15" i="129"/>
  <c r="GG320" i="129"/>
  <c r="GH320" i="129" s="1"/>
  <c r="FH312" i="129"/>
  <c r="FH416" i="129"/>
  <c r="FH506" i="129"/>
  <c r="GG114" i="129"/>
  <c r="GH114" i="129" s="1"/>
  <c r="FH395" i="129"/>
  <c r="EH63" i="129"/>
  <c r="EI63" i="129" s="1"/>
  <c r="EJ63" i="129" s="1"/>
  <c r="FG63" i="129"/>
  <c r="FG130" i="129"/>
  <c r="EH130" i="129"/>
  <c r="EI130" i="129" s="1"/>
  <c r="EJ130" i="129" s="1"/>
  <c r="FG282" i="129"/>
  <c r="BR367" i="129"/>
  <c r="AS367" i="129"/>
  <c r="AT367" i="129" s="1"/>
  <c r="AU367" i="129" s="1"/>
  <c r="FH121" i="129"/>
  <c r="EH325" i="129"/>
  <c r="EI325" i="129" s="1"/>
  <c r="EJ325" i="129" s="1"/>
  <c r="GG54" i="129"/>
  <c r="GH54" i="129" s="1"/>
  <c r="GF85" i="129"/>
  <c r="GF333" i="129"/>
  <c r="FG272" i="129"/>
  <c r="EH272" i="129"/>
  <c r="EI272" i="129" s="1"/>
  <c r="EJ272" i="129" s="1"/>
  <c r="FH510" i="129"/>
  <c r="EH74" i="129"/>
  <c r="EI74" i="129" s="1"/>
  <c r="EJ74" i="129" s="1"/>
  <c r="GG42" i="129"/>
  <c r="GH42" i="129" s="1"/>
  <c r="GF211" i="129"/>
  <c r="EH302" i="129"/>
  <c r="EI302" i="129" s="1"/>
  <c r="EJ302" i="129" s="1"/>
  <c r="BR290" i="129"/>
  <c r="AS290" i="129"/>
  <c r="AT290" i="129" s="1"/>
  <c r="AU290" i="129" s="1"/>
  <c r="FH428" i="129"/>
  <c r="EW20" i="129"/>
  <c r="EY20" i="129"/>
  <c r="ES20" i="129"/>
  <c r="GG29" i="129"/>
  <c r="GH29" i="129" s="1"/>
  <c r="FH334" i="129"/>
  <c r="GF25" i="129"/>
  <c r="EH392" i="129"/>
  <c r="EI392" i="129" s="1"/>
  <c r="EJ392" i="129" s="1"/>
  <c r="FG392" i="129"/>
  <c r="BR451" i="129"/>
  <c r="AS451" i="129"/>
  <c r="AT451" i="129" s="1"/>
  <c r="AU451" i="129" s="1"/>
  <c r="BR463" i="129"/>
  <c r="AS463" i="129"/>
  <c r="AT463" i="129" s="1"/>
  <c r="AU463" i="129" s="1"/>
  <c r="GG227" i="129"/>
  <c r="GH227" i="129" s="1"/>
  <c r="FG147" i="129"/>
  <c r="EH147" i="129"/>
  <c r="EI147" i="129" s="1"/>
  <c r="EJ147" i="129" s="1"/>
  <c r="GG528" i="129"/>
  <c r="GH528" i="129" s="1"/>
  <c r="FH415" i="129"/>
  <c r="FG210" i="129"/>
  <c r="EH440" i="129"/>
  <c r="EI440" i="129" s="1"/>
  <c r="EJ440" i="129" s="1"/>
  <c r="FG440" i="129"/>
  <c r="EH508" i="129"/>
  <c r="EI508" i="129" s="1"/>
  <c r="EJ508" i="129" s="1"/>
  <c r="FG508" i="129"/>
  <c r="FG227" i="129"/>
  <c r="BR417" i="129"/>
  <c r="AS417" i="129"/>
  <c r="AT417" i="129" s="1"/>
  <c r="AU417" i="129" s="1"/>
  <c r="GG212" i="129"/>
  <c r="GH212" i="129" s="1"/>
  <c r="GG496" i="129"/>
  <c r="GH496" i="129" s="1"/>
  <c r="FH322" i="129"/>
  <c r="BR152" i="129"/>
  <c r="AS152" i="129"/>
  <c r="AT152" i="129" s="1"/>
  <c r="AU152" i="129" s="1"/>
  <c r="FH250" i="129"/>
  <c r="GG395" i="129"/>
  <c r="GH395" i="129" s="1"/>
  <c r="FH498" i="129"/>
  <c r="GF88" i="129"/>
  <c r="GF73" i="129"/>
  <c r="BR37" i="129"/>
  <c r="AS37" i="129"/>
  <c r="AT37" i="129" s="1"/>
  <c r="AU37" i="129" s="1"/>
  <c r="GF78" i="129"/>
  <c r="FG488" i="129"/>
  <c r="EH488" i="129"/>
  <c r="EI488" i="129" s="1"/>
  <c r="EJ488" i="129" s="1"/>
  <c r="FH513" i="129"/>
  <c r="GG61" i="129"/>
  <c r="GH61" i="129" s="1"/>
  <c r="FH188" i="129"/>
  <c r="GG508" i="129"/>
  <c r="GH508" i="129" s="1"/>
  <c r="BR65" i="129"/>
  <c r="AS65" i="129"/>
  <c r="AT65" i="129" s="1"/>
  <c r="AU65" i="129" s="1"/>
  <c r="GF266" i="129"/>
  <c r="GF279" i="129"/>
  <c r="EH184" i="129"/>
  <c r="EI184" i="129" s="1"/>
  <c r="EJ184" i="129" s="1"/>
  <c r="FG184" i="129"/>
  <c r="BR434" i="129"/>
  <c r="AS434" i="129"/>
  <c r="AT434" i="129" s="1"/>
  <c r="AU434" i="129" s="1"/>
  <c r="GF326" i="129"/>
  <c r="BR217" i="129"/>
  <c r="AS217" i="129"/>
  <c r="AT217" i="129" s="1"/>
  <c r="AU217" i="129" s="1"/>
  <c r="BR332" i="129"/>
  <c r="AS332" i="129"/>
  <c r="AT332" i="129" s="1"/>
  <c r="AU332" i="129" s="1"/>
  <c r="EH257" i="129"/>
  <c r="EI257" i="129" s="1"/>
  <c r="EJ257" i="129" s="1"/>
  <c r="FG257" i="129"/>
  <c r="EH324" i="129"/>
  <c r="EI324" i="129" s="1"/>
  <c r="EJ324" i="129" s="1"/>
  <c r="FG324" i="129"/>
  <c r="EH204" i="129"/>
  <c r="EI204" i="129" s="1"/>
  <c r="EJ204" i="129" s="1"/>
  <c r="FG204" i="129"/>
  <c r="EH236" i="129"/>
  <c r="EI236" i="129" s="1"/>
  <c r="EJ236" i="129" s="1"/>
  <c r="FG236" i="129"/>
  <c r="BR263" i="129"/>
  <c r="AS263" i="129"/>
  <c r="AT263" i="129" s="1"/>
  <c r="AU263" i="129" s="1"/>
  <c r="BR442" i="129"/>
  <c r="AS442" i="129"/>
  <c r="AT442" i="129" s="1"/>
  <c r="AU442" i="129" s="1"/>
  <c r="FG288" i="129"/>
  <c r="EH483" i="129"/>
  <c r="EI483" i="129" s="1"/>
  <c r="EJ483" i="129" s="1"/>
  <c r="FG483" i="129"/>
  <c r="EH197" i="129"/>
  <c r="EI197" i="129" s="1"/>
  <c r="EJ197" i="129" s="1"/>
  <c r="FG197" i="129"/>
  <c r="BR186" i="129"/>
  <c r="AS186" i="129"/>
  <c r="AT186" i="129" s="1"/>
  <c r="AU186" i="129" s="1"/>
  <c r="FG255" i="129"/>
  <c r="EH255" i="129"/>
  <c r="EI255" i="129" s="1"/>
  <c r="EJ255" i="129" s="1"/>
  <c r="EH327" i="129"/>
  <c r="EI327" i="129" s="1"/>
  <c r="EJ327" i="129" s="1"/>
  <c r="FG327" i="129"/>
  <c r="BR67" i="129"/>
  <c r="AS67" i="129"/>
  <c r="AT67" i="129" s="1"/>
  <c r="AU67" i="129" s="1"/>
  <c r="BR64" i="129"/>
  <c r="AS64" i="129"/>
  <c r="AT64" i="129" s="1"/>
  <c r="AU64" i="129" s="1"/>
  <c r="GG142" i="129"/>
  <c r="GH142" i="129" s="1"/>
  <c r="EH389" i="129"/>
  <c r="EI389" i="129" s="1"/>
  <c r="EJ389" i="129" s="1"/>
  <c r="FG389" i="129"/>
  <c r="BR538" i="129"/>
  <c r="AS538" i="129"/>
  <c r="AT538" i="129" s="1"/>
  <c r="AU538" i="129" s="1"/>
  <c r="GG241" i="129"/>
  <c r="GH241" i="129" s="1"/>
  <c r="FG145" i="129"/>
  <c r="EH145" i="129"/>
  <c r="EI145" i="129" s="1"/>
  <c r="EJ145" i="129" s="1"/>
  <c r="BN357" i="129"/>
  <c r="BS357" i="129" s="1"/>
  <c r="BT357" i="129" s="1"/>
  <c r="BM19" i="129"/>
  <c r="BN19" i="129" s="1"/>
  <c r="BS19" i="129" s="1"/>
  <c r="BT19" i="129" s="1"/>
  <c r="BR94" i="129"/>
  <c r="AS94" i="129"/>
  <c r="AT94" i="129" s="1"/>
  <c r="AU94" i="129" s="1"/>
  <c r="FG373" i="129"/>
  <c r="EH373" i="129"/>
  <c r="EI373" i="129" s="1"/>
  <c r="EJ373" i="129" s="1"/>
  <c r="BR378" i="129"/>
  <c r="AS378" i="129"/>
  <c r="AT378" i="129" s="1"/>
  <c r="AU378" i="129" s="1"/>
  <c r="EH276" i="129"/>
  <c r="EI276" i="129" s="1"/>
  <c r="EJ276" i="129" s="1"/>
  <c r="FG276" i="129"/>
  <c r="BR295" i="129"/>
  <c r="AS295" i="129"/>
  <c r="AT295" i="129" s="1"/>
  <c r="AU295" i="129" s="1"/>
  <c r="FG285" i="129"/>
  <c r="CM357" i="129"/>
  <c r="CR357" i="129" s="1"/>
  <c r="CS357" i="129" s="1"/>
  <c r="FI357" i="129" s="1"/>
  <c r="CL19" i="129"/>
  <c r="CM19" i="129" s="1"/>
  <c r="CR19" i="129" s="1"/>
  <c r="CS19" i="129" s="1"/>
  <c r="FH224" i="129"/>
  <c r="EH429" i="129"/>
  <c r="EI429" i="129" s="1"/>
  <c r="EJ429" i="129" s="1"/>
  <c r="FG429" i="129"/>
  <c r="FG456" i="129"/>
  <c r="EH456" i="129"/>
  <c r="EI456" i="129" s="1"/>
  <c r="EJ456" i="129" s="1"/>
  <c r="GG144" i="129"/>
  <c r="GH144" i="129" s="1"/>
  <c r="EH426" i="129"/>
  <c r="EI426" i="129" s="1"/>
  <c r="EJ426" i="129" s="1"/>
  <c r="FG426" i="129"/>
  <c r="FH354" i="129"/>
  <c r="FG33" i="129"/>
  <c r="EH33" i="129"/>
  <c r="EI33" i="129" s="1"/>
  <c r="EJ33" i="129" s="1"/>
  <c r="GF13" i="129"/>
  <c r="GF436" i="129"/>
  <c r="FH451" i="129"/>
  <c r="BR28" i="129"/>
  <c r="AS28" i="129"/>
  <c r="AT28" i="129" s="1"/>
  <c r="AU28" i="129" s="1"/>
  <c r="EH153" i="129"/>
  <c r="EI153" i="129" s="1"/>
  <c r="EJ153" i="129" s="1"/>
  <c r="GF219" i="129"/>
  <c r="BR331" i="129"/>
  <c r="AS331" i="129"/>
  <c r="AT331" i="129" s="1"/>
  <c r="AU331" i="129" s="1"/>
  <c r="EH443" i="129"/>
  <c r="EI443" i="129" s="1"/>
  <c r="EJ443" i="129" s="1"/>
  <c r="FG443" i="129"/>
  <c r="EH53" i="129"/>
  <c r="EI53" i="129" s="1"/>
  <c r="EJ53" i="129" s="1"/>
  <c r="FG53" i="129"/>
  <c r="BN34" i="129"/>
  <c r="BS34" i="129" s="1"/>
  <c r="BT34" i="129" s="1"/>
  <c r="BM16" i="129"/>
  <c r="FH246" i="129"/>
  <c r="FH223" i="129"/>
  <c r="FG326" i="129"/>
  <c r="EH326" i="129"/>
  <c r="EI326" i="129" s="1"/>
  <c r="EJ326" i="129" s="1"/>
  <c r="BR206" i="129"/>
  <c r="AS206" i="129"/>
  <c r="AT206" i="129" s="1"/>
  <c r="AU206" i="129" s="1"/>
  <c r="GF272" i="129"/>
  <c r="BR175" i="129"/>
  <c r="AS175" i="129"/>
  <c r="AT175" i="129" s="1"/>
  <c r="AU175" i="129" s="1"/>
  <c r="BR233" i="129"/>
  <c r="AS233" i="129"/>
  <c r="AT233" i="129" s="1"/>
  <c r="AU233" i="129" s="1"/>
  <c r="FG172" i="129"/>
  <c r="GG167" i="129"/>
  <c r="GH167" i="129" s="1"/>
  <c r="BR483" i="129"/>
  <c r="AS483" i="129"/>
  <c r="AT483" i="129" s="1"/>
  <c r="AU483" i="129" s="1"/>
  <c r="BR208" i="129"/>
  <c r="AS208" i="129"/>
  <c r="AT208" i="129" s="1"/>
  <c r="AU208" i="129" s="1"/>
  <c r="BR215" i="129"/>
  <c r="AS215" i="129"/>
  <c r="AT215" i="129" s="1"/>
  <c r="AU215" i="129" s="1"/>
  <c r="FG127" i="129"/>
  <c r="FH206" i="129"/>
  <c r="GG257" i="129"/>
  <c r="GH257" i="129" s="1"/>
  <c r="AS18" i="129"/>
  <c r="AT18" i="129" s="1"/>
  <c r="AU18" i="129" s="1"/>
  <c r="BR18" i="129"/>
  <c r="GF260" i="129"/>
  <c r="GG372" i="129"/>
  <c r="GH372" i="129" s="1"/>
  <c r="BR437" i="129"/>
  <c r="AS437" i="129"/>
  <c r="AT437" i="129" s="1"/>
  <c r="AU437" i="129" s="1"/>
  <c r="BR495" i="129"/>
  <c r="AS495" i="129"/>
  <c r="AT495" i="129" s="1"/>
  <c r="AU495" i="129" s="1"/>
  <c r="CM34" i="129"/>
  <c r="CR34" i="129" s="1"/>
  <c r="CS34" i="129" s="1"/>
  <c r="FI34" i="129" s="1"/>
  <c r="CL16" i="129"/>
  <c r="FH379" i="129"/>
  <c r="GG427" i="129"/>
  <c r="GH427" i="129" s="1"/>
  <c r="GG238" i="129"/>
  <c r="GH238" i="129" s="1"/>
  <c r="EH164" i="129"/>
  <c r="EI164" i="129" s="1"/>
  <c r="EJ164" i="129" s="1"/>
  <c r="FG164" i="129"/>
  <c r="EH237" i="129"/>
  <c r="EI237" i="129" s="1"/>
  <c r="EJ237" i="129" s="1"/>
  <c r="FG237" i="129"/>
  <c r="FG331" i="129"/>
  <c r="EH331" i="129"/>
  <c r="EI331" i="129" s="1"/>
  <c r="EJ331" i="129" s="1"/>
  <c r="BR432" i="129"/>
  <c r="AS432" i="129"/>
  <c r="AT432" i="129" s="1"/>
  <c r="AU432" i="129" s="1"/>
  <c r="FH253" i="129"/>
  <c r="FY10" i="129"/>
  <c r="FZ10" i="129" s="1"/>
  <c r="FZ14" i="129"/>
  <c r="GF14" i="129" s="1"/>
  <c r="GG262" i="129"/>
  <c r="GH262" i="129" s="1"/>
  <c r="AO23" i="129"/>
  <c r="FH256" i="129"/>
  <c r="GF139" i="129"/>
  <c r="EH35" i="129"/>
  <c r="EI35" i="129" s="1"/>
  <c r="EJ35" i="129" s="1"/>
  <c r="FG35" i="129"/>
  <c r="BR196" i="129"/>
  <c r="AS196" i="129"/>
  <c r="AT196" i="129" s="1"/>
  <c r="AU196" i="129" s="1"/>
  <c r="GG90" i="129"/>
  <c r="GH90" i="129" s="1"/>
  <c r="GF116" i="129"/>
  <c r="EH226" i="129"/>
  <c r="EI226" i="129" s="1"/>
  <c r="EJ226" i="129" s="1"/>
  <c r="FG278" i="129"/>
  <c r="EH278" i="129"/>
  <c r="EI278" i="129" s="1"/>
  <c r="EJ278" i="129" s="1"/>
  <c r="FH447" i="129"/>
  <c r="FH490" i="129"/>
  <c r="GG296" i="129"/>
  <c r="GH296" i="129" s="1"/>
  <c r="FG406" i="129"/>
  <c r="EH406" i="129"/>
  <c r="EI406" i="129" s="1"/>
  <c r="EJ406" i="129" s="1"/>
  <c r="FH62" i="129"/>
  <c r="FH53" i="129"/>
  <c r="FH86" i="129"/>
  <c r="GF207" i="129"/>
  <c r="GG388" i="129"/>
  <c r="GH388" i="129" s="1"/>
  <c r="FH64" i="129"/>
  <c r="FH55" i="129"/>
  <c r="GG162" i="129"/>
  <c r="GH162" i="129" s="1"/>
  <c r="FH374" i="129"/>
  <c r="ED34" i="129"/>
  <c r="BR114" i="129"/>
  <c r="AS114" i="129"/>
  <c r="AT114" i="129" s="1"/>
  <c r="AU114" i="129" s="1"/>
  <c r="BR269" i="129"/>
  <c r="GF245" i="129"/>
  <c r="EH507" i="129"/>
  <c r="EI507" i="129" s="1"/>
  <c r="EJ507" i="129" s="1"/>
  <c r="FG507" i="129"/>
  <c r="EH210" i="129"/>
  <c r="EI210" i="129" s="1"/>
  <c r="EJ210" i="129" s="1"/>
  <c r="FG382" i="129"/>
  <c r="EH382" i="129"/>
  <c r="EI382" i="129" s="1"/>
  <c r="EJ382" i="129" s="1"/>
  <c r="BR439" i="129"/>
  <c r="AS439" i="129"/>
  <c r="AT439" i="129" s="1"/>
  <c r="AU439" i="129" s="1"/>
  <c r="BR503" i="129"/>
  <c r="AS503" i="129"/>
  <c r="AT503" i="129" s="1"/>
  <c r="AU503" i="129" s="1"/>
  <c r="FH130" i="129"/>
  <c r="EH203" i="129"/>
  <c r="EI203" i="129" s="1"/>
  <c r="EJ203" i="129" s="1"/>
  <c r="FG203" i="129"/>
  <c r="FH346" i="129"/>
  <c r="GF318" i="129"/>
  <c r="FG409" i="129"/>
  <c r="EH409" i="129"/>
  <c r="EI409" i="129" s="1"/>
  <c r="EJ409" i="129" s="1"/>
  <c r="EH462" i="129"/>
  <c r="EI462" i="129" s="1"/>
  <c r="EJ462" i="129" s="1"/>
  <c r="FG462" i="129"/>
  <c r="FH93" i="129"/>
  <c r="FH205" i="129"/>
  <c r="GG216" i="129"/>
  <c r="GH216" i="129" s="1"/>
  <c r="GF166" i="129"/>
  <c r="EH427" i="129"/>
  <c r="EI427" i="129" s="1"/>
  <c r="EJ427" i="129" s="1"/>
  <c r="FG427" i="129"/>
  <c r="GF28" i="129"/>
  <c r="GF215" i="129"/>
  <c r="EH102" i="129"/>
  <c r="EI102" i="129" s="1"/>
  <c r="EJ102" i="129" s="1"/>
  <c r="FG102" i="129"/>
  <c r="FG247" i="129"/>
  <c r="BR238" i="129"/>
  <c r="AS238" i="129"/>
  <c r="AT238" i="129" s="1"/>
  <c r="AU238" i="129" s="1"/>
  <c r="GG233" i="129"/>
  <c r="GH233" i="129" s="1"/>
  <c r="EH405" i="129"/>
  <c r="EI405" i="129" s="1"/>
  <c r="EJ405" i="129" s="1"/>
  <c r="BR79" i="129"/>
  <c r="AS79" i="129"/>
  <c r="AT79" i="129" s="1"/>
  <c r="AU79" i="129" s="1"/>
  <c r="FG176" i="129"/>
  <c r="EH176" i="129"/>
  <c r="EI176" i="129" s="1"/>
  <c r="EJ176" i="129" s="1"/>
  <c r="FH262" i="129"/>
  <c r="FH321" i="129"/>
  <c r="FH151" i="129"/>
  <c r="BR193" i="129"/>
  <c r="AS193" i="129"/>
  <c r="AT193" i="129" s="1"/>
  <c r="AU193" i="129" s="1"/>
  <c r="BR76" i="129"/>
  <c r="AS76" i="129"/>
  <c r="AT76" i="129" s="1"/>
  <c r="AU76" i="129" s="1"/>
  <c r="EH181" i="129"/>
  <c r="EI181" i="129" s="1"/>
  <c r="EJ181" i="129" s="1"/>
  <c r="FG181" i="129"/>
  <c r="EH180" i="129"/>
  <c r="EI180" i="129" s="1"/>
  <c r="EJ180" i="129" s="1"/>
  <c r="FG180" i="129"/>
  <c r="EH294" i="129"/>
  <c r="EI294" i="129" s="1"/>
  <c r="EJ294" i="129" s="1"/>
  <c r="GF334" i="129"/>
  <c r="BR444" i="129"/>
  <c r="AS444" i="129"/>
  <c r="AT444" i="129" s="1"/>
  <c r="AU444" i="129" s="1"/>
  <c r="BR492" i="129"/>
  <c r="AS492" i="129"/>
  <c r="AT492" i="129" s="1"/>
  <c r="AU492" i="129" s="1"/>
  <c r="BR469" i="129"/>
  <c r="AS469" i="129"/>
  <c r="AT469" i="129" s="1"/>
  <c r="AU469" i="129" s="1"/>
  <c r="BR146" i="129"/>
  <c r="AS146" i="129"/>
  <c r="AT146" i="129" s="1"/>
  <c r="AU146" i="129" s="1"/>
  <c r="GG85" i="129"/>
  <c r="GH85" i="129" s="1"/>
  <c r="EH166" i="129"/>
  <c r="EI166" i="129" s="1"/>
  <c r="EJ166" i="129" s="1"/>
  <c r="FG166" i="129"/>
  <c r="FG213" i="129"/>
  <c r="GG472" i="129"/>
  <c r="GH472" i="129" s="1"/>
  <c r="FH421" i="129"/>
  <c r="GG74" i="129"/>
  <c r="GH74" i="129" s="1"/>
  <c r="FH57" i="129"/>
  <c r="GG164" i="129"/>
  <c r="GH164" i="129" s="1"/>
  <c r="FH184" i="129"/>
  <c r="GG211" i="129"/>
  <c r="GH211" i="129" s="1"/>
  <c r="BR204" i="129"/>
  <c r="AS204" i="129"/>
  <c r="AT204" i="129" s="1"/>
  <c r="AU204" i="129" s="1"/>
  <c r="BR104" i="129"/>
  <c r="AS104" i="129"/>
  <c r="AT104" i="129" s="1"/>
  <c r="AU104" i="129" s="1"/>
  <c r="BR309" i="129"/>
  <c r="AS309" i="129"/>
  <c r="AT309" i="129" s="1"/>
  <c r="AU309" i="129" s="1"/>
  <c r="BR252" i="129"/>
  <c r="AS252" i="129"/>
  <c r="AT252" i="129" s="1"/>
  <c r="AU252" i="129" s="1"/>
  <c r="GG294" i="129"/>
  <c r="GH294" i="129" s="1"/>
  <c r="BR396" i="129"/>
  <c r="AS396" i="129"/>
  <c r="AT396" i="129" s="1"/>
  <c r="AU396" i="129" s="1"/>
  <c r="GF401" i="129"/>
  <c r="BR369" i="129"/>
  <c r="AS369" i="129"/>
  <c r="AT369" i="129" s="1"/>
  <c r="AU369" i="129" s="1"/>
  <c r="EH459" i="129"/>
  <c r="EI459" i="129" s="1"/>
  <c r="EJ459" i="129" s="1"/>
  <c r="FG459" i="129"/>
  <c r="BR136" i="129"/>
  <c r="AS136" i="129"/>
  <c r="AT136" i="129" s="1"/>
  <c r="AU136" i="129" s="1"/>
  <c r="GB25" i="129"/>
  <c r="GA18" i="129"/>
  <c r="GB18" i="129" s="1"/>
  <c r="FH211" i="129"/>
  <c r="EH268" i="129"/>
  <c r="EI268" i="129" s="1"/>
  <c r="EJ268" i="129" s="1"/>
  <c r="FG268" i="129"/>
  <c r="GG516" i="129"/>
  <c r="GH516" i="129" s="1"/>
  <c r="EH30" i="129"/>
  <c r="EI30" i="129" s="1"/>
  <c r="EJ30" i="129" s="1"/>
  <c r="FG30" i="129"/>
  <c r="GF363" i="129"/>
  <c r="GF463" i="129"/>
  <c r="BR160" i="129"/>
  <c r="AS160" i="129"/>
  <c r="AT160" i="129" s="1"/>
  <c r="AU160" i="129" s="1"/>
  <c r="BR293" i="129"/>
  <c r="AS293" i="129"/>
  <c r="AT293" i="129" s="1"/>
  <c r="AU293" i="129" s="1"/>
  <c r="FH341" i="129"/>
  <c r="EH270" i="129"/>
  <c r="EI270" i="129" s="1"/>
  <c r="EJ270" i="129" s="1"/>
  <c r="BR359" i="129"/>
  <c r="AS359" i="129"/>
  <c r="AT359" i="129" s="1"/>
  <c r="AU359" i="129" s="1"/>
  <c r="GF506" i="129"/>
  <c r="BR47" i="129"/>
  <c r="AS47" i="129"/>
  <c r="AT47" i="129" s="1"/>
  <c r="AU47" i="129" s="1"/>
  <c r="EH476" i="129"/>
  <c r="EI476" i="129" s="1"/>
  <c r="EJ476" i="129" s="1"/>
  <c r="FG476" i="129"/>
  <c r="FH210" i="129"/>
  <c r="FH444" i="129"/>
  <c r="FH227" i="129"/>
  <c r="FH314" i="129"/>
  <c r="GF432" i="129"/>
  <c r="FH432" i="129"/>
  <c r="BR192" i="129"/>
  <c r="AS192" i="129"/>
  <c r="AT192" i="129" s="1"/>
  <c r="AU192" i="129" s="1"/>
  <c r="BR462" i="129"/>
  <c r="AS462" i="129"/>
  <c r="AT462" i="129" s="1"/>
  <c r="AU462" i="129" s="1"/>
  <c r="FG379" i="129"/>
  <c r="EH379" i="129"/>
  <c r="EI379" i="129" s="1"/>
  <c r="EJ379" i="129" s="1"/>
  <c r="GF443" i="129"/>
  <c r="BR128" i="129"/>
  <c r="AS128" i="129"/>
  <c r="AT128" i="129" s="1"/>
  <c r="AU128" i="129" s="1"/>
  <c r="EH225" i="129"/>
  <c r="EI225" i="129" s="1"/>
  <c r="EJ225" i="129" s="1"/>
  <c r="FH65" i="129"/>
  <c r="BR82" i="129"/>
  <c r="AS82" i="129"/>
  <c r="AT82" i="129" s="1"/>
  <c r="AU82" i="129" s="1"/>
  <c r="EH189" i="129"/>
  <c r="EI189" i="129" s="1"/>
  <c r="EJ189" i="129" s="1"/>
  <c r="FG189" i="129"/>
  <c r="FG383" i="129"/>
  <c r="EH383" i="129"/>
  <c r="EI383" i="129" s="1"/>
  <c r="EJ383" i="129" s="1"/>
  <c r="BR489" i="129"/>
  <c r="AS489" i="129"/>
  <c r="AT489" i="129" s="1"/>
  <c r="AU489" i="129" s="1"/>
  <c r="GG88" i="129"/>
  <c r="GH88" i="129" s="1"/>
  <c r="EH174" i="129"/>
  <c r="EI174" i="129" s="1"/>
  <c r="EJ174" i="129" s="1"/>
  <c r="FG358" i="129"/>
  <c r="EH358" i="129"/>
  <c r="EI358" i="129" s="1"/>
  <c r="EJ358" i="129" s="1"/>
  <c r="BR514" i="129"/>
  <c r="AS514" i="129"/>
  <c r="AT514" i="129" s="1"/>
  <c r="AU514" i="129" s="1"/>
  <c r="GF446" i="129"/>
  <c r="BR461" i="129"/>
  <c r="AS461" i="129"/>
  <c r="AT461" i="129" s="1"/>
  <c r="AU461" i="129" s="1"/>
  <c r="GF65" i="129"/>
  <c r="BR74" i="129"/>
  <c r="AS74" i="129"/>
  <c r="AT74" i="129" s="1"/>
  <c r="AU74" i="129" s="1"/>
  <c r="GG91" i="129"/>
  <c r="GH91" i="129" s="1"/>
  <c r="GF151" i="129"/>
  <c r="BR270" i="129"/>
  <c r="AS270" i="129"/>
  <c r="AT270" i="129" s="1"/>
  <c r="AU270" i="129" s="1"/>
  <c r="GG381" i="129"/>
  <c r="GH381" i="129" s="1"/>
  <c r="GG266" i="129"/>
  <c r="GH266" i="129" s="1"/>
  <c r="FH279" i="129"/>
  <c r="BR139" i="129"/>
  <c r="AS139" i="129"/>
  <c r="AT139" i="129" s="1"/>
  <c r="AU139" i="129" s="1"/>
  <c r="EH85" i="129"/>
  <c r="EI85" i="129" s="1"/>
  <c r="EJ85" i="129" s="1"/>
  <c r="FG85" i="129"/>
  <c r="BR30" i="129"/>
  <c r="AS30" i="129"/>
  <c r="AT30" i="129" s="1"/>
  <c r="AU30" i="129" s="1"/>
  <c r="GG326" i="129"/>
  <c r="GH326" i="129" s="1"/>
  <c r="BR181" i="129"/>
  <c r="AS181" i="129"/>
  <c r="AT181" i="129" s="1"/>
  <c r="AU181" i="129" s="1"/>
  <c r="BR26" i="129"/>
  <c r="AS26" i="129"/>
  <c r="AT26" i="129" s="1"/>
  <c r="AU26" i="129" s="1"/>
  <c r="GG172" i="129"/>
  <c r="GH172" i="129" s="1"/>
  <c r="EH132" i="129"/>
  <c r="EI132" i="129" s="1"/>
  <c r="EJ132" i="129" s="1"/>
  <c r="FG132" i="129"/>
  <c r="FG119" i="129"/>
  <c r="EH119" i="129"/>
  <c r="EI119" i="129" s="1"/>
  <c r="EJ119" i="129" s="1"/>
  <c r="FG369" i="129"/>
  <c r="EH369" i="129"/>
  <c r="EI369" i="129" s="1"/>
  <c r="EJ369" i="129" s="1"/>
  <c r="BR446" i="129"/>
  <c r="AS446" i="129"/>
  <c r="AT446" i="129" s="1"/>
  <c r="AU446" i="129" s="1"/>
  <c r="BR203" i="129"/>
  <c r="AS203" i="129"/>
  <c r="AT203" i="129" s="1"/>
  <c r="AU203" i="129" s="1"/>
  <c r="FG17" i="129"/>
  <c r="EH17" i="129"/>
  <c r="EI17" i="129" s="1"/>
  <c r="FG196" i="129"/>
  <c r="EH196" i="129"/>
  <c r="EI196" i="129" s="1"/>
  <c r="EJ196" i="129" s="1"/>
  <c r="BR296" i="129"/>
  <c r="AS296" i="129"/>
  <c r="AT296" i="129" s="1"/>
  <c r="AU296" i="129" s="1"/>
  <c r="FG422" i="129"/>
  <c r="EH422" i="129"/>
  <c r="EI422" i="129" s="1"/>
  <c r="EJ422" i="129" s="1"/>
  <c r="FG337" i="129"/>
  <c r="EH368" i="129"/>
  <c r="EI368" i="129" s="1"/>
  <c r="EJ368" i="129" s="1"/>
  <c r="FG368" i="129"/>
  <c r="BR479" i="129"/>
  <c r="AS479" i="129"/>
  <c r="AT479" i="129" s="1"/>
  <c r="AU479" i="129" s="1"/>
  <c r="ED23" i="129"/>
  <c r="FG76" i="129"/>
  <c r="FG437" i="129"/>
  <c r="EH437" i="129"/>
  <c r="EI437" i="129" s="1"/>
  <c r="EJ437" i="129" s="1"/>
  <c r="EH42" i="129"/>
  <c r="EI42" i="129" s="1"/>
  <c r="EJ42" i="129" s="1"/>
  <c r="FG42" i="129"/>
  <c r="GG348" i="129"/>
  <c r="GH348" i="129" s="1"/>
  <c r="EH129" i="129"/>
  <c r="EI129" i="129" s="1"/>
  <c r="EJ129" i="129" s="1"/>
  <c r="FG129" i="129"/>
  <c r="FG72" i="129"/>
  <c r="GF385" i="129"/>
  <c r="BR416" i="129"/>
  <c r="AS416" i="129"/>
  <c r="AT416" i="129" s="1"/>
  <c r="AU416" i="129" s="1"/>
  <c r="GG96" i="129"/>
  <c r="GH96" i="129" s="1"/>
  <c r="FG367" i="129"/>
  <c r="EH367" i="129"/>
  <c r="EI367" i="129" s="1"/>
  <c r="EJ367" i="129" s="1"/>
  <c r="FH535" i="129"/>
  <c r="BR500" i="129"/>
  <c r="AS500" i="129"/>
  <c r="AT500" i="129" s="1"/>
  <c r="AU500" i="129" s="1"/>
  <c r="EH536" i="129"/>
  <c r="EI536" i="129" s="1"/>
  <c r="EJ536" i="129" s="1"/>
  <c r="GF72" i="129"/>
  <c r="BR330" i="129"/>
  <c r="AS330" i="129"/>
  <c r="AT330" i="129" s="1"/>
  <c r="AU330" i="129" s="1"/>
  <c r="FG306" i="129"/>
  <c r="EH306" i="129"/>
  <c r="EI306" i="129" s="1"/>
  <c r="EJ306" i="129" s="1"/>
  <c r="EH457" i="129"/>
  <c r="EI457" i="129" s="1"/>
  <c r="EJ457" i="129" s="1"/>
  <c r="FG457" i="129"/>
  <c r="EH522" i="129"/>
  <c r="EI522" i="129" s="1"/>
  <c r="EJ522" i="129" s="1"/>
  <c r="FG522" i="129"/>
  <c r="BR35" i="129"/>
  <c r="AS35" i="129"/>
  <c r="AT35" i="129" s="1"/>
  <c r="AU35" i="129" s="1"/>
  <c r="EH98" i="129"/>
  <c r="EI98" i="129" s="1"/>
  <c r="EJ98" i="129" s="1"/>
  <c r="FG98" i="129"/>
  <c r="BR287" i="129"/>
  <c r="AS287" i="129"/>
  <c r="AT287" i="129" s="1"/>
  <c r="AU287" i="129" s="1"/>
  <c r="BR211" i="129"/>
  <c r="AS211" i="129"/>
  <c r="AT211" i="129" s="1"/>
  <c r="AU211" i="129" s="1"/>
  <c r="EH315" i="129"/>
  <c r="EI315" i="129" s="1"/>
  <c r="EJ315" i="129" s="1"/>
  <c r="FG315" i="129"/>
  <c r="BR377" i="129"/>
  <c r="AS377" i="129"/>
  <c r="AT377" i="129" s="1"/>
  <c r="AU377" i="129" s="1"/>
  <c r="GF142" i="129"/>
  <c r="FH378" i="129"/>
  <c r="BR134" i="129"/>
  <c r="AS134" i="129"/>
  <c r="AT134" i="129" s="1"/>
  <c r="AU134" i="129" s="1"/>
  <c r="BR85" i="129"/>
  <c r="AS85" i="129"/>
  <c r="AT85" i="129" s="1"/>
  <c r="AU85" i="129" s="1"/>
  <c r="FG191" i="129"/>
  <c r="EH191" i="129"/>
  <c r="EI191" i="129" s="1"/>
  <c r="EJ191" i="129" s="1"/>
  <c r="BR455" i="129"/>
  <c r="AS455" i="129"/>
  <c r="AT455" i="129" s="1"/>
  <c r="AU455" i="129" s="1"/>
  <c r="BR529" i="129"/>
  <c r="AS529" i="129"/>
  <c r="AT529" i="129" s="1"/>
  <c r="AU529" i="129" s="1"/>
  <c r="BR135" i="129"/>
  <c r="AS135" i="129"/>
  <c r="AT135" i="129" s="1"/>
  <c r="AU135" i="129" s="1"/>
  <c r="BR60" i="129"/>
  <c r="AS60" i="129"/>
  <c r="AT60" i="129" s="1"/>
  <c r="AU60" i="129" s="1"/>
  <c r="BR278" i="129"/>
  <c r="AS278" i="129"/>
  <c r="AT278" i="129" s="1"/>
  <c r="AU278" i="129" s="1"/>
  <c r="GF450" i="129"/>
  <c r="BR475" i="129"/>
  <c r="AS475" i="129"/>
  <c r="AT475" i="129" s="1"/>
  <c r="AU475" i="129" s="1"/>
  <c r="BR48" i="129"/>
  <c r="AS48" i="129"/>
  <c r="AT48" i="129" s="1"/>
  <c r="AU48" i="129" s="1"/>
  <c r="BN27" i="129"/>
  <c r="BS27" i="129" s="1"/>
  <c r="BT27" i="129" s="1"/>
  <c r="BM14" i="129"/>
  <c r="BN14" i="129" s="1"/>
  <c r="BS14" i="129" s="1"/>
  <c r="BT14" i="129" s="1"/>
  <c r="FH79" i="129"/>
  <c r="FH104" i="129"/>
  <c r="GF451" i="129"/>
  <c r="EH473" i="129"/>
  <c r="EI473" i="129" s="1"/>
  <c r="EJ473" i="129" s="1"/>
  <c r="FG473" i="129"/>
  <c r="GG316" i="129"/>
  <c r="GH316" i="129" s="1"/>
  <c r="FH348" i="129"/>
  <c r="EH201" i="129"/>
  <c r="EI201" i="129" s="1"/>
  <c r="EJ201" i="129" s="1"/>
  <c r="FG201" i="129"/>
  <c r="EH498" i="129"/>
  <c r="EI498" i="129" s="1"/>
  <c r="EJ498" i="129" s="1"/>
  <c r="FG498" i="129"/>
  <c r="BR487" i="129"/>
  <c r="AS487" i="129"/>
  <c r="AT487" i="129" s="1"/>
  <c r="AU487" i="129" s="1"/>
  <c r="EH412" i="129"/>
  <c r="EI412" i="129" s="1"/>
  <c r="EJ412" i="129" s="1"/>
  <c r="FG412" i="129"/>
  <c r="FH285" i="129"/>
  <c r="EH58" i="129"/>
  <c r="EI58" i="129" s="1"/>
  <c r="EJ58" i="129" s="1"/>
  <c r="FG58" i="129"/>
  <c r="GF249" i="129"/>
  <c r="BR335" i="129"/>
  <c r="AS335" i="129"/>
  <c r="AT335" i="129" s="1"/>
  <c r="AU335" i="129" s="1"/>
  <c r="BR374" i="129"/>
  <c r="AS374" i="129"/>
  <c r="AT374" i="129" s="1"/>
  <c r="AU374" i="129" s="1"/>
  <c r="BR19" i="129"/>
  <c r="AS19" i="129"/>
  <c r="AT19" i="129" s="1"/>
  <c r="AU19" i="129" s="1"/>
  <c r="GF127" i="129"/>
  <c r="FH419" i="129"/>
  <c r="BR145" i="129"/>
  <c r="AS145" i="129"/>
  <c r="AT145" i="129" s="1"/>
  <c r="AU145" i="129" s="1"/>
  <c r="FA13" i="129"/>
  <c r="EZ10" i="129"/>
  <c r="FA10" i="129" s="1"/>
  <c r="GF24" i="129"/>
  <c r="FG134" i="129"/>
  <c r="EH318" i="129"/>
  <c r="EI318" i="129" s="1"/>
  <c r="EJ318" i="129" s="1"/>
  <c r="FH426" i="129"/>
  <c r="BR501" i="129"/>
  <c r="AS501" i="129"/>
  <c r="AT501" i="129" s="1"/>
  <c r="AU501" i="129" s="1"/>
  <c r="BR162" i="129"/>
  <c r="AS162" i="129"/>
  <c r="AT162" i="129" s="1"/>
  <c r="AU162" i="129" s="1"/>
  <c r="EH292" i="129"/>
  <c r="EI292" i="129" s="1"/>
  <c r="EJ292" i="129" s="1"/>
  <c r="BR340" i="129"/>
  <c r="AS340" i="129"/>
  <c r="AT340" i="129" s="1"/>
  <c r="AU340" i="129" s="1"/>
  <c r="BR525" i="129"/>
  <c r="AS525" i="129"/>
  <c r="AT525" i="129" s="1"/>
  <c r="AU525" i="129" s="1"/>
  <c r="AO28" i="129"/>
  <c r="GG219" i="129"/>
  <c r="GH219" i="129" s="1"/>
  <c r="FH264" i="129"/>
  <c r="BR43" i="129"/>
  <c r="AS43" i="129"/>
  <c r="AT43" i="129" s="1"/>
  <c r="AU43" i="129" s="1"/>
  <c r="BR259" i="129"/>
  <c r="AS259" i="129"/>
  <c r="AT259" i="129" s="1"/>
  <c r="AU259" i="129" s="1"/>
  <c r="BR273" i="129"/>
  <c r="AS273" i="129"/>
  <c r="AT273" i="129" s="1"/>
  <c r="AU273" i="129" s="1"/>
  <c r="FG302" i="129"/>
  <c r="BR380" i="129"/>
  <c r="AS380" i="129"/>
  <c r="AT380" i="129" s="1"/>
  <c r="AU380" i="129" s="1"/>
  <c r="BR522" i="129"/>
  <c r="AS522" i="129"/>
  <c r="AT522" i="129" s="1"/>
  <c r="AU522" i="129" s="1"/>
  <c r="FG479" i="129"/>
  <c r="EH479" i="129"/>
  <c r="EI479" i="129" s="1"/>
  <c r="EJ479" i="129" s="1"/>
  <c r="GG228" i="129"/>
  <c r="GH228" i="129" s="1"/>
  <c r="GG374" i="129"/>
  <c r="GH374" i="129" s="1"/>
  <c r="EH386" i="129"/>
  <c r="EI386" i="129" s="1"/>
  <c r="EJ386" i="129" s="1"/>
  <c r="BR415" i="129"/>
  <c r="AS415" i="129"/>
  <c r="AT415" i="129" s="1"/>
  <c r="AU415" i="129" s="1"/>
  <c r="BR436" i="129"/>
  <c r="AS436" i="129"/>
  <c r="AT436" i="129" s="1"/>
  <c r="AU436" i="129" s="1"/>
  <c r="BR473" i="129"/>
  <c r="AS473" i="129"/>
  <c r="AT473" i="129" s="1"/>
  <c r="AU473" i="129" s="1"/>
  <c r="GF108" i="129"/>
  <c r="GF55" i="129"/>
  <c r="BR344" i="129"/>
  <c r="AS344" i="129"/>
  <c r="AT344" i="129" s="1"/>
  <c r="AU344" i="129" s="1"/>
  <c r="FH54" i="129"/>
  <c r="EH179" i="129"/>
  <c r="EI179" i="129" s="1"/>
  <c r="EJ179" i="129" s="1"/>
  <c r="FH172" i="129"/>
  <c r="GF167" i="129"/>
  <c r="FG485" i="129"/>
  <c r="FH119" i="129"/>
  <c r="GG186" i="129"/>
  <c r="GH186" i="129" s="1"/>
  <c r="BR523" i="129"/>
  <c r="AS523" i="129"/>
  <c r="AT523" i="129" s="1"/>
  <c r="AU523" i="129" s="1"/>
  <c r="FH56" i="129"/>
  <c r="BR113" i="129"/>
  <c r="AS113" i="129"/>
  <c r="AT113" i="129" s="1"/>
  <c r="AU113" i="129" s="1"/>
  <c r="GF328" i="129"/>
  <c r="BR494" i="129"/>
  <c r="AS494" i="129"/>
  <c r="AT494" i="129" s="1"/>
  <c r="AU494" i="129" s="1"/>
  <c r="BR312" i="129"/>
  <c r="AS312" i="129"/>
  <c r="AT312" i="129" s="1"/>
  <c r="AU312" i="129" s="1"/>
  <c r="BR25" i="129"/>
  <c r="AS25" i="129"/>
  <c r="AT25" i="129" s="1"/>
  <c r="AU25" i="129" s="1"/>
  <c r="EH151" i="129"/>
  <c r="EI151" i="129" s="1"/>
  <c r="EJ151" i="129" s="1"/>
  <c r="FG151" i="129"/>
  <c r="GF292" i="129"/>
  <c r="FG136" i="129"/>
  <c r="GG260" i="129"/>
  <c r="GH260" i="129" s="1"/>
  <c r="GF372" i="129"/>
  <c r="EH54" i="129"/>
  <c r="EI54" i="129" s="1"/>
  <c r="EJ54" i="129" s="1"/>
  <c r="FG54" i="129"/>
  <c r="GF255" i="129"/>
  <c r="FG270" i="129"/>
  <c r="BR133" i="129"/>
  <c r="AS133" i="129"/>
  <c r="AT133" i="129" s="1"/>
  <c r="AU133" i="129" s="1"/>
  <c r="FH84" i="129"/>
  <c r="GF205" i="129"/>
  <c r="BR284" i="129"/>
  <c r="AS284" i="129"/>
  <c r="AT284" i="129" s="1"/>
  <c r="AU284" i="129" s="1"/>
  <c r="GG466" i="129"/>
  <c r="GH466" i="129" s="1"/>
  <c r="EH121" i="129"/>
  <c r="EI121" i="129" s="1"/>
  <c r="EJ121" i="129" s="1"/>
  <c r="EH92" i="129"/>
  <c r="EI92" i="129" s="1"/>
  <c r="EJ92" i="129" s="1"/>
  <c r="BR289" i="129"/>
  <c r="AS289" i="129"/>
  <c r="AT289" i="129" s="1"/>
  <c r="AU289" i="129" s="1"/>
  <c r="GF312" i="129"/>
  <c r="FG304" i="129"/>
  <c r="BR368" i="129"/>
  <c r="AS368" i="129"/>
  <c r="AT368" i="129" s="1"/>
  <c r="AU368" i="129" s="1"/>
  <c r="EH233" i="129"/>
  <c r="EI233" i="129" s="1"/>
  <c r="EJ233" i="129" s="1"/>
  <c r="FG233" i="129"/>
  <c r="FH449" i="129"/>
  <c r="FH248" i="129"/>
  <c r="EH165" i="129"/>
  <c r="EI165" i="129" s="1"/>
  <c r="EJ165" i="129" s="1"/>
  <c r="FG165" i="129"/>
  <c r="EH364" i="129"/>
  <c r="EI364" i="129" s="1"/>
  <c r="EJ364" i="129" s="1"/>
  <c r="FG364" i="129"/>
  <c r="FG403" i="129"/>
  <c r="EH403" i="129"/>
  <c r="EI403" i="129" s="1"/>
  <c r="EJ403" i="129" s="1"/>
  <c r="FH169" i="129"/>
  <c r="GB27" i="129"/>
  <c r="GA14" i="129"/>
  <c r="GB14" i="129" s="1"/>
  <c r="GF305" i="129"/>
  <c r="BR348" i="129"/>
  <c r="AS348" i="129"/>
  <c r="AT348" i="129" s="1"/>
  <c r="AU348" i="129" s="1"/>
  <c r="BR115" i="129"/>
  <c r="AS115" i="129"/>
  <c r="AT115" i="129" s="1"/>
  <c r="AU115" i="129" s="1"/>
  <c r="GG188" i="129"/>
  <c r="GH188" i="129" s="1"/>
  <c r="GG171" i="129"/>
  <c r="GH171" i="129" s="1"/>
  <c r="EH423" i="129"/>
  <c r="EI423" i="129" s="1"/>
  <c r="EJ423" i="129" s="1"/>
  <c r="FG423" i="129"/>
  <c r="EH460" i="129"/>
  <c r="EI460" i="129" s="1"/>
  <c r="EJ460" i="129" s="1"/>
  <c r="FG460" i="129"/>
  <c r="EH76" i="129"/>
  <c r="EI76" i="129" s="1"/>
  <c r="EJ76" i="129" s="1"/>
  <c r="FG138" i="129"/>
  <c r="EH138" i="129"/>
  <c r="EI138" i="129" s="1"/>
  <c r="EJ138" i="129" s="1"/>
  <c r="BR313" i="129"/>
  <c r="AS313" i="129"/>
  <c r="AT313" i="129" s="1"/>
  <c r="AU313" i="129" s="1"/>
  <c r="FG308" i="129"/>
  <c r="EH308" i="129"/>
  <c r="EI308" i="129" s="1"/>
  <c r="EJ308" i="129" s="1"/>
  <c r="EH438" i="129"/>
  <c r="EI438" i="129" s="1"/>
  <c r="EJ438" i="129" s="1"/>
  <c r="EH384" i="129"/>
  <c r="EI384" i="129" s="1"/>
  <c r="EJ384" i="129" s="1"/>
  <c r="FG384" i="129"/>
  <c r="EH461" i="129"/>
  <c r="EI461" i="129" s="1"/>
  <c r="EJ461" i="129" s="1"/>
  <c r="BR530" i="129"/>
  <c r="AS530" i="129"/>
  <c r="AT530" i="129" s="1"/>
  <c r="AU530" i="129" s="1"/>
  <c r="EH495" i="129"/>
  <c r="EI495" i="129" s="1"/>
  <c r="EJ495" i="129" s="1"/>
  <c r="FG495" i="129"/>
  <c r="EH56" i="129"/>
  <c r="EI56" i="129" s="1"/>
  <c r="EJ56" i="129" s="1"/>
  <c r="FG56" i="129"/>
  <c r="GG141" i="129"/>
  <c r="GH141" i="129" s="1"/>
  <c r="FG254" i="129"/>
  <c r="EH254" i="129"/>
  <c r="EI254" i="129" s="1"/>
  <c r="EJ254" i="129" s="1"/>
  <c r="GF293" i="129"/>
  <c r="BR481" i="129"/>
  <c r="AS481" i="129"/>
  <c r="AT481" i="129" s="1"/>
  <c r="AU481" i="129" s="1"/>
  <c r="EH481" i="129"/>
  <c r="EI481" i="129" s="1"/>
  <c r="EJ481" i="129" s="1"/>
  <c r="BR182" i="129"/>
  <c r="AS182" i="129"/>
  <c r="AT182" i="129" s="1"/>
  <c r="AU182" i="129" s="1"/>
  <c r="BR29" i="129"/>
  <c r="AS29" i="129"/>
  <c r="AT29" i="129" s="1"/>
  <c r="AU29" i="129" s="1"/>
  <c r="BR107" i="129"/>
  <c r="AS107" i="129"/>
  <c r="AT107" i="129" s="1"/>
  <c r="AU107" i="129" s="1"/>
  <c r="EH158" i="129"/>
  <c r="EI158" i="129" s="1"/>
  <c r="EJ158" i="129" s="1"/>
  <c r="FG158" i="129"/>
  <c r="GF325" i="129"/>
  <c r="BR395" i="129"/>
  <c r="AS395" i="129"/>
  <c r="AT395" i="129" s="1"/>
  <c r="AU395" i="129" s="1"/>
  <c r="BR543" i="129"/>
  <c r="AS543" i="129"/>
  <c r="AT543" i="129" s="1"/>
  <c r="AU543" i="129" s="1"/>
  <c r="GF115" i="129"/>
  <c r="FG148" i="129"/>
  <c r="GG118" i="129"/>
  <c r="GH118" i="129" s="1"/>
  <c r="BR319" i="129"/>
  <c r="AS319" i="129"/>
  <c r="AT319" i="129" s="1"/>
  <c r="AU319" i="129" s="1"/>
  <c r="BR326" i="129"/>
  <c r="AS326" i="129"/>
  <c r="AT326" i="129" s="1"/>
  <c r="AU326" i="129" s="1"/>
  <c r="FH393" i="129"/>
  <c r="BR409" i="129"/>
  <c r="AS409" i="129"/>
  <c r="AT409" i="129" s="1"/>
  <c r="AU409" i="129" s="1"/>
  <c r="BR422" i="129"/>
  <c r="AS422" i="129"/>
  <c r="AT422" i="129" s="1"/>
  <c r="AU422" i="129" s="1"/>
  <c r="FG468" i="129"/>
  <c r="EH114" i="129"/>
  <c r="EI114" i="129" s="1"/>
  <c r="EJ114" i="129" s="1"/>
  <c r="FG114" i="129"/>
  <c r="BR253" i="129"/>
  <c r="AS253" i="129"/>
  <c r="AT253" i="129" s="1"/>
  <c r="AU253" i="129" s="1"/>
  <c r="EH108" i="129"/>
  <c r="EI108" i="129" s="1"/>
  <c r="EJ108" i="129" s="1"/>
  <c r="FG108" i="129"/>
  <c r="GG366" i="129"/>
  <c r="GH366" i="129" s="1"/>
  <c r="GF394" i="129"/>
  <c r="GF360" i="129"/>
  <c r="FG402" i="129"/>
  <c r="EH505" i="129"/>
  <c r="EI505" i="129" s="1"/>
  <c r="EJ505" i="129" s="1"/>
  <c r="FG505" i="129"/>
  <c r="EH34" i="129"/>
  <c r="EI34" i="129" s="1"/>
  <c r="FG34" i="129"/>
  <c r="GG245" i="129"/>
  <c r="GH245" i="129" s="1"/>
  <c r="FH389" i="129"/>
  <c r="BR163" i="129"/>
  <c r="AS163" i="129"/>
  <c r="AT163" i="129" s="1"/>
  <c r="AU163" i="129" s="1"/>
  <c r="FH208" i="129"/>
  <c r="FH392" i="129"/>
  <c r="FH473" i="129"/>
  <c r="GG318" i="129"/>
  <c r="GH318" i="129" s="1"/>
  <c r="FH345" i="129"/>
  <c r="BR205" i="129"/>
  <c r="AS205" i="129"/>
  <c r="AT205" i="129" s="1"/>
  <c r="AU205" i="129" s="1"/>
  <c r="BR97" i="129"/>
  <c r="AS97" i="129"/>
  <c r="AT97" i="129" s="1"/>
  <c r="AU97" i="129" s="1"/>
  <c r="GF198" i="129"/>
  <c r="BR214" i="129"/>
  <c r="AS214" i="129"/>
  <c r="AT214" i="129" s="1"/>
  <c r="AU214" i="129" s="1"/>
  <c r="BR275" i="129"/>
  <c r="AS275" i="129"/>
  <c r="AT275" i="129" s="1"/>
  <c r="AU275" i="129" s="1"/>
  <c r="EH385" i="129"/>
  <c r="EI385" i="129" s="1"/>
  <c r="EJ385" i="129" s="1"/>
  <c r="FG385" i="129"/>
  <c r="GB28" i="129"/>
  <c r="GA15" i="129"/>
  <c r="GB15" i="129" s="1"/>
  <c r="FH82" i="129"/>
  <c r="GG215" i="129"/>
  <c r="GH215" i="129" s="1"/>
  <c r="GF233" i="129"/>
  <c r="EH230" i="129"/>
  <c r="EI230" i="129" s="1"/>
  <c r="EJ230" i="129" s="1"/>
  <c r="FG230" i="129"/>
  <c r="BR39" i="129"/>
  <c r="AS39" i="129"/>
  <c r="AT39" i="129" s="1"/>
  <c r="AU39" i="129" s="1"/>
  <c r="EH62" i="129"/>
  <c r="EI62" i="129" s="1"/>
  <c r="EJ62" i="129" s="1"/>
  <c r="EH194" i="129"/>
  <c r="EI194" i="129" s="1"/>
  <c r="EJ194" i="129" s="1"/>
  <c r="GG259" i="129"/>
  <c r="GH259" i="129" s="1"/>
  <c r="GF402" i="129"/>
  <c r="GG334" i="129"/>
  <c r="GH334" i="129" s="1"/>
  <c r="FH494" i="129"/>
  <c r="FG18" i="129"/>
  <c r="EH18" i="129"/>
  <c r="EI18" i="129" s="1"/>
  <c r="GF56" i="129"/>
  <c r="FH213" i="129"/>
  <c r="GF472" i="129"/>
  <c r="GF64" i="129"/>
  <c r="FG74" i="129"/>
  <c r="BR122" i="129"/>
  <c r="AS122" i="129"/>
  <c r="AT122" i="129" s="1"/>
  <c r="AU122" i="129" s="1"/>
  <c r="FG112" i="129"/>
  <c r="EH112" i="129"/>
  <c r="EI112" i="129" s="1"/>
  <c r="EJ112" i="129" s="1"/>
  <c r="BR212" i="129"/>
  <c r="AS212" i="129"/>
  <c r="AT212" i="129" s="1"/>
  <c r="AU212" i="129" s="1"/>
  <c r="EH235" i="129"/>
  <c r="EI235" i="129" s="1"/>
  <c r="EJ235" i="129" s="1"/>
  <c r="BR322" i="129"/>
  <c r="AS322" i="129"/>
  <c r="AT322" i="129" s="1"/>
  <c r="AU322" i="129" s="1"/>
  <c r="EH290" i="129"/>
  <c r="EI290" i="129" s="1"/>
  <c r="EJ290" i="129" s="1"/>
  <c r="FG290" i="129"/>
  <c r="GF488" i="129"/>
  <c r="GF294" i="129"/>
  <c r="GG401" i="129"/>
  <c r="GH401" i="129" s="1"/>
  <c r="FH63" i="129"/>
  <c r="EH116" i="129"/>
  <c r="EI116" i="129" s="1"/>
  <c r="EJ116" i="129" s="1"/>
  <c r="FG116" i="129"/>
  <c r="BR235" i="129"/>
  <c r="AS235" i="129"/>
  <c r="AT235" i="129" s="1"/>
  <c r="AU235" i="129" s="1"/>
  <c r="BR201" i="129"/>
  <c r="GF243" i="129"/>
  <c r="GF409" i="129"/>
  <c r="GG342" i="129"/>
  <c r="GH342" i="129" s="1"/>
  <c r="BR454" i="129"/>
  <c r="AS454" i="129"/>
  <c r="AT454" i="129" s="1"/>
  <c r="AU454" i="129" s="1"/>
  <c r="FG515" i="129"/>
  <c r="GG363" i="129"/>
  <c r="GH363" i="129" s="1"/>
  <c r="GG400" i="129"/>
  <c r="GH400" i="129" s="1"/>
  <c r="GG463" i="129"/>
  <c r="GH463" i="129" s="1"/>
  <c r="GG270" i="129"/>
  <c r="GH270" i="129" s="1"/>
  <c r="FH411" i="129"/>
  <c r="GG506" i="129"/>
  <c r="GH506" i="129" s="1"/>
  <c r="BR450" i="129"/>
  <c r="AS450" i="129"/>
  <c r="AT450" i="129" s="1"/>
  <c r="AU450" i="129" s="1"/>
  <c r="GF470" i="129"/>
  <c r="GG423" i="129"/>
  <c r="GH423" i="129" s="1"/>
  <c r="EH517" i="129"/>
  <c r="EI517" i="129" s="1"/>
  <c r="EJ517" i="129" s="1"/>
  <c r="GG89" i="129"/>
  <c r="GH89" i="129" s="1"/>
  <c r="GG443" i="129"/>
  <c r="GH443" i="129" s="1"/>
  <c r="BR184" i="129"/>
  <c r="AS184" i="129"/>
  <c r="AT184" i="129" s="1"/>
  <c r="AU184" i="129" s="1"/>
  <c r="EH131" i="129"/>
  <c r="EI131" i="129" s="1"/>
  <c r="EJ131" i="129" s="1"/>
  <c r="FG131" i="129"/>
  <c r="FH291" i="129"/>
  <c r="GG225" i="129"/>
  <c r="GH225" i="129" s="1"/>
  <c r="GG38" i="129"/>
  <c r="GH38" i="129" s="1"/>
  <c r="EH261" i="129"/>
  <c r="EI261" i="129" s="1"/>
  <c r="EJ261" i="129" s="1"/>
  <c r="FG261" i="129"/>
  <c r="BR126" i="129"/>
  <c r="AS126" i="129"/>
  <c r="AT126" i="129" s="1"/>
  <c r="AU126" i="129" s="1"/>
  <c r="CM28" i="129"/>
  <c r="CR28" i="129" s="1"/>
  <c r="CS28" i="129" s="1"/>
  <c r="FI28" i="129" s="1"/>
  <c r="CL15" i="129"/>
  <c r="CM15" i="129" s="1"/>
  <c r="CR15" i="129" s="1"/>
  <c r="CS15" i="129" s="1"/>
  <c r="FH280" i="129"/>
  <c r="GG65" i="129"/>
  <c r="GH65" i="129" s="1"/>
  <c r="FC20" i="129"/>
  <c r="EH91" i="129"/>
  <c r="EI91" i="129" s="1"/>
  <c r="EJ91" i="129" s="1"/>
  <c r="GG151" i="129"/>
  <c r="GH151" i="129" s="1"/>
  <c r="FH400" i="129"/>
  <c r="FG332" i="129"/>
  <c r="BR120" i="129"/>
  <c r="AS120" i="129"/>
  <c r="AT120" i="129" s="1"/>
  <c r="AU120" i="129" s="1"/>
  <c r="BR234" i="129"/>
  <c r="AS234" i="129"/>
  <c r="AT234" i="129" s="1"/>
  <c r="AU234" i="129" s="1"/>
  <c r="BR370" i="129"/>
  <c r="AS370" i="129"/>
  <c r="AT370" i="129" s="1"/>
  <c r="AU370" i="129" s="1"/>
  <c r="EH454" i="129"/>
  <c r="EI454" i="129" s="1"/>
  <c r="EJ454" i="129" s="1"/>
  <c r="FG454" i="129"/>
  <c r="DK357" i="129"/>
  <c r="EH23" i="129"/>
  <c r="FG23" i="129"/>
  <c r="GF309" i="129"/>
  <c r="BR90" i="129"/>
  <c r="AS90" i="129"/>
  <c r="AT90" i="129" s="1"/>
  <c r="AU90" i="129" s="1"/>
  <c r="FG525" i="129"/>
  <c r="EH525" i="129"/>
  <c r="EI525" i="129" s="1"/>
  <c r="EJ525" i="129" s="1"/>
  <c r="FH187" i="129"/>
  <c r="EH97" i="129"/>
  <c r="EI97" i="129" s="1"/>
  <c r="EJ97" i="129" s="1"/>
  <c r="FG97" i="129"/>
  <c r="GF19" i="129"/>
  <c r="FG535" i="129"/>
  <c r="GB24" i="129"/>
  <c r="GA13" i="129"/>
  <c r="FG137" i="129"/>
  <c r="EH137" i="129"/>
  <c r="EI137" i="129" s="1"/>
  <c r="EJ137" i="129" s="1"/>
  <c r="FG310" i="129"/>
  <c r="EH310" i="129"/>
  <c r="EI310" i="129" s="1"/>
  <c r="EJ310" i="129" s="1"/>
  <c r="EH450" i="129"/>
  <c r="EI450" i="129" s="1"/>
  <c r="EJ450" i="129" s="1"/>
  <c r="EH464" i="129"/>
  <c r="EI464" i="129" s="1"/>
  <c r="EJ464" i="129" s="1"/>
  <c r="FG464" i="129"/>
  <c r="GF507" i="129"/>
  <c r="EH263" i="129"/>
  <c r="EI263" i="129" s="1"/>
  <c r="EJ263" i="129" s="1"/>
  <c r="FG263" i="129"/>
  <c r="EH60" i="129"/>
  <c r="EI60" i="129" s="1"/>
  <c r="EJ60" i="129" s="1"/>
  <c r="FG60" i="129"/>
  <c r="EH305" i="129"/>
  <c r="EI305" i="129" s="1"/>
  <c r="EJ305" i="129" s="1"/>
  <c r="FG305" i="129"/>
  <c r="GF376" i="129"/>
  <c r="FH527" i="129"/>
  <c r="GF339" i="129"/>
  <c r="GG451" i="129"/>
  <c r="GH451" i="129" s="1"/>
  <c r="BR225" i="129"/>
  <c r="AS225" i="129"/>
  <c r="AT225" i="129" s="1"/>
  <c r="AU225" i="129" s="1"/>
  <c r="BR510" i="129"/>
  <c r="AS510" i="129"/>
  <c r="AT510" i="129" s="1"/>
  <c r="AU510" i="129" s="1"/>
  <c r="EH304" i="129"/>
  <c r="EI304" i="129" s="1"/>
  <c r="EJ304" i="129" s="1"/>
  <c r="BR364" i="129"/>
  <c r="AS364" i="129"/>
  <c r="AT364" i="129" s="1"/>
  <c r="AU364" i="129" s="1"/>
  <c r="BR457" i="129"/>
  <c r="AS457" i="129"/>
  <c r="AT457" i="129" s="1"/>
  <c r="AU457" i="129" s="1"/>
  <c r="FG469" i="129"/>
  <c r="GG95" i="129"/>
  <c r="GH95" i="129" s="1"/>
  <c r="CM27" i="129"/>
  <c r="CR27" i="129" s="1"/>
  <c r="CS27" i="129" s="1"/>
  <c r="FI27" i="129" s="1"/>
  <c r="CL14" i="129"/>
  <c r="CM14" i="129" s="1"/>
  <c r="CR14" i="129" s="1"/>
  <c r="CS14" i="129" s="1"/>
  <c r="FG91" i="129"/>
  <c r="BR157" i="129"/>
  <c r="AS157" i="129"/>
  <c r="AT157" i="129" s="1"/>
  <c r="AU157" i="129" s="1"/>
  <c r="DK27" i="129"/>
  <c r="BR117" i="129"/>
  <c r="AS117" i="129"/>
  <c r="AT117" i="129" s="1"/>
  <c r="AU117" i="129" s="1"/>
  <c r="FH108" i="129"/>
  <c r="BR230" i="129"/>
  <c r="AS230" i="129"/>
  <c r="AT230" i="129" s="1"/>
  <c r="AU230" i="129" s="1"/>
  <c r="EH301" i="129"/>
  <c r="EI301" i="129" s="1"/>
  <c r="EJ301" i="129" s="1"/>
  <c r="FG301" i="129"/>
  <c r="BR276" i="129"/>
  <c r="AS276" i="129"/>
  <c r="AT276" i="129" s="1"/>
  <c r="AU276" i="129" s="1"/>
  <c r="GG249" i="129"/>
  <c r="GH249" i="129" s="1"/>
  <c r="BR357" i="129"/>
  <c r="AS357" i="129"/>
  <c r="AT357" i="129" s="1"/>
  <c r="AU357" i="129" s="1"/>
  <c r="GF406" i="129"/>
  <c r="GF529" i="129"/>
  <c r="BN25" i="129"/>
  <c r="BS25" i="129" s="1"/>
  <c r="BT25" i="129" s="1"/>
  <c r="BM18" i="129"/>
  <c r="BN18" i="129" s="1"/>
  <c r="BS18" i="129" s="1"/>
  <c r="BT18" i="129" s="1"/>
  <c r="GG127" i="129"/>
  <c r="GH127" i="129" s="1"/>
  <c r="BR123" i="129"/>
  <c r="EH162" i="129"/>
  <c r="EI162" i="129" s="1"/>
  <c r="EJ162" i="129" s="1"/>
  <c r="FG162" i="129"/>
  <c r="FG420" i="129"/>
  <c r="EH420" i="129"/>
  <c r="EI420" i="129" s="1"/>
  <c r="EJ420" i="129" s="1"/>
  <c r="DK24" i="129"/>
  <c r="GG161" i="129"/>
  <c r="GH161" i="129" s="1"/>
  <c r="FG344" i="129"/>
  <c r="EH344" i="129"/>
  <c r="EI344" i="129" s="1"/>
  <c r="EJ344" i="129" s="1"/>
  <c r="GG514" i="129"/>
  <c r="GH514" i="129" s="1"/>
  <c r="EH55" i="129"/>
  <c r="EI55" i="129" s="1"/>
  <c r="EJ55" i="129" s="1"/>
  <c r="FG55" i="129"/>
  <c r="EH157" i="129"/>
  <c r="EI157" i="129" s="1"/>
  <c r="EJ157" i="129" s="1"/>
  <c r="BR72" i="129"/>
  <c r="AS72" i="129"/>
  <c r="AT72" i="129" s="1"/>
  <c r="AU72" i="129" s="1"/>
  <c r="GF228" i="129"/>
  <c r="BL13" i="129"/>
  <c r="BK10" i="129"/>
  <c r="BL10" i="129" s="1"/>
  <c r="GG108" i="129"/>
  <c r="GH108" i="129" s="1"/>
  <c r="FG143" i="129"/>
  <c r="EH143" i="129"/>
  <c r="EI143" i="129" s="1"/>
  <c r="EJ143" i="129" s="1"/>
  <c r="FG206" i="129"/>
  <c r="GG414" i="129"/>
  <c r="GH414" i="129" s="1"/>
  <c r="BR207" i="129"/>
  <c r="AS207" i="129"/>
  <c r="AT207" i="129" s="1"/>
  <c r="AU207" i="129" s="1"/>
  <c r="GF50" i="129"/>
  <c r="BR119" i="129"/>
  <c r="AS119" i="129"/>
  <c r="AT119" i="129" s="1"/>
  <c r="AU119" i="129" s="1"/>
  <c r="FG110" i="129"/>
  <c r="BR414" i="129"/>
  <c r="AS414" i="129"/>
  <c r="AT414" i="129" s="1"/>
  <c r="AU414" i="129" s="1"/>
  <c r="BR515" i="129"/>
  <c r="AS515" i="129"/>
  <c r="AT515" i="129" s="1"/>
  <c r="AU515" i="129" s="1"/>
  <c r="CK8" i="129"/>
  <c r="CQ23" i="129"/>
  <c r="CQ8" i="129" s="1"/>
  <c r="GG46" i="129"/>
  <c r="GH46" i="129" s="1"/>
  <c r="GF80" i="129"/>
  <c r="BR251" i="129"/>
  <c r="AS251" i="129"/>
  <c r="AT251" i="129" s="1"/>
  <c r="AU251" i="129" s="1"/>
  <c r="FH427" i="129"/>
  <c r="GG328" i="129"/>
  <c r="GH328" i="129" s="1"/>
  <c r="GG386" i="129"/>
  <c r="GH386" i="129" s="1"/>
  <c r="BR93" i="129"/>
  <c r="AS93" i="129"/>
  <c r="AT93" i="129" s="1"/>
  <c r="AU93" i="129" s="1"/>
  <c r="AO25" i="129"/>
  <c r="FH228" i="129"/>
  <c r="GG292" i="129"/>
  <c r="GH292" i="129" s="1"/>
  <c r="FA16" i="129"/>
  <c r="EZ11" i="129"/>
  <c r="FA11" i="129" s="1"/>
  <c r="EH322" i="129"/>
  <c r="EI322" i="129" s="1"/>
  <c r="EJ322" i="129" s="1"/>
  <c r="FG322" i="129"/>
  <c r="BR418" i="129"/>
  <c r="AS418" i="129"/>
  <c r="AT418" i="129" s="1"/>
  <c r="AU418" i="129" s="1"/>
  <c r="EH186" i="129"/>
  <c r="EI186" i="129" s="1"/>
  <c r="EJ186" i="129" s="1"/>
  <c r="FG186" i="129"/>
  <c r="GG255" i="129"/>
  <c r="GH255" i="129" s="1"/>
  <c r="GG412" i="129"/>
  <c r="GH412" i="129" s="1"/>
  <c r="EH411" i="129"/>
  <c r="EI411" i="129" s="1"/>
  <c r="EJ411" i="129" s="1"/>
  <c r="FG411" i="129"/>
  <c r="GF466" i="129"/>
  <c r="FG79" i="129"/>
  <c r="GG121" i="129"/>
  <c r="GH121" i="129" s="1"/>
  <c r="GG92" i="129"/>
  <c r="GH92" i="129" s="1"/>
  <c r="GG312" i="129"/>
  <c r="GH312" i="129" s="1"/>
  <c r="FH304" i="129"/>
  <c r="BR73" i="129"/>
  <c r="AS73" i="129"/>
  <c r="AT73" i="129" s="1"/>
  <c r="AU73" i="129" s="1"/>
  <c r="EH214" i="129"/>
  <c r="EI214" i="129" s="1"/>
  <c r="EJ214" i="129" s="1"/>
  <c r="GF327" i="129"/>
  <c r="GF120" i="129"/>
  <c r="BR105" i="129"/>
  <c r="AS105" i="129"/>
  <c r="AT105" i="129" s="1"/>
  <c r="AU105" i="129" s="1"/>
  <c r="BR68" i="129"/>
  <c r="AS68" i="129"/>
  <c r="AT68" i="129" s="1"/>
  <c r="AU68" i="129" s="1"/>
  <c r="EH348" i="129"/>
  <c r="EI348" i="129" s="1"/>
  <c r="EJ348" i="129" s="1"/>
  <c r="FG348" i="129"/>
  <c r="GG137" i="129"/>
  <c r="GH137" i="129" s="1"/>
  <c r="GF234" i="129"/>
  <c r="BR419" i="129"/>
  <c r="AS419" i="129"/>
  <c r="AT419" i="129" s="1"/>
  <c r="AU419" i="129" s="1"/>
  <c r="GF495" i="129"/>
  <c r="BR138" i="129"/>
  <c r="AS138" i="129"/>
  <c r="AT138" i="129" s="1"/>
  <c r="AU138" i="129" s="1"/>
  <c r="FG73" i="129"/>
  <c r="GF27" i="129"/>
  <c r="EH232" i="129"/>
  <c r="EI232" i="129" s="1"/>
  <c r="EJ232" i="129" s="1"/>
  <c r="FG232" i="129"/>
  <c r="EH352" i="129"/>
  <c r="EI352" i="129" s="1"/>
  <c r="EJ352" i="129" s="1"/>
  <c r="FG352" i="129"/>
  <c r="BR23" i="129"/>
  <c r="AS23" i="129"/>
  <c r="EH69" i="129"/>
  <c r="EI69" i="129" s="1"/>
  <c r="EJ69" i="129" s="1"/>
  <c r="FG69" i="129"/>
  <c r="FH243" i="129"/>
  <c r="EH160" i="129"/>
  <c r="EI160" i="129" s="1"/>
  <c r="EJ160" i="129" s="1"/>
  <c r="GF188" i="129"/>
  <c r="FH144" i="129"/>
  <c r="GF171" i="129"/>
  <c r="FH309" i="129"/>
  <c r="FH384" i="129"/>
  <c r="EH82" i="129"/>
  <c r="EI82" i="129" s="1"/>
  <c r="EJ82" i="129" s="1"/>
  <c r="GF141" i="129"/>
  <c r="GG293" i="129"/>
  <c r="GH293" i="129" s="1"/>
  <c r="EH356" i="129"/>
  <c r="EI356" i="129" s="1"/>
  <c r="EJ356" i="129" s="1"/>
  <c r="FG356" i="129"/>
  <c r="FH464" i="129"/>
  <c r="FH406" i="129"/>
  <c r="DK23" i="129"/>
  <c r="FH347" i="129"/>
  <c r="GG115" i="129"/>
  <c r="GH115" i="129" s="1"/>
  <c r="GF160" i="129"/>
  <c r="FH148" i="129"/>
  <c r="GF118" i="129"/>
  <c r="GG360" i="129"/>
  <c r="GH360" i="129" s="1"/>
  <c r="GF185" i="129"/>
  <c r="GF190" i="129"/>
  <c r="BR239" i="129"/>
  <c r="AS239" i="129"/>
  <c r="AT239" i="129" s="1"/>
  <c r="AU239" i="129" s="1"/>
  <c r="BR258" i="129"/>
  <c r="AS258" i="129"/>
  <c r="AT258" i="129" s="1"/>
  <c r="AU258" i="129" s="1"/>
  <c r="FG336" i="129"/>
  <c r="EH41" i="129"/>
  <c r="EI41" i="129" s="1"/>
  <c r="EJ41" i="129" s="1"/>
  <c r="FG41" i="129"/>
  <c r="EH80" i="129"/>
  <c r="EI80" i="129" s="1"/>
  <c r="EJ80" i="129" s="1"/>
  <c r="FG80" i="129"/>
  <c r="BR413" i="129"/>
  <c r="AS413" i="129"/>
  <c r="AT413" i="129" s="1"/>
  <c r="AU413" i="129" s="1"/>
  <c r="GF481" i="129"/>
  <c r="EH103" i="129"/>
  <c r="EI103" i="129" s="1"/>
  <c r="EJ103" i="129" s="1"/>
  <c r="FG103" i="129"/>
  <c r="EH283" i="129"/>
  <c r="EI283" i="129" s="1"/>
  <c r="EJ283" i="129" s="1"/>
  <c r="EH299" i="129"/>
  <c r="EI299" i="129" s="1"/>
  <c r="EJ299" i="129" s="1"/>
  <c r="GF346" i="129"/>
  <c r="FH186" i="129"/>
  <c r="BR390" i="129"/>
  <c r="AS390" i="129"/>
  <c r="AT390" i="129" s="1"/>
  <c r="AU390" i="129" s="1"/>
  <c r="GF437" i="129"/>
  <c r="FG113" i="129"/>
  <c r="EH113" i="129"/>
  <c r="EI113" i="129" s="1"/>
  <c r="EJ113" i="129" s="1"/>
  <c r="EH136" i="129"/>
  <c r="EI136" i="129" s="1"/>
  <c r="EJ136" i="129" s="1"/>
  <c r="GG263" i="129"/>
  <c r="GH263" i="129" s="1"/>
  <c r="GG361" i="129"/>
  <c r="GH361" i="129" s="1"/>
  <c r="EH46" i="129"/>
  <c r="EI46" i="129" s="1"/>
  <c r="EJ46" i="129" s="1"/>
  <c r="FG46" i="129"/>
  <c r="GF259" i="129"/>
  <c r="GG425" i="129"/>
  <c r="GH425" i="129" s="1"/>
  <c r="GF69" i="129"/>
  <c r="GF130" i="129"/>
  <c r="FH182" i="129"/>
  <c r="EH262" i="129"/>
  <c r="EI262" i="129" s="1"/>
  <c r="EJ262" i="129" s="1"/>
  <c r="FG262" i="129"/>
  <c r="GF329" i="129"/>
  <c r="FG378" i="129"/>
  <c r="EH378" i="129"/>
  <c r="EI378" i="129" s="1"/>
  <c r="EJ378" i="129" s="1"/>
  <c r="EH494" i="129"/>
  <c r="EI494" i="129" s="1"/>
  <c r="EJ494" i="129" s="1"/>
  <c r="FG494" i="129"/>
  <c r="BR517" i="129"/>
  <c r="AS517" i="129"/>
  <c r="AT517" i="129" s="1"/>
  <c r="AU517" i="129" s="1"/>
  <c r="FG529" i="129"/>
  <c r="ED25" i="129"/>
  <c r="BR178" i="129"/>
  <c r="AS178" i="129"/>
  <c r="AT178" i="129" s="1"/>
  <c r="AU178" i="129" s="1"/>
  <c r="CM25" i="129"/>
  <c r="CR25" i="129" s="1"/>
  <c r="CS25" i="129" s="1"/>
  <c r="FI25" i="129" s="1"/>
  <c r="CL18" i="129"/>
  <c r="CM18" i="129" s="1"/>
  <c r="CR18" i="129" s="1"/>
  <c r="CS18" i="129" s="1"/>
  <c r="GG56" i="129"/>
  <c r="GH56" i="129" s="1"/>
  <c r="FG292" i="129"/>
  <c r="BR456" i="129"/>
  <c r="AS456" i="129"/>
  <c r="AT456" i="129" s="1"/>
  <c r="AU456" i="129" s="1"/>
  <c r="EH433" i="129"/>
  <c r="EI433" i="129" s="1"/>
  <c r="EJ433" i="129" s="1"/>
  <c r="FG509" i="129"/>
  <c r="GG64" i="129"/>
  <c r="GH64" i="129" s="1"/>
  <c r="FH74" i="129"/>
  <c r="GG196" i="129"/>
  <c r="GH196" i="129" s="1"/>
  <c r="FH235" i="129"/>
  <c r="GG488" i="129"/>
  <c r="GH488" i="129" s="1"/>
  <c r="EH534" i="129"/>
  <c r="EI534" i="129" s="1"/>
  <c r="EJ534" i="129" s="1"/>
  <c r="FG534" i="129"/>
  <c r="GG189" i="129"/>
  <c r="GH189" i="129" s="1"/>
  <c r="GG146" i="129"/>
  <c r="GH146" i="129" s="1"/>
  <c r="FG155" i="129"/>
  <c r="EH155" i="129"/>
  <c r="EI155" i="129" s="1"/>
  <c r="EJ155" i="129" s="1"/>
  <c r="EH154" i="129"/>
  <c r="EI154" i="129" s="1"/>
  <c r="EJ154" i="129" s="1"/>
  <c r="FG154" i="129"/>
  <c r="FG381" i="129"/>
  <c r="EH381" i="129"/>
  <c r="EI381" i="129" s="1"/>
  <c r="EJ381" i="129" s="1"/>
  <c r="BR467" i="129"/>
  <c r="AS467" i="129"/>
  <c r="AT467" i="129" s="1"/>
  <c r="AU467" i="129" s="1"/>
  <c r="BR168" i="129"/>
  <c r="AS168" i="129"/>
  <c r="AT168" i="129" s="1"/>
  <c r="AU168" i="129" s="1"/>
  <c r="GF181" i="129"/>
  <c r="GG243" i="129"/>
  <c r="GH243" i="129" s="1"/>
  <c r="GG409" i="129"/>
  <c r="GH409" i="129" s="1"/>
  <c r="GF342" i="129"/>
  <c r="FH515" i="129"/>
  <c r="GG202" i="129"/>
  <c r="GH202" i="129" s="1"/>
  <c r="BR381" i="129"/>
  <c r="AS381" i="129"/>
  <c r="AT381" i="129" s="1"/>
  <c r="AU381" i="129" s="1"/>
  <c r="EH491" i="129"/>
  <c r="EI491" i="129" s="1"/>
  <c r="EJ491" i="129" s="1"/>
  <c r="GG510" i="129"/>
  <c r="GH510" i="129" s="1"/>
  <c r="EH330" i="129"/>
  <c r="EI330" i="129" s="1"/>
  <c r="EJ330" i="129" s="1"/>
  <c r="BR346" i="129"/>
  <c r="AS346" i="129"/>
  <c r="AT346" i="129" s="1"/>
  <c r="AU346" i="129" s="1"/>
  <c r="EH260" i="129"/>
  <c r="EI260" i="129" s="1"/>
  <c r="EJ260" i="129" s="1"/>
  <c r="FG260" i="129"/>
  <c r="GG470" i="129"/>
  <c r="GH470" i="129" s="1"/>
  <c r="FH342" i="129"/>
  <c r="FH522" i="129"/>
  <c r="FH226" i="129"/>
  <c r="FH440" i="129"/>
  <c r="FG291" i="129"/>
  <c r="BR248" i="129"/>
  <c r="AS248" i="129"/>
  <c r="AT248" i="129" s="1"/>
  <c r="AU248" i="129" s="1"/>
  <c r="GF44" i="129"/>
  <c r="GF310" i="129"/>
  <c r="BR399" i="129"/>
  <c r="AS399" i="129"/>
  <c r="AT399" i="129" s="1"/>
  <c r="AU399" i="129" s="1"/>
  <c r="BR420" i="129"/>
  <c r="AS420" i="129"/>
  <c r="AT420" i="129" s="1"/>
  <c r="AU420" i="129" s="1"/>
  <c r="GF467" i="129"/>
  <c r="FG307" i="129"/>
  <c r="GG265" i="129"/>
  <c r="GH265" i="129" s="1"/>
  <c r="GG424" i="129"/>
  <c r="GH424" i="129" s="1"/>
  <c r="BR127" i="129"/>
  <c r="AS127" i="129"/>
  <c r="AT127" i="129" s="1"/>
  <c r="AU127" i="129" s="1"/>
  <c r="BR32" i="129"/>
  <c r="AS32" i="129"/>
  <c r="AT32" i="129" s="1"/>
  <c r="AU32" i="129" s="1"/>
  <c r="GG168" i="129"/>
  <c r="GH168" i="129" s="1"/>
  <c r="EH128" i="129"/>
  <c r="EI128" i="129" s="1"/>
  <c r="EJ128" i="129" s="1"/>
  <c r="FG128" i="129"/>
  <c r="BR283" i="129"/>
  <c r="AS283" i="129"/>
  <c r="AT283" i="129" s="1"/>
  <c r="AU283" i="129" s="1"/>
  <c r="EH289" i="129"/>
  <c r="EI289" i="129" s="1"/>
  <c r="EJ289" i="129" s="1"/>
  <c r="BR302" i="129"/>
  <c r="AS302" i="129"/>
  <c r="AT302" i="129" s="1"/>
  <c r="AU302" i="129" s="1"/>
  <c r="FG418" i="129"/>
  <c r="EH418" i="129"/>
  <c r="EI418" i="129" s="1"/>
  <c r="EJ418" i="129" s="1"/>
  <c r="FH263" i="129"/>
  <c r="FH290" i="129"/>
  <c r="FH332" i="129"/>
  <c r="BR402" i="129"/>
  <c r="AS402" i="129"/>
  <c r="AT402" i="129" s="1"/>
  <c r="AU402" i="129" s="1"/>
  <c r="BR511" i="129"/>
  <c r="AS511" i="129"/>
  <c r="AT511" i="129" s="1"/>
  <c r="AU511" i="129" s="1"/>
  <c r="EH215" i="129"/>
  <c r="EI215" i="129" s="1"/>
  <c r="EJ215" i="129" s="1"/>
  <c r="FG215" i="129"/>
  <c r="EH428" i="129"/>
  <c r="EI428" i="129" s="1"/>
  <c r="EJ428" i="129" s="1"/>
  <c r="FG428" i="129"/>
  <c r="EH425" i="129"/>
  <c r="EI425" i="129" s="1"/>
  <c r="EJ425" i="129" s="1"/>
  <c r="FG425" i="129"/>
  <c r="ED24" i="129"/>
  <c r="EH105" i="129"/>
  <c r="EI105" i="129" s="1"/>
  <c r="EJ105" i="129" s="1"/>
  <c r="FG105" i="129"/>
  <c r="FG140" i="129"/>
  <c r="EH140" i="129"/>
  <c r="EI140" i="129" s="1"/>
  <c r="EJ140" i="129" s="1"/>
  <c r="BR222" i="129"/>
  <c r="AS222" i="129"/>
  <c r="AT222" i="129" s="1"/>
  <c r="AU222" i="129" s="1"/>
  <c r="GG277" i="129"/>
  <c r="GH277" i="129" s="1"/>
  <c r="BR56" i="129"/>
  <c r="AS56" i="129"/>
  <c r="AT56" i="129" s="1"/>
  <c r="AU56" i="129" s="1"/>
  <c r="EH192" i="129"/>
  <c r="EI192" i="129" s="1"/>
  <c r="EJ192" i="129" s="1"/>
  <c r="FG192" i="129"/>
  <c r="FH268" i="129"/>
  <c r="FG360" i="129"/>
  <c r="EH360" i="129"/>
  <c r="EI360" i="129" s="1"/>
  <c r="EJ360" i="129" s="1"/>
  <c r="FH396" i="129"/>
  <c r="EH465" i="129"/>
  <c r="EI465" i="129" s="1"/>
  <c r="EJ465" i="129" s="1"/>
  <c r="FG465" i="129"/>
  <c r="FG59" i="129"/>
  <c r="EH59" i="129"/>
  <c r="EI59" i="129" s="1"/>
  <c r="EJ59" i="129" s="1"/>
  <c r="EH64" i="129"/>
  <c r="EI64" i="129" s="1"/>
  <c r="EJ64" i="129" s="1"/>
  <c r="FG64" i="129"/>
  <c r="EH277" i="129"/>
  <c r="EI277" i="129" s="1"/>
  <c r="EJ277" i="129" s="1"/>
  <c r="FG277" i="129"/>
  <c r="EH347" i="129"/>
  <c r="EI347" i="129" s="1"/>
  <c r="EJ347" i="129" s="1"/>
  <c r="FG347" i="129"/>
  <c r="EH451" i="129"/>
  <c r="EI451" i="129" s="1"/>
  <c r="EJ451" i="129" s="1"/>
  <c r="FG451" i="129"/>
  <c r="GG206" i="129"/>
  <c r="GH206" i="129" s="1"/>
  <c r="GF357" i="129"/>
  <c r="BR299" i="129"/>
  <c r="AS299" i="129"/>
  <c r="AT299" i="129" s="1"/>
  <c r="AU299" i="129" s="1"/>
  <c r="EH436" i="129"/>
  <c r="EI436" i="129" s="1"/>
  <c r="EJ436" i="129" s="1"/>
  <c r="FG436" i="129"/>
  <c r="BR112" i="129"/>
  <c r="AS112" i="129"/>
  <c r="AT112" i="129" s="1"/>
  <c r="AU112" i="129" s="1"/>
  <c r="BR116" i="129"/>
  <c r="AS116" i="129"/>
  <c r="AT116" i="129" s="1"/>
  <c r="AU116" i="129" s="1"/>
  <c r="BR339" i="129"/>
  <c r="AS339" i="129"/>
  <c r="AT339" i="129" s="1"/>
  <c r="AU339" i="129" s="1"/>
  <c r="BR363" i="129"/>
  <c r="AS363" i="129"/>
  <c r="AT363" i="129" s="1"/>
  <c r="AU363" i="129" s="1"/>
  <c r="BR496" i="129"/>
  <c r="AS496" i="129"/>
  <c r="AT496" i="129" s="1"/>
  <c r="AU496" i="129" s="1"/>
  <c r="BR166" i="129"/>
  <c r="AS166" i="129"/>
  <c r="AT166" i="129" s="1"/>
  <c r="AU166" i="129" s="1"/>
  <c r="FG126" i="129"/>
  <c r="EH126" i="129"/>
  <c r="EI126" i="129" s="1"/>
  <c r="EJ126" i="129" s="1"/>
  <c r="EH466" i="129"/>
  <c r="EI466" i="129" s="1"/>
  <c r="EJ466" i="129" s="1"/>
  <c r="FG466" i="129"/>
  <c r="EH499" i="129"/>
  <c r="EI499" i="129" s="1"/>
  <c r="EJ499" i="129" s="1"/>
  <c r="FG499" i="129"/>
  <c r="BR167" i="129"/>
  <c r="AS167" i="129"/>
  <c r="AT167" i="129" s="1"/>
  <c r="AU167" i="129" s="1"/>
  <c r="BR310" i="129"/>
  <c r="AS310" i="129"/>
  <c r="AT310" i="129" s="1"/>
  <c r="AU310" i="129" s="1"/>
  <c r="BR460" i="129"/>
  <c r="AS460" i="129"/>
  <c r="AT460" i="129" s="1"/>
  <c r="AU460" i="129" s="1"/>
  <c r="BR406" i="129"/>
  <c r="AS406" i="129"/>
  <c r="AT406" i="129" s="1"/>
  <c r="AU406" i="129" s="1"/>
  <c r="FG516" i="129"/>
  <c r="BR507" i="129"/>
  <c r="AS507" i="129"/>
  <c r="AT507" i="129" s="1"/>
  <c r="AU507" i="129" s="1"/>
  <c r="GG339" i="129"/>
  <c r="GH339" i="129" s="1"/>
  <c r="EH66" i="129"/>
  <c r="EI66" i="129" s="1"/>
  <c r="EJ66" i="129" s="1"/>
  <c r="FG66" i="129"/>
  <c r="GG396" i="129"/>
  <c r="GH396" i="129" s="1"/>
  <c r="EH529" i="129"/>
  <c r="EI529" i="129" s="1"/>
  <c r="EJ529" i="129" s="1"/>
  <c r="FG407" i="129"/>
  <c r="EH407" i="129"/>
  <c r="EI407" i="129" s="1"/>
  <c r="EJ407" i="129" s="1"/>
  <c r="GF37" i="129"/>
  <c r="GF475" i="129"/>
  <c r="GG100" i="129"/>
  <c r="GH100" i="129" s="1"/>
  <c r="FG296" i="129"/>
  <c r="BR360" i="129"/>
  <c r="AS360" i="129"/>
  <c r="AT360" i="129" s="1"/>
  <c r="AU360" i="129" s="1"/>
  <c r="AO357" i="129"/>
  <c r="GG529" i="129"/>
  <c r="GH529" i="129" s="1"/>
  <c r="BR177" i="129"/>
  <c r="AS177" i="129"/>
  <c r="AT177" i="129" s="1"/>
  <c r="AU177" i="129" s="1"/>
  <c r="FC24" i="129"/>
  <c r="FB13" i="129"/>
  <c r="GG378" i="129"/>
  <c r="GH378" i="129" s="1"/>
  <c r="FH177" i="129"/>
  <c r="BR194" i="129"/>
  <c r="AS194" i="129"/>
  <c r="AT194" i="129" s="1"/>
  <c r="AU194" i="129" s="1"/>
  <c r="GF104" i="129"/>
  <c r="BR49" i="129"/>
  <c r="AS49" i="129"/>
  <c r="AT49" i="129" s="1"/>
  <c r="AU49" i="129" s="1"/>
  <c r="BR502" i="129"/>
  <c r="AS502" i="129"/>
  <c r="AT502" i="129" s="1"/>
  <c r="AU502" i="129" s="1"/>
  <c r="BR383" i="129"/>
  <c r="AS383" i="129"/>
  <c r="AT383" i="129" s="1"/>
  <c r="AU383" i="129" s="1"/>
  <c r="GG518" i="129"/>
  <c r="GH518" i="129" s="1"/>
  <c r="BR480" i="129"/>
  <c r="AS480" i="129"/>
  <c r="AT480" i="129" s="1"/>
  <c r="AU480" i="129" s="1"/>
  <c r="FH376" i="129"/>
  <c r="GF514" i="129"/>
  <c r="BR124" i="129"/>
  <c r="AS124" i="129"/>
  <c r="AT124" i="129" s="1"/>
  <c r="AU124" i="129" s="1"/>
  <c r="BR88" i="129"/>
  <c r="AS88" i="129"/>
  <c r="AT88" i="129" s="1"/>
  <c r="AU88" i="129" s="1"/>
  <c r="BR219" i="129"/>
  <c r="AS219" i="129"/>
  <c r="AT219" i="129" s="1"/>
  <c r="AU219" i="129" s="1"/>
  <c r="FG338" i="129"/>
  <c r="EH338" i="129"/>
  <c r="EI338" i="129" s="1"/>
  <c r="EJ338" i="129" s="1"/>
  <c r="BR358" i="129"/>
  <c r="AS358" i="129"/>
  <c r="AT358" i="129" s="1"/>
  <c r="AU358" i="129" s="1"/>
  <c r="FG450" i="129"/>
  <c r="BR447" i="129"/>
  <c r="AS447" i="129"/>
  <c r="AT447" i="129" s="1"/>
  <c r="AU447" i="129" s="1"/>
  <c r="FG84" i="129"/>
  <c r="EH84" i="129"/>
  <c r="EI84" i="129" s="1"/>
  <c r="EJ84" i="129" s="1"/>
  <c r="EH486" i="129"/>
  <c r="EI486" i="129" s="1"/>
  <c r="EJ486" i="129" s="1"/>
  <c r="FG486" i="129"/>
  <c r="BR505" i="129"/>
  <c r="AS505" i="129"/>
  <c r="AT505" i="129" s="1"/>
  <c r="AU505" i="129" s="1"/>
  <c r="FH141" i="129"/>
  <c r="EH207" i="129"/>
  <c r="EI207" i="129" s="1"/>
  <c r="EJ207" i="129" s="1"/>
  <c r="FG207" i="129"/>
  <c r="FH339" i="129"/>
  <c r="BR387" i="129"/>
  <c r="AS387" i="129"/>
  <c r="AT387" i="129" s="1"/>
  <c r="AU387" i="129" s="1"/>
  <c r="BR449" i="129"/>
  <c r="AS449" i="129"/>
  <c r="AT449" i="129" s="1"/>
  <c r="AU449" i="129" s="1"/>
  <c r="FH528" i="129"/>
  <c r="EH463" i="129"/>
  <c r="EI463" i="129" s="1"/>
  <c r="EJ463" i="129" s="1"/>
  <c r="FG463" i="129"/>
  <c r="FH157" i="129"/>
  <c r="GG50" i="129"/>
  <c r="GH50" i="129" s="1"/>
  <c r="GG264" i="129"/>
  <c r="GH264" i="129" s="1"/>
  <c r="GG354" i="129"/>
  <c r="GH354" i="129" s="1"/>
  <c r="GF46" i="129"/>
  <c r="GG80" i="129"/>
  <c r="GH80" i="129" s="1"/>
  <c r="FH289" i="129"/>
  <c r="FH274" i="129"/>
  <c r="BR373" i="129"/>
  <c r="AS373" i="129"/>
  <c r="AT373" i="129" s="1"/>
  <c r="AU373" i="129" s="1"/>
  <c r="BR81" i="129"/>
  <c r="AS81" i="129"/>
  <c r="AT81" i="129" s="1"/>
  <c r="AU81" i="129" s="1"/>
  <c r="BR237" i="129"/>
  <c r="AS237" i="129"/>
  <c r="AT237" i="129" s="1"/>
  <c r="AU237" i="129" s="1"/>
  <c r="BR260" i="129"/>
  <c r="BR386" i="129"/>
  <c r="AS386" i="129"/>
  <c r="AT386" i="129" s="1"/>
  <c r="AU386" i="129" s="1"/>
  <c r="DK34" i="129"/>
  <c r="FG234" i="129"/>
  <c r="EH213" i="129"/>
  <c r="EI213" i="129" s="1"/>
  <c r="EJ213" i="129" s="1"/>
  <c r="EH504" i="129"/>
  <c r="EI504" i="129" s="1"/>
  <c r="EJ504" i="129" s="1"/>
  <c r="BR165" i="129"/>
  <c r="AS165" i="129"/>
  <c r="AT165" i="129" s="1"/>
  <c r="AU165" i="129" s="1"/>
  <c r="EH317" i="129"/>
  <c r="EI317" i="129" s="1"/>
  <c r="EJ317" i="129" s="1"/>
  <c r="FG317" i="129"/>
  <c r="BR316" i="129"/>
  <c r="AS316" i="129"/>
  <c r="AT316" i="129" s="1"/>
  <c r="AU316" i="129" s="1"/>
  <c r="FG386" i="129"/>
  <c r="BR83" i="129"/>
  <c r="AS83" i="129"/>
  <c r="AT83" i="129" s="1"/>
  <c r="AU83" i="129" s="1"/>
  <c r="FG118" i="129"/>
  <c r="FG86" i="129"/>
  <c r="EH86" i="129"/>
  <c r="EI86" i="129" s="1"/>
  <c r="EJ86" i="129" s="1"/>
  <c r="BR349" i="129"/>
  <c r="AS349" i="129"/>
  <c r="AT349" i="129" s="1"/>
  <c r="AU349" i="129" s="1"/>
  <c r="EH15" i="129"/>
  <c r="EI15" i="129" s="1"/>
  <c r="FG15" i="129"/>
  <c r="FH315" i="129"/>
  <c r="GG327" i="129"/>
  <c r="GH327" i="129" s="1"/>
  <c r="FG506" i="129"/>
  <c r="GG120" i="129"/>
  <c r="GH120" i="129" s="1"/>
  <c r="GF137" i="129"/>
  <c r="GG234" i="129"/>
  <c r="GH234" i="129" s="1"/>
  <c r="GG289" i="129"/>
  <c r="GH289" i="129" s="1"/>
  <c r="GG495" i="129"/>
  <c r="GH495" i="129" s="1"/>
  <c r="BR75" i="129"/>
  <c r="AS75" i="129"/>
  <c r="AT75" i="129" s="1"/>
  <c r="AU75" i="129" s="1"/>
  <c r="BR391" i="129"/>
  <c r="AS391" i="129"/>
  <c r="AT391" i="129" s="1"/>
  <c r="AU391" i="129" s="1"/>
  <c r="BR465" i="129"/>
  <c r="AS465" i="129"/>
  <c r="AT465" i="129" s="1"/>
  <c r="AU465" i="129" s="1"/>
  <c r="GF35" i="129"/>
  <c r="FH199" i="129"/>
  <c r="BR241" i="129"/>
  <c r="AS241" i="129"/>
  <c r="AT241" i="129" s="1"/>
  <c r="AU241" i="129" s="1"/>
  <c r="GF203" i="129"/>
  <c r="FG250" i="129"/>
  <c r="EH250" i="129"/>
  <c r="EI250" i="129" s="1"/>
  <c r="EJ250" i="129" s="1"/>
  <c r="EH313" i="129"/>
  <c r="EI313" i="129" s="1"/>
  <c r="EJ313" i="129" s="1"/>
  <c r="FG313" i="129"/>
  <c r="BR282" i="129"/>
  <c r="AS282" i="129"/>
  <c r="AT282" i="129" s="1"/>
  <c r="AU282" i="129" s="1"/>
  <c r="GF435" i="129"/>
  <c r="EH514" i="129"/>
  <c r="EI514" i="129" s="1"/>
  <c r="EJ514" i="129" s="1"/>
  <c r="FG514" i="129"/>
  <c r="FH207" i="129"/>
  <c r="EH139" i="129"/>
  <c r="EI139" i="129" s="1"/>
  <c r="EJ139" i="129" s="1"/>
  <c r="FG139" i="129"/>
  <c r="BR244" i="129"/>
  <c r="AS244" i="129"/>
  <c r="AT244" i="129" s="1"/>
  <c r="AU244" i="129" s="1"/>
  <c r="FH278" i="129"/>
  <c r="BR388" i="129"/>
  <c r="AS388" i="129"/>
  <c r="AT388" i="129" s="1"/>
  <c r="AU388" i="129" s="1"/>
  <c r="BR459" i="129"/>
  <c r="AS459" i="129"/>
  <c r="AT459" i="129" s="1"/>
  <c r="AU459" i="129" s="1"/>
  <c r="GF527" i="129"/>
  <c r="GG82" i="129"/>
  <c r="GH82" i="129" s="1"/>
  <c r="GG158" i="129"/>
  <c r="GH158" i="129" s="1"/>
  <c r="GF173" i="129"/>
  <c r="BR438" i="129"/>
  <c r="AS438" i="129"/>
  <c r="AT438" i="129" s="1"/>
  <c r="AU438" i="129" s="1"/>
  <c r="BR513" i="129"/>
  <c r="AS513" i="129"/>
  <c r="AT513" i="129" s="1"/>
  <c r="AU513" i="129" s="1"/>
  <c r="GF31" i="129"/>
  <c r="BR61" i="129"/>
  <c r="AS61" i="129"/>
  <c r="AT61" i="129" s="1"/>
  <c r="AU61" i="129" s="1"/>
  <c r="FG312" i="129"/>
  <c r="EH312" i="129"/>
  <c r="EI312" i="129" s="1"/>
  <c r="EJ312" i="129" s="1"/>
  <c r="FG372" i="129"/>
  <c r="EH372" i="129"/>
  <c r="EI372" i="129" s="1"/>
  <c r="EJ372" i="129" s="1"/>
  <c r="EH439" i="129"/>
  <c r="EI439" i="129" s="1"/>
  <c r="EJ439" i="129" s="1"/>
  <c r="GF536" i="129"/>
  <c r="BR151" i="129"/>
  <c r="AS151" i="129"/>
  <c r="AT151" i="129" s="1"/>
  <c r="AU151" i="129" s="1"/>
  <c r="BR99" i="129"/>
  <c r="AS99" i="129"/>
  <c r="AT99" i="129" s="1"/>
  <c r="AU99" i="129" s="1"/>
  <c r="EH249" i="129"/>
  <c r="EI249" i="129" s="1"/>
  <c r="EJ249" i="129" s="1"/>
  <c r="FG249" i="129"/>
  <c r="GF524" i="129"/>
  <c r="BR491" i="129"/>
  <c r="AS491" i="129"/>
  <c r="AT491" i="129" s="1"/>
  <c r="AU491" i="129" s="1"/>
  <c r="EH65" i="129"/>
  <c r="EI65" i="129" s="1"/>
  <c r="EJ65" i="129" s="1"/>
  <c r="FG65" i="129"/>
  <c r="GF204" i="129"/>
  <c r="BR288" i="129"/>
  <c r="AS288" i="129"/>
  <c r="AT288" i="129" s="1"/>
  <c r="AU288" i="129" s="1"/>
  <c r="FG518" i="129"/>
  <c r="GG190" i="129"/>
  <c r="GH190" i="129" s="1"/>
  <c r="FG311" i="129"/>
  <c r="EH311" i="129"/>
  <c r="EI311" i="129" s="1"/>
  <c r="EJ311" i="129" s="1"/>
  <c r="FG380" i="129"/>
  <c r="EH380" i="129"/>
  <c r="EI380" i="129" s="1"/>
  <c r="EJ380" i="129" s="1"/>
  <c r="FC25" i="129"/>
  <c r="FB18" i="129"/>
  <c r="FC18" i="129" s="1"/>
  <c r="EH241" i="129"/>
  <c r="EI241" i="129" s="1"/>
  <c r="EJ241" i="129" s="1"/>
  <c r="FG241" i="129"/>
  <c r="EH274" i="129"/>
  <c r="EI274" i="129" s="1"/>
  <c r="EJ274" i="129" s="1"/>
  <c r="FG274" i="129"/>
  <c r="FH472" i="129"/>
  <c r="GG481" i="129"/>
  <c r="GH481" i="129" s="1"/>
  <c r="BR14" i="129"/>
  <c r="AS14" i="129"/>
  <c r="AT14" i="129" s="1"/>
  <c r="AU14" i="129" s="1"/>
  <c r="GG346" i="129"/>
  <c r="GH346" i="129" s="1"/>
  <c r="GG99" i="129"/>
  <c r="GH99" i="129" s="1"/>
  <c r="EH89" i="129"/>
  <c r="EI89" i="129" s="1"/>
  <c r="EJ89" i="129" s="1"/>
  <c r="BR261" i="129"/>
  <c r="AS261" i="129"/>
  <c r="AT261" i="129" s="1"/>
  <c r="AU261" i="129" s="1"/>
  <c r="BR292" i="129"/>
  <c r="AS292" i="129"/>
  <c r="AT292" i="129" s="1"/>
  <c r="AU292" i="129" s="1"/>
  <c r="EH26" i="129"/>
  <c r="EI26" i="129" s="1"/>
  <c r="EJ26" i="129" s="1"/>
  <c r="FG26" i="129"/>
  <c r="EH81" i="129"/>
  <c r="EI81" i="129" s="1"/>
  <c r="EJ81" i="129" s="1"/>
  <c r="FG81" i="129"/>
  <c r="GG437" i="129"/>
  <c r="GH437" i="129" s="1"/>
  <c r="FG104" i="129"/>
  <c r="EH104" i="129"/>
  <c r="EI104" i="129" s="1"/>
  <c r="EJ104" i="129" s="1"/>
  <c r="GF263" i="129"/>
  <c r="GF361" i="129"/>
  <c r="EH195" i="129"/>
  <c r="EI195" i="129" s="1"/>
  <c r="EJ195" i="129" s="1"/>
  <c r="FG195" i="129"/>
  <c r="EH275" i="129"/>
  <c r="EI275" i="129" s="1"/>
  <c r="EJ275" i="129" s="1"/>
  <c r="FG275" i="129"/>
  <c r="BR351" i="129"/>
  <c r="AS351" i="129"/>
  <c r="AT351" i="129" s="1"/>
  <c r="AU351" i="129" s="1"/>
  <c r="FG376" i="129"/>
  <c r="EH376" i="129"/>
  <c r="EI376" i="129" s="1"/>
  <c r="EJ376" i="129" s="1"/>
  <c r="GG69" i="129"/>
  <c r="GH69" i="129" s="1"/>
  <c r="FH193" i="129"/>
  <c r="GG130" i="129"/>
  <c r="GH130" i="129" s="1"/>
  <c r="GG329" i="129"/>
  <c r="GH329" i="129" s="1"/>
  <c r="FH529" i="129"/>
  <c r="EH25" i="129"/>
  <c r="EI25" i="129" s="1"/>
  <c r="BR33" i="129"/>
  <c r="AS33" i="129"/>
  <c r="AT33" i="129" s="1"/>
  <c r="AU33" i="129" s="1"/>
  <c r="CK13" i="129"/>
  <c r="CQ13" i="129" s="1"/>
  <c r="CJ10" i="129"/>
  <c r="CK10" i="129" s="1"/>
  <c r="CQ10" i="129" s="1"/>
  <c r="EH94" i="129"/>
  <c r="EI94" i="129" s="1"/>
  <c r="EJ94" i="129" s="1"/>
  <c r="FG94" i="129"/>
  <c r="FH306" i="129"/>
  <c r="FH292" i="129"/>
  <c r="FH362" i="129"/>
  <c r="FH509" i="129"/>
  <c r="GG105" i="129"/>
  <c r="GH105" i="129" s="1"/>
  <c r="BR257" i="129"/>
  <c r="AS257" i="129"/>
  <c r="AT257" i="129" s="1"/>
  <c r="AU257" i="129" s="1"/>
  <c r="BR271" i="129"/>
  <c r="AS271" i="129"/>
  <c r="AT271" i="129" s="1"/>
  <c r="AU271" i="129" s="1"/>
  <c r="GF336" i="129"/>
  <c r="FG29" i="129"/>
  <c r="EH29" i="129"/>
  <c r="EI29" i="129" s="1"/>
  <c r="EJ29" i="129" s="1"/>
  <c r="GF189" i="129"/>
  <c r="GG275" i="129"/>
  <c r="GH275" i="129" s="1"/>
  <c r="FH495" i="129"/>
  <c r="GG181" i="129"/>
  <c r="GH181" i="129" s="1"/>
  <c r="GG119" i="129"/>
  <c r="GH119" i="129" s="1"/>
  <c r="FG90" i="129"/>
  <c r="EH90" i="129"/>
  <c r="EI90" i="129" s="1"/>
  <c r="EJ90" i="129" s="1"/>
  <c r="BR256" i="129"/>
  <c r="AS256" i="129"/>
  <c r="AT256" i="129" s="1"/>
  <c r="AU256" i="129" s="1"/>
  <c r="BR397" i="129"/>
  <c r="AS397" i="129"/>
  <c r="AT397" i="129" s="1"/>
  <c r="AU397" i="129" s="1"/>
  <c r="EH417" i="129"/>
  <c r="EI417" i="129" s="1"/>
  <c r="EJ417" i="129" s="1"/>
  <c r="BR526" i="129"/>
  <c r="AS526" i="129"/>
  <c r="AT526" i="129" s="1"/>
  <c r="AU526" i="129" s="1"/>
  <c r="GF538" i="129"/>
  <c r="FG487" i="129"/>
  <c r="EH487" i="129"/>
  <c r="EI487" i="129" s="1"/>
  <c r="EJ487" i="129" s="1"/>
  <c r="GG133" i="129"/>
  <c r="GH133" i="129" s="1"/>
  <c r="GF202" i="129"/>
  <c r="EH78" i="129"/>
  <c r="EI78" i="129" s="1"/>
  <c r="EJ78" i="129" s="1"/>
  <c r="FG78" i="129"/>
  <c r="GF251" i="129"/>
  <c r="BR362" i="129"/>
  <c r="AS362" i="129"/>
  <c r="AT362" i="129" s="1"/>
  <c r="AU362" i="129" s="1"/>
  <c r="BR470" i="129"/>
  <c r="AS470" i="129"/>
  <c r="AT470" i="129" s="1"/>
  <c r="AU470" i="129" s="1"/>
  <c r="GG468" i="129"/>
  <c r="GH468" i="129" s="1"/>
  <c r="BR240" i="129"/>
  <c r="AS240" i="129"/>
  <c r="AT240" i="129" s="1"/>
  <c r="AU240" i="129" s="1"/>
  <c r="GF322" i="129"/>
  <c r="GF311" i="129"/>
  <c r="FG226" i="129"/>
  <c r="FH530" i="129"/>
  <c r="FH245" i="129"/>
  <c r="BR92" i="129"/>
  <c r="AS92" i="129"/>
  <c r="AT92" i="129" s="1"/>
  <c r="AU92" i="129" s="1"/>
  <c r="GF290" i="129"/>
  <c r="BN28" i="129"/>
  <c r="BS28" i="129" s="1"/>
  <c r="BT28" i="129" s="1"/>
  <c r="BM15" i="129"/>
  <c r="BN15" i="129" s="1"/>
  <c r="BS15" i="129" s="1"/>
  <c r="BT15" i="129" s="1"/>
  <c r="GG467" i="129"/>
  <c r="GH467" i="129" s="1"/>
  <c r="BR158" i="129"/>
  <c r="AS158" i="129"/>
  <c r="AT158" i="129" s="1"/>
  <c r="AU158" i="129" s="1"/>
  <c r="GG117" i="129"/>
  <c r="GH117" i="129" s="1"/>
  <c r="FH307" i="129"/>
  <c r="GF265" i="129"/>
  <c r="GF424" i="129"/>
  <c r="FG44" i="129"/>
  <c r="EH44" i="129"/>
  <c r="EI44" i="129" s="1"/>
  <c r="EJ44" i="129" s="1"/>
  <c r="GF183" i="129"/>
  <c r="FH476" i="129"/>
  <c r="FG532" i="129"/>
  <c r="EH532" i="129"/>
  <c r="EI532" i="129" s="1"/>
  <c r="EJ532" i="129" s="1"/>
  <c r="EH444" i="129"/>
  <c r="EI444" i="129" s="1"/>
  <c r="EJ444" i="129" s="1"/>
  <c r="FG444" i="129"/>
  <c r="BR328" i="129"/>
  <c r="AS328" i="129"/>
  <c r="AT328" i="129" s="1"/>
  <c r="AU328" i="129" s="1"/>
  <c r="BR255" i="129"/>
  <c r="AS255" i="129"/>
  <c r="AT255" i="129" s="1"/>
  <c r="AU255" i="129" s="1"/>
  <c r="BR356" i="129"/>
  <c r="AS356" i="129"/>
  <c r="AT356" i="129" s="1"/>
  <c r="AU356" i="129" s="1"/>
  <c r="EH221" i="129"/>
  <c r="EI221" i="129" s="1"/>
  <c r="EJ221" i="129" s="1"/>
  <c r="FG221" i="129"/>
  <c r="BR149" i="129"/>
  <c r="AS149" i="129"/>
  <c r="AT149" i="129" s="1"/>
  <c r="AU149" i="129" s="1"/>
  <c r="EH24" i="129"/>
  <c r="EI24" i="129" s="1"/>
  <c r="FG24" i="129"/>
  <c r="BR246" i="129"/>
  <c r="AS246" i="129"/>
  <c r="AT246" i="129" s="1"/>
  <c r="AU246" i="129" s="1"/>
  <c r="FG303" i="129"/>
  <c r="EH303" i="129"/>
  <c r="EI303" i="129" s="1"/>
  <c r="EJ303" i="129" s="1"/>
  <c r="FG413" i="129"/>
  <c r="EH413" i="129"/>
  <c r="EI413" i="129" s="1"/>
  <c r="EJ413" i="129" s="1"/>
  <c r="EH193" i="129"/>
  <c r="EI193" i="129" s="1"/>
  <c r="EJ193" i="129" s="1"/>
  <c r="FG193" i="129"/>
  <c r="EH49" i="129"/>
  <c r="EI49" i="129" s="1"/>
  <c r="EJ49" i="129" s="1"/>
  <c r="FG49" i="129"/>
  <c r="BR109" i="129"/>
  <c r="AS109" i="129"/>
  <c r="AT109" i="129" s="1"/>
  <c r="AU109" i="129" s="1"/>
  <c r="EH182" i="129"/>
  <c r="EI182" i="129" s="1"/>
  <c r="EJ182" i="129" s="1"/>
  <c r="FG182" i="129"/>
  <c r="EH264" i="129"/>
  <c r="EI264" i="129" s="1"/>
  <c r="EJ264" i="129" s="1"/>
  <c r="FG264" i="129"/>
  <c r="GB357" i="129"/>
  <c r="GA19" i="129"/>
  <c r="GB19" i="129" s="1"/>
  <c r="BR63" i="129"/>
  <c r="AS63" i="129"/>
  <c r="AT63" i="129" s="1"/>
  <c r="AU63" i="129" s="1"/>
  <c r="BR407" i="129"/>
  <c r="AS407" i="129"/>
  <c r="AT407" i="129" s="1"/>
  <c r="AU407" i="129" s="1"/>
  <c r="BR535" i="129"/>
  <c r="AS535" i="129"/>
  <c r="AT535" i="129" s="1"/>
  <c r="AU535" i="129" s="1"/>
  <c r="BR428" i="129"/>
  <c r="AS428" i="129"/>
  <c r="AT428" i="129" s="1"/>
  <c r="AU428" i="129" s="1"/>
  <c r="FH336" i="129"/>
  <c r="FG14" i="129"/>
  <c r="EH14" i="129"/>
  <c r="EI14" i="129" s="1"/>
  <c r="EH149" i="129"/>
  <c r="EI149" i="129" s="1"/>
  <c r="EJ149" i="129" s="1"/>
  <c r="FG149" i="129"/>
  <c r="BR226" i="129"/>
  <c r="AS226" i="129"/>
  <c r="AT226" i="129" s="1"/>
  <c r="AU226" i="129" s="1"/>
  <c r="BR272" i="129"/>
  <c r="AS272" i="129"/>
  <c r="AT272" i="129" s="1"/>
  <c r="AU272" i="129" s="1"/>
  <c r="GF23" i="129"/>
  <c r="FZ8" i="129"/>
  <c r="EH67" i="129"/>
  <c r="EI67" i="129" s="1"/>
  <c r="EJ67" i="129" s="1"/>
  <c r="FG67" i="129"/>
  <c r="BR305" i="129"/>
  <c r="AS305" i="129"/>
  <c r="AT305" i="129" s="1"/>
  <c r="AU305" i="129" s="1"/>
  <c r="FH128" i="129"/>
  <c r="GF396" i="129"/>
  <c r="EH224" i="129"/>
  <c r="EI224" i="129" s="1"/>
  <c r="EJ224" i="129" s="1"/>
  <c r="FG224" i="129"/>
  <c r="BR189" i="129"/>
  <c r="AS189" i="129"/>
  <c r="AT189" i="129" s="1"/>
  <c r="AU189" i="129" s="1"/>
  <c r="FG156" i="129"/>
  <c r="EH156" i="129"/>
  <c r="EI156" i="129" s="1"/>
  <c r="EJ156" i="129" s="1"/>
  <c r="EH387" i="129"/>
  <c r="EI387" i="129" s="1"/>
  <c r="EJ387" i="129" s="1"/>
  <c r="FG387" i="129"/>
  <c r="BR478" i="129"/>
  <c r="AS478" i="129"/>
  <c r="AT478" i="129" s="1"/>
  <c r="AU478" i="129" s="1"/>
  <c r="FG370" i="129"/>
  <c r="EH370" i="129"/>
  <c r="EI370" i="129" s="1"/>
  <c r="EJ370" i="129" s="1"/>
  <c r="FG523" i="129"/>
  <c r="EH523" i="129"/>
  <c r="EI523" i="129" s="1"/>
  <c r="EJ523" i="129" s="1"/>
  <c r="FH137" i="129"/>
  <c r="EH307" i="129"/>
  <c r="EI307" i="129" s="1"/>
  <c r="EJ307" i="129" s="1"/>
  <c r="GF378" i="129"/>
  <c r="GG104" i="129"/>
  <c r="GH104" i="129" s="1"/>
  <c r="BR87" i="129"/>
  <c r="AS87" i="129"/>
  <c r="AT87" i="129" s="1"/>
  <c r="AU87" i="129" s="1"/>
  <c r="FG152" i="129"/>
  <c r="EH152" i="129"/>
  <c r="EI152" i="129" s="1"/>
  <c r="EJ152" i="129" s="1"/>
  <c r="EH346" i="129"/>
  <c r="EI346" i="129" s="1"/>
  <c r="EJ346" i="129" s="1"/>
  <c r="FG346" i="129"/>
  <c r="GG389" i="129"/>
  <c r="GH389" i="129" s="1"/>
  <c r="BR142" i="129"/>
  <c r="AS142" i="129"/>
  <c r="AT142" i="129" s="1"/>
  <c r="AU142" i="129" s="1"/>
  <c r="BN24" i="129"/>
  <c r="BS24" i="129" s="1"/>
  <c r="BT24" i="129" s="1"/>
  <c r="BM13" i="129"/>
  <c r="GG152" i="129"/>
  <c r="GH152" i="129" s="1"/>
  <c r="FG321" i="129"/>
  <c r="EH321" i="129"/>
  <c r="EI321" i="129" s="1"/>
  <c r="EJ321" i="129" s="1"/>
  <c r="BR286" i="129"/>
  <c r="AS286" i="129"/>
  <c r="AT286" i="129" s="1"/>
  <c r="AU286" i="129" s="1"/>
  <c r="BR401" i="129"/>
  <c r="AS401" i="129"/>
  <c r="AT401" i="129" s="1"/>
  <c r="AU401" i="129" s="1"/>
  <c r="CM23" i="129"/>
  <c r="CL8" i="129"/>
  <c r="CL17" i="129"/>
  <c r="CM17" i="129" s="1"/>
  <c r="CR17" i="129" s="1"/>
  <c r="CS17" i="129" s="1"/>
  <c r="BR144" i="129"/>
  <c r="AS144" i="129"/>
  <c r="AT144" i="129" s="1"/>
  <c r="AU144" i="129" s="1"/>
  <c r="GF197" i="129"/>
  <c r="BR84" i="129"/>
  <c r="AS84" i="129"/>
  <c r="AT84" i="129" s="1"/>
  <c r="AU84" i="129" s="1"/>
  <c r="EH106" i="129"/>
  <c r="EI106" i="129" s="1"/>
  <c r="EJ106" i="129" s="1"/>
  <c r="FG106" i="129"/>
  <c r="BR232" i="129"/>
  <c r="AS232" i="129"/>
  <c r="AT232" i="129" s="1"/>
  <c r="AU232" i="129" s="1"/>
  <c r="FG323" i="129"/>
  <c r="EH323" i="129"/>
  <c r="EI323" i="129" s="1"/>
  <c r="EJ323" i="129" s="1"/>
  <c r="BR155" i="129"/>
  <c r="AS155" i="129"/>
  <c r="AT155" i="129" s="1"/>
  <c r="AU155" i="129" s="1"/>
  <c r="FC34" i="129"/>
  <c r="FB16" i="129"/>
  <c r="BR80" i="129"/>
  <c r="AS80" i="129"/>
  <c r="AT80" i="129" s="1"/>
  <c r="AU80" i="129" s="1"/>
  <c r="EH297" i="129"/>
  <c r="EI297" i="129" s="1"/>
  <c r="EJ297" i="129" s="1"/>
  <c r="GG505" i="129"/>
  <c r="GH505" i="129" s="1"/>
  <c r="EH267" i="129"/>
  <c r="EI267" i="129" s="1"/>
  <c r="EJ267" i="129" s="1"/>
  <c r="FG267" i="129"/>
  <c r="EH172" i="129"/>
  <c r="EI172" i="129" s="1"/>
  <c r="EJ172" i="129" s="1"/>
  <c r="FH386" i="129"/>
  <c r="EH333" i="129"/>
  <c r="EI333" i="129" s="1"/>
  <c r="EJ333" i="129" s="1"/>
  <c r="ED28" i="129"/>
  <c r="EH161" i="129"/>
  <c r="EI161" i="129" s="1"/>
  <c r="EJ161" i="129" s="1"/>
  <c r="FG161" i="129"/>
  <c r="FG88" i="129"/>
  <c r="EH88" i="129"/>
  <c r="EI88" i="129" s="1"/>
  <c r="EJ88" i="129" s="1"/>
  <c r="EH469" i="129"/>
  <c r="EI469" i="129" s="1"/>
  <c r="EJ469" i="129" s="1"/>
  <c r="BR153" i="129"/>
  <c r="AS153" i="129"/>
  <c r="AT153" i="129" s="1"/>
  <c r="AU153" i="129" s="1"/>
  <c r="BR486" i="129"/>
  <c r="AS486" i="129"/>
  <c r="AT486" i="129" s="1"/>
  <c r="AU486" i="129" s="1"/>
  <c r="GG489" i="129"/>
  <c r="GH489" i="129" s="1"/>
  <c r="BR170" i="129"/>
  <c r="AS170" i="129"/>
  <c r="AT170" i="129" s="1"/>
  <c r="AU170" i="129" s="1"/>
  <c r="GG51" i="129"/>
  <c r="GH51" i="129" s="1"/>
  <c r="EH37" i="129"/>
  <c r="EI37" i="129" s="1"/>
  <c r="EJ37" i="129" s="1"/>
  <c r="FG37" i="129"/>
  <c r="GG35" i="129"/>
  <c r="GH35" i="129" s="1"/>
  <c r="FG199" i="129"/>
  <c r="GG203" i="129"/>
  <c r="GH203" i="129" s="1"/>
  <c r="GG435" i="129"/>
  <c r="GH435" i="129" s="1"/>
  <c r="BR132" i="129"/>
  <c r="AS132" i="129"/>
  <c r="AT132" i="129" s="1"/>
  <c r="AU132" i="129" s="1"/>
  <c r="FZ16" i="129"/>
  <c r="FY11" i="129"/>
  <c r="FZ11" i="129" s="1"/>
  <c r="GG527" i="129"/>
  <c r="GH527" i="129" s="1"/>
  <c r="GF158" i="129"/>
  <c r="FH317" i="129"/>
  <c r="FH394" i="129"/>
  <c r="GG31" i="129"/>
  <c r="GH31" i="129" s="1"/>
  <c r="FG159" i="129"/>
  <c r="EH159" i="129"/>
  <c r="EI159" i="129" s="1"/>
  <c r="EJ159" i="129" s="1"/>
  <c r="EH228" i="129"/>
  <c r="EI228" i="129" s="1"/>
  <c r="EJ228" i="129" s="1"/>
  <c r="FG228" i="129"/>
  <c r="FH505" i="129"/>
  <c r="FH30" i="129"/>
  <c r="FG442" i="129"/>
  <c r="EH442" i="129"/>
  <c r="EI442" i="129" s="1"/>
  <c r="EJ442" i="129" s="1"/>
  <c r="GG524" i="129"/>
  <c r="GH524" i="129" s="1"/>
  <c r="FH460" i="129"/>
  <c r="FH204" i="129"/>
  <c r="FH518" i="129"/>
  <c r="GF48" i="129"/>
  <c r="EH122" i="129"/>
  <c r="EI122" i="129" s="1"/>
  <c r="EJ122" i="129" s="1"/>
  <c r="FG122" i="129"/>
  <c r="BR333" i="129"/>
  <c r="AS333" i="129"/>
  <c r="AT333" i="129" s="1"/>
  <c r="AU333" i="129" s="1"/>
  <c r="GG300" i="129"/>
  <c r="GH300" i="129" s="1"/>
  <c r="BR394" i="129"/>
  <c r="AS394" i="129"/>
  <c r="AT394" i="129" s="1"/>
  <c r="AU394" i="129" s="1"/>
  <c r="FG448" i="129"/>
  <c r="FG480" i="129"/>
  <c r="FH183" i="129"/>
  <c r="EH52" i="129"/>
  <c r="EI52" i="129" s="1"/>
  <c r="EJ52" i="129" s="1"/>
  <c r="FG52" i="129"/>
  <c r="EH168" i="129"/>
  <c r="EI168" i="129" s="1"/>
  <c r="EJ168" i="129" s="1"/>
  <c r="FG168" i="129"/>
  <c r="EH222" i="129"/>
  <c r="EI222" i="129" s="1"/>
  <c r="EJ222" i="129" s="1"/>
  <c r="FG222" i="129"/>
  <c r="GF323" i="129"/>
  <c r="GF353" i="129"/>
  <c r="GF448" i="129"/>
  <c r="BR426" i="129"/>
  <c r="AS426" i="129"/>
  <c r="AT426" i="129" s="1"/>
  <c r="AU426" i="129" s="1"/>
  <c r="FH504" i="129"/>
  <c r="GF513" i="129"/>
  <c r="BR27" i="129"/>
  <c r="AS27" i="129"/>
  <c r="AT27" i="129" s="1"/>
  <c r="AU27" i="129" s="1"/>
  <c r="FG202" i="129"/>
  <c r="EH202" i="129"/>
  <c r="EI202" i="129" s="1"/>
  <c r="EJ202" i="129" s="1"/>
  <c r="GF99" i="129"/>
  <c r="FH68" i="129"/>
  <c r="BR229" i="129"/>
  <c r="AS229" i="129"/>
  <c r="AT229" i="129" s="1"/>
  <c r="AU229" i="129" s="1"/>
  <c r="GG128" i="129"/>
  <c r="GH128" i="129" s="1"/>
  <c r="GF175" i="129"/>
  <c r="GG501" i="129"/>
  <c r="GH501" i="129" s="1"/>
  <c r="EH231" i="129"/>
  <c r="EI231" i="129" s="1"/>
  <c r="EJ231" i="129" s="1"/>
  <c r="FG231" i="129"/>
  <c r="BR129" i="129"/>
  <c r="AS129" i="129"/>
  <c r="AT129" i="129" s="1"/>
  <c r="AU129" i="129" s="1"/>
  <c r="GF209" i="129"/>
  <c r="GF331" i="129"/>
  <c r="BR336" i="129"/>
  <c r="AS336" i="129"/>
  <c r="AT336" i="129" s="1"/>
  <c r="AU336" i="129" s="1"/>
  <c r="EH445" i="129"/>
  <c r="EI445" i="129" s="1"/>
  <c r="EJ445" i="129" s="1"/>
  <c r="GF455" i="129"/>
  <c r="GF471" i="129"/>
  <c r="BR210" i="129"/>
  <c r="AS210" i="129"/>
  <c r="AT210" i="129" s="1"/>
  <c r="AU210" i="129" s="1"/>
  <c r="GF268" i="129"/>
  <c r="EH349" i="129"/>
  <c r="EI349" i="129" s="1"/>
  <c r="EJ349" i="129" s="1"/>
  <c r="FG349" i="129"/>
  <c r="EH421" i="129"/>
  <c r="EI421" i="129" s="1"/>
  <c r="EJ421" i="129" s="1"/>
  <c r="FG421" i="129"/>
  <c r="BR528" i="129"/>
  <c r="AS528" i="129"/>
  <c r="AT528" i="129" s="1"/>
  <c r="AU528" i="129" s="1"/>
  <c r="FH42" i="129"/>
  <c r="GF105" i="129"/>
  <c r="FH95" i="129"/>
  <c r="FH90" i="129"/>
  <c r="GG336" i="129"/>
  <c r="GH336" i="129" s="1"/>
  <c r="BR140" i="129"/>
  <c r="AS140" i="129"/>
  <c r="AT140" i="129" s="1"/>
  <c r="AU140" i="129" s="1"/>
  <c r="EH61" i="129"/>
  <c r="EI61" i="129" s="1"/>
  <c r="EJ61" i="129" s="1"/>
  <c r="FG61" i="129"/>
  <c r="BR59" i="129"/>
  <c r="AS59" i="129"/>
  <c r="AT59" i="129" s="1"/>
  <c r="AU59" i="129" s="1"/>
  <c r="EH363" i="129"/>
  <c r="EI363" i="129" s="1"/>
  <c r="EJ363" i="129" s="1"/>
  <c r="FG363" i="129"/>
  <c r="BR498" i="129"/>
  <c r="AS498" i="129"/>
  <c r="AT498" i="129" s="1"/>
  <c r="AU498" i="129" s="1"/>
  <c r="BR200" i="129"/>
  <c r="AS200" i="129"/>
  <c r="AT200" i="129" s="1"/>
  <c r="AU200" i="129" s="1"/>
  <c r="GF119" i="129"/>
  <c r="EH455" i="129"/>
  <c r="EI455" i="129" s="1"/>
  <c r="EJ455" i="129" s="1"/>
  <c r="FG455" i="129"/>
  <c r="GG538" i="129"/>
  <c r="GH538" i="129" s="1"/>
  <c r="BR103" i="129"/>
  <c r="AS103" i="129"/>
  <c r="AT103" i="129" s="1"/>
  <c r="AU103" i="129" s="1"/>
  <c r="GF224" i="129"/>
  <c r="GF102" i="129"/>
  <c r="FG146" i="129"/>
  <c r="EH146" i="129"/>
  <c r="EI146" i="129" s="1"/>
  <c r="EJ146" i="129" s="1"/>
  <c r="GF408" i="129"/>
  <c r="GF49" i="129"/>
  <c r="BR392" i="129"/>
  <c r="AS392" i="129"/>
  <c r="AT392" i="129" s="1"/>
  <c r="AU392" i="129" s="1"/>
  <c r="FH295" i="129"/>
  <c r="BR376" i="129"/>
  <c r="AS376" i="129"/>
  <c r="AT376" i="129" s="1"/>
  <c r="AU376" i="129" s="1"/>
  <c r="FH120" i="129"/>
  <c r="GG251" i="129"/>
  <c r="GH251" i="129" s="1"/>
  <c r="GF468" i="129"/>
  <c r="FG503" i="129"/>
  <c r="EH503" i="129"/>
  <c r="EI503" i="129" s="1"/>
  <c r="EJ503" i="129" s="1"/>
  <c r="GG322" i="129"/>
  <c r="GH322" i="129" s="1"/>
  <c r="FH435" i="129"/>
  <c r="GG509" i="129"/>
  <c r="GH509" i="129" s="1"/>
  <c r="GF165" i="129"/>
  <c r="EH258" i="129"/>
  <c r="EI258" i="129" s="1"/>
  <c r="EJ258" i="129" s="1"/>
  <c r="BR231" i="129"/>
  <c r="AS231" i="129"/>
  <c r="AT231" i="129" s="1"/>
  <c r="AU231" i="129" s="1"/>
  <c r="FG111" i="129"/>
  <c r="EH111" i="129"/>
  <c r="EI111" i="129" s="1"/>
  <c r="EJ111" i="129" s="1"/>
  <c r="FH349" i="129"/>
  <c r="GF147" i="129"/>
  <c r="GF79" i="129"/>
  <c r="EH431" i="129"/>
  <c r="EI431" i="129" s="1"/>
  <c r="EJ431" i="129" s="1"/>
  <c r="FH244" i="129"/>
  <c r="EH242" i="129"/>
  <c r="EI242" i="129" s="1"/>
  <c r="EJ242" i="129" s="1"/>
  <c r="GG290" i="129"/>
  <c r="GH290" i="129" s="1"/>
  <c r="BR62" i="129"/>
  <c r="AS62" i="129"/>
  <c r="AT62" i="129" s="1"/>
  <c r="AU62" i="129" s="1"/>
  <c r="FH475" i="129"/>
  <c r="GF66" i="129"/>
  <c r="FG92" i="129"/>
  <c r="GG390" i="129"/>
  <c r="GH390" i="129" s="1"/>
  <c r="BR431" i="129"/>
  <c r="AS431" i="129"/>
  <c r="AT431" i="129" s="1"/>
  <c r="AU431" i="129" s="1"/>
  <c r="GF499" i="129"/>
  <c r="FG175" i="129"/>
  <c r="EH175" i="129"/>
  <c r="EI175" i="129" s="1"/>
  <c r="EJ175" i="129" s="1"/>
  <c r="EH266" i="129"/>
  <c r="EI266" i="129" s="1"/>
  <c r="EJ266" i="129" s="1"/>
  <c r="BR468" i="129"/>
  <c r="AS468" i="129"/>
  <c r="AT468" i="129" s="1"/>
  <c r="AU468" i="129" s="1"/>
  <c r="BR524" i="129"/>
  <c r="AS524" i="129"/>
  <c r="AT524" i="129" s="1"/>
  <c r="AU524" i="129" s="1"/>
  <c r="GF482" i="129"/>
  <c r="BR159" i="129"/>
  <c r="AS159" i="129"/>
  <c r="AT159" i="129" s="1"/>
  <c r="AU159" i="129" s="1"/>
  <c r="BR38" i="129"/>
  <c r="AS38" i="129"/>
  <c r="AT38" i="129" s="1"/>
  <c r="AU38" i="129" s="1"/>
  <c r="BR216" i="129"/>
  <c r="AS216" i="129"/>
  <c r="AT216" i="129" s="1"/>
  <c r="AU216" i="129" s="1"/>
  <c r="EH314" i="129"/>
  <c r="EI314" i="129" s="1"/>
  <c r="EJ314" i="129" s="1"/>
  <c r="FG314" i="129"/>
  <c r="FH508" i="129"/>
  <c r="BR307" i="129"/>
  <c r="AS307" i="129"/>
  <c r="AT307" i="129" s="1"/>
  <c r="AU307" i="129" s="1"/>
  <c r="BR268" i="129"/>
  <c r="AS268" i="129"/>
  <c r="AT268" i="129" s="1"/>
  <c r="AU268" i="129" s="1"/>
  <c r="BR137" i="129"/>
  <c r="AS137" i="129"/>
  <c r="AT137" i="129" s="1"/>
  <c r="AU137" i="129" s="1"/>
  <c r="BR435" i="129"/>
  <c r="AS435" i="129"/>
  <c r="AT435" i="129" s="1"/>
  <c r="AU435" i="129" s="1"/>
  <c r="BR485" i="129"/>
  <c r="AS485" i="129"/>
  <c r="AT485" i="129" s="1"/>
  <c r="AU485" i="129" s="1"/>
  <c r="FH238" i="129"/>
  <c r="GG187" i="129"/>
  <c r="GH187" i="129" s="1"/>
  <c r="GF172" i="129"/>
  <c r="GF252" i="129"/>
  <c r="EH281" i="129"/>
  <c r="EI281" i="129" s="1"/>
  <c r="EJ281" i="129" s="1"/>
  <c r="FG281" i="129"/>
  <c r="BR266" i="129"/>
  <c r="AS266" i="129"/>
  <c r="AT266" i="129" s="1"/>
  <c r="AU266" i="129" s="1"/>
  <c r="EH482" i="129"/>
  <c r="EI482" i="129" s="1"/>
  <c r="EJ482" i="129" s="1"/>
  <c r="FG482" i="129"/>
  <c r="BR148" i="129"/>
  <c r="AS148" i="129"/>
  <c r="AT148" i="129" s="1"/>
  <c r="AU148" i="129" s="1"/>
  <c r="BR372" i="129"/>
  <c r="AS372" i="129"/>
  <c r="AT372" i="129" s="1"/>
  <c r="AU372" i="129" s="1"/>
  <c r="FG399" i="129"/>
  <c r="FH252" i="129"/>
  <c r="FH538" i="129"/>
  <c r="BR198" i="129"/>
  <c r="AS198" i="129"/>
  <c r="AT198" i="129" s="1"/>
  <c r="AU198" i="129" s="1"/>
  <c r="BR52" i="129"/>
  <c r="AS52" i="129"/>
  <c r="AT52" i="129" s="1"/>
  <c r="AU52" i="129" s="1"/>
  <c r="EH190" i="129"/>
  <c r="EI190" i="129" s="1"/>
  <c r="EJ190" i="129" s="1"/>
  <c r="FG190" i="129"/>
  <c r="FG280" i="129"/>
  <c r="EH280" i="129"/>
  <c r="EI280" i="129" s="1"/>
  <c r="EJ280" i="129" s="1"/>
  <c r="BR379" i="129"/>
  <c r="AS379" i="129"/>
  <c r="AT379" i="129" s="1"/>
  <c r="AU379" i="129" s="1"/>
  <c r="FG27" i="129"/>
  <c r="EH27" i="129"/>
  <c r="EI27" i="129" s="1"/>
  <c r="BR199" i="129"/>
  <c r="AS199" i="129"/>
  <c r="AT199" i="129" s="1"/>
  <c r="AU199" i="129" s="1"/>
  <c r="FH241" i="129"/>
  <c r="BR425" i="129"/>
  <c r="AS425" i="129"/>
  <c r="AT425" i="129" s="1"/>
  <c r="AU425" i="129" s="1"/>
  <c r="GF449" i="129"/>
  <c r="EH490" i="129"/>
  <c r="EI490" i="129" s="1"/>
  <c r="EJ490" i="129" s="1"/>
  <c r="FH48" i="129"/>
  <c r="EH183" i="129"/>
  <c r="EI183" i="129" s="1"/>
  <c r="EJ183" i="129" s="1"/>
  <c r="FH69" i="129"/>
  <c r="GB23" i="129"/>
  <c r="GA8" i="129"/>
  <c r="GA17" i="129"/>
  <c r="GB17" i="129" s="1"/>
  <c r="GG442" i="129"/>
  <c r="GH442" i="129" s="1"/>
  <c r="FH517" i="129"/>
  <c r="BR147" i="129"/>
  <c r="AS147" i="129"/>
  <c r="AT147" i="129" s="1"/>
  <c r="AU147" i="129" s="1"/>
  <c r="BR518" i="129"/>
  <c r="AS518" i="129"/>
  <c r="AT518" i="129" s="1"/>
  <c r="AU518" i="129" s="1"/>
  <c r="BR429" i="129"/>
  <c r="AS429" i="129"/>
  <c r="AT429" i="129" s="1"/>
  <c r="AU429" i="129" s="1"/>
  <c r="GF497" i="129"/>
  <c r="EH252" i="129"/>
  <c r="EI252" i="129" s="1"/>
  <c r="EJ252" i="129" s="1"/>
  <c r="FG252" i="129"/>
  <c r="GF26" i="129"/>
  <c r="DK28" i="129"/>
  <c r="EH430" i="129"/>
  <c r="EI430" i="129" s="1"/>
  <c r="EJ430" i="129" s="1"/>
  <c r="FG430" i="129"/>
  <c r="BR58" i="129"/>
  <c r="AS58" i="129"/>
  <c r="AT58" i="129" s="1"/>
  <c r="AU58" i="129" s="1"/>
  <c r="GF161" i="129"/>
  <c r="BR98" i="129"/>
  <c r="AS98" i="129"/>
  <c r="AT98" i="129" s="1"/>
  <c r="AU98" i="129" s="1"/>
  <c r="BR285" i="129"/>
  <c r="AS285" i="129"/>
  <c r="AT285" i="129" s="1"/>
  <c r="AU285" i="129" s="1"/>
  <c r="BR254" i="129"/>
  <c r="AS254" i="129"/>
  <c r="AT254" i="129" s="1"/>
  <c r="AU254" i="129" s="1"/>
  <c r="FG319" i="129"/>
  <c r="EH319" i="129"/>
  <c r="EI319" i="129" s="1"/>
  <c r="EJ319" i="129" s="1"/>
  <c r="EH209" i="129"/>
  <c r="EI209" i="129" s="1"/>
  <c r="EJ209" i="129" s="1"/>
  <c r="GF256" i="129"/>
  <c r="BR24" i="129"/>
  <c r="AS24" i="129"/>
  <c r="AT24" i="129" s="1"/>
  <c r="AU24" i="129" s="1"/>
  <c r="BR209" i="129"/>
  <c r="AS209" i="129"/>
  <c r="AT209" i="129" s="1"/>
  <c r="AU209" i="129" s="1"/>
  <c r="EH211" i="129"/>
  <c r="EI211" i="129" s="1"/>
  <c r="EJ211" i="129" s="1"/>
  <c r="FG211" i="129"/>
  <c r="BR411" i="129"/>
  <c r="AS411" i="129"/>
  <c r="AT411" i="129" s="1"/>
  <c r="AU411" i="129" s="1"/>
  <c r="GF517" i="129"/>
  <c r="BR424" i="129"/>
  <c r="AS424" i="129"/>
  <c r="AT424" i="129" s="1"/>
  <c r="AU424" i="129" s="1"/>
  <c r="BR361" i="129"/>
  <c r="AS361" i="129"/>
  <c r="AT361" i="129" s="1"/>
  <c r="AU361" i="129" s="1"/>
  <c r="GF404" i="129"/>
  <c r="BR445" i="129"/>
  <c r="AS445" i="129"/>
  <c r="AT445" i="129" s="1"/>
  <c r="AU445" i="129" s="1"/>
  <c r="FG538" i="129"/>
  <c r="EH538" i="129"/>
  <c r="EI538" i="129" s="1"/>
  <c r="EJ538" i="129" s="1"/>
  <c r="FH58" i="129"/>
  <c r="BR89" i="129"/>
  <c r="AS89" i="129"/>
  <c r="AT89" i="129" s="1"/>
  <c r="AU89" i="129" s="1"/>
  <c r="GF208" i="129"/>
  <c r="FH454" i="129"/>
  <c r="BR156" i="129"/>
  <c r="AS156" i="129"/>
  <c r="AT156" i="129" s="1"/>
  <c r="AU156" i="129" s="1"/>
  <c r="DK25" i="129"/>
  <c r="FH247" i="129"/>
  <c r="FH178" i="129"/>
  <c r="BR121" i="129"/>
  <c r="AS121" i="129"/>
  <c r="AT121" i="129" s="1"/>
  <c r="AU121" i="129" s="1"/>
  <c r="BR281" i="129"/>
  <c r="AS281" i="129"/>
  <c r="AT281" i="129" s="1"/>
  <c r="AU281" i="129" s="1"/>
  <c r="BR350" i="129"/>
  <c r="AS350" i="129"/>
  <c r="AT350" i="129" s="1"/>
  <c r="AU350" i="129" s="1"/>
  <c r="BR34" i="129"/>
  <c r="AS34" i="129"/>
  <c r="AT34" i="129" s="1"/>
  <c r="AU34" i="129" s="1"/>
  <c r="GF95" i="129"/>
  <c r="FG217" i="129"/>
  <c r="EH453" i="129"/>
  <c r="EI453" i="129" s="1"/>
  <c r="EJ453" i="129" s="1"/>
  <c r="FG453" i="129"/>
  <c r="GG68" i="129"/>
  <c r="GH68" i="129" s="1"/>
  <c r="GF152" i="129"/>
  <c r="GF492" i="129"/>
  <c r="FG47" i="129"/>
  <c r="EH120" i="129"/>
  <c r="EI120" i="129" s="1"/>
  <c r="EJ120" i="129" s="1"/>
  <c r="FG120" i="129"/>
  <c r="GG109" i="129"/>
  <c r="GH109" i="129" s="1"/>
  <c r="EH489" i="129"/>
  <c r="EI489" i="129" s="1"/>
  <c r="EJ489" i="129" s="1"/>
  <c r="FG489" i="129"/>
  <c r="GG84" i="129"/>
  <c r="GH84" i="129" s="1"/>
  <c r="BR102" i="129"/>
  <c r="AS102" i="129"/>
  <c r="AT102" i="129" s="1"/>
  <c r="AU102" i="129" s="1"/>
  <c r="EH227" i="129"/>
  <c r="EI227" i="129" s="1"/>
  <c r="EJ227" i="129" s="1"/>
  <c r="FH351" i="129"/>
  <c r="EH36" i="129"/>
  <c r="EI36" i="129" s="1"/>
  <c r="EJ36" i="129" s="1"/>
  <c r="FG36" i="129"/>
  <c r="GG131" i="129"/>
  <c r="GH131" i="129" s="1"/>
  <c r="FC23" i="129"/>
  <c r="FB8" i="129"/>
  <c r="FB17" i="129"/>
  <c r="FC17" i="129" s="1"/>
  <c r="FG511" i="129"/>
  <c r="BR197" i="129"/>
  <c r="AS197" i="129"/>
  <c r="AT197" i="129" s="1"/>
  <c r="AU197" i="129" s="1"/>
  <c r="FH446" i="129"/>
  <c r="GG379" i="129"/>
  <c r="GH379" i="129" s="1"/>
  <c r="GF515" i="129"/>
  <c r="GF182" i="129"/>
  <c r="BR262" i="129"/>
  <c r="AS262" i="129"/>
  <c r="AT262" i="129" s="1"/>
  <c r="AU262" i="129" s="1"/>
  <c r="GF257" i="129"/>
  <c r="BR382" i="129"/>
  <c r="AS382" i="129"/>
  <c r="AT382" i="129" s="1"/>
  <c r="AU382" i="129" s="1"/>
  <c r="EH28" i="129"/>
  <c r="EI28" i="129" s="1"/>
  <c r="FG28" i="129"/>
  <c r="FG258" i="129"/>
  <c r="FH380" i="129"/>
  <c r="FH469" i="129"/>
  <c r="GG485" i="129"/>
  <c r="GH485" i="129" s="1"/>
  <c r="FH142" i="129"/>
  <c r="EH218" i="129"/>
  <c r="EI218" i="129" s="1"/>
  <c r="EJ218" i="129" s="1"/>
  <c r="FG218" i="129"/>
  <c r="GF489" i="129"/>
  <c r="BR57" i="129"/>
  <c r="AS57" i="129"/>
  <c r="AT57" i="129" s="1"/>
  <c r="AU57" i="129" s="1"/>
  <c r="GF337" i="129"/>
  <c r="BR314" i="129"/>
  <c r="AS314" i="129"/>
  <c r="AT314" i="129" s="1"/>
  <c r="AU314" i="129" s="1"/>
  <c r="BR337" i="129"/>
  <c r="AS337" i="129"/>
  <c r="AT337" i="129" s="1"/>
  <c r="AU337" i="129" s="1"/>
  <c r="EH354" i="129"/>
  <c r="EI354" i="129" s="1"/>
  <c r="EJ354" i="129" s="1"/>
  <c r="FG354" i="129"/>
  <c r="GG453" i="129"/>
  <c r="GH453" i="129" s="1"/>
  <c r="FG536" i="129"/>
  <c r="FH173" i="129"/>
  <c r="GF34" i="129"/>
  <c r="BR96" i="129"/>
  <c r="AS96" i="129"/>
  <c r="AT96" i="129" s="1"/>
  <c r="AU96" i="129" s="1"/>
  <c r="FG123" i="129"/>
  <c r="EH123" i="129"/>
  <c r="EI123" i="129" s="1"/>
  <c r="EJ123" i="129" s="1"/>
  <c r="BR277" i="129"/>
  <c r="AS277" i="129"/>
  <c r="AT277" i="129" s="1"/>
  <c r="AU277" i="129" s="1"/>
  <c r="EH45" i="129"/>
  <c r="EI45" i="129" s="1"/>
  <c r="EJ45" i="129" s="1"/>
  <c r="FG45" i="129"/>
  <c r="FH251" i="129"/>
  <c r="GF112" i="129"/>
  <c r="FG245" i="129"/>
  <c r="EH245" i="129"/>
  <c r="EI245" i="129" s="1"/>
  <c r="EJ245" i="129" s="1"/>
  <c r="EH342" i="129"/>
  <c r="EI342" i="129" s="1"/>
  <c r="EJ342" i="129" s="1"/>
  <c r="FG342" i="129"/>
  <c r="BR353" i="129"/>
  <c r="AS353" i="129"/>
  <c r="AT353" i="129" s="1"/>
  <c r="AU353" i="129" s="1"/>
  <c r="GF421" i="129"/>
  <c r="EH485" i="129"/>
  <c r="EI485" i="129" s="1"/>
  <c r="EJ485" i="129" s="1"/>
  <c r="BR412" i="129"/>
  <c r="AS412" i="129"/>
  <c r="AT412" i="129" s="1"/>
  <c r="AU412" i="129" s="1"/>
  <c r="GF498" i="129"/>
  <c r="EH271" i="129"/>
  <c r="EI271" i="129" s="1"/>
  <c r="EJ271" i="129" s="1"/>
  <c r="FG271" i="129"/>
  <c r="GF358" i="129"/>
  <c r="BR365" i="129"/>
  <c r="AS365" i="129"/>
  <c r="AT365" i="129" s="1"/>
  <c r="AU365" i="129" s="1"/>
  <c r="FH409" i="129"/>
  <c r="FG467" i="129"/>
  <c r="EH467" i="129"/>
  <c r="EI467" i="129" s="1"/>
  <c r="EJ467" i="129" s="1"/>
  <c r="BR183" i="129"/>
  <c r="AS183" i="129"/>
  <c r="AT183" i="129" s="1"/>
  <c r="AU183" i="129" s="1"/>
  <c r="EH177" i="129"/>
  <c r="EI177" i="129" s="1"/>
  <c r="EJ177" i="129" s="1"/>
  <c r="GG143" i="129"/>
  <c r="GH143" i="129" s="1"/>
  <c r="EH390" i="129"/>
  <c r="EI390" i="129" s="1"/>
  <c r="EJ390" i="129" s="1"/>
  <c r="GF532" i="129"/>
  <c r="BL8" i="129"/>
  <c r="BR267" i="129"/>
  <c r="AS267" i="129"/>
  <c r="AT267" i="129" s="1"/>
  <c r="AU267" i="129" s="1"/>
  <c r="BR320" i="129"/>
  <c r="AS320" i="129"/>
  <c r="AT320" i="129" s="1"/>
  <c r="AU320" i="129" s="1"/>
  <c r="BR448" i="129"/>
  <c r="AS448" i="129"/>
  <c r="AT448" i="129" s="1"/>
  <c r="AU448" i="129" s="1"/>
  <c r="GF454" i="129"/>
  <c r="GG48" i="129"/>
  <c r="GH48" i="129" s="1"/>
  <c r="GF300" i="129"/>
  <c r="FH448" i="129"/>
  <c r="BR50" i="129"/>
  <c r="AS50" i="129"/>
  <c r="AT50" i="129" s="1"/>
  <c r="AU50" i="129" s="1"/>
  <c r="GG323" i="129"/>
  <c r="GH323" i="129" s="1"/>
  <c r="GG353" i="129"/>
  <c r="GH353" i="129" s="1"/>
  <c r="GG448" i="129"/>
  <c r="GH448" i="129" s="1"/>
  <c r="FG504" i="129"/>
  <c r="GG513" i="129"/>
  <c r="GH513" i="129" s="1"/>
  <c r="GF53" i="129"/>
  <c r="AO27" i="129"/>
  <c r="EH350" i="129"/>
  <c r="EI350" i="129" s="1"/>
  <c r="EJ350" i="129" s="1"/>
  <c r="FG350" i="129"/>
  <c r="BR141" i="129"/>
  <c r="AS141" i="129"/>
  <c r="AT141" i="129" s="1"/>
  <c r="AU141" i="129" s="1"/>
  <c r="GF134" i="129"/>
  <c r="GF246" i="129"/>
  <c r="BR324" i="129"/>
  <c r="AS324" i="129"/>
  <c r="AT324" i="129" s="1"/>
  <c r="AU324" i="129" s="1"/>
  <c r="GG387" i="129"/>
  <c r="GH387" i="129" s="1"/>
  <c r="FH129" i="129"/>
  <c r="FH179" i="129"/>
  <c r="GF128" i="129"/>
  <c r="GG175" i="129"/>
  <c r="GH175" i="129" s="1"/>
  <c r="EH273" i="129"/>
  <c r="EI273" i="129" s="1"/>
  <c r="EJ273" i="129" s="1"/>
  <c r="FG273" i="129"/>
  <c r="GG392" i="129"/>
  <c r="GH392" i="129" s="1"/>
  <c r="GF501" i="129"/>
  <c r="EH51" i="129"/>
  <c r="EI51" i="129" s="1"/>
  <c r="EJ51" i="129" s="1"/>
  <c r="FG51" i="129"/>
  <c r="BR354" i="129"/>
  <c r="AS354" i="129"/>
  <c r="AT354" i="129" s="1"/>
  <c r="AU354" i="129" s="1"/>
  <c r="EH95" i="129"/>
  <c r="EI95" i="129" s="1"/>
  <c r="EJ95" i="129" s="1"/>
  <c r="FG95" i="129"/>
  <c r="BR384" i="129"/>
  <c r="AS384" i="129"/>
  <c r="AT384" i="129" s="1"/>
  <c r="AU384" i="129" s="1"/>
  <c r="GG500" i="129"/>
  <c r="GH500" i="129" s="1"/>
  <c r="GG194" i="129"/>
  <c r="GH194" i="129" s="1"/>
  <c r="FH88" i="129"/>
  <c r="GG209" i="129"/>
  <c r="GH209" i="129" s="1"/>
  <c r="GG331" i="129"/>
  <c r="GH331" i="129" s="1"/>
  <c r="FH363" i="129"/>
  <c r="GG445" i="129"/>
  <c r="GH445" i="129" s="1"/>
  <c r="GG471" i="129"/>
  <c r="GH471" i="129" s="1"/>
  <c r="FH201" i="129"/>
  <c r="CM24" i="129"/>
  <c r="CR24" i="129" s="1"/>
  <c r="CS24" i="129" s="1"/>
  <c r="FI24" i="129" s="1"/>
  <c r="CL13" i="129"/>
  <c r="FG239" i="129"/>
  <c r="EH239" i="129"/>
  <c r="EI239" i="129" s="1"/>
  <c r="EJ239" i="129" s="1"/>
  <c r="GG268" i="129"/>
  <c r="GH268" i="129" s="1"/>
  <c r="FH324" i="129"/>
  <c r="FG299" i="129"/>
  <c r="FG242" i="129"/>
  <c r="FG185" i="129"/>
  <c r="EH185" i="129"/>
  <c r="EI185" i="129" s="1"/>
  <c r="EJ185" i="129" s="1"/>
  <c r="GF87" i="129"/>
  <c r="GF179" i="129"/>
  <c r="GF244" i="129"/>
  <c r="GF299" i="129"/>
  <c r="GG377" i="129"/>
  <c r="GH377" i="129" s="1"/>
  <c r="GG83" i="129"/>
  <c r="GH83" i="129" s="1"/>
  <c r="FG410" i="129"/>
  <c r="EH410" i="129"/>
  <c r="EI410" i="129" s="1"/>
  <c r="EJ410" i="129" s="1"/>
  <c r="BR108" i="129"/>
  <c r="AS108" i="129"/>
  <c r="AT108" i="129" s="1"/>
  <c r="AU108" i="129" s="1"/>
  <c r="BR327" i="129"/>
  <c r="AS327" i="129"/>
  <c r="AT327" i="129" s="1"/>
  <c r="AU327" i="129" s="1"/>
  <c r="BR325" i="129"/>
  <c r="AS325" i="129"/>
  <c r="AT325" i="129" s="1"/>
  <c r="AU325" i="129" s="1"/>
  <c r="FG298" i="129"/>
  <c r="GF418" i="129"/>
  <c r="GG224" i="129"/>
  <c r="GH224" i="129" s="1"/>
  <c r="FH403" i="129"/>
  <c r="GG102" i="129"/>
  <c r="GH102" i="129" s="1"/>
  <c r="GG408" i="129"/>
  <c r="GH408" i="129" s="1"/>
  <c r="GG49" i="129"/>
  <c r="GH49" i="129" s="1"/>
  <c r="EH295" i="129"/>
  <c r="EI295" i="129" s="1"/>
  <c r="EJ295" i="129" s="1"/>
  <c r="EH178" i="129"/>
  <c r="EI178" i="129" s="1"/>
  <c r="EJ178" i="129" s="1"/>
  <c r="FG178" i="129"/>
  <c r="GF282" i="129"/>
  <c r="BR343" i="129"/>
  <c r="AS343" i="129"/>
  <c r="AT343" i="129" s="1"/>
  <c r="AU343" i="129" s="1"/>
  <c r="BR403" i="129"/>
  <c r="GF440" i="129"/>
  <c r="BR311" i="129"/>
  <c r="AS311" i="129"/>
  <c r="AT311" i="129" s="1"/>
  <c r="AU311" i="129" s="1"/>
  <c r="BR223" i="129"/>
  <c r="AS223" i="129"/>
  <c r="AT223" i="129" s="1"/>
  <c r="AU223" i="129" s="1"/>
  <c r="GF303" i="129"/>
  <c r="BR443" i="129"/>
  <c r="AS443" i="129"/>
  <c r="AT443" i="129" s="1"/>
  <c r="AU443" i="129" s="1"/>
  <c r="EH449" i="129"/>
  <c r="EI449" i="129" s="1"/>
  <c r="EJ449" i="129" s="1"/>
  <c r="GG417" i="129"/>
  <c r="GH417" i="129" s="1"/>
  <c r="BR430" i="129"/>
  <c r="AS430" i="129"/>
  <c r="AT430" i="129" s="1"/>
  <c r="AU430" i="129" s="1"/>
  <c r="BR499" i="129"/>
  <c r="AS499" i="129"/>
  <c r="AT499" i="129" s="1"/>
  <c r="AU499" i="129" s="1"/>
  <c r="GG258" i="129"/>
  <c r="GH258" i="129" s="1"/>
  <c r="GG431" i="129"/>
  <c r="GH431" i="129" s="1"/>
  <c r="BR101" i="129"/>
  <c r="AS101" i="129"/>
  <c r="AT101" i="129" s="1"/>
  <c r="AU101" i="129" s="1"/>
  <c r="BR125" i="129"/>
  <c r="AS125" i="129"/>
  <c r="AT125" i="129" s="1"/>
  <c r="AU125" i="129" s="1"/>
  <c r="FH271" i="129"/>
  <c r="FG357" i="129"/>
  <c r="FG135" i="129"/>
  <c r="GG66" i="129"/>
  <c r="GH66" i="129" s="1"/>
  <c r="FH116" i="129"/>
  <c r="FH92" i="129"/>
  <c r="EH269" i="129"/>
  <c r="EI269" i="129" s="1"/>
  <c r="EJ269" i="129" s="1"/>
  <c r="FG269" i="129"/>
  <c r="GF390" i="129"/>
  <c r="GG499" i="129"/>
  <c r="GH499" i="129" s="1"/>
  <c r="BR190" i="129"/>
  <c r="AS190" i="129"/>
  <c r="AT190" i="129" s="1"/>
  <c r="AU190" i="129" s="1"/>
  <c r="GF39" i="129"/>
  <c r="BR36" i="129"/>
  <c r="AS36" i="129"/>
  <c r="AT36" i="129" s="1"/>
  <c r="AU36" i="129" s="1"/>
  <c r="FH266" i="129"/>
  <c r="EH328" i="129"/>
  <c r="EI328" i="129" s="1"/>
  <c r="EJ328" i="129" s="1"/>
  <c r="FG328" i="129"/>
  <c r="GG482" i="129"/>
  <c r="GH482" i="129" s="1"/>
  <c r="FH38" i="129"/>
  <c r="EH125" i="129"/>
  <c r="EI125" i="129" s="1"/>
  <c r="EJ125" i="129" s="1"/>
  <c r="FH29" i="129"/>
  <c r="FH156" i="129"/>
  <c r="BR329" i="129"/>
  <c r="AS329" i="129"/>
  <c r="AT329" i="129" s="1"/>
  <c r="AU329" i="129" s="1"/>
  <c r="EH401" i="129"/>
  <c r="EI401" i="129" s="1"/>
  <c r="EJ401" i="129" s="1"/>
  <c r="GF535" i="129"/>
  <c r="BR118" i="129"/>
  <c r="AS118" i="129"/>
  <c r="AT118" i="129" s="1"/>
  <c r="AU118" i="129" s="1"/>
  <c r="BR86" i="129"/>
  <c r="AS86" i="129"/>
  <c r="AT86" i="129" s="1"/>
  <c r="AU86" i="129" s="1"/>
  <c r="BR171" i="129"/>
  <c r="AS171" i="129"/>
  <c r="AT171" i="129" s="1"/>
  <c r="AU171" i="129" s="1"/>
  <c r="BR154" i="129"/>
  <c r="AS154" i="129"/>
  <c r="AT154" i="129" s="1"/>
  <c r="AU154" i="129" s="1"/>
  <c r="BR41" i="129"/>
  <c r="AS41" i="129"/>
  <c r="AT41" i="129" s="1"/>
  <c r="AU41" i="129" s="1"/>
  <c r="EH83" i="129"/>
  <c r="EI83" i="129" s="1"/>
  <c r="EJ83" i="129" s="1"/>
  <c r="FG83" i="129"/>
  <c r="BR504" i="129"/>
  <c r="AS504" i="129"/>
  <c r="AT504" i="129" s="1"/>
  <c r="AU504" i="129" s="1"/>
  <c r="FG470" i="129"/>
  <c r="EH470" i="129"/>
  <c r="EI470" i="129" s="1"/>
  <c r="EJ470" i="129" s="1"/>
  <c r="BR497" i="129"/>
  <c r="AS497" i="129"/>
  <c r="AT497" i="129" s="1"/>
  <c r="AU497" i="129" s="1"/>
  <c r="EH240" i="129"/>
  <c r="EI240" i="129" s="1"/>
  <c r="EJ240" i="129" s="1"/>
  <c r="FG240" i="129"/>
  <c r="ED27" i="129"/>
  <c r="BR323" i="129"/>
  <c r="AS323" i="129"/>
  <c r="AT323" i="129" s="1"/>
  <c r="AU323" i="129" s="1"/>
  <c r="BR304" i="129"/>
  <c r="AS304" i="129"/>
  <c r="AT304" i="129" s="1"/>
  <c r="AU304" i="129" s="1"/>
  <c r="FG510" i="129"/>
  <c r="EH510" i="129"/>
  <c r="EI510" i="129" s="1"/>
  <c r="EJ510" i="129" s="1"/>
  <c r="BR46" i="129"/>
  <c r="AS46" i="129"/>
  <c r="AT46" i="129" s="1"/>
  <c r="AU46" i="129" s="1"/>
  <c r="BR242" i="129"/>
  <c r="AS242" i="129"/>
  <c r="AT242" i="129" s="1"/>
  <c r="AU242" i="129" s="1"/>
  <c r="BR345" i="129"/>
  <c r="AS345" i="129"/>
  <c r="AT345" i="129" s="1"/>
  <c r="AU345" i="129" s="1"/>
  <c r="FG475" i="129"/>
  <c r="EH475" i="129"/>
  <c r="EI475" i="129" s="1"/>
  <c r="EJ475" i="129" s="1"/>
  <c r="EH38" i="129"/>
  <c r="EI38" i="129" s="1"/>
  <c r="EJ38" i="129" s="1"/>
  <c r="FG38" i="129"/>
  <c r="FH326" i="129"/>
  <c r="FH453" i="129"/>
  <c r="GG256" i="129"/>
  <c r="GH256" i="129" s="1"/>
  <c r="BR55" i="129"/>
  <c r="AS55" i="129"/>
  <c r="AT55" i="129" s="1"/>
  <c r="AU55" i="129" s="1"/>
  <c r="AO24" i="129"/>
  <c r="FG265" i="129"/>
  <c r="EH265" i="129"/>
  <c r="EI265" i="129" s="1"/>
  <c r="EJ265" i="129" s="1"/>
  <c r="GF40" i="129"/>
  <c r="GF52" i="129"/>
  <c r="EH99" i="129"/>
  <c r="EI99" i="129" s="1"/>
  <c r="EJ99" i="129" s="1"/>
  <c r="FG99" i="129"/>
  <c r="BR228" i="129"/>
  <c r="AS228" i="129"/>
  <c r="AT228" i="129" s="1"/>
  <c r="AU228" i="129" s="1"/>
  <c r="BR306" i="129"/>
  <c r="AS306" i="129"/>
  <c r="AT306" i="129" s="1"/>
  <c r="AU306" i="129" s="1"/>
  <c r="FG377" i="129"/>
  <c r="EH377" i="129"/>
  <c r="EI377" i="129" s="1"/>
  <c r="EJ377" i="129" s="1"/>
  <c r="BL16" i="129"/>
  <c r="BK11" i="129"/>
  <c r="BL11" i="129" s="1"/>
  <c r="BR111" i="129"/>
  <c r="AS111" i="129"/>
  <c r="AT111" i="129" s="1"/>
  <c r="AU111" i="129" s="1"/>
  <c r="AO34" i="129"/>
  <c r="EH238" i="129"/>
  <c r="EI238" i="129" s="1"/>
  <c r="EJ238" i="129" s="1"/>
  <c r="FG238" i="129"/>
  <c r="BR174" i="129"/>
  <c r="AS174" i="129"/>
  <c r="AT174" i="129" s="1"/>
  <c r="AU174" i="129" s="1"/>
  <c r="EH107" i="129"/>
  <c r="EI107" i="129" s="1"/>
  <c r="EJ107" i="129" s="1"/>
  <c r="FG107" i="129"/>
  <c r="FH497" i="129"/>
  <c r="BR143" i="129"/>
  <c r="AS143" i="129"/>
  <c r="AT143" i="129" s="1"/>
  <c r="AU143" i="129" s="1"/>
  <c r="GF86" i="129"/>
  <c r="EH115" i="129"/>
  <c r="EI115" i="129" s="1"/>
  <c r="EJ115" i="129" s="1"/>
  <c r="FG115" i="129"/>
  <c r="BR95" i="129"/>
  <c r="AS95" i="129"/>
  <c r="AT95" i="129" s="1"/>
  <c r="AU95" i="129" s="1"/>
  <c r="BR274" i="129"/>
  <c r="BR318" i="129"/>
  <c r="AS318" i="129"/>
  <c r="AT318" i="129" s="1"/>
  <c r="AU318" i="129" s="1"/>
  <c r="BR334" i="129"/>
  <c r="AS334" i="129"/>
  <c r="AT334" i="129" s="1"/>
  <c r="AU334" i="129" s="1"/>
  <c r="BR433" i="129"/>
  <c r="AS433" i="129"/>
  <c r="AT433" i="129" s="1"/>
  <c r="AU433" i="129" s="1"/>
  <c r="EH447" i="129"/>
  <c r="EI447" i="129" s="1"/>
  <c r="EJ447" i="129" s="1"/>
  <c r="EH530" i="129"/>
  <c r="EI530" i="129" s="1"/>
  <c r="EJ530" i="129" s="1"/>
  <c r="FG530" i="129"/>
  <c r="BR176" i="129"/>
  <c r="AS176" i="129"/>
  <c r="AT176" i="129" s="1"/>
  <c r="AU176" i="129" s="1"/>
  <c r="BR77" i="129"/>
  <c r="AS77" i="129"/>
  <c r="AT77" i="129" s="1"/>
  <c r="AU77" i="129" s="1"/>
  <c r="EH251" i="129"/>
  <c r="EI251" i="129" s="1"/>
  <c r="EJ251" i="129" s="1"/>
  <c r="FG251" i="129"/>
  <c r="BR264" i="129"/>
  <c r="AS264" i="129"/>
  <c r="AT264" i="129" s="1"/>
  <c r="AU264" i="129" s="1"/>
  <c r="GF314" i="129"/>
  <c r="EH19" i="129"/>
  <c r="EI19" i="129" s="1"/>
  <c r="FG19" i="129"/>
  <c r="FG362" i="129"/>
  <c r="EH362" i="129"/>
  <c r="EI362" i="129" s="1"/>
  <c r="EJ362" i="129" s="1"/>
  <c r="EH527" i="129"/>
  <c r="EI527" i="129" s="1"/>
  <c r="EJ527" i="129" s="1"/>
  <c r="FG32" i="129"/>
  <c r="EH32" i="129"/>
  <c r="EI32" i="129" s="1"/>
  <c r="EJ32" i="129" s="1"/>
  <c r="GG321" i="129"/>
  <c r="GH321" i="129" s="1"/>
  <c r="GG274" i="129"/>
  <c r="GH274" i="129" s="1"/>
  <c r="GF351" i="129"/>
  <c r="FH371" i="129"/>
  <c r="BR187" i="129"/>
  <c r="AS187" i="129"/>
  <c r="AT187" i="129" s="1"/>
  <c r="AU187" i="129" s="1"/>
  <c r="GF163" i="129"/>
  <c r="EH391" i="129"/>
  <c r="EI391" i="129" s="1"/>
  <c r="EJ391" i="129" s="1"/>
  <c r="FG391" i="129"/>
  <c r="GF315" i="129"/>
  <c r="BR338" i="129"/>
  <c r="AS338" i="129"/>
  <c r="AT338" i="129" s="1"/>
  <c r="AU338" i="129" s="1"/>
  <c r="BR405" i="129"/>
  <c r="AS405" i="129"/>
  <c r="AT405" i="129" s="1"/>
  <c r="AU405" i="129" s="1"/>
  <c r="BR490" i="129"/>
  <c r="AS490" i="129"/>
  <c r="AT490" i="129" s="1"/>
  <c r="AU490" i="129" s="1"/>
  <c r="CK16" i="129"/>
  <c r="CQ16" i="129" s="1"/>
  <c r="CJ11" i="129"/>
  <c r="CK11" i="129" s="1"/>
  <c r="CQ11" i="129" s="1"/>
  <c r="FH511" i="129"/>
  <c r="FG446" i="129"/>
  <c r="GF379" i="129"/>
  <c r="GG182" i="129"/>
  <c r="GH182" i="129" s="1"/>
  <c r="FG415" i="129"/>
  <c r="EH415" i="129"/>
  <c r="EI415" i="129" s="1"/>
  <c r="EJ415" i="129" s="1"/>
  <c r="BR185" i="129"/>
  <c r="AS185" i="129"/>
  <c r="AT185" i="129" s="1"/>
  <c r="AU185" i="129" s="1"/>
  <c r="FG246" i="129"/>
  <c r="EH246" i="129"/>
  <c r="EI246" i="129" s="1"/>
  <c r="EJ246" i="129" s="1"/>
  <c r="BR400" i="129"/>
  <c r="AS400" i="129"/>
  <c r="AT400" i="129" s="1"/>
  <c r="AU400" i="129" s="1"/>
  <c r="BR509" i="129"/>
  <c r="AS509" i="129"/>
  <c r="AT509" i="129" s="1"/>
  <c r="AU509" i="129" s="1"/>
  <c r="BR202" i="129"/>
  <c r="AS202" i="129"/>
  <c r="AT202" i="129" s="1"/>
  <c r="AU202" i="129" s="1"/>
  <c r="GF113" i="129"/>
  <c r="FH385" i="129"/>
  <c r="FH316" i="129"/>
  <c r="FG39" i="129"/>
  <c r="EH39" i="129"/>
  <c r="EI39" i="129" s="1"/>
  <c r="EJ39" i="129" s="1"/>
  <c r="GF453" i="129"/>
  <c r="FH536" i="129"/>
  <c r="BR164" i="129"/>
  <c r="AS164" i="129"/>
  <c r="AT164" i="129" s="1"/>
  <c r="AU164" i="129" s="1"/>
  <c r="BR91" i="129"/>
  <c r="AS91" i="129"/>
  <c r="AT91" i="129" s="1"/>
  <c r="AU91" i="129" s="1"/>
  <c r="BR51" i="129"/>
  <c r="AS51" i="129"/>
  <c r="AT51" i="129" s="1"/>
  <c r="AU51" i="129" s="1"/>
  <c r="GB34" i="129"/>
  <c r="GA16" i="129"/>
  <c r="EH448" i="129"/>
  <c r="EI448" i="129" s="1"/>
  <c r="EJ448" i="129" s="1"/>
  <c r="FH487" i="129"/>
  <c r="BR54" i="129"/>
  <c r="AS54" i="129"/>
  <c r="AT54" i="129" s="1"/>
  <c r="AU54" i="129" s="1"/>
  <c r="FC27" i="129"/>
  <c r="FB14" i="129"/>
  <c r="FC14" i="129" s="1"/>
  <c r="GG112" i="129"/>
  <c r="GH112" i="129" s="1"/>
  <c r="GG421" i="129"/>
  <c r="GH421" i="129" s="1"/>
  <c r="GG498" i="129"/>
  <c r="GH498" i="129" s="1"/>
  <c r="GG358" i="129"/>
  <c r="GH358" i="129" s="1"/>
  <c r="GF143" i="129"/>
  <c r="BN23" i="129"/>
  <c r="BM17" i="129"/>
  <c r="BN17" i="129" s="1"/>
  <c r="BS17" i="129" s="1"/>
  <c r="BT17" i="129" s="1"/>
  <c r="BM8" i="129"/>
  <c r="FG223" i="129"/>
  <c r="GG454" i="129"/>
  <c r="GH454" i="129" s="1"/>
  <c r="GF59" i="129"/>
  <c r="BR110" i="129"/>
  <c r="AS110" i="129"/>
  <c r="AT110" i="129" s="1"/>
  <c r="AU110" i="129" s="1"/>
  <c r="EH248" i="129"/>
  <c r="EI248" i="129" s="1"/>
  <c r="EJ248" i="129" s="1"/>
  <c r="FG248" i="129"/>
  <c r="EH502" i="129"/>
  <c r="EI502" i="129" s="1"/>
  <c r="EJ502" i="129" s="1"/>
  <c r="EH96" i="129"/>
  <c r="EI96" i="129" s="1"/>
  <c r="EJ96" i="129" s="1"/>
  <c r="FG96" i="129"/>
  <c r="EH259" i="129"/>
  <c r="EI259" i="129" s="1"/>
  <c r="EJ259" i="129" s="1"/>
  <c r="GG380" i="129"/>
  <c r="GH380" i="129" s="1"/>
  <c r="BR488" i="129"/>
  <c r="AS488" i="129"/>
  <c r="AT488" i="129" s="1"/>
  <c r="AU488" i="129" s="1"/>
  <c r="BR471" i="129"/>
  <c r="AS471" i="129"/>
  <c r="AT471" i="129" s="1"/>
  <c r="AU471" i="129" s="1"/>
  <c r="GG53" i="129"/>
  <c r="GH53" i="129" s="1"/>
  <c r="GF444" i="129"/>
  <c r="FH59" i="129"/>
  <c r="GG134" i="129"/>
  <c r="GH134" i="129" s="1"/>
  <c r="EH188" i="129"/>
  <c r="EI188" i="129" s="1"/>
  <c r="EJ188" i="129" s="1"/>
  <c r="FG188" i="129"/>
  <c r="GG246" i="129"/>
  <c r="GH246" i="129" s="1"/>
  <c r="GF387" i="129"/>
  <c r="BR247" i="129"/>
  <c r="AS247" i="129"/>
  <c r="AT247" i="129" s="1"/>
  <c r="AU247" i="129" s="1"/>
  <c r="BR321" i="129"/>
  <c r="AS321" i="129"/>
  <c r="AT321" i="129" s="1"/>
  <c r="AU321" i="129" s="1"/>
  <c r="GF320" i="129"/>
  <c r="EH341" i="129"/>
  <c r="EI341" i="129" s="1"/>
  <c r="EJ341" i="129" s="1"/>
  <c r="FG341" i="129"/>
  <c r="EH416" i="129"/>
  <c r="EI416" i="129" s="1"/>
  <c r="EJ416" i="129" s="1"/>
  <c r="EH506" i="129"/>
  <c r="EI506" i="129" s="1"/>
  <c r="EJ506" i="129" s="1"/>
  <c r="GF114" i="129"/>
  <c r="EH501" i="129"/>
  <c r="EI501" i="129" s="1"/>
  <c r="EJ501" i="129" s="1"/>
  <c r="FG501" i="129"/>
  <c r="BR161" i="129"/>
  <c r="AS161" i="129"/>
  <c r="AT161" i="129" s="1"/>
  <c r="AU161" i="129" s="1"/>
  <c r="EH117" i="129"/>
  <c r="EI117" i="129" s="1"/>
  <c r="EJ117" i="129" s="1"/>
  <c r="FG117" i="129"/>
  <c r="FG121" i="129"/>
  <c r="EH253" i="129"/>
  <c r="EI253" i="129" s="1"/>
  <c r="EJ253" i="129" s="1"/>
  <c r="FG253" i="129"/>
  <c r="BR427" i="129"/>
  <c r="AS427" i="129"/>
  <c r="AT427" i="129" s="1"/>
  <c r="AU427" i="129" s="1"/>
  <c r="FG419" i="129"/>
  <c r="EH419" i="129"/>
  <c r="EI419" i="129" s="1"/>
  <c r="EJ419" i="129" s="1"/>
  <c r="BR408" i="129"/>
  <c r="AS408" i="129"/>
  <c r="AT408" i="129" s="1"/>
  <c r="AU408" i="129" s="1"/>
  <c r="FH143" i="129"/>
  <c r="GF54" i="129"/>
  <c r="GF201" i="129"/>
  <c r="EH167" i="129"/>
  <c r="EI167" i="129" s="1"/>
  <c r="EJ167" i="129" s="1"/>
  <c r="FG167" i="129"/>
  <c r="EH220" i="129"/>
  <c r="EI220" i="129" s="1"/>
  <c r="EJ220" i="129" s="1"/>
  <c r="FG220" i="129"/>
  <c r="GG333" i="129"/>
  <c r="GH333" i="129" s="1"/>
  <c r="EH396" i="129"/>
  <c r="EI396" i="129" s="1"/>
  <c r="EJ396" i="129" s="1"/>
  <c r="FG396" i="129"/>
  <c r="BR482" i="129"/>
  <c r="AS482" i="129"/>
  <c r="AT482" i="129" s="1"/>
  <c r="AU482" i="129" s="1"/>
  <c r="EH496" i="129"/>
  <c r="EI496" i="129" s="1"/>
  <c r="EJ496" i="129" s="1"/>
  <c r="FG496" i="129"/>
  <c r="FH299" i="129"/>
  <c r="FH123" i="129"/>
  <c r="GG244" i="129"/>
  <c r="GH244" i="129" s="1"/>
  <c r="GG299" i="129"/>
  <c r="GH299" i="129" s="1"/>
  <c r="GF377" i="129"/>
  <c r="BR172" i="129"/>
  <c r="AS172" i="129"/>
  <c r="AT172" i="129" s="1"/>
  <c r="AU172" i="129" s="1"/>
  <c r="GF29" i="129"/>
  <c r="FG89" i="129"/>
  <c r="GF352" i="129"/>
  <c r="BR516" i="129"/>
  <c r="AS516" i="129"/>
  <c r="AT516" i="129" s="1"/>
  <c r="AU516" i="129" s="1"/>
  <c r="EH43" i="129"/>
  <c r="EI43" i="129" s="1"/>
  <c r="EJ43" i="129" s="1"/>
  <c r="FG43" i="129"/>
  <c r="FH237" i="129"/>
  <c r="BR40" i="129"/>
  <c r="AS40" i="129"/>
  <c r="AT40" i="129" s="1"/>
  <c r="AU40" i="129" s="1"/>
  <c r="GF18" i="129"/>
  <c r="FH298" i="129"/>
  <c r="FH360" i="129"/>
  <c r="EH492" i="129"/>
  <c r="EI492" i="129" s="1"/>
  <c r="EJ492" i="129" s="1"/>
  <c r="EH484" i="129"/>
  <c r="EI484" i="129" s="1"/>
  <c r="EJ484" i="129" s="1"/>
  <c r="BR31" i="129"/>
  <c r="AS31" i="129"/>
  <c r="AT31" i="129" s="1"/>
  <c r="AU31" i="129" s="1"/>
  <c r="GF227" i="129"/>
  <c r="EH316" i="129"/>
  <c r="EI316" i="129" s="1"/>
  <c r="EJ316" i="129" s="1"/>
  <c r="FG316" i="129"/>
  <c r="GF528" i="129"/>
  <c r="FG300" i="129"/>
  <c r="EH300" i="129"/>
  <c r="EI300" i="129" s="1"/>
  <c r="EJ300" i="129" s="1"/>
  <c r="GF415" i="129"/>
  <c r="GG410" i="129"/>
  <c r="GH410" i="129" s="1"/>
  <c r="GG282" i="129"/>
  <c r="GH282" i="129" s="1"/>
  <c r="GG440" i="129"/>
  <c r="GH440" i="129" s="1"/>
  <c r="FH499" i="129"/>
  <c r="EH399" i="129"/>
  <c r="EI399" i="129" s="1"/>
  <c r="EJ399" i="129" s="1"/>
  <c r="EH291" i="129"/>
  <c r="EI291" i="129" s="1"/>
  <c r="EJ291" i="129" s="1"/>
  <c r="GF496" i="129"/>
  <c r="FC357" i="129"/>
  <c r="FB19" i="129"/>
  <c r="FC19" i="129" s="1"/>
  <c r="FH135" i="129"/>
  <c r="BR100" i="129"/>
  <c r="AS100" i="129"/>
  <c r="AT100" i="129" s="1"/>
  <c r="AU100" i="129" s="1"/>
  <c r="FG371" i="129"/>
  <c r="EH371" i="129"/>
  <c r="EI371" i="129" s="1"/>
  <c r="EJ371" i="129" s="1"/>
  <c r="GF373" i="129"/>
  <c r="GF395" i="129"/>
  <c r="BR536" i="129"/>
  <c r="AS536" i="129"/>
  <c r="AT536" i="129" s="1"/>
  <c r="AU536" i="129" s="1"/>
  <c r="FG497" i="129"/>
  <c r="EH497" i="129"/>
  <c r="EI497" i="129" s="1"/>
  <c r="EJ497" i="129" s="1"/>
  <c r="GG39" i="129"/>
  <c r="GH39" i="129" s="1"/>
  <c r="GG78" i="129"/>
  <c r="GH78" i="129" s="1"/>
  <c r="FG287" i="129"/>
  <c r="EH393" i="129"/>
  <c r="EI393" i="129" s="1"/>
  <c r="EJ393" i="129" s="1"/>
  <c r="FG393" i="129"/>
  <c r="BR371" i="129"/>
  <c r="AS371" i="129"/>
  <c r="AT371" i="129" s="1"/>
  <c r="AU371" i="129" s="1"/>
  <c r="BR466" i="129"/>
  <c r="AS466" i="129"/>
  <c r="AT466" i="129" s="1"/>
  <c r="AU466" i="129" s="1"/>
  <c r="FG513" i="129"/>
  <c r="BR191" i="129"/>
  <c r="AS191" i="129"/>
  <c r="AT191" i="129" s="1"/>
  <c r="AU191" i="129" s="1"/>
  <c r="GF61" i="129"/>
  <c r="BR265" i="129"/>
  <c r="AS265" i="129"/>
  <c r="AT265" i="129" s="1"/>
  <c r="AU265" i="129" s="1"/>
  <c r="GF508" i="129"/>
  <c r="GG535" i="129"/>
  <c r="GH535" i="129" s="1"/>
  <c r="FH507" i="129"/>
  <c r="EC10" i="129" l="1"/>
  <c r="ED10" i="129" s="1"/>
  <c r="ED17" i="129"/>
  <c r="EC11" i="129"/>
  <c r="ED11" i="129" s="1"/>
  <c r="DK16" i="129"/>
  <c r="DJ11" i="129"/>
  <c r="DK11" i="129" s="1"/>
  <c r="DJ10" i="129"/>
  <c r="DK10" i="129" s="1"/>
  <c r="DK14" i="129"/>
  <c r="FH14" i="129" s="1"/>
  <c r="FI14" i="129" s="1"/>
  <c r="FH357" i="129"/>
  <c r="EJ357" i="129"/>
  <c r="GG28" i="129"/>
  <c r="GH28" i="129" s="1"/>
  <c r="FH17" i="129"/>
  <c r="FI17" i="129" s="1"/>
  <c r="GF16" i="129"/>
  <c r="EJ24" i="129"/>
  <c r="EJ28" i="129"/>
  <c r="EJ19" i="129"/>
  <c r="GG34" i="129"/>
  <c r="GH34" i="129" s="1"/>
  <c r="GG19" i="129"/>
  <c r="GH19" i="129" s="1"/>
  <c r="FH19" i="129"/>
  <c r="FI19" i="129" s="1"/>
  <c r="GG357" i="129"/>
  <c r="GH357" i="129" s="1"/>
  <c r="FH34" i="129"/>
  <c r="GG17" i="129"/>
  <c r="GH17" i="129" s="1"/>
  <c r="EJ25" i="129"/>
  <c r="GF11" i="129"/>
  <c r="FH27" i="129"/>
  <c r="EJ34" i="129"/>
  <c r="FH25" i="129"/>
  <c r="EJ14" i="129"/>
  <c r="EJ15" i="129"/>
  <c r="EJ18" i="129"/>
  <c r="BN8" i="129"/>
  <c r="BS23" i="129"/>
  <c r="CM13" i="129"/>
  <c r="CR13" i="129" s="1"/>
  <c r="CS13" i="129" s="1"/>
  <c r="CL10" i="129"/>
  <c r="CM10" i="129" s="1"/>
  <c r="CR10" i="129" s="1"/>
  <c r="CS10" i="129" s="1"/>
  <c r="EJ27" i="129"/>
  <c r="BR8" i="129"/>
  <c r="FG10" i="129"/>
  <c r="EH10" i="129"/>
  <c r="EI10" i="129" s="1"/>
  <c r="EJ17" i="129"/>
  <c r="GF10" i="129"/>
  <c r="GB16" i="129"/>
  <c r="GA11" i="129"/>
  <c r="GB11" i="129" s="1"/>
  <c r="FH23" i="129"/>
  <c r="FH8" i="129" s="1"/>
  <c r="FC8" i="129"/>
  <c r="AS10" i="129"/>
  <c r="AT10" i="129" s="1"/>
  <c r="AU10" i="129" s="1"/>
  <c r="BR10" i="129"/>
  <c r="EH13" i="129"/>
  <c r="EI13" i="129" s="1"/>
  <c r="FG13" i="129"/>
  <c r="GG18" i="129"/>
  <c r="GH18" i="129" s="1"/>
  <c r="CM16" i="129"/>
  <c r="CR16" i="129" s="1"/>
  <c r="CS16" i="129" s="1"/>
  <c r="CL11" i="129"/>
  <c r="CM11" i="129" s="1"/>
  <c r="CR11" i="129" s="1"/>
  <c r="CS11" i="129" s="1"/>
  <c r="GG23" i="129"/>
  <c r="GB8" i="129"/>
  <c r="BR13" i="129"/>
  <c r="AS13" i="129"/>
  <c r="AT13" i="129" s="1"/>
  <c r="AU13" i="129" s="1"/>
  <c r="GG25" i="129"/>
  <c r="GH25" i="129" s="1"/>
  <c r="FF20" i="129"/>
  <c r="FG16" i="129"/>
  <c r="EH16" i="129"/>
  <c r="EI16" i="129" s="1"/>
  <c r="CR23" i="129"/>
  <c r="CM8" i="129"/>
  <c r="FH18" i="129"/>
  <c r="FI18" i="129" s="1"/>
  <c r="FG8" i="129"/>
  <c r="GG15" i="129"/>
  <c r="GH15" i="129" s="1"/>
  <c r="BN16" i="129"/>
  <c r="BS16" i="129" s="1"/>
  <c r="BT16" i="129" s="1"/>
  <c r="BM11" i="129"/>
  <c r="BN11" i="129" s="1"/>
  <c r="BS11" i="129" s="1"/>
  <c r="BT11" i="129" s="1"/>
  <c r="EH11" i="129"/>
  <c r="EI11" i="129" s="1"/>
  <c r="FG11" i="129"/>
  <c r="BN13" i="129"/>
  <c r="BS13" i="129" s="1"/>
  <c r="BT13" i="129" s="1"/>
  <c r="BM10" i="129"/>
  <c r="BN10" i="129" s="1"/>
  <c r="BS10" i="129" s="1"/>
  <c r="BT10" i="129" s="1"/>
  <c r="AS16" i="129"/>
  <c r="AT16" i="129" s="1"/>
  <c r="AU16" i="129" s="1"/>
  <c r="BR16" i="129"/>
  <c r="GF8" i="129"/>
  <c r="EI23" i="129"/>
  <c r="FE20" i="129"/>
  <c r="FH15" i="129"/>
  <c r="FI15" i="129" s="1"/>
  <c r="BR11" i="129"/>
  <c r="AS11" i="129"/>
  <c r="AT11" i="129" s="1"/>
  <c r="AU11" i="129" s="1"/>
  <c r="FC13" i="129"/>
  <c r="FB10" i="129"/>
  <c r="FC10" i="129" s="1"/>
  <c r="GB13" i="129"/>
  <c r="GA10" i="129"/>
  <c r="GB10" i="129" s="1"/>
  <c r="GG27" i="129"/>
  <c r="GH27" i="129" s="1"/>
  <c r="FH28" i="129"/>
  <c r="FB11" i="129"/>
  <c r="FC11" i="129" s="1"/>
  <c r="FC16" i="129"/>
  <c r="FH24" i="129"/>
  <c r="AT23" i="129"/>
  <c r="GG24" i="129"/>
  <c r="GH24" i="129" s="1"/>
  <c r="FG20" i="129"/>
  <c r="O55" i="111"/>
  <c r="GG14" i="129" l="1"/>
  <c r="GH14" i="129" s="1"/>
  <c r="FH16" i="129"/>
  <c r="FI16" i="129" s="1"/>
  <c r="FH11" i="129"/>
  <c r="FI11" i="129" s="1"/>
  <c r="EJ16" i="129"/>
  <c r="FH20" i="129"/>
  <c r="FI20" i="129" s="1"/>
  <c r="EJ23" i="129"/>
  <c r="GH23" i="129"/>
  <c r="GH8" i="129" s="1"/>
  <c r="GG8" i="129"/>
  <c r="BT23" i="129"/>
  <c r="BT8" i="129" s="1"/>
  <c r="BS8" i="129"/>
  <c r="FH10" i="129"/>
  <c r="FI10" i="129" s="1"/>
  <c r="GG11" i="129"/>
  <c r="GH11" i="129" s="1"/>
  <c r="AU23" i="129"/>
  <c r="FH13" i="129"/>
  <c r="FI13" i="129" s="1"/>
  <c r="GG16" i="129"/>
  <c r="GH16" i="129" s="1"/>
  <c r="EJ10" i="129"/>
  <c r="CS23" i="129"/>
  <c r="CR8" i="129"/>
  <c r="EJ13" i="129"/>
  <c r="GG10" i="129"/>
  <c r="GH10" i="129" s="1"/>
  <c r="GG13" i="129"/>
  <c r="GH13" i="129" s="1"/>
  <c r="EJ11" i="129"/>
  <c r="O120" i="111"/>
  <c r="CS8" i="129" l="1"/>
  <c r="FI23" i="129"/>
  <c r="FI8" i="129" s="1"/>
  <c r="I55" i="111" l="1"/>
  <c r="I120" i="111" l="1"/>
  <c r="O57" i="111"/>
  <c r="O122" i="111" l="1"/>
  <c r="O58" i="111"/>
  <c r="O123" i="111" l="1"/>
  <c r="G43" i="111" l="1"/>
  <c r="M43" i="111"/>
  <c r="G45" i="111" l="1"/>
  <c r="G46" i="111" s="1"/>
  <c r="M45" i="111"/>
  <c r="M46" i="111" s="1"/>
  <c r="K42" i="111" l="1"/>
  <c r="K43" i="111" s="1"/>
  <c r="I43" i="111"/>
  <c r="I45" i="111"/>
  <c r="I46" i="111" s="1"/>
  <c r="I106" i="111"/>
  <c r="O45" i="111"/>
  <c r="Q42" i="111"/>
  <c r="Q43" i="111" s="1"/>
  <c r="O43" i="111"/>
  <c r="O106" i="111"/>
  <c r="I47" i="111" l="1"/>
  <c r="I48" i="111" s="1"/>
  <c r="I63" i="111"/>
  <c r="I108" i="111"/>
  <c r="O46" i="111"/>
  <c r="O108" i="111"/>
  <c r="O47" i="111"/>
  <c r="O48" i="111" s="1"/>
  <c r="O63" i="111"/>
  <c r="B1" i="23"/>
  <c r="C1" i="23"/>
  <c r="D1" i="23"/>
  <c r="E1" i="23"/>
  <c r="F1" i="23"/>
  <c r="G1" i="23"/>
  <c r="H1" i="23"/>
  <c r="I1" i="23"/>
  <c r="J1" i="23"/>
  <c r="K1" i="23"/>
  <c r="L1" i="23"/>
  <c r="M1" i="23"/>
  <c r="N1" i="23"/>
  <c r="O1" i="23"/>
  <c r="P1" i="23"/>
  <c r="Q1" i="23"/>
  <c r="R1" i="23"/>
  <c r="T1" i="23"/>
  <c r="U1" i="23"/>
  <c r="V1" i="23"/>
  <c r="W1" i="23"/>
  <c r="X1" i="23"/>
  <c r="Y1" i="23"/>
  <c r="Z1" i="23"/>
  <c r="AA1" i="23"/>
  <c r="AB1" i="23"/>
  <c r="AC1" i="23"/>
  <c r="AD1" i="23"/>
  <c r="AE1" i="23"/>
  <c r="AF1" i="23"/>
  <c r="AG1" i="23"/>
  <c r="AH1" i="23"/>
  <c r="AI1" i="23"/>
  <c r="AJ1" i="23"/>
  <c r="AK1" i="23"/>
  <c r="A1" i="23"/>
  <c r="A1" i="87"/>
  <c r="B1" i="87"/>
  <c r="C1" i="87"/>
  <c r="D1" i="87"/>
  <c r="E1" i="87"/>
  <c r="F1" i="87"/>
  <c r="G1" i="87"/>
  <c r="H1" i="87"/>
  <c r="I1" i="87"/>
  <c r="J1" i="87"/>
  <c r="K1" i="87"/>
  <c r="L1" i="87"/>
  <c r="M1" i="87"/>
  <c r="N1" i="87"/>
  <c r="O1" i="87"/>
  <c r="P1" i="87"/>
  <c r="Q1" i="87"/>
  <c r="R1" i="87"/>
  <c r="T1" i="87"/>
  <c r="U1" i="87"/>
  <c r="V1" i="87"/>
  <c r="W1" i="87"/>
  <c r="X1" i="87"/>
  <c r="Y1" i="87"/>
  <c r="Z1" i="87"/>
  <c r="AA1" i="87"/>
  <c r="AB1" i="87"/>
  <c r="AC1" i="87"/>
  <c r="AD1" i="87"/>
  <c r="AE1" i="87"/>
  <c r="AF1" i="87"/>
  <c r="AG1" i="87"/>
  <c r="AH1" i="87"/>
  <c r="AI1" i="87"/>
  <c r="AJ1" i="87"/>
  <c r="AK1" i="87"/>
  <c r="B1" i="86"/>
  <c r="C1" i="86"/>
  <c r="D1" i="86"/>
  <c r="E1" i="86"/>
  <c r="F1" i="86"/>
  <c r="G1" i="86"/>
  <c r="H1" i="86"/>
  <c r="I1" i="86"/>
  <c r="J1" i="86"/>
  <c r="K1" i="86"/>
  <c r="L1" i="86"/>
  <c r="M1" i="86"/>
  <c r="N1" i="86"/>
  <c r="O1" i="86"/>
  <c r="P1" i="86"/>
  <c r="Q1" i="86"/>
  <c r="R1" i="86"/>
  <c r="T1" i="86"/>
  <c r="U1" i="86"/>
  <c r="V1" i="86"/>
  <c r="W1" i="86"/>
  <c r="X1" i="86"/>
  <c r="Y1" i="86"/>
  <c r="Z1" i="86"/>
  <c r="AA1" i="86"/>
  <c r="AB1" i="86"/>
  <c r="AC1" i="86"/>
  <c r="AD1" i="86"/>
  <c r="AE1" i="86"/>
  <c r="AF1" i="86"/>
  <c r="AG1" i="86"/>
  <c r="AH1" i="86"/>
  <c r="AI1" i="86"/>
  <c r="AJ1" i="86"/>
  <c r="AK1" i="86"/>
  <c r="A1" i="86"/>
  <c r="E29" i="111"/>
  <c r="E10" i="111"/>
  <c r="E16" i="111"/>
  <c r="E21" i="111"/>
  <c r="E22" i="111"/>
  <c r="E18" i="111"/>
  <c r="E23" i="111"/>
  <c r="E25" i="111"/>
  <c r="E24" i="111"/>
  <c r="E26" i="111"/>
  <c r="E17" i="111"/>
  <c r="E27" i="111"/>
  <c r="E31" i="111"/>
  <c r="E19" i="111"/>
  <c r="E88" i="111" l="1"/>
  <c r="E83" i="111"/>
  <c r="M28" i="111"/>
  <c r="M26" i="111"/>
  <c r="M13" i="111"/>
  <c r="M19" i="111"/>
  <c r="M25" i="111"/>
  <c r="M10" i="111"/>
  <c r="M32" i="111"/>
  <c r="M23" i="111"/>
  <c r="M18" i="111"/>
  <c r="M30" i="111"/>
  <c r="M22" i="111"/>
  <c r="M31" i="111"/>
  <c r="M33" i="111"/>
  <c r="M27" i="111"/>
  <c r="M21" i="111"/>
  <c r="M24" i="111"/>
  <c r="M20" i="111"/>
  <c r="M17" i="111"/>
  <c r="M16" i="111"/>
  <c r="G26" i="111"/>
  <c r="G13" i="111"/>
  <c r="G32" i="111"/>
  <c r="G28" i="111"/>
  <c r="G19" i="111"/>
  <c r="G24" i="111"/>
  <c r="G23" i="111"/>
  <c r="G25" i="111"/>
  <c r="G10" i="111"/>
  <c r="F6" i="86"/>
  <c r="G18" i="111"/>
  <c r="G30" i="111"/>
  <c r="G22" i="111"/>
  <c r="G33" i="111"/>
  <c r="G21" i="111"/>
  <c r="G31" i="111"/>
  <c r="G27" i="111"/>
  <c r="G20" i="111"/>
  <c r="G17" i="111"/>
  <c r="G16" i="111"/>
  <c r="E32" i="111"/>
  <c r="E96" i="111" s="1"/>
  <c r="E30" i="111"/>
  <c r="E94" i="111" s="1"/>
  <c r="E20" i="111"/>
  <c r="E84" i="111" s="1"/>
  <c r="E28" i="111"/>
  <c r="E92" i="111" s="1"/>
  <c r="E89" i="111"/>
  <c r="E87" i="111"/>
  <c r="E93" i="111"/>
  <c r="E95" i="111"/>
  <c r="E82" i="111"/>
  <c r="E86" i="111"/>
  <c r="E91" i="111"/>
  <c r="E85" i="111"/>
  <c r="E81" i="111"/>
  <c r="E80" i="111"/>
  <c r="E90" i="111"/>
  <c r="E14" i="111"/>
  <c r="E78" i="111" s="1"/>
  <c r="E77" i="111"/>
  <c r="E74" i="111"/>
  <c r="E106" i="111"/>
  <c r="E108" i="111" s="1"/>
  <c r="I110" i="111" s="1"/>
  <c r="I111" i="111" s="1"/>
  <c r="E118" i="111"/>
  <c r="E117" i="111"/>
  <c r="E119" i="111"/>
  <c r="E79" i="111"/>
  <c r="I128" i="111"/>
  <c r="O110" i="111"/>
  <c r="O111" i="111" s="1"/>
  <c r="O128" i="111"/>
  <c r="O65" i="111"/>
  <c r="Q16" i="111" l="1"/>
  <c r="M80" i="111"/>
  <c r="Q80" i="111" s="1"/>
  <c r="Q21" i="111"/>
  <c r="M85" i="111"/>
  <c r="Q85" i="111" s="1"/>
  <c r="Q22" i="111"/>
  <c r="M86" i="111"/>
  <c r="Q86" i="111" s="1"/>
  <c r="Q32" i="111"/>
  <c r="M96" i="111"/>
  <c r="Q96" i="111" s="1"/>
  <c r="M83" i="111"/>
  <c r="Q83" i="111" s="1"/>
  <c r="Q19" i="111"/>
  <c r="M81" i="111"/>
  <c r="Q81" i="111" s="1"/>
  <c r="Q17" i="111"/>
  <c r="Q27" i="111"/>
  <c r="M91" i="111"/>
  <c r="Q91" i="111" s="1"/>
  <c r="Q30" i="111"/>
  <c r="M94" i="111"/>
  <c r="Q94" i="111" s="1"/>
  <c r="M117" i="111"/>
  <c r="Q117" i="111" s="1"/>
  <c r="M93" i="111"/>
  <c r="Q93" i="111" s="1"/>
  <c r="M118" i="111"/>
  <c r="Q118" i="111" s="1"/>
  <c r="M119" i="111"/>
  <c r="Q119" i="111" s="1"/>
  <c r="M79" i="111"/>
  <c r="Q79" i="111" s="1"/>
  <c r="M74" i="111"/>
  <c r="M106" i="111"/>
  <c r="Q13" i="111"/>
  <c r="M14" i="111"/>
  <c r="M77" i="111"/>
  <c r="M84" i="111"/>
  <c r="Q84" i="111" s="1"/>
  <c r="Q20" i="111"/>
  <c r="O37" i="111"/>
  <c r="O38" i="111" s="1"/>
  <c r="Q33" i="111"/>
  <c r="M82" i="111"/>
  <c r="Q82" i="111" s="1"/>
  <c r="Q18" i="111"/>
  <c r="Q25" i="111"/>
  <c r="M89" i="111"/>
  <c r="Q89" i="111" s="1"/>
  <c r="M90" i="111"/>
  <c r="Q90" i="111" s="1"/>
  <c r="Q26" i="111"/>
  <c r="M88" i="111"/>
  <c r="Q88" i="111" s="1"/>
  <c r="Q24" i="111"/>
  <c r="Q31" i="111"/>
  <c r="M95" i="111"/>
  <c r="Q95" i="111" s="1"/>
  <c r="M87" i="111"/>
  <c r="Q87" i="111" s="1"/>
  <c r="Q23" i="111"/>
  <c r="Q55" i="111"/>
  <c r="M55" i="111"/>
  <c r="Q28" i="111"/>
  <c r="M92" i="111"/>
  <c r="Q92" i="111" s="1"/>
  <c r="K55" i="111"/>
  <c r="G55" i="111"/>
  <c r="G92" i="111"/>
  <c r="K92" i="111" s="1"/>
  <c r="K28" i="111"/>
  <c r="K17" i="111"/>
  <c r="G81" i="111"/>
  <c r="K81" i="111" s="1"/>
  <c r="K21" i="111"/>
  <c r="G85" i="111"/>
  <c r="K85" i="111" s="1"/>
  <c r="K18" i="111"/>
  <c r="G82" i="111"/>
  <c r="K82" i="111" s="1"/>
  <c r="K23" i="111"/>
  <c r="G87" i="111"/>
  <c r="K87" i="111" s="1"/>
  <c r="K32" i="111"/>
  <c r="G96" i="111"/>
  <c r="K96" i="111" s="1"/>
  <c r="G84" i="111"/>
  <c r="K84" i="111" s="1"/>
  <c r="K20" i="111"/>
  <c r="I37" i="111"/>
  <c r="I38" i="111" s="1"/>
  <c r="M35" i="111"/>
  <c r="M36" i="111" s="1"/>
  <c r="K33" i="111"/>
  <c r="G74" i="111"/>
  <c r="G93" i="111"/>
  <c r="K93" i="111" s="1"/>
  <c r="G119" i="111"/>
  <c r="K119" i="111" s="1"/>
  <c r="G117" i="111"/>
  <c r="K117" i="111" s="1"/>
  <c r="G79" i="111"/>
  <c r="K79" i="111" s="1"/>
  <c r="G118" i="111"/>
  <c r="K118" i="111" s="1"/>
  <c r="G106" i="111"/>
  <c r="K24" i="111"/>
  <c r="G88" i="111"/>
  <c r="K88" i="111" s="1"/>
  <c r="K13" i="111"/>
  <c r="G14" i="111"/>
  <c r="G77" i="111"/>
  <c r="G91" i="111"/>
  <c r="K91" i="111" s="1"/>
  <c r="K27" i="111"/>
  <c r="K22" i="111"/>
  <c r="G86" i="111"/>
  <c r="K86" i="111" s="1"/>
  <c r="G89" i="111"/>
  <c r="K89" i="111" s="1"/>
  <c r="K25" i="111"/>
  <c r="K19" i="111"/>
  <c r="G83" i="111"/>
  <c r="K83" i="111" s="1"/>
  <c r="G90" i="111"/>
  <c r="K90" i="111" s="1"/>
  <c r="K26" i="111"/>
  <c r="K16" i="111"/>
  <c r="G80" i="111"/>
  <c r="K80" i="111" s="1"/>
  <c r="K31" i="111"/>
  <c r="G95" i="111"/>
  <c r="K95" i="111" s="1"/>
  <c r="K30" i="111"/>
  <c r="G94" i="111"/>
  <c r="K94" i="111" s="1"/>
  <c r="E55" i="111"/>
  <c r="I35" i="111"/>
  <c r="G35" i="111"/>
  <c r="G36" i="111" s="1"/>
  <c r="E120" i="111"/>
  <c r="I122" i="111" s="1"/>
  <c r="E97" i="111"/>
  <c r="O66" i="111"/>
  <c r="O130" i="111"/>
  <c r="E63" i="111" l="1"/>
  <c r="I65" i="111" s="1"/>
  <c r="G63" i="111"/>
  <c r="I67" i="111" s="1"/>
  <c r="I68" i="111" s="1"/>
  <c r="I57" i="111"/>
  <c r="I58" i="111" s="1"/>
  <c r="O59" i="111"/>
  <c r="O60" i="111" s="1"/>
  <c r="M120" i="111"/>
  <c r="Q120" i="111"/>
  <c r="Q77" i="111"/>
  <c r="M78" i="111"/>
  <c r="Q78" i="111" s="1"/>
  <c r="Q14" i="111"/>
  <c r="M63" i="111"/>
  <c r="M108" i="111"/>
  <c r="Q106" i="111"/>
  <c r="G57" i="111"/>
  <c r="G58" i="111" s="1"/>
  <c r="G108" i="111"/>
  <c r="K106" i="111"/>
  <c r="G120" i="111"/>
  <c r="G122" i="111" s="1"/>
  <c r="G123" i="111" s="1"/>
  <c r="K120" i="111"/>
  <c r="K77" i="111"/>
  <c r="G78" i="111"/>
  <c r="K78" i="111" s="1"/>
  <c r="K14" i="111"/>
  <c r="M57" i="111"/>
  <c r="M58" i="111" s="1"/>
  <c r="I59" i="111"/>
  <c r="I60" i="111" s="1"/>
  <c r="I36" i="111"/>
  <c r="E128" i="111"/>
  <c r="I130" i="111" s="1"/>
  <c r="I99" i="111"/>
  <c r="I123" i="111"/>
  <c r="O131" i="111"/>
  <c r="K63" i="111" l="1"/>
  <c r="M65" i="111"/>
  <c r="M66" i="111" s="1"/>
  <c r="G65" i="111"/>
  <c r="G66" i="111" s="1"/>
  <c r="Q97" i="111"/>
  <c r="M97" i="111"/>
  <c r="O124" i="111"/>
  <c r="O125" i="111" s="1"/>
  <c r="Q108" i="111"/>
  <c r="O112" i="111"/>
  <c r="O113" i="111" s="1"/>
  <c r="O67" i="111"/>
  <c r="O68" i="111" s="1"/>
  <c r="Q63" i="111"/>
  <c r="G97" i="111"/>
  <c r="G99" i="111" s="1"/>
  <c r="G100" i="111" s="1"/>
  <c r="M122" i="111"/>
  <c r="M123" i="111" s="1"/>
  <c r="I124" i="111"/>
  <c r="I125" i="111" s="1"/>
  <c r="M110" i="111"/>
  <c r="M111" i="111" s="1"/>
  <c r="K108" i="111"/>
  <c r="I112" i="111"/>
  <c r="I113" i="111" s="1"/>
  <c r="G110" i="111"/>
  <c r="G111" i="111" s="1"/>
  <c r="I100" i="111"/>
  <c r="I131" i="111"/>
  <c r="I66" i="111"/>
  <c r="O101" i="111" l="1"/>
  <c r="O102" i="111" s="1"/>
  <c r="M128" i="111"/>
  <c r="G128" i="111"/>
  <c r="I101" i="111"/>
  <c r="I102" i="111" s="1"/>
  <c r="K97" i="111"/>
  <c r="M99" i="111"/>
  <c r="M100" i="111" s="1"/>
  <c r="Q128" i="111" l="1"/>
  <c r="O132" i="111"/>
  <c r="O133" i="111" s="1"/>
  <c r="G130" i="111"/>
  <c r="G131" i="111" s="1"/>
  <c r="I132" i="111"/>
  <c r="I133" i="111" s="1"/>
  <c r="K128" i="111"/>
  <c r="M130" i="111"/>
  <c r="M131" i="111" s="1"/>
</calcChain>
</file>

<file path=xl/comments1.xml><?xml version="1.0" encoding="utf-8"?>
<comments xmlns="http://schemas.openxmlformats.org/spreadsheetml/2006/main">
  <authors>
    <author>BOBP</author>
  </authors>
  <commentList>
    <comment ref="B94" authorId="0" shapeId="0">
      <text>
        <r>
          <rPr>
            <sz val="10"/>
            <color indexed="81"/>
            <rFont val="Tahoma"/>
            <family val="2"/>
          </rPr>
          <t>For FY 2002, includes old transition, supplemental, and assurance of mastery (AOM).
For FY 2004 and later, includes new transition.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<sst xmlns="http://schemas.openxmlformats.org/spreadsheetml/2006/main" count="11349" uniqueCount="3541">
  <si>
    <t>DIST</t>
  </si>
  <si>
    <t>TYPE</t>
  </si>
  <si>
    <t>NAME</t>
  </si>
  <si>
    <t>MINNESOTA STATE ACADEMIES</t>
  </si>
  <si>
    <t>WATERVILLE-ELYSIAN-MORRISTOWN</t>
  </si>
  <si>
    <t>YELLOW MEDICINE EAST</t>
  </si>
  <si>
    <t>FILLMORE CENTRAL</t>
  </si>
  <si>
    <t>WEST CENTRAL AREA</t>
  </si>
  <si>
    <t>G.F.W.</t>
  </si>
  <si>
    <t>A.C.G.C.</t>
  </si>
  <si>
    <t>BIRD ISLAND-OLIVIA-LAKE LILLIAN</t>
  </si>
  <si>
    <t>HOWARD LAKE-WAVERLY-WINSTED</t>
  </si>
  <si>
    <t>MORRIS AREA PUBLIC SCHOOLS</t>
  </si>
  <si>
    <t>CLINTON-GRACEVILLE-BEARDSLEY</t>
  </si>
  <si>
    <t>PLAINVIEW-ELGIN-MILLVILLE</t>
  </si>
  <si>
    <t>ROUND LAKE-BREWSTER PUBLIC SCHOOLS</t>
  </si>
  <si>
    <t>BRANDON-EVANSVILLE PUBLIC SCHOOLS</t>
  </si>
  <si>
    <t>NEW REFERENDUM GROWTH</t>
  </si>
  <si>
    <t>MDE DST EST (FUDGE)</t>
  </si>
  <si>
    <t>CITY ACADEMY</t>
  </si>
  <si>
    <t>BLUFFVIEW MONTESSORI</t>
  </si>
  <si>
    <t>NEW HEIGHTS SCHOOL, INC.</t>
  </si>
  <si>
    <t>MINNESOTA NEW COUNTRY SCHOOL</t>
  </si>
  <si>
    <t>PACT CHARTER SCHOOL</t>
  </si>
  <si>
    <t>COMMUNITY OF PEACE ACADEMY</t>
  </si>
  <si>
    <t>WORLD LEARNER CHARTER SCHOOL</t>
  </si>
  <si>
    <t>ACHIEVE LANGUAGE ACADEMY</t>
  </si>
  <si>
    <t>DULUTH PUBLIC SCHOOLS ACADEMY</t>
  </si>
  <si>
    <t>CYBER VILLAGE ACADEMY</t>
  </si>
  <si>
    <t>E.C.H.O. CHARTER SCHOOL</t>
  </si>
  <si>
    <t>HIGHER GROUND ACADEMY</t>
  </si>
  <si>
    <t>FACE TO FACE ACADEMY</t>
  </si>
  <si>
    <t>SOJOURNER TRUTH ACADEMY</t>
  </si>
  <si>
    <t>HIGH SCHOOL FOR RECORDING ARTS</t>
  </si>
  <si>
    <t>NORTH LAKES ACADEMY</t>
  </si>
  <si>
    <t>LACRESCENT MONTESSORI ACADEMY</t>
  </si>
  <si>
    <t>NERSTRAND CHARTER SCHOOL</t>
  </si>
  <si>
    <t>EL COLEGIO CHARTER SCHOOL</t>
  </si>
  <si>
    <t>RIVERBEND ACADEMY</t>
  </si>
  <si>
    <t>AURORA CHARTER SCHOOL</t>
  </si>
  <si>
    <t>EXCELL ACADEMY CHARTER</t>
  </si>
  <si>
    <t>HOPE COMMUNITY ACADEMY</t>
  </si>
  <si>
    <t>AVALON SCHOOL</t>
  </si>
  <si>
    <t>PILLAGER AREA CHARTER SCHOOL</t>
  </si>
  <si>
    <t>BLUESKY CHARTER SCHOOL</t>
  </si>
  <si>
    <t>RIDGEWAY COMMUNITY SCHOOL</t>
  </si>
  <si>
    <t>NORTH SHORE COMMUNITY SCHOOL</t>
  </si>
  <si>
    <t>SAGE ACADEMY CHARTER SCHOOL</t>
  </si>
  <si>
    <t>URBAN ACADEMY CHARTER SCHOOL</t>
  </si>
  <si>
    <t>NEW CITY SCHOOL</t>
  </si>
  <si>
    <t>PRAIRIE CREEK COMMUNITY SCHOOL</t>
  </si>
  <si>
    <t>WATERSHED HIGH SCHOOL</t>
  </si>
  <si>
    <t>PARTNERSHIP ACADEMY, INC.</t>
  </si>
  <si>
    <t>NOVA CLASSICAL ACADEMY</t>
  </si>
  <si>
    <t>GREAT EXPECTATIONS</t>
  </si>
  <si>
    <t>MINNESOTA INTERNSHIP CENTER</t>
  </si>
  <si>
    <t>GREAT RIVER SCHOOL</t>
  </si>
  <si>
    <t>TREKNORTH HIGH SCHOOL</t>
  </si>
  <si>
    <t>VOYAGEURS EXPEDITIONARY</t>
  </si>
  <si>
    <t>FRASER ACADEMY</t>
  </si>
  <si>
    <t>KALEIDOSCOPE CHARTER SCHOOL</t>
  </si>
  <si>
    <t>ST. CROIX PREPARATORY ACADEMY</t>
  </si>
  <si>
    <t>BEACON ACADEMY</t>
  </si>
  <si>
    <t>PRAIRIE SEEDS ACADEMY</t>
  </si>
  <si>
    <t>TEAM ACADEMY</t>
  </si>
  <si>
    <t>TWIN CITIES ACADEMY HIGH SCHOOL</t>
  </si>
  <si>
    <t>MILROY AREA CHARTER SCHOOL</t>
  </si>
  <si>
    <t>LOVEWORKS ACADEMY FOR ARTS</t>
  </si>
  <si>
    <t>YINGHUA ACADEMY</t>
  </si>
  <si>
    <t>PAIDEIA ACADEMY CHARTER SCHOOL</t>
  </si>
  <si>
    <t>STRIDE ACADEMY CHARTER SCHOOL</t>
  </si>
  <si>
    <t>GREEN ISLE COMMUNITY SCHOOL</t>
  </si>
  <si>
    <t>BIRCH GROVE COMMUNITY SCHOOL</t>
  </si>
  <si>
    <t>MINNESOTA ONLINE HIGH SCHOOL</t>
  </si>
  <si>
    <t>EDVISIONS OFF CAMPUS SCHOOL</t>
  </si>
  <si>
    <t>DUGSI ACADEMY</t>
  </si>
  <si>
    <t>SEVEN HILLS CLASSICAL ACADEMY</t>
  </si>
  <si>
    <t>SPECTRUM HIGH SCHOOL</t>
  </si>
  <si>
    <t>NEW DISCOVERIES MONTESSORI ACADEMY</t>
  </si>
  <si>
    <t>SOUTHSIDE FAMILY CHARTER SCHOOL</t>
  </si>
  <si>
    <t>LEARNING FOR LEADERSHIP CHARTER</t>
  </si>
  <si>
    <t>LAURA JEFFREY ACADEMY CHARTER</t>
  </si>
  <si>
    <t>INTERNATIONAL SPANISH LANGUAGE ACAD</t>
  </si>
  <si>
    <t>GLACIAL HILLS ELEMENTARY</t>
  </si>
  <si>
    <t>NOBLE ACADEMY</t>
  </si>
  <si>
    <t>CLARKFIELD CHARTER SCHOOL</t>
  </si>
  <si>
    <t>MINISINAAKWAANG LEADERSHIP ACADEMY</t>
  </si>
  <si>
    <t>LINCOLN INTERNATIONAL SCHOOL</t>
  </si>
  <si>
    <t>COMMUNITY SCHOOL OF EXCELLENCE</t>
  </si>
  <si>
    <t>LIONSGATE ACADEMY</t>
  </si>
  <si>
    <t>ASPEN ACADEMY</t>
  </si>
  <si>
    <t>DAVINCI ACADEMY</t>
  </si>
  <si>
    <t>GLOBAL ACADEMY</t>
  </si>
  <si>
    <t>COLOGNE ACADEMY</t>
  </si>
  <si>
    <t>BRIGHT WATER ELEMENTARY</t>
  </si>
  <si>
    <t>RIVERS EDGE ACADEMY</t>
  </si>
  <si>
    <t>KIPP MINNESOTA CHARTER SCHOOL</t>
  </si>
  <si>
    <t>BEST ACADEMY</t>
  </si>
  <si>
    <t>CANNON RIVER STEM SCHOOL</t>
  </si>
  <si>
    <t>DISCOVERY WOODS MONTESSORI SCHOOL</t>
  </si>
  <si>
    <t>CORNERSTONE MONTESSORI ELEMENTARY</t>
  </si>
  <si>
    <t>MINNEAPOLIS COLLEGE PREPARATORY</t>
  </si>
  <si>
    <t>ROCHESTER STEM ACADEMY</t>
  </si>
  <si>
    <t>HENNEPIN ELEMENTARY SCHOOL</t>
  </si>
  <si>
    <t>VERMILION COUNTRY SCHOOL</t>
  </si>
  <si>
    <t>NASHA SHKOLA CHARTER SCHOOL</t>
  </si>
  <si>
    <t>UPPER MISSISSIPPI ACADEMY</t>
  </si>
  <si>
    <t>PRODEO ACADEMY</t>
  </si>
  <si>
    <t>SEJONG ACADEMY OF MINNESOTA</t>
  </si>
  <si>
    <t>TECHNICAL ACADEMIES OF MINNESOTA</t>
  </si>
  <si>
    <t>VENTURE ACADEMY</t>
  </si>
  <si>
    <t>NORTHEAST COLLEGE PREP</t>
  </si>
  <si>
    <t>DISCOVERY CHARTER SCHOOL</t>
  </si>
  <si>
    <t>SAINT CLOUD MATH AND SCIENCE ACADEM</t>
  </si>
  <si>
    <t>STAR OF THE NORTH ACADEMY CHARTER S</t>
  </si>
  <si>
    <t>UNIVERSAL ACADEMY CHARTER SCHOOL</t>
  </si>
  <si>
    <t>BDOTE LEARNING CENTER</t>
  </si>
  <si>
    <t>ART AND SCIENCE ACADEMY</t>
  </si>
  <si>
    <t>WOODBURY LEADERSHIP ACADEMY</t>
  </si>
  <si>
    <t>MN EARLY LEARNING ACADEMY</t>
  </si>
  <si>
    <t>MINNESOTA MATH AND SCIENCE ACADEMY</t>
  </si>
  <si>
    <t>SUMMIT CHARTER SCHOOL</t>
  </si>
  <si>
    <t>LEVEL UP ACADEMY</t>
  </si>
  <si>
    <t>FLEX ACADEMY</t>
  </si>
  <si>
    <t>ROCHESTER BEACON ACADEMY</t>
  </si>
  <si>
    <t>TESFA INTERNATIONAL SCHOOL</t>
  </si>
  <si>
    <t>North Metro Flex Academy</t>
  </si>
  <si>
    <t>T.R.U.T.H. Preparatory Academy Char</t>
  </si>
  <si>
    <t>Sankofa Underground North Academy</t>
  </si>
  <si>
    <t>Athlos Academy of Saint Cloud</t>
  </si>
  <si>
    <t>MDE CHT EST (FUDGE)</t>
  </si>
  <si>
    <t>COOPERATIVE &amp; INTERMED DISTRICTS</t>
  </si>
  <si>
    <t>Totals</t>
  </si>
  <si>
    <t>Aitkin</t>
  </si>
  <si>
    <t>Minneapolis</t>
  </si>
  <si>
    <t>Hill City</t>
  </si>
  <si>
    <t>Mcgregor</t>
  </si>
  <si>
    <t>South St. Paul</t>
  </si>
  <si>
    <t>Anoka-Hennepin</t>
  </si>
  <si>
    <t>Centennial</t>
  </si>
  <si>
    <t>Columbia Heights</t>
  </si>
  <si>
    <t>Fridley</t>
  </si>
  <si>
    <t>St. Francis</t>
  </si>
  <si>
    <t>Spring Lake Park</t>
  </si>
  <si>
    <t>Detroit Lakes</t>
  </si>
  <si>
    <t>Pine Point</t>
  </si>
  <si>
    <t>Bemidji</t>
  </si>
  <si>
    <t>Blackduck</t>
  </si>
  <si>
    <t>Kelliher</t>
  </si>
  <si>
    <t>Red Lake</t>
  </si>
  <si>
    <t>Foley</t>
  </si>
  <si>
    <t>St. Clair</t>
  </si>
  <si>
    <t>Mankato</t>
  </si>
  <si>
    <t>Comfrey</t>
  </si>
  <si>
    <t>Sleepy Eye</t>
  </si>
  <si>
    <t>Springfield</t>
  </si>
  <si>
    <t>New Ulm</t>
  </si>
  <si>
    <t>Barnum</t>
  </si>
  <si>
    <t>Carlton</t>
  </si>
  <si>
    <t>Cloquet</t>
  </si>
  <si>
    <t>Moose Lake</t>
  </si>
  <si>
    <t>Esko</t>
  </si>
  <si>
    <t>Wrenshall</t>
  </si>
  <si>
    <t>Waconia</t>
  </si>
  <si>
    <t>Watertown-Mayer</t>
  </si>
  <si>
    <t>Pillager</t>
  </si>
  <si>
    <t>Montevideo</t>
  </si>
  <si>
    <t>North Branch</t>
  </si>
  <si>
    <t>Rush City</t>
  </si>
  <si>
    <t>Barnesville</t>
  </si>
  <si>
    <t>Hawley</t>
  </si>
  <si>
    <t>Moorhead</t>
  </si>
  <si>
    <t>Minnesota State Academies</t>
  </si>
  <si>
    <t>Bagley</t>
  </si>
  <si>
    <t>Cook County</t>
  </si>
  <si>
    <t>Mountain Lake</t>
  </si>
  <si>
    <t>Windom</t>
  </si>
  <si>
    <t>Brainerd</t>
  </si>
  <si>
    <t>Pequot Lakes</t>
  </si>
  <si>
    <t>Burnsville</t>
  </si>
  <si>
    <t>Farmington</t>
  </si>
  <si>
    <t>Lakeville</t>
  </si>
  <si>
    <t>Randolph</t>
  </si>
  <si>
    <t>Hastings</t>
  </si>
  <si>
    <t>Hayfield</t>
  </si>
  <si>
    <t>Alexandria</t>
  </si>
  <si>
    <t>Osakis</t>
  </si>
  <si>
    <t>Chatfield</t>
  </si>
  <si>
    <t>Lanesboro</t>
  </si>
  <si>
    <t>Mabel-Canton</t>
  </si>
  <si>
    <t>Albert Lea</t>
  </si>
  <si>
    <t>Cannon Falls</t>
  </si>
  <si>
    <t>Goodhue</t>
  </si>
  <si>
    <t>Pine Island</t>
  </si>
  <si>
    <t>Red Wing</t>
  </si>
  <si>
    <t>Ashby</t>
  </si>
  <si>
    <t>Herman-Norcross</t>
  </si>
  <si>
    <t>Hopkins</t>
  </si>
  <si>
    <t>Bloomington</t>
  </si>
  <si>
    <t>Eden Prairie</t>
  </si>
  <si>
    <t>Edina</t>
  </si>
  <si>
    <t>Minnetonka</t>
  </si>
  <si>
    <t>Westonka</t>
  </si>
  <si>
    <t>Orono</t>
  </si>
  <si>
    <t>Osseo</t>
  </si>
  <si>
    <t>Richfield</t>
  </si>
  <si>
    <t>Robbinsdale</t>
  </si>
  <si>
    <t>St. Louis Park</t>
  </si>
  <si>
    <t>Wayzata</t>
  </si>
  <si>
    <t>Brooklyn Center</t>
  </si>
  <si>
    <t>Houston</t>
  </si>
  <si>
    <t>Spring Grove</t>
  </si>
  <si>
    <t>Caledonia</t>
  </si>
  <si>
    <t>Laporte</t>
  </si>
  <si>
    <t>Nevis</t>
  </si>
  <si>
    <t>Park Rapids</t>
  </si>
  <si>
    <t>Braham</t>
  </si>
  <si>
    <t>Greenway</t>
  </si>
  <si>
    <t>Deer River</t>
  </si>
  <si>
    <t>Grand Rapids</t>
  </si>
  <si>
    <t>Franconia</t>
  </si>
  <si>
    <t>Mora</t>
  </si>
  <si>
    <t>Ogilvie</t>
  </si>
  <si>
    <t>Willmar</t>
  </si>
  <si>
    <t>Lancaster</t>
  </si>
  <si>
    <t>Lake Superior</t>
  </si>
  <si>
    <t>Cleveland</t>
  </si>
  <si>
    <t>Hendricks</t>
  </si>
  <si>
    <t>Ivanhoe</t>
  </si>
  <si>
    <t>Lake Benton</t>
  </si>
  <si>
    <t>Marshall</t>
  </si>
  <si>
    <t>Minneota</t>
  </si>
  <si>
    <t>Lynd</t>
  </si>
  <si>
    <t>Hutchinson</t>
  </si>
  <si>
    <t>Lester Prairie</t>
  </si>
  <si>
    <t>Mahnomen</t>
  </si>
  <si>
    <t>Grygla</t>
  </si>
  <si>
    <t>Truman</t>
  </si>
  <si>
    <t>Litchfield</t>
  </si>
  <si>
    <t>Dassel-Cokato</t>
  </si>
  <si>
    <t>Isle</t>
  </si>
  <si>
    <t>Princeton</t>
  </si>
  <si>
    <t>Onamia</t>
  </si>
  <si>
    <t>Little Falls</t>
  </si>
  <si>
    <t>Pierz</t>
  </si>
  <si>
    <t>Royalton</t>
  </si>
  <si>
    <t>Swanville</t>
  </si>
  <si>
    <t>Upsala</t>
  </si>
  <si>
    <t>Austin</t>
  </si>
  <si>
    <t>Grand Meadow</t>
  </si>
  <si>
    <t>Lyle</t>
  </si>
  <si>
    <t>Southland</t>
  </si>
  <si>
    <t>Fulda</t>
  </si>
  <si>
    <t>Nicollet</t>
  </si>
  <si>
    <t>St. Peter</t>
  </si>
  <si>
    <t>Adrian</t>
  </si>
  <si>
    <t>Ellsworth</t>
  </si>
  <si>
    <t>Worthington</t>
  </si>
  <si>
    <t>Byron</t>
  </si>
  <si>
    <t>Dover-Eyota</t>
  </si>
  <si>
    <t>Stewartville</t>
  </si>
  <si>
    <t>Rochester</t>
  </si>
  <si>
    <t>Battle Lake</t>
  </si>
  <si>
    <t>Fergus Falls</t>
  </si>
  <si>
    <t>Henning</t>
  </si>
  <si>
    <t>Parkers Prairie</t>
  </si>
  <si>
    <t>Pelican Rapids</t>
  </si>
  <si>
    <t>Underwood</t>
  </si>
  <si>
    <t>New York Mills</t>
  </si>
  <si>
    <t>Goodridge</t>
  </si>
  <si>
    <t>Willow River</t>
  </si>
  <si>
    <t>Pine City</t>
  </si>
  <si>
    <t>Edgerton</t>
  </si>
  <si>
    <t>Crookston</t>
  </si>
  <si>
    <t>East Grand Forks</t>
  </si>
  <si>
    <t>Fertile-Beltrami</t>
  </si>
  <si>
    <t>Fisher</t>
  </si>
  <si>
    <t>Fosston</t>
  </si>
  <si>
    <t>Mounds View</t>
  </si>
  <si>
    <t>Roseville</t>
  </si>
  <si>
    <t>White Bear Lake</t>
  </si>
  <si>
    <t>St. Paul</t>
  </si>
  <si>
    <t>Red Lake Falls</t>
  </si>
  <si>
    <t>Milroy</t>
  </si>
  <si>
    <t>Wabasso</t>
  </si>
  <si>
    <t>Faribault</t>
  </si>
  <si>
    <t>Northfield</t>
  </si>
  <si>
    <t>Badger</t>
  </si>
  <si>
    <t>Roseau</t>
  </si>
  <si>
    <t>Warroad</t>
  </si>
  <si>
    <t>Chisholm</t>
  </si>
  <si>
    <t>Ely</t>
  </si>
  <si>
    <t>Floodwood</t>
  </si>
  <si>
    <t>Hermantown</t>
  </si>
  <si>
    <t>Hibbing</t>
  </si>
  <si>
    <t>Proctor</t>
  </si>
  <si>
    <t>Nett Lake</t>
  </si>
  <si>
    <t>Duluth</t>
  </si>
  <si>
    <t>Belle Plaine</t>
  </si>
  <si>
    <t>Jordan</t>
  </si>
  <si>
    <t>Shakopee</t>
  </si>
  <si>
    <t>Becker</t>
  </si>
  <si>
    <t>Big Lake</t>
  </si>
  <si>
    <t>Elk River</t>
  </si>
  <si>
    <t>Holdingford</t>
  </si>
  <si>
    <t>Kimball</t>
  </si>
  <si>
    <t>Melrose</t>
  </si>
  <si>
    <t>Paynesville</t>
  </si>
  <si>
    <t>St. Cloud</t>
  </si>
  <si>
    <t>Sauk Centre</t>
  </si>
  <si>
    <t>Albany</t>
  </si>
  <si>
    <t>Rocori</t>
  </si>
  <si>
    <t>Blooming Prairie</t>
  </si>
  <si>
    <t>Owatonna</t>
  </si>
  <si>
    <t>Medford</t>
  </si>
  <si>
    <t>Hancock</t>
  </si>
  <si>
    <t>Chokio-Alberta</t>
  </si>
  <si>
    <t>Benson</t>
  </si>
  <si>
    <t>Bertha-Hewitt</t>
  </si>
  <si>
    <t>Browerville</t>
  </si>
  <si>
    <t>Browns Valley</t>
  </si>
  <si>
    <t>Wabasha</t>
  </si>
  <si>
    <t>Lake City</t>
  </si>
  <si>
    <t>Prinsburg</t>
  </si>
  <si>
    <t>Verndale</t>
  </si>
  <si>
    <t>Sebeka</t>
  </si>
  <si>
    <t>Menahga</t>
  </si>
  <si>
    <t>Waseca</t>
  </si>
  <si>
    <t>Forest Lake</t>
  </si>
  <si>
    <t>Mahtomedi</t>
  </si>
  <si>
    <t>Butterfield</t>
  </si>
  <si>
    <t>Madelia</t>
  </si>
  <si>
    <t>St. James</t>
  </si>
  <si>
    <t>Breckenridge</t>
  </si>
  <si>
    <t>Rothsay</t>
  </si>
  <si>
    <t>Campbell-Tintah</t>
  </si>
  <si>
    <t>St. Charles</t>
  </si>
  <si>
    <t>Winona</t>
  </si>
  <si>
    <t>Annandale</t>
  </si>
  <si>
    <t>Delano</t>
  </si>
  <si>
    <t>Maple Lake</t>
  </si>
  <si>
    <t>Monticello</t>
  </si>
  <si>
    <t>Rockford</t>
  </si>
  <si>
    <t>Canby</t>
  </si>
  <si>
    <t>Cambridge-Isanti</t>
  </si>
  <si>
    <t>Milaca</t>
  </si>
  <si>
    <t>Ulen-Hitterdal</t>
  </si>
  <si>
    <t>Triton</t>
  </si>
  <si>
    <t>United South Central</t>
  </si>
  <si>
    <t>Maple River</t>
  </si>
  <si>
    <t>Kingsland</t>
  </si>
  <si>
    <t>St. Louis County</t>
  </si>
  <si>
    <t>Waterville-Elysian-Morristown</t>
  </si>
  <si>
    <t>Minnewaska</t>
  </si>
  <si>
    <t>Wadena-Deer Creek</t>
  </si>
  <si>
    <t>Lakeview</t>
  </si>
  <si>
    <t>Nrheg</t>
  </si>
  <si>
    <t>Staples-Motley</t>
  </si>
  <si>
    <t>Kittson Central</t>
  </si>
  <si>
    <t>Kenyon-Wanamingo</t>
  </si>
  <si>
    <t>Luverne</t>
  </si>
  <si>
    <t>Yellow Medicine East</t>
  </si>
  <si>
    <t>Fillmore Central</t>
  </si>
  <si>
    <t>Norman County East</t>
  </si>
  <si>
    <t>Sibley East</t>
  </si>
  <si>
    <t>Clearbrook-Gonvick</t>
  </si>
  <si>
    <t>West Central Area</t>
  </si>
  <si>
    <t>Tri-County</t>
  </si>
  <si>
    <t>Bird Island-Olivia-Lake Lillian</t>
  </si>
  <si>
    <t>East Central</t>
  </si>
  <si>
    <t>Win-E-Mac</t>
  </si>
  <si>
    <t>Howard Lake-Waverly-Winsted</t>
  </si>
  <si>
    <t>Mesabi East</t>
  </si>
  <si>
    <t>Cedar Mountain</t>
  </si>
  <si>
    <t>Morris Area Public Schools</t>
  </si>
  <si>
    <t>Zumbrota-Mazeppa</t>
  </si>
  <si>
    <t>Ada-Borup</t>
  </si>
  <si>
    <t>Glencoe-Silver Lake</t>
  </si>
  <si>
    <t>Red Rock Central</t>
  </si>
  <si>
    <t>Glenville-Emmons</t>
  </si>
  <si>
    <t>Clinton-Graceville-Beardsley</t>
  </si>
  <si>
    <t>Jackson County Central</t>
  </si>
  <si>
    <t>Westbrook-Walnut Grove</t>
  </si>
  <si>
    <t>Plainview-Elgin-Millville</t>
  </si>
  <si>
    <t>Rtr</t>
  </si>
  <si>
    <t>Ortonville</t>
  </si>
  <si>
    <t>Tri-City United</t>
  </si>
  <si>
    <t>New Referendum Growth</t>
  </si>
  <si>
    <t>Mde Dst Est (Fudge)</t>
  </si>
  <si>
    <t>City Academy</t>
  </si>
  <si>
    <t>Bluffview Montessori</t>
  </si>
  <si>
    <t>New Heights School, Inc.</t>
  </si>
  <si>
    <t>Metro Deaf Charter School</t>
  </si>
  <si>
    <t>Minnesota New Country School</t>
  </si>
  <si>
    <t>Pact Charter School</t>
  </si>
  <si>
    <t>New Visions Charter School</t>
  </si>
  <si>
    <t>Community Of Peace Academy</t>
  </si>
  <si>
    <t>World Learner Charter School</t>
  </si>
  <si>
    <t>Achieve Language Academy</t>
  </si>
  <si>
    <t>Cyber Village Academy</t>
  </si>
  <si>
    <t>E.C.H.O. Charter School</t>
  </si>
  <si>
    <t>Higher Ground Academy</t>
  </si>
  <si>
    <t>Face To Face Academy</t>
  </si>
  <si>
    <t>Sojourner Truth Academy</t>
  </si>
  <si>
    <t>High School For Recording Arts</t>
  </si>
  <si>
    <t>Twin Cities Academy</t>
  </si>
  <si>
    <t>Math &amp; Science Academy</t>
  </si>
  <si>
    <t>North Lakes Academy</t>
  </si>
  <si>
    <t>Lacrescent Montessori Academy</t>
  </si>
  <si>
    <t>Nerstrand Charter School</t>
  </si>
  <si>
    <t>El Colegio Charter School</t>
  </si>
  <si>
    <t>Riverbend Academy</t>
  </si>
  <si>
    <t>Aurora Charter School</t>
  </si>
  <si>
    <t>Excell Academy Charter</t>
  </si>
  <si>
    <t>Hope Community Academy</t>
  </si>
  <si>
    <t>Avalon School</t>
  </si>
  <si>
    <t>Pillager Area Charter School</t>
  </si>
  <si>
    <t>Bluesky Charter School</t>
  </si>
  <si>
    <t>Ridgeway Community School</t>
  </si>
  <si>
    <t>North Shore Community School</t>
  </si>
  <si>
    <t>Sage Academy Charter School</t>
  </si>
  <si>
    <t>Urban Academy Charter School</t>
  </si>
  <si>
    <t>New City School</t>
  </si>
  <si>
    <t>Prairie Creek Community School</t>
  </si>
  <si>
    <t>Artech</t>
  </si>
  <si>
    <t>Watershed High School</t>
  </si>
  <si>
    <t>New Century Charter School</t>
  </si>
  <si>
    <t>Partnership Academy, Inc.</t>
  </si>
  <si>
    <t>Nova Classical Academy</t>
  </si>
  <si>
    <t>Great Expectations</t>
  </si>
  <si>
    <t>Minnesota Internship Center</t>
  </si>
  <si>
    <t>Hmong Academy</t>
  </si>
  <si>
    <t>Liberty High School</t>
  </si>
  <si>
    <t>Great River School</t>
  </si>
  <si>
    <t>Treknorth High School</t>
  </si>
  <si>
    <t>Voyageurs Expeditionary</t>
  </si>
  <si>
    <t>Fraser Academy</t>
  </si>
  <si>
    <t>Kaleidoscope Charter School</t>
  </si>
  <si>
    <t>River Heights Charter School</t>
  </si>
  <si>
    <t>St. Croix Preparatory Academy</t>
  </si>
  <si>
    <t>Beacon Academy</t>
  </si>
  <si>
    <t>Prairie Seeds Academy</t>
  </si>
  <si>
    <t>Team Academy</t>
  </si>
  <si>
    <t>Lighthouse Academy Of Nations</t>
  </si>
  <si>
    <t>Twin Cities Academy High School</t>
  </si>
  <si>
    <t>Loveworks Academy For Arts</t>
  </si>
  <si>
    <t>Yinghua Academy</t>
  </si>
  <si>
    <t>Stride Academy Charter School</t>
  </si>
  <si>
    <t>Green Isle Community School</t>
  </si>
  <si>
    <t>Birch Grove Community School</t>
  </si>
  <si>
    <t>Minnesota Online High School</t>
  </si>
  <si>
    <t>Edvisions Off Campus School</t>
  </si>
  <si>
    <t>Dugsi Academy</t>
  </si>
  <si>
    <t>Seven Hills Classical Academy</t>
  </si>
  <si>
    <t>Spectrum High School</t>
  </si>
  <si>
    <t>New Discoveries Montessori Academy</t>
  </si>
  <si>
    <t>Southside Family Charter School</t>
  </si>
  <si>
    <t>Learning For Leadership Charter</t>
  </si>
  <si>
    <t>Laura Jeffrey Academy Charter</t>
  </si>
  <si>
    <t>International Spanish Language Acad</t>
  </si>
  <si>
    <t>Glacial Hills Elementary</t>
  </si>
  <si>
    <t>Hiawatha Leadership Academy</t>
  </si>
  <si>
    <t>Noble Academy</t>
  </si>
  <si>
    <t>Clarkfield Charter School</t>
  </si>
  <si>
    <t>Minisinaakwaang Leadership Academy</t>
  </si>
  <si>
    <t>Lincoln International School</t>
  </si>
  <si>
    <t>Community School Of Excellence</t>
  </si>
  <si>
    <t>Lionsgate Academy</t>
  </si>
  <si>
    <t>Aspen Academy</t>
  </si>
  <si>
    <t>Davinci Academy</t>
  </si>
  <si>
    <t>Global Academy</t>
  </si>
  <si>
    <t>Cologne Academy</t>
  </si>
  <si>
    <t>Bright Water Elementary</t>
  </si>
  <si>
    <t>Rivers Edge Academy</t>
  </si>
  <si>
    <t>Kipp Minnesota Charter School</t>
  </si>
  <si>
    <t>Best Academy</t>
  </si>
  <si>
    <t>Cannon River Stem School</t>
  </si>
  <si>
    <t>Oshki Ogimaag</t>
  </si>
  <si>
    <t>Discovery Woods Montessori School</t>
  </si>
  <si>
    <t>Step Academy</t>
  </si>
  <si>
    <t>Cornerstone Montessori Elementary</t>
  </si>
  <si>
    <t>Rochester Stem Academy</t>
  </si>
  <si>
    <t>Hennepin Elementary School</t>
  </si>
  <si>
    <t>Vermilion Country School</t>
  </si>
  <si>
    <t>Nasha Shkola Charter School</t>
  </si>
  <si>
    <t>Upper Mississippi Academy</t>
  </si>
  <si>
    <t>Prodeo Academy</t>
  </si>
  <si>
    <t>Sejong Academy Of Minnesota</t>
  </si>
  <si>
    <t>Technical Academies Of Minnesota</t>
  </si>
  <si>
    <t>Venture Academy</t>
  </si>
  <si>
    <t>Northeast College Prep</t>
  </si>
  <si>
    <t>Discovery Charter School</t>
  </si>
  <si>
    <t>Saint Cloud Math And Science Academ</t>
  </si>
  <si>
    <t>Star Of The North Academy Charter S</t>
  </si>
  <si>
    <t>Bdote Learning Center</t>
  </si>
  <si>
    <t>Art And Science Academy</t>
  </si>
  <si>
    <t>Woodbury Leadership Academy</t>
  </si>
  <si>
    <t>Minnesota Math And Science Academy</t>
  </si>
  <si>
    <t>Summit Charter School</t>
  </si>
  <si>
    <t>Level Up Academy</t>
  </si>
  <si>
    <t>Flex Academy</t>
  </si>
  <si>
    <t>Rochester Beacon Academy</t>
  </si>
  <si>
    <t>Tesfa International School</t>
  </si>
  <si>
    <t>New Summit School</t>
  </si>
  <si>
    <t>Athlos Academy Of Saint Cloud</t>
  </si>
  <si>
    <t>Crosswinds</t>
  </si>
  <si>
    <t>Mde Cht Est (Fudge)</t>
  </si>
  <si>
    <t>District Name</t>
  </si>
  <si>
    <t>REGION</t>
  </si>
  <si>
    <t>Baseline</t>
  </si>
  <si>
    <t>Basic Revenue</t>
  </si>
  <si>
    <t>Extended Time</t>
  </si>
  <si>
    <t>Compensatory</t>
  </si>
  <si>
    <t>English Learner</t>
  </si>
  <si>
    <t>Small Schools</t>
  </si>
  <si>
    <t>Equity</t>
  </si>
  <si>
    <t>Transition</t>
  </si>
  <si>
    <t>Local Optional Revenue</t>
  </si>
  <si>
    <t>Total General Education Revenue</t>
  </si>
  <si>
    <t>Basic Levy</t>
  </si>
  <si>
    <t>Operating Capital Levy</t>
  </si>
  <si>
    <t>Equity Levy</t>
  </si>
  <si>
    <t>Transition Levy</t>
  </si>
  <si>
    <t>Referendum Levy</t>
  </si>
  <si>
    <t>Change</t>
  </si>
  <si>
    <t>METRO</t>
  </si>
  <si>
    <t>Resident Pupil Units</t>
  </si>
  <si>
    <t>ECFE</t>
  </si>
  <si>
    <t>Type</t>
  </si>
  <si>
    <t>Region</t>
  </si>
  <si>
    <t>Revenue</t>
  </si>
  <si>
    <t xml:space="preserve"> </t>
  </si>
  <si>
    <t>Metro</t>
  </si>
  <si>
    <t>Tracy Area</t>
  </si>
  <si>
    <t>Charters</t>
  </si>
  <si>
    <t>ROSEMOUNT-APPLE VALLEY-EAGAN</t>
  </si>
  <si>
    <t>WEST ST. PAUL-MENDOTA HTS.-EAGAN</t>
  </si>
  <si>
    <t>KERKHOVEN-MURDOCK-SUNBURG</t>
  </si>
  <si>
    <t>LAKE CRYSTAL-WELLCOME MEMORIAL</t>
  </si>
  <si>
    <t>DILWORTH-GLYNDON-FELTON</t>
  </si>
  <si>
    <t>GRANADA HUNTLEY-EAST CHAIN</t>
  </si>
  <si>
    <t>JANESVILLE-WALDORF-PEMBERTON</t>
  </si>
  <si>
    <t>RTR PUBLIC SCHOOLS</t>
  </si>
  <si>
    <t>ORTONVILLE PUBLIC SCHOOLS</t>
  </si>
  <si>
    <t>RED LAKE COUNTY CENTRAL PUBLIC SCH</t>
  </si>
  <si>
    <t>ST. PAUL CITY SCHOOL</t>
  </si>
  <si>
    <t>JENNINGS COMMUNITY LEARNING CENTER</t>
  </si>
  <si>
    <t>NORTHWEST PASSAGE HIGH SCHOOL</t>
  </si>
  <si>
    <t>LAFAYETTE PUBLIC CHARTER SCHOOL</t>
  </si>
  <si>
    <t>ROCHESTER OFF-CAMPUS CHARTER HIGH</t>
  </si>
  <si>
    <t>AFSA HIGH SCHOOL</t>
  </si>
  <si>
    <t>DISCOVERY PUBLIC SCHOOL FARIBAULT</t>
  </si>
  <si>
    <t>TRIO WOLF CREEK DISTANCE LEARNING</t>
  </si>
  <si>
    <t>Paladin Career And Tech High School</t>
  </si>
  <si>
    <t>AUGSBURG FAIRVIEW ACADEMY</t>
  </si>
  <si>
    <t>ST PAUL CONSERVATORY PERFORMING ART</t>
  </si>
  <si>
    <t>Swan River Montessori</t>
  </si>
  <si>
    <t>NORTHERN LIGHTS COMMUNITY SCHOOL</t>
  </si>
  <si>
    <t>Seven Hills Classical</t>
  </si>
  <si>
    <t>STONEBRIDGE COMMUNITY SCHOOL</t>
  </si>
  <si>
    <t>NATURAL SCIENCE ACADEMY</t>
  </si>
  <si>
    <t>River's Edge Academy</t>
  </si>
  <si>
    <t>College Preparatory Elementary</t>
  </si>
  <si>
    <t>COLLEGE PREPARATORY ELEMENTARY</t>
  </si>
  <si>
    <t>PARNASSUS PREPARATORY CHARTER SCH</t>
  </si>
  <si>
    <t>STEP ACADEMY CHARTER SCHOOL</t>
  </si>
  <si>
    <t>MASTERY SCHOOL</t>
  </si>
  <si>
    <t>WEST SIDE SUMMIT CHARTER SCHOOL</t>
  </si>
  <si>
    <t>FREEDOM ACADEMY CHARTER SCHOOL</t>
  </si>
  <si>
    <t>Agamim Classical Academy</t>
  </si>
  <si>
    <t>AGAMIM CLASSICAL ACADEMY</t>
  </si>
  <si>
    <t>Jane Goodall Environmental Science</t>
  </si>
  <si>
    <t>JANE GOODALL ENVIRONMENTAL SCIENCE</t>
  </si>
  <si>
    <t>Minnesota Early Learning Academy</t>
  </si>
  <si>
    <t>MINNESOTA EARLY LEARNING ACADEMY</t>
  </si>
  <si>
    <t>Minnesota Math and Science Academy</t>
  </si>
  <si>
    <t>St. Paul City School</t>
  </si>
  <si>
    <t>Rochester Math And Science Academy</t>
  </si>
  <si>
    <t>Art and Science Academy</t>
  </si>
  <si>
    <t>Stonebridge Community School</t>
  </si>
  <si>
    <t>Northwest Passage High School</t>
  </si>
  <si>
    <t>Trio Wolf Creek Distance Learning</t>
  </si>
  <si>
    <t>West Side Summit Charter School</t>
  </si>
  <si>
    <t>Star of the North Academy</t>
  </si>
  <si>
    <t>Mastery School</t>
  </si>
  <si>
    <t>Technical Academies of Minnesota</t>
  </si>
  <si>
    <t>Sejong Academy</t>
  </si>
  <si>
    <t>Northern Lights Community School</t>
  </si>
  <si>
    <t>Academic Arts High School</t>
  </si>
  <si>
    <t>Augsburg Fairview Academy</t>
  </si>
  <si>
    <t>Naytahwaush Community School</t>
  </si>
  <si>
    <t>Metro Deaf School</t>
  </si>
  <si>
    <t>Natural Science Academy</t>
  </si>
  <si>
    <t>Oshki Ogimaag Charter School</t>
  </si>
  <si>
    <t>Compensatory Revenue</t>
  </si>
  <si>
    <t>House</t>
  </si>
  <si>
    <t xml:space="preserve">REGULAR </t>
  </si>
  <si>
    <t>EXC COST</t>
  </si>
  <si>
    <t>NET</t>
  </si>
  <si>
    <t>TOTAL</t>
  </si>
  <si>
    <t>AID</t>
  </si>
  <si>
    <t>TUITION</t>
  </si>
  <si>
    <t>SP ED AID</t>
  </si>
  <si>
    <t>Strata</t>
  </si>
  <si>
    <t>MPLS &amp; ST PAUL</t>
  </si>
  <si>
    <t>OTHER METRO, INNER</t>
  </si>
  <si>
    <t>OTHER METRO, OUTER</t>
  </si>
  <si>
    <t>NONMET&gt;=2K</t>
  </si>
  <si>
    <t>NONMET 1K-2K</t>
  </si>
  <si>
    <t>NONMET &lt; 1K</t>
  </si>
  <si>
    <t>CHARTER</t>
  </si>
  <si>
    <t>COOPS</t>
  </si>
  <si>
    <t>AITKIN PUBLIC SCHOOL DISTRICT</t>
  </si>
  <si>
    <t>MINNEAPOLIS PUBLIC SCHOOL DIST.</t>
  </si>
  <si>
    <t>HILL CITY PUBLIC SCHOOL DISTRICT</t>
  </si>
  <si>
    <t>MCGREGOR PUBLIC SCHOOL DISTRICT</t>
  </si>
  <si>
    <t>SOUTH ST. PAUL PUBLIC SCHOOL DIST.</t>
  </si>
  <si>
    <t>ANOKA-HENNEPIN PUBLIC SCHOOL DIST.</t>
  </si>
  <si>
    <t>CENTENNIAL PUBLIC SCHOOL DISTRICT</t>
  </si>
  <si>
    <t>COLUMBIA HEIGHTS PUBLIC SCHOOL DIST</t>
  </si>
  <si>
    <t>FRIDLEY PUBLIC SCHOOL DISTRICT</t>
  </si>
  <si>
    <t>ST. FRANCIS PUBLIC SCHOOL DISTRICT</t>
  </si>
  <si>
    <t>SPRING LAKE PARK PUBLIC SCHOOLS</t>
  </si>
  <si>
    <t>DETROIT LAKES PUBLIC SCHOOL DIST.</t>
  </si>
  <si>
    <t>FRAZEE-VERGAS PUBLIC SCHOOL DIST.</t>
  </si>
  <si>
    <t>PINE POINT PUBLIC SCHOOL DISTRICT</t>
  </si>
  <si>
    <t>BEMIDJI PUBLIC SCHOOL DISTRICT</t>
  </si>
  <si>
    <t>BLACKDUCK PUBLIC SCHOOL DISTRICT</t>
  </si>
  <si>
    <t>KELLIHER PUBLIC SCHOOL DISTRICT</t>
  </si>
  <si>
    <t>RED LAKE PUBLIC SCHOOL DISTRICT</t>
  </si>
  <si>
    <t>FOLEY PUBLIC SCHOOL DISTRICT</t>
  </si>
  <si>
    <t>ST. CLAIR PUBLIC SCHOOL DISTRICT</t>
  </si>
  <si>
    <t>MANKATO PUBLIC SCHOOL DISTRICT</t>
  </si>
  <si>
    <t>COMFREY PUBLIC SCHOOL DISTRICT</t>
  </si>
  <si>
    <t>SLEEPY EYE PUBLIC SCHOOL DISTRICT</t>
  </si>
  <si>
    <t>SPRINGFIELD PUBLIC SCHOOL DISTRICT</t>
  </si>
  <si>
    <t>NEW ULM PUBLIC SCHOOL DISTRICT</t>
  </si>
  <si>
    <t>BARNUM PUBLIC SCHOOL DISTRICT</t>
  </si>
  <si>
    <t>CARLTON PUBLIC SCHOOL DISTRICT</t>
  </si>
  <si>
    <t>CLOQUET PUBLIC SCHOOL DISTRICT</t>
  </si>
  <si>
    <t>CROMWELL-WRIGHT PUBLIC SCHOOLS</t>
  </si>
  <si>
    <t>MOOSE LAKE PUBLIC SCHOOL DISTRICT</t>
  </si>
  <si>
    <t>ESKO PUBLIC SCHOOL DISTRICT</t>
  </si>
  <si>
    <t>WRENSHALL PUBLIC SCHOOL DISTRICT</t>
  </si>
  <si>
    <t>WACONIA PUBLIC SCHOOL DISTRICT</t>
  </si>
  <si>
    <t>WATERTOWN-MAYER PUBLIC SCHOOL DIST.</t>
  </si>
  <si>
    <t>WALKER-HACKENSACK-AKELEY SCHL. DIST</t>
  </si>
  <si>
    <t>CASS LAKE-BENA PUBLIC SCHOOLS</t>
  </si>
  <si>
    <t>PILLAGER PUBLIC SCHOOL DISTRICT</t>
  </si>
  <si>
    <t>NORTHLAND COMMUNITY SCHOOLS</t>
  </si>
  <si>
    <t>MONTEVIDEO PUBLIC SCHOOL DISTRICT</t>
  </si>
  <si>
    <t>NORTH BRANCH PUBLIC SCHOOLS</t>
  </si>
  <si>
    <t>RUSH CITY PUBLIC SCHOOL DISTRICT</t>
  </si>
  <si>
    <t>BARNESVILLE PUBLIC SCHOOL DIST.</t>
  </si>
  <si>
    <t>HAWLEY PUBLIC SCHOOL DISTRICT</t>
  </si>
  <si>
    <t>MOORHEAD PUBLIC SCHOOL DISTRICT</t>
  </si>
  <si>
    <t>BAGLEY PUBLIC SCHOOL DISTRICT</t>
  </si>
  <si>
    <t>COOK COUNTY PUBLIC SCHOOLS</t>
  </si>
  <si>
    <t>MOUNTAIN LAKE PUBLIC SCHOOLS</t>
  </si>
  <si>
    <t>WINDOM PUBLIC SCHOOL DISTRICT</t>
  </si>
  <si>
    <t>BRAINERD PUBLIC SCHOOL DISTRICT</t>
  </si>
  <si>
    <t>CROSBY-IRONTON PUBLIC SCHOOL DIST.</t>
  </si>
  <si>
    <t>PEQUOT LAKES PUBLIC SCHOOLS</t>
  </si>
  <si>
    <t>BURNSVILLE PUBLIC SCHOOL DISTRICT</t>
  </si>
  <si>
    <t>FARMINGTON PUBLIC SCHOOL DISTRICT</t>
  </si>
  <si>
    <t>LAKEVILLE PUBLIC SCHOOL DISTRICT</t>
  </si>
  <si>
    <t>RANDOLPH PUBLIC SCHOOL DISTRICT</t>
  </si>
  <si>
    <t>INVER GROVE HEIGHTS SCHOOLS</t>
  </si>
  <si>
    <t>HASTINGS PUBLIC SCHOOL DISTRICT</t>
  </si>
  <si>
    <t>HAYFIELD PUBLIC SCHOOL DISTRICT</t>
  </si>
  <si>
    <t>ALEXANDRIA PUBLIC SCHOOL DISTRICT</t>
  </si>
  <si>
    <t>OSAKIS PUBLIC SCHOOL DISTRICT</t>
  </si>
  <si>
    <t>CHATFIELD PUBLIC SCHOOLS</t>
  </si>
  <si>
    <t>LANESBORO PUBLIC SCHOOL DISTRICT</t>
  </si>
  <si>
    <t>MABEL-CANTON PUBLIC SCHOOL DIST.</t>
  </si>
  <si>
    <t>ALBERT LEA PUBLIC SCHOOL DISTRICT</t>
  </si>
  <si>
    <t>ALDEN-CONGER PUBLIC SCHOOL DISTRICT</t>
  </si>
  <si>
    <t>CENTRAL MINNESOTA E.R.D.C.</t>
  </si>
  <si>
    <t>CANNON FALLS PUBLIC SCHOOL DISTRICT</t>
  </si>
  <si>
    <t>GOODHUE PUBLIC SCHOOL DISTRICT</t>
  </si>
  <si>
    <t>PINE ISLAND PUBLIC SCHOOL DIST.</t>
  </si>
  <si>
    <t>RED WING PUBLIC SCHOOL DISTRICT</t>
  </si>
  <si>
    <t>ASHBY PUBLIC SCHOOL DISTRICT</t>
  </si>
  <si>
    <t>HERMAN-NORCROSS SCHOOL DISTRICT</t>
  </si>
  <si>
    <t>HOPKINS PUBLIC SCHOOL DISTRICT</t>
  </si>
  <si>
    <t>BLOOMINGTON PUBLIC SCHOOL DISTRICT</t>
  </si>
  <si>
    <t>EDEN PRAIRIE PUBLIC SCHOOL DISTRICT</t>
  </si>
  <si>
    <t>EDINA PUBLIC SCHOOL DISTRICT</t>
  </si>
  <si>
    <t>MINNETONKA PUBLIC SCHOOL DISTRICT</t>
  </si>
  <si>
    <t>WESTONKA PUBLIC SCHOOL DISTRICT</t>
  </si>
  <si>
    <t>ORONO PUBLIC SCHOOL DISTRICT</t>
  </si>
  <si>
    <t>OSSEO PUBLIC SCHOOL DISTRICT</t>
  </si>
  <si>
    <t>RICHFIELD PUBLIC SCHOOL DISTRICT</t>
  </si>
  <si>
    <t>ROBBINSDALE PUBLIC SCHOOL DISTRICT</t>
  </si>
  <si>
    <t>ST. ANTHONY-NEW BRIGHTON SCHOOLS</t>
  </si>
  <si>
    <t>ST. LOUIS PARK PUBLIC SCHOOL DIST.</t>
  </si>
  <si>
    <t>WAYZATA PUBLIC SCHOOL DISTRICT</t>
  </si>
  <si>
    <t>BROOKLYN CENTER SCHOOL DISTRICT</t>
  </si>
  <si>
    <t>INTERMEDIATE SCHOOL DISTRICT 287</t>
  </si>
  <si>
    <t>HOUSTON PUBLIC SCHOOL DISTRICT</t>
  </si>
  <si>
    <t>SPRING GROVE SCHOOL DISTRICT</t>
  </si>
  <si>
    <t>CALEDONIA PUBLIC SCHOOL DISTRICT</t>
  </si>
  <si>
    <t>LAPORTE PUBLIC SCHOOL DISTRICT</t>
  </si>
  <si>
    <t>NEVIS PUBLIC SCHOOL DISTRICT</t>
  </si>
  <si>
    <t>PARK RAPIDS PUBLIC SCHOOL DISTRICT</t>
  </si>
  <si>
    <t>BRAHAM PUBLIC SCHOOL DISTRICT</t>
  </si>
  <si>
    <t>GREENWAY PUBLIC SCHOOL DISTRICT</t>
  </si>
  <si>
    <t>DEER RIVER PUBLIC SCHOOL DISTRICT</t>
  </si>
  <si>
    <t>GRAND RAPIDS PUBLIC SCHOOL DISTRICT</t>
  </si>
  <si>
    <t>NASHWAUK-KEEWATIN SCHOOL DISTRICT</t>
  </si>
  <si>
    <t>HERON LAKE-OKABENA SCHOOL DISTRICT</t>
  </si>
  <si>
    <t>MORA PUBLIC SCHOOL DISTRICT</t>
  </si>
  <si>
    <t>OGILVIE PUBLIC SCHOOL DISTRICT</t>
  </si>
  <si>
    <t>NEW LONDON-SPICER SCHOOL DISTRICT</t>
  </si>
  <si>
    <t>WILLMAR PUBLIC SCHOOL DISTRICT</t>
  </si>
  <si>
    <t>LANCASTER PUBLIC SCHOOL DISTRICT</t>
  </si>
  <si>
    <t>INTERNATIONAL FALLS SCHOOL DISTRICT</t>
  </si>
  <si>
    <t>LITTLEFORK-BIG FALLS SCHOOL DIST.</t>
  </si>
  <si>
    <t>SOUTH KOOCHICHING SCHOOL DISTRICT</t>
  </si>
  <si>
    <t>DAWSON-BOYD PUBLIC SCHOOL DISTRICT</t>
  </si>
  <si>
    <t>LAKE SUPERIOR PUBLIC SCHOOL DIST.</t>
  </si>
  <si>
    <t>NW REGION INTERDISTRICT COUNCIL</t>
  </si>
  <si>
    <t>LAKE OF THE WOODS SCHOOL DISTRICT</t>
  </si>
  <si>
    <t>CLEVELAND PUBLIC SCHOOL DISTRICT</t>
  </si>
  <si>
    <t>LAKE AGASSIZ SPECIAL ED. COOP.</t>
  </si>
  <si>
    <t>MIDWEST SPECIAL EDUCATION COOP.</t>
  </si>
  <si>
    <t>HENDRICKS PUBLIC SCHOOL DISTRICT</t>
  </si>
  <si>
    <t>IVANHOE PUBLIC SCHOOL DISTRICT</t>
  </si>
  <si>
    <t>LAKE BENTON PUBLIC SCHOOL DISTRICT</t>
  </si>
  <si>
    <t>MARSHALL PUBLIC SCHOOL DISTRICT</t>
  </si>
  <si>
    <t>MINNEOTA PUBLIC SCHOOL DISTRICT</t>
  </si>
  <si>
    <t>LYND PUBLIC SCHOOL DISTRICT</t>
  </si>
  <si>
    <t>HUTCHINSON PUBLIC SCHOOL DISTRICT</t>
  </si>
  <si>
    <t>LESTER PRAIRIE PUBLIC SCHOOL DIST.</t>
  </si>
  <si>
    <t>MAHNOMEN PUBLIC SCHOOL DISTRICT</t>
  </si>
  <si>
    <t>MARSHALL COUNTY CENTRAL SCHOOLS</t>
  </si>
  <si>
    <t>GRYGLA PUBLIC SCHOOL DISTRICT</t>
  </si>
  <si>
    <t>TRUMAN PUBLIC SCHOOL DISTRICT</t>
  </si>
  <si>
    <t>EDEN VALLEY-WATKINS SCHOOL DISTRICT</t>
  </si>
  <si>
    <t>LITCHFIELD PUBLIC SCHOOL DISTRICT</t>
  </si>
  <si>
    <t>DASSEL-COKATO PUBLIC SCHOOL DIST.</t>
  </si>
  <si>
    <t>ISLE PUBLIC SCHOOL DISTRICT</t>
  </si>
  <si>
    <t>PRINCETON PUBLIC SCHOOL DISTRICT</t>
  </si>
  <si>
    <t>ONAMIA PUBLIC SCHOOL DISTRICT</t>
  </si>
  <si>
    <t>LITTLE FALLS PUBLIC SCHOOL DISTRICT</t>
  </si>
  <si>
    <t>PIERZ PUBLIC SCHOOL DISTRICT</t>
  </si>
  <si>
    <t>ROYALTON PUBLIC SCHOOL DISTRICT</t>
  </si>
  <si>
    <t>SWANVILLE PUBLIC SCHOOL DISTRICT</t>
  </si>
  <si>
    <t>UPSALA PUBLIC SCHOOL DISTRICT</t>
  </si>
  <si>
    <t>AUSTIN PUBLIC SCHOOL DISTRICT</t>
  </si>
  <si>
    <t>GRAND MEADOW PUBLIC SCHOOL DISTRICT</t>
  </si>
  <si>
    <t>LYLE PUBLIC SCHOOL DISTRICT</t>
  </si>
  <si>
    <t>SOUTHLAND PUBLIC SCHOOL DISTRICT</t>
  </si>
  <si>
    <t>FULDA PUBLIC SCHOOL DISTRICT</t>
  </si>
  <si>
    <t>NICOLLET PUBLIC SCHOOL DISTRICT</t>
  </si>
  <si>
    <t>ST. PETER PUBLIC SCHOOL DISTRICT</t>
  </si>
  <si>
    <t>ADRIAN PUBLIC SCHOOL DISTRICT</t>
  </si>
  <si>
    <t>ELLSWORTH PUBLIC SCHOOL DISTRICT</t>
  </si>
  <si>
    <t>WORTHINGTON PUBLIC SCHOOL DISTRICT</t>
  </si>
  <si>
    <t>BYRON PUBLIC SCHOOL DISTRICT</t>
  </si>
  <si>
    <t>DOVER-EYOTA PUBLIC SCHOOL DISTRICT</t>
  </si>
  <si>
    <t>STEWARTVILLE PUBLIC SCHOOL DISTRICT</t>
  </si>
  <si>
    <t>ROCHESTER PUBLIC SCHOOL DISTRICT</t>
  </si>
  <si>
    <t>BATTLE LAKE PUBLIC SCHOOL DISTRICT</t>
  </si>
  <si>
    <t>FERGUS FALLS PUBLIC SCHOOL DISTRICT</t>
  </si>
  <si>
    <t>HENNING PUBLIC SCHOOL DISTRICT</t>
  </si>
  <si>
    <t>PARKERS PRAIRIE PUBLIC SCHOOL DIST.</t>
  </si>
  <si>
    <t>PELICAN RAPIDS PUBLIC SCHOOL DIST.</t>
  </si>
  <si>
    <t>UNDERWOOD PUBLIC SCHOOL DISTRICT</t>
  </si>
  <si>
    <t>NEW YORK MILLS PUBLIC SCHOOL DIST.</t>
  </si>
  <si>
    <t>GOODRIDGE PUBLIC SCHOOL DISTRICT</t>
  </si>
  <si>
    <t>THIEF RIVER FALLS SCHOOL DISTRICT</t>
  </si>
  <si>
    <t>WILLOW RIVER PUBLIC SCHOOL DISTRICT</t>
  </si>
  <si>
    <t>PINE CITY PUBLIC SCHOOL DISTRICT</t>
  </si>
  <si>
    <t>EDGERTON PUBLIC SCHOOL DISTRICT</t>
  </si>
  <si>
    <t>CROOKSTON PUBLIC SCHOOL DISTRICT</t>
  </si>
  <si>
    <t>EAST GRAND FORKS PUBLIC SCHOOL DIST</t>
  </si>
  <si>
    <t>FERTILE-BELTRAMI SCHOOL DISTRICT</t>
  </si>
  <si>
    <t>FISHER PUBLIC SCHOOL DISTRICT</t>
  </si>
  <si>
    <t>FOSSTON PUBLIC SCHOOL DISTRICT</t>
  </si>
  <si>
    <t>MOUNDS VIEW PUBLIC SCHOOL DISTRICT</t>
  </si>
  <si>
    <t>ROSEVILLE PUBLIC SCHOOL DISTRICT</t>
  </si>
  <si>
    <t>WHITE BEAR LAKE SCHOOL DISTRICT</t>
  </si>
  <si>
    <t>ST. PAUL PUBLIC SCHOOL DISTRICT</t>
  </si>
  <si>
    <t>RED LAKE FALLS PUBLIC SCHOOL DIST.</t>
  </si>
  <si>
    <t>MILROY PUBLIC SCHOOL DISTRICT</t>
  </si>
  <si>
    <t>WABASSO PUBLIC SCHOOL DISTRICT</t>
  </si>
  <si>
    <t>FARIBAULT PUBLIC SCHOOL DISTRICT</t>
  </si>
  <si>
    <t>NORTHFIELD PUBLIC SCHOOL DISTRICT</t>
  </si>
  <si>
    <t>HILLS-BEAVER CREEK SCHOOL DISTRICT</t>
  </si>
  <si>
    <t>BADGER PUBLIC SCHOOL DISTRICT</t>
  </si>
  <si>
    <t>ROSEAU PUBLIC SCHOOL DISTRICT</t>
  </si>
  <si>
    <t>WARROAD PUBLIC SCHOOL DISTRICT</t>
  </si>
  <si>
    <t>CHISHOLM PUBLIC SCHOOL DISTRICT</t>
  </si>
  <si>
    <t>ELY PUBLIC SCHOOL DISTRICT</t>
  </si>
  <si>
    <t>FLOODWOOD PUBLIC SCHOOL DISTRICT</t>
  </si>
  <si>
    <t>HERMANTOWN PUBLIC SCHOOL DISTRICT</t>
  </si>
  <si>
    <t>HIBBING PUBLIC SCHOOL DISTRICT</t>
  </si>
  <si>
    <t>PROCTOR PUBLIC SCHOOL DISTRICT</t>
  </si>
  <si>
    <t>NETT LAKE PUBLIC SCHOOL DISTRICT</t>
  </si>
  <si>
    <t>DULUTH PUBLIC SCHOOL DISTRICT</t>
  </si>
  <si>
    <t>MOUNTAIN IRON-BUHL SCHOOL DISTRICT</t>
  </si>
  <si>
    <t>BELLE PLAINE PUBLIC SCHOOL DISTRICT</t>
  </si>
  <si>
    <t>JORDAN PUBLIC SCHOOL DISTRICT</t>
  </si>
  <si>
    <t>PRIOR LAKE-SAVAGE AREA SCHOOLS</t>
  </si>
  <si>
    <t>SHAKOPEE PUBLIC SCHOOL DISTRICT</t>
  </si>
  <si>
    <t>NEW PRAGUE AREA SCHOOLS</t>
  </si>
  <si>
    <t>BECKER PUBLIC SCHOOL DISTRICT</t>
  </si>
  <si>
    <t>BIG LAKE PUBLIC SCHOOL DISTRICT</t>
  </si>
  <si>
    <t>ELK RIVER PUBLIC SCHOOL DISTRICT</t>
  </si>
  <si>
    <t>HOLDINGFORD PUBLIC SCHOOL DISTRICT</t>
  </si>
  <si>
    <t>KIMBALL PUBLIC SCHOOL DISTRICT</t>
  </si>
  <si>
    <t>MELROSE PUBLIC SCHOOL DISTRICT</t>
  </si>
  <si>
    <t>PAYNESVILLE PUBLIC SCHOOL DISTRICT</t>
  </si>
  <si>
    <t>ST. CLOUD PUBLIC SCHOOL DISTRICT</t>
  </si>
  <si>
    <t>SAUK CENTRE PUBLIC SCHOOL DISTRICT</t>
  </si>
  <si>
    <t>ALBANY PUBLIC SCHOOL DISTRICT</t>
  </si>
  <si>
    <t>SARTELL-ST. STEPHEN SCHOOL DISTRICT</t>
  </si>
  <si>
    <t>ROCORI PUBLIC SCHOOL DISTRICT</t>
  </si>
  <si>
    <t>BLOOMING PRAIRIE PUBLIC SCHOOL DIST</t>
  </si>
  <si>
    <t>OWATONNA PUBLIC SCHOOL DISTRICT</t>
  </si>
  <si>
    <t>MEDFORD PUBLIC SCHOOL DISTRICT</t>
  </si>
  <si>
    <t>HANCOCK PUBLIC SCHOOL DISTRICT</t>
  </si>
  <si>
    <t>CHOKIO-ALBERTA PUBLIC SCHOOL DIST.</t>
  </si>
  <si>
    <t>BENSON PUBLIC SCHOOL DISTRICT</t>
  </si>
  <si>
    <t>BERTHA-HEWITT PUBLIC SCHOOL DIST.</t>
  </si>
  <si>
    <t>BROWERVILLE PUBLIC SCHOOL DISTRICT</t>
  </si>
  <si>
    <t>BROWNS VALLEY PUBLIC SCHOOL DIST.</t>
  </si>
  <si>
    <t>WHEATON AREA PUBLIC SCHOOL DISTRICT</t>
  </si>
  <si>
    <t>WABASHA-KELLOGG PUBLIC SCHOOL DIST.</t>
  </si>
  <si>
    <t>LAKE CITY PUBLIC SCHOOL DISTRICT</t>
  </si>
  <si>
    <t>VERNDALE PUBLIC SCHOOL DISTRICT</t>
  </si>
  <si>
    <t>SEBEKA PUBLIC SCHOOL DISTRICT</t>
  </si>
  <si>
    <t>MENAHGA PUBLIC SCHOOL DISTRICT</t>
  </si>
  <si>
    <t>WASECA PUBLIC SCHOOL DISTRICT</t>
  </si>
  <si>
    <t>FOREST LAKE PUBLIC SCHOOL DISTRICT</t>
  </si>
  <si>
    <t>MAHTOMEDI PUBLIC SCHOOL DISTRICT</t>
  </si>
  <si>
    <t>SOUTH WASHINGTON COUNTY SCHOOL DIST</t>
  </si>
  <si>
    <t>BUTTERFIELD PUBLIC SCHOOL DISTRICT</t>
  </si>
  <si>
    <t>MADELIA PUBLIC SCHOOL DISTRICT</t>
  </si>
  <si>
    <t>ST. JAMES PUBLIC SCHOOL DISTRICT</t>
  </si>
  <si>
    <t>BRECKENRIDGE PUBLIC SCHOOL DISTRICT</t>
  </si>
  <si>
    <t>ROTHSAY PUBLIC SCHOOL DISTRICT</t>
  </si>
  <si>
    <t>CAMPBELL-TINTAH PUBLIC SCHOOL DIST.</t>
  </si>
  <si>
    <t>LEWISTON-ALTURA PUBLIC SCHOOL DIST.</t>
  </si>
  <si>
    <t>ST. CHARLES PUBLIC SCHOOL DISTRICT</t>
  </si>
  <si>
    <t>WINONA AREA PUBLIC SCHOOL DISTRICT</t>
  </si>
  <si>
    <t>SOUTHERN MINN. SPECIAL SERVICE COOP</t>
  </si>
  <si>
    <t>ANNANDALE PUBLIC SCHOOL DISTRICT</t>
  </si>
  <si>
    <t>DELANO PUBLIC SCHOOL DISTRICT</t>
  </si>
  <si>
    <t>MAPLE LAKE PUBLIC SCHOOL DISTRICT</t>
  </si>
  <si>
    <t>MONTICELLO PUBLIC SCHOOL DISTRICT</t>
  </si>
  <si>
    <t>ROCKFORD PUBLIC SCHOOL DISTRICT</t>
  </si>
  <si>
    <t>ST. MICHAEL-ALBERTVILLE SCHOOL DIST</t>
  </si>
  <si>
    <t>CANBY PUBLIC SCHOOL DISTRICT</t>
  </si>
  <si>
    <t>CAMBRIDGE-ISANTI PUBLIC SCHOOL DIST</t>
  </si>
  <si>
    <t>MILACA PUBLIC SCHOOL DISTRICT</t>
  </si>
  <si>
    <t>ULEN-HITTERDAL PUBLIC SCHOOL DIST</t>
  </si>
  <si>
    <t>SOUTHERN PLAINS EDUCATION COOP.</t>
  </si>
  <si>
    <t>INTERMEDIATE SCHOOL DISTRICT 917</t>
  </si>
  <si>
    <t>NORTH COUNTRY VOC. COOP. CTR.</t>
  </si>
  <si>
    <t>REGION 11-METRO EDUC. SERVICE UNIT</t>
  </si>
  <si>
    <t>REGION 10-SOUTHEAST SERVICE COOP</t>
  </si>
  <si>
    <t>REGION 9-SOUTH CENTRAL SERVICE COOP</t>
  </si>
  <si>
    <t>REGION 7-RESOURCE TRNG AND SOLUTION</t>
  </si>
  <si>
    <t>REGION 5-NATIONAL JOINT POWERS</t>
  </si>
  <si>
    <t>REGION 4-LAKES COUNTRY SERVICE COOP</t>
  </si>
  <si>
    <t>REGION 3 - NORTHEAST SERVICE COOP</t>
  </si>
  <si>
    <t>REGION 1 AND 2-NORTHWEST SVC. COOP</t>
  </si>
  <si>
    <t>FERGUS FALLS AREA SP. ED. COOP.</t>
  </si>
  <si>
    <t>EAST RANGE SEC. TECHNICAL CENTER</t>
  </si>
  <si>
    <t>WRIGHT TECHNICAL CENTER</t>
  </si>
  <si>
    <t>MINNESOTA VALLEY COOPERATIVE</t>
  </si>
  <si>
    <t>PINE TO PRAIRIE COOPERATIVE CTR.</t>
  </si>
  <si>
    <t>AREA SPECIAL EDUCATION COOPERATIVE</t>
  </si>
  <si>
    <t>BEMIDJI REGIONAL INTERDIST. COUNCIL</t>
  </si>
  <si>
    <t>MAPLE RIVER SCHOOL DISTRICT</t>
  </si>
  <si>
    <t>KINGSLAND PUBLIC SCHOOL DISTRICT</t>
  </si>
  <si>
    <t>ST. LOUIS COUNTY SCHOOL DISTRICT</t>
  </si>
  <si>
    <t>CHISAGO LAKES SCHOOL DISTRICT</t>
  </si>
  <si>
    <t>MINNEWASKA SCHOOL DISTRICT</t>
  </si>
  <si>
    <t>WADENA-DEER CREEK SCHOOL DISTRICT</t>
  </si>
  <si>
    <t>HINCKLEY-FINLAYSON SCHOOL DISTRICT</t>
  </si>
  <si>
    <t>LAKEVIEW SCHOOL DISTRICT</t>
  </si>
  <si>
    <t>MURRAY COUNTY CENTRAL SCHOOL DIST.</t>
  </si>
  <si>
    <t>STAPLES-MOTLEY SCHOOL DISTRICT</t>
  </si>
  <si>
    <t>KITTSON CENTRAL SCHOOL DISTRICT</t>
  </si>
  <si>
    <t>KENYON-WANAMINGO SCHOOL DISTRICT</t>
  </si>
  <si>
    <t>PINE RIVER-BACKUS SCHOOL DISTRICT</t>
  </si>
  <si>
    <t>WARREN-ALVARADO-OSLO SCHOOL DIST.</t>
  </si>
  <si>
    <t>M.A.C.C.R.A.Y. SCHOOL DISTRICT</t>
  </si>
  <si>
    <t>LUVERNE PUBLIC SCHOOL DISTRICT</t>
  </si>
  <si>
    <t>NORMAN COUNTY EAST SCHOOL DISTRICT</t>
  </si>
  <si>
    <t>SIBLEY EAST SCHOOL DISTRICT</t>
  </si>
  <si>
    <t>CLEARBROOK-GONVICK SCHOOL DISTRICT</t>
  </si>
  <si>
    <t>TRI-COUNTY SCHOOL DISTRICT</t>
  </si>
  <si>
    <t>BELGRADE-BROOTEN-ELROSA SCHOOL DIST</t>
  </si>
  <si>
    <t>MARTIN COUNTY WEST SCHOOL DISTRICT</t>
  </si>
  <si>
    <t>NORMAN COUNTY WEST SCHOOL DISTRICT</t>
  </si>
  <si>
    <t>EAST CENTRAL SCHOOL DISTRICT</t>
  </si>
  <si>
    <t>WIN-E-MAC SCHOOL DISTRICT</t>
  </si>
  <si>
    <t>GREENBUSH-MIDDLE RIVER SCHOOL DIST.</t>
  </si>
  <si>
    <t>PIPESTONE AREA SCHOOL DISTRICT</t>
  </si>
  <si>
    <t>MESABI EAST SCHOOL DISTRICT</t>
  </si>
  <si>
    <t>FAIRMONT AREA SCHOOL DISTRICT</t>
  </si>
  <si>
    <t>LONG PRAIRIE-GREY EAGLE SCHOOL DIST</t>
  </si>
  <si>
    <t>CEDAR MOUNTAIN SCHOOL DISTRICT</t>
  </si>
  <si>
    <t>ZUMBROTA-MAZEPPA SCHOOL DISTRICT</t>
  </si>
  <si>
    <t>LAC QUI PARLE VALLEY SCHOOL DIST.</t>
  </si>
  <si>
    <t>ADA-BORUP PUBLIC SCHOOL DISTRICT</t>
  </si>
  <si>
    <t>STEPHEN-ARGYLE CENTRAL SCHOOLS</t>
  </si>
  <si>
    <t>GLENCOE-SILVER LAKE SCHOOL DISTRICT</t>
  </si>
  <si>
    <t>BLUE EARTH AREA PUBLIC SCHOOL</t>
  </si>
  <si>
    <t>RED ROCK CENTRAL SCHOOL DISTRICT</t>
  </si>
  <si>
    <t>GLENVILLE-EMMONS SCHOOL DISTRICT</t>
  </si>
  <si>
    <t>LAKE PARK AUDUBON SCHOOL DISTRICT</t>
  </si>
  <si>
    <t>RENVILLE COUNTY WEST SCHOOL DIST.</t>
  </si>
  <si>
    <t>JACKSON COUNTY CENTRAL SCHOOL DIST.</t>
  </si>
  <si>
    <t>REDWOOD AREA SCHOOL DISTRICT</t>
  </si>
  <si>
    <t>WESTBROOK-WALNUT GROVE SCHOOLS</t>
  </si>
  <si>
    <t>TRACY AREA PUBLIC SCHOOL DISTRICT</t>
  </si>
  <si>
    <t>CEDAR RIVERSIDE COMMUNITY SCHOOL</t>
  </si>
  <si>
    <t>METRO DEAF SCHOOL</t>
  </si>
  <si>
    <t>MINNESOTA TRANSITIONS CHARTER SCH</t>
  </si>
  <si>
    <t>SCHOOLCRAFT LEARNING COMMUNITY CHTR</t>
  </si>
  <si>
    <t>CROSSLAKE COMMUNITY CHARTER SCHOOL</t>
  </si>
  <si>
    <t>RIVERWAY LEARNING COMMUNITY CHTR</t>
  </si>
  <si>
    <t>ACADEMIA CESAR CHAVEZ CHARTER SCH.</t>
  </si>
  <si>
    <t>FRIENDSHIP ACDMY OF FINE ARTS CHTR.</t>
  </si>
  <si>
    <t>HARBOR CITY INTERNATIONAL CHARTER</t>
  </si>
  <si>
    <t>MAIN STREET SCHOOL PERFORMING ARTS</t>
  </si>
  <si>
    <t>UBAH MEDICAL ACADEMY CHARTER SCHOOL</t>
  </si>
  <si>
    <t>EAGLE RIDGE ACADEMY CHARTER SCHOOL</t>
  </si>
  <si>
    <t>SWAN RIVER MONTESSORI CHARTER SCH</t>
  </si>
  <si>
    <t>NEW MILLENNIUM ACADEMY CHARTER SCH</t>
  </si>
  <si>
    <t>NAYTAHWAUSH COMMUNITY SCHOOL</t>
  </si>
  <si>
    <t>OSHKI OGIMAAG CHARTER SCHOOL</t>
  </si>
  <si>
    <t>EAST CENTRAL MN ED. CABLE COOP.</t>
  </si>
  <si>
    <t>FRESHWATER ED. DIST.</t>
  </si>
  <si>
    <t>ST. CROIX RIVER EDUCATION DISTRICT</t>
  </si>
  <si>
    <t>ZUMBRO EDUCATION DISTRICT</t>
  </si>
  <si>
    <t>HIAWATHA VALLEY ED. DISTRICT</t>
  </si>
  <si>
    <t>RUNESTONE AREA ED. DISTRICT</t>
  </si>
  <si>
    <t>MN RIVER VALLEY EDUCATION DISTRICT</t>
  </si>
  <si>
    <t>WEST CENTRAL EDUCATION DISTRICT</t>
  </si>
  <si>
    <t>MN VALLEY EDUCATION DISTRICT</t>
  </si>
  <si>
    <t>SOCRATES</t>
  </si>
  <si>
    <t>LITTLE CROW TELE-MEDIA NETWORK</t>
  </si>
  <si>
    <t>WASIOJA ED. TECHNOLOGY COOP.</t>
  </si>
  <si>
    <t>RIVER BEND EDUCATION DISTRICT</t>
  </si>
  <si>
    <t>PAUL BUNYAN EDUCATION COOPERATIVE</t>
  </si>
  <si>
    <t>CENTRAL MN ED TELECOM SYSTEM</t>
  </si>
  <si>
    <t>EAST METRO INTEGRATION DISTRICT</t>
  </si>
  <si>
    <t>ITASCA AREA SCHOOLS COLLABORATIVE</t>
  </si>
  <si>
    <t>VALLEY CROSSING COMMUNITY SCHOOL</t>
  </si>
  <si>
    <t>CENTRAL MINNESOTA JT. POWERS DIST.</t>
  </si>
  <si>
    <t>NORTHLAND LEARNING CENTER</t>
  </si>
  <si>
    <t>N.W.SUBURBAN INTEGRATION DISTRICT</t>
  </si>
  <si>
    <t>RUM RIVER SPECIAL EDUCATION COOP</t>
  </si>
  <si>
    <t>INFINITY:MINNESOTA  DIGITAL ACADEMY</t>
  </si>
  <si>
    <t>SCOTT COUNTY SCHOOLS NETWORK (SCSN)</t>
  </si>
  <si>
    <t>REDWOOD AREA TELECOM COOPERATIVE</t>
  </si>
  <si>
    <t>SOUTHERN MN EDUCATION CONSORTIUM</t>
  </si>
  <si>
    <t>NOBLES COUNTY INTG COLLABORATIVE</t>
  </si>
  <si>
    <t>SE MINNESOTA VIRTUAL ACADEMY(SEMVA)</t>
  </si>
  <si>
    <t>SOUTHWEST METRO EDUCATIONAL COOP</t>
  </si>
  <si>
    <t>BENTON-STEARNS ED. DISTRICT</t>
  </si>
  <si>
    <t>MID STATE EDUCATION DISTRICT</t>
  </si>
  <si>
    <t>= DISTRICT NUMBER</t>
  </si>
  <si>
    <t>Base</t>
  </si>
  <si>
    <t>over Base</t>
  </si>
  <si>
    <t>GENERAL EDUCATION</t>
  </si>
  <si>
    <t>Basic</t>
  </si>
  <si>
    <t xml:space="preserve">   Subtotal K-12</t>
  </si>
  <si>
    <t>Gifted&amp;Talented</t>
  </si>
  <si>
    <t>Declining</t>
  </si>
  <si>
    <t>Local Option</t>
  </si>
  <si>
    <t>Op Sparsity</t>
  </si>
  <si>
    <t>Oper. Capital</t>
  </si>
  <si>
    <t>Transpo Sparsity</t>
  </si>
  <si>
    <t>Pension Adj</t>
  </si>
  <si>
    <t>Options Adj:  Referendum Aid</t>
  </si>
  <si>
    <t>Options Adj:  Charter Transport</t>
  </si>
  <si>
    <t>Options Adj:  Faribault</t>
  </si>
  <si>
    <t>Referendum</t>
  </si>
  <si>
    <t>Gen Ed Totals</t>
  </si>
  <si>
    <t/>
  </si>
  <si>
    <t>Gened Change Prior Year</t>
  </si>
  <si>
    <t>na</t>
  </si>
  <si>
    <t>% Change From Prior Year</t>
  </si>
  <si>
    <t>Gened Change Base</t>
  </si>
  <si>
    <t>% Change From Base</t>
  </si>
  <si>
    <t>SPECIAL EDUCATION</t>
  </si>
  <si>
    <t>Special Ed Regular, Net</t>
  </si>
  <si>
    <t>Spec Ed Totals</t>
  </si>
  <si>
    <t>Spec ed Change Prior Year</t>
  </si>
  <si>
    <t>Spec ed Change Base</t>
  </si>
  <si>
    <t>%  Change From Base</t>
  </si>
  <si>
    <t>OTHER</t>
  </si>
  <si>
    <t>Qcomp</t>
  </si>
  <si>
    <t>Concurrent Enrollment</t>
  </si>
  <si>
    <t>Other Totals</t>
  </si>
  <si>
    <t>Other Change Prior Year</t>
  </si>
  <si>
    <t>Other Change Base</t>
  </si>
  <si>
    <t>TOTAL REVENUE</t>
  </si>
  <si>
    <t>Total Change Prior Year</t>
  </si>
  <si>
    <t>Total Change Base</t>
  </si>
  <si>
    <t>Per Pupil</t>
  </si>
  <si>
    <t>base 18</t>
  </si>
  <si>
    <t>base 19</t>
  </si>
  <si>
    <t>basefy17</t>
  </si>
  <si>
    <t>EASTERN CARVER COUNTY PUBLIC SCHOOL</t>
  </si>
  <si>
    <t>WAUBUN-OGEMA-WHITE EARTH PUBLIC SCH</t>
  </si>
  <si>
    <t>NORTH ST PAUL-MAPLEWOOD OAKDALE DIS</t>
  </si>
  <si>
    <t>STILLWATER AREA PUBLIC SCHOOL DIST.</t>
  </si>
  <si>
    <t>BUFFALO-HANOVER-MONTROSE PUBLIC SCH</t>
  </si>
  <si>
    <t>BUFFALO LK-HECTOR-STEWART PUBLIC SC</t>
  </si>
  <si>
    <t>PALADIN CAREER AND TECH HIGH SCHOOL</t>
  </si>
  <si>
    <t>Metro Education For Future Employ</t>
  </si>
  <si>
    <t>alt200and200</t>
  </si>
  <si>
    <t>SAUK RAPIDS-RICE PUBLIC SCHOOLS</t>
  </si>
  <si>
    <t>CENTRAL PUBLIC SCHOOL DISTRICT</t>
  </si>
  <si>
    <t>KASSON-MANTORVILLE SCHOOL DISTRICT</t>
  </si>
  <si>
    <t>RUSHFORD-PETERSON PUBLIC SCHOOLS</t>
  </si>
  <si>
    <t>LA CRESCENT-HOKAH SCHOOL DISTRICT</t>
  </si>
  <si>
    <t>FRANCONIA PUBLIC SCHOOL DISTRICT</t>
  </si>
  <si>
    <t>LEROY-OSTRANDER PUBLIC SCHOOLS</t>
  </si>
  <si>
    <t>PERHAM-DENT PUBLIC SCHOOL DISTRICT</t>
  </si>
  <si>
    <t>CLIMAX-SHELLY PUBLIC SCHOOLS</t>
  </si>
  <si>
    <t>PRINSBURG PUBLIC SCHOOL DISTRICT</t>
  </si>
  <si>
    <t>TRITON SCHOOL DISTRICT</t>
  </si>
  <si>
    <t>UNITED SOUTH CENTRAL SCHOOL DIST.</t>
  </si>
  <si>
    <t>NRHEG SCHOOL DISTRICT</t>
  </si>
  <si>
    <t>A.C.G.C. PUBLIC SCHOOL DISTRICT</t>
  </si>
  <si>
    <t>LE SUEUR-HENDERSON SCHOOL DISTRICT</t>
  </si>
  <si>
    <t>TRI-CITY UNITED SCHOOL DISTRICT</t>
  </si>
  <si>
    <t>ATHLOS LEADERSHIP ACADEMY</t>
  </si>
  <si>
    <t>HARVEST PREPARATORY SCHOOL</t>
  </si>
  <si>
    <t>LIFE PREP</t>
  </si>
  <si>
    <t>MATH AND SCIENCE ACADEMY</t>
  </si>
  <si>
    <t>LA CRESCENT MONTESSORI &amp; STEM SCHOO</t>
  </si>
  <si>
    <t>KATO PUBLIC CHARTER SCHOOL</t>
  </si>
  <si>
    <t>TWIN CITIES INTERNATIONAL ELEM SCH</t>
  </si>
  <si>
    <t>MINNESOTA INTERNATIONAL MIDDLE CHTR</t>
  </si>
  <si>
    <t>ARCADIA CHARTER SCHOOL</t>
  </si>
  <si>
    <t>NEW CENTURY ACADEMY</t>
  </si>
  <si>
    <t>HMONG COLLEGE PREP ACADEMY</t>
  </si>
  <si>
    <t>Spero Academy</t>
  </si>
  <si>
    <t>LAKES INTERNATIONAL LANGUAGE ACADEM</t>
  </si>
  <si>
    <t>ACADEMIC ARTS HIGH SCHOOL</t>
  </si>
  <si>
    <t>METRO SCHOOLS CHARTER</t>
  </si>
  <si>
    <t>ROCHESTER MATH AND SCIENCE ACADEMY</t>
  </si>
  <si>
    <t>TWIN CITIES GERMAN IMMERSION CHTR</t>
  </si>
  <si>
    <t>SEVEN HILLS PREPARATORY ACADEMY</t>
  </si>
  <si>
    <t>EAST RANGE ACADEMY OF TECH-SCIENCE</t>
  </si>
  <si>
    <t>STONEBRIDGE WORLD SCHOOL</t>
  </si>
  <si>
    <t>HIAWATHA ACADEMIES</t>
  </si>
  <si>
    <t>METRO EDUCATION FOR FUTURE EMPLOY</t>
  </si>
  <si>
    <t>New Century School</t>
  </si>
  <si>
    <t>FIT Academy</t>
  </si>
  <si>
    <t>Big Picture Twin Cities</t>
  </si>
  <si>
    <t>Marine Area Community School</t>
  </si>
  <si>
    <t>Life Prep</t>
  </si>
  <si>
    <t>Athlos Leadership Academy</t>
  </si>
  <si>
    <t>Kato Public Charter School</t>
  </si>
  <si>
    <t>AFSA High School</t>
  </si>
  <si>
    <t>Hiawatha Academies</t>
  </si>
  <si>
    <t>Career Pathways</t>
  </si>
  <si>
    <t>Community School of Excellence</t>
  </si>
  <si>
    <t>Metro School Charter</t>
  </si>
  <si>
    <t>New Century Academy</t>
  </si>
  <si>
    <t>Parnassus Preparatory School</t>
  </si>
  <si>
    <t>Safe Schools /pupil</t>
  </si>
  <si>
    <t>FY 2021</t>
  </si>
  <si>
    <t>Mpls &amp; St. Paul</t>
  </si>
  <si>
    <t>Inner Ring Suburbs</t>
  </si>
  <si>
    <t>Outer Ring Suburbs</t>
  </si>
  <si>
    <t>Greater MN &gt; 2,000</t>
  </si>
  <si>
    <t>Greater MN 1K to 2K</t>
  </si>
  <si>
    <t>Greater MN &lt; 1,000</t>
  </si>
  <si>
    <t>Phoenix Academy Charter School</t>
  </si>
  <si>
    <t>Minnesota Wildflower Montessori Sch</t>
  </si>
  <si>
    <t>Skyline Math and Science Academy</t>
  </si>
  <si>
    <t>SciTech Academy Charter School</t>
  </si>
  <si>
    <t>Gateway STEM Academy</t>
  </si>
  <si>
    <t>Resident ADM</t>
  </si>
  <si>
    <t>Adjusted pupils</t>
  </si>
  <si>
    <t>Adjusted Pupil Units</t>
  </si>
  <si>
    <t>Extended Time Revenue</t>
  </si>
  <si>
    <t>English Learner Revenue</t>
  </si>
  <si>
    <t>Small Schools Revenue</t>
  </si>
  <si>
    <t>Operating Sparsity Revenue</t>
  </si>
  <si>
    <t>Transportation Sparsity Revenue</t>
  </si>
  <si>
    <t>Operating Capital Revenue</t>
  </si>
  <si>
    <t>Equity Revenue</t>
  </si>
  <si>
    <t>Gifted and Talented Revenue</t>
  </si>
  <si>
    <t>Transition Revenue</t>
  </si>
  <si>
    <t>Option 1 Revenue (Rfrndm Aid)</t>
  </si>
  <si>
    <t>Option 2 Revenue (Charter Transpo)</t>
  </si>
  <si>
    <t>Option 3 Revenue (MSA)</t>
  </si>
  <si>
    <t>Referendum Revenue</t>
  </si>
  <si>
    <t>Qcomp Revenue</t>
  </si>
  <si>
    <t>Declining Pupil Revenue</t>
  </si>
  <si>
    <t>Pension Adjustment Revenue</t>
  </si>
  <si>
    <t>Qcomp Levy</t>
  </si>
  <si>
    <t>Local Optional Levy</t>
  </si>
  <si>
    <t>Total General Ed Levy</t>
  </si>
  <si>
    <t>Options Combined</t>
  </si>
  <si>
    <t>ADM21F</t>
  </si>
  <si>
    <t>WADM21F</t>
  </si>
  <si>
    <t>AADM21F</t>
  </si>
  <si>
    <t>AWADM21F</t>
  </si>
  <si>
    <t>BSREV21F</t>
  </si>
  <si>
    <t>EXDAYR21F</t>
  </si>
  <si>
    <t>CPSREV21F</t>
  </si>
  <si>
    <t>TOTLEP21F</t>
  </si>
  <si>
    <t>SMLREV21F</t>
  </si>
  <si>
    <t>TOTSRS21F</t>
  </si>
  <si>
    <t>TSRSRV21F</t>
  </si>
  <si>
    <t>OCEXRV21F</t>
  </si>
  <si>
    <t>EQREV21F</t>
  </si>
  <si>
    <t>GTREV21F</t>
  </si>
  <si>
    <t>HHREV21F</t>
  </si>
  <si>
    <t>OPTAIN21F</t>
  </si>
  <si>
    <t>OPTACH21F</t>
  </si>
  <si>
    <t>OPTFAR21F</t>
  </si>
  <si>
    <t>REFREV21F</t>
  </si>
  <si>
    <t>QCREV21F</t>
  </si>
  <si>
    <t>DECREV21F</t>
  </si>
  <si>
    <t>PENREV21F</t>
  </si>
  <si>
    <t>LOCREV21F</t>
  </si>
  <si>
    <t>GRDREV21F</t>
  </si>
  <si>
    <t>BASLVY21F</t>
  </si>
  <si>
    <t>CEXLVY21F</t>
  </si>
  <si>
    <t>EQLVY21F</t>
  </si>
  <si>
    <t>HHLVY21F</t>
  </si>
  <si>
    <t>RFLVYN21F</t>
  </si>
  <si>
    <t>QCLVY21F</t>
  </si>
  <si>
    <t>LOCLVY21F</t>
  </si>
  <si>
    <t>GRDLVY21F</t>
  </si>
  <si>
    <t>Safe Schools</t>
  </si>
  <si>
    <t>STATEWIDE FORECAST ADJ</t>
  </si>
  <si>
    <t>NORTHEAST METRO 916</t>
  </si>
  <si>
    <t>MEEKER AND WRIGHT SPECIAL EDUCATION</t>
  </si>
  <si>
    <t>OAK LAND VOCATIONAL COOPERATVE</t>
  </si>
  <si>
    <t>REGN 6 AND 8-SW/WC SRV COOPERATIVE</t>
  </si>
  <si>
    <t>PERPICH CENTER FOR ARTS EDUCATION</t>
  </si>
  <si>
    <t>PALADIN ACADEMY</t>
  </si>
  <si>
    <t>JANE GOODALL ACADEMY</t>
  </si>
  <si>
    <t>'METRO EDUCATION FOR FUTURE EMPLOY</t>
  </si>
  <si>
    <t>GOODHUE COUNTY EDUCATION DISTRICT</t>
  </si>
  <si>
    <t>SNWSE COOP</t>
  </si>
  <si>
    <t>Cannon Valley Special Education Coo</t>
  </si>
  <si>
    <t>Austin Albert Lea Area Special Educ</t>
  </si>
  <si>
    <t>Northern Lights Academy Cooperative</t>
  </si>
  <si>
    <t>south dakota</t>
  </si>
  <si>
    <t>CROSS SUB</t>
  </si>
  <si>
    <t>GROWTH</t>
  </si>
  <si>
    <t>HOLD</t>
  </si>
  <si>
    <t>REDUCTION</t>
  </si>
  <si>
    <t>CAP</t>
  </si>
  <si>
    <t>HARMLESS</t>
  </si>
  <si>
    <t>Adjust</t>
  </si>
  <si>
    <t>Proposed</t>
  </si>
  <si>
    <t>Adjusted</t>
  </si>
  <si>
    <t>New</t>
  </si>
  <si>
    <t>Levy</t>
  </si>
  <si>
    <t>Dist.</t>
  </si>
  <si>
    <t>ANTC</t>
  </si>
  <si>
    <t>Aid</t>
  </si>
  <si>
    <t>Total</t>
  </si>
  <si>
    <t>per</t>
  </si>
  <si>
    <t>No.</t>
  </si>
  <si>
    <t>Increase</t>
  </si>
  <si>
    <t>Frazee-Vergas</t>
  </si>
  <si>
    <t>Plainview-Elgin-Millv</t>
  </si>
  <si>
    <t>Russell-Tyler-Ruthton</t>
  </si>
  <si>
    <t>Red Lake County Central</t>
  </si>
  <si>
    <t>Round Lake-Brewster</t>
  </si>
  <si>
    <t>Brandon-Evansville</t>
  </si>
  <si>
    <t>Cedar Riverside Community School</t>
  </si>
  <si>
    <t>Minnesota Transitions Charter Sch</t>
  </si>
  <si>
    <t>Jennings Community Learning Center</t>
  </si>
  <si>
    <t>Math And Science Academy</t>
  </si>
  <si>
    <t>Lafayette Public Charter School</t>
  </si>
  <si>
    <t>La Crescent Montessori &amp; Stem Schoo</t>
  </si>
  <si>
    <t>Rochester Off-Campus Charter High</t>
  </si>
  <si>
    <t>Schoolcraft Learning Community Chtr</t>
  </si>
  <si>
    <t>Crosslake Community Charter School</t>
  </si>
  <si>
    <t>Riverway Learning Community Chtr</t>
  </si>
  <si>
    <t>Academia Cesar Chavez Charter Sch.</t>
  </si>
  <si>
    <t>Afsa High School</t>
  </si>
  <si>
    <t>Minnesota International Middle Chtr</t>
  </si>
  <si>
    <t>Friendship Acdmy Of Fine Arts Chtr.</t>
  </si>
  <si>
    <t>Discovery Public School Faribault</t>
  </si>
  <si>
    <t>Harbor City International Charter</t>
  </si>
  <si>
    <t>Hmong College Prep Academy</t>
  </si>
  <si>
    <t>Main Street School Performing Arts</t>
  </si>
  <si>
    <t>St Paul Conservatory Performing Art</t>
  </si>
  <si>
    <t>Lakes International Language Academ</t>
  </si>
  <si>
    <t>Ubah Medical Academy Charter School</t>
  </si>
  <si>
    <t>Eagle Ridge Academy Charter School</t>
  </si>
  <si>
    <t>Swan River Montessori Charter Sch</t>
  </si>
  <si>
    <t>New Millennium Academy Charter Sch</t>
  </si>
  <si>
    <t>Twin Cities German Immersion Chtr</t>
  </si>
  <si>
    <t>Seven Hills Preparatory Academy</t>
  </si>
  <si>
    <t>East Range Academy Of Tech-Science</t>
  </si>
  <si>
    <t>Parnassus Preparatory Charter Sch</t>
  </si>
  <si>
    <t>Step Academy Charter School</t>
  </si>
  <si>
    <t>Fit Academy</t>
  </si>
  <si>
    <t>ANTC18</t>
  </si>
  <si>
    <t xml:space="preserve">Mn State Academies                      </t>
  </si>
  <si>
    <t xml:space="preserve">Mn State Academies Transfer             </t>
  </si>
  <si>
    <t xml:space="preserve">Ortonville-Bellingham                   </t>
  </si>
  <si>
    <t>Gen Ed /pupil</t>
  </si>
  <si>
    <t>Spec Ed /pupil</t>
  </si>
  <si>
    <t>ECFE /pupil</t>
  </si>
  <si>
    <t>CTE /pupil</t>
  </si>
  <si>
    <t>Para Aid /pupil</t>
  </si>
  <si>
    <t>Basic Form Allow</t>
  </si>
  <si>
    <t>cse_ech_fam_flg</t>
  </si>
  <si>
    <t>Ecfe % of Basic Formula</t>
  </si>
  <si>
    <t>goal:</t>
  </si>
  <si>
    <t>From Pay 08 data</t>
  </si>
  <si>
    <t>DST_NUM</t>
  </si>
  <si>
    <t>DST_TYE</t>
  </si>
  <si>
    <t>RATE</t>
  </si>
  <si>
    <t>Unadj-</t>
  </si>
  <si>
    <t>Current Law</t>
  </si>
  <si>
    <t>Unadj</t>
  </si>
  <si>
    <t>minimum</t>
  </si>
  <si>
    <t>Adj Net</t>
  </si>
  <si>
    <t xml:space="preserve">per </t>
  </si>
  <si>
    <t>in</t>
  </si>
  <si>
    <t>Tax Cap</t>
  </si>
  <si>
    <t>Program Flag</t>
  </si>
  <si>
    <t>Population</t>
  </si>
  <si>
    <t>Count</t>
  </si>
  <si>
    <t>population</t>
  </si>
  <si>
    <t>pop</t>
  </si>
  <si>
    <t>rank</t>
  </si>
  <si>
    <t>0-5 pop</t>
  </si>
  <si>
    <t>county</t>
  </si>
  <si>
    <t>region</t>
  </si>
  <si>
    <t>Greater MN</t>
  </si>
  <si>
    <t xml:space="preserve">Aitkin             </t>
  </si>
  <si>
    <t>x</t>
  </si>
  <si>
    <t xml:space="preserve">Minneapolis        </t>
  </si>
  <si>
    <t xml:space="preserve">Hill City          </t>
  </si>
  <si>
    <t xml:space="preserve">McGregor           </t>
  </si>
  <si>
    <t xml:space="preserve">South St. Paul     </t>
  </si>
  <si>
    <t xml:space="preserve">Anoka-Hennepin     </t>
  </si>
  <si>
    <t xml:space="preserve">Centennial         </t>
  </si>
  <si>
    <t xml:space="preserve">Columbia Heights   </t>
  </si>
  <si>
    <t xml:space="preserve">Fridley            </t>
  </si>
  <si>
    <t xml:space="preserve">St. Francis        </t>
  </si>
  <si>
    <t xml:space="preserve">Spring Lake Park   </t>
  </si>
  <si>
    <t xml:space="preserve">Detroit Lakes      </t>
  </si>
  <si>
    <t xml:space="preserve">Frazee             </t>
  </si>
  <si>
    <t xml:space="preserve">Pine Point         </t>
  </si>
  <si>
    <t xml:space="preserve">Bemidji            </t>
  </si>
  <si>
    <t xml:space="preserve">Blackduck          </t>
  </si>
  <si>
    <t xml:space="preserve">Kelliher           </t>
  </si>
  <si>
    <t xml:space="preserve">Red Lake           </t>
  </si>
  <si>
    <t xml:space="preserve">Sauk Rapids        </t>
  </si>
  <si>
    <t xml:space="preserve">Foley              </t>
  </si>
  <si>
    <t xml:space="preserve">St. Clair          </t>
  </si>
  <si>
    <t xml:space="preserve">Mankato            </t>
  </si>
  <si>
    <t xml:space="preserve">Comfrey            </t>
  </si>
  <si>
    <t xml:space="preserve">Sleepy Eye         </t>
  </si>
  <si>
    <t xml:space="preserve">Springfield        </t>
  </si>
  <si>
    <t xml:space="preserve">New Ulm            </t>
  </si>
  <si>
    <t xml:space="preserve">Barnum             </t>
  </si>
  <si>
    <t xml:space="preserve">Carlton            </t>
  </si>
  <si>
    <t xml:space="preserve">Cloquet            </t>
  </si>
  <si>
    <t xml:space="preserve">Cromwell           </t>
  </si>
  <si>
    <t xml:space="preserve">Moose Lake         </t>
  </si>
  <si>
    <t xml:space="preserve">Esko               </t>
  </si>
  <si>
    <t xml:space="preserve">Wrenshall          </t>
  </si>
  <si>
    <t xml:space="preserve">Norwood            </t>
  </si>
  <si>
    <t xml:space="preserve">Waconia            </t>
  </si>
  <si>
    <t xml:space="preserve">Watertown-Mayer    </t>
  </si>
  <si>
    <t xml:space="preserve">Chaska             </t>
  </si>
  <si>
    <t xml:space="preserve">Walker-Hackensac   </t>
  </si>
  <si>
    <t xml:space="preserve">Cass Lake          </t>
  </si>
  <si>
    <t xml:space="preserve">Pillager           </t>
  </si>
  <si>
    <t xml:space="preserve">Remer-Longville    </t>
  </si>
  <si>
    <t xml:space="preserve">Montevideo         </t>
  </si>
  <si>
    <t xml:space="preserve">North Branch       </t>
  </si>
  <si>
    <t xml:space="preserve">Rush City          </t>
  </si>
  <si>
    <t xml:space="preserve">Barnesville        </t>
  </si>
  <si>
    <t xml:space="preserve">Hawley             </t>
  </si>
  <si>
    <t xml:space="preserve">Moorhead           </t>
  </si>
  <si>
    <t xml:space="preserve">Bagley             </t>
  </si>
  <si>
    <t xml:space="preserve">Cook County        </t>
  </si>
  <si>
    <t xml:space="preserve">Mountain Lake      </t>
  </si>
  <si>
    <t xml:space="preserve">Windom             </t>
  </si>
  <si>
    <t xml:space="preserve">Brainerd           </t>
  </si>
  <si>
    <t xml:space="preserve">Crosby-Ironton     </t>
  </si>
  <si>
    <t xml:space="preserve">Pequot Lakes       </t>
  </si>
  <si>
    <t xml:space="preserve">Burnsville         </t>
  </si>
  <si>
    <t xml:space="preserve">Farmington         </t>
  </si>
  <si>
    <t xml:space="preserve">Lakeville          </t>
  </si>
  <si>
    <t xml:space="preserve">Randolph           </t>
  </si>
  <si>
    <t xml:space="preserve">Rosemount-Apple    </t>
  </si>
  <si>
    <t xml:space="preserve">West St. Paul-Me   </t>
  </si>
  <si>
    <t xml:space="preserve">Inver Grove        </t>
  </si>
  <si>
    <t xml:space="preserve">Hastings           </t>
  </si>
  <si>
    <t xml:space="preserve">Hayfield           </t>
  </si>
  <si>
    <t>Kasson-Mantorville</t>
  </si>
  <si>
    <t xml:space="preserve">Alexandria         </t>
  </si>
  <si>
    <t xml:space="preserve">Osakis             </t>
  </si>
  <si>
    <t xml:space="preserve">Chatfield          </t>
  </si>
  <si>
    <t xml:space="preserve">Lanesboro          </t>
  </si>
  <si>
    <t xml:space="preserve">Mabel-Canton       </t>
  </si>
  <si>
    <t xml:space="preserve">Rushford-Peterso   </t>
  </si>
  <si>
    <t xml:space="preserve">Albert Lea         </t>
  </si>
  <si>
    <t xml:space="preserve">Alden              </t>
  </si>
  <si>
    <t xml:space="preserve">Cannon Falls       </t>
  </si>
  <si>
    <t xml:space="preserve">Goodhue            </t>
  </si>
  <si>
    <t xml:space="preserve">Pine Island        </t>
  </si>
  <si>
    <t xml:space="preserve">Red Wing           </t>
  </si>
  <si>
    <t xml:space="preserve">Ashby              </t>
  </si>
  <si>
    <t xml:space="preserve">Herman-Norcross    </t>
  </si>
  <si>
    <t xml:space="preserve">Hopkins            </t>
  </si>
  <si>
    <t xml:space="preserve">Bloomington        </t>
  </si>
  <si>
    <t xml:space="preserve">Eden Prairie       </t>
  </si>
  <si>
    <t xml:space="preserve">Edina              </t>
  </si>
  <si>
    <t xml:space="preserve">Minnetonka         </t>
  </si>
  <si>
    <t xml:space="preserve">Westonka           </t>
  </si>
  <si>
    <t xml:space="preserve">Orono              </t>
  </si>
  <si>
    <t xml:space="preserve">Osseo              </t>
  </si>
  <si>
    <t xml:space="preserve">Richfield          </t>
  </si>
  <si>
    <t xml:space="preserve">Robbinsdale        </t>
  </si>
  <si>
    <t xml:space="preserve">St. Anthony-New    </t>
  </si>
  <si>
    <t xml:space="preserve">St. Louis Park     </t>
  </si>
  <si>
    <t xml:space="preserve">Wayzata            </t>
  </si>
  <si>
    <t xml:space="preserve">Brooklyn Center    </t>
  </si>
  <si>
    <t xml:space="preserve">Houston            </t>
  </si>
  <si>
    <t xml:space="preserve">Spring Grove       </t>
  </si>
  <si>
    <t xml:space="preserve">Caledonia          </t>
  </si>
  <si>
    <t xml:space="preserve">Lacrescent-Hokah   </t>
  </si>
  <si>
    <t xml:space="preserve">Laporte            </t>
  </si>
  <si>
    <t xml:space="preserve">Nevis              </t>
  </si>
  <si>
    <t xml:space="preserve">Park Rapids        </t>
  </si>
  <si>
    <t xml:space="preserve">Braham             </t>
  </si>
  <si>
    <t xml:space="preserve">Greenway           </t>
  </si>
  <si>
    <t xml:space="preserve">Deer River         </t>
  </si>
  <si>
    <t xml:space="preserve">Grand Rapids       </t>
  </si>
  <si>
    <t xml:space="preserve">Nashwauk-Keewati   </t>
  </si>
  <si>
    <t xml:space="preserve">Franconia          </t>
  </si>
  <si>
    <t xml:space="preserve">Heron Lake-Okabe   </t>
  </si>
  <si>
    <t xml:space="preserve">Mora               </t>
  </si>
  <si>
    <t xml:space="preserve">Ogilvie            </t>
  </si>
  <si>
    <t xml:space="preserve">New London-Spice   </t>
  </si>
  <si>
    <t xml:space="preserve">Willmar            </t>
  </si>
  <si>
    <t xml:space="preserve">Lancaster          </t>
  </si>
  <si>
    <t xml:space="preserve">International Fa   </t>
  </si>
  <si>
    <t xml:space="preserve">Littlefork-Big F   </t>
  </si>
  <si>
    <t xml:space="preserve">South Koochichin   </t>
  </si>
  <si>
    <t xml:space="preserve">Dawson-Boyd        </t>
  </si>
  <si>
    <t xml:space="preserve">Lake Superior      </t>
  </si>
  <si>
    <t xml:space="preserve">Lake Of The Wood   </t>
  </si>
  <si>
    <t xml:space="preserve">Cleveland          </t>
  </si>
  <si>
    <t xml:space="preserve">Hendricks          </t>
  </si>
  <si>
    <t xml:space="preserve">Ivanhoe            </t>
  </si>
  <si>
    <t xml:space="preserve">Lake Benton        </t>
  </si>
  <si>
    <t xml:space="preserve">Marshall           </t>
  </si>
  <si>
    <t xml:space="preserve">Minneota           </t>
  </si>
  <si>
    <t xml:space="preserve">Lynd               </t>
  </si>
  <si>
    <t xml:space="preserve">Hutchinson         </t>
  </si>
  <si>
    <t xml:space="preserve">Lester Prairie     </t>
  </si>
  <si>
    <t xml:space="preserve">Mahnomen           </t>
  </si>
  <si>
    <t xml:space="preserve">Waubun             </t>
  </si>
  <si>
    <t xml:space="preserve">Marshall County    </t>
  </si>
  <si>
    <t xml:space="preserve">Grygla             </t>
  </si>
  <si>
    <t xml:space="preserve">Truman             </t>
  </si>
  <si>
    <t xml:space="preserve">Eden Valley-Watk   </t>
  </si>
  <si>
    <t xml:space="preserve">Litchfield         </t>
  </si>
  <si>
    <t xml:space="preserve">Dassel-Cokato      </t>
  </si>
  <si>
    <t xml:space="preserve">Isle               </t>
  </si>
  <si>
    <t xml:space="preserve">Princeton          </t>
  </si>
  <si>
    <t xml:space="preserve">Onamia             </t>
  </si>
  <si>
    <t xml:space="preserve">Little Falls       </t>
  </si>
  <si>
    <t xml:space="preserve">Pierz              </t>
  </si>
  <si>
    <t xml:space="preserve">Royalton           </t>
  </si>
  <si>
    <t xml:space="preserve">Swanville          </t>
  </si>
  <si>
    <t xml:space="preserve">Upsala             </t>
  </si>
  <si>
    <t xml:space="preserve">Austin             </t>
  </si>
  <si>
    <t xml:space="preserve">Grand Meadow       </t>
  </si>
  <si>
    <t xml:space="preserve">Lyle               </t>
  </si>
  <si>
    <t xml:space="preserve">Leroy              </t>
  </si>
  <si>
    <t xml:space="preserve">Southland          </t>
  </si>
  <si>
    <t xml:space="preserve">Fulda              </t>
  </si>
  <si>
    <t xml:space="preserve">Nicollet           </t>
  </si>
  <si>
    <t xml:space="preserve">St. Peter          </t>
  </si>
  <si>
    <t xml:space="preserve">Adrian             </t>
  </si>
  <si>
    <t xml:space="preserve">Ellsworth          </t>
  </si>
  <si>
    <t xml:space="preserve">Worthington        </t>
  </si>
  <si>
    <t xml:space="preserve">Byron              </t>
  </si>
  <si>
    <t xml:space="preserve">Dover-Eyota        </t>
  </si>
  <si>
    <t xml:space="preserve">Stewartville       </t>
  </si>
  <si>
    <t xml:space="preserve">Rochester          </t>
  </si>
  <si>
    <t xml:space="preserve">Battle Lake        </t>
  </si>
  <si>
    <t xml:space="preserve">Fergus Falls       </t>
  </si>
  <si>
    <t xml:space="preserve">Henning            </t>
  </si>
  <si>
    <t xml:space="preserve">Parkers Prairie    </t>
  </si>
  <si>
    <t xml:space="preserve">Pelican Rapids     </t>
  </si>
  <si>
    <t xml:space="preserve">Perham             </t>
  </si>
  <si>
    <t xml:space="preserve">Underwood          </t>
  </si>
  <si>
    <t xml:space="preserve">New York Mills     </t>
  </si>
  <si>
    <t xml:space="preserve">Goodridge          </t>
  </si>
  <si>
    <t xml:space="preserve">Thief River Fall   </t>
  </si>
  <si>
    <t xml:space="preserve">Willow River       </t>
  </si>
  <si>
    <t xml:space="preserve">Pine City          </t>
  </si>
  <si>
    <t xml:space="preserve">Edgerton           </t>
  </si>
  <si>
    <t xml:space="preserve">Climax             </t>
  </si>
  <si>
    <t xml:space="preserve">Crookston          </t>
  </si>
  <si>
    <t xml:space="preserve">East Grand Forks   </t>
  </si>
  <si>
    <t xml:space="preserve">Fertile-Beltrami   </t>
  </si>
  <si>
    <t xml:space="preserve">Fisher             </t>
  </si>
  <si>
    <t xml:space="preserve">Fosston            </t>
  </si>
  <si>
    <t xml:space="preserve">Mounds View        </t>
  </si>
  <si>
    <t xml:space="preserve">North St Paul-Ma   </t>
  </si>
  <si>
    <t xml:space="preserve">Roseville          </t>
  </si>
  <si>
    <t xml:space="preserve">White Bear Lake    </t>
  </si>
  <si>
    <t xml:space="preserve">St. Paul           </t>
  </si>
  <si>
    <t xml:space="preserve">Red Lake Falls     </t>
  </si>
  <si>
    <t xml:space="preserve">Milroy             </t>
  </si>
  <si>
    <t xml:space="preserve">Wabasso            </t>
  </si>
  <si>
    <t xml:space="preserve">Faribault          </t>
  </si>
  <si>
    <t xml:space="preserve">Northfield         </t>
  </si>
  <si>
    <t xml:space="preserve">Hills-Beaver Cre   </t>
  </si>
  <si>
    <t xml:space="preserve">Badger             </t>
  </si>
  <si>
    <t xml:space="preserve">Roseau             </t>
  </si>
  <si>
    <t xml:space="preserve">Warroad            </t>
  </si>
  <si>
    <t xml:space="preserve">Chisholm           </t>
  </si>
  <si>
    <t xml:space="preserve">Ely                </t>
  </si>
  <si>
    <t xml:space="preserve">Floodwood          </t>
  </si>
  <si>
    <t xml:space="preserve">Hermantown         </t>
  </si>
  <si>
    <t xml:space="preserve">Hibbing            </t>
  </si>
  <si>
    <t xml:space="preserve">Proctor            </t>
  </si>
  <si>
    <t xml:space="preserve">Nett Lake          </t>
  </si>
  <si>
    <t xml:space="preserve">Duluth             </t>
  </si>
  <si>
    <t xml:space="preserve">Mountain Iron-Bu   </t>
  </si>
  <si>
    <t xml:space="preserve">Belle Plaine       </t>
  </si>
  <si>
    <t xml:space="preserve">Jordan             </t>
  </si>
  <si>
    <t xml:space="preserve">Prior Lake         </t>
  </si>
  <si>
    <t xml:space="preserve">Shakopee           </t>
  </si>
  <si>
    <t xml:space="preserve">New Prague         </t>
  </si>
  <si>
    <t xml:space="preserve">Becker             </t>
  </si>
  <si>
    <t xml:space="preserve">Big Lake           </t>
  </si>
  <si>
    <t xml:space="preserve">Elk River          </t>
  </si>
  <si>
    <t xml:space="preserve">Holdingford        </t>
  </si>
  <si>
    <t xml:space="preserve">Kimball            </t>
  </si>
  <si>
    <t xml:space="preserve">Melrose            </t>
  </si>
  <si>
    <t xml:space="preserve">Paynesville        </t>
  </si>
  <si>
    <t xml:space="preserve">St. Cloud          </t>
  </si>
  <si>
    <t xml:space="preserve">Sauk Centre        </t>
  </si>
  <si>
    <t xml:space="preserve">Albany             </t>
  </si>
  <si>
    <t xml:space="preserve">Sartell            </t>
  </si>
  <si>
    <t xml:space="preserve">Rocori             </t>
  </si>
  <si>
    <t xml:space="preserve">Blooming Prairie   </t>
  </si>
  <si>
    <t xml:space="preserve">Owatonna           </t>
  </si>
  <si>
    <t xml:space="preserve">Medford            </t>
  </si>
  <si>
    <t xml:space="preserve">Hancock            </t>
  </si>
  <si>
    <t xml:space="preserve">Chokio-Alberta     </t>
  </si>
  <si>
    <t xml:space="preserve">Kerkhoven-Murdoc   </t>
  </si>
  <si>
    <t xml:space="preserve">Benson             </t>
  </si>
  <si>
    <t xml:space="preserve">Bertha-Hewitt      </t>
  </si>
  <si>
    <t xml:space="preserve">Browerville        </t>
  </si>
  <si>
    <t xml:space="preserve">Browns Valley      </t>
  </si>
  <si>
    <t xml:space="preserve">Wheaton Area Sch   </t>
  </si>
  <si>
    <t xml:space="preserve">Wabasha-Kellogg    </t>
  </si>
  <si>
    <t xml:space="preserve">Lake City          </t>
  </si>
  <si>
    <t xml:space="preserve">Prinsburg          </t>
  </si>
  <si>
    <t xml:space="preserve">Verndale           </t>
  </si>
  <si>
    <t xml:space="preserve">Sebeka             </t>
  </si>
  <si>
    <t xml:space="preserve">Menahga            </t>
  </si>
  <si>
    <t xml:space="preserve">Waseca             </t>
  </si>
  <si>
    <t xml:space="preserve">Forest Lake        </t>
  </si>
  <si>
    <t xml:space="preserve">Mahtomedi          </t>
  </si>
  <si>
    <t xml:space="preserve">South Washington   </t>
  </si>
  <si>
    <t xml:space="preserve">Stillwater         </t>
  </si>
  <si>
    <t xml:space="preserve">Butterfield        </t>
  </si>
  <si>
    <t xml:space="preserve">Madelia            </t>
  </si>
  <si>
    <t xml:space="preserve">St. James          </t>
  </si>
  <si>
    <t xml:space="preserve">Breckenridge       </t>
  </si>
  <si>
    <t xml:space="preserve">Rothsay            </t>
  </si>
  <si>
    <t xml:space="preserve">Campbell-Tintah    </t>
  </si>
  <si>
    <t xml:space="preserve">Lewiston           </t>
  </si>
  <si>
    <t xml:space="preserve">St. Charles        </t>
  </si>
  <si>
    <t xml:space="preserve">Winona             </t>
  </si>
  <si>
    <t xml:space="preserve">Annandale          </t>
  </si>
  <si>
    <t xml:space="preserve">Buffalo            </t>
  </si>
  <si>
    <t xml:space="preserve">Delano             </t>
  </si>
  <si>
    <t xml:space="preserve">Maple Lake         </t>
  </si>
  <si>
    <t xml:space="preserve">Monticello         </t>
  </si>
  <si>
    <t xml:space="preserve">Rockford           </t>
  </si>
  <si>
    <t xml:space="preserve">St. Michael-Albe   </t>
  </si>
  <si>
    <t xml:space="preserve">Canby              </t>
  </si>
  <si>
    <t xml:space="preserve">Cambridge-Isanti   </t>
  </si>
  <si>
    <t xml:space="preserve">Milaca             </t>
  </si>
  <si>
    <t xml:space="preserve">Ulen-Hitterdal     </t>
  </si>
  <si>
    <t xml:space="preserve">Lake Crystal-Wel   </t>
  </si>
  <si>
    <t xml:space="preserve">Triton             </t>
  </si>
  <si>
    <t xml:space="preserve">United South Cen   </t>
  </si>
  <si>
    <t xml:space="preserve">Maple River        </t>
  </si>
  <si>
    <t xml:space="preserve">Kingsland          </t>
  </si>
  <si>
    <t xml:space="preserve">St. Louis County   </t>
  </si>
  <si>
    <t xml:space="preserve">Waterville-Elysi   </t>
  </si>
  <si>
    <t xml:space="preserve">Chisago Lakes      </t>
  </si>
  <si>
    <t xml:space="preserve">Minnewaska         </t>
  </si>
  <si>
    <t xml:space="preserve">Wadena-Deer Cree   </t>
  </si>
  <si>
    <t xml:space="preserve">Buffalo Lake-Hec   </t>
  </si>
  <si>
    <t xml:space="preserve">Dilworth-Glyndon   </t>
  </si>
  <si>
    <t xml:space="preserve">Hinckley-Finlays   </t>
  </si>
  <si>
    <t xml:space="preserve">Lakeview           </t>
  </si>
  <si>
    <t xml:space="preserve">N.R.H.E.G.         </t>
  </si>
  <si>
    <t xml:space="preserve">Murray County Ce   </t>
  </si>
  <si>
    <t xml:space="preserve">Staples-Motley     </t>
  </si>
  <si>
    <t xml:space="preserve">Kittson Central    </t>
  </si>
  <si>
    <t xml:space="preserve">Kenyon-Wanamingo   </t>
  </si>
  <si>
    <t xml:space="preserve">Pine River-Backu   </t>
  </si>
  <si>
    <t xml:space="preserve">Warren-Alvarado-   </t>
  </si>
  <si>
    <t xml:space="preserve">M.A.C.C.R.A.Y.     </t>
  </si>
  <si>
    <t xml:space="preserve">Luverne            </t>
  </si>
  <si>
    <t xml:space="preserve">Yellow Medicine    </t>
  </si>
  <si>
    <t xml:space="preserve">Fillmore Central   </t>
  </si>
  <si>
    <t xml:space="preserve">Norman County Ea   </t>
  </si>
  <si>
    <t xml:space="preserve">Sibley East        </t>
  </si>
  <si>
    <t xml:space="preserve">Clearbrook-Gonvi   </t>
  </si>
  <si>
    <t xml:space="preserve">West Central Are   </t>
  </si>
  <si>
    <t xml:space="preserve">Tri-County         </t>
  </si>
  <si>
    <t xml:space="preserve">Belgrade-Brooten   </t>
  </si>
  <si>
    <t xml:space="preserve">G.F.W.             </t>
  </si>
  <si>
    <t xml:space="preserve">A.C.G.C.           </t>
  </si>
  <si>
    <t xml:space="preserve">Lesueur-Henderso   </t>
  </si>
  <si>
    <t xml:space="preserve">Martin County We   </t>
  </si>
  <si>
    <t xml:space="preserve">Norman County We   </t>
  </si>
  <si>
    <t xml:space="preserve">Bird Island-Oliv   </t>
  </si>
  <si>
    <t xml:space="preserve">Granada Huntley-   </t>
  </si>
  <si>
    <t xml:space="preserve">East Central       </t>
  </si>
  <si>
    <t xml:space="preserve">Win-E-Mac          </t>
  </si>
  <si>
    <t xml:space="preserve">Greenbush-Middle   </t>
  </si>
  <si>
    <t xml:space="preserve">Howard Lake-Wave   </t>
  </si>
  <si>
    <t xml:space="preserve">Pipestone-Jasper   </t>
  </si>
  <si>
    <t xml:space="preserve">Mesabi East        </t>
  </si>
  <si>
    <t xml:space="preserve">Fairmont Area Sc   </t>
  </si>
  <si>
    <t xml:space="preserve">Long Prairie-Gre   </t>
  </si>
  <si>
    <t xml:space="preserve">Cedar Mountain     </t>
  </si>
  <si>
    <t xml:space="preserve">Zumbrota-Mazeppa   </t>
  </si>
  <si>
    <t xml:space="preserve">Janesville-Waldo   </t>
  </si>
  <si>
    <t xml:space="preserve">Lac Qui Parle Va   </t>
  </si>
  <si>
    <t xml:space="preserve">Ada-Borup          </t>
  </si>
  <si>
    <t xml:space="preserve">Stephen-Argyle C   </t>
  </si>
  <si>
    <t xml:space="preserve">Glencoe-Silver L   </t>
  </si>
  <si>
    <t xml:space="preserve">Blue Earth Area    </t>
  </si>
  <si>
    <t xml:space="preserve">Red Rock Central   </t>
  </si>
  <si>
    <t xml:space="preserve">Glenville-Emmons   </t>
  </si>
  <si>
    <t xml:space="preserve">Clinton-Gracevil   </t>
  </si>
  <si>
    <t xml:space="preserve">Lake Park Audubo   </t>
  </si>
  <si>
    <t xml:space="preserve">D.R.S.H.           </t>
  </si>
  <si>
    <t xml:space="preserve">Jackson County C   </t>
  </si>
  <si>
    <t xml:space="preserve">Redwood Falls Ar   </t>
  </si>
  <si>
    <t xml:space="preserve">Westbrook-Walnut   </t>
  </si>
  <si>
    <t xml:space="preserve">New Referendum Growth                   </t>
  </si>
  <si>
    <t>estimate vs reported line</t>
  </si>
  <si>
    <t xml:space="preserve">Cooperative &amp; Intermed Districts        </t>
  </si>
  <si>
    <t>Other Rev /pupil</t>
  </si>
  <si>
    <t>House Other /pupil</t>
  </si>
  <si>
    <t>Safe School /pupil</t>
  </si>
  <si>
    <t>FY 20 House Total</t>
  </si>
  <si>
    <t>House Gen Ed /pupil</t>
  </si>
  <si>
    <t>FY 21 HOUSE Total</t>
  </si>
  <si>
    <t xml:space="preserve">Mounds View </t>
  </si>
  <si>
    <t>Rosemount-Apple Valley-Eagan</t>
  </si>
  <si>
    <t xml:space="preserve">Duluth </t>
  </si>
  <si>
    <t xml:space="preserve">St. Paul </t>
  </si>
  <si>
    <t xml:space="preserve">Buffalo-Hanover-Montrose </t>
  </si>
  <si>
    <t xml:space="preserve">Anoka-Hennepin </t>
  </si>
  <si>
    <t xml:space="preserve">Elk River </t>
  </si>
  <si>
    <t xml:space="preserve">Alexandria </t>
  </si>
  <si>
    <t xml:space="preserve">Shakopee </t>
  </si>
  <si>
    <t xml:space="preserve">Minneapolis </t>
  </si>
  <si>
    <t xml:space="preserve">Forest Lake </t>
  </si>
  <si>
    <t xml:space="preserve">Chisago Lakes </t>
  </si>
  <si>
    <t xml:space="preserve">Burnsville </t>
  </si>
  <si>
    <t xml:space="preserve">Rocori </t>
  </si>
  <si>
    <t xml:space="preserve">Pequot Lakes </t>
  </si>
  <si>
    <t xml:space="preserve">Albert Lea </t>
  </si>
  <si>
    <t xml:space="preserve">Melrose </t>
  </si>
  <si>
    <t>North St Paul-Maplewood Oakdale</t>
  </si>
  <si>
    <t xml:space="preserve">Cambridge-Isanti </t>
  </si>
  <si>
    <t>Prior Lake-Savage Area Schools</t>
  </si>
  <si>
    <t xml:space="preserve">Monticello </t>
  </si>
  <si>
    <t xml:space="preserve">Sartell-St. Stephen </t>
  </si>
  <si>
    <t xml:space="preserve">South Washington County </t>
  </si>
  <si>
    <t xml:space="preserve">White Bear Lake </t>
  </si>
  <si>
    <t>New Prague Area Schools</t>
  </si>
  <si>
    <t xml:space="preserve">Pierz </t>
  </si>
  <si>
    <t xml:space="preserve">Richfield </t>
  </si>
  <si>
    <t xml:space="preserve">Byron </t>
  </si>
  <si>
    <t xml:space="preserve">Cloquet </t>
  </si>
  <si>
    <t xml:space="preserve">Fairmont Area </t>
  </si>
  <si>
    <t xml:space="preserve">Little Falls </t>
  </si>
  <si>
    <t xml:space="preserve">St. Cloud </t>
  </si>
  <si>
    <t xml:space="preserve">St. Francis </t>
  </si>
  <si>
    <t xml:space="preserve">St. Louis County </t>
  </si>
  <si>
    <t xml:space="preserve">Lakeville </t>
  </si>
  <si>
    <t xml:space="preserve">Owatonna </t>
  </si>
  <si>
    <t xml:space="preserve">Bloomington </t>
  </si>
  <si>
    <t xml:space="preserve">Hermantown </t>
  </si>
  <si>
    <t xml:space="preserve">Bemidji </t>
  </si>
  <si>
    <t xml:space="preserve">Esko </t>
  </si>
  <si>
    <t xml:space="preserve">Fergus Falls </t>
  </si>
  <si>
    <t xml:space="preserve">Osakis </t>
  </si>
  <si>
    <t xml:space="preserve">Hopkins </t>
  </si>
  <si>
    <t xml:space="preserve">Grand Rapids </t>
  </si>
  <si>
    <t xml:space="preserve">Kasson-Mantorville </t>
  </si>
  <si>
    <t xml:space="preserve">East Grand Forks </t>
  </si>
  <si>
    <t xml:space="preserve">Watertown-Mayer </t>
  </si>
  <si>
    <t xml:space="preserve">Delano </t>
  </si>
  <si>
    <t xml:space="preserve">Hawley </t>
  </si>
  <si>
    <t xml:space="preserve">Albany </t>
  </si>
  <si>
    <t xml:space="preserve">North Branch </t>
  </si>
  <si>
    <t xml:space="preserve">Foley </t>
  </si>
  <si>
    <t xml:space="preserve">Detroit Lakes </t>
  </si>
  <si>
    <t xml:space="preserve">Roseville </t>
  </si>
  <si>
    <t xml:space="preserve">Brainerd </t>
  </si>
  <si>
    <t xml:space="preserve">Becker </t>
  </si>
  <si>
    <t xml:space="preserve">Tri-City United </t>
  </si>
  <si>
    <t xml:space="preserve">Sauk Centre </t>
  </si>
  <si>
    <t xml:space="preserve">Red Wing </t>
  </si>
  <si>
    <t xml:space="preserve">Dassel-Cokato </t>
  </si>
  <si>
    <t xml:space="preserve">Big Lake </t>
  </si>
  <si>
    <t xml:space="preserve">Austin </t>
  </si>
  <si>
    <t xml:space="preserve">Crosby-Ironton </t>
  </si>
  <si>
    <t xml:space="preserve">Minnewaska </t>
  </si>
  <si>
    <t xml:space="preserve">Princeton </t>
  </si>
  <si>
    <t xml:space="preserve">Pine River-Backus </t>
  </si>
  <si>
    <t xml:space="preserve">Wayzata </t>
  </si>
  <si>
    <t xml:space="preserve">Rochester </t>
  </si>
  <si>
    <t>Dilworth-Glyndon-Felton</t>
  </si>
  <si>
    <t xml:space="preserve">Sauk Rapids-Rice </t>
  </si>
  <si>
    <t xml:space="preserve">Sibley East </t>
  </si>
  <si>
    <t xml:space="preserve">Milaca </t>
  </si>
  <si>
    <t xml:space="preserve">Long Prairie-Grey Eagle </t>
  </si>
  <si>
    <t xml:space="preserve">Eden Prairie </t>
  </si>
  <si>
    <t xml:space="preserve">Park Rapids </t>
  </si>
  <si>
    <t xml:space="preserve">Aitkin </t>
  </si>
  <si>
    <t xml:space="preserve">New Ulm </t>
  </si>
  <si>
    <t xml:space="preserve">St. Peter </t>
  </si>
  <si>
    <t>West St. Paul-Mendota Hts.-Eagan</t>
  </si>
  <si>
    <t xml:space="preserve">Roseau </t>
  </si>
  <si>
    <t xml:space="preserve">Stillwater Area </t>
  </si>
  <si>
    <t xml:space="preserve">Hibbing </t>
  </si>
  <si>
    <t xml:space="preserve">Pine City </t>
  </si>
  <si>
    <t xml:space="preserve">Stewartville </t>
  </si>
  <si>
    <t xml:space="preserve">Proctor </t>
  </si>
  <si>
    <t xml:space="preserve">Luverne </t>
  </si>
  <si>
    <t xml:space="preserve">Hastings </t>
  </si>
  <si>
    <t xml:space="preserve">Nevis </t>
  </si>
  <si>
    <t xml:space="preserve">Kingsland </t>
  </si>
  <si>
    <t xml:space="preserve">Deer River </t>
  </si>
  <si>
    <t xml:space="preserve">Staples-Motley </t>
  </si>
  <si>
    <t xml:space="preserve">St. Clair </t>
  </si>
  <si>
    <t xml:space="preserve">Fertile-Beltrami </t>
  </si>
  <si>
    <t xml:space="preserve">Holdingford </t>
  </si>
  <si>
    <t xml:space="preserve">Annandale </t>
  </si>
  <si>
    <t xml:space="preserve">Greenway </t>
  </si>
  <si>
    <t xml:space="preserve">Mahtomedi </t>
  </si>
  <si>
    <t xml:space="preserve">Warroad </t>
  </si>
  <si>
    <t xml:space="preserve">Maple Lake </t>
  </si>
  <si>
    <t xml:space="preserve">Jackson County Central </t>
  </si>
  <si>
    <t xml:space="preserve">Frazee-Vergas </t>
  </si>
  <si>
    <t xml:space="preserve">Lac Qui Parle Valley </t>
  </si>
  <si>
    <t xml:space="preserve">Thief River Falls </t>
  </si>
  <si>
    <t xml:space="preserve">Worthington </t>
  </si>
  <si>
    <t xml:space="preserve">International Falls </t>
  </si>
  <si>
    <t xml:space="preserve">Eden Valley-Watkins </t>
  </si>
  <si>
    <t xml:space="preserve">Litchfield </t>
  </si>
  <si>
    <t xml:space="preserve">Hutchinson </t>
  </si>
  <si>
    <t xml:space="preserve">Nrheg </t>
  </si>
  <si>
    <t xml:space="preserve">Kimball </t>
  </si>
  <si>
    <t xml:space="preserve">Paynesville </t>
  </si>
  <si>
    <t xml:space="preserve">Glencoe-Silver Lake </t>
  </si>
  <si>
    <t xml:space="preserve">Marshall </t>
  </si>
  <si>
    <t xml:space="preserve">Maple River </t>
  </si>
  <si>
    <t xml:space="preserve">Waseca </t>
  </si>
  <si>
    <t xml:space="preserve">Lake Superior </t>
  </si>
  <si>
    <t xml:space="preserve">Spring Lake Park </t>
  </si>
  <si>
    <t xml:space="preserve">Pine Island </t>
  </si>
  <si>
    <t xml:space="preserve">Win-E-Mac </t>
  </si>
  <si>
    <t xml:space="preserve">Breckenridge </t>
  </si>
  <si>
    <t xml:space="preserve">Benson </t>
  </si>
  <si>
    <t xml:space="preserve">East Central </t>
  </si>
  <si>
    <t xml:space="preserve">Perham-Dent </t>
  </si>
  <si>
    <t xml:space="preserve">Pillager </t>
  </si>
  <si>
    <t xml:space="preserve">Rockford </t>
  </si>
  <si>
    <t xml:space="preserve">Ely </t>
  </si>
  <si>
    <t xml:space="preserve">St. Michael-Albertville </t>
  </si>
  <si>
    <t xml:space="preserve">Faribault </t>
  </si>
  <si>
    <t xml:space="preserve">Martin County West </t>
  </si>
  <si>
    <t xml:space="preserve">Mora </t>
  </si>
  <si>
    <t xml:space="preserve">Upsala </t>
  </si>
  <si>
    <t xml:space="preserve">Fosston </t>
  </si>
  <si>
    <t xml:space="preserve">Morris Area </t>
  </si>
  <si>
    <t xml:space="preserve">Blue Earth Area </t>
  </si>
  <si>
    <t xml:space="preserve">Battle Lake </t>
  </si>
  <si>
    <t xml:space="preserve">Bagley </t>
  </si>
  <si>
    <t xml:space="preserve">Wabasha-Kellogg </t>
  </si>
  <si>
    <t xml:space="preserve">Waconia </t>
  </si>
  <si>
    <t xml:space="preserve">Moorhead </t>
  </si>
  <si>
    <t xml:space="preserve">Canby </t>
  </si>
  <si>
    <t xml:space="preserve">Montevideo </t>
  </si>
  <si>
    <t xml:space="preserve">Nashwauk-Keewatin </t>
  </si>
  <si>
    <t xml:space="preserve">New London-Spicer </t>
  </si>
  <si>
    <t xml:space="preserve">A.C.G.C. </t>
  </si>
  <si>
    <t xml:space="preserve">Sebeka </t>
  </si>
  <si>
    <t xml:space="preserve">Pipestone Area </t>
  </si>
  <si>
    <t xml:space="preserve">Red Lake County Central </t>
  </si>
  <si>
    <t xml:space="preserve">Windom </t>
  </si>
  <si>
    <t xml:space="preserve">Fulda </t>
  </si>
  <si>
    <t xml:space="preserve">Farmington </t>
  </si>
  <si>
    <t xml:space="preserve">Rush City </t>
  </si>
  <si>
    <t xml:space="preserve">Caledonia </t>
  </si>
  <si>
    <t xml:space="preserve">Belle Plaine </t>
  </si>
  <si>
    <t xml:space="preserve">Hayfield </t>
  </si>
  <si>
    <t xml:space="preserve">Parkers Prairie </t>
  </si>
  <si>
    <t xml:space="preserve">Hancock </t>
  </si>
  <si>
    <t xml:space="preserve">Central </t>
  </si>
  <si>
    <t xml:space="preserve">Cleveland </t>
  </si>
  <si>
    <t xml:space="preserve">Tracy Area </t>
  </si>
  <si>
    <t xml:space="preserve">Belgrade-Brooten-Elrosa </t>
  </si>
  <si>
    <t xml:space="preserve">Brandon-Evansville </t>
  </si>
  <si>
    <t xml:space="preserve">St. James </t>
  </si>
  <si>
    <t xml:space="preserve">Crookston </t>
  </si>
  <si>
    <t xml:space="preserve">Waubun-Ogema-White Earth </t>
  </si>
  <si>
    <t xml:space="preserve">United South Central </t>
  </si>
  <si>
    <t xml:space="preserve">Underwood </t>
  </si>
  <si>
    <t xml:space="preserve">Mesabi East </t>
  </si>
  <si>
    <t>Stephen-Argyle Central Schools</t>
  </si>
  <si>
    <t xml:space="preserve">Walker-Hackensack-Akeley </t>
  </si>
  <si>
    <t xml:space="preserve">Ada-Borup </t>
  </si>
  <si>
    <t xml:space="preserve">Chatfield </t>
  </si>
  <si>
    <t xml:space="preserve">Willmar </t>
  </si>
  <si>
    <t xml:space="preserve">La Crescent-Hokah </t>
  </si>
  <si>
    <t xml:space="preserve">Royalton </t>
  </si>
  <si>
    <t xml:space="preserve">Jordan </t>
  </si>
  <si>
    <t xml:space="preserve">Brooklyn Center </t>
  </si>
  <si>
    <t xml:space="preserve">Lakeview </t>
  </si>
  <si>
    <t xml:space="preserve">Sleepy Eye </t>
  </si>
  <si>
    <t xml:space="preserve">Centennial </t>
  </si>
  <si>
    <t xml:space="preserve">New York Mills </t>
  </si>
  <si>
    <t xml:space="preserve">Verndale </t>
  </si>
  <si>
    <t xml:space="preserve">Braham </t>
  </si>
  <si>
    <t xml:space="preserve">Swanville </t>
  </si>
  <si>
    <t xml:space="preserve">Carlton </t>
  </si>
  <si>
    <t xml:space="preserve">Isle </t>
  </si>
  <si>
    <t xml:space="preserve">Murray County Central </t>
  </si>
  <si>
    <t xml:space="preserve">Alden-Conger </t>
  </si>
  <si>
    <t xml:space="preserve">Mountain Iron-Buhl </t>
  </si>
  <si>
    <t>Lake Crystal-Wellcome Memorial</t>
  </si>
  <si>
    <t xml:space="preserve">Maccray </t>
  </si>
  <si>
    <t xml:space="preserve">Edina </t>
  </si>
  <si>
    <t xml:space="preserve">Nicollet </t>
  </si>
  <si>
    <t xml:space="preserve">Wheaton Area </t>
  </si>
  <si>
    <t xml:space="preserve">Madelia </t>
  </si>
  <si>
    <t xml:space="preserve">Lake Park Audubon </t>
  </si>
  <si>
    <t xml:space="preserve">Greenbush-Middle River </t>
  </si>
  <si>
    <t xml:space="preserve">Lake Of The Woods </t>
  </si>
  <si>
    <t xml:space="preserve">Menahga </t>
  </si>
  <si>
    <t xml:space="preserve">Wadena-Deer Creek </t>
  </si>
  <si>
    <t xml:space="preserve">Renville County West </t>
  </si>
  <si>
    <t xml:space="preserve">Edgerton </t>
  </si>
  <si>
    <t xml:space="preserve">Hinckley-Finlayson </t>
  </si>
  <si>
    <t xml:space="preserve">Triton </t>
  </si>
  <si>
    <t>St. Anthony-New Brighton Schools</t>
  </si>
  <si>
    <t>Inver Grove Heights Schools</t>
  </si>
  <si>
    <t xml:space="preserve">Browerville </t>
  </si>
  <si>
    <t xml:space="preserve">Columbia Heights </t>
  </si>
  <si>
    <t xml:space="preserve">Rushford-Peterson </t>
  </si>
  <si>
    <t xml:space="preserve">Red Lake Falls </t>
  </si>
  <si>
    <t xml:space="preserve">Clearbrook-Gonvick </t>
  </si>
  <si>
    <t>Westbrook-Walnut Grove Schools</t>
  </si>
  <si>
    <t xml:space="preserve">Blooming Prairie </t>
  </si>
  <si>
    <t xml:space="preserve">Norman County East </t>
  </si>
  <si>
    <t xml:space="preserve">Ortonville </t>
  </si>
  <si>
    <t xml:space="preserve">Henning </t>
  </si>
  <si>
    <t xml:space="preserve">Zumbrota-Mazeppa </t>
  </si>
  <si>
    <t xml:space="preserve">Mahnomen </t>
  </si>
  <si>
    <t xml:space="preserve">Adrian </t>
  </si>
  <si>
    <t xml:space="preserve">Kittson Central </t>
  </si>
  <si>
    <t xml:space="preserve">Goodhue </t>
  </si>
  <si>
    <t xml:space="preserve">Medford </t>
  </si>
  <si>
    <t xml:space="preserve">Chisholm </t>
  </si>
  <si>
    <t xml:space="preserve">Orono </t>
  </si>
  <si>
    <t xml:space="preserve">Springfield </t>
  </si>
  <si>
    <t xml:space="preserve">Barnum </t>
  </si>
  <si>
    <t xml:space="preserve">Rtr </t>
  </si>
  <si>
    <t xml:space="preserve">Wabasso </t>
  </si>
  <si>
    <t xml:space="preserve">Fisher </t>
  </si>
  <si>
    <t xml:space="preserve">Cook County </t>
  </si>
  <si>
    <t>Janesville-Waldorf-Pemberton</t>
  </si>
  <si>
    <t xml:space="preserve">Minneota </t>
  </si>
  <si>
    <t xml:space="preserve">Pelican Rapids </t>
  </si>
  <si>
    <t xml:space="preserve">Dawson-Boyd </t>
  </si>
  <si>
    <t xml:space="preserve">Dover-Eyota </t>
  </si>
  <si>
    <t xml:space="preserve">Westonka </t>
  </si>
  <si>
    <t>Marshall County Central Schools</t>
  </si>
  <si>
    <t xml:space="preserve">Fridley </t>
  </si>
  <si>
    <t xml:space="preserve">Red Rock Central </t>
  </si>
  <si>
    <t xml:space="preserve">Mountain Lake </t>
  </si>
  <si>
    <t xml:space="preserve">Warren-Alvarado-Olso </t>
  </si>
  <si>
    <t xml:space="preserve">Winona Area </t>
  </si>
  <si>
    <t xml:space="preserve">Redwood Area </t>
  </si>
  <si>
    <t xml:space="preserve">Moose Lake </t>
  </si>
  <si>
    <t xml:space="preserve">Ulen-Hitterdal </t>
  </si>
  <si>
    <t xml:space="preserve">Buffalo Lk-Hector-Stewart </t>
  </si>
  <si>
    <t xml:space="preserve">Lake City </t>
  </si>
  <si>
    <t>Kerkhoven-Murdock-Sunburg</t>
  </si>
  <si>
    <t>Northland Community Schools</t>
  </si>
  <si>
    <t xml:space="preserve">Floodwood </t>
  </si>
  <si>
    <t xml:space="preserve">Wrenshall </t>
  </si>
  <si>
    <t xml:space="preserve">Minnetonka </t>
  </si>
  <si>
    <t xml:space="preserve">Heron Lake-Okabena </t>
  </si>
  <si>
    <t xml:space="preserve">Grygla </t>
  </si>
  <si>
    <t xml:space="preserve">Willow River </t>
  </si>
  <si>
    <t xml:space="preserve">Bertha-Hewitt </t>
  </si>
  <si>
    <t xml:space="preserve">Cromwell-Wright </t>
  </si>
  <si>
    <t xml:space="preserve">Ogilvie </t>
  </si>
  <si>
    <t xml:space="preserve">Badger </t>
  </si>
  <si>
    <t xml:space="preserve">Cedar Mountain </t>
  </si>
  <si>
    <t xml:space="preserve">Norman County West </t>
  </si>
  <si>
    <t xml:space="preserve">Onamia </t>
  </si>
  <si>
    <t xml:space="preserve">St. Charles </t>
  </si>
  <si>
    <t xml:space="preserve">Tri-County </t>
  </si>
  <si>
    <t xml:space="preserve">Grand Meadow </t>
  </si>
  <si>
    <t xml:space="preserve">Lanesboro </t>
  </si>
  <si>
    <t xml:space="preserve">Ashby </t>
  </si>
  <si>
    <t xml:space="preserve">Chokio-Alberta </t>
  </si>
  <si>
    <t xml:space="preserve">Littlefork-Big Falls </t>
  </si>
  <si>
    <t xml:space="preserve">Lester Prairie </t>
  </si>
  <si>
    <t xml:space="preserve">Climax-Shelly </t>
  </si>
  <si>
    <t xml:space="preserve">Lancaster </t>
  </si>
  <si>
    <t xml:space="preserve">Spring Grove </t>
  </si>
  <si>
    <t xml:space="preserve">Comfrey </t>
  </si>
  <si>
    <t xml:space="preserve">Eastern Carver County </t>
  </si>
  <si>
    <t xml:space="preserve">Northfield </t>
  </si>
  <si>
    <t xml:space="preserve">Kenyon-Wanamingo </t>
  </si>
  <si>
    <t xml:space="preserve">Kelliher </t>
  </si>
  <si>
    <t xml:space="preserve">Goodridge </t>
  </si>
  <si>
    <t xml:space="preserve">Blackduck </t>
  </si>
  <si>
    <t xml:space="preserve">Hill City </t>
  </si>
  <si>
    <t xml:space="preserve">Mabel-Canton </t>
  </si>
  <si>
    <t xml:space="preserve">Laporte </t>
  </si>
  <si>
    <t xml:space="preserve">Le Sueur-Henderson </t>
  </si>
  <si>
    <t xml:space="preserve">Mcgregor </t>
  </si>
  <si>
    <t xml:space="preserve">Ellsworth </t>
  </si>
  <si>
    <t xml:space="preserve">Truman </t>
  </si>
  <si>
    <t xml:space="preserve">South Koochiching </t>
  </si>
  <si>
    <t xml:space="preserve">Butterfield </t>
  </si>
  <si>
    <t xml:space="preserve">Hendricks </t>
  </si>
  <si>
    <t xml:space="preserve">Leroy-Ostrander </t>
  </si>
  <si>
    <t xml:space="preserve">Cass Lake-Bena </t>
  </si>
  <si>
    <t xml:space="preserve">Herman-Norcross </t>
  </si>
  <si>
    <t xml:space="preserve">Osseo </t>
  </si>
  <si>
    <t>Statewide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</si>
  <si>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</si>
  <si>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</si>
  <si>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</si>
  <si>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</si>
  <si>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</si>
  <si>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</si>
  <si>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</si>
  <si>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</si>
  <si>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Cooperative Units</t>
  </si>
  <si>
    <t>Year</t>
  </si>
  <si>
    <t xml:space="preserve">Region </t>
  </si>
  <si>
    <t>Dist Num</t>
  </si>
  <si>
    <t>Dist Type</t>
  </si>
  <si>
    <t>Dist Name</t>
  </si>
  <si>
    <t>Spring Lake</t>
  </si>
  <si>
    <t>Sauk Rapids-Rice</t>
  </si>
  <si>
    <t>Cromwell-Wright</t>
  </si>
  <si>
    <t>Central</t>
  </si>
  <si>
    <t>Eastern Carver County</t>
  </si>
  <si>
    <t>Walker-Hackensack-Akeley</t>
  </si>
  <si>
    <t>Cass Lake-Bena</t>
  </si>
  <si>
    <t>Crosby-Ironton</t>
  </si>
  <si>
    <t>Inver Grove Heights</t>
  </si>
  <si>
    <t>Rushford-Peterson</t>
  </si>
  <si>
    <t>Alden-Conger</t>
  </si>
  <si>
    <t>St. Anthony-New Brighton</t>
  </si>
  <si>
    <t>Intermediate  287</t>
  </si>
  <si>
    <t xml:space="preserve">Southwest Metro Intermediate </t>
  </si>
  <si>
    <t>Lacrescent-Hokah</t>
  </si>
  <si>
    <t>Nashwauk-Keewatin</t>
  </si>
  <si>
    <t>Heron Lake-Okabena</t>
  </si>
  <si>
    <t>New London-Spicer</t>
  </si>
  <si>
    <t>International Falls</t>
  </si>
  <si>
    <t>Littlefork-Big Falls</t>
  </si>
  <si>
    <t>South Koochiching</t>
  </si>
  <si>
    <t>Dawson-Boyd</t>
  </si>
  <si>
    <t>Lake Of The Woods</t>
  </si>
  <si>
    <t>Lake Agassiz Special Ed. Coop.</t>
  </si>
  <si>
    <t>Midwest Special Education Coop.</t>
  </si>
  <si>
    <t>Waubun-Ogema-White Earth</t>
  </si>
  <si>
    <t>Marshall County Central</t>
  </si>
  <si>
    <t>Eden Valley-Watkins</t>
  </si>
  <si>
    <t>Leroy-Ostrander</t>
  </si>
  <si>
    <t>Perham-Dent</t>
  </si>
  <si>
    <t>Thief River Falls</t>
  </si>
  <si>
    <t>Climax-Shelly</t>
  </si>
  <si>
    <t>North St Paul-Maplewood</t>
  </si>
  <si>
    <t>Hills-Beaver Creek</t>
  </si>
  <si>
    <t>Mountain Iron-Buhl</t>
  </si>
  <si>
    <t>Sartell-St. Stephen</t>
  </si>
  <si>
    <t>Blooming Prairie Public</t>
  </si>
  <si>
    <t>Wheaton Area</t>
  </si>
  <si>
    <t>Wabasha-Kellogg</t>
  </si>
  <si>
    <t>South Washington County</t>
  </si>
  <si>
    <t>Stillwater Area</t>
  </si>
  <si>
    <t>Lewiston-Altura</t>
  </si>
  <si>
    <t>Winona Area</t>
  </si>
  <si>
    <t>Buffalo-Hanover-Montrose Public Sch</t>
  </si>
  <si>
    <t>St. Michael-Albertville</t>
  </si>
  <si>
    <t>Cambridge-Isanti Public</t>
  </si>
  <si>
    <t>Ulen-Hitterdal Public</t>
  </si>
  <si>
    <t>Southern Plains Education Coop.</t>
  </si>
  <si>
    <t>N.E. Metro Intermediate Dist. 916</t>
  </si>
  <si>
    <t>Intermediate  917</t>
  </si>
  <si>
    <t>Region 9-South Central Service Coop</t>
  </si>
  <si>
    <t>Region 4-Lakes Country Service Coop</t>
  </si>
  <si>
    <t>Fergus Falls Area Sp. Ed. Coop.</t>
  </si>
  <si>
    <t>Meeker &amp; Wright Special Education</t>
  </si>
  <si>
    <t>Wright Technical Center</t>
  </si>
  <si>
    <t xml:space="preserve">Minnesota Valley Cooperative </t>
  </si>
  <si>
    <t>Regn 6 &amp; 8-S.W/W.C. Srv Cooperative</t>
  </si>
  <si>
    <t>Bemidji Regional Interdist. Council</t>
  </si>
  <si>
    <t>Perpich Center for Arts Education</t>
  </si>
  <si>
    <t>Chisago Lakes</t>
  </si>
  <si>
    <t>Buffalo Lk-Hector-Stewart Public Sc</t>
  </si>
  <si>
    <t>Hinckley-Finlayson</t>
  </si>
  <si>
    <t>Murray County Central</t>
  </si>
  <si>
    <t>Pine River-Backus</t>
  </si>
  <si>
    <t>Warren-Alvarado-Oslo</t>
  </si>
  <si>
    <t>M.A.C.C.R.A.Y.</t>
  </si>
  <si>
    <t>Belgrade-Brooten-Elrosa</t>
  </si>
  <si>
    <t>Lesueur-Henderson</t>
  </si>
  <si>
    <t>Martin County West</t>
  </si>
  <si>
    <t>Norman County West</t>
  </si>
  <si>
    <t>Bird Island-Olivia-Lklillian-Danube</t>
  </si>
  <si>
    <t>Granada Huntley-East Chain</t>
  </si>
  <si>
    <t>Greenbush-Middle River</t>
  </si>
  <si>
    <t>Pipestone Area</t>
  </si>
  <si>
    <t>Fairmont Area</t>
  </si>
  <si>
    <t>Long Prairie-Grey Eagle</t>
  </si>
  <si>
    <t>Lac Qui Parle Valley</t>
  </si>
  <si>
    <t>Blue Earth Area Public School</t>
  </si>
  <si>
    <t>Lake Park Audubon</t>
  </si>
  <si>
    <t>Renville County West</t>
  </si>
  <si>
    <t>Redwood Area</t>
  </si>
  <si>
    <t>Althlos Academy</t>
  </si>
  <si>
    <t>Duluth Public Schools Academy nee Edison</t>
  </si>
  <si>
    <t>St. Paul City School nee New Spirit Scho</t>
  </si>
  <si>
    <t>LIFE Prep</t>
  </si>
  <si>
    <t>Northwest Passage High School nee Coon R</t>
  </si>
  <si>
    <t>Mn International Middle Charter</t>
  </si>
  <si>
    <t>Artech, Arcadia</t>
  </si>
  <si>
    <t>Augsburg Academy</t>
  </si>
  <si>
    <t>St. Paul Conservatory Performing Art</t>
  </si>
  <si>
    <t>Lakes International Language Admy</t>
  </si>
  <si>
    <t>Rochester Math &amp; Science  nee Adam Abdul</t>
  </si>
  <si>
    <t>Twin Cities German Immersion Chrtr</t>
  </si>
  <si>
    <t>New Discoveries Monte</t>
  </si>
  <si>
    <t>Southside Family Char</t>
  </si>
  <si>
    <t>Laura Jeffreys Academy</t>
  </si>
  <si>
    <t>East Range Academy Of Tech &amp; Science</t>
  </si>
  <si>
    <t>International Spanish</t>
  </si>
  <si>
    <t>Glacial Hills Element</t>
  </si>
  <si>
    <t>Stonebridge Community School nee Stonbeb</t>
  </si>
  <si>
    <t>Hiawatha Leadership A</t>
  </si>
  <si>
    <t>Clarkfield Charter Sc</t>
  </si>
  <si>
    <t>Minisinaakwaang Leadership</t>
  </si>
  <si>
    <t>Natural Science Academy nee Micheal From</t>
  </si>
  <si>
    <t>Cornerstone Montessori</t>
  </si>
  <si>
    <t>Nasha Shkola</t>
  </si>
  <si>
    <t>St. Cloud Math and Science Academy</t>
  </si>
  <si>
    <t>Universal Academy</t>
  </si>
  <si>
    <t>Metropolitan Education for Future Employ</t>
  </si>
  <si>
    <t>FIT Academy  Athlos Preparatory Academy Dakota County</t>
  </si>
  <si>
    <t>Athlos Saint Cloud</t>
  </si>
  <si>
    <t>Marine Community School</t>
  </si>
  <si>
    <t>Freshwater Ed. Dist.</t>
  </si>
  <si>
    <t>Zumbro Education District</t>
  </si>
  <si>
    <t>Hiawatha Valley Ed. District</t>
  </si>
  <si>
    <t>Runestone Area Ed. District</t>
  </si>
  <si>
    <t>Mn River Valley Education District</t>
  </si>
  <si>
    <t>West Central Education District</t>
  </si>
  <si>
    <t>Mn Valley Education District</t>
  </si>
  <si>
    <t>River Bend Education District</t>
  </si>
  <si>
    <t>Goodhue County Education  Dist.</t>
  </si>
  <si>
    <t>Itasca Area Schools Collaborative</t>
  </si>
  <si>
    <t>Northland Learning Center</t>
  </si>
  <si>
    <t>Rum River Special Education Coop</t>
  </si>
  <si>
    <t xml:space="preserve">Southwest MN Education Consortium </t>
  </si>
  <si>
    <t>Sherburne and Northern Wright Special Education Cooperative</t>
  </si>
  <si>
    <t>Cannon Valley Special Education Cooperative</t>
  </si>
  <si>
    <t>Austin Albert Lea Area Special Education Cooperative (AALASEC)</t>
  </si>
  <si>
    <t>Benton-Stearns Ed. District</t>
  </si>
  <si>
    <t>Mid State Education District</t>
  </si>
  <si>
    <t>MSA</t>
  </si>
  <si>
    <t>Paraprofessional</t>
  </si>
  <si>
    <t>Including VPK</t>
  </si>
  <si>
    <t>Paraprofessional Training Aid</t>
  </si>
  <si>
    <t>Senate 2020</t>
  </si>
  <si>
    <t>Senate 2021</t>
  </si>
  <si>
    <t>Senate Gen Ed /pupil</t>
  </si>
  <si>
    <t>FY 20 Senate Special Ed</t>
  </si>
  <si>
    <t>FY 20 Senate ECFE Revenue</t>
  </si>
  <si>
    <t>FY 20 Senate Safe Schools</t>
  </si>
  <si>
    <t>FY 20 Senate Career Tech</t>
  </si>
  <si>
    <t>FY 20 Para Senate Aid</t>
  </si>
  <si>
    <t>ConEnroll 20 Senate</t>
  </si>
  <si>
    <t>ConEnroll 20 Senate /pupil</t>
  </si>
  <si>
    <t>FY 20 Senate Other</t>
  </si>
  <si>
    <t>Senate Other /pupil</t>
  </si>
  <si>
    <t>FY 20 Senate Total</t>
  </si>
  <si>
    <t xml:space="preserve">FY 21 Senate Gen Ed </t>
  </si>
  <si>
    <t>Senate FY 21 Special Ed</t>
  </si>
  <si>
    <t>FY 21 Senate ECFE Revenue</t>
  </si>
  <si>
    <t>FY 21 Senate Safe Schools</t>
  </si>
  <si>
    <t>FY 21 Senate Career Tech</t>
  </si>
  <si>
    <t>FY 21 Para Senate Aid</t>
  </si>
  <si>
    <t>FY 21 ConEnroll  Senate</t>
  </si>
  <si>
    <t>ConEnroll 21 Senate /pupil</t>
  </si>
  <si>
    <t>FY 21 Senate Other</t>
  </si>
  <si>
    <t>FY 21 Senate Total</t>
  </si>
  <si>
    <t xml:space="preserve">FY 20 Gen Ed House over Senate </t>
  </si>
  <si>
    <t>FY 20 Special Ed House over Senate</t>
  </si>
  <si>
    <t>FY 20 Other House over Senate</t>
  </si>
  <si>
    <t xml:space="preserve">FY 21 Gen Ed House over Senate </t>
  </si>
  <si>
    <t>FY 21 Special Ed House over Senate</t>
  </si>
  <si>
    <t>FY 21 Other House over Senate</t>
  </si>
  <si>
    <t>FY 20 Senate Gen Ed</t>
  </si>
  <si>
    <t>Adjusted ADM (pupils)</t>
  </si>
  <si>
    <t>AADM</t>
  </si>
  <si>
    <t>Non-Instructional Paraprofessional</t>
  </si>
  <si>
    <t>House over Base</t>
  </si>
  <si>
    <t>Enter the school district number in the orange cell C5 use 0.9999 for State Totals and 1.3 for Minneapolis</t>
  </si>
  <si>
    <t xml:space="preserve">   VPK/SRP included above</t>
  </si>
  <si>
    <t xml:space="preserve">    VPK/SRP included above</t>
  </si>
  <si>
    <t>Special Ed other</t>
  </si>
  <si>
    <t>GENERAL INSTRUCTIONAL AIDE - NOT HQ</t>
  </si>
  <si>
    <t>GENERAL INSTRUCTIONAL AIDE - HQ</t>
  </si>
  <si>
    <t>GEN INSTRUCTIONAL AIDE-HQ NOT REQUIRED</t>
  </si>
  <si>
    <t>TITLE I INSTRUCTIONAL AIDE - NOT HQ</t>
  </si>
  <si>
    <t>TITLE I INSTRUCTIONAL AIDE - HQ</t>
  </si>
  <si>
    <t>SP ED INSTRUCTIONAL AIDE - NOT HQ</t>
  </si>
  <si>
    <t>SP ED INSTRUCTIONAL AIDE - HQ</t>
  </si>
  <si>
    <t>SP ED INSTRUCTIONAL AIDE-HQ NOT REQUIRED</t>
  </si>
  <si>
    <t>NON-INSTRUCTIONAL PARAPROFESSIONAL</t>
  </si>
  <si>
    <t>18-19</t>
  </si>
  <si>
    <t xml:space="preserve">Phoenix Academy Charter School </t>
  </si>
  <si>
    <t xml:space="preserve">Skyline Math and Science Academy </t>
  </si>
  <si>
    <t xml:space="preserve">SciTech Academy Charter School </t>
  </si>
  <si>
    <t xml:space="preserve">Gateway STEM Academy </t>
  </si>
  <si>
    <t xml:space="preserve">Northern Lights Academy Cooperative </t>
  </si>
  <si>
    <t>SF 7 Gen Ed /pupil</t>
  </si>
  <si>
    <t>Adjusted Pupils (adm)</t>
  </si>
  <si>
    <t>House Revenue /pupil</t>
  </si>
  <si>
    <t>House Gen Ed over Base</t>
  </si>
  <si>
    <t>House Special Ed over Base</t>
  </si>
  <si>
    <t>House % Change</t>
  </si>
  <si>
    <t>House Other over Base</t>
  </si>
  <si>
    <t>Senate Revenue /pupil</t>
  </si>
  <si>
    <t>Senate % change</t>
  </si>
  <si>
    <t>House Total over Base</t>
  </si>
  <si>
    <t xml:space="preserve"> Senate Total over Base</t>
  </si>
  <si>
    <t>Senate Total over Base</t>
  </si>
  <si>
    <t>Other</t>
  </si>
  <si>
    <t>RMV</t>
  </si>
  <si>
    <t>FY 20 Conf Gen Ed</t>
  </si>
  <si>
    <t>Conf Gen Ed /pupil</t>
  </si>
  <si>
    <t>FY 20 Conf Special Ed</t>
  </si>
  <si>
    <t>FY 20 Conf ECFE Revenue</t>
  </si>
  <si>
    <t>FY 20 Conf Safe Schools</t>
  </si>
  <si>
    <t>FY 20 Conf Career Tech</t>
  </si>
  <si>
    <t>FY 20 Para Conf Aid</t>
  </si>
  <si>
    <t>ConEnroll 20 Conf</t>
  </si>
  <si>
    <t>ConEnroll 20 Conf /pupil</t>
  </si>
  <si>
    <t>FY 20 Conf Other</t>
  </si>
  <si>
    <t>Conf Other /pupil</t>
  </si>
  <si>
    <t>Conf Revenue /pupil</t>
  </si>
  <si>
    <t>FY 20 Conf Total</t>
  </si>
  <si>
    <t>CONFERENCE 21</t>
  </si>
  <si>
    <t xml:space="preserve">FY 21Conf Gen Ed </t>
  </si>
  <si>
    <t>Conf FY 21 Special Ed</t>
  </si>
  <si>
    <t>FY 21 Conf ECFE Revenue</t>
  </si>
  <si>
    <t>FY 21 Conf Safe Schools</t>
  </si>
  <si>
    <t>FY 21 Conf Career Tech</t>
  </si>
  <si>
    <t>FY 21 Para Conf Aid</t>
  </si>
  <si>
    <t>FY 21 ConEnroll  Conf</t>
  </si>
  <si>
    <t>ConEnroll 21 Conf/pupil</t>
  </si>
  <si>
    <t>FY 21 Conf Other</t>
  </si>
  <si>
    <t>FY 21 Conf Total</t>
  </si>
  <si>
    <t>Conf % change</t>
  </si>
  <si>
    <t>Gen Ed Conf over Base</t>
  </si>
  <si>
    <t>Total Conf over Base</t>
  </si>
  <si>
    <t>Special Ed Conf over Base</t>
  </si>
  <si>
    <t>Other   Conf over Base</t>
  </si>
  <si>
    <t>Dist No.</t>
  </si>
  <si>
    <t>Mn State Academies Transfer</t>
  </si>
  <si>
    <t>North St Paul-Maplewood Oakdale Dis</t>
  </si>
  <si>
    <t>Skyline Math And Science Academy</t>
  </si>
  <si>
    <t>Scitech Academy Charter School</t>
  </si>
  <si>
    <t>Gateway Stem Academy</t>
  </si>
  <si>
    <t xml:space="preserve">Pine Point </t>
  </si>
  <si>
    <t xml:space="preserve">Red Lake </t>
  </si>
  <si>
    <t xml:space="preserve">Mankato </t>
  </si>
  <si>
    <t xml:space="preserve">Randolph </t>
  </si>
  <si>
    <t xml:space="preserve">Cannon Falls </t>
  </si>
  <si>
    <t xml:space="preserve">Robbinsdale </t>
  </si>
  <si>
    <t xml:space="preserve">Houston </t>
  </si>
  <si>
    <t xml:space="preserve">Ivanhoe </t>
  </si>
  <si>
    <t xml:space="preserve">Lake Benton </t>
  </si>
  <si>
    <t xml:space="preserve">Lynd </t>
  </si>
  <si>
    <t xml:space="preserve">Lyle </t>
  </si>
  <si>
    <t xml:space="preserve">Southland </t>
  </si>
  <si>
    <t xml:space="preserve">Milroy </t>
  </si>
  <si>
    <t xml:space="preserve">Nett Lake </t>
  </si>
  <si>
    <t xml:space="preserve">Rothsay </t>
  </si>
  <si>
    <t xml:space="preserve">South St. Paul </t>
  </si>
  <si>
    <t xml:space="preserve">Barnesville </t>
  </si>
  <si>
    <t xml:space="preserve">St. Louis Park </t>
  </si>
  <si>
    <t xml:space="preserve">Browns Valley </t>
  </si>
  <si>
    <t xml:space="preserve">Campbell-Tintah </t>
  </si>
  <si>
    <t xml:space="preserve">Lewiston-Altura </t>
  </si>
  <si>
    <t xml:space="preserve">Round Lake-Brewster </t>
  </si>
  <si>
    <t>Duluth  Academy</t>
  </si>
  <si>
    <t>Discovery  Faribault</t>
  </si>
  <si>
    <t>Baseline Compensatory Revenue</t>
  </si>
  <si>
    <t>Concordia Creative Learning Academy</t>
  </si>
  <si>
    <t>Paladin Academy</t>
  </si>
  <si>
    <t>Metro Education for Future Employ</t>
  </si>
  <si>
    <t>Tesfa Internations</t>
  </si>
  <si>
    <t xml:space="preserve">Fit Academy </t>
  </si>
  <si>
    <t xml:space="preserve">Big Picture Twin Cities </t>
  </si>
  <si>
    <t>Dist. No.</t>
  </si>
  <si>
    <t>Total Gen Ed</t>
  </si>
  <si>
    <t>TRARED21F</t>
  </si>
  <si>
    <t>RMKV18</t>
  </si>
  <si>
    <t>Old TRA Reduction</t>
  </si>
  <si>
    <t>Eastern Carver Cou</t>
  </si>
  <si>
    <t>Walker-Hackensack-</t>
  </si>
  <si>
    <t>Northland Communit</t>
  </si>
  <si>
    <t>Minnesota State Ac</t>
  </si>
  <si>
    <t>Mn State Academies</t>
  </si>
  <si>
    <t>Rosemount-Apple Va</t>
  </si>
  <si>
    <t>West St. Paul-Mend</t>
  </si>
  <si>
    <t>Inver Grove Height</t>
  </si>
  <si>
    <t>St. Anthony-New Br</t>
  </si>
  <si>
    <t>La Crescent-Hokah</t>
  </si>
  <si>
    <t>International Fall</t>
  </si>
  <si>
    <t>Littlefork-Big Fal</t>
  </si>
  <si>
    <t>Waubun-Ogema-White</t>
  </si>
  <si>
    <t>Marshall County Ce</t>
  </si>
  <si>
    <t>Eden Valley-Watkin</t>
  </si>
  <si>
    <t>North St Paul-Mapl</t>
  </si>
  <si>
    <t>Prior Lake-Savage</t>
  </si>
  <si>
    <t>New Prague Area</t>
  </si>
  <si>
    <t>Sartell-St.Tephen</t>
  </si>
  <si>
    <t>Kerkhoven-Murdock-</t>
  </si>
  <si>
    <t>South Washington C</t>
  </si>
  <si>
    <t>Buffalo-Hanover-Mo</t>
  </si>
  <si>
    <t>St. Michael-Albert</t>
  </si>
  <si>
    <t>Lake Crystal-Wellc</t>
  </si>
  <si>
    <t>United South Centr</t>
  </si>
  <si>
    <t>Waterville-Elysian</t>
  </si>
  <si>
    <t>Buffalo Lk-Hector-</t>
  </si>
  <si>
    <t>Dilworth-Glyndon-F</t>
  </si>
  <si>
    <t>Murray County Cent</t>
  </si>
  <si>
    <t>Warren-Alvarado-Os</t>
  </si>
  <si>
    <t>Yellow Medicine Ea</t>
  </si>
  <si>
    <t>Belgrade-Brooten-E</t>
  </si>
  <si>
    <t>Le Sueur-Henderson</t>
  </si>
  <si>
    <t>Bird Island-Olivia</t>
  </si>
  <si>
    <t>Granada Huntley-Ea</t>
  </si>
  <si>
    <t>Greenbush-Middle R</t>
  </si>
  <si>
    <t>Howard Lake-Waverl</t>
  </si>
  <si>
    <t>Long Prairie-Grey</t>
  </si>
  <si>
    <t>Morris Area</t>
  </si>
  <si>
    <t>Janesville-Waldorf</t>
  </si>
  <si>
    <t>Lac Qui Parle Vall</t>
  </si>
  <si>
    <t>Stephen-Argyle Cen</t>
  </si>
  <si>
    <t>Glencoe-Silver Lak</t>
  </si>
  <si>
    <t>Blue Earth Area</t>
  </si>
  <si>
    <t>Clinton-Graceville</t>
  </si>
  <si>
    <t>Renville County We</t>
  </si>
  <si>
    <t>Jackson County Cen</t>
  </si>
  <si>
    <t>Westbrook-Walnut G</t>
  </si>
  <si>
    <t>Plainview-Elgin-Mi</t>
  </si>
  <si>
    <t>Red Lake County Ce</t>
  </si>
  <si>
    <t>Round Lake-Brewste</t>
  </si>
  <si>
    <t>Rock Ridge</t>
  </si>
  <si>
    <t>New Referendum Gro</t>
  </si>
  <si>
    <t>Mde Dst Est (Fudge</t>
  </si>
  <si>
    <t>Bluffview Montesso</t>
  </si>
  <si>
    <t>New Heights , Inc.</t>
  </si>
  <si>
    <t>Cedar Riverside Co</t>
  </si>
  <si>
    <t>Metro Deaf</t>
  </si>
  <si>
    <t>Minnesota New Coun</t>
  </si>
  <si>
    <t>Pact Charter</t>
  </si>
  <si>
    <t>Athlos Leadership</t>
  </si>
  <si>
    <t>Community Of Peace</t>
  </si>
  <si>
    <t>World Learner Char</t>
  </si>
  <si>
    <t>Minnesota Transiti</t>
  </si>
  <si>
    <t>Achieve Language A</t>
  </si>
  <si>
    <t>Duluth Academy</t>
  </si>
  <si>
    <t>Cyber Village Acad</t>
  </si>
  <si>
    <t>E.C.H.O. Charter</t>
  </si>
  <si>
    <t>Higher Ground Acad</t>
  </si>
  <si>
    <t>St. Paul City</t>
  </si>
  <si>
    <t>Jennings Community</t>
  </si>
  <si>
    <t>Harvest Preparator</t>
  </si>
  <si>
    <t>Face To Face Acade</t>
  </si>
  <si>
    <t>Sojourner Truth Ac</t>
  </si>
  <si>
    <t>High School  For R</t>
  </si>
  <si>
    <t>Math And Science A</t>
  </si>
  <si>
    <t>Northwest Passage</t>
  </si>
  <si>
    <t>Lafayette  Charter</t>
  </si>
  <si>
    <t>North Lakes Academ</t>
  </si>
  <si>
    <t>La Crescent Montes</t>
  </si>
  <si>
    <t>Nerstrand Charter</t>
  </si>
  <si>
    <t>Rochester Off-Camp</t>
  </si>
  <si>
    <t>El Colegio Charter</t>
  </si>
  <si>
    <t>Schoolcraft Learni</t>
  </si>
  <si>
    <t>Crosslake Communit</t>
  </si>
  <si>
    <t>Riverway Learning</t>
  </si>
  <si>
    <t>Kato  Charter</t>
  </si>
  <si>
    <t>Aurora Charter</t>
  </si>
  <si>
    <t>Excell Academy Cha</t>
  </si>
  <si>
    <t>Hope Community Aca</t>
  </si>
  <si>
    <t>Academia Cesar Cha</t>
  </si>
  <si>
    <t>Afsa High</t>
  </si>
  <si>
    <t>Avalon</t>
  </si>
  <si>
    <t>Twin Cities Intern</t>
  </si>
  <si>
    <t>Minnesota Internat</t>
  </si>
  <si>
    <t>Friendship Acdmy O</t>
  </si>
  <si>
    <t>Pillager Area Char</t>
  </si>
  <si>
    <t>Discovery   Fariba</t>
  </si>
  <si>
    <t>Bluesky Charter</t>
  </si>
  <si>
    <t>Ridgeway Community</t>
  </si>
  <si>
    <t>North Shore Commun</t>
  </si>
  <si>
    <t>Harbor City Intern</t>
  </si>
  <si>
    <t>Sage Academy Chart</t>
  </si>
  <si>
    <t>Urban Academy Char</t>
  </si>
  <si>
    <t>New City</t>
  </si>
  <si>
    <t>Prairie Creek Comm</t>
  </si>
  <si>
    <t>Arcadia Charter</t>
  </si>
  <si>
    <t>Watershed High</t>
  </si>
  <si>
    <t>New Century Academ</t>
  </si>
  <si>
    <t>Trio Wolf Creek An</t>
  </si>
  <si>
    <t>Partnership Academ</t>
  </si>
  <si>
    <t>Nova Classical Aca</t>
  </si>
  <si>
    <t>Minnesota Internsh</t>
  </si>
  <si>
    <t>Hmong College Prep</t>
  </si>
  <si>
    <t>Paladin Career And</t>
  </si>
  <si>
    <t>Great River</t>
  </si>
  <si>
    <t>Treknorth High</t>
  </si>
  <si>
    <t>Voyageurs Expediti</t>
  </si>
  <si>
    <t>Main Street  Perfo</t>
  </si>
  <si>
    <t>Augsburg Fairview</t>
  </si>
  <si>
    <t>St Paul Conservato</t>
  </si>
  <si>
    <t>Lakes Internationa</t>
  </si>
  <si>
    <t>Kaleidoscope Chart</t>
  </si>
  <si>
    <t>Academic Arts High</t>
  </si>
  <si>
    <t>St. Croix Preparat</t>
  </si>
  <si>
    <t>Ubah Medical Acade</t>
  </si>
  <si>
    <t>Eagle Ridge Academ</t>
  </si>
  <si>
    <t>Prairie Seeds Acad</t>
  </si>
  <si>
    <t>Metro School Chart</t>
  </si>
  <si>
    <t>Twin Cities Academ</t>
  </si>
  <si>
    <t>Rochester Math And</t>
  </si>
  <si>
    <t>Swan River Montess</t>
  </si>
  <si>
    <t>Milroy Area Charte</t>
  </si>
  <si>
    <t>Loveworks Academy</t>
  </si>
  <si>
    <t>Stride Academy Cha</t>
  </si>
  <si>
    <t>New Millennium Aca</t>
  </si>
  <si>
    <t>Green Isle Communi</t>
  </si>
  <si>
    <t>Birch Grove Commun</t>
  </si>
  <si>
    <t>Northern Lights Co</t>
  </si>
  <si>
    <t>Minnesota Online H</t>
  </si>
  <si>
    <t>Edvisions Off Camp</t>
  </si>
  <si>
    <t>Twin Cities German</t>
  </si>
  <si>
    <t>Naytahwaush Commun</t>
  </si>
  <si>
    <t>Seven Hills Prepar</t>
  </si>
  <si>
    <t>Spectrum High</t>
  </si>
  <si>
    <t>New Discoveries Mo</t>
  </si>
  <si>
    <t>Southside Family C</t>
  </si>
  <si>
    <t>Learning For Leade</t>
  </si>
  <si>
    <t>Laura Jeffrey Acad</t>
  </si>
  <si>
    <t>East Range Academy</t>
  </si>
  <si>
    <t>International Span</t>
  </si>
  <si>
    <t>Glacial Hills Elem</t>
  </si>
  <si>
    <t>Stonebridge World</t>
  </si>
  <si>
    <t>Clarkfield Charter</t>
  </si>
  <si>
    <t>Minisinaakwaang Le</t>
  </si>
  <si>
    <t>Lincoln Internatio</t>
  </si>
  <si>
    <t>Community  School</t>
  </si>
  <si>
    <t>Natural Science Ac</t>
  </si>
  <si>
    <t>Bright Water Eleme</t>
  </si>
  <si>
    <t>Rivers Edge Academ</t>
  </si>
  <si>
    <t>Kipp Minnesota Cha</t>
  </si>
  <si>
    <t>College Preparator</t>
  </si>
  <si>
    <t>Cannon River Stem</t>
  </si>
  <si>
    <t>Oshki Ogimaag Char</t>
  </si>
  <si>
    <t>Discovery Woods Mo</t>
  </si>
  <si>
    <t>Parnassus Preparat</t>
  </si>
  <si>
    <t>Step Academy Chart</t>
  </si>
  <si>
    <t>Cornerstone Montes</t>
  </si>
  <si>
    <t>Rochester Stem Aca</t>
  </si>
  <si>
    <t>Hennepin Elementar</t>
  </si>
  <si>
    <t>Vermilion Country</t>
  </si>
  <si>
    <t>Nasha Shkola Chart</t>
  </si>
  <si>
    <t>Mastery</t>
  </si>
  <si>
    <t>Upper Mississippi</t>
  </si>
  <si>
    <t>West Side Summit C</t>
  </si>
  <si>
    <t>Sejong Academy Of</t>
  </si>
  <si>
    <t>Technical Academie</t>
  </si>
  <si>
    <t>Northeast College</t>
  </si>
  <si>
    <t>Agamim Classical A</t>
  </si>
  <si>
    <t>Discovery Charter</t>
  </si>
  <si>
    <t>Saint Cloud Math A</t>
  </si>
  <si>
    <t>Star Of The North</t>
  </si>
  <si>
    <t>Bdote Learning Cen</t>
  </si>
  <si>
    <t>Art And Science Ac</t>
  </si>
  <si>
    <t>Woodbury Leadershi</t>
  </si>
  <si>
    <t>Jane Goodall Envir</t>
  </si>
  <si>
    <t>Minnesota Early Le</t>
  </si>
  <si>
    <t>Minnesota Math And</t>
  </si>
  <si>
    <t>Summit Charter</t>
  </si>
  <si>
    <t>Metro Education Fo</t>
  </si>
  <si>
    <t>Rochester Beacon A</t>
  </si>
  <si>
    <t>Tesfa Internationa</t>
  </si>
  <si>
    <t>New Century</t>
  </si>
  <si>
    <t>North Metro Flex A</t>
  </si>
  <si>
    <t>Big Picture Twin C</t>
  </si>
  <si>
    <t>T.R.U.T.H. Prepara</t>
  </si>
  <si>
    <t>Sankofa Undergroun</t>
  </si>
  <si>
    <t>Athlos Academy Of</t>
  </si>
  <si>
    <t>Phoenix Academy Ch</t>
  </si>
  <si>
    <t>Marine Area Commun</t>
  </si>
  <si>
    <t>Skyline Math And S</t>
  </si>
  <si>
    <t>The Journey School</t>
  </si>
  <si>
    <t>Scitech Academy Ch</t>
  </si>
  <si>
    <t>Progeny Academy Ch</t>
  </si>
  <si>
    <t>Gateway Stem Acade</t>
  </si>
  <si>
    <t>Minnesota Wildflow</t>
  </si>
  <si>
    <t>Three Rivers Monte</t>
  </si>
  <si>
    <t>Horizon Science Ac</t>
  </si>
  <si>
    <t>Great Oaks Academy</t>
  </si>
  <si>
    <t>Quantum Steam Acad</t>
  </si>
  <si>
    <t>Aurora Waasakone C</t>
  </si>
  <si>
    <t>Modern Montessori</t>
  </si>
  <si>
    <t>East-West Internat</t>
  </si>
  <si>
    <t>St. Paul School Of</t>
  </si>
  <si>
    <t>Notre Ecole Academ</t>
  </si>
  <si>
    <t>Metro Tech Academy</t>
  </si>
  <si>
    <t>Innovation Sci &amp; T</t>
  </si>
  <si>
    <t>Mde Cht Est (Fudge</t>
  </si>
  <si>
    <t>Cooperative &amp; Inte</t>
  </si>
  <si>
    <t>Charter Metro</t>
  </si>
  <si>
    <t xml:space="preserve">M.A.C.C.R.A.Y.  </t>
  </si>
  <si>
    <t xml:space="preserve">A.C.G.C.   </t>
  </si>
  <si>
    <t xml:space="preserve">New Century </t>
  </si>
  <si>
    <t xml:space="preserve">Phoenix Academy Charter </t>
  </si>
  <si>
    <t xml:space="preserve">Marine Area Community </t>
  </si>
  <si>
    <t>Progeny Academy Charter</t>
  </si>
  <si>
    <t xml:space="preserve">Minnesota Wildflower Montessori </t>
  </si>
  <si>
    <t>Three Rivers Montessori School</t>
  </si>
  <si>
    <t>Horizon Science Academy</t>
  </si>
  <si>
    <t xml:space="preserve">Great Oaks Academy Charter School  </t>
  </si>
  <si>
    <t>Quantum Steam Academy Charter</t>
  </si>
  <si>
    <t>Aurora Waasakone Community</t>
  </si>
  <si>
    <t xml:space="preserve">Modern Montessori Charter </t>
  </si>
  <si>
    <t>East-West International Education Academy</t>
  </si>
  <si>
    <t>St. Paul School Of Northern Lights</t>
  </si>
  <si>
    <t>Notre Ecole Academy</t>
  </si>
  <si>
    <t>Metro Tech Academy Charter School</t>
  </si>
  <si>
    <t>Innovation Sci &amp; Tech Academy</t>
  </si>
  <si>
    <t xml:space="preserve">Aitkin   </t>
  </si>
  <si>
    <t xml:space="preserve">Minneapolis   </t>
  </si>
  <si>
    <t xml:space="preserve">Hill City   </t>
  </si>
  <si>
    <t xml:space="preserve">South St. Paul   </t>
  </si>
  <si>
    <t xml:space="preserve">Anoka-Hennepin   </t>
  </si>
  <si>
    <t xml:space="preserve">Centennial   </t>
  </si>
  <si>
    <t xml:space="preserve">Fridley   </t>
  </si>
  <si>
    <t xml:space="preserve">St. Francis   </t>
  </si>
  <si>
    <t xml:space="preserve">Detroit Lakes   </t>
  </si>
  <si>
    <t xml:space="preserve">Frazee-Vergas   </t>
  </si>
  <si>
    <t xml:space="preserve">Pine Point   </t>
  </si>
  <si>
    <t xml:space="preserve">Bemidji   </t>
  </si>
  <si>
    <t xml:space="preserve">Blackduck   </t>
  </si>
  <si>
    <t xml:space="preserve">Kelliher   </t>
  </si>
  <si>
    <t xml:space="preserve">Red Lake   </t>
  </si>
  <si>
    <t xml:space="preserve">Foley   </t>
  </si>
  <si>
    <t xml:space="preserve">St. Clair   </t>
  </si>
  <si>
    <t xml:space="preserve">Mankato   </t>
  </si>
  <si>
    <t xml:space="preserve">Comfrey   </t>
  </si>
  <si>
    <t xml:space="preserve">Sleepy Eye   </t>
  </si>
  <si>
    <t xml:space="preserve">Springfield   </t>
  </si>
  <si>
    <t xml:space="preserve">New Ulm   </t>
  </si>
  <si>
    <t xml:space="preserve">Barnum   </t>
  </si>
  <si>
    <t xml:space="preserve">Carlton   </t>
  </si>
  <si>
    <t xml:space="preserve">Cloquet   </t>
  </si>
  <si>
    <t xml:space="preserve">Moose Lake   </t>
  </si>
  <si>
    <t xml:space="preserve">Esko   </t>
  </si>
  <si>
    <t xml:space="preserve">Wrenshall   </t>
  </si>
  <si>
    <t xml:space="preserve">Central   </t>
  </si>
  <si>
    <t xml:space="preserve">Waconia   </t>
  </si>
  <si>
    <t xml:space="preserve">Watertown-Mayer   </t>
  </si>
  <si>
    <t xml:space="preserve">Eastern Carver County  </t>
  </si>
  <si>
    <t xml:space="preserve">Walker-Hackensack-Akeley L. </t>
  </si>
  <si>
    <t xml:space="preserve">Pillager   </t>
  </si>
  <si>
    <t>Northland Community</t>
  </si>
  <si>
    <t xml:space="preserve">Montevideo   </t>
  </si>
  <si>
    <t xml:space="preserve">Rush City   </t>
  </si>
  <si>
    <t xml:space="preserve">Barnesville   </t>
  </si>
  <si>
    <t xml:space="preserve">Hawley   </t>
  </si>
  <si>
    <t xml:space="preserve">Moorhead   </t>
  </si>
  <si>
    <t xml:space="preserve">Bagley   </t>
  </si>
  <si>
    <t xml:space="preserve">Windom   </t>
  </si>
  <si>
    <t xml:space="preserve">Brainerd   </t>
  </si>
  <si>
    <t xml:space="preserve">Crosby-Ironton   </t>
  </si>
  <si>
    <t xml:space="preserve">Burnsville   </t>
  </si>
  <si>
    <t xml:space="preserve">Farmington   </t>
  </si>
  <si>
    <t xml:space="preserve">Lakeville   </t>
  </si>
  <si>
    <t xml:space="preserve">Randolph   </t>
  </si>
  <si>
    <t xml:space="preserve">Hastings   </t>
  </si>
  <si>
    <t xml:space="preserve">Hayfield   </t>
  </si>
  <si>
    <t xml:space="preserve">Kasson-Mantorville  </t>
  </si>
  <si>
    <t xml:space="preserve">Alexandria   </t>
  </si>
  <si>
    <t xml:space="preserve">Osakis   </t>
  </si>
  <si>
    <t xml:space="preserve">Lanesboro   </t>
  </si>
  <si>
    <t xml:space="preserve">Mabel-Canton   </t>
  </si>
  <si>
    <t xml:space="preserve">Albert Lea   </t>
  </si>
  <si>
    <t xml:space="preserve">Alden-Conger   </t>
  </si>
  <si>
    <t xml:space="preserve">Cannon Falls   </t>
  </si>
  <si>
    <t xml:space="preserve">Goodhue   </t>
  </si>
  <si>
    <t xml:space="preserve">Pine Island   </t>
  </si>
  <si>
    <t xml:space="preserve">Red Wing   </t>
  </si>
  <si>
    <t xml:space="preserve">Ashby   </t>
  </si>
  <si>
    <t xml:space="preserve">Herman-Norcross  </t>
  </si>
  <si>
    <t xml:space="preserve">Hopkins   </t>
  </si>
  <si>
    <t xml:space="preserve">Bloomington   </t>
  </si>
  <si>
    <t xml:space="preserve">Eden Prairie   </t>
  </si>
  <si>
    <t xml:space="preserve">Edina   </t>
  </si>
  <si>
    <t xml:space="preserve">Minnetonka   </t>
  </si>
  <si>
    <t xml:space="preserve">Westonka   </t>
  </si>
  <si>
    <t xml:space="preserve">Orono   </t>
  </si>
  <si>
    <t xml:space="preserve">Osseo   </t>
  </si>
  <si>
    <t xml:space="preserve">Richfield   </t>
  </si>
  <si>
    <t xml:space="preserve">Robbinsdale   </t>
  </si>
  <si>
    <t xml:space="preserve">St. Louis Park   </t>
  </si>
  <si>
    <t xml:space="preserve">Wayzata   </t>
  </si>
  <si>
    <t xml:space="preserve">Brooklyn Center  </t>
  </si>
  <si>
    <t xml:space="preserve">Houston   </t>
  </si>
  <si>
    <t xml:space="preserve">Spring Grove  </t>
  </si>
  <si>
    <t xml:space="preserve">Caledonia   </t>
  </si>
  <si>
    <t xml:space="preserve">La Crescent-Hokah  </t>
  </si>
  <si>
    <t xml:space="preserve">Laporte   </t>
  </si>
  <si>
    <t xml:space="preserve">Nevis   </t>
  </si>
  <si>
    <t xml:space="preserve">Park Rapids   </t>
  </si>
  <si>
    <t xml:space="preserve">Braham   </t>
  </si>
  <si>
    <t xml:space="preserve">Greenway   </t>
  </si>
  <si>
    <t xml:space="preserve">Deer River   </t>
  </si>
  <si>
    <t xml:space="preserve">Grand Rapids   </t>
  </si>
  <si>
    <t xml:space="preserve">Nashwauk-Keewatin  </t>
  </si>
  <si>
    <t xml:space="preserve">Franconia   </t>
  </si>
  <si>
    <t xml:space="preserve">Heron Lake-Okabena  </t>
  </si>
  <si>
    <t xml:space="preserve">Mora   </t>
  </si>
  <si>
    <t xml:space="preserve">Ogilvie   </t>
  </si>
  <si>
    <t xml:space="preserve">New London-Spicer  </t>
  </si>
  <si>
    <t xml:space="preserve">Willmar   </t>
  </si>
  <si>
    <t xml:space="preserve">Lancaster   </t>
  </si>
  <si>
    <t xml:space="preserve">International Falls  </t>
  </si>
  <si>
    <t xml:space="preserve">Littlefork-Big Falls  </t>
  </si>
  <si>
    <t xml:space="preserve">South Koochiching  </t>
  </si>
  <si>
    <t xml:space="preserve">Dawson-Boyd   </t>
  </si>
  <si>
    <t xml:space="preserve">Lake Superior   </t>
  </si>
  <si>
    <t xml:space="preserve">Lake Of The Woods  </t>
  </si>
  <si>
    <t xml:space="preserve">Cleveland   </t>
  </si>
  <si>
    <t xml:space="preserve">Hendricks   </t>
  </si>
  <si>
    <t xml:space="preserve">Ivanhoe   </t>
  </si>
  <si>
    <t xml:space="preserve">Lake Benton   </t>
  </si>
  <si>
    <t xml:space="preserve">Marshall   </t>
  </si>
  <si>
    <t xml:space="preserve">Minneota   </t>
  </si>
  <si>
    <t xml:space="preserve">Lynd   </t>
  </si>
  <si>
    <t xml:space="preserve">Hutchinson   </t>
  </si>
  <si>
    <t xml:space="preserve">Lester Prairie   </t>
  </si>
  <si>
    <t xml:space="preserve">Mahnomen   </t>
  </si>
  <si>
    <t xml:space="preserve">Waubun-Ogema-White Earth  </t>
  </si>
  <si>
    <t xml:space="preserve">Grygla   </t>
  </si>
  <si>
    <t xml:space="preserve">Truman   </t>
  </si>
  <si>
    <t xml:space="preserve">Eden Valley-Watkins  </t>
  </si>
  <si>
    <t xml:space="preserve">Litchfield   </t>
  </si>
  <si>
    <t xml:space="preserve">Dassel-Cokato   </t>
  </si>
  <si>
    <t xml:space="preserve">Isle   </t>
  </si>
  <si>
    <t xml:space="preserve">Princeton   </t>
  </si>
  <si>
    <t xml:space="preserve">Onamia   </t>
  </si>
  <si>
    <t xml:space="preserve">Little Falls   </t>
  </si>
  <si>
    <t xml:space="preserve">Pierz   </t>
  </si>
  <si>
    <t xml:space="preserve">Royalton   </t>
  </si>
  <si>
    <t xml:space="preserve">Swanville   </t>
  </si>
  <si>
    <t xml:space="preserve">Upsala   </t>
  </si>
  <si>
    <t xml:space="preserve">Austin   </t>
  </si>
  <si>
    <t xml:space="preserve">Grand Meadow   </t>
  </si>
  <si>
    <t xml:space="preserve">Lyle   </t>
  </si>
  <si>
    <t xml:space="preserve">Southland   </t>
  </si>
  <si>
    <t xml:space="preserve">Fulda   </t>
  </si>
  <si>
    <t xml:space="preserve">Nicollet   </t>
  </si>
  <si>
    <t xml:space="preserve">St. Peter   </t>
  </si>
  <si>
    <t xml:space="preserve">Adrian   </t>
  </si>
  <si>
    <t xml:space="preserve">Ellsworth   </t>
  </si>
  <si>
    <t xml:space="preserve">Worthington   </t>
  </si>
  <si>
    <t xml:space="preserve">Byron   </t>
  </si>
  <si>
    <t xml:space="preserve">Dover-Eyota   </t>
  </si>
  <si>
    <t xml:space="preserve">Stewartville   </t>
  </si>
  <si>
    <t xml:space="preserve">Rochester   </t>
  </si>
  <si>
    <t xml:space="preserve">Battle Lake   </t>
  </si>
  <si>
    <t xml:space="preserve">Fergus Falls   </t>
  </si>
  <si>
    <t xml:space="preserve">Henning   </t>
  </si>
  <si>
    <t xml:space="preserve">Parkers Prairie   </t>
  </si>
  <si>
    <t xml:space="preserve">Pelican Rapids   </t>
  </si>
  <si>
    <t xml:space="preserve">Perham-Dent   </t>
  </si>
  <si>
    <t xml:space="preserve">Underwood   </t>
  </si>
  <si>
    <t xml:space="preserve">New York Mills   </t>
  </si>
  <si>
    <t xml:space="preserve">Goodridge   </t>
  </si>
  <si>
    <t xml:space="preserve">Thief River Falls  </t>
  </si>
  <si>
    <t xml:space="preserve">Willow River   </t>
  </si>
  <si>
    <t xml:space="preserve">Pine City   </t>
  </si>
  <si>
    <t xml:space="preserve">Edgerton   </t>
  </si>
  <si>
    <t xml:space="preserve">Crookston   </t>
  </si>
  <si>
    <t xml:space="preserve">Fertile-Beltrami  </t>
  </si>
  <si>
    <t xml:space="preserve">Fisher   </t>
  </si>
  <si>
    <t xml:space="preserve">Fosston   </t>
  </si>
  <si>
    <t xml:space="preserve">Mounds View   </t>
  </si>
  <si>
    <t xml:space="preserve">Roseville   </t>
  </si>
  <si>
    <t xml:space="preserve">White Bear Lake  </t>
  </si>
  <si>
    <t xml:space="preserve">St. Paul   </t>
  </si>
  <si>
    <t xml:space="preserve">Red Lake Falls   </t>
  </si>
  <si>
    <t xml:space="preserve">Milroy   </t>
  </si>
  <si>
    <t xml:space="preserve">Wabasso   </t>
  </si>
  <si>
    <t xml:space="preserve">Faribault   </t>
  </si>
  <si>
    <t xml:space="preserve">Northfield   </t>
  </si>
  <si>
    <t xml:space="preserve">Hills-Beaver Creek  </t>
  </si>
  <si>
    <t xml:space="preserve">Badger   </t>
  </si>
  <si>
    <t xml:space="preserve">Roseau   </t>
  </si>
  <si>
    <t xml:space="preserve">Warroad   </t>
  </si>
  <si>
    <t xml:space="preserve">Chisholm   </t>
  </si>
  <si>
    <t xml:space="preserve">Ely   </t>
  </si>
  <si>
    <t xml:space="preserve">Floodwood   </t>
  </si>
  <si>
    <t xml:space="preserve">Hermantown   </t>
  </si>
  <si>
    <t xml:space="preserve">Hibbing   </t>
  </si>
  <si>
    <t xml:space="preserve">Proctor   </t>
  </si>
  <si>
    <t xml:space="preserve">Nett Lake   </t>
  </si>
  <si>
    <t xml:space="preserve">Duluth   </t>
  </si>
  <si>
    <t xml:space="preserve">Mountain Iron-Buhl  </t>
  </si>
  <si>
    <t xml:space="preserve">Belle Plaine   </t>
  </si>
  <si>
    <t xml:space="preserve">Jordan   </t>
  </si>
  <si>
    <t>Prior Lake-Savage Area</t>
  </si>
  <si>
    <t xml:space="preserve">Shakopee   </t>
  </si>
  <si>
    <t xml:space="preserve">Becker   </t>
  </si>
  <si>
    <t xml:space="preserve">Big Lake   </t>
  </si>
  <si>
    <t xml:space="preserve">Elk River   </t>
  </si>
  <si>
    <t xml:space="preserve">Holdingford   </t>
  </si>
  <si>
    <t xml:space="preserve">Kimball   </t>
  </si>
  <si>
    <t xml:space="preserve">Melrose   </t>
  </si>
  <si>
    <t xml:space="preserve">Paynesville   </t>
  </si>
  <si>
    <t xml:space="preserve">St. Cloud   </t>
  </si>
  <si>
    <t xml:space="preserve">Sauk Centre   </t>
  </si>
  <si>
    <t xml:space="preserve">Albany   </t>
  </si>
  <si>
    <t xml:space="preserve">Sartell-St.Tephen  </t>
  </si>
  <si>
    <t xml:space="preserve">Rocori   </t>
  </si>
  <si>
    <t xml:space="preserve">Owatonna   </t>
  </si>
  <si>
    <t xml:space="preserve">Medford   </t>
  </si>
  <si>
    <t xml:space="preserve">Hancock   </t>
  </si>
  <si>
    <t xml:space="preserve">Chokio-Alberta   </t>
  </si>
  <si>
    <t xml:space="preserve">Benson   </t>
  </si>
  <si>
    <t xml:space="preserve">Bertha-Hewitt   </t>
  </si>
  <si>
    <t xml:space="preserve">Browerville   </t>
  </si>
  <si>
    <t xml:space="preserve">Browns Valley   </t>
  </si>
  <si>
    <t xml:space="preserve">Wheaton Area   </t>
  </si>
  <si>
    <t xml:space="preserve">Wabasha-Kellogg   </t>
  </si>
  <si>
    <t xml:space="preserve">Lake City   </t>
  </si>
  <si>
    <t xml:space="preserve">Prinsburg   </t>
  </si>
  <si>
    <t xml:space="preserve">Verndale   </t>
  </si>
  <si>
    <t xml:space="preserve">Sebeka   </t>
  </si>
  <si>
    <t xml:space="preserve">Menahga   </t>
  </si>
  <si>
    <t xml:space="preserve">Waseca   </t>
  </si>
  <si>
    <t xml:space="preserve">Forest Lake   </t>
  </si>
  <si>
    <t xml:space="preserve">Mahtomedi   </t>
  </si>
  <si>
    <t xml:space="preserve">South Washington County  </t>
  </si>
  <si>
    <t xml:space="preserve">Stillwater Area   </t>
  </si>
  <si>
    <t xml:space="preserve">Butterfield   </t>
  </si>
  <si>
    <t xml:space="preserve">Madelia   </t>
  </si>
  <si>
    <t xml:space="preserve">St. James   </t>
  </si>
  <si>
    <t xml:space="preserve">Breckenridge   </t>
  </si>
  <si>
    <t xml:space="preserve">Rothsay   </t>
  </si>
  <si>
    <t xml:space="preserve">Campbell-Tintah   </t>
  </si>
  <si>
    <t xml:space="preserve">Lewiston-Altura   </t>
  </si>
  <si>
    <t xml:space="preserve">St. Charles   </t>
  </si>
  <si>
    <t xml:space="preserve">Winona Area   </t>
  </si>
  <si>
    <t xml:space="preserve">Annandale   </t>
  </si>
  <si>
    <t xml:space="preserve">Buffalo-Hanover-Montrose  </t>
  </si>
  <si>
    <t xml:space="preserve">Delano   </t>
  </si>
  <si>
    <t xml:space="preserve">Maple Lake   </t>
  </si>
  <si>
    <t xml:space="preserve">Monticello   </t>
  </si>
  <si>
    <t xml:space="preserve">Rockford   </t>
  </si>
  <si>
    <t xml:space="preserve">St. Michael-Albertville  </t>
  </si>
  <si>
    <t xml:space="preserve">Canby   </t>
  </si>
  <si>
    <t xml:space="preserve">Milaca   </t>
  </si>
  <si>
    <t xml:space="preserve">Ulen-Hitterdal   </t>
  </si>
  <si>
    <t xml:space="preserve">Triton  </t>
  </si>
  <si>
    <t xml:space="preserve">United South Central  </t>
  </si>
  <si>
    <t xml:space="preserve">Maple River  </t>
  </si>
  <si>
    <t xml:space="preserve">Kingsland   </t>
  </si>
  <si>
    <t xml:space="preserve">St. Louis County  </t>
  </si>
  <si>
    <t xml:space="preserve">Chisago Lakes  </t>
  </si>
  <si>
    <t xml:space="preserve">Minnewaska  </t>
  </si>
  <si>
    <t xml:space="preserve">Wadena-Deer Creek  </t>
  </si>
  <si>
    <t>Buffalo Lk-Hector-Stewart C</t>
  </si>
  <si>
    <t xml:space="preserve">Hinckley-Finlayson  </t>
  </si>
  <si>
    <t xml:space="preserve">Lakeview  </t>
  </si>
  <si>
    <t xml:space="preserve">Nrheg  </t>
  </si>
  <si>
    <t xml:space="preserve">Murray County Central  </t>
  </si>
  <si>
    <t xml:space="preserve">Staples-Motley  </t>
  </si>
  <si>
    <t xml:space="preserve">Kittson Central  </t>
  </si>
  <si>
    <t xml:space="preserve">Kenyon-Wanamingo  </t>
  </si>
  <si>
    <t xml:space="preserve">Pine River-Backus  </t>
  </si>
  <si>
    <t xml:space="preserve">Warren-Alvarado-Oslo  </t>
  </si>
  <si>
    <t xml:space="preserve">Luverne   </t>
  </si>
  <si>
    <t xml:space="preserve">Norman County East  </t>
  </si>
  <si>
    <t xml:space="preserve">Sibley East  </t>
  </si>
  <si>
    <t xml:space="preserve">Clearbrook-Gonvick  </t>
  </si>
  <si>
    <t xml:space="preserve">Tri-County  </t>
  </si>
  <si>
    <t xml:space="preserve">Belgrade-Brooten-Elrosa  </t>
  </si>
  <si>
    <t xml:space="preserve">Le Sueur-Henderson  </t>
  </si>
  <si>
    <t xml:space="preserve">Martin County West  </t>
  </si>
  <si>
    <t xml:space="preserve">Norman County West  </t>
  </si>
  <si>
    <t xml:space="preserve">East Central  </t>
  </si>
  <si>
    <t xml:space="preserve">Win-E-Mac  </t>
  </si>
  <si>
    <t xml:space="preserve">Greenbush-Middle River  </t>
  </si>
  <si>
    <t xml:space="preserve">Pipestone Area  </t>
  </si>
  <si>
    <t xml:space="preserve">Mesabi East  </t>
  </si>
  <si>
    <t xml:space="preserve">Fairmont Area  </t>
  </si>
  <si>
    <t xml:space="preserve">Long Prairie-Grey Eagle  </t>
  </si>
  <si>
    <t xml:space="preserve">Cedar Mountain  </t>
  </si>
  <si>
    <t xml:space="preserve">Zumbrota-Mazeppa  </t>
  </si>
  <si>
    <t xml:space="preserve">Lac Qui Parle Valley  </t>
  </si>
  <si>
    <t xml:space="preserve">Ada-Borup   </t>
  </si>
  <si>
    <t>Stephen-Argyle Central</t>
  </si>
  <si>
    <t xml:space="preserve">Glencoe-Silver Lake  </t>
  </si>
  <si>
    <t xml:space="preserve">Blue Earth Area  </t>
  </si>
  <si>
    <t xml:space="preserve">Red Rock Central  </t>
  </si>
  <si>
    <t xml:space="preserve">Glenville-Emmons  </t>
  </si>
  <si>
    <t xml:space="preserve">Lake Park Audubon  </t>
  </si>
  <si>
    <t xml:space="preserve">Renville County West  </t>
  </si>
  <si>
    <t xml:space="preserve">Jackson County Central  </t>
  </si>
  <si>
    <t xml:space="preserve">Redwood Area  </t>
  </si>
  <si>
    <t xml:space="preserve">Tracy Area   </t>
  </si>
  <si>
    <t xml:space="preserve">Tri-City United  </t>
  </si>
  <si>
    <t xml:space="preserve">Red Lake County Central  </t>
  </si>
  <si>
    <t xml:space="preserve">Cedar Riverside Community </t>
  </si>
  <si>
    <t xml:space="preserve">Metro Deaf </t>
  </si>
  <si>
    <t xml:space="preserve">Minnesota New Country </t>
  </si>
  <si>
    <t xml:space="preserve">Pact Charter </t>
  </si>
  <si>
    <t xml:space="preserve">World Learner Charter </t>
  </si>
  <si>
    <t xml:space="preserve">Minnesota Transitions Charter </t>
  </si>
  <si>
    <t xml:space="preserve">E.C.H.O. Charter </t>
  </si>
  <si>
    <t xml:space="preserve">St. Paul City </t>
  </si>
  <si>
    <t xml:space="preserve">Harvest Preparatory </t>
  </si>
  <si>
    <t>High School  For Recording Arts</t>
  </si>
  <si>
    <t xml:space="preserve">Northwest Passage High </t>
  </si>
  <si>
    <t xml:space="preserve">Lafayette  Charter </t>
  </si>
  <si>
    <t>La Crescent Montessori &amp; Stem Oo</t>
  </si>
  <si>
    <t xml:space="preserve">Nerstrand Charter </t>
  </si>
  <si>
    <t xml:space="preserve">El Colegio Charter </t>
  </si>
  <si>
    <t xml:space="preserve">Crosslake Community Charter </t>
  </si>
  <si>
    <t xml:space="preserve">Kato  Charter </t>
  </si>
  <si>
    <t xml:space="preserve">Aurora Charter </t>
  </si>
  <si>
    <t>Academia Cesar Chavez Charter .</t>
  </si>
  <si>
    <t xml:space="preserve">Afsa High </t>
  </si>
  <si>
    <t xml:space="preserve">Avalon </t>
  </si>
  <si>
    <t xml:space="preserve">Twin Cities International Elem </t>
  </si>
  <si>
    <t xml:space="preserve">Pillager Area Charter </t>
  </si>
  <si>
    <t>Discovery   Faribault</t>
  </si>
  <si>
    <t xml:space="preserve">Bluesky Charter </t>
  </si>
  <si>
    <t xml:space="preserve">Ridgeway Community </t>
  </si>
  <si>
    <t xml:space="preserve">North Shore Community </t>
  </si>
  <si>
    <t xml:space="preserve">Sage Academy Charter </t>
  </si>
  <si>
    <t xml:space="preserve">Urban Academy Charter </t>
  </si>
  <si>
    <t xml:space="preserve">New City </t>
  </si>
  <si>
    <t xml:space="preserve">Prairie Creek Community </t>
  </si>
  <si>
    <t xml:space="preserve">Arcadia Charter </t>
  </si>
  <si>
    <t xml:space="preserve">Watershed High </t>
  </si>
  <si>
    <t>Trio Wolf Creek Ance Learning</t>
  </si>
  <si>
    <t xml:space="preserve">Paladin Career And Tech High </t>
  </si>
  <si>
    <t xml:space="preserve">Great River </t>
  </si>
  <si>
    <t xml:space="preserve">Treknorth High </t>
  </si>
  <si>
    <t>Main Street  Performing Arts</t>
  </si>
  <si>
    <t xml:space="preserve">Kaleidoscope Charter </t>
  </si>
  <si>
    <t xml:space="preserve">Academic Arts High </t>
  </si>
  <si>
    <t xml:space="preserve">Ubah Medical Academy Charter </t>
  </si>
  <si>
    <t xml:space="preserve">Eagle Ridge Academy Charter </t>
  </si>
  <si>
    <t xml:space="preserve">Twin Cities Academy High </t>
  </si>
  <si>
    <t xml:space="preserve">Swan River Montessori Charter </t>
  </si>
  <si>
    <t xml:space="preserve">Milroy Area Charter </t>
  </si>
  <si>
    <t xml:space="preserve">Stride Academy Charter </t>
  </si>
  <si>
    <t xml:space="preserve">New Millennium Academy Charter </t>
  </si>
  <si>
    <t xml:space="preserve">Green Isle Community </t>
  </si>
  <si>
    <t xml:space="preserve">Birch Grove Community </t>
  </si>
  <si>
    <t xml:space="preserve">Northern Lights Community </t>
  </si>
  <si>
    <t xml:space="preserve">Minnesota Online High </t>
  </si>
  <si>
    <t xml:space="preserve">Edvisions Off Campus </t>
  </si>
  <si>
    <t xml:space="preserve">Naytahwaush Community </t>
  </si>
  <si>
    <t xml:space="preserve">Spectrum High </t>
  </si>
  <si>
    <t xml:space="preserve">Southside Family Charter </t>
  </si>
  <si>
    <t xml:space="preserve">Stonebridge World </t>
  </si>
  <si>
    <t xml:space="preserve">Clarkfield Charter </t>
  </si>
  <si>
    <t xml:space="preserve">Lincoln International </t>
  </si>
  <si>
    <t>Community  School Of Excellence</t>
  </si>
  <si>
    <t xml:space="preserve">Kipp Minnesota Charter </t>
  </si>
  <si>
    <t xml:space="preserve">Cannon River Stem </t>
  </si>
  <si>
    <t xml:space="preserve">Oshki Ogimaag Charter </t>
  </si>
  <si>
    <t xml:space="preserve">Discovery Woods Montessori </t>
  </si>
  <si>
    <t xml:space="preserve">Parnassus Preparatory Charter </t>
  </si>
  <si>
    <t xml:space="preserve">Step Academy Charter </t>
  </si>
  <si>
    <t xml:space="preserve">Hennepin Elementary </t>
  </si>
  <si>
    <t xml:space="preserve">Vermilion Country </t>
  </si>
  <si>
    <t xml:space="preserve">Nasha Shkola Charter </t>
  </si>
  <si>
    <t xml:space="preserve">Mastery </t>
  </si>
  <si>
    <t xml:space="preserve">West Side Summit Charter </t>
  </si>
  <si>
    <t xml:space="preserve">Discovery Charter </t>
  </si>
  <si>
    <t>Star Of The North Academy Charter</t>
  </si>
  <si>
    <t xml:space="preserve">Universal Academy Charter </t>
  </si>
  <si>
    <t>Jane Goodall Environmentalcience</t>
  </si>
  <si>
    <t xml:space="preserve">Summit Charter </t>
  </si>
  <si>
    <t xml:space="preserve">Tesfa International </t>
  </si>
  <si>
    <t xml:space="preserve">Scitech Academy Charter </t>
  </si>
  <si>
    <t>Cooperative &amp; Intermed</t>
  </si>
  <si>
    <t>FY 22 Adjusted Pupils (adm)</t>
  </si>
  <si>
    <t>ADM23F</t>
  </si>
  <si>
    <t>WADM23F</t>
  </si>
  <si>
    <t>AADM23F</t>
  </si>
  <si>
    <t>AWADM23F</t>
  </si>
  <si>
    <t>BSREV23F</t>
  </si>
  <si>
    <t>EXDAYR23F</t>
  </si>
  <si>
    <t>CPSREV23F</t>
  </si>
  <si>
    <t>TOTLEP23F</t>
  </si>
  <si>
    <t>SMLREV23F</t>
  </si>
  <si>
    <t>TOTSRS23F</t>
  </si>
  <si>
    <t>TSRSRV23F</t>
  </si>
  <si>
    <t>OCEXRV23F</t>
  </si>
  <si>
    <t>EQREV23F</t>
  </si>
  <si>
    <t>GTREV23F</t>
  </si>
  <si>
    <t>HHREV23F</t>
  </si>
  <si>
    <t>TRARED23F</t>
  </si>
  <si>
    <t>OPTAIN23F</t>
  </si>
  <si>
    <t>OPTACH23F</t>
  </si>
  <si>
    <t>OPTFAR23F</t>
  </si>
  <si>
    <t>REFREV23F</t>
  </si>
  <si>
    <t>QCREV23F</t>
  </si>
  <si>
    <t>DECREV23F</t>
  </si>
  <si>
    <t>PENREV23F</t>
  </si>
  <si>
    <t>LOCREV23F</t>
  </si>
  <si>
    <t>GRDREV23F</t>
  </si>
  <si>
    <t>BASLVY23F</t>
  </si>
  <si>
    <t>CEXLVY23F</t>
  </si>
  <si>
    <t>EQLVY23F</t>
  </si>
  <si>
    <t>HHLVY23F</t>
  </si>
  <si>
    <t>RFLVYN23F</t>
  </si>
  <si>
    <t>QCLVY23F</t>
  </si>
  <si>
    <t>LOCLVY23F</t>
  </si>
  <si>
    <t>GRDLVY23F</t>
  </si>
  <si>
    <t>ANTC20</t>
  </si>
  <si>
    <t>RMKV20</t>
  </si>
  <si>
    <t>ADM22F</t>
  </si>
  <si>
    <t>WADM22F</t>
  </si>
  <si>
    <t>AADM22F</t>
  </si>
  <si>
    <t>AWADM22F</t>
  </si>
  <si>
    <t>BSREV22F</t>
  </si>
  <si>
    <t>EXDAYR22F</t>
  </si>
  <si>
    <t>CPSREV22F</t>
  </si>
  <si>
    <t>TOTLEP22F</t>
  </si>
  <si>
    <t>SMLREV22F</t>
  </si>
  <si>
    <t>TOTSRS22F</t>
  </si>
  <si>
    <t>TSRSRV22F</t>
  </si>
  <si>
    <t>OCEXRV22F</t>
  </si>
  <si>
    <t>EQREV22F</t>
  </si>
  <si>
    <t>GTREV22F</t>
  </si>
  <si>
    <t>HHREV22F</t>
  </si>
  <si>
    <t>TRARED22F</t>
  </si>
  <si>
    <t>OPTAIN22F</t>
  </si>
  <si>
    <t>OPTACH22F</t>
  </si>
  <si>
    <t>OPTFAR22F</t>
  </si>
  <si>
    <t>REFREV22F</t>
  </si>
  <si>
    <t>QCREV22F</t>
  </si>
  <si>
    <t>DECREV22F</t>
  </si>
  <si>
    <t>PENREV22F</t>
  </si>
  <si>
    <t>LOCREV22F</t>
  </si>
  <si>
    <t>GRDREV22F</t>
  </si>
  <si>
    <t>BASLVY22F</t>
  </si>
  <si>
    <t>CEXLVY22F</t>
  </si>
  <si>
    <t>EQLVY22F</t>
  </si>
  <si>
    <t>HHLVY22F</t>
  </si>
  <si>
    <t>RFLVYN22F</t>
  </si>
  <si>
    <t>QCLVY22F</t>
  </si>
  <si>
    <t>LOCLVY22F</t>
  </si>
  <si>
    <t>GRDLVY22F</t>
  </si>
  <si>
    <t>ANTC19</t>
  </si>
  <si>
    <t>RMKV19</t>
  </si>
  <si>
    <t>House 2022</t>
  </si>
  <si>
    <t>FY 22 Baseline Total</t>
  </si>
  <si>
    <t>Old TRA reduction</t>
  </si>
  <si>
    <t>Metro Districts</t>
  </si>
  <si>
    <t>NonMetro Districts</t>
  </si>
  <si>
    <t>Change Item: Maintain VPK</t>
  </si>
  <si>
    <t>FY2022 Maintaining VPK</t>
  </si>
  <si>
    <t>MAINTAIN VPK</t>
  </si>
  <si>
    <t>AVERAGE</t>
  </si>
  <si>
    <t>VPK/SRP</t>
  </si>
  <si>
    <t>FY2022</t>
  </si>
  <si>
    <t>ANTC/</t>
  </si>
  <si>
    <t>RMV/</t>
  </si>
  <si>
    <t>Rev Change</t>
  </si>
  <si>
    <t>Levy Change</t>
  </si>
  <si>
    <t>Aid Change</t>
  </si>
  <si>
    <t>APU</t>
  </si>
  <si>
    <t>RPU</t>
  </si>
  <si>
    <t>Gened</t>
  </si>
  <si>
    <t>Charter Lease</t>
  </si>
  <si>
    <t>A&amp;I</t>
  </si>
  <si>
    <t>SPED</t>
  </si>
  <si>
    <t>LTFM</t>
  </si>
  <si>
    <t>LTFM Charter</t>
  </si>
  <si>
    <t>QCOMP</t>
  </si>
  <si>
    <t>Breakfast</t>
  </si>
  <si>
    <t>Lunch</t>
  </si>
  <si>
    <t>TOTAL AID</t>
  </si>
  <si>
    <t>TOTAL LEVY</t>
  </si>
  <si>
    <t>SCHOOL DISTRICT</t>
  </si>
  <si>
    <t>CHARTER SCHOOL</t>
  </si>
  <si>
    <t>COOPERATIVES/INTERMEDIATES</t>
  </si>
  <si>
    <t>GRAND TOTAL</t>
  </si>
  <si>
    <t>MINNEAPOLIS &amp; ST. PAUL</t>
  </si>
  <si>
    <t>MDE DST EST FUDGE</t>
  </si>
  <si>
    <t>CHARTER SCHOOLS</t>
  </si>
  <si>
    <t>ROCK RIDGE PUBLIC SCHOOLS</t>
  </si>
  <si>
    <t xml:space="preserve">FIT Academy </t>
  </si>
  <si>
    <t>Progeny Academy Charter School</t>
  </si>
  <si>
    <t>Quantum STEAM Academy Charter</t>
  </si>
  <si>
    <t>Aurora Waasakone Community of Learning</t>
  </si>
  <si>
    <t>Modern Montessori Charter School</t>
  </si>
  <si>
    <t>St. Paul School of Northern Lights</t>
  </si>
  <si>
    <t>Change Item: VPK ONLY</t>
  </si>
  <si>
    <t>FY2023 Maintaining VPK</t>
  </si>
  <si>
    <t>REVENUE CHANGE FOR PROPERTY TAX PROGRAMS</t>
  </si>
  <si>
    <t>Local</t>
  </si>
  <si>
    <t>Debt</t>
  </si>
  <si>
    <t xml:space="preserve">Total </t>
  </si>
  <si>
    <t>FY2023</t>
  </si>
  <si>
    <t>Optional</t>
  </si>
  <si>
    <t>Service</t>
  </si>
  <si>
    <t>Impacted</t>
  </si>
  <si>
    <t>Revenue/</t>
  </si>
  <si>
    <t>Levy/</t>
  </si>
  <si>
    <t>Aid/</t>
  </si>
  <si>
    <t>Dist</t>
  </si>
  <si>
    <t>SRPAPU</t>
  </si>
  <si>
    <t>SRPCOMP22</t>
  </si>
  <si>
    <t>SRPCOMP23</t>
  </si>
  <si>
    <t>Feb 2021 Forecast</t>
  </si>
  <si>
    <t>Great Oaks Academy Charter School</t>
  </si>
  <si>
    <t>FY 2022</t>
  </si>
  <si>
    <t>Coops</t>
  </si>
  <si>
    <t>FY22 Base Special Ed</t>
  </si>
  <si>
    <t>FY 22 House Special Ed</t>
  </si>
  <si>
    <t>FY 22 Baseline General Ed</t>
  </si>
  <si>
    <t>This file shows estimated ECFE funding for FY 21</t>
  </si>
  <si>
    <t>FY 22  Base ECFE</t>
  </si>
  <si>
    <t>FY 21 Base</t>
  </si>
  <si>
    <t>FY 22 House</t>
  </si>
  <si>
    <t>FY 23 House</t>
  </si>
  <si>
    <t>ECFE REV</t>
  </si>
  <si>
    <t>FY 22 House ECFE Revenue</t>
  </si>
  <si>
    <t>Base 21</t>
  </si>
  <si>
    <t>FY 2023</t>
  </si>
  <si>
    <t>FY 22 Base Para Aid</t>
  </si>
  <si>
    <t>con curre /pupil</t>
  </si>
  <si>
    <t>FY 22 Para House Aid</t>
  </si>
  <si>
    <t>Con Enroll 22 House</t>
  </si>
  <si>
    <t>ConEnroll 22 House /pupil</t>
  </si>
  <si>
    <t>FY 22 House Other</t>
  </si>
  <si>
    <t>FY 22 Baseline Other</t>
  </si>
  <si>
    <t>Con current enroll</t>
  </si>
  <si>
    <t>Total Aid Payments</t>
  </si>
  <si>
    <t>General Instructional Aide - Not Highly Qualified</t>
  </si>
  <si>
    <t>General Instructional Aide - Highly Qualified</t>
  </si>
  <si>
    <t>General Instructional Aide -  Qualified Not Required</t>
  </si>
  <si>
    <t>Title I Instructional Aide - NOT HQ</t>
  </si>
  <si>
    <t>Title I Instructional Aide - Qualified</t>
  </si>
  <si>
    <t>Special Education Instructional Aide – Not HQ</t>
  </si>
  <si>
    <t>Special Education Instructional Aide – Qualified</t>
  </si>
  <si>
    <t>Spec Ed Instructional Aide Qualified Not Required</t>
  </si>
  <si>
    <t>Hours of Training</t>
  </si>
  <si>
    <t>Hourly Reimbursement</t>
  </si>
  <si>
    <t>Statewide unadjusted--back out 3000 for dist totals</t>
  </si>
  <si>
    <t>IGNORE UNLESS 3000 backed out to Adjusted to Fiscal note</t>
  </si>
  <si>
    <t>Dist. No</t>
  </si>
  <si>
    <t>Total Pupil Count (AADM)</t>
  </si>
  <si>
    <t>Concurrent Enrollment Students</t>
  </si>
  <si>
    <t>Qualifying Courses</t>
  </si>
  <si>
    <t>Statutory Amount</t>
  </si>
  <si>
    <t>"Entitlement" before Proration</t>
  </si>
  <si>
    <t>Proration Factor</t>
  </si>
  <si>
    <t>FY 19 Amount Actually Paid</t>
  </si>
  <si>
    <t>Concurrent Enrollment Aid /pupil</t>
  </si>
  <si>
    <t>Proposed FY 2021 Reduction</t>
  </si>
  <si>
    <t>Reduction /pupil</t>
  </si>
  <si>
    <t xml:space="preserve">Aitkin       </t>
  </si>
  <si>
    <t xml:space="preserve">Minneapolis  </t>
  </si>
  <si>
    <t>Hennepin</t>
  </si>
  <si>
    <t xml:space="preserve">Hill City    </t>
  </si>
  <si>
    <t xml:space="preserve">Mcgregor     </t>
  </si>
  <si>
    <t>Dakota</t>
  </si>
  <si>
    <t xml:space="preserve">Anoka-Hennepin  </t>
  </si>
  <si>
    <t>Anoka</t>
  </si>
  <si>
    <t xml:space="preserve">Fridley      </t>
  </si>
  <si>
    <t>St. Francis Area</t>
  </si>
  <si>
    <t xml:space="preserve">Spring Lake Park     </t>
  </si>
  <si>
    <t xml:space="preserve">Bemidji      </t>
  </si>
  <si>
    <t>Beltrami</t>
  </si>
  <si>
    <t xml:space="preserve">Blackduck    </t>
  </si>
  <si>
    <t xml:space="preserve">Kelliher     </t>
  </si>
  <si>
    <t xml:space="preserve">Red Lake     </t>
  </si>
  <si>
    <t xml:space="preserve">Sauk Rapids-Rice     </t>
  </si>
  <si>
    <t>Benton</t>
  </si>
  <si>
    <t xml:space="preserve">Foley        </t>
  </si>
  <si>
    <t xml:space="preserve">St. Clair    </t>
  </si>
  <si>
    <t>Blue Earth</t>
  </si>
  <si>
    <t xml:space="preserve">Mankato      </t>
  </si>
  <si>
    <t xml:space="preserve">Comfrey      </t>
  </si>
  <si>
    <t>Brown</t>
  </si>
  <si>
    <t xml:space="preserve">Springfield  </t>
  </si>
  <si>
    <t xml:space="preserve">New Ulm      </t>
  </si>
  <si>
    <t xml:space="preserve">Barnum       </t>
  </si>
  <si>
    <t xml:space="preserve">Carlton      </t>
  </si>
  <si>
    <t xml:space="preserve">Cloquet      </t>
  </si>
  <si>
    <t xml:space="preserve">Cromwell-Wright      </t>
  </si>
  <si>
    <t xml:space="preserve">Esko         </t>
  </si>
  <si>
    <t xml:space="preserve">Wrenshall    </t>
  </si>
  <si>
    <t xml:space="preserve">Central      </t>
  </si>
  <si>
    <t>Carver</t>
  </si>
  <si>
    <t xml:space="preserve">Waconia      </t>
  </si>
  <si>
    <t>Cass</t>
  </si>
  <si>
    <t xml:space="preserve">Cass Lake-Bena       </t>
  </si>
  <si>
    <t xml:space="preserve">Pillager     </t>
  </si>
  <si>
    <t xml:space="preserve">Northland Community Schools        </t>
  </si>
  <si>
    <t>Chippewa</t>
  </si>
  <si>
    <t xml:space="preserve">North Branch         </t>
  </si>
  <si>
    <t>Chisago</t>
  </si>
  <si>
    <t xml:space="preserve">Rush City    </t>
  </si>
  <si>
    <t xml:space="preserve">Barnesville     </t>
  </si>
  <si>
    <t>Clay</t>
  </si>
  <si>
    <t xml:space="preserve">Hawley       </t>
  </si>
  <si>
    <t xml:space="preserve">Moorhead     </t>
  </si>
  <si>
    <t xml:space="preserve">Minnesota State Academies          </t>
  </si>
  <si>
    <t>Rice</t>
  </si>
  <si>
    <t xml:space="preserve">Bagley       </t>
  </si>
  <si>
    <t>Clearwater</t>
  </si>
  <si>
    <t xml:space="preserve">Cook County          </t>
  </si>
  <si>
    <t>Cook</t>
  </si>
  <si>
    <t xml:space="preserve">Mountain Lake        </t>
  </si>
  <si>
    <t>Cottonwood</t>
  </si>
  <si>
    <t xml:space="preserve">Windom       </t>
  </si>
  <si>
    <t xml:space="preserve">Brainerd     </t>
  </si>
  <si>
    <t>Crow Wing</t>
  </si>
  <si>
    <t xml:space="preserve">Crosby-Ironton  </t>
  </si>
  <si>
    <t xml:space="preserve">Pequot Lakes         </t>
  </si>
  <si>
    <t xml:space="preserve">Lakeville    </t>
  </si>
  <si>
    <t xml:space="preserve">Randolph     </t>
  </si>
  <si>
    <t xml:space="preserve">Rosemount-Apple Valley-Eagan       </t>
  </si>
  <si>
    <t xml:space="preserve">West St. Paul-Mendota Hts.-Eagan   </t>
  </si>
  <si>
    <t xml:space="preserve">Hastings     </t>
  </si>
  <si>
    <t xml:space="preserve">Hayfield     </t>
  </si>
  <si>
    <t>Dodge</t>
  </si>
  <si>
    <t>Douglas</t>
  </si>
  <si>
    <t xml:space="preserve">Osakis       </t>
  </si>
  <si>
    <t xml:space="preserve">Chatfield            </t>
  </si>
  <si>
    <t>Olmsted</t>
  </si>
  <si>
    <t xml:space="preserve">Lanesboro    </t>
  </si>
  <si>
    <t>Fillmore</t>
  </si>
  <si>
    <t xml:space="preserve">Mabel-Canton    </t>
  </si>
  <si>
    <t xml:space="preserve">Rushford-Peterson    </t>
  </si>
  <si>
    <t>Freeborn</t>
  </si>
  <si>
    <t xml:space="preserve">Central Minnesota E.R.D.C.         </t>
  </si>
  <si>
    <t xml:space="preserve">Goodhue      </t>
  </si>
  <si>
    <t xml:space="preserve">Ashby        </t>
  </si>
  <si>
    <t>Grant</t>
  </si>
  <si>
    <t xml:space="preserve">Herman-Norcross     </t>
  </si>
  <si>
    <t xml:space="preserve">Hopkins      </t>
  </si>
  <si>
    <t xml:space="preserve">Bloomington  </t>
  </si>
  <si>
    <t xml:space="preserve">Edina        </t>
  </si>
  <si>
    <t xml:space="preserve">Westonka     </t>
  </si>
  <si>
    <t xml:space="preserve">Orono        </t>
  </si>
  <si>
    <t xml:space="preserve">Osseo        </t>
  </si>
  <si>
    <t xml:space="preserve">Richfield    </t>
  </si>
  <si>
    <t xml:space="preserve">Robbinsdale  </t>
  </si>
  <si>
    <t xml:space="preserve">St. Louis Park  </t>
  </si>
  <si>
    <t xml:space="preserve">Wayzata      </t>
  </si>
  <si>
    <t xml:space="preserve">Brooklyn Center     </t>
  </si>
  <si>
    <t xml:space="preserve">Southwest Metro Intermediate 288   </t>
  </si>
  <si>
    <t>Scott</t>
  </si>
  <si>
    <t xml:space="preserve">Houston      </t>
  </si>
  <si>
    <t xml:space="preserve">Spring Grove        </t>
  </si>
  <si>
    <t xml:space="preserve">Caledonia    </t>
  </si>
  <si>
    <t xml:space="preserve">La Crescent-Hokah   </t>
  </si>
  <si>
    <t>Hubbard</t>
  </si>
  <si>
    <t xml:space="preserve">Nevis        </t>
  </si>
  <si>
    <t xml:space="preserve">Park Rapids  </t>
  </si>
  <si>
    <t xml:space="preserve">Braham       </t>
  </si>
  <si>
    <t>Isanti</t>
  </si>
  <si>
    <t xml:space="preserve">Greenway     </t>
  </si>
  <si>
    <t>Itasca</t>
  </si>
  <si>
    <t xml:space="preserve">Nashwauk-Keewatin   </t>
  </si>
  <si>
    <t xml:space="preserve">Franconia    </t>
  </si>
  <si>
    <t>Jackson</t>
  </si>
  <si>
    <t xml:space="preserve">Mora         </t>
  </si>
  <si>
    <t>Kanabec</t>
  </si>
  <si>
    <t xml:space="preserve">Ogilvie      </t>
  </si>
  <si>
    <t xml:space="preserve">New London-Spicer   </t>
  </si>
  <si>
    <t>Kandiyohi</t>
  </si>
  <si>
    <t xml:space="preserve">Willmar      </t>
  </si>
  <si>
    <t xml:space="preserve">Lancaster    </t>
  </si>
  <si>
    <t>Kittson</t>
  </si>
  <si>
    <t>Koochiching</t>
  </si>
  <si>
    <t xml:space="preserve">Littlefork-Big Falls   </t>
  </si>
  <si>
    <t xml:space="preserve">South Koochiching   </t>
  </si>
  <si>
    <t xml:space="preserve">Dawson-Boyd  </t>
  </si>
  <si>
    <t>Lac qui Parle</t>
  </si>
  <si>
    <t>Lake</t>
  </si>
  <si>
    <t xml:space="preserve">Nw Region Interdistrict Council    </t>
  </si>
  <si>
    <t xml:space="preserve">Lake Of The Woods   </t>
  </si>
  <si>
    <t>Lake of The Woods</t>
  </si>
  <si>
    <t xml:space="preserve">Cleveland    </t>
  </si>
  <si>
    <t>Le Sueur</t>
  </si>
  <si>
    <t xml:space="preserve">Lake Agassiz Education Cooperative </t>
  </si>
  <si>
    <t xml:space="preserve">Midwest Special Education Coop.    </t>
  </si>
  <si>
    <t>Stevens</t>
  </si>
  <si>
    <t xml:space="preserve">Hendricks    </t>
  </si>
  <si>
    <t>Lincoln</t>
  </si>
  <si>
    <t xml:space="preserve">Ivanhoe      </t>
  </si>
  <si>
    <t xml:space="preserve">Lake Benton  </t>
  </si>
  <si>
    <t xml:space="preserve">Marshall     </t>
  </si>
  <si>
    <t>Lyon</t>
  </si>
  <si>
    <t xml:space="preserve">Minneota     </t>
  </si>
  <si>
    <t xml:space="preserve">Lynd         </t>
  </si>
  <si>
    <t>McLeod</t>
  </si>
  <si>
    <t xml:space="preserve">Lester Prairie  </t>
  </si>
  <si>
    <t xml:space="preserve">Mahnomen     </t>
  </si>
  <si>
    <t xml:space="preserve">Grygla       </t>
  </si>
  <si>
    <t xml:space="preserve">Truman       </t>
  </si>
  <si>
    <t>Martin</t>
  </si>
  <si>
    <t>Meeker</t>
  </si>
  <si>
    <t>Wright</t>
  </si>
  <si>
    <t xml:space="preserve">Isle         </t>
  </si>
  <si>
    <t>Mille Lacs</t>
  </si>
  <si>
    <t xml:space="preserve">Princeton    </t>
  </si>
  <si>
    <t xml:space="preserve">Onamia       </t>
  </si>
  <si>
    <t>Morrison</t>
  </si>
  <si>
    <t xml:space="preserve">Pierz        </t>
  </si>
  <si>
    <t xml:space="preserve">Royalton     </t>
  </si>
  <si>
    <t xml:space="preserve">Swanville    </t>
  </si>
  <si>
    <t xml:space="preserve">Upsala       </t>
  </si>
  <si>
    <t xml:space="preserve">Austin       </t>
  </si>
  <si>
    <t>Mower</t>
  </si>
  <si>
    <t xml:space="preserve">Lyle         </t>
  </si>
  <si>
    <t xml:space="preserve">Leroy-Ostrander      </t>
  </si>
  <si>
    <t xml:space="preserve">Southland    </t>
  </si>
  <si>
    <t xml:space="preserve">Fulda        </t>
  </si>
  <si>
    <t>Murray</t>
  </si>
  <si>
    <t xml:space="preserve">Nicollet     </t>
  </si>
  <si>
    <t xml:space="preserve">St. Peter    </t>
  </si>
  <si>
    <t xml:space="preserve">Adrian       </t>
  </si>
  <si>
    <t>Nobles</t>
  </si>
  <si>
    <t xml:space="preserve">Ellsworth    </t>
  </si>
  <si>
    <t xml:space="preserve">Worthington  </t>
  </si>
  <si>
    <t xml:space="preserve">Byron        </t>
  </si>
  <si>
    <t xml:space="preserve">Dover-Eyota  </t>
  </si>
  <si>
    <t xml:space="preserve">Rochester    </t>
  </si>
  <si>
    <t xml:space="preserve">Battle Lake  </t>
  </si>
  <si>
    <t>Otter Tail</t>
  </si>
  <si>
    <t xml:space="preserve">Henning      </t>
  </si>
  <si>
    <t xml:space="preserve">Pelican Rapids  </t>
  </si>
  <si>
    <t xml:space="preserve">Perham-Dent  </t>
  </si>
  <si>
    <t xml:space="preserve">Underwood    </t>
  </si>
  <si>
    <t xml:space="preserve">New York Mills  </t>
  </si>
  <si>
    <t xml:space="preserve">Goodridge    </t>
  </si>
  <si>
    <t>Pennington</t>
  </si>
  <si>
    <t xml:space="preserve">Thief River Falls   </t>
  </si>
  <si>
    <t>Pine</t>
  </si>
  <si>
    <t xml:space="preserve">Pine City    </t>
  </si>
  <si>
    <t xml:space="preserve">Edgerton     </t>
  </si>
  <si>
    <t>Pipestone</t>
  </si>
  <si>
    <t xml:space="preserve">Climax-Shelly        </t>
  </si>
  <si>
    <t>Polk</t>
  </si>
  <si>
    <t xml:space="preserve">Crookston    </t>
  </si>
  <si>
    <t xml:space="preserve">Fertile-Beltrami    </t>
  </si>
  <si>
    <t xml:space="preserve">Fosston      </t>
  </si>
  <si>
    <t xml:space="preserve">Mounds View  </t>
  </si>
  <si>
    <t>Ramsey</t>
  </si>
  <si>
    <t>North St. Paul-Maplewood Oakdale</t>
  </si>
  <si>
    <t xml:space="preserve">Roseville    </t>
  </si>
  <si>
    <t xml:space="preserve">White Bear Lake     </t>
  </si>
  <si>
    <t xml:space="preserve">St. Paul     </t>
  </si>
  <si>
    <t xml:space="preserve">Red Lake Falls  </t>
  </si>
  <si>
    <t xml:space="preserve">Milroy       </t>
  </si>
  <si>
    <t>Redwood</t>
  </si>
  <si>
    <t xml:space="preserve">Wabasso      </t>
  </si>
  <si>
    <t xml:space="preserve">Faribault    </t>
  </si>
  <si>
    <t>Rock</t>
  </si>
  <si>
    <t xml:space="preserve">Badger       </t>
  </si>
  <si>
    <t xml:space="preserve">Roseau       </t>
  </si>
  <si>
    <t xml:space="preserve">Warroad      </t>
  </si>
  <si>
    <t xml:space="preserve">Chisholm     </t>
  </si>
  <si>
    <t>Saint Louis</t>
  </si>
  <si>
    <t xml:space="preserve">Ely          </t>
  </si>
  <si>
    <t xml:space="preserve">Floodwood    </t>
  </si>
  <si>
    <t xml:space="preserve">Hibbing      </t>
  </si>
  <si>
    <t xml:space="preserve">Proctor      </t>
  </si>
  <si>
    <t xml:space="preserve">Virginia     </t>
  </si>
  <si>
    <t xml:space="preserve">Nett Lake    </t>
  </si>
  <si>
    <t xml:space="preserve">Duluth       </t>
  </si>
  <si>
    <t xml:space="preserve">Jordan       </t>
  </si>
  <si>
    <t xml:space="preserve">Shakopee     </t>
  </si>
  <si>
    <t xml:space="preserve">Becker       </t>
  </si>
  <si>
    <t>Sherburne</t>
  </si>
  <si>
    <t xml:space="preserve">Big Lake     </t>
  </si>
  <si>
    <t xml:space="preserve">Holdingford  </t>
  </si>
  <si>
    <t>Stearns</t>
  </si>
  <si>
    <t xml:space="preserve">Kimball      </t>
  </si>
  <si>
    <t xml:space="preserve">Melrose      </t>
  </si>
  <si>
    <t xml:space="preserve">Paynesville  </t>
  </si>
  <si>
    <t xml:space="preserve">St. Cloud    </t>
  </si>
  <si>
    <t xml:space="preserve">Sauk Centre  </t>
  </si>
  <si>
    <t xml:space="preserve">Albany       </t>
  </si>
  <si>
    <t xml:space="preserve">Rocori       </t>
  </si>
  <si>
    <t>Steele</t>
  </si>
  <si>
    <t xml:space="preserve">Owatonna     </t>
  </si>
  <si>
    <t xml:space="preserve">Medford      </t>
  </si>
  <si>
    <t xml:space="preserve">Hancock      </t>
  </si>
  <si>
    <t xml:space="preserve">Chokio-Alberta  </t>
  </si>
  <si>
    <t xml:space="preserve">Kerkhoven-Murdock-Sunburg          </t>
  </si>
  <si>
    <t>Swift</t>
  </si>
  <si>
    <t xml:space="preserve">Benson       </t>
  </si>
  <si>
    <t>Todd</t>
  </si>
  <si>
    <t xml:space="preserve">Browerville  </t>
  </si>
  <si>
    <t>Traverse</t>
  </si>
  <si>
    <t xml:space="preserve">Lake City    </t>
  </si>
  <si>
    <t xml:space="preserve">Prinsburg    </t>
  </si>
  <si>
    <t xml:space="preserve">Verndale     </t>
  </si>
  <si>
    <t>Wadena</t>
  </si>
  <si>
    <t xml:space="preserve">Sebeka       </t>
  </si>
  <si>
    <t xml:space="preserve">Menahga      </t>
  </si>
  <si>
    <t xml:space="preserve">Waseca       </t>
  </si>
  <si>
    <t xml:space="preserve">Forest Lake  </t>
  </si>
  <si>
    <t>Washington</t>
  </si>
  <si>
    <t xml:space="preserve">Mahtomedi    </t>
  </si>
  <si>
    <t xml:space="preserve">Butterfield  </t>
  </si>
  <si>
    <t>Watonwan</t>
  </si>
  <si>
    <t xml:space="preserve">Madelia      </t>
  </si>
  <si>
    <t>Wilkin</t>
  </si>
  <si>
    <t xml:space="preserve">Rothsay      </t>
  </si>
  <si>
    <t xml:space="preserve">St. Charles  </t>
  </si>
  <si>
    <t xml:space="preserve">Winona Area  </t>
  </si>
  <si>
    <t xml:space="preserve">Annandale    </t>
  </si>
  <si>
    <t xml:space="preserve">Delano       </t>
  </si>
  <si>
    <t xml:space="preserve">Rockford     </t>
  </si>
  <si>
    <t xml:space="preserve">Canby        </t>
  </si>
  <si>
    <t>Yellow Medicine</t>
  </si>
  <si>
    <t xml:space="preserve">Milaca       </t>
  </si>
  <si>
    <t xml:space="preserve">Southern Plains Education Coop.    </t>
  </si>
  <si>
    <t xml:space="preserve">Northeast Metro 916                </t>
  </si>
  <si>
    <t xml:space="preserve">Intermediate  917   </t>
  </si>
  <si>
    <t xml:space="preserve">North Country Voc. Coop. Ctr.      </t>
  </si>
  <si>
    <t xml:space="preserve">Region 11-Metro Educ. Service Unit </t>
  </si>
  <si>
    <t xml:space="preserve">Region 10-Southeast Service Coop   </t>
  </si>
  <si>
    <t>Region 7-Resource Training/Solution</t>
  </si>
  <si>
    <t xml:space="preserve">Sourcewell                         </t>
  </si>
  <si>
    <t xml:space="preserve">Region 3 - Northeast Service Coop  </t>
  </si>
  <si>
    <t xml:space="preserve">Region 1 And 2-Northwest Srvc Coop </t>
  </si>
  <si>
    <t xml:space="preserve">Fergus Falls Area Sp. Ed. Coop.    </t>
  </si>
  <si>
    <t>Meeker And Wright Special Education</t>
  </si>
  <si>
    <t xml:space="preserve">East Range Sec. Technical Center   </t>
  </si>
  <si>
    <t xml:space="preserve">Wright Technical Center            </t>
  </si>
  <si>
    <t xml:space="preserve">Minnesota Valley Cooperative       </t>
  </si>
  <si>
    <t xml:space="preserve">Pine To Prairie Cooperative Ctr.   </t>
  </si>
  <si>
    <t xml:space="preserve">Region 6 And 8-Sw/Wc Service Coop  </t>
  </si>
  <si>
    <t xml:space="preserve">Area Special Education Cooperative </t>
  </si>
  <si>
    <t xml:space="preserve">Perpich Center For Arts Education  </t>
  </si>
  <si>
    <t xml:space="preserve">Fond Du Lac Ojibwe                 </t>
  </si>
  <si>
    <t>Minnesota Department Of Corrections</t>
  </si>
  <si>
    <t xml:space="preserve">Bug-O-Nay-Ge-Shig                  </t>
  </si>
  <si>
    <t xml:space="preserve">Circle Of Life                     </t>
  </si>
  <si>
    <t xml:space="preserve">Nay-Ah-Shing                       </t>
  </si>
  <si>
    <t xml:space="preserve">Lake Crystal-Wellcome Memorial     </t>
  </si>
  <si>
    <t xml:space="preserve">Triton              </t>
  </si>
  <si>
    <t xml:space="preserve">United South Central   </t>
  </si>
  <si>
    <t xml:space="preserve">Maple River         </t>
  </si>
  <si>
    <t xml:space="preserve">Kingsland    </t>
  </si>
  <si>
    <t xml:space="preserve">St. Louis County    </t>
  </si>
  <si>
    <t xml:space="preserve">Waterville-Elysian-Morristown      </t>
  </si>
  <si>
    <t xml:space="preserve">Chisago Lakes       </t>
  </si>
  <si>
    <t xml:space="preserve">Minnewaska          </t>
  </si>
  <si>
    <t>Pope</t>
  </si>
  <si>
    <t xml:space="preserve">Eveleth-Gilbert     </t>
  </si>
  <si>
    <t xml:space="preserve">Wadena-Deer Creek   </t>
  </si>
  <si>
    <t>Buffalo Lk-Hector-Stewart</t>
  </si>
  <si>
    <t>Renville</t>
  </si>
  <si>
    <t xml:space="preserve">Dilworth-Glyndon-Felton            </t>
  </si>
  <si>
    <t xml:space="preserve">Lakeview            </t>
  </si>
  <si>
    <t xml:space="preserve">Nrheg               </t>
  </si>
  <si>
    <t>PACT</t>
  </si>
  <si>
    <t xml:space="preserve">Staples-Motley      </t>
  </si>
  <si>
    <t xml:space="preserve">Kittson Central     </t>
  </si>
  <si>
    <t xml:space="preserve">Kenyon-Wanamingo    </t>
  </si>
  <si>
    <t xml:space="preserve">Pine River-Backus   </t>
  </si>
  <si>
    <t xml:space="preserve">Warren-Alvarado-Oslo   </t>
  </si>
  <si>
    <t xml:space="preserve">Maccray             </t>
  </si>
  <si>
    <t xml:space="preserve">Luverne      </t>
  </si>
  <si>
    <t xml:space="preserve">Yellow Medicine East               </t>
  </si>
  <si>
    <t xml:space="preserve">Fillmore Central                   </t>
  </si>
  <si>
    <t>Norman</t>
  </si>
  <si>
    <t xml:space="preserve">Sibley East         </t>
  </si>
  <si>
    <t>Sibley</t>
  </si>
  <si>
    <t xml:space="preserve">West Central Area                  </t>
  </si>
  <si>
    <t xml:space="preserve">Tri-County          </t>
  </si>
  <si>
    <t xml:space="preserve">G.F.W.                             </t>
  </si>
  <si>
    <t xml:space="preserve">A.C.G.C.     </t>
  </si>
  <si>
    <t xml:space="preserve">Bird Island-Olivia-Lake Lillian    </t>
  </si>
  <si>
    <t xml:space="preserve">Granada Huntley East Chain         </t>
  </si>
  <si>
    <t xml:space="preserve">East Central        </t>
  </si>
  <si>
    <t xml:space="preserve">Win-E-Mac           </t>
  </si>
  <si>
    <t xml:space="preserve">Howard Lake-Waverly-Winsted        </t>
  </si>
  <si>
    <t xml:space="preserve">Pipestone Area      </t>
  </si>
  <si>
    <t xml:space="preserve">Mesabi East         </t>
  </si>
  <si>
    <t xml:space="preserve">Fairmont Area       </t>
  </si>
  <si>
    <t xml:space="preserve">Cedar Mountain      </t>
  </si>
  <si>
    <t xml:space="preserve">Morris Area          </t>
  </si>
  <si>
    <t xml:space="preserve">Zumbrota-Mazeppa    </t>
  </si>
  <si>
    <t xml:space="preserve">Janesville-Waldorf-Pemberton       </t>
  </si>
  <si>
    <t xml:space="preserve">Lac Qui Parle Valley   </t>
  </si>
  <si>
    <t xml:space="preserve">Ada-Borup    </t>
  </si>
  <si>
    <t xml:space="preserve">Blue Earth Area       </t>
  </si>
  <si>
    <t xml:space="preserve">Red Rock Central    </t>
  </si>
  <si>
    <t xml:space="preserve">Glenville-Emmons    </t>
  </si>
  <si>
    <t xml:space="preserve">Clinton-Graceville-Beardsley       </t>
  </si>
  <si>
    <t>Big Stone</t>
  </si>
  <si>
    <t xml:space="preserve">Lake Park Audubon   </t>
  </si>
  <si>
    <t xml:space="preserve">Renville County West   </t>
  </si>
  <si>
    <t xml:space="preserve">Redwood Area        </t>
  </si>
  <si>
    <t xml:space="preserve">Plainview-Elgin-Millville          </t>
  </si>
  <si>
    <t xml:space="preserve">Rtr                  </t>
  </si>
  <si>
    <t xml:space="preserve">Ortonville           </t>
  </si>
  <si>
    <t xml:space="preserve">Tri-City United     </t>
  </si>
  <si>
    <t xml:space="preserve">Round Lake-Brewster  </t>
  </si>
  <si>
    <t xml:space="preserve">Brandon-Evansville   </t>
  </si>
  <si>
    <t xml:space="preserve">Bluffview Montessori               </t>
  </si>
  <si>
    <t xml:space="preserve">New Heights School, Inc.           </t>
  </si>
  <si>
    <t xml:space="preserve">Cedar Riverside Community School   </t>
  </si>
  <si>
    <t xml:space="preserve">Metro Deaf School                  </t>
  </si>
  <si>
    <t xml:space="preserve">Minnesota New Country School       </t>
  </si>
  <si>
    <t xml:space="preserve">Pact Charter School                </t>
  </si>
  <si>
    <t xml:space="preserve">Athlos Leadership Academy          </t>
  </si>
  <si>
    <t xml:space="preserve">Community Of Peace Academy         </t>
  </si>
  <si>
    <t xml:space="preserve">World Learner Charter School       </t>
  </si>
  <si>
    <t xml:space="preserve">Minnesota Transitions Charter Sch  </t>
  </si>
  <si>
    <t xml:space="preserve">Achieve Language Academy           </t>
  </si>
  <si>
    <t xml:space="preserve">Duluth  Academy      </t>
  </si>
  <si>
    <t xml:space="preserve">Cyber Village Academy              </t>
  </si>
  <si>
    <t xml:space="preserve">E.C.H.O. Charter School            </t>
  </si>
  <si>
    <t xml:space="preserve">Higher Ground Academy              </t>
  </si>
  <si>
    <t xml:space="preserve">St. Paul City School               </t>
  </si>
  <si>
    <t xml:space="preserve">Jennings Community School          </t>
  </si>
  <si>
    <t xml:space="preserve">Life Prep                          </t>
  </si>
  <si>
    <t xml:space="preserve">Face To Face Academy               </t>
  </si>
  <si>
    <t xml:space="preserve">Sojourner Truth Academy            </t>
  </si>
  <si>
    <t xml:space="preserve">High School For Recording Arts     </t>
  </si>
  <si>
    <t xml:space="preserve">Math And Science Academy           </t>
  </si>
  <si>
    <t xml:space="preserve">Northwest Passage High School      </t>
  </si>
  <si>
    <t xml:space="preserve">Lafayette Public Charter School    </t>
  </si>
  <si>
    <t xml:space="preserve">North Lakes Academy                </t>
  </si>
  <si>
    <t xml:space="preserve">Nerstrand Charter School           </t>
  </si>
  <si>
    <t xml:space="preserve">Rosa Parks Charter High School     </t>
  </si>
  <si>
    <t xml:space="preserve">El Colegio Charter School          </t>
  </si>
  <si>
    <t xml:space="preserve">Crosslake Community Charter School </t>
  </si>
  <si>
    <t>Riverway Learning Community Charter</t>
  </si>
  <si>
    <t xml:space="preserve">Kato Public Charter School         </t>
  </si>
  <si>
    <t xml:space="preserve">Aurora Charter School              </t>
  </si>
  <si>
    <t xml:space="preserve">Excell Academy Charter             </t>
  </si>
  <si>
    <t xml:space="preserve">Hope Community Academy             </t>
  </si>
  <si>
    <t xml:space="preserve">Academia Cesar Chavez Charter Sch. </t>
  </si>
  <si>
    <t xml:space="preserve">Afsa High School                   </t>
  </si>
  <si>
    <t xml:space="preserve">Avalon School                      </t>
  </si>
  <si>
    <t xml:space="preserve">Twin Cities International Schools  </t>
  </si>
  <si>
    <t xml:space="preserve">Pillager Area Charter School       </t>
  </si>
  <si>
    <t xml:space="preserve">Discovery  Faribault  </t>
  </si>
  <si>
    <t xml:space="preserve">Bluesky Charter School             </t>
  </si>
  <si>
    <t xml:space="preserve">Ridgeway Community School          </t>
  </si>
  <si>
    <t xml:space="preserve">North Shore Community School       </t>
  </si>
  <si>
    <t xml:space="preserve">Harbor City International Charter  </t>
  </si>
  <si>
    <t xml:space="preserve">Sage Academy Charter School        </t>
  </si>
  <si>
    <t xml:space="preserve">Urban Academy Charter School       </t>
  </si>
  <si>
    <t xml:space="preserve">New City School                    </t>
  </si>
  <si>
    <t xml:space="preserve">Prairie Creek Community School     </t>
  </si>
  <si>
    <t xml:space="preserve">Arcadia Charter School             </t>
  </si>
  <si>
    <t xml:space="preserve">Watershed High School              </t>
  </si>
  <si>
    <t xml:space="preserve">New Century Academy                </t>
  </si>
  <si>
    <t xml:space="preserve">Trio Wolf Creek Distance Learning  </t>
  </si>
  <si>
    <t xml:space="preserve">Partnership Academy, Inc.          </t>
  </si>
  <si>
    <t xml:space="preserve">Nova Classical Academy             </t>
  </si>
  <si>
    <t xml:space="preserve">Great Expectations                 </t>
  </si>
  <si>
    <t xml:space="preserve">Minnesota Internship Center        </t>
  </si>
  <si>
    <t xml:space="preserve">Hmong College Prep Academy         </t>
  </si>
  <si>
    <t xml:space="preserve">Great River School                 </t>
  </si>
  <si>
    <t xml:space="preserve">Treknorth High School              </t>
  </si>
  <si>
    <t xml:space="preserve">Voyageurs Expeditionary            </t>
  </si>
  <si>
    <t xml:space="preserve">Pim Arts High School               </t>
  </si>
  <si>
    <t xml:space="preserve">Augsburg Fairview Academy          </t>
  </si>
  <si>
    <t xml:space="preserve">Spero Academy                      </t>
  </si>
  <si>
    <t xml:space="preserve">Kaleidoscope Charter School        </t>
  </si>
  <si>
    <t xml:space="preserve">Academic Arts High School          </t>
  </si>
  <si>
    <t xml:space="preserve">St. Croix Preparatory Academy      </t>
  </si>
  <si>
    <t xml:space="preserve">Eagle Ridge Academy Charter School </t>
  </si>
  <si>
    <t xml:space="preserve">Beacon Academy                     </t>
  </si>
  <si>
    <t xml:space="preserve">Prairie Seeds Academy              </t>
  </si>
  <si>
    <t xml:space="preserve">Team Academy                       </t>
  </si>
  <si>
    <t xml:space="preserve">Metro Schools Charter              </t>
  </si>
  <si>
    <t xml:space="preserve">Twin Cities Academy                </t>
  </si>
  <si>
    <t xml:space="preserve">Rochester Math And Science Academy </t>
  </si>
  <si>
    <t xml:space="preserve">Swan River Montessori Charter Sch  </t>
  </si>
  <si>
    <t xml:space="preserve">Loveworks Academy For Arts         </t>
  </si>
  <si>
    <t xml:space="preserve">Yinghua Academy                    </t>
  </si>
  <si>
    <t xml:space="preserve">Stride Academy Charter School      </t>
  </si>
  <si>
    <t xml:space="preserve">New Millennium Academy Charter Sch </t>
  </si>
  <si>
    <t xml:space="preserve">Green Isle Community School        </t>
  </si>
  <si>
    <t xml:space="preserve">Birch Grove Community School       </t>
  </si>
  <si>
    <t xml:space="preserve">Northern Lights Community School   </t>
  </si>
  <si>
    <t xml:space="preserve">Minnesota Online High School       </t>
  </si>
  <si>
    <t xml:space="preserve">Edvisions Off Campus School        </t>
  </si>
  <si>
    <t xml:space="preserve">Twin Cities German Immersion Chtr  </t>
  </si>
  <si>
    <t xml:space="preserve">Dugsi Academy                      </t>
  </si>
  <si>
    <t xml:space="preserve">Naytahwaush Community School       </t>
  </si>
  <si>
    <t xml:space="preserve">Seven Hills Preparatory Academy    </t>
  </si>
  <si>
    <t xml:space="preserve">Spectrum High School               </t>
  </si>
  <si>
    <t xml:space="preserve">New Discoveries Montessori Academy </t>
  </si>
  <si>
    <t xml:space="preserve">Southside Family Charter School    </t>
  </si>
  <si>
    <t xml:space="preserve">Laura Jeffrey Academy Charter      </t>
  </si>
  <si>
    <t xml:space="preserve">East Range Academy Of Tech-Science </t>
  </si>
  <si>
    <t xml:space="preserve">Glacial Hills Elementary           </t>
  </si>
  <si>
    <t xml:space="preserve">Stonebridge World School           </t>
  </si>
  <si>
    <t xml:space="preserve">Hiawatha Academies                 </t>
  </si>
  <si>
    <t xml:space="preserve">Noble Academy                      </t>
  </si>
  <si>
    <t xml:space="preserve">Clarkfield Charter School          </t>
  </si>
  <si>
    <t xml:space="preserve">Minisinaakwaang Leadership Academy </t>
  </si>
  <si>
    <t xml:space="preserve">Lincoln International School       </t>
  </si>
  <si>
    <t xml:space="preserve">Community School Of Excellence     </t>
  </si>
  <si>
    <t xml:space="preserve">Lionsgate Academy                  </t>
  </si>
  <si>
    <t xml:space="preserve">Aspen Academy                      </t>
  </si>
  <si>
    <t xml:space="preserve">Davinci Academy                    </t>
  </si>
  <si>
    <t xml:space="preserve">Global Academy                     </t>
  </si>
  <si>
    <t xml:space="preserve">Natural Science Academy            </t>
  </si>
  <si>
    <t xml:space="preserve">Cologne Academy                    </t>
  </si>
  <si>
    <t xml:space="preserve">Bright Water Elementary            </t>
  </si>
  <si>
    <t xml:space="preserve">Rivers Edge Academy                </t>
  </si>
  <si>
    <t xml:space="preserve">Kipp Minnesota Charter School      </t>
  </si>
  <si>
    <t xml:space="preserve">Best Academy                       </t>
  </si>
  <si>
    <t xml:space="preserve">College Preparatory Elementary     </t>
  </si>
  <si>
    <t xml:space="preserve">Cannon River Stem School           </t>
  </si>
  <si>
    <t xml:space="preserve">Oshki Ogimaag Charter School       </t>
  </si>
  <si>
    <t xml:space="preserve">Discovery Woods                    </t>
  </si>
  <si>
    <t xml:space="preserve">Parnassus Preparatory Charter Sch  </t>
  </si>
  <si>
    <t xml:space="preserve">Step Academy Charter School        </t>
  </si>
  <si>
    <t xml:space="preserve">Cornerstone Montessori Elementary  </t>
  </si>
  <si>
    <t xml:space="preserve">Rochester Stem Academy             </t>
  </si>
  <si>
    <t xml:space="preserve">Hennepin Elementary School         </t>
  </si>
  <si>
    <t xml:space="preserve">Vermilion Country School           </t>
  </si>
  <si>
    <t xml:space="preserve">Nasha Shkola Charter School        </t>
  </si>
  <si>
    <t xml:space="preserve">Mastery School                     </t>
  </si>
  <si>
    <t xml:space="preserve">Upper Mississippi Academy          </t>
  </si>
  <si>
    <t xml:space="preserve">West Side Summit Charter School    </t>
  </si>
  <si>
    <t xml:space="preserve">Prodeo Academy                     </t>
  </si>
  <si>
    <t xml:space="preserve">Sejong Academy Of Minnesota        </t>
  </si>
  <si>
    <t xml:space="preserve">Technical Academies Of Minnesota   </t>
  </si>
  <si>
    <t xml:space="preserve">Venture Academy                    </t>
  </si>
  <si>
    <t xml:space="preserve">Northeast College Prep             </t>
  </si>
  <si>
    <t xml:space="preserve">Agamim Classical Academy           </t>
  </si>
  <si>
    <t xml:space="preserve">Discovery Charter School           </t>
  </si>
  <si>
    <t xml:space="preserve">Universal Academy Charter School   </t>
  </si>
  <si>
    <t xml:space="preserve">Bdote Learning Center              </t>
  </si>
  <si>
    <t xml:space="preserve">Art And Science Academy            </t>
  </si>
  <si>
    <t xml:space="preserve">Woodbury Leadership Academy        </t>
  </si>
  <si>
    <t xml:space="preserve">Jane Goodall Environmental Science </t>
  </si>
  <si>
    <t>Minnesota Excellence In Learning Ac</t>
  </si>
  <si>
    <t xml:space="preserve">Minnesota Math And Science Academy </t>
  </si>
  <si>
    <t xml:space="preserve">Success Academy                    </t>
  </si>
  <si>
    <t xml:space="preserve">Level Up Academy                   </t>
  </si>
  <si>
    <t xml:space="preserve">Career Pathways                    </t>
  </si>
  <si>
    <t xml:space="preserve">Rochester Beacon Academy           </t>
  </si>
  <si>
    <t xml:space="preserve">Tesfa International School         </t>
  </si>
  <si>
    <t xml:space="preserve">New Century School                 </t>
  </si>
  <si>
    <t xml:space="preserve">North Metro Flex Academy           </t>
  </si>
  <si>
    <t xml:space="preserve">Fit Academy                        </t>
  </si>
  <si>
    <t xml:space="preserve">Athlos Academy Of Saint Cloud      </t>
  </si>
  <si>
    <t xml:space="preserve">Phoenix Academy Charter School     </t>
  </si>
  <si>
    <t xml:space="preserve">Marine Area Community School       </t>
  </si>
  <si>
    <t xml:space="preserve">Skyline Math And Science Academy   </t>
  </si>
  <si>
    <t xml:space="preserve">Scitech Academy Charter School     </t>
  </si>
  <si>
    <t xml:space="preserve">Gateway Stem Academy               </t>
  </si>
  <si>
    <t xml:space="preserve">East Central Mn Ed. Cable Coop.    </t>
  </si>
  <si>
    <t>Freshwater Education District</t>
  </si>
  <si>
    <t xml:space="preserve">St. Croix River Education District </t>
  </si>
  <si>
    <t xml:space="preserve">Zumbro Education District          </t>
  </si>
  <si>
    <t xml:space="preserve">Hiawatha Valley Ed. District       </t>
  </si>
  <si>
    <t xml:space="preserve">Runestone Area Ed. District        </t>
  </si>
  <si>
    <t xml:space="preserve">Mn River Valley Education District </t>
  </si>
  <si>
    <t xml:space="preserve">West Central Education District    </t>
  </si>
  <si>
    <t xml:space="preserve">Mn Valley Education District       </t>
  </si>
  <si>
    <t xml:space="preserve">Socrates                           </t>
  </si>
  <si>
    <t>Little Crow Tele-Media Network</t>
  </si>
  <si>
    <t xml:space="preserve">Wasioja Ed. Technology Coop.       </t>
  </si>
  <si>
    <t xml:space="preserve">River Bend Education District      </t>
  </si>
  <si>
    <t xml:space="preserve">Paul Bunyan Education Cooperative  </t>
  </si>
  <si>
    <t xml:space="preserve">Goodhue County Education District  </t>
  </si>
  <si>
    <t xml:space="preserve">Central Mn Ed Telecom System       </t>
  </si>
  <si>
    <t xml:space="preserve">Itasca Area Schools Collaborative  </t>
  </si>
  <si>
    <t xml:space="preserve">Central Minnesota Jt. Powers Dist. </t>
  </si>
  <si>
    <t xml:space="preserve">Northland Learning Center          </t>
  </si>
  <si>
    <t xml:space="preserve">Rum River Special Education Coop   </t>
  </si>
  <si>
    <t>Infinity: Minnesota Digital Academy</t>
  </si>
  <si>
    <t>Scott County Schools Network (Scsn)</t>
  </si>
  <si>
    <t xml:space="preserve">Redwood Area Telecom Cooperative   </t>
  </si>
  <si>
    <t xml:space="preserve">Southern Mn Education Consortium   </t>
  </si>
  <si>
    <t xml:space="preserve">Nobles County Intg Collaborative   </t>
  </si>
  <si>
    <t xml:space="preserve">Carver County Schools Network      </t>
  </si>
  <si>
    <t>Sherburne And Northern Wright Speci</t>
  </si>
  <si>
    <t>Education Innovation Partners Coope</t>
  </si>
  <si>
    <t>Southwest Educational Cooperative (</t>
  </si>
  <si>
    <t xml:space="preserve">West Metro Schools Network (Wmsn)  </t>
  </si>
  <si>
    <t xml:space="preserve">Benton-Stearns Ed. District        </t>
  </si>
  <si>
    <t xml:space="preserve">Mid State Education District       </t>
  </si>
  <si>
    <t>FY22 proposed</t>
  </si>
  <si>
    <t>FY 23 Para House Aid</t>
  </si>
  <si>
    <t>Fudge (est dist vs MDE)</t>
  </si>
  <si>
    <t>Fall 20 Total Enrolled</t>
  </si>
  <si>
    <t>Free Lunch Eligible</t>
  </si>
  <si>
    <t>Reduced Lunch Eligible</t>
  </si>
  <si>
    <t>Free + Reduced</t>
  </si>
  <si>
    <t>Percent Free + Reduced</t>
  </si>
  <si>
    <t>Free + 1/2 of Reduced</t>
  </si>
  <si>
    <t>% Free + 1/2 Reduced</t>
  </si>
  <si>
    <t>80% Maximum Cap Lifted</t>
  </si>
  <si>
    <t>Increase In Compens atory</t>
  </si>
  <si>
    <t>Increase /Enrollee</t>
  </si>
  <si>
    <t>Cooperative Units, BIE, other</t>
  </si>
  <si>
    <t>Southewest IMD 288</t>
  </si>
  <si>
    <t xml:space="preserve">Lacrescent-Hokah </t>
  </si>
  <si>
    <t xml:space="preserve">North St Paul-Maplewood </t>
  </si>
  <si>
    <t xml:space="preserve">Hills-Beaver Creek </t>
  </si>
  <si>
    <t>Northeast Metro 916</t>
  </si>
  <si>
    <t>Regn 6 And 8-Sw/Wc Srv Cooperative</t>
  </si>
  <si>
    <t>Fond Du Lac (BIE)</t>
  </si>
  <si>
    <t>Bug O Nay Ge Shig (BIE)</t>
  </si>
  <si>
    <t>Circle Of Life (BIE)</t>
  </si>
  <si>
    <t>Nay Ah Shing (BIE)</t>
  </si>
  <si>
    <t xml:space="preserve">Warren-Alvarado-Oslo </t>
  </si>
  <si>
    <t xml:space="preserve">M.A.C.C.R.A.Y. </t>
  </si>
  <si>
    <t xml:space="preserve">Lesueur-Henderson </t>
  </si>
  <si>
    <t xml:space="preserve">Glenville-Emmons </t>
  </si>
  <si>
    <t>Phoenix Academy Charter</t>
  </si>
  <si>
    <t>Gateway Stem Academy Charter School</t>
  </si>
  <si>
    <t>Minnesota Wild Motessori School</t>
  </si>
  <si>
    <t xml:space="preserve">Horizon Science Academy </t>
  </si>
  <si>
    <t>St. Croix River Education District</t>
  </si>
  <si>
    <t>Central Minnesota Jt. Powers Dist.</t>
  </si>
  <si>
    <t>Southern Mn Education Consortium</t>
  </si>
  <si>
    <t>Sherburne Wright Special Ed</t>
  </si>
  <si>
    <t>Cannon Valley Special Ed</t>
  </si>
  <si>
    <t>Austin Albert Lea Special Ed</t>
  </si>
  <si>
    <t>Northen Lights Academy</t>
  </si>
  <si>
    <t>Benton Stearns Ed District</t>
  </si>
  <si>
    <t>Midstate Education District</t>
  </si>
  <si>
    <t>80% compens</t>
  </si>
  <si>
    <t>80% /pupil</t>
  </si>
  <si>
    <t>tot Gen ed /pupil</t>
  </si>
  <si>
    <t>FY 22 House Gen Ed w/o 80% comps</t>
  </si>
  <si>
    <t>Baseline FY 23</t>
  </si>
  <si>
    <t>FY 23 Baseline General Ed (No SRP)</t>
  </si>
  <si>
    <t>FY 23 Base Gen Ed /pupil</t>
  </si>
  <si>
    <t>FY 23 Base ECFE</t>
  </si>
  <si>
    <t>FY23 Base Special Ed</t>
  </si>
  <si>
    <t>FY 23 Base Para Aid</t>
  </si>
  <si>
    <t>Con Enroll 23 Base</t>
  </si>
  <si>
    <t>ConEnroll 23 Base /pupil</t>
  </si>
  <si>
    <t>FY 23 Base Other</t>
  </si>
  <si>
    <t>FY 23 Base Total</t>
  </si>
  <si>
    <t>House 2023</t>
  </si>
  <si>
    <t xml:space="preserve">FY 23 House Gen Ed </t>
  </si>
  <si>
    <t>Gen ed /pupil</t>
  </si>
  <si>
    <t>FY 23 House Total Gen Ed</t>
  </si>
  <si>
    <t>Tot Gen ed /pupil</t>
  </si>
  <si>
    <t>House FY 23 Special Ed</t>
  </si>
  <si>
    <t>FY 23 House ECFE Revenue</t>
  </si>
  <si>
    <t>FY 23 ConEnroll  House</t>
  </si>
  <si>
    <t>ConEnroll 23 House /pupil</t>
  </si>
  <si>
    <t>FY 23 House Other</t>
  </si>
  <si>
    <t>Base Tot Revenue /pupil</t>
  </si>
  <si>
    <t>FY 22</t>
  </si>
  <si>
    <t>FY 23</t>
  </si>
  <si>
    <t>State Totals</t>
  </si>
  <si>
    <t>page 1 is totals; page 2 is amounts per adjusted pupil;</t>
  </si>
  <si>
    <t xml:space="preserve">McGregor   </t>
  </si>
  <si>
    <t>NRHEG</t>
  </si>
  <si>
    <t>RTR</t>
  </si>
  <si>
    <t xml:space="preserve">New Heights </t>
  </si>
  <si>
    <t>La Crescent Montessori &amp; Stem</t>
  </si>
  <si>
    <t>Cooperative &amp; Intermediates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</si>
</sst>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"/>
    <numFmt numFmtId="167" formatCode="mm/dd/yy"/>
    <numFmt numFmtId="168" formatCode="0.0000"/>
    <numFmt numFmtId="169" formatCode="&quot;$&quot;#,##0"/>
    <numFmt numFmtId="170" formatCode="#,##0.000"/>
    <numFmt numFmtId="171" formatCode="_(&quot;$&quot;* #,##0_);_(&quot;$&quot;* \(#,##0\);_(&quot;$&quot;* &quot;-&quot;??_);_(@_)"/>
    <numFmt numFmtId="172" formatCode="_(&quot;$&quot;* #,##0.000_);_(&quot;$&quot;* \(#,##0.000\);_(&quot;$&quot;* &quot;-&quot;??_);_(@_)"/>
    <numFmt numFmtId="173" formatCode="#,##0.0"/>
    <numFmt numFmtId="174" formatCode="0.00000000"/>
    <numFmt numFmtId="175" formatCode="&quot;$&quot;#,##0.00"/>
    <numFmt numFmtId="176" formatCode="#,##0.0000"/>
    <numFmt numFmtId="177" formatCode="_(* #,##0.0000_);_(* \(#,##0.0000\);_(* &quot;-&quot;??_);_(@_)"/>
  </numFmts>
  <fonts count="45" x14ac:knownFonts="1"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8"/>
      <name val="Courier"/>
    </font>
    <font>
      <sz val="8"/>
      <name val="Courier"/>
      <family val="3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6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9"/>
      <color theme="1"/>
      <name val="Arial Narrow"/>
      <family val="2"/>
    </font>
    <font>
      <b/>
      <sz val="10"/>
      <color theme="1"/>
      <name val="Arial"/>
      <family val="2"/>
    </font>
    <font>
      <sz val="10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b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ourier"/>
    </font>
    <font>
      <b/>
      <sz val="11"/>
      <name val="Courier"/>
    </font>
    <font>
      <b/>
      <sz val="14"/>
      <name val="Courier"/>
    </font>
    <font>
      <b/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B061FF"/>
        <bgColor indexed="64"/>
      </patternFill>
    </fill>
    <fill>
      <patternFill patternType="solid">
        <fgColor rgb="FFCF9FFF"/>
        <bgColor indexed="64"/>
      </patternFill>
    </fill>
    <fill>
      <patternFill patternType="solid">
        <fgColor theme="6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2">
    <xf numFmtId="0" fontId="0" fillId="0" borderId="0"/>
    <xf numFmtId="43" fontId="8" fillId="0" borderId="0" applyFont="0" applyFill="0" applyBorder="0" applyAlignment="0" applyProtection="0"/>
    <xf numFmtId="0" fontId="9" fillId="0" borderId="0"/>
    <xf numFmtId="9" fontId="8" fillId="0" borderId="0" applyFont="0" applyFill="0" applyBorder="0" applyAlignment="0" applyProtection="0"/>
    <xf numFmtId="0" fontId="12" fillId="0" borderId="0"/>
    <xf numFmtId="44" fontId="8" fillId="0" borderId="0" applyFont="0" applyFill="0" applyBorder="0" applyAlignment="0" applyProtection="0"/>
    <xf numFmtId="0" fontId="9" fillId="0" borderId="0"/>
    <xf numFmtId="0" fontId="8" fillId="0" borderId="0"/>
    <xf numFmtId="0" fontId="4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22" fillId="0" borderId="0"/>
    <xf numFmtId="0" fontId="3" fillId="0" borderId="0"/>
    <xf numFmtId="0" fontId="36" fillId="0" borderId="0" applyNumberFormat="0" applyFill="0" applyBorder="0" applyAlignment="0" applyProtection="0"/>
    <xf numFmtId="0" fontId="2" fillId="0" borderId="0"/>
    <xf numFmtId="0" fontId="1" fillId="0" borderId="0"/>
  </cellStyleXfs>
  <cellXfs count="498">
    <xf numFmtId="0" fontId="0" fillId="0" borderId="0" xfId="0"/>
    <xf numFmtId="0" fontId="6" fillId="0" borderId="0" xfId="0" applyFont="1"/>
    <xf numFmtId="3" fontId="6" fillId="0" borderId="0" xfId="0" applyNumberFormat="1" applyFont="1" applyAlignment="1" applyProtection="1">
      <alignment horizontal="right"/>
      <protection locked="0"/>
    </xf>
    <xf numFmtId="1" fontId="6" fillId="0" borderId="0" xfId="0" applyNumberFormat="1" applyFont="1" applyAlignment="1" applyProtection="1">
      <alignment horizontal="right"/>
      <protection locked="0"/>
    </xf>
    <xf numFmtId="0" fontId="7" fillId="0" borderId="0" xfId="0" applyNumberFormat="1" applyFont="1" applyAlignment="1" applyProtection="1">
      <alignment horizontal="left"/>
      <protection locked="0"/>
    </xf>
    <xf numFmtId="3" fontId="6" fillId="0" borderId="0" xfId="0" applyNumberFormat="1" applyFont="1"/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6" fillId="0" borderId="0" xfId="0" applyNumberFormat="1" applyFont="1" applyAlignment="1" applyProtection="1">
      <alignment horizontal="left"/>
      <protection locked="0"/>
    </xf>
    <xf numFmtId="0" fontId="11" fillId="0" borderId="0" xfId="0" applyFont="1"/>
    <xf numFmtId="0" fontId="6" fillId="3" borderId="0" xfId="0" applyFont="1" applyFill="1"/>
    <xf numFmtId="0" fontId="6" fillId="0" borderId="0" xfId="0" applyFont="1" applyFill="1"/>
    <xf numFmtId="3" fontId="11" fillId="0" borderId="0" xfId="0" applyNumberFormat="1" applyFont="1"/>
    <xf numFmtId="3" fontId="6" fillId="0" borderId="0" xfId="0" applyNumberFormat="1" applyFont="1" applyFill="1" applyAlignment="1" applyProtection="1">
      <alignment horizontal="right"/>
      <protection locked="0"/>
    </xf>
    <xf numFmtId="1" fontId="6" fillId="0" borderId="0" xfId="0" applyNumberFormat="1" applyFont="1"/>
    <xf numFmtId="3" fontId="6" fillId="0" borderId="0" xfId="0" applyNumberFormat="1" applyFont="1" applyAlignment="1">
      <alignment horizontal="right"/>
    </xf>
    <xf numFmtId="0" fontId="15" fillId="0" borderId="0" xfId="0" applyFont="1"/>
    <xf numFmtId="3" fontId="11" fillId="0" borderId="0" xfId="0" applyNumberFormat="1" applyFont="1" applyAlignment="1">
      <alignment horizontal="right"/>
    </xf>
    <xf numFmtId="0" fontId="6" fillId="0" borderId="0" xfId="0" applyNumberFormat="1" applyFont="1" applyFill="1" applyAlignment="1" applyProtection="1">
      <alignment horizontal="right"/>
      <protection locked="0"/>
    </xf>
    <xf numFmtId="0" fontId="6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6" fillId="0" borderId="6" xfId="0" applyFont="1" applyBorder="1"/>
    <xf numFmtId="3" fontId="6" fillId="0" borderId="0" xfId="0" applyNumberFormat="1" applyFont="1" applyFill="1" applyAlignment="1">
      <alignment horizontal="right"/>
    </xf>
    <xf numFmtId="3" fontId="6" fillId="0" borderId="0" xfId="0" applyNumberFormat="1" applyFont="1" applyAlignment="1">
      <alignment vertical="center"/>
    </xf>
    <xf numFmtId="0" fontId="0" fillId="0" borderId="0" xfId="0"/>
    <xf numFmtId="0" fontId="5" fillId="0" borderId="0" xfId="0" applyFont="1"/>
    <xf numFmtId="3" fontId="5" fillId="0" borderId="0" xfId="0" applyNumberFormat="1" applyFont="1"/>
    <xf numFmtId="0" fontId="5" fillId="0" borderId="0" xfId="0" applyFont="1" applyAlignment="1">
      <alignment horizontal="left"/>
    </xf>
    <xf numFmtId="0" fontId="16" fillId="0" borderId="3" xfId="8" applyFont="1" applyFill="1" applyBorder="1"/>
    <xf numFmtId="0" fontId="16" fillId="0" borderId="0" xfId="8" applyFont="1" applyFill="1"/>
    <xf numFmtId="0" fontId="16" fillId="0" borderId="0" xfId="8" applyFont="1" applyFill="1" applyBorder="1"/>
    <xf numFmtId="0" fontId="16" fillId="0" borderId="5" xfId="8" applyFont="1" applyFill="1" applyBorder="1"/>
    <xf numFmtId="0" fontId="16" fillId="0" borderId="4" xfId="8" applyFont="1" applyFill="1" applyBorder="1"/>
    <xf numFmtId="3" fontId="16" fillId="0" borderId="0" xfId="8" applyNumberFormat="1" applyFont="1" applyFill="1"/>
    <xf numFmtId="0" fontId="6" fillId="0" borderId="0" xfId="0" applyNumberFormat="1" applyFont="1" applyFill="1" applyAlignment="1" applyProtection="1">
      <alignment horizontal="left"/>
      <protection locked="0"/>
    </xf>
    <xf numFmtId="0" fontId="7" fillId="0" borderId="0" xfId="0" applyFont="1" applyFill="1"/>
    <xf numFmtId="165" fontId="6" fillId="0" borderId="0" xfId="3" applyNumberFormat="1" applyFont="1" applyFill="1" applyAlignment="1" applyProtection="1">
      <alignment horizontal="right"/>
      <protection locked="0"/>
    </xf>
    <xf numFmtId="0" fontId="6" fillId="8" borderId="0" xfId="0" applyFont="1" applyFill="1"/>
    <xf numFmtId="0" fontId="6" fillId="8" borderId="0" xfId="0" applyNumberFormat="1" applyFont="1" applyFill="1" applyAlignment="1" applyProtection="1">
      <alignment horizontal="center" wrapText="1"/>
      <protection locked="0"/>
    </xf>
    <xf numFmtId="0" fontId="6" fillId="8" borderId="0" xfId="0" applyNumberFormat="1" applyFont="1" applyFill="1" applyAlignment="1" applyProtection="1">
      <alignment horizontal="right"/>
      <protection locked="0"/>
    </xf>
    <xf numFmtId="165" fontId="6" fillId="8" borderId="0" xfId="3" applyNumberFormat="1" applyFont="1" applyFill="1" applyAlignment="1" applyProtection="1">
      <alignment horizontal="right"/>
      <protection locked="0"/>
    </xf>
    <xf numFmtId="3" fontId="6" fillId="8" borderId="0" xfId="0" applyNumberFormat="1" applyFont="1" applyFill="1" applyAlignment="1" applyProtection="1">
      <alignment horizontal="right"/>
      <protection locked="0"/>
    </xf>
    <xf numFmtId="0" fontId="6" fillId="8" borderId="0" xfId="0" applyFont="1" applyFill="1" applyAlignment="1"/>
    <xf numFmtId="0" fontId="11" fillId="0" borderId="0" xfId="0" applyFont="1" applyFill="1"/>
    <xf numFmtId="3" fontId="6" fillId="0" borderId="0" xfId="0" applyNumberFormat="1" applyFont="1" applyFill="1" applyAlignment="1">
      <alignment horizontal="left"/>
    </xf>
    <xf numFmtId="0" fontId="6" fillId="6" borderId="0" xfId="0" applyFont="1" applyFill="1" applyAlignment="1"/>
    <xf numFmtId="3" fontId="0" fillId="0" borderId="0" xfId="0" applyNumberFormat="1"/>
    <xf numFmtId="172" fontId="11" fillId="2" borderId="0" xfId="0" applyNumberFormat="1" applyFont="1" applyFill="1"/>
    <xf numFmtId="170" fontId="11" fillId="0" borderId="0" xfId="0" applyNumberFormat="1" applyFont="1"/>
    <xf numFmtId="0" fontId="11" fillId="3" borderId="0" xfId="0" applyFont="1" applyFill="1"/>
    <xf numFmtId="17" fontId="11" fillId="0" borderId="0" xfId="0" applyNumberFormat="1" applyFont="1"/>
    <xf numFmtId="0" fontId="6" fillId="0" borderId="0" xfId="0" applyFont="1" applyBorder="1" applyAlignment="1">
      <alignment horizontal="center"/>
    </xf>
    <xf numFmtId="0" fontId="6" fillId="0" borderId="0" xfId="0" quotePrefix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quotePrefix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6" fillId="10" borderId="0" xfId="0" applyFont="1" applyFill="1"/>
    <xf numFmtId="0" fontId="6" fillId="10" borderId="0" xfId="0" applyNumberFormat="1" applyFont="1" applyFill="1" applyAlignment="1" applyProtection="1">
      <alignment horizontal="center" wrapText="1"/>
      <protection locked="0"/>
    </xf>
    <xf numFmtId="0" fontId="6" fillId="10" borderId="0" xfId="0" applyNumberFormat="1" applyFont="1" applyFill="1" applyAlignment="1" applyProtection="1">
      <alignment horizontal="right"/>
      <protection locked="0"/>
    </xf>
    <xf numFmtId="3" fontId="6" fillId="10" borderId="0" xfId="0" applyNumberFormat="1" applyFont="1" applyFill="1" applyAlignment="1" applyProtection="1">
      <alignment horizontal="right"/>
      <protection locked="0"/>
    </xf>
    <xf numFmtId="0" fontId="6" fillId="11" borderId="0" xfId="0" applyFont="1" applyFill="1" applyAlignment="1"/>
    <xf numFmtId="0" fontId="6" fillId="5" borderId="0" xfId="0" applyFont="1" applyFill="1" applyAlignment="1"/>
    <xf numFmtId="0" fontId="6" fillId="9" borderId="0" xfId="0" applyFont="1" applyFill="1" applyAlignment="1"/>
    <xf numFmtId="0" fontId="6" fillId="0" borderId="0" xfId="0" applyFont="1" applyFill="1" applyAlignment="1">
      <alignment horizontal="right"/>
    </xf>
    <xf numFmtId="1" fontId="6" fillId="0" borderId="0" xfId="0" applyNumberFormat="1" applyFont="1" applyFill="1" applyAlignment="1" applyProtection="1">
      <alignment horizontal="right"/>
      <protection locked="0"/>
    </xf>
    <xf numFmtId="166" fontId="6" fillId="0" borderId="0" xfId="0" applyNumberFormat="1" applyFont="1" applyFill="1" applyAlignment="1" applyProtection="1">
      <alignment horizontal="right"/>
      <protection locked="0"/>
    </xf>
    <xf numFmtId="0" fontId="20" fillId="0" borderId="12" xfId="0" applyFont="1" applyFill="1" applyBorder="1"/>
    <xf numFmtId="0" fontId="23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/>
    <xf numFmtId="0" fontId="17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3" fontId="6" fillId="0" borderId="0" xfId="0" applyNumberFormat="1" applyFont="1" applyFill="1" applyBorder="1" applyAlignment="1">
      <alignment horizontal="left"/>
    </xf>
    <xf numFmtId="169" fontId="6" fillId="0" borderId="0" xfId="0" applyNumberFormat="1" applyFont="1"/>
    <xf numFmtId="169" fontId="17" fillId="0" borderId="0" xfId="0" applyNumberFormat="1" applyFont="1" applyAlignment="1">
      <alignment horizontal="center"/>
    </xf>
    <xf numFmtId="0" fontId="0" fillId="0" borderId="0" xfId="0" applyFill="1"/>
    <xf numFmtId="0" fontId="6" fillId="13" borderId="0" xfId="0" applyFont="1" applyFill="1" applyAlignment="1"/>
    <xf numFmtId="0" fontId="6" fillId="12" borderId="0" xfId="0" applyFont="1" applyFill="1" applyAlignment="1"/>
    <xf numFmtId="0" fontId="25" fillId="8" borderId="0" xfId="0" applyFont="1" applyFill="1" applyAlignment="1"/>
    <xf numFmtId="0" fontId="11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Border="1"/>
    <xf numFmtId="0" fontId="27" fillId="0" borderId="0" xfId="0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1" fillId="0" borderId="0" xfId="0" applyFont="1" applyBorder="1"/>
    <xf numFmtId="0" fontId="6" fillId="0" borderId="0" xfId="0" applyFont="1" applyBorder="1" applyAlignment="1">
      <alignment vertical="center"/>
    </xf>
    <xf numFmtId="0" fontId="29" fillId="0" borderId="0" xfId="0" applyFont="1"/>
    <xf numFmtId="0" fontId="29" fillId="0" borderId="0" xfId="0" applyFont="1" applyFill="1"/>
    <xf numFmtId="0" fontId="26" fillId="0" borderId="0" xfId="0" applyFont="1"/>
    <xf numFmtId="0" fontId="26" fillId="0" borderId="6" xfId="0" applyFont="1" applyBorder="1"/>
    <xf numFmtId="0" fontId="30" fillId="0" borderId="0" xfId="0" applyFont="1"/>
    <xf numFmtId="3" fontId="11" fillId="0" borderId="0" xfId="0" applyNumberFormat="1" applyFont="1" applyAlignment="1">
      <alignment vertical="center"/>
    </xf>
    <xf numFmtId="0" fontId="27" fillId="0" borderId="0" xfId="0" applyFont="1"/>
    <xf numFmtId="0" fontId="27" fillId="0" borderId="0" xfId="0" applyFont="1" applyBorder="1"/>
    <xf numFmtId="3" fontId="27" fillId="0" borderId="0" xfId="0" applyNumberFormat="1" applyFont="1" applyAlignment="1">
      <alignment horizontal="right"/>
    </xf>
    <xf numFmtId="3" fontId="27" fillId="0" borderId="0" xfId="0" applyNumberFormat="1" applyFont="1" applyFill="1" applyAlignment="1">
      <alignment horizontal="right"/>
    </xf>
    <xf numFmtId="165" fontId="6" fillId="0" borderId="0" xfId="3" applyNumberFormat="1" applyFont="1" applyBorder="1" applyAlignment="1">
      <alignment horizontal="right" vertical="center"/>
    </xf>
    <xf numFmtId="0" fontId="28" fillId="0" borderId="0" xfId="0" applyFont="1"/>
    <xf numFmtId="0" fontId="28" fillId="0" borderId="6" xfId="0" applyFont="1" applyBorder="1"/>
    <xf numFmtId="0" fontId="31" fillId="0" borderId="0" xfId="0" applyFont="1"/>
    <xf numFmtId="0" fontId="6" fillId="0" borderId="0" xfId="0" applyFont="1" applyAlignment="1">
      <alignment horizontal="right"/>
    </xf>
    <xf numFmtId="1" fontId="27" fillId="0" borderId="1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165" fontId="11" fillId="0" borderId="0" xfId="3" applyNumberFormat="1" applyFont="1" applyBorder="1" applyAlignment="1">
      <alignment horizontal="right" vertical="center"/>
    </xf>
    <xf numFmtId="1" fontId="13" fillId="0" borderId="1" xfId="0" applyNumberFormat="1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indent="2"/>
    </xf>
    <xf numFmtId="0" fontId="0" fillId="0" borderId="0" xfId="0" applyBorder="1"/>
    <xf numFmtId="0" fontId="15" fillId="0" borderId="0" xfId="0" applyFont="1" applyAlignment="1">
      <alignment horizontal="left" vertical="center" indent="2"/>
    </xf>
    <xf numFmtId="0" fontId="15" fillId="0" borderId="0" xfId="0" applyFont="1" applyBorder="1" applyAlignment="1">
      <alignment vertical="center"/>
    </xf>
    <xf numFmtId="3" fontId="15" fillId="0" borderId="0" xfId="0" applyNumberFormat="1" applyFont="1" applyAlignment="1">
      <alignment horizontal="right" vertical="center"/>
    </xf>
    <xf numFmtId="3" fontId="15" fillId="0" borderId="0" xfId="0" applyNumberFormat="1" applyFont="1" applyFill="1" applyAlignment="1">
      <alignment horizontal="right" vertical="center"/>
    </xf>
    <xf numFmtId="165" fontId="15" fillId="0" borderId="0" xfId="3" applyNumberFormat="1" applyFont="1" applyAlignment="1">
      <alignment horizontal="right" vertical="center"/>
    </xf>
    <xf numFmtId="165" fontId="15" fillId="0" borderId="0" xfId="3" applyNumberFormat="1" applyFont="1" applyFill="1" applyAlignment="1">
      <alignment horizontal="right" vertical="center"/>
    </xf>
    <xf numFmtId="165" fontId="15" fillId="0" borderId="0" xfId="0" applyNumberFormat="1" applyFont="1" applyAlignment="1">
      <alignment horizontal="right" vertical="center"/>
    </xf>
    <xf numFmtId="0" fontId="15" fillId="0" borderId="0" xfId="0" applyFont="1" applyFill="1" applyAlignment="1">
      <alignment horizontal="left" vertical="center" indent="2"/>
    </xf>
    <xf numFmtId="0" fontId="15" fillId="0" borderId="0" xfId="0" applyFont="1" applyFill="1" applyBorder="1" applyAlignment="1">
      <alignment vertical="center"/>
    </xf>
    <xf numFmtId="3" fontId="15" fillId="0" borderId="0" xfId="0" applyNumberFormat="1" applyFont="1" applyFill="1"/>
    <xf numFmtId="0" fontId="15" fillId="0" borderId="0" xfId="0" applyFont="1" applyBorder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0" fontId="32" fillId="0" borderId="0" xfId="0" applyFont="1" applyBorder="1"/>
    <xf numFmtId="0" fontId="15" fillId="0" borderId="0" xfId="0" applyFont="1" applyFill="1" applyAlignment="1">
      <alignment horizontal="left" vertical="center" indent="1"/>
    </xf>
    <xf numFmtId="0" fontId="27" fillId="0" borderId="14" xfId="0" applyFont="1" applyBorder="1" applyAlignment="1">
      <alignment horizontal="left" vertical="center" indent="1"/>
    </xf>
    <xf numFmtId="3" fontId="27" fillId="0" borderId="14" xfId="0" applyNumberFormat="1" applyFont="1" applyBorder="1" applyAlignment="1">
      <alignment horizontal="right" vertical="center"/>
    </xf>
    <xf numFmtId="3" fontId="27" fillId="0" borderId="14" xfId="0" applyNumberFormat="1" applyFont="1" applyBorder="1" applyAlignment="1">
      <alignment vertical="center"/>
    </xf>
    <xf numFmtId="3" fontId="27" fillId="0" borderId="14" xfId="0" applyNumberFormat="1" applyFont="1" applyBorder="1"/>
    <xf numFmtId="3" fontId="27" fillId="0" borderId="14" xfId="0" applyNumberFormat="1" applyFont="1" applyFill="1" applyBorder="1"/>
    <xf numFmtId="0" fontId="15" fillId="0" borderId="0" xfId="0" applyFont="1" applyAlignment="1">
      <alignment horizontal="left" vertical="center" indent="1"/>
    </xf>
    <xf numFmtId="3" fontId="15" fillId="0" borderId="0" xfId="0" applyNumberFormat="1" applyFont="1" applyAlignment="1">
      <alignment vertical="center"/>
    </xf>
    <xf numFmtId="9" fontId="15" fillId="0" borderId="0" xfId="0" applyNumberFormat="1" applyFont="1" applyAlignment="1">
      <alignment horizontal="right" vertical="center"/>
    </xf>
    <xf numFmtId="3" fontId="15" fillId="0" borderId="0" xfId="0" applyNumberFormat="1" applyFont="1" applyBorder="1" applyAlignment="1">
      <alignment horizontal="right"/>
    </xf>
    <xf numFmtId="3" fontId="15" fillId="0" borderId="0" xfId="0" applyNumberFormat="1" applyFont="1" applyBorder="1"/>
    <xf numFmtId="0" fontId="27" fillId="0" borderId="14" xfId="0" applyFont="1" applyBorder="1" applyAlignment="1">
      <alignment horizontal="left" indent="1"/>
    </xf>
    <xf numFmtId="0" fontId="27" fillId="0" borderId="14" xfId="0" applyFont="1" applyBorder="1"/>
    <xf numFmtId="3" fontId="27" fillId="0" borderId="14" xfId="0" applyNumberFormat="1" applyFont="1" applyBorder="1" applyAlignment="1">
      <alignment horizontal="right"/>
    </xf>
    <xf numFmtId="0" fontId="15" fillId="0" borderId="0" xfId="0" applyFont="1" applyAlignment="1">
      <alignment horizontal="left" indent="1"/>
    </xf>
    <xf numFmtId="3" fontId="15" fillId="0" borderId="0" xfId="0" applyNumberFormat="1" applyFont="1" applyAlignment="1">
      <alignment horizontal="center" vertical="center"/>
    </xf>
    <xf numFmtId="165" fontId="15" fillId="0" borderId="0" xfId="3" applyNumberFormat="1" applyFont="1" applyAlignment="1">
      <alignment horizontal="center" vertical="center"/>
    </xf>
    <xf numFmtId="165" fontId="15" fillId="0" borderId="0" xfId="3" applyNumberFormat="1" applyFont="1" applyAlignment="1">
      <alignment vertical="center"/>
    </xf>
    <xf numFmtId="0" fontId="15" fillId="0" borderId="0" xfId="0" applyFont="1" applyBorder="1" applyAlignment="1">
      <alignment horizontal="left" vertical="center" indent="2"/>
    </xf>
    <xf numFmtId="165" fontId="15" fillId="0" borderId="0" xfId="3" applyNumberFormat="1" applyFont="1" applyBorder="1" applyAlignment="1">
      <alignment horizontal="right" vertical="center"/>
    </xf>
    <xf numFmtId="3" fontId="27" fillId="0" borderId="0" xfId="0" applyNumberFormat="1" applyFont="1" applyBorder="1"/>
    <xf numFmtId="0" fontId="27" fillId="0" borderId="0" xfId="0" applyFont="1" applyBorder="1" applyAlignment="1">
      <alignment vertical="center"/>
    </xf>
    <xf numFmtId="3" fontId="27" fillId="0" borderId="0" xfId="0" applyNumberFormat="1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3" fontId="27" fillId="0" borderId="1" xfId="0" applyNumberFormat="1" applyFont="1" applyBorder="1" applyAlignment="1">
      <alignment horizontal="right" vertical="center"/>
    </xf>
    <xf numFmtId="0" fontId="33" fillId="0" borderId="1" xfId="0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horizontal="right" vertical="center" wrapText="1"/>
    </xf>
    <xf numFmtId="3" fontId="15" fillId="0" borderId="0" xfId="0" applyNumberFormat="1" applyFont="1" applyFill="1" applyAlignment="1">
      <alignment horizontal="right"/>
    </xf>
    <xf numFmtId="0" fontId="15" fillId="0" borderId="0" xfId="0" applyFont="1" applyFill="1" applyBorder="1"/>
    <xf numFmtId="3" fontId="27" fillId="0" borderId="0" xfId="0" applyNumberFormat="1" applyFont="1" applyAlignment="1">
      <alignment horizontal="right" vertical="center"/>
    </xf>
    <xf numFmtId="3" fontId="27" fillId="0" borderId="14" xfId="0" applyNumberFormat="1" applyFont="1" applyFill="1" applyBorder="1" applyAlignment="1">
      <alignment horizontal="right"/>
    </xf>
    <xf numFmtId="165" fontId="15" fillId="0" borderId="0" xfId="0" applyNumberFormat="1" applyFont="1"/>
    <xf numFmtId="165" fontId="15" fillId="0" borderId="0" xfId="0" applyNumberFormat="1" applyFont="1" applyFill="1"/>
    <xf numFmtId="165" fontId="15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center"/>
    </xf>
    <xf numFmtId="0" fontId="15" fillId="0" borderId="9" xfId="0" applyFont="1" applyBorder="1"/>
    <xf numFmtId="165" fontId="15" fillId="0" borderId="9" xfId="0" applyNumberFormat="1" applyFont="1" applyBorder="1" applyAlignment="1">
      <alignment horizontal="right"/>
    </xf>
    <xf numFmtId="165" fontId="15" fillId="0" borderId="9" xfId="0" applyNumberFormat="1" applyFont="1" applyBorder="1" applyAlignment="1">
      <alignment horizontal="center"/>
    </xf>
    <xf numFmtId="165" fontId="15" fillId="0" borderId="9" xfId="0" applyNumberFormat="1" applyFont="1" applyBorder="1"/>
    <xf numFmtId="0" fontId="32" fillId="0" borderId="0" xfId="0" applyFont="1" applyBorder="1" applyAlignment="1">
      <alignment vertical="center"/>
    </xf>
    <xf numFmtId="3" fontId="15" fillId="0" borderId="0" xfId="0" applyNumberFormat="1" applyFont="1" applyBorder="1" applyAlignment="1">
      <alignment horizontal="right" vertical="center"/>
    </xf>
    <xf numFmtId="0" fontId="27" fillId="0" borderId="14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vertical="center"/>
    </xf>
    <xf numFmtId="3" fontId="27" fillId="0" borderId="14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Alignment="1">
      <alignment horizontal="right" vertical="center"/>
    </xf>
    <xf numFmtId="0" fontId="27" fillId="0" borderId="0" xfId="0" applyFont="1" applyFill="1" applyBorder="1"/>
    <xf numFmtId="0" fontId="15" fillId="0" borderId="0" xfId="0" applyFont="1" applyFill="1" applyAlignment="1">
      <alignment horizontal="left" indent="1"/>
    </xf>
    <xf numFmtId="165" fontId="15" fillId="0" borderId="0" xfId="0" applyNumberFormat="1" applyFont="1" applyFill="1" applyAlignment="1">
      <alignment horizontal="right"/>
    </xf>
    <xf numFmtId="165" fontId="15" fillId="0" borderId="0" xfId="0" applyNumberFormat="1" applyFont="1" applyFill="1" applyAlignment="1">
      <alignment horizontal="center"/>
    </xf>
    <xf numFmtId="165" fontId="15" fillId="0" borderId="0" xfId="0" applyNumberFormat="1" applyFont="1" applyBorder="1" applyAlignment="1">
      <alignment horizontal="right"/>
    </xf>
    <xf numFmtId="165" fontId="15" fillId="0" borderId="0" xfId="0" applyNumberFormat="1" applyFont="1" applyBorder="1" applyAlignment="1">
      <alignment horizontal="center"/>
    </xf>
    <xf numFmtId="165" fontId="15" fillId="0" borderId="0" xfId="0" applyNumberFormat="1" applyFont="1" applyBorder="1"/>
    <xf numFmtId="0" fontId="27" fillId="0" borderId="14" xfId="0" applyFont="1" applyFill="1" applyBorder="1" applyAlignment="1">
      <alignment horizontal="left" indent="1"/>
    </xf>
    <xf numFmtId="3" fontId="27" fillId="0" borderId="0" xfId="0" applyNumberFormat="1" applyFont="1" applyFill="1"/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1" fontId="27" fillId="0" borderId="0" xfId="0" applyNumberFormat="1" applyFont="1" applyBorder="1" applyAlignment="1">
      <alignment vertical="center" wrapText="1"/>
    </xf>
    <xf numFmtId="0" fontId="15" fillId="2" borderId="0" xfId="0" applyFont="1" applyFill="1" applyAlignment="1">
      <alignment horizontal="right" wrapText="1"/>
    </xf>
    <xf numFmtId="0" fontId="15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center" wrapText="1"/>
    </xf>
    <xf numFmtId="0" fontId="27" fillId="2" borderId="0" xfId="0" applyFont="1" applyFill="1" applyAlignment="1">
      <alignment wrapText="1"/>
    </xf>
    <xf numFmtId="167" fontId="15" fillId="0" borderId="0" xfId="0" applyNumberFormat="1" applyFont="1" applyBorder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0" fontId="15" fillId="0" borderId="0" xfId="0" applyFont="1" applyBorder="1" applyAlignment="1">
      <alignment wrapText="1"/>
    </xf>
    <xf numFmtId="3" fontId="27" fillId="0" borderId="0" xfId="0" applyNumberFormat="1" applyFont="1" applyAlignment="1">
      <alignment horizontal="center"/>
    </xf>
    <xf numFmtId="3" fontId="27" fillId="0" borderId="0" xfId="0" applyNumberFormat="1" applyFont="1" applyBorder="1" applyAlignment="1">
      <alignment horizontal="center"/>
    </xf>
    <xf numFmtId="0" fontId="33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3" fontId="27" fillId="0" borderId="1" xfId="0" applyNumberFormat="1" applyFont="1" applyBorder="1" applyAlignment="1">
      <alignment vertical="center"/>
    </xf>
    <xf numFmtId="3" fontId="15" fillId="0" borderId="9" xfId="0" applyNumberFormat="1" applyFont="1" applyBorder="1" applyAlignment="1">
      <alignment horizontal="right"/>
    </xf>
    <xf numFmtId="3" fontId="15" fillId="0" borderId="9" xfId="0" applyNumberFormat="1" applyFont="1" applyBorder="1"/>
    <xf numFmtId="0" fontId="27" fillId="0" borderId="4" xfId="0" applyFont="1" applyBorder="1"/>
    <xf numFmtId="3" fontId="27" fillId="0" borderId="4" xfId="0" applyNumberFormat="1" applyFont="1" applyBorder="1" applyAlignment="1">
      <alignment horizontal="right"/>
    </xf>
    <xf numFmtId="165" fontId="27" fillId="0" borderId="1" xfId="3" applyNumberFormat="1" applyFont="1" applyBorder="1" applyAlignment="1">
      <alignment horizontal="right" vertical="center"/>
    </xf>
    <xf numFmtId="0" fontId="15" fillId="0" borderId="1" xfId="0" applyFont="1" applyBorder="1"/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/>
    <xf numFmtId="0" fontId="27" fillId="0" borderId="0" xfId="0" applyFont="1" applyBorder="1" applyAlignment="1">
      <alignment horizontal="center"/>
    </xf>
    <xf numFmtId="0" fontId="27" fillId="0" borderId="1" xfId="0" applyFont="1" applyFill="1" applyBorder="1" applyAlignment="1">
      <alignment horizontal="right" wrapText="1"/>
    </xf>
    <xf numFmtId="3" fontId="27" fillId="0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Border="1" applyAlignment="1">
      <alignment horizontal="right" vertical="center"/>
    </xf>
    <xf numFmtId="3" fontId="27" fillId="0" borderId="9" xfId="0" applyNumberFormat="1" applyFont="1" applyBorder="1"/>
    <xf numFmtId="0" fontId="15" fillId="0" borderId="9" xfId="0" applyFont="1" applyFill="1" applyBorder="1" applyAlignment="1">
      <alignment horizontal="right"/>
    </xf>
    <xf numFmtId="0" fontId="15" fillId="0" borderId="9" xfId="0" applyFont="1" applyFill="1" applyBorder="1" applyAlignment="1">
      <alignment horizontal="center"/>
    </xf>
    <xf numFmtId="3" fontId="15" fillId="0" borderId="0" xfId="0" applyNumberFormat="1" applyFont="1" applyBorder="1" applyAlignment="1">
      <alignment vertical="center"/>
    </xf>
    <xf numFmtId="0" fontId="15" fillId="0" borderId="9" xfId="0" applyFont="1" applyBorder="1" applyAlignment="1">
      <alignment horizontal="right"/>
    </xf>
    <xf numFmtId="3" fontId="27" fillId="0" borderId="0" xfId="0" applyNumberFormat="1" applyFont="1" applyBorder="1" applyAlignment="1">
      <alignment horizontal="right"/>
    </xf>
    <xf numFmtId="165" fontId="27" fillId="0" borderId="0" xfId="3" applyNumberFormat="1" applyFont="1" applyAlignment="1">
      <alignment horizontal="right" vertical="center"/>
    </xf>
    <xf numFmtId="0" fontId="15" fillId="0" borderId="1" xfId="0" applyFont="1" applyBorder="1" applyAlignment="1">
      <alignment horizontal="left" vertical="center" indent="2"/>
    </xf>
    <xf numFmtId="0" fontId="15" fillId="0" borderId="1" xfId="0" applyFont="1" applyBorder="1" applyAlignment="1">
      <alignment vertical="center"/>
    </xf>
    <xf numFmtId="3" fontId="15" fillId="0" borderId="1" xfId="0" applyNumberFormat="1" applyFont="1" applyBorder="1" applyAlignment="1">
      <alignment horizontal="right" vertical="center"/>
    </xf>
    <xf numFmtId="165" fontId="27" fillId="0" borderId="0" xfId="3" applyNumberFormat="1" applyFont="1" applyBorder="1" applyAlignment="1">
      <alignment horizontal="right" vertical="center"/>
    </xf>
    <xf numFmtId="0" fontId="13" fillId="0" borderId="0" xfId="0" applyFont="1" applyBorder="1" applyAlignment="1">
      <alignment horizontal="center"/>
    </xf>
    <xf numFmtId="0" fontId="15" fillId="0" borderId="4" xfId="0" applyFont="1" applyBorder="1"/>
    <xf numFmtId="3" fontId="15" fillId="0" borderId="4" xfId="0" applyNumberFormat="1" applyFont="1" applyBorder="1" applyAlignment="1">
      <alignment horizontal="right"/>
    </xf>
    <xf numFmtId="3" fontId="15" fillId="0" borderId="4" xfId="0" applyNumberFormat="1" applyFont="1" applyBorder="1"/>
    <xf numFmtId="3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/>
    <xf numFmtId="0" fontId="27" fillId="3" borderId="0" xfId="0" applyFont="1" applyFill="1" applyAlignment="1">
      <alignment horizontal="center" vertical="center"/>
    </xf>
    <xf numFmtId="0" fontId="27" fillId="14" borderId="0" xfId="0" applyFont="1" applyFill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" fillId="0" borderId="0" xfId="18"/>
    <xf numFmtId="0" fontId="6" fillId="9" borderId="0" xfId="0" applyNumberFormat="1" applyFont="1" applyFill="1" applyAlignment="1" applyProtection="1">
      <alignment horizontal="center" wrapText="1"/>
      <protection locked="0"/>
    </xf>
    <xf numFmtId="0" fontId="6" fillId="15" borderId="0" xfId="0" applyFont="1" applyFill="1"/>
    <xf numFmtId="0" fontId="6" fillId="0" borderId="0" xfId="0" applyFont="1" applyAlignment="1">
      <alignment horizontal="center" wrapText="1"/>
    </xf>
    <xf numFmtId="0" fontId="6" fillId="0" borderId="0" xfId="0" applyNumberFormat="1" applyFont="1" applyFill="1" applyAlignment="1" applyProtection="1">
      <alignment horizontal="center" wrapText="1"/>
      <protection locked="0"/>
    </xf>
    <xf numFmtId="0" fontId="6" fillId="16" borderId="0" xfId="0" applyFont="1" applyFill="1" applyAlignment="1"/>
    <xf numFmtId="0" fontId="6" fillId="17" borderId="0" xfId="0" applyFont="1" applyFill="1" applyAlignment="1"/>
    <xf numFmtId="0" fontId="6" fillId="15" borderId="0" xfId="0" applyFont="1" applyFill="1" applyAlignment="1"/>
    <xf numFmtId="0" fontId="6" fillId="15" borderId="0" xfId="0" applyFont="1" applyFill="1" applyAlignment="1">
      <alignment horizontal="right"/>
    </xf>
    <xf numFmtId="0" fontId="6" fillId="15" borderId="0" xfId="0" applyNumberFormat="1" applyFont="1" applyFill="1" applyAlignment="1" applyProtection="1">
      <alignment horizontal="center" wrapText="1"/>
      <protection locked="0"/>
    </xf>
    <xf numFmtId="0" fontId="6" fillId="15" borderId="0" xfId="0" applyNumberFormat="1" applyFont="1" applyFill="1" applyAlignment="1" applyProtection="1">
      <alignment horizontal="right"/>
      <protection locked="0"/>
    </xf>
    <xf numFmtId="165" fontId="6" fillId="15" borderId="0" xfId="3" applyNumberFormat="1" applyFont="1" applyFill="1" applyAlignment="1" applyProtection="1">
      <alignment horizontal="right"/>
      <protection locked="0"/>
    </xf>
    <xf numFmtId="1" fontId="0" fillId="0" borderId="0" xfId="0" applyNumberFormat="1"/>
    <xf numFmtId="0" fontId="6" fillId="0" borderId="0" xfId="0" applyNumberFormat="1" applyFont="1" applyFill="1" applyAlignment="1" applyProtection="1">
      <alignment horizontal="center" wrapText="1"/>
      <protection locked="0"/>
    </xf>
    <xf numFmtId="3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/>
    </xf>
    <xf numFmtId="43" fontId="0" fillId="0" borderId="0" xfId="1" applyFont="1"/>
    <xf numFmtId="0" fontId="14" fillId="0" borderId="0" xfId="0" applyFont="1" applyFill="1"/>
    <xf numFmtId="173" fontId="6" fillId="0" borderId="0" xfId="0" applyNumberFormat="1" applyFont="1" applyFill="1" applyAlignment="1" applyProtection="1">
      <alignment horizontal="right"/>
      <protection locked="0"/>
    </xf>
    <xf numFmtId="173" fontId="6" fillId="0" borderId="0" xfId="0" applyNumberFormat="1" applyFont="1"/>
    <xf numFmtId="168" fontId="6" fillId="0" borderId="0" xfId="0" applyNumberFormat="1" applyFont="1" applyAlignment="1" applyProtection="1">
      <alignment horizontal="right"/>
      <protection locked="0"/>
    </xf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NumberFormat="1" applyFont="1" applyFill="1" applyAlignment="1" applyProtection="1">
      <alignment horizontal="center" wrapText="1"/>
      <protection locked="0"/>
    </xf>
    <xf numFmtId="0" fontId="37" fillId="0" borderId="0" xfId="0" applyFont="1"/>
    <xf numFmtId="0" fontId="38" fillId="0" borderId="0" xfId="0" applyFont="1" applyAlignment="1"/>
    <xf numFmtId="0" fontId="34" fillId="0" borderId="0" xfId="0" applyFont="1" applyBorder="1"/>
    <xf numFmtId="0" fontId="0" fillId="0" borderId="15" xfId="0" applyBorder="1"/>
    <xf numFmtId="0" fontId="34" fillId="0" borderId="15" xfId="0" applyFont="1" applyBorder="1"/>
    <xf numFmtId="0" fontId="40" fillId="0" borderId="0" xfId="20" applyFont="1" applyFill="1" applyBorder="1"/>
    <xf numFmtId="0" fontId="0" fillId="0" borderId="19" xfId="0" applyBorder="1" applyAlignment="1">
      <alignment horizontal="center"/>
    </xf>
    <xf numFmtId="0" fontId="0" fillId="0" borderId="19" xfId="0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34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6" xfId="0" applyBorder="1" applyAlignment="1">
      <alignment horizontal="center"/>
    </xf>
    <xf numFmtId="0" fontId="0" fillId="0" borderId="13" xfId="0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34" fillId="0" borderId="29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9" xfId="0" applyBorder="1" applyAlignment="1">
      <alignment horizontal="center"/>
    </xf>
    <xf numFmtId="164" fontId="0" fillId="0" borderId="24" xfId="0" applyNumberFormat="1" applyBorder="1"/>
    <xf numFmtId="164" fontId="0" fillId="0" borderId="6" xfId="0" applyNumberFormat="1" applyBorder="1"/>
    <xf numFmtId="164" fontId="0" fillId="0" borderId="13" xfId="0" applyNumberFormat="1" applyBorder="1"/>
    <xf numFmtId="164" fontId="34" fillId="0" borderId="25" xfId="0" applyNumberFormat="1" applyFont="1" applyBorder="1"/>
    <xf numFmtId="164" fontId="0" fillId="0" borderId="0" xfId="0" applyNumberFormat="1" applyBorder="1"/>
    <xf numFmtId="164" fontId="0" fillId="0" borderId="2" xfId="0" applyNumberFormat="1" applyBorder="1"/>
    <xf numFmtId="164" fontId="0" fillId="0" borderId="30" xfId="0" applyNumberFormat="1" applyBorder="1"/>
    <xf numFmtId="0" fontId="34" fillId="0" borderId="17" xfId="0" applyFont="1" applyBorder="1"/>
    <xf numFmtId="164" fontId="34" fillId="0" borderId="31" xfId="1" applyNumberFormat="1" applyFont="1" applyBorder="1"/>
    <xf numFmtId="164" fontId="34" fillId="0" borderId="16" xfId="1" applyNumberFormat="1" applyFont="1" applyBorder="1"/>
    <xf numFmtId="164" fontId="34" fillId="0" borderId="32" xfId="1" applyNumberFormat="1" applyFont="1" applyBorder="1"/>
    <xf numFmtId="164" fontId="34" fillId="0" borderId="33" xfId="1" applyNumberFormat="1" applyFont="1" applyBorder="1"/>
    <xf numFmtId="164" fontId="34" fillId="0" borderId="17" xfId="1" applyNumberFormat="1" applyFont="1" applyBorder="1"/>
    <xf numFmtId="164" fontId="34" fillId="0" borderId="18" xfId="1" applyNumberFormat="1" applyFont="1" applyBorder="1"/>
    <xf numFmtId="164" fontId="34" fillId="0" borderId="34" xfId="1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34" fillId="0" borderId="39" xfId="0" applyFont="1" applyBorder="1"/>
    <xf numFmtId="164" fontId="0" fillId="0" borderId="24" xfId="1" applyNumberFormat="1" applyFont="1" applyBorder="1"/>
    <xf numFmtId="164" fontId="0" fillId="0" borderId="6" xfId="1" applyNumberFormat="1" applyFont="1" applyBorder="1"/>
    <xf numFmtId="164" fontId="0" fillId="0" borderId="13" xfId="1" applyNumberFormat="1" applyFont="1" applyBorder="1"/>
    <xf numFmtId="164" fontId="34" fillId="0" borderId="25" xfId="1" applyNumberFormat="1" applyFont="1" applyBorder="1"/>
    <xf numFmtId="164" fontId="0" fillId="0" borderId="0" xfId="1" applyNumberFormat="1" applyFont="1" applyBorder="1"/>
    <xf numFmtId="164" fontId="0" fillId="0" borderId="2" xfId="1" applyNumberFormat="1" applyFont="1" applyBorder="1"/>
    <xf numFmtId="164" fontId="0" fillId="0" borderId="30" xfId="1" applyNumberFormat="1" applyFont="1" applyBorder="1"/>
    <xf numFmtId="0" fontId="0" fillId="0" borderId="0" xfId="0" applyFill="1" applyBorder="1"/>
    <xf numFmtId="0" fontId="0" fillId="0" borderId="6" xfId="0" applyBorder="1"/>
    <xf numFmtId="0" fontId="0" fillId="0" borderId="13" xfId="0" applyBorder="1"/>
    <xf numFmtId="0" fontId="34" fillId="0" borderId="25" xfId="0" applyFont="1" applyBorder="1"/>
    <xf numFmtId="0" fontId="0" fillId="0" borderId="2" xfId="0" applyBorder="1"/>
    <xf numFmtId="0" fontId="40" fillId="0" borderId="40" xfId="20" applyFont="1" applyFill="1" applyBorder="1" applyAlignment="1"/>
    <xf numFmtId="0" fontId="40" fillId="0" borderId="23" xfId="20" applyFont="1" applyFill="1" applyBorder="1" applyAlignment="1"/>
    <xf numFmtId="0" fontId="40" fillId="0" borderId="23" xfId="20" applyFont="1" applyFill="1" applyBorder="1" applyAlignment="1">
      <alignment horizontal="left"/>
    </xf>
    <xf numFmtId="0" fontId="0" fillId="0" borderId="23" xfId="0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21" xfId="1" applyNumberFormat="1" applyFont="1" applyBorder="1"/>
    <xf numFmtId="164" fontId="34" fillId="0" borderId="22" xfId="1" applyNumberFormat="1" applyFont="1" applyBorder="1"/>
    <xf numFmtId="164" fontId="0" fillId="0" borderId="23" xfId="1" applyNumberFormat="1" applyFont="1" applyBorder="1"/>
    <xf numFmtId="164" fontId="0" fillId="0" borderId="41" xfId="1" applyNumberFormat="1" applyFont="1" applyBorder="1"/>
    <xf numFmtId="164" fontId="0" fillId="0" borderId="42" xfId="1" applyNumberFormat="1" applyFont="1" applyBorder="1"/>
    <xf numFmtId="0" fontId="40" fillId="0" borderId="43" xfId="20" applyFont="1" applyFill="1" applyBorder="1" applyAlignment="1"/>
    <xf numFmtId="0" fontId="40" fillId="0" borderId="0" xfId="20" applyFont="1" applyFill="1" applyBorder="1" applyAlignment="1"/>
    <xf numFmtId="0" fontId="40" fillId="0" borderId="0" xfId="20" applyFont="1" applyFill="1" applyBorder="1" applyAlignment="1">
      <alignment horizontal="left"/>
    </xf>
    <xf numFmtId="0" fontId="40" fillId="0" borderId="44" xfId="20" applyFont="1" applyFill="1" applyBorder="1" applyAlignment="1"/>
    <xf numFmtId="0" fontId="40" fillId="0" borderId="15" xfId="20" applyFont="1" applyFill="1" applyBorder="1" applyAlignment="1"/>
    <xf numFmtId="0" fontId="40" fillId="0" borderId="15" xfId="20" applyFont="1" applyFill="1" applyBorder="1"/>
    <xf numFmtId="164" fontId="0" fillId="0" borderId="26" xfId="1" applyNumberFormat="1" applyFont="1" applyBorder="1"/>
    <xf numFmtId="164" fontId="0" fillId="0" borderId="27" xfId="1" applyNumberFormat="1" applyFont="1" applyBorder="1"/>
    <xf numFmtId="164" fontId="0" fillId="0" borderId="28" xfId="1" applyNumberFormat="1" applyFont="1" applyBorder="1"/>
    <xf numFmtId="164" fontId="34" fillId="0" borderId="29" xfId="1" applyNumberFormat="1" applyFont="1" applyBorder="1"/>
    <xf numFmtId="164" fontId="0" fillId="0" borderId="15" xfId="1" applyNumberFormat="1" applyFont="1" applyBorder="1"/>
    <xf numFmtId="164" fontId="0" fillId="0" borderId="45" xfId="1" applyNumberFormat="1" applyFont="1" applyBorder="1"/>
    <xf numFmtId="164" fontId="0" fillId="0" borderId="46" xfId="1" applyNumberFormat="1" applyFont="1" applyBorder="1"/>
    <xf numFmtId="0" fontId="40" fillId="0" borderId="0" xfId="0" applyFont="1" applyFill="1" applyBorder="1"/>
    <xf numFmtId="43" fontId="39" fillId="0" borderId="0" xfId="1" applyFont="1" applyAlignment="1"/>
    <xf numFmtId="164" fontId="0" fillId="0" borderId="0" xfId="1" applyNumberFormat="1" applyFont="1"/>
    <xf numFmtId="164" fontId="0" fillId="0" borderId="49" xfId="1" applyNumberFormat="1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164" fontId="0" fillId="0" borderId="9" xfId="1" applyNumberFormat="1" applyFont="1" applyBorder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164" fontId="0" fillId="0" borderId="24" xfId="1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164" fontId="0" fillId="0" borderId="26" xfId="1" applyNumberFormat="1" applyFont="1" applyBorder="1" applyAlignment="1">
      <alignment horizontal="center"/>
    </xf>
    <xf numFmtId="0" fontId="0" fillId="0" borderId="45" xfId="0" applyBorder="1" applyAlignment="1">
      <alignment horizontal="center"/>
    </xf>
    <xf numFmtId="164" fontId="0" fillId="0" borderId="27" xfId="1" applyNumberFormat="1" applyFont="1" applyBorder="1" applyAlignment="1">
      <alignment horizontal="center"/>
    </xf>
    <xf numFmtId="164" fontId="0" fillId="0" borderId="15" xfId="1" applyNumberFormat="1" applyFont="1" applyBorder="1" applyAlignment="1">
      <alignment horizontal="center"/>
    </xf>
    <xf numFmtId="164" fontId="0" fillId="0" borderId="45" xfId="1" applyNumberFormat="1" applyFont="1" applyBorder="1" applyAlignment="1">
      <alignment horizontal="center"/>
    </xf>
    <xf numFmtId="164" fontId="0" fillId="0" borderId="25" xfId="1" applyNumberFormat="1" applyFont="1" applyBorder="1"/>
    <xf numFmtId="0" fontId="0" fillId="0" borderId="39" xfId="0" applyBorder="1"/>
    <xf numFmtId="0" fontId="0" fillId="0" borderId="50" xfId="0" applyBorder="1"/>
    <xf numFmtId="164" fontId="0" fillId="0" borderId="37" xfId="1" applyNumberFormat="1" applyFont="1" applyBorder="1"/>
    <xf numFmtId="164" fontId="0" fillId="0" borderId="35" xfId="1" applyNumberFormat="1" applyFont="1" applyBorder="1"/>
    <xf numFmtId="164" fontId="0" fillId="0" borderId="50" xfId="1" applyNumberFormat="1" applyFont="1" applyBorder="1"/>
    <xf numFmtId="0" fontId="0" fillId="0" borderId="25" xfId="0" applyBorder="1"/>
    <xf numFmtId="164" fontId="0" fillId="0" borderId="22" xfId="1" applyNumberFormat="1" applyFont="1" applyBorder="1"/>
    <xf numFmtId="164" fontId="0" fillId="0" borderId="51" xfId="1" applyNumberFormat="1" applyFont="1" applyBorder="1"/>
    <xf numFmtId="164" fontId="0" fillId="0" borderId="52" xfId="1" applyNumberFormat="1" applyFont="1" applyBorder="1"/>
    <xf numFmtId="164" fontId="0" fillId="0" borderId="11" xfId="1" applyNumberFormat="1" applyFont="1" applyBorder="1"/>
    <xf numFmtId="164" fontId="0" fillId="0" borderId="53" xfId="1" applyNumberFormat="1" applyFont="1" applyBorder="1"/>
    <xf numFmtId="4" fontId="6" fillId="0" borderId="0" xfId="0" applyNumberFormat="1" applyFont="1" applyFill="1" applyAlignment="1" applyProtection="1">
      <alignment horizontal="right"/>
      <protection locked="0"/>
    </xf>
    <xf numFmtId="4" fontId="6" fillId="0" borderId="0" xfId="0" applyNumberFormat="1" applyFont="1"/>
    <xf numFmtId="44" fontId="6" fillId="0" borderId="0" xfId="5" applyFont="1"/>
    <xf numFmtId="10" fontId="25" fillId="0" borderId="0" xfId="5" applyNumberFormat="1" applyFont="1"/>
    <xf numFmtId="44" fontId="25" fillId="0" borderId="0" xfId="5" applyFont="1"/>
    <xf numFmtId="10" fontId="41" fillId="0" borderId="0" xfId="5" applyNumberFormat="1" applyFont="1"/>
    <xf numFmtId="44" fontId="41" fillId="0" borderId="0" xfId="5" applyFont="1"/>
    <xf numFmtId="44" fontId="6" fillId="0" borderId="0" xfId="0" applyNumberFormat="1" applyFont="1"/>
    <xf numFmtId="0" fontId="10" fillId="0" borderId="0" xfId="8" applyFont="1" applyFill="1"/>
    <xf numFmtId="44" fontId="10" fillId="0" borderId="0" xfId="8" applyNumberFormat="1" applyFont="1" applyFill="1"/>
    <xf numFmtId="174" fontId="11" fillId="0" borderId="0" xfId="0" applyNumberFormat="1" applyFont="1" applyAlignment="1">
      <alignment horizontal="left" indent="2"/>
    </xf>
    <xf numFmtId="171" fontId="6" fillId="0" borderId="0" xfId="14" applyNumberFormat="1" applyFont="1"/>
    <xf numFmtId="0" fontId="6" fillId="0" borderId="54" xfId="0" applyFont="1" applyFill="1" applyBorder="1"/>
    <xf numFmtId="3" fontId="6" fillId="0" borderId="0" xfId="0" applyNumberFormat="1" applyFont="1" applyFill="1" applyBorder="1"/>
    <xf numFmtId="0" fontId="6" fillId="0" borderId="55" xfId="0" applyFont="1" applyFill="1" applyBorder="1"/>
    <xf numFmtId="0" fontId="6" fillId="9" borderId="0" xfId="0" applyFont="1" applyFill="1"/>
    <xf numFmtId="0" fontId="6" fillId="9" borderId="0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7" fillId="9" borderId="0" xfId="0" applyFont="1" applyFill="1" applyBorder="1" applyAlignment="1">
      <alignment horizontal="left"/>
    </xf>
    <xf numFmtId="0" fontId="7" fillId="9" borderId="0" xfId="0" applyNumberFormat="1" applyFont="1" applyFill="1" applyAlignment="1" applyProtection="1">
      <alignment horizontal="left"/>
      <protection locked="0"/>
    </xf>
    <xf numFmtId="3" fontId="6" fillId="9" borderId="0" xfId="0" applyNumberFormat="1" applyFont="1" applyFill="1"/>
    <xf numFmtId="165" fontId="6" fillId="0" borderId="0" xfId="3" applyNumberFormat="1" applyFont="1" applyFill="1" applyAlignment="1" applyProtection="1">
      <alignment horizontal="right"/>
    </xf>
    <xf numFmtId="0" fontId="20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34" fillId="2" borderId="0" xfId="0" applyFont="1" applyFill="1" applyAlignment="1">
      <alignment horizontal="center"/>
    </xf>
    <xf numFmtId="1" fontId="0" fillId="0" borderId="0" xfId="0" applyNumberFormat="1" applyFont="1" applyFill="1" applyBorder="1"/>
    <xf numFmtId="0" fontId="0" fillId="2" borderId="0" xfId="0" applyFill="1" applyAlignment="1">
      <alignment horizontal="left"/>
    </xf>
    <xf numFmtId="3" fontId="0" fillId="0" borderId="0" xfId="0" applyNumberFormat="1" applyFont="1"/>
    <xf numFmtId="0" fontId="0" fillId="0" borderId="0" xfId="0" applyFont="1" applyAlignment="1">
      <alignment horizontal="center"/>
    </xf>
    <xf numFmtId="175" fontId="35" fillId="2" borderId="0" xfId="0" applyNumberFormat="1" applyFont="1" applyFill="1" applyAlignment="1">
      <alignment horizontal="center"/>
    </xf>
    <xf numFmtId="169" fontId="34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169" fontId="34" fillId="0" borderId="0" xfId="0" applyNumberFormat="1" applyFont="1" applyAlignment="1">
      <alignment horizontal="right"/>
    </xf>
    <xf numFmtId="3" fontId="34" fillId="0" borderId="0" xfId="0" applyNumberFormat="1" applyFont="1" applyAlignment="1">
      <alignment horizontal="center"/>
    </xf>
    <xf numFmtId="0" fontId="35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169" fontId="35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169" fontId="0" fillId="0" borderId="0" xfId="0" applyNumberFormat="1" applyAlignment="1">
      <alignment horizontal="right"/>
    </xf>
    <xf numFmtId="1" fontId="6" fillId="0" borderId="0" xfId="0" applyNumberFormat="1" applyFont="1" applyFill="1" applyBorder="1"/>
    <xf numFmtId="0" fontId="6" fillId="0" borderId="0" xfId="19" applyFont="1"/>
    <xf numFmtId="3" fontId="3" fillId="0" borderId="0" xfId="18" applyNumberFormat="1"/>
    <xf numFmtId="0" fontId="1" fillId="0" borderId="0" xfId="18" applyFont="1"/>
    <xf numFmtId="0" fontId="10" fillId="0" borderId="12" xfId="0" applyFont="1" applyFill="1" applyBorder="1" applyAlignment="1">
      <alignment horizontal="right"/>
    </xf>
    <xf numFmtId="0" fontId="10" fillId="0" borderId="12" xfId="0" applyFont="1" applyFill="1" applyBorder="1"/>
    <xf numFmtId="3" fontId="42" fillId="0" borderId="12" xfId="17" applyNumberFormat="1" applyFont="1" applyFill="1" applyBorder="1" applyAlignment="1">
      <alignment horizontal="center" vertical="center" wrapText="1"/>
    </xf>
    <xf numFmtId="3" fontId="11" fillId="0" borderId="12" xfId="17" applyNumberFormat="1" applyFont="1" applyFill="1" applyBorder="1" applyAlignment="1">
      <alignment horizontal="center" vertical="center" wrapText="1"/>
    </xf>
    <xf numFmtId="3" fontId="42" fillId="0" borderId="12" xfId="9" applyNumberFormat="1" applyFont="1" applyFill="1" applyBorder="1" applyAlignment="1">
      <alignment horizontal="center" vertical="center" wrapText="1"/>
    </xf>
    <xf numFmtId="43" fontId="42" fillId="0" borderId="12" xfId="17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3" fontId="17" fillId="0" borderId="12" xfId="0" applyNumberFormat="1" applyFont="1" applyFill="1" applyBorder="1" applyAlignment="1">
      <alignment horizontal="center" vertical="center" wrapText="1"/>
    </xf>
    <xf numFmtId="0" fontId="11" fillId="0" borderId="12" xfId="17" applyFont="1" applyFill="1" applyBorder="1" applyAlignment="1">
      <alignment horizontal="right" vertical="center" wrapText="1"/>
    </xf>
    <xf numFmtId="0" fontId="11" fillId="0" borderId="12" xfId="17" applyFont="1" applyFill="1" applyBorder="1" applyAlignment="1">
      <alignment horizontal="center" vertical="center" wrapText="1"/>
    </xf>
    <xf numFmtId="3" fontId="42" fillId="0" borderId="12" xfId="17" applyNumberFormat="1" applyFont="1" applyFill="1" applyBorder="1" applyAlignment="1">
      <alignment horizontal="right" vertical="center" wrapText="1"/>
    </xf>
    <xf numFmtId="3" fontId="43" fillId="0" borderId="12" xfId="17" quotePrefix="1" applyNumberFormat="1" applyFont="1" applyFill="1" applyBorder="1" applyAlignment="1">
      <alignment horizontal="center" vertical="center"/>
    </xf>
    <xf numFmtId="0" fontId="42" fillId="0" borderId="12" xfId="17" applyFont="1" applyFill="1" applyBorder="1" applyAlignment="1">
      <alignment horizontal="center" vertical="center" wrapText="1"/>
    </xf>
    <xf numFmtId="43" fontId="43" fillId="0" borderId="12" xfId="17" quotePrefix="1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right"/>
    </xf>
    <xf numFmtId="0" fontId="17" fillId="0" borderId="12" xfId="0" applyFont="1" applyFill="1" applyBorder="1"/>
    <xf numFmtId="3" fontId="17" fillId="0" borderId="12" xfId="1" applyNumberFormat="1" applyFont="1" applyFill="1" applyBorder="1" applyAlignment="1">
      <alignment horizontal="right"/>
    </xf>
    <xf numFmtId="0" fontId="43" fillId="0" borderId="12" xfId="17" applyFont="1" applyFill="1" applyBorder="1" applyAlignment="1">
      <alignment horizontal="right" vertical="top"/>
    </xf>
    <xf numFmtId="0" fontId="43" fillId="0" borderId="12" xfId="17" applyFont="1" applyFill="1" applyBorder="1" applyAlignment="1">
      <alignment horizontal="left" vertical="top"/>
    </xf>
    <xf numFmtId="3" fontId="43" fillId="0" borderId="12" xfId="17" applyNumberFormat="1" applyFont="1" applyFill="1" applyBorder="1" applyAlignment="1">
      <alignment horizontal="right" vertical="top"/>
    </xf>
    <xf numFmtId="3" fontId="10" fillId="0" borderId="12" xfId="0" applyNumberFormat="1" applyFont="1" applyFill="1" applyBorder="1" applyAlignment="1">
      <alignment horizontal="right"/>
    </xf>
    <xf numFmtId="2" fontId="10" fillId="0" borderId="12" xfId="0" applyNumberFormat="1" applyFont="1" applyFill="1" applyBorder="1"/>
    <xf numFmtId="3" fontId="10" fillId="0" borderId="12" xfId="0" applyNumberFormat="1" applyFont="1" applyFill="1" applyBorder="1"/>
    <xf numFmtId="0" fontId="6" fillId="0" borderId="12" xfId="17" applyFont="1" applyFill="1" applyBorder="1" applyAlignment="1">
      <alignment horizontal="right" vertical="top"/>
    </xf>
    <xf numFmtId="0" fontId="6" fillId="0" borderId="12" xfId="17" applyFont="1" applyFill="1" applyBorder="1" applyAlignment="1">
      <alignment horizontal="left" vertical="top"/>
    </xf>
    <xf numFmtId="3" fontId="6" fillId="0" borderId="12" xfId="17" applyNumberFormat="1" applyFont="1" applyFill="1" applyBorder="1" applyAlignment="1">
      <alignment horizontal="right" vertical="top"/>
    </xf>
    <xf numFmtId="0" fontId="5" fillId="0" borderId="12" xfId="0" applyFont="1" applyBorder="1"/>
    <xf numFmtId="3" fontId="6" fillId="0" borderId="0" xfId="17" applyNumberFormat="1" applyFont="1" applyFill="1" applyBorder="1" applyAlignment="1">
      <alignment horizontal="right" vertical="top"/>
    </xf>
    <xf numFmtId="3" fontId="10" fillId="0" borderId="0" xfId="0" applyNumberFormat="1" applyFont="1" applyFill="1"/>
    <xf numFmtId="3" fontId="10" fillId="0" borderId="0" xfId="0" applyNumberFormat="1" applyFont="1" applyFill="1" applyBorder="1"/>
    <xf numFmtId="0" fontId="6" fillId="0" borderId="0" xfId="17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/>
    </xf>
    <xf numFmtId="3" fontId="10" fillId="7" borderId="12" xfId="0" applyNumberFormat="1" applyFont="1" applyFill="1" applyBorder="1" applyAlignment="1"/>
    <xf numFmtId="3" fontId="11" fillId="7" borderId="12" xfId="17" applyNumberFormat="1" applyFont="1" applyFill="1" applyBorder="1" applyAlignment="1">
      <alignment vertical="center" wrapText="1"/>
    </xf>
    <xf numFmtId="3" fontId="17" fillId="7" borderId="12" xfId="0" applyNumberFormat="1" applyFont="1" applyFill="1" applyBorder="1" applyAlignment="1">
      <alignment vertical="center" wrapText="1"/>
    </xf>
    <xf numFmtId="3" fontId="42" fillId="7" borderId="12" xfId="17" applyNumberFormat="1" applyFont="1" applyFill="1" applyBorder="1" applyAlignment="1">
      <alignment vertical="center" wrapText="1"/>
    </xf>
    <xf numFmtId="3" fontId="17" fillId="7" borderId="12" xfId="0" applyNumberFormat="1" applyFont="1" applyFill="1" applyBorder="1" applyAlignment="1"/>
    <xf numFmtId="0" fontId="6" fillId="4" borderId="56" xfId="0" applyFont="1" applyFill="1" applyBorder="1"/>
    <xf numFmtId="1" fontId="6" fillId="0" borderId="0" xfId="0" applyNumberFormat="1" applyFont="1" applyBorder="1" applyAlignment="1">
      <alignment horizontal="center" wrapText="1"/>
    </xf>
    <xf numFmtId="3" fontId="6" fillId="0" borderId="0" xfId="0" applyNumberFormat="1" applyFont="1" applyBorder="1" applyAlignment="1">
      <alignment horizontal="center" wrapText="1"/>
    </xf>
    <xf numFmtId="165" fontId="6" fillId="0" borderId="0" xfId="0" applyNumberFormat="1" applyFont="1" applyBorder="1" applyAlignment="1">
      <alignment horizontal="center" wrapText="1"/>
    </xf>
    <xf numFmtId="1" fontId="24" fillId="0" borderId="0" xfId="0" applyNumberFormat="1" applyFont="1" applyAlignment="1">
      <alignment horizontal="right"/>
    </xf>
    <xf numFmtId="3" fontId="24" fillId="0" borderId="0" xfId="0" applyNumberFormat="1" applyFont="1"/>
    <xf numFmtId="3" fontId="24" fillId="0" borderId="0" xfId="0" applyNumberFormat="1" applyFont="1" applyAlignment="1">
      <alignment horizontal="right"/>
    </xf>
    <xf numFmtId="165" fontId="24" fillId="0" borderId="0" xfId="0" applyNumberFormat="1" applyFont="1" applyAlignment="1">
      <alignment horizontal="right"/>
    </xf>
    <xf numFmtId="165" fontId="44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6" fillId="0" borderId="0" xfId="0" applyFont="1" applyBorder="1" applyAlignment="1">
      <alignment horizontal="left"/>
    </xf>
    <xf numFmtId="3" fontId="10" fillId="0" borderId="56" xfId="0" applyNumberFormat="1" applyFont="1" applyBorder="1"/>
    <xf numFmtId="166" fontId="6" fillId="0" borderId="0" xfId="0" applyNumberFormat="1" applyFont="1" applyAlignment="1">
      <alignment horizontal="right"/>
    </xf>
    <xf numFmtId="0" fontId="6" fillId="4" borderId="0" xfId="0" applyFont="1" applyFill="1" applyAlignment="1">
      <alignment horizontal="right"/>
    </xf>
    <xf numFmtId="0" fontId="6" fillId="4" borderId="0" xfId="0" applyFont="1" applyFill="1" applyAlignment="1"/>
    <xf numFmtId="0" fontId="6" fillId="4" borderId="0" xfId="0" applyNumberFormat="1" applyFont="1" applyFill="1" applyAlignment="1" applyProtection="1">
      <alignment horizontal="center" wrapText="1"/>
      <protection locked="0"/>
    </xf>
    <xf numFmtId="0" fontId="6" fillId="4" borderId="0" xfId="0" applyNumberFormat="1" applyFont="1" applyFill="1" applyAlignment="1" applyProtection="1">
      <alignment horizontal="right"/>
      <protection locked="0"/>
    </xf>
    <xf numFmtId="3" fontId="6" fillId="4" borderId="0" xfId="0" applyNumberFormat="1" applyFont="1" applyFill="1" applyAlignment="1" applyProtection="1">
      <alignment horizontal="right"/>
      <protection locked="0"/>
    </xf>
    <xf numFmtId="165" fontId="6" fillId="4" borderId="0" xfId="3" applyNumberFormat="1" applyFont="1" applyFill="1" applyAlignment="1" applyProtection="1">
      <alignment horizontal="right"/>
      <protection locked="0"/>
    </xf>
    <xf numFmtId="0" fontId="6" fillId="4" borderId="0" xfId="0" applyFont="1" applyFill="1"/>
    <xf numFmtId="0" fontId="0" fillId="4" borderId="0" xfId="0" applyFill="1"/>
    <xf numFmtId="43" fontId="6" fillId="0" borderId="0" xfId="1" applyFont="1"/>
    <xf numFmtId="176" fontId="6" fillId="0" borderId="0" xfId="0" applyNumberFormat="1" applyFont="1" applyFill="1" applyAlignment="1" applyProtection="1">
      <alignment horizontal="right"/>
      <protection locked="0"/>
    </xf>
    <xf numFmtId="177" fontId="35" fillId="0" borderId="0" xfId="1" applyNumberFormat="1" applyFont="1" applyAlignment="1">
      <alignment horizontal="right"/>
    </xf>
    <xf numFmtId="168" fontId="6" fillId="0" borderId="0" xfId="0" applyNumberFormat="1" applyFont="1" applyFill="1" applyAlignment="1" applyProtection="1">
      <alignment horizontal="right"/>
      <protection locked="0"/>
    </xf>
    <xf numFmtId="1" fontId="6" fillId="0" borderId="0" xfId="0" applyNumberFormat="1" applyFont="1" applyFill="1" applyAlignment="1">
      <alignment horizontal="right"/>
    </xf>
    <xf numFmtId="1" fontId="7" fillId="0" borderId="0" xfId="0" applyNumberFormat="1" applyFont="1" applyFill="1" applyAlignment="1" applyProtection="1">
      <alignment horizontal="right"/>
      <protection locked="0"/>
    </xf>
    <xf numFmtId="1" fontId="6" fillId="0" borderId="0" xfId="0" applyNumberFormat="1" applyFont="1" applyFill="1" applyAlignment="1" applyProtection="1">
      <alignment horizontal="center" wrapText="1"/>
      <protection locked="0"/>
    </xf>
    <xf numFmtId="1" fontId="6" fillId="0" borderId="0" xfId="0" applyNumberFormat="1" applyFont="1" applyFill="1"/>
    <xf numFmtId="1" fontId="6" fillId="6" borderId="0" xfId="0" applyNumberFormat="1" applyFont="1" applyFill="1" applyAlignment="1"/>
    <xf numFmtId="1" fontId="13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Alignment="1">
      <alignment horizontal="center"/>
    </xf>
    <xf numFmtId="3" fontId="13" fillId="0" borderId="4" xfId="0" applyNumberFormat="1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6" fillId="18" borderId="0" xfId="0" applyNumberFormat="1" applyFont="1" applyFill="1" applyAlignment="1" applyProtection="1">
      <alignment horizontal="center" wrapText="1"/>
      <protection locked="0"/>
    </xf>
    <xf numFmtId="0" fontId="6" fillId="9" borderId="0" xfId="0" applyNumberFormat="1" applyFont="1" applyFill="1" applyAlignment="1" applyProtection="1">
      <alignment horizontal="center" wrapText="1"/>
      <protection locked="0"/>
    </xf>
    <xf numFmtId="43" fontId="39" fillId="0" borderId="0" xfId="1" applyFont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47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48" xfId="0" applyNumberFormat="1" applyBorder="1" applyAlignment="1">
      <alignment horizontal="center"/>
    </xf>
  </cellXfs>
  <cellStyles count="22">
    <cellStyle name="Comma" xfId="1" builtinId="3"/>
    <cellStyle name="Comma 2" xfId="9"/>
    <cellStyle name="Comma 3" xfId="12"/>
    <cellStyle name="Comma 4" xfId="16"/>
    <cellStyle name="Currency" xfId="5" builtinId="4"/>
    <cellStyle name="Currency 2" xfId="14"/>
    <cellStyle name="Hyperlink" xfId="19" builtinId="8"/>
    <cellStyle name="Normal" xfId="0" builtinId="0"/>
    <cellStyle name="Normal 15" xfId="7"/>
    <cellStyle name="Normal 2" xfId="2"/>
    <cellStyle name="Normal 25" xfId="21"/>
    <cellStyle name="Normal 26" xfId="20"/>
    <cellStyle name="Normal 3" xfId="4"/>
    <cellStyle name="Normal 4" xfId="6"/>
    <cellStyle name="Normal 5" xfId="8"/>
    <cellStyle name="Normal 5 2" xfId="17"/>
    <cellStyle name="Normal 6" xfId="11"/>
    <cellStyle name="Normal 7" xfId="15"/>
    <cellStyle name="Normal 8" xfId="18"/>
    <cellStyle name="Percent" xfId="3" builtinId="5"/>
    <cellStyle name="Percent 2" xfId="10"/>
    <cellStyle name="Percent 3" xfId="13"/>
  </cellStyles>
  <dxfs count="0"/>
  <tableStyles count="0" defaultTableStyle="TableStyleMedium2" defaultPivotStyle="PivotStyleLight16"/>
  <colors>
    <mruColors>
      <color rgb="FFB061FF"/>
      <color rgb="FFCF9FFF"/>
      <color rgb="FFFF6600"/>
      <color rgb="FFFFA161"/>
      <color rgb="FFFFCBA7"/>
      <color rgb="FF6598FF"/>
      <color rgb="FFA3C2FF"/>
      <color rgb="FFFFFFB9"/>
      <color rgb="FFFFFF00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MNEW~1\AppData\Local\Temp\Revenue_History_2003_2015_20130426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mm\Local%20Settings\Temporary%20Internet%20Files\Content.Outlook\6RXUHVM1\Grad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Compare"/>
      <sheetName val="Map"/>
      <sheetName val="Revenues"/>
      <sheetName val="PerADM"/>
      <sheetName val="Sped Coops"/>
      <sheetName val="Pupils"/>
      <sheetName val="MiscLev"/>
    </sheetNames>
    <sheetDataSet>
      <sheetData sheetId="0"/>
      <sheetData sheetId="1">
        <row r="1">
          <cell r="A1">
            <v>9999</v>
          </cell>
        </row>
        <row r="6">
          <cell r="P6">
            <v>41390</v>
          </cell>
        </row>
      </sheetData>
      <sheetData sheetId="2"/>
      <sheetData sheetId="3">
        <row r="8">
          <cell r="A8">
            <v>1</v>
          </cell>
          <cell r="C8" t="str">
            <v>BASIC</v>
          </cell>
        </row>
        <row r="9">
          <cell r="A9">
            <v>2</v>
          </cell>
          <cell r="C9" t="str">
            <v>ONE TIME</v>
          </cell>
        </row>
        <row r="10">
          <cell r="A10">
            <v>3</v>
          </cell>
          <cell r="C10" t="str">
            <v>EXTENDED TIME</v>
          </cell>
          <cell r="K10">
            <v>1500</v>
          </cell>
        </row>
        <row r="11">
          <cell r="A11">
            <v>4</v>
          </cell>
          <cell r="C11" t="str">
            <v>COMPENSATORY</v>
          </cell>
          <cell r="K11">
            <v>9999</v>
          </cell>
        </row>
        <row r="12">
          <cell r="A12">
            <v>5</v>
          </cell>
          <cell r="C12" t="str">
            <v>LEP TOTAL</v>
          </cell>
        </row>
        <row r="13">
          <cell r="A13">
            <v>6</v>
          </cell>
          <cell r="C13" t="str">
            <v>TRAINING &amp; EXPERIENCE</v>
          </cell>
        </row>
        <row r="14">
          <cell r="A14">
            <v>7</v>
          </cell>
          <cell r="C14" t="str">
            <v>SPARSITY</v>
          </cell>
        </row>
        <row r="15">
          <cell r="A15">
            <v>8</v>
          </cell>
          <cell r="C15" t="str">
            <v>SMALL SCHOOLS</v>
          </cell>
        </row>
        <row r="16">
          <cell r="A16">
            <v>9</v>
          </cell>
          <cell r="C16" t="str">
            <v>TRANSPORTATION SPARSITY</v>
          </cell>
        </row>
        <row r="17">
          <cell r="A17">
            <v>10</v>
          </cell>
          <cell r="C17" t="str">
            <v>OPERATING CAPITAL</v>
          </cell>
        </row>
        <row r="18">
          <cell r="A18">
            <v>11</v>
          </cell>
          <cell r="C18" t="str">
            <v>EQUITY</v>
          </cell>
        </row>
        <row r="19">
          <cell r="A19">
            <v>12</v>
          </cell>
          <cell r="C19" t="str">
            <v>GIFTED &amp; TALENTED</v>
          </cell>
        </row>
        <row r="20">
          <cell r="A20">
            <v>13</v>
          </cell>
          <cell r="C20" t="str">
            <v>Q COMP</v>
          </cell>
        </row>
        <row r="21">
          <cell r="A21">
            <v>14</v>
          </cell>
          <cell r="C21" t="str">
            <v>TRANSITION (NEW)</v>
          </cell>
        </row>
        <row r="22">
          <cell r="A22">
            <v>15</v>
          </cell>
          <cell r="C22" t="str">
            <v>LATE RATIFICATION</v>
          </cell>
        </row>
        <row r="23">
          <cell r="A23">
            <v>16</v>
          </cell>
          <cell r="C23" t="str">
            <v>PENSION ADJUSTMENT</v>
          </cell>
        </row>
        <row r="24">
          <cell r="A24">
            <v>17</v>
          </cell>
          <cell r="C24" t="str">
            <v>OPTIONS ADJ:  REFERENDUMS</v>
          </cell>
        </row>
        <row r="25">
          <cell r="A25">
            <v>18</v>
          </cell>
          <cell r="C25" t="str">
            <v>OPTIONS ADJ:  TRANSPORTATION</v>
          </cell>
        </row>
        <row r="26">
          <cell r="A26">
            <v>19</v>
          </cell>
          <cell r="C26" t="str">
            <v>OPTIONS ADJ:  FARIBAULT</v>
          </cell>
        </row>
        <row r="27">
          <cell r="A27">
            <v>20</v>
          </cell>
          <cell r="C27" t="str">
            <v>REFERENDUM</v>
          </cell>
        </row>
        <row r="28">
          <cell r="A28">
            <v>21</v>
          </cell>
          <cell r="C28" t="str">
            <v>SPECIAL ED REG GROSS</v>
          </cell>
        </row>
        <row r="29">
          <cell r="A29">
            <v>22</v>
          </cell>
          <cell r="C29" t="str">
            <v>SPECIAL ED REG NET TUITION</v>
          </cell>
        </row>
        <row r="30">
          <cell r="A30">
            <v>23</v>
          </cell>
          <cell r="C30" t="str">
            <v>SPECIAL ED REG NET</v>
          </cell>
        </row>
        <row r="31">
          <cell r="A31">
            <v>24</v>
          </cell>
          <cell r="C31" t="str">
            <v>SPECIAL ED EXCESS</v>
          </cell>
        </row>
        <row r="32">
          <cell r="A32">
            <v>25</v>
          </cell>
          <cell r="C32" t="str">
            <v>SPECIAL ED CROSS SUBSIDY</v>
          </cell>
        </row>
        <row r="33">
          <cell r="A33">
            <v>26</v>
          </cell>
          <cell r="C33" t="str">
            <v>TRANSITION DISABLED</v>
          </cell>
        </row>
        <row r="34">
          <cell r="A34">
            <v>27</v>
          </cell>
          <cell r="C34" t="str">
            <v>CAREER TECHNICAL</v>
          </cell>
        </row>
        <row r="35">
          <cell r="A35">
            <v>28</v>
          </cell>
          <cell r="C35" t="str">
            <v>INTEGRATION</v>
          </cell>
        </row>
        <row r="36">
          <cell r="A36">
            <v>29</v>
          </cell>
          <cell r="C36" t="str">
            <v>ALTERNATIVE FACILITIES</v>
          </cell>
        </row>
        <row r="37">
          <cell r="A37">
            <v>30</v>
          </cell>
          <cell r="C37" t="str">
            <v>OPERATING CAPITAL TECH AID</v>
          </cell>
        </row>
        <row r="38">
          <cell r="A38">
            <v>31</v>
          </cell>
          <cell r="C38" t="str">
            <v>MISCELLANEOUS LEVIES</v>
          </cell>
        </row>
        <row r="39">
          <cell r="A39">
            <v>32</v>
          </cell>
          <cell r="C39" t="str">
            <v>TELECOMMUNICATIONS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puts"/>
      <sheetName val="Outputs"/>
    </sheetNames>
    <sheetDataSet>
      <sheetData sheetId="0">
        <row r="1">
          <cell r="A1">
            <v>833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20.education.state.mn.us/MdeOrgView/organization/show/15021" TargetMode="External"/><Relationship Id="rId2" Type="http://schemas.openxmlformats.org/officeDocument/2006/relationships/hyperlink" Target="http://w20.education.state.mn.us/MdeOrgView/organization/show/14928" TargetMode="External"/><Relationship Id="rId1" Type="http://schemas.openxmlformats.org/officeDocument/2006/relationships/hyperlink" Target="http://w20.education.state.mn.us/MdeOrgView/organization/show/14892" TargetMode="External"/><Relationship Id="rId5" Type="http://schemas.openxmlformats.org/officeDocument/2006/relationships/hyperlink" Target="http://w20.education.state.mn.us/MdeOrgView/organization/show/15001" TargetMode="External"/><Relationship Id="rId4" Type="http://schemas.openxmlformats.org/officeDocument/2006/relationships/hyperlink" Target="http://w20.education.state.mn.us/MdeOrgView/organization/show/15118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138"/>
  <sheetViews>
    <sheetView tabSelected="1" topLeftCell="A2" zoomScale="81" zoomScaleNormal="81" zoomScaleSheetLayoutView="50" zoomScalePageLayoutView="50" workbookViewId="0">
      <selection activeCell="C4" sqref="C4"/>
    </sheetView>
  </sheetViews>
  <sheetFormatPr defaultColWidth="9" defaultRowHeight="12.5" x14ac:dyDescent="0.25"/>
  <cols>
    <col min="1" max="1" width="6.21875" style="1" customWidth="1"/>
    <col min="2" max="2" width="3.77734375" style="1" customWidth="1"/>
    <col min="3" max="3" width="40.77734375" style="1" bestFit="1" customWidth="1"/>
    <col min="4" max="4" width="1.21875" style="83" customWidth="1"/>
    <col min="5" max="5" width="23.44140625" style="102" customWidth="1"/>
    <col min="6" max="6" width="0.6640625" style="1" customWidth="1"/>
    <col min="7" max="7" width="24.6640625" style="1" bestFit="1" customWidth="1"/>
    <col min="8" max="8" width="1.21875" style="1" customWidth="1"/>
    <col min="9" max="9" width="22" style="1" bestFit="1" customWidth="1"/>
    <col min="10" max="10" width="1.21875" style="1" customWidth="1"/>
    <col min="11" max="11" width="18.21875" style="1" customWidth="1"/>
    <col min="12" max="12" width="1.21875" style="1" customWidth="1"/>
    <col min="13" max="13" width="24.6640625" style="1" bestFit="1" customWidth="1"/>
    <col min="14" max="14" width="1.21875" style="1" customWidth="1"/>
    <col min="15" max="15" width="23.6640625" style="1" bestFit="1" customWidth="1"/>
    <col min="16" max="16" width="1.21875" style="1" customWidth="1"/>
    <col min="17" max="17" width="20.77734375" style="1" customWidth="1"/>
    <col min="18" max="18" width="1.21875" style="1" customWidth="1"/>
    <col min="19" max="19" width="0" style="83" hidden="1" customWidth="1"/>
    <col min="20" max="20" width="11.21875" style="1" hidden="1" customWidth="1"/>
    <col min="21" max="21" width="14.109375" style="1" hidden="1" customWidth="1"/>
    <col min="22" max="25" width="0" style="1" hidden="1" customWidth="1"/>
    <col min="26" max="31" width="9" style="1"/>
    <col min="32" max="16384" width="9" style="25"/>
  </cols>
  <sheetData>
    <row r="1" spans="1:34" ht="15.5" hidden="1" x14ac:dyDescent="0.3">
      <c r="A1" s="224">
        <f>+C4</f>
        <v>11</v>
      </c>
      <c r="B1" s="10" t="s">
        <v>968</v>
      </c>
    </row>
    <row r="2" spans="1:34" ht="13" x14ac:dyDescent="0.3">
      <c r="B2" s="10"/>
      <c r="C2" s="7" t="s">
        <v>2051</v>
      </c>
    </row>
    <row r="3" spans="1:34" ht="13" x14ac:dyDescent="0.3">
      <c r="C3" s="7" t="s">
        <v>3534</v>
      </c>
      <c r="D3" s="86"/>
    </row>
    <row r="4" spans="1:34" ht="15.5" x14ac:dyDescent="0.3">
      <c r="B4" s="10"/>
      <c r="C4" s="225">
        <v>11</v>
      </c>
      <c r="D4" s="86"/>
    </row>
    <row r="5" spans="1:34" s="85" customFormat="1" ht="31.25" customHeight="1" thickBot="1" x14ac:dyDescent="0.25">
      <c r="D5" s="178"/>
      <c r="E5" s="179"/>
      <c r="F5" s="177"/>
      <c r="G5" s="487" t="s">
        <v>1170</v>
      </c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178"/>
    </row>
    <row r="6" spans="1:34" s="1" customFormat="1" ht="15.5" hidden="1" x14ac:dyDescent="0.35">
      <c r="A6" s="12"/>
      <c r="C6" s="180"/>
      <c r="D6" s="119"/>
      <c r="E6" s="181" t="s">
        <v>1010</v>
      </c>
      <c r="F6" s="182"/>
      <c r="G6" s="183" t="s">
        <v>1008</v>
      </c>
      <c r="H6" s="183"/>
      <c r="I6" s="183" t="s">
        <v>1019</v>
      </c>
      <c r="J6" s="183"/>
      <c r="K6" s="183"/>
      <c r="L6" s="183"/>
      <c r="M6" s="183" t="s">
        <v>1009</v>
      </c>
      <c r="N6" s="183"/>
      <c r="O6" s="183" t="s">
        <v>1019</v>
      </c>
      <c r="P6" s="183"/>
      <c r="Q6" s="184"/>
      <c r="R6" s="184"/>
      <c r="S6" s="185"/>
      <c r="AF6" s="25"/>
      <c r="AG6" s="25"/>
      <c r="AH6" s="25"/>
    </row>
    <row r="7" spans="1:34" s="1" customFormat="1" ht="21.65" customHeight="1" thickBot="1" x14ac:dyDescent="0.4">
      <c r="A7" s="5"/>
      <c r="C7" s="190"/>
      <c r="D7" s="119"/>
      <c r="E7" s="186"/>
      <c r="F7" s="187"/>
      <c r="G7" s="486" t="s">
        <v>2887</v>
      </c>
      <c r="H7" s="486"/>
      <c r="I7" s="486"/>
      <c r="J7" s="486"/>
      <c r="K7" s="486"/>
      <c r="L7" s="486"/>
      <c r="M7" s="486" t="s">
        <v>2900</v>
      </c>
      <c r="N7" s="486"/>
      <c r="O7" s="486"/>
      <c r="P7" s="486"/>
      <c r="Q7" s="486"/>
      <c r="R7" s="486"/>
      <c r="S7" s="119">
        <v>3</v>
      </c>
      <c r="AF7" s="25"/>
      <c r="AG7" s="25"/>
      <c r="AH7" s="25"/>
    </row>
    <row r="8" spans="1:34" s="82" customFormat="1" ht="36" customHeight="1" x14ac:dyDescent="0.35">
      <c r="C8" s="480" t="str">
        <f>(A1&amp;" - "&amp;C9)</f>
        <v xml:space="preserve">11 - Anoka-Hennepin   </v>
      </c>
      <c r="D8" s="103"/>
      <c r="E8" s="227" t="s">
        <v>2899</v>
      </c>
      <c r="F8" s="227"/>
      <c r="G8" s="227" t="s">
        <v>969</v>
      </c>
      <c r="H8" s="227"/>
      <c r="I8" s="226" t="s">
        <v>595</v>
      </c>
      <c r="J8" s="226"/>
      <c r="K8" s="226" t="s">
        <v>2050</v>
      </c>
      <c r="L8" s="226"/>
      <c r="M8" s="227" t="s">
        <v>969</v>
      </c>
      <c r="N8" s="227"/>
      <c r="O8" s="226" t="s">
        <v>595</v>
      </c>
      <c r="P8" s="226"/>
      <c r="Q8" s="226" t="s">
        <v>2050</v>
      </c>
      <c r="R8" s="188"/>
      <c r="S8" s="189"/>
    </row>
    <row r="9" spans="1:34" s="1" customFormat="1" ht="13.25" hidden="1" customHeight="1" x14ac:dyDescent="0.35">
      <c r="C9" s="14" t="str">
        <f>IFERROR(VLOOKUP($A1,'School Name and Number'!$A$2:$AM$544,6,0),"No District With This Number")</f>
        <v xml:space="preserve">Anoka-Hennepin   </v>
      </c>
      <c r="D9" s="191"/>
      <c r="E9" s="192" t="s">
        <v>1073</v>
      </c>
      <c r="F9" s="192"/>
      <c r="G9" s="192" t="s">
        <v>2887</v>
      </c>
      <c r="H9" s="192"/>
      <c r="I9" s="193" t="s">
        <v>2887</v>
      </c>
      <c r="J9" s="193"/>
      <c r="K9" s="193" t="s">
        <v>970</v>
      </c>
      <c r="L9" s="193"/>
      <c r="M9" s="193" t="s">
        <v>2900</v>
      </c>
      <c r="N9" s="193"/>
      <c r="O9" s="193" t="s">
        <v>2900</v>
      </c>
      <c r="P9" s="193"/>
      <c r="Q9" s="193" t="s">
        <v>970</v>
      </c>
      <c r="R9" s="84"/>
      <c r="S9" s="119">
        <v>6</v>
      </c>
      <c r="AF9" s="25"/>
      <c r="AG9" s="25"/>
      <c r="AH9" s="25"/>
    </row>
    <row r="10" spans="1:34" s="21" customFormat="1" ht="30" customHeight="1" x14ac:dyDescent="0.2">
      <c r="C10" s="146" t="s">
        <v>2047</v>
      </c>
      <c r="D10" s="146"/>
      <c r="E10" s="147">
        <f>VLOOKUP($A$1,BaseFY21!$A$3:$AX$516,$S10)</f>
        <v>37350.559999999998</v>
      </c>
      <c r="F10" s="147"/>
      <c r="G10" s="147">
        <f>VLOOKUP($A$1,BaseFY22!$A$2:$AY$526,$S10)</f>
        <v>38250.6</v>
      </c>
      <c r="H10" s="147"/>
      <c r="I10" s="147">
        <f>VLOOKUP($A$1,HouseFY22!$A$2:$AY$526,$S10)</f>
        <v>38250.6</v>
      </c>
      <c r="J10" s="147"/>
      <c r="K10" s="147"/>
      <c r="L10" s="147"/>
      <c r="M10" s="147">
        <f>VLOOKUP($A$1,BaseFY23!$A$1:$BB$525,$S10)</f>
        <v>39054.928558</v>
      </c>
      <c r="N10" s="147"/>
      <c r="O10" s="147">
        <f>VLOOKUP($A$1,HouseFY23!$A$2:$BA$526,$S10)</f>
        <v>39054.928558</v>
      </c>
      <c r="P10" s="147"/>
      <c r="Q10" s="147"/>
      <c r="R10" s="194"/>
      <c r="S10" s="146">
        <v>6</v>
      </c>
      <c r="AF10" s="104"/>
      <c r="AG10" s="104"/>
      <c r="AH10" s="104"/>
    </row>
    <row r="11" spans="1:34" s="1" customFormat="1" ht="15.5" x14ac:dyDescent="0.35">
      <c r="C11" s="158"/>
      <c r="D11" s="158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6"/>
      <c r="S11" s="158"/>
      <c r="AF11" s="25"/>
      <c r="AG11" s="25"/>
      <c r="AH11" s="25"/>
    </row>
    <row r="12" spans="1:34" s="1" customFormat="1" ht="15.5" x14ac:dyDescent="0.35">
      <c r="C12" s="122" t="s">
        <v>971</v>
      </c>
      <c r="D12" s="95"/>
      <c r="E12" s="132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19"/>
      <c r="AF12" s="25"/>
      <c r="AG12" s="25"/>
      <c r="AH12" s="25"/>
    </row>
    <row r="13" spans="1:34" s="1" customFormat="1" ht="15.5" x14ac:dyDescent="0.35">
      <c r="C13" s="123" t="s">
        <v>972</v>
      </c>
      <c r="D13" s="117"/>
      <c r="E13" s="120">
        <f>IFERROR(VLOOKUP($A$1,BaseFY21!$A$3:$AX$526,$S13),0)</f>
        <v>269777351</v>
      </c>
      <c r="F13" s="120"/>
      <c r="G13" s="120">
        <f>VLOOKUP($A$1,BaseFY22!$A$2:$AY$527,$S13)</f>
        <v>276271063</v>
      </c>
      <c r="H13" s="120"/>
      <c r="I13" s="120">
        <f>VLOOKUP($A$1,HouseFY22!$A$1:$BA$526,$S13)</f>
        <v>281785530</v>
      </c>
      <c r="J13" s="120"/>
      <c r="K13" s="120">
        <f t="shared" ref="K13:K33" si="0">+I13-G13</f>
        <v>5514467</v>
      </c>
      <c r="L13" s="120"/>
      <c r="M13" s="120">
        <f>VLOOKUP($A$1,BaseFY23!$A$1:$BB$527,$S13)</f>
        <v>282167459</v>
      </c>
      <c r="N13" s="120"/>
      <c r="O13" s="120">
        <f>VLOOKUP($A$1,HouseFY23!$A$2:$BA$528,$S13)</f>
        <v>293557257</v>
      </c>
      <c r="P13" s="120"/>
      <c r="Q13" s="120">
        <f t="shared" ref="Q13:Q33" si="1">+O13-M13</f>
        <v>11389798</v>
      </c>
      <c r="R13" s="120"/>
      <c r="S13" s="119">
        <v>8</v>
      </c>
      <c r="X13" s="16"/>
      <c r="AF13" s="25"/>
      <c r="AG13" s="25"/>
      <c r="AH13" s="25"/>
    </row>
    <row r="14" spans="1:34" s="1" customFormat="1" ht="15.5" x14ac:dyDescent="0.35">
      <c r="C14" s="123" t="s">
        <v>973</v>
      </c>
      <c r="D14" s="117"/>
      <c r="E14" s="120">
        <f>E15+E13</f>
        <v>269777351</v>
      </c>
      <c r="F14" s="120">
        <f t="shared" ref="F14:I14" si="2">F15+F13</f>
        <v>0</v>
      </c>
      <c r="G14" s="120">
        <f t="shared" si="2"/>
        <v>276271063</v>
      </c>
      <c r="H14" s="120"/>
      <c r="I14" s="120">
        <f t="shared" si="2"/>
        <v>281785530</v>
      </c>
      <c r="J14" s="120"/>
      <c r="K14" s="120">
        <f t="shared" si="0"/>
        <v>5514467</v>
      </c>
      <c r="L14" s="120"/>
      <c r="M14" s="120">
        <f>M13+M15</f>
        <v>282167459</v>
      </c>
      <c r="N14" s="120"/>
      <c r="O14" s="120">
        <f>O13+O15</f>
        <v>293557257</v>
      </c>
      <c r="P14" s="120"/>
      <c r="Q14" s="120">
        <f t="shared" si="1"/>
        <v>11389798</v>
      </c>
      <c r="R14" s="120"/>
      <c r="S14" s="119"/>
      <c r="X14" s="16"/>
      <c r="AF14" s="25"/>
      <c r="AG14" s="25"/>
      <c r="AH14" s="25"/>
    </row>
    <row r="15" spans="1:34" s="1" customFormat="1" ht="15.5" x14ac:dyDescent="0.35">
      <c r="C15" s="123" t="s">
        <v>2053</v>
      </c>
      <c r="D15" s="117"/>
      <c r="E15" s="120">
        <v>0</v>
      </c>
      <c r="F15" s="120"/>
      <c r="G15" s="120">
        <v>0</v>
      </c>
      <c r="H15" s="120"/>
      <c r="I15" s="120">
        <v>0</v>
      </c>
      <c r="J15" s="120"/>
      <c r="K15" s="120">
        <f t="shared" si="0"/>
        <v>0</v>
      </c>
      <c r="L15" s="120"/>
      <c r="M15" s="120">
        <v>0</v>
      </c>
      <c r="N15" s="120"/>
      <c r="O15" s="120">
        <v>0</v>
      </c>
      <c r="P15" s="120"/>
      <c r="Q15" s="120">
        <f t="shared" si="1"/>
        <v>0</v>
      </c>
      <c r="R15" s="120"/>
      <c r="S15" s="119">
        <v>27</v>
      </c>
      <c r="T15" s="1">
        <v>28</v>
      </c>
      <c r="X15" s="16"/>
      <c r="AF15" s="25"/>
      <c r="AG15" s="25"/>
      <c r="AH15" s="25"/>
    </row>
    <row r="16" spans="1:34" s="77" customFormat="1" ht="15.5" x14ac:dyDescent="0.35">
      <c r="A16" s="12"/>
      <c r="B16" s="12"/>
      <c r="C16" s="123" t="s">
        <v>511</v>
      </c>
      <c r="D16" s="117"/>
      <c r="E16" s="150">
        <f>VLOOKUP($A$1,BaseFY21!$A$3:$AX$526,$S16)</f>
        <v>1635393</v>
      </c>
      <c r="F16" s="150"/>
      <c r="G16" s="150">
        <f>VLOOKUP($A$1,BaseFY22!$A$2:$AY$527,$S16)</f>
        <v>1635393</v>
      </c>
      <c r="H16" s="150"/>
      <c r="I16" s="150">
        <f>VLOOKUP($A$1,HouseFY22!$A$1:$BA$526,$S16)</f>
        <v>1635393</v>
      </c>
      <c r="J16" s="150"/>
      <c r="K16" s="150">
        <f t="shared" si="0"/>
        <v>0</v>
      </c>
      <c r="L16" s="150"/>
      <c r="M16" s="150">
        <f>VLOOKUP($A$1,BaseFY23!$A$1:$BB$527,$S16)</f>
        <v>1635393</v>
      </c>
      <c r="N16" s="150"/>
      <c r="O16" s="150">
        <f>VLOOKUP($A$1,HouseFY23!$A$2:$BA$528,$S16)</f>
        <v>1635393</v>
      </c>
      <c r="P16" s="150"/>
      <c r="Q16" s="150">
        <f t="shared" si="1"/>
        <v>0</v>
      </c>
      <c r="R16" s="150"/>
      <c r="S16" s="151">
        <v>9</v>
      </c>
      <c r="T16" s="12">
        <v>44</v>
      </c>
      <c r="U16" s="12">
        <v>9</v>
      </c>
      <c r="V16" s="12">
        <v>40</v>
      </c>
      <c r="W16" s="12"/>
      <c r="X16" s="23"/>
      <c r="Y16" s="12"/>
      <c r="Z16" s="12"/>
      <c r="AA16" s="12"/>
      <c r="AB16" s="12"/>
      <c r="AC16" s="12"/>
      <c r="AD16" s="12"/>
      <c r="AE16" s="12"/>
    </row>
    <row r="17" spans="2:24" ht="15.5" x14ac:dyDescent="0.35">
      <c r="C17" s="123" t="s">
        <v>974</v>
      </c>
      <c r="D17" s="117"/>
      <c r="E17" s="120">
        <f>VLOOKUP($A$1,BaseFY21!$A$3:$AX$526,$S17)</f>
        <v>534050</v>
      </c>
      <c r="F17" s="120"/>
      <c r="G17" s="120">
        <f>VLOOKUP($A$1,BaseFY22!$A$2:$AY$526,$S17)</f>
        <v>546905</v>
      </c>
      <c r="H17" s="120"/>
      <c r="I17" s="120">
        <f>VLOOKUP($A$1,HouseFY22!$A$1:$BA$526,$S17)</f>
        <v>546911</v>
      </c>
      <c r="J17" s="120"/>
      <c r="K17" s="120">
        <f t="shared" si="0"/>
        <v>6</v>
      </c>
      <c r="L17" s="120"/>
      <c r="M17" s="120">
        <f>VLOOKUP($A$1,BaseFY23!$A$1:$BB$527,$S17)</f>
        <v>558577</v>
      </c>
      <c r="N17" s="120"/>
      <c r="O17" s="120">
        <f>VLOOKUP($A$1,HouseFY23!$A$2:$BA$528,$S17)</f>
        <v>558584</v>
      </c>
      <c r="P17" s="120"/>
      <c r="Q17" s="120">
        <f t="shared" si="1"/>
        <v>7</v>
      </c>
      <c r="R17" s="120"/>
      <c r="S17" s="119">
        <v>17</v>
      </c>
      <c r="X17" s="16"/>
    </row>
    <row r="18" spans="2:24" ht="15.5" x14ac:dyDescent="0.35">
      <c r="C18" s="123" t="s">
        <v>514</v>
      </c>
      <c r="D18" s="117"/>
      <c r="E18" s="120">
        <f>VLOOKUP($A$1,BaseFY21!$A$3:$AX$526,$S18)</f>
        <v>0</v>
      </c>
      <c r="F18" s="120"/>
      <c r="G18" s="120">
        <f>VLOOKUP($A$1,BaseFY22!$A$2:$AY$526,$S18)</f>
        <v>0</v>
      </c>
      <c r="H18" s="120"/>
      <c r="I18" s="120">
        <f>VLOOKUP($A$1,HouseFY22!$A$1:$BA$526,$S18)</f>
        <v>0</v>
      </c>
      <c r="J18" s="120"/>
      <c r="K18" s="120">
        <f t="shared" si="0"/>
        <v>0</v>
      </c>
      <c r="L18" s="120"/>
      <c r="M18" s="120">
        <f>VLOOKUP($A$1,BaseFY23!$A$1:$BB$527,$S18)</f>
        <v>0</v>
      </c>
      <c r="N18" s="120"/>
      <c r="O18" s="120">
        <f>VLOOKUP($A$1,HouseFY23!$A$2:$BA$528,$S18)</f>
        <v>0</v>
      </c>
      <c r="P18" s="120"/>
      <c r="Q18" s="120">
        <f t="shared" si="1"/>
        <v>0</v>
      </c>
      <c r="R18" s="120"/>
      <c r="S18" s="119">
        <v>12</v>
      </c>
      <c r="X18" s="16"/>
    </row>
    <row r="19" spans="2:24" ht="15.5" x14ac:dyDescent="0.35">
      <c r="C19" s="123" t="s">
        <v>975</v>
      </c>
      <c r="D19" s="117"/>
      <c r="E19" s="120">
        <f>VLOOKUP($A$1,BaseFY21!$A$3:$AX$526,$S19)</f>
        <v>1839449</v>
      </c>
      <c r="F19" s="120"/>
      <c r="G19" s="120">
        <f>VLOOKUP($A$1,BaseFY22!$A$2:$AY$526,$S19)</f>
        <v>0</v>
      </c>
      <c r="H19" s="120"/>
      <c r="I19" s="120">
        <f>VLOOKUP($A$1,HouseFY22!$A$1:$BA$526,$S19)</f>
        <v>0</v>
      </c>
      <c r="J19" s="120"/>
      <c r="K19" s="120">
        <f t="shared" si="0"/>
        <v>0</v>
      </c>
      <c r="L19" s="120"/>
      <c r="M19" s="120">
        <f>VLOOKUP($A$1,BaseFY23!$A$1:$BB$527,$S19)</f>
        <v>0</v>
      </c>
      <c r="N19" s="120"/>
      <c r="O19" s="120">
        <f>VLOOKUP($A$1,HouseFY23!$A$2:$BA$528,$S19)</f>
        <v>0</v>
      </c>
      <c r="P19" s="120"/>
      <c r="Q19" s="120">
        <f t="shared" si="1"/>
        <v>0</v>
      </c>
      <c r="R19" s="120"/>
      <c r="S19" s="119">
        <v>25</v>
      </c>
      <c r="X19" s="16"/>
    </row>
    <row r="20" spans="2:24" ht="15.5" x14ac:dyDescent="0.35">
      <c r="B20" s="20"/>
      <c r="C20" s="123" t="s">
        <v>976</v>
      </c>
      <c r="D20" s="117"/>
      <c r="E20" s="120">
        <f>VLOOKUP($A$1,BaseFY21!$A$3:$AX$526,$S20)</f>
        <v>29742470</v>
      </c>
      <c r="F20" s="120"/>
      <c r="G20" s="120">
        <f>VLOOKUP($A$1,BaseFY22!$A$2:$AY$526,$S20)</f>
        <v>30458390</v>
      </c>
      <c r="H20" s="120"/>
      <c r="I20" s="120">
        <f>VLOOKUP($A$1,HouseFY22!$A$1:$BA$526,$S20)</f>
        <v>30458752</v>
      </c>
      <c r="J20" s="120"/>
      <c r="K20" s="120">
        <f t="shared" si="0"/>
        <v>362</v>
      </c>
      <c r="L20" s="120"/>
      <c r="M20" s="120">
        <f>VLOOKUP($A$1,BaseFY23!$A$1:$BB$527,$S20)</f>
        <v>31108457</v>
      </c>
      <c r="N20" s="120"/>
      <c r="O20" s="120">
        <f>VLOOKUP($A$1,HouseFY23!$A$2:$BA$528,$S20)</f>
        <v>31108819</v>
      </c>
      <c r="P20" s="120"/>
      <c r="Q20" s="120">
        <f t="shared" si="1"/>
        <v>362</v>
      </c>
      <c r="R20" s="120"/>
      <c r="S20" s="119">
        <v>27</v>
      </c>
      <c r="X20" s="16"/>
    </row>
    <row r="21" spans="2:24" ht="15.5" x14ac:dyDescent="0.35">
      <c r="B21" s="20"/>
      <c r="C21" s="123" t="s">
        <v>512</v>
      </c>
      <c r="D21" s="117"/>
      <c r="E21" s="120">
        <f>VLOOKUP($A$1,BaseFY21!$A$3:$AX$526,$S21)</f>
        <v>20116840</v>
      </c>
      <c r="F21" s="120"/>
      <c r="G21" s="120">
        <f>VLOOKUP($A$1,BaseFY22!$A$2:$AY$526,$S21)</f>
        <v>17234510</v>
      </c>
      <c r="H21" s="120"/>
      <c r="I21" s="120">
        <f>VLOOKUP($A$1,HouseFY22!$A$1:$BA$526,$S21)</f>
        <v>17521694.048881002</v>
      </c>
      <c r="J21" s="120"/>
      <c r="K21" s="120">
        <f t="shared" si="0"/>
        <v>287184.04888100177</v>
      </c>
      <c r="L21" s="120"/>
      <c r="M21" s="120">
        <f>VLOOKUP($A$1,BaseFY23!$A$1:$BB$527,$S21)</f>
        <v>17535833</v>
      </c>
      <c r="N21" s="120"/>
      <c r="O21" s="120">
        <f>VLOOKUP($A$1,HouseFY23!$A$2:$BA$528,$S21)</f>
        <v>18129499.829999998</v>
      </c>
      <c r="P21" s="120"/>
      <c r="Q21" s="120">
        <f t="shared" si="1"/>
        <v>593666.82999999821</v>
      </c>
      <c r="R21" s="120"/>
      <c r="S21" s="119">
        <v>10</v>
      </c>
      <c r="T21" s="1">
        <v>23</v>
      </c>
      <c r="U21" s="1">
        <v>24</v>
      </c>
      <c r="X21" s="16"/>
    </row>
    <row r="22" spans="2:24" ht="15.5" x14ac:dyDescent="0.35">
      <c r="B22" s="20"/>
      <c r="C22" s="123" t="s">
        <v>513</v>
      </c>
      <c r="D22" s="117"/>
      <c r="E22" s="120">
        <f>VLOOKUP($A$1,BaseFY21!$A$3:$AX$526,$S22)</f>
        <v>1370050</v>
      </c>
      <c r="F22" s="120"/>
      <c r="G22" s="120">
        <f>VLOOKUP($A$1,BaseFY22!$A$2:$AY$526,$S22)</f>
        <v>1365913</v>
      </c>
      <c r="H22" s="120"/>
      <c r="I22" s="120">
        <f>VLOOKUP($A$1,HouseFY22!$A$1:$BA$526,$S22)</f>
        <v>1565693</v>
      </c>
      <c r="J22" s="120"/>
      <c r="K22" s="120">
        <f t="shared" si="0"/>
        <v>199780</v>
      </c>
      <c r="L22" s="120"/>
      <c r="M22" s="120">
        <f>VLOOKUP($A$1,BaseFY23!$A$1:$BB$527,$S22)</f>
        <v>1362329</v>
      </c>
      <c r="N22" s="120"/>
      <c r="O22" s="120">
        <f>VLOOKUP($A$1,HouseFY23!$A$2:$BA$528,$S22)</f>
        <v>1556972</v>
      </c>
      <c r="P22" s="120"/>
      <c r="Q22" s="120">
        <f t="shared" si="1"/>
        <v>194643</v>
      </c>
      <c r="R22" s="120"/>
      <c r="S22" s="119">
        <v>11</v>
      </c>
      <c r="T22" s="1">
        <v>46</v>
      </c>
      <c r="X22" s="16"/>
    </row>
    <row r="23" spans="2:24" ht="15.5" x14ac:dyDescent="0.35">
      <c r="B23" s="20"/>
      <c r="C23" s="123" t="s">
        <v>977</v>
      </c>
      <c r="D23" s="117"/>
      <c r="E23" s="120">
        <f>VLOOKUP($A$1,BaseFY21!$A$3:$AX$526,$S23)</f>
        <v>0</v>
      </c>
      <c r="F23" s="120"/>
      <c r="G23" s="120">
        <f>VLOOKUP($A$1,BaseFY22!$A$2:$AY$526,$S23)</f>
        <v>0</v>
      </c>
      <c r="H23" s="120"/>
      <c r="I23" s="120">
        <f>VLOOKUP($A$1,HouseFY22!$A$1:$BA$526,$S23)</f>
        <v>0</v>
      </c>
      <c r="J23" s="120"/>
      <c r="K23" s="120">
        <f t="shared" si="0"/>
        <v>0</v>
      </c>
      <c r="L23" s="120"/>
      <c r="M23" s="120">
        <f>VLOOKUP($A$1,BaseFY23!$A$1:$BB$527,$S23)</f>
        <v>0</v>
      </c>
      <c r="N23" s="120"/>
      <c r="O23" s="120">
        <f>VLOOKUP($A$1,HouseFY23!$A$2:$BA$528,$S23)</f>
        <v>0</v>
      </c>
      <c r="P23" s="120"/>
      <c r="Q23" s="120">
        <f t="shared" si="1"/>
        <v>0</v>
      </c>
      <c r="R23" s="120"/>
      <c r="S23" s="119">
        <v>13</v>
      </c>
      <c r="X23" s="16"/>
    </row>
    <row r="24" spans="2:24" ht="15.5" x14ac:dyDescent="0.35">
      <c r="B24" s="20"/>
      <c r="C24" s="123" t="s">
        <v>978</v>
      </c>
      <c r="D24" s="117"/>
      <c r="E24" s="120">
        <f>VLOOKUP($A$1,BaseFY21!$A$3:$AX$526,$S24)</f>
        <v>9457927</v>
      </c>
      <c r="F24" s="120"/>
      <c r="G24" s="120">
        <f>VLOOKUP($A$1,BaseFY22!$A$2:$AY$526,$S24)</f>
        <v>9685585</v>
      </c>
      <c r="H24" s="120"/>
      <c r="I24" s="120">
        <f>VLOOKUP($A$1,HouseFY22!$A$1:$BA$526,$S24)</f>
        <v>9685700</v>
      </c>
      <c r="J24" s="120"/>
      <c r="K24" s="120">
        <f t="shared" si="0"/>
        <v>115</v>
      </c>
      <c r="L24" s="120"/>
      <c r="M24" s="120">
        <f>VLOOKUP($A$1,BaseFY23!$A$1:$BB$527,$S24)</f>
        <v>9892303</v>
      </c>
      <c r="N24" s="120"/>
      <c r="O24" s="120">
        <f>VLOOKUP($A$1,HouseFY23!$A$2:$BA$528,$S24)</f>
        <v>9892418</v>
      </c>
      <c r="P24" s="120"/>
      <c r="Q24" s="120">
        <f t="shared" si="1"/>
        <v>115</v>
      </c>
      <c r="R24" s="120"/>
      <c r="S24" s="119">
        <v>15</v>
      </c>
      <c r="X24" s="16"/>
    </row>
    <row r="25" spans="2:24" ht="15.5" x14ac:dyDescent="0.35">
      <c r="B25" s="20"/>
      <c r="C25" s="123" t="s">
        <v>979</v>
      </c>
      <c r="D25" s="117"/>
      <c r="E25" s="120">
        <f>VLOOKUP($A$1,BaseFY21!$A$3:$AX$526,$S25)</f>
        <v>0</v>
      </c>
      <c r="F25" s="120"/>
      <c r="G25" s="120">
        <f>VLOOKUP($A$1,BaseFY22!$A$2:$AY$526,$S25)</f>
        <v>0</v>
      </c>
      <c r="H25" s="120"/>
      <c r="I25" s="120">
        <f>VLOOKUP($A$1,HouseFY22!$A$1:$BA$526,$S25)</f>
        <v>0</v>
      </c>
      <c r="J25" s="120"/>
      <c r="K25" s="120">
        <f t="shared" si="0"/>
        <v>0</v>
      </c>
      <c r="L25" s="120"/>
      <c r="M25" s="120">
        <f>VLOOKUP($A$1,BaseFY23!$A$1:$BB$527,$S25)</f>
        <v>0</v>
      </c>
      <c r="N25" s="120"/>
      <c r="O25" s="120">
        <f>VLOOKUP($A$1,HouseFY23!$A$2:$BA$528,$S25)</f>
        <v>0</v>
      </c>
      <c r="P25" s="120"/>
      <c r="Q25" s="120">
        <f t="shared" si="1"/>
        <v>0</v>
      </c>
      <c r="R25" s="120"/>
      <c r="S25" s="119">
        <v>14</v>
      </c>
      <c r="T25" s="1">
        <v>46</v>
      </c>
      <c r="X25" s="16"/>
    </row>
    <row r="26" spans="2:24" ht="15.5" x14ac:dyDescent="0.35">
      <c r="B26" s="20"/>
      <c r="C26" s="123" t="s">
        <v>515</v>
      </c>
      <c r="D26" s="117"/>
      <c r="E26" s="120">
        <f>VLOOKUP($A$1,BaseFY21!$A$3:$AX$526,$S26)</f>
        <v>4519460.5</v>
      </c>
      <c r="F26" s="120"/>
      <c r="G26" s="120">
        <f>VLOOKUP($A$1,BaseFY22!$A$2:$AY$526,$S26)</f>
        <v>4610255</v>
      </c>
      <c r="H26" s="120"/>
      <c r="I26" s="120">
        <f>VLOOKUP($A$1,HouseFY22!$A$1:$BA$526,$S26)</f>
        <v>4610310</v>
      </c>
      <c r="J26" s="120"/>
      <c r="K26" s="120">
        <f t="shared" si="0"/>
        <v>55</v>
      </c>
      <c r="L26" s="120"/>
      <c r="M26" s="120">
        <f>VLOOKUP($A$1,BaseFY23!$A$1:$BB$527,$S26)</f>
        <v>4692026.5</v>
      </c>
      <c r="N26" s="120"/>
      <c r="O26" s="120">
        <f>VLOOKUP($A$1,HouseFY23!$A$2:$BA$528,$S26)</f>
        <v>4692080.25</v>
      </c>
      <c r="P26" s="120"/>
      <c r="Q26" s="120">
        <f t="shared" si="1"/>
        <v>53.75</v>
      </c>
      <c r="R26" s="120"/>
      <c r="S26" s="119">
        <v>16</v>
      </c>
      <c r="X26" s="16"/>
    </row>
    <row r="27" spans="2:24" ht="15.5" x14ac:dyDescent="0.35">
      <c r="B27" s="20"/>
      <c r="C27" s="123" t="s">
        <v>516</v>
      </c>
      <c r="D27" s="117"/>
      <c r="E27" s="120">
        <f>VLOOKUP($A$1,BaseFY21!$A$3:$AX$526,$S27)</f>
        <v>1275147</v>
      </c>
      <c r="F27" s="120"/>
      <c r="G27" s="120">
        <f>VLOOKUP($A$1,BaseFY22!$A$2:$AY$526,$S27)</f>
        <v>1305840</v>
      </c>
      <c r="H27" s="120"/>
      <c r="I27" s="120">
        <f>VLOOKUP($A$1,HouseFY22!$A$1:$BA$526,$S27)</f>
        <v>1305856</v>
      </c>
      <c r="J27" s="120"/>
      <c r="K27" s="120">
        <f t="shared" si="0"/>
        <v>16</v>
      </c>
      <c r="L27" s="120"/>
      <c r="M27" s="120">
        <f>VLOOKUP($A$1,BaseFY23!$A$1:$BB$527,$S27)</f>
        <v>1333711</v>
      </c>
      <c r="N27" s="120"/>
      <c r="O27" s="120">
        <f>VLOOKUP($A$1,HouseFY23!$A$2:$BA$528,$S27)</f>
        <v>1333726</v>
      </c>
      <c r="P27" s="120"/>
      <c r="Q27" s="120">
        <f t="shared" si="1"/>
        <v>15</v>
      </c>
      <c r="R27" s="120"/>
      <c r="S27" s="119">
        <v>18</v>
      </c>
      <c r="X27" s="16"/>
    </row>
    <row r="28" spans="2:24" ht="15.5" x14ac:dyDescent="0.35">
      <c r="B28" s="20"/>
      <c r="C28" s="123" t="s">
        <v>980</v>
      </c>
      <c r="D28" s="117"/>
      <c r="E28" s="150">
        <f>VLOOKUP($A$1,BaseFY21!$A$3:$AX$526,$S28)</f>
        <v>1592792</v>
      </c>
      <c r="F28" s="150"/>
      <c r="G28" s="150">
        <f>VLOOKUP($A$1,BaseFY22!$A$2:$AY$526,$S28)</f>
        <v>2175518</v>
      </c>
      <c r="H28" s="150"/>
      <c r="I28" s="150">
        <f>VLOOKUP($A$1,HouseFY22!$A$1:$BA$526,$S28)</f>
        <v>2175518</v>
      </c>
      <c r="J28" s="150"/>
      <c r="K28" s="150">
        <f t="shared" si="0"/>
        <v>0</v>
      </c>
      <c r="L28" s="150"/>
      <c r="M28" s="150">
        <f>VLOOKUP($A$1,BaseFY23!$A$1:$BB$527,$S28)</f>
        <v>2698323</v>
      </c>
      <c r="N28" s="150"/>
      <c r="O28" s="150">
        <f>VLOOKUP($A$1,HouseFY23!$A$2:$BA$528,$S28)</f>
        <v>2698323</v>
      </c>
      <c r="P28" s="150"/>
      <c r="Q28" s="150">
        <f t="shared" si="1"/>
        <v>0</v>
      </c>
      <c r="R28" s="150"/>
      <c r="S28" s="151">
        <v>26</v>
      </c>
      <c r="X28" s="23"/>
    </row>
    <row r="29" spans="2:24" ht="15.5" x14ac:dyDescent="0.35">
      <c r="B29" s="20"/>
      <c r="C29" s="123" t="s">
        <v>981</v>
      </c>
      <c r="D29" s="117"/>
      <c r="E29" s="120">
        <f>VLOOKUP($A$1,BaseFY21!$A$3:$AX$526,$S29)</f>
        <v>0</v>
      </c>
      <c r="F29" s="120"/>
      <c r="G29" s="120">
        <f>VLOOKUP($A$1,BaseFY22!$A$2:$AY$526,$S29)</f>
        <v>0</v>
      </c>
      <c r="H29" s="120"/>
      <c r="I29" s="120">
        <f>VLOOKUP($A$1,HouseFY22!$A$1:$BA$526,$S29)</f>
        <v>0</v>
      </c>
      <c r="J29" s="120"/>
      <c r="K29" s="120">
        <f t="shared" si="0"/>
        <v>0</v>
      </c>
      <c r="L29" s="120"/>
      <c r="M29" s="120">
        <f>VLOOKUP($A$1,BaseFY23!$A$1:$BB$527,$S29)</f>
        <v>0</v>
      </c>
      <c r="N29" s="120"/>
      <c r="O29" s="120">
        <f>VLOOKUP($A$1,HouseFY23!$A$2:$BA$528,$S29)</f>
        <v>0</v>
      </c>
      <c r="P29" s="120"/>
      <c r="Q29" s="120">
        <f t="shared" si="1"/>
        <v>0</v>
      </c>
      <c r="R29" s="120"/>
      <c r="S29" s="119">
        <v>20</v>
      </c>
      <c r="X29" s="16"/>
    </row>
    <row r="30" spans="2:24" ht="15.5" x14ac:dyDescent="0.35">
      <c r="B30" s="20"/>
      <c r="C30" s="123" t="s">
        <v>982</v>
      </c>
      <c r="D30" s="117"/>
      <c r="E30" s="120">
        <f>VLOOKUP($A$1,BaseFY21!$A$3:$AX$526,$S30)</f>
        <v>0</v>
      </c>
      <c r="F30" s="120"/>
      <c r="G30" s="120">
        <f>VLOOKUP($A$1,BaseFY22!$A$2:$AY$526,$S30)</f>
        <v>0</v>
      </c>
      <c r="H30" s="120"/>
      <c r="I30" s="120">
        <f>VLOOKUP($A$1,HouseFY22!$A$1:$BA$526,$S30)</f>
        <v>0</v>
      </c>
      <c r="J30" s="120"/>
      <c r="K30" s="120">
        <f t="shared" si="0"/>
        <v>0</v>
      </c>
      <c r="L30" s="120"/>
      <c r="M30" s="120">
        <f>VLOOKUP($A$1,BaseFY23!$A$1:$BB$527,$S30)</f>
        <v>0</v>
      </c>
      <c r="N30" s="120"/>
      <c r="O30" s="120">
        <f>VLOOKUP($A$1,HouseFY23!$A$2:$BA$528,$S30)</f>
        <v>0</v>
      </c>
      <c r="P30" s="120"/>
      <c r="Q30" s="120">
        <f t="shared" si="1"/>
        <v>0</v>
      </c>
      <c r="R30" s="120"/>
      <c r="S30" s="119">
        <v>21</v>
      </c>
      <c r="X30" s="16"/>
    </row>
    <row r="31" spans="2:24" ht="15.5" x14ac:dyDescent="0.35">
      <c r="B31" s="20"/>
      <c r="C31" s="123" t="s">
        <v>983</v>
      </c>
      <c r="D31" s="117"/>
      <c r="E31" s="120">
        <f>VLOOKUP($A$1,BaseFY21!$A$3:$AX$526,$S31)</f>
        <v>-14973</v>
      </c>
      <c r="F31" s="120"/>
      <c r="G31" s="120">
        <f>VLOOKUP($A$1,BaseFY22!$A$2:$AY$526,$S31)</f>
        <v>-14973</v>
      </c>
      <c r="H31" s="120"/>
      <c r="I31" s="120">
        <f>VLOOKUP($A$1,HouseFY22!$A$1:$BA$526,$S31)</f>
        <v>-15271</v>
      </c>
      <c r="J31" s="120"/>
      <c r="K31" s="120">
        <f t="shared" si="0"/>
        <v>-298</v>
      </c>
      <c r="L31" s="120"/>
      <c r="M31" s="120">
        <f>VLOOKUP($A$1,BaseFY23!$A$1:$BB$527,$S31)</f>
        <v>-14973</v>
      </c>
      <c r="N31" s="120"/>
      <c r="O31" s="120">
        <f>VLOOKUP($A$1,HouseFY23!$A$2:$BA$528,$S31)</f>
        <v>-15577</v>
      </c>
      <c r="P31" s="120"/>
      <c r="Q31" s="120">
        <f t="shared" si="1"/>
        <v>-604</v>
      </c>
      <c r="R31" s="120"/>
      <c r="S31" s="119">
        <v>22</v>
      </c>
      <c r="T31" s="1" t="s">
        <v>2013</v>
      </c>
      <c r="X31" s="16"/>
    </row>
    <row r="32" spans="2:24" ht="15.5" x14ac:dyDescent="0.35">
      <c r="B32" s="20"/>
      <c r="C32" s="123" t="s">
        <v>984</v>
      </c>
      <c r="D32" s="117"/>
      <c r="E32" s="120">
        <f>VLOOKUP($A$1,BaseFY21!$A$3:$AX$526,$S32)</f>
        <v>41457060</v>
      </c>
      <c r="F32" s="120"/>
      <c r="G32" s="120">
        <f>VLOOKUP($A$1,BaseFY22!$A$2:$AY$526,$S32)</f>
        <v>43987974</v>
      </c>
      <c r="H32" s="120"/>
      <c r="I32" s="120">
        <f>VLOOKUP($A$1,HouseFY22!$A$1:$BA$526,$S32)</f>
        <v>43988497</v>
      </c>
      <c r="J32" s="120"/>
      <c r="K32" s="120">
        <f t="shared" si="0"/>
        <v>523</v>
      </c>
      <c r="L32" s="120"/>
      <c r="M32" s="120">
        <f>VLOOKUP($A$1,BaseFY23!$A$1:$BB$527,$S32)</f>
        <v>46420350</v>
      </c>
      <c r="N32" s="120"/>
      <c r="O32" s="120">
        <f>VLOOKUP($A$1,HouseFY23!$A$2:$BA$528,$S32)</f>
        <v>46420890</v>
      </c>
      <c r="P32" s="120"/>
      <c r="Q32" s="120">
        <f t="shared" si="1"/>
        <v>540</v>
      </c>
      <c r="R32" s="120"/>
      <c r="S32" s="119">
        <v>23</v>
      </c>
      <c r="X32" s="16"/>
    </row>
    <row r="33" spans="1:31" s="88" customFormat="1" ht="16" thickBot="1" x14ac:dyDescent="0.4">
      <c r="A33" s="10"/>
      <c r="B33" s="10"/>
      <c r="C33" s="124" t="s">
        <v>985</v>
      </c>
      <c r="D33" s="144"/>
      <c r="E33" s="136">
        <f>IFERROR(VLOOKUP($A$1,BaseFY21!$A$3:$AX$526,$S33),0)</f>
        <v>383303016.5</v>
      </c>
      <c r="F33" s="152"/>
      <c r="G33" s="136">
        <f>VLOOKUP($A$1,BaseFY22!$A$2:$AY$526,$S33)</f>
        <v>389262373</v>
      </c>
      <c r="H33" s="96"/>
      <c r="I33" s="136">
        <f>VLOOKUP($A$1,HouseFY22!$A$1:$BA$526,$S33)</f>
        <v>395264583.04888099</v>
      </c>
      <c r="J33" s="96"/>
      <c r="K33" s="136">
        <f t="shared" si="0"/>
        <v>6002210.0488809943</v>
      </c>
      <c r="L33" s="96"/>
      <c r="M33" s="136">
        <f>VLOOKUP($A$1,BaseFY23!$A$1:$BB$527,$S33)</f>
        <v>399389788.5</v>
      </c>
      <c r="N33" s="96"/>
      <c r="O33" s="136">
        <f>VLOOKUP($A$1,HouseFY23!$A$2:$BA$528,$S33)</f>
        <v>411568385.07999998</v>
      </c>
      <c r="P33" s="96"/>
      <c r="Q33" s="136">
        <f t="shared" si="1"/>
        <v>12178596.579999983</v>
      </c>
      <c r="R33" s="96"/>
      <c r="S33" s="95">
        <v>28</v>
      </c>
      <c r="T33" s="10"/>
      <c r="U33" s="10"/>
      <c r="V33" s="10"/>
      <c r="W33" s="10"/>
      <c r="X33" s="18"/>
      <c r="Y33" s="10"/>
      <c r="Z33" s="10"/>
      <c r="AA33" s="10"/>
      <c r="AB33" s="10"/>
      <c r="AC33" s="10"/>
      <c r="AD33" s="10"/>
      <c r="AE33" s="10"/>
    </row>
    <row r="34" spans="1:31" ht="4.75" customHeight="1" thickTop="1" x14ac:dyDescent="0.35">
      <c r="C34" s="129" t="s">
        <v>986</v>
      </c>
      <c r="D34" s="110"/>
      <c r="E34" s="111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19"/>
    </row>
    <row r="35" spans="1:31" ht="15.5" x14ac:dyDescent="0.35">
      <c r="C35" s="109" t="s">
        <v>987</v>
      </c>
      <c r="D35" s="110"/>
      <c r="E35" s="111" t="s">
        <v>988</v>
      </c>
      <c r="F35" s="111"/>
      <c r="G35" s="111">
        <f>G33-$E$33</f>
        <v>5959356.5</v>
      </c>
      <c r="H35" s="111"/>
      <c r="I35" s="111">
        <f>+I33-E33</f>
        <v>11961566.548880994</v>
      </c>
      <c r="J35" s="111"/>
      <c r="K35" s="121"/>
      <c r="L35" s="121"/>
      <c r="M35" s="111">
        <f>M33-$G$33</f>
        <v>10127415.5</v>
      </c>
      <c r="N35" s="111"/>
      <c r="O35" s="111">
        <f>+O33-I33</f>
        <v>16303802.031118989</v>
      </c>
      <c r="P35" s="111"/>
      <c r="Q35" s="121"/>
      <c r="R35" s="121"/>
      <c r="S35" s="119"/>
    </row>
    <row r="36" spans="1:31" ht="15.5" x14ac:dyDescent="0.35">
      <c r="C36" s="109" t="s">
        <v>989</v>
      </c>
      <c r="D36" s="110"/>
      <c r="E36" s="113" t="s">
        <v>988</v>
      </c>
      <c r="F36" s="113"/>
      <c r="G36" s="113">
        <f>G35/$E33</f>
        <v>1.5547376992792333E-2</v>
      </c>
      <c r="H36" s="113"/>
      <c r="I36" s="113">
        <f>I35/$E33</f>
        <v>3.1206554694257132E-2</v>
      </c>
      <c r="J36" s="113"/>
      <c r="K36" s="154"/>
      <c r="L36" s="154"/>
      <c r="M36" s="113">
        <f>M35/$G33</f>
        <v>2.6016939222635833E-2</v>
      </c>
      <c r="N36" s="113"/>
      <c r="O36" s="113">
        <f>O35/$I33</f>
        <v>4.1247819132590367E-2</v>
      </c>
      <c r="P36" s="113"/>
      <c r="Q36" s="154"/>
      <c r="R36" s="154"/>
      <c r="S36" s="119"/>
    </row>
    <row r="37" spans="1:31" ht="15.5" x14ac:dyDescent="0.35">
      <c r="C37" s="109" t="s">
        <v>990</v>
      </c>
      <c r="D37" s="110"/>
      <c r="E37" s="111" t="s">
        <v>988</v>
      </c>
      <c r="F37" s="111"/>
      <c r="G37" s="111" t="s">
        <v>988</v>
      </c>
      <c r="H37" s="111"/>
      <c r="I37" s="111">
        <f>+I33-G33</f>
        <v>6002210.0488809943</v>
      </c>
      <c r="J37" s="111"/>
      <c r="K37" s="121"/>
      <c r="L37" s="121"/>
      <c r="M37" s="111" t="s">
        <v>988</v>
      </c>
      <c r="N37" s="111"/>
      <c r="O37" s="111">
        <f>+O33-M33</f>
        <v>12178596.579999983</v>
      </c>
      <c r="P37" s="111"/>
      <c r="Q37" s="121"/>
      <c r="R37" s="121"/>
      <c r="S37" s="119"/>
    </row>
    <row r="38" spans="1:31" ht="15.5" x14ac:dyDescent="0.35">
      <c r="C38" s="109" t="s">
        <v>991</v>
      </c>
      <c r="D38" s="110"/>
      <c r="E38" s="113" t="s">
        <v>988</v>
      </c>
      <c r="F38" s="113"/>
      <c r="G38" s="113" t="s">
        <v>988</v>
      </c>
      <c r="H38" s="113"/>
      <c r="I38" s="113">
        <f>I37/$G33</f>
        <v>1.5419445765134342E-2</v>
      </c>
      <c r="J38" s="113"/>
      <c r="K38" s="121"/>
      <c r="L38" s="121"/>
      <c r="M38" s="113" t="s">
        <v>988</v>
      </c>
      <c r="N38" s="113"/>
      <c r="O38" s="113">
        <f>O37/$M$33</f>
        <v>3.0493009412532798E-2</v>
      </c>
      <c r="P38" s="113"/>
      <c r="Q38" s="121"/>
      <c r="R38" s="121"/>
      <c r="S38" s="119"/>
    </row>
    <row r="39" spans="1:31" ht="15.5" x14ac:dyDescent="0.35">
      <c r="C39" s="17"/>
      <c r="D39" s="119"/>
      <c r="E39" s="156"/>
      <c r="F39" s="157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19"/>
    </row>
    <row r="40" spans="1:31" ht="15.5" x14ac:dyDescent="0.35">
      <c r="C40" s="158"/>
      <c r="D40" s="158"/>
      <c r="E40" s="159"/>
      <c r="F40" s="160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19"/>
    </row>
    <row r="41" spans="1:31" ht="15.5" x14ac:dyDescent="0.35">
      <c r="C41" s="162" t="s">
        <v>992</v>
      </c>
      <c r="D41" s="144"/>
      <c r="E41" s="163"/>
      <c r="F41" s="163"/>
      <c r="G41" s="163"/>
      <c r="H41" s="163"/>
      <c r="I41" s="163"/>
      <c r="J41" s="163"/>
      <c r="K41" s="132"/>
      <c r="L41" s="132"/>
      <c r="M41" s="163"/>
      <c r="N41" s="163"/>
      <c r="O41" s="163"/>
      <c r="P41" s="163"/>
      <c r="Q41" s="132"/>
      <c r="R41" s="132"/>
      <c r="S41" s="119"/>
    </row>
    <row r="42" spans="1:31" s="77" customFormat="1" ht="15.5" x14ac:dyDescent="0.35">
      <c r="A42" s="12"/>
      <c r="B42" s="12"/>
      <c r="C42" s="123" t="s">
        <v>993</v>
      </c>
      <c r="D42" s="117"/>
      <c r="E42" s="112">
        <f>VLOOKUP($A$1,SpecEd21!A8:W619,S42,0)</f>
        <v>70701168.337281108</v>
      </c>
      <c r="F42" s="112"/>
      <c r="G42" s="112">
        <f>VLOOKUP($A$1,SpecEd22!A8:Y619,T42,0)</f>
        <v>72109127.293301344</v>
      </c>
      <c r="H42" s="112"/>
      <c r="I42" s="112">
        <f>VLOOKUP($A$1,SpecEd22!$A$8:$Z$619,S42,0)</f>
        <v>73198416.349589437</v>
      </c>
      <c r="J42" s="112"/>
      <c r="K42" s="150">
        <f>+I42-G42</f>
        <v>1089289.0562880933</v>
      </c>
      <c r="L42" s="150"/>
      <c r="M42" s="112">
        <f>VLOOKUP($A$1,SpecEd23!$A$8:$AB$619,U42,0)</f>
        <v>77289418.126755536</v>
      </c>
      <c r="N42" s="112"/>
      <c r="O42" s="112">
        <f>VLOOKUP($A$1,SpecEd23!$A$8:$AB$619,V42,0)</f>
        <v>79810605.635553584</v>
      </c>
      <c r="P42" s="112"/>
      <c r="Q42" s="150">
        <f>+O42-M42</f>
        <v>2521187.5087980479</v>
      </c>
      <c r="R42" s="150"/>
      <c r="S42" s="151">
        <v>14</v>
      </c>
      <c r="T42" s="12">
        <v>24</v>
      </c>
      <c r="U42" s="12">
        <v>23</v>
      </c>
      <c r="V42" s="12">
        <v>14</v>
      </c>
      <c r="W42" s="12"/>
      <c r="X42" s="12"/>
      <c r="Y42" s="12"/>
      <c r="Z42" s="12"/>
      <c r="AA42" s="12"/>
      <c r="AB42" s="12"/>
      <c r="AC42" s="12">
        <v>24</v>
      </c>
      <c r="AD42" s="12"/>
      <c r="AE42" s="12"/>
    </row>
    <row r="43" spans="1:31" s="89" customFormat="1" ht="16" thickBot="1" x14ac:dyDescent="0.4">
      <c r="A43" s="44"/>
      <c r="B43" s="44"/>
      <c r="C43" s="164" t="s">
        <v>994</v>
      </c>
      <c r="D43" s="165"/>
      <c r="E43" s="166">
        <f>E42</f>
        <v>70701168.337281108</v>
      </c>
      <c r="F43" s="167"/>
      <c r="G43" s="166">
        <f t="shared" ref="G43" si="3">G42</f>
        <v>72109127.293301344</v>
      </c>
      <c r="H43" s="167"/>
      <c r="I43" s="166">
        <f>I42</f>
        <v>73198416.349589437</v>
      </c>
      <c r="J43" s="167"/>
      <c r="K43" s="153">
        <f>K42</f>
        <v>1089289.0562880933</v>
      </c>
      <c r="L43" s="97"/>
      <c r="M43" s="166">
        <f>M42</f>
        <v>77289418.126755536</v>
      </c>
      <c r="N43" s="167"/>
      <c r="O43" s="166">
        <f>O42</f>
        <v>79810605.635553584</v>
      </c>
      <c r="P43" s="167"/>
      <c r="Q43" s="153">
        <f t="shared" ref="Q43" si="4">Q42</f>
        <v>2521187.5087980479</v>
      </c>
      <c r="R43" s="97"/>
      <c r="S43" s="168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</row>
    <row r="44" spans="1:31" s="77" customFormat="1" ht="4.75" customHeight="1" thickTop="1" x14ac:dyDescent="0.35">
      <c r="A44" s="12"/>
      <c r="B44" s="12"/>
      <c r="C44" s="169" t="s">
        <v>986</v>
      </c>
      <c r="D44" s="151"/>
      <c r="E44" s="170"/>
      <c r="F44" s="171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1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</row>
    <row r="45" spans="1:31" s="77" customFormat="1" ht="15.5" x14ac:dyDescent="0.35">
      <c r="A45" s="12"/>
      <c r="B45" s="12"/>
      <c r="C45" s="116" t="s">
        <v>995</v>
      </c>
      <c r="D45" s="117"/>
      <c r="E45" s="112" t="s">
        <v>988</v>
      </c>
      <c r="F45" s="112"/>
      <c r="G45" s="112">
        <f>G43-$E$43</f>
        <v>1407958.956020236</v>
      </c>
      <c r="H45" s="112"/>
      <c r="I45" s="112">
        <f>+I42-E42</f>
        <v>2497248.0123083293</v>
      </c>
      <c r="J45" s="112"/>
      <c r="K45" s="112"/>
      <c r="L45" s="112"/>
      <c r="M45" s="112">
        <f>M43-$G$43</f>
        <v>5180290.8334541917</v>
      </c>
      <c r="N45" s="112"/>
      <c r="O45" s="112">
        <f>+O42-I42</f>
        <v>6612189.2859641463</v>
      </c>
      <c r="P45" s="112"/>
      <c r="Q45" s="118"/>
      <c r="R45" s="118"/>
      <c r="S45" s="151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31" s="77" customFormat="1" ht="15.5" x14ac:dyDescent="0.35">
      <c r="A46" s="12"/>
      <c r="B46" s="12"/>
      <c r="C46" s="116" t="s">
        <v>989</v>
      </c>
      <c r="D46" s="117"/>
      <c r="E46" s="114" t="s">
        <v>988</v>
      </c>
      <c r="F46" s="114"/>
      <c r="G46" s="114">
        <f>G45/$E$43</f>
        <v>1.9914224745248114E-2</v>
      </c>
      <c r="H46" s="114"/>
      <c r="I46" s="114">
        <f>I45/$E$43</f>
        <v>3.5321170371544156E-2</v>
      </c>
      <c r="J46" s="114"/>
      <c r="K46" s="114"/>
      <c r="L46" s="114"/>
      <c r="M46" s="114">
        <f>M45/$G$43</f>
        <v>7.1839599616613584E-2</v>
      </c>
      <c r="N46" s="114"/>
      <c r="O46" s="114">
        <f>O45/$I$43</f>
        <v>9.0332409028972577E-2</v>
      </c>
      <c r="P46" s="114"/>
      <c r="Q46" s="155"/>
      <c r="R46" s="155"/>
      <c r="S46" s="151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</row>
    <row r="47" spans="1:31" s="77" customFormat="1" ht="15.5" x14ac:dyDescent="0.35">
      <c r="A47" s="12"/>
      <c r="B47" s="12"/>
      <c r="C47" s="116" t="s">
        <v>996</v>
      </c>
      <c r="D47" s="117"/>
      <c r="E47" s="112" t="s">
        <v>988</v>
      </c>
      <c r="F47" s="112"/>
      <c r="G47" s="112" t="s">
        <v>988</v>
      </c>
      <c r="H47" s="112"/>
      <c r="I47" s="112">
        <f>+I43-G43</f>
        <v>1089289.0562880933</v>
      </c>
      <c r="J47" s="112"/>
      <c r="K47" s="112"/>
      <c r="L47" s="112"/>
      <c r="M47" s="112" t="s">
        <v>988</v>
      </c>
      <c r="N47" s="112"/>
      <c r="O47" s="112">
        <f>+O43-M43</f>
        <v>2521187.5087980479</v>
      </c>
      <c r="P47" s="112"/>
      <c r="Q47" s="118"/>
      <c r="R47" s="118"/>
      <c r="S47" s="151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</row>
    <row r="48" spans="1:31" s="77" customFormat="1" ht="15.5" x14ac:dyDescent="0.35">
      <c r="A48" s="12"/>
      <c r="B48" s="12"/>
      <c r="C48" s="116" t="s">
        <v>997</v>
      </c>
      <c r="D48" s="117"/>
      <c r="E48" s="114" t="s">
        <v>988</v>
      </c>
      <c r="F48" s="114"/>
      <c r="G48" s="114" t="s">
        <v>988</v>
      </c>
      <c r="H48" s="114"/>
      <c r="I48" s="114">
        <f>+I47/G43</f>
        <v>1.5106118977940869E-2</v>
      </c>
      <c r="J48" s="114"/>
      <c r="K48" s="114"/>
      <c r="L48" s="114"/>
      <c r="M48" s="114" t="s">
        <v>988</v>
      </c>
      <c r="N48" s="114"/>
      <c r="O48" s="114">
        <f>O47/$M$43</f>
        <v>3.2620086551347446E-2</v>
      </c>
      <c r="P48" s="114"/>
      <c r="Q48" s="118"/>
      <c r="R48" s="118"/>
      <c r="S48" s="151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</row>
    <row r="49" spans="1:34" ht="15.5" x14ac:dyDescent="0.35">
      <c r="C49" s="17"/>
      <c r="D49" s="119"/>
      <c r="E49" s="156"/>
      <c r="F49" s="157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19"/>
    </row>
    <row r="50" spans="1:34" ht="15.5" x14ac:dyDescent="0.35">
      <c r="C50" s="158"/>
      <c r="D50" s="158"/>
      <c r="E50" s="159"/>
      <c r="F50" s="160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19"/>
    </row>
    <row r="51" spans="1:34" ht="15.5" x14ac:dyDescent="0.35">
      <c r="C51" s="122" t="s">
        <v>998</v>
      </c>
      <c r="D51" s="95"/>
      <c r="E51" s="172"/>
      <c r="F51" s="173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19"/>
    </row>
    <row r="52" spans="1:34" s="77" customFormat="1" ht="15.5" x14ac:dyDescent="0.35">
      <c r="A52" s="12"/>
      <c r="B52" s="12"/>
      <c r="C52" s="123" t="s">
        <v>2014</v>
      </c>
      <c r="D52" s="117"/>
      <c r="E52" s="150">
        <v>0</v>
      </c>
      <c r="F52" s="118"/>
      <c r="G52" s="118">
        <v>0</v>
      </c>
      <c r="H52" s="118"/>
      <c r="I52" s="118">
        <f>VLOOKUP($A$1,ParaFY19!$A$6:$Z$550,$S52)</f>
        <v>197960</v>
      </c>
      <c r="J52" s="118"/>
      <c r="K52" s="118">
        <f>I52-G52</f>
        <v>197960</v>
      </c>
      <c r="L52" s="118"/>
      <c r="M52" s="118">
        <v>0</v>
      </c>
      <c r="N52" s="118"/>
      <c r="O52" s="118">
        <f>VLOOKUP($A$1,ParaFY19!$A$6:$Z$550,$S52)</f>
        <v>197960</v>
      </c>
      <c r="P52" s="118"/>
      <c r="Q52" s="118">
        <f>O52-M52</f>
        <v>197960</v>
      </c>
      <c r="R52" s="118"/>
      <c r="S52" s="151">
        <v>7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</row>
    <row r="53" spans="1:34" s="77" customFormat="1" ht="15.5" x14ac:dyDescent="0.35">
      <c r="A53" s="12"/>
      <c r="B53" s="12"/>
      <c r="C53" s="123" t="s">
        <v>1000</v>
      </c>
      <c r="D53" s="117"/>
      <c r="E53" s="150">
        <f>IFERROR(VLOOKUP($A$1,ConEnroll!$A$5:$T$550,S53,0),0)</f>
        <v>55992.45</v>
      </c>
      <c r="F53" s="118"/>
      <c r="G53" s="150">
        <f>IFERROR(VLOOKUP($A$1,ConEnroll!$A$5:$T$550,S53,0),0)</f>
        <v>55992.45</v>
      </c>
      <c r="H53" s="118"/>
      <c r="I53" s="150">
        <f>IFERROR(VLOOKUP($A$1,ConEnroll!$A$5:$T$550,T53,0),0)</f>
        <v>69990.5625</v>
      </c>
      <c r="J53" s="118"/>
      <c r="K53" s="118">
        <f>+I53-G53</f>
        <v>13998.112500000003</v>
      </c>
      <c r="L53" s="118"/>
      <c r="M53" s="150">
        <f>IFERROR(VLOOKUP($A$1,ConEnroll!$A$5:$T$550,S53,0),0)</f>
        <v>55992.45</v>
      </c>
      <c r="N53" s="118"/>
      <c r="O53" s="150">
        <f>IFERROR(VLOOKUP($A$1,ConEnroll!$A$5:$T$550,T53,0),0)</f>
        <v>69990.5625</v>
      </c>
      <c r="P53" s="118"/>
      <c r="Q53" s="118">
        <f>+O53-M53</f>
        <v>13998.112500000003</v>
      </c>
      <c r="R53" s="118"/>
      <c r="S53" s="151">
        <v>10</v>
      </c>
      <c r="T53" s="12">
        <v>13</v>
      </c>
      <c r="U53" s="12"/>
      <c r="V53" s="12"/>
      <c r="W53" s="12"/>
      <c r="X53" s="12"/>
      <c r="Y53" s="12"/>
      <c r="Z53" s="12"/>
      <c r="AA53" s="12"/>
      <c r="AB53" s="12">
        <v>6</v>
      </c>
      <c r="AC53" s="12">
        <v>6</v>
      </c>
      <c r="AD53" s="12">
        <v>6</v>
      </c>
      <c r="AE53" s="12">
        <v>6</v>
      </c>
      <c r="AF53" s="77">
        <v>6</v>
      </c>
      <c r="AG53" s="77">
        <v>6</v>
      </c>
    </row>
    <row r="54" spans="1:34" s="77" customFormat="1" ht="15.5" x14ac:dyDescent="0.35">
      <c r="A54" s="12"/>
      <c r="B54" s="12"/>
      <c r="C54" s="123" t="s">
        <v>527</v>
      </c>
      <c r="D54" s="117"/>
      <c r="E54" s="150">
        <f>VLOOKUP($A$1,ECFE!$A$11:$Z$350, S$54)</f>
        <v>2493686.91</v>
      </c>
      <c r="F54" s="118"/>
      <c r="G54" s="150">
        <f>VLOOKUP($A$1,ECFE!$A$11:$Z$350, S$54)</f>
        <v>2493686.91</v>
      </c>
      <c r="H54" s="118"/>
      <c r="I54" s="150">
        <f>VLOOKUP($A$1,ECFE!$A$11:$Z$350, T$54)</f>
        <v>2543560.6482000002</v>
      </c>
      <c r="J54" s="118"/>
      <c r="K54" s="118">
        <f>+I54-G54</f>
        <v>49873.738200000022</v>
      </c>
      <c r="L54" s="118"/>
      <c r="M54" s="150">
        <f>VLOOKUP($A$1,ECFE!$A$11:$Z$350, S$54)</f>
        <v>2493686.91</v>
      </c>
      <c r="N54" s="118"/>
      <c r="O54" s="150">
        <f>VLOOKUP($A$1,ECFE!$A$11:$Z$350, U$54)</f>
        <v>2594431.8611639999</v>
      </c>
      <c r="P54" s="118"/>
      <c r="Q54" s="118">
        <f>+O54-M54</f>
        <v>100744.95116399974</v>
      </c>
      <c r="R54" s="118"/>
      <c r="S54" s="151">
        <v>7</v>
      </c>
      <c r="T54" s="12">
        <v>8</v>
      </c>
      <c r="U54" s="12">
        <v>9</v>
      </c>
      <c r="V54" s="12"/>
      <c r="W54" s="12"/>
      <c r="X54" s="12"/>
      <c r="Y54" s="12"/>
      <c r="Z54" s="12"/>
      <c r="AA54" s="12"/>
      <c r="AB54" s="12">
        <v>7</v>
      </c>
      <c r="AC54" s="12">
        <v>9</v>
      </c>
      <c r="AD54" s="12">
        <v>5</v>
      </c>
      <c r="AE54" s="12">
        <v>17</v>
      </c>
    </row>
    <row r="55" spans="1:34" s="89" customFormat="1" ht="16" thickBot="1" x14ac:dyDescent="0.4">
      <c r="A55" s="44"/>
      <c r="B55" s="44"/>
      <c r="C55" s="175" t="s">
        <v>1001</v>
      </c>
      <c r="D55" s="168"/>
      <c r="E55" s="153">
        <f>SUM(E52:E54)</f>
        <v>2549679.3600000003</v>
      </c>
      <c r="F55" s="176"/>
      <c r="G55" s="128">
        <f>SUM(G52:G54)</f>
        <v>2549679.3600000003</v>
      </c>
      <c r="H55" s="176"/>
      <c r="I55" s="128">
        <f>SUM(I52:I54)</f>
        <v>2811511.2107000002</v>
      </c>
      <c r="J55" s="176"/>
      <c r="K55" s="128">
        <f>SUM(K52:K54)</f>
        <v>261831.85070000001</v>
      </c>
      <c r="L55" s="176"/>
      <c r="M55" s="128">
        <f>SUM(M52:M54)</f>
        <v>2549679.3600000003</v>
      </c>
      <c r="N55" s="176"/>
      <c r="O55" s="128">
        <f>SUM(O52:O54)</f>
        <v>2862382.4236639999</v>
      </c>
      <c r="P55" s="176"/>
      <c r="Q55" s="128">
        <f>SUM(Q52:Q54)</f>
        <v>312703.06366399972</v>
      </c>
      <c r="R55" s="176"/>
      <c r="S55" s="168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</row>
    <row r="56" spans="1:34" s="77" customFormat="1" ht="4.75" customHeight="1" thickTop="1" x14ac:dyDescent="0.35">
      <c r="A56" s="12"/>
      <c r="B56" s="12"/>
      <c r="C56" s="169"/>
      <c r="D56" s="151"/>
      <c r="E56" s="150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51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4" s="77" customFormat="1" ht="15.5" x14ac:dyDescent="0.35">
      <c r="A57" s="12"/>
      <c r="B57" s="12"/>
      <c r="C57" s="116" t="s">
        <v>1002</v>
      </c>
      <c r="D57" s="117"/>
      <c r="E57" s="112" t="s">
        <v>988</v>
      </c>
      <c r="F57" s="112"/>
      <c r="G57" s="112">
        <f>G55-$E$55</f>
        <v>0</v>
      </c>
      <c r="H57" s="112"/>
      <c r="I57" s="112">
        <f>+I55-E55</f>
        <v>261831.85069999984</v>
      </c>
      <c r="J57" s="112"/>
      <c r="K57" s="118"/>
      <c r="L57" s="118"/>
      <c r="M57" s="112">
        <f>M55-$G$55</f>
        <v>0</v>
      </c>
      <c r="N57" s="112"/>
      <c r="O57" s="112">
        <f>+O55-I55</f>
        <v>50871.212963999715</v>
      </c>
      <c r="P57" s="112"/>
      <c r="Q57" s="118"/>
      <c r="R57" s="118"/>
      <c r="S57" s="151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4" s="77" customFormat="1" ht="15.5" x14ac:dyDescent="0.35">
      <c r="A58" s="12"/>
      <c r="B58" s="12"/>
      <c r="C58" s="116" t="s">
        <v>989</v>
      </c>
      <c r="D58" s="117"/>
      <c r="E58" s="114" t="s">
        <v>988</v>
      </c>
      <c r="F58" s="114"/>
      <c r="G58" s="114">
        <f>IF($E$55&gt;0,G57/$E$55,"na")</f>
        <v>0</v>
      </c>
      <c r="H58" s="114"/>
      <c r="I58" s="114">
        <f>IF($E$55&gt;0,I57/$E$55,"na")</f>
        <v>0.10269206975892051</v>
      </c>
      <c r="J58" s="114"/>
      <c r="K58" s="118"/>
      <c r="L58" s="118"/>
      <c r="M58" s="114">
        <f>IF($G$55&gt;0,M57/$G$55,"na")</f>
        <v>0</v>
      </c>
      <c r="N58" s="114"/>
      <c r="O58" s="114">
        <f>O57/$I$55</f>
        <v>1.8093903652382726E-2</v>
      </c>
      <c r="P58" s="114"/>
      <c r="Q58" s="118"/>
      <c r="R58" s="118"/>
      <c r="S58" s="151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4" s="77" customFormat="1" ht="15.5" x14ac:dyDescent="0.35">
      <c r="A59" s="12"/>
      <c r="B59" s="12"/>
      <c r="C59" s="116" t="s">
        <v>1003</v>
      </c>
      <c r="D59" s="117"/>
      <c r="E59" s="112" t="s">
        <v>988</v>
      </c>
      <c r="F59" s="112"/>
      <c r="G59" s="112" t="s">
        <v>988</v>
      </c>
      <c r="H59" s="112"/>
      <c r="I59" s="112">
        <f>+I55-G55</f>
        <v>261831.85069999984</v>
      </c>
      <c r="J59" s="112"/>
      <c r="K59" s="118"/>
      <c r="L59" s="118"/>
      <c r="M59" s="112" t="s">
        <v>988</v>
      </c>
      <c r="N59" s="112"/>
      <c r="O59" s="112">
        <f>+O55-M55</f>
        <v>312703.06366399955</v>
      </c>
      <c r="P59" s="112"/>
      <c r="Q59" s="118"/>
      <c r="R59" s="118"/>
      <c r="S59" s="151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4" s="77" customFormat="1" ht="15.5" x14ac:dyDescent="0.35">
      <c r="A60" s="12"/>
      <c r="B60" s="12"/>
      <c r="C60" s="116" t="s">
        <v>991</v>
      </c>
      <c r="D60" s="117"/>
      <c r="E60" s="114" t="s">
        <v>988</v>
      </c>
      <c r="F60" s="114"/>
      <c r="G60" s="114" t="s">
        <v>988</v>
      </c>
      <c r="H60" s="114"/>
      <c r="I60" s="114">
        <f>+I59/G55</f>
        <v>0.10269206975892051</v>
      </c>
      <c r="J60" s="114"/>
      <c r="K60" s="118"/>
      <c r="L60" s="118"/>
      <c r="M60" s="114" t="s">
        <v>988</v>
      </c>
      <c r="N60" s="114"/>
      <c r="O60" s="114">
        <f>O59/M55</f>
        <v>0.12264407382738492</v>
      </c>
      <c r="P60" s="114"/>
      <c r="Q60" s="118"/>
      <c r="R60" s="118"/>
      <c r="S60" s="151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4" ht="15.5" x14ac:dyDescent="0.35">
      <c r="C61" s="200" t="s">
        <v>986</v>
      </c>
      <c r="D61" s="200"/>
      <c r="E61" s="222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00"/>
      <c r="T61" s="83"/>
    </row>
    <row r="62" spans="1:34" ht="16" thickBot="1" x14ac:dyDescent="0.4">
      <c r="C62" s="219"/>
      <c r="D62" s="219"/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19"/>
    </row>
    <row r="63" spans="1:34" s="101" customFormat="1" ht="18.5" thickBot="1" x14ac:dyDescent="0.45">
      <c r="A63" s="99"/>
      <c r="B63" s="99"/>
      <c r="C63" s="197" t="s">
        <v>1004</v>
      </c>
      <c r="D63" s="197"/>
      <c r="E63" s="198">
        <f>(E33+E43+E55)</f>
        <v>456553864.19728112</v>
      </c>
      <c r="F63" s="198"/>
      <c r="G63" s="198">
        <f>(G33+G43+G55)</f>
        <v>463921179.65330136</v>
      </c>
      <c r="H63" s="198"/>
      <c r="I63" s="198">
        <f>(I33+I43+I55)</f>
        <v>471274510.60917038</v>
      </c>
      <c r="J63" s="198"/>
      <c r="K63" s="198">
        <f>+I63-G63</f>
        <v>7353330.955869019</v>
      </c>
      <c r="L63" s="198"/>
      <c r="M63" s="198">
        <f>(M33+M43+M55)</f>
        <v>479228885.98675555</v>
      </c>
      <c r="N63" s="198"/>
      <c r="O63" s="198">
        <f>(O33+O43+O55)</f>
        <v>494241373.13921756</v>
      </c>
      <c r="P63" s="198"/>
      <c r="Q63" s="198">
        <f>+O63-M63</f>
        <v>15012487.152462006</v>
      </c>
      <c r="R63" s="198"/>
      <c r="S63" s="197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</row>
    <row r="64" spans="1:34" s="1" customFormat="1" ht="4.75" customHeight="1" x14ac:dyDescent="0.35">
      <c r="C64" s="94" t="s">
        <v>986</v>
      </c>
      <c r="D64" s="95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119"/>
      <c r="AF64" s="25"/>
      <c r="AG64" s="25"/>
      <c r="AH64" s="25"/>
    </row>
    <row r="65" spans="1:34" s="1" customFormat="1" ht="15.5" x14ac:dyDescent="0.35">
      <c r="C65" s="109" t="s">
        <v>1005</v>
      </c>
      <c r="D65" s="110"/>
      <c r="E65" s="111" t="s">
        <v>988</v>
      </c>
      <c r="F65" s="111"/>
      <c r="G65" s="111">
        <f>G63-$E$63</f>
        <v>7367315.456020236</v>
      </c>
      <c r="H65" s="111"/>
      <c r="I65" s="111">
        <f>+I63-E63</f>
        <v>14720646.411889255</v>
      </c>
      <c r="J65" s="111"/>
      <c r="K65" s="111"/>
      <c r="L65" s="111"/>
      <c r="M65" s="111">
        <f>M63-$G$63</f>
        <v>15307706.333454192</v>
      </c>
      <c r="N65" s="111"/>
      <c r="O65" s="111">
        <f>+O63-I63</f>
        <v>22966862.530047178</v>
      </c>
      <c r="P65" s="111"/>
      <c r="Q65" s="111"/>
      <c r="R65" s="111"/>
      <c r="S65" s="119"/>
      <c r="AF65" s="25"/>
      <c r="AG65" s="25"/>
      <c r="AH65" s="25"/>
    </row>
    <row r="66" spans="1:34" s="1" customFormat="1" ht="15.5" x14ac:dyDescent="0.35">
      <c r="C66" s="109" t="s">
        <v>989</v>
      </c>
      <c r="D66" s="110"/>
      <c r="E66" s="113" t="s">
        <v>988</v>
      </c>
      <c r="F66" s="113"/>
      <c r="G66" s="113">
        <f>G65/$E$63</f>
        <v>1.6136793560982219E-2</v>
      </c>
      <c r="H66" s="113"/>
      <c r="I66" s="113">
        <f>I65/$E$63</f>
        <v>3.2242956562795244E-2</v>
      </c>
      <c r="J66" s="113"/>
      <c r="K66" s="115"/>
      <c r="L66" s="115"/>
      <c r="M66" s="113">
        <f>M65/$G$63</f>
        <v>3.2996351545954386E-2</v>
      </c>
      <c r="N66" s="113"/>
      <c r="O66" s="113">
        <f>O65/$I$63</f>
        <v>4.8733513086375427E-2</v>
      </c>
      <c r="P66" s="113"/>
      <c r="Q66" s="115"/>
      <c r="R66" s="115"/>
      <c r="S66" s="119"/>
      <c r="AF66" s="25"/>
      <c r="AG66" s="25"/>
      <c r="AH66" s="25"/>
    </row>
    <row r="67" spans="1:34" s="1" customFormat="1" ht="15.5" x14ac:dyDescent="0.35">
      <c r="C67" s="109" t="s">
        <v>1006</v>
      </c>
      <c r="D67" s="110"/>
      <c r="E67" s="111" t="s">
        <v>988</v>
      </c>
      <c r="F67" s="111"/>
      <c r="G67" s="111" t="s">
        <v>988</v>
      </c>
      <c r="H67" s="111"/>
      <c r="I67" s="111">
        <f>+I63-G63</f>
        <v>7353330.955869019</v>
      </c>
      <c r="J67" s="111"/>
      <c r="K67" s="111"/>
      <c r="L67" s="111"/>
      <c r="M67" s="111" t="s">
        <v>988</v>
      </c>
      <c r="N67" s="111"/>
      <c r="O67" s="111">
        <f>+O63-M63</f>
        <v>15012487.152462006</v>
      </c>
      <c r="P67" s="111"/>
      <c r="Q67" s="111"/>
      <c r="R67" s="111"/>
      <c r="S67" s="133"/>
      <c r="AF67" s="25"/>
      <c r="AG67" s="25"/>
      <c r="AH67" s="25"/>
    </row>
    <row r="68" spans="1:34" s="1" customFormat="1" ht="15.5" x14ac:dyDescent="0.35">
      <c r="C68" s="109" t="s">
        <v>991</v>
      </c>
      <c r="D68" s="110"/>
      <c r="E68" s="113" t="s">
        <v>988</v>
      </c>
      <c r="F68" s="113"/>
      <c r="G68" s="113" t="s">
        <v>988</v>
      </c>
      <c r="H68" s="113"/>
      <c r="I68" s="113">
        <f>I67/$G$63</f>
        <v>1.5850388553858067E-2</v>
      </c>
      <c r="J68" s="113"/>
      <c r="K68" s="113"/>
      <c r="L68" s="113"/>
      <c r="M68" s="113" t="s">
        <v>988</v>
      </c>
      <c r="N68" s="113"/>
      <c r="O68" s="113">
        <f>O67/$M$63</f>
        <v>3.1326340275900866E-2</v>
      </c>
      <c r="P68" s="113"/>
      <c r="Q68" s="113"/>
      <c r="R68" s="113"/>
      <c r="S68" s="133"/>
      <c r="AF68" s="25"/>
      <c r="AG68" s="25"/>
      <c r="AH68" s="25"/>
    </row>
    <row r="69" spans="1:34" s="1" customFormat="1" ht="15.5" x14ac:dyDescent="0.35">
      <c r="C69" s="146"/>
      <c r="D69" s="146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200"/>
      <c r="AF69" s="25"/>
      <c r="AG69" s="25"/>
      <c r="AH69" s="25"/>
    </row>
    <row r="70" spans="1:34" s="1" customFormat="1" ht="21" customHeight="1" thickBot="1" x14ac:dyDescent="0.45">
      <c r="C70" s="17"/>
      <c r="D70" s="119"/>
      <c r="E70" s="201"/>
      <c r="F70" s="202"/>
      <c r="G70" s="488" t="s">
        <v>1007</v>
      </c>
      <c r="H70" s="488"/>
      <c r="I70" s="488"/>
      <c r="J70" s="488"/>
      <c r="K70" s="488"/>
      <c r="L70" s="488"/>
      <c r="M70" s="488"/>
      <c r="N70" s="488"/>
      <c r="O70" s="488"/>
      <c r="P70" s="488"/>
      <c r="Q70" s="488"/>
      <c r="R70" s="488"/>
      <c r="S70" s="119"/>
      <c r="AF70" s="25"/>
      <c r="AG70" s="25"/>
      <c r="AH70" s="25"/>
    </row>
    <row r="71" spans="1:34" s="1" customFormat="1" ht="6" customHeight="1" x14ac:dyDescent="0.4">
      <c r="C71" s="17"/>
      <c r="D71" s="119"/>
      <c r="E71" s="201"/>
      <c r="F71" s="202"/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119"/>
      <c r="AF71" s="25"/>
      <c r="AG71" s="25"/>
      <c r="AH71" s="25"/>
    </row>
    <row r="72" spans="1:34" s="1" customFormat="1" ht="20.5" thickBot="1" x14ac:dyDescent="0.4">
      <c r="C72" s="17"/>
      <c r="D72" s="119"/>
      <c r="E72" s="201"/>
      <c r="F72" s="202"/>
      <c r="G72" s="485" t="s">
        <v>2887</v>
      </c>
      <c r="H72" s="485"/>
      <c r="I72" s="485"/>
      <c r="J72" s="485"/>
      <c r="K72" s="485"/>
      <c r="L72" s="485"/>
      <c r="M72" s="485" t="s">
        <v>2900</v>
      </c>
      <c r="N72" s="485"/>
      <c r="O72" s="485"/>
      <c r="P72" s="485"/>
      <c r="Q72" s="485"/>
      <c r="R72" s="485"/>
      <c r="S72" s="119"/>
      <c r="AF72" s="25"/>
      <c r="AG72" s="25"/>
      <c r="AH72" s="25"/>
    </row>
    <row r="73" spans="1:34" s="1" customFormat="1" ht="40" x14ac:dyDescent="0.35">
      <c r="C73" s="106" t="str">
        <f>C8</f>
        <v xml:space="preserve">11 - Anoka-Hennepin   </v>
      </c>
      <c r="D73" s="103"/>
      <c r="E73" s="148" t="s">
        <v>2899</v>
      </c>
      <c r="F73" s="148"/>
      <c r="G73" s="148" t="s">
        <v>969</v>
      </c>
      <c r="H73" s="148"/>
      <c r="I73" s="149" t="s">
        <v>595</v>
      </c>
      <c r="J73" s="149"/>
      <c r="K73" s="149" t="s">
        <v>2050</v>
      </c>
      <c r="L73" s="149"/>
      <c r="M73" s="148" t="s">
        <v>969</v>
      </c>
      <c r="N73" s="148"/>
      <c r="O73" s="149" t="s">
        <v>595</v>
      </c>
      <c r="P73" s="149"/>
      <c r="Q73" s="149" t="s">
        <v>2050</v>
      </c>
      <c r="R73" s="204"/>
      <c r="S73" s="201"/>
      <c r="T73" s="81"/>
      <c r="AF73" s="25"/>
      <c r="AG73" s="25"/>
      <c r="AH73" s="25"/>
    </row>
    <row r="74" spans="1:34" s="21" customFormat="1" ht="25.25" customHeight="1" x14ac:dyDescent="0.2">
      <c r="C74" s="144" t="s">
        <v>2047</v>
      </c>
      <c r="D74" s="145"/>
      <c r="E74" s="205">
        <f>+E10</f>
        <v>37350.559999999998</v>
      </c>
      <c r="F74" s="205"/>
      <c r="G74" s="205">
        <f>+G10</f>
        <v>38250.6</v>
      </c>
      <c r="H74" s="205"/>
      <c r="I74" s="205">
        <f>+I10</f>
        <v>38250.6</v>
      </c>
      <c r="J74" s="205"/>
      <c r="K74" s="205"/>
      <c r="L74" s="205"/>
      <c r="M74" s="205">
        <f>+M10</f>
        <v>39054.928558</v>
      </c>
      <c r="N74" s="205"/>
      <c r="O74" s="205">
        <f>+O10</f>
        <v>39054.928558</v>
      </c>
      <c r="P74" s="205"/>
      <c r="Q74" s="205"/>
      <c r="R74" s="167"/>
      <c r="S74" s="206"/>
      <c r="T74" s="93"/>
      <c r="AF74" s="104"/>
      <c r="AG74" s="104"/>
      <c r="AH74" s="104"/>
    </row>
    <row r="75" spans="1:34" s="1" customFormat="1" ht="15.5" x14ac:dyDescent="0.35">
      <c r="C75" s="207"/>
      <c r="D75" s="207"/>
      <c r="E75" s="208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10"/>
      <c r="T75" s="24"/>
      <c r="AF75" s="25"/>
      <c r="AG75" s="25"/>
      <c r="AH75" s="25"/>
    </row>
    <row r="76" spans="1:34" s="1" customFormat="1" ht="15.5" x14ac:dyDescent="0.35">
      <c r="C76" s="122" t="s">
        <v>971</v>
      </c>
      <c r="D76" s="95"/>
      <c r="E76" s="201"/>
      <c r="F76" s="203"/>
      <c r="G76" s="203"/>
      <c r="H76" s="203"/>
      <c r="I76" s="203"/>
      <c r="J76" s="203"/>
      <c r="K76" s="203"/>
      <c r="L76" s="203"/>
      <c r="M76" s="203"/>
      <c r="N76" s="203"/>
      <c r="O76" s="210"/>
      <c r="P76" s="210"/>
      <c r="Q76" s="203"/>
      <c r="R76" s="203"/>
      <c r="S76" s="119"/>
      <c r="AF76" s="25"/>
      <c r="AG76" s="25"/>
      <c r="AH76" s="25"/>
    </row>
    <row r="77" spans="1:34" s="1" customFormat="1" ht="15.5" x14ac:dyDescent="0.35">
      <c r="C77" s="123" t="s">
        <v>972</v>
      </c>
      <c r="D77" s="117"/>
      <c r="E77" s="120">
        <f t="shared" ref="E77:E96" si="5">+E13/E$10</f>
        <v>7222.8462170312841</v>
      </c>
      <c r="F77" s="121"/>
      <c r="G77" s="121">
        <f t="shared" ref="G77:G96" si="6">+G13/G$10</f>
        <v>7222.6595922678343</v>
      </c>
      <c r="H77" s="121"/>
      <c r="I77" s="121">
        <f t="shared" ref="I77:I96" si="7">+I13/I$10</f>
        <v>7366.8264027230953</v>
      </c>
      <c r="J77" s="121"/>
      <c r="K77" s="121">
        <f t="shared" ref="K77:K97" si="8">I77-G77</f>
        <v>144.16681045526093</v>
      </c>
      <c r="L77" s="121"/>
      <c r="M77" s="121">
        <f t="shared" ref="M77:M96" si="9">+M13/M$10</f>
        <v>7224.8873424760341</v>
      </c>
      <c r="N77" s="121"/>
      <c r="O77" s="121">
        <f t="shared" ref="O77:O96" si="10">+O13/O$10</f>
        <v>7516.5226986407542</v>
      </c>
      <c r="P77" s="121"/>
      <c r="Q77" s="121">
        <f t="shared" ref="Q77:Q96" si="11">+O77-M77</f>
        <v>291.63535616472018</v>
      </c>
      <c r="R77" s="121"/>
      <c r="S77" s="119"/>
      <c r="AF77" s="25"/>
      <c r="AG77" s="25"/>
      <c r="AH77" s="25"/>
    </row>
    <row r="78" spans="1:34" s="1" customFormat="1" ht="15.5" x14ac:dyDescent="0.35">
      <c r="C78" s="123" t="s">
        <v>973</v>
      </c>
      <c r="D78" s="117"/>
      <c r="E78" s="120">
        <f t="shared" si="5"/>
        <v>7222.8462170312841</v>
      </c>
      <c r="F78" s="121"/>
      <c r="G78" s="121">
        <f t="shared" si="6"/>
        <v>7222.6595922678343</v>
      </c>
      <c r="H78" s="121"/>
      <c r="I78" s="121">
        <f t="shared" si="7"/>
        <v>7366.8264027230953</v>
      </c>
      <c r="J78" s="121"/>
      <c r="K78" s="121">
        <f t="shared" si="8"/>
        <v>144.16681045526093</v>
      </c>
      <c r="L78" s="121"/>
      <c r="M78" s="121">
        <f t="shared" si="9"/>
        <v>7224.8873424760341</v>
      </c>
      <c r="N78" s="121"/>
      <c r="O78" s="121">
        <f t="shared" si="10"/>
        <v>7516.5226986407542</v>
      </c>
      <c r="P78" s="121"/>
      <c r="Q78" s="121">
        <f t="shared" si="11"/>
        <v>291.63535616472018</v>
      </c>
      <c r="R78" s="121"/>
      <c r="S78" s="119"/>
      <c r="AF78" s="25"/>
      <c r="AG78" s="25"/>
      <c r="AH78" s="25"/>
    </row>
    <row r="79" spans="1:34" s="1" customFormat="1" ht="15.5" x14ac:dyDescent="0.35">
      <c r="C79" s="123" t="s">
        <v>2052</v>
      </c>
      <c r="D79" s="117"/>
      <c r="E79" s="120">
        <f t="shared" si="5"/>
        <v>0</v>
      </c>
      <c r="F79" s="121"/>
      <c r="G79" s="121">
        <f t="shared" si="6"/>
        <v>0</v>
      </c>
      <c r="H79" s="121"/>
      <c r="I79" s="121">
        <f t="shared" si="7"/>
        <v>0</v>
      </c>
      <c r="J79" s="121"/>
      <c r="K79" s="121">
        <f t="shared" si="8"/>
        <v>0</v>
      </c>
      <c r="L79" s="121"/>
      <c r="M79" s="121">
        <f t="shared" si="9"/>
        <v>0</v>
      </c>
      <c r="N79" s="121"/>
      <c r="O79" s="121">
        <f t="shared" si="10"/>
        <v>0</v>
      </c>
      <c r="P79" s="121"/>
      <c r="Q79" s="121">
        <f t="shared" si="11"/>
        <v>0</v>
      </c>
      <c r="R79" s="121"/>
      <c r="S79" s="119"/>
      <c r="AF79" s="25"/>
      <c r="AG79" s="25"/>
      <c r="AH79" s="25"/>
    </row>
    <row r="80" spans="1:34" s="22" customFormat="1" ht="15.5" x14ac:dyDescent="0.35">
      <c r="A80" s="1"/>
      <c r="B80" s="1"/>
      <c r="C80" s="123" t="s">
        <v>511</v>
      </c>
      <c r="D80" s="117"/>
      <c r="E80" s="120">
        <f t="shared" si="5"/>
        <v>43.784966008541772</v>
      </c>
      <c r="F80" s="121"/>
      <c r="G80" s="121">
        <f t="shared" si="6"/>
        <v>42.754701887029228</v>
      </c>
      <c r="H80" s="121"/>
      <c r="I80" s="121">
        <f t="shared" si="7"/>
        <v>42.754701887029228</v>
      </c>
      <c r="J80" s="121"/>
      <c r="K80" s="121">
        <f t="shared" si="8"/>
        <v>0</v>
      </c>
      <c r="L80" s="121"/>
      <c r="M80" s="121">
        <f t="shared" si="9"/>
        <v>41.874177226346674</v>
      </c>
      <c r="N80" s="121"/>
      <c r="O80" s="121">
        <f t="shared" si="10"/>
        <v>41.874177226346674</v>
      </c>
      <c r="P80" s="121"/>
      <c r="Q80" s="121">
        <f t="shared" si="11"/>
        <v>0</v>
      </c>
      <c r="R80" s="121"/>
      <c r="S80" s="119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5"/>
      <c r="AG80" s="25"/>
      <c r="AH80" s="25"/>
    </row>
    <row r="81" spans="1:34" s="22" customFormat="1" ht="15.5" x14ac:dyDescent="0.35">
      <c r="A81" s="1"/>
      <c r="B81" s="1"/>
      <c r="C81" s="123" t="s">
        <v>974</v>
      </c>
      <c r="D81" s="117"/>
      <c r="E81" s="120">
        <f t="shared" si="5"/>
        <v>14.298313064114701</v>
      </c>
      <c r="F81" s="121"/>
      <c r="G81" s="121">
        <f t="shared" si="6"/>
        <v>14.297945653140083</v>
      </c>
      <c r="H81" s="121"/>
      <c r="I81" s="121">
        <f t="shared" si="7"/>
        <v>14.298102513424627</v>
      </c>
      <c r="J81" s="121"/>
      <c r="K81" s="121">
        <f t="shared" si="8"/>
        <v>1.5686028454453549E-4</v>
      </c>
      <c r="L81" s="121"/>
      <c r="M81" s="121">
        <f t="shared" si="9"/>
        <v>14.302343407707534</v>
      </c>
      <c r="N81" s="121"/>
      <c r="O81" s="121">
        <f t="shared" si="10"/>
        <v>14.302522642448409</v>
      </c>
      <c r="P81" s="121"/>
      <c r="Q81" s="121">
        <f t="shared" si="11"/>
        <v>1.7923474087488955E-4</v>
      </c>
      <c r="R81" s="121"/>
      <c r="S81" s="119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5"/>
      <c r="AG81" s="25"/>
      <c r="AH81" s="25"/>
    </row>
    <row r="82" spans="1:34" s="22" customFormat="1" ht="15.5" x14ac:dyDescent="0.35">
      <c r="A82" s="1"/>
      <c r="B82" s="1"/>
      <c r="C82" s="123" t="s">
        <v>514</v>
      </c>
      <c r="D82" s="117"/>
      <c r="E82" s="120">
        <f t="shared" si="5"/>
        <v>0</v>
      </c>
      <c r="F82" s="121"/>
      <c r="G82" s="121">
        <f t="shared" si="6"/>
        <v>0</v>
      </c>
      <c r="H82" s="121"/>
      <c r="I82" s="121">
        <f t="shared" si="7"/>
        <v>0</v>
      </c>
      <c r="J82" s="121"/>
      <c r="K82" s="121">
        <f t="shared" si="8"/>
        <v>0</v>
      </c>
      <c r="L82" s="121"/>
      <c r="M82" s="121">
        <f t="shared" si="9"/>
        <v>0</v>
      </c>
      <c r="N82" s="121"/>
      <c r="O82" s="121">
        <f t="shared" si="10"/>
        <v>0</v>
      </c>
      <c r="P82" s="121"/>
      <c r="Q82" s="121">
        <f t="shared" si="11"/>
        <v>0</v>
      </c>
      <c r="R82" s="121"/>
      <c r="S82" s="119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5"/>
      <c r="AG82" s="25"/>
      <c r="AH82" s="25"/>
    </row>
    <row r="83" spans="1:34" s="22" customFormat="1" ht="15.5" x14ac:dyDescent="0.35">
      <c r="A83" s="1"/>
      <c r="B83" s="1"/>
      <c r="C83" s="123" t="s">
        <v>975</v>
      </c>
      <c r="D83" s="117"/>
      <c r="E83" s="120">
        <f t="shared" si="5"/>
        <v>49.248230816351885</v>
      </c>
      <c r="F83" s="121"/>
      <c r="G83" s="121">
        <f t="shared" si="6"/>
        <v>0</v>
      </c>
      <c r="H83" s="121"/>
      <c r="I83" s="121">
        <f t="shared" si="7"/>
        <v>0</v>
      </c>
      <c r="J83" s="121"/>
      <c r="K83" s="121">
        <f t="shared" si="8"/>
        <v>0</v>
      </c>
      <c r="L83" s="121"/>
      <c r="M83" s="121">
        <f t="shared" si="9"/>
        <v>0</v>
      </c>
      <c r="N83" s="121"/>
      <c r="O83" s="121">
        <f t="shared" si="10"/>
        <v>0</v>
      </c>
      <c r="P83" s="121"/>
      <c r="Q83" s="121">
        <f t="shared" si="11"/>
        <v>0</v>
      </c>
      <c r="R83" s="121"/>
      <c r="S83" s="119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5"/>
      <c r="AG83" s="25"/>
      <c r="AH83" s="25"/>
    </row>
    <row r="84" spans="1:34" s="22" customFormat="1" ht="15.5" x14ac:dyDescent="0.35">
      <c r="A84" s="1"/>
      <c r="B84" s="1"/>
      <c r="C84" s="123" t="s">
        <v>976</v>
      </c>
      <c r="D84" s="117"/>
      <c r="E84" s="120">
        <f t="shared" si="5"/>
        <v>796.30586529358595</v>
      </c>
      <c r="F84" s="121"/>
      <c r="G84" s="121">
        <f t="shared" si="6"/>
        <v>796.28528702817732</v>
      </c>
      <c r="H84" s="121"/>
      <c r="I84" s="121">
        <f t="shared" si="7"/>
        <v>796.29475093201154</v>
      </c>
      <c r="J84" s="121"/>
      <c r="K84" s="121">
        <f t="shared" si="8"/>
        <v>9.4639038342165804E-3</v>
      </c>
      <c r="L84" s="121"/>
      <c r="M84" s="121">
        <f t="shared" si="9"/>
        <v>796.53088991831612</v>
      </c>
      <c r="N84" s="121"/>
      <c r="O84" s="121">
        <f t="shared" si="10"/>
        <v>796.54015891491576</v>
      </c>
      <c r="P84" s="121"/>
      <c r="Q84" s="121">
        <f t="shared" si="11"/>
        <v>9.268996599644197E-3</v>
      </c>
      <c r="R84" s="121"/>
      <c r="S84" s="119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5"/>
      <c r="AG84" s="25"/>
      <c r="AH84" s="25"/>
    </row>
    <row r="85" spans="1:34" s="22" customFormat="1" ht="15.5" x14ac:dyDescent="0.35">
      <c r="A85" s="1"/>
      <c r="B85" s="1"/>
      <c r="C85" s="123" t="s">
        <v>512</v>
      </c>
      <c r="D85" s="117"/>
      <c r="E85" s="120">
        <f t="shared" si="5"/>
        <v>538.59540526300009</v>
      </c>
      <c r="F85" s="121"/>
      <c r="G85" s="121">
        <f t="shared" si="6"/>
        <v>450.56835709766648</v>
      </c>
      <c r="H85" s="121"/>
      <c r="I85" s="121">
        <f t="shared" si="7"/>
        <v>458.07631903502175</v>
      </c>
      <c r="J85" s="121"/>
      <c r="K85" s="121">
        <f t="shared" si="8"/>
        <v>7.5079619373552759</v>
      </c>
      <c r="L85" s="121"/>
      <c r="M85" s="121">
        <f t="shared" si="9"/>
        <v>449.00435482701619</v>
      </c>
      <c r="N85" s="121"/>
      <c r="O85" s="121">
        <f t="shared" si="10"/>
        <v>464.2051720329253</v>
      </c>
      <c r="P85" s="121"/>
      <c r="Q85" s="121">
        <f t="shared" si="11"/>
        <v>15.200817205909118</v>
      </c>
      <c r="R85" s="121"/>
      <c r="S85" s="119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5"/>
      <c r="AG85" s="25"/>
      <c r="AH85" s="25"/>
    </row>
    <row r="86" spans="1:34" s="22" customFormat="1" ht="15.5" x14ac:dyDescent="0.35">
      <c r="A86" s="1"/>
      <c r="B86" s="1"/>
      <c r="C86" s="123" t="s">
        <v>513</v>
      </c>
      <c r="D86" s="117"/>
      <c r="E86" s="120">
        <f t="shared" si="5"/>
        <v>36.680842268496107</v>
      </c>
      <c r="F86" s="121"/>
      <c r="G86" s="121">
        <f t="shared" si="6"/>
        <v>35.709583640518062</v>
      </c>
      <c r="H86" s="121"/>
      <c r="I86" s="121">
        <f t="shared" si="7"/>
        <v>40.93250824823663</v>
      </c>
      <c r="J86" s="121"/>
      <c r="K86" s="121">
        <f t="shared" si="8"/>
        <v>5.2229246077185678</v>
      </c>
      <c r="L86" s="121"/>
      <c r="M86" s="121">
        <f t="shared" si="9"/>
        <v>34.882383614575602</v>
      </c>
      <c r="N86" s="121"/>
      <c r="O86" s="121">
        <f t="shared" si="10"/>
        <v>39.866210424319682</v>
      </c>
      <c r="P86" s="121"/>
      <c r="Q86" s="121">
        <f t="shared" si="11"/>
        <v>4.9838268097440803</v>
      </c>
      <c r="R86" s="121"/>
      <c r="S86" s="119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5"/>
      <c r="AG86" s="25"/>
      <c r="AH86" s="25"/>
    </row>
    <row r="87" spans="1:34" s="22" customFormat="1" ht="15.5" x14ac:dyDescent="0.35">
      <c r="A87" s="1"/>
      <c r="B87" s="1"/>
      <c r="C87" s="123" t="s">
        <v>977</v>
      </c>
      <c r="D87" s="117"/>
      <c r="E87" s="120">
        <f t="shared" si="5"/>
        <v>0</v>
      </c>
      <c r="F87" s="121"/>
      <c r="G87" s="121">
        <f t="shared" si="6"/>
        <v>0</v>
      </c>
      <c r="H87" s="121"/>
      <c r="I87" s="121">
        <f t="shared" si="7"/>
        <v>0</v>
      </c>
      <c r="J87" s="121"/>
      <c r="K87" s="121">
        <f t="shared" si="8"/>
        <v>0</v>
      </c>
      <c r="L87" s="121"/>
      <c r="M87" s="121">
        <f t="shared" si="9"/>
        <v>0</v>
      </c>
      <c r="N87" s="121"/>
      <c r="O87" s="121">
        <f t="shared" si="10"/>
        <v>0</v>
      </c>
      <c r="P87" s="121"/>
      <c r="Q87" s="121">
        <f t="shared" si="11"/>
        <v>0</v>
      </c>
      <c r="R87" s="121"/>
      <c r="S87" s="119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5"/>
      <c r="AG87" s="25"/>
      <c r="AH87" s="25"/>
    </row>
    <row r="88" spans="1:34" s="22" customFormat="1" ht="15.5" x14ac:dyDescent="0.35">
      <c r="A88" s="1"/>
      <c r="B88" s="1"/>
      <c r="C88" s="123" t="s">
        <v>978</v>
      </c>
      <c r="D88" s="117"/>
      <c r="E88" s="120">
        <f t="shared" si="5"/>
        <v>253.22048718948258</v>
      </c>
      <c r="F88" s="121"/>
      <c r="G88" s="121">
        <f t="shared" si="6"/>
        <v>253.21393651341418</v>
      </c>
      <c r="H88" s="121"/>
      <c r="I88" s="121">
        <f t="shared" si="7"/>
        <v>253.21694300220128</v>
      </c>
      <c r="J88" s="121"/>
      <c r="K88" s="121">
        <f t="shared" si="8"/>
        <v>3.0064887870935308E-3</v>
      </c>
      <c r="L88" s="121"/>
      <c r="M88" s="121">
        <f t="shared" si="9"/>
        <v>253.29205212369192</v>
      </c>
      <c r="N88" s="121"/>
      <c r="O88" s="121">
        <f t="shared" si="10"/>
        <v>253.29499669443487</v>
      </c>
      <c r="P88" s="121"/>
      <c r="Q88" s="121">
        <f t="shared" si="11"/>
        <v>2.9445707429545109E-3</v>
      </c>
      <c r="R88" s="121"/>
      <c r="S88" s="119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5"/>
      <c r="AG88" s="25"/>
      <c r="AH88" s="25"/>
    </row>
    <row r="89" spans="1:34" s="22" customFormat="1" ht="15.5" x14ac:dyDescent="0.35">
      <c r="A89" s="1"/>
      <c r="B89" s="1"/>
      <c r="C89" s="123" t="s">
        <v>979</v>
      </c>
      <c r="D89" s="117"/>
      <c r="E89" s="120">
        <f t="shared" si="5"/>
        <v>0</v>
      </c>
      <c r="F89" s="121"/>
      <c r="G89" s="121">
        <f t="shared" si="6"/>
        <v>0</v>
      </c>
      <c r="H89" s="121"/>
      <c r="I89" s="121">
        <f t="shared" si="7"/>
        <v>0</v>
      </c>
      <c r="J89" s="121"/>
      <c r="K89" s="121">
        <f t="shared" si="8"/>
        <v>0</v>
      </c>
      <c r="L89" s="121"/>
      <c r="M89" s="121">
        <f t="shared" si="9"/>
        <v>0</v>
      </c>
      <c r="N89" s="121"/>
      <c r="O89" s="121">
        <f t="shared" si="10"/>
        <v>0</v>
      </c>
      <c r="P89" s="121"/>
      <c r="Q89" s="121">
        <f t="shared" si="11"/>
        <v>0</v>
      </c>
      <c r="R89" s="121"/>
      <c r="S89" s="119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5"/>
      <c r="AG89" s="25"/>
      <c r="AH89" s="25"/>
    </row>
    <row r="90" spans="1:34" s="22" customFormat="1" ht="15.5" x14ac:dyDescent="0.35">
      <c r="A90" s="1"/>
      <c r="B90" s="1"/>
      <c r="C90" s="123" t="s">
        <v>515</v>
      </c>
      <c r="D90" s="117"/>
      <c r="E90" s="120">
        <f t="shared" si="5"/>
        <v>121.0011442934189</v>
      </c>
      <c r="F90" s="121"/>
      <c r="G90" s="121">
        <f t="shared" si="6"/>
        <v>120.52765185382714</v>
      </c>
      <c r="H90" s="121"/>
      <c r="I90" s="121">
        <f t="shared" si="7"/>
        <v>120.52908973976879</v>
      </c>
      <c r="J90" s="121"/>
      <c r="K90" s="121">
        <f t="shared" si="8"/>
        <v>1.4378859416552814E-3</v>
      </c>
      <c r="L90" s="121"/>
      <c r="M90" s="121">
        <f t="shared" si="9"/>
        <v>120.13916484399475</v>
      </c>
      <c r="N90" s="121"/>
      <c r="O90" s="121">
        <f t="shared" si="10"/>
        <v>120.14054111075504</v>
      </c>
      <c r="P90" s="121"/>
      <c r="Q90" s="121">
        <f t="shared" si="11"/>
        <v>1.3762667602890133E-3</v>
      </c>
      <c r="R90" s="121"/>
      <c r="S90" s="119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5"/>
      <c r="AG90" s="25"/>
      <c r="AH90" s="25"/>
    </row>
    <row r="91" spans="1:34" s="22" customFormat="1" ht="15.5" x14ac:dyDescent="0.35">
      <c r="A91" s="1"/>
      <c r="B91" s="1"/>
      <c r="C91" s="123" t="s">
        <v>516</v>
      </c>
      <c r="D91" s="117"/>
      <c r="E91" s="120">
        <f t="shared" si="5"/>
        <v>34.139970056673853</v>
      </c>
      <c r="F91" s="121"/>
      <c r="G91" s="121">
        <f t="shared" si="6"/>
        <v>34.139072328277202</v>
      </c>
      <c r="H91" s="121"/>
      <c r="I91" s="121">
        <f t="shared" si="7"/>
        <v>34.139490622369323</v>
      </c>
      <c r="J91" s="121"/>
      <c r="K91" s="121">
        <f t="shared" si="8"/>
        <v>4.1829409212112978E-4</v>
      </c>
      <c r="L91" s="121"/>
      <c r="M91" s="121">
        <f t="shared" si="9"/>
        <v>34.149620783951043</v>
      </c>
      <c r="N91" s="121"/>
      <c r="O91" s="121">
        <f t="shared" si="10"/>
        <v>34.150004858395775</v>
      </c>
      <c r="P91" s="121"/>
      <c r="Q91" s="121">
        <f t="shared" si="11"/>
        <v>3.8407444473165242E-4</v>
      </c>
      <c r="R91" s="121"/>
      <c r="S91" s="119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5"/>
      <c r="AG91" s="25"/>
      <c r="AH91" s="25"/>
    </row>
    <row r="92" spans="1:34" s="22" customFormat="1" ht="15.5" x14ac:dyDescent="0.35">
      <c r="A92" s="1"/>
      <c r="B92" s="1"/>
      <c r="C92" s="123" t="s">
        <v>980</v>
      </c>
      <c r="D92" s="117"/>
      <c r="E92" s="120">
        <f t="shared" si="5"/>
        <v>42.644394086728553</v>
      </c>
      <c r="F92" s="121"/>
      <c r="G92" s="121">
        <f t="shared" si="6"/>
        <v>56.875395418633957</v>
      </c>
      <c r="H92" s="121"/>
      <c r="I92" s="121">
        <f t="shared" si="7"/>
        <v>56.875395418633957</v>
      </c>
      <c r="J92" s="121"/>
      <c r="K92" s="121">
        <f t="shared" si="8"/>
        <v>0</v>
      </c>
      <c r="L92" s="121"/>
      <c r="M92" s="121">
        <f t="shared" si="9"/>
        <v>69.090460529015004</v>
      </c>
      <c r="N92" s="121"/>
      <c r="O92" s="121">
        <f t="shared" si="10"/>
        <v>69.090460529015004</v>
      </c>
      <c r="P92" s="121"/>
      <c r="Q92" s="121">
        <f t="shared" si="11"/>
        <v>0</v>
      </c>
      <c r="R92" s="121"/>
      <c r="S92" s="119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5"/>
      <c r="AG92" s="25"/>
      <c r="AH92" s="25"/>
    </row>
    <row r="93" spans="1:34" s="22" customFormat="1" ht="15.5" x14ac:dyDescent="0.35">
      <c r="A93" s="1"/>
      <c r="B93" s="1"/>
      <c r="C93" s="123" t="s">
        <v>981</v>
      </c>
      <c r="D93" s="117"/>
      <c r="E93" s="120">
        <f t="shared" si="5"/>
        <v>0</v>
      </c>
      <c r="F93" s="121"/>
      <c r="G93" s="121">
        <f t="shared" si="6"/>
        <v>0</v>
      </c>
      <c r="H93" s="121"/>
      <c r="I93" s="121">
        <f t="shared" si="7"/>
        <v>0</v>
      </c>
      <c r="J93" s="121"/>
      <c r="K93" s="121">
        <f t="shared" si="8"/>
        <v>0</v>
      </c>
      <c r="L93" s="121"/>
      <c r="M93" s="121">
        <f t="shared" si="9"/>
        <v>0</v>
      </c>
      <c r="N93" s="121"/>
      <c r="O93" s="121">
        <f t="shared" si="10"/>
        <v>0</v>
      </c>
      <c r="P93" s="121"/>
      <c r="Q93" s="121">
        <f t="shared" si="11"/>
        <v>0</v>
      </c>
      <c r="R93" s="121"/>
      <c r="S93" s="119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5"/>
      <c r="AG93" s="25"/>
      <c r="AH93" s="25"/>
    </row>
    <row r="94" spans="1:34" s="22" customFormat="1" ht="15.5" x14ac:dyDescent="0.35">
      <c r="A94" s="1"/>
      <c r="B94" s="1"/>
      <c r="C94" s="123" t="s">
        <v>982</v>
      </c>
      <c r="D94" s="117"/>
      <c r="E94" s="120">
        <f t="shared" si="5"/>
        <v>0</v>
      </c>
      <c r="F94" s="121"/>
      <c r="G94" s="121">
        <f t="shared" si="6"/>
        <v>0</v>
      </c>
      <c r="H94" s="121"/>
      <c r="I94" s="121">
        <f t="shared" si="7"/>
        <v>0</v>
      </c>
      <c r="J94" s="121"/>
      <c r="K94" s="121">
        <f t="shared" si="8"/>
        <v>0</v>
      </c>
      <c r="L94" s="121"/>
      <c r="M94" s="121">
        <f t="shared" si="9"/>
        <v>0</v>
      </c>
      <c r="N94" s="121"/>
      <c r="O94" s="121">
        <f t="shared" si="10"/>
        <v>0</v>
      </c>
      <c r="P94" s="121"/>
      <c r="Q94" s="121">
        <f t="shared" si="11"/>
        <v>0</v>
      </c>
      <c r="R94" s="121"/>
      <c r="S94" s="119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5"/>
      <c r="AG94" s="25"/>
      <c r="AH94" s="25"/>
    </row>
    <row r="95" spans="1:34" s="22" customFormat="1" ht="15.5" x14ac:dyDescent="0.35">
      <c r="A95" s="1"/>
      <c r="B95" s="1"/>
      <c r="C95" s="123" t="s">
        <v>983</v>
      </c>
      <c r="D95" s="117"/>
      <c r="E95" s="120">
        <f t="shared" si="5"/>
        <v>-0.40087752365694118</v>
      </c>
      <c r="F95" s="121"/>
      <c r="G95" s="121">
        <f t="shared" si="6"/>
        <v>-0.39144484008093994</v>
      </c>
      <c r="H95" s="121"/>
      <c r="I95" s="121">
        <f t="shared" si="7"/>
        <v>-0.3992355675466529</v>
      </c>
      <c r="J95" s="121"/>
      <c r="K95" s="121">
        <f t="shared" si="8"/>
        <v>-7.7907274657129655E-3</v>
      </c>
      <c r="L95" s="121"/>
      <c r="M95" s="121">
        <f t="shared" si="9"/>
        <v>-0.38338311073245929</v>
      </c>
      <c r="N95" s="121"/>
      <c r="O95" s="121">
        <f t="shared" si="10"/>
        <v>-0.39884850837370722</v>
      </c>
      <c r="P95" s="121"/>
      <c r="Q95" s="121">
        <f t="shared" si="11"/>
        <v>-1.5465397641247935E-2</v>
      </c>
      <c r="R95" s="121"/>
      <c r="S95" s="119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5"/>
      <c r="AG95" s="25"/>
      <c r="AH95" s="25"/>
    </row>
    <row r="96" spans="1:34" s="22" customFormat="1" ht="15.5" x14ac:dyDescent="0.35">
      <c r="A96" s="1"/>
      <c r="B96" s="1"/>
      <c r="C96" s="123" t="s">
        <v>984</v>
      </c>
      <c r="D96" s="117"/>
      <c r="E96" s="120">
        <f t="shared" si="5"/>
        <v>1109.9448040404213</v>
      </c>
      <c r="F96" s="121"/>
      <c r="G96" s="121">
        <f t="shared" si="6"/>
        <v>1149.9943530297564</v>
      </c>
      <c r="H96" s="121"/>
      <c r="I96" s="121">
        <f t="shared" si="7"/>
        <v>1150.0080260178925</v>
      </c>
      <c r="J96" s="121"/>
      <c r="K96" s="121">
        <f t="shared" si="8"/>
        <v>1.3672988136022468E-2</v>
      </c>
      <c r="L96" s="121"/>
      <c r="M96" s="121">
        <f t="shared" si="9"/>
        <v>1188.5913433707017</v>
      </c>
      <c r="N96" s="121"/>
      <c r="O96" s="121">
        <f t="shared" si="10"/>
        <v>1188.6051700507121</v>
      </c>
      <c r="P96" s="121"/>
      <c r="Q96" s="121">
        <f t="shared" si="11"/>
        <v>1.3826680010424752E-2</v>
      </c>
      <c r="R96" s="121"/>
      <c r="S96" s="119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5"/>
      <c r="AG96" s="25"/>
      <c r="AH96" s="25"/>
    </row>
    <row r="97" spans="1:34" s="91" customFormat="1" ht="16" thickBot="1" x14ac:dyDescent="0.4">
      <c r="A97" s="90"/>
      <c r="B97" s="90"/>
      <c r="C97" s="124" t="s">
        <v>985</v>
      </c>
      <c r="D97" s="144"/>
      <c r="E97" s="125">
        <f>SUM(E77:E96)-SUM(E78:E79)</f>
        <v>10262.309761888442</v>
      </c>
      <c r="F97" s="145"/>
      <c r="G97" s="126">
        <f>SUM(G77:G96)-SUM(G78:G79)</f>
        <v>10176.634431878192</v>
      </c>
      <c r="H97" s="145"/>
      <c r="I97" s="126">
        <f>SUM(I77:I96)-SUM(I78:I79)</f>
        <v>10333.552494572137</v>
      </c>
      <c r="J97" s="145"/>
      <c r="K97" s="127">
        <f t="shared" si="8"/>
        <v>156.9180626939451</v>
      </c>
      <c r="L97" s="143"/>
      <c r="M97" s="126">
        <f>SUM(M77:M96)-SUM(M78:M79)</f>
        <v>10226.360750010619</v>
      </c>
      <c r="N97" s="145"/>
      <c r="O97" s="126">
        <f>SUM(O77:O96)-SUM(O78:O79)</f>
        <v>10538.19326461665</v>
      </c>
      <c r="P97" s="145"/>
      <c r="Q97" s="126">
        <f>SUM(Q77:Q96)-SUM(Q78:Q79)</f>
        <v>311.83251460603105</v>
      </c>
      <c r="R97" s="126"/>
      <c r="S97" s="135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2"/>
      <c r="AG97" s="92"/>
      <c r="AH97" s="92"/>
    </row>
    <row r="98" spans="1:34" s="22" customFormat="1" ht="4.75" customHeight="1" thickTop="1" x14ac:dyDescent="0.35">
      <c r="A98" s="1"/>
      <c r="B98" s="1"/>
      <c r="C98" s="129" t="s">
        <v>986</v>
      </c>
      <c r="D98" s="110"/>
      <c r="E98" s="111"/>
      <c r="F98" s="130"/>
      <c r="G98" s="130"/>
      <c r="H98" s="130"/>
      <c r="I98" s="130"/>
      <c r="J98" s="130"/>
      <c r="K98" s="121"/>
      <c r="L98" s="121"/>
      <c r="M98" s="130"/>
      <c r="N98" s="130"/>
      <c r="O98" s="111"/>
      <c r="P98" s="111"/>
      <c r="Q98" s="130"/>
      <c r="R98" s="130"/>
      <c r="S98" s="119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5"/>
      <c r="AG98" s="25"/>
      <c r="AH98" s="25"/>
    </row>
    <row r="99" spans="1:34" s="22" customFormat="1" ht="15.5" x14ac:dyDescent="0.35">
      <c r="A99" s="1"/>
      <c r="B99" s="1"/>
      <c r="C99" s="109" t="s">
        <v>987</v>
      </c>
      <c r="D99" s="110"/>
      <c r="E99" s="111" t="s">
        <v>988</v>
      </c>
      <c r="F99" s="111"/>
      <c r="G99" s="111">
        <f>G97-$E$97</f>
        <v>-85.675330010250036</v>
      </c>
      <c r="H99" s="111"/>
      <c r="I99" s="111">
        <f>+I97-E97</f>
        <v>71.242732683695067</v>
      </c>
      <c r="J99" s="111"/>
      <c r="K99" s="121"/>
      <c r="L99" s="121"/>
      <c r="M99" s="111">
        <f>M97-$G$97</f>
        <v>49.726318132426968</v>
      </c>
      <c r="N99" s="111"/>
      <c r="O99" s="111">
        <f>+O97-I97</f>
        <v>204.64077004451246</v>
      </c>
      <c r="P99" s="111"/>
      <c r="Q99" s="111"/>
      <c r="R99" s="111"/>
      <c r="S99" s="119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  <c r="AG99" s="25"/>
      <c r="AH99" s="25"/>
    </row>
    <row r="100" spans="1:34" s="22" customFormat="1" ht="15.5" x14ac:dyDescent="0.35">
      <c r="A100" s="1"/>
      <c r="B100" s="1"/>
      <c r="C100" s="109" t="s">
        <v>989</v>
      </c>
      <c r="D100" s="110"/>
      <c r="E100" s="113" t="s">
        <v>988</v>
      </c>
      <c r="F100" s="113"/>
      <c r="G100" s="113">
        <f>G99/$E$97</f>
        <v>-8.3485425794128723E-3</v>
      </c>
      <c r="H100" s="113"/>
      <c r="I100" s="113">
        <f>I99/$E$97</f>
        <v>6.9421732862003545E-3</v>
      </c>
      <c r="J100" s="113"/>
      <c r="K100" s="113"/>
      <c r="L100" s="113"/>
      <c r="M100" s="113">
        <f>M99/$G$97</f>
        <v>4.8863225327874446E-3</v>
      </c>
      <c r="N100" s="113"/>
      <c r="O100" s="113">
        <f>O99/$I$97</f>
        <v>1.9803525472193932E-2</v>
      </c>
      <c r="P100" s="113"/>
      <c r="Q100" s="131"/>
      <c r="R100" s="131"/>
      <c r="S100" s="119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25"/>
      <c r="AG100" s="25"/>
      <c r="AH100" s="25"/>
    </row>
    <row r="101" spans="1:34" s="22" customFormat="1" ht="15.5" x14ac:dyDescent="0.35">
      <c r="A101" s="1"/>
      <c r="B101" s="1"/>
      <c r="C101" s="109" t="s">
        <v>990</v>
      </c>
      <c r="D101" s="110"/>
      <c r="E101" s="111" t="s">
        <v>988</v>
      </c>
      <c r="F101" s="111"/>
      <c r="G101" s="111" t="s">
        <v>988</v>
      </c>
      <c r="H101" s="111"/>
      <c r="I101" s="111">
        <f>+I97-G97</f>
        <v>156.9180626939451</v>
      </c>
      <c r="J101" s="111"/>
      <c r="K101" s="111"/>
      <c r="L101" s="111"/>
      <c r="M101" s="111" t="s">
        <v>988</v>
      </c>
      <c r="N101" s="111"/>
      <c r="O101" s="111">
        <f>+O97-M97</f>
        <v>311.8325146060306</v>
      </c>
      <c r="P101" s="111"/>
      <c r="Q101" s="111"/>
      <c r="R101" s="111"/>
      <c r="S101" s="119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25"/>
      <c r="AG101" s="25"/>
      <c r="AH101" s="25"/>
    </row>
    <row r="102" spans="1:34" s="22" customFormat="1" ht="15.5" x14ac:dyDescent="0.35">
      <c r="A102" s="1"/>
      <c r="B102" s="1"/>
      <c r="C102" s="109" t="s">
        <v>991</v>
      </c>
      <c r="D102" s="110"/>
      <c r="E102" s="113" t="s">
        <v>988</v>
      </c>
      <c r="F102" s="113"/>
      <c r="G102" s="113" t="s">
        <v>988</v>
      </c>
      <c r="H102" s="113"/>
      <c r="I102" s="113">
        <f>I101/$G$97</f>
        <v>1.5419445765134399E-2</v>
      </c>
      <c r="J102" s="113"/>
      <c r="K102" s="113"/>
      <c r="L102" s="113"/>
      <c r="M102" s="113" t="s">
        <v>988</v>
      </c>
      <c r="N102" s="113"/>
      <c r="O102" s="113">
        <f>O101/$M$97</f>
        <v>3.0493009412532877E-2</v>
      </c>
      <c r="P102" s="113"/>
      <c r="Q102" s="113"/>
      <c r="R102" s="113"/>
      <c r="S102" s="119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25"/>
      <c r="AG102" s="25"/>
      <c r="AH102" s="25"/>
    </row>
    <row r="103" spans="1:34" ht="15.5" x14ac:dyDescent="0.35">
      <c r="C103" s="17"/>
      <c r="D103" s="119"/>
      <c r="E103" s="186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19"/>
    </row>
    <row r="104" spans="1:34" ht="15.5" x14ac:dyDescent="0.35">
      <c r="C104" s="158"/>
      <c r="D104" s="158"/>
      <c r="E104" s="211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19"/>
    </row>
    <row r="105" spans="1:34" s="22" customFormat="1" ht="15.5" x14ac:dyDescent="0.35">
      <c r="A105" s="1"/>
      <c r="B105" s="1"/>
      <c r="C105" s="122" t="s">
        <v>992</v>
      </c>
      <c r="D105" s="95"/>
      <c r="E105" s="132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19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25"/>
      <c r="AG105" s="25"/>
      <c r="AH105" s="25"/>
    </row>
    <row r="106" spans="1:34" s="22" customFormat="1" ht="15.5" x14ac:dyDescent="0.35">
      <c r="A106" s="1"/>
      <c r="B106" s="1"/>
      <c r="C106" s="129" t="s">
        <v>993</v>
      </c>
      <c r="D106" s="110"/>
      <c r="E106" s="120">
        <f>+E42/E$10</f>
        <v>1892.9078529821538</v>
      </c>
      <c r="F106" s="121"/>
      <c r="G106" s="121">
        <f>+G42/G$10</f>
        <v>1885.1763709144784</v>
      </c>
      <c r="H106" s="121"/>
      <c r="I106" s="121">
        <f>+I42/I$10</f>
        <v>1913.6540694679152</v>
      </c>
      <c r="J106" s="121"/>
      <c r="K106" s="121">
        <f>+I106-G106</f>
        <v>28.477698553436767</v>
      </c>
      <c r="L106" s="121"/>
      <c r="M106" s="121">
        <f>+M42/M$10</f>
        <v>1978.992690051243</v>
      </c>
      <c r="N106" s="121"/>
      <c r="O106" s="121">
        <f>+O42/O$10</f>
        <v>2043.5476028851986</v>
      </c>
      <c r="P106" s="121"/>
      <c r="Q106" s="121">
        <f>+O106-M106</f>
        <v>64.554912833955541</v>
      </c>
      <c r="R106" s="121"/>
      <c r="S106" s="119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25"/>
      <c r="AG106" s="25"/>
      <c r="AH106" s="25"/>
    </row>
    <row r="107" spans="1:34" s="22" customFormat="1" ht="15.5" x14ac:dyDescent="0.35">
      <c r="A107" s="1"/>
      <c r="B107" s="1"/>
      <c r="C107" s="129" t="s">
        <v>2054</v>
      </c>
      <c r="D107" s="110"/>
      <c r="E107" s="120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19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25"/>
      <c r="AG107" s="25"/>
      <c r="AH107" s="25"/>
    </row>
    <row r="108" spans="1:34" s="91" customFormat="1" ht="16" thickBot="1" x14ac:dyDescent="0.4">
      <c r="A108" s="90"/>
      <c r="B108" s="90"/>
      <c r="C108" s="134" t="s">
        <v>994</v>
      </c>
      <c r="D108" s="95"/>
      <c r="E108" s="136">
        <f>E106+E107</f>
        <v>1892.9078529821538</v>
      </c>
      <c r="F108" s="143"/>
      <c r="G108" s="127">
        <f>G106+G107</f>
        <v>1885.1763709144784</v>
      </c>
      <c r="H108" s="143"/>
      <c r="I108" s="127">
        <f>I106+I107</f>
        <v>1913.6540694679152</v>
      </c>
      <c r="J108" s="143"/>
      <c r="K108" s="127">
        <f>+I108-G108</f>
        <v>28.477698553436767</v>
      </c>
      <c r="L108" s="143"/>
      <c r="M108" s="127">
        <f>M106+M107</f>
        <v>1978.992690051243</v>
      </c>
      <c r="N108" s="143"/>
      <c r="O108" s="127">
        <f>O106+O107</f>
        <v>2043.5476028851986</v>
      </c>
      <c r="P108" s="143"/>
      <c r="Q108" s="127">
        <f>+O108-M108</f>
        <v>64.554912833955541</v>
      </c>
      <c r="R108" s="127"/>
      <c r="S108" s="135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2"/>
      <c r="AG108" s="92"/>
      <c r="AH108" s="92"/>
    </row>
    <row r="109" spans="1:34" s="22" customFormat="1" ht="4.75" customHeight="1" thickTop="1" x14ac:dyDescent="0.35">
      <c r="A109" s="1"/>
      <c r="B109" s="1"/>
      <c r="C109" s="137" t="s">
        <v>986</v>
      </c>
      <c r="D109" s="119"/>
      <c r="E109" s="120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19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25"/>
      <c r="AG109" s="25"/>
      <c r="AH109" s="25"/>
    </row>
    <row r="110" spans="1:34" s="22" customFormat="1" ht="15.5" x14ac:dyDescent="0.35">
      <c r="A110" s="1"/>
      <c r="B110" s="1"/>
      <c r="C110" s="109" t="s">
        <v>995</v>
      </c>
      <c r="D110" s="110"/>
      <c r="E110" s="111" t="s">
        <v>988</v>
      </c>
      <c r="F110" s="111"/>
      <c r="G110" s="111">
        <f>G108-$E$108</f>
        <v>-7.7314820676754152</v>
      </c>
      <c r="H110" s="111"/>
      <c r="I110" s="111">
        <f>+I108-E108</f>
        <v>20.746216485761352</v>
      </c>
      <c r="J110" s="111"/>
      <c r="K110" s="111"/>
      <c r="L110" s="111"/>
      <c r="M110" s="111">
        <f>+M108-$G$108</f>
        <v>93.816319136764605</v>
      </c>
      <c r="N110" s="111"/>
      <c r="O110" s="111">
        <f>+O108-I108</f>
        <v>129.89353341728338</v>
      </c>
      <c r="P110" s="111"/>
      <c r="Q110" s="111"/>
      <c r="R110" s="111"/>
      <c r="S110" s="119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25"/>
      <c r="AG110" s="25"/>
      <c r="AH110" s="25"/>
    </row>
    <row r="111" spans="1:34" s="22" customFormat="1" ht="15.5" x14ac:dyDescent="0.35">
      <c r="A111" s="1"/>
      <c r="B111" s="1"/>
      <c r="C111" s="109" t="s">
        <v>989</v>
      </c>
      <c r="D111" s="110"/>
      <c r="E111" s="113" t="s">
        <v>988</v>
      </c>
      <c r="F111" s="113"/>
      <c r="G111" s="113">
        <f>G110/$E$108</f>
        <v>-4.0844471406756358E-3</v>
      </c>
      <c r="H111" s="113"/>
      <c r="I111" s="113">
        <f>I110/$E$108</f>
        <v>1.0959971692799008E-2</v>
      </c>
      <c r="J111" s="113"/>
      <c r="K111" s="113"/>
      <c r="L111" s="113"/>
      <c r="M111" s="113">
        <f>M110/$G$108</f>
        <v>4.9765274265163494E-2</v>
      </c>
      <c r="N111" s="113"/>
      <c r="O111" s="113">
        <f>O110/$I$108</f>
        <v>6.7877227911625537E-2</v>
      </c>
      <c r="P111" s="113"/>
      <c r="Q111" s="113"/>
      <c r="R111" s="113"/>
      <c r="S111" s="119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25"/>
      <c r="AG111" s="25"/>
      <c r="AH111" s="25"/>
    </row>
    <row r="112" spans="1:34" s="22" customFormat="1" ht="15.5" x14ac:dyDescent="0.35">
      <c r="A112" s="1"/>
      <c r="B112" s="1"/>
      <c r="C112" s="109" t="s">
        <v>996</v>
      </c>
      <c r="D112" s="110"/>
      <c r="E112" s="111" t="s">
        <v>988</v>
      </c>
      <c r="F112" s="111"/>
      <c r="G112" s="111" t="s">
        <v>988</v>
      </c>
      <c r="H112" s="111"/>
      <c r="I112" s="111">
        <f>+I108-G108</f>
        <v>28.477698553436767</v>
      </c>
      <c r="J112" s="111"/>
      <c r="K112" s="111"/>
      <c r="L112" s="111"/>
      <c r="M112" s="111" t="s">
        <v>988</v>
      </c>
      <c r="N112" s="111"/>
      <c r="O112" s="111">
        <f>+O108-M108</f>
        <v>64.554912833955541</v>
      </c>
      <c r="P112" s="111"/>
      <c r="Q112" s="111"/>
      <c r="R112" s="111"/>
      <c r="S112" s="119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25"/>
      <c r="AG112" s="25"/>
      <c r="AH112" s="25"/>
    </row>
    <row r="113" spans="1:34" ht="15.5" x14ac:dyDescent="0.35">
      <c r="C113" s="109" t="s">
        <v>997</v>
      </c>
      <c r="D113" s="110"/>
      <c r="E113" s="113" t="s">
        <v>988</v>
      </c>
      <c r="F113" s="113"/>
      <c r="G113" s="113" t="s">
        <v>988</v>
      </c>
      <c r="H113" s="113"/>
      <c r="I113" s="113">
        <f>I112/$G$108</f>
        <v>1.5106118977940799E-2</v>
      </c>
      <c r="J113" s="113"/>
      <c r="K113" s="113"/>
      <c r="L113" s="113"/>
      <c r="M113" s="113" t="s">
        <v>988</v>
      </c>
      <c r="N113" s="113"/>
      <c r="O113" s="113">
        <f>O112/$M$108</f>
        <v>3.2620086551347488E-2</v>
      </c>
      <c r="P113" s="113"/>
      <c r="Q113" s="113"/>
      <c r="R113" s="113"/>
      <c r="S113" s="119"/>
    </row>
    <row r="114" spans="1:34" ht="15.5" x14ac:dyDescent="0.35">
      <c r="C114" s="17"/>
      <c r="D114" s="119"/>
      <c r="E114" s="156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19"/>
    </row>
    <row r="115" spans="1:34" ht="15.5" x14ac:dyDescent="0.35">
      <c r="C115" s="158"/>
      <c r="D115" s="158"/>
      <c r="E115" s="159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19"/>
    </row>
    <row r="116" spans="1:34" ht="15.5" x14ac:dyDescent="0.35">
      <c r="C116" s="122" t="s">
        <v>998</v>
      </c>
      <c r="D116" s="95"/>
      <c r="E116" s="132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19"/>
    </row>
    <row r="117" spans="1:34" ht="15.5" x14ac:dyDescent="0.35">
      <c r="C117" s="129" t="s">
        <v>2016</v>
      </c>
      <c r="D117" s="110"/>
      <c r="E117" s="120">
        <f>+E52/E$10</f>
        <v>0</v>
      </c>
      <c r="F117" s="121"/>
      <c r="G117" s="121">
        <f>+G52/G$10</f>
        <v>0</v>
      </c>
      <c r="H117" s="121"/>
      <c r="I117" s="121">
        <f>+I52/I$10</f>
        <v>5.1753436547400566</v>
      </c>
      <c r="J117" s="121"/>
      <c r="K117" s="121">
        <f>+I117-G117</f>
        <v>5.1753436547400566</v>
      </c>
      <c r="L117" s="121"/>
      <c r="M117" s="121">
        <f>+M52/M$10</f>
        <v>0</v>
      </c>
      <c r="N117" s="121"/>
      <c r="O117" s="121">
        <f>+O52/O$10</f>
        <v>5.0687584719560297</v>
      </c>
      <c r="P117" s="121"/>
      <c r="Q117" s="121">
        <f>+O117-M117</f>
        <v>5.0687584719560297</v>
      </c>
      <c r="R117" s="121"/>
      <c r="S117" s="119"/>
    </row>
    <row r="118" spans="1:34" ht="15.5" x14ac:dyDescent="0.35">
      <c r="C118" s="129" t="s">
        <v>1000</v>
      </c>
      <c r="D118" s="110"/>
      <c r="E118" s="120">
        <f>+E53/E$10</f>
        <v>1.4991060374998393</v>
      </c>
      <c r="F118" s="121"/>
      <c r="G118" s="121">
        <f>+G53/G$10</f>
        <v>1.463831939891139</v>
      </c>
      <c r="H118" s="121"/>
      <c r="I118" s="121">
        <f>+I53/I$10</f>
        <v>1.8297899248639238</v>
      </c>
      <c r="J118" s="121"/>
      <c r="K118" s="121">
        <f>+I118-G118</f>
        <v>0.36595798497278476</v>
      </c>
      <c r="L118" s="121"/>
      <c r="M118" s="121">
        <f>+M53/M$10</f>
        <v>1.4336846095326046</v>
      </c>
      <c r="N118" s="121"/>
      <c r="O118" s="121">
        <f>+O53/O$10</f>
        <v>1.7921057619157559</v>
      </c>
      <c r="P118" s="121"/>
      <c r="Q118" s="121">
        <f>+O118-M118</f>
        <v>0.35842115238315131</v>
      </c>
      <c r="R118" s="121"/>
      <c r="S118" s="119"/>
    </row>
    <row r="119" spans="1:34" ht="15.5" x14ac:dyDescent="0.35">
      <c r="C119" s="129" t="s">
        <v>527</v>
      </c>
      <c r="D119" s="110"/>
      <c r="E119" s="120">
        <f>+E54/E$10</f>
        <v>66.764378097677792</v>
      </c>
      <c r="F119" s="121"/>
      <c r="G119" s="121">
        <f>+G54/G$10</f>
        <v>65.193406377939169</v>
      </c>
      <c r="H119" s="121"/>
      <c r="I119" s="121">
        <f>+I54/I$10</f>
        <v>66.497274505497955</v>
      </c>
      <c r="J119" s="121"/>
      <c r="K119" s="121">
        <f>+I119-G119</f>
        <v>1.3038681275587862</v>
      </c>
      <c r="L119" s="121"/>
      <c r="M119" s="121">
        <f>+M54/M$10</f>
        <v>63.850761019743153</v>
      </c>
      <c r="N119" s="121"/>
      <c r="O119" s="121">
        <f>+O54/O$10</f>
        <v>66.430331764940775</v>
      </c>
      <c r="P119" s="121"/>
      <c r="Q119" s="133">
        <f>+O119-M119</f>
        <v>2.5795707451976213</v>
      </c>
      <c r="R119" s="121"/>
      <c r="S119" s="119"/>
    </row>
    <row r="120" spans="1:34" s="92" customFormat="1" ht="16" thickBot="1" x14ac:dyDescent="0.4">
      <c r="A120" s="90"/>
      <c r="B120" s="90"/>
      <c r="C120" s="134" t="s">
        <v>1001</v>
      </c>
      <c r="D120" s="95"/>
      <c r="E120" s="136">
        <f>SUM(E117:E119)</f>
        <v>68.263484135177634</v>
      </c>
      <c r="F120" s="143"/>
      <c r="G120" s="127">
        <f>SUM(G117:G119)</f>
        <v>66.657238317830306</v>
      </c>
      <c r="H120" s="143"/>
      <c r="I120" s="127">
        <f>+I55/I$10</f>
        <v>73.502408085101933</v>
      </c>
      <c r="J120" s="127"/>
      <c r="K120" s="127">
        <f>SUM(K117:K119)</f>
        <v>6.8451697672716278</v>
      </c>
      <c r="L120" s="143"/>
      <c r="M120" s="127">
        <f>SUM(M117:M119)</f>
        <v>65.284445629275751</v>
      </c>
      <c r="N120" s="143"/>
      <c r="O120" s="127">
        <f>SUM(O117:O119)</f>
        <v>73.291195998812555</v>
      </c>
      <c r="P120" s="143"/>
      <c r="Q120" s="127">
        <f>SUM(Q117:Q119)</f>
        <v>8.0067503695368032</v>
      </c>
      <c r="R120" s="127"/>
      <c r="S120" s="135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</row>
    <row r="121" spans="1:34" ht="4.75" customHeight="1" thickTop="1" x14ac:dyDescent="0.35">
      <c r="C121" s="137"/>
      <c r="D121" s="119"/>
      <c r="E121" s="120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19"/>
    </row>
    <row r="122" spans="1:34" ht="15.5" x14ac:dyDescent="0.35">
      <c r="C122" s="109" t="s">
        <v>1002</v>
      </c>
      <c r="D122" s="110"/>
      <c r="E122" s="111" t="s">
        <v>988</v>
      </c>
      <c r="F122" s="138"/>
      <c r="G122" s="130">
        <f>G120-$E$120</f>
        <v>-1.6062458173473289</v>
      </c>
      <c r="H122" s="130"/>
      <c r="I122" s="130">
        <f>+I120-E120</f>
        <v>5.238923949924299</v>
      </c>
      <c r="J122" s="130"/>
      <c r="K122" s="130"/>
      <c r="L122" s="130"/>
      <c r="M122" s="130">
        <f>M120-$G$120</f>
        <v>-1.3727926885545543</v>
      </c>
      <c r="N122" s="130"/>
      <c r="O122" s="130">
        <f>+O120-I120</f>
        <v>-0.21121208628937893</v>
      </c>
      <c r="P122" s="130"/>
      <c r="Q122" s="130"/>
      <c r="R122" s="130"/>
      <c r="S122" s="119"/>
    </row>
    <row r="123" spans="1:34" ht="15.5" x14ac:dyDescent="0.35">
      <c r="C123" s="109" t="s">
        <v>989</v>
      </c>
      <c r="D123" s="110"/>
      <c r="E123" s="113" t="s">
        <v>988</v>
      </c>
      <c r="F123" s="139"/>
      <c r="G123" s="140">
        <f>G122/$E$120</f>
        <v>-2.3530088416913897E-2</v>
      </c>
      <c r="H123" s="140"/>
      <c r="I123" s="140">
        <f>I122/$E$120</f>
        <v>7.6745627860863447E-2</v>
      </c>
      <c r="J123" s="140"/>
      <c r="K123" s="140"/>
      <c r="L123" s="140"/>
      <c r="M123" s="140">
        <f>M122/$G$120</f>
        <v>-2.0594802953115186E-2</v>
      </c>
      <c r="N123" s="140"/>
      <c r="O123" s="140">
        <f>O122/$I$120</f>
        <v>-2.8735396811058918E-3</v>
      </c>
      <c r="P123" s="140"/>
      <c r="Q123" s="140"/>
      <c r="R123" s="140"/>
      <c r="S123" s="119"/>
    </row>
    <row r="124" spans="1:34" ht="15.5" x14ac:dyDescent="0.35">
      <c r="C124" s="109" t="s">
        <v>1003</v>
      </c>
      <c r="D124" s="110"/>
      <c r="E124" s="111" t="s">
        <v>988</v>
      </c>
      <c r="F124" s="138"/>
      <c r="G124" s="111" t="s">
        <v>988</v>
      </c>
      <c r="H124" s="138"/>
      <c r="I124" s="130">
        <f>+I120-G120</f>
        <v>6.8451697672716278</v>
      </c>
      <c r="J124" s="130"/>
      <c r="K124" s="130"/>
      <c r="L124" s="130"/>
      <c r="M124" s="111" t="s">
        <v>988</v>
      </c>
      <c r="N124" s="138"/>
      <c r="O124" s="130">
        <f>+O120-M120</f>
        <v>8.0067503695368032</v>
      </c>
      <c r="P124" s="130"/>
      <c r="Q124" s="130"/>
      <c r="R124" s="130"/>
      <c r="S124" s="119"/>
    </row>
    <row r="125" spans="1:34" ht="15.5" x14ac:dyDescent="0.35">
      <c r="C125" s="109" t="s">
        <v>991</v>
      </c>
      <c r="D125" s="110"/>
      <c r="E125" s="113" t="s">
        <v>988</v>
      </c>
      <c r="F125" s="139"/>
      <c r="G125" s="113" t="s">
        <v>988</v>
      </c>
      <c r="H125" s="139"/>
      <c r="I125" s="140">
        <f>I124/G120</f>
        <v>0.10269206975892065</v>
      </c>
      <c r="J125" s="140"/>
      <c r="K125" s="140"/>
      <c r="L125" s="140"/>
      <c r="M125" s="113" t="s">
        <v>988</v>
      </c>
      <c r="N125" s="139"/>
      <c r="O125" s="140">
        <f>O124/M120</f>
        <v>0.1226440738273851</v>
      </c>
      <c r="P125" s="140"/>
      <c r="Q125" s="140"/>
      <c r="R125" s="140"/>
      <c r="S125" s="119"/>
    </row>
    <row r="126" spans="1:34" ht="15.5" x14ac:dyDescent="0.35">
      <c r="C126" s="119" t="s">
        <v>986</v>
      </c>
      <c r="D126" s="119"/>
      <c r="E126" s="132"/>
      <c r="F126" s="133"/>
      <c r="G126" s="132"/>
      <c r="H126" s="133"/>
      <c r="I126" s="133"/>
      <c r="J126" s="133"/>
      <c r="K126" s="133"/>
      <c r="L126" s="133"/>
      <c r="M126" s="132"/>
      <c r="N126" s="133"/>
      <c r="O126" s="133"/>
      <c r="P126" s="133"/>
      <c r="Q126" s="133"/>
      <c r="R126" s="133"/>
      <c r="S126" s="119"/>
      <c r="T126" s="83"/>
    </row>
    <row r="127" spans="1:34" ht="16" thickBot="1" x14ac:dyDescent="0.4">
      <c r="C127" s="219"/>
      <c r="D127" s="219"/>
      <c r="E127" s="220"/>
      <c r="F127" s="221"/>
      <c r="G127" s="220"/>
      <c r="H127" s="221"/>
      <c r="I127" s="221"/>
      <c r="J127" s="221"/>
      <c r="K127" s="221"/>
      <c r="L127" s="221"/>
      <c r="M127" s="220"/>
      <c r="N127" s="221"/>
      <c r="O127" s="221"/>
      <c r="P127" s="221"/>
      <c r="Q127" s="221"/>
      <c r="R127" s="221"/>
      <c r="S127" s="219"/>
    </row>
    <row r="128" spans="1:34" s="100" customFormat="1" ht="18.5" thickBot="1" x14ac:dyDescent="0.45">
      <c r="A128" s="99"/>
      <c r="B128" s="99"/>
      <c r="C128" s="197" t="s">
        <v>1004</v>
      </c>
      <c r="D128" s="197"/>
      <c r="E128" s="198">
        <f>(E97+E108+E120)</f>
        <v>12223.481099005774</v>
      </c>
      <c r="F128" s="198"/>
      <c r="G128" s="198">
        <f>(G97+G108+G120)</f>
        <v>12128.4680411105</v>
      </c>
      <c r="H128" s="198"/>
      <c r="I128" s="198">
        <f>(I97+I108+I120)</f>
        <v>12320.708972125154</v>
      </c>
      <c r="J128" s="198"/>
      <c r="K128" s="198">
        <f>I128-G128</f>
        <v>192.24093101465405</v>
      </c>
      <c r="L128" s="198"/>
      <c r="M128" s="198">
        <f>(M97+M108+M120)</f>
        <v>12270.637885691138</v>
      </c>
      <c r="N128" s="198"/>
      <c r="O128" s="198">
        <f>(O97+O108+O120)</f>
        <v>12655.032063500661</v>
      </c>
      <c r="P128" s="198"/>
      <c r="Q128" s="198">
        <f>+O128-M128</f>
        <v>384.39417780952317</v>
      </c>
      <c r="R128" s="212"/>
      <c r="S128" s="95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01"/>
      <c r="AG128" s="101"/>
      <c r="AH128" s="101"/>
    </row>
    <row r="129" spans="1:34" s="22" customFormat="1" ht="15.5" x14ac:dyDescent="0.35">
      <c r="A129" s="1"/>
      <c r="B129" s="1"/>
      <c r="C129" s="94" t="s">
        <v>986</v>
      </c>
      <c r="D129" s="95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119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25"/>
      <c r="AG129" s="25"/>
      <c r="AH129" s="25"/>
    </row>
    <row r="130" spans="1:34" s="22" customFormat="1" ht="15.5" x14ac:dyDescent="0.35">
      <c r="A130" s="1"/>
      <c r="B130" s="1"/>
      <c r="C130" s="109" t="s">
        <v>1005</v>
      </c>
      <c r="D130" s="110"/>
      <c r="E130" s="111" t="s">
        <v>988</v>
      </c>
      <c r="F130" s="111"/>
      <c r="G130" s="111">
        <f>G128-$E$128</f>
        <v>-95.01305789527396</v>
      </c>
      <c r="H130" s="111"/>
      <c r="I130" s="111">
        <f>+I128-E128</f>
        <v>97.227873119380092</v>
      </c>
      <c r="J130" s="111"/>
      <c r="K130" s="111"/>
      <c r="L130" s="111"/>
      <c r="M130" s="111">
        <f>M128-$G$128</f>
        <v>142.1698445806378</v>
      </c>
      <c r="N130" s="111"/>
      <c r="O130" s="111">
        <f>+O128-I128</f>
        <v>334.32309137550692</v>
      </c>
      <c r="P130" s="111"/>
      <c r="Q130" s="111"/>
      <c r="R130" s="152"/>
      <c r="S130" s="119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25"/>
      <c r="AG130" s="25"/>
      <c r="AH130" s="25"/>
    </row>
    <row r="131" spans="1:34" s="22" customFormat="1" ht="15.5" x14ac:dyDescent="0.35">
      <c r="A131" s="1"/>
      <c r="B131" s="1"/>
      <c r="C131" s="109" t="s">
        <v>989</v>
      </c>
      <c r="D131" s="110"/>
      <c r="E131" s="113" t="s">
        <v>988</v>
      </c>
      <c r="F131" s="113"/>
      <c r="G131" s="113">
        <f>G130/$E$128</f>
        <v>-7.7729950351869952E-3</v>
      </c>
      <c r="H131" s="113"/>
      <c r="I131" s="113">
        <f>I130/$E$128</f>
        <v>7.9541885271363771E-3</v>
      </c>
      <c r="J131" s="113"/>
      <c r="K131" s="113"/>
      <c r="L131" s="113"/>
      <c r="M131" s="113">
        <f>M130/$G$128</f>
        <v>1.1721995234578737E-2</v>
      </c>
      <c r="N131" s="113"/>
      <c r="O131" s="113">
        <f>O130/$I$128</f>
        <v>2.7135053034033376E-2</v>
      </c>
      <c r="P131" s="113"/>
      <c r="Q131" s="113"/>
      <c r="R131" s="213"/>
      <c r="S131" s="119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25"/>
      <c r="AG131" s="25"/>
      <c r="AH131" s="25"/>
    </row>
    <row r="132" spans="1:34" s="22" customFormat="1" ht="15.5" x14ac:dyDescent="0.35">
      <c r="A132" s="1"/>
      <c r="B132" s="1"/>
      <c r="C132" s="109" t="s">
        <v>1006</v>
      </c>
      <c r="D132" s="110"/>
      <c r="E132" s="111" t="s">
        <v>988</v>
      </c>
      <c r="F132" s="111"/>
      <c r="G132" s="111" t="s">
        <v>988</v>
      </c>
      <c r="H132" s="111"/>
      <c r="I132" s="111">
        <f>+I128-G128</f>
        <v>192.24093101465405</v>
      </c>
      <c r="J132" s="111"/>
      <c r="K132" s="111"/>
      <c r="L132" s="111"/>
      <c r="M132" s="111" t="s">
        <v>988</v>
      </c>
      <c r="N132" s="111"/>
      <c r="O132" s="111">
        <f>+O128-M128</f>
        <v>384.39417780952317</v>
      </c>
      <c r="P132" s="111"/>
      <c r="Q132" s="111"/>
      <c r="R132" s="152"/>
      <c r="S132" s="119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25"/>
      <c r="AG132" s="25"/>
      <c r="AH132" s="25"/>
    </row>
    <row r="133" spans="1:34" s="83" customFormat="1" ht="15.5" x14ac:dyDescent="0.35">
      <c r="A133" s="1"/>
      <c r="B133" s="1"/>
      <c r="C133" s="141" t="s">
        <v>991</v>
      </c>
      <c r="D133" s="110"/>
      <c r="E133" s="142" t="s">
        <v>988</v>
      </c>
      <c r="F133" s="142"/>
      <c r="G133" s="142" t="s">
        <v>988</v>
      </c>
      <c r="H133" s="142"/>
      <c r="I133" s="142">
        <f>I132/$G$128</f>
        <v>1.5850388553858299E-2</v>
      </c>
      <c r="J133" s="142"/>
      <c r="K133" s="142"/>
      <c r="L133" s="142"/>
      <c r="M133" s="142" t="s">
        <v>988</v>
      </c>
      <c r="N133" s="142"/>
      <c r="O133" s="142">
        <f>O132/$M$128</f>
        <v>3.1326340275901018E-2</v>
      </c>
      <c r="P133" s="142"/>
      <c r="Q133" s="142"/>
      <c r="R133" s="152"/>
      <c r="S133" s="119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25"/>
      <c r="AG133" s="25"/>
      <c r="AH133" s="25"/>
    </row>
    <row r="134" spans="1:34" s="83" customFormat="1" ht="15.5" x14ac:dyDescent="0.35">
      <c r="A134" s="1"/>
      <c r="B134" s="1"/>
      <c r="C134" s="214"/>
      <c r="D134" s="215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147"/>
      <c r="S134" s="200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25"/>
      <c r="AG134" s="25"/>
      <c r="AH134" s="25"/>
    </row>
    <row r="135" spans="1:34" s="83" customFormat="1" ht="15.5" x14ac:dyDescent="0.35">
      <c r="A135" s="1"/>
      <c r="B135" s="1"/>
      <c r="C135" s="141"/>
      <c r="D135" s="110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206"/>
      <c r="S135" s="119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25"/>
      <c r="AG135" s="25"/>
      <c r="AH135" s="25"/>
    </row>
    <row r="136" spans="1:34" s="83" customFormat="1" ht="15.5" x14ac:dyDescent="0.35">
      <c r="A136" s="1"/>
      <c r="B136" s="1"/>
      <c r="C136" s="141"/>
      <c r="D136" s="110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206"/>
      <c r="S136" s="119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25"/>
      <c r="AG136" s="25"/>
      <c r="AH136" s="25"/>
    </row>
    <row r="137" spans="1:34" s="83" customFormat="1" ht="15.5" x14ac:dyDescent="0.35"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217"/>
      <c r="S137" s="119"/>
      <c r="AF137" s="108"/>
      <c r="AG137" s="108"/>
      <c r="AH137" s="108"/>
    </row>
    <row r="138" spans="1:34" s="83" customFormat="1" ht="13" x14ac:dyDescent="0.25">
      <c r="A138" s="1"/>
      <c r="B138" s="1"/>
      <c r="C138" s="107"/>
      <c r="D138" s="87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105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25"/>
      <c r="AG138" s="25"/>
      <c r="AH138" s="25"/>
    </row>
  </sheetData>
  <mergeCells count="6">
    <mergeCell ref="G72:L72"/>
    <mergeCell ref="M72:R72"/>
    <mergeCell ref="G7:L7"/>
    <mergeCell ref="M7:R7"/>
    <mergeCell ref="G5:R5"/>
    <mergeCell ref="G70:R70"/>
  </mergeCells>
  <pageMargins left="0.25" right="0.25" top="0.6" bottom="0.47" header="0.17" footer="0.25"/>
  <pageSetup scale="62" fitToHeight="0" orientation="portrait" r:id="rId1"/>
  <headerFooter>
    <oddHeader>&amp;C&amp;"Arial,Bold"&amp;18 2021 Session: House Ways and Means Committee:
DRAFT HF 1065 K12 Omnibus Education Bill</oddHeader>
    <oddFooter>&amp;L&amp;"Arial,Regular"&amp;10House Research/House Fiscal&amp;C&amp;"Arial,Regular"&amp;10&amp;P&amp;R&amp;"Arial,Regular"&amp;10April 14, 2021</oddFooter>
  </headerFooter>
  <rowBreaks count="1" manualBreakCount="1">
    <brk id="69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6"/>
  <sheetViews>
    <sheetView topLeftCell="A79" zoomScaleNormal="100" workbookViewId="0">
      <selection activeCell="A86" sqref="A86"/>
    </sheetView>
  </sheetViews>
  <sheetFormatPr defaultRowHeight="12.5" x14ac:dyDescent="0.25"/>
  <cols>
    <col min="1" max="2" width="8.88671875" style="25"/>
    <col min="3" max="3" width="6.77734375" style="1" bestFit="1" customWidth="1"/>
    <col min="4" max="4" width="4" style="1" bestFit="1" customWidth="1"/>
    <col min="5" max="5" width="49.88671875" style="1" bestFit="1" customWidth="1"/>
    <col min="6" max="6" width="7.6640625" style="1" bestFit="1" customWidth="1"/>
    <col min="7" max="7" width="24.33203125" style="370" bestFit="1" customWidth="1"/>
    <col min="8" max="8" width="22.21875" style="370" bestFit="1" customWidth="1"/>
    <col min="9" max="9" width="20.6640625" style="370" bestFit="1" customWidth="1"/>
    <col min="10" max="10" width="11.33203125" style="370" bestFit="1" customWidth="1"/>
    <col min="11" max="11" width="20.6640625" style="370" bestFit="1" customWidth="1"/>
    <col min="12" max="12" width="22.21875" style="370" bestFit="1" customWidth="1"/>
    <col min="13" max="13" width="19.33203125" style="370" bestFit="1" customWidth="1"/>
    <col min="14" max="14" width="24.33203125" style="370" bestFit="1" customWidth="1"/>
    <col min="15" max="16384" width="8.88671875" style="25"/>
  </cols>
  <sheetData>
    <row r="1" spans="1:14" x14ac:dyDescent="0.25">
      <c r="G1" s="370" t="s">
        <v>1073</v>
      </c>
      <c r="N1" s="471">
        <f>COLUMN()</f>
        <v>14</v>
      </c>
    </row>
    <row r="2" spans="1:14" x14ac:dyDescent="0.25">
      <c r="I2" s="371">
        <v>6.4299999999999996E-2</v>
      </c>
    </row>
    <row r="3" spans="1:14" x14ac:dyDescent="0.25">
      <c r="G3" s="370" t="s">
        <v>2885</v>
      </c>
      <c r="I3" s="372"/>
    </row>
    <row r="4" spans="1:14" x14ac:dyDescent="0.25">
      <c r="G4" s="370" t="s">
        <v>596</v>
      </c>
      <c r="H4" s="370" t="s">
        <v>597</v>
      </c>
      <c r="I4" s="372" t="s">
        <v>1156</v>
      </c>
      <c r="J4" s="370" t="s">
        <v>1157</v>
      </c>
      <c r="K4" s="370" t="s">
        <v>1158</v>
      </c>
      <c r="L4" s="370" t="s">
        <v>598</v>
      </c>
      <c r="M4" s="370" t="s">
        <v>610</v>
      </c>
      <c r="N4" s="370" t="s">
        <v>599</v>
      </c>
    </row>
    <row r="5" spans="1:14" x14ac:dyDescent="0.25">
      <c r="G5" s="370" t="s">
        <v>600</v>
      </c>
      <c r="H5" s="370" t="s">
        <v>600</v>
      </c>
      <c r="I5" s="372" t="s">
        <v>1159</v>
      </c>
      <c r="J5" s="370" t="s">
        <v>1160</v>
      </c>
      <c r="K5" s="370" t="s">
        <v>1161</v>
      </c>
      <c r="L5" s="370" t="s">
        <v>601</v>
      </c>
      <c r="M5" s="370" t="s">
        <v>1162</v>
      </c>
      <c r="N5" s="370" t="s">
        <v>602</v>
      </c>
    </row>
    <row r="6" spans="1:14" x14ac:dyDescent="0.25">
      <c r="F6" s="1" t="s">
        <v>603</v>
      </c>
    </row>
    <row r="8" spans="1:14" x14ac:dyDescent="0.25">
      <c r="A8" s="25">
        <v>0.99990000000000001</v>
      </c>
      <c r="E8" s="1" t="s">
        <v>599</v>
      </c>
      <c r="G8" s="370">
        <v>1261251531.1316564</v>
      </c>
      <c r="H8" s="370">
        <v>377861949.14428729</v>
      </c>
      <c r="I8" s="370">
        <v>53264106.483437009</v>
      </c>
      <c r="J8" s="370">
        <v>0</v>
      </c>
      <c r="K8" s="370">
        <v>43252782.749519303</v>
      </c>
      <c r="L8" s="370">
        <v>-5.9665762819349766E-7</v>
      </c>
      <c r="M8" s="370">
        <v>7684226.9630659493</v>
      </c>
      <c r="N8" s="370">
        <v>1743314596.4719663</v>
      </c>
    </row>
    <row r="10" spans="1:14" x14ac:dyDescent="0.25">
      <c r="E10" s="1" t="s">
        <v>604</v>
      </c>
      <c r="F10" s="1">
        <v>1</v>
      </c>
      <c r="G10" s="370">
        <v>136464197.48755002</v>
      </c>
      <c r="H10" s="370">
        <v>25227968.210578009</v>
      </c>
      <c r="I10" s="370">
        <v>6320599.852043</v>
      </c>
      <c r="J10" s="370">
        <v>0</v>
      </c>
      <c r="K10" s="370">
        <v>7215816.9212267771</v>
      </c>
      <c r="L10" s="370">
        <v>-42069773.443479046</v>
      </c>
      <c r="M10" s="370">
        <v>0</v>
      </c>
      <c r="N10" s="370">
        <v>133158809.02791874</v>
      </c>
    </row>
    <row r="11" spans="1:14" x14ac:dyDescent="0.25">
      <c r="E11" s="1" t="s">
        <v>605</v>
      </c>
      <c r="F11" s="1">
        <v>2</v>
      </c>
      <c r="G11" s="370">
        <v>135376577.74081227</v>
      </c>
      <c r="H11" s="370">
        <v>30962473.352295551</v>
      </c>
      <c r="I11" s="370">
        <v>7003753.8144489974</v>
      </c>
      <c r="J11" s="370">
        <v>0</v>
      </c>
      <c r="K11" s="370">
        <v>760756.00892978162</v>
      </c>
      <c r="L11" s="370">
        <v>-29214153.400864258</v>
      </c>
      <c r="M11" s="370">
        <v>0</v>
      </c>
      <c r="N11" s="370">
        <v>144889407.51562235</v>
      </c>
    </row>
    <row r="12" spans="1:14" x14ac:dyDescent="0.25">
      <c r="E12" s="1" t="s">
        <v>606</v>
      </c>
      <c r="F12" s="1">
        <v>3</v>
      </c>
      <c r="G12" s="370">
        <v>389705771.91474998</v>
      </c>
      <c r="H12" s="370">
        <v>93843347.072531685</v>
      </c>
      <c r="I12" s="370">
        <v>18254255.422531996</v>
      </c>
      <c r="J12" s="370">
        <v>0</v>
      </c>
      <c r="K12" s="370">
        <v>9756058.4200705793</v>
      </c>
      <c r="L12" s="370">
        <v>-63216769.463454746</v>
      </c>
      <c r="M12" s="370">
        <v>0</v>
      </c>
      <c r="N12" s="370">
        <v>448342663.36642957</v>
      </c>
    </row>
    <row r="13" spans="1:14" x14ac:dyDescent="0.25">
      <c r="E13" s="1" t="s">
        <v>607</v>
      </c>
      <c r="F13" s="1">
        <v>4</v>
      </c>
      <c r="G13" s="370">
        <v>269995044.55428535</v>
      </c>
      <c r="H13" s="370">
        <v>66783570.169660971</v>
      </c>
      <c r="I13" s="370">
        <v>12230312.526682002</v>
      </c>
      <c r="J13" s="370">
        <v>0</v>
      </c>
      <c r="K13" s="370">
        <v>3047244.0457206694</v>
      </c>
      <c r="L13" s="370">
        <v>-37213852.713025339</v>
      </c>
      <c r="M13" s="370">
        <v>0</v>
      </c>
      <c r="N13" s="370">
        <v>314842318.58332354</v>
      </c>
    </row>
    <row r="14" spans="1:14" x14ac:dyDescent="0.25">
      <c r="E14" s="1" t="s">
        <v>608</v>
      </c>
      <c r="F14" s="1">
        <v>5</v>
      </c>
      <c r="G14" s="370">
        <v>108356943.73761369</v>
      </c>
      <c r="H14" s="370">
        <v>23408077.012718935</v>
      </c>
      <c r="I14" s="370">
        <v>5067262.059413</v>
      </c>
      <c r="J14" s="370">
        <v>0</v>
      </c>
      <c r="K14" s="370">
        <v>9945162.8648755178</v>
      </c>
      <c r="L14" s="370">
        <v>-24343157.989689346</v>
      </c>
      <c r="M14" s="370">
        <v>0</v>
      </c>
      <c r="N14" s="370">
        <v>122434287.68493184</v>
      </c>
    </row>
    <row r="15" spans="1:14" x14ac:dyDescent="0.25">
      <c r="E15" s="1" t="s">
        <v>609</v>
      </c>
      <c r="F15" s="1">
        <v>6</v>
      </c>
      <c r="G15" s="370">
        <v>94846342.863619611</v>
      </c>
      <c r="H15" s="370">
        <v>21119625.212838262</v>
      </c>
      <c r="I15" s="370">
        <v>4387922.8083179984</v>
      </c>
      <c r="J15" s="370">
        <v>0</v>
      </c>
      <c r="K15" s="370">
        <v>11805609.641232418</v>
      </c>
      <c r="L15" s="370">
        <v>-22534042.970964294</v>
      </c>
      <c r="M15" s="370">
        <v>0</v>
      </c>
      <c r="N15" s="370">
        <v>109625457.55504397</v>
      </c>
    </row>
    <row r="16" spans="1:14" x14ac:dyDescent="0.25">
      <c r="E16" s="1" t="s">
        <v>610</v>
      </c>
      <c r="F16" s="1">
        <v>7</v>
      </c>
      <c r="G16" s="370">
        <v>78950289.521774575</v>
      </c>
      <c r="H16" s="370">
        <v>42013329.499005035</v>
      </c>
      <c r="I16" s="370">
        <v>0</v>
      </c>
      <c r="J16" s="370">
        <v>0</v>
      </c>
      <c r="K16" s="370">
        <v>615914.22601153294</v>
      </c>
      <c r="L16" s="370">
        <v>81561125.754609928</v>
      </c>
      <c r="M16" s="370">
        <v>7684226.9630659493</v>
      </c>
      <c r="N16" s="370">
        <v>210824885.96446711</v>
      </c>
    </row>
    <row r="17" spans="1:14" x14ac:dyDescent="0.25">
      <c r="E17" s="1" t="s">
        <v>611</v>
      </c>
      <c r="F17" s="1">
        <v>8</v>
      </c>
      <c r="G17" s="370">
        <v>47556363.311251305</v>
      </c>
      <c r="H17" s="370">
        <v>74503558.61465925</v>
      </c>
      <c r="I17" s="370">
        <v>0</v>
      </c>
      <c r="J17" s="370">
        <v>0</v>
      </c>
      <c r="K17" s="370">
        <v>106220.62145201853</v>
      </c>
      <c r="L17" s="370">
        <v>137030624.22686648</v>
      </c>
      <c r="M17" s="370">
        <v>0</v>
      </c>
      <c r="N17" s="370">
        <v>259196766.77422908</v>
      </c>
    </row>
    <row r="18" spans="1:14" x14ac:dyDescent="0.25">
      <c r="E18" s="1" t="s">
        <v>1141</v>
      </c>
      <c r="F18" s="1">
        <v>9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0</v>
      </c>
      <c r="M18" s="370">
        <v>0</v>
      </c>
      <c r="N18" s="370">
        <v>0</v>
      </c>
    </row>
    <row r="20" spans="1:14" x14ac:dyDescent="0.25">
      <c r="A20" s="14">
        <v>1</v>
      </c>
      <c r="B20" s="1">
        <f>+C20-A20</f>
        <v>0</v>
      </c>
      <c r="C20" s="1">
        <v>1</v>
      </c>
      <c r="D20" s="1">
        <v>1</v>
      </c>
      <c r="E20" s="1" t="s">
        <v>612</v>
      </c>
      <c r="F20" s="1">
        <v>5</v>
      </c>
      <c r="G20" s="370">
        <v>1320937.885</v>
      </c>
      <c r="H20" s="370">
        <v>220258.33486828825</v>
      </c>
      <c r="I20" s="370">
        <v>60185.966402000005</v>
      </c>
      <c r="J20" s="370">
        <v>0</v>
      </c>
      <c r="K20" s="370">
        <v>0</v>
      </c>
      <c r="L20" s="370">
        <v>-143038.48064034781</v>
      </c>
      <c r="M20" s="370">
        <v>0</v>
      </c>
      <c r="N20" s="370">
        <v>1458343.7056299406</v>
      </c>
    </row>
    <row r="21" spans="1:14" x14ac:dyDescent="0.25">
      <c r="A21" s="246">
        <v>1.3</v>
      </c>
      <c r="B21" s="1">
        <f t="shared" ref="B21:B84" si="0">+C21-A21</f>
        <v>0</v>
      </c>
      <c r="C21" s="1">
        <v>1.3</v>
      </c>
      <c r="D21" s="1">
        <v>3</v>
      </c>
      <c r="E21" s="1" t="s">
        <v>613</v>
      </c>
      <c r="F21" s="1">
        <v>1</v>
      </c>
      <c r="G21" s="370">
        <v>74750814.222200006</v>
      </c>
      <c r="H21" s="370">
        <v>14214708.130092567</v>
      </c>
      <c r="I21" s="370">
        <v>3521968.1537039988</v>
      </c>
      <c r="J21" s="370">
        <v>0</v>
      </c>
      <c r="K21" s="370">
        <v>289195.36876030266</v>
      </c>
      <c r="L21" s="370">
        <v>-24185122.791491728</v>
      </c>
      <c r="M21" s="370">
        <v>0</v>
      </c>
      <c r="N21" s="370">
        <v>68591563.083265141</v>
      </c>
    </row>
    <row r="22" spans="1:14" x14ac:dyDescent="0.25">
      <c r="A22" s="14">
        <v>2</v>
      </c>
      <c r="B22" s="1">
        <f t="shared" si="0"/>
        <v>0</v>
      </c>
      <c r="C22" s="1">
        <v>2</v>
      </c>
      <c r="D22" s="1">
        <v>1</v>
      </c>
      <c r="E22" s="1" t="s">
        <v>614</v>
      </c>
      <c r="F22" s="1">
        <v>6</v>
      </c>
      <c r="G22" s="370">
        <v>278802.57499999995</v>
      </c>
      <c r="H22" s="370">
        <v>93751.643221925289</v>
      </c>
      <c r="I22" s="370">
        <v>10314.134091999998</v>
      </c>
      <c r="J22" s="370">
        <v>0</v>
      </c>
      <c r="K22" s="370">
        <v>17263.363527975394</v>
      </c>
      <c r="L22" s="370">
        <v>-10776.249163118991</v>
      </c>
      <c r="M22" s="370">
        <v>0</v>
      </c>
      <c r="N22" s="370">
        <v>389355.46667878167</v>
      </c>
    </row>
    <row r="23" spans="1:14" x14ac:dyDescent="0.25">
      <c r="A23" s="14">
        <v>4</v>
      </c>
      <c r="B23" s="1">
        <f t="shared" si="0"/>
        <v>0</v>
      </c>
      <c r="C23" s="1">
        <v>4</v>
      </c>
      <c r="D23" s="1">
        <v>1</v>
      </c>
      <c r="E23" s="1" t="s">
        <v>615</v>
      </c>
      <c r="F23" s="1">
        <v>6</v>
      </c>
      <c r="G23" s="370">
        <v>651756.7058</v>
      </c>
      <c r="H23" s="370">
        <v>184223.45406990376</v>
      </c>
      <c r="I23" s="370">
        <v>44381.275243000004</v>
      </c>
      <c r="J23" s="370">
        <v>0</v>
      </c>
      <c r="K23" s="370">
        <v>0</v>
      </c>
      <c r="L23" s="370">
        <v>-170644.59968548358</v>
      </c>
      <c r="M23" s="370">
        <v>0</v>
      </c>
      <c r="N23" s="370">
        <v>709716.8354274201</v>
      </c>
    </row>
    <row r="24" spans="1:14" x14ac:dyDescent="0.25">
      <c r="A24" s="14">
        <v>6</v>
      </c>
      <c r="B24" s="1">
        <f t="shared" si="0"/>
        <v>0</v>
      </c>
      <c r="C24" s="1">
        <v>6</v>
      </c>
      <c r="D24" s="1">
        <v>3</v>
      </c>
      <c r="E24" s="1" t="s">
        <v>616</v>
      </c>
      <c r="F24" s="1">
        <v>2</v>
      </c>
      <c r="G24" s="370">
        <v>4547534.1846000003</v>
      </c>
      <c r="H24" s="370">
        <v>1172212.1901524256</v>
      </c>
      <c r="I24" s="370">
        <v>280723.86757900007</v>
      </c>
      <c r="J24" s="370">
        <v>0</v>
      </c>
      <c r="K24" s="370">
        <v>0</v>
      </c>
      <c r="L24" s="370">
        <v>-1232191.7388247843</v>
      </c>
      <c r="M24" s="370">
        <v>0</v>
      </c>
      <c r="N24" s="370">
        <v>4768278.5035066418</v>
      </c>
    </row>
    <row r="25" spans="1:14" x14ac:dyDescent="0.25">
      <c r="A25" s="14">
        <v>11</v>
      </c>
      <c r="B25" s="1">
        <f t="shared" si="0"/>
        <v>0</v>
      </c>
      <c r="C25" s="1">
        <v>11</v>
      </c>
      <c r="D25" s="1">
        <v>1</v>
      </c>
      <c r="E25" s="1" t="s">
        <v>617</v>
      </c>
      <c r="F25" s="1">
        <v>3</v>
      </c>
      <c r="G25" s="370">
        <v>58238562.998399995</v>
      </c>
      <c r="H25" s="370">
        <v>14680637.663714856</v>
      </c>
      <c r="I25" s="370">
        <v>2488619.2559909984</v>
      </c>
      <c r="J25" s="370">
        <v>0</v>
      </c>
      <c r="K25" s="370">
        <v>0</v>
      </c>
      <c r="L25" s="370">
        <v>-4706651.580824744</v>
      </c>
      <c r="M25" s="370">
        <v>0</v>
      </c>
      <c r="N25" s="370">
        <v>70701168.337281108</v>
      </c>
    </row>
    <row r="26" spans="1:14" x14ac:dyDescent="0.25">
      <c r="A26" s="14">
        <v>12</v>
      </c>
      <c r="B26" s="1">
        <f t="shared" si="0"/>
        <v>0</v>
      </c>
      <c r="C26" s="1">
        <v>12</v>
      </c>
      <c r="D26" s="1">
        <v>1</v>
      </c>
      <c r="E26" s="1" t="s">
        <v>618</v>
      </c>
      <c r="F26" s="1">
        <v>3</v>
      </c>
      <c r="G26" s="370">
        <v>11417069.210999999</v>
      </c>
      <c r="H26" s="370">
        <v>3261441.0841981699</v>
      </c>
      <c r="I26" s="370">
        <v>337606.90051600011</v>
      </c>
      <c r="J26" s="370">
        <v>0</v>
      </c>
      <c r="K26" s="370">
        <v>0</v>
      </c>
      <c r="L26" s="370">
        <v>946169.40340088063</v>
      </c>
      <c r="M26" s="370">
        <v>0</v>
      </c>
      <c r="N26" s="370">
        <v>15962286.599115049</v>
      </c>
    </row>
    <row r="27" spans="1:14" x14ac:dyDescent="0.25">
      <c r="A27" s="14">
        <v>13</v>
      </c>
      <c r="B27" s="1">
        <f t="shared" si="0"/>
        <v>0</v>
      </c>
      <c r="C27" s="1">
        <v>13</v>
      </c>
      <c r="D27" s="1">
        <v>1</v>
      </c>
      <c r="E27" s="1" t="s">
        <v>619</v>
      </c>
      <c r="F27" s="1">
        <v>2</v>
      </c>
      <c r="G27" s="370">
        <v>6281375.2029999997</v>
      </c>
      <c r="H27" s="370">
        <v>767840.51313478337</v>
      </c>
      <c r="I27" s="370">
        <v>351180.10647100001</v>
      </c>
      <c r="J27" s="370">
        <v>0</v>
      </c>
      <c r="K27" s="370">
        <v>0</v>
      </c>
      <c r="L27" s="370">
        <v>-2004979.4746723047</v>
      </c>
      <c r="M27" s="370">
        <v>0</v>
      </c>
      <c r="N27" s="370">
        <v>5395416.3479334787</v>
      </c>
    </row>
    <row r="28" spans="1:14" x14ac:dyDescent="0.25">
      <c r="A28" s="14">
        <v>14</v>
      </c>
      <c r="B28" s="1">
        <f t="shared" si="0"/>
        <v>0</v>
      </c>
      <c r="C28" s="1">
        <v>14</v>
      </c>
      <c r="D28" s="1">
        <v>1</v>
      </c>
      <c r="E28" s="1" t="s">
        <v>620</v>
      </c>
      <c r="F28" s="1">
        <v>3</v>
      </c>
      <c r="G28" s="370">
        <v>4620288.0905999998</v>
      </c>
      <c r="H28" s="370">
        <v>1230663.0431026903</v>
      </c>
      <c r="I28" s="370">
        <v>160859.92985200006</v>
      </c>
      <c r="J28" s="370">
        <v>0</v>
      </c>
      <c r="K28" s="370">
        <v>1353118.9607798131</v>
      </c>
      <c r="L28" s="370">
        <v>-1089501.3900112733</v>
      </c>
      <c r="M28" s="370">
        <v>0</v>
      </c>
      <c r="N28" s="370">
        <v>6275428.63432323</v>
      </c>
    </row>
    <row r="29" spans="1:14" x14ac:dyDescent="0.25">
      <c r="A29" s="14">
        <v>15</v>
      </c>
      <c r="B29" s="1">
        <f t="shared" si="0"/>
        <v>0</v>
      </c>
      <c r="C29" s="1">
        <v>15</v>
      </c>
      <c r="D29" s="1">
        <v>1</v>
      </c>
      <c r="E29" s="1" t="s">
        <v>621</v>
      </c>
      <c r="F29" s="1">
        <v>3</v>
      </c>
      <c r="G29" s="370">
        <v>7442810.2388500012</v>
      </c>
      <c r="H29" s="370">
        <v>1541405.5752901076</v>
      </c>
      <c r="I29" s="370">
        <v>266453.63290599984</v>
      </c>
      <c r="J29" s="370">
        <v>0</v>
      </c>
      <c r="K29" s="370">
        <v>0</v>
      </c>
      <c r="L29" s="370">
        <v>-537443.52583287668</v>
      </c>
      <c r="M29" s="370">
        <v>0</v>
      </c>
      <c r="N29" s="370">
        <v>8713225.921213232</v>
      </c>
    </row>
    <row r="30" spans="1:14" x14ac:dyDescent="0.25">
      <c r="A30" s="14">
        <v>16</v>
      </c>
      <c r="B30" s="1">
        <f t="shared" si="0"/>
        <v>0</v>
      </c>
      <c r="C30" s="1">
        <v>16</v>
      </c>
      <c r="D30" s="1">
        <v>1</v>
      </c>
      <c r="E30" s="1" t="s">
        <v>622</v>
      </c>
      <c r="F30" s="1">
        <v>3</v>
      </c>
      <c r="G30" s="370">
        <v>7610482.6238000002</v>
      </c>
      <c r="H30" s="370">
        <v>757992.59541549871</v>
      </c>
      <c r="I30" s="370">
        <v>416305.188639</v>
      </c>
      <c r="J30" s="370">
        <v>0</v>
      </c>
      <c r="K30" s="370">
        <v>0</v>
      </c>
      <c r="L30" s="370">
        <v>-1568692.6981253186</v>
      </c>
      <c r="M30" s="370">
        <v>0</v>
      </c>
      <c r="N30" s="370">
        <v>7216087.7097291807</v>
      </c>
    </row>
    <row r="31" spans="1:14" x14ac:dyDescent="0.25">
      <c r="A31" s="14">
        <v>22</v>
      </c>
      <c r="B31" s="1">
        <f t="shared" si="0"/>
        <v>0</v>
      </c>
      <c r="C31" s="1">
        <v>22</v>
      </c>
      <c r="D31" s="1">
        <v>1</v>
      </c>
      <c r="E31" s="1" t="s">
        <v>623</v>
      </c>
      <c r="F31" s="1">
        <v>4</v>
      </c>
      <c r="G31" s="370">
        <v>4364932.0319999997</v>
      </c>
      <c r="H31" s="370">
        <v>891996.41308007715</v>
      </c>
      <c r="I31" s="370">
        <v>157073.41794899994</v>
      </c>
      <c r="J31" s="370">
        <v>0</v>
      </c>
      <c r="K31" s="370">
        <v>0</v>
      </c>
      <c r="L31" s="370">
        <v>-278293.46339025302</v>
      </c>
      <c r="M31" s="370">
        <v>0</v>
      </c>
      <c r="N31" s="370">
        <v>5135708.3996388242</v>
      </c>
    </row>
    <row r="32" spans="1:14" x14ac:dyDescent="0.25">
      <c r="A32" s="14">
        <v>23</v>
      </c>
      <c r="B32" s="1">
        <f t="shared" si="0"/>
        <v>0</v>
      </c>
      <c r="C32" s="1">
        <v>23</v>
      </c>
      <c r="D32" s="1">
        <v>1</v>
      </c>
      <c r="E32" s="1" t="s">
        <v>624</v>
      </c>
      <c r="F32" s="1">
        <v>6</v>
      </c>
      <c r="G32" s="370">
        <v>1172069.8511999999</v>
      </c>
      <c r="H32" s="370">
        <v>212193.00545246358</v>
      </c>
      <c r="I32" s="370">
        <v>55020.543571000002</v>
      </c>
      <c r="J32" s="370">
        <v>0</v>
      </c>
      <c r="K32" s="370">
        <v>0</v>
      </c>
      <c r="L32" s="370">
        <v>-149221.99680652621</v>
      </c>
      <c r="M32" s="370">
        <v>0</v>
      </c>
      <c r="N32" s="370">
        <v>1290061.4034169372</v>
      </c>
    </row>
    <row r="33" spans="1:14" x14ac:dyDescent="0.25">
      <c r="A33" s="14">
        <v>25</v>
      </c>
      <c r="B33" s="1">
        <f t="shared" si="0"/>
        <v>0</v>
      </c>
      <c r="C33" s="1">
        <v>25</v>
      </c>
      <c r="D33" s="1">
        <v>1</v>
      </c>
      <c r="E33" s="1" t="s">
        <v>625</v>
      </c>
      <c r="F33" s="1">
        <v>6</v>
      </c>
      <c r="G33" s="370">
        <v>121391</v>
      </c>
      <c r="H33" s="370">
        <v>37131.096344989128</v>
      </c>
      <c r="I33" s="370">
        <v>5457.4856479999999</v>
      </c>
      <c r="J33" s="370">
        <v>0</v>
      </c>
      <c r="K33" s="370">
        <v>0</v>
      </c>
      <c r="L33" s="370">
        <v>-866.15991212079643</v>
      </c>
      <c r="M33" s="370">
        <v>0</v>
      </c>
      <c r="N33" s="370">
        <v>163113.42208086836</v>
      </c>
    </row>
    <row r="34" spans="1:14" x14ac:dyDescent="0.25">
      <c r="A34" s="14">
        <v>31</v>
      </c>
      <c r="B34" s="1">
        <f t="shared" si="0"/>
        <v>0</v>
      </c>
      <c r="C34" s="1">
        <v>31</v>
      </c>
      <c r="D34" s="1">
        <v>1</v>
      </c>
      <c r="E34" s="1" t="s">
        <v>626</v>
      </c>
      <c r="F34" s="1">
        <v>4</v>
      </c>
      <c r="G34" s="370">
        <v>8388714.8377</v>
      </c>
      <c r="H34" s="370">
        <v>2213236.3716760986</v>
      </c>
      <c r="I34" s="370">
        <v>356428.26668400003</v>
      </c>
      <c r="J34" s="370">
        <v>0</v>
      </c>
      <c r="K34" s="370">
        <v>0</v>
      </c>
      <c r="L34" s="370">
        <v>-880721.42906229338</v>
      </c>
      <c r="M34" s="370">
        <v>0</v>
      </c>
      <c r="N34" s="370">
        <v>10077658.046997804</v>
      </c>
    </row>
    <row r="35" spans="1:14" x14ac:dyDescent="0.25">
      <c r="A35" s="14">
        <v>32</v>
      </c>
      <c r="B35" s="1">
        <f t="shared" si="0"/>
        <v>0</v>
      </c>
      <c r="C35" s="1">
        <v>32</v>
      </c>
      <c r="D35" s="1">
        <v>1</v>
      </c>
      <c r="E35" s="1" t="s">
        <v>627</v>
      </c>
      <c r="F35" s="1">
        <v>6</v>
      </c>
      <c r="G35" s="370">
        <v>820290.24852966063</v>
      </c>
      <c r="H35" s="370">
        <v>266928.24254465126</v>
      </c>
      <c r="I35" s="370">
        <v>26172.539541999995</v>
      </c>
      <c r="J35" s="370">
        <v>0</v>
      </c>
      <c r="K35" s="370">
        <v>170167.69311399525</v>
      </c>
      <c r="L35" s="370">
        <v>42119.952016562893</v>
      </c>
      <c r="M35" s="370">
        <v>0</v>
      </c>
      <c r="N35" s="370">
        <v>1325678.6757468702</v>
      </c>
    </row>
    <row r="36" spans="1:14" x14ac:dyDescent="0.25">
      <c r="A36" s="14">
        <v>36</v>
      </c>
      <c r="B36" s="1">
        <f t="shared" si="0"/>
        <v>0</v>
      </c>
      <c r="C36" s="1">
        <v>36</v>
      </c>
      <c r="D36" s="1">
        <v>1</v>
      </c>
      <c r="E36" s="1" t="s">
        <v>628</v>
      </c>
      <c r="F36" s="1">
        <v>6</v>
      </c>
      <c r="G36" s="370">
        <v>353680.3536982729</v>
      </c>
      <c r="H36" s="370">
        <v>126338.15527739466</v>
      </c>
      <c r="I36" s="370">
        <v>13902.762744999998</v>
      </c>
      <c r="J36" s="370">
        <v>0</v>
      </c>
      <c r="K36" s="370">
        <v>0</v>
      </c>
      <c r="L36" s="370">
        <v>107155.09502323056</v>
      </c>
      <c r="M36" s="370">
        <v>0</v>
      </c>
      <c r="N36" s="370">
        <v>601076.36674389814</v>
      </c>
    </row>
    <row r="37" spans="1:14" x14ac:dyDescent="0.25">
      <c r="A37" s="14">
        <v>38</v>
      </c>
      <c r="B37" s="1">
        <f t="shared" si="0"/>
        <v>0</v>
      </c>
      <c r="C37" s="1">
        <v>38</v>
      </c>
      <c r="D37" s="1">
        <v>1</v>
      </c>
      <c r="E37" s="1" t="s">
        <v>629</v>
      </c>
      <c r="F37" s="1">
        <v>5</v>
      </c>
      <c r="G37" s="370">
        <v>2937543.6591999996</v>
      </c>
      <c r="H37" s="370">
        <v>912670.42970541283</v>
      </c>
      <c r="I37" s="370">
        <v>158595.18482999995</v>
      </c>
      <c r="J37" s="370">
        <v>0</v>
      </c>
      <c r="K37" s="370">
        <v>0</v>
      </c>
      <c r="L37" s="370">
        <v>-336855.10543685796</v>
      </c>
      <c r="M37" s="370">
        <v>0</v>
      </c>
      <c r="N37" s="370">
        <v>3671954.1682985551</v>
      </c>
    </row>
    <row r="38" spans="1:14" x14ac:dyDescent="0.25">
      <c r="A38" s="14">
        <v>47</v>
      </c>
      <c r="B38" s="1">
        <f t="shared" si="0"/>
        <v>0</v>
      </c>
      <c r="C38" s="1">
        <v>47</v>
      </c>
      <c r="D38" s="1">
        <v>1</v>
      </c>
      <c r="E38" s="1" t="s">
        <v>1020</v>
      </c>
      <c r="F38" s="1">
        <v>4</v>
      </c>
      <c r="G38" s="370">
        <v>6003478.9144000001</v>
      </c>
      <c r="H38" s="370">
        <v>1635705.0323282159</v>
      </c>
      <c r="I38" s="370">
        <v>267244.88620100002</v>
      </c>
      <c r="J38" s="370">
        <v>0</v>
      </c>
      <c r="K38" s="370">
        <v>0</v>
      </c>
      <c r="L38" s="370">
        <v>-91177.085063133971</v>
      </c>
      <c r="M38" s="370">
        <v>0</v>
      </c>
      <c r="N38" s="370">
        <v>7815251.747866082</v>
      </c>
    </row>
    <row r="39" spans="1:14" x14ac:dyDescent="0.25">
      <c r="A39" s="14">
        <v>51</v>
      </c>
      <c r="B39" s="1">
        <f t="shared" si="0"/>
        <v>0</v>
      </c>
      <c r="C39" s="1">
        <v>51</v>
      </c>
      <c r="D39" s="1">
        <v>1</v>
      </c>
      <c r="E39" s="1" t="s">
        <v>630</v>
      </c>
      <c r="F39" s="1">
        <v>5</v>
      </c>
      <c r="G39" s="370">
        <v>2089700.7094000001</v>
      </c>
      <c r="H39" s="370">
        <v>444114.39032200689</v>
      </c>
      <c r="I39" s="370">
        <v>82560.554427999974</v>
      </c>
      <c r="J39" s="370">
        <v>0</v>
      </c>
      <c r="K39" s="370">
        <v>900891.9424858836</v>
      </c>
      <c r="L39" s="370">
        <v>-1168020.2512774544</v>
      </c>
      <c r="M39" s="370">
        <v>0</v>
      </c>
      <c r="N39" s="370">
        <v>2349247.345358436</v>
      </c>
    </row>
    <row r="40" spans="1:14" x14ac:dyDescent="0.25">
      <c r="A40" s="14">
        <v>75</v>
      </c>
      <c r="B40" s="1">
        <f t="shared" si="0"/>
        <v>0</v>
      </c>
      <c r="C40" s="1">
        <v>75</v>
      </c>
      <c r="D40" s="1">
        <v>1</v>
      </c>
      <c r="E40" s="1" t="s">
        <v>631</v>
      </c>
      <c r="F40" s="1">
        <v>6</v>
      </c>
      <c r="G40" s="370">
        <v>539936.745</v>
      </c>
      <c r="H40" s="370">
        <v>107988.60371447734</v>
      </c>
      <c r="I40" s="370">
        <v>13787.488276999995</v>
      </c>
      <c r="J40" s="370">
        <v>0</v>
      </c>
      <c r="K40" s="370">
        <v>0</v>
      </c>
      <c r="L40" s="370">
        <v>25403.177156992315</v>
      </c>
      <c r="M40" s="370">
        <v>0</v>
      </c>
      <c r="N40" s="370">
        <v>687116.01414846978</v>
      </c>
    </row>
    <row r="41" spans="1:14" x14ac:dyDescent="0.25">
      <c r="A41" s="14">
        <v>77</v>
      </c>
      <c r="B41" s="1">
        <f t="shared" si="0"/>
        <v>0</v>
      </c>
      <c r="C41" s="1">
        <v>77</v>
      </c>
      <c r="D41" s="1">
        <v>1</v>
      </c>
      <c r="E41" s="1" t="s">
        <v>632</v>
      </c>
      <c r="F41" s="1">
        <v>4</v>
      </c>
      <c r="G41" s="370">
        <v>11430856.6538</v>
      </c>
      <c r="H41" s="370">
        <v>2852916.9124944457</v>
      </c>
      <c r="I41" s="370">
        <v>495576.32481900021</v>
      </c>
      <c r="J41" s="370">
        <v>0</v>
      </c>
      <c r="K41" s="370">
        <v>0</v>
      </c>
      <c r="L41" s="370">
        <v>-1015541.271524762</v>
      </c>
      <c r="M41" s="370">
        <v>0</v>
      </c>
      <c r="N41" s="370">
        <v>13763808.619588682</v>
      </c>
    </row>
    <row r="42" spans="1:14" x14ac:dyDescent="0.25">
      <c r="A42" s="14">
        <v>81</v>
      </c>
      <c r="B42" s="1">
        <f t="shared" si="0"/>
        <v>0</v>
      </c>
      <c r="C42" s="1">
        <v>81</v>
      </c>
      <c r="D42" s="1">
        <v>1</v>
      </c>
      <c r="E42" s="1" t="s">
        <v>633</v>
      </c>
      <c r="F42" s="1">
        <v>6</v>
      </c>
      <c r="G42" s="370">
        <v>177159.71139999997</v>
      </c>
      <c r="H42" s="370">
        <v>58795.199747577521</v>
      </c>
      <c r="I42" s="370">
        <v>9018.5360309999978</v>
      </c>
      <c r="J42" s="370">
        <v>0</v>
      </c>
      <c r="K42" s="370">
        <v>0</v>
      </c>
      <c r="L42" s="370">
        <v>13692.360152409616</v>
      </c>
      <c r="M42" s="370">
        <v>0</v>
      </c>
      <c r="N42" s="370">
        <v>258665.8073309871</v>
      </c>
    </row>
    <row r="43" spans="1:14" x14ac:dyDescent="0.25">
      <c r="A43" s="14">
        <v>84</v>
      </c>
      <c r="B43" s="1">
        <f t="shared" si="0"/>
        <v>0</v>
      </c>
      <c r="C43" s="1">
        <v>84</v>
      </c>
      <c r="D43" s="1">
        <v>1</v>
      </c>
      <c r="E43" s="1" t="s">
        <v>634</v>
      </c>
      <c r="F43" s="1">
        <v>6</v>
      </c>
      <c r="G43" s="370">
        <v>563837.745</v>
      </c>
      <c r="H43" s="370">
        <v>69021.346337290277</v>
      </c>
      <c r="I43" s="370">
        <v>26078.38248</v>
      </c>
      <c r="J43" s="370">
        <v>0</v>
      </c>
      <c r="K43" s="370">
        <v>72889.51414485788</v>
      </c>
      <c r="L43" s="370">
        <v>-146574.40316645955</v>
      </c>
      <c r="M43" s="370">
        <v>0</v>
      </c>
      <c r="N43" s="370">
        <v>585252.58479568863</v>
      </c>
    </row>
    <row r="44" spans="1:14" x14ac:dyDescent="0.25">
      <c r="A44" s="14">
        <v>85</v>
      </c>
      <c r="B44" s="1">
        <f t="shared" si="0"/>
        <v>0</v>
      </c>
      <c r="C44" s="1">
        <v>85</v>
      </c>
      <c r="D44" s="1">
        <v>1</v>
      </c>
      <c r="E44" s="1" t="s">
        <v>635</v>
      </c>
      <c r="F44" s="1">
        <v>6</v>
      </c>
      <c r="G44" s="370">
        <v>423128.19500000001</v>
      </c>
      <c r="H44" s="370">
        <v>118713.96996052655</v>
      </c>
      <c r="I44" s="370">
        <v>22983.770726999999</v>
      </c>
      <c r="J44" s="370">
        <v>0</v>
      </c>
      <c r="K44" s="370">
        <v>0</v>
      </c>
      <c r="L44" s="370">
        <v>-39985.036919040853</v>
      </c>
      <c r="M44" s="370">
        <v>0</v>
      </c>
      <c r="N44" s="370">
        <v>524840.89876848564</v>
      </c>
    </row>
    <row r="45" spans="1:14" x14ac:dyDescent="0.25">
      <c r="A45" s="14">
        <v>88</v>
      </c>
      <c r="B45" s="1">
        <f t="shared" si="0"/>
        <v>0</v>
      </c>
      <c r="C45" s="1">
        <v>88</v>
      </c>
      <c r="D45" s="1">
        <v>1</v>
      </c>
      <c r="E45" s="1" t="s">
        <v>636</v>
      </c>
      <c r="F45" s="1">
        <v>4</v>
      </c>
      <c r="G45" s="370">
        <v>3098315.2407999998</v>
      </c>
      <c r="H45" s="370">
        <v>842390.60199873778</v>
      </c>
      <c r="I45" s="370">
        <v>161642.62674599999</v>
      </c>
      <c r="J45" s="370">
        <v>0</v>
      </c>
      <c r="K45" s="370">
        <v>0</v>
      </c>
      <c r="L45" s="370">
        <v>-598265.78082901379</v>
      </c>
      <c r="M45" s="370">
        <v>0</v>
      </c>
      <c r="N45" s="370">
        <v>3504082.6887157238</v>
      </c>
    </row>
    <row r="46" spans="1:14" x14ac:dyDescent="0.25">
      <c r="A46" s="14">
        <v>91</v>
      </c>
      <c r="B46" s="1">
        <f t="shared" si="0"/>
        <v>0</v>
      </c>
      <c r="C46" s="1">
        <v>91</v>
      </c>
      <c r="D46" s="1">
        <v>1</v>
      </c>
      <c r="E46" s="1" t="s">
        <v>637</v>
      </c>
      <c r="F46" s="1">
        <v>6</v>
      </c>
      <c r="G46" s="370">
        <v>818163.11979999999</v>
      </c>
      <c r="H46" s="370">
        <v>243252.7934584294</v>
      </c>
      <c r="I46" s="370">
        <v>37730.471615000009</v>
      </c>
      <c r="J46" s="370">
        <v>0</v>
      </c>
      <c r="K46" s="370">
        <v>0</v>
      </c>
      <c r="L46" s="370">
        <v>20419.496392346686</v>
      </c>
      <c r="M46" s="370">
        <v>0</v>
      </c>
      <c r="N46" s="370">
        <v>1119565.881265776</v>
      </c>
    </row>
    <row r="47" spans="1:14" x14ac:dyDescent="0.25">
      <c r="A47" s="14">
        <v>93</v>
      </c>
      <c r="B47" s="1">
        <f t="shared" si="0"/>
        <v>0</v>
      </c>
      <c r="C47" s="1">
        <v>93</v>
      </c>
      <c r="D47" s="1">
        <v>1</v>
      </c>
      <c r="E47" s="1" t="s">
        <v>638</v>
      </c>
      <c r="F47" s="1">
        <v>6</v>
      </c>
      <c r="G47" s="370">
        <v>470383.46899999998</v>
      </c>
      <c r="H47" s="370">
        <v>162118.72486656971</v>
      </c>
      <c r="I47" s="370">
        <v>30829.344228999998</v>
      </c>
      <c r="J47" s="370">
        <v>0</v>
      </c>
      <c r="K47" s="370">
        <v>0</v>
      </c>
      <c r="L47" s="370">
        <v>-89610.506750825778</v>
      </c>
      <c r="M47" s="370">
        <v>0</v>
      </c>
      <c r="N47" s="370">
        <v>573721.03134474391</v>
      </c>
    </row>
    <row r="48" spans="1:14" x14ac:dyDescent="0.25">
      <c r="A48" s="14">
        <v>94</v>
      </c>
      <c r="B48" s="1">
        <f t="shared" si="0"/>
        <v>0</v>
      </c>
      <c r="C48" s="1">
        <v>94</v>
      </c>
      <c r="D48" s="1">
        <v>1</v>
      </c>
      <c r="E48" s="1" t="s">
        <v>639</v>
      </c>
      <c r="F48" s="1">
        <v>4</v>
      </c>
      <c r="G48" s="370">
        <v>3554987.4299999997</v>
      </c>
      <c r="H48" s="370">
        <v>621474.65435491176</v>
      </c>
      <c r="I48" s="370">
        <v>144425.07233000002</v>
      </c>
      <c r="J48" s="370">
        <v>0</v>
      </c>
      <c r="K48" s="370">
        <v>0</v>
      </c>
      <c r="L48" s="370">
        <v>-27497.932506989804</v>
      </c>
      <c r="M48" s="370">
        <v>0</v>
      </c>
      <c r="N48" s="370">
        <v>4293389.2241779221</v>
      </c>
    </row>
    <row r="49" spans="1:14" x14ac:dyDescent="0.25">
      <c r="A49" s="14">
        <v>95</v>
      </c>
      <c r="B49" s="1">
        <f t="shared" si="0"/>
        <v>0</v>
      </c>
      <c r="C49" s="1">
        <v>95</v>
      </c>
      <c r="D49" s="1">
        <v>1</v>
      </c>
      <c r="E49" s="1" t="s">
        <v>640</v>
      </c>
      <c r="F49" s="1">
        <v>6</v>
      </c>
      <c r="G49" s="370">
        <v>305055.88500000001</v>
      </c>
      <c r="H49" s="370">
        <v>53373.963780245402</v>
      </c>
      <c r="I49" s="370">
        <v>10388.338863999998</v>
      </c>
      <c r="J49" s="370">
        <v>0</v>
      </c>
      <c r="K49" s="370">
        <v>0</v>
      </c>
      <c r="L49" s="370">
        <v>28566.719079847324</v>
      </c>
      <c r="M49" s="370">
        <v>0</v>
      </c>
      <c r="N49" s="370">
        <v>397384.90672409273</v>
      </c>
    </row>
    <row r="50" spans="1:14" x14ac:dyDescent="0.25">
      <c r="A50" s="14">
        <v>97</v>
      </c>
      <c r="B50" s="1">
        <f t="shared" si="0"/>
        <v>0</v>
      </c>
      <c r="C50" s="1">
        <v>97</v>
      </c>
      <c r="D50" s="1">
        <v>1</v>
      </c>
      <c r="E50" s="1" t="s">
        <v>641</v>
      </c>
      <c r="F50" s="1">
        <v>6</v>
      </c>
      <c r="G50" s="370">
        <v>715782.90999999992</v>
      </c>
      <c r="H50" s="370">
        <v>126524.97651048936</v>
      </c>
      <c r="I50" s="370">
        <v>28234.215519000012</v>
      </c>
      <c r="J50" s="370">
        <v>0</v>
      </c>
      <c r="K50" s="370">
        <v>0</v>
      </c>
      <c r="L50" s="370">
        <v>-119790.49297409193</v>
      </c>
      <c r="M50" s="370">
        <v>0</v>
      </c>
      <c r="N50" s="370">
        <v>750751.60905539733</v>
      </c>
    </row>
    <row r="51" spans="1:14" x14ac:dyDescent="0.25">
      <c r="A51" s="14">
        <v>99</v>
      </c>
      <c r="B51" s="1">
        <f t="shared" si="0"/>
        <v>0</v>
      </c>
      <c r="C51" s="1">
        <v>99</v>
      </c>
      <c r="D51" s="1">
        <v>1</v>
      </c>
      <c r="E51" s="1" t="s">
        <v>642</v>
      </c>
      <c r="F51" s="1">
        <v>5</v>
      </c>
      <c r="G51" s="370">
        <v>848069.93859999999</v>
      </c>
      <c r="H51" s="370">
        <v>120547.51386280508</v>
      </c>
      <c r="I51" s="370">
        <v>38869.710722999997</v>
      </c>
      <c r="J51" s="370">
        <v>0</v>
      </c>
      <c r="K51" s="370">
        <v>0</v>
      </c>
      <c r="L51" s="370">
        <v>25587.611671032355</v>
      </c>
      <c r="M51" s="370">
        <v>0</v>
      </c>
      <c r="N51" s="370">
        <v>1033074.7748568375</v>
      </c>
    </row>
    <row r="52" spans="1:14" x14ac:dyDescent="0.25">
      <c r="A52" s="14">
        <v>100</v>
      </c>
      <c r="B52" s="1">
        <f t="shared" si="0"/>
        <v>0</v>
      </c>
      <c r="C52" s="1">
        <v>100</v>
      </c>
      <c r="D52" s="1">
        <v>1</v>
      </c>
      <c r="E52" s="1" t="s">
        <v>643</v>
      </c>
      <c r="F52" s="1">
        <v>6</v>
      </c>
      <c r="G52" s="370">
        <v>434969.55300000001</v>
      </c>
      <c r="H52" s="370">
        <v>80649.732544910716</v>
      </c>
      <c r="I52" s="370">
        <v>13417.430202999998</v>
      </c>
      <c r="J52" s="370">
        <v>0</v>
      </c>
      <c r="K52" s="370">
        <v>0</v>
      </c>
      <c r="L52" s="370">
        <v>74130.776945182923</v>
      </c>
      <c r="M52" s="370">
        <v>0</v>
      </c>
      <c r="N52" s="370">
        <v>603167.49269309361</v>
      </c>
    </row>
    <row r="53" spans="1:14" x14ac:dyDescent="0.25">
      <c r="A53" s="14">
        <v>108</v>
      </c>
      <c r="B53" s="1">
        <f t="shared" si="0"/>
        <v>0</v>
      </c>
      <c r="C53" s="1">
        <v>108</v>
      </c>
      <c r="D53" s="1">
        <v>1</v>
      </c>
      <c r="E53" s="1" t="s">
        <v>1021</v>
      </c>
      <c r="F53" s="1">
        <v>3</v>
      </c>
      <c r="G53" s="370">
        <v>957650.12000000011</v>
      </c>
      <c r="H53" s="370">
        <v>171187.68274275394</v>
      </c>
      <c r="I53" s="370">
        <v>68806.046907000011</v>
      </c>
      <c r="J53" s="370">
        <v>0</v>
      </c>
      <c r="K53" s="370">
        <v>224938.00775229419</v>
      </c>
      <c r="L53" s="370">
        <v>-818778.80488565401</v>
      </c>
      <c r="M53" s="370">
        <v>0</v>
      </c>
      <c r="N53" s="370">
        <v>603803.05251639429</v>
      </c>
    </row>
    <row r="54" spans="1:14" x14ac:dyDescent="0.25">
      <c r="A54" s="14">
        <v>110</v>
      </c>
      <c r="B54" s="1">
        <f t="shared" si="0"/>
        <v>0</v>
      </c>
      <c r="C54" s="1">
        <v>110</v>
      </c>
      <c r="D54" s="1">
        <v>1</v>
      </c>
      <c r="E54" s="1" t="s">
        <v>644</v>
      </c>
      <c r="F54" s="1">
        <v>3</v>
      </c>
      <c r="G54" s="370">
        <v>5699966.3851999994</v>
      </c>
      <c r="H54" s="370">
        <v>1460051.1803998197</v>
      </c>
      <c r="I54" s="370">
        <v>269791.58029299998</v>
      </c>
      <c r="J54" s="370">
        <v>0</v>
      </c>
      <c r="K54" s="370">
        <v>0</v>
      </c>
      <c r="L54" s="370">
        <v>-633845.59767751303</v>
      </c>
      <c r="M54" s="370">
        <v>0</v>
      </c>
      <c r="N54" s="370">
        <v>6795963.5482153064</v>
      </c>
    </row>
    <row r="55" spans="1:14" x14ac:dyDescent="0.25">
      <c r="A55" s="14">
        <v>111</v>
      </c>
      <c r="B55" s="1">
        <f t="shared" si="0"/>
        <v>0</v>
      </c>
      <c r="C55" s="1">
        <v>111</v>
      </c>
      <c r="D55" s="1">
        <v>1</v>
      </c>
      <c r="E55" s="1" t="s">
        <v>645</v>
      </c>
      <c r="F55" s="1">
        <v>3</v>
      </c>
      <c r="G55" s="370">
        <v>2103000.2250000001</v>
      </c>
      <c r="H55" s="370">
        <v>381448.52781487186</v>
      </c>
      <c r="I55" s="370">
        <v>96491.254880000022</v>
      </c>
      <c r="J55" s="370">
        <v>0</v>
      </c>
      <c r="K55" s="370">
        <v>0</v>
      </c>
      <c r="L55" s="370">
        <v>-664981.39896247908</v>
      </c>
      <c r="M55" s="370">
        <v>0</v>
      </c>
      <c r="N55" s="370">
        <v>1915958.608732393</v>
      </c>
    </row>
    <row r="56" spans="1:14" x14ac:dyDescent="0.25">
      <c r="A56" s="14">
        <v>112</v>
      </c>
      <c r="B56" s="1">
        <f t="shared" si="0"/>
        <v>0</v>
      </c>
      <c r="C56" s="1">
        <v>112</v>
      </c>
      <c r="D56" s="1">
        <v>1</v>
      </c>
      <c r="E56" s="1" t="s">
        <v>1011</v>
      </c>
      <c r="F56" s="1">
        <v>3</v>
      </c>
      <c r="G56" s="370">
        <v>12344996.82865</v>
      </c>
      <c r="H56" s="370">
        <v>2799032.7007096061</v>
      </c>
      <c r="I56" s="370">
        <v>562265.26207599998</v>
      </c>
      <c r="J56" s="370">
        <v>0</v>
      </c>
      <c r="K56" s="370">
        <v>0</v>
      </c>
      <c r="L56" s="370">
        <v>-1811749.8134193642</v>
      </c>
      <c r="M56" s="370">
        <v>0</v>
      </c>
      <c r="N56" s="370">
        <v>13894544.978016241</v>
      </c>
    </row>
    <row r="57" spans="1:14" x14ac:dyDescent="0.25">
      <c r="A57" s="14">
        <v>113</v>
      </c>
      <c r="B57" s="1">
        <f t="shared" si="0"/>
        <v>0</v>
      </c>
      <c r="C57" s="1">
        <v>113</v>
      </c>
      <c r="D57" s="1">
        <v>1</v>
      </c>
      <c r="E57" s="1" t="s">
        <v>646</v>
      </c>
      <c r="F57" s="1">
        <v>6</v>
      </c>
      <c r="G57" s="370">
        <v>1090263.155</v>
      </c>
      <c r="H57" s="370">
        <v>258249.27656702453</v>
      </c>
      <c r="I57" s="370">
        <v>49632.186852999992</v>
      </c>
      <c r="J57" s="370">
        <v>0</v>
      </c>
      <c r="K57" s="370">
        <v>87934.993765559746</v>
      </c>
      <c r="L57" s="370">
        <v>-205741.10712379776</v>
      </c>
      <c r="M57" s="370">
        <v>0</v>
      </c>
      <c r="N57" s="370">
        <v>1280338.5050617864</v>
      </c>
    </row>
    <row r="58" spans="1:14" x14ac:dyDescent="0.25">
      <c r="A58" s="14">
        <v>115</v>
      </c>
      <c r="B58" s="1">
        <f t="shared" si="0"/>
        <v>0</v>
      </c>
      <c r="C58" s="1">
        <v>115</v>
      </c>
      <c r="D58" s="1">
        <v>1</v>
      </c>
      <c r="E58" s="1" t="s">
        <v>647</v>
      </c>
      <c r="F58" s="1">
        <v>5</v>
      </c>
      <c r="G58" s="370">
        <v>1836969.3396000001</v>
      </c>
      <c r="H58" s="370">
        <v>433529.83395276917</v>
      </c>
      <c r="I58" s="370">
        <v>67083.261507999996</v>
      </c>
      <c r="J58" s="370">
        <v>0</v>
      </c>
      <c r="K58" s="370">
        <v>93783.192944842856</v>
      </c>
      <c r="L58" s="370">
        <v>-37221.260392028256</v>
      </c>
      <c r="M58" s="370">
        <v>0</v>
      </c>
      <c r="N58" s="370">
        <v>2394144.3676135838</v>
      </c>
    </row>
    <row r="59" spans="1:14" x14ac:dyDescent="0.25">
      <c r="A59" s="14">
        <v>116</v>
      </c>
      <c r="B59" s="1">
        <f t="shared" si="0"/>
        <v>0</v>
      </c>
      <c r="C59" s="1">
        <v>116</v>
      </c>
      <c r="D59" s="1">
        <v>1</v>
      </c>
      <c r="E59" s="1" t="s">
        <v>648</v>
      </c>
      <c r="F59" s="1">
        <v>6</v>
      </c>
      <c r="G59" s="370">
        <v>1409104.18</v>
      </c>
      <c r="H59" s="370">
        <v>250015.96225158047</v>
      </c>
      <c r="I59" s="370">
        <v>40264.784741999982</v>
      </c>
      <c r="J59" s="370">
        <v>0</v>
      </c>
      <c r="K59" s="370">
        <v>0</v>
      </c>
      <c r="L59" s="370">
        <v>-123890.67443265428</v>
      </c>
      <c r="M59" s="370">
        <v>0</v>
      </c>
      <c r="N59" s="370">
        <v>1575494.2525609261</v>
      </c>
    </row>
    <row r="60" spans="1:14" x14ac:dyDescent="0.25">
      <c r="A60" s="14">
        <v>118</v>
      </c>
      <c r="B60" s="1">
        <f t="shared" si="0"/>
        <v>0</v>
      </c>
      <c r="C60" s="1">
        <v>118</v>
      </c>
      <c r="D60" s="1">
        <v>1</v>
      </c>
      <c r="E60" s="1" t="s">
        <v>649</v>
      </c>
      <c r="F60" s="1">
        <v>6</v>
      </c>
      <c r="G60" s="370">
        <v>516087.04375000007</v>
      </c>
      <c r="H60" s="370">
        <v>110196.96193705032</v>
      </c>
      <c r="I60" s="370">
        <v>21273.339930000002</v>
      </c>
      <c r="J60" s="370">
        <v>0</v>
      </c>
      <c r="K60" s="370">
        <v>0</v>
      </c>
      <c r="L60" s="370">
        <v>3506.9164352924126</v>
      </c>
      <c r="M60" s="370">
        <v>0</v>
      </c>
      <c r="N60" s="370">
        <v>651064.26205234288</v>
      </c>
    </row>
    <row r="61" spans="1:14" x14ac:dyDescent="0.25">
      <c r="A61" s="14">
        <v>129</v>
      </c>
      <c r="B61" s="1">
        <f t="shared" si="0"/>
        <v>0</v>
      </c>
      <c r="C61" s="1">
        <v>129</v>
      </c>
      <c r="D61" s="1">
        <v>1</v>
      </c>
      <c r="E61" s="1" t="s">
        <v>650</v>
      </c>
      <c r="F61" s="1">
        <v>5</v>
      </c>
      <c r="G61" s="370">
        <v>1809707.9183999998</v>
      </c>
      <c r="H61" s="370">
        <v>454414.34588023863</v>
      </c>
      <c r="I61" s="370">
        <v>87688.319320999988</v>
      </c>
      <c r="J61" s="370">
        <v>0</v>
      </c>
      <c r="K61" s="370">
        <v>0</v>
      </c>
      <c r="L61" s="370">
        <v>-72111.667068938288</v>
      </c>
      <c r="M61" s="370">
        <v>0</v>
      </c>
      <c r="N61" s="370">
        <v>2279698.9165323004</v>
      </c>
    </row>
    <row r="62" spans="1:14" x14ac:dyDescent="0.25">
      <c r="A62" s="14">
        <v>138</v>
      </c>
      <c r="B62" s="1">
        <f t="shared" si="0"/>
        <v>0</v>
      </c>
      <c r="C62" s="1">
        <v>138</v>
      </c>
      <c r="D62" s="1">
        <v>1</v>
      </c>
      <c r="E62" s="1" t="s">
        <v>651</v>
      </c>
      <c r="F62" s="1">
        <v>4</v>
      </c>
      <c r="G62" s="370">
        <v>3299267.1272</v>
      </c>
      <c r="H62" s="370">
        <v>753037.82870180812</v>
      </c>
      <c r="I62" s="370">
        <v>188263.27105899999</v>
      </c>
      <c r="J62" s="370">
        <v>0</v>
      </c>
      <c r="K62" s="370">
        <v>0</v>
      </c>
      <c r="L62" s="370">
        <v>-1066511.1203440288</v>
      </c>
      <c r="M62" s="370">
        <v>0</v>
      </c>
      <c r="N62" s="370">
        <v>3174057.1066167792</v>
      </c>
    </row>
    <row r="63" spans="1:14" x14ac:dyDescent="0.25">
      <c r="A63" s="14">
        <v>139</v>
      </c>
      <c r="B63" s="1">
        <f t="shared" si="0"/>
        <v>0</v>
      </c>
      <c r="C63" s="1">
        <v>139</v>
      </c>
      <c r="D63" s="1">
        <v>1</v>
      </c>
      <c r="E63" s="1" t="s">
        <v>652</v>
      </c>
      <c r="F63" s="1">
        <v>6</v>
      </c>
      <c r="G63" s="370">
        <v>855002.40919999999</v>
      </c>
      <c r="H63" s="370">
        <v>245862.64044678595</v>
      </c>
      <c r="I63" s="370">
        <v>51120.504231000006</v>
      </c>
      <c r="J63" s="370">
        <v>0</v>
      </c>
      <c r="K63" s="370">
        <v>0</v>
      </c>
      <c r="L63" s="370">
        <v>-98215.351466424909</v>
      </c>
      <c r="M63" s="370">
        <v>0</v>
      </c>
      <c r="N63" s="370">
        <v>1053770.202411361</v>
      </c>
    </row>
    <row r="64" spans="1:14" x14ac:dyDescent="0.25">
      <c r="A64" s="14">
        <v>146</v>
      </c>
      <c r="B64" s="1">
        <f t="shared" si="0"/>
        <v>0</v>
      </c>
      <c r="C64" s="1">
        <v>146</v>
      </c>
      <c r="D64" s="1">
        <v>1</v>
      </c>
      <c r="E64" s="1" t="s">
        <v>653</v>
      </c>
      <c r="F64" s="1">
        <v>6</v>
      </c>
      <c r="G64" s="370">
        <v>640501.66639999999</v>
      </c>
      <c r="H64" s="370">
        <v>104517.37060734173</v>
      </c>
      <c r="I64" s="370">
        <v>35087.82970599999</v>
      </c>
      <c r="J64" s="370">
        <v>0</v>
      </c>
      <c r="K64" s="370">
        <v>1988.7522337202681</v>
      </c>
      <c r="L64" s="370">
        <v>-93095.925227261861</v>
      </c>
      <c r="M64" s="370">
        <v>0</v>
      </c>
      <c r="N64" s="370">
        <v>688999.69371980021</v>
      </c>
    </row>
    <row r="65" spans="1:14" x14ac:dyDescent="0.25">
      <c r="A65" s="14">
        <v>150</v>
      </c>
      <c r="B65" s="1">
        <f t="shared" si="0"/>
        <v>0</v>
      </c>
      <c r="C65" s="1">
        <v>150</v>
      </c>
      <c r="D65" s="1">
        <v>1</v>
      </c>
      <c r="E65" s="1" t="s">
        <v>654</v>
      </c>
      <c r="F65" s="1">
        <v>6</v>
      </c>
      <c r="G65" s="370">
        <v>643945.32999999996</v>
      </c>
      <c r="H65" s="370">
        <v>147045.52011452705</v>
      </c>
      <c r="I65" s="370">
        <v>35403.076530999999</v>
      </c>
      <c r="J65" s="370">
        <v>0</v>
      </c>
      <c r="K65" s="370">
        <v>129061.80252220423</v>
      </c>
      <c r="L65" s="370">
        <v>-221037.05434868488</v>
      </c>
      <c r="M65" s="370">
        <v>0</v>
      </c>
      <c r="N65" s="370">
        <v>734418.6748190464</v>
      </c>
    </row>
    <row r="66" spans="1:14" x14ac:dyDescent="0.25">
      <c r="A66" s="14">
        <v>152</v>
      </c>
      <c r="B66" s="1">
        <f t="shared" si="0"/>
        <v>0</v>
      </c>
      <c r="C66" s="1">
        <v>152</v>
      </c>
      <c r="D66" s="1">
        <v>1</v>
      </c>
      <c r="E66" s="1" t="s">
        <v>655</v>
      </c>
      <c r="F66" s="1">
        <v>4</v>
      </c>
      <c r="G66" s="370">
        <v>10279709.873799998</v>
      </c>
      <c r="H66" s="370">
        <v>2850182.9359842767</v>
      </c>
      <c r="I66" s="370">
        <v>424418.43018099974</v>
      </c>
      <c r="J66" s="370">
        <v>0</v>
      </c>
      <c r="K66" s="370">
        <v>0</v>
      </c>
      <c r="L66" s="370">
        <v>-324310.21727817738</v>
      </c>
      <c r="M66" s="370">
        <v>0</v>
      </c>
      <c r="N66" s="370">
        <v>13230001.022687098</v>
      </c>
    </row>
    <row r="67" spans="1:14" x14ac:dyDescent="0.25">
      <c r="A67" s="14">
        <v>160</v>
      </c>
      <c r="B67" s="1">
        <f t="shared" si="0"/>
        <v>0</v>
      </c>
      <c r="C67" s="1">
        <v>160</v>
      </c>
      <c r="D67" s="1">
        <v>70</v>
      </c>
      <c r="E67" s="1" t="s">
        <v>3</v>
      </c>
      <c r="F67" s="1">
        <v>8</v>
      </c>
      <c r="G67" s="370">
        <v>1310812.122</v>
      </c>
      <c r="H67" s="370">
        <v>1053236.8380800004</v>
      </c>
      <c r="I67" s="370">
        <v>0</v>
      </c>
      <c r="J67" s="370">
        <v>0</v>
      </c>
      <c r="K67" s="370">
        <v>0</v>
      </c>
      <c r="L67" s="370">
        <v>1113829.0493629994</v>
      </c>
      <c r="M67" s="370">
        <v>0</v>
      </c>
      <c r="N67" s="370">
        <v>3477878.009443</v>
      </c>
    </row>
    <row r="68" spans="1:14" x14ac:dyDescent="0.25">
      <c r="A68" s="246">
        <v>160.1</v>
      </c>
      <c r="B68" s="1">
        <f t="shared" si="0"/>
        <v>0</v>
      </c>
      <c r="C68" s="1">
        <v>160.1</v>
      </c>
      <c r="D68" s="1">
        <v>70</v>
      </c>
      <c r="E68" s="1" t="s">
        <v>2013</v>
      </c>
      <c r="F68" s="1">
        <v>8</v>
      </c>
      <c r="G68" s="370">
        <v>0</v>
      </c>
      <c r="H68" s="370">
        <v>0</v>
      </c>
      <c r="I68" s="370">
        <v>0</v>
      </c>
      <c r="J68" s="370">
        <v>0</v>
      </c>
      <c r="K68" s="370">
        <v>0</v>
      </c>
      <c r="L68" s="370">
        <v>0</v>
      </c>
      <c r="M68" s="370">
        <v>0</v>
      </c>
      <c r="N68" s="370">
        <v>0</v>
      </c>
    </row>
    <row r="69" spans="1:14" x14ac:dyDescent="0.25">
      <c r="A69" s="14">
        <v>162</v>
      </c>
      <c r="B69" s="1">
        <f t="shared" si="0"/>
        <v>0</v>
      </c>
      <c r="C69" s="1">
        <v>162</v>
      </c>
      <c r="D69" s="1">
        <v>1</v>
      </c>
      <c r="E69" s="1" t="s">
        <v>656</v>
      </c>
      <c r="F69" s="1">
        <v>6</v>
      </c>
      <c r="G69" s="370">
        <v>1137610.3387500001</v>
      </c>
      <c r="H69" s="370">
        <v>258604.61087862449</v>
      </c>
      <c r="I69" s="370">
        <v>43222.586671000012</v>
      </c>
      <c r="J69" s="370">
        <v>0</v>
      </c>
      <c r="K69" s="370">
        <v>211036.42447956675</v>
      </c>
      <c r="L69" s="370">
        <v>-127312.56089058363</v>
      </c>
      <c r="M69" s="370">
        <v>0</v>
      </c>
      <c r="N69" s="370">
        <v>1523161.3998886079</v>
      </c>
    </row>
    <row r="70" spans="1:14" x14ac:dyDescent="0.25">
      <c r="A70" s="14">
        <v>166</v>
      </c>
      <c r="B70" s="1">
        <f t="shared" si="0"/>
        <v>0</v>
      </c>
      <c r="C70" s="1">
        <v>166</v>
      </c>
      <c r="D70" s="1">
        <v>1</v>
      </c>
      <c r="E70" s="1" t="s">
        <v>657</v>
      </c>
      <c r="F70" s="1">
        <v>6</v>
      </c>
      <c r="G70" s="370">
        <v>778594.77625</v>
      </c>
      <c r="H70" s="370">
        <v>209789.10796102145</v>
      </c>
      <c r="I70" s="370">
        <v>54492.86562099999</v>
      </c>
      <c r="J70" s="370">
        <v>0</v>
      </c>
      <c r="K70" s="370">
        <v>0</v>
      </c>
      <c r="L70" s="370">
        <v>-271383.41662443709</v>
      </c>
      <c r="M70" s="370">
        <v>0</v>
      </c>
      <c r="N70" s="370">
        <v>771493.33320758434</v>
      </c>
    </row>
    <row r="71" spans="1:14" x14ac:dyDescent="0.25">
      <c r="A71" s="14">
        <v>173</v>
      </c>
      <c r="B71" s="1">
        <f t="shared" si="0"/>
        <v>0</v>
      </c>
      <c r="C71" s="1">
        <v>173</v>
      </c>
      <c r="D71" s="1">
        <v>1</v>
      </c>
      <c r="E71" s="1" t="s">
        <v>658</v>
      </c>
      <c r="F71" s="1">
        <v>6</v>
      </c>
      <c r="G71" s="370">
        <v>478593.54499999998</v>
      </c>
      <c r="H71" s="370">
        <v>77166.542936949292</v>
      </c>
      <c r="I71" s="370">
        <v>24822.872253999994</v>
      </c>
      <c r="J71" s="370">
        <v>0</v>
      </c>
      <c r="K71" s="370">
        <v>0</v>
      </c>
      <c r="L71" s="370">
        <v>-100291.77514076664</v>
      </c>
      <c r="M71" s="370">
        <v>0</v>
      </c>
      <c r="N71" s="370">
        <v>480291.18505018263</v>
      </c>
    </row>
    <row r="72" spans="1:14" x14ac:dyDescent="0.25">
      <c r="A72" s="14">
        <v>177</v>
      </c>
      <c r="B72" s="1">
        <f t="shared" si="0"/>
        <v>0</v>
      </c>
      <c r="C72" s="1">
        <v>177</v>
      </c>
      <c r="D72" s="1">
        <v>1</v>
      </c>
      <c r="E72" s="1" t="s">
        <v>659</v>
      </c>
      <c r="F72" s="1">
        <v>6</v>
      </c>
      <c r="G72" s="370">
        <v>1517573.2930000001</v>
      </c>
      <c r="H72" s="370">
        <v>359261.2433230966</v>
      </c>
      <c r="I72" s="370">
        <v>85939.147773999997</v>
      </c>
      <c r="J72" s="370">
        <v>0</v>
      </c>
      <c r="K72" s="370">
        <v>19924.872961193789</v>
      </c>
      <c r="L72" s="370">
        <v>-417856.45671120239</v>
      </c>
      <c r="M72" s="370">
        <v>0</v>
      </c>
      <c r="N72" s="370">
        <v>1564842.100347088</v>
      </c>
    </row>
    <row r="73" spans="1:14" x14ac:dyDescent="0.25">
      <c r="A73" s="14">
        <v>181</v>
      </c>
      <c r="B73" s="1">
        <f t="shared" si="0"/>
        <v>0</v>
      </c>
      <c r="C73" s="1">
        <v>181</v>
      </c>
      <c r="D73" s="1">
        <v>1</v>
      </c>
      <c r="E73" s="1" t="s">
        <v>660</v>
      </c>
      <c r="F73" s="1">
        <v>4</v>
      </c>
      <c r="G73" s="370">
        <v>11313792.959600002</v>
      </c>
      <c r="H73" s="370">
        <v>3979867.8545568646</v>
      </c>
      <c r="I73" s="370">
        <v>425451.18334499974</v>
      </c>
      <c r="J73" s="370">
        <v>0</v>
      </c>
      <c r="K73" s="370">
        <v>0</v>
      </c>
      <c r="L73" s="370">
        <v>315002.95759372332</v>
      </c>
      <c r="M73" s="370">
        <v>0</v>
      </c>
      <c r="N73" s="370">
        <v>16034114.955095589</v>
      </c>
    </row>
    <row r="74" spans="1:14" x14ac:dyDescent="0.25">
      <c r="A74" s="14">
        <v>182</v>
      </c>
      <c r="B74" s="1">
        <f t="shared" si="0"/>
        <v>0</v>
      </c>
      <c r="C74" s="1">
        <v>182</v>
      </c>
      <c r="D74" s="1">
        <v>1</v>
      </c>
      <c r="E74" s="1" t="s">
        <v>661</v>
      </c>
      <c r="F74" s="1">
        <v>5</v>
      </c>
      <c r="G74" s="370">
        <v>1638639.5149999999</v>
      </c>
      <c r="H74" s="370">
        <v>380371.28992487729</v>
      </c>
      <c r="I74" s="370">
        <v>61405.053249999983</v>
      </c>
      <c r="J74" s="370">
        <v>0</v>
      </c>
      <c r="K74" s="370">
        <v>0</v>
      </c>
      <c r="L74" s="370">
        <v>-241804.35418244914</v>
      </c>
      <c r="M74" s="370">
        <v>0</v>
      </c>
      <c r="N74" s="370">
        <v>1838611.5039924278</v>
      </c>
    </row>
    <row r="75" spans="1:14" x14ac:dyDescent="0.25">
      <c r="A75" s="14">
        <v>186</v>
      </c>
      <c r="B75" s="1">
        <f t="shared" si="0"/>
        <v>0</v>
      </c>
      <c r="C75" s="1">
        <v>186</v>
      </c>
      <c r="D75" s="1">
        <v>1</v>
      </c>
      <c r="E75" s="1" t="s">
        <v>662</v>
      </c>
      <c r="F75" s="1">
        <v>5</v>
      </c>
      <c r="G75" s="370">
        <v>1545379.42875</v>
      </c>
      <c r="H75" s="370">
        <v>258633.83050271211</v>
      </c>
      <c r="I75" s="370">
        <v>61517.540955999997</v>
      </c>
      <c r="J75" s="370">
        <v>0</v>
      </c>
      <c r="K75" s="370">
        <v>0</v>
      </c>
      <c r="L75" s="370">
        <v>-103564.48112270159</v>
      </c>
      <c r="M75" s="370">
        <v>0</v>
      </c>
      <c r="N75" s="370">
        <v>1761966.3190860106</v>
      </c>
    </row>
    <row r="76" spans="1:14" x14ac:dyDescent="0.25">
      <c r="A76" s="14">
        <v>191</v>
      </c>
      <c r="B76" s="1">
        <f t="shared" si="0"/>
        <v>0</v>
      </c>
      <c r="C76" s="1">
        <v>191</v>
      </c>
      <c r="D76" s="1">
        <v>1</v>
      </c>
      <c r="E76" s="1" t="s">
        <v>663</v>
      </c>
      <c r="F76" s="1">
        <v>3</v>
      </c>
      <c r="G76" s="370">
        <v>15484016.159400001</v>
      </c>
      <c r="H76" s="370">
        <v>3847023.8430550834</v>
      </c>
      <c r="I76" s="370">
        <v>721810.35016299982</v>
      </c>
      <c r="J76" s="370">
        <v>0</v>
      </c>
      <c r="K76" s="370">
        <v>0</v>
      </c>
      <c r="L76" s="370">
        <v>-3668042.7989182891</v>
      </c>
      <c r="M76" s="370">
        <v>0</v>
      </c>
      <c r="N76" s="370">
        <v>16384807.553699799</v>
      </c>
    </row>
    <row r="77" spans="1:14" x14ac:dyDescent="0.25">
      <c r="A77" s="14">
        <v>192</v>
      </c>
      <c r="B77" s="1">
        <f t="shared" si="0"/>
        <v>0</v>
      </c>
      <c r="C77" s="1">
        <v>192</v>
      </c>
      <c r="D77" s="1">
        <v>1</v>
      </c>
      <c r="E77" s="1" t="s">
        <v>664</v>
      </c>
      <c r="F77" s="1">
        <v>3</v>
      </c>
      <c r="G77" s="370">
        <v>10072222.909600001</v>
      </c>
      <c r="H77" s="370">
        <v>1729540.2725171039</v>
      </c>
      <c r="I77" s="370">
        <v>581796.99471100012</v>
      </c>
      <c r="J77" s="370">
        <v>0</v>
      </c>
      <c r="K77" s="370">
        <v>0</v>
      </c>
      <c r="L77" s="370">
        <v>-3501263.1668340717</v>
      </c>
      <c r="M77" s="370">
        <v>0</v>
      </c>
      <c r="N77" s="370">
        <v>8882297.0099940337</v>
      </c>
    </row>
    <row r="78" spans="1:14" x14ac:dyDescent="0.25">
      <c r="A78" s="14">
        <v>194</v>
      </c>
      <c r="B78" s="1">
        <f t="shared" si="0"/>
        <v>0</v>
      </c>
      <c r="C78" s="1">
        <v>194</v>
      </c>
      <c r="D78" s="1">
        <v>1</v>
      </c>
      <c r="E78" s="1" t="s">
        <v>665</v>
      </c>
      <c r="F78" s="1">
        <v>3</v>
      </c>
      <c r="G78" s="370">
        <v>15861473.733999999</v>
      </c>
      <c r="H78" s="370">
        <v>4914488.6172605399</v>
      </c>
      <c r="I78" s="370">
        <v>880378.11554399959</v>
      </c>
      <c r="J78" s="370">
        <v>0</v>
      </c>
      <c r="K78" s="370">
        <v>0</v>
      </c>
      <c r="L78" s="370">
        <v>-2341871.0293056723</v>
      </c>
      <c r="M78" s="370">
        <v>0</v>
      </c>
      <c r="N78" s="370">
        <v>19314469.437498868</v>
      </c>
    </row>
    <row r="79" spans="1:14" x14ac:dyDescent="0.25">
      <c r="A79" s="14">
        <v>195</v>
      </c>
      <c r="B79" s="1">
        <f t="shared" si="0"/>
        <v>0</v>
      </c>
      <c r="C79" s="1">
        <v>195</v>
      </c>
      <c r="D79" s="1">
        <v>1</v>
      </c>
      <c r="E79" s="1" t="s">
        <v>666</v>
      </c>
      <c r="F79" s="1">
        <v>3</v>
      </c>
      <c r="G79" s="370">
        <v>628045.75499999989</v>
      </c>
      <c r="H79" s="370">
        <v>112024.33747416433</v>
      </c>
      <c r="I79" s="370">
        <v>32551.856995999988</v>
      </c>
      <c r="J79" s="370">
        <v>0</v>
      </c>
      <c r="K79" s="370">
        <v>0</v>
      </c>
      <c r="L79" s="370">
        <v>-29.648029846342979</v>
      </c>
      <c r="M79" s="370">
        <v>0</v>
      </c>
      <c r="N79" s="370">
        <v>772592.30144031788</v>
      </c>
    </row>
    <row r="80" spans="1:14" x14ac:dyDescent="0.25">
      <c r="A80" s="14">
        <v>196</v>
      </c>
      <c r="B80" s="1">
        <f t="shared" si="0"/>
        <v>0</v>
      </c>
      <c r="C80" s="1">
        <v>196</v>
      </c>
      <c r="D80" s="1">
        <v>1</v>
      </c>
      <c r="E80" s="1" t="s">
        <v>535</v>
      </c>
      <c r="F80" s="1">
        <v>3</v>
      </c>
      <c r="G80" s="370">
        <v>42567563.878449991</v>
      </c>
      <c r="H80" s="370">
        <v>10931338.644886415</v>
      </c>
      <c r="I80" s="370">
        <v>1671796.3014640012</v>
      </c>
      <c r="J80" s="370">
        <v>0</v>
      </c>
      <c r="K80" s="370">
        <v>0</v>
      </c>
      <c r="L80" s="370">
        <v>-1023469.8236439021</v>
      </c>
      <c r="M80" s="370">
        <v>0</v>
      </c>
      <c r="N80" s="370">
        <v>54147229.001156509</v>
      </c>
    </row>
    <row r="81" spans="1:14" x14ac:dyDescent="0.25">
      <c r="A81" s="14">
        <v>197</v>
      </c>
      <c r="B81" s="1">
        <f t="shared" si="0"/>
        <v>0</v>
      </c>
      <c r="C81" s="1">
        <v>197</v>
      </c>
      <c r="D81" s="1">
        <v>1</v>
      </c>
      <c r="E81" s="1" t="s">
        <v>536</v>
      </c>
      <c r="F81" s="1">
        <v>2</v>
      </c>
      <c r="G81" s="370">
        <v>9181672.9553999994</v>
      </c>
      <c r="H81" s="370">
        <v>1919635.8948423804</v>
      </c>
      <c r="I81" s="370">
        <v>407468.74699299986</v>
      </c>
      <c r="J81" s="370">
        <v>0</v>
      </c>
      <c r="K81" s="370">
        <v>0</v>
      </c>
      <c r="L81" s="370">
        <v>-2539249.0500917961</v>
      </c>
      <c r="M81" s="370">
        <v>0</v>
      </c>
      <c r="N81" s="370">
        <v>8969528.5471435841</v>
      </c>
    </row>
    <row r="82" spans="1:14" x14ac:dyDescent="0.25">
      <c r="A82" s="14">
        <v>199</v>
      </c>
      <c r="B82" s="1">
        <f t="shared" si="0"/>
        <v>0</v>
      </c>
      <c r="C82" s="1">
        <v>199</v>
      </c>
      <c r="D82" s="1">
        <v>1</v>
      </c>
      <c r="E82" s="1" t="s">
        <v>667</v>
      </c>
      <c r="F82" s="1">
        <v>3</v>
      </c>
      <c r="G82" s="370">
        <v>4944335.3080000002</v>
      </c>
      <c r="H82" s="370">
        <v>964309.15701541328</v>
      </c>
      <c r="I82" s="370">
        <v>297923.90153099992</v>
      </c>
      <c r="J82" s="370">
        <v>0</v>
      </c>
      <c r="K82" s="370">
        <v>0</v>
      </c>
      <c r="L82" s="370">
        <v>-1838101.8361105127</v>
      </c>
      <c r="M82" s="370">
        <v>0</v>
      </c>
      <c r="N82" s="370">
        <v>4368466.5304359002</v>
      </c>
    </row>
    <row r="83" spans="1:14" x14ac:dyDescent="0.25">
      <c r="A83" s="14">
        <v>200</v>
      </c>
      <c r="B83" s="1">
        <f t="shared" si="0"/>
        <v>0</v>
      </c>
      <c r="C83" s="1">
        <v>200</v>
      </c>
      <c r="D83" s="1">
        <v>1</v>
      </c>
      <c r="E83" s="1" t="s">
        <v>668</v>
      </c>
      <c r="F83" s="1">
        <v>3</v>
      </c>
      <c r="G83" s="370">
        <v>6369802.6534000002</v>
      </c>
      <c r="H83" s="370">
        <v>1245428.3940974127</v>
      </c>
      <c r="I83" s="370">
        <v>322897.3470239999</v>
      </c>
      <c r="J83" s="370">
        <v>0</v>
      </c>
      <c r="K83" s="370">
        <v>0</v>
      </c>
      <c r="L83" s="370">
        <v>-1858726.6596311126</v>
      </c>
      <c r="M83" s="370">
        <v>0</v>
      </c>
      <c r="N83" s="370">
        <v>6079401.7348903008</v>
      </c>
    </row>
    <row r="84" spans="1:14" x14ac:dyDescent="0.25">
      <c r="A84" s="14">
        <v>203</v>
      </c>
      <c r="B84" s="1">
        <f t="shared" si="0"/>
        <v>0</v>
      </c>
      <c r="C84" s="1">
        <v>203</v>
      </c>
      <c r="D84" s="1">
        <v>1</v>
      </c>
      <c r="E84" s="1" t="s">
        <v>669</v>
      </c>
      <c r="F84" s="1">
        <v>6</v>
      </c>
      <c r="G84" s="370">
        <v>794864.32000000007</v>
      </c>
      <c r="H84" s="370">
        <v>98922.803796056178</v>
      </c>
      <c r="I84" s="370">
        <v>30050.637149999999</v>
      </c>
      <c r="J84" s="370">
        <v>0</v>
      </c>
      <c r="K84" s="370">
        <v>142960.23302856821</v>
      </c>
      <c r="L84" s="370">
        <v>-315061.11301189614</v>
      </c>
      <c r="M84" s="370">
        <v>0</v>
      </c>
      <c r="N84" s="370">
        <v>751736.88096272829</v>
      </c>
    </row>
    <row r="85" spans="1:14" x14ac:dyDescent="0.25">
      <c r="A85" s="14">
        <v>204</v>
      </c>
      <c r="B85" s="1">
        <f t="shared" ref="B85:B148" si="1">+C85-A85</f>
        <v>0</v>
      </c>
      <c r="C85" s="1">
        <v>204</v>
      </c>
      <c r="D85" s="1">
        <v>1</v>
      </c>
      <c r="E85" s="1" t="s">
        <v>1022</v>
      </c>
      <c r="F85" s="1">
        <v>4</v>
      </c>
      <c r="G85" s="370">
        <v>1542194.1199999999</v>
      </c>
      <c r="H85" s="370">
        <v>249571.88825022068</v>
      </c>
      <c r="I85" s="370">
        <v>72159.933620999989</v>
      </c>
      <c r="J85" s="370">
        <v>0</v>
      </c>
      <c r="K85" s="370">
        <v>0</v>
      </c>
      <c r="L85" s="370">
        <v>-229615.00805651277</v>
      </c>
      <c r="M85" s="370">
        <v>0</v>
      </c>
      <c r="N85" s="370">
        <v>1634310.9338147079</v>
      </c>
    </row>
    <row r="86" spans="1:14" x14ac:dyDescent="0.25">
      <c r="A86" s="14">
        <v>206</v>
      </c>
      <c r="B86" s="1">
        <f t="shared" si="1"/>
        <v>0</v>
      </c>
      <c r="C86" s="1">
        <v>206</v>
      </c>
      <c r="D86" s="1">
        <v>1</v>
      </c>
      <c r="E86" s="1" t="s">
        <v>670</v>
      </c>
      <c r="F86" s="1">
        <v>4</v>
      </c>
      <c r="G86" s="370">
        <v>6639410.2112500006</v>
      </c>
      <c r="H86" s="370">
        <v>1459456.4515102503</v>
      </c>
      <c r="I86" s="370">
        <v>268722.78312100004</v>
      </c>
      <c r="J86" s="370">
        <v>0</v>
      </c>
      <c r="K86" s="370">
        <v>279668.71832407545</v>
      </c>
      <c r="L86" s="370">
        <v>-1175344.4411492452</v>
      </c>
      <c r="M86" s="370">
        <v>0</v>
      </c>
      <c r="N86" s="370">
        <v>7471913.7230560826</v>
      </c>
    </row>
    <row r="87" spans="1:14" x14ac:dyDescent="0.25">
      <c r="A87" s="14">
        <v>213</v>
      </c>
      <c r="B87" s="1">
        <f t="shared" si="1"/>
        <v>0</v>
      </c>
      <c r="C87" s="1">
        <v>213</v>
      </c>
      <c r="D87" s="1">
        <v>1</v>
      </c>
      <c r="E87" s="1" t="s">
        <v>671</v>
      </c>
      <c r="F87" s="1">
        <v>6</v>
      </c>
      <c r="G87" s="370">
        <v>792583.47840000002</v>
      </c>
      <c r="H87" s="370">
        <v>155194.23083474138</v>
      </c>
      <c r="I87" s="370">
        <v>19632.397500000021</v>
      </c>
      <c r="J87" s="370">
        <v>0</v>
      </c>
      <c r="K87" s="370">
        <v>276719.84331695549</v>
      </c>
      <c r="L87" s="370">
        <v>-22919.500396997566</v>
      </c>
      <c r="M87" s="370">
        <v>0</v>
      </c>
      <c r="N87" s="370">
        <v>1221210.4496546993</v>
      </c>
    </row>
    <row r="88" spans="1:14" x14ac:dyDescent="0.25">
      <c r="A88" s="14">
        <v>227</v>
      </c>
      <c r="B88" s="1">
        <f t="shared" si="1"/>
        <v>0</v>
      </c>
      <c r="C88" s="1">
        <v>227</v>
      </c>
      <c r="D88" s="1">
        <v>1</v>
      </c>
      <c r="E88" s="1" t="s">
        <v>672</v>
      </c>
      <c r="F88" s="1">
        <v>6</v>
      </c>
      <c r="G88" s="370">
        <v>576769.57974206691</v>
      </c>
      <c r="H88" s="370">
        <v>173826.66927939354</v>
      </c>
      <c r="I88" s="370">
        <v>28736.199832000002</v>
      </c>
      <c r="J88" s="370">
        <v>0</v>
      </c>
      <c r="K88" s="370">
        <v>0</v>
      </c>
      <c r="L88" s="370">
        <v>-73567.07881583889</v>
      </c>
      <c r="M88" s="370">
        <v>0</v>
      </c>
      <c r="N88" s="370">
        <v>705765.37003762147</v>
      </c>
    </row>
    <row r="89" spans="1:14" x14ac:dyDescent="0.25">
      <c r="A89" s="14">
        <v>229</v>
      </c>
      <c r="B89" s="1">
        <f t="shared" si="1"/>
        <v>0</v>
      </c>
      <c r="C89" s="1">
        <v>229</v>
      </c>
      <c r="D89" s="1">
        <v>1</v>
      </c>
      <c r="E89" s="1" t="s">
        <v>673</v>
      </c>
      <c r="F89" s="1">
        <v>6</v>
      </c>
      <c r="G89" s="370">
        <v>232911.42375000002</v>
      </c>
      <c r="H89" s="370">
        <v>62465.31127084107</v>
      </c>
      <c r="I89" s="370">
        <v>1550.7957590000021</v>
      </c>
      <c r="J89" s="370">
        <v>0</v>
      </c>
      <c r="K89" s="370">
        <v>103103.31833612564</v>
      </c>
      <c r="L89" s="370">
        <v>64218.138855248944</v>
      </c>
      <c r="M89" s="370">
        <v>0</v>
      </c>
      <c r="N89" s="370">
        <v>464248.98797121563</v>
      </c>
    </row>
    <row r="90" spans="1:14" x14ac:dyDescent="0.25">
      <c r="A90" s="14">
        <v>238</v>
      </c>
      <c r="B90" s="1">
        <f t="shared" si="1"/>
        <v>0</v>
      </c>
      <c r="C90" s="1">
        <v>238</v>
      </c>
      <c r="D90" s="1">
        <v>1</v>
      </c>
      <c r="E90" s="1" t="s">
        <v>674</v>
      </c>
      <c r="F90" s="1">
        <v>6</v>
      </c>
      <c r="G90" s="370">
        <v>232422.51499999998</v>
      </c>
      <c r="H90" s="370">
        <v>63398.364264623357</v>
      </c>
      <c r="I90" s="370">
        <v>15313.299627999997</v>
      </c>
      <c r="J90" s="370">
        <v>0</v>
      </c>
      <c r="K90" s="370">
        <v>94068.082067427342</v>
      </c>
      <c r="L90" s="370">
        <v>-249041.07797136091</v>
      </c>
      <c r="M90" s="370">
        <v>0</v>
      </c>
      <c r="N90" s="370">
        <v>156161.18298868978</v>
      </c>
    </row>
    <row r="91" spans="1:14" x14ac:dyDescent="0.25">
      <c r="A91" s="14">
        <v>239</v>
      </c>
      <c r="B91" s="1">
        <f t="shared" si="1"/>
        <v>0</v>
      </c>
      <c r="C91" s="1">
        <v>239</v>
      </c>
      <c r="D91" s="1">
        <v>1</v>
      </c>
      <c r="E91" s="1" t="s">
        <v>1023</v>
      </c>
      <c r="F91" s="1">
        <v>6</v>
      </c>
      <c r="G91" s="370">
        <v>636414.25</v>
      </c>
      <c r="H91" s="370">
        <v>125606.08020143058</v>
      </c>
      <c r="I91" s="370">
        <v>30007.606946999997</v>
      </c>
      <c r="J91" s="370">
        <v>0</v>
      </c>
      <c r="K91" s="370">
        <v>47377.568260505446</v>
      </c>
      <c r="L91" s="370">
        <v>-168699.31002747105</v>
      </c>
      <c r="M91" s="370">
        <v>0</v>
      </c>
      <c r="N91" s="370">
        <v>670706.19538146502</v>
      </c>
    </row>
    <row r="92" spans="1:14" x14ac:dyDescent="0.25">
      <c r="A92" s="14">
        <v>241</v>
      </c>
      <c r="B92" s="1">
        <f t="shared" si="1"/>
        <v>0</v>
      </c>
      <c r="C92" s="1">
        <v>241</v>
      </c>
      <c r="D92" s="1">
        <v>1</v>
      </c>
      <c r="E92" s="1" t="s">
        <v>675</v>
      </c>
      <c r="F92" s="1">
        <v>4</v>
      </c>
      <c r="G92" s="370">
        <v>6336868.9340000004</v>
      </c>
      <c r="H92" s="370">
        <v>2251552.4594041021</v>
      </c>
      <c r="I92" s="370">
        <v>300309.14861099987</v>
      </c>
      <c r="J92" s="370">
        <v>0</v>
      </c>
      <c r="K92" s="370">
        <v>422929.39698048588</v>
      </c>
      <c r="L92" s="370">
        <v>-1564286.7743204327</v>
      </c>
      <c r="M92" s="370">
        <v>0</v>
      </c>
      <c r="N92" s="370">
        <v>7747373.1646751557</v>
      </c>
    </row>
    <row r="93" spans="1:14" x14ac:dyDescent="0.25">
      <c r="A93" s="14">
        <v>242</v>
      </c>
      <c r="B93" s="1">
        <f t="shared" si="1"/>
        <v>0</v>
      </c>
      <c r="C93" s="1">
        <v>242</v>
      </c>
      <c r="D93" s="1">
        <v>1</v>
      </c>
      <c r="E93" s="1" t="s">
        <v>676</v>
      </c>
      <c r="F93" s="1">
        <v>6</v>
      </c>
      <c r="G93" s="370">
        <v>477891.44640000002</v>
      </c>
      <c r="H93" s="370">
        <v>66262.030406197679</v>
      </c>
      <c r="I93" s="370">
        <v>17025.490958999995</v>
      </c>
      <c r="J93" s="370">
        <v>0</v>
      </c>
      <c r="K93" s="370">
        <v>217054.68033502309</v>
      </c>
      <c r="L93" s="370">
        <v>-358819.74909664365</v>
      </c>
      <c r="M93" s="370">
        <v>0</v>
      </c>
      <c r="N93" s="370">
        <v>419413.89900357707</v>
      </c>
    </row>
    <row r="94" spans="1:14" x14ac:dyDescent="0.25">
      <c r="A94" s="14">
        <v>252</v>
      </c>
      <c r="B94" s="1">
        <f t="shared" si="1"/>
        <v>0</v>
      </c>
      <c r="C94" s="1">
        <v>252</v>
      </c>
      <c r="D94" s="1">
        <v>1</v>
      </c>
      <c r="E94" s="1" t="s">
        <v>678</v>
      </c>
      <c r="F94" s="1">
        <v>5</v>
      </c>
      <c r="G94" s="370">
        <v>1360195.5466</v>
      </c>
      <c r="H94" s="370">
        <v>238134.94538038151</v>
      </c>
      <c r="I94" s="370">
        <v>73653.055494999993</v>
      </c>
      <c r="J94" s="370">
        <v>0</v>
      </c>
      <c r="K94" s="370">
        <v>63499.987316794228</v>
      </c>
      <c r="L94" s="370">
        <v>-678654.10965679539</v>
      </c>
      <c r="M94" s="370">
        <v>0</v>
      </c>
      <c r="N94" s="370">
        <v>1056829.4251353804</v>
      </c>
    </row>
    <row r="95" spans="1:14" x14ac:dyDescent="0.25">
      <c r="A95" s="14">
        <v>253</v>
      </c>
      <c r="B95" s="1">
        <f t="shared" si="1"/>
        <v>0</v>
      </c>
      <c r="C95" s="1">
        <v>253</v>
      </c>
      <c r="D95" s="1">
        <v>1</v>
      </c>
      <c r="E95" s="1" t="s">
        <v>679</v>
      </c>
      <c r="F95" s="1">
        <v>6</v>
      </c>
      <c r="G95" s="370">
        <v>347553.48960000003</v>
      </c>
      <c r="H95" s="370">
        <v>49332.147617570474</v>
      </c>
      <c r="I95" s="370">
        <v>23979.148230000006</v>
      </c>
      <c r="J95" s="370">
        <v>0</v>
      </c>
      <c r="K95" s="370">
        <v>82669.004940205486</v>
      </c>
      <c r="L95" s="370">
        <v>-131733.01117188833</v>
      </c>
      <c r="M95" s="370">
        <v>0</v>
      </c>
      <c r="N95" s="370">
        <v>371800.77921588765</v>
      </c>
    </row>
    <row r="96" spans="1:14" x14ac:dyDescent="0.25">
      <c r="A96" s="14">
        <v>255</v>
      </c>
      <c r="B96" s="1">
        <f t="shared" si="1"/>
        <v>0</v>
      </c>
      <c r="C96" s="1">
        <v>255</v>
      </c>
      <c r="D96" s="1">
        <v>1</v>
      </c>
      <c r="E96" s="1" t="s">
        <v>680</v>
      </c>
      <c r="F96" s="1">
        <v>5</v>
      </c>
      <c r="G96" s="370">
        <v>973418.32</v>
      </c>
      <c r="H96" s="370">
        <v>219639.98695254512</v>
      </c>
      <c r="I96" s="370">
        <v>45341.634323000006</v>
      </c>
      <c r="J96" s="370">
        <v>0</v>
      </c>
      <c r="K96" s="370">
        <v>448665.91610117303</v>
      </c>
      <c r="L96" s="370">
        <v>-552609.24155034707</v>
      </c>
      <c r="M96" s="370">
        <v>0</v>
      </c>
      <c r="N96" s="370">
        <v>1134456.6158263709</v>
      </c>
    </row>
    <row r="97" spans="1:14" x14ac:dyDescent="0.25">
      <c r="A97" s="14">
        <v>256</v>
      </c>
      <c r="B97" s="1">
        <f t="shared" si="1"/>
        <v>0</v>
      </c>
      <c r="C97" s="1">
        <v>256</v>
      </c>
      <c r="D97" s="1">
        <v>1</v>
      </c>
      <c r="E97" s="1" t="s">
        <v>681</v>
      </c>
      <c r="F97" s="1">
        <v>4</v>
      </c>
      <c r="G97" s="370">
        <v>4329430.0228000004</v>
      </c>
      <c r="H97" s="370">
        <v>988736.96180854191</v>
      </c>
      <c r="I97" s="370">
        <v>209913.53630300009</v>
      </c>
      <c r="J97" s="370">
        <v>0</v>
      </c>
      <c r="K97" s="370">
        <v>279633.82162470557</v>
      </c>
      <c r="L97" s="370">
        <v>-1796282.6241819239</v>
      </c>
      <c r="M97" s="370">
        <v>0</v>
      </c>
      <c r="N97" s="370">
        <v>4011431.7183543243</v>
      </c>
    </row>
    <row r="98" spans="1:14" x14ac:dyDescent="0.25">
      <c r="A98" s="14">
        <v>261</v>
      </c>
      <c r="B98" s="1">
        <f t="shared" si="1"/>
        <v>0</v>
      </c>
      <c r="C98" s="1">
        <v>261</v>
      </c>
      <c r="D98" s="1">
        <v>1</v>
      </c>
      <c r="E98" s="1" t="s">
        <v>682</v>
      </c>
      <c r="F98" s="1">
        <v>6</v>
      </c>
      <c r="G98" s="370">
        <v>192377.63500000001</v>
      </c>
      <c r="H98" s="370">
        <v>39932.166195283469</v>
      </c>
      <c r="I98" s="370">
        <v>8060.2654150000017</v>
      </c>
      <c r="J98" s="370">
        <v>0</v>
      </c>
      <c r="K98" s="370">
        <v>0</v>
      </c>
      <c r="L98" s="370">
        <v>53108.263443312797</v>
      </c>
      <c r="M98" s="370">
        <v>0</v>
      </c>
      <c r="N98" s="370">
        <v>293478.33005359629</v>
      </c>
    </row>
    <row r="99" spans="1:14" x14ac:dyDescent="0.25">
      <c r="A99" s="14">
        <v>264</v>
      </c>
      <c r="B99" s="1">
        <f t="shared" si="1"/>
        <v>0</v>
      </c>
      <c r="C99" s="1">
        <v>264</v>
      </c>
      <c r="D99" s="1">
        <v>1</v>
      </c>
      <c r="E99" s="1" t="s">
        <v>683</v>
      </c>
      <c r="F99" s="1">
        <v>6</v>
      </c>
      <c r="G99" s="370">
        <v>98100.92</v>
      </c>
      <c r="H99" s="370">
        <v>16542.15095674511</v>
      </c>
      <c r="I99" s="370">
        <v>3093.426061000001</v>
      </c>
      <c r="J99" s="370">
        <v>0</v>
      </c>
      <c r="K99" s="370">
        <v>0</v>
      </c>
      <c r="L99" s="370">
        <v>9350.3009262199666</v>
      </c>
      <c r="M99" s="370">
        <v>0</v>
      </c>
      <c r="N99" s="370">
        <v>127086.79794396508</v>
      </c>
    </row>
    <row r="100" spans="1:14" x14ac:dyDescent="0.25">
      <c r="A100" s="14">
        <v>270</v>
      </c>
      <c r="B100" s="1">
        <f t="shared" si="1"/>
        <v>0</v>
      </c>
      <c r="C100" s="1">
        <v>270</v>
      </c>
      <c r="D100" s="1">
        <v>1</v>
      </c>
      <c r="E100" s="1" t="s">
        <v>684</v>
      </c>
      <c r="F100" s="1">
        <v>2</v>
      </c>
      <c r="G100" s="370">
        <v>9778886.1169999987</v>
      </c>
      <c r="H100" s="370">
        <v>1699547.2644072347</v>
      </c>
      <c r="I100" s="370">
        <v>495550.12578399986</v>
      </c>
      <c r="J100" s="370">
        <v>0</v>
      </c>
      <c r="K100" s="370">
        <v>760756.00892978162</v>
      </c>
      <c r="L100" s="370">
        <v>-3487911.9910429227</v>
      </c>
      <c r="M100" s="370">
        <v>0</v>
      </c>
      <c r="N100" s="370">
        <v>9246827.5250780918</v>
      </c>
    </row>
    <row r="101" spans="1:14" x14ac:dyDescent="0.25">
      <c r="A101" s="14">
        <v>271</v>
      </c>
      <c r="B101" s="1">
        <f t="shared" si="1"/>
        <v>0</v>
      </c>
      <c r="C101" s="1">
        <v>271</v>
      </c>
      <c r="D101" s="1">
        <v>1</v>
      </c>
      <c r="E101" s="1" t="s">
        <v>685</v>
      </c>
      <c r="F101" s="1">
        <v>3</v>
      </c>
      <c r="G101" s="370">
        <v>19007274.38885</v>
      </c>
      <c r="H101" s="370">
        <v>5715234.9393498385</v>
      </c>
      <c r="I101" s="370">
        <v>880324.56264600018</v>
      </c>
      <c r="J101" s="370">
        <v>0</v>
      </c>
      <c r="K101" s="370">
        <v>0</v>
      </c>
      <c r="L101" s="370">
        <v>-3899665.4476929465</v>
      </c>
      <c r="M101" s="370">
        <v>0</v>
      </c>
      <c r="N101" s="370">
        <v>21703168.443152893</v>
      </c>
    </row>
    <row r="102" spans="1:14" x14ac:dyDescent="0.25">
      <c r="A102" s="14">
        <v>272</v>
      </c>
      <c r="B102" s="1">
        <f t="shared" si="1"/>
        <v>0</v>
      </c>
      <c r="C102" s="1">
        <v>272</v>
      </c>
      <c r="D102" s="1">
        <v>1</v>
      </c>
      <c r="E102" s="1" t="s">
        <v>686</v>
      </c>
      <c r="F102" s="1">
        <v>3</v>
      </c>
      <c r="G102" s="370">
        <v>11139414.35145</v>
      </c>
      <c r="H102" s="370">
        <v>2758513.3206158807</v>
      </c>
      <c r="I102" s="370">
        <v>551751.79026800022</v>
      </c>
      <c r="J102" s="370">
        <v>0</v>
      </c>
      <c r="K102" s="370">
        <v>0</v>
      </c>
      <c r="L102" s="370">
        <v>-1197680.5088430536</v>
      </c>
      <c r="M102" s="370">
        <v>0</v>
      </c>
      <c r="N102" s="370">
        <v>13251998.953490827</v>
      </c>
    </row>
    <row r="103" spans="1:14" x14ac:dyDescent="0.25">
      <c r="A103" s="14">
        <v>273</v>
      </c>
      <c r="B103" s="1">
        <f t="shared" si="1"/>
        <v>0</v>
      </c>
      <c r="C103" s="1">
        <v>273</v>
      </c>
      <c r="D103" s="1">
        <v>1</v>
      </c>
      <c r="E103" s="1" t="s">
        <v>687</v>
      </c>
      <c r="F103" s="1">
        <v>2</v>
      </c>
      <c r="G103" s="370">
        <v>10232540.842062272</v>
      </c>
      <c r="H103" s="370">
        <v>4054561.1385175488</v>
      </c>
      <c r="I103" s="370">
        <v>552252.21530600009</v>
      </c>
      <c r="J103" s="370">
        <v>0</v>
      </c>
      <c r="K103" s="370">
        <v>0</v>
      </c>
      <c r="L103" s="370">
        <v>-237936.8810958229</v>
      </c>
      <c r="M103" s="370">
        <v>0</v>
      </c>
      <c r="N103" s="370">
        <v>14601417.314789999</v>
      </c>
    </row>
    <row r="104" spans="1:14" x14ac:dyDescent="0.25">
      <c r="A104" s="14">
        <v>276</v>
      </c>
      <c r="B104" s="1">
        <f t="shared" si="1"/>
        <v>0</v>
      </c>
      <c r="C104" s="1">
        <v>276</v>
      </c>
      <c r="D104" s="1">
        <v>1</v>
      </c>
      <c r="E104" s="1" t="s">
        <v>688</v>
      </c>
      <c r="F104" s="1">
        <v>3</v>
      </c>
      <c r="G104" s="370">
        <v>10988302.153999999</v>
      </c>
      <c r="H104" s="370">
        <v>1869525.0565379581</v>
      </c>
      <c r="I104" s="370">
        <v>363086.14009699994</v>
      </c>
      <c r="J104" s="370">
        <v>0</v>
      </c>
      <c r="K104" s="370">
        <v>0</v>
      </c>
      <c r="L104" s="370">
        <v>1002076.0156432994</v>
      </c>
      <c r="M104" s="370">
        <v>0</v>
      </c>
      <c r="N104" s="370">
        <v>14222989.366278255</v>
      </c>
    </row>
    <row r="105" spans="1:14" x14ac:dyDescent="0.25">
      <c r="A105" s="14">
        <v>277</v>
      </c>
      <c r="B105" s="1">
        <f t="shared" si="1"/>
        <v>0</v>
      </c>
      <c r="C105" s="1">
        <v>277</v>
      </c>
      <c r="D105" s="1">
        <v>1</v>
      </c>
      <c r="E105" s="1" t="s">
        <v>689</v>
      </c>
      <c r="F105" s="1">
        <v>3</v>
      </c>
      <c r="G105" s="370">
        <v>3495143.5061999997</v>
      </c>
      <c r="H105" s="370">
        <v>793439.04535807623</v>
      </c>
      <c r="I105" s="370">
        <v>205729.45621399992</v>
      </c>
      <c r="J105" s="370">
        <v>0</v>
      </c>
      <c r="K105" s="370">
        <v>358379.10628331825</v>
      </c>
      <c r="L105" s="370">
        <v>-1684401.8821198563</v>
      </c>
      <c r="M105" s="370">
        <v>0</v>
      </c>
      <c r="N105" s="370">
        <v>3168289.231935537</v>
      </c>
    </row>
    <row r="106" spans="1:14" x14ac:dyDescent="0.25">
      <c r="A106" s="14">
        <v>278</v>
      </c>
      <c r="B106" s="1">
        <f t="shared" si="1"/>
        <v>0</v>
      </c>
      <c r="C106" s="1">
        <v>278</v>
      </c>
      <c r="D106" s="1">
        <v>1</v>
      </c>
      <c r="E106" s="1" t="s">
        <v>690</v>
      </c>
      <c r="F106" s="1">
        <v>3</v>
      </c>
      <c r="G106" s="370">
        <v>2825988.6052000001</v>
      </c>
      <c r="H106" s="370">
        <v>596878.55374380096</v>
      </c>
      <c r="I106" s="370">
        <v>143428.68595999997</v>
      </c>
      <c r="J106" s="370">
        <v>0</v>
      </c>
      <c r="K106" s="370">
        <v>0</v>
      </c>
      <c r="L106" s="370">
        <v>-305251.77935135365</v>
      </c>
      <c r="M106" s="370">
        <v>0</v>
      </c>
      <c r="N106" s="370">
        <v>3261044.0655524475</v>
      </c>
    </row>
    <row r="107" spans="1:14" x14ac:dyDescent="0.25">
      <c r="A107" s="14">
        <v>279</v>
      </c>
      <c r="B107" s="1">
        <f t="shared" si="1"/>
        <v>0</v>
      </c>
      <c r="C107" s="1">
        <v>279</v>
      </c>
      <c r="D107" s="1">
        <v>1</v>
      </c>
      <c r="E107" s="1" t="s">
        <v>691</v>
      </c>
      <c r="F107" s="1">
        <v>3</v>
      </c>
      <c r="G107" s="370">
        <v>31341305.802599996</v>
      </c>
      <c r="H107" s="370">
        <v>7691357.7378098704</v>
      </c>
      <c r="I107" s="370">
        <v>1869646.6369370006</v>
      </c>
      <c r="J107" s="370">
        <v>0</v>
      </c>
      <c r="K107" s="370">
        <v>0</v>
      </c>
      <c r="L107" s="370">
        <v>-8051658.1666860813</v>
      </c>
      <c r="M107" s="370">
        <v>0</v>
      </c>
      <c r="N107" s="370">
        <v>32850652.010660782</v>
      </c>
    </row>
    <row r="108" spans="1:14" x14ac:dyDescent="0.25">
      <c r="A108" s="14">
        <v>280</v>
      </c>
      <c r="B108" s="1">
        <f t="shared" si="1"/>
        <v>0</v>
      </c>
      <c r="C108" s="1">
        <v>280</v>
      </c>
      <c r="D108" s="1">
        <v>1</v>
      </c>
      <c r="E108" s="1" t="s">
        <v>692</v>
      </c>
      <c r="F108" s="1">
        <v>2</v>
      </c>
      <c r="G108" s="370">
        <v>7044907.9021999994</v>
      </c>
      <c r="H108" s="370">
        <v>1458250.2140814143</v>
      </c>
      <c r="I108" s="370">
        <v>387107.83049299987</v>
      </c>
      <c r="J108" s="370">
        <v>0</v>
      </c>
      <c r="K108" s="370">
        <v>0</v>
      </c>
      <c r="L108" s="370">
        <v>-2237559.5998898647</v>
      </c>
      <c r="M108" s="370">
        <v>0</v>
      </c>
      <c r="N108" s="370">
        <v>6652706.3468845487</v>
      </c>
    </row>
    <row r="109" spans="1:14" x14ac:dyDescent="0.25">
      <c r="A109" s="14">
        <v>281</v>
      </c>
      <c r="B109" s="1">
        <f t="shared" si="1"/>
        <v>0</v>
      </c>
      <c r="C109" s="1">
        <v>281</v>
      </c>
      <c r="D109" s="1">
        <v>1</v>
      </c>
      <c r="E109" s="1" t="s">
        <v>693</v>
      </c>
      <c r="F109" s="1">
        <v>2</v>
      </c>
      <c r="G109" s="370">
        <v>17468867.2555</v>
      </c>
      <c r="H109" s="370">
        <v>4384694.0743088601</v>
      </c>
      <c r="I109" s="370">
        <v>1040789.7522259993</v>
      </c>
      <c r="J109" s="370">
        <v>0</v>
      </c>
      <c r="K109" s="370">
        <v>0</v>
      </c>
      <c r="L109" s="370">
        <v>-5479394.6690814588</v>
      </c>
      <c r="M109" s="370">
        <v>0</v>
      </c>
      <c r="N109" s="370">
        <v>17414956.412953399</v>
      </c>
    </row>
    <row r="110" spans="1:14" x14ac:dyDescent="0.25">
      <c r="A110" s="14">
        <v>282</v>
      </c>
      <c r="B110" s="1">
        <f t="shared" si="1"/>
        <v>0</v>
      </c>
      <c r="C110" s="1">
        <v>282</v>
      </c>
      <c r="D110" s="1">
        <v>1</v>
      </c>
      <c r="E110" s="1" t="s">
        <v>694</v>
      </c>
      <c r="F110" s="1">
        <v>2</v>
      </c>
      <c r="G110" s="370">
        <v>2147826.9714000002</v>
      </c>
      <c r="H110" s="370">
        <v>316026.78538290877</v>
      </c>
      <c r="I110" s="370">
        <v>118130.54154199999</v>
      </c>
      <c r="J110" s="370">
        <v>0</v>
      </c>
      <c r="K110" s="370">
        <v>0</v>
      </c>
      <c r="L110" s="370">
        <v>-638856.45589269185</v>
      </c>
      <c r="M110" s="370">
        <v>0</v>
      </c>
      <c r="N110" s="370">
        <v>1943127.8424322172</v>
      </c>
    </row>
    <row r="111" spans="1:14" x14ac:dyDescent="0.25">
      <c r="A111" s="14">
        <v>283</v>
      </c>
      <c r="B111" s="1">
        <f t="shared" si="1"/>
        <v>0</v>
      </c>
      <c r="C111" s="1">
        <v>283</v>
      </c>
      <c r="D111" s="1">
        <v>1</v>
      </c>
      <c r="E111" s="1" t="s">
        <v>695</v>
      </c>
      <c r="F111" s="1">
        <v>2</v>
      </c>
      <c r="G111" s="370">
        <v>5955477.8386000004</v>
      </c>
      <c r="H111" s="370">
        <v>1526212.9154800368</v>
      </c>
      <c r="I111" s="370">
        <v>338548.54572399997</v>
      </c>
      <c r="J111" s="370">
        <v>0</v>
      </c>
      <c r="K111" s="370">
        <v>0</v>
      </c>
      <c r="L111" s="370">
        <v>-1013893.1129382945</v>
      </c>
      <c r="M111" s="370">
        <v>0</v>
      </c>
      <c r="N111" s="370">
        <v>6806346.1868657423</v>
      </c>
    </row>
    <row r="112" spans="1:14" x14ac:dyDescent="0.25">
      <c r="A112" s="14">
        <v>284</v>
      </c>
      <c r="B112" s="1">
        <f t="shared" si="1"/>
        <v>0</v>
      </c>
      <c r="C112" s="1">
        <v>284</v>
      </c>
      <c r="D112" s="1">
        <v>1</v>
      </c>
      <c r="E112" s="1" t="s">
        <v>696</v>
      </c>
      <c r="F112" s="1">
        <v>3</v>
      </c>
      <c r="G112" s="370">
        <v>12844123.669999998</v>
      </c>
      <c r="H112" s="370">
        <v>2340043.3931346899</v>
      </c>
      <c r="I112" s="370">
        <v>749900.81081499986</v>
      </c>
      <c r="J112" s="370">
        <v>0</v>
      </c>
      <c r="K112" s="370">
        <v>0</v>
      </c>
      <c r="L112" s="370">
        <v>-3207311.9596711821</v>
      </c>
      <c r="M112" s="370">
        <v>0</v>
      </c>
      <c r="N112" s="370">
        <v>12726755.914278505</v>
      </c>
    </row>
    <row r="113" spans="1:14" x14ac:dyDescent="0.25">
      <c r="A113" s="14">
        <v>286</v>
      </c>
      <c r="B113" s="1">
        <f t="shared" si="1"/>
        <v>0</v>
      </c>
      <c r="C113" s="1">
        <v>286</v>
      </c>
      <c r="D113" s="1">
        <v>1</v>
      </c>
      <c r="E113" s="1" t="s">
        <v>697</v>
      </c>
      <c r="F113" s="1">
        <v>2</v>
      </c>
      <c r="G113" s="370">
        <v>3278376.2050000001</v>
      </c>
      <c r="H113" s="370">
        <v>255007.70060657567</v>
      </c>
      <c r="I113" s="370">
        <v>171164.69157599995</v>
      </c>
      <c r="J113" s="370">
        <v>0</v>
      </c>
      <c r="K113" s="370">
        <v>0</v>
      </c>
      <c r="L113" s="370">
        <v>-844251.13430855004</v>
      </c>
      <c r="M113" s="370">
        <v>0</v>
      </c>
      <c r="N113" s="370">
        <v>2860297.4628740256</v>
      </c>
    </row>
    <row r="114" spans="1:14" x14ac:dyDescent="0.25">
      <c r="A114" s="14">
        <v>294</v>
      </c>
      <c r="B114" s="1">
        <f t="shared" si="1"/>
        <v>0</v>
      </c>
      <c r="C114" s="1">
        <v>294</v>
      </c>
      <c r="D114" s="1">
        <v>1</v>
      </c>
      <c r="E114" s="1" t="s">
        <v>699</v>
      </c>
      <c r="F114" s="1">
        <v>5</v>
      </c>
      <c r="G114" s="370">
        <v>1603994.5352</v>
      </c>
      <c r="H114" s="370">
        <v>263798.78468529857</v>
      </c>
      <c r="I114" s="370">
        <v>46410.295822000022</v>
      </c>
      <c r="J114" s="370">
        <v>0</v>
      </c>
      <c r="K114" s="370">
        <v>0</v>
      </c>
      <c r="L114" s="370">
        <v>1323966.1647387964</v>
      </c>
      <c r="M114" s="370">
        <v>0</v>
      </c>
      <c r="N114" s="370">
        <v>3238169.7804460954</v>
      </c>
    </row>
    <row r="115" spans="1:14" x14ac:dyDescent="0.25">
      <c r="A115" s="14">
        <v>297</v>
      </c>
      <c r="B115" s="1">
        <f t="shared" si="1"/>
        <v>0</v>
      </c>
      <c r="C115" s="1">
        <v>297</v>
      </c>
      <c r="D115" s="1">
        <v>1</v>
      </c>
      <c r="E115" s="1" t="s">
        <v>700</v>
      </c>
      <c r="F115" s="1">
        <v>6</v>
      </c>
      <c r="G115" s="370">
        <v>374587.72080000001</v>
      </c>
      <c r="H115" s="370">
        <v>74716.194473990647</v>
      </c>
      <c r="I115" s="370">
        <v>21062.378703000002</v>
      </c>
      <c r="J115" s="370">
        <v>0</v>
      </c>
      <c r="K115" s="370">
        <v>0</v>
      </c>
      <c r="L115" s="370">
        <v>-51802.747198503166</v>
      </c>
      <c r="M115" s="370">
        <v>0</v>
      </c>
      <c r="N115" s="370">
        <v>418563.54677848751</v>
      </c>
    </row>
    <row r="116" spans="1:14" x14ac:dyDescent="0.25">
      <c r="A116" s="14">
        <v>299</v>
      </c>
      <c r="B116" s="1">
        <f t="shared" si="1"/>
        <v>0</v>
      </c>
      <c r="C116" s="1">
        <v>299</v>
      </c>
      <c r="D116" s="1">
        <v>1</v>
      </c>
      <c r="E116" s="1" t="s">
        <v>701</v>
      </c>
      <c r="F116" s="1">
        <v>6</v>
      </c>
      <c r="G116" s="370">
        <v>865132.8772934291</v>
      </c>
      <c r="H116" s="370">
        <v>239532.63232513727</v>
      </c>
      <c r="I116" s="370">
        <v>48385.816871999989</v>
      </c>
      <c r="J116" s="370">
        <v>0</v>
      </c>
      <c r="K116" s="370">
        <v>0</v>
      </c>
      <c r="L116" s="370">
        <v>-160532.59485263866</v>
      </c>
      <c r="M116" s="370">
        <v>0</v>
      </c>
      <c r="N116" s="370">
        <v>992518.7316379277</v>
      </c>
    </row>
    <row r="117" spans="1:14" x14ac:dyDescent="0.25">
      <c r="A117" s="14">
        <v>300</v>
      </c>
      <c r="B117" s="1">
        <f t="shared" si="1"/>
        <v>0</v>
      </c>
      <c r="C117" s="1">
        <v>300</v>
      </c>
      <c r="D117" s="1">
        <v>1</v>
      </c>
      <c r="E117" s="1" t="s">
        <v>1024</v>
      </c>
      <c r="F117" s="1">
        <v>5</v>
      </c>
      <c r="G117" s="370">
        <v>1674138.5618</v>
      </c>
      <c r="H117" s="370">
        <v>624396.43784592347</v>
      </c>
      <c r="I117" s="370">
        <v>83784.236153999984</v>
      </c>
      <c r="J117" s="370">
        <v>0</v>
      </c>
      <c r="K117" s="370">
        <v>0</v>
      </c>
      <c r="L117" s="370">
        <v>-180132.15768579775</v>
      </c>
      <c r="M117" s="370">
        <v>0</v>
      </c>
      <c r="N117" s="370">
        <v>2202187.0781141254</v>
      </c>
    </row>
    <row r="118" spans="1:14" x14ac:dyDescent="0.25">
      <c r="A118" s="14">
        <v>306</v>
      </c>
      <c r="B118" s="1">
        <f t="shared" si="1"/>
        <v>0</v>
      </c>
      <c r="C118" s="1">
        <v>306</v>
      </c>
      <c r="D118" s="1">
        <v>1</v>
      </c>
      <c r="E118" s="1" t="s">
        <v>702</v>
      </c>
      <c r="F118" s="1">
        <v>6</v>
      </c>
      <c r="G118" s="370">
        <v>418167.32380000001</v>
      </c>
      <c r="H118" s="370">
        <v>127378.70275079958</v>
      </c>
      <c r="I118" s="370">
        <v>16229.229337000001</v>
      </c>
      <c r="J118" s="370">
        <v>0</v>
      </c>
      <c r="K118" s="370">
        <v>31074.612641209504</v>
      </c>
      <c r="L118" s="370">
        <v>5034.3103100369772</v>
      </c>
      <c r="M118" s="370">
        <v>0</v>
      </c>
      <c r="N118" s="370">
        <v>597884.17883904616</v>
      </c>
    </row>
    <row r="119" spans="1:14" x14ac:dyDescent="0.25">
      <c r="A119" s="14">
        <v>308</v>
      </c>
      <c r="B119" s="1">
        <f t="shared" si="1"/>
        <v>0</v>
      </c>
      <c r="C119" s="1">
        <v>308</v>
      </c>
      <c r="D119" s="1">
        <v>1</v>
      </c>
      <c r="E119" s="1" t="s">
        <v>703</v>
      </c>
      <c r="F119" s="1">
        <v>6</v>
      </c>
      <c r="G119" s="370">
        <v>454828.65600000002</v>
      </c>
      <c r="H119" s="370">
        <v>101406.4998383175</v>
      </c>
      <c r="I119" s="370">
        <v>20366.861678000005</v>
      </c>
      <c r="J119" s="370">
        <v>0</v>
      </c>
      <c r="K119" s="370">
        <v>0</v>
      </c>
      <c r="L119" s="370">
        <v>79896.988890415189</v>
      </c>
      <c r="M119" s="370">
        <v>0</v>
      </c>
      <c r="N119" s="370">
        <v>656499.0064067326</v>
      </c>
    </row>
    <row r="120" spans="1:14" x14ac:dyDescent="0.25">
      <c r="A120" s="14">
        <v>309</v>
      </c>
      <c r="B120" s="1">
        <f t="shared" si="1"/>
        <v>0</v>
      </c>
      <c r="C120" s="1">
        <v>309</v>
      </c>
      <c r="D120" s="1">
        <v>1</v>
      </c>
      <c r="E120" s="1" t="s">
        <v>704</v>
      </c>
      <c r="F120" s="1">
        <v>5</v>
      </c>
      <c r="G120" s="370">
        <v>1496335.5290000001</v>
      </c>
      <c r="H120" s="370">
        <v>504252.62241892389</v>
      </c>
      <c r="I120" s="370">
        <v>99411.558335000009</v>
      </c>
      <c r="J120" s="370">
        <v>0</v>
      </c>
      <c r="K120" s="370">
        <v>0</v>
      </c>
      <c r="L120" s="370">
        <v>-112574.64622815863</v>
      </c>
      <c r="M120" s="370">
        <v>0</v>
      </c>
      <c r="N120" s="370">
        <v>1987425.0635257654</v>
      </c>
    </row>
    <row r="121" spans="1:14" x14ac:dyDescent="0.25">
      <c r="A121" s="14">
        <v>314</v>
      </c>
      <c r="B121" s="1">
        <f t="shared" si="1"/>
        <v>0</v>
      </c>
      <c r="C121" s="1">
        <v>314</v>
      </c>
      <c r="D121" s="1">
        <v>1</v>
      </c>
      <c r="E121" s="1" t="s">
        <v>705</v>
      </c>
      <c r="F121" s="1">
        <v>6</v>
      </c>
      <c r="G121" s="370">
        <v>603722.71299999999</v>
      </c>
      <c r="H121" s="370">
        <v>115716.89353678901</v>
      </c>
      <c r="I121" s="370">
        <v>42357.247558999989</v>
      </c>
      <c r="J121" s="370">
        <v>0</v>
      </c>
      <c r="K121" s="370">
        <v>0</v>
      </c>
      <c r="L121" s="370">
        <v>-148460.46791066899</v>
      </c>
      <c r="M121" s="370">
        <v>0</v>
      </c>
      <c r="N121" s="370">
        <v>613336.38618512009</v>
      </c>
    </row>
    <row r="122" spans="1:14" x14ac:dyDescent="0.25">
      <c r="A122" s="14">
        <v>316</v>
      </c>
      <c r="B122" s="1">
        <f t="shared" si="1"/>
        <v>0</v>
      </c>
      <c r="C122" s="1">
        <v>316</v>
      </c>
      <c r="D122" s="1">
        <v>1</v>
      </c>
      <c r="E122" s="1" t="s">
        <v>706</v>
      </c>
      <c r="F122" s="1">
        <v>5</v>
      </c>
      <c r="G122" s="370">
        <v>2039633.3302</v>
      </c>
      <c r="H122" s="370">
        <v>630938.04265879618</v>
      </c>
      <c r="I122" s="370">
        <v>56094.349070000018</v>
      </c>
      <c r="J122" s="370">
        <v>0</v>
      </c>
      <c r="K122" s="370">
        <v>440978.54228082579</v>
      </c>
      <c r="L122" s="370">
        <v>-198283.33476980263</v>
      </c>
      <c r="M122" s="370">
        <v>0</v>
      </c>
      <c r="N122" s="370">
        <v>2969360.9294398194</v>
      </c>
    </row>
    <row r="123" spans="1:14" x14ac:dyDescent="0.25">
      <c r="A123" s="14">
        <v>317</v>
      </c>
      <c r="B123" s="1">
        <f t="shared" si="1"/>
        <v>0</v>
      </c>
      <c r="C123" s="1">
        <v>317</v>
      </c>
      <c r="D123" s="1">
        <v>1</v>
      </c>
      <c r="E123" s="1" t="s">
        <v>707</v>
      </c>
      <c r="F123" s="1">
        <v>6</v>
      </c>
      <c r="G123" s="370">
        <v>2007328.433</v>
      </c>
      <c r="H123" s="370">
        <v>668423.27928301203</v>
      </c>
      <c r="I123" s="370">
        <v>69532.287757999962</v>
      </c>
      <c r="J123" s="370">
        <v>0</v>
      </c>
      <c r="K123" s="370">
        <v>0</v>
      </c>
      <c r="L123" s="370">
        <v>57696.220238547248</v>
      </c>
      <c r="M123" s="370">
        <v>0</v>
      </c>
      <c r="N123" s="370">
        <v>2802980.220279559</v>
      </c>
    </row>
    <row r="124" spans="1:14" x14ac:dyDescent="0.25">
      <c r="A124" s="14">
        <v>318</v>
      </c>
      <c r="B124" s="1">
        <f t="shared" si="1"/>
        <v>0</v>
      </c>
      <c r="C124" s="1">
        <v>318</v>
      </c>
      <c r="D124" s="1">
        <v>1</v>
      </c>
      <c r="E124" s="1" t="s">
        <v>708</v>
      </c>
      <c r="F124" s="1">
        <v>4</v>
      </c>
      <c r="G124" s="370">
        <v>4767263.3409500001</v>
      </c>
      <c r="H124" s="370">
        <v>1431245.599152717</v>
      </c>
      <c r="I124" s="370">
        <v>203800.30896700002</v>
      </c>
      <c r="J124" s="370">
        <v>0</v>
      </c>
      <c r="K124" s="370">
        <v>0</v>
      </c>
      <c r="L124" s="370">
        <v>510371.94581873127</v>
      </c>
      <c r="M124" s="370">
        <v>0</v>
      </c>
      <c r="N124" s="370">
        <v>6912681.1948884483</v>
      </c>
    </row>
    <row r="125" spans="1:14" x14ac:dyDescent="0.25">
      <c r="A125" s="14">
        <v>319</v>
      </c>
      <c r="B125" s="1">
        <f t="shared" si="1"/>
        <v>0</v>
      </c>
      <c r="C125" s="1">
        <v>319</v>
      </c>
      <c r="D125" s="1">
        <v>1</v>
      </c>
      <c r="E125" s="1" t="s">
        <v>709</v>
      </c>
      <c r="F125" s="1">
        <v>6</v>
      </c>
      <c r="G125" s="370">
        <v>933474.23499999999</v>
      </c>
      <c r="H125" s="370">
        <v>234427.61969259148</v>
      </c>
      <c r="I125" s="370">
        <v>40374.232344000004</v>
      </c>
      <c r="J125" s="370">
        <v>0</v>
      </c>
      <c r="K125" s="370">
        <v>0</v>
      </c>
      <c r="L125" s="370">
        <v>-23142.452826172463</v>
      </c>
      <c r="M125" s="370">
        <v>0</v>
      </c>
      <c r="N125" s="370">
        <v>1185133.6342104189</v>
      </c>
    </row>
    <row r="126" spans="1:14" x14ac:dyDescent="0.25">
      <c r="A126" s="14">
        <v>323</v>
      </c>
      <c r="B126" s="1">
        <f t="shared" si="1"/>
        <v>0</v>
      </c>
      <c r="C126" s="1">
        <v>323</v>
      </c>
      <c r="D126" s="1">
        <v>2</v>
      </c>
      <c r="E126" s="1" t="s">
        <v>1025</v>
      </c>
      <c r="F126" s="1">
        <v>6</v>
      </c>
      <c r="G126" s="370">
        <v>0</v>
      </c>
      <c r="H126" s="370">
        <v>0</v>
      </c>
      <c r="I126" s="370">
        <v>2078.0814789999999</v>
      </c>
      <c r="J126" s="370">
        <v>0</v>
      </c>
      <c r="K126" s="370">
        <v>0</v>
      </c>
      <c r="L126" s="370">
        <v>-25753.659219147044</v>
      </c>
      <c r="M126" s="370">
        <v>0</v>
      </c>
      <c r="N126" s="370">
        <v>-23675.577740147044</v>
      </c>
    </row>
    <row r="127" spans="1:14" x14ac:dyDescent="0.25">
      <c r="A127" s="14">
        <v>330</v>
      </c>
      <c r="B127" s="1">
        <f t="shared" si="1"/>
        <v>0</v>
      </c>
      <c r="C127" s="1">
        <v>330</v>
      </c>
      <c r="D127" s="1">
        <v>1</v>
      </c>
      <c r="E127" s="1" t="s">
        <v>710</v>
      </c>
      <c r="F127" s="1">
        <v>6</v>
      </c>
      <c r="G127" s="370">
        <v>288133.09499999997</v>
      </c>
      <c r="H127" s="370">
        <v>42383.761517618848</v>
      </c>
      <c r="I127" s="370">
        <v>9196.4239099999941</v>
      </c>
      <c r="J127" s="370">
        <v>0</v>
      </c>
      <c r="K127" s="370">
        <v>0</v>
      </c>
      <c r="L127" s="370">
        <v>64666.876464282934</v>
      </c>
      <c r="M127" s="370">
        <v>0</v>
      </c>
      <c r="N127" s="370">
        <v>404380.15689190174</v>
      </c>
    </row>
    <row r="128" spans="1:14" x14ac:dyDescent="0.25">
      <c r="A128" s="14">
        <v>332</v>
      </c>
      <c r="B128" s="1">
        <f t="shared" si="1"/>
        <v>0</v>
      </c>
      <c r="C128" s="1">
        <v>332</v>
      </c>
      <c r="D128" s="1">
        <v>1</v>
      </c>
      <c r="E128" s="1" t="s">
        <v>711</v>
      </c>
      <c r="F128" s="1">
        <v>5</v>
      </c>
      <c r="G128" s="370">
        <v>1727249.24125</v>
      </c>
      <c r="H128" s="370">
        <v>301359.56374677719</v>
      </c>
      <c r="I128" s="370">
        <v>92292.898904999965</v>
      </c>
      <c r="J128" s="370">
        <v>0</v>
      </c>
      <c r="K128" s="370">
        <v>92491.385363741778</v>
      </c>
      <c r="L128" s="370">
        <v>-461688.36786300084</v>
      </c>
      <c r="M128" s="370">
        <v>0</v>
      </c>
      <c r="N128" s="370">
        <v>1751704.721402518</v>
      </c>
    </row>
    <row r="129" spans="1:14" x14ac:dyDescent="0.25">
      <c r="A129" s="14">
        <v>333</v>
      </c>
      <c r="B129" s="1">
        <f t="shared" si="1"/>
        <v>0</v>
      </c>
      <c r="C129" s="1">
        <v>333</v>
      </c>
      <c r="D129" s="1">
        <v>1</v>
      </c>
      <c r="E129" s="1" t="s">
        <v>712</v>
      </c>
      <c r="F129" s="1">
        <v>6</v>
      </c>
      <c r="G129" s="370">
        <v>648222.93259999994</v>
      </c>
      <c r="H129" s="370">
        <v>136372.76523715933</v>
      </c>
      <c r="I129" s="370">
        <v>34177.832315</v>
      </c>
      <c r="J129" s="370">
        <v>0</v>
      </c>
      <c r="K129" s="370">
        <v>0</v>
      </c>
      <c r="L129" s="370">
        <v>-82544.918479479937</v>
      </c>
      <c r="M129" s="370">
        <v>0</v>
      </c>
      <c r="N129" s="370">
        <v>736228.61167267931</v>
      </c>
    </row>
    <row r="130" spans="1:14" x14ac:dyDescent="0.25">
      <c r="A130" s="14">
        <v>345</v>
      </c>
      <c r="B130" s="1">
        <f t="shared" si="1"/>
        <v>0</v>
      </c>
      <c r="C130" s="1">
        <v>345</v>
      </c>
      <c r="D130" s="1">
        <v>1</v>
      </c>
      <c r="E130" s="1" t="s">
        <v>713</v>
      </c>
      <c r="F130" s="1">
        <v>5</v>
      </c>
      <c r="G130" s="370">
        <v>2239176.3492000001</v>
      </c>
      <c r="H130" s="370">
        <v>487320.09837852896</v>
      </c>
      <c r="I130" s="370">
        <v>86416.395877000017</v>
      </c>
      <c r="J130" s="370">
        <v>0</v>
      </c>
      <c r="K130" s="370">
        <v>0</v>
      </c>
      <c r="L130" s="370">
        <v>-23515.844997014035</v>
      </c>
      <c r="M130" s="370">
        <v>0</v>
      </c>
      <c r="N130" s="370">
        <v>2789396.9984585149</v>
      </c>
    </row>
    <row r="131" spans="1:14" x14ac:dyDescent="0.25">
      <c r="A131" s="14">
        <v>347</v>
      </c>
      <c r="B131" s="1">
        <f t="shared" si="1"/>
        <v>0</v>
      </c>
      <c r="C131" s="1">
        <v>347</v>
      </c>
      <c r="D131" s="1">
        <v>1</v>
      </c>
      <c r="E131" s="1" t="s">
        <v>714</v>
      </c>
      <c r="F131" s="1">
        <v>4</v>
      </c>
      <c r="G131" s="370">
        <v>6483626.7019999996</v>
      </c>
      <c r="H131" s="370">
        <v>1489325.7026309951</v>
      </c>
      <c r="I131" s="370">
        <v>316337.32342200004</v>
      </c>
      <c r="J131" s="370">
        <v>0</v>
      </c>
      <c r="K131" s="370">
        <v>0</v>
      </c>
      <c r="L131" s="370">
        <v>-646449.89467768092</v>
      </c>
      <c r="M131" s="370">
        <v>0</v>
      </c>
      <c r="N131" s="370">
        <v>7642839.8333753133</v>
      </c>
    </row>
    <row r="132" spans="1:14" x14ac:dyDescent="0.25">
      <c r="A132" s="14">
        <v>356</v>
      </c>
      <c r="B132" s="1">
        <f t="shared" si="1"/>
        <v>0</v>
      </c>
      <c r="C132" s="1">
        <v>356</v>
      </c>
      <c r="D132" s="1">
        <v>1</v>
      </c>
      <c r="E132" s="1" t="s">
        <v>715</v>
      </c>
      <c r="F132" s="1">
        <v>6</v>
      </c>
      <c r="G132" s="370">
        <v>199223.29699999999</v>
      </c>
      <c r="H132" s="370">
        <v>47973.541888336767</v>
      </c>
      <c r="I132" s="370">
        <v>11071.976463999999</v>
      </c>
      <c r="J132" s="370">
        <v>0</v>
      </c>
      <c r="K132" s="370">
        <v>20580.209423460445</v>
      </c>
      <c r="L132" s="370">
        <v>-15850.378430258497</v>
      </c>
      <c r="M132" s="370">
        <v>0</v>
      </c>
      <c r="N132" s="370">
        <v>262998.64634553873</v>
      </c>
    </row>
    <row r="133" spans="1:14" x14ac:dyDescent="0.25">
      <c r="A133" s="14">
        <v>361</v>
      </c>
      <c r="B133" s="1">
        <f t="shared" si="1"/>
        <v>0</v>
      </c>
      <c r="C133" s="1">
        <v>361</v>
      </c>
      <c r="D133" s="1">
        <v>1</v>
      </c>
      <c r="E133" s="1" t="s">
        <v>716</v>
      </c>
      <c r="F133" s="1">
        <v>5</v>
      </c>
      <c r="G133" s="370">
        <v>901060.375</v>
      </c>
      <c r="H133" s="370">
        <v>243993.9024453185</v>
      </c>
      <c r="I133" s="370">
        <v>52435.155667999999</v>
      </c>
      <c r="J133" s="370">
        <v>0</v>
      </c>
      <c r="K133" s="370">
        <v>0</v>
      </c>
      <c r="L133" s="370">
        <v>-348194.69096641929</v>
      </c>
      <c r="M133" s="370">
        <v>0</v>
      </c>
      <c r="N133" s="370">
        <v>849294.74214689911</v>
      </c>
    </row>
    <row r="134" spans="1:14" x14ac:dyDescent="0.25">
      <c r="A134" s="14">
        <v>362</v>
      </c>
      <c r="B134" s="1">
        <f t="shared" si="1"/>
        <v>0</v>
      </c>
      <c r="C134" s="1">
        <v>362</v>
      </c>
      <c r="D134" s="1">
        <v>1</v>
      </c>
      <c r="E134" s="1" t="s">
        <v>717</v>
      </c>
      <c r="F134" s="1">
        <v>6</v>
      </c>
      <c r="G134" s="370">
        <v>295865.70500000002</v>
      </c>
      <c r="H134" s="370">
        <v>46369.432290379758</v>
      </c>
      <c r="I134" s="370">
        <v>8667.4406700000054</v>
      </c>
      <c r="J134" s="370">
        <v>0</v>
      </c>
      <c r="K134" s="370">
        <v>7651.0479669058113</v>
      </c>
      <c r="L134" s="370">
        <v>60827.855575844442</v>
      </c>
      <c r="M134" s="370">
        <v>0</v>
      </c>
      <c r="N134" s="370">
        <v>419381.48150313005</v>
      </c>
    </row>
    <row r="135" spans="1:14" x14ac:dyDescent="0.25">
      <c r="A135" s="14">
        <v>363</v>
      </c>
      <c r="B135" s="1">
        <f t="shared" si="1"/>
        <v>0</v>
      </c>
      <c r="C135" s="1">
        <v>363</v>
      </c>
      <c r="D135" s="1">
        <v>1</v>
      </c>
      <c r="E135" s="1" t="s">
        <v>718</v>
      </c>
      <c r="F135" s="1">
        <v>6</v>
      </c>
      <c r="G135" s="370">
        <v>320503.92499999999</v>
      </c>
      <c r="H135" s="370">
        <v>72929.444837485251</v>
      </c>
      <c r="I135" s="370">
        <v>5136.6595119999965</v>
      </c>
      <c r="J135" s="370">
        <v>0</v>
      </c>
      <c r="K135" s="370">
        <v>11586.923743096762</v>
      </c>
      <c r="L135" s="370">
        <v>137566.82962046895</v>
      </c>
      <c r="M135" s="370">
        <v>0</v>
      </c>
      <c r="N135" s="370">
        <v>547723.78271305095</v>
      </c>
    </row>
    <row r="136" spans="1:14" x14ac:dyDescent="0.25">
      <c r="A136" s="14">
        <v>378</v>
      </c>
      <c r="B136" s="1">
        <f t="shared" si="1"/>
        <v>0</v>
      </c>
      <c r="C136" s="1">
        <v>378</v>
      </c>
      <c r="D136" s="1">
        <v>1</v>
      </c>
      <c r="E136" s="1" t="s">
        <v>719</v>
      </c>
      <c r="F136" s="1">
        <v>6</v>
      </c>
      <c r="G136" s="370">
        <v>739691.495</v>
      </c>
      <c r="H136" s="370">
        <v>197859.19217764027</v>
      </c>
      <c r="I136" s="370">
        <v>30563.813520999993</v>
      </c>
      <c r="J136" s="370">
        <v>0</v>
      </c>
      <c r="K136" s="370">
        <v>0</v>
      </c>
      <c r="L136" s="370">
        <v>28806.196717742307</v>
      </c>
      <c r="M136" s="370">
        <v>0</v>
      </c>
      <c r="N136" s="370">
        <v>996920.69741638261</v>
      </c>
    </row>
    <row r="137" spans="1:14" x14ac:dyDescent="0.25">
      <c r="A137" s="14">
        <v>381</v>
      </c>
      <c r="B137" s="1">
        <f t="shared" si="1"/>
        <v>0</v>
      </c>
      <c r="C137" s="1">
        <v>381</v>
      </c>
      <c r="D137" s="1">
        <v>1</v>
      </c>
      <c r="E137" s="1" t="s">
        <v>720</v>
      </c>
      <c r="F137" s="1">
        <v>5</v>
      </c>
      <c r="G137" s="370">
        <v>1579644.7290000003</v>
      </c>
      <c r="H137" s="370">
        <v>476683.85973523435</v>
      </c>
      <c r="I137" s="370">
        <v>91357.373127999992</v>
      </c>
      <c r="J137" s="370">
        <v>0</v>
      </c>
      <c r="K137" s="370">
        <v>0</v>
      </c>
      <c r="L137" s="370">
        <v>-329266.50453963259</v>
      </c>
      <c r="M137" s="370">
        <v>0</v>
      </c>
      <c r="N137" s="370">
        <v>1818419.4573236019</v>
      </c>
    </row>
    <row r="138" spans="1:14" x14ac:dyDescent="0.25">
      <c r="A138" s="14">
        <v>390</v>
      </c>
      <c r="B138" s="1">
        <f t="shared" si="1"/>
        <v>0</v>
      </c>
      <c r="C138" s="1">
        <v>390</v>
      </c>
      <c r="D138" s="1">
        <v>1</v>
      </c>
      <c r="E138" s="1" t="s">
        <v>722</v>
      </c>
      <c r="F138" s="1">
        <v>6</v>
      </c>
      <c r="G138" s="370">
        <v>391040.26060000004</v>
      </c>
      <c r="H138" s="370">
        <v>74392.725632927759</v>
      </c>
      <c r="I138" s="370">
        <v>13480.531650999999</v>
      </c>
      <c r="J138" s="370">
        <v>0</v>
      </c>
      <c r="K138" s="370">
        <v>130306.52441048966</v>
      </c>
      <c r="L138" s="370">
        <v>-27658.089965370098</v>
      </c>
      <c r="M138" s="370">
        <v>0</v>
      </c>
      <c r="N138" s="370">
        <v>581561.95232904737</v>
      </c>
    </row>
    <row r="139" spans="1:14" x14ac:dyDescent="0.25">
      <c r="A139" s="14">
        <v>391</v>
      </c>
      <c r="B139" s="1">
        <f t="shared" si="1"/>
        <v>0</v>
      </c>
      <c r="C139" s="1">
        <v>391</v>
      </c>
      <c r="D139" s="1">
        <v>1</v>
      </c>
      <c r="E139" s="1" t="s">
        <v>723</v>
      </c>
      <c r="F139" s="1">
        <v>6</v>
      </c>
      <c r="G139" s="370">
        <v>241022.965</v>
      </c>
      <c r="H139" s="370">
        <v>39438.393742392014</v>
      </c>
      <c r="I139" s="370">
        <v>10825.754403000001</v>
      </c>
      <c r="J139" s="370">
        <v>0</v>
      </c>
      <c r="K139" s="370">
        <v>0</v>
      </c>
      <c r="L139" s="370">
        <v>32480.111357674396</v>
      </c>
      <c r="M139" s="370">
        <v>0</v>
      </c>
      <c r="N139" s="370">
        <v>323767.22450306645</v>
      </c>
    </row>
    <row r="140" spans="1:14" x14ac:dyDescent="0.25">
      <c r="A140" s="14">
        <v>402</v>
      </c>
      <c r="B140" s="1">
        <f t="shared" si="1"/>
        <v>0</v>
      </c>
      <c r="C140" s="1">
        <v>402</v>
      </c>
      <c r="D140" s="1">
        <v>1</v>
      </c>
      <c r="E140" s="1" t="s">
        <v>726</v>
      </c>
      <c r="F140" s="1">
        <v>6</v>
      </c>
      <c r="G140" s="370">
        <v>116154.3576</v>
      </c>
      <c r="H140" s="370">
        <v>18123.600012589934</v>
      </c>
      <c r="I140" s="370">
        <v>435.55726899999917</v>
      </c>
      <c r="J140" s="370">
        <v>0</v>
      </c>
      <c r="K140" s="370">
        <v>30869.2284759389</v>
      </c>
      <c r="L140" s="370">
        <v>12795.303936013453</v>
      </c>
      <c r="M140" s="370">
        <v>0</v>
      </c>
      <c r="N140" s="370">
        <v>178378.0472935423</v>
      </c>
    </row>
    <row r="141" spans="1:14" x14ac:dyDescent="0.25">
      <c r="A141" s="14">
        <v>403</v>
      </c>
      <c r="B141" s="1">
        <f t="shared" si="1"/>
        <v>0</v>
      </c>
      <c r="C141" s="1">
        <v>403</v>
      </c>
      <c r="D141" s="1">
        <v>1</v>
      </c>
      <c r="E141" s="1" t="s">
        <v>727</v>
      </c>
      <c r="F141" s="1">
        <v>6</v>
      </c>
      <c r="G141" s="370">
        <v>89041.260000000009</v>
      </c>
      <c r="H141" s="370">
        <v>17867.741962186232</v>
      </c>
      <c r="I141" s="370">
        <v>8246.2653819999996</v>
      </c>
      <c r="J141" s="370">
        <v>0</v>
      </c>
      <c r="K141" s="370">
        <v>6471.2369229144824</v>
      </c>
      <c r="L141" s="370">
        <v>-63196.272238240075</v>
      </c>
      <c r="M141" s="370">
        <v>0</v>
      </c>
      <c r="N141" s="370">
        <v>58430.23202886065</v>
      </c>
    </row>
    <row r="142" spans="1:14" x14ac:dyDescent="0.25">
      <c r="A142" s="14">
        <v>404</v>
      </c>
      <c r="B142" s="1">
        <f t="shared" si="1"/>
        <v>0</v>
      </c>
      <c r="C142" s="1">
        <v>404</v>
      </c>
      <c r="D142" s="1">
        <v>1</v>
      </c>
      <c r="E142" s="1" t="s">
        <v>728</v>
      </c>
      <c r="F142" s="1">
        <v>6</v>
      </c>
      <c r="G142" s="370">
        <v>155616.22700000001</v>
      </c>
      <c r="H142" s="370">
        <v>25334.719048368275</v>
      </c>
      <c r="I142" s="370">
        <v>3439.2179580000015</v>
      </c>
      <c r="J142" s="370">
        <v>0</v>
      </c>
      <c r="K142" s="370">
        <v>83419.510563145799</v>
      </c>
      <c r="L142" s="370">
        <v>-30529.568243646852</v>
      </c>
      <c r="M142" s="370">
        <v>0</v>
      </c>
      <c r="N142" s="370">
        <v>237280.10632586727</v>
      </c>
    </row>
    <row r="143" spans="1:14" x14ac:dyDescent="0.25">
      <c r="A143" s="14">
        <v>413</v>
      </c>
      <c r="B143" s="1">
        <f t="shared" si="1"/>
        <v>0</v>
      </c>
      <c r="C143" s="1">
        <v>413</v>
      </c>
      <c r="D143" s="1">
        <v>1</v>
      </c>
      <c r="E143" s="1" t="s">
        <v>729</v>
      </c>
      <c r="F143" s="1">
        <v>4</v>
      </c>
      <c r="G143" s="370">
        <v>3282844.2350000003</v>
      </c>
      <c r="H143" s="370">
        <v>624447.01237876003</v>
      </c>
      <c r="I143" s="370">
        <v>145465.90928999998</v>
      </c>
      <c r="J143" s="370">
        <v>0</v>
      </c>
      <c r="K143" s="370">
        <v>0</v>
      </c>
      <c r="L143" s="370">
        <v>-249257.15057708797</v>
      </c>
      <c r="M143" s="370">
        <v>0</v>
      </c>
      <c r="N143" s="370">
        <v>3803500.0060916725</v>
      </c>
    </row>
    <row r="144" spans="1:14" x14ac:dyDescent="0.25">
      <c r="A144" s="14">
        <v>414</v>
      </c>
      <c r="B144" s="1">
        <f t="shared" si="1"/>
        <v>0</v>
      </c>
      <c r="C144" s="1">
        <v>414</v>
      </c>
      <c r="D144" s="1">
        <v>1</v>
      </c>
      <c r="E144" s="1" t="s">
        <v>730</v>
      </c>
      <c r="F144" s="1">
        <v>6</v>
      </c>
      <c r="G144" s="370">
        <v>340858.52999999997</v>
      </c>
      <c r="H144" s="370">
        <v>99281.128609322768</v>
      </c>
      <c r="I144" s="370">
        <v>9267.7216789999929</v>
      </c>
      <c r="J144" s="370">
        <v>0</v>
      </c>
      <c r="K144" s="370">
        <v>105900.57573965797</v>
      </c>
      <c r="L144" s="370">
        <v>-31790.174327774395</v>
      </c>
      <c r="M144" s="370">
        <v>0</v>
      </c>
      <c r="N144" s="370">
        <v>523517.78170020628</v>
      </c>
    </row>
    <row r="145" spans="1:14" x14ac:dyDescent="0.25">
      <c r="A145" s="14">
        <v>415</v>
      </c>
      <c r="B145" s="1">
        <f t="shared" si="1"/>
        <v>0</v>
      </c>
      <c r="C145" s="1">
        <v>415</v>
      </c>
      <c r="D145" s="1">
        <v>1</v>
      </c>
      <c r="E145" s="1" t="s">
        <v>731</v>
      </c>
      <c r="F145" s="1">
        <v>6</v>
      </c>
      <c r="G145" s="370">
        <v>187353.09879999998</v>
      </c>
      <c r="H145" s="370">
        <v>9836.1218841359059</v>
      </c>
      <c r="I145" s="370">
        <v>7109.8541879999984</v>
      </c>
      <c r="J145" s="370">
        <v>0</v>
      </c>
      <c r="K145" s="370">
        <v>70835.525455050141</v>
      </c>
      <c r="L145" s="370">
        <v>-113915.81458422082</v>
      </c>
      <c r="M145" s="370">
        <v>0</v>
      </c>
      <c r="N145" s="370">
        <v>161218.78574296524</v>
      </c>
    </row>
    <row r="146" spans="1:14" x14ac:dyDescent="0.25">
      <c r="A146" s="14">
        <v>423</v>
      </c>
      <c r="B146" s="1">
        <f t="shared" si="1"/>
        <v>0</v>
      </c>
      <c r="C146" s="1">
        <v>423</v>
      </c>
      <c r="D146" s="1">
        <v>1</v>
      </c>
      <c r="E146" s="1" t="s">
        <v>732</v>
      </c>
      <c r="F146" s="1">
        <v>4</v>
      </c>
      <c r="G146" s="370">
        <v>3944864.605</v>
      </c>
      <c r="H146" s="370">
        <v>800245.48261186585</v>
      </c>
      <c r="I146" s="370">
        <v>149792.63699999996</v>
      </c>
      <c r="J146" s="370">
        <v>0</v>
      </c>
      <c r="K146" s="370">
        <v>0</v>
      </c>
      <c r="L146" s="370">
        <v>-569683.43369425344</v>
      </c>
      <c r="M146" s="370">
        <v>0</v>
      </c>
      <c r="N146" s="370">
        <v>4325219.2909176126</v>
      </c>
    </row>
    <row r="147" spans="1:14" x14ac:dyDescent="0.25">
      <c r="A147" s="14">
        <v>424</v>
      </c>
      <c r="B147" s="1">
        <f t="shared" si="1"/>
        <v>0</v>
      </c>
      <c r="C147" s="1">
        <v>424</v>
      </c>
      <c r="D147" s="1">
        <v>1</v>
      </c>
      <c r="E147" s="1" t="s">
        <v>733</v>
      </c>
      <c r="F147" s="1">
        <v>6</v>
      </c>
      <c r="G147" s="370">
        <v>240858.19020000001</v>
      </c>
      <c r="H147" s="370">
        <v>26412.064842283009</v>
      </c>
      <c r="I147" s="370">
        <v>17761.912428999996</v>
      </c>
      <c r="J147" s="370">
        <v>0</v>
      </c>
      <c r="K147" s="370">
        <v>82565.211028389254</v>
      </c>
      <c r="L147" s="370">
        <v>-93429.629810899321</v>
      </c>
      <c r="M147" s="370">
        <v>0</v>
      </c>
      <c r="N147" s="370">
        <v>274167.74868877296</v>
      </c>
    </row>
    <row r="148" spans="1:14" x14ac:dyDescent="0.25">
      <c r="A148" s="14">
        <v>432</v>
      </c>
      <c r="B148" s="1">
        <f t="shared" si="1"/>
        <v>0</v>
      </c>
      <c r="C148" s="1">
        <v>432</v>
      </c>
      <c r="D148" s="1">
        <v>1</v>
      </c>
      <c r="E148" s="1" t="s">
        <v>734</v>
      </c>
      <c r="F148" s="1">
        <v>6</v>
      </c>
      <c r="G148" s="370">
        <v>691298.6912</v>
      </c>
      <c r="H148" s="370">
        <v>105252.22652206323</v>
      </c>
      <c r="I148" s="370">
        <v>63766.034152999993</v>
      </c>
      <c r="J148" s="370">
        <v>0</v>
      </c>
      <c r="K148" s="370">
        <v>0</v>
      </c>
      <c r="L148" s="370">
        <v>-553685.7127364215</v>
      </c>
      <c r="M148" s="370">
        <v>0</v>
      </c>
      <c r="N148" s="370">
        <v>306631.23913864174</v>
      </c>
    </row>
    <row r="149" spans="1:14" x14ac:dyDescent="0.25">
      <c r="A149" s="14">
        <v>435</v>
      </c>
      <c r="B149" s="1">
        <f t="shared" ref="B149:B212" si="2">+C149-A149</f>
        <v>0</v>
      </c>
      <c r="C149" s="1">
        <v>435</v>
      </c>
      <c r="D149" s="1">
        <v>1</v>
      </c>
      <c r="E149" s="1" t="s">
        <v>1012</v>
      </c>
      <c r="F149" s="1">
        <v>6</v>
      </c>
      <c r="G149" s="370">
        <v>646724.13500000001</v>
      </c>
      <c r="H149" s="370">
        <v>91143.418156640284</v>
      </c>
      <c r="I149" s="370">
        <v>19376.251377000001</v>
      </c>
      <c r="J149" s="370">
        <v>0</v>
      </c>
      <c r="K149" s="370">
        <v>294842.51688355883</v>
      </c>
      <c r="L149" s="370">
        <v>-356566.82091002236</v>
      </c>
      <c r="M149" s="370">
        <v>0</v>
      </c>
      <c r="N149" s="370">
        <v>695519.50050717662</v>
      </c>
    </row>
    <row r="150" spans="1:14" x14ac:dyDescent="0.25">
      <c r="A150" s="14">
        <v>441</v>
      </c>
      <c r="B150" s="1">
        <f t="shared" si="2"/>
        <v>0</v>
      </c>
      <c r="C150" s="1">
        <v>441</v>
      </c>
      <c r="D150" s="1">
        <v>1</v>
      </c>
      <c r="E150" s="1" t="s">
        <v>735</v>
      </c>
      <c r="F150" s="1">
        <v>6</v>
      </c>
      <c r="G150" s="370">
        <v>344671.46019999997</v>
      </c>
      <c r="H150" s="370">
        <v>75756.083143765136</v>
      </c>
      <c r="I150" s="370">
        <v>13444.328178999998</v>
      </c>
      <c r="J150" s="370">
        <v>0</v>
      </c>
      <c r="K150" s="370">
        <v>0</v>
      </c>
      <c r="L150" s="370">
        <v>135131.13005095566</v>
      </c>
      <c r="M150" s="370">
        <v>0</v>
      </c>
      <c r="N150" s="370">
        <v>569003.00157372071</v>
      </c>
    </row>
    <row r="151" spans="1:14" x14ac:dyDescent="0.25">
      <c r="A151" s="14">
        <v>447</v>
      </c>
      <c r="B151" s="1">
        <f t="shared" si="2"/>
        <v>0</v>
      </c>
      <c r="C151" s="1">
        <v>447</v>
      </c>
      <c r="D151" s="1">
        <v>1</v>
      </c>
      <c r="E151" s="1" t="s">
        <v>736</v>
      </c>
      <c r="F151" s="1">
        <v>6</v>
      </c>
      <c r="G151" s="370">
        <v>69968.021732111229</v>
      </c>
      <c r="H151" s="370">
        <v>42577.987614243422</v>
      </c>
      <c r="I151" s="370">
        <v>214.70155800000077</v>
      </c>
      <c r="J151" s="370">
        <v>0</v>
      </c>
      <c r="K151" s="370">
        <v>89043.747136693215</v>
      </c>
      <c r="L151" s="370">
        <v>31961.922368793312</v>
      </c>
      <c r="M151" s="370">
        <v>0</v>
      </c>
      <c r="N151" s="370">
        <v>233766.38040984116</v>
      </c>
    </row>
    <row r="152" spans="1:14" x14ac:dyDescent="0.25">
      <c r="A152" s="14">
        <v>458</v>
      </c>
      <c r="B152" s="1">
        <f t="shared" si="2"/>
        <v>0</v>
      </c>
      <c r="C152" s="1">
        <v>458</v>
      </c>
      <c r="D152" s="1">
        <v>1</v>
      </c>
      <c r="E152" s="1" t="s">
        <v>737</v>
      </c>
      <c r="F152" s="1">
        <v>6</v>
      </c>
      <c r="G152" s="370">
        <v>335357.21240000002</v>
      </c>
      <c r="H152" s="370">
        <v>82693.908436719474</v>
      </c>
      <c r="I152" s="370">
        <v>18583.440093000001</v>
      </c>
      <c r="J152" s="370">
        <v>0</v>
      </c>
      <c r="K152" s="370">
        <v>0</v>
      </c>
      <c r="L152" s="370">
        <v>41241.255220917366</v>
      </c>
      <c r="M152" s="370">
        <v>0</v>
      </c>
      <c r="N152" s="370">
        <v>477875.81615063688</v>
      </c>
    </row>
    <row r="153" spans="1:14" x14ac:dyDescent="0.25">
      <c r="A153" s="14">
        <v>463</v>
      </c>
      <c r="B153" s="1">
        <f t="shared" si="2"/>
        <v>0</v>
      </c>
      <c r="C153" s="1">
        <v>463</v>
      </c>
      <c r="D153" s="1">
        <v>1</v>
      </c>
      <c r="E153" s="1" t="s">
        <v>738</v>
      </c>
      <c r="F153" s="1">
        <v>6</v>
      </c>
      <c r="G153" s="370">
        <v>929998.7030000001</v>
      </c>
      <c r="H153" s="370">
        <v>247210.92144656798</v>
      </c>
      <c r="I153" s="370">
        <v>43496.876325000005</v>
      </c>
      <c r="J153" s="370">
        <v>0</v>
      </c>
      <c r="K153" s="370">
        <v>0</v>
      </c>
      <c r="L153" s="370">
        <v>-147816.07635181065</v>
      </c>
      <c r="M153" s="370">
        <v>0</v>
      </c>
      <c r="N153" s="370">
        <v>1072890.4244197574</v>
      </c>
    </row>
    <row r="154" spans="1:14" x14ac:dyDescent="0.25">
      <c r="A154" s="14">
        <v>465</v>
      </c>
      <c r="B154" s="1">
        <f t="shared" si="2"/>
        <v>0</v>
      </c>
      <c r="C154" s="1">
        <v>465</v>
      </c>
      <c r="D154" s="1">
        <v>1</v>
      </c>
      <c r="E154" s="1" t="s">
        <v>739</v>
      </c>
      <c r="F154" s="1">
        <v>5</v>
      </c>
      <c r="G154" s="370">
        <v>2282695.73</v>
      </c>
      <c r="H154" s="370">
        <v>402676.89598605159</v>
      </c>
      <c r="I154" s="370">
        <v>104258.866561</v>
      </c>
      <c r="J154" s="370">
        <v>0</v>
      </c>
      <c r="K154" s="370">
        <v>10848.213747934205</v>
      </c>
      <c r="L154" s="370">
        <v>-759959.0743156065</v>
      </c>
      <c r="M154" s="370">
        <v>0</v>
      </c>
      <c r="N154" s="370">
        <v>2040520.6319793798</v>
      </c>
    </row>
    <row r="155" spans="1:14" x14ac:dyDescent="0.25">
      <c r="A155" s="14">
        <v>466</v>
      </c>
      <c r="B155" s="1">
        <f t="shared" si="2"/>
        <v>0</v>
      </c>
      <c r="C155" s="1">
        <v>466</v>
      </c>
      <c r="D155" s="1">
        <v>1</v>
      </c>
      <c r="E155" s="1" t="s">
        <v>740</v>
      </c>
      <c r="F155" s="1">
        <v>4</v>
      </c>
      <c r="G155" s="370">
        <v>2049663.8750000002</v>
      </c>
      <c r="H155" s="370">
        <v>345092.13565283152</v>
      </c>
      <c r="I155" s="370">
        <v>74546.570866999988</v>
      </c>
      <c r="J155" s="370">
        <v>0</v>
      </c>
      <c r="K155" s="370">
        <v>94825.389289760496</v>
      </c>
      <c r="L155" s="370">
        <v>-119054.45736080623</v>
      </c>
      <c r="M155" s="370">
        <v>0</v>
      </c>
      <c r="N155" s="370">
        <v>2445073.513448786</v>
      </c>
    </row>
    <row r="156" spans="1:14" x14ac:dyDescent="0.25">
      <c r="A156" s="14">
        <v>473</v>
      </c>
      <c r="B156" s="1">
        <f t="shared" si="2"/>
        <v>0</v>
      </c>
      <c r="C156" s="1">
        <v>473</v>
      </c>
      <c r="D156" s="1">
        <v>1</v>
      </c>
      <c r="E156" s="1" t="s">
        <v>741</v>
      </c>
      <c r="F156" s="1">
        <v>6</v>
      </c>
      <c r="G156" s="370">
        <v>497707.41439999995</v>
      </c>
      <c r="H156" s="370">
        <v>122109.36169381674</v>
      </c>
      <c r="I156" s="370">
        <v>24849.269975999996</v>
      </c>
      <c r="J156" s="370">
        <v>0</v>
      </c>
      <c r="K156" s="370">
        <v>0</v>
      </c>
      <c r="L156" s="370">
        <v>-27018.216376540295</v>
      </c>
      <c r="M156" s="370">
        <v>0</v>
      </c>
      <c r="N156" s="370">
        <v>617647.82969327644</v>
      </c>
    </row>
    <row r="157" spans="1:14" x14ac:dyDescent="0.25">
      <c r="A157" s="14">
        <v>477</v>
      </c>
      <c r="B157" s="1">
        <f t="shared" si="2"/>
        <v>0</v>
      </c>
      <c r="C157" s="1">
        <v>477</v>
      </c>
      <c r="D157" s="1">
        <v>1</v>
      </c>
      <c r="E157" s="1" t="s">
        <v>742</v>
      </c>
      <c r="F157" s="1">
        <v>4</v>
      </c>
      <c r="G157" s="370">
        <v>3938411.9665999995</v>
      </c>
      <c r="H157" s="370">
        <v>904264.75018370838</v>
      </c>
      <c r="I157" s="370">
        <v>203119.44398299998</v>
      </c>
      <c r="J157" s="370">
        <v>0</v>
      </c>
      <c r="K157" s="370">
        <v>0</v>
      </c>
      <c r="L157" s="370">
        <v>-695146.02872276749</v>
      </c>
      <c r="M157" s="370">
        <v>0</v>
      </c>
      <c r="N157" s="370">
        <v>4350650.13204394</v>
      </c>
    </row>
    <row r="158" spans="1:14" x14ac:dyDescent="0.25">
      <c r="A158" s="14">
        <v>480</v>
      </c>
      <c r="B158" s="1">
        <f t="shared" si="2"/>
        <v>0</v>
      </c>
      <c r="C158" s="1">
        <v>480</v>
      </c>
      <c r="D158" s="1">
        <v>1</v>
      </c>
      <c r="E158" s="1" t="s">
        <v>743</v>
      </c>
      <c r="F158" s="1">
        <v>6</v>
      </c>
      <c r="G158" s="370">
        <v>1675382.1871499999</v>
      </c>
      <c r="H158" s="370">
        <v>440212.58337936376</v>
      </c>
      <c r="I158" s="370">
        <v>58973.850959999996</v>
      </c>
      <c r="J158" s="370">
        <v>0</v>
      </c>
      <c r="K158" s="370">
        <v>0</v>
      </c>
      <c r="L158" s="370">
        <v>-50274.540044439258</v>
      </c>
      <c r="M158" s="370">
        <v>0</v>
      </c>
      <c r="N158" s="370">
        <v>2124294.0814449247</v>
      </c>
    </row>
    <row r="159" spans="1:14" x14ac:dyDescent="0.25">
      <c r="A159" s="14">
        <v>482</v>
      </c>
      <c r="B159" s="1">
        <f t="shared" si="2"/>
        <v>0</v>
      </c>
      <c r="C159" s="1">
        <v>482</v>
      </c>
      <c r="D159" s="1">
        <v>1</v>
      </c>
      <c r="E159" s="1" t="s">
        <v>744</v>
      </c>
      <c r="F159" s="1">
        <v>4</v>
      </c>
      <c r="G159" s="370">
        <v>3002941.05</v>
      </c>
      <c r="H159" s="370">
        <v>401142.55834992259</v>
      </c>
      <c r="I159" s="370">
        <v>135305.58594199998</v>
      </c>
      <c r="J159" s="370">
        <v>0</v>
      </c>
      <c r="K159" s="370">
        <v>0</v>
      </c>
      <c r="L159" s="370">
        <v>-484838.77792491659</v>
      </c>
      <c r="M159" s="370">
        <v>0</v>
      </c>
      <c r="N159" s="370">
        <v>3054550.416367006</v>
      </c>
    </row>
    <row r="160" spans="1:14" x14ac:dyDescent="0.25">
      <c r="A160" s="14">
        <v>484</v>
      </c>
      <c r="B160" s="1">
        <f t="shared" si="2"/>
        <v>0</v>
      </c>
      <c r="C160" s="1">
        <v>484</v>
      </c>
      <c r="D160" s="1">
        <v>1</v>
      </c>
      <c r="E160" s="1" t="s">
        <v>745</v>
      </c>
      <c r="F160" s="1">
        <v>5</v>
      </c>
      <c r="G160" s="370">
        <v>1107639.5109999999</v>
      </c>
      <c r="H160" s="370">
        <v>188363.11653862701</v>
      </c>
      <c r="I160" s="370">
        <v>43771.010373000005</v>
      </c>
      <c r="J160" s="370">
        <v>0</v>
      </c>
      <c r="K160" s="370">
        <v>259015.57213425334</v>
      </c>
      <c r="L160" s="370">
        <v>-133683.10955068225</v>
      </c>
      <c r="M160" s="370">
        <v>0</v>
      </c>
      <c r="N160" s="370">
        <v>1465106.1004951983</v>
      </c>
    </row>
    <row r="161" spans="1:14" x14ac:dyDescent="0.25">
      <c r="A161" s="14">
        <v>485</v>
      </c>
      <c r="B161" s="1">
        <f t="shared" si="2"/>
        <v>0</v>
      </c>
      <c r="C161" s="1">
        <v>485</v>
      </c>
      <c r="D161" s="1">
        <v>1</v>
      </c>
      <c r="E161" s="1" t="s">
        <v>746</v>
      </c>
      <c r="F161" s="1">
        <v>6</v>
      </c>
      <c r="G161" s="370">
        <v>658827.49060000002</v>
      </c>
      <c r="H161" s="370">
        <v>72871.237001127505</v>
      </c>
      <c r="I161" s="370">
        <v>28922.283389</v>
      </c>
      <c r="J161" s="370">
        <v>0</v>
      </c>
      <c r="K161" s="370">
        <v>94891.456841382547</v>
      </c>
      <c r="L161" s="370">
        <v>-114860.72921470201</v>
      </c>
      <c r="M161" s="370">
        <v>0</v>
      </c>
      <c r="N161" s="370">
        <v>740651.73861680797</v>
      </c>
    </row>
    <row r="162" spans="1:14" x14ac:dyDescent="0.25">
      <c r="A162" s="14">
        <v>486</v>
      </c>
      <c r="B162" s="1">
        <f t="shared" si="2"/>
        <v>0</v>
      </c>
      <c r="C162" s="1">
        <v>486</v>
      </c>
      <c r="D162" s="1">
        <v>1</v>
      </c>
      <c r="E162" s="1" t="s">
        <v>747</v>
      </c>
      <c r="F162" s="1">
        <v>6</v>
      </c>
      <c r="G162" s="370">
        <v>219364.46340000001</v>
      </c>
      <c r="H162" s="370">
        <v>31544.787909284863</v>
      </c>
      <c r="I162" s="370">
        <v>7016.7786519999981</v>
      </c>
      <c r="J162" s="370">
        <v>0</v>
      </c>
      <c r="K162" s="370">
        <v>134217.33736240119</v>
      </c>
      <c r="L162" s="370">
        <v>-94394.630930478961</v>
      </c>
      <c r="M162" s="370">
        <v>0</v>
      </c>
      <c r="N162" s="370">
        <v>297748.7363932071</v>
      </c>
    </row>
    <row r="163" spans="1:14" x14ac:dyDescent="0.25">
      <c r="A163" s="14">
        <v>487</v>
      </c>
      <c r="B163" s="1">
        <f t="shared" si="2"/>
        <v>0</v>
      </c>
      <c r="C163" s="1">
        <v>487</v>
      </c>
      <c r="D163" s="1">
        <v>1</v>
      </c>
      <c r="E163" s="1" t="s">
        <v>748</v>
      </c>
      <c r="F163" s="1">
        <v>6</v>
      </c>
      <c r="G163" s="370">
        <v>250185.185</v>
      </c>
      <c r="H163" s="370">
        <v>33554.224777074414</v>
      </c>
      <c r="I163" s="370">
        <v>11435.976834999999</v>
      </c>
      <c r="J163" s="370">
        <v>0</v>
      </c>
      <c r="K163" s="370">
        <v>113396.26181274437</v>
      </c>
      <c r="L163" s="370">
        <v>-191792.26799733148</v>
      </c>
      <c r="M163" s="370">
        <v>0</v>
      </c>
      <c r="N163" s="370">
        <v>216779.38042748728</v>
      </c>
    </row>
    <row r="164" spans="1:14" x14ac:dyDescent="0.25">
      <c r="A164" s="14">
        <v>492</v>
      </c>
      <c r="B164" s="1">
        <f t="shared" si="2"/>
        <v>0</v>
      </c>
      <c r="C164" s="1">
        <v>492</v>
      </c>
      <c r="D164" s="1">
        <v>1</v>
      </c>
      <c r="E164" s="1" t="s">
        <v>749</v>
      </c>
      <c r="F164" s="1">
        <v>4</v>
      </c>
      <c r="G164" s="370">
        <v>6900130.2113999994</v>
      </c>
      <c r="H164" s="370">
        <v>1888203.1092212647</v>
      </c>
      <c r="I164" s="370">
        <v>365059.02034600003</v>
      </c>
      <c r="J164" s="370">
        <v>0</v>
      </c>
      <c r="K164" s="370">
        <v>0</v>
      </c>
      <c r="L164" s="370">
        <v>-1101552.4928038719</v>
      </c>
      <c r="M164" s="370">
        <v>0</v>
      </c>
      <c r="N164" s="370">
        <v>8051839.8481633924</v>
      </c>
    </row>
    <row r="165" spans="1:14" x14ac:dyDescent="0.25">
      <c r="A165" s="14">
        <v>495</v>
      </c>
      <c r="B165" s="1">
        <f t="shared" si="2"/>
        <v>0</v>
      </c>
      <c r="C165" s="1">
        <v>495</v>
      </c>
      <c r="D165" s="1">
        <v>1</v>
      </c>
      <c r="E165" s="1" t="s">
        <v>750</v>
      </c>
      <c r="F165" s="1">
        <v>6</v>
      </c>
      <c r="G165" s="370">
        <v>291040.30499999999</v>
      </c>
      <c r="H165" s="370">
        <v>51424.074093186558</v>
      </c>
      <c r="I165" s="370">
        <v>9415.7460659999997</v>
      </c>
      <c r="J165" s="370">
        <v>0</v>
      </c>
      <c r="K165" s="370">
        <v>136093.04034078395</v>
      </c>
      <c r="L165" s="370">
        <v>-60438.390078131895</v>
      </c>
      <c r="M165" s="370">
        <v>0</v>
      </c>
      <c r="N165" s="370">
        <v>427534.77542183863</v>
      </c>
    </row>
    <row r="166" spans="1:14" x14ac:dyDescent="0.25">
      <c r="A166" s="14">
        <v>497</v>
      </c>
      <c r="B166" s="1">
        <f t="shared" si="2"/>
        <v>0</v>
      </c>
      <c r="C166" s="1">
        <v>497</v>
      </c>
      <c r="D166" s="1">
        <v>1</v>
      </c>
      <c r="E166" s="1" t="s">
        <v>751</v>
      </c>
      <c r="F166" s="1">
        <v>6</v>
      </c>
      <c r="G166" s="370">
        <v>338286.87580000004</v>
      </c>
      <c r="H166" s="370">
        <v>70814.084696899634</v>
      </c>
      <c r="I166" s="370">
        <v>19181.808176999999</v>
      </c>
      <c r="J166" s="370">
        <v>0</v>
      </c>
      <c r="K166" s="370">
        <v>0</v>
      </c>
      <c r="L166" s="370">
        <v>-86624.969856720272</v>
      </c>
      <c r="M166" s="370">
        <v>0</v>
      </c>
      <c r="N166" s="370">
        <v>341657.7988171794</v>
      </c>
    </row>
    <row r="167" spans="1:14" x14ac:dyDescent="0.25">
      <c r="A167" s="14">
        <v>499</v>
      </c>
      <c r="B167" s="1">
        <f t="shared" si="2"/>
        <v>0</v>
      </c>
      <c r="C167" s="1">
        <v>499</v>
      </c>
      <c r="D167" s="1">
        <v>1</v>
      </c>
      <c r="E167" s="1" t="s">
        <v>1026</v>
      </c>
      <c r="F167" s="1">
        <v>6</v>
      </c>
      <c r="G167" s="370">
        <v>275443.32</v>
      </c>
      <c r="H167" s="370">
        <v>70026.015319157334</v>
      </c>
      <c r="I167" s="370">
        <v>10420.006613999996</v>
      </c>
      <c r="J167" s="370">
        <v>0</v>
      </c>
      <c r="K167" s="370">
        <v>121035.10609874799</v>
      </c>
      <c r="L167" s="370">
        <v>-150401.00767196983</v>
      </c>
      <c r="M167" s="370">
        <v>0</v>
      </c>
      <c r="N167" s="370">
        <v>326523.44035993551</v>
      </c>
    </row>
    <row r="168" spans="1:14" x14ac:dyDescent="0.25">
      <c r="A168" s="14">
        <v>500</v>
      </c>
      <c r="B168" s="1">
        <f t="shared" si="2"/>
        <v>0</v>
      </c>
      <c r="C168" s="1">
        <v>500</v>
      </c>
      <c r="D168" s="1">
        <v>1</v>
      </c>
      <c r="E168" s="1" t="s">
        <v>752</v>
      </c>
      <c r="F168" s="1">
        <v>6</v>
      </c>
      <c r="G168" s="370">
        <v>414505.18699999998</v>
      </c>
      <c r="H168" s="370">
        <v>83230.725995547487</v>
      </c>
      <c r="I168" s="370">
        <v>22072.189626999992</v>
      </c>
      <c r="J168" s="370">
        <v>0</v>
      </c>
      <c r="K168" s="370">
        <v>195074.69202139584</v>
      </c>
      <c r="L168" s="370">
        <v>-229672.61301313934</v>
      </c>
      <c r="M168" s="370">
        <v>0</v>
      </c>
      <c r="N168" s="370">
        <v>485210.18163080397</v>
      </c>
    </row>
    <row r="169" spans="1:14" x14ac:dyDescent="0.25">
      <c r="A169" s="14">
        <v>505</v>
      </c>
      <c r="B169" s="1">
        <f t="shared" si="2"/>
        <v>0</v>
      </c>
      <c r="C169" s="1">
        <v>505</v>
      </c>
      <c r="D169" s="1">
        <v>1</v>
      </c>
      <c r="E169" s="1" t="s">
        <v>753</v>
      </c>
      <c r="F169" s="1">
        <v>6</v>
      </c>
      <c r="G169" s="370">
        <v>369945.68479239114</v>
      </c>
      <c r="H169" s="370">
        <v>195595.50907568191</v>
      </c>
      <c r="I169" s="370">
        <v>23442.642532999995</v>
      </c>
      <c r="J169" s="370">
        <v>0</v>
      </c>
      <c r="K169" s="370">
        <v>37435.830852933927</v>
      </c>
      <c r="L169" s="370">
        <v>-36786.773227794438</v>
      </c>
      <c r="M169" s="370">
        <v>0</v>
      </c>
      <c r="N169" s="370">
        <v>589632.89402621251</v>
      </c>
    </row>
    <row r="170" spans="1:14" x14ac:dyDescent="0.25">
      <c r="A170" s="14">
        <v>507</v>
      </c>
      <c r="B170" s="1">
        <f t="shared" si="2"/>
        <v>0</v>
      </c>
      <c r="C170" s="1">
        <v>507</v>
      </c>
      <c r="D170" s="1">
        <v>1</v>
      </c>
      <c r="E170" s="1" t="s">
        <v>754</v>
      </c>
      <c r="F170" s="1">
        <v>6</v>
      </c>
      <c r="G170" s="370">
        <v>349933.83499999996</v>
      </c>
      <c r="H170" s="370">
        <v>52645.537105525793</v>
      </c>
      <c r="I170" s="370">
        <v>16240.368668999996</v>
      </c>
      <c r="J170" s="370">
        <v>0</v>
      </c>
      <c r="K170" s="370">
        <v>0</v>
      </c>
      <c r="L170" s="370">
        <v>-73216.987218490904</v>
      </c>
      <c r="M170" s="370">
        <v>0</v>
      </c>
      <c r="N170" s="370">
        <v>345602.75355603482</v>
      </c>
    </row>
    <row r="171" spans="1:14" x14ac:dyDescent="0.25">
      <c r="A171" s="14">
        <v>508</v>
      </c>
      <c r="B171" s="1">
        <f t="shared" si="2"/>
        <v>0</v>
      </c>
      <c r="C171" s="1">
        <v>508</v>
      </c>
      <c r="D171" s="1">
        <v>1</v>
      </c>
      <c r="E171" s="1" t="s">
        <v>755</v>
      </c>
      <c r="F171" s="1">
        <v>5</v>
      </c>
      <c r="G171" s="370">
        <v>2798346.2592000002</v>
      </c>
      <c r="H171" s="370">
        <v>563402.24947417201</v>
      </c>
      <c r="I171" s="370">
        <v>116416.06498900001</v>
      </c>
      <c r="J171" s="370">
        <v>0</v>
      </c>
      <c r="K171" s="370">
        <v>0</v>
      </c>
      <c r="L171" s="370">
        <v>-269540.66181679582</v>
      </c>
      <c r="M171" s="370">
        <v>0</v>
      </c>
      <c r="N171" s="370">
        <v>3208623.9118463765</v>
      </c>
    </row>
    <row r="172" spans="1:14" x14ac:dyDescent="0.25">
      <c r="A172" s="14">
        <v>511</v>
      </c>
      <c r="B172" s="1">
        <f t="shared" si="2"/>
        <v>0</v>
      </c>
      <c r="C172" s="1">
        <v>511</v>
      </c>
      <c r="D172" s="1">
        <v>1</v>
      </c>
      <c r="E172" s="1" t="s">
        <v>756</v>
      </c>
      <c r="F172" s="1">
        <v>6</v>
      </c>
      <c r="G172" s="370">
        <v>515625.43680000002</v>
      </c>
      <c r="H172" s="370">
        <v>103337.66513394468</v>
      </c>
      <c r="I172" s="370">
        <v>24072.674509000008</v>
      </c>
      <c r="J172" s="370">
        <v>0</v>
      </c>
      <c r="K172" s="370">
        <v>0</v>
      </c>
      <c r="L172" s="370">
        <v>83043.432213523876</v>
      </c>
      <c r="M172" s="370">
        <v>0</v>
      </c>
      <c r="N172" s="370">
        <v>726079.20865646866</v>
      </c>
    </row>
    <row r="173" spans="1:14" x14ac:dyDescent="0.25">
      <c r="A173" s="14">
        <v>514</v>
      </c>
      <c r="B173" s="1">
        <f t="shared" si="2"/>
        <v>0</v>
      </c>
      <c r="C173" s="1">
        <v>514</v>
      </c>
      <c r="D173" s="1">
        <v>1</v>
      </c>
      <c r="E173" s="1" t="s">
        <v>757</v>
      </c>
      <c r="F173" s="1">
        <v>6</v>
      </c>
      <c r="G173" s="370">
        <v>209298.22200000001</v>
      </c>
      <c r="H173" s="370">
        <v>53795.348670003114</v>
      </c>
      <c r="I173" s="370">
        <v>8003.8685279999982</v>
      </c>
      <c r="J173" s="370">
        <v>0</v>
      </c>
      <c r="K173" s="370">
        <v>0</v>
      </c>
      <c r="L173" s="370">
        <v>33785.29205523264</v>
      </c>
      <c r="M173" s="370">
        <v>0</v>
      </c>
      <c r="N173" s="370">
        <v>304882.73125323578</v>
      </c>
    </row>
    <row r="174" spans="1:14" x14ac:dyDescent="0.25">
      <c r="A174" s="14">
        <v>518</v>
      </c>
      <c r="B174" s="1">
        <f t="shared" si="2"/>
        <v>0</v>
      </c>
      <c r="C174" s="1">
        <v>518</v>
      </c>
      <c r="D174" s="1">
        <v>1</v>
      </c>
      <c r="E174" s="1" t="s">
        <v>758</v>
      </c>
      <c r="F174" s="1">
        <v>4</v>
      </c>
      <c r="G174" s="370">
        <v>3853210.1314000003</v>
      </c>
      <c r="H174" s="370">
        <v>642258.14171791531</v>
      </c>
      <c r="I174" s="370">
        <v>177696.78004299995</v>
      </c>
      <c r="J174" s="370">
        <v>0</v>
      </c>
      <c r="K174" s="370">
        <v>0</v>
      </c>
      <c r="L174" s="370">
        <v>-157747.96291838726</v>
      </c>
      <c r="M174" s="370">
        <v>0</v>
      </c>
      <c r="N174" s="370">
        <v>4515417.0902425293</v>
      </c>
    </row>
    <row r="175" spans="1:14" x14ac:dyDescent="0.25">
      <c r="A175" s="14">
        <v>531</v>
      </c>
      <c r="B175" s="1">
        <f t="shared" si="2"/>
        <v>0</v>
      </c>
      <c r="C175" s="1">
        <v>531</v>
      </c>
      <c r="D175" s="1">
        <v>1</v>
      </c>
      <c r="E175" s="1" t="s">
        <v>759</v>
      </c>
      <c r="F175" s="1">
        <v>5</v>
      </c>
      <c r="G175" s="370">
        <v>1541087.6412</v>
      </c>
      <c r="H175" s="370">
        <v>196728.72440005624</v>
      </c>
      <c r="I175" s="370">
        <v>73430.192980999986</v>
      </c>
      <c r="J175" s="370">
        <v>0</v>
      </c>
      <c r="K175" s="370">
        <v>0</v>
      </c>
      <c r="L175" s="370">
        <v>-69907.084336907224</v>
      </c>
      <c r="M175" s="370">
        <v>0</v>
      </c>
      <c r="N175" s="370">
        <v>1741339.4742441492</v>
      </c>
    </row>
    <row r="176" spans="1:14" x14ac:dyDescent="0.25">
      <c r="A176" s="14">
        <v>533</v>
      </c>
      <c r="B176" s="1">
        <f t="shared" si="2"/>
        <v>0</v>
      </c>
      <c r="C176" s="1">
        <v>533</v>
      </c>
      <c r="D176" s="1">
        <v>1</v>
      </c>
      <c r="E176" s="1" t="s">
        <v>760</v>
      </c>
      <c r="F176" s="1">
        <v>5</v>
      </c>
      <c r="G176" s="370">
        <v>892326.62999999989</v>
      </c>
      <c r="H176" s="370">
        <v>242134.31395584895</v>
      </c>
      <c r="I176" s="370">
        <v>41146.094044999991</v>
      </c>
      <c r="J176" s="370">
        <v>0</v>
      </c>
      <c r="K176" s="370">
        <v>0</v>
      </c>
      <c r="L176" s="370">
        <v>58370.76060549813</v>
      </c>
      <c r="M176" s="370">
        <v>0</v>
      </c>
      <c r="N176" s="370">
        <v>1233977.7986063471</v>
      </c>
    </row>
    <row r="177" spans="1:14" x14ac:dyDescent="0.25">
      <c r="A177" s="14">
        <v>534</v>
      </c>
      <c r="B177" s="1">
        <f t="shared" si="2"/>
        <v>0</v>
      </c>
      <c r="C177" s="1">
        <v>534</v>
      </c>
      <c r="D177" s="1">
        <v>1</v>
      </c>
      <c r="E177" s="1" t="s">
        <v>761</v>
      </c>
      <c r="F177" s="1">
        <v>5</v>
      </c>
      <c r="G177" s="370">
        <v>2157528.8064000001</v>
      </c>
      <c r="H177" s="370">
        <v>308348.70054063003</v>
      </c>
      <c r="I177" s="370">
        <v>87694.015014999983</v>
      </c>
      <c r="J177" s="370">
        <v>0</v>
      </c>
      <c r="K177" s="370">
        <v>241810.49262448587</v>
      </c>
      <c r="L177" s="370">
        <v>-344860.6579044594</v>
      </c>
      <c r="M177" s="370">
        <v>0</v>
      </c>
      <c r="N177" s="370">
        <v>2450521.3566756565</v>
      </c>
    </row>
    <row r="178" spans="1:14" x14ac:dyDescent="0.25">
      <c r="A178" s="14">
        <v>535</v>
      </c>
      <c r="B178" s="1">
        <f t="shared" si="2"/>
        <v>0</v>
      </c>
      <c r="C178" s="1">
        <v>535</v>
      </c>
      <c r="D178" s="1">
        <v>1</v>
      </c>
      <c r="E178" s="1" t="s">
        <v>762</v>
      </c>
      <c r="F178" s="1">
        <v>4</v>
      </c>
      <c r="G178" s="370">
        <v>29081310.578999996</v>
      </c>
      <c r="H178" s="370">
        <v>7054300.8675025972</v>
      </c>
      <c r="I178" s="370">
        <v>1116286.4906230001</v>
      </c>
      <c r="J178" s="370">
        <v>0</v>
      </c>
      <c r="K178" s="370">
        <v>0</v>
      </c>
      <c r="L178" s="370">
        <v>-340456.4349201516</v>
      </c>
      <c r="M178" s="370">
        <v>0</v>
      </c>
      <c r="N178" s="370">
        <v>36911441.502205439</v>
      </c>
    </row>
    <row r="179" spans="1:14" x14ac:dyDescent="0.25">
      <c r="A179" s="14">
        <v>542</v>
      </c>
      <c r="B179" s="1">
        <f t="shared" si="2"/>
        <v>0</v>
      </c>
      <c r="C179" s="1">
        <v>542</v>
      </c>
      <c r="D179" s="1">
        <v>1</v>
      </c>
      <c r="E179" s="1" t="s">
        <v>763</v>
      </c>
      <c r="F179" s="1">
        <v>6</v>
      </c>
      <c r="G179" s="370">
        <v>271671.72200000001</v>
      </c>
      <c r="H179" s="370">
        <v>49621.259935859736</v>
      </c>
      <c r="I179" s="370">
        <v>18339.570768999994</v>
      </c>
      <c r="J179" s="370">
        <v>0</v>
      </c>
      <c r="K179" s="370">
        <v>0</v>
      </c>
      <c r="L179" s="370">
        <v>-99910.099738478792</v>
      </c>
      <c r="M179" s="370">
        <v>0</v>
      </c>
      <c r="N179" s="370">
        <v>239722.45296638098</v>
      </c>
    </row>
    <row r="180" spans="1:14" x14ac:dyDescent="0.25">
      <c r="A180" s="14">
        <v>544</v>
      </c>
      <c r="B180" s="1">
        <f t="shared" si="2"/>
        <v>0</v>
      </c>
      <c r="C180" s="1">
        <v>544</v>
      </c>
      <c r="D180" s="1">
        <v>1</v>
      </c>
      <c r="E180" s="1" t="s">
        <v>764</v>
      </c>
      <c r="F180" s="1">
        <v>4</v>
      </c>
      <c r="G180" s="370">
        <v>2286322.469</v>
      </c>
      <c r="H180" s="370">
        <v>338458.66468037502</v>
      </c>
      <c r="I180" s="370">
        <v>153758.785099</v>
      </c>
      <c r="J180" s="370">
        <v>0</v>
      </c>
      <c r="K180" s="370">
        <v>0</v>
      </c>
      <c r="L180" s="370">
        <v>-926893.26451919717</v>
      </c>
      <c r="M180" s="370">
        <v>0</v>
      </c>
      <c r="N180" s="370">
        <v>1851646.6542601783</v>
      </c>
    </row>
    <row r="181" spans="1:14" x14ac:dyDescent="0.25">
      <c r="A181" s="14">
        <v>545</v>
      </c>
      <c r="B181" s="1">
        <f t="shared" si="2"/>
        <v>0</v>
      </c>
      <c r="C181" s="1">
        <v>545</v>
      </c>
      <c r="D181" s="1">
        <v>1</v>
      </c>
      <c r="E181" s="1" t="s">
        <v>765</v>
      </c>
      <c r="F181" s="1">
        <v>6</v>
      </c>
      <c r="G181" s="370">
        <v>388592.92939999996</v>
      </c>
      <c r="H181" s="370">
        <v>76404.753466358496</v>
      </c>
      <c r="I181" s="370">
        <v>28190.299904999993</v>
      </c>
      <c r="J181" s="370">
        <v>0</v>
      </c>
      <c r="K181" s="370">
        <v>0</v>
      </c>
      <c r="L181" s="370">
        <v>-126614.97184951036</v>
      </c>
      <c r="M181" s="370">
        <v>0</v>
      </c>
      <c r="N181" s="370">
        <v>366573.01092184812</v>
      </c>
    </row>
    <row r="182" spans="1:14" x14ac:dyDescent="0.25">
      <c r="A182" s="14">
        <v>547</v>
      </c>
      <c r="B182" s="1">
        <f t="shared" si="2"/>
        <v>0</v>
      </c>
      <c r="C182" s="1">
        <v>547</v>
      </c>
      <c r="D182" s="1">
        <v>1</v>
      </c>
      <c r="E182" s="1" t="s">
        <v>766</v>
      </c>
      <c r="F182" s="1">
        <v>6</v>
      </c>
      <c r="G182" s="370">
        <v>523942.03160000005</v>
      </c>
      <c r="H182" s="370">
        <v>104055.81761077723</v>
      </c>
      <c r="I182" s="370">
        <v>10960.055883999998</v>
      </c>
      <c r="J182" s="370">
        <v>0</v>
      </c>
      <c r="K182" s="370">
        <v>33676.35775783495</v>
      </c>
      <c r="L182" s="370">
        <v>47040.531098982239</v>
      </c>
      <c r="M182" s="370">
        <v>0</v>
      </c>
      <c r="N182" s="370">
        <v>719674.7939515945</v>
      </c>
    </row>
    <row r="183" spans="1:14" x14ac:dyDescent="0.25">
      <c r="A183" s="14">
        <v>548</v>
      </c>
      <c r="B183" s="1">
        <f t="shared" si="2"/>
        <v>0</v>
      </c>
      <c r="C183" s="1">
        <v>548</v>
      </c>
      <c r="D183" s="1">
        <v>1</v>
      </c>
      <c r="E183" s="1" t="s">
        <v>767</v>
      </c>
      <c r="F183" s="1">
        <v>6</v>
      </c>
      <c r="G183" s="370">
        <v>662492.60959999997</v>
      </c>
      <c r="H183" s="370">
        <v>112567.24123249901</v>
      </c>
      <c r="I183" s="370">
        <v>34294.606259000007</v>
      </c>
      <c r="J183" s="370">
        <v>0</v>
      </c>
      <c r="K183" s="370">
        <v>0</v>
      </c>
      <c r="L183" s="370">
        <v>-119907.32849410924</v>
      </c>
      <c r="M183" s="370">
        <v>0</v>
      </c>
      <c r="N183" s="370">
        <v>689447.12859738979</v>
      </c>
    </row>
    <row r="184" spans="1:14" x14ac:dyDescent="0.25">
      <c r="A184" s="14">
        <v>549</v>
      </c>
      <c r="B184" s="1">
        <f t="shared" si="2"/>
        <v>0</v>
      </c>
      <c r="C184" s="1">
        <v>549</v>
      </c>
      <c r="D184" s="1">
        <v>1</v>
      </c>
      <c r="E184" s="1" t="s">
        <v>1027</v>
      </c>
      <c r="F184" s="1">
        <v>5</v>
      </c>
      <c r="G184" s="370">
        <v>1721918.3328</v>
      </c>
      <c r="H184" s="370">
        <v>408274.70230176451</v>
      </c>
      <c r="I184" s="370">
        <v>89352.174413000001</v>
      </c>
      <c r="J184" s="370">
        <v>0</v>
      </c>
      <c r="K184" s="370">
        <v>0</v>
      </c>
      <c r="L184" s="370">
        <v>-19200.983635741606</v>
      </c>
      <c r="M184" s="370">
        <v>0</v>
      </c>
      <c r="N184" s="370">
        <v>2200344.2258790224</v>
      </c>
    </row>
    <row r="185" spans="1:14" x14ac:dyDescent="0.25">
      <c r="A185" s="14">
        <v>550</v>
      </c>
      <c r="B185" s="1">
        <f t="shared" si="2"/>
        <v>0</v>
      </c>
      <c r="C185" s="1">
        <v>550</v>
      </c>
      <c r="D185" s="1">
        <v>1</v>
      </c>
      <c r="E185" s="1" t="s">
        <v>768</v>
      </c>
      <c r="F185" s="1">
        <v>6</v>
      </c>
      <c r="G185" s="370">
        <v>336210.93320000003</v>
      </c>
      <c r="H185" s="370">
        <v>50023.047056371994</v>
      </c>
      <c r="I185" s="370">
        <v>15261.835836999993</v>
      </c>
      <c r="J185" s="370">
        <v>0</v>
      </c>
      <c r="K185" s="370">
        <v>0</v>
      </c>
      <c r="L185" s="370">
        <v>86684.426977014577</v>
      </c>
      <c r="M185" s="370">
        <v>0</v>
      </c>
      <c r="N185" s="370">
        <v>488180.24307038658</v>
      </c>
    </row>
    <row r="186" spans="1:14" x14ac:dyDescent="0.25">
      <c r="A186" s="14">
        <v>553</v>
      </c>
      <c r="B186" s="1">
        <f t="shared" si="2"/>
        <v>0</v>
      </c>
      <c r="C186" s="1">
        <v>553</v>
      </c>
      <c r="D186" s="1">
        <v>1</v>
      </c>
      <c r="E186" s="1" t="s">
        <v>769</v>
      </c>
      <c r="F186" s="1">
        <v>6</v>
      </c>
      <c r="G186" s="370">
        <v>638506.34125000006</v>
      </c>
      <c r="H186" s="370">
        <v>130401.05156352441</v>
      </c>
      <c r="I186" s="370">
        <v>30266.50382400001</v>
      </c>
      <c r="J186" s="370">
        <v>0</v>
      </c>
      <c r="K186" s="370">
        <v>0</v>
      </c>
      <c r="L186" s="370">
        <v>-45801.467352591178</v>
      </c>
      <c r="M186" s="370">
        <v>0</v>
      </c>
      <c r="N186" s="370">
        <v>753372.42928493326</v>
      </c>
    </row>
    <row r="187" spans="1:14" x14ac:dyDescent="0.25">
      <c r="A187" s="14">
        <v>561</v>
      </c>
      <c r="B187" s="1">
        <f t="shared" si="2"/>
        <v>0</v>
      </c>
      <c r="C187" s="1">
        <v>561</v>
      </c>
      <c r="D187" s="1">
        <v>1</v>
      </c>
      <c r="E187" s="1" t="s">
        <v>770</v>
      </c>
      <c r="F187" s="1">
        <v>6</v>
      </c>
      <c r="G187" s="370">
        <v>193963.5528</v>
      </c>
      <c r="H187" s="370">
        <v>39639.330528570514</v>
      </c>
      <c r="I187" s="370">
        <v>387.1734479999991</v>
      </c>
      <c r="J187" s="370">
        <v>0</v>
      </c>
      <c r="K187" s="370">
        <v>117162.51164560509</v>
      </c>
      <c r="L187" s="370">
        <v>44405.197481288837</v>
      </c>
      <c r="M187" s="370">
        <v>0</v>
      </c>
      <c r="N187" s="370">
        <v>395557.7659034644</v>
      </c>
    </row>
    <row r="188" spans="1:14" x14ac:dyDescent="0.25">
      <c r="A188" s="14">
        <v>564</v>
      </c>
      <c r="B188" s="1">
        <f t="shared" si="2"/>
        <v>0</v>
      </c>
      <c r="C188" s="1">
        <v>564</v>
      </c>
      <c r="D188" s="1">
        <v>1</v>
      </c>
      <c r="E188" s="1" t="s">
        <v>771</v>
      </c>
      <c r="F188" s="1">
        <v>5</v>
      </c>
      <c r="G188" s="370">
        <v>1732375.71725</v>
      </c>
      <c r="H188" s="370">
        <v>386498.12825069559</v>
      </c>
      <c r="I188" s="370">
        <v>92594.581644999998</v>
      </c>
      <c r="J188" s="370">
        <v>0</v>
      </c>
      <c r="K188" s="370">
        <v>0</v>
      </c>
      <c r="L188" s="370">
        <v>-2527.5716192102991</v>
      </c>
      <c r="M188" s="370">
        <v>0</v>
      </c>
      <c r="N188" s="370">
        <v>2208940.855526485</v>
      </c>
    </row>
    <row r="189" spans="1:14" x14ac:dyDescent="0.25">
      <c r="A189" s="14">
        <v>577</v>
      </c>
      <c r="B189" s="1">
        <f t="shared" si="2"/>
        <v>0</v>
      </c>
      <c r="C189" s="1">
        <v>577</v>
      </c>
      <c r="D189" s="1">
        <v>1</v>
      </c>
      <c r="E189" s="1" t="s">
        <v>772</v>
      </c>
      <c r="F189" s="1">
        <v>6</v>
      </c>
      <c r="G189" s="370">
        <v>492137.67899999995</v>
      </c>
      <c r="H189" s="370">
        <v>126976.34453878149</v>
      </c>
      <c r="I189" s="370">
        <v>20642.655952000001</v>
      </c>
      <c r="J189" s="370">
        <v>0</v>
      </c>
      <c r="K189" s="370">
        <v>0</v>
      </c>
      <c r="L189" s="370">
        <v>-59221.386878446356</v>
      </c>
      <c r="M189" s="370">
        <v>0</v>
      </c>
      <c r="N189" s="370">
        <v>580535.29261233506</v>
      </c>
    </row>
    <row r="190" spans="1:14" x14ac:dyDescent="0.25">
      <c r="A190" s="14">
        <v>578</v>
      </c>
      <c r="B190" s="1">
        <f t="shared" si="2"/>
        <v>0</v>
      </c>
      <c r="C190" s="1">
        <v>578</v>
      </c>
      <c r="D190" s="1">
        <v>1</v>
      </c>
      <c r="E190" s="1" t="s">
        <v>773</v>
      </c>
      <c r="F190" s="1">
        <v>5</v>
      </c>
      <c r="G190" s="370">
        <v>2329270.9914000002</v>
      </c>
      <c r="H190" s="370">
        <v>664515.9594913827</v>
      </c>
      <c r="I190" s="370">
        <v>80345.74414299996</v>
      </c>
      <c r="J190" s="370">
        <v>0</v>
      </c>
      <c r="K190" s="370">
        <v>416432.19387551583</v>
      </c>
      <c r="L190" s="370">
        <v>-295953.61531147256</v>
      </c>
      <c r="M190" s="370">
        <v>0</v>
      </c>
      <c r="N190" s="370">
        <v>3194611.273598426</v>
      </c>
    </row>
    <row r="191" spans="1:14" x14ac:dyDescent="0.25">
      <c r="A191" s="14">
        <v>581</v>
      </c>
      <c r="B191" s="1">
        <f t="shared" si="2"/>
        <v>0</v>
      </c>
      <c r="C191" s="1">
        <v>581</v>
      </c>
      <c r="D191" s="1">
        <v>1</v>
      </c>
      <c r="E191" s="1" t="s">
        <v>774</v>
      </c>
      <c r="F191" s="1">
        <v>6</v>
      </c>
      <c r="G191" s="370">
        <v>384094.66499999998</v>
      </c>
      <c r="H191" s="370">
        <v>107430.73191924357</v>
      </c>
      <c r="I191" s="370">
        <v>10412.968978999996</v>
      </c>
      <c r="J191" s="370">
        <v>0</v>
      </c>
      <c r="K191" s="370">
        <v>94808.619309449161</v>
      </c>
      <c r="L191" s="370">
        <v>-5239.217517746496</v>
      </c>
      <c r="M191" s="370">
        <v>0</v>
      </c>
      <c r="N191" s="370">
        <v>591507.76768994622</v>
      </c>
    </row>
    <row r="192" spans="1:14" x14ac:dyDescent="0.25">
      <c r="A192" s="14">
        <v>592</v>
      </c>
      <c r="B192" s="1">
        <f t="shared" si="2"/>
        <v>0</v>
      </c>
      <c r="C192" s="1">
        <v>592</v>
      </c>
      <c r="D192" s="1">
        <v>1</v>
      </c>
      <c r="E192" s="1" t="s">
        <v>1028</v>
      </c>
      <c r="F192" s="1">
        <v>6</v>
      </c>
      <c r="G192" s="370">
        <v>232766.37</v>
      </c>
      <c r="H192" s="370">
        <v>59992.365832812982</v>
      </c>
      <c r="I192" s="370">
        <v>10634.58986</v>
      </c>
      <c r="J192" s="370">
        <v>0</v>
      </c>
      <c r="K192" s="370">
        <v>0</v>
      </c>
      <c r="L192" s="370">
        <v>55521.161084269712</v>
      </c>
      <c r="M192" s="370">
        <v>0</v>
      </c>
      <c r="N192" s="370">
        <v>358914.48677708267</v>
      </c>
    </row>
    <row r="193" spans="1:14" x14ac:dyDescent="0.25">
      <c r="A193" s="14">
        <v>593</v>
      </c>
      <c r="B193" s="1">
        <f t="shared" si="2"/>
        <v>0</v>
      </c>
      <c r="C193" s="1">
        <v>593</v>
      </c>
      <c r="D193" s="1">
        <v>1</v>
      </c>
      <c r="E193" s="1" t="s">
        <v>775</v>
      </c>
      <c r="F193" s="1">
        <v>5</v>
      </c>
      <c r="G193" s="370">
        <v>1191334.318</v>
      </c>
      <c r="H193" s="370">
        <v>350829.17863986827</v>
      </c>
      <c r="I193" s="370">
        <v>61425.807360999999</v>
      </c>
      <c r="J193" s="370">
        <v>0</v>
      </c>
      <c r="K193" s="370">
        <v>0</v>
      </c>
      <c r="L193" s="370">
        <v>-46662.345416636061</v>
      </c>
      <c r="M193" s="370">
        <v>0</v>
      </c>
      <c r="N193" s="370">
        <v>1556926.9585842323</v>
      </c>
    </row>
    <row r="194" spans="1:14" x14ac:dyDescent="0.25">
      <c r="A194" s="14">
        <v>595</v>
      </c>
      <c r="B194" s="1">
        <f t="shared" si="2"/>
        <v>0</v>
      </c>
      <c r="C194" s="1">
        <v>595</v>
      </c>
      <c r="D194" s="1">
        <v>1</v>
      </c>
      <c r="E194" s="1" t="s">
        <v>776</v>
      </c>
      <c r="F194" s="1">
        <v>5</v>
      </c>
      <c r="G194" s="370">
        <v>2027646.895</v>
      </c>
      <c r="H194" s="370">
        <v>518165.52684858424</v>
      </c>
      <c r="I194" s="370">
        <v>106323.98451700002</v>
      </c>
      <c r="J194" s="370">
        <v>0</v>
      </c>
      <c r="K194" s="370">
        <v>0</v>
      </c>
      <c r="L194" s="370">
        <v>38902.073380045978</v>
      </c>
      <c r="M194" s="370">
        <v>0</v>
      </c>
      <c r="N194" s="370">
        <v>2691038.4797456306</v>
      </c>
    </row>
    <row r="195" spans="1:14" x14ac:dyDescent="0.25">
      <c r="A195" s="14">
        <v>599</v>
      </c>
      <c r="B195" s="1">
        <f t="shared" si="2"/>
        <v>0</v>
      </c>
      <c r="C195" s="1">
        <v>599</v>
      </c>
      <c r="D195" s="1">
        <v>1</v>
      </c>
      <c r="E195" s="1" t="s">
        <v>777</v>
      </c>
      <c r="F195" s="1">
        <v>6</v>
      </c>
      <c r="G195" s="370">
        <v>396749.87652083213</v>
      </c>
      <c r="H195" s="370">
        <v>120609.90834995688</v>
      </c>
      <c r="I195" s="370">
        <v>20165.970474000002</v>
      </c>
      <c r="J195" s="370">
        <v>0</v>
      </c>
      <c r="K195" s="370">
        <v>0</v>
      </c>
      <c r="L195" s="370">
        <v>18235.199968231122</v>
      </c>
      <c r="M195" s="370">
        <v>0</v>
      </c>
      <c r="N195" s="370">
        <v>555760.95531302015</v>
      </c>
    </row>
    <row r="196" spans="1:14" x14ac:dyDescent="0.25">
      <c r="A196" s="14">
        <v>600</v>
      </c>
      <c r="B196" s="1">
        <f t="shared" si="2"/>
        <v>0</v>
      </c>
      <c r="C196" s="1">
        <v>600</v>
      </c>
      <c r="D196" s="1">
        <v>1</v>
      </c>
      <c r="E196" s="1" t="s">
        <v>778</v>
      </c>
      <c r="F196" s="1">
        <v>6</v>
      </c>
      <c r="G196" s="370">
        <v>289166.62875000003</v>
      </c>
      <c r="H196" s="370">
        <v>71061.631518227689</v>
      </c>
      <c r="I196" s="370">
        <v>8515.9273649999941</v>
      </c>
      <c r="J196" s="370">
        <v>0</v>
      </c>
      <c r="K196" s="370">
        <v>0</v>
      </c>
      <c r="L196" s="370">
        <v>79280.604604064487</v>
      </c>
      <c r="M196" s="370">
        <v>0</v>
      </c>
      <c r="N196" s="370">
        <v>448024.79223729222</v>
      </c>
    </row>
    <row r="197" spans="1:14" x14ac:dyDescent="0.25">
      <c r="A197" s="14">
        <v>601</v>
      </c>
      <c r="B197" s="1">
        <f t="shared" si="2"/>
        <v>0</v>
      </c>
      <c r="C197" s="1">
        <v>601</v>
      </c>
      <c r="D197" s="1">
        <v>1</v>
      </c>
      <c r="E197" s="1" t="s">
        <v>779</v>
      </c>
      <c r="F197" s="1">
        <v>6</v>
      </c>
      <c r="G197" s="370">
        <v>687152.10320000001</v>
      </c>
      <c r="H197" s="370">
        <v>166228.2217125567</v>
      </c>
      <c r="I197" s="370">
        <v>29983.322765999998</v>
      </c>
      <c r="J197" s="370">
        <v>0</v>
      </c>
      <c r="K197" s="370">
        <v>0</v>
      </c>
      <c r="L197" s="370">
        <v>44910.666479438274</v>
      </c>
      <c r="M197" s="370">
        <v>0</v>
      </c>
      <c r="N197" s="370">
        <v>928274.31415799493</v>
      </c>
    </row>
    <row r="198" spans="1:14" x14ac:dyDescent="0.25">
      <c r="A198" s="14">
        <v>621</v>
      </c>
      <c r="B198" s="1">
        <f t="shared" si="2"/>
        <v>0</v>
      </c>
      <c r="C198" s="1">
        <v>621</v>
      </c>
      <c r="D198" s="1">
        <v>1</v>
      </c>
      <c r="E198" s="1" t="s">
        <v>780</v>
      </c>
      <c r="F198" s="1">
        <v>3</v>
      </c>
      <c r="G198" s="370">
        <v>20082125.5902</v>
      </c>
      <c r="H198" s="370">
        <v>3620206.5525456229</v>
      </c>
      <c r="I198" s="370">
        <v>498020.36781899963</v>
      </c>
      <c r="J198" s="370">
        <v>0</v>
      </c>
      <c r="K198" s="370">
        <v>3185941.6356921345</v>
      </c>
      <c r="L198" s="370">
        <v>-1207498.4784560336</v>
      </c>
      <c r="M198" s="370">
        <v>0</v>
      </c>
      <c r="N198" s="370">
        <v>26178795.667800721</v>
      </c>
    </row>
    <row r="199" spans="1:14" x14ac:dyDescent="0.25">
      <c r="A199" s="14">
        <v>622</v>
      </c>
      <c r="B199" s="1">
        <f t="shared" si="2"/>
        <v>0</v>
      </c>
      <c r="C199" s="1">
        <v>622</v>
      </c>
      <c r="D199" s="1">
        <v>1</v>
      </c>
      <c r="E199" s="1" t="s">
        <v>1013</v>
      </c>
      <c r="F199" s="1">
        <v>2</v>
      </c>
      <c r="G199" s="370">
        <v>18811748.940450002</v>
      </c>
      <c r="H199" s="370">
        <v>4658733.922308486</v>
      </c>
      <c r="I199" s="370">
        <v>940477.39718700049</v>
      </c>
      <c r="J199" s="370">
        <v>0</v>
      </c>
      <c r="K199" s="370">
        <v>0</v>
      </c>
      <c r="L199" s="370">
        <v>-1919046.0845515633</v>
      </c>
      <c r="M199" s="370">
        <v>0</v>
      </c>
      <c r="N199" s="370">
        <v>22491914.175393928</v>
      </c>
    </row>
    <row r="200" spans="1:14" x14ac:dyDescent="0.25">
      <c r="A200" s="14">
        <v>623</v>
      </c>
      <c r="B200" s="1">
        <f t="shared" si="2"/>
        <v>0</v>
      </c>
      <c r="C200" s="1">
        <v>623</v>
      </c>
      <c r="D200" s="1">
        <v>1</v>
      </c>
      <c r="E200" s="1" t="s">
        <v>781</v>
      </c>
      <c r="F200" s="1">
        <v>2</v>
      </c>
      <c r="G200" s="370">
        <v>11305732.423</v>
      </c>
      <c r="H200" s="370">
        <v>3270371.751996919</v>
      </c>
      <c r="I200" s="370">
        <v>590259.19556799997</v>
      </c>
      <c r="J200" s="370">
        <v>0</v>
      </c>
      <c r="K200" s="370">
        <v>0</v>
      </c>
      <c r="L200" s="370">
        <v>-2684424.3713317439</v>
      </c>
      <c r="M200" s="370">
        <v>0</v>
      </c>
      <c r="N200" s="370">
        <v>12481938.999233175</v>
      </c>
    </row>
    <row r="201" spans="1:14" x14ac:dyDescent="0.25">
      <c r="A201" s="14">
        <v>624</v>
      </c>
      <c r="B201" s="1">
        <f t="shared" si="2"/>
        <v>0</v>
      </c>
      <c r="C201" s="1">
        <v>624</v>
      </c>
      <c r="D201" s="1">
        <v>1</v>
      </c>
      <c r="E201" s="1" t="s">
        <v>782</v>
      </c>
      <c r="F201" s="1">
        <v>3</v>
      </c>
      <c r="G201" s="370">
        <v>13883821.707699999</v>
      </c>
      <c r="H201" s="370">
        <v>4075514.6353819841</v>
      </c>
      <c r="I201" s="370">
        <v>714698.2165400004</v>
      </c>
      <c r="J201" s="370">
        <v>0</v>
      </c>
      <c r="K201" s="370">
        <v>0</v>
      </c>
      <c r="L201" s="370">
        <v>-2214122.8358573802</v>
      </c>
      <c r="M201" s="370">
        <v>0</v>
      </c>
      <c r="N201" s="370">
        <v>16459911.723764606</v>
      </c>
    </row>
    <row r="202" spans="1:14" x14ac:dyDescent="0.25">
      <c r="A202" s="14">
        <v>625</v>
      </c>
      <c r="B202" s="1">
        <f t="shared" si="2"/>
        <v>0</v>
      </c>
      <c r="C202" s="1">
        <v>625</v>
      </c>
      <c r="D202" s="1">
        <v>1</v>
      </c>
      <c r="E202" s="1" t="s">
        <v>783</v>
      </c>
      <c r="F202" s="1">
        <v>1</v>
      </c>
      <c r="G202" s="370">
        <v>61713383.265349999</v>
      </c>
      <c r="H202" s="370">
        <v>11013260.080485443</v>
      </c>
      <c r="I202" s="370">
        <v>2798631.6983390013</v>
      </c>
      <c r="J202" s="370">
        <v>0</v>
      </c>
      <c r="K202" s="370">
        <v>6926621.5524664745</v>
      </c>
      <c r="L202" s="370">
        <v>-17884650.651987318</v>
      </c>
      <c r="M202" s="370">
        <v>0</v>
      </c>
      <c r="N202" s="370">
        <v>64567245.9446536</v>
      </c>
    </row>
    <row r="203" spans="1:14" x14ac:dyDescent="0.25">
      <c r="A203" s="14">
        <v>630</v>
      </c>
      <c r="B203" s="1">
        <f t="shared" si="2"/>
        <v>0</v>
      </c>
      <c r="C203" s="1">
        <v>630</v>
      </c>
      <c r="D203" s="1">
        <v>1</v>
      </c>
      <c r="E203" s="1" t="s">
        <v>784</v>
      </c>
      <c r="F203" s="1">
        <v>6</v>
      </c>
      <c r="G203" s="370">
        <v>385032.48499999999</v>
      </c>
      <c r="H203" s="370">
        <v>97328.362177349336</v>
      </c>
      <c r="I203" s="370">
        <v>21462.319559</v>
      </c>
      <c r="J203" s="370">
        <v>0</v>
      </c>
      <c r="K203" s="370">
        <v>0</v>
      </c>
      <c r="L203" s="370">
        <v>-26323.201844511601</v>
      </c>
      <c r="M203" s="370">
        <v>0</v>
      </c>
      <c r="N203" s="370">
        <v>477499.96489183774</v>
      </c>
    </row>
    <row r="204" spans="1:14" x14ac:dyDescent="0.25">
      <c r="A204" s="14">
        <v>635</v>
      </c>
      <c r="B204" s="1">
        <f t="shared" si="2"/>
        <v>0</v>
      </c>
      <c r="C204" s="1">
        <v>635</v>
      </c>
      <c r="D204" s="1">
        <v>1</v>
      </c>
      <c r="E204" s="1" t="s">
        <v>785</v>
      </c>
      <c r="F204" s="1">
        <v>6</v>
      </c>
      <c r="G204" s="370">
        <v>40872.372646235708</v>
      </c>
      <c r="H204" s="370">
        <v>8772.5271738274951</v>
      </c>
      <c r="I204" s="370">
        <v>7661.7873840000002</v>
      </c>
      <c r="J204" s="370">
        <v>0</v>
      </c>
      <c r="K204" s="370">
        <v>27395.981411337925</v>
      </c>
      <c r="L204" s="370">
        <v>-149662.97110132652</v>
      </c>
      <c r="M204" s="370">
        <v>0</v>
      </c>
      <c r="N204" s="370">
        <v>-64960.302485925378</v>
      </c>
    </row>
    <row r="205" spans="1:14" x14ac:dyDescent="0.25">
      <c r="A205" s="14">
        <v>640</v>
      </c>
      <c r="B205" s="1">
        <f t="shared" si="2"/>
        <v>0</v>
      </c>
      <c r="C205" s="1">
        <v>640</v>
      </c>
      <c r="D205" s="1">
        <v>1</v>
      </c>
      <c r="E205" s="1" t="s">
        <v>786</v>
      </c>
      <c r="F205" s="1">
        <v>6</v>
      </c>
      <c r="G205" s="370">
        <v>187504.36499999999</v>
      </c>
      <c r="H205" s="370">
        <v>45374.280771610756</v>
      </c>
      <c r="I205" s="370">
        <v>8613.2306260000005</v>
      </c>
      <c r="J205" s="370">
        <v>0</v>
      </c>
      <c r="K205" s="370">
        <v>84084.596470392775</v>
      </c>
      <c r="L205" s="370">
        <v>-86741.180857455256</v>
      </c>
      <c r="M205" s="370">
        <v>0</v>
      </c>
      <c r="N205" s="370">
        <v>238835.29201054829</v>
      </c>
    </row>
    <row r="206" spans="1:14" x14ac:dyDescent="0.25">
      <c r="A206" s="14">
        <v>656</v>
      </c>
      <c r="B206" s="1">
        <f t="shared" si="2"/>
        <v>0</v>
      </c>
      <c r="C206" s="1">
        <v>656</v>
      </c>
      <c r="D206" s="1">
        <v>1</v>
      </c>
      <c r="E206" s="1" t="s">
        <v>787</v>
      </c>
      <c r="F206" s="1">
        <v>4</v>
      </c>
      <c r="G206" s="370">
        <v>6861415.9002</v>
      </c>
      <c r="H206" s="370">
        <v>1670580.0036149796</v>
      </c>
      <c r="I206" s="370">
        <v>379553.57971499994</v>
      </c>
      <c r="J206" s="370">
        <v>0</v>
      </c>
      <c r="K206" s="370">
        <v>0</v>
      </c>
      <c r="L206" s="370">
        <v>-2372172.751825369</v>
      </c>
      <c r="M206" s="370">
        <v>0</v>
      </c>
      <c r="N206" s="370">
        <v>6539376.7317046104</v>
      </c>
    </row>
    <row r="207" spans="1:14" x14ac:dyDescent="0.25">
      <c r="A207" s="14">
        <v>659</v>
      </c>
      <c r="B207" s="1">
        <f t="shared" si="2"/>
        <v>0</v>
      </c>
      <c r="C207" s="1">
        <v>659</v>
      </c>
      <c r="D207" s="1">
        <v>1</v>
      </c>
      <c r="E207" s="1" t="s">
        <v>788</v>
      </c>
      <c r="F207" s="1">
        <v>3</v>
      </c>
      <c r="G207" s="370">
        <v>6114370.1407999992</v>
      </c>
      <c r="H207" s="370">
        <v>1778462.3980379892</v>
      </c>
      <c r="I207" s="370">
        <v>318525.77134999994</v>
      </c>
      <c r="J207" s="370">
        <v>0</v>
      </c>
      <c r="K207" s="370">
        <v>0</v>
      </c>
      <c r="L207" s="370">
        <v>-1319418.6465386115</v>
      </c>
      <c r="M207" s="370">
        <v>0</v>
      </c>
      <c r="N207" s="370">
        <v>6891939.6636493765</v>
      </c>
    </row>
    <row r="208" spans="1:14" x14ac:dyDescent="0.25">
      <c r="A208" s="14">
        <v>671</v>
      </c>
      <c r="B208" s="1">
        <f t="shared" si="2"/>
        <v>0</v>
      </c>
      <c r="C208" s="1">
        <v>671</v>
      </c>
      <c r="D208" s="1">
        <v>1</v>
      </c>
      <c r="E208" s="1" t="s">
        <v>789</v>
      </c>
      <c r="F208" s="1">
        <v>6</v>
      </c>
      <c r="G208" s="370">
        <v>446072.43</v>
      </c>
      <c r="H208" s="370">
        <v>134972.4125811751</v>
      </c>
      <c r="I208" s="370">
        <v>24524.056008000003</v>
      </c>
      <c r="J208" s="370">
        <v>0</v>
      </c>
      <c r="K208" s="370">
        <v>0</v>
      </c>
      <c r="L208" s="370">
        <v>-39614.220568754849</v>
      </c>
      <c r="M208" s="370">
        <v>0</v>
      </c>
      <c r="N208" s="370">
        <v>565954.67802042025</v>
      </c>
    </row>
    <row r="209" spans="1:14" x14ac:dyDescent="0.25">
      <c r="A209" s="14">
        <v>676</v>
      </c>
      <c r="B209" s="1">
        <f t="shared" si="2"/>
        <v>0</v>
      </c>
      <c r="C209" s="1">
        <v>676</v>
      </c>
      <c r="D209" s="1">
        <v>1</v>
      </c>
      <c r="E209" s="1" t="s">
        <v>790</v>
      </c>
      <c r="F209" s="1">
        <v>6</v>
      </c>
      <c r="G209" s="370">
        <v>227231.47499999998</v>
      </c>
      <c r="H209" s="370">
        <v>51602.520329662933</v>
      </c>
      <c r="I209" s="370">
        <v>9182.6765699999942</v>
      </c>
      <c r="J209" s="370">
        <v>0</v>
      </c>
      <c r="K209" s="370">
        <v>0</v>
      </c>
      <c r="L209" s="370">
        <v>13253.861056652247</v>
      </c>
      <c r="M209" s="370">
        <v>0</v>
      </c>
      <c r="N209" s="370">
        <v>301270.5329563152</v>
      </c>
    </row>
    <row r="210" spans="1:14" x14ac:dyDescent="0.25">
      <c r="A210" s="14">
        <v>682</v>
      </c>
      <c r="B210" s="1">
        <f t="shared" si="2"/>
        <v>0</v>
      </c>
      <c r="C210" s="1">
        <v>682</v>
      </c>
      <c r="D210" s="1">
        <v>1</v>
      </c>
      <c r="E210" s="1" t="s">
        <v>791</v>
      </c>
      <c r="F210" s="1">
        <v>5</v>
      </c>
      <c r="G210" s="370">
        <v>1005490.99</v>
      </c>
      <c r="H210" s="370">
        <v>239156.14173750472</v>
      </c>
      <c r="I210" s="370">
        <v>47500.324853999984</v>
      </c>
      <c r="J210" s="370">
        <v>0</v>
      </c>
      <c r="K210" s="370">
        <v>110418.30888288422</v>
      </c>
      <c r="L210" s="370">
        <v>-90164.274871547939</v>
      </c>
      <c r="M210" s="370">
        <v>0</v>
      </c>
      <c r="N210" s="370">
        <v>1312401.4906028409</v>
      </c>
    </row>
    <row r="211" spans="1:14" x14ac:dyDescent="0.25">
      <c r="A211" s="14">
        <v>690</v>
      </c>
      <c r="B211" s="1">
        <f t="shared" si="2"/>
        <v>0</v>
      </c>
      <c r="C211" s="1">
        <v>690</v>
      </c>
      <c r="D211" s="1">
        <v>1</v>
      </c>
      <c r="E211" s="1" t="s">
        <v>792</v>
      </c>
      <c r="F211" s="1">
        <v>5</v>
      </c>
      <c r="G211" s="370">
        <v>1270414.1348000001</v>
      </c>
      <c r="H211" s="370">
        <v>382024.94025758543</v>
      </c>
      <c r="I211" s="370">
        <v>68036.399697999994</v>
      </c>
      <c r="J211" s="370">
        <v>0</v>
      </c>
      <c r="K211" s="370">
        <v>0</v>
      </c>
      <c r="L211" s="370">
        <v>-95083.545317631535</v>
      </c>
      <c r="M211" s="370">
        <v>0</v>
      </c>
      <c r="N211" s="370">
        <v>1625391.929437954</v>
      </c>
    </row>
    <row r="212" spans="1:14" x14ac:dyDescent="0.25">
      <c r="A212" s="14">
        <v>695</v>
      </c>
      <c r="B212" s="1">
        <f t="shared" si="2"/>
        <v>0</v>
      </c>
      <c r="C212" s="1">
        <v>695</v>
      </c>
      <c r="D212" s="1">
        <v>1</v>
      </c>
      <c r="E212" s="1" t="s">
        <v>793</v>
      </c>
      <c r="F212" s="1">
        <v>6</v>
      </c>
      <c r="G212" s="370">
        <v>931831.71</v>
      </c>
      <c r="H212" s="370">
        <v>225164.20932288753</v>
      </c>
      <c r="I212" s="370">
        <v>56967.376533000002</v>
      </c>
      <c r="J212" s="370">
        <v>0</v>
      </c>
      <c r="K212" s="370">
        <v>0</v>
      </c>
      <c r="L212" s="370">
        <v>-341781.65013172856</v>
      </c>
      <c r="M212" s="370">
        <v>0</v>
      </c>
      <c r="N212" s="370">
        <v>872181.64572415897</v>
      </c>
    </row>
    <row r="213" spans="1:14" x14ac:dyDescent="0.25">
      <c r="A213" s="14">
        <v>696</v>
      </c>
      <c r="B213" s="1">
        <f t="shared" ref="B213:B276" si="3">+C213-A213</f>
        <v>0</v>
      </c>
      <c r="C213" s="1">
        <v>696</v>
      </c>
      <c r="D213" s="1">
        <v>1</v>
      </c>
      <c r="E213" s="1" t="s">
        <v>794</v>
      </c>
      <c r="F213" s="1">
        <v>6</v>
      </c>
      <c r="G213" s="370">
        <v>539330.70499999996</v>
      </c>
      <c r="H213" s="370">
        <v>184136.62044825486</v>
      </c>
      <c r="I213" s="370">
        <v>23675.44003999999</v>
      </c>
      <c r="J213" s="370">
        <v>0</v>
      </c>
      <c r="K213" s="370">
        <v>78910.242278716294</v>
      </c>
      <c r="L213" s="370">
        <v>-130135.59510532615</v>
      </c>
      <c r="M213" s="370">
        <v>0</v>
      </c>
      <c r="N213" s="370">
        <v>695917.41266164498</v>
      </c>
    </row>
    <row r="214" spans="1:14" x14ac:dyDescent="0.25">
      <c r="A214" s="14">
        <v>698</v>
      </c>
      <c r="B214" s="1">
        <f t="shared" si="3"/>
        <v>0</v>
      </c>
      <c r="C214" s="1">
        <v>698</v>
      </c>
      <c r="D214" s="1">
        <v>1</v>
      </c>
      <c r="E214" s="1" t="s">
        <v>795</v>
      </c>
      <c r="F214" s="1">
        <v>6</v>
      </c>
      <c r="G214" s="370">
        <v>234887.98499999999</v>
      </c>
      <c r="H214" s="370">
        <v>54831.980571289227</v>
      </c>
      <c r="I214" s="370">
        <v>5531.8376669999998</v>
      </c>
      <c r="J214" s="370">
        <v>0</v>
      </c>
      <c r="K214" s="370">
        <v>44832.60610255893</v>
      </c>
      <c r="L214" s="370">
        <v>-66807.59926200562</v>
      </c>
      <c r="M214" s="370">
        <v>0</v>
      </c>
      <c r="N214" s="370">
        <v>273276.81007884245</v>
      </c>
    </row>
    <row r="215" spans="1:14" x14ac:dyDescent="0.25">
      <c r="A215" s="14">
        <v>700</v>
      </c>
      <c r="B215" s="1">
        <f t="shared" si="3"/>
        <v>0</v>
      </c>
      <c r="C215" s="1">
        <v>700</v>
      </c>
      <c r="D215" s="1">
        <v>1</v>
      </c>
      <c r="E215" s="1" t="s">
        <v>796</v>
      </c>
      <c r="F215" s="1">
        <v>4</v>
      </c>
      <c r="G215" s="370">
        <v>2055830.9870000002</v>
      </c>
      <c r="H215" s="370">
        <v>512929.16409330972</v>
      </c>
      <c r="I215" s="370">
        <v>97444.679204999993</v>
      </c>
      <c r="J215" s="370">
        <v>0</v>
      </c>
      <c r="K215" s="370">
        <v>166075.26851313096</v>
      </c>
      <c r="L215" s="370">
        <v>-167590.65459645394</v>
      </c>
      <c r="M215" s="370">
        <v>0</v>
      </c>
      <c r="N215" s="370">
        <v>2664689.4442149866</v>
      </c>
    </row>
    <row r="216" spans="1:14" x14ac:dyDescent="0.25">
      <c r="A216" s="14">
        <v>701</v>
      </c>
      <c r="B216" s="1">
        <f t="shared" si="3"/>
        <v>0</v>
      </c>
      <c r="C216" s="1">
        <v>701</v>
      </c>
      <c r="D216" s="1">
        <v>1</v>
      </c>
      <c r="E216" s="1" t="s">
        <v>797</v>
      </c>
      <c r="F216" s="1">
        <v>4</v>
      </c>
      <c r="G216" s="370">
        <v>2858827.1599999997</v>
      </c>
      <c r="H216" s="370">
        <v>711166.32818183606</v>
      </c>
      <c r="I216" s="370">
        <v>143206.278047</v>
      </c>
      <c r="J216" s="370">
        <v>0</v>
      </c>
      <c r="K216" s="370">
        <v>0</v>
      </c>
      <c r="L216" s="370">
        <v>-629489.77687267726</v>
      </c>
      <c r="M216" s="370">
        <v>0</v>
      </c>
      <c r="N216" s="370">
        <v>3083709.9893561588</v>
      </c>
    </row>
    <row r="217" spans="1:14" x14ac:dyDescent="0.25">
      <c r="A217" s="14">
        <v>704</v>
      </c>
      <c r="B217" s="1">
        <f t="shared" si="3"/>
        <v>0</v>
      </c>
      <c r="C217" s="1">
        <v>704</v>
      </c>
      <c r="D217" s="1">
        <v>1</v>
      </c>
      <c r="E217" s="1" t="s">
        <v>798</v>
      </c>
      <c r="F217" s="1">
        <v>5</v>
      </c>
      <c r="G217" s="370">
        <v>2355083.8712499999</v>
      </c>
      <c r="H217" s="370">
        <v>516048.12747272965</v>
      </c>
      <c r="I217" s="370">
        <v>99970.432716000025</v>
      </c>
      <c r="J217" s="370">
        <v>0</v>
      </c>
      <c r="K217" s="370">
        <v>88228.766547956504</v>
      </c>
      <c r="L217" s="370">
        <v>-389925.08384215186</v>
      </c>
      <c r="M217" s="370">
        <v>0</v>
      </c>
      <c r="N217" s="370">
        <v>2669406.1141445339</v>
      </c>
    </row>
    <row r="218" spans="1:14" x14ac:dyDescent="0.25">
      <c r="A218" s="14">
        <v>707</v>
      </c>
      <c r="B218" s="1">
        <f t="shared" si="3"/>
        <v>0</v>
      </c>
      <c r="C218" s="1">
        <v>707</v>
      </c>
      <c r="D218" s="1">
        <v>1</v>
      </c>
      <c r="E218" s="1" t="s">
        <v>799</v>
      </c>
      <c r="F218" s="1">
        <v>6</v>
      </c>
      <c r="G218" s="370">
        <v>108273.69538208886</v>
      </c>
      <c r="H218" s="370">
        <v>91460.162404884541</v>
      </c>
      <c r="I218" s="370">
        <v>20325.070535999999</v>
      </c>
      <c r="J218" s="370">
        <v>0</v>
      </c>
      <c r="K218" s="370">
        <v>127319.560569398</v>
      </c>
      <c r="L218" s="370">
        <v>-333075.36028809776</v>
      </c>
      <c r="M218" s="370">
        <v>0</v>
      </c>
      <c r="N218" s="370">
        <v>14303.128604273661</v>
      </c>
    </row>
    <row r="219" spans="1:14" x14ac:dyDescent="0.25">
      <c r="A219" s="14">
        <v>709</v>
      </c>
      <c r="B219" s="1">
        <f t="shared" si="3"/>
        <v>0</v>
      </c>
      <c r="C219" s="1">
        <v>709</v>
      </c>
      <c r="D219" s="1">
        <v>1</v>
      </c>
      <c r="E219" s="1" t="s">
        <v>800</v>
      </c>
      <c r="F219" s="1">
        <v>4</v>
      </c>
      <c r="G219" s="370">
        <v>11762394.154999999</v>
      </c>
      <c r="H219" s="370">
        <v>3863464.346695452</v>
      </c>
      <c r="I219" s="370">
        <v>546863.45799899998</v>
      </c>
      <c r="J219" s="370">
        <v>0</v>
      </c>
      <c r="K219" s="370">
        <v>0</v>
      </c>
      <c r="L219" s="370">
        <v>-1028873.8357131951</v>
      </c>
      <c r="M219" s="370">
        <v>0</v>
      </c>
      <c r="N219" s="370">
        <v>15143848.123981256</v>
      </c>
    </row>
    <row r="220" spans="1:14" x14ac:dyDescent="0.25">
      <c r="A220" s="14">
        <v>712</v>
      </c>
      <c r="B220" s="1">
        <f t="shared" si="3"/>
        <v>0</v>
      </c>
      <c r="C220" s="1">
        <v>712</v>
      </c>
      <c r="D220" s="1">
        <v>1</v>
      </c>
      <c r="E220" s="1" t="s">
        <v>801</v>
      </c>
      <c r="F220" s="1">
        <v>6</v>
      </c>
      <c r="G220" s="370">
        <v>661201.42500000005</v>
      </c>
      <c r="H220" s="370">
        <v>197941.34569625097</v>
      </c>
      <c r="I220" s="370">
        <v>38495.197302</v>
      </c>
      <c r="J220" s="370">
        <v>0</v>
      </c>
      <c r="K220" s="370">
        <v>77846.841927380534</v>
      </c>
      <c r="L220" s="370">
        <v>-237239.08157811302</v>
      </c>
      <c r="M220" s="370">
        <v>0</v>
      </c>
      <c r="N220" s="370">
        <v>738245.72834751848</v>
      </c>
    </row>
    <row r="221" spans="1:14" x14ac:dyDescent="0.25">
      <c r="A221" s="14">
        <v>716</v>
      </c>
      <c r="B221" s="1">
        <f t="shared" si="3"/>
        <v>0</v>
      </c>
      <c r="C221" s="1">
        <v>716</v>
      </c>
      <c r="D221" s="1">
        <v>1</v>
      </c>
      <c r="E221" s="1" t="s">
        <v>802</v>
      </c>
      <c r="F221" s="1">
        <v>3</v>
      </c>
      <c r="G221" s="370">
        <v>1787379.5484000002</v>
      </c>
      <c r="H221" s="370">
        <v>254025.71073288581</v>
      </c>
      <c r="I221" s="370">
        <v>91827.074339999977</v>
      </c>
      <c r="J221" s="370">
        <v>0</v>
      </c>
      <c r="K221" s="370">
        <v>0</v>
      </c>
      <c r="L221" s="370">
        <v>-419996.12904665933</v>
      </c>
      <c r="M221" s="370">
        <v>0</v>
      </c>
      <c r="N221" s="370">
        <v>1713236.2044262267</v>
      </c>
    </row>
    <row r="222" spans="1:14" x14ac:dyDescent="0.25">
      <c r="A222" s="14">
        <v>717</v>
      </c>
      <c r="B222" s="1">
        <f t="shared" si="3"/>
        <v>0</v>
      </c>
      <c r="C222" s="1">
        <v>717</v>
      </c>
      <c r="D222" s="1">
        <v>1</v>
      </c>
      <c r="E222" s="1" t="s">
        <v>803</v>
      </c>
      <c r="F222" s="1">
        <v>3</v>
      </c>
      <c r="G222" s="370">
        <v>2248716.0386000001</v>
      </c>
      <c r="H222" s="370">
        <v>440262.86963546544</v>
      </c>
      <c r="I222" s="370">
        <v>117100.75903799997</v>
      </c>
      <c r="J222" s="370">
        <v>0</v>
      </c>
      <c r="K222" s="370">
        <v>0</v>
      </c>
      <c r="L222" s="370">
        <v>-197313.81817698182</v>
      </c>
      <c r="M222" s="370">
        <v>0</v>
      </c>
      <c r="N222" s="370">
        <v>2608765.8490964836</v>
      </c>
    </row>
    <row r="223" spans="1:14" x14ac:dyDescent="0.25">
      <c r="A223" s="14">
        <v>719</v>
      </c>
      <c r="B223" s="1">
        <f t="shared" si="3"/>
        <v>0</v>
      </c>
      <c r="C223" s="1">
        <v>719</v>
      </c>
      <c r="D223" s="1">
        <v>1</v>
      </c>
      <c r="E223" s="1" t="s">
        <v>804</v>
      </c>
      <c r="F223" s="1">
        <v>3</v>
      </c>
      <c r="G223" s="370">
        <v>9550522.0753999986</v>
      </c>
      <c r="H223" s="370">
        <v>2572198.8616749635</v>
      </c>
      <c r="I223" s="370">
        <v>513176.30927200016</v>
      </c>
      <c r="J223" s="370">
        <v>0</v>
      </c>
      <c r="K223" s="370">
        <v>0</v>
      </c>
      <c r="L223" s="370">
        <v>-402568.97196115542</v>
      </c>
      <c r="M223" s="370">
        <v>0</v>
      </c>
      <c r="N223" s="370">
        <v>12233328.274385808</v>
      </c>
    </row>
    <row r="224" spans="1:14" x14ac:dyDescent="0.25">
      <c r="A224" s="14">
        <v>720</v>
      </c>
      <c r="B224" s="1">
        <f t="shared" si="3"/>
        <v>0</v>
      </c>
      <c r="C224" s="1">
        <v>720</v>
      </c>
      <c r="D224" s="1">
        <v>1</v>
      </c>
      <c r="E224" s="1" t="s">
        <v>805</v>
      </c>
      <c r="F224" s="1">
        <v>3</v>
      </c>
      <c r="G224" s="370">
        <v>10322207.303599998</v>
      </c>
      <c r="H224" s="370">
        <v>2501574.3397739665</v>
      </c>
      <c r="I224" s="370">
        <v>589172.77440900006</v>
      </c>
      <c r="J224" s="370">
        <v>0</v>
      </c>
      <c r="K224" s="370">
        <v>9550.568245915696</v>
      </c>
      <c r="L224" s="370">
        <v>-3093400.3916513612</v>
      </c>
      <c r="M224" s="370">
        <v>0</v>
      </c>
      <c r="N224" s="370">
        <v>10329104.594377518</v>
      </c>
    </row>
    <row r="225" spans="1:14" x14ac:dyDescent="0.25">
      <c r="A225" s="14">
        <v>721</v>
      </c>
      <c r="B225" s="1">
        <f t="shared" si="3"/>
        <v>0</v>
      </c>
      <c r="C225" s="1">
        <v>721</v>
      </c>
      <c r="D225" s="1">
        <v>1</v>
      </c>
      <c r="E225" s="1" t="s">
        <v>806</v>
      </c>
      <c r="F225" s="1">
        <v>3</v>
      </c>
      <c r="G225" s="370">
        <v>3736100.1328000003</v>
      </c>
      <c r="H225" s="370">
        <v>829363.75624150841</v>
      </c>
      <c r="I225" s="370">
        <v>210013.98640600001</v>
      </c>
      <c r="J225" s="370">
        <v>0</v>
      </c>
      <c r="K225" s="370">
        <v>0</v>
      </c>
      <c r="L225" s="370">
        <v>-245274.86681130392</v>
      </c>
      <c r="M225" s="370">
        <v>0</v>
      </c>
      <c r="N225" s="370">
        <v>4530203.0086362045</v>
      </c>
    </row>
    <row r="226" spans="1:14" x14ac:dyDescent="0.25">
      <c r="A226" s="14">
        <v>726</v>
      </c>
      <c r="B226" s="1">
        <f t="shared" si="3"/>
        <v>0</v>
      </c>
      <c r="C226" s="1">
        <v>726</v>
      </c>
      <c r="D226" s="1">
        <v>1</v>
      </c>
      <c r="E226" s="1" t="s">
        <v>807</v>
      </c>
      <c r="F226" s="1">
        <v>4</v>
      </c>
      <c r="G226" s="370">
        <v>3049949.9772999999</v>
      </c>
      <c r="H226" s="370">
        <v>1160710.9848933322</v>
      </c>
      <c r="I226" s="370">
        <v>168129.04420899999</v>
      </c>
      <c r="J226" s="370">
        <v>0</v>
      </c>
      <c r="K226" s="370">
        <v>0</v>
      </c>
      <c r="L226" s="370">
        <v>-229697.22889740084</v>
      </c>
      <c r="M226" s="370">
        <v>0</v>
      </c>
      <c r="N226" s="370">
        <v>4149092.7775049317</v>
      </c>
    </row>
    <row r="227" spans="1:14" x14ac:dyDescent="0.25">
      <c r="A227" s="14">
        <v>727</v>
      </c>
      <c r="B227" s="1">
        <f t="shared" si="3"/>
        <v>0</v>
      </c>
      <c r="C227" s="1">
        <v>727</v>
      </c>
      <c r="D227" s="1">
        <v>1</v>
      </c>
      <c r="E227" s="1" t="s">
        <v>808</v>
      </c>
      <c r="F227" s="1">
        <v>4</v>
      </c>
      <c r="G227" s="370">
        <v>4013312.5764000001</v>
      </c>
      <c r="H227" s="370">
        <v>1206705.0479057811</v>
      </c>
      <c r="I227" s="370">
        <v>309219.09608800005</v>
      </c>
      <c r="J227" s="370">
        <v>0</v>
      </c>
      <c r="K227" s="370">
        <v>0</v>
      </c>
      <c r="L227" s="370">
        <v>-1626456.2584549999</v>
      </c>
      <c r="M227" s="370">
        <v>0</v>
      </c>
      <c r="N227" s="370">
        <v>3902780.4619387807</v>
      </c>
    </row>
    <row r="228" spans="1:14" x14ac:dyDescent="0.25">
      <c r="A228" s="14">
        <v>728</v>
      </c>
      <c r="B228" s="1">
        <f t="shared" si="3"/>
        <v>0</v>
      </c>
      <c r="C228" s="1">
        <v>728</v>
      </c>
      <c r="D228" s="1">
        <v>1</v>
      </c>
      <c r="E228" s="1" t="s">
        <v>809</v>
      </c>
      <c r="F228" s="1">
        <v>4</v>
      </c>
      <c r="G228" s="370">
        <v>17567046.076400001</v>
      </c>
      <c r="H228" s="370">
        <v>3930566.9508695616</v>
      </c>
      <c r="I228" s="370">
        <v>694056.85623300017</v>
      </c>
      <c r="J228" s="370">
        <v>0</v>
      </c>
      <c r="K228" s="370">
        <v>0</v>
      </c>
      <c r="L228" s="370">
        <v>-1510134.1328090413</v>
      </c>
      <c r="M228" s="370">
        <v>0</v>
      </c>
      <c r="N228" s="370">
        <v>20681535.750693519</v>
      </c>
    </row>
    <row r="229" spans="1:14" x14ac:dyDescent="0.25">
      <c r="A229" s="14">
        <v>738</v>
      </c>
      <c r="B229" s="1">
        <f t="shared" si="3"/>
        <v>0</v>
      </c>
      <c r="C229" s="1">
        <v>738</v>
      </c>
      <c r="D229" s="1">
        <v>1</v>
      </c>
      <c r="E229" s="1" t="s">
        <v>810</v>
      </c>
      <c r="F229" s="1">
        <v>5</v>
      </c>
      <c r="G229" s="370">
        <v>1001085.2540000001</v>
      </c>
      <c r="H229" s="370">
        <v>208260.66682454792</v>
      </c>
      <c r="I229" s="370">
        <v>44646.716573999998</v>
      </c>
      <c r="J229" s="370">
        <v>0</v>
      </c>
      <c r="K229" s="370">
        <v>0</v>
      </c>
      <c r="L229" s="370">
        <v>21184.667145458545</v>
      </c>
      <c r="M229" s="370">
        <v>0</v>
      </c>
      <c r="N229" s="370">
        <v>1275177.3045440065</v>
      </c>
    </row>
    <row r="230" spans="1:14" x14ac:dyDescent="0.25">
      <c r="A230" s="14">
        <v>739</v>
      </c>
      <c r="B230" s="1">
        <f t="shared" si="3"/>
        <v>0</v>
      </c>
      <c r="C230" s="1">
        <v>739</v>
      </c>
      <c r="D230" s="1">
        <v>1</v>
      </c>
      <c r="E230" s="1" t="s">
        <v>811</v>
      </c>
      <c r="F230" s="1">
        <v>6</v>
      </c>
      <c r="G230" s="370">
        <v>645830.51939999999</v>
      </c>
      <c r="H230" s="370">
        <v>97971.531946476505</v>
      </c>
      <c r="I230" s="370">
        <v>28269.774062000004</v>
      </c>
      <c r="J230" s="370">
        <v>0</v>
      </c>
      <c r="K230" s="370">
        <v>205185.47649344965</v>
      </c>
      <c r="L230" s="370">
        <v>-230387.27884083544</v>
      </c>
      <c r="M230" s="370">
        <v>0</v>
      </c>
      <c r="N230" s="370">
        <v>746870.02306109073</v>
      </c>
    </row>
    <row r="231" spans="1:14" x14ac:dyDescent="0.25">
      <c r="A231" s="14">
        <v>740</v>
      </c>
      <c r="B231" s="1">
        <f t="shared" si="3"/>
        <v>0</v>
      </c>
      <c r="C231" s="1">
        <v>740</v>
      </c>
      <c r="D231" s="1">
        <v>1</v>
      </c>
      <c r="E231" s="1" t="s">
        <v>812</v>
      </c>
      <c r="F231" s="1">
        <v>5</v>
      </c>
      <c r="G231" s="370">
        <v>1382335.0658</v>
      </c>
      <c r="H231" s="370">
        <v>265927.14300459524</v>
      </c>
      <c r="I231" s="370">
        <v>78982.216346999994</v>
      </c>
      <c r="J231" s="370">
        <v>0</v>
      </c>
      <c r="K231" s="370">
        <v>0</v>
      </c>
      <c r="L231" s="370">
        <v>-300221.3685942525</v>
      </c>
      <c r="M231" s="370">
        <v>0</v>
      </c>
      <c r="N231" s="370">
        <v>1427023.0565573429</v>
      </c>
    </row>
    <row r="232" spans="1:14" x14ac:dyDescent="0.25">
      <c r="A232" s="14">
        <v>741</v>
      </c>
      <c r="B232" s="1">
        <f t="shared" si="3"/>
        <v>0</v>
      </c>
      <c r="C232" s="1">
        <v>741</v>
      </c>
      <c r="D232" s="1">
        <v>1</v>
      </c>
      <c r="E232" s="1" t="s">
        <v>813</v>
      </c>
      <c r="F232" s="1">
        <v>5</v>
      </c>
      <c r="G232" s="370">
        <v>1058160.2253079133</v>
      </c>
      <c r="H232" s="370">
        <v>254840.35194310592</v>
      </c>
      <c r="I232" s="370">
        <v>42731.50120799998</v>
      </c>
      <c r="J232" s="370">
        <v>0</v>
      </c>
      <c r="K232" s="370">
        <v>406742.87147229316</v>
      </c>
      <c r="L232" s="370">
        <v>-614897.08545456349</v>
      </c>
      <c r="M232" s="370">
        <v>0</v>
      </c>
      <c r="N232" s="370">
        <v>1147577.8644767487</v>
      </c>
    </row>
    <row r="233" spans="1:14" x14ac:dyDescent="0.25">
      <c r="A233" s="14">
        <v>742</v>
      </c>
      <c r="B233" s="1">
        <f t="shared" si="3"/>
        <v>0</v>
      </c>
      <c r="C233" s="1">
        <v>742</v>
      </c>
      <c r="D233" s="1">
        <v>1</v>
      </c>
      <c r="E233" s="1" t="s">
        <v>814</v>
      </c>
      <c r="F233" s="1">
        <v>4</v>
      </c>
      <c r="G233" s="370">
        <v>18269679.157600001</v>
      </c>
      <c r="H233" s="370">
        <v>4046508.3172372016</v>
      </c>
      <c r="I233" s="370">
        <v>772882.76442400028</v>
      </c>
      <c r="J233" s="370">
        <v>0</v>
      </c>
      <c r="K233" s="370">
        <v>0</v>
      </c>
      <c r="L233" s="370">
        <v>-3142757.3987249322</v>
      </c>
      <c r="M233" s="370">
        <v>0</v>
      </c>
      <c r="N233" s="370">
        <v>19946312.84053627</v>
      </c>
    </row>
    <row r="234" spans="1:14" x14ac:dyDescent="0.25">
      <c r="A234" s="14">
        <v>743</v>
      </c>
      <c r="B234" s="1">
        <f t="shared" si="3"/>
        <v>0</v>
      </c>
      <c r="C234" s="1">
        <v>743</v>
      </c>
      <c r="D234" s="1">
        <v>1</v>
      </c>
      <c r="E234" s="1" t="s">
        <v>815</v>
      </c>
      <c r="F234" s="1">
        <v>5</v>
      </c>
      <c r="G234" s="370">
        <v>1130522.0799</v>
      </c>
      <c r="H234" s="370">
        <v>199716.30419580729</v>
      </c>
      <c r="I234" s="370">
        <v>69453.916345999984</v>
      </c>
      <c r="J234" s="370">
        <v>0</v>
      </c>
      <c r="K234" s="370">
        <v>0</v>
      </c>
      <c r="L234" s="370">
        <v>-312452.48680655268</v>
      </c>
      <c r="M234" s="370">
        <v>0</v>
      </c>
      <c r="N234" s="370">
        <v>1087239.8136352547</v>
      </c>
    </row>
    <row r="235" spans="1:14" x14ac:dyDescent="0.25">
      <c r="A235" s="14">
        <v>745</v>
      </c>
      <c r="B235" s="1">
        <f t="shared" si="3"/>
        <v>0</v>
      </c>
      <c r="C235" s="1">
        <v>745</v>
      </c>
      <c r="D235" s="1">
        <v>1</v>
      </c>
      <c r="E235" s="1" t="s">
        <v>816</v>
      </c>
      <c r="F235" s="1">
        <v>5</v>
      </c>
      <c r="G235" s="370">
        <v>1977408.91</v>
      </c>
      <c r="H235" s="370">
        <v>516888.90737907565</v>
      </c>
      <c r="I235" s="370">
        <v>107728.003952</v>
      </c>
      <c r="J235" s="370">
        <v>0</v>
      </c>
      <c r="K235" s="370">
        <v>0</v>
      </c>
      <c r="L235" s="370">
        <v>-298248.2857469914</v>
      </c>
      <c r="M235" s="370">
        <v>0</v>
      </c>
      <c r="N235" s="370">
        <v>2303777.5355840838</v>
      </c>
    </row>
    <row r="236" spans="1:14" x14ac:dyDescent="0.25">
      <c r="A236" s="14">
        <v>748</v>
      </c>
      <c r="B236" s="1">
        <f t="shared" si="3"/>
        <v>0</v>
      </c>
      <c r="C236" s="1">
        <v>748</v>
      </c>
      <c r="D236" s="1">
        <v>1</v>
      </c>
      <c r="E236" s="1" t="s">
        <v>817</v>
      </c>
      <c r="F236" s="1">
        <v>4</v>
      </c>
      <c r="G236" s="370">
        <v>4045292.4422499994</v>
      </c>
      <c r="H236" s="370">
        <v>935848.53096292273</v>
      </c>
      <c r="I236" s="370">
        <v>214031.29029899999</v>
      </c>
      <c r="J236" s="370">
        <v>0</v>
      </c>
      <c r="K236" s="370">
        <v>0</v>
      </c>
      <c r="L236" s="370">
        <v>-288482.29293683777</v>
      </c>
      <c r="M236" s="370">
        <v>0</v>
      </c>
      <c r="N236" s="370">
        <v>4906689.9705750849</v>
      </c>
    </row>
    <row r="237" spans="1:14" x14ac:dyDescent="0.25">
      <c r="A237" s="14">
        <v>750</v>
      </c>
      <c r="B237" s="1">
        <f t="shared" si="3"/>
        <v>0</v>
      </c>
      <c r="C237" s="1">
        <v>750</v>
      </c>
      <c r="D237" s="1">
        <v>1</v>
      </c>
      <c r="E237" s="1" t="s">
        <v>818</v>
      </c>
      <c r="F237" s="1">
        <v>4</v>
      </c>
      <c r="G237" s="370">
        <v>2373822.8706</v>
      </c>
      <c r="H237" s="370">
        <v>558683.67741881928</v>
      </c>
      <c r="I237" s="370">
        <v>112833.39501699997</v>
      </c>
      <c r="J237" s="370">
        <v>0</v>
      </c>
      <c r="K237" s="370">
        <v>0</v>
      </c>
      <c r="L237" s="370">
        <v>-61094.822441876517</v>
      </c>
      <c r="M237" s="370">
        <v>0</v>
      </c>
      <c r="N237" s="370">
        <v>2984245.1205939427</v>
      </c>
    </row>
    <row r="238" spans="1:14" x14ac:dyDescent="0.25">
      <c r="A238" s="14">
        <v>756</v>
      </c>
      <c r="B238" s="1">
        <f t="shared" si="3"/>
        <v>0</v>
      </c>
      <c r="C238" s="1">
        <v>756</v>
      </c>
      <c r="D238" s="1">
        <v>1</v>
      </c>
      <c r="E238" s="1" t="s">
        <v>819</v>
      </c>
      <c r="F238" s="1">
        <v>6</v>
      </c>
      <c r="G238" s="370">
        <v>906988.16999999993</v>
      </c>
      <c r="H238" s="370">
        <v>101619.16371069977</v>
      </c>
      <c r="I238" s="370">
        <v>30625.009759999986</v>
      </c>
      <c r="J238" s="370">
        <v>0</v>
      </c>
      <c r="K238" s="370">
        <v>159507.07337024121</v>
      </c>
      <c r="L238" s="370">
        <v>-197788.11093003789</v>
      </c>
      <c r="M238" s="370">
        <v>0</v>
      </c>
      <c r="N238" s="370">
        <v>1000951.3059109028</v>
      </c>
    </row>
    <row r="239" spans="1:14" x14ac:dyDescent="0.25">
      <c r="A239" s="14">
        <v>761</v>
      </c>
      <c r="B239" s="1">
        <f t="shared" si="3"/>
        <v>0</v>
      </c>
      <c r="C239" s="1">
        <v>761</v>
      </c>
      <c r="D239" s="1">
        <v>1</v>
      </c>
      <c r="E239" s="1" t="s">
        <v>820</v>
      </c>
      <c r="F239" s="1">
        <v>4</v>
      </c>
      <c r="G239" s="370">
        <v>6992830.5899999999</v>
      </c>
      <c r="H239" s="370">
        <v>1669282.4815712925</v>
      </c>
      <c r="I239" s="370">
        <v>338723.45329799992</v>
      </c>
      <c r="J239" s="370">
        <v>0</v>
      </c>
      <c r="K239" s="370">
        <v>1038255.2565518683</v>
      </c>
      <c r="L239" s="370">
        <v>-2838056.5351387528</v>
      </c>
      <c r="M239" s="370">
        <v>0</v>
      </c>
      <c r="N239" s="370">
        <v>7201035.2462824099</v>
      </c>
    </row>
    <row r="240" spans="1:14" x14ac:dyDescent="0.25">
      <c r="A240" s="14">
        <v>763</v>
      </c>
      <c r="B240" s="1">
        <f t="shared" si="3"/>
        <v>0</v>
      </c>
      <c r="C240" s="1">
        <v>763</v>
      </c>
      <c r="D240" s="1">
        <v>1</v>
      </c>
      <c r="E240" s="1" t="s">
        <v>821</v>
      </c>
      <c r="F240" s="1">
        <v>6</v>
      </c>
      <c r="G240" s="370">
        <v>826938.7350000001</v>
      </c>
      <c r="H240" s="370">
        <v>101160.60908097232</v>
      </c>
      <c r="I240" s="370">
        <v>35593.179480999992</v>
      </c>
      <c r="J240" s="370">
        <v>0</v>
      </c>
      <c r="K240" s="370">
        <v>0</v>
      </c>
      <c r="L240" s="370">
        <v>-354130.94668609131</v>
      </c>
      <c r="M240" s="370">
        <v>0</v>
      </c>
      <c r="N240" s="370">
        <v>609561.57687588106</v>
      </c>
    </row>
    <row r="241" spans="1:14" x14ac:dyDescent="0.25">
      <c r="A241" s="14">
        <v>768</v>
      </c>
      <c r="B241" s="1">
        <f t="shared" si="3"/>
        <v>0</v>
      </c>
      <c r="C241" s="1">
        <v>768</v>
      </c>
      <c r="D241" s="1">
        <v>1</v>
      </c>
      <c r="E241" s="1" t="s">
        <v>822</v>
      </c>
      <c r="F241" s="1">
        <v>6</v>
      </c>
      <c r="G241" s="370">
        <v>291558.80499999999</v>
      </c>
      <c r="H241" s="370">
        <v>79676.8095254621</v>
      </c>
      <c r="I241" s="370">
        <v>11926.846892999994</v>
      </c>
      <c r="J241" s="370">
        <v>0</v>
      </c>
      <c r="K241" s="370">
        <v>0</v>
      </c>
      <c r="L241" s="370">
        <v>-2804.0322949893161</v>
      </c>
      <c r="M241" s="370">
        <v>0</v>
      </c>
      <c r="N241" s="370">
        <v>380358.42912347277</v>
      </c>
    </row>
    <row r="242" spans="1:14" x14ac:dyDescent="0.25">
      <c r="A242" s="14">
        <v>771</v>
      </c>
      <c r="B242" s="1">
        <f t="shared" si="3"/>
        <v>0</v>
      </c>
      <c r="C242" s="1">
        <v>771</v>
      </c>
      <c r="D242" s="1">
        <v>1</v>
      </c>
      <c r="E242" s="1" t="s">
        <v>823</v>
      </c>
      <c r="F242" s="1">
        <v>6</v>
      </c>
      <c r="G242" s="370">
        <v>127005.44061681631</v>
      </c>
      <c r="H242" s="370">
        <v>76638.260459270052</v>
      </c>
      <c r="I242" s="370">
        <v>9234.8335150000021</v>
      </c>
      <c r="J242" s="370">
        <v>0</v>
      </c>
      <c r="K242" s="370">
        <v>17681.470130020025</v>
      </c>
      <c r="L242" s="370">
        <v>-17984.198156861705</v>
      </c>
      <c r="M242" s="370">
        <v>0</v>
      </c>
      <c r="N242" s="370">
        <v>212575.8065642447</v>
      </c>
    </row>
    <row r="243" spans="1:14" x14ac:dyDescent="0.25">
      <c r="A243" s="14">
        <v>775</v>
      </c>
      <c r="B243" s="1">
        <f t="shared" si="3"/>
        <v>0</v>
      </c>
      <c r="C243" s="1">
        <v>775</v>
      </c>
      <c r="D243" s="1">
        <v>1</v>
      </c>
      <c r="E243" s="1" t="s">
        <v>537</v>
      </c>
      <c r="F243" s="1">
        <v>6</v>
      </c>
      <c r="G243" s="370">
        <v>889990.625</v>
      </c>
      <c r="H243" s="370">
        <v>161122.52553638237</v>
      </c>
      <c r="I243" s="370">
        <v>25866.360945999997</v>
      </c>
      <c r="J243" s="370">
        <v>0</v>
      </c>
      <c r="K243" s="370">
        <v>95791.9816423218</v>
      </c>
      <c r="L243" s="370">
        <v>-277296.10344048031</v>
      </c>
      <c r="M243" s="370">
        <v>0</v>
      </c>
      <c r="N243" s="370">
        <v>895475.38968422404</v>
      </c>
    </row>
    <row r="244" spans="1:14" x14ac:dyDescent="0.25">
      <c r="A244" s="14">
        <v>777</v>
      </c>
      <c r="B244" s="1">
        <f t="shared" si="3"/>
        <v>0</v>
      </c>
      <c r="C244" s="1">
        <v>777</v>
      </c>
      <c r="D244" s="1">
        <v>1</v>
      </c>
      <c r="E244" s="1" t="s">
        <v>824</v>
      </c>
      <c r="F244" s="1">
        <v>6</v>
      </c>
      <c r="G244" s="370">
        <v>945534.89</v>
      </c>
      <c r="H244" s="370">
        <v>214342.25647492302</v>
      </c>
      <c r="I244" s="370">
        <v>23967.279093000016</v>
      </c>
      <c r="J244" s="370">
        <v>0</v>
      </c>
      <c r="K244" s="370">
        <v>354589.25462403684</v>
      </c>
      <c r="L244" s="370">
        <v>-485320.55710850202</v>
      </c>
      <c r="M244" s="370">
        <v>0</v>
      </c>
      <c r="N244" s="370">
        <v>1053113.1230834578</v>
      </c>
    </row>
    <row r="245" spans="1:14" x14ac:dyDescent="0.25">
      <c r="A245" s="14">
        <v>786</v>
      </c>
      <c r="B245" s="1">
        <f t="shared" si="3"/>
        <v>0</v>
      </c>
      <c r="C245" s="1">
        <v>786</v>
      </c>
      <c r="D245" s="1">
        <v>1</v>
      </c>
      <c r="E245" s="1" t="s">
        <v>825</v>
      </c>
      <c r="F245" s="1">
        <v>6</v>
      </c>
      <c r="G245" s="370">
        <v>491021.07579999999</v>
      </c>
      <c r="H245" s="370">
        <v>103000.39473113578</v>
      </c>
      <c r="I245" s="370">
        <v>17682.545010000009</v>
      </c>
      <c r="J245" s="370">
        <v>0</v>
      </c>
      <c r="K245" s="370">
        <v>219026.7184469885</v>
      </c>
      <c r="L245" s="370">
        <v>-421177.2505730206</v>
      </c>
      <c r="M245" s="370">
        <v>0</v>
      </c>
      <c r="N245" s="370">
        <v>409553.48341510369</v>
      </c>
    </row>
    <row r="246" spans="1:14" x14ac:dyDescent="0.25">
      <c r="A246" s="14">
        <v>787</v>
      </c>
      <c r="B246" s="1">
        <f t="shared" si="3"/>
        <v>0</v>
      </c>
      <c r="C246" s="1">
        <v>787</v>
      </c>
      <c r="D246" s="1">
        <v>1</v>
      </c>
      <c r="E246" s="1" t="s">
        <v>826</v>
      </c>
      <c r="F246" s="1">
        <v>6</v>
      </c>
      <c r="G246" s="370">
        <v>550353.78</v>
      </c>
      <c r="H246" s="370">
        <v>116100.25186690201</v>
      </c>
      <c r="I246" s="370">
        <v>11467.87927999999</v>
      </c>
      <c r="J246" s="370">
        <v>0</v>
      </c>
      <c r="K246" s="370">
        <v>255330.14607948955</v>
      </c>
      <c r="L246" s="370">
        <v>-275087.16249382595</v>
      </c>
      <c r="M246" s="370">
        <v>0</v>
      </c>
      <c r="N246" s="370">
        <v>658164.89473256562</v>
      </c>
    </row>
    <row r="247" spans="1:14" x14ac:dyDescent="0.25">
      <c r="A247" s="14">
        <v>801</v>
      </c>
      <c r="B247" s="1">
        <f t="shared" si="3"/>
        <v>0</v>
      </c>
      <c r="C247" s="1">
        <v>801</v>
      </c>
      <c r="D247" s="1">
        <v>1</v>
      </c>
      <c r="E247" s="1" t="s">
        <v>827</v>
      </c>
      <c r="F247" s="1">
        <v>6</v>
      </c>
      <c r="G247" s="370">
        <v>200372.44500000001</v>
      </c>
      <c r="H247" s="370">
        <v>54512.296771378511</v>
      </c>
      <c r="I247" s="370">
        <v>6158.917629999999</v>
      </c>
      <c r="J247" s="370">
        <v>0</v>
      </c>
      <c r="K247" s="370">
        <v>37992.629552997125</v>
      </c>
      <c r="L247" s="370">
        <v>21013.215246127613</v>
      </c>
      <c r="M247" s="370">
        <v>0</v>
      </c>
      <c r="N247" s="370">
        <v>320049.50420050329</v>
      </c>
    </row>
    <row r="248" spans="1:14" x14ac:dyDescent="0.25">
      <c r="A248" s="14">
        <v>803</v>
      </c>
      <c r="B248" s="1">
        <f t="shared" si="3"/>
        <v>0</v>
      </c>
      <c r="C248" s="1">
        <v>803</v>
      </c>
      <c r="D248" s="1">
        <v>1</v>
      </c>
      <c r="E248" s="1" t="s">
        <v>828</v>
      </c>
      <c r="F248" s="1">
        <v>6</v>
      </c>
      <c r="G248" s="370">
        <v>433935.26120000001</v>
      </c>
      <c r="H248" s="370">
        <v>109353.57201761669</v>
      </c>
      <c r="I248" s="370">
        <v>18482.793874999999</v>
      </c>
      <c r="J248" s="370">
        <v>0</v>
      </c>
      <c r="K248" s="370">
        <v>32238.602527231269</v>
      </c>
      <c r="L248" s="370">
        <v>-20727.649691882616</v>
      </c>
      <c r="M248" s="370">
        <v>0</v>
      </c>
      <c r="N248" s="370">
        <v>573282.57992796518</v>
      </c>
    </row>
    <row r="249" spans="1:14" x14ac:dyDescent="0.25">
      <c r="A249" s="14">
        <v>811</v>
      </c>
      <c r="B249" s="1">
        <f t="shared" si="3"/>
        <v>0</v>
      </c>
      <c r="C249" s="1">
        <v>811</v>
      </c>
      <c r="D249" s="1">
        <v>1</v>
      </c>
      <c r="E249" s="1" t="s">
        <v>829</v>
      </c>
      <c r="F249" s="1">
        <v>6</v>
      </c>
      <c r="G249" s="370">
        <v>801756.68280000007</v>
      </c>
      <c r="H249" s="370">
        <v>211790.84292382476</v>
      </c>
      <c r="I249" s="370">
        <v>35759.139709999996</v>
      </c>
      <c r="J249" s="370">
        <v>0</v>
      </c>
      <c r="K249" s="370">
        <v>942408.37965741195</v>
      </c>
      <c r="L249" s="370">
        <v>-348484.25425066979</v>
      </c>
      <c r="M249" s="370">
        <v>0</v>
      </c>
      <c r="N249" s="370">
        <v>1643230.7908405669</v>
      </c>
    </row>
    <row r="250" spans="1:14" x14ac:dyDescent="0.25">
      <c r="A250" s="14">
        <v>813</v>
      </c>
      <c r="B250" s="1">
        <f t="shared" si="3"/>
        <v>0</v>
      </c>
      <c r="C250" s="1">
        <v>813</v>
      </c>
      <c r="D250" s="1">
        <v>1</v>
      </c>
      <c r="E250" s="1" t="s">
        <v>830</v>
      </c>
      <c r="F250" s="1">
        <v>5</v>
      </c>
      <c r="G250" s="370">
        <v>1083905.9922000002</v>
      </c>
      <c r="H250" s="370">
        <v>141079.77131922758</v>
      </c>
      <c r="I250" s="370">
        <v>44349.673722000007</v>
      </c>
      <c r="J250" s="370">
        <v>0</v>
      </c>
      <c r="K250" s="370">
        <v>488540.66544335894</v>
      </c>
      <c r="L250" s="370">
        <v>-697350.25993027084</v>
      </c>
      <c r="M250" s="370">
        <v>0</v>
      </c>
      <c r="N250" s="370">
        <v>1060525.8427543161</v>
      </c>
    </row>
    <row r="251" spans="1:14" x14ac:dyDescent="0.25">
      <c r="A251" s="14">
        <v>815</v>
      </c>
      <c r="B251" s="1">
        <f t="shared" si="3"/>
        <v>0</v>
      </c>
      <c r="C251" s="1">
        <v>815</v>
      </c>
      <c r="D251" s="1">
        <v>2</v>
      </c>
      <c r="E251" s="1" t="s">
        <v>1029</v>
      </c>
      <c r="F251" s="1">
        <v>6</v>
      </c>
      <c r="G251" s="370">
        <v>118143.61326840932</v>
      </c>
      <c r="H251" s="370">
        <v>148319.13707220959</v>
      </c>
      <c r="I251" s="370">
        <v>2968.9033240000003</v>
      </c>
      <c r="J251" s="370">
        <v>0</v>
      </c>
      <c r="K251" s="370">
        <v>30053.556340365525</v>
      </c>
      <c r="L251" s="370">
        <v>-84443.855561334116</v>
      </c>
      <c r="M251" s="370">
        <v>0</v>
      </c>
      <c r="N251" s="370">
        <v>215041.35444365029</v>
      </c>
    </row>
    <row r="252" spans="1:14" x14ac:dyDescent="0.25">
      <c r="A252" s="14">
        <v>818</v>
      </c>
      <c r="B252" s="1">
        <f t="shared" si="3"/>
        <v>0</v>
      </c>
      <c r="C252" s="1">
        <v>818</v>
      </c>
      <c r="D252" s="1">
        <v>1</v>
      </c>
      <c r="E252" s="1" t="s">
        <v>831</v>
      </c>
      <c r="F252" s="1">
        <v>6</v>
      </c>
      <c r="G252" s="370">
        <v>531175.59499999997</v>
      </c>
      <c r="H252" s="370">
        <v>91155.25767240295</v>
      </c>
      <c r="I252" s="370">
        <v>13419.183020999999</v>
      </c>
      <c r="J252" s="370">
        <v>0</v>
      </c>
      <c r="K252" s="370">
        <v>112263.21073229751</v>
      </c>
      <c r="L252" s="370">
        <v>-20312.747709644376</v>
      </c>
      <c r="M252" s="370">
        <v>0</v>
      </c>
      <c r="N252" s="370">
        <v>727700.49871605611</v>
      </c>
    </row>
    <row r="253" spans="1:14" x14ac:dyDescent="0.25">
      <c r="A253" s="14">
        <v>820</v>
      </c>
      <c r="B253" s="1">
        <f t="shared" si="3"/>
        <v>0</v>
      </c>
      <c r="C253" s="1">
        <v>820</v>
      </c>
      <c r="D253" s="1">
        <v>1</v>
      </c>
      <c r="E253" s="1" t="s">
        <v>832</v>
      </c>
      <c r="F253" s="1">
        <v>6</v>
      </c>
      <c r="G253" s="370">
        <v>451929.82260000001</v>
      </c>
      <c r="H253" s="370">
        <v>84505.502275023275</v>
      </c>
      <c r="I253" s="370">
        <v>27171.620081999998</v>
      </c>
      <c r="J253" s="370">
        <v>0</v>
      </c>
      <c r="K253" s="370">
        <v>187415.49419331201</v>
      </c>
      <c r="L253" s="370">
        <v>-384605.43373241194</v>
      </c>
      <c r="M253" s="370">
        <v>0</v>
      </c>
      <c r="N253" s="370">
        <v>366417.00541792344</v>
      </c>
    </row>
    <row r="254" spans="1:14" x14ac:dyDescent="0.25">
      <c r="A254" s="14">
        <v>821</v>
      </c>
      <c r="B254" s="1">
        <f t="shared" si="3"/>
        <v>0</v>
      </c>
      <c r="C254" s="1">
        <v>821</v>
      </c>
      <c r="D254" s="1">
        <v>1</v>
      </c>
      <c r="E254" s="1" t="s">
        <v>833</v>
      </c>
      <c r="F254" s="1">
        <v>6</v>
      </c>
      <c r="G254" s="370">
        <v>947067.18</v>
      </c>
      <c r="H254" s="370">
        <v>157044.87912635985</v>
      </c>
      <c r="I254" s="370">
        <v>43894.701067999988</v>
      </c>
      <c r="J254" s="370">
        <v>0</v>
      </c>
      <c r="K254" s="370">
        <v>0</v>
      </c>
      <c r="L254" s="370">
        <v>-345308.22980131046</v>
      </c>
      <c r="M254" s="370">
        <v>0</v>
      </c>
      <c r="N254" s="370">
        <v>802698.53039304935</v>
      </c>
    </row>
    <row r="255" spans="1:14" x14ac:dyDescent="0.25">
      <c r="A255" s="14">
        <v>829</v>
      </c>
      <c r="B255" s="1">
        <f t="shared" si="3"/>
        <v>0</v>
      </c>
      <c r="C255" s="1">
        <v>829</v>
      </c>
      <c r="D255" s="1">
        <v>1</v>
      </c>
      <c r="E255" s="1" t="s">
        <v>834</v>
      </c>
      <c r="F255" s="1">
        <v>5</v>
      </c>
      <c r="G255" s="370">
        <v>2746444.6469999999</v>
      </c>
      <c r="H255" s="370">
        <v>495057.89686100557</v>
      </c>
      <c r="I255" s="370">
        <v>93408.510334999984</v>
      </c>
      <c r="J255" s="370">
        <v>0</v>
      </c>
      <c r="K255" s="370">
        <v>338519.57256047335</v>
      </c>
      <c r="L255" s="370">
        <v>-600889.32412433857</v>
      </c>
      <c r="M255" s="370">
        <v>0</v>
      </c>
      <c r="N255" s="370">
        <v>3072541.30263214</v>
      </c>
    </row>
    <row r="256" spans="1:14" x14ac:dyDescent="0.25">
      <c r="A256" s="14">
        <v>831</v>
      </c>
      <c r="B256" s="1">
        <f t="shared" si="3"/>
        <v>0</v>
      </c>
      <c r="C256" s="1">
        <v>831</v>
      </c>
      <c r="D256" s="1">
        <v>1</v>
      </c>
      <c r="E256" s="1" t="s">
        <v>835</v>
      </c>
      <c r="F256" s="1">
        <v>3</v>
      </c>
      <c r="G256" s="370">
        <v>9065021.4227999989</v>
      </c>
      <c r="H256" s="370">
        <v>1352711.357758322</v>
      </c>
      <c r="I256" s="370">
        <v>415566.61697700003</v>
      </c>
      <c r="J256" s="370">
        <v>0</v>
      </c>
      <c r="K256" s="370">
        <v>852823.70044316724</v>
      </c>
      <c r="L256" s="370">
        <v>-3019453.6655817903</v>
      </c>
      <c r="M256" s="370">
        <v>0</v>
      </c>
      <c r="N256" s="370">
        <v>8666669.4323966987</v>
      </c>
    </row>
    <row r="257" spans="1:14" x14ac:dyDescent="0.25">
      <c r="A257" s="14">
        <v>832</v>
      </c>
      <c r="B257" s="1">
        <f t="shared" si="3"/>
        <v>0</v>
      </c>
      <c r="C257" s="1">
        <v>832</v>
      </c>
      <c r="D257" s="1">
        <v>1</v>
      </c>
      <c r="E257" s="1" t="s">
        <v>836</v>
      </c>
      <c r="F257" s="1">
        <v>3</v>
      </c>
      <c r="G257" s="370">
        <v>3842525.6806000001</v>
      </c>
      <c r="H257" s="370">
        <v>1188139.7522984005</v>
      </c>
      <c r="I257" s="370">
        <v>200180.76101600003</v>
      </c>
      <c r="J257" s="370">
        <v>0</v>
      </c>
      <c r="K257" s="370">
        <v>0</v>
      </c>
      <c r="L257" s="370">
        <v>-213305.91888493166</v>
      </c>
      <c r="M257" s="370">
        <v>0</v>
      </c>
      <c r="N257" s="370">
        <v>5017540.2750294684</v>
      </c>
    </row>
    <row r="258" spans="1:14" x14ac:dyDescent="0.25">
      <c r="A258" s="14">
        <v>833</v>
      </c>
      <c r="B258" s="1">
        <f t="shared" si="3"/>
        <v>0</v>
      </c>
      <c r="C258" s="1">
        <v>833</v>
      </c>
      <c r="D258" s="1">
        <v>1</v>
      </c>
      <c r="E258" s="1" t="s">
        <v>837</v>
      </c>
      <c r="F258" s="1">
        <v>2</v>
      </c>
      <c r="G258" s="370">
        <v>29341630.902599998</v>
      </c>
      <c r="H258" s="370">
        <v>5479378.987075978</v>
      </c>
      <c r="I258" s="370">
        <v>1330100.7979999988</v>
      </c>
      <c r="J258" s="370">
        <v>0</v>
      </c>
      <c r="K258" s="370">
        <v>0</v>
      </c>
      <c r="L258" s="370">
        <v>-4894458.837142461</v>
      </c>
      <c r="M258" s="370">
        <v>0</v>
      </c>
      <c r="N258" s="370">
        <v>31256651.850533515</v>
      </c>
    </row>
    <row r="259" spans="1:14" x14ac:dyDescent="0.25">
      <c r="A259" s="14">
        <v>834</v>
      </c>
      <c r="B259" s="1">
        <f t="shared" si="3"/>
        <v>0</v>
      </c>
      <c r="C259" s="1">
        <v>834</v>
      </c>
      <c r="D259" s="1">
        <v>1</v>
      </c>
      <c r="E259" s="1" t="s">
        <v>1014</v>
      </c>
      <c r="F259" s="1">
        <v>3</v>
      </c>
      <c r="G259" s="370">
        <v>11069142.676199999</v>
      </c>
      <c r="H259" s="370">
        <v>3437881.4722059476</v>
      </c>
      <c r="I259" s="370">
        <v>645750.78293499956</v>
      </c>
      <c r="J259" s="370">
        <v>0</v>
      </c>
      <c r="K259" s="370">
        <v>3771306.4408739358</v>
      </c>
      <c r="L259" s="370">
        <v>-8423541.6429556012</v>
      </c>
      <c r="M259" s="370">
        <v>0</v>
      </c>
      <c r="N259" s="370">
        <v>10500539.729259282</v>
      </c>
    </row>
    <row r="260" spans="1:14" x14ac:dyDescent="0.25">
      <c r="A260" s="14">
        <v>836</v>
      </c>
      <c r="B260" s="1">
        <f t="shared" si="3"/>
        <v>0</v>
      </c>
      <c r="C260" s="1">
        <v>836</v>
      </c>
      <c r="D260" s="1">
        <v>1</v>
      </c>
      <c r="E260" s="1" t="s">
        <v>838</v>
      </c>
      <c r="F260" s="1">
        <v>6</v>
      </c>
      <c r="G260" s="370">
        <v>254077.8504</v>
      </c>
      <c r="H260" s="370">
        <v>43422.112380442035</v>
      </c>
      <c r="I260" s="370">
        <v>10999.964321999998</v>
      </c>
      <c r="J260" s="370">
        <v>0</v>
      </c>
      <c r="K260" s="370">
        <v>0</v>
      </c>
      <c r="L260" s="370">
        <v>-34906.162332813015</v>
      </c>
      <c r="M260" s="370">
        <v>0</v>
      </c>
      <c r="N260" s="370">
        <v>273593.76476962899</v>
      </c>
    </row>
    <row r="261" spans="1:14" x14ac:dyDescent="0.25">
      <c r="A261" s="14">
        <v>837</v>
      </c>
      <c r="B261" s="1">
        <f t="shared" si="3"/>
        <v>0</v>
      </c>
      <c r="C261" s="1">
        <v>837</v>
      </c>
      <c r="D261" s="1">
        <v>1</v>
      </c>
      <c r="E261" s="1" t="s">
        <v>839</v>
      </c>
      <c r="F261" s="1">
        <v>6</v>
      </c>
      <c r="G261" s="370">
        <v>765695.87320000003</v>
      </c>
      <c r="H261" s="370">
        <v>99558.466015735336</v>
      </c>
      <c r="I261" s="370">
        <v>23105.644947000008</v>
      </c>
      <c r="J261" s="370">
        <v>0</v>
      </c>
      <c r="K261" s="370">
        <v>195899.71100639575</v>
      </c>
      <c r="L261" s="370">
        <v>-110773.47104069521</v>
      </c>
      <c r="M261" s="370">
        <v>0</v>
      </c>
      <c r="N261" s="370">
        <v>973486.22412843583</v>
      </c>
    </row>
    <row r="262" spans="1:14" x14ac:dyDescent="0.25">
      <c r="A262" s="14">
        <v>840</v>
      </c>
      <c r="B262" s="1">
        <f t="shared" si="3"/>
        <v>0</v>
      </c>
      <c r="C262" s="1">
        <v>840</v>
      </c>
      <c r="D262" s="1">
        <v>1</v>
      </c>
      <c r="E262" s="1" t="s">
        <v>840</v>
      </c>
      <c r="F262" s="1">
        <v>5</v>
      </c>
      <c r="G262" s="370">
        <v>1207291.5360000001</v>
      </c>
      <c r="H262" s="370">
        <v>167372.06253023067</v>
      </c>
      <c r="I262" s="370">
        <v>58991.397143999988</v>
      </c>
      <c r="J262" s="370">
        <v>0</v>
      </c>
      <c r="K262" s="370">
        <v>304966.94709627307</v>
      </c>
      <c r="L262" s="370">
        <v>-512386.03298506903</v>
      </c>
      <c r="M262" s="370">
        <v>0</v>
      </c>
      <c r="N262" s="370">
        <v>1226235.9097854348</v>
      </c>
    </row>
    <row r="263" spans="1:14" x14ac:dyDescent="0.25">
      <c r="A263" s="14">
        <v>846</v>
      </c>
      <c r="B263" s="1">
        <f t="shared" si="3"/>
        <v>0</v>
      </c>
      <c r="C263" s="1">
        <v>846</v>
      </c>
      <c r="D263" s="1">
        <v>1</v>
      </c>
      <c r="E263" s="1" t="s">
        <v>841</v>
      </c>
      <c r="F263" s="1">
        <v>6</v>
      </c>
      <c r="G263" s="370">
        <v>629950.05420000001</v>
      </c>
      <c r="H263" s="370">
        <v>129626.73564881612</v>
      </c>
      <c r="I263" s="370">
        <v>30642.030613000006</v>
      </c>
      <c r="J263" s="370">
        <v>0</v>
      </c>
      <c r="K263" s="370">
        <v>4862.7847473443253</v>
      </c>
      <c r="L263" s="370">
        <v>-32139.150369070296</v>
      </c>
      <c r="M263" s="370">
        <v>0</v>
      </c>
      <c r="N263" s="370">
        <v>762942.45484009013</v>
      </c>
    </row>
    <row r="264" spans="1:14" x14ac:dyDescent="0.25">
      <c r="A264" s="14">
        <v>850</v>
      </c>
      <c r="B264" s="1">
        <f t="shared" si="3"/>
        <v>0</v>
      </c>
      <c r="C264" s="1">
        <v>850</v>
      </c>
      <c r="D264" s="1">
        <v>1</v>
      </c>
      <c r="E264" s="1" t="s">
        <v>842</v>
      </c>
      <c r="F264" s="1">
        <v>6</v>
      </c>
      <c r="G264" s="370">
        <v>180369.56599999999</v>
      </c>
      <c r="H264" s="370">
        <v>15508.66521521978</v>
      </c>
      <c r="I264" s="370">
        <v>7799.2832890000018</v>
      </c>
      <c r="J264" s="370">
        <v>0</v>
      </c>
      <c r="K264" s="370">
        <v>0</v>
      </c>
      <c r="L264" s="370">
        <v>-7404.8540283487237</v>
      </c>
      <c r="M264" s="370">
        <v>0</v>
      </c>
      <c r="N264" s="370">
        <v>196272.66047587106</v>
      </c>
    </row>
    <row r="265" spans="1:14" x14ac:dyDescent="0.25">
      <c r="A265" s="14">
        <v>852</v>
      </c>
      <c r="B265" s="1">
        <f t="shared" si="3"/>
        <v>0</v>
      </c>
      <c r="C265" s="1">
        <v>852</v>
      </c>
      <c r="D265" s="1">
        <v>1</v>
      </c>
      <c r="E265" s="1" t="s">
        <v>843</v>
      </c>
      <c r="F265" s="1">
        <v>6</v>
      </c>
      <c r="G265" s="370">
        <v>95726.154999999999</v>
      </c>
      <c r="H265" s="370">
        <v>20550.868640310662</v>
      </c>
      <c r="I265" s="370">
        <v>4938.9472999999998</v>
      </c>
      <c r="J265" s="370">
        <v>0</v>
      </c>
      <c r="K265" s="370">
        <v>3898.3350066044077</v>
      </c>
      <c r="L265" s="370">
        <v>-7773.6142358480465</v>
      </c>
      <c r="M265" s="370">
        <v>0</v>
      </c>
      <c r="N265" s="370">
        <v>117340.69171106702</v>
      </c>
    </row>
    <row r="266" spans="1:14" x14ac:dyDescent="0.25">
      <c r="A266" s="14">
        <v>857</v>
      </c>
      <c r="B266" s="1">
        <f t="shared" si="3"/>
        <v>0</v>
      </c>
      <c r="C266" s="1">
        <v>857</v>
      </c>
      <c r="D266" s="1">
        <v>1</v>
      </c>
      <c r="E266" s="1" t="s">
        <v>844</v>
      </c>
      <c r="F266" s="1">
        <v>6</v>
      </c>
      <c r="G266" s="370">
        <v>738034.58000000007</v>
      </c>
      <c r="H266" s="370">
        <v>185819.39398658974</v>
      </c>
      <c r="I266" s="370">
        <v>24390.562778000003</v>
      </c>
      <c r="J266" s="370">
        <v>0</v>
      </c>
      <c r="K266" s="370">
        <v>0</v>
      </c>
      <c r="L266" s="370">
        <v>42405.327710623678</v>
      </c>
      <c r="M266" s="370">
        <v>0</v>
      </c>
      <c r="N266" s="370">
        <v>990649.86447521346</v>
      </c>
    </row>
    <row r="267" spans="1:14" x14ac:dyDescent="0.25">
      <c r="A267" s="14">
        <v>858</v>
      </c>
      <c r="B267" s="1">
        <f t="shared" si="3"/>
        <v>0</v>
      </c>
      <c r="C267" s="1">
        <v>858</v>
      </c>
      <c r="D267" s="1">
        <v>1</v>
      </c>
      <c r="E267" s="1" t="s">
        <v>845</v>
      </c>
      <c r="F267" s="1">
        <v>6</v>
      </c>
      <c r="G267" s="370">
        <v>661510.89</v>
      </c>
      <c r="H267" s="370">
        <v>116664.12922356786</v>
      </c>
      <c r="I267" s="370">
        <v>34677.624640999995</v>
      </c>
      <c r="J267" s="370">
        <v>0</v>
      </c>
      <c r="K267" s="370">
        <v>92924.302746269037</v>
      </c>
      <c r="L267" s="370">
        <v>-130371.96122907534</v>
      </c>
      <c r="M267" s="370">
        <v>0</v>
      </c>
      <c r="N267" s="370">
        <v>775404.98538176157</v>
      </c>
    </row>
    <row r="268" spans="1:14" x14ac:dyDescent="0.25">
      <c r="A268" s="14">
        <v>861</v>
      </c>
      <c r="B268" s="1">
        <f t="shared" si="3"/>
        <v>0</v>
      </c>
      <c r="C268" s="1">
        <v>861</v>
      </c>
      <c r="D268" s="1">
        <v>1</v>
      </c>
      <c r="E268" s="1" t="s">
        <v>846</v>
      </c>
      <c r="F268" s="1">
        <v>4</v>
      </c>
      <c r="G268" s="370">
        <v>5482630.0773999989</v>
      </c>
      <c r="H268" s="370">
        <v>1685992.0560016967</v>
      </c>
      <c r="I268" s="370">
        <v>219645.17540900008</v>
      </c>
      <c r="J268" s="370">
        <v>0</v>
      </c>
      <c r="K268" s="370">
        <v>0</v>
      </c>
      <c r="L268" s="370">
        <v>-835586.41976442921</v>
      </c>
      <c r="M268" s="370">
        <v>0</v>
      </c>
      <c r="N268" s="370">
        <v>6552680.8890462667</v>
      </c>
    </row>
    <row r="269" spans="1:14" x14ac:dyDescent="0.25">
      <c r="A269" s="14">
        <v>876</v>
      </c>
      <c r="B269" s="1">
        <f t="shared" si="3"/>
        <v>0</v>
      </c>
      <c r="C269" s="1">
        <v>876</v>
      </c>
      <c r="D269" s="1">
        <v>1</v>
      </c>
      <c r="E269" s="1" t="s">
        <v>848</v>
      </c>
      <c r="F269" s="1">
        <v>5</v>
      </c>
      <c r="G269" s="370">
        <v>2508660.5493999999</v>
      </c>
      <c r="H269" s="370">
        <v>387372.5668003881</v>
      </c>
      <c r="I269" s="370">
        <v>108214.74980799996</v>
      </c>
      <c r="J269" s="370">
        <v>0</v>
      </c>
      <c r="K269" s="370">
        <v>0</v>
      </c>
      <c r="L269" s="370">
        <v>-376063.80764769926</v>
      </c>
      <c r="M269" s="370">
        <v>0</v>
      </c>
      <c r="N269" s="370">
        <v>2628184.0583606884</v>
      </c>
    </row>
    <row r="270" spans="1:14" x14ac:dyDescent="0.25">
      <c r="A270" s="14">
        <v>877</v>
      </c>
      <c r="B270" s="1">
        <f t="shared" si="3"/>
        <v>0</v>
      </c>
      <c r="C270" s="1">
        <v>877</v>
      </c>
      <c r="D270" s="1">
        <v>1</v>
      </c>
      <c r="E270" s="1" t="s">
        <v>1015</v>
      </c>
      <c r="F270" s="1">
        <v>4</v>
      </c>
      <c r="G270" s="370">
        <v>8088995.5766000003</v>
      </c>
      <c r="H270" s="370">
        <v>1647542.0503303977</v>
      </c>
      <c r="I270" s="370">
        <v>359509.04300599993</v>
      </c>
      <c r="J270" s="370">
        <v>0</v>
      </c>
      <c r="K270" s="370">
        <v>0</v>
      </c>
      <c r="L270" s="370">
        <v>-1940469.7700499725</v>
      </c>
      <c r="M270" s="370">
        <v>0</v>
      </c>
      <c r="N270" s="370">
        <v>8155576.8998864237</v>
      </c>
    </row>
    <row r="271" spans="1:14" x14ac:dyDescent="0.25">
      <c r="A271" s="14">
        <v>879</v>
      </c>
      <c r="B271" s="1">
        <f t="shared" si="3"/>
        <v>0</v>
      </c>
      <c r="C271" s="1">
        <v>879</v>
      </c>
      <c r="D271" s="1">
        <v>1</v>
      </c>
      <c r="E271" s="1" t="s">
        <v>849</v>
      </c>
      <c r="F271" s="1">
        <v>4</v>
      </c>
      <c r="G271" s="370">
        <v>2385017.3634000001</v>
      </c>
      <c r="H271" s="370">
        <v>601751.80981816445</v>
      </c>
      <c r="I271" s="370">
        <v>97835.764021999959</v>
      </c>
      <c r="J271" s="370">
        <v>0</v>
      </c>
      <c r="K271" s="370">
        <v>18854.573847421911</v>
      </c>
      <c r="L271" s="370">
        <v>-213120.58589073742</v>
      </c>
      <c r="M271" s="370">
        <v>0</v>
      </c>
      <c r="N271" s="370">
        <v>2890338.9251968493</v>
      </c>
    </row>
    <row r="272" spans="1:14" x14ac:dyDescent="0.25">
      <c r="A272" s="14">
        <v>881</v>
      </c>
      <c r="B272" s="1">
        <f t="shared" si="3"/>
        <v>0</v>
      </c>
      <c r="C272" s="1">
        <v>881</v>
      </c>
      <c r="D272" s="1">
        <v>1</v>
      </c>
      <c r="E272" s="1" t="s">
        <v>850</v>
      </c>
      <c r="F272" s="1">
        <v>5</v>
      </c>
      <c r="G272" s="370">
        <v>1247250.3240609835</v>
      </c>
      <c r="H272" s="370">
        <v>301895.94333146088</v>
      </c>
      <c r="I272" s="370">
        <v>59448.602937000032</v>
      </c>
      <c r="J272" s="370">
        <v>0</v>
      </c>
      <c r="K272" s="370">
        <v>0</v>
      </c>
      <c r="L272" s="370">
        <v>-165755.90400943934</v>
      </c>
      <c r="M272" s="370">
        <v>0</v>
      </c>
      <c r="N272" s="370">
        <v>1442838.9663200052</v>
      </c>
    </row>
    <row r="273" spans="1:14" x14ac:dyDescent="0.25">
      <c r="A273" s="14">
        <v>882</v>
      </c>
      <c r="B273" s="1">
        <f t="shared" si="3"/>
        <v>0</v>
      </c>
      <c r="C273" s="1">
        <v>882</v>
      </c>
      <c r="D273" s="1">
        <v>1</v>
      </c>
      <c r="E273" s="1" t="s">
        <v>851</v>
      </c>
      <c r="F273" s="1">
        <v>4</v>
      </c>
      <c r="G273" s="370">
        <v>4474113.7922</v>
      </c>
      <c r="H273" s="370">
        <v>716758.40982847603</v>
      </c>
      <c r="I273" s="370">
        <v>296857.75287600001</v>
      </c>
      <c r="J273" s="370">
        <v>0</v>
      </c>
      <c r="K273" s="370">
        <v>747001.6205892209</v>
      </c>
      <c r="L273" s="370">
        <v>-2778351.8755232627</v>
      </c>
      <c r="M273" s="370">
        <v>0</v>
      </c>
      <c r="N273" s="370">
        <v>3456379.6999704344</v>
      </c>
    </row>
    <row r="274" spans="1:14" x14ac:dyDescent="0.25">
      <c r="A274" s="14">
        <v>883</v>
      </c>
      <c r="B274" s="1">
        <f t="shared" si="3"/>
        <v>0</v>
      </c>
      <c r="C274" s="1">
        <v>883</v>
      </c>
      <c r="D274" s="1">
        <v>1</v>
      </c>
      <c r="E274" s="1" t="s">
        <v>852</v>
      </c>
      <c r="F274" s="1">
        <v>5</v>
      </c>
      <c r="G274" s="370">
        <v>1765342.4750000001</v>
      </c>
      <c r="H274" s="370">
        <v>241920.51538618264</v>
      </c>
      <c r="I274" s="370">
        <v>79617.53699800001</v>
      </c>
      <c r="J274" s="370">
        <v>0</v>
      </c>
      <c r="K274" s="370">
        <v>542971.08351489739</v>
      </c>
      <c r="L274" s="370">
        <v>-1083007.5501369478</v>
      </c>
      <c r="M274" s="370">
        <v>0</v>
      </c>
      <c r="N274" s="370">
        <v>1546844.0607621323</v>
      </c>
    </row>
    <row r="275" spans="1:14" x14ac:dyDescent="0.25">
      <c r="A275" s="14">
        <v>885</v>
      </c>
      <c r="B275" s="1">
        <f t="shared" si="3"/>
        <v>0</v>
      </c>
      <c r="C275" s="1">
        <v>885</v>
      </c>
      <c r="D275" s="1">
        <v>1</v>
      </c>
      <c r="E275" s="1" t="s">
        <v>853</v>
      </c>
      <c r="F275" s="1">
        <v>4</v>
      </c>
      <c r="G275" s="370">
        <v>5057461.1221999992</v>
      </c>
      <c r="H275" s="370">
        <v>624132.45217147283</v>
      </c>
      <c r="I275" s="370">
        <v>283031.28851099999</v>
      </c>
      <c r="J275" s="370">
        <v>0</v>
      </c>
      <c r="K275" s="370">
        <v>0</v>
      </c>
      <c r="L275" s="370">
        <v>-731397.97869442927</v>
      </c>
      <c r="M275" s="370">
        <v>0</v>
      </c>
      <c r="N275" s="370">
        <v>5233226.884188042</v>
      </c>
    </row>
    <row r="276" spans="1:14" x14ac:dyDescent="0.25">
      <c r="A276" s="14">
        <v>891</v>
      </c>
      <c r="B276" s="1">
        <f t="shared" si="3"/>
        <v>0</v>
      </c>
      <c r="C276" s="1">
        <v>891</v>
      </c>
      <c r="D276" s="1">
        <v>1</v>
      </c>
      <c r="E276" s="1" t="s">
        <v>854</v>
      </c>
      <c r="F276" s="1">
        <v>6</v>
      </c>
      <c r="G276" s="370">
        <v>364353.625</v>
      </c>
      <c r="H276" s="370">
        <v>110026.01500714202</v>
      </c>
      <c r="I276" s="370">
        <v>12426.033513</v>
      </c>
      <c r="J276" s="370">
        <v>0</v>
      </c>
      <c r="K276" s="370">
        <v>51939.055714278365</v>
      </c>
      <c r="L276" s="370">
        <v>-34312.226790055363</v>
      </c>
      <c r="M276" s="370">
        <v>0</v>
      </c>
      <c r="N276" s="370">
        <v>504432.50244436512</v>
      </c>
    </row>
    <row r="277" spans="1:14" x14ac:dyDescent="0.25">
      <c r="A277" s="14">
        <v>911</v>
      </c>
      <c r="B277" s="1">
        <f t="shared" ref="B277:B340" si="4">+C277-A277</f>
        <v>0</v>
      </c>
      <c r="C277" s="1">
        <v>911</v>
      </c>
      <c r="D277" s="1">
        <v>1</v>
      </c>
      <c r="E277" s="1" t="s">
        <v>855</v>
      </c>
      <c r="F277" s="1">
        <v>4</v>
      </c>
      <c r="G277" s="370">
        <v>6729778.45175</v>
      </c>
      <c r="H277" s="370">
        <v>1614442.3055350971</v>
      </c>
      <c r="I277" s="370">
        <v>342085.40837600018</v>
      </c>
      <c r="J277" s="370">
        <v>0</v>
      </c>
      <c r="K277" s="370">
        <v>0</v>
      </c>
      <c r="L277" s="370">
        <v>-2188025.666352157</v>
      </c>
      <c r="M277" s="370">
        <v>0</v>
      </c>
      <c r="N277" s="370">
        <v>6498280.4993089419</v>
      </c>
    </row>
    <row r="278" spans="1:14" x14ac:dyDescent="0.25">
      <c r="A278" s="14">
        <v>912</v>
      </c>
      <c r="B278" s="1">
        <f t="shared" si="4"/>
        <v>0</v>
      </c>
      <c r="C278" s="1">
        <v>912</v>
      </c>
      <c r="D278" s="1">
        <v>1</v>
      </c>
      <c r="E278" s="1" t="s">
        <v>856</v>
      </c>
      <c r="F278" s="1">
        <v>5</v>
      </c>
      <c r="G278" s="370">
        <v>3315726.6350000002</v>
      </c>
      <c r="H278" s="370">
        <v>525580.65486439748</v>
      </c>
      <c r="I278" s="370">
        <v>125278.19384199999</v>
      </c>
      <c r="J278" s="370">
        <v>0</v>
      </c>
      <c r="K278" s="370">
        <v>0</v>
      </c>
      <c r="L278" s="370">
        <v>-296541.20636248734</v>
      </c>
      <c r="M278" s="370">
        <v>0</v>
      </c>
      <c r="N278" s="370">
        <v>3670044.2773439102</v>
      </c>
    </row>
    <row r="279" spans="1:14" x14ac:dyDescent="0.25">
      <c r="A279" s="14">
        <v>914</v>
      </c>
      <c r="B279" s="1">
        <f t="shared" si="4"/>
        <v>0</v>
      </c>
      <c r="C279" s="1">
        <v>914</v>
      </c>
      <c r="D279" s="1">
        <v>1</v>
      </c>
      <c r="E279" s="1" t="s">
        <v>857</v>
      </c>
      <c r="F279" s="1">
        <v>6</v>
      </c>
      <c r="G279" s="370">
        <v>189115.9182048951</v>
      </c>
      <c r="H279" s="370">
        <v>103557.41095174881</v>
      </c>
      <c r="I279" s="370">
        <v>15514.904562000003</v>
      </c>
      <c r="J279" s="370">
        <v>0</v>
      </c>
      <c r="K279" s="370">
        <v>0</v>
      </c>
      <c r="L279" s="370">
        <v>-28710.112788675811</v>
      </c>
      <c r="M279" s="370">
        <v>0</v>
      </c>
      <c r="N279" s="370">
        <v>279478.12092996814</v>
      </c>
    </row>
    <row r="280" spans="1:14" x14ac:dyDescent="0.25">
      <c r="A280" s="14">
        <v>2071</v>
      </c>
      <c r="B280" s="1">
        <f t="shared" si="4"/>
        <v>0</v>
      </c>
      <c r="C280" s="1">
        <v>2071</v>
      </c>
      <c r="D280" s="1">
        <v>1</v>
      </c>
      <c r="E280" s="1" t="s">
        <v>538</v>
      </c>
      <c r="F280" s="1">
        <v>6</v>
      </c>
      <c r="G280" s="370">
        <v>1132533.33</v>
      </c>
      <c r="H280" s="370">
        <v>221665.8429652112</v>
      </c>
      <c r="I280" s="370">
        <v>54069.521493999993</v>
      </c>
      <c r="J280" s="370">
        <v>0</v>
      </c>
      <c r="K280" s="370">
        <v>0</v>
      </c>
      <c r="L280" s="370">
        <v>-261689.44651550232</v>
      </c>
      <c r="M280" s="370">
        <v>0</v>
      </c>
      <c r="N280" s="370">
        <v>1146579.2479437089</v>
      </c>
    </row>
    <row r="281" spans="1:14" x14ac:dyDescent="0.25">
      <c r="A281" s="14">
        <v>2125</v>
      </c>
      <c r="B281" s="1">
        <f t="shared" si="4"/>
        <v>0</v>
      </c>
      <c r="C281" s="1">
        <v>2125</v>
      </c>
      <c r="D281" s="1">
        <v>1</v>
      </c>
      <c r="E281" s="1" t="s">
        <v>1030</v>
      </c>
      <c r="F281" s="1">
        <v>5</v>
      </c>
      <c r="G281" s="370">
        <v>889896.52</v>
      </c>
      <c r="H281" s="370">
        <v>112958.05148660927</v>
      </c>
      <c r="I281" s="370">
        <v>58038.089201999996</v>
      </c>
      <c r="J281" s="370">
        <v>0</v>
      </c>
      <c r="K281" s="370">
        <v>76731.306265119696</v>
      </c>
      <c r="L281" s="370">
        <v>-425181.16731936694</v>
      </c>
      <c r="M281" s="370">
        <v>0</v>
      </c>
      <c r="N281" s="370">
        <v>712442.79963436211</v>
      </c>
    </row>
    <row r="282" spans="1:14" x14ac:dyDescent="0.25">
      <c r="A282" s="14">
        <v>2134</v>
      </c>
      <c r="B282" s="1">
        <f t="shared" si="4"/>
        <v>0</v>
      </c>
      <c r="C282" s="1">
        <v>2134</v>
      </c>
      <c r="D282" s="1">
        <v>1</v>
      </c>
      <c r="E282" s="1" t="s">
        <v>1031</v>
      </c>
      <c r="F282" s="1">
        <v>6</v>
      </c>
      <c r="G282" s="370">
        <v>999520.19819999998</v>
      </c>
      <c r="H282" s="370">
        <v>217875.34274649518</v>
      </c>
      <c r="I282" s="370">
        <v>48836.763703000004</v>
      </c>
      <c r="J282" s="370">
        <v>0</v>
      </c>
      <c r="K282" s="370">
        <v>0</v>
      </c>
      <c r="L282" s="370">
        <v>-184447.56841442431</v>
      </c>
      <c r="M282" s="370">
        <v>0</v>
      </c>
      <c r="N282" s="370">
        <v>1081784.736235071</v>
      </c>
    </row>
    <row r="283" spans="1:14" x14ac:dyDescent="0.25">
      <c r="A283" s="14">
        <v>2135</v>
      </c>
      <c r="B283" s="1">
        <f t="shared" si="4"/>
        <v>0</v>
      </c>
      <c r="C283" s="1">
        <v>2135</v>
      </c>
      <c r="D283" s="1">
        <v>1</v>
      </c>
      <c r="E283" s="1" t="s">
        <v>876</v>
      </c>
      <c r="F283" s="1">
        <v>5</v>
      </c>
      <c r="G283" s="370">
        <v>1419544.6600000001</v>
      </c>
      <c r="H283" s="370">
        <v>235661.23108609728</v>
      </c>
      <c r="I283" s="370">
        <v>44338.765226999974</v>
      </c>
      <c r="J283" s="370">
        <v>0</v>
      </c>
      <c r="K283" s="370">
        <v>168352.67363247834</v>
      </c>
      <c r="L283" s="370">
        <v>-308074.89945830085</v>
      </c>
      <c r="M283" s="370">
        <v>0</v>
      </c>
      <c r="N283" s="370">
        <v>1559822.4304872749</v>
      </c>
    </row>
    <row r="284" spans="1:14" x14ac:dyDescent="0.25">
      <c r="A284" s="14">
        <v>2137</v>
      </c>
      <c r="B284" s="1">
        <f t="shared" si="4"/>
        <v>0</v>
      </c>
      <c r="C284" s="1">
        <v>2137</v>
      </c>
      <c r="D284" s="1">
        <v>1</v>
      </c>
      <c r="E284" s="1" t="s">
        <v>877</v>
      </c>
      <c r="F284" s="1">
        <v>6</v>
      </c>
      <c r="G284" s="370">
        <v>591802.18859999999</v>
      </c>
      <c r="H284" s="370">
        <v>98361.855053203486</v>
      </c>
      <c r="I284" s="370">
        <v>59783.248428999999</v>
      </c>
      <c r="J284" s="370">
        <v>0</v>
      </c>
      <c r="K284" s="370">
        <v>197679.47413612681</v>
      </c>
      <c r="L284" s="370">
        <v>-698296.0391404035</v>
      </c>
      <c r="M284" s="370">
        <v>0</v>
      </c>
      <c r="N284" s="370">
        <v>249330.72707792686</v>
      </c>
    </row>
    <row r="285" spans="1:14" x14ac:dyDescent="0.25">
      <c r="A285" s="14">
        <v>2142</v>
      </c>
      <c r="B285" s="1">
        <f t="shared" si="4"/>
        <v>0</v>
      </c>
      <c r="C285" s="1">
        <v>2142</v>
      </c>
      <c r="D285" s="1">
        <v>1</v>
      </c>
      <c r="E285" s="1" t="s">
        <v>878</v>
      </c>
      <c r="F285" s="1">
        <v>5</v>
      </c>
      <c r="G285" s="370">
        <v>2847213.8710000003</v>
      </c>
      <c r="H285" s="370">
        <v>614171.19008941168</v>
      </c>
      <c r="I285" s="370">
        <v>144847.18061100002</v>
      </c>
      <c r="J285" s="370">
        <v>0</v>
      </c>
      <c r="K285" s="370">
        <v>0</v>
      </c>
      <c r="L285" s="370">
        <v>-207347.70242447039</v>
      </c>
      <c r="M285" s="370">
        <v>0</v>
      </c>
      <c r="N285" s="370">
        <v>3398884.5392759414</v>
      </c>
    </row>
    <row r="286" spans="1:14" x14ac:dyDescent="0.25">
      <c r="A286" s="14">
        <v>2143</v>
      </c>
      <c r="B286" s="1">
        <f t="shared" si="4"/>
        <v>0</v>
      </c>
      <c r="C286" s="1">
        <v>2143</v>
      </c>
      <c r="D286" s="1">
        <v>1</v>
      </c>
      <c r="E286" s="1" t="s">
        <v>4</v>
      </c>
      <c r="F286" s="1">
        <v>6</v>
      </c>
      <c r="G286" s="370">
        <v>763145.18724999996</v>
      </c>
      <c r="H286" s="370">
        <v>150690.14775821305</v>
      </c>
      <c r="I286" s="370">
        <v>34845.121639999998</v>
      </c>
      <c r="J286" s="370">
        <v>0</v>
      </c>
      <c r="K286" s="370">
        <v>200849.80495311238</v>
      </c>
      <c r="L286" s="370">
        <v>-264778.91502600897</v>
      </c>
      <c r="M286" s="370">
        <v>0</v>
      </c>
      <c r="N286" s="370">
        <v>884751.34657531662</v>
      </c>
    </row>
    <row r="287" spans="1:14" x14ac:dyDescent="0.25">
      <c r="A287" s="14">
        <v>2144</v>
      </c>
      <c r="B287" s="1">
        <f t="shared" si="4"/>
        <v>0</v>
      </c>
      <c r="C287" s="1">
        <v>2144</v>
      </c>
      <c r="D287" s="1">
        <v>1</v>
      </c>
      <c r="E287" s="1" t="s">
        <v>879</v>
      </c>
      <c r="F287" s="1">
        <v>4</v>
      </c>
      <c r="G287" s="370">
        <v>4565851.2202852676</v>
      </c>
      <c r="H287" s="370">
        <v>1381325.625895567</v>
      </c>
      <c r="I287" s="370">
        <v>207279.18137799998</v>
      </c>
      <c r="J287" s="370">
        <v>0</v>
      </c>
      <c r="K287" s="370">
        <v>0</v>
      </c>
      <c r="L287" s="370">
        <v>-457705.03529919166</v>
      </c>
      <c r="M287" s="370">
        <v>0</v>
      </c>
      <c r="N287" s="370">
        <v>5696750.992259644</v>
      </c>
    </row>
    <row r="288" spans="1:14" x14ac:dyDescent="0.25">
      <c r="A288" s="14">
        <v>2149</v>
      </c>
      <c r="B288" s="1">
        <f t="shared" si="4"/>
        <v>0</v>
      </c>
      <c r="C288" s="1">
        <v>2149</v>
      </c>
      <c r="D288" s="1">
        <v>1</v>
      </c>
      <c r="E288" s="1" t="s">
        <v>880</v>
      </c>
      <c r="F288" s="1">
        <v>5</v>
      </c>
      <c r="G288" s="370">
        <v>2742165.0021448131</v>
      </c>
      <c r="H288" s="370">
        <v>1030957.0611423281</v>
      </c>
      <c r="I288" s="370">
        <v>37584.484894999943</v>
      </c>
      <c r="J288" s="370">
        <v>0</v>
      </c>
      <c r="K288" s="370">
        <v>566608.11315435916</v>
      </c>
      <c r="L288" s="370">
        <v>514378.83000666404</v>
      </c>
      <c r="M288" s="370">
        <v>0</v>
      </c>
      <c r="N288" s="370">
        <v>4891693.4913431639</v>
      </c>
    </row>
    <row r="289" spans="1:14" x14ac:dyDescent="0.25">
      <c r="A289" s="14">
        <v>2155</v>
      </c>
      <c r="B289" s="1">
        <f t="shared" si="4"/>
        <v>0</v>
      </c>
      <c r="C289" s="1">
        <v>2155</v>
      </c>
      <c r="D289" s="1">
        <v>1</v>
      </c>
      <c r="E289" s="1" t="s">
        <v>881</v>
      </c>
      <c r="F289" s="1">
        <v>5</v>
      </c>
      <c r="G289" s="370">
        <v>1207269.8150000002</v>
      </c>
      <c r="H289" s="370">
        <v>265174.46077734209</v>
      </c>
      <c r="I289" s="370">
        <v>88175.988525000008</v>
      </c>
      <c r="J289" s="370">
        <v>0</v>
      </c>
      <c r="K289" s="370">
        <v>0</v>
      </c>
      <c r="L289" s="370">
        <v>-465687.54017939221</v>
      </c>
      <c r="M289" s="370">
        <v>0</v>
      </c>
      <c r="N289" s="370">
        <v>1094932.7241229499</v>
      </c>
    </row>
    <row r="290" spans="1:14" x14ac:dyDescent="0.25">
      <c r="A290" s="14">
        <v>2159</v>
      </c>
      <c r="B290" s="1">
        <f t="shared" si="4"/>
        <v>0</v>
      </c>
      <c r="C290" s="1">
        <v>2159</v>
      </c>
      <c r="D290" s="1">
        <v>1</v>
      </c>
      <c r="E290" s="1" t="s">
        <v>1016</v>
      </c>
      <c r="F290" s="1">
        <v>6</v>
      </c>
      <c r="G290" s="370">
        <v>522288.93499999994</v>
      </c>
      <c r="H290" s="370">
        <v>108222.39524119136</v>
      </c>
      <c r="I290" s="370">
        <v>33189.521381999992</v>
      </c>
      <c r="J290" s="370">
        <v>0</v>
      </c>
      <c r="K290" s="370">
        <v>198943.40070203404</v>
      </c>
      <c r="L290" s="370">
        <v>-644339.46884137031</v>
      </c>
      <c r="M290" s="370">
        <v>0</v>
      </c>
      <c r="N290" s="370">
        <v>218304.78348385496</v>
      </c>
    </row>
    <row r="291" spans="1:14" x14ac:dyDescent="0.25">
      <c r="A291" s="14">
        <v>2164</v>
      </c>
      <c r="B291" s="1">
        <f t="shared" si="4"/>
        <v>0</v>
      </c>
      <c r="C291" s="1">
        <v>2164</v>
      </c>
      <c r="D291" s="1">
        <v>1</v>
      </c>
      <c r="E291" s="1" t="s">
        <v>539</v>
      </c>
      <c r="F291" s="1">
        <v>5</v>
      </c>
      <c r="G291" s="370">
        <v>1521717.9227999998</v>
      </c>
      <c r="H291" s="370">
        <v>383616.91983239772</v>
      </c>
      <c r="I291" s="370">
        <v>71515.640547999981</v>
      </c>
      <c r="J291" s="370">
        <v>0</v>
      </c>
      <c r="K291" s="370">
        <v>0</v>
      </c>
      <c r="L291" s="370">
        <v>-381.18864328536438</v>
      </c>
      <c r="M291" s="370">
        <v>0</v>
      </c>
      <c r="N291" s="370">
        <v>1976469.2945371121</v>
      </c>
    </row>
    <row r="292" spans="1:14" x14ac:dyDescent="0.25">
      <c r="A292" s="14">
        <v>2165</v>
      </c>
      <c r="B292" s="1">
        <f t="shared" si="4"/>
        <v>0</v>
      </c>
      <c r="C292" s="1">
        <v>2165</v>
      </c>
      <c r="D292" s="1">
        <v>1</v>
      </c>
      <c r="E292" s="1" t="s">
        <v>882</v>
      </c>
      <c r="F292" s="1">
        <v>5</v>
      </c>
      <c r="G292" s="370">
        <v>1189516.4912</v>
      </c>
      <c r="H292" s="370">
        <v>274654.61275124818</v>
      </c>
      <c r="I292" s="370">
        <v>73062.080624999988</v>
      </c>
      <c r="J292" s="370">
        <v>0</v>
      </c>
      <c r="K292" s="370">
        <v>0</v>
      </c>
      <c r="L292" s="370">
        <v>-366289.00807402271</v>
      </c>
      <c r="M292" s="370">
        <v>0</v>
      </c>
      <c r="N292" s="370">
        <v>1170944.1765022255</v>
      </c>
    </row>
    <row r="293" spans="1:14" x14ac:dyDescent="0.25">
      <c r="A293" s="14">
        <v>2167</v>
      </c>
      <c r="B293" s="1">
        <f t="shared" si="4"/>
        <v>0</v>
      </c>
      <c r="C293" s="1">
        <v>2167</v>
      </c>
      <c r="D293" s="1">
        <v>1</v>
      </c>
      <c r="E293" s="1" t="s">
        <v>883</v>
      </c>
      <c r="F293" s="1">
        <v>6</v>
      </c>
      <c r="G293" s="370">
        <v>678668.76</v>
      </c>
      <c r="H293" s="370">
        <v>203424.50629185687</v>
      </c>
      <c r="I293" s="370">
        <v>28231.937369999996</v>
      </c>
      <c r="J293" s="370">
        <v>0</v>
      </c>
      <c r="K293" s="370">
        <v>0</v>
      </c>
      <c r="L293" s="370">
        <v>-79327.868906948162</v>
      </c>
      <c r="M293" s="370">
        <v>0</v>
      </c>
      <c r="N293" s="370">
        <v>830997.33475490869</v>
      </c>
    </row>
    <row r="294" spans="1:14" x14ac:dyDescent="0.25">
      <c r="A294" s="14">
        <v>2168</v>
      </c>
      <c r="B294" s="1">
        <f t="shared" si="4"/>
        <v>0</v>
      </c>
      <c r="C294" s="1">
        <v>2168</v>
      </c>
      <c r="D294" s="1">
        <v>1</v>
      </c>
      <c r="E294" s="1" t="s">
        <v>1032</v>
      </c>
      <c r="F294" s="1">
        <v>6</v>
      </c>
      <c r="G294" s="370">
        <v>854265.62399999984</v>
      </c>
      <c r="H294" s="370">
        <v>167411.00199331786</v>
      </c>
      <c r="I294" s="370">
        <v>28414.386047999989</v>
      </c>
      <c r="J294" s="370">
        <v>0</v>
      </c>
      <c r="K294" s="370">
        <v>36405.643317760201</v>
      </c>
      <c r="L294" s="370">
        <v>-145580.09742026459</v>
      </c>
      <c r="M294" s="370">
        <v>0</v>
      </c>
      <c r="N294" s="370">
        <v>940916.55793881335</v>
      </c>
    </row>
    <row r="295" spans="1:14" x14ac:dyDescent="0.25">
      <c r="A295" s="14">
        <v>2169</v>
      </c>
      <c r="B295" s="1">
        <f t="shared" si="4"/>
        <v>0</v>
      </c>
      <c r="C295" s="1">
        <v>2169</v>
      </c>
      <c r="D295" s="1">
        <v>1</v>
      </c>
      <c r="E295" s="1" t="s">
        <v>884</v>
      </c>
      <c r="F295" s="1">
        <v>6</v>
      </c>
      <c r="G295" s="370">
        <v>834784.94499999995</v>
      </c>
      <c r="H295" s="370">
        <v>145193.41647309659</v>
      </c>
      <c r="I295" s="370">
        <v>37514.745114999998</v>
      </c>
      <c r="J295" s="370">
        <v>0</v>
      </c>
      <c r="K295" s="370">
        <v>0</v>
      </c>
      <c r="L295" s="370">
        <v>-83111.273991183029</v>
      </c>
      <c r="M295" s="370">
        <v>0</v>
      </c>
      <c r="N295" s="370">
        <v>934381.83259691356</v>
      </c>
    </row>
    <row r="296" spans="1:14" x14ac:dyDescent="0.25">
      <c r="A296" s="14">
        <v>2170</v>
      </c>
      <c r="B296" s="1">
        <f t="shared" si="4"/>
        <v>0</v>
      </c>
      <c r="C296" s="1">
        <v>2170</v>
      </c>
      <c r="D296" s="1">
        <v>1</v>
      </c>
      <c r="E296" s="1" t="s">
        <v>885</v>
      </c>
      <c r="F296" s="1">
        <v>5</v>
      </c>
      <c r="G296" s="370">
        <v>1394389.4273000001</v>
      </c>
      <c r="H296" s="370">
        <v>288506.33574533206</v>
      </c>
      <c r="I296" s="370">
        <v>74243.145596999981</v>
      </c>
      <c r="J296" s="370">
        <v>0</v>
      </c>
      <c r="K296" s="370">
        <v>255584.48467289493</v>
      </c>
      <c r="L296" s="370">
        <v>-593955.55241371889</v>
      </c>
      <c r="M296" s="370">
        <v>0</v>
      </c>
      <c r="N296" s="370">
        <v>1418767.840901508</v>
      </c>
    </row>
    <row r="297" spans="1:14" x14ac:dyDescent="0.25">
      <c r="A297" s="14">
        <v>2171</v>
      </c>
      <c r="B297" s="1">
        <f t="shared" si="4"/>
        <v>0</v>
      </c>
      <c r="C297" s="1">
        <v>2171</v>
      </c>
      <c r="D297" s="1">
        <v>1</v>
      </c>
      <c r="E297" s="1" t="s">
        <v>886</v>
      </c>
      <c r="F297" s="1">
        <v>6</v>
      </c>
      <c r="G297" s="370">
        <v>203514.47140000001</v>
      </c>
      <c r="H297" s="370">
        <v>52699.738192529374</v>
      </c>
      <c r="I297" s="370">
        <v>11562.261392000002</v>
      </c>
      <c r="J297" s="370">
        <v>0</v>
      </c>
      <c r="K297" s="370">
        <v>0</v>
      </c>
      <c r="L297" s="370">
        <v>3660.6036630509916</v>
      </c>
      <c r="M297" s="370">
        <v>0</v>
      </c>
      <c r="N297" s="370">
        <v>271437.07464758039</v>
      </c>
    </row>
    <row r="298" spans="1:14" x14ac:dyDescent="0.25">
      <c r="A298" s="14">
        <v>2172</v>
      </c>
      <c r="B298" s="1">
        <f t="shared" si="4"/>
        <v>0</v>
      </c>
      <c r="C298" s="1">
        <v>2172</v>
      </c>
      <c r="D298" s="1">
        <v>1</v>
      </c>
      <c r="E298" s="1" t="s">
        <v>887</v>
      </c>
      <c r="F298" s="1">
        <v>6</v>
      </c>
      <c r="G298" s="370">
        <v>1247576.7149999999</v>
      </c>
      <c r="H298" s="370">
        <v>136271.9205170566</v>
      </c>
      <c r="I298" s="370">
        <v>45796.250111999994</v>
      </c>
      <c r="J298" s="370">
        <v>0</v>
      </c>
      <c r="K298" s="370">
        <v>0</v>
      </c>
      <c r="L298" s="370">
        <v>-226312.43344557067</v>
      </c>
      <c r="M298" s="370">
        <v>0</v>
      </c>
      <c r="N298" s="370">
        <v>1203332.4521834857</v>
      </c>
    </row>
    <row r="299" spans="1:14" x14ac:dyDescent="0.25">
      <c r="A299" s="14">
        <v>2174</v>
      </c>
      <c r="B299" s="1">
        <f t="shared" si="4"/>
        <v>0</v>
      </c>
      <c r="C299" s="1">
        <v>2174</v>
      </c>
      <c r="D299" s="1">
        <v>1</v>
      </c>
      <c r="E299" s="1" t="s">
        <v>888</v>
      </c>
      <c r="F299" s="1">
        <v>6</v>
      </c>
      <c r="G299" s="370">
        <v>1076927.6500000001</v>
      </c>
      <c r="H299" s="370">
        <v>189636.78902427768</v>
      </c>
      <c r="I299" s="370">
        <v>45613.555165000005</v>
      </c>
      <c r="J299" s="370">
        <v>0</v>
      </c>
      <c r="K299" s="370">
        <v>208283.78185784363</v>
      </c>
      <c r="L299" s="370">
        <v>-320571.77423306333</v>
      </c>
      <c r="M299" s="370">
        <v>0</v>
      </c>
      <c r="N299" s="370">
        <v>1199890.0018140581</v>
      </c>
    </row>
    <row r="300" spans="1:14" x14ac:dyDescent="0.25">
      <c r="A300" s="14">
        <v>2176</v>
      </c>
      <c r="B300" s="1">
        <f t="shared" si="4"/>
        <v>0</v>
      </c>
      <c r="C300" s="1">
        <v>2176</v>
      </c>
      <c r="D300" s="1">
        <v>1</v>
      </c>
      <c r="E300" s="1" t="s">
        <v>889</v>
      </c>
      <c r="F300" s="1">
        <v>6</v>
      </c>
      <c r="G300" s="370">
        <v>455392.92000000004</v>
      </c>
      <c r="H300" s="370">
        <v>75390.720876150997</v>
      </c>
      <c r="I300" s="370">
        <v>26464.199841000005</v>
      </c>
      <c r="J300" s="370">
        <v>0</v>
      </c>
      <c r="K300" s="370">
        <v>50515.370408470626</v>
      </c>
      <c r="L300" s="370">
        <v>-94904.077509873052</v>
      </c>
      <c r="M300" s="370">
        <v>0</v>
      </c>
      <c r="N300" s="370">
        <v>512859.13361574861</v>
      </c>
    </row>
    <row r="301" spans="1:14" x14ac:dyDescent="0.25">
      <c r="A301" s="14">
        <v>2180</v>
      </c>
      <c r="B301" s="1">
        <f t="shared" si="4"/>
        <v>0</v>
      </c>
      <c r="C301" s="1">
        <v>2180</v>
      </c>
      <c r="D301" s="1">
        <v>1</v>
      </c>
      <c r="E301" s="1" t="s">
        <v>890</v>
      </c>
      <c r="F301" s="1">
        <v>6</v>
      </c>
      <c r="G301" s="370">
        <v>1004735.57</v>
      </c>
      <c r="H301" s="370">
        <v>200988.03207459766</v>
      </c>
      <c r="I301" s="370">
        <v>51587.767186999998</v>
      </c>
      <c r="J301" s="370">
        <v>0</v>
      </c>
      <c r="K301" s="370">
        <v>0</v>
      </c>
      <c r="L301" s="370">
        <v>-311872.48245902662</v>
      </c>
      <c r="M301" s="370">
        <v>0</v>
      </c>
      <c r="N301" s="370">
        <v>945438.88680257089</v>
      </c>
    </row>
    <row r="302" spans="1:14" x14ac:dyDescent="0.25">
      <c r="A302" s="14">
        <v>2184</v>
      </c>
      <c r="B302" s="1">
        <f t="shared" si="4"/>
        <v>0</v>
      </c>
      <c r="C302" s="1">
        <v>2184</v>
      </c>
      <c r="D302" s="1">
        <v>1</v>
      </c>
      <c r="E302" s="1" t="s">
        <v>891</v>
      </c>
      <c r="F302" s="1">
        <v>5</v>
      </c>
      <c r="G302" s="370">
        <v>1512217.3189999999</v>
      </c>
      <c r="H302" s="370">
        <v>411447.89184749528</v>
      </c>
      <c r="I302" s="370">
        <v>71865.555360999977</v>
      </c>
      <c r="J302" s="370">
        <v>0</v>
      </c>
      <c r="K302" s="370">
        <v>222337.4234443123</v>
      </c>
      <c r="L302" s="370">
        <v>-460444.25148446677</v>
      </c>
      <c r="M302" s="370">
        <v>0</v>
      </c>
      <c r="N302" s="370">
        <v>1757423.9381683404</v>
      </c>
    </row>
    <row r="303" spans="1:14" x14ac:dyDescent="0.25">
      <c r="A303" s="14">
        <v>2190</v>
      </c>
      <c r="B303" s="1">
        <f t="shared" si="4"/>
        <v>0</v>
      </c>
      <c r="C303" s="1">
        <v>2190</v>
      </c>
      <c r="D303" s="1">
        <v>1</v>
      </c>
      <c r="E303" s="1" t="s">
        <v>5</v>
      </c>
      <c r="F303" s="1">
        <v>6</v>
      </c>
      <c r="G303" s="370">
        <v>1141762.5900000001</v>
      </c>
      <c r="H303" s="370">
        <v>281989.88070908852</v>
      </c>
      <c r="I303" s="370">
        <v>55128.73346499999</v>
      </c>
      <c r="J303" s="370">
        <v>0</v>
      </c>
      <c r="K303" s="370">
        <v>283069.99880562827</v>
      </c>
      <c r="L303" s="370">
        <v>-565908.32921359979</v>
      </c>
      <c r="M303" s="370">
        <v>0</v>
      </c>
      <c r="N303" s="370">
        <v>1196042.8737661173</v>
      </c>
    </row>
    <row r="304" spans="1:14" x14ac:dyDescent="0.25">
      <c r="A304" s="14">
        <v>2198</v>
      </c>
      <c r="B304" s="1">
        <f t="shared" si="4"/>
        <v>0</v>
      </c>
      <c r="C304" s="1">
        <v>2198</v>
      </c>
      <c r="D304" s="1">
        <v>1</v>
      </c>
      <c r="E304" s="1" t="s">
        <v>6</v>
      </c>
      <c r="F304" s="1">
        <v>6</v>
      </c>
      <c r="G304" s="370">
        <v>546367.10199999996</v>
      </c>
      <c r="H304" s="370">
        <v>148490.92438655873</v>
      </c>
      <c r="I304" s="370">
        <v>28204.386106000005</v>
      </c>
      <c r="J304" s="370">
        <v>0</v>
      </c>
      <c r="K304" s="370">
        <v>0</v>
      </c>
      <c r="L304" s="370">
        <v>-82320.697986706102</v>
      </c>
      <c r="M304" s="370">
        <v>0</v>
      </c>
      <c r="N304" s="370">
        <v>640741.71450585267</v>
      </c>
    </row>
    <row r="305" spans="1:14" x14ac:dyDescent="0.25">
      <c r="A305" s="14">
        <v>2215</v>
      </c>
      <c r="B305" s="1">
        <f t="shared" si="4"/>
        <v>0</v>
      </c>
      <c r="C305" s="1">
        <v>2215</v>
      </c>
      <c r="D305" s="1">
        <v>1</v>
      </c>
      <c r="E305" s="1" t="s">
        <v>892</v>
      </c>
      <c r="F305" s="1">
        <v>6</v>
      </c>
      <c r="G305" s="370">
        <v>230441.90779999999</v>
      </c>
      <c r="H305" s="370">
        <v>46504.084964916452</v>
      </c>
      <c r="I305" s="370">
        <v>14145.642491999999</v>
      </c>
      <c r="J305" s="370">
        <v>0</v>
      </c>
      <c r="K305" s="370">
        <v>133154.87970441571</v>
      </c>
      <c r="L305" s="370">
        <v>-158382.05504468418</v>
      </c>
      <c r="M305" s="370">
        <v>0</v>
      </c>
      <c r="N305" s="370">
        <v>265864.45991664799</v>
      </c>
    </row>
    <row r="306" spans="1:14" x14ac:dyDescent="0.25">
      <c r="A306" s="14">
        <v>2310</v>
      </c>
      <c r="B306" s="1">
        <f t="shared" si="4"/>
        <v>0</v>
      </c>
      <c r="C306" s="1">
        <v>2310</v>
      </c>
      <c r="D306" s="1">
        <v>1</v>
      </c>
      <c r="E306" s="1" t="s">
        <v>893</v>
      </c>
      <c r="F306" s="1">
        <v>5</v>
      </c>
      <c r="G306" s="370">
        <v>1203794.4655999998</v>
      </c>
      <c r="H306" s="370">
        <v>205870.10896601429</v>
      </c>
      <c r="I306" s="370">
        <v>80273.919757000025</v>
      </c>
      <c r="J306" s="370">
        <v>0</v>
      </c>
      <c r="K306" s="370">
        <v>192178.97903677775</v>
      </c>
      <c r="L306" s="370">
        <v>-713488.91592645179</v>
      </c>
      <c r="M306" s="370">
        <v>0</v>
      </c>
      <c r="N306" s="370">
        <v>968628.55743334</v>
      </c>
    </row>
    <row r="307" spans="1:14" x14ac:dyDescent="0.25">
      <c r="A307" s="14">
        <v>2311</v>
      </c>
      <c r="B307" s="1">
        <f t="shared" si="4"/>
        <v>0</v>
      </c>
      <c r="C307" s="1">
        <v>2311</v>
      </c>
      <c r="D307" s="1">
        <v>1</v>
      </c>
      <c r="E307" s="1" t="s">
        <v>894</v>
      </c>
      <c r="F307" s="1">
        <v>6</v>
      </c>
      <c r="G307" s="370">
        <v>739052.75020000001</v>
      </c>
      <c r="H307" s="370">
        <v>160352.17634679965</v>
      </c>
      <c r="I307" s="370">
        <v>24818.945453000004</v>
      </c>
      <c r="J307" s="370">
        <v>0</v>
      </c>
      <c r="K307" s="370">
        <v>0</v>
      </c>
      <c r="L307" s="370">
        <v>73477.163377213699</v>
      </c>
      <c r="M307" s="370">
        <v>0</v>
      </c>
      <c r="N307" s="370">
        <v>997701.0353770135</v>
      </c>
    </row>
    <row r="308" spans="1:14" x14ac:dyDescent="0.25">
      <c r="A308" s="14">
        <v>2342</v>
      </c>
      <c r="B308" s="1">
        <f t="shared" si="4"/>
        <v>0</v>
      </c>
      <c r="C308" s="1">
        <v>2342</v>
      </c>
      <c r="D308" s="1">
        <v>1</v>
      </c>
      <c r="E308" s="1" t="s">
        <v>7</v>
      </c>
      <c r="F308" s="1">
        <v>6</v>
      </c>
      <c r="G308" s="370">
        <v>991438.37000000011</v>
      </c>
      <c r="H308" s="370">
        <v>130833.09214323075</v>
      </c>
      <c r="I308" s="370">
        <v>46816.128487000002</v>
      </c>
      <c r="J308" s="370">
        <v>0</v>
      </c>
      <c r="K308" s="370">
        <v>0</v>
      </c>
      <c r="L308" s="370">
        <v>-219983.79651753529</v>
      </c>
      <c r="M308" s="370">
        <v>0</v>
      </c>
      <c r="N308" s="370">
        <v>949103.79411269561</v>
      </c>
    </row>
    <row r="309" spans="1:14" x14ac:dyDescent="0.25">
      <c r="A309" s="14">
        <v>2358</v>
      </c>
      <c r="B309" s="1">
        <f t="shared" si="4"/>
        <v>0</v>
      </c>
      <c r="C309" s="1">
        <v>2358</v>
      </c>
      <c r="D309" s="1">
        <v>1</v>
      </c>
      <c r="E309" s="1" t="s">
        <v>895</v>
      </c>
      <c r="F309" s="1">
        <v>6</v>
      </c>
      <c r="G309" s="370">
        <v>177012.52428432522</v>
      </c>
      <c r="H309" s="370">
        <v>45163.867562868705</v>
      </c>
      <c r="I309" s="370">
        <v>11914.827293999997</v>
      </c>
      <c r="J309" s="370">
        <v>0</v>
      </c>
      <c r="K309" s="370">
        <v>43374.7265837538</v>
      </c>
      <c r="L309" s="370">
        <v>-64161.855640770234</v>
      </c>
      <c r="M309" s="370">
        <v>0</v>
      </c>
      <c r="N309" s="370">
        <v>213304.0900841775</v>
      </c>
    </row>
    <row r="310" spans="1:14" x14ac:dyDescent="0.25">
      <c r="A310" s="14">
        <v>2364</v>
      </c>
      <c r="B310" s="1">
        <f t="shared" si="4"/>
        <v>0</v>
      </c>
      <c r="C310" s="1">
        <v>2364</v>
      </c>
      <c r="D310" s="1">
        <v>1</v>
      </c>
      <c r="E310" s="1" t="s">
        <v>896</v>
      </c>
      <c r="F310" s="1">
        <v>6</v>
      </c>
      <c r="G310" s="370">
        <v>686196.68900000001</v>
      </c>
      <c r="H310" s="370">
        <v>113617.8557515634</v>
      </c>
      <c r="I310" s="370">
        <v>36198.349219000011</v>
      </c>
      <c r="J310" s="370">
        <v>0</v>
      </c>
      <c r="K310" s="370">
        <v>43788.485977812554</v>
      </c>
      <c r="L310" s="370">
        <v>-224336.82980464684</v>
      </c>
      <c r="M310" s="370">
        <v>0</v>
      </c>
      <c r="N310" s="370">
        <v>655464.5501437292</v>
      </c>
    </row>
    <row r="311" spans="1:14" x14ac:dyDescent="0.25">
      <c r="A311" s="14">
        <v>2365</v>
      </c>
      <c r="B311" s="1">
        <f t="shared" si="4"/>
        <v>0</v>
      </c>
      <c r="C311" s="1">
        <v>2365</v>
      </c>
      <c r="D311" s="1">
        <v>1</v>
      </c>
      <c r="E311" s="1" t="s">
        <v>8</v>
      </c>
      <c r="F311" s="1">
        <v>6</v>
      </c>
      <c r="G311" s="370">
        <v>983149.47139999992</v>
      </c>
      <c r="H311" s="370">
        <v>165767.16874365715</v>
      </c>
      <c r="I311" s="370">
        <v>57560.039277999989</v>
      </c>
      <c r="J311" s="370">
        <v>0</v>
      </c>
      <c r="K311" s="370">
        <v>331841.76938802144</v>
      </c>
      <c r="L311" s="370">
        <v>-972872.01121667773</v>
      </c>
      <c r="M311" s="370">
        <v>0</v>
      </c>
      <c r="N311" s="370">
        <v>565446.43759300071</v>
      </c>
    </row>
    <row r="312" spans="1:14" x14ac:dyDescent="0.25">
      <c r="A312" s="14">
        <v>2396</v>
      </c>
      <c r="B312" s="1">
        <f t="shared" si="4"/>
        <v>0</v>
      </c>
      <c r="C312" s="1">
        <v>2396</v>
      </c>
      <c r="D312" s="1">
        <v>1</v>
      </c>
      <c r="E312" s="1" t="s">
        <v>1033</v>
      </c>
      <c r="F312" s="1">
        <v>6</v>
      </c>
      <c r="G312" s="370">
        <v>1199649.875</v>
      </c>
      <c r="H312" s="370">
        <v>266000.75677728164</v>
      </c>
      <c r="I312" s="370">
        <v>61871.018631999985</v>
      </c>
      <c r="J312" s="370">
        <v>0</v>
      </c>
      <c r="K312" s="370">
        <v>0</v>
      </c>
      <c r="L312" s="370">
        <v>-200806.43221433752</v>
      </c>
      <c r="M312" s="370">
        <v>0</v>
      </c>
      <c r="N312" s="370">
        <v>1326715.2181949443</v>
      </c>
    </row>
    <row r="313" spans="1:14" x14ac:dyDescent="0.25">
      <c r="A313" s="14">
        <v>2397</v>
      </c>
      <c r="B313" s="1">
        <f t="shared" si="4"/>
        <v>0</v>
      </c>
      <c r="C313" s="1">
        <v>2397</v>
      </c>
      <c r="D313" s="1">
        <v>1</v>
      </c>
      <c r="E313" s="1" t="s">
        <v>1034</v>
      </c>
      <c r="F313" s="1">
        <v>5</v>
      </c>
      <c r="G313" s="370">
        <v>1371549.865</v>
      </c>
      <c r="H313" s="370">
        <v>151585.3146987138</v>
      </c>
      <c r="I313" s="370">
        <v>74615.601417999947</v>
      </c>
      <c r="J313" s="370">
        <v>0</v>
      </c>
      <c r="K313" s="370">
        <v>415433.49731131701</v>
      </c>
      <c r="L313" s="370">
        <v>-986291.46080155426</v>
      </c>
      <c r="M313" s="370">
        <v>0</v>
      </c>
      <c r="N313" s="370">
        <v>1026892.8176264764</v>
      </c>
    </row>
    <row r="314" spans="1:14" x14ac:dyDescent="0.25">
      <c r="A314" s="14">
        <v>2448</v>
      </c>
      <c r="B314" s="1">
        <f t="shared" si="4"/>
        <v>0</v>
      </c>
      <c r="C314" s="1">
        <v>2448</v>
      </c>
      <c r="D314" s="1">
        <v>1</v>
      </c>
      <c r="E314" s="1" t="s">
        <v>897</v>
      </c>
      <c r="F314" s="1">
        <v>6</v>
      </c>
      <c r="G314" s="370">
        <v>711821.446</v>
      </c>
      <c r="H314" s="370">
        <v>151431.63954523398</v>
      </c>
      <c r="I314" s="370">
        <v>34052.580415999997</v>
      </c>
      <c r="J314" s="370">
        <v>0</v>
      </c>
      <c r="K314" s="370">
        <v>0</v>
      </c>
      <c r="L314" s="370">
        <v>-61667.276630120323</v>
      </c>
      <c r="M314" s="370">
        <v>0</v>
      </c>
      <c r="N314" s="370">
        <v>835638.38933111355</v>
      </c>
    </row>
    <row r="315" spans="1:14" x14ac:dyDescent="0.25">
      <c r="A315" s="14">
        <v>2527</v>
      </c>
      <c r="B315" s="1">
        <f t="shared" si="4"/>
        <v>0</v>
      </c>
      <c r="C315" s="1">
        <v>2527</v>
      </c>
      <c r="D315" s="1">
        <v>1</v>
      </c>
      <c r="E315" s="1" t="s">
        <v>898</v>
      </c>
      <c r="F315" s="1">
        <v>6</v>
      </c>
      <c r="G315" s="370">
        <v>115388.7766</v>
      </c>
      <c r="H315" s="370">
        <v>22535.836113855075</v>
      </c>
      <c r="I315" s="370">
        <v>24764.538650999999</v>
      </c>
      <c r="J315" s="370">
        <v>0</v>
      </c>
      <c r="K315" s="370">
        <v>122468.64008155279</v>
      </c>
      <c r="L315" s="370">
        <v>-350867.63984596118</v>
      </c>
      <c r="M315" s="370">
        <v>0</v>
      </c>
      <c r="N315" s="370">
        <v>-65709.848399553273</v>
      </c>
    </row>
    <row r="316" spans="1:14" x14ac:dyDescent="0.25">
      <c r="A316" s="14">
        <v>2534</v>
      </c>
      <c r="B316" s="1">
        <f t="shared" si="4"/>
        <v>0</v>
      </c>
      <c r="C316" s="1">
        <v>2534</v>
      </c>
      <c r="D316" s="1">
        <v>1</v>
      </c>
      <c r="E316" s="1" t="s">
        <v>10</v>
      </c>
      <c r="F316" s="1">
        <v>6</v>
      </c>
      <c r="G316" s="370">
        <v>770004.02500000002</v>
      </c>
      <c r="H316" s="370">
        <v>128563.40019497128</v>
      </c>
      <c r="I316" s="370">
        <v>41962.533007000013</v>
      </c>
      <c r="J316" s="370">
        <v>0</v>
      </c>
      <c r="K316" s="370">
        <v>0</v>
      </c>
      <c r="L316" s="370">
        <v>-317280.16617130884</v>
      </c>
      <c r="M316" s="370">
        <v>0</v>
      </c>
      <c r="N316" s="370">
        <v>623249.79203066241</v>
      </c>
    </row>
    <row r="317" spans="1:14" x14ac:dyDescent="0.25">
      <c r="A317" s="14">
        <v>2536</v>
      </c>
      <c r="B317" s="1">
        <f t="shared" si="4"/>
        <v>0</v>
      </c>
      <c r="C317" s="1">
        <v>2536</v>
      </c>
      <c r="D317" s="1">
        <v>1</v>
      </c>
      <c r="E317" s="1" t="s">
        <v>540</v>
      </c>
      <c r="F317" s="1">
        <v>6</v>
      </c>
      <c r="G317" s="370">
        <v>235284.7892</v>
      </c>
      <c r="H317" s="370">
        <v>20834.205316396092</v>
      </c>
      <c r="I317" s="370">
        <v>8152.686377</v>
      </c>
      <c r="J317" s="370">
        <v>0</v>
      </c>
      <c r="K317" s="370">
        <v>0</v>
      </c>
      <c r="L317" s="370">
        <v>-2746.4379709351197</v>
      </c>
      <c r="M317" s="370">
        <v>0</v>
      </c>
      <c r="N317" s="370">
        <v>261525.24292246095</v>
      </c>
    </row>
    <row r="318" spans="1:14" x14ac:dyDescent="0.25">
      <c r="A318" s="14">
        <v>2580</v>
      </c>
      <c r="B318" s="1">
        <f t="shared" si="4"/>
        <v>0</v>
      </c>
      <c r="C318" s="1">
        <v>2580</v>
      </c>
      <c r="D318" s="1">
        <v>1</v>
      </c>
      <c r="E318" s="1" t="s">
        <v>899</v>
      </c>
      <c r="F318" s="1">
        <v>6</v>
      </c>
      <c r="G318" s="370">
        <v>1046319.6987999999</v>
      </c>
      <c r="H318" s="370">
        <v>164399.67192547367</v>
      </c>
      <c r="I318" s="370">
        <v>47149.601789999986</v>
      </c>
      <c r="J318" s="370">
        <v>0</v>
      </c>
      <c r="K318" s="370">
        <v>0</v>
      </c>
      <c r="L318" s="370">
        <v>-271674.70248784532</v>
      </c>
      <c r="M318" s="370">
        <v>0</v>
      </c>
      <c r="N318" s="370">
        <v>986194.27002762828</v>
      </c>
    </row>
    <row r="319" spans="1:14" x14ac:dyDescent="0.25">
      <c r="A319" s="14">
        <v>2609</v>
      </c>
      <c r="B319" s="1">
        <f t="shared" si="4"/>
        <v>0</v>
      </c>
      <c r="C319" s="1">
        <v>2609</v>
      </c>
      <c r="D319" s="1">
        <v>1</v>
      </c>
      <c r="E319" s="1" t="s">
        <v>900</v>
      </c>
      <c r="F319" s="1">
        <v>6</v>
      </c>
      <c r="G319" s="370">
        <v>438421.70500000002</v>
      </c>
      <c r="H319" s="370">
        <v>99612.771266160285</v>
      </c>
      <c r="I319" s="370">
        <v>25097.143904000004</v>
      </c>
      <c r="J319" s="370">
        <v>0</v>
      </c>
      <c r="K319" s="370">
        <v>0</v>
      </c>
      <c r="L319" s="370">
        <v>-30339.496410061576</v>
      </c>
      <c r="M319" s="370">
        <v>0</v>
      </c>
      <c r="N319" s="370">
        <v>532792.12376009871</v>
      </c>
    </row>
    <row r="320" spans="1:14" x14ac:dyDescent="0.25">
      <c r="A320" s="14">
        <v>2683</v>
      </c>
      <c r="B320" s="1">
        <f t="shared" si="4"/>
        <v>0</v>
      </c>
      <c r="C320" s="1">
        <v>2683</v>
      </c>
      <c r="D320" s="1">
        <v>1</v>
      </c>
      <c r="E320" s="1" t="s">
        <v>901</v>
      </c>
      <c r="F320" s="1">
        <v>6</v>
      </c>
      <c r="G320" s="370">
        <v>286179.13</v>
      </c>
      <c r="H320" s="370">
        <v>65820.619016116005</v>
      </c>
      <c r="I320" s="370">
        <v>18487.132195999999</v>
      </c>
      <c r="J320" s="370">
        <v>0</v>
      </c>
      <c r="K320" s="370">
        <v>135097.93362586098</v>
      </c>
      <c r="L320" s="370">
        <v>-202011.75045865189</v>
      </c>
      <c r="M320" s="370">
        <v>0</v>
      </c>
      <c r="N320" s="370">
        <v>303573.06437932514</v>
      </c>
    </row>
    <row r="321" spans="1:14" x14ac:dyDescent="0.25">
      <c r="A321" s="14">
        <v>2687</v>
      </c>
      <c r="B321" s="1">
        <f t="shared" si="4"/>
        <v>0</v>
      </c>
      <c r="C321" s="1">
        <v>2687</v>
      </c>
      <c r="D321" s="1">
        <v>1</v>
      </c>
      <c r="E321" s="1" t="s">
        <v>11</v>
      </c>
      <c r="F321" s="1">
        <v>5</v>
      </c>
      <c r="G321" s="370">
        <v>1718309.9049999998</v>
      </c>
      <c r="H321" s="370">
        <v>266326.03570628073</v>
      </c>
      <c r="I321" s="370">
        <v>77169.098449999961</v>
      </c>
      <c r="J321" s="370">
        <v>0</v>
      </c>
      <c r="K321" s="370">
        <v>73004.248174157226</v>
      </c>
      <c r="L321" s="370">
        <v>-465258.96938526467</v>
      </c>
      <c r="M321" s="370">
        <v>0</v>
      </c>
      <c r="N321" s="370">
        <v>1669550.3179451728</v>
      </c>
    </row>
    <row r="322" spans="1:14" x14ac:dyDescent="0.25">
      <c r="A322" s="14">
        <v>2689</v>
      </c>
      <c r="B322" s="1">
        <f t="shared" si="4"/>
        <v>0</v>
      </c>
      <c r="C322" s="1">
        <v>2689</v>
      </c>
      <c r="D322" s="1">
        <v>1</v>
      </c>
      <c r="E322" s="1" t="s">
        <v>902</v>
      </c>
      <c r="F322" s="1">
        <v>5</v>
      </c>
      <c r="G322" s="370">
        <v>1205288.3599999999</v>
      </c>
      <c r="H322" s="370">
        <v>256228.06674899207</v>
      </c>
      <c r="I322" s="370">
        <v>45940.073136999978</v>
      </c>
      <c r="J322" s="370">
        <v>0</v>
      </c>
      <c r="K322" s="370">
        <v>320923.96505268384</v>
      </c>
      <c r="L322" s="370">
        <v>-1150888.841300796</v>
      </c>
      <c r="M322" s="370">
        <v>0</v>
      </c>
      <c r="N322" s="370">
        <v>677491.62363787973</v>
      </c>
    </row>
    <row r="323" spans="1:14" x14ac:dyDescent="0.25">
      <c r="A323" s="14">
        <v>2711</v>
      </c>
      <c r="B323" s="1">
        <f t="shared" si="4"/>
        <v>0</v>
      </c>
      <c r="C323" s="1">
        <v>2711</v>
      </c>
      <c r="D323" s="1">
        <v>1</v>
      </c>
      <c r="E323" s="1" t="s">
        <v>903</v>
      </c>
      <c r="F323" s="1">
        <v>6</v>
      </c>
      <c r="G323" s="370">
        <v>1340750.73125</v>
      </c>
      <c r="H323" s="370">
        <v>371130.4566769916</v>
      </c>
      <c r="I323" s="370">
        <v>59194.842986999982</v>
      </c>
      <c r="J323" s="370">
        <v>0</v>
      </c>
      <c r="K323" s="370">
        <v>480192.18636337551</v>
      </c>
      <c r="L323" s="370">
        <v>-861639.27053199545</v>
      </c>
      <c r="M323" s="370">
        <v>0</v>
      </c>
      <c r="N323" s="370">
        <v>1389628.9467453717</v>
      </c>
    </row>
    <row r="324" spans="1:14" x14ac:dyDescent="0.25">
      <c r="A324" s="14">
        <v>2752</v>
      </c>
      <c r="B324" s="1">
        <f t="shared" si="4"/>
        <v>0</v>
      </c>
      <c r="C324" s="1">
        <v>2752</v>
      </c>
      <c r="D324" s="1">
        <v>1</v>
      </c>
      <c r="E324" s="1" t="s">
        <v>904</v>
      </c>
      <c r="F324" s="1">
        <v>5</v>
      </c>
      <c r="G324" s="370">
        <v>1967352.7550000001</v>
      </c>
      <c r="H324" s="370">
        <v>352722.61750361696</v>
      </c>
      <c r="I324" s="370">
        <v>113487.47133500002</v>
      </c>
      <c r="J324" s="370">
        <v>0</v>
      </c>
      <c r="K324" s="370">
        <v>697196.98759630532</v>
      </c>
      <c r="L324" s="370">
        <v>-1704502.4476802396</v>
      </c>
      <c r="M324" s="370">
        <v>0</v>
      </c>
      <c r="N324" s="370">
        <v>1426257.3837546827</v>
      </c>
    </row>
    <row r="325" spans="1:14" x14ac:dyDescent="0.25">
      <c r="A325" s="14">
        <v>2753</v>
      </c>
      <c r="B325" s="1">
        <f t="shared" si="4"/>
        <v>0</v>
      </c>
      <c r="C325" s="1">
        <v>2753</v>
      </c>
      <c r="D325" s="1">
        <v>1</v>
      </c>
      <c r="E325" s="1" t="s">
        <v>905</v>
      </c>
      <c r="F325" s="1">
        <v>5</v>
      </c>
      <c r="G325" s="370">
        <v>959381.08499999996</v>
      </c>
      <c r="H325" s="370">
        <v>154264.65111917607</v>
      </c>
      <c r="I325" s="370">
        <v>59597.938400999992</v>
      </c>
      <c r="J325" s="370">
        <v>0</v>
      </c>
      <c r="K325" s="370">
        <v>112813.94254218694</v>
      </c>
      <c r="L325" s="370">
        <v>-605313.57087061438</v>
      </c>
      <c r="M325" s="370">
        <v>0</v>
      </c>
      <c r="N325" s="370">
        <v>680744.04619174846</v>
      </c>
    </row>
    <row r="326" spans="1:14" x14ac:dyDescent="0.25">
      <c r="A326" s="14">
        <v>2754</v>
      </c>
      <c r="B326" s="1">
        <f t="shared" si="4"/>
        <v>0</v>
      </c>
      <c r="C326" s="1">
        <v>2754</v>
      </c>
      <c r="D326" s="1">
        <v>1</v>
      </c>
      <c r="E326" s="1" t="s">
        <v>906</v>
      </c>
      <c r="F326" s="1">
        <v>6</v>
      </c>
      <c r="G326" s="370">
        <v>793787.52</v>
      </c>
      <c r="H326" s="370">
        <v>175776.22966901018</v>
      </c>
      <c r="I326" s="370">
        <v>24591.943947999989</v>
      </c>
      <c r="J326" s="370">
        <v>0</v>
      </c>
      <c r="K326" s="370">
        <v>0</v>
      </c>
      <c r="L326" s="370">
        <v>52344.729127527709</v>
      </c>
      <c r="M326" s="370">
        <v>0</v>
      </c>
      <c r="N326" s="370">
        <v>1046500.4227445378</v>
      </c>
    </row>
    <row r="327" spans="1:14" x14ac:dyDescent="0.25">
      <c r="A327" s="14">
        <v>2769</v>
      </c>
      <c r="B327" s="1">
        <f t="shared" si="4"/>
        <v>0</v>
      </c>
      <c r="C327" s="1">
        <v>2769</v>
      </c>
      <c r="D327" s="1">
        <v>1</v>
      </c>
      <c r="E327" s="1" t="s">
        <v>12</v>
      </c>
      <c r="F327" s="1">
        <v>6</v>
      </c>
      <c r="G327" s="370">
        <v>1074690.1397499999</v>
      </c>
      <c r="H327" s="370">
        <v>224177.0568016512</v>
      </c>
      <c r="I327" s="370">
        <v>36332.354277000006</v>
      </c>
      <c r="J327" s="370">
        <v>0</v>
      </c>
      <c r="K327" s="370">
        <v>500768.58170444274</v>
      </c>
      <c r="L327" s="370">
        <v>-379156.38128201838</v>
      </c>
      <c r="M327" s="370">
        <v>0</v>
      </c>
      <c r="N327" s="370">
        <v>1456811.7512510754</v>
      </c>
    </row>
    <row r="328" spans="1:14" x14ac:dyDescent="0.25">
      <c r="A328" s="14">
        <v>2805</v>
      </c>
      <c r="B328" s="1">
        <f t="shared" si="4"/>
        <v>0</v>
      </c>
      <c r="C328" s="1">
        <v>2805</v>
      </c>
      <c r="D328" s="1">
        <v>1</v>
      </c>
      <c r="E328" s="1" t="s">
        <v>907</v>
      </c>
      <c r="F328" s="1">
        <v>5</v>
      </c>
      <c r="G328" s="370">
        <v>1238712.6894</v>
      </c>
      <c r="H328" s="370">
        <v>361137.29950797139</v>
      </c>
      <c r="I328" s="370">
        <v>68040.981072999988</v>
      </c>
      <c r="J328" s="370">
        <v>0</v>
      </c>
      <c r="K328" s="370">
        <v>459606.75732784695</v>
      </c>
      <c r="L328" s="370">
        <v>-763559.68163520587</v>
      </c>
      <c r="M328" s="370">
        <v>0</v>
      </c>
      <c r="N328" s="370">
        <v>1363938.0456736123</v>
      </c>
    </row>
    <row r="329" spans="1:14" x14ac:dyDescent="0.25">
      <c r="A329" s="14">
        <v>2835</v>
      </c>
      <c r="B329" s="1">
        <f t="shared" si="4"/>
        <v>0</v>
      </c>
      <c r="C329" s="1">
        <v>2835</v>
      </c>
      <c r="D329" s="1">
        <v>1</v>
      </c>
      <c r="E329" s="1" t="s">
        <v>541</v>
      </c>
      <c r="F329" s="1">
        <v>6</v>
      </c>
      <c r="G329" s="370">
        <v>859231.27</v>
      </c>
      <c r="H329" s="370">
        <v>181227.64469936615</v>
      </c>
      <c r="I329" s="370">
        <v>28596.78585800001</v>
      </c>
      <c r="J329" s="370">
        <v>0</v>
      </c>
      <c r="K329" s="370">
        <v>247930.23994588852</v>
      </c>
      <c r="L329" s="370">
        <v>-315613.68169687025</v>
      </c>
      <c r="M329" s="370">
        <v>0</v>
      </c>
      <c r="N329" s="370">
        <v>1001372.2588063845</v>
      </c>
    </row>
    <row r="330" spans="1:14" x14ac:dyDescent="0.25">
      <c r="A330" s="14">
        <v>2853</v>
      </c>
      <c r="B330" s="1">
        <f t="shared" si="4"/>
        <v>0</v>
      </c>
      <c r="C330" s="1">
        <v>2853</v>
      </c>
      <c r="D330" s="1">
        <v>1</v>
      </c>
      <c r="E330" s="1" t="s">
        <v>908</v>
      </c>
      <c r="F330" s="1">
        <v>6</v>
      </c>
      <c r="G330" s="370">
        <v>1031221.57625</v>
      </c>
      <c r="H330" s="370">
        <v>296706.60395527654</v>
      </c>
      <c r="I330" s="370">
        <v>47776.174425999998</v>
      </c>
      <c r="J330" s="370">
        <v>0</v>
      </c>
      <c r="K330" s="370">
        <v>419255.45830335224</v>
      </c>
      <c r="L330" s="370">
        <v>-513216.44639932818</v>
      </c>
      <c r="M330" s="370">
        <v>0</v>
      </c>
      <c r="N330" s="370">
        <v>1281743.3665353009</v>
      </c>
    </row>
    <row r="331" spans="1:14" x14ac:dyDescent="0.25">
      <c r="A331" s="14">
        <v>2854</v>
      </c>
      <c r="B331" s="1">
        <f t="shared" si="4"/>
        <v>0</v>
      </c>
      <c r="C331" s="1">
        <v>2854</v>
      </c>
      <c r="D331" s="1">
        <v>1</v>
      </c>
      <c r="E331" s="1" t="s">
        <v>909</v>
      </c>
      <c r="F331" s="1">
        <v>6</v>
      </c>
      <c r="G331" s="370">
        <v>839442.10644999996</v>
      </c>
      <c r="H331" s="370">
        <v>220178.77592859766</v>
      </c>
      <c r="I331" s="370">
        <v>18838.855124999976</v>
      </c>
      <c r="J331" s="370">
        <v>0</v>
      </c>
      <c r="K331" s="370">
        <v>0</v>
      </c>
      <c r="L331" s="370">
        <v>264467.16102972417</v>
      </c>
      <c r="M331" s="370">
        <v>0</v>
      </c>
      <c r="N331" s="370">
        <v>1342926.8985333219</v>
      </c>
    </row>
    <row r="332" spans="1:14" x14ac:dyDescent="0.25">
      <c r="A332" s="14">
        <v>2856</v>
      </c>
      <c r="B332" s="1">
        <f t="shared" si="4"/>
        <v>0</v>
      </c>
      <c r="C332" s="1">
        <v>2856</v>
      </c>
      <c r="D332" s="1">
        <v>1</v>
      </c>
      <c r="E332" s="1" t="s">
        <v>910</v>
      </c>
      <c r="F332" s="1">
        <v>6</v>
      </c>
      <c r="G332" s="370">
        <v>336445.76987710147</v>
      </c>
      <c r="H332" s="370">
        <v>146697.33868694439</v>
      </c>
      <c r="I332" s="370">
        <v>21452.716997000003</v>
      </c>
      <c r="J332" s="370">
        <v>0</v>
      </c>
      <c r="K332" s="370">
        <v>0</v>
      </c>
      <c r="L332" s="370">
        <v>2439.4669755587656</v>
      </c>
      <c r="M332" s="370">
        <v>0</v>
      </c>
      <c r="N332" s="370">
        <v>507035.29253660463</v>
      </c>
    </row>
    <row r="333" spans="1:14" x14ac:dyDescent="0.25">
      <c r="A333" s="14">
        <v>2859</v>
      </c>
      <c r="B333" s="1">
        <f t="shared" si="4"/>
        <v>0</v>
      </c>
      <c r="C333" s="1">
        <v>2859</v>
      </c>
      <c r="D333" s="1">
        <v>1</v>
      </c>
      <c r="E333" s="1" t="s">
        <v>911</v>
      </c>
      <c r="F333" s="1">
        <v>5</v>
      </c>
      <c r="G333" s="370">
        <v>1909925.0714000002</v>
      </c>
      <c r="H333" s="370">
        <v>481414.54822782968</v>
      </c>
      <c r="I333" s="370">
        <v>106043.62494300002</v>
      </c>
      <c r="J333" s="370">
        <v>0</v>
      </c>
      <c r="K333" s="370">
        <v>516076.85560834268</v>
      </c>
      <c r="L333" s="370">
        <v>-993090.19461507781</v>
      </c>
      <c r="M333" s="370">
        <v>0</v>
      </c>
      <c r="N333" s="370">
        <v>2020369.9055640949</v>
      </c>
    </row>
    <row r="334" spans="1:14" x14ac:dyDescent="0.25">
      <c r="A334" s="14">
        <v>2860</v>
      </c>
      <c r="B334" s="1">
        <f t="shared" si="4"/>
        <v>0</v>
      </c>
      <c r="C334" s="1">
        <v>2860</v>
      </c>
      <c r="D334" s="1">
        <v>1</v>
      </c>
      <c r="E334" s="1" t="s">
        <v>912</v>
      </c>
      <c r="F334" s="1">
        <v>5</v>
      </c>
      <c r="G334" s="370">
        <v>962044.08499999996</v>
      </c>
      <c r="H334" s="370">
        <v>206225.02821620379</v>
      </c>
      <c r="I334" s="370">
        <v>65058.034628999987</v>
      </c>
      <c r="J334" s="370">
        <v>0</v>
      </c>
      <c r="K334" s="370">
        <v>433607.99749865581</v>
      </c>
      <c r="L334" s="370">
        <v>-939485.11469709396</v>
      </c>
      <c r="M334" s="370">
        <v>0</v>
      </c>
      <c r="N334" s="370">
        <v>727450.03064676526</v>
      </c>
    </row>
    <row r="335" spans="1:14" x14ac:dyDescent="0.25">
      <c r="A335" s="14">
        <v>2884</v>
      </c>
      <c r="B335" s="1">
        <f t="shared" si="4"/>
        <v>0</v>
      </c>
      <c r="C335" s="1">
        <v>2884</v>
      </c>
      <c r="D335" s="1">
        <v>1</v>
      </c>
      <c r="E335" s="1" t="s">
        <v>913</v>
      </c>
      <c r="F335" s="1">
        <v>6</v>
      </c>
      <c r="G335" s="370">
        <v>239865.66500000001</v>
      </c>
      <c r="H335" s="370">
        <v>58159.768605380581</v>
      </c>
      <c r="I335" s="370">
        <v>18998.535816000003</v>
      </c>
      <c r="J335" s="370">
        <v>0</v>
      </c>
      <c r="K335" s="370">
        <v>92883.957668365183</v>
      </c>
      <c r="L335" s="370">
        <v>-346660.70910047804</v>
      </c>
      <c r="M335" s="370">
        <v>0</v>
      </c>
      <c r="N335" s="370">
        <v>63247.217989267723</v>
      </c>
    </row>
    <row r="336" spans="1:14" x14ac:dyDescent="0.25">
      <c r="A336" s="14">
        <v>2886</v>
      </c>
      <c r="B336" s="1">
        <f t="shared" si="4"/>
        <v>0</v>
      </c>
      <c r="C336" s="1">
        <v>2886</v>
      </c>
      <c r="D336" s="1">
        <v>1</v>
      </c>
      <c r="E336" s="1" t="s">
        <v>914</v>
      </c>
      <c r="F336" s="1">
        <v>6</v>
      </c>
      <c r="G336" s="370">
        <v>226097.59080000001</v>
      </c>
      <c r="H336" s="370">
        <v>40797.807471405242</v>
      </c>
      <c r="I336" s="370">
        <v>11995.193292000002</v>
      </c>
      <c r="J336" s="370">
        <v>0</v>
      </c>
      <c r="K336" s="370">
        <v>141776.98089554429</v>
      </c>
      <c r="L336" s="370">
        <v>-139567.07417091419</v>
      </c>
      <c r="M336" s="370">
        <v>0</v>
      </c>
      <c r="N336" s="370">
        <v>281100.49828803533</v>
      </c>
    </row>
    <row r="337" spans="1:14" x14ac:dyDescent="0.25">
      <c r="A337" s="14">
        <v>2888</v>
      </c>
      <c r="B337" s="1">
        <f t="shared" si="4"/>
        <v>0</v>
      </c>
      <c r="C337" s="1">
        <v>2888</v>
      </c>
      <c r="D337" s="1">
        <v>1</v>
      </c>
      <c r="E337" s="1" t="s">
        <v>13</v>
      </c>
      <c r="F337" s="1">
        <v>6</v>
      </c>
      <c r="G337" s="370">
        <v>303119.98499999999</v>
      </c>
      <c r="H337" s="370">
        <v>31323.584951574245</v>
      </c>
      <c r="I337" s="370">
        <v>8235.9658080000008</v>
      </c>
      <c r="J337" s="370">
        <v>0</v>
      </c>
      <c r="K337" s="370">
        <v>162226.73343711492</v>
      </c>
      <c r="L337" s="370">
        <v>-81185.614079463412</v>
      </c>
      <c r="M337" s="370">
        <v>0</v>
      </c>
      <c r="N337" s="370">
        <v>423720.65511722572</v>
      </c>
    </row>
    <row r="338" spans="1:14" x14ac:dyDescent="0.25">
      <c r="A338" s="14">
        <v>2889</v>
      </c>
      <c r="B338" s="1">
        <f t="shared" si="4"/>
        <v>0</v>
      </c>
      <c r="C338" s="1">
        <v>2889</v>
      </c>
      <c r="D338" s="1">
        <v>1</v>
      </c>
      <c r="E338" s="1" t="s">
        <v>915</v>
      </c>
      <c r="F338" s="1">
        <v>6</v>
      </c>
      <c r="G338" s="370">
        <v>587870.01100000006</v>
      </c>
      <c r="H338" s="370">
        <v>116095.89631063683</v>
      </c>
      <c r="I338" s="370">
        <v>41923.861701000016</v>
      </c>
      <c r="J338" s="370">
        <v>0</v>
      </c>
      <c r="K338" s="370">
        <v>154051.8059151643</v>
      </c>
      <c r="L338" s="370">
        <v>-355864.77586494834</v>
      </c>
      <c r="M338" s="370">
        <v>0</v>
      </c>
      <c r="N338" s="370">
        <v>544076.79906185297</v>
      </c>
    </row>
    <row r="339" spans="1:14" x14ac:dyDescent="0.25">
      <c r="A339" s="14">
        <v>2890</v>
      </c>
      <c r="B339" s="1">
        <f t="shared" si="4"/>
        <v>0</v>
      </c>
      <c r="C339" s="1">
        <v>2890</v>
      </c>
      <c r="D339" s="1">
        <v>1</v>
      </c>
      <c r="E339" s="1" t="s">
        <v>916</v>
      </c>
      <c r="F339" s="1">
        <v>6</v>
      </c>
      <c r="G339" s="370">
        <v>716752.09250000003</v>
      </c>
      <c r="H339" s="370">
        <v>194707.55506779588</v>
      </c>
      <c r="I339" s="370">
        <v>41676.390290999989</v>
      </c>
      <c r="J339" s="370">
        <v>0</v>
      </c>
      <c r="K339" s="370">
        <v>231694.83084067435</v>
      </c>
      <c r="L339" s="370">
        <v>-614026.2498138044</v>
      </c>
      <c r="M339" s="370">
        <v>0</v>
      </c>
      <c r="N339" s="370">
        <v>570804.6188856659</v>
      </c>
    </row>
    <row r="340" spans="1:14" x14ac:dyDescent="0.25">
      <c r="A340" s="14">
        <v>2895</v>
      </c>
      <c r="B340" s="1">
        <f t="shared" si="4"/>
        <v>0</v>
      </c>
      <c r="C340" s="1">
        <v>2895</v>
      </c>
      <c r="D340" s="1">
        <v>1</v>
      </c>
      <c r="E340" s="1" t="s">
        <v>917</v>
      </c>
      <c r="F340" s="1">
        <v>5</v>
      </c>
      <c r="G340" s="370">
        <v>1272432.2250000001</v>
      </c>
      <c r="H340" s="370">
        <v>313578.42826754402</v>
      </c>
      <c r="I340" s="370">
        <v>64253.718145999985</v>
      </c>
      <c r="J340" s="370">
        <v>0</v>
      </c>
      <c r="K340" s="370">
        <v>3476.9048486617394</v>
      </c>
      <c r="L340" s="370">
        <v>-396721.87028521922</v>
      </c>
      <c r="M340" s="370">
        <v>0</v>
      </c>
      <c r="N340" s="370">
        <v>1257019.4059769867</v>
      </c>
    </row>
    <row r="341" spans="1:14" x14ac:dyDescent="0.25">
      <c r="A341" s="14">
        <v>2897</v>
      </c>
      <c r="B341" s="1">
        <f t="shared" ref="B341:B404" si="5">+C341-A341</f>
        <v>0</v>
      </c>
      <c r="C341" s="1">
        <v>2897</v>
      </c>
      <c r="D341" s="1">
        <v>1</v>
      </c>
      <c r="E341" s="1" t="s">
        <v>918</v>
      </c>
      <c r="F341" s="1">
        <v>5</v>
      </c>
      <c r="G341" s="370">
        <v>1409537.0150000001</v>
      </c>
      <c r="H341" s="370">
        <v>329882.80684076092</v>
      </c>
      <c r="I341" s="370">
        <v>76543.269121999998</v>
      </c>
      <c r="J341" s="370">
        <v>0</v>
      </c>
      <c r="K341" s="370">
        <v>86461.894583377405</v>
      </c>
      <c r="L341" s="370">
        <v>-710413.79799874651</v>
      </c>
      <c r="M341" s="370">
        <v>0</v>
      </c>
      <c r="N341" s="370">
        <v>1192011.1875473922</v>
      </c>
    </row>
    <row r="342" spans="1:14" x14ac:dyDescent="0.25">
      <c r="A342" s="14">
        <v>2898</v>
      </c>
      <c r="B342" s="1">
        <f t="shared" si="5"/>
        <v>0</v>
      </c>
      <c r="C342" s="1">
        <v>2898</v>
      </c>
      <c r="D342" s="1">
        <v>1</v>
      </c>
      <c r="E342" s="1" t="s">
        <v>919</v>
      </c>
      <c r="F342" s="1">
        <v>6</v>
      </c>
      <c r="G342" s="370">
        <v>506895.63699999999</v>
      </c>
      <c r="H342" s="370">
        <v>116759.75254073783</v>
      </c>
      <c r="I342" s="370">
        <v>33227.109875999988</v>
      </c>
      <c r="J342" s="370">
        <v>0</v>
      </c>
      <c r="K342" s="370">
        <v>2309.7503442417947</v>
      </c>
      <c r="L342" s="370">
        <v>-257280.29778813082</v>
      </c>
      <c r="M342" s="370">
        <v>0</v>
      </c>
      <c r="N342" s="370">
        <v>401911.95197284874</v>
      </c>
    </row>
    <row r="343" spans="1:14" x14ac:dyDescent="0.25">
      <c r="A343" s="14">
        <v>2899</v>
      </c>
      <c r="B343" s="1">
        <f t="shared" si="5"/>
        <v>0</v>
      </c>
      <c r="C343" s="1">
        <v>2899</v>
      </c>
      <c r="D343" s="1">
        <v>1</v>
      </c>
      <c r="E343" s="1" t="s">
        <v>14</v>
      </c>
      <c r="F343" s="1">
        <v>5</v>
      </c>
      <c r="G343" s="370">
        <v>1331221.3306</v>
      </c>
      <c r="H343" s="370">
        <v>187990.66563029954</v>
      </c>
      <c r="I343" s="370">
        <v>70514.119822999986</v>
      </c>
      <c r="J343" s="370">
        <v>0</v>
      </c>
      <c r="K343" s="370">
        <v>0</v>
      </c>
      <c r="L343" s="370">
        <v>-109490.57778436736</v>
      </c>
      <c r="M343" s="370">
        <v>0</v>
      </c>
      <c r="N343" s="370">
        <v>1480235.5382689321</v>
      </c>
    </row>
    <row r="344" spans="1:14" x14ac:dyDescent="0.25">
      <c r="A344" s="14">
        <v>2902</v>
      </c>
      <c r="B344" s="1">
        <f t="shared" si="5"/>
        <v>0</v>
      </c>
      <c r="C344" s="1">
        <v>2902</v>
      </c>
      <c r="D344" s="1">
        <v>1</v>
      </c>
      <c r="E344" s="1" t="s">
        <v>542</v>
      </c>
      <c r="F344" s="1">
        <v>6</v>
      </c>
      <c r="G344" s="370">
        <v>512043.875</v>
      </c>
      <c r="H344" s="370">
        <v>107025.10696371543</v>
      </c>
      <c r="I344" s="370">
        <v>23115.305378999998</v>
      </c>
      <c r="J344" s="370">
        <v>0</v>
      </c>
      <c r="K344" s="370">
        <v>124312.17648994148</v>
      </c>
      <c r="L344" s="370">
        <v>-218693.10077154456</v>
      </c>
      <c r="M344" s="370">
        <v>0</v>
      </c>
      <c r="N344" s="370">
        <v>547803.36306111235</v>
      </c>
    </row>
    <row r="345" spans="1:14" x14ac:dyDescent="0.25">
      <c r="A345" s="14">
        <v>2903</v>
      </c>
      <c r="B345" s="1">
        <f t="shared" si="5"/>
        <v>0</v>
      </c>
      <c r="C345" s="1">
        <v>2903</v>
      </c>
      <c r="D345" s="1">
        <v>1</v>
      </c>
      <c r="E345" s="1" t="s">
        <v>543</v>
      </c>
      <c r="F345" s="1">
        <v>6</v>
      </c>
      <c r="G345" s="370">
        <v>589602.94000000006</v>
      </c>
      <c r="H345" s="370">
        <v>158225.75116142206</v>
      </c>
      <c r="I345" s="370">
        <v>25205.932431000012</v>
      </c>
      <c r="J345" s="370">
        <v>0</v>
      </c>
      <c r="K345" s="370">
        <v>55222.897623588797</v>
      </c>
      <c r="L345" s="370">
        <v>-95170.454403063515</v>
      </c>
      <c r="M345" s="370">
        <v>0</v>
      </c>
      <c r="N345" s="370">
        <v>733087.06681294739</v>
      </c>
    </row>
    <row r="346" spans="1:14" x14ac:dyDescent="0.25">
      <c r="A346" s="14">
        <v>2904</v>
      </c>
      <c r="B346" s="1">
        <f t="shared" si="5"/>
        <v>0</v>
      </c>
      <c r="C346" s="1">
        <v>2904</v>
      </c>
      <c r="D346" s="1">
        <v>1</v>
      </c>
      <c r="E346" s="1" t="s">
        <v>920</v>
      </c>
      <c r="F346" s="1">
        <v>6</v>
      </c>
      <c r="G346" s="370">
        <v>785935.07500000007</v>
      </c>
      <c r="H346" s="370">
        <v>205986.38743792873</v>
      </c>
      <c r="I346" s="370">
        <v>52486.529439000005</v>
      </c>
      <c r="J346" s="370">
        <v>0</v>
      </c>
      <c r="K346" s="370">
        <v>0</v>
      </c>
      <c r="L346" s="370">
        <v>-376210.67737922282</v>
      </c>
      <c r="M346" s="370">
        <v>0</v>
      </c>
      <c r="N346" s="370">
        <v>668197.31449770601</v>
      </c>
    </row>
    <row r="347" spans="1:14" x14ac:dyDescent="0.25">
      <c r="A347" s="14">
        <v>2905</v>
      </c>
      <c r="B347" s="1">
        <f t="shared" si="5"/>
        <v>0</v>
      </c>
      <c r="C347" s="1">
        <v>2905</v>
      </c>
      <c r="D347" s="1">
        <v>1</v>
      </c>
      <c r="E347" s="1" t="s">
        <v>1035</v>
      </c>
      <c r="F347" s="1">
        <v>5</v>
      </c>
      <c r="G347" s="370">
        <v>2624375.4240000001</v>
      </c>
      <c r="H347" s="370">
        <v>235565.98292490371</v>
      </c>
      <c r="I347" s="370">
        <v>131834.02186900002</v>
      </c>
      <c r="J347" s="370">
        <v>0</v>
      </c>
      <c r="K347" s="370">
        <v>95961.179732454708</v>
      </c>
      <c r="L347" s="370">
        <v>-1196865.526143986</v>
      </c>
      <c r="M347" s="370">
        <v>0</v>
      </c>
      <c r="N347" s="370">
        <v>1890871.0823823723</v>
      </c>
    </row>
    <row r="348" spans="1:14" x14ac:dyDescent="0.25">
      <c r="A348" s="14">
        <v>2906</v>
      </c>
      <c r="B348" s="1">
        <f t="shared" si="5"/>
        <v>0</v>
      </c>
      <c r="C348" s="1">
        <v>2906</v>
      </c>
      <c r="D348" s="1">
        <v>1</v>
      </c>
      <c r="E348" s="1" t="s">
        <v>544</v>
      </c>
      <c r="F348" s="1">
        <v>6</v>
      </c>
      <c r="G348" s="370">
        <v>424173.98793093581</v>
      </c>
      <c r="H348" s="370">
        <v>150285.11330654449</v>
      </c>
      <c r="I348" s="370">
        <v>19293.866358999996</v>
      </c>
      <c r="J348" s="370">
        <v>0</v>
      </c>
      <c r="K348" s="370">
        <v>50953.888919817517</v>
      </c>
      <c r="L348" s="370">
        <v>-20419.573238461911</v>
      </c>
      <c r="M348" s="370">
        <v>0</v>
      </c>
      <c r="N348" s="370">
        <v>624287.28327783593</v>
      </c>
    </row>
    <row r="349" spans="1:14" x14ac:dyDescent="0.25">
      <c r="A349" s="14">
        <v>2907</v>
      </c>
      <c r="B349" s="1">
        <f t="shared" si="5"/>
        <v>0</v>
      </c>
      <c r="C349" s="1">
        <v>2907</v>
      </c>
      <c r="D349" s="1">
        <v>1</v>
      </c>
      <c r="E349" s="1" t="s">
        <v>15</v>
      </c>
      <c r="F349" s="1">
        <v>6</v>
      </c>
      <c r="G349" s="370">
        <v>113103.17199999999</v>
      </c>
      <c r="H349" s="370">
        <v>0</v>
      </c>
      <c r="I349" s="370">
        <v>27159.163885999998</v>
      </c>
      <c r="J349" s="370">
        <v>0</v>
      </c>
      <c r="K349" s="370">
        <v>0</v>
      </c>
      <c r="L349" s="370">
        <v>-410403.8966073168</v>
      </c>
      <c r="M349" s="370">
        <v>0</v>
      </c>
      <c r="N349" s="370">
        <v>-270141.56072131684</v>
      </c>
    </row>
    <row r="350" spans="1:14" x14ac:dyDescent="0.25">
      <c r="A350" s="14">
        <v>2908</v>
      </c>
      <c r="B350" s="1">
        <f t="shared" si="5"/>
        <v>0</v>
      </c>
      <c r="C350" s="1">
        <v>2908</v>
      </c>
      <c r="D350" s="1">
        <v>1</v>
      </c>
      <c r="E350" s="1" t="s">
        <v>16</v>
      </c>
      <c r="F350" s="1">
        <v>6</v>
      </c>
      <c r="G350" s="370">
        <v>313579.14020000002</v>
      </c>
      <c r="H350" s="370">
        <v>49803.252195756912</v>
      </c>
      <c r="I350" s="370">
        <v>24987.904634000002</v>
      </c>
      <c r="J350" s="370">
        <v>0</v>
      </c>
      <c r="K350" s="370">
        <v>0</v>
      </c>
      <c r="L350" s="370">
        <v>-135472.27344083271</v>
      </c>
      <c r="M350" s="370">
        <v>0</v>
      </c>
      <c r="N350" s="370">
        <v>252898.02358892417</v>
      </c>
    </row>
    <row r="351" spans="1:14" x14ac:dyDescent="0.25">
      <c r="A351" s="14">
        <v>2909</v>
      </c>
      <c r="B351" s="1">
        <f t="shared" si="5"/>
        <v>0</v>
      </c>
      <c r="C351" s="1">
        <v>2909</v>
      </c>
      <c r="D351" s="1">
        <v>1</v>
      </c>
      <c r="E351" s="1" t="s">
        <v>2861</v>
      </c>
      <c r="F351" s="1">
        <v>4</v>
      </c>
      <c r="G351" s="370">
        <v>3188247.5350000001</v>
      </c>
      <c r="H351" s="370">
        <v>736069.23640409939</v>
      </c>
      <c r="I351" s="370">
        <v>134327.282018</v>
      </c>
      <c r="J351" s="370">
        <v>0</v>
      </c>
      <c r="K351" s="370">
        <v>0</v>
      </c>
      <c r="L351" s="370">
        <v>-660837.55062618735</v>
      </c>
      <c r="M351" s="370">
        <v>0</v>
      </c>
      <c r="N351" s="370">
        <v>3397806.5027959123</v>
      </c>
    </row>
    <row r="352" spans="1:14" x14ac:dyDescent="0.25">
      <c r="A352" s="14">
        <v>3000</v>
      </c>
      <c r="B352" s="1">
        <f t="shared" si="5"/>
        <v>0</v>
      </c>
      <c r="C352" s="1">
        <v>3000</v>
      </c>
      <c r="D352" s="25"/>
      <c r="E352" s="25"/>
      <c r="F352" s="25"/>
      <c r="G352" s="370">
        <v>0</v>
      </c>
      <c r="H352" s="370">
        <v>0</v>
      </c>
      <c r="I352" s="370">
        <v>0</v>
      </c>
      <c r="J352" s="370">
        <v>0</v>
      </c>
      <c r="K352" s="370">
        <v>0</v>
      </c>
      <c r="L352" s="370">
        <v>0</v>
      </c>
      <c r="M352" s="370">
        <v>0</v>
      </c>
      <c r="N352" s="370">
        <v>0</v>
      </c>
    </row>
    <row r="353" spans="1:14" x14ac:dyDescent="0.25">
      <c r="A353" s="14">
        <v>3999</v>
      </c>
      <c r="B353" s="1">
        <f t="shared" si="5"/>
        <v>0</v>
      </c>
      <c r="C353" s="1">
        <v>3999</v>
      </c>
      <c r="D353" s="25"/>
      <c r="E353" s="25"/>
      <c r="F353" s="25"/>
      <c r="G353" s="370">
        <v>0</v>
      </c>
      <c r="H353" s="370">
        <v>0</v>
      </c>
      <c r="I353" s="370">
        <v>0</v>
      </c>
      <c r="J353" s="370">
        <v>0</v>
      </c>
      <c r="K353" s="370">
        <v>0</v>
      </c>
      <c r="L353" s="370">
        <v>0</v>
      </c>
      <c r="M353" s="370">
        <v>0</v>
      </c>
      <c r="N353" s="370">
        <v>0</v>
      </c>
    </row>
    <row r="354" spans="1:14" x14ac:dyDescent="0.25">
      <c r="A354" s="14">
        <v>4000</v>
      </c>
      <c r="B354" s="1">
        <f t="shared" si="5"/>
        <v>0</v>
      </c>
      <c r="C354" s="1">
        <v>4000</v>
      </c>
      <c r="D354" s="1">
        <v>7</v>
      </c>
      <c r="E354" s="1" t="s">
        <v>19</v>
      </c>
      <c r="F354" s="1">
        <v>7</v>
      </c>
      <c r="G354" s="370">
        <v>0</v>
      </c>
      <c r="H354" s="370">
        <v>0</v>
      </c>
      <c r="I354" s="370">
        <v>0</v>
      </c>
      <c r="J354" s="370">
        <v>0</v>
      </c>
      <c r="K354" s="370">
        <v>0</v>
      </c>
      <c r="L354" s="370">
        <v>0</v>
      </c>
      <c r="M354" s="370">
        <v>0</v>
      </c>
      <c r="N354" s="370">
        <v>0</v>
      </c>
    </row>
    <row r="355" spans="1:14" x14ac:dyDescent="0.25">
      <c r="A355" s="14">
        <v>4001</v>
      </c>
      <c r="B355" s="1">
        <f t="shared" si="5"/>
        <v>0</v>
      </c>
      <c r="C355" s="1">
        <v>4001</v>
      </c>
      <c r="D355" s="1">
        <v>7</v>
      </c>
      <c r="E355" s="1" t="s">
        <v>20</v>
      </c>
      <c r="F355" s="1">
        <v>7</v>
      </c>
      <c r="G355" s="370">
        <v>207252.60800000001</v>
      </c>
      <c r="H355" s="370">
        <v>67956.597304733164</v>
      </c>
      <c r="I355" s="370">
        <v>0</v>
      </c>
      <c r="J355" s="370">
        <v>0</v>
      </c>
      <c r="K355" s="370">
        <v>0</v>
      </c>
      <c r="L355" s="370">
        <v>146853.48036374134</v>
      </c>
      <c r="M355" s="370">
        <v>18356.685045467653</v>
      </c>
      <c r="N355" s="370">
        <v>440419.37071394216</v>
      </c>
    </row>
    <row r="356" spans="1:14" x14ac:dyDescent="0.25">
      <c r="A356" s="14">
        <v>4003</v>
      </c>
      <c r="B356" s="1">
        <f t="shared" si="5"/>
        <v>0</v>
      </c>
      <c r="C356" s="1">
        <v>4003</v>
      </c>
      <c r="D356" s="1">
        <v>7</v>
      </c>
      <c r="E356" s="1" t="s">
        <v>21</v>
      </c>
      <c r="F356" s="1">
        <v>7</v>
      </c>
      <c r="G356" s="370">
        <v>160285.05499999999</v>
      </c>
      <c r="H356" s="370">
        <v>66823.781989549549</v>
      </c>
      <c r="I356" s="370">
        <v>0</v>
      </c>
      <c r="J356" s="370">
        <v>0</v>
      </c>
      <c r="K356" s="370">
        <v>0</v>
      </c>
      <c r="L356" s="370">
        <v>131867.38439846147</v>
      </c>
      <c r="M356" s="370">
        <v>16483.423049807665</v>
      </c>
      <c r="N356" s="370">
        <v>375459.64443781867</v>
      </c>
    </row>
    <row r="357" spans="1:14" x14ac:dyDescent="0.25">
      <c r="A357" s="14">
        <v>4004</v>
      </c>
      <c r="B357" s="1">
        <f t="shared" si="5"/>
        <v>0</v>
      </c>
      <c r="C357" s="1">
        <v>4004</v>
      </c>
      <c r="D357" s="1">
        <v>7</v>
      </c>
      <c r="E357" s="1" t="s">
        <v>921</v>
      </c>
      <c r="F357" s="1">
        <v>7</v>
      </c>
      <c r="G357" s="370">
        <v>160176.83603573358</v>
      </c>
      <c r="H357" s="370">
        <v>124754.10504459495</v>
      </c>
      <c r="I357" s="370">
        <v>0</v>
      </c>
      <c r="J357" s="370">
        <v>0</v>
      </c>
      <c r="K357" s="370">
        <v>0</v>
      </c>
      <c r="L357" s="370">
        <v>87372.776421932853</v>
      </c>
      <c r="M357" s="370">
        <v>10921.597052741596</v>
      </c>
      <c r="N357" s="370">
        <v>383225.31455500302</v>
      </c>
    </row>
    <row r="358" spans="1:14" x14ac:dyDescent="0.25">
      <c r="A358" s="14">
        <v>4005</v>
      </c>
      <c r="B358" s="1">
        <f t="shared" si="5"/>
        <v>0</v>
      </c>
      <c r="C358" s="1">
        <v>4005</v>
      </c>
      <c r="D358" s="1">
        <v>7</v>
      </c>
      <c r="E358" s="1" t="s">
        <v>922</v>
      </c>
      <c r="F358" s="1">
        <v>7</v>
      </c>
      <c r="G358" s="370">
        <v>2114135.1183794425</v>
      </c>
      <c r="H358" s="370">
        <v>1778082.1428930631</v>
      </c>
      <c r="I358" s="370">
        <v>0</v>
      </c>
      <c r="J358" s="370">
        <v>0</v>
      </c>
      <c r="K358" s="370">
        <v>0</v>
      </c>
      <c r="L358" s="370">
        <v>5374416.7902517049</v>
      </c>
      <c r="M358" s="370">
        <v>0</v>
      </c>
      <c r="N358" s="370">
        <v>9266634.0515242107</v>
      </c>
    </row>
    <row r="359" spans="1:14" x14ac:dyDescent="0.25">
      <c r="A359" s="14">
        <v>4007</v>
      </c>
      <c r="B359" s="1">
        <f t="shared" si="5"/>
        <v>0</v>
      </c>
      <c r="C359" s="1">
        <v>4007</v>
      </c>
      <c r="D359" s="1">
        <v>7</v>
      </c>
      <c r="E359" s="1" t="s">
        <v>22</v>
      </c>
      <c r="F359" s="1">
        <v>7</v>
      </c>
      <c r="G359" s="370">
        <v>485323.72360575525</v>
      </c>
      <c r="H359" s="370">
        <v>236440.78338329343</v>
      </c>
      <c r="I359" s="370">
        <v>0</v>
      </c>
      <c r="J359" s="370">
        <v>0</v>
      </c>
      <c r="K359" s="370">
        <v>0</v>
      </c>
      <c r="L359" s="370">
        <v>322310.63788616972</v>
      </c>
      <c r="M359" s="370">
        <v>40288.829735771185</v>
      </c>
      <c r="N359" s="370">
        <v>1084363.9746109897</v>
      </c>
    </row>
    <row r="360" spans="1:14" x14ac:dyDescent="0.25">
      <c r="A360" s="14">
        <v>4008</v>
      </c>
      <c r="B360" s="1">
        <f t="shared" si="5"/>
        <v>0</v>
      </c>
      <c r="C360" s="1">
        <v>4008</v>
      </c>
      <c r="D360" s="1">
        <v>7</v>
      </c>
      <c r="E360" s="1" t="s">
        <v>23</v>
      </c>
      <c r="F360" s="1">
        <v>7</v>
      </c>
      <c r="G360" s="370">
        <v>594748.04248350044</v>
      </c>
      <c r="H360" s="370">
        <v>182395.11448428547</v>
      </c>
      <c r="I360" s="370">
        <v>0</v>
      </c>
      <c r="J360" s="370">
        <v>0</v>
      </c>
      <c r="K360" s="370">
        <v>0</v>
      </c>
      <c r="L360" s="370">
        <v>406934.32864612364</v>
      </c>
      <c r="M360" s="370">
        <v>50866.791080765426</v>
      </c>
      <c r="N360" s="370">
        <v>1234944.276694675</v>
      </c>
    </row>
    <row r="361" spans="1:14" x14ac:dyDescent="0.25">
      <c r="A361" s="14">
        <v>4011</v>
      </c>
      <c r="B361" s="1">
        <f t="shared" si="5"/>
        <v>0</v>
      </c>
      <c r="C361" s="1">
        <v>4011</v>
      </c>
      <c r="D361" s="1">
        <v>7</v>
      </c>
      <c r="E361" s="1" t="s">
        <v>1036</v>
      </c>
      <c r="F361" s="1">
        <v>7</v>
      </c>
      <c r="G361" s="370">
        <v>1466176.03</v>
      </c>
      <c r="H361" s="370">
        <v>165428.4751883861</v>
      </c>
      <c r="I361" s="370">
        <v>0</v>
      </c>
      <c r="J361" s="370">
        <v>0</v>
      </c>
      <c r="K361" s="370">
        <v>0</v>
      </c>
      <c r="L361" s="370">
        <v>580630.50513022603</v>
      </c>
      <c r="M361" s="370">
        <v>72578.81314127821</v>
      </c>
      <c r="N361" s="370">
        <v>2284813.8234598902</v>
      </c>
    </row>
    <row r="362" spans="1:14" x14ac:dyDescent="0.25">
      <c r="A362" s="14">
        <v>4015</v>
      </c>
      <c r="B362" s="1">
        <f t="shared" si="5"/>
        <v>0</v>
      </c>
      <c r="C362" s="1">
        <v>4015</v>
      </c>
      <c r="D362" s="1">
        <v>7</v>
      </c>
      <c r="E362" s="1" t="s">
        <v>24</v>
      </c>
      <c r="F362" s="1">
        <v>7</v>
      </c>
      <c r="G362" s="370">
        <v>978786.45</v>
      </c>
      <c r="H362" s="370">
        <v>250789.79589954892</v>
      </c>
      <c r="I362" s="370">
        <v>0</v>
      </c>
      <c r="J362" s="370">
        <v>0</v>
      </c>
      <c r="K362" s="370">
        <v>0</v>
      </c>
      <c r="L362" s="370">
        <v>636664.86145877396</v>
      </c>
      <c r="M362" s="370">
        <v>79583.107682346701</v>
      </c>
      <c r="N362" s="370">
        <v>1945824.2150406693</v>
      </c>
    </row>
    <row r="363" spans="1:14" x14ac:dyDescent="0.25">
      <c r="A363" s="14">
        <v>4016</v>
      </c>
      <c r="B363" s="1">
        <f t="shared" si="5"/>
        <v>0</v>
      </c>
      <c r="C363" s="1">
        <v>4016</v>
      </c>
      <c r="D363" s="1">
        <v>7</v>
      </c>
      <c r="E363" s="1" t="s">
        <v>25</v>
      </c>
      <c r="F363" s="1">
        <v>7</v>
      </c>
      <c r="G363" s="370">
        <v>223066.33631147395</v>
      </c>
      <c r="H363" s="370">
        <v>76433.413034291589</v>
      </c>
      <c r="I363" s="370">
        <v>0</v>
      </c>
      <c r="J363" s="370">
        <v>0</v>
      </c>
      <c r="K363" s="370">
        <v>0</v>
      </c>
      <c r="L363" s="370">
        <v>118278.22989121384</v>
      </c>
      <c r="M363" s="370">
        <v>14784.778736401719</v>
      </c>
      <c r="N363" s="370">
        <v>432562.75797338109</v>
      </c>
    </row>
    <row r="364" spans="1:14" x14ac:dyDescent="0.25">
      <c r="A364" s="14">
        <v>4017</v>
      </c>
      <c r="B364" s="1">
        <f t="shared" si="5"/>
        <v>0</v>
      </c>
      <c r="C364" s="1">
        <v>4017</v>
      </c>
      <c r="D364" s="1">
        <v>7</v>
      </c>
      <c r="E364" s="1" t="s">
        <v>923</v>
      </c>
      <c r="F364" s="1">
        <v>7</v>
      </c>
      <c r="G364" s="370">
        <v>2793987.65</v>
      </c>
      <c r="H364" s="370">
        <v>677456.77216046827</v>
      </c>
      <c r="I364" s="370">
        <v>0</v>
      </c>
      <c r="J364" s="370">
        <v>0</v>
      </c>
      <c r="K364" s="370">
        <v>0</v>
      </c>
      <c r="L364" s="370">
        <v>3474310.8569863923</v>
      </c>
      <c r="M364" s="370">
        <v>434288.8571232988</v>
      </c>
      <c r="N364" s="370">
        <v>7380044.1362701589</v>
      </c>
    </row>
    <row r="365" spans="1:14" x14ac:dyDescent="0.25">
      <c r="A365" s="14">
        <v>4018</v>
      </c>
      <c r="B365" s="1">
        <f t="shared" si="5"/>
        <v>0</v>
      </c>
      <c r="C365" s="1">
        <v>4018</v>
      </c>
      <c r="D365" s="1">
        <v>7</v>
      </c>
      <c r="E365" s="1" t="s">
        <v>26</v>
      </c>
      <c r="F365" s="1">
        <v>7</v>
      </c>
      <c r="G365" s="370">
        <v>297798.44281624095</v>
      </c>
      <c r="H365" s="370">
        <v>84324.893044024633</v>
      </c>
      <c r="I365" s="370">
        <v>0</v>
      </c>
      <c r="J365" s="370">
        <v>0</v>
      </c>
      <c r="K365" s="370">
        <v>0</v>
      </c>
      <c r="L365" s="370">
        <v>221374.91478519194</v>
      </c>
      <c r="M365" s="370">
        <v>27671.864348148978</v>
      </c>
      <c r="N365" s="370">
        <v>631170.11499360646</v>
      </c>
    </row>
    <row r="366" spans="1:14" x14ac:dyDescent="0.25">
      <c r="A366" s="14">
        <v>4020</v>
      </c>
      <c r="B366" s="1">
        <f t="shared" si="5"/>
        <v>0</v>
      </c>
      <c r="C366" s="1">
        <v>4020</v>
      </c>
      <c r="D366" s="1">
        <v>7</v>
      </c>
      <c r="E366" s="1" t="s">
        <v>27</v>
      </c>
      <c r="F366" s="1">
        <v>7</v>
      </c>
      <c r="G366" s="370">
        <v>2784578.7450387692</v>
      </c>
      <c r="H366" s="370">
        <v>2194485.4169931505</v>
      </c>
      <c r="I366" s="370">
        <v>0</v>
      </c>
      <c r="J366" s="370">
        <v>0</v>
      </c>
      <c r="K366" s="370">
        <v>0</v>
      </c>
      <c r="L366" s="370">
        <v>1601305.6344305943</v>
      </c>
      <c r="M366" s="370">
        <v>200163.20430382417</v>
      </c>
      <c r="N366" s="370">
        <v>6780533.0007663378</v>
      </c>
    </row>
    <row r="367" spans="1:14" x14ac:dyDescent="0.25">
      <c r="A367" s="14">
        <v>4025</v>
      </c>
      <c r="B367" s="1">
        <f t="shared" si="5"/>
        <v>0</v>
      </c>
      <c r="C367" s="1">
        <v>4025</v>
      </c>
      <c r="D367" s="1">
        <v>7</v>
      </c>
      <c r="E367" s="1" t="s">
        <v>28</v>
      </c>
      <c r="F367" s="1">
        <v>7</v>
      </c>
      <c r="G367" s="370">
        <v>665142.89638535026</v>
      </c>
      <c r="H367" s="370">
        <v>363174.57494846988</v>
      </c>
      <c r="I367" s="370">
        <v>0</v>
      </c>
      <c r="J367" s="370">
        <v>0</v>
      </c>
      <c r="K367" s="370">
        <v>0</v>
      </c>
      <c r="L367" s="370">
        <v>404818.12474916282</v>
      </c>
      <c r="M367" s="370">
        <v>50602.265593645323</v>
      </c>
      <c r="N367" s="370">
        <v>1483737.8616766285</v>
      </c>
    </row>
    <row r="368" spans="1:14" x14ac:dyDescent="0.25">
      <c r="A368" s="14">
        <v>4026</v>
      </c>
      <c r="B368" s="1">
        <f t="shared" si="5"/>
        <v>0</v>
      </c>
      <c r="C368" s="1">
        <v>4026</v>
      </c>
      <c r="D368" s="1">
        <v>7</v>
      </c>
      <c r="E368" s="1" t="s">
        <v>29</v>
      </c>
      <c r="F368" s="1">
        <v>7</v>
      </c>
      <c r="G368" s="370">
        <v>130128.395</v>
      </c>
      <c r="H368" s="370">
        <v>48911.866973819517</v>
      </c>
      <c r="I368" s="370">
        <v>0</v>
      </c>
      <c r="J368" s="370">
        <v>0</v>
      </c>
      <c r="K368" s="370">
        <v>0</v>
      </c>
      <c r="L368" s="370">
        <v>72349.425440340638</v>
      </c>
      <c r="M368" s="370">
        <v>9043.6781800425724</v>
      </c>
      <c r="N368" s="370">
        <v>260433.36559420274</v>
      </c>
    </row>
    <row r="369" spans="1:14" x14ac:dyDescent="0.25">
      <c r="A369" s="14">
        <v>4027</v>
      </c>
      <c r="B369" s="1">
        <f t="shared" si="5"/>
        <v>0</v>
      </c>
      <c r="C369" s="1">
        <v>4027</v>
      </c>
      <c r="D369" s="1">
        <v>7</v>
      </c>
      <c r="E369" s="1" t="s">
        <v>30</v>
      </c>
      <c r="F369" s="1">
        <v>7</v>
      </c>
      <c r="G369" s="370">
        <v>349636.80000000005</v>
      </c>
      <c r="H369" s="370">
        <v>0</v>
      </c>
      <c r="I369" s="370">
        <v>0</v>
      </c>
      <c r="J369" s="370">
        <v>0</v>
      </c>
      <c r="K369" s="370">
        <v>0</v>
      </c>
      <c r="L369" s="370">
        <v>257527.59091154565</v>
      </c>
      <c r="M369" s="370">
        <v>32190.948863943187</v>
      </c>
      <c r="N369" s="370">
        <v>639355.33977548894</v>
      </c>
    </row>
    <row r="370" spans="1:14" x14ac:dyDescent="0.25">
      <c r="A370" s="14">
        <v>4029</v>
      </c>
      <c r="B370" s="1">
        <f t="shared" si="5"/>
        <v>0</v>
      </c>
      <c r="C370" s="1">
        <v>4029</v>
      </c>
      <c r="D370" s="1">
        <v>7</v>
      </c>
      <c r="E370" s="1" t="s">
        <v>545</v>
      </c>
      <c r="F370" s="1">
        <v>7</v>
      </c>
      <c r="G370" s="370">
        <v>1480384.1773892769</v>
      </c>
      <c r="H370" s="370">
        <v>559076.31230183493</v>
      </c>
      <c r="I370" s="370">
        <v>0</v>
      </c>
      <c r="J370" s="370">
        <v>0</v>
      </c>
      <c r="K370" s="370">
        <v>0</v>
      </c>
      <c r="L370" s="370">
        <v>779392.42047831311</v>
      </c>
      <c r="M370" s="370">
        <v>97424.052559789081</v>
      </c>
      <c r="N370" s="370">
        <v>2916276.9627292142</v>
      </c>
    </row>
    <row r="371" spans="1:14" x14ac:dyDescent="0.25">
      <c r="A371" s="14">
        <v>4031</v>
      </c>
      <c r="B371" s="1">
        <f t="shared" si="5"/>
        <v>0</v>
      </c>
      <c r="C371" s="1">
        <v>4031</v>
      </c>
      <c r="D371" s="1">
        <v>7</v>
      </c>
      <c r="E371" s="1" t="s">
        <v>546</v>
      </c>
      <c r="F371" s="1">
        <v>7</v>
      </c>
      <c r="G371" s="370">
        <v>88908.505360547628</v>
      </c>
      <c r="H371" s="370">
        <v>28197.706861910912</v>
      </c>
      <c r="I371" s="370">
        <v>0</v>
      </c>
      <c r="J371" s="370">
        <v>0</v>
      </c>
      <c r="K371" s="370">
        <v>0</v>
      </c>
      <c r="L371" s="370">
        <v>62322.716809195779</v>
      </c>
      <c r="M371" s="370">
        <v>7790.3396011494679</v>
      </c>
      <c r="N371" s="370">
        <v>187219.26863280378</v>
      </c>
    </row>
    <row r="372" spans="1:14" x14ac:dyDescent="0.25">
      <c r="A372" s="14">
        <v>4032</v>
      </c>
      <c r="B372" s="1">
        <f t="shared" si="5"/>
        <v>0</v>
      </c>
      <c r="C372" s="1">
        <v>4032</v>
      </c>
      <c r="D372" s="1">
        <v>7</v>
      </c>
      <c r="E372" s="1" t="s">
        <v>1037</v>
      </c>
      <c r="F372" s="1">
        <v>7</v>
      </c>
      <c r="G372" s="370">
        <v>0</v>
      </c>
      <c r="H372" s="370">
        <v>0</v>
      </c>
      <c r="I372" s="370">
        <v>0</v>
      </c>
      <c r="J372" s="370">
        <v>0</v>
      </c>
      <c r="K372" s="370">
        <v>0</v>
      </c>
      <c r="L372" s="370">
        <v>0</v>
      </c>
      <c r="M372" s="370">
        <v>0</v>
      </c>
      <c r="N372" s="370">
        <v>0</v>
      </c>
    </row>
    <row r="373" spans="1:14" x14ac:dyDescent="0.25">
      <c r="A373" s="14">
        <v>4035</v>
      </c>
      <c r="B373" s="1">
        <f t="shared" si="5"/>
        <v>0</v>
      </c>
      <c r="C373" s="1">
        <v>4035</v>
      </c>
      <c r="D373" s="1">
        <v>7</v>
      </c>
      <c r="E373" s="1" t="s">
        <v>1038</v>
      </c>
      <c r="F373" s="1">
        <v>7</v>
      </c>
      <c r="G373" s="370">
        <v>434363.71972973587</v>
      </c>
      <c r="H373" s="370">
        <v>480555.4025635678</v>
      </c>
      <c r="I373" s="370">
        <v>0</v>
      </c>
      <c r="J373" s="370">
        <v>0</v>
      </c>
      <c r="K373" s="370">
        <v>0</v>
      </c>
      <c r="L373" s="370">
        <v>386318.77375006699</v>
      </c>
      <c r="M373" s="370">
        <v>48289.846718758345</v>
      </c>
      <c r="N373" s="370">
        <v>1349527.7427621291</v>
      </c>
    </row>
    <row r="374" spans="1:14" x14ac:dyDescent="0.25">
      <c r="A374" s="14">
        <v>4036</v>
      </c>
      <c r="B374" s="1">
        <f t="shared" si="5"/>
        <v>0</v>
      </c>
      <c r="C374" s="1">
        <v>4036</v>
      </c>
      <c r="D374" s="1">
        <v>7</v>
      </c>
      <c r="E374" s="1" t="s">
        <v>31</v>
      </c>
      <c r="F374" s="1">
        <v>7</v>
      </c>
      <c r="G374" s="370">
        <v>176887.17180000001</v>
      </c>
      <c r="H374" s="370">
        <v>63978.347417297315</v>
      </c>
      <c r="I374" s="370">
        <v>0</v>
      </c>
      <c r="J374" s="370">
        <v>0</v>
      </c>
      <c r="K374" s="370">
        <v>0</v>
      </c>
      <c r="L374" s="370">
        <v>123733.19605744183</v>
      </c>
      <c r="M374" s="370">
        <v>15466.64950718022</v>
      </c>
      <c r="N374" s="370">
        <v>380065.36478191934</v>
      </c>
    </row>
    <row r="375" spans="1:14" x14ac:dyDescent="0.25">
      <c r="A375" s="14">
        <v>4038</v>
      </c>
      <c r="B375" s="1">
        <f t="shared" si="5"/>
        <v>0</v>
      </c>
      <c r="C375" s="1">
        <v>4038</v>
      </c>
      <c r="D375" s="1">
        <v>7</v>
      </c>
      <c r="E375" s="1" t="s">
        <v>32</v>
      </c>
      <c r="F375" s="1">
        <v>7</v>
      </c>
      <c r="G375" s="370">
        <v>747228.35272492969</v>
      </c>
      <c r="H375" s="370">
        <v>529763.68685706507</v>
      </c>
      <c r="I375" s="370">
        <v>0</v>
      </c>
      <c r="J375" s="370">
        <v>0</v>
      </c>
      <c r="K375" s="370">
        <v>0</v>
      </c>
      <c r="L375" s="370">
        <v>564514.22964521404</v>
      </c>
      <c r="M375" s="370">
        <v>70564.278705651712</v>
      </c>
      <c r="N375" s="370">
        <v>1912070.5479328604</v>
      </c>
    </row>
    <row r="376" spans="1:14" x14ac:dyDescent="0.25">
      <c r="A376" s="14">
        <v>4039</v>
      </c>
      <c r="B376" s="1">
        <f t="shared" si="5"/>
        <v>0</v>
      </c>
      <c r="C376" s="1">
        <v>4039</v>
      </c>
      <c r="D376" s="1">
        <v>7</v>
      </c>
      <c r="E376" s="1" t="s">
        <v>33</v>
      </c>
      <c r="F376" s="1">
        <v>7</v>
      </c>
      <c r="G376" s="370">
        <v>638443.87040000001</v>
      </c>
      <c r="H376" s="370">
        <v>243370.87829988831</v>
      </c>
      <c r="I376" s="370">
        <v>0</v>
      </c>
      <c r="J376" s="370">
        <v>0</v>
      </c>
      <c r="K376" s="370">
        <v>0</v>
      </c>
      <c r="L376" s="370">
        <v>373281.5466637573</v>
      </c>
      <c r="M376" s="370">
        <v>46660.193332969633</v>
      </c>
      <c r="N376" s="370">
        <v>1301756.4886966152</v>
      </c>
    </row>
    <row r="377" spans="1:14" x14ac:dyDescent="0.25">
      <c r="A377" s="14">
        <v>4043</v>
      </c>
      <c r="B377" s="1">
        <f t="shared" si="5"/>
        <v>0</v>
      </c>
      <c r="C377" s="1">
        <v>4043</v>
      </c>
      <c r="D377" s="1">
        <v>7</v>
      </c>
      <c r="E377" s="1" t="s">
        <v>1039</v>
      </c>
      <c r="F377" s="1">
        <v>7</v>
      </c>
      <c r="G377" s="370">
        <v>342259.92680000002</v>
      </c>
      <c r="H377" s="370">
        <v>99488.030765955904</v>
      </c>
      <c r="I377" s="370">
        <v>0</v>
      </c>
      <c r="J377" s="370">
        <v>0</v>
      </c>
      <c r="K377" s="370">
        <v>0</v>
      </c>
      <c r="L377" s="370">
        <v>310927.24388017762</v>
      </c>
      <c r="M377" s="370">
        <v>38865.90548502218</v>
      </c>
      <c r="N377" s="370">
        <v>791541.10693115578</v>
      </c>
    </row>
    <row r="378" spans="1:14" x14ac:dyDescent="0.25">
      <c r="A378" s="14">
        <v>4049</v>
      </c>
      <c r="B378" s="1">
        <f t="shared" si="5"/>
        <v>0</v>
      </c>
      <c r="C378" s="1">
        <v>4049</v>
      </c>
      <c r="D378" s="1">
        <v>7</v>
      </c>
      <c r="E378" s="1" t="s">
        <v>547</v>
      </c>
      <c r="F378" s="1">
        <v>7</v>
      </c>
      <c r="G378" s="370">
        <v>342670.84940000001</v>
      </c>
      <c r="H378" s="370">
        <v>162539.06807693074</v>
      </c>
      <c r="I378" s="370">
        <v>0</v>
      </c>
      <c r="J378" s="370">
        <v>0</v>
      </c>
      <c r="K378" s="370">
        <v>0</v>
      </c>
      <c r="L378" s="370">
        <v>214668.66449040195</v>
      </c>
      <c r="M378" s="370">
        <v>26833.583061300225</v>
      </c>
      <c r="N378" s="370">
        <v>746712.16502863297</v>
      </c>
    </row>
    <row r="379" spans="1:14" x14ac:dyDescent="0.25">
      <c r="A379" s="14">
        <v>4050</v>
      </c>
      <c r="B379" s="1">
        <f t="shared" si="5"/>
        <v>0</v>
      </c>
      <c r="C379" s="1">
        <v>4050</v>
      </c>
      <c r="D379" s="1">
        <v>7</v>
      </c>
      <c r="E379" s="1" t="s">
        <v>548</v>
      </c>
      <c r="F379" s="1">
        <v>7</v>
      </c>
      <c r="G379" s="370">
        <v>28977.395</v>
      </c>
      <c r="H379" s="370">
        <v>5747.2892734700226</v>
      </c>
      <c r="I379" s="370">
        <v>0</v>
      </c>
      <c r="J379" s="370">
        <v>0</v>
      </c>
      <c r="K379" s="370">
        <v>0</v>
      </c>
      <c r="L379" s="370">
        <v>16764.097953717632</v>
      </c>
      <c r="M379" s="370">
        <v>2095.5122442147026</v>
      </c>
      <c r="N379" s="370">
        <v>53584.294471402362</v>
      </c>
    </row>
    <row r="380" spans="1:14" x14ac:dyDescent="0.25">
      <c r="A380" s="14">
        <v>4053</v>
      </c>
      <c r="B380" s="1">
        <f t="shared" si="5"/>
        <v>0</v>
      </c>
      <c r="C380" s="1">
        <v>4053</v>
      </c>
      <c r="D380" s="1">
        <v>7</v>
      </c>
      <c r="E380" s="1" t="s">
        <v>34</v>
      </c>
      <c r="F380" s="1">
        <v>7</v>
      </c>
      <c r="G380" s="370">
        <v>689149.34399999992</v>
      </c>
      <c r="H380" s="370">
        <v>266849.25715008256</v>
      </c>
      <c r="I380" s="370">
        <v>0</v>
      </c>
      <c r="J380" s="370">
        <v>0</v>
      </c>
      <c r="K380" s="370">
        <v>0</v>
      </c>
      <c r="L380" s="370">
        <v>507256.75119621609</v>
      </c>
      <c r="M380" s="370">
        <v>63407.093899526975</v>
      </c>
      <c r="N380" s="370">
        <v>1526662.4462458254</v>
      </c>
    </row>
    <row r="381" spans="1:14" x14ac:dyDescent="0.25">
      <c r="A381" s="14">
        <v>4054</v>
      </c>
      <c r="B381" s="1">
        <f t="shared" si="5"/>
        <v>0</v>
      </c>
      <c r="C381" s="1">
        <v>4054</v>
      </c>
      <c r="D381" s="1">
        <v>7</v>
      </c>
      <c r="E381" s="1" t="s">
        <v>35</v>
      </c>
      <c r="F381" s="1">
        <v>7</v>
      </c>
      <c r="G381" s="370">
        <v>70324.350879252408</v>
      </c>
      <c r="H381" s="370">
        <v>30706.981613737382</v>
      </c>
      <c r="I381" s="370">
        <v>0</v>
      </c>
      <c r="J381" s="370">
        <v>0</v>
      </c>
      <c r="K381" s="370">
        <v>0</v>
      </c>
      <c r="L381" s="370">
        <v>47493.855618511385</v>
      </c>
      <c r="M381" s="370">
        <v>5936.7319523139195</v>
      </c>
      <c r="N381" s="370">
        <v>154461.92006381508</v>
      </c>
    </row>
    <row r="382" spans="1:14" x14ac:dyDescent="0.25">
      <c r="A382" s="14">
        <v>4055</v>
      </c>
      <c r="B382" s="1">
        <f t="shared" si="5"/>
        <v>0</v>
      </c>
      <c r="C382" s="1">
        <v>4055</v>
      </c>
      <c r="D382" s="1">
        <v>7</v>
      </c>
      <c r="E382" s="1" t="s">
        <v>36</v>
      </c>
      <c r="F382" s="1">
        <v>7</v>
      </c>
      <c r="G382" s="370">
        <v>105780.69419251301</v>
      </c>
      <c r="H382" s="370">
        <v>238696.52696814504</v>
      </c>
      <c r="I382" s="370">
        <v>0</v>
      </c>
      <c r="J382" s="370">
        <v>0</v>
      </c>
      <c r="K382" s="370">
        <v>0</v>
      </c>
      <c r="L382" s="370">
        <v>148141.64992004336</v>
      </c>
      <c r="M382" s="370">
        <v>18517.706240005409</v>
      </c>
      <c r="N382" s="370">
        <v>511136.5773207068</v>
      </c>
    </row>
    <row r="383" spans="1:14" x14ac:dyDescent="0.25">
      <c r="A383" s="14">
        <v>4056</v>
      </c>
      <c r="B383" s="1">
        <f t="shared" si="5"/>
        <v>0</v>
      </c>
      <c r="C383" s="1">
        <v>4056</v>
      </c>
      <c r="D383" s="1">
        <v>7</v>
      </c>
      <c r="E383" s="1" t="s">
        <v>549</v>
      </c>
      <c r="F383" s="1">
        <v>7</v>
      </c>
      <c r="G383" s="370">
        <v>109455.007</v>
      </c>
      <c r="H383" s="370">
        <v>33096.655215239523</v>
      </c>
      <c r="I383" s="370">
        <v>0</v>
      </c>
      <c r="J383" s="370">
        <v>0</v>
      </c>
      <c r="K383" s="370">
        <v>0</v>
      </c>
      <c r="L383" s="370">
        <v>94672.855667771248</v>
      </c>
      <c r="M383" s="370">
        <v>11834.106958471399</v>
      </c>
      <c r="N383" s="370">
        <v>249058.62484148215</v>
      </c>
    </row>
    <row r="384" spans="1:14" x14ac:dyDescent="0.25">
      <c r="A384" s="14">
        <v>4057</v>
      </c>
      <c r="B384" s="1">
        <f t="shared" si="5"/>
        <v>0</v>
      </c>
      <c r="C384" s="1">
        <v>4057</v>
      </c>
      <c r="D384" s="1">
        <v>7</v>
      </c>
      <c r="E384" s="1" t="s">
        <v>37</v>
      </c>
      <c r="F384" s="1">
        <v>7</v>
      </c>
      <c r="G384" s="370">
        <v>107009.7594412724</v>
      </c>
      <c r="H384" s="370">
        <v>66907.305952894487</v>
      </c>
      <c r="I384" s="370">
        <v>0</v>
      </c>
      <c r="J384" s="370">
        <v>0</v>
      </c>
      <c r="K384" s="370">
        <v>0</v>
      </c>
      <c r="L384" s="370">
        <v>110273.97960019366</v>
      </c>
      <c r="M384" s="370">
        <v>13784.247450024199</v>
      </c>
      <c r="N384" s="370">
        <v>297975.29244438472</v>
      </c>
    </row>
    <row r="385" spans="1:14" x14ac:dyDescent="0.25">
      <c r="A385" s="14">
        <v>4058</v>
      </c>
      <c r="B385" s="1">
        <f t="shared" si="5"/>
        <v>0</v>
      </c>
      <c r="C385" s="1">
        <v>4058</v>
      </c>
      <c r="D385" s="1">
        <v>7</v>
      </c>
      <c r="E385" s="1" t="s">
        <v>924</v>
      </c>
      <c r="F385" s="1">
        <v>7</v>
      </c>
      <c r="G385" s="370">
        <v>315223.36007858213</v>
      </c>
      <c r="H385" s="370">
        <v>268518.80371384678</v>
      </c>
      <c r="I385" s="370">
        <v>0</v>
      </c>
      <c r="J385" s="370">
        <v>0</v>
      </c>
      <c r="K385" s="370">
        <v>0</v>
      </c>
      <c r="L385" s="370">
        <v>279461.94603863265</v>
      </c>
      <c r="M385" s="370">
        <v>34932.74325482906</v>
      </c>
      <c r="N385" s="370">
        <v>898136.85308589065</v>
      </c>
    </row>
    <row r="386" spans="1:14" x14ac:dyDescent="0.25">
      <c r="A386" s="14">
        <v>4059</v>
      </c>
      <c r="B386" s="1">
        <f t="shared" si="5"/>
        <v>0</v>
      </c>
      <c r="C386" s="1">
        <v>4059</v>
      </c>
      <c r="D386" s="1">
        <v>7</v>
      </c>
      <c r="E386" s="1" t="s">
        <v>925</v>
      </c>
      <c r="F386" s="1">
        <v>7</v>
      </c>
      <c r="G386" s="370">
        <v>291977.77</v>
      </c>
      <c r="H386" s="370">
        <v>69443.338315292815</v>
      </c>
      <c r="I386" s="370">
        <v>0</v>
      </c>
      <c r="J386" s="370">
        <v>0</v>
      </c>
      <c r="K386" s="370">
        <v>0</v>
      </c>
      <c r="L386" s="370">
        <v>255245.34527359906</v>
      </c>
      <c r="M386" s="370">
        <v>31905.66815919986</v>
      </c>
      <c r="N386" s="370">
        <v>648572.12174809177</v>
      </c>
    </row>
    <row r="387" spans="1:14" x14ac:dyDescent="0.25">
      <c r="A387" s="14">
        <v>4064</v>
      </c>
      <c r="B387" s="1">
        <f t="shared" si="5"/>
        <v>0</v>
      </c>
      <c r="C387" s="1">
        <v>4064</v>
      </c>
      <c r="D387" s="1">
        <v>7</v>
      </c>
      <c r="E387" s="1" t="s">
        <v>926</v>
      </c>
      <c r="F387" s="1">
        <v>7</v>
      </c>
      <c r="G387" s="370">
        <v>162821.27500000002</v>
      </c>
      <c r="H387" s="370">
        <v>57261.073262888298</v>
      </c>
      <c r="I387" s="370">
        <v>0</v>
      </c>
      <c r="J387" s="370">
        <v>0</v>
      </c>
      <c r="K387" s="370">
        <v>0</v>
      </c>
      <c r="L387" s="370">
        <v>104049.81006787365</v>
      </c>
      <c r="M387" s="370">
        <v>13006.226258484197</v>
      </c>
      <c r="N387" s="370">
        <v>337138.38458924612</v>
      </c>
    </row>
    <row r="388" spans="1:14" x14ac:dyDescent="0.25">
      <c r="A388" s="14">
        <v>4066</v>
      </c>
      <c r="B388" s="1">
        <f t="shared" si="5"/>
        <v>0</v>
      </c>
      <c r="C388" s="1">
        <v>4066</v>
      </c>
      <c r="D388" s="1">
        <v>7</v>
      </c>
      <c r="E388" s="1" t="s">
        <v>38</v>
      </c>
      <c r="F388" s="1">
        <v>7</v>
      </c>
      <c r="G388" s="370">
        <v>94577.225000000006</v>
      </c>
      <c r="H388" s="370">
        <v>47882.692711788601</v>
      </c>
      <c r="I388" s="370">
        <v>0</v>
      </c>
      <c r="J388" s="370">
        <v>0</v>
      </c>
      <c r="K388" s="370">
        <v>0</v>
      </c>
      <c r="L388" s="370">
        <v>24658.111922178163</v>
      </c>
      <c r="M388" s="370">
        <v>3082.2639902722685</v>
      </c>
      <c r="N388" s="370">
        <v>170200.29362423904</v>
      </c>
    </row>
    <row r="389" spans="1:14" x14ac:dyDescent="0.25">
      <c r="A389" s="14">
        <v>4067</v>
      </c>
      <c r="B389" s="1">
        <f t="shared" si="5"/>
        <v>0</v>
      </c>
      <c r="C389" s="1">
        <v>4067</v>
      </c>
      <c r="D389" s="1">
        <v>7</v>
      </c>
      <c r="E389" s="1" t="s">
        <v>39</v>
      </c>
      <c r="F389" s="1">
        <v>7</v>
      </c>
      <c r="G389" s="370">
        <v>500201.63117207325</v>
      </c>
      <c r="H389" s="370">
        <v>143718.79446157726</v>
      </c>
      <c r="I389" s="370">
        <v>0</v>
      </c>
      <c r="J389" s="370">
        <v>0</v>
      </c>
      <c r="K389" s="370">
        <v>0</v>
      </c>
      <c r="L389" s="370">
        <v>343703.47992433596</v>
      </c>
      <c r="M389" s="370">
        <v>42962.934990541966</v>
      </c>
      <c r="N389" s="370">
        <v>1030586.8405485285</v>
      </c>
    </row>
    <row r="390" spans="1:14" x14ac:dyDescent="0.25">
      <c r="A390" s="14">
        <v>4068</v>
      </c>
      <c r="B390" s="1">
        <f t="shared" si="5"/>
        <v>0</v>
      </c>
      <c r="C390" s="1">
        <v>4068</v>
      </c>
      <c r="D390" s="1">
        <v>7</v>
      </c>
      <c r="E390" s="1" t="s">
        <v>40</v>
      </c>
      <c r="F390" s="1">
        <v>7</v>
      </c>
      <c r="G390" s="370">
        <v>540794.99955214036</v>
      </c>
      <c r="H390" s="370">
        <v>276593.69613732659</v>
      </c>
      <c r="I390" s="370">
        <v>0</v>
      </c>
      <c r="J390" s="370">
        <v>0</v>
      </c>
      <c r="K390" s="370">
        <v>0</v>
      </c>
      <c r="L390" s="370">
        <v>474206.04780118243</v>
      </c>
      <c r="M390" s="370">
        <v>59275.755975147767</v>
      </c>
      <c r="N390" s="370">
        <v>1350870.4994657971</v>
      </c>
    </row>
    <row r="391" spans="1:14" x14ac:dyDescent="0.25">
      <c r="A391" s="14">
        <v>4070</v>
      </c>
      <c r="B391" s="1">
        <f t="shared" si="5"/>
        <v>0</v>
      </c>
      <c r="C391" s="1">
        <v>4070</v>
      </c>
      <c r="D391" s="1">
        <v>7</v>
      </c>
      <c r="E391" s="1" t="s">
        <v>41</v>
      </c>
      <c r="F391" s="1">
        <v>7</v>
      </c>
      <c r="G391" s="370">
        <v>275096.54000000004</v>
      </c>
      <c r="H391" s="370">
        <v>6704.5090988490138</v>
      </c>
      <c r="I391" s="370">
        <v>0</v>
      </c>
      <c r="J391" s="370">
        <v>0</v>
      </c>
      <c r="K391" s="370">
        <v>0</v>
      </c>
      <c r="L391" s="370">
        <v>218286.46498371195</v>
      </c>
      <c r="M391" s="370">
        <v>27285.808122963979</v>
      </c>
      <c r="N391" s="370">
        <v>527373.32220552501</v>
      </c>
    </row>
    <row r="392" spans="1:14" x14ac:dyDescent="0.25">
      <c r="A392" s="14">
        <v>4073</v>
      </c>
      <c r="B392" s="1">
        <f t="shared" si="5"/>
        <v>0</v>
      </c>
      <c r="C392" s="1">
        <v>4073</v>
      </c>
      <c r="D392" s="1">
        <v>7</v>
      </c>
      <c r="E392" s="1" t="s">
        <v>927</v>
      </c>
      <c r="F392" s="1">
        <v>7</v>
      </c>
      <c r="G392" s="370">
        <v>571513.26</v>
      </c>
      <c r="H392" s="370">
        <v>114811.10808433907</v>
      </c>
      <c r="I392" s="370">
        <v>0</v>
      </c>
      <c r="J392" s="370">
        <v>0</v>
      </c>
      <c r="K392" s="370">
        <v>0</v>
      </c>
      <c r="L392" s="370">
        <v>354801.2009648293</v>
      </c>
      <c r="M392" s="370">
        <v>44350.150120603634</v>
      </c>
      <c r="N392" s="370">
        <v>1085475.719169772</v>
      </c>
    </row>
    <row r="393" spans="1:14" x14ac:dyDescent="0.25">
      <c r="A393" s="14">
        <v>4074</v>
      </c>
      <c r="B393" s="1">
        <f t="shared" si="5"/>
        <v>0</v>
      </c>
      <c r="C393" s="1">
        <v>4074</v>
      </c>
      <c r="D393" s="1">
        <v>7</v>
      </c>
      <c r="E393" s="1" t="s">
        <v>550</v>
      </c>
      <c r="F393" s="1">
        <v>7</v>
      </c>
      <c r="G393" s="370">
        <v>598533.30374975945</v>
      </c>
      <c r="H393" s="370">
        <v>476713.48035300599</v>
      </c>
      <c r="I393" s="370">
        <v>0</v>
      </c>
      <c r="J393" s="370">
        <v>0</v>
      </c>
      <c r="K393" s="370">
        <v>0</v>
      </c>
      <c r="L393" s="370">
        <v>624086.77889075957</v>
      </c>
      <c r="M393" s="370">
        <v>78010.847361344888</v>
      </c>
      <c r="N393" s="370">
        <v>1777344.4103548699</v>
      </c>
    </row>
    <row r="394" spans="1:14" x14ac:dyDescent="0.25">
      <c r="A394" s="14">
        <v>4075</v>
      </c>
      <c r="B394" s="1">
        <f t="shared" si="5"/>
        <v>0</v>
      </c>
      <c r="C394" s="1">
        <v>4075</v>
      </c>
      <c r="D394" s="1">
        <v>7</v>
      </c>
      <c r="E394" s="1" t="s">
        <v>42</v>
      </c>
      <c r="F394" s="1">
        <v>7</v>
      </c>
      <c r="G394" s="370">
        <v>816027.34160000004</v>
      </c>
      <c r="H394" s="370">
        <v>280263.73354671517</v>
      </c>
      <c r="I394" s="370">
        <v>0</v>
      </c>
      <c r="J394" s="370">
        <v>0</v>
      </c>
      <c r="K394" s="370">
        <v>0</v>
      </c>
      <c r="L394" s="370">
        <v>491119.94690634386</v>
      </c>
      <c r="M394" s="370">
        <v>61389.993363292946</v>
      </c>
      <c r="N394" s="370">
        <v>1648801.0154163518</v>
      </c>
    </row>
    <row r="395" spans="1:14" x14ac:dyDescent="0.25">
      <c r="A395" s="14">
        <v>4077</v>
      </c>
      <c r="B395" s="1">
        <f t="shared" si="5"/>
        <v>0</v>
      </c>
      <c r="C395" s="1">
        <v>4077</v>
      </c>
      <c r="D395" s="1">
        <v>7</v>
      </c>
      <c r="E395" s="1" t="s">
        <v>1042</v>
      </c>
      <c r="F395" s="1">
        <v>7</v>
      </c>
      <c r="G395" s="370">
        <v>0</v>
      </c>
      <c r="H395" s="370">
        <v>0</v>
      </c>
      <c r="I395" s="370">
        <v>0</v>
      </c>
      <c r="J395" s="370">
        <v>0</v>
      </c>
      <c r="K395" s="370">
        <v>0</v>
      </c>
      <c r="L395" s="370">
        <v>0</v>
      </c>
      <c r="M395" s="370">
        <v>0</v>
      </c>
      <c r="N395" s="370">
        <v>0</v>
      </c>
    </row>
    <row r="396" spans="1:14" x14ac:dyDescent="0.25">
      <c r="A396" s="14">
        <v>4078</v>
      </c>
      <c r="B396" s="1">
        <f t="shared" si="5"/>
        <v>0</v>
      </c>
      <c r="C396" s="1">
        <v>4078</v>
      </c>
      <c r="D396" s="1">
        <v>7</v>
      </c>
      <c r="E396" s="1" t="s">
        <v>1043</v>
      </c>
      <c r="F396" s="1">
        <v>7</v>
      </c>
      <c r="G396" s="370">
        <v>488988.26</v>
      </c>
      <c r="H396" s="370">
        <v>57788.457190184061</v>
      </c>
      <c r="I396" s="370">
        <v>0</v>
      </c>
      <c r="J396" s="370">
        <v>0</v>
      </c>
      <c r="K396" s="370">
        <v>0</v>
      </c>
      <c r="L396" s="370">
        <v>698479.11672865378</v>
      </c>
      <c r="M396" s="370">
        <v>87309.889591081665</v>
      </c>
      <c r="N396" s="370">
        <v>1332565.7235099196</v>
      </c>
    </row>
    <row r="397" spans="1:14" x14ac:dyDescent="0.25">
      <c r="A397" s="14">
        <v>4079</v>
      </c>
      <c r="B397" s="1">
        <f t="shared" si="5"/>
        <v>0</v>
      </c>
      <c r="C397" s="1">
        <v>4079</v>
      </c>
      <c r="D397" s="1">
        <v>7</v>
      </c>
      <c r="E397" s="1" t="s">
        <v>928</v>
      </c>
      <c r="F397" s="1">
        <v>7</v>
      </c>
      <c r="G397" s="370">
        <v>120461.34036197058</v>
      </c>
      <c r="H397" s="370">
        <v>129131.30522821491</v>
      </c>
      <c r="I397" s="370">
        <v>0</v>
      </c>
      <c r="J397" s="370">
        <v>0</v>
      </c>
      <c r="K397" s="370">
        <v>0</v>
      </c>
      <c r="L397" s="370">
        <v>404295.58849021635</v>
      </c>
      <c r="M397" s="370">
        <v>50536.948561277015</v>
      </c>
      <c r="N397" s="370">
        <v>704425.18264167884</v>
      </c>
    </row>
    <row r="398" spans="1:14" x14ac:dyDescent="0.25">
      <c r="A398" s="14">
        <v>4080</v>
      </c>
      <c r="B398" s="1">
        <f t="shared" si="5"/>
        <v>0</v>
      </c>
      <c r="C398" s="1">
        <v>4080</v>
      </c>
      <c r="D398" s="1">
        <v>7</v>
      </c>
      <c r="E398" s="1" t="s">
        <v>43</v>
      </c>
      <c r="F398" s="1">
        <v>7</v>
      </c>
      <c r="G398" s="370">
        <v>34375.72</v>
      </c>
      <c r="H398" s="370">
        <v>7910.4524500714488</v>
      </c>
      <c r="I398" s="370">
        <v>0</v>
      </c>
      <c r="J398" s="370">
        <v>0</v>
      </c>
      <c r="K398" s="370">
        <v>0</v>
      </c>
      <c r="L398" s="370">
        <v>39526.056200206309</v>
      </c>
      <c r="M398" s="370">
        <v>4940.7570250257859</v>
      </c>
      <c r="N398" s="370">
        <v>86752.985675303542</v>
      </c>
    </row>
    <row r="399" spans="1:14" x14ac:dyDescent="0.25">
      <c r="A399" s="14">
        <v>4081</v>
      </c>
      <c r="B399" s="1">
        <f t="shared" si="5"/>
        <v>0</v>
      </c>
      <c r="C399" s="1">
        <v>4081</v>
      </c>
      <c r="D399" s="1">
        <v>7</v>
      </c>
      <c r="E399" s="1" t="s">
        <v>551</v>
      </c>
      <c r="F399" s="1">
        <v>7</v>
      </c>
      <c r="G399" s="370">
        <v>102518.98000000001</v>
      </c>
      <c r="H399" s="370">
        <v>38622.385912986654</v>
      </c>
      <c r="I399" s="370">
        <v>0</v>
      </c>
      <c r="J399" s="370">
        <v>0</v>
      </c>
      <c r="K399" s="370">
        <v>0</v>
      </c>
      <c r="L399" s="370">
        <v>56862.196678915439</v>
      </c>
      <c r="M399" s="370">
        <v>7107.7745848644254</v>
      </c>
      <c r="N399" s="370">
        <v>205111.33717676651</v>
      </c>
    </row>
    <row r="400" spans="1:14" x14ac:dyDescent="0.25">
      <c r="A400" s="14">
        <v>4082</v>
      </c>
      <c r="B400" s="1">
        <f t="shared" si="5"/>
        <v>0</v>
      </c>
      <c r="C400" s="1">
        <v>4082</v>
      </c>
      <c r="D400" s="1">
        <v>7</v>
      </c>
      <c r="E400" s="1" t="s">
        <v>44</v>
      </c>
      <c r="F400" s="1">
        <v>7</v>
      </c>
      <c r="G400" s="370">
        <v>387080.19800000003</v>
      </c>
      <c r="H400" s="370">
        <v>70331.684431727233</v>
      </c>
      <c r="I400" s="370">
        <v>0</v>
      </c>
      <c r="J400" s="370">
        <v>0</v>
      </c>
      <c r="K400" s="370">
        <v>0</v>
      </c>
      <c r="L400" s="370">
        <v>361154.52364272287</v>
      </c>
      <c r="M400" s="370">
        <v>45144.315455340329</v>
      </c>
      <c r="N400" s="370">
        <v>863710.72152979043</v>
      </c>
    </row>
    <row r="401" spans="1:14" x14ac:dyDescent="0.25">
      <c r="A401" s="14">
        <v>4083</v>
      </c>
      <c r="B401" s="1">
        <f t="shared" si="5"/>
        <v>0</v>
      </c>
      <c r="C401" s="1">
        <v>4083</v>
      </c>
      <c r="D401" s="1">
        <v>7</v>
      </c>
      <c r="E401" s="1" t="s">
        <v>45</v>
      </c>
      <c r="F401" s="1">
        <v>7</v>
      </c>
      <c r="G401" s="370">
        <v>75777.549004914807</v>
      </c>
      <c r="H401" s="370">
        <v>32030.112917146984</v>
      </c>
      <c r="I401" s="370">
        <v>0</v>
      </c>
      <c r="J401" s="370">
        <v>0</v>
      </c>
      <c r="K401" s="370">
        <v>0</v>
      </c>
      <c r="L401" s="370">
        <v>58590.203535174747</v>
      </c>
      <c r="M401" s="370">
        <v>7323.7754418968389</v>
      </c>
      <c r="N401" s="370">
        <v>173721.64089913337</v>
      </c>
    </row>
    <row r="402" spans="1:14" x14ac:dyDescent="0.25">
      <c r="A402" s="14">
        <v>4084</v>
      </c>
      <c r="B402" s="1">
        <f t="shared" si="5"/>
        <v>0</v>
      </c>
      <c r="C402" s="1">
        <v>4084</v>
      </c>
      <c r="D402" s="1">
        <v>7</v>
      </c>
      <c r="E402" s="1" t="s">
        <v>46</v>
      </c>
      <c r="F402" s="1">
        <v>7</v>
      </c>
      <c r="G402" s="370">
        <v>246610.97860000003</v>
      </c>
      <c r="H402" s="370">
        <v>45030.989004045972</v>
      </c>
      <c r="I402" s="370">
        <v>0</v>
      </c>
      <c r="J402" s="370">
        <v>0</v>
      </c>
      <c r="K402" s="370">
        <v>0</v>
      </c>
      <c r="L402" s="370">
        <v>210990.02012124285</v>
      </c>
      <c r="M402" s="370">
        <v>26373.752515155342</v>
      </c>
      <c r="N402" s="370">
        <v>529005.7402404442</v>
      </c>
    </row>
    <row r="403" spans="1:14" x14ac:dyDescent="0.25">
      <c r="A403" s="14">
        <v>4085</v>
      </c>
      <c r="B403" s="1">
        <f t="shared" si="5"/>
        <v>0</v>
      </c>
      <c r="C403" s="1">
        <v>4085</v>
      </c>
      <c r="D403" s="1">
        <v>7</v>
      </c>
      <c r="E403" s="1" t="s">
        <v>929</v>
      </c>
      <c r="F403" s="1">
        <v>7</v>
      </c>
      <c r="G403" s="370">
        <v>230406.5576</v>
      </c>
      <c r="H403" s="370">
        <v>99216.819501159378</v>
      </c>
      <c r="I403" s="370">
        <v>0</v>
      </c>
      <c r="J403" s="370">
        <v>0</v>
      </c>
      <c r="K403" s="370">
        <v>0</v>
      </c>
      <c r="L403" s="370">
        <v>236815.58952007207</v>
      </c>
      <c r="M403" s="370">
        <v>29601.948690008991</v>
      </c>
      <c r="N403" s="370">
        <v>596040.91531124036</v>
      </c>
    </row>
    <row r="404" spans="1:14" x14ac:dyDescent="0.25">
      <c r="A404" s="14">
        <v>4087</v>
      </c>
      <c r="B404" s="1">
        <f t="shared" si="5"/>
        <v>0</v>
      </c>
      <c r="C404" s="1">
        <v>4087</v>
      </c>
      <c r="D404" s="1">
        <v>7</v>
      </c>
      <c r="E404" s="1" t="s">
        <v>47</v>
      </c>
      <c r="F404" s="1">
        <v>7</v>
      </c>
      <c r="G404" s="370">
        <v>250811.80031505169</v>
      </c>
      <c r="H404" s="370">
        <v>106618.97052611869</v>
      </c>
      <c r="I404" s="370">
        <v>0</v>
      </c>
      <c r="J404" s="370">
        <v>0</v>
      </c>
      <c r="K404" s="370">
        <v>0</v>
      </c>
      <c r="L404" s="370">
        <v>72806.15122284308</v>
      </c>
      <c r="M404" s="370">
        <v>9100.7689028553777</v>
      </c>
      <c r="N404" s="370">
        <v>439337.69096686889</v>
      </c>
    </row>
    <row r="405" spans="1:14" x14ac:dyDescent="0.25">
      <c r="A405" s="14">
        <v>4088</v>
      </c>
      <c r="B405" s="1">
        <f t="shared" ref="B405:B468" si="6">+C405-A405</f>
        <v>0</v>
      </c>
      <c r="C405" s="1">
        <v>4088</v>
      </c>
      <c r="D405" s="1">
        <v>7</v>
      </c>
      <c r="E405" s="1" t="s">
        <v>48</v>
      </c>
      <c r="F405" s="1">
        <v>7</v>
      </c>
      <c r="G405" s="370">
        <v>394232.97</v>
      </c>
      <c r="H405" s="370">
        <v>74094.487064688597</v>
      </c>
      <c r="I405" s="370">
        <v>0</v>
      </c>
      <c r="J405" s="370">
        <v>0</v>
      </c>
      <c r="K405" s="370">
        <v>0</v>
      </c>
      <c r="L405" s="370">
        <v>282955.42555044079</v>
      </c>
      <c r="M405" s="370">
        <v>35369.428193805077</v>
      </c>
      <c r="N405" s="370">
        <v>786652.31080893439</v>
      </c>
    </row>
    <row r="406" spans="1:14" x14ac:dyDescent="0.25">
      <c r="A406" s="14">
        <v>4089</v>
      </c>
      <c r="B406" s="1">
        <f t="shared" si="6"/>
        <v>0</v>
      </c>
      <c r="C406" s="1">
        <v>4089</v>
      </c>
      <c r="D406" s="1">
        <v>7</v>
      </c>
      <c r="E406" s="1" t="s">
        <v>49</v>
      </c>
      <c r="F406" s="1">
        <v>7</v>
      </c>
      <c r="G406" s="370">
        <v>228832.79500000001</v>
      </c>
      <c r="H406" s="370">
        <v>51837.65632035803</v>
      </c>
      <c r="I406" s="370">
        <v>0</v>
      </c>
      <c r="J406" s="370">
        <v>0</v>
      </c>
      <c r="K406" s="370">
        <v>0</v>
      </c>
      <c r="L406" s="370">
        <v>131156.77941470401</v>
      </c>
      <c r="M406" s="370">
        <v>16394.59742683799</v>
      </c>
      <c r="N406" s="370">
        <v>428221.82816190005</v>
      </c>
    </row>
    <row r="407" spans="1:14" x14ac:dyDescent="0.25">
      <c r="A407" s="14">
        <v>4090</v>
      </c>
      <c r="B407" s="1">
        <f t="shared" si="6"/>
        <v>0</v>
      </c>
      <c r="C407" s="1">
        <v>4090</v>
      </c>
      <c r="D407" s="1">
        <v>7</v>
      </c>
      <c r="E407" s="1" t="s">
        <v>50</v>
      </c>
      <c r="F407" s="1">
        <v>7</v>
      </c>
      <c r="G407" s="370">
        <v>221003.95263881815</v>
      </c>
      <c r="H407" s="370">
        <v>93300.247637167093</v>
      </c>
      <c r="I407" s="370">
        <v>0</v>
      </c>
      <c r="J407" s="370">
        <v>0</v>
      </c>
      <c r="K407" s="370">
        <v>0</v>
      </c>
      <c r="L407" s="370">
        <v>153823.48835127894</v>
      </c>
      <c r="M407" s="370">
        <v>19227.936043909856</v>
      </c>
      <c r="N407" s="370">
        <v>487355.62467117404</v>
      </c>
    </row>
    <row r="408" spans="1:14" x14ac:dyDescent="0.25">
      <c r="A408" s="14">
        <v>4091</v>
      </c>
      <c r="B408" s="1">
        <f t="shared" si="6"/>
        <v>0</v>
      </c>
      <c r="C408" s="1">
        <v>4091</v>
      </c>
      <c r="D408" s="1">
        <v>7</v>
      </c>
      <c r="E408" s="1" t="s">
        <v>1044</v>
      </c>
      <c r="F408" s="1">
        <v>7</v>
      </c>
      <c r="G408" s="370">
        <v>214539.4623583027</v>
      </c>
      <c r="H408" s="370">
        <v>278546.95870533504</v>
      </c>
      <c r="I408" s="370">
        <v>0</v>
      </c>
      <c r="J408" s="370">
        <v>0</v>
      </c>
      <c r="K408" s="370">
        <v>0</v>
      </c>
      <c r="L408" s="370">
        <v>268161.14852647984</v>
      </c>
      <c r="M408" s="370">
        <v>33520.143565809958</v>
      </c>
      <c r="N408" s="370">
        <v>794767.71315592749</v>
      </c>
    </row>
    <row r="409" spans="1:14" x14ac:dyDescent="0.25">
      <c r="A409" s="14">
        <v>4092</v>
      </c>
      <c r="B409" s="1">
        <f t="shared" si="6"/>
        <v>0</v>
      </c>
      <c r="C409" s="1">
        <v>4092</v>
      </c>
      <c r="D409" s="1">
        <v>7</v>
      </c>
      <c r="E409" s="1" t="s">
        <v>51</v>
      </c>
      <c r="F409" s="1">
        <v>7</v>
      </c>
      <c r="G409" s="370">
        <v>106764.6</v>
      </c>
      <c r="H409" s="370">
        <v>31976.772210730047</v>
      </c>
      <c r="I409" s="370">
        <v>0</v>
      </c>
      <c r="J409" s="370">
        <v>0</v>
      </c>
      <c r="K409" s="370">
        <v>0</v>
      </c>
      <c r="L409" s="370">
        <v>11017.873470188468</v>
      </c>
      <c r="M409" s="370">
        <v>1377.2341837735578</v>
      </c>
      <c r="N409" s="370">
        <v>151136.47986469205</v>
      </c>
    </row>
    <row r="410" spans="1:14" x14ac:dyDescent="0.25">
      <c r="A410" s="14">
        <v>4093</v>
      </c>
      <c r="B410" s="1">
        <f t="shared" si="6"/>
        <v>0</v>
      </c>
      <c r="C410" s="1">
        <v>4093</v>
      </c>
      <c r="D410" s="1">
        <v>7</v>
      </c>
      <c r="E410" s="1" t="s">
        <v>1045</v>
      </c>
      <c r="F410" s="1">
        <v>7</v>
      </c>
      <c r="G410" s="370">
        <v>416002.52500000002</v>
      </c>
      <c r="H410" s="370">
        <v>116752.35221355455</v>
      </c>
      <c r="I410" s="370">
        <v>0</v>
      </c>
      <c r="J410" s="370">
        <v>0</v>
      </c>
      <c r="K410" s="370">
        <v>0</v>
      </c>
      <c r="L410" s="370">
        <v>164744.26998425799</v>
      </c>
      <c r="M410" s="370">
        <v>20593.033748032234</v>
      </c>
      <c r="N410" s="370">
        <v>718092.18094584486</v>
      </c>
    </row>
    <row r="411" spans="1:14" x14ac:dyDescent="0.25">
      <c r="A411" s="14">
        <v>4095</v>
      </c>
      <c r="B411" s="1">
        <f t="shared" si="6"/>
        <v>0</v>
      </c>
      <c r="C411" s="1">
        <v>4095</v>
      </c>
      <c r="D411" s="1">
        <v>7</v>
      </c>
      <c r="E411" s="1" t="s">
        <v>552</v>
      </c>
      <c r="F411" s="1">
        <v>7</v>
      </c>
      <c r="G411" s="370">
        <v>97195.584999999992</v>
      </c>
      <c r="H411" s="370">
        <v>22927.672744644296</v>
      </c>
      <c r="I411" s="370">
        <v>0</v>
      </c>
      <c r="J411" s="370">
        <v>0</v>
      </c>
      <c r="K411" s="370">
        <v>0</v>
      </c>
      <c r="L411" s="370">
        <v>59550.291454922801</v>
      </c>
      <c r="M411" s="370">
        <v>7443.7864318653455</v>
      </c>
      <c r="N411" s="370">
        <v>187117.33563143245</v>
      </c>
    </row>
    <row r="412" spans="1:14" x14ac:dyDescent="0.25">
      <c r="A412" s="14">
        <v>4097</v>
      </c>
      <c r="B412" s="1">
        <f t="shared" si="6"/>
        <v>0</v>
      </c>
      <c r="C412" s="1">
        <v>4097</v>
      </c>
      <c r="D412" s="1">
        <v>7</v>
      </c>
      <c r="E412" s="1" t="s">
        <v>52</v>
      </c>
      <c r="F412" s="1">
        <v>7</v>
      </c>
      <c r="G412" s="370">
        <v>386300.51590513636</v>
      </c>
      <c r="H412" s="370">
        <v>906321.3568576707</v>
      </c>
      <c r="I412" s="370">
        <v>0</v>
      </c>
      <c r="J412" s="370">
        <v>0</v>
      </c>
      <c r="K412" s="370">
        <v>0</v>
      </c>
      <c r="L412" s="370">
        <v>1174098.8053906118</v>
      </c>
      <c r="M412" s="370">
        <v>146762.35067382638</v>
      </c>
      <c r="N412" s="370">
        <v>2613483.0288272453</v>
      </c>
    </row>
    <row r="413" spans="1:14" x14ac:dyDescent="0.25">
      <c r="A413" s="14">
        <v>4098</v>
      </c>
      <c r="B413" s="1">
        <f t="shared" si="6"/>
        <v>0</v>
      </c>
      <c r="C413" s="1">
        <v>4098</v>
      </c>
      <c r="D413" s="1">
        <v>7</v>
      </c>
      <c r="E413" s="1" t="s">
        <v>53</v>
      </c>
      <c r="F413" s="1">
        <v>7</v>
      </c>
      <c r="G413" s="370">
        <v>623487.58529655833</v>
      </c>
      <c r="H413" s="370">
        <v>193167.0907460429</v>
      </c>
      <c r="I413" s="370">
        <v>0</v>
      </c>
      <c r="J413" s="370">
        <v>0</v>
      </c>
      <c r="K413" s="370">
        <v>0</v>
      </c>
      <c r="L413" s="370">
        <v>476321.24696993985</v>
      </c>
      <c r="M413" s="370">
        <v>59540.155871242445</v>
      </c>
      <c r="N413" s="370">
        <v>1352516.0788837837</v>
      </c>
    </row>
    <row r="414" spans="1:14" x14ac:dyDescent="0.25">
      <c r="A414" s="14">
        <v>4100</v>
      </c>
      <c r="B414" s="1">
        <f t="shared" si="6"/>
        <v>0</v>
      </c>
      <c r="C414" s="1">
        <v>4100</v>
      </c>
      <c r="D414" s="1">
        <v>7</v>
      </c>
      <c r="E414" s="1" t="s">
        <v>54</v>
      </c>
      <c r="F414" s="1">
        <v>7</v>
      </c>
      <c r="G414" s="370">
        <v>141548.11456392315</v>
      </c>
      <c r="H414" s="370">
        <v>259126.32692165562</v>
      </c>
      <c r="I414" s="370">
        <v>0</v>
      </c>
      <c r="J414" s="370">
        <v>0</v>
      </c>
      <c r="K414" s="370">
        <v>0</v>
      </c>
      <c r="L414" s="370">
        <v>271224.55105332413</v>
      </c>
      <c r="M414" s="370">
        <v>33903.068881665495</v>
      </c>
      <c r="N414" s="370">
        <v>705802.06142056838</v>
      </c>
    </row>
    <row r="415" spans="1:14" x14ac:dyDescent="0.25">
      <c r="A415" s="14">
        <v>4102</v>
      </c>
      <c r="B415" s="1">
        <f t="shared" si="6"/>
        <v>0</v>
      </c>
      <c r="C415" s="1">
        <v>4102</v>
      </c>
      <c r="D415" s="1">
        <v>7</v>
      </c>
      <c r="E415" s="1" t="s">
        <v>55</v>
      </c>
      <c r="F415" s="1">
        <v>7</v>
      </c>
      <c r="G415" s="370">
        <v>448262.67220000003</v>
      </c>
      <c r="H415" s="370">
        <v>93761.541682518771</v>
      </c>
      <c r="I415" s="370">
        <v>0</v>
      </c>
      <c r="J415" s="370">
        <v>0</v>
      </c>
      <c r="K415" s="370">
        <v>0</v>
      </c>
      <c r="L415" s="370">
        <v>594216.35216475034</v>
      </c>
      <c r="M415" s="370">
        <v>74277.044020593748</v>
      </c>
      <c r="N415" s="370">
        <v>1210517.610067863</v>
      </c>
    </row>
    <row r="416" spans="1:14" x14ac:dyDescent="0.25">
      <c r="A416" s="14">
        <v>4103</v>
      </c>
      <c r="B416" s="1">
        <f t="shared" si="6"/>
        <v>0</v>
      </c>
      <c r="C416" s="1">
        <v>4103</v>
      </c>
      <c r="D416" s="1">
        <v>7</v>
      </c>
      <c r="E416" s="1" t="s">
        <v>1046</v>
      </c>
      <c r="F416" s="1">
        <v>7</v>
      </c>
      <c r="G416" s="370">
        <v>1333333.2150000001</v>
      </c>
      <c r="H416" s="370">
        <v>214918.34018468158</v>
      </c>
      <c r="I416" s="370">
        <v>0</v>
      </c>
      <c r="J416" s="370">
        <v>0</v>
      </c>
      <c r="K416" s="370">
        <v>0</v>
      </c>
      <c r="L416" s="370">
        <v>1045177.4625222323</v>
      </c>
      <c r="M416" s="370">
        <v>130647.18281527897</v>
      </c>
      <c r="N416" s="370">
        <v>2724076.2005221928</v>
      </c>
    </row>
    <row r="417" spans="1:14" x14ac:dyDescent="0.25">
      <c r="A417" s="14">
        <v>4104</v>
      </c>
      <c r="B417" s="1">
        <f t="shared" si="6"/>
        <v>0</v>
      </c>
      <c r="C417" s="1">
        <v>4104</v>
      </c>
      <c r="D417" s="1">
        <v>7</v>
      </c>
      <c r="E417" s="1" t="s">
        <v>1147</v>
      </c>
      <c r="F417" s="1">
        <v>7</v>
      </c>
      <c r="G417" s="370">
        <v>381480.11077916063</v>
      </c>
      <c r="H417" s="370">
        <v>332123.43599226163</v>
      </c>
      <c r="I417" s="370">
        <v>0</v>
      </c>
      <c r="J417" s="370">
        <v>0</v>
      </c>
      <c r="K417" s="370">
        <v>0</v>
      </c>
      <c r="L417" s="370">
        <v>419315.86058763548</v>
      </c>
      <c r="M417" s="370">
        <v>52414.482573454399</v>
      </c>
      <c r="N417" s="370">
        <v>1185333.8899325123</v>
      </c>
    </row>
    <row r="418" spans="1:14" x14ac:dyDescent="0.25">
      <c r="A418" s="14">
        <v>4105</v>
      </c>
      <c r="B418" s="1">
        <f t="shared" si="6"/>
        <v>0</v>
      </c>
      <c r="C418" s="1">
        <v>4105</v>
      </c>
      <c r="D418" s="1">
        <v>7</v>
      </c>
      <c r="E418" s="1" t="s">
        <v>56</v>
      </c>
      <c r="F418" s="1">
        <v>7</v>
      </c>
      <c r="G418" s="370">
        <v>847583.63997007441</v>
      </c>
      <c r="H418" s="370">
        <v>821684.98981316469</v>
      </c>
      <c r="I418" s="370">
        <v>0</v>
      </c>
      <c r="J418" s="370">
        <v>0</v>
      </c>
      <c r="K418" s="370">
        <v>0</v>
      </c>
      <c r="L418" s="370">
        <v>1105034.2908040457</v>
      </c>
      <c r="M418" s="370">
        <v>138129.28635050563</v>
      </c>
      <c r="N418" s="370">
        <v>2912432.2069377904</v>
      </c>
    </row>
    <row r="419" spans="1:14" x14ac:dyDescent="0.25">
      <c r="A419" s="14">
        <v>4106</v>
      </c>
      <c r="B419" s="1">
        <f t="shared" si="6"/>
        <v>0</v>
      </c>
      <c r="C419" s="1">
        <v>4106</v>
      </c>
      <c r="D419" s="1">
        <v>7</v>
      </c>
      <c r="E419" s="1" t="s">
        <v>57</v>
      </c>
      <c r="F419" s="1">
        <v>7</v>
      </c>
      <c r="G419" s="370">
        <v>362735.03620000003</v>
      </c>
      <c r="H419" s="370">
        <v>155729.78878369433</v>
      </c>
      <c r="I419" s="370">
        <v>0</v>
      </c>
      <c r="J419" s="370">
        <v>0</v>
      </c>
      <c r="K419" s="370">
        <v>0</v>
      </c>
      <c r="L419" s="370">
        <v>254465.9484002431</v>
      </c>
      <c r="M419" s="370">
        <v>31808.243550030369</v>
      </c>
      <c r="N419" s="370">
        <v>804739.01693396783</v>
      </c>
    </row>
    <row r="420" spans="1:14" x14ac:dyDescent="0.25">
      <c r="A420" s="14">
        <v>4107</v>
      </c>
      <c r="B420" s="1">
        <f t="shared" si="6"/>
        <v>0</v>
      </c>
      <c r="C420" s="1">
        <v>4107</v>
      </c>
      <c r="D420" s="1">
        <v>7</v>
      </c>
      <c r="E420" s="1" t="s">
        <v>58</v>
      </c>
      <c r="F420" s="1">
        <v>7</v>
      </c>
      <c r="G420" s="370">
        <v>180391.5048</v>
      </c>
      <c r="H420" s="370">
        <v>82821.747581412856</v>
      </c>
      <c r="I420" s="370">
        <v>0</v>
      </c>
      <c r="J420" s="370">
        <v>0</v>
      </c>
      <c r="K420" s="370">
        <v>0</v>
      </c>
      <c r="L420" s="370">
        <v>149304.30024172575</v>
      </c>
      <c r="M420" s="370">
        <v>18663.037530215708</v>
      </c>
      <c r="N420" s="370">
        <v>431180.59015335428</v>
      </c>
    </row>
    <row r="421" spans="1:14" x14ac:dyDescent="0.25">
      <c r="A421" s="14">
        <v>4110</v>
      </c>
      <c r="B421" s="1">
        <f t="shared" si="6"/>
        <v>0</v>
      </c>
      <c r="C421" s="1">
        <v>4110</v>
      </c>
      <c r="D421" s="1">
        <v>7</v>
      </c>
      <c r="E421" s="1" t="s">
        <v>930</v>
      </c>
      <c r="F421" s="1">
        <v>7</v>
      </c>
      <c r="G421" s="370">
        <v>376033.93000000005</v>
      </c>
      <c r="H421" s="370">
        <v>85014.618175067502</v>
      </c>
      <c r="I421" s="370">
        <v>0</v>
      </c>
      <c r="J421" s="370">
        <v>0</v>
      </c>
      <c r="K421" s="370">
        <v>0</v>
      </c>
      <c r="L421" s="370">
        <v>219311.59936830122</v>
      </c>
      <c r="M421" s="370">
        <v>27413.949921037638</v>
      </c>
      <c r="N421" s="370">
        <v>707774.0974644064</v>
      </c>
    </row>
    <row r="422" spans="1:14" x14ac:dyDescent="0.25">
      <c r="A422" s="14">
        <v>4111</v>
      </c>
      <c r="B422" s="1">
        <f t="shared" si="6"/>
        <v>0</v>
      </c>
      <c r="C422" s="1">
        <v>4111</v>
      </c>
      <c r="D422" s="1">
        <v>7</v>
      </c>
      <c r="E422" s="1" t="s">
        <v>554</v>
      </c>
      <c r="F422" s="1">
        <v>7</v>
      </c>
      <c r="G422" s="370">
        <v>187968.56419999996</v>
      </c>
      <c r="H422" s="370">
        <v>56973.122945286115</v>
      </c>
      <c r="I422" s="370">
        <v>0</v>
      </c>
      <c r="J422" s="370">
        <v>0</v>
      </c>
      <c r="K422" s="370">
        <v>0</v>
      </c>
      <c r="L422" s="370">
        <v>125991.27829871635</v>
      </c>
      <c r="M422" s="370">
        <v>15748.909787339535</v>
      </c>
      <c r="N422" s="370">
        <v>386681.87523134192</v>
      </c>
    </row>
    <row r="423" spans="1:14" x14ac:dyDescent="0.25">
      <c r="A423" s="14">
        <v>4112</v>
      </c>
      <c r="B423" s="1">
        <f t="shared" si="6"/>
        <v>0</v>
      </c>
      <c r="C423" s="1">
        <v>4112</v>
      </c>
      <c r="D423" s="1">
        <v>7</v>
      </c>
      <c r="E423" s="1" t="s">
        <v>555</v>
      </c>
      <c r="F423" s="1">
        <v>7</v>
      </c>
      <c r="G423" s="370">
        <v>106578.2242</v>
      </c>
      <c r="H423" s="370">
        <v>0</v>
      </c>
      <c r="I423" s="370">
        <v>0</v>
      </c>
      <c r="J423" s="370">
        <v>0</v>
      </c>
      <c r="K423" s="370">
        <v>0</v>
      </c>
      <c r="L423" s="370">
        <v>171473.15316544485</v>
      </c>
      <c r="M423" s="370">
        <v>21434.144145680591</v>
      </c>
      <c r="N423" s="370">
        <v>299485.52151112544</v>
      </c>
    </row>
    <row r="424" spans="1:14" x14ac:dyDescent="0.25">
      <c r="A424" s="14">
        <v>4113</v>
      </c>
      <c r="B424" s="1">
        <f t="shared" si="6"/>
        <v>0</v>
      </c>
      <c r="C424" s="1">
        <v>4113</v>
      </c>
      <c r="D424" s="1">
        <v>7</v>
      </c>
      <c r="E424" s="1" t="s">
        <v>59</v>
      </c>
      <c r="F424" s="1">
        <v>7</v>
      </c>
      <c r="G424" s="370">
        <v>1953411.1944110473</v>
      </c>
      <c r="H424" s="370">
        <v>2184728.4087797487</v>
      </c>
      <c r="I424" s="370">
        <v>0</v>
      </c>
      <c r="J424" s="370">
        <v>0</v>
      </c>
      <c r="K424" s="370">
        <v>0</v>
      </c>
      <c r="L424" s="370">
        <v>3173042.3680416201</v>
      </c>
      <c r="M424" s="370">
        <v>0</v>
      </c>
      <c r="N424" s="370">
        <v>7311181.9712324161</v>
      </c>
    </row>
    <row r="425" spans="1:14" x14ac:dyDescent="0.25">
      <c r="A425" s="14">
        <v>4116</v>
      </c>
      <c r="B425" s="1">
        <f t="shared" si="6"/>
        <v>0</v>
      </c>
      <c r="C425" s="1">
        <v>4116</v>
      </c>
      <c r="D425" s="1">
        <v>7</v>
      </c>
      <c r="E425" s="1" t="s">
        <v>1048</v>
      </c>
      <c r="F425" s="1">
        <v>7</v>
      </c>
      <c r="G425" s="370">
        <v>913298.70355937397</v>
      </c>
      <c r="H425" s="370">
        <v>384145.65066566336</v>
      </c>
      <c r="I425" s="370">
        <v>0</v>
      </c>
      <c r="J425" s="370">
        <v>0</v>
      </c>
      <c r="K425" s="370">
        <v>0</v>
      </c>
      <c r="L425" s="370">
        <v>878425.07384670596</v>
      </c>
      <c r="M425" s="370">
        <v>109803.13423083817</v>
      </c>
      <c r="N425" s="370">
        <v>2285672.5623025815</v>
      </c>
    </row>
    <row r="426" spans="1:14" x14ac:dyDescent="0.25">
      <c r="A426" s="14">
        <v>4118</v>
      </c>
      <c r="B426" s="1">
        <f t="shared" si="6"/>
        <v>0</v>
      </c>
      <c r="C426" s="1">
        <v>4118</v>
      </c>
      <c r="D426" s="1">
        <v>7</v>
      </c>
      <c r="E426" s="1" t="s">
        <v>60</v>
      </c>
      <c r="F426" s="1">
        <v>7</v>
      </c>
      <c r="G426" s="370">
        <v>710212.67999999993</v>
      </c>
      <c r="H426" s="370">
        <v>238181.21610411929</v>
      </c>
      <c r="I426" s="370">
        <v>0</v>
      </c>
      <c r="J426" s="370">
        <v>0</v>
      </c>
      <c r="K426" s="370">
        <v>0</v>
      </c>
      <c r="L426" s="370">
        <v>444443.4225473408</v>
      </c>
      <c r="M426" s="370">
        <v>55555.427818417564</v>
      </c>
      <c r="N426" s="370">
        <v>1448392.7464698777</v>
      </c>
    </row>
    <row r="427" spans="1:14" x14ac:dyDescent="0.25">
      <c r="A427" s="14">
        <v>4119</v>
      </c>
      <c r="B427" s="1">
        <f t="shared" si="6"/>
        <v>0</v>
      </c>
      <c r="C427" s="1">
        <v>4119</v>
      </c>
      <c r="D427" s="1">
        <v>7</v>
      </c>
      <c r="E427" s="1" t="s">
        <v>1049</v>
      </c>
      <c r="F427" s="1">
        <v>7</v>
      </c>
      <c r="G427" s="370">
        <v>256192.11071166588</v>
      </c>
      <c r="H427" s="370">
        <v>287133.74186627101</v>
      </c>
      <c r="I427" s="370">
        <v>0</v>
      </c>
      <c r="J427" s="370">
        <v>0</v>
      </c>
      <c r="K427" s="370">
        <v>0</v>
      </c>
      <c r="L427" s="370">
        <v>259335.39758181863</v>
      </c>
      <c r="M427" s="370">
        <v>32416.924697727311</v>
      </c>
      <c r="N427" s="370">
        <v>835078.17485748278</v>
      </c>
    </row>
    <row r="428" spans="1:14" x14ac:dyDescent="0.25">
      <c r="A428" s="14">
        <v>4120</v>
      </c>
      <c r="B428" s="1">
        <f t="shared" si="6"/>
        <v>0</v>
      </c>
      <c r="C428" s="1">
        <v>4120</v>
      </c>
      <c r="D428" s="1">
        <v>7</v>
      </c>
      <c r="E428" s="1" t="s">
        <v>61</v>
      </c>
      <c r="F428" s="1">
        <v>7</v>
      </c>
      <c r="G428" s="370">
        <v>908161.5514589654</v>
      </c>
      <c r="H428" s="370">
        <v>528028.04825563787</v>
      </c>
      <c r="I428" s="370">
        <v>0</v>
      </c>
      <c r="J428" s="370">
        <v>0</v>
      </c>
      <c r="K428" s="370">
        <v>0</v>
      </c>
      <c r="L428" s="370">
        <v>912087.93117343565</v>
      </c>
      <c r="M428" s="370">
        <v>114010.99139667938</v>
      </c>
      <c r="N428" s="370">
        <v>2462288.5222847182</v>
      </c>
    </row>
    <row r="429" spans="1:14" x14ac:dyDescent="0.25">
      <c r="A429" s="14">
        <v>4121</v>
      </c>
      <c r="B429" s="1">
        <f t="shared" si="6"/>
        <v>0</v>
      </c>
      <c r="C429" s="1">
        <v>4121</v>
      </c>
      <c r="D429" s="1">
        <v>7</v>
      </c>
      <c r="E429" s="1" t="s">
        <v>931</v>
      </c>
      <c r="F429" s="1">
        <v>7</v>
      </c>
      <c r="G429" s="370">
        <v>183421.39480000001</v>
      </c>
      <c r="H429" s="370">
        <v>0</v>
      </c>
      <c r="I429" s="370">
        <v>0</v>
      </c>
      <c r="J429" s="370">
        <v>0</v>
      </c>
      <c r="K429" s="370">
        <v>0</v>
      </c>
      <c r="L429" s="370">
        <v>154409.98673310847</v>
      </c>
      <c r="M429" s="370">
        <v>19301.248341638544</v>
      </c>
      <c r="N429" s="370">
        <v>357132.62987474701</v>
      </c>
    </row>
    <row r="430" spans="1:14" x14ac:dyDescent="0.25">
      <c r="A430" s="14">
        <v>4122</v>
      </c>
      <c r="B430" s="1">
        <f t="shared" si="6"/>
        <v>0</v>
      </c>
      <c r="C430" s="1">
        <v>4122</v>
      </c>
      <c r="D430" s="1">
        <v>7</v>
      </c>
      <c r="E430" s="1" t="s">
        <v>932</v>
      </c>
      <c r="F430" s="1">
        <v>7</v>
      </c>
      <c r="G430" s="370">
        <v>855388.42779999995</v>
      </c>
      <c r="H430" s="370">
        <v>151081.07338279075</v>
      </c>
      <c r="I430" s="370">
        <v>0</v>
      </c>
      <c r="J430" s="370">
        <v>0</v>
      </c>
      <c r="K430" s="370">
        <v>0</v>
      </c>
      <c r="L430" s="370">
        <v>731176.03407002438</v>
      </c>
      <c r="M430" s="370">
        <v>91397.00425875299</v>
      </c>
      <c r="N430" s="370">
        <v>1829042.5395115681</v>
      </c>
    </row>
    <row r="431" spans="1:14" x14ac:dyDescent="0.25">
      <c r="A431" s="14">
        <v>4124</v>
      </c>
      <c r="B431" s="1">
        <f t="shared" si="6"/>
        <v>0</v>
      </c>
      <c r="C431" s="1">
        <v>4124</v>
      </c>
      <c r="D431" s="1">
        <v>7</v>
      </c>
      <c r="E431" s="1" t="s">
        <v>62</v>
      </c>
      <c r="F431" s="1">
        <v>7</v>
      </c>
      <c r="G431" s="370">
        <v>1128173.7694834943</v>
      </c>
      <c r="H431" s="370">
        <v>609421.00113750983</v>
      </c>
      <c r="I431" s="370">
        <v>0</v>
      </c>
      <c r="J431" s="370">
        <v>0</v>
      </c>
      <c r="K431" s="370">
        <v>0</v>
      </c>
      <c r="L431" s="370">
        <v>501800.65342023195</v>
      </c>
      <c r="M431" s="370">
        <v>62725.081677528957</v>
      </c>
      <c r="N431" s="370">
        <v>2302120.5057187648</v>
      </c>
    </row>
    <row r="432" spans="1:14" x14ac:dyDescent="0.25">
      <c r="A432" s="14">
        <v>4126</v>
      </c>
      <c r="B432" s="1">
        <f t="shared" si="6"/>
        <v>0</v>
      </c>
      <c r="C432" s="1">
        <v>4126</v>
      </c>
      <c r="D432" s="1">
        <v>7</v>
      </c>
      <c r="E432" s="1" t="s">
        <v>63</v>
      </c>
      <c r="F432" s="1">
        <v>7</v>
      </c>
      <c r="G432" s="370">
        <v>551335.1</v>
      </c>
      <c r="H432" s="370">
        <v>94433.454220660133</v>
      </c>
      <c r="I432" s="370">
        <v>0</v>
      </c>
      <c r="J432" s="370">
        <v>0</v>
      </c>
      <c r="K432" s="370">
        <v>0</v>
      </c>
      <c r="L432" s="370">
        <v>420328.50456041493</v>
      </c>
      <c r="M432" s="370">
        <v>52541.063070051838</v>
      </c>
      <c r="N432" s="370">
        <v>1118638.1218511269</v>
      </c>
    </row>
    <row r="433" spans="1:14" x14ac:dyDescent="0.25">
      <c r="A433" s="14">
        <v>4127</v>
      </c>
      <c r="B433" s="1">
        <f t="shared" si="6"/>
        <v>0</v>
      </c>
      <c r="C433" s="1">
        <v>4127</v>
      </c>
      <c r="D433" s="1">
        <v>7</v>
      </c>
      <c r="E433" s="1" t="s">
        <v>64</v>
      </c>
      <c r="F433" s="1">
        <v>7</v>
      </c>
      <c r="G433" s="370">
        <v>214107.42651366966</v>
      </c>
      <c r="H433" s="370">
        <v>98037.478614755673</v>
      </c>
      <c r="I433" s="370">
        <v>0</v>
      </c>
      <c r="J433" s="370">
        <v>0</v>
      </c>
      <c r="K433" s="370">
        <v>0</v>
      </c>
      <c r="L433" s="370">
        <v>85868.586652975355</v>
      </c>
      <c r="M433" s="370">
        <v>10733.573331621912</v>
      </c>
      <c r="N433" s="370">
        <v>408747.06511302257</v>
      </c>
    </row>
    <row r="434" spans="1:14" x14ac:dyDescent="0.25">
      <c r="A434" s="14">
        <v>4131</v>
      </c>
      <c r="B434" s="1">
        <f t="shared" si="6"/>
        <v>0</v>
      </c>
      <c r="C434" s="1">
        <v>4131</v>
      </c>
      <c r="D434" s="1">
        <v>7</v>
      </c>
      <c r="E434" s="1" t="s">
        <v>1050</v>
      </c>
      <c r="F434" s="1">
        <v>7</v>
      </c>
      <c r="G434" s="370">
        <v>1054801.8708000001</v>
      </c>
      <c r="H434" s="370">
        <v>296064.57744048338</v>
      </c>
      <c r="I434" s="370">
        <v>0</v>
      </c>
      <c r="J434" s="370">
        <v>0</v>
      </c>
      <c r="K434" s="370">
        <v>0</v>
      </c>
      <c r="L434" s="370">
        <v>789269.2100203943</v>
      </c>
      <c r="M434" s="370">
        <v>98658.651252549229</v>
      </c>
      <c r="N434" s="370">
        <v>2238794.3095134273</v>
      </c>
    </row>
    <row r="435" spans="1:14" x14ac:dyDescent="0.25">
      <c r="A435" s="14">
        <v>4132</v>
      </c>
      <c r="B435" s="1">
        <f t="shared" si="6"/>
        <v>0</v>
      </c>
      <c r="C435" s="1">
        <v>4132</v>
      </c>
      <c r="D435" s="1">
        <v>7</v>
      </c>
      <c r="E435" s="1" t="s">
        <v>65</v>
      </c>
      <c r="F435" s="1">
        <v>7</v>
      </c>
      <c r="G435" s="370">
        <v>719797.80932176602</v>
      </c>
      <c r="H435" s="370">
        <v>478211.38611678523</v>
      </c>
      <c r="I435" s="370">
        <v>0</v>
      </c>
      <c r="J435" s="370">
        <v>0</v>
      </c>
      <c r="K435" s="370">
        <v>0</v>
      </c>
      <c r="L435" s="370">
        <v>564974.61126437294</v>
      </c>
      <c r="M435" s="370">
        <v>70621.826408046574</v>
      </c>
      <c r="N435" s="370">
        <v>1833605.6331109707</v>
      </c>
    </row>
    <row r="436" spans="1:14" x14ac:dyDescent="0.25">
      <c r="A436" s="14">
        <v>4135</v>
      </c>
      <c r="B436" s="1">
        <f t="shared" si="6"/>
        <v>0</v>
      </c>
      <c r="C436" s="1">
        <v>4135</v>
      </c>
      <c r="D436" s="1">
        <v>7</v>
      </c>
      <c r="E436" s="1" t="s">
        <v>1051</v>
      </c>
      <c r="F436" s="1">
        <v>7</v>
      </c>
      <c r="G436" s="370">
        <v>608401.29290543054</v>
      </c>
      <c r="H436" s="370">
        <v>286232.15187588835</v>
      </c>
      <c r="I436" s="370">
        <v>0</v>
      </c>
      <c r="J436" s="370">
        <v>0</v>
      </c>
      <c r="K436" s="370">
        <v>0</v>
      </c>
      <c r="L436" s="370">
        <v>558753.31509462593</v>
      </c>
      <c r="M436" s="370">
        <v>69844.164386828197</v>
      </c>
      <c r="N436" s="370">
        <v>1523230.924262773</v>
      </c>
    </row>
    <row r="437" spans="1:14" x14ac:dyDescent="0.25">
      <c r="A437" s="14">
        <v>4137</v>
      </c>
      <c r="B437" s="1">
        <f t="shared" si="6"/>
        <v>0</v>
      </c>
      <c r="C437" s="1">
        <v>4137</v>
      </c>
      <c r="D437" s="1">
        <v>7</v>
      </c>
      <c r="E437" s="1" t="s">
        <v>933</v>
      </c>
      <c r="F437" s="1">
        <v>7</v>
      </c>
      <c r="G437" s="370">
        <v>165551.55245941196</v>
      </c>
      <c r="H437" s="370">
        <v>279104.26416532608</v>
      </c>
      <c r="I437" s="370">
        <v>0</v>
      </c>
      <c r="J437" s="370">
        <v>0</v>
      </c>
      <c r="K437" s="370">
        <v>0</v>
      </c>
      <c r="L437" s="370">
        <v>184466.58741361788</v>
      </c>
      <c r="M437" s="370">
        <v>23058.32342670222</v>
      </c>
      <c r="N437" s="370">
        <v>652180.72746505809</v>
      </c>
    </row>
    <row r="438" spans="1:14" x14ac:dyDescent="0.25">
      <c r="A438" s="14">
        <v>4138</v>
      </c>
      <c r="B438" s="1">
        <f t="shared" si="6"/>
        <v>0</v>
      </c>
      <c r="C438" s="1">
        <v>4138</v>
      </c>
      <c r="D438" s="1">
        <v>7</v>
      </c>
      <c r="E438" s="1" t="s">
        <v>66</v>
      </c>
      <c r="F438" s="1">
        <v>7</v>
      </c>
      <c r="G438" s="370">
        <v>0</v>
      </c>
      <c r="H438" s="370">
        <v>0</v>
      </c>
      <c r="I438" s="370">
        <v>0</v>
      </c>
      <c r="J438" s="370">
        <v>0</v>
      </c>
      <c r="K438" s="370">
        <v>0</v>
      </c>
      <c r="L438" s="370">
        <v>0</v>
      </c>
      <c r="M438" s="370">
        <v>0</v>
      </c>
      <c r="N438" s="370">
        <v>0</v>
      </c>
    </row>
    <row r="439" spans="1:14" x14ac:dyDescent="0.25">
      <c r="A439" s="14">
        <v>4139</v>
      </c>
      <c r="B439" s="1">
        <f t="shared" si="6"/>
        <v>0</v>
      </c>
      <c r="C439" s="1">
        <v>4139</v>
      </c>
      <c r="D439" s="1">
        <v>7</v>
      </c>
      <c r="E439" s="1" t="s">
        <v>67</v>
      </c>
      <c r="F439" s="1">
        <v>7</v>
      </c>
      <c r="G439" s="370">
        <v>283199.18290730484</v>
      </c>
      <c r="H439" s="370">
        <v>173863.08529978505</v>
      </c>
      <c r="I439" s="370">
        <v>0</v>
      </c>
      <c r="J439" s="370">
        <v>0</v>
      </c>
      <c r="K439" s="370">
        <v>0</v>
      </c>
      <c r="L439" s="370">
        <v>259851.36548320754</v>
      </c>
      <c r="M439" s="370">
        <v>32481.420685400921</v>
      </c>
      <c r="N439" s="370">
        <v>749395.05437569832</v>
      </c>
    </row>
    <row r="440" spans="1:14" x14ac:dyDescent="0.25">
      <c r="A440" s="14">
        <v>4140</v>
      </c>
      <c r="B440" s="1">
        <f t="shared" si="6"/>
        <v>0</v>
      </c>
      <c r="C440" s="1">
        <v>4140</v>
      </c>
      <c r="D440" s="1">
        <v>7</v>
      </c>
      <c r="E440" s="1" t="s">
        <v>68</v>
      </c>
      <c r="F440" s="1">
        <v>7</v>
      </c>
      <c r="G440" s="370">
        <v>367185.71</v>
      </c>
      <c r="H440" s="370">
        <v>56055.529322638227</v>
      </c>
      <c r="I440" s="370">
        <v>0</v>
      </c>
      <c r="J440" s="370">
        <v>0</v>
      </c>
      <c r="K440" s="370">
        <v>0</v>
      </c>
      <c r="L440" s="370">
        <v>305713.66394885001</v>
      </c>
      <c r="M440" s="370">
        <v>38214.207993606229</v>
      </c>
      <c r="N440" s="370">
        <v>767169.11126509449</v>
      </c>
    </row>
    <row r="441" spans="1:14" x14ac:dyDescent="0.25">
      <c r="A441" s="14">
        <v>4142</v>
      </c>
      <c r="B441" s="1">
        <f t="shared" si="6"/>
        <v>0</v>
      </c>
      <c r="C441" s="1">
        <v>4142</v>
      </c>
      <c r="D441" s="1">
        <v>7</v>
      </c>
      <c r="E441" s="1" t="s">
        <v>70</v>
      </c>
      <c r="F441" s="1">
        <v>7</v>
      </c>
      <c r="G441" s="370">
        <v>324162.435</v>
      </c>
      <c r="H441" s="370">
        <v>77351.703212218854</v>
      </c>
      <c r="I441" s="370">
        <v>0</v>
      </c>
      <c r="J441" s="370">
        <v>0</v>
      </c>
      <c r="K441" s="370">
        <v>0</v>
      </c>
      <c r="L441" s="370">
        <v>243416.01752492695</v>
      </c>
      <c r="M441" s="370">
        <v>30427.002190615847</v>
      </c>
      <c r="N441" s="370">
        <v>675357.15792776167</v>
      </c>
    </row>
    <row r="442" spans="1:14" x14ac:dyDescent="0.25">
      <c r="A442" s="14">
        <v>4143</v>
      </c>
      <c r="B442" s="1">
        <f t="shared" si="6"/>
        <v>0</v>
      </c>
      <c r="C442" s="1">
        <v>4143</v>
      </c>
      <c r="D442" s="1">
        <v>7</v>
      </c>
      <c r="E442" s="1" t="s">
        <v>934</v>
      </c>
      <c r="F442" s="1">
        <v>7</v>
      </c>
      <c r="G442" s="370">
        <v>451321.99399999995</v>
      </c>
      <c r="H442" s="370">
        <v>46666.165492677072</v>
      </c>
      <c r="I442" s="370">
        <v>0</v>
      </c>
      <c r="J442" s="370">
        <v>0</v>
      </c>
      <c r="K442" s="370">
        <v>0</v>
      </c>
      <c r="L442" s="370">
        <v>420454.7787566504</v>
      </c>
      <c r="M442" s="370">
        <v>52556.847344581271</v>
      </c>
      <c r="N442" s="370">
        <v>970999.78559390875</v>
      </c>
    </row>
    <row r="443" spans="1:14" x14ac:dyDescent="0.25">
      <c r="A443" s="14">
        <v>4144</v>
      </c>
      <c r="B443" s="1">
        <f t="shared" si="6"/>
        <v>0</v>
      </c>
      <c r="C443" s="1">
        <v>4144</v>
      </c>
      <c r="D443" s="1">
        <v>7</v>
      </c>
      <c r="E443" s="1" t="s">
        <v>71</v>
      </c>
      <c r="F443" s="1">
        <v>7</v>
      </c>
      <c r="G443" s="370">
        <v>74261.779645076866</v>
      </c>
      <c r="H443" s="370">
        <v>76337.195974312985</v>
      </c>
      <c r="I443" s="370">
        <v>0</v>
      </c>
      <c r="J443" s="370">
        <v>0</v>
      </c>
      <c r="K443" s="370">
        <v>0</v>
      </c>
      <c r="L443" s="370">
        <v>32424.107671070149</v>
      </c>
      <c r="M443" s="370">
        <v>4053.0134588837659</v>
      </c>
      <c r="N443" s="370">
        <v>187076.09674934376</v>
      </c>
    </row>
    <row r="444" spans="1:14" x14ac:dyDescent="0.25">
      <c r="A444" s="14">
        <v>4145</v>
      </c>
      <c r="B444" s="1">
        <f t="shared" si="6"/>
        <v>0</v>
      </c>
      <c r="C444" s="1">
        <v>4145</v>
      </c>
      <c r="D444" s="1">
        <v>7</v>
      </c>
      <c r="E444" s="1" t="s">
        <v>72</v>
      </c>
      <c r="F444" s="1">
        <v>7</v>
      </c>
      <c r="G444" s="370">
        <v>47498.733668882822</v>
      </c>
      <c r="H444" s="370">
        <v>42486.449301205677</v>
      </c>
      <c r="I444" s="370">
        <v>0</v>
      </c>
      <c r="J444" s="370">
        <v>0</v>
      </c>
      <c r="K444" s="370">
        <v>0</v>
      </c>
      <c r="L444" s="370">
        <v>134148.64798985215</v>
      </c>
      <c r="M444" s="370">
        <v>16768.580998731508</v>
      </c>
      <c r="N444" s="370">
        <v>240902.41195867216</v>
      </c>
    </row>
    <row r="445" spans="1:14" x14ac:dyDescent="0.25">
      <c r="A445" s="14">
        <v>4146</v>
      </c>
      <c r="B445" s="1">
        <f t="shared" si="6"/>
        <v>0</v>
      </c>
      <c r="C445" s="1">
        <v>4146</v>
      </c>
      <c r="D445" s="1">
        <v>7</v>
      </c>
      <c r="E445" s="1" t="s">
        <v>557</v>
      </c>
      <c r="F445" s="1">
        <v>7</v>
      </c>
      <c r="G445" s="370">
        <v>334058.37</v>
      </c>
      <c r="H445" s="370">
        <v>155773.21454063247</v>
      </c>
      <c r="I445" s="370">
        <v>0</v>
      </c>
      <c r="J445" s="370">
        <v>0</v>
      </c>
      <c r="K445" s="370">
        <v>0</v>
      </c>
      <c r="L445" s="370">
        <v>184966.91495524422</v>
      </c>
      <c r="M445" s="370">
        <v>23120.864369405514</v>
      </c>
      <c r="N445" s="370">
        <v>697919.36386528227</v>
      </c>
    </row>
    <row r="446" spans="1:14" x14ac:dyDescent="0.25">
      <c r="A446" s="14">
        <v>4150</v>
      </c>
      <c r="B446" s="1">
        <f t="shared" si="6"/>
        <v>0</v>
      </c>
      <c r="C446" s="1">
        <v>4150</v>
      </c>
      <c r="D446" s="1">
        <v>7</v>
      </c>
      <c r="E446" s="1" t="s">
        <v>73</v>
      </c>
      <c r="F446" s="1">
        <v>7</v>
      </c>
      <c r="G446" s="370">
        <v>257639.07180000001</v>
      </c>
      <c r="H446" s="370">
        <v>82261.827264567895</v>
      </c>
      <c r="I446" s="370">
        <v>0</v>
      </c>
      <c r="J446" s="370">
        <v>0</v>
      </c>
      <c r="K446" s="370">
        <v>0</v>
      </c>
      <c r="L446" s="370">
        <v>184671.61084562493</v>
      </c>
      <c r="M446" s="370">
        <v>23083.951355703102</v>
      </c>
      <c r="N446" s="370">
        <v>547656.46126589586</v>
      </c>
    </row>
    <row r="447" spans="1:14" x14ac:dyDescent="0.25">
      <c r="A447" s="14">
        <v>4151</v>
      </c>
      <c r="B447" s="1">
        <f t="shared" si="6"/>
        <v>0</v>
      </c>
      <c r="C447" s="1">
        <v>4151</v>
      </c>
      <c r="D447" s="1">
        <v>7</v>
      </c>
      <c r="E447" s="1" t="s">
        <v>74</v>
      </c>
      <c r="F447" s="1">
        <v>7</v>
      </c>
      <c r="G447" s="370">
        <v>131578.255</v>
      </c>
      <c r="H447" s="370">
        <v>69819.949208970953</v>
      </c>
      <c r="I447" s="370">
        <v>0</v>
      </c>
      <c r="J447" s="370">
        <v>0</v>
      </c>
      <c r="K447" s="370">
        <v>0</v>
      </c>
      <c r="L447" s="370">
        <v>67030.887963098474</v>
      </c>
      <c r="M447" s="370">
        <v>8378.8609953873038</v>
      </c>
      <c r="N447" s="370">
        <v>276807.95316745673</v>
      </c>
    </row>
    <row r="448" spans="1:14" x14ac:dyDescent="0.25">
      <c r="A448" s="14">
        <v>4152</v>
      </c>
      <c r="B448" s="1">
        <f t="shared" si="6"/>
        <v>0</v>
      </c>
      <c r="C448" s="1">
        <v>4152</v>
      </c>
      <c r="D448" s="1">
        <v>7</v>
      </c>
      <c r="E448" s="1" t="s">
        <v>1052</v>
      </c>
      <c r="F448" s="1">
        <v>7</v>
      </c>
      <c r="G448" s="370">
        <v>547960.10658865445</v>
      </c>
      <c r="H448" s="370">
        <v>528750.78227274073</v>
      </c>
      <c r="I448" s="370">
        <v>0</v>
      </c>
      <c r="J448" s="370">
        <v>0</v>
      </c>
      <c r="K448" s="370">
        <v>0</v>
      </c>
      <c r="L448" s="370">
        <v>638777.67922779196</v>
      </c>
      <c r="M448" s="370">
        <v>79847.209903473951</v>
      </c>
      <c r="N448" s="370">
        <v>1795335.7779926611</v>
      </c>
    </row>
    <row r="449" spans="1:14" x14ac:dyDescent="0.25">
      <c r="A449" s="14">
        <v>4153</v>
      </c>
      <c r="B449" s="1">
        <f t="shared" si="6"/>
        <v>0</v>
      </c>
      <c r="C449" s="1">
        <v>4153</v>
      </c>
      <c r="D449" s="1">
        <v>7</v>
      </c>
      <c r="E449" s="1" t="s">
        <v>75</v>
      </c>
      <c r="F449" s="1">
        <v>7</v>
      </c>
      <c r="G449" s="370">
        <v>326007.12144363328</v>
      </c>
      <c r="H449" s="370">
        <v>169105.59255617755</v>
      </c>
      <c r="I449" s="370">
        <v>0</v>
      </c>
      <c r="J449" s="370">
        <v>0</v>
      </c>
      <c r="K449" s="370">
        <v>0</v>
      </c>
      <c r="L449" s="370">
        <v>673262.83021837834</v>
      </c>
      <c r="M449" s="370">
        <v>84157.853777297234</v>
      </c>
      <c r="N449" s="370">
        <v>1252533.3979954864</v>
      </c>
    </row>
    <row r="450" spans="1:14" x14ac:dyDescent="0.25">
      <c r="A450" s="14">
        <v>4155</v>
      </c>
      <c r="B450" s="1">
        <f t="shared" si="6"/>
        <v>0</v>
      </c>
      <c r="C450" s="1">
        <v>4155</v>
      </c>
      <c r="D450" s="1">
        <v>7</v>
      </c>
      <c r="E450" s="1" t="s">
        <v>935</v>
      </c>
      <c r="F450" s="1">
        <v>7</v>
      </c>
      <c r="G450" s="370">
        <v>259340.5142208421</v>
      </c>
      <c r="H450" s="370">
        <v>146033.60781105599</v>
      </c>
      <c r="I450" s="370">
        <v>0</v>
      </c>
      <c r="J450" s="370">
        <v>0</v>
      </c>
      <c r="K450" s="370">
        <v>0</v>
      </c>
      <c r="L450" s="370">
        <v>233143.215516175</v>
      </c>
      <c r="M450" s="370">
        <v>29142.901939521857</v>
      </c>
      <c r="N450" s="370">
        <v>667660.23948759504</v>
      </c>
    </row>
    <row r="451" spans="1:14" x14ac:dyDescent="0.25">
      <c r="A451" s="14">
        <v>4159</v>
      </c>
      <c r="B451" s="1">
        <f t="shared" si="6"/>
        <v>0</v>
      </c>
      <c r="C451" s="1">
        <v>4159</v>
      </c>
      <c r="D451" s="1">
        <v>7</v>
      </c>
      <c r="E451" s="1" t="s">
        <v>76</v>
      </c>
      <c r="F451" s="1">
        <v>7</v>
      </c>
      <c r="G451" s="370">
        <v>969201.54817745183</v>
      </c>
      <c r="H451" s="370">
        <v>746048.237934025</v>
      </c>
      <c r="I451" s="370">
        <v>0</v>
      </c>
      <c r="J451" s="370">
        <v>0</v>
      </c>
      <c r="K451" s="370">
        <v>0</v>
      </c>
      <c r="L451" s="370">
        <v>1176679.1913833423</v>
      </c>
      <c r="M451" s="370">
        <v>147084.8989229177</v>
      </c>
      <c r="N451" s="370">
        <v>3039013.876417737</v>
      </c>
    </row>
    <row r="452" spans="1:14" x14ac:dyDescent="0.25">
      <c r="A452" s="14">
        <v>4160</v>
      </c>
      <c r="B452" s="1">
        <f t="shared" si="6"/>
        <v>0</v>
      </c>
      <c r="C452" s="1">
        <v>4160</v>
      </c>
      <c r="D452" s="1">
        <v>7</v>
      </c>
      <c r="E452" s="1" t="s">
        <v>77</v>
      </c>
      <c r="F452" s="1">
        <v>7</v>
      </c>
      <c r="G452" s="370">
        <v>330299.49180000002</v>
      </c>
      <c r="H452" s="370">
        <v>40549.707656653787</v>
      </c>
      <c r="I452" s="370">
        <v>0</v>
      </c>
      <c r="J452" s="370">
        <v>0</v>
      </c>
      <c r="K452" s="370">
        <v>0</v>
      </c>
      <c r="L452" s="370">
        <v>308676.15352858312</v>
      </c>
      <c r="M452" s="370">
        <v>38584.519191072861</v>
      </c>
      <c r="N452" s="370">
        <v>718109.87217630981</v>
      </c>
    </row>
    <row r="453" spans="1:14" x14ac:dyDescent="0.25">
      <c r="A453" s="14">
        <v>4161</v>
      </c>
      <c r="B453" s="1">
        <f t="shared" si="6"/>
        <v>0</v>
      </c>
      <c r="C453" s="1">
        <v>4161</v>
      </c>
      <c r="D453" s="1">
        <v>7</v>
      </c>
      <c r="E453" s="1" t="s">
        <v>78</v>
      </c>
      <c r="F453" s="1">
        <v>7</v>
      </c>
      <c r="G453" s="370">
        <v>1760470.9165512123</v>
      </c>
      <c r="H453" s="370">
        <v>432261.67678416485</v>
      </c>
      <c r="I453" s="370">
        <v>0</v>
      </c>
      <c r="J453" s="370">
        <v>0</v>
      </c>
      <c r="K453" s="370">
        <v>0</v>
      </c>
      <c r="L453" s="370">
        <v>365587.65158325701</v>
      </c>
      <c r="M453" s="370">
        <v>45698.456447907098</v>
      </c>
      <c r="N453" s="370">
        <v>2604018.7013665414</v>
      </c>
    </row>
    <row r="454" spans="1:14" x14ac:dyDescent="0.25">
      <c r="A454" s="14">
        <v>4162</v>
      </c>
      <c r="B454" s="1">
        <f t="shared" si="6"/>
        <v>0</v>
      </c>
      <c r="C454" s="1">
        <v>4162</v>
      </c>
      <c r="D454" s="1">
        <v>7</v>
      </c>
      <c r="E454" s="1" t="s">
        <v>79</v>
      </c>
      <c r="F454" s="1">
        <v>7</v>
      </c>
      <c r="G454" s="370">
        <v>144021.58154827755</v>
      </c>
      <c r="H454" s="370">
        <v>125245.31400204814</v>
      </c>
      <c r="I454" s="370">
        <v>0</v>
      </c>
      <c r="J454" s="370">
        <v>0</v>
      </c>
      <c r="K454" s="370">
        <v>0</v>
      </c>
      <c r="L454" s="370">
        <v>197371.85171343008</v>
      </c>
      <c r="M454" s="370">
        <v>24671.481464178745</v>
      </c>
      <c r="N454" s="370">
        <v>491310.22872793453</v>
      </c>
    </row>
    <row r="455" spans="1:14" x14ac:dyDescent="0.25">
      <c r="A455" s="14">
        <v>4163</v>
      </c>
      <c r="B455" s="1">
        <f t="shared" si="6"/>
        <v>0</v>
      </c>
      <c r="C455" s="1">
        <v>4163</v>
      </c>
      <c r="D455" s="1">
        <v>7</v>
      </c>
      <c r="E455" s="1" t="s">
        <v>80</v>
      </c>
      <c r="F455" s="1">
        <v>7</v>
      </c>
      <c r="G455" s="370">
        <v>0</v>
      </c>
      <c r="H455" s="370">
        <v>0</v>
      </c>
      <c r="I455" s="370">
        <v>0</v>
      </c>
      <c r="J455" s="370">
        <v>0</v>
      </c>
      <c r="K455" s="370">
        <v>0</v>
      </c>
      <c r="L455" s="370">
        <v>0</v>
      </c>
      <c r="M455" s="370">
        <v>0</v>
      </c>
      <c r="N455" s="370">
        <v>0</v>
      </c>
    </row>
    <row r="456" spans="1:14" x14ac:dyDescent="0.25">
      <c r="A456" s="14">
        <v>4164</v>
      </c>
      <c r="B456" s="1">
        <f t="shared" si="6"/>
        <v>0</v>
      </c>
      <c r="C456" s="1">
        <v>4164</v>
      </c>
      <c r="D456" s="1">
        <v>7</v>
      </c>
      <c r="E456" s="1" t="s">
        <v>81</v>
      </c>
      <c r="F456" s="1">
        <v>7</v>
      </c>
      <c r="G456" s="370">
        <v>174691.53918376923</v>
      </c>
      <c r="H456" s="370">
        <v>335584.49202385539</v>
      </c>
      <c r="I456" s="370">
        <v>0</v>
      </c>
      <c r="J456" s="370">
        <v>0</v>
      </c>
      <c r="K456" s="370">
        <v>0</v>
      </c>
      <c r="L456" s="370">
        <v>280371.36550460884</v>
      </c>
      <c r="M456" s="370">
        <v>35046.42068807609</v>
      </c>
      <c r="N456" s="370">
        <v>825693.81740030949</v>
      </c>
    </row>
    <row r="457" spans="1:14" x14ac:dyDescent="0.25">
      <c r="A457" s="14">
        <v>4166</v>
      </c>
      <c r="B457" s="1">
        <f t="shared" si="6"/>
        <v>0</v>
      </c>
      <c r="C457" s="1">
        <v>4166</v>
      </c>
      <c r="D457" s="1">
        <v>7</v>
      </c>
      <c r="E457" s="1" t="s">
        <v>1054</v>
      </c>
      <c r="F457" s="1">
        <v>7</v>
      </c>
      <c r="G457" s="370">
        <v>228358.26460000002</v>
      </c>
      <c r="H457" s="370">
        <v>78434.303267379946</v>
      </c>
      <c r="I457" s="370">
        <v>0</v>
      </c>
      <c r="J457" s="370">
        <v>0</v>
      </c>
      <c r="K457" s="370">
        <v>0</v>
      </c>
      <c r="L457" s="370">
        <v>131557.09925174393</v>
      </c>
      <c r="M457" s="370">
        <v>16444.63740646798</v>
      </c>
      <c r="N457" s="370">
        <v>454794.3045255919</v>
      </c>
    </row>
    <row r="458" spans="1:14" x14ac:dyDescent="0.25">
      <c r="A458" s="14">
        <v>4167</v>
      </c>
      <c r="B458" s="1">
        <f t="shared" si="6"/>
        <v>0</v>
      </c>
      <c r="C458" s="1">
        <v>4167</v>
      </c>
      <c r="D458" s="1">
        <v>7</v>
      </c>
      <c r="E458" s="1" t="s">
        <v>82</v>
      </c>
      <c r="F458" s="1">
        <v>7</v>
      </c>
      <c r="G458" s="370">
        <v>178294.937213881</v>
      </c>
      <c r="H458" s="370">
        <v>174657.95354048713</v>
      </c>
      <c r="I458" s="370">
        <v>0</v>
      </c>
      <c r="J458" s="370">
        <v>0</v>
      </c>
      <c r="K458" s="370">
        <v>0</v>
      </c>
      <c r="L458" s="370">
        <v>188106.06226069713</v>
      </c>
      <c r="M458" s="370">
        <v>23513.257782587127</v>
      </c>
      <c r="N458" s="370">
        <v>564572.21079765237</v>
      </c>
    </row>
    <row r="459" spans="1:14" x14ac:dyDescent="0.25">
      <c r="A459" s="14">
        <v>4168</v>
      </c>
      <c r="B459" s="1">
        <f t="shared" si="6"/>
        <v>0</v>
      </c>
      <c r="C459" s="1">
        <v>4168</v>
      </c>
      <c r="D459" s="1">
        <v>7</v>
      </c>
      <c r="E459" s="1" t="s">
        <v>83</v>
      </c>
      <c r="F459" s="1">
        <v>7</v>
      </c>
      <c r="G459" s="370">
        <v>149929.54999999999</v>
      </c>
      <c r="H459" s="370">
        <v>60859.097082768712</v>
      </c>
      <c r="I459" s="370">
        <v>0</v>
      </c>
      <c r="J459" s="370">
        <v>0</v>
      </c>
      <c r="K459" s="370">
        <v>0</v>
      </c>
      <c r="L459" s="370">
        <v>82217.269383393403</v>
      </c>
      <c r="M459" s="370">
        <v>10277.158672924168</v>
      </c>
      <c r="N459" s="370">
        <v>303283.07513908623</v>
      </c>
    </row>
    <row r="460" spans="1:14" x14ac:dyDescent="0.25">
      <c r="A460" s="14">
        <v>4169</v>
      </c>
      <c r="B460" s="1">
        <f t="shared" si="6"/>
        <v>0</v>
      </c>
      <c r="C460" s="1">
        <v>4169</v>
      </c>
      <c r="D460" s="1">
        <v>7</v>
      </c>
      <c r="E460" s="1" t="s">
        <v>559</v>
      </c>
      <c r="F460" s="1">
        <v>7</v>
      </c>
      <c r="G460" s="370">
        <v>633047.27701274364</v>
      </c>
      <c r="H460" s="370">
        <v>378194.9241809767</v>
      </c>
      <c r="I460" s="370">
        <v>0</v>
      </c>
      <c r="J460" s="370">
        <v>0</v>
      </c>
      <c r="K460" s="370">
        <v>0</v>
      </c>
      <c r="L460" s="370">
        <v>556090.44604550838</v>
      </c>
      <c r="M460" s="370">
        <v>69511.305755688503</v>
      </c>
      <c r="N460" s="370">
        <v>1636843.9529949173</v>
      </c>
    </row>
    <row r="461" spans="1:14" x14ac:dyDescent="0.25">
      <c r="A461" s="14">
        <v>4170</v>
      </c>
      <c r="B461" s="1">
        <f t="shared" si="6"/>
        <v>0</v>
      </c>
      <c r="C461" s="1">
        <v>4170</v>
      </c>
      <c r="D461" s="1">
        <v>7</v>
      </c>
      <c r="E461" s="1" t="s">
        <v>1056</v>
      </c>
      <c r="F461" s="1">
        <v>7</v>
      </c>
      <c r="G461" s="370">
        <v>2200270.4969172422</v>
      </c>
      <c r="H461" s="370">
        <v>1543066.6668306114</v>
      </c>
      <c r="I461" s="370">
        <v>0</v>
      </c>
      <c r="J461" s="370">
        <v>0</v>
      </c>
      <c r="K461" s="370">
        <v>0</v>
      </c>
      <c r="L461" s="370">
        <v>2313405.0109699923</v>
      </c>
      <c r="M461" s="370">
        <v>289175.6263712488</v>
      </c>
      <c r="N461" s="370">
        <v>6345917.801089094</v>
      </c>
    </row>
    <row r="462" spans="1:14" x14ac:dyDescent="0.25">
      <c r="A462" s="14">
        <v>4171</v>
      </c>
      <c r="B462" s="1">
        <f t="shared" si="6"/>
        <v>0</v>
      </c>
      <c r="C462" s="1">
        <v>4171</v>
      </c>
      <c r="D462" s="1">
        <v>7</v>
      </c>
      <c r="E462" s="1" t="s">
        <v>84</v>
      </c>
      <c r="F462" s="1">
        <v>7</v>
      </c>
      <c r="G462" s="370">
        <v>151957.905</v>
      </c>
      <c r="H462" s="370">
        <v>0</v>
      </c>
      <c r="I462" s="370">
        <v>0</v>
      </c>
      <c r="J462" s="370">
        <v>0</v>
      </c>
      <c r="K462" s="370">
        <v>0</v>
      </c>
      <c r="L462" s="370">
        <v>112256.70346215495</v>
      </c>
      <c r="M462" s="370">
        <v>14032.087932769362</v>
      </c>
      <c r="N462" s="370">
        <v>278246.69639492437</v>
      </c>
    </row>
    <row r="463" spans="1:14" x14ac:dyDescent="0.25">
      <c r="A463" s="14">
        <v>4172</v>
      </c>
      <c r="B463" s="1">
        <f t="shared" si="6"/>
        <v>0</v>
      </c>
      <c r="C463" s="1">
        <v>4172</v>
      </c>
      <c r="D463" s="1">
        <v>7</v>
      </c>
      <c r="E463" s="1" t="s">
        <v>85</v>
      </c>
      <c r="F463" s="1">
        <v>7</v>
      </c>
      <c r="G463" s="370">
        <v>30735.900014579067</v>
      </c>
      <c r="H463" s="370">
        <v>28358.733133596113</v>
      </c>
      <c r="I463" s="370">
        <v>0</v>
      </c>
      <c r="J463" s="370">
        <v>0</v>
      </c>
      <c r="K463" s="370">
        <v>0</v>
      </c>
      <c r="L463" s="370">
        <v>28390.837618157653</v>
      </c>
      <c r="M463" s="370">
        <v>3548.8547022697044</v>
      </c>
      <c r="N463" s="370">
        <v>91034.325468602547</v>
      </c>
    </row>
    <row r="464" spans="1:14" x14ac:dyDescent="0.25">
      <c r="A464" s="14">
        <v>4177</v>
      </c>
      <c r="B464" s="1">
        <f t="shared" si="6"/>
        <v>0</v>
      </c>
      <c r="C464" s="1">
        <v>4177</v>
      </c>
      <c r="D464" s="1">
        <v>7</v>
      </c>
      <c r="E464" s="1" t="s">
        <v>86</v>
      </c>
      <c r="F464" s="1">
        <v>7</v>
      </c>
      <c r="G464" s="370">
        <v>44625.016403508882</v>
      </c>
      <c r="H464" s="370">
        <v>149542.67168798469</v>
      </c>
      <c r="I464" s="370">
        <v>0</v>
      </c>
      <c r="J464" s="370">
        <v>0</v>
      </c>
      <c r="K464" s="370">
        <v>0</v>
      </c>
      <c r="L464" s="370">
        <v>275410.58353390021</v>
      </c>
      <c r="M464" s="370">
        <v>34426.322941737511</v>
      </c>
      <c r="N464" s="370">
        <v>504004.59456713125</v>
      </c>
    </row>
    <row r="465" spans="1:14" x14ac:dyDescent="0.25">
      <c r="A465" s="14">
        <v>4178</v>
      </c>
      <c r="B465" s="1">
        <f t="shared" si="6"/>
        <v>0</v>
      </c>
      <c r="C465" s="1">
        <v>4178</v>
      </c>
      <c r="D465" s="1">
        <v>7</v>
      </c>
      <c r="E465" s="1" t="s">
        <v>87</v>
      </c>
      <c r="F465" s="1">
        <v>7</v>
      </c>
      <c r="G465" s="370">
        <v>63067.89</v>
      </c>
      <c r="H465" s="370">
        <v>8869.9973264189175</v>
      </c>
      <c r="I465" s="370">
        <v>0</v>
      </c>
      <c r="J465" s="370">
        <v>0</v>
      </c>
      <c r="K465" s="370">
        <v>0</v>
      </c>
      <c r="L465" s="370">
        <v>50665.761837566904</v>
      </c>
      <c r="M465" s="370">
        <v>6333.2202296958585</v>
      </c>
      <c r="N465" s="370">
        <v>128936.86939368169</v>
      </c>
    </row>
    <row r="466" spans="1:14" x14ac:dyDescent="0.25">
      <c r="A466" s="14">
        <v>4181</v>
      </c>
      <c r="B466" s="1">
        <f t="shared" si="6"/>
        <v>0</v>
      </c>
      <c r="C466" s="1">
        <v>4181</v>
      </c>
      <c r="D466" s="1">
        <v>7</v>
      </c>
      <c r="E466" s="1" t="s">
        <v>88</v>
      </c>
      <c r="F466" s="1">
        <v>7</v>
      </c>
      <c r="G466" s="370">
        <v>695321.245</v>
      </c>
      <c r="H466" s="370">
        <v>57525.000607976064</v>
      </c>
      <c r="I466" s="370">
        <v>0</v>
      </c>
      <c r="J466" s="370">
        <v>0</v>
      </c>
      <c r="K466" s="370">
        <v>0</v>
      </c>
      <c r="L466" s="370">
        <v>584860.89109834144</v>
      </c>
      <c r="M466" s="370">
        <v>73107.611387292636</v>
      </c>
      <c r="N466" s="370">
        <v>1410814.7480936102</v>
      </c>
    </row>
    <row r="467" spans="1:14" x14ac:dyDescent="0.25">
      <c r="A467" s="14">
        <v>4183</v>
      </c>
      <c r="B467" s="1">
        <f t="shared" si="6"/>
        <v>0</v>
      </c>
      <c r="C467" s="1">
        <v>4183</v>
      </c>
      <c r="D467" s="1">
        <v>7</v>
      </c>
      <c r="E467" s="1" t="s">
        <v>89</v>
      </c>
      <c r="F467" s="1">
        <v>7</v>
      </c>
      <c r="G467" s="370">
        <v>5044729.4025740661</v>
      </c>
      <c r="H467" s="370">
        <v>3183694.7002909393</v>
      </c>
      <c r="I467" s="370">
        <v>0</v>
      </c>
      <c r="J467" s="370">
        <v>0</v>
      </c>
      <c r="K467" s="370">
        <v>0</v>
      </c>
      <c r="L467" s="370">
        <v>10204303.077332849</v>
      </c>
      <c r="M467" s="370">
        <v>0</v>
      </c>
      <c r="N467" s="370">
        <v>18432727.180197854</v>
      </c>
    </row>
    <row r="468" spans="1:14" x14ac:dyDescent="0.25">
      <c r="A468" s="14">
        <v>4184</v>
      </c>
      <c r="B468" s="1">
        <f t="shared" si="6"/>
        <v>0</v>
      </c>
      <c r="C468" s="1">
        <v>4184</v>
      </c>
      <c r="D468" s="1">
        <v>7</v>
      </c>
      <c r="E468" s="1" t="s">
        <v>90</v>
      </c>
      <c r="F468" s="1">
        <v>7</v>
      </c>
      <c r="G468" s="370">
        <v>590857.17000000004</v>
      </c>
      <c r="H468" s="370">
        <v>182514.28297506369</v>
      </c>
      <c r="I468" s="370">
        <v>0</v>
      </c>
      <c r="J468" s="370">
        <v>0</v>
      </c>
      <c r="K468" s="370">
        <v>0</v>
      </c>
      <c r="L468" s="370">
        <v>374096.25087891123</v>
      </c>
      <c r="M468" s="370">
        <v>46762.031359863875</v>
      </c>
      <c r="N468" s="370">
        <v>1194229.735213839</v>
      </c>
    </row>
    <row r="469" spans="1:14" x14ac:dyDescent="0.25">
      <c r="A469" s="14">
        <v>4185</v>
      </c>
      <c r="B469" s="1">
        <f t="shared" ref="B469:B532" si="7">+C469-A469</f>
        <v>0</v>
      </c>
      <c r="C469" s="1">
        <v>4185</v>
      </c>
      <c r="D469" s="1">
        <v>7</v>
      </c>
      <c r="E469" s="1" t="s">
        <v>91</v>
      </c>
      <c r="F469" s="1">
        <v>7</v>
      </c>
      <c r="G469" s="370">
        <v>893658.22821020195</v>
      </c>
      <c r="H469" s="370">
        <v>287700.69316446153</v>
      </c>
      <c r="I469" s="370">
        <v>0</v>
      </c>
      <c r="J469" s="370">
        <v>0</v>
      </c>
      <c r="K469" s="370">
        <v>0</v>
      </c>
      <c r="L469" s="370">
        <v>706441.11674483004</v>
      </c>
      <c r="M469" s="370">
        <v>88305.139593103697</v>
      </c>
      <c r="N469" s="370">
        <v>1976105.1777125972</v>
      </c>
    </row>
    <row r="470" spans="1:14" x14ac:dyDescent="0.25">
      <c r="A470" s="14">
        <v>4186</v>
      </c>
      <c r="B470" s="1">
        <f t="shared" si="7"/>
        <v>0</v>
      </c>
      <c r="C470" s="1">
        <v>4186</v>
      </c>
      <c r="D470" s="1">
        <v>7</v>
      </c>
      <c r="E470" s="1" t="s">
        <v>92</v>
      </c>
      <c r="F470" s="1">
        <v>7</v>
      </c>
      <c r="G470" s="370">
        <v>661056.40487088927</v>
      </c>
      <c r="H470" s="370">
        <v>270663.27470517677</v>
      </c>
      <c r="I470" s="370">
        <v>0</v>
      </c>
      <c r="J470" s="370">
        <v>0</v>
      </c>
      <c r="K470" s="370">
        <v>0</v>
      </c>
      <c r="L470" s="370">
        <v>520430.87827169063</v>
      </c>
      <c r="M470" s="370">
        <v>65053.859783961285</v>
      </c>
      <c r="N470" s="370">
        <v>1517204.4176317179</v>
      </c>
    </row>
    <row r="471" spans="1:14" x14ac:dyDescent="0.25">
      <c r="A471" s="14">
        <v>4187</v>
      </c>
      <c r="B471" s="1">
        <f t="shared" si="7"/>
        <v>0</v>
      </c>
      <c r="C471" s="1">
        <v>4187</v>
      </c>
      <c r="D471" s="1">
        <v>7</v>
      </c>
      <c r="E471" s="1" t="s">
        <v>560</v>
      </c>
      <c r="F471" s="1">
        <v>7</v>
      </c>
      <c r="G471" s="370">
        <v>0</v>
      </c>
      <c r="H471" s="370">
        <v>0</v>
      </c>
      <c r="I471" s="370">
        <v>0</v>
      </c>
      <c r="J471" s="370">
        <v>0</v>
      </c>
      <c r="K471" s="370">
        <v>0</v>
      </c>
      <c r="L471" s="370">
        <v>0</v>
      </c>
      <c r="M471" s="370">
        <v>0</v>
      </c>
      <c r="N471" s="370">
        <v>0</v>
      </c>
    </row>
    <row r="472" spans="1:14" x14ac:dyDescent="0.25">
      <c r="A472" s="14">
        <v>4188</v>
      </c>
      <c r="B472" s="1">
        <f t="shared" si="7"/>
        <v>0</v>
      </c>
      <c r="C472" s="1">
        <v>4188</v>
      </c>
      <c r="D472" s="1">
        <v>7</v>
      </c>
      <c r="E472" s="1" t="s">
        <v>93</v>
      </c>
      <c r="F472" s="1">
        <v>7</v>
      </c>
      <c r="G472" s="370">
        <v>953053.77155947115</v>
      </c>
      <c r="H472" s="370">
        <v>594173.27050271991</v>
      </c>
      <c r="I472" s="370">
        <v>0</v>
      </c>
      <c r="J472" s="370">
        <v>0</v>
      </c>
      <c r="K472" s="370">
        <v>0</v>
      </c>
      <c r="L472" s="370">
        <v>992308.29134293029</v>
      </c>
      <c r="M472" s="370">
        <v>124038.53641786621</v>
      </c>
      <c r="N472" s="370">
        <v>2663573.8698229874</v>
      </c>
    </row>
    <row r="473" spans="1:14" x14ac:dyDescent="0.25">
      <c r="A473" s="14">
        <v>4189</v>
      </c>
      <c r="B473" s="1">
        <f t="shared" si="7"/>
        <v>0</v>
      </c>
      <c r="C473" s="1">
        <v>4189</v>
      </c>
      <c r="D473" s="1">
        <v>7</v>
      </c>
      <c r="E473" s="1" t="s">
        <v>94</v>
      </c>
      <c r="F473" s="1">
        <v>7</v>
      </c>
      <c r="G473" s="370">
        <v>285116.29597195721</v>
      </c>
      <c r="H473" s="370">
        <v>524331.74370114796</v>
      </c>
      <c r="I473" s="370">
        <v>0</v>
      </c>
      <c r="J473" s="370">
        <v>0</v>
      </c>
      <c r="K473" s="370">
        <v>0</v>
      </c>
      <c r="L473" s="370">
        <v>603641.88382539363</v>
      </c>
      <c r="M473" s="370">
        <v>75455.23547817416</v>
      </c>
      <c r="N473" s="370">
        <v>1488545.1589766729</v>
      </c>
    </row>
    <row r="474" spans="1:14" x14ac:dyDescent="0.25">
      <c r="A474" s="14">
        <v>4190</v>
      </c>
      <c r="B474" s="1">
        <f t="shared" si="7"/>
        <v>0</v>
      </c>
      <c r="C474" s="1">
        <v>4190</v>
      </c>
      <c r="D474" s="1">
        <v>7</v>
      </c>
      <c r="E474" s="1" t="s">
        <v>95</v>
      </c>
      <c r="F474" s="1">
        <v>7</v>
      </c>
      <c r="G474" s="370">
        <v>0</v>
      </c>
      <c r="H474" s="370">
        <v>0</v>
      </c>
      <c r="I474" s="370">
        <v>0</v>
      </c>
      <c r="J474" s="370">
        <v>0</v>
      </c>
      <c r="K474" s="370">
        <v>0</v>
      </c>
      <c r="L474" s="370">
        <v>0</v>
      </c>
      <c r="M474" s="370">
        <v>0</v>
      </c>
      <c r="N474" s="370">
        <v>0</v>
      </c>
    </row>
    <row r="475" spans="1:14" x14ac:dyDescent="0.25">
      <c r="A475" s="14">
        <v>4191</v>
      </c>
      <c r="B475" s="1">
        <f t="shared" si="7"/>
        <v>0</v>
      </c>
      <c r="C475" s="1">
        <v>4191</v>
      </c>
      <c r="D475" s="1">
        <v>7</v>
      </c>
      <c r="E475" s="1" t="s">
        <v>96</v>
      </c>
      <c r="F475" s="1">
        <v>7</v>
      </c>
      <c r="G475" s="370">
        <v>1233568.7025980949</v>
      </c>
      <c r="H475" s="370">
        <v>850959.72264770966</v>
      </c>
      <c r="I475" s="370">
        <v>0</v>
      </c>
      <c r="J475" s="370">
        <v>0</v>
      </c>
      <c r="K475" s="370">
        <v>0</v>
      </c>
      <c r="L475" s="370">
        <v>1919323.1585979823</v>
      </c>
      <c r="M475" s="370">
        <v>239915.39482474764</v>
      </c>
      <c r="N475" s="370">
        <v>4243766.9786685351</v>
      </c>
    </row>
    <row r="476" spans="1:14" x14ac:dyDescent="0.25">
      <c r="A476" s="14">
        <v>4192</v>
      </c>
      <c r="B476" s="1">
        <f t="shared" si="7"/>
        <v>0</v>
      </c>
      <c r="C476" s="1">
        <v>4192</v>
      </c>
      <c r="D476" s="1">
        <v>7</v>
      </c>
      <c r="E476" s="1" t="s">
        <v>97</v>
      </c>
      <c r="F476" s="1">
        <v>7</v>
      </c>
      <c r="G476" s="370">
        <v>1214714.2579637025</v>
      </c>
      <c r="H476" s="370">
        <v>1427257.6759399241</v>
      </c>
      <c r="I476" s="370">
        <v>0</v>
      </c>
      <c r="J476" s="370">
        <v>0</v>
      </c>
      <c r="K476" s="370">
        <v>0</v>
      </c>
      <c r="L476" s="370">
        <v>1695183.2484938879</v>
      </c>
      <c r="M476" s="370">
        <v>211897.90606173588</v>
      </c>
      <c r="N476" s="370">
        <v>4549053.0884592505</v>
      </c>
    </row>
    <row r="477" spans="1:14" x14ac:dyDescent="0.25">
      <c r="A477" s="14">
        <v>4193</v>
      </c>
      <c r="B477" s="1">
        <f t="shared" si="7"/>
        <v>0</v>
      </c>
      <c r="C477" s="1">
        <v>4193</v>
      </c>
      <c r="D477" s="1">
        <v>7</v>
      </c>
      <c r="E477" s="1" t="s">
        <v>563</v>
      </c>
      <c r="F477" s="1">
        <v>7</v>
      </c>
      <c r="G477" s="370">
        <v>432871.55590872501</v>
      </c>
      <c r="H477" s="370">
        <v>261724.60210802112</v>
      </c>
      <c r="I477" s="370">
        <v>0</v>
      </c>
      <c r="J477" s="370">
        <v>0</v>
      </c>
      <c r="K477" s="370">
        <v>0</v>
      </c>
      <c r="L477" s="370">
        <v>318951.4123365283</v>
      </c>
      <c r="M477" s="370">
        <v>39868.926542066016</v>
      </c>
      <c r="N477" s="370">
        <v>1053416.4968953405</v>
      </c>
    </row>
    <row r="478" spans="1:14" x14ac:dyDescent="0.25">
      <c r="A478" s="14">
        <v>4194</v>
      </c>
      <c r="B478" s="1">
        <f t="shared" si="7"/>
        <v>0</v>
      </c>
      <c r="C478" s="1">
        <v>4194</v>
      </c>
      <c r="D478" s="1">
        <v>7</v>
      </c>
      <c r="E478" s="1" t="s">
        <v>98</v>
      </c>
      <c r="F478" s="1">
        <v>7</v>
      </c>
      <c r="G478" s="370">
        <v>296201.99</v>
      </c>
      <c r="H478" s="370">
        <v>79163.57848091179</v>
      </c>
      <c r="I478" s="370">
        <v>0</v>
      </c>
      <c r="J478" s="370">
        <v>0</v>
      </c>
      <c r="K478" s="370">
        <v>0</v>
      </c>
      <c r="L478" s="370">
        <v>226924.24833190156</v>
      </c>
      <c r="M478" s="370">
        <v>28365.531041487677</v>
      </c>
      <c r="N478" s="370">
        <v>630655.34785430098</v>
      </c>
    </row>
    <row r="479" spans="1:14" x14ac:dyDescent="0.25">
      <c r="A479" s="14">
        <v>4195</v>
      </c>
      <c r="B479" s="1">
        <f t="shared" si="7"/>
        <v>0</v>
      </c>
      <c r="C479" s="1">
        <v>4195</v>
      </c>
      <c r="D479" s="1">
        <v>7</v>
      </c>
      <c r="E479" s="1" t="s">
        <v>936</v>
      </c>
      <c r="F479" s="1">
        <v>7</v>
      </c>
      <c r="G479" s="370">
        <v>55948.885000000002</v>
      </c>
      <c r="H479" s="370">
        <v>22006.031043635918</v>
      </c>
      <c r="I479" s="370">
        <v>0</v>
      </c>
      <c r="J479" s="370">
        <v>0</v>
      </c>
      <c r="K479" s="370">
        <v>0</v>
      </c>
      <c r="L479" s="370">
        <v>54083.246199574023</v>
      </c>
      <c r="M479" s="370">
        <v>6760.4057749467484</v>
      </c>
      <c r="N479" s="370">
        <v>138798.56801815671</v>
      </c>
    </row>
    <row r="480" spans="1:14" x14ac:dyDescent="0.25">
      <c r="A480" s="14">
        <v>4198</v>
      </c>
      <c r="B480" s="1">
        <f t="shared" si="7"/>
        <v>0</v>
      </c>
      <c r="C480" s="1">
        <v>4198</v>
      </c>
      <c r="D480" s="1">
        <v>7</v>
      </c>
      <c r="E480" s="1" t="s">
        <v>99</v>
      </c>
      <c r="F480" s="1">
        <v>7</v>
      </c>
      <c r="G480" s="370">
        <v>74022.514999999999</v>
      </c>
      <c r="H480" s="370">
        <v>20604.452392336123</v>
      </c>
      <c r="I480" s="370">
        <v>0</v>
      </c>
      <c r="J480" s="370">
        <v>0</v>
      </c>
      <c r="K480" s="370">
        <v>0</v>
      </c>
      <c r="L480" s="370">
        <v>28097.63968139737</v>
      </c>
      <c r="M480" s="370">
        <v>3512.2049601746689</v>
      </c>
      <c r="N480" s="370">
        <v>126236.81203390817</v>
      </c>
    </row>
    <row r="481" spans="1:14" x14ac:dyDescent="0.25">
      <c r="A481" s="14">
        <v>4199</v>
      </c>
      <c r="B481" s="1">
        <f t="shared" si="7"/>
        <v>0</v>
      </c>
      <c r="C481" s="1">
        <v>4199</v>
      </c>
      <c r="D481" s="1">
        <v>7</v>
      </c>
      <c r="E481" s="1" t="s">
        <v>564</v>
      </c>
      <c r="F481" s="1">
        <v>7</v>
      </c>
      <c r="G481" s="370">
        <v>609509.98</v>
      </c>
      <c r="H481" s="370">
        <v>98449.900138258017</v>
      </c>
      <c r="I481" s="370">
        <v>0</v>
      </c>
      <c r="J481" s="370">
        <v>0</v>
      </c>
      <c r="K481" s="370">
        <v>0</v>
      </c>
      <c r="L481" s="370">
        <v>540442.70892681484</v>
      </c>
      <c r="M481" s="370">
        <v>67555.338615851811</v>
      </c>
      <c r="N481" s="370">
        <v>1315957.9276809245</v>
      </c>
    </row>
    <row r="482" spans="1:14" x14ac:dyDescent="0.25">
      <c r="A482" s="14">
        <v>4200</v>
      </c>
      <c r="B482" s="1">
        <f t="shared" si="7"/>
        <v>0</v>
      </c>
      <c r="C482" s="1">
        <v>4200</v>
      </c>
      <c r="D482" s="1">
        <v>7</v>
      </c>
      <c r="E482" s="1" t="s">
        <v>565</v>
      </c>
      <c r="F482" s="1">
        <v>7</v>
      </c>
      <c r="G482" s="370">
        <v>341710.62</v>
      </c>
      <c r="H482" s="370">
        <v>16012.649829460244</v>
      </c>
      <c r="I482" s="370">
        <v>0</v>
      </c>
      <c r="J482" s="370">
        <v>0</v>
      </c>
      <c r="K482" s="370">
        <v>0</v>
      </c>
      <c r="L482" s="370">
        <v>273845.70041304285</v>
      </c>
      <c r="M482" s="370">
        <v>34230.712551630335</v>
      </c>
      <c r="N482" s="370">
        <v>665799.68279413343</v>
      </c>
    </row>
    <row r="483" spans="1:14" x14ac:dyDescent="0.25">
      <c r="A483" s="14">
        <v>4201</v>
      </c>
      <c r="B483" s="1">
        <f t="shared" si="7"/>
        <v>0</v>
      </c>
      <c r="C483" s="1">
        <v>4201</v>
      </c>
      <c r="D483" s="1">
        <v>7</v>
      </c>
      <c r="E483" s="1" t="s">
        <v>100</v>
      </c>
      <c r="F483" s="1">
        <v>7</v>
      </c>
      <c r="G483" s="370">
        <v>141496.15309116177</v>
      </c>
      <c r="H483" s="370">
        <v>346356.10596796009</v>
      </c>
      <c r="I483" s="370">
        <v>0</v>
      </c>
      <c r="J483" s="370">
        <v>0</v>
      </c>
      <c r="K483" s="370">
        <v>0</v>
      </c>
      <c r="L483" s="370">
        <v>271706.4861558507</v>
      </c>
      <c r="M483" s="370">
        <v>33963.310769481322</v>
      </c>
      <c r="N483" s="370">
        <v>793522.05598445388</v>
      </c>
    </row>
    <row r="484" spans="1:14" x14ac:dyDescent="0.25">
      <c r="A484" s="14">
        <v>4204</v>
      </c>
      <c r="B484" s="1">
        <f t="shared" si="7"/>
        <v>0</v>
      </c>
      <c r="C484" s="1">
        <v>4204</v>
      </c>
      <c r="D484" s="1">
        <v>7</v>
      </c>
      <c r="E484" s="1" t="s">
        <v>102</v>
      </c>
      <c r="F484" s="1">
        <v>7</v>
      </c>
      <c r="G484" s="370">
        <v>127989.92</v>
      </c>
      <c r="H484" s="370">
        <v>28730.004035611993</v>
      </c>
      <c r="I484" s="370">
        <v>0</v>
      </c>
      <c r="J484" s="370">
        <v>0</v>
      </c>
      <c r="K484" s="370">
        <v>0</v>
      </c>
      <c r="L484" s="370">
        <v>112332.99832274768</v>
      </c>
      <c r="M484" s="370">
        <v>14041.624790343451</v>
      </c>
      <c r="N484" s="370">
        <v>283094.54714870313</v>
      </c>
    </row>
    <row r="485" spans="1:14" x14ac:dyDescent="0.25">
      <c r="A485" s="14">
        <v>4205</v>
      </c>
      <c r="B485" s="1">
        <f t="shared" si="7"/>
        <v>0</v>
      </c>
      <c r="C485" s="1">
        <v>4205</v>
      </c>
      <c r="D485" s="1">
        <v>7</v>
      </c>
      <c r="E485" s="1" t="s">
        <v>103</v>
      </c>
      <c r="F485" s="1">
        <v>7</v>
      </c>
      <c r="G485" s="370">
        <v>730589.56706080376</v>
      </c>
      <c r="H485" s="370">
        <v>257940.8359459076</v>
      </c>
      <c r="I485" s="370">
        <v>0</v>
      </c>
      <c r="J485" s="370">
        <v>0</v>
      </c>
      <c r="K485" s="370">
        <v>0</v>
      </c>
      <c r="L485" s="370">
        <v>462590.16667213547</v>
      </c>
      <c r="M485" s="370">
        <v>57823.770834016897</v>
      </c>
      <c r="N485" s="370">
        <v>1508944.3405128636</v>
      </c>
    </row>
    <row r="486" spans="1:14" x14ac:dyDescent="0.25">
      <c r="A486" s="14">
        <v>4207</v>
      </c>
      <c r="B486" s="1">
        <f t="shared" si="7"/>
        <v>0</v>
      </c>
      <c r="C486" s="1">
        <v>4207</v>
      </c>
      <c r="D486" s="1">
        <v>7</v>
      </c>
      <c r="E486" s="1" t="s">
        <v>104</v>
      </c>
      <c r="F486" s="1">
        <v>7</v>
      </c>
      <c r="G486" s="370">
        <v>43537.62177476957</v>
      </c>
      <c r="H486" s="370">
        <v>52367.139402304412</v>
      </c>
      <c r="I486" s="370">
        <v>0</v>
      </c>
      <c r="J486" s="370">
        <v>0</v>
      </c>
      <c r="K486" s="370">
        <v>0</v>
      </c>
      <c r="L486" s="370">
        <v>72974.993121378095</v>
      </c>
      <c r="M486" s="370">
        <v>9121.8741401722564</v>
      </c>
      <c r="N486" s="370">
        <v>178001.62843862435</v>
      </c>
    </row>
    <row r="487" spans="1:14" x14ac:dyDescent="0.25">
      <c r="A487" s="14">
        <v>4208</v>
      </c>
      <c r="B487" s="1">
        <f t="shared" si="7"/>
        <v>0</v>
      </c>
      <c r="C487" s="1">
        <v>4208</v>
      </c>
      <c r="D487" s="1">
        <v>7</v>
      </c>
      <c r="E487" s="1" t="s">
        <v>105</v>
      </c>
      <c r="F487" s="1">
        <v>7</v>
      </c>
      <c r="G487" s="370">
        <v>47426.985000000001</v>
      </c>
      <c r="H487" s="370">
        <v>11806.119316591336</v>
      </c>
      <c r="I487" s="370">
        <v>0</v>
      </c>
      <c r="J487" s="370">
        <v>0</v>
      </c>
      <c r="K487" s="370">
        <v>0</v>
      </c>
      <c r="L487" s="370">
        <v>32790.099047949836</v>
      </c>
      <c r="M487" s="370">
        <v>4098.7623809937268</v>
      </c>
      <c r="N487" s="370">
        <v>96121.965745534893</v>
      </c>
    </row>
    <row r="488" spans="1:14" x14ac:dyDescent="0.25">
      <c r="A488" s="14">
        <v>4209</v>
      </c>
      <c r="B488" s="1">
        <f t="shared" si="7"/>
        <v>0</v>
      </c>
      <c r="C488" s="1">
        <v>4209</v>
      </c>
      <c r="D488" s="1">
        <v>7</v>
      </c>
      <c r="E488" s="1" t="s">
        <v>566</v>
      </c>
      <c r="F488" s="1">
        <v>7</v>
      </c>
      <c r="G488" s="370">
        <v>552355.15448484232</v>
      </c>
      <c r="H488" s="370">
        <v>524633.21960934938</v>
      </c>
      <c r="I488" s="370">
        <v>0</v>
      </c>
      <c r="J488" s="370">
        <v>0</v>
      </c>
      <c r="K488" s="370">
        <v>0</v>
      </c>
      <c r="L488" s="370">
        <v>0</v>
      </c>
      <c r="M488" s="370">
        <v>-21274.633730933747</v>
      </c>
      <c r="N488" s="370">
        <v>1055713.7403632579</v>
      </c>
    </row>
    <row r="489" spans="1:14" x14ac:dyDescent="0.25">
      <c r="A489" s="14">
        <v>4210</v>
      </c>
      <c r="B489" s="1">
        <f t="shared" si="7"/>
        <v>0</v>
      </c>
      <c r="C489" s="1">
        <v>4210</v>
      </c>
      <c r="D489" s="1">
        <v>7</v>
      </c>
      <c r="E489" s="1" t="s">
        <v>106</v>
      </c>
      <c r="F489" s="1">
        <v>7</v>
      </c>
      <c r="G489" s="370">
        <v>582004.07335668814</v>
      </c>
      <c r="H489" s="370">
        <v>392448.71291025652</v>
      </c>
      <c r="I489" s="370">
        <v>0</v>
      </c>
      <c r="J489" s="370">
        <v>0</v>
      </c>
      <c r="K489" s="370">
        <v>0</v>
      </c>
      <c r="L489" s="370">
        <v>377825.38796160708</v>
      </c>
      <c r="M489" s="370">
        <v>47228.173495200856</v>
      </c>
      <c r="N489" s="370">
        <v>1399506.3477237527</v>
      </c>
    </row>
    <row r="490" spans="1:14" x14ac:dyDescent="0.25">
      <c r="A490" s="14">
        <v>4212</v>
      </c>
      <c r="B490" s="1">
        <f t="shared" si="7"/>
        <v>0</v>
      </c>
      <c r="C490" s="1">
        <v>4212</v>
      </c>
      <c r="D490" s="1">
        <v>7</v>
      </c>
      <c r="E490" s="1" t="s">
        <v>567</v>
      </c>
      <c r="F490" s="1">
        <v>7</v>
      </c>
      <c r="G490" s="370">
        <v>0</v>
      </c>
      <c r="H490" s="370">
        <v>0</v>
      </c>
      <c r="I490" s="370">
        <v>0</v>
      </c>
      <c r="J490" s="370">
        <v>0</v>
      </c>
      <c r="K490" s="370">
        <v>0</v>
      </c>
      <c r="L490" s="370">
        <v>0</v>
      </c>
      <c r="M490" s="370">
        <v>0</v>
      </c>
      <c r="N490" s="370">
        <v>0</v>
      </c>
    </row>
    <row r="491" spans="1:14" x14ac:dyDescent="0.25">
      <c r="A491" s="14">
        <v>4213</v>
      </c>
      <c r="B491" s="1">
        <f t="shared" si="7"/>
        <v>0</v>
      </c>
      <c r="C491" s="1">
        <v>4213</v>
      </c>
      <c r="D491" s="1">
        <v>7</v>
      </c>
      <c r="E491" s="1" t="s">
        <v>107</v>
      </c>
      <c r="F491" s="1">
        <v>7</v>
      </c>
      <c r="G491" s="370">
        <v>964714.95796994679</v>
      </c>
      <c r="H491" s="370">
        <v>1106272.5337265758</v>
      </c>
      <c r="I491" s="370">
        <v>0</v>
      </c>
      <c r="J491" s="370">
        <v>0</v>
      </c>
      <c r="K491" s="370">
        <v>0</v>
      </c>
      <c r="L491" s="370">
        <v>2027714.4270553582</v>
      </c>
      <c r="M491" s="370">
        <v>253464.30338191963</v>
      </c>
      <c r="N491" s="370">
        <v>4352166.2221338004</v>
      </c>
    </row>
    <row r="492" spans="1:14" x14ac:dyDescent="0.25">
      <c r="A492" s="14">
        <v>4215</v>
      </c>
      <c r="B492" s="1">
        <f t="shared" si="7"/>
        <v>0</v>
      </c>
      <c r="C492" s="1">
        <v>4215</v>
      </c>
      <c r="D492" s="1">
        <v>7</v>
      </c>
      <c r="E492" s="1" t="s">
        <v>108</v>
      </c>
      <c r="F492" s="1">
        <v>7</v>
      </c>
      <c r="G492" s="370">
        <v>153869.80037409574</v>
      </c>
      <c r="H492" s="370">
        <v>151190.3551554791</v>
      </c>
      <c r="I492" s="370">
        <v>0</v>
      </c>
      <c r="J492" s="370">
        <v>0</v>
      </c>
      <c r="K492" s="370">
        <v>0</v>
      </c>
      <c r="L492" s="370">
        <v>194071.1593249297</v>
      </c>
      <c r="M492" s="370">
        <v>24258.894915616198</v>
      </c>
      <c r="N492" s="370">
        <v>523390.20977012074</v>
      </c>
    </row>
    <row r="493" spans="1:14" x14ac:dyDescent="0.25">
      <c r="A493" s="14">
        <v>4217</v>
      </c>
      <c r="B493" s="1">
        <f t="shared" si="7"/>
        <v>0</v>
      </c>
      <c r="C493" s="1">
        <v>4217</v>
      </c>
      <c r="D493" s="1">
        <v>7</v>
      </c>
      <c r="E493" s="1" t="s">
        <v>109</v>
      </c>
      <c r="F493" s="1">
        <v>7</v>
      </c>
      <c r="G493" s="370">
        <v>366008.69699999999</v>
      </c>
      <c r="H493" s="370">
        <v>200788.83766998944</v>
      </c>
      <c r="I493" s="370">
        <v>0</v>
      </c>
      <c r="J493" s="370">
        <v>0</v>
      </c>
      <c r="K493" s="370">
        <v>0</v>
      </c>
      <c r="L493" s="370">
        <v>284884.65030438639</v>
      </c>
      <c r="M493" s="370">
        <v>35610.581288048277</v>
      </c>
      <c r="N493" s="370">
        <v>887292.76626242418</v>
      </c>
    </row>
    <row r="494" spans="1:14" x14ac:dyDescent="0.25">
      <c r="A494" s="14">
        <v>4218</v>
      </c>
      <c r="B494" s="1">
        <f t="shared" si="7"/>
        <v>0</v>
      </c>
      <c r="C494" s="1">
        <v>4218</v>
      </c>
      <c r="D494" s="1">
        <v>7</v>
      </c>
      <c r="E494" s="1" t="s">
        <v>110</v>
      </c>
      <c r="F494" s="1">
        <v>7</v>
      </c>
      <c r="G494" s="370">
        <v>810853.82184434764</v>
      </c>
      <c r="H494" s="370">
        <v>562819.70272004744</v>
      </c>
      <c r="I494" s="370">
        <v>0</v>
      </c>
      <c r="J494" s="370">
        <v>0</v>
      </c>
      <c r="K494" s="370">
        <v>0</v>
      </c>
      <c r="L494" s="370">
        <v>744866.11982011423</v>
      </c>
      <c r="M494" s="370">
        <v>93108.26497751422</v>
      </c>
      <c r="N494" s="370">
        <v>2211647.9093620237</v>
      </c>
    </row>
    <row r="495" spans="1:14" x14ac:dyDescent="0.25">
      <c r="A495" s="14">
        <v>4219</v>
      </c>
      <c r="B495" s="1">
        <f t="shared" si="7"/>
        <v>0</v>
      </c>
      <c r="C495" s="1">
        <v>4219</v>
      </c>
      <c r="D495" s="1">
        <v>7</v>
      </c>
      <c r="E495" s="1" t="s">
        <v>111</v>
      </c>
      <c r="F495" s="1">
        <v>7</v>
      </c>
      <c r="G495" s="370">
        <v>579549.39043151843</v>
      </c>
      <c r="H495" s="370">
        <v>484347.5850342937</v>
      </c>
      <c r="I495" s="370">
        <v>0</v>
      </c>
      <c r="J495" s="370">
        <v>0</v>
      </c>
      <c r="K495" s="370">
        <v>0</v>
      </c>
      <c r="L495" s="370">
        <v>566492.09945094818</v>
      </c>
      <c r="M495" s="370">
        <v>70811.512431368479</v>
      </c>
      <c r="N495" s="370">
        <v>1701200.5873481289</v>
      </c>
    </row>
    <row r="496" spans="1:14" x14ac:dyDescent="0.25">
      <c r="A496" s="14">
        <v>4220</v>
      </c>
      <c r="B496" s="1">
        <f t="shared" si="7"/>
        <v>0</v>
      </c>
      <c r="C496" s="1">
        <v>4220</v>
      </c>
      <c r="D496" s="1">
        <v>7</v>
      </c>
      <c r="E496" s="1" t="s">
        <v>570</v>
      </c>
      <c r="F496" s="1">
        <v>7</v>
      </c>
      <c r="G496" s="370">
        <v>452681.34366873064</v>
      </c>
      <c r="H496" s="370">
        <v>325065.22221951524</v>
      </c>
      <c r="I496" s="370">
        <v>0</v>
      </c>
      <c r="J496" s="370">
        <v>0</v>
      </c>
      <c r="K496" s="370">
        <v>0</v>
      </c>
      <c r="L496" s="370">
        <v>408785.56994682498</v>
      </c>
      <c r="M496" s="370">
        <v>51098.196243353086</v>
      </c>
      <c r="N496" s="370">
        <v>1237630.332078424</v>
      </c>
    </row>
    <row r="497" spans="1:14" x14ac:dyDescent="0.25">
      <c r="A497" s="14">
        <v>4221</v>
      </c>
      <c r="B497" s="1">
        <f t="shared" si="7"/>
        <v>0</v>
      </c>
      <c r="C497" s="1">
        <v>4221</v>
      </c>
      <c r="D497" s="1">
        <v>7</v>
      </c>
      <c r="E497" s="1" t="s">
        <v>112</v>
      </c>
      <c r="F497" s="1">
        <v>7</v>
      </c>
      <c r="G497" s="370">
        <v>125812.11500000001</v>
      </c>
      <c r="H497" s="370">
        <v>23297.498839790307</v>
      </c>
      <c r="I497" s="370">
        <v>0</v>
      </c>
      <c r="J497" s="370">
        <v>0</v>
      </c>
      <c r="K497" s="370">
        <v>0</v>
      </c>
      <c r="L497" s="370">
        <v>79010.084093142417</v>
      </c>
      <c r="M497" s="370">
        <v>9876.2605116427967</v>
      </c>
      <c r="N497" s="370">
        <v>237995.95844457552</v>
      </c>
    </row>
    <row r="498" spans="1:14" x14ac:dyDescent="0.25">
      <c r="A498" s="14">
        <v>4223</v>
      </c>
      <c r="B498" s="1">
        <f t="shared" si="7"/>
        <v>0</v>
      </c>
      <c r="C498" s="1">
        <v>4223</v>
      </c>
      <c r="D498" s="1">
        <v>7</v>
      </c>
      <c r="E498" s="1" t="s">
        <v>113</v>
      </c>
      <c r="F498" s="1">
        <v>7</v>
      </c>
      <c r="G498" s="370">
        <v>217663.76499999998</v>
      </c>
      <c r="H498" s="370">
        <v>67257.003194842342</v>
      </c>
      <c r="I498" s="370">
        <v>0</v>
      </c>
      <c r="J498" s="370">
        <v>0</v>
      </c>
      <c r="K498" s="370">
        <v>0</v>
      </c>
      <c r="L498" s="370">
        <v>227259.97260155861</v>
      </c>
      <c r="M498" s="370">
        <v>28407.496575194808</v>
      </c>
      <c r="N498" s="370">
        <v>540588.23737159569</v>
      </c>
    </row>
    <row r="499" spans="1:14" x14ac:dyDescent="0.25">
      <c r="A499" s="14">
        <v>4224</v>
      </c>
      <c r="B499" s="1">
        <f t="shared" si="7"/>
        <v>0</v>
      </c>
      <c r="C499" s="1">
        <v>4224</v>
      </c>
      <c r="D499" s="1">
        <v>7</v>
      </c>
      <c r="E499" s="1" t="s">
        <v>114</v>
      </c>
      <c r="F499" s="1">
        <v>7</v>
      </c>
      <c r="G499" s="370">
        <v>123077.79541195311</v>
      </c>
      <c r="H499" s="370">
        <v>32041.163187305749</v>
      </c>
      <c r="I499" s="370">
        <v>0</v>
      </c>
      <c r="J499" s="370">
        <v>0</v>
      </c>
      <c r="K499" s="370">
        <v>0</v>
      </c>
      <c r="L499" s="370">
        <v>106476.27432914427</v>
      </c>
      <c r="M499" s="370">
        <v>13309.534291143027</v>
      </c>
      <c r="N499" s="370">
        <v>274904.76721954613</v>
      </c>
    </row>
    <row r="500" spans="1:14" x14ac:dyDescent="0.25">
      <c r="A500" s="14">
        <v>4225</v>
      </c>
      <c r="B500" s="1">
        <f t="shared" si="7"/>
        <v>0</v>
      </c>
      <c r="C500" s="1">
        <v>4225</v>
      </c>
      <c r="D500" s="1">
        <v>7</v>
      </c>
      <c r="E500" s="1" t="s">
        <v>115</v>
      </c>
      <c r="F500" s="1">
        <v>7</v>
      </c>
      <c r="G500" s="370">
        <v>246106.345</v>
      </c>
      <c r="H500" s="370">
        <v>10603.751160531245</v>
      </c>
      <c r="I500" s="370">
        <v>0</v>
      </c>
      <c r="J500" s="370">
        <v>0</v>
      </c>
      <c r="K500" s="370">
        <v>0</v>
      </c>
      <c r="L500" s="370">
        <v>145156.35633140081</v>
      </c>
      <c r="M500" s="370">
        <v>18144.544541425086</v>
      </c>
      <c r="N500" s="370">
        <v>420010.99703335715</v>
      </c>
    </row>
    <row r="501" spans="1:14" x14ac:dyDescent="0.25">
      <c r="A501" s="14">
        <v>4226</v>
      </c>
      <c r="B501" s="1">
        <f t="shared" si="7"/>
        <v>0</v>
      </c>
      <c r="C501" s="1">
        <v>4226</v>
      </c>
      <c r="D501" s="1">
        <v>7</v>
      </c>
      <c r="E501" s="1" t="s">
        <v>116</v>
      </c>
      <c r="F501" s="1">
        <v>7</v>
      </c>
      <c r="G501" s="370">
        <v>368368.85559763282</v>
      </c>
      <c r="H501" s="370">
        <v>516505.49588264653</v>
      </c>
      <c r="I501" s="370">
        <v>0</v>
      </c>
      <c r="J501" s="370">
        <v>0</v>
      </c>
      <c r="K501" s="370">
        <v>0</v>
      </c>
      <c r="L501" s="370">
        <v>544587.75733822933</v>
      </c>
      <c r="M501" s="370">
        <v>68073.469667278638</v>
      </c>
      <c r="N501" s="370">
        <v>1497535.5784857874</v>
      </c>
    </row>
    <row r="502" spans="1:14" x14ac:dyDescent="0.25">
      <c r="A502" s="14">
        <v>4227</v>
      </c>
      <c r="B502" s="1">
        <f t="shared" si="7"/>
        <v>0</v>
      </c>
      <c r="C502" s="1">
        <v>4227</v>
      </c>
      <c r="D502" s="1">
        <v>7</v>
      </c>
      <c r="E502" s="1" t="s">
        <v>117</v>
      </c>
      <c r="F502" s="1">
        <v>7</v>
      </c>
      <c r="G502" s="370">
        <v>504934.45290658541</v>
      </c>
      <c r="H502" s="370">
        <v>223361.74247436004</v>
      </c>
      <c r="I502" s="370">
        <v>0</v>
      </c>
      <c r="J502" s="370">
        <v>0</v>
      </c>
      <c r="K502" s="370">
        <v>0</v>
      </c>
      <c r="L502" s="370">
        <v>263296.38343757112</v>
      </c>
      <c r="M502" s="370">
        <v>32912.047929696368</v>
      </c>
      <c r="N502" s="370">
        <v>1024504.626748213</v>
      </c>
    </row>
    <row r="503" spans="1:14" x14ac:dyDescent="0.25">
      <c r="A503" s="14">
        <v>4228</v>
      </c>
      <c r="B503" s="1">
        <f t="shared" si="7"/>
        <v>0</v>
      </c>
      <c r="C503" s="1">
        <v>4228</v>
      </c>
      <c r="D503" s="1">
        <v>7</v>
      </c>
      <c r="E503" s="1" t="s">
        <v>118</v>
      </c>
      <c r="F503" s="1">
        <v>7</v>
      </c>
      <c r="G503" s="370">
        <v>320886.02</v>
      </c>
      <c r="H503" s="370">
        <v>62543.602770781268</v>
      </c>
      <c r="I503" s="370">
        <v>0</v>
      </c>
      <c r="J503" s="370">
        <v>0</v>
      </c>
      <c r="K503" s="370">
        <v>0</v>
      </c>
      <c r="L503" s="370">
        <v>278979.45921602845</v>
      </c>
      <c r="M503" s="370">
        <v>34872.432402003535</v>
      </c>
      <c r="N503" s="370">
        <v>697281.51438881329</v>
      </c>
    </row>
    <row r="504" spans="1:14" x14ac:dyDescent="0.25">
      <c r="A504" s="14">
        <v>4229</v>
      </c>
      <c r="B504" s="1">
        <f t="shared" si="7"/>
        <v>0</v>
      </c>
      <c r="C504" s="1">
        <v>4229</v>
      </c>
      <c r="D504" s="1">
        <v>7</v>
      </c>
      <c r="E504" s="1" t="s">
        <v>1148</v>
      </c>
      <c r="F504" s="1">
        <v>7</v>
      </c>
      <c r="G504" s="370">
        <v>330929.1843566359</v>
      </c>
      <c r="H504" s="370">
        <v>144738.93532963056</v>
      </c>
      <c r="I504" s="370">
        <v>0</v>
      </c>
      <c r="J504" s="370">
        <v>0</v>
      </c>
      <c r="K504" s="370">
        <v>0</v>
      </c>
      <c r="L504" s="370">
        <v>178098.98481889159</v>
      </c>
      <c r="M504" s="370">
        <v>22262.373102361435</v>
      </c>
      <c r="N504" s="370">
        <v>676029.47760751948</v>
      </c>
    </row>
    <row r="505" spans="1:14" x14ac:dyDescent="0.25">
      <c r="A505" s="14">
        <v>4230</v>
      </c>
      <c r="B505" s="1">
        <f t="shared" si="7"/>
        <v>0</v>
      </c>
      <c r="C505" s="1">
        <v>4230</v>
      </c>
      <c r="D505" s="1">
        <v>7</v>
      </c>
      <c r="E505" s="1" t="s">
        <v>119</v>
      </c>
      <c r="F505" s="1">
        <v>7</v>
      </c>
      <c r="G505" s="370">
        <v>372694.68856105919</v>
      </c>
      <c r="H505" s="370">
        <v>80340.812118914051</v>
      </c>
      <c r="I505" s="370">
        <v>0</v>
      </c>
      <c r="J505" s="370">
        <v>0</v>
      </c>
      <c r="K505" s="370">
        <v>0</v>
      </c>
      <c r="L505" s="370">
        <v>268392.28465955268</v>
      </c>
      <c r="M505" s="370">
        <v>33549.035582444063</v>
      </c>
      <c r="N505" s="370">
        <v>754976.82092196995</v>
      </c>
    </row>
    <row r="506" spans="1:14" x14ac:dyDescent="0.25">
      <c r="A506" s="14">
        <v>4231</v>
      </c>
      <c r="B506" s="1">
        <f t="shared" si="7"/>
        <v>0</v>
      </c>
      <c r="C506" s="1">
        <v>4231</v>
      </c>
      <c r="D506" s="1">
        <v>7</v>
      </c>
      <c r="E506" s="1" t="s">
        <v>120</v>
      </c>
      <c r="F506" s="1">
        <v>7</v>
      </c>
      <c r="G506" s="370">
        <v>311808.96000000002</v>
      </c>
      <c r="H506" s="370">
        <v>28710.210241453868</v>
      </c>
      <c r="I506" s="370">
        <v>0</v>
      </c>
      <c r="J506" s="370">
        <v>0</v>
      </c>
      <c r="K506" s="370">
        <v>0</v>
      </c>
      <c r="L506" s="370">
        <v>197701.31185708288</v>
      </c>
      <c r="M506" s="370">
        <v>24712.663982135346</v>
      </c>
      <c r="N506" s="370">
        <v>562933.14608067216</v>
      </c>
    </row>
    <row r="507" spans="1:14" x14ac:dyDescent="0.25">
      <c r="A507" s="14">
        <v>4232</v>
      </c>
      <c r="B507" s="1">
        <f t="shared" si="7"/>
        <v>0</v>
      </c>
      <c r="C507" s="1">
        <v>4232</v>
      </c>
      <c r="D507" s="1">
        <v>7</v>
      </c>
      <c r="E507" s="1" t="s">
        <v>121</v>
      </c>
      <c r="F507" s="1">
        <v>7</v>
      </c>
      <c r="G507" s="370">
        <v>125843.96467598929</v>
      </c>
      <c r="H507" s="370">
        <v>65358.657596076147</v>
      </c>
      <c r="I507" s="370">
        <v>0</v>
      </c>
      <c r="J507" s="370">
        <v>0</v>
      </c>
      <c r="K507" s="370">
        <v>0</v>
      </c>
      <c r="L507" s="370">
        <v>117376.81018838931</v>
      </c>
      <c r="M507" s="370">
        <v>14672.101273548655</v>
      </c>
      <c r="N507" s="370">
        <v>323251.53373400343</v>
      </c>
    </row>
    <row r="508" spans="1:14" x14ac:dyDescent="0.25">
      <c r="A508" s="14">
        <v>4233</v>
      </c>
      <c r="B508" s="1">
        <f t="shared" si="7"/>
        <v>0</v>
      </c>
      <c r="C508" s="1">
        <v>4233</v>
      </c>
      <c r="D508" s="1">
        <v>7</v>
      </c>
      <c r="E508" s="1" t="s">
        <v>122</v>
      </c>
      <c r="F508" s="1">
        <v>7</v>
      </c>
      <c r="G508" s="370">
        <v>175680.04369959721</v>
      </c>
      <c r="H508" s="370">
        <v>295272.37907952711</v>
      </c>
      <c r="I508" s="370">
        <v>0</v>
      </c>
      <c r="J508" s="370">
        <v>0</v>
      </c>
      <c r="K508" s="370">
        <v>0</v>
      </c>
      <c r="L508" s="370">
        <v>236866.14665516544</v>
      </c>
      <c r="M508" s="370">
        <v>29608.268331895662</v>
      </c>
      <c r="N508" s="370">
        <v>737426.83776618552</v>
      </c>
    </row>
    <row r="509" spans="1:14" x14ac:dyDescent="0.25">
      <c r="A509" s="14">
        <v>4235</v>
      </c>
      <c r="B509" s="1">
        <f t="shared" si="7"/>
        <v>0</v>
      </c>
      <c r="C509" s="1">
        <v>4235</v>
      </c>
      <c r="D509" s="1">
        <v>7</v>
      </c>
      <c r="E509" s="1" t="s">
        <v>123</v>
      </c>
      <c r="F509" s="1">
        <v>7</v>
      </c>
      <c r="G509" s="370">
        <v>0</v>
      </c>
      <c r="H509" s="370">
        <v>0</v>
      </c>
      <c r="I509" s="370">
        <v>0</v>
      </c>
      <c r="J509" s="370">
        <v>0</v>
      </c>
      <c r="K509" s="370">
        <v>0</v>
      </c>
      <c r="L509" s="370">
        <v>0</v>
      </c>
      <c r="M509" s="370">
        <v>0</v>
      </c>
      <c r="N509" s="370">
        <v>0</v>
      </c>
    </row>
    <row r="510" spans="1:14" x14ac:dyDescent="0.25">
      <c r="A510" s="14">
        <v>4237</v>
      </c>
      <c r="B510" s="1">
        <f t="shared" si="7"/>
        <v>0</v>
      </c>
      <c r="C510" s="1">
        <v>4237</v>
      </c>
      <c r="D510" s="1">
        <v>7</v>
      </c>
      <c r="E510" s="1" t="s">
        <v>1149</v>
      </c>
      <c r="F510" s="1">
        <v>7</v>
      </c>
      <c r="G510" s="370">
        <v>156375.1</v>
      </c>
      <c r="H510" s="370">
        <v>42037.790600543638</v>
      </c>
      <c r="I510" s="370">
        <v>0</v>
      </c>
      <c r="J510" s="370">
        <v>0</v>
      </c>
      <c r="K510" s="370">
        <v>0</v>
      </c>
      <c r="L510" s="370">
        <v>148652.87127539079</v>
      </c>
      <c r="M510" s="370">
        <v>18581.608909423838</v>
      </c>
      <c r="N510" s="370">
        <v>365647.37078535825</v>
      </c>
    </row>
    <row r="511" spans="1:14" x14ac:dyDescent="0.25">
      <c r="A511" s="14">
        <v>4238</v>
      </c>
      <c r="B511" s="1">
        <f t="shared" si="7"/>
        <v>0</v>
      </c>
      <c r="C511" s="1">
        <v>4238</v>
      </c>
      <c r="D511" s="1">
        <v>7</v>
      </c>
      <c r="E511" s="1" t="s">
        <v>124</v>
      </c>
      <c r="F511" s="1">
        <v>7</v>
      </c>
      <c r="G511" s="370">
        <v>580040.51639999996</v>
      </c>
      <c r="H511" s="370">
        <v>305107.65337644616</v>
      </c>
      <c r="I511" s="370">
        <v>0</v>
      </c>
      <c r="J511" s="370">
        <v>0</v>
      </c>
      <c r="K511" s="370">
        <v>0</v>
      </c>
      <c r="L511" s="370">
        <v>606054.39582991577</v>
      </c>
      <c r="M511" s="370">
        <v>0</v>
      </c>
      <c r="N511" s="370">
        <v>1491202.565606362</v>
      </c>
    </row>
    <row r="512" spans="1:14" x14ac:dyDescent="0.25">
      <c r="A512" s="14">
        <v>4239</v>
      </c>
      <c r="B512" s="1">
        <f t="shared" si="7"/>
        <v>0</v>
      </c>
      <c r="C512" s="1">
        <v>4239</v>
      </c>
      <c r="D512" s="1">
        <v>7</v>
      </c>
      <c r="E512" s="1" t="s">
        <v>125</v>
      </c>
      <c r="F512" s="1">
        <v>7</v>
      </c>
      <c r="G512" s="370">
        <v>208366.16536699521</v>
      </c>
      <c r="H512" s="370">
        <v>147262.61779117977</v>
      </c>
      <c r="I512" s="370">
        <v>0</v>
      </c>
      <c r="J512" s="370">
        <v>0</v>
      </c>
      <c r="K512" s="370">
        <v>0</v>
      </c>
      <c r="L512" s="370">
        <v>155843.9598680014</v>
      </c>
      <c r="M512" s="370">
        <v>19480.494983500168</v>
      </c>
      <c r="N512" s="370">
        <v>530953.23800967657</v>
      </c>
    </row>
    <row r="513" spans="1:14" x14ac:dyDescent="0.25">
      <c r="A513" s="14">
        <v>4240</v>
      </c>
      <c r="B513" s="1">
        <f t="shared" si="7"/>
        <v>0</v>
      </c>
      <c r="C513" s="1">
        <v>4240</v>
      </c>
      <c r="D513" s="1">
        <v>7</v>
      </c>
      <c r="E513" s="1" t="s">
        <v>1058</v>
      </c>
      <c r="F513" s="1">
        <v>7</v>
      </c>
      <c r="G513" s="370">
        <v>355868.63</v>
      </c>
      <c r="H513" s="370">
        <v>8807.1539410593359</v>
      </c>
      <c r="I513" s="370">
        <v>0</v>
      </c>
      <c r="J513" s="370">
        <v>0</v>
      </c>
      <c r="K513" s="370">
        <v>0</v>
      </c>
      <c r="L513" s="370">
        <v>197717.97087438978</v>
      </c>
      <c r="M513" s="370">
        <v>24714.746359298711</v>
      </c>
      <c r="N513" s="370">
        <v>587108.50117474783</v>
      </c>
    </row>
    <row r="514" spans="1:14" x14ac:dyDescent="0.25">
      <c r="A514" s="14">
        <v>4243</v>
      </c>
      <c r="B514" s="1">
        <f t="shared" si="7"/>
        <v>0</v>
      </c>
      <c r="C514" s="1">
        <v>4243</v>
      </c>
      <c r="D514" s="1">
        <v>7</v>
      </c>
      <c r="E514" s="1" t="s">
        <v>126</v>
      </c>
      <c r="F514" s="1">
        <v>7</v>
      </c>
      <c r="G514" s="370">
        <v>443133.94614778535</v>
      </c>
      <c r="H514" s="370">
        <v>173901.57433422186</v>
      </c>
      <c r="I514" s="370">
        <v>0</v>
      </c>
      <c r="J514" s="370">
        <v>0</v>
      </c>
      <c r="K514" s="370">
        <v>0</v>
      </c>
      <c r="L514" s="370">
        <v>357412.69200614677</v>
      </c>
      <c r="M514" s="370">
        <v>44676.586500768331</v>
      </c>
      <c r="N514" s="370">
        <v>1019124.7989889223</v>
      </c>
    </row>
    <row r="515" spans="1:14" x14ac:dyDescent="0.25">
      <c r="A515" s="14">
        <v>4244</v>
      </c>
      <c r="B515" s="1">
        <f t="shared" si="7"/>
        <v>0</v>
      </c>
      <c r="C515" s="1">
        <v>4244</v>
      </c>
      <c r="D515" s="1">
        <v>7</v>
      </c>
      <c r="E515" s="1" t="s">
        <v>1059</v>
      </c>
      <c r="F515" s="1">
        <v>7</v>
      </c>
      <c r="G515" s="370">
        <v>471781.82</v>
      </c>
      <c r="H515" s="370">
        <v>162438.33575818458</v>
      </c>
      <c r="I515" s="370">
        <v>0</v>
      </c>
      <c r="J515" s="370">
        <v>0</v>
      </c>
      <c r="K515" s="370">
        <v>0</v>
      </c>
      <c r="L515" s="370">
        <v>293823.15955750516</v>
      </c>
      <c r="M515" s="370">
        <v>36727.894944688131</v>
      </c>
      <c r="N515" s="370">
        <v>964771.21026037796</v>
      </c>
    </row>
    <row r="516" spans="1:14" x14ac:dyDescent="0.25">
      <c r="A516" s="14">
        <v>4246</v>
      </c>
      <c r="B516" s="1">
        <f t="shared" si="7"/>
        <v>0</v>
      </c>
      <c r="C516" s="1">
        <v>4246</v>
      </c>
      <c r="D516" s="1">
        <v>7</v>
      </c>
      <c r="E516" s="1" t="s">
        <v>1060</v>
      </c>
      <c r="F516" s="1">
        <v>7</v>
      </c>
      <c r="G516" s="370">
        <v>0</v>
      </c>
      <c r="H516" s="370">
        <v>0</v>
      </c>
      <c r="I516" s="370">
        <v>0</v>
      </c>
      <c r="J516" s="370">
        <v>0</v>
      </c>
      <c r="K516" s="370">
        <v>0</v>
      </c>
      <c r="L516" s="370">
        <v>0</v>
      </c>
      <c r="M516" s="370">
        <v>0</v>
      </c>
      <c r="N516" s="370">
        <v>0</v>
      </c>
    </row>
    <row r="517" spans="1:14" x14ac:dyDescent="0.25">
      <c r="A517" s="14">
        <v>4248</v>
      </c>
      <c r="B517" s="1">
        <f t="shared" si="7"/>
        <v>0</v>
      </c>
      <c r="C517" s="1">
        <v>4248</v>
      </c>
      <c r="D517" s="1">
        <v>7</v>
      </c>
      <c r="E517" s="1" t="s">
        <v>127</v>
      </c>
      <c r="F517" s="1">
        <v>7</v>
      </c>
      <c r="G517" s="370">
        <v>0</v>
      </c>
      <c r="H517" s="370">
        <v>0</v>
      </c>
      <c r="I517" s="370">
        <v>0</v>
      </c>
      <c r="J517" s="370">
        <v>0</v>
      </c>
      <c r="K517" s="370">
        <v>0</v>
      </c>
      <c r="L517" s="370">
        <v>0</v>
      </c>
      <c r="M517" s="370">
        <v>0</v>
      </c>
      <c r="N517" s="370">
        <v>0</v>
      </c>
    </row>
    <row r="518" spans="1:14" x14ac:dyDescent="0.25">
      <c r="A518" s="14">
        <v>4249</v>
      </c>
      <c r="B518" s="1">
        <f t="shared" si="7"/>
        <v>0</v>
      </c>
      <c r="C518" s="1">
        <v>4249</v>
      </c>
      <c r="D518" s="1">
        <v>7</v>
      </c>
      <c r="E518" s="1" t="s">
        <v>128</v>
      </c>
      <c r="F518" s="1">
        <v>7</v>
      </c>
      <c r="G518" s="370">
        <v>0</v>
      </c>
      <c r="H518" s="370">
        <v>0</v>
      </c>
      <c r="I518" s="370">
        <v>0</v>
      </c>
      <c r="J518" s="370">
        <v>0</v>
      </c>
      <c r="K518" s="370">
        <v>0</v>
      </c>
      <c r="L518" s="370">
        <v>0</v>
      </c>
      <c r="M518" s="370">
        <v>0</v>
      </c>
      <c r="N518" s="370">
        <v>0</v>
      </c>
    </row>
    <row r="519" spans="1:14" x14ac:dyDescent="0.25">
      <c r="A519" s="14">
        <v>4250</v>
      </c>
      <c r="B519" s="1">
        <f t="shared" si="7"/>
        <v>0</v>
      </c>
      <c r="C519" s="1">
        <v>4250</v>
      </c>
      <c r="D519" s="1">
        <v>7</v>
      </c>
      <c r="E519" s="1" t="s">
        <v>129</v>
      </c>
      <c r="F519" s="1">
        <v>7</v>
      </c>
      <c r="G519" s="370">
        <v>544585.39740000002</v>
      </c>
      <c r="H519" s="370">
        <v>64318.522389948914</v>
      </c>
      <c r="I519" s="370">
        <v>0</v>
      </c>
      <c r="J519" s="370">
        <v>0</v>
      </c>
      <c r="K519" s="370">
        <v>0</v>
      </c>
      <c r="L519" s="370">
        <v>355484.25712713192</v>
      </c>
      <c r="M519" s="370">
        <v>44435.532140891475</v>
      </c>
      <c r="N519" s="370">
        <v>1008823.7090579723</v>
      </c>
    </row>
    <row r="520" spans="1:14" x14ac:dyDescent="0.25">
      <c r="A520" s="14">
        <v>4253</v>
      </c>
      <c r="B520" s="1">
        <f t="shared" si="7"/>
        <v>0</v>
      </c>
      <c r="C520" s="1">
        <v>4253</v>
      </c>
      <c r="D520" s="1">
        <v>7</v>
      </c>
      <c r="E520" s="1" t="s">
        <v>1080</v>
      </c>
      <c r="F520" s="1">
        <v>7</v>
      </c>
      <c r="G520" s="370">
        <v>82484.555000000008</v>
      </c>
      <c r="H520" s="370">
        <v>26478.332101572694</v>
      </c>
      <c r="I520" s="370">
        <v>0</v>
      </c>
      <c r="J520" s="370">
        <v>0</v>
      </c>
      <c r="K520" s="370">
        <v>0</v>
      </c>
      <c r="L520" s="370">
        <v>57361.308073789929</v>
      </c>
      <c r="M520" s="370">
        <v>7170.1635092237393</v>
      </c>
      <c r="N520" s="370">
        <v>173494.35868458636</v>
      </c>
    </row>
    <row r="521" spans="1:14" x14ac:dyDescent="0.25">
      <c r="A521" s="14">
        <v>4254</v>
      </c>
      <c r="B521" s="1">
        <f t="shared" si="7"/>
        <v>0</v>
      </c>
      <c r="C521" s="1">
        <v>4254</v>
      </c>
      <c r="D521" s="1">
        <v>7</v>
      </c>
      <c r="E521" s="1" t="s">
        <v>1061</v>
      </c>
      <c r="F521" s="1">
        <v>7</v>
      </c>
      <c r="G521" s="370">
        <v>293284.81484047265</v>
      </c>
      <c r="H521" s="370">
        <v>260433.87936103967</v>
      </c>
      <c r="I521" s="370">
        <v>0</v>
      </c>
      <c r="J521" s="370">
        <v>0</v>
      </c>
      <c r="K521" s="370">
        <v>0</v>
      </c>
      <c r="L521" s="370">
        <v>335832.84079893492</v>
      </c>
      <c r="M521" s="370">
        <v>41979.105099866851</v>
      </c>
      <c r="N521" s="370">
        <v>931530.64010031405</v>
      </c>
    </row>
    <row r="522" spans="1:14" x14ac:dyDescent="0.25">
      <c r="A522" s="14">
        <v>4255</v>
      </c>
      <c r="B522" s="1">
        <f t="shared" si="7"/>
        <v>0</v>
      </c>
      <c r="C522" s="1">
        <v>4255</v>
      </c>
      <c r="D522" s="1">
        <v>7</v>
      </c>
      <c r="E522" s="1" t="s">
        <v>1082</v>
      </c>
      <c r="F522" s="1">
        <v>7</v>
      </c>
      <c r="G522" s="370">
        <v>386674.36908594769</v>
      </c>
      <c r="H522" s="370">
        <v>144335.02316931108</v>
      </c>
      <c r="I522" s="370">
        <v>0</v>
      </c>
      <c r="J522" s="370">
        <v>0</v>
      </c>
      <c r="K522" s="370">
        <v>0</v>
      </c>
      <c r="L522" s="370">
        <v>302089.2680155586</v>
      </c>
      <c r="M522" s="370">
        <v>37761.15850194481</v>
      </c>
      <c r="N522" s="370">
        <v>870859.8187727622</v>
      </c>
    </row>
    <row r="523" spans="1:14" x14ac:dyDescent="0.25">
      <c r="A523" s="14">
        <v>4258</v>
      </c>
      <c r="B523" s="1">
        <f t="shared" si="7"/>
        <v>0</v>
      </c>
      <c r="C523" s="1">
        <v>4258</v>
      </c>
      <c r="D523" s="1">
        <v>7</v>
      </c>
      <c r="E523" s="1" t="s">
        <v>2356</v>
      </c>
      <c r="F523" s="1">
        <v>7</v>
      </c>
      <c r="G523" s="370">
        <v>33770.512728435511</v>
      </c>
      <c r="H523" s="370">
        <v>36490.973238500468</v>
      </c>
      <c r="I523" s="370">
        <v>0</v>
      </c>
      <c r="J523" s="370">
        <v>0</v>
      </c>
      <c r="K523" s="370">
        <v>0</v>
      </c>
      <c r="L523" s="370">
        <v>185306.20002645126</v>
      </c>
      <c r="M523" s="370">
        <v>23163.2750033064</v>
      </c>
      <c r="N523" s="370">
        <v>278730.96099669364</v>
      </c>
    </row>
    <row r="524" spans="1:14" x14ac:dyDescent="0.25">
      <c r="A524" s="14">
        <v>4261</v>
      </c>
      <c r="B524" s="1">
        <f t="shared" si="7"/>
        <v>0</v>
      </c>
      <c r="C524" s="1">
        <v>4261</v>
      </c>
      <c r="D524" s="1">
        <v>7</v>
      </c>
      <c r="E524" s="1" t="s">
        <v>1083</v>
      </c>
      <c r="F524" s="1">
        <v>7</v>
      </c>
      <c r="G524" s="370">
        <v>315838.59999999998</v>
      </c>
      <c r="H524" s="370">
        <v>247.77709615641507</v>
      </c>
      <c r="I524" s="370">
        <v>0</v>
      </c>
      <c r="J524" s="370">
        <v>0</v>
      </c>
      <c r="K524" s="370">
        <v>0</v>
      </c>
      <c r="L524" s="370">
        <v>236507.62334505873</v>
      </c>
      <c r="M524" s="370">
        <v>29563.452918132331</v>
      </c>
      <c r="N524" s="370">
        <v>582157.45335934742</v>
      </c>
    </row>
    <row r="525" spans="1:14" x14ac:dyDescent="0.25">
      <c r="A525" s="14">
        <v>4263</v>
      </c>
      <c r="B525" s="1">
        <f t="shared" si="7"/>
        <v>0</v>
      </c>
      <c r="C525" s="1">
        <v>4263</v>
      </c>
      <c r="D525" s="1">
        <v>7</v>
      </c>
      <c r="E525" s="1" t="s">
        <v>2863</v>
      </c>
      <c r="F525" s="1">
        <v>7</v>
      </c>
      <c r="G525" s="370">
        <v>76782.606851499324</v>
      </c>
      <c r="H525" s="370">
        <v>12505.617242945405</v>
      </c>
      <c r="I525" s="370">
        <v>0</v>
      </c>
      <c r="J525" s="370">
        <v>0</v>
      </c>
      <c r="K525" s="370">
        <v>0</v>
      </c>
      <c r="L525" s="370">
        <v>52477.09390875051</v>
      </c>
      <c r="M525" s="370">
        <v>6559.636738593812</v>
      </c>
      <c r="N525" s="370">
        <v>148324.95474178903</v>
      </c>
    </row>
    <row r="526" spans="1:14" x14ac:dyDescent="0.25">
      <c r="A526" s="14">
        <v>4264</v>
      </c>
      <c r="B526" s="1">
        <f t="shared" si="7"/>
        <v>0</v>
      </c>
      <c r="C526" s="1">
        <v>4264</v>
      </c>
      <c r="D526" s="1">
        <v>7</v>
      </c>
      <c r="E526" s="1" t="s">
        <v>1084</v>
      </c>
      <c r="F526" s="1">
        <v>7</v>
      </c>
      <c r="G526" s="370">
        <v>157365.935</v>
      </c>
      <c r="H526" s="370">
        <v>37053.972641757544</v>
      </c>
      <c r="I526" s="370">
        <v>0</v>
      </c>
      <c r="J526" s="370">
        <v>0</v>
      </c>
      <c r="K526" s="370">
        <v>0</v>
      </c>
      <c r="L526" s="370">
        <v>140534.78499933015</v>
      </c>
      <c r="M526" s="370">
        <v>17566.848124916261</v>
      </c>
      <c r="N526" s="370">
        <v>352521.54076600395</v>
      </c>
    </row>
    <row r="527" spans="1:14" x14ac:dyDescent="0.25">
      <c r="A527" s="14">
        <v>4265</v>
      </c>
      <c r="B527" s="1">
        <f t="shared" si="7"/>
        <v>0</v>
      </c>
      <c r="C527" s="1">
        <v>4265</v>
      </c>
      <c r="D527" s="1">
        <v>7</v>
      </c>
      <c r="E527" s="1" t="s">
        <v>1081</v>
      </c>
      <c r="F527" s="1">
        <v>7</v>
      </c>
      <c r="G527" s="370">
        <v>0</v>
      </c>
      <c r="H527" s="370">
        <v>0</v>
      </c>
      <c r="I527" s="370">
        <v>0</v>
      </c>
      <c r="J527" s="370">
        <v>0</v>
      </c>
      <c r="K527" s="370">
        <v>0</v>
      </c>
      <c r="L527" s="370">
        <v>0</v>
      </c>
      <c r="M527" s="370">
        <v>0</v>
      </c>
      <c r="N527" s="370">
        <v>0</v>
      </c>
    </row>
    <row r="528" spans="1:14" x14ac:dyDescent="0.25">
      <c r="A528" s="14">
        <v>4266</v>
      </c>
      <c r="B528" s="1">
        <f t="shared" si="7"/>
        <v>0</v>
      </c>
      <c r="C528" s="1">
        <v>4266</v>
      </c>
      <c r="D528" s="1">
        <v>7</v>
      </c>
      <c r="E528" s="1" t="s">
        <v>2382</v>
      </c>
      <c r="F528" s="1">
        <v>7</v>
      </c>
      <c r="G528" s="370">
        <v>151738.81470951307</v>
      </c>
      <c r="H528" s="370">
        <v>76926.4857561791</v>
      </c>
      <c r="I528" s="370">
        <v>0</v>
      </c>
      <c r="J528" s="370">
        <v>0</v>
      </c>
      <c r="K528" s="370">
        <v>0</v>
      </c>
      <c r="L528" s="370">
        <v>75177.149707446253</v>
      </c>
      <c r="M528" s="370">
        <v>9397.143713430778</v>
      </c>
      <c r="N528" s="370">
        <v>313239.5938865692</v>
      </c>
    </row>
    <row r="529" spans="1:14" x14ac:dyDescent="0.25">
      <c r="A529" s="14">
        <v>4267</v>
      </c>
      <c r="B529" s="1">
        <f t="shared" si="7"/>
        <v>0</v>
      </c>
      <c r="C529" s="1">
        <v>4267</v>
      </c>
      <c r="D529" s="1">
        <v>7</v>
      </c>
      <c r="E529" s="1" t="s">
        <v>2383</v>
      </c>
      <c r="F529" s="1">
        <v>7</v>
      </c>
      <c r="G529" s="370">
        <v>67336.09520918515</v>
      </c>
      <c r="H529" s="370">
        <v>29654.736659430419</v>
      </c>
      <c r="I529" s="370">
        <v>0</v>
      </c>
      <c r="J529" s="370">
        <v>0</v>
      </c>
      <c r="K529" s="370">
        <v>0</v>
      </c>
      <c r="L529" s="370">
        <v>158276.99132185854</v>
      </c>
      <c r="M529" s="370">
        <v>19784.623915232311</v>
      </c>
      <c r="N529" s="370">
        <v>275052.44710570644</v>
      </c>
    </row>
    <row r="530" spans="1:14" x14ac:dyDescent="0.25">
      <c r="A530" s="14">
        <v>4268</v>
      </c>
      <c r="B530" s="1">
        <f t="shared" si="7"/>
        <v>0</v>
      </c>
      <c r="C530" s="1">
        <v>4268</v>
      </c>
      <c r="D530" s="1">
        <v>7</v>
      </c>
      <c r="E530" s="1" t="s">
        <v>2886</v>
      </c>
      <c r="F530" s="1">
        <v>7</v>
      </c>
      <c r="G530" s="370">
        <v>72781.8</v>
      </c>
      <c r="H530" s="370">
        <v>18947.207565924287</v>
      </c>
      <c r="I530" s="370">
        <v>0</v>
      </c>
      <c r="J530" s="370">
        <v>0</v>
      </c>
      <c r="K530" s="370">
        <v>0</v>
      </c>
      <c r="L530" s="370">
        <v>44181.273947260575</v>
      </c>
      <c r="M530" s="370">
        <v>5522.6592434075701</v>
      </c>
      <c r="N530" s="370">
        <v>141432.94075659243</v>
      </c>
    </row>
    <row r="531" spans="1:14" x14ac:dyDescent="0.25">
      <c r="A531" s="14">
        <v>4269</v>
      </c>
      <c r="B531" s="1">
        <f t="shared" si="7"/>
        <v>0</v>
      </c>
      <c r="C531" s="1">
        <v>4269</v>
      </c>
      <c r="D531" s="1">
        <v>7</v>
      </c>
      <c r="E531" s="1" t="s">
        <v>2864</v>
      </c>
      <c r="F531" s="1">
        <v>7</v>
      </c>
      <c r="G531" s="370">
        <v>33231.713244682185</v>
      </c>
      <c r="H531" s="370">
        <v>45964.661929386166</v>
      </c>
      <c r="I531" s="370">
        <v>0</v>
      </c>
      <c r="J531" s="370">
        <v>0</v>
      </c>
      <c r="K531" s="370">
        <v>0</v>
      </c>
      <c r="L531" s="370">
        <v>58360.32546074532</v>
      </c>
      <c r="M531" s="370">
        <v>7295.0406825931623</v>
      </c>
      <c r="N531" s="370">
        <v>144851.74131740682</v>
      </c>
    </row>
    <row r="532" spans="1:14" x14ac:dyDescent="0.25">
      <c r="A532" s="14">
        <v>4271</v>
      </c>
      <c r="B532" s="1">
        <f t="shared" si="7"/>
        <v>0</v>
      </c>
      <c r="C532" s="1">
        <v>4271</v>
      </c>
      <c r="D532" s="1">
        <v>7</v>
      </c>
      <c r="E532" s="1" t="s">
        <v>2865</v>
      </c>
      <c r="F532" s="1">
        <v>7</v>
      </c>
      <c r="G532" s="370">
        <v>98169.205608000018</v>
      </c>
      <c r="H532" s="370">
        <v>30195.809106493609</v>
      </c>
      <c r="I532" s="370">
        <v>0</v>
      </c>
      <c r="J532" s="370">
        <v>0</v>
      </c>
      <c r="K532" s="370">
        <v>0</v>
      </c>
      <c r="L532" s="370">
        <v>217781.54870601697</v>
      </c>
      <c r="M532" s="370">
        <v>27222.693588252114</v>
      </c>
      <c r="N532" s="370">
        <v>373369.25700876274</v>
      </c>
    </row>
    <row r="533" spans="1:14" x14ac:dyDescent="0.25">
      <c r="A533" s="14">
        <v>4273</v>
      </c>
      <c r="B533" s="1">
        <f t="shared" ref="B533:B540" si="8">+C533-A533</f>
        <v>0</v>
      </c>
      <c r="C533" s="1">
        <v>4273</v>
      </c>
      <c r="D533" s="1">
        <v>7</v>
      </c>
      <c r="E533" s="1" t="s">
        <v>2866</v>
      </c>
      <c r="F533" s="1">
        <v>7</v>
      </c>
      <c r="G533" s="370">
        <v>70174.286176254507</v>
      </c>
      <c r="H533" s="370">
        <v>47009.103083899521</v>
      </c>
      <c r="I533" s="370">
        <v>0</v>
      </c>
      <c r="J533" s="370">
        <v>0</v>
      </c>
      <c r="K533" s="370">
        <v>0</v>
      </c>
      <c r="L533" s="370">
        <v>199354.48859187675</v>
      </c>
      <c r="M533" s="370">
        <v>24919.311073984587</v>
      </c>
      <c r="N533" s="370">
        <v>341457.1889260154</v>
      </c>
    </row>
    <row r="534" spans="1:14" x14ac:dyDescent="0.25">
      <c r="A534" s="14">
        <v>4274</v>
      </c>
      <c r="B534" s="1">
        <f t="shared" si="8"/>
        <v>0</v>
      </c>
      <c r="C534" s="1">
        <v>4274</v>
      </c>
      <c r="D534" s="1">
        <v>7</v>
      </c>
      <c r="E534" s="1" t="s">
        <v>2388</v>
      </c>
      <c r="F534" s="1">
        <v>7</v>
      </c>
      <c r="G534" s="370">
        <v>0</v>
      </c>
      <c r="H534" s="370">
        <v>0</v>
      </c>
      <c r="I534" s="370">
        <v>0</v>
      </c>
      <c r="J534" s="370">
        <v>0</v>
      </c>
      <c r="K534" s="370">
        <v>0</v>
      </c>
      <c r="L534" s="370">
        <v>0</v>
      </c>
      <c r="M534" s="370">
        <v>0</v>
      </c>
      <c r="N534" s="370">
        <v>0</v>
      </c>
    </row>
    <row r="535" spans="1:14" x14ac:dyDescent="0.25">
      <c r="A535" s="14">
        <v>4275</v>
      </c>
      <c r="B535" s="1">
        <f t="shared" si="8"/>
        <v>0</v>
      </c>
      <c r="C535" s="1">
        <v>4275</v>
      </c>
      <c r="D535" s="1">
        <v>7</v>
      </c>
      <c r="E535" s="1" t="s">
        <v>2867</v>
      </c>
      <c r="F535" s="1">
        <v>7</v>
      </c>
      <c r="G535" s="370">
        <v>131577.40354701295</v>
      </c>
      <c r="H535" s="370">
        <v>66718.3414217846</v>
      </c>
      <c r="I535" s="370">
        <v>0</v>
      </c>
      <c r="J535" s="370">
        <v>0</v>
      </c>
      <c r="K535" s="370">
        <v>0</v>
      </c>
      <c r="L535" s="370">
        <v>478501.25599761133</v>
      </c>
      <c r="M535" s="370">
        <v>59812.656999701394</v>
      </c>
      <c r="N535" s="370">
        <v>736609.65796611027</v>
      </c>
    </row>
    <row r="536" spans="1:14" x14ac:dyDescent="0.25">
      <c r="A536" s="14">
        <v>4276</v>
      </c>
      <c r="B536" s="1">
        <f t="shared" si="8"/>
        <v>0</v>
      </c>
      <c r="C536" s="1">
        <v>4276</v>
      </c>
      <c r="D536" s="1">
        <v>7</v>
      </c>
      <c r="E536" s="1" t="s">
        <v>2390</v>
      </c>
      <c r="F536" s="1">
        <v>7</v>
      </c>
      <c r="G536" s="370">
        <v>8928</v>
      </c>
      <c r="H536" s="370">
        <v>10017.752679302444</v>
      </c>
      <c r="I536" s="370">
        <v>0</v>
      </c>
      <c r="J536" s="370">
        <v>0</v>
      </c>
      <c r="K536" s="370">
        <v>0</v>
      </c>
      <c r="L536" s="370">
        <v>14564.997856558046</v>
      </c>
      <c r="M536" s="370">
        <v>1820.6247320697551</v>
      </c>
      <c r="N536" s="370">
        <v>35331.375267930249</v>
      </c>
    </row>
    <row r="537" spans="1:14" x14ac:dyDescent="0.25">
      <c r="A537" s="14">
        <v>4277</v>
      </c>
      <c r="B537" s="1">
        <f t="shared" si="8"/>
        <v>0</v>
      </c>
      <c r="C537" s="1">
        <v>4277</v>
      </c>
      <c r="D537" s="1">
        <v>7</v>
      </c>
      <c r="E537" s="1" t="s">
        <v>2391</v>
      </c>
      <c r="F537" s="1">
        <v>7</v>
      </c>
      <c r="G537" s="370">
        <v>0</v>
      </c>
      <c r="H537" s="370">
        <v>0</v>
      </c>
      <c r="I537" s="370">
        <v>0</v>
      </c>
      <c r="J537" s="370">
        <v>0</v>
      </c>
      <c r="K537" s="370">
        <v>0</v>
      </c>
      <c r="L537" s="370">
        <v>0</v>
      </c>
      <c r="M537" s="370">
        <v>0</v>
      </c>
      <c r="N537" s="370">
        <v>0</v>
      </c>
    </row>
    <row r="538" spans="1:14" x14ac:dyDescent="0.25">
      <c r="A538" s="14">
        <v>4282</v>
      </c>
      <c r="B538" s="1">
        <f t="shared" si="8"/>
        <v>0</v>
      </c>
      <c r="C538" s="1">
        <v>4282</v>
      </c>
      <c r="D538" s="1">
        <v>7</v>
      </c>
      <c r="E538" s="1" t="s">
        <v>2392</v>
      </c>
      <c r="F538" s="1">
        <v>7</v>
      </c>
      <c r="G538" s="370">
        <v>21800.001688353146</v>
      </c>
      <c r="H538" s="370">
        <v>15418.834616900602</v>
      </c>
      <c r="I538" s="370">
        <v>0</v>
      </c>
      <c r="J538" s="370">
        <v>0</v>
      </c>
      <c r="K538" s="370">
        <v>0</v>
      </c>
      <c r="L538" s="370">
        <v>21073.59463579701</v>
      </c>
      <c r="M538" s="370">
        <v>2634.1993294746253</v>
      </c>
      <c r="N538" s="370">
        <v>60926.630270525384</v>
      </c>
    </row>
    <row r="539" spans="1:14" x14ac:dyDescent="0.25">
      <c r="A539" s="14">
        <v>4998</v>
      </c>
      <c r="B539" s="1">
        <f t="shared" si="8"/>
        <v>0</v>
      </c>
      <c r="C539" s="1">
        <v>4998</v>
      </c>
      <c r="D539" s="25"/>
      <c r="E539" s="25"/>
      <c r="F539" s="1">
        <v>8</v>
      </c>
      <c r="G539" s="370">
        <v>0</v>
      </c>
      <c r="H539" s="370">
        <v>0</v>
      </c>
      <c r="I539" s="370">
        <v>0</v>
      </c>
      <c r="J539" s="370">
        <v>0</v>
      </c>
      <c r="K539" s="370">
        <v>0</v>
      </c>
      <c r="L539" s="370">
        <v>0</v>
      </c>
      <c r="M539" s="370">
        <v>0</v>
      </c>
      <c r="N539" s="370">
        <v>0</v>
      </c>
    </row>
    <row r="540" spans="1:14" x14ac:dyDescent="0.25">
      <c r="A540" s="14">
        <v>4999</v>
      </c>
      <c r="B540" s="1">
        <f t="shared" si="8"/>
        <v>0</v>
      </c>
      <c r="C540" s="1">
        <v>4999</v>
      </c>
      <c r="D540" s="1">
        <v>7</v>
      </c>
      <c r="E540" s="1" t="s">
        <v>130</v>
      </c>
      <c r="F540" s="1">
        <v>7</v>
      </c>
      <c r="G540" s="370">
        <v>-587605.28739513177</v>
      </c>
      <c r="H540" s="370">
        <v>-587605.28739513177</v>
      </c>
      <c r="I540" s="370">
        <v>0</v>
      </c>
      <c r="J540" s="370">
        <v>0</v>
      </c>
      <c r="K540" s="370">
        <v>615914.22601153294</v>
      </c>
      <c r="L540" s="370">
        <v>559296.34877873061</v>
      </c>
      <c r="M540" s="370">
        <v>0</v>
      </c>
      <c r="N540" s="370">
        <v>0</v>
      </c>
    </row>
    <row r="541" spans="1:14" x14ac:dyDescent="0.25">
      <c r="A541" s="12">
        <v>6000</v>
      </c>
      <c r="B541" s="1">
        <f>+C546-A541</f>
        <v>3</v>
      </c>
      <c r="C541" s="1">
        <v>6000</v>
      </c>
      <c r="D541" s="25"/>
      <c r="E541" s="25"/>
      <c r="F541" s="1">
        <v>8</v>
      </c>
      <c r="G541" s="370">
        <v>46245551.189251319</v>
      </c>
      <c r="H541" s="370">
        <v>73450321.776579246</v>
      </c>
      <c r="I541" s="370">
        <v>0</v>
      </c>
      <c r="J541" s="370">
        <v>0</v>
      </c>
      <c r="K541" s="370">
        <v>106220.62145201853</v>
      </c>
      <c r="L541" s="370">
        <v>135916795.1775035</v>
      </c>
      <c r="M541" s="370">
        <v>0</v>
      </c>
      <c r="N541" s="370">
        <v>255718888.76478606</v>
      </c>
    </row>
    <row r="542" spans="1:14" x14ac:dyDescent="0.25">
      <c r="A542" s="12"/>
      <c r="B542" s="1"/>
      <c r="D542" s="25"/>
      <c r="E542" s="25"/>
    </row>
    <row r="543" spans="1:14" x14ac:dyDescent="0.25">
      <c r="A543" s="12"/>
      <c r="B543" s="1"/>
      <c r="D543" s="25"/>
      <c r="E543" s="25"/>
    </row>
    <row r="544" spans="1:14" x14ac:dyDescent="0.25">
      <c r="A544" s="12"/>
      <c r="B544" s="1"/>
      <c r="D544" s="25"/>
      <c r="E544" s="25"/>
    </row>
    <row r="545" spans="1:14" x14ac:dyDescent="0.25">
      <c r="A545" s="12"/>
      <c r="B545" s="1"/>
      <c r="D545" s="25"/>
      <c r="E545" s="25"/>
    </row>
    <row r="546" spans="1:14" x14ac:dyDescent="0.25">
      <c r="B546" s="1">
        <f t="shared" ref="B546:B577" si="9">+C547-A546</f>
        <v>6004</v>
      </c>
      <c r="C546" s="1">
        <v>6003</v>
      </c>
      <c r="D546" s="1">
        <v>50</v>
      </c>
      <c r="E546" s="1" t="s">
        <v>937</v>
      </c>
      <c r="F546" s="1">
        <v>8</v>
      </c>
      <c r="G546" s="370">
        <v>0</v>
      </c>
      <c r="H546" s="370">
        <v>0</v>
      </c>
      <c r="I546" s="370">
        <v>0</v>
      </c>
      <c r="J546" s="370">
        <v>0</v>
      </c>
      <c r="K546" s="370">
        <v>0</v>
      </c>
      <c r="L546" s="370">
        <v>0</v>
      </c>
      <c r="M546" s="370">
        <v>0</v>
      </c>
      <c r="N546" s="370">
        <v>0</v>
      </c>
    </row>
    <row r="547" spans="1:14" x14ac:dyDescent="0.25">
      <c r="B547" s="1">
        <f t="shared" si="9"/>
        <v>6009</v>
      </c>
      <c r="C547" s="1">
        <v>6004</v>
      </c>
      <c r="D547" s="1">
        <v>61</v>
      </c>
      <c r="E547" s="1" t="s">
        <v>938</v>
      </c>
      <c r="F547" s="1">
        <v>8</v>
      </c>
      <c r="G547" s="370">
        <v>1002009.2868</v>
      </c>
      <c r="H547" s="370">
        <v>426516.93907200015</v>
      </c>
      <c r="I547" s="370">
        <v>0</v>
      </c>
      <c r="J547" s="370">
        <v>0</v>
      </c>
      <c r="K547" s="370">
        <v>0</v>
      </c>
      <c r="L547" s="370">
        <v>1647756.6794379405</v>
      </c>
      <c r="M547" s="370">
        <v>0</v>
      </c>
      <c r="N547" s="370">
        <v>3076282.9053099407</v>
      </c>
    </row>
    <row r="548" spans="1:14" x14ac:dyDescent="0.25">
      <c r="B548" s="1">
        <f t="shared" si="9"/>
        <v>6012</v>
      </c>
      <c r="C548" s="1">
        <v>6009</v>
      </c>
      <c r="D548" s="1">
        <v>61</v>
      </c>
      <c r="E548" s="1" t="s">
        <v>939</v>
      </c>
      <c r="F548" s="1">
        <v>8</v>
      </c>
      <c r="G548" s="370">
        <v>1144675.8999790871</v>
      </c>
      <c r="H548" s="370">
        <v>701018.20321171137</v>
      </c>
      <c r="I548" s="370">
        <v>0</v>
      </c>
      <c r="J548" s="370">
        <v>0</v>
      </c>
      <c r="K548" s="370">
        <v>0</v>
      </c>
      <c r="L548" s="370">
        <v>2070581.9850122007</v>
      </c>
      <c r="M548" s="370">
        <v>0</v>
      </c>
      <c r="N548" s="370">
        <v>3916276.088202999</v>
      </c>
    </row>
    <row r="549" spans="1:14" x14ac:dyDescent="0.25">
      <c r="B549" s="1">
        <f t="shared" si="9"/>
        <v>6013</v>
      </c>
      <c r="C549" s="1">
        <v>6012</v>
      </c>
      <c r="D549" s="1">
        <v>61</v>
      </c>
      <c r="E549" s="1" t="s">
        <v>940</v>
      </c>
      <c r="F549" s="1">
        <v>8</v>
      </c>
      <c r="G549" s="370">
        <v>1017233.6403999999</v>
      </c>
      <c r="H549" s="370">
        <v>546006.33897599997</v>
      </c>
      <c r="I549" s="370">
        <v>0</v>
      </c>
      <c r="J549" s="370">
        <v>0</v>
      </c>
      <c r="K549" s="370">
        <v>0</v>
      </c>
      <c r="L549" s="370">
        <v>1776315.238841</v>
      </c>
      <c r="M549" s="370">
        <v>0</v>
      </c>
      <c r="N549" s="370">
        <v>3339555.2182169999</v>
      </c>
    </row>
    <row r="550" spans="1:14" x14ac:dyDescent="0.25">
      <c r="B550" s="1">
        <f t="shared" si="9"/>
        <v>6014</v>
      </c>
      <c r="C550" s="1">
        <v>6013</v>
      </c>
      <c r="D550" s="1">
        <v>61</v>
      </c>
      <c r="E550" s="1" t="s">
        <v>941</v>
      </c>
      <c r="F550" s="1">
        <v>8</v>
      </c>
      <c r="G550" s="370">
        <v>987852.51942561287</v>
      </c>
      <c r="H550" s="370">
        <v>741125.81232165673</v>
      </c>
      <c r="I550" s="370">
        <v>0</v>
      </c>
      <c r="J550" s="370">
        <v>0</v>
      </c>
      <c r="K550" s="370">
        <v>0</v>
      </c>
      <c r="L550" s="370">
        <v>1410257.688376321</v>
      </c>
      <c r="M550" s="370">
        <v>0</v>
      </c>
      <c r="N550" s="370">
        <v>3139236.0201235907</v>
      </c>
    </row>
    <row r="551" spans="1:14" x14ac:dyDescent="0.25">
      <c r="B551" s="1">
        <f t="shared" si="9"/>
        <v>6018</v>
      </c>
      <c r="C551" s="1">
        <v>6014</v>
      </c>
      <c r="D551" s="1">
        <v>61</v>
      </c>
      <c r="E551" s="1" t="s">
        <v>942</v>
      </c>
      <c r="F551" s="1">
        <v>8</v>
      </c>
      <c r="G551" s="370">
        <v>97406.678726614555</v>
      </c>
      <c r="H551" s="370">
        <v>73871.689513095829</v>
      </c>
      <c r="I551" s="370">
        <v>0</v>
      </c>
      <c r="J551" s="370">
        <v>0</v>
      </c>
      <c r="K551" s="370">
        <v>0</v>
      </c>
      <c r="L551" s="370">
        <v>96148.864371289616</v>
      </c>
      <c r="M551" s="370">
        <v>0</v>
      </c>
      <c r="N551" s="370">
        <v>267427.23261100001</v>
      </c>
    </row>
    <row r="552" spans="1:14" x14ac:dyDescent="0.25">
      <c r="B552" s="1">
        <f t="shared" si="9"/>
        <v>6026</v>
      </c>
      <c r="C552" s="1">
        <v>6018</v>
      </c>
      <c r="D552" s="1">
        <v>61</v>
      </c>
      <c r="E552" s="1" t="s">
        <v>943</v>
      </c>
      <c r="F552" s="1">
        <v>8</v>
      </c>
      <c r="G552" s="370">
        <v>98180.912199999992</v>
      </c>
      <c r="H552" s="370">
        <v>63061.257168000004</v>
      </c>
      <c r="I552" s="370">
        <v>0</v>
      </c>
      <c r="J552" s="370">
        <v>0</v>
      </c>
      <c r="K552" s="370">
        <v>0</v>
      </c>
      <c r="L552" s="370">
        <v>68456.020541999955</v>
      </c>
      <c r="M552" s="370">
        <v>0</v>
      </c>
      <c r="N552" s="370">
        <v>229698.18990999996</v>
      </c>
    </row>
    <row r="553" spans="1:14" x14ac:dyDescent="0.25">
      <c r="B553" s="1">
        <f t="shared" si="9"/>
        <v>6027</v>
      </c>
      <c r="C553" s="1">
        <v>6026</v>
      </c>
      <c r="D553" s="1">
        <v>61</v>
      </c>
      <c r="E553" s="1" t="s">
        <v>944</v>
      </c>
      <c r="F553" s="1">
        <v>8</v>
      </c>
      <c r="G553" s="370">
        <v>431570.64501169883</v>
      </c>
      <c r="H553" s="370">
        <v>244835.37399344868</v>
      </c>
      <c r="I553" s="370">
        <v>0</v>
      </c>
      <c r="J553" s="370">
        <v>0</v>
      </c>
      <c r="K553" s="370">
        <v>0</v>
      </c>
      <c r="L553" s="370">
        <v>611819.67875185236</v>
      </c>
      <c r="M553" s="370">
        <v>0</v>
      </c>
      <c r="N553" s="370">
        <v>1288225.6977569999</v>
      </c>
    </row>
    <row r="554" spans="1:14" x14ac:dyDescent="0.25">
      <c r="B554" s="1">
        <f t="shared" si="9"/>
        <v>6036</v>
      </c>
      <c r="C554" s="1">
        <v>6027</v>
      </c>
      <c r="D554" s="1">
        <v>61</v>
      </c>
      <c r="E554" s="1" t="s">
        <v>945</v>
      </c>
      <c r="F554" s="1">
        <v>8</v>
      </c>
      <c r="G554" s="370">
        <v>812879.34348043415</v>
      </c>
      <c r="H554" s="370">
        <v>568028.70685095678</v>
      </c>
      <c r="I554" s="370">
        <v>0</v>
      </c>
      <c r="J554" s="370">
        <v>0</v>
      </c>
      <c r="K554" s="370">
        <v>0</v>
      </c>
      <c r="L554" s="370">
        <v>1539847.9320636094</v>
      </c>
      <c r="M554" s="370">
        <v>0</v>
      </c>
      <c r="N554" s="370">
        <v>2920755.9823950003</v>
      </c>
    </row>
    <row r="555" spans="1:14" x14ac:dyDescent="0.25">
      <c r="B555" s="1">
        <f t="shared" si="9"/>
        <v>6040</v>
      </c>
      <c r="C555" s="1">
        <v>6036</v>
      </c>
      <c r="D555" s="1">
        <v>50</v>
      </c>
      <c r="E555" s="1" t="s">
        <v>946</v>
      </c>
      <c r="F555" s="1">
        <v>8</v>
      </c>
      <c r="G555" s="370">
        <v>0</v>
      </c>
      <c r="H555" s="370">
        <v>0</v>
      </c>
      <c r="I555" s="370">
        <v>0</v>
      </c>
      <c r="J555" s="370">
        <v>0</v>
      </c>
      <c r="K555" s="370">
        <v>0</v>
      </c>
      <c r="L555" s="370">
        <v>0</v>
      </c>
      <c r="M555" s="370">
        <v>0</v>
      </c>
      <c r="N555" s="370">
        <v>0</v>
      </c>
    </row>
    <row r="556" spans="1:14" x14ac:dyDescent="0.25">
      <c r="B556" s="1">
        <f t="shared" si="9"/>
        <v>6048</v>
      </c>
      <c r="C556" s="1">
        <v>6040</v>
      </c>
      <c r="D556" s="1">
        <v>50</v>
      </c>
      <c r="E556" s="1" t="s">
        <v>947</v>
      </c>
      <c r="F556" s="1">
        <v>8</v>
      </c>
      <c r="G556" s="370">
        <v>0</v>
      </c>
      <c r="H556" s="370">
        <v>0</v>
      </c>
      <c r="I556" s="370">
        <v>0</v>
      </c>
      <c r="J556" s="370">
        <v>0</v>
      </c>
      <c r="K556" s="370">
        <v>0</v>
      </c>
      <c r="L556" s="370">
        <v>0</v>
      </c>
      <c r="M556" s="370">
        <v>0</v>
      </c>
      <c r="N556" s="370">
        <v>0</v>
      </c>
    </row>
    <row r="557" spans="1:14" x14ac:dyDescent="0.25">
      <c r="B557" s="1">
        <f t="shared" si="9"/>
        <v>6049</v>
      </c>
      <c r="C557" s="1">
        <v>6048</v>
      </c>
      <c r="D557" s="1">
        <v>50</v>
      </c>
      <c r="E557" s="1" t="s">
        <v>948</v>
      </c>
      <c r="F557" s="1">
        <v>8</v>
      </c>
      <c r="G557" s="370">
        <v>0</v>
      </c>
      <c r="H557" s="370">
        <v>0</v>
      </c>
      <c r="I557" s="370">
        <v>0</v>
      </c>
      <c r="J557" s="370">
        <v>0</v>
      </c>
      <c r="K557" s="370">
        <v>0</v>
      </c>
      <c r="L557" s="370">
        <v>0</v>
      </c>
      <c r="M557" s="370">
        <v>0</v>
      </c>
      <c r="N557" s="370">
        <v>0</v>
      </c>
    </row>
    <row r="558" spans="1:14" x14ac:dyDescent="0.25">
      <c r="B558" s="1">
        <f t="shared" si="9"/>
        <v>6050</v>
      </c>
      <c r="C558" s="1">
        <v>6049</v>
      </c>
      <c r="D558" s="1">
        <v>61</v>
      </c>
      <c r="E558" s="1" t="s">
        <v>949</v>
      </c>
      <c r="F558" s="1">
        <v>8</v>
      </c>
      <c r="G558" s="370">
        <v>1158493.0329999998</v>
      </c>
      <c r="H558" s="370">
        <v>776819.6055200001</v>
      </c>
      <c r="I558" s="370">
        <v>0</v>
      </c>
      <c r="J558" s="370">
        <v>0</v>
      </c>
      <c r="K558" s="370">
        <v>0</v>
      </c>
      <c r="L558" s="370">
        <v>2239790.6609239993</v>
      </c>
      <c r="M558" s="370">
        <v>0</v>
      </c>
      <c r="N558" s="370">
        <v>4175103.2994439993</v>
      </c>
    </row>
    <row r="559" spans="1:14" x14ac:dyDescent="0.25">
      <c r="B559" s="1">
        <f t="shared" si="9"/>
        <v>6051</v>
      </c>
      <c r="C559" s="1">
        <v>6050</v>
      </c>
      <c r="D559" s="1">
        <v>52</v>
      </c>
      <c r="E559" s="1" t="s">
        <v>950</v>
      </c>
      <c r="F559" s="1">
        <v>8</v>
      </c>
      <c r="G559" s="370">
        <v>0</v>
      </c>
      <c r="H559" s="370">
        <v>0</v>
      </c>
      <c r="I559" s="370">
        <v>0</v>
      </c>
      <c r="J559" s="370">
        <v>0</v>
      </c>
      <c r="K559" s="370">
        <v>0</v>
      </c>
      <c r="L559" s="370">
        <v>0</v>
      </c>
      <c r="M559" s="370">
        <v>0</v>
      </c>
      <c r="N559" s="370">
        <v>0</v>
      </c>
    </row>
    <row r="560" spans="1:14" x14ac:dyDescent="0.25">
      <c r="B560" s="1">
        <f t="shared" si="9"/>
        <v>6054</v>
      </c>
      <c r="C560" s="1">
        <v>6051</v>
      </c>
      <c r="D560" s="1">
        <v>61</v>
      </c>
      <c r="E560" s="1" t="s">
        <v>1150</v>
      </c>
      <c r="F560" s="1">
        <v>8</v>
      </c>
      <c r="G560" s="370">
        <v>806331.91316167405</v>
      </c>
      <c r="H560" s="370">
        <v>1088887.0478294629</v>
      </c>
      <c r="I560" s="370">
        <v>0</v>
      </c>
      <c r="J560" s="370">
        <v>0</v>
      </c>
      <c r="K560" s="370">
        <v>0</v>
      </c>
      <c r="L560" s="370">
        <v>2136091.7653858615</v>
      </c>
      <c r="M560" s="370">
        <v>0</v>
      </c>
      <c r="N560" s="370">
        <v>4031310.7263769982</v>
      </c>
    </row>
    <row r="561" spans="2:14" x14ac:dyDescent="0.25">
      <c r="B561" s="1">
        <f t="shared" si="9"/>
        <v>6067</v>
      </c>
      <c r="C561" s="1">
        <v>6054</v>
      </c>
      <c r="D561" s="1">
        <v>50</v>
      </c>
      <c r="E561" s="1" t="s">
        <v>951</v>
      </c>
      <c r="F561" s="1">
        <v>8</v>
      </c>
      <c r="G561" s="370">
        <v>0</v>
      </c>
      <c r="H561" s="370">
        <v>0</v>
      </c>
      <c r="I561" s="370">
        <v>0</v>
      </c>
      <c r="J561" s="370">
        <v>0</v>
      </c>
      <c r="K561" s="370">
        <v>0</v>
      </c>
      <c r="L561" s="370">
        <v>0</v>
      </c>
      <c r="M561" s="370">
        <v>0</v>
      </c>
      <c r="N561" s="370">
        <v>0</v>
      </c>
    </row>
    <row r="562" spans="2:14" x14ac:dyDescent="0.25">
      <c r="B562" s="1">
        <f t="shared" si="9"/>
        <v>6070</v>
      </c>
      <c r="C562" s="1">
        <v>6067</v>
      </c>
      <c r="D562" s="1">
        <v>62</v>
      </c>
      <c r="E562" s="1" t="s">
        <v>952</v>
      </c>
      <c r="F562" s="1">
        <v>8</v>
      </c>
      <c r="G562" s="370">
        <v>0</v>
      </c>
      <c r="H562" s="370">
        <v>0</v>
      </c>
      <c r="I562" s="370">
        <v>0</v>
      </c>
      <c r="J562" s="370">
        <v>0</v>
      </c>
      <c r="K562" s="370">
        <v>0</v>
      </c>
      <c r="L562" s="370">
        <v>0</v>
      </c>
      <c r="M562" s="370">
        <v>0</v>
      </c>
      <c r="N562" s="370">
        <v>0</v>
      </c>
    </row>
    <row r="563" spans="2:14" x14ac:dyDescent="0.25">
      <c r="B563" s="1">
        <f t="shared" si="9"/>
        <v>6072</v>
      </c>
      <c r="C563" s="1">
        <v>6070</v>
      </c>
      <c r="D563" s="1">
        <v>50</v>
      </c>
      <c r="E563" s="1" t="s">
        <v>953</v>
      </c>
      <c r="F563" s="1">
        <v>8</v>
      </c>
      <c r="G563" s="370">
        <v>0</v>
      </c>
      <c r="H563" s="370">
        <v>0</v>
      </c>
      <c r="I563" s="370">
        <v>0</v>
      </c>
      <c r="J563" s="370">
        <v>0</v>
      </c>
      <c r="K563" s="370">
        <v>0</v>
      </c>
      <c r="L563" s="370">
        <v>0</v>
      </c>
      <c r="M563" s="370">
        <v>0</v>
      </c>
      <c r="N563" s="370">
        <v>0</v>
      </c>
    </row>
    <row r="564" spans="2:14" x14ac:dyDescent="0.25">
      <c r="B564" s="1">
        <f t="shared" si="9"/>
        <v>6074</v>
      </c>
      <c r="C564" s="1">
        <v>6072</v>
      </c>
      <c r="D564" s="1">
        <v>62</v>
      </c>
      <c r="E564" s="1" t="s">
        <v>954</v>
      </c>
      <c r="F564" s="1">
        <v>8</v>
      </c>
      <c r="G564" s="370">
        <v>0</v>
      </c>
      <c r="H564" s="370">
        <v>0</v>
      </c>
      <c r="I564" s="370">
        <v>0</v>
      </c>
      <c r="J564" s="370">
        <v>0</v>
      </c>
      <c r="K564" s="370">
        <v>0</v>
      </c>
      <c r="L564" s="370">
        <v>0</v>
      </c>
      <c r="M564" s="370">
        <v>0</v>
      </c>
      <c r="N564" s="370">
        <v>0</v>
      </c>
    </row>
    <row r="565" spans="2:14" x14ac:dyDescent="0.25">
      <c r="B565" s="1">
        <f t="shared" si="9"/>
        <v>6076</v>
      </c>
      <c r="C565" s="1">
        <v>6074</v>
      </c>
      <c r="D565" s="1">
        <v>50</v>
      </c>
      <c r="E565" s="1" t="s">
        <v>955</v>
      </c>
      <c r="F565" s="1">
        <v>8</v>
      </c>
      <c r="G565" s="370">
        <v>0</v>
      </c>
      <c r="H565" s="370">
        <v>0</v>
      </c>
      <c r="I565" s="370">
        <v>0</v>
      </c>
      <c r="J565" s="370">
        <v>0</v>
      </c>
      <c r="K565" s="370">
        <v>0</v>
      </c>
      <c r="L565" s="370">
        <v>0</v>
      </c>
      <c r="M565" s="370">
        <v>0</v>
      </c>
      <c r="N565" s="370">
        <v>0</v>
      </c>
    </row>
    <row r="566" spans="2:14" x14ac:dyDescent="0.25">
      <c r="B566" s="1">
        <f t="shared" si="9"/>
        <v>6078</v>
      </c>
      <c r="C566" s="1">
        <v>6076</v>
      </c>
      <c r="D566" s="1">
        <v>50</v>
      </c>
      <c r="E566" s="1" t="s">
        <v>956</v>
      </c>
      <c r="F566" s="1">
        <v>8</v>
      </c>
      <c r="G566" s="370">
        <v>942826.15080000006</v>
      </c>
      <c r="H566" s="370">
        <v>352267.0979520001</v>
      </c>
      <c r="I566" s="370">
        <v>0</v>
      </c>
      <c r="J566" s="370">
        <v>0</v>
      </c>
      <c r="K566" s="370">
        <v>0</v>
      </c>
      <c r="L566" s="370">
        <v>1953254.9730189992</v>
      </c>
      <c r="M566" s="370">
        <v>0</v>
      </c>
      <c r="N566" s="370">
        <v>3248348.2217709995</v>
      </c>
    </row>
    <row r="567" spans="2:14" x14ac:dyDescent="0.25">
      <c r="B567" s="1">
        <f t="shared" si="9"/>
        <v>6079</v>
      </c>
      <c r="C567" s="1">
        <v>6078</v>
      </c>
      <c r="D567" s="1">
        <v>62</v>
      </c>
      <c r="E567" s="1" t="s">
        <v>957</v>
      </c>
      <c r="F567" s="1">
        <v>8</v>
      </c>
      <c r="G567" s="370">
        <v>0</v>
      </c>
      <c r="H567" s="370">
        <v>0</v>
      </c>
      <c r="I567" s="370">
        <v>0</v>
      </c>
      <c r="J567" s="370">
        <v>0</v>
      </c>
      <c r="K567" s="370">
        <v>0</v>
      </c>
      <c r="L567" s="370">
        <v>0</v>
      </c>
      <c r="M567" s="370">
        <v>0</v>
      </c>
      <c r="N567" s="370">
        <v>0</v>
      </c>
    </row>
    <row r="568" spans="2:14" x14ac:dyDescent="0.25">
      <c r="B568" s="1">
        <f t="shared" si="9"/>
        <v>6080</v>
      </c>
      <c r="C568" s="1">
        <v>6079</v>
      </c>
      <c r="D568" s="1">
        <v>52</v>
      </c>
      <c r="E568" s="1" t="s">
        <v>958</v>
      </c>
      <c r="F568" s="1">
        <v>8</v>
      </c>
      <c r="G568" s="370">
        <v>1194389.0794919373</v>
      </c>
      <c r="H568" s="370">
        <v>1543588.625884515</v>
      </c>
      <c r="I568" s="370">
        <v>0</v>
      </c>
      <c r="J568" s="370">
        <v>0</v>
      </c>
      <c r="K568" s="370">
        <v>0</v>
      </c>
      <c r="L568" s="370">
        <v>3613954.2398745469</v>
      </c>
      <c r="M568" s="370">
        <v>0</v>
      </c>
      <c r="N568" s="370">
        <v>6351931.9452509992</v>
      </c>
    </row>
    <row r="569" spans="2:14" x14ac:dyDescent="0.25">
      <c r="B569" s="1">
        <f t="shared" si="9"/>
        <v>6081</v>
      </c>
      <c r="C569" s="1">
        <v>6080</v>
      </c>
      <c r="D569" s="1">
        <v>50</v>
      </c>
      <c r="E569" s="1" t="s">
        <v>959</v>
      </c>
      <c r="F569" s="1">
        <v>8</v>
      </c>
      <c r="G569" s="370">
        <v>0</v>
      </c>
      <c r="H569" s="370">
        <v>0</v>
      </c>
      <c r="I569" s="370">
        <v>0</v>
      </c>
      <c r="J569" s="370">
        <v>0</v>
      </c>
      <c r="K569" s="370">
        <v>0</v>
      </c>
      <c r="L569" s="370">
        <v>0</v>
      </c>
      <c r="M569" s="370">
        <v>0</v>
      </c>
      <c r="N569" s="370">
        <v>0</v>
      </c>
    </row>
    <row r="570" spans="2:14" x14ac:dyDescent="0.25">
      <c r="B570" s="1">
        <f t="shared" si="9"/>
        <v>6082</v>
      </c>
      <c r="C570" s="1">
        <v>6081</v>
      </c>
      <c r="D570" s="1">
        <v>50</v>
      </c>
      <c r="E570" s="1" t="s">
        <v>960</v>
      </c>
      <c r="F570" s="1">
        <v>8</v>
      </c>
      <c r="G570" s="370">
        <v>0</v>
      </c>
      <c r="H570" s="370">
        <v>0</v>
      </c>
      <c r="I570" s="370">
        <v>0</v>
      </c>
      <c r="J570" s="370">
        <v>0</v>
      </c>
      <c r="K570" s="370">
        <v>0</v>
      </c>
      <c r="L570" s="370">
        <v>0</v>
      </c>
      <c r="M570" s="370">
        <v>0</v>
      </c>
      <c r="N570" s="370">
        <v>0</v>
      </c>
    </row>
    <row r="571" spans="2:14" x14ac:dyDescent="0.25">
      <c r="B571" s="1">
        <f t="shared" si="9"/>
        <v>6083</v>
      </c>
      <c r="C571" s="1">
        <v>6082</v>
      </c>
      <c r="D571" s="1">
        <v>50</v>
      </c>
      <c r="E571" s="1" t="s">
        <v>961</v>
      </c>
      <c r="F571" s="1">
        <v>8</v>
      </c>
      <c r="G571" s="370">
        <v>0</v>
      </c>
      <c r="H571" s="370">
        <v>0</v>
      </c>
      <c r="I571" s="370">
        <v>0</v>
      </c>
      <c r="J571" s="370">
        <v>0</v>
      </c>
      <c r="K571" s="370">
        <v>0</v>
      </c>
      <c r="L571" s="370">
        <v>0</v>
      </c>
      <c r="M571" s="370">
        <v>0</v>
      </c>
      <c r="N571" s="370">
        <v>0</v>
      </c>
    </row>
    <row r="572" spans="2:14" x14ac:dyDescent="0.25">
      <c r="B572" s="1">
        <f t="shared" si="9"/>
        <v>6085</v>
      </c>
      <c r="C572" s="1">
        <v>6083</v>
      </c>
      <c r="D572" s="1">
        <v>52</v>
      </c>
      <c r="E572" s="1" t="s">
        <v>962</v>
      </c>
      <c r="F572" s="1">
        <v>8</v>
      </c>
      <c r="G572" s="370">
        <v>1113326.9038522101</v>
      </c>
      <c r="H572" s="370">
        <v>971156.27624276234</v>
      </c>
      <c r="I572" s="370">
        <v>0</v>
      </c>
      <c r="J572" s="370">
        <v>0</v>
      </c>
      <c r="K572" s="370">
        <v>0</v>
      </c>
      <c r="L572" s="370">
        <v>1926468.3978600267</v>
      </c>
      <c r="M572" s="370">
        <v>0</v>
      </c>
      <c r="N572" s="370">
        <v>4010951.5779549992</v>
      </c>
    </row>
    <row r="573" spans="2:14" x14ac:dyDescent="0.25">
      <c r="B573" s="1">
        <f t="shared" si="9"/>
        <v>6087</v>
      </c>
      <c r="C573" s="1">
        <v>6085</v>
      </c>
      <c r="D573" s="1">
        <v>50</v>
      </c>
      <c r="E573" s="1" t="s">
        <v>963</v>
      </c>
      <c r="F573" s="1">
        <v>8</v>
      </c>
      <c r="G573" s="370">
        <v>0</v>
      </c>
      <c r="H573" s="370">
        <v>0</v>
      </c>
      <c r="I573" s="370">
        <v>0</v>
      </c>
      <c r="J573" s="370">
        <v>0</v>
      </c>
      <c r="K573" s="370">
        <v>0</v>
      </c>
      <c r="L573" s="370">
        <v>0</v>
      </c>
      <c r="M573" s="370">
        <v>0</v>
      </c>
      <c r="N573" s="370">
        <v>0</v>
      </c>
    </row>
    <row r="574" spans="2:14" x14ac:dyDescent="0.25">
      <c r="B574" s="1">
        <f t="shared" si="9"/>
        <v>6090</v>
      </c>
      <c r="C574" s="1">
        <v>6087</v>
      </c>
      <c r="D574" s="1">
        <v>50</v>
      </c>
      <c r="E574" s="1" t="s">
        <v>964</v>
      </c>
      <c r="F574" s="1">
        <v>8</v>
      </c>
      <c r="G574" s="370">
        <v>0</v>
      </c>
      <c r="H574" s="370">
        <v>0</v>
      </c>
      <c r="I574" s="370">
        <v>0</v>
      </c>
      <c r="J574" s="370">
        <v>0</v>
      </c>
      <c r="K574" s="370">
        <v>0</v>
      </c>
      <c r="L574" s="370">
        <v>0</v>
      </c>
      <c r="M574" s="370">
        <v>0</v>
      </c>
      <c r="N574" s="370">
        <v>0</v>
      </c>
    </row>
    <row r="575" spans="2:14" x14ac:dyDescent="0.25">
      <c r="B575" s="1">
        <f t="shared" si="9"/>
        <v>6094</v>
      </c>
      <c r="C575" s="1">
        <v>6090</v>
      </c>
      <c r="D575" s="1">
        <v>52</v>
      </c>
      <c r="E575" s="1" t="s">
        <v>1151</v>
      </c>
      <c r="F575" s="1">
        <v>8</v>
      </c>
      <c r="G575" s="370">
        <v>2674800.4327243674</v>
      </c>
      <c r="H575" s="370">
        <v>3062954.4664743547</v>
      </c>
      <c r="I575" s="370">
        <v>0</v>
      </c>
      <c r="J575" s="370">
        <v>0</v>
      </c>
      <c r="K575" s="370">
        <v>0</v>
      </c>
      <c r="L575" s="370">
        <v>5345624.774468353</v>
      </c>
      <c r="M575" s="370">
        <v>0</v>
      </c>
      <c r="N575" s="370">
        <v>11083379.673667075</v>
      </c>
    </row>
    <row r="576" spans="2:14" x14ac:dyDescent="0.25">
      <c r="B576" s="1">
        <f t="shared" si="9"/>
        <v>6095</v>
      </c>
      <c r="C576" s="1">
        <v>6094</v>
      </c>
      <c r="D576" s="1">
        <v>52</v>
      </c>
      <c r="E576" s="1" t="s">
        <v>1152</v>
      </c>
      <c r="F576" s="1">
        <v>8</v>
      </c>
      <c r="G576" s="370">
        <v>1019540.8130274285</v>
      </c>
      <c r="H576" s="370">
        <v>1580095.4775046404</v>
      </c>
      <c r="I576" s="370">
        <v>0</v>
      </c>
      <c r="J576" s="370">
        <v>0</v>
      </c>
      <c r="K576" s="370">
        <v>0</v>
      </c>
      <c r="L576" s="370">
        <v>3925563.0218239301</v>
      </c>
      <c r="M576" s="370">
        <v>0</v>
      </c>
      <c r="N576" s="370">
        <v>6525199.3123559989</v>
      </c>
    </row>
    <row r="577" spans="2:14" x14ac:dyDescent="0.25">
      <c r="B577" s="1">
        <f t="shared" si="9"/>
        <v>6096</v>
      </c>
      <c r="C577" s="1">
        <v>6095</v>
      </c>
      <c r="D577" s="1">
        <v>52</v>
      </c>
      <c r="E577" s="1" t="s">
        <v>1153</v>
      </c>
      <c r="F577" s="1">
        <v>8</v>
      </c>
      <c r="G577" s="370">
        <v>388754.37007603381</v>
      </c>
      <c r="H577" s="370">
        <v>775814.50235742109</v>
      </c>
      <c r="I577" s="370">
        <v>0</v>
      </c>
      <c r="J577" s="370">
        <v>0</v>
      </c>
      <c r="K577" s="370">
        <v>0</v>
      </c>
      <c r="L577" s="370">
        <v>1247127.8705815447</v>
      </c>
      <c r="M577" s="370">
        <v>0</v>
      </c>
      <c r="N577" s="370">
        <v>2411696.7430149997</v>
      </c>
    </row>
    <row r="578" spans="2:14" x14ac:dyDescent="0.25">
      <c r="B578" s="1">
        <f t="shared" ref="B578:B609" si="10">+C579-A578</f>
        <v>6383</v>
      </c>
      <c r="C578" s="1">
        <v>6096</v>
      </c>
      <c r="D578" s="1">
        <v>52</v>
      </c>
      <c r="E578" s="1" t="s">
        <v>1154</v>
      </c>
      <c r="F578" s="1">
        <v>8</v>
      </c>
      <c r="G578" s="370">
        <v>362750.02160000004</v>
      </c>
      <c r="H578" s="370">
        <v>307039.63830399996</v>
      </c>
      <c r="I578" s="370">
        <v>0</v>
      </c>
      <c r="J578" s="370">
        <v>0</v>
      </c>
      <c r="K578" s="370">
        <v>0</v>
      </c>
      <c r="L578" s="370">
        <v>627368.98436699959</v>
      </c>
      <c r="M578" s="370">
        <v>0</v>
      </c>
      <c r="N578" s="370">
        <v>1297158.6442709996</v>
      </c>
    </row>
    <row r="579" spans="2:14" x14ac:dyDescent="0.25">
      <c r="B579" s="1">
        <f t="shared" si="10"/>
        <v>6979</v>
      </c>
      <c r="C579" s="1">
        <v>6383</v>
      </c>
      <c r="D579" s="1">
        <v>61</v>
      </c>
      <c r="E579" s="1" t="s">
        <v>966</v>
      </c>
      <c r="F579" s="1">
        <v>8</v>
      </c>
      <c r="G579" s="370">
        <v>1167132.6756</v>
      </c>
      <c r="H579" s="370">
        <v>847344.47974400036</v>
      </c>
      <c r="I579" s="370">
        <v>0</v>
      </c>
      <c r="J579" s="370">
        <v>0</v>
      </c>
      <c r="K579" s="370">
        <v>0</v>
      </c>
      <c r="L579" s="370">
        <v>1929090.7113761574</v>
      </c>
      <c r="M579" s="370">
        <v>0</v>
      </c>
      <c r="N579" s="370">
        <v>3943567.8667201577</v>
      </c>
    </row>
    <row r="580" spans="2:14" x14ac:dyDescent="0.25">
      <c r="B580" s="1">
        <f t="shared" si="10"/>
        <v>9001</v>
      </c>
      <c r="C580" s="1">
        <v>6979</v>
      </c>
      <c r="D580" s="1">
        <v>61</v>
      </c>
      <c r="E580" s="1" t="s">
        <v>967</v>
      </c>
      <c r="F580" s="1">
        <v>8</v>
      </c>
      <c r="G580" s="370">
        <v>706073.09642218554</v>
      </c>
      <c r="H580" s="370">
        <v>657756.57560357603</v>
      </c>
      <c r="I580" s="370">
        <v>0</v>
      </c>
      <c r="J580" s="370">
        <v>0</v>
      </c>
      <c r="K580" s="370">
        <v>0</v>
      </c>
      <c r="L580" s="370">
        <v>1274930.0502862381</v>
      </c>
      <c r="M580" s="370">
        <v>0</v>
      </c>
      <c r="N580" s="370">
        <v>2638759.7223119996</v>
      </c>
    </row>
    <row r="581" spans="2:14" x14ac:dyDescent="0.25">
      <c r="B581" s="1">
        <f t="shared" si="10"/>
        <v>246</v>
      </c>
      <c r="C581" s="1">
        <v>9001</v>
      </c>
      <c r="D581" s="1">
        <v>38</v>
      </c>
      <c r="E581" s="1" t="s">
        <v>1155</v>
      </c>
      <c r="F581" s="1">
        <v>8</v>
      </c>
      <c r="G581" s="370">
        <v>0</v>
      </c>
      <c r="H581" s="370">
        <v>0</v>
      </c>
      <c r="I581" s="370">
        <v>0</v>
      </c>
      <c r="J581" s="370">
        <v>0</v>
      </c>
      <c r="K581" s="370">
        <v>106220.62145201853</v>
      </c>
      <c r="L581" s="370">
        <v>-106220.62145201853</v>
      </c>
      <c r="M581" s="370">
        <v>0</v>
      </c>
      <c r="N581" s="370">
        <v>0</v>
      </c>
    </row>
    <row r="582" spans="2:14" x14ac:dyDescent="0.25">
      <c r="B582" s="1">
        <f t="shared" si="10"/>
        <v>287</v>
      </c>
      <c r="C582" s="1">
        <v>246</v>
      </c>
      <c r="D582" s="1">
        <v>50</v>
      </c>
      <c r="E582" s="1" t="s">
        <v>677</v>
      </c>
      <c r="F582" s="1">
        <v>8</v>
      </c>
      <c r="G582" s="370">
        <v>0</v>
      </c>
      <c r="H582" s="370">
        <v>0</v>
      </c>
      <c r="I582" s="370">
        <v>0</v>
      </c>
      <c r="J582" s="370">
        <v>0</v>
      </c>
      <c r="K582" s="370">
        <v>0</v>
      </c>
      <c r="L582" s="370">
        <v>0</v>
      </c>
      <c r="M582" s="370">
        <v>0</v>
      </c>
      <c r="N582" s="370">
        <v>0</v>
      </c>
    </row>
    <row r="583" spans="2:14" x14ac:dyDescent="0.25">
      <c r="B583" s="1">
        <f t="shared" si="10"/>
        <v>288</v>
      </c>
      <c r="C583" s="1">
        <v>287</v>
      </c>
      <c r="D583" s="1">
        <v>6</v>
      </c>
      <c r="E583" s="1" t="s">
        <v>698</v>
      </c>
      <c r="F583" s="1">
        <v>8</v>
      </c>
      <c r="G583" s="370">
        <v>7742667.9042444816</v>
      </c>
      <c r="H583" s="370">
        <v>20150772.558423091</v>
      </c>
      <c r="I583" s="370">
        <v>0</v>
      </c>
      <c r="J583" s="370">
        <v>0</v>
      </c>
      <c r="K583" s="370">
        <v>0</v>
      </c>
      <c r="L583" s="370">
        <v>36080417.521866411</v>
      </c>
      <c r="M583" s="370">
        <v>0</v>
      </c>
      <c r="N583" s="370">
        <v>63973857.98453398</v>
      </c>
    </row>
    <row r="584" spans="2:14" x14ac:dyDescent="0.25">
      <c r="B584" s="1">
        <f t="shared" si="10"/>
        <v>382</v>
      </c>
      <c r="C584" s="1">
        <v>288</v>
      </c>
      <c r="D584" s="1">
        <v>6</v>
      </c>
      <c r="E584" s="1" t="s">
        <v>965</v>
      </c>
      <c r="F584" s="1">
        <v>8</v>
      </c>
      <c r="G584" s="370">
        <v>2926344.1149466909</v>
      </c>
      <c r="H584" s="370">
        <v>3011708.7980298526</v>
      </c>
      <c r="I584" s="370">
        <v>0</v>
      </c>
      <c r="J584" s="370">
        <v>0</v>
      </c>
      <c r="K584" s="370">
        <v>0</v>
      </c>
      <c r="L584" s="370">
        <v>8605682.9489334561</v>
      </c>
      <c r="M584" s="370">
        <v>0</v>
      </c>
      <c r="N584" s="370">
        <v>14543735.86191</v>
      </c>
    </row>
    <row r="585" spans="2:14" x14ac:dyDescent="0.25">
      <c r="B585" s="1">
        <f t="shared" si="10"/>
        <v>397</v>
      </c>
      <c r="C585" s="1">
        <v>382</v>
      </c>
      <c r="D585" s="1">
        <v>52</v>
      </c>
      <c r="E585" s="1" t="s">
        <v>721</v>
      </c>
      <c r="F585" s="1">
        <v>8</v>
      </c>
      <c r="G585" s="370">
        <v>0</v>
      </c>
      <c r="H585" s="370">
        <v>0</v>
      </c>
      <c r="I585" s="370">
        <v>0</v>
      </c>
      <c r="J585" s="370">
        <v>0</v>
      </c>
      <c r="K585" s="370">
        <v>0</v>
      </c>
      <c r="L585" s="370">
        <v>0</v>
      </c>
      <c r="M585" s="370">
        <v>0</v>
      </c>
      <c r="N585" s="370">
        <v>0</v>
      </c>
    </row>
    <row r="586" spans="2:14" x14ac:dyDescent="0.25">
      <c r="B586" s="1">
        <f t="shared" si="10"/>
        <v>398</v>
      </c>
      <c r="C586" s="1">
        <v>397</v>
      </c>
      <c r="D586" s="1">
        <v>52</v>
      </c>
      <c r="E586" s="1" t="s">
        <v>724</v>
      </c>
      <c r="F586" s="1">
        <v>8</v>
      </c>
      <c r="G586" s="370">
        <v>458309.72259999998</v>
      </c>
      <c r="H586" s="370">
        <v>302072.66734400002</v>
      </c>
      <c r="I586" s="370">
        <v>0</v>
      </c>
      <c r="J586" s="370">
        <v>0</v>
      </c>
      <c r="K586" s="370">
        <v>0</v>
      </c>
      <c r="L586" s="370">
        <v>788936.80083499965</v>
      </c>
      <c r="M586" s="370">
        <v>0</v>
      </c>
      <c r="N586" s="370">
        <v>1549319.1907789996</v>
      </c>
    </row>
    <row r="587" spans="2:14" x14ac:dyDescent="0.25">
      <c r="B587" s="1">
        <f t="shared" si="10"/>
        <v>870</v>
      </c>
      <c r="C587" s="1">
        <v>398</v>
      </c>
      <c r="D587" s="1">
        <v>52</v>
      </c>
      <c r="E587" s="1" t="s">
        <v>725</v>
      </c>
      <c r="F587" s="1">
        <v>8</v>
      </c>
      <c r="G587" s="370">
        <v>139337.69</v>
      </c>
      <c r="H587" s="370">
        <v>77786.352000000014</v>
      </c>
      <c r="I587" s="370">
        <v>0</v>
      </c>
      <c r="J587" s="370">
        <v>0</v>
      </c>
      <c r="K587" s="370">
        <v>0</v>
      </c>
      <c r="L587" s="370">
        <v>152719.75660499994</v>
      </c>
      <c r="M587" s="370">
        <v>0</v>
      </c>
      <c r="N587" s="370">
        <v>369843.79860499996</v>
      </c>
    </row>
    <row r="588" spans="2:14" x14ac:dyDescent="0.25">
      <c r="B588" s="1">
        <f t="shared" si="10"/>
        <v>915</v>
      </c>
      <c r="C588" s="1">
        <v>870</v>
      </c>
      <c r="D588" s="1">
        <v>52</v>
      </c>
      <c r="E588" s="1" t="s">
        <v>847</v>
      </c>
      <c r="F588" s="1">
        <v>8</v>
      </c>
      <c r="G588" s="370">
        <v>0</v>
      </c>
      <c r="H588" s="370">
        <v>0</v>
      </c>
      <c r="I588" s="370">
        <v>0</v>
      </c>
      <c r="J588" s="370">
        <v>0</v>
      </c>
      <c r="K588" s="370">
        <v>0</v>
      </c>
      <c r="L588" s="370">
        <v>0</v>
      </c>
      <c r="M588" s="370">
        <v>0</v>
      </c>
      <c r="N588" s="370">
        <v>0</v>
      </c>
    </row>
    <row r="589" spans="2:14" x14ac:dyDescent="0.25">
      <c r="B589" s="1">
        <f t="shared" si="10"/>
        <v>916</v>
      </c>
      <c r="C589" s="1">
        <v>915</v>
      </c>
      <c r="D589" s="1">
        <v>52</v>
      </c>
      <c r="E589" s="1" t="s">
        <v>858</v>
      </c>
      <c r="F589" s="1">
        <v>8</v>
      </c>
      <c r="G589" s="370">
        <v>749074.76357423456</v>
      </c>
      <c r="H589" s="370">
        <v>439670.55239842867</v>
      </c>
      <c r="I589" s="370">
        <v>0</v>
      </c>
      <c r="J589" s="370">
        <v>0</v>
      </c>
      <c r="K589" s="370">
        <v>0</v>
      </c>
      <c r="L589" s="370">
        <v>1203500.9140683368</v>
      </c>
      <c r="M589" s="370">
        <v>0</v>
      </c>
      <c r="N589" s="370">
        <v>2392246.2300410001</v>
      </c>
    </row>
    <row r="590" spans="2:14" x14ac:dyDescent="0.25">
      <c r="B590" s="1">
        <f t="shared" si="10"/>
        <v>917</v>
      </c>
      <c r="C590" s="1">
        <v>916</v>
      </c>
      <c r="D590" s="1">
        <v>6</v>
      </c>
      <c r="E590" s="1" t="s">
        <v>1142</v>
      </c>
      <c r="F590" s="1">
        <v>8</v>
      </c>
      <c r="G590" s="370">
        <v>6666238.1961804591</v>
      </c>
      <c r="H590" s="370">
        <v>16190498.656538943</v>
      </c>
      <c r="I590" s="370">
        <v>0</v>
      </c>
      <c r="J590" s="370">
        <v>0</v>
      </c>
      <c r="K590" s="370">
        <v>0</v>
      </c>
      <c r="L590" s="370">
        <v>22198530.567772955</v>
      </c>
      <c r="M590" s="370">
        <v>0</v>
      </c>
      <c r="N590" s="370">
        <v>45055267.420492359</v>
      </c>
    </row>
    <row r="591" spans="2:14" x14ac:dyDescent="0.25">
      <c r="B591" s="1">
        <f t="shared" si="10"/>
        <v>919</v>
      </c>
      <c r="C591" s="1">
        <v>917</v>
      </c>
      <c r="D591" s="1">
        <v>6</v>
      </c>
      <c r="E591" s="1" t="s">
        <v>859</v>
      </c>
      <c r="F591" s="1">
        <v>8</v>
      </c>
      <c r="G591" s="370">
        <v>5799996.6801214572</v>
      </c>
      <c r="H591" s="370">
        <v>11036128.745531986</v>
      </c>
      <c r="I591" s="370">
        <v>0</v>
      </c>
      <c r="J591" s="370">
        <v>0</v>
      </c>
      <c r="K591" s="370">
        <v>0</v>
      </c>
      <c r="L591" s="370">
        <v>17058673.160220556</v>
      </c>
      <c r="M591" s="370">
        <v>0</v>
      </c>
      <c r="N591" s="370">
        <v>33894798.585873999</v>
      </c>
    </row>
    <row r="592" spans="2:14" x14ac:dyDescent="0.25">
      <c r="B592" s="1">
        <f t="shared" si="10"/>
        <v>920</v>
      </c>
      <c r="C592" s="1">
        <v>919</v>
      </c>
      <c r="D592" s="1">
        <v>51</v>
      </c>
      <c r="E592" s="1" t="s">
        <v>860</v>
      </c>
      <c r="F592" s="1">
        <v>8</v>
      </c>
      <c r="G592" s="370">
        <v>0</v>
      </c>
      <c r="H592" s="370">
        <v>0</v>
      </c>
      <c r="I592" s="370">
        <v>0</v>
      </c>
      <c r="J592" s="370">
        <v>0</v>
      </c>
      <c r="K592" s="370">
        <v>0</v>
      </c>
      <c r="L592" s="370">
        <v>0</v>
      </c>
      <c r="M592" s="370">
        <v>0</v>
      </c>
      <c r="N592" s="370">
        <v>0</v>
      </c>
    </row>
    <row r="593" spans="2:14" x14ac:dyDescent="0.25">
      <c r="B593" s="1">
        <f t="shared" si="10"/>
        <v>921</v>
      </c>
      <c r="C593" s="1">
        <v>920</v>
      </c>
      <c r="D593" s="1">
        <v>83</v>
      </c>
      <c r="E593" s="1" t="s">
        <v>861</v>
      </c>
      <c r="F593" s="1">
        <v>8</v>
      </c>
      <c r="G593" s="370">
        <v>0</v>
      </c>
      <c r="H593" s="370">
        <v>0</v>
      </c>
      <c r="I593" s="370">
        <v>0</v>
      </c>
      <c r="J593" s="370">
        <v>0</v>
      </c>
      <c r="K593" s="370">
        <v>0</v>
      </c>
      <c r="L593" s="370">
        <v>0</v>
      </c>
      <c r="M593" s="370">
        <v>0</v>
      </c>
      <c r="N593" s="370">
        <v>0</v>
      </c>
    </row>
    <row r="594" spans="2:14" x14ac:dyDescent="0.25">
      <c r="B594" s="1">
        <f t="shared" si="10"/>
        <v>922</v>
      </c>
      <c r="C594" s="1">
        <v>921</v>
      </c>
      <c r="D594" s="1">
        <v>83</v>
      </c>
      <c r="E594" s="1" t="s">
        <v>862</v>
      </c>
      <c r="F594" s="1">
        <v>8</v>
      </c>
      <c r="G594" s="370">
        <v>0</v>
      </c>
      <c r="H594" s="370">
        <v>0</v>
      </c>
      <c r="I594" s="370">
        <v>0</v>
      </c>
      <c r="J594" s="370">
        <v>0</v>
      </c>
      <c r="K594" s="370">
        <v>0</v>
      </c>
      <c r="L594" s="370">
        <v>0</v>
      </c>
      <c r="M594" s="370">
        <v>0</v>
      </c>
      <c r="N594" s="370">
        <v>0</v>
      </c>
    </row>
    <row r="595" spans="2:14" x14ac:dyDescent="0.25">
      <c r="B595" s="1">
        <f t="shared" si="10"/>
        <v>923</v>
      </c>
      <c r="C595" s="1">
        <v>922</v>
      </c>
      <c r="D595" s="1">
        <v>83</v>
      </c>
      <c r="E595" s="1" t="s">
        <v>863</v>
      </c>
      <c r="F595" s="1">
        <v>8</v>
      </c>
      <c r="G595" s="370">
        <v>0</v>
      </c>
      <c r="H595" s="370">
        <v>0</v>
      </c>
      <c r="I595" s="370">
        <v>0</v>
      </c>
      <c r="J595" s="370">
        <v>0</v>
      </c>
      <c r="K595" s="370">
        <v>0</v>
      </c>
      <c r="L595" s="370">
        <v>0</v>
      </c>
      <c r="M595" s="370">
        <v>0</v>
      </c>
      <c r="N595" s="370">
        <v>0</v>
      </c>
    </row>
    <row r="596" spans="2:14" x14ac:dyDescent="0.25">
      <c r="B596" s="1">
        <f t="shared" si="10"/>
        <v>924</v>
      </c>
      <c r="C596" s="1">
        <v>923</v>
      </c>
      <c r="D596" s="1">
        <v>83</v>
      </c>
      <c r="E596" s="1" t="s">
        <v>864</v>
      </c>
      <c r="F596" s="1">
        <v>8</v>
      </c>
      <c r="G596" s="370">
        <v>0</v>
      </c>
      <c r="H596" s="370">
        <v>0</v>
      </c>
      <c r="I596" s="370">
        <v>0</v>
      </c>
      <c r="J596" s="370">
        <v>0</v>
      </c>
      <c r="K596" s="370">
        <v>0</v>
      </c>
      <c r="L596" s="370">
        <v>0</v>
      </c>
      <c r="M596" s="370">
        <v>0</v>
      </c>
      <c r="N596" s="370">
        <v>0</v>
      </c>
    </row>
    <row r="597" spans="2:14" x14ac:dyDescent="0.25">
      <c r="B597" s="1">
        <f t="shared" si="10"/>
        <v>926</v>
      </c>
      <c r="C597" s="1">
        <v>924</v>
      </c>
      <c r="D597" s="1">
        <v>83</v>
      </c>
      <c r="E597" s="1" t="s">
        <v>865</v>
      </c>
      <c r="F597" s="1">
        <v>8</v>
      </c>
      <c r="G597" s="370">
        <v>0</v>
      </c>
      <c r="H597" s="370">
        <v>0</v>
      </c>
      <c r="I597" s="370">
        <v>0</v>
      </c>
      <c r="J597" s="370">
        <v>0</v>
      </c>
      <c r="K597" s="370">
        <v>0</v>
      </c>
      <c r="L597" s="370">
        <v>0</v>
      </c>
      <c r="M597" s="370">
        <v>0</v>
      </c>
      <c r="N597" s="370">
        <v>0</v>
      </c>
    </row>
    <row r="598" spans="2:14" x14ac:dyDescent="0.25">
      <c r="B598" s="1">
        <f t="shared" si="10"/>
        <v>927</v>
      </c>
      <c r="C598" s="1">
        <v>926</v>
      </c>
      <c r="D598" s="1">
        <v>83</v>
      </c>
      <c r="E598" s="1" t="s">
        <v>866</v>
      </c>
      <c r="F598" s="1">
        <v>8</v>
      </c>
      <c r="G598" s="370">
        <v>267385.19242830202</v>
      </c>
      <c r="H598" s="370">
        <v>950015.71704015101</v>
      </c>
      <c r="I598" s="370">
        <v>0</v>
      </c>
      <c r="J598" s="370">
        <v>0</v>
      </c>
      <c r="K598" s="370">
        <v>0</v>
      </c>
      <c r="L598" s="370">
        <v>1536202.3503285474</v>
      </c>
      <c r="M598" s="370">
        <v>0</v>
      </c>
      <c r="N598" s="370">
        <v>2753603.2597970003</v>
      </c>
    </row>
    <row r="599" spans="2:14" x14ac:dyDescent="0.25">
      <c r="B599" s="1">
        <f t="shared" si="10"/>
        <v>928</v>
      </c>
      <c r="C599" s="1">
        <v>927</v>
      </c>
      <c r="D599" s="1">
        <v>83</v>
      </c>
      <c r="E599" s="1" t="s">
        <v>867</v>
      </c>
      <c r="F599" s="1">
        <v>8</v>
      </c>
      <c r="G599" s="370">
        <v>0</v>
      </c>
      <c r="H599" s="370">
        <v>0</v>
      </c>
      <c r="I599" s="370">
        <v>0</v>
      </c>
      <c r="J599" s="370">
        <v>0</v>
      </c>
      <c r="K599" s="370">
        <v>0</v>
      </c>
      <c r="L599" s="370">
        <v>0</v>
      </c>
      <c r="M599" s="370">
        <v>0</v>
      </c>
      <c r="N599" s="370">
        <v>0</v>
      </c>
    </row>
    <row r="600" spans="2:14" x14ac:dyDescent="0.25">
      <c r="B600" s="1">
        <f t="shared" si="10"/>
        <v>935</v>
      </c>
      <c r="C600" s="1">
        <v>928</v>
      </c>
      <c r="D600" s="1">
        <v>83</v>
      </c>
      <c r="E600" s="1" t="s">
        <v>868</v>
      </c>
      <c r="F600" s="1">
        <v>8</v>
      </c>
      <c r="G600" s="370">
        <v>0</v>
      </c>
      <c r="H600" s="370">
        <v>0</v>
      </c>
      <c r="I600" s="370">
        <v>0</v>
      </c>
      <c r="J600" s="370">
        <v>0</v>
      </c>
      <c r="K600" s="370">
        <v>0</v>
      </c>
      <c r="L600" s="370">
        <v>0</v>
      </c>
      <c r="M600" s="370">
        <v>0</v>
      </c>
      <c r="N600" s="370">
        <v>0</v>
      </c>
    </row>
    <row r="601" spans="2:14" x14ac:dyDescent="0.25">
      <c r="B601" s="1">
        <f t="shared" si="10"/>
        <v>938</v>
      </c>
      <c r="C601" s="1">
        <v>935</v>
      </c>
      <c r="D601" s="1">
        <v>52</v>
      </c>
      <c r="E601" s="1" t="s">
        <v>869</v>
      </c>
      <c r="F601" s="1">
        <v>8</v>
      </c>
      <c r="G601" s="370">
        <v>378421.37100000004</v>
      </c>
      <c r="H601" s="370">
        <v>204694.22904000001</v>
      </c>
      <c r="I601" s="370">
        <v>0</v>
      </c>
      <c r="J601" s="370">
        <v>0</v>
      </c>
      <c r="K601" s="370">
        <v>0</v>
      </c>
      <c r="L601" s="370">
        <v>582815.04997099994</v>
      </c>
      <c r="M601" s="370">
        <v>0</v>
      </c>
      <c r="N601" s="370">
        <v>1165930.650011</v>
      </c>
    </row>
    <row r="602" spans="2:14" x14ac:dyDescent="0.25">
      <c r="B602" s="1">
        <f t="shared" si="10"/>
        <v>957</v>
      </c>
      <c r="C602" s="1">
        <v>938</v>
      </c>
      <c r="D602" s="1">
        <v>52</v>
      </c>
      <c r="E602" s="1" t="s">
        <v>1143</v>
      </c>
      <c r="F602" s="1">
        <v>8</v>
      </c>
      <c r="G602" s="370">
        <v>1443211.1503999999</v>
      </c>
      <c r="H602" s="370">
        <v>677908.91257600009</v>
      </c>
      <c r="I602" s="370">
        <v>0</v>
      </c>
      <c r="J602" s="370">
        <v>0</v>
      </c>
      <c r="K602" s="370">
        <v>0</v>
      </c>
      <c r="L602" s="370">
        <v>2810013.7946769986</v>
      </c>
      <c r="M602" s="370">
        <v>0</v>
      </c>
      <c r="N602" s="370">
        <v>4931133.8576529985</v>
      </c>
    </row>
    <row r="603" spans="2:14" x14ac:dyDescent="0.25">
      <c r="B603" s="1">
        <f t="shared" si="10"/>
        <v>963</v>
      </c>
      <c r="C603" s="1">
        <v>957</v>
      </c>
      <c r="D603" s="1">
        <v>51</v>
      </c>
      <c r="E603" s="1" t="s">
        <v>1144</v>
      </c>
      <c r="F603" s="1">
        <v>8</v>
      </c>
      <c r="G603" s="370">
        <v>0</v>
      </c>
      <c r="H603" s="370">
        <v>0</v>
      </c>
      <c r="I603" s="370">
        <v>0</v>
      </c>
      <c r="J603" s="370">
        <v>0</v>
      </c>
      <c r="K603" s="370">
        <v>0</v>
      </c>
      <c r="L603" s="370">
        <v>0</v>
      </c>
      <c r="M603" s="370">
        <v>0</v>
      </c>
      <c r="N603" s="370">
        <v>0</v>
      </c>
    </row>
    <row r="604" spans="2:14" x14ac:dyDescent="0.25">
      <c r="B604" s="1">
        <f t="shared" si="10"/>
        <v>966</v>
      </c>
      <c r="C604" s="1">
        <v>963</v>
      </c>
      <c r="D604" s="1">
        <v>51</v>
      </c>
      <c r="E604" s="1" t="s">
        <v>870</v>
      </c>
      <c r="F604" s="1">
        <v>8</v>
      </c>
      <c r="G604" s="370">
        <v>0</v>
      </c>
      <c r="H604" s="370">
        <v>0</v>
      </c>
      <c r="I604" s="370">
        <v>0</v>
      </c>
      <c r="J604" s="370">
        <v>0</v>
      </c>
      <c r="K604" s="370">
        <v>0</v>
      </c>
      <c r="L604" s="370">
        <v>0</v>
      </c>
      <c r="M604" s="370">
        <v>0</v>
      </c>
      <c r="N604" s="370">
        <v>0</v>
      </c>
    </row>
    <row r="605" spans="2:14" x14ac:dyDescent="0.25">
      <c r="B605" s="1">
        <f t="shared" si="10"/>
        <v>978</v>
      </c>
      <c r="C605" s="1">
        <v>966</v>
      </c>
      <c r="D605" s="1">
        <v>51</v>
      </c>
      <c r="E605" s="1" t="s">
        <v>871</v>
      </c>
      <c r="F605" s="1">
        <v>8</v>
      </c>
      <c r="G605" s="370">
        <v>67446.402400000006</v>
      </c>
      <c r="H605" s="370">
        <v>47512.213056000008</v>
      </c>
      <c r="I605" s="370">
        <v>0</v>
      </c>
      <c r="J605" s="370">
        <v>0</v>
      </c>
      <c r="K605" s="370">
        <v>0</v>
      </c>
      <c r="L605" s="370">
        <v>372030.85354499996</v>
      </c>
      <c r="M605" s="370">
        <v>0</v>
      </c>
      <c r="N605" s="370">
        <v>486989.46900099999</v>
      </c>
    </row>
    <row r="606" spans="2:14" x14ac:dyDescent="0.25">
      <c r="B606" s="1">
        <f t="shared" si="10"/>
        <v>985</v>
      </c>
      <c r="C606" s="1">
        <v>978</v>
      </c>
      <c r="D606" s="1">
        <v>52</v>
      </c>
      <c r="E606" s="1" t="s">
        <v>872</v>
      </c>
      <c r="F606" s="1">
        <v>8</v>
      </c>
      <c r="G606" s="370">
        <v>0</v>
      </c>
      <c r="H606" s="370">
        <v>0</v>
      </c>
      <c r="I606" s="370">
        <v>0</v>
      </c>
      <c r="J606" s="370">
        <v>0</v>
      </c>
      <c r="K606" s="370">
        <v>0</v>
      </c>
      <c r="L606" s="370">
        <v>0</v>
      </c>
      <c r="M606" s="370">
        <v>0</v>
      </c>
      <c r="N606" s="370">
        <v>0</v>
      </c>
    </row>
    <row r="607" spans="2:14" x14ac:dyDescent="0.25">
      <c r="B607" s="1">
        <f t="shared" si="10"/>
        <v>991</v>
      </c>
      <c r="C607" s="1">
        <v>985</v>
      </c>
      <c r="D607" s="1">
        <v>51</v>
      </c>
      <c r="E607" s="1" t="s">
        <v>873</v>
      </c>
      <c r="F607" s="1">
        <v>8</v>
      </c>
      <c r="G607" s="370">
        <v>0</v>
      </c>
      <c r="H607" s="370">
        <v>0</v>
      </c>
      <c r="I607" s="370">
        <v>0</v>
      </c>
      <c r="J607" s="370">
        <v>0</v>
      </c>
      <c r="K607" s="370">
        <v>0</v>
      </c>
      <c r="L607" s="370">
        <v>0</v>
      </c>
      <c r="M607" s="370">
        <v>0</v>
      </c>
      <c r="N607" s="370">
        <v>0</v>
      </c>
    </row>
    <row r="608" spans="2:14" x14ac:dyDescent="0.25">
      <c r="B608" s="1">
        <f t="shared" si="10"/>
        <v>997</v>
      </c>
      <c r="C608" s="1">
        <v>991</v>
      </c>
      <c r="D608" s="1">
        <v>83</v>
      </c>
      <c r="E608" s="1" t="s">
        <v>1145</v>
      </c>
      <c r="F608" s="1">
        <v>8</v>
      </c>
      <c r="G608" s="370">
        <v>2282863.044376411</v>
      </c>
      <c r="H608" s="370">
        <v>4921565.2111492101</v>
      </c>
      <c r="I608" s="370">
        <v>0</v>
      </c>
      <c r="J608" s="370">
        <v>0</v>
      </c>
      <c r="K608" s="370">
        <v>0</v>
      </c>
      <c r="L608" s="370">
        <v>8951617.8645993788</v>
      </c>
      <c r="M608" s="370">
        <v>0</v>
      </c>
      <c r="N608" s="370">
        <v>16156046.120124999</v>
      </c>
    </row>
    <row r="609" spans="2:14" x14ac:dyDescent="0.25">
      <c r="B609" s="1">
        <f t="shared" si="10"/>
        <v>998</v>
      </c>
      <c r="C609" s="1">
        <v>997</v>
      </c>
      <c r="D609" s="1">
        <v>52</v>
      </c>
      <c r="E609" s="1" t="s">
        <v>874</v>
      </c>
      <c r="F609" s="1">
        <v>8</v>
      </c>
      <c r="G609" s="370">
        <v>0</v>
      </c>
      <c r="H609" s="370">
        <v>0</v>
      </c>
      <c r="I609" s="370">
        <v>0</v>
      </c>
      <c r="J609" s="370">
        <v>0</v>
      </c>
      <c r="K609" s="370">
        <v>0</v>
      </c>
      <c r="L609" s="370">
        <v>0</v>
      </c>
      <c r="M609" s="370">
        <v>0</v>
      </c>
      <c r="N609" s="370">
        <v>0</v>
      </c>
    </row>
    <row r="610" spans="2:14" x14ac:dyDescent="0.25">
      <c r="B610" s="1">
        <f t="shared" ref="B610:B611" si="11">+C611-A610</f>
        <v>1000</v>
      </c>
      <c r="C610" s="1">
        <v>998</v>
      </c>
      <c r="D610" s="1">
        <v>52</v>
      </c>
      <c r="E610" s="1" t="s">
        <v>875</v>
      </c>
      <c r="F610" s="1">
        <v>8</v>
      </c>
      <c r="G610" s="370">
        <v>198027.54120000001</v>
      </c>
      <c r="H610" s="370">
        <v>111799.048928</v>
      </c>
      <c r="I610" s="370">
        <v>0</v>
      </c>
      <c r="J610" s="370">
        <v>0</v>
      </c>
      <c r="K610" s="370">
        <v>0</v>
      </c>
      <c r="L610" s="370">
        <v>241424.67816999997</v>
      </c>
      <c r="M610" s="370">
        <v>0</v>
      </c>
      <c r="N610" s="370">
        <v>551251.26829799998</v>
      </c>
    </row>
    <row r="611" spans="2:14" x14ac:dyDescent="0.25">
      <c r="B611" s="1">
        <f t="shared" si="11"/>
        <v>1001</v>
      </c>
      <c r="C611" s="1">
        <v>1000</v>
      </c>
      <c r="D611" s="1">
        <v>70</v>
      </c>
      <c r="E611" s="1" t="s">
        <v>1146</v>
      </c>
      <c r="F611" s="1">
        <v>8</v>
      </c>
      <c r="G611" s="370">
        <v>0</v>
      </c>
      <c r="H611" s="370">
        <v>0</v>
      </c>
      <c r="I611" s="370">
        <v>0</v>
      </c>
      <c r="J611" s="370">
        <v>0</v>
      </c>
      <c r="K611" s="370">
        <v>0</v>
      </c>
      <c r="L611" s="370">
        <v>0</v>
      </c>
      <c r="M611" s="370">
        <v>0</v>
      </c>
      <c r="N611" s="370">
        <v>0</v>
      </c>
    </row>
    <row r="612" spans="2:14" x14ac:dyDescent="0.25">
      <c r="B612" s="1" t="e">
        <f>+#REF!-A612</f>
        <v>#REF!</v>
      </c>
      <c r="C612" s="1">
        <v>1001</v>
      </c>
      <c r="D612" s="1">
        <v>8</v>
      </c>
      <c r="E612" s="1" t="s">
        <v>505</v>
      </c>
      <c r="F612" s="1">
        <v>8</v>
      </c>
      <c r="G612" s="370">
        <v>0</v>
      </c>
      <c r="H612" s="370">
        <v>0</v>
      </c>
      <c r="I612" s="370">
        <v>0</v>
      </c>
      <c r="J612" s="370">
        <v>0</v>
      </c>
      <c r="K612" s="370">
        <v>0</v>
      </c>
      <c r="L612" s="370">
        <v>0</v>
      </c>
      <c r="M612" s="370">
        <v>0</v>
      </c>
      <c r="N612" s="370">
        <v>0</v>
      </c>
    </row>
    <row r="613" spans="2:14" x14ac:dyDescent="0.25">
      <c r="B613" s="1">
        <f t="shared" ref="B613:B616" si="12">+C613-A613</f>
        <v>0</v>
      </c>
    </row>
    <row r="614" spans="2:14" x14ac:dyDescent="0.25">
      <c r="B614" s="1">
        <f t="shared" si="12"/>
        <v>0</v>
      </c>
    </row>
    <row r="615" spans="2:14" x14ac:dyDescent="0.25">
      <c r="B615" s="1">
        <f t="shared" si="12"/>
        <v>0</v>
      </c>
    </row>
    <row r="616" spans="2:14" x14ac:dyDescent="0.25">
      <c r="B616" s="1">
        <f t="shared" si="12"/>
        <v>0</v>
      </c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6"/>
  <sheetViews>
    <sheetView zoomScaleNormal="100" zoomScalePageLayoutView="70" workbookViewId="0">
      <selection activeCell="A14" sqref="A14"/>
    </sheetView>
  </sheetViews>
  <sheetFormatPr defaultRowHeight="12.5" x14ac:dyDescent="0.25"/>
  <cols>
    <col min="1" max="2" width="8.88671875" style="1"/>
    <col min="3" max="3" width="6.109375" style="1" bestFit="1" customWidth="1"/>
    <col min="4" max="4" width="3.6640625" style="1" bestFit="1" customWidth="1"/>
    <col min="5" max="5" width="49.88671875" style="1" bestFit="1" customWidth="1"/>
    <col min="6" max="6" width="7.5546875" style="1" bestFit="1" customWidth="1"/>
    <col min="7" max="7" width="22" style="370" bestFit="1" customWidth="1"/>
    <col min="8" max="8" width="19.88671875" style="370" bestFit="1" customWidth="1"/>
    <col min="9" max="9" width="18.6640625" style="370" bestFit="1" customWidth="1"/>
    <col min="10" max="10" width="11.21875" style="370" bestFit="1" customWidth="1"/>
    <col min="11" max="11" width="18.6640625" style="370" bestFit="1" customWidth="1"/>
    <col min="12" max="12" width="19.88671875" style="370" bestFit="1" customWidth="1"/>
    <col min="13" max="13" width="17.44140625" style="370" bestFit="1" customWidth="1"/>
    <col min="14" max="14" width="22" style="370" bestFit="1" customWidth="1"/>
    <col min="15" max="15" width="4.21875" style="370" customWidth="1"/>
    <col min="16" max="17" width="22" style="370" bestFit="1" customWidth="1"/>
    <col min="18" max="18" width="19.88671875" style="370" bestFit="1" customWidth="1"/>
    <col min="19" max="19" width="18.6640625" style="370" bestFit="1" customWidth="1"/>
    <col min="20" max="20" width="11.21875" style="370" bestFit="1" customWidth="1"/>
    <col min="21" max="21" width="18.6640625" style="370" bestFit="1" customWidth="1"/>
    <col min="22" max="22" width="19.88671875" style="370" bestFit="1" customWidth="1"/>
    <col min="23" max="23" width="17.44140625" style="370" bestFit="1" customWidth="1"/>
    <col min="24" max="24" width="22" style="370" bestFit="1" customWidth="1"/>
    <col min="25" max="25" width="16.88671875" style="1" bestFit="1" customWidth="1"/>
    <col min="26" max="16384" width="8.88671875" style="1"/>
  </cols>
  <sheetData>
    <row r="1" spans="1:24" x14ac:dyDescent="0.25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</row>
    <row r="2" spans="1:24" x14ac:dyDescent="0.25">
      <c r="E2" s="1" t="s">
        <v>2015</v>
      </c>
      <c r="G2" s="370" t="s">
        <v>2887</v>
      </c>
    </row>
    <row r="3" spans="1:24" ht="13" x14ac:dyDescent="0.3">
      <c r="I3" s="373">
        <v>9.3299999999999994E-2</v>
      </c>
      <c r="S3" s="373">
        <v>6.4299999999999996E-2</v>
      </c>
    </row>
    <row r="4" spans="1:24" x14ac:dyDescent="0.25">
      <c r="G4" s="370" t="s">
        <v>2885</v>
      </c>
      <c r="X4" s="370" t="s">
        <v>1163</v>
      </c>
    </row>
    <row r="5" spans="1:24" ht="13" x14ac:dyDescent="0.3">
      <c r="G5" s="370" t="s">
        <v>596</v>
      </c>
      <c r="H5" s="370" t="s">
        <v>597</v>
      </c>
      <c r="I5" s="374" t="s">
        <v>1156</v>
      </c>
      <c r="J5" s="370" t="s">
        <v>1157</v>
      </c>
      <c r="K5" s="370" t="s">
        <v>1158</v>
      </c>
      <c r="L5" s="370" t="s">
        <v>598</v>
      </c>
      <c r="M5" s="370" t="s">
        <v>610</v>
      </c>
      <c r="N5" s="370" t="s">
        <v>599</v>
      </c>
      <c r="Q5" s="370" t="s">
        <v>596</v>
      </c>
      <c r="R5" s="370" t="s">
        <v>597</v>
      </c>
      <c r="S5" s="374" t="s">
        <v>1156</v>
      </c>
      <c r="T5" s="370" t="s">
        <v>1157</v>
      </c>
      <c r="U5" s="370" t="s">
        <v>1158</v>
      </c>
      <c r="V5" s="370" t="s">
        <v>598</v>
      </c>
      <c r="W5" s="370" t="s">
        <v>610</v>
      </c>
      <c r="X5" s="370" t="s">
        <v>599</v>
      </c>
    </row>
    <row r="6" spans="1:24" ht="13" x14ac:dyDescent="0.3">
      <c r="G6" s="370" t="s">
        <v>600</v>
      </c>
      <c r="H6" s="370" t="s">
        <v>600</v>
      </c>
      <c r="I6" s="374" t="s">
        <v>1159</v>
      </c>
      <c r="J6" s="370" t="s">
        <v>1160</v>
      </c>
      <c r="K6" s="370" t="s">
        <v>1161</v>
      </c>
      <c r="L6" s="370" t="s">
        <v>601</v>
      </c>
      <c r="M6" s="370" t="s">
        <v>1162</v>
      </c>
      <c r="N6" s="370" t="s">
        <v>602</v>
      </c>
      <c r="Q6" s="370" t="s">
        <v>600</v>
      </c>
      <c r="R6" s="370" t="s">
        <v>600</v>
      </c>
      <c r="S6" s="374" t="s">
        <v>1159</v>
      </c>
      <c r="T6" s="370" t="s">
        <v>1160</v>
      </c>
      <c r="U6" s="370" t="s">
        <v>1161</v>
      </c>
      <c r="V6" s="370" t="s">
        <v>601</v>
      </c>
      <c r="W6" s="370" t="s">
        <v>1162</v>
      </c>
      <c r="X6" s="370" t="s">
        <v>602</v>
      </c>
    </row>
    <row r="7" spans="1:24" ht="13" x14ac:dyDescent="0.3">
      <c r="F7" s="1" t="s">
        <v>603</v>
      </c>
      <c r="S7" s="374"/>
    </row>
    <row r="9" spans="1:24" x14ac:dyDescent="0.25">
      <c r="A9" s="1">
        <v>0.99990000000000001</v>
      </c>
      <c r="E9" s="1" t="s">
        <v>599</v>
      </c>
      <c r="G9" s="370">
        <v>1305409348.8238297</v>
      </c>
      <c r="H9" s="370">
        <v>408954049.9153108</v>
      </c>
      <c r="I9" s="370">
        <v>78039893.432860702</v>
      </c>
      <c r="J9" s="370">
        <v>0</v>
      </c>
      <c r="K9" s="370">
        <v>55923781.763988346</v>
      </c>
      <c r="L9" s="370">
        <v>-1.3230455806478858E-6</v>
      </c>
      <c r="M9" s="370">
        <v>8954222.0432376731</v>
      </c>
      <c r="N9" s="370">
        <v>1857281295.9792247</v>
      </c>
      <c r="P9" s="370">
        <v>1304057522.6238296</v>
      </c>
      <c r="Q9" s="370">
        <v>1305409348.8238297</v>
      </c>
      <c r="R9" s="370">
        <v>408954049.9153108</v>
      </c>
      <c r="S9" s="370">
        <v>53783120.554479532</v>
      </c>
      <c r="T9" s="370">
        <v>0</v>
      </c>
      <c r="U9" s="370">
        <v>55923781.763988346</v>
      </c>
      <c r="V9" s="370">
        <v>-1.3230455806478858E-6</v>
      </c>
      <c r="W9" s="370">
        <v>8954222.0432376731</v>
      </c>
      <c r="X9" s="370">
        <v>1833024523.100843</v>
      </c>
    </row>
    <row r="11" spans="1:24" x14ac:dyDescent="0.25">
      <c r="E11" s="1" t="s">
        <v>604</v>
      </c>
      <c r="F11" s="1">
        <v>1</v>
      </c>
      <c r="G11" s="370">
        <v>139685005.1146782</v>
      </c>
      <c r="H11" s="370">
        <v>27276448.497680791</v>
      </c>
      <c r="I11" s="370">
        <v>9437300.1944813617</v>
      </c>
      <c r="J11" s="370">
        <v>0</v>
      </c>
      <c r="K11" s="370">
        <v>10992537.437369257</v>
      </c>
      <c r="L11" s="370">
        <v>-47217502.65742249</v>
      </c>
      <c r="M11" s="370">
        <v>0</v>
      </c>
      <c r="N11" s="370">
        <v>140173788.58678713</v>
      </c>
      <c r="P11" s="370">
        <v>139684378.91467822</v>
      </c>
      <c r="Q11" s="370">
        <v>139685005.1146782</v>
      </c>
      <c r="R11" s="370">
        <v>27276448.497680791</v>
      </c>
      <c r="S11" s="370">
        <v>6503948.5799051626</v>
      </c>
      <c r="T11" s="370">
        <v>0</v>
      </c>
      <c r="U11" s="370">
        <v>10992537.437369257</v>
      </c>
      <c r="V11" s="370">
        <v>-47217502.65742249</v>
      </c>
      <c r="W11" s="370">
        <v>0</v>
      </c>
      <c r="X11" s="370">
        <v>137240436.97221094</v>
      </c>
    </row>
    <row r="12" spans="1:24" x14ac:dyDescent="0.25">
      <c r="E12" s="1" t="s">
        <v>605</v>
      </c>
      <c r="F12" s="1">
        <v>2</v>
      </c>
      <c r="G12" s="370">
        <v>139560319.32709244</v>
      </c>
      <c r="H12" s="370">
        <v>32412344.27869105</v>
      </c>
      <c r="I12" s="370">
        <v>9742924.6165380608</v>
      </c>
      <c r="J12" s="370">
        <v>0</v>
      </c>
      <c r="K12" s="370">
        <v>1394778.1462002108</v>
      </c>
      <c r="L12" s="370">
        <v>-33568342.949555047</v>
      </c>
      <c r="M12" s="370">
        <v>0</v>
      </c>
      <c r="N12" s="370">
        <v>149542023.41896671</v>
      </c>
      <c r="P12" s="370">
        <v>139556070.32709244</v>
      </c>
      <c r="Q12" s="370">
        <v>139560319.32709244</v>
      </c>
      <c r="R12" s="370">
        <v>32412344.27869105</v>
      </c>
      <c r="S12" s="370">
        <v>6714577.2008938631</v>
      </c>
      <c r="T12" s="370">
        <v>0</v>
      </c>
      <c r="U12" s="370">
        <v>1394778.1462002108</v>
      </c>
      <c r="V12" s="370">
        <v>-33568342.949555047</v>
      </c>
      <c r="W12" s="370">
        <v>0</v>
      </c>
      <c r="X12" s="370">
        <v>146513676.00332251</v>
      </c>
    </row>
    <row r="13" spans="1:24" x14ac:dyDescent="0.25">
      <c r="E13" s="1" t="s">
        <v>606</v>
      </c>
      <c r="F13" s="1">
        <v>3</v>
      </c>
      <c r="G13" s="370">
        <v>404236837.67466986</v>
      </c>
      <c r="H13" s="370">
        <v>99151981.811922342</v>
      </c>
      <c r="I13" s="370">
        <v>26463240.396458618</v>
      </c>
      <c r="J13" s="370">
        <v>0</v>
      </c>
      <c r="K13" s="370">
        <v>12013000.755169265</v>
      </c>
      <c r="L13" s="370">
        <v>-72199624.743513778</v>
      </c>
      <c r="M13" s="370">
        <v>0</v>
      </c>
      <c r="N13" s="370">
        <v>469665435.89470631</v>
      </c>
      <c r="P13" s="370">
        <v>404225030.67466986</v>
      </c>
      <c r="Q13" s="370">
        <v>404236837.67466986</v>
      </c>
      <c r="R13" s="370">
        <v>99151981.811922342</v>
      </c>
      <c r="S13" s="370">
        <v>18237795.900238898</v>
      </c>
      <c r="T13" s="370">
        <v>0</v>
      </c>
      <c r="U13" s="370">
        <v>12013000.755169265</v>
      </c>
      <c r="V13" s="370">
        <v>-72199624.743513778</v>
      </c>
      <c r="W13" s="370">
        <v>0</v>
      </c>
      <c r="X13" s="370">
        <v>461439991.3984865</v>
      </c>
    </row>
    <row r="14" spans="1:24" x14ac:dyDescent="0.25">
      <c r="E14" s="1" t="s">
        <v>607</v>
      </c>
      <c r="F14" s="1">
        <v>4</v>
      </c>
      <c r="G14" s="370">
        <v>274551461.02733541</v>
      </c>
      <c r="H14" s="370">
        <v>69145326.853917763</v>
      </c>
      <c r="I14" s="370">
        <v>17775240.260431375</v>
      </c>
      <c r="J14" s="370">
        <v>0</v>
      </c>
      <c r="K14" s="370">
        <v>7218760.0401618872</v>
      </c>
      <c r="L14" s="370">
        <v>-40921405.837455101</v>
      </c>
      <c r="M14" s="370">
        <v>0</v>
      </c>
      <c r="N14" s="370">
        <v>327769382.34439135</v>
      </c>
      <c r="P14" s="370">
        <v>274526413.02733541</v>
      </c>
      <c r="Q14" s="370">
        <v>274551461.02733541</v>
      </c>
      <c r="R14" s="370">
        <v>69145326.853917763</v>
      </c>
      <c r="S14" s="370">
        <v>12250245.967264069</v>
      </c>
      <c r="T14" s="370">
        <v>0</v>
      </c>
      <c r="U14" s="370">
        <v>7218760.0401618872</v>
      </c>
      <c r="V14" s="370">
        <v>-40921405.837455101</v>
      </c>
      <c r="W14" s="370">
        <v>0</v>
      </c>
      <c r="X14" s="370">
        <v>322244388.05122405</v>
      </c>
    </row>
    <row r="15" spans="1:24" x14ac:dyDescent="0.25">
      <c r="E15" s="1" t="s">
        <v>608</v>
      </c>
      <c r="F15" s="1">
        <v>5</v>
      </c>
      <c r="G15" s="370">
        <v>112592943.39224932</v>
      </c>
      <c r="H15" s="370">
        <v>25048768.479557067</v>
      </c>
      <c r="I15" s="370">
        <v>7810145.2436248977</v>
      </c>
      <c r="J15" s="370">
        <v>0</v>
      </c>
      <c r="K15" s="370">
        <v>12293594.827677395</v>
      </c>
      <c r="L15" s="370">
        <v>-29102977.744650953</v>
      </c>
      <c r="M15" s="370">
        <v>0</v>
      </c>
      <c r="N15" s="370">
        <v>128642474.19845767</v>
      </c>
      <c r="P15" s="370">
        <v>112516149.39224932</v>
      </c>
      <c r="Q15" s="370">
        <v>112592943.39224932</v>
      </c>
      <c r="R15" s="370">
        <v>25048768.479557067</v>
      </c>
      <c r="S15" s="370">
        <v>5382554.5462495284</v>
      </c>
      <c r="T15" s="370">
        <v>0</v>
      </c>
      <c r="U15" s="370">
        <v>12293594.827677395</v>
      </c>
      <c r="V15" s="370">
        <v>-29102977.744650953</v>
      </c>
      <c r="W15" s="370">
        <v>0</v>
      </c>
      <c r="X15" s="370">
        <v>126214883.50108236</v>
      </c>
    </row>
    <row r="16" spans="1:24" x14ac:dyDescent="0.25">
      <c r="E16" s="1" t="s">
        <v>609</v>
      </c>
      <c r="F16" s="1">
        <v>6</v>
      </c>
      <c r="G16" s="370">
        <v>97951505.87394467</v>
      </c>
      <c r="H16" s="370">
        <v>22534058.195752639</v>
      </c>
      <c r="I16" s="370">
        <v>6811042.7213263549</v>
      </c>
      <c r="J16" s="370">
        <v>0</v>
      </c>
      <c r="K16" s="370">
        <v>11904833.391851461</v>
      </c>
      <c r="L16" s="370">
        <v>-24799180.715819836</v>
      </c>
      <c r="M16" s="370">
        <v>0</v>
      </c>
      <c r="N16" s="370">
        <v>114402259.46705528</v>
      </c>
      <c r="P16" s="370">
        <v>97771449.87394467</v>
      </c>
      <c r="Q16" s="370">
        <v>97951505.87394467</v>
      </c>
      <c r="R16" s="370">
        <v>22534058.195752639</v>
      </c>
      <c r="S16" s="370">
        <v>4693998.359928024</v>
      </c>
      <c r="T16" s="370">
        <v>0</v>
      </c>
      <c r="U16" s="370">
        <v>11904833.391851461</v>
      </c>
      <c r="V16" s="370">
        <v>-24799180.715819836</v>
      </c>
      <c r="W16" s="370">
        <v>0</v>
      </c>
      <c r="X16" s="370">
        <v>112285215.10565692</v>
      </c>
    </row>
    <row r="17" spans="1:25" x14ac:dyDescent="0.25">
      <c r="E17" s="1" t="s">
        <v>610</v>
      </c>
      <c r="F17" s="1">
        <v>7</v>
      </c>
      <c r="G17" s="370">
        <v>87634358.237543374</v>
      </c>
      <c r="H17" s="370">
        <v>50070188.895354271</v>
      </c>
      <c r="I17" s="370">
        <v>0</v>
      </c>
      <c r="J17" s="370">
        <v>0</v>
      </c>
      <c r="K17" s="370">
        <v>0</v>
      </c>
      <c r="L17" s="370">
        <v>99669428.52990748</v>
      </c>
      <c r="M17" s="370">
        <v>8954222.0432376731</v>
      </c>
      <c r="N17" s="370">
        <v>246328197.70604262</v>
      </c>
      <c r="P17" s="370">
        <v>86829113.237543374</v>
      </c>
      <c r="Q17" s="370">
        <v>87634358.237543374</v>
      </c>
      <c r="R17" s="370">
        <v>50070188.895354271</v>
      </c>
      <c r="S17" s="370">
        <v>0</v>
      </c>
      <c r="T17" s="370">
        <v>0</v>
      </c>
      <c r="U17" s="370">
        <v>0</v>
      </c>
      <c r="V17" s="370">
        <v>99669428.52990748</v>
      </c>
      <c r="W17" s="370">
        <v>8954222.0432376731</v>
      </c>
      <c r="X17" s="370">
        <v>246328197.70604262</v>
      </c>
    </row>
    <row r="18" spans="1:25" x14ac:dyDescent="0.25">
      <c r="E18" s="1" t="s">
        <v>611</v>
      </c>
      <c r="F18" s="1">
        <v>8</v>
      </c>
      <c r="G18" s="370">
        <v>49196918.17631685</v>
      </c>
      <c r="H18" s="370">
        <v>83314932.902434319</v>
      </c>
      <c r="I18" s="370">
        <v>0</v>
      </c>
      <c r="J18" s="370">
        <v>0</v>
      </c>
      <c r="K18" s="370">
        <v>106277.16555886726</v>
      </c>
      <c r="L18" s="370">
        <v>148139606.11850852</v>
      </c>
      <c r="M18" s="370">
        <v>0</v>
      </c>
      <c r="N18" s="370">
        <v>280757734.36281872</v>
      </c>
      <c r="P18" s="370">
        <v>48948917.176316865</v>
      </c>
      <c r="Q18" s="370">
        <v>49196918.17631685</v>
      </c>
      <c r="R18" s="370">
        <v>83314932.902434319</v>
      </c>
      <c r="S18" s="370">
        <v>0</v>
      </c>
      <c r="T18" s="370">
        <v>0</v>
      </c>
      <c r="U18" s="370">
        <v>106277.16555886726</v>
      </c>
      <c r="V18" s="370">
        <v>148139606.11850852</v>
      </c>
      <c r="W18" s="370">
        <v>0</v>
      </c>
      <c r="X18" s="370">
        <v>280757734.36281872</v>
      </c>
    </row>
    <row r="19" spans="1:25" x14ac:dyDescent="0.25">
      <c r="E19" s="1" t="s">
        <v>1141</v>
      </c>
      <c r="F19" s="1">
        <v>9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</row>
    <row r="21" spans="1:25" x14ac:dyDescent="0.25">
      <c r="A21" s="14">
        <v>1</v>
      </c>
      <c r="B21" s="5">
        <f>+C21-A21</f>
        <v>0</v>
      </c>
      <c r="C21" s="1">
        <v>1</v>
      </c>
      <c r="D21" s="1">
        <v>1</v>
      </c>
      <c r="E21" s="1" t="s">
        <v>612</v>
      </c>
      <c r="F21" s="1">
        <v>5</v>
      </c>
      <c r="G21" s="370">
        <v>1361032.9922840693</v>
      </c>
      <c r="H21" s="370">
        <v>231923.73960958759</v>
      </c>
      <c r="I21" s="370">
        <v>88986.335893725322</v>
      </c>
      <c r="J21" s="370">
        <v>0</v>
      </c>
      <c r="K21" s="370">
        <v>0</v>
      </c>
      <c r="L21" s="370">
        <v>-176575.88217455859</v>
      </c>
      <c r="M21" s="370">
        <v>0</v>
      </c>
      <c r="N21" s="370">
        <v>1505367.1856128233</v>
      </c>
      <c r="P21" s="370">
        <v>1361031.9922840693</v>
      </c>
      <c r="Q21" s="370">
        <v>1361032.9922840693</v>
      </c>
      <c r="R21" s="370">
        <v>231923.73960958759</v>
      </c>
      <c r="S21" s="370">
        <v>61327.131811002553</v>
      </c>
      <c r="T21" s="370">
        <v>0</v>
      </c>
      <c r="U21" s="370">
        <v>0</v>
      </c>
      <c r="V21" s="370">
        <v>-176575.88217455859</v>
      </c>
      <c r="W21" s="370">
        <v>0</v>
      </c>
      <c r="X21" s="370">
        <v>1477707.9815301006</v>
      </c>
      <c r="Y21" s="375"/>
    </row>
    <row r="22" spans="1:25" x14ac:dyDescent="0.25">
      <c r="A22" s="246">
        <v>1.3</v>
      </c>
      <c r="B22" s="5">
        <f t="shared" ref="B22:B85" si="0">+C22-A22</f>
        <v>0</v>
      </c>
      <c r="C22" s="1">
        <v>1.3</v>
      </c>
      <c r="D22" s="1">
        <v>3</v>
      </c>
      <c r="E22" s="1" t="s">
        <v>613</v>
      </c>
      <c r="F22" s="1">
        <v>1</v>
      </c>
      <c r="G22" s="370">
        <v>75585511.580832168</v>
      </c>
      <c r="H22" s="370">
        <v>14834152.172087193</v>
      </c>
      <c r="I22" s="370">
        <v>5186287.289582083</v>
      </c>
      <c r="J22" s="370">
        <v>0</v>
      </c>
      <c r="K22" s="370">
        <v>2551356.6817542017</v>
      </c>
      <c r="L22" s="370">
        <v>-26457598.763141565</v>
      </c>
      <c r="M22" s="370">
        <v>0</v>
      </c>
      <c r="N22" s="370">
        <v>71699708.961114079</v>
      </c>
      <c r="P22" s="370">
        <v>75585510.380832165</v>
      </c>
      <c r="Q22" s="370">
        <v>75585511.580832168</v>
      </c>
      <c r="R22" s="370">
        <v>14834152.172087193</v>
      </c>
      <c r="S22" s="370">
        <v>3574258.0141492817</v>
      </c>
      <c r="T22" s="370">
        <v>0</v>
      </c>
      <c r="U22" s="370">
        <v>2551356.6817542017</v>
      </c>
      <c r="V22" s="370">
        <v>-26457598.763141565</v>
      </c>
      <c r="W22" s="370">
        <v>0</v>
      </c>
      <c r="X22" s="370">
        <v>70087679.685681283</v>
      </c>
    </row>
    <row r="23" spans="1:25" x14ac:dyDescent="0.25">
      <c r="A23" s="14">
        <v>2</v>
      </c>
      <c r="B23" s="5">
        <f t="shared" si="0"/>
        <v>0</v>
      </c>
      <c r="C23" s="1">
        <v>2</v>
      </c>
      <c r="D23" s="1">
        <v>1</v>
      </c>
      <c r="E23" s="1" t="s">
        <v>614</v>
      </c>
      <c r="F23" s="1">
        <v>6</v>
      </c>
      <c r="G23" s="370">
        <v>273700.67128570465</v>
      </c>
      <c r="H23" s="370">
        <v>92799.64375759312</v>
      </c>
      <c r="I23" s="370">
        <v>14523.123564601417</v>
      </c>
      <c r="J23" s="370">
        <v>0</v>
      </c>
      <c r="K23" s="370">
        <v>54647.782511747384</v>
      </c>
      <c r="L23" s="370">
        <v>-6686.4625903684428</v>
      </c>
      <c r="M23" s="370">
        <v>0</v>
      </c>
      <c r="N23" s="370">
        <v>428984.7585292781</v>
      </c>
      <c r="P23" s="370">
        <v>273698.67128570465</v>
      </c>
      <c r="Q23" s="370">
        <v>273700.67128570465</v>
      </c>
      <c r="R23" s="370">
        <v>92799.64375759312</v>
      </c>
      <c r="S23" s="370">
        <v>10008.969401970751</v>
      </c>
      <c r="T23" s="370">
        <v>0</v>
      </c>
      <c r="U23" s="370">
        <v>54647.782511747384</v>
      </c>
      <c r="V23" s="370">
        <v>-6686.4625903684428</v>
      </c>
      <c r="W23" s="370">
        <v>0</v>
      </c>
      <c r="X23" s="370">
        <v>424470.60436664743</v>
      </c>
    </row>
    <row r="24" spans="1:25" x14ac:dyDescent="0.25">
      <c r="A24" s="14">
        <v>4</v>
      </c>
      <c r="B24" s="5">
        <f t="shared" si="0"/>
        <v>0</v>
      </c>
      <c r="C24" s="1">
        <v>4</v>
      </c>
      <c r="D24" s="1">
        <v>1</v>
      </c>
      <c r="E24" s="1" t="s">
        <v>615</v>
      </c>
      <c r="F24" s="1">
        <v>6</v>
      </c>
      <c r="G24" s="370">
        <v>633298.81680753909</v>
      </c>
      <c r="H24" s="370">
        <v>175702.60047919524</v>
      </c>
      <c r="I24" s="370">
        <v>52167.175778036777</v>
      </c>
      <c r="J24" s="370">
        <v>0</v>
      </c>
      <c r="K24" s="370">
        <v>0</v>
      </c>
      <c r="L24" s="370">
        <v>-178232.19139564555</v>
      </c>
      <c r="M24" s="370">
        <v>0</v>
      </c>
      <c r="N24" s="370">
        <v>682936.40166912554</v>
      </c>
      <c r="P24" s="370">
        <v>633294.81680753909</v>
      </c>
      <c r="Q24" s="370">
        <v>633298.81680753909</v>
      </c>
      <c r="R24" s="370">
        <v>175702.60047919524</v>
      </c>
      <c r="S24" s="370">
        <v>35952.297990651285</v>
      </c>
      <c r="T24" s="370">
        <v>0</v>
      </c>
      <c r="U24" s="370">
        <v>0</v>
      </c>
      <c r="V24" s="370">
        <v>-178232.19139564555</v>
      </c>
      <c r="W24" s="370">
        <v>0</v>
      </c>
      <c r="X24" s="370">
        <v>666721.52388174017</v>
      </c>
    </row>
    <row r="25" spans="1:25" x14ac:dyDescent="0.25">
      <c r="A25" s="14">
        <v>6</v>
      </c>
      <c r="B25" s="5">
        <f t="shared" si="0"/>
        <v>0</v>
      </c>
      <c r="C25" s="1">
        <v>6</v>
      </c>
      <c r="D25" s="1">
        <v>3</v>
      </c>
      <c r="E25" s="1" t="s">
        <v>616</v>
      </c>
      <c r="F25" s="1">
        <v>2</v>
      </c>
      <c r="G25" s="370">
        <v>4547212.0598837174</v>
      </c>
      <c r="H25" s="370">
        <v>1199632.3767987709</v>
      </c>
      <c r="I25" s="370">
        <v>360613.43637555547</v>
      </c>
      <c r="J25" s="370">
        <v>0</v>
      </c>
      <c r="K25" s="370">
        <v>0</v>
      </c>
      <c r="L25" s="370">
        <v>-1292870.5282214927</v>
      </c>
      <c r="M25" s="370">
        <v>0</v>
      </c>
      <c r="N25" s="370">
        <v>4814587.3448365517</v>
      </c>
      <c r="P25" s="370">
        <v>4547206.0598837174</v>
      </c>
      <c r="Q25" s="370">
        <v>4547212.0598837174</v>
      </c>
      <c r="R25" s="370">
        <v>1199632.3767987709</v>
      </c>
      <c r="S25" s="370">
        <v>248525.65872398947</v>
      </c>
      <c r="T25" s="370">
        <v>0</v>
      </c>
      <c r="U25" s="370">
        <v>0</v>
      </c>
      <c r="V25" s="370">
        <v>-1292870.5282214927</v>
      </c>
      <c r="W25" s="370">
        <v>0</v>
      </c>
      <c r="X25" s="370">
        <v>4702499.5671849856</v>
      </c>
    </row>
    <row r="26" spans="1:25" x14ac:dyDescent="0.25">
      <c r="A26" s="14">
        <v>11</v>
      </c>
      <c r="B26" s="5">
        <f t="shared" si="0"/>
        <v>0</v>
      </c>
      <c r="C26" s="1">
        <v>11</v>
      </c>
      <c r="D26" s="1">
        <v>1</v>
      </c>
      <c r="E26" s="1" t="s">
        <v>617</v>
      </c>
      <c r="F26" s="1">
        <v>3</v>
      </c>
      <c r="G26" s="370">
        <v>59598589.414143316</v>
      </c>
      <c r="H26" s="370">
        <v>15259482.737947838</v>
      </c>
      <c r="I26" s="370">
        <v>3504505.8259199504</v>
      </c>
      <c r="J26" s="370">
        <v>0</v>
      </c>
      <c r="K26" s="370">
        <v>0</v>
      </c>
      <c r="L26" s="370">
        <v>-5164161.6284216829</v>
      </c>
      <c r="M26" s="370">
        <v>0</v>
      </c>
      <c r="N26" s="370">
        <v>73198416.349589437</v>
      </c>
      <c r="P26" s="370">
        <v>59598578.414143316</v>
      </c>
      <c r="Q26" s="370">
        <v>59598589.414143316</v>
      </c>
      <c r="R26" s="370">
        <v>15259482.737947838</v>
      </c>
      <c r="S26" s="370">
        <v>2415216.7696318631</v>
      </c>
      <c r="T26" s="370">
        <v>0</v>
      </c>
      <c r="U26" s="370">
        <v>0</v>
      </c>
      <c r="V26" s="370">
        <v>-5164161.6284216829</v>
      </c>
      <c r="W26" s="370">
        <v>0</v>
      </c>
      <c r="X26" s="370">
        <v>72109127.293301344</v>
      </c>
    </row>
    <row r="27" spans="1:25" x14ac:dyDescent="0.25">
      <c r="A27" s="14">
        <v>12</v>
      </c>
      <c r="B27" s="5">
        <f t="shared" si="0"/>
        <v>0</v>
      </c>
      <c r="C27" s="1">
        <v>12</v>
      </c>
      <c r="D27" s="1">
        <v>1</v>
      </c>
      <c r="E27" s="1" t="s">
        <v>618</v>
      </c>
      <c r="F27" s="1">
        <v>3</v>
      </c>
      <c r="G27" s="370">
        <v>11655913.573372019</v>
      </c>
      <c r="H27" s="370">
        <v>3349441.1661213548</v>
      </c>
      <c r="I27" s="370">
        <v>472928.23395251663</v>
      </c>
      <c r="J27" s="370">
        <v>0</v>
      </c>
      <c r="K27" s="370">
        <v>0</v>
      </c>
      <c r="L27" s="370">
        <v>1062751.510683171</v>
      </c>
      <c r="M27" s="370">
        <v>0</v>
      </c>
      <c r="N27" s="370">
        <v>16541034.484129062</v>
      </c>
      <c r="P27" s="370">
        <v>11655901.573372019</v>
      </c>
      <c r="Q27" s="370">
        <v>11655913.573372019</v>
      </c>
      <c r="R27" s="370">
        <v>3349441.1661213548</v>
      </c>
      <c r="S27" s="370">
        <v>325930.17623951577</v>
      </c>
      <c r="T27" s="370">
        <v>0</v>
      </c>
      <c r="U27" s="370">
        <v>0</v>
      </c>
      <c r="V27" s="370">
        <v>1062751.510683171</v>
      </c>
      <c r="W27" s="370">
        <v>0</v>
      </c>
      <c r="X27" s="370">
        <v>16394036.426416062</v>
      </c>
    </row>
    <row r="28" spans="1:25" x14ac:dyDescent="0.25">
      <c r="A28" s="14">
        <v>13</v>
      </c>
      <c r="B28" s="5">
        <f t="shared" si="0"/>
        <v>0</v>
      </c>
      <c r="C28" s="1">
        <v>13</v>
      </c>
      <c r="D28" s="1">
        <v>1</v>
      </c>
      <c r="E28" s="1" t="s">
        <v>619</v>
      </c>
      <c r="F28" s="1">
        <v>2</v>
      </c>
      <c r="G28" s="370">
        <v>6327406.0393796563</v>
      </c>
      <c r="H28" s="370">
        <v>792210.96032037691</v>
      </c>
      <c r="I28" s="370">
        <v>438087.06658853445</v>
      </c>
      <c r="J28" s="370">
        <v>0</v>
      </c>
      <c r="K28" s="370">
        <v>0</v>
      </c>
      <c r="L28" s="370">
        <v>-2198860.2383561069</v>
      </c>
      <c r="M28" s="370">
        <v>0</v>
      </c>
      <c r="N28" s="370">
        <v>5358843.8279324602</v>
      </c>
      <c r="P28" s="370">
        <v>6327393.0393796563</v>
      </c>
      <c r="Q28" s="370">
        <v>6327406.0393796563</v>
      </c>
      <c r="R28" s="370">
        <v>792210.96032037691</v>
      </c>
      <c r="S28" s="370">
        <v>301918.52499081206</v>
      </c>
      <c r="T28" s="370">
        <v>0</v>
      </c>
      <c r="U28" s="370">
        <v>0</v>
      </c>
      <c r="V28" s="370">
        <v>-2198860.2383561069</v>
      </c>
      <c r="W28" s="370">
        <v>0</v>
      </c>
      <c r="X28" s="370">
        <v>5222675.2863347381</v>
      </c>
    </row>
    <row r="29" spans="1:25" x14ac:dyDescent="0.25">
      <c r="A29" s="14">
        <v>14</v>
      </c>
      <c r="B29" s="5">
        <f t="shared" si="0"/>
        <v>0</v>
      </c>
      <c r="C29" s="1">
        <v>14</v>
      </c>
      <c r="D29" s="1">
        <v>1</v>
      </c>
      <c r="E29" s="1" t="s">
        <v>620</v>
      </c>
      <c r="F29" s="1">
        <v>3</v>
      </c>
      <c r="G29" s="370">
        <v>4759962.5001947675</v>
      </c>
      <c r="H29" s="370">
        <v>1288978.4564780374</v>
      </c>
      <c r="I29" s="370">
        <v>239858.16597500502</v>
      </c>
      <c r="J29" s="370">
        <v>0</v>
      </c>
      <c r="K29" s="370">
        <v>1396975.8138458151</v>
      </c>
      <c r="L29" s="370">
        <v>-1244764.1261078557</v>
      </c>
      <c r="M29" s="370">
        <v>0</v>
      </c>
      <c r="N29" s="370">
        <v>6441010.8103857692</v>
      </c>
      <c r="P29" s="370">
        <v>4759948.5001947675</v>
      </c>
      <c r="Q29" s="370">
        <v>4759962.5001947675</v>
      </c>
      <c r="R29" s="370">
        <v>1288978.4564780374</v>
      </c>
      <c r="S29" s="370">
        <v>165304.18083807954</v>
      </c>
      <c r="T29" s="370">
        <v>0</v>
      </c>
      <c r="U29" s="370">
        <v>1396975.8138458151</v>
      </c>
      <c r="V29" s="370">
        <v>-1244764.1261078557</v>
      </c>
      <c r="W29" s="370">
        <v>0</v>
      </c>
      <c r="X29" s="370">
        <v>6366456.8252488431</v>
      </c>
    </row>
    <row r="30" spans="1:25" x14ac:dyDescent="0.25">
      <c r="A30" s="14">
        <v>15</v>
      </c>
      <c r="B30" s="5">
        <f t="shared" si="0"/>
        <v>0</v>
      </c>
      <c r="C30" s="1">
        <v>15</v>
      </c>
      <c r="D30" s="1">
        <v>1</v>
      </c>
      <c r="E30" s="1" t="s">
        <v>621</v>
      </c>
      <c r="F30" s="1">
        <v>3</v>
      </c>
      <c r="G30" s="370">
        <v>7459610.3880286347</v>
      </c>
      <c r="H30" s="370">
        <v>1583751.1064559782</v>
      </c>
      <c r="I30" s="370">
        <v>355968.37048293033</v>
      </c>
      <c r="J30" s="370">
        <v>0</v>
      </c>
      <c r="K30" s="370">
        <v>0</v>
      </c>
      <c r="L30" s="370">
        <v>-673983.18831445789</v>
      </c>
      <c r="M30" s="370">
        <v>0</v>
      </c>
      <c r="N30" s="370">
        <v>8725346.6766530853</v>
      </c>
      <c r="P30" s="370">
        <v>7459595.3880286347</v>
      </c>
      <c r="Q30" s="370">
        <v>7459610.3880286347</v>
      </c>
      <c r="R30" s="370">
        <v>1583751.1064559782</v>
      </c>
      <c r="S30" s="370">
        <v>245324.39680656398</v>
      </c>
      <c r="T30" s="370">
        <v>0</v>
      </c>
      <c r="U30" s="370">
        <v>0</v>
      </c>
      <c r="V30" s="370">
        <v>-673983.18831445789</v>
      </c>
      <c r="W30" s="370">
        <v>0</v>
      </c>
      <c r="X30" s="370">
        <v>8614702.7029767185</v>
      </c>
    </row>
    <row r="31" spans="1:25" x14ac:dyDescent="0.25">
      <c r="A31" s="14">
        <v>16</v>
      </c>
      <c r="B31" s="5">
        <f t="shared" si="0"/>
        <v>0</v>
      </c>
      <c r="C31" s="1">
        <v>16</v>
      </c>
      <c r="D31" s="1">
        <v>1</v>
      </c>
      <c r="E31" s="1" t="s">
        <v>622</v>
      </c>
      <c r="F31" s="1">
        <v>3</v>
      </c>
      <c r="G31" s="370">
        <v>7998075.5500901416</v>
      </c>
      <c r="H31" s="370">
        <v>808426.47510870371</v>
      </c>
      <c r="I31" s="370">
        <v>526090.84421513299</v>
      </c>
      <c r="J31" s="370">
        <v>0</v>
      </c>
      <c r="K31" s="370">
        <v>0</v>
      </c>
      <c r="L31" s="370">
        <v>-1823144.2872626721</v>
      </c>
      <c r="M31" s="370">
        <v>0</v>
      </c>
      <c r="N31" s="370">
        <v>7509448.5821513049</v>
      </c>
      <c r="P31" s="370">
        <v>7998059.5500901416</v>
      </c>
      <c r="Q31" s="370">
        <v>7998075.5500901416</v>
      </c>
      <c r="R31" s="370">
        <v>808426.47510870371</v>
      </c>
      <c r="S31" s="370">
        <v>362568.50249767472</v>
      </c>
      <c r="T31" s="370">
        <v>0</v>
      </c>
      <c r="U31" s="370">
        <v>0</v>
      </c>
      <c r="V31" s="370">
        <v>-1823144.2872626721</v>
      </c>
      <c r="W31" s="370">
        <v>0</v>
      </c>
      <c r="X31" s="370">
        <v>7345926.2404338475</v>
      </c>
    </row>
    <row r="32" spans="1:25" x14ac:dyDescent="0.25">
      <c r="A32" s="14">
        <v>22</v>
      </c>
      <c r="B32" s="5">
        <f t="shared" si="0"/>
        <v>0</v>
      </c>
      <c r="C32" s="1">
        <v>22</v>
      </c>
      <c r="D32" s="1">
        <v>1</v>
      </c>
      <c r="E32" s="1" t="s">
        <v>623</v>
      </c>
      <c r="F32" s="1">
        <v>4</v>
      </c>
      <c r="G32" s="370">
        <v>4274954.8060736591</v>
      </c>
      <c r="H32" s="370">
        <v>893093.69661979913</v>
      </c>
      <c r="I32" s="370">
        <v>214618.83569489149</v>
      </c>
      <c r="J32" s="370">
        <v>0</v>
      </c>
      <c r="K32" s="370">
        <v>0</v>
      </c>
      <c r="L32" s="370">
        <v>-279464.61501283117</v>
      </c>
      <c r="M32" s="370">
        <v>0</v>
      </c>
      <c r="N32" s="370">
        <v>5103202.7233755188</v>
      </c>
      <c r="P32" s="370">
        <v>4274932.8060736591</v>
      </c>
      <c r="Q32" s="370">
        <v>4274954.8060736591</v>
      </c>
      <c r="R32" s="370">
        <v>893093.69661979913</v>
      </c>
      <c r="S32" s="370">
        <v>147909.87283152758</v>
      </c>
      <c r="T32" s="370">
        <v>0</v>
      </c>
      <c r="U32" s="370">
        <v>0</v>
      </c>
      <c r="V32" s="370">
        <v>-279464.61501283117</v>
      </c>
      <c r="W32" s="370">
        <v>0</v>
      </c>
      <c r="X32" s="370">
        <v>5036493.7605121545</v>
      </c>
    </row>
    <row r="33" spans="1:24" x14ac:dyDescent="0.25">
      <c r="A33" s="14">
        <v>23</v>
      </c>
      <c r="B33" s="5">
        <f t="shared" si="0"/>
        <v>0</v>
      </c>
      <c r="C33" s="1">
        <v>23</v>
      </c>
      <c r="D33" s="1">
        <v>1</v>
      </c>
      <c r="E33" s="1" t="s">
        <v>624</v>
      </c>
      <c r="F33" s="1">
        <v>6</v>
      </c>
      <c r="G33" s="370">
        <v>1220045.1789836742</v>
      </c>
      <c r="H33" s="370">
        <v>232211.57764754436</v>
      </c>
      <c r="I33" s="370">
        <v>77803.277437587356</v>
      </c>
      <c r="J33" s="370">
        <v>0</v>
      </c>
      <c r="K33" s="370">
        <v>0</v>
      </c>
      <c r="L33" s="370">
        <v>-191089.89129354729</v>
      </c>
      <c r="M33" s="370">
        <v>0</v>
      </c>
      <c r="N33" s="370">
        <v>1338970.1427752585</v>
      </c>
      <c r="P33" s="370">
        <v>1220022.1789836742</v>
      </c>
      <c r="Q33" s="370">
        <v>1220045.1789836742</v>
      </c>
      <c r="R33" s="370">
        <v>232211.57764754436</v>
      </c>
      <c r="S33" s="370">
        <v>53620.050795679177</v>
      </c>
      <c r="T33" s="370">
        <v>0</v>
      </c>
      <c r="U33" s="370">
        <v>0</v>
      </c>
      <c r="V33" s="370">
        <v>-191089.89129354729</v>
      </c>
      <c r="W33" s="370">
        <v>0</v>
      </c>
      <c r="X33" s="370">
        <v>1314786.9161333505</v>
      </c>
    </row>
    <row r="34" spans="1:24" x14ac:dyDescent="0.25">
      <c r="A34" s="14">
        <v>25</v>
      </c>
      <c r="B34" s="5">
        <f t="shared" si="0"/>
        <v>0</v>
      </c>
      <c r="C34" s="1">
        <v>25</v>
      </c>
      <c r="D34" s="1">
        <v>1</v>
      </c>
      <c r="E34" s="1" t="s">
        <v>625</v>
      </c>
      <c r="F34" s="1">
        <v>6</v>
      </c>
      <c r="G34" s="370">
        <v>109123.92072143503</v>
      </c>
      <c r="H34" s="370">
        <v>30450.758600310626</v>
      </c>
      <c r="I34" s="370">
        <v>5606.8785970214303</v>
      </c>
      <c r="J34" s="370">
        <v>0</v>
      </c>
      <c r="K34" s="370">
        <v>3482.1512304203934</v>
      </c>
      <c r="L34" s="370">
        <v>717.682628043367</v>
      </c>
      <c r="M34" s="370">
        <v>0</v>
      </c>
      <c r="N34" s="370">
        <v>149381.39177723083</v>
      </c>
      <c r="P34" s="370">
        <v>109098.92072143503</v>
      </c>
      <c r="Q34" s="370">
        <v>109123.92072143503</v>
      </c>
      <c r="R34" s="370">
        <v>30450.758600310626</v>
      </c>
      <c r="S34" s="370">
        <v>3864.118904485294</v>
      </c>
      <c r="T34" s="370">
        <v>0</v>
      </c>
      <c r="U34" s="370">
        <v>3482.1512304203934</v>
      </c>
      <c r="V34" s="370">
        <v>717.682628043367</v>
      </c>
      <c r="W34" s="370">
        <v>0</v>
      </c>
      <c r="X34" s="370">
        <v>147638.63208469469</v>
      </c>
    </row>
    <row r="35" spans="1:24" x14ac:dyDescent="0.25">
      <c r="A35" s="14">
        <v>31</v>
      </c>
      <c r="B35" s="5">
        <f t="shared" si="0"/>
        <v>0</v>
      </c>
      <c r="C35" s="1">
        <v>31</v>
      </c>
      <c r="D35" s="1">
        <v>1</v>
      </c>
      <c r="E35" s="1" t="s">
        <v>626</v>
      </c>
      <c r="F35" s="1">
        <v>4</v>
      </c>
      <c r="G35" s="370">
        <v>8289717.9612847203</v>
      </c>
      <c r="H35" s="370">
        <v>2204555.3293524166</v>
      </c>
      <c r="I35" s="370">
        <v>471946.14548818819</v>
      </c>
      <c r="J35" s="370">
        <v>0</v>
      </c>
      <c r="K35" s="370">
        <v>0</v>
      </c>
      <c r="L35" s="370">
        <v>-878663.0557937721</v>
      </c>
      <c r="M35" s="370">
        <v>0</v>
      </c>
      <c r="N35" s="370">
        <v>10087556.380331554</v>
      </c>
      <c r="P35" s="370">
        <v>8289686.9612847203</v>
      </c>
      <c r="Q35" s="370">
        <v>8289717.9612847203</v>
      </c>
      <c r="R35" s="370">
        <v>2204555.3293524166</v>
      </c>
      <c r="S35" s="370">
        <v>325253.34571158089</v>
      </c>
      <c r="T35" s="370">
        <v>0</v>
      </c>
      <c r="U35" s="370">
        <v>0</v>
      </c>
      <c r="V35" s="370">
        <v>-878663.0557937721</v>
      </c>
      <c r="W35" s="370">
        <v>0</v>
      </c>
      <c r="X35" s="370">
        <v>9940863.5805549473</v>
      </c>
    </row>
    <row r="36" spans="1:24" x14ac:dyDescent="0.25">
      <c r="A36" s="14">
        <v>32</v>
      </c>
      <c r="B36" s="5">
        <f t="shared" si="0"/>
        <v>0</v>
      </c>
      <c r="C36" s="1">
        <v>32</v>
      </c>
      <c r="D36" s="1">
        <v>1</v>
      </c>
      <c r="E36" s="1" t="s">
        <v>627</v>
      </c>
      <c r="F36" s="1">
        <v>6</v>
      </c>
      <c r="G36" s="370">
        <v>869122.00224747497</v>
      </c>
      <c r="H36" s="370">
        <v>264350.63380613842</v>
      </c>
      <c r="I36" s="370">
        <v>38266.310837445046</v>
      </c>
      <c r="J36" s="370">
        <v>0</v>
      </c>
      <c r="K36" s="370">
        <v>98841.692753248382</v>
      </c>
      <c r="L36" s="370">
        <v>6607.2810788545758</v>
      </c>
      <c r="M36" s="370">
        <v>0</v>
      </c>
      <c r="N36" s="370">
        <v>1277187.9207231614</v>
      </c>
      <c r="P36" s="370">
        <v>869090.00224747497</v>
      </c>
      <c r="Q36" s="370">
        <v>869122.00224747497</v>
      </c>
      <c r="R36" s="370">
        <v>264350.63380613842</v>
      </c>
      <c r="S36" s="370">
        <v>26372.173492472844</v>
      </c>
      <c r="T36" s="370">
        <v>0</v>
      </c>
      <c r="U36" s="370">
        <v>98841.692753248382</v>
      </c>
      <c r="V36" s="370">
        <v>6607.2810788545758</v>
      </c>
      <c r="W36" s="370">
        <v>0</v>
      </c>
      <c r="X36" s="370">
        <v>1265293.7833781892</v>
      </c>
    </row>
    <row r="37" spans="1:24" x14ac:dyDescent="0.25">
      <c r="A37" s="14">
        <v>36</v>
      </c>
      <c r="B37" s="5">
        <f t="shared" si="0"/>
        <v>0</v>
      </c>
      <c r="C37" s="1">
        <v>36</v>
      </c>
      <c r="D37" s="1">
        <v>1</v>
      </c>
      <c r="E37" s="1" t="s">
        <v>628</v>
      </c>
      <c r="F37" s="1">
        <v>6</v>
      </c>
      <c r="G37" s="370">
        <v>371053.7647221497</v>
      </c>
      <c r="H37" s="370">
        <v>134169.48171791827</v>
      </c>
      <c r="I37" s="370">
        <v>22162.315257032828</v>
      </c>
      <c r="J37" s="370">
        <v>0</v>
      </c>
      <c r="K37" s="370">
        <v>0</v>
      </c>
      <c r="L37" s="370">
        <v>119964.6238186744</v>
      </c>
      <c r="M37" s="370">
        <v>0</v>
      </c>
      <c r="N37" s="370">
        <v>647350.18551577523</v>
      </c>
      <c r="P37" s="370">
        <v>371017.7647221497</v>
      </c>
      <c r="Q37" s="370">
        <v>371053.7647221497</v>
      </c>
      <c r="R37" s="370">
        <v>134169.48171791827</v>
      </c>
      <c r="S37" s="370">
        <v>15273.707084964746</v>
      </c>
      <c r="T37" s="370">
        <v>0</v>
      </c>
      <c r="U37" s="370">
        <v>0</v>
      </c>
      <c r="V37" s="370">
        <v>119964.6238186744</v>
      </c>
      <c r="W37" s="370">
        <v>0</v>
      </c>
      <c r="X37" s="370">
        <v>640461.57734370709</v>
      </c>
    </row>
    <row r="38" spans="1:24" x14ac:dyDescent="0.25">
      <c r="A38" s="14">
        <v>38</v>
      </c>
      <c r="B38" s="5">
        <f t="shared" si="0"/>
        <v>0</v>
      </c>
      <c r="C38" s="1">
        <v>38</v>
      </c>
      <c r="D38" s="1">
        <v>1</v>
      </c>
      <c r="E38" s="1" t="s">
        <v>629</v>
      </c>
      <c r="F38" s="1">
        <v>5</v>
      </c>
      <c r="G38" s="370">
        <v>3279158.8759729103</v>
      </c>
      <c r="H38" s="370">
        <v>1073043.5145987808</v>
      </c>
      <c r="I38" s="370">
        <v>248693.63374204433</v>
      </c>
      <c r="J38" s="370">
        <v>0</v>
      </c>
      <c r="K38" s="370">
        <v>0</v>
      </c>
      <c r="L38" s="370">
        <v>-365028.86562681518</v>
      </c>
      <c r="M38" s="370">
        <v>0</v>
      </c>
      <c r="N38" s="370">
        <v>4235867.158686921</v>
      </c>
      <c r="P38" s="370">
        <v>3279120.8759729103</v>
      </c>
      <c r="Q38" s="370">
        <v>3279158.8759729103</v>
      </c>
      <c r="R38" s="370">
        <v>1073043.5145987808</v>
      </c>
      <c r="S38" s="370">
        <v>171393.36173219132</v>
      </c>
      <c r="T38" s="370">
        <v>0</v>
      </c>
      <c r="U38" s="370">
        <v>0</v>
      </c>
      <c r="V38" s="370">
        <v>-365028.86562681518</v>
      </c>
      <c r="W38" s="370">
        <v>0</v>
      </c>
      <c r="X38" s="370">
        <v>4158566.8866770673</v>
      </c>
    </row>
    <row r="39" spans="1:24" x14ac:dyDescent="0.25">
      <c r="A39" s="14">
        <v>47</v>
      </c>
      <c r="B39" s="5">
        <f t="shared" si="0"/>
        <v>0</v>
      </c>
      <c r="C39" s="1">
        <v>47</v>
      </c>
      <c r="D39" s="1">
        <v>1</v>
      </c>
      <c r="E39" s="1" t="s">
        <v>1020</v>
      </c>
      <c r="F39" s="1">
        <v>4</v>
      </c>
      <c r="G39" s="370">
        <v>6228434.9135513818</v>
      </c>
      <c r="H39" s="370">
        <v>1744132.6614266024</v>
      </c>
      <c r="I39" s="370">
        <v>366598.06557877583</v>
      </c>
      <c r="J39" s="370">
        <v>0</v>
      </c>
      <c r="K39" s="370">
        <v>0</v>
      </c>
      <c r="L39" s="370">
        <v>-113448.501148251</v>
      </c>
      <c r="M39" s="370">
        <v>0</v>
      </c>
      <c r="N39" s="370">
        <v>8225717.1394085092</v>
      </c>
      <c r="P39" s="370">
        <v>6228387.9135513818</v>
      </c>
      <c r="Q39" s="370">
        <v>6228434.9135513818</v>
      </c>
      <c r="R39" s="370">
        <v>1744132.6614266024</v>
      </c>
      <c r="S39" s="370">
        <v>252650.11379116061</v>
      </c>
      <c r="T39" s="370">
        <v>0</v>
      </c>
      <c r="U39" s="370">
        <v>0</v>
      </c>
      <c r="V39" s="370">
        <v>-113448.501148251</v>
      </c>
      <c r="W39" s="370">
        <v>0</v>
      </c>
      <c r="X39" s="370">
        <v>8111769.1876208941</v>
      </c>
    </row>
    <row r="40" spans="1:24" x14ac:dyDescent="0.25">
      <c r="A40" s="14">
        <v>51</v>
      </c>
      <c r="B40" s="5">
        <f t="shared" si="0"/>
        <v>0</v>
      </c>
      <c r="C40" s="1">
        <v>51</v>
      </c>
      <c r="D40" s="1">
        <v>1</v>
      </c>
      <c r="E40" s="1" t="s">
        <v>630</v>
      </c>
      <c r="F40" s="1">
        <v>5</v>
      </c>
      <c r="G40" s="370">
        <v>2133735.3564101108</v>
      </c>
      <c r="H40" s="370">
        <v>468442.21246484033</v>
      </c>
      <c r="I40" s="370">
        <v>149785.68887587418</v>
      </c>
      <c r="J40" s="370">
        <v>0</v>
      </c>
      <c r="K40" s="370">
        <v>825649.17603341211</v>
      </c>
      <c r="L40" s="370">
        <v>-1147078.106689373</v>
      </c>
      <c r="M40" s="370">
        <v>0</v>
      </c>
      <c r="N40" s="370">
        <v>2430534.3270948641</v>
      </c>
      <c r="P40" s="370">
        <v>2133684.3564101108</v>
      </c>
      <c r="Q40" s="370">
        <v>2133735.3564101108</v>
      </c>
      <c r="R40" s="370">
        <v>468442.21246484033</v>
      </c>
      <c r="S40" s="370">
        <v>103228.50798197974</v>
      </c>
      <c r="T40" s="370">
        <v>0</v>
      </c>
      <c r="U40" s="370">
        <v>825649.17603341211</v>
      </c>
      <c r="V40" s="370">
        <v>-1147078.106689373</v>
      </c>
      <c r="W40" s="370">
        <v>0</v>
      </c>
      <c r="X40" s="370">
        <v>2383977.1462009698</v>
      </c>
    </row>
    <row r="41" spans="1:24" x14ac:dyDescent="0.25">
      <c r="A41" s="14">
        <v>75</v>
      </c>
      <c r="B41" s="5">
        <f t="shared" si="0"/>
        <v>0</v>
      </c>
      <c r="C41" s="1">
        <v>75</v>
      </c>
      <c r="D41" s="1">
        <v>1</v>
      </c>
      <c r="E41" s="1" t="s">
        <v>631</v>
      </c>
      <c r="F41" s="1">
        <v>6</v>
      </c>
      <c r="G41" s="370">
        <v>595087.60768574046</v>
      </c>
      <c r="H41" s="370">
        <v>120678.52348501532</v>
      </c>
      <c r="I41" s="370">
        <v>33213.191303033222</v>
      </c>
      <c r="J41" s="370">
        <v>0</v>
      </c>
      <c r="K41" s="370">
        <v>0</v>
      </c>
      <c r="L41" s="370">
        <v>20644.96905116261</v>
      </c>
      <c r="M41" s="370">
        <v>0</v>
      </c>
      <c r="N41" s="370">
        <v>769624.29152495158</v>
      </c>
      <c r="P41" s="370">
        <v>595012.60768574046</v>
      </c>
      <c r="Q41" s="370">
        <v>595087.60768574046</v>
      </c>
      <c r="R41" s="370">
        <v>120678.52348501532</v>
      </c>
      <c r="S41" s="370">
        <v>22889.691326742079</v>
      </c>
      <c r="T41" s="370">
        <v>0</v>
      </c>
      <c r="U41" s="370">
        <v>0</v>
      </c>
      <c r="V41" s="370">
        <v>20644.96905116261</v>
      </c>
      <c r="W41" s="370">
        <v>0</v>
      </c>
      <c r="X41" s="370">
        <v>759300.79154866037</v>
      </c>
    </row>
    <row r="42" spans="1:24" x14ac:dyDescent="0.25">
      <c r="A42" s="14">
        <v>77</v>
      </c>
      <c r="B42" s="5">
        <f t="shared" si="0"/>
        <v>0</v>
      </c>
      <c r="C42" s="1">
        <v>77</v>
      </c>
      <c r="D42" s="1">
        <v>1</v>
      </c>
      <c r="E42" s="1" t="s">
        <v>632</v>
      </c>
      <c r="F42" s="1">
        <v>4</v>
      </c>
      <c r="G42" s="370">
        <v>11615718.911611967</v>
      </c>
      <c r="H42" s="370">
        <v>2963974.4011726705</v>
      </c>
      <c r="I42" s="370">
        <v>738397.24965513917</v>
      </c>
      <c r="J42" s="370">
        <v>0</v>
      </c>
      <c r="K42" s="370">
        <v>0</v>
      </c>
      <c r="L42" s="370">
        <v>-1007276.1247353696</v>
      </c>
      <c r="M42" s="370">
        <v>0</v>
      </c>
      <c r="N42" s="370">
        <v>14310814.437704407</v>
      </c>
      <c r="P42" s="370">
        <v>11615641.911611967</v>
      </c>
      <c r="Q42" s="370">
        <v>11615718.911611967</v>
      </c>
      <c r="R42" s="370">
        <v>2963974.4011726705</v>
      </c>
      <c r="S42" s="370">
        <v>508884.70688987616</v>
      </c>
      <c r="T42" s="370">
        <v>0</v>
      </c>
      <c r="U42" s="370">
        <v>0</v>
      </c>
      <c r="V42" s="370">
        <v>-1007276.1247353696</v>
      </c>
      <c r="W42" s="370">
        <v>0</v>
      </c>
      <c r="X42" s="370">
        <v>14081301.894939143</v>
      </c>
    </row>
    <row r="43" spans="1:24" x14ac:dyDescent="0.25">
      <c r="A43" s="14">
        <v>81</v>
      </c>
      <c r="B43" s="5">
        <f t="shared" si="0"/>
        <v>0</v>
      </c>
      <c r="C43" s="1">
        <v>81</v>
      </c>
      <c r="D43" s="1">
        <v>1</v>
      </c>
      <c r="E43" s="1" t="s">
        <v>633</v>
      </c>
      <c r="F43" s="1">
        <v>6</v>
      </c>
      <c r="G43" s="370">
        <v>191746.84086300942</v>
      </c>
      <c r="H43" s="370">
        <v>65902.496263920344</v>
      </c>
      <c r="I43" s="370">
        <v>12677.874428980067</v>
      </c>
      <c r="J43" s="370">
        <v>0</v>
      </c>
      <c r="K43" s="370">
        <v>0</v>
      </c>
      <c r="L43" s="370">
        <v>7772.6701987897613</v>
      </c>
      <c r="M43" s="370">
        <v>0</v>
      </c>
      <c r="N43" s="370">
        <v>278099.88175469957</v>
      </c>
      <c r="P43" s="370">
        <v>191665.84086300942</v>
      </c>
      <c r="Q43" s="370">
        <v>191746.84086300942</v>
      </c>
      <c r="R43" s="370">
        <v>65902.496263920344</v>
      </c>
      <c r="S43" s="370">
        <v>8737.2703728126289</v>
      </c>
      <c r="T43" s="370">
        <v>0</v>
      </c>
      <c r="U43" s="370">
        <v>0</v>
      </c>
      <c r="V43" s="370">
        <v>7772.6701987897613</v>
      </c>
      <c r="W43" s="370">
        <v>0</v>
      </c>
      <c r="X43" s="370">
        <v>274159.27769853215</v>
      </c>
    </row>
    <row r="44" spans="1:24" x14ac:dyDescent="0.25">
      <c r="A44" s="14">
        <v>84</v>
      </c>
      <c r="B44" s="5">
        <f t="shared" si="0"/>
        <v>0</v>
      </c>
      <c r="C44" s="1">
        <v>84</v>
      </c>
      <c r="D44" s="1">
        <v>1</v>
      </c>
      <c r="E44" s="1" t="s">
        <v>634</v>
      </c>
      <c r="F44" s="1">
        <v>6</v>
      </c>
      <c r="G44" s="370">
        <v>590905.18834554206</v>
      </c>
      <c r="H44" s="370">
        <v>78686.574241175607</v>
      </c>
      <c r="I44" s="370">
        <v>39823.73022454742</v>
      </c>
      <c r="J44" s="370">
        <v>0</v>
      </c>
      <c r="K44" s="370">
        <v>78100.370094907936</v>
      </c>
      <c r="L44" s="370">
        <v>-181704.72258262729</v>
      </c>
      <c r="M44" s="370">
        <v>0</v>
      </c>
      <c r="N44" s="370">
        <v>605811.14032354578</v>
      </c>
      <c r="P44" s="370">
        <v>590821.18834554206</v>
      </c>
      <c r="Q44" s="370">
        <v>590905.18834554206</v>
      </c>
      <c r="R44" s="370">
        <v>78686.574241175607</v>
      </c>
      <c r="S44" s="370">
        <v>27445.507539532682</v>
      </c>
      <c r="T44" s="370">
        <v>0</v>
      </c>
      <c r="U44" s="370">
        <v>78100.370094907936</v>
      </c>
      <c r="V44" s="370">
        <v>-181704.72258262729</v>
      </c>
      <c r="W44" s="370">
        <v>0</v>
      </c>
      <c r="X44" s="370">
        <v>593432.91763853107</v>
      </c>
    </row>
    <row r="45" spans="1:24" x14ac:dyDescent="0.25">
      <c r="A45" s="14">
        <v>85</v>
      </c>
      <c r="B45" s="5">
        <f t="shared" si="0"/>
        <v>0</v>
      </c>
      <c r="C45" s="1">
        <v>85</v>
      </c>
      <c r="D45" s="1">
        <v>1</v>
      </c>
      <c r="E45" s="1" t="s">
        <v>635</v>
      </c>
      <c r="F45" s="1">
        <v>6</v>
      </c>
      <c r="G45" s="370">
        <v>443174.36167373782</v>
      </c>
      <c r="H45" s="370">
        <v>126678.67480701207</v>
      </c>
      <c r="I45" s="370">
        <v>30138.922492954895</v>
      </c>
      <c r="J45" s="370">
        <v>0</v>
      </c>
      <c r="K45" s="370">
        <v>0</v>
      </c>
      <c r="L45" s="370">
        <v>-52619.877330950003</v>
      </c>
      <c r="M45" s="370">
        <v>0</v>
      </c>
      <c r="N45" s="370">
        <v>547372.08164275473</v>
      </c>
      <c r="P45" s="370">
        <v>443089.36167373782</v>
      </c>
      <c r="Q45" s="370">
        <v>443174.36167373782</v>
      </c>
      <c r="R45" s="370">
        <v>126678.67480701207</v>
      </c>
      <c r="S45" s="370">
        <v>20770.983025691316</v>
      </c>
      <c r="T45" s="370">
        <v>0</v>
      </c>
      <c r="U45" s="370">
        <v>0</v>
      </c>
      <c r="V45" s="370">
        <v>-52619.877330950003</v>
      </c>
      <c r="W45" s="370">
        <v>0</v>
      </c>
      <c r="X45" s="370">
        <v>538004.1421754912</v>
      </c>
    </row>
    <row r="46" spans="1:24" x14ac:dyDescent="0.25">
      <c r="A46" s="14">
        <v>88</v>
      </c>
      <c r="B46" s="5">
        <f t="shared" si="0"/>
        <v>0</v>
      </c>
      <c r="C46" s="1">
        <v>88</v>
      </c>
      <c r="D46" s="1">
        <v>1</v>
      </c>
      <c r="E46" s="1" t="s">
        <v>636</v>
      </c>
      <c r="F46" s="1">
        <v>4</v>
      </c>
      <c r="G46" s="370">
        <v>3211017.3331714743</v>
      </c>
      <c r="H46" s="370">
        <v>884577.40058153612</v>
      </c>
      <c r="I46" s="370">
        <v>230294.6639122144</v>
      </c>
      <c r="J46" s="370">
        <v>0</v>
      </c>
      <c r="K46" s="370">
        <v>0</v>
      </c>
      <c r="L46" s="370">
        <v>-674569.70976366964</v>
      </c>
      <c r="M46" s="370">
        <v>0</v>
      </c>
      <c r="N46" s="370">
        <v>3651319.6879015556</v>
      </c>
      <c r="P46" s="370">
        <v>3210929.3331714743</v>
      </c>
      <c r="Q46" s="370">
        <v>3211017.3331714743</v>
      </c>
      <c r="R46" s="370">
        <v>884577.40058153612</v>
      </c>
      <c r="S46" s="370">
        <v>158713.25712278014</v>
      </c>
      <c r="T46" s="370">
        <v>0</v>
      </c>
      <c r="U46" s="370">
        <v>0</v>
      </c>
      <c r="V46" s="370">
        <v>-674569.70976366964</v>
      </c>
      <c r="W46" s="370">
        <v>0</v>
      </c>
      <c r="X46" s="370">
        <v>3579738.2811121214</v>
      </c>
    </row>
    <row r="47" spans="1:24" x14ac:dyDescent="0.25">
      <c r="A47" s="14">
        <v>91</v>
      </c>
      <c r="B47" s="5">
        <f t="shared" si="0"/>
        <v>0</v>
      </c>
      <c r="C47" s="1">
        <v>91</v>
      </c>
      <c r="D47" s="1">
        <v>1</v>
      </c>
      <c r="E47" s="1" t="s">
        <v>637</v>
      </c>
      <c r="F47" s="1">
        <v>6</v>
      </c>
      <c r="G47" s="370">
        <v>827054.92392099136</v>
      </c>
      <c r="H47" s="370">
        <v>250688.51336219211</v>
      </c>
      <c r="I47" s="370">
        <v>50224.005403079995</v>
      </c>
      <c r="J47" s="370">
        <v>0</v>
      </c>
      <c r="K47" s="370">
        <v>0</v>
      </c>
      <c r="L47" s="370">
        <v>14687.160778846825</v>
      </c>
      <c r="M47" s="370">
        <v>0</v>
      </c>
      <c r="N47" s="370">
        <v>1142654.6034651103</v>
      </c>
      <c r="P47" s="370">
        <v>826963.92392099136</v>
      </c>
      <c r="Q47" s="370">
        <v>827054.92392099136</v>
      </c>
      <c r="R47" s="370">
        <v>250688.51336219211</v>
      </c>
      <c r="S47" s="370">
        <v>34613.114120236263</v>
      </c>
      <c r="T47" s="370">
        <v>0</v>
      </c>
      <c r="U47" s="370">
        <v>0</v>
      </c>
      <c r="V47" s="370">
        <v>14687.160778846825</v>
      </c>
      <c r="W47" s="370">
        <v>0</v>
      </c>
      <c r="X47" s="370">
        <v>1127043.7121822666</v>
      </c>
    </row>
    <row r="48" spans="1:24" x14ac:dyDescent="0.25">
      <c r="A48" s="14">
        <v>93</v>
      </c>
      <c r="B48" s="5">
        <f t="shared" si="0"/>
        <v>0</v>
      </c>
      <c r="C48" s="1">
        <v>93</v>
      </c>
      <c r="D48" s="1">
        <v>1</v>
      </c>
      <c r="E48" s="1" t="s">
        <v>638</v>
      </c>
      <c r="F48" s="1">
        <v>6</v>
      </c>
      <c r="G48" s="370">
        <v>451359.44794445025</v>
      </c>
      <c r="H48" s="370">
        <v>158119.15863897739</v>
      </c>
      <c r="I48" s="370">
        <v>36453.337073419323</v>
      </c>
      <c r="J48" s="370">
        <v>0</v>
      </c>
      <c r="K48" s="370">
        <v>0</v>
      </c>
      <c r="L48" s="370">
        <v>-109219.44177562684</v>
      </c>
      <c r="M48" s="370">
        <v>0</v>
      </c>
      <c r="N48" s="370">
        <v>536712.50188122015</v>
      </c>
      <c r="P48" s="370">
        <v>451266.44794445025</v>
      </c>
      <c r="Q48" s="370">
        <v>451359.44794445025</v>
      </c>
      <c r="R48" s="370">
        <v>158119.15863897739</v>
      </c>
      <c r="S48" s="370">
        <v>25122.717833021034</v>
      </c>
      <c r="T48" s="370">
        <v>0</v>
      </c>
      <c r="U48" s="370">
        <v>0</v>
      </c>
      <c r="V48" s="370">
        <v>-109219.44177562684</v>
      </c>
      <c r="W48" s="370">
        <v>0</v>
      </c>
      <c r="X48" s="370">
        <v>525381.88264082186</v>
      </c>
    </row>
    <row r="49" spans="1:24" x14ac:dyDescent="0.25">
      <c r="A49" s="14">
        <v>94</v>
      </c>
      <c r="B49" s="5">
        <f t="shared" si="0"/>
        <v>0</v>
      </c>
      <c r="C49" s="1">
        <v>94</v>
      </c>
      <c r="D49" s="1">
        <v>1</v>
      </c>
      <c r="E49" s="1" t="s">
        <v>639</v>
      </c>
      <c r="F49" s="1">
        <v>4</v>
      </c>
      <c r="G49" s="370">
        <v>3759936.2651446769</v>
      </c>
      <c r="H49" s="370">
        <v>706550.12281909306</v>
      </c>
      <c r="I49" s="370">
        <v>213853.94707061973</v>
      </c>
      <c r="J49" s="370">
        <v>0</v>
      </c>
      <c r="K49" s="370">
        <v>0</v>
      </c>
      <c r="L49" s="370">
        <v>-58820.440788080916</v>
      </c>
      <c r="M49" s="370">
        <v>0</v>
      </c>
      <c r="N49" s="370">
        <v>4621519.8942463091</v>
      </c>
      <c r="P49" s="370">
        <v>3759842.2651446769</v>
      </c>
      <c r="Q49" s="370">
        <v>3759936.2651446769</v>
      </c>
      <c r="R49" s="370">
        <v>706550.12281909306</v>
      </c>
      <c r="S49" s="370">
        <v>147382.73093934456</v>
      </c>
      <c r="T49" s="370">
        <v>0</v>
      </c>
      <c r="U49" s="370">
        <v>0</v>
      </c>
      <c r="V49" s="370">
        <v>-58820.440788080916</v>
      </c>
      <c r="W49" s="370">
        <v>0</v>
      </c>
      <c r="X49" s="370">
        <v>4555048.6781150335</v>
      </c>
    </row>
    <row r="50" spans="1:24" x14ac:dyDescent="0.25">
      <c r="A50" s="14">
        <v>95</v>
      </c>
      <c r="B50" s="5">
        <f t="shared" si="0"/>
        <v>0</v>
      </c>
      <c r="C50" s="1">
        <v>95</v>
      </c>
      <c r="D50" s="1">
        <v>1</v>
      </c>
      <c r="E50" s="1" t="s">
        <v>640</v>
      </c>
      <c r="F50" s="1">
        <v>6</v>
      </c>
      <c r="G50" s="370">
        <v>284888.27066654339</v>
      </c>
      <c r="H50" s="370">
        <v>48466.581061548102</v>
      </c>
      <c r="I50" s="370">
        <v>8965.7374350593454</v>
      </c>
      <c r="J50" s="370">
        <v>0</v>
      </c>
      <c r="K50" s="370">
        <v>0</v>
      </c>
      <c r="L50" s="370">
        <v>42005.508057979983</v>
      </c>
      <c r="M50" s="370">
        <v>0</v>
      </c>
      <c r="N50" s="370">
        <v>384326.0972211308</v>
      </c>
      <c r="P50" s="370">
        <v>284793.27066654339</v>
      </c>
      <c r="Q50" s="370">
        <v>284888.27066654339</v>
      </c>
      <c r="R50" s="370">
        <v>48466.581061548102</v>
      </c>
      <c r="S50" s="370">
        <v>6178.959454172732</v>
      </c>
      <c r="T50" s="370">
        <v>0</v>
      </c>
      <c r="U50" s="370">
        <v>0</v>
      </c>
      <c r="V50" s="370">
        <v>42005.508057979983</v>
      </c>
      <c r="W50" s="370">
        <v>0</v>
      </c>
      <c r="X50" s="370">
        <v>381539.31924024422</v>
      </c>
    </row>
    <row r="51" spans="1:24" x14ac:dyDescent="0.25">
      <c r="A51" s="14">
        <v>97</v>
      </c>
      <c r="B51" s="5">
        <f t="shared" si="0"/>
        <v>0</v>
      </c>
      <c r="C51" s="1">
        <v>97</v>
      </c>
      <c r="D51" s="1">
        <v>1</v>
      </c>
      <c r="E51" s="1" t="s">
        <v>641</v>
      </c>
      <c r="F51" s="1">
        <v>6</v>
      </c>
      <c r="G51" s="370">
        <v>704576.73210394336</v>
      </c>
      <c r="H51" s="370">
        <v>125116.24234649939</v>
      </c>
      <c r="I51" s="370">
        <v>41178.528386573154</v>
      </c>
      <c r="J51" s="370">
        <v>0</v>
      </c>
      <c r="K51" s="370">
        <v>0</v>
      </c>
      <c r="L51" s="370">
        <v>-128376.2312980305</v>
      </c>
      <c r="M51" s="370">
        <v>0</v>
      </c>
      <c r="N51" s="370">
        <v>742495.27153898543</v>
      </c>
      <c r="P51" s="370">
        <v>704479.73210394336</v>
      </c>
      <c r="Q51" s="370">
        <v>704576.73210394336</v>
      </c>
      <c r="R51" s="370">
        <v>125116.24234649939</v>
      </c>
      <c r="S51" s="370">
        <v>28379.20016352255</v>
      </c>
      <c r="T51" s="370">
        <v>0</v>
      </c>
      <c r="U51" s="370">
        <v>0</v>
      </c>
      <c r="V51" s="370">
        <v>-128376.2312980305</v>
      </c>
      <c r="W51" s="370">
        <v>0</v>
      </c>
      <c r="X51" s="370">
        <v>729695.94331593474</v>
      </c>
    </row>
    <row r="52" spans="1:24" x14ac:dyDescent="0.25">
      <c r="A52" s="14">
        <v>99</v>
      </c>
      <c r="B52" s="5">
        <f t="shared" si="0"/>
        <v>0</v>
      </c>
      <c r="C52" s="1">
        <v>99</v>
      </c>
      <c r="D52" s="1">
        <v>1</v>
      </c>
      <c r="E52" s="1" t="s">
        <v>642</v>
      </c>
      <c r="F52" s="1">
        <v>5</v>
      </c>
      <c r="G52" s="370">
        <v>868745.31352365692</v>
      </c>
      <c r="H52" s="370">
        <v>127564.97493750045</v>
      </c>
      <c r="I52" s="370">
        <v>57934.467569320172</v>
      </c>
      <c r="J52" s="370">
        <v>0</v>
      </c>
      <c r="K52" s="370">
        <v>0</v>
      </c>
      <c r="L52" s="370">
        <v>23855.200569404275</v>
      </c>
      <c r="M52" s="370">
        <v>0</v>
      </c>
      <c r="N52" s="370">
        <v>1078099.9565998819</v>
      </c>
      <c r="P52" s="370">
        <v>868646.31352365692</v>
      </c>
      <c r="Q52" s="370">
        <v>868745.31352365692</v>
      </c>
      <c r="R52" s="370">
        <v>127564.97493750045</v>
      </c>
      <c r="S52" s="370">
        <v>39926.96961101058</v>
      </c>
      <c r="T52" s="370">
        <v>0</v>
      </c>
      <c r="U52" s="370">
        <v>0</v>
      </c>
      <c r="V52" s="370">
        <v>23855.200569404275</v>
      </c>
      <c r="W52" s="370">
        <v>0</v>
      </c>
      <c r="X52" s="370">
        <v>1060092.4586415722</v>
      </c>
    </row>
    <row r="53" spans="1:24" x14ac:dyDescent="0.25">
      <c r="A53" s="14">
        <v>100</v>
      </c>
      <c r="B53" s="5">
        <f t="shared" si="0"/>
        <v>0</v>
      </c>
      <c r="C53" s="1">
        <v>100</v>
      </c>
      <c r="D53" s="1">
        <v>1</v>
      </c>
      <c r="E53" s="1" t="s">
        <v>643</v>
      </c>
      <c r="F53" s="1">
        <v>6</v>
      </c>
      <c r="G53" s="370">
        <v>458020.44553823548</v>
      </c>
      <c r="H53" s="370">
        <v>85859.131588566059</v>
      </c>
      <c r="I53" s="370">
        <v>19920.075143105798</v>
      </c>
      <c r="J53" s="370">
        <v>0</v>
      </c>
      <c r="K53" s="370">
        <v>0</v>
      </c>
      <c r="L53" s="370">
        <v>63466.463230857611</v>
      </c>
      <c r="M53" s="370">
        <v>0</v>
      </c>
      <c r="N53" s="370">
        <v>627266.11550076492</v>
      </c>
      <c r="P53" s="370">
        <v>457920.44553823548</v>
      </c>
      <c r="Q53" s="370">
        <v>458020.44553823548</v>
      </c>
      <c r="R53" s="370">
        <v>85859.131588566059</v>
      </c>
      <c r="S53" s="370">
        <v>13728.411915345154</v>
      </c>
      <c r="T53" s="370">
        <v>0</v>
      </c>
      <c r="U53" s="370">
        <v>0</v>
      </c>
      <c r="V53" s="370">
        <v>63466.463230857611</v>
      </c>
      <c r="W53" s="370">
        <v>0</v>
      </c>
      <c r="X53" s="370">
        <v>621074.45227300422</v>
      </c>
    </row>
    <row r="54" spans="1:24" x14ac:dyDescent="0.25">
      <c r="A54" s="14">
        <v>108</v>
      </c>
      <c r="B54" s="5">
        <f t="shared" si="0"/>
        <v>0</v>
      </c>
      <c r="C54" s="1">
        <v>108</v>
      </c>
      <c r="D54" s="1">
        <v>1</v>
      </c>
      <c r="E54" s="1" t="s">
        <v>1021</v>
      </c>
      <c r="F54" s="1">
        <v>3</v>
      </c>
      <c r="G54" s="370">
        <v>974376.52361650905</v>
      </c>
      <c r="H54" s="370">
        <v>176753.91756865516</v>
      </c>
      <c r="I54" s="370">
        <v>101278.47039065411</v>
      </c>
      <c r="J54" s="370">
        <v>0</v>
      </c>
      <c r="K54" s="370">
        <v>236848.98686726764</v>
      </c>
      <c r="L54" s="370">
        <v>-930472.2939998958</v>
      </c>
      <c r="M54" s="370">
        <v>0</v>
      </c>
      <c r="N54" s="370">
        <v>558785.60444319027</v>
      </c>
      <c r="P54" s="370">
        <v>974268.52361650905</v>
      </c>
      <c r="Q54" s="370">
        <v>974376.52361650905</v>
      </c>
      <c r="R54" s="370">
        <v>176753.91756865516</v>
      </c>
      <c r="S54" s="370">
        <v>69798.559979839862</v>
      </c>
      <c r="T54" s="370">
        <v>0</v>
      </c>
      <c r="U54" s="370">
        <v>236848.98686726764</v>
      </c>
      <c r="V54" s="370">
        <v>-930472.2939998958</v>
      </c>
      <c r="W54" s="370">
        <v>0</v>
      </c>
      <c r="X54" s="370">
        <v>527305.69403237605</v>
      </c>
    </row>
    <row r="55" spans="1:24" x14ac:dyDescent="0.25">
      <c r="A55" s="14">
        <v>110</v>
      </c>
      <c r="B55" s="5">
        <f t="shared" si="0"/>
        <v>0</v>
      </c>
      <c r="C55" s="1">
        <v>110</v>
      </c>
      <c r="D55" s="1">
        <v>1</v>
      </c>
      <c r="E55" s="1" t="s">
        <v>644</v>
      </c>
      <c r="F55" s="1">
        <v>3</v>
      </c>
      <c r="G55" s="370">
        <v>5988523.0730243949</v>
      </c>
      <c r="H55" s="370">
        <v>1556318.174102373</v>
      </c>
      <c r="I55" s="370">
        <v>386705.37814233883</v>
      </c>
      <c r="J55" s="370">
        <v>0</v>
      </c>
      <c r="K55" s="370">
        <v>0</v>
      </c>
      <c r="L55" s="370">
        <v>-734698.12642385508</v>
      </c>
      <c r="M55" s="370">
        <v>0</v>
      </c>
      <c r="N55" s="370">
        <v>7196848.4988452513</v>
      </c>
      <c r="P55" s="370">
        <v>5988413.0730243949</v>
      </c>
      <c r="Q55" s="370">
        <v>5988523.0730243949</v>
      </c>
      <c r="R55" s="370">
        <v>1556318.174102373</v>
      </c>
      <c r="S55" s="370">
        <v>266507.56500056147</v>
      </c>
      <c r="T55" s="370">
        <v>0</v>
      </c>
      <c r="U55" s="370">
        <v>0</v>
      </c>
      <c r="V55" s="370">
        <v>-734698.12642385508</v>
      </c>
      <c r="W55" s="370">
        <v>0</v>
      </c>
      <c r="X55" s="370">
        <v>7076650.6857034732</v>
      </c>
    </row>
    <row r="56" spans="1:24" x14ac:dyDescent="0.25">
      <c r="A56" s="14">
        <v>111</v>
      </c>
      <c r="B56" s="5">
        <f t="shared" si="0"/>
        <v>0</v>
      </c>
      <c r="C56" s="1">
        <v>111</v>
      </c>
      <c r="D56" s="1">
        <v>1</v>
      </c>
      <c r="E56" s="1" t="s">
        <v>645</v>
      </c>
      <c r="F56" s="1">
        <v>3</v>
      </c>
      <c r="G56" s="370">
        <v>2182955.3352486086</v>
      </c>
      <c r="H56" s="370">
        <v>399235.50899895612</v>
      </c>
      <c r="I56" s="370">
        <v>160047.32633394745</v>
      </c>
      <c r="J56" s="370">
        <v>0</v>
      </c>
      <c r="K56" s="370">
        <v>108126.16423017508</v>
      </c>
      <c r="L56" s="370">
        <v>-760693.06525588292</v>
      </c>
      <c r="M56" s="370">
        <v>0</v>
      </c>
      <c r="N56" s="370">
        <v>2089671.2695558046</v>
      </c>
      <c r="P56" s="370">
        <v>2182844.3352486086</v>
      </c>
      <c r="Q56" s="370">
        <v>2182955.3352486086</v>
      </c>
      <c r="R56" s="370">
        <v>399235.50899895612</v>
      </c>
      <c r="S56" s="370">
        <v>110300.568952549</v>
      </c>
      <c r="T56" s="370">
        <v>0</v>
      </c>
      <c r="U56" s="370">
        <v>108126.16423017508</v>
      </c>
      <c r="V56" s="370">
        <v>-760693.06525588292</v>
      </c>
      <c r="W56" s="370">
        <v>0</v>
      </c>
      <c r="X56" s="370">
        <v>2039924.5121744054</v>
      </c>
    </row>
    <row r="57" spans="1:24" x14ac:dyDescent="0.25">
      <c r="A57" s="14">
        <v>112</v>
      </c>
      <c r="B57" s="5">
        <f t="shared" si="0"/>
        <v>0</v>
      </c>
      <c r="C57" s="1">
        <v>112</v>
      </c>
      <c r="D57" s="1">
        <v>1</v>
      </c>
      <c r="E57" s="1" t="s">
        <v>1011</v>
      </c>
      <c r="F57" s="1">
        <v>3</v>
      </c>
      <c r="G57" s="370">
        <v>12603820.500961792</v>
      </c>
      <c r="H57" s="370">
        <v>2914521.9188542683</v>
      </c>
      <c r="I57" s="370">
        <v>837307.63882839878</v>
      </c>
      <c r="J57" s="370">
        <v>0</v>
      </c>
      <c r="K57" s="370">
        <v>0</v>
      </c>
      <c r="L57" s="370">
        <v>-2046534.9458687068</v>
      </c>
      <c r="M57" s="370">
        <v>0</v>
      </c>
      <c r="N57" s="370">
        <v>14309115.112775752</v>
      </c>
      <c r="P57" s="370">
        <v>12603708.500961792</v>
      </c>
      <c r="Q57" s="370">
        <v>12603820.500961792</v>
      </c>
      <c r="R57" s="370">
        <v>2914521.9188542683</v>
      </c>
      <c r="S57" s="370">
        <v>577051.24519470567</v>
      </c>
      <c r="T57" s="370">
        <v>0</v>
      </c>
      <c r="U57" s="370">
        <v>0</v>
      </c>
      <c r="V57" s="370">
        <v>-2046534.9458687068</v>
      </c>
      <c r="W57" s="370">
        <v>0</v>
      </c>
      <c r="X57" s="370">
        <v>14048858.719142059</v>
      </c>
    </row>
    <row r="58" spans="1:24" x14ac:dyDescent="0.25">
      <c r="A58" s="14">
        <v>113</v>
      </c>
      <c r="B58" s="5">
        <f t="shared" si="0"/>
        <v>0</v>
      </c>
      <c r="C58" s="1">
        <v>113</v>
      </c>
      <c r="D58" s="1">
        <v>1</v>
      </c>
      <c r="E58" s="1" t="s">
        <v>646</v>
      </c>
      <c r="F58" s="1">
        <v>6</v>
      </c>
      <c r="G58" s="370">
        <v>1135098.6878011734</v>
      </c>
      <c r="H58" s="370">
        <v>278365.99470190809</v>
      </c>
      <c r="I58" s="370">
        <v>75110.205440333506</v>
      </c>
      <c r="J58" s="370">
        <v>0</v>
      </c>
      <c r="K58" s="370">
        <v>111548.60011305846</v>
      </c>
      <c r="L58" s="370">
        <v>-238363.46119668509</v>
      </c>
      <c r="M58" s="370">
        <v>0</v>
      </c>
      <c r="N58" s="370">
        <v>1361760.0268597882</v>
      </c>
      <c r="P58" s="370">
        <v>1134985.6878011734</v>
      </c>
      <c r="Q58" s="370">
        <v>1135098.6878011734</v>
      </c>
      <c r="R58" s="370">
        <v>278365.99470190809</v>
      </c>
      <c r="S58" s="370">
        <v>51764.053695749673</v>
      </c>
      <c r="T58" s="370">
        <v>0</v>
      </c>
      <c r="U58" s="370">
        <v>111548.60011305846</v>
      </c>
      <c r="V58" s="370">
        <v>-238363.46119668509</v>
      </c>
      <c r="W58" s="370">
        <v>0</v>
      </c>
      <c r="X58" s="370">
        <v>1338413.8751152046</v>
      </c>
    </row>
    <row r="59" spans="1:24" x14ac:dyDescent="0.25">
      <c r="A59" s="14">
        <v>115</v>
      </c>
      <c r="B59" s="5">
        <f t="shared" si="0"/>
        <v>0</v>
      </c>
      <c r="C59" s="1">
        <v>115</v>
      </c>
      <c r="D59" s="1">
        <v>1</v>
      </c>
      <c r="E59" s="1" t="s">
        <v>647</v>
      </c>
      <c r="F59" s="1">
        <v>5</v>
      </c>
      <c r="G59" s="370">
        <v>1958983.5415665552</v>
      </c>
      <c r="H59" s="370">
        <v>501027.20299620589</v>
      </c>
      <c r="I59" s="370">
        <v>119545.22398298644</v>
      </c>
      <c r="J59" s="370">
        <v>0</v>
      </c>
      <c r="K59" s="370">
        <v>234828.97768342448</v>
      </c>
      <c r="L59" s="370">
        <v>-18100.892110023036</v>
      </c>
      <c r="M59" s="370">
        <v>0</v>
      </c>
      <c r="N59" s="370">
        <v>2796284.0541191488</v>
      </c>
      <c r="P59" s="370">
        <v>1958868.5415665552</v>
      </c>
      <c r="Q59" s="370">
        <v>1958983.5415665552</v>
      </c>
      <c r="R59" s="370">
        <v>501027.20299620589</v>
      </c>
      <c r="S59" s="370">
        <v>82387.544502744131</v>
      </c>
      <c r="T59" s="370">
        <v>0</v>
      </c>
      <c r="U59" s="370">
        <v>234828.97768342448</v>
      </c>
      <c r="V59" s="370">
        <v>-18100.892110023036</v>
      </c>
      <c r="W59" s="370">
        <v>0</v>
      </c>
      <c r="X59" s="370">
        <v>2759126.3746389062</v>
      </c>
    </row>
    <row r="60" spans="1:24" x14ac:dyDescent="0.25">
      <c r="A60" s="14">
        <v>116</v>
      </c>
      <c r="B60" s="5">
        <f t="shared" si="0"/>
        <v>0</v>
      </c>
      <c r="C60" s="1">
        <v>116</v>
      </c>
      <c r="D60" s="1">
        <v>1</v>
      </c>
      <c r="E60" s="1" t="s">
        <v>648</v>
      </c>
      <c r="F60" s="1">
        <v>6</v>
      </c>
      <c r="G60" s="370">
        <v>1479179.0758455347</v>
      </c>
      <c r="H60" s="370">
        <v>266184.7805044374</v>
      </c>
      <c r="I60" s="370">
        <v>80019.322359548954</v>
      </c>
      <c r="J60" s="370">
        <v>0</v>
      </c>
      <c r="K60" s="370">
        <v>0</v>
      </c>
      <c r="L60" s="370">
        <v>-137491.84282697391</v>
      </c>
      <c r="M60" s="370">
        <v>0</v>
      </c>
      <c r="N60" s="370">
        <v>1687891.3358825471</v>
      </c>
      <c r="P60" s="370">
        <v>1479063.0758455347</v>
      </c>
      <c r="Q60" s="370">
        <v>1479179.0758455347</v>
      </c>
      <c r="R60" s="370">
        <v>266184.7805044374</v>
      </c>
      <c r="S60" s="370">
        <v>55147.292901596978</v>
      </c>
      <c r="T60" s="370">
        <v>0</v>
      </c>
      <c r="U60" s="370">
        <v>0</v>
      </c>
      <c r="V60" s="370">
        <v>-137491.84282697391</v>
      </c>
      <c r="W60" s="370">
        <v>0</v>
      </c>
      <c r="X60" s="370">
        <v>1663019.3064245952</v>
      </c>
    </row>
    <row r="61" spans="1:24" x14ac:dyDescent="0.25">
      <c r="A61" s="14">
        <v>118</v>
      </c>
      <c r="B61" s="5">
        <f t="shared" si="0"/>
        <v>0</v>
      </c>
      <c r="C61" s="1">
        <v>118</v>
      </c>
      <c r="D61" s="1">
        <v>1</v>
      </c>
      <c r="E61" s="1" t="s">
        <v>649</v>
      </c>
      <c r="F61" s="1">
        <v>6</v>
      </c>
      <c r="G61" s="370">
        <v>532036.44683392777</v>
      </c>
      <c r="H61" s="370">
        <v>114430.66255728413</v>
      </c>
      <c r="I61" s="370">
        <v>30268.296797186293</v>
      </c>
      <c r="J61" s="370">
        <v>0</v>
      </c>
      <c r="K61" s="370">
        <v>8080.5433371401159</v>
      </c>
      <c r="L61" s="370">
        <v>1074.3668330929067</v>
      </c>
      <c r="M61" s="370">
        <v>0</v>
      </c>
      <c r="N61" s="370">
        <v>685890.31635863113</v>
      </c>
      <c r="P61" s="370">
        <v>531918.44683392777</v>
      </c>
      <c r="Q61" s="370">
        <v>532036.44683392777</v>
      </c>
      <c r="R61" s="370">
        <v>114430.66255728413</v>
      </c>
      <c r="S61" s="370">
        <v>20860.144523677154</v>
      </c>
      <c r="T61" s="370">
        <v>0</v>
      </c>
      <c r="U61" s="370">
        <v>8080.5433371401159</v>
      </c>
      <c r="V61" s="370">
        <v>1074.3668330929067</v>
      </c>
      <c r="W61" s="370">
        <v>0</v>
      </c>
      <c r="X61" s="370">
        <v>676482.16408512206</v>
      </c>
    </row>
    <row r="62" spans="1:24" x14ac:dyDescent="0.25">
      <c r="A62" s="14">
        <v>129</v>
      </c>
      <c r="B62" s="5">
        <f t="shared" si="0"/>
        <v>0</v>
      </c>
      <c r="C62" s="1">
        <v>129</v>
      </c>
      <c r="D62" s="1">
        <v>1</v>
      </c>
      <c r="E62" s="1" t="s">
        <v>650</v>
      </c>
      <c r="F62" s="1">
        <v>5</v>
      </c>
      <c r="G62" s="370">
        <v>1948438.5417929399</v>
      </c>
      <c r="H62" s="370">
        <v>509333.56541341561</v>
      </c>
      <c r="I62" s="370">
        <v>137707.95080402549</v>
      </c>
      <c r="J62" s="370">
        <v>0</v>
      </c>
      <c r="K62" s="370">
        <v>0</v>
      </c>
      <c r="L62" s="370">
        <v>-78237.032054430252</v>
      </c>
      <c r="M62" s="370">
        <v>0</v>
      </c>
      <c r="N62" s="370">
        <v>2517243.0259559504</v>
      </c>
      <c r="P62" s="370">
        <v>1948309.5417929399</v>
      </c>
      <c r="Q62" s="370">
        <v>1948438.5417929399</v>
      </c>
      <c r="R62" s="370">
        <v>509333.56541341561</v>
      </c>
      <c r="S62" s="370">
        <v>94904.836406204064</v>
      </c>
      <c r="T62" s="370">
        <v>0</v>
      </c>
      <c r="U62" s="370">
        <v>0</v>
      </c>
      <c r="V62" s="370">
        <v>-78237.032054430252</v>
      </c>
      <c r="W62" s="370">
        <v>0</v>
      </c>
      <c r="X62" s="370">
        <v>2474439.9115581289</v>
      </c>
    </row>
    <row r="63" spans="1:24" x14ac:dyDescent="0.25">
      <c r="A63" s="14">
        <v>138</v>
      </c>
      <c r="B63" s="5">
        <f t="shared" si="0"/>
        <v>0</v>
      </c>
      <c r="C63" s="1">
        <v>138</v>
      </c>
      <c r="D63" s="1">
        <v>1</v>
      </c>
      <c r="E63" s="1" t="s">
        <v>651</v>
      </c>
      <c r="F63" s="1">
        <v>4</v>
      </c>
      <c r="G63" s="370">
        <v>3337946.4724018928</v>
      </c>
      <c r="H63" s="370">
        <v>778437.53439568845</v>
      </c>
      <c r="I63" s="370">
        <v>278372.58166896988</v>
      </c>
      <c r="J63" s="370">
        <v>0</v>
      </c>
      <c r="K63" s="370">
        <v>281365.01766834036</v>
      </c>
      <c r="L63" s="370">
        <v>-1189752.5707087605</v>
      </c>
      <c r="M63" s="370">
        <v>0</v>
      </c>
      <c r="N63" s="370">
        <v>3486369.035426131</v>
      </c>
      <c r="P63" s="370">
        <v>3337808.4724018928</v>
      </c>
      <c r="Q63" s="370">
        <v>3337946.4724018928</v>
      </c>
      <c r="R63" s="370">
        <v>778437.53439568845</v>
      </c>
      <c r="S63" s="370">
        <v>191847.341921916</v>
      </c>
      <c r="T63" s="370">
        <v>0</v>
      </c>
      <c r="U63" s="370">
        <v>281365.01766834036</v>
      </c>
      <c r="V63" s="370">
        <v>-1189752.5707087605</v>
      </c>
      <c r="W63" s="370">
        <v>0</v>
      </c>
      <c r="X63" s="370">
        <v>3399843.795679077</v>
      </c>
    </row>
    <row r="64" spans="1:24" x14ac:dyDescent="0.25">
      <c r="A64" s="14">
        <v>139</v>
      </c>
      <c r="B64" s="5">
        <f t="shared" si="0"/>
        <v>0</v>
      </c>
      <c r="C64" s="1">
        <v>139</v>
      </c>
      <c r="D64" s="1">
        <v>1</v>
      </c>
      <c r="E64" s="1" t="s">
        <v>652</v>
      </c>
      <c r="F64" s="1">
        <v>6</v>
      </c>
      <c r="G64" s="370">
        <v>898236.61819429696</v>
      </c>
      <c r="H64" s="370">
        <v>263625.2403654189</v>
      </c>
      <c r="I64" s="370">
        <v>73122.310942660915</v>
      </c>
      <c r="J64" s="370">
        <v>0</v>
      </c>
      <c r="K64" s="370">
        <v>0</v>
      </c>
      <c r="L64" s="370">
        <v>-118362.4404130426</v>
      </c>
      <c r="M64" s="370">
        <v>0</v>
      </c>
      <c r="N64" s="370">
        <v>1116621.7290893341</v>
      </c>
      <c r="P64" s="370">
        <v>898097.61819429696</v>
      </c>
      <c r="Q64" s="370">
        <v>898236.61819429696</v>
      </c>
      <c r="R64" s="370">
        <v>263625.2403654189</v>
      </c>
      <c r="S64" s="370">
        <v>50394.047091244342</v>
      </c>
      <c r="T64" s="370">
        <v>0</v>
      </c>
      <c r="U64" s="370">
        <v>0</v>
      </c>
      <c r="V64" s="370">
        <v>-118362.4404130426</v>
      </c>
      <c r="W64" s="370">
        <v>0</v>
      </c>
      <c r="X64" s="370">
        <v>1093893.4652379174</v>
      </c>
    </row>
    <row r="65" spans="1:24" x14ac:dyDescent="0.25">
      <c r="A65" s="14">
        <v>146</v>
      </c>
      <c r="B65" s="5">
        <f t="shared" si="0"/>
        <v>0</v>
      </c>
      <c r="C65" s="1">
        <v>146</v>
      </c>
      <c r="D65" s="1">
        <v>1</v>
      </c>
      <c r="E65" s="1" t="s">
        <v>653</v>
      </c>
      <c r="F65" s="1">
        <v>6</v>
      </c>
      <c r="G65" s="370">
        <v>663301.52219434711</v>
      </c>
      <c r="H65" s="370">
        <v>111061.12954475604</v>
      </c>
      <c r="I65" s="370">
        <v>52493.811549442114</v>
      </c>
      <c r="J65" s="370">
        <v>0</v>
      </c>
      <c r="K65" s="370">
        <v>20700.129537700675</v>
      </c>
      <c r="L65" s="370">
        <v>-109553.44865672692</v>
      </c>
      <c r="M65" s="370">
        <v>0</v>
      </c>
      <c r="N65" s="370">
        <v>738003.14416951896</v>
      </c>
      <c r="P65" s="370">
        <v>663155.52219434711</v>
      </c>
      <c r="Q65" s="370">
        <v>663301.52219434711</v>
      </c>
      <c r="R65" s="370">
        <v>111061.12954475604</v>
      </c>
      <c r="S65" s="370">
        <v>36177.407102134275</v>
      </c>
      <c r="T65" s="370">
        <v>0</v>
      </c>
      <c r="U65" s="370">
        <v>20700.129537700675</v>
      </c>
      <c r="V65" s="370">
        <v>-109553.44865672692</v>
      </c>
      <c r="W65" s="370">
        <v>0</v>
      </c>
      <c r="X65" s="370">
        <v>721686.73972221115</v>
      </c>
    </row>
    <row r="66" spans="1:24" x14ac:dyDescent="0.25">
      <c r="A66" s="14">
        <v>150</v>
      </c>
      <c r="B66" s="5">
        <f t="shared" si="0"/>
        <v>0</v>
      </c>
      <c r="C66" s="1">
        <v>150</v>
      </c>
      <c r="D66" s="1">
        <v>1</v>
      </c>
      <c r="E66" s="1" t="s">
        <v>654</v>
      </c>
      <c r="F66" s="1">
        <v>6</v>
      </c>
      <c r="G66" s="370">
        <v>670551.79132823367</v>
      </c>
      <c r="H66" s="370">
        <v>156378.93859189475</v>
      </c>
      <c r="I66" s="370">
        <v>53199.927601816256</v>
      </c>
      <c r="J66" s="370">
        <v>0</v>
      </c>
      <c r="K66" s="370">
        <v>164588.98203070695</v>
      </c>
      <c r="L66" s="370">
        <v>-254312.7890492045</v>
      </c>
      <c r="M66" s="370">
        <v>0</v>
      </c>
      <c r="N66" s="370">
        <v>790406.850503447</v>
      </c>
      <c r="P66" s="370">
        <v>670401.79132823367</v>
      </c>
      <c r="Q66" s="370">
        <v>670551.79132823367</v>
      </c>
      <c r="R66" s="370">
        <v>156378.93859189475</v>
      </c>
      <c r="S66" s="370">
        <v>36664.04442440284</v>
      </c>
      <c r="T66" s="370">
        <v>0</v>
      </c>
      <c r="U66" s="370">
        <v>164588.98203070695</v>
      </c>
      <c r="V66" s="370">
        <v>-254312.7890492045</v>
      </c>
      <c r="W66" s="370">
        <v>0</v>
      </c>
      <c r="X66" s="370">
        <v>773870.96732603363</v>
      </c>
    </row>
    <row r="67" spans="1:24" x14ac:dyDescent="0.25">
      <c r="A67" s="14">
        <v>152</v>
      </c>
      <c r="B67" s="5">
        <f t="shared" si="0"/>
        <v>0</v>
      </c>
      <c r="C67" s="1">
        <v>152</v>
      </c>
      <c r="D67" s="1">
        <v>1</v>
      </c>
      <c r="E67" s="1" t="s">
        <v>655</v>
      </c>
      <c r="F67" s="1">
        <v>4</v>
      </c>
      <c r="G67" s="370">
        <v>10639809.246833432</v>
      </c>
      <c r="H67" s="370">
        <v>3004571.5204570182</v>
      </c>
      <c r="I67" s="370">
        <v>627595.19386552519</v>
      </c>
      <c r="J67" s="370">
        <v>0</v>
      </c>
      <c r="K67" s="370">
        <v>673068.77218808979</v>
      </c>
      <c r="L67" s="370">
        <v>-346205.49667912774</v>
      </c>
      <c r="M67" s="370">
        <v>0</v>
      </c>
      <c r="N67" s="370">
        <v>14598839.236664938</v>
      </c>
      <c r="P67" s="370">
        <v>10639657.246833432</v>
      </c>
      <c r="Q67" s="370">
        <v>10639809.246833432</v>
      </c>
      <c r="R67" s="370">
        <v>3004571.5204570182</v>
      </c>
      <c r="S67" s="370">
        <v>432522.73274976714</v>
      </c>
      <c r="T67" s="370">
        <v>0</v>
      </c>
      <c r="U67" s="370">
        <v>673068.77218808979</v>
      </c>
      <c r="V67" s="370">
        <v>-346205.49667912774</v>
      </c>
      <c r="W67" s="370">
        <v>0</v>
      </c>
      <c r="X67" s="370">
        <v>14403766.775549181</v>
      </c>
    </row>
    <row r="68" spans="1:24" x14ac:dyDescent="0.25">
      <c r="A68" s="14">
        <v>160</v>
      </c>
      <c r="B68" s="5">
        <f t="shared" si="0"/>
        <v>0</v>
      </c>
      <c r="C68" s="1">
        <v>160</v>
      </c>
      <c r="D68" s="1">
        <v>70</v>
      </c>
      <c r="E68" s="1" t="s">
        <v>3</v>
      </c>
      <c r="F68" s="1">
        <v>8</v>
      </c>
      <c r="G68" s="370">
        <v>1428391.9693433999</v>
      </c>
      <c r="H68" s="370">
        <v>1147712.1824557763</v>
      </c>
      <c r="I68" s="370" t="b">
        <v>0</v>
      </c>
      <c r="J68" s="370">
        <v>0</v>
      </c>
      <c r="K68" s="370">
        <v>0</v>
      </c>
      <c r="L68" s="370">
        <v>1191481.0958304256</v>
      </c>
      <c r="M68" s="370">
        <v>0</v>
      </c>
      <c r="N68" s="370">
        <v>3767585.2476296015</v>
      </c>
      <c r="P68" s="370">
        <v>1428231.9693433999</v>
      </c>
      <c r="Q68" s="370">
        <v>1428391.9693433999</v>
      </c>
      <c r="R68" s="370">
        <v>1147712.1824557763</v>
      </c>
      <c r="S68" s="370" t="b">
        <v>0</v>
      </c>
      <c r="T68" s="370">
        <v>0</v>
      </c>
      <c r="U68" s="370">
        <v>0</v>
      </c>
      <c r="V68" s="370">
        <v>1191481.0958304256</v>
      </c>
      <c r="W68" s="370">
        <v>0</v>
      </c>
      <c r="X68" s="370">
        <v>3767585.2476296015</v>
      </c>
    </row>
    <row r="69" spans="1:24" x14ac:dyDescent="0.25">
      <c r="A69" s="246">
        <v>160.1</v>
      </c>
      <c r="B69" s="5">
        <f t="shared" si="0"/>
        <v>0</v>
      </c>
      <c r="C69" s="1">
        <v>160.1</v>
      </c>
      <c r="F69" s="1">
        <v>8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</row>
    <row r="70" spans="1:24" x14ac:dyDescent="0.25">
      <c r="A70" s="14">
        <v>162</v>
      </c>
      <c r="B70" s="5">
        <f t="shared" si="0"/>
        <v>0</v>
      </c>
      <c r="C70" s="1">
        <v>162</v>
      </c>
      <c r="D70" s="1">
        <v>1</v>
      </c>
      <c r="E70" s="1" t="s">
        <v>656</v>
      </c>
      <c r="F70" s="1">
        <v>6</v>
      </c>
      <c r="G70" s="370">
        <v>1178189.7449416392</v>
      </c>
      <c r="H70" s="370">
        <v>277989.03799562575</v>
      </c>
      <c r="I70" s="370">
        <v>64543.133596078122</v>
      </c>
      <c r="J70" s="370">
        <v>0</v>
      </c>
      <c r="K70" s="370">
        <v>238178.17038612533</v>
      </c>
      <c r="L70" s="370">
        <v>-147204.13096274482</v>
      </c>
      <c r="M70" s="370">
        <v>0</v>
      </c>
      <c r="N70" s="370">
        <v>1611695.9559567235</v>
      </c>
      <c r="P70" s="370">
        <v>1178027.7449416392</v>
      </c>
      <c r="Q70" s="370">
        <v>1178189.7449416392</v>
      </c>
      <c r="R70" s="370">
        <v>277989.03799562575</v>
      </c>
      <c r="S70" s="370">
        <v>44481.495072109574</v>
      </c>
      <c r="T70" s="370">
        <v>0</v>
      </c>
      <c r="U70" s="370">
        <v>238178.17038612533</v>
      </c>
      <c r="V70" s="370">
        <v>-147204.13096274482</v>
      </c>
      <c r="W70" s="370">
        <v>0</v>
      </c>
      <c r="X70" s="370">
        <v>1591634.3174327551</v>
      </c>
    </row>
    <row r="71" spans="1:24" x14ac:dyDescent="0.25">
      <c r="A71" s="14">
        <v>166</v>
      </c>
      <c r="B71" s="5">
        <f t="shared" si="0"/>
        <v>0</v>
      </c>
      <c r="C71" s="1">
        <v>166</v>
      </c>
      <c r="D71" s="1">
        <v>1</v>
      </c>
      <c r="E71" s="1" t="s">
        <v>657</v>
      </c>
      <c r="F71" s="1">
        <v>6</v>
      </c>
      <c r="G71" s="370">
        <v>742144.76936634933</v>
      </c>
      <c r="H71" s="370">
        <v>198622.26053886171</v>
      </c>
      <c r="I71" s="370">
        <v>59256.622459976461</v>
      </c>
      <c r="J71" s="370">
        <v>0</v>
      </c>
      <c r="K71" s="370">
        <v>0</v>
      </c>
      <c r="L71" s="370">
        <v>-307552.75689418416</v>
      </c>
      <c r="M71" s="370">
        <v>0</v>
      </c>
      <c r="N71" s="370">
        <v>692470.89547100337</v>
      </c>
      <c r="P71" s="370">
        <v>741978.76936634933</v>
      </c>
      <c r="Q71" s="370">
        <v>742144.76936634933</v>
      </c>
      <c r="R71" s="370">
        <v>198622.26053886171</v>
      </c>
      <c r="S71" s="370">
        <v>40838.165318075953</v>
      </c>
      <c r="T71" s="370">
        <v>0</v>
      </c>
      <c r="U71" s="370">
        <v>0</v>
      </c>
      <c r="V71" s="370">
        <v>-307552.75689418416</v>
      </c>
      <c r="W71" s="370">
        <v>0</v>
      </c>
      <c r="X71" s="370">
        <v>674052.43832910282</v>
      </c>
    </row>
    <row r="72" spans="1:24" x14ac:dyDescent="0.25">
      <c r="A72" s="14">
        <v>173</v>
      </c>
      <c r="B72" s="5">
        <f t="shared" si="0"/>
        <v>0</v>
      </c>
      <c r="C72" s="1">
        <v>173</v>
      </c>
      <c r="D72" s="1">
        <v>1</v>
      </c>
      <c r="E72" s="1" t="s">
        <v>658</v>
      </c>
      <c r="F72" s="1">
        <v>6</v>
      </c>
      <c r="G72" s="370">
        <v>499753.18550480495</v>
      </c>
      <c r="H72" s="370">
        <v>84029.681499516679</v>
      </c>
      <c r="I72" s="370">
        <v>39082.57752157806</v>
      </c>
      <c r="J72" s="370">
        <v>0</v>
      </c>
      <c r="K72" s="370">
        <v>0</v>
      </c>
      <c r="L72" s="370">
        <v>-119673.05617918643</v>
      </c>
      <c r="M72" s="370">
        <v>0</v>
      </c>
      <c r="N72" s="370">
        <v>503192.38834671327</v>
      </c>
      <c r="P72" s="370">
        <v>499580.18550480495</v>
      </c>
      <c r="Q72" s="370">
        <v>499753.18550480495</v>
      </c>
      <c r="R72" s="370">
        <v>84029.681499516679</v>
      </c>
      <c r="S72" s="370">
        <v>26934.723843917141</v>
      </c>
      <c r="T72" s="370">
        <v>0</v>
      </c>
      <c r="U72" s="370">
        <v>0</v>
      </c>
      <c r="V72" s="370">
        <v>-119673.05617918643</v>
      </c>
      <c r="W72" s="370">
        <v>0</v>
      </c>
      <c r="X72" s="370">
        <v>491044.53466905234</v>
      </c>
    </row>
    <row r="73" spans="1:24" x14ac:dyDescent="0.25">
      <c r="A73" s="14">
        <v>177</v>
      </c>
      <c r="B73" s="5">
        <f t="shared" si="0"/>
        <v>0</v>
      </c>
      <c r="C73" s="1">
        <v>177</v>
      </c>
      <c r="D73" s="1">
        <v>1</v>
      </c>
      <c r="E73" s="1" t="s">
        <v>659</v>
      </c>
      <c r="F73" s="1">
        <v>6</v>
      </c>
      <c r="G73" s="370">
        <v>1630890.646229215</v>
      </c>
      <c r="H73" s="370">
        <v>397769.68581965554</v>
      </c>
      <c r="I73" s="370">
        <v>133661.28561819383</v>
      </c>
      <c r="J73" s="370">
        <v>0</v>
      </c>
      <c r="K73" s="370">
        <v>17638.061706863577</v>
      </c>
      <c r="L73" s="370">
        <v>-485054.0875429915</v>
      </c>
      <c r="M73" s="370">
        <v>0</v>
      </c>
      <c r="N73" s="370">
        <v>1694905.5918309367</v>
      </c>
      <c r="P73" s="370">
        <v>1630713.646229215</v>
      </c>
      <c r="Q73" s="370">
        <v>1630890.646229215</v>
      </c>
      <c r="R73" s="370">
        <v>397769.68581965554</v>
      </c>
      <c r="S73" s="370">
        <v>92115.977119505493</v>
      </c>
      <c r="T73" s="370">
        <v>0</v>
      </c>
      <c r="U73" s="370">
        <v>17638.061706863577</v>
      </c>
      <c r="V73" s="370">
        <v>-485054.0875429915</v>
      </c>
      <c r="W73" s="370">
        <v>0</v>
      </c>
      <c r="X73" s="370">
        <v>1653360.2833322478</v>
      </c>
    </row>
    <row r="74" spans="1:24" x14ac:dyDescent="0.25">
      <c r="A74" s="14">
        <v>181</v>
      </c>
      <c r="B74" s="5">
        <f t="shared" si="0"/>
        <v>0</v>
      </c>
      <c r="C74" s="1">
        <v>181</v>
      </c>
      <c r="D74" s="1">
        <v>1</v>
      </c>
      <c r="E74" s="1" t="s">
        <v>660</v>
      </c>
      <c r="F74" s="1">
        <v>4</v>
      </c>
      <c r="G74" s="370">
        <v>11311464.048745682</v>
      </c>
      <c r="H74" s="370">
        <v>4003591.8655352024</v>
      </c>
      <c r="I74" s="370">
        <v>561722.2189784192</v>
      </c>
      <c r="J74" s="370">
        <v>0</v>
      </c>
      <c r="K74" s="370">
        <v>0</v>
      </c>
      <c r="L74" s="370">
        <v>355639.8443479928</v>
      </c>
      <c r="M74" s="370">
        <v>0</v>
      </c>
      <c r="N74" s="370">
        <v>16232417.977607297</v>
      </c>
      <c r="P74" s="370">
        <v>11311283.048745682</v>
      </c>
      <c r="Q74" s="370">
        <v>11311464.048745682</v>
      </c>
      <c r="R74" s="370">
        <v>4003591.8655352024</v>
      </c>
      <c r="S74" s="370">
        <v>387124.74469788163</v>
      </c>
      <c r="T74" s="370">
        <v>0</v>
      </c>
      <c r="U74" s="370">
        <v>0</v>
      </c>
      <c r="V74" s="370">
        <v>355639.8443479928</v>
      </c>
      <c r="W74" s="370">
        <v>0</v>
      </c>
      <c r="X74" s="370">
        <v>16057820.503326759</v>
      </c>
    </row>
    <row r="75" spans="1:24" x14ac:dyDescent="0.25">
      <c r="A75" s="14">
        <v>182</v>
      </c>
      <c r="B75" s="5">
        <f t="shared" si="0"/>
        <v>0</v>
      </c>
      <c r="C75" s="1">
        <v>182</v>
      </c>
      <c r="D75" s="1">
        <v>1</v>
      </c>
      <c r="E75" s="1" t="s">
        <v>661</v>
      </c>
      <c r="F75" s="1">
        <v>5</v>
      </c>
      <c r="G75" s="370">
        <v>1681999.8018595153</v>
      </c>
      <c r="H75" s="370">
        <v>405017.60734759847</v>
      </c>
      <c r="I75" s="370">
        <v>104955.4275105603</v>
      </c>
      <c r="J75" s="370">
        <v>0</v>
      </c>
      <c r="K75" s="370">
        <v>0</v>
      </c>
      <c r="L75" s="370">
        <v>-270176.41584369633</v>
      </c>
      <c r="M75" s="370">
        <v>0</v>
      </c>
      <c r="N75" s="370">
        <v>1921796.4208739777</v>
      </c>
      <c r="P75" s="370">
        <v>1681817.8018595153</v>
      </c>
      <c r="Q75" s="370">
        <v>1681999.8018595153</v>
      </c>
      <c r="R75" s="370">
        <v>405017.60734759847</v>
      </c>
      <c r="S75" s="370">
        <v>72332.625819174995</v>
      </c>
      <c r="T75" s="370">
        <v>0</v>
      </c>
      <c r="U75" s="370">
        <v>0</v>
      </c>
      <c r="V75" s="370">
        <v>-270176.41584369633</v>
      </c>
      <c r="W75" s="370">
        <v>0</v>
      </c>
      <c r="X75" s="370">
        <v>1889173.6191825923</v>
      </c>
    </row>
    <row r="76" spans="1:24" x14ac:dyDescent="0.25">
      <c r="A76" s="14">
        <v>186</v>
      </c>
      <c r="B76" s="5">
        <f t="shared" si="0"/>
        <v>0</v>
      </c>
      <c r="C76" s="1">
        <v>186</v>
      </c>
      <c r="D76" s="1">
        <v>1</v>
      </c>
      <c r="E76" s="1" t="s">
        <v>662</v>
      </c>
      <c r="F76" s="1">
        <v>5</v>
      </c>
      <c r="G76" s="370">
        <v>1586812.8819878069</v>
      </c>
      <c r="H76" s="370">
        <v>270266.25187501794</v>
      </c>
      <c r="I76" s="370">
        <v>100288.6323068989</v>
      </c>
      <c r="J76" s="370">
        <v>0</v>
      </c>
      <c r="K76" s="370">
        <v>0</v>
      </c>
      <c r="L76" s="370">
        <v>-111688.87594330469</v>
      </c>
      <c r="M76" s="370">
        <v>0</v>
      </c>
      <c r="N76" s="370">
        <v>1845678.8902264191</v>
      </c>
      <c r="P76" s="370">
        <v>1586626.8819878069</v>
      </c>
      <c r="Q76" s="370">
        <v>1586812.8819878069</v>
      </c>
      <c r="R76" s="370">
        <v>270266.25187501794</v>
      </c>
      <c r="S76" s="370">
        <v>69116.388610220791</v>
      </c>
      <c r="T76" s="370">
        <v>0</v>
      </c>
      <c r="U76" s="370">
        <v>0</v>
      </c>
      <c r="V76" s="370">
        <v>-111688.87594330469</v>
      </c>
      <c r="W76" s="370">
        <v>0</v>
      </c>
      <c r="X76" s="370">
        <v>1814506.6465297409</v>
      </c>
    </row>
    <row r="77" spans="1:24" x14ac:dyDescent="0.25">
      <c r="A77" s="14">
        <v>191</v>
      </c>
      <c r="B77" s="5">
        <f t="shared" si="0"/>
        <v>0</v>
      </c>
      <c r="C77" s="1">
        <v>191</v>
      </c>
      <c r="D77" s="1">
        <v>1</v>
      </c>
      <c r="E77" s="1" t="s">
        <v>663</v>
      </c>
      <c r="F77" s="1">
        <v>3</v>
      </c>
      <c r="G77" s="370">
        <v>15673968.441190597</v>
      </c>
      <c r="H77" s="370">
        <v>3953403.8052482144</v>
      </c>
      <c r="I77" s="370">
        <v>1069458.1892478068</v>
      </c>
      <c r="J77" s="370">
        <v>0</v>
      </c>
      <c r="K77" s="370">
        <v>0</v>
      </c>
      <c r="L77" s="370">
        <v>-4254979.029087007</v>
      </c>
      <c r="M77" s="370">
        <v>0</v>
      </c>
      <c r="N77" s="370">
        <v>16441851.406599611</v>
      </c>
      <c r="P77" s="370">
        <v>15673777.441190597</v>
      </c>
      <c r="Q77" s="370">
        <v>15673968.441190597</v>
      </c>
      <c r="R77" s="370">
        <v>3953403.8052482144</v>
      </c>
      <c r="S77" s="370">
        <v>737043.53235406184</v>
      </c>
      <c r="T77" s="370">
        <v>0</v>
      </c>
      <c r="U77" s="370">
        <v>0</v>
      </c>
      <c r="V77" s="370">
        <v>-4254979.029087007</v>
      </c>
      <c r="W77" s="370">
        <v>0</v>
      </c>
      <c r="X77" s="370">
        <v>16109436.749705866</v>
      </c>
    </row>
    <row r="78" spans="1:24" x14ac:dyDescent="0.25">
      <c r="A78" s="14">
        <v>192</v>
      </c>
      <c r="B78" s="5">
        <f t="shared" si="0"/>
        <v>0</v>
      </c>
      <c r="C78" s="1">
        <v>192</v>
      </c>
      <c r="D78" s="1">
        <v>1</v>
      </c>
      <c r="E78" s="1" t="s">
        <v>664</v>
      </c>
      <c r="F78" s="1">
        <v>3</v>
      </c>
      <c r="G78" s="370">
        <v>10239657.821154624</v>
      </c>
      <c r="H78" s="370">
        <v>1795524.1491093955</v>
      </c>
      <c r="I78" s="370">
        <v>791808.66065981134</v>
      </c>
      <c r="J78" s="370">
        <v>0</v>
      </c>
      <c r="K78" s="370">
        <v>0</v>
      </c>
      <c r="L78" s="370">
        <v>-4609594.5313924849</v>
      </c>
      <c r="M78" s="370">
        <v>0</v>
      </c>
      <c r="N78" s="370">
        <v>8217396.0995313451</v>
      </c>
      <c r="P78" s="370">
        <v>10239465.821154624</v>
      </c>
      <c r="Q78" s="370">
        <v>10239657.821154624</v>
      </c>
      <c r="R78" s="370">
        <v>1795524.1491093955</v>
      </c>
      <c r="S78" s="370">
        <v>545694.50032610795</v>
      </c>
      <c r="T78" s="370">
        <v>0</v>
      </c>
      <c r="U78" s="370">
        <v>0</v>
      </c>
      <c r="V78" s="370">
        <v>-4609594.5313924849</v>
      </c>
      <c r="W78" s="370">
        <v>0</v>
      </c>
      <c r="X78" s="370">
        <v>7971281.9391976427</v>
      </c>
    </row>
    <row r="79" spans="1:24" x14ac:dyDescent="0.25">
      <c r="A79" s="14">
        <v>194</v>
      </c>
      <c r="B79" s="5">
        <f t="shared" si="0"/>
        <v>0</v>
      </c>
      <c r="C79" s="1">
        <v>194</v>
      </c>
      <c r="D79" s="1">
        <v>1</v>
      </c>
      <c r="E79" s="1" t="s">
        <v>665</v>
      </c>
      <c r="F79" s="1">
        <v>3</v>
      </c>
      <c r="G79" s="370">
        <v>16986104.237341695</v>
      </c>
      <c r="H79" s="370">
        <v>5328357.8331579566</v>
      </c>
      <c r="I79" s="370">
        <v>1258565.4944655334</v>
      </c>
      <c r="J79" s="370">
        <v>0</v>
      </c>
      <c r="K79" s="370">
        <v>0</v>
      </c>
      <c r="L79" s="370">
        <v>-2754695.739170616</v>
      </c>
      <c r="M79" s="370">
        <v>0</v>
      </c>
      <c r="N79" s="370">
        <v>20818331.82579457</v>
      </c>
      <c r="P79" s="370">
        <v>16985910.237341695</v>
      </c>
      <c r="Q79" s="370">
        <v>16986104.237341695</v>
      </c>
      <c r="R79" s="370">
        <v>5328357.8331579566</v>
      </c>
      <c r="S79" s="370">
        <v>867371.50368846511</v>
      </c>
      <c r="T79" s="370">
        <v>0</v>
      </c>
      <c r="U79" s="370">
        <v>0</v>
      </c>
      <c r="V79" s="370">
        <v>-2754695.739170616</v>
      </c>
      <c r="W79" s="370">
        <v>0</v>
      </c>
      <c r="X79" s="370">
        <v>20427137.835017502</v>
      </c>
    </row>
    <row r="80" spans="1:24" x14ac:dyDescent="0.25">
      <c r="A80" s="14">
        <v>195</v>
      </c>
      <c r="B80" s="5">
        <f t="shared" si="0"/>
        <v>0</v>
      </c>
      <c r="C80" s="1">
        <v>195</v>
      </c>
      <c r="D80" s="1">
        <v>1</v>
      </c>
      <c r="E80" s="1" t="s">
        <v>666</v>
      </c>
      <c r="F80" s="1">
        <v>3</v>
      </c>
      <c r="G80" s="370">
        <v>692877.81186920963</v>
      </c>
      <c r="H80" s="370">
        <v>125752.1517160019</v>
      </c>
      <c r="I80" s="370">
        <v>42889.169335549595</v>
      </c>
      <c r="J80" s="370">
        <v>0</v>
      </c>
      <c r="K80" s="370">
        <v>0</v>
      </c>
      <c r="L80" s="370">
        <v>-30397.665669923677</v>
      </c>
      <c r="M80" s="370">
        <v>0</v>
      </c>
      <c r="N80" s="370">
        <v>831121.46725083748</v>
      </c>
      <c r="P80" s="370">
        <v>692682.81186920963</v>
      </c>
      <c r="Q80" s="370">
        <v>692877.81186920963</v>
      </c>
      <c r="R80" s="370">
        <v>125752.1517160019</v>
      </c>
      <c r="S80" s="370">
        <v>29558.130635325178</v>
      </c>
      <c r="T80" s="370">
        <v>0</v>
      </c>
      <c r="U80" s="370">
        <v>0</v>
      </c>
      <c r="V80" s="370">
        <v>-30397.665669923677</v>
      </c>
      <c r="W80" s="370">
        <v>0</v>
      </c>
      <c r="X80" s="370">
        <v>817790.42855061311</v>
      </c>
    </row>
    <row r="81" spans="1:24" x14ac:dyDescent="0.25">
      <c r="A81" s="14">
        <v>196</v>
      </c>
      <c r="B81" s="5">
        <f t="shared" si="0"/>
        <v>0</v>
      </c>
      <c r="C81" s="1">
        <v>196</v>
      </c>
      <c r="D81" s="1">
        <v>1</v>
      </c>
      <c r="E81" s="1" t="s">
        <v>535</v>
      </c>
      <c r="F81" s="1">
        <v>3</v>
      </c>
      <c r="G81" s="370">
        <v>44411233.708205618</v>
      </c>
      <c r="H81" s="370">
        <v>11660900.928661924</v>
      </c>
      <c r="I81" s="370">
        <v>2478508.2618354824</v>
      </c>
      <c r="J81" s="370">
        <v>0</v>
      </c>
      <c r="K81" s="370">
        <v>0</v>
      </c>
      <c r="L81" s="370">
        <v>-1023583.6380766788</v>
      </c>
      <c r="M81" s="370">
        <v>0</v>
      </c>
      <c r="N81" s="370">
        <v>57527059.260626346</v>
      </c>
      <c r="P81" s="370">
        <v>44411037.708205618</v>
      </c>
      <c r="Q81" s="370">
        <v>44411233.708205618</v>
      </c>
      <c r="R81" s="370">
        <v>11660900.928661924</v>
      </c>
      <c r="S81" s="370">
        <v>1708125.2008148073</v>
      </c>
      <c r="T81" s="370">
        <v>0</v>
      </c>
      <c r="U81" s="370">
        <v>0</v>
      </c>
      <c r="V81" s="370">
        <v>-1023583.6380766788</v>
      </c>
      <c r="W81" s="370">
        <v>0</v>
      </c>
      <c r="X81" s="370">
        <v>56756676.199605666</v>
      </c>
    </row>
    <row r="82" spans="1:24" x14ac:dyDescent="0.25">
      <c r="A82" s="14">
        <v>197</v>
      </c>
      <c r="B82" s="5">
        <f t="shared" si="0"/>
        <v>0</v>
      </c>
      <c r="C82" s="1">
        <v>197</v>
      </c>
      <c r="D82" s="1">
        <v>1</v>
      </c>
      <c r="E82" s="1" t="s">
        <v>536</v>
      </c>
      <c r="F82" s="1">
        <v>2</v>
      </c>
      <c r="G82" s="370">
        <v>9323894.6176014673</v>
      </c>
      <c r="H82" s="370">
        <v>1959062.2835979273</v>
      </c>
      <c r="I82" s="370">
        <v>640519.07801642118</v>
      </c>
      <c r="J82" s="370">
        <v>0</v>
      </c>
      <c r="K82" s="370">
        <v>49640.477768514305</v>
      </c>
      <c r="L82" s="370">
        <v>-2434529.640425039</v>
      </c>
      <c r="M82" s="370">
        <v>0</v>
      </c>
      <c r="N82" s="370">
        <v>9538586.8165592905</v>
      </c>
      <c r="P82" s="370">
        <v>9323697.6176014673</v>
      </c>
      <c r="Q82" s="370">
        <v>9323894.6176014673</v>
      </c>
      <c r="R82" s="370">
        <v>1959062.2835979273</v>
      </c>
      <c r="S82" s="370">
        <v>441429.54680017021</v>
      </c>
      <c r="T82" s="370">
        <v>0</v>
      </c>
      <c r="U82" s="370">
        <v>49640.477768514305</v>
      </c>
      <c r="V82" s="370">
        <v>-2434529.640425039</v>
      </c>
      <c r="W82" s="370">
        <v>0</v>
      </c>
      <c r="X82" s="370">
        <v>9339497.2853430398</v>
      </c>
    </row>
    <row r="83" spans="1:24" x14ac:dyDescent="0.25">
      <c r="A83" s="14">
        <v>199</v>
      </c>
      <c r="B83" s="5">
        <f t="shared" si="0"/>
        <v>0</v>
      </c>
      <c r="C83" s="1">
        <v>199</v>
      </c>
      <c r="D83" s="1">
        <v>1</v>
      </c>
      <c r="E83" s="1" t="s">
        <v>667</v>
      </c>
      <c r="F83" s="1">
        <v>3</v>
      </c>
      <c r="G83" s="370">
        <v>4996698.9920385899</v>
      </c>
      <c r="H83" s="370">
        <v>982886.02347390365</v>
      </c>
      <c r="I83" s="370">
        <v>414963.67605403345</v>
      </c>
      <c r="J83" s="370">
        <v>0</v>
      </c>
      <c r="K83" s="370">
        <v>0</v>
      </c>
      <c r="L83" s="370">
        <v>-1819517.3783752378</v>
      </c>
      <c r="M83" s="370">
        <v>0</v>
      </c>
      <c r="N83" s="370">
        <v>4575031.3131912891</v>
      </c>
      <c r="P83" s="370">
        <v>4996499.9920385899</v>
      </c>
      <c r="Q83" s="370">
        <v>4996698.9920385899</v>
      </c>
      <c r="R83" s="370">
        <v>982886.02347390365</v>
      </c>
      <c r="S83" s="370">
        <v>285982.4691347733</v>
      </c>
      <c r="T83" s="370">
        <v>0</v>
      </c>
      <c r="U83" s="370">
        <v>0</v>
      </c>
      <c r="V83" s="370">
        <v>-1819517.3783752378</v>
      </c>
      <c r="W83" s="370">
        <v>0</v>
      </c>
      <c r="X83" s="370">
        <v>4446050.1062720288</v>
      </c>
    </row>
    <row r="84" spans="1:24" x14ac:dyDescent="0.25">
      <c r="A84" s="14">
        <v>200</v>
      </c>
      <c r="B84" s="5">
        <f t="shared" si="0"/>
        <v>0</v>
      </c>
      <c r="C84" s="1">
        <v>200</v>
      </c>
      <c r="D84" s="1">
        <v>1</v>
      </c>
      <c r="E84" s="1" t="s">
        <v>668</v>
      </c>
      <c r="F84" s="1">
        <v>3</v>
      </c>
      <c r="G84" s="370">
        <v>6594574.4123618975</v>
      </c>
      <c r="H84" s="370">
        <v>1319832.9269534438</v>
      </c>
      <c r="I84" s="370">
        <v>484708.62762596307</v>
      </c>
      <c r="J84" s="370">
        <v>0</v>
      </c>
      <c r="K84" s="370">
        <v>0</v>
      </c>
      <c r="L84" s="370">
        <v>-1838776.2134755307</v>
      </c>
      <c r="M84" s="370">
        <v>0</v>
      </c>
      <c r="N84" s="370">
        <v>6560339.7534657735</v>
      </c>
      <c r="P84" s="370">
        <v>6594374.4123618975</v>
      </c>
      <c r="Q84" s="370">
        <v>6594574.4123618975</v>
      </c>
      <c r="R84" s="370">
        <v>1319832.9269534438</v>
      </c>
      <c r="S84" s="370">
        <v>334048.92557716428</v>
      </c>
      <c r="T84" s="370">
        <v>0</v>
      </c>
      <c r="U84" s="370">
        <v>0</v>
      </c>
      <c r="V84" s="370">
        <v>-1838776.2134755307</v>
      </c>
      <c r="W84" s="370">
        <v>0</v>
      </c>
      <c r="X84" s="370">
        <v>6409680.0514169754</v>
      </c>
    </row>
    <row r="85" spans="1:24" x14ac:dyDescent="0.25">
      <c r="A85" s="14">
        <v>203</v>
      </c>
      <c r="B85" s="5">
        <f t="shared" si="0"/>
        <v>0</v>
      </c>
      <c r="C85" s="1">
        <v>203</v>
      </c>
      <c r="D85" s="1">
        <v>1</v>
      </c>
      <c r="E85" s="1" t="s">
        <v>669</v>
      </c>
      <c r="F85" s="1">
        <v>6</v>
      </c>
      <c r="G85" s="370">
        <v>796290.86827049358</v>
      </c>
      <c r="H85" s="370">
        <v>99349.133767478415</v>
      </c>
      <c r="I85" s="370">
        <v>43838.324100855985</v>
      </c>
      <c r="J85" s="370">
        <v>0</v>
      </c>
      <c r="K85" s="370">
        <v>155570.9477202493</v>
      </c>
      <c r="L85" s="370">
        <v>-312882.66105931351</v>
      </c>
      <c r="M85" s="370">
        <v>0</v>
      </c>
      <c r="N85" s="370">
        <v>782166.61279976368</v>
      </c>
      <c r="P85" s="370">
        <v>796087.86827049358</v>
      </c>
      <c r="Q85" s="370">
        <v>796290.86827049358</v>
      </c>
      <c r="R85" s="370">
        <v>99349.133767478415</v>
      </c>
      <c r="S85" s="370">
        <v>30212.264090943623</v>
      </c>
      <c r="T85" s="370">
        <v>0</v>
      </c>
      <c r="U85" s="370">
        <v>155570.9477202493</v>
      </c>
      <c r="V85" s="370">
        <v>-312882.66105931351</v>
      </c>
      <c r="W85" s="370">
        <v>0</v>
      </c>
      <c r="X85" s="370">
        <v>768540.55278985156</v>
      </c>
    </row>
    <row r="86" spans="1:24" x14ac:dyDescent="0.25">
      <c r="A86" s="14">
        <v>204</v>
      </c>
      <c r="B86" s="5">
        <f t="shared" ref="B86:B149" si="1">+C86-A86</f>
        <v>0</v>
      </c>
      <c r="C86" s="1">
        <v>204</v>
      </c>
      <c r="D86" s="1">
        <v>1</v>
      </c>
      <c r="E86" s="1" t="s">
        <v>1022</v>
      </c>
      <c r="F86" s="1">
        <v>4</v>
      </c>
      <c r="G86" s="370">
        <v>1597196.1040308673</v>
      </c>
      <c r="H86" s="370">
        <v>266203.330703463</v>
      </c>
      <c r="I86" s="370">
        <v>118731.7136937137</v>
      </c>
      <c r="J86" s="370">
        <v>0</v>
      </c>
      <c r="K86" s="370">
        <v>0</v>
      </c>
      <c r="L86" s="370">
        <v>-221697.18877190264</v>
      </c>
      <c r="M86" s="370">
        <v>0</v>
      </c>
      <c r="N86" s="370">
        <v>1760433.9596561415</v>
      </c>
      <c r="P86" s="370">
        <v>1596992.1040308673</v>
      </c>
      <c r="Q86" s="370">
        <v>1597196.1040308673</v>
      </c>
      <c r="R86" s="370">
        <v>266203.330703463</v>
      </c>
      <c r="S86" s="370">
        <v>81826.893788915229</v>
      </c>
      <c r="T86" s="370">
        <v>0</v>
      </c>
      <c r="U86" s="370">
        <v>0</v>
      </c>
      <c r="V86" s="370">
        <v>-221697.18877190264</v>
      </c>
      <c r="W86" s="370">
        <v>0</v>
      </c>
      <c r="X86" s="370">
        <v>1723529.1397513428</v>
      </c>
    </row>
    <row r="87" spans="1:24" x14ac:dyDescent="0.25">
      <c r="A87" s="14">
        <v>206</v>
      </c>
      <c r="B87" s="5">
        <f t="shared" si="1"/>
        <v>0</v>
      </c>
      <c r="C87" s="1">
        <v>206</v>
      </c>
      <c r="D87" s="1">
        <v>1</v>
      </c>
      <c r="E87" s="1" t="s">
        <v>670</v>
      </c>
      <c r="F87" s="1">
        <v>4</v>
      </c>
      <c r="G87" s="370">
        <v>6754594.4049320528</v>
      </c>
      <c r="H87" s="370">
        <v>1493647.6479205883</v>
      </c>
      <c r="I87" s="370">
        <v>395017.77476132801</v>
      </c>
      <c r="J87" s="370">
        <v>0</v>
      </c>
      <c r="K87" s="370">
        <v>521147.09901809972</v>
      </c>
      <c r="L87" s="370">
        <v>-1162746.9265150228</v>
      </c>
      <c r="M87" s="370">
        <v>0</v>
      </c>
      <c r="N87" s="370">
        <v>8001660.0001170468</v>
      </c>
      <c r="P87" s="370">
        <v>6754388.4049320528</v>
      </c>
      <c r="Q87" s="370">
        <v>6754594.4049320528</v>
      </c>
      <c r="R87" s="370">
        <v>1493647.6479205883</v>
      </c>
      <c r="S87" s="370">
        <v>272236.25849039003</v>
      </c>
      <c r="T87" s="370">
        <v>0</v>
      </c>
      <c r="U87" s="370">
        <v>521147.09901809972</v>
      </c>
      <c r="V87" s="370">
        <v>-1162746.9265150228</v>
      </c>
      <c r="W87" s="370">
        <v>0</v>
      </c>
      <c r="X87" s="370">
        <v>7878878.4838461075</v>
      </c>
    </row>
    <row r="88" spans="1:24" x14ac:dyDescent="0.25">
      <c r="A88" s="14">
        <v>213</v>
      </c>
      <c r="B88" s="5">
        <f t="shared" si="1"/>
        <v>0</v>
      </c>
      <c r="C88" s="1">
        <v>213</v>
      </c>
      <c r="D88" s="1">
        <v>1</v>
      </c>
      <c r="E88" s="1" t="s">
        <v>671</v>
      </c>
      <c r="F88" s="1">
        <v>6</v>
      </c>
      <c r="G88" s="370">
        <v>809941.9168029601</v>
      </c>
      <c r="H88" s="370">
        <v>164228.16940604456</v>
      </c>
      <c r="I88" s="370">
        <v>28752.918239471921</v>
      </c>
      <c r="J88" s="370">
        <v>0</v>
      </c>
      <c r="K88" s="370">
        <v>314934.79397099186</v>
      </c>
      <c r="L88" s="370">
        <v>-34029.664428403703</v>
      </c>
      <c r="M88" s="370">
        <v>0</v>
      </c>
      <c r="N88" s="370">
        <v>1283828.133991065</v>
      </c>
      <c r="P88" s="370">
        <v>809728.9168029601</v>
      </c>
      <c r="Q88" s="370">
        <v>809941.9168029601</v>
      </c>
      <c r="R88" s="370">
        <v>164228.16940604456</v>
      </c>
      <c r="S88" s="370">
        <v>19815.783952819344</v>
      </c>
      <c r="T88" s="370">
        <v>0</v>
      </c>
      <c r="U88" s="370">
        <v>314934.79397099186</v>
      </c>
      <c r="V88" s="370">
        <v>-34029.664428403703</v>
      </c>
      <c r="W88" s="370">
        <v>0</v>
      </c>
      <c r="X88" s="370">
        <v>1274890.9997044122</v>
      </c>
    </row>
    <row r="89" spans="1:24" x14ac:dyDescent="0.25">
      <c r="A89" s="14">
        <v>227</v>
      </c>
      <c r="B89" s="5">
        <f t="shared" si="1"/>
        <v>0</v>
      </c>
      <c r="C89" s="1">
        <v>227</v>
      </c>
      <c r="D89" s="1">
        <v>1</v>
      </c>
      <c r="E89" s="1" t="s">
        <v>672</v>
      </c>
      <c r="F89" s="1">
        <v>6</v>
      </c>
      <c r="G89" s="370">
        <v>631169.04806887009</v>
      </c>
      <c r="H89" s="370">
        <v>164094.17475872036</v>
      </c>
      <c r="I89" s="370">
        <v>53281.789239820188</v>
      </c>
      <c r="J89" s="370">
        <v>0</v>
      </c>
      <c r="K89" s="370">
        <v>0</v>
      </c>
      <c r="L89" s="370">
        <v>-86682.085663398699</v>
      </c>
      <c r="M89" s="370">
        <v>0</v>
      </c>
      <c r="N89" s="370">
        <v>761862.9264040119</v>
      </c>
      <c r="P89" s="370">
        <v>630942.04806887009</v>
      </c>
      <c r="Q89" s="370">
        <v>631169.04806887009</v>
      </c>
      <c r="R89" s="370">
        <v>164094.17475872036</v>
      </c>
      <c r="S89" s="370">
        <v>36720.461394645637</v>
      </c>
      <c r="T89" s="370">
        <v>0</v>
      </c>
      <c r="U89" s="370">
        <v>0</v>
      </c>
      <c r="V89" s="370">
        <v>-86682.085663398699</v>
      </c>
      <c r="W89" s="370">
        <v>0</v>
      </c>
      <c r="X89" s="370">
        <v>745301.59855883732</v>
      </c>
    </row>
    <row r="90" spans="1:24" x14ac:dyDescent="0.25">
      <c r="A90" s="14">
        <v>229</v>
      </c>
      <c r="B90" s="5">
        <f t="shared" si="1"/>
        <v>0</v>
      </c>
      <c r="C90" s="1">
        <v>229</v>
      </c>
      <c r="D90" s="1">
        <v>1</v>
      </c>
      <c r="E90" s="1" t="s">
        <v>673</v>
      </c>
      <c r="F90" s="1">
        <v>6</v>
      </c>
      <c r="G90" s="370">
        <v>261927.3673933947</v>
      </c>
      <c r="H90" s="370">
        <v>72130.111710788202</v>
      </c>
      <c r="I90" s="370">
        <v>2404.5429502496054</v>
      </c>
      <c r="J90" s="370">
        <v>0</v>
      </c>
      <c r="K90" s="370">
        <v>79921.790439398959</v>
      </c>
      <c r="L90" s="370">
        <v>50825.888335820302</v>
      </c>
      <c r="M90" s="370">
        <v>0</v>
      </c>
      <c r="N90" s="370">
        <v>467209.70082965179</v>
      </c>
      <c r="P90" s="370">
        <v>261698.3673933947</v>
      </c>
      <c r="Q90" s="370">
        <v>261927.3673933947</v>
      </c>
      <c r="R90" s="370">
        <v>72130.111710788202</v>
      </c>
      <c r="S90" s="370">
        <v>1657.1501790037473</v>
      </c>
      <c r="T90" s="370">
        <v>0</v>
      </c>
      <c r="U90" s="370">
        <v>79921.790439398959</v>
      </c>
      <c r="V90" s="370">
        <v>50825.888335820302</v>
      </c>
      <c r="W90" s="370">
        <v>0</v>
      </c>
      <c r="X90" s="370">
        <v>466462.30805840594</v>
      </c>
    </row>
    <row r="91" spans="1:24" x14ac:dyDescent="0.25">
      <c r="A91" s="14">
        <v>238</v>
      </c>
      <c r="B91" s="5">
        <f t="shared" si="1"/>
        <v>0</v>
      </c>
      <c r="C91" s="1">
        <v>238</v>
      </c>
      <c r="D91" s="1">
        <v>1</v>
      </c>
      <c r="E91" s="1" t="s">
        <v>674</v>
      </c>
      <c r="F91" s="1">
        <v>6</v>
      </c>
      <c r="G91" s="370">
        <v>240667.47279390477</v>
      </c>
      <c r="H91" s="370">
        <v>66852.800640248824</v>
      </c>
      <c r="I91" s="370">
        <v>28415.920821621501</v>
      </c>
      <c r="J91" s="370">
        <v>0</v>
      </c>
      <c r="K91" s="370">
        <v>63413.762250475527</v>
      </c>
      <c r="L91" s="370">
        <v>-284478.89376101654</v>
      </c>
      <c r="M91" s="370">
        <v>0</v>
      </c>
      <c r="N91" s="370">
        <v>114871.06274523406</v>
      </c>
      <c r="P91" s="370">
        <v>240429.47279390477</v>
      </c>
      <c r="Q91" s="370">
        <v>240667.47279390477</v>
      </c>
      <c r="R91" s="370">
        <v>66852.800640248824</v>
      </c>
      <c r="S91" s="370">
        <v>19583.533856701633</v>
      </c>
      <c r="T91" s="370">
        <v>0</v>
      </c>
      <c r="U91" s="370">
        <v>63413.762250475527</v>
      </c>
      <c r="V91" s="370">
        <v>-284478.89376101654</v>
      </c>
      <c r="W91" s="370">
        <v>0</v>
      </c>
      <c r="X91" s="370">
        <v>106038.6757803142</v>
      </c>
    </row>
    <row r="92" spans="1:24" x14ac:dyDescent="0.25">
      <c r="A92" s="14">
        <v>239</v>
      </c>
      <c r="B92" s="5">
        <f t="shared" si="1"/>
        <v>0</v>
      </c>
      <c r="C92" s="1">
        <v>239</v>
      </c>
      <c r="D92" s="1">
        <v>1</v>
      </c>
      <c r="E92" s="1" t="s">
        <v>1023</v>
      </c>
      <c r="F92" s="1">
        <v>6</v>
      </c>
      <c r="G92" s="370">
        <v>635310.06197969639</v>
      </c>
      <c r="H92" s="370">
        <v>126840.17152970568</v>
      </c>
      <c r="I92" s="370">
        <v>47313.687370753971</v>
      </c>
      <c r="J92" s="370">
        <v>0</v>
      </c>
      <c r="K92" s="370">
        <v>109438.9901280636</v>
      </c>
      <c r="L92" s="370">
        <v>-190730.85231011806</v>
      </c>
      <c r="M92" s="370">
        <v>0</v>
      </c>
      <c r="N92" s="370">
        <v>728172.05869810155</v>
      </c>
      <c r="P92" s="370">
        <v>635071.06197969639</v>
      </c>
      <c r="Q92" s="370">
        <v>635310.06197969639</v>
      </c>
      <c r="R92" s="370">
        <v>126840.17152970568</v>
      </c>
      <c r="S92" s="370">
        <v>32607.396548118759</v>
      </c>
      <c r="T92" s="370">
        <v>0</v>
      </c>
      <c r="U92" s="370">
        <v>109438.9901280636</v>
      </c>
      <c r="V92" s="370">
        <v>-190730.85231011806</v>
      </c>
      <c r="W92" s="370">
        <v>0</v>
      </c>
      <c r="X92" s="370">
        <v>713465.76787546638</v>
      </c>
    </row>
    <row r="93" spans="1:24" x14ac:dyDescent="0.25">
      <c r="A93" s="14">
        <v>241</v>
      </c>
      <c r="B93" s="5">
        <f t="shared" si="1"/>
        <v>0</v>
      </c>
      <c r="C93" s="1">
        <v>241</v>
      </c>
      <c r="D93" s="1">
        <v>1</v>
      </c>
      <c r="E93" s="1" t="s">
        <v>675</v>
      </c>
      <c r="F93" s="1">
        <v>4</v>
      </c>
      <c r="G93" s="370">
        <v>6454430.498764772</v>
      </c>
      <c r="H93" s="370">
        <v>2320171.2695393087</v>
      </c>
      <c r="I93" s="370">
        <v>466809.63927110215</v>
      </c>
      <c r="J93" s="370">
        <v>0</v>
      </c>
      <c r="K93" s="370">
        <v>815533.89449223597</v>
      </c>
      <c r="L93" s="370">
        <v>-1801664.1266760498</v>
      </c>
      <c r="M93" s="370">
        <v>0</v>
      </c>
      <c r="N93" s="370">
        <v>8255281.1753913676</v>
      </c>
      <c r="P93" s="370">
        <v>6454189.498764772</v>
      </c>
      <c r="Q93" s="370">
        <v>6454430.498764772</v>
      </c>
      <c r="R93" s="370">
        <v>2320171.2695393087</v>
      </c>
      <c r="S93" s="370">
        <v>321713.3955533962</v>
      </c>
      <c r="T93" s="370">
        <v>0</v>
      </c>
      <c r="U93" s="370">
        <v>815533.89449223597</v>
      </c>
      <c r="V93" s="370">
        <v>-1801664.1266760498</v>
      </c>
      <c r="W93" s="370">
        <v>0</v>
      </c>
      <c r="X93" s="370">
        <v>8110184.9316736637</v>
      </c>
    </row>
    <row r="94" spans="1:24" x14ac:dyDescent="0.25">
      <c r="A94" s="14">
        <v>242</v>
      </c>
      <c r="B94" s="5">
        <f t="shared" si="1"/>
        <v>0</v>
      </c>
      <c r="C94" s="1">
        <v>242</v>
      </c>
      <c r="D94" s="1">
        <v>1</v>
      </c>
      <c r="E94" s="1" t="s">
        <v>676</v>
      </c>
      <c r="F94" s="1">
        <v>6</v>
      </c>
      <c r="G94" s="370">
        <v>497482.44052309083</v>
      </c>
      <c r="H94" s="370">
        <v>72958.008382182816</v>
      </c>
      <c r="I94" s="370">
        <v>42868.282148422062</v>
      </c>
      <c r="J94" s="370">
        <v>0</v>
      </c>
      <c r="K94" s="370">
        <v>157933.6750777273</v>
      </c>
      <c r="L94" s="370">
        <v>-441454.09155517805</v>
      </c>
      <c r="M94" s="370">
        <v>0</v>
      </c>
      <c r="N94" s="370">
        <v>329788.31457624503</v>
      </c>
      <c r="P94" s="370">
        <v>497240.44052309083</v>
      </c>
      <c r="Q94" s="370">
        <v>497482.44052309083</v>
      </c>
      <c r="R94" s="370">
        <v>72958.008382182816</v>
      </c>
      <c r="S94" s="370">
        <v>29543.735714293016</v>
      </c>
      <c r="T94" s="370">
        <v>0</v>
      </c>
      <c r="U94" s="370">
        <v>157933.6750777273</v>
      </c>
      <c r="V94" s="370">
        <v>-441454.09155517805</v>
      </c>
      <c r="W94" s="370">
        <v>0</v>
      </c>
      <c r="X94" s="370">
        <v>316463.76814211591</v>
      </c>
    </row>
    <row r="95" spans="1:24" x14ac:dyDescent="0.25">
      <c r="A95" s="14">
        <v>252</v>
      </c>
      <c r="B95" s="5">
        <f t="shared" si="1"/>
        <v>0</v>
      </c>
      <c r="C95" s="1">
        <v>252</v>
      </c>
      <c r="D95" s="1">
        <v>1</v>
      </c>
      <c r="E95" s="1" t="s">
        <v>678</v>
      </c>
      <c r="F95" s="1">
        <v>5</v>
      </c>
      <c r="G95" s="370">
        <v>1386810.9407597089</v>
      </c>
      <c r="H95" s="370">
        <v>248028.09602018597</v>
      </c>
      <c r="I95" s="370">
        <v>129200.26455956235</v>
      </c>
      <c r="J95" s="370">
        <v>0</v>
      </c>
      <c r="K95" s="370">
        <v>147733.54311850655</v>
      </c>
      <c r="L95" s="370">
        <v>-781231.77575981943</v>
      </c>
      <c r="M95" s="370">
        <v>0</v>
      </c>
      <c r="N95" s="370">
        <v>1130541.0686981445</v>
      </c>
      <c r="P95" s="370">
        <v>1386558.9407597089</v>
      </c>
      <c r="Q95" s="370">
        <v>1386810.9407597089</v>
      </c>
      <c r="R95" s="370">
        <v>248028.09602018597</v>
      </c>
      <c r="S95" s="370">
        <v>89041.55424630073</v>
      </c>
      <c r="T95" s="370">
        <v>0</v>
      </c>
      <c r="U95" s="370">
        <v>147733.54311850655</v>
      </c>
      <c r="V95" s="370">
        <v>-781231.77575981943</v>
      </c>
      <c r="W95" s="370">
        <v>0</v>
      </c>
      <c r="X95" s="370">
        <v>1090382.358384883</v>
      </c>
    </row>
    <row r="96" spans="1:24" x14ac:dyDescent="0.25">
      <c r="A96" s="14">
        <v>253</v>
      </c>
      <c r="B96" s="5">
        <f t="shared" si="1"/>
        <v>0</v>
      </c>
      <c r="C96" s="1">
        <v>253</v>
      </c>
      <c r="D96" s="1">
        <v>1</v>
      </c>
      <c r="E96" s="1" t="s">
        <v>679</v>
      </c>
      <c r="F96" s="1">
        <v>6</v>
      </c>
      <c r="G96" s="370">
        <v>368328.16437664506</v>
      </c>
      <c r="H96" s="370">
        <v>55014.957989376715</v>
      </c>
      <c r="I96" s="370">
        <v>37962.975435550521</v>
      </c>
      <c r="J96" s="370">
        <v>0</v>
      </c>
      <c r="K96" s="370">
        <v>94826.067923690658</v>
      </c>
      <c r="L96" s="370">
        <v>-158123.90067041581</v>
      </c>
      <c r="M96" s="370">
        <v>0</v>
      </c>
      <c r="N96" s="370">
        <v>398008.26505484711</v>
      </c>
      <c r="P96" s="370">
        <v>368075.16437664506</v>
      </c>
      <c r="Q96" s="370">
        <v>368328.16437664506</v>
      </c>
      <c r="R96" s="370">
        <v>55014.957989376715</v>
      </c>
      <c r="S96" s="370">
        <v>26163.122406279723</v>
      </c>
      <c r="T96" s="370">
        <v>0</v>
      </c>
      <c r="U96" s="370">
        <v>94826.067923690658</v>
      </c>
      <c r="V96" s="370">
        <v>-158123.90067041581</v>
      </c>
      <c r="W96" s="370">
        <v>0</v>
      </c>
      <c r="X96" s="370">
        <v>386208.41202557634</v>
      </c>
    </row>
    <row r="97" spans="1:24" x14ac:dyDescent="0.25">
      <c r="A97" s="14">
        <v>255</v>
      </c>
      <c r="B97" s="5">
        <f t="shared" si="1"/>
        <v>0</v>
      </c>
      <c r="C97" s="1">
        <v>255</v>
      </c>
      <c r="D97" s="1">
        <v>1</v>
      </c>
      <c r="E97" s="1" t="s">
        <v>680</v>
      </c>
      <c r="F97" s="1">
        <v>5</v>
      </c>
      <c r="G97" s="370">
        <v>1022274.1666501842</v>
      </c>
      <c r="H97" s="370">
        <v>235774.07158517232</v>
      </c>
      <c r="I97" s="370">
        <v>69591.648452714973</v>
      </c>
      <c r="J97" s="370">
        <v>0</v>
      </c>
      <c r="K97" s="370">
        <v>380675.01142638829</v>
      </c>
      <c r="L97" s="370">
        <v>-637300.83963440149</v>
      </c>
      <c r="M97" s="370">
        <v>0</v>
      </c>
      <c r="N97" s="370">
        <v>1071014.0584800583</v>
      </c>
      <c r="P97" s="370">
        <v>1022019.1666501842</v>
      </c>
      <c r="Q97" s="370">
        <v>1022274.1666501842</v>
      </c>
      <c r="R97" s="370">
        <v>235774.07158517232</v>
      </c>
      <c r="S97" s="370">
        <v>47960.80381039199</v>
      </c>
      <c r="T97" s="370">
        <v>0</v>
      </c>
      <c r="U97" s="370">
        <v>380675.01142638829</v>
      </c>
      <c r="V97" s="370">
        <v>-637300.83963440149</v>
      </c>
      <c r="W97" s="370">
        <v>0</v>
      </c>
      <c r="X97" s="370">
        <v>1049383.2138377354</v>
      </c>
    </row>
    <row r="98" spans="1:24" x14ac:dyDescent="0.25">
      <c r="A98" s="14">
        <v>256</v>
      </c>
      <c r="B98" s="5">
        <f t="shared" si="1"/>
        <v>0</v>
      </c>
      <c r="C98" s="1">
        <v>256</v>
      </c>
      <c r="D98" s="1">
        <v>1</v>
      </c>
      <c r="E98" s="1" t="s">
        <v>681</v>
      </c>
      <c r="F98" s="1">
        <v>4</v>
      </c>
      <c r="G98" s="370">
        <v>4289715.2319216495</v>
      </c>
      <c r="H98" s="370">
        <v>981945.62602682889</v>
      </c>
      <c r="I98" s="370">
        <v>325654.00079163926</v>
      </c>
      <c r="J98" s="370">
        <v>0</v>
      </c>
      <c r="K98" s="370">
        <v>769515.96593651921</v>
      </c>
      <c r="L98" s="370">
        <v>-2046567.6021597767</v>
      </c>
      <c r="M98" s="370">
        <v>0</v>
      </c>
      <c r="N98" s="370">
        <v>4320263.2225168599</v>
      </c>
      <c r="P98" s="370">
        <v>4289459.2319216495</v>
      </c>
      <c r="Q98" s="370">
        <v>4289715.2319216495</v>
      </c>
      <c r="R98" s="370">
        <v>981945.62602682889</v>
      </c>
      <c r="S98" s="370">
        <v>224432.50000967211</v>
      </c>
      <c r="T98" s="370">
        <v>0</v>
      </c>
      <c r="U98" s="370">
        <v>769515.96593651921</v>
      </c>
      <c r="V98" s="370">
        <v>-2046567.6021597767</v>
      </c>
      <c r="W98" s="370">
        <v>0</v>
      </c>
      <c r="X98" s="370">
        <v>4219041.7217348926</v>
      </c>
    </row>
    <row r="99" spans="1:24" x14ac:dyDescent="0.25">
      <c r="A99" s="14">
        <v>261</v>
      </c>
      <c r="B99" s="5">
        <f t="shared" si="1"/>
        <v>0</v>
      </c>
      <c r="C99" s="1">
        <v>261</v>
      </c>
      <c r="D99" s="1">
        <v>1</v>
      </c>
      <c r="E99" s="1" t="s">
        <v>682</v>
      </c>
      <c r="F99" s="1">
        <v>6</v>
      </c>
      <c r="G99" s="370">
        <v>211678.60606731923</v>
      </c>
      <c r="H99" s="370">
        <v>45394.259317538803</v>
      </c>
      <c r="I99" s="370">
        <v>12221.336927205202</v>
      </c>
      <c r="J99" s="370">
        <v>0</v>
      </c>
      <c r="K99" s="370">
        <v>0</v>
      </c>
      <c r="L99" s="370">
        <v>40327.30391616495</v>
      </c>
      <c r="M99" s="370">
        <v>0</v>
      </c>
      <c r="N99" s="370">
        <v>309621.50622822822</v>
      </c>
      <c r="P99" s="370">
        <v>211417.60606731923</v>
      </c>
      <c r="Q99" s="370">
        <v>211678.60606731923</v>
      </c>
      <c r="R99" s="370">
        <v>45394.259317538803</v>
      </c>
      <c r="S99" s="370">
        <v>8422.6362745905099</v>
      </c>
      <c r="T99" s="370">
        <v>0</v>
      </c>
      <c r="U99" s="370">
        <v>0</v>
      </c>
      <c r="V99" s="370">
        <v>40327.30391616495</v>
      </c>
      <c r="W99" s="370">
        <v>0</v>
      </c>
      <c r="X99" s="370">
        <v>305822.80557561351</v>
      </c>
    </row>
    <row r="100" spans="1:24" x14ac:dyDescent="0.25">
      <c r="A100" s="14">
        <v>264</v>
      </c>
      <c r="B100" s="5">
        <f t="shared" si="1"/>
        <v>0</v>
      </c>
      <c r="C100" s="1">
        <v>264</v>
      </c>
      <c r="D100" s="1">
        <v>1</v>
      </c>
      <c r="E100" s="1" t="s">
        <v>683</v>
      </c>
      <c r="F100" s="1">
        <v>6</v>
      </c>
      <c r="G100" s="370">
        <v>102751.78320789186</v>
      </c>
      <c r="H100" s="370">
        <v>17476.5009416631</v>
      </c>
      <c r="I100" s="370">
        <v>4781.1793786471726</v>
      </c>
      <c r="J100" s="370">
        <v>0</v>
      </c>
      <c r="K100" s="370">
        <v>0</v>
      </c>
      <c r="L100" s="370">
        <v>13442.011225572518</v>
      </c>
      <c r="M100" s="370">
        <v>0</v>
      </c>
      <c r="N100" s="370">
        <v>138451.47475377464</v>
      </c>
      <c r="P100" s="370">
        <v>102487.78320789186</v>
      </c>
      <c r="Q100" s="370">
        <v>102751.78320789186</v>
      </c>
      <c r="R100" s="370">
        <v>17476.5009416631</v>
      </c>
      <c r="S100" s="370">
        <v>3295.0678890355116</v>
      </c>
      <c r="T100" s="370">
        <v>0</v>
      </c>
      <c r="U100" s="370">
        <v>0</v>
      </c>
      <c r="V100" s="370">
        <v>13442.011225572518</v>
      </c>
      <c r="W100" s="370">
        <v>0</v>
      </c>
      <c r="X100" s="370">
        <v>136965.363264163</v>
      </c>
    </row>
    <row r="101" spans="1:24" x14ac:dyDescent="0.25">
      <c r="A101" s="14">
        <v>270</v>
      </c>
      <c r="B101" s="5">
        <f t="shared" si="1"/>
        <v>0</v>
      </c>
      <c r="C101" s="1">
        <v>270</v>
      </c>
      <c r="D101" s="1">
        <v>1</v>
      </c>
      <c r="E101" s="1" t="s">
        <v>684</v>
      </c>
      <c r="F101" s="1">
        <v>2</v>
      </c>
      <c r="G101" s="370">
        <v>10102589.486331115</v>
      </c>
      <c r="H101" s="370">
        <v>1777952.0019692562</v>
      </c>
      <c r="I101" s="370">
        <v>740645.25193890673</v>
      </c>
      <c r="J101" s="370">
        <v>0</v>
      </c>
      <c r="K101" s="370">
        <v>1265343.865791114</v>
      </c>
      <c r="L101" s="370">
        <v>-4049978.7997296154</v>
      </c>
      <c r="M101" s="370">
        <v>0</v>
      </c>
      <c r="N101" s="370">
        <v>9836551.8063007761</v>
      </c>
      <c r="P101" s="370">
        <v>10102319.486331115</v>
      </c>
      <c r="Q101" s="370">
        <v>10102589.486331115</v>
      </c>
      <c r="R101" s="370">
        <v>1777952.0019692562</v>
      </c>
      <c r="S101" s="370">
        <v>510433.97320119722</v>
      </c>
      <c r="T101" s="370">
        <v>0</v>
      </c>
      <c r="U101" s="370">
        <v>1265343.865791114</v>
      </c>
      <c r="V101" s="370">
        <v>-4049978.7997296154</v>
      </c>
      <c r="W101" s="370">
        <v>0</v>
      </c>
      <c r="X101" s="370">
        <v>9606340.5275630653</v>
      </c>
    </row>
    <row r="102" spans="1:24" x14ac:dyDescent="0.25">
      <c r="A102" s="14">
        <v>271</v>
      </c>
      <c r="B102" s="5">
        <f t="shared" si="1"/>
        <v>0</v>
      </c>
      <c r="C102" s="1">
        <v>271</v>
      </c>
      <c r="D102" s="1">
        <v>1</v>
      </c>
      <c r="E102" s="1" t="s">
        <v>685</v>
      </c>
      <c r="F102" s="1">
        <v>3</v>
      </c>
      <c r="G102" s="370">
        <v>19332633.401301477</v>
      </c>
      <c r="H102" s="370">
        <v>5878688.3936167257</v>
      </c>
      <c r="I102" s="370">
        <v>1323954.0207044526</v>
      </c>
      <c r="J102" s="370">
        <v>0</v>
      </c>
      <c r="K102" s="370">
        <v>0</v>
      </c>
      <c r="L102" s="370">
        <v>-4095913.5916627306</v>
      </c>
      <c r="M102" s="370">
        <v>0</v>
      </c>
      <c r="N102" s="370">
        <v>22439362.223959923</v>
      </c>
      <c r="P102" s="370">
        <v>19332362.401301477</v>
      </c>
      <c r="Q102" s="370">
        <v>19332633.401301477</v>
      </c>
      <c r="R102" s="370">
        <v>5878688.3936167257</v>
      </c>
      <c r="S102" s="370">
        <v>912435.62198602688</v>
      </c>
      <c r="T102" s="370">
        <v>0</v>
      </c>
      <c r="U102" s="370">
        <v>0</v>
      </c>
      <c r="V102" s="370">
        <v>-4095913.5916627306</v>
      </c>
      <c r="W102" s="370">
        <v>0</v>
      </c>
      <c r="X102" s="370">
        <v>22027843.825241499</v>
      </c>
    </row>
    <row r="103" spans="1:24" x14ac:dyDescent="0.25">
      <c r="A103" s="14">
        <v>272</v>
      </c>
      <c r="B103" s="5">
        <f t="shared" si="1"/>
        <v>0</v>
      </c>
      <c r="C103" s="1">
        <v>272</v>
      </c>
      <c r="D103" s="1">
        <v>1</v>
      </c>
      <c r="E103" s="1" t="s">
        <v>686</v>
      </c>
      <c r="F103" s="1">
        <v>3</v>
      </c>
      <c r="G103" s="370">
        <v>11453354.695454657</v>
      </c>
      <c r="H103" s="370">
        <v>2886002.3721371111</v>
      </c>
      <c r="I103" s="370">
        <v>753062.95688957849</v>
      </c>
      <c r="J103" s="370">
        <v>0</v>
      </c>
      <c r="K103" s="370">
        <v>0</v>
      </c>
      <c r="L103" s="370">
        <v>-1332956.8575883918</v>
      </c>
      <c r="M103" s="370">
        <v>0</v>
      </c>
      <c r="N103" s="370">
        <v>13759463.166892955</v>
      </c>
      <c r="P103" s="370">
        <v>11453082.695454657</v>
      </c>
      <c r="Q103" s="370">
        <v>11453354.695454657</v>
      </c>
      <c r="R103" s="370">
        <v>2886002.3721371111</v>
      </c>
      <c r="S103" s="370">
        <v>518991.94135048124</v>
      </c>
      <c r="T103" s="370">
        <v>0</v>
      </c>
      <c r="U103" s="370">
        <v>0</v>
      </c>
      <c r="V103" s="370">
        <v>-1332956.8575883918</v>
      </c>
      <c r="W103" s="370">
        <v>0</v>
      </c>
      <c r="X103" s="370">
        <v>13525392.151353857</v>
      </c>
    </row>
    <row r="104" spans="1:24" x14ac:dyDescent="0.25">
      <c r="A104" s="14">
        <v>273</v>
      </c>
      <c r="B104" s="5">
        <f t="shared" si="1"/>
        <v>0</v>
      </c>
      <c r="C104" s="1">
        <v>273</v>
      </c>
      <c r="D104" s="1">
        <v>1</v>
      </c>
      <c r="E104" s="1" t="s">
        <v>687</v>
      </c>
      <c r="F104" s="1">
        <v>2</v>
      </c>
      <c r="G104" s="370">
        <v>10797904.314629437</v>
      </c>
      <c r="H104" s="370">
        <v>4186125.8494711891</v>
      </c>
      <c r="I104" s="370">
        <v>754444.3469777439</v>
      </c>
      <c r="J104" s="370">
        <v>0</v>
      </c>
      <c r="K104" s="370">
        <v>0</v>
      </c>
      <c r="L104" s="370">
        <v>-372500.42970656604</v>
      </c>
      <c r="M104" s="370">
        <v>0</v>
      </c>
      <c r="N104" s="370">
        <v>15365974.081371805</v>
      </c>
      <c r="P104" s="370">
        <v>10797631.314629437</v>
      </c>
      <c r="Q104" s="370">
        <v>10797904.314629437</v>
      </c>
      <c r="R104" s="370">
        <v>4186125.8494711891</v>
      </c>
      <c r="S104" s="370">
        <v>519943.96045733045</v>
      </c>
      <c r="T104" s="370">
        <v>0</v>
      </c>
      <c r="U104" s="370">
        <v>0</v>
      </c>
      <c r="V104" s="370">
        <v>-372500.42970656604</v>
      </c>
      <c r="W104" s="370">
        <v>0</v>
      </c>
      <c r="X104" s="370">
        <v>15131473.694851391</v>
      </c>
    </row>
    <row r="105" spans="1:24" x14ac:dyDescent="0.25">
      <c r="A105" s="14">
        <v>276</v>
      </c>
      <c r="B105" s="5">
        <f t="shared" si="1"/>
        <v>0</v>
      </c>
      <c r="C105" s="1">
        <v>276</v>
      </c>
      <c r="D105" s="1">
        <v>1</v>
      </c>
      <c r="E105" s="1" t="s">
        <v>688</v>
      </c>
      <c r="F105" s="1">
        <v>3</v>
      </c>
      <c r="G105" s="370">
        <v>11547099.346922215</v>
      </c>
      <c r="H105" s="370">
        <v>2055724.0632950191</v>
      </c>
      <c r="I105" s="370">
        <v>601157.69332122209</v>
      </c>
      <c r="J105" s="370">
        <v>0</v>
      </c>
      <c r="K105" s="370">
        <v>0</v>
      </c>
      <c r="L105" s="370">
        <v>929792.10854880814</v>
      </c>
      <c r="M105" s="370">
        <v>0</v>
      </c>
      <c r="N105" s="370">
        <v>15133773.212087266</v>
      </c>
      <c r="P105" s="370">
        <v>11546823.346922215</v>
      </c>
      <c r="Q105" s="370">
        <v>11547099.346922215</v>
      </c>
      <c r="R105" s="370">
        <v>2055724.0632950191</v>
      </c>
      <c r="S105" s="370">
        <v>414302.67610455072</v>
      </c>
      <c r="T105" s="370">
        <v>0</v>
      </c>
      <c r="U105" s="370">
        <v>0</v>
      </c>
      <c r="V105" s="370">
        <v>929792.10854880814</v>
      </c>
      <c r="W105" s="370">
        <v>0</v>
      </c>
      <c r="X105" s="370">
        <v>14946918.194870595</v>
      </c>
    </row>
    <row r="106" spans="1:24" x14ac:dyDescent="0.25">
      <c r="A106" s="14">
        <v>277</v>
      </c>
      <c r="B106" s="5">
        <f t="shared" si="1"/>
        <v>0</v>
      </c>
      <c r="C106" s="1">
        <v>277</v>
      </c>
      <c r="D106" s="1">
        <v>1</v>
      </c>
      <c r="E106" s="1" t="s">
        <v>689</v>
      </c>
      <c r="F106" s="1">
        <v>3</v>
      </c>
      <c r="G106" s="370">
        <v>3631822.1669877637</v>
      </c>
      <c r="H106" s="370">
        <v>839823.37357545784</v>
      </c>
      <c r="I106" s="370">
        <v>309281.8692749007</v>
      </c>
      <c r="J106" s="370">
        <v>0</v>
      </c>
      <c r="K106" s="370">
        <v>642585.57910284679</v>
      </c>
      <c r="L106" s="370">
        <v>-2008518.4289125381</v>
      </c>
      <c r="M106" s="370">
        <v>0</v>
      </c>
      <c r="N106" s="370">
        <v>3414994.560028431</v>
      </c>
      <c r="P106" s="370">
        <v>3631545.1669877637</v>
      </c>
      <c r="Q106" s="370">
        <v>3631822.1669877637</v>
      </c>
      <c r="R106" s="370">
        <v>839823.37357545784</v>
      </c>
      <c r="S106" s="370">
        <v>213149.24109727881</v>
      </c>
      <c r="T106" s="370">
        <v>0</v>
      </c>
      <c r="U106" s="370">
        <v>642585.57910284679</v>
      </c>
      <c r="V106" s="370">
        <v>-2008518.4289125381</v>
      </c>
      <c r="W106" s="370">
        <v>0</v>
      </c>
      <c r="X106" s="370">
        <v>3318861.9318508096</v>
      </c>
    </row>
    <row r="107" spans="1:24" x14ac:dyDescent="0.25">
      <c r="A107" s="14">
        <v>278</v>
      </c>
      <c r="B107" s="5">
        <f t="shared" si="1"/>
        <v>0</v>
      </c>
      <c r="C107" s="1">
        <v>278</v>
      </c>
      <c r="D107" s="1">
        <v>1</v>
      </c>
      <c r="E107" s="1" t="s">
        <v>690</v>
      </c>
      <c r="F107" s="1">
        <v>3</v>
      </c>
      <c r="G107" s="370">
        <v>2949895.3330392065</v>
      </c>
      <c r="H107" s="370">
        <v>644226.52999658743</v>
      </c>
      <c r="I107" s="370">
        <v>214122.42348331129</v>
      </c>
      <c r="J107" s="370">
        <v>0</v>
      </c>
      <c r="K107" s="370">
        <v>105509.67109851073</v>
      </c>
      <c r="L107" s="370">
        <v>-377699.97780985705</v>
      </c>
      <c r="M107" s="370">
        <v>0</v>
      </c>
      <c r="N107" s="370">
        <v>3536053.9798077587</v>
      </c>
      <c r="P107" s="370">
        <v>2949617.3330392065</v>
      </c>
      <c r="Q107" s="370">
        <v>2949895.3330392065</v>
      </c>
      <c r="R107" s="370">
        <v>644226.52999658743</v>
      </c>
      <c r="S107" s="370">
        <v>147567.75809192835</v>
      </c>
      <c r="T107" s="370">
        <v>0</v>
      </c>
      <c r="U107" s="370">
        <v>105509.67109851073</v>
      </c>
      <c r="V107" s="370">
        <v>-377699.97780985705</v>
      </c>
      <c r="W107" s="370">
        <v>0</v>
      </c>
      <c r="X107" s="370">
        <v>3469499.3144163759</v>
      </c>
    </row>
    <row r="108" spans="1:24" x14ac:dyDescent="0.25">
      <c r="A108" s="14">
        <v>279</v>
      </c>
      <c r="B108" s="5">
        <f t="shared" si="1"/>
        <v>0</v>
      </c>
      <c r="C108" s="1">
        <v>279</v>
      </c>
      <c r="D108" s="1">
        <v>1</v>
      </c>
      <c r="E108" s="1" t="s">
        <v>691</v>
      </c>
      <c r="F108" s="1">
        <v>3</v>
      </c>
      <c r="G108" s="370">
        <v>32314067.078758188</v>
      </c>
      <c r="H108" s="370">
        <v>8097703.380778634</v>
      </c>
      <c r="I108" s="370">
        <v>2467665.4569334015</v>
      </c>
      <c r="J108" s="370">
        <v>0</v>
      </c>
      <c r="K108" s="370">
        <v>0</v>
      </c>
      <c r="L108" s="370">
        <v>-8268904.6998827718</v>
      </c>
      <c r="M108" s="370">
        <v>0</v>
      </c>
      <c r="N108" s="370">
        <v>34610531.216587454</v>
      </c>
      <c r="P108" s="370">
        <v>32313788.078758188</v>
      </c>
      <c r="Q108" s="370">
        <v>32314067.078758188</v>
      </c>
      <c r="R108" s="370">
        <v>8097703.380778634</v>
      </c>
      <c r="S108" s="370">
        <v>1700652.6139423121</v>
      </c>
      <c r="T108" s="370">
        <v>0</v>
      </c>
      <c r="U108" s="370">
        <v>0</v>
      </c>
      <c r="V108" s="370">
        <v>-8268904.6998827718</v>
      </c>
      <c r="W108" s="370">
        <v>0</v>
      </c>
      <c r="X108" s="370">
        <v>33843518.373596355</v>
      </c>
    </row>
    <row r="109" spans="1:24" x14ac:dyDescent="0.25">
      <c r="A109" s="14">
        <v>280</v>
      </c>
      <c r="B109" s="5">
        <f t="shared" si="1"/>
        <v>0</v>
      </c>
      <c r="C109" s="1">
        <v>280</v>
      </c>
      <c r="D109" s="1">
        <v>1</v>
      </c>
      <c r="E109" s="1" t="s">
        <v>692</v>
      </c>
      <c r="F109" s="1">
        <v>2</v>
      </c>
      <c r="G109" s="370">
        <v>7265598.987334271</v>
      </c>
      <c r="H109" s="370">
        <v>1535575.6216516164</v>
      </c>
      <c r="I109" s="370">
        <v>566101.71918273228</v>
      </c>
      <c r="J109" s="370">
        <v>0</v>
      </c>
      <c r="K109" s="370">
        <v>79793.802640582435</v>
      </c>
      <c r="L109" s="370">
        <v>-2606841.2060088497</v>
      </c>
      <c r="M109" s="370">
        <v>0</v>
      </c>
      <c r="N109" s="370">
        <v>6840228.9248003531</v>
      </c>
      <c r="P109" s="370">
        <v>7265318.987334271</v>
      </c>
      <c r="Q109" s="370">
        <v>7265598.987334271</v>
      </c>
      <c r="R109" s="370">
        <v>1535575.6216516164</v>
      </c>
      <c r="S109" s="370">
        <v>390142.98546033958</v>
      </c>
      <c r="T109" s="370">
        <v>0</v>
      </c>
      <c r="U109" s="370">
        <v>79793.802640582435</v>
      </c>
      <c r="V109" s="370">
        <v>-2606841.2060088497</v>
      </c>
      <c r="W109" s="370">
        <v>0</v>
      </c>
      <c r="X109" s="370">
        <v>6664270.1910779607</v>
      </c>
    </row>
    <row r="110" spans="1:24" x14ac:dyDescent="0.25">
      <c r="A110" s="14">
        <v>281</v>
      </c>
      <c r="B110" s="5">
        <f t="shared" si="1"/>
        <v>0</v>
      </c>
      <c r="C110" s="1">
        <v>281</v>
      </c>
      <c r="D110" s="1">
        <v>1</v>
      </c>
      <c r="E110" s="1" t="s">
        <v>693</v>
      </c>
      <c r="F110" s="1">
        <v>2</v>
      </c>
      <c r="G110" s="370">
        <v>17476491.140737537</v>
      </c>
      <c r="H110" s="370">
        <v>4476236.4585734345</v>
      </c>
      <c r="I110" s="370">
        <v>1427588.773254435</v>
      </c>
      <c r="J110" s="370">
        <v>0</v>
      </c>
      <c r="K110" s="370">
        <v>0</v>
      </c>
      <c r="L110" s="370">
        <v>-5737945.8135159304</v>
      </c>
      <c r="M110" s="370">
        <v>0</v>
      </c>
      <c r="N110" s="370">
        <v>17642370.559049476</v>
      </c>
      <c r="P110" s="370">
        <v>17476210.140737537</v>
      </c>
      <c r="Q110" s="370">
        <v>17476491.140737537</v>
      </c>
      <c r="R110" s="370">
        <v>4476236.4585734345</v>
      </c>
      <c r="S110" s="370">
        <v>983858.07202851202</v>
      </c>
      <c r="T110" s="370">
        <v>0</v>
      </c>
      <c r="U110" s="370">
        <v>0</v>
      </c>
      <c r="V110" s="370">
        <v>-5737945.8135159304</v>
      </c>
      <c r="W110" s="370">
        <v>0</v>
      </c>
      <c r="X110" s="370">
        <v>17198639.857823551</v>
      </c>
    </row>
    <row r="111" spans="1:24" x14ac:dyDescent="0.25">
      <c r="A111" s="14">
        <v>282</v>
      </c>
      <c r="B111" s="5">
        <f t="shared" si="1"/>
        <v>0</v>
      </c>
      <c r="C111" s="1">
        <v>282</v>
      </c>
      <c r="D111" s="1">
        <v>1</v>
      </c>
      <c r="E111" s="1" t="s">
        <v>694</v>
      </c>
      <c r="F111" s="1">
        <v>2</v>
      </c>
      <c r="G111" s="370">
        <v>2218747.122584858</v>
      </c>
      <c r="H111" s="370">
        <v>337573.46606103692</v>
      </c>
      <c r="I111" s="370">
        <v>172641.45038466348</v>
      </c>
      <c r="J111" s="370">
        <v>0</v>
      </c>
      <c r="K111" s="370">
        <v>0</v>
      </c>
      <c r="L111" s="370">
        <v>-711530.05971013941</v>
      </c>
      <c r="M111" s="370">
        <v>0</v>
      </c>
      <c r="N111" s="370">
        <v>2017431.979320419</v>
      </c>
      <c r="P111" s="370">
        <v>2218465.122584858</v>
      </c>
      <c r="Q111" s="370">
        <v>2218747.122584858</v>
      </c>
      <c r="R111" s="370">
        <v>337573.46606103692</v>
      </c>
      <c r="S111" s="370">
        <v>118980.12068310678</v>
      </c>
      <c r="T111" s="370">
        <v>0</v>
      </c>
      <c r="U111" s="370">
        <v>0</v>
      </c>
      <c r="V111" s="370">
        <v>-711530.05971013941</v>
      </c>
      <c r="W111" s="370">
        <v>0</v>
      </c>
      <c r="X111" s="370">
        <v>1963770.6496188622</v>
      </c>
    </row>
    <row r="112" spans="1:24" x14ac:dyDescent="0.25">
      <c r="A112" s="14">
        <v>283</v>
      </c>
      <c r="B112" s="5">
        <f t="shared" si="1"/>
        <v>0</v>
      </c>
      <c r="C112" s="1">
        <v>283</v>
      </c>
      <c r="D112" s="1">
        <v>1</v>
      </c>
      <c r="E112" s="1" t="s">
        <v>695</v>
      </c>
      <c r="F112" s="1">
        <v>2</v>
      </c>
      <c r="G112" s="370">
        <v>6100701.2233954342</v>
      </c>
      <c r="H112" s="370">
        <v>1597436.8526520645</v>
      </c>
      <c r="I112" s="370">
        <v>438999.09605214762</v>
      </c>
      <c r="J112" s="370">
        <v>0</v>
      </c>
      <c r="K112" s="370">
        <v>0</v>
      </c>
      <c r="L112" s="370">
        <v>-1296502.687572794</v>
      </c>
      <c r="M112" s="370">
        <v>0</v>
      </c>
      <c r="N112" s="370">
        <v>6840634.4845268521</v>
      </c>
      <c r="P112" s="370">
        <v>6100418.2233954342</v>
      </c>
      <c r="Q112" s="370">
        <v>6100701.2233954342</v>
      </c>
      <c r="R112" s="370">
        <v>1597436.8526520645</v>
      </c>
      <c r="S112" s="370">
        <v>302547.07262757869</v>
      </c>
      <c r="T112" s="370">
        <v>0</v>
      </c>
      <c r="U112" s="370">
        <v>0</v>
      </c>
      <c r="V112" s="370">
        <v>-1296502.687572794</v>
      </c>
      <c r="W112" s="370">
        <v>0</v>
      </c>
      <c r="X112" s="370">
        <v>6704182.4611022836</v>
      </c>
    </row>
    <row r="113" spans="1:24" x14ac:dyDescent="0.25">
      <c r="A113" s="14">
        <v>284</v>
      </c>
      <c r="B113" s="5">
        <f t="shared" si="1"/>
        <v>0</v>
      </c>
      <c r="C113" s="1">
        <v>284</v>
      </c>
      <c r="D113" s="1">
        <v>1</v>
      </c>
      <c r="E113" s="1" t="s">
        <v>696</v>
      </c>
      <c r="F113" s="1">
        <v>3</v>
      </c>
      <c r="G113" s="370">
        <v>13356722.029544713</v>
      </c>
      <c r="H113" s="370">
        <v>2515291.7857124698</v>
      </c>
      <c r="I113" s="370">
        <v>1067063.2146800237</v>
      </c>
      <c r="J113" s="370">
        <v>0</v>
      </c>
      <c r="K113" s="370">
        <v>0</v>
      </c>
      <c r="L113" s="370">
        <v>-3319200.3266601888</v>
      </c>
      <c r="M113" s="370">
        <v>0</v>
      </c>
      <c r="N113" s="370">
        <v>13619876.703277018</v>
      </c>
      <c r="P113" s="370">
        <v>13356438.029544713</v>
      </c>
      <c r="Q113" s="370">
        <v>13356722.029544713</v>
      </c>
      <c r="R113" s="370">
        <v>2515291.7857124698</v>
      </c>
      <c r="S113" s="370">
        <v>735392.97646222427</v>
      </c>
      <c r="T113" s="370">
        <v>0</v>
      </c>
      <c r="U113" s="370">
        <v>0</v>
      </c>
      <c r="V113" s="370">
        <v>-3319200.3266601888</v>
      </c>
      <c r="W113" s="370">
        <v>0</v>
      </c>
      <c r="X113" s="370">
        <v>13288206.465059217</v>
      </c>
    </row>
    <row r="114" spans="1:24" x14ac:dyDescent="0.25">
      <c r="A114" s="14">
        <v>286</v>
      </c>
      <c r="B114" s="5">
        <f t="shared" si="1"/>
        <v>0</v>
      </c>
      <c r="C114" s="1">
        <v>286</v>
      </c>
      <c r="D114" s="1">
        <v>1</v>
      </c>
      <c r="E114" s="1" t="s">
        <v>697</v>
      </c>
      <c r="F114" s="1">
        <v>2</v>
      </c>
      <c r="G114" s="370">
        <v>3382075.7836635369</v>
      </c>
      <c r="H114" s="370">
        <v>286185.88234383118</v>
      </c>
      <c r="I114" s="370">
        <v>239119.58554695759</v>
      </c>
      <c r="J114" s="370">
        <v>0</v>
      </c>
      <c r="K114" s="370">
        <v>0</v>
      </c>
      <c r="L114" s="370">
        <v>-961584.43553015811</v>
      </c>
      <c r="M114" s="370">
        <v>0</v>
      </c>
      <c r="N114" s="370">
        <v>2945796.8160241675</v>
      </c>
      <c r="P114" s="370">
        <v>3381789.7836635369</v>
      </c>
      <c r="Q114" s="370">
        <v>3382075.7836635369</v>
      </c>
      <c r="R114" s="370">
        <v>286185.88234383118</v>
      </c>
      <c r="S114" s="370">
        <v>164795.16988927516</v>
      </c>
      <c r="T114" s="370">
        <v>0</v>
      </c>
      <c r="U114" s="370">
        <v>0</v>
      </c>
      <c r="V114" s="370">
        <v>-961584.43553015811</v>
      </c>
      <c r="W114" s="370">
        <v>0</v>
      </c>
      <c r="X114" s="370">
        <v>2871472.4003664847</v>
      </c>
    </row>
    <row r="115" spans="1:24" x14ac:dyDescent="0.25">
      <c r="A115" s="14">
        <v>294</v>
      </c>
      <c r="B115" s="5">
        <f t="shared" si="1"/>
        <v>0</v>
      </c>
      <c r="C115" s="1">
        <v>294</v>
      </c>
      <c r="D115" s="1">
        <v>1</v>
      </c>
      <c r="E115" s="1" t="s">
        <v>699</v>
      </c>
      <c r="F115" s="1">
        <v>5</v>
      </c>
      <c r="G115" s="370">
        <v>2400607.8878767323</v>
      </c>
      <c r="H115" s="370">
        <v>445737.7254131044</v>
      </c>
      <c r="I115" s="370">
        <v>123557.13807780272</v>
      </c>
      <c r="J115" s="370">
        <v>0</v>
      </c>
      <c r="K115" s="370">
        <v>0</v>
      </c>
      <c r="L115" s="370">
        <v>187681.83382106735</v>
      </c>
      <c r="M115" s="370">
        <v>0</v>
      </c>
      <c r="N115" s="370">
        <v>3157584.5851887073</v>
      </c>
      <c r="P115" s="370">
        <v>2400313.8878767323</v>
      </c>
      <c r="Q115" s="370">
        <v>2400607.8878767323</v>
      </c>
      <c r="R115" s="370">
        <v>445737.7254131044</v>
      </c>
      <c r="S115" s="370">
        <v>85152.454216534999</v>
      </c>
      <c r="T115" s="370">
        <v>0</v>
      </c>
      <c r="U115" s="370">
        <v>0</v>
      </c>
      <c r="V115" s="370">
        <v>187681.83382106735</v>
      </c>
      <c r="W115" s="370">
        <v>0</v>
      </c>
      <c r="X115" s="370">
        <v>3119179.9013274396</v>
      </c>
    </row>
    <row r="116" spans="1:24" x14ac:dyDescent="0.25">
      <c r="A116" s="14">
        <v>297</v>
      </c>
      <c r="B116" s="5">
        <f t="shared" si="1"/>
        <v>0</v>
      </c>
      <c r="C116" s="1">
        <v>297</v>
      </c>
      <c r="D116" s="1">
        <v>1</v>
      </c>
      <c r="E116" s="1" t="s">
        <v>700</v>
      </c>
      <c r="F116" s="1">
        <v>6</v>
      </c>
      <c r="G116" s="370">
        <v>368578.7180443203</v>
      </c>
      <c r="H116" s="370">
        <v>74175.357834381663</v>
      </c>
      <c r="I116" s="370">
        <v>26412.137882382845</v>
      </c>
      <c r="J116" s="370">
        <v>0</v>
      </c>
      <c r="K116" s="370">
        <v>0</v>
      </c>
      <c r="L116" s="370">
        <v>-54800.096987845667</v>
      </c>
      <c r="M116" s="370">
        <v>0</v>
      </c>
      <c r="N116" s="370">
        <v>414366.11677323916</v>
      </c>
      <c r="P116" s="370">
        <v>368281.7180443203</v>
      </c>
      <c r="Q116" s="370">
        <v>368578.7180443203</v>
      </c>
      <c r="R116" s="370">
        <v>74175.357834381663</v>
      </c>
      <c r="S116" s="370">
        <v>18202.577340163098</v>
      </c>
      <c r="T116" s="370">
        <v>0</v>
      </c>
      <c r="U116" s="370">
        <v>0</v>
      </c>
      <c r="V116" s="370">
        <v>-54800.096987845667</v>
      </c>
      <c r="W116" s="370">
        <v>0</v>
      </c>
      <c r="X116" s="370">
        <v>406156.55623101944</v>
      </c>
    </row>
    <row r="117" spans="1:24" x14ac:dyDescent="0.25">
      <c r="A117" s="14">
        <v>299</v>
      </c>
      <c r="B117" s="5">
        <f t="shared" si="1"/>
        <v>0</v>
      </c>
      <c r="C117" s="1">
        <v>299</v>
      </c>
      <c r="D117" s="1">
        <v>1</v>
      </c>
      <c r="E117" s="1" t="s">
        <v>701</v>
      </c>
      <c r="F117" s="1">
        <v>6</v>
      </c>
      <c r="G117" s="370">
        <v>904514.7698726682</v>
      </c>
      <c r="H117" s="370">
        <v>255513.52122169267</v>
      </c>
      <c r="I117" s="370">
        <v>71319.200202072025</v>
      </c>
      <c r="J117" s="370">
        <v>0</v>
      </c>
      <c r="K117" s="370">
        <v>0</v>
      </c>
      <c r="L117" s="370">
        <v>-175438.8560576367</v>
      </c>
      <c r="M117" s="370">
        <v>0</v>
      </c>
      <c r="N117" s="370">
        <v>1055908.6352387962</v>
      </c>
      <c r="P117" s="370">
        <v>904215.7698726682</v>
      </c>
      <c r="Q117" s="370">
        <v>904514.7698726682</v>
      </c>
      <c r="R117" s="370">
        <v>255513.52122169267</v>
      </c>
      <c r="S117" s="370">
        <v>49151.388778062494</v>
      </c>
      <c r="T117" s="370">
        <v>0</v>
      </c>
      <c r="U117" s="370">
        <v>0</v>
      </c>
      <c r="V117" s="370">
        <v>-175438.8560576367</v>
      </c>
      <c r="W117" s="370">
        <v>0</v>
      </c>
      <c r="X117" s="370">
        <v>1033740.8238147867</v>
      </c>
    </row>
    <row r="118" spans="1:24" x14ac:dyDescent="0.25">
      <c r="A118" s="14">
        <v>300</v>
      </c>
      <c r="B118" s="5">
        <f t="shared" si="1"/>
        <v>0</v>
      </c>
      <c r="C118" s="1">
        <v>300</v>
      </c>
      <c r="D118" s="1">
        <v>1</v>
      </c>
      <c r="E118" s="1" t="s">
        <v>1024</v>
      </c>
      <c r="F118" s="1">
        <v>5</v>
      </c>
      <c r="G118" s="370">
        <v>1742759.0546789845</v>
      </c>
      <c r="H118" s="370">
        <v>673520.23721843166</v>
      </c>
      <c r="I118" s="370">
        <v>125004.33054496707</v>
      </c>
      <c r="J118" s="370">
        <v>0</v>
      </c>
      <c r="K118" s="370">
        <v>0</v>
      </c>
      <c r="L118" s="370">
        <v>-203364.57485851535</v>
      </c>
      <c r="M118" s="370">
        <v>0</v>
      </c>
      <c r="N118" s="370">
        <v>2337919.0475838678</v>
      </c>
      <c r="P118" s="370">
        <v>1742459.0546789845</v>
      </c>
      <c r="Q118" s="370">
        <v>1742759.0546789845</v>
      </c>
      <c r="R118" s="370">
        <v>673520.23721843166</v>
      </c>
      <c r="S118" s="370">
        <v>86149.822658535719</v>
      </c>
      <c r="T118" s="370">
        <v>0</v>
      </c>
      <c r="U118" s="370">
        <v>0</v>
      </c>
      <c r="V118" s="370">
        <v>-203364.57485851535</v>
      </c>
      <c r="W118" s="370">
        <v>0</v>
      </c>
      <c r="X118" s="370">
        <v>2299064.5396974362</v>
      </c>
    </row>
    <row r="119" spans="1:24" x14ac:dyDescent="0.25">
      <c r="A119" s="14">
        <v>306</v>
      </c>
      <c r="B119" s="5">
        <f t="shared" si="1"/>
        <v>0</v>
      </c>
      <c r="C119" s="1">
        <v>306</v>
      </c>
      <c r="D119" s="1">
        <v>1</v>
      </c>
      <c r="E119" s="1" t="s">
        <v>702</v>
      </c>
      <c r="F119" s="1">
        <v>6</v>
      </c>
      <c r="G119" s="370">
        <v>418608.28708325612</v>
      </c>
      <c r="H119" s="370">
        <v>127521.55321475088</v>
      </c>
      <c r="I119" s="370">
        <v>23289.400309124532</v>
      </c>
      <c r="J119" s="370">
        <v>0</v>
      </c>
      <c r="K119" s="370">
        <v>59376.766357472632</v>
      </c>
      <c r="L119" s="370">
        <v>13732.456844237458</v>
      </c>
      <c r="M119" s="370">
        <v>0</v>
      </c>
      <c r="N119" s="370">
        <v>642528.46380884154</v>
      </c>
      <c r="P119" s="370">
        <v>418302.28708325612</v>
      </c>
      <c r="Q119" s="370">
        <v>418608.28708325612</v>
      </c>
      <c r="R119" s="370">
        <v>127521.55321475088</v>
      </c>
      <c r="S119" s="370">
        <v>16050.465593533841</v>
      </c>
      <c r="T119" s="370">
        <v>0</v>
      </c>
      <c r="U119" s="370">
        <v>59376.766357472632</v>
      </c>
      <c r="V119" s="370">
        <v>13732.456844237458</v>
      </c>
      <c r="W119" s="370">
        <v>0</v>
      </c>
      <c r="X119" s="370">
        <v>635289.52909325087</v>
      </c>
    </row>
    <row r="120" spans="1:24" x14ac:dyDescent="0.25">
      <c r="A120" s="14">
        <v>308</v>
      </c>
      <c r="B120" s="5">
        <f t="shared" si="1"/>
        <v>0</v>
      </c>
      <c r="C120" s="1">
        <v>308</v>
      </c>
      <c r="D120" s="1">
        <v>1</v>
      </c>
      <c r="E120" s="1" t="s">
        <v>703</v>
      </c>
      <c r="F120" s="1">
        <v>6</v>
      </c>
      <c r="G120" s="370">
        <v>467622.58923281298</v>
      </c>
      <c r="H120" s="370">
        <v>109758.06929674806</v>
      </c>
      <c r="I120" s="370">
        <v>31426.660827637839</v>
      </c>
      <c r="J120" s="370">
        <v>0</v>
      </c>
      <c r="K120" s="370">
        <v>0</v>
      </c>
      <c r="L120" s="370">
        <v>96813.836333990286</v>
      </c>
      <c r="M120" s="370">
        <v>0</v>
      </c>
      <c r="N120" s="370">
        <v>705621.15569118923</v>
      </c>
      <c r="P120" s="370">
        <v>467314.58923281298</v>
      </c>
      <c r="Q120" s="370">
        <v>467622.58923281298</v>
      </c>
      <c r="R120" s="370">
        <v>109758.06929674806</v>
      </c>
      <c r="S120" s="370">
        <v>21658.459712937976</v>
      </c>
      <c r="T120" s="370">
        <v>0</v>
      </c>
      <c r="U120" s="370">
        <v>0</v>
      </c>
      <c r="V120" s="370">
        <v>96813.836333990286</v>
      </c>
      <c r="W120" s="370">
        <v>0</v>
      </c>
      <c r="X120" s="370">
        <v>695852.95457648928</v>
      </c>
    </row>
    <row r="121" spans="1:24" x14ac:dyDescent="0.25">
      <c r="A121" s="14">
        <v>309</v>
      </c>
      <c r="B121" s="5">
        <f t="shared" si="1"/>
        <v>0</v>
      </c>
      <c r="C121" s="1">
        <v>309</v>
      </c>
      <c r="D121" s="1">
        <v>1</v>
      </c>
      <c r="E121" s="1" t="s">
        <v>704</v>
      </c>
      <c r="F121" s="1">
        <v>5</v>
      </c>
      <c r="G121" s="370">
        <v>1554733.8109494532</v>
      </c>
      <c r="H121" s="370">
        <v>549621.14985396364</v>
      </c>
      <c r="I121" s="370">
        <v>139738.86639352614</v>
      </c>
      <c r="J121" s="370">
        <v>0</v>
      </c>
      <c r="K121" s="370">
        <v>0</v>
      </c>
      <c r="L121" s="370">
        <v>-134184.26113431819</v>
      </c>
      <c r="M121" s="370">
        <v>0</v>
      </c>
      <c r="N121" s="370">
        <v>2109909.5660626246</v>
      </c>
      <c r="P121" s="370">
        <v>1554424.8109494532</v>
      </c>
      <c r="Q121" s="370">
        <v>1554733.8109494532</v>
      </c>
      <c r="R121" s="370">
        <v>549621.14985396364</v>
      </c>
      <c r="S121" s="370">
        <v>96304.492058989606</v>
      </c>
      <c r="T121" s="370">
        <v>0</v>
      </c>
      <c r="U121" s="370">
        <v>0</v>
      </c>
      <c r="V121" s="370">
        <v>-134184.26113431819</v>
      </c>
      <c r="W121" s="370">
        <v>0</v>
      </c>
      <c r="X121" s="370">
        <v>2066475.1917280881</v>
      </c>
    </row>
    <row r="122" spans="1:24" x14ac:dyDescent="0.25">
      <c r="A122" s="14">
        <v>314</v>
      </c>
      <c r="B122" s="5">
        <f t="shared" si="1"/>
        <v>0</v>
      </c>
      <c r="C122" s="1">
        <v>314</v>
      </c>
      <c r="D122" s="1">
        <v>1</v>
      </c>
      <c r="E122" s="1" t="s">
        <v>705</v>
      </c>
      <c r="F122" s="1">
        <v>6</v>
      </c>
      <c r="G122" s="370">
        <v>615115.09760262293</v>
      </c>
      <c r="H122" s="370">
        <v>121440.27957897689</v>
      </c>
      <c r="I122" s="370">
        <v>58934.222301021022</v>
      </c>
      <c r="J122" s="370">
        <v>0</v>
      </c>
      <c r="K122" s="370">
        <v>0</v>
      </c>
      <c r="L122" s="370">
        <v>-169519.99440712214</v>
      </c>
      <c r="M122" s="370">
        <v>0</v>
      </c>
      <c r="N122" s="370">
        <v>625969.60507549869</v>
      </c>
      <c r="P122" s="370">
        <v>614801.09760262293</v>
      </c>
      <c r="Q122" s="370">
        <v>615115.09760262293</v>
      </c>
      <c r="R122" s="370">
        <v>121440.27957897689</v>
      </c>
      <c r="S122" s="370">
        <v>40615.975283554682</v>
      </c>
      <c r="T122" s="370">
        <v>0</v>
      </c>
      <c r="U122" s="370">
        <v>0</v>
      </c>
      <c r="V122" s="370">
        <v>-169519.99440712214</v>
      </c>
      <c r="W122" s="370">
        <v>0</v>
      </c>
      <c r="X122" s="370">
        <v>607651.35805803235</v>
      </c>
    </row>
    <row r="123" spans="1:24" x14ac:dyDescent="0.25">
      <c r="A123" s="14">
        <v>316</v>
      </c>
      <c r="B123" s="5">
        <f t="shared" si="1"/>
        <v>0</v>
      </c>
      <c r="C123" s="1">
        <v>316</v>
      </c>
      <c r="D123" s="1">
        <v>1</v>
      </c>
      <c r="E123" s="1" t="s">
        <v>706</v>
      </c>
      <c r="F123" s="1">
        <v>5</v>
      </c>
      <c r="G123" s="370">
        <v>2096621.1271284637</v>
      </c>
      <c r="H123" s="370">
        <v>654727.04219061986</v>
      </c>
      <c r="I123" s="370">
        <v>83180.29875024021</v>
      </c>
      <c r="J123" s="370">
        <v>0</v>
      </c>
      <c r="K123" s="370">
        <v>555140.58873401536</v>
      </c>
      <c r="L123" s="370">
        <v>-231775.84057246859</v>
      </c>
      <c r="M123" s="370">
        <v>0</v>
      </c>
      <c r="N123" s="370">
        <v>3157893.2162308707</v>
      </c>
      <c r="P123" s="370">
        <v>2096305.1271284637</v>
      </c>
      <c r="Q123" s="370">
        <v>2096621.1271284637</v>
      </c>
      <c r="R123" s="370">
        <v>654727.04219061986</v>
      </c>
      <c r="S123" s="370">
        <v>57325.757873959752</v>
      </c>
      <c r="T123" s="370">
        <v>0</v>
      </c>
      <c r="U123" s="370">
        <v>555140.58873401536</v>
      </c>
      <c r="V123" s="370">
        <v>-231775.84057246859</v>
      </c>
      <c r="W123" s="370">
        <v>0</v>
      </c>
      <c r="X123" s="370">
        <v>3132038.6753545902</v>
      </c>
    </row>
    <row r="124" spans="1:24" x14ac:dyDescent="0.25">
      <c r="A124" s="14">
        <v>317</v>
      </c>
      <c r="B124" s="5">
        <f t="shared" si="1"/>
        <v>0</v>
      </c>
      <c r="C124" s="1">
        <v>317</v>
      </c>
      <c r="D124" s="1">
        <v>1</v>
      </c>
      <c r="E124" s="1" t="s">
        <v>707</v>
      </c>
      <c r="F124" s="1">
        <v>6</v>
      </c>
      <c r="G124" s="370">
        <v>2102998.3917544209</v>
      </c>
      <c r="H124" s="370">
        <v>712272.7455060893</v>
      </c>
      <c r="I124" s="370">
        <v>109141.87926854292</v>
      </c>
      <c r="J124" s="370">
        <v>0</v>
      </c>
      <c r="K124" s="370">
        <v>0</v>
      </c>
      <c r="L124" s="370">
        <v>58131.486089733429</v>
      </c>
      <c r="M124" s="370">
        <v>0</v>
      </c>
      <c r="N124" s="370">
        <v>2982544.5026187864</v>
      </c>
      <c r="P124" s="370">
        <v>2102681.3917544209</v>
      </c>
      <c r="Q124" s="370">
        <v>2102998.3917544209</v>
      </c>
      <c r="R124" s="370">
        <v>712272.7455060893</v>
      </c>
      <c r="S124" s="370">
        <v>75217.822475533874</v>
      </c>
      <c r="T124" s="370">
        <v>0</v>
      </c>
      <c r="U124" s="370">
        <v>0</v>
      </c>
      <c r="V124" s="370">
        <v>58131.486089733429</v>
      </c>
      <c r="W124" s="370">
        <v>0</v>
      </c>
      <c r="X124" s="370">
        <v>2948620.4458257775</v>
      </c>
    </row>
    <row r="125" spans="1:24" x14ac:dyDescent="0.25">
      <c r="A125" s="14">
        <v>318</v>
      </c>
      <c r="B125" s="5">
        <f t="shared" si="1"/>
        <v>0</v>
      </c>
      <c r="C125" s="1">
        <v>318</v>
      </c>
      <c r="D125" s="1">
        <v>1</v>
      </c>
      <c r="E125" s="1" t="s">
        <v>708</v>
      </c>
      <c r="F125" s="1">
        <v>4</v>
      </c>
      <c r="G125" s="370">
        <v>4833073.3399222018</v>
      </c>
      <c r="H125" s="370">
        <v>1481106.2677633686</v>
      </c>
      <c r="I125" s="370">
        <v>259854.95676657979</v>
      </c>
      <c r="J125" s="370">
        <v>0</v>
      </c>
      <c r="K125" s="370">
        <v>0</v>
      </c>
      <c r="L125" s="370">
        <v>579969.16098418529</v>
      </c>
      <c r="M125" s="370">
        <v>0</v>
      </c>
      <c r="N125" s="370">
        <v>7154003.7254363364</v>
      </c>
      <c r="P125" s="370">
        <v>4832755.3399222018</v>
      </c>
      <c r="Q125" s="370">
        <v>4833073.3399222018</v>
      </c>
      <c r="R125" s="370">
        <v>1481106.2677633686</v>
      </c>
      <c r="S125" s="370">
        <v>179085.46323784653</v>
      </c>
      <c r="T125" s="370">
        <v>0</v>
      </c>
      <c r="U125" s="370">
        <v>0</v>
      </c>
      <c r="V125" s="370">
        <v>579969.16098418529</v>
      </c>
      <c r="W125" s="370">
        <v>0</v>
      </c>
      <c r="X125" s="370">
        <v>7073234.2319076024</v>
      </c>
    </row>
    <row r="126" spans="1:24" x14ac:dyDescent="0.25">
      <c r="A126" s="14">
        <v>319</v>
      </c>
      <c r="B126" s="5">
        <f t="shared" si="1"/>
        <v>0</v>
      </c>
      <c r="C126" s="1">
        <v>319</v>
      </c>
      <c r="D126" s="1">
        <v>1</v>
      </c>
      <c r="E126" s="1" t="s">
        <v>709</v>
      </c>
      <c r="F126" s="1">
        <v>6</v>
      </c>
      <c r="G126" s="370">
        <v>948156.59040310769</v>
      </c>
      <c r="H126" s="370">
        <v>242503.33204273644</v>
      </c>
      <c r="I126" s="370">
        <v>51532.776392893247</v>
      </c>
      <c r="J126" s="370">
        <v>0</v>
      </c>
      <c r="K126" s="370">
        <v>0</v>
      </c>
      <c r="L126" s="370">
        <v>-56849.22404305925</v>
      </c>
      <c r="M126" s="370">
        <v>0</v>
      </c>
      <c r="N126" s="370">
        <v>1185343.4747956782</v>
      </c>
      <c r="P126" s="370">
        <v>947837.59040310769</v>
      </c>
      <c r="Q126" s="370">
        <v>948156.59040310769</v>
      </c>
      <c r="R126" s="370">
        <v>242503.33204273644</v>
      </c>
      <c r="S126" s="370">
        <v>35515.085981383025</v>
      </c>
      <c r="T126" s="370">
        <v>0</v>
      </c>
      <c r="U126" s="370">
        <v>0</v>
      </c>
      <c r="V126" s="370">
        <v>-56849.22404305925</v>
      </c>
      <c r="W126" s="370">
        <v>0</v>
      </c>
      <c r="X126" s="370">
        <v>1169325.784384168</v>
      </c>
    </row>
    <row r="127" spans="1:24" x14ac:dyDescent="0.25">
      <c r="A127" s="14">
        <v>323</v>
      </c>
      <c r="B127" s="5">
        <f t="shared" si="1"/>
        <v>0</v>
      </c>
      <c r="C127" s="1">
        <v>323</v>
      </c>
      <c r="D127" s="1">
        <v>2</v>
      </c>
      <c r="E127" s="1" t="s">
        <v>1025</v>
      </c>
      <c r="F127" s="1">
        <v>6</v>
      </c>
      <c r="G127" s="370">
        <v>0</v>
      </c>
      <c r="H127" s="370">
        <v>0</v>
      </c>
      <c r="I127" s="370">
        <v>2402.8164051464191</v>
      </c>
      <c r="J127" s="370">
        <v>0</v>
      </c>
      <c r="K127" s="370">
        <v>0</v>
      </c>
      <c r="L127" s="370">
        <v>-29171.504385042899</v>
      </c>
      <c r="M127" s="370">
        <v>0</v>
      </c>
      <c r="N127" s="370">
        <v>-26768.68797989648</v>
      </c>
      <c r="P127" s="370">
        <v>-323</v>
      </c>
      <c r="Q127" s="370">
        <v>0</v>
      </c>
      <c r="R127" s="370">
        <v>0</v>
      </c>
      <c r="S127" s="370">
        <v>1655.9602877911548</v>
      </c>
      <c r="T127" s="370">
        <v>0</v>
      </c>
      <c r="U127" s="370">
        <v>0</v>
      </c>
      <c r="V127" s="370">
        <v>-29171.504385042899</v>
      </c>
      <c r="W127" s="370">
        <v>0</v>
      </c>
      <c r="X127" s="370">
        <v>-27515.544097251746</v>
      </c>
    </row>
    <row r="128" spans="1:24" x14ac:dyDescent="0.25">
      <c r="A128" s="14">
        <v>330</v>
      </c>
      <c r="B128" s="5">
        <f t="shared" si="1"/>
        <v>0</v>
      </c>
      <c r="C128" s="1">
        <v>330</v>
      </c>
      <c r="D128" s="1">
        <v>1</v>
      </c>
      <c r="E128" s="1" t="s">
        <v>710</v>
      </c>
      <c r="F128" s="1">
        <v>6</v>
      </c>
      <c r="G128" s="370">
        <v>289878.66842411336</v>
      </c>
      <c r="H128" s="370">
        <v>40644.513462390685</v>
      </c>
      <c r="I128" s="370">
        <v>10706.282452763178</v>
      </c>
      <c r="J128" s="370">
        <v>0</v>
      </c>
      <c r="K128" s="370">
        <v>0</v>
      </c>
      <c r="L128" s="370">
        <v>50729.33966924953</v>
      </c>
      <c r="M128" s="370">
        <v>0</v>
      </c>
      <c r="N128" s="370">
        <v>391958.80400851677</v>
      </c>
      <c r="P128" s="370">
        <v>289548.66842411336</v>
      </c>
      <c r="Q128" s="370">
        <v>289878.66842411336</v>
      </c>
      <c r="R128" s="370">
        <v>40644.513462390685</v>
      </c>
      <c r="S128" s="370">
        <v>7378.4990537263911</v>
      </c>
      <c r="T128" s="370">
        <v>0</v>
      </c>
      <c r="U128" s="370">
        <v>0</v>
      </c>
      <c r="V128" s="370">
        <v>50729.33966924953</v>
      </c>
      <c r="W128" s="370">
        <v>0</v>
      </c>
      <c r="X128" s="370">
        <v>388631.02060947998</v>
      </c>
    </row>
    <row r="129" spans="1:24" x14ac:dyDescent="0.25">
      <c r="A129" s="14">
        <v>332</v>
      </c>
      <c r="B129" s="5">
        <f t="shared" si="1"/>
        <v>0</v>
      </c>
      <c r="C129" s="1">
        <v>332</v>
      </c>
      <c r="D129" s="1">
        <v>1</v>
      </c>
      <c r="E129" s="1" t="s">
        <v>711</v>
      </c>
      <c r="F129" s="1">
        <v>5</v>
      </c>
      <c r="G129" s="370">
        <v>1751457.4515188066</v>
      </c>
      <c r="H129" s="370">
        <v>315871.46098374709</v>
      </c>
      <c r="I129" s="370">
        <v>135337.64748710115</v>
      </c>
      <c r="J129" s="370">
        <v>0</v>
      </c>
      <c r="K129" s="370">
        <v>185396.17828288325</v>
      </c>
      <c r="L129" s="370">
        <v>-519815.82046917768</v>
      </c>
      <c r="M129" s="370">
        <v>0</v>
      </c>
      <c r="N129" s="370">
        <v>1868246.9178033606</v>
      </c>
      <c r="P129" s="370">
        <v>1751125.4515188066</v>
      </c>
      <c r="Q129" s="370">
        <v>1751457.4515188066</v>
      </c>
      <c r="R129" s="370">
        <v>315871.46098374709</v>
      </c>
      <c r="S129" s="370">
        <v>93271.283316405184</v>
      </c>
      <c r="T129" s="370">
        <v>0</v>
      </c>
      <c r="U129" s="370">
        <v>185396.17828288325</v>
      </c>
      <c r="V129" s="370">
        <v>-519815.82046917768</v>
      </c>
      <c r="W129" s="370">
        <v>0</v>
      </c>
      <c r="X129" s="370">
        <v>1826180.553632664</v>
      </c>
    </row>
    <row r="130" spans="1:24" x14ac:dyDescent="0.25">
      <c r="A130" s="14">
        <v>333</v>
      </c>
      <c r="B130" s="5">
        <f t="shared" si="1"/>
        <v>0</v>
      </c>
      <c r="C130" s="1">
        <v>333</v>
      </c>
      <c r="D130" s="1">
        <v>1</v>
      </c>
      <c r="E130" s="1" t="s">
        <v>712</v>
      </c>
      <c r="F130" s="1">
        <v>6</v>
      </c>
      <c r="G130" s="370">
        <v>700060.12134896079</v>
      </c>
      <c r="H130" s="370">
        <v>154880.20007094403</v>
      </c>
      <c r="I130" s="370">
        <v>49582.80934112148</v>
      </c>
      <c r="J130" s="370">
        <v>0</v>
      </c>
      <c r="K130" s="370">
        <v>0</v>
      </c>
      <c r="L130" s="370">
        <v>-104120.34098266333</v>
      </c>
      <c r="M130" s="370">
        <v>0</v>
      </c>
      <c r="N130" s="370">
        <v>800402.78977836296</v>
      </c>
      <c r="P130" s="370">
        <v>699727.12134896079</v>
      </c>
      <c r="Q130" s="370">
        <v>700060.12134896079</v>
      </c>
      <c r="R130" s="370">
        <v>154880.20007094403</v>
      </c>
      <c r="S130" s="370">
        <v>34171.218013227342</v>
      </c>
      <c r="T130" s="370">
        <v>0</v>
      </c>
      <c r="U130" s="370">
        <v>0</v>
      </c>
      <c r="V130" s="370">
        <v>-104120.34098266333</v>
      </c>
      <c r="W130" s="370">
        <v>0</v>
      </c>
      <c r="X130" s="370">
        <v>784991.19845046883</v>
      </c>
    </row>
    <row r="131" spans="1:24" x14ac:dyDescent="0.25">
      <c r="A131" s="14">
        <v>345</v>
      </c>
      <c r="B131" s="5">
        <f t="shared" si="1"/>
        <v>0</v>
      </c>
      <c r="C131" s="1">
        <v>345</v>
      </c>
      <c r="D131" s="1">
        <v>1</v>
      </c>
      <c r="E131" s="1" t="s">
        <v>713</v>
      </c>
      <c r="F131" s="1">
        <v>5</v>
      </c>
      <c r="G131" s="370">
        <v>2280225.9858066253</v>
      </c>
      <c r="H131" s="370">
        <v>503599.17291298363</v>
      </c>
      <c r="I131" s="370">
        <v>111792.98677896213</v>
      </c>
      <c r="J131" s="370">
        <v>0</v>
      </c>
      <c r="K131" s="370">
        <v>0</v>
      </c>
      <c r="L131" s="370">
        <v>-10664.72943229368</v>
      </c>
      <c r="M131" s="370">
        <v>0</v>
      </c>
      <c r="N131" s="370">
        <v>2884953.4160662773</v>
      </c>
      <c r="P131" s="370">
        <v>2279880.9858066253</v>
      </c>
      <c r="Q131" s="370">
        <v>2280225.9858066253</v>
      </c>
      <c r="R131" s="370">
        <v>503599.17291298363</v>
      </c>
      <c r="S131" s="370">
        <v>77044.898712618058</v>
      </c>
      <c r="T131" s="370">
        <v>0</v>
      </c>
      <c r="U131" s="370">
        <v>0</v>
      </c>
      <c r="V131" s="370">
        <v>-10664.72943229368</v>
      </c>
      <c r="W131" s="370">
        <v>0</v>
      </c>
      <c r="X131" s="370">
        <v>2850205.3279999336</v>
      </c>
    </row>
    <row r="132" spans="1:24" x14ac:dyDescent="0.25">
      <c r="A132" s="14">
        <v>347</v>
      </c>
      <c r="B132" s="5">
        <f t="shared" si="1"/>
        <v>0</v>
      </c>
      <c r="C132" s="1">
        <v>347</v>
      </c>
      <c r="D132" s="1">
        <v>1</v>
      </c>
      <c r="E132" s="1" t="s">
        <v>714</v>
      </c>
      <c r="F132" s="1">
        <v>4</v>
      </c>
      <c r="G132" s="370">
        <v>6511922.5431050332</v>
      </c>
      <c r="H132" s="370">
        <v>1530765.9083491615</v>
      </c>
      <c r="I132" s="370">
        <v>401845.78078288026</v>
      </c>
      <c r="J132" s="370">
        <v>0</v>
      </c>
      <c r="K132" s="370">
        <v>0</v>
      </c>
      <c r="L132" s="370">
        <v>-680962.44682194374</v>
      </c>
      <c r="M132" s="370">
        <v>0</v>
      </c>
      <c r="N132" s="370">
        <v>7763571.7854151307</v>
      </c>
      <c r="P132" s="370">
        <v>6511575.5431050332</v>
      </c>
      <c r="Q132" s="370">
        <v>6511922.5431050332</v>
      </c>
      <c r="R132" s="370">
        <v>1530765.9083491615</v>
      </c>
      <c r="S132" s="370">
        <v>276941.94752775133</v>
      </c>
      <c r="T132" s="370">
        <v>0</v>
      </c>
      <c r="U132" s="370">
        <v>0</v>
      </c>
      <c r="V132" s="370">
        <v>-680962.44682194374</v>
      </c>
      <c r="W132" s="370">
        <v>0</v>
      </c>
      <c r="X132" s="370">
        <v>7638667.9521600017</v>
      </c>
    </row>
    <row r="133" spans="1:24" x14ac:dyDescent="0.25">
      <c r="A133" s="14">
        <v>356</v>
      </c>
      <c r="B133" s="5">
        <f t="shared" si="1"/>
        <v>0</v>
      </c>
      <c r="C133" s="1">
        <v>356</v>
      </c>
      <c r="D133" s="1">
        <v>1</v>
      </c>
      <c r="E133" s="1" t="s">
        <v>715</v>
      </c>
      <c r="F133" s="1">
        <v>6</v>
      </c>
      <c r="G133" s="370">
        <v>238223.77949054245</v>
      </c>
      <c r="H133" s="370">
        <v>61807.598944865429</v>
      </c>
      <c r="I133" s="370">
        <v>19090.657169592214</v>
      </c>
      <c r="J133" s="370">
        <v>0</v>
      </c>
      <c r="K133" s="370">
        <v>140.96170081320452</v>
      </c>
      <c r="L133" s="370">
        <v>-25125.253497593003</v>
      </c>
      <c r="M133" s="370">
        <v>0</v>
      </c>
      <c r="N133" s="370">
        <v>294137.74380822032</v>
      </c>
      <c r="P133" s="370">
        <v>237867.77949054245</v>
      </c>
      <c r="Q133" s="370">
        <v>238223.77949054245</v>
      </c>
      <c r="R133" s="370">
        <v>61807.598944865429</v>
      </c>
      <c r="S133" s="370">
        <v>13156.798027918321</v>
      </c>
      <c r="T133" s="370">
        <v>0</v>
      </c>
      <c r="U133" s="370">
        <v>140.96170081320452</v>
      </c>
      <c r="V133" s="370">
        <v>-25125.253497593003</v>
      </c>
      <c r="W133" s="370">
        <v>0</v>
      </c>
      <c r="X133" s="370">
        <v>288203.88466654642</v>
      </c>
    </row>
    <row r="134" spans="1:24" x14ac:dyDescent="0.25">
      <c r="A134" s="14">
        <v>361</v>
      </c>
      <c r="B134" s="5">
        <f t="shared" si="1"/>
        <v>0</v>
      </c>
      <c r="C134" s="1">
        <v>361</v>
      </c>
      <c r="D134" s="1">
        <v>1</v>
      </c>
      <c r="E134" s="1" t="s">
        <v>716</v>
      </c>
      <c r="F134" s="1">
        <v>5</v>
      </c>
      <c r="G134" s="370">
        <v>899933.1447673121</v>
      </c>
      <c r="H134" s="370">
        <v>246630.21624988393</v>
      </c>
      <c r="I134" s="370">
        <v>83440.872614073742</v>
      </c>
      <c r="J134" s="370">
        <v>0</v>
      </c>
      <c r="K134" s="370">
        <v>0</v>
      </c>
      <c r="L134" s="370">
        <v>-355802.03554898169</v>
      </c>
      <c r="M134" s="370">
        <v>0</v>
      </c>
      <c r="N134" s="370">
        <v>874202.19808228803</v>
      </c>
      <c r="P134" s="370">
        <v>899572.1447673121</v>
      </c>
      <c r="Q134" s="370">
        <v>899933.1447673121</v>
      </c>
      <c r="R134" s="370">
        <v>246630.21624988393</v>
      </c>
      <c r="S134" s="370">
        <v>57505.338789763577</v>
      </c>
      <c r="T134" s="370">
        <v>0</v>
      </c>
      <c r="U134" s="370">
        <v>0</v>
      </c>
      <c r="V134" s="370">
        <v>-355802.03554898169</v>
      </c>
      <c r="W134" s="370">
        <v>0</v>
      </c>
      <c r="X134" s="370">
        <v>848266.66425797786</v>
      </c>
    </row>
    <row r="135" spans="1:24" x14ac:dyDescent="0.25">
      <c r="A135" s="14">
        <v>362</v>
      </c>
      <c r="B135" s="5">
        <f t="shared" si="1"/>
        <v>0</v>
      </c>
      <c r="C135" s="1">
        <v>362</v>
      </c>
      <c r="D135" s="1">
        <v>1</v>
      </c>
      <c r="E135" s="1" t="s">
        <v>717</v>
      </c>
      <c r="F135" s="1">
        <v>6</v>
      </c>
      <c r="G135" s="370">
        <v>276765.62669626524</v>
      </c>
      <c r="H135" s="370">
        <v>63253.347353010759</v>
      </c>
      <c r="I135" s="370">
        <v>12626.912081502278</v>
      </c>
      <c r="J135" s="370">
        <v>0</v>
      </c>
      <c r="K135" s="370">
        <v>7980.3009961099597</v>
      </c>
      <c r="L135" s="370">
        <v>59899.695299717387</v>
      </c>
      <c r="M135" s="370">
        <v>0</v>
      </c>
      <c r="N135" s="370">
        <v>420525.88242660556</v>
      </c>
      <c r="P135" s="370">
        <v>276403.62669626524</v>
      </c>
      <c r="Q135" s="370">
        <v>276765.62669626524</v>
      </c>
      <c r="R135" s="370">
        <v>63253.347353010759</v>
      </c>
      <c r="S135" s="370">
        <v>8702.1484120106816</v>
      </c>
      <c r="T135" s="370">
        <v>0</v>
      </c>
      <c r="U135" s="370">
        <v>7980.3009961099597</v>
      </c>
      <c r="V135" s="370">
        <v>59899.695299717387</v>
      </c>
      <c r="W135" s="370">
        <v>0</v>
      </c>
      <c r="X135" s="370">
        <v>416601.11875711399</v>
      </c>
    </row>
    <row r="136" spans="1:24" x14ac:dyDescent="0.25">
      <c r="A136" s="14">
        <v>363</v>
      </c>
      <c r="B136" s="5">
        <f t="shared" si="1"/>
        <v>0</v>
      </c>
      <c r="C136" s="1">
        <v>363</v>
      </c>
      <c r="D136" s="1">
        <v>1</v>
      </c>
      <c r="E136" s="1" t="s">
        <v>718</v>
      </c>
      <c r="F136" s="1">
        <v>6</v>
      </c>
      <c r="G136" s="370">
        <v>341630.99603690678</v>
      </c>
      <c r="H136" s="370">
        <v>80674.9542426236</v>
      </c>
      <c r="I136" s="370">
        <v>11250.219935267771</v>
      </c>
      <c r="J136" s="370">
        <v>0</v>
      </c>
      <c r="K136" s="370">
        <v>6904.3588714281796</v>
      </c>
      <c r="L136" s="370">
        <v>129145.21626676869</v>
      </c>
      <c r="M136" s="370">
        <v>0</v>
      </c>
      <c r="N136" s="370">
        <v>569605.745352995</v>
      </c>
      <c r="P136" s="370">
        <v>341267.99603690678</v>
      </c>
      <c r="Q136" s="370">
        <v>341630.99603690678</v>
      </c>
      <c r="R136" s="370">
        <v>80674.9542426236</v>
      </c>
      <c r="S136" s="370">
        <v>7753.3670079069425</v>
      </c>
      <c r="T136" s="370">
        <v>0</v>
      </c>
      <c r="U136" s="370">
        <v>6904.3588714281796</v>
      </c>
      <c r="V136" s="370">
        <v>129145.21626676869</v>
      </c>
      <c r="W136" s="370">
        <v>0</v>
      </c>
      <c r="X136" s="370">
        <v>566108.8924256342</v>
      </c>
    </row>
    <row r="137" spans="1:24" x14ac:dyDescent="0.25">
      <c r="A137" s="14">
        <v>378</v>
      </c>
      <c r="B137" s="5">
        <f t="shared" si="1"/>
        <v>0</v>
      </c>
      <c r="C137" s="1">
        <v>378</v>
      </c>
      <c r="D137" s="1">
        <v>1</v>
      </c>
      <c r="E137" s="1" t="s">
        <v>719</v>
      </c>
      <c r="F137" s="1">
        <v>6</v>
      </c>
      <c r="G137" s="370">
        <v>768603.12683914718</v>
      </c>
      <c r="H137" s="370">
        <v>211264.30256525209</v>
      </c>
      <c r="I137" s="370">
        <v>43462.097714937401</v>
      </c>
      <c r="J137" s="370">
        <v>0</v>
      </c>
      <c r="K137" s="370">
        <v>0</v>
      </c>
      <c r="L137" s="370">
        <v>18227.09948549277</v>
      </c>
      <c r="M137" s="370">
        <v>0</v>
      </c>
      <c r="N137" s="370">
        <v>1041556.6266048294</v>
      </c>
      <c r="P137" s="370">
        <v>768225.12683914718</v>
      </c>
      <c r="Q137" s="370">
        <v>768603.12683914718</v>
      </c>
      <c r="R137" s="370">
        <v>211264.30256525209</v>
      </c>
      <c r="S137" s="370">
        <v>29952.978382320201</v>
      </c>
      <c r="T137" s="370">
        <v>0</v>
      </c>
      <c r="U137" s="370">
        <v>0</v>
      </c>
      <c r="V137" s="370">
        <v>18227.09948549277</v>
      </c>
      <c r="W137" s="370">
        <v>0</v>
      </c>
      <c r="X137" s="370">
        <v>1028047.5072722123</v>
      </c>
    </row>
    <row r="138" spans="1:24" x14ac:dyDescent="0.25">
      <c r="A138" s="14">
        <v>381</v>
      </c>
      <c r="B138" s="5">
        <f t="shared" si="1"/>
        <v>0</v>
      </c>
      <c r="C138" s="1">
        <v>381</v>
      </c>
      <c r="D138" s="1">
        <v>1</v>
      </c>
      <c r="E138" s="1" t="s">
        <v>720</v>
      </c>
      <c r="F138" s="1">
        <v>5</v>
      </c>
      <c r="G138" s="370">
        <v>1628152.3763785025</v>
      </c>
      <c r="H138" s="370">
        <v>503675.02735132602</v>
      </c>
      <c r="I138" s="370">
        <v>140019.61381847554</v>
      </c>
      <c r="J138" s="370">
        <v>0</v>
      </c>
      <c r="K138" s="370">
        <v>5471.509340618737</v>
      </c>
      <c r="L138" s="370">
        <v>-406215.6389208624</v>
      </c>
      <c r="M138" s="370">
        <v>0</v>
      </c>
      <c r="N138" s="370">
        <v>1871102.8879680603</v>
      </c>
      <c r="P138" s="370">
        <v>1627771.3763785025</v>
      </c>
      <c r="Q138" s="370">
        <v>1628152.3763785025</v>
      </c>
      <c r="R138" s="370">
        <v>503675.02735132602</v>
      </c>
      <c r="S138" s="370">
        <v>96497.976082829337</v>
      </c>
      <c r="T138" s="370">
        <v>0</v>
      </c>
      <c r="U138" s="370">
        <v>5471.509340618737</v>
      </c>
      <c r="V138" s="370">
        <v>-406215.6389208624</v>
      </c>
      <c r="W138" s="370">
        <v>0</v>
      </c>
      <c r="X138" s="370">
        <v>1827581.2502324141</v>
      </c>
    </row>
    <row r="139" spans="1:24" x14ac:dyDescent="0.25">
      <c r="A139" s="14">
        <v>390</v>
      </c>
      <c r="B139" s="5">
        <f t="shared" si="1"/>
        <v>0</v>
      </c>
      <c r="C139" s="1">
        <v>390</v>
      </c>
      <c r="D139" s="1">
        <v>1</v>
      </c>
      <c r="E139" s="1" t="s">
        <v>722</v>
      </c>
      <c r="F139" s="1">
        <v>6</v>
      </c>
      <c r="G139" s="370">
        <v>385353.90394347609</v>
      </c>
      <c r="H139" s="370">
        <v>74608.488378208756</v>
      </c>
      <c r="I139" s="370">
        <v>19031.27903341925</v>
      </c>
      <c r="J139" s="370">
        <v>0</v>
      </c>
      <c r="K139" s="370">
        <v>153508.24729778856</v>
      </c>
      <c r="L139" s="370">
        <v>-28742.428654555413</v>
      </c>
      <c r="M139" s="370">
        <v>0</v>
      </c>
      <c r="N139" s="370">
        <v>603759.48999833723</v>
      </c>
      <c r="P139" s="370">
        <v>384963.90394347609</v>
      </c>
      <c r="Q139" s="370">
        <v>385353.90394347609</v>
      </c>
      <c r="R139" s="370">
        <v>74608.488378208756</v>
      </c>
      <c r="S139" s="370">
        <v>13115.876118422913</v>
      </c>
      <c r="T139" s="370">
        <v>0</v>
      </c>
      <c r="U139" s="370">
        <v>153508.24729778856</v>
      </c>
      <c r="V139" s="370">
        <v>-28742.428654555413</v>
      </c>
      <c r="W139" s="370">
        <v>0</v>
      </c>
      <c r="X139" s="370">
        <v>597844.08708334086</v>
      </c>
    </row>
    <row r="140" spans="1:24" x14ac:dyDescent="0.25">
      <c r="A140" s="14">
        <v>391</v>
      </c>
      <c r="B140" s="5">
        <f t="shared" si="1"/>
        <v>0</v>
      </c>
      <c r="C140" s="1">
        <v>391</v>
      </c>
      <c r="D140" s="1">
        <v>1</v>
      </c>
      <c r="E140" s="1" t="s">
        <v>723</v>
      </c>
      <c r="F140" s="1">
        <v>6</v>
      </c>
      <c r="G140" s="370">
        <v>259983.44331055583</v>
      </c>
      <c r="H140" s="370">
        <v>45984.929128359836</v>
      </c>
      <c r="I140" s="370">
        <v>13201.786515672095</v>
      </c>
      <c r="J140" s="370">
        <v>0</v>
      </c>
      <c r="K140" s="370">
        <v>0</v>
      </c>
      <c r="L140" s="370">
        <v>13717.229171217405</v>
      </c>
      <c r="M140" s="370">
        <v>0</v>
      </c>
      <c r="N140" s="370">
        <v>332887.38812580518</v>
      </c>
      <c r="P140" s="370">
        <v>259592.44331055583</v>
      </c>
      <c r="Q140" s="370">
        <v>259983.44331055583</v>
      </c>
      <c r="R140" s="370">
        <v>45984.929128359836</v>
      </c>
      <c r="S140" s="370">
        <v>9098.3373307365018</v>
      </c>
      <c r="T140" s="370">
        <v>0</v>
      </c>
      <c r="U140" s="370">
        <v>0</v>
      </c>
      <c r="V140" s="370">
        <v>13717.229171217405</v>
      </c>
      <c r="W140" s="370">
        <v>0</v>
      </c>
      <c r="X140" s="370">
        <v>328783.93894086959</v>
      </c>
    </row>
    <row r="141" spans="1:24" x14ac:dyDescent="0.25">
      <c r="A141" s="14">
        <v>402</v>
      </c>
      <c r="B141" s="5">
        <f t="shared" si="1"/>
        <v>0</v>
      </c>
      <c r="C141" s="1">
        <v>402</v>
      </c>
      <c r="D141" s="1">
        <v>1</v>
      </c>
      <c r="E141" s="1" t="s">
        <v>726</v>
      </c>
      <c r="F141" s="1">
        <v>6</v>
      </c>
      <c r="G141" s="370">
        <v>94209.886113704692</v>
      </c>
      <c r="H141" s="370">
        <v>15784.978612623861</v>
      </c>
      <c r="I141" s="370">
        <v>615.11817189672274</v>
      </c>
      <c r="J141" s="370">
        <v>0</v>
      </c>
      <c r="K141" s="370">
        <v>108185.62920370203</v>
      </c>
      <c r="L141" s="370">
        <v>38151.213010660722</v>
      </c>
      <c r="M141" s="370">
        <v>0</v>
      </c>
      <c r="N141" s="370">
        <v>256946.82511258803</v>
      </c>
      <c r="P141" s="370">
        <v>93807.886113704692</v>
      </c>
      <c r="Q141" s="370">
        <v>94209.886113704692</v>
      </c>
      <c r="R141" s="370">
        <v>15784.978612623861</v>
      </c>
      <c r="S141" s="370">
        <v>423.92388481199652</v>
      </c>
      <c r="T141" s="370">
        <v>0</v>
      </c>
      <c r="U141" s="370">
        <v>108185.62920370203</v>
      </c>
      <c r="V141" s="370">
        <v>38151.213010660722</v>
      </c>
      <c r="W141" s="370">
        <v>0</v>
      </c>
      <c r="X141" s="370">
        <v>256755.63082550332</v>
      </c>
    </row>
    <row r="142" spans="1:24" x14ac:dyDescent="0.25">
      <c r="A142" s="14">
        <v>403</v>
      </c>
      <c r="B142" s="5">
        <f t="shared" si="1"/>
        <v>0</v>
      </c>
      <c r="C142" s="1">
        <v>403</v>
      </c>
      <c r="D142" s="1">
        <v>1</v>
      </c>
      <c r="E142" s="1" t="s">
        <v>727</v>
      </c>
      <c r="F142" s="1">
        <v>6</v>
      </c>
      <c r="G142" s="370">
        <v>95698.820807611162</v>
      </c>
      <c r="H142" s="370">
        <v>20421.366722679741</v>
      </c>
      <c r="I142" s="370">
        <v>12850.367209665113</v>
      </c>
      <c r="J142" s="370">
        <v>0</v>
      </c>
      <c r="K142" s="370">
        <v>4628.6781260642383</v>
      </c>
      <c r="L142" s="370">
        <v>-67399.005125419906</v>
      </c>
      <c r="M142" s="370">
        <v>0</v>
      </c>
      <c r="N142" s="370">
        <v>66200.227740600356</v>
      </c>
      <c r="P142" s="370">
        <v>95295.820807611162</v>
      </c>
      <c r="Q142" s="370">
        <v>95698.820807611162</v>
      </c>
      <c r="R142" s="370">
        <v>20421.366722679741</v>
      </c>
      <c r="S142" s="370">
        <v>8856.1480340993221</v>
      </c>
      <c r="T142" s="370">
        <v>0</v>
      </c>
      <c r="U142" s="370">
        <v>4628.6781260642383</v>
      </c>
      <c r="V142" s="370">
        <v>-67399.005125419906</v>
      </c>
      <c r="W142" s="370">
        <v>0</v>
      </c>
      <c r="X142" s="370">
        <v>62206.008565034572</v>
      </c>
    </row>
    <row r="143" spans="1:24" x14ac:dyDescent="0.25">
      <c r="A143" s="14">
        <v>404</v>
      </c>
      <c r="B143" s="5">
        <f t="shared" si="1"/>
        <v>0</v>
      </c>
      <c r="C143" s="1">
        <v>404</v>
      </c>
      <c r="D143" s="1">
        <v>1</v>
      </c>
      <c r="E143" s="1" t="s">
        <v>728</v>
      </c>
      <c r="F143" s="1">
        <v>6</v>
      </c>
      <c r="G143" s="370">
        <v>163096.25667858485</v>
      </c>
      <c r="H143" s="370">
        <v>27123.917206120961</v>
      </c>
      <c r="I143" s="370">
        <v>6536.2542091989862</v>
      </c>
      <c r="J143" s="370">
        <v>0</v>
      </c>
      <c r="K143" s="370">
        <v>67658.125998924545</v>
      </c>
      <c r="L143" s="370">
        <v>-34106.662329740153</v>
      </c>
      <c r="M143" s="370">
        <v>0</v>
      </c>
      <c r="N143" s="370">
        <v>230307.8917630892</v>
      </c>
      <c r="P143" s="370">
        <v>162692.25667858485</v>
      </c>
      <c r="Q143" s="370">
        <v>163096.25667858485</v>
      </c>
      <c r="R143" s="370">
        <v>27123.917206120961</v>
      </c>
      <c r="S143" s="370">
        <v>4504.6210680760432</v>
      </c>
      <c r="T143" s="370">
        <v>0</v>
      </c>
      <c r="U143" s="370">
        <v>67658.125998924545</v>
      </c>
      <c r="V143" s="370">
        <v>-34106.662329740153</v>
      </c>
      <c r="W143" s="370">
        <v>0</v>
      </c>
      <c r="X143" s="370">
        <v>228276.25862196626</v>
      </c>
    </row>
    <row r="144" spans="1:24" x14ac:dyDescent="0.25">
      <c r="A144" s="14">
        <v>413</v>
      </c>
      <c r="B144" s="5">
        <f t="shared" si="1"/>
        <v>0</v>
      </c>
      <c r="C144" s="1">
        <v>413</v>
      </c>
      <c r="D144" s="1">
        <v>1</v>
      </c>
      <c r="E144" s="1" t="s">
        <v>729</v>
      </c>
      <c r="F144" s="1">
        <v>4</v>
      </c>
      <c r="G144" s="370">
        <v>3466635.8145736209</v>
      </c>
      <c r="H144" s="370">
        <v>666667.86247582338</v>
      </c>
      <c r="I144" s="370">
        <v>218165.6099658267</v>
      </c>
      <c r="J144" s="370">
        <v>0</v>
      </c>
      <c r="K144" s="370">
        <v>0</v>
      </c>
      <c r="L144" s="370">
        <v>-313815.01461202814</v>
      </c>
      <c r="M144" s="370">
        <v>0</v>
      </c>
      <c r="N144" s="370">
        <v>4037654.2724032421</v>
      </c>
      <c r="P144" s="370">
        <v>3466222.8145736209</v>
      </c>
      <c r="Q144" s="370">
        <v>3466635.8145736209</v>
      </c>
      <c r="R144" s="370">
        <v>666667.86247582338</v>
      </c>
      <c r="S144" s="370">
        <v>150354.21994429428</v>
      </c>
      <c r="T144" s="370">
        <v>0</v>
      </c>
      <c r="U144" s="370">
        <v>0</v>
      </c>
      <c r="V144" s="370">
        <v>-313815.01461202814</v>
      </c>
      <c r="W144" s="370">
        <v>0</v>
      </c>
      <c r="X144" s="370">
        <v>3969842.8823817102</v>
      </c>
    </row>
    <row r="145" spans="1:24" x14ac:dyDescent="0.25">
      <c r="A145" s="14">
        <v>414</v>
      </c>
      <c r="B145" s="5">
        <f t="shared" si="1"/>
        <v>0</v>
      </c>
      <c r="C145" s="1">
        <v>414</v>
      </c>
      <c r="D145" s="1">
        <v>1</v>
      </c>
      <c r="E145" s="1" t="s">
        <v>730</v>
      </c>
      <c r="F145" s="1">
        <v>6</v>
      </c>
      <c r="G145" s="370">
        <v>338615.22411460598</v>
      </c>
      <c r="H145" s="370">
        <v>99860.594376289358</v>
      </c>
      <c r="I145" s="370">
        <v>13138.819301790825</v>
      </c>
      <c r="J145" s="370">
        <v>0</v>
      </c>
      <c r="K145" s="370">
        <v>118046.08965354483</v>
      </c>
      <c r="L145" s="370">
        <v>-39779.739922619789</v>
      </c>
      <c r="M145" s="370">
        <v>0</v>
      </c>
      <c r="N145" s="370">
        <v>529880.98752361129</v>
      </c>
      <c r="P145" s="370">
        <v>338201.22411460598</v>
      </c>
      <c r="Q145" s="370">
        <v>338615.22411460598</v>
      </c>
      <c r="R145" s="370">
        <v>99860.594376289358</v>
      </c>
      <c r="S145" s="370">
        <v>9054.941919669347</v>
      </c>
      <c r="T145" s="370">
        <v>0</v>
      </c>
      <c r="U145" s="370">
        <v>118046.08965354483</v>
      </c>
      <c r="V145" s="370">
        <v>-39779.739922619789</v>
      </c>
      <c r="W145" s="370">
        <v>0</v>
      </c>
      <c r="X145" s="370">
        <v>525797.11014148977</v>
      </c>
    </row>
    <row r="146" spans="1:24" x14ac:dyDescent="0.25">
      <c r="A146" s="14">
        <v>415</v>
      </c>
      <c r="B146" s="5">
        <f t="shared" si="1"/>
        <v>0</v>
      </c>
      <c r="C146" s="1">
        <v>415</v>
      </c>
      <c r="D146" s="1">
        <v>1</v>
      </c>
      <c r="E146" s="1" t="s">
        <v>731</v>
      </c>
      <c r="F146" s="1">
        <v>6</v>
      </c>
      <c r="G146" s="370">
        <v>180050.96917985321</v>
      </c>
      <c r="H146" s="370">
        <v>10051.748752705342</v>
      </c>
      <c r="I146" s="370">
        <v>13144.905174830783</v>
      </c>
      <c r="J146" s="370">
        <v>0</v>
      </c>
      <c r="K146" s="370">
        <v>78158.514168680995</v>
      </c>
      <c r="L146" s="370">
        <v>-131941.72848193333</v>
      </c>
      <c r="M146" s="370">
        <v>0</v>
      </c>
      <c r="N146" s="370">
        <v>149464.40879413698</v>
      </c>
      <c r="P146" s="370">
        <v>179635.96917985321</v>
      </c>
      <c r="Q146" s="370">
        <v>180050.96917985321</v>
      </c>
      <c r="R146" s="370">
        <v>10051.748752705342</v>
      </c>
      <c r="S146" s="370">
        <v>9059.1361494278608</v>
      </c>
      <c r="T146" s="370">
        <v>0</v>
      </c>
      <c r="U146" s="370">
        <v>78158.514168680995</v>
      </c>
      <c r="V146" s="370">
        <v>-131941.72848193333</v>
      </c>
      <c r="W146" s="370">
        <v>0</v>
      </c>
      <c r="X146" s="370">
        <v>145378.63976873408</v>
      </c>
    </row>
    <row r="147" spans="1:24" x14ac:dyDescent="0.25">
      <c r="A147" s="14">
        <v>423</v>
      </c>
      <c r="B147" s="5">
        <f t="shared" si="1"/>
        <v>0</v>
      </c>
      <c r="C147" s="1">
        <v>423</v>
      </c>
      <c r="D147" s="1">
        <v>1</v>
      </c>
      <c r="E147" s="1" t="s">
        <v>732</v>
      </c>
      <c r="F147" s="1">
        <v>4</v>
      </c>
      <c r="G147" s="370">
        <v>3877085.4637184334</v>
      </c>
      <c r="H147" s="370">
        <v>795440.90121233964</v>
      </c>
      <c r="I147" s="370">
        <v>225216.91632275863</v>
      </c>
      <c r="J147" s="370">
        <v>0</v>
      </c>
      <c r="K147" s="370">
        <v>0</v>
      </c>
      <c r="L147" s="370">
        <v>-658151.45517051406</v>
      </c>
      <c r="M147" s="370">
        <v>0</v>
      </c>
      <c r="N147" s="370">
        <v>4239591.8260830175</v>
      </c>
      <c r="P147" s="370">
        <v>3876662.4637184334</v>
      </c>
      <c r="Q147" s="370">
        <v>3877085.4637184334</v>
      </c>
      <c r="R147" s="370">
        <v>795440.90121233964</v>
      </c>
      <c r="S147" s="370">
        <v>155213.80192447352</v>
      </c>
      <c r="T147" s="370">
        <v>0</v>
      </c>
      <c r="U147" s="370">
        <v>0</v>
      </c>
      <c r="V147" s="370">
        <v>-658151.45517051406</v>
      </c>
      <c r="W147" s="370">
        <v>0</v>
      </c>
      <c r="X147" s="370">
        <v>4169588.7116847327</v>
      </c>
    </row>
    <row r="148" spans="1:24" x14ac:dyDescent="0.25">
      <c r="A148" s="14">
        <v>424</v>
      </c>
      <c r="B148" s="5">
        <f t="shared" si="1"/>
        <v>0</v>
      </c>
      <c r="C148" s="1">
        <v>424</v>
      </c>
      <c r="D148" s="1">
        <v>1</v>
      </c>
      <c r="E148" s="1" t="s">
        <v>733</v>
      </c>
      <c r="F148" s="1">
        <v>6</v>
      </c>
      <c r="G148" s="370">
        <v>258852.00957137533</v>
      </c>
      <c r="H148" s="370">
        <v>30905.71154546089</v>
      </c>
      <c r="I148" s="370">
        <v>27638.469091699953</v>
      </c>
      <c r="J148" s="370">
        <v>0</v>
      </c>
      <c r="K148" s="370">
        <v>84504.580561204901</v>
      </c>
      <c r="L148" s="370">
        <v>-115300.74323648057</v>
      </c>
      <c r="M148" s="370">
        <v>0</v>
      </c>
      <c r="N148" s="370">
        <v>286600.02753326058</v>
      </c>
      <c r="P148" s="370">
        <v>258428.00957137533</v>
      </c>
      <c r="Q148" s="370">
        <v>258852.00957137533</v>
      </c>
      <c r="R148" s="370">
        <v>30905.71154546089</v>
      </c>
      <c r="S148" s="370">
        <v>19047.733789885391</v>
      </c>
      <c r="T148" s="370">
        <v>0</v>
      </c>
      <c r="U148" s="370">
        <v>84504.580561204901</v>
      </c>
      <c r="V148" s="370">
        <v>-115300.74323648057</v>
      </c>
      <c r="W148" s="370">
        <v>0</v>
      </c>
      <c r="X148" s="370">
        <v>278009.29223144596</v>
      </c>
    </row>
    <row r="149" spans="1:24" x14ac:dyDescent="0.25">
      <c r="A149" s="14">
        <v>432</v>
      </c>
      <c r="B149" s="5">
        <f t="shared" si="1"/>
        <v>0</v>
      </c>
      <c r="C149" s="1">
        <v>432</v>
      </c>
      <c r="D149" s="1">
        <v>1</v>
      </c>
      <c r="E149" s="1" t="s">
        <v>734</v>
      </c>
      <c r="F149" s="1">
        <v>6</v>
      </c>
      <c r="G149" s="370">
        <v>670955.76549200364</v>
      </c>
      <c r="H149" s="370">
        <v>99470.589266489202</v>
      </c>
      <c r="I149" s="370">
        <v>95665.80827861579</v>
      </c>
      <c r="J149" s="370">
        <v>0</v>
      </c>
      <c r="K149" s="370">
        <v>97919.323951017635</v>
      </c>
      <c r="L149" s="370">
        <v>-633223.03507117054</v>
      </c>
      <c r="M149" s="370">
        <v>0</v>
      </c>
      <c r="N149" s="370">
        <v>330788.45191695576</v>
      </c>
      <c r="P149" s="370">
        <v>670523.76549200364</v>
      </c>
      <c r="Q149" s="370">
        <v>670955.76549200364</v>
      </c>
      <c r="R149" s="370">
        <v>99470.589266489202</v>
      </c>
      <c r="S149" s="370">
        <v>65930.455223097495</v>
      </c>
      <c r="T149" s="370">
        <v>0</v>
      </c>
      <c r="U149" s="370">
        <v>97919.323951017635</v>
      </c>
      <c r="V149" s="370">
        <v>-633223.03507117054</v>
      </c>
      <c r="W149" s="370">
        <v>0</v>
      </c>
      <c r="X149" s="370">
        <v>301053.09886143741</v>
      </c>
    </row>
    <row r="150" spans="1:24" x14ac:dyDescent="0.25">
      <c r="A150" s="14">
        <v>435</v>
      </c>
      <c r="B150" s="5">
        <f t="shared" ref="B150:B213" si="2">+C150-A150</f>
        <v>0</v>
      </c>
      <c r="C150" s="1">
        <v>435</v>
      </c>
      <c r="D150" s="1">
        <v>1</v>
      </c>
      <c r="E150" s="1" t="s">
        <v>1012</v>
      </c>
      <c r="F150" s="1">
        <v>6</v>
      </c>
      <c r="G150" s="370">
        <v>625917.07211780304</v>
      </c>
      <c r="H150" s="370">
        <v>88732.505955741057</v>
      </c>
      <c r="I150" s="370">
        <v>42305.587278416999</v>
      </c>
      <c r="J150" s="370">
        <v>0</v>
      </c>
      <c r="K150" s="370">
        <v>433753.32064559334</v>
      </c>
      <c r="L150" s="370">
        <v>-394323.38201031589</v>
      </c>
      <c r="M150" s="370">
        <v>0</v>
      </c>
      <c r="N150" s="370">
        <v>796385.10398723849</v>
      </c>
      <c r="P150" s="370">
        <v>625482.07211780304</v>
      </c>
      <c r="Q150" s="370">
        <v>625917.07211780304</v>
      </c>
      <c r="R150" s="370">
        <v>88732.505955741057</v>
      </c>
      <c r="S150" s="370">
        <v>29155.940643110534</v>
      </c>
      <c r="T150" s="370">
        <v>0</v>
      </c>
      <c r="U150" s="370">
        <v>433753.32064559334</v>
      </c>
      <c r="V150" s="370">
        <v>-394323.38201031589</v>
      </c>
      <c r="W150" s="370">
        <v>0</v>
      </c>
      <c r="X150" s="370">
        <v>783235.45735193195</v>
      </c>
    </row>
    <row r="151" spans="1:24" x14ac:dyDescent="0.25">
      <c r="A151" s="14">
        <v>441</v>
      </c>
      <c r="B151" s="5">
        <f t="shared" si="2"/>
        <v>0</v>
      </c>
      <c r="C151" s="1">
        <v>441</v>
      </c>
      <c r="D151" s="1">
        <v>1</v>
      </c>
      <c r="E151" s="1" t="s">
        <v>735</v>
      </c>
      <c r="F151" s="1">
        <v>6</v>
      </c>
      <c r="G151" s="370">
        <v>319918.27105183911</v>
      </c>
      <c r="H151" s="370">
        <v>103033.43575818662</v>
      </c>
      <c r="I151" s="370">
        <v>18865.228923901344</v>
      </c>
      <c r="J151" s="370">
        <v>0</v>
      </c>
      <c r="K151" s="370">
        <v>0</v>
      </c>
      <c r="L151" s="370">
        <v>145972.20849992443</v>
      </c>
      <c r="M151" s="370">
        <v>0</v>
      </c>
      <c r="N151" s="370">
        <v>587789.14423385146</v>
      </c>
      <c r="P151" s="370">
        <v>319477.27105183911</v>
      </c>
      <c r="Q151" s="370">
        <v>319918.27105183911</v>
      </c>
      <c r="R151" s="370">
        <v>103033.43575818662</v>
      </c>
      <c r="S151" s="370">
        <v>13001.43858313887</v>
      </c>
      <c r="T151" s="370">
        <v>0</v>
      </c>
      <c r="U151" s="370">
        <v>0</v>
      </c>
      <c r="V151" s="370">
        <v>145972.20849992443</v>
      </c>
      <c r="W151" s="370">
        <v>0</v>
      </c>
      <c r="X151" s="370">
        <v>581925.35389308899</v>
      </c>
    </row>
    <row r="152" spans="1:24" x14ac:dyDescent="0.25">
      <c r="A152" s="14">
        <v>447</v>
      </c>
      <c r="B152" s="5">
        <f t="shared" si="2"/>
        <v>0</v>
      </c>
      <c r="C152" s="1">
        <v>447</v>
      </c>
      <c r="D152" s="1">
        <v>1</v>
      </c>
      <c r="E152" s="1" t="s">
        <v>736</v>
      </c>
      <c r="F152" s="1">
        <v>6</v>
      </c>
      <c r="G152" s="370">
        <v>91542.934479992779</v>
      </c>
      <c r="H152" s="370">
        <v>36975.140573812125</v>
      </c>
      <c r="I152" s="370">
        <v>324.10974177643538</v>
      </c>
      <c r="J152" s="370">
        <v>0</v>
      </c>
      <c r="K152" s="370">
        <v>67167.352840952692</v>
      </c>
      <c r="L152" s="370">
        <v>27607.149307108491</v>
      </c>
      <c r="M152" s="370">
        <v>0</v>
      </c>
      <c r="N152" s="370">
        <v>223616.6869436425</v>
      </c>
      <c r="P152" s="370">
        <v>91095.934479992779</v>
      </c>
      <c r="Q152" s="370">
        <v>91542.934479992779</v>
      </c>
      <c r="R152" s="370">
        <v>36975.140573812125</v>
      </c>
      <c r="S152" s="370">
        <v>223.36823575803638</v>
      </c>
      <c r="T152" s="370">
        <v>0</v>
      </c>
      <c r="U152" s="370">
        <v>67167.352840952692</v>
      </c>
      <c r="V152" s="370">
        <v>27607.149307108491</v>
      </c>
      <c r="W152" s="370">
        <v>0</v>
      </c>
      <c r="X152" s="370">
        <v>223515.94543762412</v>
      </c>
    </row>
    <row r="153" spans="1:24" x14ac:dyDescent="0.25">
      <c r="A153" s="14">
        <v>458</v>
      </c>
      <c r="B153" s="5">
        <f t="shared" si="2"/>
        <v>0</v>
      </c>
      <c r="C153" s="1">
        <v>458</v>
      </c>
      <c r="D153" s="1">
        <v>1</v>
      </c>
      <c r="E153" s="1" t="s">
        <v>737</v>
      </c>
      <c r="F153" s="1">
        <v>6</v>
      </c>
      <c r="G153" s="370">
        <v>366208.71507188643</v>
      </c>
      <c r="H153" s="370">
        <v>90144.677358269691</v>
      </c>
      <c r="I153" s="370">
        <v>18331.882403798721</v>
      </c>
      <c r="J153" s="370">
        <v>0</v>
      </c>
      <c r="K153" s="370">
        <v>0</v>
      </c>
      <c r="L153" s="370">
        <v>34416.232352561594</v>
      </c>
      <c r="M153" s="370">
        <v>0</v>
      </c>
      <c r="N153" s="370">
        <v>509101.50718651648</v>
      </c>
      <c r="P153" s="370">
        <v>365750.71507188643</v>
      </c>
      <c r="Q153" s="370">
        <v>366208.71507188643</v>
      </c>
      <c r="R153" s="370">
        <v>90144.677358269691</v>
      </c>
      <c r="S153" s="370">
        <v>12633.869652350029</v>
      </c>
      <c r="T153" s="370">
        <v>0</v>
      </c>
      <c r="U153" s="370">
        <v>0</v>
      </c>
      <c r="V153" s="370">
        <v>34416.232352561594</v>
      </c>
      <c r="W153" s="370">
        <v>0</v>
      </c>
      <c r="X153" s="370">
        <v>503403.49443506775</v>
      </c>
    </row>
    <row r="154" spans="1:24" x14ac:dyDescent="0.25">
      <c r="A154" s="14">
        <v>463</v>
      </c>
      <c r="B154" s="5">
        <f t="shared" si="2"/>
        <v>0</v>
      </c>
      <c r="C154" s="1">
        <v>463</v>
      </c>
      <c r="D154" s="1">
        <v>1</v>
      </c>
      <c r="E154" s="1" t="s">
        <v>738</v>
      </c>
      <c r="F154" s="1">
        <v>6</v>
      </c>
      <c r="G154" s="370">
        <v>939386.29695640993</v>
      </c>
      <c r="H154" s="370">
        <v>251691.94506408527</v>
      </c>
      <c r="I154" s="370">
        <v>66104.491595862637</v>
      </c>
      <c r="J154" s="370">
        <v>0</v>
      </c>
      <c r="K154" s="370">
        <v>0</v>
      </c>
      <c r="L154" s="370">
        <v>-166363.38742870183</v>
      </c>
      <c r="M154" s="370">
        <v>0</v>
      </c>
      <c r="N154" s="370">
        <v>1090819.346187656</v>
      </c>
      <c r="P154" s="370">
        <v>938923.29695640993</v>
      </c>
      <c r="Q154" s="370">
        <v>939386.29695640993</v>
      </c>
      <c r="R154" s="370">
        <v>251691.94506408527</v>
      </c>
      <c r="S154" s="370">
        <v>45557.543511403725</v>
      </c>
      <c r="T154" s="370">
        <v>0</v>
      </c>
      <c r="U154" s="370">
        <v>0</v>
      </c>
      <c r="V154" s="370">
        <v>-166363.38742870183</v>
      </c>
      <c r="W154" s="370">
        <v>0</v>
      </c>
      <c r="X154" s="370">
        <v>1070272.3981031971</v>
      </c>
    </row>
    <row r="155" spans="1:24" x14ac:dyDescent="0.25">
      <c r="A155" s="14">
        <v>465</v>
      </c>
      <c r="B155" s="5">
        <f t="shared" si="2"/>
        <v>0</v>
      </c>
      <c r="C155" s="1">
        <v>465</v>
      </c>
      <c r="D155" s="1">
        <v>1</v>
      </c>
      <c r="E155" s="1" t="s">
        <v>739</v>
      </c>
      <c r="F155" s="1">
        <v>5</v>
      </c>
      <c r="G155" s="370">
        <v>2344416.3896843698</v>
      </c>
      <c r="H155" s="370">
        <v>414731.88700242597</v>
      </c>
      <c r="I155" s="370">
        <v>173722.9115950705</v>
      </c>
      <c r="J155" s="370">
        <v>0</v>
      </c>
      <c r="K155" s="370">
        <v>167985.37433793233</v>
      </c>
      <c r="L155" s="370">
        <v>-849203.98217653984</v>
      </c>
      <c r="M155" s="370">
        <v>0</v>
      </c>
      <c r="N155" s="370">
        <v>2251652.5804432589</v>
      </c>
      <c r="P155" s="370">
        <v>2343951.3896843698</v>
      </c>
      <c r="Q155" s="370">
        <v>2344416.3896843698</v>
      </c>
      <c r="R155" s="370">
        <v>414731.88700242597</v>
      </c>
      <c r="S155" s="370">
        <v>119725.43639403036</v>
      </c>
      <c r="T155" s="370">
        <v>0</v>
      </c>
      <c r="U155" s="370">
        <v>167985.37433793233</v>
      </c>
      <c r="V155" s="370">
        <v>-849203.98217653984</v>
      </c>
      <c r="W155" s="370">
        <v>0</v>
      </c>
      <c r="X155" s="370">
        <v>2197655.1052422184</v>
      </c>
    </row>
    <row r="156" spans="1:24" x14ac:dyDescent="0.25">
      <c r="A156" s="14">
        <v>466</v>
      </c>
      <c r="B156" s="5">
        <f t="shared" si="2"/>
        <v>0</v>
      </c>
      <c r="C156" s="1">
        <v>466</v>
      </c>
      <c r="D156" s="1">
        <v>1</v>
      </c>
      <c r="E156" s="1" t="s">
        <v>740</v>
      </c>
      <c r="F156" s="1">
        <v>4</v>
      </c>
      <c r="G156" s="370">
        <v>1973360.8968755933</v>
      </c>
      <c r="H156" s="370">
        <v>330549.58806960628</v>
      </c>
      <c r="I156" s="370">
        <v>103440.24172831388</v>
      </c>
      <c r="J156" s="370">
        <v>0</v>
      </c>
      <c r="K156" s="370">
        <v>437009.12757956982</v>
      </c>
      <c r="L156" s="370">
        <v>-65353.829709038546</v>
      </c>
      <c r="M156" s="370">
        <v>0</v>
      </c>
      <c r="N156" s="370">
        <v>2779006.0245440444</v>
      </c>
      <c r="P156" s="370">
        <v>1972894.8968755933</v>
      </c>
      <c r="Q156" s="370">
        <v>1973360.8968755933</v>
      </c>
      <c r="R156" s="370">
        <v>330549.58806960628</v>
      </c>
      <c r="S156" s="370">
        <v>71288.39810429349</v>
      </c>
      <c r="T156" s="370">
        <v>0</v>
      </c>
      <c r="U156" s="370">
        <v>437009.12757956982</v>
      </c>
      <c r="V156" s="370">
        <v>-65353.829709038546</v>
      </c>
      <c r="W156" s="370">
        <v>0</v>
      </c>
      <c r="X156" s="370">
        <v>2746854.1809200239</v>
      </c>
    </row>
    <row r="157" spans="1:24" x14ac:dyDescent="0.25">
      <c r="A157" s="14">
        <v>473</v>
      </c>
      <c r="B157" s="5">
        <f t="shared" si="2"/>
        <v>0</v>
      </c>
      <c r="C157" s="1">
        <v>473</v>
      </c>
      <c r="D157" s="1">
        <v>1</v>
      </c>
      <c r="E157" s="1" t="s">
        <v>741</v>
      </c>
      <c r="F157" s="1">
        <v>6</v>
      </c>
      <c r="G157" s="370">
        <v>524231.87193821627</v>
      </c>
      <c r="H157" s="370">
        <v>132852.79843609573</v>
      </c>
      <c r="I157" s="370">
        <v>37611.174711407482</v>
      </c>
      <c r="J157" s="370">
        <v>0</v>
      </c>
      <c r="K157" s="370">
        <v>0</v>
      </c>
      <c r="L157" s="370">
        <v>-55166.816265559362</v>
      </c>
      <c r="M157" s="370">
        <v>0</v>
      </c>
      <c r="N157" s="370">
        <v>639529.02882016008</v>
      </c>
      <c r="P157" s="370">
        <v>523758.87193821627</v>
      </c>
      <c r="Q157" s="370">
        <v>524231.87193821627</v>
      </c>
      <c r="R157" s="370">
        <v>132852.79843609573</v>
      </c>
      <c r="S157" s="370">
        <v>25920.670245911053</v>
      </c>
      <c r="T157" s="370">
        <v>0</v>
      </c>
      <c r="U157" s="370">
        <v>0</v>
      </c>
      <c r="V157" s="370">
        <v>-55166.816265559362</v>
      </c>
      <c r="W157" s="370">
        <v>0</v>
      </c>
      <c r="X157" s="370">
        <v>627838.52435466356</v>
      </c>
    </row>
    <row r="158" spans="1:24" x14ac:dyDescent="0.25">
      <c r="A158" s="14">
        <v>477</v>
      </c>
      <c r="B158" s="5">
        <f t="shared" si="2"/>
        <v>0</v>
      </c>
      <c r="C158" s="1">
        <v>477</v>
      </c>
      <c r="D158" s="1">
        <v>1</v>
      </c>
      <c r="E158" s="1" t="s">
        <v>742</v>
      </c>
      <c r="F158" s="1">
        <v>4</v>
      </c>
      <c r="G158" s="370">
        <v>3989347.071810076</v>
      </c>
      <c r="H158" s="370">
        <v>950182.68899717683</v>
      </c>
      <c r="I158" s="370">
        <v>286294.55304140097</v>
      </c>
      <c r="J158" s="370">
        <v>0</v>
      </c>
      <c r="K158" s="370">
        <v>6307.2732597501017</v>
      </c>
      <c r="L158" s="370">
        <v>-848947.6144599414</v>
      </c>
      <c r="M158" s="370">
        <v>0</v>
      </c>
      <c r="N158" s="370">
        <v>4383183.9726484623</v>
      </c>
      <c r="P158" s="370">
        <v>3988870.071810076</v>
      </c>
      <c r="Q158" s="370">
        <v>3989347.071810076</v>
      </c>
      <c r="R158" s="370">
        <v>950182.68899717683</v>
      </c>
      <c r="S158" s="370">
        <v>197306.96420752502</v>
      </c>
      <c r="T158" s="370">
        <v>0</v>
      </c>
      <c r="U158" s="370">
        <v>6307.2732597501017</v>
      </c>
      <c r="V158" s="370">
        <v>-848947.6144599414</v>
      </c>
      <c r="W158" s="370">
        <v>0</v>
      </c>
      <c r="X158" s="370">
        <v>4294196.3838145863</v>
      </c>
    </row>
    <row r="159" spans="1:24" x14ac:dyDescent="0.25">
      <c r="A159" s="14">
        <v>480</v>
      </c>
      <c r="B159" s="5">
        <f t="shared" si="2"/>
        <v>0</v>
      </c>
      <c r="C159" s="1">
        <v>480</v>
      </c>
      <c r="D159" s="1">
        <v>1</v>
      </c>
      <c r="E159" s="1" t="s">
        <v>743</v>
      </c>
      <c r="F159" s="1">
        <v>6</v>
      </c>
      <c r="G159" s="370">
        <v>1984750.2647372547</v>
      </c>
      <c r="H159" s="370">
        <v>557429.40503157827</v>
      </c>
      <c r="I159" s="370">
        <v>120321.71471705867</v>
      </c>
      <c r="J159" s="370">
        <v>0</v>
      </c>
      <c r="K159" s="370">
        <v>0</v>
      </c>
      <c r="L159" s="370">
        <v>-353292.15730207344</v>
      </c>
      <c r="M159" s="370">
        <v>0</v>
      </c>
      <c r="N159" s="370">
        <v>2309209.2271838179</v>
      </c>
      <c r="P159" s="370">
        <v>1984270.2647372547</v>
      </c>
      <c r="Q159" s="370">
        <v>1984750.2647372547</v>
      </c>
      <c r="R159" s="370">
        <v>557429.40503157827</v>
      </c>
      <c r="S159" s="370">
        <v>82922.68227552918</v>
      </c>
      <c r="T159" s="370">
        <v>0</v>
      </c>
      <c r="U159" s="370">
        <v>0</v>
      </c>
      <c r="V159" s="370">
        <v>-353292.15730207344</v>
      </c>
      <c r="W159" s="370">
        <v>0</v>
      </c>
      <c r="X159" s="370">
        <v>2271810.1947422884</v>
      </c>
    </row>
    <row r="160" spans="1:24" x14ac:dyDescent="0.25">
      <c r="A160" s="14">
        <v>482</v>
      </c>
      <c r="B160" s="5">
        <f t="shared" si="2"/>
        <v>0</v>
      </c>
      <c r="C160" s="1">
        <v>482</v>
      </c>
      <c r="D160" s="1">
        <v>1</v>
      </c>
      <c r="E160" s="1" t="s">
        <v>744</v>
      </c>
      <c r="F160" s="1">
        <v>4</v>
      </c>
      <c r="G160" s="370">
        <v>3058319.9538731738</v>
      </c>
      <c r="H160" s="370">
        <v>438122.78959679138</v>
      </c>
      <c r="I160" s="370">
        <v>196718.71829274987</v>
      </c>
      <c r="J160" s="370">
        <v>0</v>
      </c>
      <c r="K160" s="370">
        <v>0</v>
      </c>
      <c r="L160" s="370">
        <v>-488233.41214356734</v>
      </c>
      <c r="M160" s="370">
        <v>0</v>
      </c>
      <c r="N160" s="370">
        <v>3204928.0496191476</v>
      </c>
      <c r="P160" s="370">
        <v>3057837.9538731738</v>
      </c>
      <c r="Q160" s="370">
        <v>3058319.9538731738</v>
      </c>
      <c r="R160" s="370">
        <v>438122.78959679138</v>
      </c>
      <c r="S160" s="370">
        <v>135573.56469693265</v>
      </c>
      <c r="T160" s="370">
        <v>0</v>
      </c>
      <c r="U160" s="370">
        <v>0</v>
      </c>
      <c r="V160" s="370">
        <v>-488233.41214356734</v>
      </c>
      <c r="W160" s="370">
        <v>0</v>
      </c>
      <c r="X160" s="370">
        <v>3143782.8960233303</v>
      </c>
    </row>
    <row r="161" spans="1:24" x14ac:dyDescent="0.25">
      <c r="A161" s="14">
        <v>484</v>
      </c>
      <c r="B161" s="5">
        <f t="shared" si="2"/>
        <v>0</v>
      </c>
      <c r="C161" s="1">
        <v>484</v>
      </c>
      <c r="D161" s="1">
        <v>1</v>
      </c>
      <c r="E161" s="1" t="s">
        <v>745</v>
      </c>
      <c r="F161" s="1">
        <v>5</v>
      </c>
      <c r="G161" s="370">
        <v>1170664.9152780268</v>
      </c>
      <c r="H161" s="370">
        <v>210289.32915943465</v>
      </c>
      <c r="I161" s="370">
        <v>66835.517398389769</v>
      </c>
      <c r="J161" s="370">
        <v>0</v>
      </c>
      <c r="K161" s="370">
        <v>262881.30355372839</v>
      </c>
      <c r="L161" s="370">
        <v>-123035.14064041356</v>
      </c>
      <c r="M161" s="370">
        <v>0</v>
      </c>
      <c r="N161" s="370">
        <v>1587635.924749166</v>
      </c>
      <c r="P161" s="370">
        <v>1170180.9152780268</v>
      </c>
      <c r="Q161" s="370">
        <v>1170664.9152780268</v>
      </c>
      <c r="R161" s="370">
        <v>210289.32915943465</v>
      </c>
      <c r="S161" s="370">
        <v>46061.348003391875</v>
      </c>
      <c r="T161" s="370">
        <v>0</v>
      </c>
      <c r="U161" s="370">
        <v>262881.30355372839</v>
      </c>
      <c r="V161" s="370">
        <v>-123035.14064041356</v>
      </c>
      <c r="W161" s="370">
        <v>0</v>
      </c>
      <c r="X161" s="370">
        <v>1566861.7553541681</v>
      </c>
    </row>
    <row r="162" spans="1:24" x14ac:dyDescent="0.25">
      <c r="A162" s="14">
        <v>485</v>
      </c>
      <c r="B162" s="5">
        <f t="shared" si="2"/>
        <v>0</v>
      </c>
      <c r="C162" s="1">
        <v>485</v>
      </c>
      <c r="D162" s="1">
        <v>1</v>
      </c>
      <c r="E162" s="1" t="s">
        <v>746</v>
      </c>
      <c r="F162" s="1">
        <v>6</v>
      </c>
      <c r="G162" s="370">
        <v>675355.28224641108</v>
      </c>
      <c r="H162" s="370">
        <v>78161.538688193075</v>
      </c>
      <c r="I162" s="370">
        <v>45576.345132821487</v>
      </c>
      <c r="J162" s="370">
        <v>0</v>
      </c>
      <c r="K162" s="370">
        <v>100270.08735071949</v>
      </c>
      <c r="L162" s="370">
        <v>-108471.94479758912</v>
      </c>
      <c r="M162" s="370">
        <v>0</v>
      </c>
      <c r="N162" s="370">
        <v>790891.30862055602</v>
      </c>
      <c r="P162" s="370">
        <v>674870.28224641108</v>
      </c>
      <c r="Q162" s="370">
        <v>675355.28224641108</v>
      </c>
      <c r="R162" s="370">
        <v>78161.538688193075</v>
      </c>
      <c r="S162" s="370">
        <v>31410.064223370009</v>
      </c>
      <c r="T162" s="370">
        <v>0</v>
      </c>
      <c r="U162" s="370">
        <v>100270.08735071949</v>
      </c>
      <c r="V162" s="370">
        <v>-108471.94479758912</v>
      </c>
      <c r="W162" s="370">
        <v>0</v>
      </c>
      <c r="X162" s="370">
        <v>776725.0277111046</v>
      </c>
    </row>
    <row r="163" spans="1:24" x14ac:dyDescent="0.25">
      <c r="A163" s="14">
        <v>486</v>
      </c>
      <c r="B163" s="5">
        <f t="shared" si="2"/>
        <v>0</v>
      </c>
      <c r="C163" s="1">
        <v>486</v>
      </c>
      <c r="D163" s="1">
        <v>1</v>
      </c>
      <c r="E163" s="1" t="s">
        <v>747</v>
      </c>
      <c r="F163" s="1">
        <v>6</v>
      </c>
      <c r="G163" s="370">
        <v>229343.77815261987</v>
      </c>
      <c r="H163" s="370">
        <v>34387.182142076366</v>
      </c>
      <c r="I163" s="370">
        <v>13869.621229960758</v>
      </c>
      <c r="J163" s="370">
        <v>0</v>
      </c>
      <c r="K163" s="370">
        <v>110349.72434043011</v>
      </c>
      <c r="L163" s="370">
        <v>-96594.84312930757</v>
      </c>
      <c r="M163" s="370">
        <v>0</v>
      </c>
      <c r="N163" s="370">
        <v>291355.46273577953</v>
      </c>
      <c r="P163" s="370">
        <v>228857.77815261987</v>
      </c>
      <c r="Q163" s="370">
        <v>229343.77815261987</v>
      </c>
      <c r="R163" s="370">
        <v>34387.182142076366</v>
      </c>
      <c r="S163" s="370">
        <v>9558.5921231133634</v>
      </c>
      <c r="T163" s="370">
        <v>0</v>
      </c>
      <c r="U163" s="370">
        <v>110349.72434043011</v>
      </c>
      <c r="V163" s="370">
        <v>-96594.84312930757</v>
      </c>
      <c r="W163" s="370">
        <v>0</v>
      </c>
      <c r="X163" s="370">
        <v>287044.43362893211</v>
      </c>
    </row>
    <row r="164" spans="1:24" x14ac:dyDescent="0.25">
      <c r="A164" s="14">
        <v>487</v>
      </c>
      <c r="B164" s="5">
        <f t="shared" si="2"/>
        <v>0</v>
      </c>
      <c r="C164" s="1">
        <v>487</v>
      </c>
      <c r="D164" s="1">
        <v>1</v>
      </c>
      <c r="E164" s="1" t="s">
        <v>748</v>
      </c>
      <c r="F164" s="1">
        <v>6</v>
      </c>
      <c r="G164" s="370">
        <v>248676.33651448769</v>
      </c>
      <c r="H164" s="370">
        <v>34881.225987844045</v>
      </c>
      <c r="I164" s="370">
        <v>21650.362372890053</v>
      </c>
      <c r="J164" s="370">
        <v>0</v>
      </c>
      <c r="K164" s="370">
        <v>96580.720353386481</v>
      </c>
      <c r="L164" s="370">
        <v>-194240.69593554747</v>
      </c>
      <c r="M164" s="370">
        <v>0</v>
      </c>
      <c r="N164" s="370">
        <v>207547.94929306081</v>
      </c>
      <c r="P164" s="370">
        <v>248189.33651448769</v>
      </c>
      <c r="Q164" s="370">
        <v>248676.33651448769</v>
      </c>
      <c r="R164" s="370">
        <v>34881.225987844045</v>
      </c>
      <c r="S164" s="370">
        <v>14920.882106932802</v>
      </c>
      <c r="T164" s="370">
        <v>0</v>
      </c>
      <c r="U164" s="370">
        <v>96580.720353386481</v>
      </c>
      <c r="V164" s="370">
        <v>-194240.69593554747</v>
      </c>
      <c r="W164" s="370">
        <v>0</v>
      </c>
      <c r="X164" s="370">
        <v>200818.46902710357</v>
      </c>
    </row>
    <row r="165" spans="1:24" x14ac:dyDescent="0.25">
      <c r="A165" s="14">
        <v>492</v>
      </c>
      <c r="B165" s="5">
        <f t="shared" si="2"/>
        <v>0</v>
      </c>
      <c r="C165" s="1">
        <v>492</v>
      </c>
      <c r="D165" s="1">
        <v>1</v>
      </c>
      <c r="E165" s="1" t="s">
        <v>749</v>
      </c>
      <c r="F165" s="1">
        <v>4</v>
      </c>
      <c r="G165" s="370">
        <v>6995702.3178526442</v>
      </c>
      <c r="H165" s="370">
        <v>1941574.4791966267</v>
      </c>
      <c r="I165" s="370">
        <v>513657.16053917952</v>
      </c>
      <c r="J165" s="370">
        <v>0</v>
      </c>
      <c r="K165" s="370">
        <v>0</v>
      </c>
      <c r="L165" s="370">
        <v>-1110591.7022460548</v>
      </c>
      <c r="M165" s="370">
        <v>0</v>
      </c>
      <c r="N165" s="370">
        <v>8340342.255342396</v>
      </c>
      <c r="P165" s="370">
        <v>6995210.3178526442</v>
      </c>
      <c r="Q165" s="370">
        <v>6995702.3178526442</v>
      </c>
      <c r="R165" s="370">
        <v>1941574.4791966267</v>
      </c>
      <c r="S165" s="370">
        <v>353999.52221510443</v>
      </c>
      <c r="T165" s="370">
        <v>0</v>
      </c>
      <c r="U165" s="370">
        <v>0</v>
      </c>
      <c r="V165" s="370">
        <v>-1110591.7022460548</v>
      </c>
      <c r="W165" s="370">
        <v>0</v>
      </c>
      <c r="X165" s="370">
        <v>8180684.6170183197</v>
      </c>
    </row>
    <row r="166" spans="1:24" x14ac:dyDescent="0.25">
      <c r="A166" s="14">
        <v>495</v>
      </c>
      <c r="B166" s="5">
        <f t="shared" si="2"/>
        <v>0</v>
      </c>
      <c r="C166" s="1">
        <v>495</v>
      </c>
      <c r="D166" s="1">
        <v>1</v>
      </c>
      <c r="E166" s="1" t="s">
        <v>750</v>
      </c>
      <c r="F166" s="1">
        <v>6</v>
      </c>
      <c r="G166" s="370">
        <v>300260.11479197483</v>
      </c>
      <c r="H166" s="370">
        <v>54536.014643124778</v>
      </c>
      <c r="I166" s="370">
        <v>12428.242173557324</v>
      </c>
      <c r="J166" s="370">
        <v>0</v>
      </c>
      <c r="K166" s="370">
        <v>127750.75231336179</v>
      </c>
      <c r="L166" s="370">
        <v>-69155.862560646317</v>
      </c>
      <c r="M166" s="370">
        <v>0</v>
      </c>
      <c r="N166" s="370">
        <v>425819.26136137242</v>
      </c>
      <c r="P166" s="370">
        <v>299765.11479197483</v>
      </c>
      <c r="Q166" s="370">
        <v>300260.11479197483</v>
      </c>
      <c r="R166" s="370">
        <v>54536.014643124778</v>
      </c>
      <c r="S166" s="370">
        <v>8565.2301367602995</v>
      </c>
      <c r="T166" s="370">
        <v>0</v>
      </c>
      <c r="U166" s="370">
        <v>127750.75231336179</v>
      </c>
      <c r="V166" s="370">
        <v>-69155.862560646317</v>
      </c>
      <c r="W166" s="370">
        <v>0</v>
      </c>
      <c r="X166" s="370">
        <v>421956.24932457536</v>
      </c>
    </row>
    <row r="167" spans="1:24" x14ac:dyDescent="0.25">
      <c r="A167" s="14">
        <v>497</v>
      </c>
      <c r="B167" s="5">
        <f t="shared" si="2"/>
        <v>0</v>
      </c>
      <c r="C167" s="1">
        <v>497</v>
      </c>
      <c r="D167" s="1">
        <v>1</v>
      </c>
      <c r="E167" s="1" t="s">
        <v>751</v>
      </c>
      <c r="F167" s="1">
        <v>6</v>
      </c>
      <c r="G167" s="370">
        <v>353302.12780938204</v>
      </c>
      <c r="H167" s="370">
        <v>77204.832274606903</v>
      </c>
      <c r="I167" s="370">
        <v>30888.825108483321</v>
      </c>
      <c r="J167" s="370">
        <v>0</v>
      </c>
      <c r="K167" s="370">
        <v>0</v>
      </c>
      <c r="L167" s="370">
        <v>-88869.911839507768</v>
      </c>
      <c r="M167" s="370">
        <v>0</v>
      </c>
      <c r="N167" s="370">
        <v>372525.87335296453</v>
      </c>
      <c r="P167" s="370">
        <v>352805.12780938204</v>
      </c>
      <c r="Q167" s="370">
        <v>353302.12780938204</v>
      </c>
      <c r="R167" s="370">
        <v>77204.832274606903</v>
      </c>
      <c r="S167" s="370">
        <v>21287.796939715729</v>
      </c>
      <c r="T167" s="370">
        <v>0</v>
      </c>
      <c r="U167" s="370">
        <v>0</v>
      </c>
      <c r="V167" s="370">
        <v>-88869.911839507768</v>
      </c>
      <c r="W167" s="370">
        <v>0</v>
      </c>
      <c r="X167" s="370">
        <v>362924.84518419695</v>
      </c>
    </row>
    <row r="168" spans="1:24" x14ac:dyDescent="0.25">
      <c r="A168" s="14">
        <v>499</v>
      </c>
      <c r="B168" s="5">
        <f t="shared" si="2"/>
        <v>0</v>
      </c>
      <c r="C168" s="1">
        <v>499</v>
      </c>
      <c r="D168" s="1">
        <v>1</v>
      </c>
      <c r="E168" s="1" t="s">
        <v>1026</v>
      </c>
      <c r="F168" s="1">
        <v>6</v>
      </c>
      <c r="G168" s="370">
        <v>287778.84416087373</v>
      </c>
      <c r="H168" s="370">
        <v>74203.606593774603</v>
      </c>
      <c r="I168" s="370">
        <v>20992.618049990564</v>
      </c>
      <c r="J168" s="370">
        <v>0</v>
      </c>
      <c r="K168" s="370">
        <v>94777.06266340852</v>
      </c>
      <c r="L168" s="370">
        <v>-155229.63741394907</v>
      </c>
      <c r="M168" s="370">
        <v>0</v>
      </c>
      <c r="N168" s="370">
        <v>322522.49405409832</v>
      </c>
      <c r="P168" s="370">
        <v>287279.84416087373</v>
      </c>
      <c r="Q168" s="370">
        <v>287778.84416087373</v>
      </c>
      <c r="R168" s="370">
        <v>74203.606593774603</v>
      </c>
      <c r="S168" s="370">
        <v>14467.581357067451</v>
      </c>
      <c r="T168" s="370">
        <v>0</v>
      </c>
      <c r="U168" s="370">
        <v>94777.06266340852</v>
      </c>
      <c r="V168" s="370">
        <v>-155229.63741394907</v>
      </c>
      <c r="W168" s="370">
        <v>0</v>
      </c>
      <c r="X168" s="370">
        <v>315997.45736117521</v>
      </c>
    </row>
    <row r="169" spans="1:24" x14ac:dyDescent="0.25">
      <c r="A169" s="14">
        <v>500</v>
      </c>
      <c r="B169" s="5">
        <f t="shared" si="2"/>
        <v>0</v>
      </c>
      <c r="C169" s="1">
        <v>500</v>
      </c>
      <c r="D169" s="1">
        <v>1</v>
      </c>
      <c r="E169" s="1" t="s">
        <v>752</v>
      </c>
      <c r="F169" s="1">
        <v>6</v>
      </c>
      <c r="G169" s="370">
        <v>453569.61111961567</v>
      </c>
      <c r="H169" s="370">
        <v>93223.175678528249</v>
      </c>
      <c r="I169" s="370">
        <v>30420.149211958847</v>
      </c>
      <c r="J169" s="370">
        <v>0</v>
      </c>
      <c r="K169" s="370">
        <v>145037.25823733892</v>
      </c>
      <c r="L169" s="370">
        <v>-261811.82321597965</v>
      </c>
      <c r="M169" s="370">
        <v>0</v>
      </c>
      <c r="N169" s="370">
        <v>460438.37103146198</v>
      </c>
      <c r="P169" s="370">
        <v>453069.61111961567</v>
      </c>
      <c r="Q169" s="370">
        <v>453569.61111961567</v>
      </c>
      <c r="R169" s="370">
        <v>93223.175678528249</v>
      </c>
      <c r="S169" s="370">
        <v>20964.797366869818</v>
      </c>
      <c r="T169" s="370">
        <v>0</v>
      </c>
      <c r="U169" s="370">
        <v>145037.25823733892</v>
      </c>
      <c r="V169" s="370">
        <v>-261811.82321597965</v>
      </c>
      <c r="W169" s="370">
        <v>0</v>
      </c>
      <c r="X169" s="370">
        <v>450983.0191863731</v>
      </c>
    </row>
    <row r="170" spans="1:24" x14ac:dyDescent="0.25">
      <c r="A170" s="14">
        <v>505</v>
      </c>
      <c r="B170" s="5">
        <f t="shared" si="2"/>
        <v>0</v>
      </c>
      <c r="C170" s="1">
        <v>505</v>
      </c>
      <c r="D170" s="1">
        <v>1</v>
      </c>
      <c r="E170" s="1" t="s">
        <v>753</v>
      </c>
      <c r="F170" s="1">
        <v>6</v>
      </c>
      <c r="G170" s="370">
        <v>326448.6810882666</v>
      </c>
      <c r="H170" s="370">
        <v>246220.08731057565</v>
      </c>
      <c r="I170" s="370">
        <v>36688.925725455061</v>
      </c>
      <c r="J170" s="370">
        <v>0</v>
      </c>
      <c r="K170" s="370">
        <v>69955.094260371523</v>
      </c>
      <c r="L170" s="370">
        <v>-36029.87897944935</v>
      </c>
      <c r="M170" s="370">
        <v>0</v>
      </c>
      <c r="N170" s="370">
        <v>643282.90940521949</v>
      </c>
      <c r="P170" s="370">
        <v>325943.6810882666</v>
      </c>
      <c r="Q170" s="370">
        <v>326448.6810882666</v>
      </c>
      <c r="R170" s="370">
        <v>246220.08731057565</v>
      </c>
      <c r="S170" s="370">
        <v>25285.079572848452</v>
      </c>
      <c r="T170" s="370">
        <v>0</v>
      </c>
      <c r="U170" s="370">
        <v>69955.094260371523</v>
      </c>
      <c r="V170" s="370">
        <v>-36029.87897944935</v>
      </c>
      <c r="W170" s="370">
        <v>0</v>
      </c>
      <c r="X170" s="370">
        <v>631879.06325261295</v>
      </c>
    </row>
    <row r="171" spans="1:24" x14ac:dyDescent="0.25">
      <c r="A171" s="14">
        <v>507</v>
      </c>
      <c r="B171" s="5">
        <f t="shared" si="2"/>
        <v>0</v>
      </c>
      <c r="C171" s="1">
        <v>507</v>
      </c>
      <c r="D171" s="1">
        <v>1</v>
      </c>
      <c r="E171" s="1" t="s">
        <v>754</v>
      </c>
      <c r="F171" s="1">
        <v>6</v>
      </c>
      <c r="G171" s="370">
        <v>359185.48621030024</v>
      </c>
      <c r="H171" s="370">
        <v>54818.419245966325</v>
      </c>
      <c r="I171" s="370">
        <v>25932.65089818693</v>
      </c>
      <c r="J171" s="370">
        <v>0</v>
      </c>
      <c r="K171" s="370">
        <v>0</v>
      </c>
      <c r="L171" s="370">
        <v>-45979.717072857318</v>
      </c>
      <c r="M171" s="370">
        <v>0</v>
      </c>
      <c r="N171" s="370">
        <v>393956.83928159619</v>
      </c>
      <c r="P171" s="370">
        <v>358678.48621030024</v>
      </c>
      <c r="Q171" s="370">
        <v>359185.48621030024</v>
      </c>
      <c r="R171" s="370">
        <v>54818.419245966325</v>
      </c>
      <c r="S171" s="370">
        <v>17872.127039157767</v>
      </c>
      <c r="T171" s="370">
        <v>0</v>
      </c>
      <c r="U171" s="370">
        <v>0</v>
      </c>
      <c r="V171" s="370">
        <v>-45979.717072857318</v>
      </c>
      <c r="W171" s="370">
        <v>0</v>
      </c>
      <c r="X171" s="370">
        <v>385896.31542256702</v>
      </c>
    </row>
    <row r="172" spans="1:24" x14ac:dyDescent="0.25">
      <c r="A172" s="14">
        <v>508</v>
      </c>
      <c r="B172" s="5">
        <f t="shared" si="2"/>
        <v>0</v>
      </c>
      <c r="C172" s="1">
        <v>508</v>
      </c>
      <c r="D172" s="1">
        <v>1</v>
      </c>
      <c r="E172" s="1" t="s">
        <v>755</v>
      </c>
      <c r="F172" s="1">
        <v>5</v>
      </c>
      <c r="G172" s="370">
        <v>2886360.4577572616</v>
      </c>
      <c r="H172" s="370">
        <v>593800.57195313089</v>
      </c>
      <c r="I172" s="370">
        <v>184369.46542490003</v>
      </c>
      <c r="J172" s="370">
        <v>0</v>
      </c>
      <c r="K172" s="370">
        <v>0</v>
      </c>
      <c r="L172" s="370">
        <v>-296981.96186352085</v>
      </c>
      <c r="M172" s="370">
        <v>0</v>
      </c>
      <c r="N172" s="370">
        <v>3367548.5332717714</v>
      </c>
      <c r="P172" s="370">
        <v>2885852.4577572616</v>
      </c>
      <c r="Q172" s="370">
        <v>2886360.4577572616</v>
      </c>
      <c r="R172" s="370">
        <v>593800.57195313089</v>
      </c>
      <c r="S172" s="370">
        <v>127062.77199165136</v>
      </c>
      <c r="T172" s="370">
        <v>0</v>
      </c>
      <c r="U172" s="370">
        <v>0</v>
      </c>
      <c r="V172" s="370">
        <v>-296981.96186352085</v>
      </c>
      <c r="W172" s="370">
        <v>0</v>
      </c>
      <c r="X172" s="370">
        <v>3310241.839838523</v>
      </c>
    </row>
    <row r="173" spans="1:24" x14ac:dyDescent="0.25">
      <c r="A173" s="14">
        <v>511</v>
      </c>
      <c r="B173" s="5">
        <f t="shared" si="2"/>
        <v>0</v>
      </c>
      <c r="C173" s="1">
        <v>511</v>
      </c>
      <c r="D173" s="1">
        <v>1</v>
      </c>
      <c r="E173" s="1" t="s">
        <v>756</v>
      </c>
      <c r="F173" s="1">
        <v>6</v>
      </c>
      <c r="G173" s="370">
        <v>543108.75217475521</v>
      </c>
      <c r="H173" s="370">
        <v>118906.92525213696</v>
      </c>
      <c r="I173" s="370">
        <v>31018.375266837342</v>
      </c>
      <c r="J173" s="370">
        <v>0</v>
      </c>
      <c r="K173" s="370">
        <v>0</v>
      </c>
      <c r="L173" s="370">
        <v>76417.994784974493</v>
      </c>
      <c r="M173" s="370">
        <v>0</v>
      </c>
      <c r="N173" s="370">
        <v>769452.04747870401</v>
      </c>
      <c r="P173" s="370">
        <v>542597.75217475521</v>
      </c>
      <c r="Q173" s="370">
        <v>543108.75217475521</v>
      </c>
      <c r="R173" s="370">
        <v>118906.92525213696</v>
      </c>
      <c r="S173" s="370">
        <v>21377.079631914694</v>
      </c>
      <c r="T173" s="370">
        <v>0</v>
      </c>
      <c r="U173" s="370">
        <v>0</v>
      </c>
      <c r="V173" s="370">
        <v>76417.994784974493</v>
      </c>
      <c r="W173" s="370">
        <v>0</v>
      </c>
      <c r="X173" s="370">
        <v>759810.75184378144</v>
      </c>
    </row>
    <row r="174" spans="1:24" x14ac:dyDescent="0.25">
      <c r="A174" s="14">
        <v>514</v>
      </c>
      <c r="B174" s="5">
        <f t="shared" si="2"/>
        <v>0</v>
      </c>
      <c r="C174" s="1">
        <v>514</v>
      </c>
      <c r="D174" s="1">
        <v>1</v>
      </c>
      <c r="E174" s="1" t="s">
        <v>757</v>
      </c>
      <c r="F174" s="1">
        <v>6</v>
      </c>
      <c r="G174" s="370">
        <v>216666.73582262776</v>
      </c>
      <c r="H174" s="370">
        <v>55654.787205617904</v>
      </c>
      <c r="I174" s="370">
        <v>7848.9415693849433</v>
      </c>
      <c r="J174" s="370">
        <v>0</v>
      </c>
      <c r="K174" s="370">
        <v>0</v>
      </c>
      <c r="L174" s="370">
        <v>38237.464072840659</v>
      </c>
      <c r="M174" s="370">
        <v>0</v>
      </c>
      <c r="N174" s="370">
        <v>318407.92867047124</v>
      </c>
      <c r="P174" s="370">
        <v>216152.73582262776</v>
      </c>
      <c r="Q174" s="370">
        <v>216666.73582262776</v>
      </c>
      <c r="R174" s="370">
        <v>55654.787205617904</v>
      </c>
      <c r="S174" s="370">
        <v>5409.291992620063</v>
      </c>
      <c r="T174" s="370">
        <v>0</v>
      </c>
      <c r="U174" s="370">
        <v>0</v>
      </c>
      <c r="V174" s="370">
        <v>38237.464072840659</v>
      </c>
      <c r="W174" s="370">
        <v>0</v>
      </c>
      <c r="X174" s="370">
        <v>315968.27909370634</v>
      </c>
    </row>
    <row r="175" spans="1:24" x14ac:dyDescent="0.25">
      <c r="A175" s="14">
        <v>518</v>
      </c>
      <c r="B175" s="5">
        <f t="shared" si="2"/>
        <v>0</v>
      </c>
      <c r="C175" s="1">
        <v>518</v>
      </c>
      <c r="D175" s="1">
        <v>1</v>
      </c>
      <c r="E175" s="1" t="s">
        <v>758</v>
      </c>
      <c r="F175" s="1">
        <v>4</v>
      </c>
      <c r="G175" s="370">
        <v>3678771.3951966995</v>
      </c>
      <c r="H175" s="370">
        <v>608621.99484928581</v>
      </c>
      <c r="I175" s="370">
        <v>227725.20460491648</v>
      </c>
      <c r="J175" s="370">
        <v>0</v>
      </c>
      <c r="K175" s="370">
        <v>376861.96516131563</v>
      </c>
      <c r="L175" s="370">
        <v>-117942.20226373296</v>
      </c>
      <c r="M175" s="370">
        <v>0</v>
      </c>
      <c r="N175" s="370">
        <v>4774038.3575484846</v>
      </c>
      <c r="P175" s="370">
        <v>3678253.3951966995</v>
      </c>
      <c r="Q175" s="370">
        <v>3678771.3951966995</v>
      </c>
      <c r="R175" s="370">
        <v>608621.99484928581</v>
      </c>
      <c r="S175" s="370">
        <v>156942.45076201638</v>
      </c>
      <c r="T175" s="370">
        <v>0</v>
      </c>
      <c r="U175" s="370">
        <v>376861.96516131563</v>
      </c>
      <c r="V175" s="370">
        <v>-117942.20226373296</v>
      </c>
      <c r="W175" s="370">
        <v>0</v>
      </c>
      <c r="X175" s="370">
        <v>4703255.603705585</v>
      </c>
    </row>
    <row r="176" spans="1:24" x14ac:dyDescent="0.25">
      <c r="A176" s="14">
        <v>531</v>
      </c>
      <c r="B176" s="5">
        <f t="shared" si="2"/>
        <v>0</v>
      </c>
      <c r="C176" s="1">
        <v>531</v>
      </c>
      <c r="D176" s="1">
        <v>1</v>
      </c>
      <c r="E176" s="1" t="s">
        <v>759</v>
      </c>
      <c r="F176" s="1">
        <v>5</v>
      </c>
      <c r="G176" s="370">
        <v>1655965.8620583999</v>
      </c>
      <c r="H176" s="370">
        <v>219853.76189258424</v>
      </c>
      <c r="I176" s="370">
        <v>119235.45866698255</v>
      </c>
      <c r="J176" s="370">
        <v>0</v>
      </c>
      <c r="K176" s="370">
        <v>0</v>
      </c>
      <c r="L176" s="370">
        <v>-87309.502799733978</v>
      </c>
      <c r="M176" s="370">
        <v>0</v>
      </c>
      <c r="N176" s="370">
        <v>1907745.5798182327</v>
      </c>
      <c r="P176" s="370">
        <v>1655434.8620583999</v>
      </c>
      <c r="Q176" s="370">
        <v>1655965.8620583999</v>
      </c>
      <c r="R176" s="370">
        <v>219853.76189258424</v>
      </c>
      <c r="S176" s="370">
        <v>82174.062082389908</v>
      </c>
      <c r="T176" s="370">
        <v>0</v>
      </c>
      <c r="U176" s="370">
        <v>0</v>
      </c>
      <c r="V176" s="370">
        <v>-87309.502799733978</v>
      </c>
      <c r="W176" s="370">
        <v>0</v>
      </c>
      <c r="X176" s="370">
        <v>1870684.1832336399</v>
      </c>
    </row>
    <row r="177" spans="1:24" x14ac:dyDescent="0.25">
      <c r="A177" s="14">
        <v>533</v>
      </c>
      <c r="B177" s="5">
        <f t="shared" si="2"/>
        <v>0</v>
      </c>
      <c r="C177" s="1">
        <v>533</v>
      </c>
      <c r="D177" s="1">
        <v>1</v>
      </c>
      <c r="E177" s="1" t="s">
        <v>760</v>
      </c>
      <c r="F177" s="1">
        <v>5</v>
      </c>
      <c r="G177" s="370">
        <v>1002851.1274212763</v>
      </c>
      <c r="H177" s="370">
        <v>272038.6117850747</v>
      </c>
      <c r="I177" s="370">
        <v>67466.485636154845</v>
      </c>
      <c r="J177" s="370">
        <v>0</v>
      </c>
      <c r="K177" s="370">
        <v>0</v>
      </c>
      <c r="L177" s="370">
        <v>22569.132803227942</v>
      </c>
      <c r="M177" s="370">
        <v>0</v>
      </c>
      <c r="N177" s="370">
        <v>1364925.3576457337</v>
      </c>
      <c r="P177" s="370">
        <v>1002318.1274212763</v>
      </c>
      <c r="Q177" s="370">
        <v>1002851.1274212763</v>
      </c>
      <c r="R177" s="370">
        <v>272038.6117850747</v>
      </c>
      <c r="S177" s="370">
        <v>46496.195352676921</v>
      </c>
      <c r="T177" s="370">
        <v>0</v>
      </c>
      <c r="U177" s="370">
        <v>0</v>
      </c>
      <c r="V177" s="370">
        <v>22569.132803227942</v>
      </c>
      <c r="W177" s="370">
        <v>0</v>
      </c>
      <c r="X177" s="370">
        <v>1343955.0673622559</v>
      </c>
    </row>
    <row r="178" spans="1:24" x14ac:dyDescent="0.25">
      <c r="A178" s="14">
        <v>534</v>
      </c>
      <c r="B178" s="5">
        <f t="shared" si="2"/>
        <v>0</v>
      </c>
      <c r="C178" s="1">
        <v>534</v>
      </c>
      <c r="D178" s="1">
        <v>1</v>
      </c>
      <c r="E178" s="1" t="s">
        <v>761</v>
      </c>
      <c r="F178" s="1">
        <v>5</v>
      </c>
      <c r="G178" s="370">
        <v>2214200.2374790926</v>
      </c>
      <c r="H178" s="370">
        <v>320443.4609895639</v>
      </c>
      <c r="I178" s="370">
        <v>130260.53145072535</v>
      </c>
      <c r="J178" s="370">
        <v>0</v>
      </c>
      <c r="K178" s="370">
        <v>396921.9425871144</v>
      </c>
      <c r="L178" s="370">
        <v>-448658.80773102358</v>
      </c>
      <c r="M178" s="370">
        <v>0</v>
      </c>
      <c r="N178" s="370">
        <v>2613167.3647754723</v>
      </c>
      <c r="P178" s="370">
        <v>2213666.2374790926</v>
      </c>
      <c r="Q178" s="370">
        <v>2214200.2374790926</v>
      </c>
      <c r="R178" s="370">
        <v>320443.4609895639</v>
      </c>
      <c r="S178" s="370">
        <v>89772.263368506334</v>
      </c>
      <c r="T178" s="370">
        <v>0</v>
      </c>
      <c r="U178" s="370">
        <v>396921.9425871144</v>
      </c>
      <c r="V178" s="370">
        <v>-448658.80773102358</v>
      </c>
      <c r="W178" s="370">
        <v>0</v>
      </c>
      <c r="X178" s="370">
        <v>2572679.0966932536</v>
      </c>
    </row>
    <row r="179" spans="1:24" x14ac:dyDescent="0.25">
      <c r="A179" s="14">
        <v>535</v>
      </c>
      <c r="B179" s="5">
        <f t="shared" si="2"/>
        <v>0</v>
      </c>
      <c r="C179" s="1">
        <v>535</v>
      </c>
      <c r="D179" s="1">
        <v>1</v>
      </c>
      <c r="E179" s="1" t="s">
        <v>762</v>
      </c>
      <c r="F179" s="1">
        <v>4</v>
      </c>
      <c r="G179" s="370">
        <v>29577238.876768306</v>
      </c>
      <c r="H179" s="370">
        <v>7271733.4965642514</v>
      </c>
      <c r="I179" s="370">
        <v>1442109.6817941219</v>
      </c>
      <c r="J179" s="370">
        <v>0</v>
      </c>
      <c r="K179" s="370">
        <v>0</v>
      </c>
      <c r="L179" s="370">
        <v>-325124.49891983962</v>
      </c>
      <c r="M179" s="370">
        <v>0</v>
      </c>
      <c r="N179" s="370">
        <v>37965957.556206845</v>
      </c>
      <c r="P179" s="370">
        <v>29576703.876768306</v>
      </c>
      <c r="Q179" s="370">
        <v>29577238.876768306</v>
      </c>
      <c r="R179" s="370">
        <v>7271733.4965642514</v>
      </c>
      <c r="S179" s="370">
        <v>993865.51489134016</v>
      </c>
      <c r="T179" s="370">
        <v>0</v>
      </c>
      <c r="U179" s="370">
        <v>0</v>
      </c>
      <c r="V179" s="370">
        <v>-325124.49891983962</v>
      </c>
      <c r="W179" s="370">
        <v>0</v>
      </c>
      <c r="X179" s="370">
        <v>37517713.389304064</v>
      </c>
    </row>
    <row r="180" spans="1:24" x14ac:dyDescent="0.25">
      <c r="A180" s="14">
        <v>542</v>
      </c>
      <c r="B180" s="5">
        <f t="shared" si="2"/>
        <v>0</v>
      </c>
      <c r="C180" s="1">
        <v>542</v>
      </c>
      <c r="D180" s="1">
        <v>1</v>
      </c>
      <c r="E180" s="1" t="s">
        <v>763</v>
      </c>
      <c r="F180" s="1">
        <v>6</v>
      </c>
      <c r="G180" s="370">
        <v>279702.54513356654</v>
      </c>
      <c r="H180" s="370">
        <v>51858.668015576513</v>
      </c>
      <c r="I180" s="370">
        <v>28129.58484149228</v>
      </c>
      <c r="J180" s="370">
        <v>0</v>
      </c>
      <c r="K180" s="370">
        <v>0</v>
      </c>
      <c r="L180" s="370">
        <v>-105461.68278634404</v>
      </c>
      <c r="M180" s="370">
        <v>0</v>
      </c>
      <c r="N180" s="370">
        <v>254229.1152042913</v>
      </c>
      <c r="P180" s="370">
        <v>279160.54513356654</v>
      </c>
      <c r="Q180" s="370">
        <v>279702.54513356654</v>
      </c>
      <c r="R180" s="370">
        <v>51858.668015576513</v>
      </c>
      <c r="S180" s="370">
        <v>19386.198341993073</v>
      </c>
      <c r="T180" s="370">
        <v>0</v>
      </c>
      <c r="U180" s="370">
        <v>0</v>
      </c>
      <c r="V180" s="370">
        <v>-105461.68278634404</v>
      </c>
      <c r="W180" s="370">
        <v>0</v>
      </c>
      <c r="X180" s="370">
        <v>245485.7287047921</v>
      </c>
    </row>
    <row r="181" spans="1:24" x14ac:dyDescent="0.25">
      <c r="A181" s="14">
        <v>544</v>
      </c>
      <c r="B181" s="5">
        <f t="shared" si="2"/>
        <v>0</v>
      </c>
      <c r="C181" s="1">
        <v>544</v>
      </c>
      <c r="D181" s="1">
        <v>1</v>
      </c>
      <c r="E181" s="1" t="s">
        <v>764</v>
      </c>
      <c r="F181" s="1">
        <v>4</v>
      </c>
      <c r="G181" s="370">
        <v>2370309.3559412044</v>
      </c>
      <c r="H181" s="370">
        <v>359030.18465819448</v>
      </c>
      <c r="I181" s="370">
        <v>242249.67809297965</v>
      </c>
      <c r="J181" s="370">
        <v>0</v>
      </c>
      <c r="K181" s="370">
        <v>0</v>
      </c>
      <c r="L181" s="370">
        <v>-969786.04063323664</v>
      </c>
      <c r="M181" s="370">
        <v>0</v>
      </c>
      <c r="N181" s="370">
        <v>2001803.1780591421</v>
      </c>
      <c r="P181" s="370">
        <v>2369765.3559412044</v>
      </c>
      <c r="Q181" s="370">
        <v>2370309.3559412044</v>
      </c>
      <c r="R181" s="370">
        <v>359030.18465819448</v>
      </c>
      <c r="S181" s="370">
        <v>166952.35049709101</v>
      </c>
      <c r="T181" s="370">
        <v>0</v>
      </c>
      <c r="U181" s="370">
        <v>0</v>
      </c>
      <c r="V181" s="370">
        <v>-969786.04063323664</v>
      </c>
      <c r="W181" s="370">
        <v>0</v>
      </c>
      <c r="X181" s="370">
        <v>1926505.8504632534</v>
      </c>
    </row>
    <row r="182" spans="1:24" x14ac:dyDescent="0.25">
      <c r="A182" s="14">
        <v>545</v>
      </c>
      <c r="B182" s="5">
        <f t="shared" si="2"/>
        <v>0</v>
      </c>
      <c r="C182" s="1">
        <v>545</v>
      </c>
      <c r="D182" s="1">
        <v>1</v>
      </c>
      <c r="E182" s="1" t="s">
        <v>765</v>
      </c>
      <c r="F182" s="1">
        <v>6</v>
      </c>
      <c r="G182" s="370">
        <v>368772.04253196123</v>
      </c>
      <c r="H182" s="370">
        <v>73683.507400612638</v>
      </c>
      <c r="I182" s="370">
        <v>33070.472680986073</v>
      </c>
      <c r="J182" s="370">
        <v>0</v>
      </c>
      <c r="K182" s="370">
        <v>0</v>
      </c>
      <c r="L182" s="370">
        <v>-127698.84472204268</v>
      </c>
      <c r="M182" s="370">
        <v>0</v>
      </c>
      <c r="N182" s="370">
        <v>347827.17789151729</v>
      </c>
      <c r="P182" s="370">
        <v>368227.04253196123</v>
      </c>
      <c r="Q182" s="370">
        <v>368772.04253196123</v>
      </c>
      <c r="R182" s="370">
        <v>73683.507400612638</v>
      </c>
      <c r="S182" s="370">
        <v>22791.333262458782</v>
      </c>
      <c r="T182" s="370">
        <v>0</v>
      </c>
      <c r="U182" s="370">
        <v>0</v>
      </c>
      <c r="V182" s="370">
        <v>-127698.84472204268</v>
      </c>
      <c r="W182" s="370">
        <v>0</v>
      </c>
      <c r="X182" s="370">
        <v>337548.03847298998</v>
      </c>
    </row>
    <row r="183" spans="1:24" x14ac:dyDescent="0.25">
      <c r="A183" s="14">
        <v>547</v>
      </c>
      <c r="B183" s="5">
        <f t="shared" si="2"/>
        <v>0</v>
      </c>
      <c r="C183" s="1">
        <v>547</v>
      </c>
      <c r="D183" s="1">
        <v>1</v>
      </c>
      <c r="E183" s="1" t="s">
        <v>766</v>
      </c>
      <c r="F183" s="1">
        <v>6</v>
      </c>
      <c r="G183" s="370">
        <v>518123.4991793317</v>
      </c>
      <c r="H183" s="370">
        <v>103312.50105210506</v>
      </c>
      <c r="I183" s="370">
        <v>24785.135307663477</v>
      </c>
      <c r="J183" s="370">
        <v>0</v>
      </c>
      <c r="K183" s="370">
        <v>44047.244933372363</v>
      </c>
      <c r="L183" s="370">
        <v>47645.015174212909</v>
      </c>
      <c r="M183" s="370">
        <v>0</v>
      </c>
      <c r="N183" s="370">
        <v>737913.3956466855</v>
      </c>
      <c r="P183" s="370">
        <v>517576.4991793317</v>
      </c>
      <c r="Q183" s="370">
        <v>518123.4991793317</v>
      </c>
      <c r="R183" s="370">
        <v>103312.50105210506</v>
      </c>
      <c r="S183" s="370">
        <v>17081.288320286832</v>
      </c>
      <c r="T183" s="370">
        <v>0</v>
      </c>
      <c r="U183" s="370">
        <v>44047.244933372363</v>
      </c>
      <c r="V183" s="370">
        <v>47645.015174212909</v>
      </c>
      <c r="W183" s="370">
        <v>0</v>
      </c>
      <c r="X183" s="370">
        <v>730209.54865930881</v>
      </c>
    </row>
    <row r="184" spans="1:24" x14ac:dyDescent="0.25">
      <c r="A184" s="14">
        <v>548</v>
      </c>
      <c r="B184" s="5">
        <f t="shared" si="2"/>
        <v>0</v>
      </c>
      <c r="C184" s="1">
        <v>548</v>
      </c>
      <c r="D184" s="1">
        <v>1</v>
      </c>
      <c r="E184" s="1" t="s">
        <v>767</v>
      </c>
      <c r="F184" s="1">
        <v>6</v>
      </c>
      <c r="G184" s="370">
        <v>690628.41113996471</v>
      </c>
      <c r="H184" s="370">
        <v>120184.36901223323</v>
      </c>
      <c r="I184" s="370">
        <v>60684.693231669815</v>
      </c>
      <c r="J184" s="370">
        <v>0</v>
      </c>
      <c r="K184" s="370">
        <v>0</v>
      </c>
      <c r="L184" s="370">
        <v>-137651.2828484379</v>
      </c>
      <c r="M184" s="370">
        <v>0</v>
      </c>
      <c r="N184" s="370">
        <v>733846.19053542987</v>
      </c>
      <c r="P184" s="370">
        <v>690080.41113996471</v>
      </c>
      <c r="Q184" s="370">
        <v>690628.41113996471</v>
      </c>
      <c r="R184" s="370">
        <v>120184.36901223323</v>
      </c>
      <c r="S184" s="370">
        <v>41822.355571236541</v>
      </c>
      <c r="T184" s="370">
        <v>0</v>
      </c>
      <c r="U184" s="370">
        <v>0</v>
      </c>
      <c r="V184" s="370">
        <v>-137651.2828484379</v>
      </c>
      <c r="W184" s="370">
        <v>0</v>
      </c>
      <c r="X184" s="370">
        <v>714983.85287499661</v>
      </c>
    </row>
    <row r="185" spans="1:24" x14ac:dyDescent="0.25">
      <c r="A185" s="14">
        <v>549</v>
      </c>
      <c r="B185" s="5">
        <f t="shared" si="2"/>
        <v>0</v>
      </c>
      <c r="C185" s="1">
        <v>549</v>
      </c>
      <c r="D185" s="1">
        <v>1</v>
      </c>
      <c r="E185" s="1" t="s">
        <v>1027</v>
      </c>
      <c r="F185" s="1">
        <v>5</v>
      </c>
      <c r="G185" s="370">
        <v>1749258.3114822214</v>
      </c>
      <c r="H185" s="370">
        <v>426614.25781476439</v>
      </c>
      <c r="I185" s="370">
        <v>107872.30393414779</v>
      </c>
      <c r="J185" s="370">
        <v>0</v>
      </c>
      <c r="K185" s="370">
        <v>0</v>
      </c>
      <c r="L185" s="370">
        <v>-16080.965628642996</v>
      </c>
      <c r="M185" s="370">
        <v>0</v>
      </c>
      <c r="N185" s="370">
        <v>2267663.9076024904</v>
      </c>
      <c r="P185" s="370">
        <v>1748709.3114822214</v>
      </c>
      <c r="Q185" s="370">
        <v>1749258.3114822214</v>
      </c>
      <c r="R185" s="370">
        <v>426614.25781476439</v>
      </c>
      <c r="S185" s="370">
        <v>74342.863268657049</v>
      </c>
      <c r="T185" s="370">
        <v>0</v>
      </c>
      <c r="U185" s="370">
        <v>0</v>
      </c>
      <c r="V185" s="370">
        <v>-16080.965628642996</v>
      </c>
      <c r="W185" s="370">
        <v>0</v>
      </c>
      <c r="X185" s="370">
        <v>2234134.4669369999</v>
      </c>
    </row>
    <row r="186" spans="1:24" x14ac:dyDescent="0.25">
      <c r="A186" s="14">
        <v>550</v>
      </c>
      <c r="B186" s="5">
        <f t="shared" si="2"/>
        <v>0</v>
      </c>
      <c r="C186" s="1">
        <v>550</v>
      </c>
      <c r="D186" s="1">
        <v>1</v>
      </c>
      <c r="E186" s="1" t="s">
        <v>768</v>
      </c>
      <c r="F186" s="1">
        <v>6</v>
      </c>
      <c r="G186" s="370">
        <v>338023.73102196713</v>
      </c>
      <c r="H186" s="370">
        <v>51959.62327425315</v>
      </c>
      <c r="I186" s="370">
        <v>18487.088741635514</v>
      </c>
      <c r="J186" s="370">
        <v>0</v>
      </c>
      <c r="K186" s="370">
        <v>0</v>
      </c>
      <c r="L186" s="370">
        <v>93945.566973430847</v>
      </c>
      <c r="M186" s="370">
        <v>0</v>
      </c>
      <c r="N186" s="370">
        <v>502416.01001128665</v>
      </c>
      <c r="P186" s="370">
        <v>337473.73102196713</v>
      </c>
      <c r="Q186" s="370">
        <v>338023.73102196713</v>
      </c>
      <c r="R186" s="370">
        <v>51959.62327425315</v>
      </c>
      <c r="S186" s="370">
        <v>12740.833934481925</v>
      </c>
      <c r="T186" s="370">
        <v>0</v>
      </c>
      <c r="U186" s="370">
        <v>0</v>
      </c>
      <c r="V186" s="370">
        <v>93945.566973430847</v>
      </c>
      <c r="W186" s="370">
        <v>0</v>
      </c>
      <c r="X186" s="370">
        <v>496669.75520413305</v>
      </c>
    </row>
    <row r="187" spans="1:24" x14ac:dyDescent="0.25">
      <c r="A187" s="14">
        <v>553</v>
      </c>
      <c r="B187" s="5">
        <f t="shared" si="2"/>
        <v>0</v>
      </c>
      <c r="C187" s="1">
        <v>553</v>
      </c>
      <c r="D187" s="1">
        <v>1</v>
      </c>
      <c r="E187" s="1" t="s">
        <v>769</v>
      </c>
      <c r="F187" s="1">
        <v>6</v>
      </c>
      <c r="G187" s="370">
        <v>640974.30478424637</v>
      </c>
      <c r="H187" s="370">
        <v>130661.22507674982</v>
      </c>
      <c r="I187" s="370">
        <v>41874.30525235425</v>
      </c>
      <c r="J187" s="370">
        <v>0</v>
      </c>
      <c r="K187" s="370">
        <v>0</v>
      </c>
      <c r="L187" s="370">
        <v>-50398.891530168403</v>
      </c>
      <c r="M187" s="370">
        <v>0</v>
      </c>
      <c r="N187" s="370">
        <v>763110.94358318206</v>
      </c>
      <c r="P187" s="370">
        <v>640421.30478424637</v>
      </c>
      <c r="Q187" s="370">
        <v>640974.30478424637</v>
      </c>
      <c r="R187" s="370">
        <v>130661.22507674982</v>
      </c>
      <c r="S187" s="370">
        <v>28858.711979918309</v>
      </c>
      <c r="T187" s="370">
        <v>0</v>
      </c>
      <c r="U187" s="370">
        <v>0</v>
      </c>
      <c r="V187" s="370">
        <v>-50398.891530168403</v>
      </c>
      <c r="W187" s="370">
        <v>0</v>
      </c>
      <c r="X187" s="370">
        <v>750095.35031074611</v>
      </c>
    </row>
    <row r="188" spans="1:24" x14ac:dyDescent="0.25">
      <c r="A188" s="14">
        <v>561</v>
      </c>
      <c r="B188" s="5">
        <f t="shared" si="2"/>
        <v>0</v>
      </c>
      <c r="C188" s="1">
        <v>561</v>
      </c>
      <c r="D188" s="1">
        <v>1</v>
      </c>
      <c r="E188" s="1" t="s">
        <v>770</v>
      </c>
      <c r="F188" s="1">
        <v>6</v>
      </c>
      <c r="G188" s="370">
        <v>203220.93208086435</v>
      </c>
      <c r="H188" s="370">
        <v>42465.938182483653</v>
      </c>
      <c r="I188" s="370">
        <v>1260.6187039916435</v>
      </c>
      <c r="J188" s="370">
        <v>0</v>
      </c>
      <c r="K188" s="370">
        <v>89356.300637934241</v>
      </c>
      <c r="L188" s="370">
        <v>41383.716558273634</v>
      </c>
      <c r="M188" s="370">
        <v>0</v>
      </c>
      <c r="N188" s="370">
        <v>377687.50616354751</v>
      </c>
      <c r="P188" s="370">
        <v>202659.93208086435</v>
      </c>
      <c r="Q188" s="370">
        <v>203220.93208086435</v>
      </c>
      <c r="R188" s="370">
        <v>42465.938182483653</v>
      </c>
      <c r="S188" s="370">
        <v>868.7865237584424</v>
      </c>
      <c r="T188" s="370">
        <v>0</v>
      </c>
      <c r="U188" s="370">
        <v>89356.300637934241</v>
      </c>
      <c r="V188" s="370">
        <v>41383.716558273634</v>
      </c>
      <c r="W188" s="370">
        <v>0</v>
      </c>
      <c r="X188" s="370">
        <v>377295.67398331431</v>
      </c>
    </row>
    <row r="189" spans="1:24" x14ac:dyDescent="0.25">
      <c r="A189" s="14">
        <v>564</v>
      </c>
      <c r="B189" s="5">
        <f t="shared" si="2"/>
        <v>0</v>
      </c>
      <c r="C189" s="1">
        <v>564</v>
      </c>
      <c r="D189" s="1">
        <v>1</v>
      </c>
      <c r="E189" s="1" t="s">
        <v>771</v>
      </c>
      <c r="F189" s="1">
        <v>5</v>
      </c>
      <c r="G189" s="370">
        <v>1747454.3669358706</v>
      </c>
      <c r="H189" s="370">
        <v>396288.79497837677</v>
      </c>
      <c r="I189" s="370">
        <v>112870.32037080688</v>
      </c>
      <c r="J189" s="370">
        <v>0</v>
      </c>
      <c r="K189" s="370">
        <v>0</v>
      </c>
      <c r="L189" s="370">
        <v>8862.7361019374221</v>
      </c>
      <c r="M189" s="370">
        <v>0</v>
      </c>
      <c r="N189" s="370">
        <v>2265476.2183869919</v>
      </c>
      <c r="P189" s="370">
        <v>1746890.3669358706</v>
      </c>
      <c r="Q189" s="370">
        <v>1747454.3669358706</v>
      </c>
      <c r="R189" s="370">
        <v>396288.79497837677</v>
      </c>
      <c r="S189" s="370">
        <v>77787.369773235609</v>
      </c>
      <c r="T189" s="370">
        <v>0</v>
      </c>
      <c r="U189" s="370">
        <v>0</v>
      </c>
      <c r="V189" s="370">
        <v>8862.7361019374221</v>
      </c>
      <c r="W189" s="370">
        <v>0</v>
      </c>
      <c r="X189" s="370">
        <v>2230393.2677894207</v>
      </c>
    </row>
    <row r="190" spans="1:24" x14ac:dyDescent="0.25">
      <c r="A190" s="14">
        <v>577</v>
      </c>
      <c r="B190" s="5">
        <f t="shared" si="2"/>
        <v>0</v>
      </c>
      <c r="C190" s="1">
        <v>577</v>
      </c>
      <c r="D190" s="1">
        <v>1</v>
      </c>
      <c r="E190" s="1" t="s">
        <v>772</v>
      </c>
      <c r="F190" s="1">
        <v>6</v>
      </c>
      <c r="G190" s="370">
        <v>486538.5614912961</v>
      </c>
      <c r="H190" s="370">
        <v>125596.64787630484</v>
      </c>
      <c r="I190" s="370">
        <v>31821.906255265065</v>
      </c>
      <c r="J190" s="370">
        <v>0</v>
      </c>
      <c r="K190" s="370">
        <v>24232.904849810991</v>
      </c>
      <c r="L190" s="370">
        <v>-64676.889627270852</v>
      </c>
      <c r="M190" s="370">
        <v>0</v>
      </c>
      <c r="N190" s="370">
        <v>603513.13084540621</v>
      </c>
      <c r="P190" s="370">
        <v>485961.5614912961</v>
      </c>
      <c r="Q190" s="370">
        <v>486538.5614912961</v>
      </c>
      <c r="R190" s="370">
        <v>125596.64787630484</v>
      </c>
      <c r="S190" s="370">
        <v>21930.852864025121</v>
      </c>
      <c r="T190" s="370">
        <v>0</v>
      </c>
      <c r="U190" s="370">
        <v>24232.904849810991</v>
      </c>
      <c r="V190" s="370">
        <v>-64676.889627270852</v>
      </c>
      <c r="W190" s="370">
        <v>0</v>
      </c>
      <c r="X190" s="370">
        <v>593622.07745416625</v>
      </c>
    </row>
    <row r="191" spans="1:24" x14ac:dyDescent="0.25">
      <c r="A191" s="14">
        <v>578</v>
      </c>
      <c r="B191" s="5">
        <f t="shared" si="2"/>
        <v>0</v>
      </c>
      <c r="C191" s="1">
        <v>578</v>
      </c>
      <c r="D191" s="1">
        <v>1</v>
      </c>
      <c r="E191" s="1" t="s">
        <v>773</v>
      </c>
      <c r="F191" s="1">
        <v>5</v>
      </c>
      <c r="G191" s="370">
        <v>2398816.0686140517</v>
      </c>
      <c r="H191" s="370">
        <v>696565.75622694578</v>
      </c>
      <c r="I191" s="370">
        <v>119734.4398310578</v>
      </c>
      <c r="J191" s="370">
        <v>0</v>
      </c>
      <c r="K191" s="370">
        <v>499077.53820730234</v>
      </c>
      <c r="L191" s="370">
        <v>-295746.81439496338</v>
      </c>
      <c r="M191" s="370">
        <v>0</v>
      </c>
      <c r="N191" s="370">
        <v>3418446.9884843938</v>
      </c>
      <c r="P191" s="370">
        <v>2398238.0686140517</v>
      </c>
      <c r="Q191" s="370">
        <v>2398816.0686140517</v>
      </c>
      <c r="R191" s="370">
        <v>696565.75622694578</v>
      </c>
      <c r="S191" s="370">
        <v>82517.94727906771</v>
      </c>
      <c r="T191" s="370">
        <v>0</v>
      </c>
      <c r="U191" s="370">
        <v>499077.53820730234</v>
      </c>
      <c r="V191" s="370">
        <v>-295746.81439496338</v>
      </c>
      <c r="W191" s="370">
        <v>0</v>
      </c>
      <c r="X191" s="370">
        <v>3381230.495932404</v>
      </c>
    </row>
    <row r="192" spans="1:24" x14ac:dyDescent="0.25">
      <c r="A192" s="14">
        <v>581</v>
      </c>
      <c r="B192" s="5">
        <f t="shared" si="2"/>
        <v>0</v>
      </c>
      <c r="C192" s="1">
        <v>581</v>
      </c>
      <c r="D192" s="1">
        <v>1</v>
      </c>
      <c r="E192" s="1" t="s">
        <v>774</v>
      </c>
      <c r="F192" s="1">
        <v>6</v>
      </c>
      <c r="G192" s="370">
        <v>406166.49003699236</v>
      </c>
      <c r="H192" s="370">
        <v>114489.93612401532</v>
      </c>
      <c r="I192" s="370">
        <v>15798.298505493749</v>
      </c>
      <c r="J192" s="370">
        <v>0</v>
      </c>
      <c r="K192" s="370">
        <v>75858.607014692621</v>
      </c>
      <c r="L192" s="370">
        <v>-16972.102640834259</v>
      </c>
      <c r="M192" s="370">
        <v>0</v>
      </c>
      <c r="N192" s="370">
        <v>595341.22904035973</v>
      </c>
      <c r="P192" s="370">
        <v>405585.49003699236</v>
      </c>
      <c r="Q192" s="370">
        <v>406166.49003699236</v>
      </c>
      <c r="R192" s="370">
        <v>114489.93612401532</v>
      </c>
      <c r="S192" s="370">
        <v>10887.787716004803</v>
      </c>
      <c r="T192" s="370">
        <v>0</v>
      </c>
      <c r="U192" s="370">
        <v>75858.607014692621</v>
      </c>
      <c r="V192" s="370">
        <v>-16972.102640834259</v>
      </c>
      <c r="W192" s="370">
        <v>0</v>
      </c>
      <c r="X192" s="370">
        <v>590430.71825087082</v>
      </c>
    </row>
    <row r="193" spans="1:24" x14ac:dyDescent="0.25">
      <c r="A193" s="14">
        <v>592</v>
      </c>
      <c r="B193" s="5">
        <f t="shared" si="2"/>
        <v>0</v>
      </c>
      <c r="C193" s="1">
        <v>592</v>
      </c>
      <c r="D193" s="1">
        <v>1</v>
      </c>
      <c r="E193" s="1" t="s">
        <v>1028</v>
      </c>
      <c r="F193" s="1">
        <v>6</v>
      </c>
      <c r="G193" s="370">
        <v>172648.73464529691</v>
      </c>
      <c r="H193" s="370">
        <v>121435.80191013533</v>
      </c>
      <c r="I193" s="370">
        <v>14702.330072484792</v>
      </c>
      <c r="J193" s="370">
        <v>0</v>
      </c>
      <c r="K193" s="370">
        <v>0</v>
      </c>
      <c r="L193" s="370">
        <v>60532.520932073239</v>
      </c>
      <c r="M193" s="370">
        <v>0</v>
      </c>
      <c r="N193" s="370">
        <v>369319.38755999028</v>
      </c>
      <c r="P193" s="370">
        <v>172056.73464529691</v>
      </c>
      <c r="Q193" s="370">
        <v>172648.73464529691</v>
      </c>
      <c r="R193" s="370">
        <v>121435.80191013533</v>
      </c>
      <c r="S193" s="370">
        <v>10132.473994220494</v>
      </c>
      <c r="T193" s="370">
        <v>0</v>
      </c>
      <c r="U193" s="370">
        <v>0</v>
      </c>
      <c r="V193" s="370">
        <v>60532.520932073239</v>
      </c>
      <c r="W193" s="370">
        <v>0</v>
      </c>
      <c r="X193" s="370">
        <v>364749.53148172598</v>
      </c>
    </row>
    <row r="194" spans="1:24" x14ac:dyDescent="0.25">
      <c r="A194" s="14">
        <v>593</v>
      </c>
      <c r="B194" s="5">
        <f t="shared" si="2"/>
        <v>0</v>
      </c>
      <c r="C194" s="1">
        <v>593</v>
      </c>
      <c r="D194" s="1">
        <v>1</v>
      </c>
      <c r="E194" s="1" t="s">
        <v>775</v>
      </c>
      <c r="F194" s="1">
        <v>5</v>
      </c>
      <c r="G194" s="370">
        <v>1201115.0849592246</v>
      </c>
      <c r="H194" s="370">
        <v>352369.47059598583</v>
      </c>
      <c r="I194" s="370">
        <v>88850.731320161591</v>
      </c>
      <c r="J194" s="370">
        <v>0</v>
      </c>
      <c r="K194" s="370">
        <v>0</v>
      </c>
      <c r="L194" s="370">
        <v>-44786.893255579052</v>
      </c>
      <c r="M194" s="370">
        <v>0</v>
      </c>
      <c r="N194" s="370">
        <v>1597548.393619793</v>
      </c>
      <c r="P194" s="370">
        <v>1200522.0849592246</v>
      </c>
      <c r="Q194" s="370">
        <v>1201115.0849592246</v>
      </c>
      <c r="R194" s="370">
        <v>352369.47059598583</v>
      </c>
      <c r="S194" s="370">
        <v>61233.67656898596</v>
      </c>
      <c r="T194" s="370">
        <v>0</v>
      </c>
      <c r="U194" s="370">
        <v>0</v>
      </c>
      <c r="V194" s="370">
        <v>-44786.893255579052</v>
      </c>
      <c r="W194" s="370">
        <v>0</v>
      </c>
      <c r="X194" s="370">
        <v>1569931.3388686173</v>
      </c>
    </row>
    <row r="195" spans="1:24" x14ac:dyDescent="0.25">
      <c r="A195" s="14">
        <v>595</v>
      </c>
      <c r="B195" s="5">
        <f t="shared" si="2"/>
        <v>0</v>
      </c>
      <c r="C195" s="1">
        <v>595</v>
      </c>
      <c r="D195" s="1">
        <v>1</v>
      </c>
      <c r="E195" s="1" t="s">
        <v>776</v>
      </c>
      <c r="F195" s="1">
        <v>5</v>
      </c>
      <c r="G195" s="370">
        <v>2165255.6363859721</v>
      </c>
      <c r="H195" s="370">
        <v>575620.0550142898</v>
      </c>
      <c r="I195" s="370">
        <v>147040.96101661769</v>
      </c>
      <c r="J195" s="370">
        <v>0</v>
      </c>
      <c r="K195" s="370">
        <v>0</v>
      </c>
      <c r="L195" s="370">
        <v>36299.369999630297</v>
      </c>
      <c r="M195" s="370">
        <v>0</v>
      </c>
      <c r="N195" s="370">
        <v>2924216.0224165102</v>
      </c>
      <c r="P195" s="370">
        <v>2164660.6363859721</v>
      </c>
      <c r="Q195" s="370">
        <v>2165255.6363859721</v>
      </c>
      <c r="R195" s="370">
        <v>575620.0550142898</v>
      </c>
      <c r="S195" s="370">
        <v>101336.91096858004</v>
      </c>
      <c r="T195" s="370">
        <v>0</v>
      </c>
      <c r="U195" s="370">
        <v>0</v>
      </c>
      <c r="V195" s="370">
        <v>36299.369999630297</v>
      </c>
      <c r="W195" s="370">
        <v>0</v>
      </c>
      <c r="X195" s="370">
        <v>2878511.9723684723</v>
      </c>
    </row>
    <row r="196" spans="1:24" x14ac:dyDescent="0.25">
      <c r="A196" s="14">
        <v>599</v>
      </c>
      <c r="B196" s="5">
        <f t="shared" si="2"/>
        <v>0</v>
      </c>
      <c r="C196" s="1">
        <v>599</v>
      </c>
      <c r="D196" s="1">
        <v>1</v>
      </c>
      <c r="E196" s="1" t="s">
        <v>777</v>
      </c>
      <c r="F196" s="1">
        <v>6</v>
      </c>
      <c r="G196" s="370">
        <v>427282.77051636903</v>
      </c>
      <c r="H196" s="370">
        <v>106478.00896698223</v>
      </c>
      <c r="I196" s="370">
        <v>28506.886217319669</v>
      </c>
      <c r="J196" s="370">
        <v>0</v>
      </c>
      <c r="K196" s="370">
        <v>0</v>
      </c>
      <c r="L196" s="370">
        <v>18609.300613266001</v>
      </c>
      <c r="M196" s="370">
        <v>0</v>
      </c>
      <c r="N196" s="370">
        <v>580876.96631393686</v>
      </c>
      <c r="P196" s="370">
        <v>426683.77051636903</v>
      </c>
      <c r="Q196" s="370">
        <v>427282.77051636903</v>
      </c>
      <c r="R196" s="370">
        <v>106478.00896698223</v>
      </c>
      <c r="S196" s="370">
        <v>19646.224906470037</v>
      </c>
      <c r="T196" s="370">
        <v>0</v>
      </c>
      <c r="U196" s="370">
        <v>0</v>
      </c>
      <c r="V196" s="370">
        <v>18609.300613266001</v>
      </c>
      <c r="W196" s="370">
        <v>0</v>
      </c>
      <c r="X196" s="370">
        <v>572016.30500308727</v>
      </c>
    </row>
    <row r="197" spans="1:24" x14ac:dyDescent="0.25">
      <c r="A197" s="14">
        <v>600</v>
      </c>
      <c r="B197" s="5">
        <f t="shared" si="2"/>
        <v>0</v>
      </c>
      <c r="C197" s="1">
        <v>600</v>
      </c>
      <c r="D197" s="1">
        <v>1</v>
      </c>
      <c r="E197" s="1" t="s">
        <v>778</v>
      </c>
      <c r="F197" s="1">
        <v>6</v>
      </c>
      <c r="G197" s="370">
        <v>282293.96205462283</v>
      </c>
      <c r="H197" s="370">
        <v>70625.900015947511</v>
      </c>
      <c r="I197" s="370">
        <v>5994.5522194503392</v>
      </c>
      <c r="J197" s="370">
        <v>0</v>
      </c>
      <c r="K197" s="370">
        <v>0</v>
      </c>
      <c r="L197" s="370">
        <v>93331.541086652724</v>
      </c>
      <c r="M197" s="370">
        <v>0</v>
      </c>
      <c r="N197" s="370">
        <v>452245.95537667343</v>
      </c>
      <c r="P197" s="370">
        <v>281693.96205462283</v>
      </c>
      <c r="Q197" s="370">
        <v>282293.96205462283</v>
      </c>
      <c r="R197" s="370">
        <v>70625.900015947511</v>
      </c>
      <c r="S197" s="370">
        <v>4131.2937589566645</v>
      </c>
      <c r="T197" s="370">
        <v>0</v>
      </c>
      <c r="U197" s="370">
        <v>0</v>
      </c>
      <c r="V197" s="370">
        <v>93331.541086652724</v>
      </c>
      <c r="W197" s="370">
        <v>0</v>
      </c>
      <c r="X197" s="370">
        <v>450382.69691617973</v>
      </c>
    </row>
    <row r="198" spans="1:24" x14ac:dyDescent="0.25">
      <c r="A198" s="14">
        <v>601</v>
      </c>
      <c r="B198" s="5">
        <f t="shared" si="2"/>
        <v>0</v>
      </c>
      <c r="C198" s="1">
        <v>601</v>
      </c>
      <c r="D198" s="1">
        <v>1</v>
      </c>
      <c r="E198" s="1" t="s">
        <v>779</v>
      </c>
      <c r="F198" s="1">
        <v>6</v>
      </c>
      <c r="G198" s="370">
        <v>685332.74163271487</v>
      </c>
      <c r="H198" s="370">
        <v>168991.80014061867</v>
      </c>
      <c r="I198" s="370">
        <v>38111.989124108753</v>
      </c>
      <c r="J198" s="370">
        <v>0</v>
      </c>
      <c r="K198" s="370">
        <v>0</v>
      </c>
      <c r="L198" s="370">
        <v>49922.556486199253</v>
      </c>
      <c r="M198" s="370">
        <v>0</v>
      </c>
      <c r="N198" s="370">
        <v>942359.08738364163</v>
      </c>
      <c r="P198" s="370">
        <v>684731.74163271487</v>
      </c>
      <c r="Q198" s="370">
        <v>685332.74163271487</v>
      </c>
      <c r="R198" s="370">
        <v>168991.80014061867</v>
      </c>
      <c r="S198" s="370">
        <v>26265.818871170344</v>
      </c>
      <c r="T198" s="370">
        <v>0</v>
      </c>
      <c r="U198" s="370">
        <v>0</v>
      </c>
      <c r="V198" s="370">
        <v>49922.556486199253</v>
      </c>
      <c r="W198" s="370">
        <v>0</v>
      </c>
      <c r="X198" s="370">
        <v>930512.91713070322</v>
      </c>
    </row>
    <row r="199" spans="1:24" x14ac:dyDescent="0.25">
      <c r="A199" s="14">
        <v>621</v>
      </c>
      <c r="B199" s="5">
        <f t="shared" si="2"/>
        <v>0</v>
      </c>
      <c r="C199" s="1">
        <v>621</v>
      </c>
      <c r="D199" s="1">
        <v>1</v>
      </c>
      <c r="E199" s="1" t="s">
        <v>780</v>
      </c>
      <c r="F199" s="1">
        <v>3</v>
      </c>
      <c r="G199" s="370">
        <v>21230930.841674723</v>
      </c>
      <c r="H199" s="370">
        <v>3933329.1319759306</v>
      </c>
      <c r="I199" s="370">
        <v>771234.6721835488</v>
      </c>
      <c r="J199" s="370">
        <v>0</v>
      </c>
      <c r="K199" s="370">
        <v>3101268.9601480067</v>
      </c>
      <c r="L199" s="370">
        <v>-1304334.0555763936</v>
      </c>
      <c r="M199" s="370">
        <v>0</v>
      </c>
      <c r="N199" s="370">
        <v>27732429.550405812</v>
      </c>
      <c r="P199" s="370">
        <v>21230309.841674723</v>
      </c>
      <c r="Q199" s="370">
        <v>21230930.841674723</v>
      </c>
      <c r="R199" s="370">
        <v>3933329.1319759306</v>
      </c>
      <c r="S199" s="370">
        <v>531515.4278821242</v>
      </c>
      <c r="T199" s="370">
        <v>0</v>
      </c>
      <c r="U199" s="370">
        <v>3101268.9601480067</v>
      </c>
      <c r="V199" s="370">
        <v>-1304334.0555763936</v>
      </c>
      <c r="W199" s="370">
        <v>0</v>
      </c>
      <c r="X199" s="370">
        <v>27492710.306104388</v>
      </c>
    </row>
    <row r="200" spans="1:24" x14ac:dyDescent="0.25">
      <c r="A200" s="14">
        <v>622</v>
      </c>
      <c r="B200" s="5">
        <f t="shared" si="2"/>
        <v>0</v>
      </c>
      <c r="C200" s="1">
        <v>622</v>
      </c>
      <c r="D200" s="1">
        <v>1</v>
      </c>
      <c r="E200" s="1" t="s">
        <v>1013</v>
      </c>
      <c r="F200" s="1">
        <v>2</v>
      </c>
      <c r="G200" s="370">
        <v>19499024.153968494</v>
      </c>
      <c r="H200" s="370">
        <v>4949780.4956032904</v>
      </c>
      <c r="I200" s="370">
        <v>1158552.5712817814</v>
      </c>
      <c r="J200" s="370">
        <v>0</v>
      </c>
      <c r="K200" s="370">
        <v>0</v>
      </c>
      <c r="L200" s="370">
        <v>-2185869.8805466699</v>
      </c>
      <c r="M200" s="370">
        <v>0</v>
      </c>
      <c r="N200" s="370">
        <v>23421487.340306897</v>
      </c>
      <c r="P200" s="370">
        <v>19498402.153968494</v>
      </c>
      <c r="Q200" s="370">
        <v>19499024.153968494</v>
      </c>
      <c r="R200" s="370">
        <v>4949780.4956032904</v>
      </c>
      <c r="S200" s="370">
        <v>798445.12683192443</v>
      </c>
      <c r="T200" s="370">
        <v>0</v>
      </c>
      <c r="U200" s="370">
        <v>0</v>
      </c>
      <c r="V200" s="370">
        <v>-2185869.8805466699</v>
      </c>
      <c r="W200" s="370">
        <v>0</v>
      </c>
      <c r="X200" s="370">
        <v>23061379.895857036</v>
      </c>
    </row>
    <row r="201" spans="1:24" x14ac:dyDescent="0.25">
      <c r="A201" s="14">
        <v>623</v>
      </c>
      <c r="B201" s="5">
        <f t="shared" si="2"/>
        <v>0</v>
      </c>
      <c r="C201" s="1">
        <v>623</v>
      </c>
      <c r="D201" s="1">
        <v>1</v>
      </c>
      <c r="E201" s="1" t="s">
        <v>781</v>
      </c>
      <c r="F201" s="1">
        <v>2</v>
      </c>
      <c r="G201" s="370">
        <v>11897779.524217868</v>
      </c>
      <c r="H201" s="370">
        <v>3497575.8073101612</v>
      </c>
      <c r="I201" s="370">
        <v>953129.03202328214</v>
      </c>
      <c r="J201" s="370">
        <v>0</v>
      </c>
      <c r="K201" s="370">
        <v>0</v>
      </c>
      <c r="L201" s="370">
        <v>-3497344.1648797868</v>
      </c>
      <c r="M201" s="370">
        <v>0</v>
      </c>
      <c r="N201" s="370">
        <v>12851140.198671527</v>
      </c>
      <c r="P201" s="370">
        <v>11897156.524217868</v>
      </c>
      <c r="Q201" s="370">
        <v>11897779.524217868</v>
      </c>
      <c r="R201" s="370">
        <v>3497575.8073101612</v>
      </c>
      <c r="S201" s="370">
        <v>656872.41971165105</v>
      </c>
      <c r="T201" s="370">
        <v>0</v>
      </c>
      <c r="U201" s="370">
        <v>0</v>
      </c>
      <c r="V201" s="370">
        <v>-3497344.1648797868</v>
      </c>
      <c r="W201" s="370">
        <v>0</v>
      </c>
      <c r="X201" s="370">
        <v>12554883.586359896</v>
      </c>
    </row>
    <row r="202" spans="1:24" x14ac:dyDescent="0.25">
      <c r="A202" s="14">
        <v>624</v>
      </c>
      <c r="B202" s="5">
        <f t="shared" si="2"/>
        <v>0</v>
      </c>
      <c r="C202" s="1">
        <v>624</v>
      </c>
      <c r="D202" s="1">
        <v>1</v>
      </c>
      <c r="E202" s="1" t="s">
        <v>782</v>
      </c>
      <c r="F202" s="1">
        <v>3</v>
      </c>
      <c r="G202" s="370">
        <v>14274549.437974803</v>
      </c>
      <c r="H202" s="370">
        <v>4215327.7228974821</v>
      </c>
      <c r="I202" s="370">
        <v>946968.74759397143</v>
      </c>
      <c r="J202" s="370">
        <v>0</v>
      </c>
      <c r="K202" s="370">
        <v>0</v>
      </c>
      <c r="L202" s="370">
        <v>-2569298.966072808</v>
      </c>
      <c r="M202" s="370">
        <v>0</v>
      </c>
      <c r="N202" s="370">
        <v>16867546.942393448</v>
      </c>
      <c r="P202" s="370">
        <v>14273925.437974803</v>
      </c>
      <c r="Q202" s="370">
        <v>14274549.437974803</v>
      </c>
      <c r="R202" s="370">
        <v>4215327.7228974821</v>
      </c>
      <c r="S202" s="370">
        <v>652626.90750581305</v>
      </c>
      <c r="T202" s="370">
        <v>0</v>
      </c>
      <c r="U202" s="370">
        <v>0</v>
      </c>
      <c r="V202" s="370">
        <v>-2569298.966072808</v>
      </c>
      <c r="W202" s="370">
        <v>0</v>
      </c>
      <c r="X202" s="370">
        <v>16573205.102305289</v>
      </c>
    </row>
    <row r="203" spans="1:24" x14ac:dyDescent="0.25">
      <c r="A203" s="14">
        <v>625</v>
      </c>
      <c r="B203" s="5">
        <f t="shared" si="2"/>
        <v>0</v>
      </c>
      <c r="C203" s="1">
        <v>625</v>
      </c>
      <c r="D203" s="1">
        <v>1</v>
      </c>
      <c r="E203" s="1" t="s">
        <v>783</v>
      </c>
      <c r="F203" s="1">
        <v>1</v>
      </c>
      <c r="G203" s="370">
        <v>64099493.533846043</v>
      </c>
      <c r="H203" s="370">
        <v>12442296.325593598</v>
      </c>
      <c r="I203" s="370">
        <v>4251012.9048992796</v>
      </c>
      <c r="J203" s="370">
        <v>0</v>
      </c>
      <c r="K203" s="370">
        <v>8441180.7556150556</v>
      </c>
      <c r="L203" s="370">
        <v>-20759903.894280925</v>
      </c>
      <c r="M203" s="370">
        <v>0</v>
      </c>
      <c r="N203" s="370">
        <v>68474079.625673056</v>
      </c>
      <c r="P203" s="370">
        <v>64098868.533846043</v>
      </c>
      <c r="Q203" s="370">
        <v>64099493.533846043</v>
      </c>
      <c r="R203" s="370">
        <v>12442296.325593598</v>
      </c>
      <c r="S203" s="370">
        <v>2929690.5657558809</v>
      </c>
      <c r="T203" s="370">
        <v>0</v>
      </c>
      <c r="U203" s="370">
        <v>8441180.7556150556</v>
      </c>
      <c r="V203" s="370">
        <v>-20759903.894280925</v>
      </c>
      <c r="W203" s="370">
        <v>0</v>
      </c>
      <c r="X203" s="370">
        <v>67152757.286529645</v>
      </c>
    </row>
    <row r="204" spans="1:24" x14ac:dyDescent="0.25">
      <c r="A204" s="14">
        <v>630</v>
      </c>
      <c r="B204" s="5">
        <f t="shared" si="2"/>
        <v>0</v>
      </c>
      <c r="C204" s="1">
        <v>630</v>
      </c>
      <c r="D204" s="1">
        <v>1</v>
      </c>
      <c r="E204" s="1" t="s">
        <v>784</v>
      </c>
      <c r="F204" s="1">
        <v>6</v>
      </c>
      <c r="G204" s="370">
        <v>390005.08961806231</v>
      </c>
      <c r="H204" s="370">
        <v>113949.4527923858</v>
      </c>
      <c r="I204" s="370">
        <v>31014.886443115258</v>
      </c>
      <c r="J204" s="370">
        <v>0</v>
      </c>
      <c r="K204" s="370">
        <v>0</v>
      </c>
      <c r="L204" s="370">
        <v>-25692.042544932709</v>
      </c>
      <c r="M204" s="370">
        <v>0</v>
      </c>
      <c r="N204" s="370">
        <v>509277.3863086307</v>
      </c>
      <c r="P204" s="370">
        <v>389375.08961806231</v>
      </c>
      <c r="Q204" s="370">
        <v>390005.08961806231</v>
      </c>
      <c r="R204" s="370">
        <v>113949.4527923858</v>
      </c>
      <c r="S204" s="370">
        <v>21374.675222854352</v>
      </c>
      <c r="T204" s="370">
        <v>0</v>
      </c>
      <c r="U204" s="370">
        <v>0</v>
      </c>
      <c r="V204" s="370">
        <v>-25692.042544932709</v>
      </c>
      <c r="W204" s="370">
        <v>0</v>
      </c>
      <c r="X204" s="370">
        <v>499637.17508836975</v>
      </c>
    </row>
    <row r="205" spans="1:24" x14ac:dyDescent="0.25">
      <c r="A205" s="14">
        <v>635</v>
      </c>
      <c r="B205" s="5">
        <f t="shared" si="2"/>
        <v>0</v>
      </c>
      <c r="C205" s="1">
        <v>635</v>
      </c>
      <c r="D205" s="1">
        <v>1</v>
      </c>
      <c r="E205" s="1" t="s">
        <v>785</v>
      </c>
      <c r="F205" s="1">
        <v>6</v>
      </c>
      <c r="G205" s="370">
        <v>20653.387450694689</v>
      </c>
      <c r="H205" s="370">
        <v>22883.30824987224</v>
      </c>
      <c r="I205" s="370">
        <v>14731.614810364799</v>
      </c>
      <c r="J205" s="370">
        <v>0</v>
      </c>
      <c r="K205" s="370">
        <v>26745.119956212686</v>
      </c>
      <c r="L205" s="370">
        <v>-151353.59056988842</v>
      </c>
      <c r="M205" s="370">
        <v>0</v>
      </c>
      <c r="N205" s="370">
        <v>-66340.160102744005</v>
      </c>
      <c r="P205" s="370">
        <v>20018.387450694689</v>
      </c>
      <c r="Q205" s="370">
        <v>20653.387450694689</v>
      </c>
      <c r="R205" s="370">
        <v>22883.30824987224</v>
      </c>
      <c r="S205" s="370">
        <v>10152.656294817327</v>
      </c>
      <c r="T205" s="370">
        <v>0</v>
      </c>
      <c r="U205" s="370">
        <v>26745.119956212686</v>
      </c>
      <c r="V205" s="370">
        <v>-151353.59056988842</v>
      </c>
      <c r="W205" s="370">
        <v>0</v>
      </c>
      <c r="X205" s="370">
        <v>-70919.118618291483</v>
      </c>
    </row>
    <row r="206" spans="1:24" x14ac:dyDescent="0.25">
      <c r="A206" s="14">
        <v>640</v>
      </c>
      <c r="B206" s="5">
        <f t="shared" si="2"/>
        <v>0</v>
      </c>
      <c r="C206" s="1">
        <v>640</v>
      </c>
      <c r="D206" s="1">
        <v>1</v>
      </c>
      <c r="E206" s="1" t="s">
        <v>786</v>
      </c>
      <c r="F206" s="1">
        <v>6</v>
      </c>
      <c r="G206" s="370">
        <v>187421.39161032173</v>
      </c>
      <c r="H206" s="370">
        <v>46057.696019970681</v>
      </c>
      <c r="I206" s="370">
        <v>13029.771466983013</v>
      </c>
      <c r="J206" s="370">
        <v>0</v>
      </c>
      <c r="K206" s="370">
        <v>80251.015625654283</v>
      </c>
      <c r="L206" s="370">
        <v>-82913.638451838051</v>
      </c>
      <c r="M206" s="370">
        <v>0</v>
      </c>
      <c r="N206" s="370">
        <v>243846.23627109162</v>
      </c>
      <c r="P206" s="370">
        <v>186781.39161032173</v>
      </c>
      <c r="Q206" s="370">
        <v>187421.39161032173</v>
      </c>
      <c r="R206" s="370">
        <v>46057.696019970681</v>
      </c>
      <c r="S206" s="370">
        <v>8979.7889102573172</v>
      </c>
      <c r="T206" s="370">
        <v>0</v>
      </c>
      <c r="U206" s="370">
        <v>80251.015625654283</v>
      </c>
      <c r="V206" s="370">
        <v>-82913.638451838051</v>
      </c>
      <c r="W206" s="370">
        <v>0</v>
      </c>
      <c r="X206" s="370">
        <v>239796.25371436594</v>
      </c>
    </row>
    <row r="207" spans="1:24" x14ac:dyDescent="0.25">
      <c r="A207" s="14">
        <v>656</v>
      </c>
      <c r="B207" s="5">
        <f t="shared" si="2"/>
        <v>0</v>
      </c>
      <c r="C207" s="1">
        <v>656</v>
      </c>
      <c r="D207" s="1">
        <v>1</v>
      </c>
      <c r="E207" s="1" t="s">
        <v>787</v>
      </c>
      <c r="F207" s="1">
        <v>4</v>
      </c>
      <c r="G207" s="370">
        <v>7103311.3749428988</v>
      </c>
      <c r="H207" s="370">
        <v>1779043.6824658383</v>
      </c>
      <c r="I207" s="370">
        <v>567343.53944341512</v>
      </c>
      <c r="J207" s="370">
        <v>0</v>
      </c>
      <c r="K207" s="370">
        <v>0</v>
      </c>
      <c r="L207" s="370">
        <v>-2375676.7672661725</v>
      </c>
      <c r="M207" s="370">
        <v>0</v>
      </c>
      <c r="N207" s="370">
        <v>7074021.8295859788</v>
      </c>
      <c r="P207" s="370">
        <v>7102655.3749428988</v>
      </c>
      <c r="Q207" s="370">
        <v>7103311.3749428988</v>
      </c>
      <c r="R207" s="370">
        <v>1779043.6824658383</v>
      </c>
      <c r="S207" s="370">
        <v>390998.81657247152</v>
      </c>
      <c r="T207" s="370">
        <v>0</v>
      </c>
      <c r="U207" s="370">
        <v>0</v>
      </c>
      <c r="V207" s="370">
        <v>-2375676.7672661725</v>
      </c>
      <c r="W207" s="370">
        <v>0</v>
      </c>
      <c r="X207" s="370">
        <v>6897677.1067150347</v>
      </c>
    </row>
    <row r="208" spans="1:24" x14ac:dyDescent="0.25">
      <c r="A208" s="14">
        <v>659</v>
      </c>
      <c r="B208" s="5">
        <f t="shared" si="2"/>
        <v>0</v>
      </c>
      <c r="C208" s="1">
        <v>659</v>
      </c>
      <c r="D208" s="1">
        <v>1</v>
      </c>
      <c r="E208" s="1" t="s">
        <v>788</v>
      </c>
      <c r="F208" s="1">
        <v>3</v>
      </c>
      <c r="G208" s="370">
        <v>6238808.8345577577</v>
      </c>
      <c r="H208" s="370">
        <v>1841202.9412250295</v>
      </c>
      <c r="I208" s="370">
        <v>452096.24716770049</v>
      </c>
      <c r="J208" s="370">
        <v>0</v>
      </c>
      <c r="K208" s="370">
        <v>0</v>
      </c>
      <c r="L208" s="370">
        <v>-1297379.0923403536</v>
      </c>
      <c r="M208" s="370">
        <v>0</v>
      </c>
      <c r="N208" s="370">
        <v>7234728.9306101333</v>
      </c>
      <c r="P208" s="370">
        <v>6238149.8345577577</v>
      </c>
      <c r="Q208" s="370">
        <v>6238808.8345577577</v>
      </c>
      <c r="R208" s="370">
        <v>1841202.9412250295</v>
      </c>
      <c r="S208" s="370">
        <v>311573.29788727913</v>
      </c>
      <c r="T208" s="370">
        <v>0</v>
      </c>
      <c r="U208" s="370">
        <v>0</v>
      </c>
      <c r="V208" s="370">
        <v>-1297379.0923403536</v>
      </c>
      <c r="W208" s="370">
        <v>0</v>
      </c>
      <c r="X208" s="370">
        <v>7094205.981329713</v>
      </c>
    </row>
    <row r="209" spans="1:24" x14ac:dyDescent="0.25">
      <c r="A209" s="14">
        <v>671</v>
      </c>
      <c r="B209" s="5">
        <f t="shared" si="2"/>
        <v>0</v>
      </c>
      <c r="C209" s="1">
        <v>671</v>
      </c>
      <c r="D209" s="1">
        <v>1</v>
      </c>
      <c r="E209" s="1" t="s">
        <v>789</v>
      </c>
      <c r="F209" s="1">
        <v>6</v>
      </c>
      <c r="G209" s="370">
        <v>431096.8046012806</v>
      </c>
      <c r="H209" s="370">
        <v>166075.3764582802</v>
      </c>
      <c r="I209" s="370">
        <v>28283.583299849557</v>
      </c>
      <c r="J209" s="370">
        <v>0</v>
      </c>
      <c r="K209" s="370">
        <v>0</v>
      </c>
      <c r="L209" s="370">
        <v>-39537.772605551567</v>
      </c>
      <c r="M209" s="370">
        <v>0</v>
      </c>
      <c r="N209" s="370">
        <v>585917.99175385875</v>
      </c>
      <c r="P209" s="370">
        <v>430425.8046012806</v>
      </c>
      <c r="Q209" s="370">
        <v>431096.8046012806</v>
      </c>
      <c r="R209" s="370">
        <v>166075.3764582802</v>
      </c>
      <c r="S209" s="370">
        <v>19492.33018414069</v>
      </c>
      <c r="T209" s="370">
        <v>0</v>
      </c>
      <c r="U209" s="370">
        <v>0</v>
      </c>
      <c r="V209" s="370">
        <v>-39537.772605551567</v>
      </c>
      <c r="W209" s="370">
        <v>0</v>
      </c>
      <c r="X209" s="370">
        <v>577126.73863814992</v>
      </c>
    </row>
    <row r="210" spans="1:24" x14ac:dyDescent="0.25">
      <c r="A210" s="14">
        <v>676</v>
      </c>
      <c r="B210" s="5">
        <f t="shared" si="2"/>
        <v>0</v>
      </c>
      <c r="C210" s="1">
        <v>676</v>
      </c>
      <c r="D210" s="1">
        <v>1</v>
      </c>
      <c r="E210" s="1" t="s">
        <v>790</v>
      </c>
      <c r="F210" s="1">
        <v>6</v>
      </c>
      <c r="G210" s="370">
        <v>220296.44486081981</v>
      </c>
      <c r="H210" s="370">
        <v>50761.669729327135</v>
      </c>
      <c r="I210" s="370">
        <v>12610.201076185433</v>
      </c>
      <c r="J210" s="370">
        <v>0</v>
      </c>
      <c r="K210" s="370">
        <v>0</v>
      </c>
      <c r="L210" s="370">
        <v>11640.357099802499</v>
      </c>
      <c r="M210" s="370">
        <v>0</v>
      </c>
      <c r="N210" s="370">
        <v>295308.6727661349</v>
      </c>
      <c r="P210" s="370">
        <v>219620.44486081981</v>
      </c>
      <c r="Q210" s="370">
        <v>220296.44486081981</v>
      </c>
      <c r="R210" s="370">
        <v>50761.669729327135</v>
      </c>
      <c r="S210" s="370">
        <v>8690.6316098469815</v>
      </c>
      <c r="T210" s="370">
        <v>0</v>
      </c>
      <c r="U210" s="370">
        <v>0</v>
      </c>
      <c r="V210" s="370">
        <v>11640.357099802499</v>
      </c>
      <c r="W210" s="370">
        <v>0</v>
      </c>
      <c r="X210" s="370">
        <v>291389.10329979641</v>
      </c>
    </row>
    <row r="211" spans="1:24" x14ac:dyDescent="0.25">
      <c r="A211" s="14">
        <v>682</v>
      </c>
      <c r="B211" s="5">
        <f t="shared" si="2"/>
        <v>0</v>
      </c>
      <c r="C211" s="1">
        <v>682</v>
      </c>
      <c r="D211" s="1">
        <v>1</v>
      </c>
      <c r="E211" s="1" t="s">
        <v>791</v>
      </c>
      <c r="F211" s="1">
        <v>5</v>
      </c>
      <c r="G211" s="370">
        <v>1058303.9790213874</v>
      </c>
      <c r="H211" s="370">
        <v>257525.70839095878</v>
      </c>
      <c r="I211" s="370">
        <v>72078.940832687964</v>
      </c>
      <c r="J211" s="370">
        <v>0</v>
      </c>
      <c r="K211" s="370">
        <v>75642.162779433187</v>
      </c>
      <c r="L211" s="370">
        <v>-91186.931742798974</v>
      </c>
      <c r="M211" s="370">
        <v>0</v>
      </c>
      <c r="N211" s="370">
        <v>1372363.8592816684</v>
      </c>
      <c r="P211" s="370">
        <v>1057621.9790213874</v>
      </c>
      <c r="Q211" s="370">
        <v>1058303.9790213874</v>
      </c>
      <c r="R211" s="370">
        <v>257525.70839095878</v>
      </c>
      <c r="S211" s="370">
        <v>49674.982803235114</v>
      </c>
      <c r="T211" s="370">
        <v>0</v>
      </c>
      <c r="U211" s="370">
        <v>75642.162779433187</v>
      </c>
      <c r="V211" s="370">
        <v>-91186.931742798974</v>
      </c>
      <c r="W211" s="370">
        <v>0</v>
      </c>
      <c r="X211" s="370">
        <v>1349959.9012522155</v>
      </c>
    </row>
    <row r="212" spans="1:24" x14ac:dyDescent="0.25">
      <c r="A212" s="14">
        <v>690</v>
      </c>
      <c r="B212" s="5">
        <f t="shared" si="2"/>
        <v>0</v>
      </c>
      <c r="C212" s="1">
        <v>690</v>
      </c>
      <c r="D212" s="1">
        <v>1</v>
      </c>
      <c r="E212" s="1" t="s">
        <v>792</v>
      </c>
      <c r="F212" s="1">
        <v>5</v>
      </c>
      <c r="G212" s="370">
        <v>1374789.3341667349</v>
      </c>
      <c r="H212" s="370">
        <v>431272.24687139213</v>
      </c>
      <c r="I212" s="370">
        <v>101347.84882493381</v>
      </c>
      <c r="J212" s="370">
        <v>0</v>
      </c>
      <c r="K212" s="370">
        <v>0</v>
      </c>
      <c r="L212" s="370">
        <v>-96946.789499824401</v>
      </c>
      <c r="M212" s="370">
        <v>0</v>
      </c>
      <c r="N212" s="370">
        <v>1810462.6403632367</v>
      </c>
      <c r="P212" s="370">
        <v>1374099.3341667349</v>
      </c>
      <c r="Q212" s="370">
        <v>1374789.3341667349</v>
      </c>
      <c r="R212" s="370">
        <v>431272.24687139213</v>
      </c>
      <c r="S212" s="370">
        <v>69846.373841835419</v>
      </c>
      <c r="T212" s="370">
        <v>0</v>
      </c>
      <c r="U212" s="370">
        <v>0</v>
      </c>
      <c r="V212" s="370">
        <v>-96946.789499824401</v>
      </c>
      <c r="W212" s="370">
        <v>0</v>
      </c>
      <c r="X212" s="370">
        <v>1778961.1653801382</v>
      </c>
    </row>
    <row r="213" spans="1:24" x14ac:dyDescent="0.25">
      <c r="A213" s="14">
        <v>695</v>
      </c>
      <c r="B213" s="5">
        <f t="shared" si="2"/>
        <v>0</v>
      </c>
      <c r="C213" s="1">
        <v>695</v>
      </c>
      <c r="D213" s="1">
        <v>1</v>
      </c>
      <c r="E213" s="1" t="s">
        <v>793</v>
      </c>
      <c r="F213" s="1">
        <v>6</v>
      </c>
      <c r="G213" s="370">
        <v>952263.2183868225</v>
      </c>
      <c r="H213" s="370">
        <v>231242.54729166356</v>
      </c>
      <c r="I213" s="370">
        <v>83265.178433986861</v>
      </c>
      <c r="J213" s="370">
        <v>0</v>
      </c>
      <c r="K213" s="370">
        <v>0</v>
      </c>
      <c r="L213" s="370">
        <v>-334497.31412153202</v>
      </c>
      <c r="M213" s="370">
        <v>0</v>
      </c>
      <c r="N213" s="370">
        <v>932273.62999094091</v>
      </c>
      <c r="P213" s="370">
        <v>951568.2183868225</v>
      </c>
      <c r="Q213" s="370">
        <v>952263.2183868225</v>
      </c>
      <c r="R213" s="370">
        <v>231242.54729166356</v>
      </c>
      <c r="S213" s="370">
        <v>57384.25480498773</v>
      </c>
      <c r="T213" s="370">
        <v>0</v>
      </c>
      <c r="U213" s="370">
        <v>0</v>
      </c>
      <c r="V213" s="370">
        <v>-334497.31412153202</v>
      </c>
      <c r="W213" s="370">
        <v>0</v>
      </c>
      <c r="X213" s="370">
        <v>906392.70636194176</v>
      </c>
    </row>
    <row r="214" spans="1:24" x14ac:dyDescent="0.25">
      <c r="A214" s="14">
        <v>696</v>
      </c>
      <c r="B214" s="5">
        <f t="shared" ref="B214:B277" si="3">+C214-A214</f>
        <v>0</v>
      </c>
      <c r="C214" s="1">
        <v>696</v>
      </c>
      <c r="D214" s="1">
        <v>1</v>
      </c>
      <c r="E214" s="1" t="s">
        <v>794</v>
      </c>
      <c r="F214" s="1">
        <v>6</v>
      </c>
      <c r="G214" s="370">
        <v>551437.37969194725</v>
      </c>
      <c r="H214" s="370">
        <v>189479.40875365975</v>
      </c>
      <c r="I214" s="370">
        <v>34841.835469220518</v>
      </c>
      <c r="J214" s="370">
        <v>0</v>
      </c>
      <c r="K214" s="370">
        <v>90768.925793222385</v>
      </c>
      <c r="L214" s="370">
        <v>-126960.549623461</v>
      </c>
      <c r="M214" s="370">
        <v>0</v>
      </c>
      <c r="N214" s="370">
        <v>739567.000084589</v>
      </c>
      <c r="P214" s="370">
        <v>550741.37969194725</v>
      </c>
      <c r="Q214" s="370">
        <v>551437.37969194725</v>
      </c>
      <c r="R214" s="370">
        <v>189479.40875365975</v>
      </c>
      <c r="S214" s="370">
        <v>24012.111689934398</v>
      </c>
      <c r="T214" s="370">
        <v>0</v>
      </c>
      <c r="U214" s="370">
        <v>90768.925793222385</v>
      </c>
      <c r="V214" s="370">
        <v>-126960.549623461</v>
      </c>
      <c r="W214" s="370">
        <v>0</v>
      </c>
      <c r="X214" s="370">
        <v>728737.27630530286</v>
      </c>
    </row>
    <row r="215" spans="1:24" x14ac:dyDescent="0.25">
      <c r="A215" s="14">
        <v>698</v>
      </c>
      <c r="B215" s="5">
        <f t="shared" si="3"/>
        <v>0</v>
      </c>
      <c r="C215" s="1">
        <v>698</v>
      </c>
      <c r="D215" s="1">
        <v>1</v>
      </c>
      <c r="E215" s="1" t="s">
        <v>795</v>
      </c>
      <c r="F215" s="1">
        <v>6</v>
      </c>
      <c r="G215" s="370">
        <v>214366.86568942928</v>
      </c>
      <c r="H215" s="370">
        <v>50237.741400549523</v>
      </c>
      <c r="I215" s="370">
        <v>10830.454393998607</v>
      </c>
      <c r="J215" s="370">
        <v>0</v>
      </c>
      <c r="K215" s="370">
        <v>82513.776211229793</v>
      </c>
      <c r="L215" s="370">
        <v>-55746.929425275717</v>
      </c>
      <c r="M215" s="370">
        <v>0</v>
      </c>
      <c r="N215" s="370">
        <v>302201.9082699315</v>
      </c>
      <c r="P215" s="370">
        <v>213668.86568942928</v>
      </c>
      <c r="Q215" s="370">
        <v>214366.86568942928</v>
      </c>
      <c r="R215" s="370">
        <v>50237.741400549523</v>
      </c>
      <c r="S215" s="370">
        <v>7464.0752147278718</v>
      </c>
      <c r="T215" s="370">
        <v>0</v>
      </c>
      <c r="U215" s="370">
        <v>82513.776211229793</v>
      </c>
      <c r="V215" s="370">
        <v>-55746.929425275717</v>
      </c>
      <c r="W215" s="370">
        <v>0</v>
      </c>
      <c r="X215" s="370">
        <v>298835.5290906608</v>
      </c>
    </row>
    <row r="216" spans="1:24" x14ac:dyDescent="0.25">
      <c r="A216" s="14">
        <v>700</v>
      </c>
      <c r="B216" s="5">
        <f t="shared" si="3"/>
        <v>0</v>
      </c>
      <c r="C216" s="1">
        <v>700</v>
      </c>
      <c r="D216" s="1">
        <v>1</v>
      </c>
      <c r="E216" s="1" t="s">
        <v>796</v>
      </c>
      <c r="F216" s="1">
        <v>4</v>
      </c>
      <c r="G216" s="370">
        <v>2167224.6409670254</v>
      </c>
      <c r="H216" s="370">
        <v>559531.27427527879</v>
      </c>
      <c r="I216" s="370">
        <v>148199.12198490903</v>
      </c>
      <c r="J216" s="370">
        <v>0</v>
      </c>
      <c r="K216" s="370">
        <v>113572.16461751424</v>
      </c>
      <c r="L216" s="370">
        <v>-165590.19277378669</v>
      </c>
      <c r="M216" s="370">
        <v>0</v>
      </c>
      <c r="N216" s="370">
        <v>2822937.0090709403</v>
      </c>
      <c r="P216" s="370">
        <v>2166524.6409670254</v>
      </c>
      <c r="Q216" s="370">
        <v>2167224.6409670254</v>
      </c>
      <c r="R216" s="370">
        <v>559531.27427527879</v>
      </c>
      <c r="S216" s="370">
        <v>102135.08621253645</v>
      </c>
      <c r="T216" s="370">
        <v>0</v>
      </c>
      <c r="U216" s="370">
        <v>113572.16461751424</v>
      </c>
      <c r="V216" s="370">
        <v>-165590.19277378669</v>
      </c>
      <c r="W216" s="370">
        <v>0</v>
      </c>
      <c r="X216" s="370">
        <v>2776872.9732985678</v>
      </c>
    </row>
    <row r="217" spans="1:24" x14ac:dyDescent="0.25">
      <c r="A217" s="14">
        <v>701</v>
      </c>
      <c r="B217" s="5">
        <f t="shared" si="3"/>
        <v>0</v>
      </c>
      <c r="C217" s="1">
        <v>701</v>
      </c>
      <c r="D217" s="1">
        <v>1</v>
      </c>
      <c r="E217" s="1" t="s">
        <v>797</v>
      </c>
      <c r="F217" s="1">
        <v>4</v>
      </c>
      <c r="G217" s="370">
        <v>2920822.9729116163</v>
      </c>
      <c r="H217" s="370">
        <v>736656.80656232894</v>
      </c>
      <c r="I217" s="370">
        <v>219804.56242807762</v>
      </c>
      <c r="J217" s="370">
        <v>0</v>
      </c>
      <c r="K217" s="370">
        <v>0</v>
      </c>
      <c r="L217" s="370">
        <v>-612590.87540933478</v>
      </c>
      <c r="M217" s="370">
        <v>0</v>
      </c>
      <c r="N217" s="370">
        <v>3264693.4664926883</v>
      </c>
      <c r="P217" s="370">
        <v>2920121.9729116163</v>
      </c>
      <c r="Q217" s="370">
        <v>2920822.9729116163</v>
      </c>
      <c r="R217" s="370">
        <v>736656.80656232894</v>
      </c>
      <c r="S217" s="370">
        <v>151483.7445243879</v>
      </c>
      <c r="T217" s="370">
        <v>0</v>
      </c>
      <c r="U217" s="370">
        <v>0</v>
      </c>
      <c r="V217" s="370">
        <v>-612590.87540933478</v>
      </c>
      <c r="W217" s="370">
        <v>0</v>
      </c>
      <c r="X217" s="370">
        <v>3196372.6485889987</v>
      </c>
    </row>
    <row r="218" spans="1:24" x14ac:dyDescent="0.25">
      <c r="A218" s="14">
        <v>704</v>
      </c>
      <c r="B218" s="5">
        <f t="shared" si="3"/>
        <v>0</v>
      </c>
      <c r="C218" s="1">
        <v>704</v>
      </c>
      <c r="D218" s="1">
        <v>1</v>
      </c>
      <c r="E218" s="1" t="s">
        <v>798</v>
      </c>
      <c r="F218" s="1">
        <v>5</v>
      </c>
      <c r="G218" s="370">
        <v>2468333.1879098625</v>
      </c>
      <c r="H218" s="370">
        <v>554613.79482070624</v>
      </c>
      <c r="I218" s="370">
        <v>164490.79172349448</v>
      </c>
      <c r="J218" s="370">
        <v>0</v>
      </c>
      <c r="K218" s="370">
        <v>41020.171058918815</v>
      </c>
      <c r="L218" s="370">
        <v>-377811.33725132293</v>
      </c>
      <c r="M218" s="370">
        <v>0</v>
      </c>
      <c r="N218" s="370">
        <v>2850646.6082616593</v>
      </c>
      <c r="P218" s="370">
        <v>2467629.1879098625</v>
      </c>
      <c r="Q218" s="370">
        <v>2468333.1879098625</v>
      </c>
      <c r="R218" s="370">
        <v>554613.79482070624</v>
      </c>
      <c r="S218" s="370">
        <v>113362.89290268699</v>
      </c>
      <c r="T218" s="370">
        <v>0</v>
      </c>
      <c r="U218" s="370">
        <v>41020.171058918815</v>
      </c>
      <c r="V218" s="370">
        <v>-377811.33725132293</v>
      </c>
      <c r="W218" s="370">
        <v>0</v>
      </c>
      <c r="X218" s="370">
        <v>2799518.709440852</v>
      </c>
    </row>
    <row r="219" spans="1:24" x14ac:dyDescent="0.25">
      <c r="A219" s="14">
        <v>707</v>
      </c>
      <c r="B219" s="5">
        <f t="shared" si="3"/>
        <v>0</v>
      </c>
      <c r="C219" s="1">
        <v>707</v>
      </c>
      <c r="D219" s="1">
        <v>1</v>
      </c>
      <c r="E219" s="1" t="s">
        <v>799</v>
      </c>
      <c r="F219" s="1">
        <v>6</v>
      </c>
      <c r="G219" s="370">
        <v>98350.750735168345</v>
      </c>
      <c r="H219" s="370">
        <v>126050.22422785497</v>
      </c>
      <c r="I219" s="370">
        <v>36323.452101467898</v>
      </c>
      <c r="J219" s="370">
        <v>0</v>
      </c>
      <c r="K219" s="370">
        <v>101051.15527370358</v>
      </c>
      <c r="L219" s="370">
        <v>-333461.80814344308</v>
      </c>
      <c r="M219" s="370">
        <v>0</v>
      </c>
      <c r="N219" s="370">
        <v>28313.77419475175</v>
      </c>
      <c r="P219" s="370">
        <v>97643.750735168345</v>
      </c>
      <c r="Q219" s="370">
        <v>98350.750735168345</v>
      </c>
      <c r="R219" s="370">
        <v>126050.22422785497</v>
      </c>
      <c r="S219" s="370">
        <v>25033.204395759763</v>
      </c>
      <c r="T219" s="370">
        <v>0</v>
      </c>
      <c r="U219" s="370">
        <v>101051.15527370358</v>
      </c>
      <c r="V219" s="370">
        <v>-333461.80814344308</v>
      </c>
      <c r="W219" s="370">
        <v>0</v>
      </c>
      <c r="X219" s="370">
        <v>17023.526489043608</v>
      </c>
    </row>
    <row r="220" spans="1:24" x14ac:dyDescent="0.25">
      <c r="A220" s="14">
        <v>709</v>
      </c>
      <c r="B220" s="5">
        <f t="shared" si="3"/>
        <v>0</v>
      </c>
      <c r="C220" s="1">
        <v>709</v>
      </c>
      <c r="D220" s="1">
        <v>1</v>
      </c>
      <c r="E220" s="1" t="s">
        <v>800</v>
      </c>
      <c r="F220" s="1">
        <v>4</v>
      </c>
      <c r="G220" s="370">
        <v>11663239.079323197</v>
      </c>
      <c r="H220" s="370">
        <v>3845553.4765312774</v>
      </c>
      <c r="I220" s="370">
        <v>753018.76579171745</v>
      </c>
      <c r="J220" s="370">
        <v>0</v>
      </c>
      <c r="K220" s="370">
        <v>0</v>
      </c>
      <c r="L220" s="370">
        <v>-699297.51530812774</v>
      </c>
      <c r="M220" s="370">
        <v>0</v>
      </c>
      <c r="N220" s="370">
        <v>15562513.806338064</v>
      </c>
      <c r="P220" s="370">
        <v>11662530.079323197</v>
      </c>
      <c r="Q220" s="370">
        <v>11663239.079323197</v>
      </c>
      <c r="R220" s="370">
        <v>3845553.4765312774</v>
      </c>
      <c r="S220" s="370">
        <v>518961.48596363806</v>
      </c>
      <c r="T220" s="370">
        <v>0</v>
      </c>
      <c r="U220" s="370">
        <v>0</v>
      </c>
      <c r="V220" s="370">
        <v>-699297.51530812774</v>
      </c>
      <c r="W220" s="370">
        <v>0</v>
      </c>
      <c r="X220" s="370">
        <v>15328456.526509985</v>
      </c>
    </row>
    <row r="221" spans="1:24" x14ac:dyDescent="0.25">
      <c r="A221" s="14">
        <v>712</v>
      </c>
      <c r="B221" s="5">
        <f t="shared" si="3"/>
        <v>0</v>
      </c>
      <c r="C221" s="1">
        <v>712</v>
      </c>
      <c r="D221" s="1">
        <v>1</v>
      </c>
      <c r="E221" s="1" t="s">
        <v>801</v>
      </c>
      <c r="F221" s="1">
        <v>6</v>
      </c>
      <c r="G221" s="370">
        <v>640925.39320716891</v>
      </c>
      <c r="H221" s="370">
        <v>197117.45945238526</v>
      </c>
      <c r="I221" s="370">
        <v>53842.651629968263</v>
      </c>
      <c r="J221" s="370">
        <v>0</v>
      </c>
      <c r="K221" s="370">
        <v>177923.70771034539</v>
      </c>
      <c r="L221" s="370">
        <v>-267069.70220604294</v>
      </c>
      <c r="M221" s="370">
        <v>0</v>
      </c>
      <c r="N221" s="370">
        <v>802739.5097938251</v>
      </c>
      <c r="P221" s="370">
        <v>640213.39320716891</v>
      </c>
      <c r="Q221" s="370">
        <v>640925.39320716891</v>
      </c>
      <c r="R221" s="370">
        <v>197117.45945238526</v>
      </c>
      <c r="S221" s="370">
        <v>37106.993567062797</v>
      </c>
      <c r="T221" s="370">
        <v>0</v>
      </c>
      <c r="U221" s="370">
        <v>177923.70771034539</v>
      </c>
      <c r="V221" s="370">
        <v>-267069.70220604294</v>
      </c>
      <c r="W221" s="370">
        <v>0</v>
      </c>
      <c r="X221" s="370">
        <v>786003.85173091956</v>
      </c>
    </row>
    <row r="222" spans="1:24" x14ac:dyDescent="0.25">
      <c r="A222" s="14">
        <v>716</v>
      </c>
      <c r="B222" s="5">
        <f t="shared" si="3"/>
        <v>0</v>
      </c>
      <c r="C222" s="1">
        <v>716</v>
      </c>
      <c r="D222" s="1">
        <v>1</v>
      </c>
      <c r="E222" s="1" t="s">
        <v>802</v>
      </c>
      <c r="F222" s="1">
        <v>3</v>
      </c>
      <c r="G222" s="370">
        <v>1839931.6083068484</v>
      </c>
      <c r="H222" s="370">
        <v>273855.75123004976</v>
      </c>
      <c r="I222" s="370">
        <v>135023.70452587336</v>
      </c>
      <c r="J222" s="370">
        <v>0</v>
      </c>
      <c r="K222" s="370">
        <v>0</v>
      </c>
      <c r="L222" s="370">
        <v>-464865.50269012747</v>
      </c>
      <c r="M222" s="370">
        <v>0</v>
      </c>
      <c r="N222" s="370">
        <v>1783945.5613726443</v>
      </c>
      <c r="P222" s="370">
        <v>1839215.6083068484</v>
      </c>
      <c r="Q222" s="370">
        <v>1839931.6083068484</v>
      </c>
      <c r="R222" s="370">
        <v>273855.75123004976</v>
      </c>
      <c r="S222" s="370">
        <v>93054.921768635118</v>
      </c>
      <c r="T222" s="370">
        <v>0</v>
      </c>
      <c r="U222" s="370">
        <v>0</v>
      </c>
      <c r="V222" s="370">
        <v>-464865.50269012747</v>
      </c>
      <c r="W222" s="370">
        <v>0</v>
      </c>
      <c r="X222" s="370">
        <v>1741976.7786154058</v>
      </c>
    </row>
    <row r="223" spans="1:24" x14ac:dyDescent="0.25">
      <c r="A223" s="14">
        <v>717</v>
      </c>
      <c r="B223" s="5">
        <f t="shared" si="3"/>
        <v>0</v>
      </c>
      <c r="C223" s="1">
        <v>717</v>
      </c>
      <c r="D223" s="1">
        <v>1</v>
      </c>
      <c r="E223" s="1" t="s">
        <v>803</v>
      </c>
      <c r="F223" s="1">
        <v>3</v>
      </c>
      <c r="G223" s="370">
        <v>2321471.5039434507</v>
      </c>
      <c r="H223" s="370">
        <v>465223.79101887665</v>
      </c>
      <c r="I223" s="370">
        <v>145837.4999827173</v>
      </c>
      <c r="J223" s="370">
        <v>0</v>
      </c>
      <c r="K223" s="370">
        <v>0</v>
      </c>
      <c r="L223" s="370">
        <v>-234954.17148214867</v>
      </c>
      <c r="M223" s="370">
        <v>0</v>
      </c>
      <c r="N223" s="370">
        <v>2697578.6234628963</v>
      </c>
      <c r="P223" s="370">
        <v>2320754.5039434507</v>
      </c>
      <c r="Q223" s="370">
        <v>2321471.5039434507</v>
      </c>
      <c r="R223" s="370">
        <v>465223.79101887665</v>
      </c>
      <c r="S223" s="370">
        <v>100507.51606525962</v>
      </c>
      <c r="T223" s="370">
        <v>0</v>
      </c>
      <c r="U223" s="370">
        <v>0</v>
      </c>
      <c r="V223" s="370">
        <v>-234954.17148214867</v>
      </c>
      <c r="W223" s="370">
        <v>0</v>
      </c>
      <c r="X223" s="370">
        <v>2652248.6395454383</v>
      </c>
    </row>
    <row r="224" spans="1:24" x14ac:dyDescent="0.25">
      <c r="A224" s="14">
        <v>719</v>
      </c>
      <c r="B224" s="5">
        <f t="shared" si="3"/>
        <v>0</v>
      </c>
      <c r="C224" s="1">
        <v>719</v>
      </c>
      <c r="D224" s="1">
        <v>1</v>
      </c>
      <c r="E224" s="1" t="s">
        <v>804</v>
      </c>
      <c r="F224" s="1">
        <v>3</v>
      </c>
      <c r="G224" s="370">
        <v>11402898.499093443</v>
      </c>
      <c r="H224" s="370">
        <v>3151126.0520493551</v>
      </c>
      <c r="I224" s="370">
        <v>937622.39483507408</v>
      </c>
      <c r="J224" s="370">
        <v>0</v>
      </c>
      <c r="K224" s="370">
        <v>0</v>
      </c>
      <c r="L224" s="370">
        <v>-746298.59803894116</v>
      </c>
      <c r="M224" s="370">
        <v>0</v>
      </c>
      <c r="N224" s="370">
        <v>14745348.347938931</v>
      </c>
      <c r="P224" s="370">
        <v>11402179.499093443</v>
      </c>
      <c r="Q224" s="370">
        <v>11402898.499093443</v>
      </c>
      <c r="R224" s="370">
        <v>3151126.0520493551</v>
      </c>
      <c r="S224" s="370">
        <v>646185.63759802002</v>
      </c>
      <c r="T224" s="370">
        <v>0</v>
      </c>
      <c r="U224" s="370">
        <v>0</v>
      </c>
      <c r="V224" s="370">
        <v>-746298.59803894116</v>
      </c>
      <c r="W224" s="370">
        <v>0</v>
      </c>
      <c r="X224" s="370">
        <v>14453911.590701878</v>
      </c>
    </row>
    <row r="225" spans="1:24" x14ac:dyDescent="0.25">
      <c r="A225" s="14">
        <v>720</v>
      </c>
      <c r="B225" s="5">
        <f t="shared" si="3"/>
        <v>0</v>
      </c>
      <c r="C225" s="1">
        <v>720</v>
      </c>
      <c r="D225" s="1">
        <v>1</v>
      </c>
      <c r="E225" s="1" t="s">
        <v>805</v>
      </c>
      <c r="F225" s="1">
        <v>3</v>
      </c>
      <c r="G225" s="370">
        <v>10765569.623904588</v>
      </c>
      <c r="H225" s="370">
        <v>2688521.5725343572</v>
      </c>
      <c r="I225" s="370">
        <v>924530.71607673017</v>
      </c>
      <c r="J225" s="370">
        <v>0</v>
      </c>
      <c r="K225" s="370">
        <v>259128.40586000681</v>
      </c>
      <c r="L225" s="370">
        <v>-3502647.6137614222</v>
      </c>
      <c r="M225" s="370">
        <v>0</v>
      </c>
      <c r="N225" s="370">
        <v>11135102.704614259</v>
      </c>
      <c r="P225" s="370">
        <v>10764849.623904588</v>
      </c>
      <c r="Q225" s="370">
        <v>10765569.623904588</v>
      </c>
      <c r="R225" s="370">
        <v>2688521.5725343572</v>
      </c>
      <c r="S225" s="370">
        <v>637163.1837484861</v>
      </c>
      <c r="T225" s="370">
        <v>0</v>
      </c>
      <c r="U225" s="370">
        <v>259128.40586000681</v>
      </c>
      <c r="V225" s="370">
        <v>-3502647.6137614222</v>
      </c>
      <c r="W225" s="370">
        <v>0</v>
      </c>
      <c r="X225" s="370">
        <v>10847735.172286015</v>
      </c>
    </row>
    <row r="226" spans="1:24" x14ac:dyDescent="0.25">
      <c r="A226" s="14">
        <v>721</v>
      </c>
      <c r="B226" s="5">
        <f t="shared" si="3"/>
        <v>0</v>
      </c>
      <c r="C226" s="1">
        <v>721</v>
      </c>
      <c r="D226" s="1">
        <v>1</v>
      </c>
      <c r="E226" s="1" t="s">
        <v>806</v>
      </c>
      <c r="F226" s="1">
        <v>3</v>
      </c>
      <c r="G226" s="370">
        <v>3783285.8213778776</v>
      </c>
      <c r="H226" s="370">
        <v>860490.36906541325</v>
      </c>
      <c r="I226" s="370">
        <v>275219.84929157502</v>
      </c>
      <c r="J226" s="370">
        <v>0</v>
      </c>
      <c r="K226" s="370">
        <v>0</v>
      </c>
      <c r="L226" s="370">
        <v>-270550.58214661968</v>
      </c>
      <c r="M226" s="370">
        <v>0</v>
      </c>
      <c r="N226" s="370">
        <v>4648445.4575882461</v>
      </c>
      <c r="P226" s="370">
        <v>3782564.8213778776</v>
      </c>
      <c r="Q226" s="370">
        <v>3783285.8213778776</v>
      </c>
      <c r="R226" s="370">
        <v>860490.36906541325</v>
      </c>
      <c r="S226" s="370">
        <v>189674.55851498686</v>
      </c>
      <c r="T226" s="370">
        <v>0</v>
      </c>
      <c r="U226" s="370">
        <v>0</v>
      </c>
      <c r="V226" s="370">
        <v>-270550.58214661968</v>
      </c>
      <c r="W226" s="370">
        <v>0</v>
      </c>
      <c r="X226" s="370">
        <v>4562900.1668116581</v>
      </c>
    </row>
    <row r="227" spans="1:24" x14ac:dyDescent="0.25">
      <c r="A227" s="14">
        <v>726</v>
      </c>
      <c r="B227" s="5">
        <f t="shared" si="3"/>
        <v>0</v>
      </c>
      <c r="C227" s="1">
        <v>726</v>
      </c>
      <c r="D227" s="1">
        <v>1</v>
      </c>
      <c r="E227" s="1" t="s">
        <v>807</v>
      </c>
      <c r="F227" s="1">
        <v>4</v>
      </c>
      <c r="G227" s="370">
        <v>3100790.8942978764</v>
      </c>
      <c r="H227" s="370">
        <v>1195730.2358432903</v>
      </c>
      <c r="I227" s="370">
        <v>240803.14641549354</v>
      </c>
      <c r="J227" s="370">
        <v>0</v>
      </c>
      <c r="K227" s="370">
        <v>0</v>
      </c>
      <c r="L227" s="370">
        <v>-209465.03957151202</v>
      </c>
      <c r="M227" s="370">
        <v>0</v>
      </c>
      <c r="N227" s="370">
        <v>4327859.2369851489</v>
      </c>
      <c r="P227" s="370">
        <v>3100064.8942978764</v>
      </c>
      <c r="Q227" s="370">
        <v>3100790.8942978764</v>
      </c>
      <c r="R227" s="370">
        <v>1195730.2358432903</v>
      </c>
      <c r="S227" s="370">
        <v>165955.43745462204</v>
      </c>
      <c r="T227" s="370">
        <v>0</v>
      </c>
      <c r="U227" s="370">
        <v>0</v>
      </c>
      <c r="V227" s="370">
        <v>-209465.03957151202</v>
      </c>
      <c r="W227" s="370">
        <v>0</v>
      </c>
      <c r="X227" s="370">
        <v>4253011.5280242767</v>
      </c>
    </row>
    <row r="228" spans="1:24" x14ac:dyDescent="0.25">
      <c r="A228" s="14">
        <v>727</v>
      </c>
      <c r="B228" s="5">
        <f t="shared" si="3"/>
        <v>0</v>
      </c>
      <c r="C228" s="1">
        <v>727</v>
      </c>
      <c r="D228" s="1">
        <v>1</v>
      </c>
      <c r="E228" s="1" t="s">
        <v>808</v>
      </c>
      <c r="F228" s="1">
        <v>4</v>
      </c>
      <c r="G228" s="370">
        <v>4119774.1178844394</v>
      </c>
      <c r="H228" s="370">
        <v>1248361.9435688097</v>
      </c>
      <c r="I228" s="370">
        <v>392965.07018722303</v>
      </c>
      <c r="J228" s="370">
        <v>0</v>
      </c>
      <c r="K228" s="370">
        <v>0</v>
      </c>
      <c r="L228" s="370">
        <v>-1835626.0756288972</v>
      </c>
      <c r="M228" s="370">
        <v>0</v>
      </c>
      <c r="N228" s="370">
        <v>3925475.0560115753</v>
      </c>
      <c r="P228" s="370">
        <v>4119047.1178844394</v>
      </c>
      <c r="Q228" s="370">
        <v>4119774.1178844394</v>
      </c>
      <c r="R228" s="370">
        <v>1248361.9435688097</v>
      </c>
      <c r="S228" s="370">
        <v>270821.58642056206</v>
      </c>
      <c r="T228" s="370">
        <v>0</v>
      </c>
      <c r="U228" s="370">
        <v>0</v>
      </c>
      <c r="V228" s="370">
        <v>-1835626.0756288972</v>
      </c>
      <c r="W228" s="370">
        <v>0</v>
      </c>
      <c r="X228" s="370">
        <v>3803331.5722449142</v>
      </c>
    </row>
    <row r="229" spans="1:24" x14ac:dyDescent="0.25">
      <c r="A229" s="14">
        <v>728</v>
      </c>
      <c r="B229" s="5">
        <f t="shared" si="3"/>
        <v>0</v>
      </c>
      <c r="C229" s="1">
        <v>728</v>
      </c>
      <c r="D229" s="1">
        <v>1</v>
      </c>
      <c r="E229" s="1" t="s">
        <v>809</v>
      </c>
      <c r="F229" s="1">
        <v>4</v>
      </c>
      <c r="G229" s="370">
        <v>17793298.216036517</v>
      </c>
      <c r="H229" s="370">
        <v>4070029.9165581381</v>
      </c>
      <c r="I229" s="370">
        <v>1049634.3595691232</v>
      </c>
      <c r="J229" s="370">
        <v>0</v>
      </c>
      <c r="K229" s="370">
        <v>0</v>
      </c>
      <c r="L229" s="370">
        <v>-1785227.0527405895</v>
      </c>
      <c r="M229" s="370">
        <v>0</v>
      </c>
      <c r="N229" s="370">
        <v>21127735.439423192</v>
      </c>
      <c r="P229" s="370">
        <v>17792570.216036517</v>
      </c>
      <c r="Q229" s="370">
        <v>17793298.216036517</v>
      </c>
      <c r="R229" s="370">
        <v>4070029.9165581381</v>
      </c>
      <c r="S229" s="370">
        <v>723381.45037829189</v>
      </c>
      <c r="T229" s="370">
        <v>0</v>
      </c>
      <c r="U229" s="370">
        <v>0</v>
      </c>
      <c r="V229" s="370">
        <v>-1785227.0527405895</v>
      </c>
      <c r="W229" s="370">
        <v>0</v>
      </c>
      <c r="X229" s="370">
        <v>20801482.530232359</v>
      </c>
    </row>
    <row r="230" spans="1:24" x14ac:dyDescent="0.25">
      <c r="A230" s="14">
        <v>738</v>
      </c>
      <c r="B230" s="5">
        <f t="shared" si="3"/>
        <v>0</v>
      </c>
      <c r="C230" s="1">
        <v>738</v>
      </c>
      <c r="D230" s="1">
        <v>1</v>
      </c>
      <c r="E230" s="1" t="s">
        <v>810</v>
      </c>
      <c r="F230" s="1">
        <v>5</v>
      </c>
      <c r="G230" s="370">
        <v>1032835.5800807399</v>
      </c>
      <c r="H230" s="370">
        <v>217585.34778920459</v>
      </c>
      <c r="I230" s="370">
        <v>64566.794255122564</v>
      </c>
      <c r="J230" s="370">
        <v>0</v>
      </c>
      <c r="K230" s="370">
        <v>0</v>
      </c>
      <c r="L230" s="370">
        <v>11160.266331201303</v>
      </c>
      <c r="M230" s="370">
        <v>0</v>
      </c>
      <c r="N230" s="370">
        <v>1326147.9884562683</v>
      </c>
      <c r="P230" s="370">
        <v>1032097.5800807399</v>
      </c>
      <c r="Q230" s="370">
        <v>1032835.5800807399</v>
      </c>
      <c r="R230" s="370">
        <v>217585.34778920459</v>
      </c>
      <c r="S230" s="370">
        <v>44497.801399832591</v>
      </c>
      <c r="T230" s="370">
        <v>0</v>
      </c>
      <c r="U230" s="370">
        <v>0</v>
      </c>
      <c r="V230" s="370">
        <v>11160.266331201303</v>
      </c>
      <c r="W230" s="370">
        <v>0</v>
      </c>
      <c r="X230" s="370">
        <v>1306078.9956009784</v>
      </c>
    </row>
    <row r="231" spans="1:24" x14ac:dyDescent="0.25">
      <c r="A231" s="14">
        <v>739</v>
      </c>
      <c r="B231" s="5">
        <f t="shared" si="3"/>
        <v>0</v>
      </c>
      <c r="C231" s="1">
        <v>739</v>
      </c>
      <c r="D231" s="1">
        <v>1</v>
      </c>
      <c r="E231" s="1" t="s">
        <v>811</v>
      </c>
      <c r="F231" s="1">
        <v>6</v>
      </c>
      <c r="G231" s="370">
        <v>629704.63868789864</v>
      </c>
      <c r="H231" s="370">
        <v>97799.711199135403</v>
      </c>
      <c r="I231" s="370">
        <v>39832.843252192455</v>
      </c>
      <c r="J231" s="370">
        <v>0</v>
      </c>
      <c r="K231" s="370">
        <v>297479.48674965079</v>
      </c>
      <c r="L231" s="370">
        <v>-244640.12022892505</v>
      </c>
      <c r="M231" s="370">
        <v>0</v>
      </c>
      <c r="N231" s="370">
        <v>820176.5596599523</v>
      </c>
      <c r="P231" s="370">
        <v>628965.63868789864</v>
      </c>
      <c r="Q231" s="370">
        <v>629704.63868789864</v>
      </c>
      <c r="R231" s="370">
        <v>97799.711199135403</v>
      </c>
      <c r="S231" s="370">
        <v>27451.788007673902</v>
      </c>
      <c r="T231" s="370">
        <v>0</v>
      </c>
      <c r="U231" s="370">
        <v>297479.48674965079</v>
      </c>
      <c r="V231" s="370">
        <v>-244640.12022892505</v>
      </c>
      <c r="W231" s="370">
        <v>0</v>
      </c>
      <c r="X231" s="370">
        <v>807795.50441543362</v>
      </c>
    </row>
    <row r="232" spans="1:24" x14ac:dyDescent="0.25">
      <c r="A232" s="14">
        <v>740</v>
      </c>
      <c r="B232" s="5">
        <f t="shared" si="3"/>
        <v>0</v>
      </c>
      <c r="C232" s="1">
        <v>740</v>
      </c>
      <c r="D232" s="1">
        <v>1</v>
      </c>
      <c r="E232" s="1" t="s">
        <v>812</v>
      </c>
      <c r="F232" s="1">
        <v>5</v>
      </c>
      <c r="G232" s="370">
        <v>1382465.6678644586</v>
      </c>
      <c r="H232" s="370">
        <v>277501.16732218862</v>
      </c>
      <c r="I232" s="370">
        <v>109682.44301689182</v>
      </c>
      <c r="J232" s="370">
        <v>0</v>
      </c>
      <c r="K232" s="370">
        <v>0</v>
      </c>
      <c r="L232" s="370">
        <v>-335535.08147199883</v>
      </c>
      <c r="M232" s="370">
        <v>0</v>
      </c>
      <c r="N232" s="370">
        <v>1434114.1967315404</v>
      </c>
      <c r="P232" s="370">
        <v>1381725.6678644586</v>
      </c>
      <c r="Q232" s="370">
        <v>1382465.6678644586</v>
      </c>
      <c r="R232" s="370">
        <v>277501.16732218862</v>
      </c>
      <c r="S232" s="370">
        <v>75590.365337472074</v>
      </c>
      <c r="T232" s="370">
        <v>0</v>
      </c>
      <c r="U232" s="370">
        <v>0</v>
      </c>
      <c r="V232" s="370">
        <v>-335535.08147199883</v>
      </c>
      <c r="W232" s="370">
        <v>0</v>
      </c>
      <c r="X232" s="370">
        <v>1400022.1190521205</v>
      </c>
    </row>
    <row r="233" spans="1:24" x14ac:dyDescent="0.25">
      <c r="A233" s="14">
        <v>741</v>
      </c>
      <c r="B233" s="5">
        <f t="shared" si="3"/>
        <v>0</v>
      </c>
      <c r="C233" s="1">
        <v>741</v>
      </c>
      <c r="D233" s="1">
        <v>1</v>
      </c>
      <c r="E233" s="1" t="s">
        <v>813</v>
      </c>
      <c r="F233" s="1">
        <v>5</v>
      </c>
      <c r="G233" s="370">
        <v>1075325.3114973246</v>
      </c>
      <c r="H233" s="370">
        <v>254391.24787306471</v>
      </c>
      <c r="I233" s="370">
        <v>78320.610042004424</v>
      </c>
      <c r="J233" s="370">
        <v>0</v>
      </c>
      <c r="K233" s="370">
        <v>353128.00796695612</v>
      </c>
      <c r="L233" s="370">
        <v>-720529.56880357885</v>
      </c>
      <c r="M233" s="370">
        <v>0</v>
      </c>
      <c r="N233" s="370">
        <v>1040635.6085757709</v>
      </c>
      <c r="P233" s="370">
        <v>1074584.3114973246</v>
      </c>
      <c r="Q233" s="370">
        <v>1075325.3114973246</v>
      </c>
      <c r="R233" s="370">
        <v>254391.24787306471</v>
      </c>
      <c r="S233" s="370">
        <v>53976.583340845486</v>
      </c>
      <c r="T233" s="370">
        <v>0</v>
      </c>
      <c r="U233" s="370">
        <v>353128.00796695612</v>
      </c>
      <c r="V233" s="370">
        <v>-720529.56880357885</v>
      </c>
      <c r="W233" s="370">
        <v>0</v>
      </c>
      <c r="X233" s="370">
        <v>1016291.581874612</v>
      </c>
    </row>
    <row r="234" spans="1:24" x14ac:dyDescent="0.25">
      <c r="A234" s="14">
        <v>742</v>
      </c>
      <c r="B234" s="5">
        <f t="shared" si="3"/>
        <v>0</v>
      </c>
      <c r="C234" s="1">
        <v>742</v>
      </c>
      <c r="D234" s="1">
        <v>1</v>
      </c>
      <c r="E234" s="1" t="s">
        <v>814</v>
      </c>
      <c r="F234" s="1">
        <v>4</v>
      </c>
      <c r="G234" s="370">
        <v>19081105.765686344</v>
      </c>
      <c r="H234" s="370">
        <v>4324298.2188304579</v>
      </c>
      <c r="I234" s="370">
        <v>1241760.4594449794</v>
      </c>
      <c r="J234" s="370">
        <v>0</v>
      </c>
      <c r="K234" s="370">
        <v>0</v>
      </c>
      <c r="L234" s="370">
        <v>-3626932.0831607757</v>
      </c>
      <c r="M234" s="370">
        <v>0</v>
      </c>
      <c r="N234" s="370">
        <v>21020232.360801008</v>
      </c>
      <c r="P234" s="370">
        <v>19080363.765686344</v>
      </c>
      <c r="Q234" s="370">
        <v>19081105.765686344</v>
      </c>
      <c r="R234" s="370">
        <v>4324298.2188304579</v>
      </c>
      <c r="S234" s="370">
        <v>855789.89863142744</v>
      </c>
      <c r="T234" s="370">
        <v>0</v>
      </c>
      <c r="U234" s="370">
        <v>0</v>
      </c>
      <c r="V234" s="370">
        <v>-3626932.0831607757</v>
      </c>
      <c r="W234" s="370">
        <v>0</v>
      </c>
      <c r="X234" s="370">
        <v>20634261.799987454</v>
      </c>
    </row>
    <row r="235" spans="1:24" x14ac:dyDescent="0.25">
      <c r="A235" s="14">
        <v>743</v>
      </c>
      <c r="B235" s="5">
        <f t="shared" si="3"/>
        <v>0</v>
      </c>
      <c r="C235" s="1">
        <v>743</v>
      </c>
      <c r="D235" s="1">
        <v>1</v>
      </c>
      <c r="E235" s="1" t="s">
        <v>815</v>
      </c>
      <c r="F235" s="1">
        <v>5</v>
      </c>
      <c r="G235" s="370">
        <v>1134354.97919609</v>
      </c>
      <c r="H235" s="370">
        <v>212033.68298269567</v>
      </c>
      <c r="I235" s="370">
        <v>93963.249358199653</v>
      </c>
      <c r="J235" s="370">
        <v>0</v>
      </c>
      <c r="K235" s="370">
        <v>0</v>
      </c>
      <c r="L235" s="370">
        <v>-107783.60136360826</v>
      </c>
      <c r="M235" s="370">
        <v>0</v>
      </c>
      <c r="N235" s="370">
        <v>1332568.3101733774</v>
      </c>
      <c r="P235" s="370">
        <v>1133611.97919609</v>
      </c>
      <c r="Q235" s="370">
        <v>1134354.97919609</v>
      </c>
      <c r="R235" s="370">
        <v>212033.68298269567</v>
      </c>
      <c r="S235" s="370">
        <v>64757.094680945738</v>
      </c>
      <c r="T235" s="370">
        <v>0</v>
      </c>
      <c r="U235" s="370">
        <v>0</v>
      </c>
      <c r="V235" s="370">
        <v>-107783.60136360826</v>
      </c>
      <c r="W235" s="370">
        <v>0</v>
      </c>
      <c r="X235" s="370">
        <v>1303362.1554961232</v>
      </c>
    </row>
    <row r="236" spans="1:24" x14ac:dyDescent="0.25">
      <c r="A236" s="14">
        <v>745</v>
      </c>
      <c r="B236" s="5">
        <f t="shared" si="3"/>
        <v>0</v>
      </c>
      <c r="C236" s="1">
        <v>745</v>
      </c>
      <c r="D236" s="1">
        <v>1</v>
      </c>
      <c r="E236" s="1" t="s">
        <v>816</v>
      </c>
      <c r="F236" s="1">
        <v>5</v>
      </c>
      <c r="G236" s="370">
        <v>2055032.2419334815</v>
      </c>
      <c r="H236" s="370">
        <v>550722.56782464695</v>
      </c>
      <c r="I236" s="370">
        <v>156854.04537996711</v>
      </c>
      <c r="J236" s="370">
        <v>0</v>
      </c>
      <c r="K236" s="370">
        <v>0</v>
      </c>
      <c r="L236" s="370">
        <v>-305980.63379621319</v>
      </c>
      <c r="M236" s="370">
        <v>0</v>
      </c>
      <c r="N236" s="370">
        <v>2456628.2213418824</v>
      </c>
      <c r="P236" s="370">
        <v>2054287.2419334815</v>
      </c>
      <c r="Q236" s="370">
        <v>2055032.2419334815</v>
      </c>
      <c r="R236" s="370">
        <v>550722.56782464695</v>
      </c>
      <c r="S236" s="370">
        <v>108099.84049230316</v>
      </c>
      <c r="T236" s="370">
        <v>0</v>
      </c>
      <c r="U236" s="370">
        <v>0</v>
      </c>
      <c r="V236" s="370">
        <v>-305980.63379621319</v>
      </c>
      <c r="W236" s="370">
        <v>0</v>
      </c>
      <c r="X236" s="370">
        <v>2407874.0164542184</v>
      </c>
    </row>
    <row r="237" spans="1:24" x14ac:dyDescent="0.25">
      <c r="A237" s="14">
        <v>748</v>
      </c>
      <c r="B237" s="5">
        <f t="shared" si="3"/>
        <v>0</v>
      </c>
      <c r="C237" s="1">
        <v>748</v>
      </c>
      <c r="D237" s="1">
        <v>1</v>
      </c>
      <c r="E237" s="1" t="s">
        <v>817</v>
      </c>
      <c r="F237" s="1">
        <v>4</v>
      </c>
      <c r="G237" s="370">
        <v>4243323.3595366385</v>
      </c>
      <c r="H237" s="370">
        <v>1018813.5443602495</v>
      </c>
      <c r="I237" s="370">
        <v>306364.98686714994</v>
      </c>
      <c r="J237" s="370">
        <v>0</v>
      </c>
      <c r="K237" s="370">
        <v>0</v>
      </c>
      <c r="L237" s="370">
        <v>-331901.94278763048</v>
      </c>
      <c r="M237" s="370">
        <v>0</v>
      </c>
      <c r="N237" s="370">
        <v>5236599.9479764076</v>
      </c>
      <c r="P237" s="370">
        <v>4242575.3595366385</v>
      </c>
      <c r="Q237" s="370">
        <v>4243323.3595366385</v>
      </c>
      <c r="R237" s="370">
        <v>1018813.5443602495</v>
      </c>
      <c r="S237" s="370">
        <v>211138.99952366282</v>
      </c>
      <c r="T237" s="370">
        <v>0</v>
      </c>
      <c r="U237" s="370">
        <v>0</v>
      </c>
      <c r="V237" s="370">
        <v>-331901.94278763048</v>
      </c>
      <c r="W237" s="370">
        <v>0</v>
      </c>
      <c r="X237" s="370">
        <v>5141373.9606329203</v>
      </c>
    </row>
    <row r="238" spans="1:24" x14ac:dyDescent="0.25">
      <c r="A238" s="14">
        <v>750</v>
      </c>
      <c r="B238" s="5">
        <f t="shared" si="3"/>
        <v>0</v>
      </c>
      <c r="C238" s="1">
        <v>750</v>
      </c>
      <c r="D238" s="1">
        <v>1</v>
      </c>
      <c r="E238" s="1" t="s">
        <v>818</v>
      </c>
      <c r="F238" s="1">
        <v>4</v>
      </c>
      <c r="G238" s="370">
        <v>2545189.8635569322</v>
      </c>
      <c r="H238" s="370">
        <v>624503.39065694611</v>
      </c>
      <c r="I238" s="370">
        <v>176186.88517681661</v>
      </c>
      <c r="J238" s="370">
        <v>0</v>
      </c>
      <c r="K238" s="370">
        <v>0</v>
      </c>
      <c r="L238" s="370">
        <v>-157527.80883763795</v>
      </c>
      <c r="M238" s="370">
        <v>0</v>
      </c>
      <c r="N238" s="370">
        <v>3188352.3305530571</v>
      </c>
      <c r="P238" s="370">
        <v>2544439.8635569322</v>
      </c>
      <c r="Q238" s="370">
        <v>2545189.8635569322</v>
      </c>
      <c r="R238" s="370">
        <v>624503.39065694611</v>
      </c>
      <c r="S238" s="370">
        <v>121423.54466097864</v>
      </c>
      <c r="T238" s="370">
        <v>0</v>
      </c>
      <c r="U238" s="370">
        <v>0</v>
      </c>
      <c r="V238" s="370">
        <v>-157527.80883763795</v>
      </c>
      <c r="W238" s="370">
        <v>0</v>
      </c>
      <c r="X238" s="370">
        <v>3133588.9900372191</v>
      </c>
    </row>
    <row r="239" spans="1:24" x14ac:dyDescent="0.25">
      <c r="A239" s="14">
        <v>756</v>
      </c>
      <c r="B239" s="5">
        <f t="shared" si="3"/>
        <v>0</v>
      </c>
      <c r="C239" s="1">
        <v>756</v>
      </c>
      <c r="D239" s="1">
        <v>1</v>
      </c>
      <c r="E239" s="1" t="s">
        <v>819</v>
      </c>
      <c r="F239" s="1">
        <v>6</v>
      </c>
      <c r="G239" s="370">
        <v>967502.28626082733</v>
      </c>
      <c r="H239" s="370">
        <v>110731.80992491201</v>
      </c>
      <c r="I239" s="370">
        <v>47629.943492026097</v>
      </c>
      <c r="J239" s="370">
        <v>0</v>
      </c>
      <c r="K239" s="370">
        <v>187141.37914897734</v>
      </c>
      <c r="L239" s="370">
        <v>-269886.74970392958</v>
      </c>
      <c r="M239" s="370">
        <v>0</v>
      </c>
      <c r="N239" s="370">
        <v>1043118.6691228133</v>
      </c>
      <c r="P239" s="370">
        <v>966746.28626082733</v>
      </c>
      <c r="Q239" s="370">
        <v>967502.28626082733</v>
      </c>
      <c r="R239" s="370">
        <v>110731.80992491201</v>
      </c>
      <c r="S239" s="370">
        <v>32825.352267280578</v>
      </c>
      <c r="T239" s="370">
        <v>0</v>
      </c>
      <c r="U239" s="370">
        <v>187141.37914897734</v>
      </c>
      <c r="V239" s="370">
        <v>-269886.74970392958</v>
      </c>
      <c r="W239" s="370">
        <v>0</v>
      </c>
      <c r="X239" s="370">
        <v>1028314.0778980679</v>
      </c>
    </row>
    <row r="240" spans="1:24" x14ac:dyDescent="0.25">
      <c r="A240" s="14">
        <v>761</v>
      </c>
      <c r="B240" s="5">
        <f t="shared" si="3"/>
        <v>0</v>
      </c>
      <c r="C240" s="1">
        <v>761</v>
      </c>
      <c r="D240" s="1">
        <v>1</v>
      </c>
      <c r="E240" s="1" t="s">
        <v>820</v>
      </c>
      <c r="F240" s="1">
        <v>4</v>
      </c>
      <c r="G240" s="370">
        <v>7220715.7120386101</v>
      </c>
      <c r="H240" s="370">
        <v>1775351.4465676716</v>
      </c>
      <c r="I240" s="370">
        <v>558024.1638124584</v>
      </c>
      <c r="J240" s="370">
        <v>0</v>
      </c>
      <c r="K240" s="370">
        <v>64833.31651372835</v>
      </c>
      <c r="L240" s="370">
        <v>-2008201.2829121738</v>
      </c>
      <c r="M240" s="370">
        <v>0</v>
      </c>
      <c r="N240" s="370">
        <v>7610723.3560202941</v>
      </c>
      <c r="P240" s="370">
        <v>7219954.7120386101</v>
      </c>
      <c r="Q240" s="370">
        <v>7220715.7120386101</v>
      </c>
      <c r="R240" s="370">
        <v>1775351.4465676716</v>
      </c>
      <c r="S240" s="370">
        <v>384576.13861887541</v>
      </c>
      <c r="T240" s="370">
        <v>0</v>
      </c>
      <c r="U240" s="370">
        <v>64833.31651372835</v>
      </c>
      <c r="V240" s="370">
        <v>-2008201.2829121738</v>
      </c>
      <c r="W240" s="370">
        <v>0</v>
      </c>
      <c r="X240" s="370">
        <v>7437275.3308267109</v>
      </c>
    </row>
    <row r="241" spans="1:24" x14ac:dyDescent="0.25">
      <c r="A241" s="14">
        <v>763</v>
      </c>
      <c r="B241" s="5">
        <f t="shared" si="3"/>
        <v>0</v>
      </c>
      <c r="C241" s="1">
        <v>763</v>
      </c>
      <c r="D241" s="1">
        <v>1</v>
      </c>
      <c r="E241" s="1" t="s">
        <v>821</v>
      </c>
      <c r="F241" s="1">
        <v>6</v>
      </c>
      <c r="G241" s="370">
        <v>851499.07299417327</v>
      </c>
      <c r="H241" s="370">
        <v>106838.4699474309</v>
      </c>
      <c r="I241" s="370">
        <v>74703.603485193627</v>
      </c>
      <c r="J241" s="370">
        <v>0</v>
      </c>
      <c r="K241" s="370">
        <v>0</v>
      </c>
      <c r="L241" s="370">
        <v>-218458.02525561632</v>
      </c>
      <c r="M241" s="370">
        <v>0</v>
      </c>
      <c r="N241" s="370">
        <v>814583.12117118156</v>
      </c>
      <c r="P241" s="370">
        <v>850736.07299417327</v>
      </c>
      <c r="Q241" s="370">
        <v>851499.07299417327</v>
      </c>
      <c r="R241" s="370">
        <v>106838.4699474309</v>
      </c>
      <c r="S241" s="370">
        <v>51483.83391316131</v>
      </c>
      <c r="T241" s="370">
        <v>0</v>
      </c>
      <c r="U241" s="370">
        <v>0</v>
      </c>
      <c r="V241" s="370">
        <v>-218458.02525561632</v>
      </c>
      <c r="W241" s="370">
        <v>0</v>
      </c>
      <c r="X241" s="370">
        <v>791363.35159914917</v>
      </c>
    </row>
    <row r="242" spans="1:24" x14ac:dyDescent="0.25">
      <c r="A242" s="14">
        <v>768</v>
      </c>
      <c r="B242" s="5">
        <f t="shared" si="3"/>
        <v>0</v>
      </c>
      <c r="C242" s="1">
        <v>768</v>
      </c>
      <c r="D242" s="1">
        <v>1</v>
      </c>
      <c r="E242" s="1" t="s">
        <v>822</v>
      </c>
      <c r="F242" s="1">
        <v>6</v>
      </c>
      <c r="G242" s="370">
        <v>321099.16531064507</v>
      </c>
      <c r="H242" s="370">
        <v>88992.539519989194</v>
      </c>
      <c r="I242" s="370">
        <v>23831.217878958349</v>
      </c>
      <c r="J242" s="370">
        <v>0</v>
      </c>
      <c r="K242" s="370">
        <v>0</v>
      </c>
      <c r="L242" s="370">
        <v>13008.669530666091</v>
      </c>
      <c r="M242" s="370">
        <v>0</v>
      </c>
      <c r="N242" s="370">
        <v>446931.5922402587</v>
      </c>
      <c r="P242" s="370">
        <v>320331.16531064507</v>
      </c>
      <c r="Q242" s="370">
        <v>321099.16531064507</v>
      </c>
      <c r="R242" s="370">
        <v>88992.539519989194</v>
      </c>
      <c r="S242" s="370">
        <v>16423.872557524348</v>
      </c>
      <c r="T242" s="370">
        <v>0</v>
      </c>
      <c r="U242" s="370">
        <v>0</v>
      </c>
      <c r="V242" s="370">
        <v>13008.669530666091</v>
      </c>
      <c r="W242" s="370">
        <v>0</v>
      </c>
      <c r="X242" s="370">
        <v>439524.24691882473</v>
      </c>
    </row>
    <row r="243" spans="1:24" x14ac:dyDescent="0.25">
      <c r="A243" s="14">
        <v>771</v>
      </c>
      <c r="B243" s="5">
        <f t="shared" si="3"/>
        <v>0</v>
      </c>
      <c r="C243" s="1">
        <v>771</v>
      </c>
      <c r="D243" s="1">
        <v>1</v>
      </c>
      <c r="E243" s="1" t="s">
        <v>823</v>
      </c>
      <c r="F243" s="1">
        <v>6</v>
      </c>
      <c r="G243" s="370">
        <v>145327.11800096612</v>
      </c>
      <c r="H243" s="370">
        <v>80136.462616120916</v>
      </c>
      <c r="I243" s="370">
        <v>15678.504703410055</v>
      </c>
      <c r="J243" s="370">
        <v>0</v>
      </c>
      <c r="K243" s="370">
        <v>0</v>
      </c>
      <c r="L243" s="370">
        <v>-7974.4775802406075</v>
      </c>
      <c r="M243" s="370">
        <v>0</v>
      </c>
      <c r="N243" s="370">
        <v>233167.60774025647</v>
      </c>
      <c r="P243" s="370">
        <v>144556.11800096612</v>
      </c>
      <c r="Q243" s="370">
        <v>145327.11800096612</v>
      </c>
      <c r="R243" s="370">
        <v>80136.462616120916</v>
      </c>
      <c r="S243" s="370">
        <v>10805.228857762771</v>
      </c>
      <c r="T243" s="370">
        <v>0</v>
      </c>
      <c r="U243" s="370">
        <v>0</v>
      </c>
      <c r="V243" s="370">
        <v>-7974.4775802406075</v>
      </c>
      <c r="W243" s="370">
        <v>0</v>
      </c>
      <c r="X243" s="370">
        <v>228294.33189460917</v>
      </c>
    </row>
    <row r="244" spans="1:24" x14ac:dyDescent="0.25">
      <c r="A244" s="14">
        <v>775</v>
      </c>
      <c r="B244" s="5">
        <f t="shared" si="3"/>
        <v>0</v>
      </c>
      <c r="C244" s="1">
        <v>775</v>
      </c>
      <c r="D244" s="1">
        <v>1</v>
      </c>
      <c r="E244" s="1" t="s">
        <v>537</v>
      </c>
      <c r="F244" s="1">
        <v>6</v>
      </c>
      <c r="G244" s="370">
        <v>947184.9947691618</v>
      </c>
      <c r="H244" s="370">
        <v>172592.97058283517</v>
      </c>
      <c r="I244" s="370">
        <v>55950.549504819945</v>
      </c>
      <c r="J244" s="370">
        <v>0</v>
      </c>
      <c r="K244" s="370">
        <v>0</v>
      </c>
      <c r="L244" s="370">
        <v>-160581.71722851746</v>
      </c>
      <c r="M244" s="370">
        <v>0</v>
      </c>
      <c r="N244" s="370">
        <v>1015146.7976282996</v>
      </c>
      <c r="P244" s="370">
        <v>946409.9947691618</v>
      </c>
      <c r="Q244" s="370">
        <v>947184.9947691618</v>
      </c>
      <c r="R244" s="370">
        <v>172592.97058283517</v>
      </c>
      <c r="S244" s="370">
        <v>38559.703463664766</v>
      </c>
      <c r="T244" s="370">
        <v>0</v>
      </c>
      <c r="U244" s="370">
        <v>0</v>
      </c>
      <c r="V244" s="370">
        <v>-160581.71722851746</v>
      </c>
      <c r="W244" s="370">
        <v>0</v>
      </c>
      <c r="X244" s="370">
        <v>997755.95158714429</v>
      </c>
    </row>
    <row r="245" spans="1:24" x14ac:dyDescent="0.25">
      <c r="A245" s="14">
        <v>777</v>
      </c>
      <c r="B245" s="5">
        <f t="shared" si="3"/>
        <v>0</v>
      </c>
      <c r="C245" s="1">
        <v>777</v>
      </c>
      <c r="D245" s="1">
        <v>1</v>
      </c>
      <c r="E245" s="1" t="s">
        <v>824</v>
      </c>
      <c r="F245" s="1">
        <v>6</v>
      </c>
      <c r="G245" s="370">
        <v>956461.40453125129</v>
      </c>
      <c r="H245" s="370">
        <v>217107.59716961934</v>
      </c>
      <c r="I245" s="370">
        <v>63730.236247792978</v>
      </c>
      <c r="J245" s="370">
        <v>0</v>
      </c>
      <c r="K245" s="370">
        <v>273985.68765742332</v>
      </c>
      <c r="L245" s="370">
        <v>-301269.69512274256</v>
      </c>
      <c r="M245" s="370">
        <v>0</v>
      </c>
      <c r="N245" s="370">
        <v>1210015.2304833445</v>
      </c>
      <c r="P245" s="370">
        <v>955684.40453125129</v>
      </c>
      <c r="Q245" s="370">
        <v>956461.40453125129</v>
      </c>
      <c r="R245" s="370">
        <v>217107.59716961934</v>
      </c>
      <c r="S245" s="370">
        <v>43921.266781705126</v>
      </c>
      <c r="T245" s="370">
        <v>0</v>
      </c>
      <c r="U245" s="370">
        <v>273985.68765742332</v>
      </c>
      <c r="V245" s="370">
        <v>-301269.69512274256</v>
      </c>
      <c r="W245" s="370">
        <v>0</v>
      </c>
      <c r="X245" s="370">
        <v>1190206.2610172566</v>
      </c>
    </row>
    <row r="246" spans="1:24" x14ac:dyDescent="0.25">
      <c r="A246" s="14">
        <v>786</v>
      </c>
      <c r="B246" s="5">
        <f t="shared" si="3"/>
        <v>0</v>
      </c>
      <c r="C246" s="1">
        <v>786</v>
      </c>
      <c r="D246" s="1">
        <v>1</v>
      </c>
      <c r="E246" s="1" t="s">
        <v>825</v>
      </c>
      <c r="F246" s="1">
        <v>6</v>
      </c>
      <c r="G246" s="370">
        <v>499851.67410492303</v>
      </c>
      <c r="H246" s="370">
        <v>105747.34101312171</v>
      </c>
      <c r="I246" s="370">
        <v>51311.598729348116</v>
      </c>
      <c r="J246" s="370">
        <v>0</v>
      </c>
      <c r="K246" s="370">
        <v>162987.16283581709</v>
      </c>
      <c r="L246" s="370">
        <v>-288187.03257218876</v>
      </c>
      <c r="M246" s="370">
        <v>0</v>
      </c>
      <c r="N246" s="370">
        <v>531710.74411102128</v>
      </c>
      <c r="P246" s="370">
        <v>499065.67410492303</v>
      </c>
      <c r="Q246" s="370">
        <v>499851.67410492303</v>
      </c>
      <c r="R246" s="370">
        <v>105747.34101312171</v>
      </c>
      <c r="S246" s="370">
        <v>35362.655930301007</v>
      </c>
      <c r="T246" s="370">
        <v>0</v>
      </c>
      <c r="U246" s="370">
        <v>162987.16283581709</v>
      </c>
      <c r="V246" s="370">
        <v>-288187.03257218876</v>
      </c>
      <c r="W246" s="370">
        <v>0</v>
      </c>
      <c r="X246" s="370">
        <v>515761.80131197418</v>
      </c>
    </row>
    <row r="247" spans="1:24" x14ac:dyDescent="0.25">
      <c r="A247" s="14">
        <v>787</v>
      </c>
      <c r="B247" s="5">
        <f t="shared" si="3"/>
        <v>0</v>
      </c>
      <c r="C247" s="1">
        <v>787</v>
      </c>
      <c r="D247" s="1">
        <v>1</v>
      </c>
      <c r="E247" s="1" t="s">
        <v>826</v>
      </c>
      <c r="F247" s="1">
        <v>6</v>
      </c>
      <c r="G247" s="370">
        <v>559816.74295894476</v>
      </c>
      <c r="H247" s="370">
        <v>122436.40473134573</v>
      </c>
      <c r="I247" s="370">
        <v>36747.137213845599</v>
      </c>
      <c r="J247" s="370">
        <v>0</v>
      </c>
      <c r="K247" s="370">
        <v>262186.38084408338</v>
      </c>
      <c r="L247" s="370">
        <v>-145664.68504644974</v>
      </c>
      <c r="M247" s="370">
        <v>0</v>
      </c>
      <c r="N247" s="370">
        <v>835521.9807017697</v>
      </c>
      <c r="P247" s="370">
        <v>559029.74295894476</v>
      </c>
      <c r="Q247" s="370">
        <v>559816.74295894476</v>
      </c>
      <c r="R247" s="370">
        <v>122436.40473134573</v>
      </c>
      <c r="S247" s="370">
        <v>25325.197458202274</v>
      </c>
      <c r="T247" s="370">
        <v>0</v>
      </c>
      <c r="U247" s="370">
        <v>262186.38084408338</v>
      </c>
      <c r="V247" s="370">
        <v>-145664.68504644974</v>
      </c>
      <c r="W247" s="370">
        <v>0</v>
      </c>
      <c r="X247" s="370">
        <v>824100.04094612633</v>
      </c>
    </row>
    <row r="248" spans="1:24" x14ac:dyDescent="0.25">
      <c r="A248" s="14">
        <v>801</v>
      </c>
      <c r="B248" s="5">
        <f t="shared" si="3"/>
        <v>0</v>
      </c>
      <c r="C248" s="1">
        <v>801</v>
      </c>
      <c r="D248" s="1">
        <v>1</v>
      </c>
      <c r="E248" s="1" t="s">
        <v>827</v>
      </c>
      <c r="F248" s="1">
        <v>6</v>
      </c>
      <c r="G248" s="370">
        <v>226257.37813810087</v>
      </c>
      <c r="H248" s="370">
        <v>62867.442794049923</v>
      </c>
      <c r="I248" s="370">
        <v>12000.121273371984</v>
      </c>
      <c r="J248" s="370">
        <v>0</v>
      </c>
      <c r="K248" s="370">
        <v>2398.1832008079509</v>
      </c>
      <c r="L248" s="370">
        <v>30306.728927037504</v>
      </c>
      <c r="M248" s="370">
        <v>0</v>
      </c>
      <c r="N248" s="370">
        <v>333829.85433336825</v>
      </c>
      <c r="P248" s="370">
        <v>225456.37813810087</v>
      </c>
      <c r="Q248" s="370">
        <v>226257.37813810087</v>
      </c>
      <c r="R248" s="370">
        <v>62867.442794049923</v>
      </c>
      <c r="S248" s="370">
        <v>8270.1800415629004</v>
      </c>
      <c r="T248" s="370">
        <v>0</v>
      </c>
      <c r="U248" s="370">
        <v>2398.1832008079509</v>
      </c>
      <c r="V248" s="370">
        <v>30306.728927037504</v>
      </c>
      <c r="W248" s="370">
        <v>0</v>
      </c>
      <c r="X248" s="370">
        <v>330099.91310155916</v>
      </c>
    </row>
    <row r="249" spans="1:24" x14ac:dyDescent="0.25">
      <c r="A249" s="14">
        <v>803</v>
      </c>
      <c r="B249" s="5">
        <f t="shared" si="3"/>
        <v>0</v>
      </c>
      <c r="C249" s="1">
        <v>803</v>
      </c>
      <c r="D249" s="1">
        <v>1</v>
      </c>
      <c r="E249" s="1" t="s">
        <v>828</v>
      </c>
      <c r="F249" s="1">
        <v>6</v>
      </c>
      <c r="G249" s="370">
        <v>468445.48716875783</v>
      </c>
      <c r="H249" s="370">
        <v>123054.67614985749</v>
      </c>
      <c r="I249" s="370">
        <v>32255.394196300189</v>
      </c>
      <c r="J249" s="370">
        <v>0</v>
      </c>
      <c r="K249" s="370">
        <v>0</v>
      </c>
      <c r="L249" s="370">
        <v>-5278.0837511824138</v>
      </c>
      <c r="M249" s="370">
        <v>0</v>
      </c>
      <c r="N249" s="370">
        <v>618477.47376373305</v>
      </c>
      <c r="P249" s="370">
        <v>467642.48716875783</v>
      </c>
      <c r="Q249" s="370">
        <v>468445.48716875783</v>
      </c>
      <c r="R249" s="370">
        <v>123054.67614985749</v>
      </c>
      <c r="S249" s="370">
        <v>22229.601788018244</v>
      </c>
      <c r="T249" s="370">
        <v>0</v>
      </c>
      <c r="U249" s="370">
        <v>0</v>
      </c>
      <c r="V249" s="370">
        <v>-5278.0837511824138</v>
      </c>
      <c r="W249" s="370">
        <v>0</v>
      </c>
      <c r="X249" s="370">
        <v>608451.68135545112</v>
      </c>
    </row>
    <row r="250" spans="1:24" x14ac:dyDescent="0.25">
      <c r="A250" s="14">
        <v>811</v>
      </c>
      <c r="B250" s="5">
        <f t="shared" si="3"/>
        <v>0</v>
      </c>
      <c r="C250" s="1">
        <v>811</v>
      </c>
      <c r="D250" s="1">
        <v>1</v>
      </c>
      <c r="E250" s="1" t="s">
        <v>829</v>
      </c>
      <c r="F250" s="1">
        <v>6</v>
      </c>
      <c r="G250" s="370">
        <v>1368679.5373185596</v>
      </c>
      <c r="H250" s="370">
        <v>386853.08069364127</v>
      </c>
      <c r="I250" s="370">
        <v>88174.294972319942</v>
      </c>
      <c r="J250" s="370">
        <v>0</v>
      </c>
      <c r="K250" s="370">
        <v>406815.88043859764</v>
      </c>
      <c r="L250" s="370">
        <v>-248818.97174855816</v>
      </c>
      <c r="M250" s="370">
        <v>0</v>
      </c>
      <c r="N250" s="370">
        <v>2001703.82167456</v>
      </c>
      <c r="P250" s="370">
        <v>1367868.5373185596</v>
      </c>
      <c r="Q250" s="370">
        <v>1368679.5373185596</v>
      </c>
      <c r="R250" s="370">
        <v>386853.08069364127</v>
      </c>
      <c r="S250" s="370">
        <v>60767.493748340537</v>
      </c>
      <c r="T250" s="370">
        <v>0</v>
      </c>
      <c r="U250" s="370">
        <v>406815.88043859764</v>
      </c>
      <c r="V250" s="370">
        <v>-248818.97174855816</v>
      </c>
      <c r="W250" s="370">
        <v>0</v>
      </c>
      <c r="X250" s="370">
        <v>1974297.0204505806</v>
      </c>
    </row>
    <row r="251" spans="1:24" x14ac:dyDescent="0.25">
      <c r="A251" s="14">
        <v>813</v>
      </c>
      <c r="B251" s="5">
        <f t="shared" si="3"/>
        <v>0</v>
      </c>
      <c r="C251" s="1">
        <v>813</v>
      </c>
      <c r="D251" s="1">
        <v>1</v>
      </c>
      <c r="E251" s="1" t="s">
        <v>830</v>
      </c>
      <c r="F251" s="1">
        <v>5</v>
      </c>
      <c r="G251" s="370">
        <v>1094908.2838489835</v>
      </c>
      <c r="H251" s="370">
        <v>144916.62204139013</v>
      </c>
      <c r="I251" s="370">
        <v>82360.678436674425</v>
      </c>
      <c r="J251" s="370">
        <v>0</v>
      </c>
      <c r="K251" s="370">
        <v>501742.05486602348</v>
      </c>
      <c r="L251" s="370">
        <v>-484635.62356899015</v>
      </c>
      <c r="M251" s="370">
        <v>0</v>
      </c>
      <c r="N251" s="370">
        <v>1339292.0156240813</v>
      </c>
      <c r="P251" s="370">
        <v>1094095.2838489835</v>
      </c>
      <c r="Q251" s="370">
        <v>1094908.2838489835</v>
      </c>
      <c r="R251" s="370">
        <v>144916.62204139013</v>
      </c>
      <c r="S251" s="370">
        <v>56760.896285939612</v>
      </c>
      <c r="T251" s="370">
        <v>0</v>
      </c>
      <c r="U251" s="370">
        <v>501742.05486602348</v>
      </c>
      <c r="V251" s="370">
        <v>-484635.62356899015</v>
      </c>
      <c r="W251" s="370">
        <v>0</v>
      </c>
      <c r="X251" s="370">
        <v>1313692.2334733461</v>
      </c>
    </row>
    <row r="252" spans="1:24" x14ac:dyDescent="0.25">
      <c r="A252" s="14">
        <v>815</v>
      </c>
      <c r="B252" s="5">
        <f t="shared" si="3"/>
        <v>0</v>
      </c>
      <c r="C252" s="1">
        <v>815</v>
      </c>
      <c r="D252" s="1">
        <v>2</v>
      </c>
      <c r="E252" s="1" t="s">
        <v>1029</v>
      </c>
      <c r="F252" s="1">
        <v>6</v>
      </c>
      <c r="G252" s="370">
        <v>122735.41378866461</v>
      </c>
      <c r="H252" s="370">
        <v>154831.96289610007</v>
      </c>
      <c r="I252" s="370">
        <v>17469.478221774865</v>
      </c>
      <c r="J252" s="370">
        <v>0</v>
      </c>
      <c r="K252" s="370">
        <v>0</v>
      </c>
      <c r="L252" s="370">
        <v>-27420.202052911496</v>
      </c>
      <c r="M252" s="370">
        <v>0</v>
      </c>
      <c r="N252" s="370">
        <v>267616.65285362804</v>
      </c>
      <c r="P252" s="370">
        <v>121920.41378866461</v>
      </c>
      <c r="Q252" s="370">
        <v>122735.41378866461</v>
      </c>
      <c r="R252" s="370">
        <v>154831.96289610007</v>
      </c>
      <c r="S252" s="370">
        <v>12039.522504395753</v>
      </c>
      <c r="T252" s="370">
        <v>0</v>
      </c>
      <c r="U252" s="370">
        <v>0</v>
      </c>
      <c r="V252" s="370">
        <v>-27420.202052911496</v>
      </c>
      <c r="W252" s="370">
        <v>0</v>
      </c>
      <c r="X252" s="370">
        <v>262186.69713624893</v>
      </c>
    </row>
    <row r="253" spans="1:24" x14ac:dyDescent="0.25">
      <c r="A253" s="14">
        <v>818</v>
      </c>
      <c r="B253" s="5">
        <f t="shared" si="3"/>
        <v>0</v>
      </c>
      <c r="C253" s="1">
        <v>818</v>
      </c>
      <c r="D253" s="1">
        <v>1</v>
      </c>
      <c r="E253" s="1" t="s">
        <v>831</v>
      </c>
      <c r="F253" s="1">
        <v>6</v>
      </c>
      <c r="G253" s="370">
        <v>516067.2015169583</v>
      </c>
      <c r="H253" s="370">
        <v>90046.683805582026</v>
      </c>
      <c r="I253" s="370">
        <v>18767.077352678021</v>
      </c>
      <c r="J253" s="370">
        <v>0</v>
      </c>
      <c r="K253" s="370">
        <v>96958.092421683366</v>
      </c>
      <c r="L253" s="370">
        <v>60096.181478667364</v>
      </c>
      <c r="M253" s="370">
        <v>0</v>
      </c>
      <c r="N253" s="370">
        <v>781935.23657556903</v>
      </c>
      <c r="P253" s="370">
        <v>515249.2015169583</v>
      </c>
      <c r="Q253" s="370">
        <v>516067.2015169583</v>
      </c>
      <c r="R253" s="370">
        <v>90046.683805582026</v>
      </c>
      <c r="S253" s="370">
        <v>12933.795002971026</v>
      </c>
      <c r="T253" s="370">
        <v>0</v>
      </c>
      <c r="U253" s="370">
        <v>96958.092421683366</v>
      </c>
      <c r="V253" s="370">
        <v>60096.181478667364</v>
      </c>
      <c r="W253" s="370">
        <v>0</v>
      </c>
      <c r="X253" s="370">
        <v>776101.95422586217</v>
      </c>
    </row>
    <row r="254" spans="1:24" x14ac:dyDescent="0.25">
      <c r="A254" s="14">
        <v>820</v>
      </c>
      <c r="B254" s="5">
        <f t="shared" si="3"/>
        <v>0</v>
      </c>
      <c r="C254" s="1">
        <v>820</v>
      </c>
      <c r="D254" s="1">
        <v>1</v>
      </c>
      <c r="E254" s="1" t="s">
        <v>832</v>
      </c>
      <c r="F254" s="1">
        <v>6</v>
      </c>
      <c r="G254" s="370">
        <v>433804.66640117741</v>
      </c>
      <c r="H254" s="370">
        <v>79848.387849707418</v>
      </c>
      <c r="I254" s="370">
        <v>45377.747703531866</v>
      </c>
      <c r="J254" s="370">
        <v>0</v>
      </c>
      <c r="K254" s="370">
        <v>208039.67304621291</v>
      </c>
      <c r="L254" s="370">
        <v>-259415.25056695743</v>
      </c>
      <c r="M254" s="370">
        <v>0</v>
      </c>
      <c r="N254" s="370">
        <v>507655.22443367215</v>
      </c>
      <c r="P254" s="370">
        <v>432984.66640117741</v>
      </c>
      <c r="Q254" s="370">
        <v>433804.66640117741</v>
      </c>
      <c r="R254" s="370">
        <v>79848.387849707418</v>
      </c>
      <c r="S254" s="370">
        <v>31273.195898575552</v>
      </c>
      <c r="T254" s="370">
        <v>0</v>
      </c>
      <c r="U254" s="370">
        <v>208039.67304621291</v>
      </c>
      <c r="V254" s="370">
        <v>-259415.25056695743</v>
      </c>
      <c r="W254" s="370">
        <v>0</v>
      </c>
      <c r="X254" s="370">
        <v>493550.67262871587</v>
      </c>
    </row>
    <row r="255" spans="1:24" x14ac:dyDescent="0.25">
      <c r="A255" s="14">
        <v>821</v>
      </c>
      <c r="B255" s="5">
        <f t="shared" si="3"/>
        <v>0</v>
      </c>
      <c r="C255" s="1">
        <v>821</v>
      </c>
      <c r="D255" s="1">
        <v>1</v>
      </c>
      <c r="E255" s="1" t="s">
        <v>833</v>
      </c>
      <c r="F255" s="1">
        <v>6</v>
      </c>
      <c r="G255" s="370">
        <v>802211.91953690222</v>
      </c>
      <c r="H255" s="370">
        <v>125731.12580102868</v>
      </c>
      <c r="I255" s="370">
        <v>63074.869867230082</v>
      </c>
      <c r="J255" s="370">
        <v>0</v>
      </c>
      <c r="K255" s="370">
        <v>152116.65016739175</v>
      </c>
      <c r="L255" s="370">
        <v>-144441.77260919742</v>
      </c>
      <c r="M255" s="370">
        <v>0</v>
      </c>
      <c r="N255" s="370">
        <v>998692.7927633553</v>
      </c>
      <c r="P255" s="370">
        <v>801390.91953690222</v>
      </c>
      <c r="Q255" s="370">
        <v>802211.91953690222</v>
      </c>
      <c r="R255" s="370">
        <v>125731.12580102868</v>
      </c>
      <c r="S255" s="370">
        <v>43469.604849548705</v>
      </c>
      <c r="T255" s="370">
        <v>0</v>
      </c>
      <c r="U255" s="370">
        <v>152116.65016739175</v>
      </c>
      <c r="V255" s="370">
        <v>-144441.77260919742</v>
      </c>
      <c r="W255" s="370">
        <v>0</v>
      </c>
      <c r="X255" s="370">
        <v>979087.52774567402</v>
      </c>
    </row>
    <row r="256" spans="1:24" x14ac:dyDescent="0.25">
      <c r="A256" s="14">
        <v>829</v>
      </c>
      <c r="B256" s="5">
        <f t="shared" si="3"/>
        <v>0</v>
      </c>
      <c r="C256" s="1">
        <v>829</v>
      </c>
      <c r="D256" s="1">
        <v>1</v>
      </c>
      <c r="E256" s="1" t="s">
        <v>834</v>
      </c>
      <c r="F256" s="1">
        <v>5</v>
      </c>
      <c r="G256" s="370">
        <v>2830829.4815578288</v>
      </c>
      <c r="H256" s="370">
        <v>523019.04299472837</v>
      </c>
      <c r="I256" s="370">
        <v>158489.08072749019</v>
      </c>
      <c r="J256" s="370">
        <v>0</v>
      </c>
      <c r="K256" s="370">
        <v>126205.9822378098</v>
      </c>
      <c r="L256" s="370">
        <v>-339540.04175505944</v>
      </c>
      <c r="M256" s="370">
        <v>0</v>
      </c>
      <c r="N256" s="370">
        <v>3299003.5457627978</v>
      </c>
      <c r="P256" s="370">
        <v>2830000.4815578288</v>
      </c>
      <c r="Q256" s="370">
        <v>2830829.4815578288</v>
      </c>
      <c r="R256" s="370">
        <v>523019.04299472837</v>
      </c>
      <c r="S256" s="370">
        <v>109226.66549600878</v>
      </c>
      <c r="T256" s="370">
        <v>0</v>
      </c>
      <c r="U256" s="370">
        <v>126205.9822378098</v>
      </c>
      <c r="V256" s="370">
        <v>-339540.04175505944</v>
      </c>
      <c r="W256" s="370">
        <v>0</v>
      </c>
      <c r="X256" s="370">
        <v>3249741.1305313166</v>
      </c>
    </row>
    <row r="257" spans="1:24" x14ac:dyDescent="0.25">
      <c r="A257" s="14">
        <v>831</v>
      </c>
      <c r="B257" s="5">
        <f t="shared" si="3"/>
        <v>0</v>
      </c>
      <c r="C257" s="1">
        <v>831</v>
      </c>
      <c r="D257" s="1">
        <v>1</v>
      </c>
      <c r="E257" s="1" t="s">
        <v>835</v>
      </c>
      <c r="F257" s="1">
        <v>3</v>
      </c>
      <c r="G257" s="370">
        <v>9611307.0898398403</v>
      </c>
      <c r="H257" s="370">
        <v>1485157.9054715622</v>
      </c>
      <c r="I257" s="370">
        <v>640381.64447968523</v>
      </c>
      <c r="J257" s="370">
        <v>0</v>
      </c>
      <c r="K257" s="370">
        <v>893435.7489301553</v>
      </c>
      <c r="L257" s="370">
        <v>-3530011.8871886423</v>
      </c>
      <c r="M257" s="370">
        <v>0</v>
      </c>
      <c r="N257" s="370">
        <v>9100270.5015325993</v>
      </c>
      <c r="P257" s="370">
        <v>9610476.0898398403</v>
      </c>
      <c r="Q257" s="370">
        <v>9611307.0898398403</v>
      </c>
      <c r="R257" s="370">
        <v>1485157.9054715622</v>
      </c>
      <c r="S257" s="370">
        <v>441334.83108299854</v>
      </c>
      <c r="T257" s="370">
        <v>0</v>
      </c>
      <c r="U257" s="370">
        <v>893435.7489301553</v>
      </c>
      <c r="V257" s="370">
        <v>-3530011.8871886423</v>
      </c>
      <c r="W257" s="370">
        <v>0</v>
      </c>
      <c r="X257" s="370">
        <v>8901223.6881359108</v>
      </c>
    </row>
    <row r="258" spans="1:24" x14ac:dyDescent="0.25">
      <c r="A258" s="14">
        <v>832</v>
      </c>
      <c r="B258" s="5">
        <f t="shared" si="3"/>
        <v>0</v>
      </c>
      <c r="C258" s="1">
        <v>832</v>
      </c>
      <c r="D258" s="1">
        <v>1</v>
      </c>
      <c r="E258" s="1" t="s">
        <v>836</v>
      </c>
      <c r="F258" s="1">
        <v>3</v>
      </c>
      <c r="G258" s="370">
        <v>3976898.2227420788</v>
      </c>
      <c r="H258" s="370">
        <v>1247126.7020880992</v>
      </c>
      <c r="I258" s="370">
        <v>271528.27590809658</v>
      </c>
      <c r="J258" s="370">
        <v>0</v>
      </c>
      <c r="K258" s="370">
        <v>0</v>
      </c>
      <c r="L258" s="370">
        <v>-423709.57502901531</v>
      </c>
      <c r="M258" s="370">
        <v>0</v>
      </c>
      <c r="N258" s="370">
        <v>5071843.625709259</v>
      </c>
      <c r="P258" s="370">
        <v>3976066.2227420788</v>
      </c>
      <c r="Q258" s="370">
        <v>3976898.2227420788</v>
      </c>
      <c r="R258" s="370">
        <v>1247126.7020880992</v>
      </c>
      <c r="S258" s="370">
        <v>187130.41951651243</v>
      </c>
      <c r="T258" s="370">
        <v>0</v>
      </c>
      <c r="U258" s="370">
        <v>0</v>
      </c>
      <c r="V258" s="370">
        <v>-423709.57502901531</v>
      </c>
      <c r="W258" s="370">
        <v>0</v>
      </c>
      <c r="X258" s="370">
        <v>4987445.7693176745</v>
      </c>
    </row>
    <row r="259" spans="1:24" x14ac:dyDescent="0.25">
      <c r="A259" s="14">
        <v>833</v>
      </c>
      <c r="B259" s="5">
        <f t="shared" si="3"/>
        <v>0</v>
      </c>
      <c r="C259" s="1">
        <v>833</v>
      </c>
      <c r="D259" s="1">
        <v>1</v>
      </c>
      <c r="E259" s="1" t="s">
        <v>837</v>
      </c>
      <c r="F259" s="1">
        <v>2</v>
      </c>
      <c r="G259" s="370">
        <v>30620894.873365037</v>
      </c>
      <c r="H259" s="370">
        <v>5816996.2223380944</v>
      </c>
      <c r="I259" s="370">
        <v>1852483.2089149011</v>
      </c>
      <c r="J259" s="370">
        <v>0</v>
      </c>
      <c r="K259" s="370">
        <v>0</v>
      </c>
      <c r="L259" s="370">
        <v>-6221985.0653518979</v>
      </c>
      <c r="M259" s="370">
        <v>0</v>
      </c>
      <c r="N259" s="370">
        <v>32068389.239266135</v>
      </c>
      <c r="P259" s="370">
        <v>30620061.873365037</v>
      </c>
      <c r="Q259" s="370">
        <v>30620894.873365037</v>
      </c>
      <c r="R259" s="370">
        <v>5816996.2223380944</v>
      </c>
      <c r="S259" s="370">
        <v>1276684.5694879757</v>
      </c>
      <c r="T259" s="370">
        <v>0</v>
      </c>
      <c r="U259" s="370">
        <v>0</v>
      </c>
      <c r="V259" s="370">
        <v>-6221985.0653518979</v>
      </c>
      <c r="W259" s="370">
        <v>0</v>
      </c>
      <c r="X259" s="370">
        <v>31492590.599839211</v>
      </c>
    </row>
    <row r="260" spans="1:24" x14ac:dyDescent="0.25">
      <c r="A260" s="14">
        <v>834</v>
      </c>
      <c r="B260" s="5">
        <f t="shared" si="3"/>
        <v>0</v>
      </c>
      <c r="C260" s="1">
        <v>834</v>
      </c>
      <c r="D260" s="1">
        <v>1</v>
      </c>
      <c r="E260" s="1" t="s">
        <v>1014</v>
      </c>
      <c r="F260" s="1">
        <v>3</v>
      </c>
      <c r="G260" s="370">
        <v>11388649.856403828</v>
      </c>
      <c r="H260" s="370">
        <v>3569592.6932971734</v>
      </c>
      <c r="I260" s="370">
        <v>1100896.6756617033</v>
      </c>
      <c r="J260" s="370">
        <v>0</v>
      </c>
      <c r="K260" s="370">
        <v>5269121.4250864796</v>
      </c>
      <c r="L260" s="370">
        <v>-10734928.579000337</v>
      </c>
      <c r="M260" s="370">
        <v>0</v>
      </c>
      <c r="N260" s="370">
        <v>10593332.07144885</v>
      </c>
      <c r="P260" s="370">
        <v>11387815.856403828</v>
      </c>
      <c r="Q260" s="370">
        <v>11388649.856403828</v>
      </c>
      <c r="R260" s="370">
        <v>3569592.6932971734</v>
      </c>
      <c r="S260" s="370">
        <v>758710.14196192415</v>
      </c>
      <c r="T260" s="370">
        <v>0</v>
      </c>
      <c r="U260" s="370">
        <v>5269121.4250864796</v>
      </c>
      <c r="V260" s="370">
        <v>-10734928.579000337</v>
      </c>
      <c r="W260" s="370">
        <v>0</v>
      </c>
      <c r="X260" s="370">
        <v>10251145.537749069</v>
      </c>
    </row>
    <row r="261" spans="1:24" x14ac:dyDescent="0.25">
      <c r="A261" s="14">
        <v>836</v>
      </c>
      <c r="B261" s="5">
        <f t="shared" si="3"/>
        <v>0</v>
      </c>
      <c r="C261" s="1">
        <v>836</v>
      </c>
      <c r="D261" s="1">
        <v>1</v>
      </c>
      <c r="E261" s="1" t="s">
        <v>838</v>
      </c>
      <c r="F261" s="1">
        <v>6</v>
      </c>
      <c r="G261" s="370">
        <v>256715.81760258248</v>
      </c>
      <c r="H261" s="370">
        <v>43420.429082154762</v>
      </c>
      <c r="I261" s="370">
        <v>17679.241022440903</v>
      </c>
      <c r="J261" s="370">
        <v>0</v>
      </c>
      <c r="K261" s="370">
        <v>0</v>
      </c>
      <c r="L261" s="370">
        <v>-27264.018293819725</v>
      </c>
      <c r="M261" s="370">
        <v>0</v>
      </c>
      <c r="N261" s="370">
        <v>290551.46941335843</v>
      </c>
      <c r="P261" s="370">
        <v>255879.81760258248</v>
      </c>
      <c r="Q261" s="370">
        <v>256715.81760258248</v>
      </c>
      <c r="R261" s="370">
        <v>43420.429082154762</v>
      </c>
      <c r="S261" s="370">
        <v>12184.085720717578</v>
      </c>
      <c r="T261" s="370">
        <v>0</v>
      </c>
      <c r="U261" s="370">
        <v>0</v>
      </c>
      <c r="V261" s="370">
        <v>-27264.018293819725</v>
      </c>
      <c r="W261" s="370">
        <v>0</v>
      </c>
      <c r="X261" s="370">
        <v>285056.31411163509</v>
      </c>
    </row>
    <row r="262" spans="1:24" x14ac:dyDescent="0.25">
      <c r="A262" s="14">
        <v>837</v>
      </c>
      <c r="B262" s="5">
        <f t="shared" si="3"/>
        <v>0</v>
      </c>
      <c r="C262" s="1">
        <v>837</v>
      </c>
      <c r="D262" s="1">
        <v>1</v>
      </c>
      <c r="E262" s="1" t="s">
        <v>839</v>
      </c>
      <c r="F262" s="1">
        <v>6</v>
      </c>
      <c r="G262" s="370">
        <v>803092.96637321357</v>
      </c>
      <c r="H262" s="370">
        <v>113619.20176039275</v>
      </c>
      <c r="I262" s="370">
        <v>35335.132785013142</v>
      </c>
      <c r="J262" s="370">
        <v>0</v>
      </c>
      <c r="K262" s="370">
        <v>189435.90212723741</v>
      </c>
      <c r="L262" s="370">
        <v>-158460.65167340147</v>
      </c>
      <c r="M262" s="370">
        <v>0</v>
      </c>
      <c r="N262" s="370">
        <v>983022.55137245543</v>
      </c>
      <c r="P262" s="370">
        <v>802255.96637321357</v>
      </c>
      <c r="Q262" s="370">
        <v>803092.96637321357</v>
      </c>
      <c r="R262" s="370">
        <v>113619.20176039275</v>
      </c>
      <c r="S262" s="370">
        <v>24352.079722147319</v>
      </c>
      <c r="T262" s="370">
        <v>0</v>
      </c>
      <c r="U262" s="370">
        <v>189435.90212723741</v>
      </c>
      <c r="V262" s="370">
        <v>-158460.65167340147</v>
      </c>
      <c r="W262" s="370">
        <v>0</v>
      </c>
      <c r="X262" s="370">
        <v>972039.49830958969</v>
      </c>
    </row>
    <row r="263" spans="1:24" x14ac:dyDescent="0.25">
      <c r="A263" s="14">
        <v>840</v>
      </c>
      <c r="B263" s="5">
        <f t="shared" si="3"/>
        <v>0</v>
      </c>
      <c r="C263" s="1">
        <v>840</v>
      </c>
      <c r="D263" s="1">
        <v>1</v>
      </c>
      <c r="E263" s="1" t="s">
        <v>840</v>
      </c>
      <c r="F263" s="1">
        <v>5</v>
      </c>
      <c r="G263" s="370">
        <v>1272006.9765456594</v>
      </c>
      <c r="H263" s="370">
        <v>183169.01635594456</v>
      </c>
      <c r="I263" s="370">
        <v>90082.895883421283</v>
      </c>
      <c r="J263" s="370">
        <v>0</v>
      </c>
      <c r="K263" s="370">
        <v>411623.38932495366</v>
      </c>
      <c r="L263" s="370">
        <v>-631106.67952930613</v>
      </c>
      <c r="M263" s="370">
        <v>0</v>
      </c>
      <c r="N263" s="370">
        <v>1325775.5985806729</v>
      </c>
      <c r="P263" s="370">
        <v>1271166.9765456594</v>
      </c>
      <c r="Q263" s="370">
        <v>1272006.9765456594</v>
      </c>
      <c r="R263" s="370">
        <v>183169.01635594456</v>
      </c>
      <c r="S263" s="370">
        <v>62082.853218692268</v>
      </c>
      <c r="T263" s="370">
        <v>0</v>
      </c>
      <c r="U263" s="370">
        <v>411623.38932495366</v>
      </c>
      <c r="V263" s="370">
        <v>-631106.67952930613</v>
      </c>
      <c r="W263" s="370">
        <v>0</v>
      </c>
      <c r="X263" s="370">
        <v>1297775.5559159438</v>
      </c>
    </row>
    <row r="264" spans="1:24" x14ac:dyDescent="0.25">
      <c r="A264" s="14">
        <v>846</v>
      </c>
      <c r="B264" s="5">
        <f t="shared" si="3"/>
        <v>0</v>
      </c>
      <c r="C264" s="1">
        <v>846</v>
      </c>
      <c r="D264" s="1">
        <v>1</v>
      </c>
      <c r="E264" s="1" t="s">
        <v>841</v>
      </c>
      <c r="F264" s="1">
        <v>6</v>
      </c>
      <c r="G264" s="370">
        <v>660865.63998439896</v>
      </c>
      <c r="H264" s="370">
        <v>139353.03590429213</v>
      </c>
      <c r="I264" s="370">
        <v>46872.232909801089</v>
      </c>
      <c r="J264" s="370">
        <v>0</v>
      </c>
      <c r="K264" s="370">
        <v>45178.867558994098</v>
      </c>
      <c r="L264" s="370">
        <v>-65448.51221194322</v>
      </c>
      <c r="M264" s="370">
        <v>0</v>
      </c>
      <c r="N264" s="370">
        <v>826821.2641455431</v>
      </c>
      <c r="P264" s="370">
        <v>660019.63998439896</v>
      </c>
      <c r="Q264" s="370">
        <v>660865.63998439896</v>
      </c>
      <c r="R264" s="370">
        <v>139353.03590429213</v>
      </c>
      <c r="S264" s="370">
        <v>32303.157300109429</v>
      </c>
      <c r="T264" s="370">
        <v>0</v>
      </c>
      <c r="U264" s="370">
        <v>45178.867558994098</v>
      </c>
      <c r="V264" s="370">
        <v>-65448.51221194322</v>
      </c>
      <c r="W264" s="370">
        <v>0</v>
      </c>
      <c r="X264" s="370">
        <v>812252.18853585143</v>
      </c>
    </row>
    <row r="265" spans="1:24" x14ac:dyDescent="0.25">
      <c r="A265" s="14">
        <v>850</v>
      </c>
      <c r="B265" s="5">
        <f t="shared" si="3"/>
        <v>0</v>
      </c>
      <c r="C265" s="1">
        <v>850</v>
      </c>
      <c r="D265" s="1">
        <v>1</v>
      </c>
      <c r="E265" s="1" t="s">
        <v>842</v>
      </c>
      <c r="F265" s="1">
        <v>6</v>
      </c>
      <c r="G265" s="370">
        <v>195698.06966105331</v>
      </c>
      <c r="H265" s="370">
        <v>17940.551457509318</v>
      </c>
      <c r="I265" s="370">
        <v>13685.115086248836</v>
      </c>
      <c r="J265" s="370">
        <v>0</v>
      </c>
      <c r="K265" s="370">
        <v>0</v>
      </c>
      <c r="L265" s="370">
        <v>-22247.695903275438</v>
      </c>
      <c r="M265" s="370">
        <v>0</v>
      </c>
      <c r="N265" s="370">
        <v>205076.04030153604</v>
      </c>
      <c r="P265" s="370">
        <v>194848.06966105331</v>
      </c>
      <c r="Q265" s="370">
        <v>195698.06966105331</v>
      </c>
      <c r="R265" s="370">
        <v>17940.551457509318</v>
      </c>
      <c r="S265" s="370">
        <v>9431.4351559035385</v>
      </c>
      <c r="T265" s="370">
        <v>0</v>
      </c>
      <c r="U265" s="370">
        <v>0</v>
      </c>
      <c r="V265" s="370">
        <v>-22247.695903275438</v>
      </c>
      <c r="W265" s="370">
        <v>0</v>
      </c>
      <c r="X265" s="370">
        <v>200822.36037119071</v>
      </c>
    </row>
    <row r="266" spans="1:24" x14ac:dyDescent="0.25">
      <c r="A266" s="14">
        <v>852</v>
      </c>
      <c r="B266" s="5">
        <f t="shared" si="3"/>
        <v>0</v>
      </c>
      <c r="C266" s="1">
        <v>852</v>
      </c>
      <c r="D266" s="1">
        <v>1</v>
      </c>
      <c r="E266" s="1" t="s">
        <v>843</v>
      </c>
      <c r="F266" s="1">
        <v>6</v>
      </c>
      <c r="G266" s="370">
        <v>100639.8485710543</v>
      </c>
      <c r="H266" s="370">
        <v>22768.903063030542</v>
      </c>
      <c r="I266" s="370">
        <v>7571.7484328948722</v>
      </c>
      <c r="J266" s="370">
        <v>0</v>
      </c>
      <c r="K266" s="370">
        <v>9588.3867402849719</v>
      </c>
      <c r="L266" s="370">
        <v>-15623.990906451898</v>
      </c>
      <c r="M266" s="370">
        <v>0</v>
      </c>
      <c r="N266" s="370">
        <v>124944.8959008128</v>
      </c>
      <c r="P266" s="370">
        <v>99787.848571054303</v>
      </c>
      <c r="Q266" s="370">
        <v>100639.8485710543</v>
      </c>
      <c r="R266" s="370">
        <v>22768.903063030542</v>
      </c>
      <c r="S266" s="370">
        <v>5218.2574944816752</v>
      </c>
      <c r="T266" s="370">
        <v>0</v>
      </c>
      <c r="U266" s="370">
        <v>9588.3867402849719</v>
      </c>
      <c r="V266" s="370">
        <v>-15623.990906451898</v>
      </c>
      <c r="W266" s="370">
        <v>0</v>
      </c>
      <c r="X266" s="370">
        <v>122591.40496239961</v>
      </c>
    </row>
    <row r="267" spans="1:24" x14ac:dyDescent="0.25">
      <c r="A267" s="14">
        <v>857</v>
      </c>
      <c r="B267" s="5">
        <f t="shared" si="3"/>
        <v>0</v>
      </c>
      <c r="C267" s="1">
        <v>857</v>
      </c>
      <c r="D267" s="1">
        <v>1</v>
      </c>
      <c r="E267" s="1" t="s">
        <v>844</v>
      </c>
      <c r="F267" s="1">
        <v>6</v>
      </c>
      <c r="G267" s="370">
        <v>783404.99413284927</v>
      </c>
      <c r="H267" s="370">
        <v>200383.08055916947</v>
      </c>
      <c r="I267" s="370">
        <v>43869.319368190481</v>
      </c>
      <c r="J267" s="370">
        <v>0</v>
      </c>
      <c r="K267" s="370">
        <v>0</v>
      </c>
      <c r="L267" s="370">
        <v>16455.047738897178</v>
      </c>
      <c r="M267" s="370">
        <v>0</v>
      </c>
      <c r="N267" s="370">
        <v>1044112.4417991064</v>
      </c>
      <c r="P267" s="370">
        <v>782547.99413284927</v>
      </c>
      <c r="Q267" s="370">
        <v>783404.99413284927</v>
      </c>
      <c r="R267" s="370">
        <v>200383.08055916947</v>
      </c>
      <c r="S267" s="370">
        <v>30233.625245173076</v>
      </c>
      <c r="T267" s="370">
        <v>0</v>
      </c>
      <c r="U267" s="370">
        <v>0</v>
      </c>
      <c r="V267" s="370">
        <v>16455.047738897178</v>
      </c>
      <c r="W267" s="370">
        <v>0</v>
      </c>
      <c r="X267" s="370">
        <v>1030476.7476760891</v>
      </c>
    </row>
    <row r="268" spans="1:24" x14ac:dyDescent="0.25">
      <c r="A268" s="14">
        <v>858</v>
      </c>
      <c r="B268" s="5">
        <f t="shared" si="3"/>
        <v>0</v>
      </c>
      <c r="C268" s="1">
        <v>858</v>
      </c>
      <c r="D268" s="1">
        <v>1</v>
      </c>
      <c r="E268" s="1" t="s">
        <v>845</v>
      </c>
      <c r="F268" s="1">
        <v>6</v>
      </c>
      <c r="G268" s="370">
        <v>733188.1370511459</v>
      </c>
      <c r="H268" s="370">
        <v>134768.2450250648</v>
      </c>
      <c r="I268" s="370">
        <v>56953.187375847185</v>
      </c>
      <c r="J268" s="370">
        <v>0</v>
      </c>
      <c r="K268" s="370">
        <v>47953.52105587197</v>
      </c>
      <c r="L268" s="370">
        <v>-134228.03955072578</v>
      </c>
      <c r="M268" s="370">
        <v>0</v>
      </c>
      <c r="N268" s="370">
        <v>838635.05095720408</v>
      </c>
      <c r="P268" s="370">
        <v>732330.1370511459</v>
      </c>
      <c r="Q268" s="370">
        <v>733188.1370511459</v>
      </c>
      <c r="R268" s="370">
        <v>134768.2450250648</v>
      </c>
      <c r="S268" s="370">
        <v>39250.69612290433</v>
      </c>
      <c r="T268" s="370">
        <v>0</v>
      </c>
      <c r="U268" s="370">
        <v>47953.52105587197</v>
      </c>
      <c r="V268" s="370">
        <v>-134228.03955072578</v>
      </c>
      <c r="W268" s="370">
        <v>0</v>
      </c>
      <c r="X268" s="370">
        <v>820932.55970426113</v>
      </c>
    </row>
    <row r="269" spans="1:24" x14ac:dyDescent="0.25">
      <c r="A269" s="14">
        <v>861</v>
      </c>
      <c r="B269" s="5">
        <f t="shared" si="3"/>
        <v>0</v>
      </c>
      <c r="C269" s="1">
        <v>861</v>
      </c>
      <c r="D269" s="1">
        <v>1</v>
      </c>
      <c r="E269" s="1" t="s">
        <v>846</v>
      </c>
      <c r="F269" s="1">
        <v>4</v>
      </c>
      <c r="G269" s="370">
        <v>5696392.2479033135</v>
      </c>
      <c r="H269" s="370">
        <v>1786170.2400493349</v>
      </c>
      <c r="I269" s="370">
        <v>361116.06968821271</v>
      </c>
      <c r="J269" s="370">
        <v>0</v>
      </c>
      <c r="K269" s="370">
        <v>0</v>
      </c>
      <c r="L269" s="370">
        <v>-1141412.4666748994</v>
      </c>
      <c r="M269" s="370">
        <v>0</v>
      </c>
      <c r="N269" s="370">
        <v>6702266.090965962</v>
      </c>
      <c r="P269" s="370">
        <v>5695531.2479033135</v>
      </c>
      <c r="Q269" s="370">
        <v>5696392.2479033135</v>
      </c>
      <c r="R269" s="370">
        <v>1786170.2400493349</v>
      </c>
      <c r="S269" s="370">
        <v>248872.06088908977</v>
      </c>
      <c r="T269" s="370">
        <v>0</v>
      </c>
      <c r="U269" s="370">
        <v>0</v>
      </c>
      <c r="V269" s="370">
        <v>-1141412.4666748994</v>
      </c>
      <c r="W269" s="370">
        <v>0</v>
      </c>
      <c r="X269" s="370">
        <v>6590022.0821668385</v>
      </c>
    </row>
    <row r="270" spans="1:24" x14ac:dyDescent="0.25">
      <c r="A270" s="14">
        <v>876</v>
      </c>
      <c r="B270" s="5">
        <f t="shared" si="3"/>
        <v>0</v>
      </c>
      <c r="C270" s="1">
        <v>876</v>
      </c>
      <c r="D270" s="1">
        <v>1</v>
      </c>
      <c r="E270" s="1" t="s">
        <v>848</v>
      </c>
      <c r="F270" s="1">
        <v>5</v>
      </c>
      <c r="G270" s="370">
        <v>2603958.5734795267</v>
      </c>
      <c r="H270" s="370">
        <v>417963.05594370235</v>
      </c>
      <c r="I270" s="370">
        <v>164310.59024736407</v>
      </c>
      <c r="J270" s="370">
        <v>0</v>
      </c>
      <c r="K270" s="370">
        <v>119660.67916360172</v>
      </c>
      <c r="L270" s="370">
        <v>-594630.5576740792</v>
      </c>
      <c r="M270" s="370">
        <v>0</v>
      </c>
      <c r="N270" s="370">
        <v>2711262.3411601158</v>
      </c>
      <c r="P270" s="370">
        <v>2603082.5734795267</v>
      </c>
      <c r="Q270" s="370">
        <v>2603958.5734795267</v>
      </c>
      <c r="R270" s="370">
        <v>417963.05594370235</v>
      </c>
      <c r="S270" s="370">
        <v>113238.70260348885</v>
      </c>
      <c r="T270" s="370">
        <v>0</v>
      </c>
      <c r="U270" s="370">
        <v>119660.67916360172</v>
      </c>
      <c r="V270" s="370">
        <v>-594630.5576740792</v>
      </c>
      <c r="W270" s="370">
        <v>0</v>
      </c>
      <c r="X270" s="370">
        <v>2660190.4535162402</v>
      </c>
    </row>
    <row r="271" spans="1:24" x14ac:dyDescent="0.25">
      <c r="A271" s="14">
        <v>877</v>
      </c>
      <c r="B271" s="5">
        <f t="shared" si="3"/>
        <v>0</v>
      </c>
      <c r="C271" s="1">
        <v>877</v>
      </c>
      <c r="D271" s="1">
        <v>1</v>
      </c>
      <c r="E271" s="1" t="s">
        <v>1015</v>
      </c>
      <c r="F271" s="1">
        <v>4</v>
      </c>
      <c r="G271" s="370">
        <v>8075315.5429385733</v>
      </c>
      <c r="H271" s="370">
        <v>1652804.3929876862</v>
      </c>
      <c r="I271" s="370">
        <v>547553.06547676481</v>
      </c>
      <c r="J271" s="370">
        <v>0</v>
      </c>
      <c r="K271" s="370">
        <v>389151.23238259554</v>
      </c>
      <c r="L271" s="370">
        <v>-2729871.1156775821</v>
      </c>
      <c r="M271" s="370">
        <v>0</v>
      </c>
      <c r="N271" s="370">
        <v>7934953.118108036</v>
      </c>
      <c r="P271" s="370">
        <v>8074438.5429385733</v>
      </c>
      <c r="Q271" s="370">
        <v>8075315.5429385733</v>
      </c>
      <c r="R271" s="370">
        <v>1652804.3929876862</v>
      </c>
      <c r="S271" s="370">
        <v>377359.72250971035</v>
      </c>
      <c r="T271" s="370">
        <v>0</v>
      </c>
      <c r="U271" s="370">
        <v>389151.23238259554</v>
      </c>
      <c r="V271" s="370">
        <v>-2729871.1156775821</v>
      </c>
      <c r="W271" s="370">
        <v>0</v>
      </c>
      <c r="X271" s="370">
        <v>7764759.7751409821</v>
      </c>
    </row>
    <row r="272" spans="1:24" x14ac:dyDescent="0.25">
      <c r="A272" s="14">
        <v>879</v>
      </c>
      <c r="B272" s="5">
        <f t="shared" si="3"/>
        <v>0</v>
      </c>
      <c r="C272" s="1">
        <v>879</v>
      </c>
      <c r="D272" s="1">
        <v>1</v>
      </c>
      <c r="E272" s="1" t="s">
        <v>849</v>
      </c>
      <c r="F272" s="1">
        <v>4</v>
      </c>
      <c r="G272" s="370">
        <v>2440876.9024700294</v>
      </c>
      <c r="H272" s="370">
        <v>629890.06283104152</v>
      </c>
      <c r="I272" s="370">
        <v>177332.65119588171</v>
      </c>
      <c r="J272" s="370">
        <v>0</v>
      </c>
      <c r="K272" s="370">
        <v>190439.89918097528</v>
      </c>
      <c r="L272" s="370">
        <v>-292226.75473867578</v>
      </c>
      <c r="M272" s="370">
        <v>0</v>
      </c>
      <c r="N272" s="370">
        <v>3146312.7609392521</v>
      </c>
      <c r="P272" s="370">
        <v>2439997.9024700294</v>
      </c>
      <c r="Q272" s="370">
        <v>2440876.9024700294</v>
      </c>
      <c r="R272" s="370">
        <v>629890.06283104152</v>
      </c>
      <c r="S272" s="370">
        <v>122213.17761945545</v>
      </c>
      <c r="T272" s="370">
        <v>0</v>
      </c>
      <c r="U272" s="370">
        <v>190439.89918097528</v>
      </c>
      <c r="V272" s="370">
        <v>-292226.75473867578</v>
      </c>
      <c r="W272" s="370">
        <v>0</v>
      </c>
      <c r="X272" s="370">
        <v>3091193.2873628256</v>
      </c>
    </row>
    <row r="273" spans="1:24" x14ac:dyDescent="0.25">
      <c r="A273" s="14">
        <v>881</v>
      </c>
      <c r="B273" s="5">
        <f t="shared" si="3"/>
        <v>0</v>
      </c>
      <c r="C273" s="1">
        <v>881</v>
      </c>
      <c r="D273" s="1">
        <v>1</v>
      </c>
      <c r="E273" s="1" t="s">
        <v>850</v>
      </c>
      <c r="F273" s="1">
        <v>5</v>
      </c>
      <c r="G273" s="370">
        <v>1224101.2516231718</v>
      </c>
      <c r="H273" s="370">
        <v>290365.60387952562</v>
      </c>
      <c r="I273" s="370">
        <v>68587.566131405008</v>
      </c>
      <c r="J273" s="370">
        <v>0</v>
      </c>
      <c r="K273" s="370">
        <v>0</v>
      </c>
      <c r="L273" s="370">
        <v>-208121.99416942807</v>
      </c>
      <c r="M273" s="370">
        <v>0</v>
      </c>
      <c r="N273" s="370">
        <v>1374932.4274646745</v>
      </c>
      <c r="P273" s="370">
        <v>1223220.2516231718</v>
      </c>
      <c r="Q273" s="370">
        <v>1224101.2516231718</v>
      </c>
      <c r="R273" s="370">
        <v>290365.60387952562</v>
      </c>
      <c r="S273" s="370">
        <v>47268.815672554578</v>
      </c>
      <c r="T273" s="370">
        <v>0</v>
      </c>
      <c r="U273" s="370">
        <v>0</v>
      </c>
      <c r="V273" s="370">
        <v>-208121.99416942807</v>
      </c>
      <c r="W273" s="370">
        <v>0</v>
      </c>
      <c r="X273" s="370">
        <v>1353613.6770058239</v>
      </c>
    </row>
    <row r="274" spans="1:24" x14ac:dyDescent="0.25">
      <c r="A274" s="14">
        <v>882</v>
      </c>
      <c r="B274" s="5">
        <f t="shared" si="3"/>
        <v>0</v>
      </c>
      <c r="C274" s="1">
        <v>882</v>
      </c>
      <c r="D274" s="1">
        <v>1</v>
      </c>
      <c r="E274" s="1" t="s">
        <v>851</v>
      </c>
      <c r="F274" s="1">
        <v>4</v>
      </c>
      <c r="G274" s="370">
        <v>4570375.6968601644</v>
      </c>
      <c r="H274" s="370">
        <v>749564.4696888933</v>
      </c>
      <c r="I274" s="370">
        <v>438393.39465574682</v>
      </c>
      <c r="J274" s="370">
        <v>0</v>
      </c>
      <c r="K274" s="370">
        <v>1617773.6356776054</v>
      </c>
      <c r="L274" s="370">
        <v>-3496305.205826513</v>
      </c>
      <c r="M274" s="370">
        <v>0</v>
      </c>
      <c r="N274" s="370">
        <v>3879801.991055897</v>
      </c>
      <c r="P274" s="370">
        <v>4569493.6968601644</v>
      </c>
      <c r="Q274" s="370">
        <v>4570375.6968601644</v>
      </c>
      <c r="R274" s="370">
        <v>749564.4696888933</v>
      </c>
      <c r="S274" s="370">
        <v>302129.63854624348</v>
      </c>
      <c r="T274" s="370">
        <v>0</v>
      </c>
      <c r="U274" s="370">
        <v>1617773.6356776054</v>
      </c>
      <c r="V274" s="370">
        <v>-3496305.205826513</v>
      </c>
      <c r="W274" s="370">
        <v>0</v>
      </c>
      <c r="X274" s="370">
        <v>3743538.2349463929</v>
      </c>
    </row>
    <row r="275" spans="1:24" x14ac:dyDescent="0.25">
      <c r="A275" s="14">
        <v>883</v>
      </c>
      <c r="B275" s="5">
        <f t="shared" si="3"/>
        <v>0</v>
      </c>
      <c r="C275" s="1">
        <v>883</v>
      </c>
      <c r="D275" s="1">
        <v>1</v>
      </c>
      <c r="E275" s="1" t="s">
        <v>852</v>
      </c>
      <c r="F275" s="1">
        <v>5</v>
      </c>
      <c r="G275" s="370">
        <v>1750749.86809396</v>
      </c>
      <c r="H275" s="370">
        <v>239786.2228594037</v>
      </c>
      <c r="I275" s="370">
        <v>126264.76456183218</v>
      </c>
      <c r="J275" s="370">
        <v>0</v>
      </c>
      <c r="K275" s="370">
        <v>689424.42352269823</v>
      </c>
      <c r="L275" s="370">
        <v>-1309873.8146879629</v>
      </c>
      <c r="M275" s="370">
        <v>0</v>
      </c>
      <c r="N275" s="370">
        <v>1496351.4643499313</v>
      </c>
      <c r="P275" s="370">
        <v>1749866.86809396</v>
      </c>
      <c r="Q275" s="370">
        <v>1750749.86809396</v>
      </c>
      <c r="R275" s="370">
        <v>239786.2228594037</v>
      </c>
      <c r="S275" s="370">
        <v>87018.48190059817</v>
      </c>
      <c r="T275" s="370">
        <v>0</v>
      </c>
      <c r="U275" s="370">
        <v>689424.42352269823</v>
      </c>
      <c r="V275" s="370">
        <v>-1309873.8146879629</v>
      </c>
      <c r="W275" s="370">
        <v>0</v>
      </c>
      <c r="X275" s="370">
        <v>1457105.1816886968</v>
      </c>
    </row>
    <row r="276" spans="1:24" x14ac:dyDescent="0.25">
      <c r="A276" s="14">
        <v>885</v>
      </c>
      <c r="B276" s="5">
        <f t="shared" si="3"/>
        <v>0</v>
      </c>
      <c r="C276" s="1">
        <v>885</v>
      </c>
      <c r="D276" s="1">
        <v>1</v>
      </c>
      <c r="E276" s="1" t="s">
        <v>853</v>
      </c>
      <c r="F276" s="1">
        <v>4</v>
      </c>
      <c r="G276" s="370">
        <v>5107645.4986920133</v>
      </c>
      <c r="H276" s="370">
        <v>669896.84400116489</v>
      </c>
      <c r="I276" s="370">
        <v>401287.27678947686</v>
      </c>
      <c r="J276" s="370">
        <v>0</v>
      </c>
      <c r="K276" s="370">
        <v>0</v>
      </c>
      <c r="L276" s="370">
        <v>-924751.95577162248</v>
      </c>
      <c r="M276" s="370">
        <v>0</v>
      </c>
      <c r="N276" s="370">
        <v>5254077.6637110328</v>
      </c>
      <c r="P276" s="370">
        <v>5106760.4986920133</v>
      </c>
      <c r="Q276" s="370">
        <v>5107645.4986920133</v>
      </c>
      <c r="R276" s="370">
        <v>669896.84400116489</v>
      </c>
      <c r="S276" s="370">
        <v>276557.04070271557</v>
      </c>
      <c r="T276" s="370">
        <v>0</v>
      </c>
      <c r="U276" s="370">
        <v>0</v>
      </c>
      <c r="V276" s="370">
        <v>-924751.95577162248</v>
      </c>
      <c r="W276" s="370">
        <v>0</v>
      </c>
      <c r="X276" s="370">
        <v>5129347.4276242713</v>
      </c>
    </row>
    <row r="277" spans="1:24" x14ac:dyDescent="0.25">
      <c r="A277" s="14">
        <v>891</v>
      </c>
      <c r="B277" s="5">
        <f t="shared" si="3"/>
        <v>0</v>
      </c>
      <c r="C277" s="1">
        <v>891</v>
      </c>
      <c r="D277" s="1">
        <v>1</v>
      </c>
      <c r="E277" s="1" t="s">
        <v>854</v>
      </c>
      <c r="F277" s="1">
        <v>6</v>
      </c>
      <c r="G277" s="370">
        <v>366924.46268829977</v>
      </c>
      <c r="H277" s="370">
        <v>110700.91193580441</v>
      </c>
      <c r="I277" s="370">
        <v>17950.598243440782</v>
      </c>
      <c r="J277" s="370">
        <v>0</v>
      </c>
      <c r="K277" s="370">
        <v>102404.53280980053</v>
      </c>
      <c r="L277" s="370">
        <v>-42989.577237541191</v>
      </c>
      <c r="M277" s="370">
        <v>0</v>
      </c>
      <c r="N277" s="370">
        <v>554990.92843980424</v>
      </c>
      <c r="P277" s="370">
        <v>366033.46268829977</v>
      </c>
      <c r="Q277" s="370">
        <v>366924.46268829977</v>
      </c>
      <c r="R277" s="370">
        <v>110700.91193580441</v>
      </c>
      <c r="S277" s="370">
        <v>12371.098253518137</v>
      </c>
      <c r="T277" s="370">
        <v>0</v>
      </c>
      <c r="U277" s="370">
        <v>102404.53280980053</v>
      </c>
      <c r="V277" s="370">
        <v>-42989.577237541191</v>
      </c>
      <c r="W277" s="370">
        <v>0</v>
      </c>
      <c r="X277" s="370">
        <v>549411.42844988161</v>
      </c>
    </row>
    <row r="278" spans="1:24" x14ac:dyDescent="0.25">
      <c r="A278" s="14">
        <v>911</v>
      </c>
      <c r="B278" s="5">
        <f t="shared" ref="B278:B341" si="4">+C278-A278</f>
        <v>0</v>
      </c>
      <c r="C278" s="1">
        <v>911</v>
      </c>
      <c r="D278" s="1">
        <v>1</v>
      </c>
      <c r="E278" s="1" t="s">
        <v>855</v>
      </c>
      <c r="F278" s="1">
        <v>4</v>
      </c>
      <c r="G278" s="370">
        <v>6708532.7477841042</v>
      </c>
      <c r="H278" s="370">
        <v>1633277.3838458757</v>
      </c>
      <c r="I278" s="370">
        <v>541973.03031070449</v>
      </c>
      <c r="J278" s="370">
        <v>0</v>
      </c>
      <c r="K278" s="370">
        <v>962180.6764855478</v>
      </c>
      <c r="L278" s="370">
        <v>-2673296.9727101391</v>
      </c>
      <c r="M278" s="370">
        <v>0</v>
      </c>
      <c r="N278" s="370">
        <v>7172666.8657160932</v>
      </c>
      <c r="P278" s="370">
        <v>6707621.7477841042</v>
      </c>
      <c r="Q278" s="370">
        <v>6708532.7477841042</v>
      </c>
      <c r="R278" s="370">
        <v>1633277.3838458757</v>
      </c>
      <c r="S278" s="370">
        <v>373514.10341884568</v>
      </c>
      <c r="T278" s="370">
        <v>0</v>
      </c>
      <c r="U278" s="370">
        <v>962180.6764855478</v>
      </c>
      <c r="V278" s="370">
        <v>-2673296.9727101391</v>
      </c>
      <c r="W278" s="370">
        <v>0</v>
      </c>
      <c r="X278" s="370">
        <v>7004207.9388242355</v>
      </c>
    </row>
    <row r="279" spans="1:24" x14ac:dyDescent="0.25">
      <c r="A279" s="14">
        <v>912</v>
      </c>
      <c r="B279" s="5">
        <f t="shared" si="4"/>
        <v>0</v>
      </c>
      <c r="C279" s="1">
        <v>912</v>
      </c>
      <c r="D279" s="1">
        <v>1</v>
      </c>
      <c r="E279" s="1" t="s">
        <v>856</v>
      </c>
      <c r="F279" s="1">
        <v>5</v>
      </c>
      <c r="G279" s="370">
        <v>3442095.9850356681</v>
      </c>
      <c r="H279" s="370">
        <v>560540.1758111316</v>
      </c>
      <c r="I279" s="370">
        <v>163679.29381426884</v>
      </c>
      <c r="J279" s="370">
        <v>0</v>
      </c>
      <c r="K279" s="370">
        <v>0</v>
      </c>
      <c r="L279" s="370">
        <v>-329021.82356168702</v>
      </c>
      <c r="M279" s="370">
        <v>0</v>
      </c>
      <c r="N279" s="370">
        <v>3837293.6310993815</v>
      </c>
      <c r="P279" s="370">
        <v>3441183.9850356681</v>
      </c>
      <c r="Q279" s="370">
        <v>3442095.9850356681</v>
      </c>
      <c r="R279" s="370">
        <v>560540.1758111316</v>
      </c>
      <c r="S279" s="370">
        <v>112803.62907028387</v>
      </c>
      <c r="T279" s="370">
        <v>0</v>
      </c>
      <c r="U279" s="370">
        <v>0</v>
      </c>
      <c r="V279" s="370">
        <v>-329021.82356168702</v>
      </c>
      <c r="W279" s="370">
        <v>0</v>
      </c>
      <c r="X279" s="370">
        <v>3786417.9663553964</v>
      </c>
    </row>
    <row r="280" spans="1:24" x14ac:dyDescent="0.25">
      <c r="A280" s="14">
        <v>914</v>
      </c>
      <c r="B280" s="5">
        <f t="shared" si="4"/>
        <v>0</v>
      </c>
      <c r="C280" s="1">
        <v>914</v>
      </c>
      <c r="D280" s="1">
        <v>1</v>
      </c>
      <c r="E280" s="1" t="s">
        <v>857</v>
      </c>
      <c r="F280" s="1">
        <v>6</v>
      </c>
      <c r="G280" s="370">
        <v>227470.75684812802</v>
      </c>
      <c r="H280" s="370">
        <v>97088.060933163622</v>
      </c>
      <c r="I280" s="370">
        <v>23191.915116135588</v>
      </c>
      <c r="J280" s="370">
        <v>0</v>
      </c>
      <c r="K280" s="370">
        <v>0</v>
      </c>
      <c r="L280" s="370">
        <v>-37880.000401453115</v>
      </c>
      <c r="M280" s="370">
        <v>0</v>
      </c>
      <c r="N280" s="370">
        <v>309870.73249597417</v>
      </c>
      <c r="P280" s="370">
        <v>226556.75684812802</v>
      </c>
      <c r="Q280" s="370">
        <v>227470.75684812802</v>
      </c>
      <c r="R280" s="370">
        <v>97088.060933163622</v>
      </c>
      <c r="S280" s="370">
        <v>15983.281264389263</v>
      </c>
      <c r="T280" s="370">
        <v>0</v>
      </c>
      <c r="U280" s="370">
        <v>0</v>
      </c>
      <c r="V280" s="370">
        <v>-37880.000401453115</v>
      </c>
      <c r="W280" s="370">
        <v>0</v>
      </c>
      <c r="X280" s="370">
        <v>302662.09864422784</v>
      </c>
    </row>
    <row r="281" spans="1:24" x14ac:dyDescent="0.25">
      <c r="A281" s="14">
        <v>2071</v>
      </c>
      <c r="B281" s="5">
        <f t="shared" si="4"/>
        <v>0</v>
      </c>
      <c r="C281" s="1">
        <v>2071</v>
      </c>
      <c r="D281" s="1">
        <v>1</v>
      </c>
      <c r="E281" s="1" t="s">
        <v>538</v>
      </c>
      <c r="F281" s="1">
        <v>6</v>
      </c>
      <c r="G281" s="370">
        <v>1136481.315836014</v>
      </c>
      <c r="H281" s="370">
        <v>221512.08753247865</v>
      </c>
      <c r="I281" s="370">
        <v>74855.563688943905</v>
      </c>
      <c r="J281" s="370">
        <v>0</v>
      </c>
      <c r="K281" s="370">
        <v>110932.33801195375</v>
      </c>
      <c r="L281" s="370">
        <v>-302652.63579997042</v>
      </c>
      <c r="M281" s="370">
        <v>0</v>
      </c>
      <c r="N281" s="370">
        <v>1241128.6692694197</v>
      </c>
      <c r="P281" s="370">
        <v>1134410.315836014</v>
      </c>
      <c r="Q281" s="370">
        <v>1136481.315836014</v>
      </c>
      <c r="R281" s="370">
        <v>221512.08753247865</v>
      </c>
      <c r="S281" s="370">
        <v>51588.561041790919</v>
      </c>
      <c r="T281" s="370">
        <v>0</v>
      </c>
      <c r="U281" s="370">
        <v>110932.33801195375</v>
      </c>
      <c r="V281" s="370">
        <v>-302652.63579997042</v>
      </c>
      <c r="W281" s="370">
        <v>0</v>
      </c>
      <c r="X281" s="370">
        <v>1217861.6666222669</v>
      </c>
    </row>
    <row r="282" spans="1:24" x14ac:dyDescent="0.25">
      <c r="A282" s="14">
        <v>2125</v>
      </c>
      <c r="B282" s="5">
        <f t="shared" si="4"/>
        <v>0</v>
      </c>
      <c r="C282" s="1">
        <v>2125</v>
      </c>
      <c r="D282" s="1">
        <v>1</v>
      </c>
      <c r="E282" s="1" t="s">
        <v>1030</v>
      </c>
      <c r="F282" s="1">
        <v>5</v>
      </c>
      <c r="G282" s="370">
        <v>967004.25452101452</v>
      </c>
      <c r="H282" s="370">
        <v>129870.66211132669</v>
      </c>
      <c r="I282" s="370">
        <v>91328.362587526848</v>
      </c>
      <c r="J282" s="370">
        <v>0</v>
      </c>
      <c r="K282" s="370">
        <v>165817.01592478354</v>
      </c>
      <c r="L282" s="370">
        <v>-595547.38821068336</v>
      </c>
      <c r="M282" s="370">
        <v>0</v>
      </c>
      <c r="N282" s="370">
        <v>758472.90693396819</v>
      </c>
      <c r="P282" s="370">
        <v>964879.25452101452</v>
      </c>
      <c r="Q282" s="370">
        <v>967004.25452101452</v>
      </c>
      <c r="R282" s="370">
        <v>129870.66211132669</v>
      </c>
      <c r="S282" s="370">
        <v>62941.197367395253</v>
      </c>
      <c r="T282" s="370">
        <v>0</v>
      </c>
      <c r="U282" s="370">
        <v>165817.01592478354</v>
      </c>
      <c r="V282" s="370">
        <v>-595547.38821068336</v>
      </c>
      <c r="W282" s="370">
        <v>0</v>
      </c>
      <c r="X282" s="370">
        <v>730085.74171383656</v>
      </c>
    </row>
    <row r="283" spans="1:24" x14ac:dyDescent="0.25">
      <c r="A283" s="14">
        <v>2134</v>
      </c>
      <c r="B283" s="5">
        <f t="shared" si="4"/>
        <v>0</v>
      </c>
      <c r="C283" s="1">
        <v>2134</v>
      </c>
      <c r="D283" s="1">
        <v>1</v>
      </c>
      <c r="E283" s="1" t="s">
        <v>1031</v>
      </c>
      <c r="F283" s="1">
        <v>6</v>
      </c>
      <c r="G283" s="370">
        <v>1069618.1827910596</v>
      </c>
      <c r="H283" s="370">
        <v>239995.47598064004</v>
      </c>
      <c r="I283" s="370">
        <v>78591.361922663564</v>
      </c>
      <c r="J283" s="370">
        <v>0</v>
      </c>
      <c r="K283" s="370">
        <v>0</v>
      </c>
      <c r="L283" s="370">
        <v>-263949.07904130558</v>
      </c>
      <c r="M283" s="370">
        <v>0</v>
      </c>
      <c r="N283" s="370">
        <v>1124255.9416530579</v>
      </c>
      <c r="P283" s="370">
        <v>1067484.1827910596</v>
      </c>
      <c r="Q283" s="370">
        <v>1069618.1827910596</v>
      </c>
      <c r="R283" s="370">
        <v>239995.47598064004</v>
      </c>
      <c r="S283" s="370">
        <v>54163.17868839515</v>
      </c>
      <c r="T283" s="370">
        <v>0</v>
      </c>
      <c r="U283" s="370">
        <v>0</v>
      </c>
      <c r="V283" s="370">
        <v>-263949.07904130558</v>
      </c>
      <c r="W283" s="370">
        <v>0</v>
      </c>
      <c r="X283" s="370">
        <v>1099827.7584187891</v>
      </c>
    </row>
    <row r="284" spans="1:24" x14ac:dyDescent="0.25">
      <c r="A284" s="14">
        <v>2135</v>
      </c>
      <c r="B284" s="5">
        <f t="shared" si="4"/>
        <v>0</v>
      </c>
      <c r="C284" s="1">
        <v>2135</v>
      </c>
      <c r="D284" s="1">
        <v>1</v>
      </c>
      <c r="E284" s="1" t="s">
        <v>876</v>
      </c>
      <c r="F284" s="1">
        <v>5</v>
      </c>
      <c r="G284" s="370">
        <v>1486921.6259598373</v>
      </c>
      <c r="H284" s="370">
        <v>248817.64933235274</v>
      </c>
      <c r="I284" s="370">
        <v>75348.570826359137</v>
      </c>
      <c r="J284" s="370">
        <v>0</v>
      </c>
      <c r="K284" s="370">
        <v>265599.20207907096</v>
      </c>
      <c r="L284" s="370">
        <v>-423582.24517382099</v>
      </c>
      <c r="M284" s="370">
        <v>0</v>
      </c>
      <c r="N284" s="370">
        <v>1653104.8030237991</v>
      </c>
      <c r="P284" s="370">
        <v>1484786.6259598373</v>
      </c>
      <c r="Q284" s="370">
        <v>1486921.6259598373</v>
      </c>
      <c r="R284" s="370">
        <v>248817.64933235274</v>
      </c>
      <c r="S284" s="370">
        <v>51928.329090406143</v>
      </c>
      <c r="T284" s="370">
        <v>0</v>
      </c>
      <c r="U284" s="370">
        <v>265599.20207907096</v>
      </c>
      <c r="V284" s="370">
        <v>-423582.24517382099</v>
      </c>
      <c r="W284" s="370">
        <v>0</v>
      </c>
      <c r="X284" s="370">
        <v>1629684.5612878462</v>
      </c>
    </row>
    <row r="285" spans="1:24" x14ac:dyDescent="0.25">
      <c r="A285" s="14">
        <v>2137</v>
      </c>
      <c r="B285" s="5">
        <f t="shared" si="4"/>
        <v>0</v>
      </c>
      <c r="C285" s="1">
        <v>2137</v>
      </c>
      <c r="D285" s="1">
        <v>1</v>
      </c>
      <c r="E285" s="1" t="s">
        <v>877</v>
      </c>
      <c r="F285" s="1">
        <v>6</v>
      </c>
      <c r="G285" s="370">
        <v>588068.19830713992</v>
      </c>
      <c r="H285" s="370">
        <v>97916.31606519816</v>
      </c>
      <c r="I285" s="370">
        <v>76656.831456567976</v>
      </c>
      <c r="J285" s="370">
        <v>0</v>
      </c>
      <c r="K285" s="370">
        <v>186202.59948054937</v>
      </c>
      <c r="L285" s="370">
        <v>-877326.81672743056</v>
      </c>
      <c r="M285" s="370">
        <v>0</v>
      </c>
      <c r="N285" s="370">
        <v>71517.12858202483</v>
      </c>
      <c r="P285" s="370">
        <v>585931.19830713992</v>
      </c>
      <c r="Q285" s="370">
        <v>588068.19830713992</v>
      </c>
      <c r="R285" s="370">
        <v>97916.31606519816</v>
      </c>
      <c r="S285" s="370">
        <v>52829.949224622949</v>
      </c>
      <c r="T285" s="370">
        <v>0</v>
      </c>
      <c r="U285" s="370">
        <v>186202.59948054937</v>
      </c>
      <c r="V285" s="370">
        <v>-877326.81672743056</v>
      </c>
      <c r="W285" s="370">
        <v>0</v>
      </c>
      <c r="X285" s="370">
        <v>47690.246350079775</v>
      </c>
    </row>
    <row r="286" spans="1:24" x14ac:dyDescent="0.25">
      <c r="A286" s="14">
        <v>2142</v>
      </c>
      <c r="B286" s="5">
        <f t="shared" si="4"/>
        <v>0</v>
      </c>
      <c r="C286" s="1">
        <v>2142</v>
      </c>
      <c r="D286" s="1">
        <v>1</v>
      </c>
      <c r="E286" s="1" t="s">
        <v>878</v>
      </c>
      <c r="F286" s="1">
        <v>5</v>
      </c>
      <c r="G286" s="370">
        <v>2806612.9752437337</v>
      </c>
      <c r="H286" s="370">
        <v>616697.08003927756</v>
      </c>
      <c r="I286" s="370">
        <v>173610.40308733567</v>
      </c>
      <c r="J286" s="370">
        <v>0</v>
      </c>
      <c r="K286" s="370">
        <v>0</v>
      </c>
      <c r="L286" s="370">
        <v>-324335.52718729072</v>
      </c>
      <c r="M286" s="370">
        <v>0</v>
      </c>
      <c r="N286" s="370">
        <v>3272584.9311830564</v>
      </c>
      <c r="P286" s="370">
        <v>2804470.9752437337</v>
      </c>
      <c r="Q286" s="370">
        <v>2806612.9752437337</v>
      </c>
      <c r="R286" s="370">
        <v>616697.08003927756</v>
      </c>
      <c r="S286" s="370">
        <v>119647.89837637388</v>
      </c>
      <c r="T286" s="370">
        <v>0</v>
      </c>
      <c r="U286" s="370">
        <v>0</v>
      </c>
      <c r="V286" s="370">
        <v>-324335.52718729072</v>
      </c>
      <c r="W286" s="370">
        <v>0</v>
      </c>
      <c r="X286" s="370">
        <v>3218622.4264720948</v>
      </c>
    </row>
    <row r="287" spans="1:24" x14ac:dyDescent="0.25">
      <c r="A287" s="14">
        <v>2143</v>
      </c>
      <c r="B287" s="5">
        <f t="shared" si="4"/>
        <v>0</v>
      </c>
      <c r="C287" s="1">
        <v>2143</v>
      </c>
      <c r="D287" s="1">
        <v>1</v>
      </c>
      <c r="E287" s="1" t="s">
        <v>4</v>
      </c>
      <c r="F287" s="1">
        <v>6</v>
      </c>
      <c r="G287" s="370">
        <v>767274.49742508389</v>
      </c>
      <c r="H287" s="370">
        <v>152826.83060295405</v>
      </c>
      <c r="I287" s="370">
        <v>50556.345403587547</v>
      </c>
      <c r="J287" s="370">
        <v>0</v>
      </c>
      <c r="K287" s="370">
        <v>286895.18309733877</v>
      </c>
      <c r="L287" s="370">
        <v>-321170.51310959482</v>
      </c>
      <c r="M287" s="370">
        <v>0</v>
      </c>
      <c r="N287" s="370">
        <v>936382.34341936954</v>
      </c>
      <c r="P287" s="370">
        <v>765131.49742508389</v>
      </c>
      <c r="Q287" s="370">
        <v>767274.49742508389</v>
      </c>
      <c r="R287" s="370">
        <v>152826.83060295405</v>
      </c>
      <c r="S287" s="370">
        <v>34842.154442129467</v>
      </c>
      <c r="T287" s="370">
        <v>0</v>
      </c>
      <c r="U287" s="370">
        <v>286895.18309733877</v>
      </c>
      <c r="V287" s="370">
        <v>-321170.51310959482</v>
      </c>
      <c r="W287" s="370">
        <v>0</v>
      </c>
      <c r="X287" s="370">
        <v>920668.15245791129</v>
      </c>
    </row>
    <row r="288" spans="1:24" x14ac:dyDescent="0.25">
      <c r="A288" s="14">
        <v>2144</v>
      </c>
      <c r="B288" s="5">
        <f t="shared" si="4"/>
        <v>0</v>
      </c>
      <c r="C288" s="1">
        <v>2144</v>
      </c>
      <c r="D288" s="1">
        <v>1</v>
      </c>
      <c r="E288" s="1" t="s">
        <v>879</v>
      </c>
      <c r="F288" s="1">
        <v>4</v>
      </c>
      <c r="G288" s="370">
        <v>4649460.2299252395</v>
      </c>
      <c r="H288" s="370">
        <v>1475664.6829070128</v>
      </c>
      <c r="I288" s="370">
        <v>315906.83255719562</v>
      </c>
      <c r="J288" s="370">
        <v>0</v>
      </c>
      <c r="K288" s="370">
        <v>0</v>
      </c>
      <c r="L288" s="370">
        <v>-626455.75166007876</v>
      </c>
      <c r="M288" s="370">
        <v>0</v>
      </c>
      <c r="N288" s="370">
        <v>5814575.9937293697</v>
      </c>
      <c r="P288" s="370">
        <v>4647316.2299252395</v>
      </c>
      <c r="Q288" s="370">
        <v>4649460.2299252395</v>
      </c>
      <c r="R288" s="370">
        <v>1475664.6829070128</v>
      </c>
      <c r="S288" s="370">
        <v>217714.99821465893</v>
      </c>
      <c r="T288" s="370">
        <v>0</v>
      </c>
      <c r="U288" s="370">
        <v>0</v>
      </c>
      <c r="V288" s="370">
        <v>-626455.75166007876</v>
      </c>
      <c r="W288" s="370">
        <v>0</v>
      </c>
      <c r="X288" s="370">
        <v>5716384.1593868332</v>
      </c>
    </row>
    <row r="289" spans="1:24" x14ac:dyDescent="0.25">
      <c r="A289" s="14">
        <v>2149</v>
      </c>
      <c r="B289" s="5">
        <f t="shared" si="4"/>
        <v>0</v>
      </c>
      <c r="C289" s="1">
        <v>2149</v>
      </c>
      <c r="D289" s="1">
        <v>1</v>
      </c>
      <c r="E289" s="1" t="s">
        <v>880</v>
      </c>
      <c r="F289" s="1">
        <v>5</v>
      </c>
      <c r="G289" s="370">
        <v>2842974.4970949101</v>
      </c>
      <c r="H289" s="370">
        <v>1118218.2390521965</v>
      </c>
      <c r="I289" s="370">
        <v>56399.388036099452</v>
      </c>
      <c r="J289" s="370">
        <v>0</v>
      </c>
      <c r="K289" s="370">
        <v>684667.21520603914</v>
      </c>
      <c r="L289" s="370">
        <v>442802.92295304837</v>
      </c>
      <c r="M289" s="370">
        <v>0</v>
      </c>
      <c r="N289" s="370">
        <v>5145062.2623422937</v>
      </c>
      <c r="P289" s="370">
        <v>2840825.4970949101</v>
      </c>
      <c r="Q289" s="370">
        <v>2842974.4970949101</v>
      </c>
      <c r="R289" s="370">
        <v>1118218.2390521965</v>
      </c>
      <c r="S289" s="370">
        <v>38869.031626165008</v>
      </c>
      <c r="T289" s="370">
        <v>0</v>
      </c>
      <c r="U289" s="370">
        <v>684667.21520603914</v>
      </c>
      <c r="V289" s="370">
        <v>442802.92295304837</v>
      </c>
      <c r="W289" s="370">
        <v>0</v>
      </c>
      <c r="X289" s="370">
        <v>5127531.9059323594</v>
      </c>
    </row>
    <row r="290" spans="1:24" x14ac:dyDescent="0.25">
      <c r="A290" s="14">
        <v>2155</v>
      </c>
      <c r="B290" s="5">
        <f t="shared" si="4"/>
        <v>0</v>
      </c>
      <c r="C290" s="1">
        <v>2155</v>
      </c>
      <c r="D290" s="1">
        <v>1</v>
      </c>
      <c r="E290" s="1" t="s">
        <v>881</v>
      </c>
      <c r="F290" s="1">
        <v>5</v>
      </c>
      <c r="G290" s="370">
        <v>1228297.3344099098</v>
      </c>
      <c r="H290" s="370">
        <v>286949.35884607863</v>
      </c>
      <c r="I290" s="370">
        <v>117842.56988484552</v>
      </c>
      <c r="J290" s="370">
        <v>0</v>
      </c>
      <c r="K290" s="370">
        <v>0</v>
      </c>
      <c r="L290" s="370">
        <v>-645521.30212528841</v>
      </c>
      <c r="M290" s="370">
        <v>0</v>
      </c>
      <c r="N290" s="370">
        <v>987567.96101554553</v>
      </c>
      <c r="P290" s="370">
        <v>1226142.3344099098</v>
      </c>
      <c r="Q290" s="370">
        <v>1228297.3344099098</v>
      </c>
      <c r="R290" s="370">
        <v>286949.35884607863</v>
      </c>
      <c r="S290" s="370">
        <v>81214.118366511961</v>
      </c>
      <c r="T290" s="370">
        <v>0</v>
      </c>
      <c r="U290" s="370">
        <v>0</v>
      </c>
      <c r="V290" s="370">
        <v>-645521.30212528841</v>
      </c>
      <c r="W290" s="370">
        <v>0</v>
      </c>
      <c r="X290" s="370">
        <v>950939.50949721201</v>
      </c>
    </row>
    <row r="291" spans="1:24" x14ac:dyDescent="0.25">
      <c r="A291" s="14">
        <v>2159</v>
      </c>
      <c r="B291" s="5">
        <f t="shared" si="4"/>
        <v>0</v>
      </c>
      <c r="C291" s="1">
        <v>2159</v>
      </c>
      <c r="D291" s="1">
        <v>1</v>
      </c>
      <c r="E291" s="1" t="s">
        <v>1016</v>
      </c>
      <c r="F291" s="1">
        <v>6</v>
      </c>
      <c r="G291" s="370">
        <v>548296.90958293027</v>
      </c>
      <c r="H291" s="370">
        <v>115274.52189009033</v>
      </c>
      <c r="I291" s="370">
        <v>69101.748810205128</v>
      </c>
      <c r="J291" s="370">
        <v>0</v>
      </c>
      <c r="K291" s="370">
        <v>121144.10497804209</v>
      </c>
      <c r="L291" s="370">
        <v>-813767.3477847277</v>
      </c>
      <c r="M291" s="370">
        <v>0</v>
      </c>
      <c r="N291" s="370">
        <v>40049.937476540101</v>
      </c>
      <c r="P291" s="370">
        <v>546137.90958293027</v>
      </c>
      <c r="Q291" s="370">
        <v>548296.90958293027</v>
      </c>
      <c r="R291" s="370">
        <v>115274.52189009033</v>
      </c>
      <c r="S291" s="370">
        <v>47623.177368662269</v>
      </c>
      <c r="T291" s="370">
        <v>0</v>
      </c>
      <c r="U291" s="370">
        <v>121144.10497804209</v>
      </c>
      <c r="V291" s="370">
        <v>-813767.3477847277</v>
      </c>
      <c r="W291" s="370">
        <v>0</v>
      </c>
      <c r="X291" s="370">
        <v>18571.366034997278</v>
      </c>
    </row>
    <row r="292" spans="1:24" x14ac:dyDescent="0.25">
      <c r="A292" s="14">
        <v>2164</v>
      </c>
      <c r="B292" s="5">
        <f t="shared" si="4"/>
        <v>0</v>
      </c>
      <c r="C292" s="1">
        <v>2164</v>
      </c>
      <c r="D292" s="1">
        <v>1</v>
      </c>
      <c r="E292" s="1" t="s">
        <v>539</v>
      </c>
      <c r="F292" s="1">
        <v>5</v>
      </c>
      <c r="G292" s="370">
        <v>1606468.7998653832</v>
      </c>
      <c r="H292" s="370">
        <v>423259.70450758695</v>
      </c>
      <c r="I292" s="370">
        <v>114297.27542832487</v>
      </c>
      <c r="J292" s="370">
        <v>0</v>
      </c>
      <c r="K292" s="370">
        <v>0</v>
      </c>
      <c r="L292" s="370">
        <v>-65618.762854811386</v>
      </c>
      <c r="M292" s="370">
        <v>0</v>
      </c>
      <c r="N292" s="370">
        <v>2078407.0169464839</v>
      </c>
      <c r="P292" s="370">
        <v>1604304.7998653832</v>
      </c>
      <c r="Q292" s="370">
        <v>1606468.7998653832</v>
      </c>
      <c r="R292" s="370">
        <v>423259.70450758695</v>
      </c>
      <c r="S292" s="370">
        <v>78770.791104408243</v>
      </c>
      <c r="T292" s="370">
        <v>0</v>
      </c>
      <c r="U292" s="370">
        <v>0</v>
      </c>
      <c r="V292" s="370">
        <v>-65618.762854811386</v>
      </c>
      <c r="W292" s="370">
        <v>0</v>
      </c>
      <c r="X292" s="370">
        <v>2042880.5326225674</v>
      </c>
    </row>
    <row r="293" spans="1:24" x14ac:dyDescent="0.25">
      <c r="A293" s="14">
        <v>2165</v>
      </c>
      <c r="B293" s="5">
        <f t="shared" si="4"/>
        <v>0</v>
      </c>
      <c r="C293" s="1">
        <v>2165</v>
      </c>
      <c r="D293" s="1">
        <v>1</v>
      </c>
      <c r="E293" s="1" t="s">
        <v>882</v>
      </c>
      <c r="F293" s="1">
        <v>5</v>
      </c>
      <c r="G293" s="370">
        <v>1229347.0812178031</v>
      </c>
      <c r="H293" s="370">
        <v>292964.09910214774</v>
      </c>
      <c r="I293" s="370">
        <v>108728.80000243546</v>
      </c>
      <c r="J293" s="370">
        <v>0</v>
      </c>
      <c r="K293" s="370">
        <v>165791.58128528693</v>
      </c>
      <c r="L293" s="370">
        <v>-562041.22972039832</v>
      </c>
      <c r="M293" s="370">
        <v>0</v>
      </c>
      <c r="N293" s="370">
        <v>1234790.331887275</v>
      </c>
      <c r="P293" s="370">
        <v>1227182.0812178031</v>
      </c>
      <c r="Q293" s="370">
        <v>1229347.0812178031</v>
      </c>
      <c r="R293" s="370">
        <v>292964.09910214774</v>
      </c>
      <c r="S293" s="370">
        <v>74933.138694068592</v>
      </c>
      <c r="T293" s="370">
        <v>0</v>
      </c>
      <c r="U293" s="370">
        <v>165791.58128528693</v>
      </c>
      <c r="V293" s="370">
        <v>-562041.22972039832</v>
      </c>
      <c r="W293" s="370">
        <v>0</v>
      </c>
      <c r="X293" s="370">
        <v>1200994.6705789082</v>
      </c>
    </row>
    <row r="294" spans="1:24" x14ac:dyDescent="0.25">
      <c r="A294" s="14">
        <v>2167</v>
      </c>
      <c r="B294" s="5">
        <f t="shared" si="4"/>
        <v>0</v>
      </c>
      <c r="C294" s="1">
        <v>2167</v>
      </c>
      <c r="D294" s="1">
        <v>1</v>
      </c>
      <c r="E294" s="1" t="s">
        <v>883</v>
      </c>
      <c r="F294" s="1">
        <v>6</v>
      </c>
      <c r="G294" s="370">
        <v>658913.16285846732</v>
      </c>
      <c r="H294" s="370">
        <v>197589.25780332566</v>
      </c>
      <c r="I294" s="370">
        <v>39861.949139852695</v>
      </c>
      <c r="J294" s="370">
        <v>0</v>
      </c>
      <c r="K294" s="370">
        <v>0</v>
      </c>
      <c r="L294" s="370">
        <v>-75131.803816935339</v>
      </c>
      <c r="M294" s="370">
        <v>0</v>
      </c>
      <c r="N294" s="370">
        <v>821232.56598471035</v>
      </c>
      <c r="P294" s="370">
        <v>656746.16285846732</v>
      </c>
      <c r="Q294" s="370">
        <v>658913.16285846732</v>
      </c>
      <c r="R294" s="370">
        <v>197589.25780332566</v>
      </c>
      <c r="S294" s="370">
        <v>27471.847049223237</v>
      </c>
      <c r="T294" s="370">
        <v>0</v>
      </c>
      <c r="U294" s="370">
        <v>0</v>
      </c>
      <c r="V294" s="370">
        <v>-75131.803816935339</v>
      </c>
      <c r="W294" s="370">
        <v>0</v>
      </c>
      <c r="X294" s="370">
        <v>808842.46389408084</v>
      </c>
    </row>
    <row r="295" spans="1:24" x14ac:dyDescent="0.25">
      <c r="A295" s="14">
        <v>2168</v>
      </c>
      <c r="B295" s="5">
        <f t="shared" si="4"/>
        <v>0</v>
      </c>
      <c r="C295" s="1">
        <v>2168</v>
      </c>
      <c r="D295" s="1">
        <v>1</v>
      </c>
      <c r="E295" s="1" t="s">
        <v>1032</v>
      </c>
      <c r="F295" s="1">
        <v>6</v>
      </c>
      <c r="G295" s="370">
        <v>878528.9291934222</v>
      </c>
      <c r="H295" s="370">
        <v>174249.57749820262</v>
      </c>
      <c r="I295" s="370">
        <v>49620.832305945783</v>
      </c>
      <c r="J295" s="370">
        <v>0</v>
      </c>
      <c r="K295" s="370">
        <v>89246.12843791116</v>
      </c>
      <c r="L295" s="370">
        <v>-192134.83850255053</v>
      </c>
      <c r="M295" s="370">
        <v>0</v>
      </c>
      <c r="N295" s="370">
        <v>999510.62893293123</v>
      </c>
      <c r="P295" s="370">
        <v>876360.9291934222</v>
      </c>
      <c r="Q295" s="370">
        <v>878528.9291934222</v>
      </c>
      <c r="R295" s="370">
        <v>174249.57749820262</v>
      </c>
      <c r="S295" s="370">
        <v>34197.422478802939</v>
      </c>
      <c r="T295" s="370">
        <v>0</v>
      </c>
      <c r="U295" s="370">
        <v>89246.12843791116</v>
      </c>
      <c r="V295" s="370">
        <v>-192134.83850255053</v>
      </c>
      <c r="W295" s="370">
        <v>0</v>
      </c>
      <c r="X295" s="370">
        <v>984087.21910578851</v>
      </c>
    </row>
    <row r="296" spans="1:24" x14ac:dyDescent="0.25">
      <c r="A296" s="14">
        <v>2169</v>
      </c>
      <c r="B296" s="5">
        <f t="shared" si="4"/>
        <v>0</v>
      </c>
      <c r="C296" s="1">
        <v>2169</v>
      </c>
      <c r="D296" s="1">
        <v>1</v>
      </c>
      <c r="E296" s="1" t="s">
        <v>884</v>
      </c>
      <c r="F296" s="1">
        <v>6</v>
      </c>
      <c r="G296" s="370">
        <v>847226.31947625428</v>
      </c>
      <c r="H296" s="370">
        <v>148176.61423260038</v>
      </c>
      <c r="I296" s="370">
        <v>48134.466952877716</v>
      </c>
      <c r="J296" s="370">
        <v>0</v>
      </c>
      <c r="K296" s="370">
        <v>27598.996568764094</v>
      </c>
      <c r="L296" s="370">
        <v>-127157.95209855866</v>
      </c>
      <c r="M296" s="370">
        <v>0</v>
      </c>
      <c r="N296" s="370">
        <v>943978.44513193797</v>
      </c>
      <c r="P296" s="370">
        <v>845057.31947625428</v>
      </c>
      <c r="Q296" s="370">
        <v>847226.31947625428</v>
      </c>
      <c r="R296" s="370">
        <v>148176.61423260038</v>
      </c>
      <c r="S296" s="370">
        <v>33173.057074705648</v>
      </c>
      <c r="T296" s="370">
        <v>0</v>
      </c>
      <c r="U296" s="370">
        <v>27598.996568764094</v>
      </c>
      <c r="V296" s="370">
        <v>-127157.95209855866</v>
      </c>
      <c r="W296" s="370">
        <v>0</v>
      </c>
      <c r="X296" s="370">
        <v>929017.03525376576</v>
      </c>
    </row>
    <row r="297" spans="1:24" x14ac:dyDescent="0.25">
      <c r="A297" s="14">
        <v>2170</v>
      </c>
      <c r="B297" s="5">
        <f t="shared" si="4"/>
        <v>0</v>
      </c>
      <c r="C297" s="1">
        <v>2170</v>
      </c>
      <c r="D297" s="1">
        <v>1</v>
      </c>
      <c r="E297" s="1" t="s">
        <v>885</v>
      </c>
      <c r="F297" s="1">
        <v>5</v>
      </c>
      <c r="G297" s="370">
        <v>1429920.8131984558</v>
      </c>
      <c r="H297" s="370">
        <v>320051.89280384139</v>
      </c>
      <c r="I297" s="370">
        <v>110633.06730995892</v>
      </c>
      <c r="J297" s="370">
        <v>0</v>
      </c>
      <c r="K297" s="370">
        <v>412471.55634809379</v>
      </c>
      <c r="L297" s="370">
        <v>-771057.3499843562</v>
      </c>
      <c r="M297" s="370">
        <v>0</v>
      </c>
      <c r="N297" s="370">
        <v>1502019.9796759938</v>
      </c>
      <c r="P297" s="370">
        <v>1427750.8131984558</v>
      </c>
      <c r="Q297" s="370">
        <v>1429920.8131984558</v>
      </c>
      <c r="R297" s="370">
        <v>320051.89280384139</v>
      </c>
      <c r="S297" s="370">
        <v>76245.511554451863</v>
      </c>
      <c r="T297" s="370">
        <v>0</v>
      </c>
      <c r="U297" s="370">
        <v>412471.55634809379</v>
      </c>
      <c r="V297" s="370">
        <v>-771057.3499843562</v>
      </c>
      <c r="W297" s="370">
        <v>0</v>
      </c>
      <c r="X297" s="370">
        <v>1467632.4239204871</v>
      </c>
    </row>
    <row r="298" spans="1:24" x14ac:dyDescent="0.25">
      <c r="A298" s="14">
        <v>2171</v>
      </c>
      <c r="B298" s="5">
        <f t="shared" si="4"/>
        <v>0</v>
      </c>
      <c r="C298" s="1">
        <v>2171</v>
      </c>
      <c r="D298" s="1">
        <v>1</v>
      </c>
      <c r="E298" s="1" t="s">
        <v>886</v>
      </c>
      <c r="F298" s="1">
        <v>6</v>
      </c>
      <c r="G298" s="370">
        <v>200121.22529614731</v>
      </c>
      <c r="H298" s="370">
        <v>53083.071041106763</v>
      </c>
      <c r="I298" s="370">
        <v>15295.707952231474</v>
      </c>
      <c r="J298" s="370">
        <v>0</v>
      </c>
      <c r="K298" s="370">
        <v>0</v>
      </c>
      <c r="L298" s="370">
        <v>-253.73108213317028</v>
      </c>
      <c r="M298" s="370">
        <v>0</v>
      </c>
      <c r="N298" s="370">
        <v>268246.27320735238</v>
      </c>
      <c r="P298" s="370">
        <v>197950.22529614731</v>
      </c>
      <c r="Q298" s="370">
        <v>200121.22529614731</v>
      </c>
      <c r="R298" s="370">
        <v>53083.071041106763</v>
      </c>
      <c r="S298" s="370">
        <v>10541.415019597898</v>
      </c>
      <c r="T298" s="370">
        <v>0</v>
      </c>
      <c r="U298" s="370">
        <v>0</v>
      </c>
      <c r="V298" s="370">
        <v>-253.73108213317028</v>
      </c>
      <c r="W298" s="370">
        <v>0</v>
      </c>
      <c r="X298" s="370">
        <v>263491.98027471878</v>
      </c>
    </row>
    <row r="299" spans="1:24" x14ac:dyDescent="0.25">
      <c r="A299" s="14">
        <v>2172</v>
      </c>
      <c r="B299" s="5">
        <f t="shared" si="4"/>
        <v>0</v>
      </c>
      <c r="C299" s="1">
        <v>2172</v>
      </c>
      <c r="D299" s="1">
        <v>1</v>
      </c>
      <c r="E299" s="1" t="s">
        <v>887</v>
      </c>
      <c r="F299" s="1">
        <v>6</v>
      </c>
      <c r="G299" s="370">
        <v>1319402.7374796509</v>
      </c>
      <c r="H299" s="370">
        <v>146728.36062102846</v>
      </c>
      <c r="I299" s="370">
        <v>71571.8318340572</v>
      </c>
      <c r="J299" s="370">
        <v>0</v>
      </c>
      <c r="K299" s="370">
        <v>0</v>
      </c>
      <c r="L299" s="370">
        <v>-290086.7668327986</v>
      </c>
      <c r="M299" s="370">
        <v>0</v>
      </c>
      <c r="N299" s="370">
        <v>1247616.1631019381</v>
      </c>
      <c r="P299" s="370">
        <v>1317230.7374796509</v>
      </c>
      <c r="Q299" s="370">
        <v>1319402.7374796509</v>
      </c>
      <c r="R299" s="370">
        <v>146728.36062102846</v>
      </c>
      <c r="S299" s="370">
        <v>49325.496108573185</v>
      </c>
      <c r="T299" s="370">
        <v>0</v>
      </c>
      <c r="U299" s="370">
        <v>0</v>
      </c>
      <c r="V299" s="370">
        <v>-290086.7668327986</v>
      </c>
      <c r="W299" s="370">
        <v>0</v>
      </c>
      <c r="X299" s="370">
        <v>1225369.8273764541</v>
      </c>
    </row>
    <row r="300" spans="1:24" x14ac:dyDescent="0.25">
      <c r="A300" s="14">
        <v>2174</v>
      </c>
      <c r="B300" s="5">
        <f t="shared" si="4"/>
        <v>0</v>
      </c>
      <c r="C300" s="1">
        <v>2174</v>
      </c>
      <c r="D300" s="1">
        <v>1</v>
      </c>
      <c r="E300" s="1" t="s">
        <v>888</v>
      </c>
      <c r="F300" s="1">
        <v>6</v>
      </c>
      <c r="G300" s="370">
        <v>1060284.331012089</v>
      </c>
      <c r="H300" s="370">
        <v>183973.10358392968</v>
      </c>
      <c r="I300" s="370">
        <v>64518.472101372769</v>
      </c>
      <c r="J300" s="370">
        <v>0</v>
      </c>
      <c r="K300" s="370">
        <v>501565.40649625182</v>
      </c>
      <c r="L300" s="370">
        <v>-449091.82545741287</v>
      </c>
      <c r="M300" s="370">
        <v>0</v>
      </c>
      <c r="N300" s="370">
        <v>1361249.4877362303</v>
      </c>
      <c r="P300" s="370">
        <v>1058110.331012089</v>
      </c>
      <c r="Q300" s="370">
        <v>1060284.331012089</v>
      </c>
      <c r="R300" s="370">
        <v>183973.10358392968</v>
      </c>
      <c r="S300" s="370">
        <v>44464.498993764937</v>
      </c>
      <c r="T300" s="370">
        <v>0</v>
      </c>
      <c r="U300" s="370">
        <v>501565.40649625182</v>
      </c>
      <c r="V300" s="370">
        <v>-449091.82545741287</v>
      </c>
      <c r="W300" s="370">
        <v>0</v>
      </c>
      <c r="X300" s="370">
        <v>1341195.5146286227</v>
      </c>
    </row>
    <row r="301" spans="1:24" x14ac:dyDescent="0.25">
      <c r="A301" s="14">
        <v>2176</v>
      </c>
      <c r="B301" s="5">
        <f t="shared" si="4"/>
        <v>0</v>
      </c>
      <c r="C301" s="1">
        <v>2176</v>
      </c>
      <c r="D301" s="1">
        <v>1</v>
      </c>
      <c r="E301" s="1" t="s">
        <v>889</v>
      </c>
      <c r="F301" s="1">
        <v>6</v>
      </c>
      <c r="G301" s="370">
        <v>496825.76006803318</v>
      </c>
      <c r="H301" s="370">
        <v>86381.061583689559</v>
      </c>
      <c r="I301" s="370">
        <v>41715.263133994995</v>
      </c>
      <c r="J301" s="370">
        <v>0</v>
      </c>
      <c r="K301" s="370">
        <v>35204.895324102603</v>
      </c>
      <c r="L301" s="370">
        <v>-92717.993344908711</v>
      </c>
      <c r="M301" s="370">
        <v>0</v>
      </c>
      <c r="N301" s="370">
        <v>567408.98676491168</v>
      </c>
      <c r="P301" s="370">
        <v>494649.76006803318</v>
      </c>
      <c r="Q301" s="370">
        <v>496825.76006803318</v>
      </c>
      <c r="R301" s="370">
        <v>86381.061583689559</v>
      </c>
      <c r="S301" s="370">
        <v>28749.10417487544</v>
      </c>
      <c r="T301" s="370">
        <v>0</v>
      </c>
      <c r="U301" s="370">
        <v>35204.895324102603</v>
      </c>
      <c r="V301" s="370">
        <v>-92717.993344908711</v>
      </c>
      <c r="W301" s="370">
        <v>0</v>
      </c>
      <c r="X301" s="370">
        <v>554442.8278057921</v>
      </c>
    </row>
    <row r="302" spans="1:24" x14ac:dyDescent="0.25">
      <c r="A302" s="14">
        <v>2180</v>
      </c>
      <c r="B302" s="5">
        <f t="shared" si="4"/>
        <v>0</v>
      </c>
      <c r="C302" s="1">
        <v>2180</v>
      </c>
      <c r="D302" s="1">
        <v>1</v>
      </c>
      <c r="E302" s="1" t="s">
        <v>890</v>
      </c>
      <c r="F302" s="1">
        <v>6</v>
      </c>
      <c r="G302" s="370">
        <v>1044722.192103609</v>
      </c>
      <c r="H302" s="370">
        <v>208845.71510744892</v>
      </c>
      <c r="I302" s="370">
        <v>78168.502082203908</v>
      </c>
      <c r="J302" s="370">
        <v>0</v>
      </c>
      <c r="K302" s="370">
        <v>0</v>
      </c>
      <c r="L302" s="370">
        <v>-296375.65362530912</v>
      </c>
      <c r="M302" s="370">
        <v>0</v>
      </c>
      <c r="N302" s="370">
        <v>1035360.7556679527</v>
      </c>
      <c r="P302" s="370">
        <v>1042542.192103609</v>
      </c>
      <c r="Q302" s="370">
        <v>1044722.192103609</v>
      </c>
      <c r="R302" s="370">
        <v>208845.71510744892</v>
      </c>
      <c r="S302" s="370">
        <v>53871.754382483508</v>
      </c>
      <c r="T302" s="370">
        <v>0</v>
      </c>
      <c r="U302" s="370">
        <v>0</v>
      </c>
      <c r="V302" s="370">
        <v>-296375.65362530912</v>
      </c>
      <c r="W302" s="370">
        <v>0</v>
      </c>
      <c r="X302" s="370">
        <v>1011064.0079682322</v>
      </c>
    </row>
    <row r="303" spans="1:24" x14ac:dyDescent="0.25">
      <c r="A303" s="14">
        <v>2184</v>
      </c>
      <c r="B303" s="5">
        <f t="shared" si="4"/>
        <v>0</v>
      </c>
      <c r="C303" s="1">
        <v>2184</v>
      </c>
      <c r="D303" s="1">
        <v>1</v>
      </c>
      <c r="E303" s="1" t="s">
        <v>891</v>
      </c>
      <c r="F303" s="1">
        <v>5</v>
      </c>
      <c r="G303" s="370">
        <v>1484287.6503251167</v>
      </c>
      <c r="H303" s="370">
        <v>410743.95939565392</v>
      </c>
      <c r="I303" s="370">
        <v>101713.34169807813</v>
      </c>
      <c r="J303" s="370">
        <v>0</v>
      </c>
      <c r="K303" s="370">
        <v>395570.78774729208</v>
      </c>
      <c r="L303" s="370">
        <v>-441446.41473544564</v>
      </c>
      <c r="M303" s="370">
        <v>0</v>
      </c>
      <c r="N303" s="370">
        <v>1950869.3244306953</v>
      </c>
      <c r="P303" s="370">
        <v>1482103.6503251167</v>
      </c>
      <c r="Q303" s="370">
        <v>1484287.6503251167</v>
      </c>
      <c r="R303" s="370">
        <v>410743.95939565392</v>
      </c>
      <c r="S303" s="370">
        <v>70098.262284956319</v>
      </c>
      <c r="T303" s="370">
        <v>0</v>
      </c>
      <c r="U303" s="370">
        <v>395570.78774729208</v>
      </c>
      <c r="V303" s="370">
        <v>-441446.41473544564</v>
      </c>
      <c r="W303" s="370">
        <v>0</v>
      </c>
      <c r="X303" s="370">
        <v>1919254.2450175732</v>
      </c>
    </row>
    <row r="304" spans="1:24" x14ac:dyDescent="0.25">
      <c r="A304" s="14">
        <v>2190</v>
      </c>
      <c r="B304" s="5">
        <f t="shared" si="4"/>
        <v>0</v>
      </c>
      <c r="C304" s="1">
        <v>2190</v>
      </c>
      <c r="D304" s="1">
        <v>1</v>
      </c>
      <c r="E304" s="1" t="s">
        <v>5</v>
      </c>
      <c r="F304" s="1">
        <v>6</v>
      </c>
      <c r="G304" s="370">
        <v>1149559.4326336707</v>
      </c>
      <c r="H304" s="370">
        <v>283589.39563425252</v>
      </c>
      <c r="I304" s="370">
        <v>80113.378438008018</v>
      </c>
      <c r="J304" s="370">
        <v>0</v>
      </c>
      <c r="K304" s="370">
        <v>295739.33020554413</v>
      </c>
      <c r="L304" s="370">
        <v>-538381.50666156062</v>
      </c>
      <c r="M304" s="370">
        <v>0</v>
      </c>
      <c r="N304" s="370">
        <v>1270620.0302499149</v>
      </c>
      <c r="P304" s="370">
        <v>1147369.4326336707</v>
      </c>
      <c r="Q304" s="370">
        <v>1149559.4326336707</v>
      </c>
      <c r="R304" s="370">
        <v>283589.39563425252</v>
      </c>
      <c r="S304" s="370">
        <v>55212.113971746148</v>
      </c>
      <c r="T304" s="370">
        <v>0</v>
      </c>
      <c r="U304" s="370">
        <v>295739.33020554413</v>
      </c>
      <c r="V304" s="370">
        <v>-538381.50666156062</v>
      </c>
      <c r="W304" s="370">
        <v>0</v>
      </c>
      <c r="X304" s="370">
        <v>1245718.7657836529</v>
      </c>
    </row>
    <row r="305" spans="1:24" x14ac:dyDescent="0.25">
      <c r="A305" s="14">
        <v>2198</v>
      </c>
      <c r="B305" s="5">
        <f t="shared" si="4"/>
        <v>0</v>
      </c>
      <c r="C305" s="1">
        <v>2198</v>
      </c>
      <c r="D305" s="1">
        <v>1</v>
      </c>
      <c r="E305" s="1" t="s">
        <v>6</v>
      </c>
      <c r="F305" s="1">
        <v>6</v>
      </c>
      <c r="G305" s="370">
        <v>538449.24630629912</v>
      </c>
      <c r="H305" s="370">
        <v>146747.42179389045</v>
      </c>
      <c r="I305" s="370">
        <v>38217.6059152425</v>
      </c>
      <c r="J305" s="370">
        <v>0</v>
      </c>
      <c r="K305" s="370">
        <v>34085.7268364185</v>
      </c>
      <c r="L305" s="370">
        <v>-107385.19021205168</v>
      </c>
      <c r="M305" s="370">
        <v>0</v>
      </c>
      <c r="N305" s="370">
        <v>650114.81063979887</v>
      </c>
      <c r="P305" s="370">
        <v>536251.24630629912</v>
      </c>
      <c r="Q305" s="370">
        <v>538449.24630629912</v>
      </c>
      <c r="R305" s="370">
        <v>146747.42179389045</v>
      </c>
      <c r="S305" s="370">
        <v>26338.607292069588</v>
      </c>
      <c r="T305" s="370">
        <v>0</v>
      </c>
      <c r="U305" s="370">
        <v>34085.7268364185</v>
      </c>
      <c r="V305" s="370">
        <v>-107385.19021205168</v>
      </c>
      <c r="W305" s="370">
        <v>0</v>
      </c>
      <c r="X305" s="370">
        <v>638235.81201662589</v>
      </c>
    </row>
    <row r="306" spans="1:24" x14ac:dyDescent="0.25">
      <c r="A306" s="14">
        <v>2215</v>
      </c>
      <c r="B306" s="5">
        <f t="shared" si="4"/>
        <v>0</v>
      </c>
      <c r="C306" s="1">
        <v>2215</v>
      </c>
      <c r="D306" s="1">
        <v>1</v>
      </c>
      <c r="E306" s="1" t="s">
        <v>892</v>
      </c>
      <c r="F306" s="1">
        <v>6</v>
      </c>
      <c r="G306" s="370">
        <v>248813.96264072511</v>
      </c>
      <c r="H306" s="370">
        <v>52551.930109338566</v>
      </c>
      <c r="I306" s="370">
        <v>22086.979531048433</v>
      </c>
      <c r="J306" s="370">
        <v>0</v>
      </c>
      <c r="K306" s="370">
        <v>105123.72321504989</v>
      </c>
      <c r="L306" s="370">
        <v>-203907.60386930907</v>
      </c>
      <c r="M306" s="370">
        <v>0</v>
      </c>
      <c r="N306" s="370">
        <v>224668.99162685295</v>
      </c>
      <c r="P306" s="370">
        <v>246598.96264072511</v>
      </c>
      <c r="Q306" s="370">
        <v>248813.96264072511</v>
      </c>
      <c r="R306" s="370">
        <v>52551.930109338566</v>
      </c>
      <c r="S306" s="370">
        <v>15221.787608214514</v>
      </c>
      <c r="T306" s="370">
        <v>0</v>
      </c>
      <c r="U306" s="370">
        <v>105123.72321504989</v>
      </c>
      <c r="V306" s="370">
        <v>-203907.60386930907</v>
      </c>
      <c r="W306" s="370">
        <v>0</v>
      </c>
      <c r="X306" s="370">
        <v>217803.79970401904</v>
      </c>
    </row>
    <row r="307" spans="1:24" x14ac:dyDescent="0.25">
      <c r="A307" s="14">
        <v>2310</v>
      </c>
      <c r="B307" s="5">
        <f t="shared" si="4"/>
        <v>0</v>
      </c>
      <c r="C307" s="1">
        <v>2310</v>
      </c>
      <c r="D307" s="1">
        <v>1</v>
      </c>
      <c r="E307" s="1" t="s">
        <v>893</v>
      </c>
      <c r="F307" s="1">
        <v>5</v>
      </c>
      <c r="G307" s="370">
        <v>1234428.9873014826</v>
      </c>
      <c r="H307" s="370">
        <v>222941.72766388211</v>
      </c>
      <c r="I307" s="370">
        <v>121706.71044350826</v>
      </c>
      <c r="J307" s="370">
        <v>0</v>
      </c>
      <c r="K307" s="370">
        <v>380246.62257571844</v>
      </c>
      <c r="L307" s="370">
        <v>-891785.53759348462</v>
      </c>
      <c r="M307" s="370">
        <v>0</v>
      </c>
      <c r="N307" s="370">
        <v>1067538.5103911068</v>
      </c>
      <c r="P307" s="370">
        <v>1232118.9873014826</v>
      </c>
      <c r="Q307" s="370">
        <v>1234428.9873014826</v>
      </c>
      <c r="R307" s="370">
        <v>222941.72766388211</v>
      </c>
      <c r="S307" s="370">
        <v>83877.186297080189</v>
      </c>
      <c r="T307" s="370">
        <v>0</v>
      </c>
      <c r="U307" s="370">
        <v>380246.62257571844</v>
      </c>
      <c r="V307" s="370">
        <v>-891785.53759348462</v>
      </c>
      <c r="W307" s="370">
        <v>0</v>
      </c>
      <c r="X307" s="370">
        <v>1029708.9862446787</v>
      </c>
    </row>
    <row r="308" spans="1:24" x14ac:dyDescent="0.25">
      <c r="A308" s="14">
        <v>2311</v>
      </c>
      <c r="B308" s="5">
        <f t="shared" si="4"/>
        <v>0</v>
      </c>
      <c r="C308" s="1">
        <v>2311</v>
      </c>
      <c r="D308" s="1">
        <v>1</v>
      </c>
      <c r="E308" s="1" t="s">
        <v>894</v>
      </c>
      <c r="F308" s="1">
        <v>6</v>
      </c>
      <c r="G308" s="370">
        <v>811515.85303279408</v>
      </c>
      <c r="H308" s="370">
        <v>184682.37756006059</v>
      </c>
      <c r="I308" s="370">
        <v>39087.465607122052</v>
      </c>
      <c r="J308" s="370">
        <v>0</v>
      </c>
      <c r="K308" s="370">
        <v>0</v>
      </c>
      <c r="L308" s="370">
        <v>53021.900107600508</v>
      </c>
      <c r="M308" s="370">
        <v>0</v>
      </c>
      <c r="N308" s="370">
        <v>1088307.5963075773</v>
      </c>
      <c r="P308" s="370">
        <v>809204.85303279408</v>
      </c>
      <c r="Q308" s="370">
        <v>811515.85303279408</v>
      </c>
      <c r="R308" s="370">
        <v>184682.37756006059</v>
      </c>
      <c r="S308" s="370">
        <v>26938.092588831169</v>
      </c>
      <c r="T308" s="370">
        <v>0</v>
      </c>
      <c r="U308" s="370">
        <v>0</v>
      </c>
      <c r="V308" s="370">
        <v>53021.900107600508</v>
      </c>
      <c r="W308" s="370">
        <v>0</v>
      </c>
      <c r="X308" s="370">
        <v>1076158.2232892865</v>
      </c>
    </row>
    <row r="309" spans="1:24" x14ac:dyDescent="0.25">
      <c r="A309" s="14">
        <v>2342</v>
      </c>
      <c r="B309" s="5">
        <f t="shared" si="4"/>
        <v>0</v>
      </c>
      <c r="C309" s="1">
        <v>2342</v>
      </c>
      <c r="D309" s="1">
        <v>1</v>
      </c>
      <c r="E309" s="1" t="s">
        <v>7</v>
      </c>
      <c r="F309" s="1">
        <v>6</v>
      </c>
      <c r="G309" s="370">
        <v>996562.43765563122</v>
      </c>
      <c r="H309" s="370">
        <v>132092.311467019</v>
      </c>
      <c r="I309" s="370">
        <v>65351.928891776915</v>
      </c>
      <c r="J309" s="370">
        <v>0</v>
      </c>
      <c r="K309" s="370">
        <v>0</v>
      </c>
      <c r="L309" s="370">
        <v>-269997.09942041035</v>
      </c>
      <c r="M309" s="370">
        <v>0</v>
      </c>
      <c r="N309" s="370">
        <v>924009.57859401661</v>
      </c>
      <c r="P309" s="370">
        <v>994220.43765563122</v>
      </c>
      <c r="Q309" s="370">
        <v>996562.43765563122</v>
      </c>
      <c r="R309" s="370">
        <v>132092.311467019</v>
      </c>
      <c r="S309" s="370">
        <v>45038.896331631899</v>
      </c>
      <c r="T309" s="370">
        <v>0</v>
      </c>
      <c r="U309" s="370">
        <v>0</v>
      </c>
      <c r="V309" s="370">
        <v>-269997.09942041035</v>
      </c>
      <c r="W309" s="370">
        <v>0</v>
      </c>
      <c r="X309" s="370">
        <v>903696.54603387159</v>
      </c>
    </row>
    <row r="310" spans="1:24" x14ac:dyDescent="0.25">
      <c r="A310" s="14">
        <v>2358</v>
      </c>
      <c r="B310" s="5">
        <f t="shared" si="4"/>
        <v>0</v>
      </c>
      <c r="C310" s="1">
        <v>2358</v>
      </c>
      <c r="D310" s="1">
        <v>1</v>
      </c>
      <c r="E310" s="1" t="s">
        <v>895</v>
      </c>
      <c r="F310" s="1">
        <v>6</v>
      </c>
      <c r="G310" s="370">
        <v>188989.63824728009</v>
      </c>
      <c r="H310" s="370">
        <v>49601.632454277707</v>
      </c>
      <c r="I310" s="370">
        <v>18372.428610688195</v>
      </c>
      <c r="J310" s="370">
        <v>0</v>
      </c>
      <c r="K310" s="370">
        <v>59757.722717290424</v>
      </c>
      <c r="L310" s="370">
        <v>-80346.927601968448</v>
      </c>
      <c r="M310" s="370">
        <v>0</v>
      </c>
      <c r="N310" s="370">
        <v>236374.49442756799</v>
      </c>
      <c r="P310" s="370">
        <v>186631.63824728009</v>
      </c>
      <c r="Q310" s="370">
        <v>188989.63824728009</v>
      </c>
      <c r="R310" s="370">
        <v>49601.632454277707</v>
      </c>
      <c r="S310" s="370">
        <v>12661.813072532164</v>
      </c>
      <c r="T310" s="370">
        <v>0</v>
      </c>
      <c r="U310" s="370">
        <v>59757.722717290424</v>
      </c>
      <c r="V310" s="370">
        <v>-80346.927601968448</v>
      </c>
      <c r="W310" s="370">
        <v>0</v>
      </c>
      <c r="X310" s="370">
        <v>230663.87888941192</v>
      </c>
    </row>
    <row r="311" spans="1:24" x14ac:dyDescent="0.25">
      <c r="A311" s="14">
        <v>2364</v>
      </c>
      <c r="B311" s="5">
        <f t="shared" si="4"/>
        <v>0</v>
      </c>
      <c r="C311" s="1">
        <v>2364</v>
      </c>
      <c r="D311" s="1">
        <v>1</v>
      </c>
      <c r="E311" s="1" t="s">
        <v>896</v>
      </c>
      <c r="F311" s="1">
        <v>6</v>
      </c>
      <c r="G311" s="370">
        <v>737761.43279959797</v>
      </c>
      <c r="H311" s="370">
        <v>126015.45525977832</v>
      </c>
      <c r="I311" s="370">
        <v>60099.095961720566</v>
      </c>
      <c r="J311" s="370">
        <v>0</v>
      </c>
      <c r="K311" s="370">
        <v>66861.388834218727</v>
      </c>
      <c r="L311" s="370">
        <v>-284477.58773437463</v>
      </c>
      <c r="M311" s="370">
        <v>0</v>
      </c>
      <c r="N311" s="370">
        <v>706259.785120941</v>
      </c>
      <c r="P311" s="370">
        <v>735397.43279959797</v>
      </c>
      <c r="Q311" s="370">
        <v>737761.43279959797</v>
      </c>
      <c r="R311" s="370">
        <v>126015.45525977832</v>
      </c>
      <c r="S311" s="370">
        <v>41418.776745322968</v>
      </c>
      <c r="T311" s="370">
        <v>0</v>
      </c>
      <c r="U311" s="370">
        <v>66861.388834218727</v>
      </c>
      <c r="V311" s="370">
        <v>-284477.58773437463</v>
      </c>
      <c r="W311" s="370">
        <v>0</v>
      </c>
      <c r="X311" s="370">
        <v>687579.46590454341</v>
      </c>
    </row>
    <row r="312" spans="1:24" x14ac:dyDescent="0.25">
      <c r="A312" s="14">
        <v>2365</v>
      </c>
      <c r="B312" s="5">
        <f t="shared" si="4"/>
        <v>0</v>
      </c>
      <c r="C312" s="1">
        <v>2365</v>
      </c>
      <c r="D312" s="1">
        <v>1</v>
      </c>
      <c r="E312" s="1" t="s">
        <v>8</v>
      </c>
      <c r="F312" s="1">
        <v>6</v>
      </c>
      <c r="G312" s="370">
        <v>962931.05763784505</v>
      </c>
      <c r="H312" s="370">
        <v>161470.0289839124</v>
      </c>
      <c r="I312" s="370">
        <v>102959.34746688719</v>
      </c>
      <c r="J312" s="370">
        <v>0</v>
      </c>
      <c r="K312" s="370">
        <v>341131.73890878027</v>
      </c>
      <c r="L312" s="370">
        <v>-1242889.6295316601</v>
      </c>
      <c r="M312" s="370">
        <v>0</v>
      </c>
      <c r="N312" s="370">
        <v>325602.54346576473</v>
      </c>
      <c r="P312" s="370">
        <v>960566.05763784505</v>
      </c>
      <c r="Q312" s="370">
        <v>962931.05763784505</v>
      </c>
      <c r="R312" s="370">
        <v>161470.0289839124</v>
      </c>
      <c r="S312" s="370">
        <v>70956.977943417442</v>
      </c>
      <c r="T312" s="370">
        <v>0</v>
      </c>
      <c r="U312" s="370">
        <v>341131.73890878027</v>
      </c>
      <c r="V312" s="370">
        <v>-1242889.6295316601</v>
      </c>
      <c r="W312" s="370">
        <v>0</v>
      </c>
      <c r="X312" s="370">
        <v>293600.1739422949</v>
      </c>
    </row>
    <row r="313" spans="1:24" x14ac:dyDescent="0.25">
      <c r="A313" s="14">
        <v>2396</v>
      </c>
      <c r="B313" s="5">
        <f t="shared" si="4"/>
        <v>0</v>
      </c>
      <c r="C313" s="1">
        <v>2396</v>
      </c>
      <c r="D313" s="1">
        <v>1</v>
      </c>
      <c r="E313" s="1" t="s">
        <v>1033</v>
      </c>
      <c r="F313" s="1">
        <v>6</v>
      </c>
      <c r="G313" s="370">
        <v>1250455.1766613843</v>
      </c>
      <c r="H313" s="370">
        <v>277485.24792943848</v>
      </c>
      <c r="I313" s="370">
        <v>75258.542531932137</v>
      </c>
      <c r="J313" s="370">
        <v>0</v>
      </c>
      <c r="K313" s="370">
        <v>0</v>
      </c>
      <c r="L313" s="370">
        <v>-282691.93856922543</v>
      </c>
      <c r="M313" s="370">
        <v>0</v>
      </c>
      <c r="N313" s="370">
        <v>1320507.0285535296</v>
      </c>
      <c r="P313" s="370">
        <v>1248059.1766613843</v>
      </c>
      <c r="Q313" s="370">
        <v>1250455.1766613843</v>
      </c>
      <c r="R313" s="370">
        <v>277485.24792943848</v>
      </c>
      <c r="S313" s="370">
        <v>51866.283867130078</v>
      </c>
      <c r="T313" s="370">
        <v>0</v>
      </c>
      <c r="U313" s="370">
        <v>0</v>
      </c>
      <c r="V313" s="370">
        <v>-282691.93856922543</v>
      </c>
      <c r="W313" s="370">
        <v>0</v>
      </c>
      <c r="X313" s="370">
        <v>1297114.7698887275</v>
      </c>
    </row>
    <row r="314" spans="1:24" x14ac:dyDescent="0.25">
      <c r="A314" s="14">
        <v>2397</v>
      </c>
      <c r="B314" s="5">
        <f t="shared" si="4"/>
        <v>0</v>
      </c>
      <c r="C314" s="1">
        <v>2397</v>
      </c>
      <c r="D314" s="1">
        <v>1</v>
      </c>
      <c r="E314" s="1" t="s">
        <v>1034</v>
      </c>
      <c r="F314" s="1">
        <v>5</v>
      </c>
      <c r="G314" s="370">
        <v>1380894.4548523901</v>
      </c>
      <c r="H314" s="370">
        <v>157205.25239770516</v>
      </c>
      <c r="I314" s="370">
        <v>109092.66535039994</v>
      </c>
      <c r="J314" s="370">
        <v>0</v>
      </c>
      <c r="K314" s="370">
        <v>397709.98832248221</v>
      </c>
      <c r="L314" s="370">
        <v>-1306164.5726308657</v>
      </c>
      <c r="M314" s="370">
        <v>0</v>
      </c>
      <c r="N314" s="370">
        <v>738737.7882921116</v>
      </c>
      <c r="P314" s="370">
        <v>1378497.4548523901</v>
      </c>
      <c r="Q314" s="370">
        <v>1380894.4548523901</v>
      </c>
      <c r="R314" s="370">
        <v>157205.25239770516</v>
      </c>
      <c r="S314" s="370">
        <v>75183.905488003395</v>
      </c>
      <c r="T314" s="370">
        <v>0</v>
      </c>
      <c r="U314" s="370">
        <v>397709.98832248221</v>
      </c>
      <c r="V314" s="370">
        <v>-1306164.5726308657</v>
      </c>
      <c r="W314" s="370">
        <v>0</v>
      </c>
      <c r="X314" s="370">
        <v>704829.02842971496</v>
      </c>
    </row>
    <row r="315" spans="1:24" x14ac:dyDescent="0.25">
      <c r="A315" s="14">
        <v>2448</v>
      </c>
      <c r="B315" s="5">
        <f t="shared" si="4"/>
        <v>0</v>
      </c>
      <c r="C315" s="1">
        <v>2448</v>
      </c>
      <c r="D315" s="1">
        <v>1</v>
      </c>
      <c r="E315" s="1" t="s">
        <v>897</v>
      </c>
      <c r="F315" s="1">
        <v>6</v>
      </c>
      <c r="G315" s="370">
        <v>715753.94310659613</v>
      </c>
      <c r="H315" s="370">
        <v>162429.19592046444</v>
      </c>
      <c r="I315" s="370">
        <v>50852.599128408059</v>
      </c>
      <c r="J315" s="370">
        <v>0</v>
      </c>
      <c r="K315" s="370">
        <v>0</v>
      </c>
      <c r="L315" s="370">
        <v>-95080.280565829366</v>
      </c>
      <c r="M315" s="370">
        <v>0</v>
      </c>
      <c r="N315" s="370">
        <v>833955.45758963923</v>
      </c>
      <c r="P315" s="370">
        <v>713305.94310659613</v>
      </c>
      <c r="Q315" s="370">
        <v>715753.94310659613</v>
      </c>
      <c r="R315" s="370">
        <v>162429.19592046444</v>
      </c>
      <c r="S315" s="370">
        <v>35046.325015612412</v>
      </c>
      <c r="T315" s="370">
        <v>0</v>
      </c>
      <c r="U315" s="370">
        <v>0</v>
      </c>
      <c r="V315" s="370">
        <v>-95080.280565829366</v>
      </c>
      <c r="W315" s="370">
        <v>0</v>
      </c>
      <c r="X315" s="370">
        <v>818149.18347684364</v>
      </c>
    </row>
    <row r="316" spans="1:24" x14ac:dyDescent="0.25">
      <c r="A316" s="14">
        <v>2527</v>
      </c>
      <c r="B316" s="5">
        <f t="shared" si="4"/>
        <v>0</v>
      </c>
      <c r="C316" s="1">
        <v>2527</v>
      </c>
      <c r="D316" s="1">
        <v>1</v>
      </c>
      <c r="E316" s="1" t="s">
        <v>898</v>
      </c>
      <c r="F316" s="1">
        <v>6</v>
      </c>
      <c r="G316" s="370">
        <v>130763.62593468731</v>
      </c>
      <c r="H316" s="370">
        <v>38988.246053513969</v>
      </c>
      <c r="I316" s="370">
        <v>36807.407382771707</v>
      </c>
      <c r="J316" s="370">
        <v>0</v>
      </c>
      <c r="K316" s="370">
        <v>78202.969546895532</v>
      </c>
      <c r="L316" s="370">
        <v>-442800.22023963853</v>
      </c>
      <c r="M316" s="370">
        <v>0</v>
      </c>
      <c r="N316" s="370">
        <v>-158037.97132176999</v>
      </c>
      <c r="P316" s="370">
        <v>128236.62593468731</v>
      </c>
      <c r="Q316" s="370">
        <v>130763.62593468731</v>
      </c>
      <c r="R316" s="370">
        <v>38988.246053513969</v>
      </c>
      <c r="S316" s="370">
        <v>25366.734134107406</v>
      </c>
      <c r="T316" s="370">
        <v>0</v>
      </c>
      <c r="U316" s="370">
        <v>78202.969546895532</v>
      </c>
      <c r="V316" s="370">
        <v>-442800.22023963853</v>
      </c>
      <c r="W316" s="370">
        <v>0</v>
      </c>
      <c r="X316" s="370">
        <v>-169478.64457043429</v>
      </c>
    </row>
    <row r="317" spans="1:24" x14ac:dyDescent="0.25">
      <c r="A317" s="14">
        <v>2534</v>
      </c>
      <c r="B317" s="5">
        <f t="shared" si="4"/>
        <v>0</v>
      </c>
      <c r="C317" s="1">
        <v>2534</v>
      </c>
      <c r="D317" s="1">
        <v>1</v>
      </c>
      <c r="E317" s="1" t="s">
        <v>10</v>
      </c>
      <c r="F317" s="1">
        <v>6</v>
      </c>
      <c r="G317" s="370">
        <v>748920.35297798645</v>
      </c>
      <c r="H317" s="370">
        <v>125519.65650482784</v>
      </c>
      <c r="I317" s="370">
        <v>51331.813464893385</v>
      </c>
      <c r="J317" s="370">
        <v>0</v>
      </c>
      <c r="K317" s="370">
        <v>0</v>
      </c>
      <c r="L317" s="370">
        <v>-398019.93351412576</v>
      </c>
      <c r="M317" s="370">
        <v>0</v>
      </c>
      <c r="N317" s="370">
        <v>527751.88943358185</v>
      </c>
      <c r="P317" s="370">
        <v>746386.35297798645</v>
      </c>
      <c r="Q317" s="370">
        <v>748920.35297798645</v>
      </c>
      <c r="R317" s="370">
        <v>125519.65650482784</v>
      </c>
      <c r="S317" s="370">
        <v>35376.587414712158</v>
      </c>
      <c r="T317" s="370">
        <v>0</v>
      </c>
      <c r="U317" s="370">
        <v>0</v>
      </c>
      <c r="V317" s="370">
        <v>-398019.93351412576</v>
      </c>
      <c r="W317" s="370">
        <v>0</v>
      </c>
      <c r="X317" s="370">
        <v>511796.66338340065</v>
      </c>
    </row>
    <row r="318" spans="1:24" x14ac:dyDescent="0.25">
      <c r="A318" s="14">
        <v>2536</v>
      </c>
      <c r="B318" s="5">
        <f t="shared" si="4"/>
        <v>0</v>
      </c>
      <c r="C318" s="1">
        <v>2536</v>
      </c>
      <c r="D318" s="1">
        <v>1</v>
      </c>
      <c r="E318" s="1" t="s">
        <v>540</v>
      </c>
      <c r="F318" s="1">
        <v>6</v>
      </c>
      <c r="G318" s="370">
        <v>248816.19848327915</v>
      </c>
      <c r="H318" s="370">
        <v>24008.133881959886</v>
      </c>
      <c r="I318" s="370">
        <v>14713.797707806898</v>
      </c>
      <c r="J318" s="370">
        <v>0</v>
      </c>
      <c r="K318" s="370">
        <v>0</v>
      </c>
      <c r="L318" s="370">
        <v>-37892.840790093556</v>
      </c>
      <c r="M318" s="370">
        <v>0</v>
      </c>
      <c r="N318" s="370">
        <v>249645.28928295241</v>
      </c>
      <c r="P318" s="370">
        <v>246280.19848327915</v>
      </c>
      <c r="Q318" s="370">
        <v>248816.19848327915</v>
      </c>
      <c r="R318" s="370">
        <v>24008.133881959886</v>
      </c>
      <c r="S318" s="370">
        <v>10140.377198413544</v>
      </c>
      <c r="T318" s="370">
        <v>0</v>
      </c>
      <c r="U318" s="370">
        <v>0</v>
      </c>
      <c r="V318" s="370">
        <v>-37892.840790093556</v>
      </c>
      <c r="W318" s="370">
        <v>0</v>
      </c>
      <c r="X318" s="370">
        <v>245071.86877355902</v>
      </c>
    </row>
    <row r="319" spans="1:24" x14ac:dyDescent="0.25">
      <c r="A319" s="14">
        <v>2580</v>
      </c>
      <c r="B319" s="5">
        <f t="shared" si="4"/>
        <v>0</v>
      </c>
      <c r="C319" s="1">
        <v>2580</v>
      </c>
      <c r="D319" s="1">
        <v>1</v>
      </c>
      <c r="E319" s="1" t="s">
        <v>899</v>
      </c>
      <c r="F319" s="1">
        <v>6</v>
      </c>
      <c r="G319" s="370">
        <v>1019155.3372112913</v>
      </c>
      <c r="H319" s="370">
        <v>164301.11347233743</v>
      </c>
      <c r="I319" s="370">
        <v>71999.378963703974</v>
      </c>
      <c r="J319" s="370">
        <v>0</v>
      </c>
      <c r="K319" s="370">
        <v>50018.326262419811</v>
      </c>
      <c r="L319" s="370">
        <v>-340613.98946484545</v>
      </c>
      <c r="M319" s="370">
        <v>0</v>
      </c>
      <c r="N319" s="370">
        <v>964860.16644490696</v>
      </c>
      <c r="P319" s="370">
        <v>1016575.3372112913</v>
      </c>
      <c r="Q319" s="370">
        <v>1019155.3372112913</v>
      </c>
      <c r="R319" s="370">
        <v>164301.11347233743</v>
      </c>
      <c r="S319" s="370">
        <v>49620.150775628783</v>
      </c>
      <c r="T319" s="370">
        <v>0</v>
      </c>
      <c r="U319" s="370">
        <v>50018.326262419811</v>
      </c>
      <c r="V319" s="370">
        <v>-340613.98946484545</v>
      </c>
      <c r="W319" s="370">
        <v>0</v>
      </c>
      <c r="X319" s="370">
        <v>942480.93825683184</v>
      </c>
    </row>
    <row r="320" spans="1:24" x14ac:dyDescent="0.25">
      <c r="A320" s="14">
        <v>2609</v>
      </c>
      <c r="B320" s="5">
        <f t="shared" si="4"/>
        <v>0</v>
      </c>
      <c r="C320" s="1">
        <v>2609</v>
      </c>
      <c r="D320" s="1">
        <v>1</v>
      </c>
      <c r="E320" s="1" t="s">
        <v>900</v>
      </c>
      <c r="F320" s="1">
        <v>6</v>
      </c>
      <c r="G320" s="370">
        <v>430164.37045395881</v>
      </c>
      <c r="H320" s="370">
        <v>98905.176773065919</v>
      </c>
      <c r="I320" s="370">
        <v>31254.639337902845</v>
      </c>
      <c r="J320" s="370">
        <v>0</v>
      </c>
      <c r="K320" s="370">
        <v>3221.3502540642512</v>
      </c>
      <c r="L320" s="370">
        <v>-40262.725085953185</v>
      </c>
      <c r="M320" s="370">
        <v>0</v>
      </c>
      <c r="N320" s="370">
        <v>523282.81173303869</v>
      </c>
      <c r="P320" s="370">
        <v>427555.37045395881</v>
      </c>
      <c r="Q320" s="370">
        <v>430164.37045395881</v>
      </c>
      <c r="R320" s="370">
        <v>98905.176773065919</v>
      </c>
      <c r="S320" s="370">
        <v>21539.906853452871</v>
      </c>
      <c r="T320" s="370">
        <v>0</v>
      </c>
      <c r="U320" s="370">
        <v>3221.3502540642512</v>
      </c>
      <c r="V320" s="370">
        <v>-40262.725085953185</v>
      </c>
      <c r="W320" s="370">
        <v>0</v>
      </c>
      <c r="X320" s="370">
        <v>513568.07924858859</v>
      </c>
    </row>
    <row r="321" spans="1:24" x14ac:dyDescent="0.25">
      <c r="A321" s="14">
        <v>2683</v>
      </c>
      <c r="B321" s="5">
        <f t="shared" si="4"/>
        <v>0</v>
      </c>
      <c r="C321" s="1">
        <v>2683</v>
      </c>
      <c r="D321" s="1">
        <v>1</v>
      </c>
      <c r="E321" s="1" t="s">
        <v>901</v>
      </c>
      <c r="F321" s="1">
        <v>6</v>
      </c>
      <c r="G321" s="370">
        <v>298844.38950330025</v>
      </c>
      <c r="H321" s="370">
        <v>71715.449756590315</v>
      </c>
      <c r="I321" s="370">
        <v>28748.204716818811</v>
      </c>
      <c r="J321" s="370">
        <v>0</v>
      </c>
      <c r="K321" s="370">
        <v>108578.37648380437</v>
      </c>
      <c r="L321" s="370">
        <v>-260039.32202198551</v>
      </c>
      <c r="M321" s="370">
        <v>0</v>
      </c>
      <c r="N321" s="370">
        <v>247847.09843852822</v>
      </c>
      <c r="P321" s="370">
        <v>296161.38950330025</v>
      </c>
      <c r="Q321" s="370">
        <v>298844.38950330025</v>
      </c>
      <c r="R321" s="370">
        <v>71715.449756590315</v>
      </c>
      <c r="S321" s="370">
        <v>19812.535512234186</v>
      </c>
      <c r="T321" s="370">
        <v>0</v>
      </c>
      <c r="U321" s="370">
        <v>108578.37648380437</v>
      </c>
      <c r="V321" s="370">
        <v>-260039.32202198551</v>
      </c>
      <c r="W321" s="370">
        <v>0</v>
      </c>
      <c r="X321" s="370">
        <v>238911.42923394361</v>
      </c>
    </row>
    <row r="322" spans="1:24" x14ac:dyDescent="0.25">
      <c r="A322" s="14">
        <v>2687</v>
      </c>
      <c r="B322" s="5">
        <f t="shared" si="4"/>
        <v>0</v>
      </c>
      <c r="C322" s="1">
        <v>2687</v>
      </c>
      <c r="D322" s="1">
        <v>1</v>
      </c>
      <c r="E322" s="1" t="s">
        <v>11</v>
      </c>
      <c r="F322" s="1">
        <v>5</v>
      </c>
      <c r="G322" s="370">
        <v>1727261.5924902912</v>
      </c>
      <c r="H322" s="370">
        <v>274431.68735418405</v>
      </c>
      <c r="I322" s="370">
        <v>112463.10218946172</v>
      </c>
      <c r="J322" s="370">
        <v>0</v>
      </c>
      <c r="K322" s="370">
        <v>277715.11102614691</v>
      </c>
      <c r="L322" s="370">
        <v>-589370.9787151101</v>
      </c>
      <c r="M322" s="370">
        <v>0</v>
      </c>
      <c r="N322" s="370">
        <v>1802500.514344974</v>
      </c>
      <c r="P322" s="370">
        <v>1724574.5924902912</v>
      </c>
      <c r="Q322" s="370">
        <v>1727261.5924902912</v>
      </c>
      <c r="R322" s="370">
        <v>274431.68735418405</v>
      </c>
      <c r="S322" s="370">
        <v>77506.725303133848</v>
      </c>
      <c r="T322" s="370">
        <v>0</v>
      </c>
      <c r="U322" s="370">
        <v>277715.11102614691</v>
      </c>
      <c r="V322" s="370">
        <v>-589370.9787151101</v>
      </c>
      <c r="W322" s="370">
        <v>0</v>
      </c>
      <c r="X322" s="370">
        <v>1767544.1374586462</v>
      </c>
    </row>
    <row r="323" spans="1:24" x14ac:dyDescent="0.25">
      <c r="A323" s="14">
        <v>2689</v>
      </c>
      <c r="B323" s="5">
        <f t="shared" si="4"/>
        <v>0</v>
      </c>
      <c r="C323" s="1">
        <v>2689</v>
      </c>
      <c r="D323" s="1">
        <v>1</v>
      </c>
      <c r="E323" s="1" t="s">
        <v>902</v>
      </c>
      <c r="F323" s="1">
        <v>5</v>
      </c>
      <c r="G323" s="370">
        <v>1182220.2013866752</v>
      </c>
      <c r="H323" s="370">
        <v>254908.88555139009</v>
      </c>
      <c r="I323" s="370">
        <v>127265.76849648113</v>
      </c>
      <c r="J323" s="370">
        <v>0</v>
      </c>
      <c r="K323" s="370">
        <v>341036.72132779274</v>
      </c>
      <c r="L323" s="370">
        <v>-1429042.1762089087</v>
      </c>
      <c r="M323" s="370">
        <v>0</v>
      </c>
      <c r="N323" s="370">
        <v>476389.40055343043</v>
      </c>
      <c r="P323" s="370">
        <v>1179531.2013866752</v>
      </c>
      <c r="Q323" s="370">
        <v>1182220.2013866752</v>
      </c>
      <c r="R323" s="370">
        <v>254908.88555139009</v>
      </c>
      <c r="S323" s="370">
        <v>87708.348492215824</v>
      </c>
      <c r="T323" s="370">
        <v>0</v>
      </c>
      <c r="U323" s="370">
        <v>341036.72132779274</v>
      </c>
      <c r="V323" s="370">
        <v>-1429042.1762089087</v>
      </c>
      <c r="W323" s="370">
        <v>0</v>
      </c>
      <c r="X323" s="370">
        <v>436831.98054916505</v>
      </c>
    </row>
    <row r="324" spans="1:24" x14ac:dyDescent="0.25">
      <c r="A324" s="14">
        <v>2711</v>
      </c>
      <c r="B324" s="5">
        <f t="shared" si="4"/>
        <v>0</v>
      </c>
      <c r="C324" s="1">
        <v>2711</v>
      </c>
      <c r="D324" s="1">
        <v>1</v>
      </c>
      <c r="E324" s="1" t="s">
        <v>903</v>
      </c>
      <c r="F324" s="1">
        <v>6</v>
      </c>
      <c r="G324" s="370">
        <v>1365317.3666807869</v>
      </c>
      <c r="H324" s="370">
        <v>382343.30733268335</v>
      </c>
      <c r="I324" s="370">
        <v>110229.03069123147</v>
      </c>
      <c r="J324" s="370">
        <v>0</v>
      </c>
      <c r="K324" s="370">
        <v>383620.24930305313</v>
      </c>
      <c r="L324" s="370">
        <v>-909734.55618890515</v>
      </c>
      <c r="M324" s="370">
        <v>0</v>
      </c>
      <c r="N324" s="370">
        <v>1331775.3978188499</v>
      </c>
      <c r="P324" s="370">
        <v>1362606.3666807869</v>
      </c>
      <c r="Q324" s="370">
        <v>1365317.3666807869</v>
      </c>
      <c r="R324" s="370">
        <v>382343.30733268335</v>
      </c>
      <c r="S324" s="370">
        <v>75967.059736829411</v>
      </c>
      <c r="T324" s="370">
        <v>0</v>
      </c>
      <c r="U324" s="370">
        <v>383620.24930305313</v>
      </c>
      <c r="V324" s="370">
        <v>-909734.55618890515</v>
      </c>
      <c r="W324" s="370">
        <v>0</v>
      </c>
      <c r="X324" s="370">
        <v>1297513.4268644475</v>
      </c>
    </row>
    <row r="325" spans="1:24" x14ac:dyDescent="0.25">
      <c r="A325" s="14">
        <v>2752</v>
      </c>
      <c r="B325" s="5">
        <f t="shared" si="4"/>
        <v>0</v>
      </c>
      <c r="C325" s="1">
        <v>2752</v>
      </c>
      <c r="D325" s="1">
        <v>1</v>
      </c>
      <c r="E325" s="1" t="s">
        <v>904</v>
      </c>
      <c r="F325" s="1">
        <v>5</v>
      </c>
      <c r="G325" s="370">
        <v>2003366.477097508</v>
      </c>
      <c r="H325" s="370">
        <v>359021.44332227437</v>
      </c>
      <c r="I325" s="370">
        <v>203179.40667716169</v>
      </c>
      <c r="J325" s="370">
        <v>0</v>
      </c>
      <c r="K325" s="370">
        <v>680989.94270545174</v>
      </c>
      <c r="L325" s="370">
        <v>-2168125.0393518647</v>
      </c>
      <c r="M325" s="370">
        <v>0</v>
      </c>
      <c r="N325" s="370">
        <v>1078432.2304505315</v>
      </c>
      <c r="P325" s="370">
        <v>2000614.477097508</v>
      </c>
      <c r="Q325" s="370">
        <v>2003366.477097508</v>
      </c>
      <c r="R325" s="370">
        <v>359021.44332227437</v>
      </c>
      <c r="S325" s="370">
        <v>140026.10770998389</v>
      </c>
      <c r="T325" s="370">
        <v>0</v>
      </c>
      <c r="U325" s="370">
        <v>680989.94270545174</v>
      </c>
      <c r="V325" s="370">
        <v>-2168125.0393518647</v>
      </c>
      <c r="W325" s="370">
        <v>0</v>
      </c>
      <c r="X325" s="370">
        <v>1015278.9314833535</v>
      </c>
    </row>
    <row r="326" spans="1:24" x14ac:dyDescent="0.25">
      <c r="A326" s="14">
        <v>2753</v>
      </c>
      <c r="B326" s="5">
        <f t="shared" si="4"/>
        <v>0</v>
      </c>
      <c r="C326" s="1">
        <v>2753</v>
      </c>
      <c r="D326" s="1">
        <v>1</v>
      </c>
      <c r="E326" s="1" t="s">
        <v>905</v>
      </c>
      <c r="F326" s="1">
        <v>5</v>
      </c>
      <c r="G326" s="370">
        <v>951701.66263786075</v>
      </c>
      <c r="H326" s="370">
        <v>153850.25353609477</v>
      </c>
      <c r="I326" s="370">
        <v>99405.023424276733</v>
      </c>
      <c r="J326" s="370">
        <v>0</v>
      </c>
      <c r="K326" s="370">
        <v>323384.44670959853</v>
      </c>
      <c r="L326" s="370">
        <v>-753867.35625740502</v>
      </c>
      <c r="M326" s="370">
        <v>0</v>
      </c>
      <c r="N326" s="370">
        <v>774474.03005042544</v>
      </c>
      <c r="P326" s="370">
        <v>948948.66263786075</v>
      </c>
      <c r="Q326" s="370">
        <v>951701.66263786075</v>
      </c>
      <c r="R326" s="370">
        <v>153850.25353609477</v>
      </c>
      <c r="S326" s="370">
        <v>68507.427718981708</v>
      </c>
      <c r="T326" s="370">
        <v>0</v>
      </c>
      <c r="U326" s="370">
        <v>323384.44670959853</v>
      </c>
      <c r="V326" s="370">
        <v>-753867.35625740502</v>
      </c>
      <c r="W326" s="370">
        <v>0</v>
      </c>
      <c r="X326" s="370">
        <v>743576.43434513046</v>
      </c>
    </row>
    <row r="327" spans="1:24" x14ac:dyDescent="0.25">
      <c r="A327" s="14">
        <v>2754</v>
      </c>
      <c r="B327" s="5">
        <f t="shared" si="4"/>
        <v>0</v>
      </c>
      <c r="C327" s="1">
        <v>2754</v>
      </c>
      <c r="D327" s="1">
        <v>1</v>
      </c>
      <c r="E327" s="1" t="s">
        <v>906</v>
      </c>
      <c r="F327" s="1">
        <v>6</v>
      </c>
      <c r="G327" s="370">
        <v>851955.74857560988</v>
      </c>
      <c r="H327" s="370">
        <v>201624.94307941303</v>
      </c>
      <c r="I327" s="370">
        <v>38651.411362964282</v>
      </c>
      <c r="J327" s="370">
        <v>0</v>
      </c>
      <c r="K327" s="370">
        <v>0</v>
      </c>
      <c r="L327" s="370">
        <v>-43726.420978330454</v>
      </c>
      <c r="M327" s="370">
        <v>0</v>
      </c>
      <c r="N327" s="370">
        <v>1048505.6820396568</v>
      </c>
      <c r="P327" s="370">
        <v>849201.74857560988</v>
      </c>
      <c r="Q327" s="370">
        <v>851955.74857560988</v>
      </c>
      <c r="R327" s="370">
        <v>201624.94307941303</v>
      </c>
      <c r="S327" s="370">
        <v>26637.575033639907</v>
      </c>
      <c r="T327" s="370">
        <v>0</v>
      </c>
      <c r="U327" s="370">
        <v>0</v>
      </c>
      <c r="V327" s="370">
        <v>-43726.420978330454</v>
      </c>
      <c r="W327" s="370">
        <v>0</v>
      </c>
      <c r="X327" s="370">
        <v>1036491.8457103326</v>
      </c>
    </row>
    <row r="328" spans="1:24" x14ac:dyDescent="0.25">
      <c r="A328" s="14">
        <v>2769</v>
      </c>
      <c r="B328" s="5">
        <f t="shared" si="4"/>
        <v>0</v>
      </c>
      <c r="C328" s="1">
        <v>2769</v>
      </c>
      <c r="D328" s="1">
        <v>1</v>
      </c>
      <c r="E328" s="1" t="s">
        <v>12</v>
      </c>
      <c r="F328" s="1">
        <v>6</v>
      </c>
      <c r="G328" s="370">
        <v>1102886.2357373405</v>
      </c>
      <c r="H328" s="370">
        <v>231372.01758298677</v>
      </c>
      <c r="I328" s="370">
        <v>55991.289626049474</v>
      </c>
      <c r="J328" s="370">
        <v>0</v>
      </c>
      <c r="K328" s="370">
        <v>478221.65591387951</v>
      </c>
      <c r="L328" s="370">
        <v>-586218.27127258724</v>
      </c>
      <c r="M328" s="370">
        <v>0</v>
      </c>
      <c r="N328" s="370">
        <v>1282252.9275876693</v>
      </c>
      <c r="P328" s="370">
        <v>1100117.2357373405</v>
      </c>
      <c r="Q328" s="370">
        <v>1102886.2357373405</v>
      </c>
      <c r="R328" s="370">
        <v>231372.01758298677</v>
      </c>
      <c r="S328" s="370">
        <v>38587.780524705049</v>
      </c>
      <c r="T328" s="370">
        <v>0</v>
      </c>
      <c r="U328" s="370">
        <v>478221.65591387951</v>
      </c>
      <c r="V328" s="370">
        <v>-586218.27127258724</v>
      </c>
      <c r="W328" s="370">
        <v>0</v>
      </c>
      <c r="X328" s="370">
        <v>1264849.4184863246</v>
      </c>
    </row>
    <row r="329" spans="1:24" x14ac:dyDescent="0.25">
      <c r="A329" s="14">
        <v>2805</v>
      </c>
      <c r="B329" s="5">
        <f t="shared" si="4"/>
        <v>0</v>
      </c>
      <c r="C329" s="1">
        <v>2805</v>
      </c>
      <c r="D329" s="1">
        <v>1</v>
      </c>
      <c r="E329" s="1" t="s">
        <v>907</v>
      </c>
      <c r="F329" s="1">
        <v>5</v>
      </c>
      <c r="G329" s="370">
        <v>1308792.9986225457</v>
      </c>
      <c r="H329" s="370">
        <v>393695.6113481659</v>
      </c>
      <c r="I329" s="370">
        <v>121058.07274716286</v>
      </c>
      <c r="J329" s="370">
        <v>0</v>
      </c>
      <c r="K329" s="370">
        <v>700448.9756026651</v>
      </c>
      <c r="L329" s="370">
        <v>-972923.50800308294</v>
      </c>
      <c r="M329" s="370">
        <v>0</v>
      </c>
      <c r="N329" s="370">
        <v>1551072.1503174566</v>
      </c>
      <c r="P329" s="370">
        <v>1305987.9986225457</v>
      </c>
      <c r="Q329" s="370">
        <v>1308792.9986225457</v>
      </c>
      <c r="R329" s="370">
        <v>393695.6113481659</v>
      </c>
      <c r="S329" s="370">
        <v>83430.161603886096</v>
      </c>
      <c r="T329" s="370">
        <v>0</v>
      </c>
      <c r="U329" s="370">
        <v>700448.9756026651</v>
      </c>
      <c r="V329" s="370">
        <v>-972923.50800308294</v>
      </c>
      <c r="W329" s="370">
        <v>0</v>
      </c>
      <c r="X329" s="370">
        <v>1513444.2391741797</v>
      </c>
    </row>
    <row r="330" spans="1:24" x14ac:dyDescent="0.25">
      <c r="A330" s="14">
        <v>2835</v>
      </c>
      <c r="B330" s="5">
        <f t="shared" si="4"/>
        <v>0</v>
      </c>
      <c r="C330" s="1">
        <v>2835</v>
      </c>
      <c r="D330" s="1">
        <v>1</v>
      </c>
      <c r="E330" s="1" t="s">
        <v>541</v>
      </c>
      <c r="F330" s="1">
        <v>6</v>
      </c>
      <c r="G330" s="370">
        <v>891637.69327782188</v>
      </c>
      <c r="H330" s="370">
        <v>189932.93500841875</v>
      </c>
      <c r="I330" s="370">
        <v>43138.240987360929</v>
      </c>
      <c r="J330" s="370">
        <v>0</v>
      </c>
      <c r="K330" s="370">
        <v>234083.38469088916</v>
      </c>
      <c r="L330" s="370">
        <v>-374971.15026508895</v>
      </c>
      <c r="M330" s="370">
        <v>0</v>
      </c>
      <c r="N330" s="370">
        <v>983821.10369940172</v>
      </c>
      <c r="P330" s="370">
        <v>888802.69327782188</v>
      </c>
      <c r="Q330" s="370">
        <v>891637.69327782188</v>
      </c>
      <c r="R330" s="370">
        <v>189932.93500841875</v>
      </c>
      <c r="S330" s="370">
        <v>29729.784517548851</v>
      </c>
      <c r="T330" s="370">
        <v>0</v>
      </c>
      <c r="U330" s="370">
        <v>234083.38469088916</v>
      </c>
      <c r="V330" s="370">
        <v>-374971.15026508895</v>
      </c>
      <c r="W330" s="370">
        <v>0</v>
      </c>
      <c r="X330" s="370">
        <v>970412.64722958952</v>
      </c>
    </row>
    <row r="331" spans="1:24" x14ac:dyDescent="0.25">
      <c r="A331" s="14">
        <v>2853</v>
      </c>
      <c r="B331" s="5">
        <f t="shared" si="4"/>
        <v>0</v>
      </c>
      <c r="C331" s="1">
        <v>2853</v>
      </c>
      <c r="D331" s="1">
        <v>1</v>
      </c>
      <c r="E331" s="1" t="s">
        <v>908</v>
      </c>
      <c r="F331" s="1">
        <v>6</v>
      </c>
      <c r="G331" s="370">
        <v>1086209.050336703</v>
      </c>
      <c r="H331" s="370">
        <v>316842.79139164643</v>
      </c>
      <c r="I331" s="370">
        <v>72655.352938795753</v>
      </c>
      <c r="J331" s="370">
        <v>0</v>
      </c>
      <c r="K331" s="370">
        <v>313644.03283084743</v>
      </c>
      <c r="L331" s="370">
        <v>-515020.29575221048</v>
      </c>
      <c r="M331" s="370">
        <v>0</v>
      </c>
      <c r="N331" s="370">
        <v>1274330.931745782</v>
      </c>
      <c r="P331" s="370">
        <v>1083356.050336703</v>
      </c>
      <c r="Q331" s="370">
        <v>1086209.050336703</v>
      </c>
      <c r="R331" s="370">
        <v>316842.79139164643</v>
      </c>
      <c r="S331" s="370">
        <v>50072.231446565558</v>
      </c>
      <c r="T331" s="370">
        <v>0</v>
      </c>
      <c r="U331" s="370">
        <v>313644.03283084743</v>
      </c>
      <c r="V331" s="370">
        <v>-515020.29575221048</v>
      </c>
      <c r="W331" s="370">
        <v>0</v>
      </c>
      <c r="X331" s="370">
        <v>1251747.8102535519</v>
      </c>
    </row>
    <row r="332" spans="1:24" x14ac:dyDescent="0.25">
      <c r="A332" s="14">
        <v>2854</v>
      </c>
      <c r="B332" s="5">
        <f t="shared" si="4"/>
        <v>0</v>
      </c>
      <c r="C332" s="1">
        <v>2854</v>
      </c>
      <c r="D332" s="1">
        <v>1</v>
      </c>
      <c r="E332" s="1" t="s">
        <v>909</v>
      </c>
      <c r="F332" s="1">
        <v>6</v>
      </c>
      <c r="G332" s="370">
        <v>807404.56590666506</v>
      </c>
      <c r="H332" s="370">
        <v>234337.76845062105</v>
      </c>
      <c r="I332" s="370">
        <v>16724.828911202716</v>
      </c>
      <c r="J332" s="370">
        <v>0</v>
      </c>
      <c r="K332" s="370">
        <v>0</v>
      </c>
      <c r="L332" s="370">
        <v>341913.95070809824</v>
      </c>
      <c r="M332" s="370">
        <v>0</v>
      </c>
      <c r="N332" s="370">
        <v>1400381.1139765871</v>
      </c>
      <c r="P332" s="370">
        <v>804550.56590666506</v>
      </c>
      <c r="Q332" s="370">
        <v>807404.56590666506</v>
      </c>
      <c r="R332" s="370">
        <v>234337.76845062105</v>
      </c>
      <c r="S332" s="370">
        <v>11526.329035266181</v>
      </c>
      <c r="T332" s="370">
        <v>0</v>
      </c>
      <c r="U332" s="370">
        <v>0</v>
      </c>
      <c r="V332" s="370">
        <v>341913.95070809824</v>
      </c>
      <c r="W332" s="370">
        <v>0</v>
      </c>
      <c r="X332" s="370">
        <v>1395182.6141006504</v>
      </c>
    </row>
    <row r="333" spans="1:24" x14ac:dyDescent="0.25">
      <c r="A333" s="14">
        <v>2856</v>
      </c>
      <c r="B333" s="5">
        <f t="shared" si="4"/>
        <v>0</v>
      </c>
      <c r="C333" s="1">
        <v>2856</v>
      </c>
      <c r="D333" s="1">
        <v>1</v>
      </c>
      <c r="E333" s="1" t="s">
        <v>910</v>
      </c>
      <c r="F333" s="1">
        <v>6</v>
      </c>
      <c r="G333" s="370">
        <v>357815.72702374915</v>
      </c>
      <c r="H333" s="370">
        <v>166909.20145060631</v>
      </c>
      <c r="I333" s="370">
        <v>32605.692281588235</v>
      </c>
      <c r="J333" s="370">
        <v>0</v>
      </c>
      <c r="K333" s="370">
        <v>0</v>
      </c>
      <c r="L333" s="370">
        <v>1981.2958024870677</v>
      </c>
      <c r="M333" s="370">
        <v>0</v>
      </c>
      <c r="N333" s="370">
        <v>559311.91655843076</v>
      </c>
      <c r="P333" s="370">
        <v>354959.72702374915</v>
      </c>
      <c r="Q333" s="370">
        <v>357815.72702374915</v>
      </c>
      <c r="R333" s="370">
        <v>166909.20145060631</v>
      </c>
      <c r="S333" s="370">
        <v>22471.018367696932</v>
      </c>
      <c r="T333" s="370">
        <v>0</v>
      </c>
      <c r="U333" s="370">
        <v>0</v>
      </c>
      <c r="V333" s="370">
        <v>1981.2958024870677</v>
      </c>
      <c r="W333" s="370">
        <v>0</v>
      </c>
      <c r="X333" s="370">
        <v>549177.24264453945</v>
      </c>
    </row>
    <row r="334" spans="1:24" x14ac:dyDescent="0.25">
      <c r="A334" s="14">
        <v>2859</v>
      </c>
      <c r="B334" s="5">
        <f t="shared" si="4"/>
        <v>0</v>
      </c>
      <c r="C334" s="1">
        <v>2859</v>
      </c>
      <c r="D334" s="1">
        <v>1</v>
      </c>
      <c r="E334" s="1" t="s">
        <v>911</v>
      </c>
      <c r="F334" s="1">
        <v>5</v>
      </c>
      <c r="G334" s="370">
        <v>1942330.2183230193</v>
      </c>
      <c r="H334" s="370">
        <v>502327.59083386336</v>
      </c>
      <c r="I334" s="370">
        <v>155882.20569903331</v>
      </c>
      <c r="J334" s="370">
        <v>0</v>
      </c>
      <c r="K334" s="370">
        <v>544309.27873194986</v>
      </c>
      <c r="L334" s="370">
        <v>-1016785.6819141197</v>
      </c>
      <c r="M334" s="370">
        <v>0</v>
      </c>
      <c r="N334" s="370">
        <v>2128063.6116737453</v>
      </c>
      <c r="P334" s="370">
        <v>1939471.2183230193</v>
      </c>
      <c r="Q334" s="370">
        <v>1942330.2183230193</v>
      </c>
      <c r="R334" s="370">
        <v>502327.59083386336</v>
      </c>
      <c r="S334" s="370">
        <v>107430.07316664353</v>
      </c>
      <c r="T334" s="370">
        <v>0</v>
      </c>
      <c r="U334" s="370">
        <v>544309.27873194986</v>
      </c>
      <c r="V334" s="370">
        <v>-1016785.6819141197</v>
      </c>
      <c r="W334" s="370">
        <v>0</v>
      </c>
      <c r="X334" s="370">
        <v>2079611.4791413567</v>
      </c>
    </row>
    <row r="335" spans="1:24" x14ac:dyDescent="0.25">
      <c r="A335" s="14">
        <v>2860</v>
      </c>
      <c r="B335" s="5">
        <f t="shared" si="4"/>
        <v>0</v>
      </c>
      <c r="C335" s="1">
        <v>2860</v>
      </c>
      <c r="D335" s="1">
        <v>1</v>
      </c>
      <c r="E335" s="1" t="s">
        <v>912</v>
      </c>
      <c r="F335" s="1">
        <v>5</v>
      </c>
      <c r="G335" s="370">
        <v>998938.54141973669</v>
      </c>
      <c r="H335" s="370">
        <v>216459.2456429369</v>
      </c>
      <c r="I335" s="370">
        <v>112466.37050166339</v>
      </c>
      <c r="J335" s="370">
        <v>0</v>
      </c>
      <c r="K335" s="370">
        <v>338505.15702891909</v>
      </c>
      <c r="L335" s="370">
        <v>-941780.07205408521</v>
      </c>
      <c r="M335" s="370">
        <v>0</v>
      </c>
      <c r="N335" s="370">
        <v>724589.24253917078</v>
      </c>
      <c r="P335" s="370">
        <v>996078.54141973669</v>
      </c>
      <c r="Q335" s="370">
        <v>998938.54141973669</v>
      </c>
      <c r="R335" s="370">
        <v>216459.2456429369</v>
      </c>
      <c r="S335" s="370">
        <v>77508.977741232113</v>
      </c>
      <c r="T335" s="370">
        <v>0</v>
      </c>
      <c r="U335" s="370">
        <v>338505.15702891909</v>
      </c>
      <c r="V335" s="370">
        <v>-941780.07205408521</v>
      </c>
      <c r="W335" s="370">
        <v>0</v>
      </c>
      <c r="X335" s="370">
        <v>689631.84977873962</v>
      </c>
    </row>
    <row r="336" spans="1:24" x14ac:dyDescent="0.25">
      <c r="A336" s="14">
        <v>2884</v>
      </c>
      <c r="B336" s="5">
        <f t="shared" si="4"/>
        <v>0</v>
      </c>
      <c r="C336" s="1">
        <v>2884</v>
      </c>
      <c r="D336" s="1">
        <v>1</v>
      </c>
      <c r="E336" s="1" t="s">
        <v>913</v>
      </c>
      <c r="F336" s="1">
        <v>6</v>
      </c>
      <c r="G336" s="370">
        <v>242174.63359446923</v>
      </c>
      <c r="H336" s="370">
        <v>60621.12974368321</v>
      </c>
      <c r="I336" s="370">
        <v>37786.436618401225</v>
      </c>
      <c r="J336" s="370">
        <v>0</v>
      </c>
      <c r="K336" s="370">
        <v>88273.691178882917</v>
      </c>
      <c r="L336" s="370">
        <v>-344727.9531241454</v>
      </c>
      <c r="M336" s="370">
        <v>0</v>
      </c>
      <c r="N336" s="370">
        <v>84127.938011291146</v>
      </c>
      <c r="P336" s="370">
        <v>239290.63359446923</v>
      </c>
      <c r="Q336" s="370">
        <v>242174.63359446923</v>
      </c>
      <c r="R336" s="370">
        <v>60621.12974368321</v>
      </c>
      <c r="S336" s="370">
        <v>26041.456319005345</v>
      </c>
      <c r="T336" s="370">
        <v>0</v>
      </c>
      <c r="U336" s="370">
        <v>88273.691178882917</v>
      </c>
      <c r="V336" s="370">
        <v>-344727.9531241454</v>
      </c>
      <c r="W336" s="370">
        <v>0</v>
      </c>
      <c r="X336" s="370">
        <v>72382.957711895288</v>
      </c>
    </row>
    <row r="337" spans="1:24" x14ac:dyDescent="0.25">
      <c r="A337" s="14">
        <v>2886</v>
      </c>
      <c r="B337" s="5">
        <f t="shared" si="4"/>
        <v>0</v>
      </c>
      <c r="C337" s="1">
        <v>2886</v>
      </c>
      <c r="D337" s="1">
        <v>1</v>
      </c>
      <c r="E337" s="1" t="s">
        <v>914</v>
      </c>
      <c r="F337" s="1">
        <v>6</v>
      </c>
      <c r="G337" s="370">
        <v>245858.37209143877</v>
      </c>
      <c r="H337" s="370">
        <v>45973.397799243976</v>
      </c>
      <c r="I337" s="370">
        <v>18974.208607054781</v>
      </c>
      <c r="J337" s="370">
        <v>0</v>
      </c>
      <c r="K337" s="370">
        <v>93594.48309113126</v>
      </c>
      <c r="L337" s="370">
        <v>-148867.12512146143</v>
      </c>
      <c r="M337" s="370">
        <v>0</v>
      </c>
      <c r="N337" s="370">
        <v>255533.33646740738</v>
      </c>
      <c r="P337" s="370">
        <v>242972.37209143877</v>
      </c>
      <c r="Q337" s="370">
        <v>245858.37209143877</v>
      </c>
      <c r="R337" s="370">
        <v>45973.397799243976</v>
      </c>
      <c r="S337" s="370">
        <v>13076.54462415458</v>
      </c>
      <c r="T337" s="370">
        <v>0</v>
      </c>
      <c r="U337" s="370">
        <v>93594.48309113126</v>
      </c>
      <c r="V337" s="370">
        <v>-148867.12512146143</v>
      </c>
      <c r="W337" s="370">
        <v>0</v>
      </c>
      <c r="X337" s="370">
        <v>249635.67248450717</v>
      </c>
    </row>
    <row r="338" spans="1:24" x14ac:dyDescent="0.25">
      <c r="A338" s="14">
        <v>2888</v>
      </c>
      <c r="B338" s="5">
        <f t="shared" si="4"/>
        <v>0</v>
      </c>
      <c r="C338" s="1">
        <v>2888</v>
      </c>
      <c r="D338" s="1">
        <v>1</v>
      </c>
      <c r="E338" s="1" t="s">
        <v>13</v>
      </c>
      <c r="F338" s="1">
        <v>6</v>
      </c>
      <c r="G338" s="370">
        <v>345441.02701545856</v>
      </c>
      <c r="H338" s="370">
        <v>39004.955863601906</v>
      </c>
      <c r="I338" s="370">
        <v>13707.145962709434</v>
      </c>
      <c r="J338" s="370">
        <v>0</v>
      </c>
      <c r="K338" s="370">
        <v>100139.15628626785</v>
      </c>
      <c r="L338" s="370">
        <v>-83837.686513107707</v>
      </c>
      <c r="M338" s="370">
        <v>0</v>
      </c>
      <c r="N338" s="370">
        <v>414454.59861493006</v>
      </c>
      <c r="P338" s="370">
        <v>342553.02701545856</v>
      </c>
      <c r="Q338" s="370">
        <v>345441.02701545856</v>
      </c>
      <c r="R338" s="370">
        <v>39004.955863601906</v>
      </c>
      <c r="S338" s="370">
        <v>9446.618278694712</v>
      </c>
      <c r="T338" s="370">
        <v>0</v>
      </c>
      <c r="U338" s="370">
        <v>100139.15628626785</v>
      </c>
      <c r="V338" s="370">
        <v>-83837.686513107707</v>
      </c>
      <c r="W338" s="370">
        <v>0</v>
      </c>
      <c r="X338" s="370">
        <v>410194.0709309153</v>
      </c>
    </row>
    <row r="339" spans="1:24" x14ac:dyDescent="0.25">
      <c r="A339" s="14">
        <v>2889</v>
      </c>
      <c r="B339" s="5">
        <f t="shared" si="4"/>
        <v>0</v>
      </c>
      <c r="C339" s="1">
        <v>2889</v>
      </c>
      <c r="D339" s="1">
        <v>1</v>
      </c>
      <c r="E339" s="1" t="s">
        <v>915</v>
      </c>
      <c r="F339" s="1">
        <v>6</v>
      </c>
      <c r="G339" s="370">
        <v>611809.24322549743</v>
      </c>
      <c r="H339" s="370">
        <v>123423.7785033441</v>
      </c>
      <c r="I339" s="370">
        <v>63046.513487044278</v>
      </c>
      <c r="J339" s="370">
        <v>0</v>
      </c>
      <c r="K339" s="370">
        <v>138728.68913825101</v>
      </c>
      <c r="L339" s="370">
        <v>-347544.4000531924</v>
      </c>
      <c r="M339" s="370">
        <v>0</v>
      </c>
      <c r="N339" s="370">
        <v>589463.82430094446</v>
      </c>
      <c r="P339" s="370">
        <v>608920.24322549743</v>
      </c>
      <c r="Q339" s="370">
        <v>611809.24322549743</v>
      </c>
      <c r="R339" s="370">
        <v>123423.7785033441</v>
      </c>
      <c r="S339" s="370">
        <v>43450.062349592139</v>
      </c>
      <c r="T339" s="370">
        <v>0</v>
      </c>
      <c r="U339" s="370">
        <v>138728.68913825101</v>
      </c>
      <c r="V339" s="370">
        <v>-347544.4000531924</v>
      </c>
      <c r="W339" s="370">
        <v>0</v>
      </c>
      <c r="X339" s="370">
        <v>569867.3731634923</v>
      </c>
    </row>
    <row r="340" spans="1:24" x14ac:dyDescent="0.25">
      <c r="A340" s="14">
        <v>2890</v>
      </c>
      <c r="B340" s="5">
        <f t="shared" si="4"/>
        <v>0</v>
      </c>
      <c r="C340" s="1">
        <v>2890</v>
      </c>
      <c r="D340" s="1">
        <v>1</v>
      </c>
      <c r="E340" s="1" t="s">
        <v>916</v>
      </c>
      <c r="F340" s="1">
        <v>6</v>
      </c>
      <c r="G340" s="370">
        <v>735805.41218649934</v>
      </c>
      <c r="H340" s="370">
        <v>201031.64116961969</v>
      </c>
      <c r="I340" s="370">
        <v>72094.931744990914</v>
      </c>
      <c r="J340" s="370">
        <v>0</v>
      </c>
      <c r="K340" s="370">
        <v>223291.67207980645</v>
      </c>
      <c r="L340" s="370">
        <v>-609852.51528164418</v>
      </c>
      <c r="M340" s="370">
        <v>0</v>
      </c>
      <c r="N340" s="370">
        <v>622371.1418992721</v>
      </c>
      <c r="P340" s="370">
        <v>732915.41218649934</v>
      </c>
      <c r="Q340" s="370">
        <v>735805.41218649934</v>
      </c>
      <c r="R340" s="370">
        <v>201031.64116961969</v>
      </c>
      <c r="S340" s="370">
        <v>49686.003335508212</v>
      </c>
      <c r="T340" s="370">
        <v>0</v>
      </c>
      <c r="U340" s="370">
        <v>223291.67207980645</v>
      </c>
      <c r="V340" s="370">
        <v>-609852.51528164418</v>
      </c>
      <c r="W340" s="370">
        <v>0</v>
      </c>
      <c r="X340" s="370">
        <v>599962.21348978952</v>
      </c>
    </row>
    <row r="341" spans="1:24" x14ac:dyDescent="0.25">
      <c r="A341" s="14">
        <v>2895</v>
      </c>
      <c r="B341" s="5">
        <f t="shared" si="4"/>
        <v>0</v>
      </c>
      <c r="C341" s="1">
        <v>2895</v>
      </c>
      <c r="D341" s="1">
        <v>1</v>
      </c>
      <c r="E341" s="1" t="s">
        <v>917</v>
      </c>
      <c r="F341" s="1">
        <v>5</v>
      </c>
      <c r="G341" s="370">
        <v>1278004.6877129364</v>
      </c>
      <c r="H341" s="370">
        <v>318013.3799003188</v>
      </c>
      <c r="I341" s="370">
        <v>105819.76033318852</v>
      </c>
      <c r="J341" s="370">
        <v>0</v>
      </c>
      <c r="K341" s="370">
        <v>41164.941464883275</v>
      </c>
      <c r="L341" s="370">
        <v>-394466.70868095587</v>
      </c>
      <c r="M341" s="370">
        <v>0</v>
      </c>
      <c r="N341" s="370">
        <v>1348536.0607303712</v>
      </c>
      <c r="P341" s="370">
        <v>1275109.6877129364</v>
      </c>
      <c r="Q341" s="370">
        <v>1278004.6877129364</v>
      </c>
      <c r="R341" s="370">
        <v>318013.3799003188</v>
      </c>
      <c r="S341" s="370">
        <v>72928.302137449326</v>
      </c>
      <c r="T341" s="370">
        <v>0</v>
      </c>
      <c r="U341" s="370">
        <v>41164.941464883275</v>
      </c>
      <c r="V341" s="370">
        <v>-394466.70868095587</v>
      </c>
      <c r="W341" s="370">
        <v>0</v>
      </c>
      <c r="X341" s="370">
        <v>1315644.602534632</v>
      </c>
    </row>
    <row r="342" spans="1:24" x14ac:dyDescent="0.25">
      <c r="A342" s="14">
        <v>2897</v>
      </c>
      <c r="B342" s="5">
        <f t="shared" ref="B342:B405" si="5">+C342-A342</f>
        <v>0</v>
      </c>
      <c r="C342" s="1">
        <v>2897</v>
      </c>
      <c r="D342" s="1">
        <v>1</v>
      </c>
      <c r="E342" s="1" t="s">
        <v>918</v>
      </c>
      <c r="F342" s="1">
        <v>5</v>
      </c>
      <c r="G342" s="370">
        <v>1424028.3517100841</v>
      </c>
      <c r="H342" s="370">
        <v>333066.41925610229</v>
      </c>
      <c r="I342" s="370">
        <v>111949.30920280219</v>
      </c>
      <c r="J342" s="370">
        <v>0</v>
      </c>
      <c r="K342" s="370">
        <v>133410.69877166185</v>
      </c>
      <c r="L342" s="370">
        <v>-707100.64231765899</v>
      </c>
      <c r="M342" s="370">
        <v>0</v>
      </c>
      <c r="N342" s="370">
        <v>1295354.1366229914</v>
      </c>
      <c r="P342" s="370">
        <v>1421131.3517100841</v>
      </c>
      <c r="Q342" s="370">
        <v>1424028.3517100841</v>
      </c>
      <c r="R342" s="370">
        <v>333066.41925610229</v>
      </c>
      <c r="S342" s="370">
        <v>77152.632172992293</v>
      </c>
      <c r="T342" s="370">
        <v>0</v>
      </c>
      <c r="U342" s="370">
        <v>133410.69877166185</v>
      </c>
      <c r="V342" s="370">
        <v>-707100.64231765899</v>
      </c>
      <c r="W342" s="370">
        <v>0</v>
      </c>
      <c r="X342" s="370">
        <v>1260557.4595931815</v>
      </c>
    </row>
    <row r="343" spans="1:24" x14ac:dyDescent="0.25">
      <c r="A343" s="14">
        <v>2898</v>
      </c>
      <c r="B343" s="5">
        <f t="shared" si="5"/>
        <v>0</v>
      </c>
      <c r="C343" s="1">
        <v>2898</v>
      </c>
      <c r="D343" s="1">
        <v>1</v>
      </c>
      <c r="E343" s="1" t="s">
        <v>919</v>
      </c>
      <c r="F343" s="1">
        <v>6</v>
      </c>
      <c r="G343" s="370">
        <v>557081.20725071174</v>
      </c>
      <c r="H343" s="370">
        <v>129929.79280829524</v>
      </c>
      <c r="I343" s="370">
        <v>61418.500549789504</v>
      </c>
      <c r="J343" s="370">
        <v>0</v>
      </c>
      <c r="K343" s="370">
        <v>0</v>
      </c>
      <c r="L343" s="370">
        <v>-254698.16108400864</v>
      </c>
      <c r="M343" s="370">
        <v>0</v>
      </c>
      <c r="N343" s="370">
        <v>493731.33952478785</v>
      </c>
      <c r="P343" s="370">
        <v>554183.20725071174</v>
      </c>
      <c r="Q343" s="370">
        <v>557081.20725071174</v>
      </c>
      <c r="R343" s="370">
        <v>129929.79280829524</v>
      </c>
      <c r="S343" s="370">
        <v>42328.077013413342</v>
      </c>
      <c r="T343" s="370">
        <v>0</v>
      </c>
      <c r="U343" s="370">
        <v>0</v>
      </c>
      <c r="V343" s="370">
        <v>-254698.16108400864</v>
      </c>
      <c r="W343" s="370">
        <v>0</v>
      </c>
      <c r="X343" s="370">
        <v>474640.91598841164</v>
      </c>
    </row>
    <row r="344" spans="1:24" x14ac:dyDescent="0.25">
      <c r="A344" s="14">
        <v>2899</v>
      </c>
      <c r="B344" s="5">
        <f t="shared" si="5"/>
        <v>0</v>
      </c>
      <c r="C344" s="1">
        <v>2899</v>
      </c>
      <c r="D344" s="1">
        <v>1</v>
      </c>
      <c r="E344" s="1" t="s">
        <v>14</v>
      </c>
      <c r="F344" s="1">
        <v>5</v>
      </c>
      <c r="G344" s="370">
        <v>1391380.4375253634</v>
      </c>
      <c r="H344" s="370">
        <v>200372.83561562383</v>
      </c>
      <c r="I344" s="370">
        <v>95271.735065895919</v>
      </c>
      <c r="J344" s="370">
        <v>0</v>
      </c>
      <c r="K344" s="370">
        <v>0</v>
      </c>
      <c r="L344" s="370">
        <v>-106900.93837354393</v>
      </c>
      <c r="M344" s="370">
        <v>0</v>
      </c>
      <c r="N344" s="370">
        <v>1580124.069833339</v>
      </c>
      <c r="P344" s="370">
        <v>1388481.4375253634</v>
      </c>
      <c r="Q344" s="370">
        <v>1391380.4375253634</v>
      </c>
      <c r="R344" s="370">
        <v>200372.83561562383</v>
      </c>
      <c r="S344" s="370">
        <v>65658.869932873611</v>
      </c>
      <c r="T344" s="370">
        <v>0</v>
      </c>
      <c r="U344" s="370">
        <v>0</v>
      </c>
      <c r="V344" s="370">
        <v>-106900.93837354393</v>
      </c>
      <c r="W344" s="370">
        <v>0</v>
      </c>
      <c r="X344" s="370">
        <v>1550511.2047003168</v>
      </c>
    </row>
    <row r="345" spans="1:24" x14ac:dyDescent="0.25">
      <c r="A345" s="14">
        <v>2902</v>
      </c>
      <c r="B345" s="5">
        <f t="shared" si="5"/>
        <v>0</v>
      </c>
      <c r="C345" s="1">
        <v>2902</v>
      </c>
      <c r="D345" s="1">
        <v>1</v>
      </c>
      <c r="E345" s="1" t="s">
        <v>542</v>
      </c>
      <c r="F345" s="1">
        <v>6</v>
      </c>
      <c r="G345" s="370">
        <v>511239.9175058218</v>
      </c>
      <c r="H345" s="370">
        <v>106280.20273549284</v>
      </c>
      <c r="I345" s="370">
        <v>33350.177725636211</v>
      </c>
      <c r="J345" s="370">
        <v>0</v>
      </c>
      <c r="K345" s="370">
        <v>132283.07340205333</v>
      </c>
      <c r="L345" s="370">
        <v>-216519.38205056361</v>
      </c>
      <c r="M345" s="370">
        <v>0</v>
      </c>
      <c r="N345" s="370">
        <v>566633.98931844055</v>
      </c>
      <c r="P345" s="370">
        <v>508337.9175058218</v>
      </c>
      <c r="Q345" s="370">
        <v>511239.9175058218</v>
      </c>
      <c r="R345" s="370">
        <v>106280.20273549284</v>
      </c>
      <c r="S345" s="370">
        <v>22984.098904163002</v>
      </c>
      <c r="T345" s="370">
        <v>0</v>
      </c>
      <c r="U345" s="370">
        <v>132283.07340205333</v>
      </c>
      <c r="V345" s="370">
        <v>-216519.38205056361</v>
      </c>
      <c r="W345" s="370">
        <v>0</v>
      </c>
      <c r="X345" s="370">
        <v>556267.91049696738</v>
      </c>
    </row>
    <row r="346" spans="1:24" x14ac:dyDescent="0.25">
      <c r="A346" s="14">
        <v>2903</v>
      </c>
      <c r="B346" s="5">
        <f t="shared" si="5"/>
        <v>0</v>
      </c>
      <c r="C346" s="1">
        <v>2903</v>
      </c>
      <c r="D346" s="1">
        <v>1</v>
      </c>
      <c r="E346" s="1" t="s">
        <v>543</v>
      </c>
      <c r="F346" s="1">
        <v>6</v>
      </c>
      <c r="G346" s="370">
        <v>585834.23415875481</v>
      </c>
      <c r="H346" s="370">
        <v>157542.59068931875</v>
      </c>
      <c r="I346" s="370">
        <v>36043.449048453927</v>
      </c>
      <c r="J346" s="370">
        <v>0</v>
      </c>
      <c r="K346" s="370">
        <v>99579.104603866697</v>
      </c>
      <c r="L346" s="370">
        <v>-94723.851045006144</v>
      </c>
      <c r="M346" s="370">
        <v>0</v>
      </c>
      <c r="N346" s="370">
        <v>784275.52745538799</v>
      </c>
      <c r="P346" s="370">
        <v>582931.23415875481</v>
      </c>
      <c r="Q346" s="370">
        <v>585834.23415875481</v>
      </c>
      <c r="R346" s="370">
        <v>157542.59068931875</v>
      </c>
      <c r="S346" s="370">
        <v>24840.233374229236</v>
      </c>
      <c r="T346" s="370">
        <v>0</v>
      </c>
      <c r="U346" s="370">
        <v>99579.104603866697</v>
      </c>
      <c r="V346" s="370">
        <v>-94723.851045006144</v>
      </c>
      <c r="W346" s="370">
        <v>0</v>
      </c>
      <c r="X346" s="370">
        <v>773072.31178116333</v>
      </c>
    </row>
    <row r="347" spans="1:24" x14ac:dyDescent="0.25">
      <c r="A347" s="14">
        <v>2904</v>
      </c>
      <c r="B347" s="5">
        <f t="shared" si="5"/>
        <v>0</v>
      </c>
      <c r="C347" s="1">
        <v>2904</v>
      </c>
      <c r="D347" s="1">
        <v>1</v>
      </c>
      <c r="E347" s="1" t="s">
        <v>920</v>
      </c>
      <c r="F347" s="1">
        <v>6</v>
      </c>
      <c r="G347" s="370">
        <v>820173.13804317976</v>
      </c>
      <c r="H347" s="370">
        <v>218752.9330379701</v>
      </c>
      <c r="I347" s="370">
        <v>82649.086273197681</v>
      </c>
      <c r="J347" s="370">
        <v>0</v>
      </c>
      <c r="K347" s="370">
        <v>0</v>
      </c>
      <c r="L347" s="370">
        <v>-389115.07897095464</v>
      </c>
      <c r="M347" s="370">
        <v>0</v>
      </c>
      <c r="N347" s="370">
        <v>732460.078383393</v>
      </c>
      <c r="P347" s="370">
        <v>817269.13804317976</v>
      </c>
      <c r="Q347" s="370">
        <v>820173.13804317976</v>
      </c>
      <c r="R347" s="370">
        <v>218752.9330379701</v>
      </c>
      <c r="S347" s="370">
        <v>56959.659671667854</v>
      </c>
      <c r="T347" s="370">
        <v>0</v>
      </c>
      <c r="U347" s="370">
        <v>0</v>
      </c>
      <c r="V347" s="370">
        <v>-389115.07897095464</v>
      </c>
      <c r="W347" s="370">
        <v>0</v>
      </c>
      <c r="X347" s="370">
        <v>706770.65178186318</v>
      </c>
    </row>
    <row r="348" spans="1:24" x14ac:dyDescent="0.25">
      <c r="A348" s="14">
        <v>2905</v>
      </c>
      <c r="B348" s="5">
        <f t="shared" si="5"/>
        <v>0</v>
      </c>
      <c r="C348" s="1">
        <v>2905</v>
      </c>
      <c r="D348" s="1">
        <v>1</v>
      </c>
      <c r="E348" s="1" t="s">
        <v>1035</v>
      </c>
      <c r="F348" s="1">
        <v>5</v>
      </c>
      <c r="G348" s="370">
        <v>2768827.3375102505</v>
      </c>
      <c r="H348" s="370">
        <v>257076.77174844238</v>
      </c>
      <c r="I348" s="370">
        <v>222583.58658926658</v>
      </c>
      <c r="J348" s="370">
        <v>0</v>
      </c>
      <c r="K348" s="370">
        <v>64547.57059383858</v>
      </c>
      <c r="L348" s="370">
        <v>-1186995.6409979647</v>
      </c>
      <c r="M348" s="370">
        <v>0</v>
      </c>
      <c r="N348" s="370">
        <v>2126039.6254438329</v>
      </c>
      <c r="P348" s="370">
        <v>2765922.3375102505</v>
      </c>
      <c r="Q348" s="370">
        <v>2768827.3375102505</v>
      </c>
      <c r="R348" s="370">
        <v>257076.77174844238</v>
      </c>
      <c r="S348" s="370">
        <v>153398.97768156315</v>
      </c>
      <c r="T348" s="370">
        <v>0</v>
      </c>
      <c r="U348" s="370">
        <v>64547.57059383858</v>
      </c>
      <c r="V348" s="370">
        <v>-1186995.6409979647</v>
      </c>
      <c r="W348" s="370">
        <v>0</v>
      </c>
      <c r="X348" s="370">
        <v>2056855.0165361299</v>
      </c>
    </row>
    <row r="349" spans="1:24" x14ac:dyDescent="0.25">
      <c r="A349" s="14">
        <v>2906</v>
      </c>
      <c r="B349" s="5">
        <f t="shared" si="5"/>
        <v>0</v>
      </c>
      <c r="C349" s="1">
        <v>2906</v>
      </c>
      <c r="D349" s="1">
        <v>1</v>
      </c>
      <c r="E349" s="1" t="s">
        <v>544</v>
      </c>
      <c r="F349" s="1">
        <v>6</v>
      </c>
      <c r="G349" s="370">
        <v>394791.01026440324</v>
      </c>
      <c r="H349" s="370">
        <v>178673.67117500742</v>
      </c>
      <c r="I349" s="370">
        <v>28307.820507277545</v>
      </c>
      <c r="J349" s="370">
        <v>0</v>
      </c>
      <c r="K349" s="370">
        <v>75945.887759286212</v>
      </c>
      <c r="L349" s="370">
        <v>-16822.286250595327</v>
      </c>
      <c r="M349" s="370">
        <v>0</v>
      </c>
      <c r="N349" s="370">
        <v>660896.10345537902</v>
      </c>
      <c r="P349" s="370">
        <v>391885.01026440324</v>
      </c>
      <c r="Q349" s="370">
        <v>394791.01026440324</v>
      </c>
      <c r="R349" s="370">
        <v>178673.67117500742</v>
      </c>
      <c r="S349" s="370">
        <v>19509.033854426005</v>
      </c>
      <c r="T349" s="370">
        <v>0</v>
      </c>
      <c r="U349" s="370">
        <v>75945.887759286212</v>
      </c>
      <c r="V349" s="370">
        <v>-16822.286250595327</v>
      </c>
      <c r="W349" s="370">
        <v>0</v>
      </c>
      <c r="X349" s="370">
        <v>652097.31680252752</v>
      </c>
    </row>
    <row r="350" spans="1:24" x14ac:dyDescent="0.25">
      <c r="A350" s="14">
        <v>2907</v>
      </c>
      <c r="B350" s="5">
        <f t="shared" si="5"/>
        <v>0</v>
      </c>
      <c r="C350" s="1">
        <v>2907</v>
      </c>
      <c r="D350" s="1">
        <v>1</v>
      </c>
      <c r="E350" s="1" t="s">
        <v>15</v>
      </c>
      <c r="F350" s="1">
        <v>6</v>
      </c>
      <c r="G350" s="370">
        <v>127220.52956834619</v>
      </c>
      <c r="H350" s="370">
        <v>2087.7964840300024</v>
      </c>
      <c r="I350" s="370">
        <v>48950.993349565731</v>
      </c>
      <c r="J350" s="370">
        <v>0</v>
      </c>
      <c r="K350" s="370">
        <v>0</v>
      </c>
      <c r="L350" s="370">
        <v>-408215.97456535214</v>
      </c>
      <c r="M350" s="370">
        <v>0</v>
      </c>
      <c r="N350" s="370">
        <v>-229956.65516341024</v>
      </c>
      <c r="P350" s="370">
        <v>124313.52956834619</v>
      </c>
      <c r="Q350" s="370">
        <v>127220.52956834619</v>
      </c>
      <c r="R350" s="370">
        <v>2087.7964840300024</v>
      </c>
      <c r="S350" s="370">
        <v>33735.786413473492</v>
      </c>
      <c r="T350" s="370">
        <v>0</v>
      </c>
      <c r="U350" s="370">
        <v>0</v>
      </c>
      <c r="V350" s="370">
        <v>-408215.97456535214</v>
      </c>
      <c r="W350" s="370">
        <v>0</v>
      </c>
      <c r="X350" s="370">
        <v>-245171.86209950247</v>
      </c>
    </row>
    <row r="351" spans="1:24" x14ac:dyDescent="0.25">
      <c r="A351" s="14">
        <v>2908</v>
      </c>
      <c r="B351" s="5">
        <f t="shared" si="5"/>
        <v>0</v>
      </c>
      <c r="C351" s="1">
        <v>2908</v>
      </c>
      <c r="D351" s="1">
        <v>1</v>
      </c>
      <c r="E351" s="1" t="s">
        <v>16</v>
      </c>
      <c r="F351" s="1">
        <v>6</v>
      </c>
      <c r="G351" s="370">
        <v>325143.08856403286</v>
      </c>
      <c r="H351" s="370">
        <v>53804.581619889337</v>
      </c>
      <c r="I351" s="370">
        <v>37266.462253507474</v>
      </c>
      <c r="J351" s="370">
        <v>0</v>
      </c>
      <c r="K351" s="370">
        <v>0</v>
      </c>
      <c r="L351" s="370">
        <v>-133310.79029187575</v>
      </c>
      <c r="M351" s="370">
        <v>0</v>
      </c>
      <c r="N351" s="370">
        <v>282903.34214555391</v>
      </c>
      <c r="P351" s="370">
        <v>322235.08856403286</v>
      </c>
      <c r="Q351" s="370">
        <v>325143.08856403286</v>
      </c>
      <c r="R351" s="370">
        <v>53804.581619889337</v>
      </c>
      <c r="S351" s="370">
        <v>25683.103139341165</v>
      </c>
      <c r="T351" s="370">
        <v>0</v>
      </c>
      <c r="U351" s="370">
        <v>0</v>
      </c>
      <c r="V351" s="370">
        <v>-133310.79029187575</v>
      </c>
      <c r="W351" s="370">
        <v>0</v>
      </c>
      <c r="X351" s="370">
        <v>271319.98303138767</v>
      </c>
    </row>
    <row r="352" spans="1:24" x14ac:dyDescent="0.25">
      <c r="A352" s="14">
        <v>2909</v>
      </c>
      <c r="B352" s="5">
        <f t="shared" si="5"/>
        <v>0</v>
      </c>
      <c r="C352" s="1">
        <v>2909</v>
      </c>
      <c r="D352" s="1">
        <v>1</v>
      </c>
      <c r="E352" s="1" t="s">
        <v>2861</v>
      </c>
      <c r="F352" s="1">
        <v>4</v>
      </c>
      <c r="G352" s="370">
        <v>3247362.9354746984</v>
      </c>
      <c r="H352" s="370">
        <v>750936.27310363506</v>
      </c>
      <c r="I352" s="370">
        <v>210682.3462738026</v>
      </c>
      <c r="J352" s="370">
        <v>0</v>
      </c>
      <c r="K352" s="370">
        <v>0</v>
      </c>
      <c r="L352" s="370">
        <v>-804873.40759862517</v>
      </c>
      <c r="M352" s="370">
        <v>0</v>
      </c>
      <c r="N352" s="370">
        <v>3404108.1472535105</v>
      </c>
      <c r="P352" s="370">
        <v>3244453.9354746984</v>
      </c>
      <c r="Q352" s="370">
        <v>3247362.9354746984</v>
      </c>
      <c r="R352" s="370">
        <v>750936.27310363506</v>
      </c>
      <c r="S352" s="370">
        <v>145196.94389502151</v>
      </c>
      <c r="T352" s="370">
        <v>0</v>
      </c>
      <c r="U352" s="370">
        <v>0</v>
      </c>
      <c r="V352" s="370">
        <v>-804873.40759862517</v>
      </c>
      <c r="W352" s="370">
        <v>0</v>
      </c>
      <c r="X352" s="370">
        <v>3338622.7448747298</v>
      </c>
    </row>
    <row r="353" spans="1:24" x14ac:dyDescent="0.25">
      <c r="A353" s="14">
        <v>3000</v>
      </c>
      <c r="B353" s="5">
        <f t="shared" si="5"/>
        <v>0</v>
      </c>
      <c r="C353" s="1">
        <v>3000</v>
      </c>
      <c r="F353" s="1">
        <v>8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</row>
    <row r="354" spans="1:24" x14ac:dyDescent="0.25">
      <c r="A354" s="14">
        <v>3999</v>
      </c>
      <c r="B354" s="5">
        <f t="shared" si="5"/>
        <v>0</v>
      </c>
      <c r="C354" s="1">
        <v>3999</v>
      </c>
      <c r="F354" s="1">
        <v>8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</row>
    <row r="355" spans="1:24" x14ac:dyDescent="0.25">
      <c r="A355" s="14">
        <v>4000</v>
      </c>
      <c r="B355" s="5">
        <f t="shared" si="5"/>
        <v>0</v>
      </c>
      <c r="C355" s="1">
        <v>4000</v>
      </c>
      <c r="D355" s="1">
        <v>7</v>
      </c>
      <c r="E355" s="1" t="s">
        <v>19</v>
      </c>
      <c r="F355" s="1">
        <v>7</v>
      </c>
      <c r="G355" s="370">
        <v>0</v>
      </c>
      <c r="H355" s="370">
        <v>0</v>
      </c>
      <c r="I355" s="370" t="b">
        <v>0</v>
      </c>
      <c r="J355" s="370">
        <v>0</v>
      </c>
      <c r="K355" s="370">
        <v>0</v>
      </c>
      <c r="L355" s="370">
        <v>0</v>
      </c>
      <c r="M355" s="370">
        <v>0</v>
      </c>
      <c r="N355" s="370">
        <v>0</v>
      </c>
      <c r="P355" s="370">
        <v>-4000</v>
      </c>
      <c r="Q355" s="370">
        <v>0</v>
      </c>
      <c r="R355" s="370">
        <v>0</v>
      </c>
      <c r="S355" s="370" t="b">
        <v>0</v>
      </c>
      <c r="T355" s="370">
        <v>0</v>
      </c>
      <c r="U355" s="370">
        <v>0</v>
      </c>
      <c r="V355" s="370">
        <v>0</v>
      </c>
      <c r="W355" s="370">
        <v>0</v>
      </c>
      <c r="X355" s="370">
        <v>0</v>
      </c>
    </row>
    <row r="356" spans="1:24" x14ac:dyDescent="0.25">
      <c r="A356" s="14">
        <v>4001</v>
      </c>
      <c r="B356" s="5">
        <f t="shared" si="5"/>
        <v>0</v>
      </c>
      <c r="C356" s="1">
        <v>4001</v>
      </c>
      <c r="D356" s="1">
        <v>7</v>
      </c>
      <c r="E356" s="1" t="s">
        <v>20</v>
      </c>
      <c r="F356" s="1">
        <v>7</v>
      </c>
      <c r="G356" s="370">
        <v>224383.19050349912</v>
      </c>
      <c r="H356" s="370">
        <v>76892.179008937746</v>
      </c>
      <c r="I356" s="370" t="b">
        <v>0</v>
      </c>
      <c r="J356" s="370">
        <v>0</v>
      </c>
      <c r="K356" s="370">
        <v>0</v>
      </c>
      <c r="L356" s="370">
        <v>160971.40305923903</v>
      </c>
      <c r="M356" s="370">
        <v>20121.425382404865</v>
      </c>
      <c r="N356" s="370">
        <v>482368.19795408077</v>
      </c>
      <c r="P356" s="370">
        <v>220382.19050349912</v>
      </c>
      <c r="Q356" s="370">
        <v>224383.19050349912</v>
      </c>
      <c r="R356" s="370">
        <v>76892.179008937746</v>
      </c>
      <c r="S356" s="370" t="b">
        <v>0</v>
      </c>
      <c r="T356" s="370">
        <v>0</v>
      </c>
      <c r="U356" s="370">
        <v>0</v>
      </c>
      <c r="V356" s="370">
        <v>160971.40305923903</v>
      </c>
      <c r="W356" s="370">
        <v>20121.425382404865</v>
      </c>
      <c r="X356" s="370">
        <v>482368.19795408077</v>
      </c>
    </row>
    <row r="357" spans="1:24" x14ac:dyDescent="0.25">
      <c r="A357" s="14">
        <v>4003</v>
      </c>
      <c r="B357" s="5">
        <f t="shared" si="5"/>
        <v>0</v>
      </c>
      <c r="C357" s="1">
        <v>4003</v>
      </c>
      <c r="D357" s="1">
        <v>7</v>
      </c>
      <c r="E357" s="1" t="s">
        <v>21</v>
      </c>
      <c r="F357" s="1">
        <v>7</v>
      </c>
      <c r="G357" s="370">
        <v>190209.58615521685</v>
      </c>
      <c r="H357" s="370">
        <v>80783.202542574712</v>
      </c>
      <c r="I357" s="370" t="b">
        <v>0</v>
      </c>
      <c r="J357" s="370">
        <v>0</v>
      </c>
      <c r="K357" s="370">
        <v>0</v>
      </c>
      <c r="L357" s="370">
        <v>123313.48309949791</v>
      </c>
      <c r="M357" s="370">
        <v>15414.185387437225</v>
      </c>
      <c r="N357" s="370">
        <v>409720.45718472672</v>
      </c>
      <c r="P357" s="370">
        <v>186206.58615521685</v>
      </c>
      <c r="Q357" s="370">
        <v>190209.58615521685</v>
      </c>
      <c r="R357" s="370">
        <v>80783.202542574712</v>
      </c>
      <c r="S357" s="370" t="b">
        <v>0</v>
      </c>
      <c r="T357" s="370">
        <v>0</v>
      </c>
      <c r="U357" s="370">
        <v>0</v>
      </c>
      <c r="V357" s="370">
        <v>123313.48309949791</v>
      </c>
      <c r="W357" s="370">
        <v>15414.185387437225</v>
      </c>
      <c r="X357" s="370">
        <v>409720.45718472672</v>
      </c>
    </row>
    <row r="358" spans="1:24" x14ac:dyDescent="0.25">
      <c r="A358" s="14">
        <v>4004</v>
      </c>
      <c r="B358" s="5">
        <f t="shared" si="5"/>
        <v>0</v>
      </c>
      <c r="C358" s="1">
        <v>4004</v>
      </c>
      <c r="D358" s="1">
        <v>7</v>
      </c>
      <c r="E358" s="1" t="s">
        <v>921</v>
      </c>
      <c r="F358" s="1">
        <v>7</v>
      </c>
      <c r="G358" s="370">
        <v>105956.56028348258</v>
      </c>
      <c r="H358" s="370">
        <v>121219.69883151604</v>
      </c>
      <c r="I358" s="370" t="b">
        <v>0</v>
      </c>
      <c r="J358" s="370">
        <v>0</v>
      </c>
      <c r="K358" s="370">
        <v>0</v>
      </c>
      <c r="L358" s="370">
        <v>375844.92795738019</v>
      </c>
      <c r="M358" s="370">
        <v>46980.615994672473</v>
      </c>
      <c r="N358" s="370">
        <v>650001.80306705134</v>
      </c>
      <c r="P358" s="370">
        <v>101952.56028348258</v>
      </c>
      <c r="Q358" s="370">
        <v>105956.56028348258</v>
      </c>
      <c r="R358" s="370">
        <v>121219.69883151604</v>
      </c>
      <c r="S358" s="370" t="b">
        <v>0</v>
      </c>
      <c r="T358" s="370">
        <v>0</v>
      </c>
      <c r="U358" s="370">
        <v>0</v>
      </c>
      <c r="V358" s="370">
        <v>375844.92795738019</v>
      </c>
      <c r="W358" s="370">
        <v>46980.615994672473</v>
      </c>
      <c r="X358" s="370">
        <v>650001.80306705134</v>
      </c>
    </row>
    <row r="359" spans="1:24" x14ac:dyDescent="0.25">
      <c r="A359" s="14">
        <v>4005</v>
      </c>
      <c r="B359" s="5">
        <f t="shared" si="5"/>
        <v>0</v>
      </c>
      <c r="C359" s="1">
        <v>4005</v>
      </c>
      <c r="D359" s="1">
        <v>7</v>
      </c>
      <c r="E359" s="1" t="s">
        <v>922</v>
      </c>
      <c r="F359" s="1">
        <v>7</v>
      </c>
      <c r="G359" s="370">
        <v>2401139.0606041518</v>
      </c>
      <c r="H359" s="370">
        <v>2355387.0934432158</v>
      </c>
      <c r="I359" s="370" t="b">
        <v>0</v>
      </c>
      <c r="J359" s="370">
        <v>0</v>
      </c>
      <c r="K359" s="370">
        <v>0</v>
      </c>
      <c r="L359" s="370">
        <v>5012848.588630395</v>
      </c>
      <c r="M359" s="370">
        <v>0</v>
      </c>
      <c r="N359" s="370">
        <v>9769374.7426777631</v>
      </c>
      <c r="P359" s="370">
        <v>2397134.0606041518</v>
      </c>
      <c r="Q359" s="370">
        <v>2401139.0606041518</v>
      </c>
      <c r="R359" s="370">
        <v>2355387.0934432158</v>
      </c>
      <c r="S359" s="370" t="b">
        <v>0</v>
      </c>
      <c r="T359" s="370">
        <v>0</v>
      </c>
      <c r="U359" s="370">
        <v>0</v>
      </c>
      <c r="V359" s="370">
        <v>5012848.588630395</v>
      </c>
      <c r="W359" s="370">
        <v>0</v>
      </c>
      <c r="X359" s="370">
        <v>9769374.7426777631</v>
      </c>
    </row>
    <row r="360" spans="1:24" x14ac:dyDescent="0.25">
      <c r="A360" s="14">
        <v>4007</v>
      </c>
      <c r="B360" s="5">
        <f t="shared" si="5"/>
        <v>0</v>
      </c>
      <c r="C360" s="1">
        <v>4007</v>
      </c>
      <c r="D360" s="1">
        <v>7</v>
      </c>
      <c r="E360" s="1" t="s">
        <v>22</v>
      </c>
      <c r="F360" s="1">
        <v>7</v>
      </c>
      <c r="G360" s="370">
        <v>533532.90461629012</v>
      </c>
      <c r="H360" s="370">
        <v>269383.04729115841</v>
      </c>
      <c r="I360" s="370" t="b">
        <v>0</v>
      </c>
      <c r="J360" s="370">
        <v>0</v>
      </c>
      <c r="K360" s="370">
        <v>0</v>
      </c>
      <c r="L360" s="370">
        <v>279525.38116792485</v>
      </c>
      <c r="M360" s="370">
        <v>34940.672645990584</v>
      </c>
      <c r="N360" s="370">
        <v>1117382.0057213639</v>
      </c>
      <c r="P360" s="370">
        <v>529525.90461629012</v>
      </c>
      <c r="Q360" s="370">
        <v>533532.90461629012</v>
      </c>
      <c r="R360" s="370">
        <v>269383.04729115841</v>
      </c>
      <c r="S360" s="370" t="b">
        <v>0</v>
      </c>
      <c r="T360" s="370">
        <v>0</v>
      </c>
      <c r="U360" s="370">
        <v>0</v>
      </c>
      <c r="V360" s="370">
        <v>279525.38116792485</v>
      </c>
      <c r="W360" s="370">
        <v>34940.672645990584</v>
      </c>
      <c r="X360" s="370">
        <v>1117382.0057213639</v>
      </c>
    </row>
    <row r="361" spans="1:24" x14ac:dyDescent="0.25">
      <c r="A361" s="14">
        <v>4008</v>
      </c>
      <c r="B361" s="5">
        <f t="shared" si="5"/>
        <v>0</v>
      </c>
      <c r="C361" s="1">
        <v>4008</v>
      </c>
      <c r="D361" s="1">
        <v>7</v>
      </c>
      <c r="E361" s="1" t="s">
        <v>23</v>
      </c>
      <c r="F361" s="1">
        <v>7</v>
      </c>
      <c r="G361" s="370">
        <v>684890.4346819527</v>
      </c>
      <c r="H361" s="370">
        <v>168408.58737521886</v>
      </c>
      <c r="I361" s="370" t="b">
        <v>0</v>
      </c>
      <c r="J361" s="370">
        <v>0</v>
      </c>
      <c r="K361" s="370">
        <v>0</v>
      </c>
      <c r="L361" s="370">
        <v>517139.76209924341</v>
      </c>
      <c r="M361" s="370">
        <v>64642.47026240539</v>
      </c>
      <c r="N361" s="370">
        <v>1435081.2544188204</v>
      </c>
      <c r="P361" s="370">
        <v>680882.4346819527</v>
      </c>
      <c r="Q361" s="370">
        <v>684890.4346819527</v>
      </c>
      <c r="R361" s="370">
        <v>168408.58737521886</v>
      </c>
      <c r="S361" s="370" t="b">
        <v>0</v>
      </c>
      <c r="T361" s="370">
        <v>0</v>
      </c>
      <c r="U361" s="370">
        <v>0</v>
      </c>
      <c r="V361" s="370">
        <v>517139.76209924341</v>
      </c>
      <c r="W361" s="370">
        <v>64642.47026240539</v>
      </c>
      <c r="X361" s="370">
        <v>1435081.2544188204</v>
      </c>
    </row>
    <row r="362" spans="1:24" x14ac:dyDescent="0.25">
      <c r="A362" s="14">
        <v>4011</v>
      </c>
      <c r="B362" s="5">
        <f t="shared" si="5"/>
        <v>0</v>
      </c>
      <c r="C362" s="1">
        <v>4011</v>
      </c>
      <c r="D362" s="1">
        <v>7</v>
      </c>
      <c r="E362" s="1" t="s">
        <v>1036</v>
      </c>
      <c r="F362" s="1">
        <v>7</v>
      </c>
      <c r="G362" s="370">
        <v>1600952.2774221781</v>
      </c>
      <c r="H362" s="370">
        <v>189333.41148688708</v>
      </c>
      <c r="I362" s="370" t="b">
        <v>0</v>
      </c>
      <c r="J362" s="370">
        <v>0</v>
      </c>
      <c r="K362" s="370">
        <v>0</v>
      </c>
      <c r="L362" s="370">
        <v>591536.07595937164</v>
      </c>
      <c r="M362" s="370">
        <v>73942.009494921411</v>
      </c>
      <c r="N362" s="370">
        <v>2455763.774363358</v>
      </c>
      <c r="P362" s="370">
        <v>1596941.2774221781</v>
      </c>
      <c r="Q362" s="370">
        <v>1600952.2774221781</v>
      </c>
      <c r="R362" s="370">
        <v>189333.41148688708</v>
      </c>
      <c r="S362" s="370" t="b">
        <v>0</v>
      </c>
      <c r="T362" s="370">
        <v>0</v>
      </c>
      <c r="U362" s="370">
        <v>0</v>
      </c>
      <c r="V362" s="370">
        <v>591536.07595937164</v>
      </c>
      <c r="W362" s="370">
        <v>73942.009494921411</v>
      </c>
      <c r="X362" s="370">
        <v>2455763.774363358</v>
      </c>
    </row>
    <row r="363" spans="1:24" x14ac:dyDescent="0.25">
      <c r="A363" s="14">
        <v>4015</v>
      </c>
      <c r="B363" s="5">
        <f t="shared" si="5"/>
        <v>0</v>
      </c>
      <c r="C363" s="1">
        <v>4015</v>
      </c>
      <c r="D363" s="1">
        <v>7</v>
      </c>
      <c r="E363" s="1" t="s">
        <v>24</v>
      </c>
      <c r="F363" s="1">
        <v>7</v>
      </c>
      <c r="G363" s="370">
        <v>1113198.2605079715</v>
      </c>
      <c r="H363" s="370">
        <v>297905.3087784368</v>
      </c>
      <c r="I363" s="370" t="b">
        <v>0</v>
      </c>
      <c r="J363" s="370">
        <v>0</v>
      </c>
      <c r="K363" s="370">
        <v>0</v>
      </c>
      <c r="L363" s="370">
        <v>812040.02493418497</v>
      </c>
      <c r="M363" s="370">
        <v>101505.00311677306</v>
      </c>
      <c r="N363" s="370">
        <v>2324648.5973373665</v>
      </c>
      <c r="P363" s="370">
        <v>1109183.2605079715</v>
      </c>
      <c r="Q363" s="370">
        <v>1113198.2605079715</v>
      </c>
      <c r="R363" s="370">
        <v>297905.3087784368</v>
      </c>
      <c r="S363" s="370" t="b">
        <v>0</v>
      </c>
      <c r="T363" s="370">
        <v>0</v>
      </c>
      <c r="U363" s="370">
        <v>0</v>
      </c>
      <c r="V363" s="370">
        <v>812040.02493418497</v>
      </c>
      <c r="W363" s="370">
        <v>101505.00311677306</v>
      </c>
      <c r="X363" s="370">
        <v>2324648.5973373665</v>
      </c>
    </row>
    <row r="364" spans="1:24" x14ac:dyDescent="0.25">
      <c r="A364" s="14">
        <v>4016</v>
      </c>
      <c r="B364" s="5">
        <f t="shared" si="5"/>
        <v>0</v>
      </c>
      <c r="C364" s="1">
        <v>4016</v>
      </c>
      <c r="D364" s="1">
        <v>7</v>
      </c>
      <c r="E364" s="1" t="s">
        <v>25</v>
      </c>
      <c r="F364" s="1">
        <v>7</v>
      </c>
      <c r="G364" s="370">
        <v>134233.43994363004</v>
      </c>
      <c r="H364" s="370">
        <v>127091.04473690662</v>
      </c>
      <c r="I364" s="370" t="b">
        <v>0</v>
      </c>
      <c r="J364" s="370">
        <v>0</v>
      </c>
      <c r="K364" s="370">
        <v>0</v>
      </c>
      <c r="L364" s="370">
        <v>212764.16057642989</v>
      </c>
      <c r="M364" s="370">
        <v>26595.520072053718</v>
      </c>
      <c r="N364" s="370">
        <v>500684.1653290203</v>
      </c>
      <c r="P364" s="370">
        <v>130217.43994363004</v>
      </c>
      <c r="Q364" s="370">
        <v>134233.43994363004</v>
      </c>
      <c r="R364" s="370">
        <v>127091.04473690662</v>
      </c>
      <c r="S364" s="370" t="b">
        <v>0</v>
      </c>
      <c r="T364" s="370">
        <v>0</v>
      </c>
      <c r="U364" s="370">
        <v>0</v>
      </c>
      <c r="V364" s="370">
        <v>212764.16057642989</v>
      </c>
      <c r="W364" s="370">
        <v>26595.520072053718</v>
      </c>
      <c r="X364" s="370">
        <v>500684.1653290203</v>
      </c>
    </row>
    <row r="365" spans="1:24" x14ac:dyDescent="0.25">
      <c r="A365" s="14">
        <v>4017</v>
      </c>
      <c r="B365" s="5">
        <f t="shared" si="5"/>
        <v>0</v>
      </c>
      <c r="C365" s="1">
        <v>4017</v>
      </c>
      <c r="D365" s="1">
        <v>7</v>
      </c>
      <c r="E365" s="1" t="s">
        <v>923</v>
      </c>
      <c r="F365" s="1">
        <v>7</v>
      </c>
      <c r="G365" s="370">
        <v>4102459.8010142734</v>
      </c>
      <c r="H365" s="370">
        <v>1072461.0149361505</v>
      </c>
      <c r="I365" s="370" t="b">
        <v>0</v>
      </c>
      <c r="J365" s="370">
        <v>0</v>
      </c>
      <c r="K365" s="370">
        <v>0</v>
      </c>
      <c r="L365" s="370">
        <v>398795.36428588256</v>
      </c>
      <c r="M365" s="370">
        <v>49849.420535735291</v>
      </c>
      <c r="N365" s="370">
        <v>5623565.6007720409</v>
      </c>
      <c r="P365" s="370">
        <v>4098442.8010142734</v>
      </c>
      <c r="Q365" s="370">
        <v>4102459.8010142734</v>
      </c>
      <c r="R365" s="370">
        <v>1072461.0149361505</v>
      </c>
      <c r="S365" s="370" t="b">
        <v>0</v>
      </c>
      <c r="T365" s="370">
        <v>0</v>
      </c>
      <c r="U365" s="370">
        <v>0</v>
      </c>
      <c r="V365" s="370">
        <v>398795.36428588256</v>
      </c>
      <c r="W365" s="370">
        <v>49849.420535735291</v>
      </c>
      <c r="X365" s="370">
        <v>5623565.6007720409</v>
      </c>
    </row>
    <row r="366" spans="1:24" x14ac:dyDescent="0.25">
      <c r="A366" s="14">
        <v>4018</v>
      </c>
      <c r="B366" s="5">
        <f t="shared" si="5"/>
        <v>0</v>
      </c>
      <c r="C366" s="1">
        <v>4018</v>
      </c>
      <c r="D366" s="1">
        <v>7</v>
      </c>
      <c r="E366" s="1" t="s">
        <v>26</v>
      </c>
      <c r="F366" s="1">
        <v>7</v>
      </c>
      <c r="G366" s="370">
        <v>294817.87992098654</v>
      </c>
      <c r="H366" s="370">
        <v>98862.824699570876</v>
      </c>
      <c r="I366" s="370" t="b">
        <v>0</v>
      </c>
      <c r="J366" s="370">
        <v>0</v>
      </c>
      <c r="K366" s="370">
        <v>0</v>
      </c>
      <c r="L366" s="370">
        <v>244189.05764191836</v>
      </c>
      <c r="M366" s="370">
        <v>30523.632205239777</v>
      </c>
      <c r="N366" s="370">
        <v>668393.39446771552</v>
      </c>
      <c r="P366" s="370">
        <v>290799.87992098654</v>
      </c>
      <c r="Q366" s="370">
        <v>294817.87992098654</v>
      </c>
      <c r="R366" s="370">
        <v>98862.824699570876</v>
      </c>
      <c r="S366" s="370" t="b">
        <v>0</v>
      </c>
      <c r="T366" s="370">
        <v>0</v>
      </c>
      <c r="U366" s="370">
        <v>0</v>
      </c>
      <c r="V366" s="370">
        <v>244189.05764191836</v>
      </c>
      <c r="W366" s="370">
        <v>30523.632205239777</v>
      </c>
      <c r="X366" s="370">
        <v>668393.39446771552</v>
      </c>
    </row>
    <row r="367" spans="1:24" x14ac:dyDescent="0.25">
      <c r="A367" s="14">
        <v>4020</v>
      </c>
      <c r="B367" s="5">
        <f t="shared" si="5"/>
        <v>0</v>
      </c>
      <c r="C367" s="1">
        <v>4020</v>
      </c>
      <c r="D367" s="1">
        <v>7</v>
      </c>
      <c r="E367" s="1" t="s">
        <v>27</v>
      </c>
      <c r="F367" s="1">
        <v>7</v>
      </c>
      <c r="G367" s="370">
        <v>2764088.077447799</v>
      </c>
      <c r="H367" s="370">
        <v>1935059.0269992491</v>
      </c>
      <c r="I367" s="370" t="b">
        <v>0</v>
      </c>
      <c r="J367" s="370">
        <v>0</v>
      </c>
      <c r="K367" s="370">
        <v>0</v>
      </c>
      <c r="L367" s="370">
        <v>2239233.833051824</v>
      </c>
      <c r="M367" s="370">
        <v>279904.22913147783</v>
      </c>
      <c r="N367" s="370">
        <v>7218285.1666303501</v>
      </c>
      <c r="P367" s="370">
        <v>2760068.077447799</v>
      </c>
      <c r="Q367" s="370">
        <v>2764088.077447799</v>
      </c>
      <c r="R367" s="370">
        <v>1935059.0269992491</v>
      </c>
      <c r="S367" s="370" t="b">
        <v>0</v>
      </c>
      <c r="T367" s="370">
        <v>0</v>
      </c>
      <c r="U367" s="370">
        <v>0</v>
      </c>
      <c r="V367" s="370">
        <v>2239233.833051824</v>
      </c>
      <c r="W367" s="370">
        <v>279904.22913147783</v>
      </c>
      <c r="X367" s="370">
        <v>7218285.1666303501</v>
      </c>
    </row>
    <row r="368" spans="1:24" x14ac:dyDescent="0.25">
      <c r="A368" s="14">
        <v>4025</v>
      </c>
      <c r="B368" s="5">
        <f t="shared" si="5"/>
        <v>0</v>
      </c>
      <c r="C368" s="1">
        <v>4025</v>
      </c>
      <c r="D368" s="1">
        <v>7</v>
      </c>
      <c r="E368" s="1" t="s">
        <v>28</v>
      </c>
      <c r="F368" s="1">
        <v>7</v>
      </c>
      <c r="G368" s="370">
        <v>706917.94383447629</v>
      </c>
      <c r="H368" s="370">
        <v>397803.24637022306</v>
      </c>
      <c r="I368" s="370" t="b">
        <v>0</v>
      </c>
      <c r="J368" s="370">
        <v>0</v>
      </c>
      <c r="K368" s="370">
        <v>0</v>
      </c>
      <c r="L368" s="370">
        <v>259787.72300480868</v>
      </c>
      <c r="M368" s="370">
        <v>32473.465375601063</v>
      </c>
      <c r="N368" s="370">
        <v>1396982.378585109</v>
      </c>
      <c r="P368" s="370">
        <v>702892.94383447629</v>
      </c>
      <c r="Q368" s="370">
        <v>706917.94383447629</v>
      </c>
      <c r="R368" s="370">
        <v>397803.24637022306</v>
      </c>
      <c r="S368" s="370" t="b">
        <v>0</v>
      </c>
      <c r="T368" s="370">
        <v>0</v>
      </c>
      <c r="U368" s="370">
        <v>0</v>
      </c>
      <c r="V368" s="370">
        <v>259787.72300480868</v>
      </c>
      <c r="W368" s="370">
        <v>32473.465375601063</v>
      </c>
      <c r="X368" s="370">
        <v>1396982.378585109</v>
      </c>
    </row>
    <row r="369" spans="1:24" x14ac:dyDescent="0.25">
      <c r="A369" s="14">
        <v>4026</v>
      </c>
      <c r="B369" s="5">
        <f t="shared" si="5"/>
        <v>0</v>
      </c>
      <c r="C369" s="1">
        <v>4026</v>
      </c>
      <c r="D369" s="1">
        <v>7</v>
      </c>
      <c r="E369" s="1" t="s">
        <v>29</v>
      </c>
      <c r="F369" s="1">
        <v>7</v>
      </c>
      <c r="G369" s="370">
        <v>150505.57268695583</v>
      </c>
      <c r="H369" s="370">
        <v>58041.469947811274</v>
      </c>
      <c r="I369" s="370" t="b">
        <v>0</v>
      </c>
      <c r="J369" s="370">
        <v>0</v>
      </c>
      <c r="K369" s="370">
        <v>0</v>
      </c>
      <c r="L369" s="370">
        <v>101447.53483559177</v>
      </c>
      <c r="M369" s="370">
        <v>12680.941854448962</v>
      </c>
      <c r="N369" s="370">
        <v>322675.51932480786</v>
      </c>
      <c r="P369" s="370">
        <v>146479.57268695583</v>
      </c>
      <c r="Q369" s="370">
        <v>150505.57268695583</v>
      </c>
      <c r="R369" s="370">
        <v>58041.469947811274</v>
      </c>
      <c r="S369" s="370" t="b">
        <v>0</v>
      </c>
      <c r="T369" s="370">
        <v>0</v>
      </c>
      <c r="U369" s="370">
        <v>0</v>
      </c>
      <c r="V369" s="370">
        <v>101447.53483559177</v>
      </c>
      <c r="W369" s="370">
        <v>12680.941854448962</v>
      </c>
      <c r="X369" s="370">
        <v>322675.51932480786</v>
      </c>
    </row>
    <row r="370" spans="1:24" x14ac:dyDescent="0.25">
      <c r="A370" s="14">
        <v>4027</v>
      </c>
      <c r="B370" s="5">
        <f t="shared" si="5"/>
        <v>0</v>
      </c>
      <c r="C370" s="1">
        <v>4027</v>
      </c>
      <c r="D370" s="1">
        <v>7</v>
      </c>
      <c r="E370" s="1" t="s">
        <v>30</v>
      </c>
      <c r="F370" s="1">
        <v>7</v>
      </c>
      <c r="G370" s="370">
        <v>392109.66784725356</v>
      </c>
      <c r="H370" s="370">
        <v>0</v>
      </c>
      <c r="I370" s="370" t="b">
        <v>0</v>
      </c>
      <c r="J370" s="370">
        <v>0</v>
      </c>
      <c r="K370" s="370">
        <v>0</v>
      </c>
      <c r="L370" s="370">
        <v>311409.41969761893</v>
      </c>
      <c r="M370" s="370">
        <v>38926.177462202337</v>
      </c>
      <c r="N370" s="370">
        <v>742445.26500707481</v>
      </c>
      <c r="P370" s="370">
        <v>388082.66784725356</v>
      </c>
      <c r="Q370" s="370">
        <v>392109.66784725356</v>
      </c>
      <c r="R370" s="370">
        <v>0</v>
      </c>
      <c r="S370" s="370" t="b">
        <v>0</v>
      </c>
      <c r="T370" s="370">
        <v>0</v>
      </c>
      <c r="U370" s="370">
        <v>0</v>
      </c>
      <c r="V370" s="370">
        <v>311409.41969761893</v>
      </c>
      <c r="W370" s="370">
        <v>38926.177462202337</v>
      </c>
      <c r="X370" s="370">
        <v>742445.26500707481</v>
      </c>
    </row>
    <row r="371" spans="1:24" x14ac:dyDescent="0.25">
      <c r="A371" s="14">
        <v>4029</v>
      </c>
      <c r="B371" s="5">
        <f t="shared" si="5"/>
        <v>0</v>
      </c>
      <c r="C371" s="1">
        <v>4029</v>
      </c>
      <c r="D371" s="1">
        <v>7</v>
      </c>
      <c r="E371" s="1" t="s">
        <v>545</v>
      </c>
      <c r="F371" s="1">
        <v>7</v>
      </c>
      <c r="G371" s="370">
        <v>1414507.1655438705</v>
      </c>
      <c r="H371" s="370">
        <v>656984.65764691331</v>
      </c>
      <c r="I371" s="370" t="b">
        <v>0</v>
      </c>
      <c r="J371" s="370">
        <v>0</v>
      </c>
      <c r="K371" s="370">
        <v>0</v>
      </c>
      <c r="L371" s="370">
        <v>1475437.8105302064</v>
      </c>
      <c r="M371" s="370">
        <v>184429.72631627569</v>
      </c>
      <c r="N371" s="370">
        <v>3731359.3600372658</v>
      </c>
      <c r="P371" s="370">
        <v>1410478.1655438705</v>
      </c>
      <c r="Q371" s="370">
        <v>1414507.1655438705</v>
      </c>
      <c r="R371" s="370">
        <v>656984.65764691331</v>
      </c>
      <c r="S371" s="370" t="b">
        <v>0</v>
      </c>
      <c r="T371" s="370">
        <v>0</v>
      </c>
      <c r="U371" s="370">
        <v>0</v>
      </c>
      <c r="V371" s="370">
        <v>1475437.8105302064</v>
      </c>
      <c r="W371" s="370">
        <v>184429.72631627569</v>
      </c>
      <c r="X371" s="370">
        <v>3731359.3600372658</v>
      </c>
    </row>
    <row r="372" spans="1:24" x14ac:dyDescent="0.25">
      <c r="A372" s="14">
        <v>4031</v>
      </c>
      <c r="B372" s="5">
        <f t="shared" si="5"/>
        <v>0</v>
      </c>
      <c r="C372" s="1">
        <v>4031</v>
      </c>
      <c r="D372" s="1">
        <v>7</v>
      </c>
      <c r="E372" s="1" t="s">
        <v>546</v>
      </c>
      <c r="F372" s="1">
        <v>7</v>
      </c>
      <c r="G372" s="370">
        <v>100826.56254770546</v>
      </c>
      <c r="H372" s="370">
        <v>25554.885051040481</v>
      </c>
      <c r="I372" s="370" t="b">
        <v>0</v>
      </c>
      <c r="J372" s="370">
        <v>0</v>
      </c>
      <c r="K372" s="370">
        <v>0</v>
      </c>
      <c r="L372" s="370">
        <v>102485.20909126544</v>
      </c>
      <c r="M372" s="370">
        <v>12810.651136408171</v>
      </c>
      <c r="N372" s="370">
        <v>241677.30782641956</v>
      </c>
      <c r="P372" s="370">
        <v>96795.562547705456</v>
      </c>
      <c r="Q372" s="370">
        <v>100826.56254770546</v>
      </c>
      <c r="R372" s="370">
        <v>25554.885051040481</v>
      </c>
      <c r="S372" s="370" t="b">
        <v>0</v>
      </c>
      <c r="T372" s="370">
        <v>0</v>
      </c>
      <c r="U372" s="370">
        <v>0</v>
      </c>
      <c r="V372" s="370">
        <v>102485.20909126544</v>
      </c>
      <c r="W372" s="370">
        <v>12810.651136408171</v>
      </c>
      <c r="X372" s="370">
        <v>241677.30782641956</v>
      </c>
    </row>
    <row r="373" spans="1:24" x14ac:dyDescent="0.25">
      <c r="A373" s="14">
        <v>4032</v>
      </c>
      <c r="B373" s="5">
        <f t="shared" si="5"/>
        <v>0</v>
      </c>
      <c r="C373" s="1">
        <v>4032</v>
      </c>
      <c r="D373" s="1">
        <v>7</v>
      </c>
      <c r="E373" s="1" t="s">
        <v>1037</v>
      </c>
      <c r="F373" s="1">
        <v>7</v>
      </c>
      <c r="G373" s="370">
        <v>0</v>
      </c>
      <c r="H373" s="370">
        <v>0</v>
      </c>
      <c r="I373" s="370" t="b">
        <v>0</v>
      </c>
      <c r="J373" s="370">
        <v>0</v>
      </c>
      <c r="K373" s="370">
        <v>0</v>
      </c>
      <c r="L373" s="370">
        <v>0</v>
      </c>
      <c r="M373" s="370">
        <v>0</v>
      </c>
      <c r="N373" s="370">
        <v>0</v>
      </c>
      <c r="P373" s="370">
        <v>-4032</v>
      </c>
      <c r="Q373" s="370">
        <v>0</v>
      </c>
      <c r="R373" s="370">
        <v>0</v>
      </c>
      <c r="S373" s="370" t="b">
        <v>0</v>
      </c>
      <c r="T373" s="370">
        <v>0</v>
      </c>
      <c r="U373" s="370">
        <v>0</v>
      </c>
      <c r="V373" s="370">
        <v>0</v>
      </c>
      <c r="W373" s="370">
        <v>0</v>
      </c>
      <c r="X373" s="370">
        <v>0</v>
      </c>
    </row>
    <row r="374" spans="1:24" x14ac:dyDescent="0.25">
      <c r="A374" s="14">
        <v>4035</v>
      </c>
      <c r="B374" s="5">
        <f t="shared" si="5"/>
        <v>0</v>
      </c>
      <c r="C374" s="1">
        <v>4035</v>
      </c>
      <c r="D374" s="1">
        <v>7</v>
      </c>
      <c r="E374" s="1" t="s">
        <v>1038</v>
      </c>
      <c r="F374" s="1">
        <v>7</v>
      </c>
      <c r="G374" s="370">
        <v>342921.66874756606</v>
      </c>
      <c r="H374" s="370">
        <v>510534.21766194957</v>
      </c>
      <c r="I374" s="370" t="b">
        <v>0</v>
      </c>
      <c r="J374" s="370">
        <v>0</v>
      </c>
      <c r="K374" s="370">
        <v>0</v>
      </c>
      <c r="L374" s="370">
        <v>987416.25282447564</v>
      </c>
      <c r="M374" s="370">
        <v>123427.03160305938</v>
      </c>
      <c r="N374" s="370">
        <v>1964299.1708370508</v>
      </c>
      <c r="P374" s="370">
        <v>338886.66874756606</v>
      </c>
      <c r="Q374" s="370">
        <v>342921.66874756606</v>
      </c>
      <c r="R374" s="370">
        <v>510534.21766194957</v>
      </c>
      <c r="S374" s="370" t="b">
        <v>0</v>
      </c>
      <c r="T374" s="370">
        <v>0</v>
      </c>
      <c r="U374" s="370">
        <v>0</v>
      </c>
      <c r="V374" s="370">
        <v>987416.25282447564</v>
      </c>
      <c r="W374" s="370">
        <v>123427.03160305938</v>
      </c>
      <c r="X374" s="370">
        <v>1964299.1708370508</v>
      </c>
    </row>
    <row r="375" spans="1:24" x14ac:dyDescent="0.25">
      <c r="A375" s="14">
        <v>4036</v>
      </c>
      <c r="B375" s="5">
        <f t="shared" si="5"/>
        <v>0</v>
      </c>
      <c r="C375" s="1">
        <v>4036</v>
      </c>
      <c r="D375" s="1">
        <v>7</v>
      </c>
      <c r="E375" s="1" t="s">
        <v>31</v>
      </c>
      <c r="F375" s="1">
        <v>7</v>
      </c>
      <c r="G375" s="370">
        <v>190038.48397647077</v>
      </c>
      <c r="H375" s="370">
        <v>72642.291865701773</v>
      </c>
      <c r="I375" s="370" t="b">
        <v>0</v>
      </c>
      <c r="J375" s="370">
        <v>0</v>
      </c>
      <c r="K375" s="370">
        <v>0</v>
      </c>
      <c r="L375" s="370">
        <v>134014.7649359302</v>
      </c>
      <c r="M375" s="370">
        <v>16751.845616991268</v>
      </c>
      <c r="N375" s="370">
        <v>413447.38639509404</v>
      </c>
      <c r="P375" s="370">
        <v>186002.48397647077</v>
      </c>
      <c r="Q375" s="370">
        <v>190038.48397647077</v>
      </c>
      <c r="R375" s="370">
        <v>72642.291865701773</v>
      </c>
      <c r="S375" s="370" t="b">
        <v>0</v>
      </c>
      <c r="T375" s="370">
        <v>0</v>
      </c>
      <c r="U375" s="370">
        <v>0</v>
      </c>
      <c r="V375" s="370">
        <v>134014.7649359302</v>
      </c>
      <c r="W375" s="370">
        <v>16751.845616991268</v>
      </c>
      <c r="X375" s="370">
        <v>413447.38639509404</v>
      </c>
    </row>
    <row r="376" spans="1:24" x14ac:dyDescent="0.25">
      <c r="A376" s="14">
        <v>4038</v>
      </c>
      <c r="B376" s="5">
        <f t="shared" si="5"/>
        <v>0</v>
      </c>
      <c r="C376" s="1">
        <v>4038</v>
      </c>
      <c r="D376" s="1">
        <v>7</v>
      </c>
      <c r="E376" s="1" t="s">
        <v>32</v>
      </c>
      <c r="F376" s="1">
        <v>7</v>
      </c>
      <c r="G376" s="370">
        <v>704888.45703282324</v>
      </c>
      <c r="H376" s="370">
        <v>588568.53696370753</v>
      </c>
      <c r="I376" s="370" t="b">
        <v>0</v>
      </c>
      <c r="J376" s="370">
        <v>0</v>
      </c>
      <c r="K376" s="370">
        <v>0</v>
      </c>
      <c r="L376" s="370">
        <v>851150.82348404569</v>
      </c>
      <c r="M376" s="370">
        <v>106393.85293550565</v>
      </c>
      <c r="N376" s="370">
        <v>2251001.6704160818</v>
      </c>
      <c r="P376" s="370">
        <v>700850.45703282324</v>
      </c>
      <c r="Q376" s="370">
        <v>704888.45703282324</v>
      </c>
      <c r="R376" s="370">
        <v>588568.53696370753</v>
      </c>
      <c r="S376" s="370" t="b">
        <v>0</v>
      </c>
      <c r="T376" s="370">
        <v>0</v>
      </c>
      <c r="U376" s="370">
        <v>0</v>
      </c>
      <c r="V376" s="370">
        <v>851150.82348404569</v>
      </c>
      <c r="W376" s="370">
        <v>106393.85293550565</v>
      </c>
      <c r="X376" s="370">
        <v>2251001.6704160818</v>
      </c>
    </row>
    <row r="377" spans="1:24" x14ac:dyDescent="0.25">
      <c r="A377" s="14">
        <v>4039</v>
      </c>
      <c r="B377" s="5">
        <f t="shared" si="5"/>
        <v>0</v>
      </c>
      <c r="C377" s="1">
        <v>4039</v>
      </c>
      <c r="D377" s="1">
        <v>7</v>
      </c>
      <c r="E377" s="1" t="s">
        <v>33</v>
      </c>
      <c r="F377" s="1">
        <v>7</v>
      </c>
      <c r="G377" s="370">
        <v>663381.81060177437</v>
      </c>
      <c r="H377" s="370">
        <v>255970.29288573819</v>
      </c>
      <c r="I377" s="370" t="b">
        <v>0</v>
      </c>
      <c r="J377" s="370">
        <v>0</v>
      </c>
      <c r="K377" s="370">
        <v>0</v>
      </c>
      <c r="L377" s="370">
        <v>424113.2431676042</v>
      </c>
      <c r="M377" s="370">
        <v>53014.155395950489</v>
      </c>
      <c r="N377" s="370">
        <v>1396479.5020510673</v>
      </c>
      <c r="P377" s="370">
        <v>659342.81060177437</v>
      </c>
      <c r="Q377" s="370">
        <v>663381.81060177437</v>
      </c>
      <c r="R377" s="370">
        <v>255970.29288573819</v>
      </c>
      <c r="S377" s="370" t="b">
        <v>0</v>
      </c>
      <c r="T377" s="370">
        <v>0</v>
      </c>
      <c r="U377" s="370">
        <v>0</v>
      </c>
      <c r="V377" s="370">
        <v>424113.2431676042</v>
      </c>
      <c r="W377" s="370">
        <v>53014.155395950489</v>
      </c>
      <c r="X377" s="370">
        <v>1396479.5020510673</v>
      </c>
    </row>
    <row r="378" spans="1:24" x14ac:dyDescent="0.25">
      <c r="A378" s="14">
        <v>4043</v>
      </c>
      <c r="B378" s="5">
        <f t="shared" si="5"/>
        <v>0</v>
      </c>
      <c r="C378" s="1">
        <v>4043</v>
      </c>
      <c r="D378" s="1">
        <v>7</v>
      </c>
      <c r="E378" s="1" t="s">
        <v>1039</v>
      </c>
      <c r="F378" s="1">
        <v>7</v>
      </c>
      <c r="G378" s="370">
        <v>362781.23622247612</v>
      </c>
      <c r="H378" s="370">
        <v>127666.34539879562</v>
      </c>
      <c r="I378" s="370" t="b">
        <v>0</v>
      </c>
      <c r="J378" s="370">
        <v>0</v>
      </c>
      <c r="K378" s="370">
        <v>0</v>
      </c>
      <c r="L378" s="370">
        <v>316032.69093994476</v>
      </c>
      <c r="M378" s="370">
        <v>39504.086367493073</v>
      </c>
      <c r="N378" s="370">
        <v>845984.35892870952</v>
      </c>
      <c r="P378" s="370">
        <v>358738.23622247612</v>
      </c>
      <c r="Q378" s="370">
        <v>362781.23622247612</v>
      </c>
      <c r="R378" s="370">
        <v>127666.34539879562</v>
      </c>
      <c r="S378" s="370" t="b">
        <v>0</v>
      </c>
      <c r="T378" s="370">
        <v>0</v>
      </c>
      <c r="U378" s="370">
        <v>0</v>
      </c>
      <c r="V378" s="370">
        <v>316032.69093994476</v>
      </c>
      <c r="W378" s="370">
        <v>39504.086367493073</v>
      </c>
      <c r="X378" s="370">
        <v>845984.35892870952</v>
      </c>
    </row>
    <row r="379" spans="1:24" x14ac:dyDescent="0.25">
      <c r="A379" s="14">
        <v>4049</v>
      </c>
      <c r="B379" s="5">
        <f t="shared" si="5"/>
        <v>0</v>
      </c>
      <c r="C379" s="1">
        <v>4049</v>
      </c>
      <c r="D379" s="1">
        <v>7</v>
      </c>
      <c r="E379" s="1" t="s">
        <v>547</v>
      </c>
      <c r="F379" s="1">
        <v>7</v>
      </c>
      <c r="G379" s="370">
        <v>368786.70840088377</v>
      </c>
      <c r="H379" s="370">
        <v>178768.16419753607</v>
      </c>
      <c r="I379" s="370" t="b">
        <v>0</v>
      </c>
      <c r="J379" s="370">
        <v>0</v>
      </c>
      <c r="K379" s="370">
        <v>0</v>
      </c>
      <c r="L379" s="370">
        <v>227128.18472674116</v>
      </c>
      <c r="M379" s="370">
        <v>28391.023090842631</v>
      </c>
      <c r="N379" s="370">
        <v>803074.08041600371</v>
      </c>
      <c r="P379" s="370">
        <v>364737.70840088377</v>
      </c>
      <c r="Q379" s="370">
        <v>368786.70840088377</v>
      </c>
      <c r="R379" s="370">
        <v>178768.16419753607</v>
      </c>
      <c r="S379" s="370" t="b">
        <v>0</v>
      </c>
      <c r="T379" s="370">
        <v>0</v>
      </c>
      <c r="U379" s="370">
        <v>0</v>
      </c>
      <c r="V379" s="370">
        <v>227128.18472674116</v>
      </c>
      <c r="W379" s="370">
        <v>28391.023090842631</v>
      </c>
      <c r="X379" s="370">
        <v>803074.08041600371</v>
      </c>
    </row>
    <row r="380" spans="1:24" x14ac:dyDescent="0.25">
      <c r="A380" s="14">
        <v>4050</v>
      </c>
      <c r="B380" s="5">
        <f t="shared" si="5"/>
        <v>0</v>
      </c>
      <c r="C380" s="1">
        <v>4050</v>
      </c>
      <c r="D380" s="1">
        <v>7</v>
      </c>
      <c r="E380" s="1" t="s">
        <v>548</v>
      </c>
      <c r="F380" s="1">
        <v>7</v>
      </c>
      <c r="G380" s="370">
        <v>27839.903357808533</v>
      </c>
      <c r="H380" s="370">
        <v>6682.896918006787</v>
      </c>
      <c r="I380" s="370" t="b">
        <v>0</v>
      </c>
      <c r="J380" s="370">
        <v>0</v>
      </c>
      <c r="K380" s="370">
        <v>0</v>
      </c>
      <c r="L380" s="370">
        <v>19506.320002787455</v>
      </c>
      <c r="M380" s="370">
        <v>2438.2900003484306</v>
      </c>
      <c r="N380" s="370">
        <v>56467.410278951204</v>
      </c>
      <c r="P380" s="370">
        <v>23789.903357808533</v>
      </c>
      <c r="Q380" s="370">
        <v>27839.903357808533</v>
      </c>
      <c r="R380" s="370">
        <v>6682.896918006787</v>
      </c>
      <c r="S380" s="370" t="b">
        <v>0</v>
      </c>
      <c r="T380" s="370">
        <v>0</v>
      </c>
      <c r="U380" s="370">
        <v>0</v>
      </c>
      <c r="V380" s="370">
        <v>19506.320002787455</v>
      </c>
      <c r="W380" s="370">
        <v>2438.2900003484306</v>
      </c>
      <c r="X380" s="370">
        <v>56467.410278951204</v>
      </c>
    </row>
    <row r="381" spans="1:24" x14ac:dyDescent="0.25">
      <c r="A381" s="14">
        <v>4053</v>
      </c>
      <c r="B381" s="5">
        <f t="shared" si="5"/>
        <v>0</v>
      </c>
      <c r="C381" s="1">
        <v>4053</v>
      </c>
      <c r="D381" s="1">
        <v>7</v>
      </c>
      <c r="E381" s="1" t="s">
        <v>34</v>
      </c>
      <c r="F381" s="1">
        <v>7</v>
      </c>
      <c r="G381" s="370">
        <v>768669.95554150187</v>
      </c>
      <c r="H381" s="370">
        <v>302323.22154823109</v>
      </c>
      <c r="I381" s="370" t="b">
        <v>0</v>
      </c>
      <c r="J381" s="370">
        <v>0</v>
      </c>
      <c r="K381" s="370">
        <v>0</v>
      </c>
      <c r="L381" s="370">
        <v>812133.47372733545</v>
      </c>
      <c r="M381" s="370">
        <v>101516.68421591687</v>
      </c>
      <c r="N381" s="370">
        <v>1984643.3350329853</v>
      </c>
      <c r="P381" s="370">
        <v>764616.95554150187</v>
      </c>
      <c r="Q381" s="370">
        <v>768669.95554150187</v>
      </c>
      <c r="R381" s="370">
        <v>302323.22154823109</v>
      </c>
      <c r="S381" s="370" t="b">
        <v>0</v>
      </c>
      <c r="T381" s="370">
        <v>0</v>
      </c>
      <c r="U381" s="370">
        <v>0</v>
      </c>
      <c r="V381" s="370">
        <v>812133.47372733545</v>
      </c>
      <c r="W381" s="370">
        <v>101516.68421591687</v>
      </c>
      <c r="X381" s="370">
        <v>1984643.3350329853</v>
      </c>
    </row>
    <row r="382" spans="1:24" x14ac:dyDescent="0.25">
      <c r="A382" s="14">
        <v>4054</v>
      </c>
      <c r="B382" s="5">
        <f t="shared" si="5"/>
        <v>0</v>
      </c>
      <c r="C382" s="1">
        <v>4054</v>
      </c>
      <c r="D382" s="1">
        <v>7</v>
      </c>
      <c r="E382" s="1" t="s">
        <v>35</v>
      </c>
      <c r="F382" s="1">
        <v>7</v>
      </c>
      <c r="G382" s="370">
        <v>80199.326008064512</v>
      </c>
      <c r="H382" s="370">
        <v>28143.950105224809</v>
      </c>
      <c r="I382" s="370" t="b">
        <v>0</v>
      </c>
      <c r="J382" s="370">
        <v>0</v>
      </c>
      <c r="K382" s="370">
        <v>0</v>
      </c>
      <c r="L382" s="370">
        <v>56080.179403723385</v>
      </c>
      <c r="M382" s="370">
        <v>7010.0224254654186</v>
      </c>
      <c r="N382" s="370">
        <v>171433.47794247814</v>
      </c>
      <c r="P382" s="370">
        <v>76145.326008064512</v>
      </c>
      <c r="Q382" s="370">
        <v>80199.326008064512</v>
      </c>
      <c r="R382" s="370">
        <v>28143.950105224809</v>
      </c>
      <c r="S382" s="370" t="b">
        <v>0</v>
      </c>
      <c r="T382" s="370">
        <v>0</v>
      </c>
      <c r="U382" s="370">
        <v>0</v>
      </c>
      <c r="V382" s="370">
        <v>56080.179403723385</v>
      </c>
      <c r="W382" s="370">
        <v>7010.0224254654186</v>
      </c>
      <c r="X382" s="370">
        <v>171433.47794247814</v>
      </c>
    </row>
    <row r="383" spans="1:24" x14ac:dyDescent="0.25">
      <c r="A383" s="14">
        <v>4055</v>
      </c>
      <c r="B383" s="5">
        <f t="shared" si="5"/>
        <v>0</v>
      </c>
      <c r="C383" s="1">
        <v>4055</v>
      </c>
      <c r="D383" s="1">
        <v>7</v>
      </c>
      <c r="E383" s="1" t="s">
        <v>36</v>
      </c>
      <c r="F383" s="1">
        <v>7</v>
      </c>
      <c r="G383" s="370">
        <v>91536.42653591503</v>
      </c>
      <c r="H383" s="370">
        <v>219955.57547298909</v>
      </c>
      <c r="I383" s="370" t="b">
        <v>0</v>
      </c>
      <c r="J383" s="370">
        <v>0</v>
      </c>
      <c r="K383" s="370">
        <v>0</v>
      </c>
      <c r="L383" s="370">
        <v>293071.49822884402</v>
      </c>
      <c r="M383" s="370">
        <v>36633.937278605481</v>
      </c>
      <c r="N383" s="370">
        <v>641197.43751635368</v>
      </c>
      <c r="P383" s="370">
        <v>87481.42653591503</v>
      </c>
      <c r="Q383" s="370">
        <v>91536.42653591503</v>
      </c>
      <c r="R383" s="370">
        <v>219955.57547298909</v>
      </c>
      <c r="S383" s="370" t="b">
        <v>0</v>
      </c>
      <c r="T383" s="370">
        <v>0</v>
      </c>
      <c r="U383" s="370">
        <v>0</v>
      </c>
      <c r="V383" s="370">
        <v>293071.49822884402</v>
      </c>
      <c r="W383" s="370">
        <v>36633.937278605481</v>
      </c>
      <c r="X383" s="370">
        <v>641197.43751635368</v>
      </c>
    </row>
    <row r="384" spans="1:24" x14ac:dyDescent="0.25">
      <c r="A384" s="14">
        <v>4056</v>
      </c>
      <c r="B384" s="5">
        <f t="shared" si="5"/>
        <v>0</v>
      </c>
      <c r="C384" s="1">
        <v>4056</v>
      </c>
      <c r="D384" s="1">
        <v>7</v>
      </c>
      <c r="E384" s="1" t="s">
        <v>549</v>
      </c>
      <c r="F384" s="1">
        <v>7</v>
      </c>
      <c r="G384" s="370">
        <v>123068.81014884796</v>
      </c>
      <c r="H384" s="370">
        <v>35744.804368920202</v>
      </c>
      <c r="I384" s="370" t="b">
        <v>0</v>
      </c>
      <c r="J384" s="370">
        <v>0</v>
      </c>
      <c r="K384" s="370">
        <v>0</v>
      </c>
      <c r="L384" s="370">
        <v>97186.548772718525</v>
      </c>
      <c r="M384" s="370">
        <v>12148.318596589808</v>
      </c>
      <c r="N384" s="370">
        <v>268148.48188707646</v>
      </c>
      <c r="P384" s="370">
        <v>119012.81014884796</v>
      </c>
      <c r="Q384" s="370">
        <v>123068.81014884796</v>
      </c>
      <c r="R384" s="370">
        <v>35744.804368920202</v>
      </c>
      <c r="S384" s="370" t="b">
        <v>0</v>
      </c>
      <c r="T384" s="370">
        <v>0</v>
      </c>
      <c r="U384" s="370">
        <v>0</v>
      </c>
      <c r="V384" s="370">
        <v>97186.548772718525</v>
      </c>
      <c r="W384" s="370">
        <v>12148.318596589808</v>
      </c>
      <c r="X384" s="370">
        <v>268148.48188707646</v>
      </c>
    </row>
    <row r="385" spans="1:24" x14ac:dyDescent="0.25">
      <c r="A385" s="14">
        <v>4057</v>
      </c>
      <c r="B385" s="5">
        <f t="shared" si="5"/>
        <v>0</v>
      </c>
      <c r="C385" s="1">
        <v>4057</v>
      </c>
      <c r="D385" s="1">
        <v>7</v>
      </c>
      <c r="E385" s="1" t="s">
        <v>37</v>
      </c>
      <c r="F385" s="1">
        <v>7</v>
      </c>
      <c r="G385" s="370">
        <v>126837.87954317295</v>
      </c>
      <c r="H385" s="370">
        <v>56523.409914856551</v>
      </c>
      <c r="I385" s="370" t="b">
        <v>0</v>
      </c>
      <c r="J385" s="370">
        <v>0</v>
      </c>
      <c r="K385" s="370">
        <v>0</v>
      </c>
      <c r="L385" s="370">
        <v>274163.72345144942</v>
      </c>
      <c r="M385" s="370">
        <v>34270.465431431156</v>
      </c>
      <c r="N385" s="370">
        <v>491795.47834091005</v>
      </c>
      <c r="P385" s="370">
        <v>122780.87954317295</v>
      </c>
      <c r="Q385" s="370">
        <v>126837.87954317295</v>
      </c>
      <c r="R385" s="370">
        <v>56523.409914856551</v>
      </c>
      <c r="S385" s="370" t="b">
        <v>0</v>
      </c>
      <c r="T385" s="370">
        <v>0</v>
      </c>
      <c r="U385" s="370">
        <v>0</v>
      </c>
      <c r="V385" s="370">
        <v>274163.72345144942</v>
      </c>
      <c r="W385" s="370">
        <v>34270.465431431156</v>
      </c>
      <c r="X385" s="370">
        <v>491795.47834091005</v>
      </c>
    </row>
    <row r="386" spans="1:24" x14ac:dyDescent="0.25">
      <c r="A386" s="14">
        <v>4058</v>
      </c>
      <c r="B386" s="5">
        <f t="shared" si="5"/>
        <v>0</v>
      </c>
      <c r="C386" s="1">
        <v>4058</v>
      </c>
      <c r="D386" s="1">
        <v>7</v>
      </c>
      <c r="E386" s="1" t="s">
        <v>924</v>
      </c>
      <c r="F386" s="1">
        <v>7</v>
      </c>
      <c r="G386" s="370">
        <v>324141.04573108139</v>
      </c>
      <c r="H386" s="370">
        <v>286088.89833912341</v>
      </c>
      <c r="I386" s="370" t="b">
        <v>0</v>
      </c>
      <c r="J386" s="370">
        <v>0</v>
      </c>
      <c r="K386" s="370">
        <v>0</v>
      </c>
      <c r="L386" s="370">
        <v>335372.73582982924</v>
      </c>
      <c r="M386" s="370">
        <v>41921.591978728633</v>
      </c>
      <c r="N386" s="370">
        <v>987524.27187876275</v>
      </c>
      <c r="P386" s="370">
        <v>320083.04573108139</v>
      </c>
      <c r="Q386" s="370">
        <v>324141.04573108139</v>
      </c>
      <c r="R386" s="370">
        <v>286088.89833912341</v>
      </c>
      <c r="S386" s="370" t="b">
        <v>0</v>
      </c>
      <c r="T386" s="370">
        <v>0</v>
      </c>
      <c r="U386" s="370">
        <v>0</v>
      </c>
      <c r="V386" s="370">
        <v>335372.73582982924</v>
      </c>
      <c r="W386" s="370">
        <v>41921.591978728633</v>
      </c>
      <c r="X386" s="370">
        <v>987524.27187876275</v>
      </c>
    </row>
    <row r="387" spans="1:24" x14ac:dyDescent="0.25">
      <c r="A387" s="14">
        <v>4059</v>
      </c>
      <c r="B387" s="5">
        <f t="shared" si="5"/>
        <v>0</v>
      </c>
      <c r="C387" s="1">
        <v>4059</v>
      </c>
      <c r="D387" s="1">
        <v>7</v>
      </c>
      <c r="E387" s="1" t="s">
        <v>925</v>
      </c>
      <c r="F387" s="1">
        <v>7</v>
      </c>
      <c r="G387" s="370">
        <v>365056.56919838081</v>
      </c>
      <c r="H387" s="370">
        <v>88983.95534667137</v>
      </c>
      <c r="I387" s="370" t="b">
        <v>0</v>
      </c>
      <c r="J387" s="370">
        <v>0</v>
      </c>
      <c r="K387" s="370">
        <v>0</v>
      </c>
      <c r="L387" s="370">
        <v>83335.104205574113</v>
      </c>
      <c r="M387" s="370">
        <v>10416.888025696757</v>
      </c>
      <c r="N387" s="370">
        <v>547792.51677632309</v>
      </c>
      <c r="P387" s="370">
        <v>360997.56919838081</v>
      </c>
      <c r="Q387" s="370">
        <v>365056.56919838081</v>
      </c>
      <c r="R387" s="370">
        <v>88983.95534667137</v>
      </c>
      <c r="S387" s="370" t="b">
        <v>0</v>
      </c>
      <c r="T387" s="370">
        <v>0</v>
      </c>
      <c r="U387" s="370">
        <v>0</v>
      </c>
      <c r="V387" s="370">
        <v>83335.104205574113</v>
      </c>
      <c r="W387" s="370">
        <v>10416.888025696757</v>
      </c>
      <c r="X387" s="370">
        <v>547792.51677632309</v>
      </c>
    </row>
    <row r="388" spans="1:24" x14ac:dyDescent="0.25">
      <c r="A388" s="14">
        <v>4064</v>
      </c>
      <c r="B388" s="5">
        <f t="shared" si="5"/>
        <v>0</v>
      </c>
      <c r="C388" s="1">
        <v>4064</v>
      </c>
      <c r="D388" s="1">
        <v>7</v>
      </c>
      <c r="E388" s="1" t="s">
        <v>926</v>
      </c>
      <c r="F388" s="1">
        <v>7</v>
      </c>
      <c r="G388" s="370">
        <v>180246.13731283482</v>
      </c>
      <c r="H388" s="370">
        <v>65147.439495510342</v>
      </c>
      <c r="I388" s="370" t="b">
        <v>0</v>
      </c>
      <c r="J388" s="370">
        <v>0</v>
      </c>
      <c r="K388" s="370">
        <v>0</v>
      </c>
      <c r="L388" s="370">
        <v>99273.802757184356</v>
      </c>
      <c r="M388" s="370">
        <v>12409.225344648035</v>
      </c>
      <c r="N388" s="370">
        <v>357076.60491017759</v>
      </c>
      <c r="P388" s="370">
        <v>176182.13731283482</v>
      </c>
      <c r="Q388" s="370">
        <v>180246.13731283482</v>
      </c>
      <c r="R388" s="370">
        <v>65147.439495510342</v>
      </c>
      <c r="S388" s="370" t="b">
        <v>0</v>
      </c>
      <c r="T388" s="370">
        <v>0</v>
      </c>
      <c r="U388" s="370">
        <v>0</v>
      </c>
      <c r="V388" s="370">
        <v>99273.802757184356</v>
      </c>
      <c r="W388" s="370">
        <v>12409.225344648035</v>
      </c>
      <c r="X388" s="370">
        <v>357076.60491017759</v>
      </c>
    </row>
    <row r="389" spans="1:24" x14ac:dyDescent="0.25">
      <c r="A389" s="14">
        <v>4066</v>
      </c>
      <c r="B389" s="5">
        <f t="shared" si="5"/>
        <v>0</v>
      </c>
      <c r="C389" s="1">
        <v>4066</v>
      </c>
      <c r="D389" s="1">
        <v>7</v>
      </c>
      <c r="E389" s="1" t="s">
        <v>38</v>
      </c>
      <c r="F389" s="1">
        <v>7</v>
      </c>
      <c r="G389" s="370">
        <v>86641.278807255658</v>
      </c>
      <c r="H389" s="370">
        <v>43566.564572389099</v>
      </c>
      <c r="I389" s="370" t="b">
        <v>0</v>
      </c>
      <c r="J389" s="370">
        <v>0</v>
      </c>
      <c r="K389" s="370">
        <v>0</v>
      </c>
      <c r="L389" s="370">
        <v>51734.709439309154</v>
      </c>
      <c r="M389" s="370">
        <v>6466.8386799136406</v>
      </c>
      <c r="N389" s="370">
        <v>188409.39149886757</v>
      </c>
      <c r="P389" s="370">
        <v>82575.278807255658</v>
      </c>
      <c r="Q389" s="370">
        <v>86641.278807255658</v>
      </c>
      <c r="R389" s="370">
        <v>43566.564572389099</v>
      </c>
      <c r="S389" s="370" t="b">
        <v>0</v>
      </c>
      <c r="T389" s="370">
        <v>0</v>
      </c>
      <c r="U389" s="370">
        <v>0</v>
      </c>
      <c r="V389" s="370">
        <v>51734.709439309154</v>
      </c>
      <c r="W389" s="370">
        <v>6466.8386799136406</v>
      </c>
      <c r="X389" s="370">
        <v>188409.39149886757</v>
      </c>
    </row>
    <row r="390" spans="1:24" x14ac:dyDescent="0.25">
      <c r="A390" s="14">
        <v>4067</v>
      </c>
      <c r="B390" s="5">
        <f t="shared" si="5"/>
        <v>0</v>
      </c>
      <c r="C390" s="1">
        <v>4067</v>
      </c>
      <c r="D390" s="1">
        <v>7</v>
      </c>
      <c r="E390" s="1" t="s">
        <v>39</v>
      </c>
      <c r="F390" s="1">
        <v>7</v>
      </c>
      <c r="G390" s="370">
        <v>502962.2657166745</v>
      </c>
      <c r="H390" s="370">
        <v>192099.44312323217</v>
      </c>
      <c r="I390" s="370" t="b">
        <v>0</v>
      </c>
      <c r="J390" s="370">
        <v>0</v>
      </c>
      <c r="K390" s="370">
        <v>0</v>
      </c>
      <c r="L390" s="370">
        <v>438844.0399029376</v>
      </c>
      <c r="M390" s="370">
        <v>54855.504987867171</v>
      </c>
      <c r="N390" s="370">
        <v>1188761.2537307113</v>
      </c>
      <c r="P390" s="370">
        <v>498895.2657166745</v>
      </c>
      <c r="Q390" s="370">
        <v>502962.2657166745</v>
      </c>
      <c r="R390" s="370">
        <v>192099.44312323217</v>
      </c>
      <c r="S390" s="370" t="b">
        <v>0</v>
      </c>
      <c r="T390" s="370">
        <v>0</v>
      </c>
      <c r="U390" s="370">
        <v>0</v>
      </c>
      <c r="V390" s="370">
        <v>438844.0399029376</v>
      </c>
      <c r="W390" s="370">
        <v>54855.504987867171</v>
      </c>
      <c r="X390" s="370">
        <v>1188761.2537307113</v>
      </c>
    </row>
    <row r="391" spans="1:24" x14ac:dyDescent="0.25">
      <c r="A391" s="14">
        <v>4068</v>
      </c>
      <c r="B391" s="5">
        <f t="shared" si="5"/>
        <v>0</v>
      </c>
      <c r="C391" s="1">
        <v>4068</v>
      </c>
      <c r="D391" s="1">
        <v>7</v>
      </c>
      <c r="E391" s="1" t="s">
        <v>40</v>
      </c>
      <c r="F391" s="1">
        <v>7</v>
      </c>
      <c r="G391" s="370">
        <v>602489.88037598331</v>
      </c>
      <c r="H391" s="370">
        <v>297666.90721891838</v>
      </c>
      <c r="I391" s="370" t="b">
        <v>0</v>
      </c>
      <c r="J391" s="370">
        <v>0</v>
      </c>
      <c r="K391" s="370">
        <v>0</v>
      </c>
      <c r="L391" s="370">
        <v>735292.79358993378</v>
      </c>
      <c r="M391" s="370">
        <v>91911.599198741664</v>
      </c>
      <c r="N391" s="370">
        <v>1727361.180383577</v>
      </c>
      <c r="P391" s="370">
        <v>598421.88037598331</v>
      </c>
      <c r="Q391" s="370">
        <v>602489.88037598331</v>
      </c>
      <c r="R391" s="370">
        <v>297666.90721891838</v>
      </c>
      <c r="S391" s="370" t="b">
        <v>0</v>
      </c>
      <c r="T391" s="370">
        <v>0</v>
      </c>
      <c r="U391" s="370">
        <v>0</v>
      </c>
      <c r="V391" s="370">
        <v>735292.79358993378</v>
      </c>
      <c r="W391" s="370">
        <v>91911.599198741664</v>
      </c>
      <c r="X391" s="370">
        <v>1727361.180383577</v>
      </c>
    </row>
    <row r="392" spans="1:24" x14ac:dyDescent="0.25">
      <c r="A392" s="14">
        <v>4070</v>
      </c>
      <c r="B392" s="5">
        <f t="shared" si="5"/>
        <v>0</v>
      </c>
      <c r="C392" s="1">
        <v>4070</v>
      </c>
      <c r="D392" s="1">
        <v>7</v>
      </c>
      <c r="E392" s="1" t="s">
        <v>41</v>
      </c>
      <c r="F392" s="1">
        <v>7</v>
      </c>
      <c r="G392" s="370">
        <v>307360.18061584118</v>
      </c>
      <c r="H392" s="370">
        <v>9676.4799471516653</v>
      </c>
      <c r="I392" s="370" t="b">
        <v>0</v>
      </c>
      <c r="J392" s="370">
        <v>0</v>
      </c>
      <c r="K392" s="370">
        <v>0</v>
      </c>
      <c r="L392" s="370">
        <v>317789.37458996213</v>
      </c>
      <c r="M392" s="370">
        <v>39723.671823745244</v>
      </c>
      <c r="N392" s="370">
        <v>674549.70697670022</v>
      </c>
      <c r="P392" s="370">
        <v>303290.18061584118</v>
      </c>
      <c r="Q392" s="370">
        <v>307360.18061584118</v>
      </c>
      <c r="R392" s="370">
        <v>9676.4799471516653</v>
      </c>
      <c r="S392" s="370" t="b">
        <v>0</v>
      </c>
      <c r="T392" s="370">
        <v>0</v>
      </c>
      <c r="U392" s="370">
        <v>0</v>
      </c>
      <c r="V392" s="370">
        <v>317789.37458996213</v>
      </c>
      <c r="W392" s="370">
        <v>39723.671823745244</v>
      </c>
      <c r="X392" s="370">
        <v>674549.70697670022</v>
      </c>
    </row>
    <row r="393" spans="1:24" x14ac:dyDescent="0.25">
      <c r="A393" s="14">
        <v>4073</v>
      </c>
      <c r="B393" s="5">
        <f t="shared" si="5"/>
        <v>0</v>
      </c>
      <c r="C393" s="1">
        <v>4073</v>
      </c>
      <c r="D393" s="1">
        <v>7</v>
      </c>
      <c r="E393" s="1" t="s">
        <v>927</v>
      </c>
      <c r="F393" s="1">
        <v>7</v>
      </c>
      <c r="G393" s="370">
        <v>561325.33510338562</v>
      </c>
      <c r="H393" s="370">
        <v>189266.28272797371</v>
      </c>
      <c r="I393" s="370" t="b">
        <v>0</v>
      </c>
      <c r="J393" s="370">
        <v>0</v>
      </c>
      <c r="K393" s="370">
        <v>0</v>
      </c>
      <c r="L393" s="370">
        <v>337441.67211829463</v>
      </c>
      <c r="M393" s="370">
        <v>42180.209014786808</v>
      </c>
      <c r="N393" s="370">
        <v>1130213.498964441</v>
      </c>
      <c r="P393" s="370">
        <v>557252.33510338562</v>
      </c>
      <c r="Q393" s="370">
        <v>561325.33510338562</v>
      </c>
      <c r="R393" s="370">
        <v>189266.28272797371</v>
      </c>
      <c r="S393" s="370" t="b">
        <v>0</v>
      </c>
      <c r="T393" s="370">
        <v>0</v>
      </c>
      <c r="U393" s="370">
        <v>0</v>
      </c>
      <c r="V393" s="370">
        <v>337441.67211829463</v>
      </c>
      <c r="W393" s="370">
        <v>42180.209014786808</v>
      </c>
      <c r="X393" s="370">
        <v>1130213.498964441</v>
      </c>
    </row>
    <row r="394" spans="1:24" x14ac:dyDescent="0.25">
      <c r="A394" s="14">
        <v>4074</v>
      </c>
      <c r="B394" s="5">
        <f t="shared" si="5"/>
        <v>0</v>
      </c>
      <c r="C394" s="1">
        <v>4074</v>
      </c>
      <c r="D394" s="1">
        <v>7</v>
      </c>
      <c r="E394" s="1" t="s">
        <v>550</v>
      </c>
      <c r="F394" s="1">
        <v>7</v>
      </c>
      <c r="G394" s="370">
        <v>639901.6243033841</v>
      </c>
      <c r="H394" s="370">
        <v>543317.38666000182</v>
      </c>
      <c r="I394" s="370" t="b">
        <v>0</v>
      </c>
      <c r="J394" s="370">
        <v>0</v>
      </c>
      <c r="K394" s="370">
        <v>0</v>
      </c>
      <c r="L394" s="370">
        <v>876845.7171169885</v>
      </c>
      <c r="M394" s="370">
        <v>109605.7146396235</v>
      </c>
      <c r="N394" s="370">
        <v>2169670.4427199978</v>
      </c>
      <c r="P394" s="370">
        <v>635827.6243033841</v>
      </c>
      <c r="Q394" s="370">
        <v>639901.6243033841</v>
      </c>
      <c r="R394" s="370">
        <v>543317.38666000182</v>
      </c>
      <c r="S394" s="370" t="b">
        <v>0</v>
      </c>
      <c r="T394" s="370">
        <v>0</v>
      </c>
      <c r="U394" s="370">
        <v>0</v>
      </c>
      <c r="V394" s="370">
        <v>876845.7171169885</v>
      </c>
      <c r="W394" s="370">
        <v>109605.7146396235</v>
      </c>
      <c r="X394" s="370">
        <v>2169670.4427199978</v>
      </c>
    </row>
    <row r="395" spans="1:24" x14ac:dyDescent="0.25">
      <c r="A395" s="14">
        <v>4075</v>
      </c>
      <c r="B395" s="5">
        <f t="shared" si="5"/>
        <v>0</v>
      </c>
      <c r="C395" s="1">
        <v>4075</v>
      </c>
      <c r="D395" s="1">
        <v>7</v>
      </c>
      <c r="E395" s="1" t="s">
        <v>42</v>
      </c>
      <c r="F395" s="1">
        <v>7</v>
      </c>
      <c r="G395" s="370">
        <v>931814.88449114456</v>
      </c>
      <c r="H395" s="370">
        <v>341120.84019330982</v>
      </c>
      <c r="I395" s="370" t="b">
        <v>0</v>
      </c>
      <c r="J395" s="370">
        <v>0</v>
      </c>
      <c r="K395" s="370">
        <v>0</v>
      </c>
      <c r="L395" s="370">
        <v>445248.51933537389</v>
      </c>
      <c r="M395" s="370">
        <v>55656.064916921707</v>
      </c>
      <c r="N395" s="370">
        <v>1773840.3089367501</v>
      </c>
      <c r="P395" s="370">
        <v>927739.88449114456</v>
      </c>
      <c r="Q395" s="370">
        <v>931814.88449114456</v>
      </c>
      <c r="R395" s="370">
        <v>341120.84019330982</v>
      </c>
      <c r="S395" s="370" t="b">
        <v>0</v>
      </c>
      <c r="T395" s="370">
        <v>0</v>
      </c>
      <c r="U395" s="370">
        <v>0</v>
      </c>
      <c r="V395" s="370">
        <v>445248.51933537389</v>
      </c>
      <c r="W395" s="370">
        <v>55656.064916921707</v>
      </c>
      <c r="X395" s="370">
        <v>1773840.3089367501</v>
      </c>
    </row>
    <row r="396" spans="1:24" x14ac:dyDescent="0.25">
      <c r="A396" s="14">
        <v>4077</v>
      </c>
      <c r="B396" s="5">
        <f t="shared" si="5"/>
        <v>0</v>
      </c>
      <c r="C396" s="1">
        <v>4077</v>
      </c>
      <c r="D396" s="1">
        <v>7</v>
      </c>
      <c r="E396" s="1" t="s">
        <v>1042</v>
      </c>
      <c r="F396" s="1">
        <v>7</v>
      </c>
      <c r="G396" s="370">
        <v>0</v>
      </c>
      <c r="H396" s="370">
        <v>0</v>
      </c>
      <c r="I396" s="370" t="b">
        <v>0</v>
      </c>
      <c r="J396" s="370">
        <v>0</v>
      </c>
      <c r="K396" s="370">
        <v>0</v>
      </c>
      <c r="L396" s="370">
        <v>0</v>
      </c>
      <c r="M396" s="370">
        <v>0</v>
      </c>
      <c r="N396" s="370">
        <v>0</v>
      </c>
      <c r="P396" s="370">
        <v>-4077</v>
      </c>
      <c r="Q396" s="370">
        <v>0</v>
      </c>
      <c r="R396" s="370">
        <v>0</v>
      </c>
      <c r="S396" s="370" t="b">
        <v>0</v>
      </c>
      <c r="T396" s="370">
        <v>0</v>
      </c>
      <c r="U396" s="370">
        <v>0</v>
      </c>
      <c r="V396" s="370">
        <v>0</v>
      </c>
      <c r="W396" s="370">
        <v>0</v>
      </c>
      <c r="X396" s="370">
        <v>0</v>
      </c>
    </row>
    <row r="397" spans="1:24" x14ac:dyDescent="0.25">
      <c r="A397" s="14">
        <v>4078</v>
      </c>
      <c r="B397" s="5">
        <f t="shared" si="5"/>
        <v>0</v>
      </c>
      <c r="C397" s="1">
        <v>4078</v>
      </c>
      <c r="D397" s="1">
        <v>7</v>
      </c>
      <c r="E397" s="1" t="s">
        <v>1043</v>
      </c>
      <c r="F397" s="1">
        <v>7</v>
      </c>
      <c r="G397" s="370">
        <v>593184.37074838718</v>
      </c>
      <c r="H397" s="370">
        <v>87830.657434830835</v>
      </c>
      <c r="I397" s="370" t="b">
        <v>0</v>
      </c>
      <c r="J397" s="370">
        <v>0</v>
      </c>
      <c r="K397" s="370">
        <v>0</v>
      </c>
      <c r="L397" s="370">
        <v>681684.07121261826</v>
      </c>
      <c r="M397" s="370">
        <v>85210.508901577225</v>
      </c>
      <c r="N397" s="370">
        <v>1447909.6082974134</v>
      </c>
      <c r="P397" s="370">
        <v>589106.37074838718</v>
      </c>
      <c r="Q397" s="370">
        <v>593184.37074838718</v>
      </c>
      <c r="R397" s="370">
        <v>87830.657434830835</v>
      </c>
      <c r="S397" s="370" t="b">
        <v>0</v>
      </c>
      <c r="T397" s="370">
        <v>0</v>
      </c>
      <c r="U397" s="370">
        <v>0</v>
      </c>
      <c r="V397" s="370">
        <v>681684.07121261826</v>
      </c>
      <c r="W397" s="370">
        <v>85210.508901577225</v>
      </c>
      <c r="X397" s="370">
        <v>1447909.6082974134</v>
      </c>
    </row>
    <row r="398" spans="1:24" x14ac:dyDescent="0.25">
      <c r="A398" s="14">
        <v>4079</v>
      </c>
      <c r="B398" s="5">
        <f t="shared" si="5"/>
        <v>0</v>
      </c>
      <c r="C398" s="1">
        <v>4079</v>
      </c>
      <c r="D398" s="1">
        <v>7</v>
      </c>
      <c r="E398" s="1" t="s">
        <v>928</v>
      </c>
      <c r="F398" s="1">
        <v>7</v>
      </c>
      <c r="G398" s="370">
        <v>324179.09949723183</v>
      </c>
      <c r="H398" s="370">
        <v>185029.02913173891</v>
      </c>
      <c r="I398" s="370" t="b">
        <v>0</v>
      </c>
      <c r="J398" s="370">
        <v>0</v>
      </c>
      <c r="K398" s="370">
        <v>0</v>
      </c>
      <c r="L398" s="370">
        <v>442022.48016240681</v>
      </c>
      <c r="M398" s="370">
        <v>55252.810020300822</v>
      </c>
      <c r="N398" s="370">
        <v>1006483.4188116783</v>
      </c>
      <c r="P398" s="370">
        <v>320100.09949723183</v>
      </c>
      <c r="Q398" s="370">
        <v>324179.09949723183</v>
      </c>
      <c r="R398" s="370">
        <v>185029.02913173891</v>
      </c>
      <c r="S398" s="370" t="b">
        <v>0</v>
      </c>
      <c r="T398" s="370">
        <v>0</v>
      </c>
      <c r="U398" s="370">
        <v>0</v>
      </c>
      <c r="V398" s="370">
        <v>442022.48016240681</v>
      </c>
      <c r="W398" s="370">
        <v>55252.810020300822</v>
      </c>
      <c r="X398" s="370">
        <v>1006483.4188116783</v>
      </c>
    </row>
    <row r="399" spans="1:24" x14ac:dyDescent="0.25">
      <c r="A399" s="14">
        <v>4080</v>
      </c>
      <c r="B399" s="5">
        <f t="shared" si="5"/>
        <v>0</v>
      </c>
      <c r="C399" s="1">
        <v>4080</v>
      </c>
      <c r="D399" s="1">
        <v>7</v>
      </c>
      <c r="E399" s="1" t="s">
        <v>43</v>
      </c>
      <c r="F399" s="1">
        <v>7</v>
      </c>
      <c r="G399" s="370">
        <v>45846.871350164663</v>
      </c>
      <c r="H399" s="370">
        <v>11622.459998595274</v>
      </c>
      <c r="I399" s="370" t="b">
        <v>0</v>
      </c>
      <c r="J399" s="370">
        <v>0</v>
      </c>
      <c r="K399" s="370">
        <v>0</v>
      </c>
      <c r="L399" s="370">
        <v>32881.153643275276</v>
      </c>
      <c r="M399" s="370">
        <v>4110.1442054094068</v>
      </c>
      <c r="N399" s="370">
        <v>94460.629197444621</v>
      </c>
      <c r="P399" s="370">
        <v>41766.871350164663</v>
      </c>
      <c r="Q399" s="370">
        <v>45846.871350164663</v>
      </c>
      <c r="R399" s="370">
        <v>11622.459998595274</v>
      </c>
      <c r="S399" s="370" t="b">
        <v>0</v>
      </c>
      <c r="T399" s="370">
        <v>0</v>
      </c>
      <c r="U399" s="370">
        <v>0</v>
      </c>
      <c r="V399" s="370">
        <v>32881.153643275276</v>
      </c>
      <c r="W399" s="370">
        <v>4110.1442054094068</v>
      </c>
      <c r="X399" s="370">
        <v>94460.629197444621</v>
      </c>
    </row>
    <row r="400" spans="1:24" x14ac:dyDescent="0.25">
      <c r="A400" s="14">
        <v>4081</v>
      </c>
      <c r="B400" s="5">
        <f t="shared" si="5"/>
        <v>0</v>
      </c>
      <c r="C400" s="1">
        <v>4081</v>
      </c>
      <c r="D400" s="1">
        <v>7</v>
      </c>
      <c r="E400" s="1" t="s">
        <v>551</v>
      </c>
      <c r="F400" s="1">
        <v>7</v>
      </c>
      <c r="G400" s="370">
        <v>106109.55588081547</v>
      </c>
      <c r="H400" s="370">
        <v>40518.826092608782</v>
      </c>
      <c r="I400" s="370" t="b">
        <v>0</v>
      </c>
      <c r="J400" s="370">
        <v>0</v>
      </c>
      <c r="K400" s="370">
        <v>0</v>
      </c>
      <c r="L400" s="370">
        <v>71842.400940445121</v>
      </c>
      <c r="M400" s="370">
        <v>8980.3001175556328</v>
      </c>
      <c r="N400" s="370">
        <v>227451.08303142499</v>
      </c>
      <c r="P400" s="370">
        <v>102028.55588081547</v>
      </c>
      <c r="Q400" s="370">
        <v>106109.55588081547</v>
      </c>
      <c r="R400" s="370">
        <v>40518.826092608782</v>
      </c>
      <c r="S400" s="370" t="b">
        <v>0</v>
      </c>
      <c r="T400" s="370">
        <v>0</v>
      </c>
      <c r="U400" s="370">
        <v>0</v>
      </c>
      <c r="V400" s="370">
        <v>71842.400940445121</v>
      </c>
      <c r="W400" s="370">
        <v>8980.3001175556328</v>
      </c>
      <c r="X400" s="370">
        <v>227451.08303142499</v>
      </c>
    </row>
    <row r="401" spans="1:24" x14ac:dyDescent="0.25">
      <c r="A401" s="14">
        <v>4082</v>
      </c>
      <c r="B401" s="5">
        <f t="shared" si="5"/>
        <v>0</v>
      </c>
      <c r="C401" s="1">
        <v>4082</v>
      </c>
      <c r="D401" s="1">
        <v>7</v>
      </c>
      <c r="E401" s="1" t="s">
        <v>44</v>
      </c>
      <c r="F401" s="1">
        <v>7</v>
      </c>
      <c r="G401" s="370">
        <v>448539.35095539229</v>
      </c>
      <c r="H401" s="370">
        <v>86682.482756430356</v>
      </c>
      <c r="I401" s="370" t="b">
        <v>0</v>
      </c>
      <c r="J401" s="370">
        <v>0</v>
      </c>
      <c r="K401" s="370">
        <v>0</v>
      </c>
      <c r="L401" s="370">
        <v>256600.56709172801</v>
      </c>
      <c r="M401" s="370">
        <v>32075.070886465983</v>
      </c>
      <c r="N401" s="370">
        <v>823897.47169001657</v>
      </c>
      <c r="P401" s="370">
        <v>444457.35095539229</v>
      </c>
      <c r="Q401" s="370">
        <v>448539.35095539229</v>
      </c>
      <c r="R401" s="370">
        <v>86682.482756430356</v>
      </c>
      <c r="S401" s="370" t="b">
        <v>0</v>
      </c>
      <c r="T401" s="370">
        <v>0</v>
      </c>
      <c r="U401" s="370">
        <v>0</v>
      </c>
      <c r="V401" s="370">
        <v>256600.56709172801</v>
      </c>
      <c r="W401" s="370">
        <v>32075.070886465983</v>
      </c>
      <c r="X401" s="370">
        <v>823897.47169001657</v>
      </c>
    </row>
    <row r="402" spans="1:24" x14ac:dyDescent="0.25">
      <c r="A402" s="14">
        <v>4083</v>
      </c>
      <c r="B402" s="5">
        <f t="shared" si="5"/>
        <v>0</v>
      </c>
      <c r="C402" s="1">
        <v>4083</v>
      </c>
      <c r="D402" s="1">
        <v>7</v>
      </c>
      <c r="E402" s="1" t="s">
        <v>45</v>
      </c>
      <c r="F402" s="1">
        <v>7</v>
      </c>
      <c r="G402" s="370">
        <v>66649.391169596565</v>
      </c>
      <c r="H402" s="370">
        <v>45484.079077463037</v>
      </c>
      <c r="I402" s="370" t="b">
        <v>0</v>
      </c>
      <c r="J402" s="370">
        <v>0</v>
      </c>
      <c r="K402" s="370">
        <v>0</v>
      </c>
      <c r="L402" s="370">
        <v>65992.281855638314</v>
      </c>
      <c r="M402" s="370">
        <v>8249.0352319547837</v>
      </c>
      <c r="N402" s="370">
        <v>186374.7873346527</v>
      </c>
      <c r="P402" s="370">
        <v>62566.391169596565</v>
      </c>
      <c r="Q402" s="370">
        <v>66649.391169596565</v>
      </c>
      <c r="R402" s="370">
        <v>45484.079077463037</v>
      </c>
      <c r="S402" s="370" t="b">
        <v>0</v>
      </c>
      <c r="T402" s="370">
        <v>0</v>
      </c>
      <c r="U402" s="370">
        <v>0</v>
      </c>
      <c r="V402" s="370">
        <v>65992.281855638314</v>
      </c>
      <c r="W402" s="370">
        <v>8249.0352319547837</v>
      </c>
      <c r="X402" s="370">
        <v>186374.7873346527</v>
      </c>
    </row>
    <row r="403" spans="1:24" x14ac:dyDescent="0.25">
      <c r="A403" s="14">
        <v>4084</v>
      </c>
      <c r="B403" s="5">
        <f t="shared" si="5"/>
        <v>0</v>
      </c>
      <c r="C403" s="1">
        <v>4084</v>
      </c>
      <c r="D403" s="1">
        <v>7</v>
      </c>
      <c r="E403" s="1" t="s">
        <v>46</v>
      </c>
      <c r="F403" s="1">
        <v>7</v>
      </c>
      <c r="G403" s="370">
        <v>275269.08291899139</v>
      </c>
      <c r="H403" s="370">
        <v>58665.750988036554</v>
      </c>
      <c r="I403" s="370" t="b">
        <v>0</v>
      </c>
      <c r="J403" s="370">
        <v>0</v>
      </c>
      <c r="K403" s="370">
        <v>0</v>
      </c>
      <c r="L403" s="370">
        <v>210245.2472439484</v>
      </c>
      <c r="M403" s="370">
        <v>26280.655905493535</v>
      </c>
      <c r="N403" s="370">
        <v>570460.73705646989</v>
      </c>
      <c r="P403" s="370">
        <v>271185.08291899139</v>
      </c>
      <c r="Q403" s="370">
        <v>275269.08291899139</v>
      </c>
      <c r="R403" s="370">
        <v>58665.750988036554</v>
      </c>
      <c r="S403" s="370" t="b">
        <v>0</v>
      </c>
      <c r="T403" s="370">
        <v>0</v>
      </c>
      <c r="U403" s="370">
        <v>0</v>
      </c>
      <c r="V403" s="370">
        <v>210245.2472439484</v>
      </c>
      <c r="W403" s="370">
        <v>26280.655905493535</v>
      </c>
      <c r="X403" s="370">
        <v>570460.73705646989</v>
      </c>
    </row>
    <row r="404" spans="1:24" x14ac:dyDescent="0.25">
      <c r="A404" s="14">
        <v>4085</v>
      </c>
      <c r="B404" s="5">
        <f t="shared" si="5"/>
        <v>0</v>
      </c>
      <c r="C404" s="1">
        <v>4085</v>
      </c>
      <c r="D404" s="1">
        <v>7</v>
      </c>
      <c r="E404" s="1" t="s">
        <v>929</v>
      </c>
      <c r="F404" s="1">
        <v>7</v>
      </c>
      <c r="G404" s="370">
        <v>278234.24755014922</v>
      </c>
      <c r="H404" s="370">
        <v>126576.0354549826</v>
      </c>
      <c r="I404" s="370" t="b">
        <v>0</v>
      </c>
      <c r="J404" s="370">
        <v>0</v>
      </c>
      <c r="K404" s="370">
        <v>0</v>
      </c>
      <c r="L404" s="370">
        <v>226717.49391699402</v>
      </c>
      <c r="M404" s="370">
        <v>28339.686739624234</v>
      </c>
      <c r="N404" s="370">
        <v>659867.46366175008</v>
      </c>
      <c r="P404" s="370">
        <v>274149.24755014922</v>
      </c>
      <c r="Q404" s="370">
        <v>278234.24755014922</v>
      </c>
      <c r="R404" s="370">
        <v>126576.0354549826</v>
      </c>
      <c r="S404" s="370" t="b">
        <v>0</v>
      </c>
      <c r="T404" s="370">
        <v>0</v>
      </c>
      <c r="U404" s="370">
        <v>0</v>
      </c>
      <c r="V404" s="370">
        <v>226717.49391699402</v>
      </c>
      <c r="W404" s="370">
        <v>28339.686739624234</v>
      </c>
      <c r="X404" s="370">
        <v>659867.46366175008</v>
      </c>
    </row>
    <row r="405" spans="1:24" x14ac:dyDescent="0.25">
      <c r="A405" s="14">
        <v>4087</v>
      </c>
      <c r="B405" s="5">
        <f t="shared" si="5"/>
        <v>0</v>
      </c>
      <c r="C405" s="1">
        <v>4087</v>
      </c>
      <c r="D405" s="1">
        <v>7</v>
      </c>
      <c r="E405" s="1" t="s">
        <v>47</v>
      </c>
      <c r="F405" s="1">
        <v>7</v>
      </c>
      <c r="G405" s="370">
        <v>251859.83781771178</v>
      </c>
      <c r="H405" s="370">
        <v>111960.99123420249</v>
      </c>
      <c r="I405" s="370" t="b">
        <v>0</v>
      </c>
      <c r="J405" s="370">
        <v>0</v>
      </c>
      <c r="K405" s="370">
        <v>0</v>
      </c>
      <c r="L405" s="370">
        <v>99148.933147940785</v>
      </c>
      <c r="M405" s="370">
        <v>12393.616643492591</v>
      </c>
      <c r="N405" s="370">
        <v>475363.37884334766</v>
      </c>
      <c r="P405" s="370">
        <v>247772.83781771178</v>
      </c>
      <c r="Q405" s="370">
        <v>251859.83781771178</v>
      </c>
      <c r="R405" s="370">
        <v>111960.99123420249</v>
      </c>
      <c r="S405" s="370" t="b">
        <v>0</v>
      </c>
      <c r="T405" s="370">
        <v>0</v>
      </c>
      <c r="U405" s="370">
        <v>0</v>
      </c>
      <c r="V405" s="370">
        <v>99148.933147940785</v>
      </c>
      <c r="W405" s="370">
        <v>12393.616643492591</v>
      </c>
      <c r="X405" s="370">
        <v>475363.37884334766</v>
      </c>
    </row>
    <row r="406" spans="1:24" x14ac:dyDescent="0.25">
      <c r="A406" s="14">
        <v>4088</v>
      </c>
      <c r="B406" s="5">
        <f t="shared" ref="B406:B469" si="6">+C406-A406</f>
        <v>0</v>
      </c>
      <c r="C406" s="1">
        <v>4088</v>
      </c>
      <c r="D406" s="1">
        <v>7</v>
      </c>
      <c r="E406" s="1" t="s">
        <v>48</v>
      </c>
      <c r="F406" s="1">
        <v>7</v>
      </c>
      <c r="G406" s="370">
        <v>493340.77842074819</v>
      </c>
      <c r="H406" s="370">
        <v>96921.896242777279</v>
      </c>
      <c r="I406" s="370" t="b">
        <v>0</v>
      </c>
      <c r="J406" s="370">
        <v>0</v>
      </c>
      <c r="K406" s="370">
        <v>0</v>
      </c>
      <c r="L406" s="370">
        <v>360669.99673183117</v>
      </c>
      <c r="M406" s="370">
        <v>45083.749591478867</v>
      </c>
      <c r="N406" s="370">
        <v>996016.42098683538</v>
      </c>
      <c r="P406" s="370">
        <v>489252.77842074819</v>
      </c>
      <c r="Q406" s="370">
        <v>493340.77842074819</v>
      </c>
      <c r="R406" s="370">
        <v>96921.896242777279</v>
      </c>
      <c r="S406" s="370" t="b">
        <v>0</v>
      </c>
      <c r="T406" s="370">
        <v>0</v>
      </c>
      <c r="U406" s="370">
        <v>0</v>
      </c>
      <c r="V406" s="370">
        <v>360669.99673183117</v>
      </c>
      <c r="W406" s="370">
        <v>45083.749591478867</v>
      </c>
      <c r="X406" s="370">
        <v>996016.42098683538</v>
      </c>
    </row>
    <row r="407" spans="1:24" x14ac:dyDescent="0.25">
      <c r="A407" s="14">
        <v>4089</v>
      </c>
      <c r="B407" s="5">
        <f t="shared" si="6"/>
        <v>0</v>
      </c>
      <c r="C407" s="1">
        <v>4089</v>
      </c>
      <c r="D407" s="1">
        <v>7</v>
      </c>
      <c r="E407" s="1" t="s">
        <v>49</v>
      </c>
      <c r="F407" s="1">
        <v>7</v>
      </c>
      <c r="G407" s="370">
        <v>233866.5383304421</v>
      </c>
      <c r="H407" s="370">
        <v>53644.904233369038</v>
      </c>
      <c r="I407" s="370" t="b">
        <v>0</v>
      </c>
      <c r="J407" s="370">
        <v>0</v>
      </c>
      <c r="K407" s="370">
        <v>0</v>
      </c>
      <c r="L407" s="370">
        <v>157349.90476020332</v>
      </c>
      <c r="M407" s="370">
        <v>19668.738095025405</v>
      </c>
      <c r="N407" s="370">
        <v>464530.08541903988</v>
      </c>
      <c r="P407" s="370">
        <v>229777.5383304421</v>
      </c>
      <c r="Q407" s="370">
        <v>233866.5383304421</v>
      </c>
      <c r="R407" s="370">
        <v>53644.904233369038</v>
      </c>
      <c r="S407" s="370" t="b">
        <v>0</v>
      </c>
      <c r="T407" s="370">
        <v>0</v>
      </c>
      <c r="U407" s="370">
        <v>0</v>
      </c>
      <c r="V407" s="370">
        <v>157349.90476020332</v>
      </c>
      <c r="W407" s="370">
        <v>19668.738095025405</v>
      </c>
      <c r="X407" s="370">
        <v>464530.08541903988</v>
      </c>
    </row>
    <row r="408" spans="1:24" x14ac:dyDescent="0.25">
      <c r="A408" s="14">
        <v>4090</v>
      </c>
      <c r="B408" s="5">
        <f t="shared" si="6"/>
        <v>0</v>
      </c>
      <c r="C408" s="1">
        <v>4090</v>
      </c>
      <c r="D408" s="1">
        <v>7</v>
      </c>
      <c r="E408" s="1" t="s">
        <v>50</v>
      </c>
      <c r="F408" s="1">
        <v>7</v>
      </c>
      <c r="G408" s="370">
        <v>153097.86881511923</v>
      </c>
      <c r="H408" s="370">
        <v>153208.82886038133</v>
      </c>
      <c r="I408" s="370" t="b">
        <v>0</v>
      </c>
      <c r="J408" s="370">
        <v>0</v>
      </c>
      <c r="K408" s="370">
        <v>0</v>
      </c>
      <c r="L408" s="370">
        <v>190616.50407457177</v>
      </c>
      <c r="M408" s="370">
        <v>23827.063009321457</v>
      </c>
      <c r="N408" s="370">
        <v>520750.26475939376</v>
      </c>
      <c r="P408" s="370">
        <v>149007.86881511923</v>
      </c>
      <c r="Q408" s="370">
        <v>153097.86881511923</v>
      </c>
      <c r="R408" s="370">
        <v>153208.82886038133</v>
      </c>
      <c r="S408" s="370" t="b">
        <v>0</v>
      </c>
      <c r="T408" s="370">
        <v>0</v>
      </c>
      <c r="U408" s="370">
        <v>0</v>
      </c>
      <c r="V408" s="370">
        <v>190616.50407457177</v>
      </c>
      <c r="W408" s="370">
        <v>23827.063009321457</v>
      </c>
      <c r="X408" s="370">
        <v>520750.26475939376</v>
      </c>
    </row>
    <row r="409" spans="1:24" x14ac:dyDescent="0.25">
      <c r="A409" s="14">
        <v>4091</v>
      </c>
      <c r="B409" s="5">
        <f t="shared" si="6"/>
        <v>0</v>
      </c>
      <c r="C409" s="1">
        <v>4091</v>
      </c>
      <c r="D409" s="1">
        <v>7</v>
      </c>
      <c r="E409" s="1" t="s">
        <v>1044</v>
      </c>
      <c r="F409" s="1">
        <v>7</v>
      </c>
      <c r="G409" s="370">
        <v>221759.42735623059</v>
      </c>
      <c r="H409" s="370">
        <v>309967.555378569</v>
      </c>
      <c r="I409" s="370" t="b">
        <v>0</v>
      </c>
      <c r="J409" s="370">
        <v>0</v>
      </c>
      <c r="K409" s="370">
        <v>0</v>
      </c>
      <c r="L409" s="370">
        <v>372689.10242756776</v>
      </c>
      <c r="M409" s="370">
        <v>46586.137803445941</v>
      </c>
      <c r="N409" s="370">
        <v>951002.22296581336</v>
      </c>
      <c r="P409" s="370">
        <v>217668.42735623059</v>
      </c>
      <c r="Q409" s="370">
        <v>221759.42735623059</v>
      </c>
      <c r="R409" s="370">
        <v>309967.555378569</v>
      </c>
      <c r="S409" s="370" t="b">
        <v>0</v>
      </c>
      <c r="T409" s="370">
        <v>0</v>
      </c>
      <c r="U409" s="370">
        <v>0</v>
      </c>
      <c r="V409" s="370">
        <v>372689.10242756776</v>
      </c>
      <c r="W409" s="370">
        <v>46586.137803445941</v>
      </c>
      <c r="X409" s="370">
        <v>951002.22296581336</v>
      </c>
    </row>
    <row r="410" spans="1:24" x14ac:dyDescent="0.25">
      <c r="A410" s="14">
        <v>4092</v>
      </c>
      <c r="B410" s="5">
        <f t="shared" si="6"/>
        <v>0</v>
      </c>
      <c r="C410" s="1">
        <v>4092</v>
      </c>
      <c r="D410" s="1">
        <v>7</v>
      </c>
      <c r="E410" s="1" t="s">
        <v>51</v>
      </c>
      <c r="F410" s="1">
        <v>7</v>
      </c>
      <c r="G410" s="370">
        <v>69349.358518076391</v>
      </c>
      <c r="H410" s="370">
        <v>32121.285102919868</v>
      </c>
      <c r="I410" s="370" t="b">
        <v>0</v>
      </c>
      <c r="J410" s="370">
        <v>0</v>
      </c>
      <c r="K410" s="370">
        <v>0</v>
      </c>
      <c r="L410" s="370">
        <v>87335.46664674487</v>
      </c>
      <c r="M410" s="370">
        <v>10916.933330843101</v>
      </c>
      <c r="N410" s="370">
        <v>199723.04359858425</v>
      </c>
      <c r="P410" s="370">
        <v>65257.358518076391</v>
      </c>
      <c r="Q410" s="370">
        <v>69349.358518076391</v>
      </c>
      <c r="R410" s="370">
        <v>32121.285102919868</v>
      </c>
      <c r="S410" s="370" t="b">
        <v>0</v>
      </c>
      <c r="T410" s="370">
        <v>0</v>
      </c>
      <c r="U410" s="370">
        <v>0</v>
      </c>
      <c r="V410" s="370">
        <v>87335.46664674487</v>
      </c>
      <c r="W410" s="370">
        <v>10916.933330843101</v>
      </c>
      <c r="X410" s="370">
        <v>199723.04359858425</v>
      </c>
    </row>
    <row r="411" spans="1:24" x14ac:dyDescent="0.25">
      <c r="A411" s="14">
        <v>4093</v>
      </c>
      <c r="B411" s="5">
        <f t="shared" si="6"/>
        <v>0</v>
      </c>
      <c r="C411" s="1">
        <v>4093</v>
      </c>
      <c r="D411" s="1">
        <v>7</v>
      </c>
      <c r="E411" s="1" t="s">
        <v>1045</v>
      </c>
      <c r="F411" s="1">
        <v>7</v>
      </c>
      <c r="G411" s="370">
        <v>430119.06003658351</v>
      </c>
      <c r="H411" s="370">
        <v>128884.71377141148</v>
      </c>
      <c r="I411" s="370" t="b">
        <v>0</v>
      </c>
      <c r="J411" s="370">
        <v>0</v>
      </c>
      <c r="K411" s="370">
        <v>0</v>
      </c>
      <c r="L411" s="370">
        <v>187231.80450593767</v>
      </c>
      <c r="M411" s="370">
        <v>23403.975563242195</v>
      </c>
      <c r="N411" s="370">
        <v>769639.55387717497</v>
      </c>
      <c r="P411" s="370">
        <v>426026.06003658351</v>
      </c>
      <c r="Q411" s="370">
        <v>430119.06003658351</v>
      </c>
      <c r="R411" s="370">
        <v>128884.71377141148</v>
      </c>
      <c r="S411" s="370" t="b">
        <v>0</v>
      </c>
      <c r="T411" s="370">
        <v>0</v>
      </c>
      <c r="U411" s="370">
        <v>0</v>
      </c>
      <c r="V411" s="370">
        <v>187231.80450593767</v>
      </c>
      <c r="W411" s="370">
        <v>23403.975563242195</v>
      </c>
      <c r="X411" s="370">
        <v>769639.55387717497</v>
      </c>
    </row>
    <row r="412" spans="1:24" x14ac:dyDescent="0.25">
      <c r="A412" s="14">
        <v>4095</v>
      </c>
      <c r="B412" s="5">
        <f t="shared" si="6"/>
        <v>0</v>
      </c>
      <c r="C412" s="1">
        <v>4095</v>
      </c>
      <c r="D412" s="1">
        <v>7</v>
      </c>
      <c r="E412" s="1" t="s">
        <v>552</v>
      </c>
      <c r="F412" s="1">
        <v>7</v>
      </c>
      <c r="G412" s="370">
        <v>97280.561031648889</v>
      </c>
      <c r="H412" s="370">
        <v>24288.302275581671</v>
      </c>
      <c r="I412" s="370" t="b">
        <v>0</v>
      </c>
      <c r="J412" s="370">
        <v>0</v>
      </c>
      <c r="K412" s="370">
        <v>0</v>
      </c>
      <c r="L412" s="370">
        <v>70067.474328651646</v>
      </c>
      <c r="M412" s="370">
        <v>8758.4342910814521</v>
      </c>
      <c r="N412" s="370">
        <v>200394.77192696364</v>
      </c>
      <c r="P412" s="370">
        <v>93185.561031648889</v>
      </c>
      <c r="Q412" s="370">
        <v>97280.561031648889</v>
      </c>
      <c r="R412" s="370">
        <v>24288.302275581671</v>
      </c>
      <c r="S412" s="370" t="b">
        <v>0</v>
      </c>
      <c r="T412" s="370">
        <v>0</v>
      </c>
      <c r="U412" s="370">
        <v>0</v>
      </c>
      <c r="V412" s="370">
        <v>70067.474328651646</v>
      </c>
      <c r="W412" s="370">
        <v>8758.4342910814521</v>
      </c>
      <c r="X412" s="370">
        <v>200394.77192696364</v>
      </c>
    </row>
    <row r="413" spans="1:24" x14ac:dyDescent="0.25">
      <c r="A413" s="14">
        <v>4097</v>
      </c>
      <c r="B413" s="5">
        <f t="shared" si="6"/>
        <v>0</v>
      </c>
      <c r="C413" s="1">
        <v>4097</v>
      </c>
      <c r="D413" s="1">
        <v>7</v>
      </c>
      <c r="E413" s="1" t="s">
        <v>52</v>
      </c>
      <c r="F413" s="1">
        <v>7</v>
      </c>
      <c r="G413" s="370">
        <v>550397.34356247855</v>
      </c>
      <c r="H413" s="370">
        <v>1076366.3433166093</v>
      </c>
      <c r="I413" s="370" t="b">
        <v>0</v>
      </c>
      <c r="J413" s="370">
        <v>0</v>
      </c>
      <c r="K413" s="370">
        <v>0</v>
      </c>
      <c r="L413" s="370">
        <v>1158260.9116795505</v>
      </c>
      <c r="M413" s="370">
        <v>144782.61395994373</v>
      </c>
      <c r="N413" s="370">
        <v>2929807.2125185821</v>
      </c>
      <c r="P413" s="370">
        <v>546300.34356247855</v>
      </c>
      <c r="Q413" s="370">
        <v>550397.34356247855</v>
      </c>
      <c r="R413" s="370">
        <v>1076366.3433166093</v>
      </c>
      <c r="S413" s="370" t="b">
        <v>0</v>
      </c>
      <c r="T413" s="370">
        <v>0</v>
      </c>
      <c r="U413" s="370">
        <v>0</v>
      </c>
      <c r="V413" s="370">
        <v>1158260.9116795505</v>
      </c>
      <c r="W413" s="370">
        <v>144782.61395994373</v>
      </c>
      <c r="X413" s="370">
        <v>2929807.2125185821</v>
      </c>
    </row>
    <row r="414" spans="1:24" x14ac:dyDescent="0.25">
      <c r="A414" s="14">
        <v>4098</v>
      </c>
      <c r="B414" s="5">
        <f t="shared" si="6"/>
        <v>0</v>
      </c>
      <c r="C414" s="1">
        <v>4098</v>
      </c>
      <c r="D414" s="1">
        <v>7</v>
      </c>
      <c r="E414" s="1" t="s">
        <v>53</v>
      </c>
      <c r="F414" s="1">
        <v>7</v>
      </c>
      <c r="G414" s="370">
        <v>652460.1059810865</v>
      </c>
      <c r="H414" s="370">
        <v>226208.3007063753</v>
      </c>
      <c r="I414" s="370" t="b">
        <v>0</v>
      </c>
      <c r="J414" s="370">
        <v>0</v>
      </c>
      <c r="K414" s="370">
        <v>0</v>
      </c>
      <c r="L414" s="370">
        <v>508708.45575742912</v>
      </c>
      <c r="M414" s="370">
        <v>63588.556969678604</v>
      </c>
      <c r="N414" s="370">
        <v>1450965.4194145694</v>
      </c>
      <c r="P414" s="370">
        <v>648362.1059810865</v>
      </c>
      <c r="Q414" s="370">
        <v>652460.1059810865</v>
      </c>
      <c r="R414" s="370">
        <v>226208.3007063753</v>
      </c>
      <c r="S414" s="370" t="b">
        <v>0</v>
      </c>
      <c r="T414" s="370">
        <v>0</v>
      </c>
      <c r="U414" s="370">
        <v>0</v>
      </c>
      <c r="V414" s="370">
        <v>508708.45575742912</v>
      </c>
      <c r="W414" s="370">
        <v>63588.556969678604</v>
      </c>
      <c r="X414" s="370">
        <v>1450965.4194145694</v>
      </c>
    </row>
    <row r="415" spans="1:24" x14ac:dyDescent="0.25">
      <c r="A415" s="14">
        <v>4100</v>
      </c>
      <c r="B415" s="5">
        <f t="shared" si="6"/>
        <v>0</v>
      </c>
      <c r="C415" s="1">
        <v>4100</v>
      </c>
      <c r="D415" s="1">
        <v>7</v>
      </c>
      <c r="E415" s="1" t="s">
        <v>54</v>
      </c>
      <c r="F415" s="1">
        <v>7</v>
      </c>
      <c r="G415" s="370">
        <v>153513.64064873091</v>
      </c>
      <c r="H415" s="370">
        <v>300601.97353111987</v>
      </c>
      <c r="I415" s="370" t="b">
        <v>0</v>
      </c>
      <c r="J415" s="370">
        <v>0</v>
      </c>
      <c r="K415" s="370">
        <v>0</v>
      </c>
      <c r="L415" s="370">
        <v>318292.95014889201</v>
      </c>
      <c r="M415" s="370">
        <v>39786.618768611472</v>
      </c>
      <c r="N415" s="370">
        <v>812195.18309735425</v>
      </c>
      <c r="P415" s="370">
        <v>149413.64064873091</v>
      </c>
      <c r="Q415" s="370">
        <v>153513.64064873091</v>
      </c>
      <c r="R415" s="370">
        <v>300601.97353111987</v>
      </c>
      <c r="S415" s="370" t="b">
        <v>0</v>
      </c>
      <c r="T415" s="370">
        <v>0</v>
      </c>
      <c r="U415" s="370">
        <v>0</v>
      </c>
      <c r="V415" s="370">
        <v>318292.95014889201</v>
      </c>
      <c r="W415" s="370">
        <v>39786.618768611472</v>
      </c>
      <c r="X415" s="370">
        <v>812195.18309735425</v>
      </c>
    </row>
    <row r="416" spans="1:24" x14ac:dyDescent="0.25">
      <c r="A416" s="14">
        <v>4102</v>
      </c>
      <c r="B416" s="5">
        <f t="shared" si="6"/>
        <v>0</v>
      </c>
      <c r="C416" s="1">
        <v>4102</v>
      </c>
      <c r="D416" s="1">
        <v>7</v>
      </c>
      <c r="E416" s="1" t="s">
        <v>55</v>
      </c>
      <c r="F416" s="1">
        <v>7</v>
      </c>
      <c r="G416" s="370">
        <v>594942.6388675702</v>
      </c>
      <c r="H416" s="370">
        <v>145409.31658553318</v>
      </c>
      <c r="I416" s="370" t="b">
        <v>0</v>
      </c>
      <c r="J416" s="370">
        <v>0</v>
      </c>
      <c r="K416" s="370">
        <v>0</v>
      </c>
      <c r="L416" s="370">
        <v>493726.16830321291</v>
      </c>
      <c r="M416" s="370">
        <v>61715.771037901577</v>
      </c>
      <c r="N416" s="370">
        <v>1295793.8947942178</v>
      </c>
      <c r="P416" s="370">
        <v>590840.6388675702</v>
      </c>
      <c r="Q416" s="370">
        <v>594942.6388675702</v>
      </c>
      <c r="R416" s="370">
        <v>145409.31658553318</v>
      </c>
      <c r="S416" s="370" t="b">
        <v>0</v>
      </c>
      <c r="T416" s="370">
        <v>0</v>
      </c>
      <c r="U416" s="370">
        <v>0</v>
      </c>
      <c r="V416" s="370">
        <v>493726.16830321291</v>
      </c>
      <c r="W416" s="370">
        <v>61715.771037901577</v>
      </c>
      <c r="X416" s="370">
        <v>1295793.8947942178</v>
      </c>
    </row>
    <row r="417" spans="1:24" x14ac:dyDescent="0.25">
      <c r="A417" s="14">
        <v>4103</v>
      </c>
      <c r="B417" s="5">
        <f t="shared" si="6"/>
        <v>0</v>
      </c>
      <c r="C417" s="1">
        <v>4103</v>
      </c>
      <c r="D417" s="1">
        <v>7</v>
      </c>
      <c r="E417" s="1" t="s">
        <v>1046</v>
      </c>
      <c r="F417" s="1">
        <v>7</v>
      </c>
      <c r="G417" s="370">
        <v>1470061.4744592358</v>
      </c>
      <c r="H417" s="370">
        <v>257157.02999622299</v>
      </c>
      <c r="I417" s="370" t="b">
        <v>0</v>
      </c>
      <c r="J417" s="370">
        <v>0</v>
      </c>
      <c r="K417" s="370">
        <v>0</v>
      </c>
      <c r="L417" s="370">
        <v>1050961.6904217978</v>
      </c>
      <c r="M417" s="370">
        <v>131370.21130272464</v>
      </c>
      <c r="N417" s="370">
        <v>2909550.4061799813</v>
      </c>
      <c r="P417" s="370">
        <v>1465958.4744592358</v>
      </c>
      <c r="Q417" s="370">
        <v>1470061.4744592358</v>
      </c>
      <c r="R417" s="370">
        <v>257157.02999622299</v>
      </c>
      <c r="S417" s="370" t="b">
        <v>0</v>
      </c>
      <c r="T417" s="370">
        <v>0</v>
      </c>
      <c r="U417" s="370">
        <v>0</v>
      </c>
      <c r="V417" s="370">
        <v>1050961.6904217978</v>
      </c>
      <c r="W417" s="370">
        <v>131370.21130272464</v>
      </c>
      <c r="X417" s="370">
        <v>2909550.4061799813</v>
      </c>
    </row>
    <row r="418" spans="1:24" x14ac:dyDescent="0.25">
      <c r="A418" s="14">
        <v>4104</v>
      </c>
      <c r="B418" s="5">
        <f t="shared" si="6"/>
        <v>0</v>
      </c>
      <c r="C418" s="1">
        <v>4104</v>
      </c>
      <c r="D418" s="1">
        <v>7</v>
      </c>
      <c r="E418" s="1" t="s">
        <v>1147</v>
      </c>
      <c r="F418" s="1">
        <v>7</v>
      </c>
      <c r="G418" s="370">
        <v>468113.99626715446</v>
      </c>
      <c r="H418" s="370">
        <v>354830.40917939157</v>
      </c>
      <c r="I418" s="370" t="b">
        <v>0</v>
      </c>
      <c r="J418" s="370">
        <v>0</v>
      </c>
      <c r="K418" s="370">
        <v>0</v>
      </c>
      <c r="L418" s="370">
        <v>460695.95293918339</v>
      </c>
      <c r="M418" s="370">
        <v>57586.994117397888</v>
      </c>
      <c r="N418" s="370">
        <v>1341227.3525031272</v>
      </c>
      <c r="P418" s="370">
        <v>464009.99626715446</v>
      </c>
      <c r="Q418" s="370">
        <v>468113.99626715446</v>
      </c>
      <c r="R418" s="370">
        <v>354830.40917939157</v>
      </c>
      <c r="S418" s="370" t="b">
        <v>0</v>
      </c>
      <c r="T418" s="370">
        <v>0</v>
      </c>
      <c r="U418" s="370">
        <v>0</v>
      </c>
      <c r="V418" s="370">
        <v>460695.95293918339</v>
      </c>
      <c r="W418" s="370">
        <v>57586.994117397888</v>
      </c>
      <c r="X418" s="370">
        <v>1341227.3525031272</v>
      </c>
    </row>
    <row r="419" spans="1:24" x14ac:dyDescent="0.25">
      <c r="A419" s="14">
        <v>4105</v>
      </c>
      <c r="B419" s="5">
        <f t="shared" si="6"/>
        <v>0</v>
      </c>
      <c r="C419" s="1">
        <v>4105</v>
      </c>
      <c r="D419" s="1">
        <v>7</v>
      </c>
      <c r="E419" s="1" t="s">
        <v>56</v>
      </c>
      <c r="F419" s="1">
        <v>7</v>
      </c>
      <c r="G419" s="370">
        <v>934357.31188974436</v>
      </c>
      <c r="H419" s="370">
        <v>981510.04943922325</v>
      </c>
      <c r="I419" s="370" t="b">
        <v>0</v>
      </c>
      <c r="J419" s="370">
        <v>0</v>
      </c>
      <c r="K419" s="370">
        <v>0</v>
      </c>
      <c r="L419" s="370">
        <v>964261.31801573304</v>
      </c>
      <c r="M419" s="370">
        <v>120532.66475196654</v>
      </c>
      <c r="N419" s="370">
        <v>3000661.3440966671</v>
      </c>
      <c r="P419" s="370">
        <v>930252.31188974436</v>
      </c>
      <c r="Q419" s="370">
        <v>934357.31188974436</v>
      </c>
      <c r="R419" s="370">
        <v>981510.04943922325</v>
      </c>
      <c r="S419" s="370" t="b">
        <v>0</v>
      </c>
      <c r="T419" s="370">
        <v>0</v>
      </c>
      <c r="U419" s="370">
        <v>0</v>
      </c>
      <c r="V419" s="370">
        <v>964261.31801573304</v>
      </c>
      <c r="W419" s="370">
        <v>120532.66475196654</v>
      </c>
      <c r="X419" s="370">
        <v>3000661.3440966671</v>
      </c>
    </row>
    <row r="420" spans="1:24" x14ac:dyDescent="0.25">
      <c r="A420" s="14">
        <v>4106</v>
      </c>
      <c r="B420" s="5">
        <f t="shared" si="6"/>
        <v>0</v>
      </c>
      <c r="C420" s="1">
        <v>4106</v>
      </c>
      <c r="D420" s="1">
        <v>7</v>
      </c>
      <c r="E420" s="1" t="s">
        <v>57</v>
      </c>
      <c r="F420" s="1">
        <v>7</v>
      </c>
      <c r="G420" s="370">
        <v>378289.809942141</v>
      </c>
      <c r="H420" s="370">
        <v>169571.89608591082</v>
      </c>
      <c r="I420" s="370" t="b">
        <v>0</v>
      </c>
      <c r="J420" s="370">
        <v>0</v>
      </c>
      <c r="K420" s="370">
        <v>0</v>
      </c>
      <c r="L420" s="370">
        <v>281141.27919379703</v>
      </c>
      <c r="M420" s="370">
        <v>35142.659899224614</v>
      </c>
      <c r="N420" s="370">
        <v>864145.64512107347</v>
      </c>
      <c r="P420" s="370">
        <v>374183.809942141</v>
      </c>
      <c r="Q420" s="370">
        <v>378289.809942141</v>
      </c>
      <c r="R420" s="370">
        <v>169571.89608591082</v>
      </c>
      <c r="S420" s="370" t="b">
        <v>0</v>
      </c>
      <c r="T420" s="370">
        <v>0</v>
      </c>
      <c r="U420" s="370">
        <v>0</v>
      </c>
      <c r="V420" s="370">
        <v>281141.27919379703</v>
      </c>
      <c r="W420" s="370">
        <v>35142.659899224614</v>
      </c>
      <c r="X420" s="370">
        <v>864145.64512107347</v>
      </c>
    </row>
    <row r="421" spans="1:24" x14ac:dyDescent="0.25">
      <c r="A421" s="14">
        <v>4107</v>
      </c>
      <c r="B421" s="5">
        <f t="shared" si="6"/>
        <v>0</v>
      </c>
      <c r="C421" s="1">
        <v>4107</v>
      </c>
      <c r="D421" s="1">
        <v>7</v>
      </c>
      <c r="E421" s="1" t="s">
        <v>58</v>
      </c>
      <c r="F421" s="1">
        <v>7</v>
      </c>
      <c r="G421" s="370">
        <v>205492.63508251525</v>
      </c>
      <c r="H421" s="370">
        <v>98004.964752312924</v>
      </c>
      <c r="I421" s="370" t="b">
        <v>0</v>
      </c>
      <c r="J421" s="370">
        <v>0</v>
      </c>
      <c r="K421" s="370">
        <v>0</v>
      </c>
      <c r="L421" s="370">
        <v>173826.32607907458</v>
      </c>
      <c r="M421" s="370">
        <v>21728.290759884308</v>
      </c>
      <c r="N421" s="370">
        <v>499052.21667378704</v>
      </c>
      <c r="P421" s="370">
        <v>201385.63508251525</v>
      </c>
      <c r="Q421" s="370">
        <v>205492.63508251525</v>
      </c>
      <c r="R421" s="370">
        <v>98004.964752312924</v>
      </c>
      <c r="S421" s="370" t="b">
        <v>0</v>
      </c>
      <c r="T421" s="370">
        <v>0</v>
      </c>
      <c r="U421" s="370">
        <v>0</v>
      </c>
      <c r="V421" s="370">
        <v>173826.32607907458</v>
      </c>
      <c r="W421" s="370">
        <v>21728.290759884308</v>
      </c>
      <c r="X421" s="370">
        <v>499052.21667378704</v>
      </c>
    </row>
    <row r="422" spans="1:24" x14ac:dyDescent="0.25">
      <c r="A422" s="14">
        <v>4110</v>
      </c>
      <c r="B422" s="5">
        <f t="shared" si="6"/>
        <v>0</v>
      </c>
      <c r="C422" s="1">
        <v>4110</v>
      </c>
      <c r="D422" s="1">
        <v>7</v>
      </c>
      <c r="E422" s="1" t="s">
        <v>930</v>
      </c>
      <c r="F422" s="1">
        <v>7</v>
      </c>
      <c r="G422" s="370">
        <v>389744.98901216133</v>
      </c>
      <c r="H422" s="370">
        <v>107492.47317359094</v>
      </c>
      <c r="I422" s="370" t="b">
        <v>0</v>
      </c>
      <c r="J422" s="370">
        <v>0</v>
      </c>
      <c r="K422" s="370">
        <v>0</v>
      </c>
      <c r="L422" s="370">
        <v>241414.36872605054</v>
      </c>
      <c r="M422" s="370">
        <v>30176.796090756299</v>
      </c>
      <c r="N422" s="370">
        <v>768828.62700255914</v>
      </c>
      <c r="P422" s="370">
        <v>385634.98901216133</v>
      </c>
      <c r="Q422" s="370">
        <v>389744.98901216133</v>
      </c>
      <c r="R422" s="370">
        <v>107492.47317359094</v>
      </c>
      <c r="S422" s="370" t="b">
        <v>0</v>
      </c>
      <c r="T422" s="370">
        <v>0</v>
      </c>
      <c r="U422" s="370">
        <v>0</v>
      </c>
      <c r="V422" s="370">
        <v>241414.36872605054</v>
      </c>
      <c r="W422" s="370">
        <v>30176.796090756299</v>
      </c>
      <c r="X422" s="370">
        <v>768828.62700255914</v>
      </c>
    </row>
    <row r="423" spans="1:24" x14ac:dyDescent="0.25">
      <c r="A423" s="14">
        <v>4111</v>
      </c>
      <c r="B423" s="5">
        <f t="shared" si="6"/>
        <v>0</v>
      </c>
      <c r="C423" s="1">
        <v>4111</v>
      </c>
      <c r="D423" s="1">
        <v>7</v>
      </c>
      <c r="E423" s="1" t="s">
        <v>554</v>
      </c>
      <c r="F423" s="1">
        <v>7</v>
      </c>
      <c r="G423" s="370">
        <v>201345.16546174182</v>
      </c>
      <c r="H423" s="370">
        <v>66059.630085564626</v>
      </c>
      <c r="I423" s="370" t="b">
        <v>0</v>
      </c>
      <c r="J423" s="370">
        <v>0</v>
      </c>
      <c r="K423" s="370">
        <v>0</v>
      </c>
      <c r="L423" s="370">
        <v>193902.46280438296</v>
      </c>
      <c r="M423" s="370">
        <v>24237.807850547855</v>
      </c>
      <c r="N423" s="370">
        <v>485545.06620223721</v>
      </c>
      <c r="P423" s="370">
        <v>197234.16546174182</v>
      </c>
      <c r="Q423" s="370">
        <v>201345.16546174182</v>
      </c>
      <c r="R423" s="370">
        <v>66059.630085564626</v>
      </c>
      <c r="S423" s="370" t="b">
        <v>0</v>
      </c>
      <c r="T423" s="370">
        <v>0</v>
      </c>
      <c r="U423" s="370">
        <v>0</v>
      </c>
      <c r="V423" s="370">
        <v>193902.46280438296</v>
      </c>
      <c r="W423" s="370">
        <v>24237.807850547855</v>
      </c>
      <c r="X423" s="370">
        <v>485545.06620223721</v>
      </c>
    </row>
    <row r="424" spans="1:24" x14ac:dyDescent="0.25">
      <c r="A424" s="14">
        <v>4112</v>
      </c>
      <c r="B424" s="5">
        <f t="shared" si="6"/>
        <v>0</v>
      </c>
      <c r="C424" s="1">
        <v>4112</v>
      </c>
      <c r="D424" s="1">
        <v>7</v>
      </c>
      <c r="E424" s="1" t="s">
        <v>555</v>
      </c>
      <c r="F424" s="1">
        <v>7</v>
      </c>
      <c r="G424" s="370">
        <v>113867.5702754434</v>
      </c>
      <c r="H424" s="370">
        <v>0</v>
      </c>
      <c r="I424" s="370" t="b">
        <v>0</v>
      </c>
      <c r="J424" s="370">
        <v>0</v>
      </c>
      <c r="K424" s="370">
        <v>0</v>
      </c>
      <c r="L424" s="370">
        <v>181392.33551128473</v>
      </c>
      <c r="M424" s="370">
        <v>22674.041938910577</v>
      </c>
      <c r="N424" s="370">
        <v>317933.94772563869</v>
      </c>
      <c r="P424" s="370">
        <v>109755.5702754434</v>
      </c>
      <c r="Q424" s="370">
        <v>113867.5702754434</v>
      </c>
      <c r="R424" s="370">
        <v>0</v>
      </c>
      <c r="S424" s="370" t="b">
        <v>0</v>
      </c>
      <c r="T424" s="370">
        <v>0</v>
      </c>
      <c r="U424" s="370">
        <v>0</v>
      </c>
      <c r="V424" s="370">
        <v>181392.33551128473</v>
      </c>
      <c r="W424" s="370">
        <v>22674.041938910577</v>
      </c>
      <c r="X424" s="370">
        <v>317933.94772563869</v>
      </c>
    </row>
    <row r="425" spans="1:24" x14ac:dyDescent="0.25">
      <c r="A425" s="14">
        <v>4113</v>
      </c>
      <c r="B425" s="5">
        <f t="shared" si="6"/>
        <v>0</v>
      </c>
      <c r="C425" s="1">
        <v>4113</v>
      </c>
      <c r="D425" s="1">
        <v>7</v>
      </c>
      <c r="E425" s="1" t="s">
        <v>59</v>
      </c>
      <c r="F425" s="1">
        <v>7</v>
      </c>
      <c r="G425" s="370">
        <v>2009793.8634215989</v>
      </c>
      <c r="H425" s="370">
        <v>2314619.081187</v>
      </c>
      <c r="I425" s="370" t="b">
        <v>0</v>
      </c>
      <c r="J425" s="370">
        <v>0</v>
      </c>
      <c r="K425" s="370">
        <v>0</v>
      </c>
      <c r="L425" s="370">
        <v>5271368.1803655103</v>
      </c>
      <c r="M425" s="370">
        <v>0</v>
      </c>
      <c r="N425" s="370">
        <v>9595781.1249741092</v>
      </c>
      <c r="P425" s="370">
        <v>2005680.8634215989</v>
      </c>
      <c r="Q425" s="370">
        <v>2009793.8634215989</v>
      </c>
      <c r="R425" s="370">
        <v>2314619.081187</v>
      </c>
      <c r="S425" s="370" t="b">
        <v>0</v>
      </c>
      <c r="T425" s="370">
        <v>0</v>
      </c>
      <c r="U425" s="370">
        <v>0</v>
      </c>
      <c r="V425" s="370">
        <v>5271368.1803655103</v>
      </c>
      <c r="W425" s="370">
        <v>0</v>
      </c>
      <c r="X425" s="370">
        <v>9595781.1249741092</v>
      </c>
    </row>
    <row r="426" spans="1:24" x14ac:dyDescent="0.25">
      <c r="A426" s="14">
        <v>4116</v>
      </c>
      <c r="B426" s="5">
        <f t="shared" si="6"/>
        <v>0</v>
      </c>
      <c r="C426" s="1">
        <v>4116</v>
      </c>
      <c r="D426" s="1">
        <v>7</v>
      </c>
      <c r="E426" s="1" t="s">
        <v>1048</v>
      </c>
      <c r="F426" s="1">
        <v>7</v>
      </c>
      <c r="G426" s="370">
        <v>1020878.8579004478</v>
      </c>
      <c r="H426" s="370">
        <v>466178.09208160406</v>
      </c>
      <c r="I426" s="370" t="b">
        <v>0</v>
      </c>
      <c r="J426" s="370">
        <v>0</v>
      </c>
      <c r="K426" s="370">
        <v>0</v>
      </c>
      <c r="L426" s="370">
        <v>993207.55942552071</v>
      </c>
      <c r="M426" s="370">
        <v>124150.94492819</v>
      </c>
      <c r="N426" s="370">
        <v>2604415.4543357627</v>
      </c>
      <c r="P426" s="370">
        <v>1016762.8579004478</v>
      </c>
      <c r="Q426" s="370">
        <v>1020878.8579004478</v>
      </c>
      <c r="R426" s="370">
        <v>466178.09208160406</v>
      </c>
      <c r="S426" s="370" t="b">
        <v>0</v>
      </c>
      <c r="T426" s="370">
        <v>0</v>
      </c>
      <c r="U426" s="370">
        <v>0</v>
      </c>
      <c r="V426" s="370">
        <v>993207.55942552071</v>
      </c>
      <c r="W426" s="370">
        <v>124150.94492819</v>
      </c>
      <c r="X426" s="370">
        <v>2604415.4543357627</v>
      </c>
    </row>
    <row r="427" spans="1:24" x14ac:dyDescent="0.25">
      <c r="A427" s="14">
        <v>4118</v>
      </c>
      <c r="B427" s="5">
        <f t="shared" si="6"/>
        <v>0</v>
      </c>
      <c r="C427" s="1">
        <v>4118</v>
      </c>
      <c r="D427" s="1">
        <v>7</v>
      </c>
      <c r="E427" s="1" t="s">
        <v>60</v>
      </c>
      <c r="F427" s="1">
        <v>7</v>
      </c>
      <c r="G427" s="370">
        <v>717754.35447271971</v>
      </c>
      <c r="H427" s="370">
        <v>246852.32581636595</v>
      </c>
      <c r="I427" s="370" t="b">
        <v>0</v>
      </c>
      <c r="J427" s="370">
        <v>0</v>
      </c>
      <c r="K427" s="370">
        <v>0</v>
      </c>
      <c r="L427" s="370">
        <v>688979.8042760524</v>
      </c>
      <c r="M427" s="370">
        <v>86122.475534506491</v>
      </c>
      <c r="N427" s="370">
        <v>1739708.9600996445</v>
      </c>
      <c r="P427" s="370">
        <v>713636.35447271971</v>
      </c>
      <c r="Q427" s="370">
        <v>717754.35447271971</v>
      </c>
      <c r="R427" s="370">
        <v>246852.32581636595</v>
      </c>
      <c r="S427" s="370" t="b">
        <v>0</v>
      </c>
      <c r="T427" s="370">
        <v>0</v>
      </c>
      <c r="U427" s="370">
        <v>0</v>
      </c>
      <c r="V427" s="370">
        <v>688979.8042760524</v>
      </c>
      <c r="W427" s="370">
        <v>86122.475534506491</v>
      </c>
      <c r="X427" s="370">
        <v>1739708.9600996445</v>
      </c>
    </row>
    <row r="428" spans="1:24" x14ac:dyDescent="0.25">
      <c r="A428" s="14">
        <v>4119</v>
      </c>
      <c r="B428" s="5">
        <f t="shared" si="6"/>
        <v>0</v>
      </c>
      <c r="C428" s="1">
        <v>4119</v>
      </c>
      <c r="D428" s="1">
        <v>7</v>
      </c>
      <c r="E428" s="1" t="s">
        <v>1049</v>
      </c>
      <c r="F428" s="1">
        <v>7</v>
      </c>
      <c r="G428" s="370">
        <v>173400.4028149904</v>
      </c>
      <c r="H428" s="370">
        <v>358521.52688686398</v>
      </c>
      <c r="I428" s="370" t="b">
        <v>0</v>
      </c>
      <c r="J428" s="370">
        <v>0</v>
      </c>
      <c r="K428" s="370">
        <v>0</v>
      </c>
      <c r="L428" s="370">
        <v>209045.46510304383</v>
      </c>
      <c r="M428" s="370">
        <v>26130.683137880464</v>
      </c>
      <c r="N428" s="370">
        <v>767098.07794277859</v>
      </c>
      <c r="P428" s="370">
        <v>169281.4028149904</v>
      </c>
      <c r="Q428" s="370">
        <v>173400.4028149904</v>
      </c>
      <c r="R428" s="370">
        <v>358521.52688686398</v>
      </c>
      <c r="S428" s="370" t="b">
        <v>0</v>
      </c>
      <c r="T428" s="370">
        <v>0</v>
      </c>
      <c r="U428" s="370">
        <v>0</v>
      </c>
      <c r="V428" s="370">
        <v>209045.46510304383</v>
      </c>
      <c r="W428" s="370">
        <v>26130.683137880464</v>
      </c>
      <c r="X428" s="370">
        <v>767098.07794277859</v>
      </c>
    </row>
    <row r="429" spans="1:24" x14ac:dyDescent="0.25">
      <c r="A429" s="14">
        <v>4120</v>
      </c>
      <c r="B429" s="5">
        <f t="shared" si="6"/>
        <v>0</v>
      </c>
      <c r="C429" s="1">
        <v>4120</v>
      </c>
      <c r="D429" s="1">
        <v>7</v>
      </c>
      <c r="E429" s="1" t="s">
        <v>61</v>
      </c>
      <c r="F429" s="1">
        <v>7</v>
      </c>
      <c r="G429" s="370">
        <v>1002911.1063138886</v>
      </c>
      <c r="H429" s="370">
        <v>583766.08582112694</v>
      </c>
      <c r="I429" s="370" t="b">
        <v>0</v>
      </c>
      <c r="J429" s="370">
        <v>0</v>
      </c>
      <c r="K429" s="370">
        <v>0</v>
      </c>
      <c r="L429" s="370">
        <v>946275.82805798959</v>
      </c>
      <c r="M429" s="370">
        <v>118284.47850724861</v>
      </c>
      <c r="N429" s="370">
        <v>2651237.4987002537</v>
      </c>
      <c r="P429" s="370">
        <v>998791.10631388857</v>
      </c>
      <c r="Q429" s="370">
        <v>1002911.1063138886</v>
      </c>
      <c r="R429" s="370">
        <v>583766.08582112694</v>
      </c>
      <c r="S429" s="370" t="b">
        <v>0</v>
      </c>
      <c r="T429" s="370">
        <v>0</v>
      </c>
      <c r="U429" s="370">
        <v>0</v>
      </c>
      <c r="V429" s="370">
        <v>946275.82805798959</v>
      </c>
      <c r="W429" s="370">
        <v>118284.47850724861</v>
      </c>
      <c r="X429" s="370">
        <v>2651237.4987002537</v>
      </c>
    </row>
    <row r="430" spans="1:24" x14ac:dyDescent="0.25">
      <c r="A430" s="14">
        <v>4121</v>
      </c>
      <c r="B430" s="5">
        <f t="shared" si="6"/>
        <v>0</v>
      </c>
      <c r="C430" s="1">
        <v>4121</v>
      </c>
      <c r="D430" s="1">
        <v>7</v>
      </c>
      <c r="E430" s="1" t="s">
        <v>931</v>
      </c>
      <c r="F430" s="1">
        <v>7</v>
      </c>
      <c r="G430" s="370">
        <v>222813.06252720059</v>
      </c>
      <c r="H430" s="370">
        <v>0</v>
      </c>
      <c r="I430" s="370" t="b">
        <v>0</v>
      </c>
      <c r="J430" s="370">
        <v>0</v>
      </c>
      <c r="K430" s="370">
        <v>0</v>
      </c>
      <c r="L430" s="370">
        <v>146913.40670459848</v>
      </c>
      <c r="M430" s="370">
        <v>18364.1758380748</v>
      </c>
      <c r="N430" s="370">
        <v>388090.64506987389</v>
      </c>
      <c r="P430" s="370">
        <v>218692.06252720059</v>
      </c>
      <c r="Q430" s="370">
        <v>222813.06252720059</v>
      </c>
      <c r="R430" s="370">
        <v>0</v>
      </c>
      <c r="S430" s="370" t="b">
        <v>0</v>
      </c>
      <c r="T430" s="370">
        <v>0</v>
      </c>
      <c r="U430" s="370">
        <v>0</v>
      </c>
      <c r="V430" s="370">
        <v>146913.40670459848</v>
      </c>
      <c r="W430" s="370">
        <v>18364.1758380748</v>
      </c>
      <c r="X430" s="370">
        <v>388090.64506987389</v>
      </c>
    </row>
    <row r="431" spans="1:24" x14ac:dyDescent="0.25">
      <c r="A431" s="14">
        <v>4122</v>
      </c>
      <c r="B431" s="5">
        <f t="shared" si="6"/>
        <v>0</v>
      </c>
      <c r="C431" s="1">
        <v>4122</v>
      </c>
      <c r="D431" s="1">
        <v>7</v>
      </c>
      <c r="E431" s="1" t="s">
        <v>932</v>
      </c>
      <c r="F431" s="1">
        <v>7</v>
      </c>
      <c r="G431" s="370">
        <v>945524.83619313303</v>
      </c>
      <c r="H431" s="370">
        <v>178053.62844480414</v>
      </c>
      <c r="I431" s="370" t="b">
        <v>0</v>
      </c>
      <c r="J431" s="370">
        <v>0</v>
      </c>
      <c r="K431" s="370">
        <v>0</v>
      </c>
      <c r="L431" s="370">
        <v>804155.21055661235</v>
      </c>
      <c r="M431" s="370">
        <v>100519.40131957649</v>
      </c>
      <c r="N431" s="370">
        <v>2028253.076514126</v>
      </c>
      <c r="P431" s="370">
        <v>941402.83619313303</v>
      </c>
      <c r="Q431" s="370">
        <v>945524.83619313303</v>
      </c>
      <c r="R431" s="370">
        <v>178053.62844480414</v>
      </c>
      <c r="S431" s="370" t="b">
        <v>0</v>
      </c>
      <c r="T431" s="370">
        <v>0</v>
      </c>
      <c r="U431" s="370">
        <v>0</v>
      </c>
      <c r="V431" s="370">
        <v>804155.21055661235</v>
      </c>
      <c r="W431" s="370">
        <v>100519.40131957649</v>
      </c>
      <c r="X431" s="370">
        <v>2028253.076514126</v>
      </c>
    </row>
    <row r="432" spans="1:24" x14ac:dyDescent="0.25">
      <c r="A432" s="14">
        <v>4124</v>
      </c>
      <c r="B432" s="5">
        <f t="shared" si="6"/>
        <v>0</v>
      </c>
      <c r="C432" s="1">
        <v>4124</v>
      </c>
      <c r="D432" s="1">
        <v>7</v>
      </c>
      <c r="E432" s="1" t="s">
        <v>62</v>
      </c>
      <c r="F432" s="1">
        <v>7</v>
      </c>
      <c r="G432" s="370">
        <v>1020304.4116199338</v>
      </c>
      <c r="H432" s="370">
        <v>605758.56137737003</v>
      </c>
      <c r="I432" s="370" t="b">
        <v>0</v>
      </c>
      <c r="J432" s="370">
        <v>0</v>
      </c>
      <c r="K432" s="370">
        <v>0</v>
      </c>
      <c r="L432" s="370">
        <v>1222214.6770336784</v>
      </c>
      <c r="M432" s="370">
        <v>152776.83462920971</v>
      </c>
      <c r="N432" s="370">
        <v>3001054.4846601919</v>
      </c>
      <c r="P432" s="370">
        <v>1016180.4116199338</v>
      </c>
      <c r="Q432" s="370">
        <v>1020304.4116199338</v>
      </c>
      <c r="R432" s="370">
        <v>605758.56137737003</v>
      </c>
      <c r="S432" s="370" t="b">
        <v>0</v>
      </c>
      <c r="T432" s="370">
        <v>0</v>
      </c>
      <c r="U432" s="370">
        <v>0</v>
      </c>
      <c r="V432" s="370">
        <v>1222214.6770336784</v>
      </c>
      <c r="W432" s="370">
        <v>152776.83462920971</v>
      </c>
      <c r="X432" s="370">
        <v>3001054.4846601919</v>
      </c>
    </row>
    <row r="433" spans="1:24" x14ac:dyDescent="0.25">
      <c r="A433" s="14">
        <v>4126</v>
      </c>
      <c r="B433" s="5">
        <f t="shared" si="6"/>
        <v>0</v>
      </c>
      <c r="C433" s="1">
        <v>4126</v>
      </c>
      <c r="D433" s="1">
        <v>7</v>
      </c>
      <c r="E433" s="1" t="s">
        <v>63</v>
      </c>
      <c r="F433" s="1">
        <v>7</v>
      </c>
      <c r="G433" s="370">
        <v>606282.48648047948</v>
      </c>
      <c r="H433" s="370">
        <v>115909.78529181494</v>
      </c>
      <c r="I433" s="370" t="b">
        <v>0</v>
      </c>
      <c r="J433" s="370">
        <v>0</v>
      </c>
      <c r="K433" s="370">
        <v>0</v>
      </c>
      <c r="L433" s="370">
        <v>427878.57785959495</v>
      </c>
      <c r="M433" s="370">
        <v>53484.82223244934</v>
      </c>
      <c r="N433" s="370">
        <v>1203555.6718643387</v>
      </c>
      <c r="P433" s="370">
        <v>602156.48648047948</v>
      </c>
      <c r="Q433" s="370">
        <v>606282.48648047948</v>
      </c>
      <c r="R433" s="370">
        <v>115909.78529181494</v>
      </c>
      <c r="S433" s="370" t="b">
        <v>0</v>
      </c>
      <c r="T433" s="370">
        <v>0</v>
      </c>
      <c r="U433" s="370">
        <v>0</v>
      </c>
      <c r="V433" s="370">
        <v>427878.57785959495</v>
      </c>
      <c r="W433" s="370">
        <v>53484.82223244934</v>
      </c>
      <c r="X433" s="370">
        <v>1203555.6718643387</v>
      </c>
    </row>
    <row r="434" spans="1:24" x14ac:dyDescent="0.25">
      <c r="A434" s="14">
        <v>4127</v>
      </c>
      <c r="B434" s="5">
        <f t="shared" si="6"/>
        <v>0</v>
      </c>
      <c r="C434" s="1">
        <v>4127</v>
      </c>
      <c r="D434" s="1">
        <v>7</v>
      </c>
      <c r="E434" s="1" t="s">
        <v>64</v>
      </c>
      <c r="F434" s="1">
        <v>7</v>
      </c>
      <c r="G434" s="370">
        <v>203946.52161612964</v>
      </c>
      <c r="H434" s="370">
        <v>87570.092483174216</v>
      </c>
      <c r="I434" s="370" t="b">
        <v>0</v>
      </c>
      <c r="J434" s="370">
        <v>0</v>
      </c>
      <c r="K434" s="370">
        <v>0</v>
      </c>
      <c r="L434" s="370">
        <v>213970.54766248318</v>
      </c>
      <c r="M434" s="370">
        <v>26746.318457810379</v>
      </c>
      <c r="N434" s="370">
        <v>532233.48021959735</v>
      </c>
      <c r="P434" s="370">
        <v>199819.52161612964</v>
      </c>
      <c r="Q434" s="370">
        <v>203946.52161612964</v>
      </c>
      <c r="R434" s="370">
        <v>87570.092483174216</v>
      </c>
      <c r="S434" s="370" t="b">
        <v>0</v>
      </c>
      <c r="T434" s="370">
        <v>0</v>
      </c>
      <c r="U434" s="370">
        <v>0</v>
      </c>
      <c r="V434" s="370">
        <v>213970.54766248318</v>
      </c>
      <c r="W434" s="370">
        <v>26746.318457810379</v>
      </c>
      <c r="X434" s="370">
        <v>532233.48021959735</v>
      </c>
    </row>
    <row r="435" spans="1:24" x14ac:dyDescent="0.25">
      <c r="A435" s="14">
        <v>4131</v>
      </c>
      <c r="B435" s="5">
        <f t="shared" si="6"/>
        <v>0</v>
      </c>
      <c r="C435" s="1">
        <v>4131</v>
      </c>
      <c r="D435" s="1">
        <v>7</v>
      </c>
      <c r="E435" s="1" t="s">
        <v>1050</v>
      </c>
      <c r="F435" s="1">
        <v>7</v>
      </c>
      <c r="G435" s="370">
        <v>1202308.0146395213</v>
      </c>
      <c r="H435" s="370">
        <v>447284.58905555127</v>
      </c>
      <c r="I435" s="370" t="b">
        <v>0</v>
      </c>
      <c r="J435" s="370">
        <v>0</v>
      </c>
      <c r="K435" s="370">
        <v>0</v>
      </c>
      <c r="L435" s="370">
        <v>861791.77650617505</v>
      </c>
      <c r="M435" s="370">
        <v>107723.97206327181</v>
      </c>
      <c r="N435" s="370">
        <v>2619108.3522645193</v>
      </c>
      <c r="P435" s="370">
        <v>1198177.0146395213</v>
      </c>
      <c r="Q435" s="370">
        <v>1202308.0146395213</v>
      </c>
      <c r="R435" s="370">
        <v>447284.58905555127</v>
      </c>
      <c r="S435" s="370" t="b">
        <v>0</v>
      </c>
      <c r="T435" s="370">
        <v>0</v>
      </c>
      <c r="U435" s="370">
        <v>0</v>
      </c>
      <c r="V435" s="370">
        <v>861791.77650617505</v>
      </c>
      <c r="W435" s="370">
        <v>107723.97206327181</v>
      </c>
      <c r="X435" s="370">
        <v>2619108.3522645193</v>
      </c>
    </row>
    <row r="436" spans="1:24" x14ac:dyDescent="0.25">
      <c r="A436" s="14">
        <v>4132</v>
      </c>
      <c r="B436" s="5">
        <f t="shared" si="6"/>
        <v>0</v>
      </c>
      <c r="C436" s="1">
        <v>4132</v>
      </c>
      <c r="D436" s="1">
        <v>7</v>
      </c>
      <c r="E436" s="1" t="s">
        <v>65</v>
      </c>
      <c r="F436" s="1">
        <v>7</v>
      </c>
      <c r="G436" s="370">
        <v>610596.77261965128</v>
      </c>
      <c r="H436" s="370">
        <v>535009.77122868237</v>
      </c>
      <c r="I436" s="370" t="b">
        <v>0</v>
      </c>
      <c r="J436" s="370">
        <v>0</v>
      </c>
      <c r="K436" s="370">
        <v>0</v>
      </c>
      <c r="L436" s="370">
        <v>944293.65005319868</v>
      </c>
      <c r="M436" s="370">
        <v>118036.70625664975</v>
      </c>
      <c r="N436" s="370">
        <v>2207936.9001581823</v>
      </c>
      <c r="P436" s="370">
        <v>606464.77261965128</v>
      </c>
      <c r="Q436" s="370">
        <v>610596.77261965128</v>
      </c>
      <c r="R436" s="370">
        <v>535009.77122868237</v>
      </c>
      <c r="S436" s="370" t="b">
        <v>0</v>
      </c>
      <c r="T436" s="370">
        <v>0</v>
      </c>
      <c r="U436" s="370">
        <v>0</v>
      </c>
      <c r="V436" s="370">
        <v>944293.65005319868</v>
      </c>
      <c r="W436" s="370">
        <v>118036.70625664975</v>
      </c>
      <c r="X436" s="370">
        <v>2207936.9001581823</v>
      </c>
    </row>
    <row r="437" spans="1:24" x14ac:dyDescent="0.25">
      <c r="A437" s="14">
        <v>4135</v>
      </c>
      <c r="B437" s="5">
        <f t="shared" si="6"/>
        <v>0</v>
      </c>
      <c r="C437" s="1">
        <v>4135</v>
      </c>
      <c r="D437" s="1">
        <v>7</v>
      </c>
      <c r="E437" s="1" t="s">
        <v>1051</v>
      </c>
      <c r="F437" s="1">
        <v>7</v>
      </c>
      <c r="G437" s="370">
        <v>744612.5210561417</v>
      </c>
      <c r="H437" s="370">
        <v>315811.72031199827</v>
      </c>
      <c r="I437" s="370" t="b">
        <v>0</v>
      </c>
      <c r="J437" s="370">
        <v>0</v>
      </c>
      <c r="K437" s="370">
        <v>0</v>
      </c>
      <c r="L437" s="370">
        <v>733144.87599100568</v>
      </c>
      <c r="M437" s="370">
        <v>91643.109498875652</v>
      </c>
      <c r="N437" s="370">
        <v>1885212.2268580215</v>
      </c>
      <c r="P437" s="370">
        <v>740477.5210561417</v>
      </c>
      <c r="Q437" s="370">
        <v>744612.5210561417</v>
      </c>
      <c r="R437" s="370">
        <v>315811.72031199827</v>
      </c>
      <c r="S437" s="370" t="b">
        <v>0</v>
      </c>
      <c r="T437" s="370">
        <v>0</v>
      </c>
      <c r="U437" s="370">
        <v>0</v>
      </c>
      <c r="V437" s="370">
        <v>733144.87599100568</v>
      </c>
      <c r="W437" s="370">
        <v>91643.109498875652</v>
      </c>
      <c r="X437" s="370">
        <v>1885212.2268580215</v>
      </c>
    </row>
    <row r="438" spans="1:24" x14ac:dyDescent="0.25">
      <c r="A438" s="14">
        <v>4137</v>
      </c>
      <c r="B438" s="5">
        <f t="shared" si="6"/>
        <v>0</v>
      </c>
      <c r="C438" s="1">
        <v>4137</v>
      </c>
      <c r="D438" s="1">
        <v>7</v>
      </c>
      <c r="E438" s="1" t="s">
        <v>933</v>
      </c>
      <c r="F438" s="1">
        <v>7</v>
      </c>
      <c r="G438" s="370">
        <v>139954.34280992899</v>
      </c>
      <c r="H438" s="370">
        <v>276808.49290433346</v>
      </c>
      <c r="I438" s="370" t="b">
        <v>0</v>
      </c>
      <c r="J438" s="370">
        <v>0</v>
      </c>
      <c r="K438" s="370">
        <v>0</v>
      </c>
      <c r="L438" s="370">
        <v>280633.64666873333</v>
      </c>
      <c r="M438" s="370">
        <v>35079.205833591644</v>
      </c>
      <c r="N438" s="370">
        <v>732475.68821658741</v>
      </c>
      <c r="P438" s="370">
        <v>135817.34280992899</v>
      </c>
      <c r="Q438" s="370">
        <v>139954.34280992899</v>
      </c>
      <c r="R438" s="370">
        <v>276808.49290433346</v>
      </c>
      <c r="S438" s="370" t="b">
        <v>0</v>
      </c>
      <c r="T438" s="370">
        <v>0</v>
      </c>
      <c r="U438" s="370">
        <v>0</v>
      </c>
      <c r="V438" s="370">
        <v>280633.64666873333</v>
      </c>
      <c r="W438" s="370">
        <v>35079.205833591644</v>
      </c>
      <c r="X438" s="370">
        <v>732475.68821658741</v>
      </c>
    </row>
    <row r="439" spans="1:24" x14ac:dyDescent="0.25">
      <c r="A439" s="14">
        <v>4138</v>
      </c>
      <c r="B439" s="5">
        <f t="shared" si="6"/>
        <v>0</v>
      </c>
      <c r="C439" s="1">
        <v>4138</v>
      </c>
      <c r="D439" s="1">
        <v>7</v>
      </c>
      <c r="E439" s="1" t="s">
        <v>66</v>
      </c>
      <c r="F439" s="1">
        <v>7</v>
      </c>
      <c r="G439" s="370">
        <v>0</v>
      </c>
      <c r="H439" s="370">
        <v>0</v>
      </c>
      <c r="I439" s="370" t="b">
        <v>0</v>
      </c>
      <c r="J439" s="370">
        <v>0</v>
      </c>
      <c r="K439" s="370">
        <v>0</v>
      </c>
      <c r="L439" s="370">
        <v>0</v>
      </c>
      <c r="M439" s="370">
        <v>0</v>
      </c>
      <c r="N439" s="370">
        <v>0</v>
      </c>
      <c r="P439" s="370">
        <v>-4138</v>
      </c>
      <c r="Q439" s="370">
        <v>0</v>
      </c>
      <c r="R439" s="370">
        <v>0</v>
      </c>
      <c r="S439" s="370" t="b">
        <v>0</v>
      </c>
      <c r="T439" s="370">
        <v>0</v>
      </c>
      <c r="U439" s="370">
        <v>0</v>
      </c>
      <c r="V439" s="370">
        <v>0</v>
      </c>
      <c r="W439" s="370">
        <v>0</v>
      </c>
      <c r="X439" s="370">
        <v>0</v>
      </c>
    </row>
    <row r="440" spans="1:24" x14ac:dyDescent="0.25">
      <c r="A440" s="14">
        <v>4139</v>
      </c>
      <c r="B440" s="5">
        <f t="shared" si="6"/>
        <v>0</v>
      </c>
      <c r="C440" s="1">
        <v>4139</v>
      </c>
      <c r="D440" s="1">
        <v>7</v>
      </c>
      <c r="E440" s="1" t="s">
        <v>67</v>
      </c>
      <c r="F440" s="1">
        <v>7</v>
      </c>
      <c r="G440" s="370">
        <v>281910.74107896595</v>
      </c>
      <c r="H440" s="370">
        <v>226234.23646102735</v>
      </c>
      <c r="I440" s="370" t="b">
        <v>0</v>
      </c>
      <c r="J440" s="370">
        <v>0</v>
      </c>
      <c r="K440" s="370">
        <v>0</v>
      </c>
      <c r="L440" s="370">
        <v>265137.84094279696</v>
      </c>
      <c r="M440" s="370">
        <v>33142.230117849598</v>
      </c>
      <c r="N440" s="370">
        <v>806425.04860063992</v>
      </c>
      <c r="P440" s="370">
        <v>277771.74107896595</v>
      </c>
      <c r="Q440" s="370">
        <v>281910.74107896595</v>
      </c>
      <c r="R440" s="370">
        <v>226234.23646102735</v>
      </c>
      <c r="S440" s="370" t="b">
        <v>0</v>
      </c>
      <c r="T440" s="370">
        <v>0</v>
      </c>
      <c r="U440" s="370">
        <v>0</v>
      </c>
      <c r="V440" s="370">
        <v>265137.84094279696</v>
      </c>
      <c r="W440" s="370">
        <v>33142.230117849598</v>
      </c>
      <c r="X440" s="370">
        <v>806425.04860063992</v>
      </c>
    </row>
    <row r="441" spans="1:24" x14ac:dyDescent="0.25">
      <c r="A441" s="14">
        <v>4140</v>
      </c>
      <c r="B441" s="5">
        <f t="shared" si="6"/>
        <v>0</v>
      </c>
      <c r="C441" s="1">
        <v>4140</v>
      </c>
      <c r="D441" s="1">
        <v>7</v>
      </c>
      <c r="E441" s="1" t="s">
        <v>68</v>
      </c>
      <c r="F441" s="1">
        <v>7</v>
      </c>
      <c r="G441" s="370">
        <v>393300.45777190424</v>
      </c>
      <c r="H441" s="370">
        <v>76527.481490026476</v>
      </c>
      <c r="I441" s="370" t="b">
        <v>0</v>
      </c>
      <c r="J441" s="370">
        <v>0</v>
      </c>
      <c r="K441" s="370">
        <v>0</v>
      </c>
      <c r="L441" s="370">
        <v>305225.81654349441</v>
      </c>
      <c r="M441" s="370">
        <v>38153.227067936779</v>
      </c>
      <c r="N441" s="370">
        <v>813206.98287336191</v>
      </c>
      <c r="P441" s="370">
        <v>389160.45777190424</v>
      </c>
      <c r="Q441" s="370">
        <v>393300.45777190424</v>
      </c>
      <c r="R441" s="370">
        <v>76527.481490026476</v>
      </c>
      <c r="S441" s="370" t="b">
        <v>0</v>
      </c>
      <c r="T441" s="370">
        <v>0</v>
      </c>
      <c r="U441" s="370">
        <v>0</v>
      </c>
      <c r="V441" s="370">
        <v>305225.81654349441</v>
      </c>
      <c r="W441" s="370">
        <v>38153.227067936779</v>
      </c>
      <c r="X441" s="370">
        <v>813206.98287336191</v>
      </c>
    </row>
    <row r="442" spans="1:24" x14ac:dyDescent="0.25">
      <c r="A442" s="14">
        <v>4142</v>
      </c>
      <c r="B442" s="5">
        <f t="shared" si="6"/>
        <v>0</v>
      </c>
      <c r="C442" s="1">
        <v>4142</v>
      </c>
      <c r="D442" s="1">
        <v>7</v>
      </c>
      <c r="E442" s="1" t="s">
        <v>70</v>
      </c>
      <c r="F442" s="1">
        <v>7</v>
      </c>
      <c r="G442" s="370">
        <v>352892.08005918877</v>
      </c>
      <c r="H442" s="370">
        <v>79791.024708621859</v>
      </c>
      <c r="I442" s="370" t="b">
        <v>0</v>
      </c>
      <c r="J442" s="370">
        <v>0</v>
      </c>
      <c r="K442" s="370">
        <v>0</v>
      </c>
      <c r="L442" s="370">
        <v>341221.85119905358</v>
      </c>
      <c r="M442" s="370">
        <v>42652.731399881668</v>
      </c>
      <c r="N442" s="370">
        <v>816557.6873667459</v>
      </c>
      <c r="P442" s="370">
        <v>348750.08005918877</v>
      </c>
      <c r="Q442" s="370">
        <v>352892.08005918877</v>
      </c>
      <c r="R442" s="370">
        <v>79791.024708621859</v>
      </c>
      <c r="S442" s="370" t="b">
        <v>0</v>
      </c>
      <c r="T442" s="370">
        <v>0</v>
      </c>
      <c r="U442" s="370">
        <v>0</v>
      </c>
      <c r="V442" s="370">
        <v>341221.85119905358</v>
      </c>
      <c r="W442" s="370">
        <v>42652.731399881668</v>
      </c>
      <c r="X442" s="370">
        <v>816557.6873667459</v>
      </c>
    </row>
    <row r="443" spans="1:24" x14ac:dyDescent="0.25">
      <c r="A443" s="14">
        <v>4143</v>
      </c>
      <c r="B443" s="5">
        <f t="shared" si="6"/>
        <v>0</v>
      </c>
      <c r="C443" s="1">
        <v>4143</v>
      </c>
      <c r="D443" s="1">
        <v>7</v>
      </c>
      <c r="E443" s="1" t="s">
        <v>934</v>
      </c>
      <c r="F443" s="1">
        <v>7</v>
      </c>
      <c r="G443" s="370">
        <v>490102.76603656082</v>
      </c>
      <c r="H443" s="370">
        <v>59515.506512025611</v>
      </c>
      <c r="I443" s="370" t="b">
        <v>0</v>
      </c>
      <c r="J443" s="370">
        <v>0</v>
      </c>
      <c r="K443" s="370">
        <v>0</v>
      </c>
      <c r="L443" s="370">
        <v>446243.17470324592</v>
      </c>
      <c r="M443" s="370">
        <v>55780.396837905704</v>
      </c>
      <c r="N443" s="370">
        <v>1051641.8440897381</v>
      </c>
      <c r="P443" s="370">
        <v>485959.76603656082</v>
      </c>
      <c r="Q443" s="370">
        <v>490102.76603656082</v>
      </c>
      <c r="R443" s="370">
        <v>59515.506512025611</v>
      </c>
      <c r="S443" s="370" t="b">
        <v>0</v>
      </c>
      <c r="T443" s="370">
        <v>0</v>
      </c>
      <c r="U443" s="370">
        <v>0</v>
      </c>
      <c r="V443" s="370">
        <v>446243.17470324592</v>
      </c>
      <c r="W443" s="370">
        <v>55780.396837905704</v>
      </c>
      <c r="X443" s="370">
        <v>1051641.8440897381</v>
      </c>
    </row>
    <row r="444" spans="1:24" x14ac:dyDescent="0.25">
      <c r="A444" s="14">
        <v>4144</v>
      </c>
      <c r="B444" s="5">
        <f t="shared" si="6"/>
        <v>0</v>
      </c>
      <c r="C444" s="1">
        <v>4144</v>
      </c>
      <c r="D444" s="1">
        <v>7</v>
      </c>
      <c r="E444" s="1" t="s">
        <v>71</v>
      </c>
      <c r="F444" s="1">
        <v>7</v>
      </c>
      <c r="G444" s="370">
        <v>61642.970179028649</v>
      </c>
      <c r="H444" s="370">
        <v>74029.747660704496</v>
      </c>
      <c r="I444" s="370" t="b">
        <v>0</v>
      </c>
      <c r="J444" s="370">
        <v>0</v>
      </c>
      <c r="K444" s="370">
        <v>0</v>
      </c>
      <c r="L444" s="370">
        <v>72269.963985196751</v>
      </c>
      <c r="M444" s="370">
        <v>9033.7454981495885</v>
      </c>
      <c r="N444" s="370">
        <v>216976.42732307949</v>
      </c>
      <c r="P444" s="370">
        <v>57498.970179028649</v>
      </c>
      <c r="Q444" s="370">
        <v>61642.970179028649</v>
      </c>
      <c r="R444" s="370">
        <v>74029.747660704496</v>
      </c>
      <c r="S444" s="370" t="b">
        <v>0</v>
      </c>
      <c r="T444" s="370">
        <v>0</v>
      </c>
      <c r="U444" s="370">
        <v>0</v>
      </c>
      <c r="V444" s="370">
        <v>72269.963985196751</v>
      </c>
      <c r="W444" s="370">
        <v>9033.7454981495885</v>
      </c>
      <c r="X444" s="370">
        <v>216976.42732307949</v>
      </c>
    </row>
    <row r="445" spans="1:24" x14ac:dyDescent="0.25">
      <c r="A445" s="14">
        <v>4145</v>
      </c>
      <c r="B445" s="5">
        <f t="shared" si="6"/>
        <v>0</v>
      </c>
      <c r="C445" s="1">
        <v>4145</v>
      </c>
      <c r="D445" s="1">
        <v>7</v>
      </c>
      <c r="E445" s="1" t="s">
        <v>72</v>
      </c>
      <c r="F445" s="1">
        <v>7</v>
      </c>
      <c r="G445" s="370">
        <v>27095.799557979844</v>
      </c>
      <c r="H445" s="370">
        <v>117941.30959920099</v>
      </c>
      <c r="I445" s="370" t="b">
        <v>0</v>
      </c>
      <c r="J445" s="370">
        <v>0</v>
      </c>
      <c r="K445" s="370">
        <v>0</v>
      </c>
      <c r="L445" s="370">
        <v>38572.908448697519</v>
      </c>
      <c r="M445" s="370">
        <v>4821.6135560871862</v>
      </c>
      <c r="N445" s="370">
        <v>188431.63116196555</v>
      </c>
      <c r="P445" s="370">
        <v>22950.799557979844</v>
      </c>
      <c r="Q445" s="370">
        <v>27095.799557979844</v>
      </c>
      <c r="R445" s="370">
        <v>117941.30959920099</v>
      </c>
      <c r="S445" s="370" t="b">
        <v>0</v>
      </c>
      <c r="T445" s="370">
        <v>0</v>
      </c>
      <c r="U445" s="370">
        <v>0</v>
      </c>
      <c r="V445" s="370">
        <v>38572.908448697519</v>
      </c>
      <c r="W445" s="370">
        <v>4821.6135560871862</v>
      </c>
      <c r="X445" s="370">
        <v>188431.63116196555</v>
      </c>
    </row>
    <row r="446" spans="1:24" x14ac:dyDescent="0.25">
      <c r="A446" s="14">
        <v>4146</v>
      </c>
      <c r="B446" s="5">
        <f t="shared" si="6"/>
        <v>0</v>
      </c>
      <c r="C446" s="1">
        <v>4146</v>
      </c>
      <c r="D446" s="1">
        <v>7</v>
      </c>
      <c r="E446" s="1" t="s">
        <v>557</v>
      </c>
      <c r="F446" s="1">
        <v>7</v>
      </c>
      <c r="G446" s="370">
        <v>357496.48016627063</v>
      </c>
      <c r="H446" s="370">
        <v>168365.32486480373</v>
      </c>
      <c r="I446" s="370" t="b">
        <v>0</v>
      </c>
      <c r="J446" s="370">
        <v>0</v>
      </c>
      <c r="K446" s="370">
        <v>0</v>
      </c>
      <c r="L446" s="370">
        <v>226385.80264719643</v>
      </c>
      <c r="M446" s="370">
        <v>28298.225330899535</v>
      </c>
      <c r="N446" s="370">
        <v>780545.83300917037</v>
      </c>
      <c r="P446" s="370">
        <v>353350.48016627063</v>
      </c>
      <c r="Q446" s="370">
        <v>357496.48016627063</v>
      </c>
      <c r="R446" s="370">
        <v>168365.32486480373</v>
      </c>
      <c r="S446" s="370" t="b">
        <v>0</v>
      </c>
      <c r="T446" s="370">
        <v>0</v>
      </c>
      <c r="U446" s="370">
        <v>0</v>
      </c>
      <c r="V446" s="370">
        <v>226385.80264719643</v>
      </c>
      <c r="W446" s="370">
        <v>28298.225330899535</v>
      </c>
      <c r="X446" s="370">
        <v>780545.83300917037</v>
      </c>
    </row>
    <row r="447" spans="1:24" x14ac:dyDescent="0.25">
      <c r="A447" s="14">
        <v>4150</v>
      </c>
      <c r="B447" s="5">
        <f t="shared" si="6"/>
        <v>0</v>
      </c>
      <c r="C447" s="1">
        <v>4150</v>
      </c>
      <c r="D447" s="1">
        <v>7</v>
      </c>
      <c r="E447" s="1" t="s">
        <v>73</v>
      </c>
      <c r="F447" s="1">
        <v>7</v>
      </c>
      <c r="G447" s="370">
        <v>274801.43947854434</v>
      </c>
      <c r="H447" s="370">
        <v>92078.65260825037</v>
      </c>
      <c r="I447" s="370" t="b">
        <v>0</v>
      </c>
      <c r="J447" s="370">
        <v>0</v>
      </c>
      <c r="K447" s="370">
        <v>0</v>
      </c>
      <c r="L447" s="370">
        <v>212057.78383077669</v>
      </c>
      <c r="M447" s="370">
        <v>26507.222978847072</v>
      </c>
      <c r="N447" s="370">
        <v>605445.09889641847</v>
      </c>
      <c r="P447" s="370">
        <v>270651.43947854434</v>
      </c>
      <c r="Q447" s="370">
        <v>274801.43947854434</v>
      </c>
      <c r="R447" s="370">
        <v>92078.65260825037</v>
      </c>
      <c r="S447" s="370" t="b">
        <v>0</v>
      </c>
      <c r="T447" s="370">
        <v>0</v>
      </c>
      <c r="U447" s="370">
        <v>0</v>
      </c>
      <c r="V447" s="370">
        <v>212057.78383077669</v>
      </c>
      <c r="W447" s="370">
        <v>26507.222978847072</v>
      </c>
      <c r="X447" s="370">
        <v>605445.09889641847</v>
      </c>
    </row>
    <row r="448" spans="1:24" x14ac:dyDescent="0.25">
      <c r="A448" s="14">
        <v>4151</v>
      </c>
      <c r="B448" s="5">
        <f t="shared" si="6"/>
        <v>0</v>
      </c>
      <c r="C448" s="1">
        <v>4151</v>
      </c>
      <c r="D448" s="1">
        <v>7</v>
      </c>
      <c r="E448" s="1" t="s">
        <v>74</v>
      </c>
      <c r="F448" s="1">
        <v>7</v>
      </c>
      <c r="G448" s="370">
        <v>142593.40708142202</v>
      </c>
      <c r="H448" s="370">
        <v>76402.351258413546</v>
      </c>
      <c r="I448" s="370" t="b">
        <v>0</v>
      </c>
      <c r="J448" s="370">
        <v>0</v>
      </c>
      <c r="K448" s="370">
        <v>0</v>
      </c>
      <c r="L448" s="370">
        <v>70064.0535081774</v>
      </c>
      <c r="M448" s="370">
        <v>8758.0066885221695</v>
      </c>
      <c r="N448" s="370">
        <v>297817.81853653514</v>
      </c>
      <c r="P448" s="370">
        <v>138442.40708142202</v>
      </c>
      <c r="Q448" s="370">
        <v>142593.40708142202</v>
      </c>
      <c r="R448" s="370">
        <v>76402.351258413546</v>
      </c>
      <c r="S448" s="370" t="b">
        <v>0</v>
      </c>
      <c r="T448" s="370">
        <v>0</v>
      </c>
      <c r="U448" s="370">
        <v>0</v>
      </c>
      <c r="V448" s="370">
        <v>70064.0535081774</v>
      </c>
      <c r="W448" s="370">
        <v>8758.0066885221695</v>
      </c>
      <c r="X448" s="370">
        <v>297817.81853653514</v>
      </c>
    </row>
    <row r="449" spans="1:24" x14ac:dyDescent="0.25">
      <c r="A449" s="14">
        <v>4152</v>
      </c>
      <c r="B449" s="5">
        <f t="shared" si="6"/>
        <v>0</v>
      </c>
      <c r="C449" s="1">
        <v>4152</v>
      </c>
      <c r="D449" s="1">
        <v>7</v>
      </c>
      <c r="E449" s="1" t="s">
        <v>1052</v>
      </c>
      <c r="F449" s="1">
        <v>7</v>
      </c>
      <c r="G449" s="370">
        <v>552808.07263470639</v>
      </c>
      <c r="H449" s="370">
        <v>597558.54152807698</v>
      </c>
      <c r="I449" s="370" t="b">
        <v>0</v>
      </c>
      <c r="J449" s="370">
        <v>0</v>
      </c>
      <c r="K449" s="370">
        <v>0</v>
      </c>
      <c r="L449" s="370">
        <v>848068.92773816991</v>
      </c>
      <c r="M449" s="370">
        <v>106008.61596727117</v>
      </c>
      <c r="N449" s="370">
        <v>2104444.1578682247</v>
      </c>
      <c r="P449" s="370">
        <v>548656.07263470639</v>
      </c>
      <c r="Q449" s="370">
        <v>552808.07263470639</v>
      </c>
      <c r="R449" s="370">
        <v>597558.54152807698</v>
      </c>
      <c r="S449" s="370" t="b">
        <v>0</v>
      </c>
      <c r="T449" s="370">
        <v>0</v>
      </c>
      <c r="U449" s="370">
        <v>0</v>
      </c>
      <c r="V449" s="370">
        <v>848068.92773816991</v>
      </c>
      <c r="W449" s="370">
        <v>106008.61596727117</v>
      </c>
      <c r="X449" s="370">
        <v>2104444.1578682247</v>
      </c>
    </row>
    <row r="450" spans="1:24" x14ac:dyDescent="0.25">
      <c r="A450" s="14">
        <v>4153</v>
      </c>
      <c r="B450" s="5">
        <f t="shared" si="6"/>
        <v>0</v>
      </c>
      <c r="C450" s="1">
        <v>4153</v>
      </c>
      <c r="D450" s="1">
        <v>7</v>
      </c>
      <c r="E450" s="1" t="s">
        <v>75</v>
      </c>
      <c r="F450" s="1">
        <v>7</v>
      </c>
      <c r="G450" s="370">
        <v>618040.57358075154</v>
      </c>
      <c r="H450" s="370">
        <v>286482.43949243758</v>
      </c>
      <c r="I450" s="370" t="b">
        <v>0</v>
      </c>
      <c r="J450" s="370">
        <v>0</v>
      </c>
      <c r="K450" s="370">
        <v>0</v>
      </c>
      <c r="L450" s="370">
        <v>216420.9378950948</v>
      </c>
      <c r="M450" s="370">
        <v>27052.617236886836</v>
      </c>
      <c r="N450" s="370">
        <v>1147996.5682051708</v>
      </c>
      <c r="P450" s="370">
        <v>613887.57358075154</v>
      </c>
      <c r="Q450" s="370">
        <v>618040.57358075154</v>
      </c>
      <c r="R450" s="370">
        <v>286482.43949243758</v>
      </c>
      <c r="S450" s="370" t="b">
        <v>0</v>
      </c>
      <c r="T450" s="370">
        <v>0</v>
      </c>
      <c r="U450" s="370">
        <v>0</v>
      </c>
      <c r="V450" s="370">
        <v>216420.9378950948</v>
      </c>
      <c r="W450" s="370">
        <v>27052.617236886836</v>
      </c>
      <c r="X450" s="370">
        <v>1147996.5682051708</v>
      </c>
    </row>
    <row r="451" spans="1:24" x14ac:dyDescent="0.25">
      <c r="A451" s="14">
        <v>4155</v>
      </c>
      <c r="B451" s="5">
        <f t="shared" si="6"/>
        <v>0</v>
      </c>
      <c r="C451" s="1">
        <v>4155</v>
      </c>
      <c r="D451" s="1">
        <v>7</v>
      </c>
      <c r="E451" s="1" t="s">
        <v>935</v>
      </c>
      <c r="F451" s="1">
        <v>7</v>
      </c>
      <c r="G451" s="370">
        <v>217803.30319329427</v>
      </c>
      <c r="H451" s="370">
        <v>215451.72343855607</v>
      </c>
      <c r="I451" s="370" t="b">
        <v>0</v>
      </c>
      <c r="J451" s="370">
        <v>0</v>
      </c>
      <c r="K451" s="370">
        <v>0</v>
      </c>
      <c r="L451" s="370">
        <v>257085.57440796852</v>
      </c>
      <c r="M451" s="370">
        <v>32135.696800996047</v>
      </c>
      <c r="N451" s="370">
        <v>722476.29784081492</v>
      </c>
      <c r="P451" s="370">
        <v>213648.30319329427</v>
      </c>
      <c r="Q451" s="370">
        <v>217803.30319329427</v>
      </c>
      <c r="R451" s="370">
        <v>215451.72343855607</v>
      </c>
      <c r="S451" s="370" t="b">
        <v>0</v>
      </c>
      <c r="T451" s="370">
        <v>0</v>
      </c>
      <c r="U451" s="370">
        <v>0</v>
      </c>
      <c r="V451" s="370">
        <v>257085.57440796852</v>
      </c>
      <c r="W451" s="370">
        <v>32135.696800996047</v>
      </c>
      <c r="X451" s="370">
        <v>722476.29784081492</v>
      </c>
    </row>
    <row r="452" spans="1:24" x14ac:dyDescent="0.25">
      <c r="A452" s="14">
        <v>4159</v>
      </c>
      <c r="B452" s="5">
        <f t="shared" si="6"/>
        <v>0</v>
      </c>
      <c r="C452" s="1">
        <v>4159</v>
      </c>
      <c r="D452" s="1">
        <v>7</v>
      </c>
      <c r="E452" s="1" t="s">
        <v>76</v>
      </c>
      <c r="F452" s="1">
        <v>7</v>
      </c>
      <c r="G452" s="370">
        <v>1199217.4558095085</v>
      </c>
      <c r="H452" s="370">
        <v>821973.24774401973</v>
      </c>
      <c r="I452" s="370" t="b">
        <v>0</v>
      </c>
      <c r="J452" s="370">
        <v>0</v>
      </c>
      <c r="K452" s="370">
        <v>0</v>
      </c>
      <c r="L452" s="370">
        <v>1143492.4352472369</v>
      </c>
      <c r="M452" s="370">
        <v>142936.55440590452</v>
      </c>
      <c r="N452" s="370">
        <v>3307619.6932066693</v>
      </c>
      <c r="P452" s="370">
        <v>1195058.4558095085</v>
      </c>
      <c r="Q452" s="370">
        <v>1199217.4558095085</v>
      </c>
      <c r="R452" s="370">
        <v>821973.24774401973</v>
      </c>
      <c r="S452" s="370" t="b">
        <v>0</v>
      </c>
      <c r="T452" s="370">
        <v>0</v>
      </c>
      <c r="U452" s="370">
        <v>0</v>
      </c>
      <c r="V452" s="370">
        <v>1143492.4352472369</v>
      </c>
      <c r="W452" s="370">
        <v>142936.55440590452</v>
      </c>
      <c r="X452" s="370">
        <v>3307619.6932066693</v>
      </c>
    </row>
    <row r="453" spans="1:24" x14ac:dyDescent="0.25">
      <c r="A453" s="14">
        <v>4160</v>
      </c>
      <c r="B453" s="5">
        <f t="shared" si="6"/>
        <v>0</v>
      </c>
      <c r="C453" s="1">
        <v>4160</v>
      </c>
      <c r="D453" s="1">
        <v>7</v>
      </c>
      <c r="E453" s="1" t="s">
        <v>77</v>
      </c>
      <c r="F453" s="1">
        <v>7</v>
      </c>
      <c r="G453" s="370">
        <v>371592.04453921592</v>
      </c>
      <c r="H453" s="370">
        <v>52102.482728139839</v>
      </c>
      <c r="I453" s="370" t="b">
        <v>0</v>
      </c>
      <c r="J453" s="370">
        <v>0</v>
      </c>
      <c r="K453" s="370">
        <v>0</v>
      </c>
      <c r="L453" s="370">
        <v>332474.63625685079</v>
      </c>
      <c r="M453" s="370">
        <v>41559.32953210632</v>
      </c>
      <c r="N453" s="370">
        <v>797728.49305631279</v>
      </c>
      <c r="P453" s="370">
        <v>367432.04453921592</v>
      </c>
      <c r="Q453" s="370">
        <v>371592.04453921592</v>
      </c>
      <c r="R453" s="370">
        <v>52102.482728139839</v>
      </c>
      <c r="S453" s="370" t="b">
        <v>0</v>
      </c>
      <c r="T453" s="370">
        <v>0</v>
      </c>
      <c r="U453" s="370">
        <v>0</v>
      </c>
      <c r="V453" s="370">
        <v>332474.63625685079</v>
      </c>
      <c r="W453" s="370">
        <v>41559.32953210632</v>
      </c>
      <c r="X453" s="370">
        <v>797728.49305631279</v>
      </c>
    </row>
    <row r="454" spans="1:24" x14ac:dyDescent="0.25">
      <c r="A454" s="14">
        <v>4161</v>
      </c>
      <c r="B454" s="5">
        <f t="shared" si="6"/>
        <v>0</v>
      </c>
      <c r="C454" s="1">
        <v>4161</v>
      </c>
      <c r="D454" s="1">
        <v>7</v>
      </c>
      <c r="E454" s="1" t="s">
        <v>78</v>
      </c>
      <c r="F454" s="1">
        <v>7</v>
      </c>
      <c r="G454" s="370">
        <v>1739649.9114717804</v>
      </c>
      <c r="H454" s="370">
        <v>432888.62944410119</v>
      </c>
      <c r="I454" s="370" t="b">
        <v>0</v>
      </c>
      <c r="J454" s="370">
        <v>0</v>
      </c>
      <c r="K454" s="370">
        <v>0</v>
      </c>
      <c r="L454" s="370">
        <v>828630.2598426909</v>
      </c>
      <c r="M454" s="370">
        <v>103578.78248033629</v>
      </c>
      <c r="N454" s="370">
        <v>3104747.583238909</v>
      </c>
      <c r="P454" s="370">
        <v>1735488.9114717804</v>
      </c>
      <c r="Q454" s="370">
        <v>1739649.9114717804</v>
      </c>
      <c r="R454" s="370">
        <v>432888.62944410119</v>
      </c>
      <c r="S454" s="370" t="b">
        <v>0</v>
      </c>
      <c r="T454" s="370">
        <v>0</v>
      </c>
      <c r="U454" s="370">
        <v>0</v>
      </c>
      <c r="V454" s="370">
        <v>828630.2598426909</v>
      </c>
      <c r="W454" s="370">
        <v>103578.78248033629</v>
      </c>
      <c r="X454" s="370">
        <v>3104747.583238909</v>
      </c>
    </row>
    <row r="455" spans="1:24" x14ac:dyDescent="0.25">
      <c r="A455" s="14">
        <v>4162</v>
      </c>
      <c r="B455" s="5">
        <f t="shared" si="6"/>
        <v>0</v>
      </c>
      <c r="C455" s="1">
        <v>4162</v>
      </c>
      <c r="D455" s="1">
        <v>7</v>
      </c>
      <c r="E455" s="1" t="s">
        <v>79</v>
      </c>
      <c r="F455" s="1">
        <v>7</v>
      </c>
      <c r="G455" s="370">
        <v>128050.21114882795</v>
      </c>
      <c r="H455" s="370">
        <v>181452.1962747722</v>
      </c>
      <c r="I455" s="370" t="b">
        <v>0</v>
      </c>
      <c r="J455" s="370">
        <v>0</v>
      </c>
      <c r="K455" s="370">
        <v>0</v>
      </c>
      <c r="L455" s="370">
        <v>143157.95428720687</v>
      </c>
      <c r="M455" s="370">
        <v>17894.744285900848</v>
      </c>
      <c r="N455" s="370">
        <v>470555.10599670786</v>
      </c>
      <c r="P455" s="370">
        <v>123888.21114882795</v>
      </c>
      <c r="Q455" s="370">
        <v>128050.21114882795</v>
      </c>
      <c r="R455" s="370">
        <v>181452.1962747722</v>
      </c>
      <c r="S455" s="370" t="b">
        <v>0</v>
      </c>
      <c r="T455" s="370">
        <v>0</v>
      </c>
      <c r="U455" s="370">
        <v>0</v>
      </c>
      <c r="V455" s="370">
        <v>143157.95428720687</v>
      </c>
      <c r="W455" s="370">
        <v>17894.744285900848</v>
      </c>
      <c r="X455" s="370">
        <v>470555.10599670786</v>
      </c>
    </row>
    <row r="456" spans="1:24" x14ac:dyDescent="0.25">
      <c r="A456" s="14">
        <v>4163</v>
      </c>
      <c r="B456" s="5">
        <f t="shared" si="6"/>
        <v>0</v>
      </c>
      <c r="C456" s="1">
        <v>4163</v>
      </c>
      <c r="D456" s="1">
        <v>7</v>
      </c>
      <c r="E456" s="1" t="s">
        <v>80</v>
      </c>
      <c r="F456" s="1">
        <v>7</v>
      </c>
      <c r="G456" s="370">
        <v>0</v>
      </c>
      <c r="H456" s="370">
        <v>0</v>
      </c>
      <c r="I456" s="370" t="b">
        <v>0</v>
      </c>
      <c r="J456" s="370">
        <v>0</v>
      </c>
      <c r="K456" s="370">
        <v>0</v>
      </c>
      <c r="L456" s="370">
        <v>0</v>
      </c>
      <c r="M456" s="370">
        <v>0</v>
      </c>
      <c r="N456" s="370">
        <v>0</v>
      </c>
      <c r="P456" s="370">
        <v>-4163</v>
      </c>
      <c r="Q456" s="370">
        <v>0</v>
      </c>
      <c r="R456" s="370">
        <v>0</v>
      </c>
      <c r="S456" s="370" t="b">
        <v>0</v>
      </c>
      <c r="T456" s="370">
        <v>0</v>
      </c>
      <c r="U456" s="370">
        <v>0</v>
      </c>
      <c r="V456" s="370">
        <v>0</v>
      </c>
      <c r="W456" s="370">
        <v>0</v>
      </c>
      <c r="X456" s="370">
        <v>0</v>
      </c>
    </row>
    <row r="457" spans="1:24" x14ac:dyDescent="0.25">
      <c r="A457" s="14">
        <v>4164</v>
      </c>
      <c r="B457" s="5">
        <f t="shared" si="6"/>
        <v>0</v>
      </c>
      <c r="C457" s="1">
        <v>4164</v>
      </c>
      <c r="D457" s="1">
        <v>7</v>
      </c>
      <c r="E457" s="1" t="s">
        <v>81</v>
      </c>
      <c r="F457" s="1">
        <v>7</v>
      </c>
      <c r="G457" s="370">
        <v>118271.89065797883</v>
      </c>
      <c r="H457" s="370">
        <v>391196.21031172009</v>
      </c>
      <c r="I457" s="370" t="b">
        <v>0</v>
      </c>
      <c r="J457" s="370">
        <v>0</v>
      </c>
      <c r="K457" s="370">
        <v>0</v>
      </c>
      <c r="L457" s="370">
        <v>404632.50190230261</v>
      </c>
      <c r="M457" s="370">
        <v>50579.06273778779</v>
      </c>
      <c r="N457" s="370">
        <v>964679.66560978931</v>
      </c>
      <c r="P457" s="370">
        <v>114107.89065797883</v>
      </c>
      <c r="Q457" s="370">
        <v>118271.89065797883</v>
      </c>
      <c r="R457" s="370">
        <v>391196.21031172009</v>
      </c>
      <c r="S457" s="370" t="b">
        <v>0</v>
      </c>
      <c r="T457" s="370">
        <v>0</v>
      </c>
      <c r="U457" s="370">
        <v>0</v>
      </c>
      <c r="V457" s="370">
        <v>404632.50190230261</v>
      </c>
      <c r="W457" s="370">
        <v>50579.06273778779</v>
      </c>
      <c r="X457" s="370">
        <v>964679.66560978931</v>
      </c>
    </row>
    <row r="458" spans="1:24" x14ac:dyDescent="0.25">
      <c r="A458" s="14">
        <v>4166</v>
      </c>
      <c r="B458" s="5">
        <f t="shared" si="6"/>
        <v>0</v>
      </c>
      <c r="C458" s="1">
        <v>4166</v>
      </c>
      <c r="D458" s="1">
        <v>7</v>
      </c>
      <c r="E458" s="1" t="s">
        <v>1054</v>
      </c>
      <c r="F458" s="1">
        <v>7</v>
      </c>
      <c r="G458" s="370">
        <v>225062.16942677277</v>
      </c>
      <c r="H458" s="370">
        <v>80626.504548485333</v>
      </c>
      <c r="I458" s="370" t="b">
        <v>0</v>
      </c>
      <c r="J458" s="370">
        <v>0</v>
      </c>
      <c r="K458" s="370">
        <v>0</v>
      </c>
      <c r="L458" s="370">
        <v>146713.05285738461</v>
      </c>
      <c r="M458" s="370">
        <v>18339.131607173065</v>
      </c>
      <c r="N458" s="370">
        <v>470740.85843981581</v>
      </c>
      <c r="P458" s="370">
        <v>220896.16942677277</v>
      </c>
      <c r="Q458" s="370">
        <v>225062.16942677277</v>
      </c>
      <c r="R458" s="370">
        <v>80626.504548485333</v>
      </c>
      <c r="S458" s="370" t="b">
        <v>0</v>
      </c>
      <c r="T458" s="370">
        <v>0</v>
      </c>
      <c r="U458" s="370">
        <v>0</v>
      </c>
      <c r="V458" s="370">
        <v>146713.05285738461</v>
      </c>
      <c r="W458" s="370">
        <v>18339.131607173065</v>
      </c>
      <c r="X458" s="370">
        <v>470740.85843981581</v>
      </c>
    </row>
    <row r="459" spans="1:24" x14ac:dyDescent="0.25">
      <c r="A459" s="14">
        <v>4167</v>
      </c>
      <c r="B459" s="5">
        <f t="shared" si="6"/>
        <v>0</v>
      </c>
      <c r="C459" s="1">
        <v>4167</v>
      </c>
      <c r="D459" s="1">
        <v>7</v>
      </c>
      <c r="E459" s="1" t="s">
        <v>82</v>
      </c>
      <c r="F459" s="1">
        <v>7</v>
      </c>
      <c r="G459" s="370">
        <v>243212.7674587229</v>
      </c>
      <c r="H459" s="370">
        <v>143339.9102710828</v>
      </c>
      <c r="I459" s="370" t="b">
        <v>0</v>
      </c>
      <c r="J459" s="370">
        <v>0</v>
      </c>
      <c r="K459" s="370">
        <v>0</v>
      </c>
      <c r="L459" s="370">
        <v>215477.11715687421</v>
      </c>
      <c r="M459" s="370">
        <v>26934.639644609262</v>
      </c>
      <c r="N459" s="370">
        <v>628964.43453128915</v>
      </c>
      <c r="P459" s="370">
        <v>239045.7674587229</v>
      </c>
      <c r="Q459" s="370">
        <v>243212.7674587229</v>
      </c>
      <c r="R459" s="370">
        <v>143339.9102710828</v>
      </c>
      <c r="S459" s="370" t="b">
        <v>0</v>
      </c>
      <c r="T459" s="370">
        <v>0</v>
      </c>
      <c r="U459" s="370">
        <v>0</v>
      </c>
      <c r="V459" s="370">
        <v>215477.11715687421</v>
      </c>
      <c r="W459" s="370">
        <v>26934.639644609262</v>
      </c>
      <c r="X459" s="370">
        <v>628964.43453128915</v>
      </c>
    </row>
    <row r="460" spans="1:24" x14ac:dyDescent="0.25">
      <c r="A460" s="14">
        <v>4168</v>
      </c>
      <c r="B460" s="5">
        <f t="shared" si="6"/>
        <v>0</v>
      </c>
      <c r="C460" s="1">
        <v>4168</v>
      </c>
      <c r="D460" s="1">
        <v>7</v>
      </c>
      <c r="E460" s="1" t="s">
        <v>83</v>
      </c>
      <c r="F460" s="1">
        <v>7</v>
      </c>
      <c r="G460" s="370">
        <v>156780.11690600522</v>
      </c>
      <c r="H460" s="370">
        <v>64571.814476476895</v>
      </c>
      <c r="I460" s="370" t="b">
        <v>0</v>
      </c>
      <c r="J460" s="370">
        <v>0</v>
      </c>
      <c r="K460" s="370">
        <v>0</v>
      </c>
      <c r="L460" s="370">
        <v>98640.0717269124</v>
      </c>
      <c r="M460" s="370">
        <v>12330.008965864043</v>
      </c>
      <c r="N460" s="370">
        <v>332322.01207525854</v>
      </c>
      <c r="P460" s="370">
        <v>152612.11690600522</v>
      </c>
      <c r="Q460" s="370">
        <v>156780.11690600522</v>
      </c>
      <c r="R460" s="370">
        <v>64571.814476476895</v>
      </c>
      <c r="S460" s="370" t="b">
        <v>0</v>
      </c>
      <c r="T460" s="370">
        <v>0</v>
      </c>
      <c r="U460" s="370">
        <v>0</v>
      </c>
      <c r="V460" s="370">
        <v>98640.0717269124</v>
      </c>
      <c r="W460" s="370">
        <v>12330.008965864043</v>
      </c>
      <c r="X460" s="370">
        <v>332322.01207525854</v>
      </c>
    </row>
    <row r="461" spans="1:24" x14ac:dyDescent="0.25">
      <c r="A461" s="14">
        <v>4169</v>
      </c>
      <c r="B461" s="5">
        <f t="shared" si="6"/>
        <v>0</v>
      </c>
      <c r="C461" s="1">
        <v>4169</v>
      </c>
      <c r="D461" s="1">
        <v>7</v>
      </c>
      <c r="E461" s="1" t="s">
        <v>559</v>
      </c>
      <c r="F461" s="1">
        <v>7</v>
      </c>
      <c r="G461" s="370">
        <v>751987.46187560703</v>
      </c>
      <c r="H461" s="370">
        <v>436338.52446138376</v>
      </c>
      <c r="I461" s="370" t="b">
        <v>0</v>
      </c>
      <c r="J461" s="370">
        <v>0</v>
      </c>
      <c r="K461" s="370">
        <v>0</v>
      </c>
      <c r="L461" s="370">
        <v>634366.05018694093</v>
      </c>
      <c r="M461" s="370">
        <v>79295.756273367573</v>
      </c>
      <c r="N461" s="370">
        <v>1901987.7927972993</v>
      </c>
      <c r="P461" s="370">
        <v>747818.46187560703</v>
      </c>
      <c r="Q461" s="370">
        <v>751987.46187560703</v>
      </c>
      <c r="R461" s="370">
        <v>436338.52446138376</v>
      </c>
      <c r="S461" s="370" t="b">
        <v>0</v>
      </c>
      <c r="T461" s="370">
        <v>0</v>
      </c>
      <c r="U461" s="370">
        <v>0</v>
      </c>
      <c r="V461" s="370">
        <v>634366.05018694093</v>
      </c>
      <c r="W461" s="370">
        <v>79295.756273367573</v>
      </c>
      <c r="X461" s="370">
        <v>1901987.7927972993</v>
      </c>
    </row>
    <row r="462" spans="1:24" x14ac:dyDescent="0.25">
      <c r="A462" s="14">
        <v>4170</v>
      </c>
      <c r="B462" s="5">
        <f t="shared" si="6"/>
        <v>0</v>
      </c>
      <c r="C462" s="1">
        <v>4170</v>
      </c>
      <c r="D462" s="1">
        <v>7</v>
      </c>
      <c r="E462" s="1" t="s">
        <v>1056</v>
      </c>
      <c r="F462" s="1">
        <v>7</v>
      </c>
      <c r="G462" s="370">
        <v>2278107.5182881695</v>
      </c>
      <c r="H462" s="370">
        <v>1820904.5540496951</v>
      </c>
      <c r="I462" s="370" t="b">
        <v>0</v>
      </c>
      <c r="J462" s="370">
        <v>0</v>
      </c>
      <c r="K462" s="370">
        <v>0</v>
      </c>
      <c r="L462" s="370">
        <v>4130379.0368644516</v>
      </c>
      <c r="M462" s="370">
        <v>516297.3796080561</v>
      </c>
      <c r="N462" s="370">
        <v>8745688.4888103716</v>
      </c>
      <c r="P462" s="370">
        <v>2273937.5182881695</v>
      </c>
      <c r="Q462" s="370">
        <v>2278107.5182881695</v>
      </c>
      <c r="R462" s="370">
        <v>1820904.5540496951</v>
      </c>
      <c r="S462" s="370" t="b">
        <v>0</v>
      </c>
      <c r="T462" s="370">
        <v>0</v>
      </c>
      <c r="U462" s="370">
        <v>0</v>
      </c>
      <c r="V462" s="370">
        <v>4130379.0368644516</v>
      </c>
      <c r="W462" s="370">
        <v>516297.3796080561</v>
      </c>
      <c r="X462" s="370">
        <v>8745688.4888103716</v>
      </c>
    </row>
    <row r="463" spans="1:24" x14ac:dyDescent="0.25">
      <c r="A463" s="14">
        <v>4171</v>
      </c>
      <c r="B463" s="5">
        <f t="shared" si="6"/>
        <v>0</v>
      </c>
      <c r="C463" s="1">
        <v>4171</v>
      </c>
      <c r="D463" s="1">
        <v>7</v>
      </c>
      <c r="E463" s="1" t="s">
        <v>84</v>
      </c>
      <c r="F463" s="1">
        <v>7</v>
      </c>
      <c r="G463" s="370">
        <v>146139.39216384685</v>
      </c>
      <c r="H463" s="370">
        <v>0</v>
      </c>
      <c r="I463" s="370" t="b">
        <v>0</v>
      </c>
      <c r="J463" s="370">
        <v>0</v>
      </c>
      <c r="K463" s="370">
        <v>0</v>
      </c>
      <c r="L463" s="370">
        <v>181428.57586207864</v>
      </c>
      <c r="M463" s="370">
        <v>22678.571982759815</v>
      </c>
      <c r="N463" s="370">
        <v>350246.54000868526</v>
      </c>
      <c r="P463" s="370">
        <v>141968.39216384685</v>
      </c>
      <c r="Q463" s="370">
        <v>146139.39216384685</v>
      </c>
      <c r="R463" s="370">
        <v>0</v>
      </c>
      <c r="S463" s="370" t="b">
        <v>0</v>
      </c>
      <c r="T463" s="370">
        <v>0</v>
      </c>
      <c r="U463" s="370">
        <v>0</v>
      </c>
      <c r="V463" s="370">
        <v>181428.57586207864</v>
      </c>
      <c r="W463" s="370">
        <v>22678.571982759815</v>
      </c>
      <c r="X463" s="370">
        <v>350246.54000868526</v>
      </c>
    </row>
    <row r="464" spans="1:24" x14ac:dyDescent="0.25">
      <c r="A464" s="14">
        <v>4172</v>
      </c>
      <c r="B464" s="5">
        <f t="shared" si="6"/>
        <v>0</v>
      </c>
      <c r="C464" s="1">
        <v>4172</v>
      </c>
      <c r="D464" s="1">
        <v>7</v>
      </c>
      <c r="E464" s="1" t="s">
        <v>85</v>
      </c>
      <c r="F464" s="1">
        <v>7</v>
      </c>
      <c r="G464" s="370">
        <v>19844.080341192184</v>
      </c>
      <c r="H464" s="370">
        <v>33715.318216443644</v>
      </c>
      <c r="I464" s="370" t="b">
        <v>0</v>
      </c>
      <c r="J464" s="370">
        <v>0</v>
      </c>
      <c r="K464" s="370">
        <v>0</v>
      </c>
      <c r="L464" s="370">
        <v>34878.836769865928</v>
      </c>
      <c r="M464" s="370">
        <v>4359.8545962332382</v>
      </c>
      <c r="N464" s="370">
        <v>92798.089923734995</v>
      </c>
      <c r="P464" s="370">
        <v>15672.080341192184</v>
      </c>
      <c r="Q464" s="370">
        <v>19844.080341192184</v>
      </c>
      <c r="R464" s="370">
        <v>33715.318216443644</v>
      </c>
      <c r="S464" s="370" t="b">
        <v>0</v>
      </c>
      <c r="T464" s="370">
        <v>0</v>
      </c>
      <c r="U464" s="370">
        <v>0</v>
      </c>
      <c r="V464" s="370">
        <v>34878.836769865928</v>
      </c>
      <c r="W464" s="370">
        <v>4359.8545962332382</v>
      </c>
      <c r="X464" s="370">
        <v>92798.089923734995</v>
      </c>
    </row>
    <row r="465" spans="1:24" x14ac:dyDescent="0.25">
      <c r="A465" s="14">
        <v>4177</v>
      </c>
      <c r="B465" s="5">
        <f t="shared" si="6"/>
        <v>0</v>
      </c>
      <c r="C465" s="1">
        <v>4177</v>
      </c>
      <c r="D465" s="1">
        <v>7</v>
      </c>
      <c r="E465" s="1" t="s">
        <v>86</v>
      </c>
      <c r="F465" s="1">
        <v>7</v>
      </c>
      <c r="G465" s="370">
        <v>69073.815399457802</v>
      </c>
      <c r="H465" s="370">
        <v>251714.26227050391</v>
      </c>
      <c r="I465" s="370" t="b">
        <v>0</v>
      </c>
      <c r="J465" s="370">
        <v>0</v>
      </c>
      <c r="K465" s="370">
        <v>0</v>
      </c>
      <c r="L465" s="370">
        <v>253912.4950301325</v>
      </c>
      <c r="M465" s="370">
        <v>31739.061878766544</v>
      </c>
      <c r="N465" s="370">
        <v>606439.63457886071</v>
      </c>
      <c r="P465" s="370">
        <v>64896.815399457802</v>
      </c>
      <c r="Q465" s="370">
        <v>69073.815399457802</v>
      </c>
      <c r="R465" s="370">
        <v>251714.26227050391</v>
      </c>
      <c r="S465" s="370" t="b">
        <v>0</v>
      </c>
      <c r="T465" s="370">
        <v>0</v>
      </c>
      <c r="U465" s="370">
        <v>0</v>
      </c>
      <c r="V465" s="370">
        <v>253912.4950301325</v>
      </c>
      <c r="W465" s="370">
        <v>31739.061878766544</v>
      </c>
      <c r="X465" s="370">
        <v>606439.63457886071</v>
      </c>
    </row>
    <row r="466" spans="1:24" x14ac:dyDescent="0.25">
      <c r="A466" s="14">
        <v>4178</v>
      </c>
      <c r="B466" s="5">
        <f t="shared" si="6"/>
        <v>0</v>
      </c>
      <c r="C466" s="1">
        <v>4178</v>
      </c>
      <c r="D466" s="1">
        <v>7</v>
      </c>
      <c r="E466" s="1" t="s">
        <v>87</v>
      </c>
      <c r="F466" s="1">
        <v>7</v>
      </c>
      <c r="G466" s="370">
        <v>67635.044811688771</v>
      </c>
      <c r="H466" s="370">
        <v>13569.803423267122</v>
      </c>
      <c r="I466" s="370" t="b">
        <v>0</v>
      </c>
      <c r="J466" s="370">
        <v>0</v>
      </c>
      <c r="K466" s="370">
        <v>0</v>
      </c>
      <c r="L466" s="370">
        <v>59677.846850718895</v>
      </c>
      <c r="M466" s="370">
        <v>7459.7308563398574</v>
      </c>
      <c r="N466" s="370">
        <v>148342.42594201464</v>
      </c>
      <c r="P466" s="370">
        <v>63457.044811688771</v>
      </c>
      <c r="Q466" s="370">
        <v>67635.044811688771</v>
      </c>
      <c r="R466" s="370">
        <v>13569.803423267122</v>
      </c>
      <c r="S466" s="370" t="b">
        <v>0</v>
      </c>
      <c r="T466" s="370">
        <v>0</v>
      </c>
      <c r="U466" s="370">
        <v>0</v>
      </c>
      <c r="V466" s="370">
        <v>59677.846850718895</v>
      </c>
      <c r="W466" s="370">
        <v>7459.7308563398574</v>
      </c>
      <c r="X466" s="370">
        <v>148342.42594201464</v>
      </c>
    </row>
    <row r="467" spans="1:24" x14ac:dyDescent="0.25">
      <c r="A467" s="14">
        <v>4181</v>
      </c>
      <c r="B467" s="5">
        <f t="shared" si="6"/>
        <v>0</v>
      </c>
      <c r="C467" s="1">
        <v>4181</v>
      </c>
      <c r="D467" s="1">
        <v>7</v>
      </c>
      <c r="E467" s="1" t="s">
        <v>88</v>
      </c>
      <c r="F467" s="1">
        <v>7</v>
      </c>
      <c r="G467" s="370">
        <v>794329.93416396494</v>
      </c>
      <c r="H467" s="370">
        <v>78852.036854648846</v>
      </c>
      <c r="I467" s="370" t="b">
        <v>0</v>
      </c>
      <c r="J467" s="370">
        <v>0</v>
      </c>
      <c r="K467" s="370">
        <v>0</v>
      </c>
      <c r="L467" s="370">
        <v>671189.06541877415</v>
      </c>
      <c r="M467" s="370">
        <v>83898.63317734671</v>
      </c>
      <c r="N467" s="370">
        <v>1628269.6696147348</v>
      </c>
      <c r="P467" s="370">
        <v>790148.93416396494</v>
      </c>
      <c r="Q467" s="370">
        <v>794329.93416396494</v>
      </c>
      <c r="R467" s="370">
        <v>78852.036854648846</v>
      </c>
      <c r="S467" s="370" t="b">
        <v>0</v>
      </c>
      <c r="T467" s="370">
        <v>0</v>
      </c>
      <c r="U467" s="370">
        <v>0</v>
      </c>
      <c r="V467" s="370">
        <v>671189.06541877415</v>
      </c>
      <c r="W467" s="370">
        <v>83898.63317734671</v>
      </c>
      <c r="X467" s="370">
        <v>1628269.6696147348</v>
      </c>
    </row>
    <row r="468" spans="1:24" x14ac:dyDescent="0.25">
      <c r="A468" s="14">
        <v>4183</v>
      </c>
      <c r="B468" s="5">
        <f t="shared" si="6"/>
        <v>0</v>
      </c>
      <c r="C468" s="1">
        <v>4183</v>
      </c>
      <c r="D468" s="1">
        <v>7</v>
      </c>
      <c r="E468" s="1" t="s">
        <v>89</v>
      </c>
      <c r="F468" s="1">
        <v>7</v>
      </c>
      <c r="G468" s="370">
        <v>6052940.5442508115</v>
      </c>
      <c r="H468" s="370">
        <v>4000938.5071999519</v>
      </c>
      <c r="I468" s="370" t="b">
        <v>0</v>
      </c>
      <c r="J468" s="370">
        <v>0</v>
      </c>
      <c r="K468" s="370">
        <v>0</v>
      </c>
      <c r="L468" s="370">
        <v>12442933.172127798</v>
      </c>
      <c r="M468" s="370">
        <v>0</v>
      </c>
      <c r="N468" s="370">
        <v>22496812.223578561</v>
      </c>
      <c r="P468" s="370">
        <v>6048757.5442508115</v>
      </c>
      <c r="Q468" s="370">
        <v>6052940.5442508115</v>
      </c>
      <c r="R468" s="370">
        <v>4000938.5071999519</v>
      </c>
      <c r="S468" s="370" t="b">
        <v>0</v>
      </c>
      <c r="T468" s="370">
        <v>0</v>
      </c>
      <c r="U468" s="370">
        <v>0</v>
      </c>
      <c r="V468" s="370">
        <v>12442933.172127798</v>
      </c>
      <c r="W468" s="370">
        <v>0</v>
      </c>
      <c r="X468" s="370">
        <v>22496812.223578561</v>
      </c>
    </row>
    <row r="469" spans="1:24" x14ac:dyDescent="0.25">
      <c r="A469" s="14">
        <v>4184</v>
      </c>
      <c r="B469" s="5">
        <f t="shared" si="6"/>
        <v>0</v>
      </c>
      <c r="C469" s="1">
        <v>4184</v>
      </c>
      <c r="D469" s="1">
        <v>7</v>
      </c>
      <c r="E469" s="1" t="s">
        <v>90</v>
      </c>
      <c r="F469" s="1">
        <v>7</v>
      </c>
      <c r="G469" s="370">
        <v>675215.55030987773</v>
      </c>
      <c r="H469" s="370">
        <v>213909.83207768382</v>
      </c>
      <c r="I469" s="370" t="b">
        <v>0</v>
      </c>
      <c r="J469" s="370">
        <v>0</v>
      </c>
      <c r="K469" s="370">
        <v>0</v>
      </c>
      <c r="L469" s="370">
        <v>532951.58161072596</v>
      </c>
      <c r="M469" s="370">
        <v>66618.947701340716</v>
      </c>
      <c r="N469" s="370">
        <v>1488695.9116996282</v>
      </c>
      <c r="P469" s="370">
        <v>671031.55030987773</v>
      </c>
      <c r="Q469" s="370">
        <v>675215.55030987773</v>
      </c>
      <c r="R469" s="370">
        <v>213909.83207768382</v>
      </c>
      <c r="S469" s="370" t="b">
        <v>0</v>
      </c>
      <c r="T469" s="370">
        <v>0</v>
      </c>
      <c r="U469" s="370">
        <v>0</v>
      </c>
      <c r="V469" s="370">
        <v>532951.58161072596</v>
      </c>
      <c r="W469" s="370">
        <v>66618.947701340716</v>
      </c>
      <c r="X469" s="370">
        <v>1488695.9116996282</v>
      </c>
    </row>
    <row r="470" spans="1:24" x14ac:dyDescent="0.25">
      <c r="A470" s="14">
        <v>4185</v>
      </c>
      <c r="B470" s="5">
        <f t="shared" ref="B470:B533" si="7">+C470-A470</f>
        <v>0</v>
      </c>
      <c r="C470" s="1">
        <v>4185</v>
      </c>
      <c r="D470" s="1">
        <v>7</v>
      </c>
      <c r="E470" s="1" t="s">
        <v>91</v>
      </c>
      <c r="F470" s="1">
        <v>7</v>
      </c>
      <c r="G470" s="370">
        <v>917433.85180711397</v>
      </c>
      <c r="H470" s="370">
        <v>405343.22908097494</v>
      </c>
      <c r="I470" s="370" t="b">
        <v>0</v>
      </c>
      <c r="J470" s="370">
        <v>0</v>
      </c>
      <c r="K470" s="370">
        <v>0</v>
      </c>
      <c r="L470" s="370">
        <v>817488.82915636688</v>
      </c>
      <c r="M470" s="370">
        <v>102186.10364454579</v>
      </c>
      <c r="N470" s="370">
        <v>2242452.0136890016</v>
      </c>
      <c r="P470" s="370">
        <v>913248.85180711397</v>
      </c>
      <c r="Q470" s="370">
        <v>917433.85180711397</v>
      </c>
      <c r="R470" s="370">
        <v>405343.22908097494</v>
      </c>
      <c r="S470" s="370" t="b">
        <v>0</v>
      </c>
      <c r="T470" s="370">
        <v>0</v>
      </c>
      <c r="U470" s="370">
        <v>0</v>
      </c>
      <c r="V470" s="370">
        <v>817488.82915636688</v>
      </c>
      <c r="W470" s="370">
        <v>102186.10364454579</v>
      </c>
      <c r="X470" s="370">
        <v>2242452.0136890016</v>
      </c>
    </row>
    <row r="471" spans="1:24" x14ac:dyDescent="0.25">
      <c r="A471" s="14">
        <v>4186</v>
      </c>
      <c r="B471" s="5">
        <f t="shared" si="7"/>
        <v>0</v>
      </c>
      <c r="C471" s="1">
        <v>4186</v>
      </c>
      <c r="D471" s="1">
        <v>7</v>
      </c>
      <c r="E471" s="1" t="s">
        <v>92</v>
      </c>
      <c r="F471" s="1">
        <v>7</v>
      </c>
      <c r="G471" s="370">
        <v>603354.21342356107</v>
      </c>
      <c r="H471" s="370">
        <v>380463.86123361805</v>
      </c>
      <c r="I471" s="370" t="b">
        <v>0</v>
      </c>
      <c r="J471" s="370">
        <v>0</v>
      </c>
      <c r="K471" s="370">
        <v>0</v>
      </c>
      <c r="L471" s="370">
        <v>566806.01777027757</v>
      </c>
      <c r="M471" s="370">
        <v>70850.752221284652</v>
      </c>
      <c r="N471" s="370">
        <v>1621474.8446487414</v>
      </c>
      <c r="P471" s="370">
        <v>599168.21342356107</v>
      </c>
      <c r="Q471" s="370">
        <v>603354.21342356107</v>
      </c>
      <c r="R471" s="370">
        <v>380463.86123361805</v>
      </c>
      <c r="S471" s="370" t="b">
        <v>0</v>
      </c>
      <c r="T471" s="370">
        <v>0</v>
      </c>
      <c r="U471" s="370">
        <v>0</v>
      </c>
      <c r="V471" s="370">
        <v>566806.01777027757</v>
      </c>
      <c r="W471" s="370">
        <v>70850.752221284652</v>
      </c>
      <c r="X471" s="370">
        <v>1621474.8446487414</v>
      </c>
    </row>
    <row r="472" spans="1:24" x14ac:dyDescent="0.25">
      <c r="A472" s="14">
        <v>4187</v>
      </c>
      <c r="B472" s="5">
        <f t="shared" si="7"/>
        <v>0</v>
      </c>
      <c r="C472" s="1">
        <v>4187</v>
      </c>
      <c r="D472" s="1">
        <v>7</v>
      </c>
      <c r="E472" s="1" t="s">
        <v>560</v>
      </c>
      <c r="F472" s="1">
        <v>7</v>
      </c>
      <c r="G472" s="370">
        <v>0</v>
      </c>
      <c r="H472" s="370">
        <v>0</v>
      </c>
      <c r="I472" s="370" t="b">
        <v>0</v>
      </c>
      <c r="J472" s="370">
        <v>0</v>
      </c>
      <c r="K472" s="370">
        <v>0</v>
      </c>
      <c r="L472" s="370">
        <v>0</v>
      </c>
      <c r="M472" s="370">
        <v>0</v>
      </c>
      <c r="N472" s="370">
        <v>0</v>
      </c>
      <c r="P472" s="370">
        <v>-4187</v>
      </c>
      <c r="Q472" s="370">
        <v>0</v>
      </c>
      <c r="R472" s="370">
        <v>0</v>
      </c>
      <c r="S472" s="370" t="b">
        <v>0</v>
      </c>
      <c r="T472" s="370">
        <v>0</v>
      </c>
      <c r="U472" s="370">
        <v>0</v>
      </c>
      <c r="V472" s="370">
        <v>0</v>
      </c>
      <c r="W472" s="370">
        <v>0</v>
      </c>
      <c r="X472" s="370">
        <v>0</v>
      </c>
    </row>
    <row r="473" spans="1:24" x14ac:dyDescent="0.25">
      <c r="A473" s="14">
        <v>4188</v>
      </c>
      <c r="B473" s="5">
        <f t="shared" si="7"/>
        <v>0</v>
      </c>
      <c r="C473" s="1">
        <v>4188</v>
      </c>
      <c r="D473" s="1">
        <v>7</v>
      </c>
      <c r="E473" s="1" t="s">
        <v>93</v>
      </c>
      <c r="F473" s="1">
        <v>7</v>
      </c>
      <c r="G473" s="370">
        <v>976200.60649932409</v>
      </c>
      <c r="H473" s="370">
        <v>821759.63713143254</v>
      </c>
      <c r="I473" s="370" t="b">
        <v>0</v>
      </c>
      <c r="J473" s="370">
        <v>0</v>
      </c>
      <c r="K473" s="370">
        <v>0</v>
      </c>
      <c r="L473" s="370">
        <v>1028585.2377108556</v>
      </c>
      <c r="M473" s="370">
        <v>128573.15471385687</v>
      </c>
      <c r="N473" s="370">
        <v>2955118.636055469</v>
      </c>
      <c r="P473" s="370">
        <v>972012.60649932409</v>
      </c>
      <c r="Q473" s="370">
        <v>976200.60649932409</v>
      </c>
      <c r="R473" s="370">
        <v>821759.63713143254</v>
      </c>
      <c r="S473" s="370" t="b">
        <v>0</v>
      </c>
      <c r="T473" s="370">
        <v>0</v>
      </c>
      <c r="U473" s="370">
        <v>0</v>
      </c>
      <c r="V473" s="370">
        <v>1028585.2377108556</v>
      </c>
      <c r="W473" s="370">
        <v>128573.15471385687</v>
      </c>
      <c r="X473" s="370">
        <v>2955118.636055469</v>
      </c>
    </row>
    <row r="474" spans="1:24" x14ac:dyDescent="0.25">
      <c r="A474" s="14">
        <v>4189</v>
      </c>
      <c r="B474" s="5">
        <f t="shared" si="7"/>
        <v>0</v>
      </c>
      <c r="C474" s="1">
        <v>4189</v>
      </c>
      <c r="D474" s="1">
        <v>7</v>
      </c>
      <c r="E474" s="1" t="s">
        <v>94</v>
      </c>
      <c r="F474" s="1">
        <v>7</v>
      </c>
      <c r="G474" s="370">
        <v>315128.05967490643</v>
      </c>
      <c r="H474" s="370">
        <v>659843.34105872212</v>
      </c>
      <c r="I474" s="370" t="b">
        <v>0</v>
      </c>
      <c r="J474" s="370">
        <v>0</v>
      </c>
      <c r="K474" s="370">
        <v>0</v>
      </c>
      <c r="L474" s="370">
        <v>1081732.8447253446</v>
      </c>
      <c r="M474" s="370">
        <v>135216.60559066798</v>
      </c>
      <c r="N474" s="370">
        <v>2191920.8510496411</v>
      </c>
      <c r="P474" s="370">
        <v>310939.05967490643</v>
      </c>
      <c r="Q474" s="370">
        <v>315128.05967490643</v>
      </c>
      <c r="R474" s="370">
        <v>659843.34105872212</v>
      </c>
      <c r="S474" s="370" t="b">
        <v>0</v>
      </c>
      <c r="T474" s="370">
        <v>0</v>
      </c>
      <c r="U474" s="370">
        <v>0</v>
      </c>
      <c r="V474" s="370">
        <v>1081732.8447253446</v>
      </c>
      <c r="W474" s="370">
        <v>135216.60559066798</v>
      </c>
      <c r="X474" s="370">
        <v>2191920.8510496411</v>
      </c>
    </row>
    <row r="475" spans="1:24" x14ac:dyDescent="0.25">
      <c r="A475" s="14">
        <v>4190</v>
      </c>
      <c r="B475" s="5">
        <f t="shared" si="7"/>
        <v>0</v>
      </c>
      <c r="C475" s="1">
        <v>4190</v>
      </c>
      <c r="D475" s="1">
        <v>7</v>
      </c>
      <c r="E475" s="1" t="s">
        <v>95</v>
      </c>
      <c r="F475" s="1">
        <v>7</v>
      </c>
      <c r="G475" s="370">
        <v>0</v>
      </c>
      <c r="H475" s="370">
        <v>0</v>
      </c>
      <c r="I475" s="370" t="b">
        <v>0</v>
      </c>
      <c r="J475" s="370">
        <v>0</v>
      </c>
      <c r="K475" s="370">
        <v>0</v>
      </c>
      <c r="L475" s="370">
        <v>0</v>
      </c>
      <c r="M475" s="370">
        <v>0</v>
      </c>
      <c r="N475" s="370">
        <v>0</v>
      </c>
      <c r="P475" s="370">
        <v>-4190</v>
      </c>
      <c r="Q475" s="370">
        <v>0</v>
      </c>
      <c r="R475" s="370">
        <v>0</v>
      </c>
      <c r="S475" s="370" t="b">
        <v>0</v>
      </c>
      <c r="T475" s="370">
        <v>0</v>
      </c>
      <c r="U475" s="370">
        <v>0</v>
      </c>
      <c r="V475" s="370">
        <v>0</v>
      </c>
      <c r="W475" s="370">
        <v>0</v>
      </c>
      <c r="X475" s="370">
        <v>0</v>
      </c>
    </row>
    <row r="476" spans="1:24" x14ac:dyDescent="0.25">
      <c r="A476" s="14">
        <v>4191</v>
      </c>
      <c r="B476" s="5">
        <f t="shared" si="7"/>
        <v>0</v>
      </c>
      <c r="C476" s="1">
        <v>4191</v>
      </c>
      <c r="D476" s="1">
        <v>7</v>
      </c>
      <c r="E476" s="1" t="s">
        <v>96</v>
      </c>
      <c r="F476" s="1">
        <v>7</v>
      </c>
      <c r="G476" s="370">
        <v>1802407.5035765003</v>
      </c>
      <c r="H476" s="370">
        <v>1269280.6926411374</v>
      </c>
      <c r="I476" s="370" t="b">
        <v>0</v>
      </c>
      <c r="J476" s="370">
        <v>0</v>
      </c>
      <c r="K476" s="370">
        <v>0</v>
      </c>
      <c r="L476" s="370">
        <v>2198844.5429441938</v>
      </c>
      <c r="M476" s="370">
        <v>274855.56786802405</v>
      </c>
      <c r="N476" s="370">
        <v>5545388.3070298554</v>
      </c>
      <c r="P476" s="370">
        <v>1798216.5035765003</v>
      </c>
      <c r="Q476" s="370">
        <v>1802407.5035765003</v>
      </c>
      <c r="R476" s="370">
        <v>1269280.6926411374</v>
      </c>
      <c r="S476" s="370" t="b">
        <v>0</v>
      </c>
      <c r="T476" s="370">
        <v>0</v>
      </c>
      <c r="U476" s="370">
        <v>0</v>
      </c>
      <c r="V476" s="370">
        <v>2198844.5429441938</v>
      </c>
      <c r="W476" s="370">
        <v>274855.56786802405</v>
      </c>
      <c r="X476" s="370">
        <v>5545388.3070298554</v>
      </c>
    </row>
    <row r="477" spans="1:24" x14ac:dyDescent="0.25">
      <c r="A477" s="14">
        <v>4192</v>
      </c>
      <c r="B477" s="5">
        <f t="shared" si="7"/>
        <v>0</v>
      </c>
      <c r="C477" s="1">
        <v>4192</v>
      </c>
      <c r="D477" s="1">
        <v>7</v>
      </c>
      <c r="E477" s="1" t="s">
        <v>97</v>
      </c>
      <c r="F477" s="1">
        <v>7</v>
      </c>
      <c r="G477" s="370">
        <v>1236088.8067955172</v>
      </c>
      <c r="H477" s="370">
        <v>1674903.052763781</v>
      </c>
      <c r="I477" s="370" t="b">
        <v>0</v>
      </c>
      <c r="J477" s="370">
        <v>0</v>
      </c>
      <c r="K477" s="370">
        <v>0</v>
      </c>
      <c r="L477" s="370">
        <v>1875960.1957929612</v>
      </c>
      <c r="M477" s="370">
        <v>234495.02447412</v>
      </c>
      <c r="N477" s="370">
        <v>5021447.0798263792</v>
      </c>
      <c r="P477" s="370">
        <v>1231896.8067955172</v>
      </c>
      <c r="Q477" s="370">
        <v>1236088.8067955172</v>
      </c>
      <c r="R477" s="370">
        <v>1674903.052763781</v>
      </c>
      <c r="S477" s="370" t="b">
        <v>0</v>
      </c>
      <c r="T477" s="370">
        <v>0</v>
      </c>
      <c r="U477" s="370">
        <v>0</v>
      </c>
      <c r="V477" s="370">
        <v>1875960.1957929612</v>
      </c>
      <c r="W477" s="370">
        <v>234495.02447412</v>
      </c>
      <c r="X477" s="370">
        <v>5021447.0798263792</v>
      </c>
    </row>
    <row r="478" spans="1:24" x14ac:dyDescent="0.25">
      <c r="A478" s="14">
        <v>4193</v>
      </c>
      <c r="B478" s="5">
        <f t="shared" si="7"/>
        <v>0</v>
      </c>
      <c r="C478" s="1">
        <v>4193</v>
      </c>
      <c r="D478" s="1">
        <v>7</v>
      </c>
      <c r="E478" s="1" t="s">
        <v>563</v>
      </c>
      <c r="F478" s="1">
        <v>7</v>
      </c>
      <c r="G478" s="370">
        <v>404924.01289195078</v>
      </c>
      <c r="H478" s="370">
        <v>258159.09436991738</v>
      </c>
      <c r="I478" s="370" t="b">
        <v>0</v>
      </c>
      <c r="J478" s="370">
        <v>0</v>
      </c>
      <c r="K478" s="370">
        <v>0</v>
      </c>
      <c r="L478" s="370">
        <v>421806.57392776967</v>
      </c>
      <c r="M478" s="370">
        <v>52725.82174097118</v>
      </c>
      <c r="N478" s="370">
        <v>1137615.502930609</v>
      </c>
      <c r="P478" s="370">
        <v>400731.01289195078</v>
      </c>
      <c r="Q478" s="370">
        <v>404924.01289195078</v>
      </c>
      <c r="R478" s="370">
        <v>258159.09436991738</v>
      </c>
      <c r="S478" s="370" t="b">
        <v>0</v>
      </c>
      <c r="T478" s="370">
        <v>0</v>
      </c>
      <c r="U478" s="370">
        <v>0</v>
      </c>
      <c r="V478" s="370">
        <v>421806.57392776967</v>
      </c>
      <c r="W478" s="370">
        <v>52725.82174097118</v>
      </c>
      <c r="X478" s="370">
        <v>1137615.502930609</v>
      </c>
    </row>
    <row r="479" spans="1:24" x14ac:dyDescent="0.25">
      <c r="A479" s="14">
        <v>4194</v>
      </c>
      <c r="B479" s="5">
        <f t="shared" si="7"/>
        <v>0</v>
      </c>
      <c r="C479" s="1">
        <v>4194</v>
      </c>
      <c r="D479" s="1">
        <v>7</v>
      </c>
      <c r="E479" s="1" t="s">
        <v>98</v>
      </c>
      <c r="F479" s="1">
        <v>7</v>
      </c>
      <c r="G479" s="370">
        <v>329510.43944789434</v>
      </c>
      <c r="H479" s="370">
        <v>91471.267289588548</v>
      </c>
      <c r="I479" s="370" t="b">
        <v>0</v>
      </c>
      <c r="J479" s="370">
        <v>0</v>
      </c>
      <c r="K479" s="370">
        <v>0</v>
      </c>
      <c r="L479" s="370">
        <v>229972.59046039192</v>
      </c>
      <c r="M479" s="370">
        <v>28746.573807548972</v>
      </c>
      <c r="N479" s="370">
        <v>679700.87100542383</v>
      </c>
      <c r="P479" s="370">
        <v>325316.43944789434</v>
      </c>
      <c r="Q479" s="370">
        <v>329510.43944789434</v>
      </c>
      <c r="R479" s="370">
        <v>91471.267289588548</v>
      </c>
      <c r="S479" s="370" t="b">
        <v>0</v>
      </c>
      <c r="T479" s="370">
        <v>0</v>
      </c>
      <c r="U479" s="370">
        <v>0</v>
      </c>
      <c r="V479" s="370">
        <v>229972.59046039192</v>
      </c>
      <c r="W479" s="370">
        <v>28746.573807548972</v>
      </c>
      <c r="X479" s="370">
        <v>679700.87100542383</v>
      </c>
    </row>
    <row r="480" spans="1:24" x14ac:dyDescent="0.25">
      <c r="A480" s="14">
        <v>4195</v>
      </c>
      <c r="B480" s="5">
        <f t="shared" si="7"/>
        <v>0</v>
      </c>
      <c r="C480" s="1">
        <v>4195</v>
      </c>
      <c r="D480" s="1">
        <v>7</v>
      </c>
      <c r="E480" s="1" t="s">
        <v>936</v>
      </c>
      <c r="F480" s="1">
        <v>7</v>
      </c>
      <c r="G480" s="370">
        <v>59260.04257867721</v>
      </c>
      <c r="H480" s="370">
        <v>28918.044188310592</v>
      </c>
      <c r="I480" s="370" t="b">
        <v>0</v>
      </c>
      <c r="J480" s="370">
        <v>0</v>
      </c>
      <c r="K480" s="370">
        <v>0</v>
      </c>
      <c r="L480" s="370">
        <v>65523.527827789083</v>
      </c>
      <c r="M480" s="370">
        <v>8190.4409784736299</v>
      </c>
      <c r="N480" s="370">
        <v>161892.05557325052</v>
      </c>
      <c r="P480" s="370">
        <v>55065.04257867721</v>
      </c>
      <c r="Q480" s="370">
        <v>59260.04257867721</v>
      </c>
      <c r="R480" s="370">
        <v>28918.044188310592</v>
      </c>
      <c r="S480" s="370" t="b">
        <v>0</v>
      </c>
      <c r="T480" s="370">
        <v>0</v>
      </c>
      <c r="U480" s="370">
        <v>0</v>
      </c>
      <c r="V480" s="370">
        <v>65523.527827789083</v>
      </c>
      <c r="W480" s="370">
        <v>8190.4409784736299</v>
      </c>
      <c r="X480" s="370">
        <v>161892.05557325052</v>
      </c>
    </row>
    <row r="481" spans="1:24" x14ac:dyDescent="0.25">
      <c r="A481" s="14">
        <v>4198</v>
      </c>
      <c r="B481" s="5">
        <f t="shared" si="7"/>
        <v>0</v>
      </c>
      <c r="C481" s="1">
        <v>4198</v>
      </c>
      <c r="D481" s="1">
        <v>7</v>
      </c>
      <c r="E481" s="1" t="s">
        <v>99</v>
      </c>
      <c r="F481" s="1">
        <v>7</v>
      </c>
      <c r="G481" s="370">
        <v>64874.508497041417</v>
      </c>
      <c r="H481" s="370">
        <v>18571.458090913675</v>
      </c>
      <c r="I481" s="370" t="b">
        <v>0</v>
      </c>
      <c r="J481" s="370">
        <v>0</v>
      </c>
      <c r="K481" s="370">
        <v>0</v>
      </c>
      <c r="L481" s="370">
        <v>100619.45865200278</v>
      </c>
      <c r="M481" s="370">
        <v>12577.43233150034</v>
      </c>
      <c r="N481" s="370">
        <v>196642.85757145821</v>
      </c>
      <c r="P481" s="370">
        <v>60676.508497041417</v>
      </c>
      <c r="Q481" s="370">
        <v>64874.508497041417</v>
      </c>
      <c r="R481" s="370">
        <v>18571.458090913675</v>
      </c>
      <c r="S481" s="370" t="b">
        <v>0</v>
      </c>
      <c r="T481" s="370">
        <v>0</v>
      </c>
      <c r="U481" s="370">
        <v>0</v>
      </c>
      <c r="V481" s="370">
        <v>100619.45865200278</v>
      </c>
      <c r="W481" s="370">
        <v>12577.43233150034</v>
      </c>
      <c r="X481" s="370">
        <v>196642.85757145821</v>
      </c>
    </row>
    <row r="482" spans="1:24" x14ac:dyDescent="0.25">
      <c r="A482" s="14">
        <v>4199</v>
      </c>
      <c r="B482" s="5">
        <f t="shared" si="7"/>
        <v>0</v>
      </c>
      <c r="C482" s="1">
        <v>4199</v>
      </c>
      <c r="D482" s="1">
        <v>7</v>
      </c>
      <c r="E482" s="1" t="s">
        <v>564</v>
      </c>
      <c r="F482" s="1">
        <v>7</v>
      </c>
      <c r="G482" s="370">
        <v>719541.83255649544</v>
      </c>
      <c r="H482" s="370">
        <v>125050.46509715138</v>
      </c>
      <c r="I482" s="370" t="b">
        <v>0</v>
      </c>
      <c r="J482" s="370">
        <v>0</v>
      </c>
      <c r="K482" s="370">
        <v>0</v>
      </c>
      <c r="L482" s="370">
        <v>456486.80622068897</v>
      </c>
      <c r="M482" s="370">
        <v>57060.850777586085</v>
      </c>
      <c r="N482" s="370">
        <v>1358139.9546519218</v>
      </c>
      <c r="P482" s="370">
        <v>715342.83255649544</v>
      </c>
      <c r="Q482" s="370">
        <v>719541.83255649544</v>
      </c>
      <c r="R482" s="370">
        <v>125050.46509715138</v>
      </c>
      <c r="S482" s="370" t="b">
        <v>0</v>
      </c>
      <c r="T482" s="370">
        <v>0</v>
      </c>
      <c r="U482" s="370">
        <v>0</v>
      </c>
      <c r="V482" s="370">
        <v>456486.80622068897</v>
      </c>
      <c r="W482" s="370">
        <v>57060.850777586085</v>
      </c>
      <c r="X482" s="370">
        <v>1358139.9546519218</v>
      </c>
    </row>
    <row r="483" spans="1:24" x14ac:dyDescent="0.25">
      <c r="A483" s="14">
        <v>4200</v>
      </c>
      <c r="B483" s="5">
        <f t="shared" si="7"/>
        <v>0</v>
      </c>
      <c r="C483" s="1">
        <v>4200</v>
      </c>
      <c r="D483" s="1">
        <v>7</v>
      </c>
      <c r="E483" s="1" t="s">
        <v>565</v>
      </c>
      <c r="F483" s="1">
        <v>7</v>
      </c>
      <c r="G483" s="370">
        <v>389272.29955454229</v>
      </c>
      <c r="H483" s="370">
        <v>37793.181376782639</v>
      </c>
      <c r="I483" s="370" t="b">
        <v>0</v>
      </c>
      <c r="J483" s="370">
        <v>0</v>
      </c>
      <c r="K483" s="370">
        <v>0</v>
      </c>
      <c r="L483" s="370">
        <v>295821.16506196623</v>
      </c>
      <c r="M483" s="370">
        <v>36977.645632745756</v>
      </c>
      <c r="N483" s="370">
        <v>759864.29162603687</v>
      </c>
      <c r="P483" s="370">
        <v>385072.29955454229</v>
      </c>
      <c r="Q483" s="370">
        <v>389272.29955454229</v>
      </c>
      <c r="R483" s="370">
        <v>37793.181376782639</v>
      </c>
      <c r="S483" s="370" t="b">
        <v>0</v>
      </c>
      <c r="T483" s="370">
        <v>0</v>
      </c>
      <c r="U483" s="370">
        <v>0</v>
      </c>
      <c r="V483" s="370">
        <v>295821.16506196623</v>
      </c>
      <c r="W483" s="370">
        <v>36977.645632745756</v>
      </c>
      <c r="X483" s="370">
        <v>759864.29162603687</v>
      </c>
    </row>
    <row r="484" spans="1:24" x14ac:dyDescent="0.25">
      <c r="A484" s="14">
        <v>4201</v>
      </c>
      <c r="B484" s="5">
        <f t="shared" si="7"/>
        <v>0</v>
      </c>
      <c r="C484" s="1">
        <v>4201</v>
      </c>
      <c r="D484" s="1">
        <v>7</v>
      </c>
      <c r="E484" s="1" t="s">
        <v>100</v>
      </c>
      <c r="F484" s="1">
        <v>7</v>
      </c>
      <c r="G484" s="370">
        <v>152360.94925551684</v>
      </c>
      <c r="H484" s="370">
        <v>348052.89542213496</v>
      </c>
      <c r="I484" s="370" t="b">
        <v>0</v>
      </c>
      <c r="J484" s="370">
        <v>0</v>
      </c>
      <c r="K484" s="370">
        <v>0</v>
      </c>
      <c r="L484" s="370">
        <v>326871.64158034115</v>
      </c>
      <c r="M484" s="370">
        <v>40858.955197542615</v>
      </c>
      <c r="N484" s="370">
        <v>868144.44145553559</v>
      </c>
      <c r="P484" s="370">
        <v>148159.94925551684</v>
      </c>
      <c r="Q484" s="370">
        <v>152360.94925551684</v>
      </c>
      <c r="R484" s="370">
        <v>348052.89542213496</v>
      </c>
      <c r="S484" s="370" t="b">
        <v>0</v>
      </c>
      <c r="T484" s="370">
        <v>0</v>
      </c>
      <c r="U484" s="370">
        <v>0</v>
      </c>
      <c r="V484" s="370">
        <v>326871.64158034115</v>
      </c>
      <c r="W484" s="370">
        <v>40858.955197542615</v>
      </c>
      <c r="X484" s="370">
        <v>868144.44145553559</v>
      </c>
    </row>
    <row r="485" spans="1:24" x14ac:dyDescent="0.25">
      <c r="A485" s="14">
        <v>4204</v>
      </c>
      <c r="B485" s="5">
        <f t="shared" si="7"/>
        <v>0</v>
      </c>
      <c r="C485" s="1">
        <v>4204</v>
      </c>
      <c r="D485" s="1">
        <v>7</v>
      </c>
      <c r="E485" s="1" t="s">
        <v>102</v>
      </c>
      <c r="F485" s="1">
        <v>7</v>
      </c>
      <c r="G485" s="370">
        <v>156809.41135748767</v>
      </c>
      <c r="H485" s="370">
        <v>40040.195606228059</v>
      </c>
      <c r="I485" s="370" t="b">
        <v>0</v>
      </c>
      <c r="J485" s="370">
        <v>0</v>
      </c>
      <c r="K485" s="370">
        <v>0</v>
      </c>
      <c r="L485" s="370">
        <v>106388.03593445983</v>
      </c>
      <c r="M485" s="370">
        <v>13298.504491807469</v>
      </c>
      <c r="N485" s="370">
        <v>316536.147389983</v>
      </c>
      <c r="P485" s="370">
        <v>152605.41135748767</v>
      </c>
      <c r="Q485" s="370">
        <v>156809.41135748767</v>
      </c>
      <c r="R485" s="370">
        <v>40040.195606228059</v>
      </c>
      <c r="S485" s="370" t="b">
        <v>0</v>
      </c>
      <c r="T485" s="370">
        <v>0</v>
      </c>
      <c r="U485" s="370">
        <v>0</v>
      </c>
      <c r="V485" s="370">
        <v>106388.03593445983</v>
      </c>
      <c r="W485" s="370">
        <v>13298.504491807469</v>
      </c>
      <c r="X485" s="370">
        <v>316536.147389983</v>
      </c>
    </row>
    <row r="486" spans="1:24" x14ac:dyDescent="0.25">
      <c r="A486" s="14">
        <v>4205</v>
      </c>
      <c r="B486" s="5">
        <f t="shared" si="7"/>
        <v>0</v>
      </c>
      <c r="C486" s="1">
        <v>4205</v>
      </c>
      <c r="D486" s="1">
        <v>7</v>
      </c>
      <c r="E486" s="1" t="s">
        <v>103</v>
      </c>
      <c r="F486" s="1">
        <v>7</v>
      </c>
      <c r="G486" s="370">
        <v>803350.51343827508</v>
      </c>
      <c r="H486" s="370">
        <v>273442.67023311672</v>
      </c>
      <c r="I486" s="370" t="b">
        <v>0</v>
      </c>
      <c r="J486" s="370">
        <v>0</v>
      </c>
      <c r="K486" s="370">
        <v>0</v>
      </c>
      <c r="L486" s="370">
        <v>647703.49419774208</v>
      </c>
      <c r="M486" s="370">
        <v>80962.936774717717</v>
      </c>
      <c r="N486" s="370">
        <v>1805459.6146438515</v>
      </c>
      <c r="P486" s="370">
        <v>799145.51343827508</v>
      </c>
      <c r="Q486" s="370">
        <v>803350.51343827508</v>
      </c>
      <c r="R486" s="370">
        <v>273442.67023311672</v>
      </c>
      <c r="S486" s="370" t="b">
        <v>0</v>
      </c>
      <c r="T486" s="370">
        <v>0</v>
      </c>
      <c r="U486" s="370">
        <v>0</v>
      </c>
      <c r="V486" s="370">
        <v>647703.49419774208</v>
      </c>
      <c r="W486" s="370">
        <v>80962.936774717717</v>
      </c>
      <c r="X486" s="370">
        <v>1805459.6146438515</v>
      </c>
    </row>
    <row r="487" spans="1:24" x14ac:dyDescent="0.25">
      <c r="A487" s="14">
        <v>4207</v>
      </c>
      <c r="B487" s="5">
        <f t="shared" si="7"/>
        <v>0</v>
      </c>
      <c r="C487" s="1">
        <v>4207</v>
      </c>
      <c r="D487" s="1">
        <v>7</v>
      </c>
      <c r="E487" s="1" t="s">
        <v>104</v>
      </c>
      <c r="F487" s="1">
        <v>7</v>
      </c>
      <c r="G487" s="370">
        <v>67733.303157034068</v>
      </c>
      <c r="H487" s="370">
        <v>68517.514608431768</v>
      </c>
      <c r="I487" s="370" t="b">
        <v>0</v>
      </c>
      <c r="J487" s="370">
        <v>0</v>
      </c>
      <c r="K487" s="370">
        <v>0</v>
      </c>
      <c r="L487" s="370">
        <v>31809.781478171775</v>
      </c>
      <c r="M487" s="370">
        <v>3976.2226847714696</v>
      </c>
      <c r="N487" s="370">
        <v>172036.82192840904</v>
      </c>
      <c r="P487" s="370">
        <v>63526.303157034068</v>
      </c>
      <c r="Q487" s="370">
        <v>67733.303157034068</v>
      </c>
      <c r="R487" s="370">
        <v>68517.514608431768</v>
      </c>
      <c r="S487" s="370" t="b">
        <v>0</v>
      </c>
      <c r="T487" s="370">
        <v>0</v>
      </c>
      <c r="U487" s="370">
        <v>0</v>
      </c>
      <c r="V487" s="370">
        <v>31809.781478171775</v>
      </c>
      <c r="W487" s="370">
        <v>3976.2226847714696</v>
      </c>
      <c r="X487" s="370">
        <v>172036.82192840904</v>
      </c>
    </row>
    <row r="488" spans="1:24" x14ac:dyDescent="0.25">
      <c r="A488" s="14">
        <v>4208</v>
      </c>
      <c r="B488" s="5">
        <f t="shared" si="7"/>
        <v>0</v>
      </c>
      <c r="C488" s="1">
        <v>4208</v>
      </c>
      <c r="D488" s="1">
        <v>7</v>
      </c>
      <c r="E488" s="1" t="s">
        <v>105</v>
      </c>
      <c r="F488" s="1">
        <v>7</v>
      </c>
      <c r="G488" s="370">
        <v>50110.364063264315</v>
      </c>
      <c r="H488" s="370">
        <v>13349.185832095032</v>
      </c>
      <c r="I488" s="370" t="b">
        <v>0</v>
      </c>
      <c r="J488" s="370">
        <v>0</v>
      </c>
      <c r="K488" s="370">
        <v>0</v>
      </c>
      <c r="L488" s="370">
        <v>42604.671788261679</v>
      </c>
      <c r="M488" s="370">
        <v>5325.5839735327072</v>
      </c>
      <c r="N488" s="370">
        <v>111389.80565715373</v>
      </c>
      <c r="P488" s="370">
        <v>45902.364063264315</v>
      </c>
      <c r="Q488" s="370">
        <v>50110.364063264315</v>
      </c>
      <c r="R488" s="370">
        <v>13349.185832095032</v>
      </c>
      <c r="S488" s="370" t="b">
        <v>0</v>
      </c>
      <c r="T488" s="370">
        <v>0</v>
      </c>
      <c r="U488" s="370">
        <v>0</v>
      </c>
      <c r="V488" s="370">
        <v>42604.671788261679</v>
      </c>
      <c r="W488" s="370">
        <v>5325.5839735327072</v>
      </c>
      <c r="X488" s="370">
        <v>111389.80565715373</v>
      </c>
    </row>
    <row r="489" spans="1:24" x14ac:dyDescent="0.25">
      <c r="A489" s="14">
        <v>4209</v>
      </c>
      <c r="B489" s="5">
        <f t="shared" si="7"/>
        <v>0</v>
      </c>
      <c r="C489" s="1">
        <v>4209</v>
      </c>
      <c r="D489" s="1">
        <v>7</v>
      </c>
      <c r="E489" s="1" t="s">
        <v>566</v>
      </c>
      <c r="F489" s="1">
        <v>7</v>
      </c>
      <c r="G489" s="370">
        <v>228644.63434463026</v>
      </c>
      <c r="H489" s="370">
        <v>303353.26850712276</v>
      </c>
      <c r="I489" s="370" t="b">
        <v>0</v>
      </c>
      <c r="J489" s="370">
        <v>0</v>
      </c>
      <c r="K489" s="370">
        <v>0</v>
      </c>
      <c r="L489" s="370">
        <v>688075.15705437155</v>
      </c>
      <c r="M489" s="370">
        <v>86009.394631796386</v>
      </c>
      <c r="N489" s="370">
        <v>1306082.4545379209</v>
      </c>
      <c r="P489" s="370">
        <v>224435.63434463026</v>
      </c>
      <c r="Q489" s="370">
        <v>228644.63434463026</v>
      </c>
      <c r="R489" s="370">
        <v>303353.26850712276</v>
      </c>
      <c r="S489" s="370" t="b">
        <v>0</v>
      </c>
      <c r="T489" s="370">
        <v>0</v>
      </c>
      <c r="U489" s="370">
        <v>0</v>
      </c>
      <c r="V489" s="370">
        <v>688075.15705437155</v>
      </c>
      <c r="W489" s="370">
        <v>86009.394631796386</v>
      </c>
      <c r="X489" s="370">
        <v>1306082.4545379209</v>
      </c>
    </row>
    <row r="490" spans="1:24" x14ac:dyDescent="0.25">
      <c r="A490" s="14">
        <v>4210</v>
      </c>
      <c r="B490" s="5">
        <f t="shared" si="7"/>
        <v>0</v>
      </c>
      <c r="C490" s="1">
        <v>4210</v>
      </c>
      <c r="D490" s="1">
        <v>7</v>
      </c>
      <c r="E490" s="1" t="s">
        <v>106</v>
      </c>
      <c r="F490" s="1">
        <v>7</v>
      </c>
      <c r="G490" s="370">
        <v>583254.63808633597</v>
      </c>
      <c r="H490" s="370">
        <v>392392.7527876324</v>
      </c>
      <c r="I490" s="370" t="b">
        <v>0</v>
      </c>
      <c r="J490" s="370">
        <v>0</v>
      </c>
      <c r="K490" s="370">
        <v>0</v>
      </c>
      <c r="L490" s="370">
        <v>476388.37725869496</v>
      </c>
      <c r="M490" s="370">
        <v>59548.547157336834</v>
      </c>
      <c r="N490" s="370">
        <v>1511584.3152900001</v>
      </c>
      <c r="P490" s="370">
        <v>579044.63808633597</v>
      </c>
      <c r="Q490" s="370">
        <v>583254.63808633597</v>
      </c>
      <c r="R490" s="370">
        <v>392392.7527876324</v>
      </c>
      <c r="S490" s="370" t="b">
        <v>0</v>
      </c>
      <c r="T490" s="370">
        <v>0</v>
      </c>
      <c r="U490" s="370">
        <v>0</v>
      </c>
      <c r="V490" s="370">
        <v>476388.37725869496</v>
      </c>
      <c r="W490" s="370">
        <v>59548.547157336834</v>
      </c>
      <c r="X490" s="370">
        <v>1511584.3152900001</v>
      </c>
    </row>
    <row r="491" spans="1:24" x14ac:dyDescent="0.25">
      <c r="A491" s="14">
        <v>4212</v>
      </c>
      <c r="B491" s="5">
        <f t="shared" si="7"/>
        <v>0</v>
      </c>
      <c r="C491" s="1">
        <v>4212</v>
      </c>
      <c r="D491" s="1">
        <v>7</v>
      </c>
      <c r="E491" s="1" t="s">
        <v>567</v>
      </c>
      <c r="F491" s="1">
        <v>7</v>
      </c>
      <c r="G491" s="370">
        <v>0</v>
      </c>
      <c r="H491" s="370">
        <v>0</v>
      </c>
      <c r="I491" s="370" t="b">
        <v>0</v>
      </c>
      <c r="J491" s="370">
        <v>0</v>
      </c>
      <c r="K491" s="370">
        <v>0</v>
      </c>
      <c r="L491" s="370">
        <v>0</v>
      </c>
      <c r="M491" s="370">
        <v>0</v>
      </c>
      <c r="N491" s="370">
        <v>0</v>
      </c>
      <c r="P491" s="370">
        <v>-4212</v>
      </c>
      <c r="Q491" s="370">
        <v>0</v>
      </c>
      <c r="R491" s="370">
        <v>0</v>
      </c>
      <c r="S491" s="370" t="b">
        <v>0</v>
      </c>
      <c r="T491" s="370">
        <v>0</v>
      </c>
      <c r="U491" s="370">
        <v>0</v>
      </c>
      <c r="V491" s="370">
        <v>0</v>
      </c>
      <c r="W491" s="370">
        <v>0</v>
      </c>
      <c r="X491" s="370">
        <v>0</v>
      </c>
    </row>
    <row r="492" spans="1:24" x14ac:dyDescent="0.25">
      <c r="A492" s="14">
        <v>4213</v>
      </c>
      <c r="B492" s="5">
        <f t="shared" si="7"/>
        <v>0</v>
      </c>
      <c r="C492" s="1">
        <v>4213</v>
      </c>
      <c r="D492" s="1">
        <v>7</v>
      </c>
      <c r="E492" s="1" t="s">
        <v>107</v>
      </c>
      <c r="F492" s="1">
        <v>7</v>
      </c>
      <c r="G492" s="370">
        <v>1355545.5062331513</v>
      </c>
      <c r="H492" s="370">
        <v>1540370.0609468441</v>
      </c>
      <c r="I492" s="370" t="b">
        <v>0</v>
      </c>
      <c r="J492" s="370">
        <v>0</v>
      </c>
      <c r="K492" s="370">
        <v>0</v>
      </c>
      <c r="L492" s="370">
        <v>2030149.9764449243</v>
      </c>
      <c r="M492" s="370">
        <v>253768.74705561536</v>
      </c>
      <c r="N492" s="370">
        <v>5179834.2906805351</v>
      </c>
      <c r="P492" s="370">
        <v>1351332.5062331513</v>
      </c>
      <c r="Q492" s="370">
        <v>1355545.5062331513</v>
      </c>
      <c r="R492" s="370">
        <v>1540370.0609468441</v>
      </c>
      <c r="S492" s="370" t="b">
        <v>0</v>
      </c>
      <c r="T492" s="370">
        <v>0</v>
      </c>
      <c r="U492" s="370">
        <v>0</v>
      </c>
      <c r="V492" s="370">
        <v>2030149.9764449243</v>
      </c>
      <c r="W492" s="370">
        <v>253768.74705561536</v>
      </c>
      <c r="X492" s="370">
        <v>5179834.2906805351</v>
      </c>
    </row>
    <row r="493" spans="1:24" x14ac:dyDescent="0.25">
      <c r="A493" s="14">
        <v>4215</v>
      </c>
      <c r="B493" s="5">
        <f t="shared" si="7"/>
        <v>0</v>
      </c>
      <c r="C493" s="1">
        <v>4215</v>
      </c>
      <c r="D493" s="1">
        <v>7</v>
      </c>
      <c r="E493" s="1" t="s">
        <v>108</v>
      </c>
      <c r="F493" s="1">
        <v>7</v>
      </c>
      <c r="G493" s="370">
        <v>192750.90867488581</v>
      </c>
      <c r="H493" s="370">
        <v>140442.53018825693</v>
      </c>
      <c r="I493" s="370" t="b">
        <v>0</v>
      </c>
      <c r="J493" s="370">
        <v>0</v>
      </c>
      <c r="K493" s="370">
        <v>0</v>
      </c>
      <c r="L493" s="370">
        <v>79906.501392530845</v>
      </c>
      <c r="M493" s="370">
        <v>9988.3126740663483</v>
      </c>
      <c r="N493" s="370">
        <v>423088.25292973995</v>
      </c>
      <c r="P493" s="370">
        <v>188535.90867488581</v>
      </c>
      <c r="Q493" s="370">
        <v>192750.90867488581</v>
      </c>
      <c r="R493" s="370">
        <v>140442.53018825693</v>
      </c>
      <c r="S493" s="370" t="b">
        <v>0</v>
      </c>
      <c r="T493" s="370">
        <v>0</v>
      </c>
      <c r="U493" s="370">
        <v>0</v>
      </c>
      <c r="V493" s="370">
        <v>79906.501392530845</v>
      </c>
      <c r="W493" s="370">
        <v>9988.3126740663483</v>
      </c>
      <c r="X493" s="370">
        <v>423088.25292973995</v>
      </c>
    </row>
    <row r="494" spans="1:24" x14ac:dyDescent="0.25">
      <c r="A494" s="14">
        <v>4217</v>
      </c>
      <c r="B494" s="5">
        <f t="shared" si="7"/>
        <v>0</v>
      </c>
      <c r="C494" s="1">
        <v>4217</v>
      </c>
      <c r="D494" s="1">
        <v>7</v>
      </c>
      <c r="E494" s="1" t="s">
        <v>109</v>
      </c>
      <c r="F494" s="1">
        <v>7</v>
      </c>
      <c r="G494" s="370">
        <v>400668.19389071106</v>
      </c>
      <c r="H494" s="370">
        <v>245155.49980962358</v>
      </c>
      <c r="I494" s="370" t="b">
        <v>0</v>
      </c>
      <c r="J494" s="370">
        <v>0</v>
      </c>
      <c r="K494" s="370">
        <v>0</v>
      </c>
      <c r="L494" s="370">
        <v>277024.55624056142</v>
      </c>
      <c r="M494" s="370">
        <v>34628.069530070155</v>
      </c>
      <c r="N494" s="370">
        <v>957476.31947096623</v>
      </c>
      <c r="P494" s="370">
        <v>396451.19389071106</v>
      </c>
      <c r="Q494" s="370">
        <v>400668.19389071106</v>
      </c>
      <c r="R494" s="370">
        <v>245155.49980962358</v>
      </c>
      <c r="S494" s="370" t="b">
        <v>0</v>
      </c>
      <c r="T494" s="370">
        <v>0</v>
      </c>
      <c r="U494" s="370">
        <v>0</v>
      </c>
      <c r="V494" s="370">
        <v>277024.55624056142</v>
      </c>
      <c r="W494" s="370">
        <v>34628.069530070155</v>
      </c>
      <c r="X494" s="370">
        <v>957476.31947096623</v>
      </c>
    </row>
    <row r="495" spans="1:24" x14ac:dyDescent="0.25">
      <c r="A495" s="14">
        <v>4218</v>
      </c>
      <c r="B495" s="5">
        <f t="shared" si="7"/>
        <v>0</v>
      </c>
      <c r="C495" s="1">
        <v>4218</v>
      </c>
      <c r="D495" s="1">
        <v>7</v>
      </c>
      <c r="E495" s="1" t="s">
        <v>110</v>
      </c>
      <c r="F495" s="1">
        <v>7</v>
      </c>
      <c r="G495" s="370">
        <v>874937.90049508004</v>
      </c>
      <c r="H495" s="370">
        <v>634985.50323882804</v>
      </c>
      <c r="I495" s="370" t="b">
        <v>0</v>
      </c>
      <c r="J495" s="370">
        <v>0</v>
      </c>
      <c r="K495" s="370">
        <v>0</v>
      </c>
      <c r="L495" s="370">
        <v>742203.07725109719</v>
      </c>
      <c r="M495" s="370">
        <v>92775.38465638709</v>
      </c>
      <c r="N495" s="370">
        <v>2344901.8656413923</v>
      </c>
      <c r="P495" s="370">
        <v>870719.90049508004</v>
      </c>
      <c r="Q495" s="370">
        <v>874937.90049508004</v>
      </c>
      <c r="R495" s="370">
        <v>634985.50323882804</v>
      </c>
      <c r="S495" s="370" t="b">
        <v>0</v>
      </c>
      <c r="T495" s="370">
        <v>0</v>
      </c>
      <c r="U495" s="370">
        <v>0</v>
      </c>
      <c r="V495" s="370">
        <v>742203.07725109719</v>
      </c>
      <c r="W495" s="370">
        <v>92775.38465638709</v>
      </c>
      <c r="X495" s="370">
        <v>2344901.8656413923</v>
      </c>
    </row>
    <row r="496" spans="1:24" x14ac:dyDescent="0.25">
      <c r="A496" s="14">
        <v>4219</v>
      </c>
      <c r="B496" s="5">
        <f t="shared" si="7"/>
        <v>0</v>
      </c>
      <c r="C496" s="1">
        <v>4219</v>
      </c>
      <c r="D496" s="1">
        <v>7</v>
      </c>
      <c r="E496" s="1" t="s">
        <v>111</v>
      </c>
      <c r="F496" s="1">
        <v>7</v>
      </c>
      <c r="G496" s="370">
        <v>527340.0815058744</v>
      </c>
      <c r="H496" s="370">
        <v>551133.85277133761</v>
      </c>
      <c r="I496" s="370" t="b">
        <v>0</v>
      </c>
      <c r="J496" s="370">
        <v>0</v>
      </c>
      <c r="K496" s="370">
        <v>0</v>
      </c>
      <c r="L496" s="370">
        <v>772895.97060706734</v>
      </c>
      <c r="M496" s="370">
        <v>96611.99632588336</v>
      </c>
      <c r="N496" s="370">
        <v>1947981.9012101626</v>
      </c>
      <c r="P496" s="370">
        <v>523121.0815058744</v>
      </c>
      <c r="Q496" s="370">
        <v>527340.0815058744</v>
      </c>
      <c r="R496" s="370">
        <v>551133.85277133761</v>
      </c>
      <c r="S496" s="370" t="b">
        <v>0</v>
      </c>
      <c r="T496" s="370">
        <v>0</v>
      </c>
      <c r="U496" s="370">
        <v>0</v>
      </c>
      <c r="V496" s="370">
        <v>772895.97060706734</v>
      </c>
      <c r="W496" s="370">
        <v>96611.99632588336</v>
      </c>
      <c r="X496" s="370">
        <v>1947981.9012101626</v>
      </c>
    </row>
    <row r="497" spans="1:24" x14ac:dyDescent="0.25">
      <c r="A497" s="14">
        <v>4220</v>
      </c>
      <c r="B497" s="5">
        <f t="shared" si="7"/>
        <v>0</v>
      </c>
      <c r="C497" s="1">
        <v>4220</v>
      </c>
      <c r="D497" s="1">
        <v>7</v>
      </c>
      <c r="E497" s="1" t="s">
        <v>570</v>
      </c>
      <c r="F497" s="1">
        <v>7</v>
      </c>
      <c r="G497" s="370">
        <v>449328.1945557876</v>
      </c>
      <c r="H497" s="370">
        <v>380041.86257884162</v>
      </c>
      <c r="I497" s="370" t="b">
        <v>0</v>
      </c>
      <c r="J497" s="370">
        <v>0</v>
      </c>
      <c r="K497" s="370">
        <v>0</v>
      </c>
      <c r="L497" s="370">
        <v>581061.52357613505</v>
      </c>
      <c r="M497" s="370">
        <v>72632.690447016837</v>
      </c>
      <c r="N497" s="370">
        <v>1483064.2711577811</v>
      </c>
      <c r="P497" s="370">
        <v>445108.1945557876</v>
      </c>
      <c r="Q497" s="370">
        <v>449328.1945557876</v>
      </c>
      <c r="R497" s="370">
        <v>380041.86257884162</v>
      </c>
      <c r="S497" s="370" t="b">
        <v>0</v>
      </c>
      <c r="T497" s="370">
        <v>0</v>
      </c>
      <c r="U497" s="370">
        <v>0</v>
      </c>
      <c r="V497" s="370">
        <v>581061.52357613505</v>
      </c>
      <c r="W497" s="370">
        <v>72632.690447016837</v>
      </c>
      <c r="X497" s="370">
        <v>1483064.2711577811</v>
      </c>
    </row>
    <row r="498" spans="1:24" x14ac:dyDescent="0.25">
      <c r="A498" s="14">
        <v>4221</v>
      </c>
      <c r="B498" s="5">
        <f t="shared" si="7"/>
        <v>0</v>
      </c>
      <c r="C498" s="1">
        <v>4221</v>
      </c>
      <c r="D498" s="1">
        <v>7</v>
      </c>
      <c r="E498" s="1" t="s">
        <v>112</v>
      </c>
      <c r="F498" s="1">
        <v>7</v>
      </c>
      <c r="G498" s="370">
        <v>123936.10947810917</v>
      </c>
      <c r="H498" s="370">
        <v>25310.339188064056</v>
      </c>
      <c r="I498" s="370" t="b">
        <v>0</v>
      </c>
      <c r="J498" s="370">
        <v>0</v>
      </c>
      <c r="K498" s="370">
        <v>0</v>
      </c>
      <c r="L498" s="370">
        <v>173480.03334333046</v>
      </c>
      <c r="M498" s="370">
        <v>21685.004167916293</v>
      </c>
      <c r="N498" s="370">
        <v>344411.48617741995</v>
      </c>
      <c r="P498" s="370">
        <v>119715.10947810917</v>
      </c>
      <c r="Q498" s="370">
        <v>123936.10947810917</v>
      </c>
      <c r="R498" s="370">
        <v>25310.339188064056</v>
      </c>
      <c r="S498" s="370" t="b">
        <v>0</v>
      </c>
      <c r="T498" s="370">
        <v>0</v>
      </c>
      <c r="U498" s="370">
        <v>0</v>
      </c>
      <c r="V498" s="370">
        <v>173480.03334333046</v>
      </c>
      <c r="W498" s="370">
        <v>21685.004167916293</v>
      </c>
      <c r="X498" s="370">
        <v>344411.48617741995</v>
      </c>
    </row>
    <row r="499" spans="1:24" x14ac:dyDescent="0.25">
      <c r="A499" s="14">
        <v>4223</v>
      </c>
      <c r="B499" s="5">
        <f t="shared" si="7"/>
        <v>0</v>
      </c>
      <c r="C499" s="1">
        <v>4223</v>
      </c>
      <c r="D499" s="1">
        <v>7</v>
      </c>
      <c r="E499" s="1" t="s">
        <v>113</v>
      </c>
      <c r="F499" s="1">
        <v>7</v>
      </c>
      <c r="G499" s="370">
        <v>284497.86697339528</v>
      </c>
      <c r="H499" s="370">
        <v>91041.048884989243</v>
      </c>
      <c r="I499" s="370" t="b">
        <v>0</v>
      </c>
      <c r="J499" s="370">
        <v>0</v>
      </c>
      <c r="K499" s="370">
        <v>0</v>
      </c>
      <c r="L499" s="370">
        <v>234328.82418801036</v>
      </c>
      <c r="M499" s="370">
        <v>29291.103023501277</v>
      </c>
      <c r="N499" s="370">
        <v>639158.8430698961</v>
      </c>
      <c r="P499" s="370">
        <v>280274.86697339528</v>
      </c>
      <c r="Q499" s="370">
        <v>284497.86697339528</v>
      </c>
      <c r="R499" s="370">
        <v>91041.048884989243</v>
      </c>
      <c r="S499" s="370" t="b">
        <v>0</v>
      </c>
      <c r="T499" s="370">
        <v>0</v>
      </c>
      <c r="U499" s="370">
        <v>0</v>
      </c>
      <c r="V499" s="370">
        <v>234328.82418801036</v>
      </c>
      <c r="W499" s="370">
        <v>29291.103023501277</v>
      </c>
      <c r="X499" s="370">
        <v>639158.8430698961</v>
      </c>
    </row>
    <row r="500" spans="1:24" x14ac:dyDescent="0.25">
      <c r="A500" s="14">
        <v>4224</v>
      </c>
      <c r="B500" s="5">
        <f t="shared" si="7"/>
        <v>0</v>
      </c>
      <c r="C500" s="1">
        <v>4224</v>
      </c>
      <c r="D500" s="1">
        <v>7</v>
      </c>
      <c r="E500" s="1" t="s">
        <v>114</v>
      </c>
      <c r="F500" s="1">
        <v>7</v>
      </c>
      <c r="G500" s="370">
        <v>143158.31779612004</v>
      </c>
      <c r="H500" s="370">
        <v>53049.77771339719</v>
      </c>
      <c r="I500" s="370" t="b">
        <v>0</v>
      </c>
      <c r="J500" s="370">
        <v>0</v>
      </c>
      <c r="K500" s="370">
        <v>0</v>
      </c>
      <c r="L500" s="370">
        <v>107273.71551055528</v>
      </c>
      <c r="M500" s="370">
        <v>13409.214438819401</v>
      </c>
      <c r="N500" s="370">
        <v>316891.02545889193</v>
      </c>
      <c r="P500" s="370">
        <v>138934.31779612004</v>
      </c>
      <c r="Q500" s="370">
        <v>143158.31779612004</v>
      </c>
      <c r="R500" s="370">
        <v>53049.77771339719</v>
      </c>
      <c r="S500" s="370" t="b">
        <v>0</v>
      </c>
      <c r="T500" s="370">
        <v>0</v>
      </c>
      <c r="U500" s="370">
        <v>0</v>
      </c>
      <c r="V500" s="370">
        <v>107273.71551055528</v>
      </c>
      <c r="W500" s="370">
        <v>13409.214438819401</v>
      </c>
      <c r="X500" s="370">
        <v>316891.02545889193</v>
      </c>
    </row>
    <row r="501" spans="1:24" x14ac:dyDescent="0.25">
      <c r="A501" s="14">
        <v>4225</v>
      </c>
      <c r="B501" s="5">
        <f t="shared" si="7"/>
        <v>0</v>
      </c>
      <c r="C501" s="1">
        <v>4225</v>
      </c>
      <c r="D501" s="1">
        <v>7</v>
      </c>
      <c r="E501" s="1" t="s">
        <v>115</v>
      </c>
      <c r="F501" s="1">
        <v>7</v>
      </c>
      <c r="G501" s="370">
        <v>275110.61721824261</v>
      </c>
      <c r="H501" s="370">
        <v>14350.706084542022</v>
      </c>
      <c r="I501" s="370" t="b">
        <v>0</v>
      </c>
      <c r="J501" s="370">
        <v>0</v>
      </c>
      <c r="K501" s="370">
        <v>0</v>
      </c>
      <c r="L501" s="370">
        <v>167128.65495355555</v>
      </c>
      <c r="M501" s="370">
        <v>20891.08186919443</v>
      </c>
      <c r="N501" s="370">
        <v>477481.06012553466</v>
      </c>
      <c r="P501" s="370">
        <v>270885.61721824261</v>
      </c>
      <c r="Q501" s="370">
        <v>275110.61721824261</v>
      </c>
      <c r="R501" s="370">
        <v>14350.706084542022</v>
      </c>
      <c r="S501" s="370" t="b">
        <v>0</v>
      </c>
      <c r="T501" s="370">
        <v>0</v>
      </c>
      <c r="U501" s="370">
        <v>0</v>
      </c>
      <c r="V501" s="370">
        <v>167128.65495355555</v>
      </c>
      <c r="W501" s="370">
        <v>20891.08186919443</v>
      </c>
      <c r="X501" s="370">
        <v>477481.06012553466</v>
      </c>
    </row>
    <row r="502" spans="1:24" x14ac:dyDescent="0.25">
      <c r="A502" s="14">
        <v>4226</v>
      </c>
      <c r="B502" s="5">
        <f t="shared" si="7"/>
        <v>0</v>
      </c>
      <c r="C502" s="1">
        <v>4226</v>
      </c>
      <c r="D502" s="1">
        <v>7</v>
      </c>
      <c r="E502" s="1" t="s">
        <v>116</v>
      </c>
      <c r="F502" s="1">
        <v>7</v>
      </c>
      <c r="G502" s="370">
        <v>391716.19531479536</v>
      </c>
      <c r="H502" s="370">
        <v>612603.54610820976</v>
      </c>
      <c r="I502" s="370" t="b">
        <v>0</v>
      </c>
      <c r="J502" s="370">
        <v>0</v>
      </c>
      <c r="K502" s="370">
        <v>0</v>
      </c>
      <c r="L502" s="370">
        <v>775572.29274496727</v>
      </c>
      <c r="M502" s="370">
        <v>96946.536593120851</v>
      </c>
      <c r="N502" s="370">
        <v>1876838.5707610932</v>
      </c>
      <c r="P502" s="370">
        <v>387490.19531479536</v>
      </c>
      <c r="Q502" s="370">
        <v>391716.19531479536</v>
      </c>
      <c r="R502" s="370">
        <v>612603.54610820976</v>
      </c>
      <c r="S502" s="370" t="b">
        <v>0</v>
      </c>
      <c r="T502" s="370">
        <v>0</v>
      </c>
      <c r="U502" s="370">
        <v>0</v>
      </c>
      <c r="V502" s="370">
        <v>775572.29274496727</v>
      </c>
      <c r="W502" s="370">
        <v>96946.536593120851</v>
      </c>
      <c r="X502" s="370">
        <v>1876838.5707610932</v>
      </c>
    </row>
    <row r="503" spans="1:24" x14ac:dyDescent="0.25">
      <c r="A503" s="14">
        <v>4227</v>
      </c>
      <c r="B503" s="5">
        <f t="shared" si="7"/>
        <v>0</v>
      </c>
      <c r="C503" s="1">
        <v>4227</v>
      </c>
      <c r="D503" s="1">
        <v>7</v>
      </c>
      <c r="E503" s="1" t="s">
        <v>117</v>
      </c>
      <c r="F503" s="1">
        <v>7</v>
      </c>
      <c r="G503" s="370">
        <v>459425.20582062902</v>
      </c>
      <c r="H503" s="370">
        <v>245363.4424136912</v>
      </c>
      <c r="I503" s="370" t="b">
        <v>0</v>
      </c>
      <c r="J503" s="370">
        <v>0</v>
      </c>
      <c r="K503" s="370">
        <v>0</v>
      </c>
      <c r="L503" s="370">
        <v>403202.53254305618</v>
      </c>
      <c r="M503" s="370">
        <v>50400.316567881993</v>
      </c>
      <c r="N503" s="370">
        <v>1158391.4973452585</v>
      </c>
      <c r="P503" s="370">
        <v>455198.20582062902</v>
      </c>
      <c r="Q503" s="370">
        <v>459425.20582062902</v>
      </c>
      <c r="R503" s="370">
        <v>245363.4424136912</v>
      </c>
      <c r="S503" s="370" t="b">
        <v>0</v>
      </c>
      <c r="T503" s="370">
        <v>0</v>
      </c>
      <c r="U503" s="370">
        <v>0</v>
      </c>
      <c r="V503" s="370">
        <v>403202.53254305618</v>
      </c>
      <c r="W503" s="370">
        <v>50400.316567881993</v>
      </c>
      <c r="X503" s="370">
        <v>1158391.4973452585</v>
      </c>
    </row>
    <row r="504" spans="1:24" x14ac:dyDescent="0.25">
      <c r="A504" s="14">
        <v>4228</v>
      </c>
      <c r="B504" s="5">
        <f t="shared" si="7"/>
        <v>0</v>
      </c>
      <c r="C504" s="1">
        <v>4228</v>
      </c>
      <c r="D504" s="1">
        <v>7</v>
      </c>
      <c r="E504" s="1" t="s">
        <v>118</v>
      </c>
      <c r="F504" s="1">
        <v>7</v>
      </c>
      <c r="G504" s="370">
        <v>396981.77843320841</v>
      </c>
      <c r="H504" s="370">
        <v>81135.882432347469</v>
      </c>
      <c r="I504" s="370" t="b">
        <v>0</v>
      </c>
      <c r="J504" s="370">
        <v>0</v>
      </c>
      <c r="K504" s="370">
        <v>0</v>
      </c>
      <c r="L504" s="370">
        <v>315753.47485228814</v>
      </c>
      <c r="M504" s="370">
        <v>39469.184356535996</v>
      </c>
      <c r="N504" s="370">
        <v>833340.32007438003</v>
      </c>
      <c r="P504" s="370">
        <v>392753.77843320841</v>
      </c>
      <c r="Q504" s="370">
        <v>396981.77843320841</v>
      </c>
      <c r="R504" s="370">
        <v>81135.882432347469</v>
      </c>
      <c r="S504" s="370" t="b">
        <v>0</v>
      </c>
      <c r="T504" s="370">
        <v>0</v>
      </c>
      <c r="U504" s="370">
        <v>0</v>
      </c>
      <c r="V504" s="370">
        <v>315753.47485228814</v>
      </c>
      <c r="W504" s="370">
        <v>39469.184356535996</v>
      </c>
      <c r="X504" s="370">
        <v>833340.32007438003</v>
      </c>
    </row>
    <row r="505" spans="1:24" x14ac:dyDescent="0.25">
      <c r="A505" s="14">
        <v>4229</v>
      </c>
      <c r="B505" s="5">
        <f t="shared" si="7"/>
        <v>0</v>
      </c>
      <c r="C505" s="1">
        <v>4229</v>
      </c>
      <c r="D505" s="1">
        <v>7</v>
      </c>
      <c r="E505" s="1" t="s">
        <v>1148</v>
      </c>
      <c r="F505" s="1">
        <v>7</v>
      </c>
      <c r="G505" s="370">
        <v>426012.52614141139</v>
      </c>
      <c r="H505" s="370">
        <v>131784.71031527716</v>
      </c>
      <c r="I505" s="370" t="b">
        <v>0</v>
      </c>
      <c r="J505" s="370">
        <v>0</v>
      </c>
      <c r="K505" s="370">
        <v>0</v>
      </c>
      <c r="L505" s="370">
        <v>181480.59179565238</v>
      </c>
      <c r="M505" s="370">
        <v>22685.073974456533</v>
      </c>
      <c r="N505" s="370">
        <v>761962.90222679742</v>
      </c>
      <c r="P505" s="370">
        <v>421783.52614141139</v>
      </c>
      <c r="Q505" s="370">
        <v>426012.52614141139</v>
      </c>
      <c r="R505" s="370">
        <v>131784.71031527716</v>
      </c>
      <c r="S505" s="370" t="b">
        <v>0</v>
      </c>
      <c r="T505" s="370">
        <v>0</v>
      </c>
      <c r="U505" s="370">
        <v>0</v>
      </c>
      <c r="V505" s="370">
        <v>181480.59179565238</v>
      </c>
      <c r="W505" s="370">
        <v>22685.073974456533</v>
      </c>
      <c r="X505" s="370">
        <v>761962.90222679742</v>
      </c>
    </row>
    <row r="506" spans="1:24" x14ac:dyDescent="0.25">
      <c r="A506" s="14">
        <v>4230</v>
      </c>
      <c r="B506" s="5">
        <f t="shared" si="7"/>
        <v>0</v>
      </c>
      <c r="C506" s="1">
        <v>4230</v>
      </c>
      <c r="D506" s="1">
        <v>7</v>
      </c>
      <c r="E506" s="1" t="s">
        <v>119</v>
      </c>
      <c r="F506" s="1">
        <v>7</v>
      </c>
      <c r="G506" s="370">
        <v>393101.15232783346</v>
      </c>
      <c r="H506" s="370">
        <v>148656.59196396242</v>
      </c>
      <c r="I506" s="370" t="b">
        <v>0</v>
      </c>
      <c r="J506" s="370">
        <v>0</v>
      </c>
      <c r="K506" s="370">
        <v>0</v>
      </c>
      <c r="L506" s="370">
        <v>332035.36106753018</v>
      </c>
      <c r="M506" s="370">
        <v>41504.420133441243</v>
      </c>
      <c r="N506" s="370">
        <v>915297.52549276734</v>
      </c>
      <c r="P506" s="370">
        <v>388871.15232783346</v>
      </c>
      <c r="Q506" s="370">
        <v>393101.15232783346</v>
      </c>
      <c r="R506" s="370">
        <v>148656.59196396242</v>
      </c>
      <c r="S506" s="370" t="b">
        <v>0</v>
      </c>
      <c r="T506" s="370">
        <v>0</v>
      </c>
      <c r="U506" s="370">
        <v>0</v>
      </c>
      <c r="V506" s="370">
        <v>332035.36106753018</v>
      </c>
      <c r="W506" s="370">
        <v>41504.420133441243</v>
      </c>
      <c r="X506" s="370">
        <v>915297.52549276734</v>
      </c>
    </row>
    <row r="507" spans="1:24" x14ac:dyDescent="0.25">
      <c r="A507" s="14">
        <v>4231</v>
      </c>
      <c r="B507" s="5">
        <f t="shared" si="7"/>
        <v>0</v>
      </c>
      <c r="C507" s="1">
        <v>4231</v>
      </c>
      <c r="D507" s="1">
        <v>7</v>
      </c>
      <c r="E507" s="1" t="s">
        <v>120</v>
      </c>
      <c r="F507" s="1">
        <v>7</v>
      </c>
      <c r="G507" s="370">
        <v>350311.41024839168</v>
      </c>
      <c r="H507" s="370">
        <v>36611.023691075367</v>
      </c>
      <c r="I507" s="370" t="b">
        <v>0</v>
      </c>
      <c r="J507" s="370">
        <v>0</v>
      </c>
      <c r="K507" s="370">
        <v>0</v>
      </c>
      <c r="L507" s="370">
        <v>237195.44443518939</v>
      </c>
      <c r="M507" s="370">
        <v>29649.430554398656</v>
      </c>
      <c r="N507" s="370">
        <v>653767.30892905511</v>
      </c>
      <c r="P507" s="370">
        <v>346080.41024839168</v>
      </c>
      <c r="Q507" s="370">
        <v>350311.41024839168</v>
      </c>
      <c r="R507" s="370">
        <v>36611.023691075367</v>
      </c>
      <c r="S507" s="370" t="b">
        <v>0</v>
      </c>
      <c r="T507" s="370">
        <v>0</v>
      </c>
      <c r="U507" s="370">
        <v>0</v>
      </c>
      <c r="V507" s="370">
        <v>237195.44443518939</v>
      </c>
      <c r="W507" s="370">
        <v>29649.430554398656</v>
      </c>
      <c r="X507" s="370">
        <v>653767.30892905511</v>
      </c>
    </row>
    <row r="508" spans="1:24" x14ac:dyDescent="0.25">
      <c r="A508" s="14">
        <v>4232</v>
      </c>
      <c r="B508" s="5">
        <f t="shared" si="7"/>
        <v>0</v>
      </c>
      <c r="C508" s="1">
        <v>4232</v>
      </c>
      <c r="D508" s="1">
        <v>7</v>
      </c>
      <c r="E508" s="1" t="s">
        <v>121</v>
      </c>
      <c r="F508" s="1">
        <v>7</v>
      </c>
      <c r="G508" s="370">
        <v>134222.6891443643</v>
      </c>
      <c r="H508" s="370">
        <v>76006.714804136282</v>
      </c>
      <c r="I508" s="370" t="b">
        <v>0</v>
      </c>
      <c r="J508" s="370">
        <v>0</v>
      </c>
      <c r="K508" s="370">
        <v>0</v>
      </c>
      <c r="L508" s="370">
        <v>132841.42152531911</v>
      </c>
      <c r="M508" s="370">
        <v>16605.177690664877</v>
      </c>
      <c r="N508" s="370">
        <v>359676.00316448457</v>
      </c>
      <c r="P508" s="370">
        <v>129990.6891443643</v>
      </c>
      <c r="Q508" s="370">
        <v>134222.6891443643</v>
      </c>
      <c r="R508" s="370">
        <v>76006.714804136282</v>
      </c>
      <c r="S508" s="370" t="b">
        <v>0</v>
      </c>
      <c r="T508" s="370">
        <v>0</v>
      </c>
      <c r="U508" s="370">
        <v>0</v>
      </c>
      <c r="V508" s="370">
        <v>132841.42152531911</v>
      </c>
      <c r="W508" s="370">
        <v>16605.177690664877</v>
      </c>
      <c r="X508" s="370">
        <v>359676.00316448457</v>
      </c>
    </row>
    <row r="509" spans="1:24" x14ac:dyDescent="0.25">
      <c r="A509" s="14">
        <v>4233</v>
      </c>
      <c r="B509" s="5">
        <f t="shared" si="7"/>
        <v>0</v>
      </c>
      <c r="C509" s="1">
        <v>4233</v>
      </c>
      <c r="D509" s="1">
        <v>7</v>
      </c>
      <c r="E509" s="1" t="s">
        <v>122</v>
      </c>
      <c r="F509" s="1">
        <v>7</v>
      </c>
      <c r="G509" s="370">
        <v>241799.06324923763</v>
      </c>
      <c r="H509" s="370">
        <v>293057.78044247587</v>
      </c>
      <c r="I509" s="370" t="b">
        <v>0</v>
      </c>
      <c r="J509" s="370">
        <v>0</v>
      </c>
      <c r="K509" s="370">
        <v>0</v>
      </c>
      <c r="L509" s="370">
        <v>777340.06243292242</v>
      </c>
      <c r="M509" s="370">
        <v>97167.50780411523</v>
      </c>
      <c r="N509" s="370">
        <v>1409364.4139287514</v>
      </c>
      <c r="P509" s="370">
        <v>237566.06324923763</v>
      </c>
      <c r="Q509" s="370">
        <v>241799.06324923763</v>
      </c>
      <c r="R509" s="370">
        <v>293057.78044247587</v>
      </c>
      <c r="S509" s="370" t="b">
        <v>0</v>
      </c>
      <c r="T509" s="370">
        <v>0</v>
      </c>
      <c r="U509" s="370">
        <v>0</v>
      </c>
      <c r="V509" s="370">
        <v>777340.06243292242</v>
      </c>
      <c r="W509" s="370">
        <v>97167.50780411523</v>
      </c>
      <c r="X509" s="370">
        <v>1409364.4139287514</v>
      </c>
    </row>
    <row r="510" spans="1:24" x14ac:dyDescent="0.25">
      <c r="A510" s="14">
        <v>4235</v>
      </c>
      <c r="B510" s="5">
        <f t="shared" si="7"/>
        <v>0</v>
      </c>
      <c r="C510" s="1">
        <v>4235</v>
      </c>
      <c r="D510" s="1">
        <v>7</v>
      </c>
      <c r="E510" s="1" t="s">
        <v>123</v>
      </c>
      <c r="F510" s="1">
        <v>7</v>
      </c>
      <c r="G510" s="370">
        <v>0</v>
      </c>
      <c r="H510" s="370">
        <v>0</v>
      </c>
      <c r="I510" s="370" t="b">
        <v>0</v>
      </c>
      <c r="J510" s="370">
        <v>0</v>
      </c>
      <c r="K510" s="370">
        <v>0</v>
      </c>
      <c r="L510" s="370">
        <v>0</v>
      </c>
      <c r="M510" s="370">
        <v>0</v>
      </c>
      <c r="N510" s="370">
        <v>0</v>
      </c>
      <c r="P510" s="370">
        <v>-4235</v>
      </c>
      <c r="Q510" s="370">
        <v>0</v>
      </c>
      <c r="R510" s="370">
        <v>0</v>
      </c>
      <c r="S510" s="370" t="b">
        <v>0</v>
      </c>
      <c r="T510" s="370">
        <v>0</v>
      </c>
      <c r="U510" s="370">
        <v>0</v>
      </c>
      <c r="V510" s="370">
        <v>0</v>
      </c>
      <c r="W510" s="370">
        <v>0</v>
      </c>
      <c r="X510" s="370">
        <v>0</v>
      </c>
    </row>
    <row r="511" spans="1:24" x14ac:dyDescent="0.25">
      <c r="A511" s="14">
        <v>4237</v>
      </c>
      <c r="B511" s="5">
        <f t="shared" si="7"/>
        <v>0</v>
      </c>
      <c r="C511" s="1">
        <v>4237</v>
      </c>
      <c r="D511" s="1">
        <v>7</v>
      </c>
      <c r="E511" s="1" t="s">
        <v>1149</v>
      </c>
      <c r="F511" s="1">
        <v>7</v>
      </c>
      <c r="G511" s="370">
        <v>185197.96180206526</v>
      </c>
      <c r="H511" s="370">
        <v>53492.989007396674</v>
      </c>
      <c r="I511" s="370" t="b">
        <v>0</v>
      </c>
      <c r="J511" s="370">
        <v>0</v>
      </c>
      <c r="K511" s="370">
        <v>0</v>
      </c>
      <c r="L511" s="370">
        <v>111947.75167848362</v>
      </c>
      <c r="M511" s="370">
        <v>13993.468959810443</v>
      </c>
      <c r="N511" s="370">
        <v>364632.171447756</v>
      </c>
      <c r="P511" s="370">
        <v>180960.96180206526</v>
      </c>
      <c r="Q511" s="370">
        <v>185197.96180206526</v>
      </c>
      <c r="R511" s="370">
        <v>53492.989007396674</v>
      </c>
      <c r="S511" s="370" t="b">
        <v>0</v>
      </c>
      <c r="T511" s="370">
        <v>0</v>
      </c>
      <c r="U511" s="370">
        <v>0</v>
      </c>
      <c r="V511" s="370">
        <v>111947.75167848362</v>
      </c>
      <c r="W511" s="370">
        <v>13993.468959810443</v>
      </c>
      <c r="X511" s="370">
        <v>364632.171447756</v>
      </c>
    </row>
    <row r="512" spans="1:24" x14ac:dyDescent="0.25">
      <c r="A512" s="14">
        <v>4238</v>
      </c>
      <c r="B512" s="5">
        <f t="shared" si="7"/>
        <v>0</v>
      </c>
      <c r="C512" s="1">
        <v>4238</v>
      </c>
      <c r="D512" s="1">
        <v>7</v>
      </c>
      <c r="E512" s="1" t="s">
        <v>124</v>
      </c>
      <c r="F512" s="1">
        <v>7</v>
      </c>
      <c r="G512" s="370">
        <v>629547.66287057323</v>
      </c>
      <c r="H512" s="370">
        <v>372097.14724054007</v>
      </c>
      <c r="I512" s="370" t="b">
        <v>0</v>
      </c>
      <c r="J512" s="370">
        <v>0</v>
      </c>
      <c r="K512" s="370">
        <v>0</v>
      </c>
      <c r="L512" s="370">
        <v>689754.63536602398</v>
      </c>
      <c r="M512" s="370">
        <v>0</v>
      </c>
      <c r="N512" s="370">
        <v>1691399.4454771373</v>
      </c>
      <c r="P512" s="370">
        <v>625309.66287057323</v>
      </c>
      <c r="Q512" s="370">
        <v>629547.66287057323</v>
      </c>
      <c r="R512" s="370">
        <v>372097.14724054007</v>
      </c>
      <c r="S512" s="370" t="b">
        <v>0</v>
      </c>
      <c r="T512" s="370">
        <v>0</v>
      </c>
      <c r="U512" s="370">
        <v>0</v>
      </c>
      <c r="V512" s="370">
        <v>689754.63536602398</v>
      </c>
      <c r="W512" s="370">
        <v>0</v>
      </c>
      <c r="X512" s="370">
        <v>1691399.4454771373</v>
      </c>
    </row>
    <row r="513" spans="1:24" x14ac:dyDescent="0.25">
      <c r="A513" s="14">
        <v>4239</v>
      </c>
      <c r="B513" s="5">
        <f t="shared" si="7"/>
        <v>0</v>
      </c>
      <c r="C513" s="1">
        <v>4239</v>
      </c>
      <c r="D513" s="1">
        <v>7</v>
      </c>
      <c r="E513" s="1" t="s">
        <v>125</v>
      </c>
      <c r="F513" s="1">
        <v>7</v>
      </c>
      <c r="G513" s="370">
        <v>174162.2528877974</v>
      </c>
      <c r="H513" s="370">
        <v>130818.43933607808</v>
      </c>
      <c r="I513" s="370" t="b">
        <v>0</v>
      </c>
      <c r="J513" s="370">
        <v>0</v>
      </c>
      <c r="K513" s="370">
        <v>0</v>
      </c>
      <c r="L513" s="370">
        <v>395483.39131811808</v>
      </c>
      <c r="M513" s="370">
        <v>49435.423914764739</v>
      </c>
      <c r="N513" s="370">
        <v>749899.50745675829</v>
      </c>
      <c r="P513" s="370">
        <v>169923.2528877974</v>
      </c>
      <c r="Q513" s="370">
        <v>174162.2528877974</v>
      </c>
      <c r="R513" s="370">
        <v>130818.43933607808</v>
      </c>
      <c r="S513" s="370" t="b">
        <v>0</v>
      </c>
      <c r="T513" s="370">
        <v>0</v>
      </c>
      <c r="U513" s="370">
        <v>0</v>
      </c>
      <c r="V513" s="370">
        <v>395483.39131811808</v>
      </c>
      <c r="W513" s="370">
        <v>49435.423914764739</v>
      </c>
      <c r="X513" s="370">
        <v>749899.50745675829</v>
      </c>
    </row>
    <row r="514" spans="1:24" x14ac:dyDescent="0.25">
      <c r="A514" s="14">
        <v>4240</v>
      </c>
      <c r="B514" s="5">
        <f t="shared" si="7"/>
        <v>0</v>
      </c>
      <c r="C514" s="1">
        <v>4240</v>
      </c>
      <c r="D514" s="1">
        <v>7</v>
      </c>
      <c r="E514" s="1" t="s">
        <v>1058</v>
      </c>
      <c r="F514" s="1">
        <v>7</v>
      </c>
      <c r="G514" s="370">
        <v>405759.86402059946</v>
      </c>
      <c r="H514" s="370">
        <v>13331.282015391042</v>
      </c>
      <c r="I514" s="370" t="b">
        <v>0</v>
      </c>
      <c r="J514" s="370">
        <v>0</v>
      </c>
      <c r="K514" s="370">
        <v>0</v>
      </c>
      <c r="L514" s="370">
        <v>209574.54569359706</v>
      </c>
      <c r="M514" s="370">
        <v>26196.818211699625</v>
      </c>
      <c r="N514" s="370">
        <v>654862.50994128711</v>
      </c>
      <c r="P514" s="370">
        <v>401519.86402059946</v>
      </c>
      <c r="Q514" s="370">
        <v>405759.86402059946</v>
      </c>
      <c r="R514" s="370">
        <v>13331.282015391042</v>
      </c>
      <c r="S514" s="370" t="b">
        <v>0</v>
      </c>
      <c r="T514" s="370">
        <v>0</v>
      </c>
      <c r="U514" s="370">
        <v>0</v>
      </c>
      <c r="V514" s="370">
        <v>209574.54569359706</v>
      </c>
      <c r="W514" s="370">
        <v>26196.818211699625</v>
      </c>
      <c r="X514" s="370">
        <v>654862.50994128711</v>
      </c>
    </row>
    <row r="515" spans="1:24" x14ac:dyDescent="0.25">
      <c r="A515" s="14">
        <v>4243</v>
      </c>
      <c r="B515" s="5">
        <f t="shared" si="7"/>
        <v>0</v>
      </c>
      <c r="C515" s="1">
        <v>4243</v>
      </c>
      <c r="D515" s="1">
        <v>7</v>
      </c>
      <c r="E515" s="1" t="s">
        <v>126</v>
      </c>
      <c r="F515" s="1">
        <v>7</v>
      </c>
      <c r="G515" s="370">
        <v>465448.17820400314</v>
      </c>
      <c r="H515" s="370">
        <v>244966.04366456746</v>
      </c>
      <c r="I515" s="370" t="b">
        <v>0</v>
      </c>
      <c r="J515" s="370">
        <v>0</v>
      </c>
      <c r="K515" s="370">
        <v>0</v>
      </c>
      <c r="L515" s="370">
        <v>436230.87201854552</v>
      </c>
      <c r="M515" s="370">
        <v>54528.859002318168</v>
      </c>
      <c r="N515" s="370">
        <v>1201173.9528894345</v>
      </c>
      <c r="P515" s="370">
        <v>461205.17820400314</v>
      </c>
      <c r="Q515" s="370">
        <v>465448.17820400314</v>
      </c>
      <c r="R515" s="370">
        <v>244966.04366456746</v>
      </c>
      <c r="S515" s="370" t="b">
        <v>0</v>
      </c>
      <c r="T515" s="370">
        <v>0</v>
      </c>
      <c r="U515" s="370">
        <v>0</v>
      </c>
      <c r="V515" s="370">
        <v>436230.87201854552</v>
      </c>
      <c r="W515" s="370">
        <v>54528.859002318168</v>
      </c>
      <c r="X515" s="370">
        <v>1201173.9528894345</v>
      </c>
    </row>
    <row r="516" spans="1:24" x14ac:dyDescent="0.25">
      <c r="A516" s="14">
        <v>4244</v>
      </c>
      <c r="B516" s="5">
        <f t="shared" si="7"/>
        <v>0</v>
      </c>
      <c r="C516" s="1">
        <v>4244</v>
      </c>
      <c r="D516" s="1">
        <v>7</v>
      </c>
      <c r="E516" s="1" t="s">
        <v>1059</v>
      </c>
      <c r="F516" s="1">
        <v>7</v>
      </c>
      <c r="G516" s="370">
        <v>499597.67911989463</v>
      </c>
      <c r="H516" s="370">
        <v>178474.33253338162</v>
      </c>
      <c r="I516" s="370" t="b">
        <v>0</v>
      </c>
      <c r="J516" s="370">
        <v>0</v>
      </c>
      <c r="K516" s="370">
        <v>0</v>
      </c>
      <c r="L516" s="370">
        <v>662098.25377754262</v>
      </c>
      <c r="M516" s="370">
        <v>82762.281722192798</v>
      </c>
      <c r="N516" s="370">
        <v>1422932.5471530117</v>
      </c>
      <c r="P516" s="370">
        <v>495353.67911989463</v>
      </c>
      <c r="Q516" s="370">
        <v>499597.67911989463</v>
      </c>
      <c r="R516" s="370">
        <v>178474.33253338162</v>
      </c>
      <c r="S516" s="370" t="b">
        <v>0</v>
      </c>
      <c r="T516" s="370">
        <v>0</v>
      </c>
      <c r="U516" s="370">
        <v>0</v>
      </c>
      <c r="V516" s="370">
        <v>662098.25377754262</v>
      </c>
      <c r="W516" s="370">
        <v>82762.281722192798</v>
      </c>
      <c r="X516" s="370">
        <v>1422932.5471530117</v>
      </c>
    </row>
    <row r="517" spans="1:24" x14ac:dyDescent="0.25">
      <c r="A517" s="14">
        <v>4246</v>
      </c>
      <c r="B517" s="5">
        <f t="shared" si="7"/>
        <v>0</v>
      </c>
      <c r="C517" s="1">
        <v>4246</v>
      </c>
      <c r="D517" s="1">
        <v>7</v>
      </c>
      <c r="E517" s="1" t="s">
        <v>1060</v>
      </c>
      <c r="F517" s="1">
        <v>7</v>
      </c>
      <c r="G517" s="370">
        <v>0</v>
      </c>
      <c r="H517" s="370">
        <v>0</v>
      </c>
      <c r="I517" s="370" t="b">
        <v>0</v>
      </c>
      <c r="J517" s="370">
        <v>0</v>
      </c>
      <c r="K517" s="370">
        <v>0</v>
      </c>
      <c r="L517" s="370">
        <v>0</v>
      </c>
      <c r="M517" s="370">
        <v>0</v>
      </c>
      <c r="N517" s="370">
        <v>0</v>
      </c>
      <c r="P517" s="370">
        <v>-4246</v>
      </c>
      <c r="Q517" s="370">
        <v>0</v>
      </c>
      <c r="R517" s="370">
        <v>0</v>
      </c>
      <c r="S517" s="370" t="b">
        <v>0</v>
      </c>
      <c r="T517" s="370">
        <v>0</v>
      </c>
      <c r="U517" s="370">
        <v>0</v>
      </c>
      <c r="V517" s="370">
        <v>0</v>
      </c>
      <c r="W517" s="370">
        <v>0</v>
      </c>
      <c r="X517" s="370">
        <v>0</v>
      </c>
    </row>
    <row r="518" spans="1:24" x14ac:dyDescent="0.25">
      <c r="A518" s="14">
        <v>4248</v>
      </c>
      <c r="B518" s="5">
        <f t="shared" si="7"/>
        <v>0</v>
      </c>
      <c r="C518" s="1">
        <v>4248</v>
      </c>
      <c r="D518" s="1">
        <v>7</v>
      </c>
      <c r="E518" s="1" t="s">
        <v>127</v>
      </c>
      <c r="F518" s="1">
        <v>7</v>
      </c>
      <c r="G518" s="370">
        <v>0</v>
      </c>
      <c r="H518" s="370">
        <v>0</v>
      </c>
      <c r="I518" s="370" t="b">
        <v>0</v>
      </c>
      <c r="J518" s="370">
        <v>0</v>
      </c>
      <c r="K518" s="370">
        <v>0</v>
      </c>
      <c r="L518" s="370">
        <v>0</v>
      </c>
      <c r="M518" s="370">
        <v>0</v>
      </c>
      <c r="N518" s="370">
        <v>0</v>
      </c>
      <c r="P518" s="370">
        <v>-4248</v>
      </c>
      <c r="Q518" s="370">
        <v>0</v>
      </c>
      <c r="R518" s="370">
        <v>0</v>
      </c>
      <c r="S518" s="370" t="b">
        <v>0</v>
      </c>
      <c r="T518" s="370">
        <v>0</v>
      </c>
      <c r="U518" s="370">
        <v>0</v>
      </c>
      <c r="V518" s="370">
        <v>0</v>
      </c>
      <c r="W518" s="370">
        <v>0</v>
      </c>
      <c r="X518" s="370">
        <v>0</v>
      </c>
    </row>
    <row r="519" spans="1:24" x14ac:dyDescent="0.25">
      <c r="A519" s="14">
        <v>4249</v>
      </c>
      <c r="B519" s="5">
        <f t="shared" si="7"/>
        <v>0</v>
      </c>
      <c r="C519" s="1">
        <v>4249</v>
      </c>
      <c r="D519" s="1">
        <v>7</v>
      </c>
      <c r="E519" s="1" t="s">
        <v>128</v>
      </c>
      <c r="F519" s="1">
        <v>7</v>
      </c>
      <c r="G519" s="370">
        <v>0</v>
      </c>
      <c r="H519" s="370">
        <v>0</v>
      </c>
      <c r="I519" s="370" t="b">
        <v>0</v>
      </c>
      <c r="J519" s="370">
        <v>0</v>
      </c>
      <c r="K519" s="370">
        <v>0</v>
      </c>
      <c r="L519" s="370">
        <v>0</v>
      </c>
      <c r="M519" s="370">
        <v>0</v>
      </c>
      <c r="N519" s="370">
        <v>0</v>
      </c>
      <c r="P519" s="370">
        <v>-4249</v>
      </c>
      <c r="Q519" s="370">
        <v>0</v>
      </c>
      <c r="R519" s="370">
        <v>0</v>
      </c>
      <c r="S519" s="370" t="b">
        <v>0</v>
      </c>
      <c r="T519" s="370">
        <v>0</v>
      </c>
      <c r="U519" s="370">
        <v>0</v>
      </c>
      <c r="V519" s="370">
        <v>0</v>
      </c>
      <c r="W519" s="370">
        <v>0</v>
      </c>
      <c r="X519" s="370">
        <v>0</v>
      </c>
    </row>
    <row r="520" spans="1:24" x14ac:dyDescent="0.25">
      <c r="A520" s="14">
        <v>4250</v>
      </c>
      <c r="B520" s="5">
        <f t="shared" si="7"/>
        <v>0</v>
      </c>
      <c r="C520" s="1">
        <v>4250</v>
      </c>
      <c r="D520" s="1">
        <v>7</v>
      </c>
      <c r="E520" s="1" t="s">
        <v>129</v>
      </c>
      <c r="F520" s="1">
        <v>7</v>
      </c>
      <c r="G520" s="370">
        <v>607806.8020342479</v>
      </c>
      <c r="H520" s="370">
        <v>77528.358983912301</v>
      </c>
      <c r="I520" s="370" t="b">
        <v>0</v>
      </c>
      <c r="J520" s="370">
        <v>0</v>
      </c>
      <c r="K520" s="370">
        <v>0</v>
      </c>
      <c r="L520" s="370">
        <v>368888.18225171068</v>
      </c>
      <c r="M520" s="370">
        <v>46111.02278146382</v>
      </c>
      <c r="N520" s="370">
        <v>1100334.3660513347</v>
      </c>
      <c r="P520" s="370">
        <v>603556.8020342479</v>
      </c>
      <c r="Q520" s="370">
        <v>607806.8020342479</v>
      </c>
      <c r="R520" s="370">
        <v>77528.358983912301</v>
      </c>
      <c r="S520" s="370" t="b">
        <v>0</v>
      </c>
      <c r="T520" s="370">
        <v>0</v>
      </c>
      <c r="U520" s="370">
        <v>0</v>
      </c>
      <c r="V520" s="370">
        <v>368888.18225171068</v>
      </c>
      <c r="W520" s="370">
        <v>46111.02278146382</v>
      </c>
      <c r="X520" s="370">
        <v>1100334.3660513347</v>
      </c>
    </row>
    <row r="521" spans="1:24" x14ac:dyDescent="0.25">
      <c r="A521" s="14">
        <v>4253</v>
      </c>
      <c r="B521" s="5">
        <f t="shared" si="7"/>
        <v>0</v>
      </c>
      <c r="C521" s="1">
        <v>4253</v>
      </c>
      <c r="D521" s="1">
        <v>7</v>
      </c>
      <c r="E521" s="1" t="s">
        <v>1080</v>
      </c>
      <c r="F521" s="1">
        <v>7</v>
      </c>
      <c r="G521" s="370">
        <v>90332.261096905058</v>
      </c>
      <c r="H521" s="370">
        <v>30528.420570250055</v>
      </c>
      <c r="I521" s="370" t="b">
        <v>0</v>
      </c>
      <c r="J521" s="370">
        <v>0</v>
      </c>
      <c r="K521" s="370">
        <v>0</v>
      </c>
      <c r="L521" s="370">
        <v>58682.943752952597</v>
      </c>
      <c r="M521" s="370">
        <v>7335.3679691190719</v>
      </c>
      <c r="N521" s="370">
        <v>186878.99338922679</v>
      </c>
      <c r="P521" s="370">
        <v>86079.261096905058</v>
      </c>
      <c r="Q521" s="370">
        <v>90332.261096905058</v>
      </c>
      <c r="R521" s="370">
        <v>30528.420570250055</v>
      </c>
      <c r="S521" s="370" t="b">
        <v>0</v>
      </c>
      <c r="T521" s="370">
        <v>0</v>
      </c>
      <c r="U521" s="370">
        <v>0</v>
      </c>
      <c r="V521" s="370">
        <v>58682.943752952597</v>
      </c>
      <c r="W521" s="370">
        <v>7335.3679691190719</v>
      </c>
      <c r="X521" s="370">
        <v>186878.99338922679</v>
      </c>
    </row>
    <row r="522" spans="1:24" x14ac:dyDescent="0.25">
      <c r="A522" s="14">
        <v>4254</v>
      </c>
      <c r="B522" s="5">
        <f t="shared" si="7"/>
        <v>0</v>
      </c>
      <c r="C522" s="1">
        <v>4254</v>
      </c>
      <c r="D522" s="1">
        <v>7</v>
      </c>
      <c r="E522" s="1" t="s">
        <v>1061</v>
      </c>
      <c r="F522" s="1">
        <v>7</v>
      </c>
      <c r="G522" s="370">
        <v>388452.00540410849</v>
      </c>
      <c r="H522" s="370">
        <v>276939.79050588264</v>
      </c>
      <c r="I522" s="370" t="b">
        <v>0</v>
      </c>
      <c r="J522" s="370">
        <v>0</v>
      </c>
      <c r="K522" s="370">
        <v>0</v>
      </c>
      <c r="L522" s="370">
        <v>365987.94309080217</v>
      </c>
      <c r="M522" s="370">
        <v>45748.492886350257</v>
      </c>
      <c r="N522" s="370">
        <v>1077128.2318871436</v>
      </c>
      <c r="P522" s="370">
        <v>384198.00540410849</v>
      </c>
      <c r="Q522" s="370">
        <v>388452.00540410849</v>
      </c>
      <c r="R522" s="370">
        <v>276939.79050588264</v>
      </c>
      <c r="S522" s="370" t="b">
        <v>0</v>
      </c>
      <c r="T522" s="370">
        <v>0</v>
      </c>
      <c r="U522" s="370">
        <v>0</v>
      </c>
      <c r="V522" s="370">
        <v>365987.94309080217</v>
      </c>
      <c r="W522" s="370">
        <v>45748.492886350257</v>
      </c>
      <c r="X522" s="370">
        <v>1077128.2318871436</v>
      </c>
    </row>
    <row r="523" spans="1:24" x14ac:dyDescent="0.25">
      <c r="A523" s="14">
        <v>4255</v>
      </c>
      <c r="B523" s="5">
        <f t="shared" si="7"/>
        <v>0</v>
      </c>
      <c r="C523" s="1">
        <v>4255</v>
      </c>
      <c r="D523" s="1">
        <v>7</v>
      </c>
      <c r="E523" s="1" t="s">
        <v>1082</v>
      </c>
      <c r="F523" s="1">
        <v>7</v>
      </c>
      <c r="G523" s="370">
        <v>439979.74697957811</v>
      </c>
      <c r="H523" s="370">
        <v>172809.74947620815</v>
      </c>
      <c r="I523" s="370" t="b">
        <v>0</v>
      </c>
      <c r="J523" s="370">
        <v>0</v>
      </c>
      <c r="K523" s="370">
        <v>0</v>
      </c>
      <c r="L523" s="370">
        <v>440375.87591876648</v>
      </c>
      <c r="M523" s="370">
        <v>55046.984489845796</v>
      </c>
      <c r="N523" s="370">
        <v>1108212.3568643986</v>
      </c>
      <c r="P523" s="370">
        <v>435724.74697957811</v>
      </c>
      <c r="Q523" s="370">
        <v>439979.74697957811</v>
      </c>
      <c r="R523" s="370">
        <v>172809.74947620815</v>
      </c>
      <c r="S523" s="370" t="b">
        <v>0</v>
      </c>
      <c r="T523" s="370">
        <v>0</v>
      </c>
      <c r="U523" s="370">
        <v>0</v>
      </c>
      <c r="V523" s="370">
        <v>440375.87591876648</v>
      </c>
      <c r="W523" s="370">
        <v>55046.984489845796</v>
      </c>
      <c r="X523" s="370">
        <v>1108212.3568643986</v>
      </c>
    </row>
    <row r="524" spans="1:24" x14ac:dyDescent="0.25">
      <c r="A524" s="14">
        <v>4258</v>
      </c>
      <c r="B524" s="5">
        <f t="shared" si="7"/>
        <v>0</v>
      </c>
      <c r="C524" s="1">
        <v>4258</v>
      </c>
      <c r="D524" s="1">
        <v>7</v>
      </c>
      <c r="E524" s="1" t="s">
        <v>2356</v>
      </c>
      <c r="F524" s="1">
        <v>7</v>
      </c>
      <c r="G524" s="370">
        <v>131377.23798576981</v>
      </c>
      <c r="H524" s="370">
        <v>68241.32008046539</v>
      </c>
      <c r="I524" s="370" t="b">
        <v>0</v>
      </c>
      <c r="J524" s="370">
        <v>0</v>
      </c>
      <c r="K524" s="370">
        <v>0</v>
      </c>
      <c r="L524" s="370">
        <v>16752.075947011843</v>
      </c>
      <c r="M524" s="370">
        <v>2094.0094933764799</v>
      </c>
      <c r="N524" s="370">
        <v>218464.64350662354</v>
      </c>
      <c r="P524" s="370">
        <v>127119.23798576981</v>
      </c>
      <c r="Q524" s="370">
        <v>131377.23798576981</v>
      </c>
      <c r="R524" s="370">
        <v>68241.32008046539</v>
      </c>
      <c r="S524" s="370" t="b">
        <v>0</v>
      </c>
      <c r="T524" s="370">
        <v>0</v>
      </c>
      <c r="U524" s="370">
        <v>0</v>
      </c>
      <c r="V524" s="370">
        <v>16752.075947011843</v>
      </c>
      <c r="W524" s="370">
        <v>2094.0094933764799</v>
      </c>
      <c r="X524" s="370">
        <v>218464.64350662354</v>
      </c>
    </row>
    <row r="525" spans="1:24" x14ac:dyDescent="0.25">
      <c r="A525" s="14">
        <v>4261</v>
      </c>
      <c r="B525" s="5">
        <f t="shared" si="7"/>
        <v>0</v>
      </c>
      <c r="C525" s="1">
        <v>4261</v>
      </c>
      <c r="D525" s="1">
        <v>7</v>
      </c>
      <c r="E525" s="1" t="s">
        <v>1083</v>
      </c>
      <c r="F525" s="1">
        <v>7</v>
      </c>
      <c r="G525" s="370">
        <v>402670.70233872108</v>
      </c>
      <c r="H525" s="370">
        <v>32258.268113367325</v>
      </c>
      <c r="I525" s="370" t="b">
        <v>0</v>
      </c>
      <c r="J525" s="370">
        <v>0</v>
      </c>
      <c r="K525" s="370">
        <v>0</v>
      </c>
      <c r="L525" s="370">
        <v>0</v>
      </c>
      <c r="M525" s="370">
        <v>-3225.8268113367308</v>
      </c>
      <c r="N525" s="370">
        <v>431703.14364075166</v>
      </c>
      <c r="P525" s="370">
        <v>398409.70233872108</v>
      </c>
      <c r="Q525" s="370">
        <v>402670.70233872108</v>
      </c>
      <c r="R525" s="370">
        <v>32258.268113367325</v>
      </c>
      <c r="S525" s="370" t="b">
        <v>0</v>
      </c>
      <c r="T525" s="370">
        <v>0</v>
      </c>
      <c r="U525" s="370">
        <v>0</v>
      </c>
      <c r="V525" s="370">
        <v>0</v>
      </c>
      <c r="W525" s="370">
        <v>-3225.8268113367308</v>
      </c>
      <c r="X525" s="370">
        <v>431703.14364075166</v>
      </c>
    </row>
    <row r="526" spans="1:24" x14ac:dyDescent="0.25">
      <c r="A526" s="14">
        <v>4263</v>
      </c>
      <c r="B526" s="5">
        <f t="shared" si="7"/>
        <v>0</v>
      </c>
      <c r="C526" s="1">
        <v>4263</v>
      </c>
      <c r="D526" s="1">
        <v>7</v>
      </c>
      <c r="E526" s="1" t="s">
        <v>2863</v>
      </c>
      <c r="F526" s="1">
        <v>7</v>
      </c>
      <c r="G526" s="370">
        <v>81594.592680382877</v>
      </c>
      <c r="H526" s="370">
        <v>12616.808808741534</v>
      </c>
      <c r="I526" s="370" t="b">
        <v>0</v>
      </c>
      <c r="J526" s="370">
        <v>0</v>
      </c>
      <c r="K526" s="370">
        <v>0</v>
      </c>
      <c r="L526" s="370">
        <v>137660.53608061647</v>
      </c>
      <c r="M526" s="370">
        <v>17207.567010077055</v>
      </c>
      <c r="N526" s="370">
        <v>249079.50457981793</v>
      </c>
      <c r="P526" s="370">
        <v>77331.592680382877</v>
      </c>
      <c r="Q526" s="370">
        <v>81594.592680382877</v>
      </c>
      <c r="R526" s="370">
        <v>12616.808808741534</v>
      </c>
      <c r="S526" s="370" t="b">
        <v>0</v>
      </c>
      <c r="T526" s="370">
        <v>0</v>
      </c>
      <c r="U526" s="370">
        <v>0</v>
      </c>
      <c r="V526" s="370">
        <v>137660.53608061647</v>
      </c>
      <c r="W526" s="370">
        <v>17207.567010077055</v>
      </c>
      <c r="X526" s="370">
        <v>249079.50457981793</v>
      </c>
    </row>
    <row r="527" spans="1:24" x14ac:dyDescent="0.25">
      <c r="A527" s="14">
        <v>4264</v>
      </c>
      <c r="B527" s="5">
        <f t="shared" si="7"/>
        <v>0</v>
      </c>
      <c r="C527" s="1">
        <v>4264</v>
      </c>
      <c r="D527" s="1">
        <v>7</v>
      </c>
      <c r="E527" s="1" t="s">
        <v>1084</v>
      </c>
      <c r="F527" s="1">
        <v>7</v>
      </c>
      <c r="G527" s="370">
        <v>208920.99327017146</v>
      </c>
      <c r="H527" s="370">
        <v>50307.777961771404</v>
      </c>
      <c r="I527" s="370" t="b">
        <v>0</v>
      </c>
      <c r="J527" s="370">
        <v>0</v>
      </c>
      <c r="K527" s="370">
        <v>0</v>
      </c>
      <c r="L527" s="370">
        <v>87758.758904797782</v>
      </c>
      <c r="M527" s="370">
        <v>10969.844863099719</v>
      </c>
      <c r="N527" s="370">
        <v>357957.37499984039</v>
      </c>
      <c r="P527" s="370">
        <v>204656.99327017146</v>
      </c>
      <c r="Q527" s="370">
        <v>208920.99327017146</v>
      </c>
      <c r="R527" s="370">
        <v>50307.777961771404</v>
      </c>
      <c r="S527" s="370" t="b">
        <v>0</v>
      </c>
      <c r="T527" s="370">
        <v>0</v>
      </c>
      <c r="U527" s="370">
        <v>0</v>
      </c>
      <c r="V527" s="370">
        <v>87758.758904797782</v>
      </c>
      <c r="W527" s="370">
        <v>10969.844863099719</v>
      </c>
      <c r="X527" s="370">
        <v>357957.37499984039</v>
      </c>
    </row>
    <row r="528" spans="1:24" x14ac:dyDescent="0.25">
      <c r="A528" s="14">
        <v>4265</v>
      </c>
      <c r="B528" s="5">
        <f t="shared" si="7"/>
        <v>0</v>
      </c>
      <c r="C528" s="1">
        <v>4265</v>
      </c>
      <c r="D528" s="1">
        <v>7</v>
      </c>
      <c r="E528" s="1" t="s">
        <v>1081</v>
      </c>
      <c r="F528" s="1">
        <v>7</v>
      </c>
      <c r="G528" s="370">
        <v>0</v>
      </c>
      <c r="H528" s="370">
        <v>0</v>
      </c>
      <c r="I528" s="370" t="b">
        <v>0</v>
      </c>
      <c r="J528" s="370">
        <v>0</v>
      </c>
      <c r="K528" s="370">
        <v>0</v>
      </c>
      <c r="L528" s="370">
        <v>0</v>
      </c>
      <c r="M528" s="370">
        <v>0</v>
      </c>
      <c r="N528" s="370">
        <v>0</v>
      </c>
      <c r="P528" s="370">
        <v>-4265</v>
      </c>
      <c r="Q528" s="370">
        <v>0</v>
      </c>
      <c r="R528" s="370">
        <v>0</v>
      </c>
      <c r="S528" s="370" t="b">
        <v>0</v>
      </c>
      <c r="T528" s="370">
        <v>0</v>
      </c>
      <c r="U528" s="370">
        <v>0</v>
      </c>
      <c r="V528" s="370">
        <v>0</v>
      </c>
      <c r="W528" s="370">
        <v>0</v>
      </c>
      <c r="X528" s="370">
        <v>0</v>
      </c>
    </row>
    <row r="529" spans="1:24" x14ac:dyDescent="0.25">
      <c r="A529" s="14">
        <v>4266</v>
      </c>
      <c r="B529" s="5">
        <f t="shared" si="7"/>
        <v>0</v>
      </c>
      <c r="C529" s="1">
        <v>4266</v>
      </c>
      <c r="D529" s="1">
        <v>7</v>
      </c>
      <c r="E529" s="1" t="s">
        <v>2382</v>
      </c>
      <c r="F529" s="1">
        <v>7</v>
      </c>
      <c r="G529" s="370">
        <v>158718.80018615068</v>
      </c>
      <c r="H529" s="370">
        <v>73386.53038797708</v>
      </c>
      <c r="I529" s="370" t="b">
        <v>0</v>
      </c>
      <c r="J529" s="370">
        <v>0</v>
      </c>
      <c r="K529" s="370">
        <v>0</v>
      </c>
      <c r="L529" s="370">
        <v>113980.73742357778</v>
      </c>
      <c r="M529" s="370">
        <v>14247.592177947219</v>
      </c>
      <c r="N529" s="370">
        <v>360333.66017565277</v>
      </c>
      <c r="P529" s="370">
        <v>154452.80018615068</v>
      </c>
      <c r="Q529" s="370">
        <v>158718.80018615068</v>
      </c>
      <c r="R529" s="370">
        <v>73386.53038797708</v>
      </c>
      <c r="S529" s="370" t="b">
        <v>0</v>
      </c>
      <c r="T529" s="370">
        <v>0</v>
      </c>
      <c r="U529" s="370">
        <v>0</v>
      </c>
      <c r="V529" s="370">
        <v>113980.73742357778</v>
      </c>
      <c r="W529" s="370">
        <v>14247.592177947219</v>
      </c>
      <c r="X529" s="370">
        <v>360333.66017565277</v>
      </c>
    </row>
    <row r="530" spans="1:24" x14ac:dyDescent="0.25">
      <c r="A530" s="14">
        <v>4267</v>
      </c>
      <c r="B530" s="5">
        <f t="shared" si="7"/>
        <v>0</v>
      </c>
      <c r="C530" s="1">
        <v>4267</v>
      </c>
      <c r="D530" s="1">
        <v>7</v>
      </c>
      <c r="E530" s="1" t="s">
        <v>2383</v>
      </c>
      <c r="F530" s="1">
        <v>7</v>
      </c>
      <c r="G530" s="370">
        <v>126609.71288975491</v>
      </c>
      <c r="H530" s="370">
        <v>68621.617882898558</v>
      </c>
      <c r="I530" s="370" t="b">
        <v>0</v>
      </c>
      <c r="J530" s="370">
        <v>0</v>
      </c>
      <c r="K530" s="370">
        <v>0</v>
      </c>
      <c r="L530" s="370">
        <v>52372.832475374431</v>
      </c>
      <c r="M530" s="370">
        <v>6546.6040594218011</v>
      </c>
      <c r="N530" s="370">
        <v>254150.76730744969</v>
      </c>
      <c r="P530" s="370">
        <v>122342.71288975491</v>
      </c>
      <c r="Q530" s="370">
        <v>126609.71288975491</v>
      </c>
      <c r="R530" s="370">
        <v>68621.617882898558</v>
      </c>
      <c r="S530" s="370" t="b">
        <v>0</v>
      </c>
      <c r="T530" s="370">
        <v>0</v>
      </c>
      <c r="U530" s="370">
        <v>0</v>
      </c>
      <c r="V530" s="370">
        <v>52372.832475374431</v>
      </c>
      <c r="W530" s="370">
        <v>6546.6040594218011</v>
      </c>
      <c r="X530" s="370">
        <v>254150.76730744969</v>
      </c>
    </row>
    <row r="531" spans="1:24" x14ac:dyDescent="0.25">
      <c r="A531" s="14">
        <v>4268</v>
      </c>
      <c r="B531" s="5">
        <f t="shared" si="7"/>
        <v>0</v>
      </c>
      <c r="C531" s="1">
        <v>4268</v>
      </c>
      <c r="D531" s="1">
        <v>7</v>
      </c>
      <c r="E531" s="1" t="s">
        <v>2886</v>
      </c>
      <c r="F531" s="1">
        <v>7</v>
      </c>
      <c r="G531" s="370">
        <v>73477.8</v>
      </c>
      <c r="H531" s="370">
        <v>24291.253504905559</v>
      </c>
      <c r="I531" s="370" t="b">
        <v>0</v>
      </c>
      <c r="J531" s="370">
        <v>0</v>
      </c>
      <c r="K531" s="370">
        <v>0</v>
      </c>
      <c r="L531" s="370">
        <v>58277.11847607555</v>
      </c>
      <c r="M531" s="370">
        <v>7284.639809509441</v>
      </c>
      <c r="N531" s="370">
        <v>163330.81179049055</v>
      </c>
      <c r="P531" s="370">
        <v>69209.8</v>
      </c>
      <c r="Q531" s="370">
        <v>73477.8</v>
      </c>
      <c r="R531" s="370">
        <v>24291.253504905559</v>
      </c>
      <c r="S531" s="370" t="b">
        <v>0</v>
      </c>
      <c r="T531" s="370">
        <v>0</v>
      </c>
      <c r="U531" s="370">
        <v>0</v>
      </c>
      <c r="V531" s="370">
        <v>58277.11847607555</v>
      </c>
      <c r="W531" s="370">
        <v>7284.639809509441</v>
      </c>
      <c r="X531" s="370">
        <v>163330.81179049055</v>
      </c>
    </row>
    <row r="532" spans="1:24" x14ac:dyDescent="0.25">
      <c r="A532" s="14">
        <v>4269</v>
      </c>
      <c r="B532" s="5">
        <f t="shared" si="7"/>
        <v>0</v>
      </c>
      <c r="C532" s="1">
        <v>4269</v>
      </c>
      <c r="D532" s="1">
        <v>7</v>
      </c>
      <c r="E532" s="1" t="s">
        <v>2864</v>
      </c>
      <c r="F532" s="1">
        <v>7</v>
      </c>
      <c r="G532" s="370">
        <v>34760.372053937572</v>
      </c>
      <c r="H532" s="370">
        <v>45513.818292075441</v>
      </c>
      <c r="I532" s="370" t="b">
        <v>0</v>
      </c>
      <c r="J532" s="370">
        <v>0</v>
      </c>
      <c r="K532" s="370">
        <v>0</v>
      </c>
      <c r="L532" s="370">
        <v>77094.578844789605</v>
      </c>
      <c r="M532" s="370">
        <v>9636.822355598697</v>
      </c>
      <c r="N532" s="370">
        <v>167005.59154640132</v>
      </c>
      <c r="P532" s="370">
        <v>30491.372053937572</v>
      </c>
      <c r="Q532" s="370">
        <v>34760.372053937572</v>
      </c>
      <c r="R532" s="370">
        <v>45513.818292075441</v>
      </c>
      <c r="S532" s="370" t="b">
        <v>0</v>
      </c>
      <c r="T532" s="370">
        <v>0</v>
      </c>
      <c r="U532" s="370">
        <v>0</v>
      </c>
      <c r="V532" s="370">
        <v>77094.578844789605</v>
      </c>
      <c r="W532" s="370">
        <v>9636.822355598697</v>
      </c>
      <c r="X532" s="370">
        <v>167005.59154640132</v>
      </c>
    </row>
    <row r="533" spans="1:24" x14ac:dyDescent="0.25">
      <c r="A533" s="14">
        <v>4271</v>
      </c>
      <c r="B533" s="5">
        <f t="shared" si="7"/>
        <v>0</v>
      </c>
      <c r="C533" s="1">
        <v>4271</v>
      </c>
      <c r="D533" s="1">
        <v>7</v>
      </c>
      <c r="E533" s="1" t="s">
        <v>2865</v>
      </c>
      <c r="F533" s="1">
        <v>7</v>
      </c>
      <c r="G533" s="370">
        <v>150916.83847200003</v>
      </c>
      <c r="H533" s="370">
        <v>49497.559823496718</v>
      </c>
      <c r="I533" s="370" t="b">
        <v>0</v>
      </c>
      <c r="J533" s="370">
        <v>0</v>
      </c>
      <c r="K533" s="370">
        <v>0</v>
      </c>
      <c r="L533" s="370">
        <v>301243.75026509509</v>
      </c>
      <c r="M533" s="370">
        <v>37655.468783136872</v>
      </c>
      <c r="N533" s="370">
        <v>539313.61734372878</v>
      </c>
      <c r="P533" s="370">
        <v>146645.83847200003</v>
      </c>
      <c r="Q533" s="370">
        <v>150916.83847200003</v>
      </c>
      <c r="R533" s="370">
        <v>49497.559823496718</v>
      </c>
      <c r="S533" s="370" t="b">
        <v>0</v>
      </c>
      <c r="T533" s="370">
        <v>0</v>
      </c>
      <c r="U533" s="370">
        <v>0</v>
      </c>
      <c r="V533" s="370">
        <v>301243.75026509509</v>
      </c>
      <c r="W533" s="370">
        <v>37655.468783136872</v>
      </c>
      <c r="X533" s="370">
        <v>539313.61734372878</v>
      </c>
    </row>
    <row r="534" spans="1:24" x14ac:dyDescent="0.25">
      <c r="A534" s="14">
        <v>4273</v>
      </c>
      <c r="B534" s="5">
        <f t="shared" ref="B534:B541" si="8">+C534-A534</f>
        <v>0</v>
      </c>
      <c r="C534" s="1">
        <v>4273</v>
      </c>
      <c r="D534" s="1">
        <v>7</v>
      </c>
      <c r="E534" s="1" t="s">
        <v>2866</v>
      </c>
      <c r="F534" s="1">
        <v>7</v>
      </c>
      <c r="G534" s="370">
        <v>170847.46526126043</v>
      </c>
      <c r="H534" s="370">
        <v>78871.023982773899</v>
      </c>
      <c r="I534" s="370" t="b">
        <v>0</v>
      </c>
      <c r="J534" s="370">
        <v>0</v>
      </c>
      <c r="K534" s="370">
        <v>0</v>
      </c>
      <c r="L534" s="370">
        <v>223697.82236477255</v>
      </c>
      <c r="M534" s="370">
        <v>27962.227795596558</v>
      </c>
      <c r="N534" s="370">
        <v>501378.53940440348</v>
      </c>
      <c r="P534" s="370">
        <v>166574.46526126043</v>
      </c>
      <c r="Q534" s="370">
        <v>170847.46526126043</v>
      </c>
      <c r="R534" s="370">
        <v>78871.023982773899</v>
      </c>
      <c r="S534" s="370" t="b">
        <v>0</v>
      </c>
      <c r="T534" s="370">
        <v>0</v>
      </c>
      <c r="U534" s="370">
        <v>0</v>
      </c>
      <c r="V534" s="370">
        <v>223697.82236477255</v>
      </c>
      <c r="W534" s="370">
        <v>27962.227795596558</v>
      </c>
      <c r="X534" s="370">
        <v>501378.53940440348</v>
      </c>
    </row>
    <row r="535" spans="1:24" x14ac:dyDescent="0.25">
      <c r="A535" s="14">
        <v>4274</v>
      </c>
      <c r="B535" s="5">
        <f t="shared" si="8"/>
        <v>0</v>
      </c>
      <c r="C535" s="1">
        <v>4274</v>
      </c>
      <c r="D535" s="1">
        <v>7</v>
      </c>
      <c r="E535" s="1" t="s">
        <v>2388</v>
      </c>
      <c r="F535" s="1">
        <v>7</v>
      </c>
      <c r="G535" s="370">
        <v>0</v>
      </c>
      <c r="H535" s="370">
        <v>0</v>
      </c>
      <c r="I535" s="370" t="b">
        <v>0</v>
      </c>
      <c r="J535" s="370">
        <v>0</v>
      </c>
      <c r="K535" s="370">
        <v>0</v>
      </c>
      <c r="L535" s="370">
        <v>0</v>
      </c>
      <c r="M535" s="370">
        <v>0</v>
      </c>
      <c r="N535" s="370">
        <v>0</v>
      </c>
      <c r="P535" s="370">
        <v>-4274</v>
      </c>
      <c r="Q535" s="370">
        <v>0</v>
      </c>
      <c r="R535" s="370">
        <v>0</v>
      </c>
      <c r="S535" s="370" t="b">
        <v>0</v>
      </c>
      <c r="T535" s="370">
        <v>0</v>
      </c>
      <c r="U535" s="370">
        <v>0</v>
      </c>
      <c r="V535" s="370">
        <v>0</v>
      </c>
      <c r="W535" s="370">
        <v>0</v>
      </c>
      <c r="X535" s="370">
        <v>0</v>
      </c>
    </row>
    <row r="536" spans="1:24" x14ac:dyDescent="0.25">
      <c r="A536" s="14">
        <v>4275</v>
      </c>
      <c r="B536" s="5">
        <f t="shared" si="8"/>
        <v>0</v>
      </c>
      <c r="C536" s="1">
        <v>4275</v>
      </c>
      <c r="D536" s="1">
        <v>7</v>
      </c>
      <c r="E536" s="1" t="s">
        <v>2867</v>
      </c>
      <c r="F536" s="1">
        <v>7</v>
      </c>
      <c r="G536" s="370">
        <v>290863.31189958262</v>
      </c>
      <c r="H536" s="370">
        <v>147483.37176564944</v>
      </c>
      <c r="I536" s="370" t="b">
        <v>0</v>
      </c>
      <c r="J536" s="370">
        <v>0</v>
      </c>
      <c r="K536" s="370">
        <v>0</v>
      </c>
      <c r="L536" s="370">
        <v>173441.63326758443</v>
      </c>
      <c r="M536" s="370">
        <v>21680.204158448047</v>
      </c>
      <c r="N536" s="370">
        <v>633468.52109126456</v>
      </c>
      <c r="P536" s="370">
        <v>286588.31189958262</v>
      </c>
      <c r="Q536" s="370">
        <v>290863.31189958262</v>
      </c>
      <c r="R536" s="370">
        <v>147483.37176564944</v>
      </c>
      <c r="S536" s="370" t="b">
        <v>0</v>
      </c>
      <c r="T536" s="370">
        <v>0</v>
      </c>
      <c r="U536" s="370">
        <v>0</v>
      </c>
      <c r="V536" s="370">
        <v>173441.63326758443</v>
      </c>
      <c r="W536" s="370">
        <v>21680.204158448047</v>
      </c>
      <c r="X536" s="370">
        <v>633468.52109126456</v>
      </c>
    </row>
    <row r="537" spans="1:24" x14ac:dyDescent="0.25">
      <c r="A537" s="14">
        <v>4276</v>
      </c>
      <c r="B537" s="5">
        <f t="shared" si="8"/>
        <v>0</v>
      </c>
      <c r="C537" s="1">
        <v>4276</v>
      </c>
      <c r="D537" s="1">
        <v>7</v>
      </c>
      <c r="E537" s="1" t="s">
        <v>2390</v>
      </c>
      <c r="F537" s="1">
        <v>7</v>
      </c>
      <c r="G537" s="370">
        <v>9642.2400000000016</v>
      </c>
      <c r="H537" s="370">
        <v>9731.4697159356074</v>
      </c>
      <c r="I537" s="370" t="b">
        <v>0</v>
      </c>
      <c r="J537" s="370">
        <v>0</v>
      </c>
      <c r="K537" s="370">
        <v>0</v>
      </c>
      <c r="L537" s="370">
        <v>19007.809827251516</v>
      </c>
      <c r="M537" s="370">
        <v>2375.9762284064386</v>
      </c>
      <c r="N537" s="370">
        <v>40757.495771593567</v>
      </c>
      <c r="P537" s="370">
        <v>5366.2400000000016</v>
      </c>
      <c r="Q537" s="370">
        <v>9642.2400000000016</v>
      </c>
      <c r="R537" s="370">
        <v>9731.4697159356074</v>
      </c>
      <c r="S537" s="370" t="b">
        <v>0</v>
      </c>
      <c r="T537" s="370">
        <v>0</v>
      </c>
      <c r="U537" s="370">
        <v>0</v>
      </c>
      <c r="V537" s="370">
        <v>19007.809827251516</v>
      </c>
      <c r="W537" s="370">
        <v>2375.9762284064386</v>
      </c>
      <c r="X537" s="370">
        <v>40757.495771593567</v>
      </c>
    </row>
    <row r="538" spans="1:24" x14ac:dyDescent="0.25">
      <c r="A538" s="14">
        <v>4277</v>
      </c>
      <c r="B538" s="5">
        <f t="shared" si="8"/>
        <v>0</v>
      </c>
      <c r="C538" s="1">
        <v>4277</v>
      </c>
      <c r="D538" s="1">
        <v>7</v>
      </c>
      <c r="E538" s="1" t="s">
        <v>2391</v>
      </c>
      <c r="F538" s="1">
        <v>7</v>
      </c>
      <c r="G538" s="370">
        <v>0</v>
      </c>
      <c r="H538" s="370">
        <v>0</v>
      </c>
      <c r="I538" s="370" t="b">
        <v>0</v>
      </c>
      <c r="J538" s="370">
        <v>0</v>
      </c>
      <c r="K538" s="370">
        <v>0</v>
      </c>
      <c r="L538" s="370">
        <v>0</v>
      </c>
      <c r="M538" s="370">
        <v>0</v>
      </c>
      <c r="N538" s="370">
        <v>0</v>
      </c>
      <c r="P538" s="370">
        <v>-4277</v>
      </c>
      <c r="Q538" s="370">
        <v>0</v>
      </c>
      <c r="R538" s="370">
        <v>0</v>
      </c>
      <c r="S538" s="370" t="b">
        <v>0</v>
      </c>
      <c r="T538" s="370">
        <v>0</v>
      </c>
      <c r="U538" s="370">
        <v>0</v>
      </c>
      <c r="V538" s="370">
        <v>0</v>
      </c>
      <c r="W538" s="370">
        <v>0</v>
      </c>
      <c r="X538" s="370">
        <v>0</v>
      </c>
    </row>
    <row r="539" spans="1:24" x14ac:dyDescent="0.25">
      <c r="A539" s="14">
        <v>4282</v>
      </c>
      <c r="B539" s="5">
        <f t="shared" si="8"/>
        <v>0</v>
      </c>
      <c r="C539" s="1">
        <v>4282</v>
      </c>
      <c r="D539" s="1">
        <v>7</v>
      </c>
      <c r="E539" s="1" t="s">
        <v>2392</v>
      </c>
      <c r="F539" s="1">
        <v>7</v>
      </c>
      <c r="G539" s="370">
        <v>22802.801766017394</v>
      </c>
      <c r="H539" s="370">
        <v>17710.124982905814</v>
      </c>
      <c r="I539" s="370" t="b">
        <v>0</v>
      </c>
      <c r="J539" s="370">
        <v>0</v>
      </c>
      <c r="K539" s="370">
        <v>0</v>
      </c>
      <c r="L539" s="370">
        <v>26624.95713334145</v>
      </c>
      <c r="M539" s="370">
        <v>3328.1196416676798</v>
      </c>
      <c r="N539" s="370">
        <v>70466.003523932348</v>
      </c>
      <c r="P539" s="370">
        <v>18520.801766017394</v>
      </c>
      <c r="Q539" s="370">
        <v>22802.801766017394</v>
      </c>
      <c r="R539" s="370">
        <v>17710.124982905814</v>
      </c>
      <c r="S539" s="370" t="b">
        <v>0</v>
      </c>
      <c r="T539" s="370">
        <v>0</v>
      </c>
      <c r="U539" s="370">
        <v>0</v>
      </c>
      <c r="V539" s="370">
        <v>26624.95713334145</v>
      </c>
      <c r="W539" s="370">
        <v>3328.1196416676798</v>
      </c>
      <c r="X539" s="370">
        <v>70466.003523932348</v>
      </c>
    </row>
    <row r="540" spans="1:24" x14ac:dyDescent="0.25">
      <c r="A540" s="14">
        <v>4998</v>
      </c>
      <c r="B540" s="5">
        <f t="shared" si="8"/>
        <v>0</v>
      </c>
      <c r="C540" s="1">
        <v>4998</v>
      </c>
      <c r="F540" s="1">
        <v>8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</row>
    <row r="541" spans="1:24" x14ac:dyDescent="0.25">
      <c r="A541" s="14">
        <v>4999</v>
      </c>
      <c r="B541" s="5">
        <f t="shared" si="8"/>
        <v>0</v>
      </c>
      <c r="C541" s="1">
        <v>4999</v>
      </c>
      <c r="D541" s="1">
        <v>7</v>
      </c>
      <c r="E541" s="1" t="s">
        <v>130</v>
      </c>
      <c r="F541" s="1">
        <v>7</v>
      </c>
      <c r="G541" s="370">
        <v>-293802.64369756589</v>
      </c>
      <c r="H541" s="370">
        <v>0</v>
      </c>
      <c r="I541" s="370" t="b">
        <v>0</v>
      </c>
      <c r="J541" s="370">
        <v>0</v>
      </c>
      <c r="K541" s="370">
        <v>0</v>
      </c>
      <c r="L541" s="370">
        <v>4592940.9930256587</v>
      </c>
      <c r="M541" s="370">
        <v>0</v>
      </c>
      <c r="N541" s="370">
        <v>4299138.3493280932</v>
      </c>
      <c r="P541" s="370">
        <v>-298801.64369756589</v>
      </c>
      <c r="Q541" s="370">
        <v>-293802.64369756589</v>
      </c>
      <c r="R541" s="370">
        <v>0</v>
      </c>
      <c r="S541" s="370" t="b">
        <v>0</v>
      </c>
      <c r="T541" s="370">
        <v>0</v>
      </c>
      <c r="U541" s="370">
        <v>0</v>
      </c>
      <c r="V541" s="370">
        <v>4592940.9930256587</v>
      </c>
      <c r="W541" s="370">
        <v>0</v>
      </c>
      <c r="X541" s="370">
        <v>4299138.3493280932</v>
      </c>
    </row>
    <row r="542" spans="1:24" x14ac:dyDescent="0.25">
      <c r="A542" s="12">
        <v>6000</v>
      </c>
      <c r="B542" s="5">
        <f>+C548-A542</f>
        <v>3</v>
      </c>
      <c r="C542" s="1">
        <v>6000</v>
      </c>
      <c r="E542" s="1" t="s">
        <v>611</v>
      </c>
      <c r="F542" s="1">
        <v>8</v>
      </c>
      <c r="G542" s="375">
        <v>47768526.206973441</v>
      </c>
      <c r="H542" s="375">
        <v>82167220.719978571</v>
      </c>
      <c r="I542" s="375">
        <v>0</v>
      </c>
      <c r="J542" s="375">
        <v>0</v>
      </c>
      <c r="K542" s="375">
        <v>106277.16555886726</v>
      </c>
      <c r="L542" s="375">
        <v>146948125.02267814</v>
      </c>
      <c r="M542" s="375">
        <v>0</v>
      </c>
      <c r="N542" s="375">
        <v>276990149.11518902</v>
      </c>
      <c r="O542" s="375">
        <v>0</v>
      </c>
      <c r="P542" s="375">
        <v>47505366.206973441</v>
      </c>
      <c r="Q542" s="375">
        <v>47768526.206973441</v>
      </c>
      <c r="R542" s="375">
        <v>82167220.719978571</v>
      </c>
      <c r="S542" s="375">
        <v>0</v>
      </c>
      <c r="T542" s="375">
        <v>0</v>
      </c>
      <c r="U542" s="375">
        <v>106277.16555886726</v>
      </c>
      <c r="V542" s="375">
        <v>146948125.02267814</v>
      </c>
      <c r="W542" s="375">
        <v>0</v>
      </c>
      <c r="X542" s="375">
        <v>276990149.11518902</v>
      </c>
    </row>
    <row r="543" spans="1:24" x14ac:dyDescent="0.25">
      <c r="A543" s="12"/>
      <c r="B543" s="5"/>
      <c r="G543" s="375"/>
      <c r="H543" s="375"/>
      <c r="I543" s="375"/>
      <c r="J543" s="375"/>
      <c r="K543" s="375"/>
      <c r="L543" s="375"/>
      <c r="M543" s="375"/>
      <c r="N543" s="375"/>
      <c r="O543" s="375"/>
      <c r="P543" s="375"/>
      <c r="Q543" s="375"/>
      <c r="R543" s="375"/>
      <c r="S543" s="375"/>
      <c r="T543" s="375"/>
      <c r="U543" s="375"/>
      <c r="V543" s="375"/>
      <c r="W543" s="375"/>
      <c r="X543" s="375"/>
    </row>
    <row r="544" spans="1:24" x14ac:dyDescent="0.25">
      <c r="A544" s="12"/>
      <c r="B544" s="5"/>
      <c r="G544" s="375"/>
      <c r="H544" s="375"/>
      <c r="I544" s="375"/>
      <c r="J544" s="375"/>
      <c r="K544" s="375"/>
      <c r="L544" s="375"/>
      <c r="M544" s="375"/>
      <c r="N544" s="375"/>
      <c r="O544" s="375"/>
      <c r="P544" s="375"/>
      <c r="Q544" s="375"/>
      <c r="R544" s="375"/>
      <c r="S544" s="375"/>
      <c r="T544" s="375"/>
      <c r="U544" s="375"/>
      <c r="V544" s="375"/>
      <c r="W544" s="375"/>
      <c r="X544" s="375"/>
    </row>
    <row r="545" spans="1:24" x14ac:dyDescent="0.25">
      <c r="A545" s="12"/>
      <c r="B545" s="5"/>
      <c r="G545" s="375"/>
      <c r="H545" s="375"/>
      <c r="I545" s="375"/>
      <c r="J545" s="375"/>
      <c r="K545" s="375"/>
      <c r="L545" s="375"/>
      <c r="M545" s="375"/>
      <c r="N545" s="375"/>
      <c r="O545" s="375"/>
      <c r="P545" s="375"/>
      <c r="Q545" s="375"/>
      <c r="R545" s="375"/>
      <c r="S545" s="375"/>
      <c r="T545" s="375"/>
      <c r="U545" s="375"/>
      <c r="V545" s="375"/>
      <c r="W545" s="375"/>
      <c r="X545" s="375"/>
    </row>
    <row r="546" spans="1:24" x14ac:dyDescent="0.25">
      <c r="A546" s="12"/>
      <c r="B546" s="5"/>
      <c r="G546" s="375"/>
      <c r="H546" s="375"/>
      <c r="I546" s="375"/>
      <c r="J546" s="375"/>
      <c r="K546" s="375"/>
      <c r="L546" s="375"/>
      <c r="M546" s="375"/>
      <c r="N546" s="375"/>
      <c r="O546" s="375"/>
      <c r="P546" s="375"/>
      <c r="Q546" s="375"/>
      <c r="R546" s="375"/>
      <c r="S546" s="375"/>
      <c r="T546" s="375"/>
      <c r="U546" s="375"/>
      <c r="V546" s="375"/>
      <c r="W546" s="375"/>
      <c r="X546" s="375"/>
    </row>
    <row r="547" spans="1:24" x14ac:dyDescent="0.25">
      <c r="A547" s="12"/>
      <c r="B547" s="5"/>
      <c r="G547" s="375"/>
      <c r="H547" s="375"/>
      <c r="I547" s="375"/>
      <c r="J547" s="375"/>
      <c r="K547" s="375"/>
      <c r="L547" s="375"/>
      <c r="M547" s="375"/>
      <c r="N547" s="375"/>
      <c r="O547" s="375"/>
      <c r="P547" s="375"/>
      <c r="Q547" s="375"/>
      <c r="R547" s="375"/>
      <c r="S547" s="375"/>
      <c r="T547" s="375"/>
      <c r="U547" s="375"/>
      <c r="V547" s="375"/>
      <c r="W547" s="375"/>
      <c r="X547" s="375"/>
    </row>
    <row r="548" spans="1:24" x14ac:dyDescent="0.25">
      <c r="B548" s="5">
        <f t="shared" ref="B548:B579" si="9">+C549-A548</f>
        <v>6004</v>
      </c>
      <c r="C548" s="1">
        <v>6003</v>
      </c>
      <c r="D548" s="1">
        <v>50</v>
      </c>
      <c r="E548" s="1" t="s">
        <v>937</v>
      </c>
      <c r="F548" s="1">
        <v>8</v>
      </c>
      <c r="G548" s="370">
        <v>0</v>
      </c>
      <c r="H548" s="370">
        <v>0</v>
      </c>
      <c r="I548" s="370" t="b">
        <v>0</v>
      </c>
      <c r="J548" s="370">
        <v>0</v>
      </c>
      <c r="K548" s="370">
        <v>0</v>
      </c>
      <c r="L548" s="370">
        <v>0</v>
      </c>
      <c r="M548" s="370">
        <v>0</v>
      </c>
      <c r="N548" s="370">
        <v>0</v>
      </c>
      <c r="P548" s="370">
        <v>-6003</v>
      </c>
      <c r="Q548" s="370">
        <v>0</v>
      </c>
      <c r="R548" s="370">
        <v>0</v>
      </c>
      <c r="S548" s="370" t="b">
        <v>0</v>
      </c>
      <c r="T548" s="370">
        <v>0</v>
      </c>
      <c r="U548" s="370">
        <v>0</v>
      </c>
      <c r="V548" s="370">
        <v>0</v>
      </c>
      <c r="W548" s="370">
        <v>0</v>
      </c>
      <c r="X548" s="370">
        <v>0</v>
      </c>
    </row>
    <row r="549" spans="1:24" x14ac:dyDescent="0.25">
      <c r="B549" s="5">
        <f t="shared" si="9"/>
        <v>6009</v>
      </c>
      <c r="C549" s="1">
        <v>6004</v>
      </c>
      <c r="D549" s="1">
        <v>61</v>
      </c>
      <c r="E549" s="1" t="s">
        <v>938</v>
      </c>
      <c r="F549" s="1">
        <v>8</v>
      </c>
      <c r="G549" s="370">
        <v>1091782.3120683278</v>
      </c>
      <c r="H549" s="370">
        <v>476756.08162035863</v>
      </c>
      <c r="I549" s="370" t="b">
        <v>0</v>
      </c>
      <c r="J549" s="370">
        <v>0</v>
      </c>
      <c r="K549" s="370">
        <v>0</v>
      </c>
      <c r="L549" s="370">
        <v>1763813.0215661929</v>
      </c>
      <c r="M549" s="370">
        <v>0</v>
      </c>
      <c r="N549" s="370">
        <v>3332351.4152548793</v>
      </c>
      <c r="P549" s="370">
        <v>1085778.3120683278</v>
      </c>
      <c r="Q549" s="370">
        <v>1091782.3120683278</v>
      </c>
      <c r="R549" s="370">
        <v>476756.08162035863</v>
      </c>
      <c r="S549" s="370" t="b">
        <v>0</v>
      </c>
      <c r="T549" s="370">
        <v>0</v>
      </c>
      <c r="U549" s="370">
        <v>0</v>
      </c>
      <c r="V549" s="370">
        <v>1763813.0215661929</v>
      </c>
      <c r="W549" s="370">
        <v>0</v>
      </c>
      <c r="X549" s="370">
        <v>3332351.4152548793</v>
      </c>
    </row>
    <row r="550" spans="1:24" x14ac:dyDescent="0.25">
      <c r="B550" s="5">
        <f t="shared" si="9"/>
        <v>6012</v>
      </c>
      <c r="C550" s="1">
        <v>6009</v>
      </c>
      <c r="D550" s="1">
        <v>61</v>
      </c>
      <c r="E550" s="1" t="s">
        <v>939</v>
      </c>
      <c r="F550" s="1">
        <v>8</v>
      </c>
      <c r="G550" s="370">
        <v>1137738.9753191953</v>
      </c>
      <c r="H550" s="370">
        <v>844931.31612781051</v>
      </c>
      <c r="I550" s="370" t="b">
        <v>0</v>
      </c>
      <c r="J550" s="370">
        <v>0</v>
      </c>
      <c r="K550" s="370">
        <v>0</v>
      </c>
      <c r="L550" s="370">
        <v>2259831.5949033028</v>
      </c>
      <c r="M550" s="370">
        <v>0</v>
      </c>
      <c r="N550" s="370">
        <v>4242501.8863503085</v>
      </c>
      <c r="P550" s="370">
        <v>1131729.9753191953</v>
      </c>
      <c r="Q550" s="370">
        <v>1137738.9753191953</v>
      </c>
      <c r="R550" s="370">
        <v>844931.31612781051</v>
      </c>
      <c r="S550" s="370" t="b">
        <v>0</v>
      </c>
      <c r="T550" s="370">
        <v>0</v>
      </c>
      <c r="U550" s="370">
        <v>0</v>
      </c>
      <c r="V550" s="370">
        <v>2259831.5949033028</v>
      </c>
      <c r="W550" s="370">
        <v>0</v>
      </c>
      <c r="X550" s="370">
        <v>4242501.8863503085</v>
      </c>
    </row>
    <row r="551" spans="1:24" x14ac:dyDescent="0.25">
      <c r="B551" s="5">
        <f t="shared" si="9"/>
        <v>6013</v>
      </c>
      <c r="C551" s="1">
        <v>6012</v>
      </c>
      <c r="D551" s="1">
        <v>61</v>
      </c>
      <c r="E551" s="1" t="s">
        <v>940</v>
      </c>
      <c r="F551" s="1">
        <v>8</v>
      </c>
      <c r="G551" s="370">
        <v>1108479.4979438798</v>
      </c>
      <c r="H551" s="370">
        <v>611023.675063267</v>
      </c>
      <c r="I551" s="370" t="b">
        <v>0</v>
      </c>
      <c r="J551" s="370">
        <v>0</v>
      </c>
      <c r="K551" s="370">
        <v>0</v>
      </c>
      <c r="L551" s="370">
        <v>1898236.9948873287</v>
      </c>
      <c r="M551" s="370">
        <v>0</v>
      </c>
      <c r="N551" s="370">
        <v>3617740.1678944756</v>
      </c>
      <c r="P551" s="370">
        <v>1102467.4979438798</v>
      </c>
      <c r="Q551" s="370">
        <v>1108479.4979438798</v>
      </c>
      <c r="R551" s="370">
        <v>611023.675063267</v>
      </c>
      <c r="S551" s="370" t="b">
        <v>0</v>
      </c>
      <c r="T551" s="370">
        <v>0</v>
      </c>
      <c r="U551" s="370">
        <v>0</v>
      </c>
      <c r="V551" s="370">
        <v>1898236.9948873287</v>
      </c>
      <c r="W551" s="370">
        <v>0</v>
      </c>
      <c r="X551" s="370">
        <v>3617740.1678944756</v>
      </c>
    </row>
    <row r="552" spans="1:24" x14ac:dyDescent="0.25">
      <c r="B552" s="5">
        <f t="shared" si="9"/>
        <v>6014</v>
      </c>
      <c r="C552" s="1">
        <v>6013</v>
      </c>
      <c r="D552" s="1">
        <v>61</v>
      </c>
      <c r="E552" s="1" t="s">
        <v>941</v>
      </c>
      <c r="F552" s="1">
        <v>8</v>
      </c>
      <c r="G552" s="370">
        <v>974415.5113361039</v>
      </c>
      <c r="H552" s="370">
        <v>872024.0262032738</v>
      </c>
      <c r="I552" s="370" t="b">
        <v>0</v>
      </c>
      <c r="J552" s="370">
        <v>0</v>
      </c>
      <c r="K552" s="370">
        <v>0</v>
      </c>
      <c r="L552" s="370">
        <v>1552998.5896069976</v>
      </c>
      <c r="M552" s="370">
        <v>0</v>
      </c>
      <c r="N552" s="370">
        <v>3399438.1271463754</v>
      </c>
      <c r="P552" s="370">
        <v>968402.5113361039</v>
      </c>
      <c r="Q552" s="370">
        <v>974415.5113361039</v>
      </c>
      <c r="R552" s="370">
        <v>872024.0262032738</v>
      </c>
      <c r="S552" s="370" t="b">
        <v>0</v>
      </c>
      <c r="T552" s="370">
        <v>0</v>
      </c>
      <c r="U552" s="370">
        <v>0</v>
      </c>
      <c r="V552" s="370">
        <v>1552998.5896069976</v>
      </c>
      <c r="W552" s="370">
        <v>0</v>
      </c>
      <c r="X552" s="370">
        <v>3399438.1271463754</v>
      </c>
    </row>
    <row r="553" spans="1:24" x14ac:dyDescent="0.25">
      <c r="B553" s="5">
        <f t="shared" si="9"/>
        <v>6018</v>
      </c>
      <c r="C553" s="1">
        <v>6014</v>
      </c>
      <c r="D553" s="1">
        <v>61</v>
      </c>
      <c r="E553" s="1" t="s">
        <v>942</v>
      </c>
      <c r="F553" s="1">
        <v>8</v>
      </c>
      <c r="G553" s="370">
        <v>127516.37798699999</v>
      </c>
      <c r="H553" s="370">
        <v>68766.526072720008</v>
      </c>
      <c r="I553" s="370" t="b">
        <v>0</v>
      </c>
      <c r="J553" s="370">
        <v>0</v>
      </c>
      <c r="K553" s="370">
        <v>0</v>
      </c>
      <c r="L553" s="370">
        <v>93421.017027776281</v>
      </c>
      <c r="M553" s="370">
        <v>0</v>
      </c>
      <c r="N553" s="370">
        <v>289703.92108749627</v>
      </c>
      <c r="P553" s="370">
        <v>121502.37798699999</v>
      </c>
      <c r="Q553" s="370">
        <v>127516.37798699999</v>
      </c>
      <c r="R553" s="370">
        <v>68766.526072720008</v>
      </c>
      <c r="S553" s="370" t="b">
        <v>0</v>
      </c>
      <c r="T553" s="370">
        <v>0</v>
      </c>
      <c r="U553" s="370">
        <v>0</v>
      </c>
      <c r="V553" s="370">
        <v>93421.017027776281</v>
      </c>
      <c r="W553" s="370">
        <v>0</v>
      </c>
      <c r="X553" s="370">
        <v>289703.92108749627</v>
      </c>
    </row>
    <row r="554" spans="1:24" x14ac:dyDescent="0.25">
      <c r="B554" s="5">
        <f t="shared" si="9"/>
        <v>6026</v>
      </c>
      <c r="C554" s="1">
        <v>6018</v>
      </c>
      <c r="D554" s="1">
        <v>61</v>
      </c>
      <c r="E554" s="1" t="s">
        <v>943</v>
      </c>
      <c r="F554" s="1">
        <v>8</v>
      </c>
      <c r="G554" s="370">
        <v>106987.74002433999</v>
      </c>
      <c r="H554" s="370">
        <v>68717.851935969593</v>
      </c>
      <c r="I554" s="370" t="b">
        <v>0</v>
      </c>
      <c r="J554" s="370">
        <v>0</v>
      </c>
      <c r="K554" s="370">
        <v>0</v>
      </c>
      <c r="L554" s="370">
        <v>73126.457169193338</v>
      </c>
      <c r="M554" s="370">
        <v>0</v>
      </c>
      <c r="N554" s="370">
        <v>248832.04912950294</v>
      </c>
      <c r="P554" s="370">
        <v>100969.74002433999</v>
      </c>
      <c r="Q554" s="370">
        <v>106987.74002433999</v>
      </c>
      <c r="R554" s="370">
        <v>68717.851935969593</v>
      </c>
      <c r="S554" s="370" t="b">
        <v>0</v>
      </c>
      <c r="T554" s="370">
        <v>0</v>
      </c>
      <c r="U554" s="370">
        <v>0</v>
      </c>
      <c r="V554" s="370">
        <v>73126.457169193338</v>
      </c>
      <c r="W554" s="370">
        <v>0</v>
      </c>
      <c r="X554" s="370">
        <v>248832.04912950294</v>
      </c>
    </row>
    <row r="555" spans="1:24" x14ac:dyDescent="0.25">
      <c r="B555" s="5">
        <f t="shared" si="9"/>
        <v>6027</v>
      </c>
      <c r="C555" s="1">
        <v>6026</v>
      </c>
      <c r="D555" s="1">
        <v>61</v>
      </c>
      <c r="E555" s="1" t="s">
        <v>944</v>
      </c>
      <c r="F555" s="1">
        <v>8</v>
      </c>
      <c r="G555" s="370">
        <v>498749.74023799994</v>
      </c>
      <c r="H555" s="370">
        <v>254686.10741896002</v>
      </c>
      <c r="I555" s="370" t="b">
        <v>0</v>
      </c>
      <c r="J555" s="370">
        <v>0</v>
      </c>
      <c r="K555" s="370">
        <v>0</v>
      </c>
      <c r="L555" s="370">
        <v>642099.0507231981</v>
      </c>
      <c r="M555" s="370">
        <v>0</v>
      </c>
      <c r="N555" s="370">
        <v>1395534.898380158</v>
      </c>
      <c r="P555" s="370">
        <v>492723.74023799994</v>
      </c>
      <c r="Q555" s="370">
        <v>498749.74023799994</v>
      </c>
      <c r="R555" s="370">
        <v>254686.10741896002</v>
      </c>
      <c r="S555" s="370" t="b">
        <v>0</v>
      </c>
      <c r="T555" s="370">
        <v>0</v>
      </c>
      <c r="U555" s="370">
        <v>0</v>
      </c>
      <c r="V555" s="370">
        <v>642099.0507231981</v>
      </c>
      <c r="W555" s="370">
        <v>0</v>
      </c>
      <c r="X555" s="370">
        <v>1395534.898380158</v>
      </c>
    </row>
    <row r="556" spans="1:24" x14ac:dyDescent="0.25">
      <c r="B556" s="5">
        <f t="shared" si="9"/>
        <v>6036</v>
      </c>
      <c r="C556" s="1">
        <v>6027</v>
      </c>
      <c r="D556" s="1">
        <v>61</v>
      </c>
      <c r="E556" s="1" t="s">
        <v>945</v>
      </c>
      <c r="F556" s="1">
        <v>8</v>
      </c>
      <c r="G556" s="370">
        <v>725431.1205733947</v>
      </c>
      <c r="H556" s="370">
        <v>722847.47998881887</v>
      </c>
      <c r="I556" s="370" t="b">
        <v>0</v>
      </c>
      <c r="J556" s="370">
        <v>0</v>
      </c>
      <c r="K556" s="370">
        <v>0</v>
      </c>
      <c r="L556" s="370">
        <v>1715776.3551662895</v>
      </c>
      <c r="M556" s="370">
        <v>0</v>
      </c>
      <c r="N556" s="370">
        <v>3164054.9557285029</v>
      </c>
      <c r="P556" s="370">
        <v>719404.1205733947</v>
      </c>
      <c r="Q556" s="370">
        <v>725431.1205733947</v>
      </c>
      <c r="R556" s="370">
        <v>722847.47998881887</v>
      </c>
      <c r="S556" s="370" t="b">
        <v>0</v>
      </c>
      <c r="T556" s="370">
        <v>0</v>
      </c>
      <c r="U556" s="370">
        <v>0</v>
      </c>
      <c r="V556" s="370">
        <v>1715776.3551662895</v>
      </c>
      <c r="W556" s="370">
        <v>0</v>
      </c>
      <c r="X556" s="370">
        <v>3164054.9557285029</v>
      </c>
    </row>
    <row r="557" spans="1:24" x14ac:dyDescent="0.25">
      <c r="B557" s="5">
        <f t="shared" si="9"/>
        <v>6040</v>
      </c>
      <c r="C557" s="1">
        <v>6036</v>
      </c>
      <c r="D557" s="1">
        <v>50</v>
      </c>
      <c r="E557" s="1" t="s">
        <v>946</v>
      </c>
      <c r="F557" s="1">
        <v>8</v>
      </c>
      <c r="G557" s="370">
        <v>0</v>
      </c>
      <c r="H557" s="370">
        <v>0</v>
      </c>
      <c r="I557" s="370" t="b">
        <v>0</v>
      </c>
      <c r="J557" s="370">
        <v>0</v>
      </c>
      <c r="K557" s="370">
        <v>0</v>
      </c>
      <c r="L557" s="370">
        <v>0</v>
      </c>
      <c r="M557" s="370">
        <v>0</v>
      </c>
      <c r="N557" s="370">
        <v>0</v>
      </c>
      <c r="P557" s="370">
        <v>-6036</v>
      </c>
      <c r="Q557" s="370">
        <v>0</v>
      </c>
      <c r="R557" s="370">
        <v>0</v>
      </c>
      <c r="S557" s="370" t="b">
        <v>0</v>
      </c>
      <c r="T557" s="370">
        <v>0</v>
      </c>
      <c r="U557" s="370">
        <v>0</v>
      </c>
      <c r="V557" s="370">
        <v>0</v>
      </c>
      <c r="W557" s="370">
        <v>0</v>
      </c>
      <c r="X557" s="370">
        <v>0</v>
      </c>
    </row>
    <row r="558" spans="1:24" x14ac:dyDescent="0.25">
      <c r="B558" s="5">
        <f t="shared" si="9"/>
        <v>6048</v>
      </c>
      <c r="C558" s="1">
        <v>6040</v>
      </c>
      <c r="D558" s="1">
        <v>50</v>
      </c>
      <c r="E558" s="1" t="s">
        <v>947</v>
      </c>
      <c r="F558" s="1">
        <v>8</v>
      </c>
      <c r="G558" s="370">
        <v>0</v>
      </c>
      <c r="H558" s="370">
        <v>0</v>
      </c>
      <c r="I558" s="370" t="b">
        <v>0</v>
      </c>
      <c r="J558" s="370">
        <v>0</v>
      </c>
      <c r="K558" s="370">
        <v>0</v>
      </c>
      <c r="L558" s="370">
        <v>0</v>
      </c>
      <c r="M558" s="370">
        <v>0</v>
      </c>
      <c r="N558" s="370">
        <v>0</v>
      </c>
      <c r="P558" s="370">
        <v>-6040</v>
      </c>
      <c r="Q558" s="370">
        <v>0</v>
      </c>
      <c r="R558" s="370">
        <v>0</v>
      </c>
      <c r="S558" s="370" t="b">
        <v>0</v>
      </c>
      <c r="T558" s="370">
        <v>0</v>
      </c>
      <c r="U558" s="370">
        <v>0</v>
      </c>
      <c r="V558" s="370">
        <v>0</v>
      </c>
      <c r="W558" s="370">
        <v>0</v>
      </c>
      <c r="X558" s="370">
        <v>0</v>
      </c>
    </row>
    <row r="559" spans="1:24" x14ac:dyDescent="0.25">
      <c r="B559" s="5">
        <f t="shared" si="9"/>
        <v>6049</v>
      </c>
      <c r="C559" s="1">
        <v>6048</v>
      </c>
      <c r="D559" s="1">
        <v>50</v>
      </c>
      <c r="E559" s="1" t="s">
        <v>948</v>
      </c>
      <c r="F559" s="1">
        <v>8</v>
      </c>
      <c r="G559" s="370">
        <v>0</v>
      </c>
      <c r="H559" s="370">
        <v>0</v>
      </c>
      <c r="I559" s="370" t="b">
        <v>0</v>
      </c>
      <c r="J559" s="370">
        <v>0</v>
      </c>
      <c r="K559" s="370">
        <v>0</v>
      </c>
      <c r="L559" s="370">
        <v>0</v>
      </c>
      <c r="M559" s="370">
        <v>0</v>
      </c>
      <c r="N559" s="370">
        <v>0</v>
      </c>
      <c r="P559" s="370">
        <v>-6048</v>
      </c>
      <c r="Q559" s="370">
        <v>0</v>
      </c>
      <c r="R559" s="370">
        <v>0</v>
      </c>
      <c r="S559" s="370" t="b">
        <v>0</v>
      </c>
      <c r="T559" s="370">
        <v>0</v>
      </c>
      <c r="U559" s="370">
        <v>0</v>
      </c>
      <c r="V559" s="370">
        <v>0</v>
      </c>
      <c r="W559" s="370">
        <v>0</v>
      </c>
      <c r="X559" s="370">
        <v>0</v>
      </c>
    </row>
    <row r="560" spans="1:24" x14ac:dyDescent="0.25">
      <c r="B560" s="5">
        <f t="shared" si="9"/>
        <v>6050</v>
      </c>
      <c r="C560" s="1">
        <v>6049</v>
      </c>
      <c r="D560" s="1">
        <v>61</v>
      </c>
      <c r="E560" s="1" t="s">
        <v>949</v>
      </c>
      <c r="F560" s="1">
        <v>8</v>
      </c>
      <c r="G560" s="370">
        <v>1262409.8580600999</v>
      </c>
      <c r="H560" s="370">
        <v>861422.53189378395</v>
      </c>
      <c r="I560" s="370" t="b">
        <v>0</v>
      </c>
      <c r="J560" s="370">
        <v>0</v>
      </c>
      <c r="K560" s="370">
        <v>0</v>
      </c>
      <c r="L560" s="370">
        <v>2399057.0143338009</v>
      </c>
      <c r="M560" s="370">
        <v>0</v>
      </c>
      <c r="N560" s="370">
        <v>4522889.4042876847</v>
      </c>
      <c r="P560" s="370">
        <v>1256360.8580600999</v>
      </c>
      <c r="Q560" s="370">
        <v>1262409.8580600999</v>
      </c>
      <c r="R560" s="370">
        <v>861422.53189378395</v>
      </c>
      <c r="S560" s="370" t="b">
        <v>0</v>
      </c>
      <c r="T560" s="370">
        <v>0</v>
      </c>
      <c r="U560" s="370">
        <v>0</v>
      </c>
      <c r="V560" s="370">
        <v>2399057.0143338009</v>
      </c>
      <c r="W560" s="370">
        <v>0</v>
      </c>
      <c r="X560" s="370">
        <v>4522889.4042876847</v>
      </c>
    </row>
    <row r="561" spans="2:24" x14ac:dyDescent="0.25">
      <c r="B561" s="5">
        <f t="shared" si="9"/>
        <v>6051</v>
      </c>
      <c r="C561" s="1">
        <v>6050</v>
      </c>
      <c r="D561" s="1">
        <v>52</v>
      </c>
      <c r="E561" s="1" t="s">
        <v>950</v>
      </c>
      <c r="F561" s="1">
        <v>8</v>
      </c>
      <c r="G561" s="370">
        <v>0</v>
      </c>
      <c r="H561" s="370">
        <v>0</v>
      </c>
      <c r="I561" s="370" t="b">
        <v>0</v>
      </c>
      <c r="J561" s="370">
        <v>0</v>
      </c>
      <c r="K561" s="370">
        <v>0</v>
      </c>
      <c r="L561" s="370">
        <v>0</v>
      </c>
      <c r="M561" s="370">
        <v>0</v>
      </c>
      <c r="N561" s="370">
        <v>0</v>
      </c>
      <c r="P561" s="370">
        <v>-6050</v>
      </c>
      <c r="Q561" s="370">
        <v>0</v>
      </c>
      <c r="R561" s="370">
        <v>0</v>
      </c>
      <c r="S561" s="370" t="b">
        <v>0</v>
      </c>
      <c r="T561" s="370">
        <v>0</v>
      </c>
      <c r="U561" s="370">
        <v>0</v>
      </c>
      <c r="V561" s="370">
        <v>0</v>
      </c>
      <c r="W561" s="370">
        <v>0</v>
      </c>
      <c r="X561" s="370">
        <v>0</v>
      </c>
    </row>
    <row r="562" spans="2:24" x14ac:dyDescent="0.25">
      <c r="B562" s="5">
        <f t="shared" si="9"/>
        <v>6054</v>
      </c>
      <c r="C562" s="1">
        <v>6051</v>
      </c>
      <c r="D562" s="1">
        <v>61</v>
      </c>
      <c r="E562" s="1" t="s">
        <v>1150</v>
      </c>
      <c r="F562" s="1">
        <v>8</v>
      </c>
      <c r="G562" s="370">
        <v>754115.16308485984</v>
      </c>
      <c r="H562" s="370">
        <v>1274213.6920655183</v>
      </c>
      <c r="I562" s="370" t="b">
        <v>0</v>
      </c>
      <c r="J562" s="370">
        <v>0</v>
      </c>
      <c r="K562" s="370">
        <v>0</v>
      </c>
      <c r="L562" s="370">
        <v>2338790.054733824</v>
      </c>
      <c r="M562" s="370">
        <v>0</v>
      </c>
      <c r="N562" s="370">
        <v>4367118.9098842023</v>
      </c>
      <c r="P562" s="370">
        <v>748064.16308485984</v>
      </c>
      <c r="Q562" s="370">
        <v>754115.16308485984</v>
      </c>
      <c r="R562" s="370">
        <v>1274213.6920655183</v>
      </c>
      <c r="S562" s="370" t="b">
        <v>0</v>
      </c>
      <c r="T562" s="370">
        <v>0</v>
      </c>
      <c r="U562" s="370">
        <v>0</v>
      </c>
      <c r="V562" s="370">
        <v>2338790.054733824</v>
      </c>
      <c r="W562" s="370">
        <v>0</v>
      </c>
      <c r="X562" s="370">
        <v>4367118.9098842023</v>
      </c>
    </row>
    <row r="563" spans="2:24" x14ac:dyDescent="0.25">
      <c r="B563" s="5">
        <f t="shared" si="9"/>
        <v>6067</v>
      </c>
      <c r="C563" s="1">
        <v>6054</v>
      </c>
      <c r="D563" s="1">
        <v>50</v>
      </c>
      <c r="E563" s="1" t="s">
        <v>951</v>
      </c>
      <c r="F563" s="1">
        <v>8</v>
      </c>
      <c r="G563" s="370">
        <v>0</v>
      </c>
      <c r="H563" s="370">
        <v>0</v>
      </c>
      <c r="I563" s="370" t="b">
        <v>0</v>
      </c>
      <c r="J563" s="370">
        <v>0</v>
      </c>
      <c r="K563" s="370">
        <v>0</v>
      </c>
      <c r="L563" s="370">
        <v>0</v>
      </c>
      <c r="M563" s="370">
        <v>0</v>
      </c>
      <c r="N563" s="370">
        <v>0</v>
      </c>
      <c r="P563" s="370">
        <v>-6054</v>
      </c>
      <c r="Q563" s="370">
        <v>0</v>
      </c>
      <c r="R563" s="370">
        <v>0</v>
      </c>
      <c r="S563" s="370" t="b">
        <v>0</v>
      </c>
      <c r="T563" s="370">
        <v>0</v>
      </c>
      <c r="U563" s="370">
        <v>0</v>
      </c>
      <c r="V563" s="370">
        <v>0</v>
      </c>
      <c r="W563" s="370">
        <v>0</v>
      </c>
      <c r="X563" s="370">
        <v>0</v>
      </c>
    </row>
    <row r="564" spans="2:24" x14ac:dyDescent="0.25">
      <c r="B564" s="5">
        <f t="shared" si="9"/>
        <v>6070</v>
      </c>
      <c r="C564" s="1">
        <v>6067</v>
      </c>
      <c r="D564" s="1">
        <v>62</v>
      </c>
      <c r="E564" s="1" t="s">
        <v>952</v>
      </c>
      <c r="F564" s="1">
        <v>8</v>
      </c>
      <c r="G564" s="370">
        <v>0</v>
      </c>
      <c r="H564" s="370">
        <v>0</v>
      </c>
      <c r="I564" s="370" t="b">
        <v>0</v>
      </c>
      <c r="J564" s="370">
        <v>0</v>
      </c>
      <c r="K564" s="370">
        <v>0</v>
      </c>
      <c r="L564" s="370">
        <v>0</v>
      </c>
      <c r="M564" s="370">
        <v>0</v>
      </c>
      <c r="N564" s="370">
        <v>0</v>
      </c>
      <c r="P564" s="370">
        <v>-6067</v>
      </c>
      <c r="Q564" s="370">
        <v>0</v>
      </c>
      <c r="R564" s="370">
        <v>0</v>
      </c>
      <c r="S564" s="370" t="b">
        <v>0</v>
      </c>
      <c r="T564" s="370">
        <v>0</v>
      </c>
      <c r="U564" s="370">
        <v>0</v>
      </c>
      <c r="V564" s="370">
        <v>0</v>
      </c>
      <c r="W564" s="370">
        <v>0</v>
      </c>
      <c r="X564" s="370">
        <v>0</v>
      </c>
    </row>
    <row r="565" spans="2:24" x14ac:dyDescent="0.25">
      <c r="B565" s="5">
        <f t="shared" si="9"/>
        <v>6072</v>
      </c>
      <c r="C565" s="1">
        <v>6070</v>
      </c>
      <c r="D565" s="1">
        <v>50</v>
      </c>
      <c r="E565" s="1" t="s">
        <v>953</v>
      </c>
      <c r="F565" s="1">
        <v>8</v>
      </c>
      <c r="G565" s="370">
        <v>0</v>
      </c>
      <c r="H565" s="370">
        <v>0</v>
      </c>
      <c r="I565" s="370" t="b">
        <v>0</v>
      </c>
      <c r="J565" s="370">
        <v>0</v>
      </c>
      <c r="K565" s="370">
        <v>0</v>
      </c>
      <c r="L565" s="370">
        <v>0</v>
      </c>
      <c r="M565" s="370">
        <v>0</v>
      </c>
      <c r="N565" s="370">
        <v>0</v>
      </c>
      <c r="P565" s="370">
        <v>-6070</v>
      </c>
      <c r="Q565" s="370">
        <v>0</v>
      </c>
      <c r="R565" s="370">
        <v>0</v>
      </c>
      <c r="S565" s="370" t="b">
        <v>0</v>
      </c>
      <c r="T565" s="370">
        <v>0</v>
      </c>
      <c r="U565" s="370">
        <v>0</v>
      </c>
      <c r="V565" s="370">
        <v>0</v>
      </c>
      <c r="W565" s="370">
        <v>0</v>
      </c>
      <c r="X565" s="370">
        <v>0</v>
      </c>
    </row>
    <row r="566" spans="2:24" x14ac:dyDescent="0.25">
      <c r="B566" s="5">
        <f t="shared" si="9"/>
        <v>6074</v>
      </c>
      <c r="C566" s="1">
        <v>6072</v>
      </c>
      <c r="D566" s="1">
        <v>62</v>
      </c>
      <c r="E566" s="1" t="s">
        <v>954</v>
      </c>
      <c r="F566" s="1">
        <v>8</v>
      </c>
      <c r="G566" s="370">
        <v>0</v>
      </c>
      <c r="H566" s="370">
        <v>0</v>
      </c>
      <c r="I566" s="370" t="b">
        <v>0</v>
      </c>
      <c r="J566" s="370">
        <v>0</v>
      </c>
      <c r="K566" s="370">
        <v>0</v>
      </c>
      <c r="L566" s="370">
        <v>0</v>
      </c>
      <c r="M566" s="370">
        <v>0</v>
      </c>
      <c r="N566" s="370">
        <v>0</v>
      </c>
      <c r="P566" s="370">
        <v>-6072</v>
      </c>
      <c r="Q566" s="370">
        <v>0</v>
      </c>
      <c r="R566" s="370">
        <v>0</v>
      </c>
      <c r="S566" s="370" t="b">
        <v>0</v>
      </c>
      <c r="T566" s="370">
        <v>0</v>
      </c>
      <c r="U566" s="370">
        <v>0</v>
      </c>
      <c r="V566" s="370">
        <v>0</v>
      </c>
      <c r="W566" s="370">
        <v>0</v>
      </c>
      <c r="X566" s="370">
        <v>0</v>
      </c>
    </row>
    <row r="567" spans="2:24" x14ac:dyDescent="0.25">
      <c r="B567" s="5">
        <f t="shared" si="9"/>
        <v>6076</v>
      </c>
      <c r="C567" s="1">
        <v>6074</v>
      </c>
      <c r="D567" s="1">
        <v>50</v>
      </c>
      <c r="E567" s="1" t="s">
        <v>955</v>
      </c>
      <c r="F567" s="1">
        <v>8</v>
      </c>
      <c r="G567" s="370">
        <v>0</v>
      </c>
      <c r="H567" s="370">
        <v>0</v>
      </c>
      <c r="I567" s="370" t="b">
        <v>0</v>
      </c>
      <c r="J567" s="370">
        <v>0</v>
      </c>
      <c r="K567" s="370">
        <v>0</v>
      </c>
      <c r="L567" s="370">
        <v>0</v>
      </c>
      <c r="M567" s="370">
        <v>0</v>
      </c>
      <c r="N567" s="370">
        <v>0</v>
      </c>
      <c r="P567" s="370">
        <v>-6074</v>
      </c>
      <c r="Q567" s="370">
        <v>0</v>
      </c>
      <c r="R567" s="370">
        <v>0</v>
      </c>
      <c r="S567" s="370" t="b">
        <v>0</v>
      </c>
      <c r="T567" s="370">
        <v>0</v>
      </c>
      <c r="U567" s="370">
        <v>0</v>
      </c>
      <c r="V567" s="370">
        <v>0</v>
      </c>
      <c r="W567" s="370">
        <v>0</v>
      </c>
      <c r="X567" s="370">
        <v>0</v>
      </c>
    </row>
    <row r="568" spans="2:24" x14ac:dyDescent="0.25">
      <c r="B568" s="5">
        <f t="shared" si="9"/>
        <v>6078</v>
      </c>
      <c r="C568" s="1">
        <v>6076</v>
      </c>
      <c r="D568" s="1">
        <v>50</v>
      </c>
      <c r="E568" s="1" t="s">
        <v>956</v>
      </c>
      <c r="F568" s="1">
        <v>8</v>
      </c>
      <c r="G568" s="370">
        <v>1027397.65652676</v>
      </c>
      <c r="H568" s="370">
        <v>402403.23666997452</v>
      </c>
      <c r="I568" s="370" t="b">
        <v>0</v>
      </c>
      <c r="J568" s="370">
        <v>0</v>
      </c>
      <c r="K568" s="370">
        <v>0</v>
      </c>
      <c r="L568" s="370">
        <v>2089134.7354477891</v>
      </c>
      <c r="M568" s="370">
        <v>0</v>
      </c>
      <c r="N568" s="370">
        <v>3518935.6286445237</v>
      </c>
      <c r="P568" s="370">
        <v>1021321.65652676</v>
      </c>
      <c r="Q568" s="370">
        <v>1027397.65652676</v>
      </c>
      <c r="R568" s="370">
        <v>402403.23666997452</v>
      </c>
      <c r="S568" s="370" t="b">
        <v>0</v>
      </c>
      <c r="T568" s="370">
        <v>0</v>
      </c>
      <c r="U568" s="370">
        <v>0</v>
      </c>
      <c r="V568" s="370">
        <v>2089134.7354477891</v>
      </c>
      <c r="W568" s="370">
        <v>0</v>
      </c>
      <c r="X568" s="370">
        <v>3518935.6286445237</v>
      </c>
    </row>
    <row r="569" spans="2:24" x14ac:dyDescent="0.25">
      <c r="B569" s="5">
        <f t="shared" si="9"/>
        <v>6079</v>
      </c>
      <c r="C569" s="1">
        <v>6078</v>
      </c>
      <c r="D569" s="1">
        <v>62</v>
      </c>
      <c r="E569" s="1" t="s">
        <v>957</v>
      </c>
      <c r="F569" s="1">
        <v>8</v>
      </c>
      <c r="G569" s="370">
        <v>0</v>
      </c>
      <c r="H569" s="370">
        <v>0</v>
      </c>
      <c r="I569" s="370" t="b">
        <v>0</v>
      </c>
      <c r="J569" s="370">
        <v>0</v>
      </c>
      <c r="K569" s="370">
        <v>0</v>
      </c>
      <c r="L569" s="370">
        <v>0</v>
      </c>
      <c r="M569" s="370">
        <v>0</v>
      </c>
      <c r="N569" s="370">
        <v>0</v>
      </c>
      <c r="P569" s="370">
        <v>-6078</v>
      </c>
      <c r="Q569" s="370">
        <v>0</v>
      </c>
      <c r="R569" s="370">
        <v>0</v>
      </c>
      <c r="S569" s="370" t="b">
        <v>0</v>
      </c>
      <c r="T569" s="370">
        <v>0</v>
      </c>
      <c r="U569" s="370">
        <v>0</v>
      </c>
      <c r="V569" s="370">
        <v>0</v>
      </c>
      <c r="W569" s="370">
        <v>0</v>
      </c>
      <c r="X569" s="370">
        <v>0</v>
      </c>
    </row>
    <row r="570" spans="2:24" x14ac:dyDescent="0.25">
      <c r="B570" s="5">
        <f t="shared" si="9"/>
        <v>6080</v>
      </c>
      <c r="C570" s="1">
        <v>6079</v>
      </c>
      <c r="D570" s="1">
        <v>52</v>
      </c>
      <c r="E570" s="1" t="s">
        <v>958</v>
      </c>
      <c r="F570" s="1">
        <v>8</v>
      </c>
      <c r="G570" s="370">
        <v>1037671.3409644342</v>
      </c>
      <c r="H570" s="370">
        <v>1874373.2271222363</v>
      </c>
      <c r="I570" s="370" t="b">
        <v>0</v>
      </c>
      <c r="J570" s="370">
        <v>0</v>
      </c>
      <c r="K570" s="370">
        <v>0</v>
      </c>
      <c r="L570" s="370">
        <v>3969003.3082037354</v>
      </c>
      <c r="M570" s="370">
        <v>0</v>
      </c>
      <c r="N570" s="370">
        <v>6881047.8762904061</v>
      </c>
      <c r="P570" s="370">
        <v>1031592.3409644342</v>
      </c>
      <c r="Q570" s="370">
        <v>1037671.3409644342</v>
      </c>
      <c r="R570" s="370">
        <v>1874373.2271222363</v>
      </c>
      <c r="S570" s="370" t="b">
        <v>0</v>
      </c>
      <c r="T570" s="370">
        <v>0</v>
      </c>
      <c r="U570" s="370">
        <v>0</v>
      </c>
      <c r="V570" s="370">
        <v>3969003.3082037354</v>
      </c>
      <c r="W570" s="370">
        <v>0</v>
      </c>
      <c r="X570" s="370">
        <v>6881047.8762904061</v>
      </c>
    </row>
    <row r="571" spans="2:24" x14ac:dyDescent="0.25">
      <c r="B571" s="5">
        <f t="shared" si="9"/>
        <v>6081</v>
      </c>
      <c r="C571" s="1">
        <v>6080</v>
      </c>
      <c r="D571" s="1">
        <v>50</v>
      </c>
      <c r="E571" s="1" t="s">
        <v>959</v>
      </c>
      <c r="F571" s="1">
        <v>8</v>
      </c>
      <c r="G571" s="370">
        <v>0</v>
      </c>
      <c r="H571" s="370">
        <v>0</v>
      </c>
      <c r="I571" s="370" t="b">
        <v>0</v>
      </c>
      <c r="J571" s="370">
        <v>0</v>
      </c>
      <c r="K571" s="370">
        <v>0</v>
      </c>
      <c r="L571" s="370">
        <v>0</v>
      </c>
      <c r="M571" s="370">
        <v>0</v>
      </c>
      <c r="N571" s="370">
        <v>0</v>
      </c>
      <c r="P571" s="370">
        <v>-6080</v>
      </c>
      <c r="Q571" s="370">
        <v>0</v>
      </c>
      <c r="R571" s="370">
        <v>0</v>
      </c>
      <c r="S571" s="370" t="b">
        <v>0</v>
      </c>
      <c r="T571" s="370">
        <v>0</v>
      </c>
      <c r="U571" s="370">
        <v>0</v>
      </c>
      <c r="V571" s="370">
        <v>0</v>
      </c>
      <c r="W571" s="370">
        <v>0</v>
      </c>
      <c r="X571" s="370">
        <v>0</v>
      </c>
    </row>
    <row r="572" spans="2:24" x14ac:dyDescent="0.25">
      <c r="B572" s="5">
        <f t="shared" si="9"/>
        <v>6082</v>
      </c>
      <c r="C572" s="1">
        <v>6081</v>
      </c>
      <c r="D572" s="1">
        <v>50</v>
      </c>
      <c r="E572" s="1" t="s">
        <v>960</v>
      </c>
      <c r="F572" s="1">
        <v>8</v>
      </c>
      <c r="G572" s="370">
        <v>0</v>
      </c>
      <c r="H572" s="370">
        <v>0</v>
      </c>
      <c r="I572" s="370" t="b">
        <v>0</v>
      </c>
      <c r="J572" s="370">
        <v>0</v>
      </c>
      <c r="K572" s="370">
        <v>0</v>
      </c>
      <c r="L572" s="370">
        <v>0</v>
      </c>
      <c r="M572" s="370">
        <v>0</v>
      </c>
      <c r="N572" s="370">
        <v>0</v>
      </c>
      <c r="P572" s="370">
        <v>-6081</v>
      </c>
      <c r="Q572" s="370">
        <v>0</v>
      </c>
      <c r="R572" s="370">
        <v>0</v>
      </c>
      <c r="S572" s="370" t="b">
        <v>0</v>
      </c>
      <c r="T572" s="370">
        <v>0</v>
      </c>
      <c r="U572" s="370">
        <v>0</v>
      </c>
      <c r="V572" s="370">
        <v>0</v>
      </c>
      <c r="W572" s="370">
        <v>0</v>
      </c>
      <c r="X572" s="370">
        <v>0</v>
      </c>
    </row>
    <row r="573" spans="2:24" x14ac:dyDescent="0.25">
      <c r="B573" s="5">
        <f t="shared" si="9"/>
        <v>6083</v>
      </c>
      <c r="C573" s="1">
        <v>6082</v>
      </c>
      <c r="D573" s="1">
        <v>50</v>
      </c>
      <c r="E573" s="1" t="s">
        <v>961</v>
      </c>
      <c r="F573" s="1">
        <v>8</v>
      </c>
      <c r="G573" s="370">
        <v>0</v>
      </c>
      <c r="H573" s="370">
        <v>0</v>
      </c>
      <c r="I573" s="370" t="b">
        <v>0</v>
      </c>
      <c r="J573" s="370">
        <v>0</v>
      </c>
      <c r="K573" s="370">
        <v>0</v>
      </c>
      <c r="L573" s="370">
        <v>0</v>
      </c>
      <c r="M573" s="370">
        <v>0</v>
      </c>
      <c r="N573" s="370">
        <v>0</v>
      </c>
      <c r="P573" s="370">
        <v>-6082</v>
      </c>
      <c r="Q573" s="370">
        <v>0</v>
      </c>
      <c r="R573" s="370">
        <v>0</v>
      </c>
      <c r="S573" s="370" t="b">
        <v>0</v>
      </c>
      <c r="T573" s="370">
        <v>0</v>
      </c>
      <c r="U573" s="370">
        <v>0</v>
      </c>
      <c r="V573" s="370">
        <v>0</v>
      </c>
      <c r="W573" s="370">
        <v>0</v>
      </c>
      <c r="X573" s="370">
        <v>0</v>
      </c>
    </row>
    <row r="574" spans="2:24" x14ac:dyDescent="0.25">
      <c r="B574" s="5">
        <f t="shared" si="9"/>
        <v>6085</v>
      </c>
      <c r="C574" s="1">
        <v>6083</v>
      </c>
      <c r="D574" s="1">
        <v>52</v>
      </c>
      <c r="E574" s="1" t="s">
        <v>962</v>
      </c>
      <c r="F574" s="1">
        <v>8</v>
      </c>
      <c r="G574" s="370">
        <v>1322656.8672035981</v>
      </c>
      <c r="H574" s="370">
        <v>1008304.2064062248</v>
      </c>
      <c r="I574" s="370" t="b">
        <v>0</v>
      </c>
      <c r="J574" s="370">
        <v>0</v>
      </c>
      <c r="K574" s="370">
        <v>0</v>
      </c>
      <c r="L574" s="370">
        <v>2014102.7707888274</v>
      </c>
      <c r="M574" s="370">
        <v>0</v>
      </c>
      <c r="N574" s="370">
        <v>4345063.8443986503</v>
      </c>
      <c r="P574" s="370">
        <v>1316573.8672035981</v>
      </c>
      <c r="Q574" s="370">
        <v>1322656.8672035981</v>
      </c>
      <c r="R574" s="370">
        <v>1008304.2064062248</v>
      </c>
      <c r="S574" s="370" t="b">
        <v>0</v>
      </c>
      <c r="T574" s="370">
        <v>0</v>
      </c>
      <c r="U574" s="370">
        <v>0</v>
      </c>
      <c r="V574" s="370">
        <v>2014102.7707888274</v>
      </c>
      <c r="W574" s="370">
        <v>0</v>
      </c>
      <c r="X574" s="370">
        <v>4345063.8443986503</v>
      </c>
    </row>
    <row r="575" spans="2:24" x14ac:dyDescent="0.25">
      <c r="B575" s="5">
        <f t="shared" si="9"/>
        <v>6087</v>
      </c>
      <c r="C575" s="1">
        <v>6085</v>
      </c>
      <c r="D575" s="1">
        <v>50</v>
      </c>
      <c r="E575" s="1" t="s">
        <v>963</v>
      </c>
      <c r="F575" s="1">
        <v>8</v>
      </c>
      <c r="G575" s="370">
        <v>0</v>
      </c>
      <c r="H575" s="370">
        <v>0</v>
      </c>
      <c r="I575" s="370" t="b">
        <v>0</v>
      </c>
      <c r="J575" s="370">
        <v>0</v>
      </c>
      <c r="K575" s="370">
        <v>0</v>
      </c>
      <c r="L575" s="370">
        <v>0</v>
      </c>
      <c r="M575" s="370">
        <v>0</v>
      </c>
      <c r="N575" s="370">
        <v>0</v>
      </c>
      <c r="P575" s="370">
        <v>-6085</v>
      </c>
      <c r="Q575" s="370">
        <v>0</v>
      </c>
      <c r="R575" s="370">
        <v>0</v>
      </c>
      <c r="S575" s="370" t="b">
        <v>0</v>
      </c>
      <c r="T575" s="370">
        <v>0</v>
      </c>
      <c r="U575" s="370">
        <v>0</v>
      </c>
      <c r="V575" s="370">
        <v>0</v>
      </c>
      <c r="W575" s="370">
        <v>0</v>
      </c>
      <c r="X575" s="370">
        <v>0</v>
      </c>
    </row>
    <row r="576" spans="2:24" x14ac:dyDescent="0.25">
      <c r="B576" s="5">
        <f t="shared" si="9"/>
        <v>6090</v>
      </c>
      <c r="C576" s="1">
        <v>6087</v>
      </c>
      <c r="D576" s="1">
        <v>50</v>
      </c>
      <c r="E576" s="1" t="s">
        <v>964</v>
      </c>
      <c r="F576" s="1">
        <v>8</v>
      </c>
      <c r="G576" s="370">
        <v>0</v>
      </c>
      <c r="H576" s="370">
        <v>0</v>
      </c>
      <c r="I576" s="370" t="b">
        <v>0</v>
      </c>
      <c r="J576" s="370">
        <v>0</v>
      </c>
      <c r="K576" s="370">
        <v>0</v>
      </c>
      <c r="L576" s="370">
        <v>0</v>
      </c>
      <c r="M576" s="370">
        <v>0</v>
      </c>
      <c r="N576" s="370">
        <v>0</v>
      </c>
      <c r="P576" s="370">
        <v>-6087</v>
      </c>
      <c r="Q576" s="370">
        <v>0</v>
      </c>
      <c r="R576" s="370">
        <v>0</v>
      </c>
      <c r="S576" s="370" t="b">
        <v>0</v>
      </c>
      <c r="T576" s="370">
        <v>0</v>
      </c>
      <c r="U576" s="370">
        <v>0</v>
      </c>
      <c r="V576" s="370">
        <v>0</v>
      </c>
      <c r="W576" s="370">
        <v>0</v>
      </c>
      <c r="X576" s="370">
        <v>0</v>
      </c>
    </row>
    <row r="577" spans="2:24" x14ac:dyDescent="0.25">
      <c r="B577" s="5">
        <f t="shared" si="9"/>
        <v>6094</v>
      </c>
      <c r="C577" s="1">
        <v>6090</v>
      </c>
      <c r="D577" s="1">
        <v>52</v>
      </c>
      <c r="E577" s="1" t="s">
        <v>1151</v>
      </c>
      <c r="F577" s="1">
        <v>8</v>
      </c>
      <c r="G577" s="370">
        <v>2874380.8656748021</v>
      </c>
      <c r="H577" s="370">
        <v>3405193.2851391193</v>
      </c>
      <c r="I577" s="370" t="b">
        <v>0</v>
      </c>
      <c r="J577" s="370">
        <v>0</v>
      </c>
      <c r="K577" s="370">
        <v>0</v>
      </c>
      <c r="L577" s="370">
        <v>5726969.3949543452</v>
      </c>
      <c r="M577" s="370">
        <v>0</v>
      </c>
      <c r="N577" s="370">
        <v>12006543.545768267</v>
      </c>
      <c r="P577" s="370">
        <v>2868290.8656748021</v>
      </c>
      <c r="Q577" s="370">
        <v>2874380.8656748021</v>
      </c>
      <c r="R577" s="370">
        <v>3405193.2851391193</v>
      </c>
      <c r="S577" s="370" t="b">
        <v>0</v>
      </c>
      <c r="T577" s="370">
        <v>0</v>
      </c>
      <c r="U577" s="370">
        <v>0</v>
      </c>
      <c r="V577" s="370">
        <v>5726969.3949543452</v>
      </c>
      <c r="W577" s="370">
        <v>0</v>
      </c>
      <c r="X577" s="370">
        <v>12006543.545768267</v>
      </c>
    </row>
    <row r="578" spans="2:24" x14ac:dyDescent="0.25">
      <c r="B578" s="5">
        <f t="shared" si="9"/>
        <v>6095</v>
      </c>
      <c r="C578" s="1">
        <v>6094</v>
      </c>
      <c r="D578" s="1">
        <v>52</v>
      </c>
      <c r="E578" s="1" t="s">
        <v>1152</v>
      </c>
      <c r="F578" s="1">
        <v>8</v>
      </c>
      <c r="G578" s="370">
        <v>1224734.5629275388</v>
      </c>
      <c r="H578" s="370">
        <v>1674336.3932430586</v>
      </c>
      <c r="I578" s="370" t="b">
        <v>0</v>
      </c>
      <c r="J578" s="370">
        <v>0</v>
      </c>
      <c r="K578" s="370">
        <v>0</v>
      </c>
      <c r="L578" s="370">
        <v>4169677.4589046557</v>
      </c>
      <c r="M578" s="370">
        <v>0</v>
      </c>
      <c r="N578" s="370">
        <v>7068748.4150752528</v>
      </c>
      <c r="P578" s="370">
        <v>1218640.5629275388</v>
      </c>
      <c r="Q578" s="370">
        <v>1224734.5629275388</v>
      </c>
      <c r="R578" s="370">
        <v>1674336.3932430586</v>
      </c>
      <c r="S578" s="370" t="b">
        <v>0</v>
      </c>
      <c r="T578" s="370">
        <v>0</v>
      </c>
      <c r="U578" s="370">
        <v>0</v>
      </c>
      <c r="V578" s="370">
        <v>4169677.4589046557</v>
      </c>
      <c r="W578" s="370">
        <v>0</v>
      </c>
      <c r="X578" s="370">
        <v>7068748.4150752528</v>
      </c>
    </row>
    <row r="579" spans="2:24" x14ac:dyDescent="0.25">
      <c r="B579" s="5">
        <f t="shared" si="9"/>
        <v>6096</v>
      </c>
      <c r="C579" s="1">
        <v>6095</v>
      </c>
      <c r="D579" s="1">
        <v>52</v>
      </c>
      <c r="E579" s="1" t="s">
        <v>1153</v>
      </c>
      <c r="F579" s="1">
        <v>8</v>
      </c>
      <c r="G579" s="370">
        <v>483581.20146112191</v>
      </c>
      <c r="H579" s="370">
        <v>817590.93669337162</v>
      </c>
      <c r="I579" s="370" t="b">
        <v>0</v>
      </c>
      <c r="J579" s="370">
        <v>0</v>
      </c>
      <c r="K579" s="370">
        <v>0</v>
      </c>
      <c r="L579" s="370">
        <v>1311418.9435536554</v>
      </c>
      <c r="M579" s="370">
        <v>0</v>
      </c>
      <c r="N579" s="370">
        <v>2612591.0817081491</v>
      </c>
      <c r="P579" s="370">
        <v>477486.20146112191</v>
      </c>
      <c r="Q579" s="370">
        <v>483581.20146112191</v>
      </c>
      <c r="R579" s="370">
        <v>817590.93669337162</v>
      </c>
      <c r="S579" s="370" t="b">
        <v>0</v>
      </c>
      <c r="T579" s="370">
        <v>0</v>
      </c>
      <c r="U579" s="370">
        <v>0</v>
      </c>
      <c r="V579" s="370">
        <v>1311418.9435536554</v>
      </c>
      <c r="W579" s="370">
        <v>0</v>
      </c>
      <c r="X579" s="370">
        <v>2612591.0817081491</v>
      </c>
    </row>
    <row r="580" spans="2:24" x14ac:dyDescent="0.25">
      <c r="B580" s="5">
        <f t="shared" ref="B580:B611" si="10">+C581-A580</f>
        <v>6383</v>
      </c>
      <c r="C580" s="1">
        <v>6096</v>
      </c>
      <c r="D580" s="1">
        <v>52</v>
      </c>
      <c r="E580" s="1" t="s">
        <v>1154</v>
      </c>
      <c r="F580" s="1">
        <v>8</v>
      </c>
      <c r="G580" s="370">
        <v>239182.67132700907</v>
      </c>
      <c r="H580" s="370">
        <v>423684.75659719488</v>
      </c>
      <c r="I580" s="370" t="b">
        <v>0</v>
      </c>
      <c r="J580" s="370">
        <v>0</v>
      </c>
      <c r="K580" s="370">
        <v>0</v>
      </c>
      <c r="L580" s="370">
        <v>742344.53141457005</v>
      </c>
      <c r="M580" s="370">
        <v>0</v>
      </c>
      <c r="N580" s="370">
        <v>1405211.959338774</v>
      </c>
      <c r="P580" s="370">
        <v>233086.67132700907</v>
      </c>
      <c r="Q580" s="370">
        <v>239182.67132700907</v>
      </c>
      <c r="R580" s="370">
        <v>423684.75659719488</v>
      </c>
      <c r="S580" s="370" t="b">
        <v>0</v>
      </c>
      <c r="T580" s="370">
        <v>0</v>
      </c>
      <c r="U580" s="370">
        <v>0</v>
      </c>
      <c r="V580" s="370">
        <v>742344.53141457005</v>
      </c>
      <c r="W580" s="370">
        <v>0</v>
      </c>
      <c r="X580" s="370">
        <v>1405211.959338774</v>
      </c>
    </row>
    <row r="581" spans="2:24" x14ac:dyDescent="0.25">
      <c r="B581" s="5">
        <f t="shared" si="10"/>
        <v>6979</v>
      </c>
      <c r="C581" s="1">
        <v>6383</v>
      </c>
      <c r="D581" s="1">
        <v>61</v>
      </c>
      <c r="E581" s="1" t="s">
        <v>966</v>
      </c>
      <c r="F581" s="1">
        <v>8</v>
      </c>
      <c r="G581" s="370">
        <v>1271699.929257486</v>
      </c>
      <c r="H581" s="370">
        <v>926844.52386975707</v>
      </c>
      <c r="I581" s="370" t="b">
        <v>0</v>
      </c>
      <c r="J581" s="370">
        <v>0</v>
      </c>
      <c r="K581" s="370">
        <v>0</v>
      </c>
      <c r="L581" s="370">
        <v>2073321.0857522585</v>
      </c>
      <c r="M581" s="370">
        <v>0</v>
      </c>
      <c r="N581" s="370">
        <v>4271865.5388795016</v>
      </c>
      <c r="P581" s="370">
        <v>1265316.929257486</v>
      </c>
      <c r="Q581" s="370">
        <v>1271699.929257486</v>
      </c>
      <c r="R581" s="370">
        <v>926844.52386975707</v>
      </c>
      <c r="S581" s="370" t="b">
        <v>0</v>
      </c>
      <c r="T581" s="370">
        <v>0</v>
      </c>
      <c r="U581" s="370">
        <v>0</v>
      </c>
      <c r="V581" s="370">
        <v>2073321.0857522585</v>
      </c>
      <c r="W581" s="370">
        <v>0</v>
      </c>
      <c r="X581" s="370">
        <v>4271865.5388795016</v>
      </c>
    </row>
    <row r="582" spans="2:24" x14ac:dyDescent="0.25">
      <c r="B582" s="5">
        <f t="shared" si="10"/>
        <v>9001</v>
      </c>
      <c r="C582" s="1">
        <v>6979</v>
      </c>
      <c r="D582" s="1">
        <v>61</v>
      </c>
      <c r="E582" s="1" t="s">
        <v>967</v>
      </c>
      <c r="F582" s="1">
        <v>8</v>
      </c>
      <c r="G582" s="370">
        <v>573556.17198062327</v>
      </c>
      <c r="H582" s="370">
        <v>832104.02249485103</v>
      </c>
      <c r="I582" s="370" t="b">
        <v>0</v>
      </c>
      <c r="J582" s="370">
        <v>0</v>
      </c>
      <c r="K582" s="370">
        <v>0</v>
      </c>
      <c r="L582" s="370">
        <v>1452908.2127051149</v>
      </c>
      <c r="M582" s="370">
        <v>0</v>
      </c>
      <c r="N582" s="370">
        <v>2858568.4071805892</v>
      </c>
      <c r="P582" s="370">
        <v>566577.17198062327</v>
      </c>
      <c r="Q582" s="370">
        <v>573556.17198062327</v>
      </c>
      <c r="R582" s="370">
        <v>832104.02249485103</v>
      </c>
      <c r="S582" s="370" t="b">
        <v>0</v>
      </c>
      <c r="T582" s="370">
        <v>0</v>
      </c>
      <c r="U582" s="370">
        <v>0</v>
      </c>
      <c r="V582" s="370">
        <v>1452908.2127051149</v>
      </c>
      <c r="W582" s="370">
        <v>0</v>
      </c>
      <c r="X582" s="370">
        <v>2858568.4071805892</v>
      </c>
    </row>
    <row r="583" spans="2:24" x14ac:dyDescent="0.25">
      <c r="B583" s="5">
        <f t="shared" si="10"/>
        <v>246</v>
      </c>
      <c r="C583" s="1">
        <v>9001</v>
      </c>
      <c r="D583" s="1">
        <v>38</v>
      </c>
      <c r="E583" s="1" t="s">
        <v>1155</v>
      </c>
      <c r="F583" s="1">
        <v>8</v>
      </c>
      <c r="G583" s="370">
        <v>0</v>
      </c>
      <c r="H583" s="370">
        <v>0</v>
      </c>
      <c r="I583" s="370" t="b">
        <v>0</v>
      </c>
      <c r="J583" s="370">
        <v>0</v>
      </c>
      <c r="K583" s="370">
        <v>106277.16555886726</v>
      </c>
      <c r="L583" s="370">
        <v>-106277.16555886726</v>
      </c>
      <c r="M583" s="370">
        <v>0</v>
      </c>
      <c r="N583" s="370">
        <v>0</v>
      </c>
      <c r="P583" s="370">
        <v>-9001</v>
      </c>
      <c r="Q583" s="370">
        <v>0</v>
      </c>
      <c r="R583" s="370">
        <v>0</v>
      </c>
      <c r="S583" s="370" t="b">
        <v>0</v>
      </c>
      <c r="T583" s="370">
        <v>0</v>
      </c>
      <c r="U583" s="370">
        <v>106277.16555886726</v>
      </c>
      <c r="V583" s="370">
        <v>-106277.16555886726</v>
      </c>
      <c r="W583" s="370">
        <v>0</v>
      </c>
      <c r="X583" s="370">
        <v>0</v>
      </c>
    </row>
    <row r="584" spans="2:24" x14ac:dyDescent="0.25">
      <c r="B584" s="5">
        <f t="shared" si="10"/>
        <v>287</v>
      </c>
      <c r="C584" s="1">
        <v>246</v>
      </c>
      <c r="D584" s="1">
        <v>50</v>
      </c>
      <c r="E584" s="1" t="s">
        <v>677</v>
      </c>
      <c r="F584" s="1">
        <v>8</v>
      </c>
      <c r="G584" s="370">
        <v>0</v>
      </c>
      <c r="H584" s="370">
        <v>0</v>
      </c>
      <c r="I584" s="370" t="b">
        <v>0</v>
      </c>
      <c r="J584" s="370">
        <v>0</v>
      </c>
      <c r="K584" s="370">
        <v>0</v>
      </c>
      <c r="L584" s="370">
        <v>0</v>
      </c>
      <c r="M584" s="370">
        <v>0</v>
      </c>
      <c r="N584" s="370">
        <v>0</v>
      </c>
      <c r="P584" s="370">
        <v>-246</v>
      </c>
      <c r="Q584" s="370">
        <v>0</v>
      </c>
      <c r="R584" s="370">
        <v>0</v>
      </c>
      <c r="S584" s="370" t="b">
        <v>0</v>
      </c>
      <c r="T584" s="370">
        <v>0</v>
      </c>
      <c r="U584" s="370">
        <v>0</v>
      </c>
      <c r="V584" s="370">
        <v>0</v>
      </c>
      <c r="W584" s="370">
        <v>0</v>
      </c>
      <c r="X584" s="370">
        <v>0</v>
      </c>
    </row>
    <row r="585" spans="2:24" x14ac:dyDescent="0.25">
      <c r="B585" s="5">
        <f t="shared" si="10"/>
        <v>288</v>
      </c>
      <c r="C585" s="1">
        <v>287</v>
      </c>
      <c r="D585" s="1">
        <v>6</v>
      </c>
      <c r="E585" s="1" t="s">
        <v>698</v>
      </c>
      <c r="F585" s="1">
        <v>8</v>
      </c>
      <c r="G585" s="370">
        <v>7356501.5441849474</v>
      </c>
      <c r="H585" s="370">
        <v>22705460.786430076</v>
      </c>
      <c r="I585" s="370" t="b">
        <v>0</v>
      </c>
      <c r="J585" s="370">
        <v>0</v>
      </c>
      <c r="K585" s="370">
        <v>0</v>
      </c>
      <c r="L585" s="370">
        <v>39222677.027521871</v>
      </c>
      <c r="M585" s="370">
        <v>0</v>
      </c>
      <c r="N585" s="370">
        <v>69284639.358136892</v>
      </c>
      <c r="P585" s="370">
        <v>7356214.5441849474</v>
      </c>
      <c r="Q585" s="370">
        <v>7356501.5441849474</v>
      </c>
      <c r="R585" s="370">
        <v>22705460.786430076</v>
      </c>
      <c r="S585" s="370" t="b">
        <v>0</v>
      </c>
      <c r="T585" s="370">
        <v>0</v>
      </c>
      <c r="U585" s="370">
        <v>0</v>
      </c>
      <c r="V585" s="370">
        <v>39222677.027521871</v>
      </c>
      <c r="W585" s="370">
        <v>0</v>
      </c>
      <c r="X585" s="370">
        <v>69284639.358136892</v>
      </c>
    </row>
    <row r="586" spans="2:24" x14ac:dyDescent="0.25">
      <c r="B586" s="5">
        <f t="shared" si="10"/>
        <v>382</v>
      </c>
      <c r="C586" s="1">
        <v>288</v>
      </c>
      <c r="D586" s="1">
        <v>6</v>
      </c>
      <c r="E586" s="1" t="s">
        <v>965</v>
      </c>
      <c r="F586" s="1">
        <v>8</v>
      </c>
      <c r="G586" s="370">
        <v>3063514.7874855231</v>
      </c>
      <c r="H586" s="370">
        <v>3408061.2771175466</v>
      </c>
      <c r="I586" s="370" t="b">
        <v>0</v>
      </c>
      <c r="J586" s="370">
        <v>0</v>
      </c>
      <c r="K586" s="370">
        <v>0</v>
      </c>
      <c r="L586" s="370">
        <v>9283652.9946040306</v>
      </c>
      <c r="M586" s="370">
        <v>0</v>
      </c>
      <c r="N586" s="370">
        <v>15755229.0592071</v>
      </c>
      <c r="P586" s="370">
        <v>3063226.7874855231</v>
      </c>
      <c r="Q586" s="370">
        <v>3063514.7874855231</v>
      </c>
      <c r="R586" s="370">
        <v>3408061.2771175466</v>
      </c>
      <c r="S586" s="370" t="b">
        <v>0</v>
      </c>
      <c r="T586" s="370">
        <v>0</v>
      </c>
      <c r="U586" s="370">
        <v>0</v>
      </c>
      <c r="V586" s="370">
        <v>9283652.9946040306</v>
      </c>
      <c r="W586" s="370">
        <v>0</v>
      </c>
      <c r="X586" s="370">
        <v>15755229.0592071</v>
      </c>
    </row>
    <row r="587" spans="2:24" x14ac:dyDescent="0.25">
      <c r="B587" s="5">
        <f t="shared" si="10"/>
        <v>397</v>
      </c>
      <c r="C587" s="1">
        <v>382</v>
      </c>
      <c r="D587" s="1">
        <v>52</v>
      </c>
      <c r="E587" s="1" t="s">
        <v>721</v>
      </c>
      <c r="F587" s="1">
        <v>8</v>
      </c>
      <c r="G587" s="370">
        <v>0</v>
      </c>
      <c r="H587" s="370">
        <v>0</v>
      </c>
      <c r="I587" s="370" t="b">
        <v>0</v>
      </c>
      <c r="J587" s="370">
        <v>0</v>
      </c>
      <c r="K587" s="370">
        <v>0</v>
      </c>
      <c r="L587" s="370">
        <v>0</v>
      </c>
      <c r="M587" s="370">
        <v>0</v>
      </c>
      <c r="N587" s="370">
        <v>0</v>
      </c>
      <c r="P587" s="370">
        <v>-382</v>
      </c>
      <c r="Q587" s="370">
        <v>0</v>
      </c>
      <c r="R587" s="370">
        <v>0</v>
      </c>
      <c r="S587" s="370" t="b">
        <v>0</v>
      </c>
      <c r="T587" s="370">
        <v>0</v>
      </c>
      <c r="U587" s="370">
        <v>0</v>
      </c>
      <c r="V587" s="370">
        <v>0</v>
      </c>
      <c r="W587" s="370">
        <v>0</v>
      </c>
      <c r="X587" s="370">
        <v>0</v>
      </c>
    </row>
    <row r="588" spans="2:24" x14ac:dyDescent="0.25">
      <c r="B588" s="5">
        <f t="shared" si="10"/>
        <v>398</v>
      </c>
      <c r="C588" s="1">
        <v>397</v>
      </c>
      <c r="D588" s="1">
        <v>52</v>
      </c>
      <c r="E588" s="1" t="s">
        <v>724</v>
      </c>
      <c r="F588" s="1">
        <v>8</v>
      </c>
      <c r="G588" s="370">
        <v>499420.10471721995</v>
      </c>
      <c r="H588" s="370">
        <v>329168.58560475672</v>
      </c>
      <c r="I588" s="370" t="b">
        <v>0</v>
      </c>
      <c r="J588" s="370">
        <v>0</v>
      </c>
      <c r="K588" s="370">
        <v>0</v>
      </c>
      <c r="L588" s="370">
        <v>849788.78904891352</v>
      </c>
      <c r="M588" s="370">
        <v>0</v>
      </c>
      <c r="N588" s="370">
        <v>1678377.4793708902</v>
      </c>
      <c r="P588" s="370">
        <v>499023.10471721995</v>
      </c>
      <c r="Q588" s="370">
        <v>499420.10471721995</v>
      </c>
      <c r="R588" s="370">
        <v>329168.58560475672</v>
      </c>
      <c r="S588" s="370" t="b">
        <v>0</v>
      </c>
      <c r="T588" s="370">
        <v>0</v>
      </c>
      <c r="U588" s="370">
        <v>0</v>
      </c>
      <c r="V588" s="370">
        <v>849788.78904891352</v>
      </c>
      <c r="W588" s="370">
        <v>0</v>
      </c>
      <c r="X588" s="370">
        <v>1678377.4793708902</v>
      </c>
    </row>
    <row r="589" spans="2:24" x14ac:dyDescent="0.25">
      <c r="B589" s="5">
        <f t="shared" si="10"/>
        <v>870</v>
      </c>
      <c r="C589" s="1">
        <v>398</v>
      </c>
      <c r="D589" s="1">
        <v>52</v>
      </c>
      <c r="E589" s="1" t="s">
        <v>725</v>
      </c>
      <c r="F589" s="1">
        <v>8</v>
      </c>
      <c r="G589" s="370">
        <v>151836.28079299998</v>
      </c>
      <c r="H589" s="370">
        <v>84785.562844080006</v>
      </c>
      <c r="I589" s="370" t="b">
        <v>0</v>
      </c>
      <c r="J589" s="370">
        <v>0</v>
      </c>
      <c r="K589" s="370">
        <v>0</v>
      </c>
      <c r="L589" s="370">
        <v>164029.9433917164</v>
      </c>
      <c r="M589" s="370">
        <v>0</v>
      </c>
      <c r="N589" s="370">
        <v>400651.78702879639</v>
      </c>
      <c r="P589" s="370">
        <v>151438.28079299998</v>
      </c>
      <c r="Q589" s="370">
        <v>151836.28079299998</v>
      </c>
      <c r="R589" s="370">
        <v>84785.562844080006</v>
      </c>
      <c r="S589" s="370" t="b">
        <v>0</v>
      </c>
      <c r="T589" s="370">
        <v>0</v>
      </c>
      <c r="U589" s="370">
        <v>0</v>
      </c>
      <c r="V589" s="370">
        <v>164029.9433917164</v>
      </c>
      <c r="W589" s="370">
        <v>0</v>
      </c>
      <c r="X589" s="370">
        <v>400651.78702879639</v>
      </c>
    </row>
    <row r="590" spans="2:24" x14ac:dyDescent="0.25">
      <c r="B590" s="5">
        <f t="shared" si="10"/>
        <v>915</v>
      </c>
      <c r="C590" s="1">
        <v>870</v>
      </c>
      <c r="D590" s="1">
        <v>52</v>
      </c>
      <c r="E590" s="1" t="s">
        <v>847</v>
      </c>
      <c r="F590" s="1">
        <v>8</v>
      </c>
      <c r="G590" s="370">
        <v>0</v>
      </c>
      <c r="H590" s="370">
        <v>0</v>
      </c>
      <c r="I590" s="370" t="b">
        <v>0</v>
      </c>
      <c r="J590" s="370">
        <v>0</v>
      </c>
      <c r="K590" s="370">
        <v>0</v>
      </c>
      <c r="L590" s="370">
        <v>0</v>
      </c>
      <c r="M590" s="370">
        <v>0</v>
      </c>
      <c r="N590" s="370">
        <v>0</v>
      </c>
      <c r="P590" s="370">
        <v>-870</v>
      </c>
      <c r="Q590" s="370">
        <v>0</v>
      </c>
      <c r="R590" s="370">
        <v>0</v>
      </c>
      <c r="S590" s="370" t="b">
        <v>0</v>
      </c>
      <c r="T590" s="370">
        <v>0</v>
      </c>
      <c r="U590" s="370">
        <v>0</v>
      </c>
      <c r="V590" s="370">
        <v>0</v>
      </c>
      <c r="W590" s="370">
        <v>0</v>
      </c>
      <c r="X590" s="370">
        <v>0</v>
      </c>
    </row>
    <row r="591" spans="2:24" x14ac:dyDescent="0.25">
      <c r="B591" s="5">
        <f t="shared" si="10"/>
        <v>916</v>
      </c>
      <c r="C591" s="1">
        <v>915</v>
      </c>
      <c r="D591" s="1">
        <v>52</v>
      </c>
      <c r="E591" s="1" t="s">
        <v>858</v>
      </c>
      <c r="F591" s="1">
        <v>8</v>
      </c>
      <c r="G591" s="370">
        <v>772321.04663234157</v>
      </c>
      <c r="H591" s="370">
        <v>510586.52391860861</v>
      </c>
      <c r="I591" s="370" t="b">
        <v>0</v>
      </c>
      <c r="J591" s="370">
        <v>0</v>
      </c>
      <c r="K591" s="370">
        <v>0</v>
      </c>
      <c r="L591" s="370">
        <v>1308612.7704524649</v>
      </c>
      <c r="M591" s="370">
        <v>0</v>
      </c>
      <c r="N591" s="370">
        <v>2591520.3410034152</v>
      </c>
      <c r="P591" s="370">
        <v>771406.04663234157</v>
      </c>
      <c r="Q591" s="370">
        <v>772321.04663234157</v>
      </c>
      <c r="R591" s="370">
        <v>510586.52391860861</v>
      </c>
      <c r="S591" s="370" t="b">
        <v>0</v>
      </c>
      <c r="T591" s="370">
        <v>0</v>
      </c>
      <c r="U591" s="370">
        <v>0</v>
      </c>
      <c r="V591" s="370">
        <v>1308612.7704524649</v>
      </c>
      <c r="W591" s="370">
        <v>0</v>
      </c>
      <c r="X591" s="370">
        <v>2591520.3410034152</v>
      </c>
    </row>
    <row r="592" spans="2:24" x14ac:dyDescent="0.25">
      <c r="B592" s="5">
        <f t="shared" si="10"/>
        <v>917</v>
      </c>
      <c r="C592" s="1">
        <v>916</v>
      </c>
      <c r="D592" s="1">
        <v>6</v>
      </c>
      <c r="E592" s="1" t="s">
        <v>1142</v>
      </c>
      <c r="F592" s="1">
        <v>8</v>
      </c>
      <c r="G592" s="370">
        <v>6866206.2462372938</v>
      </c>
      <c r="H592" s="370">
        <v>17924579.3360653</v>
      </c>
      <c r="I592" s="370" t="b">
        <v>0</v>
      </c>
      <c r="J592" s="370">
        <v>0</v>
      </c>
      <c r="K592" s="370">
        <v>0</v>
      </c>
      <c r="L592" s="370">
        <v>24007468.822496407</v>
      </c>
      <c r="M592" s="370">
        <v>0</v>
      </c>
      <c r="N592" s="370">
        <v>48798254.404798999</v>
      </c>
      <c r="P592" s="370">
        <v>6865290.2462372938</v>
      </c>
      <c r="Q592" s="370">
        <v>6866206.2462372938</v>
      </c>
      <c r="R592" s="370">
        <v>17924579.3360653</v>
      </c>
      <c r="S592" s="370" t="b">
        <v>0</v>
      </c>
      <c r="T592" s="370">
        <v>0</v>
      </c>
      <c r="U592" s="370">
        <v>0</v>
      </c>
      <c r="V592" s="370">
        <v>24007468.822496407</v>
      </c>
      <c r="W592" s="370">
        <v>0</v>
      </c>
      <c r="X592" s="370">
        <v>48798254.404798999</v>
      </c>
    </row>
    <row r="593" spans="2:24" x14ac:dyDescent="0.25">
      <c r="B593" s="5">
        <f t="shared" si="10"/>
        <v>919</v>
      </c>
      <c r="C593" s="1">
        <v>917</v>
      </c>
      <c r="D593" s="1">
        <v>6</v>
      </c>
      <c r="E593" s="1" t="s">
        <v>859</v>
      </c>
      <c r="F593" s="1">
        <v>8</v>
      </c>
      <c r="G593" s="370">
        <v>6275112.5546669802</v>
      </c>
      <c r="H593" s="370">
        <v>12113468.682295689</v>
      </c>
      <c r="I593" s="370" t="b">
        <v>0</v>
      </c>
      <c r="J593" s="370">
        <v>0</v>
      </c>
      <c r="K593" s="370">
        <v>0</v>
      </c>
      <c r="L593" s="370">
        <v>18329654.07111463</v>
      </c>
      <c r="M593" s="370">
        <v>0</v>
      </c>
      <c r="N593" s="370">
        <v>36718235.308077298</v>
      </c>
      <c r="P593" s="370">
        <v>6274195.5546669802</v>
      </c>
      <c r="Q593" s="370">
        <v>6275112.5546669802</v>
      </c>
      <c r="R593" s="370">
        <v>12113468.682295689</v>
      </c>
      <c r="S593" s="370" t="b">
        <v>0</v>
      </c>
      <c r="T593" s="370">
        <v>0</v>
      </c>
      <c r="U593" s="370">
        <v>0</v>
      </c>
      <c r="V593" s="370">
        <v>18329654.07111463</v>
      </c>
      <c r="W593" s="370">
        <v>0</v>
      </c>
      <c r="X593" s="370">
        <v>36718235.308077298</v>
      </c>
    </row>
    <row r="594" spans="2:24" x14ac:dyDescent="0.25">
      <c r="B594" s="5">
        <f t="shared" si="10"/>
        <v>920</v>
      </c>
      <c r="C594" s="1">
        <v>919</v>
      </c>
      <c r="D594" s="1">
        <v>51</v>
      </c>
      <c r="E594" s="1" t="s">
        <v>860</v>
      </c>
      <c r="F594" s="1">
        <v>8</v>
      </c>
      <c r="G594" s="370">
        <v>0</v>
      </c>
      <c r="H594" s="370">
        <v>0</v>
      </c>
      <c r="I594" s="370" t="b">
        <v>0</v>
      </c>
      <c r="J594" s="370">
        <v>0</v>
      </c>
      <c r="K594" s="370">
        <v>0</v>
      </c>
      <c r="L594" s="370">
        <v>0</v>
      </c>
      <c r="M594" s="370">
        <v>0</v>
      </c>
      <c r="N594" s="370">
        <v>0</v>
      </c>
      <c r="P594" s="370">
        <v>-919</v>
      </c>
      <c r="Q594" s="370">
        <v>0</v>
      </c>
      <c r="R594" s="370">
        <v>0</v>
      </c>
      <c r="S594" s="370" t="b">
        <v>0</v>
      </c>
      <c r="T594" s="370">
        <v>0</v>
      </c>
      <c r="U594" s="370">
        <v>0</v>
      </c>
      <c r="V594" s="370">
        <v>0</v>
      </c>
      <c r="W594" s="370">
        <v>0</v>
      </c>
      <c r="X594" s="370">
        <v>0</v>
      </c>
    </row>
    <row r="595" spans="2:24" x14ac:dyDescent="0.25">
      <c r="B595" s="5">
        <f t="shared" si="10"/>
        <v>921</v>
      </c>
      <c r="C595" s="1">
        <v>920</v>
      </c>
      <c r="D595" s="1">
        <v>83</v>
      </c>
      <c r="E595" s="1" t="s">
        <v>861</v>
      </c>
      <c r="F595" s="1">
        <v>8</v>
      </c>
      <c r="G595" s="370">
        <v>0</v>
      </c>
      <c r="H595" s="370">
        <v>0</v>
      </c>
      <c r="I595" s="370" t="b">
        <v>0</v>
      </c>
      <c r="J595" s="370">
        <v>0</v>
      </c>
      <c r="K595" s="370">
        <v>0</v>
      </c>
      <c r="L595" s="370">
        <v>0</v>
      </c>
      <c r="M595" s="370">
        <v>0</v>
      </c>
      <c r="N595" s="370">
        <v>0</v>
      </c>
      <c r="P595" s="370">
        <v>-920</v>
      </c>
      <c r="Q595" s="370">
        <v>0</v>
      </c>
      <c r="R595" s="370">
        <v>0</v>
      </c>
      <c r="S595" s="370" t="b">
        <v>0</v>
      </c>
      <c r="T595" s="370">
        <v>0</v>
      </c>
      <c r="U595" s="370">
        <v>0</v>
      </c>
      <c r="V595" s="370">
        <v>0</v>
      </c>
      <c r="W595" s="370">
        <v>0</v>
      </c>
      <c r="X595" s="370">
        <v>0</v>
      </c>
    </row>
    <row r="596" spans="2:24" x14ac:dyDescent="0.25">
      <c r="B596" s="5">
        <f t="shared" si="10"/>
        <v>922</v>
      </c>
      <c r="C596" s="1">
        <v>921</v>
      </c>
      <c r="D596" s="1">
        <v>83</v>
      </c>
      <c r="E596" s="1" t="s">
        <v>862</v>
      </c>
      <c r="F596" s="1">
        <v>8</v>
      </c>
      <c r="G596" s="370">
        <v>0</v>
      </c>
      <c r="H596" s="370">
        <v>0</v>
      </c>
      <c r="I596" s="370" t="b">
        <v>0</v>
      </c>
      <c r="J596" s="370">
        <v>0</v>
      </c>
      <c r="K596" s="370">
        <v>0</v>
      </c>
      <c r="L596" s="370">
        <v>0</v>
      </c>
      <c r="M596" s="370">
        <v>0</v>
      </c>
      <c r="N596" s="370">
        <v>0</v>
      </c>
      <c r="P596" s="370">
        <v>-921</v>
      </c>
      <c r="Q596" s="370">
        <v>0</v>
      </c>
      <c r="R596" s="370">
        <v>0</v>
      </c>
      <c r="S596" s="370" t="b">
        <v>0</v>
      </c>
      <c r="T596" s="370">
        <v>0</v>
      </c>
      <c r="U596" s="370">
        <v>0</v>
      </c>
      <c r="V596" s="370">
        <v>0</v>
      </c>
      <c r="W596" s="370">
        <v>0</v>
      </c>
      <c r="X596" s="370">
        <v>0</v>
      </c>
    </row>
    <row r="597" spans="2:24" x14ac:dyDescent="0.25">
      <c r="B597" s="5">
        <f t="shared" si="10"/>
        <v>923</v>
      </c>
      <c r="C597" s="1">
        <v>922</v>
      </c>
      <c r="D597" s="1">
        <v>83</v>
      </c>
      <c r="E597" s="1" t="s">
        <v>863</v>
      </c>
      <c r="F597" s="1">
        <v>8</v>
      </c>
      <c r="G597" s="370">
        <v>0</v>
      </c>
      <c r="H597" s="370">
        <v>0</v>
      </c>
      <c r="I597" s="370" t="b">
        <v>0</v>
      </c>
      <c r="J597" s="370">
        <v>0</v>
      </c>
      <c r="K597" s="370">
        <v>0</v>
      </c>
      <c r="L597" s="370">
        <v>0</v>
      </c>
      <c r="M597" s="370">
        <v>0</v>
      </c>
      <c r="N597" s="370">
        <v>0</v>
      </c>
      <c r="P597" s="370">
        <v>-922</v>
      </c>
      <c r="Q597" s="370">
        <v>0</v>
      </c>
      <c r="R597" s="370">
        <v>0</v>
      </c>
      <c r="S597" s="370" t="b">
        <v>0</v>
      </c>
      <c r="T597" s="370">
        <v>0</v>
      </c>
      <c r="U597" s="370">
        <v>0</v>
      </c>
      <c r="V597" s="370">
        <v>0</v>
      </c>
      <c r="W597" s="370">
        <v>0</v>
      </c>
      <c r="X597" s="370">
        <v>0</v>
      </c>
    </row>
    <row r="598" spans="2:24" x14ac:dyDescent="0.25">
      <c r="B598" s="5">
        <f t="shared" si="10"/>
        <v>924</v>
      </c>
      <c r="C598" s="1">
        <v>923</v>
      </c>
      <c r="D598" s="1">
        <v>83</v>
      </c>
      <c r="E598" s="1" t="s">
        <v>864</v>
      </c>
      <c r="F598" s="1">
        <v>8</v>
      </c>
      <c r="G598" s="370">
        <v>0</v>
      </c>
      <c r="H598" s="370">
        <v>0</v>
      </c>
      <c r="I598" s="370" t="b">
        <v>0</v>
      </c>
      <c r="J598" s="370">
        <v>0</v>
      </c>
      <c r="K598" s="370">
        <v>0</v>
      </c>
      <c r="L598" s="370">
        <v>0</v>
      </c>
      <c r="M598" s="370">
        <v>0</v>
      </c>
      <c r="N598" s="370">
        <v>0</v>
      </c>
      <c r="P598" s="370">
        <v>-923</v>
      </c>
      <c r="Q598" s="370">
        <v>0</v>
      </c>
      <c r="R598" s="370">
        <v>0</v>
      </c>
      <c r="S598" s="370" t="b">
        <v>0</v>
      </c>
      <c r="T598" s="370">
        <v>0</v>
      </c>
      <c r="U598" s="370">
        <v>0</v>
      </c>
      <c r="V598" s="370">
        <v>0</v>
      </c>
      <c r="W598" s="370">
        <v>0</v>
      </c>
      <c r="X598" s="370">
        <v>0</v>
      </c>
    </row>
    <row r="599" spans="2:24" x14ac:dyDescent="0.25">
      <c r="B599" s="5">
        <f t="shared" si="10"/>
        <v>926</v>
      </c>
      <c r="C599" s="1">
        <v>924</v>
      </c>
      <c r="D599" s="1">
        <v>83</v>
      </c>
      <c r="E599" s="1" t="s">
        <v>865</v>
      </c>
      <c r="F599" s="1">
        <v>8</v>
      </c>
      <c r="G599" s="370">
        <v>0</v>
      </c>
      <c r="H599" s="370">
        <v>0</v>
      </c>
      <c r="I599" s="370" t="b">
        <v>0</v>
      </c>
      <c r="J599" s="370">
        <v>0</v>
      </c>
      <c r="K599" s="370">
        <v>0</v>
      </c>
      <c r="L599" s="370">
        <v>0</v>
      </c>
      <c r="M599" s="370">
        <v>0</v>
      </c>
      <c r="N599" s="370">
        <v>0</v>
      </c>
      <c r="P599" s="370">
        <v>-924</v>
      </c>
      <c r="Q599" s="370">
        <v>0</v>
      </c>
      <c r="R599" s="370">
        <v>0</v>
      </c>
      <c r="S599" s="370" t="b">
        <v>0</v>
      </c>
      <c r="T599" s="370">
        <v>0</v>
      </c>
      <c r="U599" s="370">
        <v>0</v>
      </c>
      <c r="V599" s="370">
        <v>0</v>
      </c>
      <c r="W599" s="370">
        <v>0</v>
      </c>
      <c r="X599" s="370">
        <v>0</v>
      </c>
    </row>
    <row r="600" spans="2:24" x14ac:dyDescent="0.25">
      <c r="B600" s="5">
        <f t="shared" si="10"/>
        <v>927</v>
      </c>
      <c r="C600" s="1">
        <v>926</v>
      </c>
      <c r="D600" s="1">
        <v>83</v>
      </c>
      <c r="E600" s="1" t="s">
        <v>866</v>
      </c>
      <c r="F600" s="1">
        <v>8</v>
      </c>
      <c r="G600" s="370">
        <v>314072.43575997878</v>
      </c>
      <c r="H600" s="370">
        <v>1024761.549968252</v>
      </c>
      <c r="I600" s="370" t="b">
        <v>0</v>
      </c>
      <c r="J600" s="370">
        <v>0</v>
      </c>
      <c r="K600" s="370">
        <v>0</v>
      </c>
      <c r="L600" s="370">
        <v>1644144.4256098596</v>
      </c>
      <c r="M600" s="370">
        <v>0</v>
      </c>
      <c r="N600" s="370">
        <v>2982978.4113380904</v>
      </c>
      <c r="P600" s="370">
        <v>313146.43575997878</v>
      </c>
      <c r="Q600" s="370">
        <v>314072.43575997878</v>
      </c>
      <c r="R600" s="370">
        <v>1024761.549968252</v>
      </c>
      <c r="S600" s="370" t="b">
        <v>0</v>
      </c>
      <c r="T600" s="370">
        <v>0</v>
      </c>
      <c r="U600" s="370">
        <v>0</v>
      </c>
      <c r="V600" s="370">
        <v>1644144.4256098596</v>
      </c>
      <c r="W600" s="370">
        <v>0</v>
      </c>
      <c r="X600" s="370">
        <v>2982978.4113380904</v>
      </c>
    </row>
    <row r="601" spans="2:24" x14ac:dyDescent="0.25">
      <c r="B601" s="5">
        <f t="shared" si="10"/>
        <v>928</v>
      </c>
      <c r="C601" s="1">
        <v>927</v>
      </c>
      <c r="D601" s="1">
        <v>83</v>
      </c>
      <c r="E601" s="1" t="s">
        <v>867</v>
      </c>
      <c r="F601" s="1">
        <v>8</v>
      </c>
      <c r="G601" s="370">
        <v>0</v>
      </c>
      <c r="H601" s="370">
        <v>0</v>
      </c>
      <c r="I601" s="370" t="b">
        <v>0</v>
      </c>
      <c r="J601" s="370">
        <v>0</v>
      </c>
      <c r="K601" s="370">
        <v>0</v>
      </c>
      <c r="L601" s="370">
        <v>0</v>
      </c>
      <c r="M601" s="370">
        <v>0</v>
      </c>
      <c r="N601" s="370">
        <v>0</v>
      </c>
      <c r="P601" s="370">
        <v>-927</v>
      </c>
      <c r="Q601" s="370">
        <v>0</v>
      </c>
      <c r="R601" s="370">
        <v>0</v>
      </c>
      <c r="S601" s="370" t="b">
        <v>0</v>
      </c>
      <c r="T601" s="370">
        <v>0</v>
      </c>
      <c r="U601" s="370">
        <v>0</v>
      </c>
      <c r="V601" s="370">
        <v>0</v>
      </c>
      <c r="W601" s="370">
        <v>0</v>
      </c>
      <c r="X601" s="370">
        <v>0</v>
      </c>
    </row>
    <row r="602" spans="2:24" x14ac:dyDescent="0.25">
      <c r="B602" s="5">
        <f t="shared" si="10"/>
        <v>935</v>
      </c>
      <c r="C602" s="1">
        <v>928</v>
      </c>
      <c r="D602" s="1">
        <v>83</v>
      </c>
      <c r="E602" s="1" t="s">
        <v>868</v>
      </c>
      <c r="F602" s="1">
        <v>8</v>
      </c>
      <c r="G602" s="370">
        <v>0</v>
      </c>
      <c r="H602" s="370">
        <v>0</v>
      </c>
      <c r="I602" s="370" t="b">
        <v>0</v>
      </c>
      <c r="J602" s="370">
        <v>0</v>
      </c>
      <c r="K602" s="370">
        <v>0</v>
      </c>
      <c r="L602" s="370">
        <v>0</v>
      </c>
      <c r="M602" s="370">
        <v>0</v>
      </c>
      <c r="N602" s="370">
        <v>0</v>
      </c>
      <c r="P602" s="370">
        <v>-928</v>
      </c>
      <c r="Q602" s="370">
        <v>0</v>
      </c>
      <c r="R602" s="370">
        <v>0</v>
      </c>
      <c r="S602" s="370" t="b">
        <v>0</v>
      </c>
      <c r="T602" s="370">
        <v>0</v>
      </c>
      <c r="U602" s="370">
        <v>0</v>
      </c>
      <c r="V602" s="370">
        <v>0</v>
      </c>
      <c r="W602" s="370">
        <v>0</v>
      </c>
      <c r="X602" s="370">
        <v>0</v>
      </c>
    </row>
    <row r="603" spans="2:24" x14ac:dyDescent="0.25">
      <c r="B603" s="5">
        <f t="shared" si="10"/>
        <v>938</v>
      </c>
      <c r="C603" s="1">
        <v>935</v>
      </c>
      <c r="D603" s="1">
        <v>52</v>
      </c>
      <c r="E603" s="1" t="s">
        <v>869</v>
      </c>
      <c r="F603" s="1">
        <v>8</v>
      </c>
      <c r="G603" s="370">
        <v>412365.76797869999</v>
      </c>
      <c r="H603" s="370">
        <v>224412.12949024799</v>
      </c>
      <c r="I603" s="370" t="b">
        <v>0</v>
      </c>
      <c r="J603" s="370">
        <v>0</v>
      </c>
      <c r="K603" s="370">
        <v>0</v>
      </c>
      <c r="L603" s="370">
        <v>626274.77568796813</v>
      </c>
      <c r="M603" s="370">
        <v>0</v>
      </c>
      <c r="N603" s="370">
        <v>1263052.6731569162</v>
      </c>
      <c r="P603" s="370">
        <v>411430.76797869999</v>
      </c>
      <c r="Q603" s="370">
        <v>412365.76797869999</v>
      </c>
      <c r="R603" s="370">
        <v>224412.12949024799</v>
      </c>
      <c r="S603" s="370" t="b">
        <v>0</v>
      </c>
      <c r="T603" s="370">
        <v>0</v>
      </c>
      <c r="U603" s="370">
        <v>0</v>
      </c>
      <c r="V603" s="370">
        <v>626274.77568796813</v>
      </c>
      <c r="W603" s="370">
        <v>0</v>
      </c>
      <c r="X603" s="370">
        <v>1263052.6731569162</v>
      </c>
    </row>
    <row r="604" spans="2:24" x14ac:dyDescent="0.25">
      <c r="B604" s="5">
        <f t="shared" si="10"/>
        <v>957</v>
      </c>
      <c r="C604" s="1">
        <v>938</v>
      </c>
      <c r="D604" s="1">
        <v>52</v>
      </c>
      <c r="E604" s="1" t="s">
        <v>1143</v>
      </c>
      <c r="F604" s="1">
        <v>8</v>
      </c>
      <c r="G604" s="370">
        <v>1572667.1905908796</v>
      </c>
      <c r="H604" s="370">
        <v>760550.66626678733</v>
      </c>
      <c r="I604" s="370" t="b">
        <v>0</v>
      </c>
      <c r="J604" s="370">
        <v>0</v>
      </c>
      <c r="K604" s="370">
        <v>0</v>
      </c>
      <c r="L604" s="370">
        <v>3008679.4511378268</v>
      </c>
      <c r="M604" s="370">
        <v>0</v>
      </c>
      <c r="N604" s="370">
        <v>5341897.3079954935</v>
      </c>
      <c r="P604" s="370">
        <v>1571729.1905908796</v>
      </c>
      <c r="Q604" s="370">
        <v>1572667.1905908796</v>
      </c>
      <c r="R604" s="370">
        <v>760550.66626678733</v>
      </c>
      <c r="S604" s="370" t="b">
        <v>0</v>
      </c>
      <c r="T604" s="370">
        <v>0</v>
      </c>
      <c r="U604" s="370">
        <v>0</v>
      </c>
      <c r="V604" s="370">
        <v>3008679.4511378268</v>
      </c>
      <c r="W604" s="370">
        <v>0</v>
      </c>
      <c r="X604" s="370">
        <v>5341897.3079954935</v>
      </c>
    </row>
    <row r="605" spans="2:24" x14ac:dyDescent="0.25">
      <c r="B605" s="5">
        <f t="shared" si="10"/>
        <v>963</v>
      </c>
      <c r="C605" s="1">
        <v>957</v>
      </c>
      <c r="D605" s="1">
        <v>51</v>
      </c>
      <c r="E605" s="1" t="s">
        <v>1144</v>
      </c>
      <c r="F605" s="1">
        <v>8</v>
      </c>
      <c r="G605" s="370">
        <v>0</v>
      </c>
      <c r="H605" s="370">
        <v>0</v>
      </c>
      <c r="I605" s="370" t="b">
        <v>0</v>
      </c>
      <c r="J605" s="370">
        <v>0</v>
      </c>
      <c r="K605" s="370">
        <v>0</v>
      </c>
      <c r="L605" s="370">
        <v>0</v>
      </c>
      <c r="M605" s="370">
        <v>0</v>
      </c>
      <c r="N605" s="370">
        <v>0</v>
      </c>
      <c r="P605" s="370">
        <v>-957</v>
      </c>
      <c r="Q605" s="370">
        <v>0</v>
      </c>
      <c r="R605" s="370">
        <v>0</v>
      </c>
      <c r="S605" s="370" t="b">
        <v>0</v>
      </c>
      <c r="T605" s="370">
        <v>0</v>
      </c>
      <c r="U605" s="370">
        <v>0</v>
      </c>
      <c r="V605" s="370">
        <v>0</v>
      </c>
      <c r="W605" s="370">
        <v>0</v>
      </c>
      <c r="X605" s="370">
        <v>0</v>
      </c>
    </row>
    <row r="606" spans="2:24" x14ac:dyDescent="0.25">
      <c r="B606" s="5">
        <f t="shared" si="10"/>
        <v>966</v>
      </c>
      <c r="C606" s="1">
        <v>963</v>
      </c>
      <c r="D606" s="1">
        <v>51</v>
      </c>
      <c r="E606" s="1" t="s">
        <v>870</v>
      </c>
      <c r="F606" s="1">
        <v>8</v>
      </c>
      <c r="G606" s="370">
        <v>0</v>
      </c>
      <c r="H606" s="370">
        <v>0</v>
      </c>
      <c r="I606" s="370" t="b">
        <v>0</v>
      </c>
      <c r="J606" s="370">
        <v>0</v>
      </c>
      <c r="K606" s="370">
        <v>0</v>
      </c>
      <c r="L606" s="370">
        <v>0</v>
      </c>
      <c r="M606" s="370">
        <v>0</v>
      </c>
      <c r="N606" s="370">
        <v>0</v>
      </c>
      <c r="P606" s="370">
        <v>-963</v>
      </c>
      <c r="Q606" s="370">
        <v>0</v>
      </c>
      <c r="R606" s="370">
        <v>0</v>
      </c>
      <c r="S606" s="370" t="b">
        <v>0</v>
      </c>
      <c r="T606" s="370">
        <v>0</v>
      </c>
      <c r="U606" s="370">
        <v>0</v>
      </c>
      <c r="V606" s="370">
        <v>0</v>
      </c>
      <c r="W606" s="370">
        <v>0</v>
      </c>
      <c r="X606" s="370">
        <v>0</v>
      </c>
    </row>
    <row r="607" spans="2:24" x14ac:dyDescent="0.25">
      <c r="B607" s="5">
        <f t="shared" si="10"/>
        <v>978</v>
      </c>
      <c r="C607" s="1">
        <v>966</v>
      </c>
      <c r="D607" s="1">
        <v>51</v>
      </c>
      <c r="E607" s="1" t="s">
        <v>871</v>
      </c>
      <c r="F607" s="1">
        <v>8</v>
      </c>
      <c r="G607" s="370">
        <v>73496.34469528</v>
      </c>
      <c r="H607" s="370">
        <v>51774.058567123204</v>
      </c>
      <c r="I607" s="370" t="b">
        <v>0</v>
      </c>
      <c r="J607" s="370">
        <v>0</v>
      </c>
      <c r="K607" s="370">
        <v>0</v>
      </c>
      <c r="L607" s="370">
        <v>402285.28850638005</v>
      </c>
      <c r="M607" s="370">
        <v>0</v>
      </c>
      <c r="N607" s="370">
        <v>527555.69176878326</v>
      </c>
      <c r="P607" s="370">
        <v>72530.34469528</v>
      </c>
      <c r="Q607" s="370">
        <v>73496.34469528</v>
      </c>
      <c r="R607" s="370">
        <v>51774.058567123204</v>
      </c>
      <c r="S607" s="370" t="b">
        <v>0</v>
      </c>
      <c r="T607" s="370">
        <v>0</v>
      </c>
      <c r="U607" s="370">
        <v>0</v>
      </c>
      <c r="V607" s="370">
        <v>402285.28850638005</v>
      </c>
      <c r="W607" s="370">
        <v>0</v>
      </c>
      <c r="X607" s="370">
        <v>527555.69176878326</v>
      </c>
    </row>
    <row r="608" spans="2:24" x14ac:dyDescent="0.25">
      <c r="B608" s="5">
        <f t="shared" si="10"/>
        <v>985</v>
      </c>
      <c r="C608" s="1">
        <v>978</v>
      </c>
      <c r="D608" s="1">
        <v>52</v>
      </c>
      <c r="E608" s="1" t="s">
        <v>872</v>
      </c>
      <c r="F608" s="1">
        <v>8</v>
      </c>
      <c r="G608" s="370">
        <v>0</v>
      </c>
      <c r="H608" s="370">
        <v>0</v>
      </c>
      <c r="I608" s="370" t="b">
        <v>0</v>
      </c>
      <c r="J608" s="370">
        <v>0</v>
      </c>
      <c r="K608" s="370">
        <v>0</v>
      </c>
      <c r="L608" s="370">
        <v>0</v>
      </c>
      <c r="M608" s="370">
        <v>0</v>
      </c>
      <c r="N608" s="370">
        <v>0</v>
      </c>
      <c r="P608" s="370">
        <v>-978</v>
      </c>
      <c r="Q608" s="370">
        <v>0</v>
      </c>
      <c r="R608" s="370">
        <v>0</v>
      </c>
      <c r="S608" s="370" t="b">
        <v>0</v>
      </c>
      <c r="T608" s="370">
        <v>0</v>
      </c>
      <c r="U608" s="370">
        <v>0</v>
      </c>
      <c r="V608" s="370">
        <v>0</v>
      </c>
      <c r="W608" s="370">
        <v>0</v>
      </c>
      <c r="X608" s="370">
        <v>0</v>
      </c>
    </row>
    <row r="609" spans="2:24" x14ac:dyDescent="0.25">
      <c r="B609" s="5">
        <f t="shared" si="10"/>
        <v>991</v>
      </c>
      <c r="C609" s="1">
        <v>985</v>
      </c>
      <c r="D609" s="1">
        <v>51</v>
      </c>
      <c r="E609" s="1" t="s">
        <v>873</v>
      </c>
      <c r="F609" s="1">
        <v>8</v>
      </c>
      <c r="G609" s="370">
        <v>0</v>
      </c>
      <c r="H609" s="370">
        <v>0</v>
      </c>
      <c r="I609" s="370" t="b">
        <v>0</v>
      </c>
      <c r="J609" s="370">
        <v>0</v>
      </c>
      <c r="K609" s="370">
        <v>0</v>
      </c>
      <c r="L609" s="370">
        <v>0</v>
      </c>
      <c r="M609" s="370">
        <v>0</v>
      </c>
      <c r="N609" s="370">
        <v>0</v>
      </c>
      <c r="P609" s="370">
        <v>-985</v>
      </c>
      <c r="Q609" s="370">
        <v>0</v>
      </c>
      <c r="R609" s="370">
        <v>0</v>
      </c>
      <c r="S609" s="370" t="b">
        <v>0</v>
      </c>
      <c r="T609" s="370">
        <v>0</v>
      </c>
      <c r="U609" s="370">
        <v>0</v>
      </c>
      <c r="V609" s="370">
        <v>0</v>
      </c>
      <c r="W609" s="370">
        <v>0</v>
      </c>
      <c r="X609" s="370">
        <v>0</v>
      </c>
    </row>
    <row r="610" spans="2:24" x14ac:dyDescent="0.25">
      <c r="B610" s="5">
        <f t="shared" si="10"/>
        <v>997</v>
      </c>
      <c r="C610" s="1">
        <v>991</v>
      </c>
      <c r="D610" s="1">
        <v>83</v>
      </c>
      <c r="E610" s="1" t="s">
        <v>1145</v>
      </c>
      <c r="F610" s="1">
        <v>8</v>
      </c>
      <c r="G610" s="370">
        <v>2379868.2570675858</v>
      </c>
      <c r="H610" s="370">
        <v>5471807.2977413516</v>
      </c>
      <c r="I610" s="370" t="b">
        <v>0</v>
      </c>
      <c r="J610" s="370">
        <v>0</v>
      </c>
      <c r="K610" s="370">
        <v>0</v>
      </c>
      <c r="L610" s="370">
        <v>9650169.2071224749</v>
      </c>
      <c r="M610" s="370">
        <v>0</v>
      </c>
      <c r="N610" s="370">
        <v>17501844.761931412</v>
      </c>
      <c r="P610" s="370">
        <v>2378877.2570675858</v>
      </c>
      <c r="Q610" s="370">
        <v>2379868.2570675858</v>
      </c>
      <c r="R610" s="370">
        <v>5471807.2977413516</v>
      </c>
      <c r="S610" s="370" t="b">
        <v>0</v>
      </c>
      <c r="T610" s="370">
        <v>0</v>
      </c>
      <c r="U610" s="370">
        <v>0</v>
      </c>
      <c r="V610" s="370">
        <v>9650169.2071224749</v>
      </c>
      <c r="W610" s="370">
        <v>0</v>
      </c>
      <c r="X610" s="370">
        <v>17501844.761931412</v>
      </c>
    </row>
    <row r="611" spans="2:24" x14ac:dyDescent="0.25">
      <c r="B611" s="5">
        <f t="shared" si="10"/>
        <v>998</v>
      </c>
      <c r="C611" s="1">
        <v>997</v>
      </c>
      <c r="D611" s="1">
        <v>52</v>
      </c>
      <c r="E611" s="1" t="s">
        <v>874</v>
      </c>
      <c r="F611" s="1">
        <v>8</v>
      </c>
      <c r="G611" s="370">
        <v>0</v>
      </c>
      <c r="H611" s="370">
        <v>0</v>
      </c>
      <c r="I611" s="370" t="b">
        <v>0</v>
      </c>
      <c r="J611" s="370">
        <v>0</v>
      </c>
      <c r="K611" s="370">
        <v>0</v>
      </c>
      <c r="L611" s="370">
        <v>0</v>
      </c>
      <c r="M611" s="370">
        <v>0</v>
      </c>
      <c r="N611" s="370">
        <v>0</v>
      </c>
      <c r="P611" s="370">
        <v>-997</v>
      </c>
      <c r="Q611" s="370">
        <v>0</v>
      </c>
      <c r="R611" s="370">
        <v>0</v>
      </c>
      <c r="S611" s="370" t="b">
        <v>0</v>
      </c>
      <c r="T611" s="370">
        <v>0</v>
      </c>
      <c r="U611" s="370">
        <v>0</v>
      </c>
      <c r="V611" s="370">
        <v>0</v>
      </c>
      <c r="W611" s="370">
        <v>0</v>
      </c>
      <c r="X611" s="370">
        <v>0</v>
      </c>
    </row>
    <row r="612" spans="2:24" x14ac:dyDescent="0.25">
      <c r="B612" s="5">
        <f t="shared" ref="B612:B617" si="11">+C613-A612</f>
        <v>1000</v>
      </c>
      <c r="C612" s="1">
        <v>998</v>
      </c>
      <c r="D612" s="1">
        <v>52</v>
      </c>
      <c r="E612" s="1" t="s">
        <v>875</v>
      </c>
      <c r="F612" s="1">
        <v>8</v>
      </c>
      <c r="G612" s="370">
        <v>188656.0822051423</v>
      </c>
      <c r="H612" s="370">
        <v>137580.38704248032</v>
      </c>
      <c r="I612" s="370" t="b">
        <v>0</v>
      </c>
      <c r="J612" s="370">
        <v>0</v>
      </c>
      <c r="K612" s="370">
        <v>0</v>
      </c>
      <c r="L612" s="370">
        <v>270934.02969960065</v>
      </c>
      <c r="M612" s="370">
        <v>0</v>
      </c>
      <c r="N612" s="370">
        <v>597170.4989472233</v>
      </c>
      <c r="P612" s="370">
        <v>187658.0822051423</v>
      </c>
      <c r="Q612" s="370">
        <v>188656.0822051423</v>
      </c>
      <c r="R612" s="370">
        <v>137580.38704248032</v>
      </c>
      <c r="S612" s="370" t="b">
        <v>0</v>
      </c>
      <c r="T612" s="370">
        <v>0</v>
      </c>
      <c r="U612" s="370">
        <v>0</v>
      </c>
      <c r="V612" s="370">
        <v>270934.02969960065</v>
      </c>
      <c r="W612" s="370">
        <v>0</v>
      </c>
      <c r="X612" s="370">
        <v>597170.4989472233</v>
      </c>
    </row>
    <row r="613" spans="2:24" x14ac:dyDescent="0.25">
      <c r="B613" s="5">
        <f t="shared" si="11"/>
        <v>1001</v>
      </c>
      <c r="C613" s="1">
        <v>1000</v>
      </c>
      <c r="D613" s="1">
        <v>70</v>
      </c>
      <c r="E613" s="1" t="s">
        <v>1146</v>
      </c>
      <c r="F613" s="1">
        <v>8</v>
      </c>
      <c r="G613" s="370">
        <v>0</v>
      </c>
      <c r="H613" s="370">
        <v>0</v>
      </c>
      <c r="I613" s="370" t="b">
        <v>0</v>
      </c>
      <c r="J613" s="370">
        <v>0</v>
      </c>
      <c r="K613" s="370">
        <v>0</v>
      </c>
      <c r="L613" s="370">
        <v>0</v>
      </c>
      <c r="M613" s="370">
        <v>0</v>
      </c>
      <c r="N613" s="370">
        <v>0</v>
      </c>
      <c r="P613" s="370">
        <v>-1000</v>
      </c>
      <c r="Q613" s="370">
        <v>0</v>
      </c>
      <c r="R613" s="370">
        <v>0</v>
      </c>
      <c r="S613" s="370" t="b">
        <v>0</v>
      </c>
      <c r="T613" s="370">
        <v>0</v>
      </c>
      <c r="U613" s="370">
        <v>0</v>
      </c>
      <c r="V613" s="370">
        <v>0</v>
      </c>
      <c r="W613" s="370">
        <v>0</v>
      </c>
      <c r="X613" s="370">
        <v>0</v>
      </c>
    </row>
    <row r="614" spans="2:24" x14ac:dyDescent="0.25">
      <c r="B614" s="5">
        <f t="shared" si="11"/>
        <v>2759</v>
      </c>
      <c r="C614" s="1">
        <v>1001</v>
      </c>
      <c r="D614" s="1">
        <v>8</v>
      </c>
      <c r="E614" s="1" t="s">
        <v>505</v>
      </c>
      <c r="F614" s="1">
        <v>8</v>
      </c>
      <c r="G614" s="370">
        <v>0</v>
      </c>
      <c r="H614" s="370">
        <v>0</v>
      </c>
      <c r="I614" s="370" t="b">
        <v>0</v>
      </c>
      <c r="J614" s="370">
        <v>0</v>
      </c>
      <c r="K614" s="370">
        <v>0</v>
      </c>
      <c r="L614" s="370">
        <v>0</v>
      </c>
      <c r="M614" s="370">
        <v>0</v>
      </c>
      <c r="N614" s="370">
        <v>0</v>
      </c>
      <c r="P614" s="370">
        <v>-1001</v>
      </c>
      <c r="Q614" s="370">
        <v>0</v>
      </c>
      <c r="R614" s="370">
        <v>0</v>
      </c>
      <c r="S614" s="370" t="b">
        <v>0</v>
      </c>
      <c r="T614" s="370">
        <v>0</v>
      </c>
      <c r="U614" s="370">
        <v>0</v>
      </c>
      <c r="V614" s="370">
        <v>0</v>
      </c>
      <c r="W614" s="370">
        <v>0</v>
      </c>
      <c r="X614" s="370">
        <v>0</v>
      </c>
    </row>
    <row r="615" spans="2:24" x14ac:dyDescent="0.25">
      <c r="B615" s="5">
        <f t="shared" si="11"/>
        <v>4141</v>
      </c>
      <c r="C615" s="1">
        <v>2759</v>
      </c>
      <c r="D615" s="1">
        <v>1</v>
      </c>
      <c r="E615" s="1" t="s">
        <v>531</v>
      </c>
      <c r="F615" s="1">
        <v>6</v>
      </c>
      <c r="G615" s="370">
        <v>0</v>
      </c>
      <c r="H615" s="370">
        <v>0</v>
      </c>
      <c r="I615" s="370">
        <v>0</v>
      </c>
      <c r="J615" s="370">
        <v>0</v>
      </c>
      <c r="K615" s="370">
        <v>0</v>
      </c>
      <c r="L615" s="370">
        <v>0</v>
      </c>
      <c r="M615" s="370">
        <v>0</v>
      </c>
      <c r="N615" s="370">
        <v>0</v>
      </c>
      <c r="P615" s="370">
        <v>-2759</v>
      </c>
      <c r="Q615" s="370">
        <v>0</v>
      </c>
      <c r="R615" s="370">
        <v>0</v>
      </c>
      <c r="S615" s="370">
        <v>0</v>
      </c>
      <c r="T615" s="370">
        <v>0</v>
      </c>
      <c r="U615" s="370">
        <v>0</v>
      </c>
      <c r="V615" s="370">
        <v>0</v>
      </c>
      <c r="W615" s="370">
        <v>0</v>
      </c>
      <c r="X615" s="370">
        <v>0</v>
      </c>
    </row>
    <row r="616" spans="2:24" x14ac:dyDescent="0.25">
      <c r="B616" s="5">
        <f t="shared" si="11"/>
        <v>4203</v>
      </c>
      <c r="C616" s="1">
        <v>4141</v>
      </c>
      <c r="D616" s="1">
        <v>7</v>
      </c>
      <c r="E616" s="1" t="s">
        <v>69</v>
      </c>
      <c r="F616" s="1">
        <v>7</v>
      </c>
      <c r="G616" s="370">
        <v>0</v>
      </c>
      <c r="H616" s="370">
        <v>0</v>
      </c>
      <c r="I616" s="370" t="b">
        <v>0</v>
      </c>
      <c r="J616" s="370">
        <v>0</v>
      </c>
      <c r="K616" s="370">
        <v>0</v>
      </c>
      <c r="L616" s="370">
        <v>0</v>
      </c>
      <c r="M616" s="370">
        <v>0</v>
      </c>
      <c r="N616" s="370">
        <v>0</v>
      </c>
      <c r="P616" s="370">
        <v>-4141</v>
      </c>
      <c r="Q616" s="370">
        <v>0</v>
      </c>
      <c r="R616" s="370">
        <v>0</v>
      </c>
      <c r="S616" s="370" t="b">
        <v>0</v>
      </c>
      <c r="T616" s="370">
        <v>0</v>
      </c>
      <c r="U616" s="370">
        <v>0</v>
      </c>
      <c r="V616" s="370">
        <v>0</v>
      </c>
      <c r="W616" s="370">
        <v>0</v>
      </c>
      <c r="X616" s="370">
        <v>0</v>
      </c>
    </row>
    <row r="617" spans="2:24" x14ac:dyDescent="0.25">
      <c r="B617" s="5">
        <f t="shared" si="11"/>
        <v>4216</v>
      </c>
      <c r="C617" s="1">
        <v>4203</v>
      </c>
      <c r="D617" s="1">
        <v>7</v>
      </c>
      <c r="E617" s="1" t="s">
        <v>101</v>
      </c>
      <c r="F617" s="1">
        <v>7</v>
      </c>
      <c r="G617" s="370">
        <v>0</v>
      </c>
      <c r="H617" s="370">
        <v>0</v>
      </c>
      <c r="I617" s="370" t="b">
        <v>0</v>
      </c>
      <c r="J617" s="370">
        <v>0</v>
      </c>
      <c r="K617" s="370">
        <v>0</v>
      </c>
      <c r="L617" s="370">
        <v>0</v>
      </c>
      <c r="M617" s="370">
        <v>0</v>
      </c>
      <c r="N617" s="370">
        <v>0</v>
      </c>
      <c r="P617" s="370">
        <v>-4203</v>
      </c>
      <c r="Q617" s="370">
        <v>0</v>
      </c>
      <c r="R617" s="370">
        <v>0</v>
      </c>
      <c r="S617" s="370" t="b">
        <v>0</v>
      </c>
      <c r="T617" s="370">
        <v>0</v>
      </c>
      <c r="U617" s="370">
        <v>0</v>
      </c>
      <c r="V617" s="370">
        <v>0</v>
      </c>
      <c r="W617" s="370">
        <v>0</v>
      </c>
      <c r="X617" s="370">
        <v>0</v>
      </c>
    </row>
    <row r="618" spans="2:24" x14ac:dyDescent="0.25">
      <c r="B618" s="5" t="e">
        <f>+#REF!-A618</f>
        <v>#REF!</v>
      </c>
      <c r="C618" s="1">
        <v>4216</v>
      </c>
      <c r="D618" s="1">
        <v>7</v>
      </c>
      <c r="E618" s="1" t="s">
        <v>568</v>
      </c>
      <c r="F618" s="1">
        <v>7</v>
      </c>
      <c r="G618" s="370">
        <v>0</v>
      </c>
      <c r="H618" s="370">
        <v>0</v>
      </c>
      <c r="I618" s="370" t="b">
        <v>0</v>
      </c>
      <c r="J618" s="370">
        <v>0</v>
      </c>
      <c r="K618" s="370">
        <v>0</v>
      </c>
      <c r="L618" s="370">
        <v>0</v>
      </c>
      <c r="M618" s="370">
        <v>0</v>
      </c>
      <c r="N618" s="370">
        <v>0</v>
      </c>
      <c r="P618" s="370">
        <v>-4216</v>
      </c>
      <c r="Q618" s="370">
        <v>0</v>
      </c>
      <c r="R618" s="370">
        <v>0</v>
      </c>
      <c r="S618" s="370" t="b">
        <v>0</v>
      </c>
      <c r="T618" s="370">
        <v>0</v>
      </c>
      <c r="U618" s="370">
        <v>0</v>
      </c>
      <c r="V618" s="370">
        <v>0</v>
      </c>
      <c r="W618" s="370">
        <v>0</v>
      </c>
      <c r="X618" s="370">
        <v>0</v>
      </c>
    </row>
    <row r="687" spans="7:24" x14ac:dyDescent="0.25"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9" spans="7:24" x14ac:dyDescent="0.25"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1" spans="7:24" x14ac:dyDescent="0.25"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7:24" x14ac:dyDescent="0.25"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7:24" x14ac:dyDescent="0.25"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7:24" x14ac:dyDescent="0.25"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7:24" x14ac:dyDescent="0.25"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7:24" x14ac:dyDescent="0.25"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7:24" x14ac:dyDescent="0.25"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7:24" x14ac:dyDescent="0.25"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7:24" x14ac:dyDescent="0.25"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7:24" x14ac:dyDescent="0.25"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7:24" x14ac:dyDescent="0.25"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7:24" x14ac:dyDescent="0.25"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7:24" x14ac:dyDescent="0.25"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7:24" x14ac:dyDescent="0.25"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7:24" x14ac:dyDescent="0.25"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7:24" x14ac:dyDescent="0.25"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7:24" x14ac:dyDescent="0.25"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7:24" x14ac:dyDescent="0.25"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7:24" x14ac:dyDescent="0.25"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7:24" x14ac:dyDescent="0.25"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7:24" x14ac:dyDescent="0.25"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7:24" x14ac:dyDescent="0.25"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7:24" x14ac:dyDescent="0.25"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7:24" x14ac:dyDescent="0.25"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7:24" x14ac:dyDescent="0.25"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7:24" x14ac:dyDescent="0.25"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</sheetData>
  <printOptions gridLines="1"/>
  <pageMargins left="0.5" right="0.25" top="0.8" bottom="0.75" header="0.3" footer="0.3"/>
  <pageSetup paperSize="5" scale="80" fitToHeight="0" orientation="landscape" r:id="rId1"/>
  <headerFooter>
    <oddHeader xml:space="preserve">&amp;LMDE
School Finance Division
&amp;C&amp;"-,Bold"SPECIAL EDUCATION FUNDING  FY 2020
HOUSE OPTION 2 - FEBRUARY DATA&amp;"-,Regular"
Tuition rate = 80%&amp;R03/27/2019
</oddHeader>
    <oddFooter xml:space="preserve">&amp;R&amp;P OF &amp;N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16"/>
  <sheetViews>
    <sheetView topLeftCell="O1" zoomScale="96" zoomScaleNormal="96" zoomScalePageLayoutView="60" workbookViewId="0">
      <selection activeCell="W9" sqref="W9"/>
    </sheetView>
  </sheetViews>
  <sheetFormatPr defaultColWidth="10.21875" defaultRowHeight="12.5" x14ac:dyDescent="0.25"/>
  <cols>
    <col min="1" max="2" width="10.21875" style="30"/>
    <col min="3" max="4" width="10.44140625" style="376" bestFit="1" customWidth="1"/>
    <col min="5" max="5" width="10.21875" style="376"/>
    <col min="6" max="6" width="10.44140625" style="376" bestFit="1" customWidth="1"/>
    <col min="7" max="7" width="21.88671875" style="376" bestFit="1" customWidth="1"/>
    <col min="8" max="9" width="19.88671875" style="376" bestFit="1" customWidth="1"/>
    <col min="10" max="10" width="17.88671875" style="376" bestFit="1" customWidth="1"/>
    <col min="11" max="11" width="18.6640625" style="376" bestFit="1" customWidth="1"/>
    <col min="12" max="12" width="19.88671875" style="376" bestFit="1" customWidth="1"/>
    <col min="13" max="13" width="18.6640625" style="376" bestFit="1" customWidth="1"/>
    <col min="14" max="14" width="21.88671875" style="376" bestFit="1" customWidth="1"/>
    <col min="15" max="15" width="10.21875" style="376"/>
    <col min="16" max="16" width="21.88671875" style="376" bestFit="1" customWidth="1"/>
    <col min="17" max="17" width="19.88671875" style="376" bestFit="1" customWidth="1"/>
    <col min="18" max="18" width="18.6640625" style="376" bestFit="1" customWidth="1"/>
    <col min="19" max="19" width="17.88671875" style="376" bestFit="1" customWidth="1"/>
    <col min="20" max="20" width="18.6640625" style="376" bestFit="1" customWidth="1"/>
    <col min="21" max="21" width="19.88671875" style="376" bestFit="1" customWidth="1"/>
    <col min="22" max="22" width="18.6640625" style="376" bestFit="1" customWidth="1"/>
    <col min="23" max="63" width="21.88671875" style="376" bestFit="1" customWidth="1"/>
    <col min="64" max="16384" width="10.21875" style="30"/>
  </cols>
  <sheetData>
    <row r="1" spans="1:63" x14ac:dyDescent="0.25">
      <c r="A1" s="30">
        <f>COLUMN()</f>
        <v>1</v>
      </c>
      <c r="B1" s="30">
        <f>COLUMN()</f>
        <v>2</v>
      </c>
      <c r="C1" s="30">
        <f>COLUMN()</f>
        <v>3</v>
      </c>
      <c r="D1" s="30">
        <f>COLUMN()</f>
        <v>4</v>
      </c>
      <c r="E1" s="30">
        <f>COLUMN()</f>
        <v>5</v>
      </c>
      <c r="F1" s="30">
        <f>COLUMN()</f>
        <v>6</v>
      </c>
      <c r="G1" s="30">
        <f>COLUMN()</f>
        <v>7</v>
      </c>
      <c r="H1" s="30">
        <f>COLUMN()</f>
        <v>8</v>
      </c>
      <c r="I1" s="30">
        <f>COLUMN()</f>
        <v>9</v>
      </c>
      <c r="J1" s="30">
        <f>COLUMN()</f>
        <v>10</v>
      </c>
      <c r="K1" s="30">
        <f>COLUMN()</f>
        <v>11</v>
      </c>
      <c r="L1" s="30">
        <f>COLUMN()</f>
        <v>12</v>
      </c>
      <c r="M1" s="30">
        <f>COLUMN()</f>
        <v>13</v>
      </c>
      <c r="N1" s="30">
        <f>COLUMN()</f>
        <v>14</v>
      </c>
      <c r="O1" s="30">
        <f>COLUMN()</f>
        <v>15</v>
      </c>
      <c r="P1" s="30">
        <f>COLUMN()</f>
        <v>16</v>
      </c>
      <c r="Q1" s="30">
        <f>COLUMN()</f>
        <v>17</v>
      </c>
      <c r="R1" s="30">
        <f>COLUMN()</f>
        <v>18</v>
      </c>
      <c r="S1" s="30">
        <f>COLUMN()</f>
        <v>19</v>
      </c>
      <c r="T1" s="30">
        <f>COLUMN()</f>
        <v>20</v>
      </c>
      <c r="U1" s="30">
        <f>COLUMN()</f>
        <v>21</v>
      </c>
      <c r="V1" s="30">
        <f>COLUMN()</f>
        <v>22</v>
      </c>
      <c r="W1" s="30">
        <f>COLUMN()</f>
        <v>23</v>
      </c>
    </row>
    <row r="2" spans="1:63" x14ac:dyDescent="0.25">
      <c r="C2" s="1"/>
      <c r="D2" s="1"/>
      <c r="E2" s="1" t="s">
        <v>2015</v>
      </c>
      <c r="F2" s="1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</row>
    <row r="3" spans="1:63" ht="13" x14ac:dyDescent="0.3">
      <c r="C3" s="1"/>
      <c r="D3" s="1"/>
      <c r="E3" s="1"/>
      <c r="F3" s="1"/>
      <c r="G3" s="370"/>
      <c r="H3" s="370"/>
      <c r="I3" s="373">
        <v>0.1211</v>
      </c>
      <c r="J3" s="370"/>
      <c r="K3" s="370"/>
      <c r="L3" s="370"/>
      <c r="M3" s="370"/>
      <c r="N3" s="370"/>
      <c r="O3" s="370"/>
      <c r="P3" s="370"/>
      <c r="Q3" s="370"/>
      <c r="R3" s="373">
        <v>6.4299999999999996E-2</v>
      </c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</row>
    <row r="4" spans="1:63" ht="13" thickBot="1" x14ac:dyDescent="0.3">
      <c r="C4" s="1"/>
      <c r="D4" s="1"/>
      <c r="E4" s="1"/>
      <c r="F4" s="1"/>
      <c r="G4" s="370" t="s">
        <v>2885</v>
      </c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</row>
    <row r="5" spans="1:63" s="32" customFormat="1" ht="15" customHeight="1" thickBot="1" x14ac:dyDescent="0.3">
      <c r="A5" s="31"/>
      <c r="B5" s="31"/>
      <c r="C5" s="1"/>
      <c r="D5" s="1"/>
      <c r="E5" s="1"/>
      <c r="F5" s="1"/>
      <c r="G5" s="370" t="s">
        <v>596</v>
      </c>
      <c r="H5" s="370" t="s">
        <v>597</v>
      </c>
      <c r="I5" s="372" t="s">
        <v>1156</v>
      </c>
      <c r="J5" s="370" t="s">
        <v>1157</v>
      </c>
      <c r="K5" s="370" t="s">
        <v>1158</v>
      </c>
      <c r="L5" s="370" t="s">
        <v>598</v>
      </c>
      <c r="M5" s="370" t="s">
        <v>610</v>
      </c>
      <c r="N5" s="370" t="s">
        <v>599</v>
      </c>
      <c r="O5" s="370"/>
      <c r="P5" s="370" t="s">
        <v>596</v>
      </c>
      <c r="Q5" s="370" t="s">
        <v>597</v>
      </c>
      <c r="R5" s="372" t="s">
        <v>1156</v>
      </c>
      <c r="S5" s="370" t="s">
        <v>1157</v>
      </c>
      <c r="T5" s="370" t="s">
        <v>1158</v>
      </c>
      <c r="U5" s="370" t="s">
        <v>598</v>
      </c>
      <c r="V5" s="370" t="s">
        <v>610</v>
      </c>
      <c r="W5" s="370" t="s">
        <v>599</v>
      </c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</row>
    <row r="6" spans="1:63" s="29" customFormat="1" ht="15" customHeight="1" x14ac:dyDescent="0.25">
      <c r="A6" s="31"/>
      <c r="B6" s="31"/>
      <c r="C6" s="1"/>
      <c r="D6" s="1"/>
      <c r="E6" s="1"/>
      <c r="F6" s="1"/>
      <c r="G6" s="370" t="s">
        <v>600</v>
      </c>
      <c r="H6" s="370" t="s">
        <v>600</v>
      </c>
      <c r="I6" s="372" t="s">
        <v>1159</v>
      </c>
      <c r="J6" s="370" t="s">
        <v>1160</v>
      </c>
      <c r="K6" s="370" t="s">
        <v>1161</v>
      </c>
      <c r="L6" s="370" t="s">
        <v>601</v>
      </c>
      <c r="M6" s="370" t="s">
        <v>1162</v>
      </c>
      <c r="N6" s="370" t="s">
        <v>602</v>
      </c>
      <c r="O6" s="370"/>
      <c r="P6" s="370" t="s">
        <v>600</v>
      </c>
      <c r="Q6" s="370" t="s">
        <v>600</v>
      </c>
      <c r="R6" s="372" t="s">
        <v>1159</v>
      </c>
      <c r="S6" s="370" t="s">
        <v>1160</v>
      </c>
      <c r="T6" s="370" t="s">
        <v>1161</v>
      </c>
      <c r="U6" s="370" t="s">
        <v>601</v>
      </c>
      <c r="V6" s="370" t="s">
        <v>1162</v>
      </c>
      <c r="W6" s="370" t="s">
        <v>602</v>
      </c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</row>
    <row r="7" spans="1:63" s="33" customFormat="1" ht="13" thickBot="1" x14ac:dyDescent="0.3">
      <c r="A7" s="31"/>
      <c r="B7" s="31"/>
      <c r="C7" s="1"/>
      <c r="D7" s="1"/>
      <c r="E7" s="1"/>
      <c r="F7" s="1" t="s">
        <v>603</v>
      </c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</row>
    <row r="8" spans="1:63" x14ac:dyDescent="0.25">
      <c r="C8" s="1"/>
      <c r="D8" s="1"/>
      <c r="E8" s="1"/>
      <c r="F8" s="1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70"/>
      <c r="AD8" s="370"/>
      <c r="AE8" s="370"/>
      <c r="AF8" s="370"/>
      <c r="AG8" s="370"/>
      <c r="AH8" s="370"/>
      <c r="AI8" s="370"/>
      <c r="AJ8" s="370"/>
      <c r="AK8" s="370"/>
      <c r="AL8" s="370"/>
      <c r="AM8" s="370"/>
      <c r="AN8" s="370"/>
      <c r="AO8" s="370"/>
      <c r="AP8" s="370"/>
      <c r="AQ8" s="370"/>
      <c r="AR8" s="370"/>
      <c r="AS8" s="370"/>
      <c r="AT8" s="370"/>
      <c r="AU8" s="370"/>
      <c r="AV8" s="370"/>
      <c r="AW8" s="370"/>
      <c r="AX8" s="370"/>
      <c r="AY8" s="370"/>
      <c r="AZ8" s="370"/>
      <c r="BA8" s="370"/>
      <c r="BB8" s="370"/>
      <c r="BC8" s="370"/>
      <c r="BD8" s="370"/>
      <c r="BE8" s="370"/>
      <c r="BF8" s="370"/>
      <c r="BG8" s="370"/>
      <c r="BH8" s="370"/>
      <c r="BI8" s="370"/>
      <c r="BJ8" s="370"/>
      <c r="BK8" s="370"/>
    </row>
    <row r="9" spans="1:63" ht="13" thickBot="1" x14ac:dyDescent="0.3">
      <c r="A9" s="472">
        <v>0.99990000000000001</v>
      </c>
      <c r="C9" s="1"/>
      <c r="D9" s="1"/>
      <c r="E9" s="1" t="s">
        <v>599</v>
      </c>
      <c r="F9" s="1"/>
      <c r="G9" s="370">
        <v>1389781202.6003239</v>
      </c>
      <c r="H9" s="370">
        <v>455625490.17378044</v>
      </c>
      <c r="I9" s="370">
        <v>111552170.12053078</v>
      </c>
      <c r="J9" s="370">
        <v>0</v>
      </c>
      <c r="K9" s="370">
        <v>45510758.662371367</v>
      </c>
      <c r="L9" s="370">
        <v>-2.5125336833298206E-7</v>
      </c>
      <c r="M9" s="370">
        <v>10354410.378813101</v>
      </c>
      <c r="N9" s="370">
        <v>2012824031.9358196</v>
      </c>
      <c r="O9" s="370"/>
      <c r="P9" s="370">
        <v>1389781202.6003239</v>
      </c>
      <c r="Q9" s="370">
        <v>455625490.17378044</v>
      </c>
      <c r="R9" s="370">
        <v>59230425.588357851</v>
      </c>
      <c r="S9" s="370">
        <v>0</v>
      </c>
      <c r="T9" s="370">
        <v>45510758.662371367</v>
      </c>
      <c r="U9" s="370">
        <v>-2.5125336833298206E-7</v>
      </c>
      <c r="V9" s="370">
        <v>10354410.378813101</v>
      </c>
      <c r="W9" s="370">
        <v>1960502287.4036455</v>
      </c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  <c r="AZ9" s="370"/>
      <c r="BA9" s="370"/>
      <c r="BB9" s="370"/>
      <c r="BC9" s="370"/>
      <c r="BD9" s="370"/>
      <c r="BE9" s="370"/>
      <c r="BF9" s="370"/>
      <c r="BG9" s="370"/>
      <c r="BH9" s="370"/>
      <c r="BI9" s="370"/>
      <c r="BJ9" s="370"/>
      <c r="BK9" s="370"/>
    </row>
    <row r="10" spans="1:63" s="32" customFormat="1" ht="13" thickBot="1" x14ac:dyDescent="0.3">
      <c r="A10" s="31"/>
      <c r="B10" s="31"/>
      <c r="C10" s="1"/>
      <c r="D10" s="1"/>
      <c r="E10" s="1"/>
      <c r="F10" s="1"/>
      <c r="G10" s="370">
        <v>1220007990.4648938</v>
      </c>
      <c r="H10" s="370">
        <v>360525192.70088542</v>
      </c>
      <c r="I10" s="370">
        <v>18133646.157603536</v>
      </c>
      <c r="J10" s="370">
        <v>-6376423.1236427631</v>
      </c>
      <c r="K10" s="370">
        <v>31241537.784798749</v>
      </c>
      <c r="L10" s="370"/>
      <c r="M10" s="370"/>
      <c r="N10" s="370"/>
      <c r="O10" s="370"/>
      <c r="P10" s="370">
        <v>1220007990.4648938</v>
      </c>
      <c r="Q10" s="370">
        <v>360525192.70088542</v>
      </c>
      <c r="R10" s="370">
        <v>18133646.157603536</v>
      </c>
      <c r="S10" s="370">
        <v>-6376423.1236427631</v>
      </c>
      <c r="T10" s="370">
        <v>31241537.784798749</v>
      </c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  <c r="AZ10" s="370"/>
      <c r="BA10" s="370"/>
      <c r="BB10" s="370"/>
      <c r="BC10" s="370"/>
      <c r="BD10" s="370"/>
      <c r="BE10" s="370"/>
      <c r="BF10" s="370"/>
      <c r="BG10" s="370"/>
      <c r="BH10" s="370"/>
      <c r="BI10" s="370"/>
      <c r="BJ10" s="370"/>
      <c r="BK10" s="370"/>
    </row>
    <row r="11" spans="1:63" ht="13" thickBot="1" x14ac:dyDescent="0.3">
      <c r="C11" s="1"/>
      <c r="D11" s="1"/>
      <c r="E11" s="1" t="s">
        <v>604</v>
      </c>
      <c r="F11" s="1">
        <v>1</v>
      </c>
      <c r="G11" s="370">
        <v>144737658.95467043</v>
      </c>
      <c r="H11" s="370">
        <v>29089757.838150084</v>
      </c>
      <c r="I11" s="370">
        <v>12775212.143367603</v>
      </c>
      <c r="J11" s="370">
        <v>0</v>
      </c>
      <c r="K11" s="370">
        <v>18218790.27321773</v>
      </c>
      <c r="L11" s="370">
        <v>-57918826.884702578</v>
      </c>
      <c r="M11" s="370">
        <v>0</v>
      </c>
      <c r="N11" s="370">
        <v>146902592.32470325</v>
      </c>
      <c r="O11" s="370"/>
      <c r="P11" s="370">
        <v>144737658.95467043</v>
      </c>
      <c r="Q11" s="370">
        <v>29089757.838150084</v>
      </c>
      <c r="R11" s="370">
        <v>6783205.1264949366</v>
      </c>
      <c r="S11" s="370">
        <v>0</v>
      </c>
      <c r="T11" s="370">
        <v>18218790.27321773</v>
      </c>
      <c r="U11" s="370">
        <v>-57918826.884702578</v>
      </c>
      <c r="V11" s="370">
        <v>0</v>
      </c>
      <c r="W11" s="370">
        <v>140910585.30783057</v>
      </c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</row>
    <row r="12" spans="1:63" s="29" customFormat="1" ht="15.75" customHeight="1" x14ac:dyDescent="0.25">
      <c r="A12" s="31"/>
      <c r="B12" s="31"/>
      <c r="C12" s="1"/>
      <c r="D12" s="1"/>
      <c r="E12" s="1" t="s">
        <v>605</v>
      </c>
      <c r="F12" s="1">
        <v>2</v>
      </c>
      <c r="G12" s="370">
        <v>146902891.35615617</v>
      </c>
      <c r="H12" s="370">
        <v>35588880.521367848</v>
      </c>
      <c r="I12" s="370">
        <v>13908854.679388078</v>
      </c>
      <c r="J12" s="370">
        <v>0</v>
      </c>
      <c r="K12" s="370">
        <v>3196784.1668218095</v>
      </c>
      <c r="L12" s="370">
        <v>-41226999.367916055</v>
      </c>
      <c r="M12" s="370">
        <v>0</v>
      </c>
      <c r="N12" s="370">
        <v>158370411.35581785</v>
      </c>
      <c r="O12" s="370"/>
      <c r="P12" s="370">
        <v>146902891.35615617</v>
      </c>
      <c r="Q12" s="370">
        <v>35588880.521367848</v>
      </c>
      <c r="R12" s="370">
        <v>7385130.9321606383</v>
      </c>
      <c r="S12" s="370">
        <v>0</v>
      </c>
      <c r="T12" s="370">
        <v>3196784.1668218095</v>
      </c>
      <c r="U12" s="370">
        <v>-41226999.367916055</v>
      </c>
      <c r="V12" s="370">
        <v>0</v>
      </c>
      <c r="W12" s="370">
        <v>151846687.60859042</v>
      </c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  <c r="AZ12" s="370"/>
      <c r="BA12" s="370"/>
      <c r="BB12" s="370"/>
      <c r="BC12" s="370"/>
      <c r="BD12" s="370"/>
      <c r="BE12" s="370"/>
      <c r="BF12" s="370"/>
      <c r="BG12" s="370"/>
      <c r="BH12" s="370"/>
      <c r="BI12" s="370"/>
      <c r="BJ12" s="370"/>
      <c r="BK12" s="370"/>
    </row>
    <row r="13" spans="1:63" s="31" customFormat="1" x14ac:dyDescent="0.25">
      <c r="C13" s="1"/>
      <c r="D13" s="1"/>
      <c r="E13" s="1" t="s">
        <v>606</v>
      </c>
      <c r="F13" s="1">
        <v>3</v>
      </c>
      <c r="G13" s="370">
        <v>429770585.65451711</v>
      </c>
      <c r="H13" s="370">
        <v>109579543.31691103</v>
      </c>
      <c r="I13" s="370">
        <v>38167739.11280442</v>
      </c>
      <c r="J13" s="370">
        <v>0</v>
      </c>
      <c r="K13" s="370">
        <v>7944458.703555394</v>
      </c>
      <c r="L13" s="370">
        <v>-82802500.296982318</v>
      </c>
      <c r="M13" s="370">
        <v>0</v>
      </c>
      <c r="N13" s="370">
        <v>502659826.49080557</v>
      </c>
      <c r="O13" s="370"/>
      <c r="P13" s="370">
        <v>429770585.65451711</v>
      </c>
      <c r="Q13" s="370">
        <v>109579543.31691103</v>
      </c>
      <c r="R13" s="370">
        <v>20265777.249821011</v>
      </c>
      <c r="S13" s="370">
        <v>0</v>
      </c>
      <c r="T13" s="370">
        <v>7944458.703555394</v>
      </c>
      <c r="U13" s="370">
        <v>-82802500.296982318</v>
      </c>
      <c r="V13" s="370">
        <v>0</v>
      </c>
      <c r="W13" s="370">
        <v>484757864.62782222</v>
      </c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  <c r="AZ13" s="370"/>
      <c r="BA13" s="370"/>
      <c r="BB13" s="370"/>
      <c r="BC13" s="370"/>
      <c r="BD13" s="370"/>
      <c r="BE13" s="370"/>
      <c r="BF13" s="370"/>
      <c r="BG13" s="370"/>
      <c r="BH13" s="370"/>
      <c r="BI13" s="370"/>
      <c r="BJ13" s="370"/>
      <c r="BK13" s="370"/>
    </row>
    <row r="14" spans="1:63" s="31" customFormat="1" x14ac:dyDescent="0.25">
      <c r="C14" s="1"/>
      <c r="D14" s="1"/>
      <c r="E14" s="1" t="s">
        <v>607</v>
      </c>
      <c r="F14" s="1">
        <v>4</v>
      </c>
      <c r="G14" s="370">
        <v>292910123.94087964</v>
      </c>
      <c r="H14" s="370">
        <v>77335966.609853357</v>
      </c>
      <c r="I14" s="370">
        <v>26180152.921576139</v>
      </c>
      <c r="J14" s="370">
        <v>0</v>
      </c>
      <c r="K14" s="370">
        <v>1732903.0808425425</v>
      </c>
      <c r="L14" s="370">
        <v>-39302159.170564651</v>
      </c>
      <c r="M14" s="370">
        <v>0</v>
      </c>
      <c r="N14" s="370">
        <v>358856987.38258696</v>
      </c>
      <c r="O14" s="370"/>
      <c r="P14" s="370">
        <v>292910123.94087964</v>
      </c>
      <c r="Q14" s="370">
        <v>77335966.609853357</v>
      </c>
      <c r="R14" s="370">
        <v>13900774.837798068</v>
      </c>
      <c r="S14" s="370">
        <v>0</v>
      </c>
      <c r="T14" s="370">
        <v>1732903.0808425425</v>
      </c>
      <c r="U14" s="370">
        <v>-39302159.170564651</v>
      </c>
      <c r="V14" s="370">
        <v>0</v>
      </c>
      <c r="W14" s="370">
        <v>346577609.29880887</v>
      </c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  <c r="AZ14" s="370"/>
      <c r="BA14" s="370"/>
      <c r="BB14" s="370"/>
      <c r="BC14" s="370"/>
      <c r="BD14" s="370"/>
      <c r="BE14" s="370"/>
      <c r="BF14" s="370"/>
      <c r="BG14" s="370"/>
      <c r="BH14" s="370"/>
      <c r="BI14" s="370"/>
      <c r="BJ14" s="370"/>
      <c r="BK14" s="370"/>
    </row>
    <row r="15" spans="1:63" s="31" customFormat="1" x14ac:dyDescent="0.25">
      <c r="C15" s="1"/>
      <c r="D15" s="1"/>
      <c r="E15" s="1" t="s">
        <v>608</v>
      </c>
      <c r="F15" s="1">
        <v>5</v>
      </c>
      <c r="G15" s="370">
        <v>118265279.5636491</v>
      </c>
      <c r="H15" s="370">
        <v>27379483.308557846</v>
      </c>
      <c r="I15" s="370">
        <v>10893635.768801043</v>
      </c>
      <c r="J15" s="370">
        <v>0</v>
      </c>
      <c r="K15" s="370">
        <v>5548071.6728631267</v>
      </c>
      <c r="L15" s="370">
        <v>-21051792.137110263</v>
      </c>
      <c r="M15" s="370">
        <v>0</v>
      </c>
      <c r="N15" s="370">
        <v>141034678.17676088</v>
      </c>
      <c r="O15" s="370"/>
      <c r="P15" s="370">
        <v>118265279.5636491</v>
      </c>
      <c r="Q15" s="370">
        <v>27379483.308557846</v>
      </c>
      <c r="R15" s="370">
        <v>5784151.7748464653</v>
      </c>
      <c r="S15" s="370">
        <v>0</v>
      </c>
      <c r="T15" s="370">
        <v>5548071.6728631267</v>
      </c>
      <c r="U15" s="370">
        <v>-21051792.137110263</v>
      </c>
      <c r="V15" s="370">
        <v>0</v>
      </c>
      <c r="W15" s="370">
        <v>135925194.18280631</v>
      </c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  <c r="AZ15" s="370"/>
      <c r="BA15" s="370"/>
      <c r="BB15" s="370"/>
      <c r="BC15" s="370"/>
      <c r="BD15" s="370"/>
      <c r="BE15" s="370"/>
      <c r="BF15" s="370"/>
      <c r="BG15" s="370"/>
      <c r="BH15" s="370"/>
      <c r="BI15" s="370"/>
      <c r="BJ15" s="370"/>
      <c r="BK15" s="370"/>
    </row>
    <row r="16" spans="1:63" s="31" customFormat="1" x14ac:dyDescent="0.25">
      <c r="C16" s="1"/>
      <c r="D16" s="1"/>
      <c r="E16" s="1" t="s">
        <v>609</v>
      </c>
      <c r="F16" s="1">
        <v>6</v>
      </c>
      <c r="G16" s="370">
        <v>102961721.45548144</v>
      </c>
      <c r="H16" s="370">
        <v>24546745.741790708</v>
      </c>
      <c r="I16" s="370">
        <v>9626575.4945934918</v>
      </c>
      <c r="J16" s="370">
        <v>0</v>
      </c>
      <c r="K16" s="370">
        <v>8733251.5273282751</v>
      </c>
      <c r="L16" s="370">
        <v>-20162925.920968153</v>
      </c>
      <c r="M16" s="370">
        <v>0</v>
      </c>
      <c r="N16" s="370">
        <v>125705368.2982257</v>
      </c>
      <c r="O16" s="370"/>
      <c r="P16" s="370">
        <v>102961721.45548144</v>
      </c>
      <c r="Q16" s="370">
        <v>24546745.741790708</v>
      </c>
      <c r="R16" s="370">
        <v>5111385.6672366764</v>
      </c>
      <c r="S16" s="370">
        <v>0</v>
      </c>
      <c r="T16" s="370">
        <v>8733251.5273282751</v>
      </c>
      <c r="U16" s="370">
        <v>-20162925.920968153</v>
      </c>
      <c r="V16" s="370">
        <v>0</v>
      </c>
      <c r="W16" s="370">
        <v>121190178.4708689</v>
      </c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  <c r="AZ16" s="370"/>
      <c r="BA16" s="370"/>
      <c r="BB16" s="370"/>
      <c r="BC16" s="370"/>
      <c r="BD16" s="370"/>
      <c r="BE16" s="370"/>
      <c r="BF16" s="370"/>
      <c r="BG16" s="370"/>
      <c r="BH16" s="370"/>
      <c r="BI16" s="370"/>
      <c r="BJ16" s="370"/>
      <c r="BK16" s="370"/>
    </row>
    <row r="17" spans="1:63" s="33" customFormat="1" ht="13" thickBot="1" x14ac:dyDescent="0.3">
      <c r="A17" s="31"/>
      <c r="B17" s="31"/>
      <c r="C17" s="1"/>
      <c r="D17" s="1"/>
      <c r="E17" s="1" t="s">
        <v>610</v>
      </c>
      <c r="F17" s="1">
        <v>7</v>
      </c>
      <c r="G17" s="370">
        <v>101310522.5248284</v>
      </c>
      <c r="H17" s="370">
        <v>61033512.960356399</v>
      </c>
      <c r="I17" s="370">
        <v>0</v>
      </c>
      <c r="J17" s="370">
        <v>0</v>
      </c>
      <c r="K17" s="370">
        <v>0</v>
      </c>
      <c r="L17" s="370">
        <v>106018302.91617079</v>
      </c>
      <c r="M17" s="370">
        <v>10354410.378813101</v>
      </c>
      <c r="N17" s="370">
        <v>278716748.78016883</v>
      </c>
      <c r="O17" s="370"/>
      <c r="P17" s="370">
        <v>101310522.5248284</v>
      </c>
      <c r="Q17" s="370">
        <v>61033512.960356399</v>
      </c>
      <c r="R17" s="370">
        <v>0</v>
      </c>
      <c r="S17" s="370">
        <v>0</v>
      </c>
      <c r="T17" s="370">
        <v>0</v>
      </c>
      <c r="U17" s="370">
        <v>106018302.91617079</v>
      </c>
      <c r="V17" s="370">
        <v>10354410.378813101</v>
      </c>
      <c r="W17" s="370">
        <v>278716748.78016883</v>
      </c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  <c r="AZ17" s="370"/>
      <c r="BA17" s="370"/>
      <c r="BB17" s="370"/>
      <c r="BC17" s="370"/>
      <c r="BD17" s="370"/>
      <c r="BE17" s="370"/>
      <c r="BF17" s="370"/>
      <c r="BG17" s="370"/>
      <c r="BH17" s="370"/>
      <c r="BI17" s="370"/>
      <c r="BJ17" s="370"/>
      <c r="BK17" s="370"/>
    </row>
    <row r="18" spans="1:63" s="29" customFormat="1" ht="14.25" customHeight="1" x14ac:dyDescent="0.25">
      <c r="A18" s="31"/>
      <c r="B18" s="31"/>
      <c r="C18" s="1"/>
      <c r="D18" s="1"/>
      <c r="E18" s="1" t="s">
        <v>611</v>
      </c>
      <c r="F18" s="1">
        <v>8</v>
      </c>
      <c r="G18" s="370">
        <v>52922419.150141537</v>
      </c>
      <c r="H18" s="370">
        <v>91071599.876793101</v>
      </c>
      <c r="I18" s="370">
        <v>0</v>
      </c>
      <c r="J18" s="370">
        <v>0</v>
      </c>
      <c r="K18" s="370">
        <v>136499.237742489</v>
      </c>
      <c r="L18" s="370">
        <v>156446900.8620728</v>
      </c>
      <c r="M18" s="370">
        <v>0</v>
      </c>
      <c r="N18" s="370">
        <v>300577419.12674993</v>
      </c>
      <c r="O18" s="370"/>
      <c r="P18" s="370">
        <v>52922419.150141537</v>
      </c>
      <c r="Q18" s="370">
        <v>91071599.876793101</v>
      </c>
      <c r="R18" s="370">
        <v>0</v>
      </c>
      <c r="S18" s="370">
        <v>0</v>
      </c>
      <c r="T18" s="370">
        <v>136499.237742489</v>
      </c>
      <c r="U18" s="370">
        <v>156446900.8620728</v>
      </c>
      <c r="V18" s="370">
        <v>0</v>
      </c>
      <c r="W18" s="370">
        <v>300577419.12674993</v>
      </c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  <c r="AZ18" s="370"/>
      <c r="BA18" s="370"/>
      <c r="BB18" s="370"/>
      <c r="BC18" s="370"/>
      <c r="BD18" s="370"/>
      <c r="BE18" s="370"/>
      <c r="BF18" s="370"/>
      <c r="BG18" s="370"/>
      <c r="BH18" s="370"/>
      <c r="BI18" s="370"/>
      <c r="BJ18" s="370"/>
      <c r="BK18" s="370"/>
    </row>
    <row r="19" spans="1:63" s="31" customFormat="1" ht="14.25" customHeight="1" x14ac:dyDescent="0.25">
      <c r="C19" s="1"/>
      <c r="D19" s="1"/>
      <c r="E19" s="1" t="s">
        <v>1141</v>
      </c>
      <c r="F19" s="1">
        <v>9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/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  <c r="AZ19" s="370"/>
      <c r="BA19" s="370"/>
      <c r="BB19" s="370"/>
      <c r="BC19" s="370"/>
      <c r="BD19" s="370"/>
      <c r="BE19" s="370"/>
      <c r="BF19" s="370"/>
      <c r="BG19" s="370"/>
      <c r="BH19" s="370"/>
      <c r="BI19" s="370"/>
      <c r="BJ19" s="370"/>
      <c r="BK19" s="370"/>
    </row>
    <row r="20" spans="1:63" s="33" customFormat="1" ht="14.25" customHeight="1" thickBot="1" x14ac:dyDescent="0.3">
      <c r="A20" s="31"/>
      <c r="B20" s="31"/>
      <c r="C20" s="1"/>
      <c r="D20" s="1"/>
      <c r="E20" s="1"/>
      <c r="F20" s="1"/>
      <c r="G20" s="370"/>
      <c r="H20" s="370"/>
      <c r="I20" s="37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70"/>
    </row>
    <row r="21" spans="1:63" x14ac:dyDescent="0.25">
      <c r="A21" s="14">
        <v>1</v>
      </c>
      <c r="B21" s="34">
        <f>+C21-A21</f>
        <v>0</v>
      </c>
      <c r="C21" s="1">
        <v>1</v>
      </c>
      <c r="D21" s="1">
        <v>1</v>
      </c>
      <c r="E21" s="1" t="s">
        <v>612</v>
      </c>
      <c r="F21" s="1">
        <v>5</v>
      </c>
      <c r="G21" s="370">
        <v>1355925.0502481558</v>
      </c>
      <c r="H21" s="370">
        <v>241011.7380789677</v>
      </c>
      <c r="I21" s="370">
        <v>112130.94592186356</v>
      </c>
      <c r="J21" s="370">
        <v>0</v>
      </c>
      <c r="K21" s="370">
        <v>0</v>
      </c>
      <c r="L21" s="370">
        <v>-148829.48700161331</v>
      </c>
      <c r="M21" s="370">
        <v>0</v>
      </c>
      <c r="N21" s="370">
        <v>1560238.2472473739</v>
      </c>
      <c r="O21" s="370"/>
      <c r="P21" s="370">
        <v>1355925.0502481558</v>
      </c>
      <c r="Q21" s="370">
        <v>241011.7380789677</v>
      </c>
      <c r="R21" s="370">
        <v>59537.735943648448</v>
      </c>
      <c r="S21" s="370">
        <v>0</v>
      </c>
      <c r="T21" s="370">
        <v>0</v>
      </c>
      <c r="U21" s="370">
        <v>-148829.48700161331</v>
      </c>
      <c r="V21" s="370">
        <v>0</v>
      </c>
      <c r="W21" s="370">
        <v>1507645.0372691588</v>
      </c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  <c r="AZ21" s="370"/>
      <c r="BA21" s="370"/>
      <c r="BB21" s="370"/>
      <c r="BC21" s="370"/>
      <c r="BD21" s="370"/>
      <c r="BE21" s="370"/>
      <c r="BF21" s="370"/>
      <c r="BG21" s="370"/>
      <c r="BH21" s="370"/>
      <c r="BI21" s="370"/>
      <c r="BJ21" s="370"/>
      <c r="BK21" s="370"/>
    </row>
    <row r="22" spans="1:63" x14ac:dyDescent="0.25">
      <c r="A22" s="246">
        <v>1.3</v>
      </c>
      <c r="B22" s="34">
        <f t="shared" ref="B22:B85" si="0">+C22-A22</f>
        <v>0</v>
      </c>
      <c r="C22" s="1">
        <v>1.3</v>
      </c>
      <c r="D22" s="1">
        <v>3</v>
      </c>
      <c r="E22" s="1" t="s">
        <v>613</v>
      </c>
      <c r="F22" s="1">
        <v>1</v>
      </c>
      <c r="G22" s="370">
        <v>77871920.562779382</v>
      </c>
      <c r="H22" s="370">
        <v>15800500.152600447</v>
      </c>
      <c r="I22" s="370">
        <v>6991186.0858945763</v>
      </c>
      <c r="J22" s="370">
        <v>0</v>
      </c>
      <c r="K22" s="370">
        <v>11713315.929848261</v>
      </c>
      <c r="L22" s="370">
        <v>-38289838.516611584</v>
      </c>
      <c r="M22" s="370">
        <v>0</v>
      </c>
      <c r="N22" s="370">
        <v>74087084.214511096</v>
      </c>
      <c r="O22" s="370"/>
      <c r="P22" s="370">
        <v>77871920.562779382</v>
      </c>
      <c r="Q22" s="370">
        <v>15800500.152600447</v>
      </c>
      <c r="R22" s="370">
        <v>3712083.1157970373</v>
      </c>
      <c r="S22" s="370">
        <v>0</v>
      </c>
      <c r="T22" s="370">
        <v>11713315.929848261</v>
      </c>
      <c r="U22" s="370">
        <v>-38289838.516611584</v>
      </c>
      <c r="V22" s="370">
        <v>0</v>
      </c>
      <c r="W22" s="370">
        <v>70807981.244413555</v>
      </c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  <c r="AZ22" s="370"/>
      <c r="BA22" s="370"/>
      <c r="BB22" s="370"/>
      <c r="BC22" s="370"/>
      <c r="BD22" s="370"/>
      <c r="BE22" s="370"/>
      <c r="BF22" s="370"/>
      <c r="BG22" s="370"/>
      <c r="BH22" s="370"/>
      <c r="BI22" s="370"/>
      <c r="BJ22" s="370"/>
      <c r="BK22" s="370"/>
    </row>
    <row r="23" spans="1:63" x14ac:dyDescent="0.25">
      <c r="A23" s="14">
        <v>2</v>
      </c>
      <c r="B23" s="34">
        <f t="shared" si="0"/>
        <v>0</v>
      </c>
      <c r="C23" s="1">
        <v>2</v>
      </c>
      <c r="D23" s="1">
        <v>1</v>
      </c>
      <c r="E23" s="1" t="s">
        <v>614</v>
      </c>
      <c r="F23" s="1">
        <v>6</v>
      </c>
      <c r="G23" s="370">
        <v>298657.49751163047</v>
      </c>
      <c r="H23" s="370">
        <v>105697.76924620784</v>
      </c>
      <c r="I23" s="370">
        <v>20570.371175158729</v>
      </c>
      <c r="J23" s="370">
        <v>0</v>
      </c>
      <c r="K23" s="370">
        <v>46817.154851739295</v>
      </c>
      <c r="L23" s="370">
        <v>-29246.665271482172</v>
      </c>
      <c r="M23" s="370">
        <v>0</v>
      </c>
      <c r="N23" s="370">
        <v>442496.12751325412</v>
      </c>
      <c r="O23" s="370"/>
      <c r="P23" s="370">
        <v>298657.49751163047</v>
      </c>
      <c r="Q23" s="370">
        <v>105697.76924620784</v>
      </c>
      <c r="R23" s="370">
        <v>10922.170657000052</v>
      </c>
      <c r="S23" s="370">
        <v>0</v>
      </c>
      <c r="T23" s="370">
        <v>46817.154851739295</v>
      </c>
      <c r="U23" s="370">
        <v>-29246.665271482172</v>
      </c>
      <c r="V23" s="370">
        <v>0</v>
      </c>
      <c r="W23" s="370">
        <v>432847.92699509545</v>
      </c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  <c r="AZ23" s="370"/>
      <c r="BA23" s="370"/>
      <c r="BB23" s="370"/>
      <c r="BC23" s="370"/>
      <c r="BD23" s="370"/>
      <c r="BE23" s="370"/>
      <c r="BF23" s="370"/>
      <c r="BG23" s="370"/>
      <c r="BH23" s="370"/>
      <c r="BI23" s="370"/>
      <c r="BJ23" s="370"/>
      <c r="BK23" s="370"/>
    </row>
    <row r="24" spans="1:63" x14ac:dyDescent="0.25">
      <c r="A24" s="14">
        <v>4</v>
      </c>
      <c r="B24" s="34">
        <f t="shared" si="0"/>
        <v>0</v>
      </c>
      <c r="C24" s="1">
        <v>4</v>
      </c>
      <c r="D24" s="1">
        <v>1</v>
      </c>
      <c r="E24" s="1" t="s">
        <v>615</v>
      </c>
      <c r="F24" s="1">
        <v>6</v>
      </c>
      <c r="G24" s="370">
        <v>646801.89552607411</v>
      </c>
      <c r="H24" s="370">
        <v>191745.69513707433</v>
      </c>
      <c r="I24" s="370">
        <v>75195.056960506627</v>
      </c>
      <c r="J24" s="370">
        <v>0</v>
      </c>
      <c r="K24" s="370">
        <v>66050.901854539406</v>
      </c>
      <c r="L24" s="370">
        <v>-479195.60048441077</v>
      </c>
      <c r="M24" s="370">
        <v>0</v>
      </c>
      <c r="N24" s="370">
        <v>500597.94899378368</v>
      </c>
      <c r="O24" s="370"/>
      <c r="P24" s="370">
        <v>646801.89552607411</v>
      </c>
      <c r="Q24" s="370">
        <v>191745.69513707433</v>
      </c>
      <c r="R24" s="370">
        <v>39926.029418336715</v>
      </c>
      <c r="S24" s="370">
        <v>0</v>
      </c>
      <c r="T24" s="370">
        <v>66050.901854539406</v>
      </c>
      <c r="U24" s="370">
        <v>-479195.60048441077</v>
      </c>
      <c r="V24" s="370">
        <v>0</v>
      </c>
      <c r="W24" s="370">
        <v>465328.92145161377</v>
      </c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  <c r="AZ24" s="370"/>
      <c r="BA24" s="370"/>
      <c r="BB24" s="370"/>
      <c r="BC24" s="370"/>
      <c r="BD24" s="370"/>
      <c r="BE24" s="370"/>
      <c r="BF24" s="370"/>
      <c r="BG24" s="370"/>
      <c r="BH24" s="370"/>
      <c r="BI24" s="370"/>
      <c r="BJ24" s="370"/>
      <c r="BK24" s="370"/>
    </row>
    <row r="25" spans="1:63" x14ac:dyDescent="0.25">
      <c r="A25" s="14">
        <v>6</v>
      </c>
      <c r="B25" s="34">
        <f t="shared" si="0"/>
        <v>0</v>
      </c>
      <c r="C25" s="1">
        <v>6</v>
      </c>
      <c r="D25" s="1">
        <v>3</v>
      </c>
      <c r="E25" s="1" t="s">
        <v>616</v>
      </c>
      <c r="F25" s="1">
        <v>2</v>
      </c>
      <c r="G25" s="370">
        <v>4749090.2422703076</v>
      </c>
      <c r="H25" s="370">
        <v>1313790.3293938043</v>
      </c>
      <c r="I25" s="370">
        <v>516817.22925152694</v>
      </c>
      <c r="J25" s="370">
        <v>0</v>
      </c>
      <c r="K25" s="370">
        <v>0</v>
      </c>
      <c r="L25" s="370">
        <v>-1666716.6902610245</v>
      </c>
      <c r="M25" s="370">
        <v>0</v>
      </c>
      <c r="N25" s="370">
        <v>4912981.1106546149</v>
      </c>
      <c r="O25" s="370"/>
      <c r="P25" s="370">
        <v>4749090.2422703076</v>
      </c>
      <c r="Q25" s="370">
        <v>1313790.3293938043</v>
      </c>
      <c r="R25" s="370">
        <v>274412.45120456797</v>
      </c>
      <c r="S25" s="370">
        <v>0</v>
      </c>
      <c r="T25" s="370">
        <v>0</v>
      </c>
      <c r="U25" s="370">
        <v>-1666716.6902610245</v>
      </c>
      <c r="V25" s="370">
        <v>0</v>
      </c>
      <c r="W25" s="370">
        <v>4670576.3326076549</v>
      </c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  <c r="AZ25" s="370"/>
      <c r="BA25" s="370"/>
      <c r="BB25" s="370"/>
      <c r="BC25" s="370"/>
      <c r="BD25" s="370"/>
      <c r="BE25" s="370"/>
      <c r="BF25" s="370"/>
      <c r="BG25" s="370"/>
      <c r="BH25" s="370"/>
      <c r="BI25" s="370"/>
      <c r="BJ25" s="370"/>
      <c r="BK25" s="370"/>
    </row>
    <row r="26" spans="1:63" x14ac:dyDescent="0.25">
      <c r="A26" s="14">
        <v>11</v>
      </c>
      <c r="B26" s="34">
        <f t="shared" si="0"/>
        <v>0</v>
      </c>
      <c r="C26" s="1">
        <v>11</v>
      </c>
      <c r="D26" s="1">
        <v>1</v>
      </c>
      <c r="E26" s="1" t="s">
        <v>617</v>
      </c>
      <c r="F26" s="1">
        <v>3</v>
      </c>
      <c r="G26" s="370">
        <v>64176696.002685286</v>
      </c>
      <c r="H26" s="370">
        <v>17222037.558941782</v>
      </c>
      <c r="I26" s="370">
        <v>5375278.2978070769</v>
      </c>
      <c r="J26" s="370">
        <v>0</v>
      </c>
      <c r="K26" s="370">
        <v>0</v>
      </c>
      <c r="L26" s="370">
        <v>-6963406.2238805573</v>
      </c>
      <c r="M26" s="370">
        <v>0</v>
      </c>
      <c r="N26" s="370">
        <v>79810605.635553584</v>
      </c>
      <c r="O26" s="370"/>
      <c r="P26" s="370">
        <v>64176696.002685286</v>
      </c>
      <c r="Q26" s="370">
        <v>17222037.558941782</v>
      </c>
      <c r="R26" s="370">
        <v>2854090.7890090421</v>
      </c>
      <c r="S26" s="370">
        <v>0</v>
      </c>
      <c r="T26" s="370">
        <v>0</v>
      </c>
      <c r="U26" s="370">
        <v>-6963406.2238805573</v>
      </c>
      <c r="V26" s="370">
        <v>0</v>
      </c>
      <c r="W26" s="370">
        <v>77289418.126755536</v>
      </c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  <c r="AZ26" s="370"/>
      <c r="BA26" s="370"/>
      <c r="BB26" s="370"/>
      <c r="BC26" s="370"/>
      <c r="BD26" s="370"/>
      <c r="BE26" s="370"/>
      <c r="BF26" s="370"/>
      <c r="BG26" s="370"/>
      <c r="BH26" s="370"/>
      <c r="BI26" s="370"/>
      <c r="BJ26" s="370"/>
      <c r="BK26" s="370"/>
    </row>
    <row r="27" spans="1:63" x14ac:dyDescent="0.25">
      <c r="A27" s="14">
        <v>12</v>
      </c>
      <c r="B27" s="34">
        <f t="shared" si="0"/>
        <v>0</v>
      </c>
      <c r="C27" s="1">
        <v>12</v>
      </c>
      <c r="D27" s="1">
        <v>1</v>
      </c>
      <c r="E27" s="1" t="s">
        <v>618</v>
      </c>
      <c r="F27" s="1">
        <v>3</v>
      </c>
      <c r="G27" s="370">
        <v>12245860.121253626</v>
      </c>
      <c r="H27" s="370">
        <v>3605699.9942127722</v>
      </c>
      <c r="I27" s="370">
        <v>684141.8472162761</v>
      </c>
      <c r="J27" s="370">
        <v>0</v>
      </c>
      <c r="K27" s="370">
        <v>0</v>
      </c>
      <c r="L27" s="370">
        <v>640618.58236068557</v>
      </c>
      <c r="M27" s="370">
        <v>0</v>
      </c>
      <c r="N27" s="370">
        <v>17176320.54504336</v>
      </c>
      <c r="O27" s="370"/>
      <c r="P27" s="370">
        <v>12245860.121253626</v>
      </c>
      <c r="Q27" s="370">
        <v>3605699.9942127722</v>
      </c>
      <c r="R27" s="370">
        <v>363256.15834852646</v>
      </c>
      <c r="S27" s="370">
        <v>0</v>
      </c>
      <c r="T27" s="370">
        <v>0</v>
      </c>
      <c r="U27" s="370">
        <v>640618.58236068557</v>
      </c>
      <c r="V27" s="370">
        <v>0</v>
      </c>
      <c r="W27" s="370">
        <v>16855434.856175613</v>
      </c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370"/>
      <c r="BC27" s="370"/>
      <c r="BD27" s="370"/>
      <c r="BE27" s="370"/>
      <c r="BF27" s="370"/>
      <c r="BG27" s="370"/>
      <c r="BH27" s="370"/>
      <c r="BI27" s="370"/>
      <c r="BJ27" s="370"/>
      <c r="BK27" s="370"/>
    </row>
    <row r="28" spans="1:63" x14ac:dyDescent="0.25">
      <c r="A28" s="14">
        <v>13</v>
      </c>
      <c r="B28" s="34">
        <f t="shared" si="0"/>
        <v>0</v>
      </c>
      <c r="C28" s="1">
        <v>13</v>
      </c>
      <c r="D28" s="1">
        <v>1</v>
      </c>
      <c r="E28" s="1" t="s">
        <v>619</v>
      </c>
      <c r="F28" s="1">
        <v>2</v>
      </c>
      <c r="G28" s="370">
        <v>6880128.9403899591</v>
      </c>
      <c r="H28" s="370">
        <v>935335.64030818583</v>
      </c>
      <c r="I28" s="370">
        <v>686250.55385022133</v>
      </c>
      <c r="J28" s="370">
        <v>0</v>
      </c>
      <c r="K28" s="370">
        <v>0</v>
      </c>
      <c r="L28" s="370">
        <v>-2947630.0928082815</v>
      </c>
      <c r="M28" s="370">
        <v>0</v>
      </c>
      <c r="N28" s="370">
        <v>5554085.0417400841</v>
      </c>
      <c r="O28" s="370"/>
      <c r="P28" s="370">
        <v>6880128.9403899591</v>
      </c>
      <c r="Q28" s="370">
        <v>935335.64030818583</v>
      </c>
      <c r="R28" s="370">
        <v>364375.8101781109</v>
      </c>
      <c r="S28" s="370">
        <v>0</v>
      </c>
      <c r="T28" s="370">
        <v>0</v>
      </c>
      <c r="U28" s="370">
        <v>-2947630.0928082815</v>
      </c>
      <c r="V28" s="370">
        <v>0</v>
      </c>
      <c r="W28" s="370">
        <v>5232210.2980679739</v>
      </c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0"/>
      <c r="BB28" s="370"/>
      <c r="BC28" s="370"/>
      <c r="BD28" s="370"/>
      <c r="BE28" s="370"/>
      <c r="BF28" s="370"/>
      <c r="BG28" s="370"/>
      <c r="BH28" s="370"/>
      <c r="BI28" s="370"/>
      <c r="BJ28" s="370"/>
      <c r="BK28" s="370"/>
    </row>
    <row r="29" spans="1:63" x14ac:dyDescent="0.25">
      <c r="A29" s="14">
        <v>14</v>
      </c>
      <c r="B29" s="34">
        <f t="shared" si="0"/>
        <v>0</v>
      </c>
      <c r="C29" s="1">
        <v>14</v>
      </c>
      <c r="D29" s="1">
        <v>1</v>
      </c>
      <c r="E29" s="1" t="s">
        <v>620</v>
      </c>
      <c r="F29" s="1">
        <v>3</v>
      </c>
      <c r="G29" s="370">
        <v>4847982.3503698725</v>
      </c>
      <c r="H29" s="370">
        <v>1366598.6930994079</v>
      </c>
      <c r="I29" s="370">
        <v>319835.13860625977</v>
      </c>
      <c r="J29" s="370">
        <v>0</v>
      </c>
      <c r="K29" s="370">
        <v>1181079.4095739275</v>
      </c>
      <c r="L29" s="370">
        <v>-1191166.7978565185</v>
      </c>
      <c r="M29" s="370">
        <v>0</v>
      </c>
      <c r="N29" s="370">
        <v>6524328.7937929481</v>
      </c>
      <c r="O29" s="370"/>
      <c r="P29" s="370">
        <v>4847982.3503698725</v>
      </c>
      <c r="Q29" s="370">
        <v>1366598.6930994079</v>
      </c>
      <c r="R29" s="370">
        <v>169821.6301600537</v>
      </c>
      <c r="S29" s="370">
        <v>0</v>
      </c>
      <c r="T29" s="370">
        <v>1181079.4095739275</v>
      </c>
      <c r="U29" s="370">
        <v>-1191166.7978565185</v>
      </c>
      <c r="V29" s="370">
        <v>0</v>
      </c>
      <c r="W29" s="370">
        <v>6374315.2853467427</v>
      </c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  <c r="AZ29" s="370"/>
      <c r="BA29" s="370"/>
      <c r="BB29" s="370"/>
      <c r="BC29" s="370"/>
      <c r="BD29" s="370"/>
      <c r="BE29" s="370"/>
      <c r="BF29" s="370"/>
      <c r="BG29" s="370"/>
      <c r="BH29" s="370"/>
      <c r="BI29" s="370"/>
      <c r="BJ29" s="370"/>
      <c r="BK29" s="370"/>
    </row>
    <row r="30" spans="1:63" x14ac:dyDescent="0.25">
      <c r="A30" s="14">
        <v>15</v>
      </c>
      <c r="B30" s="34">
        <f t="shared" si="0"/>
        <v>0</v>
      </c>
      <c r="C30" s="1">
        <v>15</v>
      </c>
      <c r="D30" s="1">
        <v>1</v>
      </c>
      <c r="E30" s="1" t="s">
        <v>621</v>
      </c>
      <c r="F30" s="1">
        <v>3</v>
      </c>
      <c r="G30" s="370">
        <v>7622298.9030347373</v>
      </c>
      <c r="H30" s="370">
        <v>1664367.2322239643</v>
      </c>
      <c r="I30" s="370">
        <v>499516.70243949449</v>
      </c>
      <c r="J30" s="370">
        <v>0</v>
      </c>
      <c r="K30" s="370">
        <v>0</v>
      </c>
      <c r="L30" s="370">
        <v>-900933.99243103736</v>
      </c>
      <c r="M30" s="370">
        <v>0</v>
      </c>
      <c r="N30" s="370">
        <v>8885248.845267158</v>
      </c>
      <c r="O30" s="370"/>
      <c r="P30" s="370">
        <v>7622298.9030347373</v>
      </c>
      <c r="Q30" s="370">
        <v>1664367.2322239643</v>
      </c>
      <c r="R30" s="370">
        <v>265226.45719950035</v>
      </c>
      <c r="S30" s="370">
        <v>0</v>
      </c>
      <c r="T30" s="370">
        <v>0</v>
      </c>
      <c r="U30" s="370">
        <v>-900933.99243103736</v>
      </c>
      <c r="V30" s="370">
        <v>0</v>
      </c>
      <c r="W30" s="370">
        <v>8650958.6000271644</v>
      </c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  <c r="AZ30" s="370"/>
      <c r="BA30" s="370"/>
      <c r="BB30" s="370"/>
      <c r="BC30" s="370"/>
      <c r="BD30" s="370"/>
      <c r="BE30" s="370"/>
      <c r="BF30" s="370"/>
      <c r="BG30" s="370"/>
      <c r="BH30" s="370"/>
      <c r="BI30" s="370"/>
      <c r="BJ30" s="370"/>
      <c r="BK30" s="370"/>
    </row>
    <row r="31" spans="1:63" x14ac:dyDescent="0.25">
      <c r="A31" s="14">
        <v>16</v>
      </c>
      <c r="B31" s="34">
        <f t="shared" si="0"/>
        <v>0</v>
      </c>
      <c r="C31" s="1">
        <v>16</v>
      </c>
      <c r="D31" s="1">
        <v>1</v>
      </c>
      <c r="E31" s="1" t="s">
        <v>622</v>
      </c>
      <c r="F31" s="1">
        <v>3</v>
      </c>
      <c r="G31" s="370">
        <v>8482354.0141085163</v>
      </c>
      <c r="H31" s="370">
        <v>952167.1198306263</v>
      </c>
      <c r="I31" s="370">
        <v>751743.40374188742</v>
      </c>
      <c r="J31" s="370">
        <v>0</v>
      </c>
      <c r="K31" s="370">
        <v>0</v>
      </c>
      <c r="L31" s="370">
        <v>-2853485.702791506</v>
      </c>
      <c r="M31" s="370">
        <v>0</v>
      </c>
      <c r="N31" s="370">
        <v>7332778.8348895237</v>
      </c>
      <c r="O31" s="370"/>
      <c r="P31" s="370">
        <v>8482354.0141085163</v>
      </c>
      <c r="Q31" s="370">
        <v>952167.1198306263</v>
      </c>
      <c r="R31" s="370">
        <v>399150.2961238923</v>
      </c>
      <c r="S31" s="370">
        <v>0</v>
      </c>
      <c r="T31" s="370">
        <v>0</v>
      </c>
      <c r="U31" s="370">
        <v>-2853485.702791506</v>
      </c>
      <c r="V31" s="370">
        <v>0</v>
      </c>
      <c r="W31" s="370">
        <v>6980185.7272715289</v>
      </c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</row>
    <row r="32" spans="1:63" x14ac:dyDescent="0.25">
      <c r="A32" s="14">
        <v>22</v>
      </c>
      <c r="B32" s="34">
        <f t="shared" si="0"/>
        <v>0</v>
      </c>
      <c r="C32" s="1">
        <v>22</v>
      </c>
      <c r="D32" s="1">
        <v>1</v>
      </c>
      <c r="E32" s="1" t="s">
        <v>623</v>
      </c>
      <c r="F32" s="1">
        <v>4</v>
      </c>
      <c r="G32" s="370">
        <v>4763370.4048494343</v>
      </c>
      <c r="H32" s="370">
        <v>1055743.9114702134</v>
      </c>
      <c r="I32" s="370">
        <v>390444.89318275015</v>
      </c>
      <c r="J32" s="370">
        <v>0</v>
      </c>
      <c r="K32" s="370">
        <v>0</v>
      </c>
      <c r="L32" s="370">
        <v>-281906.60722645978</v>
      </c>
      <c r="M32" s="370">
        <v>0</v>
      </c>
      <c r="N32" s="370">
        <v>5927652.6022759378</v>
      </c>
      <c r="O32" s="370"/>
      <c r="P32" s="370">
        <v>4763370.4048494343</v>
      </c>
      <c r="Q32" s="370">
        <v>1055743.9114702134</v>
      </c>
      <c r="R32" s="370">
        <v>207313.01925392926</v>
      </c>
      <c r="S32" s="370">
        <v>0</v>
      </c>
      <c r="T32" s="370">
        <v>0</v>
      </c>
      <c r="U32" s="370">
        <v>-281906.60722645978</v>
      </c>
      <c r="V32" s="370">
        <v>0</v>
      </c>
      <c r="W32" s="370">
        <v>5744520.7283471171</v>
      </c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  <c r="AZ32" s="370"/>
      <c r="BA32" s="370"/>
      <c r="BB32" s="370"/>
      <c r="BC32" s="370"/>
      <c r="BD32" s="370"/>
      <c r="BE32" s="370"/>
      <c r="BF32" s="370"/>
      <c r="BG32" s="370"/>
      <c r="BH32" s="370"/>
      <c r="BI32" s="370"/>
      <c r="BJ32" s="370"/>
      <c r="BK32" s="370"/>
    </row>
    <row r="33" spans="1:63" x14ac:dyDescent="0.25">
      <c r="A33" s="14">
        <v>23</v>
      </c>
      <c r="B33" s="34">
        <f t="shared" si="0"/>
        <v>0</v>
      </c>
      <c r="C33" s="1">
        <v>23</v>
      </c>
      <c r="D33" s="1">
        <v>1</v>
      </c>
      <c r="E33" s="1" t="s">
        <v>624</v>
      </c>
      <c r="F33" s="1">
        <v>6</v>
      </c>
      <c r="G33" s="370">
        <v>1256183.59230149</v>
      </c>
      <c r="H33" s="370">
        <v>252556.59414372029</v>
      </c>
      <c r="I33" s="370">
        <v>104736.99728141287</v>
      </c>
      <c r="J33" s="370">
        <v>0</v>
      </c>
      <c r="K33" s="370">
        <v>0</v>
      </c>
      <c r="L33" s="370">
        <v>-253521.67204574455</v>
      </c>
      <c r="M33" s="370">
        <v>0</v>
      </c>
      <c r="N33" s="370">
        <v>1359955.5116808787</v>
      </c>
      <c r="O33" s="370"/>
      <c r="P33" s="370">
        <v>1256183.59230149</v>
      </c>
      <c r="Q33" s="370">
        <v>252556.59414372029</v>
      </c>
      <c r="R33" s="370">
        <v>55611.799547438866</v>
      </c>
      <c r="S33" s="370">
        <v>0</v>
      </c>
      <c r="T33" s="370">
        <v>0</v>
      </c>
      <c r="U33" s="370">
        <v>-253521.67204574455</v>
      </c>
      <c r="V33" s="370">
        <v>0</v>
      </c>
      <c r="W33" s="370">
        <v>1310830.3139469048</v>
      </c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  <c r="AZ33" s="370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</row>
    <row r="34" spans="1:63" x14ac:dyDescent="0.25">
      <c r="A34" s="14">
        <v>25</v>
      </c>
      <c r="B34" s="34">
        <f t="shared" si="0"/>
        <v>0</v>
      </c>
      <c r="C34" s="1">
        <v>25</v>
      </c>
      <c r="D34" s="1">
        <v>1</v>
      </c>
      <c r="E34" s="1" t="s">
        <v>625</v>
      </c>
      <c r="F34" s="1">
        <v>6</v>
      </c>
      <c r="G34" s="370">
        <v>117803.76627474483</v>
      </c>
      <c r="H34" s="370">
        <v>34340.764941912443</v>
      </c>
      <c r="I34" s="370">
        <v>11058.570045306451</v>
      </c>
      <c r="J34" s="370">
        <v>0</v>
      </c>
      <c r="K34" s="370">
        <v>0</v>
      </c>
      <c r="L34" s="370">
        <v>-398.50618493797447</v>
      </c>
      <c r="M34" s="370">
        <v>0</v>
      </c>
      <c r="N34" s="370">
        <v>162804.59507702576</v>
      </c>
      <c r="O34" s="370"/>
      <c r="P34" s="370">
        <v>117803.76627474483</v>
      </c>
      <c r="Q34" s="370">
        <v>34340.764941912443</v>
      </c>
      <c r="R34" s="370">
        <v>5871.7262916036734</v>
      </c>
      <c r="S34" s="370">
        <v>0</v>
      </c>
      <c r="T34" s="370">
        <v>0</v>
      </c>
      <c r="U34" s="370">
        <v>-398.50618493797447</v>
      </c>
      <c r="V34" s="370">
        <v>0</v>
      </c>
      <c r="W34" s="370">
        <v>157617.75132332297</v>
      </c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370"/>
      <c r="BB34" s="370"/>
      <c r="BC34" s="370"/>
      <c r="BD34" s="370"/>
      <c r="BE34" s="370"/>
      <c r="BF34" s="370"/>
      <c r="BG34" s="370"/>
      <c r="BH34" s="370"/>
      <c r="BI34" s="370"/>
      <c r="BJ34" s="370"/>
      <c r="BK34" s="370"/>
    </row>
    <row r="35" spans="1:63" x14ac:dyDescent="0.25">
      <c r="A35" s="14">
        <v>31</v>
      </c>
      <c r="B35" s="34">
        <f t="shared" si="0"/>
        <v>0</v>
      </c>
      <c r="C35" s="1">
        <v>31</v>
      </c>
      <c r="D35" s="1">
        <v>1</v>
      </c>
      <c r="E35" s="1" t="s">
        <v>626</v>
      </c>
      <c r="F35" s="1">
        <v>4</v>
      </c>
      <c r="G35" s="370">
        <v>9144221.3311729804</v>
      </c>
      <c r="H35" s="370">
        <v>2609158.6281253039</v>
      </c>
      <c r="I35" s="370">
        <v>817417.23410707759</v>
      </c>
      <c r="J35" s="370">
        <v>0</v>
      </c>
      <c r="K35" s="370">
        <v>0</v>
      </c>
      <c r="L35" s="370">
        <v>-855307.07995545224</v>
      </c>
      <c r="M35" s="370">
        <v>0</v>
      </c>
      <c r="N35" s="370">
        <v>11715490.113449909</v>
      </c>
      <c r="O35" s="370"/>
      <c r="P35" s="370">
        <v>9144221.3311729804</v>
      </c>
      <c r="Q35" s="370">
        <v>2609158.6281253039</v>
      </c>
      <c r="R35" s="370">
        <v>434020.87657378271</v>
      </c>
      <c r="S35" s="370">
        <v>0</v>
      </c>
      <c r="T35" s="370">
        <v>0</v>
      </c>
      <c r="U35" s="370">
        <v>-855307.07995545224</v>
      </c>
      <c r="V35" s="370">
        <v>0</v>
      </c>
      <c r="W35" s="370">
        <v>11332093.755916614</v>
      </c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0"/>
      <c r="BB35" s="370"/>
      <c r="BC35" s="370"/>
      <c r="BD35" s="370"/>
      <c r="BE35" s="370"/>
      <c r="BF35" s="370"/>
      <c r="BG35" s="370"/>
      <c r="BH35" s="370"/>
      <c r="BI35" s="370"/>
      <c r="BJ35" s="370"/>
      <c r="BK35" s="370"/>
    </row>
    <row r="36" spans="1:63" x14ac:dyDescent="0.25">
      <c r="A36" s="14">
        <v>32</v>
      </c>
      <c r="B36" s="34">
        <f t="shared" si="0"/>
        <v>0</v>
      </c>
      <c r="C36" s="1">
        <v>32</v>
      </c>
      <c r="D36" s="1">
        <v>1</v>
      </c>
      <c r="E36" s="1" t="s">
        <v>627</v>
      </c>
      <c r="F36" s="1">
        <v>6</v>
      </c>
      <c r="G36" s="370">
        <v>827381.8916308349</v>
      </c>
      <c r="H36" s="370">
        <v>253644.02772155483</v>
      </c>
      <c r="I36" s="370">
        <v>47049.167407637397</v>
      </c>
      <c r="J36" s="370">
        <v>0</v>
      </c>
      <c r="K36" s="370">
        <v>86432.801032282645</v>
      </c>
      <c r="L36" s="370">
        <v>10953.483012243887</v>
      </c>
      <c r="M36" s="370">
        <v>0</v>
      </c>
      <c r="N36" s="370">
        <v>1225461.3708045536</v>
      </c>
      <c r="O36" s="370"/>
      <c r="P36" s="370">
        <v>827381.8916308349</v>
      </c>
      <c r="Q36" s="370">
        <v>253644.02772155483</v>
      </c>
      <c r="R36" s="370">
        <v>24981.514981924727</v>
      </c>
      <c r="S36" s="370">
        <v>0</v>
      </c>
      <c r="T36" s="370">
        <v>86432.801032282645</v>
      </c>
      <c r="U36" s="370">
        <v>10953.483012243887</v>
      </c>
      <c r="V36" s="370">
        <v>0</v>
      </c>
      <c r="W36" s="370">
        <v>1203393.7183788409</v>
      </c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  <c r="AZ36" s="370"/>
      <c r="BA36" s="370"/>
      <c r="BB36" s="370"/>
      <c r="BC36" s="370"/>
      <c r="BD36" s="370"/>
      <c r="BE36" s="370"/>
      <c r="BF36" s="370"/>
      <c r="BG36" s="370"/>
      <c r="BH36" s="370"/>
      <c r="BI36" s="370"/>
      <c r="BJ36" s="370"/>
      <c r="BK36" s="370"/>
    </row>
    <row r="37" spans="1:63" x14ac:dyDescent="0.25">
      <c r="A37" s="14">
        <v>36</v>
      </c>
      <c r="B37" s="34">
        <f t="shared" si="0"/>
        <v>0</v>
      </c>
      <c r="C37" s="1">
        <v>36</v>
      </c>
      <c r="D37" s="1">
        <v>1</v>
      </c>
      <c r="E37" s="1" t="s">
        <v>628</v>
      </c>
      <c r="F37" s="1">
        <v>6</v>
      </c>
      <c r="G37" s="370">
        <v>400279.5269110098</v>
      </c>
      <c r="H37" s="370">
        <v>150449.14468205118</v>
      </c>
      <c r="I37" s="370">
        <v>32025.192795513787</v>
      </c>
      <c r="J37" s="370">
        <v>0</v>
      </c>
      <c r="K37" s="370">
        <v>0</v>
      </c>
      <c r="L37" s="370">
        <v>118477.44097833151</v>
      </c>
      <c r="M37" s="370">
        <v>0</v>
      </c>
      <c r="N37" s="370">
        <v>701231.30536690622</v>
      </c>
      <c r="O37" s="370"/>
      <c r="P37" s="370">
        <v>400279.5269110098</v>
      </c>
      <c r="Q37" s="370">
        <v>150449.14468205118</v>
      </c>
      <c r="R37" s="370">
        <v>17004.293119335562</v>
      </c>
      <c r="S37" s="370">
        <v>0</v>
      </c>
      <c r="T37" s="370">
        <v>0</v>
      </c>
      <c r="U37" s="370">
        <v>118477.44097833151</v>
      </c>
      <c r="V37" s="370">
        <v>0</v>
      </c>
      <c r="W37" s="370">
        <v>686210.40569072799</v>
      </c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  <c r="AZ37" s="370"/>
      <c r="BA37" s="370"/>
      <c r="BB37" s="370"/>
      <c r="BC37" s="370"/>
      <c r="BD37" s="370"/>
      <c r="BE37" s="370"/>
      <c r="BF37" s="370"/>
      <c r="BG37" s="370"/>
      <c r="BH37" s="370"/>
      <c r="BI37" s="370"/>
      <c r="BJ37" s="370"/>
      <c r="BK37" s="370"/>
    </row>
    <row r="38" spans="1:63" x14ac:dyDescent="0.25">
      <c r="A38" s="14">
        <v>38</v>
      </c>
      <c r="B38" s="34">
        <f t="shared" si="0"/>
        <v>0</v>
      </c>
      <c r="C38" s="1">
        <v>38</v>
      </c>
      <c r="D38" s="1">
        <v>1</v>
      </c>
      <c r="E38" s="1" t="s">
        <v>629</v>
      </c>
      <c r="F38" s="1">
        <v>5</v>
      </c>
      <c r="G38" s="370">
        <v>3464791.4879156249</v>
      </c>
      <c r="H38" s="370">
        <v>1117556.454493393</v>
      </c>
      <c r="I38" s="370">
        <v>302134.00928650901</v>
      </c>
      <c r="J38" s="370">
        <v>0</v>
      </c>
      <c r="K38" s="370">
        <v>0</v>
      </c>
      <c r="L38" s="370">
        <v>-443470.49909523188</v>
      </c>
      <c r="M38" s="370">
        <v>0</v>
      </c>
      <c r="N38" s="370">
        <v>4441011.4526002947</v>
      </c>
      <c r="O38" s="370"/>
      <c r="P38" s="370">
        <v>3464791.4879156249</v>
      </c>
      <c r="Q38" s="370">
        <v>1117556.454493393</v>
      </c>
      <c r="R38" s="370">
        <v>160422.92978631321</v>
      </c>
      <c r="S38" s="370">
        <v>0</v>
      </c>
      <c r="T38" s="370">
        <v>0</v>
      </c>
      <c r="U38" s="370">
        <v>-443470.49909523188</v>
      </c>
      <c r="V38" s="370">
        <v>0</v>
      </c>
      <c r="W38" s="370">
        <v>4299300.3731000992</v>
      </c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0"/>
      <c r="BB38" s="370"/>
      <c r="BC38" s="370"/>
      <c r="BD38" s="370"/>
      <c r="BE38" s="370"/>
      <c r="BF38" s="370"/>
      <c r="BG38" s="370"/>
      <c r="BH38" s="370"/>
      <c r="BI38" s="370"/>
      <c r="BJ38" s="370"/>
      <c r="BK38" s="370"/>
    </row>
    <row r="39" spans="1:63" x14ac:dyDescent="0.25">
      <c r="A39" s="14">
        <v>47</v>
      </c>
      <c r="B39" s="34">
        <f t="shared" si="0"/>
        <v>0</v>
      </c>
      <c r="C39" s="1">
        <v>47</v>
      </c>
      <c r="D39" s="1">
        <v>1</v>
      </c>
      <c r="E39" s="1" t="s">
        <v>1020</v>
      </c>
      <c r="F39" s="1">
        <v>4</v>
      </c>
      <c r="G39" s="370">
        <v>6448717.0422010878</v>
      </c>
      <c r="H39" s="370">
        <v>1857730.9578307194</v>
      </c>
      <c r="I39" s="370">
        <v>486933.91112013045</v>
      </c>
      <c r="J39" s="370">
        <v>0</v>
      </c>
      <c r="K39" s="370">
        <v>0</v>
      </c>
      <c r="L39" s="370">
        <v>-649613.81204063725</v>
      </c>
      <c r="M39" s="370">
        <v>0</v>
      </c>
      <c r="N39" s="370">
        <v>8143768.0991113009</v>
      </c>
      <c r="O39" s="370"/>
      <c r="P39" s="370">
        <v>6448717.0422010878</v>
      </c>
      <c r="Q39" s="370">
        <v>1857730.9578307194</v>
      </c>
      <c r="R39" s="370">
        <v>258545.4210158909</v>
      </c>
      <c r="S39" s="370">
        <v>0</v>
      </c>
      <c r="T39" s="370">
        <v>0</v>
      </c>
      <c r="U39" s="370">
        <v>-649613.81204063725</v>
      </c>
      <c r="V39" s="370">
        <v>0</v>
      </c>
      <c r="W39" s="370">
        <v>7915379.6090070615</v>
      </c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</row>
    <row r="40" spans="1:63" x14ac:dyDescent="0.25">
      <c r="A40" s="14">
        <v>51</v>
      </c>
      <c r="B40" s="34">
        <f t="shared" si="0"/>
        <v>0</v>
      </c>
      <c r="C40" s="1">
        <v>51</v>
      </c>
      <c r="D40" s="1">
        <v>1</v>
      </c>
      <c r="E40" s="1" t="s">
        <v>630</v>
      </c>
      <c r="F40" s="1">
        <v>5</v>
      </c>
      <c r="G40" s="370">
        <v>2251616.086569706</v>
      </c>
      <c r="H40" s="370">
        <v>525072.09088220051</v>
      </c>
      <c r="I40" s="370">
        <v>218483.05947355845</v>
      </c>
      <c r="J40" s="370">
        <v>0</v>
      </c>
      <c r="K40" s="370">
        <v>286933.18592798105</v>
      </c>
      <c r="L40" s="370">
        <v>-227364.41460075224</v>
      </c>
      <c r="M40" s="370">
        <v>0</v>
      </c>
      <c r="N40" s="370">
        <v>3054740.0082526938</v>
      </c>
      <c r="O40" s="370"/>
      <c r="P40" s="370">
        <v>2251616.086569706</v>
      </c>
      <c r="Q40" s="370">
        <v>525072.09088220051</v>
      </c>
      <c r="R40" s="370">
        <v>116007.10754871847</v>
      </c>
      <c r="S40" s="370">
        <v>0</v>
      </c>
      <c r="T40" s="370">
        <v>286933.18592798105</v>
      </c>
      <c r="U40" s="370">
        <v>-227364.41460075224</v>
      </c>
      <c r="V40" s="370">
        <v>0</v>
      </c>
      <c r="W40" s="370">
        <v>2952264.0563278538</v>
      </c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</row>
    <row r="41" spans="1:63" x14ac:dyDescent="0.25">
      <c r="A41" s="14">
        <v>75</v>
      </c>
      <c r="B41" s="34">
        <f t="shared" si="0"/>
        <v>0</v>
      </c>
      <c r="C41" s="1">
        <v>75</v>
      </c>
      <c r="D41" s="1">
        <v>1</v>
      </c>
      <c r="E41" s="1" t="s">
        <v>631</v>
      </c>
      <c r="F41" s="1">
        <v>6</v>
      </c>
      <c r="G41" s="370">
        <v>627343.13881959068</v>
      </c>
      <c r="H41" s="370">
        <v>129746.93150214096</v>
      </c>
      <c r="I41" s="370">
        <v>41908.05016881819</v>
      </c>
      <c r="J41" s="370">
        <v>0</v>
      </c>
      <c r="K41" s="370">
        <v>0</v>
      </c>
      <c r="L41" s="370">
        <v>86001.849955947284</v>
      </c>
      <c r="M41" s="370">
        <v>0</v>
      </c>
      <c r="N41" s="370">
        <v>884999.97044649709</v>
      </c>
      <c r="O41" s="370"/>
      <c r="P41" s="370">
        <v>627343.13881959068</v>
      </c>
      <c r="Q41" s="370">
        <v>129746.93150214096</v>
      </c>
      <c r="R41" s="370">
        <v>22251.755787407179</v>
      </c>
      <c r="S41" s="370">
        <v>0</v>
      </c>
      <c r="T41" s="370">
        <v>0</v>
      </c>
      <c r="U41" s="370">
        <v>86001.849955947284</v>
      </c>
      <c r="V41" s="370">
        <v>0</v>
      </c>
      <c r="W41" s="370">
        <v>865343.67606508604</v>
      </c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0"/>
      <c r="BB41" s="370"/>
      <c r="BC41" s="370"/>
      <c r="BD41" s="370"/>
      <c r="BE41" s="370"/>
      <c r="BF41" s="370"/>
      <c r="BG41" s="370"/>
      <c r="BH41" s="370"/>
      <c r="BI41" s="370"/>
      <c r="BJ41" s="370"/>
      <c r="BK41" s="370"/>
    </row>
    <row r="42" spans="1:63" x14ac:dyDescent="0.25">
      <c r="A42" s="14">
        <v>77</v>
      </c>
      <c r="B42" s="34">
        <f t="shared" si="0"/>
        <v>0</v>
      </c>
      <c r="C42" s="1">
        <v>77</v>
      </c>
      <c r="D42" s="1">
        <v>1</v>
      </c>
      <c r="E42" s="1" t="s">
        <v>632</v>
      </c>
      <c r="F42" s="1">
        <v>4</v>
      </c>
      <c r="G42" s="370">
        <v>12269475.627226047</v>
      </c>
      <c r="H42" s="370">
        <v>3291864.4491343233</v>
      </c>
      <c r="I42" s="370">
        <v>1070935.1185426633</v>
      </c>
      <c r="J42" s="370">
        <v>0</v>
      </c>
      <c r="K42" s="370">
        <v>0</v>
      </c>
      <c r="L42" s="370">
        <v>-256565.54741945438</v>
      </c>
      <c r="M42" s="370">
        <v>0</v>
      </c>
      <c r="N42" s="370">
        <v>16375709.64748358</v>
      </c>
      <c r="O42" s="370"/>
      <c r="P42" s="370">
        <v>12269475.627226047</v>
      </c>
      <c r="Q42" s="370">
        <v>3291864.4491343233</v>
      </c>
      <c r="R42" s="370">
        <v>568630.29002719454</v>
      </c>
      <c r="S42" s="370">
        <v>0</v>
      </c>
      <c r="T42" s="370">
        <v>0</v>
      </c>
      <c r="U42" s="370">
        <v>-256565.54741945438</v>
      </c>
      <c r="V42" s="370">
        <v>0</v>
      </c>
      <c r="W42" s="370">
        <v>15873404.81896811</v>
      </c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  <c r="AZ42" s="370"/>
      <c r="BA42" s="370"/>
      <c r="BB42" s="370"/>
      <c r="BC42" s="370"/>
      <c r="BD42" s="370"/>
      <c r="BE42" s="370"/>
      <c r="BF42" s="370"/>
      <c r="BG42" s="370"/>
      <c r="BH42" s="370"/>
      <c r="BI42" s="370"/>
      <c r="BJ42" s="370"/>
      <c r="BK42" s="370"/>
    </row>
    <row r="43" spans="1:63" x14ac:dyDescent="0.25">
      <c r="A43" s="14">
        <v>81</v>
      </c>
      <c r="B43" s="34">
        <f t="shared" si="0"/>
        <v>0</v>
      </c>
      <c r="C43" s="1">
        <v>81</v>
      </c>
      <c r="D43" s="1">
        <v>1</v>
      </c>
      <c r="E43" s="1" t="s">
        <v>633</v>
      </c>
      <c r="F43" s="1">
        <v>6</v>
      </c>
      <c r="G43" s="370">
        <v>194631.96611662881</v>
      </c>
      <c r="H43" s="370">
        <v>69468.781737681609</v>
      </c>
      <c r="I43" s="370">
        <v>15340.850021719934</v>
      </c>
      <c r="J43" s="370">
        <v>0</v>
      </c>
      <c r="K43" s="370">
        <v>0</v>
      </c>
      <c r="L43" s="370">
        <v>-2538.8588608685604</v>
      </c>
      <c r="M43" s="370">
        <v>0</v>
      </c>
      <c r="N43" s="370">
        <v>276902.73901516182</v>
      </c>
      <c r="O43" s="370"/>
      <c r="P43" s="370">
        <v>194631.96611662881</v>
      </c>
      <c r="Q43" s="370">
        <v>69468.781737681609</v>
      </c>
      <c r="R43" s="370">
        <v>8145.4719768504683</v>
      </c>
      <c r="S43" s="370">
        <v>0</v>
      </c>
      <c r="T43" s="370">
        <v>0</v>
      </c>
      <c r="U43" s="370">
        <v>-2538.8588608685604</v>
      </c>
      <c r="V43" s="370">
        <v>0</v>
      </c>
      <c r="W43" s="370">
        <v>269707.36097029236</v>
      </c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0"/>
      <c r="BC43" s="370"/>
      <c r="BD43" s="370"/>
      <c r="BE43" s="370"/>
      <c r="BF43" s="370"/>
      <c r="BG43" s="370"/>
      <c r="BH43" s="370"/>
      <c r="BI43" s="370"/>
      <c r="BJ43" s="370"/>
      <c r="BK43" s="370"/>
    </row>
    <row r="44" spans="1:63" x14ac:dyDescent="0.25">
      <c r="A44" s="14">
        <v>84</v>
      </c>
      <c r="B44" s="34">
        <f t="shared" si="0"/>
        <v>0</v>
      </c>
      <c r="C44" s="1">
        <v>84</v>
      </c>
      <c r="D44" s="1">
        <v>1</v>
      </c>
      <c r="E44" s="1" t="s">
        <v>634</v>
      </c>
      <c r="F44" s="1">
        <v>6</v>
      </c>
      <c r="G44" s="370">
        <v>600173.62860129739</v>
      </c>
      <c r="H44" s="370">
        <v>86374.981393065667</v>
      </c>
      <c r="I44" s="370">
        <v>52946.079993360254</v>
      </c>
      <c r="J44" s="370">
        <v>0</v>
      </c>
      <c r="K44" s="370">
        <v>127614.58299658261</v>
      </c>
      <c r="L44" s="370">
        <v>-226935.26614374536</v>
      </c>
      <c r="M44" s="370">
        <v>0</v>
      </c>
      <c r="N44" s="370">
        <v>640174.00684056047</v>
      </c>
      <c r="O44" s="370"/>
      <c r="P44" s="370">
        <v>600173.62860129739</v>
      </c>
      <c r="Q44" s="370">
        <v>86374.981393065667</v>
      </c>
      <c r="R44" s="370">
        <v>28112.575917201189</v>
      </c>
      <c r="S44" s="370">
        <v>0</v>
      </c>
      <c r="T44" s="370">
        <v>127614.58299658261</v>
      </c>
      <c r="U44" s="370">
        <v>-226935.26614374536</v>
      </c>
      <c r="V44" s="370">
        <v>0</v>
      </c>
      <c r="W44" s="370">
        <v>615340.50276440149</v>
      </c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  <c r="AZ44" s="370"/>
      <c r="BA44" s="370"/>
      <c r="BB44" s="370"/>
      <c r="BC44" s="370"/>
      <c r="BD44" s="370"/>
      <c r="BE44" s="370"/>
      <c r="BF44" s="370"/>
      <c r="BG44" s="370"/>
      <c r="BH44" s="370"/>
      <c r="BI44" s="370"/>
      <c r="BJ44" s="370"/>
      <c r="BK44" s="370"/>
    </row>
    <row r="45" spans="1:63" x14ac:dyDescent="0.25">
      <c r="A45" s="14">
        <v>85</v>
      </c>
      <c r="B45" s="34">
        <f t="shared" si="0"/>
        <v>0</v>
      </c>
      <c r="C45" s="1">
        <v>85</v>
      </c>
      <c r="D45" s="1">
        <v>1</v>
      </c>
      <c r="E45" s="1" t="s">
        <v>635</v>
      </c>
      <c r="F45" s="1">
        <v>6</v>
      </c>
      <c r="G45" s="370">
        <v>456403.60492012242</v>
      </c>
      <c r="H45" s="370">
        <v>132809.92171180638</v>
      </c>
      <c r="I45" s="370">
        <v>40207.70849080992</v>
      </c>
      <c r="J45" s="370">
        <v>0</v>
      </c>
      <c r="K45" s="370">
        <v>0</v>
      </c>
      <c r="L45" s="370">
        <v>-49519.298588701604</v>
      </c>
      <c r="M45" s="370">
        <v>0</v>
      </c>
      <c r="N45" s="370">
        <v>579901.936534037</v>
      </c>
      <c r="O45" s="370"/>
      <c r="P45" s="370">
        <v>456403.60492012242</v>
      </c>
      <c r="Q45" s="370">
        <v>132809.92171180638</v>
      </c>
      <c r="R45" s="370">
        <v>21348.931923691809</v>
      </c>
      <c r="S45" s="370">
        <v>0</v>
      </c>
      <c r="T45" s="370">
        <v>0</v>
      </c>
      <c r="U45" s="370">
        <v>-49519.298588701604</v>
      </c>
      <c r="V45" s="370">
        <v>0</v>
      </c>
      <c r="W45" s="370">
        <v>561043.15996691887</v>
      </c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</row>
    <row r="46" spans="1:63" x14ac:dyDescent="0.25">
      <c r="A46" s="14">
        <v>88</v>
      </c>
      <c r="B46" s="34">
        <f t="shared" si="0"/>
        <v>0</v>
      </c>
      <c r="C46" s="1">
        <v>88</v>
      </c>
      <c r="D46" s="1">
        <v>1</v>
      </c>
      <c r="E46" s="1" t="s">
        <v>636</v>
      </c>
      <c r="F46" s="1">
        <v>4</v>
      </c>
      <c r="G46" s="370">
        <v>3411171.4642200693</v>
      </c>
      <c r="H46" s="370">
        <v>965583.77971274487</v>
      </c>
      <c r="I46" s="370">
        <v>332278.56954271632</v>
      </c>
      <c r="J46" s="370">
        <v>0</v>
      </c>
      <c r="K46" s="370">
        <v>0</v>
      </c>
      <c r="L46" s="370">
        <v>-1028018.7467549283</v>
      </c>
      <c r="M46" s="370">
        <v>0</v>
      </c>
      <c r="N46" s="370">
        <v>3681015.0667206021</v>
      </c>
      <c r="O46" s="370"/>
      <c r="P46" s="370">
        <v>3411171.4642200693</v>
      </c>
      <c r="Q46" s="370">
        <v>965583.77971274487</v>
      </c>
      <c r="R46" s="370">
        <v>176428.6706985686</v>
      </c>
      <c r="S46" s="370">
        <v>0</v>
      </c>
      <c r="T46" s="370">
        <v>0</v>
      </c>
      <c r="U46" s="370">
        <v>-1028018.7467549283</v>
      </c>
      <c r="V46" s="370">
        <v>0</v>
      </c>
      <c r="W46" s="370">
        <v>3525165.1678764541</v>
      </c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</row>
    <row r="47" spans="1:63" x14ac:dyDescent="0.25">
      <c r="A47" s="14">
        <v>91</v>
      </c>
      <c r="B47" s="34">
        <f t="shared" si="0"/>
        <v>0</v>
      </c>
      <c r="C47" s="1">
        <v>91</v>
      </c>
      <c r="D47" s="1">
        <v>1</v>
      </c>
      <c r="E47" s="1" t="s">
        <v>637</v>
      </c>
      <c r="F47" s="1">
        <v>6</v>
      </c>
      <c r="G47" s="370">
        <v>853994.61683777184</v>
      </c>
      <c r="H47" s="370">
        <v>268734.77496146545</v>
      </c>
      <c r="I47" s="370">
        <v>70102.025657414022</v>
      </c>
      <c r="J47" s="370">
        <v>0</v>
      </c>
      <c r="K47" s="370">
        <v>0</v>
      </c>
      <c r="L47" s="370">
        <v>-24884.964333447511</v>
      </c>
      <c r="M47" s="370">
        <v>0</v>
      </c>
      <c r="N47" s="370">
        <v>1167946.4531232039</v>
      </c>
      <c r="O47" s="370"/>
      <c r="P47" s="370">
        <v>853994.61683777184</v>
      </c>
      <c r="Q47" s="370">
        <v>268734.77496146545</v>
      </c>
      <c r="R47" s="370">
        <v>37221.802227677297</v>
      </c>
      <c r="S47" s="370">
        <v>0</v>
      </c>
      <c r="T47" s="370">
        <v>0</v>
      </c>
      <c r="U47" s="370">
        <v>-24884.964333447511</v>
      </c>
      <c r="V47" s="370">
        <v>0</v>
      </c>
      <c r="W47" s="370">
        <v>1135066.2296934673</v>
      </c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</row>
    <row r="48" spans="1:63" x14ac:dyDescent="0.25">
      <c r="A48" s="14">
        <v>93</v>
      </c>
      <c r="B48" s="34">
        <f t="shared" si="0"/>
        <v>0</v>
      </c>
      <c r="C48" s="1">
        <v>93</v>
      </c>
      <c r="D48" s="1">
        <v>1</v>
      </c>
      <c r="E48" s="1" t="s">
        <v>638</v>
      </c>
      <c r="F48" s="1">
        <v>6</v>
      </c>
      <c r="G48" s="370">
        <v>447400.818148939</v>
      </c>
      <c r="H48" s="370">
        <v>164230.07169001855</v>
      </c>
      <c r="I48" s="370">
        <v>51532.042297140724</v>
      </c>
      <c r="J48" s="370">
        <v>0</v>
      </c>
      <c r="K48" s="370">
        <v>0</v>
      </c>
      <c r="L48" s="370">
        <v>-146488.37571098318</v>
      </c>
      <c r="M48" s="370">
        <v>0</v>
      </c>
      <c r="N48" s="370">
        <v>516674.55642511509</v>
      </c>
      <c r="O48" s="370"/>
      <c r="P48" s="370">
        <v>447400.818148939</v>
      </c>
      <c r="Q48" s="370">
        <v>164230.07169001855</v>
      </c>
      <c r="R48" s="370">
        <v>27361.769774617245</v>
      </c>
      <c r="S48" s="370">
        <v>0</v>
      </c>
      <c r="T48" s="370">
        <v>0</v>
      </c>
      <c r="U48" s="370">
        <v>-146488.37571098318</v>
      </c>
      <c r="V48" s="370">
        <v>0</v>
      </c>
      <c r="W48" s="370">
        <v>492504.28390259168</v>
      </c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</row>
    <row r="49" spans="1:63" x14ac:dyDescent="0.25">
      <c r="A49" s="14">
        <v>94</v>
      </c>
      <c r="B49" s="34">
        <f t="shared" si="0"/>
        <v>0</v>
      </c>
      <c r="C49" s="1">
        <v>94</v>
      </c>
      <c r="D49" s="1">
        <v>1</v>
      </c>
      <c r="E49" s="1" t="s">
        <v>639</v>
      </c>
      <c r="F49" s="1">
        <v>4</v>
      </c>
      <c r="G49" s="370">
        <v>4024870.8169697798</v>
      </c>
      <c r="H49" s="370">
        <v>798165.00768212706</v>
      </c>
      <c r="I49" s="370">
        <v>301866.24006446783</v>
      </c>
      <c r="J49" s="370">
        <v>0</v>
      </c>
      <c r="K49" s="370">
        <v>0</v>
      </c>
      <c r="L49" s="370">
        <v>-76266.683445529372</v>
      </c>
      <c r="M49" s="370">
        <v>0</v>
      </c>
      <c r="N49" s="370">
        <v>5048635.3812708464</v>
      </c>
      <c r="O49" s="370"/>
      <c r="P49" s="370">
        <v>4024870.8169697798</v>
      </c>
      <c r="Q49" s="370">
        <v>798165.00768212706</v>
      </c>
      <c r="R49" s="370">
        <v>160280.75339508904</v>
      </c>
      <c r="S49" s="370">
        <v>0</v>
      </c>
      <c r="T49" s="370">
        <v>0</v>
      </c>
      <c r="U49" s="370">
        <v>-76266.683445529372</v>
      </c>
      <c r="V49" s="370">
        <v>0</v>
      </c>
      <c r="W49" s="370">
        <v>4907049.8946014671</v>
      </c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</row>
    <row r="50" spans="1:63" x14ac:dyDescent="0.25">
      <c r="A50" s="14">
        <v>95</v>
      </c>
      <c r="B50" s="34">
        <f t="shared" si="0"/>
        <v>0</v>
      </c>
      <c r="C50" s="1">
        <v>95</v>
      </c>
      <c r="D50" s="1">
        <v>1</v>
      </c>
      <c r="E50" s="1" t="s">
        <v>640</v>
      </c>
      <c r="F50" s="1">
        <v>6</v>
      </c>
      <c r="G50" s="370">
        <v>291721.96284474002</v>
      </c>
      <c r="H50" s="370">
        <v>52968.6052903893</v>
      </c>
      <c r="I50" s="370">
        <v>14411.484971025522</v>
      </c>
      <c r="J50" s="370">
        <v>0</v>
      </c>
      <c r="K50" s="370">
        <v>0</v>
      </c>
      <c r="L50" s="370">
        <v>44847.540320765882</v>
      </c>
      <c r="M50" s="370">
        <v>0</v>
      </c>
      <c r="N50" s="370">
        <v>403949.59342692065</v>
      </c>
      <c r="O50" s="370"/>
      <c r="P50" s="370">
        <v>291721.96284474002</v>
      </c>
      <c r="Q50" s="370">
        <v>52968.6052903893</v>
      </c>
      <c r="R50" s="370">
        <v>7652.0105998095878</v>
      </c>
      <c r="S50" s="370">
        <v>0</v>
      </c>
      <c r="T50" s="370">
        <v>0</v>
      </c>
      <c r="U50" s="370">
        <v>44847.540320765882</v>
      </c>
      <c r="V50" s="370">
        <v>0</v>
      </c>
      <c r="W50" s="370">
        <v>397190.11905570474</v>
      </c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</row>
    <row r="51" spans="1:63" x14ac:dyDescent="0.25">
      <c r="A51" s="14">
        <v>97</v>
      </c>
      <c r="B51" s="34">
        <f t="shared" si="0"/>
        <v>0</v>
      </c>
      <c r="C51" s="1">
        <v>97</v>
      </c>
      <c r="D51" s="1">
        <v>1</v>
      </c>
      <c r="E51" s="1" t="s">
        <v>641</v>
      </c>
      <c r="F51" s="1">
        <v>6</v>
      </c>
      <c r="G51" s="370">
        <v>748828.18333239749</v>
      </c>
      <c r="H51" s="370">
        <v>137772.20722401788</v>
      </c>
      <c r="I51" s="370">
        <v>64782.283943402988</v>
      </c>
      <c r="J51" s="370">
        <v>0</v>
      </c>
      <c r="K51" s="370">
        <v>0</v>
      </c>
      <c r="L51" s="370">
        <v>-118631.60854418177</v>
      </c>
      <c r="M51" s="370">
        <v>0</v>
      </c>
      <c r="N51" s="370">
        <v>832751.06595563656</v>
      </c>
      <c r="O51" s="370"/>
      <c r="P51" s="370">
        <v>748828.18333239749</v>
      </c>
      <c r="Q51" s="370">
        <v>137772.20722401788</v>
      </c>
      <c r="R51" s="370">
        <v>34397.199484399767</v>
      </c>
      <c r="S51" s="370">
        <v>0</v>
      </c>
      <c r="T51" s="370">
        <v>0</v>
      </c>
      <c r="U51" s="370">
        <v>-118631.60854418177</v>
      </c>
      <c r="V51" s="370">
        <v>0</v>
      </c>
      <c r="W51" s="370">
        <v>802365.98149663326</v>
      </c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</row>
    <row r="52" spans="1:63" x14ac:dyDescent="0.25">
      <c r="A52" s="14">
        <v>99</v>
      </c>
      <c r="B52" s="34">
        <f t="shared" si="0"/>
        <v>0</v>
      </c>
      <c r="C52" s="1">
        <v>99</v>
      </c>
      <c r="D52" s="1">
        <v>1</v>
      </c>
      <c r="E52" s="1" t="s">
        <v>642</v>
      </c>
      <c r="F52" s="1">
        <v>5</v>
      </c>
      <c r="G52" s="370">
        <v>912778.48811253498</v>
      </c>
      <c r="H52" s="370">
        <v>140900.98859609393</v>
      </c>
      <c r="I52" s="370">
        <v>81974.399929384745</v>
      </c>
      <c r="J52" s="370">
        <v>0</v>
      </c>
      <c r="K52" s="370">
        <v>0</v>
      </c>
      <c r="L52" s="370">
        <v>12561.227669085652</v>
      </c>
      <c r="M52" s="370">
        <v>0</v>
      </c>
      <c r="N52" s="370">
        <v>1148215.1043070992</v>
      </c>
      <c r="O52" s="370"/>
      <c r="P52" s="370">
        <v>912778.48811253498</v>
      </c>
      <c r="Q52" s="370">
        <v>140900.98859609393</v>
      </c>
      <c r="R52" s="370">
        <v>43525.631011225756</v>
      </c>
      <c r="S52" s="370">
        <v>0</v>
      </c>
      <c r="T52" s="370">
        <v>0</v>
      </c>
      <c r="U52" s="370">
        <v>12561.227669085652</v>
      </c>
      <c r="V52" s="370">
        <v>0</v>
      </c>
      <c r="W52" s="370">
        <v>1109766.3353889403</v>
      </c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</row>
    <row r="53" spans="1:63" x14ac:dyDescent="0.25">
      <c r="A53" s="14">
        <v>100</v>
      </c>
      <c r="B53" s="34">
        <f t="shared" si="0"/>
        <v>0</v>
      </c>
      <c r="C53" s="1">
        <v>100</v>
      </c>
      <c r="D53" s="1">
        <v>1</v>
      </c>
      <c r="E53" s="1" t="s">
        <v>643</v>
      </c>
      <c r="F53" s="1">
        <v>6</v>
      </c>
      <c r="G53" s="370">
        <v>473692.3398933243</v>
      </c>
      <c r="H53" s="370">
        <v>92628.844059648982</v>
      </c>
      <c r="I53" s="370">
        <v>26919.273693898664</v>
      </c>
      <c r="J53" s="370">
        <v>0</v>
      </c>
      <c r="K53" s="370">
        <v>0</v>
      </c>
      <c r="L53" s="370">
        <v>57119.875889930889</v>
      </c>
      <c r="M53" s="370">
        <v>0</v>
      </c>
      <c r="N53" s="370">
        <v>650360.33353680279</v>
      </c>
      <c r="O53" s="370"/>
      <c r="P53" s="370">
        <v>473692.3398933243</v>
      </c>
      <c r="Q53" s="370">
        <v>92628.844059648982</v>
      </c>
      <c r="R53" s="370">
        <v>14293.222943994087</v>
      </c>
      <c r="S53" s="370">
        <v>0</v>
      </c>
      <c r="T53" s="370">
        <v>0</v>
      </c>
      <c r="U53" s="370">
        <v>57119.875889930889</v>
      </c>
      <c r="V53" s="370">
        <v>0</v>
      </c>
      <c r="W53" s="370">
        <v>637734.2827868982</v>
      </c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370"/>
      <c r="BC53" s="370"/>
      <c r="BD53" s="370"/>
      <c r="BE53" s="370"/>
      <c r="BF53" s="370"/>
      <c r="BG53" s="370"/>
      <c r="BH53" s="370"/>
      <c r="BI53" s="370"/>
      <c r="BJ53" s="370"/>
      <c r="BK53" s="370"/>
    </row>
    <row r="54" spans="1:63" x14ac:dyDescent="0.25">
      <c r="A54" s="14">
        <v>108</v>
      </c>
      <c r="B54" s="34">
        <f t="shared" si="0"/>
        <v>0</v>
      </c>
      <c r="C54" s="1">
        <v>108</v>
      </c>
      <c r="D54" s="1">
        <v>1</v>
      </c>
      <c r="E54" s="1" t="s">
        <v>1021</v>
      </c>
      <c r="F54" s="1">
        <v>3</v>
      </c>
      <c r="G54" s="370">
        <v>980228.50668025471</v>
      </c>
      <c r="H54" s="370">
        <v>181289.62107012534</v>
      </c>
      <c r="I54" s="370">
        <v>141597.20999027559</v>
      </c>
      <c r="J54" s="370">
        <v>0</v>
      </c>
      <c r="K54" s="370">
        <v>181342.58505162335</v>
      </c>
      <c r="L54" s="370">
        <v>-1145572.618698257</v>
      </c>
      <c r="M54" s="370">
        <v>0</v>
      </c>
      <c r="N54" s="370">
        <v>338885.30409402191</v>
      </c>
      <c r="O54" s="370"/>
      <c r="P54" s="370">
        <v>980228.50668025471</v>
      </c>
      <c r="Q54" s="370">
        <v>181289.62107012534</v>
      </c>
      <c r="R54" s="370">
        <v>75183.324544795367</v>
      </c>
      <c r="S54" s="370">
        <v>0</v>
      </c>
      <c r="T54" s="370">
        <v>181342.58505162335</v>
      </c>
      <c r="U54" s="370">
        <v>-1145572.618698257</v>
      </c>
      <c r="V54" s="370">
        <v>0</v>
      </c>
      <c r="W54" s="370">
        <v>272471.41864854167</v>
      </c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370"/>
      <c r="BC54" s="370"/>
      <c r="BD54" s="370"/>
      <c r="BE54" s="370"/>
      <c r="BF54" s="370"/>
      <c r="BG54" s="370"/>
      <c r="BH54" s="370"/>
      <c r="BI54" s="370"/>
      <c r="BJ54" s="370"/>
      <c r="BK54" s="370"/>
    </row>
    <row r="55" spans="1:63" x14ac:dyDescent="0.25">
      <c r="A55" s="14">
        <v>110</v>
      </c>
      <c r="B55" s="34">
        <f t="shared" si="0"/>
        <v>0</v>
      </c>
      <c r="C55" s="1">
        <v>110</v>
      </c>
      <c r="D55" s="1">
        <v>1</v>
      </c>
      <c r="E55" s="1" t="s">
        <v>644</v>
      </c>
      <c r="F55" s="1">
        <v>3</v>
      </c>
      <c r="G55" s="370">
        <v>6407978.4984280486</v>
      </c>
      <c r="H55" s="370">
        <v>1707572.093057191</v>
      </c>
      <c r="I55" s="370">
        <v>554346.16141153465</v>
      </c>
      <c r="J55" s="370">
        <v>0</v>
      </c>
      <c r="K55" s="370">
        <v>0</v>
      </c>
      <c r="L55" s="370">
        <v>-1040755.3573888245</v>
      </c>
      <c r="M55" s="370">
        <v>0</v>
      </c>
      <c r="N55" s="370">
        <v>7629141.3955079503</v>
      </c>
      <c r="O55" s="370"/>
      <c r="P55" s="370">
        <v>6407978.4984280486</v>
      </c>
      <c r="Q55" s="370">
        <v>1707572.093057191</v>
      </c>
      <c r="R55" s="370">
        <v>294339.04359010467</v>
      </c>
      <c r="S55" s="370">
        <v>0</v>
      </c>
      <c r="T55" s="370">
        <v>0</v>
      </c>
      <c r="U55" s="370">
        <v>-1040755.3573888245</v>
      </c>
      <c r="V55" s="370">
        <v>0</v>
      </c>
      <c r="W55" s="370">
        <v>7369134.2776865195</v>
      </c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</row>
    <row r="56" spans="1:63" x14ac:dyDescent="0.25">
      <c r="A56" s="14">
        <v>111</v>
      </c>
      <c r="B56" s="34">
        <f t="shared" si="0"/>
        <v>0</v>
      </c>
      <c r="C56" s="1">
        <v>111</v>
      </c>
      <c r="D56" s="1">
        <v>1</v>
      </c>
      <c r="E56" s="1" t="s">
        <v>645</v>
      </c>
      <c r="F56" s="1">
        <v>3</v>
      </c>
      <c r="G56" s="370">
        <v>2332875.8557269191</v>
      </c>
      <c r="H56" s="370">
        <v>432789.64164266514</v>
      </c>
      <c r="I56" s="370">
        <v>222807.69650272402</v>
      </c>
      <c r="J56" s="370">
        <v>0</v>
      </c>
      <c r="K56" s="370">
        <v>0</v>
      </c>
      <c r="L56" s="370">
        <v>-665423.53248000005</v>
      </c>
      <c r="M56" s="370">
        <v>0</v>
      </c>
      <c r="N56" s="370">
        <v>2323049.6613923083</v>
      </c>
      <c r="O56" s="370"/>
      <c r="P56" s="370">
        <v>2332875.8557269191</v>
      </c>
      <c r="Q56" s="370">
        <v>432789.64164266514</v>
      </c>
      <c r="R56" s="370">
        <v>118303.34339492282</v>
      </c>
      <c r="S56" s="370">
        <v>0</v>
      </c>
      <c r="T56" s="370">
        <v>0</v>
      </c>
      <c r="U56" s="370">
        <v>-665423.53248000005</v>
      </c>
      <c r="V56" s="370">
        <v>0</v>
      </c>
      <c r="W56" s="370">
        <v>2218545.3082845071</v>
      </c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370"/>
      <c r="BC56" s="370"/>
      <c r="BD56" s="370"/>
      <c r="BE56" s="370"/>
      <c r="BF56" s="370"/>
      <c r="BG56" s="370"/>
      <c r="BH56" s="370"/>
      <c r="BI56" s="370"/>
      <c r="BJ56" s="370"/>
      <c r="BK56" s="370"/>
    </row>
    <row r="57" spans="1:63" x14ac:dyDescent="0.25">
      <c r="A57" s="14">
        <v>112</v>
      </c>
      <c r="B57" s="34">
        <f t="shared" si="0"/>
        <v>0</v>
      </c>
      <c r="C57" s="1">
        <v>112</v>
      </c>
      <c r="D57" s="1">
        <v>1</v>
      </c>
      <c r="E57" s="1" t="s">
        <v>1011</v>
      </c>
      <c r="F57" s="1">
        <v>3</v>
      </c>
      <c r="G57" s="370">
        <v>13150323.871579934</v>
      </c>
      <c r="H57" s="370">
        <v>3161542.0420366386</v>
      </c>
      <c r="I57" s="370">
        <v>1185798.131663712</v>
      </c>
      <c r="J57" s="370">
        <v>0</v>
      </c>
      <c r="K57" s="370">
        <v>0</v>
      </c>
      <c r="L57" s="370">
        <v>-2191448.8450580481</v>
      </c>
      <c r="M57" s="370">
        <v>0</v>
      </c>
      <c r="N57" s="370">
        <v>15306215.200222237</v>
      </c>
      <c r="O57" s="370"/>
      <c r="P57" s="370">
        <v>13150323.871579934</v>
      </c>
      <c r="Q57" s="370">
        <v>3161542.0420366386</v>
      </c>
      <c r="R57" s="370">
        <v>629618.66115587682</v>
      </c>
      <c r="S57" s="370">
        <v>0</v>
      </c>
      <c r="T57" s="370">
        <v>0</v>
      </c>
      <c r="U57" s="370">
        <v>-2191448.8450580481</v>
      </c>
      <c r="V57" s="370">
        <v>0</v>
      </c>
      <c r="W57" s="370">
        <v>14750035.729714399</v>
      </c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  <c r="AZ57" s="370"/>
      <c r="BA57" s="370"/>
      <c r="BB57" s="370"/>
      <c r="BC57" s="370"/>
      <c r="BD57" s="370"/>
      <c r="BE57" s="370"/>
      <c r="BF57" s="370"/>
      <c r="BG57" s="370"/>
      <c r="BH57" s="370"/>
      <c r="BI57" s="370"/>
      <c r="BJ57" s="370"/>
      <c r="BK57" s="370"/>
    </row>
    <row r="58" spans="1:63" x14ac:dyDescent="0.25">
      <c r="A58" s="14">
        <v>113</v>
      </c>
      <c r="B58" s="34">
        <f t="shared" si="0"/>
        <v>0</v>
      </c>
      <c r="C58" s="1">
        <v>113</v>
      </c>
      <c r="D58" s="1">
        <v>1</v>
      </c>
      <c r="E58" s="1" t="s">
        <v>646</v>
      </c>
      <c r="F58" s="1">
        <v>6</v>
      </c>
      <c r="G58" s="370">
        <v>1188457.7932315217</v>
      </c>
      <c r="H58" s="370">
        <v>306837.99254390819</v>
      </c>
      <c r="I58" s="370">
        <v>102334.82996835427</v>
      </c>
      <c r="J58" s="370">
        <v>0</v>
      </c>
      <c r="K58" s="370">
        <v>122244.31696722843</v>
      </c>
      <c r="L58" s="370">
        <v>-245548.39849458888</v>
      </c>
      <c r="M58" s="370">
        <v>0</v>
      </c>
      <c r="N58" s="370">
        <v>1474326.5342164238</v>
      </c>
      <c r="O58" s="370"/>
      <c r="P58" s="370">
        <v>1188457.7932315217</v>
      </c>
      <c r="Q58" s="370">
        <v>306837.99254390819</v>
      </c>
      <c r="R58" s="370">
        <v>54336.330032743019</v>
      </c>
      <c r="S58" s="370">
        <v>0</v>
      </c>
      <c r="T58" s="370">
        <v>122244.31696722843</v>
      </c>
      <c r="U58" s="370">
        <v>-245548.39849458888</v>
      </c>
      <c r="V58" s="370">
        <v>0</v>
      </c>
      <c r="W58" s="370">
        <v>1426328.0342808126</v>
      </c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</row>
    <row r="59" spans="1:63" x14ac:dyDescent="0.25">
      <c r="A59" s="14">
        <v>115</v>
      </c>
      <c r="B59" s="34">
        <f t="shared" si="0"/>
        <v>0</v>
      </c>
      <c r="C59" s="1">
        <v>115</v>
      </c>
      <c r="D59" s="1">
        <v>1</v>
      </c>
      <c r="E59" s="1" t="s">
        <v>647</v>
      </c>
      <c r="F59" s="1">
        <v>5</v>
      </c>
      <c r="G59" s="370">
        <v>2251804.0644936138</v>
      </c>
      <c r="H59" s="370">
        <v>648746.00645961496</v>
      </c>
      <c r="I59" s="370">
        <v>181448.8686344249</v>
      </c>
      <c r="J59" s="370">
        <v>0</v>
      </c>
      <c r="K59" s="370">
        <v>205913.51997576002</v>
      </c>
      <c r="L59" s="370">
        <v>-682.95432944924687</v>
      </c>
      <c r="M59" s="370">
        <v>0</v>
      </c>
      <c r="N59" s="370">
        <v>3287229.5052339644</v>
      </c>
      <c r="O59" s="370"/>
      <c r="P59" s="370">
        <v>2251804.0644936138</v>
      </c>
      <c r="Q59" s="370">
        <v>648746.00645961496</v>
      </c>
      <c r="R59" s="370">
        <v>96343.206054446913</v>
      </c>
      <c r="S59" s="370">
        <v>0</v>
      </c>
      <c r="T59" s="370">
        <v>205913.51997576002</v>
      </c>
      <c r="U59" s="370">
        <v>-682.95432944924687</v>
      </c>
      <c r="V59" s="370">
        <v>0</v>
      </c>
      <c r="W59" s="370">
        <v>3202123.8426539861</v>
      </c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  <c r="AZ59" s="370"/>
      <c r="BA59" s="370"/>
      <c r="BB59" s="370"/>
      <c r="BC59" s="370"/>
      <c r="BD59" s="370"/>
      <c r="BE59" s="370"/>
      <c r="BF59" s="370"/>
      <c r="BG59" s="370"/>
      <c r="BH59" s="370"/>
      <c r="BI59" s="370"/>
      <c r="BJ59" s="370"/>
      <c r="BK59" s="370"/>
    </row>
    <row r="60" spans="1:63" x14ac:dyDescent="0.25">
      <c r="A60" s="14">
        <v>116</v>
      </c>
      <c r="B60" s="34">
        <f t="shared" si="0"/>
        <v>0</v>
      </c>
      <c r="C60" s="1">
        <v>116</v>
      </c>
      <c r="D60" s="1">
        <v>1</v>
      </c>
      <c r="E60" s="1" t="s">
        <v>648</v>
      </c>
      <c r="F60" s="1">
        <v>6</v>
      </c>
      <c r="G60" s="370">
        <v>1607695.2703677141</v>
      </c>
      <c r="H60" s="370">
        <v>292670.11189880711</v>
      </c>
      <c r="I60" s="370">
        <v>119459.4077474105</v>
      </c>
      <c r="J60" s="370">
        <v>0</v>
      </c>
      <c r="K60" s="370">
        <v>0</v>
      </c>
      <c r="L60" s="370">
        <v>-37697.005191930337</v>
      </c>
      <c r="M60" s="370">
        <v>0</v>
      </c>
      <c r="N60" s="370">
        <v>1982127.7848220014</v>
      </c>
      <c r="O60" s="370"/>
      <c r="P60" s="370">
        <v>1607695.2703677141</v>
      </c>
      <c r="Q60" s="370">
        <v>292670.11189880711</v>
      </c>
      <c r="R60" s="370">
        <v>63428.901058286494</v>
      </c>
      <c r="S60" s="370">
        <v>0</v>
      </c>
      <c r="T60" s="370">
        <v>0</v>
      </c>
      <c r="U60" s="370">
        <v>-37697.005191930337</v>
      </c>
      <c r="V60" s="370">
        <v>0</v>
      </c>
      <c r="W60" s="370">
        <v>1926097.2781328773</v>
      </c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  <c r="AZ60" s="370"/>
      <c r="BA60" s="370"/>
      <c r="BB60" s="370"/>
      <c r="BC60" s="370"/>
      <c r="BD60" s="370"/>
      <c r="BE60" s="370"/>
      <c r="BF60" s="370"/>
      <c r="BG60" s="370"/>
      <c r="BH60" s="370"/>
      <c r="BI60" s="370"/>
      <c r="BJ60" s="370"/>
      <c r="BK60" s="370"/>
    </row>
    <row r="61" spans="1:63" x14ac:dyDescent="0.25">
      <c r="A61" s="14">
        <v>118</v>
      </c>
      <c r="B61" s="34">
        <f t="shared" si="0"/>
        <v>0</v>
      </c>
      <c r="C61" s="1">
        <v>118</v>
      </c>
      <c r="D61" s="1">
        <v>1</v>
      </c>
      <c r="E61" s="1" t="s">
        <v>649</v>
      </c>
      <c r="F61" s="1">
        <v>6</v>
      </c>
      <c r="G61" s="370">
        <v>567372.45179687417</v>
      </c>
      <c r="H61" s="370">
        <v>125475.46203293366</v>
      </c>
      <c r="I61" s="370">
        <v>43900.239733249</v>
      </c>
      <c r="J61" s="370">
        <v>0</v>
      </c>
      <c r="K61" s="370">
        <v>0</v>
      </c>
      <c r="L61" s="370">
        <v>32065.354819166474</v>
      </c>
      <c r="M61" s="370">
        <v>0</v>
      </c>
      <c r="N61" s="370">
        <v>768813.50838222331</v>
      </c>
      <c r="O61" s="370"/>
      <c r="P61" s="370">
        <v>567372.45179687417</v>
      </c>
      <c r="Q61" s="370">
        <v>125475.46203293366</v>
      </c>
      <c r="R61" s="370">
        <v>23309.540997918335</v>
      </c>
      <c r="S61" s="370">
        <v>0</v>
      </c>
      <c r="T61" s="370">
        <v>0</v>
      </c>
      <c r="U61" s="370">
        <v>32065.354819166474</v>
      </c>
      <c r="V61" s="370">
        <v>0</v>
      </c>
      <c r="W61" s="370">
        <v>748222.80964689271</v>
      </c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</row>
    <row r="62" spans="1:63" x14ac:dyDescent="0.25">
      <c r="A62" s="14">
        <v>129</v>
      </c>
      <c r="B62" s="34">
        <f t="shared" si="0"/>
        <v>0</v>
      </c>
      <c r="C62" s="1">
        <v>129</v>
      </c>
      <c r="D62" s="1">
        <v>1</v>
      </c>
      <c r="E62" s="1" t="s">
        <v>650</v>
      </c>
      <c r="F62" s="1">
        <v>5</v>
      </c>
      <c r="G62" s="370">
        <v>2097763.3405731893</v>
      </c>
      <c r="H62" s="370">
        <v>575809.62938451918</v>
      </c>
      <c r="I62" s="370">
        <v>190425.23013847083</v>
      </c>
      <c r="J62" s="370">
        <v>0</v>
      </c>
      <c r="K62" s="370">
        <v>0</v>
      </c>
      <c r="L62" s="370">
        <v>-308713.22568991943</v>
      </c>
      <c r="M62" s="370">
        <v>0</v>
      </c>
      <c r="N62" s="370">
        <v>2555284.9744062601</v>
      </c>
      <c r="O62" s="370"/>
      <c r="P62" s="370">
        <v>2097763.3405731893</v>
      </c>
      <c r="Q62" s="370">
        <v>575809.62938451918</v>
      </c>
      <c r="R62" s="370">
        <v>101109.35010655386</v>
      </c>
      <c r="S62" s="370">
        <v>0</v>
      </c>
      <c r="T62" s="370">
        <v>0</v>
      </c>
      <c r="U62" s="370">
        <v>-308713.22568991943</v>
      </c>
      <c r="V62" s="370">
        <v>0</v>
      </c>
      <c r="W62" s="370">
        <v>2465969.0943743428</v>
      </c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  <c r="AZ62" s="370"/>
      <c r="BA62" s="370"/>
      <c r="BB62" s="370"/>
      <c r="BC62" s="370"/>
      <c r="BD62" s="370"/>
      <c r="BE62" s="370"/>
      <c r="BF62" s="370"/>
      <c r="BG62" s="370"/>
      <c r="BH62" s="370"/>
      <c r="BI62" s="370"/>
      <c r="BJ62" s="370"/>
      <c r="BK62" s="370"/>
    </row>
    <row r="63" spans="1:63" x14ac:dyDescent="0.25">
      <c r="A63" s="14">
        <v>138</v>
      </c>
      <c r="B63" s="34">
        <f t="shared" si="0"/>
        <v>0</v>
      </c>
      <c r="C63" s="1">
        <v>138</v>
      </c>
      <c r="D63" s="1">
        <v>1</v>
      </c>
      <c r="E63" s="1" t="s">
        <v>651</v>
      </c>
      <c r="F63" s="1">
        <v>4</v>
      </c>
      <c r="G63" s="370">
        <v>3714976.6752721323</v>
      </c>
      <c r="H63" s="370">
        <v>920379.26991709229</v>
      </c>
      <c r="I63" s="370">
        <v>414727.88250968227</v>
      </c>
      <c r="J63" s="370">
        <v>0</v>
      </c>
      <c r="K63" s="370">
        <v>94566.377619651612</v>
      </c>
      <c r="L63" s="370">
        <v>-1233333.6293860851</v>
      </c>
      <c r="M63" s="370">
        <v>0</v>
      </c>
      <c r="N63" s="370">
        <v>3911316.5759324739</v>
      </c>
      <c r="O63" s="370"/>
      <c r="P63" s="370">
        <v>3714976.6752721323</v>
      </c>
      <c r="Q63" s="370">
        <v>920379.26991709229</v>
      </c>
      <c r="R63" s="370">
        <v>220206.46445394357</v>
      </c>
      <c r="S63" s="370">
        <v>0</v>
      </c>
      <c r="T63" s="370">
        <v>94566.377619651612</v>
      </c>
      <c r="U63" s="370">
        <v>-1233333.6293860851</v>
      </c>
      <c r="V63" s="370">
        <v>0</v>
      </c>
      <c r="W63" s="370">
        <v>3716795.1578767346</v>
      </c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</row>
    <row r="64" spans="1:63" x14ac:dyDescent="0.25">
      <c r="A64" s="14">
        <v>139</v>
      </c>
      <c r="B64" s="34">
        <f t="shared" si="0"/>
        <v>0</v>
      </c>
      <c r="C64" s="1">
        <v>139</v>
      </c>
      <c r="D64" s="1">
        <v>1</v>
      </c>
      <c r="E64" s="1" t="s">
        <v>652</v>
      </c>
      <c r="F64" s="1">
        <v>6</v>
      </c>
      <c r="G64" s="370">
        <v>940340.79215373623</v>
      </c>
      <c r="H64" s="370">
        <v>289077.95493529068</v>
      </c>
      <c r="I64" s="370">
        <v>99934.174974865877</v>
      </c>
      <c r="J64" s="370">
        <v>0</v>
      </c>
      <c r="K64" s="370">
        <v>0</v>
      </c>
      <c r="L64" s="370">
        <v>-176673.95387967117</v>
      </c>
      <c r="M64" s="370">
        <v>0</v>
      </c>
      <c r="N64" s="370">
        <v>1152678.9681842218</v>
      </c>
      <c r="O64" s="370"/>
      <c r="P64" s="370">
        <v>940340.79215373623</v>
      </c>
      <c r="Q64" s="370">
        <v>289077.95493529068</v>
      </c>
      <c r="R64" s="370">
        <v>53061.663508537364</v>
      </c>
      <c r="S64" s="370">
        <v>0</v>
      </c>
      <c r="T64" s="370">
        <v>0</v>
      </c>
      <c r="U64" s="370">
        <v>-176673.95387967117</v>
      </c>
      <c r="V64" s="370">
        <v>0</v>
      </c>
      <c r="W64" s="370">
        <v>1105806.4567178932</v>
      </c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</row>
    <row r="65" spans="1:63" x14ac:dyDescent="0.25">
      <c r="A65" s="14">
        <v>146</v>
      </c>
      <c r="B65" s="34">
        <f t="shared" si="0"/>
        <v>0</v>
      </c>
      <c r="C65" s="1">
        <v>146</v>
      </c>
      <c r="D65" s="1">
        <v>1</v>
      </c>
      <c r="E65" s="1" t="s">
        <v>653</v>
      </c>
      <c r="F65" s="1">
        <v>6</v>
      </c>
      <c r="G65" s="370">
        <v>695989.07056488201</v>
      </c>
      <c r="H65" s="370">
        <v>120885.63763754275</v>
      </c>
      <c r="I65" s="370">
        <v>71489.067621664159</v>
      </c>
      <c r="J65" s="370">
        <v>0</v>
      </c>
      <c r="K65" s="370">
        <v>62954.125519102789</v>
      </c>
      <c r="L65" s="370">
        <v>-157171.21732080216</v>
      </c>
      <c r="M65" s="370">
        <v>0</v>
      </c>
      <c r="N65" s="370">
        <v>794146.68402238959</v>
      </c>
      <c r="O65" s="370"/>
      <c r="P65" s="370">
        <v>695989.07056488201</v>
      </c>
      <c r="Q65" s="370">
        <v>120885.63763754275</v>
      </c>
      <c r="R65" s="370">
        <v>37958.27455056156</v>
      </c>
      <c r="S65" s="370">
        <v>0</v>
      </c>
      <c r="T65" s="370">
        <v>62954.125519102789</v>
      </c>
      <c r="U65" s="370">
        <v>-157171.21732080216</v>
      </c>
      <c r="V65" s="370">
        <v>0</v>
      </c>
      <c r="W65" s="370">
        <v>760615.890951287</v>
      </c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  <c r="AZ65" s="370"/>
      <c r="BA65" s="370"/>
      <c r="BB65" s="370"/>
      <c r="BC65" s="370"/>
      <c r="BD65" s="370"/>
      <c r="BE65" s="370"/>
      <c r="BF65" s="370"/>
      <c r="BG65" s="370"/>
      <c r="BH65" s="370"/>
      <c r="BI65" s="370"/>
      <c r="BJ65" s="370"/>
      <c r="BK65" s="370"/>
    </row>
    <row r="66" spans="1:63" x14ac:dyDescent="0.25">
      <c r="A66" s="14">
        <v>150</v>
      </c>
      <c r="B66" s="34">
        <f t="shared" si="0"/>
        <v>0</v>
      </c>
      <c r="C66" s="1">
        <v>150</v>
      </c>
      <c r="D66" s="1">
        <v>1</v>
      </c>
      <c r="E66" s="1" t="s">
        <v>654</v>
      </c>
      <c r="F66" s="1">
        <v>6</v>
      </c>
      <c r="G66" s="370">
        <v>707181.17853527155</v>
      </c>
      <c r="H66" s="370">
        <v>169133.97913591942</v>
      </c>
      <c r="I66" s="370">
        <v>72693.163316627382</v>
      </c>
      <c r="J66" s="370">
        <v>0</v>
      </c>
      <c r="K66" s="370">
        <v>194092.98918557703</v>
      </c>
      <c r="L66" s="370">
        <v>-331439.90436279075</v>
      </c>
      <c r="M66" s="370">
        <v>0</v>
      </c>
      <c r="N66" s="370">
        <v>811661.4058106048</v>
      </c>
      <c r="O66" s="370"/>
      <c r="P66" s="370">
        <v>707181.17853527155</v>
      </c>
      <c r="Q66" s="370">
        <v>169133.97913591942</v>
      </c>
      <c r="R66" s="370">
        <v>38597.60859834138</v>
      </c>
      <c r="S66" s="370">
        <v>0</v>
      </c>
      <c r="T66" s="370">
        <v>194092.98918557703</v>
      </c>
      <c r="U66" s="370">
        <v>-331439.90436279075</v>
      </c>
      <c r="V66" s="370">
        <v>0</v>
      </c>
      <c r="W66" s="370">
        <v>777565.85109231854</v>
      </c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  <c r="AZ66" s="370"/>
      <c r="BA66" s="370"/>
      <c r="BB66" s="370"/>
      <c r="BC66" s="370"/>
      <c r="BD66" s="370"/>
      <c r="BE66" s="370"/>
      <c r="BF66" s="370"/>
      <c r="BG66" s="370"/>
      <c r="BH66" s="370"/>
      <c r="BI66" s="370"/>
      <c r="BJ66" s="370"/>
      <c r="BK66" s="370"/>
    </row>
    <row r="67" spans="1:63" x14ac:dyDescent="0.25">
      <c r="A67" s="14">
        <v>152</v>
      </c>
      <c r="B67" s="34">
        <f t="shared" si="0"/>
        <v>0</v>
      </c>
      <c r="C67" s="1">
        <v>152</v>
      </c>
      <c r="D67" s="1">
        <v>1</v>
      </c>
      <c r="E67" s="1" t="s">
        <v>655</v>
      </c>
      <c r="F67" s="1">
        <v>4</v>
      </c>
      <c r="G67" s="370">
        <v>11707214.96137996</v>
      </c>
      <c r="H67" s="370">
        <v>3453950.2423252729</v>
      </c>
      <c r="I67" s="370">
        <v>912592.64761883311</v>
      </c>
      <c r="J67" s="370">
        <v>0</v>
      </c>
      <c r="K67" s="370">
        <v>420486.07063859701</v>
      </c>
      <c r="L67" s="370">
        <v>-450835.24473300285</v>
      </c>
      <c r="M67" s="370">
        <v>0</v>
      </c>
      <c r="N67" s="370">
        <v>16043408.677229661</v>
      </c>
      <c r="O67" s="370"/>
      <c r="P67" s="370">
        <v>11707214.96137996</v>
      </c>
      <c r="Q67" s="370">
        <v>3453950.2423252729</v>
      </c>
      <c r="R67" s="370">
        <v>484555.79885954555</v>
      </c>
      <c r="S67" s="370">
        <v>0</v>
      </c>
      <c r="T67" s="370">
        <v>420486.07063859701</v>
      </c>
      <c r="U67" s="370">
        <v>-450835.24473300285</v>
      </c>
      <c r="V67" s="370">
        <v>0</v>
      </c>
      <c r="W67" s="370">
        <v>15615371.828470374</v>
      </c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</row>
    <row r="68" spans="1:63" x14ac:dyDescent="0.25">
      <c r="A68" s="14">
        <v>160</v>
      </c>
      <c r="B68" s="34">
        <f t="shared" si="0"/>
        <v>0</v>
      </c>
      <c r="C68" s="1">
        <v>160</v>
      </c>
      <c r="D68" s="1">
        <v>70</v>
      </c>
      <c r="E68" s="1" t="s">
        <v>3</v>
      </c>
      <c r="F68" s="1">
        <v>8</v>
      </c>
      <c r="G68" s="370">
        <v>1547377.020389705</v>
      </c>
      <c r="H68" s="370">
        <v>1243316.6072543422</v>
      </c>
      <c r="I68" s="370">
        <v>0</v>
      </c>
      <c r="J68" s="370">
        <v>0</v>
      </c>
      <c r="K68" s="370">
        <v>0</v>
      </c>
      <c r="L68" s="370">
        <v>1242883.1384682041</v>
      </c>
      <c r="M68" s="370">
        <v>0</v>
      </c>
      <c r="N68" s="370">
        <v>4033576.7661122512</v>
      </c>
      <c r="O68" s="370"/>
      <c r="P68" s="370">
        <v>1547377.020389705</v>
      </c>
      <c r="Q68" s="370">
        <v>1243316.6072543422</v>
      </c>
      <c r="R68" s="370">
        <v>0</v>
      </c>
      <c r="S68" s="370">
        <v>0</v>
      </c>
      <c r="T68" s="370">
        <v>0</v>
      </c>
      <c r="U68" s="370">
        <v>1242883.1384682041</v>
      </c>
      <c r="V68" s="370">
        <v>0</v>
      </c>
      <c r="W68" s="370">
        <v>4033576.7661122512</v>
      </c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</row>
    <row r="69" spans="1:63" x14ac:dyDescent="0.25">
      <c r="A69" s="246">
        <v>160.1</v>
      </c>
      <c r="B69" s="34">
        <f t="shared" si="0"/>
        <v>0</v>
      </c>
      <c r="C69" s="376">
        <v>160.1</v>
      </c>
      <c r="F69" s="376">
        <v>8</v>
      </c>
      <c r="G69" s="376">
        <v>0</v>
      </c>
      <c r="H69" s="376">
        <v>0</v>
      </c>
      <c r="I69" s="376">
        <v>0</v>
      </c>
      <c r="J69" s="376">
        <v>0</v>
      </c>
      <c r="K69" s="376">
        <v>0</v>
      </c>
      <c r="L69" s="376">
        <v>0</v>
      </c>
      <c r="M69" s="376">
        <v>0</v>
      </c>
      <c r="N69" s="376">
        <v>0</v>
      </c>
      <c r="O69" s="376">
        <v>0</v>
      </c>
      <c r="P69" s="376">
        <v>0</v>
      </c>
      <c r="Q69" s="376">
        <v>0</v>
      </c>
      <c r="R69" s="376">
        <v>0</v>
      </c>
      <c r="S69" s="376">
        <v>0</v>
      </c>
      <c r="T69" s="376">
        <v>0</v>
      </c>
      <c r="U69" s="376">
        <v>0</v>
      </c>
      <c r="V69" s="376">
        <v>0</v>
      </c>
      <c r="W69" s="376">
        <v>0</v>
      </c>
    </row>
    <row r="70" spans="1:63" x14ac:dyDescent="0.25">
      <c r="A70" s="14">
        <v>162</v>
      </c>
      <c r="B70" s="34">
        <f t="shared" si="0"/>
        <v>0</v>
      </c>
      <c r="C70" s="1">
        <v>162</v>
      </c>
      <c r="D70" s="1">
        <v>1</v>
      </c>
      <c r="E70" s="1" t="s">
        <v>656</v>
      </c>
      <c r="F70" s="1">
        <v>6</v>
      </c>
      <c r="G70" s="370">
        <v>1231355.267663874</v>
      </c>
      <c r="H70" s="370">
        <v>311306.02103809355</v>
      </c>
      <c r="I70" s="370">
        <v>87893.815206145984</v>
      </c>
      <c r="J70" s="370">
        <v>0</v>
      </c>
      <c r="K70" s="370">
        <v>198218.8371674947</v>
      </c>
      <c r="L70" s="370">
        <v>-122364.93492681556</v>
      </c>
      <c r="M70" s="370">
        <v>0</v>
      </c>
      <c r="N70" s="370">
        <v>1706409.0061487928</v>
      </c>
      <c r="O70" s="370"/>
      <c r="P70" s="370">
        <v>1231355.267663874</v>
      </c>
      <c r="Q70" s="370">
        <v>311306.02103809355</v>
      </c>
      <c r="R70" s="370">
        <v>46668.640113585352</v>
      </c>
      <c r="S70" s="370">
        <v>0</v>
      </c>
      <c r="T70" s="370">
        <v>198218.8371674947</v>
      </c>
      <c r="U70" s="370">
        <v>-122364.93492681556</v>
      </c>
      <c r="V70" s="370">
        <v>0</v>
      </c>
      <c r="W70" s="370">
        <v>1665183.8310562321</v>
      </c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  <c r="AZ70" s="370"/>
      <c r="BA70" s="370"/>
      <c r="BB70" s="370"/>
      <c r="BC70" s="370"/>
      <c r="BD70" s="370"/>
      <c r="BE70" s="370"/>
      <c r="BF70" s="370"/>
      <c r="BG70" s="370"/>
      <c r="BH70" s="370"/>
      <c r="BI70" s="370"/>
      <c r="BJ70" s="370"/>
      <c r="BK70" s="370"/>
    </row>
    <row r="71" spans="1:63" x14ac:dyDescent="0.25">
      <c r="A71" s="14">
        <v>166</v>
      </c>
      <c r="B71" s="34">
        <f t="shared" si="0"/>
        <v>0</v>
      </c>
      <c r="C71" s="1">
        <v>166</v>
      </c>
      <c r="D71" s="1">
        <v>1</v>
      </c>
      <c r="E71" s="1" t="s">
        <v>657</v>
      </c>
      <c r="F71" s="1">
        <v>6</v>
      </c>
      <c r="G71" s="370">
        <v>822441.60311366944</v>
      </c>
      <c r="H71" s="370">
        <v>237851.40431051841</v>
      </c>
      <c r="I71" s="370">
        <v>105077.57637423654</v>
      </c>
      <c r="J71" s="370">
        <v>0</v>
      </c>
      <c r="K71" s="370">
        <v>0</v>
      </c>
      <c r="L71" s="370">
        <v>-463882.82491643075</v>
      </c>
      <c r="M71" s="370">
        <v>0</v>
      </c>
      <c r="N71" s="370">
        <v>701487.75888199359</v>
      </c>
      <c r="O71" s="370"/>
      <c r="P71" s="370">
        <v>822441.60311366944</v>
      </c>
      <c r="Q71" s="370">
        <v>237851.40431051841</v>
      </c>
      <c r="R71" s="370">
        <v>55792.635514974478</v>
      </c>
      <c r="S71" s="370">
        <v>0</v>
      </c>
      <c r="T71" s="370">
        <v>0</v>
      </c>
      <c r="U71" s="370">
        <v>-463882.82491643075</v>
      </c>
      <c r="V71" s="370">
        <v>0</v>
      </c>
      <c r="W71" s="370">
        <v>652202.81802273169</v>
      </c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  <c r="AZ71" s="370"/>
      <c r="BA71" s="370"/>
      <c r="BB71" s="370"/>
      <c r="BC71" s="370"/>
      <c r="BD71" s="370"/>
      <c r="BE71" s="370"/>
      <c r="BF71" s="370"/>
      <c r="BG71" s="370"/>
      <c r="BH71" s="370"/>
      <c r="BI71" s="370"/>
      <c r="BJ71" s="370"/>
      <c r="BK71" s="370"/>
    </row>
    <row r="72" spans="1:63" x14ac:dyDescent="0.25">
      <c r="A72" s="14">
        <v>173</v>
      </c>
      <c r="B72" s="34">
        <f t="shared" si="0"/>
        <v>0</v>
      </c>
      <c r="C72" s="1">
        <v>173</v>
      </c>
      <c r="D72" s="1">
        <v>1</v>
      </c>
      <c r="E72" s="1" t="s">
        <v>658</v>
      </c>
      <c r="F72" s="1">
        <v>6</v>
      </c>
      <c r="G72" s="370">
        <v>514957.88050960604</v>
      </c>
      <c r="H72" s="370">
        <v>88117.790618556624</v>
      </c>
      <c r="I72" s="370">
        <v>52733.476165995067</v>
      </c>
      <c r="J72" s="370">
        <v>0</v>
      </c>
      <c r="K72" s="370">
        <v>7679.5517091789516</v>
      </c>
      <c r="L72" s="370">
        <v>-158210.32944207813</v>
      </c>
      <c r="M72" s="370">
        <v>0</v>
      </c>
      <c r="N72" s="370">
        <v>505278.36956125859</v>
      </c>
      <c r="O72" s="370"/>
      <c r="P72" s="370">
        <v>514957.88050960604</v>
      </c>
      <c r="Q72" s="370">
        <v>88117.790618556624</v>
      </c>
      <c r="R72" s="370">
        <v>27999.690482852871</v>
      </c>
      <c r="S72" s="370">
        <v>0</v>
      </c>
      <c r="T72" s="370">
        <v>7679.5517091789516</v>
      </c>
      <c r="U72" s="370">
        <v>-158210.32944207813</v>
      </c>
      <c r="V72" s="370">
        <v>0</v>
      </c>
      <c r="W72" s="370">
        <v>480544.58387811633</v>
      </c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  <c r="AZ72" s="370"/>
      <c r="BA72" s="370"/>
      <c r="BB72" s="370"/>
      <c r="BC72" s="370"/>
      <c r="BD72" s="370"/>
      <c r="BE72" s="370"/>
      <c r="BF72" s="370"/>
      <c r="BG72" s="370"/>
      <c r="BH72" s="370"/>
      <c r="BI72" s="370"/>
      <c r="BJ72" s="370"/>
      <c r="BK72" s="370"/>
    </row>
    <row r="73" spans="1:63" x14ac:dyDescent="0.25">
      <c r="A73" s="14">
        <v>177</v>
      </c>
      <c r="B73" s="34">
        <f t="shared" si="0"/>
        <v>0</v>
      </c>
      <c r="C73" s="1">
        <v>177</v>
      </c>
      <c r="D73" s="1">
        <v>1</v>
      </c>
      <c r="E73" s="1" t="s">
        <v>659</v>
      </c>
      <c r="F73" s="1">
        <v>6</v>
      </c>
      <c r="G73" s="370">
        <v>1725458.7451364542</v>
      </c>
      <c r="H73" s="370">
        <v>439106.96225948131</v>
      </c>
      <c r="I73" s="370">
        <v>183979.16227398143</v>
      </c>
      <c r="J73" s="370">
        <v>0</v>
      </c>
      <c r="K73" s="370">
        <v>74715.324475865345</v>
      </c>
      <c r="L73" s="370">
        <v>-608157.91049972479</v>
      </c>
      <c r="M73" s="370">
        <v>0</v>
      </c>
      <c r="N73" s="370">
        <v>1815102.2836460576</v>
      </c>
      <c r="O73" s="370"/>
      <c r="P73" s="370">
        <v>1725458.7451364542</v>
      </c>
      <c r="Q73" s="370">
        <v>439106.96225948131</v>
      </c>
      <c r="R73" s="370">
        <v>97686.706310627618</v>
      </c>
      <c r="S73" s="370">
        <v>0</v>
      </c>
      <c r="T73" s="370">
        <v>74715.324475865345</v>
      </c>
      <c r="U73" s="370">
        <v>-608157.91049972479</v>
      </c>
      <c r="V73" s="370">
        <v>0</v>
      </c>
      <c r="W73" s="370">
        <v>1728809.8276827035</v>
      </c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  <c r="AZ73" s="370"/>
      <c r="BA73" s="370"/>
      <c r="BB73" s="370"/>
      <c r="BC73" s="370"/>
      <c r="BD73" s="370"/>
      <c r="BE73" s="370"/>
      <c r="BF73" s="370"/>
      <c r="BG73" s="370"/>
      <c r="BH73" s="370"/>
      <c r="BI73" s="370"/>
      <c r="BJ73" s="370"/>
      <c r="BK73" s="370"/>
    </row>
    <row r="74" spans="1:63" x14ac:dyDescent="0.25">
      <c r="A74" s="14">
        <v>181</v>
      </c>
      <c r="B74" s="34">
        <f t="shared" si="0"/>
        <v>0</v>
      </c>
      <c r="C74" s="1">
        <v>181</v>
      </c>
      <c r="D74" s="1">
        <v>1</v>
      </c>
      <c r="E74" s="1" t="s">
        <v>660</v>
      </c>
      <c r="F74" s="1">
        <v>4</v>
      </c>
      <c r="G74" s="370">
        <v>11843236.002436453</v>
      </c>
      <c r="H74" s="370">
        <v>4336063.06490047</v>
      </c>
      <c r="I74" s="370">
        <v>850430.83430578595</v>
      </c>
      <c r="J74" s="370">
        <v>0</v>
      </c>
      <c r="K74" s="370">
        <v>0</v>
      </c>
      <c r="L74" s="370">
        <v>229557.44114354567</v>
      </c>
      <c r="M74" s="370">
        <v>0</v>
      </c>
      <c r="N74" s="370">
        <v>17259287.342786256</v>
      </c>
      <c r="O74" s="370"/>
      <c r="P74" s="370">
        <v>11843236.002436453</v>
      </c>
      <c r="Q74" s="370">
        <v>4336063.06490047</v>
      </c>
      <c r="R74" s="370">
        <v>451549.98056038009</v>
      </c>
      <c r="S74" s="370">
        <v>0</v>
      </c>
      <c r="T74" s="370">
        <v>0</v>
      </c>
      <c r="U74" s="370">
        <v>229557.44114354567</v>
      </c>
      <c r="V74" s="370">
        <v>0</v>
      </c>
      <c r="W74" s="370">
        <v>16860406.489040852</v>
      </c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  <c r="AZ74" s="370"/>
      <c r="BA74" s="370"/>
      <c r="BB74" s="370"/>
      <c r="BC74" s="370"/>
      <c r="BD74" s="370"/>
      <c r="BE74" s="370"/>
      <c r="BF74" s="370"/>
      <c r="BG74" s="370"/>
      <c r="BH74" s="370"/>
      <c r="BI74" s="370"/>
      <c r="BJ74" s="370"/>
      <c r="BK74" s="370"/>
    </row>
    <row r="75" spans="1:63" x14ac:dyDescent="0.25">
      <c r="A75" s="14">
        <v>182</v>
      </c>
      <c r="B75" s="34">
        <f t="shared" si="0"/>
        <v>0</v>
      </c>
      <c r="C75" s="1">
        <v>182</v>
      </c>
      <c r="D75" s="1">
        <v>1</v>
      </c>
      <c r="E75" s="1" t="s">
        <v>661</v>
      </c>
      <c r="F75" s="1">
        <v>5</v>
      </c>
      <c r="G75" s="370">
        <v>1771692.0595671823</v>
      </c>
      <c r="H75" s="370">
        <v>445604.96271431888</v>
      </c>
      <c r="I75" s="370">
        <v>150305.67743581755</v>
      </c>
      <c r="J75" s="370">
        <v>0</v>
      </c>
      <c r="K75" s="370">
        <v>0</v>
      </c>
      <c r="L75" s="370">
        <v>-227152.84193171636</v>
      </c>
      <c r="M75" s="370">
        <v>0</v>
      </c>
      <c r="N75" s="370">
        <v>2140449.8577856026</v>
      </c>
      <c r="O75" s="370"/>
      <c r="P75" s="370">
        <v>1771692.0595671823</v>
      </c>
      <c r="Q75" s="370">
        <v>445604.96271431888</v>
      </c>
      <c r="R75" s="370">
        <v>79807.225921742924</v>
      </c>
      <c r="S75" s="370">
        <v>0</v>
      </c>
      <c r="T75" s="370">
        <v>0</v>
      </c>
      <c r="U75" s="370">
        <v>-227152.84193171636</v>
      </c>
      <c r="V75" s="370">
        <v>0</v>
      </c>
      <c r="W75" s="370">
        <v>2069951.4062715282</v>
      </c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  <c r="AZ75" s="370"/>
      <c r="BA75" s="370"/>
      <c r="BB75" s="370"/>
      <c r="BC75" s="370"/>
      <c r="BD75" s="370"/>
      <c r="BE75" s="370"/>
      <c r="BF75" s="370"/>
      <c r="BG75" s="370"/>
      <c r="BH75" s="370"/>
      <c r="BI75" s="370"/>
      <c r="BJ75" s="370"/>
      <c r="BK75" s="370"/>
    </row>
    <row r="76" spans="1:63" x14ac:dyDescent="0.25">
      <c r="A76" s="14">
        <v>186</v>
      </c>
      <c r="B76" s="34">
        <f t="shared" si="0"/>
        <v>0</v>
      </c>
      <c r="C76" s="1">
        <v>186</v>
      </c>
      <c r="D76" s="1">
        <v>1</v>
      </c>
      <c r="E76" s="1" t="s">
        <v>662</v>
      </c>
      <c r="F76" s="1">
        <v>5</v>
      </c>
      <c r="G76" s="370">
        <v>1727402.3886804236</v>
      </c>
      <c r="H76" s="370">
        <v>309777.41311671381</v>
      </c>
      <c r="I76" s="370">
        <v>154871.43933930367</v>
      </c>
      <c r="J76" s="370">
        <v>0</v>
      </c>
      <c r="K76" s="370">
        <v>0</v>
      </c>
      <c r="L76" s="370">
        <v>-35324.943335664939</v>
      </c>
      <c r="M76" s="370">
        <v>0</v>
      </c>
      <c r="N76" s="370">
        <v>2156726.2978007761</v>
      </c>
      <c r="O76" s="370"/>
      <c r="P76" s="370">
        <v>1727402.3886804236</v>
      </c>
      <c r="Q76" s="370">
        <v>309777.41311671381</v>
      </c>
      <c r="R76" s="370">
        <v>82231.490912611276</v>
      </c>
      <c r="S76" s="370">
        <v>0</v>
      </c>
      <c r="T76" s="370">
        <v>0</v>
      </c>
      <c r="U76" s="370">
        <v>-35324.943335664939</v>
      </c>
      <c r="V76" s="370">
        <v>0</v>
      </c>
      <c r="W76" s="370">
        <v>2084086.3493740838</v>
      </c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  <c r="AZ76" s="370"/>
      <c r="BA76" s="370"/>
      <c r="BB76" s="370"/>
      <c r="BC76" s="370"/>
      <c r="BD76" s="370"/>
      <c r="BE76" s="370"/>
      <c r="BF76" s="370"/>
      <c r="BG76" s="370"/>
      <c r="BH76" s="370"/>
      <c r="BI76" s="370"/>
      <c r="BJ76" s="370"/>
      <c r="BK76" s="370"/>
    </row>
    <row r="77" spans="1:63" x14ac:dyDescent="0.25">
      <c r="A77" s="14">
        <v>191</v>
      </c>
      <c r="B77" s="34">
        <f t="shared" si="0"/>
        <v>0</v>
      </c>
      <c r="C77" s="1">
        <v>191</v>
      </c>
      <c r="D77" s="1">
        <v>1</v>
      </c>
      <c r="E77" s="1" t="s">
        <v>663</v>
      </c>
      <c r="F77" s="1">
        <v>3</v>
      </c>
      <c r="G77" s="370">
        <v>15770954.140836447</v>
      </c>
      <c r="H77" s="370">
        <v>4139464.4493982722</v>
      </c>
      <c r="I77" s="370">
        <v>1440486.636664026</v>
      </c>
      <c r="J77" s="370">
        <v>0</v>
      </c>
      <c r="K77" s="370">
        <v>0</v>
      </c>
      <c r="L77" s="370">
        <v>-4449580.8723166632</v>
      </c>
      <c r="M77" s="370">
        <v>0</v>
      </c>
      <c r="N77" s="370">
        <v>16901324.354582082</v>
      </c>
      <c r="O77" s="370"/>
      <c r="P77" s="370">
        <v>15770954.140836447</v>
      </c>
      <c r="Q77" s="370">
        <v>4139464.4493982722</v>
      </c>
      <c r="R77" s="370">
        <v>764849.63449625811</v>
      </c>
      <c r="S77" s="370">
        <v>0</v>
      </c>
      <c r="T77" s="370">
        <v>0</v>
      </c>
      <c r="U77" s="370">
        <v>-4449580.8723166632</v>
      </c>
      <c r="V77" s="370">
        <v>0</v>
      </c>
      <c r="W77" s="370">
        <v>16225687.352414314</v>
      </c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  <c r="AZ77" s="370"/>
      <c r="BA77" s="370"/>
      <c r="BB77" s="370"/>
      <c r="BC77" s="370"/>
      <c r="BD77" s="370"/>
      <c r="BE77" s="370"/>
      <c r="BF77" s="370"/>
      <c r="BG77" s="370"/>
      <c r="BH77" s="370"/>
      <c r="BI77" s="370"/>
      <c r="BJ77" s="370"/>
      <c r="BK77" s="370"/>
    </row>
    <row r="78" spans="1:63" x14ac:dyDescent="0.25">
      <c r="A78" s="14">
        <v>192</v>
      </c>
      <c r="B78" s="34">
        <f t="shared" si="0"/>
        <v>0</v>
      </c>
      <c r="C78" s="1">
        <v>192</v>
      </c>
      <c r="D78" s="1">
        <v>1</v>
      </c>
      <c r="E78" s="1" t="s">
        <v>664</v>
      </c>
      <c r="F78" s="1">
        <v>3</v>
      </c>
      <c r="G78" s="370">
        <v>10816544.473593341</v>
      </c>
      <c r="H78" s="370">
        <v>1995520.4030899822</v>
      </c>
      <c r="I78" s="370">
        <v>1245135.5657761593</v>
      </c>
      <c r="J78" s="370">
        <v>0</v>
      </c>
      <c r="K78" s="370">
        <v>0</v>
      </c>
      <c r="L78" s="370">
        <v>-4070344.4406267689</v>
      </c>
      <c r="M78" s="370">
        <v>0</v>
      </c>
      <c r="N78" s="370">
        <v>9986856.0018327143</v>
      </c>
      <c r="O78" s="370"/>
      <c r="P78" s="370">
        <v>10816544.473593341</v>
      </c>
      <c r="Q78" s="370">
        <v>1995520.4030899822</v>
      </c>
      <c r="R78" s="370">
        <v>661124.82972260145</v>
      </c>
      <c r="S78" s="370">
        <v>0</v>
      </c>
      <c r="T78" s="370">
        <v>0</v>
      </c>
      <c r="U78" s="370">
        <v>-4070344.4406267689</v>
      </c>
      <c r="V78" s="370">
        <v>0</v>
      </c>
      <c r="W78" s="370">
        <v>9402845.2657791562</v>
      </c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  <c r="AZ78" s="370"/>
      <c r="BA78" s="370"/>
      <c r="BB78" s="370"/>
      <c r="BC78" s="370"/>
      <c r="BD78" s="370"/>
      <c r="BE78" s="370"/>
      <c r="BF78" s="370"/>
      <c r="BG78" s="370"/>
      <c r="BH78" s="370"/>
      <c r="BI78" s="370"/>
      <c r="BJ78" s="370"/>
      <c r="BK78" s="370"/>
    </row>
    <row r="79" spans="1:63" x14ac:dyDescent="0.25">
      <c r="A79" s="14">
        <v>194</v>
      </c>
      <c r="B79" s="34">
        <f t="shared" si="0"/>
        <v>0</v>
      </c>
      <c r="C79" s="1">
        <v>194</v>
      </c>
      <c r="D79" s="1">
        <v>1</v>
      </c>
      <c r="E79" s="1" t="s">
        <v>665</v>
      </c>
      <c r="F79" s="1">
        <v>3</v>
      </c>
      <c r="G79" s="370">
        <v>18296593.97802797</v>
      </c>
      <c r="H79" s="370">
        <v>5869301.7024417305</v>
      </c>
      <c r="I79" s="370">
        <v>1787190.4621420696</v>
      </c>
      <c r="J79" s="370">
        <v>0</v>
      </c>
      <c r="K79" s="370">
        <v>0</v>
      </c>
      <c r="L79" s="370">
        <v>-3737812.920096274</v>
      </c>
      <c r="M79" s="370">
        <v>0</v>
      </c>
      <c r="N79" s="370">
        <v>22215273.222515494</v>
      </c>
      <c r="O79" s="370"/>
      <c r="P79" s="370">
        <v>18296593.97802797</v>
      </c>
      <c r="Q79" s="370">
        <v>5869301.7024417305</v>
      </c>
      <c r="R79" s="370">
        <v>948937.62771044648</v>
      </c>
      <c r="S79" s="370">
        <v>0</v>
      </c>
      <c r="T79" s="370">
        <v>0</v>
      </c>
      <c r="U79" s="370">
        <v>-3737812.920096274</v>
      </c>
      <c r="V79" s="370">
        <v>0</v>
      </c>
      <c r="W79" s="370">
        <v>21377020.388083871</v>
      </c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  <c r="AZ79" s="370"/>
      <c r="BA79" s="370"/>
      <c r="BB79" s="370"/>
      <c r="BC79" s="370"/>
      <c r="BD79" s="370"/>
      <c r="BE79" s="370"/>
      <c r="BF79" s="370"/>
      <c r="BG79" s="370"/>
      <c r="BH79" s="370"/>
      <c r="BI79" s="370"/>
      <c r="BJ79" s="370"/>
      <c r="BK79" s="370"/>
    </row>
    <row r="80" spans="1:63" x14ac:dyDescent="0.25">
      <c r="A80" s="14">
        <v>195</v>
      </c>
      <c r="B80" s="34">
        <f t="shared" si="0"/>
        <v>0</v>
      </c>
      <c r="C80" s="1">
        <v>195</v>
      </c>
      <c r="D80" s="1">
        <v>1</v>
      </c>
      <c r="E80" s="1" t="s">
        <v>666</v>
      </c>
      <c r="F80" s="1">
        <v>3</v>
      </c>
      <c r="G80" s="370">
        <v>720266.77695787873</v>
      </c>
      <c r="H80" s="370">
        <v>132774.85487536489</v>
      </c>
      <c r="I80" s="370">
        <v>55173.860255143838</v>
      </c>
      <c r="J80" s="370">
        <v>0</v>
      </c>
      <c r="K80" s="370">
        <v>0</v>
      </c>
      <c r="L80" s="370">
        <v>-59210.299680388649</v>
      </c>
      <c r="M80" s="370">
        <v>0</v>
      </c>
      <c r="N80" s="370">
        <v>849005.19240799884</v>
      </c>
      <c r="O80" s="370"/>
      <c r="P80" s="370">
        <v>720266.77695787873</v>
      </c>
      <c r="Q80" s="370">
        <v>132774.85487536489</v>
      </c>
      <c r="R80" s="370">
        <v>29295.451811773317</v>
      </c>
      <c r="S80" s="370">
        <v>0</v>
      </c>
      <c r="T80" s="370">
        <v>0</v>
      </c>
      <c r="U80" s="370">
        <v>-59210.299680388649</v>
      </c>
      <c r="V80" s="370">
        <v>0</v>
      </c>
      <c r="W80" s="370">
        <v>823126.78396462835</v>
      </c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  <c r="AZ80" s="370"/>
      <c r="BA80" s="370"/>
      <c r="BB80" s="370"/>
      <c r="BC80" s="370"/>
      <c r="BD80" s="370"/>
      <c r="BE80" s="370"/>
      <c r="BF80" s="370"/>
      <c r="BG80" s="370"/>
      <c r="BH80" s="370"/>
      <c r="BI80" s="370"/>
      <c r="BJ80" s="370"/>
      <c r="BK80" s="370"/>
    </row>
    <row r="81" spans="1:63" x14ac:dyDescent="0.25">
      <c r="A81" s="14">
        <v>196</v>
      </c>
      <c r="B81" s="34">
        <f t="shared" si="0"/>
        <v>0</v>
      </c>
      <c r="C81" s="1">
        <v>196</v>
      </c>
      <c r="D81" s="1">
        <v>1</v>
      </c>
      <c r="E81" s="1" t="s">
        <v>535</v>
      </c>
      <c r="F81" s="1">
        <v>3</v>
      </c>
      <c r="G81" s="370">
        <v>48175507.693274625</v>
      </c>
      <c r="H81" s="370">
        <v>13169241.934126956</v>
      </c>
      <c r="I81" s="370">
        <v>3721632.803953073</v>
      </c>
      <c r="J81" s="370">
        <v>0</v>
      </c>
      <c r="K81" s="370">
        <v>0</v>
      </c>
      <c r="L81" s="370">
        <v>-2300496.4880678016</v>
      </c>
      <c r="M81" s="370">
        <v>0</v>
      </c>
      <c r="N81" s="370">
        <v>62765885.943286858</v>
      </c>
      <c r="O81" s="370"/>
      <c r="P81" s="370">
        <v>48175507.693274625</v>
      </c>
      <c r="Q81" s="370">
        <v>13169241.934126956</v>
      </c>
      <c r="R81" s="370">
        <v>1976061.0181187661</v>
      </c>
      <c r="S81" s="370">
        <v>0</v>
      </c>
      <c r="T81" s="370">
        <v>0</v>
      </c>
      <c r="U81" s="370">
        <v>-2300496.4880678016</v>
      </c>
      <c r="V81" s="370">
        <v>0</v>
      </c>
      <c r="W81" s="370">
        <v>61020314.157452554</v>
      </c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  <c r="AZ81" s="370"/>
      <c r="BA81" s="370"/>
      <c r="BB81" s="370"/>
      <c r="BC81" s="370"/>
      <c r="BD81" s="370"/>
      <c r="BE81" s="370"/>
      <c r="BF81" s="370"/>
      <c r="BG81" s="370"/>
      <c r="BH81" s="370"/>
      <c r="BI81" s="370"/>
      <c r="BJ81" s="370"/>
      <c r="BK81" s="370"/>
    </row>
    <row r="82" spans="1:63" x14ac:dyDescent="0.25">
      <c r="A82" s="14">
        <v>197</v>
      </c>
      <c r="B82" s="34">
        <f t="shared" si="0"/>
        <v>0</v>
      </c>
      <c r="C82" s="1">
        <v>197</v>
      </c>
      <c r="D82" s="1">
        <v>1</v>
      </c>
      <c r="E82" s="1" t="s">
        <v>536</v>
      </c>
      <c r="F82" s="1">
        <v>2</v>
      </c>
      <c r="G82" s="370">
        <v>9901395.7650607713</v>
      </c>
      <c r="H82" s="370">
        <v>2187788.3784542531</v>
      </c>
      <c r="I82" s="370">
        <v>907289.54590061284</v>
      </c>
      <c r="J82" s="370">
        <v>0</v>
      </c>
      <c r="K82" s="370">
        <v>0</v>
      </c>
      <c r="L82" s="370">
        <v>-2217842.6472984655</v>
      </c>
      <c r="M82" s="370">
        <v>0</v>
      </c>
      <c r="N82" s="370">
        <v>10778631.042117171</v>
      </c>
      <c r="O82" s="370"/>
      <c r="P82" s="370">
        <v>9901395.7650607713</v>
      </c>
      <c r="Q82" s="370">
        <v>2187788.3784542531</v>
      </c>
      <c r="R82" s="370">
        <v>481740.03139066393</v>
      </c>
      <c r="S82" s="370">
        <v>0</v>
      </c>
      <c r="T82" s="370">
        <v>0</v>
      </c>
      <c r="U82" s="370">
        <v>-2217842.6472984655</v>
      </c>
      <c r="V82" s="370">
        <v>0</v>
      </c>
      <c r="W82" s="370">
        <v>10353081.527607221</v>
      </c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  <c r="AZ82" s="370"/>
      <c r="BA82" s="370"/>
      <c r="BB82" s="370"/>
      <c r="BC82" s="370"/>
      <c r="BD82" s="370"/>
      <c r="BE82" s="370"/>
      <c r="BF82" s="370"/>
      <c r="BG82" s="370"/>
      <c r="BH82" s="370"/>
      <c r="BI82" s="370"/>
      <c r="BJ82" s="370"/>
      <c r="BK82" s="370"/>
    </row>
    <row r="83" spans="1:63" x14ac:dyDescent="0.25">
      <c r="A83" s="14">
        <v>199</v>
      </c>
      <c r="B83" s="34">
        <f t="shared" si="0"/>
        <v>0</v>
      </c>
      <c r="C83" s="1">
        <v>199</v>
      </c>
      <c r="D83" s="1">
        <v>1</v>
      </c>
      <c r="E83" s="1" t="s">
        <v>667</v>
      </c>
      <c r="F83" s="1">
        <v>3</v>
      </c>
      <c r="G83" s="370">
        <v>5177539.6036935132</v>
      </c>
      <c r="H83" s="370">
        <v>1092004.9838812156</v>
      </c>
      <c r="I83" s="370">
        <v>564563.65989419457</v>
      </c>
      <c r="J83" s="370">
        <v>0</v>
      </c>
      <c r="K83" s="370">
        <v>0</v>
      </c>
      <c r="L83" s="370">
        <v>-1675430.9152430021</v>
      </c>
      <c r="M83" s="370">
        <v>0</v>
      </c>
      <c r="N83" s="370">
        <v>5158677.3322259206</v>
      </c>
      <c r="O83" s="370"/>
      <c r="P83" s="370">
        <v>5177539.6036935132</v>
      </c>
      <c r="Q83" s="370">
        <v>1092004.9838812156</v>
      </c>
      <c r="R83" s="370">
        <v>299764.18935752858</v>
      </c>
      <c r="S83" s="370">
        <v>0</v>
      </c>
      <c r="T83" s="370">
        <v>0</v>
      </c>
      <c r="U83" s="370">
        <v>-1675430.9152430021</v>
      </c>
      <c r="V83" s="370">
        <v>0</v>
      </c>
      <c r="W83" s="370">
        <v>4893877.8616892546</v>
      </c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  <c r="AZ83" s="370"/>
      <c r="BA83" s="370"/>
      <c r="BB83" s="370"/>
      <c r="BC83" s="370"/>
      <c r="BD83" s="370"/>
      <c r="BE83" s="370"/>
      <c r="BF83" s="370"/>
      <c r="BG83" s="370"/>
      <c r="BH83" s="370"/>
      <c r="BI83" s="370"/>
      <c r="BJ83" s="370"/>
      <c r="BK83" s="370"/>
    </row>
    <row r="84" spans="1:63" x14ac:dyDescent="0.25">
      <c r="A84" s="14">
        <v>200</v>
      </c>
      <c r="B84" s="34">
        <f t="shared" si="0"/>
        <v>0</v>
      </c>
      <c r="C84" s="1">
        <v>200</v>
      </c>
      <c r="D84" s="1">
        <v>1</v>
      </c>
      <c r="E84" s="1" t="s">
        <v>668</v>
      </c>
      <c r="F84" s="1">
        <v>3</v>
      </c>
      <c r="G84" s="370">
        <v>7045311.0478762817</v>
      </c>
      <c r="H84" s="370">
        <v>1454348.1902490058</v>
      </c>
      <c r="I84" s="370">
        <v>677189.48001521872</v>
      </c>
      <c r="J84" s="370">
        <v>0</v>
      </c>
      <c r="K84" s="370">
        <v>0</v>
      </c>
      <c r="L84" s="370">
        <v>-1797598.7959568282</v>
      </c>
      <c r="M84" s="370">
        <v>0</v>
      </c>
      <c r="N84" s="370">
        <v>7379249.9221836776</v>
      </c>
      <c r="O84" s="370"/>
      <c r="P84" s="370">
        <v>7045311.0478762817</v>
      </c>
      <c r="Q84" s="370">
        <v>1454348.1902490058</v>
      </c>
      <c r="R84" s="370">
        <v>359564.68674631347</v>
      </c>
      <c r="S84" s="370">
        <v>0</v>
      </c>
      <c r="T84" s="370">
        <v>0</v>
      </c>
      <c r="U84" s="370">
        <v>-1797598.7959568282</v>
      </c>
      <c r="V84" s="370">
        <v>0</v>
      </c>
      <c r="W84" s="370">
        <v>7061625.1289147735</v>
      </c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  <c r="AZ84" s="370"/>
      <c r="BA84" s="370"/>
      <c r="BB84" s="370"/>
      <c r="BC84" s="370"/>
      <c r="BD84" s="370"/>
      <c r="BE84" s="370"/>
      <c r="BF84" s="370"/>
      <c r="BG84" s="370"/>
      <c r="BH84" s="370"/>
      <c r="BI84" s="370"/>
      <c r="BJ84" s="370"/>
      <c r="BK84" s="370"/>
    </row>
    <row r="85" spans="1:63" x14ac:dyDescent="0.25">
      <c r="A85" s="14">
        <v>203</v>
      </c>
      <c r="B85" s="34">
        <f t="shared" si="0"/>
        <v>0</v>
      </c>
      <c r="C85" s="1">
        <v>203</v>
      </c>
      <c r="D85" s="1">
        <v>1</v>
      </c>
      <c r="E85" s="1" t="s">
        <v>669</v>
      </c>
      <c r="F85" s="1">
        <v>6</v>
      </c>
      <c r="G85" s="370">
        <v>822414.81252788031</v>
      </c>
      <c r="H85" s="370">
        <v>105786.94313391004</v>
      </c>
      <c r="I85" s="370">
        <v>59244.301313151409</v>
      </c>
      <c r="J85" s="370">
        <v>0</v>
      </c>
      <c r="K85" s="370">
        <v>157115.23730622069</v>
      </c>
      <c r="L85" s="370">
        <v>-391654.92396237818</v>
      </c>
      <c r="M85" s="370">
        <v>0</v>
      </c>
      <c r="N85" s="370">
        <v>752906.37031878415</v>
      </c>
      <c r="O85" s="370"/>
      <c r="P85" s="370">
        <v>822414.81252788031</v>
      </c>
      <c r="Q85" s="370">
        <v>105786.94313391004</v>
      </c>
      <c r="R85" s="370">
        <v>31456.718203432167</v>
      </c>
      <c r="S85" s="370">
        <v>0</v>
      </c>
      <c r="T85" s="370">
        <v>157115.23730622069</v>
      </c>
      <c r="U85" s="370">
        <v>-391654.92396237818</v>
      </c>
      <c r="V85" s="370">
        <v>0</v>
      </c>
      <c r="W85" s="370">
        <v>725118.78720906493</v>
      </c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  <c r="AZ85" s="370"/>
      <c r="BA85" s="370"/>
      <c r="BB85" s="370"/>
      <c r="BC85" s="370"/>
      <c r="BD85" s="370"/>
      <c r="BE85" s="370"/>
      <c r="BF85" s="370"/>
      <c r="BG85" s="370"/>
      <c r="BH85" s="370"/>
      <c r="BI85" s="370"/>
      <c r="BJ85" s="370"/>
      <c r="BK85" s="370"/>
    </row>
    <row r="86" spans="1:63" x14ac:dyDescent="0.25">
      <c r="A86" s="14">
        <v>204</v>
      </c>
      <c r="B86" s="34">
        <f t="shared" ref="B86:B149" si="1">+C86-A86</f>
        <v>0</v>
      </c>
      <c r="C86" s="1">
        <v>204</v>
      </c>
      <c r="D86" s="1">
        <v>1</v>
      </c>
      <c r="E86" s="1" t="s">
        <v>1022</v>
      </c>
      <c r="F86" s="1">
        <v>4</v>
      </c>
      <c r="G86" s="370">
        <v>1684424.8831771384</v>
      </c>
      <c r="H86" s="370">
        <v>294721.28149825451</v>
      </c>
      <c r="I86" s="370">
        <v>163556.11513129462</v>
      </c>
      <c r="J86" s="370">
        <v>0</v>
      </c>
      <c r="K86" s="370">
        <v>0</v>
      </c>
      <c r="L86" s="370">
        <v>-308011.89613680227</v>
      </c>
      <c r="M86" s="370">
        <v>0</v>
      </c>
      <c r="N86" s="370">
        <v>1834690.3836698853</v>
      </c>
      <c r="O86" s="370"/>
      <c r="P86" s="370">
        <v>1684424.8831771384</v>
      </c>
      <c r="Q86" s="370">
        <v>294721.28149825451</v>
      </c>
      <c r="R86" s="370">
        <v>86842.759727020995</v>
      </c>
      <c r="S86" s="370">
        <v>0</v>
      </c>
      <c r="T86" s="370">
        <v>0</v>
      </c>
      <c r="U86" s="370">
        <v>-308011.89613680227</v>
      </c>
      <c r="V86" s="370">
        <v>0</v>
      </c>
      <c r="W86" s="370">
        <v>1757977.0282656117</v>
      </c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  <c r="AZ86" s="370"/>
      <c r="BA86" s="370"/>
      <c r="BB86" s="370"/>
      <c r="BC86" s="370"/>
      <c r="BD86" s="370"/>
      <c r="BE86" s="370"/>
      <c r="BF86" s="370"/>
      <c r="BG86" s="370"/>
      <c r="BH86" s="370"/>
      <c r="BI86" s="370"/>
      <c r="BJ86" s="370"/>
      <c r="BK86" s="370"/>
    </row>
    <row r="87" spans="1:63" x14ac:dyDescent="0.25">
      <c r="A87" s="14">
        <v>206</v>
      </c>
      <c r="B87" s="34">
        <f t="shared" si="1"/>
        <v>0</v>
      </c>
      <c r="C87" s="1">
        <v>206</v>
      </c>
      <c r="D87" s="1">
        <v>1</v>
      </c>
      <c r="E87" s="1" t="s">
        <v>670</v>
      </c>
      <c r="F87" s="1">
        <v>4</v>
      </c>
      <c r="G87" s="370">
        <v>7157921.486703747</v>
      </c>
      <c r="H87" s="370">
        <v>1656262.6807279366</v>
      </c>
      <c r="I87" s="370">
        <v>546779.16762519488</v>
      </c>
      <c r="J87" s="370">
        <v>0</v>
      </c>
      <c r="K87" s="370">
        <v>0</v>
      </c>
      <c r="L87" s="370">
        <v>-1006971.3920216613</v>
      </c>
      <c r="M87" s="370">
        <v>0</v>
      </c>
      <c r="N87" s="370">
        <v>8353991.943035217</v>
      </c>
      <c r="O87" s="370"/>
      <c r="P87" s="370">
        <v>7157921.486703747</v>
      </c>
      <c r="Q87" s="370">
        <v>1656262.6807279366</v>
      </c>
      <c r="R87" s="370">
        <v>290321.2260800993</v>
      </c>
      <c r="S87" s="370">
        <v>0</v>
      </c>
      <c r="T87" s="370">
        <v>0</v>
      </c>
      <c r="U87" s="370">
        <v>-1006971.3920216613</v>
      </c>
      <c r="V87" s="370">
        <v>0</v>
      </c>
      <c r="W87" s="370">
        <v>8097534.0014901217</v>
      </c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  <c r="AZ87" s="370"/>
      <c r="BA87" s="370"/>
      <c r="BB87" s="370"/>
      <c r="BC87" s="370"/>
      <c r="BD87" s="370"/>
      <c r="BE87" s="370"/>
      <c r="BF87" s="370"/>
      <c r="BG87" s="370"/>
      <c r="BH87" s="370"/>
      <c r="BI87" s="370"/>
      <c r="BJ87" s="370"/>
      <c r="BK87" s="370"/>
    </row>
    <row r="88" spans="1:63" x14ac:dyDescent="0.25">
      <c r="A88" s="14">
        <v>213</v>
      </c>
      <c r="B88" s="34">
        <f t="shared" si="1"/>
        <v>0</v>
      </c>
      <c r="C88" s="1">
        <v>213</v>
      </c>
      <c r="D88" s="1">
        <v>1</v>
      </c>
      <c r="E88" s="1" t="s">
        <v>671</v>
      </c>
      <c r="F88" s="1">
        <v>6</v>
      </c>
      <c r="G88" s="370">
        <v>846492.03626550012</v>
      </c>
      <c r="H88" s="370">
        <v>186616.17020919363</v>
      </c>
      <c r="I88" s="370">
        <v>39150.89585723733</v>
      </c>
      <c r="J88" s="370">
        <v>0</v>
      </c>
      <c r="K88" s="370">
        <v>221574.67312745843</v>
      </c>
      <c r="L88" s="370">
        <v>52558.57739263121</v>
      </c>
      <c r="M88" s="370">
        <v>0</v>
      </c>
      <c r="N88" s="370">
        <v>1346392.3528520206</v>
      </c>
      <c r="O88" s="370"/>
      <c r="P88" s="370">
        <v>846492.03626550012</v>
      </c>
      <c r="Q88" s="370">
        <v>186616.17020919363</v>
      </c>
      <c r="R88" s="370">
        <v>20787.800195048389</v>
      </c>
      <c r="S88" s="370">
        <v>0</v>
      </c>
      <c r="T88" s="370">
        <v>221574.67312745843</v>
      </c>
      <c r="U88" s="370">
        <v>52558.57739263121</v>
      </c>
      <c r="V88" s="370">
        <v>0</v>
      </c>
      <c r="W88" s="370">
        <v>1328029.2571898317</v>
      </c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  <c r="AZ88" s="370"/>
      <c r="BA88" s="370"/>
      <c r="BB88" s="370"/>
      <c r="BC88" s="370"/>
      <c r="BD88" s="370"/>
      <c r="BE88" s="370"/>
      <c r="BF88" s="370"/>
      <c r="BG88" s="370"/>
      <c r="BH88" s="370"/>
      <c r="BI88" s="370"/>
      <c r="BJ88" s="370"/>
      <c r="BK88" s="370"/>
    </row>
    <row r="89" spans="1:63" x14ac:dyDescent="0.25">
      <c r="A89" s="14">
        <v>227</v>
      </c>
      <c r="B89" s="34">
        <f t="shared" si="1"/>
        <v>0</v>
      </c>
      <c r="C89" s="1">
        <v>227</v>
      </c>
      <c r="D89" s="1">
        <v>1</v>
      </c>
      <c r="E89" s="1" t="s">
        <v>672</v>
      </c>
      <c r="F89" s="1">
        <v>6</v>
      </c>
      <c r="G89" s="370">
        <v>660885.44213216216</v>
      </c>
      <c r="H89" s="370">
        <v>176332.39882675192</v>
      </c>
      <c r="I89" s="370">
        <v>72527.015505355084</v>
      </c>
      <c r="J89" s="370">
        <v>0</v>
      </c>
      <c r="K89" s="370">
        <v>0</v>
      </c>
      <c r="L89" s="370">
        <v>-37853.971078333998</v>
      </c>
      <c r="M89" s="370">
        <v>0</v>
      </c>
      <c r="N89" s="370">
        <v>871890.88538593508</v>
      </c>
      <c r="O89" s="370"/>
      <c r="P89" s="370">
        <v>660885.44213216216</v>
      </c>
      <c r="Q89" s="370">
        <v>176332.39882675192</v>
      </c>
      <c r="R89" s="370">
        <v>38509.38973570877</v>
      </c>
      <c r="S89" s="370">
        <v>0</v>
      </c>
      <c r="T89" s="370">
        <v>0</v>
      </c>
      <c r="U89" s="370">
        <v>-37853.971078333998</v>
      </c>
      <c r="V89" s="370">
        <v>0</v>
      </c>
      <c r="W89" s="370">
        <v>837873.25961628871</v>
      </c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  <c r="AZ89" s="370"/>
      <c r="BA89" s="370"/>
      <c r="BB89" s="370"/>
      <c r="BC89" s="370"/>
      <c r="BD89" s="370"/>
      <c r="BE89" s="370"/>
      <c r="BF89" s="370"/>
      <c r="BG89" s="370"/>
      <c r="BH89" s="370"/>
      <c r="BI89" s="370"/>
      <c r="BJ89" s="370"/>
      <c r="BK89" s="370"/>
    </row>
    <row r="90" spans="1:63" x14ac:dyDescent="0.25">
      <c r="A90" s="14">
        <v>229</v>
      </c>
      <c r="B90" s="34">
        <f t="shared" si="1"/>
        <v>0</v>
      </c>
      <c r="C90" s="1">
        <v>229</v>
      </c>
      <c r="D90" s="1">
        <v>1</v>
      </c>
      <c r="E90" s="1" t="s">
        <v>673</v>
      </c>
      <c r="F90" s="1">
        <v>6</v>
      </c>
      <c r="G90" s="370">
        <v>269553.50016532873</v>
      </c>
      <c r="H90" s="370">
        <v>76370.023902065164</v>
      </c>
      <c r="I90" s="370">
        <v>4560.5125155969263</v>
      </c>
      <c r="J90" s="370">
        <v>0</v>
      </c>
      <c r="K90" s="370">
        <v>59865.782759828668</v>
      </c>
      <c r="L90" s="370">
        <v>64904.654001089664</v>
      </c>
      <c r="M90" s="370">
        <v>0</v>
      </c>
      <c r="N90" s="370">
        <v>475254.47334390919</v>
      </c>
      <c r="O90" s="370"/>
      <c r="P90" s="370">
        <v>269553.50016532873</v>
      </c>
      <c r="Q90" s="370">
        <v>76370.023902065164</v>
      </c>
      <c r="R90" s="370">
        <v>2421.4777436241316</v>
      </c>
      <c r="S90" s="370">
        <v>0</v>
      </c>
      <c r="T90" s="370">
        <v>59865.782759828668</v>
      </c>
      <c r="U90" s="370">
        <v>64904.654001089664</v>
      </c>
      <c r="V90" s="370">
        <v>0</v>
      </c>
      <c r="W90" s="370">
        <v>473115.43857193639</v>
      </c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  <c r="AZ90" s="370"/>
      <c r="BA90" s="370"/>
      <c r="BB90" s="370"/>
      <c r="BC90" s="370"/>
      <c r="BD90" s="370"/>
      <c r="BE90" s="370"/>
      <c r="BF90" s="370"/>
      <c r="BG90" s="370"/>
      <c r="BH90" s="370"/>
      <c r="BI90" s="370"/>
      <c r="BJ90" s="370"/>
      <c r="BK90" s="370"/>
    </row>
    <row r="91" spans="1:63" x14ac:dyDescent="0.25">
      <c r="A91" s="14">
        <v>238</v>
      </c>
      <c r="B91" s="34">
        <f t="shared" si="1"/>
        <v>0</v>
      </c>
      <c r="C91" s="1">
        <v>238</v>
      </c>
      <c r="D91" s="1">
        <v>1</v>
      </c>
      <c r="E91" s="1" t="s">
        <v>674</v>
      </c>
      <c r="F91" s="1">
        <v>6</v>
      </c>
      <c r="G91" s="370">
        <v>242458.25651861832</v>
      </c>
      <c r="H91" s="370">
        <v>68751.429079014226</v>
      </c>
      <c r="I91" s="370">
        <v>43848.209672671881</v>
      </c>
      <c r="J91" s="370">
        <v>0</v>
      </c>
      <c r="K91" s="370">
        <v>54827.328540058021</v>
      </c>
      <c r="L91" s="370">
        <v>-152351.31270489492</v>
      </c>
      <c r="M91" s="370">
        <v>0</v>
      </c>
      <c r="N91" s="370">
        <v>257533.91110546747</v>
      </c>
      <c r="O91" s="370"/>
      <c r="P91" s="370">
        <v>242458.25651861832</v>
      </c>
      <c r="Q91" s="370">
        <v>68751.429079014226</v>
      </c>
      <c r="R91" s="370">
        <v>23281.914797298115</v>
      </c>
      <c r="S91" s="370">
        <v>0</v>
      </c>
      <c r="T91" s="370">
        <v>54827.328540058021</v>
      </c>
      <c r="U91" s="370">
        <v>-152351.31270489492</v>
      </c>
      <c r="V91" s="370">
        <v>0</v>
      </c>
      <c r="W91" s="370">
        <v>236967.61623009376</v>
      </c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  <c r="AZ91" s="370"/>
      <c r="BA91" s="370"/>
      <c r="BB91" s="370"/>
      <c r="BC91" s="370"/>
      <c r="BD91" s="370"/>
      <c r="BE91" s="370"/>
      <c r="BF91" s="370"/>
      <c r="BG91" s="370"/>
      <c r="BH91" s="370"/>
      <c r="BI91" s="370"/>
      <c r="BJ91" s="370"/>
      <c r="BK91" s="370"/>
    </row>
    <row r="92" spans="1:63" x14ac:dyDescent="0.25">
      <c r="A92" s="14">
        <v>239</v>
      </c>
      <c r="B92" s="34">
        <f t="shared" si="1"/>
        <v>0</v>
      </c>
      <c r="C92" s="1">
        <v>239</v>
      </c>
      <c r="D92" s="1">
        <v>1</v>
      </c>
      <c r="E92" s="1" t="s">
        <v>1023</v>
      </c>
      <c r="F92" s="1">
        <v>6</v>
      </c>
      <c r="G92" s="370">
        <v>676066.92506429751</v>
      </c>
      <c r="H92" s="370">
        <v>137767.64419970379</v>
      </c>
      <c r="I92" s="370">
        <v>65353.661304145593</v>
      </c>
      <c r="J92" s="370">
        <v>0</v>
      </c>
      <c r="K92" s="370">
        <v>0</v>
      </c>
      <c r="L92" s="370">
        <v>-70782.008449292043</v>
      </c>
      <c r="M92" s="370">
        <v>0</v>
      </c>
      <c r="N92" s="370">
        <v>808406.22211885487</v>
      </c>
      <c r="O92" s="370"/>
      <c r="P92" s="370">
        <v>676066.92506429751</v>
      </c>
      <c r="Q92" s="370">
        <v>137767.64419970379</v>
      </c>
      <c r="R92" s="370">
        <v>34700.581518220984</v>
      </c>
      <c r="S92" s="370">
        <v>0</v>
      </c>
      <c r="T92" s="370">
        <v>0</v>
      </c>
      <c r="U92" s="370">
        <v>-70782.008449292043</v>
      </c>
      <c r="V92" s="370">
        <v>0</v>
      </c>
      <c r="W92" s="370">
        <v>777753.14233293023</v>
      </c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  <c r="AZ92" s="370"/>
      <c r="BA92" s="370"/>
      <c r="BB92" s="370"/>
      <c r="BC92" s="370"/>
      <c r="BD92" s="370"/>
      <c r="BE92" s="370"/>
      <c r="BF92" s="370"/>
      <c r="BG92" s="370"/>
      <c r="BH92" s="370"/>
      <c r="BI92" s="370"/>
      <c r="BJ92" s="370"/>
      <c r="BK92" s="370"/>
    </row>
    <row r="93" spans="1:63" x14ac:dyDescent="0.25">
      <c r="A93" s="14">
        <v>241</v>
      </c>
      <c r="B93" s="34">
        <f t="shared" si="1"/>
        <v>0</v>
      </c>
      <c r="C93" s="1">
        <v>241</v>
      </c>
      <c r="D93" s="1">
        <v>1</v>
      </c>
      <c r="E93" s="1" t="s">
        <v>675</v>
      </c>
      <c r="F93" s="1">
        <v>4</v>
      </c>
      <c r="G93" s="370">
        <v>6764597.9772389745</v>
      </c>
      <c r="H93" s="370">
        <v>2498322.0992898196</v>
      </c>
      <c r="I93" s="370">
        <v>638732.230626598</v>
      </c>
      <c r="J93" s="370">
        <v>0</v>
      </c>
      <c r="K93" s="370">
        <v>0</v>
      </c>
      <c r="L93" s="370">
        <v>-927233.78045323712</v>
      </c>
      <c r="M93" s="370">
        <v>0</v>
      </c>
      <c r="N93" s="370">
        <v>8974418.5267021563</v>
      </c>
      <c r="O93" s="370"/>
      <c r="P93" s="370">
        <v>6764597.9772389745</v>
      </c>
      <c r="Q93" s="370">
        <v>2498322.0992898196</v>
      </c>
      <c r="R93" s="370">
        <v>339145.18934178568</v>
      </c>
      <c r="S93" s="370">
        <v>0</v>
      </c>
      <c r="T93" s="370">
        <v>0</v>
      </c>
      <c r="U93" s="370">
        <v>-927233.78045323712</v>
      </c>
      <c r="V93" s="370">
        <v>0</v>
      </c>
      <c r="W93" s="370">
        <v>8674831.4854173437</v>
      </c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  <c r="AZ93" s="370"/>
      <c r="BA93" s="370"/>
      <c r="BB93" s="370"/>
      <c r="BC93" s="370"/>
      <c r="BD93" s="370"/>
      <c r="BE93" s="370"/>
      <c r="BF93" s="370"/>
      <c r="BG93" s="370"/>
      <c r="BH93" s="370"/>
      <c r="BI93" s="370"/>
      <c r="BJ93" s="370"/>
      <c r="BK93" s="370"/>
    </row>
    <row r="94" spans="1:63" x14ac:dyDescent="0.25">
      <c r="A94" s="14">
        <v>242</v>
      </c>
      <c r="B94" s="34">
        <f t="shared" si="1"/>
        <v>0</v>
      </c>
      <c r="C94" s="1">
        <v>242</v>
      </c>
      <c r="D94" s="1">
        <v>1</v>
      </c>
      <c r="E94" s="1" t="s">
        <v>676</v>
      </c>
      <c r="F94" s="1">
        <v>6</v>
      </c>
      <c r="G94" s="370">
        <v>500343.01317050616</v>
      </c>
      <c r="H94" s="370">
        <v>75511.661838581756</v>
      </c>
      <c r="I94" s="370">
        <v>69860.735630557174</v>
      </c>
      <c r="J94" s="370">
        <v>0</v>
      </c>
      <c r="K94" s="370">
        <v>146937.79195033084</v>
      </c>
      <c r="L94" s="370">
        <v>-113185.93026162541</v>
      </c>
      <c r="M94" s="370">
        <v>0</v>
      </c>
      <c r="N94" s="370">
        <v>679467.27232835046</v>
      </c>
      <c r="O94" s="370"/>
      <c r="P94" s="370">
        <v>500343.01317050616</v>
      </c>
      <c r="Q94" s="370">
        <v>75511.661838581756</v>
      </c>
      <c r="R94" s="370">
        <v>37093.685392607978</v>
      </c>
      <c r="S94" s="370">
        <v>0</v>
      </c>
      <c r="T94" s="370">
        <v>146937.79195033084</v>
      </c>
      <c r="U94" s="370">
        <v>-113185.93026162541</v>
      </c>
      <c r="V94" s="370">
        <v>0</v>
      </c>
      <c r="W94" s="370">
        <v>646700.22209040122</v>
      </c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  <c r="AZ94" s="370"/>
      <c r="BA94" s="370"/>
      <c r="BB94" s="370"/>
      <c r="BC94" s="370"/>
      <c r="BD94" s="370"/>
      <c r="BE94" s="370"/>
      <c r="BF94" s="370"/>
      <c r="BG94" s="370"/>
      <c r="BH94" s="370"/>
      <c r="BI94" s="370"/>
      <c r="BJ94" s="370"/>
      <c r="BK94" s="370"/>
    </row>
    <row r="95" spans="1:63" x14ac:dyDescent="0.25">
      <c r="A95" s="14">
        <v>252</v>
      </c>
      <c r="B95" s="34">
        <f t="shared" si="1"/>
        <v>0</v>
      </c>
      <c r="C95" s="1">
        <v>252</v>
      </c>
      <c r="D95" s="1">
        <v>1</v>
      </c>
      <c r="E95" s="1" t="s">
        <v>678</v>
      </c>
      <c r="F95" s="1">
        <v>5</v>
      </c>
      <c r="G95" s="370">
        <v>1418800.4048692798</v>
      </c>
      <c r="H95" s="370">
        <v>268602.21228842088</v>
      </c>
      <c r="I95" s="370">
        <v>171644.97396269234</v>
      </c>
      <c r="J95" s="370">
        <v>0</v>
      </c>
      <c r="K95" s="370">
        <v>0</v>
      </c>
      <c r="L95" s="370">
        <v>-426457.61021656432</v>
      </c>
      <c r="M95" s="370">
        <v>0</v>
      </c>
      <c r="N95" s="370">
        <v>1432589.9809038287</v>
      </c>
      <c r="O95" s="370"/>
      <c r="P95" s="370">
        <v>1418800.4048692798</v>
      </c>
      <c r="Q95" s="370">
        <v>268602.21228842088</v>
      </c>
      <c r="R95" s="370">
        <v>91137.669907523683</v>
      </c>
      <c r="S95" s="370">
        <v>0</v>
      </c>
      <c r="T95" s="370">
        <v>0</v>
      </c>
      <c r="U95" s="370">
        <v>-426457.61021656432</v>
      </c>
      <c r="V95" s="370">
        <v>0</v>
      </c>
      <c r="W95" s="370">
        <v>1352082.6768486602</v>
      </c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  <c r="AZ95" s="370"/>
      <c r="BA95" s="370"/>
      <c r="BB95" s="370"/>
      <c r="BC95" s="370"/>
      <c r="BD95" s="370"/>
      <c r="BE95" s="370"/>
      <c r="BF95" s="370"/>
      <c r="BG95" s="370"/>
      <c r="BH95" s="370"/>
      <c r="BI95" s="370"/>
      <c r="BJ95" s="370"/>
      <c r="BK95" s="370"/>
    </row>
    <row r="96" spans="1:63" x14ac:dyDescent="0.25">
      <c r="A96" s="14">
        <v>253</v>
      </c>
      <c r="B96" s="34">
        <f t="shared" si="1"/>
        <v>0</v>
      </c>
      <c r="C96" s="1">
        <v>253</v>
      </c>
      <c r="D96" s="1">
        <v>1</v>
      </c>
      <c r="E96" s="1" t="s">
        <v>679</v>
      </c>
      <c r="F96" s="1">
        <v>6</v>
      </c>
      <c r="G96" s="370">
        <v>380792.51534635469</v>
      </c>
      <c r="H96" s="370">
        <v>60087.092819948462</v>
      </c>
      <c r="I96" s="370">
        <v>50854.827490555741</v>
      </c>
      <c r="J96" s="370">
        <v>0</v>
      </c>
      <c r="K96" s="370">
        <v>0</v>
      </c>
      <c r="L96" s="370">
        <v>-65119.352756902364</v>
      </c>
      <c r="M96" s="370">
        <v>0</v>
      </c>
      <c r="N96" s="370">
        <v>426615.08289995656</v>
      </c>
      <c r="O96" s="370"/>
      <c r="P96" s="370">
        <v>380792.51534635469</v>
      </c>
      <c r="Q96" s="370">
        <v>60087.092819948462</v>
      </c>
      <c r="R96" s="370">
        <v>27002.191640319848</v>
      </c>
      <c r="S96" s="370">
        <v>0</v>
      </c>
      <c r="T96" s="370">
        <v>0</v>
      </c>
      <c r="U96" s="370">
        <v>-65119.352756902364</v>
      </c>
      <c r="V96" s="370">
        <v>0</v>
      </c>
      <c r="W96" s="370">
        <v>402762.44704972062</v>
      </c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  <c r="AZ96" s="370"/>
      <c r="BA96" s="370"/>
      <c r="BB96" s="370"/>
      <c r="BC96" s="370"/>
      <c r="BD96" s="370"/>
      <c r="BE96" s="370"/>
      <c r="BF96" s="370"/>
      <c r="BG96" s="370"/>
      <c r="BH96" s="370"/>
      <c r="BI96" s="370"/>
      <c r="BJ96" s="370"/>
      <c r="BK96" s="370"/>
    </row>
    <row r="97" spans="1:63" x14ac:dyDescent="0.25">
      <c r="A97" s="14">
        <v>255</v>
      </c>
      <c r="B97" s="34">
        <f t="shared" si="1"/>
        <v>0</v>
      </c>
      <c r="C97" s="1">
        <v>255</v>
      </c>
      <c r="D97" s="1">
        <v>1</v>
      </c>
      <c r="E97" s="1" t="s">
        <v>680</v>
      </c>
      <c r="F97" s="1">
        <v>5</v>
      </c>
      <c r="G97" s="370">
        <v>1079821.2844900948</v>
      </c>
      <c r="H97" s="370">
        <v>256283.75566237635</v>
      </c>
      <c r="I97" s="370">
        <v>113503.30062321395</v>
      </c>
      <c r="J97" s="370">
        <v>0</v>
      </c>
      <c r="K97" s="370">
        <v>247654.75163363642</v>
      </c>
      <c r="L97" s="370">
        <v>-397429.60337496729</v>
      </c>
      <c r="M97" s="370">
        <v>0</v>
      </c>
      <c r="N97" s="370">
        <v>1299833.489034354</v>
      </c>
      <c r="O97" s="370"/>
      <c r="P97" s="370">
        <v>1079821.2844900948</v>
      </c>
      <c r="Q97" s="370">
        <v>256283.75566237635</v>
      </c>
      <c r="R97" s="370">
        <v>60266.409827189564</v>
      </c>
      <c r="S97" s="370">
        <v>0</v>
      </c>
      <c r="T97" s="370">
        <v>247654.75163363642</v>
      </c>
      <c r="U97" s="370">
        <v>-397429.60337496729</v>
      </c>
      <c r="V97" s="370">
        <v>0</v>
      </c>
      <c r="W97" s="370">
        <v>1246596.5982383296</v>
      </c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  <c r="AZ97" s="370"/>
      <c r="BA97" s="370"/>
      <c r="BB97" s="370"/>
      <c r="BC97" s="370"/>
      <c r="BD97" s="370"/>
      <c r="BE97" s="370"/>
      <c r="BF97" s="370"/>
      <c r="BG97" s="370"/>
      <c r="BH97" s="370"/>
      <c r="BI97" s="370"/>
      <c r="BJ97" s="370"/>
      <c r="BK97" s="370"/>
    </row>
    <row r="98" spans="1:63" x14ac:dyDescent="0.25">
      <c r="A98" s="14">
        <v>256</v>
      </c>
      <c r="B98" s="34">
        <f t="shared" si="1"/>
        <v>0</v>
      </c>
      <c r="C98" s="1">
        <v>256</v>
      </c>
      <c r="D98" s="1">
        <v>1</v>
      </c>
      <c r="E98" s="1" t="s">
        <v>681</v>
      </c>
      <c r="F98" s="1">
        <v>4</v>
      </c>
      <c r="G98" s="370">
        <v>4532343.0187610164</v>
      </c>
      <c r="H98" s="370">
        <v>1092374.9666239265</v>
      </c>
      <c r="I98" s="370">
        <v>449050.08304757025</v>
      </c>
      <c r="J98" s="370">
        <v>0</v>
      </c>
      <c r="K98" s="370">
        <v>0</v>
      </c>
      <c r="L98" s="370">
        <v>-1278015.0979729521</v>
      </c>
      <c r="M98" s="370">
        <v>0</v>
      </c>
      <c r="N98" s="370">
        <v>4795752.9704595618</v>
      </c>
      <c r="O98" s="370"/>
      <c r="P98" s="370">
        <v>4532343.0187610164</v>
      </c>
      <c r="Q98" s="370">
        <v>1092374.9666239265</v>
      </c>
      <c r="R98" s="370">
        <v>238430.39091625737</v>
      </c>
      <c r="S98" s="370">
        <v>0</v>
      </c>
      <c r="T98" s="370">
        <v>0</v>
      </c>
      <c r="U98" s="370">
        <v>-1278015.0979729521</v>
      </c>
      <c r="V98" s="370">
        <v>0</v>
      </c>
      <c r="W98" s="370">
        <v>4585133.2783282483</v>
      </c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  <c r="AZ98" s="370"/>
      <c r="BA98" s="370"/>
      <c r="BB98" s="370"/>
      <c r="BC98" s="370"/>
      <c r="BD98" s="370"/>
      <c r="BE98" s="370"/>
      <c r="BF98" s="370"/>
      <c r="BG98" s="370"/>
      <c r="BH98" s="370"/>
      <c r="BI98" s="370"/>
      <c r="BJ98" s="370"/>
      <c r="BK98" s="370"/>
    </row>
    <row r="99" spans="1:63" x14ac:dyDescent="0.25">
      <c r="A99" s="14">
        <v>261</v>
      </c>
      <c r="B99" s="34">
        <f t="shared" si="1"/>
        <v>0</v>
      </c>
      <c r="C99" s="1">
        <v>261</v>
      </c>
      <c r="D99" s="1">
        <v>1</v>
      </c>
      <c r="E99" s="1" t="s">
        <v>682</v>
      </c>
      <c r="F99" s="1">
        <v>6</v>
      </c>
      <c r="G99" s="370">
        <v>215112.32694043269</v>
      </c>
      <c r="H99" s="370">
        <v>47945.967388901823</v>
      </c>
      <c r="I99" s="370">
        <v>15226.071143444249</v>
      </c>
      <c r="J99" s="370">
        <v>0</v>
      </c>
      <c r="K99" s="370">
        <v>0</v>
      </c>
      <c r="L99" s="370">
        <v>69559.468665691355</v>
      </c>
      <c r="M99" s="370">
        <v>0</v>
      </c>
      <c r="N99" s="370">
        <v>347843.83413847012</v>
      </c>
      <c r="O99" s="370"/>
      <c r="P99" s="370">
        <v>215112.32694043269</v>
      </c>
      <c r="Q99" s="370">
        <v>47945.967388901823</v>
      </c>
      <c r="R99" s="370">
        <v>8084.5282784761775</v>
      </c>
      <c r="S99" s="370">
        <v>0</v>
      </c>
      <c r="T99" s="370">
        <v>0</v>
      </c>
      <c r="U99" s="370">
        <v>69559.468665691355</v>
      </c>
      <c r="V99" s="370">
        <v>0</v>
      </c>
      <c r="W99" s="370">
        <v>340702.29127350205</v>
      </c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  <c r="AZ99" s="370"/>
      <c r="BA99" s="370"/>
      <c r="BB99" s="370"/>
      <c r="BC99" s="370"/>
      <c r="BD99" s="370"/>
      <c r="BE99" s="370"/>
      <c r="BF99" s="370"/>
      <c r="BG99" s="370"/>
      <c r="BH99" s="370"/>
      <c r="BI99" s="370"/>
      <c r="BJ99" s="370"/>
      <c r="BK99" s="370"/>
    </row>
    <row r="100" spans="1:63" x14ac:dyDescent="0.25">
      <c r="A100" s="14">
        <v>264</v>
      </c>
      <c r="B100" s="34">
        <f t="shared" si="1"/>
        <v>0</v>
      </c>
      <c r="C100" s="1">
        <v>264</v>
      </c>
      <c r="D100" s="1">
        <v>1</v>
      </c>
      <c r="E100" s="1" t="s">
        <v>683</v>
      </c>
      <c r="F100" s="1">
        <v>6</v>
      </c>
      <c r="G100" s="370">
        <v>116385.84340256224</v>
      </c>
      <c r="H100" s="370">
        <v>20618.068832813497</v>
      </c>
      <c r="I100" s="370">
        <v>7789.3041668254918</v>
      </c>
      <c r="J100" s="370">
        <v>0</v>
      </c>
      <c r="K100" s="370">
        <v>0</v>
      </c>
      <c r="L100" s="370">
        <v>14992.139132456798</v>
      </c>
      <c r="M100" s="370">
        <v>0</v>
      </c>
      <c r="N100" s="370">
        <v>159785.35553465801</v>
      </c>
      <c r="O100" s="370"/>
      <c r="P100" s="370">
        <v>116385.84340256224</v>
      </c>
      <c r="Q100" s="370">
        <v>20618.068832813497</v>
      </c>
      <c r="R100" s="370">
        <v>4135.8567954325272</v>
      </c>
      <c r="S100" s="370">
        <v>0</v>
      </c>
      <c r="T100" s="370">
        <v>0</v>
      </c>
      <c r="U100" s="370">
        <v>14992.139132456798</v>
      </c>
      <c r="V100" s="370">
        <v>0</v>
      </c>
      <c r="W100" s="370">
        <v>156131.90816326506</v>
      </c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  <c r="AZ100" s="370"/>
      <c r="BA100" s="370"/>
      <c r="BB100" s="370"/>
      <c r="BC100" s="370"/>
      <c r="BD100" s="370"/>
      <c r="BE100" s="370"/>
      <c r="BF100" s="370"/>
      <c r="BG100" s="370"/>
      <c r="BH100" s="370"/>
      <c r="BI100" s="370"/>
      <c r="BJ100" s="370"/>
      <c r="BK100" s="370"/>
    </row>
    <row r="101" spans="1:63" x14ac:dyDescent="0.25">
      <c r="A101" s="14">
        <v>270</v>
      </c>
      <c r="B101" s="34">
        <f t="shared" si="1"/>
        <v>0</v>
      </c>
      <c r="C101" s="1">
        <v>270</v>
      </c>
      <c r="D101" s="1">
        <v>1</v>
      </c>
      <c r="E101" s="1" t="s">
        <v>684</v>
      </c>
      <c r="F101" s="1">
        <v>2</v>
      </c>
      <c r="G101" s="370">
        <v>10553739.716033682</v>
      </c>
      <c r="H101" s="370">
        <v>1984578.110799477</v>
      </c>
      <c r="I101" s="370">
        <v>1009940.1277857446</v>
      </c>
      <c r="J101" s="370">
        <v>0</v>
      </c>
      <c r="K101" s="370">
        <v>1464565.12299015</v>
      </c>
      <c r="L101" s="370">
        <v>-4587374.8701634463</v>
      </c>
      <c r="M101" s="370">
        <v>0</v>
      </c>
      <c r="N101" s="370">
        <v>10425448.207445607</v>
      </c>
      <c r="O101" s="370"/>
      <c r="P101" s="370">
        <v>10553739.716033682</v>
      </c>
      <c r="Q101" s="370">
        <v>1984578.110799477</v>
      </c>
      <c r="R101" s="370">
        <v>536244.01500101876</v>
      </c>
      <c r="S101" s="370">
        <v>0</v>
      </c>
      <c r="T101" s="370">
        <v>1464565.12299015</v>
      </c>
      <c r="U101" s="370">
        <v>-4587374.8701634463</v>
      </c>
      <c r="V101" s="370">
        <v>0</v>
      </c>
      <c r="W101" s="370">
        <v>9951752.0946608819</v>
      </c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0"/>
      <c r="BD101" s="370"/>
      <c r="BE101" s="370"/>
      <c r="BF101" s="370"/>
      <c r="BG101" s="370"/>
      <c r="BH101" s="370"/>
      <c r="BI101" s="370"/>
      <c r="BJ101" s="370"/>
      <c r="BK101" s="370"/>
    </row>
    <row r="102" spans="1:63" x14ac:dyDescent="0.25">
      <c r="A102" s="14">
        <v>271</v>
      </c>
      <c r="B102" s="34">
        <f t="shared" si="1"/>
        <v>0</v>
      </c>
      <c r="C102" s="1">
        <v>271</v>
      </c>
      <c r="D102" s="1">
        <v>1</v>
      </c>
      <c r="E102" s="1" t="s">
        <v>685</v>
      </c>
      <c r="F102" s="1">
        <v>3</v>
      </c>
      <c r="G102" s="370">
        <v>20448243.062219262</v>
      </c>
      <c r="H102" s="370">
        <v>6377554.1942853341</v>
      </c>
      <c r="I102" s="370">
        <v>1925741.6933156312</v>
      </c>
      <c r="J102" s="370">
        <v>0</v>
      </c>
      <c r="K102" s="370">
        <v>0</v>
      </c>
      <c r="L102" s="370">
        <v>-5110870.2842138037</v>
      </c>
      <c r="M102" s="370">
        <v>0</v>
      </c>
      <c r="N102" s="370">
        <v>23640668.665606424</v>
      </c>
      <c r="O102" s="370"/>
      <c r="P102" s="370">
        <v>20448243.062219262</v>
      </c>
      <c r="Q102" s="370">
        <v>6377554.1942853341</v>
      </c>
      <c r="R102" s="370">
        <v>1022503.6406291914</v>
      </c>
      <c r="S102" s="370">
        <v>0</v>
      </c>
      <c r="T102" s="370">
        <v>0</v>
      </c>
      <c r="U102" s="370">
        <v>-5110870.2842138037</v>
      </c>
      <c r="V102" s="370">
        <v>0</v>
      </c>
      <c r="W102" s="370">
        <v>22737430.612919983</v>
      </c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  <c r="AZ102" s="370"/>
      <c r="BA102" s="370"/>
      <c r="BB102" s="370"/>
      <c r="BC102" s="370"/>
      <c r="BD102" s="370"/>
      <c r="BE102" s="370"/>
      <c r="BF102" s="370"/>
      <c r="BG102" s="370"/>
      <c r="BH102" s="370"/>
      <c r="BI102" s="370"/>
      <c r="BJ102" s="370"/>
      <c r="BK102" s="370"/>
    </row>
    <row r="103" spans="1:63" x14ac:dyDescent="0.25">
      <c r="A103" s="14">
        <v>272</v>
      </c>
      <c r="B103" s="34">
        <f t="shared" si="1"/>
        <v>0</v>
      </c>
      <c r="C103" s="1">
        <v>272</v>
      </c>
      <c r="D103" s="1">
        <v>1</v>
      </c>
      <c r="E103" s="1" t="s">
        <v>686</v>
      </c>
      <c r="F103" s="1">
        <v>3</v>
      </c>
      <c r="G103" s="370">
        <v>12020060.83326521</v>
      </c>
      <c r="H103" s="370">
        <v>3152880.2386479299</v>
      </c>
      <c r="I103" s="370">
        <v>1061918.6927224125</v>
      </c>
      <c r="J103" s="370">
        <v>0</v>
      </c>
      <c r="K103" s="370">
        <v>49267.078659625724</v>
      </c>
      <c r="L103" s="370">
        <v>-2617737.6152570429</v>
      </c>
      <c r="M103" s="370">
        <v>0</v>
      </c>
      <c r="N103" s="370">
        <v>13666389.228038134</v>
      </c>
      <c r="O103" s="370"/>
      <c r="P103" s="370">
        <v>12020060.83326521</v>
      </c>
      <c r="Q103" s="370">
        <v>3152880.2386479299</v>
      </c>
      <c r="R103" s="370">
        <v>563842.8731796128</v>
      </c>
      <c r="S103" s="370">
        <v>0</v>
      </c>
      <c r="T103" s="370">
        <v>49267.078659625724</v>
      </c>
      <c r="U103" s="370">
        <v>-2617737.6152570429</v>
      </c>
      <c r="V103" s="370">
        <v>0</v>
      </c>
      <c r="W103" s="370">
        <v>13168313.408495335</v>
      </c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  <c r="AZ103" s="370"/>
      <c r="BA103" s="370"/>
      <c r="BB103" s="370"/>
      <c r="BC103" s="370"/>
      <c r="BD103" s="370"/>
      <c r="BE103" s="370"/>
      <c r="BF103" s="370"/>
      <c r="BG103" s="370"/>
      <c r="BH103" s="370"/>
      <c r="BI103" s="370"/>
      <c r="BJ103" s="370"/>
      <c r="BK103" s="370"/>
    </row>
    <row r="104" spans="1:63" x14ac:dyDescent="0.25">
      <c r="A104" s="14">
        <v>273</v>
      </c>
      <c r="B104" s="34">
        <f t="shared" si="1"/>
        <v>0</v>
      </c>
      <c r="C104" s="1">
        <v>273</v>
      </c>
      <c r="D104" s="1">
        <v>1</v>
      </c>
      <c r="E104" s="1" t="s">
        <v>687</v>
      </c>
      <c r="F104" s="1">
        <v>2</v>
      </c>
      <c r="G104" s="370">
        <v>11719864.318146128</v>
      </c>
      <c r="H104" s="370">
        <v>4409143.8546257345</v>
      </c>
      <c r="I104" s="370">
        <v>1076798.9801139697</v>
      </c>
      <c r="J104" s="370">
        <v>0</v>
      </c>
      <c r="K104" s="370">
        <v>0</v>
      </c>
      <c r="L104" s="370">
        <v>-1145094.5017047031</v>
      </c>
      <c r="M104" s="370">
        <v>0</v>
      </c>
      <c r="N104" s="370">
        <v>16060712.651181128</v>
      </c>
      <c r="O104" s="370"/>
      <c r="P104" s="370">
        <v>11719864.318146128</v>
      </c>
      <c r="Q104" s="370">
        <v>4409143.8546257345</v>
      </c>
      <c r="R104" s="370">
        <v>571743.80199280137</v>
      </c>
      <c r="S104" s="370">
        <v>0</v>
      </c>
      <c r="T104" s="370">
        <v>0</v>
      </c>
      <c r="U104" s="370">
        <v>-1145094.5017047031</v>
      </c>
      <c r="V104" s="370">
        <v>0</v>
      </c>
      <c r="W104" s="370">
        <v>15555657.473059963</v>
      </c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  <c r="AZ104" s="370"/>
      <c r="BA104" s="370"/>
      <c r="BB104" s="370"/>
      <c r="BC104" s="370"/>
      <c r="BD104" s="370"/>
      <c r="BE104" s="370"/>
      <c r="BF104" s="370"/>
      <c r="BG104" s="370"/>
      <c r="BH104" s="370"/>
      <c r="BI104" s="370"/>
      <c r="BJ104" s="370"/>
      <c r="BK104" s="370"/>
    </row>
    <row r="105" spans="1:63" x14ac:dyDescent="0.25">
      <c r="A105" s="14">
        <v>276</v>
      </c>
      <c r="B105" s="34">
        <f t="shared" si="1"/>
        <v>0</v>
      </c>
      <c r="C105" s="1">
        <v>276</v>
      </c>
      <c r="D105" s="1">
        <v>1</v>
      </c>
      <c r="E105" s="1" t="s">
        <v>688</v>
      </c>
      <c r="F105" s="1">
        <v>3</v>
      </c>
      <c r="G105" s="370">
        <v>12208510.541874001</v>
      </c>
      <c r="H105" s="370">
        <v>2294576.0992787252</v>
      </c>
      <c r="I105" s="370">
        <v>837067.6724118304</v>
      </c>
      <c r="J105" s="370">
        <v>0</v>
      </c>
      <c r="K105" s="370">
        <v>0</v>
      </c>
      <c r="L105" s="370">
        <v>977216.83658265253</v>
      </c>
      <c r="M105" s="370">
        <v>0</v>
      </c>
      <c r="N105" s="370">
        <v>16317371.150147211</v>
      </c>
      <c r="O105" s="370"/>
      <c r="P105" s="370">
        <v>12208510.541874001</v>
      </c>
      <c r="Q105" s="370">
        <v>2294576.0992787252</v>
      </c>
      <c r="R105" s="370">
        <v>444454.59402213618</v>
      </c>
      <c r="S105" s="370">
        <v>0</v>
      </c>
      <c r="T105" s="370">
        <v>0</v>
      </c>
      <c r="U105" s="370">
        <v>977216.83658265253</v>
      </c>
      <c r="V105" s="370">
        <v>0</v>
      </c>
      <c r="W105" s="370">
        <v>15924758.071757516</v>
      </c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  <c r="AZ105" s="370"/>
      <c r="BA105" s="370"/>
      <c r="BB105" s="370"/>
      <c r="BC105" s="370"/>
      <c r="BD105" s="370"/>
      <c r="BE105" s="370"/>
      <c r="BF105" s="370"/>
      <c r="BG105" s="370"/>
      <c r="BH105" s="370"/>
      <c r="BI105" s="370"/>
      <c r="BJ105" s="370"/>
      <c r="BK105" s="370"/>
    </row>
    <row r="106" spans="1:63" x14ac:dyDescent="0.25">
      <c r="A106" s="14">
        <v>277</v>
      </c>
      <c r="B106" s="34">
        <f t="shared" si="1"/>
        <v>0</v>
      </c>
      <c r="C106" s="1">
        <v>277</v>
      </c>
      <c r="D106" s="1">
        <v>1</v>
      </c>
      <c r="E106" s="1" t="s">
        <v>689</v>
      </c>
      <c r="F106" s="1">
        <v>3</v>
      </c>
      <c r="G106" s="370">
        <v>3827980.2396661267</v>
      </c>
      <c r="H106" s="370">
        <v>911698.77244895149</v>
      </c>
      <c r="I106" s="370">
        <v>423500.97919049824</v>
      </c>
      <c r="J106" s="370">
        <v>0</v>
      </c>
      <c r="K106" s="370">
        <v>450793.12891691923</v>
      </c>
      <c r="L106" s="370">
        <v>-2005878.7868840259</v>
      </c>
      <c r="M106" s="370">
        <v>0</v>
      </c>
      <c r="N106" s="370">
        <v>3608094.3333384702</v>
      </c>
      <c r="O106" s="370"/>
      <c r="P106" s="370">
        <v>3827980.2396661267</v>
      </c>
      <c r="Q106" s="370">
        <v>911698.77244895149</v>
      </c>
      <c r="R106" s="370">
        <v>224864.68176671377</v>
      </c>
      <c r="S106" s="370">
        <v>0</v>
      </c>
      <c r="T106" s="370">
        <v>450793.12891691923</v>
      </c>
      <c r="U106" s="370">
        <v>-2005878.7868840259</v>
      </c>
      <c r="V106" s="370">
        <v>0</v>
      </c>
      <c r="W106" s="370">
        <v>3409458.0359146856</v>
      </c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  <c r="AZ106" s="370"/>
      <c r="BA106" s="370"/>
      <c r="BB106" s="370"/>
      <c r="BC106" s="370"/>
      <c r="BD106" s="370"/>
      <c r="BE106" s="370"/>
      <c r="BF106" s="370"/>
      <c r="BG106" s="370"/>
      <c r="BH106" s="370"/>
      <c r="BI106" s="370"/>
      <c r="BJ106" s="370"/>
      <c r="BK106" s="370"/>
    </row>
    <row r="107" spans="1:63" x14ac:dyDescent="0.25">
      <c r="A107" s="14">
        <v>278</v>
      </c>
      <c r="B107" s="34">
        <f t="shared" si="1"/>
        <v>0</v>
      </c>
      <c r="C107" s="1">
        <v>278</v>
      </c>
      <c r="D107" s="1">
        <v>1</v>
      </c>
      <c r="E107" s="1" t="s">
        <v>690</v>
      </c>
      <c r="F107" s="1">
        <v>3</v>
      </c>
      <c r="G107" s="370">
        <v>3202607.3654935029</v>
      </c>
      <c r="H107" s="370">
        <v>728961.37480022793</v>
      </c>
      <c r="I107" s="370">
        <v>307397.10444535234</v>
      </c>
      <c r="J107" s="370">
        <v>0</v>
      </c>
      <c r="K107" s="370">
        <v>30183.78291039262</v>
      </c>
      <c r="L107" s="370">
        <v>-433016.91391576116</v>
      </c>
      <c r="M107" s="370">
        <v>0</v>
      </c>
      <c r="N107" s="370">
        <v>3836132.7137337145</v>
      </c>
      <c r="O107" s="370"/>
      <c r="P107" s="370">
        <v>3202607.3654935029</v>
      </c>
      <c r="Q107" s="370">
        <v>728961.37480022793</v>
      </c>
      <c r="R107" s="370">
        <v>163217.45512664042</v>
      </c>
      <c r="S107" s="370">
        <v>0</v>
      </c>
      <c r="T107" s="370">
        <v>30183.78291039262</v>
      </c>
      <c r="U107" s="370">
        <v>-433016.91391576116</v>
      </c>
      <c r="V107" s="370">
        <v>0</v>
      </c>
      <c r="W107" s="370">
        <v>3691953.0644150027</v>
      </c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</row>
    <row r="108" spans="1:63" x14ac:dyDescent="0.25">
      <c r="A108" s="14">
        <v>279</v>
      </c>
      <c r="B108" s="34">
        <f t="shared" si="1"/>
        <v>0</v>
      </c>
      <c r="C108" s="1">
        <v>279</v>
      </c>
      <c r="D108" s="1">
        <v>1</v>
      </c>
      <c r="E108" s="1" t="s">
        <v>691</v>
      </c>
      <c r="F108" s="1">
        <v>3</v>
      </c>
      <c r="G108" s="370">
        <v>35254108.644831054</v>
      </c>
      <c r="H108" s="370">
        <v>9409557.770589754</v>
      </c>
      <c r="I108" s="370">
        <v>3700017.5004984364</v>
      </c>
      <c r="J108" s="370">
        <v>0</v>
      </c>
      <c r="K108" s="370">
        <v>0</v>
      </c>
      <c r="L108" s="370">
        <v>-11624612.15858154</v>
      </c>
      <c r="M108" s="370">
        <v>0</v>
      </c>
      <c r="N108" s="370">
        <v>36739071.757337704</v>
      </c>
      <c r="O108" s="370"/>
      <c r="P108" s="370">
        <v>35254108.644831054</v>
      </c>
      <c r="Q108" s="370">
        <v>9409557.770589754</v>
      </c>
      <c r="R108" s="370">
        <v>1964584.0237989221</v>
      </c>
      <c r="S108" s="370">
        <v>0</v>
      </c>
      <c r="T108" s="370">
        <v>0</v>
      </c>
      <c r="U108" s="370">
        <v>-11624612.15858154</v>
      </c>
      <c r="V108" s="370">
        <v>0</v>
      </c>
      <c r="W108" s="370">
        <v>35003638.280638188</v>
      </c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  <c r="AZ108" s="370"/>
      <c r="BA108" s="370"/>
      <c r="BB108" s="370"/>
      <c r="BC108" s="370"/>
      <c r="BD108" s="370"/>
      <c r="BE108" s="370"/>
      <c r="BF108" s="370"/>
      <c r="BG108" s="370"/>
      <c r="BH108" s="370"/>
      <c r="BI108" s="370"/>
      <c r="BJ108" s="370"/>
      <c r="BK108" s="370"/>
    </row>
    <row r="109" spans="1:63" x14ac:dyDescent="0.25">
      <c r="A109" s="14">
        <v>280</v>
      </c>
      <c r="B109" s="34">
        <f t="shared" si="1"/>
        <v>0</v>
      </c>
      <c r="C109" s="1">
        <v>280</v>
      </c>
      <c r="D109" s="1">
        <v>1</v>
      </c>
      <c r="E109" s="1" t="s">
        <v>692</v>
      </c>
      <c r="F109" s="1">
        <v>2</v>
      </c>
      <c r="G109" s="370">
        <v>7470652.7554372866</v>
      </c>
      <c r="H109" s="370">
        <v>1671095.3993369699</v>
      </c>
      <c r="I109" s="370">
        <v>777430.10623655037</v>
      </c>
      <c r="J109" s="370">
        <v>0</v>
      </c>
      <c r="K109" s="370">
        <v>1409984.8461780185</v>
      </c>
      <c r="L109" s="370">
        <v>-4106943.0505373944</v>
      </c>
      <c r="M109" s="370">
        <v>0</v>
      </c>
      <c r="N109" s="370">
        <v>7222220.0566514302</v>
      </c>
      <c r="O109" s="370"/>
      <c r="P109" s="370">
        <v>7470652.7554372866</v>
      </c>
      <c r="Q109" s="370">
        <v>1671095.3993369699</v>
      </c>
      <c r="R109" s="370">
        <v>412789.06549141358</v>
      </c>
      <c r="S109" s="370">
        <v>0</v>
      </c>
      <c r="T109" s="370">
        <v>1409984.8461780185</v>
      </c>
      <c r="U109" s="370">
        <v>-4106943.0505373944</v>
      </c>
      <c r="V109" s="370">
        <v>0</v>
      </c>
      <c r="W109" s="370">
        <v>6857579.0159062948</v>
      </c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  <c r="AZ109" s="370"/>
      <c r="BA109" s="370"/>
      <c r="BB109" s="370"/>
      <c r="BC109" s="370"/>
      <c r="BD109" s="370"/>
      <c r="BE109" s="370"/>
      <c r="BF109" s="370"/>
      <c r="BG109" s="370"/>
      <c r="BH109" s="370"/>
      <c r="BI109" s="370"/>
      <c r="BJ109" s="370"/>
      <c r="BK109" s="370"/>
    </row>
    <row r="110" spans="1:63" x14ac:dyDescent="0.25">
      <c r="A110" s="14">
        <v>281</v>
      </c>
      <c r="B110" s="34">
        <f t="shared" si="1"/>
        <v>0</v>
      </c>
      <c r="C110" s="1">
        <v>281</v>
      </c>
      <c r="D110" s="1">
        <v>1</v>
      </c>
      <c r="E110" s="1" t="s">
        <v>693</v>
      </c>
      <c r="F110" s="1">
        <v>2</v>
      </c>
      <c r="G110" s="370">
        <v>17824558.710247755</v>
      </c>
      <c r="H110" s="370">
        <v>4746026.9800943686</v>
      </c>
      <c r="I110" s="370">
        <v>1950554.4304994827</v>
      </c>
      <c r="J110" s="370">
        <v>0</v>
      </c>
      <c r="K110" s="370">
        <v>0</v>
      </c>
      <c r="L110" s="370">
        <v>-9293333.2020707168</v>
      </c>
      <c r="M110" s="370">
        <v>0</v>
      </c>
      <c r="N110" s="370">
        <v>15227806.918770891</v>
      </c>
      <c r="O110" s="370"/>
      <c r="P110" s="370">
        <v>17824558.710247755</v>
      </c>
      <c r="Q110" s="370">
        <v>4746026.9800943686</v>
      </c>
      <c r="R110" s="370">
        <v>1035678.3640059185</v>
      </c>
      <c r="S110" s="370">
        <v>0</v>
      </c>
      <c r="T110" s="370">
        <v>0</v>
      </c>
      <c r="U110" s="370">
        <v>-9293333.2020707168</v>
      </c>
      <c r="V110" s="370">
        <v>0</v>
      </c>
      <c r="W110" s="370">
        <v>14312930.852277327</v>
      </c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370"/>
      <c r="BH110" s="370"/>
      <c r="BI110" s="370"/>
      <c r="BJ110" s="370"/>
      <c r="BK110" s="370"/>
    </row>
    <row r="111" spans="1:63" x14ac:dyDescent="0.25">
      <c r="A111" s="14">
        <v>282</v>
      </c>
      <c r="B111" s="34">
        <f t="shared" si="1"/>
        <v>0</v>
      </c>
      <c r="C111" s="1">
        <v>282</v>
      </c>
      <c r="D111" s="1">
        <v>1</v>
      </c>
      <c r="E111" s="1" t="s">
        <v>694</v>
      </c>
      <c r="F111" s="1">
        <v>2</v>
      </c>
      <c r="G111" s="370">
        <v>2345025.0620144513</v>
      </c>
      <c r="H111" s="370">
        <v>377020.23239398439</v>
      </c>
      <c r="I111" s="370">
        <v>245116.50857569228</v>
      </c>
      <c r="J111" s="370">
        <v>0</v>
      </c>
      <c r="K111" s="370">
        <v>0</v>
      </c>
      <c r="L111" s="370">
        <v>-748886.94724941219</v>
      </c>
      <c r="M111" s="370">
        <v>0</v>
      </c>
      <c r="N111" s="370">
        <v>2218274.8557347157</v>
      </c>
      <c r="O111" s="370"/>
      <c r="P111" s="370">
        <v>2345025.0620144513</v>
      </c>
      <c r="Q111" s="370">
        <v>377020.23239398439</v>
      </c>
      <c r="R111" s="370">
        <v>130148.56731145344</v>
      </c>
      <c r="S111" s="370">
        <v>0</v>
      </c>
      <c r="T111" s="370">
        <v>0</v>
      </c>
      <c r="U111" s="370">
        <v>-748886.94724941219</v>
      </c>
      <c r="V111" s="370">
        <v>0</v>
      </c>
      <c r="W111" s="370">
        <v>2103306.914470477</v>
      </c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  <c r="AZ111" s="370"/>
      <c r="BA111" s="370"/>
      <c r="BB111" s="370"/>
      <c r="BC111" s="370"/>
      <c r="BD111" s="370"/>
      <c r="BE111" s="370"/>
      <c r="BF111" s="370"/>
      <c r="BG111" s="370"/>
      <c r="BH111" s="370"/>
      <c r="BI111" s="370"/>
      <c r="BJ111" s="370"/>
      <c r="BK111" s="370"/>
    </row>
    <row r="112" spans="1:63" x14ac:dyDescent="0.25">
      <c r="A112" s="14">
        <v>283</v>
      </c>
      <c r="B112" s="34">
        <f t="shared" si="1"/>
        <v>0</v>
      </c>
      <c r="C112" s="1">
        <v>283</v>
      </c>
      <c r="D112" s="1">
        <v>1</v>
      </c>
      <c r="E112" s="1" t="s">
        <v>695</v>
      </c>
      <c r="F112" s="1">
        <v>2</v>
      </c>
      <c r="G112" s="370">
        <v>6363997.8509835033</v>
      </c>
      <c r="H112" s="370">
        <v>1737589.2978410998</v>
      </c>
      <c r="I112" s="370">
        <v>635257.71248892252</v>
      </c>
      <c r="J112" s="370">
        <v>0</v>
      </c>
      <c r="K112" s="370">
        <v>0</v>
      </c>
      <c r="L112" s="370">
        <v>-1516020.5870865483</v>
      </c>
      <c r="M112" s="370">
        <v>0</v>
      </c>
      <c r="N112" s="370">
        <v>7220824.2742269775</v>
      </c>
      <c r="O112" s="370"/>
      <c r="P112" s="370">
        <v>6363997.8509835033</v>
      </c>
      <c r="Q112" s="370">
        <v>1737589.2978410998</v>
      </c>
      <c r="R112" s="370">
        <v>337300.33784506784</v>
      </c>
      <c r="S112" s="370">
        <v>0</v>
      </c>
      <c r="T112" s="370">
        <v>0</v>
      </c>
      <c r="U112" s="370">
        <v>-1516020.5870865483</v>
      </c>
      <c r="V112" s="370">
        <v>0</v>
      </c>
      <c r="W112" s="370">
        <v>6922866.8995831227</v>
      </c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  <c r="AZ112" s="370"/>
      <c r="BA112" s="370"/>
      <c r="BB112" s="370"/>
      <c r="BC112" s="370"/>
      <c r="BD112" s="370"/>
      <c r="BE112" s="370"/>
      <c r="BF112" s="370"/>
      <c r="BG112" s="370"/>
      <c r="BH112" s="370"/>
      <c r="BI112" s="370"/>
      <c r="BJ112" s="370"/>
      <c r="BK112" s="370"/>
    </row>
    <row r="113" spans="1:63" x14ac:dyDescent="0.25">
      <c r="A113" s="14">
        <v>284</v>
      </c>
      <c r="B113" s="34">
        <f t="shared" si="1"/>
        <v>0</v>
      </c>
      <c r="C113" s="1">
        <v>284</v>
      </c>
      <c r="D113" s="1">
        <v>1</v>
      </c>
      <c r="E113" s="1" t="s">
        <v>696</v>
      </c>
      <c r="F113" s="1">
        <v>3</v>
      </c>
      <c r="G113" s="370">
        <v>15506794.952381358</v>
      </c>
      <c r="H113" s="370">
        <v>3090750.4578579729</v>
      </c>
      <c r="I113" s="370">
        <v>1764692.7010643641</v>
      </c>
      <c r="J113" s="370">
        <v>0</v>
      </c>
      <c r="K113" s="370">
        <v>336323.85425806791</v>
      </c>
      <c r="L113" s="370">
        <v>-4991609.3331332169</v>
      </c>
      <c r="M113" s="370">
        <v>0</v>
      </c>
      <c r="N113" s="370">
        <v>15706952.632428546</v>
      </c>
      <c r="O113" s="370"/>
      <c r="P113" s="370">
        <v>15506794.952381358</v>
      </c>
      <c r="Q113" s="370">
        <v>3090750.4578579729</v>
      </c>
      <c r="R113" s="370">
        <v>936992.07826951775</v>
      </c>
      <c r="S113" s="370">
        <v>0</v>
      </c>
      <c r="T113" s="370">
        <v>336323.85425806791</v>
      </c>
      <c r="U113" s="370">
        <v>-4991609.3331332169</v>
      </c>
      <c r="V113" s="370">
        <v>0</v>
      </c>
      <c r="W113" s="370">
        <v>14879252.009633701</v>
      </c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  <c r="AZ113" s="370"/>
      <c r="BA113" s="370"/>
      <c r="BB113" s="370"/>
      <c r="BC113" s="370"/>
      <c r="BD113" s="370"/>
      <c r="BE113" s="370"/>
      <c r="BF113" s="370"/>
      <c r="BG113" s="370"/>
      <c r="BH113" s="370"/>
      <c r="BI113" s="370"/>
      <c r="BJ113" s="370"/>
      <c r="BK113" s="370"/>
    </row>
    <row r="114" spans="1:63" x14ac:dyDescent="0.25">
      <c r="A114" s="14">
        <v>286</v>
      </c>
      <c r="B114" s="34">
        <f t="shared" si="1"/>
        <v>0</v>
      </c>
      <c r="C114" s="1">
        <v>286</v>
      </c>
      <c r="D114" s="1">
        <v>1</v>
      </c>
      <c r="E114" s="1" t="s">
        <v>697</v>
      </c>
      <c r="F114" s="1">
        <v>2</v>
      </c>
      <c r="G114" s="370">
        <v>3384545.9337966917</v>
      </c>
      <c r="H114" s="370">
        <v>300895.6589118496</v>
      </c>
      <c r="I114" s="370">
        <v>308730.38051536516</v>
      </c>
      <c r="J114" s="370">
        <v>0</v>
      </c>
      <c r="K114" s="370">
        <v>322234.19765364123</v>
      </c>
      <c r="L114" s="370">
        <v>-2417253.0349854645</v>
      </c>
      <c r="M114" s="370">
        <v>0</v>
      </c>
      <c r="N114" s="370">
        <v>1899153.1358920825</v>
      </c>
      <c r="O114" s="370"/>
      <c r="P114" s="370">
        <v>3384545.9337966917</v>
      </c>
      <c r="Q114" s="370">
        <v>300895.6589118496</v>
      </c>
      <c r="R114" s="370">
        <v>163925.3795799998</v>
      </c>
      <c r="S114" s="370">
        <v>0</v>
      </c>
      <c r="T114" s="370">
        <v>322234.19765364123</v>
      </c>
      <c r="U114" s="370">
        <v>-2417253.0349854645</v>
      </c>
      <c r="V114" s="370">
        <v>0</v>
      </c>
      <c r="W114" s="370">
        <v>1754348.134956718</v>
      </c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  <c r="AZ114" s="370"/>
      <c r="BA114" s="370"/>
      <c r="BB114" s="370"/>
      <c r="BC114" s="370"/>
      <c r="BD114" s="370"/>
      <c r="BE114" s="370"/>
      <c r="BF114" s="370"/>
      <c r="BG114" s="370"/>
      <c r="BH114" s="370"/>
      <c r="BI114" s="370"/>
      <c r="BJ114" s="370"/>
      <c r="BK114" s="370"/>
    </row>
    <row r="115" spans="1:63" x14ac:dyDescent="0.25">
      <c r="A115" s="14">
        <v>294</v>
      </c>
      <c r="B115" s="34">
        <f t="shared" si="1"/>
        <v>0</v>
      </c>
      <c r="C115" s="1">
        <v>294</v>
      </c>
      <c r="D115" s="1">
        <v>1</v>
      </c>
      <c r="E115" s="1" t="s">
        <v>699</v>
      </c>
      <c r="F115" s="1">
        <v>5</v>
      </c>
      <c r="G115" s="370">
        <v>1735033.3226591155</v>
      </c>
      <c r="H115" s="370">
        <v>245393.03357713477</v>
      </c>
      <c r="I115" s="370">
        <v>25025.028770370744</v>
      </c>
      <c r="J115" s="370">
        <v>0</v>
      </c>
      <c r="K115" s="370">
        <v>0</v>
      </c>
      <c r="L115" s="370">
        <v>164064.21925459715</v>
      </c>
      <c r="M115" s="370">
        <v>0</v>
      </c>
      <c r="N115" s="370">
        <v>2169515.6042612181</v>
      </c>
      <c r="O115" s="370"/>
      <c r="P115" s="370">
        <v>1735033.3226591155</v>
      </c>
      <c r="Q115" s="370">
        <v>245393.03357713477</v>
      </c>
      <c r="R115" s="370">
        <v>13287.443021757545</v>
      </c>
      <c r="S115" s="370">
        <v>0</v>
      </c>
      <c r="T115" s="370">
        <v>0</v>
      </c>
      <c r="U115" s="370">
        <v>164064.21925459715</v>
      </c>
      <c r="V115" s="370">
        <v>0</v>
      </c>
      <c r="W115" s="370">
        <v>2157778.0185126052</v>
      </c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  <c r="AZ115" s="370"/>
      <c r="BA115" s="370"/>
      <c r="BB115" s="370"/>
      <c r="BC115" s="370"/>
      <c r="BD115" s="370"/>
      <c r="BE115" s="370"/>
      <c r="BF115" s="370"/>
      <c r="BG115" s="370"/>
      <c r="BH115" s="370"/>
      <c r="BI115" s="370"/>
      <c r="BJ115" s="370"/>
      <c r="BK115" s="370"/>
    </row>
    <row r="116" spans="1:63" x14ac:dyDescent="0.25">
      <c r="A116" s="14">
        <v>297</v>
      </c>
      <c r="B116" s="34">
        <f t="shared" si="1"/>
        <v>0</v>
      </c>
      <c r="C116" s="1">
        <v>297</v>
      </c>
      <c r="D116" s="1">
        <v>1</v>
      </c>
      <c r="E116" s="1" t="s">
        <v>700</v>
      </c>
      <c r="F116" s="1">
        <v>6</v>
      </c>
      <c r="G116" s="370">
        <v>382659.29003960436</v>
      </c>
      <c r="H116" s="370">
        <v>84243.251602098331</v>
      </c>
      <c r="I116" s="370">
        <v>38531.139172244024</v>
      </c>
      <c r="J116" s="370">
        <v>0</v>
      </c>
      <c r="K116" s="370">
        <v>0</v>
      </c>
      <c r="L116" s="370">
        <v>-75798.271177778195</v>
      </c>
      <c r="M116" s="370">
        <v>0</v>
      </c>
      <c r="N116" s="370">
        <v>429635.40963616851</v>
      </c>
      <c r="O116" s="370"/>
      <c r="P116" s="370">
        <v>382659.29003960436</v>
      </c>
      <c r="Q116" s="370">
        <v>84243.251602098331</v>
      </c>
      <c r="R116" s="370">
        <v>20458.730377995795</v>
      </c>
      <c r="S116" s="370">
        <v>0</v>
      </c>
      <c r="T116" s="370">
        <v>0</v>
      </c>
      <c r="U116" s="370">
        <v>-75798.271177778195</v>
      </c>
      <c r="V116" s="370">
        <v>0</v>
      </c>
      <c r="W116" s="370">
        <v>411563.00084192032</v>
      </c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  <c r="AZ116" s="370"/>
      <c r="BA116" s="370"/>
      <c r="BB116" s="370"/>
      <c r="BC116" s="370"/>
      <c r="BD116" s="370"/>
      <c r="BE116" s="370"/>
      <c r="BF116" s="370"/>
      <c r="BG116" s="370"/>
      <c r="BH116" s="370"/>
      <c r="BI116" s="370"/>
      <c r="BJ116" s="370"/>
      <c r="BK116" s="370"/>
    </row>
    <row r="117" spans="1:63" x14ac:dyDescent="0.25">
      <c r="A117" s="14">
        <v>299</v>
      </c>
      <c r="B117" s="34">
        <f t="shared" si="1"/>
        <v>0</v>
      </c>
      <c r="C117" s="1">
        <v>299</v>
      </c>
      <c r="D117" s="1">
        <v>1</v>
      </c>
      <c r="E117" s="1" t="s">
        <v>701</v>
      </c>
      <c r="F117" s="1">
        <v>6</v>
      </c>
      <c r="G117" s="370">
        <v>949418.4525293106</v>
      </c>
      <c r="H117" s="370">
        <v>276350.86206956371</v>
      </c>
      <c r="I117" s="370">
        <v>97895.562621772478</v>
      </c>
      <c r="J117" s="370">
        <v>0</v>
      </c>
      <c r="K117" s="370">
        <v>0</v>
      </c>
      <c r="L117" s="370">
        <v>-192430.30633953356</v>
      </c>
      <c r="M117" s="370">
        <v>0</v>
      </c>
      <c r="N117" s="370">
        <v>1131234.5708811132</v>
      </c>
      <c r="O117" s="370"/>
      <c r="P117" s="370">
        <v>949418.4525293106</v>
      </c>
      <c r="Q117" s="370">
        <v>276350.86206956371</v>
      </c>
      <c r="R117" s="370">
        <v>51979.229368951033</v>
      </c>
      <c r="S117" s="370">
        <v>0</v>
      </c>
      <c r="T117" s="370">
        <v>0</v>
      </c>
      <c r="U117" s="370">
        <v>-192430.30633953356</v>
      </c>
      <c r="V117" s="370">
        <v>0</v>
      </c>
      <c r="W117" s="370">
        <v>1085318.2376282916</v>
      </c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  <c r="AZ117" s="370"/>
      <c r="BA117" s="370"/>
      <c r="BB117" s="370"/>
      <c r="BC117" s="370"/>
      <c r="BD117" s="370"/>
      <c r="BE117" s="370"/>
      <c r="BF117" s="370"/>
      <c r="BG117" s="370"/>
      <c r="BH117" s="370"/>
      <c r="BI117" s="370"/>
      <c r="BJ117" s="370"/>
      <c r="BK117" s="370"/>
    </row>
    <row r="118" spans="1:63" x14ac:dyDescent="0.25">
      <c r="A118" s="14">
        <v>300</v>
      </c>
      <c r="B118" s="34">
        <f t="shared" si="1"/>
        <v>0</v>
      </c>
      <c r="C118" s="1">
        <v>300</v>
      </c>
      <c r="D118" s="1">
        <v>1</v>
      </c>
      <c r="E118" s="1" t="s">
        <v>1024</v>
      </c>
      <c r="F118" s="1">
        <v>5</v>
      </c>
      <c r="G118" s="370">
        <v>1838919.7318802502</v>
      </c>
      <c r="H118" s="370">
        <v>702104.0094442527</v>
      </c>
      <c r="I118" s="370">
        <v>168588.06095029542</v>
      </c>
      <c r="J118" s="370">
        <v>0</v>
      </c>
      <c r="K118" s="370">
        <v>0</v>
      </c>
      <c r="L118" s="370">
        <v>-269973.64618185139</v>
      </c>
      <c r="M118" s="370">
        <v>0</v>
      </c>
      <c r="N118" s="370">
        <v>2439638.1560929473</v>
      </c>
      <c r="O118" s="370"/>
      <c r="P118" s="370">
        <v>1838919.7318802502</v>
      </c>
      <c r="Q118" s="370">
        <v>702104.0094442527</v>
      </c>
      <c r="R118" s="370">
        <v>89514.55259375718</v>
      </c>
      <c r="S118" s="370">
        <v>0</v>
      </c>
      <c r="T118" s="370">
        <v>0</v>
      </c>
      <c r="U118" s="370">
        <v>-269973.64618185139</v>
      </c>
      <c r="V118" s="370">
        <v>0</v>
      </c>
      <c r="W118" s="370">
        <v>2360564.6477364087</v>
      </c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  <c r="AZ118" s="370"/>
      <c r="BA118" s="370"/>
      <c r="BB118" s="370"/>
      <c r="BC118" s="370"/>
      <c r="BD118" s="370"/>
      <c r="BE118" s="370"/>
      <c r="BF118" s="370"/>
      <c r="BG118" s="370"/>
      <c r="BH118" s="370"/>
      <c r="BI118" s="370"/>
      <c r="BJ118" s="370"/>
      <c r="BK118" s="370"/>
    </row>
    <row r="119" spans="1:63" x14ac:dyDescent="0.25">
      <c r="A119" s="14">
        <v>306</v>
      </c>
      <c r="B119" s="34">
        <f t="shared" si="1"/>
        <v>0</v>
      </c>
      <c r="C119" s="1">
        <v>306</v>
      </c>
      <c r="D119" s="1">
        <v>1</v>
      </c>
      <c r="E119" s="1" t="s">
        <v>702</v>
      </c>
      <c r="F119" s="1">
        <v>6</v>
      </c>
      <c r="G119" s="370">
        <v>444697.34225324023</v>
      </c>
      <c r="H119" s="370">
        <v>142018.24207260436</v>
      </c>
      <c r="I119" s="370">
        <v>32070.319093410446</v>
      </c>
      <c r="J119" s="370">
        <v>0</v>
      </c>
      <c r="K119" s="370">
        <v>112986.65984873276</v>
      </c>
      <c r="L119" s="370">
        <v>-37492.651568458678</v>
      </c>
      <c r="M119" s="370">
        <v>0</v>
      </c>
      <c r="N119" s="370">
        <v>694279.91169952916</v>
      </c>
      <c r="O119" s="370"/>
      <c r="P119" s="370">
        <v>444697.34225324023</v>
      </c>
      <c r="Q119" s="370">
        <v>142018.24207260436</v>
      </c>
      <c r="R119" s="370">
        <v>17028.253655708435</v>
      </c>
      <c r="S119" s="370">
        <v>0</v>
      </c>
      <c r="T119" s="370">
        <v>112986.65984873276</v>
      </c>
      <c r="U119" s="370">
        <v>-37492.651568458678</v>
      </c>
      <c r="V119" s="370">
        <v>0</v>
      </c>
      <c r="W119" s="370">
        <v>679237.84626182716</v>
      </c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  <c r="AZ119" s="370"/>
      <c r="BA119" s="370"/>
      <c r="BB119" s="370"/>
      <c r="BC119" s="370"/>
      <c r="BD119" s="370"/>
      <c r="BE119" s="370"/>
      <c r="BF119" s="370"/>
      <c r="BG119" s="370"/>
      <c r="BH119" s="370"/>
      <c r="BI119" s="370"/>
      <c r="BJ119" s="370"/>
      <c r="BK119" s="370"/>
    </row>
    <row r="120" spans="1:63" x14ac:dyDescent="0.25">
      <c r="A120" s="14">
        <v>308</v>
      </c>
      <c r="B120" s="34">
        <f t="shared" si="1"/>
        <v>0</v>
      </c>
      <c r="C120" s="1">
        <v>308</v>
      </c>
      <c r="D120" s="1">
        <v>1</v>
      </c>
      <c r="E120" s="1" t="s">
        <v>703</v>
      </c>
      <c r="F120" s="1">
        <v>6</v>
      </c>
      <c r="G120" s="370">
        <v>512090.15512497642</v>
      </c>
      <c r="H120" s="370">
        <v>130398.86098449401</v>
      </c>
      <c r="I120" s="370">
        <v>47464.37466867522</v>
      </c>
      <c r="J120" s="370">
        <v>0</v>
      </c>
      <c r="K120" s="370">
        <v>0</v>
      </c>
      <c r="L120" s="370">
        <v>102555.35898799855</v>
      </c>
      <c r="M120" s="370">
        <v>0</v>
      </c>
      <c r="N120" s="370">
        <v>792508.7497661442</v>
      </c>
      <c r="O120" s="370"/>
      <c r="P120" s="370">
        <v>512090.15512497642</v>
      </c>
      <c r="Q120" s="370">
        <v>130398.86098449401</v>
      </c>
      <c r="R120" s="370">
        <v>25201.975980147123</v>
      </c>
      <c r="S120" s="370">
        <v>0</v>
      </c>
      <c r="T120" s="370">
        <v>0</v>
      </c>
      <c r="U120" s="370">
        <v>102555.35898799855</v>
      </c>
      <c r="V120" s="370">
        <v>0</v>
      </c>
      <c r="W120" s="370">
        <v>770246.3510776161</v>
      </c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  <c r="AZ120" s="370"/>
      <c r="BA120" s="370"/>
      <c r="BB120" s="370"/>
      <c r="BC120" s="370"/>
      <c r="BD120" s="370"/>
      <c r="BE120" s="370"/>
      <c r="BF120" s="370"/>
      <c r="BG120" s="370"/>
      <c r="BH120" s="370"/>
      <c r="BI120" s="370"/>
      <c r="BJ120" s="370"/>
      <c r="BK120" s="370"/>
    </row>
    <row r="121" spans="1:63" x14ac:dyDescent="0.25">
      <c r="A121" s="14">
        <v>309</v>
      </c>
      <c r="B121" s="34">
        <f t="shared" si="1"/>
        <v>0</v>
      </c>
      <c r="C121" s="1">
        <v>309</v>
      </c>
      <c r="D121" s="1">
        <v>1</v>
      </c>
      <c r="E121" s="1" t="s">
        <v>704</v>
      </c>
      <c r="F121" s="1">
        <v>5</v>
      </c>
      <c r="G121" s="370">
        <v>1642525.3646498192</v>
      </c>
      <c r="H121" s="370">
        <v>617140.48961583467</v>
      </c>
      <c r="I121" s="370">
        <v>195682.85408859586</v>
      </c>
      <c r="J121" s="370">
        <v>0</v>
      </c>
      <c r="K121" s="370">
        <v>0</v>
      </c>
      <c r="L121" s="370">
        <v>-205724.61283499302</v>
      </c>
      <c r="M121" s="370">
        <v>0</v>
      </c>
      <c r="N121" s="370">
        <v>2249624.0955192572</v>
      </c>
      <c r="O121" s="370"/>
      <c r="P121" s="370">
        <v>1642525.3646498192</v>
      </c>
      <c r="Q121" s="370">
        <v>617140.48961583467</v>
      </c>
      <c r="R121" s="370">
        <v>103900.97042028666</v>
      </c>
      <c r="S121" s="370">
        <v>0</v>
      </c>
      <c r="T121" s="370">
        <v>0</v>
      </c>
      <c r="U121" s="370">
        <v>-205724.61283499302</v>
      </c>
      <c r="V121" s="370">
        <v>0</v>
      </c>
      <c r="W121" s="370">
        <v>2157842.2118509477</v>
      </c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  <c r="AZ121" s="370"/>
      <c r="BA121" s="370"/>
      <c r="BB121" s="370"/>
      <c r="BC121" s="370"/>
      <c r="BD121" s="370"/>
      <c r="BE121" s="370"/>
      <c r="BF121" s="370"/>
      <c r="BG121" s="370"/>
      <c r="BH121" s="370"/>
      <c r="BI121" s="370"/>
      <c r="BJ121" s="370"/>
      <c r="BK121" s="370"/>
    </row>
    <row r="122" spans="1:63" x14ac:dyDescent="0.25">
      <c r="A122" s="14">
        <v>314</v>
      </c>
      <c r="B122" s="34">
        <f t="shared" si="1"/>
        <v>0</v>
      </c>
      <c r="C122" s="1">
        <v>314</v>
      </c>
      <c r="D122" s="1">
        <v>1</v>
      </c>
      <c r="E122" s="1" t="s">
        <v>705</v>
      </c>
      <c r="F122" s="1">
        <v>6</v>
      </c>
      <c r="G122" s="370">
        <v>649930.86141545256</v>
      </c>
      <c r="H122" s="370">
        <v>142165.01389889186</v>
      </c>
      <c r="I122" s="370">
        <v>85056.464217037064</v>
      </c>
      <c r="J122" s="370">
        <v>0</v>
      </c>
      <c r="K122" s="370">
        <v>0</v>
      </c>
      <c r="L122" s="370">
        <v>-289930.15360029857</v>
      </c>
      <c r="M122" s="370">
        <v>0</v>
      </c>
      <c r="N122" s="370">
        <v>587222.18593108293</v>
      </c>
      <c r="O122" s="370"/>
      <c r="P122" s="370">
        <v>649930.86141545256</v>
      </c>
      <c r="Q122" s="370">
        <v>142165.01389889186</v>
      </c>
      <c r="R122" s="370">
        <v>45162.10280062331</v>
      </c>
      <c r="S122" s="370">
        <v>0</v>
      </c>
      <c r="T122" s="370">
        <v>0</v>
      </c>
      <c r="U122" s="370">
        <v>-289930.15360029857</v>
      </c>
      <c r="V122" s="370">
        <v>0</v>
      </c>
      <c r="W122" s="370">
        <v>547327.82451466913</v>
      </c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  <c r="AZ122" s="370"/>
      <c r="BA122" s="370"/>
      <c r="BB122" s="370"/>
      <c r="BC122" s="370"/>
      <c r="BD122" s="370"/>
      <c r="BE122" s="370"/>
      <c r="BF122" s="370"/>
      <c r="BG122" s="370"/>
      <c r="BH122" s="370"/>
      <c r="BI122" s="370"/>
      <c r="BJ122" s="370"/>
      <c r="BK122" s="370"/>
    </row>
    <row r="123" spans="1:63" x14ac:dyDescent="0.25">
      <c r="A123" s="14">
        <v>316</v>
      </c>
      <c r="B123" s="34">
        <f t="shared" si="1"/>
        <v>0</v>
      </c>
      <c r="C123" s="1">
        <v>316</v>
      </c>
      <c r="D123" s="1">
        <v>1</v>
      </c>
      <c r="E123" s="1" t="s">
        <v>706</v>
      </c>
      <c r="F123" s="1">
        <v>5</v>
      </c>
      <c r="G123" s="370">
        <v>2218714.1319675166</v>
      </c>
      <c r="H123" s="370">
        <v>718354.52663121</v>
      </c>
      <c r="I123" s="370">
        <v>115817.36449048853</v>
      </c>
      <c r="J123" s="370">
        <v>0</v>
      </c>
      <c r="K123" s="370">
        <v>513434.60547881201</v>
      </c>
      <c r="L123" s="370">
        <v>-402501.48392243678</v>
      </c>
      <c r="M123" s="370">
        <v>0</v>
      </c>
      <c r="N123" s="370">
        <v>3163819.1446455903</v>
      </c>
      <c r="O123" s="370"/>
      <c r="P123" s="370">
        <v>2218714.1319675166</v>
      </c>
      <c r="Q123" s="370">
        <v>718354.52663121</v>
      </c>
      <c r="R123" s="370">
        <v>61495.099395032303</v>
      </c>
      <c r="S123" s="370">
        <v>0</v>
      </c>
      <c r="T123" s="370">
        <v>513434.60547881201</v>
      </c>
      <c r="U123" s="370">
        <v>-402501.48392243678</v>
      </c>
      <c r="V123" s="370">
        <v>0</v>
      </c>
      <c r="W123" s="370">
        <v>3109496.8795501343</v>
      </c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  <c r="AZ123" s="370"/>
      <c r="BA123" s="370"/>
      <c r="BB123" s="370"/>
      <c r="BC123" s="370"/>
      <c r="BD123" s="370"/>
      <c r="BE123" s="370"/>
      <c r="BF123" s="370"/>
      <c r="BG123" s="370"/>
      <c r="BH123" s="370"/>
      <c r="BI123" s="370"/>
      <c r="BJ123" s="370"/>
      <c r="BK123" s="370"/>
    </row>
    <row r="124" spans="1:63" x14ac:dyDescent="0.25">
      <c r="A124" s="14">
        <v>317</v>
      </c>
      <c r="B124" s="34">
        <f t="shared" si="1"/>
        <v>0</v>
      </c>
      <c r="C124" s="1">
        <v>317</v>
      </c>
      <c r="D124" s="1">
        <v>1</v>
      </c>
      <c r="E124" s="1" t="s">
        <v>707</v>
      </c>
      <c r="F124" s="1">
        <v>6</v>
      </c>
      <c r="G124" s="370">
        <v>2239817.5408236263</v>
      </c>
      <c r="H124" s="370">
        <v>773697.57055839349</v>
      </c>
      <c r="I124" s="370">
        <v>155517.57443756817</v>
      </c>
      <c r="J124" s="370">
        <v>0</v>
      </c>
      <c r="K124" s="370">
        <v>0</v>
      </c>
      <c r="L124" s="370">
        <v>37019.32266776124</v>
      </c>
      <c r="M124" s="370">
        <v>0</v>
      </c>
      <c r="N124" s="370">
        <v>3206052.0084873489</v>
      </c>
      <c r="O124" s="370"/>
      <c r="P124" s="370">
        <v>2239817.5408236263</v>
      </c>
      <c r="Q124" s="370">
        <v>773697.57055839349</v>
      </c>
      <c r="R124" s="370">
        <v>82574.56677403496</v>
      </c>
      <c r="S124" s="370">
        <v>0</v>
      </c>
      <c r="T124" s="370">
        <v>0</v>
      </c>
      <c r="U124" s="370">
        <v>37019.32266776124</v>
      </c>
      <c r="V124" s="370">
        <v>0</v>
      </c>
      <c r="W124" s="370">
        <v>3133109.0008238158</v>
      </c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  <c r="AZ124" s="370"/>
      <c r="BA124" s="370"/>
      <c r="BB124" s="370"/>
      <c r="BC124" s="370"/>
      <c r="BD124" s="370"/>
      <c r="BE124" s="370"/>
      <c r="BF124" s="370"/>
      <c r="BG124" s="370"/>
      <c r="BH124" s="370"/>
      <c r="BI124" s="370"/>
      <c r="BJ124" s="370"/>
      <c r="BK124" s="370"/>
    </row>
    <row r="125" spans="1:63" x14ac:dyDescent="0.25">
      <c r="A125" s="14">
        <v>318</v>
      </c>
      <c r="B125" s="34">
        <f t="shared" si="1"/>
        <v>0</v>
      </c>
      <c r="C125" s="1">
        <v>318</v>
      </c>
      <c r="D125" s="1">
        <v>1</v>
      </c>
      <c r="E125" s="1" t="s">
        <v>708</v>
      </c>
      <c r="F125" s="1">
        <v>4</v>
      </c>
      <c r="G125" s="370">
        <v>5154455.8862792198</v>
      </c>
      <c r="H125" s="370">
        <v>1683043.9189920011</v>
      </c>
      <c r="I125" s="370">
        <v>395925.64200132026</v>
      </c>
      <c r="J125" s="370">
        <v>0</v>
      </c>
      <c r="K125" s="370">
        <v>0</v>
      </c>
      <c r="L125" s="370">
        <v>353020.21554595034</v>
      </c>
      <c r="M125" s="370">
        <v>0</v>
      </c>
      <c r="N125" s="370">
        <v>7586445.6628184924</v>
      </c>
      <c r="O125" s="370"/>
      <c r="P125" s="370">
        <v>5154455.8862792198</v>
      </c>
      <c r="Q125" s="370">
        <v>1683043.9189920011</v>
      </c>
      <c r="R125" s="370">
        <v>210223.11131862007</v>
      </c>
      <c r="S125" s="370">
        <v>0</v>
      </c>
      <c r="T125" s="370">
        <v>0</v>
      </c>
      <c r="U125" s="370">
        <v>353020.21554595034</v>
      </c>
      <c r="V125" s="370">
        <v>0</v>
      </c>
      <c r="W125" s="370">
        <v>7400743.1321357917</v>
      </c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  <c r="AZ125" s="370"/>
      <c r="BA125" s="370"/>
      <c r="BB125" s="370"/>
      <c r="BC125" s="370"/>
      <c r="BD125" s="370"/>
      <c r="BE125" s="370"/>
      <c r="BF125" s="370"/>
      <c r="BG125" s="370"/>
      <c r="BH125" s="370"/>
      <c r="BI125" s="370"/>
      <c r="BJ125" s="370"/>
      <c r="BK125" s="370"/>
    </row>
    <row r="126" spans="1:63" x14ac:dyDescent="0.25">
      <c r="A126" s="14">
        <v>319</v>
      </c>
      <c r="B126" s="34">
        <f t="shared" si="1"/>
        <v>0</v>
      </c>
      <c r="C126" s="1">
        <v>319</v>
      </c>
      <c r="D126" s="1">
        <v>1</v>
      </c>
      <c r="E126" s="1" t="s">
        <v>709</v>
      </c>
      <c r="F126" s="1">
        <v>6</v>
      </c>
      <c r="G126" s="370">
        <v>933004.03749049536</v>
      </c>
      <c r="H126" s="370">
        <v>245251.00606360211</v>
      </c>
      <c r="I126" s="370">
        <v>64605.825508604605</v>
      </c>
      <c r="J126" s="370">
        <v>0</v>
      </c>
      <c r="K126" s="370">
        <v>0</v>
      </c>
      <c r="L126" s="370">
        <v>-101840.4947959909</v>
      </c>
      <c r="M126" s="370">
        <v>0</v>
      </c>
      <c r="N126" s="370">
        <v>1141020.3742667111</v>
      </c>
      <c r="O126" s="370"/>
      <c r="P126" s="370">
        <v>933004.03749049536</v>
      </c>
      <c r="Q126" s="370">
        <v>245251.00606360211</v>
      </c>
      <c r="R126" s="370">
        <v>34303.50602975455</v>
      </c>
      <c r="S126" s="370">
        <v>0</v>
      </c>
      <c r="T126" s="370">
        <v>0</v>
      </c>
      <c r="U126" s="370">
        <v>-101840.4947959909</v>
      </c>
      <c r="V126" s="370">
        <v>0</v>
      </c>
      <c r="W126" s="370">
        <v>1110718.0547878612</v>
      </c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  <c r="AZ126" s="370"/>
      <c r="BA126" s="370"/>
      <c r="BB126" s="370"/>
      <c r="BC126" s="370"/>
      <c r="BD126" s="370"/>
      <c r="BE126" s="370"/>
      <c r="BF126" s="370"/>
      <c r="BG126" s="370"/>
      <c r="BH126" s="370"/>
      <c r="BI126" s="370"/>
      <c r="BJ126" s="370"/>
      <c r="BK126" s="370"/>
    </row>
    <row r="127" spans="1:63" x14ac:dyDescent="0.25">
      <c r="A127" s="14">
        <v>323</v>
      </c>
      <c r="B127" s="34">
        <f t="shared" si="1"/>
        <v>0</v>
      </c>
      <c r="C127" s="1">
        <v>323</v>
      </c>
      <c r="D127" s="1">
        <v>2</v>
      </c>
      <c r="E127" s="1" t="s">
        <v>1025</v>
      </c>
      <c r="F127" s="1">
        <v>6</v>
      </c>
      <c r="G127" s="370">
        <v>0</v>
      </c>
      <c r="H127" s="370">
        <v>0</v>
      </c>
      <c r="I127" s="370">
        <v>3532.6691810286952</v>
      </c>
      <c r="J127" s="370">
        <v>0</v>
      </c>
      <c r="K127" s="370">
        <v>0</v>
      </c>
      <c r="L127" s="370">
        <v>-29127.415090527556</v>
      </c>
      <c r="M127" s="370">
        <v>0</v>
      </c>
      <c r="N127" s="370">
        <v>-25594.745909498863</v>
      </c>
      <c r="O127" s="370"/>
      <c r="P127" s="370">
        <v>0</v>
      </c>
      <c r="Q127" s="370">
        <v>0</v>
      </c>
      <c r="R127" s="370">
        <v>1875.7277319582583</v>
      </c>
      <c r="S127" s="370">
        <v>0</v>
      </c>
      <c r="T127" s="370">
        <v>0</v>
      </c>
      <c r="U127" s="370">
        <v>-29127.415090527556</v>
      </c>
      <c r="V127" s="370">
        <v>0</v>
      </c>
      <c r="W127" s="370">
        <v>-27251.687358569299</v>
      </c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  <c r="AZ127" s="370"/>
      <c r="BA127" s="370"/>
      <c r="BB127" s="370"/>
      <c r="BC127" s="370"/>
      <c r="BD127" s="370"/>
      <c r="BE127" s="370"/>
      <c r="BF127" s="370"/>
      <c r="BG127" s="370"/>
      <c r="BH127" s="370"/>
      <c r="BI127" s="370"/>
      <c r="BJ127" s="370"/>
      <c r="BK127" s="370"/>
    </row>
    <row r="128" spans="1:63" x14ac:dyDescent="0.25">
      <c r="A128" s="14">
        <v>330</v>
      </c>
      <c r="B128" s="34">
        <f t="shared" si="1"/>
        <v>0</v>
      </c>
      <c r="C128" s="1">
        <v>330</v>
      </c>
      <c r="D128" s="1">
        <v>1</v>
      </c>
      <c r="E128" s="1" t="s">
        <v>710</v>
      </c>
      <c r="F128" s="1">
        <v>6</v>
      </c>
      <c r="G128" s="370">
        <v>285281.39028210932</v>
      </c>
      <c r="H128" s="370">
        <v>42986.903294603377</v>
      </c>
      <c r="I128" s="370">
        <v>14850.910810587911</v>
      </c>
      <c r="J128" s="370">
        <v>0</v>
      </c>
      <c r="K128" s="370">
        <v>0</v>
      </c>
      <c r="L128" s="370">
        <v>1451.261084026075</v>
      </c>
      <c r="M128" s="370">
        <v>0</v>
      </c>
      <c r="N128" s="370">
        <v>344570.46547132672</v>
      </c>
      <c r="O128" s="370"/>
      <c r="P128" s="370">
        <v>285281.39028210932</v>
      </c>
      <c r="Q128" s="370">
        <v>42986.903294603377</v>
      </c>
      <c r="R128" s="370">
        <v>7885.3308432766526</v>
      </c>
      <c r="S128" s="370">
        <v>0</v>
      </c>
      <c r="T128" s="370">
        <v>0</v>
      </c>
      <c r="U128" s="370">
        <v>1451.261084026075</v>
      </c>
      <c r="V128" s="370">
        <v>0</v>
      </c>
      <c r="W128" s="370">
        <v>337604.88550401543</v>
      </c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  <c r="AZ128" s="370"/>
      <c r="BA128" s="370"/>
      <c r="BB128" s="370"/>
      <c r="BC128" s="370"/>
      <c r="BD128" s="370"/>
      <c r="BE128" s="370"/>
      <c r="BF128" s="370"/>
      <c r="BG128" s="370"/>
      <c r="BH128" s="370"/>
      <c r="BI128" s="370"/>
      <c r="BJ128" s="370"/>
      <c r="BK128" s="370"/>
    </row>
    <row r="129" spans="1:63" x14ac:dyDescent="0.25">
      <c r="A129" s="14">
        <v>332</v>
      </c>
      <c r="B129" s="34">
        <f t="shared" si="1"/>
        <v>0</v>
      </c>
      <c r="C129" s="1">
        <v>332</v>
      </c>
      <c r="D129" s="1">
        <v>1</v>
      </c>
      <c r="E129" s="1" t="s">
        <v>711</v>
      </c>
      <c r="F129" s="1">
        <v>5</v>
      </c>
      <c r="G129" s="370">
        <v>1834576.1792132959</v>
      </c>
      <c r="H129" s="370">
        <v>367062.87234481168</v>
      </c>
      <c r="I129" s="370">
        <v>184976.46228251263</v>
      </c>
      <c r="J129" s="370">
        <v>0</v>
      </c>
      <c r="K129" s="370">
        <v>75978.456672801636</v>
      </c>
      <c r="L129" s="370">
        <v>-505112.31252859614</v>
      </c>
      <c r="M129" s="370">
        <v>0</v>
      </c>
      <c r="N129" s="370">
        <v>1957481.6579848258</v>
      </c>
      <c r="O129" s="370"/>
      <c r="P129" s="370">
        <v>1834576.1792132959</v>
      </c>
      <c r="Q129" s="370">
        <v>367062.87234481168</v>
      </c>
      <c r="R129" s="370">
        <v>98216.238850252354</v>
      </c>
      <c r="S129" s="370">
        <v>0</v>
      </c>
      <c r="T129" s="370">
        <v>75978.456672801636</v>
      </c>
      <c r="U129" s="370">
        <v>-505112.31252859614</v>
      </c>
      <c r="V129" s="370">
        <v>0</v>
      </c>
      <c r="W129" s="370">
        <v>1870721.4345525652</v>
      </c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  <c r="AZ129" s="370"/>
      <c r="BA129" s="370"/>
      <c r="BB129" s="370"/>
      <c r="BC129" s="370"/>
      <c r="BD129" s="370"/>
      <c r="BE129" s="370"/>
      <c r="BF129" s="370"/>
      <c r="BG129" s="370"/>
      <c r="BH129" s="370"/>
      <c r="BI129" s="370"/>
      <c r="BJ129" s="370"/>
      <c r="BK129" s="370"/>
    </row>
    <row r="130" spans="1:63" x14ac:dyDescent="0.25">
      <c r="A130" s="14">
        <v>333</v>
      </c>
      <c r="B130" s="34">
        <f t="shared" si="1"/>
        <v>0</v>
      </c>
      <c r="C130" s="1">
        <v>333</v>
      </c>
      <c r="D130" s="1">
        <v>1</v>
      </c>
      <c r="E130" s="1" t="s">
        <v>712</v>
      </c>
      <c r="F130" s="1">
        <v>6</v>
      </c>
      <c r="G130" s="370">
        <v>731583.33629075845</v>
      </c>
      <c r="H130" s="370">
        <v>171164.43224462878</v>
      </c>
      <c r="I130" s="370">
        <v>65097.121016394085</v>
      </c>
      <c r="J130" s="370">
        <v>0</v>
      </c>
      <c r="K130" s="370">
        <v>0</v>
      </c>
      <c r="L130" s="370">
        <v>-136557.79507106671</v>
      </c>
      <c r="M130" s="370">
        <v>0</v>
      </c>
      <c r="N130" s="370">
        <v>831287.09448071464</v>
      </c>
      <c r="O130" s="370"/>
      <c r="P130" s="370">
        <v>731583.33629075845</v>
      </c>
      <c r="Q130" s="370">
        <v>171164.43224462878</v>
      </c>
      <c r="R130" s="370">
        <v>34564.367310934264</v>
      </c>
      <c r="S130" s="370">
        <v>0</v>
      </c>
      <c r="T130" s="370">
        <v>0</v>
      </c>
      <c r="U130" s="370">
        <v>-136557.79507106671</v>
      </c>
      <c r="V130" s="370">
        <v>0</v>
      </c>
      <c r="W130" s="370">
        <v>800754.34077525476</v>
      </c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  <c r="AZ130" s="370"/>
      <c r="BA130" s="370"/>
      <c r="BB130" s="370"/>
      <c r="BC130" s="370"/>
      <c r="BD130" s="370"/>
      <c r="BE130" s="370"/>
      <c r="BF130" s="370"/>
      <c r="BG130" s="370"/>
      <c r="BH130" s="370"/>
      <c r="BI130" s="370"/>
      <c r="BJ130" s="370"/>
      <c r="BK130" s="370"/>
    </row>
    <row r="131" spans="1:63" x14ac:dyDescent="0.25">
      <c r="A131" s="14">
        <v>345</v>
      </c>
      <c r="B131" s="34">
        <f t="shared" si="1"/>
        <v>0</v>
      </c>
      <c r="C131" s="1">
        <v>345</v>
      </c>
      <c r="D131" s="1">
        <v>1</v>
      </c>
      <c r="E131" s="1" t="s">
        <v>713</v>
      </c>
      <c r="F131" s="1">
        <v>5</v>
      </c>
      <c r="G131" s="370">
        <v>2416259.8368605529</v>
      </c>
      <c r="H131" s="370">
        <v>552808.35792709386</v>
      </c>
      <c r="I131" s="370">
        <v>163653.70383991202</v>
      </c>
      <c r="J131" s="370">
        <v>0</v>
      </c>
      <c r="K131" s="370">
        <v>0</v>
      </c>
      <c r="L131" s="370">
        <v>-20238.334005969227</v>
      </c>
      <c r="M131" s="370">
        <v>0</v>
      </c>
      <c r="N131" s="370">
        <v>3112483.5646215896</v>
      </c>
      <c r="O131" s="370"/>
      <c r="P131" s="370">
        <v>2416259.8368605529</v>
      </c>
      <c r="Q131" s="370">
        <v>552808.35792709386</v>
      </c>
      <c r="R131" s="370">
        <v>86894.576027302581</v>
      </c>
      <c r="S131" s="370">
        <v>0</v>
      </c>
      <c r="T131" s="370">
        <v>0</v>
      </c>
      <c r="U131" s="370">
        <v>-20238.334005969227</v>
      </c>
      <c r="V131" s="370">
        <v>0</v>
      </c>
      <c r="W131" s="370">
        <v>3035724.4368089801</v>
      </c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</row>
    <row r="132" spans="1:63" x14ac:dyDescent="0.25">
      <c r="A132" s="14">
        <v>347</v>
      </c>
      <c r="B132" s="34">
        <f t="shared" si="1"/>
        <v>0</v>
      </c>
      <c r="C132" s="1">
        <v>347</v>
      </c>
      <c r="D132" s="1">
        <v>1</v>
      </c>
      <c r="E132" s="1" t="s">
        <v>714</v>
      </c>
      <c r="F132" s="1">
        <v>4</v>
      </c>
      <c r="G132" s="370">
        <v>7094913.7581831794</v>
      </c>
      <c r="H132" s="370">
        <v>1782083.2621600174</v>
      </c>
      <c r="I132" s="370">
        <v>643062.15328374284</v>
      </c>
      <c r="J132" s="370">
        <v>0</v>
      </c>
      <c r="K132" s="370">
        <v>0</v>
      </c>
      <c r="L132" s="370">
        <v>-875505.17620892462</v>
      </c>
      <c r="M132" s="370">
        <v>0</v>
      </c>
      <c r="N132" s="370">
        <v>8644553.9974180162</v>
      </c>
      <c r="O132" s="370"/>
      <c r="P132" s="370">
        <v>7094913.7581831794</v>
      </c>
      <c r="Q132" s="370">
        <v>1782083.2621600174</v>
      </c>
      <c r="R132" s="370">
        <v>341444.23167749518</v>
      </c>
      <c r="S132" s="370">
        <v>0</v>
      </c>
      <c r="T132" s="370">
        <v>0</v>
      </c>
      <c r="U132" s="370">
        <v>-875505.17620892462</v>
      </c>
      <c r="V132" s="370">
        <v>0</v>
      </c>
      <c r="W132" s="370">
        <v>8342936.075811768</v>
      </c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  <c r="AZ132" s="370"/>
      <c r="BA132" s="370"/>
      <c r="BB132" s="370"/>
      <c r="BC132" s="370"/>
      <c r="BD132" s="370"/>
      <c r="BE132" s="370"/>
      <c r="BF132" s="370"/>
      <c r="BG132" s="370"/>
      <c r="BH132" s="370"/>
      <c r="BI132" s="370"/>
      <c r="BJ132" s="370"/>
      <c r="BK132" s="370"/>
    </row>
    <row r="133" spans="1:63" x14ac:dyDescent="0.25">
      <c r="A133" s="14">
        <v>356</v>
      </c>
      <c r="B133" s="34">
        <f t="shared" si="1"/>
        <v>0</v>
      </c>
      <c r="C133" s="1">
        <v>356</v>
      </c>
      <c r="D133" s="1">
        <v>1</v>
      </c>
      <c r="E133" s="1" t="s">
        <v>715</v>
      </c>
      <c r="F133" s="1">
        <v>6</v>
      </c>
      <c r="G133" s="370">
        <v>259575.08814527179</v>
      </c>
      <c r="H133" s="370">
        <v>71369.73228533924</v>
      </c>
      <c r="I133" s="370">
        <v>27099.852412521737</v>
      </c>
      <c r="J133" s="370">
        <v>0</v>
      </c>
      <c r="K133" s="370">
        <v>12886.309032382793</v>
      </c>
      <c r="L133" s="370">
        <v>-49943.525865075848</v>
      </c>
      <c r="M133" s="370">
        <v>0</v>
      </c>
      <c r="N133" s="370">
        <v>320987.45601043967</v>
      </c>
      <c r="O133" s="370"/>
      <c r="P133" s="370">
        <v>259575.08814527179</v>
      </c>
      <c r="Q133" s="370">
        <v>71369.73228533924</v>
      </c>
      <c r="R133" s="370">
        <v>14389.104129852582</v>
      </c>
      <c r="S133" s="370">
        <v>0</v>
      </c>
      <c r="T133" s="370">
        <v>12886.309032382793</v>
      </c>
      <c r="U133" s="370">
        <v>-49943.525865075848</v>
      </c>
      <c r="V133" s="370">
        <v>0</v>
      </c>
      <c r="W133" s="370">
        <v>308276.70772777055</v>
      </c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  <c r="AZ133" s="370"/>
      <c r="BA133" s="370"/>
      <c r="BB133" s="370"/>
      <c r="BC133" s="370"/>
      <c r="BD133" s="370"/>
      <c r="BE133" s="370"/>
      <c r="BF133" s="370"/>
      <c r="BG133" s="370"/>
      <c r="BH133" s="370"/>
      <c r="BI133" s="370"/>
      <c r="BJ133" s="370"/>
      <c r="BK133" s="370"/>
    </row>
    <row r="134" spans="1:63" x14ac:dyDescent="0.25">
      <c r="A134" s="14">
        <v>361</v>
      </c>
      <c r="B134" s="34">
        <f t="shared" si="1"/>
        <v>0</v>
      </c>
      <c r="C134" s="1">
        <v>361</v>
      </c>
      <c r="D134" s="1">
        <v>1</v>
      </c>
      <c r="E134" s="1" t="s">
        <v>716</v>
      </c>
      <c r="F134" s="1">
        <v>5</v>
      </c>
      <c r="G134" s="370">
        <v>914927.85648191441</v>
      </c>
      <c r="H134" s="370">
        <v>257304.24539085972</v>
      </c>
      <c r="I134" s="370">
        <v>112536.50141288519</v>
      </c>
      <c r="J134" s="370">
        <v>0</v>
      </c>
      <c r="K134" s="370">
        <v>0</v>
      </c>
      <c r="L134" s="370">
        <v>-316536.54059968994</v>
      </c>
      <c r="M134" s="370">
        <v>0</v>
      </c>
      <c r="N134" s="370">
        <v>968232.0626859694</v>
      </c>
      <c r="O134" s="370"/>
      <c r="P134" s="370">
        <v>914927.85648191441</v>
      </c>
      <c r="Q134" s="370">
        <v>257304.24539085972</v>
      </c>
      <c r="R134" s="370">
        <v>59753.072178765629</v>
      </c>
      <c r="S134" s="370">
        <v>0</v>
      </c>
      <c r="T134" s="370">
        <v>0</v>
      </c>
      <c r="U134" s="370">
        <v>-316536.54059968994</v>
      </c>
      <c r="V134" s="370">
        <v>0</v>
      </c>
      <c r="W134" s="370">
        <v>915448.6334518498</v>
      </c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  <c r="AZ134" s="370"/>
      <c r="BA134" s="370"/>
      <c r="BB134" s="370"/>
      <c r="BC134" s="370"/>
      <c r="BD134" s="370"/>
      <c r="BE134" s="370"/>
      <c r="BF134" s="370"/>
      <c r="BG134" s="370"/>
      <c r="BH134" s="370"/>
      <c r="BI134" s="370"/>
      <c r="BJ134" s="370"/>
      <c r="BK134" s="370"/>
    </row>
    <row r="135" spans="1:63" x14ac:dyDescent="0.25">
      <c r="A135" s="14">
        <v>362</v>
      </c>
      <c r="B135" s="34">
        <f t="shared" si="1"/>
        <v>0</v>
      </c>
      <c r="C135" s="1">
        <v>362</v>
      </c>
      <c r="D135" s="1">
        <v>1</v>
      </c>
      <c r="E135" s="1" t="s">
        <v>717</v>
      </c>
      <c r="F135" s="1">
        <v>6</v>
      </c>
      <c r="G135" s="370">
        <v>279493.10181585891</v>
      </c>
      <c r="H135" s="370">
        <v>61444.684956543722</v>
      </c>
      <c r="I135" s="370">
        <v>16320.158534540045</v>
      </c>
      <c r="J135" s="370">
        <v>0</v>
      </c>
      <c r="K135" s="370">
        <v>17638.755928547471</v>
      </c>
      <c r="L135" s="370">
        <v>67032.664382565141</v>
      </c>
      <c r="M135" s="370">
        <v>0</v>
      </c>
      <c r="N135" s="370">
        <v>441929.36561805528</v>
      </c>
      <c r="O135" s="370"/>
      <c r="P135" s="370">
        <v>279493.10181585891</v>
      </c>
      <c r="Q135" s="370">
        <v>61444.684956543722</v>
      </c>
      <c r="R135" s="370">
        <v>8665.4516413784058</v>
      </c>
      <c r="S135" s="370">
        <v>0</v>
      </c>
      <c r="T135" s="370">
        <v>17638.755928547471</v>
      </c>
      <c r="U135" s="370">
        <v>67032.664382565141</v>
      </c>
      <c r="V135" s="370">
        <v>0</v>
      </c>
      <c r="W135" s="370">
        <v>434274.65872489364</v>
      </c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  <c r="AZ135" s="370"/>
      <c r="BA135" s="370"/>
      <c r="BB135" s="370"/>
      <c r="BC135" s="370"/>
      <c r="BD135" s="370"/>
      <c r="BE135" s="370"/>
      <c r="BF135" s="370"/>
      <c r="BG135" s="370"/>
      <c r="BH135" s="370"/>
      <c r="BI135" s="370"/>
      <c r="BJ135" s="370"/>
      <c r="BK135" s="370"/>
    </row>
    <row r="136" spans="1:63" x14ac:dyDescent="0.25">
      <c r="A136" s="14">
        <v>363</v>
      </c>
      <c r="B136" s="34">
        <f t="shared" si="1"/>
        <v>0</v>
      </c>
      <c r="C136" s="1">
        <v>363</v>
      </c>
      <c r="D136" s="1">
        <v>1</v>
      </c>
      <c r="E136" s="1" t="s">
        <v>718</v>
      </c>
      <c r="F136" s="1">
        <v>6</v>
      </c>
      <c r="G136" s="370">
        <v>350715.83691212605</v>
      </c>
      <c r="H136" s="370">
        <v>85478.59109870033</v>
      </c>
      <c r="I136" s="370">
        <v>14945.272618240488</v>
      </c>
      <c r="J136" s="370">
        <v>0</v>
      </c>
      <c r="K136" s="370">
        <v>0</v>
      </c>
      <c r="L136" s="370">
        <v>147848.953381903</v>
      </c>
      <c r="M136" s="370">
        <v>0</v>
      </c>
      <c r="N136" s="370">
        <v>598988.65401096991</v>
      </c>
      <c r="O136" s="370"/>
      <c r="P136" s="370">
        <v>350715.83691212605</v>
      </c>
      <c r="Q136" s="370">
        <v>85478.59109870033</v>
      </c>
      <c r="R136" s="370">
        <v>7935.4337683968888</v>
      </c>
      <c r="S136" s="370">
        <v>0</v>
      </c>
      <c r="T136" s="370">
        <v>0</v>
      </c>
      <c r="U136" s="370">
        <v>147848.953381903</v>
      </c>
      <c r="V136" s="370">
        <v>0</v>
      </c>
      <c r="W136" s="370">
        <v>591978.8151611262</v>
      </c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  <c r="AZ136" s="370"/>
      <c r="BA136" s="370"/>
      <c r="BB136" s="370"/>
      <c r="BC136" s="370"/>
      <c r="BD136" s="370"/>
      <c r="BE136" s="370"/>
      <c r="BF136" s="370"/>
      <c r="BG136" s="370"/>
      <c r="BH136" s="370"/>
      <c r="BI136" s="370"/>
      <c r="BJ136" s="370"/>
      <c r="BK136" s="370"/>
    </row>
    <row r="137" spans="1:63" x14ac:dyDescent="0.25">
      <c r="A137" s="14">
        <v>378</v>
      </c>
      <c r="B137" s="34">
        <f t="shared" si="1"/>
        <v>0</v>
      </c>
      <c r="C137" s="1">
        <v>378</v>
      </c>
      <c r="D137" s="1">
        <v>1</v>
      </c>
      <c r="E137" s="1" t="s">
        <v>719</v>
      </c>
      <c r="F137" s="1">
        <v>6</v>
      </c>
      <c r="G137" s="370">
        <v>783669.92682711012</v>
      </c>
      <c r="H137" s="370">
        <v>223157.45029631184</v>
      </c>
      <c r="I137" s="370">
        <v>56151.513506886506</v>
      </c>
      <c r="J137" s="370">
        <v>0</v>
      </c>
      <c r="K137" s="370">
        <v>0</v>
      </c>
      <c r="L137" s="370">
        <v>-3011.6152912680409</v>
      </c>
      <c r="M137" s="370">
        <v>0</v>
      </c>
      <c r="N137" s="370">
        <v>1059967.2753390404</v>
      </c>
      <c r="O137" s="370"/>
      <c r="P137" s="370">
        <v>783669.92682711012</v>
      </c>
      <c r="Q137" s="370">
        <v>223157.45029631184</v>
      </c>
      <c r="R137" s="370">
        <v>29814.552588710172</v>
      </c>
      <c r="S137" s="370">
        <v>0</v>
      </c>
      <c r="T137" s="370">
        <v>0</v>
      </c>
      <c r="U137" s="370">
        <v>-3011.6152912680409</v>
      </c>
      <c r="V137" s="370">
        <v>0</v>
      </c>
      <c r="W137" s="370">
        <v>1033630.3144208642</v>
      </c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  <c r="AZ137" s="370"/>
      <c r="BA137" s="370"/>
      <c r="BB137" s="370"/>
      <c r="BC137" s="370"/>
      <c r="BD137" s="370"/>
      <c r="BE137" s="370"/>
      <c r="BF137" s="370"/>
      <c r="BG137" s="370"/>
      <c r="BH137" s="370"/>
      <c r="BI137" s="370"/>
      <c r="BJ137" s="370"/>
      <c r="BK137" s="370"/>
    </row>
    <row r="138" spans="1:63" x14ac:dyDescent="0.25">
      <c r="A138" s="14">
        <v>381</v>
      </c>
      <c r="B138" s="34">
        <f t="shared" si="1"/>
        <v>0</v>
      </c>
      <c r="C138" s="1">
        <v>381</v>
      </c>
      <c r="D138" s="1">
        <v>1</v>
      </c>
      <c r="E138" s="1" t="s">
        <v>720</v>
      </c>
      <c r="F138" s="1">
        <v>5</v>
      </c>
      <c r="G138" s="370">
        <v>1687758.4488090992</v>
      </c>
      <c r="H138" s="370">
        <v>543053.48271297407</v>
      </c>
      <c r="I138" s="370">
        <v>195966.71102986828</v>
      </c>
      <c r="J138" s="370">
        <v>0</v>
      </c>
      <c r="K138" s="370">
        <v>0</v>
      </c>
      <c r="L138" s="370">
        <v>-404334.09404464427</v>
      </c>
      <c r="M138" s="370">
        <v>0</v>
      </c>
      <c r="N138" s="370">
        <v>2022444.5485072969</v>
      </c>
      <c r="O138" s="370"/>
      <c r="P138" s="370">
        <v>1687758.4488090992</v>
      </c>
      <c r="Q138" s="370">
        <v>543053.48271297407</v>
      </c>
      <c r="R138" s="370">
        <v>104051.68884575169</v>
      </c>
      <c r="S138" s="370">
        <v>0</v>
      </c>
      <c r="T138" s="370">
        <v>0</v>
      </c>
      <c r="U138" s="370">
        <v>-404334.09404464427</v>
      </c>
      <c r="V138" s="370">
        <v>0</v>
      </c>
      <c r="W138" s="370">
        <v>1930529.5263231806</v>
      </c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  <c r="AZ138" s="370"/>
      <c r="BA138" s="370"/>
      <c r="BB138" s="370"/>
      <c r="BC138" s="370"/>
      <c r="BD138" s="370"/>
      <c r="BE138" s="370"/>
      <c r="BF138" s="370"/>
      <c r="BG138" s="370"/>
      <c r="BH138" s="370"/>
      <c r="BI138" s="370"/>
      <c r="BJ138" s="370"/>
      <c r="BK138" s="370"/>
    </row>
    <row r="139" spans="1:63" x14ac:dyDescent="0.25">
      <c r="A139" s="14">
        <v>390</v>
      </c>
      <c r="B139" s="34">
        <f t="shared" si="1"/>
        <v>0</v>
      </c>
      <c r="C139" s="1">
        <v>390</v>
      </c>
      <c r="D139" s="1">
        <v>1</v>
      </c>
      <c r="E139" s="1" t="s">
        <v>722</v>
      </c>
      <c r="F139" s="1">
        <v>6</v>
      </c>
      <c r="G139" s="370">
        <v>395756.16806984786</v>
      </c>
      <c r="H139" s="370">
        <v>82153.009984881093</v>
      </c>
      <c r="I139" s="370">
        <v>25386.642784823296</v>
      </c>
      <c r="J139" s="370">
        <v>0</v>
      </c>
      <c r="K139" s="370">
        <v>124652.82728398882</v>
      </c>
      <c r="L139" s="370">
        <v>-64870.687237606886</v>
      </c>
      <c r="M139" s="370">
        <v>0</v>
      </c>
      <c r="N139" s="370">
        <v>563077.9608859343</v>
      </c>
      <c r="O139" s="370"/>
      <c r="P139" s="370">
        <v>395756.16806984786</v>
      </c>
      <c r="Q139" s="370">
        <v>82153.009984881093</v>
      </c>
      <c r="R139" s="370">
        <v>13479.447820513111</v>
      </c>
      <c r="S139" s="370">
        <v>0</v>
      </c>
      <c r="T139" s="370">
        <v>124652.82728398882</v>
      </c>
      <c r="U139" s="370">
        <v>-64870.687237606886</v>
      </c>
      <c r="V139" s="370">
        <v>0</v>
      </c>
      <c r="W139" s="370">
        <v>551170.76592162403</v>
      </c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  <c r="AZ139" s="370"/>
      <c r="BA139" s="370"/>
      <c r="BB139" s="370"/>
      <c r="BC139" s="370"/>
      <c r="BD139" s="370"/>
      <c r="BE139" s="370"/>
      <c r="BF139" s="370"/>
      <c r="BG139" s="370"/>
      <c r="BH139" s="370"/>
      <c r="BI139" s="370"/>
      <c r="BJ139" s="370"/>
      <c r="BK139" s="370"/>
    </row>
    <row r="140" spans="1:63" x14ac:dyDescent="0.25">
      <c r="A140" s="14">
        <v>391</v>
      </c>
      <c r="B140" s="34">
        <f t="shared" si="1"/>
        <v>0</v>
      </c>
      <c r="C140" s="1">
        <v>391</v>
      </c>
      <c r="D140" s="1">
        <v>1</v>
      </c>
      <c r="E140" s="1" t="s">
        <v>723</v>
      </c>
      <c r="F140" s="1">
        <v>6</v>
      </c>
      <c r="G140" s="370">
        <v>257976.74453084578</v>
      </c>
      <c r="H140" s="370">
        <v>46822.088978998305</v>
      </c>
      <c r="I140" s="370">
        <v>15804.088110255438</v>
      </c>
      <c r="J140" s="370">
        <v>0</v>
      </c>
      <c r="K140" s="370">
        <v>0</v>
      </c>
      <c r="L140" s="370">
        <v>2238.7919351674936</v>
      </c>
      <c r="M140" s="370">
        <v>0</v>
      </c>
      <c r="N140" s="370">
        <v>322841.71355526702</v>
      </c>
      <c r="O140" s="370"/>
      <c r="P140" s="370">
        <v>257976.74453084578</v>
      </c>
      <c r="Q140" s="370">
        <v>46822.088978998305</v>
      </c>
      <c r="R140" s="370">
        <v>8391.4357183272059</v>
      </c>
      <c r="S140" s="370">
        <v>0</v>
      </c>
      <c r="T140" s="370">
        <v>0</v>
      </c>
      <c r="U140" s="370">
        <v>2238.7919351674936</v>
      </c>
      <c r="V140" s="370">
        <v>0</v>
      </c>
      <c r="W140" s="370">
        <v>315429.06116333877</v>
      </c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  <c r="AZ140" s="370"/>
      <c r="BA140" s="370"/>
      <c r="BB140" s="370"/>
      <c r="BC140" s="370"/>
      <c r="BD140" s="370"/>
      <c r="BE140" s="370"/>
      <c r="BF140" s="370"/>
      <c r="BG140" s="370"/>
      <c r="BH140" s="370"/>
      <c r="BI140" s="370"/>
      <c r="BJ140" s="370"/>
      <c r="BK140" s="370"/>
    </row>
    <row r="141" spans="1:63" x14ac:dyDescent="0.25">
      <c r="A141" s="14">
        <v>402</v>
      </c>
      <c r="B141" s="34">
        <f t="shared" si="1"/>
        <v>0</v>
      </c>
      <c r="C141" s="376">
        <v>402</v>
      </c>
      <c r="F141" s="376">
        <v>6</v>
      </c>
      <c r="G141" s="376">
        <v>0</v>
      </c>
      <c r="H141" s="376">
        <v>0</v>
      </c>
      <c r="I141" s="376">
        <v>0</v>
      </c>
      <c r="J141" s="376">
        <v>0</v>
      </c>
      <c r="K141" s="376">
        <v>0</v>
      </c>
      <c r="L141" s="376">
        <v>0</v>
      </c>
      <c r="M141" s="376">
        <v>0</v>
      </c>
      <c r="N141" s="376">
        <v>0</v>
      </c>
      <c r="O141" s="376">
        <v>0</v>
      </c>
      <c r="P141" s="376">
        <v>0</v>
      </c>
      <c r="Q141" s="376">
        <v>0</v>
      </c>
      <c r="R141" s="376">
        <v>0</v>
      </c>
      <c r="S141" s="376">
        <v>0</v>
      </c>
      <c r="T141" s="376">
        <v>0</v>
      </c>
      <c r="U141" s="376">
        <v>0</v>
      </c>
      <c r="V141" s="376">
        <v>0</v>
      </c>
      <c r="W141" s="376">
        <v>0</v>
      </c>
    </row>
    <row r="142" spans="1:63" x14ac:dyDescent="0.25">
      <c r="A142" s="14">
        <v>403</v>
      </c>
      <c r="B142" s="34">
        <f t="shared" si="1"/>
        <v>0</v>
      </c>
      <c r="C142" s="1">
        <v>403</v>
      </c>
      <c r="D142" s="1">
        <v>1</v>
      </c>
      <c r="E142" s="1" t="s">
        <v>727</v>
      </c>
      <c r="F142" s="1">
        <v>6</v>
      </c>
      <c r="G142" s="370">
        <v>101498.21894713586</v>
      </c>
      <c r="H142" s="370">
        <v>22626.448318786817</v>
      </c>
      <c r="I142" s="370">
        <v>17697.01724859895</v>
      </c>
      <c r="J142" s="370">
        <v>0</v>
      </c>
      <c r="K142" s="370">
        <v>0</v>
      </c>
      <c r="L142" s="370">
        <v>-60390.895647481047</v>
      </c>
      <c r="M142" s="370">
        <v>0</v>
      </c>
      <c r="N142" s="370">
        <v>81430.788867040566</v>
      </c>
      <c r="O142" s="370"/>
      <c r="P142" s="370">
        <v>101498.21894713586</v>
      </c>
      <c r="Q142" s="370">
        <v>22626.448318786817</v>
      </c>
      <c r="R142" s="370">
        <v>9396.5170031784673</v>
      </c>
      <c r="S142" s="370">
        <v>0</v>
      </c>
      <c r="T142" s="370">
        <v>0</v>
      </c>
      <c r="U142" s="370">
        <v>-60390.895647481047</v>
      </c>
      <c r="V142" s="370">
        <v>0</v>
      </c>
      <c r="W142" s="370">
        <v>73130.2886216201</v>
      </c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  <c r="AZ142" s="370"/>
      <c r="BA142" s="370"/>
      <c r="BB142" s="370"/>
      <c r="BC142" s="370"/>
      <c r="BD142" s="370"/>
      <c r="BE142" s="370"/>
      <c r="BF142" s="370"/>
      <c r="BG142" s="370"/>
      <c r="BH142" s="370"/>
      <c r="BI142" s="370"/>
      <c r="BJ142" s="370"/>
      <c r="BK142" s="370"/>
    </row>
    <row r="143" spans="1:63" hidden="1" x14ac:dyDescent="0.25">
      <c r="A143" s="14">
        <v>404</v>
      </c>
      <c r="B143" s="34">
        <f t="shared" si="1"/>
        <v>0</v>
      </c>
      <c r="C143" s="1">
        <v>404</v>
      </c>
      <c r="D143" s="1">
        <v>1</v>
      </c>
      <c r="E143" s="1" t="s">
        <v>728</v>
      </c>
      <c r="F143" s="1">
        <v>6</v>
      </c>
      <c r="G143" s="370">
        <v>168067.38791296189</v>
      </c>
      <c r="H143" s="370">
        <v>28536.54328450908</v>
      </c>
      <c r="I143" s="370">
        <v>10742.312958425571</v>
      </c>
      <c r="J143" s="370">
        <v>0</v>
      </c>
      <c r="K143" s="370">
        <v>59623.276154416497</v>
      </c>
      <c r="L143" s="370">
        <v>-67015.572454010515</v>
      </c>
      <c r="M143" s="370">
        <v>0</v>
      </c>
      <c r="N143" s="370">
        <v>199953.94785630252</v>
      </c>
      <c r="O143" s="370"/>
      <c r="P143" s="370">
        <v>168067.38791296189</v>
      </c>
      <c r="Q143" s="370">
        <v>28536.54328450908</v>
      </c>
      <c r="R143" s="370">
        <v>5703.8044857701425</v>
      </c>
      <c r="S143" s="370">
        <v>0</v>
      </c>
      <c r="T143" s="370">
        <v>59623.276154416497</v>
      </c>
      <c r="U143" s="370">
        <v>-67015.572454010515</v>
      </c>
      <c r="V143" s="370">
        <v>0</v>
      </c>
      <c r="W143" s="370">
        <v>194915.43938364708</v>
      </c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  <c r="AZ143" s="370"/>
      <c r="BA143" s="370"/>
      <c r="BB143" s="370"/>
      <c r="BC143" s="370"/>
      <c r="BD143" s="370"/>
      <c r="BE143" s="370"/>
      <c r="BF143" s="370"/>
      <c r="BG143" s="370"/>
      <c r="BH143" s="370"/>
      <c r="BI143" s="370"/>
      <c r="BJ143" s="370"/>
      <c r="BK143" s="370"/>
    </row>
    <row r="144" spans="1:63" x14ac:dyDescent="0.25">
      <c r="A144" s="14">
        <v>413</v>
      </c>
      <c r="B144" s="34">
        <f t="shared" si="1"/>
        <v>0</v>
      </c>
      <c r="C144" s="1">
        <v>413</v>
      </c>
      <c r="D144" s="1">
        <v>1</v>
      </c>
      <c r="E144" s="1" t="s">
        <v>729</v>
      </c>
      <c r="F144" s="1">
        <v>4</v>
      </c>
      <c r="G144" s="370">
        <v>3650029.9751894264</v>
      </c>
      <c r="H144" s="370">
        <v>745872.88318619237</v>
      </c>
      <c r="I144" s="370">
        <v>302170.44867320958</v>
      </c>
      <c r="J144" s="370">
        <v>0</v>
      </c>
      <c r="K144" s="370">
        <v>0</v>
      </c>
      <c r="L144" s="370">
        <v>-272021.34419633739</v>
      </c>
      <c r="M144" s="370">
        <v>0</v>
      </c>
      <c r="N144" s="370">
        <v>4426051.9628524911</v>
      </c>
      <c r="O144" s="370"/>
      <c r="P144" s="370">
        <v>3650029.9751894264</v>
      </c>
      <c r="Q144" s="370">
        <v>745872.88318619237</v>
      </c>
      <c r="R144" s="370">
        <v>160442.27786694776</v>
      </c>
      <c r="S144" s="370">
        <v>0</v>
      </c>
      <c r="T144" s="370">
        <v>0</v>
      </c>
      <c r="U144" s="370">
        <v>-272021.34419633739</v>
      </c>
      <c r="V144" s="370">
        <v>0</v>
      </c>
      <c r="W144" s="370">
        <v>4284323.7920462294</v>
      </c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  <c r="AZ144" s="370"/>
      <c r="BA144" s="370"/>
      <c r="BB144" s="370"/>
      <c r="BC144" s="370"/>
      <c r="BD144" s="370"/>
      <c r="BE144" s="370"/>
      <c r="BF144" s="370"/>
      <c r="BG144" s="370"/>
      <c r="BH144" s="370"/>
      <c r="BI144" s="370"/>
      <c r="BJ144" s="370"/>
      <c r="BK144" s="370"/>
    </row>
    <row r="145" spans="1:63" x14ac:dyDescent="0.25">
      <c r="A145" s="14">
        <v>414</v>
      </c>
      <c r="B145" s="34">
        <f t="shared" si="1"/>
        <v>0</v>
      </c>
      <c r="C145" s="1">
        <v>414</v>
      </c>
      <c r="D145" s="1">
        <v>1</v>
      </c>
      <c r="E145" s="1" t="s">
        <v>730</v>
      </c>
      <c r="F145" s="1">
        <v>6</v>
      </c>
      <c r="G145" s="370">
        <v>352109.48394592153</v>
      </c>
      <c r="H145" s="370">
        <v>106835.55443729545</v>
      </c>
      <c r="I145" s="370">
        <v>19953.655573512115</v>
      </c>
      <c r="J145" s="370">
        <v>0</v>
      </c>
      <c r="K145" s="370">
        <v>76228.138022375933</v>
      </c>
      <c r="L145" s="370">
        <v>-28124.013758233879</v>
      </c>
      <c r="M145" s="370">
        <v>0</v>
      </c>
      <c r="N145" s="370">
        <v>527002.81822087115</v>
      </c>
      <c r="O145" s="370"/>
      <c r="P145" s="370">
        <v>352109.48394592153</v>
      </c>
      <c r="Q145" s="370">
        <v>106835.55443729545</v>
      </c>
      <c r="R145" s="370">
        <v>10594.715552244665</v>
      </c>
      <c r="S145" s="370">
        <v>0</v>
      </c>
      <c r="T145" s="370">
        <v>76228.138022375933</v>
      </c>
      <c r="U145" s="370">
        <v>-28124.013758233879</v>
      </c>
      <c r="V145" s="370">
        <v>0</v>
      </c>
      <c r="W145" s="370">
        <v>517643.87819960376</v>
      </c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  <c r="AZ145" s="370"/>
      <c r="BA145" s="370"/>
      <c r="BB145" s="370"/>
      <c r="BC145" s="370"/>
      <c r="BD145" s="370"/>
      <c r="BE145" s="370"/>
      <c r="BF145" s="370"/>
      <c r="BG145" s="370"/>
      <c r="BH145" s="370"/>
      <c r="BI145" s="370"/>
      <c r="BJ145" s="370"/>
      <c r="BK145" s="370"/>
    </row>
    <row r="146" spans="1:63" x14ac:dyDescent="0.25">
      <c r="A146" s="14">
        <v>415</v>
      </c>
      <c r="B146" s="34">
        <f t="shared" si="1"/>
        <v>0</v>
      </c>
      <c r="C146" s="1">
        <v>415</v>
      </c>
      <c r="D146" s="1">
        <v>1</v>
      </c>
      <c r="E146" s="1" t="s">
        <v>731</v>
      </c>
      <c r="F146" s="1">
        <v>6</v>
      </c>
      <c r="G146" s="370">
        <v>188537.55796658294</v>
      </c>
      <c r="H146" s="370">
        <v>12168.46706044336</v>
      </c>
      <c r="I146" s="370">
        <v>20780.716866520925</v>
      </c>
      <c r="J146" s="370">
        <v>0</v>
      </c>
      <c r="K146" s="370">
        <v>63986.569478634454</v>
      </c>
      <c r="L146" s="370">
        <v>-114179.89647118893</v>
      </c>
      <c r="M146" s="370">
        <v>0</v>
      </c>
      <c r="N146" s="370">
        <v>171293.41490099276</v>
      </c>
      <c r="O146" s="370"/>
      <c r="P146" s="370">
        <v>188537.55796658294</v>
      </c>
      <c r="Q146" s="370">
        <v>12168.46706044336</v>
      </c>
      <c r="R146" s="370">
        <v>11033.857097582952</v>
      </c>
      <c r="S146" s="370">
        <v>0</v>
      </c>
      <c r="T146" s="370">
        <v>63986.569478634454</v>
      </c>
      <c r="U146" s="370">
        <v>-114179.89647118893</v>
      </c>
      <c r="V146" s="370">
        <v>0</v>
      </c>
      <c r="W146" s="370">
        <v>161546.55513205478</v>
      </c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  <c r="AZ146" s="370"/>
      <c r="BA146" s="370"/>
      <c r="BB146" s="370"/>
      <c r="BC146" s="370"/>
      <c r="BD146" s="370"/>
      <c r="BE146" s="370"/>
      <c r="BF146" s="370"/>
      <c r="BG146" s="370"/>
      <c r="BH146" s="370"/>
      <c r="BI146" s="370"/>
      <c r="BJ146" s="370"/>
      <c r="BK146" s="370"/>
    </row>
    <row r="147" spans="1:63" x14ac:dyDescent="0.25">
      <c r="A147" s="14">
        <v>423</v>
      </c>
      <c r="B147" s="34">
        <f t="shared" si="1"/>
        <v>0</v>
      </c>
      <c r="C147" s="1">
        <v>423</v>
      </c>
      <c r="D147" s="1">
        <v>1</v>
      </c>
      <c r="E147" s="1" t="s">
        <v>732</v>
      </c>
      <c r="F147" s="1">
        <v>4</v>
      </c>
      <c r="G147" s="370">
        <v>3949260.5472556008</v>
      </c>
      <c r="H147" s="370">
        <v>854388.51932545973</v>
      </c>
      <c r="I147" s="370">
        <v>326035.73106248892</v>
      </c>
      <c r="J147" s="370">
        <v>0</v>
      </c>
      <c r="K147" s="370">
        <v>0</v>
      </c>
      <c r="L147" s="370">
        <v>-536349.66819837037</v>
      </c>
      <c r="M147" s="370">
        <v>0</v>
      </c>
      <c r="N147" s="370">
        <v>4593335.1294451784</v>
      </c>
      <c r="O147" s="370"/>
      <c r="P147" s="370">
        <v>3949260.5472556008</v>
      </c>
      <c r="Q147" s="370">
        <v>854388.51932545973</v>
      </c>
      <c r="R147" s="370">
        <v>173113.934825087</v>
      </c>
      <c r="S147" s="370">
        <v>0</v>
      </c>
      <c r="T147" s="370">
        <v>0</v>
      </c>
      <c r="U147" s="370">
        <v>-536349.66819837037</v>
      </c>
      <c r="V147" s="370">
        <v>0</v>
      </c>
      <c r="W147" s="370">
        <v>4440413.3332077768</v>
      </c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  <c r="AZ147" s="370"/>
      <c r="BA147" s="370"/>
      <c r="BB147" s="370"/>
      <c r="BC147" s="370"/>
      <c r="BD147" s="370"/>
      <c r="BE147" s="370"/>
      <c r="BF147" s="370"/>
      <c r="BG147" s="370"/>
      <c r="BH147" s="370"/>
      <c r="BI147" s="370"/>
      <c r="BJ147" s="370"/>
      <c r="BK147" s="370"/>
    </row>
    <row r="148" spans="1:63" x14ac:dyDescent="0.25">
      <c r="A148" s="14">
        <v>424</v>
      </c>
      <c r="B148" s="34">
        <f t="shared" si="1"/>
        <v>0</v>
      </c>
      <c r="C148" s="1">
        <v>424</v>
      </c>
      <c r="D148" s="1">
        <v>1</v>
      </c>
      <c r="E148" s="1" t="s">
        <v>733</v>
      </c>
      <c r="F148" s="1">
        <v>6</v>
      </c>
      <c r="G148" s="370">
        <v>260861.59890805403</v>
      </c>
      <c r="H148" s="370">
        <v>33521.484747110779</v>
      </c>
      <c r="I148" s="370">
        <v>36181.871761353199</v>
      </c>
      <c r="J148" s="370">
        <v>0</v>
      </c>
      <c r="K148" s="370">
        <v>48681.877189793915</v>
      </c>
      <c r="L148" s="370">
        <v>-78919.710827303061</v>
      </c>
      <c r="M148" s="370">
        <v>0</v>
      </c>
      <c r="N148" s="370">
        <v>300327.12177900888</v>
      </c>
      <c r="O148" s="370"/>
      <c r="P148" s="370">
        <v>260861.59890805403</v>
      </c>
      <c r="Q148" s="370">
        <v>33521.484747110779</v>
      </c>
      <c r="R148" s="370">
        <v>19211.348920355165</v>
      </c>
      <c r="S148" s="370">
        <v>0</v>
      </c>
      <c r="T148" s="370">
        <v>48681.877189793915</v>
      </c>
      <c r="U148" s="370">
        <v>-78919.710827303061</v>
      </c>
      <c r="V148" s="370">
        <v>0</v>
      </c>
      <c r="W148" s="370">
        <v>283356.59893801081</v>
      </c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  <c r="AZ148" s="370"/>
      <c r="BA148" s="370"/>
      <c r="BB148" s="370"/>
      <c r="BC148" s="370"/>
      <c r="BD148" s="370"/>
      <c r="BE148" s="370"/>
      <c r="BF148" s="370"/>
      <c r="BG148" s="370"/>
      <c r="BH148" s="370"/>
      <c r="BI148" s="370"/>
      <c r="BJ148" s="370"/>
      <c r="BK148" s="370"/>
    </row>
    <row r="149" spans="1:63" x14ac:dyDescent="0.25">
      <c r="A149" s="14">
        <v>432</v>
      </c>
      <c r="B149" s="34">
        <f t="shared" si="1"/>
        <v>0</v>
      </c>
      <c r="C149" s="1">
        <v>432</v>
      </c>
      <c r="D149" s="1">
        <v>1</v>
      </c>
      <c r="E149" s="1" t="s">
        <v>734</v>
      </c>
      <c r="F149" s="1">
        <v>6</v>
      </c>
      <c r="G149" s="370">
        <v>697521.646737259</v>
      </c>
      <c r="H149" s="370">
        <v>125520.608848724</v>
      </c>
      <c r="I149" s="370">
        <v>131781.79212278049</v>
      </c>
      <c r="J149" s="370">
        <v>0</v>
      </c>
      <c r="K149" s="370">
        <v>0</v>
      </c>
      <c r="L149" s="370">
        <v>-390372.06194056373</v>
      </c>
      <c r="M149" s="370">
        <v>0</v>
      </c>
      <c r="N149" s="370">
        <v>564451.98576819978</v>
      </c>
      <c r="O149" s="370"/>
      <c r="P149" s="370">
        <v>697521.646737259</v>
      </c>
      <c r="Q149" s="370">
        <v>125520.608848724</v>
      </c>
      <c r="R149" s="370">
        <v>69971.669971055206</v>
      </c>
      <c r="S149" s="370">
        <v>0</v>
      </c>
      <c r="T149" s="370">
        <v>0</v>
      </c>
      <c r="U149" s="370">
        <v>-390372.06194056373</v>
      </c>
      <c r="V149" s="370">
        <v>0</v>
      </c>
      <c r="W149" s="370">
        <v>502641.86361647455</v>
      </c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  <c r="AZ149" s="370"/>
      <c r="BA149" s="370"/>
      <c r="BB149" s="370"/>
      <c r="BC149" s="370"/>
      <c r="BD149" s="370"/>
      <c r="BE149" s="370"/>
      <c r="BF149" s="370"/>
      <c r="BG149" s="370"/>
      <c r="BH149" s="370"/>
      <c r="BI149" s="370"/>
      <c r="BJ149" s="370"/>
      <c r="BK149" s="370"/>
    </row>
    <row r="150" spans="1:63" x14ac:dyDescent="0.25">
      <c r="A150" s="14">
        <v>435</v>
      </c>
      <c r="B150" s="34">
        <f t="shared" ref="B150:B213" si="2">+C150-A150</f>
        <v>0</v>
      </c>
      <c r="C150" s="1">
        <v>435</v>
      </c>
      <c r="D150" s="1">
        <v>1</v>
      </c>
      <c r="E150" s="1" t="s">
        <v>1012</v>
      </c>
      <c r="F150" s="1">
        <v>6</v>
      </c>
      <c r="G150" s="370">
        <v>738029.2160629842</v>
      </c>
      <c r="H150" s="370">
        <v>125446.23308159939</v>
      </c>
      <c r="I150" s="370">
        <v>71069.290047719405</v>
      </c>
      <c r="J150" s="370">
        <v>0</v>
      </c>
      <c r="K150" s="370">
        <v>362423.64437283168</v>
      </c>
      <c r="L150" s="370">
        <v>-246108.01798488299</v>
      </c>
      <c r="M150" s="370">
        <v>0</v>
      </c>
      <c r="N150" s="370">
        <v>1050860.3655802517</v>
      </c>
      <c r="O150" s="370"/>
      <c r="P150" s="370">
        <v>738029.2160629842</v>
      </c>
      <c r="Q150" s="370">
        <v>125446.23308159939</v>
      </c>
      <c r="R150" s="370">
        <v>37735.386870919552</v>
      </c>
      <c r="S150" s="370">
        <v>0</v>
      </c>
      <c r="T150" s="370">
        <v>362423.64437283168</v>
      </c>
      <c r="U150" s="370">
        <v>-246108.01798488299</v>
      </c>
      <c r="V150" s="370">
        <v>0</v>
      </c>
      <c r="W150" s="370">
        <v>1017526.462403452</v>
      </c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  <c r="AZ150" s="370"/>
      <c r="BA150" s="370"/>
      <c r="BB150" s="370"/>
      <c r="BC150" s="370"/>
      <c r="BD150" s="370"/>
      <c r="BE150" s="370"/>
      <c r="BF150" s="370"/>
      <c r="BG150" s="370"/>
      <c r="BH150" s="370"/>
      <c r="BI150" s="370"/>
      <c r="BJ150" s="370"/>
      <c r="BK150" s="370"/>
    </row>
    <row r="151" spans="1:63" x14ac:dyDescent="0.25">
      <c r="A151" s="14">
        <v>441</v>
      </c>
      <c r="B151" s="34">
        <f t="shared" si="2"/>
        <v>0</v>
      </c>
      <c r="C151" s="1">
        <v>441</v>
      </c>
      <c r="D151" s="1">
        <v>1</v>
      </c>
      <c r="E151" s="1" t="s">
        <v>735</v>
      </c>
      <c r="F151" s="1">
        <v>6</v>
      </c>
      <c r="G151" s="370">
        <v>338365.62474442273</v>
      </c>
      <c r="H151" s="370">
        <v>113021.83191717661</v>
      </c>
      <c r="I151" s="370">
        <v>26634.360927002566</v>
      </c>
      <c r="J151" s="370">
        <v>0</v>
      </c>
      <c r="K151" s="370">
        <v>0</v>
      </c>
      <c r="L151" s="370">
        <v>144871.50366760249</v>
      </c>
      <c r="M151" s="370">
        <v>0</v>
      </c>
      <c r="N151" s="370">
        <v>622893.32125620439</v>
      </c>
      <c r="O151" s="370"/>
      <c r="P151" s="370">
        <v>338365.62474442273</v>
      </c>
      <c r="Q151" s="370">
        <v>113021.83191717661</v>
      </c>
      <c r="R151" s="370">
        <v>14141.94391086924</v>
      </c>
      <c r="S151" s="370">
        <v>0</v>
      </c>
      <c r="T151" s="370">
        <v>0</v>
      </c>
      <c r="U151" s="370">
        <v>144871.50366760249</v>
      </c>
      <c r="V151" s="370">
        <v>0</v>
      </c>
      <c r="W151" s="370">
        <v>610400.90424007108</v>
      </c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  <c r="AZ151" s="370"/>
      <c r="BA151" s="370"/>
      <c r="BB151" s="370"/>
      <c r="BC151" s="370"/>
      <c r="BD151" s="370"/>
      <c r="BE151" s="370"/>
      <c r="BF151" s="370"/>
      <c r="BG151" s="370"/>
      <c r="BH151" s="370"/>
      <c r="BI151" s="370"/>
      <c r="BJ151" s="370"/>
      <c r="BK151" s="370"/>
    </row>
    <row r="152" spans="1:63" x14ac:dyDescent="0.25">
      <c r="A152" s="14">
        <v>447</v>
      </c>
      <c r="B152" s="34">
        <f t="shared" si="2"/>
        <v>0</v>
      </c>
      <c r="C152" s="1">
        <v>447</v>
      </c>
      <c r="D152" s="1">
        <v>1</v>
      </c>
      <c r="E152" s="1" t="s">
        <v>736</v>
      </c>
      <c r="F152" s="1">
        <v>6</v>
      </c>
      <c r="G152" s="370">
        <v>95121.878984231269</v>
      </c>
      <c r="H152" s="370">
        <v>38975.0326076458</v>
      </c>
      <c r="I152" s="370">
        <v>2564.7463437571923</v>
      </c>
      <c r="J152" s="370">
        <v>0</v>
      </c>
      <c r="K152" s="370">
        <v>49658.334267637809</v>
      </c>
      <c r="L152" s="370">
        <v>33777.413942293781</v>
      </c>
      <c r="M152" s="370">
        <v>0</v>
      </c>
      <c r="N152" s="370">
        <v>220097.40614556585</v>
      </c>
      <c r="O152" s="370"/>
      <c r="P152" s="370">
        <v>95121.878984231269</v>
      </c>
      <c r="Q152" s="370">
        <v>38975.0326076458</v>
      </c>
      <c r="R152" s="370">
        <v>1361.7934756695909</v>
      </c>
      <c r="S152" s="370">
        <v>0</v>
      </c>
      <c r="T152" s="370">
        <v>49658.334267637809</v>
      </c>
      <c r="U152" s="370">
        <v>33777.413942293781</v>
      </c>
      <c r="V152" s="370">
        <v>0</v>
      </c>
      <c r="W152" s="370">
        <v>218894.45327747826</v>
      </c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  <c r="AZ152" s="370"/>
      <c r="BA152" s="370"/>
      <c r="BB152" s="370"/>
      <c r="BC152" s="370"/>
      <c r="BD152" s="370"/>
      <c r="BE152" s="370"/>
      <c r="BF152" s="370"/>
      <c r="BG152" s="370"/>
      <c r="BH152" s="370"/>
      <c r="BI152" s="370"/>
      <c r="BJ152" s="370"/>
      <c r="BK152" s="370"/>
    </row>
    <row r="153" spans="1:63" x14ac:dyDescent="0.25">
      <c r="A153" s="14">
        <v>458</v>
      </c>
      <c r="B153" s="34">
        <f t="shared" si="2"/>
        <v>0</v>
      </c>
      <c r="C153" s="1">
        <v>458</v>
      </c>
      <c r="D153" s="1">
        <v>1</v>
      </c>
      <c r="E153" s="1" t="s">
        <v>737</v>
      </c>
      <c r="F153" s="1">
        <v>6</v>
      </c>
      <c r="G153" s="370">
        <v>384007.81248814473</v>
      </c>
      <c r="H153" s="370">
        <v>100022.66188033267</v>
      </c>
      <c r="I153" s="370">
        <v>23830.806142471836</v>
      </c>
      <c r="J153" s="370">
        <v>0</v>
      </c>
      <c r="K153" s="370">
        <v>0</v>
      </c>
      <c r="L153" s="370">
        <v>37498.234235831122</v>
      </c>
      <c r="M153" s="370">
        <v>0</v>
      </c>
      <c r="N153" s="370">
        <v>545359.51474678039</v>
      </c>
      <c r="O153" s="370"/>
      <c r="P153" s="370">
        <v>384007.81248814473</v>
      </c>
      <c r="Q153" s="370">
        <v>100022.66188033267</v>
      </c>
      <c r="R153" s="370">
        <v>12653.351238323196</v>
      </c>
      <c r="S153" s="370">
        <v>0</v>
      </c>
      <c r="T153" s="370">
        <v>0</v>
      </c>
      <c r="U153" s="370">
        <v>37498.234235831122</v>
      </c>
      <c r="V153" s="370">
        <v>0</v>
      </c>
      <c r="W153" s="370">
        <v>534182.05984263169</v>
      </c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  <c r="AZ153" s="370"/>
      <c r="BA153" s="370"/>
      <c r="BB153" s="370"/>
      <c r="BC153" s="370"/>
      <c r="BD153" s="370"/>
      <c r="BE153" s="370"/>
      <c r="BF153" s="370"/>
      <c r="BG153" s="370"/>
      <c r="BH153" s="370"/>
      <c r="BI153" s="370"/>
      <c r="BJ153" s="370"/>
      <c r="BK153" s="370"/>
    </row>
    <row r="154" spans="1:63" x14ac:dyDescent="0.25">
      <c r="A154" s="14">
        <v>463</v>
      </c>
      <c r="B154" s="34">
        <f t="shared" si="2"/>
        <v>0</v>
      </c>
      <c r="C154" s="1">
        <v>463</v>
      </c>
      <c r="D154" s="1">
        <v>1</v>
      </c>
      <c r="E154" s="1" t="s">
        <v>738</v>
      </c>
      <c r="F154" s="1">
        <v>6</v>
      </c>
      <c r="G154" s="370">
        <v>988022.58945533074</v>
      </c>
      <c r="H154" s="370">
        <v>271484.49830995157</v>
      </c>
      <c r="I154" s="370">
        <v>97367.810548873254</v>
      </c>
      <c r="J154" s="370">
        <v>0</v>
      </c>
      <c r="K154" s="370">
        <v>0</v>
      </c>
      <c r="L154" s="370">
        <v>-109213.05318863531</v>
      </c>
      <c r="M154" s="370">
        <v>0</v>
      </c>
      <c r="N154" s="370">
        <v>1247661.8451255201</v>
      </c>
      <c r="O154" s="370"/>
      <c r="P154" s="370">
        <v>988022.58945533074</v>
      </c>
      <c r="Q154" s="370">
        <v>271484.49830995157</v>
      </c>
      <c r="R154" s="370">
        <v>51699.010885983073</v>
      </c>
      <c r="S154" s="370">
        <v>0</v>
      </c>
      <c r="T154" s="370">
        <v>0</v>
      </c>
      <c r="U154" s="370">
        <v>-109213.05318863531</v>
      </c>
      <c r="V154" s="370">
        <v>0</v>
      </c>
      <c r="W154" s="370">
        <v>1201993.04546263</v>
      </c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  <c r="AZ154" s="370"/>
      <c r="BA154" s="370"/>
      <c r="BB154" s="370"/>
      <c r="BC154" s="370"/>
      <c r="BD154" s="370"/>
      <c r="BE154" s="370"/>
      <c r="BF154" s="370"/>
      <c r="BG154" s="370"/>
      <c r="BH154" s="370"/>
      <c r="BI154" s="370"/>
      <c r="BJ154" s="370"/>
      <c r="BK154" s="370"/>
    </row>
    <row r="155" spans="1:63" x14ac:dyDescent="0.25">
      <c r="A155" s="14">
        <v>465</v>
      </c>
      <c r="B155" s="34">
        <f t="shared" si="2"/>
        <v>0</v>
      </c>
      <c r="C155" s="1">
        <v>465</v>
      </c>
      <c r="D155" s="1">
        <v>1</v>
      </c>
      <c r="E155" s="1" t="s">
        <v>739</v>
      </c>
      <c r="F155" s="1">
        <v>5</v>
      </c>
      <c r="G155" s="370">
        <v>2533231.3873863714</v>
      </c>
      <c r="H155" s="370">
        <v>454841.96126449626</v>
      </c>
      <c r="I155" s="370">
        <v>243975.42409841649</v>
      </c>
      <c r="J155" s="370">
        <v>0</v>
      </c>
      <c r="K155" s="370">
        <v>0</v>
      </c>
      <c r="L155" s="370">
        <v>-809493.00630399864</v>
      </c>
      <c r="M155" s="370">
        <v>0</v>
      </c>
      <c r="N155" s="370">
        <v>2422555.7664452856</v>
      </c>
      <c r="O155" s="370"/>
      <c r="P155" s="370">
        <v>2533231.3873863714</v>
      </c>
      <c r="Q155" s="370">
        <v>454841.96126449626</v>
      </c>
      <c r="R155" s="370">
        <v>129542.6900869379</v>
      </c>
      <c r="S155" s="370">
        <v>0</v>
      </c>
      <c r="T155" s="370">
        <v>0</v>
      </c>
      <c r="U155" s="370">
        <v>-809493.00630399864</v>
      </c>
      <c r="V155" s="370">
        <v>0</v>
      </c>
      <c r="W155" s="370">
        <v>2308123.0324338069</v>
      </c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  <c r="AZ155" s="370"/>
      <c r="BA155" s="370"/>
      <c r="BB155" s="370"/>
      <c r="BC155" s="370"/>
      <c r="BD155" s="370"/>
      <c r="BE155" s="370"/>
      <c r="BF155" s="370"/>
      <c r="BG155" s="370"/>
      <c r="BH155" s="370"/>
      <c r="BI155" s="370"/>
      <c r="BJ155" s="370"/>
      <c r="BK155" s="370"/>
    </row>
    <row r="156" spans="1:63" x14ac:dyDescent="0.25">
      <c r="A156" s="14">
        <v>466</v>
      </c>
      <c r="B156" s="34">
        <f t="shared" si="2"/>
        <v>0</v>
      </c>
      <c r="C156" s="1">
        <v>466</v>
      </c>
      <c r="D156" s="1">
        <v>1</v>
      </c>
      <c r="E156" s="1" t="s">
        <v>740</v>
      </c>
      <c r="F156" s="1">
        <v>4</v>
      </c>
      <c r="G156" s="370">
        <v>2232446.9288137574</v>
      </c>
      <c r="H156" s="370">
        <v>396423.59325152711</v>
      </c>
      <c r="I156" s="370">
        <v>152794.39849510146</v>
      </c>
      <c r="J156" s="370">
        <v>0</v>
      </c>
      <c r="K156" s="370">
        <v>435911.64839353738</v>
      </c>
      <c r="L156" s="370">
        <v>-124288.95903297036</v>
      </c>
      <c r="M156" s="370">
        <v>0</v>
      </c>
      <c r="N156" s="370">
        <v>3093287.6099209529</v>
      </c>
      <c r="O156" s="370"/>
      <c r="P156" s="370">
        <v>2232446.9288137574</v>
      </c>
      <c r="Q156" s="370">
        <v>396423.59325152711</v>
      </c>
      <c r="R156" s="370">
        <v>81128.652545293342</v>
      </c>
      <c r="S156" s="370">
        <v>0</v>
      </c>
      <c r="T156" s="370">
        <v>435911.64839353738</v>
      </c>
      <c r="U156" s="370">
        <v>-124288.95903297036</v>
      </c>
      <c r="V156" s="370">
        <v>0</v>
      </c>
      <c r="W156" s="370">
        <v>3021621.8639711449</v>
      </c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  <c r="AZ156" s="370"/>
      <c r="BA156" s="370"/>
      <c r="BB156" s="370"/>
      <c r="BC156" s="370"/>
      <c r="BD156" s="370"/>
      <c r="BE156" s="370"/>
      <c r="BF156" s="370"/>
      <c r="BG156" s="370"/>
      <c r="BH156" s="370"/>
      <c r="BI156" s="370"/>
      <c r="BJ156" s="370"/>
      <c r="BK156" s="370"/>
    </row>
    <row r="157" spans="1:63" x14ac:dyDescent="0.25">
      <c r="A157" s="14">
        <v>473</v>
      </c>
      <c r="B157" s="34">
        <f t="shared" si="2"/>
        <v>0</v>
      </c>
      <c r="C157" s="1">
        <v>473</v>
      </c>
      <c r="D157" s="1">
        <v>1</v>
      </c>
      <c r="E157" s="1" t="s">
        <v>741</v>
      </c>
      <c r="F157" s="1">
        <v>6</v>
      </c>
      <c r="G157" s="370">
        <v>519548.99104544742</v>
      </c>
      <c r="H157" s="370">
        <v>136062.75589065938</v>
      </c>
      <c r="I157" s="370">
        <v>46542.448974634863</v>
      </c>
      <c r="J157" s="370">
        <v>0</v>
      </c>
      <c r="K157" s="370">
        <v>0</v>
      </c>
      <c r="L157" s="370">
        <v>-107867.47667722189</v>
      </c>
      <c r="M157" s="370">
        <v>0</v>
      </c>
      <c r="N157" s="370">
        <v>594286.71923351986</v>
      </c>
      <c r="O157" s="370"/>
      <c r="P157" s="370">
        <v>519548.99104544742</v>
      </c>
      <c r="Q157" s="370">
        <v>136062.75589065938</v>
      </c>
      <c r="R157" s="370">
        <v>24712.464649620328</v>
      </c>
      <c r="S157" s="370">
        <v>0</v>
      </c>
      <c r="T157" s="370">
        <v>0</v>
      </c>
      <c r="U157" s="370">
        <v>-107867.47667722189</v>
      </c>
      <c r="V157" s="370">
        <v>0</v>
      </c>
      <c r="W157" s="370">
        <v>572456.73490850534</v>
      </c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  <c r="AZ157" s="370"/>
      <c r="BA157" s="370"/>
      <c r="BB157" s="370"/>
      <c r="BC157" s="370"/>
      <c r="BD157" s="370"/>
      <c r="BE157" s="370"/>
      <c r="BF157" s="370"/>
      <c r="BG157" s="370"/>
      <c r="BH157" s="370"/>
      <c r="BI157" s="370"/>
      <c r="BJ157" s="370"/>
      <c r="BK157" s="370"/>
    </row>
    <row r="158" spans="1:63" x14ac:dyDescent="0.25">
      <c r="A158" s="14">
        <v>477</v>
      </c>
      <c r="B158" s="34">
        <f t="shared" si="2"/>
        <v>0</v>
      </c>
      <c r="C158" s="1">
        <v>477</v>
      </c>
      <c r="D158" s="1">
        <v>1</v>
      </c>
      <c r="E158" s="1" t="s">
        <v>742</v>
      </c>
      <c r="F158" s="1">
        <v>4</v>
      </c>
      <c r="G158" s="370">
        <v>4153404.3577031856</v>
      </c>
      <c r="H158" s="370">
        <v>1040744.8194413121</v>
      </c>
      <c r="I158" s="370">
        <v>413474.48789438361</v>
      </c>
      <c r="J158" s="370">
        <v>0</v>
      </c>
      <c r="K158" s="370">
        <v>0</v>
      </c>
      <c r="L158" s="370">
        <v>-801338.82947252272</v>
      </c>
      <c r="M158" s="370">
        <v>0</v>
      </c>
      <c r="N158" s="370">
        <v>4806284.8355663586</v>
      </c>
      <c r="O158" s="370"/>
      <c r="P158" s="370">
        <v>4153404.3577031856</v>
      </c>
      <c r="Q158" s="370">
        <v>1040744.8194413121</v>
      </c>
      <c r="R158" s="370">
        <v>219540.95434854555</v>
      </c>
      <c r="S158" s="370">
        <v>0</v>
      </c>
      <c r="T158" s="370">
        <v>0</v>
      </c>
      <c r="U158" s="370">
        <v>-801338.82947252272</v>
      </c>
      <c r="V158" s="370">
        <v>0</v>
      </c>
      <c r="W158" s="370">
        <v>4612351.30202052</v>
      </c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  <c r="AZ158" s="370"/>
      <c r="BA158" s="370"/>
      <c r="BB158" s="370"/>
      <c r="BC158" s="370"/>
      <c r="BD158" s="370"/>
      <c r="BE158" s="370"/>
      <c r="BF158" s="370"/>
      <c r="BG158" s="370"/>
      <c r="BH158" s="370"/>
      <c r="BI158" s="370"/>
      <c r="BJ158" s="370"/>
      <c r="BK158" s="370"/>
    </row>
    <row r="159" spans="1:63" x14ac:dyDescent="0.25">
      <c r="A159" s="14">
        <v>480</v>
      </c>
      <c r="B159" s="34">
        <f t="shared" si="2"/>
        <v>0</v>
      </c>
      <c r="C159" s="1">
        <v>480</v>
      </c>
      <c r="D159" s="1">
        <v>1</v>
      </c>
      <c r="E159" s="1" t="s">
        <v>743</v>
      </c>
      <c r="F159" s="1">
        <v>6</v>
      </c>
      <c r="G159" s="370">
        <v>2074387.785323191</v>
      </c>
      <c r="H159" s="370">
        <v>597540.1640641524</v>
      </c>
      <c r="I159" s="370">
        <v>159513.19137257949</v>
      </c>
      <c r="J159" s="370">
        <v>0</v>
      </c>
      <c r="K159" s="370">
        <v>0</v>
      </c>
      <c r="L159" s="370">
        <v>-280797.30188407947</v>
      </c>
      <c r="M159" s="370">
        <v>0</v>
      </c>
      <c r="N159" s="370">
        <v>2550643.8388758437</v>
      </c>
      <c r="O159" s="370"/>
      <c r="P159" s="370">
        <v>2074387.785323191</v>
      </c>
      <c r="Q159" s="370">
        <v>597540.1640641524</v>
      </c>
      <c r="R159" s="370">
        <v>84696.104089652028</v>
      </c>
      <c r="S159" s="370">
        <v>0</v>
      </c>
      <c r="T159" s="370">
        <v>0</v>
      </c>
      <c r="U159" s="370">
        <v>-280797.30188407947</v>
      </c>
      <c r="V159" s="370">
        <v>0</v>
      </c>
      <c r="W159" s="370">
        <v>2475826.7515929164</v>
      </c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  <c r="AZ159" s="370"/>
      <c r="BA159" s="370"/>
      <c r="BB159" s="370"/>
      <c r="BC159" s="370"/>
      <c r="BD159" s="370"/>
      <c r="BE159" s="370"/>
      <c r="BF159" s="370"/>
      <c r="BG159" s="370"/>
      <c r="BH159" s="370"/>
      <c r="BI159" s="370"/>
      <c r="BJ159" s="370"/>
      <c r="BK159" s="370"/>
    </row>
    <row r="160" spans="1:63" x14ac:dyDescent="0.25">
      <c r="A160" s="14">
        <v>482</v>
      </c>
      <c r="B160" s="34">
        <f t="shared" si="2"/>
        <v>0</v>
      </c>
      <c r="C160" s="1">
        <v>482</v>
      </c>
      <c r="D160" s="1">
        <v>1</v>
      </c>
      <c r="E160" s="1" t="s">
        <v>744</v>
      </c>
      <c r="F160" s="1">
        <v>4</v>
      </c>
      <c r="G160" s="370">
        <v>3188238.8163921284</v>
      </c>
      <c r="H160" s="370">
        <v>513862.7150722529</v>
      </c>
      <c r="I160" s="370">
        <v>271772.69835019397</v>
      </c>
      <c r="J160" s="370">
        <v>0</v>
      </c>
      <c r="K160" s="370">
        <v>0</v>
      </c>
      <c r="L160" s="370">
        <v>-527272.60848933086</v>
      </c>
      <c r="M160" s="370">
        <v>0</v>
      </c>
      <c r="N160" s="370">
        <v>3446601.6213252442</v>
      </c>
      <c r="O160" s="370"/>
      <c r="P160" s="370">
        <v>3188238.8163921284</v>
      </c>
      <c r="Q160" s="370">
        <v>513862.7150722529</v>
      </c>
      <c r="R160" s="370">
        <v>144302.10160130035</v>
      </c>
      <c r="S160" s="370">
        <v>0</v>
      </c>
      <c r="T160" s="370">
        <v>0</v>
      </c>
      <c r="U160" s="370">
        <v>-527272.60848933086</v>
      </c>
      <c r="V160" s="370">
        <v>0</v>
      </c>
      <c r="W160" s="370">
        <v>3319131.0245763506</v>
      </c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  <c r="AZ160" s="370"/>
      <c r="BA160" s="370"/>
      <c r="BB160" s="370"/>
      <c r="BC160" s="370"/>
      <c r="BD160" s="370"/>
      <c r="BE160" s="370"/>
      <c r="BF160" s="370"/>
      <c r="BG160" s="370"/>
      <c r="BH160" s="370"/>
      <c r="BI160" s="370"/>
      <c r="BJ160" s="370"/>
      <c r="BK160" s="370"/>
    </row>
    <row r="161" spans="1:63" x14ac:dyDescent="0.25">
      <c r="A161" s="14">
        <v>484</v>
      </c>
      <c r="B161" s="34">
        <f t="shared" si="2"/>
        <v>0</v>
      </c>
      <c r="C161" s="1">
        <v>484</v>
      </c>
      <c r="D161" s="1">
        <v>1</v>
      </c>
      <c r="E161" s="1" t="s">
        <v>745</v>
      </c>
      <c r="F161" s="1">
        <v>5</v>
      </c>
      <c r="G161" s="370">
        <v>1256913.2841796614</v>
      </c>
      <c r="H161" s="370">
        <v>244732.72041372425</v>
      </c>
      <c r="I161" s="370">
        <v>93285.271569661549</v>
      </c>
      <c r="J161" s="370">
        <v>0</v>
      </c>
      <c r="K161" s="370">
        <v>247008.44658383727</v>
      </c>
      <c r="L161" s="370">
        <v>-157286.09694194151</v>
      </c>
      <c r="M161" s="370">
        <v>0</v>
      </c>
      <c r="N161" s="370">
        <v>1684653.625804943</v>
      </c>
      <c r="O161" s="370"/>
      <c r="P161" s="370">
        <v>1256913.2841796614</v>
      </c>
      <c r="Q161" s="370">
        <v>244732.72041372425</v>
      </c>
      <c r="R161" s="370">
        <v>49531.320907755886</v>
      </c>
      <c r="S161" s="370">
        <v>0</v>
      </c>
      <c r="T161" s="370">
        <v>247008.44658383727</v>
      </c>
      <c r="U161" s="370">
        <v>-157286.09694194151</v>
      </c>
      <c r="V161" s="370">
        <v>0</v>
      </c>
      <c r="W161" s="370">
        <v>1640899.6751430375</v>
      </c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  <c r="AZ161" s="370"/>
      <c r="BA161" s="370"/>
      <c r="BB161" s="370"/>
      <c r="BC161" s="370"/>
      <c r="BD161" s="370"/>
      <c r="BE161" s="370"/>
      <c r="BF161" s="370"/>
      <c r="BG161" s="370"/>
      <c r="BH161" s="370"/>
      <c r="BI161" s="370"/>
      <c r="BJ161" s="370"/>
      <c r="BK161" s="370"/>
    </row>
    <row r="162" spans="1:63" x14ac:dyDescent="0.25">
      <c r="A162" s="14">
        <v>485</v>
      </c>
      <c r="B162" s="34">
        <f t="shared" si="2"/>
        <v>0</v>
      </c>
      <c r="C162" s="1">
        <v>485</v>
      </c>
      <c r="D162" s="1">
        <v>1</v>
      </c>
      <c r="E162" s="1" t="s">
        <v>746</v>
      </c>
      <c r="F162" s="1">
        <v>6</v>
      </c>
      <c r="G162" s="370">
        <v>709564.72744941595</v>
      </c>
      <c r="H162" s="370">
        <v>87488.983440520373</v>
      </c>
      <c r="I162" s="370">
        <v>62302.269411462257</v>
      </c>
      <c r="J162" s="370">
        <v>0</v>
      </c>
      <c r="K162" s="370">
        <v>84103.568770567304</v>
      </c>
      <c r="L162" s="370">
        <v>-104100.95319711906</v>
      </c>
      <c r="M162" s="370">
        <v>0</v>
      </c>
      <c r="N162" s="370">
        <v>839358.5958748468</v>
      </c>
      <c r="O162" s="370"/>
      <c r="P162" s="370">
        <v>709564.72744941595</v>
      </c>
      <c r="Q162" s="370">
        <v>87488.983440520373</v>
      </c>
      <c r="R162" s="370">
        <v>33080.395732097633</v>
      </c>
      <c r="S162" s="370">
        <v>0</v>
      </c>
      <c r="T162" s="370">
        <v>84103.568770567304</v>
      </c>
      <c r="U162" s="370">
        <v>-104100.95319711906</v>
      </c>
      <c r="V162" s="370">
        <v>0</v>
      </c>
      <c r="W162" s="370">
        <v>810136.72219548223</v>
      </c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  <c r="AZ162" s="370"/>
      <c r="BA162" s="370"/>
      <c r="BB162" s="370"/>
      <c r="BC162" s="370"/>
      <c r="BD162" s="370"/>
      <c r="BE162" s="370"/>
      <c r="BF162" s="370"/>
      <c r="BG162" s="370"/>
      <c r="BH162" s="370"/>
      <c r="BI162" s="370"/>
      <c r="BJ162" s="370"/>
      <c r="BK162" s="370"/>
    </row>
    <row r="163" spans="1:63" x14ac:dyDescent="0.25">
      <c r="A163" s="14">
        <v>486</v>
      </c>
      <c r="B163" s="34">
        <f t="shared" si="2"/>
        <v>0</v>
      </c>
      <c r="C163" s="1">
        <v>486</v>
      </c>
      <c r="D163" s="1">
        <v>1</v>
      </c>
      <c r="E163" s="1" t="s">
        <v>747</v>
      </c>
      <c r="F163" s="1">
        <v>6</v>
      </c>
      <c r="G163" s="370">
        <v>235935.77705938462</v>
      </c>
      <c r="H163" s="370">
        <v>37239.911859000349</v>
      </c>
      <c r="I163" s="370">
        <v>21109.401181142337</v>
      </c>
      <c r="J163" s="370">
        <v>0</v>
      </c>
      <c r="K163" s="370">
        <v>107111.21695089136</v>
      </c>
      <c r="L163" s="370">
        <v>-84698.526069561412</v>
      </c>
      <c r="M163" s="370">
        <v>0</v>
      </c>
      <c r="N163" s="370">
        <v>316697.78098085721</v>
      </c>
      <c r="O163" s="370"/>
      <c r="P163" s="370">
        <v>235935.77705938462</v>
      </c>
      <c r="Q163" s="370">
        <v>37239.911859000349</v>
      </c>
      <c r="R163" s="370">
        <v>11208.377340606541</v>
      </c>
      <c r="S163" s="370">
        <v>0</v>
      </c>
      <c r="T163" s="370">
        <v>107111.21695089136</v>
      </c>
      <c r="U163" s="370">
        <v>-84698.526069561412</v>
      </c>
      <c r="V163" s="370">
        <v>0</v>
      </c>
      <c r="W163" s="370">
        <v>306796.75714032142</v>
      </c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  <c r="AZ163" s="370"/>
      <c r="BA163" s="370"/>
      <c r="BB163" s="370"/>
      <c r="BC163" s="370"/>
      <c r="BD163" s="370"/>
      <c r="BE163" s="370"/>
      <c r="BF163" s="370"/>
      <c r="BG163" s="370"/>
      <c r="BH163" s="370"/>
      <c r="BI163" s="370"/>
      <c r="BJ163" s="370"/>
      <c r="BK163" s="370"/>
    </row>
    <row r="164" spans="1:63" x14ac:dyDescent="0.25">
      <c r="A164" s="14">
        <v>487</v>
      </c>
      <c r="B164" s="34">
        <f t="shared" si="2"/>
        <v>0</v>
      </c>
      <c r="C164" s="1">
        <v>487</v>
      </c>
      <c r="D164" s="1">
        <v>1</v>
      </c>
      <c r="E164" s="1" t="s">
        <v>748</v>
      </c>
      <c r="F164" s="1">
        <v>6</v>
      </c>
      <c r="G164" s="370">
        <v>251785.50538269861</v>
      </c>
      <c r="H164" s="370">
        <v>38559.710581735744</v>
      </c>
      <c r="I164" s="370">
        <v>31201.434522146381</v>
      </c>
      <c r="J164" s="370">
        <v>0</v>
      </c>
      <c r="K164" s="370">
        <v>75706.368396213045</v>
      </c>
      <c r="L164" s="370">
        <v>-194542.62166271091</v>
      </c>
      <c r="M164" s="370">
        <v>0</v>
      </c>
      <c r="N164" s="370">
        <v>202710.39722008287</v>
      </c>
      <c r="O164" s="370"/>
      <c r="P164" s="370">
        <v>251785.50538269861</v>
      </c>
      <c r="Q164" s="370">
        <v>38559.710581735744</v>
      </c>
      <c r="R164" s="370">
        <v>16566.905365598777</v>
      </c>
      <c r="S164" s="370">
        <v>0</v>
      </c>
      <c r="T164" s="370">
        <v>75706.368396213045</v>
      </c>
      <c r="U164" s="370">
        <v>-194542.62166271091</v>
      </c>
      <c r="V164" s="370">
        <v>0</v>
      </c>
      <c r="W164" s="370">
        <v>188075.86806353531</v>
      </c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  <c r="AZ164" s="370"/>
      <c r="BA164" s="370"/>
      <c r="BB164" s="370"/>
      <c r="BC164" s="370"/>
      <c r="BD164" s="370"/>
      <c r="BE164" s="370"/>
      <c r="BF164" s="370"/>
      <c r="BG164" s="370"/>
      <c r="BH164" s="370"/>
      <c r="BI164" s="370"/>
      <c r="BJ164" s="370"/>
      <c r="BK164" s="370"/>
    </row>
    <row r="165" spans="1:63" x14ac:dyDescent="0.25">
      <c r="A165" s="14">
        <v>492</v>
      </c>
      <c r="B165" s="34">
        <f t="shared" si="2"/>
        <v>0</v>
      </c>
      <c r="C165" s="1">
        <v>492</v>
      </c>
      <c r="D165" s="1">
        <v>1</v>
      </c>
      <c r="E165" s="1" t="s">
        <v>749</v>
      </c>
      <c r="F165" s="1">
        <v>4</v>
      </c>
      <c r="G165" s="370">
        <v>7340865.3662851192</v>
      </c>
      <c r="H165" s="370">
        <v>2189158.2561292024</v>
      </c>
      <c r="I165" s="370">
        <v>734315.03495251352</v>
      </c>
      <c r="J165" s="370">
        <v>0</v>
      </c>
      <c r="K165" s="370">
        <v>0</v>
      </c>
      <c r="L165" s="370">
        <v>-1299296.8237148141</v>
      </c>
      <c r="M165" s="370">
        <v>0</v>
      </c>
      <c r="N165" s="370">
        <v>8965041.8336520195</v>
      </c>
      <c r="O165" s="370"/>
      <c r="P165" s="370">
        <v>7340865.3662851192</v>
      </c>
      <c r="Q165" s="370">
        <v>2189158.2561292024</v>
      </c>
      <c r="R165" s="370">
        <v>389896.42235711496</v>
      </c>
      <c r="S165" s="370">
        <v>0</v>
      </c>
      <c r="T165" s="370">
        <v>0</v>
      </c>
      <c r="U165" s="370">
        <v>-1299296.8237148141</v>
      </c>
      <c r="V165" s="370">
        <v>0</v>
      </c>
      <c r="W165" s="370">
        <v>8620623.2210566215</v>
      </c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  <c r="AZ165" s="370"/>
      <c r="BA165" s="370"/>
      <c r="BB165" s="370"/>
      <c r="BC165" s="370"/>
      <c r="BD165" s="370"/>
      <c r="BE165" s="370"/>
      <c r="BF165" s="370"/>
      <c r="BG165" s="370"/>
      <c r="BH165" s="370"/>
      <c r="BI165" s="370"/>
      <c r="BJ165" s="370"/>
      <c r="BK165" s="370"/>
    </row>
    <row r="166" spans="1:63" x14ac:dyDescent="0.25">
      <c r="A166" s="14">
        <v>495</v>
      </c>
      <c r="B166" s="34">
        <f t="shared" si="2"/>
        <v>0</v>
      </c>
      <c r="C166" s="1">
        <v>495</v>
      </c>
      <c r="D166" s="1">
        <v>1</v>
      </c>
      <c r="E166" s="1" t="s">
        <v>750</v>
      </c>
      <c r="F166" s="1">
        <v>6</v>
      </c>
      <c r="G166" s="370">
        <v>320206.20890831738</v>
      </c>
      <c r="H166" s="370">
        <v>60717.448562988364</v>
      </c>
      <c r="I166" s="370">
        <v>21035.116238524603</v>
      </c>
      <c r="J166" s="370">
        <v>0</v>
      </c>
      <c r="K166" s="370">
        <v>108493.34619682026</v>
      </c>
      <c r="L166" s="370">
        <v>-110187.71020310052</v>
      </c>
      <c r="M166" s="370">
        <v>0</v>
      </c>
      <c r="N166" s="370">
        <v>400264.4097035501</v>
      </c>
      <c r="O166" s="370"/>
      <c r="P166" s="370">
        <v>320206.20890831738</v>
      </c>
      <c r="Q166" s="370">
        <v>60717.448562988364</v>
      </c>
      <c r="R166" s="370">
        <v>11168.934551091097</v>
      </c>
      <c r="S166" s="370">
        <v>0</v>
      </c>
      <c r="T166" s="370">
        <v>108493.34619682026</v>
      </c>
      <c r="U166" s="370">
        <v>-110187.71020310052</v>
      </c>
      <c r="V166" s="370">
        <v>0</v>
      </c>
      <c r="W166" s="370">
        <v>390398.2280161166</v>
      </c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  <c r="AZ166" s="370"/>
      <c r="BA166" s="370"/>
      <c r="BB166" s="370"/>
      <c r="BC166" s="370"/>
      <c r="BD166" s="370"/>
      <c r="BE166" s="370"/>
      <c r="BF166" s="370"/>
      <c r="BG166" s="370"/>
      <c r="BH166" s="370"/>
      <c r="BI166" s="370"/>
      <c r="BJ166" s="370"/>
      <c r="BK166" s="370"/>
    </row>
    <row r="167" spans="1:63" x14ac:dyDescent="0.25">
      <c r="A167" s="14">
        <v>497</v>
      </c>
      <c r="B167" s="34">
        <f t="shared" si="2"/>
        <v>0</v>
      </c>
      <c r="C167" s="1">
        <v>497</v>
      </c>
      <c r="D167" s="1">
        <v>1</v>
      </c>
      <c r="E167" s="1" t="s">
        <v>751</v>
      </c>
      <c r="F167" s="1">
        <v>6</v>
      </c>
      <c r="G167" s="370">
        <v>371949.71757654508</v>
      </c>
      <c r="H167" s="370">
        <v>84074.104153534136</v>
      </c>
      <c r="I167" s="370">
        <v>41709.540954455253</v>
      </c>
      <c r="J167" s="370">
        <v>0</v>
      </c>
      <c r="K167" s="370">
        <v>0</v>
      </c>
      <c r="L167" s="370">
        <v>-81284.326080338462</v>
      </c>
      <c r="M167" s="370">
        <v>0</v>
      </c>
      <c r="N167" s="370">
        <v>416449.03660419607</v>
      </c>
      <c r="O167" s="370"/>
      <c r="P167" s="370">
        <v>371949.71757654508</v>
      </c>
      <c r="Q167" s="370">
        <v>84074.104153534136</v>
      </c>
      <c r="R167" s="370">
        <v>22146.35411537137</v>
      </c>
      <c r="S167" s="370">
        <v>0</v>
      </c>
      <c r="T167" s="370">
        <v>0</v>
      </c>
      <c r="U167" s="370">
        <v>-81284.326080338462</v>
      </c>
      <c r="V167" s="370">
        <v>0</v>
      </c>
      <c r="W167" s="370">
        <v>396885.84976511216</v>
      </c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  <c r="AZ167" s="370"/>
      <c r="BA167" s="370"/>
      <c r="BB167" s="370"/>
      <c r="BC167" s="370"/>
      <c r="BD167" s="370"/>
      <c r="BE167" s="370"/>
      <c r="BF167" s="370"/>
      <c r="BG167" s="370"/>
      <c r="BH167" s="370"/>
      <c r="BI167" s="370"/>
      <c r="BJ167" s="370"/>
      <c r="BK167" s="370"/>
    </row>
    <row r="168" spans="1:63" x14ac:dyDescent="0.25">
      <c r="A168" s="14">
        <v>499</v>
      </c>
      <c r="B168" s="34">
        <f t="shared" si="2"/>
        <v>0</v>
      </c>
      <c r="C168" s="1">
        <v>499</v>
      </c>
      <c r="D168" s="1">
        <v>1</v>
      </c>
      <c r="E168" s="1" t="s">
        <v>1026</v>
      </c>
      <c r="F168" s="1">
        <v>6</v>
      </c>
      <c r="G168" s="370">
        <v>298383.51355681615</v>
      </c>
      <c r="H168" s="370">
        <v>78641.143601371339</v>
      </c>
      <c r="I168" s="370">
        <v>31348.768653802625</v>
      </c>
      <c r="J168" s="370">
        <v>0</v>
      </c>
      <c r="K168" s="370">
        <v>73649.323388247227</v>
      </c>
      <c r="L168" s="370">
        <v>-123229.22751214803</v>
      </c>
      <c r="M168" s="370">
        <v>0</v>
      </c>
      <c r="N168" s="370">
        <v>358793.5216880893</v>
      </c>
      <c r="O168" s="370"/>
      <c r="P168" s="370">
        <v>298383.51355681615</v>
      </c>
      <c r="Q168" s="370">
        <v>78641.143601371339</v>
      </c>
      <c r="R168" s="370">
        <v>16645.134801317166</v>
      </c>
      <c r="S168" s="370">
        <v>0</v>
      </c>
      <c r="T168" s="370">
        <v>73649.323388247227</v>
      </c>
      <c r="U168" s="370">
        <v>-123229.22751214803</v>
      </c>
      <c r="V168" s="370">
        <v>0</v>
      </c>
      <c r="W168" s="370">
        <v>344089.88783560385</v>
      </c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  <c r="AZ168" s="370"/>
      <c r="BA168" s="370"/>
      <c r="BB168" s="370"/>
      <c r="BC168" s="370"/>
      <c r="BD168" s="370"/>
      <c r="BE168" s="370"/>
      <c r="BF168" s="370"/>
      <c r="BG168" s="370"/>
      <c r="BH168" s="370"/>
      <c r="BI168" s="370"/>
      <c r="BJ168" s="370"/>
      <c r="BK168" s="370"/>
    </row>
    <row r="169" spans="1:63" x14ac:dyDescent="0.25">
      <c r="A169" s="14">
        <v>500</v>
      </c>
      <c r="B169" s="34">
        <f t="shared" si="2"/>
        <v>0</v>
      </c>
      <c r="C169" s="1">
        <v>500</v>
      </c>
      <c r="D169" s="1">
        <v>1</v>
      </c>
      <c r="E169" s="1" t="s">
        <v>752</v>
      </c>
      <c r="F169" s="1">
        <v>6</v>
      </c>
      <c r="G169" s="370">
        <v>477373.28629679937</v>
      </c>
      <c r="H169" s="370">
        <v>99018.205082080662</v>
      </c>
      <c r="I169" s="370">
        <v>48264.860847691511</v>
      </c>
      <c r="J169" s="370">
        <v>0</v>
      </c>
      <c r="K169" s="370">
        <v>121684.12828437344</v>
      </c>
      <c r="L169" s="370">
        <v>-281755.60256911459</v>
      </c>
      <c r="M169" s="370">
        <v>0</v>
      </c>
      <c r="N169" s="370">
        <v>464584.87794183037</v>
      </c>
      <c r="O169" s="370"/>
      <c r="P169" s="370">
        <v>477373.28629679937</v>
      </c>
      <c r="Q169" s="370">
        <v>99018.205082080662</v>
      </c>
      <c r="R169" s="370">
        <v>25627.007039690867</v>
      </c>
      <c r="S169" s="370">
        <v>0</v>
      </c>
      <c r="T169" s="370">
        <v>121684.12828437344</v>
      </c>
      <c r="U169" s="370">
        <v>-281755.60256911459</v>
      </c>
      <c r="V169" s="370">
        <v>0</v>
      </c>
      <c r="W169" s="370">
        <v>441947.02413382969</v>
      </c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  <c r="AZ169" s="370"/>
      <c r="BA169" s="370"/>
      <c r="BB169" s="370"/>
      <c r="BC169" s="370"/>
      <c r="BD169" s="370"/>
      <c r="BE169" s="370"/>
      <c r="BF169" s="370"/>
      <c r="BG169" s="370"/>
      <c r="BH169" s="370"/>
      <c r="BI169" s="370"/>
      <c r="BJ169" s="370"/>
      <c r="BK169" s="370"/>
    </row>
    <row r="170" spans="1:63" x14ac:dyDescent="0.25">
      <c r="A170" s="14">
        <v>505</v>
      </c>
      <c r="B170" s="34">
        <f t="shared" si="2"/>
        <v>0</v>
      </c>
      <c r="C170" s="1">
        <v>505</v>
      </c>
      <c r="D170" s="1">
        <v>1</v>
      </c>
      <c r="E170" s="1" t="s">
        <v>753</v>
      </c>
      <c r="F170" s="1">
        <v>6</v>
      </c>
      <c r="G170" s="370">
        <v>355375.23980407894</v>
      </c>
      <c r="H170" s="370">
        <v>266988.34542985598</v>
      </c>
      <c r="I170" s="370">
        <v>50931.515440266143</v>
      </c>
      <c r="J170" s="370">
        <v>0</v>
      </c>
      <c r="K170" s="370">
        <v>91962.89850250131</v>
      </c>
      <c r="L170" s="370">
        <v>-66358.029643997928</v>
      </c>
      <c r="M170" s="370">
        <v>0</v>
      </c>
      <c r="N170" s="370">
        <v>698899.96953270445</v>
      </c>
      <c r="O170" s="370"/>
      <c r="P170" s="370">
        <v>355375.23980407894</v>
      </c>
      <c r="Q170" s="370">
        <v>266988.34542985598</v>
      </c>
      <c r="R170" s="370">
        <v>27042.910345244531</v>
      </c>
      <c r="S170" s="370">
        <v>0</v>
      </c>
      <c r="T170" s="370">
        <v>91962.89850250131</v>
      </c>
      <c r="U170" s="370">
        <v>-66358.029643997928</v>
      </c>
      <c r="V170" s="370">
        <v>0</v>
      </c>
      <c r="W170" s="370">
        <v>675011.3644376829</v>
      </c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  <c r="AZ170" s="370"/>
      <c r="BA170" s="370"/>
      <c r="BB170" s="370"/>
      <c r="BC170" s="370"/>
      <c r="BD170" s="370"/>
      <c r="BE170" s="370"/>
      <c r="BF170" s="370"/>
      <c r="BG170" s="370"/>
      <c r="BH170" s="370"/>
      <c r="BI170" s="370"/>
      <c r="BJ170" s="370"/>
      <c r="BK170" s="370"/>
    </row>
    <row r="171" spans="1:63" x14ac:dyDescent="0.25">
      <c r="A171" s="14">
        <v>507</v>
      </c>
      <c r="B171" s="34">
        <f t="shared" si="2"/>
        <v>0</v>
      </c>
      <c r="C171" s="1">
        <v>507</v>
      </c>
      <c r="D171" s="1">
        <v>1</v>
      </c>
      <c r="E171" s="1" t="s">
        <v>754</v>
      </c>
      <c r="F171" s="1">
        <v>6</v>
      </c>
      <c r="G171" s="370">
        <v>381558.19790065865</v>
      </c>
      <c r="H171" s="370">
        <v>60173.992209999589</v>
      </c>
      <c r="I171" s="370">
        <v>33362.762394659752</v>
      </c>
      <c r="J171" s="370">
        <v>0</v>
      </c>
      <c r="K171" s="370">
        <v>56588.71394955815</v>
      </c>
      <c r="L171" s="370">
        <v>-129775.58513664211</v>
      </c>
      <c r="M171" s="370">
        <v>0</v>
      </c>
      <c r="N171" s="370">
        <v>401908.08131823398</v>
      </c>
      <c r="O171" s="370"/>
      <c r="P171" s="370">
        <v>381558.19790065865</v>
      </c>
      <c r="Q171" s="370">
        <v>60173.992209999589</v>
      </c>
      <c r="R171" s="370">
        <v>17714.497291301584</v>
      </c>
      <c r="S171" s="370">
        <v>0</v>
      </c>
      <c r="T171" s="370">
        <v>56588.71394955815</v>
      </c>
      <c r="U171" s="370">
        <v>-129775.58513664211</v>
      </c>
      <c r="V171" s="370">
        <v>0</v>
      </c>
      <c r="W171" s="370">
        <v>386259.8162148759</v>
      </c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  <c r="AZ171" s="370"/>
      <c r="BA171" s="370"/>
      <c r="BB171" s="370"/>
      <c r="BC171" s="370"/>
      <c r="BD171" s="370"/>
      <c r="BE171" s="370"/>
      <c r="BF171" s="370"/>
      <c r="BG171" s="370"/>
      <c r="BH171" s="370"/>
      <c r="BI171" s="370"/>
      <c r="BJ171" s="370"/>
      <c r="BK171" s="370"/>
    </row>
    <row r="172" spans="1:63" x14ac:dyDescent="0.25">
      <c r="A172" s="14">
        <v>508</v>
      </c>
      <c r="B172" s="34">
        <f t="shared" si="2"/>
        <v>0</v>
      </c>
      <c r="C172" s="1">
        <v>508</v>
      </c>
      <c r="D172" s="1">
        <v>1</v>
      </c>
      <c r="E172" s="1" t="s">
        <v>755</v>
      </c>
      <c r="F172" s="1">
        <v>5</v>
      </c>
      <c r="G172" s="370">
        <v>3029952.8528393172</v>
      </c>
      <c r="H172" s="370">
        <v>666774.64539843262</v>
      </c>
      <c r="I172" s="370">
        <v>259739.43607814089</v>
      </c>
      <c r="J172" s="370">
        <v>0</v>
      </c>
      <c r="K172" s="370">
        <v>0</v>
      </c>
      <c r="L172" s="370">
        <v>-486385.58912269614</v>
      </c>
      <c r="M172" s="370">
        <v>0</v>
      </c>
      <c r="N172" s="370">
        <v>3470081.3451931942</v>
      </c>
      <c r="O172" s="370"/>
      <c r="P172" s="370">
        <v>3029952.8528393172</v>
      </c>
      <c r="Q172" s="370">
        <v>666774.64539843262</v>
      </c>
      <c r="R172" s="370">
        <v>137912.84673678331</v>
      </c>
      <c r="S172" s="370">
        <v>0</v>
      </c>
      <c r="T172" s="370">
        <v>0</v>
      </c>
      <c r="U172" s="370">
        <v>-486385.58912269614</v>
      </c>
      <c r="V172" s="370">
        <v>0</v>
      </c>
      <c r="W172" s="370">
        <v>3348254.7558518364</v>
      </c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  <c r="AZ172" s="370"/>
      <c r="BA172" s="370"/>
      <c r="BB172" s="370"/>
      <c r="BC172" s="370"/>
      <c r="BD172" s="370"/>
      <c r="BE172" s="370"/>
      <c r="BF172" s="370"/>
      <c r="BG172" s="370"/>
      <c r="BH172" s="370"/>
      <c r="BI172" s="370"/>
      <c r="BJ172" s="370"/>
      <c r="BK172" s="370"/>
    </row>
    <row r="173" spans="1:63" x14ac:dyDescent="0.25">
      <c r="A173" s="14">
        <v>511</v>
      </c>
      <c r="B173" s="34">
        <f t="shared" si="2"/>
        <v>0</v>
      </c>
      <c r="C173" s="1">
        <v>511</v>
      </c>
      <c r="D173" s="1">
        <v>1</v>
      </c>
      <c r="E173" s="1" t="s">
        <v>756</v>
      </c>
      <c r="F173" s="1">
        <v>6</v>
      </c>
      <c r="G173" s="370">
        <v>563181.51648619457</v>
      </c>
      <c r="H173" s="370">
        <v>129631.00560004091</v>
      </c>
      <c r="I173" s="370">
        <v>40266.714728726103</v>
      </c>
      <c r="J173" s="370">
        <v>0</v>
      </c>
      <c r="K173" s="370">
        <v>0</v>
      </c>
      <c r="L173" s="370">
        <v>75206.664961357339</v>
      </c>
      <c r="M173" s="370">
        <v>0</v>
      </c>
      <c r="N173" s="370">
        <v>808285.9017763189</v>
      </c>
      <c r="O173" s="370"/>
      <c r="P173" s="370">
        <v>563181.51648619457</v>
      </c>
      <c r="Q173" s="370">
        <v>129631.00560004091</v>
      </c>
      <c r="R173" s="370">
        <v>21380.262238291398</v>
      </c>
      <c r="S173" s="370">
        <v>0</v>
      </c>
      <c r="T173" s="370">
        <v>0</v>
      </c>
      <c r="U173" s="370">
        <v>75206.664961357339</v>
      </c>
      <c r="V173" s="370">
        <v>0</v>
      </c>
      <c r="W173" s="370">
        <v>789399.44928588427</v>
      </c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  <c r="AZ173" s="370"/>
      <c r="BA173" s="370"/>
      <c r="BB173" s="370"/>
      <c r="BC173" s="370"/>
      <c r="BD173" s="370"/>
      <c r="BE173" s="370"/>
      <c r="BF173" s="370"/>
      <c r="BG173" s="370"/>
      <c r="BH173" s="370"/>
      <c r="BI173" s="370"/>
      <c r="BJ173" s="370"/>
      <c r="BK173" s="370"/>
    </row>
    <row r="174" spans="1:63" x14ac:dyDescent="0.25">
      <c r="A174" s="14">
        <v>514</v>
      </c>
      <c r="B174" s="34">
        <f t="shared" si="2"/>
        <v>0</v>
      </c>
      <c r="C174" s="1">
        <v>514</v>
      </c>
      <c r="D174" s="1">
        <v>1</v>
      </c>
      <c r="E174" s="1" t="s">
        <v>757</v>
      </c>
      <c r="F174" s="1">
        <v>6</v>
      </c>
      <c r="G174" s="370">
        <v>231129.99350184662</v>
      </c>
      <c r="H174" s="370">
        <v>60243.239479092015</v>
      </c>
      <c r="I174" s="370">
        <v>11479.773428851877</v>
      </c>
      <c r="J174" s="370">
        <v>0</v>
      </c>
      <c r="K174" s="370">
        <v>0</v>
      </c>
      <c r="L174" s="370">
        <v>40618.675054594103</v>
      </c>
      <c r="M174" s="370">
        <v>0</v>
      </c>
      <c r="N174" s="370">
        <v>343471.6814643846</v>
      </c>
      <c r="O174" s="370"/>
      <c r="P174" s="370">
        <v>231129.99350184662</v>
      </c>
      <c r="Q174" s="370">
        <v>60243.239479092015</v>
      </c>
      <c r="R174" s="370">
        <v>6095.3710278709805</v>
      </c>
      <c r="S174" s="370">
        <v>0</v>
      </c>
      <c r="T174" s="370">
        <v>0</v>
      </c>
      <c r="U174" s="370">
        <v>40618.675054594103</v>
      </c>
      <c r="V174" s="370">
        <v>0</v>
      </c>
      <c r="W174" s="370">
        <v>338087.27906340372</v>
      </c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  <c r="AZ174" s="370"/>
      <c r="BA174" s="370"/>
      <c r="BB174" s="370"/>
      <c r="BC174" s="370"/>
      <c r="BD174" s="370"/>
      <c r="BE174" s="370"/>
      <c r="BF174" s="370"/>
      <c r="BG174" s="370"/>
      <c r="BH174" s="370"/>
      <c r="BI174" s="370"/>
      <c r="BJ174" s="370"/>
      <c r="BK174" s="370"/>
    </row>
    <row r="175" spans="1:63" x14ac:dyDescent="0.25">
      <c r="A175" s="14">
        <v>518</v>
      </c>
      <c r="B175" s="34">
        <f t="shared" si="2"/>
        <v>0</v>
      </c>
      <c r="C175" s="1">
        <v>518</v>
      </c>
      <c r="D175" s="1">
        <v>1</v>
      </c>
      <c r="E175" s="1" t="s">
        <v>758</v>
      </c>
      <c r="F175" s="1">
        <v>4</v>
      </c>
      <c r="G175" s="370">
        <v>4030507.1674366551</v>
      </c>
      <c r="H175" s="370">
        <v>785744.26454055123</v>
      </c>
      <c r="I175" s="370">
        <v>349067.14552613214</v>
      </c>
      <c r="J175" s="370">
        <v>0</v>
      </c>
      <c r="K175" s="370">
        <v>224954.12297495361</v>
      </c>
      <c r="L175" s="370">
        <v>-196499.5467051001</v>
      </c>
      <c r="M175" s="370">
        <v>0</v>
      </c>
      <c r="N175" s="370">
        <v>5193773.1537731932</v>
      </c>
      <c r="O175" s="370"/>
      <c r="P175" s="370">
        <v>4030507.1674366551</v>
      </c>
      <c r="Q175" s="370">
        <v>785744.26454055123</v>
      </c>
      <c r="R175" s="370">
        <v>185342.83614641038</v>
      </c>
      <c r="S175" s="370">
        <v>0</v>
      </c>
      <c r="T175" s="370">
        <v>224954.12297495361</v>
      </c>
      <c r="U175" s="370">
        <v>-196499.5467051001</v>
      </c>
      <c r="V175" s="370">
        <v>0</v>
      </c>
      <c r="W175" s="370">
        <v>5030048.8443934713</v>
      </c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  <c r="AZ175" s="370"/>
      <c r="BA175" s="370"/>
      <c r="BB175" s="370"/>
      <c r="BC175" s="370"/>
      <c r="BD175" s="370"/>
      <c r="BE175" s="370"/>
      <c r="BF175" s="370"/>
      <c r="BG175" s="370"/>
      <c r="BH175" s="370"/>
      <c r="BI175" s="370"/>
      <c r="BJ175" s="370"/>
      <c r="BK175" s="370"/>
    </row>
    <row r="176" spans="1:63" x14ac:dyDescent="0.25">
      <c r="A176" s="14">
        <v>531</v>
      </c>
      <c r="B176" s="34">
        <f t="shared" si="2"/>
        <v>0</v>
      </c>
      <c r="C176" s="1">
        <v>531</v>
      </c>
      <c r="D176" s="1">
        <v>1</v>
      </c>
      <c r="E176" s="1" t="s">
        <v>759</v>
      </c>
      <c r="F176" s="1">
        <v>5</v>
      </c>
      <c r="G176" s="370">
        <v>1773013.020127866</v>
      </c>
      <c r="H176" s="370">
        <v>248445.08123452915</v>
      </c>
      <c r="I176" s="370">
        <v>165481.96940914422</v>
      </c>
      <c r="J176" s="370">
        <v>0</v>
      </c>
      <c r="K176" s="370">
        <v>0</v>
      </c>
      <c r="L176" s="370">
        <v>-186705.64605476905</v>
      </c>
      <c r="M176" s="370">
        <v>0</v>
      </c>
      <c r="N176" s="370">
        <v>2000234.4247167702</v>
      </c>
      <c r="O176" s="370"/>
      <c r="P176" s="370">
        <v>1773013.020127866</v>
      </c>
      <c r="Q176" s="370">
        <v>248445.08123452915</v>
      </c>
      <c r="R176" s="370">
        <v>87865.32314622603</v>
      </c>
      <c r="S176" s="370">
        <v>0</v>
      </c>
      <c r="T176" s="370">
        <v>0</v>
      </c>
      <c r="U176" s="370">
        <v>-186705.64605476905</v>
      </c>
      <c r="V176" s="370">
        <v>0</v>
      </c>
      <c r="W176" s="370">
        <v>1922617.7784538521</v>
      </c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  <c r="AZ176" s="370"/>
      <c r="BA176" s="370"/>
      <c r="BB176" s="370"/>
      <c r="BC176" s="370"/>
      <c r="BD176" s="370"/>
      <c r="BE176" s="370"/>
      <c r="BF176" s="370"/>
      <c r="BG176" s="370"/>
      <c r="BH176" s="370"/>
      <c r="BI176" s="370"/>
      <c r="BJ176" s="370"/>
      <c r="BK176" s="370"/>
    </row>
    <row r="177" spans="1:63" x14ac:dyDescent="0.25">
      <c r="A177" s="14">
        <v>533</v>
      </c>
      <c r="B177" s="34">
        <f t="shared" si="2"/>
        <v>0</v>
      </c>
      <c r="C177" s="1">
        <v>533</v>
      </c>
      <c r="D177" s="1">
        <v>1</v>
      </c>
      <c r="E177" s="1" t="s">
        <v>760</v>
      </c>
      <c r="F177" s="1">
        <v>5</v>
      </c>
      <c r="G177" s="370">
        <v>1005128.6087418416</v>
      </c>
      <c r="H177" s="370">
        <v>275744.95855518035</v>
      </c>
      <c r="I177" s="370">
        <v>75272.522656662899</v>
      </c>
      <c r="J177" s="370">
        <v>0</v>
      </c>
      <c r="K177" s="370">
        <v>0</v>
      </c>
      <c r="L177" s="370">
        <v>-103024.71808760094</v>
      </c>
      <c r="M177" s="370">
        <v>0</v>
      </c>
      <c r="N177" s="370">
        <v>1253121.3718660837</v>
      </c>
      <c r="O177" s="370"/>
      <c r="P177" s="370">
        <v>1005128.6087418416</v>
      </c>
      <c r="Q177" s="370">
        <v>275744.95855518035</v>
      </c>
      <c r="R177" s="370">
        <v>39967.161080292521</v>
      </c>
      <c r="S177" s="370">
        <v>0</v>
      </c>
      <c r="T177" s="370">
        <v>0</v>
      </c>
      <c r="U177" s="370">
        <v>-103024.71808760094</v>
      </c>
      <c r="V177" s="370">
        <v>0</v>
      </c>
      <c r="W177" s="370">
        <v>1217816.0102897133</v>
      </c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  <c r="AZ177" s="370"/>
      <c r="BA177" s="370"/>
      <c r="BB177" s="370"/>
      <c r="BC177" s="370"/>
      <c r="BD177" s="370"/>
      <c r="BE177" s="370"/>
      <c r="BF177" s="370"/>
      <c r="BG177" s="370"/>
      <c r="BH177" s="370"/>
      <c r="BI177" s="370"/>
      <c r="BJ177" s="370"/>
      <c r="BK177" s="370"/>
    </row>
    <row r="178" spans="1:63" x14ac:dyDescent="0.25">
      <c r="A178" s="14">
        <v>534</v>
      </c>
      <c r="B178" s="34">
        <f t="shared" si="2"/>
        <v>0</v>
      </c>
      <c r="C178" s="1">
        <v>534</v>
      </c>
      <c r="D178" s="1">
        <v>1</v>
      </c>
      <c r="E178" s="1" t="s">
        <v>761</v>
      </c>
      <c r="F178" s="1">
        <v>5</v>
      </c>
      <c r="G178" s="370">
        <v>2337889.8475058903</v>
      </c>
      <c r="H178" s="370">
        <v>357057.59906528174</v>
      </c>
      <c r="I178" s="370">
        <v>179271.05770971137</v>
      </c>
      <c r="J178" s="370">
        <v>0</v>
      </c>
      <c r="K178" s="370">
        <v>405181.82277488895</v>
      </c>
      <c r="L178" s="370">
        <v>-518499.54798223247</v>
      </c>
      <c r="M178" s="370">
        <v>0</v>
      </c>
      <c r="N178" s="370">
        <v>2760900.7790735401</v>
      </c>
      <c r="O178" s="370"/>
      <c r="P178" s="370">
        <v>2337889.8475058903</v>
      </c>
      <c r="Q178" s="370">
        <v>357057.59906528174</v>
      </c>
      <c r="R178" s="370">
        <v>95186.862186081271</v>
      </c>
      <c r="S178" s="370">
        <v>0</v>
      </c>
      <c r="T178" s="370">
        <v>405181.82277488895</v>
      </c>
      <c r="U178" s="370">
        <v>-518499.54798223247</v>
      </c>
      <c r="V178" s="370">
        <v>0</v>
      </c>
      <c r="W178" s="370">
        <v>2676816.5835499098</v>
      </c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  <c r="AZ178" s="370"/>
      <c r="BA178" s="370"/>
      <c r="BB178" s="370"/>
      <c r="BC178" s="370"/>
      <c r="BD178" s="370"/>
      <c r="BE178" s="370"/>
      <c r="BF178" s="370"/>
      <c r="BG178" s="370"/>
      <c r="BH178" s="370"/>
      <c r="BI178" s="370"/>
      <c r="BJ178" s="370"/>
      <c r="BK178" s="370"/>
    </row>
    <row r="179" spans="1:63" ht="16.5" customHeight="1" x14ac:dyDescent="0.25">
      <c r="A179" s="14">
        <v>535</v>
      </c>
      <c r="B179" s="34">
        <f t="shared" si="2"/>
        <v>0</v>
      </c>
      <c r="C179" s="1">
        <v>535</v>
      </c>
      <c r="D179" s="1">
        <v>1</v>
      </c>
      <c r="E179" s="1" t="s">
        <v>762</v>
      </c>
      <c r="F179" s="1">
        <v>4</v>
      </c>
      <c r="G179" s="370">
        <v>32608089.029438112</v>
      </c>
      <c r="H179" s="370">
        <v>8418113.0012370143</v>
      </c>
      <c r="I179" s="370">
        <v>2426623.7049240116</v>
      </c>
      <c r="J179" s="370">
        <v>0</v>
      </c>
      <c r="K179" s="370">
        <v>0</v>
      </c>
      <c r="L179" s="370">
        <v>-1496746.1683974299</v>
      </c>
      <c r="M179" s="370">
        <v>0</v>
      </c>
      <c r="N179" s="370">
        <v>41956079.567201711</v>
      </c>
      <c r="O179" s="370"/>
      <c r="P179" s="370">
        <v>32608089.029438112</v>
      </c>
      <c r="Q179" s="370">
        <v>8418113.0012370143</v>
      </c>
      <c r="R179" s="370">
        <v>1288455.0307730301</v>
      </c>
      <c r="S179" s="370">
        <v>0</v>
      </c>
      <c r="T179" s="370">
        <v>0</v>
      </c>
      <c r="U179" s="370">
        <v>-1496746.1683974299</v>
      </c>
      <c r="V179" s="370">
        <v>0</v>
      </c>
      <c r="W179" s="370">
        <v>40817910.89305073</v>
      </c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  <c r="AZ179" s="370"/>
      <c r="BA179" s="370"/>
      <c r="BB179" s="370"/>
      <c r="BC179" s="370"/>
      <c r="BD179" s="370"/>
      <c r="BE179" s="370"/>
      <c r="BF179" s="370"/>
      <c r="BG179" s="370"/>
      <c r="BH179" s="370"/>
      <c r="BI179" s="370"/>
      <c r="BJ179" s="370"/>
      <c r="BK179" s="370"/>
    </row>
    <row r="180" spans="1:63" x14ac:dyDescent="0.25">
      <c r="A180" s="14">
        <v>542</v>
      </c>
      <c r="B180" s="34">
        <f t="shared" si="2"/>
        <v>0</v>
      </c>
      <c r="C180" s="1">
        <v>542</v>
      </c>
      <c r="D180" s="1">
        <v>1</v>
      </c>
      <c r="E180" s="1" t="s">
        <v>763</v>
      </c>
      <c r="F180" s="1">
        <v>6</v>
      </c>
      <c r="G180" s="370">
        <v>285000.01372763305</v>
      </c>
      <c r="H180" s="370">
        <v>55082.577525471155</v>
      </c>
      <c r="I180" s="370">
        <v>37050.232093004408</v>
      </c>
      <c r="J180" s="370">
        <v>0</v>
      </c>
      <c r="K180" s="370">
        <v>0</v>
      </c>
      <c r="L180" s="370">
        <v>-87927.738190811593</v>
      </c>
      <c r="M180" s="370">
        <v>0</v>
      </c>
      <c r="N180" s="370">
        <v>289205.08515529701</v>
      </c>
      <c r="O180" s="370"/>
      <c r="P180" s="370">
        <v>285000.01372763305</v>
      </c>
      <c r="Q180" s="370">
        <v>55082.577525471155</v>
      </c>
      <c r="R180" s="370">
        <v>19672.418856979217</v>
      </c>
      <c r="S180" s="370">
        <v>0</v>
      </c>
      <c r="T180" s="370">
        <v>0</v>
      </c>
      <c r="U180" s="370">
        <v>-87927.738190811593</v>
      </c>
      <c r="V180" s="370">
        <v>0</v>
      </c>
      <c r="W180" s="370">
        <v>271827.27191927185</v>
      </c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  <c r="AZ180" s="370"/>
      <c r="BA180" s="370"/>
      <c r="BB180" s="370"/>
      <c r="BC180" s="370"/>
      <c r="BD180" s="370"/>
      <c r="BE180" s="370"/>
      <c r="BF180" s="370"/>
      <c r="BG180" s="370"/>
      <c r="BH180" s="370"/>
      <c r="BI180" s="370"/>
      <c r="BJ180" s="370"/>
      <c r="BK180" s="370"/>
    </row>
    <row r="181" spans="1:63" x14ac:dyDescent="0.25">
      <c r="A181" s="14">
        <v>544</v>
      </c>
      <c r="B181" s="34">
        <f t="shared" si="2"/>
        <v>0</v>
      </c>
      <c r="C181" s="1">
        <v>544</v>
      </c>
      <c r="D181" s="1">
        <v>1</v>
      </c>
      <c r="E181" s="1" t="s">
        <v>764</v>
      </c>
      <c r="F181" s="1">
        <v>4</v>
      </c>
      <c r="G181" s="370">
        <v>2491151.622090844</v>
      </c>
      <c r="H181" s="370">
        <v>392826.78693613026</v>
      </c>
      <c r="I181" s="370">
        <v>332660.57232021022</v>
      </c>
      <c r="J181" s="370">
        <v>0</v>
      </c>
      <c r="K181" s="370">
        <v>0</v>
      </c>
      <c r="L181" s="370">
        <v>-841634.94536039094</v>
      </c>
      <c r="M181" s="370">
        <v>0</v>
      </c>
      <c r="N181" s="370">
        <v>2375004.0359867937</v>
      </c>
      <c r="O181" s="370"/>
      <c r="P181" s="370">
        <v>2491151.622090844</v>
      </c>
      <c r="Q181" s="370">
        <v>392826.78693613026</v>
      </c>
      <c r="R181" s="370">
        <v>176631.50124021069</v>
      </c>
      <c r="S181" s="370">
        <v>0</v>
      </c>
      <c r="T181" s="370">
        <v>0</v>
      </c>
      <c r="U181" s="370">
        <v>-841634.94536039094</v>
      </c>
      <c r="V181" s="370">
        <v>0</v>
      </c>
      <c r="W181" s="370">
        <v>2218974.964906794</v>
      </c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  <c r="AZ181" s="370"/>
      <c r="BA181" s="370"/>
      <c r="BB181" s="370"/>
      <c r="BC181" s="370"/>
      <c r="BD181" s="370"/>
      <c r="BE181" s="370"/>
      <c r="BF181" s="370"/>
      <c r="BG181" s="370"/>
      <c r="BH181" s="370"/>
      <c r="BI181" s="370"/>
      <c r="BJ181" s="370"/>
      <c r="BK181" s="370"/>
    </row>
    <row r="182" spans="1:63" x14ac:dyDescent="0.25">
      <c r="A182" s="14">
        <v>545</v>
      </c>
      <c r="B182" s="34">
        <f t="shared" si="2"/>
        <v>0</v>
      </c>
      <c r="C182" s="1">
        <v>545</v>
      </c>
      <c r="D182" s="1">
        <v>1</v>
      </c>
      <c r="E182" s="1" t="s">
        <v>765</v>
      </c>
      <c r="F182" s="1">
        <v>6</v>
      </c>
      <c r="G182" s="370">
        <v>384551.52696841903</v>
      </c>
      <c r="H182" s="370">
        <v>86465.892879370047</v>
      </c>
      <c r="I182" s="370">
        <v>49495.123761993898</v>
      </c>
      <c r="J182" s="370">
        <v>0</v>
      </c>
      <c r="K182" s="370">
        <v>0</v>
      </c>
      <c r="L182" s="370">
        <v>-112539.83610181906</v>
      </c>
      <c r="M182" s="370">
        <v>0</v>
      </c>
      <c r="N182" s="370">
        <v>407972.70750796393</v>
      </c>
      <c r="O182" s="370"/>
      <c r="P182" s="370">
        <v>384551.52696841903</v>
      </c>
      <c r="Q182" s="370">
        <v>86465.892879370047</v>
      </c>
      <c r="R182" s="370">
        <v>26280.2349950141</v>
      </c>
      <c r="S182" s="370">
        <v>0</v>
      </c>
      <c r="T182" s="370">
        <v>0</v>
      </c>
      <c r="U182" s="370">
        <v>-112539.83610181906</v>
      </c>
      <c r="V182" s="370">
        <v>0</v>
      </c>
      <c r="W182" s="370">
        <v>384757.81874098413</v>
      </c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  <c r="AZ182" s="370"/>
      <c r="BA182" s="370"/>
      <c r="BB182" s="370"/>
      <c r="BC182" s="370"/>
      <c r="BD182" s="370"/>
      <c r="BE182" s="370"/>
      <c r="BF182" s="370"/>
      <c r="BG182" s="370"/>
      <c r="BH182" s="370"/>
      <c r="BI182" s="370"/>
      <c r="BJ182" s="370"/>
      <c r="BK182" s="370"/>
    </row>
    <row r="183" spans="1:63" x14ac:dyDescent="0.25">
      <c r="A183" s="14">
        <v>547</v>
      </c>
      <c r="B183" s="34">
        <f t="shared" si="2"/>
        <v>0</v>
      </c>
      <c r="C183" s="1">
        <v>547</v>
      </c>
      <c r="D183" s="1">
        <v>1</v>
      </c>
      <c r="E183" s="1" t="s">
        <v>766</v>
      </c>
      <c r="F183" s="1">
        <v>6</v>
      </c>
      <c r="G183" s="370">
        <v>521193.28379643953</v>
      </c>
      <c r="H183" s="370">
        <v>109311.29018540886</v>
      </c>
      <c r="I183" s="370">
        <v>32356.737784662746</v>
      </c>
      <c r="J183" s="370">
        <v>0</v>
      </c>
      <c r="K183" s="370">
        <v>21504.090327243204</v>
      </c>
      <c r="L183" s="370">
        <v>59878.219453271915</v>
      </c>
      <c r="M183" s="370">
        <v>0</v>
      </c>
      <c r="N183" s="370">
        <v>744243.62154702633</v>
      </c>
      <c r="O183" s="370"/>
      <c r="P183" s="370">
        <v>521193.28379643953</v>
      </c>
      <c r="Q183" s="370">
        <v>109311.29018540886</v>
      </c>
      <c r="R183" s="370">
        <v>17180.332283681375</v>
      </c>
      <c r="S183" s="370">
        <v>0</v>
      </c>
      <c r="T183" s="370">
        <v>21504.090327243204</v>
      </c>
      <c r="U183" s="370">
        <v>59878.219453271915</v>
      </c>
      <c r="V183" s="370">
        <v>0</v>
      </c>
      <c r="W183" s="370">
        <v>729067.21604604495</v>
      </c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  <c r="AZ183" s="370"/>
      <c r="BA183" s="370"/>
      <c r="BB183" s="370"/>
      <c r="BC183" s="370"/>
      <c r="BD183" s="370"/>
      <c r="BE183" s="370"/>
      <c r="BF183" s="370"/>
      <c r="BG183" s="370"/>
      <c r="BH183" s="370"/>
      <c r="BI183" s="370"/>
      <c r="BJ183" s="370"/>
      <c r="BK183" s="370"/>
    </row>
    <row r="184" spans="1:63" x14ac:dyDescent="0.25">
      <c r="A184" s="14">
        <v>548</v>
      </c>
      <c r="B184" s="34">
        <f t="shared" si="2"/>
        <v>0</v>
      </c>
      <c r="C184" s="1">
        <v>548</v>
      </c>
      <c r="D184" s="1">
        <v>1</v>
      </c>
      <c r="E184" s="1" t="s">
        <v>767</v>
      </c>
      <c r="F184" s="1">
        <v>6</v>
      </c>
      <c r="G184" s="370">
        <v>712491.93577753939</v>
      </c>
      <c r="H184" s="370">
        <v>132380.51351135058</v>
      </c>
      <c r="I184" s="370">
        <v>81572.75302946665</v>
      </c>
      <c r="J184" s="370">
        <v>0</v>
      </c>
      <c r="K184" s="370">
        <v>0</v>
      </c>
      <c r="L184" s="370">
        <v>-94500.625506009645</v>
      </c>
      <c r="M184" s="370">
        <v>0</v>
      </c>
      <c r="N184" s="370">
        <v>831944.57681234693</v>
      </c>
      <c r="O184" s="370"/>
      <c r="P184" s="370">
        <v>712491.93577753939</v>
      </c>
      <c r="Q184" s="370">
        <v>132380.51351135058</v>
      </c>
      <c r="R184" s="370">
        <v>43312.370105654045</v>
      </c>
      <c r="S184" s="370">
        <v>0</v>
      </c>
      <c r="T184" s="370">
        <v>0</v>
      </c>
      <c r="U184" s="370">
        <v>-94500.625506009645</v>
      </c>
      <c r="V184" s="370">
        <v>0</v>
      </c>
      <c r="W184" s="370">
        <v>793684.19388853433</v>
      </c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  <c r="AZ184" s="370"/>
      <c r="BA184" s="370"/>
      <c r="BB184" s="370"/>
      <c r="BC184" s="370"/>
      <c r="BD184" s="370"/>
      <c r="BE184" s="370"/>
      <c r="BF184" s="370"/>
      <c r="BG184" s="370"/>
      <c r="BH184" s="370"/>
      <c r="BI184" s="370"/>
      <c r="BJ184" s="370"/>
      <c r="BK184" s="370"/>
    </row>
    <row r="185" spans="1:63" x14ac:dyDescent="0.25">
      <c r="A185" s="14">
        <v>549</v>
      </c>
      <c r="B185" s="34">
        <f t="shared" si="2"/>
        <v>0</v>
      </c>
      <c r="C185" s="1">
        <v>549</v>
      </c>
      <c r="D185" s="1">
        <v>1</v>
      </c>
      <c r="E185" s="1" t="s">
        <v>1027</v>
      </c>
      <c r="F185" s="1">
        <v>5</v>
      </c>
      <c r="G185" s="370">
        <v>1882591.5281870808</v>
      </c>
      <c r="H185" s="370">
        <v>490939.94696077466</v>
      </c>
      <c r="I185" s="370">
        <v>164745.22148819032</v>
      </c>
      <c r="J185" s="370">
        <v>0</v>
      </c>
      <c r="K185" s="370">
        <v>0</v>
      </c>
      <c r="L185" s="370">
        <v>-46329.421679617109</v>
      </c>
      <c r="M185" s="370">
        <v>0</v>
      </c>
      <c r="N185" s="370">
        <v>2491947.2749564289</v>
      </c>
      <c r="O185" s="370"/>
      <c r="P185" s="370">
        <v>1882591.5281870808</v>
      </c>
      <c r="Q185" s="370">
        <v>490939.94696077466</v>
      </c>
      <c r="R185" s="370">
        <v>87474.134943770739</v>
      </c>
      <c r="S185" s="370">
        <v>0</v>
      </c>
      <c r="T185" s="370">
        <v>0</v>
      </c>
      <c r="U185" s="370">
        <v>-46329.421679617109</v>
      </c>
      <c r="V185" s="370">
        <v>0</v>
      </c>
      <c r="W185" s="370">
        <v>2414676.1884120093</v>
      </c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  <c r="AZ185" s="370"/>
      <c r="BA185" s="370"/>
      <c r="BB185" s="370"/>
      <c r="BC185" s="370"/>
      <c r="BD185" s="370"/>
      <c r="BE185" s="370"/>
      <c r="BF185" s="370"/>
      <c r="BG185" s="370"/>
      <c r="BH185" s="370"/>
      <c r="BI185" s="370"/>
      <c r="BJ185" s="370"/>
      <c r="BK185" s="370"/>
    </row>
    <row r="186" spans="1:63" x14ac:dyDescent="0.25">
      <c r="A186" s="14">
        <v>550</v>
      </c>
      <c r="B186" s="34">
        <f t="shared" si="2"/>
        <v>0</v>
      </c>
      <c r="C186" s="1">
        <v>550</v>
      </c>
      <c r="D186" s="1">
        <v>1</v>
      </c>
      <c r="E186" s="1" t="s">
        <v>768</v>
      </c>
      <c r="F186" s="1">
        <v>6</v>
      </c>
      <c r="G186" s="370">
        <v>354349.00218542689</v>
      </c>
      <c r="H186" s="370">
        <v>58710.73745627133</v>
      </c>
      <c r="I186" s="370">
        <v>26510.647313748424</v>
      </c>
      <c r="J186" s="370">
        <v>0</v>
      </c>
      <c r="K186" s="370">
        <v>0</v>
      </c>
      <c r="L186" s="370">
        <v>92521.248731155414</v>
      </c>
      <c r="M186" s="370">
        <v>0</v>
      </c>
      <c r="N186" s="370">
        <v>532091.63568660198</v>
      </c>
      <c r="O186" s="370"/>
      <c r="P186" s="370">
        <v>354349.00218542689</v>
      </c>
      <c r="Q186" s="370">
        <v>58710.73745627133</v>
      </c>
      <c r="R186" s="370">
        <v>14076.256170718609</v>
      </c>
      <c r="S186" s="370">
        <v>0</v>
      </c>
      <c r="T186" s="370">
        <v>0</v>
      </c>
      <c r="U186" s="370">
        <v>92521.248731155414</v>
      </c>
      <c r="V186" s="370">
        <v>0</v>
      </c>
      <c r="W186" s="370">
        <v>519657.24454357219</v>
      </c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  <c r="AZ186" s="370"/>
      <c r="BA186" s="370"/>
      <c r="BB186" s="370"/>
      <c r="BC186" s="370"/>
      <c r="BD186" s="370"/>
      <c r="BE186" s="370"/>
      <c r="BF186" s="370"/>
      <c r="BG186" s="370"/>
      <c r="BH186" s="370"/>
      <c r="BI186" s="370"/>
      <c r="BJ186" s="370"/>
      <c r="BK186" s="370"/>
    </row>
    <row r="187" spans="1:63" x14ac:dyDescent="0.25">
      <c r="A187" s="14">
        <v>553</v>
      </c>
      <c r="B187" s="34">
        <f t="shared" si="2"/>
        <v>0</v>
      </c>
      <c r="C187" s="1">
        <v>553</v>
      </c>
      <c r="D187" s="1">
        <v>1</v>
      </c>
      <c r="E187" s="1" t="s">
        <v>769</v>
      </c>
      <c r="F187" s="1">
        <v>6</v>
      </c>
      <c r="G187" s="370">
        <v>677458.74697225529</v>
      </c>
      <c r="H187" s="370">
        <v>146961.81210988603</v>
      </c>
      <c r="I187" s="370">
        <v>62934.127387158653</v>
      </c>
      <c r="J187" s="370">
        <v>0</v>
      </c>
      <c r="K187" s="370">
        <v>0</v>
      </c>
      <c r="L187" s="370">
        <v>-26749.271899260551</v>
      </c>
      <c r="M187" s="370">
        <v>0</v>
      </c>
      <c r="N187" s="370">
        <v>860605.41457003949</v>
      </c>
      <c r="O187" s="370"/>
      <c r="P187" s="370">
        <v>677458.74697225529</v>
      </c>
      <c r="Q187" s="370">
        <v>146961.81210988603</v>
      </c>
      <c r="R187" s="370">
        <v>33415.890924808431</v>
      </c>
      <c r="S187" s="370">
        <v>0</v>
      </c>
      <c r="T187" s="370">
        <v>0</v>
      </c>
      <c r="U187" s="370">
        <v>-26749.271899260551</v>
      </c>
      <c r="V187" s="370">
        <v>0</v>
      </c>
      <c r="W187" s="370">
        <v>831087.17810768925</v>
      </c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  <c r="AZ187" s="370"/>
      <c r="BA187" s="370"/>
      <c r="BB187" s="370"/>
      <c r="BC187" s="370"/>
      <c r="BD187" s="370"/>
      <c r="BE187" s="370"/>
      <c r="BF187" s="370"/>
      <c r="BG187" s="370"/>
      <c r="BH187" s="370"/>
      <c r="BI187" s="370"/>
      <c r="BJ187" s="370"/>
      <c r="BK187" s="370"/>
    </row>
    <row r="188" spans="1:63" x14ac:dyDescent="0.25">
      <c r="A188" s="14">
        <v>561</v>
      </c>
      <c r="B188" s="34">
        <f t="shared" si="2"/>
        <v>0</v>
      </c>
      <c r="C188" s="1">
        <v>561</v>
      </c>
      <c r="D188" s="1">
        <v>1</v>
      </c>
      <c r="E188" s="1" t="s">
        <v>770</v>
      </c>
      <c r="F188" s="1">
        <v>6</v>
      </c>
      <c r="G188" s="370">
        <v>206244.03976789382</v>
      </c>
      <c r="H188" s="370">
        <v>43947.295645366568</v>
      </c>
      <c r="I188" s="370">
        <v>4660.505090755948</v>
      </c>
      <c r="J188" s="370">
        <v>0</v>
      </c>
      <c r="K188" s="370">
        <v>87115.313755277835</v>
      </c>
      <c r="L188" s="370">
        <v>45775.022117803463</v>
      </c>
      <c r="M188" s="370">
        <v>0</v>
      </c>
      <c r="N188" s="370">
        <v>387742.17637709761</v>
      </c>
      <c r="O188" s="370"/>
      <c r="P188" s="370">
        <v>206244.03976789382</v>
      </c>
      <c r="Q188" s="370">
        <v>43947.295645366568</v>
      </c>
      <c r="R188" s="370">
        <v>2474.5704156532406</v>
      </c>
      <c r="S188" s="370">
        <v>0</v>
      </c>
      <c r="T188" s="370">
        <v>87115.313755277835</v>
      </c>
      <c r="U188" s="370">
        <v>45775.022117803463</v>
      </c>
      <c r="V188" s="370">
        <v>0</v>
      </c>
      <c r="W188" s="370">
        <v>385556.24170199491</v>
      </c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  <c r="AZ188" s="370"/>
      <c r="BA188" s="370"/>
      <c r="BB188" s="370"/>
      <c r="BC188" s="370"/>
      <c r="BD188" s="370"/>
      <c r="BE188" s="370"/>
      <c r="BF188" s="370"/>
      <c r="BG188" s="370"/>
      <c r="BH188" s="370"/>
      <c r="BI188" s="370"/>
      <c r="BJ188" s="370"/>
      <c r="BK188" s="370"/>
    </row>
    <row r="189" spans="1:63" x14ac:dyDescent="0.25">
      <c r="A189" s="14">
        <v>564</v>
      </c>
      <c r="B189" s="34">
        <f t="shared" si="2"/>
        <v>0</v>
      </c>
      <c r="C189" s="1">
        <v>564</v>
      </c>
      <c r="D189" s="1">
        <v>1</v>
      </c>
      <c r="E189" s="1" t="s">
        <v>771</v>
      </c>
      <c r="F189" s="1">
        <v>5</v>
      </c>
      <c r="G189" s="370">
        <v>1879138.8519713941</v>
      </c>
      <c r="H189" s="370">
        <v>442524.19940378104</v>
      </c>
      <c r="I189" s="370">
        <v>173076.18056309593</v>
      </c>
      <c r="J189" s="370">
        <v>0</v>
      </c>
      <c r="K189" s="370">
        <v>0</v>
      </c>
      <c r="L189" s="370">
        <v>2114.0713202621264</v>
      </c>
      <c r="M189" s="370">
        <v>0</v>
      </c>
      <c r="N189" s="370">
        <v>2496853.3032585336</v>
      </c>
      <c r="O189" s="370"/>
      <c r="P189" s="370">
        <v>1879138.8519713941</v>
      </c>
      <c r="Q189" s="370">
        <v>442524.19940378104</v>
      </c>
      <c r="R189" s="370">
        <v>91897.592156953484</v>
      </c>
      <c r="S189" s="370">
        <v>0</v>
      </c>
      <c r="T189" s="370">
        <v>0</v>
      </c>
      <c r="U189" s="370">
        <v>2114.0713202621264</v>
      </c>
      <c r="V189" s="370">
        <v>0</v>
      </c>
      <c r="W189" s="370">
        <v>2415674.7148523913</v>
      </c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  <c r="AZ189" s="370"/>
      <c r="BA189" s="370"/>
      <c r="BB189" s="370"/>
      <c r="BC189" s="370"/>
      <c r="BD189" s="370"/>
      <c r="BE189" s="370"/>
      <c r="BF189" s="370"/>
      <c r="BG189" s="370"/>
      <c r="BH189" s="370"/>
      <c r="BI189" s="370"/>
      <c r="BJ189" s="370"/>
      <c r="BK189" s="370"/>
    </row>
    <row r="190" spans="1:63" x14ac:dyDescent="0.25">
      <c r="A190" s="14">
        <v>577</v>
      </c>
      <c r="B190" s="34">
        <f t="shared" si="2"/>
        <v>0</v>
      </c>
      <c r="C190" s="1">
        <v>577</v>
      </c>
      <c r="D190" s="1">
        <v>1</v>
      </c>
      <c r="E190" s="1" t="s">
        <v>772</v>
      </c>
      <c r="F190" s="1">
        <v>6</v>
      </c>
      <c r="G190" s="370">
        <v>513932.70535481407</v>
      </c>
      <c r="H190" s="370">
        <v>136464.41019240912</v>
      </c>
      <c r="I190" s="370">
        <v>46038.126276296585</v>
      </c>
      <c r="J190" s="370">
        <v>0</v>
      </c>
      <c r="K190" s="370">
        <v>0</v>
      </c>
      <c r="L190" s="370">
        <v>-55833.178334474171</v>
      </c>
      <c r="M190" s="370">
        <v>0</v>
      </c>
      <c r="N190" s="370">
        <v>640602.0634890456</v>
      </c>
      <c r="O190" s="370"/>
      <c r="P190" s="370">
        <v>513932.70535481407</v>
      </c>
      <c r="Q190" s="370">
        <v>136464.41019240912</v>
      </c>
      <c r="R190" s="370">
        <v>24444.686371311891</v>
      </c>
      <c r="S190" s="370">
        <v>0</v>
      </c>
      <c r="T190" s="370">
        <v>0</v>
      </c>
      <c r="U190" s="370">
        <v>-55833.178334474171</v>
      </c>
      <c r="V190" s="370">
        <v>0</v>
      </c>
      <c r="W190" s="370">
        <v>619008.62358406093</v>
      </c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  <c r="AZ190" s="370"/>
      <c r="BA190" s="370"/>
      <c r="BB190" s="370"/>
      <c r="BC190" s="370"/>
      <c r="BD190" s="370"/>
      <c r="BE190" s="370"/>
      <c r="BF190" s="370"/>
      <c r="BG190" s="370"/>
      <c r="BH190" s="370"/>
      <c r="BI190" s="370"/>
      <c r="BJ190" s="370"/>
      <c r="BK190" s="370"/>
    </row>
    <row r="191" spans="1:63" x14ac:dyDescent="0.25">
      <c r="A191" s="14">
        <v>578</v>
      </c>
      <c r="B191" s="34">
        <f t="shared" si="2"/>
        <v>0</v>
      </c>
      <c r="C191" s="1">
        <v>578</v>
      </c>
      <c r="D191" s="1">
        <v>1</v>
      </c>
      <c r="E191" s="1" t="s">
        <v>773</v>
      </c>
      <c r="F191" s="1">
        <v>5</v>
      </c>
      <c r="G191" s="370">
        <v>2553221.7004626351</v>
      </c>
      <c r="H191" s="370">
        <v>762178.27381827729</v>
      </c>
      <c r="I191" s="370">
        <v>166164.10465773504</v>
      </c>
      <c r="J191" s="370">
        <v>0</v>
      </c>
      <c r="K191" s="370">
        <v>568970.2801266145</v>
      </c>
      <c r="L191" s="370">
        <v>-432440.50972312194</v>
      </c>
      <c r="M191" s="370">
        <v>0</v>
      </c>
      <c r="N191" s="370">
        <v>3618093.8493421404</v>
      </c>
      <c r="O191" s="370"/>
      <c r="P191" s="370">
        <v>2553221.7004626351</v>
      </c>
      <c r="Q191" s="370">
        <v>762178.27381827729</v>
      </c>
      <c r="R191" s="370">
        <v>88227.513868640483</v>
      </c>
      <c r="S191" s="370">
        <v>0</v>
      </c>
      <c r="T191" s="370">
        <v>568970.2801266145</v>
      </c>
      <c r="U191" s="370">
        <v>-432440.50972312194</v>
      </c>
      <c r="V191" s="370">
        <v>0</v>
      </c>
      <c r="W191" s="370">
        <v>3540157.2585530458</v>
      </c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  <c r="AZ191" s="370"/>
      <c r="BA191" s="370"/>
      <c r="BB191" s="370"/>
      <c r="BC191" s="370"/>
      <c r="BD191" s="370"/>
      <c r="BE191" s="370"/>
      <c r="BF191" s="370"/>
      <c r="BG191" s="370"/>
      <c r="BH191" s="370"/>
      <c r="BI191" s="370"/>
      <c r="BJ191" s="370"/>
      <c r="BK191" s="370"/>
    </row>
    <row r="192" spans="1:63" x14ac:dyDescent="0.25">
      <c r="A192" s="14">
        <v>581</v>
      </c>
      <c r="B192" s="34">
        <f t="shared" si="2"/>
        <v>0</v>
      </c>
      <c r="C192" s="1">
        <v>581</v>
      </c>
      <c r="D192" s="1">
        <v>1</v>
      </c>
      <c r="E192" s="1" t="s">
        <v>774</v>
      </c>
      <c r="F192" s="1">
        <v>6</v>
      </c>
      <c r="G192" s="370">
        <v>405470.89270396566</v>
      </c>
      <c r="H192" s="370">
        <v>116310.25065236347</v>
      </c>
      <c r="I192" s="370">
        <v>20455.970017837171</v>
      </c>
      <c r="J192" s="370">
        <v>0</v>
      </c>
      <c r="K192" s="370">
        <v>87028.539803878113</v>
      </c>
      <c r="L192" s="370">
        <v>-28854.643892877852</v>
      </c>
      <c r="M192" s="370">
        <v>0</v>
      </c>
      <c r="N192" s="370">
        <v>600411.00928516651</v>
      </c>
      <c r="O192" s="370"/>
      <c r="P192" s="370">
        <v>405470.89270396566</v>
      </c>
      <c r="Q192" s="370">
        <v>116310.25065236347</v>
      </c>
      <c r="R192" s="370">
        <v>10861.427515664162</v>
      </c>
      <c r="S192" s="370">
        <v>0</v>
      </c>
      <c r="T192" s="370">
        <v>87028.539803878113</v>
      </c>
      <c r="U192" s="370">
        <v>-28854.643892877852</v>
      </c>
      <c r="V192" s="370">
        <v>0</v>
      </c>
      <c r="W192" s="370">
        <v>590816.46678299352</v>
      </c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  <c r="AZ192" s="370"/>
      <c r="BA192" s="370"/>
      <c r="BB192" s="370"/>
      <c r="BC192" s="370"/>
      <c r="BD192" s="370"/>
      <c r="BE192" s="370"/>
      <c r="BF192" s="370"/>
      <c r="BG192" s="370"/>
      <c r="BH192" s="370"/>
      <c r="BI192" s="370"/>
      <c r="BJ192" s="370"/>
      <c r="BK192" s="370"/>
    </row>
    <row r="193" spans="1:63" x14ac:dyDescent="0.25">
      <c r="A193" s="14">
        <v>592</v>
      </c>
      <c r="B193" s="34">
        <f t="shared" si="2"/>
        <v>0</v>
      </c>
      <c r="C193" s="1">
        <v>592</v>
      </c>
      <c r="D193" s="1">
        <v>1</v>
      </c>
      <c r="E193" s="1" t="s">
        <v>1028</v>
      </c>
      <c r="F193" s="1">
        <v>6</v>
      </c>
      <c r="G193" s="370">
        <v>181008.08196755129</v>
      </c>
      <c r="H193" s="370">
        <v>125818.57803545428</v>
      </c>
      <c r="I193" s="370">
        <v>20301.671292738807</v>
      </c>
      <c r="J193" s="370">
        <v>0</v>
      </c>
      <c r="K193" s="370">
        <v>0</v>
      </c>
      <c r="L193" s="370">
        <v>63512.411392863833</v>
      </c>
      <c r="M193" s="370">
        <v>0</v>
      </c>
      <c r="N193" s="370">
        <v>390640.74268860824</v>
      </c>
      <c r="O193" s="370"/>
      <c r="P193" s="370">
        <v>181008.08196755129</v>
      </c>
      <c r="Q193" s="370">
        <v>125818.57803545428</v>
      </c>
      <c r="R193" s="370">
        <v>10779.500116623496</v>
      </c>
      <c r="S193" s="370">
        <v>0</v>
      </c>
      <c r="T193" s="370">
        <v>0</v>
      </c>
      <c r="U193" s="370">
        <v>63512.411392863833</v>
      </c>
      <c r="V193" s="370">
        <v>0</v>
      </c>
      <c r="W193" s="370">
        <v>381118.5715124929</v>
      </c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  <c r="AZ193" s="370"/>
      <c r="BA193" s="370"/>
      <c r="BB193" s="370"/>
      <c r="BC193" s="370"/>
      <c r="BD193" s="370"/>
      <c r="BE193" s="370"/>
      <c r="BF193" s="370"/>
      <c r="BG193" s="370"/>
      <c r="BH193" s="370"/>
      <c r="BI193" s="370"/>
      <c r="BJ193" s="370"/>
      <c r="BK193" s="370"/>
    </row>
    <row r="194" spans="1:63" x14ac:dyDescent="0.25">
      <c r="A194" s="14">
        <v>593</v>
      </c>
      <c r="B194" s="34">
        <f t="shared" si="2"/>
        <v>0</v>
      </c>
      <c r="C194" s="1">
        <v>593</v>
      </c>
      <c r="D194" s="1">
        <v>1</v>
      </c>
      <c r="E194" s="1" t="s">
        <v>775</v>
      </c>
      <c r="F194" s="1">
        <v>5</v>
      </c>
      <c r="G194" s="370">
        <v>1245653.0576641024</v>
      </c>
      <c r="H194" s="370">
        <v>394194.58253556583</v>
      </c>
      <c r="I194" s="370">
        <v>125080.71338857054</v>
      </c>
      <c r="J194" s="370">
        <v>0</v>
      </c>
      <c r="K194" s="370">
        <v>0</v>
      </c>
      <c r="L194" s="370">
        <v>-65697.181487631635</v>
      </c>
      <c r="M194" s="370">
        <v>0</v>
      </c>
      <c r="N194" s="370">
        <v>1699231.1721006073</v>
      </c>
      <c r="O194" s="370"/>
      <c r="P194" s="370">
        <v>1245653.0576641024</v>
      </c>
      <c r="Q194" s="370">
        <v>394194.58253556583</v>
      </c>
      <c r="R194" s="370">
        <v>66413.624037036207</v>
      </c>
      <c r="S194" s="370">
        <v>0</v>
      </c>
      <c r="T194" s="370">
        <v>0</v>
      </c>
      <c r="U194" s="370">
        <v>-65697.181487631635</v>
      </c>
      <c r="V194" s="370">
        <v>0</v>
      </c>
      <c r="W194" s="370">
        <v>1640564.0827490729</v>
      </c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  <c r="AZ194" s="370"/>
      <c r="BA194" s="370"/>
      <c r="BB194" s="370"/>
      <c r="BC194" s="370"/>
      <c r="BD194" s="370"/>
      <c r="BE194" s="370"/>
      <c r="BF194" s="370"/>
      <c r="BG194" s="370"/>
      <c r="BH194" s="370"/>
      <c r="BI194" s="370"/>
      <c r="BJ194" s="370"/>
      <c r="BK194" s="370"/>
    </row>
    <row r="195" spans="1:63" x14ac:dyDescent="0.25">
      <c r="A195" s="14">
        <v>595</v>
      </c>
      <c r="B195" s="34">
        <f t="shared" si="2"/>
        <v>0</v>
      </c>
      <c r="C195" s="1">
        <v>595</v>
      </c>
      <c r="D195" s="1">
        <v>1</v>
      </c>
      <c r="E195" s="1" t="s">
        <v>776</v>
      </c>
      <c r="F195" s="1">
        <v>5</v>
      </c>
      <c r="G195" s="370">
        <v>2302244.0977899982</v>
      </c>
      <c r="H195" s="370">
        <v>632606.1657098803</v>
      </c>
      <c r="I195" s="370">
        <v>199268.72946604659</v>
      </c>
      <c r="J195" s="370">
        <v>0</v>
      </c>
      <c r="K195" s="370">
        <v>0</v>
      </c>
      <c r="L195" s="370">
        <v>35596.062946781836</v>
      </c>
      <c r="M195" s="370">
        <v>0</v>
      </c>
      <c r="N195" s="370">
        <v>3169715.055912707</v>
      </c>
      <c r="O195" s="370"/>
      <c r="P195" s="370">
        <v>2302244.0977899982</v>
      </c>
      <c r="Q195" s="370">
        <v>632606.1657098803</v>
      </c>
      <c r="R195" s="370">
        <v>105804.94884117915</v>
      </c>
      <c r="S195" s="370">
        <v>0</v>
      </c>
      <c r="T195" s="370">
        <v>0</v>
      </c>
      <c r="U195" s="370">
        <v>35596.062946781836</v>
      </c>
      <c r="V195" s="370">
        <v>0</v>
      </c>
      <c r="W195" s="370">
        <v>3076251.2752878396</v>
      </c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  <c r="AZ195" s="370"/>
      <c r="BA195" s="370"/>
      <c r="BB195" s="370"/>
      <c r="BC195" s="370"/>
      <c r="BD195" s="370"/>
      <c r="BE195" s="370"/>
      <c r="BF195" s="370"/>
      <c r="BG195" s="370"/>
      <c r="BH195" s="370"/>
      <c r="BI195" s="370"/>
      <c r="BJ195" s="370"/>
      <c r="BK195" s="370"/>
    </row>
    <row r="196" spans="1:63" x14ac:dyDescent="0.25">
      <c r="A196" s="14">
        <v>599</v>
      </c>
      <c r="B196" s="34">
        <f t="shared" si="2"/>
        <v>0</v>
      </c>
      <c r="C196" s="1">
        <v>599</v>
      </c>
      <c r="D196" s="1">
        <v>1</v>
      </c>
      <c r="E196" s="1" t="s">
        <v>777</v>
      </c>
      <c r="F196" s="1">
        <v>6</v>
      </c>
      <c r="G196" s="370">
        <v>460623.28790898493</v>
      </c>
      <c r="H196" s="370">
        <v>109530.9182367069</v>
      </c>
      <c r="I196" s="370">
        <v>40689.997202720129</v>
      </c>
      <c r="J196" s="370">
        <v>0</v>
      </c>
      <c r="K196" s="370">
        <v>0</v>
      </c>
      <c r="L196" s="370">
        <v>16092.253979979301</v>
      </c>
      <c r="M196" s="370">
        <v>0</v>
      </c>
      <c r="N196" s="370">
        <v>626936.45732839126</v>
      </c>
      <c r="O196" s="370"/>
      <c r="P196" s="370">
        <v>460623.28790898493</v>
      </c>
      <c r="Q196" s="370">
        <v>109530.9182367069</v>
      </c>
      <c r="R196" s="370">
        <v>21605.010901196565</v>
      </c>
      <c r="S196" s="370">
        <v>0</v>
      </c>
      <c r="T196" s="370">
        <v>0</v>
      </c>
      <c r="U196" s="370">
        <v>16092.253979979301</v>
      </c>
      <c r="V196" s="370">
        <v>0</v>
      </c>
      <c r="W196" s="370">
        <v>607851.47102686763</v>
      </c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  <c r="AZ196" s="370"/>
      <c r="BA196" s="370"/>
      <c r="BB196" s="370"/>
      <c r="BC196" s="370"/>
      <c r="BD196" s="370"/>
      <c r="BE196" s="370"/>
      <c r="BF196" s="370"/>
      <c r="BG196" s="370"/>
      <c r="BH196" s="370"/>
      <c r="BI196" s="370"/>
      <c r="BJ196" s="370"/>
      <c r="BK196" s="370"/>
    </row>
    <row r="197" spans="1:63" x14ac:dyDescent="0.25">
      <c r="A197" s="14">
        <v>600</v>
      </c>
      <c r="B197" s="34">
        <f t="shared" si="2"/>
        <v>0</v>
      </c>
      <c r="C197" s="1">
        <v>600</v>
      </c>
      <c r="D197" s="1">
        <v>1</v>
      </c>
      <c r="E197" s="1" t="s">
        <v>778</v>
      </c>
      <c r="F197" s="1">
        <v>6</v>
      </c>
      <c r="G197" s="370">
        <v>293939.41918898933</v>
      </c>
      <c r="H197" s="370">
        <v>76242.409628105437</v>
      </c>
      <c r="I197" s="370">
        <v>9485.7340952481718</v>
      </c>
      <c r="J197" s="370">
        <v>0</v>
      </c>
      <c r="K197" s="370">
        <v>0</v>
      </c>
      <c r="L197" s="370">
        <v>79107.32054342101</v>
      </c>
      <c r="M197" s="370">
        <v>0</v>
      </c>
      <c r="N197" s="370">
        <v>458774.88345576398</v>
      </c>
      <c r="O197" s="370"/>
      <c r="P197" s="370">
        <v>293939.41918898933</v>
      </c>
      <c r="Q197" s="370">
        <v>76242.409628105437</v>
      </c>
      <c r="R197" s="370">
        <v>5036.6036525553873</v>
      </c>
      <c r="S197" s="370">
        <v>0</v>
      </c>
      <c r="T197" s="370">
        <v>0</v>
      </c>
      <c r="U197" s="370">
        <v>79107.32054342101</v>
      </c>
      <c r="V197" s="370">
        <v>0</v>
      </c>
      <c r="W197" s="370">
        <v>454325.7530130712</v>
      </c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  <c r="AZ197" s="370"/>
      <c r="BA197" s="370"/>
      <c r="BB197" s="370"/>
      <c r="BC197" s="370"/>
      <c r="BD197" s="370"/>
      <c r="BE197" s="370"/>
      <c r="BF197" s="370"/>
      <c r="BG197" s="370"/>
      <c r="BH197" s="370"/>
      <c r="BI197" s="370"/>
      <c r="BJ197" s="370"/>
      <c r="BK197" s="370"/>
    </row>
    <row r="198" spans="1:63" x14ac:dyDescent="0.25">
      <c r="A198" s="14">
        <v>601</v>
      </c>
      <c r="B198" s="34">
        <f t="shared" si="2"/>
        <v>0</v>
      </c>
      <c r="C198" s="1">
        <v>601</v>
      </c>
      <c r="D198" s="1">
        <v>1</v>
      </c>
      <c r="E198" s="1" t="s">
        <v>779</v>
      </c>
      <c r="F198" s="1">
        <v>6</v>
      </c>
      <c r="G198" s="370">
        <v>709166.18846078333</v>
      </c>
      <c r="H198" s="370">
        <v>185519.56558440241</v>
      </c>
      <c r="I198" s="370">
        <v>54365.457277446265</v>
      </c>
      <c r="J198" s="370">
        <v>0</v>
      </c>
      <c r="K198" s="370">
        <v>0</v>
      </c>
      <c r="L198" s="370">
        <v>18355.291499906169</v>
      </c>
      <c r="M198" s="370">
        <v>0</v>
      </c>
      <c r="N198" s="370">
        <v>967406.50282253826</v>
      </c>
      <c r="O198" s="370"/>
      <c r="P198" s="370">
        <v>709166.18846078333</v>
      </c>
      <c r="Q198" s="370">
        <v>185519.56558440241</v>
      </c>
      <c r="R198" s="370">
        <v>28866.217200163457</v>
      </c>
      <c r="S198" s="370">
        <v>0</v>
      </c>
      <c r="T198" s="370">
        <v>0</v>
      </c>
      <c r="U198" s="370">
        <v>18355.291499906169</v>
      </c>
      <c r="V198" s="370">
        <v>0</v>
      </c>
      <c r="W198" s="370">
        <v>941907.26274525537</v>
      </c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  <c r="AZ198" s="370"/>
      <c r="BA198" s="370"/>
      <c r="BB198" s="370"/>
      <c r="BC198" s="370"/>
      <c r="BD198" s="370"/>
      <c r="BE198" s="370"/>
      <c r="BF198" s="370"/>
      <c r="BG198" s="370"/>
      <c r="BH198" s="370"/>
      <c r="BI198" s="370"/>
      <c r="BJ198" s="370"/>
      <c r="BK198" s="370"/>
    </row>
    <row r="199" spans="1:63" x14ac:dyDescent="0.25">
      <c r="A199" s="14">
        <v>621</v>
      </c>
      <c r="B199" s="34">
        <f t="shared" si="2"/>
        <v>0</v>
      </c>
      <c r="C199" s="1">
        <v>621</v>
      </c>
      <c r="D199" s="1">
        <v>1</v>
      </c>
      <c r="E199" s="1" t="s">
        <v>780</v>
      </c>
      <c r="F199" s="1">
        <v>3</v>
      </c>
      <c r="G199" s="370">
        <v>22464010.151345707</v>
      </c>
      <c r="H199" s="370">
        <v>4287223.6837021187</v>
      </c>
      <c r="I199" s="370">
        <v>1076313.3152103215</v>
      </c>
      <c r="J199" s="370">
        <v>0</v>
      </c>
      <c r="K199" s="370">
        <v>5158346.9652799629</v>
      </c>
      <c r="L199" s="370">
        <v>-4055836.4386050329</v>
      </c>
      <c r="M199" s="370">
        <v>0</v>
      </c>
      <c r="N199" s="370">
        <v>28930057.676933076</v>
      </c>
      <c r="O199" s="370"/>
      <c r="P199" s="370">
        <v>22464010.151345707</v>
      </c>
      <c r="Q199" s="370">
        <v>4287223.6837021187</v>
      </c>
      <c r="R199" s="370">
        <v>571485.93037178915</v>
      </c>
      <c r="S199" s="370">
        <v>0</v>
      </c>
      <c r="T199" s="370">
        <v>5158346.9652799629</v>
      </c>
      <c r="U199" s="370">
        <v>-4055836.4386050329</v>
      </c>
      <c r="V199" s="370">
        <v>0</v>
      </c>
      <c r="W199" s="370">
        <v>28425230.292094544</v>
      </c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  <c r="AZ199" s="370"/>
      <c r="BA199" s="370"/>
      <c r="BB199" s="370"/>
      <c r="BC199" s="370"/>
      <c r="BD199" s="370"/>
      <c r="BE199" s="370"/>
      <c r="BF199" s="370"/>
      <c r="BG199" s="370"/>
      <c r="BH199" s="370"/>
      <c r="BI199" s="370"/>
      <c r="BJ199" s="370"/>
      <c r="BK199" s="370"/>
    </row>
    <row r="200" spans="1:63" x14ac:dyDescent="0.25">
      <c r="A200" s="14">
        <v>622</v>
      </c>
      <c r="B200" s="34">
        <f t="shared" si="2"/>
        <v>0</v>
      </c>
      <c r="C200" s="1">
        <v>622</v>
      </c>
      <c r="D200" s="1">
        <v>1</v>
      </c>
      <c r="E200" s="1" t="s">
        <v>1013</v>
      </c>
      <c r="F200" s="1">
        <v>2</v>
      </c>
      <c r="G200" s="370">
        <v>20731038.470880069</v>
      </c>
      <c r="H200" s="370">
        <v>5697869.1486865431</v>
      </c>
      <c r="I200" s="370">
        <v>1698031.575904177</v>
      </c>
      <c r="J200" s="370">
        <v>0</v>
      </c>
      <c r="K200" s="370">
        <v>0</v>
      </c>
      <c r="L200" s="370">
        <v>-2591696.5791343572</v>
      </c>
      <c r="M200" s="370">
        <v>0</v>
      </c>
      <c r="N200" s="370">
        <v>25535242.616336431</v>
      </c>
      <c r="O200" s="370"/>
      <c r="P200" s="370">
        <v>20731038.470880069</v>
      </c>
      <c r="Q200" s="370">
        <v>5697869.1486865431</v>
      </c>
      <c r="R200" s="370">
        <v>901597.27770964976</v>
      </c>
      <c r="S200" s="370">
        <v>0</v>
      </c>
      <c r="T200" s="370">
        <v>0</v>
      </c>
      <c r="U200" s="370">
        <v>-2591696.5791343572</v>
      </c>
      <c r="V200" s="370">
        <v>0</v>
      </c>
      <c r="W200" s="370">
        <v>24738808.318141904</v>
      </c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  <c r="AZ200" s="370"/>
      <c r="BA200" s="370"/>
      <c r="BB200" s="370"/>
      <c r="BC200" s="370"/>
      <c r="BD200" s="370"/>
      <c r="BE200" s="370"/>
      <c r="BF200" s="370"/>
      <c r="BG200" s="370"/>
      <c r="BH200" s="370"/>
      <c r="BI200" s="370"/>
      <c r="BJ200" s="370"/>
      <c r="BK200" s="370"/>
    </row>
    <row r="201" spans="1:63" x14ac:dyDescent="0.25">
      <c r="A201" s="14">
        <v>623</v>
      </c>
      <c r="B201" s="34">
        <f t="shared" si="2"/>
        <v>0</v>
      </c>
      <c r="C201" s="1">
        <v>623</v>
      </c>
      <c r="D201" s="1">
        <v>1</v>
      </c>
      <c r="E201" s="1" t="s">
        <v>781</v>
      </c>
      <c r="F201" s="1">
        <v>2</v>
      </c>
      <c r="G201" s="370">
        <v>12522299.659340166</v>
      </c>
      <c r="H201" s="370">
        <v>3803183.1369437994</v>
      </c>
      <c r="I201" s="370">
        <v>1372905.580188523</v>
      </c>
      <c r="J201" s="370">
        <v>0</v>
      </c>
      <c r="K201" s="370">
        <v>0</v>
      </c>
      <c r="L201" s="370">
        <v>-2827496.2632596074</v>
      </c>
      <c r="M201" s="370">
        <v>0</v>
      </c>
      <c r="N201" s="370">
        <v>14870892.11321288</v>
      </c>
      <c r="O201" s="370"/>
      <c r="P201" s="370">
        <v>12522299.659340166</v>
      </c>
      <c r="Q201" s="370">
        <v>3803183.1369437994</v>
      </c>
      <c r="R201" s="370">
        <v>728966.38155344361</v>
      </c>
      <c r="S201" s="370">
        <v>0</v>
      </c>
      <c r="T201" s="370">
        <v>0</v>
      </c>
      <c r="U201" s="370">
        <v>-2827496.2632596074</v>
      </c>
      <c r="V201" s="370">
        <v>0</v>
      </c>
      <c r="W201" s="370">
        <v>14226952.914577801</v>
      </c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  <c r="AZ201" s="370"/>
      <c r="BA201" s="370"/>
      <c r="BB201" s="370"/>
      <c r="BC201" s="370"/>
      <c r="BD201" s="370"/>
      <c r="BE201" s="370"/>
      <c r="BF201" s="370"/>
      <c r="BG201" s="370"/>
      <c r="BH201" s="370"/>
      <c r="BI201" s="370"/>
      <c r="BJ201" s="370"/>
      <c r="BK201" s="370"/>
    </row>
    <row r="202" spans="1:63" x14ac:dyDescent="0.25">
      <c r="A202" s="14">
        <v>624</v>
      </c>
      <c r="B202" s="34">
        <f t="shared" si="2"/>
        <v>0</v>
      </c>
      <c r="C202" s="1">
        <v>624</v>
      </c>
      <c r="D202" s="1">
        <v>1</v>
      </c>
      <c r="E202" s="1" t="s">
        <v>782</v>
      </c>
      <c r="F202" s="1">
        <v>3</v>
      </c>
      <c r="G202" s="370">
        <v>14915083.09212463</v>
      </c>
      <c r="H202" s="370">
        <v>4492006.9420717601</v>
      </c>
      <c r="I202" s="370">
        <v>1343769.3982270965</v>
      </c>
      <c r="J202" s="370">
        <v>0</v>
      </c>
      <c r="K202" s="370">
        <v>0</v>
      </c>
      <c r="L202" s="370">
        <v>-3719298.1190028074</v>
      </c>
      <c r="M202" s="370">
        <v>0</v>
      </c>
      <c r="N202" s="370">
        <v>17031561.313420679</v>
      </c>
      <c r="O202" s="370"/>
      <c r="P202" s="370">
        <v>14915083.09212463</v>
      </c>
      <c r="Q202" s="370">
        <v>4492006.9420717601</v>
      </c>
      <c r="R202" s="370">
        <v>713496.05537574156</v>
      </c>
      <c r="S202" s="370">
        <v>0</v>
      </c>
      <c r="T202" s="370">
        <v>0</v>
      </c>
      <c r="U202" s="370">
        <v>-3719298.1190028074</v>
      </c>
      <c r="V202" s="370">
        <v>0</v>
      </c>
      <c r="W202" s="370">
        <v>16401287.970569324</v>
      </c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  <c r="AZ202" s="370"/>
      <c r="BA202" s="370"/>
      <c r="BB202" s="370"/>
      <c r="BC202" s="370"/>
      <c r="BD202" s="370"/>
      <c r="BE202" s="370"/>
      <c r="BF202" s="370"/>
      <c r="BG202" s="370"/>
      <c r="BH202" s="370"/>
      <c r="BI202" s="370"/>
      <c r="BJ202" s="370"/>
      <c r="BK202" s="370"/>
    </row>
    <row r="203" spans="1:63" x14ac:dyDescent="0.25">
      <c r="A203" s="14">
        <v>625</v>
      </c>
      <c r="B203" s="34">
        <f t="shared" si="2"/>
        <v>0</v>
      </c>
      <c r="C203" s="1">
        <v>625</v>
      </c>
      <c r="D203" s="1">
        <v>1</v>
      </c>
      <c r="E203" s="1" t="s">
        <v>783</v>
      </c>
      <c r="F203" s="1">
        <v>1</v>
      </c>
      <c r="G203" s="370">
        <v>66865738.391891032</v>
      </c>
      <c r="H203" s="370">
        <v>13289257.685549635</v>
      </c>
      <c r="I203" s="370">
        <v>5784026.0574730262</v>
      </c>
      <c r="J203" s="370">
        <v>0</v>
      </c>
      <c r="K203" s="370">
        <v>6505474.343369469</v>
      </c>
      <c r="L203" s="370">
        <v>-19628988.368090998</v>
      </c>
      <c r="M203" s="370">
        <v>0</v>
      </c>
      <c r="N203" s="370">
        <v>72815508.11019215</v>
      </c>
      <c r="O203" s="370"/>
      <c r="P203" s="370">
        <v>66865738.391891032</v>
      </c>
      <c r="Q203" s="370">
        <v>13289257.685549635</v>
      </c>
      <c r="R203" s="370">
        <v>3071122.0106978989</v>
      </c>
      <c r="S203" s="370">
        <v>0</v>
      </c>
      <c r="T203" s="370">
        <v>6505474.343369469</v>
      </c>
      <c r="U203" s="370">
        <v>-19628988.368090998</v>
      </c>
      <c r="V203" s="370">
        <v>0</v>
      </c>
      <c r="W203" s="370">
        <v>70102604.063417032</v>
      </c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  <c r="AZ203" s="370"/>
      <c r="BA203" s="370"/>
      <c r="BB203" s="370"/>
      <c r="BC203" s="370"/>
      <c r="BD203" s="370"/>
      <c r="BE203" s="370"/>
      <c r="BF203" s="370"/>
      <c r="BG203" s="370"/>
      <c r="BH203" s="370"/>
      <c r="BI203" s="370"/>
      <c r="BJ203" s="370"/>
      <c r="BK203" s="370"/>
    </row>
    <row r="204" spans="1:63" x14ac:dyDescent="0.25">
      <c r="A204" s="14">
        <v>630</v>
      </c>
      <c r="B204" s="34">
        <f t="shared" si="2"/>
        <v>0</v>
      </c>
      <c r="C204" s="1">
        <v>630</v>
      </c>
      <c r="D204" s="1">
        <v>1</v>
      </c>
      <c r="E204" s="1" t="s">
        <v>784</v>
      </c>
      <c r="F204" s="1">
        <v>6</v>
      </c>
      <c r="G204" s="370">
        <v>417076.31895318965</v>
      </c>
      <c r="H204" s="370">
        <v>115444.75552461241</v>
      </c>
      <c r="I204" s="370">
        <v>41824.623483702366</v>
      </c>
      <c r="J204" s="370">
        <v>0</v>
      </c>
      <c r="K204" s="370">
        <v>0</v>
      </c>
      <c r="L204" s="370">
        <v>-13410.93320366722</v>
      </c>
      <c r="M204" s="370">
        <v>0</v>
      </c>
      <c r="N204" s="370">
        <v>560934.76475783717</v>
      </c>
      <c r="O204" s="370"/>
      <c r="P204" s="370">
        <v>417076.31895318965</v>
      </c>
      <c r="Q204" s="370">
        <v>115444.75552461241</v>
      </c>
      <c r="R204" s="370">
        <v>22207.459042130984</v>
      </c>
      <c r="S204" s="370">
        <v>0</v>
      </c>
      <c r="T204" s="370">
        <v>0</v>
      </c>
      <c r="U204" s="370">
        <v>-13410.93320366722</v>
      </c>
      <c r="V204" s="370">
        <v>0</v>
      </c>
      <c r="W204" s="370">
        <v>541317.60031626583</v>
      </c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  <c r="AZ204" s="370"/>
      <c r="BA204" s="370"/>
      <c r="BB204" s="370"/>
      <c r="BC204" s="370"/>
      <c r="BD204" s="370"/>
      <c r="BE204" s="370"/>
      <c r="BF204" s="370"/>
      <c r="BG204" s="370"/>
      <c r="BH204" s="370"/>
      <c r="BI204" s="370"/>
      <c r="BJ204" s="370"/>
      <c r="BK204" s="370"/>
    </row>
    <row r="205" spans="1:63" x14ac:dyDescent="0.25">
      <c r="A205" s="14">
        <v>635</v>
      </c>
      <c r="B205" s="34">
        <f t="shared" si="2"/>
        <v>0</v>
      </c>
      <c r="C205" s="1">
        <v>635</v>
      </c>
      <c r="D205" s="1">
        <v>1</v>
      </c>
      <c r="E205" s="1" t="s">
        <v>785</v>
      </c>
      <c r="F205" s="1">
        <v>6</v>
      </c>
      <c r="G205" s="370">
        <v>20085.003258222365</v>
      </c>
      <c r="H205" s="370">
        <v>22173.165243910684</v>
      </c>
      <c r="I205" s="370">
        <v>19829.671761430996</v>
      </c>
      <c r="J205" s="370">
        <v>0</v>
      </c>
      <c r="K205" s="370">
        <v>21759.358596635589</v>
      </c>
      <c r="L205" s="370">
        <v>-89961.455620522145</v>
      </c>
      <c r="M205" s="370">
        <v>0</v>
      </c>
      <c r="N205" s="370">
        <v>-6114.2567603225179</v>
      </c>
      <c r="O205" s="370"/>
      <c r="P205" s="370">
        <v>20085.003258222365</v>
      </c>
      <c r="Q205" s="370">
        <v>22173.165243910684</v>
      </c>
      <c r="R205" s="370">
        <v>10528.884345664848</v>
      </c>
      <c r="S205" s="370">
        <v>0</v>
      </c>
      <c r="T205" s="370">
        <v>21759.358596635589</v>
      </c>
      <c r="U205" s="370">
        <v>-89961.455620522145</v>
      </c>
      <c r="V205" s="370">
        <v>0</v>
      </c>
      <c r="W205" s="370">
        <v>-15415.044176088661</v>
      </c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  <c r="AZ205" s="370"/>
      <c r="BA205" s="370"/>
      <c r="BB205" s="370"/>
      <c r="BC205" s="370"/>
      <c r="BD205" s="370"/>
      <c r="BE205" s="370"/>
      <c r="BF205" s="370"/>
      <c r="BG205" s="370"/>
      <c r="BH205" s="370"/>
      <c r="BI205" s="370"/>
      <c r="BJ205" s="370"/>
      <c r="BK205" s="370"/>
    </row>
    <row r="206" spans="1:63" x14ac:dyDescent="0.25">
      <c r="A206" s="14">
        <v>640</v>
      </c>
      <c r="B206" s="34">
        <f t="shared" si="2"/>
        <v>0</v>
      </c>
      <c r="C206" s="1">
        <v>640</v>
      </c>
      <c r="D206" s="1">
        <v>1</v>
      </c>
      <c r="E206" s="1" t="s">
        <v>786</v>
      </c>
      <c r="F206" s="1">
        <v>6</v>
      </c>
      <c r="G206" s="370">
        <v>197036.14630815864</v>
      </c>
      <c r="H206" s="370">
        <v>50456.707180952362</v>
      </c>
      <c r="I206" s="370">
        <v>19143.861222538049</v>
      </c>
      <c r="J206" s="370">
        <v>0</v>
      </c>
      <c r="K206" s="370">
        <v>62131.851651724457</v>
      </c>
      <c r="L206" s="370">
        <v>-53088.578137286197</v>
      </c>
      <c r="M206" s="370">
        <v>0</v>
      </c>
      <c r="N206" s="370">
        <v>275679.98822608736</v>
      </c>
      <c r="O206" s="370"/>
      <c r="P206" s="370">
        <v>197036.14630815864</v>
      </c>
      <c r="Q206" s="370">
        <v>50456.707180952362</v>
      </c>
      <c r="R206" s="370">
        <v>10164.742168531764</v>
      </c>
      <c r="S206" s="370">
        <v>0</v>
      </c>
      <c r="T206" s="370">
        <v>62131.851651724457</v>
      </c>
      <c r="U206" s="370">
        <v>-53088.578137286197</v>
      </c>
      <c r="V206" s="370">
        <v>0</v>
      </c>
      <c r="W206" s="370">
        <v>266700.86917208106</v>
      </c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  <c r="AZ206" s="370"/>
      <c r="BA206" s="370"/>
      <c r="BB206" s="370"/>
      <c r="BC206" s="370"/>
      <c r="BD206" s="370"/>
      <c r="BE206" s="370"/>
      <c r="BF206" s="370"/>
      <c r="BG206" s="370"/>
      <c r="BH206" s="370"/>
      <c r="BI206" s="370"/>
      <c r="BJ206" s="370"/>
      <c r="BK206" s="370"/>
    </row>
    <row r="207" spans="1:63" x14ac:dyDescent="0.25">
      <c r="A207" s="14">
        <v>656</v>
      </c>
      <c r="B207" s="34">
        <f t="shared" si="2"/>
        <v>0</v>
      </c>
      <c r="C207" s="1">
        <v>656</v>
      </c>
      <c r="D207" s="1">
        <v>1</v>
      </c>
      <c r="E207" s="1" t="s">
        <v>787</v>
      </c>
      <c r="F207" s="1">
        <v>4</v>
      </c>
      <c r="G207" s="370">
        <v>7266861.8587299753</v>
      </c>
      <c r="H207" s="370">
        <v>1868452.1375548649</v>
      </c>
      <c r="I207" s="370">
        <v>725855.68478540494</v>
      </c>
      <c r="J207" s="370">
        <v>0</v>
      </c>
      <c r="K207" s="370">
        <v>0</v>
      </c>
      <c r="L207" s="370">
        <v>-2856049.9676333321</v>
      </c>
      <c r="M207" s="370">
        <v>0</v>
      </c>
      <c r="N207" s="370">
        <v>7005119.7134369137</v>
      </c>
      <c r="O207" s="370"/>
      <c r="P207" s="370">
        <v>7266861.8587299753</v>
      </c>
      <c r="Q207" s="370">
        <v>1868452.1375548649</v>
      </c>
      <c r="R207" s="370">
        <v>385404.79382082197</v>
      </c>
      <c r="S207" s="370">
        <v>0</v>
      </c>
      <c r="T207" s="370">
        <v>0</v>
      </c>
      <c r="U207" s="370">
        <v>-2856049.9676333321</v>
      </c>
      <c r="V207" s="370">
        <v>0</v>
      </c>
      <c r="W207" s="370">
        <v>6664668.8224723311</v>
      </c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  <c r="AZ207" s="370"/>
      <c r="BA207" s="370"/>
      <c r="BB207" s="370"/>
      <c r="BC207" s="370"/>
      <c r="BD207" s="370"/>
      <c r="BE207" s="370"/>
      <c r="BF207" s="370"/>
      <c r="BG207" s="370"/>
      <c r="BH207" s="370"/>
      <c r="BI207" s="370"/>
      <c r="BJ207" s="370"/>
      <c r="BK207" s="370"/>
    </row>
    <row r="208" spans="1:63" x14ac:dyDescent="0.25">
      <c r="A208" s="14">
        <v>659</v>
      </c>
      <c r="B208" s="34">
        <f t="shared" si="2"/>
        <v>0</v>
      </c>
      <c r="C208" s="1">
        <v>659</v>
      </c>
      <c r="D208" s="1">
        <v>1</v>
      </c>
      <c r="E208" s="1" t="s">
        <v>788</v>
      </c>
      <c r="F208" s="1">
        <v>3</v>
      </c>
      <c r="G208" s="370">
        <v>6590518.5066067353</v>
      </c>
      <c r="H208" s="370">
        <v>2009816.9078121188</v>
      </c>
      <c r="I208" s="370">
        <v>638464.87780636584</v>
      </c>
      <c r="J208" s="370">
        <v>0</v>
      </c>
      <c r="K208" s="370">
        <v>0</v>
      </c>
      <c r="L208" s="370">
        <v>-1615878.429031156</v>
      </c>
      <c r="M208" s="370">
        <v>0</v>
      </c>
      <c r="N208" s="370">
        <v>7622921.8631940633</v>
      </c>
      <c r="O208" s="370"/>
      <c r="P208" s="370">
        <v>6590518.5066067353</v>
      </c>
      <c r="Q208" s="370">
        <v>2009816.9078121188</v>
      </c>
      <c r="R208" s="370">
        <v>339003.23404582433</v>
      </c>
      <c r="S208" s="370">
        <v>0</v>
      </c>
      <c r="T208" s="370">
        <v>0</v>
      </c>
      <c r="U208" s="370">
        <v>-1615878.429031156</v>
      </c>
      <c r="V208" s="370">
        <v>0</v>
      </c>
      <c r="W208" s="370">
        <v>7323460.2194335219</v>
      </c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  <c r="AZ208" s="370"/>
      <c r="BA208" s="370"/>
      <c r="BB208" s="370"/>
      <c r="BC208" s="370"/>
      <c r="BD208" s="370"/>
      <c r="BE208" s="370"/>
      <c r="BF208" s="370"/>
      <c r="BG208" s="370"/>
      <c r="BH208" s="370"/>
      <c r="BI208" s="370"/>
      <c r="BJ208" s="370"/>
      <c r="BK208" s="370"/>
    </row>
    <row r="209" spans="1:63" x14ac:dyDescent="0.25">
      <c r="A209" s="14">
        <v>671</v>
      </c>
      <c r="B209" s="34">
        <f t="shared" si="2"/>
        <v>0</v>
      </c>
      <c r="C209" s="1">
        <v>671</v>
      </c>
      <c r="D209" s="1">
        <v>1</v>
      </c>
      <c r="E209" s="1" t="s">
        <v>789</v>
      </c>
      <c r="F209" s="1">
        <v>6</v>
      </c>
      <c r="G209" s="370">
        <v>448366.31575918221</v>
      </c>
      <c r="H209" s="370">
        <v>165805.21453330014</v>
      </c>
      <c r="I209" s="370">
        <v>36924.439013146082</v>
      </c>
      <c r="J209" s="370">
        <v>0</v>
      </c>
      <c r="K209" s="370">
        <v>0</v>
      </c>
      <c r="L209" s="370">
        <v>-47025.790107975678</v>
      </c>
      <c r="M209" s="370">
        <v>0</v>
      </c>
      <c r="N209" s="370">
        <v>604070.17919765273</v>
      </c>
      <c r="O209" s="370"/>
      <c r="P209" s="370">
        <v>448366.31575918221</v>
      </c>
      <c r="Q209" s="370">
        <v>165805.21453330014</v>
      </c>
      <c r="R209" s="370">
        <v>19605.626990464847</v>
      </c>
      <c r="S209" s="370">
        <v>0</v>
      </c>
      <c r="T209" s="370">
        <v>0</v>
      </c>
      <c r="U209" s="370">
        <v>-47025.790107975678</v>
      </c>
      <c r="V209" s="370">
        <v>0</v>
      </c>
      <c r="W209" s="370">
        <v>586751.3671749715</v>
      </c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  <c r="AZ209" s="370"/>
      <c r="BA209" s="370"/>
      <c r="BB209" s="370"/>
      <c r="BC209" s="370"/>
      <c r="BD209" s="370"/>
      <c r="BE209" s="370"/>
      <c r="BF209" s="370"/>
      <c r="BG209" s="370"/>
      <c r="BH209" s="370"/>
      <c r="BI209" s="370"/>
      <c r="BJ209" s="370"/>
      <c r="BK209" s="370"/>
    </row>
    <row r="210" spans="1:63" x14ac:dyDescent="0.25">
      <c r="A210" s="14">
        <v>676</v>
      </c>
      <c r="B210" s="34">
        <f t="shared" si="2"/>
        <v>0</v>
      </c>
      <c r="C210" s="1">
        <v>676</v>
      </c>
      <c r="D210" s="1">
        <v>1</v>
      </c>
      <c r="E210" s="1" t="s">
        <v>790</v>
      </c>
      <c r="F210" s="1">
        <v>6</v>
      </c>
      <c r="G210" s="370">
        <v>212295.45133203483</v>
      </c>
      <c r="H210" s="370">
        <v>50039.810259914491</v>
      </c>
      <c r="I210" s="370">
        <v>15672.160072458515</v>
      </c>
      <c r="J210" s="370">
        <v>0</v>
      </c>
      <c r="K210" s="370">
        <v>0</v>
      </c>
      <c r="L210" s="370">
        <v>12109.166529835336</v>
      </c>
      <c r="M210" s="370">
        <v>0</v>
      </c>
      <c r="N210" s="370">
        <v>290116.58819424314</v>
      </c>
      <c r="O210" s="370"/>
      <c r="P210" s="370">
        <v>212295.45133203483</v>
      </c>
      <c r="Q210" s="370">
        <v>50039.810259914491</v>
      </c>
      <c r="R210" s="370">
        <v>8321.3863968545211</v>
      </c>
      <c r="S210" s="370">
        <v>0</v>
      </c>
      <c r="T210" s="370">
        <v>0</v>
      </c>
      <c r="U210" s="370">
        <v>12109.166529835336</v>
      </c>
      <c r="V210" s="370">
        <v>0</v>
      </c>
      <c r="W210" s="370">
        <v>282765.81451863918</v>
      </c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  <c r="AZ210" s="370"/>
      <c r="BA210" s="370"/>
      <c r="BB210" s="370"/>
      <c r="BC210" s="370"/>
      <c r="BD210" s="370"/>
      <c r="BE210" s="370"/>
      <c r="BF210" s="370"/>
      <c r="BG210" s="370"/>
      <c r="BH210" s="370"/>
      <c r="BI210" s="370"/>
      <c r="BJ210" s="370"/>
      <c r="BK210" s="370"/>
    </row>
    <row r="211" spans="1:63" x14ac:dyDescent="0.25">
      <c r="A211" s="14">
        <v>682</v>
      </c>
      <c r="B211" s="34">
        <f t="shared" si="2"/>
        <v>0</v>
      </c>
      <c r="C211" s="1">
        <v>682</v>
      </c>
      <c r="D211" s="1">
        <v>1</v>
      </c>
      <c r="E211" s="1" t="s">
        <v>791</v>
      </c>
      <c r="F211" s="1">
        <v>5</v>
      </c>
      <c r="G211" s="370">
        <v>1085855.7024798382</v>
      </c>
      <c r="H211" s="370">
        <v>271091.27697331674</v>
      </c>
      <c r="I211" s="370">
        <v>95958.866475750445</v>
      </c>
      <c r="J211" s="370">
        <v>0</v>
      </c>
      <c r="K211" s="370">
        <v>39463.739338593557</v>
      </c>
      <c r="L211" s="370">
        <v>-67065.388388952357</v>
      </c>
      <c r="M211" s="370">
        <v>0</v>
      </c>
      <c r="N211" s="370">
        <v>1425304.1968785464</v>
      </c>
      <c r="O211" s="370"/>
      <c r="P211" s="370">
        <v>1085855.7024798382</v>
      </c>
      <c r="Q211" s="370">
        <v>271091.27697331674</v>
      </c>
      <c r="R211" s="370">
        <v>50950.909284812165</v>
      </c>
      <c r="S211" s="370">
        <v>0</v>
      </c>
      <c r="T211" s="370">
        <v>39463.739338593557</v>
      </c>
      <c r="U211" s="370">
        <v>-67065.388388952357</v>
      </c>
      <c r="V211" s="370">
        <v>0</v>
      </c>
      <c r="W211" s="370">
        <v>1380296.2396876081</v>
      </c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  <c r="AZ211" s="370"/>
      <c r="BA211" s="370"/>
      <c r="BB211" s="370"/>
      <c r="BC211" s="370"/>
      <c r="BD211" s="370"/>
      <c r="BE211" s="370"/>
      <c r="BF211" s="370"/>
      <c r="BG211" s="370"/>
      <c r="BH211" s="370"/>
      <c r="BI211" s="370"/>
      <c r="BJ211" s="370"/>
      <c r="BK211" s="370"/>
    </row>
    <row r="212" spans="1:63" x14ac:dyDescent="0.25">
      <c r="A212" s="14">
        <v>690</v>
      </c>
      <c r="B212" s="34">
        <f t="shared" si="2"/>
        <v>0</v>
      </c>
      <c r="C212" s="1">
        <v>690</v>
      </c>
      <c r="D212" s="1">
        <v>1</v>
      </c>
      <c r="E212" s="1" t="s">
        <v>792</v>
      </c>
      <c r="F212" s="1">
        <v>5</v>
      </c>
      <c r="G212" s="370">
        <v>1439910.3184329858</v>
      </c>
      <c r="H212" s="370">
        <v>464959.18530996074</v>
      </c>
      <c r="I212" s="370">
        <v>128247.58395776697</v>
      </c>
      <c r="J212" s="370">
        <v>0</v>
      </c>
      <c r="K212" s="370">
        <v>0</v>
      </c>
      <c r="L212" s="370">
        <v>-66509.650360734988</v>
      </c>
      <c r="M212" s="370">
        <v>0</v>
      </c>
      <c r="N212" s="370">
        <v>1966607.4373399785</v>
      </c>
      <c r="O212" s="370"/>
      <c r="P212" s="370">
        <v>1439910.3184329858</v>
      </c>
      <c r="Q212" s="370">
        <v>464959.18530996074</v>
      </c>
      <c r="R212" s="370">
        <v>68095.125090705333</v>
      </c>
      <c r="S212" s="370">
        <v>0</v>
      </c>
      <c r="T212" s="370">
        <v>0</v>
      </c>
      <c r="U212" s="370">
        <v>-66509.650360734988</v>
      </c>
      <c r="V212" s="370">
        <v>0</v>
      </c>
      <c r="W212" s="370">
        <v>1906454.9784729169</v>
      </c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  <c r="AZ212" s="370"/>
      <c r="BA212" s="370"/>
      <c r="BB212" s="370"/>
      <c r="BC212" s="370"/>
      <c r="BD212" s="370"/>
      <c r="BE212" s="370"/>
      <c r="BF212" s="370"/>
      <c r="BG212" s="370"/>
      <c r="BH212" s="370"/>
      <c r="BI212" s="370"/>
      <c r="BJ212" s="370"/>
      <c r="BK212" s="370"/>
    </row>
    <row r="213" spans="1:63" x14ac:dyDescent="0.25">
      <c r="A213" s="14">
        <v>695</v>
      </c>
      <c r="B213" s="34">
        <f t="shared" si="2"/>
        <v>0</v>
      </c>
      <c r="C213" s="1">
        <v>695</v>
      </c>
      <c r="D213" s="1">
        <v>1</v>
      </c>
      <c r="E213" s="1" t="s">
        <v>793</v>
      </c>
      <c r="F213" s="1">
        <v>6</v>
      </c>
      <c r="G213" s="370">
        <v>1009524.407173306</v>
      </c>
      <c r="H213" s="370">
        <v>248508.84973187573</v>
      </c>
      <c r="I213" s="370">
        <v>116025.17299502826</v>
      </c>
      <c r="J213" s="370">
        <v>0</v>
      </c>
      <c r="K213" s="370">
        <v>0</v>
      </c>
      <c r="L213" s="370">
        <v>-354830.90020276589</v>
      </c>
      <c r="M213" s="370">
        <v>0</v>
      </c>
      <c r="N213" s="370">
        <v>1019227.5296974443</v>
      </c>
      <c r="O213" s="370"/>
      <c r="P213" s="370">
        <v>1009524.407173306</v>
      </c>
      <c r="Q213" s="370">
        <v>248508.84973187573</v>
      </c>
      <c r="R213" s="370">
        <v>61605.438675312274</v>
      </c>
      <c r="S213" s="370">
        <v>0</v>
      </c>
      <c r="T213" s="370">
        <v>0</v>
      </c>
      <c r="U213" s="370">
        <v>-354830.90020276589</v>
      </c>
      <c r="V213" s="370">
        <v>0</v>
      </c>
      <c r="W213" s="370">
        <v>964807.7953777283</v>
      </c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  <c r="AZ213" s="370"/>
      <c r="BA213" s="370"/>
      <c r="BB213" s="370"/>
      <c r="BC213" s="370"/>
      <c r="BD213" s="370"/>
      <c r="BE213" s="370"/>
      <c r="BF213" s="370"/>
      <c r="BG213" s="370"/>
      <c r="BH213" s="370"/>
      <c r="BI213" s="370"/>
      <c r="BJ213" s="370"/>
      <c r="BK213" s="370"/>
    </row>
    <row r="214" spans="1:63" x14ac:dyDescent="0.25">
      <c r="A214" s="14">
        <v>696</v>
      </c>
      <c r="B214" s="34">
        <f t="shared" ref="B214:B277" si="3">+C214-A214</f>
        <v>0</v>
      </c>
      <c r="C214" s="1">
        <v>696</v>
      </c>
      <c r="D214" s="1">
        <v>1</v>
      </c>
      <c r="E214" s="1" t="s">
        <v>794</v>
      </c>
      <c r="F214" s="1">
        <v>6</v>
      </c>
      <c r="G214" s="370">
        <v>577555.01913326222</v>
      </c>
      <c r="H214" s="370">
        <v>202387.26768644067</v>
      </c>
      <c r="I214" s="370">
        <v>47352.659784566196</v>
      </c>
      <c r="J214" s="370">
        <v>0</v>
      </c>
      <c r="K214" s="370">
        <v>79162.77576871519</v>
      </c>
      <c r="L214" s="370">
        <v>-127932.7961562907</v>
      </c>
      <c r="M214" s="370">
        <v>0</v>
      </c>
      <c r="N214" s="370">
        <v>778524.9262166936</v>
      </c>
      <c r="O214" s="370"/>
      <c r="P214" s="370">
        <v>577555.01913326222</v>
      </c>
      <c r="Q214" s="370">
        <v>202387.26768644067</v>
      </c>
      <c r="R214" s="370">
        <v>25142.659158939772</v>
      </c>
      <c r="S214" s="370">
        <v>0</v>
      </c>
      <c r="T214" s="370">
        <v>79162.77576871519</v>
      </c>
      <c r="U214" s="370">
        <v>-127932.7961562907</v>
      </c>
      <c r="V214" s="370">
        <v>0</v>
      </c>
      <c r="W214" s="370">
        <v>756314.92559106718</v>
      </c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  <c r="AZ214" s="370"/>
      <c r="BA214" s="370"/>
      <c r="BB214" s="370"/>
      <c r="BC214" s="370"/>
      <c r="BD214" s="370"/>
      <c r="BE214" s="370"/>
      <c r="BF214" s="370"/>
      <c r="BG214" s="370"/>
      <c r="BH214" s="370"/>
      <c r="BI214" s="370"/>
      <c r="BJ214" s="370"/>
      <c r="BK214" s="370"/>
    </row>
    <row r="215" spans="1:63" x14ac:dyDescent="0.25">
      <c r="A215" s="14">
        <v>698</v>
      </c>
      <c r="B215" s="34">
        <f t="shared" si="3"/>
        <v>0</v>
      </c>
      <c r="C215" s="1">
        <v>698</v>
      </c>
      <c r="D215" s="1">
        <v>1</v>
      </c>
      <c r="E215" s="1" t="s">
        <v>795</v>
      </c>
      <c r="F215" s="1">
        <v>6</v>
      </c>
      <c r="G215" s="370">
        <v>234841.52702557473</v>
      </c>
      <c r="H215" s="370">
        <v>57501.817692687277</v>
      </c>
      <c r="I215" s="370">
        <v>15547.776158693299</v>
      </c>
      <c r="J215" s="370">
        <v>0</v>
      </c>
      <c r="K215" s="370">
        <v>48571.013753333449</v>
      </c>
      <c r="L215" s="370">
        <v>-41275.603311680119</v>
      </c>
      <c r="M215" s="370">
        <v>0</v>
      </c>
      <c r="N215" s="370">
        <v>315186.53131860867</v>
      </c>
      <c r="O215" s="370"/>
      <c r="P215" s="370">
        <v>234841.52702557473</v>
      </c>
      <c r="Q215" s="370">
        <v>57501.817692687277</v>
      </c>
      <c r="R215" s="370">
        <v>8255.3427498264173</v>
      </c>
      <c r="S215" s="370">
        <v>0</v>
      </c>
      <c r="T215" s="370">
        <v>48571.013753333449</v>
      </c>
      <c r="U215" s="370">
        <v>-41275.603311680119</v>
      </c>
      <c r="V215" s="370">
        <v>0</v>
      </c>
      <c r="W215" s="370">
        <v>307894.0979097418</v>
      </c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  <c r="AZ215" s="370"/>
      <c r="BA215" s="370"/>
      <c r="BB215" s="370"/>
      <c r="BC215" s="370"/>
      <c r="BD215" s="370"/>
      <c r="BE215" s="370"/>
      <c r="BF215" s="370"/>
      <c r="BG215" s="370"/>
      <c r="BH215" s="370"/>
      <c r="BI215" s="370"/>
      <c r="BJ215" s="370"/>
      <c r="BK215" s="370"/>
    </row>
    <row r="216" spans="1:63" x14ac:dyDescent="0.25">
      <c r="A216" s="14">
        <v>700</v>
      </c>
      <c r="B216" s="34">
        <f t="shared" si="3"/>
        <v>0</v>
      </c>
      <c r="C216" s="1">
        <v>700</v>
      </c>
      <c r="D216" s="1">
        <v>1</v>
      </c>
      <c r="E216" s="1" t="s">
        <v>796</v>
      </c>
      <c r="F216" s="1">
        <v>4</v>
      </c>
      <c r="G216" s="370">
        <v>2258954.7921673385</v>
      </c>
      <c r="H216" s="370">
        <v>605844.53456072893</v>
      </c>
      <c r="I216" s="370">
        <v>200469.80497876828</v>
      </c>
      <c r="J216" s="370">
        <v>0</v>
      </c>
      <c r="K216" s="370">
        <v>36497.794273109175</v>
      </c>
      <c r="L216" s="370">
        <v>-146166.02801076989</v>
      </c>
      <c r="M216" s="370">
        <v>0</v>
      </c>
      <c r="N216" s="370">
        <v>2955600.8979691751</v>
      </c>
      <c r="O216" s="370"/>
      <c r="P216" s="370">
        <v>2258954.7921673385</v>
      </c>
      <c r="Q216" s="370">
        <v>605844.53456072893</v>
      </c>
      <c r="R216" s="370">
        <v>106442.67927444095</v>
      </c>
      <c r="S216" s="370">
        <v>0</v>
      </c>
      <c r="T216" s="370">
        <v>36497.794273109175</v>
      </c>
      <c r="U216" s="370">
        <v>-146166.02801076989</v>
      </c>
      <c r="V216" s="370">
        <v>0</v>
      </c>
      <c r="W216" s="370">
        <v>2861573.7722648475</v>
      </c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  <c r="AZ216" s="370"/>
      <c r="BA216" s="370"/>
      <c r="BB216" s="370"/>
      <c r="BC216" s="370"/>
      <c r="BD216" s="370"/>
      <c r="BE216" s="370"/>
      <c r="BF216" s="370"/>
      <c r="BG216" s="370"/>
      <c r="BH216" s="370"/>
      <c r="BI216" s="370"/>
      <c r="BJ216" s="370"/>
      <c r="BK216" s="370"/>
    </row>
    <row r="217" spans="1:63" x14ac:dyDescent="0.25">
      <c r="A217" s="14">
        <v>701</v>
      </c>
      <c r="B217" s="34">
        <f t="shared" si="3"/>
        <v>0</v>
      </c>
      <c r="C217" s="1">
        <v>701</v>
      </c>
      <c r="D217" s="1">
        <v>1</v>
      </c>
      <c r="E217" s="1" t="s">
        <v>797</v>
      </c>
      <c r="F217" s="1">
        <v>4</v>
      </c>
      <c r="G217" s="370">
        <v>3078427.8739970713</v>
      </c>
      <c r="H217" s="370">
        <v>792240.19523420837</v>
      </c>
      <c r="I217" s="370">
        <v>306990.17395819101</v>
      </c>
      <c r="J217" s="370">
        <v>0</v>
      </c>
      <c r="K217" s="370">
        <v>0</v>
      </c>
      <c r="L217" s="370">
        <v>-284948.08889176766</v>
      </c>
      <c r="M217" s="370">
        <v>0</v>
      </c>
      <c r="N217" s="370">
        <v>3892710.1542977029</v>
      </c>
      <c r="O217" s="370"/>
      <c r="P217" s="370">
        <v>3078427.8739970713</v>
      </c>
      <c r="Q217" s="370">
        <v>792240.19523420837</v>
      </c>
      <c r="R217" s="370">
        <v>163001.38881512536</v>
      </c>
      <c r="S217" s="370">
        <v>0</v>
      </c>
      <c r="T217" s="370">
        <v>0</v>
      </c>
      <c r="U217" s="370">
        <v>-284948.08889176766</v>
      </c>
      <c r="V217" s="370">
        <v>0</v>
      </c>
      <c r="W217" s="370">
        <v>3748721.3691546377</v>
      </c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  <c r="AZ217" s="370"/>
      <c r="BA217" s="370"/>
      <c r="BB217" s="370"/>
      <c r="BC217" s="370"/>
      <c r="BD217" s="370"/>
      <c r="BE217" s="370"/>
      <c r="BF217" s="370"/>
      <c r="BG217" s="370"/>
      <c r="BH217" s="370"/>
      <c r="BI217" s="370"/>
      <c r="BJ217" s="370"/>
      <c r="BK217" s="370"/>
    </row>
    <row r="218" spans="1:63" x14ac:dyDescent="0.25">
      <c r="A218" s="14">
        <v>704</v>
      </c>
      <c r="B218" s="34">
        <f t="shared" si="3"/>
        <v>0</v>
      </c>
      <c r="C218" s="1">
        <v>704</v>
      </c>
      <c r="D218" s="1">
        <v>1</v>
      </c>
      <c r="E218" s="1" t="s">
        <v>798</v>
      </c>
      <c r="F218" s="1">
        <v>5</v>
      </c>
      <c r="G218" s="370">
        <v>2587201.245013407</v>
      </c>
      <c r="H218" s="370">
        <v>609627.11962501414</v>
      </c>
      <c r="I218" s="370">
        <v>224287.32323633033</v>
      </c>
      <c r="J218" s="370">
        <v>0</v>
      </c>
      <c r="K218" s="370">
        <v>0</v>
      </c>
      <c r="L218" s="370">
        <v>-326155.41077712696</v>
      </c>
      <c r="M218" s="370">
        <v>0</v>
      </c>
      <c r="N218" s="370">
        <v>3094960.2770976247</v>
      </c>
      <c r="O218" s="370"/>
      <c r="P218" s="370">
        <v>2587201.245013407</v>
      </c>
      <c r="Q218" s="370">
        <v>609627.11962501414</v>
      </c>
      <c r="R218" s="370">
        <v>119088.9750957559</v>
      </c>
      <c r="S218" s="370">
        <v>0</v>
      </c>
      <c r="T218" s="370">
        <v>0</v>
      </c>
      <c r="U218" s="370">
        <v>-326155.41077712696</v>
      </c>
      <c r="V218" s="370">
        <v>0</v>
      </c>
      <c r="W218" s="370">
        <v>2989761.9289570502</v>
      </c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  <c r="AZ218" s="370"/>
      <c r="BA218" s="370"/>
      <c r="BB218" s="370"/>
      <c r="BC218" s="370"/>
      <c r="BD218" s="370"/>
      <c r="BE218" s="370"/>
      <c r="BF218" s="370"/>
      <c r="BG218" s="370"/>
      <c r="BH218" s="370"/>
      <c r="BI218" s="370"/>
      <c r="BJ218" s="370"/>
      <c r="BK218" s="370"/>
    </row>
    <row r="219" spans="1:63" x14ac:dyDescent="0.25">
      <c r="A219" s="14">
        <v>707</v>
      </c>
      <c r="B219" s="34">
        <f t="shared" si="3"/>
        <v>0</v>
      </c>
      <c r="C219" s="1">
        <v>707</v>
      </c>
      <c r="D219" s="1">
        <v>1</v>
      </c>
      <c r="E219" s="1" t="s">
        <v>799</v>
      </c>
      <c r="F219" s="1">
        <v>6</v>
      </c>
      <c r="G219" s="370">
        <v>107856.46292017978</v>
      </c>
      <c r="H219" s="370">
        <v>131080.15460756543</v>
      </c>
      <c r="I219" s="370">
        <v>50049.868516104303</v>
      </c>
      <c r="J219" s="370">
        <v>0</v>
      </c>
      <c r="K219" s="370">
        <v>60166.940866089419</v>
      </c>
      <c r="L219" s="370">
        <v>-262724.39173066989</v>
      </c>
      <c r="M219" s="370">
        <v>0</v>
      </c>
      <c r="N219" s="370">
        <v>86429.035179269034</v>
      </c>
      <c r="O219" s="370"/>
      <c r="P219" s="370">
        <v>107856.46292017978</v>
      </c>
      <c r="Q219" s="370">
        <v>131080.15460756543</v>
      </c>
      <c r="R219" s="370">
        <v>26574.785677832424</v>
      </c>
      <c r="S219" s="370">
        <v>0</v>
      </c>
      <c r="T219" s="370">
        <v>60166.940866089419</v>
      </c>
      <c r="U219" s="370">
        <v>-262724.39173066989</v>
      </c>
      <c r="V219" s="370">
        <v>0</v>
      </c>
      <c r="W219" s="370">
        <v>62953.952340997173</v>
      </c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  <c r="AZ219" s="370"/>
      <c r="BA219" s="370"/>
      <c r="BB219" s="370"/>
      <c r="BC219" s="370"/>
      <c r="BD219" s="370"/>
      <c r="BE219" s="370"/>
      <c r="BF219" s="370"/>
      <c r="BG219" s="370"/>
      <c r="BH219" s="370"/>
      <c r="BI219" s="370"/>
      <c r="BJ219" s="370"/>
      <c r="BK219" s="370"/>
    </row>
    <row r="220" spans="1:63" x14ac:dyDescent="0.25">
      <c r="A220" s="14">
        <v>709</v>
      </c>
      <c r="B220" s="34">
        <f t="shared" si="3"/>
        <v>0</v>
      </c>
      <c r="C220" s="1">
        <v>709</v>
      </c>
      <c r="D220" s="1">
        <v>1</v>
      </c>
      <c r="E220" s="1" t="s">
        <v>800</v>
      </c>
      <c r="F220" s="1">
        <v>4</v>
      </c>
      <c r="G220" s="370">
        <v>12243271.537507774</v>
      </c>
      <c r="H220" s="370">
        <v>4240352.8007755335</v>
      </c>
      <c r="I220" s="370">
        <v>1092113.0091873489</v>
      </c>
      <c r="J220" s="370">
        <v>0</v>
      </c>
      <c r="K220" s="370">
        <v>0</v>
      </c>
      <c r="L220" s="370">
        <v>-747021.3151724129</v>
      </c>
      <c r="M220" s="370">
        <v>0</v>
      </c>
      <c r="N220" s="370">
        <v>16828716.032298245</v>
      </c>
      <c r="O220" s="370"/>
      <c r="P220" s="370">
        <v>12243271.537507774</v>
      </c>
      <c r="Q220" s="370">
        <v>4240352.8007755335</v>
      </c>
      <c r="R220" s="370">
        <v>579875.0329541415</v>
      </c>
      <c r="S220" s="370">
        <v>0</v>
      </c>
      <c r="T220" s="370">
        <v>0</v>
      </c>
      <c r="U220" s="370">
        <v>-747021.3151724129</v>
      </c>
      <c r="V220" s="370">
        <v>0</v>
      </c>
      <c r="W220" s="370">
        <v>16316478.056065036</v>
      </c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  <c r="AZ220" s="370"/>
      <c r="BA220" s="370"/>
      <c r="BB220" s="370"/>
      <c r="BC220" s="370"/>
      <c r="BD220" s="370"/>
      <c r="BE220" s="370"/>
      <c r="BF220" s="370"/>
      <c r="BG220" s="370"/>
      <c r="BH220" s="370"/>
      <c r="BI220" s="370"/>
      <c r="BJ220" s="370"/>
      <c r="BK220" s="370"/>
    </row>
    <row r="221" spans="1:63" x14ac:dyDescent="0.25">
      <c r="A221" s="14">
        <v>712</v>
      </c>
      <c r="B221" s="34">
        <f t="shared" si="3"/>
        <v>0</v>
      </c>
      <c r="C221" s="1">
        <v>712</v>
      </c>
      <c r="D221" s="1">
        <v>1</v>
      </c>
      <c r="E221" s="1" t="s">
        <v>801</v>
      </c>
      <c r="F221" s="1">
        <v>6</v>
      </c>
      <c r="G221" s="370">
        <v>686370.82807443244</v>
      </c>
      <c r="H221" s="370">
        <v>223034.93762417304</v>
      </c>
      <c r="I221" s="370">
        <v>74708.895428729724</v>
      </c>
      <c r="J221" s="370">
        <v>0</v>
      </c>
      <c r="K221" s="370">
        <v>207613.17305114958</v>
      </c>
      <c r="L221" s="370">
        <v>-323381.00901269261</v>
      </c>
      <c r="M221" s="370">
        <v>0</v>
      </c>
      <c r="N221" s="370">
        <v>868346.82516579214</v>
      </c>
      <c r="O221" s="370"/>
      <c r="P221" s="370">
        <v>686370.82807443244</v>
      </c>
      <c r="Q221" s="370">
        <v>223034.93762417304</v>
      </c>
      <c r="R221" s="370">
        <v>39667.894104602157</v>
      </c>
      <c r="S221" s="370">
        <v>0</v>
      </c>
      <c r="T221" s="370">
        <v>207613.17305114958</v>
      </c>
      <c r="U221" s="370">
        <v>-323381.00901269261</v>
      </c>
      <c r="V221" s="370">
        <v>0</v>
      </c>
      <c r="W221" s="370">
        <v>833305.82384166447</v>
      </c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  <c r="AZ221" s="370"/>
      <c r="BA221" s="370"/>
      <c r="BB221" s="370"/>
      <c r="BC221" s="370"/>
      <c r="BD221" s="370"/>
      <c r="BE221" s="370"/>
      <c r="BF221" s="370"/>
      <c r="BG221" s="370"/>
      <c r="BH221" s="370"/>
      <c r="BI221" s="370"/>
      <c r="BJ221" s="370"/>
      <c r="BK221" s="370"/>
    </row>
    <row r="222" spans="1:63" x14ac:dyDescent="0.25">
      <c r="A222" s="14">
        <v>716</v>
      </c>
      <c r="B222" s="34">
        <f t="shared" si="3"/>
        <v>0</v>
      </c>
      <c r="C222" s="1">
        <v>716</v>
      </c>
      <c r="D222" s="1">
        <v>1</v>
      </c>
      <c r="E222" s="1" t="s">
        <v>802</v>
      </c>
      <c r="F222" s="1">
        <v>3</v>
      </c>
      <c r="G222" s="370">
        <v>1973432.5855865881</v>
      </c>
      <c r="H222" s="370">
        <v>320981.64197326923</v>
      </c>
      <c r="I222" s="370">
        <v>199254.34770155954</v>
      </c>
      <c r="J222" s="370">
        <v>0</v>
      </c>
      <c r="K222" s="370">
        <v>0</v>
      </c>
      <c r="L222" s="370">
        <v>-470333.69072584924</v>
      </c>
      <c r="M222" s="370">
        <v>0</v>
      </c>
      <c r="N222" s="370">
        <v>2023334.8845355676</v>
      </c>
      <c r="O222" s="370"/>
      <c r="P222" s="370">
        <v>1973432.5855865881</v>
      </c>
      <c r="Q222" s="370">
        <v>320981.64197326923</v>
      </c>
      <c r="R222" s="370">
        <v>105797.3126111501</v>
      </c>
      <c r="S222" s="370">
        <v>0</v>
      </c>
      <c r="T222" s="370">
        <v>0</v>
      </c>
      <c r="U222" s="370">
        <v>-470333.69072584924</v>
      </c>
      <c r="V222" s="370">
        <v>0</v>
      </c>
      <c r="W222" s="370">
        <v>1929877.8494451584</v>
      </c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  <c r="AZ222" s="370"/>
      <c r="BA222" s="370"/>
      <c r="BB222" s="370"/>
      <c r="BC222" s="370"/>
      <c r="BD222" s="370"/>
      <c r="BE222" s="370"/>
      <c r="BF222" s="370"/>
      <c r="BG222" s="370"/>
      <c r="BH222" s="370"/>
      <c r="BI222" s="370"/>
      <c r="BJ222" s="370"/>
      <c r="BK222" s="370"/>
    </row>
    <row r="223" spans="1:63" x14ac:dyDescent="0.25">
      <c r="A223" s="14">
        <v>717</v>
      </c>
      <c r="B223" s="34">
        <f t="shared" si="3"/>
        <v>0</v>
      </c>
      <c r="C223" s="1">
        <v>717</v>
      </c>
      <c r="D223" s="1">
        <v>1</v>
      </c>
      <c r="E223" s="1" t="s">
        <v>803</v>
      </c>
      <c r="F223" s="1">
        <v>3</v>
      </c>
      <c r="G223" s="370">
        <v>2425042.7138998201</v>
      </c>
      <c r="H223" s="370">
        <v>508453.25170810602</v>
      </c>
      <c r="I223" s="370">
        <v>203106.46049136212</v>
      </c>
      <c r="J223" s="370">
        <v>0</v>
      </c>
      <c r="K223" s="370">
        <v>0</v>
      </c>
      <c r="L223" s="370">
        <v>-370360.66277593916</v>
      </c>
      <c r="M223" s="370">
        <v>0</v>
      </c>
      <c r="N223" s="370">
        <v>2766241.7633233489</v>
      </c>
      <c r="O223" s="370"/>
      <c r="P223" s="370">
        <v>2425042.7138998201</v>
      </c>
      <c r="Q223" s="370">
        <v>508453.25170810602</v>
      </c>
      <c r="R223" s="370">
        <v>107842.65408418317</v>
      </c>
      <c r="S223" s="370">
        <v>0</v>
      </c>
      <c r="T223" s="370">
        <v>0</v>
      </c>
      <c r="U223" s="370">
        <v>-370360.66277593916</v>
      </c>
      <c r="V223" s="370">
        <v>0</v>
      </c>
      <c r="W223" s="370">
        <v>2670977.9569161702</v>
      </c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  <c r="AZ223" s="370"/>
      <c r="BA223" s="370"/>
      <c r="BB223" s="370"/>
      <c r="BC223" s="370"/>
      <c r="BD223" s="370"/>
      <c r="BE223" s="370"/>
      <c r="BF223" s="370"/>
      <c r="BG223" s="370"/>
      <c r="BH223" s="370"/>
      <c r="BI223" s="370"/>
      <c r="BJ223" s="370"/>
      <c r="BK223" s="370"/>
    </row>
    <row r="224" spans="1:63" x14ac:dyDescent="0.25">
      <c r="A224" s="14">
        <v>719</v>
      </c>
      <c r="B224" s="34">
        <f t="shared" si="3"/>
        <v>0</v>
      </c>
      <c r="C224" s="1">
        <v>719</v>
      </c>
      <c r="D224" s="1">
        <v>1</v>
      </c>
      <c r="E224" s="1" t="s">
        <v>804</v>
      </c>
      <c r="F224" s="1">
        <v>3</v>
      </c>
      <c r="G224" s="370">
        <v>10606397.286301203</v>
      </c>
      <c r="H224" s="370">
        <v>2933146.7275426202</v>
      </c>
      <c r="I224" s="370">
        <v>774276.73580802337</v>
      </c>
      <c r="J224" s="370">
        <v>0</v>
      </c>
      <c r="K224" s="370">
        <v>0</v>
      </c>
      <c r="L224" s="370">
        <v>-1080465.7082524747</v>
      </c>
      <c r="M224" s="370">
        <v>0</v>
      </c>
      <c r="N224" s="370">
        <v>13233355.041399373</v>
      </c>
      <c r="O224" s="370"/>
      <c r="P224" s="370">
        <v>10606397.286301203</v>
      </c>
      <c r="Q224" s="370">
        <v>2933146.7275426202</v>
      </c>
      <c r="R224" s="370">
        <v>411114.73255537491</v>
      </c>
      <c r="S224" s="370">
        <v>0</v>
      </c>
      <c r="T224" s="370">
        <v>0</v>
      </c>
      <c r="U224" s="370">
        <v>-1080465.7082524747</v>
      </c>
      <c r="V224" s="370">
        <v>0</v>
      </c>
      <c r="W224" s="370">
        <v>12870193.038146723</v>
      </c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  <c r="AZ224" s="370"/>
      <c r="BA224" s="370"/>
      <c r="BB224" s="370"/>
      <c r="BC224" s="370"/>
      <c r="BD224" s="370"/>
      <c r="BE224" s="370"/>
      <c r="BF224" s="370"/>
      <c r="BG224" s="370"/>
      <c r="BH224" s="370"/>
      <c r="BI224" s="370"/>
      <c r="BJ224" s="370"/>
      <c r="BK224" s="370"/>
    </row>
    <row r="225" spans="1:63" x14ac:dyDescent="0.25">
      <c r="A225" s="14">
        <v>720</v>
      </c>
      <c r="B225" s="34">
        <f t="shared" si="3"/>
        <v>0</v>
      </c>
      <c r="C225" s="1">
        <v>720</v>
      </c>
      <c r="D225" s="1">
        <v>1</v>
      </c>
      <c r="E225" s="1" t="s">
        <v>805</v>
      </c>
      <c r="F225" s="1">
        <v>3</v>
      </c>
      <c r="G225" s="370">
        <v>11330544.993107401</v>
      </c>
      <c r="H225" s="370">
        <v>2946336.7899737712</v>
      </c>
      <c r="I225" s="370">
        <v>1265116.371008269</v>
      </c>
      <c r="J225" s="370">
        <v>0</v>
      </c>
      <c r="K225" s="370">
        <v>0</v>
      </c>
      <c r="L225" s="370">
        <v>-3363435.1120512187</v>
      </c>
      <c r="M225" s="370">
        <v>0</v>
      </c>
      <c r="N225" s="370">
        <v>12178563.042038223</v>
      </c>
      <c r="O225" s="370"/>
      <c r="P225" s="370">
        <v>11330544.993107401</v>
      </c>
      <c r="Q225" s="370">
        <v>2946336.7899737712</v>
      </c>
      <c r="R225" s="370">
        <v>671733.96082437411</v>
      </c>
      <c r="S225" s="370">
        <v>0</v>
      </c>
      <c r="T225" s="370">
        <v>0</v>
      </c>
      <c r="U225" s="370">
        <v>-3363435.1120512187</v>
      </c>
      <c r="V225" s="370">
        <v>0</v>
      </c>
      <c r="W225" s="370">
        <v>11585180.631854327</v>
      </c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  <c r="AZ225" s="370"/>
      <c r="BA225" s="370"/>
      <c r="BB225" s="370"/>
      <c r="BC225" s="370"/>
      <c r="BD225" s="370"/>
      <c r="BE225" s="370"/>
      <c r="BF225" s="370"/>
      <c r="BG225" s="370"/>
      <c r="BH225" s="370"/>
      <c r="BI225" s="370"/>
      <c r="BJ225" s="370"/>
      <c r="BK225" s="370"/>
    </row>
    <row r="226" spans="1:63" x14ac:dyDescent="0.25">
      <c r="A226" s="14">
        <v>721</v>
      </c>
      <c r="B226" s="34">
        <f t="shared" si="3"/>
        <v>0</v>
      </c>
      <c r="C226" s="1">
        <v>721</v>
      </c>
      <c r="D226" s="1">
        <v>1</v>
      </c>
      <c r="E226" s="1" t="s">
        <v>806</v>
      </c>
      <c r="F226" s="1">
        <v>3</v>
      </c>
      <c r="G226" s="370">
        <v>4168490.5494735083</v>
      </c>
      <c r="H226" s="370">
        <v>1012244.6445938061</v>
      </c>
      <c r="I226" s="370">
        <v>440319.79100358416</v>
      </c>
      <c r="J226" s="370">
        <v>0</v>
      </c>
      <c r="K226" s="370">
        <v>0</v>
      </c>
      <c r="L226" s="370">
        <v>-380119.63961676811</v>
      </c>
      <c r="M226" s="370">
        <v>0</v>
      </c>
      <c r="N226" s="370">
        <v>5240935.3454541303</v>
      </c>
      <c r="O226" s="370"/>
      <c r="P226" s="370">
        <v>4168490.5494735083</v>
      </c>
      <c r="Q226" s="370">
        <v>1012244.6445938061</v>
      </c>
      <c r="R226" s="370">
        <v>233794.90141643651</v>
      </c>
      <c r="S226" s="370">
        <v>0</v>
      </c>
      <c r="T226" s="370">
        <v>0</v>
      </c>
      <c r="U226" s="370">
        <v>-380119.63961676811</v>
      </c>
      <c r="V226" s="370">
        <v>0</v>
      </c>
      <c r="W226" s="370">
        <v>5034410.4558669832</v>
      </c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  <c r="AZ226" s="370"/>
      <c r="BA226" s="370"/>
      <c r="BB226" s="370"/>
      <c r="BC226" s="370"/>
      <c r="BD226" s="370"/>
      <c r="BE226" s="370"/>
      <c r="BF226" s="370"/>
      <c r="BG226" s="370"/>
      <c r="BH226" s="370"/>
      <c r="BI226" s="370"/>
      <c r="BJ226" s="370"/>
      <c r="BK226" s="370"/>
    </row>
    <row r="227" spans="1:63" x14ac:dyDescent="0.25">
      <c r="A227" s="14">
        <v>726</v>
      </c>
      <c r="B227" s="34">
        <f t="shared" si="3"/>
        <v>0</v>
      </c>
      <c r="C227" s="1">
        <v>726</v>
      </c>
      <c r="D227" s="1">
        <v>1</v>
      </c>
      <c r="E227" s="1" t="s">
        <v>807</v>
      </c>
      <c r="F227" s="1">
        <v>4</v>
      </c>
      <c r="G227" s="370">
        <v>3370913.1304265433</v>
      </c>
      <c r="H227" s="370">
        <v>1343026.1581937526</v>
      </c>
      <c r="I227" s="370">
        <v>368003.5469284248</v>
      </c>
      <c r="J227" s="370">
        <v>0</v>
      </c>
      <c r="K227" s="370">
        <v>0</v>
      </c>
      <c r="L227" s="370">
        <v>-247655.55831975944</v>
      </c>
      <c r="M227" s="370">
        <v>0</v>
      </c>
      <c r="N227" s="370">
        <v>4834287.2772289608</v>
      </c>
      <c r="O227" s="370"/>
      <c r="P227" s="370">
        <v>3370913.1304265433</v>
      </c>
      <c r="Q227" s="370">
        <v>1343026.1581937526</v>
      </c>
      <c r="R227" s="370">
        <v>195397.42417421727</v>
      </c>
      <c r="S227" s="370">
        <v>0</v>
      </c>
      <c r="T227" s="370">
        <v>0</v>
      </c>
      <c r="U227" s="370">
        <v>-247655.55831975944</v>
      </c>
      <c r="V227" s="370">
        <v>0</v>
      </c>
      <c r="W227" s="370">
        <v>4661681.1544747539</v>
      </c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0"/>
      <c r="BG227" s="370"/>
      <c r="BH227" s="370"/>
      <c r="BI227" s="370"/>
      <c r="BJ227" s="370"/>
      <c r="BK227" s="370"/>
    </row>
    <row r="228" spans="1:63" x14ac:dyDescent="0.25">
      <c r="A228" s="14">
        <v>727</v>
      </c>
      <c r="B228" s="34">
        <f t="shared" si="3"/>
        <v>0</v>
      </c>
      <c r="C228" s="1">
        <v>727</v>
      </c>
      <c r="D228" s="1">
        <v>1</v>
      </c>
      <c r="E228" s="1" t="s">
        <v>808</v>
      </c>
      <c r="F228" s="1">
        <v>4</v>
      </c>
      <c r="G228" s="370">
        <v>4385706.9437236739</v>
      </c>
      <c r="H228" s="370">
        <v>1380802.9682637299</v>
      </c>
      <c r="I228" s="370">
        <v>578129.51927499217</v>
      </c>
      <c r="J228" s="370">
        <v>0</v>
      </c>
      <c r="K228" s="370">
        <v>0</v>
      </c>
      <c r="L228" s="370">
        <v>-2326656.4425354009</v>
      </c>
      <c r="M228" s="370">
        <v>0</v>
      </c>
      <c r="N228" s="370">
        <v>4017982.9887269945</v>
      </c>
      <c r="O228" s="370"/>
      <c r="P228" s="370">
        <v>4385706.9437236739</v>
      </c>
      <c r="Q228" s="370">
        <v>1380802.9682637299</v>
      </c>
      <c r="R228" s="370">
        <v>306967.20139869524</v>
      </c>
      <c r="S228" s="370">
        <v>0</v>
      </c>
      <c r="T228" s="370">
        <v>0</v>
      </c>
      <c r="U228" s="370">
        <v>-2326656.4425354009</v>
      </c>
      <c r="V228" s="370">
        <v>0</v>
      </c>
      <c r="W228" s="370">
        <v>3746820.6708506974</v>
      </c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  <c r="AZ228" s="370"/>
      <c r="BA228" s="370"/>
      <c r="BB228" s="370"/>
      <c r="BC228" s="370"/>
      <c r="BD228" s="370"/>
      <c r="BE228" s="370"/>
      <c r="BF228" s="370"/>
      <c r="BG228" s="370"/>
      <c r="BH228" s="370"/>
      <c r="BI228" s="370"/>
      <c r="BJ228" s="370"/>
      <c r="BK228" s="370"/>
    </row>
    <row r="229" spans="1:63" x14ac:dyDescent="0.25">
      <c r="A229" s="14">
        <v>728</v>
      </c>
      <c r="B229" s="34">
        <f t="shared" si="3"/>
        <v>0</v>
      </c>
      <c r="C229" s="1">
        <v>728</v>
      </c>
      <c r="D229" s="1">
        <v>1</v>
      </c>
      <c r="E229" s="1" t="s">
        <v>809</v>
      </c>
      <c r="F229" s="1">
        <v>4</v>
      </c>
      <c r="G229" s="370">
        <v>18588018.595009841</v>
      </c>
      <c r="H229" s="370">
        <v>4458321.4417824456</v>
      </c>
      <c r="I229" s="370">
        <v>1521620.2814099872</v>
      </c>
      <c r="J229" s="370">
        <v>0</v>
      </c>
      <c r="K229" s="370">
        <v>0</v>
      </c>
      <c r="L229" s="370">
        <v>-2292671.7595697073</v>
      </c>
      <c r="M229" s="370">
        <v>0</v>
      </c>
      <c r="N229" s="370">
        <v>22275288.558632564</v>
      </c>
      <c r="O229" s="370"/>
      <c r="P229" s="370">
        <v>18588018.595009841</v>
      </c>
      <c r="Q229" s="370">
        <v>4458321.4417824456</v>
      </c>
      <c r="R229" s="370">
        <v>807928.85296996008</v>
      </c>
      <c r="S229" s="370">
        <v>0</v>
      </c>
      <c r="T229" s="370">
        <v>0</v>
      </c>
      <c r="U229" s="370">
        <v>-2292671.7595697073</v>
      </c>
      <c r="V229" s="370">
        <v>0</v>
      </c>
      <c r="W229" s="370">
        <v>21561597.130192537</v>
      </c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  <c r="AZ229" s="370"/>
      <c r="BA229" s="370"/>
      <c r="BB229" s="370"/>
      <c r="BC229" s="370"/>
      <c r="BD229" s="370"/>
      <c r="BE229" s="370"/>
      <c r="BF229" s="370"/>
      <c r="BG229" s="370"/>
      <c r="BH229" s="370"/>
      <c r="BI229" s="370"/>
      <c r="BJ229" s="370"/>
      <c r="BK229" s="370"/>
    </row>
    <row r="230" spans="1:63" x14ac:dyDescent="0.25">
      <c r="A230" s="14">
        <v>738</v>
      </c>
      <c r="B230" s="34">
        <f t="shared" si="3"/>
        <v>0</v>
      </c>
      <c r="C230" s="1">
        <v>738</v>
      </c>
      <c r="D230" s="1">
        <v>1</v>
      </c>
      <c r="E230" s="1" t="s">
        <v>810</v>
      </c>
      <c r="F230" s="1">
        <v>5</v>
      </c>
      <c r="G230" s="370">
        <v>1095989.7557844385</v>
      </c>
      <c r="H230" s="370">
        <v>246662.56237071482</v>
      </c>
      <c r="I230" s="370">
        <v>94083.989307231881</v>
      </c>
      <c r="J230" s="370">
        <v>0</v>
      </c>
      <c r="K230" s="370">
        <v>0</v>
      </c>
      <c r="L230" s="370">
        <v>94797.987854792445</v>
      </c>
      <c r="M230" s="370">
        <v>0</v>
      </c>
      <c r="N230" s="370">
        <v>1531534.2953171777</v>
      </c>
      <c r="O230" s="370"/>
      <c r="P230" s="370">
        <v>1095989.7557844385</v>
      </c>
      <c r="Q230" s="370">
        <v>246662.56237071482</v>
      </c>
      <c r="R230" s="370">
        <v>49955.412984764735</v>
      </c>
      <c r="S230" s="370">
        <v>0</v>
      </c>
      <c r="T230" s="370">
        <v>0</v>
      </c>
      <c r="U230" s="370">
        <v>94797.987854792445</v>
      </c>
      <c r="V230" s="370">
        <v>0</v>
      </c>
      <c r="W230" s="370">
        <v>1487405.7189947104</v>
      </c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  <c r="AZ230" s="370"/>
      <c r="BA230" s="370"/>
      <c r="BB230" s="370"/>
      <c r="BC230" s="370"/>
      <c r="BD230" s="370"/>
      <c r="BE230" s="370"/>
      <c r="BF230" s="370"/>
      <c r="BG230" s="370"/>
      <c r="BH230" s="370"/>
      <c r="BI230" s="370"/>
      <c r="BJ230" s="370"/>
      <c r="BK230" s="370"/>
    </row>
    <row r="231" spans="1:63" x14ac:dyDescent="0.25">
      <c r="A231" s="14">
        <v>739</v>
      </c>
      <c r="B231" s="34">
        <f t="shared" si="3"/>
        <v>0</v>
      </c>
      <c r="C231" s="1">
        <v>739</v>
      </c>
      <c r="D231" s="1">
        <v>1</v>
      </c>
      <c r="E231" s="1" t="s">
        <v>811</v>
      </c>
      <c r="F231" s="1">
        <v>6</v>
      </c>
      <c r="G231" s="370">
        <v>686230.94200387993</v>
      </c>
      <c r="H231" s="370">
        <v>119757.48810687015</v>
      </c>
      <c r="I231" s="370">
        <v>56517.589636073135</v>
      </c>
      <c r="J231" s="370">
        <v>0</v>
      </c>
      <c r="K231" s="370">
        <v>190063.45590567891</v>
      </c>
      <c r="L231" s="370">
        <v>-175049.97170028352</v>
      </c>
      <c r="M231" s="370">
        <v>0</v>
      </c>
      <c r="N231" s="370">
        <v>877519.50395221845</v>
      </c>
      <c r="O231" s="370"/>
      <c r="P231" s="370">
        <v>686230.94200387993</v>
      </c>
      <c r="Q231" s="370">
        <v>119757.48810687015</v>
      </c>
      <c r="R231" s="370">
        <v>30008.926619318761</v>
      </c>
      <c r="S231" s="370">
        <v>0</v>
      </c>
      <c r="T231" s="370">
        <v>190063.45590567891</v>
      </c>
      <c r="U231" s="370">
        <v>-175049.97170028352</v>
      </c>
      <c r="V231" s="370">
        <v>0</v>
      </c>
      <c r="W231" s="370">
        <v>851010.84093546425</v>
      </c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  <c r="AZ231" s="370"/>
      <c r="BA231" s="370"/>
      <c r="BB231" s="370"/>
      <c r="BC231" s="370"/>
      <c r="BD231" s="370"/>
      <c r="BE231" s="370"/>
      <c r="BF231" s="370"/>
      <c r="BG231" s="370"/>
      <c r="BH231" s="370"/>
      <c r="BI231" s="370"/>
      <c r="BJ231" s="370"/>
      <c r="BK231" s="370"/>
    </row>
    <row r="232" spans="1:63" x14ac:dyDescent="0.25">
      <c r="A232" s="14">
        <v>740</v>
      </c>
      <c r="B232" s="34">
        <f t="shared" si="3"/>
        <v>0</v>
      </c>
      <c r="C232" s="1">
        <v>740</v>
      </c>
      <c r="D232" s="1">
        <v>1</v>
      </c>
      <c r="E232" s="1" t="s">
        <v>812</v>
      </c>
      <c r="F232" s="1">
        <v>5</v>
      </c>
      <c r="G232" s="370">
        <v>1405729.8236398497</v>
      </c>
      <c r="H232" s="370">
        <v>306809.8204291641</v>
      </c>
      <c r="I232" s="370">
        <v>150558.42854583802</v>
      </c>
      <c r="J232" s="370">
        <v>0</v>
      </c>
      <c r="K232" s="370">
        <v>0</v>
      </c>
      <c r="L232" s="370">
        <v>-359379.98213732534</v>
      </c>
      <c r="M232" s="370">
        <v>0</v>
      </c>
      <c r="N232" s="370">
        <v>1503718.0904775262</v>
      </c>
      <c r="O232" s="370"/>
      <c r="P232" s="370">
        <v>1405729.8236398497</v>
      </c>
      <c r="Q232" s="370">
        <v>306809.8204291641</v>
      </c>
      <c r="R232" s="370">
        <v>79941.428203942065</v>
      </c>
      <c r="S232" s="370">
        <v>0</v>
      </c>
      <c r="T232" s="370">
        <v>0</v>
      </c>
      <c r="U232" s="370">
        <v>-359379.98213732534</v>
      </c>
      <c r="V232" s="370">
        <v>0</v>
      </c>
      <c r="W232" s="370">
        <v>1433101.0901356302</v>
      </c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  <c r="AZ232" s="370"/>
      <c r="BA232" s="370"/>
      <c r="BB232" s="370"/>
      <c r="BC232" s="370"/>
      <c r="BD232" s="370"/>
      <c r="BE232" s="370"/>
      <c r="BF232" s="370"/>
      <c r="BG232" s="370"/>
      <c r="BH232" s="370"/>
      <c r="BI232" s="370"/>
      <c r="BJ232" s="370"/>
      <c r="BK232" s="370"/>
    </row>
    <row r="233" spans="1:63" x14ac:dyDescent="0.25">
      <c r="A233" s="14">
        <v>741</v>
      </c>
      <c r="B233" s="34">
        <f t="shared" si="3"/>
        <v>0</v>
      </c>
      <c r="C233" s="1">
        <v>741</v>
      </c>
      <c r="D233" s="1">
        <v>1</v>
      </c>
      <c r="E233" s="1" t="s">
        <v>813</v>
      </c>
      <c r="F233" s="1">
        <v>5</v>
      </c>
      <c r="G233" s="370">
        <v>1124791.7843624465</v>
      </c>
      <c r="H233" s="370">
        <v>261609.13609023875</v>
      </c>
      <c r="I233" s="370">
        <v>126863.53005261066</v>
      </c>
      <c r="J233" s="370">
        <v>0</v>
      </c>
      <c r="K233" s="370">
        <v>96990.809431693982</v>
      </c>
      <c r="L233" s="370">
        <v>-140685.31783805243</v>
      </c>
      <c r="M233" s="370">
        <v>0</v>
      </c>
      <c r="N233" s="370">
        <v>1469569.9420989375</v>
      </c>
      <c r="O233" s="370"/>
      <c r="P233" s="370">
        <v>1124791.7843624465</v>
      </c>
      <c r="Q233" s="370">
        <v>261609.13609023875</v>
      </c>
      <c r="R233" s="370">
        <v>67360.239326035226</v>
      </c>
      <c r="S233" s="370">
        <v>0</v>
      </c>
      <c r="T233" s="370">
        <v>96990.809431693982</v>
      </c>
      <c r="U233" s="370">
        <v>-140685.31783805243</v>
      </c>
      <c r="V233" s="370">
        <v>0</v>
      </c>
      <c r="W233" s="370">
        <v>1410066.6513723619</v>
      </c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  <c r="AZ233" s="370"/>
      <c r="BA233" s="370"/>
      <c r="BB233" s="370"/>
      <c r="BC233" s="370"/>
      <c r="BD233" s="370"/>
      <c r="BE233" s="370"/>
      <c r="BF233" s="370"/>
      <c r="BG233" s="370"/>
      <c r="BH233" s="370"/>
      <c r="BI233" s="370"/>
      <c r="BJ233" s="370"/>
      <c r="BK233" s="370"/>
    </row>
    <row r="234" spans="1:63" x14ac:dyDescent="0.25">
      <c r="A234" s="14">
        <v>742</v>
      </c>
      <c r="B234" s="34">
        <f t="shared" si="3"/>
        <v>0</v>
      </c>
      <c r="C234" s="1">
        <v>742</v>
      </c>
      <c r="D234" s="1">
        <v>1</v>
      </c>
      <c r="E234" s="1" t="s">
        <v>814</v>
      </c>
      <c r="F234" s="1">
        <v>4</v>
      </c>
      <c r="G234" s="370">
        <v>20147174.664461751</v>
      </c>
      <c r="H234" s="370">
        <v>4864747.8816059669</v>
      </c>
      <c r="I234" s="370">
        <v>1766275.9848775303</v>
      </c>
      <c r="J234" s="370">
        <v>0</v>
      </c>
      <c r="K234" s="370">
        <v>0</v>
      </c>
      <c r="L234" s="370">
        <v>-2834645.3729042728</v>
      </c>
      <c r="M234" s="370">
        <v>0</v>
      </c>
      <c r="N234" s="370">
        <v>23943553.158040978</v>
      </c>
      <c r="O234" s="370"/>
      <c r="P234" s="370">
        <v>20147174.664461751</v>
      </c>
      <c r="Q234" s="370">
        <v>4864747.8816059669</v>
      </c>
      <c r="R234" s="370">
        <v>937832.74837015022</v>
      </c>
      <c r="S234" s="370">
        <v>0</v>
      </c>
      <c r="T234" s="370">
        <v>0</v>
      </c>
      <c r="U234" s="370">
        <v>-2834645.3729042728</v>
      </c>
      <c r="V234" s="370">
        <v>0</v>
      </c>
      <c r="W234" s="370">
        <v>23115109.921533599</v>
      </c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  <c r="AZ234" s="370"/>
      <c r="BA234" s="370"/>
      <c r="BB234" s="370"/>
      <c r="BC234" s="370"/>
      <c r="BD234" s="370"/>
      <c r="BE234" s="370"/>
      <c r="BF234" s="370"/>
      <c r="BG234" s="370"/>
      <c r="BH234" s="370"/>
      <c r="BI234" s="370"/>
      <c r="BJ234" s="370"/>
      <c r="BK234" s="370"/>
    </row>
    <row r="235" spans="1:63" x14ac:dyDescent="0.25">
      <c r="A235" s="14">
        <v>743</v>
      </c>
      <c r="B235" s="34">
        <f t="shared" si="3"/>
        <v>0</v>
      </c>
      <c r="C235" s="1">
        <v>743</v>
      </c>
      <c r="D235" s="1">
        <v>1</v>
      </c>
      <c r="E235" s="1" t="s">
        <v>815</v>
      </c>
      <c r="F235" s="1">
        <v>5</v>
      </c>
      <c r="G235" s="370">
        <v>1181527.0826649596</v>
      </c>
      <c r="H235" s="370">
        <v>249012.82480155615</v>
      </c>
      <c r="I235" s="370">
        <v>106284.71757918841</v>
      </c>
      <c r="J235" s="370">
        <v>0</v>
      </c>
      <c r="K235" s="370">
        <v>0</v>
      </c>
      <c r="L235" s="370">
        <v>-352184.21405089682</v>
      </c>
      <c r="M235" s="370">
        <v>0</v>
      </c>
      <c r="N235" s="370">
        <v>1184640.4109948073</v>
      </c>
      <c r="O235" s="370"/>
      <c r="P235" s="370">
        <v>1181527.0826649596</v>
      </c>
      <c r="Q235" s="370">
        <v>249012.82480155615</v>
      </c>
      <c r="R235" s="370">
        <v>56433.586625448508</v>
      </c>
      <c r="S235" s="370">
        <v>0</v>
      </c>
      <c r="T235" s="370">
        <v>0</v>
      </c>
      <c r="U235" s="370">
        <v>-352184.21405089682</v>
      </c>
      <c r="V235" s="370">
        <v>0</v>
      </c>
      <c r="W235" s="370">
        <v>1134789.2800410674</v>
      </c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  <c r="AZ235" s="370"/>
      <c r="BA235" s="370"/>
      <c r="BB235" s="370"/>
      <c r="BC235" s="370"/>
      <c r="BD235" s="370"/>
      <c r="BE235" s="370"/>
      <c r="BF235" s="370"/>
      <c r="BG235" s="370"/>
      <c r="BH235" s="370"/>
      <c r="BI235" s="370"/>
      <c r="BJ235" s="370"/>
      <c r="BK235" s="370"/>
    </row>
    <row r="236" spans="1:63" x14ac:dyDescent="0.25">
      <c r="A236" s="14">
        <v>745</v>
      </c>
      <c r="B236" s="34">
        <f t="shared" si="3"/>
        <v>0</v>
      </c>
      <c r="C236" s="1">
        <v>745</v>
      </c>
      <c r="D236" s="1">
        <v>1</v>
      </c>
      <c r="E236" s="1" t="s">
        <v>816</v>
      </c>
      <c r="F236" s="1">
        <v>5</v>
      </c>
      <c r="G236" s="370">
        <v>2176487.681076529</v>
      </c>
      <c r="H236" s="370">
        <v>603029.13763648644</v>
      </c>
      <c r="I236" s="370">
        <v>218356.60877001946</v>
      </c>
      <c r="J236" s="370">
        <v>0</v>
      </c>
      <c r="K236" s="370">
        <v>0</v>
      </c>
      <c r="L236" s="370">
        <v>-235040.08539967291</v>
      </c>
      <c r="M236" s="370">
        <v>0</v>
      </c>
      <c r="N236" s="370">
        <v>2762833.3420833619</v>
      </c>
      <c r="O236" s="370"/>
      <c r="P236" s="370">
        <v>2176487.681076529</v>
      </c>
      <c r="Q236" s="370">
        <v>603029.13763648644</v>
      </c>
      <c r="R236" s="370">
        <v>115939.96650629438</v>
      </c>
      <c r="S236" s="370">
        <v>0</v>
      </c>
      <c r="T236" s="370">
        <v>0</v>
      </c>
      <c r="U236" s="370">
        <v>-235040.08539967291</v>
      </c>
      <c r="V236" s="370">
        <v>0</v>
      </c>
      <c r="W236" s="370">
        <v>2660416.699819637</v>
      </c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  <c r="AZ236" s="370"/>
      <c r="BA236" s="370"/>
      <c r="BB236" s="370"/>
      <c r="BC236" s="370"/>
      <c r="BD236" s="370"/>
      <c r="BE236" s="370"/>
      <c r="BF236" s="370"/>
      <c r="BG236" s="370"/>
      <c r="BH236" s="370"/>
      <c r="BI236" s="370"/>
      <c r="BJ236" s="370"/>
      <c r="BK236" s="370"/>
    </row>
    <row r="237" spans="1:63" x14ac:dyDescent="0.25">
      <c r="A237" s="14">
        <v>748</v>
      </c>
      <c r="B237" s="34">
        <f t="shared" si="3"/>
        <v>0</v>
      </c>
      <c r="C237" s="1">
        <v>748</v>
      </c>
      <c r="D237" s="1">
        <v>1</v>
      </c>
      <c r="E237" s="1" t="s">
        <v>817</v>
      </c>
      <c r="F237" s="1">
        <v>4</v>
      </c>
      <c r="G237" s="370">
        <v>4471346.8734626221</v>
      </c>
      <c r="H237" s="370">
        <v>1119846.0585456381</v>
      </c>
      <c r="I237" s="370">
        <v>420399.60133107181</v>
      </c>
      <c r="J237" s="370">
        <v>0</v>
      </c>
      <c r="K237" s="370">
        <v>0</v>
      </c>
      <c r="L237" s="370">
        <v>-376897.73074222537</v>
      </c>
      <c r="M237" s="370">
        <v>0</v>
      </c>
      <c r="N237" s="370">
        <v>5634694.8025971064</v>
      </c>
      <c r="O237" s="370"/>
      <c r="P237" s="370">
        <v>4471346.8734626221</v>
      </c>
      <c r="Q237" s="370">
        <v>1119846.0585456381</v>
      </c>
      <c r="R237" s="370">
        <v>223217.95512459055</v>
      </c>
      <c r="S237" s="370">
        <v>0</v>
      </c>
      <c r="T237" s="370">
        <v>0</v>
      </c>
      <c r="U237" s="370">
        <v>-376897.73074222537</v>
      </c>
      <c r="V237" s="370">
        <v>0</v>
      </c>
      <c r="W237" s="370">
        <v>5437513.1563906251</v>
      </c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  <c r="AZ237" s="370"/>
      <c r="BA237" s="370"/>
      <c r="BB237" s="370"/>
      <c r="BC237" s="370"/>
      <c r="BD237" s="370"/>
      <c r="BE237" s="370"/>
      <c r="BF237" s="370"/>
      <c r="BG237" s="370"/>
      <c r="BH237" s="370"/>
      <c r="BI237" s="370"/>
      <c r="BJ237" s="370"/>
      <c r="BK237" s="370"/>
    </row>
    <row r="238" spans="1:63" x14ac:dyDescent="0.25">
      <c r="A238" s="14">
        <v>750</v>
      </c>
      <c r="B238" s="34">
        <f t="shared" si="3"/>
        <v>0</v>
      </c>
      <c r="C238" s="1">
        <v>750</v>
      </c>
      <c r="D238" s="1">
        <v>1</v>
      </c>
      <c r="E238" s="1" t="s">
        <v>818</v>
      </c>
      <c r="F238" s="1">
        <v>4</v>
      </c>
      <c r="G238" s="370">
        <v>2758582.1797582703</v>
      </c>
      <c r="H238" s="370">
        <v>707324.90025587589</v>
      </c>
      <c r="I238" s="370">
        <v>259115.98642703422</v>
      </c>
      <c r="J238" s="370">
        <v>0</v>
      </c>
      <c r="K238" s="370">
        <v>0</v>
      </c>
      <c r="L238" s="370">
        <v>-25950.817624546995</v>
      </c>
      <c r="M238" s="370">
        <v>0</v>
      </c>
      <c r="N238" s="370">
        <v>3699072.2488166331</v>
      </c>
      <c r="O238" s="370"/>
      <c r="P238" s="370">
        <v>2758582.1797582703</v>
      </c>
      <c r="Q238" s="370">
        <v>707324.90025587589</v>
      </c>
      <c r="R238" s="370">
        <v>137581.81607975473</v>
      </c>
      <c r="S238" s="370">
        <v>0</v>
      </c>
      <c r="T238" s="370">
        <v>0</v>
      </c>
      <c r="U238" s="370">
        <v>-25950.817624546995</v>
      </c>
      <c r="V238" s="370">
        <v>0</v>
      </c>
      <c r="W238" s="370">
        <v>3577538.0784693537</v>
      </c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  <c r="AZ238" s="370"/>
      <c r="BA238" s="370"/>
      <c r="BB238" s="370"/>
      <c r="BC238" s="370"/>
      <c r="BD238" s="370"/>
      <c r="BE238" s="370"/>
      <c r="BF238" s="370"/>
      <c r="BG238" s="370"/>
      <c r="BH238" s="370"/>
      <c r="BI238" s="370"/>
      <c r="BJ238" s="370"/>
      <c r="BK238" s="370"/>
    </row>
    <row r="239" spans="1:63" x14ac:dyDescent="0.25">
      <c r="A239" s="14">
        <v>756</v>
      </c>
      <c r="B239" s="34">
        <f t="shared" si="3"/>
        <v>0</v>
      </c>
      <c r="C239" s="1">
        <v>756</v>
      </c>
      <c r="D239" s="1">
        <v>1</v>
      </c>
      <c r="E239" s="1" t="s">
        <v>819</v>
      </c>
      <c r="F239" s="1">
        <v>6</v>
      </c>
      <c r="G239" s="370">
        <v>1001594.5794125143</v>
      </c>
      <c r="H239" s="370">
        <v>116318.92085228878</v>
      </c>
      <c r="I239" s="370">
        <v>64465.876301405238</v>
      </c>
      <c r="J239" s="370">
        <v>0</v>
      </c>
      <c r="K239" s="370">
        <v>146310.6788471035</v>
      </c>
      <c r="L239" s="370">
        <v>-225062.96131776681</v>
      </c>
      <c r="M239" s="370">
        <v>0</v>
      </c>
      <c r="N239" s="370">
        <v>1103627.0940955449</v>
      </c>
      <c r="O239" s="370"/>
      <c r="P239" s="370">
        <v>1001594.5794125143</v>
      </c>
      <c r="Q239" s="370">
        <v>116318.92085228878</v>
      </c>
      <c r="R239" s="370">
        <v>34229.197738896422</v>
      </c>
      <c r="S239" s="370">
        <v>0</v>
      </c>
      <c r="T239" s="370">
        <v>146310.6788471035</v>
      </c>
      <c r="U239" s="370">
        <v>-225062.96131776681</v>
      </c>
      <c r="V239" s="370">
        <v>0</v>
      </c>
      <c r="W239" s="370">
        <v>1073390.415533036</v>
      </c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  <c r="AZ239" s="370"/>
      <c r="BA239" s="370"/>
      <c r="BB239" s="370"/>
      <c r="BC239" s="370"/>
      <c r="BD239" s="370"/>
      <c r="BE239" s="370"/>
      <c r="BF239" s="370"/>
      <c r="BG239" s="370"/>
      <c r="BH239" s="370"/>
      <c r="BI239" s="370"/>
      <c r="BJ239" s="370"/>
      <c r="BK239" s="370"/>
    </row>
    <row r="240" spans="1:63" x14ac:dyDescent="0.25">
      <c r="A240" s="14">
        <v>761</v>
      </c>
      <c r="B240" s="34">
        <f t="shared" si="3"/>
        <v>0</v>
      </c>
      <c r="C240" s="1">
        <v>761</v>
      </c>
      <c r="D240" s="1">
        <v>1</v>
      </c>
      <c r="E240" s="1" t="s">
        <v>820</v>
      </c>
      <c r="F240" s="1">
        <v>4</v>
      </c>
      <c r="G240" s="370">
        <v>7453603.0928905187</v>
      </c>
      <c r="H240" s="370">
        <v>1902723.8187126012</v>
      </c>
      <c r="I240" s="370">
        <v>751818.87886091392</v>
      </c>
      <c r="J240" s="370">
        <v>0</v>
      </c>
      <c r="K240" s="370">
        <v>0</v>
      </c>
      <c r="L240" s="370">
        <v>-1790184.197468061</v>
      </c>
      <c r="M240" s="370">
        <v>0</v>
      </c>
      <c r="N240" s="370">
        <v>8317961.5929959714</v>
      </c>
      <c r="O240" s="370"/>
      <c r="P240" s="370">
        <v>7453603.0928905187</v>
      </c>
      <c r="Q240" s="370">
        <v>1902723.8187126012</v>
      </c>
      <c r="R240" s="370">
        <v>399190.3708567858</v>
      </c>
      <c r="S240" s="370">
        <v>0</v>
      </c>
      <c r="T240" s="370">
        <v>0</v>
      </c>
      <c r="U240" s="370">
        <v>-1790184.197468061</v>
      </c>
      <c r="V240" s="370">
        <v>0</v>
      </c>
      <c r="W240" s="370">
        <v>7965333.0849918444</v>
      </c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  <c r="AZ240" s="370"/>
      <c r="BA240" s="370"/>
      <c r="BB240" s="370"/>
      <c r="BC240" s="370"/>
      <c r="BD240" s="370"/>
      <c r="BE240" s="370"/>
      <c r="BF240" s="370"/>
      <c r="BG240" s="370"/>
      <c r="BH240" s="370"/>
      <c r="BI240" s="370"/>
      <c r="BJ240" s="370"/>
      <c r="BK240" s="370"/>
    </row>
    <row r="241" spans="1:63" x14ac:dyDescent="0.25">
      <c r="A241" s="14">
        <v>763</v>
      </c>
      <c r="B241" s="34">
        <f t="shared" si="3"/>
        <v>0</v>
      </c>
      <c r="C241" s="1">
        <v>763</v>
      </c>
      <c r="D241" s="1">
        <v>1</v>
      </c>
      <c r="E241" s="1" t="s">
        <v>821</v>
      </c>
      <c r="F241" s="1">
        <v>6</v>
      </c>
      <c r="G241" s="370">
        <v>880974.73315739655</v>
      </c>
      <c r="H241" s="370">
        <v>114913.40952359256</v>
      </c>
      <c r="I241" s="370">
        <v>82073.674067685497</v>
      </c>
      <c r="J241" s="370">
        <v>0</v>
      </c>
      <c r="K241" s="370">
        <v>0</v>
      </c>
      <c r="L241" s="370">
        <v>-148481.77826837893</v>
      </c>
      <c r="M241" s="370">
        <v>0</v>
      </c>
      <c r="N241" s="370">
        <v>929480.03848029557</v>
      </c>
      <c r="O241" s="370"/>
      <c r="P241" s="370">
        <v>880974.73315739655</v>
      </c>
      <c r="Q241" s="370">
        <v>114913.40952359256</v>
      </c>
      <c r="R241" s="370">
        <v>43578.342217606747</v>
      </c>
      <c r="S241" s="370">
        <v>0</v>
      </c>
      <c r="T241" s="370">
        <v>0</v>
      </c>
      <c r="U241" s="370">
        <v>-148481.77826837893</v>
      </c>
      <c r="V241" s="370">
        <v>0</v>
      </c>
      <c r="W241" s="370">
        <v>890984.70663021691</v>
      </c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  <c r="AZ241" s="370"/>
      <c r="BA241" s="370"/>
      <c r="BB241" s="370"/>
      <c r="BC241" s="370"/>
      <c r="BD241" s="370"/>
      <c r="BE241" s="370"/>
      <c r="BF241" s="370"/>
      <c r="BG241" s="370"/>
      <c r="BH241" s="370"/>
      <c r="BI241" s="370"/>
      <c r="BJ241" s="370"/>
      <c r="BK241" s="370"/>
    </row>
    <row r="242" spans="1:63" x14ac:dyDescent="0.25">
      <c r="A242" s="14">
        <v>768</v>
      </c>
      <c r="B242" s="34">
        <f t="shared" si="3"/>
        <v>0</v>
      </c>
      <c r="C242" s="1">
        <v>768</v>
      </c>
      <c r="D242" s="1">
        <v>1</v>
      </c>
      <c r="E242" s="1" t="s">
        <v>822</v>
      </c>
      <c r="F242" s="1">
        <v>6</v>
      </c>
      <c r="G242" s="370">
        <v>333656.31679835095</v>
      </c>
      <c r="H242" s="370">
        <v>94592.667257465248</v>
      </c>
      <c r="I242" s="370">
        <v>27240.288208549959</v>
      </c>
      <c r="J242" s="370">
        <v>0</v>
      </c>
      <c r="K242" s="370">
        <v>0</v>
      </c>
      <c r="L242" s="370">
        <v>29991.676587026144</v>
      </c>
      <c r="M242" s="370">
        <v>0</v>
      </c>
      <c r="N242" s="370">
        <v>485480.94885139231</v>
      </c>
      <c r="O242" s="370"/>
      <c r="P242" s="370">
        <v>333656.31679835095</v>
      </c>
      <c r="Q242" s="370">
        <v>94592.667257465248</v>
      </c>
      <c r="R242" s="370">
        <v>14463.670782904726</v>
      </c>
      <c r="S242" s="370">
        <v>0</v>
      </c>
      <c r="T242" s="370">
        <v>0</v>
      </c>
      <c r="U242" s="370">
        <v>29991.676587026144</v>
      </c>
      <c r="V242" s="370">
        <v>0</v>
      </c>
      <c r="W242" s="370">
        <v>472704.33142574708</v>
      </c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  <c r="AZ242" s="370"/>
      <c r="BA242" s="370"/>
      <c r="BB242" s="370"/>
      <c r="BC242" s="370"/>
      <c r="BD242" s="370"/>
      <c r="BE242" s="370"/>
      <c r="BF242" s="370"/>
      <c r="BG242" s="370"/>
      <c r="BH242" s="370"/>
      <c r="BI242" s="370"/>
      <c r="BJ242" s="370"/>
      <c r="BK242" s="370"/>
    </row>
    <row r="243" spans="1:63" x14ac:dyDescent="0.25">
      <c r="A243" s="14">
        <v>771</v>
      </c>
      <c r="B243" s="34">
        <f t="shared" si="3"/>
        <v>0</v>
      </c>
      <c r="C243" s="1">
        <v>771</v>
      </c>
      <c r="D243" s="1">
        <v>1</v>
      </c>
      <c r="E243" s="1" t="s">
        <v>823</v>
      </c>
      <c r="F243" s="1">
        <v>6</v>
      </c>
      <c r="G243" s="370">
        <v>147881.07871704892</v>
      </c>
      <c r="H243" s="370">
        <v>78591.199596097867</v>
      </c>
      <c r="I243" s="370">
        <v>18368.529514904916</v>
      </c>
      <c r="J243" s="370">
        <v>0</v>
      </c>
      <c r="K243" s="370">
        <v>0</v>
      </c>
      <c r="L243" s="370">
        <v>-10243.268033929544</v>
      </c>
      <c r="M243" s="370">
        <v>0</v>
      </c>
      <c r="N243" s="370">
        <v>234597.53979412216</v>
      </c>
      <c r="O243" s="370"/>
      <c r="P243" s="370">
        <v>147881.07871704892</v>
      </c>
      <c r="Q243" s="370">
        <v>78591.199596097867</v>
      </c>
      <c r="R243" s="370">
        <v>9753.0672816547158</v>
      </c>
      <c r="S243" s="370">
        <v>0</v>
      </c>
      <c r="T243" s="370">
        <v>0</v>
      </c>
      <c r="U243" s="370">
        <v>-10243.268033929544</v>
      </c>
      <c r="V243" s="370">
        <v>0</v>
      </c>
      <c r="W243" s="370">
        <v>225982.07756087196</v>
      </c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  <c r="AZ243" s="370"/>
      <c r="BA243" s="370"/>
      <c r="BB243" s="370"/>
      <c r="BC243" s="370"/>
      <c r="BD243" s="370"/>
      <c r="BE243" s="370"/>
      <c r="BF243" s="370"/>
      <c r="BG243" s="370"/>
      <c r="BH243" s="370"/>
      <c r="BI243" s="370"/>
      <c r="BJ243" s="370"/>
      <c r="BK243" s="370"/>
    </row>
    <row r="244" spans="1:63" x14ac:dyDescent="0.25">
      <c r="A244" s="14">
        <v>775</v>
      </c>
      <c r="B244" s="34">
        <f t="shared" si="3"/>
        <v>0</v>
      </c>
      <c r="C244" s="1">
        <v>775</v>
      </c>
      <c r="D244" s="1">
        <v>1</v>
      </c>
      <c r="E244" s="1" t="s">
        <v>537</v>
      </c>
      <c r="F244" s="1">
        <v>6</v>
      </c>
      <c r="G244" s="370">
        <v>1028291.104417586</v>
      </c>
      <c r="H244" s="370">
        <v>190760.47635432077</v>
      </c>
      <c r="I244" s="370">
        <v>76421.734821989929</v>
      </c>
      <c r="J244" s="370">
        <v>0</v>
      </c>
      <c r="K244" s="370">
        <v>0</v>
      </c>
      <c r="L244" s="370">
        <v>-90281.755240402999</v>
      </c>
      <c r="M244" s="370">
        <v>0</v>
      </c>
      <c r="N244" s="370">
        <v>1205191.5603534938</v>
      </c>
      <c r="O244" s="370"/>
      <c r="P244" s="370">
        <v>1028291.104417586</v>
      </c>
      <c r="Q244" s="370">
        <v>190760.47635432077</v>
      </c>
      <c r="R244" s="370">
        <v>40577.353831989698</v>
      </c>
      <c r="S244" s="370">
        <v>0</v>
      </c>
      <c r="T244" s="370">
        <v>0</v>
      </c>
      <c r="U244" s="370">
        <v>-90281.755240402999</v>
      </c>
      <c r="V244" s="370">
        <v>0</v>
      </c>
      <c r="W244" s="370">
        <v>1169347.1793634933</v>
      </c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  <c r="AZ244" s="370"/>
      <c r="BA244" s="370"/>
      <c r="BB244" s="370"/>
      <c r="BC244" s="370"/>
      <c r="BD244" s="370"/>
      <c r="BE244" s="370"/>
      <c r="BF244" s="370"/>
      <c r="BG244" s="370"/>
      <c r="BH244" s="370"/>
      <c r="BI244" s="370"/>
      <c r="BJ244" s="370"/>
      <c r="BK244" s="370"/>
    </row>
    <row r="245" spans="1:63" x14ac:dyDescent="0.25">
      <c r="A245" s="14">
        <v>777</v>
      </c>
      <c r="B245" s="34">
        <f t="shared" si="3"/>
        <v>0</v>
      </c>
      <c r="C245" s="1">
        <v>777</v>
      </c>
      <c r="D245" s="1">
        <v>1</v>
      </c>
      <c r="E245" s="1" t="s">
        <v>824</v>
      </c>
      <c r="F245" s="1">
        <v>6</v>
      </c>
      <c r="G245" s="370">
        <v>966380.15349701943</v>
      </c>
      <c r="H245" s="370">
        <v>223387.6595059598</v>
      </c>
      <c r="I245" s="370">
        <v>70548.01377356975</v>
      </c>
      <c r="J245" s="370">
        <v>0</v>
      </c>
      <c r="K245" s="370">
        <v>198190.27562335925</v>
      </c>
      <c r="L245" s="370">
        <v>-178954.08959293738</v>
      </c>
      <c r="M245" s="370">
        <v>0</v>
      </c>
      <c r="N245" s="370">
        <v>1279552.0128069709</v>
      </c>
      <c r="O245" s="370"/>
      <c r="P245" s="370">
        <v>966380.15349701943</v>
      </c>
      <c r="Q245" s="370">
        <v>223387.6595059598</v>
      </c>
      <c r="R245" s="370">
        <v>37458.606817840919</v>
      </c>
      <c r="S245" s="370">
        <v>0</v>
      </c>
      <c r="T245" s="370">
        <v>198190.27562335925</v>
      </c>
      <c r="U245" s="370">
        <v>-178954.08959293738</v>
      </c>
      <c r="V245" s="370">
        <v>0</v>
      </c>
      <c r="W245" s="370">
        <v>1246462.6058512419</v>
      </c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  <c r="AZ245" s="370"/>
      <c r="BA245" s="370"/>
      <c r="BB245" s="370"/>
      <c r="BC245" s="370"/>
      <c r="BD245" s="370"/>
      <c r="BE245" s="370"/>
      <c r="BF245" s="370"/>
      <c r="BG245" s="370"/>
      <c r="BH245" s="370"/>
      <c r="BI245" s="370"/>
      <c r="BJ245" s="370"/>
      <c r="BK245" s="370"/>
    </row>
    <row r="246" spans="1:63" x14ac:dyDescent="0.25">
      <c r="A246" s="14">
        <v>786</v>
      </c>
      <c r="B246" s="34">
        <f t="shared" si="3"/>
        <v>0</v>
      </c>
      <c r="C246" s="1">
        <v>786</v>
      </c>
      <c r="D246" s="1">
        <v>1</v>
      </c>
      <c r="E246" s="1" t="s">
        <v>825</v>
      </c>
      <c r="F246" s="1">
        <v>6</v>
      </c>
      <c r="G246" s="370">
        <v>500399.46459935297</v>
      </c>
      <c r="H246" s="370">
        <v>109257.49588345247</v>
      </c>
      <c r="I246" s="370">
        <v>55882.754754108792</v>
      </c>
      <c r="J246" s="370">
        <v>0</v>
      </c>
      <c r="K246" s="370">
        <v>121933.89448371402</v>
      </c>
      <c r="L246" s="370">
        <v>-182272.70334338781</v>
      </c>
      <c r="M246" s="370">
        <v>0</v>
      </c>
      <c r="N246" s="370">
        <v>605200.90637724055</v>
      </c>
      <c r="O246" s="370"/>
      <c r="P246" s="370">
        <v>500399.46459935297</v>
      </c>
      <c r="Q246" s="370">
        <v>109257.49588345247</v>
      </c>
      <c r="R246" s="370">
        <v>29671.850790166762</v>
      </c>
      <c r="S246" s="370">
        <v>0</v>
      </c>
      <c r="T246" s="370">
        <v>121933.89448371402</v>
      </c>
      <c r="U246" s="370">
        <v>-182272.70334338781</v>
      </c>
      <c r="V246" s="370">
        <v>0</v>
      </c>
      <c r="W246" s="370">
        <v>578990.00241329847</v>
      </c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  <c r="AZ246" s="370"/>
      <c r="BA246" s="370"/>
      <c r="BB246" s="370"/>
      <c r="BC246" s="370"/>
      <c r="BD246" s="370"/>
      <c r="BE246" s="370"/>
      <c r="BF246" s="370"/>
      <c r="BG246" s="370"/>
      <c r="BH246" s="370"/>
      <c r="BI246" s="370"/>
      <c r="BJ246" s="370"/>
      <c r="BK246" s="370"/>
    </row>
    <row r="247" spans="1:63" x14ac:dyDescent="0.25">
      <c r="A247" s="14">
        <v>787</v>
      </c>
      <c r="B247" s="34">
        <f t="shared" si="3"/>
        <v>0</v>
      </c>
      <c r="C247" s="1">
        <v>787</v>
      </c>
      <c r="D247" s="1">
        <v>1</v>
      </c>
      <c r="E247" s="1" t="s">
        <v>826</v>
      </c>
      <c r="F247" s="1">
        <v>6</v>
      </c>
      <c r="G247" s="370">
        <v>608091.75441489613</v>
      </c>
      <c r="H247" s="370">
        <v>138990.98749711283</v>
      </c>
      <c r="I247" s="370">
        <v>40352.56756015015</v>
      </c>
      <c r="J247" s="370">
        <v>0</v>
      </c>
      <c r="K247" s="370">
        <v>190607.75928524334</v>
      </c>
      <c r="L247" s="370">
        <v>-40080.361916394759</v>
      </c>
      <c r="M247" s="370">
        <v>0</v>
      </c>
      <c r="N247" s="370">
        <v>937962.70684100769</v>
      </c>
      <c r="O247" s="370"/>
      <c r="P247" s="370">
        <v>608091.75441489613</v>
      </c>
      <c r="Q247" s="370">
        <v>138990.98749711283</v>
      </c>
      <c r="R247" s="370">
        <v>21425.84718511688</v>
      </c>
      <c r="S247" s="370">
        <v>0</v>
      </c>
      <c r="T247" s="370">
        <v>190607.75928524334</v>
      </c>
      <c r="U247" s="370">
        <v>-40080.361916394759</v>
      </c>
      <c r="V247" s="370">
        <v>0</v>
      </c>
      <c r="W247" s="370">
        <v>919035.98646597436</v>
      </c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  <c r="AZ247" s="370"/>
      <c r="BA247" s="370"/>
      <c r="BB247" s="370"/>
      <c r="BC247" s="370"/>
      <c r="BD247" s="370"/>
      <c r="BE247" s="370"/>
      <c r="BF247" s="370"/>
      <c r="BG247" s="370"/>
      <c r="BH247" s="370"/>
      <c r="BI247" s="370"/>
      <c r="BJ247" s="370"/>
      <c r="BK247" s="370"/>
    </row>
    <row r="248" spans="1:63" x14ac:dyDescent="0.25">
      <c r="A248" s="14">
        <v>801</v>
      </c>
      <c r="B248" s="34">
        <f t="shared" si="3"/>
        <v>0</v>
      </c>
      <c r="C248" s="1">
        <v>801</v>
      </c>
      <c r="D248" s="1">
        <v>1</v>
      </c>
      <c r="E248" s="1" t="s">
        <v>827</v>
      </c>
      <c r="F248" s="1">
        <v>6</v>
      </c>
      <c r="G248" s="370">
        <v>231511.90247465979</v>
      </c>
      <c r="H248" s="370">
        <v>65546.702487194882</v>
      </c>
      <c r="I248" s="370">
        <v>15891.004866975005</v>
      </c>
      <c r="J248" s="370">
        <v>0</v>
      </c>
      <c r="K248" s="370">
        <v>0</v>
      </c>
      <c r="L248" s="370">
        <v>64928.045961854485</v>
      </c>
      <c r="M248" s="370">
        <v>0</v>
      </c>
      <c r="N248" s="370">
        <v>377877.65579068416</v>
      </c>
      <c r="O248" s="370"/>
      <c r="P248" s="370">
        <v>231511.90247465979</v>
      </c>
      <c r="Q248" s="370">
        <v>65546.702487194882</v>
      </c>
      <c r="R248" s="370">
        <v>8437.585573464019</v>
      </c>
      <c r="S248" s="370">
        <v>0</v>
      </c>
      <c r="T248" s="370">
        <v>0</v>
      </c>
      <c r="U248" s="370">
        <v>64928.045961854485</v>
      </c>
      <c r="V248" s="370">
        <v>0</v>
      </c>
      <c r="W248" s="370">
        <v>370424.23649717309</v>
      </c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  <c r="AZ248" s="370"/>
      <c r="BA248" s="370"/>
      <c r="BB248" s="370"/>
      <c r="BC248" s="370"/>
      <c r="BD248" s="370"/>
      <c r="BE248" s="370"/>
      <c r="BF248" s="370"/>
      <c r="BG248" s="370"/>
      <c r="BH248" s="370"/>
      <c r="BI248" s="370"/>
      <c r="BJ248" s="370"/>
      <c r="BK248" s="370"/>
    </row>
    <row r="249" spans="1:63" x14ac:dyDescent="0.25">
      <c r="A249" s="14">
        <v>803</v>
      </c>
      <c r="B249" s="34">
        <f t="shared" si="3"/>
        <v>0</v>
      </c>
      <c r="C249" s="1">
        <v>803</v>
      </c>
      <c r="D249" s="1">
        <v>1</v>
      </c>
      <c r="E249" s="1" t="s">
        <v>828</v>
      </c>
      <c r="F249" s="1">
        <v>6</v>
      </c>
      <c r="G249" s="370">
        <v>481079.54530881275</v>
      </c>
      <c r="H249" s="370">
        <v>132124.11906318186</v>
      </c>
      <c r="I249" s="370">
        <v>41101.445884999681</v>
      </c>
      <c r="J249" s="370">
        <v>0</v>
      </c>
      <c r="K249" s="370">
        <v>0</v>
      </c>
      <c r="L249" s="370">
        <v>10650.498473015203</v>
      </c>
      <c r="M249" s="370">
        <v>0</v>
      </c>
      <c r="N249" s="370">
        <v>664955.60873000941</v>
      </c>
      <c r="O249" s="370"/>
      <c r="P249" s="370">
        <v>481079.54530881275</v>
      </c>
      <c r="Q249" s="370">
        <v>132124.11906318186</v>
      </c>
      <c r="R249" s="370">
        <v>21823.476221349953</v>
      </c>
      <c r="S249" s="370">
        <v>0</v>
      </c>
      <c r="T249" s="370">
        <v>0</v>
      </c>
      <c r="U249" s="370">
        <v>10650.498473015203</v>
      </c>
      <c r="V249" s="370">
        <v>0</v>
      </c>
      <c r="W249" s="370">
        <v>645677.63906635961</v>
      </c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  <c r="AZ249" s="370"/>
      <c r="BA249" s="370"/>
      <c r="BB249" s="370"/>
      <c r="BC249" s="370"/>
      <c r="BD249" s="370"/>
      <c r="BE249" s="370"/>
      <c r="BF249" s="370"/>
      <c r="BG249" s="370"/>
      <c r="BH249" s="370"/>
      <c r="BI249" s="370"/>
      <c r="BJ249" s="370"/>
      <c r="BK249" s="370"/>
    </row>
    <row r="250" spans="1:63" x14ac:dyDescent="0.25">
      <c r="A250" s="14">
        <v>811</v>
      </c>
      <c r="B250" s="34">
        <f t="shared" si="3"/>
        <v>0</v>
      </c>
      <c r="C250" s="1">
        <v>811</v>
      </c>
      <c r="D250" s="1">
        <v>1</v>
      </c>
      <c r="E250" s="1" t="s">
        <v>829</v>
      </c>
      <c r="F250" s="1">
        <v>6</v>
      </c>
      <c r="G250" s="370">
        <v>1633524.6048480556</v>
      </c>
      <c r="H250" s="370">
        <v>462452.71992168482</v>
      </c>
      <c r="I250" s="370">
        <v>136310.08460971314</v>
      </c>
      <c r="J250" s="370">
        <v>0</v>
      </c>
      <c r="K250" s="370">
        <v>287623.34701637155</v>
      </c>
      <c r="L250" s="370">
        <v>-213698.89599531222</v>
      </c>
      <c r="M250" s="370">
        <v>0</v>
      </c>
      <c r="N250" s="370">
        <v>2306211.8604005128</v>
      </c>
      <c r="O250" s="370"/>
      <c r="P250" s="370">
        <v>1633524.6048480556</v>
      </c>
      <c r="Q250" s="370">
        <v>462452.71992168482</v>
      </c>
      <c r="R250" s="370">
        <v>72376.039970310114</v>
      </c>
      <c r="S250" s="370">
        <v>0</v>
      </c>
      <c r="T250" s="370">
        <v>287623.34701637155</v>
      </c>
      <c r="U250" s="370">
        <v>-213698.89599531222</v>
      </c>
      <c r="V250" s="370">
        <v>0</v>
      </c>
      <c r="W250" s="370">
        <v>2242277.8157611098</v>
      </c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  <c r="AZ250" s="370"/>
      <c r="BA250" s="370"/>
      <c r="BB250" s="370"/>
      <c r="BC250" s="370"/>
      <c r="BD250" s="370"/>
      <c r="BE250" s="370"/>
      <c r="BF250" s="370"/>
      <c r="BG250" s="370"/>
      <c r="BH250" s="370"/>
      <c r="BI250" s="370"/>
      <c r="BJ250" s="370"/>
      <c r="BK250" s="370"/>
    </row>
    <row r="251" spans="1:63" x14ac:dyDescent="0.25">
      <c r="A251" s="14">
        <v>813</v>
      </c>
      <c r="B251" s="34">
        <f t="shared" si="3"/>
        <v>0</v>
      </c>
      <c r="C251" s="1">
        <v>813</v>
      </c>
      <c r="D251" s="1">
        <v>1</v>
      </c>
      <c r="E251" s="1" t="s">
        <v>830</v>
      </c>
      <c r="F251" s="1">
        <v>5</v>
      </c>
      <c r="G251" s="370">
        <v>1173170.6453389956</v>
      </c>
      <c r="H251" s="370">
        <v>164708.86451371072</v>
      </c>
      <c r="I251" s="370">
        <v>94006.19309704061</v>
      </c>
      <c r="J251" s="370">
        <v>0</v>
      </c>
      <c r="K251" s="370">
        <v>342872.92846721457</v>
      </c>
      <c r="L251" s="370">
        <v>-447117.31209648773</v>
      </c>
      <c r="M251" s="370">
        <v>0</v>
      </c>
      <c r="N251" s="370">
        <v>1327641.3193204738</v>
      </c>
      <c r="O251" s="370"/>
      <c r="P251" s="370">
        <v>1173170.6453389956</v>
      </c>
      <c r="Q251" s="370">
        <v>164708.86451371072</v>
      </c>
      <c r="R251" s="370">
        <v>49914.105831046334</v>
      </c>
      <c r="S251" s="370">
        <v>0</v>
      </c>
      <c r="T251" s="370">
        <v>342872.92846721457</v>
      </c>
      <c r="U251" s="370">
        <v>-447117.31209648773</v>
      </c>
      <c r="V251" s="370">
        <v>0</v>
      </c>
      <c r="W251" s="370">
        <v>1283549.2320544797</v>
      </c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  <c r="AZ251" s="370"/>
      <c r="BA251" s="370"/>
      <c r="BB251" s="370"/>
      <c r="BC251" s="370"/>
      <c r="BD251" s="370"/>
      <c r="BE251" s="370"/>
      <c r="BF251" s="370"/>
      <c r="BG251" s="370"/>
      <c r="BH251" s="370"/>
      <c r="BI251" s="370"/>
      <c r="BJ251" s="370"/>
      <c r="BK251" s="370"/>
    </row>
    <row r="252" spans="1:63" x14ac:dyDescent="0.25">
      <c r="A252" s="14">
        <v>815</v>
      </c>
      <c r="B252" s="34">
        <f t="shared" si="3"/>
        <v>0</v>
      </c>
      <c r="C252" s="1">
        <v>815</v>
      </c>
      <c r="D252" s="1">
        <v>2</v>
      </c>
      <c r="E252" s="1" t="s">
        <v>1029</v>
      </c>
      <c r="F252" s="1">
        <v>6</v>
      </c>
      <c r="G252" s="370">
        <v>130539.96134245483</v>
      </c>
      <c r="H252" s="370">
        <v>159059.88856182131</v>
      </c>
      <c r="I252" s="370">
        <v>19986.322957786153</v>
      </c>
      <c r="J252" s="370">
        <v>0</v>
      </c>
      <c r="K252" s="370">
        <v>0</v>
      </c>
      <c r="L252" s="370">
        <v>7923.1232359709975</v>
      </c>
      <c r="M252" s="370">
        <v>0</v>
      </c>
      <c r="N252" s="370">
        <v>317509.29609803332</v>
      </c>
      <c r="O252" s="370"/>
      <c r="P252" s="370">
        <v>130539.96134245483</v>
      </c>
      <c r="Q252" s="370">
        <v>159059.88856182131</v>
      </c>
      <c r="R252" s="370">
        <v>10612.060827296858</v>
      </c>
      <c r="S252" s="370">
        <v>0</v>
      </c>
      <c r="T252" s="370">
        <v>0</v>
      </c>
      <c r="U252" s="370">
        <v>7923.1232359709975</v>
      </c>
      <c r="V252" s="370">
        <v>0</v>
      </c>
      <c r="W252" s="370">
        <v>308135.03396754398</v>
      </c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  <c r="AZ252" s="370"/>
      <c r="BA252" s="370"/>
      <c r="BB252" s="370"/>
      <c r="BC252" s="370"/>
      <c r="BD252" s="370"/>
      <c r="BE252" s="370"/>
      <c r="BF252" s="370"/>
      <c r="BG252" s="370"/>
      <c r="BH252" s="370"/>
      <c r="BI252" s="370"/>
      <c r="BJ252" s="370"/>
      <c r="BK252" s="370"/>
    </row>
    <row r="253" spans="1:63" x14ac:dyDescent="0.25">
      <c r="A253" s="14">
        <v>818</v>
      </c>
      <c r="B253" s="34">
        <f t="shared" si="3"/>
        <v>0</v>
      </c>
      <c r="C253" s="1">
        <v>818</v>
      </c>
      <c r="D253" s="1">
        <v>1</v>
      </c>
      <c r="E253" s="1" t="s">
        <v>831</v>
      </c>
      <c r="F253" s="1">
        <v>6</v>
      </c>
      <c r="G253" s="370">
        <v>552408.0093043478</v>
      </c>
      <c r="H253" s="370">
        <v>103631.67729091963</v>
      </c>
      <c r="I253" s="370">
        <v>26372.54905025964</v>
      </c>
      <c r="J253" s="370">
        <v>0</v>
      </c>
      <c r="K253" s="370">
        <v>65238.369851987227</v>
      </c>
      <c r="L253" s="370">
        <v>56577.078715776981</v>
      </c>
      <c r="M253" s="370">
        <v>0</v>
      </c>
      <c r="N253" s="370">
        <v>804227.68421329127</v>
      </c>
      <c r="O253" s="370"/>
      <c r="P253" s="370">
        <v>552408.0093043478</v>
      </c>
      <c r="Q253" s="370">
        <v>103631.67729091963</v>
      </c>
      <c r="R253" s="370">
        <v>14002.930668304663</v>
      </c>
      <c r="S253" s="370">
        <v>0</v>
      </c>
      <c r="T253" s="370">
        <v>65238.369851987227</v>
      </c>
      <c r="U253" s="370">
        <v>56577.078715776981</v>
      </c>
      <c r="V253" s="370">
        <v>0</v>
      </c>
      <c r="W253" s="370">
        <v>791858.06583133631</v>
      </c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  <c r="AZ253" s="370"/>
      <c r="BA253" s="370"/>
      <c r="BB253" s="370"/>
      <c r="BC253" s="370"/>
      <c r="BD253" s="370"/>
      <c r="BE253" s="370"/>
      <c r="BF253" s="370"/>
      <c r="BG253" s="370"/>
      <c r="BH253" s="370"/>
      <c r="BI253" s="370"/>
      <c r="BJ253" s="370"/>
      <c r="BK253" s="370"/>
    </row>
    <row r="254" spans="1:63" x14ac:dyDescent="0.25">
      <c r="A254" s="14">
        <v>820</v>
      </c>
      <c r="B254" s="34">
        <f t="shared" si="3"/>
        <v>0</v>
      </c>
      <c r="C254" s="1">
        <v>820</v>
      </c>
      <c r="D254" s="1">
        <v>1</v>
      </c>
      <c r="E254" s="1" t="s">
        <v>832</v>
      </c>
      <c r="F254" s="1">
        <v>6</v>
      </c>
      <c r="G254" s="370">
        <v>475347.14633579768</v>
      </c>
      <c r="H254" s="370">
        <v>102706.44854676571</v>
      </c>
      <c r="I254" s="370">
        <v>53599.062918304022</v>
      </c>
      <c r="J254" s="370">
        <v>0</v>
      </c>
      <c r="K254" s="370">
        <v>143619.95073770318</v>
      </c>
      <c r="L254" s="370">
        <v>-212610.93815030329</v>
      </c>
      <c r="M254" s="370">
        <v>0</v>
      </c>
      <c r="N254" s="370">
        <v>562661.67038826726</v>
      </c>
      <c r="O254" s="370"/>
      <c r="P254" s="370">
        <v>475347.14633579768</v>
      </c>
      <c r="Q254" s="370">
        <v>102706.44854676571</v>
      </c>
      <c r="R254" s="370">
        <v>28459.287742749369</v>
      </c>
      <c r="S254" s="370">
        <v>0</v>
      </c>
      <c r="T254" s="370">
        <v>143619.95073770318</v>
      </c>
      <c r="U254" s="370">
        <v>-212610.93815030329</v>
      </c>
      <c r="V254" s="370">
        <v>0</v>
      </c>
      <c r="W254" s="370">
        <v>537521.89521271258</v>
      </c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  <c r="AZ254" s="370"/>
      <c r="BA254" s="370"/>
      <c r="BB254" s="370"/>
      <c r="BC254" s="370"/>
      <c r="BD254" s="370"/>
      <c r="BE254" s="370"/>
      <c r="BF254" s="370"/>
      <c r="BG254" s="370"/>
      <c r="BH254" s="370"/>
      <c r="BI254" s="370"/>
      <c r="BJ254" s="370"/>
      <c r="BK254" s="370"/>
    </row>
    <row r="255" spans="1:63" x14ac:dyDescent="0.25">
      <c r="A255" s="14">
        <v>821</v>
      </c>
      <c r="B255" s="34">
        <f t="shared" si="3"/>
        <v>0</v>
      </c>
      <c r="C255" s="1">
        <v>821</v>
      </c>
      <c r="D255" s="1">
        <v>1</v>
      </c>
      <c r="E255" s="1" t="s">
        <v>833</v>
      </c>
      <c r="F255" s="1">
        <v>6</v>
      </c>
      <c r="G255" s="370">
        <v>1004276.5478748603</v>
      </c>
      <c r="H255" s="370">
        <v>178188.03292366324</v>
      </c>
      <c r="I255" s="370">
        <v>105026.37900689733</v>
      </c>
      <c r="J255" s="370">
        <v>0</v>
      </c>
      <c r="K255" s="370">
        <v>34042.236958833179</v>
      </c>
      <c r="L255" s="370">
        <v>-104133.05263627006</v>
      </c>
      <c r="M255" s="370">
        <v>0</v>
      </c>
      <c r="N255" s="370">
        <v>1217400.1441279841</v>
      </c>
      <c r="O255" s="370"/>
      <c r="P255" s="370">
        <v>1004276.5478748603</v>
      </c>
      <c r="Q255" s="370">
        <v>178188.03292366324</v>
      </c>
      <c r="R255" s="370">
        <v>55765.451446271662</v>
      </c>
      <c r="S255" s="370">
        <v>0</v>
      </c>
      <c r="T255" s="370">
        <v>34042.236958833179</v>
      </c>
      <c r="U255" s="370">
        <v>-104133.05263627006</v>
      </c>
      <c r="V255" s="370">
        <v>0</v>
      </c>
      <c r="W255" s="370">
        <v>1168139.2165673585</v>
      </c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  <c r="AZ255" s="370"/>
      <c r="BA255" s="370"/>
      <c r="BB255" s="370"/>
      <c r="BC255" s="370"/>
      <c r="BD255" s="370"/>
      <c r="BE255" s="370"/>
      <c r="BF255" s="370"/>
      <c r="BG255" s="370"/>
      <c r="BH255" s="370"/>
      <c r="BI255" s="370"/>
      <c r="BJ255" s="370"/>
      <c r="BK255" s="370"/>
    </row>
    <row r="256" spans="1:63" x14ac:dyDescent="0.25">
      <c r="A256" s="14">
        <v>829</v>
      </c>
      <c r="B256" s="34">
        <f t="shared" si="3"/>
        <v>0</v>
      </c>
      <c r="C256" s="1">
        <v>829</v>
      </c>
      <c r="D256" s="1">
        <v>1</v>
      </c>
      <c r="E256" s="1" t="s">
        <v>834</v>
      </c>
      <c r="F256" s="1">
        <v>5</v>
      </c>
      <c r="G256" s="370">
        <v>2996973.4360511587</v>
      </c>
      <c r="H256" s="370">
        <v>594013.71389579878</v>
      </c>
      <c r="I256" s="370">
        <v>219930.86357323959</v>
      </c>
      <c r="J256" s="370">
        <v>0</v>
      </c>
      <c r="K256" s="370">
        <v>0</v>
      </c>
      <c r="L256" s="370">
        <v>-214560.88553053286</v>
      </c>
      <c r="M256" s="370">
        <v>0</v>
      </c>
      <c r="N256" s="370">
        <v>3596357.1279896642</v>
      </c>
      <c r="O256" s="370"/>
      <c r="P256" s="370">
        <v>2996973.4360511587</v>
      </c>
      <c r="Q256" s="370">
        <v>594013.71389579878</v>
      </c>
      <c r="R256" s="370">
        <v>116775.84250833448</v>
      </c>
      <c r="S256" s="370">
        <v>0</v>
      </c>
      <c r="T256" s="370">
        <v>0</v>
      </c>
      <c r="U256" s="370">
        <v>-214560.88553053286</v>
      </c>
      <c r="V256" s="370">
        <v>0</v>
      </c>
      <c r="W256" s="370">
        <v>3493202.1069247592</v>
      </c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  <c r="AZ256" s="370"/>
      <c r="BA256" s="370"/>
      <c r="BB256" s="370"/>
      <c r="BC256" s="370"/>
      <c r="BD256" s="370"/>
      <c r="BE256" s="370"/>
      <c r="BF256" s="370"/>
      <c r="BG256" s="370"/>
      <c r="BH256" s="370"/>
      <c r="BI256" s="370"/>
      <c r="BJ256" s="370"/>
      <c r="BK256" s="370"/>
    </row>
    <row r="257" spans="1:63" x14ac:dyDescent="0.25">
      <c r="A257" s="14">
        <v>831</v>
      </c>
      <c r="B257" s="34">
        <f t="shared" si="3"/>
        <v>0</v>
      </c>
      <c r="C257" s="1">
        <v>831</v>
      </c>
      <c r="D257" s="1">
        <v>1</v>
      </c>
      <c r="E257" s="1" t="s">
        <v>835</v>
      </c>
      <c r="F257" s="1">
        <v>3</v>
      </c>
      <c r="G257" s="370">
        <v>9930220.8180563934</v>
      </c>
      <c r="H257" s="370">
        <v>1598900.3005292797</v>
      </c>
      <c r="I257" s="370">
        <v>863806.32298081473</v>
      </c>
      <c r="J257" s="370">
        <v>0</v>
      </c>
      <c r="K257" s="370">
        <v>557121.89890487492</v>
      </c>
      <c r="L257" s="370">
        <v>-3460438.5630801022</v>
      </c>
      <c r="M257" s="370">
        <v>0</v>
      </c>
      <c r="N257" s="370">
        <v>9489610.7773912605</v>
      </c>
      <c r="O257" s="370"/>
      <c r="P257" s="370">
        <v>9930220.8180563934</v>
      </c>
      <c r="Q257" s="370">
        <v>1598900.3005292797</v>
      </c>
      <c r="R257" s="370">
        <v>458651.91220203455</v>
      </c>
      <c r="S257" s="370">
        <v>0</v>
      </c>
      <c r="T257" s="370">
        <v>557121.89890487492</v>
      </c>
      <c r="U257" s="370">
        <v>-3460438.5630801022</v>
      </c>
      <c r="V257" s="370">
        <v>0</v>
      </c>
      <c r="W257" s="370">
        <v>9084456.3666124791</v>
      </c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  <c r="AZ257" s="370"/>
      <c r="BA257" s="370"/>
      <c r="BB257" s="370"/>
      <c r="BC257" s="370"/>
      <c r="BD257" s="370"/>
      <c r="BE257" s="370"/>
      <c r="BF257" s="370"/>
      <c r="BG257" s="370"/>
      <c r="BH257" s="370"/>
      <c r="BI257" s="370"/>
      <c r="BJ257" s="370"/>
      <c r="BK257" s="370"/>
    </row>
    <row r="258" spans="1:63" x14ac:dyDescent="0.25">
      <c r="A258" s="14">
        <v>832</v>
      </c>
      <c r="B258" s="34">
        <f t="shared" si="3"/>
        <v>0</v>
      </c>
      <c r="C258" s="1">
        <v>832</v>
      </c>
      <c r="D258" s="1">
        <v>1</v>
      </c>
      <c r="E258" s="1" t="s">
        <v>836</v>
      </c>
      <c r="F258" s="1">
        <v>3</v>
      </c>
      <c r="G258" s="370">
        <v>4240626.11205569</v>
      </c>
      <c r="H258" s="370">
        <v>1364811.0907318851</v>
      </c>
      <c r="I258" s="370">
        <v>414584.1611206645</v>
      </c>
      <c r="J258" s="370">
        <v>0</v>
      </c>
      <c r="K258" s="370">
        <v>0</v>
      </c>
      <c r="L258" s="370">
        <v>-291053.35630453803</v>
      </c>
      <c r="M258" s="370">
        <v>0</v>
      </c>
      <c r="N258" s="370">
        <v>5728968.0076037012</v>
      </c>
      <c r="O258" s="370"/>
      <c r="P258" s="370">
        <v>4240626.11205569</v>
      </c>
      <c r="Q258" s="370">
        <v>1364811.0907318851</v>
      </c>
      <c r="R258" s="370">
        <v>220130.15326225208</v>
      </c>
      <c r="S258" s="370">
        <v>0</v>
      </c>
      <c r="T258" s="370">
        <v>0</v>
      </c>
      <c r="U258" s="370">
        <v>-291053.35630453803</v>
      </c>
      <c r="V258" s="370">
        <v>0</v>
      </c>
      <c r="W258" s="370">
        <v>5534513.9997452889</v>
      </c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  <c r="AZ258" s="370"/>
      <c r="BA258" s="370"/>
      <c r="BB258" s="370"/>
      <c r="BC258" s="370"/>
      <c r="BD258" s="370"/>
      <c r="BE258" s="370"/>
      <c r="BF258" s="370"/>
      <c r="BG258" s="370"/>
      <c r="BH258" s="370"/>
      <c r="BI258" s="370"/>
      <c r="BJ258" s="370"/>
      <c r="BK258" s="370"/>
    </row>
    <row r="259" spans="1:63" x14ac:dyDescent="0.25">
      <c r="A259" s="14">
        <v>833</v>
      </c>
      <c r="B259" s="34">
        <f t="shared" si="3"/>
        <v>0</v>
      </c>
      <c r="C259" s="1">
        <v>833</v>
      </c>
      <c r="D259" s="1">
        <v>1</v>
      </c>
      <c r="E259" s="1" t="s">
        <v>837</v>
      </c>
      <c r="F259" s="1">
        <v>2</v>
      </c>
      <c r="G259" s="370">
        <v>32456553.931555409</v>
      </c>
      <c r="H259" s="370">
        <v>6424564.3535777787</v>
      </c>
      <c r="I259" s="370">
        <v>2723731.9480772889</v>
      </c>
      <c r="J259" s="370">
        <v>0</v>
      </c>
      <c r="K259" s="370">
        <v>0</v>
      </c>
      <c r="L259" s="370">
        <v>-5160710.9013566393</v>
      </c>
      <c r="M259" s="370">
        <v>0</v>
      </c>
      <c r="N259" s="370">
        <v>36444139.331853844</v>
      </c>
      <c r="O259" s="370"/>
      <c r="P259" s="370">
        <v>32456553.931555409</v>
      </c>
      <c r="Q259" s="370">
        <v>6424564.3535777787</v>
      </c>
      <c r="R259" s="370">
        <v>1446209.4488965292</v>
      </c>
      <c r="S259" s="370">
        <v>0</v>
      </c>
      <c r="T259" s="370">
        <v>0</v>
      </c>
      <c r="U259" s="370">
        <v>-5160710.9013566393</v>
      </c>
      <c r="V259" s="370">
        <v>0</v>
      </c>
      <c r="W259" s="370">
        <v>35166616.83267308</v>
      </c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  <c r="AZ259" s="370"/>
      <c r="BA259" s="370"/>
      <c r="BB259" s="370"/>
      <c r="BC259" s="370"/>
      <c r="BD259" s="370"/>
      <c r="BE259" s="370"/>
      <c r="BF259" s="370"/>
      <c r="BG259" s="370"/>
      <c r="BH259" s="370"/>
      <c r="BI259" s="370"/>
      <c r="BJ259" s="370"/>
      <c r="BK259" s="370"/>
    </row>
    <row r="260" spans="1:63" x14ac:dyDescent="0.25">
      <c r="A260" s="14">
        <v>834</v>
      </c>
      <c r="B260" s="34">
        <f t="shared" si="3"/>
        <v>0</v>
      </c>
      <c r="C260" s="1">
        <v>834</v>
      </c>
      <c r="D260" s="1">
        <v>1</v>
      </c>
      <c r="E260" s="1" t="s">
        <v>1014</v>
      </c>
      <c r="F260" s="1">
        <v>3</v>
      </c>
      <c r="G260" s="370">
        <v>12408597.368101671</v>
      </c>
      <c r="H260" s="370">
        <v>3992921.9141856818</v>
      </c>
      <c r="I260" s="370">
        <v>1701953.9297187037</v>
      </c>
      <c r="J260" s="370">
        <v>0</v>
      </c>
      <c r="K260" s="370">
        <v>0</v>
      </c>
      <c r="L260" s="370">
        <v>-3786723.1019218937</v>
      </c>
      <c r="M260" s="370">
        <v>0</v>
      </c>
      <c r="N260" s="370">
        <v>14316750.110084165</v>
      </c>
      <c r="O260" s="370"/>
      <c r="P260" s="370">
        <v>12408597.368101671</v>
      </c>
      <c r="Q260" s="370">
        <v>3992921.9141856818</v>
      </c>
      <c r="R260" s="370">
        <v>903679.91478870891</v>
      </c>
      <c r="S260" s="370">
        <v>0</v>
      </c>
      <c r="T260" s="370">
        <v>0</v>
      </c>
      <c r="U260" s="370">
        <v>-3786723.1019218937</v>
      </c>
      <c r="V260" s="370">
        <v>0</v>
      </c>
      <c r="W260" s="370">
        <v>13518476.09515417</v>
      </c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  <c r="AZ260" s="370"/>
      <c r="BA260" s="370"/>
      <c r="BB260" s="370"/>
      <c r="BC260" s="370"/>
      <c r="BD260" s="370"/>
      <c r="BE260" s="370"/>
      <c r="BF260" s="370"/>
      <c r="BG260" s="370"/>
      <c r="BH260" s="370"/>
      <c r="BI260" s="370"/>
      <c r="BJ260" s="370"/>
      <c r="BK260" s="370"/>
    </row>
    <row r="261" spans="1:63" x14ac:dyDescent="0.25">
      <c r="A261" s="14">
        <v>836</v>
      </c>
      <c r="B261" s="34">
        <f t="shared" si="3"/>
        <v>0</v>
      </c>
      <c r="C261" s="1">
        <v>836</v>
      </c>
      <c r="D261" s="1">
        <v>1</v>
      </c>
      <c r="E261" s="1" t="s">
        <v>838</v>
      </c>
      <c r="F261" s="1">
        <v>6</v>
      </c>
      <c r="G261" s="370">
        <v>277065.10592563939</v>
      </c>
      <c r="H261" s="370">
        <v>50161.763878255733</v>
      </c>
      <c r="I261" s="370">
        <v>25973.823305642549</v>
      </c>
      <c r="J261" s="370">
        <v>0</v>
      </c>
      <c r="K261" s="370">
        <v>0</v>
      </c>
      <c r="L261" s="370">
        <v>-14329.325157742511</v>
      </c>
      <c r="M261" s="370">
        <v>0</v>
      </c>
      <c r="N261" s="370">
        <v>338871.36795179511</v>
      </c>
      <c r="O261" s="370"/>
      <c r="P261" s="370">
        <v>277065.10592563939</v>
      </c>
      <c r="Q261" s="370">
        <v>50161.763878255733</v>
      </c>
      <c r="R261" s="370">
        <v>13791.220797298231</v>
      </c>
      <c r="S261" s="370">
        <v>0</v>
      </c>
      <c r="T261" s="370">
        <v>0</v>
      </c>
      <c r="U261" s="370">
        <v>-14329.325157742511</v>
      </c>
      <c r="V261" s="370">
        <v>0</v>
      </c>
      <c r="W261" s="370">
        <v>326688.76544345089</v>
      </c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  <c r="AZ261" s="370"/>
      <c r="BA261" s="370"/>
      <c r="BB261" s="370"/>
      <c r="BC261" s="370"/>
      <c r="BD261" s="370"/>
      <c r="BE261" s="370"/>
      <c r="BF261" s="370"/>
      <c r="BG261" s="370"/>
      <c r="BH261" s="370"/>
      <c r="BI261" s="370"/>
      <c r="BJ261" s="370"/>
      <c r="BK261" s="370"/>
    </row>
    <row r="262" spans="1:63" x14ac:dyDescent="0.25">
      <c r="A262" s="14">
        <v>837</v>
      </c>
      <c r="B262" s="34">
        <f t="shared" si="3"/>
        <v>0</v>
      </c>
      <c r="C262" s="1">
        <v>837</v>
      </c>
      <c r="D262" s="1">
        <v>1</v>
      </c>
      <c r="E262" s="1" t="s">
        <v>839</v>
      </c>
      <c r="F262" s="1">
        <v>6</v>
      </c>
      <c r="G262" s="370">
        <v>804210.85530434246</v>
      </c>
      <c r="H262" s="370">
        <v>128517.21176530718</v>
      </c>
      <c r="I262" s="370">
        <v>46862.257843018611</v>
      </c>
      <c r="J262" s="370">
        <v>0</v>
      </c>
      <c r="K262" s="370">
        <v>228172.73154567566</v>
      </c>
      <c r="L262" s="370">
        <v>-181323.2671095421</v>
      </c>
      <c r="M262" s="370">
        <v>0</v>
      </c>
      <c r="N262" s="370">
        <v>1026439.7893488018</v>
      </c>
      <c r="O262" s="370"/>
      <c r="P262" s="370">
        <v>804210.85530434246</v>
      </c>
      <c r="Q262" s="370">
        <v>128517.21176530718</v>
      </c>
      <c r="R262" s="370">
        <v>24882.272331181641</v>
      </c>
      <c r="S262" s="370">
        <v>0</v>
      </c>
      <c r="T262" s="370">
        <v>228172.73154567566</v>
      </c>
      <c r="U262" s="370">
        <v>-181323.2671095421</v>
      </c>
      <c r="V262" s="370">
        <v>0</v>
      </c>
      <c r="W262" s="370">
        <v>1004459.803836965</v>
      </c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  <c r="AZ262" s="370"/>
      <c r="BA262" s="370"/>
      <c r="BB262" s="370"/>
      <c r="BC262" s="370"/>
      <c r="BD262" s="370"/>
      <c r="BE262" s="370"/>
      <c r="BF262" s="370"/>
      <c r="BG262" s="370"/>
      <c r="BH262" s="370"/>
      <c r="BI262" s="370"/>
      <c r="BJ262" s="370"/>
      <c r="BK262" s="370"/>
    </row>
    <row r="263" spans="1:63" x14ac:dyDescent="0.25">
      <c r="A263" s="14">
        <v>840</v>
      </c>
      <c r="B263" s="34">
        <f t="shared" si="3"/>
        <v>0</v>
      </c>
      <c r="C263" s="1">
        <v>840</v>
      </c>
      <c r="D263" s="1">
        <v>1</v>
      </c>
      <c r="E263" s="1" t="s">
        <v>840</v>
      </c>
      <c r="F263" s="1">
        <v>5</v>
      </c>
      <c r="G263" s="370">
        <v>1353705.1501240763</v>
      </c>
      <c r="H263" s="370">
        <v>221462.97946942737</v>
      </c>
      <c r="I263" s="370">
        <v>124997.46846899745</v>
      </c>
      <c r="J263" s="370">
        <v>0</v>
      </c>
      <c r="K263" s="370">
        <v>229450.65988883167</v>
      </c>
      <c r="L263" s="370">
        <v>-515053.77844081743</v>
      </c>
      <c r="M263" s="370">
        <v>0</v>
      </c>
      <c r="N263" s="370">
        <v>1414562.4795105152</v>
      </c>
      <c r="O263" s="370"/>
      <c r="P263" s="370">
        <v>1353705.1501240763</v>
      </c>
      <c r="Q263" s="370">
        <v>221462.97946942737</v>
      </c>
      <c r="R263" s="370">
        <v>66369.423803109297</v>
      </c>
      <c r="S263" s="370">
        <v>0</v>
      </c>
      <c r="T263" s="370">
        <v>229450.65988883167</v>
      </c>
      <c r="U263" s="370">
        <v>-515053.77844081743</v>
      </c>
      <c r="V263" s="370">
        <v>0</v>
      </c>
      <c r="W263" s="370">
        <v>1355934.434844627</v>
      </c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  <c r="AZ263" s="370"/>
      <c r="BA263" s="370"/>
      <c r="BB263" s="370"/>
      <c r="BC263" s="370"/>
      <c r="BD263" s="370"/>
      <c r="BE263" s="370"/>
      <c r="BF263" s="370"/>
      <c r="BG263" s="370"/>
      <c r="BH263" s="370"/>
      <c r="BI263" s="370"/>
      <c r="BJ263" s="370"/>
      <c r="BK263" s="370"/>
    </row>
    <row r="264" spans="1:63" x14ac:dyDescent="0.25">
      <c r="A264" s="14">
        <v>846</v>
      </c>
      <c r="B264" s="34">
        <f t="shared" si="3"/>
        <v>0</v>
      </c>
      <c r="C264" s="1">
        <v>846</v>
      </c>
      <c r="D264" s="1">
        <v>1</v>
      </c>
      <c r="E264" s="1" t="s">
        <v>841</v>
      </c>
      <c r="F264" s="1">
        <v>6</v>
      </c>
      <c r="G264" s="370">
        <v>704119.36938806914</v>
      </c>
      <c r="H264" s="370">
        <v>154780.69994892992</v>
      </c>
      <c r="I264" s="370">
        <v>64766.019388903173</v>
      </c>
      <c r="J264" s="370">
        <v>0</v>
      </c>
      <c r="K264" s="370">
        <v>0</v>
      </c>
      <c r="L264" s="370">
        <v>24404.549522934176</v>
      </c>
      <c r="M264" s="370">
        <v>0</v>
      </c>
      <c r="N264" s="370">
        <v>948070.63824883639</v>
      </c>
      <c r="O264" s="370"/>
      <c r="P264" s="370">
        <v>704119.36938806914</v>
      </c>
      <c r="Q264" s="370">
        <v>154780.69994892992</v>
      </c>
      <c r="R264" s="370">
        <v>34388.563556618283</v>
      </c>
      <c r="S264" s="370">
        <v>0</v>
      </c>
      <c r="T264" s="370">
        <v>0</v>
      </c>
      <c r="U264" s="370">
        <v>24404.549522934176</v>
      </c>
      <c r="V264" s="370">
        <v>0</v>
      </c>
      <c r="W264" s="370">
        <v>917693.18241655151</v>
      </c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  <c r="AZ264" s="370"/>
      <c r="BA264" s="370"/>
      <c r="BB264" s="370"/>
      <c r="BC264" s="370"/>
      <c r="BD264" s="370"/>
      <c r="BE264" s="370"/>
      <c r="BF264" s="370"/>
      <c r="BG264" s="370"/>
      <c r="BH264" s="370"/>
      <c r="BI264" s="370"/>
      <c r="BJ264" s="370"/>
      <c r="BK264" s="370"/>
    </row>
    <row r="265" spans="1:63" x14ac:dyDescent="0.25">
      <c r="A265" s="14">
        <v>850</v>
      </c>
      <c r="B265" s="34">
        <f t="shared" si="3"/>
        <v>0</v>
      </c>
      <c r="C265" s="1">
        <v>850</v>
      </c>
      <c r="D265" s="1">
        <v>1</v>
      </c>
      <c r="E265" s="1" t="s">
        <v>842</v>
      </c>
      <c r="F265" s="1">
        <v>6</v>
      </c>
      <c r="G265" s="370">
        <v>204800.87614864373</v>
      </c>
      <c r="H265" s="370">
        <v>20334.070675238654</v>
      </c>
      <c r="I265" s="370">
        <v>19172.805961009908</v>
      </c>
      <c r="J265" s="370">
        <v>0</v>
      </c>
      <c r="K265" s="370">
        <v>0</v>
      </c>
      <c r="L265" s="370">
        <v>-6018.7912741728578</v>
      </c>
      <c r="M265" s="370">
        <v>0</v>
      </c>
      <c r="N265" s="370">
        <v>238288.96151071941</v>
      </c>
      <c r="O265" s="370"/>
      <c r="P265" s="370">
        <v>204800.87614864373</v>
      </c>
      <c r="Q265" s="370">
        <v>20334.070675238654</v>
      </c>
      <c r="R265" s="370">
        <v>10180.110844698076</v>
      </c>
      <c r="S265" s="370">
        <v>0</v>
      </c>
      <c r="T265" s="370">
        <v>0</v>
      </c>
      <c r="U265" s="370">
        <v>-6018.7912741728578</v>
      </c>
      <c r="V265" s="370">
        <v>0</v>
      </c>
      <c r="W265" s="370">
        <v>229296.26639440758</v>
      </c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  <c r="AZ265" s="370"/>
      <c r="BA265" s="370"/>
      <c r="BB265" s="370"/>
      <c r="BC265" s="370"/>
      <c r="BD265" s="370"/>
      <c r="BE265" s="370"/>
      <c r="BF265" s="370"/>
      <c r="BG265" s="370"/>
      <c r="BH265" s="370"/>
      <c r="BI265" s="370"/>
      <c r="BJ265" s="370"/>
      <c r="BK265" s="370"/>
    </row>
    <row r="266" spans="1:63" x14ac:dyDescent="0.25">
      <c r="A266" s="14">
        <v>852</v>
      </c>
      <c r="B266" s="34">
        <f t="shared" si="3"/>
        <v>0</v>
      </c>
      <c r="C266" s="1">
        <v>852</v>
      </c>
      <c r="D266" s="1">
        <v>1</v>
      </c>
      <c r="E266" s="1" t="s">
        <v>843</v>
      </c>
      <c r="F266" s="1">
        <v>6</v>
      </c>
      <c r="G266" s="370">
        <v>105042.95400050352</v>
      </c>
      <c r="H266" s="370">
        <v>24933.735213815191</v>
      </c>
      <c r="I266" s="370">
        <v>10229.938032428323</v>
      </c>
      <c r="J266" s="370">
        <v>0</v>
      </c>
      <c r="K266" s="370">
        <v>0</v>
      </c>
      <c r="L266" s="370">
        <v>-12926.226944539641</v>
      </c>
      <c r="M266" s="370">
        <v>0</v>
      </c>
      <c r="N266" s="370">
        <v>127280.40030220739</v>
      </c>
      <c r="O266" s="370"/>
      <c r="P266" s="370">
        <v>105042.95400050352</v>
      </c>
      <c r="Q266" s="370">
        <v>24933.735213815191</v>
      </c>
      <c r="R266" s="370">
        <v>5431.7507471935687</v>
      </c>
      <c r="S266" s="370">
        <v>0</v>
      </c>
      <c r="T266" s="370">
        <v>0</v>
      </c>
      <c r="U266" s="370">
        <v>-12926.226944539641</v>
      </c>
      <c r="V266" s="370">
        <v>0</v>
      </c>
      <c r="W266" s="370">
        <v>122482.21301697264</v>
      </c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  <c r="AZ266" s="370"/>
      <c r="BA266" s="370"/>
      <c r="BB266" s="370"/>
      <c r="BC266" s="370"/>
      <c r="BD266" s="370"/>
      <c r="BE266" s="370"/>
      <c r="BF266" s="370"/>
      <c r="BG266" s="370"/>
      <c r="BH266" s="370"/>
      <c r="BI266" s="370"/>
      <c r="BJ266" s="370"/>
      <c r="BK266" s="370"/>
    </row>
    <row r="267" spans="1:63" x14ac:dyDescent="0.25">
      <c r="A267" s="14">
        <v>857</v>
      </c>
      <c r="B267" s="34">
        <f t="shared" si="3"/>
        <v>0</v>
      </c>
      <c r="C267" s="1">
        <v>857</v>
      </c>
      <c r="D267" s="1">
        <v>1</v>
      </c>
      <c r="E267" s="1" t="s">
        <v>844</v>
      </c>
      <c r="F267" s="1">
        <v>6</v>
      </c>
      <c r="G267" s="370">
        <v>809729.9068473737</v>
      </c>
      <c r="H267" s="370">
        <v>209621.07868910546</v>
      </c>
      <c r="I267" s="370">
        <v>58452.66819263497</v>
      </c>
      <c r="J267" s="370">
        <v>0</v>
      </c>
      <c r="K267" s="370">
        <v>0</v>
      </c>
      <c r="L267" s="370">
        <v>-3475.4818801257788</v>
      </c>
      <c r="M267" s="370">
        <v>0</v>
      </c>
      <c r="N267" s="370">
        <v>1074328.1718489884</v>
      </c>
      <c r="O267" s="370"/>
      <c r="P267" s="370">
        <v>809729.9068473737</v>
      </c>
      <c r="Q267" s="370">
        <v>209621.07868910546</v>
      </c>
      <c r="R267" s="370">
        <v>31036.38781821989</v>
      </c>
      <c r="S267" s="370">
        <v>0</v>
      </c>
      <c r="T267" s="370">
        <v>0</v>
      </c>
      <c r="U267" s="370">
        <v>-3475.4818801257788</v>
      </c>
      <c r="V267" s="370">
        <v>0</v>
      </c>
      <c r="W267" s="370">
        <v>1046911.8914745732</v>
      </c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  <c r="AZ267" s="370"/>
      <c r="BA267" s="370"/>
      <c r="BB267" s="370"/>
      <c r="BC267" s="370"/>
      <c r="BD267" s="370"/>
      <c r="BE267" s="370"/>
      <c r="BF267" s="370"/>
      <c r="BG267" s="370"/>
      <c r="BH267" s="370"/>
      <c r="BI267" s="370"/>
      <c r="BJ267" s="370"/>
      <c r="BK267" s="370"/>
    </row>
    <row r="268" spans="1:63" x14ac:dyDescent="0.25">
      <c r="A268" s="14">
        <v>858</v>
      </c>
      <c r="B268" s="34">
        <f t="shared" si="3"/>
        <v>0</v>
      </c>
      <c r="C268" s="1">
        <v>858</v>
      </c>
      <c r="D268" s="1">
        <v>1</v>
      </c>
      <c r="E268" s="1" t="s">
        <v>845</v>
      </c>
      <c r="F268" s="1">
        <v>6</v>
      </c>
      <c r="G268" s="370">
        <v>774193.93404204061</v>
      </c>
      <c r="H268" s="370">
        <v>147931.53842958561</v>
      </c>
      <c r="I268" s="370">
        <v>78072.013569023969</v>
      </c>
      <c r="J268" s="370">
        <v>0</v>
      </c>
      <c r="K268" s="370">
        <v>3811.8303333603544</v>
      </c>
      <c r="L268" s="370">
        <v>-106697.35062685271</v>
      </c>
      <c r="M268" s="370">
        <v>0</v>
      </c>
      <c r="N268" s="370">
        <v>897311.96574715781</v>
      </c>
      <c r="O268" s="370"/>
      <c r="P268" s="370">
        <v>774193.93404204061</v>
      </c>
      <c r="Q268" s="370">
        <v>147931.53842958561</v>
      </c>
      <c r="R268" s="370">
        <v>41453.595974304219</v>
      </c>
      <c r="S268" s="370">
        <v>0</v>
      </c>
      <c r="T268" s="370">
        <v>3811.8303333603544</v>
      </c>
      <c r="U268" s="370">
        <v>-106697.35062685271</v>
      </c>
      <c r="V268" s="370">
        <v>0</v>
      </c>
      <c r="W268" s="370">
        <v>860693.54815243813</v>
      </c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  <c r="AZ268" s="370"/>
      <c r="BA268" s="370"/>
      <c r="BB268" s="370"/>
      <c r="BC268" s="370"/>
      <c r="BD268" s="370"/>
      <c r="BE268" s="370"/>
      <c r="BF268" s="370"/>
      <c r="BG268" s="370"/>
      <c r="BH268" s="370"/>
      <c r="BI268" s="370"/>
      <c r="BJ268" s="370"/>
      <c r="BK268" s="370"/>
    </row>
    <row r="269" spans="1:63" x14ac:dyDescent="0.25">
      <c r="A269" s="14">
        <v>861</v>
      </c>
      <c r="B269" s="34">
        <f t="shared" si="3"/>
        <v>0</v>
      </c>
      <c r="C269" s="1">
        <v>861</v>
      </c>
      <c r="D269" s="1">
        <v>1</v>
      </c>
      <c r="E269" s="1" t="s">
        <v>846</v>
      </c>
      <c r="F269" s="1">
        <v>4</v>
      </c>
      <c r="G269" s="370">
        <v>5896822.6739600468</v>
      </c>
      <c r="H269" s="370">
        <v>1896007.6184781883</v>
      </c>
      <c r="I269" s="370">
        <v>511279.53060017311</v>
      </c>
      <c r="J269" s="370">
        <v>0</v>
      </c>
      <c r="K269" s="370">
        <v>0</v>
      </c>
      <c r="L269" s="370">
        <v>-819617.41535136639</v>
      </c>
      <c r="M269" s="370">
        <v>0</v>
      </c>
      <c r="N269" s="370">
        <v>7484492.4076870419</v>
      </c>
      <c r="O269" s="370"/>
      <c r="P269" s="370">
        <v>5896822.6739600468</v>
      </c>
      <c r="Q269" s="370">
        <v>1896007.6184781883</v>
      </c>
      <c r="R269" s="370">
        <v>271472.12070678058</v>
      </c>
      <c r="S269" s="370">
        <v>0</v>
      </c>
      <c r="T269" s="370">
        <v>0</v>
      </c>
      <c r="U269" s="370">
        <v>-819617.41535136639</v>
      </c>
      <c r="V269" s="370">
        <v>0</v>
      </c>
      <c r="W269" s="370">
        <v>7244684.9977936493</v>
      </c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  <c r="AZ269" s="370"/>
      <c r="BA269" s="370"/>
      <c r="BB269" s="370"/>
      <c r="BC269" s="370"/>
      <c r="BD269" s="370"/>
      <c r="BE269" s="370"/>
      <c r="BF269" s="370"/>
      <c r="BG269" s="370"/>
      <c r="BH269" s="370"/>
      <c r="BI269" s="370"/>
      <c r="BJ269" s="370"/>
      <c r="BK269" s="370"/>
    </row>
    <row r="270" spans="1:63" x14ac:dyDescent="0.25">
      <c r="A270" s="14">
        <v>876</v>
      </c>
      <c r="B270" s="34">
        <f t="shared" si="3"/>
        <v>0</v>
      </c>
      <c r="C270" s="1">
        <v>876</v>
      </c>
      <c r="D270" s="1">
        <v>1</v>
      </c>
      <c r="E270" s="1" t="s">
        <v>848</v>
      </c>
      <c r="F270" s="1">
        <v>5</v>
      </c>
      <c r="G270" s="370">
        <v>2759506.3693508166</v>
      </c>
      <c r="H270" s="370">
        <v>468114.0942167716</v>
      </c>
      <c r="I270" s="370">
        <v>239824.44315563084</v>
      </c>
      <c r="J270" s="370">
        <v>0</v>
      </c>
      <c r="K270" s="370">
        <v>0</v>
      </c>
      <c r="L270" s="370">
        <v>-423818.00446924067</v>
      </c>
      <c r="M270" s="370">
        <v>0</v>
      </c>
      <c r="N270" s="370">
        <v>3043626.9022539784</v>
      </c>
      <c r="O270" s="370"/>
      <c r="P270" s="370">
        <v>2759506.3693508166</v>
      </c>
      <c r="Q270" s="370">
        <v>468114.0942167716</v>
      </c>
      <c r="R270" s="370">
        <v>127338.65974324578</v>
      </c>
      <c r="S270" s="370">
        <v>0</v>
      </c>
      <c r="T270" s="370">
        <v>0</v>
      </c>
      <c r="U270" s="370">
        <v>-423818.00446924067</v>
      </c>
      <c r="V270" s="370">
        <v>0</v>
      </c>
      <c r="W270" s="370">
        <v>2931141.1188415932</v>
      </c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  <c r="AZ270" s="370"/>
      <c r="BA270" s="370"/>
      <c r="BB270" s="370"/>
      <c r="BC270" s="370"/>
      <c r="BD270" s="370"/>
      <c r="BE270" s="370"/>
      <c r="BF270" s="370"/>
      <c r="BG270" s="370"/>
      <c r="BH270" s="370"/>
      <c r="BI270" s="370"/>
      <c r="BJ270" s="370"/>
      <c r="BK270" s="370"/>
    </row>
    <row r="271" spans="1:63" x14ac:dyDescent="0.25">
      <c r="A271" s="14">
        <v>877</v>
      </c>
      <c r="B271" s="34">
        <f t="shared" si="3"/>
        <v>0</v>
      </c>
      <c r="C271" s="1">
        <v>877</v>
      </c>
      <c r="D271" s="1">
        <v>1</v>
      </c>
      <c r="E271" s="1" t="s">
        <v>1015</v>
      </c>
      <c r="F271" s="1">
        <v>4</v>
      </c>
      <c r="G271" s="370">
        <v>8579341.8929075524</v>
      </c>
      <c r="H271" s="370">
        <v>1851870.9970799321</v>
      </c>
      <c r="I271" s="370">
        <v>861187.76726700726</v>
      </c>
      <c r="J271" s="370">
        <v>0</v>
      </c>
      <c r="K271" s="370">
        <v>0</v>
      </c>
      <c r="L271" s="370">
        <v>-2105934.0825400976</v>
      </c>
      <c r="M271" s="370">
        <v>0</v>
      </c>
      <c r="N271" s="370">
        <v>9186466.5747143924</v>
      </c>
      <c r="O271" s="370"/>
      <c r="P271" s="370">
        <v>8579341.8929075524</v>
      </c>
      <c r="Q271" s="370">
        <v>1851870.9970799321</v>
      </c>
      <c r="R271" s="370">
        <v>457261.54777265538</v>
      </c>
      <c r="S271" s="370">
        <v>0</v>
      </c>
      <c r="T271" s="370">
        <v>0</v>
      </c>
      <c r="U271" s="370">
        <v>-2105934.0825400976</v>
      </c>
      <c r="V271" s="370">
        <v>0</v>
      </c>
      <c r="W271" s="370">
        <v>8782540.3552200422</v>
      </c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  <c r="AZ271" s="370"/>
      <c r="BA271" s="370"/>
      <c r="BB271" s="370"/>
      <c r="BC271" s="370"/>
      <c r="BD271" s="370"/>
      <c r="BE271" s="370"/>
      <c r="BF271" s="370"/>
      <c r="BG271" s="370"/>
      <c r="BH271" s="370"/>
      <c r="BI271" s="370"/>
      <c r="BJ271" s="370"/>
      <c r="BK271" s="370"/>
    </row>
    <row r="272" spans="1:63" x14ac:dyDescent="0.25">
      <c r="A272" s="14">
        <v>879</v>
      </c>
      <c r="B272" s="34">
        <f t="shared" si="3"/>
        <v>0</v>
      </c>
      <c r="C272" s="1">
        <v>879</v>
      </c>
      <c r="D272" s="1">
        <v>1</v>
      </c>
      <c r="E272" s="1" t="s">
        <v>849</v>
      </c>
      <c r="F272" s="1">
        <v>4</v>
      </c>
      <c r="G272" s="370">
        <v>2602855.9712088211</v>
      </c>
      <c r="H272" s="370">
        <v>702616.27915397927</v>
      </c>
      <c r="I272" s="370">
        <v>245676.35258286423</v>
      </c>
      <c r="J272" s="370">
        <v>0</v>
      </c>
      <c r="K272" s="370">
        <v>0</v>
      </c>
      <c r="L272" s="370">
        <v>-115100.95807638208</v>
      </c>
      <c r="M272" s="370">
        <v>0</v>
      </c>
      <c r="N272" s="370">
        <v>3436047.6448692828</v>
      </c>
      <c r="O272" s="370"/>
      <c r="P272" s="370">
        <v>2602855.9712088211</v>
      </c>
      <c r="Q272" s="370">
        <v>702616.27915397927</v>
      </c>
      <c r="R272" s="370">
        <v>130445.82552500552</v>
      </c>
      <c r="S272" s="370">
        <v>0</v>
      </c>
      <c r="T272" s="370">
        <v>0</v>
      </c>
      <c r="U272" s="370">
        <v>-115100.95807638208</v>
      </c>
      <c r="V272" s="370">
        <v>0</v>
      </c>
      <c r="W272" s="370">
        <v>3320817.1178114237</v>
      </c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  <c r="AZ272" s="370"/>
      <c r="BA272" s="370"/>
      <c r="BB272" s="370"/>
      <c r="BC272" s="370"/>
      <c r="BD272" s="370"/>
      <c r="BE272" s="370"/>
      <c r="BF272" s="370"/>
      <c r="BG272" s="370"/>
      <c r="BH272" s="370"/>
      <c r="BI272" s="370"/>
      <c r="BJ272" s="370"/>
      <c r="BK272" s="370"/>
    </row>
    <row r="273" spans="1:63" x14ac:dyDescent="0.25">
      <c r="A273" s="14">
        <v>881</v>
      </c>
      <c r="B273" s="34">
        <f t="shared" si="3"/>
        <v>0</v>
      </c>
      <c r="C273" s="1">
        <v>881</v>
      </c>
      <c r="D273" s="1">
        <v>1</v>
      </c>
      <c r="E273" s="1" t="s">
        <v>850</v>
      </c>
      <c r="F273" s="1">
        <v>5</v>
      </c>
      <c r="G273" s="370">
        <v>1318319.9213613307</v>
      </c>
      <c r="H273" s="370">
        <v>327014.66834229464</v>
      </c>
      <c r="I273" s="370">
        <v>117680.97042506006</v>
      </c>
      <c r="J273" s="370">
        <v>0</v>
      </c>
      <c r="K273" s="370">
        <v>0</v>
      </c>
      <c r="L273" s="370">
        <v>-182441.73649088264</v>
      </c>
      <c r="M273" s="370">
        <v>0</v>
      </c>
      <c r="N273" s="370">
        <v>1580573.8236378026</v>
      </c>
      <c r="O273" s="370"/>
      <c r="P273" s="370">
        <v>1318319.9213613307</v>
      </c>
      <c r="Q273" s="370">
        <v>327014.66834229464</v>
      </c>
      <c r="R273" s="370">
        <v>62484.611051456333</v>
      </c>
      <c r="S273" s="370">
        <v>0</v>
      </c>
      <c r="T273" s="370">
        <v>0</v>
      </c>
      <c r="U273" s="370">
        <v>-182441.73649088264</v>
      </c>
      <c r="V273" s="370">
        <v>0</v>
      </c>
      <c r="W273" s="370">
        <v>1525377.4642641989</v>
      </c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  <c r="AZ273" s="370"/>
      <c r="BA273" s="370"/>
      <c r="BB273" s="370"/>
      <c r="BC273" s="370"/>
      <c r="BD273" s="370"/>
      <c r="BE273" s="370"/>
      <c r="BF273" s="370"/>
      <c r="BG273" s="370"/>
      <c r="BH273" s="370"/>
      <c r="BI273" s="370"/>
      <c r="BJ273" s="370"/>
      <c r="BK273" s="370"/>
    </row>
    <row r="274" spans="1:63" x14ac:dyDescent="0.25">
      <c r="A274" s="14">
        <v>882</v>
      </c>
      <c r="B274" s="34">
        <f t="shared" si="3"/>
        <v>0</v>
      </c>
      <c r="C274" s="1">
        <v>882</v>
      </c>
      <c r="D274" s="1">
        <v>1</v>
      </c>
      <c r="E274" s="1" t="s">
        <v>851</v>
      </c>
      <c r="F274" s="1">
        <v>4</v>
      </c>
      <c r="G274" s="370">
        <v>5019500.3141261218</v>
      </c>
      <c r="H274" s="370">
        <v>879364.87407584279</v>
      </c>
      <c r="I274" s="370">
        <v>625172.54819736688</v>
      </c>
      <c r="J274" s="370">
        <v>0</v>
      </c>
      <c r="K274" s="370">
        <v>520487.06694269367</v>
      </c>
      <c r="L274" s="370">
        <v>-2731671.1422589542</v>
      </c>
      <c r="M274" s="370">
        <v>0</v>
      </c>
      <c r="N274" s="370">
        <v>4312853.6610830715</v>
      </c>
      <c r="O274" s="370"/>
      <c r="P274" s="370">
        <v>5019500.3141261218</v>
      </c>
      <c r="Q274" s="370">
        <v>879364.87407584279</v>
      </c>
      <c r="R274" s="370">
        <v>331945.45705277199</v>
      </c>
      <c r="S274" s="370">
        <v>0</v>
      </c>
      <c r="T274" s="370">
        <v>520487.06694269367</v>
      </c>
      <c r="U274" s="370">
        <v>-2731671.1422589542</v>
      </c>
      <c r="V274" s="370">
        <v>0</v>
      </c>
      <c r="W274" s="370">
        <v>4019626.5699384762</v>
      </c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  <c r="AZ274" s="370"/>
      <c r="BA274" s="370"/>
      <c r="BB274" s="370"/>
      <c r="BC274" s="370"/>
      <c r="BD274" s="370"/>
      <c r="BE274" s="370"/>
      <c r="BF274" s="370"/>
      <c r="BG274" s="370"/>
      <c r="BH274" s="370"/>
      <c r="BI274" s="370"/>
      <c r="BJ274" s="370"/>
      <c r="BK274" s="370"/>
    </row>
    <row r="275" spans="1:63" x14ac:dyDescent="0.25">
      <c r="A275" s="14">
        <v>883</v>
      </c>
      <c r="B275" s="34">
        <f t="shared" si="3"/>
        <v>0</v>
      </c>
      <c r="C275" s="1">
        <v>883</v>
      </c>
      <c r="D275" s="1">
        <v>1</v>
      </c>
      <c r="E275" s="1" t="s">
        <v>852</v>
      </c>
      <c r="F275" s="1">
        <v>5</v>
      </c>
      <c r="G275" s="370">
        <v>1930912.8411640073</v>
      </c>
      <c r="H275" s="370">
        <v>278311.84868420538</v>
      </c>
      <c r="I275" s="370">
        <v>210194.47889115824</v>
      </c>
      <c r="J275" s="370">
        <v>0</v>
      </c>
      <c r="K275" s="370">
        <v>394146.7929826905</v>
      </c>
      <c r="L275" s="370">
        <v>-703506.84291198337</v>
      </c>
      <c r="M275" s="370">
        <v>0</v>
      </c>
      <c r="N275" s="370">
        <v>2110059.1188100781</v>
      </c>
      <c r="O275" s="370"/>
      <c r="P275" s="370">
        <v>1930912.8411640073</v>
      </c>
      <c r="Q275" s="370">
        <v>278311.84868420538</v>
      </c>
      <c r="R275" s="370">
        <v>111606.15188027642</v>
      </c>
      <c r="S275" s="370">
        <v>0</v>
      </c>
      <c r="T275" s="370">
        <v>394146.7929826905</v>
      </c>
      <c r="U275" s="370">
        <v>-703506.84291198337</v>
      </c>
      <c r="V275" s="370">
        <v>0</v>
      </c>
      <c r="W275" s="370">
        <v>2011470.791799196</v>
      </c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  <c r="AZ275" s="370"/>
      <c r="BA275" s="370"/>
      <c r="BB275" s="370"/>
      <c r="BC275" s="370"/>
      <c r="BD275" s="370"/>
      <c r="BE275" s="370"/>
      <c r="BF275" s="370"/>
      <c r="BG275" s="370"/>
      <c r="BH275" s="370"/>
      <c r="BI275" s="370"/>
      <c r="BJ275" s="370"/>
      <c r="BK275" s="370"/>
    </row>
    <row r="276" spans="1:63" x14ac:dyDescent="0.25">
      <c r="A276" s="14">
        <v>885</v>
      </c>
      <c r="B276" s="34">
        <f t="shared" si="3"/>
        <v>0</v>
      </c>
      <c r="C276" s="1">
        <v>885</v>
      </c>
      <c r="D276" s="1">
        <v>1</v>
      </c>
      <c r="E276" s="1" t="s">
        <v>853</v>
      </c>
      <c r="F276" s="1">
        <v>4</v>
      </c>
      <c r="G276" s="370">
        <v>5661901.3288314305</v>
      </c>
      <c r="H276" s="370">
        <v>840437.81355176412</v>
      </c>
      <c r="I276" s="370">
        <v>653499.94886489771</v>
      </c>
      <c r="J276" s="370">
        <v>0</v>
      </c>
      <c r="K276" s="370">
        <v>0</v>
      </c>
      <c r="L276" s="370">
        <v>-653936.1231342575</v>
      </c>
      <c r="M276" s="370">
        <v>0</v>
      </c>
      <c r="N276" s="370">
        <v>6501902.968113835</v>
      </c>
      <c r="O276" s="370"/>
      <c r="P276" s="370">
        <v>5661901.3288314305</v>
      </c>
      <c r="Q276" s="370">
        <v>840437.81355176412</v>
      </c>
      <c r="R276" s="370">
        <v>346986.34774577146</v>
      </c>
      <c r="S276" s="370">
        <v>0</v>
      </c>
      <c r="T276" s="370">
        <v>0</v>
      </c>
      <c r="U276" s="370">
        <v>-653936.1231342575</v>
      </c>
      <c r="V276" s="370">
        <v>0</v>
      </c>
      <c r="W276" s="370">
        <v>6195389.3669947088</v>
      </c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  <c r="AZ276" s="370"/>
      <c r="BA276" s="370"/>
      <c r="BB276" s="370"/>
      <c r="BC276" s="370"/>
      <c r="BD276" s="370"/>
      <c r="BE276" s="370"/>
      <c r="BF276" s="370"/>
      <c r="BG276" s="370"/>
      <c r="BH276" s="370"/>
      <c r="BI276" s="370"/>
      <c r="BJ276" s="370"/>
      <c r="BK276" s="370"/>
    </row>
    <row r="277" spans="1:63" x14ac:dyDescent="0.25">
      <c r="A277" s="14">
        <v>891</v>
      </c>
      <c r="B277" s="34">
        <f t="shared" si="3"/>
        <v>0</v>
      </c>
      <c r="C277" s="1">
        <v>891</v>
      </c>
      <c r="D277" s="1">
        <v>1</v>
      </c>
      <c r="E277" s="1" t="s">
        <v>854</v>
      </c>
      <c r="F277" s="1">
        <v>6</v>
      </c>
      <c r="G277" s="370">
        <v>400443.40308484115</v>
      </c>
      <c r="H277" s="370">
        <v>124929.36951546406</v>
      </c>
      <c r="I277" s="370">
        <v>25422.846211803448</v>
      </c>
      <c r="J277" s="370">
        <v>0</v>
      </c>
      <c r="K277" s="370">
        <v>53751.400860842492</v>
      </c>
      <c r="L277" s="370">
        <v>-30831.145203694745</v>
      </c>
      <c r="M277" s="370">
        <v>0</v>
      </c>
      <c r="N277" s="370">
        <v>573715.87446925649</v>
      </c>
      <c r="O277" s="370"/>
      <c r="P277" s="370">
        <v>400443.40308484115</v>
      </c>
      <c r="Q277" s="370">
        <v>124929.36951546406</v>
      </c>
      <c r="R277" s="370">
        <v>13498.670614524868</v>
      </c>
      <c r="S277" s="370">
        <v>0</v>
      </c>
      <c r="T277" s="370">
        <v>53751.400860842492</v>
      </c>
      <c r="U277" s="370">
        <v>-30831.145203694745</v>
      </c>
      <c r="V277" s="370">
        <v>0</v>
      </c>
      <c r="W277" s="370">
        <v>561791.69887197786</v>
      </c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  <c r="AZ277" s="370"/>
      <c r="BA277" s="370"/>
      <c r="BB277" s="370"/>
      <c r="BC277" s="370"/>
      <c r="BD277" s="370"/>
      <c r="BE277" s="370"/>
      <c r="BF277" s="370"/>
      <c r="BG277" s="370"/>
      <c r="BH277" s="370"/>
      <c r="BI277" s="370"/>
      <c r="BJ277" s="370"/>
      <c r="BK277" s="370"/>
    </row>
    <row r="278" spans="1:63" x14ac:dyDescent="0.25">
      <c r="A278" s="14">
        <v>911</v>
      </c>
      <c r="B278" s="34">
        <f t="shared" ref="B278:B341" si="4">+C278-A278</f>
        <v>0</v>
      </c>
      <c r="C278" s="1">
        <v>911</v>
      </c>
      <c r="D278" s="1">
        <v>1</v>
      </c>
      <c r="E278" s="1" t="s">
        <v>855</v>
      </c>
      <c r="F278" s="1">
        <v>4</v>
      </c>
      <c r="G278" s="370">
        <v>7476997.4056656053</v>
      </c>
      <c r="H278" s="370">
        <v>1924403.0462050785</v>
      </c>
      <c r="I278" s="370">
        <v>812620.25234228431</v>
      </c>
      <c r="J278" s="370">
        <v>0</v>
      </c>
      <c r="K278" s="370">
        <v>0</v>
      </c>
      <c r="L278" s="370">
        <v>-2134072.2254823251</v>
      </c>
      <c r="M278" s="370">
        <v>0</v>
      </c>
      <c r="N278" s="370">
        <v>8079948.4787306422</v>
      </c>
      <c r="O278" s="370"/>
      <c r="P278" s="370">
        <v>7476997.4056656053</v>
      </c>
      <c r="Q278" s="370">
        <v>1924403.0462050785</v>
      </c>
      <c r="R278" s="370">
        <v>431473.84166481323</v>
      </c>
      <c r="S278" s="370">
        <v>0</v>
      </c>
      <c r="T278" s="370">
        <v>0</v>
      </c>
      <c r="U278" s="370">
        <v>-2134072.2254823251</v>
      </c>
      <c r="V278" s="370">
        <v>0</v>
      </c>
      <c r="W278" s="370">
        <v>7698802.068053172</v>
      </c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  <c r="AZ278" s="370"/>
      <c r="BA278" s="370"/>
      <c r="BB278" s="370"/>
      <c r="BC278" s="370"/>
      <c r="BD278" s="370"/>
      <c r="BE278" s="370"/>
      <c r="BF278" s="370"/>
      <c r="BG278" s="370"/>
      <c r="BH278" s="370"/>
      <c r="BI278" s="370"/>
      <c r="BJ278" s="370"/>
      <c r="BK278" s="370"/>
    </row>
    <row r="279" spans="1:63" x14ac:dyDescent="0.25">
      <c r="A279" s="14">
        <v>912</v>
      </c>
      <c r="B279" s="34">
        <f t="shared" si="4"/>
        <v>0</v>
      </c>
      <c r="C279" s="1">
        <v>912</v>
      </c>
      <c r="D279" s="1">
        <v>1</v>
      </c>
      <c r="E279" s="1" t="s">
        <v>856</v>
      </c>
      <c r="F279" s="1">
        <v>5</v>
      </c>
      <c r="G279" s="370">
        <v>3593809.4269579598</v>
      </c>
      <c r="H279" s="370">
        <v>606013.95397019223</v>
      </c>
      <c r="I279" s="370">
        <v>224063.59865180988</v>
      </c>
      <c r="J279" s="370">
        <v>0</v>
      </c>
      <c r="K279" s="370">
        <v>0</v>
      </c>
      <c r="L279" s="370">
        <v>-496396.71415047633</v>
      </c>
      <c r="M279" s="370">
        <v>0</v>
      </c>
      <c r="N279" s="370">
        <v>3927490.2654294856</v>
      </c>
      <c r="O279" s="370"/>
      <c r="P279" s="370">
        <v>3593809.4269579598</v>
      </c>
      <c r="Q279" s="370">
        <v>606013.95397019223</v>
      </c>
      <c r="R279" s="370">
        <v>118970.18491586602</v>
      </c>
      <c r="S279" s="370">
        <v>0</v>
      </c>
      <c r="T279" s="370">
        <v>0</v>
      </c>
      <c r="U279" s="370">
        <v>-496396.71415047633</v>
      </c>
      <c r="V279" s="370">
        <v>0</v>
      </c>
      <c r="W279" s="370">
        <v>3822396.8516935417</v>
      </c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  <c r="AZ279" s="370"/>
      <c r="BA279" s="370"/>
      <c r="BB279" s="370"/>
      <c r="BC279" s="370"/>
      <c r="BD279" s="370"/>
      <c r="BE279" s="370"/>
      <c r="BF279" s="370"/>
      <c r="BG279" s="370"/>
      <c r="BH279" s="370"/>
      <c r="BI279" s="370"/>
      <c r="BJ279" s="370"/>
      <c r="BK279" s="370"/>
    </row>
    <row r="280" spans="1:63" x14ac:dyDescent="0.25">
      <c r="A280" s="14">
        <v>914</v>
      </c>
      <c r="B280" s="34">
        <f t="shared" si="4"/>
        <v>0</v>
      </c>
      <c r="C280" s="1">
        <v>914</v>
      </c>
      <c r="D280" s="1">
        <v>1</v>
      </c>
      <c r="E280" s="1" t="s">
        <v>857</v>
      </c>
      <c r="F280" s="1">
        <v>6</v>
      </c>
      <c r="G280" s="370">
        <v>228199.53396042233</v>
      </c>
      <c r="H280" s="370">
        <v>95006.118192093069</v>
      </c>
      <c r="I280" s="370">
        <v>26649.088370031775</v>
      </c>
      <c r="J280" s="370">
        <v>0</v>
      </c>
      <c r="K280" s="370">
        <v>0</v>
      </c>
      <c r="L280" s="370">
        <v>-54069.030763414921</v>
      </c>
      <c r="M280" s="370">
        <v>0</v>
      </c>
      <c r="N280" s="370">
        <v>295785.70975913224</v>
      </c>
      <c r="O280" s="370"/>
      <c r="P280" s="370">
        <v>228199.53396042233</v>
      </c>
      <c r="Q280" s="370">
        <v>95006.118192093069</v>
      </c>
      <c r="R280" s="370">
        <v>14149.763684500769</v>
      </c>
      <c r="S280" s="370">
        <v>0</v>
      </c>
      <c r="T280" s="370">
        <v>0</v>
      </c>
      <c r="U280" s="370">
        <v>-54069.030763414921</v>
      </c>
      <c r="V280" s="370">
        <v>0</v>
      </c>
      <c r="W280" s="370">
        <v>283286.38507360121</v>
      </c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  <c r="AZ280" s="370"/>
      <c r="BA280" s="370"/>
      <c r="BB280" s="370"/>
      <c r="BC280" s="370"/>
      <c r="BD280" s="370"/>
      <c r="BE280" s="370"/>
      <c r="BF280" s="370"/>
      <c r="BG280" s="370"/>
      <c r="BH280" s="370"/>
      <c r="BI280" s="370"/>
      <c r="BJ280" s="370"/>
      <c r="BK280" s="370"/>
    </row>
    <row r="281" spans="1:63" x14ac:dyDescent="0.25">
      <c r="A281" s="14">
        <v>2071</v>
      </c>
      <c r="B281" s="34">
        <f t="shared" si="4"/>
        <v>0</v>
      </c>
      <c r="C281" s="1">
        <v>2071</v>
      </c>
      <c r="D281" s="1">
        <v>1</v>
      </c>
      <c r="E281" s="1" t="s">
        <v>538</v>
      </c>
      <c r="F281" s="1">
        <v>6</v>
      </c>
      <c r="G281" s="370">
        <v>1263214.5418601073</v>
      </c>
      <c r="H281" s="370">
        <v>252675.13579890624</v>
      </c>
      <c r="I281" s="370">
        <v>113486.71214100999</v>
      </c>
      <c r="J281" s="370">
        <v>0</v>
      </c>
      <c r="K281" s="370">
        <v>192673.34269758593</v>
      </c>
      <c r="L281" s="370">
        <v>-458715.87843968766</v>
      </c>
      <c r="M281" s="370">
        <v>0</v>
      </c>
      <c r="N281" s="370">
        <v>1363333.8540579218</v>
      </c>
      <c r="O281" s="370"/>
      <c r="P281" s="370">
        <v>1263214.5418601073</v>
      </c>
      <c r="Q281" s="370">
        <v>252675.13579890624</v>
      </c>
      <c r="R281" s="370">
        <v>60257.601904764175</v>
      </c>
      <c r="S281" s="370">
        <v>0</v>
      </c>
      <c r="T281" s="370">
        <v>192673.34269758593</v>
      </c>
      <c r="U281" s="370">
        <v>-458715.87843968766</v>
      </c>
      <c r="V281" s="370">
        <v>0</v>
      </c>
      <c r="W281" s="370">
        <v>1310104.7438216759</v>
      </c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  <c r="AZ281" s="370"/>
      <c r="BA281" s="370"/>
      <c r="BB281" s="370"/>
      <c r="BC281" s="370"/>
      <c r="BD281" s="370"/>
      <c r="BE281" s="370"/>
      <c r="BF281" s="370"/>
      <c r="BG281" s="370"/>
      <c r="BH281" s="370"/>
      <c r="BI281" s="370"/>
      <c r="BJ281" s="370"/>
      <c r="BK281" s="370"/>
    </row>
    <row r="282" spans="1:63" x14ac:dyDescent="0.25">
      <c r="A282" s="14">
        <v>2125</v>
      </c>
      <c r="B282" s="34">
        <f t="shared" si="4"/>
        <v>0</v>
      </c>
      <c r="C282" s="1">
        <v>2125</v>
      </c>
      <c r="D282" s="1">
        <v>1</v>
      </c>
      <c r="E282" s="1" t="s">
        <v>1030</v>
      </c>
      <c r="F282" s="1">
        <v>5</v>
      </c>
      <c r="G282" s="370">
        <v>989021.83852153667</v>
      </c>
      <c r="H282" s="370">
        <v>140156.98495120925</v>
      </c>
      <c r="I282" s="370">
        <v>121610.99795451164</v>
      </c>
      <c r="J282" s="370">
        <v>0</v>
      </c>
      <c r="K282" s="370">
        <v>97601.76656349597</v>
      </c>
      <c r="L282" s="370">
        <v>-558760.32453810435</v>
      </c>
      <c r="M282" s="370">
        <v>0</v>
      </c>
      <c r="N282" s="370">
        <v>789631.263452649</v>
      </c>
      <c r="O282" s="370"/>
      <c r="P282" s="370">
        <v>989021.83852153667</v>
      </c>
      <c r="Q282" s="370">
        <v>140156.98495120925</v>
      </c>
      <c r="R282" s="370">
        <v>64571.322613336895</v>
      </c>
      <c r="S282" s="370">
        <v>0</v>
      </c>
      <c r="T282" s="370">
        <v>97601.76656349597</v>
      </c>
      <c r="U282" s="370">
        <v>-558760.32453810435</v>
      </c>
      <c r="V282" s="370">
        <v>0</v>
      </c>
      <c r="W282" s="370">
        <v>732591.58811147453</v>
      </c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  <c r="AZ282" s="370"/>
      <c r="BA282" s="370"/>
      <c r="BB282" s="370"/>
      <c r="BC282" s="370"/>
      <c r="BD282" s="370"/>
      <c r="BE282" s="370"/>
      <c r="BF282" s="370"/>
      <c r="BG282" s="370"/>
      <c r="BH282" s="370"/>
      <c r="BI282" s="370"/>
      <c r="BJ282" s="370"/>
      <c r="BK282" s="370"/>
    </row>
    <row r="283" spans="1:63" x14ac:dyDescent="0.25">
      <c r="A283" s="14">
        <v>2134</v>
      </c>
      <c r="B283" s="34">
        <f t="shared" si="4"/>
        <v>0</v>
      </c>
      <c r="C283" s="1">
        <v>2134</v>
      </c>
      <c r="D283" s="1">
        <v>1</v>
      </c>
      <c r="E283" s="1" t="s">
        <v>1031</v>
      </c>
      <c r="F283" s="1">
        <v>6</v>
      </c>
      <c r="G283" s="370">
        <v>1104868.598373781</v>
      </c>
      <c r="H283" s="370">
        <v>261214.36968935194</v>
      </c>
      <c r="I283" s="370">
        <v>107534.60705735262</v>
      </c>
      <c r="J283" s="370">
        <v>0</v>
      </c>
      <c r="K283" s="370">
        <v>0</v>
      </c>
      <c r="L283" s="370">
        <v>-267174.092981603</v>
      </c>
      <c r="M283" s="370">
        <v>0</v>
      </c>
      <c r="N283" s="370">
        <v>1206443.4821388824</v>
      </c>
      <c r="O283" s="370"/>
      <c r="P283" s="370">
        <v>1104868.598373781</v>
      </c>
      <c r="Q283" s="370">
        <v>261214.36968935194</v>
      </c>
      <c r="R283" s="370">
        <v>57097.235621699198</v>
      </c>
      <c r="S283" s="370">
        <v>0</v>
      </c>
      <c r="T283" s="370">
        <v>0</v>
      </c>
      <c r="U283" s="370">
        <v>-267174.092981603</v>
      </c>
      <c r="V283" s="370">
        <v>0</v>
      </c>
      <c r="W283" s="370">
        <v>1156006.110703229</v>
      </c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  <c r="AZ283" s="370"/>
      <c r="BA283" s="370"/>
      <c r="BB283" s="370"/>
      <c r="BC283" s="370"/>
      <c r="BD283" s="370"/>
      <c r="BE283" s="370"/>
      <c r="BF283" s="370"/>
      <c r="BG283" s="370"/>
      <c r="BH283" s="370"/>
      <c r="BI283" s="370"/>
      <c r="BJ283" s="370"/>
      <c r="BK283" s="370"/>
    </row>
    <row r="284" spans="1:63" hidden="1" x14ac:dyDescent="0.25">
      <c r="A284" s="14">
        <v>2135</v>
      </c>
      <c r="B284" s="34">
        <f t="shared" si="4"/>
        <v>0</v>
      </c>
      <c r="C284" s="1">
        <v>2135</v>
      </c>
      <c r="D284" s="1">
        <v>1</v>
      </c>
      <c r="E284" s="1" t="s">
        <v>876</v>
      </c>
      <c r="F284" s="1">
        <v>5</v>
      </c>
      <c r="G284" s="370">
        <v>1560740.6776865469</v>
      </c>
      <c r="H284" s="370">
        <v>263240.32606910192</v>
      </c>
      <c r="I284" s="370">
        <v>103321.01705963639</v>
      </c>
      <c r="J284" s="370">
        <v>0</v>
      </c>
      <c r="K284" s="370">
        <v>54435.864551132312</v>
      </c>
      <c r="L284" s="370">
        <v>-207365.76431060361</v>
      </c>
      <c r="M284" s="370">
        <v>0</v>
      </c>
      <c r="N284" s="370">
        <v>1774372.121055814</v>
      </c>
      <c r="O284" s="370"/>
      <c r="P284" s="370">
        <v>1560740.6776865469</v>
      </c>
      <c r="Q284" s="370">
        <v>263240.32606910192</v>
      </c>
      <c r="R284" s="370">
        <v>54859.961989550939</v>
      </c>
      <c r="S284" s="370">
        <v>0</v>
      </c>
      <c r="T284" s="370">
        <v>54435.864551132312</v>
      </c>
      <c r="U284" s="370">
        <v>-207365.76431060361</v>
      </c>
      <c r="V284" s="370">
        <v>0</v>
      </c>
      <c r="W284" s="370">
        <v>1725911.0659857285</v>
      </c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  <c r="AZ284" s="370"/>
      <c r="BA284" s="370"/>
      <c r="BB284" s="370"/>
      <c r="BC284" s="370"/>
      <c r="BD284" s="370"/>
      <c r="BE284" s="370"/>
      <c r="BF284" s="370"/>
      <c r="BG284" s="370"/>
      <c r="BH284" s="370"/>
      <c r="BI284" s="370"/>
      <c r="BJ284" s="370"/>
      <c r="BK284" s="370"/>
    </row>
    <row r="285" spans="1:63" x14ac:dyDescent="0.25">
      <c r="A285" s="14">
        <v>2137</v>
      </c>
      <c r="B285" s="34">
        <f t="shared" si="4"/>
        <v>0</v>
      </c>
      <c r="C285" s="1">
        <v>2137</v>
      </c>
      <c r="D285" s="1">
        <v>1</v>
      </c>
      <c r="E285" s="1" t="s">
        <v>877</v>
      </c>
      <c r="F285" s="1">
        <v>6</v>
      </c>
      <c r="G285" s="370">
        <v>608029.16629666579</v>
      </c>
      <c r="H285" s="370">
        <v>103925.82037651468</v>
      </c>
      <c r="I285" s="370">
        <v>126872.46036633085</v>
      </c>
      <c r="J285" s="370">
        <v>0</v>
      </c>
      <c r="K285" s="370">
        <v>132550.18115261322</v>
      </c>
      <c r="L285" s="370">
        <v>-835710.30194808589</v>
      </c>
      <c r="M285" s="370">
        <v>0</v>
      </c>
      <c r="N285" s="370">
        <v>135667.32624403865</v>
      </c>
      <c r="O285" s="370"/>
      <c r="P285" s="370">
        <v>608029.16629666579</v>
      </c>
      <c r="Q285" s="370">
        <v>103925.82037651468</v>
      </c>
      <c r="R285" s="370">
        <v>67364.981020273117</v>
      </c>
      <c r="S285" s="370">
        <v>0</v>
      </c>
      <c r="T285" s="370">
        <v>132550.18115261322</v>
      </c>
      <c r="U285" s="370">
        <v>-835710.30194808589</v>
      </c>
      <c r="V285" s="370">
        <v>0</v>
      </c>
      <c r="W285" s="370">
        <v>76159.846897981013</v>
      </c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  <c r="AZ285" s="370"/>
      <c r="BA285" s="370"/>
      <c r="BB285" s="370"/>
      <c r="BC285" s="370"/>
      <c r="BD285" s="370"/>
      <c r="BE285" s="370"/>
      <c r="BF285" s="370"/>
      <c r="BG285" s="370"/>
      <c r="BH285" s="370"/>
      <c r="BI285" s="370"/>
      <c r="BJ285" s="370"/>
      <c r="BK285" s="370"/>
    </row>
    <row r="286" spans="1:63" x14ac:dyDescent="0.25">
      <c r="A286" s="14">
        <v>2142</v>
      </c>
      <c r="B286" s="34">
        <f t="shared" si="4"/>
        <v>0</v>
      </c>
      <c r="C286" s="1">
        <v>2142</v>
      </c>
      <c r="D286" s="1">
        <v>1</v>
      </c>
      <c r="E286" s="1" t="s">
        <v>878</v>
      </c>
      <c r="F286" s="1">
        <v>5</v>
      </c>
      <c r="G286" s="370">
        <v>2873484.388527296</v>
      </c>
      <c r="H286" s="370">
        <v>673033.8039636563</v>
      </c>
      <c r="I286" s="370">
        <v>258864.98558826357</v>
      </c>
      <c r="J286" s="370">
        <v>0</v>
      </c>
      <c r="K286" s="370">
        <v>0</v>
      </c>
      <c r="L286" s="370">
        <v>-476726.75408977101</v>
      </c>
      <c r="M286" s="370">
        <v>0</v>
      </c>
      <c r="N286" s="370">
        <v>3328656.423989445</v>
      </c>
      <c r="O286" s="370"/>
      <c r="P286" s="370">
        <v>2873484.388527296</v>
      </c>
      <c r="Q286" s="370">
        <v>673033.8039636563</v>
      </c>
      <c r="R286" s="370">
        <v>137448.54313233151</v>
      </c>
      <c r="S286" s="370">
        <v>0</v>
      </c>
      <c r="T286" s="370">
        <v>0</v>
      </c>
      <c r="U286" s="370">
        <v>-476726.75408977101</v>
      </c>
      <c r="V286" s="370">
        <v>0</v>
      </c>
      <c r="W286" s="370">
        <v>3207239.9815335129</v>
      </c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  <c r="AZ286" s="370"/>
      <c r="BA286" s="370"/>
      <c r="BB286" s="370"/>
      <c r="BC286" s="370"/>
      <c r="BD286" s="370"/>
      <c r="BE286" s="370"/>
      <c r="BF286" s="370"/>
      <c r="BG286" s="370"/>
      <c r="BH286" s="370"/>
      <c r="BI286" s="370"/>
      <c r="BJ286" s="370"/>
      <c r="BK286" s="370"/>
    </row>
    <row r="287" spans="1:63" x14ac:dyDescent="0.25">
      <c r="A287" s="14">
        <v>2143</v>
      </c>
      <c r="B287" s="34">
        <f t="shared" si="4"/>
        <v>0</v>
      </c>
      <c r="C287" s="1">
        <v>2143</v>
      </c>
      <c r="D287" s="1">
        <v>1</v>
      </c>
      <c r="E287" s="1" t="s">
        <v>4</v>
      </c>
      <c r="F287" s="1">
        <v>6</v>
      </c>
      <c r="G287" s="370">
        <v>808236.64315277117</v>
      </c>
      <c r="H287" s="370">
        <v>166037.56133766953</v>
      </c>
      <c r="I287" s="370">
        <v>69975.599053834958</v>
      </c>
      <c r="J287" s="370">
        <v>0</v>
      </c>
      <c r="K287" s="370">
        <v>206064.69111212285</v>
      </c>
      <c r="L287" s="370">
        <v>-266470.78867322643</v>
      </c>
      <c r="M287" s="370">
        <v>0</v>
      </c>
      <c r="N287" s="370">
        <v>983843.70598317194</v>
      </c>
      <c r="O287" s="370"/>
      <c r="P287" s="370">
        <v>808236.64315277117</v>
      </c>
      <c r="Q287" s="370">
        <v>166037.56133766953</v>
      </c>
      <c r="R287" s="370">
        <v>37154.673981516004</v>
      </c>
      <c r="S287" s="370">
        <v>0</v>
      </c>
      <c r="T287" s="370">
        <v>206064.69111212285</v>
      </c>
      <c r="U287" s="370">
        <v>-266470.78867322643</v>
      </c>
      <c r="V287" s="370">
        <v>0</v>
      </c>
      <c r="W287" s="370">
        <v>951022.78091085306</v>
      </c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  <c r="AZ287" s="370"/>
      <c r="BA287" s="370"/>
      <c r="BB287" s="370"/>
      <c r="BC287" s="370"/>
      <c r="BD287" s="370"/>
      <c r="BE287" s="370"/>
      <c r="BF287" s="370"/>
      <c r="BG287" s="370"/>
      <c r="BH287" s="370"/>
      <c r="BI287" s="370"/>
      <c r="BJ287" s="370"/>
      <c r="BK287" s="370"/>
    </row>
    <row r="288" spans="1:63" x14ac:dyDescent="0.25">
      <c r="A288" s="14">
        <v>2144</v>
      </c>
      <c r="B288" s="34">
        <f t="shared" si="4"/>
        <v>0</v>
      </c>
      <c r="C288" s="1">
        <v>2144</v>
      </c>
      <c r="D288" s="1">
        <v>1</v>
      </c>
      <c r="E288" s="1" t="s">
        <v>879</v>
      </c>
      <c r="F288" s="1">
        <v>4</v>
      </c>
      <c r="G288" s="370">
        <v>4963001.2649066281</v>
      </c>
      <c r="H288" s="370">
        <v>1539954.7872576434</v>
      </c>
      <c r="I288" s="370">
        <v>458766.97767871217</v>
      </c>
      <c r="J288" s="370">
        <v>0</v>
      </c>
      <c r="K288" s="370">
        <v>0</v>
      </c>
      <c r="L288" s="370">
        <v>-1233134.3378417385</v>
      </c>
      <c r="M288" s="370">
        <v>0</v>
      </c>
      <c r="N288" s="370">
        <v>5728588.6920012459</v>
      </c>
      <c r="O288" s="370"/>
      <c r="P288" s="370">
        <v>4963001.2649066281</v>
      </c>
      <c r="Q288" s="370">
        <v>1539954.7872576434</v>
      </c>
      <c r="R288" s="370">
        <v>243589.73298712791</v>
      </c>
      <c r="S288" s="370">
        <v>0</v>
      </c>
      <c r="T288" s="370">
        <v>0</v>
      </c>
      <c r="U288" s="370">
        <v>-1233134.3378417385</v>
      </c>
      <c r="V288" s="370">
        <v>0</v>
      </c>
      <c r="W288" s="370">
        <v>5513411.4473096617</v>
      </c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  <c r="AZ288" s="370"/>
      <c r="BA288" s="370"/>
      <c r="BB288" s="370"/>
      <c r="BC288" s="370"/>
      <c r="BD288" s="370"/>
      <c r="BE288" s="370"/>
      <c r="BF288" s="370"/>
      <c r="BG288" s="370"/>
      <c r="BH288" s="370"/>
      <c r="BI288" s="370"/>
      <c r="BJ288" s="370"/>
      <c r="BK288" s="370"/>
    </row>
    <row r="289" spans="1:63" x14ac:dyDescent="0.25">
      <c r="A289" s="14">
        <v>2149</v>
      </c>
      <c r="B289" s="34">
        <f t="shared" si="4"/>
        <v>0</v>
      </c>
      <c r="C289" s="1">
        <v>2149</v>
      </c>
      <c r="D289" s="1">
        <v>1</v>
      </c>
      <c r="E289" s="1" t="s">
        <v>880</v>
      </c>
      <c r="F289" s="1">
        <v>5</v>
      </c>
      <c r="G289" s="370">
        <v>3062474.3965964112</v>
      </c>
      <c r="H289" s="370">
        <v>1140280.4877099039</v>
      </c>
      <c r="I289" s="370">
        <v>77261.959971972115</v>
      </c>
      <c r="J289" s="370">
        <v>0</v>
      </c>
      <c r="K289" s="370">
        <v>499839.56812748685</v>
      </c>
      <c r="L289" s="370">
        <v>565571.99995821074</v>
      </c>
      <c r="M289" s="370">
        <v>0</v>
      </c>
      <c r="N289" s="370">
        <v>5345428.4123639846</v>
      </c>
      <c r="O289" s="370"/>
      <c r="P289" s="370">
        <v>3062474.3965964112</v>
      </c>
      <c r="Q289" s="370">
        <v>1140280.4877099039</v>
      </c>
      <c r="R289" s="370">
        <v>41023.484939701128</v>
      </c>
      <c r="S289" s="370">
        <v>0</v>
      </c>
      <c r="T289" s="370">
        <v>499839.56812748685</v>
      </c>
      <c r="U289" s="370">
        <v>565571.99995821074</v>
      </c>
      <c r="V289" s="370">
        <v>0</v>
      </c>
      <c r="W289" s="370">
        <v>5309189.9373317137</v>
      </c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  <c r="AZ289" s="370"/>
      <c r="BA289" s="370"/>
      <c r="BB289" s="370"/>
      <c r="BC289" s="370"/>
      <c r="BD289" s="370"/>
      <c r="BE289" s="370"/>
      <c r="BF289" s="370"/>
      <c r="BG289" s="370"/>
      <c r="BH289" s="370"/>
      <c r="BI289" s="370"/>
      <c r="BJ289" s="370"/>
      <c r="BK289" s="370"/>
    </row>
    <row r="290" spans="1:63" x14ac:dyDescent="0.25">
      <c r="A290" s="14">
        <v>2155</v>
      </c>
      <c r="B290" s="34">
        <f t="shared" si="4"/>
        <v>0</v>
      </c>
      <c r="C290" s="1">
        <v>2155</v>
      </c>
      <c r="D290" s="1">
        <v>1</v>
      </c>
      <c r="E290" s="1" t="s">
        <v>881</v>
      </c>
      <c r="F290" s="1">
        <v>5</v>
      </c>
      <c r="G290" s="370">
        <v>1293282.7971768926</v>
      </c>
      <c r="H290" s="370">
        <v>321394.99227060709</v>
      </c>
      <c r="I290" s="370">
        <v>184530.98237905322</v>
      </c>
      <c r="J290" s="370">
        <v>0</v>
      </c>
      <c r="K290" s="370">
        <v>0</v>
      </c>
      <c r="L290" s="370">
        <v>-559521.6353209886</v>
      </c>
      <c r="M290" s="370">
        <v>0</v>
      </c>
      <c r="N290" s="370">
        <v>1239687.1365055642</v>
      </c>
      <c r="O290" s="370"/>
      <c r="P290" s="370">
        <v>1293282.7971768926</v>
      </c>
      <c r="Q290" s="370">
        <v>321394.99227060709</v>
      </c>
      <c r="R290" s="370">
        <v>97979.70410382429</v>
      </c>
      <c r="S290" s="370">
        <v>0</v>
      </c>
      <c r="T290" s="370">
        <v>0</v>
      </c>
      <c r="U290" s="370">
        <v>-559521.6353209886</v>
      </c>
      <c r="V290" s="370">
        <v>0</v>
      </c>
      <c r="W290" s="370">
        <v>1153135.8582303352</v>
      </c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  <c r="AZ290" s="370"/>
      <c r="BA290" s="370"/>
      <c r="BB290" s="370"/>
      <c r="BC290" s="370"/>
      <c r="BD290" s="370"/>
      <c r="BE290" s="370"/>
      <c r="BF290" s="370"/>
      <c r="BG290" s="370"/>
      <c r="BH290" s="370"/>
      <c r="BI290" s="370"/>
      <c r="BJ290" s="370"/>
      <c r="BK290" s="370"/>
    </row>
    <row r="291" spans="1:63" x14ac:dyDescent="0.25">
      <c r="A291" s="14">
        <v>2159</v>
      </c>
      <c r="B291" s="34">
        <f t="shared" si="4"/>
        <v>0</v>
      </c>
      <c r="C291" s="1">
        <v>2159</v>
      </c>
      <c r="D291" s="1">
        <v>1</v>
      </c>
      <c r="E291" s="1" t="s">
        <v>1016</v>
      </c>
      <c r="F291" s="1">
        <v>6</v>
      </c>
      <c r="G291" s="370">
        <v>546266.85509703995</v>
      </c>
      <c r="H291" s="370">
        <v>116079.66776298905</v>
      </c>
      <c r="I291" s="370">
        <v>115001.5605379706</v>
      </c>
      <c r="J291" s="370">
        <v>0</v>
      </c>
      <c r="K291" s="370">
        <v>70291.621054854157</v>
      </c>
      <c r="L291" s="370">
        <v>-489387.57209068403</v>
      </c>
      <c r="M291" s="370">
        <v>0</v>
      </c>
      <c r="N291" s="370">
        <v>358252.13236216974</v>
      </c>
      <c r="O291" s="370"/>
      <c r="P291" s="370">
        <v>546266.85509703995</v>
      </c>
      <c r="Q291" s="370">
        <v>116079.66776298905</v>
      </c>
      <c r="R291" s="370">
        <v>61061.935116362583</v>
      </c>
      <c r="S291" s="370">
        <v>0</v>
      </c>
      <c r="T291" s="370">
        <v>70291.621054854157</v>
      </c>
      <c r="U291" s="370">
        <v>-489387.57209068403</v>
      </c>
      <c r="V291" s="370">
        <v>0</v>
      </c>
      <c r="W291" s="370">
        <v>304312.50694056164</v>
      </c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  <c r="AZ291" s="370"/>
      <c r="BA291" s="370"/>
      <c r="BB291" s="370"/>
      <c r="BC291" s="370"/>
      <c r="BD291" s="370"/>
      <c r="BE291" s="370"/>
      <c r="BF291" s="370"/>
      <c r="BG291" s="370"/>
      <c r="BH291" s="370"/>
      <c r="BI291" s="370"/>
      <c r="BJ291" s="370"/>
      <c r="BK291" s="370"/>
    </row>
    <row r="292" spans="1:63" x14ac:dyDescent="0.25">
      <c r="A292" s="14">
        <v>2164</v>
      </c>
      <c r="B292" s="34">
        <f t="shared" si="4"/>
        <v>0</v>
      </c>
      <c r="C292" s="1">
        <v>2164</v>
      </c>
      <c r="D292" s="1">
        <v>1</v>
      </c>
      <c r="E292" s="1" t="s">
        <v>539</v>
      </c>
      <c r="F292" s="1">
        <v>5</v>
      </c>
      <c r="G292" s="370">
        <v>1687264.0127402015</v>
      </c>
      <c r="H292" s="370">
        <v>465638.86758711393</v>
      </c>
      <c r="I292" s="370">
        <v>160083.93020657316</v>
      </c>
      <c r="J292" s="370">
        <v>0</v>
      </c>
      <c r="K292" s="370">
        <v>0</v>
      </c>
      <c r="L292" s="370">
        <v>160849.83129188666</v>
      </c>
      <c r="M292" s="370">
        <v>0</v>
      </c>
      <c r="N292" s="370">
        <v>2473836.6418257752</v>
      </c>
      <c r="O292" s="370"/>
      <c r="P292" s="370">
        <v>1687264.0127402015</v>
      </c>
      <c r="Q292" s="370">
        <v>465638.86758711393</v>
      </c>
      <c r="R292" s="370">
        <v>84999.147087387726</v>
      </c>
      <c r="S292" s="370">
        <v>0</v>
      </c>
      <c r="T292" s="370">
        <v>0</v>
      </c>
      <c r="U292" s="370">
        <v>160849.83129188666</v>
      </c>
      <c r="V292" s="370">
        <v>0</v>
      </c>
      <c r="W292" s="370">
        <v>2398751.8587065898</v>
      </c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  <c r="AZ292" s="370"/>
      <c r="BA292" s="370"/>
      <c r="BB292" s="370"/>
      <c r="BC292" s="370"/>
      <c r="BD292" s="370"/>
      <c r="BE292" s="370"/>
      <c r="BF292" s="370"/>
      <c r="BG292" s="370"/>
      <c r="BH292" s="370"/>
      <c r="BI292" s="370"/>
      <c r="BJ292" s="370"/>
      <c r="BK292" s="370"/>
    </row>
    <row r="293" spans="1:63" x14ac:dyDescent="0.25">
      <c r="A293" s="14">
        <v>2165</v>
      </c>
      <c r="B293" s="34">
        <f t="shared" si="4"/>
        <v>0</v>
      </c>
      <c r="C293" s="1">
        <v>2165</v>
      </c>
      <c r="D293" s="1">
        <v>1</v>
      </c>
      <c r="E293" s="1" t="s">
        <v>882</v>
      </c>
      <c r="F293" s="1">
        <v>5</v>
      </c>
      <c r="G293" s="370">
        <v>1270360.0002524313</v>
      </c>
      <c r="H293" s="370">
        <v>317210.40907255205</v>
      </c>
      <c r="I293" s="370">
        <v>146739.37213346461</v>
      </c>
      <c r="J293" s="370">
        <v>0</v>
      </c>
      <c r="K293" s="370">
        <v>16951.708213556558</v>
      </c>
      <c r="L293" s="370">
        <v>-441450.65839263762</v>
      </c>
      <c r="M293" s="370">
        <v>0</v>
      </c>
      <c r="N293" s="370">
        <v>1309810.8312793667</v>
      </c>
      <c r="O293" s="370"/>
      <c r="P293" s="370">
        <v>1270360.0002524313</v>
      </c>
      <c r="Q293" s="370">
        <v>317210.40907255205</v>
      </c>
      <c r="R293" s="370">
        <v>77913.638548156683</v>
      </c>
      <c r="S293" s="370">
        <v>0</v>
      </c>
      <c r="T293" s="370">
        <v>16951.708213556558</v>
      </c>
      <c r="U293" s="370">
        <v>-441450.65839263762</v>
      </c>
      <c r="V293" s="370">
        <v>0</v>
      </c>
      <c r="W293" s="370">
        <v>1240985.0976940589</v>
      </c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  <c r="AZ293" s="370"/>
      <c r="BA293" s="370"/>
      <c r="BB293" s="370"/>
      <c r="BC293" s="370"/>
      <c r="BD293" s="370"/>
      <c r="BE293" s="370"/>
      <c r="BF293" s="370"/>
      <c r="BG293" s="370"/>
      <c r="BH293" s="370"/>
      <c r="BI293" s="370"/>
      <c r="BJ293" s="370"/>
      <c r="BK293" s="370"/>
    </row>
    <row r="294" spans="1:63" x14ac:dyDescent="0.25">
      <c r="A294" s="14">
        <v>2167</v>
      </c>
      <c r="B294" s="34">
        <f t="shared" si="4"/>
        <v>0</v>
      </c>
      <c r="C294" s="1">
        <v>2167</v>
      </c>
      <c r="D294" s="1">
        <v>1</v>
      </c>
      <c r="E294" s="1" t="s">
        <v>883</v>
      </c>
      <c r="F294" s="1">
        <v>6</v>
      </c>
      <c r="G294" s="370">
        <v>728251.2127167125</v>
      </c>
      <c r="H294" s="370">
        <v>223262.22983536014</v>
      </c>
      <c r="I294" s="370">
        <v>69864.293159108667</v>
      </c>
      <c r="J294" s="370">
        <v>0</v>
      </c>
      <c r="K294" s="370">
        <v>0</v>
      </c>
      <c r="L294" s="370">
        <v>92926.39289558318</v>
      </c>
      <c r="M294" s="370">
        <v>0</v>
      </c>
      <c r="N294" s="370">
        <v>1114304.1286067646</v>
      </c>
      <c r="O294" s="370"/>
      <c r="P294" s="370">
        <v>728251.2127167125</v>
      </c>
      <c r="Q294" s="370">
        <v>223262.22983536014</v>
      </c>
      <c r="R294" s="370">
        <v>37095.574319824002</v>
      </c>
      <c r="S294" s="370">
        <v>0</v>
      </c>
      <c r="T294" s="370">
        <v>0</v>
      </c>
      <c r="U294" s="370">
        <v>92926.39289558318</v>
      </c>
      <c r="V294" s="370">
        <v>0</v>
      </c>
      <c r="W294" s="370">
        <v>1081535.4097674799</v>
      </c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  <c r="AZ294" s="370"/>
      <c r="BA294" s="370"/>
      <c r="BB294" s="370"/>
      <c r="BC294" s="370"/>
      <c r="BD294" s="370"/>
      <c r="BE294" s="370"/>
      <c r="BF294" s="370"/>
      <c r="BG294" s="370"/>
      <c r="BH294" s="370"/>
      <c r="BI294" s="370"/>
      <c r="BJ294" s="370"/>
      <c r="BK294" s="370"/>
    </row>
    <row r="295" spans="1:63" x14ac:dyDescent="0.25">
      <c r="A295" s="14">
        <v>2168</v>
      </c>
      <c r="B295" s="34">
        <f t="shared" si="4"/>
        <v>0</v>
      </c>
      <c r="C295" s="1">
        <v>2168</v>
      </c>
      <c r="D295" s="1">
        <v>1</v>
      </c>
      <c r="E295" s="1" t="s">
        <v>1032</v>
      </c>
      <c r="F295" s="1">
        <v>6</v>
      </c>
      <c r="G295" s="370">
        <v>918433.26204728161</v>
      </c>
      <c r="H295" s="370">
        <v>189046.79613630116</v>
      </c>
      <c r="I295" s="370">
        <v>67925.790089284346</v>
      </c>
      <c r="J295" s="370">
        <v>0</v>
      </c>
      <c r="K295" s="370">
        <v>35859.578387066838</v>
      </c>
      <c r="L295" s="370">
        <v>-154299.34787663823</v>
      </c>
      <c r="M295" s="370">
        <v>0</v>
      </c>
      <c r="N295" s="370">
        <v>1056966.0787832956</v>
      </c>
      <c r="O295" s="370"/>
      <c r="P295" s="370">
        <v>918433.26204728161</v>
      </c>
      <c r="Q295" s="370">
        <v>189046.79613630116</v>
      </c>
      <c r="R295" s="370">
        <v>36066.294820321913</v>
      </c>
      <c r="S295" s="370">
        <v>0</v>
      </c>
      <c r="T295" s="370">
        <v>35859.578387066838</v>
      </c>
      <c r="U295" s="370">
        <v>-154299.34787663823</v>
      </c>
      <c r="V295" s="370">
        <v>0</v>
      </c>
      <c r="W295" s="370">
        <v>1025106.5835143332</v>
      </c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  <c r="AZ295" s="370"/>
      <c r="BA295" s="370"/>
      <c r="BB295" s="370"/>
      <c r="BC295" s="370"/>
      <c r="BD295" s="370"/>
      <c r="BE295" s="370"/>
      <c r="BF295" s="370"/>
      <c r="BG295" s="370"/>
      <c r="BH295" s="370"/>
      <c r="BI295" s="370"/>
      <c r="BJ295" s="370"/>
      <c r="BK295" s="370"/>
    </row>
    <row r="296" spans="1:63" x14ac:dyDescent="0.25">
      <c r="A296" s="14">
        <v>2169</v>
      </c>
      <c r="B296" s="34">
        <f t="shared" si="4"/>
        <v>0</v>
      </c>
      <c r="C296" s="1">
        <v>2169</v>
      </c>
      <c r="D296" s="1">
        <v>1</v>
      </c>
      <c r="E296" s="1" t="s">
        <v>884</v>
      </c>
      <c r="F296" s="1">
        <v>6</v>
      </c>
      <c r="G296" s="370">
        <v>928843.14676907309</v>
      </c>
      <c r="H296" s="370">
        <v>164126.12715183006</v>
      </c>
      <c r="I296" s="370">
        <v>78501.317967969851</v>
      </c>
      <c r="J296" s="370">
        <v>0</v>
      </c>
      <c r="K296" s="370">
        <v>133942.31224559597</v>
      </c>
      <c r="L296" s="370">
        <v>-255325.22030815677</v>
      </c>
      <c r="M296" s="370">
        <v>0</v>
      </c>
      <c r="N296" s="370">
        <v>1050087.6838263124</v>
      </c>
      <c r="O296" s="370"/>
      <c r="P296" s="370">
        <v>928843.14676907309</v>
      </c>
      <c r="Q296" s="370">
        <v>164126.12715183006</v>
      </c>
      <c r="R296" s="370">
        <v>41681.542075478625</v>
      </c>
      <c r="S296" s="370">
        <v>0</v>
      </c>
      <c r="T296" s="370">
        <v>133942.31224559597</v>
      </c>
      <c r="U296" s="370">
        <v>-255325.22030815677</v>
      </c>
      <c r="V296" s="370">
        <v>0</v>
      </c>
      <c r="W296" s="370">
        <v>1013267.9079338211</v>
      </c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  <c r="AZ296" s="370"/>
      <c r="BA296" s="370"/>
      <c r="BB296" s="370"/>
      <c r="BC296" s="370"/>
      <c r="BD296" s="370"/>
      <c r="BE296" s="370"/>
      <c r="BF296" s="370"/>
      <c r="BG296" s="370"/>
      <c r="BH296" s="370"/>
      <c r="BI296" s="370"/>
      <c r="BJ296" s="370"/>
      <c r="BK296" s="370"/>
    </row>
    <row r="297" spans="1:63" x14ac:dyDescent="0.25">
      <c r="A297" s="14">
        <v>2170</v>
      </c>
      <c r="B297" s="34">
        <f t="shared" si="4"/>
        <v>0</v>
      </c>
      <c r="C297" s="1">
        <v>2170</v>
      </c>
      <c r="D297" s="1">
        <v>1</v>
      </c>
      <c r="E297" s="1" t="s">
        <v>885</v>
      </c>
      <c r="F297" s="1">
        <v>5</v>
      </c>
      <c r="G297" s="370">
        <v>1482527.7230992783</v>
      </c>
      <c r="H297" s="370">
        <v>352749.71026940655</v>
      </c>
      <c r="I297" s="370">
        <v>149575.56420073842</v>
      </c>
      <c r="J297" s="370">
        <v>0</v>
      </c>
      <c r="K297" s="370">
        <v>109825.42426401982</v>
      </c>
      <c r="L297" s="370">
        <v>-519979.96574524918</v>
      </c>
      <c r="M297" s="370">
        <v>0</v>
      </c>
      <c r="N297" s="370">
        <v>1574698.4560881937</v>
      </c>
      <c r="O297" s="370"/>
      <c r="P297" s="370">
        <v>1482527.7230992783</v>
      </c>
      <c r="Q297" s="370">
        <v>352749.71026940655</v>
      </c>
      <c r="R297" s="370">
        <v>79419.560512861106</v>
      </c>
      <c r="S297" s="370">
        <v>0</v>
      </c>
      <c r="T297" s="370">
        <v>109825.42426401982</v>
      </c>
      <c r="U297" s="370">
        <v>-519979.96574524918</v>
      </c>
      <c r="V297" s="370">
        <v>0</v>
      </c>
      <c r="W297" s="370">
        <v>1504542.4524003165</v>
      </c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  <c r="AZ297" s="370"/>
      <c r="BA297" s="370"/>
      <c r="BB297" s="370"/>
      <c r="BC297" s="370"/>
      <c r="BD297" s="370"/>
      <c r="BE297" s="370"/>
      <c r="BF297" s="370"/>
      <c r="BG297" s="370"/>
      <c r="BH297" s="370"/>
      <c r="BI297" s="370"/>
      <c r="BJ297" s="370"/>
      <c r="BK297" s="370"/>
    </row>
    <row r="298" spans="1:63" x14ac:dyDescent="0.25">
      <c r="A298" s="14">
        <v>2171</v>
      </c>
      <c r="B298" s="34">
        <f t="shared" si="4"/>
        <v>0</v>
      </c>
      <c r="C298" s="1">
        <v>2171</v>
      </c>
      <c r="D298" s="1">
        <v>1</v>
      </c>
      <c r="E298" s="1" t="s">
        <v>886</v>
      </c>
      <c r="F298" s="1">
        <v>6</v>
      </c>
      <c r="G298" s="370">
        <v>212387.78130343021</v>
      </c>
      <c r="H298" s="370">
        <v>60604.534294071877</v>
      </c>
      <c r="I298" s="370">
        <v>23833.142173746885</v>
      </c>
      <c r="J298" s="370">
        <v>0</v>
      </c>
      <c r="K298" s="370">
        <v>0</v>
      </c>
      <c r="L298" s="370">
        <v>25077.740379662897</v>
      </c>
      <c r="M298" s="370">
        <v>0</v>
      </c>
      <c r="N298" s="370">
        <v>321903.19815091189</v>
      </c>
      <c r="O298" s="370"/>
      <c r="P298" s="370">
        <v>212387.78130343021</v>
      </c>
      <c r="Q298" s="370">
        <v>60604.534294071877</v>
      </c>
      <c r="R298" s="370">
        <v>12654.591591840832</v>
      </c>
      <c r="S298" s="370">
        <v>0</v>
      </c>
      <c r="T298" s="370">
        <v>0</v>
      </c>
      <c r="U298" s="370">
        <v>25077.740379662897</v>
      </c>
      <c r="V298" s="370">
        <v>0</v>
      </c>
      <c r="W298" s="370">
        <v>310724.64756900584</v>
      </c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  <c r="AZ298" s="370"/>
      <c r="BA298" s="370"/>
      <c r="BB298" s="370"/>
      <c r="BC298" s="370"/>
      <c r="BD298" s="370"/>
      <c r="BE298" s="370"/>
      <c r="BF298" s="370"/>
      <c r="BG298" s="370"/>
      <c r="BH298" s="370"/>
      <c r="BI298" s="370"/>
      <c r="BJ298" s="370"/>
      <c r="BK298" s="370"/>
    </row>
    <row r="299" spans="1:63" x14ac:dyDescent="0.25">
      <c r="A299" s="14">
        <v>2172</v>
      </c>
      <c r="B299" s="34">
        <f t="shared" si="4"/>
        <v>0</v>
      </c>
      <c r="C299" s="1">
        <v>2172</v>
      </c>
      <c r="D299" s="1">
        <v>1</v>
      </c>
      <c r="E299" s="1" t="s">
        <v>887</v>
      </c>
      <c r="F299" s="1">
        <v>6</v>
      </c>
      <c r="G299" s="370">
        <v>1375044.5546029611</v>
      </c>
      <c r="H299" s="370">
        <v>156938.3303027807</v>
      </c>
      <c r="I299" s="370">
        <v>99874.126601977376</v>
      </c>
      <c r="J299" s="370">
        <v>0</v>
      </c>
      <c r="K299" s="370">
        <v>0</v>
      </c>
      <c r="L299" s="370">
        <v>-310373.78949613858</v>
      </c>
      <c r="M299" s="370">
        <v>0</v>
      </c>
      <c r="N299" s="370">
        <v>1321483.2220115806</v>
      </c>
      <c r="O299" s="370"/>
      <c r="P299" s="370">
        <v>1375044.5546029611</v>
      </c>
      <c r="Q299" s="370">
        <v>156938.3303027807</v>
      </c>
      <c r="R299" s="370">
        <v>53029.779855550332</v>
      </c>
      <c r="S299" s="370">
        <v>0</v>
      </c>
      <c r="T299" s="370">
        <v>0</v>
      </c>
      <c r="U299" s="370">
        <v>-310373.78949613858</v>
      </c>
      <c r="V299" s="370">
        <v>0</v>
      </c>
      <c r="W299" s="370">
        <v>1274638.8752651536</v>
      </c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  <c r="AZ299" s="370"/>
      <c r="BA299" s="370"/>
      <c r="BB299" s="370"/>
      <c r="BC299" s="370"/>
      <c r="BD299" s="370"/>
      <c r="BE299" s="370"/>
      <c r="BF299" s="370"/>
      <c r="BG299" s="370"/>
      <c r="BH299" s="370"/>
      <c r="BI299" s="370"/>
      <c r="BJ299" s="370"/>
      <c r="BK299" s="370"/>
    </row>
    <row r="300" spans="1:63" x14ac:dyDescent="0.25">
      <c r="A300" s="14">
        <v>2174</v>
      </c>
      <c r="B300" s="34">
        <f t="shared" si="4"/>
        <v>0</v>
      </c>
      <c r="C300" s="1">
        <v>2174</v>
      </c>
      <c r="D300" s="1">
        <v>1</v>
      </c>
      <c r="E300" s="1" t="s">
        <v>888</v>
      </c>
      <c r="F300" s="1">
        <v>6</v>
      </c>
      <c r="G300" s="370">
        <v>1192252.4075647488</v>
      </c>
      <c r="H300" s="370">
        <v>237064.91474124679</v>
      </c>
      <c r="I300" s="370">
        <v>95758.264766545486</v>
      </c>
      <c r="J300" s="370">
        <v>0</v>
      </c>
      <c r="K300" s="370">
        <v>266534.68065028754</v>
      </c>
      <c r="L300" s="370">
        <v>-250009.97446079418</v>
      </c>
      <c r="M300" s="370">
        <v>0</v>
      </c>
      <c r="N300" s="370">
        <v>1541600.2932620344</v>
      </c>
      <c r="O300" s="370"/>
      <c r="P300" s="370">
        <v>1192252.4075647488</v>
      </c>
      <c r="Q300" s="370">
        <v>237064.91474124679</v>
      </c>
      <c r="R300" s="370">
        <v>50844.396568859411</v>
      </c>
      <c r="S300" s="370">
        <v>0</v>
      </c>
      <c r="T300" s="370">
        <v>266534.68065028754</v>
      </c>
      <c r="U300" s="370">
        <v>-250009.97446079418</v>
      </c>
      <c r="V300" s="370">
        <v>0</v>
      </c>
      <c r="W300" s="370">
        <v>1496686.4250643484</v>
      </c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  <c r="AZ300" s="370"/>
      <c r="BA300" s="370"/>
      <c r="BB300" s="370"/>
      <c r="BC300" s="370"/>
      <c r="BD300" s="370"/>
      <c r="BE300" s="370"/>
      <c r="BF300" s="370"/>
      <c r="BG300" s="370"/>
      <c r="BH300" s="370"/>
      <c r="BI300" s="370"/>
      <c r="BJ300" s="370"/>
      <c r="BK300" s="370"/>
    </row>
    <row r="301" spans="1:63" x14ac:dyDescent="0.25">
      <c r="A301" s="14">
        <v>2176</v>
      </c>
      <c r="B301" s="34">
        <f t="shared" si="4"/>
        <v>0</v>
      </c>
      <c r="C301" s="1">
        <v>2176</v>
      </c>
      <c r="D301" s="1">
        <v>1</v>
      </c>
      <c r="E301" s="1" t="s">
        <v>889</v>
      </c>
      <c r="F301" s="1">
        <v>6</v>
      </c>
      <c r="G301" s="370">
        <v>535679.01018913893</v>
      </c>
      <c r="H301" s="370">
        <v>99920.071394644154</v>
      </c>
      <c r="I301" s="370">
        <v>58690.685501284963</v>
      </c>
      <c r="J301" s="370">
        <v>0</v>
      </c>
      <c r="K301" s="370">
        <v>0</v>
      </c>
      <c r="L301" s="370">
        <v>-65318.344910251013</v>
      </c>
      <c r="M301" s="370">
        <v>0</v>
      </c>
      <c r="N301" s="370">
        <v>628971.42217481707</v>
      </c>
      <c r="O301" s="370"/>
      <c r="P301" s="370">
        <v>535679.01018913893</v>
      </c>
      <c r="Q301" s="370">
        <v>99920.071394644154</v>
      </c>
      <c r="R301" s="370">
        <v>31162.766950723555</v>
      </c>
      <c r="S301" s="370">
        <v>0</v>
      </c>
      <c r="T301" s="370">
        <v>0</v>
      </c>
      <c r="U301" s="370">
        <v>-65318.344910251013</v>
      </c>
      <c r="V301" s="370">
        <v>0</v>
      </c>
      <c r="W301" s="370">
        <v>601443.50362425565</v>
      </c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  <c r="AZ301" s="370"/>
      <c r="BA301" s="370"/>
      <c r="BB301" s="370"/>
      <c r="BC301" s="370"/>
      <c r="BD301" s="370"/>
      <c r="BE301" s="370"/>
      <c r="BF301" s="370"/>
      <c r="BG301" s="370"/>
      <c r="BH301" s="370"/>
      <c r="BI301" s="370"/>
      <c r="BJ301" s="370"/>
      <c r="BK301" s="370"/>
    </row>
    <row r="302" spans="1:63" x14ac:dyDescent="0.25">
      <c r="A302" s="14">
        <v>2180</v>
      </c>
      <c r="B302" s="34">
        <f t="shared" si="4"/>
        <v>0</v>
      </c>
      <c r="C302" s="1">
        <v>2180</v>
      </c>
      <c r="D302" s="1">
        <v>1</v>
      </c>
      <c r="E302" s="1" t="s">
        <v>890</v>
      </c>
      <c r="F302" s="1">
        <v>6</v>
      </c>
      <c r="G302" s="370">
        <v>1103929.7485470516</v>
      </c>
      <c r="H302" s="370">
        <v>226191.70857867142</v>
      </c>
      <c r="I302" s="370">
        <v>105368.30344283243</v>
      </c>
      <c r="J302" s="370">
        <v>0</v>
      </c>
      <c r="K302" s="370">
        <v>0</v>
      </c>
      <c r="L302" s="370">
        <v>-273016.88572515995</v>
      </c>
      <c r="M302" s="370">
        <v>0</v>
      </c>
      <c r="N302" s="370">
        <v>1162472.8748433955</v>
      </c>
      <c r="O302" s="370"/>
      <c r="P302" s="370">
        <v>1103929.7485470516</v>
      </c>
      <c r="Q302" s="370">
        <v>226191.70857867142</v>
      </c>
      <c r="R302" s="370">
        <v>55947.001745451067</v>
      </c>
      <c r="S302" s="370">
        <v>0</v>
      </c>
      <c r="T302" s="370">
        <v>0</v>
      </c>
      <c r="U302" s="370">
        <v>-273016.88572515995</v>
      </c>
      <c r="V302" s="370">
        <v>0</v>
      </c>
      <c r="W302" s="370">
        <v>1113051.573146014</v>
      </c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  <c r="AZ302" s="370"/>
      <c r="BA302" s="370"/>
      <c r="BB302" s="370"/>
      <c r="BC302" s="370"/>
      <c r="BD302" s="370"/>
      <c r="BE302" s="370"/>
      <c r="BF302" s="370"/>
      <c r="BG302" s="370"/>
      <c r="BH302" s="370"/>
      <c r="BI302" s="370"/>
      <c r="BJ302" s="370"/>
      <c r="BK302" s="370"/>
    </row>
    <row r="303" spans="1:63" x14ac:dyDescent="0.25">
      <c r="A303" s="14">
        <v>2184</v>
      </c>
      <c r="B303" s="34">
        <f t="shared" si="4"/>
        <v>0</v>
      </c>
      <c r="C303" s="1">
        <v>2184</v>
      </c>
      <c r="D303" s="1">
        <v>1</v>
      </c>
      <c r="E303" s="1" t="s">
        <v>891</v>
      </c>
      <c r="F303" s="1">
        <v>5</v>
      </c>
      <c r="G303" s="370">
        <v>1627754.2019740238</v>
      </c>
      <c r="H303" s="370">
        <v>473075.14339020359</v>
      </c>
      <c r="I303" s="370">
        <v>144984.40382451855</v>
      </c>
      <c r="J303" s="370">
        <v>0</v>
      </c>
      <c r="K303" s="370">
        <v>272882.77746775537</v>
      </c>
      <c r="L303" s="370">
        <v>-353019.26900634007</v>
      </c>
      <c r="M303" s="370">
        <v>0</v>
      </c>
      <c r="N303" s="370">
        <v>2165677.2576501612</v>
      </c>
      <c r="O303" s="370"/>
      <c r="P303" s="370">
        <v>1627754.2019740238</v>
      </c>
      <c r="Q303" s="370">
        <v>473075.14339020359</v>
      </c>
      <c r="R303" s="370">
        <v>76981.80979286987</v>
      </c>
      <c r="S303" s="370">
        <v>0</v>
      </c>
      <c r="T303" s="370">
        <v>272882.77746775537</v>
      </c>
      <c r="U303" s="370">
        <v>-353019.26900634007</v>
      </c>
      <c r="V303" s="370">
        <v>0</v>
      </c>
      <c r="W303" s="370">
        <v>2097674.6636185125</v>
      </c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  <c r="AZ303" s="370"/>
      <c r="BA303" s="370"/>
      <c r="BB303" s="370"/>
      <c r="BC303" s="370"/>
      <c r="BD303" s="370"/>
      <c r="BE303" s="370"/>
      <c r="BF303" s="370"/>
      <c r="BG303" s="370"/>
      <c r="BH303" s="370"/>
      <c r="BI303" s="370"/>
      <c r="BJ303" s="370"/>
      <c r="BK303" s="370"/>
    </row>
    <row r="304" spans="1:63" x14ac:dyDescent="0.25">
      <c r="A304" s="14">
        <v>2190</v>
      </c>
      <c r="B304" s="34">
        <f t="shared" si="4"/>
        <v>0</v>
      </c>
      <c r="C304" s="1">
        <v>2190</v>
      </c>
      <c r="D304" s="1">
        <v>1</v>
      </c>
      <c r="E304" s="1" t="s">
        <v>5</v>
      </c>
      <c r="F304" s="1">
        <v>6</v>
      </c>
      <c r="G304" s="370">
        <v>1203042.7536752862</v>
      </c>
      <c r="H304" s="370">
        <v>310641.23694288393</v>
      </c>
      <c r="I304" s="370">
        <v>109172.21861703534</v>
      </c>
      <c r="J304" s="370">
        <v>0</v>
      </c>
      <c r="K304" s="370">
        <v>197634.79756055016</v>
      </c>
      <c r="L304" s="370">
        <v>-537189.17635774834</v>
      </c>
      <c r="M304" s="370">
        <v>0</v>
      </c>
      <c r="N304" s="370">
        <v>1283301.8304380071</v>
      </c>
      <c r="O304" s="370"/>
      <c r="P304" s="370">
        <v>1203042.7536752862</v>
      </c>
      <c r="Q304" s="370">
        <v>310641.23694288393</v>
      </c>
      <c r="R304" s="370">
        <v>57966.751916394482</v>
      </c>
      <c r="S304" s="370">
        <v>0</v>
      </c>
      <c r="T304" s="370">
        <v>197634.79756055016</v>
      </c>
      <c r="U304" s="370">
        <v>-537189.17635774834</v>
      </c>
      <c r="V304" s="370">
        <v>0</v>
      </c>
      <c r="W304" s="370">
        <v>1232096.3637373666</v>
      </c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  <c r="AZ304" s="370"/>
      <c r="BA304" s="370"/>
      <c r="BB304" s="370"/>
      <c r="BC304" s="370"/>
      <c r="BD304" s="370"/>
      <c r="BE304" s="370"/>
      <c r="BF304" s="370"/>
      <c r="BG304" s="370"/>
      <c r="BH304" s="370"/>
      <c r="BI304" s="370"/>
      <c r="BJ304" s="370"/>
      <c r="BK304" s="370"/>
    </row>
    <row r="305" spans="1:63" x14ac:dyDescent="0.25">
      <c r="A305" s="14">
        <v>2198</v>
      </c>
      <c r="B305" s="34">
        <f t="shared" si="4"/>
        <v>0</v>
      </c>
      <c r="C305" s="1">
        <v>2198</v>
      </c>
      <c r="D305" s="1">
        <v>1</v>
      </c>
      <c r="E305" s="1" t="s">
        <v>6</v>
      </c>
      <c r="F305" s="1">
        <v>6</v>
      </c>
      <c r="G305" s="370">
        <v>556471.47422512155</v>
      </c>
      <c r="H305" s="370">
        <v>156098.46484476243</v>
      </c>
      <c r="I305" s="370">
        <v>53805.103674938662</v>
      </c>
      <c r="J305" s="370">
        <v>0</v>
      </c>
      <c r="K305" s="370">
        <v>897.58129047963303</v>
      </c>
      <c r="L305" s="370">
        <v>-77219.514389418153</v>
      </c>
      <c r="M305" s="370">
        <v>0</v>
      </c>
      <c r="N305" s="370">
        <v>690053.10964588413</v>
      </c>
      <c r="O305" s="370"/>
      <c r="P305" s="370">
        <v>556471.47422512155</v>
      </c>
      <c r="Q305" s="370">
        <v>156098.46484476243</v>
      </c>
      <c r="R305" s="370">
        <v>28568.688408741171</v>
      </c>
      <c r="S305" s="370">
        <v>0</v>
      </c>
      <c r="T305" s="370">
        <v>897.58129047963303</v>
      </c>
      <c r="U305" s="370">
        <v>-77219.514389418153</v>
      </c>
      <c r="V305" s="370">
        <v>0</v>
      </c>
      <c r="W305" s="370">
        <v>664816.69437968661</v>
      </c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  <c r="AZ305" s="370"/>
      <c r="BA305" s="370"/>
      <c r="BB305" s="370"/>
      <c r="BC305" s="370"/>
      <c r="BD305" s="370"/>
      <c r="BE305" s="370"/>
      <c r="BF305" s="370"/>
      <c r="BG305" s="370"/>
      <c r="BH305" s="370"/>
      <c r="BI305" s="370"/>
      <c r="BJ305" s="370"/>
      <c r="BK305" s="370"/>
    </row>
    <row r="306" spans="1:63" x14ac:dyDescent="0.25">
      <c r="A306" s="14">
        <v>2215</v>
      </c>
      <c r="B306" s="34">
        <f t="shared" si="4"/>
        <v>0</v>
      </c>
      <c r="C306" s="1">
        <v>2215</v>
      </c>
      <c r="D306" s="1">
        <v>1</v>
      </c>
      <c r="E306" s="1" t="s">
        <v>892</v>
      </c>
      <c r="F306" s="1">
        <v>6</v>
      </c>
      <c r="G306" s="370">
        <v>254413.49470818759</v>
      </c>
      <c r="H306" s="370">
        <v>55676.025556466178</v>
      </c>
      <c r="I306" s="370">
        <v>35947.500635340046</v>
      </c>
      <c r="J306" s="370">
        <v>0</v>
      </c>
      <c r="K306" s="370">
        <v>77261.746739902359</v>
      </c>
      <c r="L306" s="370">
        <v>-158109.19882239879</v>
      </c>
      <c r="M306" s="370">
        <v>0</v>
      </c>
      <c r="N306" s="370">
        <v>265189.56881749741</v>
      </c>
      <c r="O306" s="370"/>
      <c r="P306" s="370">
        <v>254413.49470818759</v>
      </c>
      <c r="Q306" s="370">
        <v>55676.025556466178</v>
      </c>
      <c r="R306" s="370">
        <v>19086.905787385342</v>
      </c>
      <c r="S306" s="370">
        <v>0</v>
      </c>
      <c r="T306" s="370">
        <v>77261.746739902359</v>
      </c>
      <c r="U306" s="370">
        <v>-158109.19882239879</v>
      </c>
      <c r="V306" s="370">
        <v>0</v>
      </c>
      <c r="W306" s="370">
        <v>248328.97396954271</v>
      </c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  <c r="AZ306" s="370"/>
      <c r="BA306" s="370"/>
      <c r="BB306" s="370"/>
      <c r="BC306" s="370"/>
      <c r="BD306" s="370"/>
      <c r="BE306" s="370"/>
      <c r="BF306" s="370"/>
      <c r="BG306" s="370"/>
      <c r="BH306" s="370"/>
      <c r="BI306" s="370"/>
      <c r="BJ306" s="370"/>
      <c r="BK306" s="370"/>
    </row>
    <row r="307" spans="1:63" x14ac:dyDescent="0.25">
      <c r="A307" s="14">
        <v>2310</v>
      </c>
      <c r="B307" s="34">
        <f t="shared" si="4"/>
        <v>0</v>
      </c>
      <c r="C307" s="1">
        <v>2310</v>
      </c>
      <c r="D307" s="1">
        <v>1</v>
      </c>
      <c r="E307" s="1" t="s">
        <v>893</v>
      </c>
      <c r="F307" s="1">
        <v>5</v>
      </c>
      <c r="G307" s="370">
        <v>1320922.1158581874</v>
      </c>
      <c r="H307" s="370">
        <v>264620.06810288626</v>
      </c>
      <c r="I307" s="370">
        <v>169354.35838284786</v>
      </c>
      <c r="J307" s="370">
        <v>0</v>
      </c>
      <c r="K307" s="370">
        <v>93559.682769003557</v>
      </c>
      <c r="L307" s="370">
        <v>-671482.97352327337</v>
      </c>
      <c r="M307" s="370">
        <v>0</v>
      </c>
      <c r="N307" s="370">
        <v>1176973.2515896517</v>
      </c>
      <c r="O307" s="370"/>
      <c r="P307" s="370">
        <v>1320922.1158581874</v>
      </c>
      <c r="Q307" s="370">
        <v>264620.06810288626</v>
      </c>
      <c r="R307" s="370">
        <v>89921.430586433664</v>
      </c>
      <c r="S307" s="370">
        <v>0</v>
      </c>
      <c r="T307" s="370">
        <v>93559.682769003557</v>
      </c>
      <c r="U307" s="370">
        <v>-671482.97352327337</v>
      </c>
      <c r="V307" s="370">
        <v>0</v>
      </c>
      <c r="W307" s="370">
        <v>1097540.3237932376</v>
      </c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  <c r="AZ307" s="370"/>
      <c r="BA307" s="370"/>
      <c r="BB307" s="370"/>
      <c r="BC307" s="370"/>
      <c r="BD307" s="370"/>
      <c r="BE307" s="370"/>
      <c r="BF307" s="370"/>
      <c r="BG307" s="370"/>
      <c r="BH307" s="370"/>
      <c r="BI307" s="370"/>
      <c r="BJ307" s="370"/>
      <c r="BK307" s="370"/>
    </row>
    <row r="308" spans="1:63" x14ac:dyDescent="0.25">
      <c r="A308" s="14">
        <v>2311</v>
      </c>
      <c r="B308" s="34">
        <f t="shared" si="4"/>
        <v>0</v>
      </c>
      <c r="C308" s="1">
        <v>2311</v>
      </c>
      <c r="D308" s="1">
        <v>1</v>
      </c>
      <c r="E308" s="1" t="s">
        <v>894</v>
      </c>
      <c r="F308" s="1">
        <v>6</v>
      </c>
      <c r="G308" s="370">
        <v>826852.85240184458</v>
      </c>
      <c r="H308" s="370">
        <v>192888.09020474894</v>
      </c>
      <c r="I308" s="370">
        <v>44283.487038760417</v>
      </c>
      <c r="J308" s="370">
        <v>0</v>
      </c>
      <c r="K308" s="370">
        <v>0</v>
      </c>
      <c r="L308" s="370">
        <v>78158.489079505249</v>
      </c>
      <c r="M308" s="370">
        <v>0</v>
      </c>
      <c r="N308" s="370">
        <v>1142182.9187248591</v>
      </c>
      <c r="O308" s="370"/>
      <c r="P308" s="370">
        <v>826852.85240184458</v>
      </c>
      <c r="Q308" s="370">
        <v>192888.09020474894</v>
      </c>
      <c r="R308" s="370">
        <v>23513.032341802598</v>
      </c>
      <c r="S308" s="370">
        <v>0</v>
      </c>
      <c r="T308" s="370">
        <v>0</v>
      </c>
      <c r="U308" s="370">
        <v>78158.489079505249</v>
      </c>
      <c r="V308" s="370">
        <v>0</v>
      </c>
      <c r="W308" s="370">
        <v>1121412.4640279014</v>
      </c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  <c r="AZ308" s="370"/>
      <c r="BA308" s="370"/>
      <c r="BB308" s="370"/>
      <c r="BC308" s="370"/>
      <c r="BD308" s="370"/>
      <c r="BE308" s="370"/>
      <c r="BF308" s="370"/>
      <c r="BG308" s="370"/>
      <c r="BH308" s="370"/>
      <c r="BI308" s="370"/>
      <c r="BJ308" s="370"/>
      <c r="BK308" s="370"/>
    </row>
    <row r="309" spans="1:63" hidden="1" x14ac:dyDescent="0.25">
      <c r="A309" s="14">
        <v>2342</v>
      </c>
      <c r="B309" s="34">
        <f t="shared" si="4"/>
        <v>0</v>
      </c>
      <c r="C309" s="1">
        <v>2342</v>
      </c>
      <c r="D309" s="1">
        <v>1</v>
      </c>
      <c r="E309" s="1" t="s">
        <v>7</v>
      </c>
      <c r="F309" s="1">
        <v>6</v>
      </c>
      <c r="G309" s="370">
        <v>1035400.3124479646</v>
      </c>
      <c r="H309" s="370">
        <v>143155.99611466733</v>
      </c>
      <c r="I309" s="370">
        <v>97402.916975205109</v>
      </c>
      <c r="J309" s="370">
        <v>0</v>
      </c>
      <c r="K309" s="370">
        <v>0</v>
      </c>
      <c r="L309" s="370">
        <v>-191349.15892704632</v>
      </c>
      <c r="M309" s="370">
        <v>0</v>
      </c>
      <c r="N309" s="370">
        <v>1084610.0666107908</v>
      </c>
      <c r="O309" s="370"/>
      <c r="P309" s="370">
        <v>1035400.3124479646</v>
      </c>
      <c r="Q309" s="370">
        <v>143155.99611466733</v>
      </c>
      <c r="R309" s="370">
        <v>51717.65120979098</v>
      </c>
      <c r="S309" s="370">
        <v>0</v>
      </c>
      <c r="T309" s="370">
        <v>0</v>
      </c>
      <c r="U309" s="370">
        <v>-191349.15892704632</v>
      </c>
      <c r="V309" s="370">
        <v>0</v>
      </c>
      <c r="W309" s="370">
        <v>1038924.8008453766</v>
      </c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  <c r="AZ309" s="370"/>
      <c r="BA309" s="370"/>
      <c r="BB309" s="370"/>
      <c r="BC309" s="370"/>
      <c r="BD309" s="370"/>
      <c r="BE309" s="370"/>
      <c r="BF309" s="370"/>
      <c r="BG309" s="370"/>
      <c r="BH309" s="370"/>
      <c r="BI309" s="370"/>
      <c r="BJ309" s="370"/>
      <c r="BK309" s="370"/>
    </row>
    <row r="310" spans="1:63" x14ac:dyDescent="0.25">
      <c r="A310" s="14">
        <v>2358</v>
      </c>
      <c r="B310" s="34">
        <f t="shared" si="4"/>
        <v>0</v>
      </c>
      <c r="C310" s="1">
        <v>2358</v>
      </c>
      <c r="D310" s="1">
        <v>1</v>
      </c>
      <c r="E310" s="1" t="s">
        <v>895</v>
      </c>
      <c r="F310" s="1">
        <v>6</v>
      </c>
      <c r="G310" s="370">
        <v>208298.80940327575</v>
      </c>
      <c r="H310" s="370">
        <v>53475.761626009742</v>
      </c>
      <c r="I310" s="370">
        <v>25717.230950722456</v>
      </c>
      <c r="J310" s="370">
        <v>0</v>
      </c>
      <c r="K310" s="370">
        <v>54623.598956654838</v>
      </c>
      <c r="L310" s="370">
        <v>-87810.148104982363</v>
      </c>
      <c r="M310" s="370">
        <v>0</v>
      </c>
      <c r="N310" s="370">
        <v>254305.25283168044</v>
      </c>
      <c r="O310" s="370"/>
      <c r="P310" s="370">
        <v>208298.80940327575</v>
      </c>
      <c r="Q310" s="370">
        <v>53475.761626009742</v>
      </c>
      <c r="R310" s="370">
        <v>13654.978944107796</v>
      </c>
      <c r="S310" s="370">
        <v>0</v>
      </c>
      <c r="T310" s="370">
        <v>54623.598956654838</v>
      </c>
      <c r="U310" s="370">
        <v>-87810.148104982363</v>
      </c>
      <c r="V310" s="370">
        <v>0</v>
      </c>
      <c r="W310" s="370">
        <v>242243.00082506574</v>
      </c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  <c r="AZ310" s="370"/>
      <c r="BA310" s="370"/>
      <c r="BB310" s="370"/>
      <c r="BC310" s="370"/>
      <c r="BD310" s="370"/>
      <c r="BE310" s="370"/>
      <c r="BF310" s="370"/>
      <c r="BG310" s="370"/>
      <c r="BH310" s="370"/>
      <c r="BI310" s="370"/>
      <c r="BJ310" s="370"/>
      <c r="BK310" s="370"/>
    </row>
    <row r="311" spans="1:63" hidden="1" x14ac:dyDescent="0.25">
      <c r="A311" s="14">
        <v>2364</v>
      </c>
      <c r="B311" s="34">
        <f t="shared" si="4"/>
        <v>0</v>
      </c>
      <c r="C311" s="1">
        <v>2364</v>
      </c>
      <c r="D311" s="1">
        <v>1</v>
      </c>
      <c r="E311" s="1" t="s">
        <v>896</v>
      </c>
      <c r="F311" s="1">
        <v>6</v>
      </c>
      <c r="G311" s="370">
        <v>773052.32003757847</v>
      </c>
      <c r="H311" s="370">
        <v>134669.2682194454</v>
      </c>
      <c r="I311" s="370">
        <v>81760.94398239578</v>
      </c>
      <c r="J311" s="370">
        <v>0</v>
      </c>
      <c r="K311" s="370">
        <v>0</v>
      </c>
      <c r="L311" s="370">
        <v>-170164.92117675513</v>
      </c>
      <c r="M311" s="370">
        <v>0</v>
      </c>
      <c r="N311" s="370">
        <v>819317.61106266454</v>
      </c>
      <c r="O311" s="370"/>
      <c r="P311" s="370">
        <v>773052.32003757847</v>
      </c>
      <c r="Q311" s="370">
        <v>134669.2682194454</v>
      </c>
      <c r="R311" s="370">
        <v>43412.293130206839</v>
      </c>
      <c r="S311" s="370">
        <v>0</v>
      </c>
      <c r="T311" s="370">
        <v>0</v>
      </c>
      <c r="U311" s="370">
        <v>-170164.92117675513</v>
      </c>
      <c r="V311" s="370">
        <v>0</v>
      </c>
      <c r="W311" s="370">
        <v>780968.9602104756</v>
      </c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  <c r="AZ311" s="370"/>
      <c r="BA311" s="370"/>
      <c r="BB311" s="370"/>
      <c r="BC311" s="370"/>
      <c r="BD311" s="370"/>
      <c r="BE311" s="370"/>
      <c r="BF311" s="370"/>
      <c r="BG311" s="370"/>
      <c r="BH311" s="370"/>
      <c r="BI311" s="370"/>
      <c r="BJ311" s="370"/>
      <c r="BK311" s="370"/>
    </row>
    <row r="312" spans="1:63" hidden="1" x14ac:dyDescent="0.25">
      <c r="A312" s="14">
        <v>2365</v>
      </c>
      <c r="B312" s="34">
        <f t="shared" si="4"/>
        <v>0</v>
      </c>
      <c r="C312" s="1">
        <v>2365</v>
      </c>
      <c r="D312" s="1">
        <v>1</v>
      </c>
      <c r="E312" s="1" t="s">
        <v>8</v>
      </c>
      <c r="F312" s="1">
        <v>6</v>
      </c>
      <c r="G312" s="370">
        <v>1001815.8694481163</v>
      </c>
      <c r="H312" s="370">
        <v>185753.24830256254</v>
      </c>
      <c r="I312" s="370">
        <v>176109.56676336174</v>
      </c>
      <c r="J312" s="370">
        <v>0</v>
      </c>
      <c r="K312" s="370">
        <v>245866.7294964157</v>
      </c>
      <c r="L312" s="370">
        <v>-642582.60207806574</v>
      </c>
      <c r="M312" s="370">
        <v>0</v>
      </c>
      <c r="N312" s="370">
        <v>966962.81193239056</v>
      </c>
      <c r="O312" s="370"/>
      <c r="P312" s="370">
        <v>1001815.8694481163</v>
      </c>
      <c r="Q312" s="370">
        <v>185753.24830256254</v>
      </c>
      <c r="R312" s="370">
        <v>93508.21753000957</v>
      </c>
      <c r="S312" s="370">
        <v>0</v>
      </c>
      <c r="T312" s="370">
        <v>245866.7294964157</v>
      </c>
      <c r="U312" s="370">
        <v>-642582.60207806574</v>
      </c>
      <c r="V312" s="370">
        <v>0</v>
      </c>
      <c r="W312" s="370">
        <v>884361.46269903844</v>
      </c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  <c r="AZ312" s="370"/>
      <c r="BA312" s="370"/>
      <c r="BB312" s="370"/>
      <c r="BC312" s="370"/>
      <c r="BD312" s="370"/>
      <c r="BE312" s="370"/>
      <c r="BF312" s="370"/>
      <c r="BG312" s="370"/>
      <c r="BH312" s="370"/>
      <c r="BI312" s="370"/>
      <c r="BJ312" s="370"/>
      <c r="BK312" s="370"/>
    </row>
    <row r="313" spans="1:63" hidden="1" x14ac:dyDescent="0.25">
      <c r="A313" s="14">
        <v>2396</v>
      </c>
      <c r="B313" s="34">
        <f t="shared" si="4"/>
        <v>0</v>
      </c>
      <c r="C313" s="1">
        <v>2396</v>
      </c>
      <c r="D313" s="1">
        <v>1</v>
      </c>
      <c r="E313" s="1" t="s">
        <v>1033</v>
      </c>
      <c r="F313" s="1">
        <v>6</v>
      </c>
      <c r="G313" s="370">
        <v>1256886.7253788481</v>
      </c>
      <c r="H313" s="370">
        <v>281727.04293554754</v>
      </c>
      <c r="I313" s="370">
        <v>100786.08136725263</v>
      </c>
      <c r="J313" s="370">
        <v>0</v>
      </c>
      <c r="K313" s="370">
        <v>0</v>
      </c>
      <c r="L313" s="370">
        <v>-490929.79268014024</v>
      </c>
      <c r="M313" s="370">
        <v>0</v>
      </c>
      <c r="N313" s="370">
        <v>1148470.0570015078</v>
      </c>
      <c r="O313" s="370"/>
      <c r="P313" s="370">
        <v>1256886.7253788481</v>
      </c>
      <c r="Q313" s="370">
        <v>281727.04293554754</v>
      </c>
      <c r="R313" s="370">
        <v>53513.996960481774</v>
      </c>
      <c r="S313" s="370">
        <v>0</v>
      </c>
      <c r="T313" s="370">
        <v>0</v>
      </c>
      <c r="U313" s="370">
        <v>-490929.79268014024</v>
      </c>
      <c r="V313" s="370">
        <v>0</v>
      </c>
      <c r="W313" s="370">
        <v>1101197.9725947371</v>
      </c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  <c r="AZ313" s="370"/>
      <c r="BA313" s="370"/>
      <c r="BB313" s="370"/>
      <c r="BC313" s="370"/>
      <c r="BD313" s="370"/>
      <c r="BE313" s="370"/>
      <c r="BF313" s="370"/>
      <c r="BG313" s="370"/>
      <c r="BH313" s="370"/>
      <c r="BI313" s="370"/>
      <c r="BJ313" s="370"/>
      <c r="BK313" s="370"/>
    </row>
    <row r="314" spans="1:63" x14ac:dyDescent="0.25">
      <c r="A314" s="14">
        <v>2397</v>
      </c>
      <c r="B314" s="34">
        <f t="shared" si="4"/>
        <v>0</v>
      </c>
      <c r="C314" s="1">
        <v>2397</v>
      </c>
      <c r="D314" s="1">
        <v>1</v>
      </c>
      <c r="E314" s="1" t="s">
        <v>1034</v>
      </c>
      <c r="F314" s="1">
        <v>5</v>
      </c>
      <c r="G314" s="370">
        <v>1423006.5338998116</v>
      </c>
      <c r="H314" s="370">
        <v>176459.16507578545</v>
      </c>
      <c r="I314" s="370">
        <v>188319.14699316485</v>
      </c>
      <c r="J314" s="370">
        <v>0</v>
      </c>
      <c r="K314" s="370">
        <v>0</v>
      </c>
      <c r="L314" s="370">
        <v>-613155.27656428237</v>
      </c>
      <c r="M314" s="370">
        <v>0</v>
      </c>
      <c r="N314" s="370">
        <v>1174629.5694044796</v>
      </c>
      <c r="O314" s="370"/>
      <c r="P314" s="370">
        <v>1423006.5338998116</v>
      </c>
      <c r="Q314" s="370">
        <v>176459.16507578545</v>
      </c>
      <c r="R314" s="370">
        <v>99991.091260615183</v>
      </c>
      <c r="S314" s="370">
        <v>0</v>
      </c>
      <c r="T314" s="370">
        <v>0</v>
      </c>
      <c r="U314" s="370">
        <v>-613155.27656428237</v>
      </c>
      <c r="V314" s="370">
        <v>0</v>
      </c>
      <c r="W314" s="370">
        <v>1086301.5136719299</v>
      </c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  <c r="AZ314" s="370"/>
      <c r="BA314" s="370"/>
      <c r="BB314" s="370"/>
      <c r="BC314" s="370"/>
      <c r="BD314" s="370"/>
      <c r="BE314" s="370"/>
      <c r="BF314" s="370"/>
      <c r="BG314" s="370"/>
      <c r="BH314" s="370"/>
      <c r="BI314" s="370"/>
      <c r="BJ314" s="370"/>
      <c r="BK314" s="370"/>
    </row>
    <row r="315" spans="1:63" x14ac:dyDescent="0.25">
      <c r="A315" s="14">
        <v>2448</v>
      </c>
      <c r="B315" s="34">
        <f t="shared" si="4"/>
        <v>0</v>
      </c>
      <c r="C315" s="1">
        <v>2448</v>
      </c>
      <c r="D315" s="1">
        <v>1</v>
      </c>
      <c r="E315" s="1" t="s">
        <v>897</v>
      </c>
      <c r="F315" s="1">
        <v>6</v>
      </c>
      <c r="G315" s="370">
        <v>742482.10126507038</v>
      </c>
      <c r="H315" s="370">
        <v>177699.47698352867</v>
      </c>
      <c r="I315" s="370">
        <v>74285.436834675464</v>
      </c>
      <c r="J315" s="370">
        <v>0</v>
      </c>
      <c r="K315" s="370">
        <v>0</v>
      </c>
      <c r="L315" s="370">
        <v>-99909.496302113927</v>
      </c>
      <c r="M315" s="370">
        <v>0</v>
      </c>
      <c r="N315" s="370">
        <v>894557.5187811607</v>
      </c>
      <c r="O315" s="370"/>
      <c r="P315" s="370">
        <v>742482.10126507038</v>
      </c>
      <c r="Q315" s="370">
        <v>177699.47698352867</v>
      </c>
      <c r="R315" s="370">
        <v>39443.051927907778</v>
      </c>
      <c r="S315" s="370">
        <v>0</v>
      </c>
      <c r="T315" s="370">
        <v>0</v>
      </c>
      <c r="U315" s="370">
        <v>-99909.496302113927</v>
      </c>
      <c r="V315" s="370">
        <v>0</v>
      </c>
      <c r="W315" s="370">
        <v>859715.13387439284</v>
      </c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  <c r="AZ315" s="370"/>
      <c r="BA315" s="370"/>
      <c r="BB315" s="370"/>
      <c r="BC315" s="370"/>
      <c r="BD315" s="370"/>
      <c r="BE315" s="370"/>
      <c r="BF315" s="370"/>
      <c r="BG315" s="370"/>
      <c r="BH315" s="370"/>
      <c r="BI315" s="370"/>
      <c r="BJ315" s="370"/>
      <c r="BK315" s="370"/>
    </row>
    <row r="316" spans="1:63" x14ac:dyDescent="0.25">
      <c r="A316" s="14">
        <v>2527</v>
      </c>
      <c r="B316" s="34">
        <f t="shared" si="4"/>
        <v>0</v>
      </c>
      <c r="C316" s="1">
        <v>2527</v>
      </c>
      <c r="D316" s="1">
        <v>1</v>
      </c>
      <c r="E316" s="1" t="s">
        <v>898</v>
      </c>
      <c r="F316" s="1">
        <v>6</v>
      </c>
      <c r="G316" s="370">
        <v>134781.8034403761</v>
      </c>
      <c r="H316" s="370">
        <v>39538.70269868269</v>
      </c>
      <c r="I316" s="370">
        <v>60862.82812464708</v>
      </c>
      <c r="J316" s="370">
        <v>0</v>
      </c>
      <c r="K316" s="370">
        <v>96387.840346802317</v>
      </c>
      <c r="L316" s="370">
        <v>-317949.84905547922</v>
      </c>
      <c r="M316" s="370">
        <v>0</v>
      </c>
      <c r="N316" s="370">
        <v>13621.325555028976</v>
      </c>
      <c r="O316" s="370"/>
      <c r="P316" s="370">
        <v>134781.8034403761</v>
      </c>
      <c r="Q316" s="370">
        <v>39538.70269868269</v>
      </c>
      <c r="R316" s="370">
        <v>32316.101142979413</v>
      </c>
      <c r="S316" s="370">
        <v>0</v>
      </c>
      <c r="T316" s="370">
        <v>96387.840346802317</v>
      </c>
      <c r="U316" s="370">
        <v>-317949.84905547922</v>
      </c>
      <c r="V316" s="370">
        <v>0</v>
      </c>
      <c r="W316" s="370">
        <v>-14925.401426638709</v>
      </c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  <c r="AZ316" s="370"/>
      <c r="BA316" s="370"/>
      <c r="BB316" s="370"/>
      <c r="BC316" s="370"/>
      <c r="BD316" s="370"/>
      <c r="BE316" s="370"/>
      <c r="BF316" s="370"/>
      <c r="BG316" s="370"/>
      <c r="BH316" s="370"/>
      <c r="BI316" s="370"/>
      <c r="BJ316" s="370"/>
      <c r="BK316" s="370"/>
    </row>
    <row r="317" spans="1:63" x14ac:dyDescent="0.25">
      <c r="A317" s="14">
        <v>2534</v>
      </c>
      <c r="B317" s="34">
        <f t="shared" si="4"/>
        <v>0</v>
      </c>
      <c r="C317" s="1">
        <v>2534</v>
      </c>
      <c r="D317" s="1">
        <v>1</v>
      </c>
      <c r="E317" s="1" t="s">
        <v>10</v>
      </c>
      <c r="F317" s="1">
        <v>6</v>
      </c>
      <c r="G317" s="370">
        <v>805204.42454906646</v>
      </c>
      <c r="H317" s="370">
        <v>140170.50934881161</v>
      </c>
      <c r="I317" s="370">
        <v>89353.22550598321</v>
      </c>
      <c r="J317" s="370">
        <v>0</v>
      </c>
      <c r="K317" s="370">
        <v>0</v>
      </c>
      <c r="L317" s="370">
        <v>-368671.55707443919</v>
      </c>
      <c r="M317" s="370">
        <v>0</v>
      </c>
      <c r="N317" s="370">
        <v>666056.60232942202</v>
      </c>
      <c r="O317" s="370"/>
      <c r="P317" s="370">
        <v>805204.42454906646</v>
      </c>
      <c r="Q317" s="370">
        <v>140170.50934881161</v>
      </c>
      <c r="R317" s="370">
        <v>47443.537572541041</v>
      </c>
      <c r="S317" s="370">
        <v>0</v>
      </c>
      <c r="T317" s="370">
        <v>0</v>
      </c>
      <c r="U317" s="370">
        <v>-368671.55707443919</v>
      </c>
      <c r="V317" s="370">
        <v>0</v>
      </c>
      <c r="W317" s="370">
        <v>624146.91439597984</v>
      </c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  <c r="AZ317" s="370"/>
      <c r="BA317" s="370"/>
      <c r="BB317" s="370"/>
      <c r="BC317" s="370"/>
      <c r="BD317" s="370"/>
      <c r="BE317" s="370"/>
      <c r="BF317" s="370"/>
      <c r="BG317" s="370"/>
      <c r="BH317" s="370"/>
      <c r="BI317" s="370"/>
      <c r="BJ317" s="370"/>
      <c r="BK317" s="370"/>
    </row>
    <row r="318" spans="1:63" x14ac:dyDescent="0.25">
      <c r="A318" s="14">
        <v>2536</v>
      </c>
      <c r="B318" s="34">
        <f t="shared" si="4"/>
        <v>0</v>
      </c>
      <c r="C318" s="1">
        <v>2536</v>
      </c>
      <c r="D318" s="1">
        <v>1</v>
      </c>
      <c r="E318" s="1" t="s">
        <v>540</v>
      </c>
      <c r="F318" s="1">
        <v>6</v>
      </c>
      <c r="G318" s="370">
        <v>266296.17996263015</v>
      </c>
      <c r="H318" s="370">
        <v>27485.827023348931</v>
      </c>
      <c r="I318" s="370">
        <v>24633.826695553704</v>
      </c>
      <c r="J318" s="370">
        <v>0</v>
      </c>
      <c r="K318" s="370">
        <v>0</v>
      </c>
      <c r="L318" s="370">
        <v>2928.2716045791021</v>
      </c>
      <c r="M318" s="370">
        <v>0</v>
      </c>
      <c r="N318" s="370">
        <v>321344.10528611194</v>
      </c>
      <c r="O318" s="370"/>
      <c r="P318" s="370">
        <v>266296.17996263015</v>
      </c>
      <c r="Q318" s="370">
        <v>27485.827023348931</v>
      </c>
      <c r="R318" s="370">
        <v>13079.72796469119</v>
      </c>
      <c r="S318" s="370">
        <v>0</v>
      </c>
      <c r="T318" s="370">
        <v>0</v>
      </c>
      <c r="U318" s="370">
        <v>2928.2716045791021</v>
      </c>
      <c r="V318" s="370">
        <v>0</v>
      </c>
      <c r="W318" s="370">
        <v>309790.00655524939</v>
      </c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  <c r="AZ318" s="370"/>
      <c r="BA318" s="370"/>
      <c r="BB318" s="370"/>
      <c r="BC318" s="370"/>
      <c r="BD318" s="370"/>
      <c r="BE318" s="370"/>
      <c r="BF318" s="370"/>
      <c r="BG318" s="370"/>
      <c r="BH318" s="370"/>
      <c r="BI318" s="370"/>
      <c r="BJ318" s="370"/>
      <c r="BK318" s="370"/>
    </row>
    <row r="319" spans="1:63" x14ac:dyDescent="0.25">
      <c r="A319" s="14">
        <v>2580</v>
      </c>
      <c r="B319" s="34">
        <f t="shared" si="4"/>
        <v>0</v>
      </c>
      <c r="C319" s="1">
        <v>2580</v>
      </c>
      <c r="D319" s="1">
        <v>1</v>
      </c>
      <c r="E319" s="1" t="s">
        <v>899</v>
      </c>
      <c r="F319" s="1">
        <v>6</v>
      </c>
      <c r="G319" s="370">
        <v>1088396.4637226365</v>
      </c>
      <c r="H319" s="370">
        <v>199630.86866000766</v>
      </c>
      <c r="I319" s="370">
        <v>113248.14242968347</v>
      </c>
      <c r="J319" s="370">
        <v>0</v>
      </c>
      <c r="K319" s="370">
        <v>0</v>
      </c>
      <c r="L319" s="370">
        <v>-272612.38442512986</v>
      </c>
      <c r="M319" s="370">
        <v>0</v>
      </c>
      <c r="N319" s="370">
        <v>1128663.0903871977</v>
      </c>
      <c r="O319" s="370"/>
      <c r="P319" s="370">
        <v>1088396.4637226365</v>
      </c>
      <c r="Q319" s="370">
        <v>199630.86866000766</v>
      </c>
      <c r="R319" s="370">
        <v>60130.929465141591</v>
      </c>
      <c r="S319" s="370">
        <v>0</v>
      </c>
      <c r="T319" s="370">
        <v>0</v>
      </c>
      <c r="U319" s="370">
        <v>-272612.38442512986</v>
      </c>
      <c r="V319" s="370">
        <v>0</v>
      </c>
      <c r="W319" s="370">
        <v>1075545.8774226559</v>
      </c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  <c r="AZ319" s="370"/>
      <c r="BA319" s="370"/>
      <c r="BB319" s="370"/>
      <c r="BC319" s="370"/>
      <c r="BD319" s="370"/>
      <c r="BE319" s="370"/>
      <c r="BF319" s="370"/>
      <c r="BG319" s="370"/>
      <c r="BH319" s="370"/>
      <c r="BI319" s="370"/>
      <c r="BJ319" s="370"/>
      <c r="BK319" s="370"/>
    </row>
    <row r="320" spans="1:63" x14ac:dyDescent="0.25">
      <c r="A320" s="14">
        <v>2609</v>
      </c>
      <c r="B320" s="34">
        <f t="shared" si="4"/>
        <v>0</v>
      </c>
      <c r="C320" s="1">
        <v>2609</v>
      </c>
      <c r="D320" s="1">
        <v>1</v>
      </c>
      <c r="E320" s="1" t="s">
        <v>900</v>
      </c>
      <c r="F320" s="1">
        <v>6</v>
      </c>
      <c r="G320" s="370">
        <v>457006.31924394448</v>
      </c>
      <c r="H320" s="370">
        <v>114080.02402804841</v>
      </c>
      <c r="I320" s="370">
        <v>49006.824045055531</v>
      </c>
      <c r="J320" s="370">
        <v>0</v>
      </c>
      <c r="K320" s="370">
        <v>0</v>
      </c>
      <c r="L320" s="370">
        <v>2462.3500951683382</v>
      </c>
      <c r="M320" s="370">
        <v>0</v>
      </c>
      <c r="N320" s="370">
        <v>622555.51741221675</v>
      </c>
      <c r="O320" s="370"/>
      <c r="P320" s="370">
        <v>457006.31924394448</v>
      </c>
      <c r="Q320" s="370">
        <v>114080.02402804841</v>
      </c>
      <c r="R320" s="370">
        <v>26020.964377349883</v>
      </c>
      <c r="S320" s="370">
        <v>0</v>
      </c>
      <c r="T320" s="370">
        <v>0</v>
      </c>
      <c r="U320" s="370">
        <v>2462.3500951683382</v>
      </c>
      <c r="V320" s="370">
        <v>0</v>
      </c>
      <c r="W320" s="370">
        <v>599569.65774451115</v>
      </c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  <c r="AZ320" s="370"/>
      <c r="BA320" s="370"/>
      <c r="BB320" s="370"/>
      <c r="BC320" s="370"/>
      <c r="BD320" s="370"/>
      <c r="BE320" s="370"/>
      <c r="BF320" s="370"/>
      <c r="BG320" s="370"/>
      <c r="BH320" s="370"/>
      <c r="BI320" s="370"/>
      <c r="BJ320" s="370"/>
      <c r="BK320" s="370"/>
    </row>
    <row r="321" spans="1:63" x14ac:dyDescent="0.25">
      <c r="A321" s="14">
        <v>2683</v>
      </c>
      <c r="B321" s="34">
        <f t="shared" si="4"/>
        <v>0</v>
      </c>
      <c r="C321" s="1">
        <v>2683</v>
      </c>
      <c r="D321" s="1">
        <v>1</v>
      </c>
      <c r="E321" s="1" t="s">
        <v>901</v>
      </c>
      <c r="F321" s="1">
        <v>6</v>
      </c>
      <c r="G321" s="370">
        <v>299461.38483980933</v>
      </c>
      <c r="H321" s="370">
        <v>72726.261953767389</v>
      </c>
      <c r="I321" s="370">
        <v>45472.561274719337</v>
      </c>
      <c r="J321" s="370">
        <v>0</v>
      </c>
      <c r="K321" s="370">
        <v>0</v>
      </c>
      <c r="L321" s="370">
        <v>-77466.788869156342</v>
      </c>
      <c r="M321" s="370">
        <v>0</v>
      </c>
      <c r="N321" s="370">
        <v>340193.41919913975</v>
      </c>
      <c r="O321" s="370"/>
      <c r="P321" s="370">
        <v>299461.38483980933</v>
      </c>
      <c r="Q321" s="370">
        <v>72726.261953767389</v>
      </c>
      <c r="R321" s="370">
        <v>24144.390503422404</v>
      </c>
      <c r="S321" s="370">
        <v>0</v>
      </c>
      <c r="T321" s="370">
        <v>0</v>
      </c>
      <c r="U321" s="370">
        <v>-77466.788869156342</v>
      </c>
      <c r="V321" s="370">
        <v>0</v>
      </c>
      <c r="W321" s="370">
        <v>318865.2484278428</v>
      </c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  <c r="AZ321" s="370"/>
      <c r="BA321" s="370"/>
      <c r="BB321" s="370"/>
      <c r="BC321" s="370"/>
      <c r="BD321" s="370"/>
      <c r="BE321" s="370"/>
      <c r="BF321" s="370"/>
      <c r="BG321" s="370"/>
      <c r="BH321" s="370"/>
      <c r="BI321" s="370"/>
      <c r="BJ321" s="370"/>
      <c r="BK321" s="370"/>
    </row>
    <row r="322" spans="1:63" x14ac:dyDescent="0.25">
      <c r="A322" s="14">
        <v>2687</v>
      </c>
      <c r="B322" s="34">
        <f t="shared" si="4"/>
        <v>0</v>
      </c>
      <c r="C322" s="1">
        <v>2687</v>
      </c>
      <c r="D322" s="1">
        <v>1</v>
      </c>
      <c r="E322" s="1" t="s">
        <v>11</v>
      </c>
      <c r="F322" s="1">
        <v>5</v>
      </c>
      <c r="G322" s="370">
        <v>1844730.2946942816</v>
      </c>
      <c r="H322" s="370">
        <v>312615.90912076941</v>
      </c>
      <c r="I322" s="370">
        <v>156548.06637074414</v>
      </c>
      <c r="J322" s="370">
        <v>0</v>
      </c>
      <c r="K322" s="370">
        <v>266902.23689105269</v>
      </c>
      <c r="L322" s="370">
        <v>-643787.72254387371</v>
      </c>
      <c r="M322" s="370">
        <v>0</v>
      </c>
      <c r="N322" s="370">
        <v>1937008.784532974</v>
      </c>
      <c r="O322" s="370"/>
      <c r="P322" s="370">
        <v>1844730.2946942816</v>
      </c>
      <c r="Q322" s="370">
        <v>312615.90912076941</v>
      </c>
      <c r="R322" s="370">
        <v>83121.723101889744</v>
      </c>
      <c r="S322" s="370">
        <v>0</v>
      </c>
      <c r="T322" s="370">
        <v>266902.23689105269</v>
      </c>
      <c r="U322" s="370">
        <v>-643787.72254387371</v>
      </c>
      <c r="V322" s="370">
        <v>0</v>
      </c>
      <c r="W322" s="370">
        <v>1863582.4412641195</v>
      </c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  <c r="AZ322" s="370"/>
      <c r="BA322" s="370"/>
      <c r="BB322" s="370"/>
      <c r="BC322" s="370"/>
      <c r="BD322" s="370"/>
      <c r="BE322" s="370"/>
      <c r="BF322" s="370"/>
      <c r="BG322" s="370"/>
      <c r="BH322" s="370"/>
      <c r="BI322" s="370"/>
      <c r="BJ322" s="370"/>
      <c r="BK322" s="370"/>
    </row>
    <row r="323" spans="1:63" x14ac:dyDescent="0.25">
      <c r="A323" s="14">
        <v>2689</v>
      </c>
      <c r="B323" s="34">
        <f t="shared" si="4"/>
        <v>0</v>
      </c>
      <c r="C323" s="1">
        <v>2689</v>
      </c>
      <c r="D323" s="1">
        <v>1</v>
      </c>
      <c r="E323" s="1" t="s">
        <v>902</v>
      </c>
      <c r="F323" s="1">
        <v>5</v>
      </c>
      <c r="G323" s="370">
        <v>1241646.9101634868</v>
      </c>
      <c r="H323" s="370">
        <v>277499.98544440122</v>
      </c>
      <c r="I323" s="370">
        <v>211223.65718262867</v>
      </c>
      <c r="J323" s="370">
        <v>0</v>
      </c>
      <c r="K323" s="370">
        <v>245008.97502663103</v>
      </c>
      <c r="L323" s="370">
        <v>-707713.27214313508</v>
      </c>
      <c r="M323" s="370">
        <v>0</v>
      </c>
      <c r="N323" s="370">
        <v>1267666.2556740127</v>
      </c>
      <c r="O323" s="370"/>
      <c r="P323" s="370">
        <v>1241646.9101634868</v>
      </c>
      <c r="Q323" s="370">
        <v>277499.98544440122</v>
      </c>
      <c r="R323" s="370">
        <v>112152.61070886062</v>
      </c>
      <c r="S323" s="370">
        <v>0</v>
      </c>
      <c r="T323" s="370">
        <v>245008.97502663103</v>
      </c>
      <c r="U323" s="370">
        <v>-707713.27214313508</v>
      </c>
      <c r="V323" s="370">
        <v>0</v>
      </c>
      <c r="W323" s="370">
        <v>1168595.2092002446</v>
      </c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  <c r="AZ323" s="370"/>
      <c r="BA323" s="370"/>
      <c r="BB323" s="370"/>
      <c r="BC323" s="370"/>
      <c r="BD323" s="370"/>
      <c r="BE323" s="370"/>
      <c r="BF323" s="370"/>
      <c r="BG323" s="370"/>
      <c r="BH323" s="370"/>
      <c r="BI323" s="370"/>
      <c r="BJ323" s="370"/>
      <c r="BK323" s="370"/>
    </row>
    <row r="324" spans="1:63" x14ac:dyDescent="0.25">
      <c r="A324" s="14">
        <v>2711</v>
      </c>
      <c r="B324" s="34">
        <f t="shared" si="4"/>
        <v>0</v>
      </c>
      <c r="C324" s="1">
        <v>2711</v>
      </c>
      <c r="D324" s="1">
        <v>1</v>
      </c>
      <c r="E324" s="1" t="s">
        <v>903</v>
      </c>
      <c r="F324" s="1">
        <v>6</v>
      </c>
      <c r="G324" s="370">
        <v>1404720.303008382</v>
      </c>
      <c r="H324" s="370">
        <v>401716.30943873583</v>
      </c>
      <c r="I324" s="370">
        <v>164692.96066132645</v>
      </c>
      <c r="J324" s="370">
        <v>0</v>
      </c>
      <c r="K324" s="370">
        <v>46407.555064824177</v>
      </c>
      <c r="L324" s="370">
        <v>-315651.5503930049</v>
      </c>
      <c r="M324" s="370">
        <v>0</v>
      </c>
      <c r="N324" s="370">
        <v>1701885.5777802637</v>
      </c>
      <c r="O324" s="370"/>
      <c r="P324" s="370">
        <v>1404720.303008382</v>
      </c>
      <c r="Q324" s="370">
        <v>401716.30943873583</v>
      </c>
      <c r="R324" s="370">
        <v>87446.386214065147</v>
      </c>
      <c r="S324" s="370">
        <v>0</v>
      </c>
      <c r="T324" s="370">
        <v>46407.555064824177</v>
      </c>
      <c r="U324" s="370">
        <v>-315651.5503930049</v>
      </c>
      <c r="V324" s="370">
        <v>0</v>
      </c>
      <c r="W324" s="370">
        <v>1624639.0033330023</v>
      </c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  <c r="AZ324" s="370"/>
      <c r="BA324" s="370"/>
      <c r="BB324" s="370"/>
      <c r="BC324" s="370"/>
      <c r="BD324" s="370"/>
      <c r="BE324" s="370"/>
      <c r="BF324" s="370"/>
      <c r="BG324" s="370"/>
      <c r="BH324" s="370"/>
      <c r="BI324" s="370"/>
      <c r="BJ324" s="370"/>
      <c r="BK324" s="370"/>
    </row>
    <row r="325" spans="1:63" x14ac:dyDescent="0.25">
      <c r="A325" s="14">
        <v>2752</v>
      </c>
      <c r="B325" s="34">
        <f t="shared" si="4"/>
        <v>0</v>
      </c>
      <c r="C325" s="1">
        <v>2752</v>
      </c>
      <c r="D325" s="1">
        <v>1</v>
      </c>
      <c r="E325" s="1" t="s">
        <v>904</v>
      </c>
      <c r="F325" s="1">
        <v>5</v>
      </c>
      <c r="G325" s="370">
        <v>2095444.0954604498</v>
      </c>
      <c r="H325" s="370">
        <v>386461.76841596194</v>
      </c>
      <c r="I325" s="370">
        <v>335208.42657334486</v>
      </c>
      <c r="J325" s="370">
        <v>0</v>
      </c>
      <c r="K325" s="370">
        <v>0</v>
      </c>
      <c r="L325" s="370">
        <v>-686689.11309507838</v>
      </c>
      <c r="M325" s="370">
        <v>0</v>
      </c>
      <c r="N325" s="370">
        <v>2130425.1773546785</v>
      </c>
      <c r="O325" s="370"/>
      <c r="P325" s="370">
        <v>2095444.0954604498</v>
      </c>
      <c r="Q325" s="370">
        <v>386461.76841596194</v>
      </c>
      <c r="R325" s="370">
        <v>177984.32558766371</v>
      </c>
      <c r="S325" s="370">
        <v>0</v>
      </c>
      <c r="T325" s="370">
        <v>0</v>
      </c>
      <c r="U325" s="370">
        <v>-686689.11309507838</v>
      </c>
      <c r="V325" s="370">
        <v>0</v>
      </c>
      <c r="W325" s="370">
        <v>1973201.0763689971</v>
      </c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  <c r="AZ325" s="370"/>
      <c r="BA325" s="370"/>
      <c r="BB325" s="370"/>
      <c r="BC325" s="370"/>
      <c r="BD325" s="370"/>
      <c r="BE325" s="370"/>
      <c r="BF325" s="370"/>
      <c r="BG325" s="370"/>
      <c r="BH325" s="370"/>
      <c r="BI325" s="370"/>
      <c r="BJ325" s="370"/>
      <c r="BK325" s="370"/>
    </row>
    <row r="326" spans="1:63" x14ac:dyDescent="0.25">
      <c r="A326" s="14">
        <v>2753</v>
      </c>
      <c r="B326" s="34">
        <f t="shared" si="4"/>
        <v>0</v>
      </c>
      <c r="C326" s="1">
        <v>2753</v>
      </c>
      <c r="D326" s="1">
        <v>1</v>
      </c>
      <c r="E326" s="1" t="s">
        <v>905</v>
      </c>
      <c r="F326" s="1">
        <v>5</v>
      </c>
      <c r="G326" s="370">
        <v>1036453.4333026422</v>
      </c>
      <c r="H326" s="370">
        <v>179860.29236561683</v>
      </c>
      <c r="I326" s="370">
        <v>140813.87722336824</v>
      </c>
      <c r="J326" s="370">
        <v>0</v>
      </c>
      <c r="K326" s="370">
        <v>0</v>
      </c>
      <c r="L326" s="370">
        <v>-309559.84236182756</v>
      </c>
      <c r="M326" s="370">
        <v>0</v>
      </c>
      <c r="N326" s="370">
        <v>1047567.7605297996</v>
      </c>
      <c r="O326" s="370"/>
      <c r="P326" s="370">
        <v>1036453.4333026422</v>
      </c>
      <c r="Q326" s="370">
        <v>179860.29236561683</v>
      </c>
      <c r="R326" s="370">
        <v>74767.401366330116</v>
      </c>
      <c r="S326" s="370">
        <v>0</v>
      </c>
      <c r="T326" s="370">
        <v>0</v>
      </c>
      <c r="U326" s="370">
        <v>-309559.84236182756</v>
      </c>
      <c r="V326" s="370">
        <v>0</v>
      </c>
      <c r="W326" s="370">
        <v>981521.28467276157</v>
      </c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  <c r="AZ326" s="370"/>
      <c r="BA326" s="370"/>
      <c r="BB326" s="370"/>
      <c r="BC326" s="370"/>
      <c r="BD326" s="370"/>
      <c r="BE326" s="370"/>
      <c r="BF326" s="370"/>
      <c r="BG326" s="370"/>
      <c r="BH326" s="370"/>
      <c r="BI326" s="370"/>
      <c r="BJ326" s="370"/>
      <c r="BK326" s="370"/>
    </row>
    <row r="327" spans="1:63" x14ac:dyDescent="0.25">
      <c r="A327" s="14">
        <v>2754</v>
      </c>
      <c r="B327" s="34">
        <f t="shared" si="4"/>
        <v>0</v>
      </c>
      <c r="C327" s="1">
        <v>2754</v>
      </c>
      <c r="D327" s="1">
        <v>1</v>
      </c>
      <c r="E327" s="1" t="s">
        <v>906</v>
      </c>
      <c r="F327" s="1">
        <v>6</v>
      </c>
      <c r="G327" s="370">
        <v>850019.01100049308</v>
      </c>
      <c r="H327" s="370">
        <v>209106.76824281938</v>
      </c>
      <c r="I327" s="370">
        <v>51259.640342330917</v>
      </c>
      <c r="J327" s="370">
        <v>0</v>
      </c>
      <c r="K327" s="370">
        <v>0</v>
      </c>
      <c r="L327" s="370">
        <v>65477.089556399442</v>
      </c>
      <c r="M327" s="370">
        <v>0</v>
      </c>
      <c r="N327" s="370">
        <v>1175862.5091420431</v>
      </c>
      <c r="O327" s="370"/>
      <c r="P327" s="370">
        <v>850019.01100049308</v>
      </c>
      <c r="Q327" s="370">
        <v>209106.76824281938</v>
      </c>
      <c r="R327" s="370">
        <v>27217.133559140198</v>
      </c>
      <c r="S327" s="370">
        <v>0</v>
      </c>
      <c r="T327" s="370">
        <v>0</v>
      </c>
      <c r="U327" s="370">
        <v>65477.089556399442</v>
      </c>
      <c r="V327" s="370">
        <v>0</v>
      </c>
      <c r="W327" s="370">
        <v>1151820.0023588522</v>
      </c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  <c r="AZ327" s="370"/>
      <c r="BA327" s="370"/>
      <c r="BB327" s="370"/>
      <c r="BC327" s="370"/>
      <c r="BD327" s="370"/>
      <c r="BE327" s="370"/>
      <c r="BF327" s="370"/>
      <c r="BG327" s="370"/>
      <c r="BH327" s="370"/>
      <c r="BI327" s="370"/>
      <c r="BJ327" s="370"/>
      <c r="BK327" s="370"/>
    </row>
    <row r="328" spans="1:63" x14ac:dyDescent="0.25">
      <c r="A328" s="14">
        <v>2769</v>
      </c>
      <c r="B328" s="34">
        <f t="shared" si="4"/>
        <v>0</v>
      </c>
      <c r="C328" s="1">
        <v>2769</v>
      </c>
      <c r="D328" s="1">
        <v>1</v>
      </c>
      <c r="E328" s="1" t="s">
        <v>12</v>
      </c>
      <c r="F328" s="1">
        <v>6</v>
      </c>
      <c r="G328" s="370">
        <v>1176830.1904012696</v>
      </c>
      <c r="H328" s="370">
        <v>256346.5877450137</v>
      </c>
      <c r="I328" s="370">
        <v>112825.8333273029</v>
      </c>
      <c r="J328" s="370">
        <v>0</v>
      </c>
      <c r="K328" s="370">
        <v>258474.23842720874</v>
      </c>
      <c r="L328" s="370">
        <v>-102728.97874996978</v>
      </c>
      <c r="M328" s="370">
        <v>0</v>
      </c>
      <c r="N328" s="370">
        <v>1701747.8711508252</v>
      </c>
      <c r="O328" s="370"/>
      <c r="P328" s="370">
        <v>1176830.1904012696</v>
      </c>
      <c r="Q328" s="370">
        <v>256346.5877450137</v>
      </c>
      <c r="R328" s="370">
        <v>59906.697629608389</v>
      </c>
      <c r="S328" s="370">
        <v>0</v>
      </c>
      <c r="T328" s="370">
        <v>258474.23842720874</v>
      </c>
      <c r="U328" s="370">
        <v>-102728.97874996978</v>
      </c>
      <c r="V328" s="370">
        <v>0</v>
      </c>
      <c r="W328" s="370">
        <v>1648828.7354531307</v>
      </c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  <c r="AZ328" s="370"/>
      <c r="BA328" s="370"/>
      <c r="BB328" s="370"/>
      <c r="BC328" s="370"/>
      <c r="BD328" s="370"/>
      <c r="BE328" s="370"/>
      <c r="BF328" s="370"/>
      <c r="BG328" s="370"/>
      <c r="BH328" s="370"/>
      <c r="BI328" s="370"/>
      <c r="BJ328" s="370"/>
      <c r="BK328" s="370"/>
    </row>
    <row r="329" spans="1:63" x14ac:dyDescent="0.25">
      <c r="A329" s="14">
        <v>2805</v>
      </c>
      <c r="B329" s="34">
        <f t="shared" si="4"/>
        <v>0</v>
      </c>
      <c r="C329" s="1">
        <v>2805</v>
      </c>
      <c r="D329" s="1">
        <v>1</v>
      </c>
      <c r="E329" s="1" t="s">
        <v>907</v>
      </c>
      <c r="F329" s="1">
        <v>5</v>
      </c>
      <c r="G329" s="370">
        <v>1464938.9888823391</v>
      </c>
      <c r="H329" s="370">
        <v>457337.34170786198</v>
      </c>
      <c r="I329" s="370">
        <v>178227.57748637433</v>
      </c>
      <c r="J329" s="370">
        <v>0</v>
      </c>
      <c r="K329" s="370">
        <v>0</v>
      </c>
      <c r="L329" s="370">
        <v>-139010.98569542155</v>
      </c>
      <c r="M329" s="370">
        <v>0</v>
      </c>
      <c r="N329" s="370">
        <v>1961492.922381154</v>
      </c>
      <c r="O329" s="370"/>
      <c r="P329" s="370">
        <v>1464938.9888823391</v>
      </c>
      <c r="Q329" s="370">
        <v>457337.34170786198</v>
      </c>
      <c r="R329" s="370">
        <v>94632.80951588662</v>
      </c>
      <c r="S329" s="370">
        <v>0</v>
      </c>
      <c r="T329" s="370">
        <v>0</v>
      </c>
      <c r="U329" s="370">
        <v>-139010.98569542155</v>
      </c>
      <c r="V329" s="370">
        <v>0</v>
      </c>
      <c r="W329" s="370">
        <v>1877898.1544106663</v>
      </c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  <c r="AZ329" s="370"/>
      <c r="BA329" s="370"/>
      <c r="BB329" s="370"/>
      <c r="BC329" s="370"/>
      <c r="BD329" s="370"/>
      <c r="BE329" s="370"/>
      <c r="BF329" s="370"/>
      <c r="BG329" s="370"/>
      <c r="BH329" s="370"/>
      <c r="BI329" s="370"/>
      <c r="BJ329" s="370"/>
      <c r="BK329" s="370"/>
    </row>
    <row r="330" spans="1:63" x14ac:dyDescent="0.25">
      <c r="A330" s="14">
        <v>2835</v>
      </c>
      <c r="B330" s="34">
        <f t="shared" si="4"/>
        <v>0</v>
      </c>
      <c r="C330" s="1">
        <v>2835</v>
      </c>
      <c r="D330" s="1">
        <v>1</v>
      </c>
      <c r="E330" s="1" t="s">
        <v>541</v>
      </c>
      <c r="F330" s="1">
        <v>6</v>
      </c>
      <c r="G330" s="370">
        <v>946603.97366400762</v>
      </c>
      <c r="H330" s="370">
        <v>204144.06169463042</v>
      </c>
      <c r="I330" s="370">
        <v>70209.910228272682</v>
      </c>
      <c r="J330" s="370">
        <v>0</v>
      </c>
      <c r="K330" s="370">
        <v>83384.310734225321</v>
      </c>
      <c r="L330" s="370">
        <v>-189467.71059600997</v>
      </c>
      <c r="M330" s="370">
        <v>0</v>
      </c>
      <c r="N330" s="370">
        <v>1114874.5457251258</v>
      </c>
      <c r="O330" s="370"/>
      <c r="P330" s="370">
        <v>946603.97366400762</v>
      </c>
      <c r="Q330" s="370">
        <v>204144.06169463042</v>
      </c>
      <c r="R330" s="370">
        <v>37279.085282229011</v>
      </c>
      <c r="S330" s="370">
        <v>0</v>
      </c>
      <c r="T330" s="370">
        <v>83384.310734225321</v>
      </c>
      <c r="U330" s="370">
        <v>-189467.71059600997</v>
      </c>
      <c r="V330" s="370">
        <v>0</v>
      </c>
      <c r="W330" s="370">
        <v>1081943.7207790823</v>
      </c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  <c r="AZ330" s="370"/>
      <c r="BA330" s="370"/>
      <c r="BB330" s="370"/>
      <c r="BC330" s="370"/>
      <c r="BD330" s="370"/>
      <c r="BE330" s="370"/>
      <c r="BF330" s="370"/>
      <c r="BG330" s="370"/>
      <c r="BH330" s="370"/>
      <c r="BI330" s="370"/>
      <c r="BJ330" s="370"/>
      <c r="BK330" s="370"/>
    </row>
    <row r="331" spans="1:63" x14ac:dyDescent="0.25">
      <c r="A331" s="14">
        <v>2853</v>
      </c>
      <c r="B331" s="34">
        <f t="shared" si="4"/>
        <v>0</v>
      </c>
      <c r="C331" s="1">
        <v>2853</v>
      </c>
      <c r="D331" s="1">
        <v>1</v>
      </c>
      <c r="E331" s="1" t="s">
        <v>908</v>
      </c>
      <c r="F331" s="1">
        <v>6</v>
      </c>
      <c r="G331" s="370">
        <v>1118790.8793542814</v>
      </c>
      <c r="H331" s="370">
        <v>328671.30502182659</v>
      </c>
      <c r="I331" s="370">
        <v>105366.18040790869</v>
      </c>
      <c r="J331" s="370">
        <v>0</v>
      </c>
      <c r="K331" s="370">
        <v>249751.6088169018</v>
      </c>
      <c r="L331" s="370">
        <v>-437850.64105237427</v>
      </c>
      <c r="M331" s="370">
        <v>0</v>
      </c>
      <c r="N331" s="370">
        <v>1364729.3325485443</v>
      </c>
      <c r="O331" s="370"/>
      <c r="P331" s="370">
        <v>1118790.8793542814</v>
      </c>
      <c r="Q331" s="370">
        <v>328671.30502182659</v>
      </c>
      <c r="R331" s="370">
        <v>55945.874485784712</v>
      </c>
      <c r="S331" s="370">
        <v>0</v>
      </c>
      <c r="T331" s="370">
        <v>249751.6088169018</v>
      </c>
      <c r="U331" s="370">
        <v>-437850.64105237427</v>
      </c>
      <c r="V331" s="370">
        <v>0</v>
      </c>
      <c r="W331" s="370">
        <v>1315309.0266264202</v>
      </c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  <c r="AZ331" s="370"/>
      <c r="BA331" s="370"/>
      <c r="BB331" s="370"/>
      <c r="BC331" s="370"/>
      <c r="BD331" s="370"/>
      <c r="BE331" s="370"/>
      <c r="BF331" s="370"/>
      <c r="BG331" s="370"/>
      <c r="BH331" s="370"/>
      <c r="BI331" s="370"/>
      <c r="BJ331" s="370"/>
      <c r="BK331" s="370"/>
    </row>
    <row r="332" spans="1:63" x14ac:dyDescent="0.25">
      <c r="A332" s="14">
        <v>2854</v>
      </c>
      <c r="B332" s="34">
        <f t="shared" si="4"/>
        <v>0</v>
      </c>
      <c r="C332" s="1">
        <v>2854</v>
      </c>
      <c r="D332" s="1">
        <v>1</v>
      </c>
      <c r="E332" s="1" t="s">
        <v>909</v>
      </c>
      <c r="F332" s="1">
        <v>6</v>
      </c>
      <c r="G332" s="370">
        <v>881317.70066379092</v>
      </c>
      <c r="H332" s="370">
        <v>257113.29039772871</v>
      </c>
      <c r="I332" s="370">
        <v>28520.256008516666</v>
      </c>
      <c r="J332" s="370">
        <v>0</v>
      </c>
      <c r="K332" s="370">
        <v>0</v>
      </c>
      <c r="L332" s="370">
        <v>319135.93209656479</v>
      </c>
      <c r="M332" s="370">
        <v>0</v>
      </c>
      <c r="N332" s="370">
        <v>1486087.179166601</v>
      </c>
      <c r="O332" s="370"/>
      <c r="P332" s="370">
        <v>881317.70066379092</v>
      </c>
      <c r="Q332" s="370">
        <v>257113.29039772871</v>
      </c>
      <c r="R332" s="370">
        <v>15143.290349691342</v>
      </c>
      <c r="S332" s="370">
        <v>0</v>
      </c>
      <c r="T332" s="370">
        <v>0</v>
      </c>
      <c r="U332" s="370">
        <v>319135.93209656479</v>
      </c>
      <c r="V332" s="370">
        <v>0</v>
      </c>
      <c r="W332" s="370">
        <v>1472710.2135077757</v>
      </c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  <c r="AZ332" s="370"/>
      <c r="BA332" s="370"/>
      <c r="BB332" s="370"/>
      <c r="BC332" s="370"/>
      <c r="BD332" s="370"/>
      <c r="BE332" s="370"/>
      <c r="BF332" s="370"/>
      <c r="BG332" s="370"/>
      <c r="BH332" s="370"/>
      <c r="BI332" s="370"/>
      <c r="BJ332" s="370"/>
      <c r="BK332" s="370"/>
    </row>
    <row r="333" spans="1:63" x14ac:dyDescent="0.25">
      <c r="A333" s="14">
        <v>2856</v>
      </c>
      <c r="B333" s="34">
        <f t="shared" si="4"/>
        <v>0</v>
      </c>
      <c r="C333" s="1">
        <v>2856</v>
      </c>
      <c r="D333" s="1">
        <v>1</v>
      </c>
      <c r="E333" s="1" t="s">
        <v>910</v>
      </c>
      <c r="F333" s="1">
        <v>6</v>
      </c>
      <c r="G333" s="370">
        <v>374400.22327123873</v>
      </c>
      <c r="H333" s="370">
        <v>173107.00546355901</v>
      </c>
      <c r="I333" s="370">
        <v>40635.563943367197</v>
      </c>
      <c r="J333" s="370">
        <v>0</v>
      </c>
      <c r="K333" s="370">
        <v>0</v>
      </c>
      <c r="L333" s="370">
        <v>1495.1247524600149</v>
      </c>
      <c r="M333" s="370">
        <v>0</v>
      </c>
      <c r="N333" s="370">
        <v>589637.91743062506</v>
      </c>
      <c r="O333" s="370"/>
      <c r="P333" s="370">
        <v>374400.22327123873</v>
      </c>
      <c r="Q333" s="370">
        <v>173107.00546355901</v>
      </c>
      <c r="R333" s="370">
        <v>21576.108683389848</v>
      </c>
      <c r="S333" s="370">
        <v>0</v>
      </c>
      <c r="T333" s="370">
        <v>0</v>
      </c>
      <c r="U333" s="370">
        <v>1495.1247524600149</v>
      </c>
      <c r="V333" s="370">
        <v>0</v>
      </c>
      <c r="W333" s="370">
        <v>570578.46217064769</v>
      </c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  <c r="AZ333" s="370"/>
      <c r="BA333" s="370"/>
      <c r="BB333" s="370"/>
      <c r="BC333" s="370"/>
      <c r="BD333" s="370"/>
      <c r="BE333" s="370"/>
      <c r="BF333" s="370"/>
      <c r="BG333" s="370"/>
      <c r="BH333" s="370"/>
      <c r="BI333" s="370"/>
      <c r="BJ333" s="370"/>
      <c r="BK333" s="370"/>
    </row>
    <row r="334" spans="1:63" x14ac:dyDescent="0.25">
      <c r="A334" s="14">
        <v>2859</v>
      </c>
      <c r="B334" s="34">
        <f t="shared" si="4"/>
        <v>0</v>
      </c>
      <c r="C334" s="1">
        <v>2859</v>
      </c>
      <c r="D334" s="1">
        <v>1</v>
      </c>
      <c r="E334" s="1" t="s">
        <v>911</v>
      </c>
      <c r="F334" s="1">
        <v>5</v>
      </c>
      <c r="G334" s="370">
        <v>2007091.8319651429</v>
      </c>
      <c r="H334" s="370">
        <v>545214.34664253425</v>
      </c>
      <c r="I334" s="370">
        <v>209740.74714324012</v>
      </c>
      <c r="J334" s="370">
        <v>0</v>
      </c>
      <c r="K334" s="370">
        <v>237063.66970563703</v>
      </c>
      <c r="L334" s="370">
        <v>-799792.35198214371</v>
      </c>
      <c r="M334" s="370">
        <v>0</v>
      </c>
      <c r="N334" s="370">
        <v>2199318.2434744108</v>
      </c>
      <c r="O334" s="370"/>
      <c r="P334" s="370">
        <v>2007091.8319651429</v>
      </c>
      <c r="Q334" s="370">
        <v>545214.34664253425</v>
      </c>
      <c r="R334" s="370">
        <v>111365.23568381782</v>
      </c>
      <c r="S334" s="370">
        <v>0</v>
      </c>
      <c r="T334" s="370">
        <v>237063.66970563703</v>
      </c>
      <c r="U334" s="370">
        <v>-799792.35198214371</v>
      </c>
      <c r="V334" s="370">
        <v>0</v>
      </c>
      <c r="W334" s="370">
        <v>2100942.7320149885</v>
      </c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  <c r="AZ334" s="370"/>
      <c r="BA334" s="370"/>
      <c r="BB334" s="370"/>
      <c r="BC334" s="370"/>
      <c r="BD334" s="370"/>
      <c r="BE334" s="370"/>
      <c r="BF334" s="370"/>
      <c r="BG334" s="370"/>
      <c r="BH334" s="370"/>
      <c r="BI334" s="370"/>
      <c r="BJ334" s="370"/>
      <c r="BK334" s="370"/>
    </row>
    <row r="335" spans="1:63" x14ac:dyDescent="0.25">
      <c r="A335" s="14">
        <v>2860</v>
      </c>
      <c r="B335" s="34">
        <f t="shared" si="4"/>
        <v>0</v>
      </c>
      <c r="C335" s="1">
        <v>2860</v>
      </c>
      <c r="D335" s="1">
        <v>1</v>
      </c>
      <c r="E335" s="1" t="s">
        <v>912</v>
      </c>
      <c r="F335" s="1">
        <v>5</v>
      </c>
      <c r="G335" s="370">
        <v>1011870.0870797514</v>
      </c>
      <c r="H335" s="370">
        <v>227109.23097225273</v>
      </c>
      <c r="I335" s="370">
        <v>154881.24952082196</v>
      </c>
      <c r="J335" s="370">
        <v>0</v>
      </c>
      <c r="K335" s="370">
        <v>0</v>
      </c>
      <c r="L335" s="370">
        <v>-519868.59148212621</v>
      </c>
      <c r="M335" s="370">
        <v>0</v>
      </c>
      <c r="N335" s="370">
        <v>873991.9760906999</v>
      </c>
      <c r="O335" s="370"/>
      <c r="P335" s="370">
        <v>1011870.0870797514</v>
      </c>
      <c r="Q335" s="370">
        <v>227109.23097225273</v>
      </c>
      <c r="R335" s="370">
        <v>82236.699786860874</v>
      </c>
      <c r="S335" s="370">
        <v>0</v>
      </c>
      <c r="T335" s="370">
        <v>0</v>
      </c>
      <c r="U335" s="370">
        <v>-519868.59148212621</v>
      </c>
      <c r="V335" s="370">
        <v>0</v>
      </c>
      <c r="W335" s="370">
        <v>801347.4263567389</v>
      </c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  <c r="AZ335" s="370"/>
      <c r="BA335" s="370"/>
      <c r="BB335" s="370"/>
      <c r="BC335" s="370"/>
      <c r="BD335" s="370"/>
      <c r="BE335" s="370"/>
      <c r="BF335" s="370"/>
      <c r="BG335" s="370"/>
      <c r="BH335" s="370"/>
      <c r="BI335" s="370"/>
      <c r="BJ335" s="370"/>
      <c r="BK335" s="370"/>
    </row>
    <row r="336" spans="1:63" x14ac:dyDescent="0.25">
      <c r="A336" s="14">
        <v>2884</v>
      </c>
      <c r="B336" s="34">
        <f t="shared" si="4"/>
        <v>0</v>
      </c>
      <c r="C336" s="1">
        <v>2884</v>
      </c>
      <c r="D336" s="1">
        <v>1</v>
      </c>
      <c r="E336" s="1" t="s">
        <v>913</v>
      </c>
      <c r="F336" s="1">
        <v>6</v>
      </c>
      <c r="G336" s="370">
        <v>256479.47056887022</v>
      </c>
      <c r="H336" s="370">
        <v>67236.113411405269</v>
      </c>
      <c r="I336" s="370">
        <v>51961.46081019046</v>
      </c>
      <c r="J336" s="370">
        <v>0</v>
      </c>
      <c r="K336" s="370">
        <v>61012.469269806345</v>
      </c>
      <c r="L336" s="370">
        <v>-304574.53243734007</v>
      </c>
      <c r="M336" s="370">
        <v>0</v>
      </c>
      <c r="N336" s="370">
        <v>132114.98162293225</v>
      </c>
      <c r="O336" s="370"/>
      <c r="P336" s="370">
        <v>256479.47056887022</v>
      </c>
      <c r="Q336" s="370">
        <v>67236.113411405269</v>
      </c>
      <c r="R336" s="370">
        <v>27589.776466517309</v>
      </c>
      <c r="S336" s="370">
        <v>0</v>
      </c>
      <c r="T336" s="370">
        <v>61012.469269806345</v>
      </c>
      <c r="U336" s="370">
        <v>-304574.53243734007</v>
      </c>
      <c r="V336" s="370">
        <v>0</v>
      </c>
      <c r="W336" s="370">
        <v>107743.29727925907</v>
      </c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  <c r="AZ336" s="370"/>
      <c r="BA336" s="370"/>
      <c r="BB336" s="370"/>
      <c r="BC336" s="370"/>
      <c r="BD336" s="370"/>
      <c r="BE336" s="370"/>
      <c r="BF336" s="370"/>
      <c r="BG336" s="370"/>
      <c r="BH336" s="370"/>
      <c r="BI336" s="370"/>
      <c r="BJ336" s="370"/>
      <c r="BK336" s="370"/>
    </row>
    <row r="337" spans="1:63" x14ac:dyDescent="0.25">
      <c r="A337" s="14">
        <v>2886</v>
      </c>
      <c r="B337" s="34">
        <f t="shared" si="4"/>
        <v>0</v>
      </c>
      <c r="C337" s="1">
        <v>2886</v>
      </c>
      <c r="D337" s="1">
        <v>1</v>
      </c>
      <c r="E337" s="1" t="s">
        <v>914</v>
      </c>
      <c r="F337" s="1">
        <v>6</v>
      </c>
      <c r="G337" s="370">
        <v>245547.59030175229</v>
      </c>
      <c r="H337" s="370">
        <v>46909.385291992701</v>
      </c>
      <c r="I337" s="370">
        <v>28425.022460231019</v>
      </c>
      <c r="J337" s="370">
        <v>0</v>
      </c>
      <c r="K337" s="370">
        <v>72698.556978604232</v>
      </c>
      <c r="L337" s="370">
        <v>-104529.60938404826</v>
      </c>
      <c r="M337" s="370">
        <v>0</v>
      </c>
      <c r="N337" s="370">
        <v>289050.94564853201</v>
      </c>
      <c r="O337" s="370"/>
      <c r="P337" s="370">
        <v>245547.59030175229</v>
      </c>
      <c r="Q337" s="370">
        <v>46909.385291992701</v>
      </c>
      <c r="R337" s="370">
        <v>15092.724559808872</v>
      </c>
      <c r="S337" s="370">
        <v>0</v>
      </c>
      <c r="T337" s="370">
        <v>72698.556978604232</v>
      </c>
      <c r="U337" s="370">
        <v>-104529.60938404826</v>
      </c>
      <c r="V337" s="370">
        <v>0</v>
      </c>
      <c r="W337" s="370">
        <v>275718.64774810983</v>
      </c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  <c r="AZ337" s="370"/>
      <c r="BA337" s="370"/>
      <c r="BB337" s="370"/>
      <c r="BC337" s="370"/>
      <c r="BD337" s="370"/>
      <c r="BE337" s="370"/>
      <c r="BF337" s="370"/>
      <c r="BG337" s="370"/>
      <c r="BH337" s="370"/>
      <c r="BI337" s="370"/>
      <c r="BJ337" s="370"/>
      <c r="BK337" s="370"/>
    </row>
    <row r="338" spans="1:63" x14ac:dyDescent="0.25">
      <c r="A338" s="14">
        <v>2888</v>
      </c>
      <c r="B338" s="34">
        <f t="shared" si="4"/>
        <v>0</v>
      </c>
      <c r="C338" s="1">
        <v>2888</v>
      </c>
      <c r="D338" s="1">
        <v>1</v>
      </c>
      <c r="E338" s="1" t="s">
        <v>13</v>
      </c>
      <c r="F338" s="1">
        <v>6</v>
      </c>
      <c r="G338" s="370">
        <v>339968.37946585933</v>
      </c>
      <c r="H338" s="370">
        <v>36925.72530026696</v>
      </c>
      <c r="I338" s="370">
        <v>18270.727928837252</v>
      </c>
      <c r="J338" s="370">
        <v>0</v>
      </c>
      <c r="K338" s="370">
        <v>72102.371955302195</v>
      </c>
      <c r="L338" s="370">
        <v>-49486.804488600756</v>
      </c>
      <c r="M338" s="370">
        <v>0</v>
      </c>
      <c r="N338" s="370">
        <v>417780.40016166493</v>
      </c>
      <c r="O338" s="370"/>
      <c r="P338" s="370">
        <v>339968.37946585933</v>
      </c>
      <c r="Q338" s="370">
        <v>36925.72530026696</v>
      </c>
      <c r="R338" s="370">
        <v>9701.1379506542962</v>
      </c>
      <c r="S338" s="370">
        <v>0</v>
      </c>
      <c r="T338" s="370">
        <v>72102.371955302195</v>
      </c>
      <c r="U338" s="370">
        <v>-49486.804488600756</v>
      </c>
      <c r="V338" s="370">
        <v>0</v>
      </c>
      <c r="W338" s="370">
        <v>409210.81018348201</v>
      </c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  <c r="AZ338" s="370"/>
      <c r="BA338" s="370"/>
      <c r="BB338" s="370"/>
      <c r="BC338" s="370"/>
      <c r="BD338" s="370"/>
      <c r="BE338" s="370"/>
      <c r="BF338" s="370"/>
      <c r="BG338" s="370"/>
      <c r="BH338" s="370"/>
      <c r="BI338" s="370"/>
      <c r="BJ338" s="370"/>
      <c r="BK338" s="370"/>
    </row>
    <row r="339" spans="1:63" x14ac:dyDescent="0.25">
      <c r="A339" s="14">
        <v>2889</v>
      </c>
      <c r="B339" s="34">
        <f t="shared" si="4"/>
        <v>0</v>
      </c>
      <c r="C339" s="1">
        <v>2889</v>
      </c>
      <c r="D339" s="1">
        <v>1</v>
      </c>
      <c r="E339" s="1" t="s">
        <v>915</v>
      </c>
      <c r="F339" s="1">
        <v>6</v>
      </c>
      <c r="G339" s="370">
        <v>641831.28216707672</v>
      </c>
      <c r="H339" s="370">
        <v>133959.36696237174</v>
      </c>
      <c r="I339" s="370">
        <v>85685.385556816371</v>
      </c>
      <c r="J339" s="370">
        <v>0</v>
      </c>
      <c r="K339" s="370">
        <v>42150.809850573016</v>
      </c>
      <c r="L339" s="370">
        <v>-271768.62797720014</v>
      </c>
      <c r="M339" s="370">
        <v>0</v>
      </c>
      <c r="N339" s="370">
        <v>631858.2165596378</v>
      </c>
      <c r="O339" s="370"/>
      <c r="P339" s="370">
        <v>641831.28216707672</v>
      </c>
      <c r="Q339" s="370">
        <v>133959.36696237174</v>
      </c>
      <c r="R339" s="370">
        <v>45496.038739085816</v>
      </c>
      <c r="S339" s="370">
        <v>0</v>
      </c>
      <c r="T339" s="370">
        <v>42150.809850573016</v>
      </c>
      <c r="U339" s="370">
        <v>-271768.62797720014</v>
      </c>
      <c r="V339" s="370">
        <v>0</v>
      </c>
      <c r="W339" s="370">
        <v>591668.86974190711</v>
      </c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  <c r="AZ339" s="370"/>
      <c r="BA339" s="370"/>
      <c r="BB339" s="370"/>
      <c r="BC339" s="370"/>
      <c r="BD339" s="370"/>
      <c r="BE339" s="370"/>
      <c r="BF339" s="370"/>
      <c r="BG339" s="370"/>
      <c r="BH339" s="370"/>
      <c r="BI339" s="370"/>
      <c r="BJ339" s="370"/>
      <c r="BK339" s="370"/>
    </row>
    <row r="340" spans="1:63" x14ac:dyDescent="0.25">
      <c r="A340" s="14">
        <v>2890</v>
      </c>
      <c r="B340" s="34">
        <f t="shared" si="4"/>
        <v>0</v>
      </c>
      <c r="C340" s="1">
        <v>2890</v>
      </c>
      <c r="D340" s="1">
        <v>1</v>
      </c>
      <c r="E340" s="1" t="s">
        <v>916</v>
      </c>
      <c r="F340" s="1">
        <v>6</v>
      </c>
      <c r="G340" s="370">
        <v>788148.76185272215</v>
      </c>
      <c r="H340" s="370">
        <v>219835.96477265275</v>
      </c>
      <c r="I340" s="370">
        <v>101978.11817762472</v>
      </c>
      <c r="J340" s="370">
        <v>0</v>
      </c>
      <c r="K340" s="370">
        <v>148386.43956497789</v>
      </c>
      <c r="L340" s="370">
        <v>-555697.74416220794</v>
      </c>
      <c r="M340" s="370">
        <v>0</v>
      </c>
      <c r="N340" s="370">
        <v>702651.54020576971</v>
      </c>
      <c r="O340" s="370"/>
      <c r="P340" s="370">
        <v>788148.76185272215</v>
      </c>
      <c r="Q340" s="370">
        <v>219835.96477265275</v>
      </c>
      <c r="R340" s="370">
        <v>54146.928148813124</v>
      </c>
      <c r="S340" s="370">
        <v>0</v>
      </c>
      <c r="T340" s="370">
        <v>148386.43956497789</v>
      </c>
      <c r="U340" s="370">
        <v>-555697.74416220794</v>
      </c>
      <c r="V340" s="370">
        <v>0</v>
      </c>
      <c r="W340" s="370">
        <v>654820.3501769579</v>
      </c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  <c r="AZ340" s="370"/>
      <c r="BA340" s="370"/>
      <c r="BB340" s="370"/>
      <c r="BC340" s="370"/>
      <c r="BD340" s="370"/>
      <c r="BE340" s="370"/>
      <c r="BF340" s="370"/>
      <c r="BG340" s="370"/>
      <c r="BH340" s="370"/>
      <c r="BI340" s="370"/>
      <c r="BJ340" s="370"/>
      <c r="BK340" s="370"/>
    </row>
    <row r="341" spans="1:63" x14ac:dyDescent="0.25">
      <c r="A341" s="14">
        <v>2895</v>
      </c>
      <c r="B341" s="34">
        <f t="shared" si="4"/>
        <v>0</v>
      </c>
      <c r="C341" s="1">
        <v>2895</v>
      </c>
      <c r="D341" s="1">
        <v>1</v>
      </c>
      <c r="E341" s="1" t="s">
        <v>917</v>
      </c>
      <c r="F341" s="1">
        <v>5</v>
      </c>
      <c r="G341" s="370">
        <v>1332239.1933174366</v>
      </c>
      <c r="H341" s="370">
        <v>340867.80932077969</v>
      </c>
      <c r="I341" s="370">
        <v>143463.8375405487</v>
      </c>
      <c r="J341" s="370">
        <v>0</v>
      </c>
      <c r="K341" s="370">
        <v>0</v>
      </c>
      <c r="L341" s="370">
        <v>-309069.17820181645</v>
      </c>
      <c r="M341" s="370">
        <v>0</v>
      </c>
      <c r="N341" s="370">
        <v>1507501.6619769486</v>
      </c>
      <c r="O341" s="370"/>
      <c r="P341" s="370">
        <v>1332239.1933174366</v>
      </c>
      <c r="Q341" s="370">
        <v>340867.80932077969</v>
      </c>
      <c r="R341" s="370">
        <v>76174.440576856156</v>
      </c>
      <c r="S341" s="370">
        <v>0</v>
      </c>
      <c r="T341" s="370">
        <v>0</v>
      </c>
      <c r="U341" s="370">
        <v>-309069.17820181645</v>
      </c>
      <c r="V341" s="370">
        <v>0</v>
      </c>
      <c r="W341" s="370">
        <v>1440212.2650132561</v>
      </c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  <c r="AZ341" s="370"/>
      <c r="BA341" s="370"/>
      <c r="BB341" s="370"/>
      <c r="BC341" s="370"/>
      <c r="BD341" s="370"/>
      <c r="BE341" s="370"/>
      <c r="BF341" s="370"/>
      <c r="BG341" s="370"/>
      <c r="BH341" s="370"/>
      <c r="BI341" s="370"/>
      <c r="BJ341" s="370"/>
      <c r="BK341" s="370"/>
    </row>
    <row r="342" spans="1:63" x14ac:dyDescent="0.25">
      <c r="A342" s="14">
        <v>2897</v>
      </c>
      <c r="B342" s="34">
        <f t="shared" ref="B342:B405" si="5">+C342-A342</f>
        <v>0</v>
      </c>
      <c r="C342" s="1">
        <v>2897</v>
      </c>
      <c r="D342" s="1">
        <v>1</v>
      </c>
      <c r="E342" s="1" t="s">
        <v>918</v>
      </c>
      <c r="F342" s="1">
        <v>5</v>
      </c>
      <c r="G342" s="370">
        <v>1519909.1937467407</v>
      </c>
      <c r="H342" s="370">
        <v>364927.82864499482</v>
      </c>
      <c r="I342" s="370">
        <v>155600.66790866607</v>
      </c>
      <c r="J342" s="370">
        <v>0</v>
      </c>
      <c r="K342" s="370">
        <v>0</v>
      </c>
      <c r="L342" s="370">
        <v>-598889.81764727621</v>
      </c>
      <c r="M342" s="370">
        <v>0</v>
      </c>
      <c r="N342" s="370">
        <v>1441547.8726531256</v>
      </c>
      <c r="O342" s="370"/>
      <c r="P342" s="370">
        <v>1519909.1937467407</v>
      </c>
      <c r="Q342" s="370">
        <v>364927.82864499482</v>
      </c>
      <c r="R342" s="370">
        <v>82618.686593949038</v>
      </c>
      <c r="S342" s="370">
        <v>0</v>
      </c>
      <c r="T342" s="370">
        <v>0</v>
      </c>
      <c r="U342" s="370">
        <v>-598889.81764727621</v>
      </c>
      <c r="V342" s="370">
        <v>0</v>
      </c>
      <c r="W342" s="370">
        <v>1368565.8913384085</v>
      </c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  <c r="AZ342" s="370"/>
      <c r="BA342" s="370"/>
      <c r="BB342" s="370"/>
      <c r="BC342" s="370"/>
      <c r="BD342" s="370"/>
      <c r="BE342" s="370"/>
      <c r="BF342" s="370"/>
      <c r="BG342" s="370"/>
      <c r="BH342" s="370"/>
      <c r="BI342" s="370"/>
      <c r="BJ342" s="370"/>
      <c r="BK342" s="370"/>
    </row>
    <row r="343" spans="1:63" x14ac:dyDescent="0.25">
      <c r="A343" s="14">
        <v>2898</v>
      </c>
      <c r="B343" s="34">
        <f t="shared" si="5"/>
        <v>0</v>
      </c>
      <c r="C343" s="1">
        <v>2898</v>
      </c>
      <c r="D343" s="1">
        <v>1</v>
      </c>
      <c r="E343" s="1" t="s">
        <v>919</v>
      </c>
      <c r="F343" s="1">
        <v>6</v>
      </c>
      <c r="G343" s="370">
        <v>604254.39208361751</v>
      </c>
      <c r="H343" s="370">
        <v>143004.01596018064</v>
      </c>
      <c r="I343" s="370">
        <v>82379.31220193702</v>
      </c>
      <c r="J343" s="370">
        <v>0</v>
      </c>
      <c r="K343" s="370">
        <v>0</v>
      </c>
      <c r="L343" s="370">
        <v>-171298.87490210263</v>
      </c>
      <c r="M343" s="370">
        <v>0</v>
      </c>
      <c r="N343" s="370">
        <v>658338.84534363262</v>
      </c>
      <c r="O343" s="370"/>
      <c r="P343" s="370">
        <v>604254.39208361751</v>
      </c>
      <c r="Q343" s="370">
        <v>143004.01596018064</v>
      </c>
      <c r="R343" s="370">
        <v>43740.625719112715</v>
      </c>
      <c r="S343" s="370">
        <v>0</v>
      </c>
      <c r="T343" s="370">
        <v>0</v>
      </c>
      <c r="U343" s="370">
        <v>-171298.87490210263</v>
      </c>
      <c r="V343" s="370">
        <v>0</v>
      </c>
      <c r="W343" s="370">
        <v>619700.15886080824</v>
      </c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  <c r="AZ343" s="370"/>
      <c r="BA343" s="370"/>
      <c r="BB343" s="370"/>
      <c r="BC343" s="370"/>
      <c r="BD343" s="370"/>
      <c r="BE343" s="370"/>
      <c r="BF343" s="370"/>
      <c r="BG343" s="370"/>
      <c r="BH343" s="370"/>
      <c r="BI343" s="370"/>
      <c r="BJ343" s="370"/>
      <c r="BK343" s="370"/>
    </row>
    <row r="344" spans="1:63" x14ac:dyDescent="0.25">
      <c r="A344" s="14">
        <v>2899</v>
      </c>
      <c r="B344" s="34">
        <f t="shared" si="5"/>
        <v>0</v>
      </c>
      <c r="C344" s="1">
        <v>2899</v>
      </c>
      <c r="D344" s="1">
        <v>1</v>
      </c>
      <c r="E344" s="1" t="s">
        <v>14</v>
      </c>
      <c r="F344" s="1">
        <v>5</v>
      </c>
      <c r="G344" s="370">
        <v>1450516.0560012541</v>
      </c>
      <c r="H344" s="370">
        <v>215918.52466440361</v>
      </c>
      <c r="I344" s="370">
        <v>126606.02537540329</v>
      </c>
      <c r="J344" s="370">
        <v>0</v>
      </c>
      <c r="K344" s="370">
        <v>0</v>
      </c>
      <c r="L344" s="370">
        <v>-175722.7357446074</v>
      </c>
      <c r="M344" s="370">
        <v>0</v>
      </c>
      <c r="N344" s="370">
        <v>1617317.8702964536</v>
      </c>
      <c r="O344" s="370"/>
      <c r="P344" s="370">
        <v>1450516.0560012541</v>
      </c>
      <c r="Q344" s="370">
        <v>215918.52466440361</v>
      </c>
      <c r="R344" s="370">
        <v>67223.51306059811</v>
      </c>
      <c r="S344" s="370">
        <v>0</v>
      </c>
      <c r="T344" s="370">
        <v>0</v>
      </c>
      <c r="U344" s="370">
        <v>-175722.7357446074</v>
      </c>
      <c r="V344" s="370">
        <v>0</v>
      </c>
      <c r="W344" s="370">
        <v>1557935.3579816485</v>
      </c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  <c r="AZ344" s="370"/>
      <c r="BA344" s="370"/>
      <c r="BB344" s="370"/>
      <c r="BC344" s="370"/>
      <c r="BD344" s="370"/>
      <c r="BE344" s="370"/>
      <c r="BF344" s="370"/>
      <c r="BG344" s="370"/>
      <c r="BH344" s="370"/>
      <c r="BI344" s="370"/>
      <c r="BJ344" s="370"/>
      <c r="BK344" s="370"/>
    </row>
    <row r="345" spans="1:63" x14ac:dyDescent="0.25">
      <c r="A345" s="14">
        <v>2902</v>
      </c>
      <c r="B345" s="34">
        <f t="shared" si="5"/>
        <v>0</v>
      </c>
      <c r="C345" s="1">
        <v>2902</v>
      </c>
      <c r="D345" s="1">
        <v>1</v>
      </c>
      <c r="E345" s="1" t="s">
        <v>542</v>
      </c>
      <c r="F345" s="1">
        <v>6</v>
      </c>
      <c r="G345" s="370">
        <v>521831.17347945785</v>
      </c>
      <c r="H345" s="370">
        <v>111036.03042506253</v>
      </c>
      <c r="I345" s="370">
        <v>44204.173107754934</v>
      </c>
      <c r="J345" s="370">
        <v>0</v>
      </c>
      <c r="K345" s="370">
        <v>90342.086468715104</v>
      </c>
      <c r="L345" s="370">
        <v>-231830.87654987129</v>
      </c>
      <c r="M345" s="370">
        <v>0</v>
      </c>
      <c r="N345" s="370">
        <v>535582.58693111909</v>
      </c>
      <c r="O345" s="370"/>
      <c r="P345" s="370">
        <v>521831.17347945785</v>
      </c>
      <c r="Q345" s="370">
        <v>111036.03042506253</v>
      </c>
      <c r="R345" s="370">
        <v>23470.919329716282</v>
      </c>
      <c r="S345" s="370">
        <v>0</v>
      </c>
      <c r="T345" s="370">
        <v>90342.086468715104</v>
      </c>
      <c r="U345" s="370">
        <v>-231830.87654987129</v>
      </c>
      <c r="V345" s="370">
        <v>0</v>
      </c>
      <c r="W345" s="370">
        <v>514849.33315308043</v>
      </c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  <c r="AZ345" s="370"/>
      <c r="BA345" s="370"/>
      <c r="BB345" s="370"/>
      <c r="BC345" s="370"/>
      <c r="BD345" s="370"/>
      <c r="BE345" s="370"/>
      <c r="BF345" s="370"/>
      <c r="BG345" s="370"/>
      <c r="BH345" s="370"/>
      <c r="BI345" s="370"/>
      <c r="BJ345" s="370"/>
      <c r="BK345" s="370"/>
    </row>
    <row r="346" spans="1:63" x14ac:dyDescent="0.25">
      <c r="A346" s="14">
        <v>2903</v>
      </c>
      <c r="B346" s="34">
        <f t="shared" si="5"/>
        <v>0</v>
      </c>
      <c r="C346" s="1">
        <v>2903</v>
      </c>
      <c r="D346" s="1">
        <v>1</v>
      </c>
      <c r="E346" s="1" t="s">
        <v>543</v>
      </c>
      <c r="F346" s="1">
        <v>6</v>
      </c>
      <c r="G346" s="370">
        <v>618809.35341554484</v>
      </c>
      <c r="H346" s="370">
        <v>172636.37598575433</v>
      </c>
      <c r="I346" s="370">
        <v>49597.644840674933</v>
      </c>
      <c r="J346" s="370">
        <v>0</v>
      </c>
      <c r="K346" s="370">
        <v>100423.22325420682</v>
      </c>
      <c r="L346" s="370">
        <v>-99616.33763617948</v>
      </c>
      <c r="M346" s="370">
        <v>0</v>
      </c>
      <c r="N346" s="370">
        <v>841850.25986000139</v>
      </c>
      <c r="O346" s="370"/>
      <c r="P346" s="370">
        <v>618809.35341554484</v>
      </c>
      <c r="Q346" s="370">
        <v>172636.37598575433</v>
      </c>
      <c r="R346" s="370">
        <v>26334.670216807579</v>
      </c>
      <c r="S346" s="370">
        <v>0</v>
      </c>
      <c r="T346" s="370">
        <v>100423.22325420682</v>
      </c>
      <c r="U346" s="370">
        <v>-99616.33763617948</v>
      </c>
      <c r="V346" s="370">
        <v>0</v>
      </c>
      <c r="W346" s="370">
        <v>818587.28523613408</v>
      </c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  <c r="AZ346" s="370"/>
      <c r="BA346" s="370"/>
      <c r="BB346" s="370"/>
      <c r="BC346" s="370"/>
      <c r="BD346" s="370"/>
      <c r="BE346" s="370"/>
      <c r="BF346" s="370"/>
      <c r="BG346" s="370"/>
      <c r="BH346" s="370"/>
      <c r="BI346" s="370"/>
      <c r="BJ346" s="370"/>
      <c r="BK346" s="370"/>
    </row>
    <row r="347" spans="1:63" x14ac:dyDescent="0.25">
      <c r="A347" s="14">
        <v>2904</v>
      </c>
      <c r="B347" s="34">
        <f t="shared" si="5"/>
        <v>0</v>
      </c>
      <c r="C347" s="1">
        <v>2904</v>
      </c>
      <c r="D347" s="1">
        <v>1</v>
      </c>
      <c r="E347" s="1" t="s">
        <v>920</v>
      </c>
      <c r="F347" s="1">
        <v>6</v>
      </c>
      <c r="G347" s="370">
        <v>803683.82868831465</v>
      </c>
      <c r="H347" s="370">
        <v>214528.14217490278</v>
      </c>
      <c r="I347" s="370">
        <v>99242.359327071143</v>
      </c>
      <c r="J347" s="370">
        <v>0</v>
      </c>
      <c r="K347" s="370">
        <v>0</v>
      </c>
      <c r="L347" s="370">
        <v>-399834.91613996244</v>
      </c>
      <c r="M347" s="370">
        <v>0</v>
      </c>
      <c r="N347" s="370">
        <v>717619.41405032622</v>
      </c>
      <c r="O347" s="370"/>
      <c r="P347" s="370">
        <v>803683.82868831465</v>
      </c>
      <c r="Q347" s="370">
        <v>214528.14217490278</v>
      </c>
      <c r="R347" s="370">
        <v>52694.332821888303</v>
      </c>
      <c r="S347" s="370">
        <v>0</v>
      </c>
      <c r="T347" s="370">
        <v>0</v>
      </c>
      <c r="U347" s="370">
        <v>-399834.91613996244</v>
      </c>
      <c r="V347" s="370">
        <v>0</v>
      </c>
      <c r="W347" s="370">
        <v>671071.38754514349</v>
      </c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  <c r="AZ347" s="370"/>
      <c r="BA347" s="370"/>
      <c r="BB347" s="370"/>
      <c r="BC347" s="370"/>
      <c r="BD347" s="370"/>
      <c r="BE347" s="370"/>
      <c r="BF347" s="370"/>
      <c r="BG347" s="370"/>
      <c r="BH347" s="370"/>
      <c r="BI347" s="370"/>
      <c r="BJ347" s="370"/>
      <c r="BK347" s="370"/>
    </row>
    <row r="348" spans="1:63" x14ac:dyDescent="0.25">
      <c r="A348" s="14">
        <v>2905</v>
      </c>
      <c r="B348" s="34">
        <f t="shared" si="5"/>
        <v>0</v>
      </c>
      <c r="C348" s="1">
        <v>2905</v>
      </c>
      <c r="D348" s="1">
        <v>1</v>
      </c>
      <c r="E348" s="1" t="s">
        <v>1035</v>
      </c>
      <c r="F348" s="1">
        <v>5</v>
      </c>
      <c r="G348" s="370">
        <v>3025621.8440026557</v>
      </c>
      <c r="H348" s="370">
        <v>308742.72278626991</v>
      </c>
      <c r="I348" s="370">
        <v>316806.63089794258</v>
      </c>
      <c r="J348" s="370">
        <v>0</v>
      </c>
      <c r="K348" s="370">
        <v>0</v>
      </c>
      <c r="L348" s="370">
        <v>-1120157.660896478</v>
      </c>
      <c r="M348" s="370">
        <v>0</v>
      </c>
      <c r="N348" s="370">
        <v>2531013.5367903905</v>
      </c>
      <c r="O348" s="370"/>
      <c r="P348" s="370">
        <v>3025621.8440026557</v>
      </c>
      <c r="Q348" s="370">
        <v>308742.72278626991</v>
      </c>
      <c r="R348" s="370">
        <v>168213.59510105455</v>
      </c>
      <c r="S348" s="370">
        <v>0</v>
      </c>
      <c r="T348" s="370">
        <v>0</v>
      </c>
      <c r="U348" s="370">
        <v>-1120157.660896478</v>
      </c>
      <c r="V348" s="370">
        <v>0</v>
      </c>
      <c r="W348" s="370">
        <v>2382420.5009935023</v>
      </c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  <c r="AZ348" s="370"/>
      <c r="BA348" s="370"/>
      <c r="BB348" s="370"/>
      <c r="BC348" s="370"/>
      <c r="BD348" s="370"/>
      <c r="BE348" s="370"/>
      <c r="BF348" s="370"/>
      <c r="BG348" s="370"/>
      <c r="BH348" s="370"/>
      <c r="BI348" s="370"/>
      <c r="BJ348" s="370"/>
      <c r="BK348" s="370"/>
    </row>
    <row r="349" spans="1:63" x14ac:dyDescent="0.25">
      <c r="A349" s="14">
        <v>2906</v>
      </c>
      <c r="B349" s="34">
        <f t="shared" si="5"/>
        <v>0</v>
      </c>
      <c r="C349" s="1">
        <v>2906</v>
      </c>
      <c r="D349" s="1">
        <v>1</v>
      </c>
      <c r="E349" s="1" t="s">
        <v>544</v>
      </c>
      <c r="F349" s="1">
        <v>6</v>
      </c>
      <c r="G349" s="370">
        <v>420110.03245731519</v>
      </c>
      <c r="H349" s="370">
        <v>184587.89797601258</v>
      </c>
      <c r="I349" s="370">
        <v>38272.986381188952</v>
      </c>
      <c r="J349" s="370">
        <v>0</v>
      </c>
      <c r="K349" s="370">
        <v>70355.353534658556</v>
      </c>
      <c r="L349" s="370">
        <v>-22125.73441809776</v>
      </c>
      <c r="M349" s="370">
        <v>0</v>
      </c>
      <c r="N349" s="370">
        <v>691200.53593107755</v>
      </c>
      <c r="O349" s="370"/>
      <c r="P349" s="370">
        <v>420110.03245731519</v>
      </c>
      <c r="Q349" s="370">
        <v>184587.89797601258</v>
      </c>
      <c r="R349" s="370">
        <v>20321.659986048304</v>
      </c>
      <c r="S349" s="370">
        <v>0</v>
      </c>
      <c r="T349" s="370">
        <v>70355.353534658556</v>
      </c>
      <c r="U349" s="370">
        <v>-22125.73441809776</v>
      </c>
      <c r="V349" s="370">
        <v>0</v>
      </c>
      <c r="W349" s="370">
        <v>673249.20953593694</v>
      </c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  <c r="AZ349" s="370"/>
      <c r="BA349" s="370"/>
      <c r="BB349" s="370"/>
      <c r="BC349" s="370"/>
      <c r="BD349" s="370"/>
      <c r="BE349" s="370"/>
      <c r="BF349" s="370"/>
      <c r="BG349" s="370"/>
      <c r="BH349" s="370"/>
      <c r="BI349" s="370"/>
      <c r="BJ349" s="370"/>
      <c r="BK349" s="370"/>
    </row>
    <row r="350" spans="1:63" x14ac:dyDescent="0.25">
      <c r="A350" s="14">
        <v>2907</v>
      </c>
      <c r="B350" s="34">
        <f t="shared" si="5"/>
        <v>0</v>
      </c>
      <c r="C350" s="1">
        <v>2907</v>
      </c>
      <c r="D350" s="1">
        <v>1</v>
      </c>
      <c r="E350" s="1" t="s">
        <v>15</v>
      </c>
      <c r="F350" s="1">
        <v>6</v>
      </c>
      <c r="G350" s="370">
        <v>138740.1919268833</v>
      </c>
      <c r="H350" s="370">
        <v>9582.7082051274756</v>
      </c>
      <c r="I350" s="370">
        <v>63804.178436932758</v>
      </c>
      <c r="J350" s="370">
        <v>0</v>
      </c>
      <c r="K350" s="370">
        <v>0</v>
      </c>
      <c r="L350" s="370">
        <v>-308621.40943905944</v>
      </c>
      <c r="M350" s="370">
        <v>0</v>
      </c>
      <c r="N350" s="370">
        <v>-96494.330870115897</v>
      </c>
      <c r="O350" s="370"/>
      <c r="P350" s="370">
        <v>138740.1919268833</v>
      </c>
      <c r="Q350" s="370">
        <v>9582.7082051274756</v>
      </c>
      <c r="R350" s="370">
        <v>33877.858575514256</v>
      </c>
      <c r="S350" s="370">
        <v>0</v>
      </c>
      <c r="T350" s="370">
        <v>0</v>
      </c>
      <c r="U350" s="370">
        <v>-308621.40943905944</v>
      </c>
      <c r="V350" s="370">
        <v>0</v>
      </c>
      <c r="W350" s="370">
        <v>-126420.65073153441</v>
      </c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  <c r="AZ350" s="370"/>
      <c r="BA350" s="370"/>
      <c r="BB350" s="370"/>
      <c r="BC350" s="370"/>
      <c r="BD350" s="370"/>
      <c r="BE350" s="370"/>
      <c r="BF350" s="370"/>
      <c r="BG350" s="370"/>
      <c r="BH350" s="370"/>
      <c r="BI350" s="370"/>
      <c r="BJ350" s="370"/>
      <c r="BK350" s="370"/>
    </row>
    <row r="351" spans="1:63" x14ac:dyDescent="0.25">
      <c r="A351" s="14">
        <v>2908</v>
      </c>
      <c r="B351" s="34">
        <f t="shared" si="5"/>
        <v>0</v>
      </c>
      <c r="C351" s="1">
        <v>2908</v>
      </c>
      <c r="D351" s="1">
        <v>1</v>
      </c>
      <c r="E351" s="1" t="s">
        <v>16</v>
      </c>
      <c r="F351" s="1">
        <v>6</v>
      </c>
      <c r="G351" s="370">
        <v>344461.52958262101</v>
      </c>
      <c r="H351" s="370">
        <v>60611.930270778641</v>
      </c>
      <c r="I351" s="370">
        <v>50813.99715468425</v>
      </c>
      <c r="J351" s="370">
        <v>0</v>
      </c>
      <c r="K351" s="370">
        <v>0</v>
      </c>
      <c r="L351" s="370">
        <v>-125640.00257964428</v>
      </c>
      <c r="M351" s="370">
        <v>0</v>
      </c>
      <c r="N351" s="370">
        <v>330247.45442843967</v>
      </c>
      <c r="O351" s="370"/>
      <c r="P351" s="370">
        <v>344461.52958262101</v>
      </c>
      <c r="Q351" s="370">
        <v>60611.930270778641</v>
      </c>
      <c r="R351" s="370">
        <v>26980.512114336889</v>
      </c>
      <c r="S351" s="370">
        <v>0</v>
      </c>
      <c r="T351" s="370">
        <v>0</v>
      </c>
      <c r="U351" s="370">
        <v>-125640.00257964428</v>
      </c>
      <c r="V351" s="370">
        <v>0</v>
      </c>
      <c r="W351" s="370">
        <v>306413.96938809229</v>
      </c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  <c r="AZ351" s="370"/>
      <c r="BA351" s="370"/>
      <c r="BB351" s="370"/>
      <c r="BC351" s="370"/>
      <c r="BD351" s="370"/>
      <c r="BE351" s="370"/>
      <c r="BF351" s="370"/>
      <c r="BG351" s="370"/>
      <c r="BH351" s="370"/>
      <c r="BI351" s="370"/>
      <c r="BJ351" s="370"/>
      <c r="BK351" s="370"/>
    </row>
    <row r="352" spans="1:63" x14ac:dyDescent="0.25">
      <c r="A352" s="14">
        <v>2909</v>
      </c>
      <c r="B352" s="34">
        <f t="shared" si="5"/>
        <v>0</v>
      </c>
      <c r="C352" s="1">
        <v>2909</v>
      </c>
      <c r="D352" s="1">
        <v>1</v>
      </c>
      <c r="E352" s="1" t="s">
        <v>2861</v>
      </c>
      <c r="F352" s="1">
        <v>4</v>
      </c>
      <c r="G352" s="370">
        <v>3326936.4004619792</v>
      </c>
      <c r="H352" s="370">
        <v>785045.93905571813</v>
      </c>
      <c r="I352" s="370">
        <v>297510.12711510103</v>
      </c>
      <c r="J352" s="370">
        <v>0</v>
      </c>
      <c r="K352" s="370">
        <v>0</v>
      </c>
      <c r="L352" s="370">
        <v>-839389.67637437419</v>
      </c>
      <c r="M352" s="370">
        <v>0</v>
      </c>
      <c r="N352" s="370">
        <v>3570102.7902584244</v>
      </c>
      <c r="O352" s="370"/>
      <c r="P352" s="370">
        <v>3326936.4004619792</v>
      </c>
      <c r="Q352" s="370">
        <v>785045.93905571813</v>
      </c>
      <c r="R352" s="370">
        <v>157967.80490091656</v>
      </c>
      <c r="S352" s="370">
        <v>0</v>
      </c>
      <c r="T352" s="370">
        <v>0</v>
      </c>
      <c r="U352" s="370">
        <v>-839389.67637437419</v>
      </c>
      <c r="V352" s="370">
        <v>0</v>
      </c>
      <c r="W352" s="370">
        <v>3430560.46804424</v>
      </c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  <c r="AZ352" s="370"/>
      <c r="BA352" s="370"/>
      <c r="BB352" s="370"/>
      <c r="BC352" s="370"/>
      <c r="BD352" s="370"/>
      <c r="BE352" s="370"/>
      <c r="BF352" s="370"/>
      <c r="BG352" s="370"/>
      <c r="BH352" s="370"/>
      <c r="BI352" s="370"/>
      <c r="BJ352" s="370"/>
      <c r="BK352" s="370"/>
    </row>
    <row r="353" spans="1:63" x14ac:dyDescent="0.25">
      <c r="A353" s="14">
        <v>3000</v>
      </c>
      <c r="B353" s="34">
        <f t="shared" si="5"/>
        <v>0</v>
      </c>
      <c r="C353" s="376">
        <v>3000</v>
      </c>
      <c r="F353" s="376">
        <v>0</v>
      </c>
      <c r="G353" s="376">
        <v>0</v>
      </c>
      <c r="H353" s="376">
        <v>0</v>
      </c>
      <c r="I353" s="376">
        <v>0</v>
      </c>
      <c r="J353" s="376">
        <v>0</v>
      </c>
      <c r="K353" s="376">
        <v>0</v>
      </c>
      <c r="L353" s="376">
        <v>0</v>
      </c>
      <c r="M353" s="376">
        <v>0</v>
      </c>
      <c r="N353" s="376">
        <v>0</v>
      </c>
      <c r="O353" s="376">
        <v>0</v>
      </c>
      <c r="P353" s="376">
        <v>0</v>
      </c>
      <c r="Q353" s="376">
        <v>0</v>
      </c>
      <c r="R353" s="376">
        <v>0</v>
      </c>
      <c r="S353" s="376">
        <v>0</v>
      </c>
      <c r="T353" s="376">
        <v>0</v>
      </c>
      <c r="U353" s="376">
        <v>0</v>
      </c>
      <c r="V353" s="376">
        <v>0</v>
      </c>
      <c r="W353" s="376">
        <v>0</v>
      </c>
    </row>
    <row r="354" spans="1:63" x14ac:dyDescent="0.25">
      <c r="A354" s="14">
        <v>3999</v>
      </c>
      <c r="B354" s="34">
        <f t="shared" si="5"/>
        <v>0</v>
      </c>
      <c r="C354" s="376">
        <v>3999</v>
      </c>
      <c r="F354" s="376">
        <v>0</v>
      </c>
      <c r="G354" s="376">
        <v>0</v>
      </c>
      <c r="H354" s="376">
        <v>0</v>
      </c>
      <c r="I354" s="376">
        <v>0</v>
      </c>
      <c r="J354" s="376">
        <v>0</v>
      </c>
      <c r="K354" s="376">
        <v>0</v>
      </c>
      <c r="L354" s="376">
        <v>0</v>
      </c>
      <c r="M354" s="376">
        <v>0</v>
      </c>
      <c r="N354" s="376">
        <v>0</v>
      </c>
      <c r="O354" s="376">
        <v>0</v>
      </c>
      <c r="P354" s="376">
        <v>0</v>
      </c>
      <c r="Q354" s="376">
        <v>0</v>
      </c>
      <c r="R354" s="376">
        <v>0</v>
      </c>
      <c r="S354" s="376">
        <v>0</v>
      </c>
      <c r="T354" s="376">
        <v>0</v>
      </c>
      <c r="U354" s="376">
        <v>0</v>
      </c>
      <c r="V354" s="376">
        <v>0</v>
      </c>
      <c r="W354" s="376">
        <v>0</v>
      </c>
    </row>
    <row r="355" spans="1:63" x14ac:dyDescent="0.25">
      <c r="A355" s="14">
        <v>4000</v>
      </c>
      <c r="B355" s="34">
        <f t="shared" si="5"/>
        <v>0</v>
      </c>
      <c r="C355" s="1">
        <v>4000</v>
      </c>
      <c r="D355" s="1">
        <v>7</v>
      </c>
      <c r="E355" s="1" t="s">
        <v>19</v>
      </c>
      <c r="F355" s="1">
        <v>7</v>
      </c>
      <c r="G355" s="370">
        <v>0</v>
      </c>
      <c r="H355" s="370">
        <v>0</v>
      </c>
      <c r="I355" s="370">
        <v>0</v>
      </c>
      <c r="J355" s="370">
        <v>0</v>
      </c>
      <c r="K355" s="370">
        <v>0</v>
      </c>
      <c r="L355" s="370">
        <v>0</v>
      </c>
      <c r="M355" s="370">
        <v>0</v>
      </c>
      <c r="N355" s="370">
        <v>0</v>
      </c>
      <c r="O355" s="370"/>
      <c r="P355" s="370">
        <v>0</v>
      </c>
      <c r="Q355" s="370">
        <v>0</v>
      </c>
      <c r="R355" s="370">
        <v>0</v>
      </c>
      <c r="S355" s="370">
        <v>0</v>
      </c>
      <c r="T355" s="370">
        <v>0</v>
      </c>
      <c r="U355" s="370">
        <v>0</v>
      </c>
      <c r="V355" s="370">
        <v>0</v>
      </c>
      <c r="W355" s="370">
        <v>0</v>
      </c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  <c r="AZ355" s="370"/>
      <c r="BA355" s="370"/>
      <c r="BB355" s="370"/>
      <c r="BC355" s="370"/>
      <c r="BD355" s="370"/>
      <c r="BE355" s="370"/>
      <c r="BF355" s="370"/>
      <c r="BG355" s="370"/>
      <c r="BH355" s="370"/>
      <c r="BI355" s="370"/>
      <c r="BJ355" s="370"/>
      <c r="BK355" s="370"/>
    </row>
    <row r="356" spans="1:63" x14ac:dyDescent="0.25">
      <c r="A356" s="14">
        <v>4001</v>
      </c>
      <c r="B356" s="34">
        <f t="shared" si="5"/>
        <v>0</v>
      </c>
      <c r="C356" s="1">
        <v>4001</v>
      </c>
      <c r="D356" s="1">
        <v>7</v>
      </c>
      <c r="E356" s="1" t="s">
        <v>20</v>
      </c>
      <c r="F356" s="1">
        <v>7</v>
      </c>
      <c r="G356" s="370">
        <v>244254.16825016361</v>
      </c>
      <c r="H356" s="370">
        <v>89852.33701411626</v>
      </c>
      <c r="I356" s="370">
        <v>0</v>
      </c>
      <c r="J356" s="370">
        <v>0</v>
      </c>
      <c r="K356" s="370">
        <v>0</v>
      </c>
      <c r="L356" s="370">
        <v>163614.31386148522</v>
      </c>
      <c r="M356" s="370">
        <v>20451.789232685638</v>
      </c>
      <c r="N356" s="370">
        <v>518172.60835845076</v>
      </c>
      <c r="O356" s="370"/>
      <c r="P356" s="370">
        <v>244254.16825016361</v>
      </c>
      <c r="Q356" s="370">
        <v>89852.33701411626</v>
      </c>
      <c r="R356" s="370">
        <v>0</v>
      </c>
      <c r="S356" s="370">
        <v>0</v>
      </c>
      <c r="T356" s="370">
        <v>0</v>
      </c>
      <c r="U356" s="370">
        <v>163614.31386148522</v>
      </c>
      <c r="V356" s="370">
        <v>20451.789232685638</v>
      </c>
      <c r="W356" s="370">
        <v>518172.60835845076</v>
      </c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  <c r="AZ356" s="370"/>
      <c r="BA356" s="370"/>
      <c r="BB356" s="370"/>
      <c r="BC356" s="370"/>
      <c r="BD356" s="370"/>
      <c r="BE356" s="370"/>
      <c r="BF356" s="370"/>
      <c r="BG356" s="370"/>
      <c r="BH356" s="370"/>
      <c r="BI356" s="370"/>
      <c r="BJ356" s="370"/>
      <c r="BK356" s="370"/>
    </row>
    <row r="357" spans="1:63" x14ac:dyDescent="0.25">
      <c r="A357" s="14">
        <v>4003</v>
      </c>
      <c r="B357" s="34">
        <f t="shared" si="5"/>
        <v>0</v>
      </c>
      <c r="C357" s="1">
        <v>4003</v>
      </c>
      <c r="D357" s="1">
        <v>7</v>
      </c>
      <c r="E357" s="1" t="s">
        <v>21</v>
      </c>
      <c r="F357" s="1">
        <v>7</v>
      </c>
      <c r="G357" s="370">
        <v>206317.4249827757</v>
      </c>
      <c r="H357" s="370">
        <v>88333.662664092131</v>
      </c>
      <c r="I357" s="370">
        <v>0</v>
      </c>
      <c r="J357" s="370">
        <v>0</v>
      </c>
      <c r="K357" s="370">
        <v>0</v>
      </c>
      <c r="L357" s="370">
        <v>164052.10506551142</v>
      </c>
      <c r="M357" s="370">
        <v>20506.513133188906</v>
      </c>
      <c r="N357" s="370">
        <v>479209.70584556815</v>
      </c>
      <c r="O357" s="370"/>
      <c r="P357" s="370">
        <v>206317.4249827757</v>
      </c>
      <c r="Q357" s="370">
        <v>88333.662664092131</v>
      </c>
      <c r="R357" s="370">
        <v>0</v>
      </c>
      <c r="S357" s="370">
        <v>0</v>
      </c>
      <c r="T357" s="370">
        <v>0</v>
      </c>
      <c r="U357" s="370">
        <v>164052.10506551142</v>
      </c>
      <c r="V357" s="370">
        <v>20506.513133188906</v>
      </c>
      <c r="W357" s="370">
        <v>479209.70584556815</v>
      </c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  <c r="AZ357" s="370"/>
      <c r="BA357" s="370"/>
      <c r="BB357" s="370"/>
      <c r="BC357" s="370"/>
      <c r="BD357" s="370"/>
      <c r="BE357" s="370"/>
      <c r="BF357" s="370"/>
      <c r="BG357" s="370"/>
      <c r="BH357" s="370"/>
      <c r="BI357" s="370"/>
      <c r="BJ357" s="370"/>
      <c r="BK357" s="370"/>
    </row>
    <row r="358" spans="1:63" x14ac:dyDescent="0.25">
      <c r="A358" s="14">
        <v>4004</v>
      </c>
      <c r="B358" s="34">
        <f t="shared" si="5"/>
        <v>0</v>
      </c>
      <c r="C358" s="1">
        <v>4004</v>
      </c>
      <c r="D358" s="1">
        <v>7</v>
      </c>
      <c r="E358" s="1" t="s">
        <v>921</v>
      </c>
      <c r="F358" s="1">
        <v>7</v>
      </c>
      <c r="G358" s="370">
        <v>184374.00175266256</v>
      </c>
      <c r="H358" s="370">
        <v>231769.35998951981</v>
      </c>
      <c r="I358" s="370">
        <v>0</v>
      </c>
      <c r="J358" s="370">
        <v>0</v>
      </c>
      <c r="K358" s="370">
        <v>0</v>
      </c>
      <c r="L358" s="370">
        <v>783218.47652934445</v>
      </c>
      <c r="M358" s="370">
        <v>97902.309566167954</v>
      </c>
      <c r="N358" s="370">
        <v>1297264.1478376947</v>
      </c>
      <c r="O358" s="370"/>
      <c r="P358" s="370">
        <v>184374.00175266256</v>
      </c>
      <c r="Q358" s="370">
        <v>231769.35998951981</v>
      </c>
      <c r="R358" s="370">
        <v>0</v>
      </c>
      <c r="S358" s="370">
        <v>0</v>
      </c>
      <c r="T358" s="370">
        <v>0</v>
      </c>
      <c r="U358" s="370">
        <v>783218.47652934445</v>
      </c>
      <c r="V358" s="370">
        <v>97902.309566167954</v>
      </c>
      <c r="W358" s="370">
        <v>1297264.1478376947</v>
      </c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  <c r="AZ358" s="370"/>
      <c r="BA358" s="370"/>
      <c r="BB358" s="370"/>
      <c r="BC358" s="370"/>
      <c r="BD358" s="370"/>
      <c r="BE358" s="370"/>
      <c r="BF358" s="370"/>
      <c r="BG358" s="370"/>
      <c r="BH358" s="370"/>
      <c r="BI358" s="370"/>
      <c r="BJ358" s="370"/>
      <c r="BK358" s="370"/>
    </row>
    <row r="359" spans="1:63" x14ac:dyDescent="0.25">
      <c r="A359" s="14">
        <v>4005</v>
      </c>
      <c r="B359" s="34">
        <f t="shared" si="5"/>
        <v>0</v>
      </c>
      <c r="C359" s="1">
        <v>4005</v>
      </c>
      <c r="D359" s="1">
        <v>7</v>
      </c>
      <c r="E359" s="1" t="s">
        <v>922</v>
      </c>
      <c r="F359" s="1">
        <v>7</v>
      </c>
      <c r="G359" s="370">
        <v>2519413.6086584609</v>
      </c>
      <c r="H359" s="370">
        <v>2501361.1237131599</v>
      </c>
      <c r="I359" s="370">
        <v>0</v>
      </c>
      <c r="J359" s="370">
        <v>0</v>
      </c>
      <c r="K359" s="370">
        <v>0</v>
      </c>
      <c r="L359" s="370">
        <v>3295518.8155681929</v>
      </c>
      <c r="M359" s="370">
        <v>0</v>
      </c>
      <c r="N359" s="370">
        <v>8316293.5479398137</v>
      </c>
      <c r="O359" s="370"/>
      <c r="P359" s="370">
        <v>2519413.6086584609</v>
      </c>
      <c r="Q359" s="370">
        <v>2501361.1237131599</v>
      </c>
      <c r="R359" s="370">
        <v>0</v>
      </c>
      <c r="S359" s="370">
        <v>0</v>
      </c>
      <c r="T359" s="370">
        <v>0</v>
      </c>
      <c r="U359" s="370">
        <v>3295518.8155681929</v>
      </c>
      <c r="V359" s="370">
        <v>0</v>
      </c>
      <c r="W359" s="370">
        <v>8316293.5479398137</v>
      </c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  <c r="AZ359" s="370"/>
      <c r="BA359" s="370"/>
      <c r="BB359" s="370"/>
      <c r="BC359" s="370"/>
      <c r="BD359" s="370"/>
      <c r="BE359" s="370"/>
      <c r="BF359" s="370"/>
      <c r="BG359" s="370"/>
      <c r="BH359" s="370"/>
      <c r="BI359" s="370"/>
      <c r="BJ359" s="370"/>
      <c r="BK359" s="370"/>
    </row>
    <row r="360" spans="1:63" x14ac:dyDescent="0.25">
      <c r="A360" s="14">
        <v>4007</v>
      </c>
      <c r="B360" s="34">
        <f t="shared" si="5"/>
        <v>0</v>
      </c>
      <c r="C360" s="1">
        <v>4007</v>
      </c>
      <c r="D360" s="1">
        <v>7</v>
      </c>
      <c r="E360" s="1" t="s">
        <v>22</v>
      </c>
      <c r="F360" s="1">
        <v>7</v>
      </c>
      <c r="G360" s="370">
        <v>544706.13578089199</v>
      </c>
      <c r="H360" s="370">
        <v>281150.27362219291</v>
      </c>
      <c r="I360" s="370">
        <v>0</v>
      </c>
      <c r="J360" s="370">
        <v>0</v>
      </c>
      <c r="K360" s="370">
        <v>0</v>
      </c>
      <c r="L360" s="370">
        <v>287274.52606163989</v>
      </c>
      <c r="M360" s="370">
        <v>35909.315757704964</v>
      </c>
      <c r="N360" s="370">
        <v>1149040.2512224298</v>
      </c>
      <c r="O360" s="370"/>
      <c r="P360" s="370">
        <v>544706.13578089199</v>
      </c>
      <c r="Q360" s="370">
        <v>281150.27362219291</v>
      </c>
      <c r="R360" s="370">
        <v>0</v>
      </c>
      <c r="S360" s="370">
        <v>0</v>
      </c>
      <c r="T360" s="370">
        <v>0</v>
      </c>
      <c r="U360" s="370">
        <v>287274.52606163989</v>
      </c>
      <c r="V360" s="370">
        <v>35909.315757704964</v>
      </c>
      <c r="W360" s="370">
        <v>1149040.2512224298</v>
      </c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  <c r="AZ360" s="370"/>
      <c r="BA360" s="370"/>
      <c r="BB360" s="370"/>
      <c r="BC360" s="370"/>
      <c r="BD360" s="370"/>
      <c r="BE360" s="370"/>
      <c r="BF360" s="370"/>
      <c r="BG360" s="370"/>
      <c r="BH360" s="370"/>
      <c r="BI360" s="370"/>
      <c r="BJ360" s="370"/>
      <c r="BK360" s="370"/>
    </row>
    <row r="361" spans="1:63" x14ac:dyDescent="0.25">
      <c r="A361" s="14">
        <v>4008</v>
      </c>
      <c r="B361" s="34">
        <f t="shared" si="5"/>
        <v>0</v>
      </c>
      <c r="C361" s="1">
        <v>4008</v>
      </c>
      <c r="D361" s="1">
        <v>7</v>
      </c>
      <c r="E361" s="1" t="s">
        <v>23</v>
      </c>
      <c r="F361" s="1">
        <v>7</v>
      </c>
      <c r="G361" s="370">
        <v>798333.6346065338</v>
      </c>
      <c r="H361" s="370">
        <v>211903.91863824721</v>
      </c>
      <c r="I361" s="370">
        <v>0</v>
      </c>
      <c r="J361" s="370">
        <v>0</v>
      </c>
      <c r="K361" s="370">
        <v>0</v>
      </c>
      <c r="L361" s="370">
        <v>507847.84284669632</v>
      </c>
      <c r="M361" s="370">
        <v>63480.980355836997</v>
      </c>
      <c r="N361" s="370">
        <v>1581566.3764473142</v>
      </c>
      <c r="O361" s="370"/>
      <c r="P361" s="370">
        <v>798333.6346065338</v>
      </c>
      <c r="Q361" s="370">
        <v>211903.91863824721</v>
      </c>
      <c r="R361" s="370">
        <v>0</v>
      </c>
      <c r="S361" s="370">
        <v>0</v>
      </c>
      <c r="T361" s="370">
        <v>0</v>
      </c>
      <c r="U361" s="370">
        <v>507847.84284669632</v>
      </c>
      <c r="V361" s="370">
        <v>63480.980355836997</v>
      </c>
      <c r="W361" s="370">
        <v>1581566.3764473142</v>
      </c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  <c r="AZ361" s="370"/>
      <c r="BA361" s="370"/>
      <c r="BB361" s="370"/>
      <c r="BC361" s="370"/>
      <c r="BD361" s="370"/>
      <c r="BE361" s="370"/>
      <c r="BF361" s="370"/>
      <c r="BG361" s="370"/>
      <c r="BH361" s="370"/>
      <c r="BI361" s="370"/>
      <c r="BJ361" s="370"/>
      <c r="BK361" s="370"/>
    </row>
    <row r="362" spans="1:63" x14ac:dyDescent="0.25">
      <c r="A362" s="14">
        <v>4011</v>
      </c>
      <c r="B362" s="34">
        <f t="shared" si="5"/>
        <v>0</v>
      </c>
      <c r="C362" s="1">
        <v>4011</v>
      </c>
      <c r="D362" s="1">
        <v>7</v>
      </c>
      <c r="E362" s="1" t="s">
        <v>1036</v>
      </c>
      <c r="F362" s="1">
        <v>7</v>
      </c>
      <c r="G362" s="370">
        <v>1715645.6219653822</v>
      </c>
      <c r="H362" s="370">
        <v>214965.04629173904</v>
      </c>
      <c r="I362" s="370">
        <v>0</v>
      </c>
      <c r="J362" s="370">
        <v>0</v>
      </c>
      <c r="K362" s="370">
        <v>0</v>
      </c>
      <c r="L362" s="370">
        <v>635321.70509553724</v>
      </c>
      <c r="M362" s="370">
        <v>79415.213136942111</v>
      </c>
      <c r="N362" s="370">
        <v>2645347.5864896006</v>
      </c>
      <c r="O362" s="370"/>
      <c r="P362" s="370">
        <v>1715645.6219653822</v>
      </c>
      <c r="Q362" s="370">
        <v>214965.04629173904</v>
      </c>
      <c r="R362" s="370">
        <v>0</v>
      </c>
      <c r="S362" s="370">
        <v>0</v>
      </c>
      <c r="T362" s="370">
        <v>0</v>
      </c>
      <c r="U362" s="370">
        <v>635321.70509553724</v>
      </c>
      <c r="V362" s="370">
        <v>79415.213136942111</v>
      </c>
      <c r="W362" s="370">
        <v>2645347.5864896006</v>
      </c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  <c r="AZ362" s="370"/>
      <c r="BA362" s="370"/>
      <c r="BB362" s="370"/>
      <c r="BC362" s="370"/>
      <c r="BD362" s="370"/>
      <c r="BE362" s="370"/>
      <c r="BF362" s="370"/>
      <c r="BG362" s="370"/>
      <c r="BH362" s="370"/>
      <c r="BI362" s="370"/>
      <c r="BJ362" s="370"/>
      <c r="BK362" s="370"/>
    </row>
    <row r="363" spans="1:63" x14ac:dyDescent="0.25">
      <c r="A363" s="14">
        <v>4015</v>
      </c>
      <c r="B363" s="34">
        <f t="shared" si="5"/>
        <v>0</v>
      </c>
      <c r="C363" s="1">
        <v>4015</v>
      </c>
      <c r="D363" s="1">
        <v>7</v>
      </c>
      <c r="E363" s="1" t="s">
        <v>24</v>
      </c>
      <c r="F363" s="1">
        <v>7</v>
      </c>
      <c r="G363" s="370">
        <v>1332588.9626456236</v>
      </c>
      <c r="H363" s="370">
        <v>380261.79730422504</v>
      </c>
      <c r="I363" s="370">
        <v>0</v>
      </c>
      <c r="J363" s="370">
        <v>0</v>
      </c>
      <c r="K363" s="370">
        <v>0</v>
      </c>
      <c r="L363" s="370">
        <v>835283.19640328293</v>
      </c>
      <c r="M363" s="370">
        <v>104410.39955041031</v>
      </c>
      <c r="N363" s="370">
        <v>2652544.3559035421</v>
      </c>
      <c r="O363" s="370"/>
      <c r="P363" s="370">
        <v>1332588.9626456236</v>
      </c>
      <c r="Q363" s="370">
        <v>380261.79730422504</v>
      </c>
      <c r="R363" s="370">
        <v>0</v>
      </c>
      <c r="S363" s="370">
        <v>0</v>
      </c>
      <c r="T363" s="370">
        <v>0</v>
      </c>
      <c r="U363" s="370">
        <v>835283.19640328293</v>
      </c>
      <c r="V363" s="370">
        <v>104410.39955041031</v>
      </c>
      <c r="W363" s="370">
        <v>2652544.3559035421</v>
      </c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  <c r="AZ363" s="370"/>
      <c r="BA363" s="370"/>
      <c r="BB363" s="370"/>
      <c r="BC363" s="370"/>
      <c r="BD363" s="370"/>
      <c r="BE363" s="370"/>
      <c r="BF363" s="370"/>
      <c r="BG363" s="370"/>
      <c r="BH363" s="370"/>
      <c r="BI363" s="370"/>
      <c r="BJ363" s="370"/>
      <c r="BK363" s="370"/>
    </row>
    <row r="364" spans="1:63" x14ac:dyDescent="0.25">
      <c r="A364" s="14">
        <v>4016</v>
      </c>
      <c r="B364" s="34">
        <f t="shared" si="5"/>
        <v>0</v>
      </c>
      <c r="C364" s="1">
        <v>4016</v>
      </c>
      <c r="D364" s="1">
        <v>7</v>
      </c>
      <c r="E364" s="1" t="s">
        <v>25</v>
      </c>
      <c r="F364" s="1">
        <v>7</v>
      </c>
      <c r="G364" s="370">
        <v>156988.10150911511</v>
      </c>
      <c r="H364" s="370">
        <v>155512.84775286404</v>
      </c>
      <c r="I364" s="370">
        <v>0</v>
      </c>
      <c r="J364" s="370">
        <v>0</v>
      </c>
      <c r="K364" s="370">
        <v>0</v>
      </c>
      <c r="L364" s="370">
        <v>240586.27425670842</v>
      </c>
      <c r="M364" s="370">
        <v>30073.284282088534</v>
      </c>
      <c r="N364" s="370">
        <v>583160.50780077605</v>
      </c>
      <c r="O364" s="370"/>
      <c r="P364" s="370">
        <v>156988.10150911511</v>
      </c>
      <c r="Q364" s="370">
        <v>155512.84775286404</v>
      </c>
      <c r="R364" s="370">
        <v>0</v>
      </c>
      <c r="S364" s="370">
        <v>0</v>
      </c>
      <c r="T364" s="370">
        <v>0</v>
      </c>
      <c r="U364" s="370">
        <v>240586.27425670842</v>
      </c>
      <c r="V364" s="370">
        <v>30073.284282088534</v>
      </c>
      <c r="W364" s="370">
        <v>583160.50780077605</v>
      </c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  <c r="AZ364" s="370"/>
      <c r="BA364" s="370"/>
      <c r="BB364" s="370"/>
      <c r="BC364" s="370"/>
      <c r="BD364" s="370"/>
      <c r="BE364" s="370"/>
      <c r="BF364" s="370"/>
      <c r="BG364" s="370"/>
      <c r="BH364" s="370"/>
      <c r="BI364" s="370"/>
      <c r="BJ364" s="370"/>
      <c r="BK364" s="370"/>
    </row>
    <row r="365" spans="1:63" x14ac:dyDescent="0.25">
      <c r="A365" s="14">
        <v>4017</v>
      </c>
      <c r="B365" s="34">
        <f t="shared" si="5"/>
        <v>0</v>
      </c>
      <c r="C365" s="1">
        <v>4017</v>
      </c>
      <c r="D365" s="1">
        <v>7</v>
      </c>
      <c r="E365" s="1" t="s">
        <v>923</v>
      </c>
      <c r="F365" s="1">
        <v>7</v>
      </c>
      <c r="G365" s="370">
        <v>2977419.99033183</v>
      </c>
      <c r="H365" s="370">
        <v>723032.06606414495</v>
      </c>
      <c r="I365" s="370">
        <v>0</v>
      </c>
      <c r="J365" s="370">
        <v>0</v>
      </c>
      <c r="K365" s="370">
        <v>0</v>
      </c>
      <c r="L365" s="370">
        <v>473854.70026360982</v>
      </c>
      <c r="M365" s="370">
        <v>59231.837532951191</v>
      </c>
      <c r="N365" s="370">
        <v>4233538.5941925356</v>
      </c>
      <c r="O365" s="370"/>
      <c r="P365" s="370">
        <v>2977419.99033183</v>
      </c>
      <c r="Q365" s="370">
        <v>723032.06606414495</v>
      </c>
      <c r="R365" s="370">
        <v>0</v>
      </c>
      <c r="S365" s="370">
        <v>0</v>
      </c>
      <c r="T365" s="370">
        <v>0</v>
      </c>
      <c r="U365" s="370">
        <v>473854.70026360982</v>
      </c>
      <c r="V365" s="370">
        <v>59231.837532951191</v>
      </c>
      <c r="W365" s="370">
        <v>4233538.5941925356</v>
      </c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  <c r="AZ365" s="370"/>
      <c r="BA365" s="370"/>
      <c r="BB365" s="370"/>
      <c r="BC365" s="370"/>
      <c r="BD365" s="370"/>
      <c r="BE365" s="370"/>
      <c r="BF365" s="370"/>
      <c r="BG365" s="370"/>
      <c r="BH365" s="370"/>
      <c r="BI365" s="370"/>
      <c r="BJ365" s="370"/>
      <c r="BK365" s="370"/>
    </row>
    <row r="366" spans="1:63" x14ac:dyDescent="0.25">
      <c r="A366" s="14">
        <v>4018</v>
      </c>
      <c r="B366" s="34">
        <f t="shared" si="5"/>
        <v>0</v>
      </c>
      <c r="C366" s="1">
        <v>4018</v>
      </c>
      <c r="D366" s="1">
        <v>7</v>
      </c>
      <c r="E366" s="1" t="s">
        <v>26</v>
      </c>
      <c r="F366" s="1">
        <v>7</v>
      </c>
      <c r="G366" s="370">
        <v>308161.56158667372</v>
      </c>
      <c r="H366" s="370">
        <v>123348.72237177751</v>
      </c>
      <c r="I366" s="370">
        <v>0</v>
      </c>
      <c r="J366" s="370">
        <v>0</v>
      </c>
      <c r="K366" s="370">
        <v>0</v>
      </c>
      <c r="L366" s="370">
        <v>269575.13076096843</v>
      </c>
      <c r="M366" s="370">
        <v>33696.891345121032</v>
      </c>
      <c r="N366" s="370">
        <v>734782.30606454075</v>
      </c>
      <c r="O366" s="370"/>
      <c r="P366" s="370">
        <v>308161.56158667372</v>
      </c>
      <c r="Q366" s="370">
        <v>123348.72237177751</v>
      </c>
      <c r="R366" s="370">
        <v>0</v>
      </c>
      <c r="S366" s="370">
        <v>0</v>
      </c>
      <c r="T366" s="370">
        <v>0</v>
      </c>
      <c r="U366" s="370">
        <v>269575.13076096843</v>
      </c>
      <c r="V366" s="370">
        <v>33696.891345121032</v>
      </c>
      <c r="W366" s="370">
        <v>734782.30606454075</v>
      </c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  <c r="AZ366" s="370"/>
      <c r="BA366" s="370"/>
      <c r="BB366" s="370"/>
      <c r="BC366" s="370"/>
      <c r="BD366" s="370"/>
      <c r="BE366" s="370"/>
      <c r="BF366" s="370"/>
      <c r="BG366" s="370"/>
      <c r="BH366" s="370"/>
      <c r="BI366" s="370"/>
      <c r="BJ366" s="370"/>
      <c r="BK366" s="370"/>
    </row>
    <row r="367" spans="1:63" x14ac:dyDescent="0.25">
      <c r="A367" s="14">
        <v>4020</v>
      </c>
      <c r="B367" s="34">
        <f t="shared" si="5"/>
        <v>0</v>
      </c>
      <c r="C367" s="1">
        <v>4020</v>
      </c>
      <c r="D367" s="1">
        <v>7</v>
      </c>
      <c r="E367" s="1" t="s">
        <v>27</v>
      </c>
      <c r="F367" s="1">
        <v>7</v>
      </c>
      <c r="G367" s="370">
        <v>2950454.683158759</v>
      </c>
      <c r="H367" s="370">
        <v>2141457.8893716349</v>
      </c>
      <c r="I367" s="370">
        <v>0</v>
      </c>
      <c r="J367" s="370">
        <v>0</v>
      </c>
      <c r="K367" s="370">
        <v>0</v>
      </c>
      <c r="L367" s="370">
        <v>2344708.1242382871</v>
      </c>
      <c r="M367" s="370">
        <v>293088.51552978571</v>
      </c>
      <c r="N367" s="370">
        <v>7729709.2122984668</v>
      </c>
      <c r="O367" s="370"/>
      <c r="P367" s="370">
        <v>2950454.683158759</v>
      </c>
      <c r="Q367" s="370">
        <v>2141457.8893716349</v>
      </c>
      <c r="R367" s="370">
        <v>0</v>
      </c>
      <c r="S367" s="370">
        <v>0</v>
      </c>
      <c r="T367" s="370">
        <v>0</v>
      </c>
      <c r="U367" s="370">
        <v>2344708.1242382871</v>
      </c>
      <c r="V367" s="370">
        <v>293088.51552978571</v>
      </c>
      <c r="W367" s="370">
        <v>7729709.2122984668</v>
      </c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  <c r="AZ367" s="370"/>
      <c r="BA367" s="370"/>
      <c r="BB367" s="370"/>
      <c r="BC367" s="370"/>
      <c r="BD367" s="370"/>
      <c r="BE367" s="370"/>
      <c r="BF367" s="370"/>
      <c r="BG367" s="370"/>
      <c r="BH367" s="370"/>
      <c r="BI367" s="370"/>
      <c r="BJ367" s="370"/>
      <c r="BK367" s="370"/>
    </row>
    <row r="368" spans="1:63" x14ac:dyDescent="0.25">
      <c r="A368" s="14">
        <v>4025</v>
      </c>
      <c r="B368" s="34">
        <f t="shared" si="5"/>
        <v>0</v>
      </c>
      <c r="C368" s="1">
        <v>4025</v>
      </c>
      <c r="D368" s="1">
        <v>7</v>
      </c>
      <c r="E368" s="1" t="s">
        <v>28</v>
      </c>
      <c r="F368" s="1">
        <v>7</v>
      </c>
      <c r="G368" s="370">
        <v>661603.47643405909</v>
      </c>
      <c r="H368" s="370">
        <v>370043.37612330739</v>
      </c>
      <c r="I368" s="370">
        <v>0</v>
      </c>
      <c r="J368" s="370">
        <v>0</v>
      </c>
      <c r="K368" s="370">
        <v>0</v>
      </c>
      <c r="L368" s="370">
        <v>266521.70624762482</v>
      </c>
      <c r="M368" s="370">
        <v>33315.213280953081</v>
      </c>
      <c r="N368" s="370">
        <v>1331483.7720859442</v>
      </c>
      <c r="O368" s="370"/>
      <c r="P368" s="370">
        <v>661603.47643405909</v>
      </c>
      <c r="Q368" s="370">
        <v>370043.37612330739</v>
      </c>
      <c r="R368" s="370">
        <v>0</v>
      </c>
      <c r="S368" s="370">
        <v>0</v>
      </c>
      <c r="T368" s="370">
        <v>0</v>
      </c>
      <c r="U368" s="370">
        <v>266521.70624762482</v>
      </c>
      <c r="V368" s="370">
        <v>33315.213280953081</v>
      </c>
      <c r="W368" s="370">
        <v>1331483.7720859442</v>
      </c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  <c r="AZ368" s="370"/>
      <c r="BA368" s="370"/>
      <c r="BB368" s="370"/>
      <c r="BC368" s="370"/>
      <c r="BD368" s="370"/>
      <c r="BE368" s="370"/>
      <c r="BF368" s="370"/>
      <c r="BG368" s="370"/>
      <c r="BH368" s="370"/>
      <c r="BI368" s="370"/>
      <c r="BJ368" s="370"/>
      <c r="BK368" s="370"/>
    </row>
    <row r="369" spans="1:63" x14ac:dyDescent="0.25">
      <c r="A369" s="14">
        <v>4026</v>
      </c>
      <c r="B369" s="34">
        <f t="shared" si="5"/>
        <v>0</v>
      </c>
      <c r="C369" s="1">
        <v>4026</v>
      </c>
      <c r="D369" s="1">
        <v>7</v>
      </c>
      <c r="E369" s="1" t="s">
        <v>29</v>
      </c>
      <c r="F369" s="1">
        <v>7</v>
      </c>
      <c r="G369" s="370">
        <v>187161.44223362123</v>
      </c>
      <c r="H369" s="370">
        <v>71913.724798966592</v>
      </c>
      <c r="I369" s="370">
        <v>0</v>
      </c>
      <c r="J369" s="370">
        <v>0</v>
      </c>
      <c r="K369" s="370">
        <v>0</v>
      </c>
      <c r="L369" s="370">
        <v>117019.31790716031</v>
      </c>
      <c r="M369" s="370">
        <v>14627.414738395029</v>
      </c>
      <c r="N369" s="370">
        <v>390721.89967814315</v>
      </c>
      <c r="O369" s="370"/>
      <c r="P369" s="370">
        <v>187161.44223362123</v>
      </c>
      <c r="Q369" s="370">
        <v>71913.724798966592</v>
      </c>
      <c r="R369" s="370">
        <v>0</v>
      </c>
      <c r="S369" s="370">
        <v>0</v>
      </c>
      <c r="T369" s="370">
        <v>0</v>
      </c>
      <c r="U369" s="370">
        <v>117019.31790716031</v>
      </c>
      <c r="V369" s="370">
        <v>14627.414738395029</v>
      </c>
      <c r="W369" s="370">
        <v>390721.89967814315</v>
      </c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  <c r="AZ369" s="370"/>
      <c r="BA369" s="370"/>
      <c r="BB369" s="370"/>
      <c r="BC369" s="370"/>
      <c r="BD369" s="370"/>
      <c r="BE369" s="370"/>
      <c r="BF369" s="370"/>
      <c r="BG369" s="370"/>
      <c r="BH369" s="370"/>
      <c r="BI369" s="370"/>
      <c r="BJ369" s="370"/>
      <c r="BK369" s="370"/>
    </row>
    <row r="370" spans="1:63" x14ac:dyDescent="0.25">
      <c r="A370" s="14">
        <v>4027</v>
      </c>
      <c r="B370" s="34">
        <f t="shared" si="5"/>
        <v>0</v>
      </c>
      <c r="C370" s="1">
        <v>4027</v>
      </c>
      <c r="D370" s="1">
        <v>7</v>
      </c>
      <c r="E370" s="1" t="s">
        <v>30</v>
      </c>
      <c r="F370" s="1">
        <v>7</v>
      </c>
      <c r="G370" s="370">
        <v>455799.51253619354</v>
      </c>
      <c r="H370" s="370">
        <v>0</v>
      </c>
      <c r="I370" s="370">
        <v>0</v>
      </c>
      <c r="J370" s="370">
        <v>0</v>
      </c>
      <c r="K370" s="370">
        <v>0</v>
      </c>
      <c r="L370" s="370">
        <v>352430.92816198338</v>
      </c>
      <c r="M370" s="370">
        <v>44053.866020247893</v>
      </c>
      <c r="N370" s="370">
        <v>852284.30671842478</v>
      </c>
      <c r="O370" s="370"/>
      <c r="P370" s="370">
        <v>455799.51253619354</v>
      </c>
      <c r="Q370" s="370">
        <v>0</v>
      </c>
      <c r="R370" s="370">
        <v>0</v>
      </c>
      <c r="S370" s="370">
        <v>0</v>
      </c>
      <c r="T370" s="370">
        <v>0</v>
      </c>
      <c r="U370" s="370">
        <v>352430.92816198338</v>
      </c>
      <c r="V370" s="370">
        <v>44053.866020247893</v>
      </c>
      <c r="W370" s="370">
        <v>852284.30671842478</v>
      </c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  <c r="AZ370" s="370"/>
      <c r="BA370" s="370"/>
      <c r="BB370" s="370"/>
      <c r="BC370" s="370"/>
      <c r="BD370" s="370"/>
      <c r="BE370" s="370"/>
      <c r="BF370" s="370"/>
      <c r="BG370" s="370"/>
      <c r="BH370" s="370"/>
      <c r="BI370" s="370"/>
      <c r="BJ370" s="370"/>
      <c r="BK370" s="370"/>
    </row>
    <row r="371" spans="1:63" x14ac:dyDescent="0.25">
      <c r="A371" s="14">
        <v>4029</v>
      </c>
      <c r="B371" s="34">
        <f t="shared" si="5"/>
        <v>0</v>
      </c>
      <c r="C371" s="1">
        <v>4029</v>
      </c>
      <c r="D371" s="1">
        <v>7</v>
      </c>
      <c r="E371" s="1" t="s">
        <v>545</v>
      </c>
      <c r="F371" s="1">
        <v>7</v>
      </c>
      <c r="G371" s="370">
        <v>1823860.3203755501</v>
      </c>
      <c r="H371" s="370">
        <v>909370.30626710015</v>
      </c>
      <c r="I371" s="370">
        <v>0</v>
      </c>
      <c r="J371" s="370">
        <v>0</v>
      </c>
      <c r="K371" s="370">
        <v>0</v>
      </c>
      <c r="L371" s="370">
        <v>1850408.6205203296</v>
      </c>
      <c r="M371" s="370">
        <v>231301.07756504105</v>
      </c>
      <c r="N371" s="370">
        <v>4814940.3247280205</v>
      </c>
      <c r="O371" s="370"/>
      <c r="P371" s="370">
        <v>1823860.3203755501</v>
      </c>
      <c r="Q371" s="370">
        <v>909370.30626710015</v>
      </c>
      <c r="R371" s="370">
        <v>0</v>
      </c>
      <c r="S371" s="370">
        <v>0</v>
      </c>
      <c r="T371" s="370">
        <v>0</v>
      </c>
      <c r="U371" s="370">
        <v>1850408.6205203296</v>
      </c>
      <c r="V371" s="370">
        <v>231301.07756504105</v>
      </c>
      <c r="W371" s="370">
        <v>4814940.3247280205</v>
      </c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  <c r="AZ371" s="370"/>
      <c r="BA371" s="370"/>
      <c r="BB371" s="370"/>
      <c r="BC371" s="370"/>
      <c r="BD371" s="370"/>
      <c r="BE371" s="370"/>
      <c r="BF371" s="370"/>
      <c r="BG371" s="370"/>
      <c r="BH371" s="370"/>
      <c r="BI371" s="370"/>
      <c r="BJ371" s="370"/>
      <c r="BK371" s="370"/>
    </row>
    <row r="372" spans="1:63" x14ac:dyDescent="0.25">
      <c r="A372" s="14">
        <v>4031</v>
      </c>
      <c r="B372" s="34">
        <f t="shared" si="5"/>
        <v>0</v>
      </c>
      <c r="C372" s="1">
        <v>4031</v>
      </c>
      <c r="D372" s="1">
        <v>7</v>
      </c>
      <c r="E372" s="1" t="s">
        <v>546</v>
      </c>
      <c r="F372" s="1">
        <v>7</v>
      </c>
      <c r="G372" s="370">
        <v>131545.44754024356</v>
      </c>
      <c r="H372" s="370">
        <v>36060.551647344626</v>
      </c>
      <c r="I372" s="370">
        <v>0</v>
      </c>
      <c r="J372" s="370">
        <v>0</v>
      </c>
      <c r="K372" s="370">
        <v>0</v>
      </c>
      <c r="L372" s="370">
        <v>459734.50169678277</v>
      </c>
      <c r="M372" s="370">
        <v>57466.81271209781</v>
      </c>
      <c r="N372" s="370">
        <v>684807.31359646877</v>
      </c>
      <c r="O372" s="370"/>
      <c r="P372" s="370">
        <v>131545.44754024356</v>
      </c>
      <c r="Q372" s="370">
        <v>36060.551647344626</v>
      </c>
      <c r="R372" s="370">
        <v>0</v>
      </c>
      <c r="S372" s="370">
        <v>0</v>
      </c>
      <c r="T372" s="370">
        <v>0</v>
      </c>
      <c r="U372" s="370">
        <v>459734.50169678277</v>
      </c>
      <c r="V372" s="370">
        <v>57466.81271209781</v>
      </c>
      <c r="W372" s="370">
        <v>684807.31359646877</v>
      </c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  <c r="AZ372" s="370"/>
      <c r="BA372" s="370"/>
      <c r="BB372" s="370"/>
      <c r="BC372" s="370"/>
      <c r="BD372" s="370"/>
      <c r="BE372" s="370"/>
      <c r="BF372" s="370"/>
      <c r="BG372" s="370"/>
      <c r="BH372" s="370"/>
      <c r="BI372" s="370"/>
      <c r="BJ372" s="370"/>
      <c r="BK372" s="370"/>
    </row>
    <row r="373" spans="1:63" x14ac:dyDescent="0.25">
      <c r="A373" s="14">
        <v>4032</v>
      </c>
      <c r="B373" s="34">
        <f t="shared" si="5"/>
        <v>0</v>
      </c>
      <c r="C373" s="1">
        <v>4032</v>
      </c>
      <c r="D373" s="1">
        <v>7</v>
      </c>
      <c r="E373" s="1" t="s">
        <v>1037</v>
      </c>
      <c r="F373" s="1">
        <v>7</v>
      </c>
      <c r="G373" s="370">
        <v>0</v>
      </c>
      <c r="H373" s="370">
        <v>0</v>
      </c>
      <c r="I373" s="370">
        <v>0</v>
      </c>
      <c r="J373" s="370">
        <v>0</v>
      </c>
      <c r="K373" s="370">
        <v>0</v>
      </c>
      <c r="L373" s="370">
        <v>0</v>
      </c>
      <c r="M373" s="370">
        <v>0</v>
      </c>
      <c r="N373" s="370">
        <v>0</v>
      </c>
      <c r="O373" s="370"/>
      <c r="P373" s="370">
        <v>0</v>
      </c>
      <c r="Q373" s="370">
        <v>0</v>
      </c>
      <c r="R373" s="370">
        <v>0</v>
      </c>
      <c r="S373" s="370">
        <v>0</v>
      </c>
      <c r="T373" s="370">
        <v>0</v>
      </c>
      <c r="U373" s="370">
        <v>0</v>
      </c>
      <c r="V373" s="370">
        <v>0</v>
      </c>
      <c r="W373" s="370">
        <v>0</v>
      </c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  <c r="AZ373" s="370"/>
      <c r="BA373" s="370"/>
      <c r="BB373" s="370"/>
      <c r="BC373" s="370"/>
      <c r="BD373" s="370"/>
      <c r="BE373" s="370"/>
      <c r="BF373" s="370"/>
      <c r="BG373" s="370"/>
      <c r="BH373" s="370"/>
      <c r="BI373" s="370"/>
      <c r="BJ373" s="370"/>
      <c r="BK373" s="370"/>
    </row>
    <row r="374" spans="1:63" x14ac:dyDescent="0.25">
      <c r="A374" s="14">
        <v>4035</v>
      </c>
      <c r="B374" s="34">
        <f t="shared" si="5"/>
        <v>0</v>
      </c>
      <c r="C374" s="1">
        <v>4035</v>
      </c>
      <c r="D374" s="1">
        <v>7</v>
      </c>
      <c r="E374" s="1" t="s">
        <v>1038</v>
      </c>
      <c r="F374" s="1">
        <v>7</v>
      </c>
      <c r="G374" s="370">
        <v>505445.93445158226</v>
      </c>
      <c r="H374" s="370">
        <v>788806.47620903305</v>
      </c>
      <c r="I374" s="370">
        <v>0</v>
      </c>
      <c r="J374" s="370">
        <v>0</v>
      </c>
      <c r="K374" s="370">
        <v>0</v>
      </c>
      <c r="L374" s="370">
        <v>1252337.8806863106</v>
      </c>
      <c r="M374" s="370">
        <v>156542.23508578871</v>
      </c>
      <c r="N374" s="370">
        <v>2703132.5264327144</v>
      </c>
      <c r="O374" s="370"/>
      <c r="P374" s="370">
        <v>505445.93445158226</v>
      </c>
      <c r="Q374" s="370">
        <v>788806.47620903305</v>
      </c>
      <c r="R374" s="370">
        <v>0</v>
      </c>
      <c r="S374" s="370">
        <v>0</v>
      </c>
      <c r="T374" s="370">
        <v>0</v>
      </c>
      <c r="U374" s="370">
        <v>1252337.8806863106</v>
      </c>
      <c r="V374" s="370">
        <v>156542.23508578871</v>
      </c>
      <c r="W374" s="370">
        <v>2703132.5264327144</v>
      </c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  <c r="AZ374" s="370"/>
      <c r="BA374" s="370"/>
      <c r="BB374" s="370"/>
      <c r="BC374" s="370"/>
      <c r="BD374" s="370"/>
      <c r="BE374" s="370"/>
      <c r="BF374" s="370"/>
      <c r="BG374" s="370"/>
      <c r="BH374" s="370"/>
      <c r="BI374" s="370"/>
      <c r="BJ374" s="370"/>
      <c r="BK374" s="370"/>
    </row>
    <row r="375" spans="1:63" x14ac:dyDescent="0.25">
      <c r="A375" s="14">
        <v>4036</v>
      </c>
      <c r="B375" s="34">
        <f t="shared" si="5"/>
        <v>0</v>
      </c>
      <c r="C375" s="1">
        <v>4036</v>
      </c>
      <c r="D375" s="1">
        <v>7</v>
      </c>
      <c r="E375" s="1" t="s">
        <v>31</v>
      </c>
      <c r="F375" s="1">
        <v>7</v>
      </c>
      <c r="G375" s="370">
        <v>206101.21639439993</v>
      </c>
      <c r="H375" s="370">
        <v>81788.273489619183</v>
      </c>
      <c r="I375" s="370">
        <v>0</v>
      </c>
      <c r="J375" s="370">
        <v>0</v>
      </c>
      <c r="K375" s="370">
        <v>0</v>
      </c>
      <c r="L375" s="370">
        <v>132286.73306448915</v>
      </c>
      <c r="M375" s="370">
        <v>16535.841633061133</v>
      </c>
      <c r="N375" s="370">
        <v>436712.0645815694</v>
      </c>
      <c r="O375" s="370"/>
      <c r="P375" s="370">
        <v>206101.21639439993</v>
      </c>
      <c r="Q375" s="370">
        <v>81788.273489619183</v>
      </c>
      <c r="R375" s="370">
        <v>0</v>
      </c>
      <c r="S375" s="370">
        <v>0</v>
      </c>
      <c r="T375" s="370">
        <v>0</v>
      </c>
      <c r="U375" s="370">
        <v>132286.73306448915</v>
      </c>
      <c r="V375" s="370">
        <v>16535.841633061133</v>
      </c>
      <c r="W375" s="370">
        <v>436712.0645815694</v>
      </c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  <c r="AZ375" s="370"/>
      <c r="BA375" s="370"/>
      <c r="BB375" s="370"/>
      <c r="BC375" s="370"/>
      <c r="BD375" s="370"/>
      <c r="BE375" s="370"/>
      <c r="BF375" s="370"/>
      <c r="BG375" s="370"/>
      <c r="BH375" s="370"/>
      <c r="BI375" s="370"/>
      <c r="BJ375" s="370"/>
      <c r="BK375" s="370"/>
    </row>
    <row r="376" spans="1:63" x14ac:dyDescent="0.25">
      <c r="A376" s="14">
        <v>4038</v>
      </c>
      <c r="B376" s="34">
        <f t="shared" si="5"/>
        <v>0</v>
      </c>
      <c r="C376" s="1">
        <v>4038</v>
      </c>
      <c r="D376" s="1">
        <v>7</v>
      </c>
      <c r="E376" s="1" t="s">
        <v>32</v>
      </c>
      <c r="F376" s="1">
        <v>7</v>
      </c>
      <c r="G376" s="370">
        <v>829191.99913475954</v>
      </c>
      <c r="H376" s="370">
        <v>722446.13987105433</v>
      </c>
      <c r="I376" s="370">
        <v>0</v>
      </c>
      <c r="J376" s="370">
        <v>0</v>
      </c>
      <c r="K376" s="370">
        <v>0</v>
      </c>
      <c r="L376" s="370">
        <v>1156269.8144434909</v>
      </c>
      <c r="M376" s="370">
        <v>144533.72680543628</v>
      </c>
      <c r="N376" s="370">
        <v>2852441.6802547411</v>
      </c>
      <c r="O376" s="370"/>
      <c r="P376" s="370">
        <v>829191.99913475954</v>
      </c>
      <c r="Q376" s="370">
        <v>722446.13987105433</v>
      </c>
      <c r="R376" s="370">
        <v>0</v>
      </c>
      <c r="S376" s="370">
        <v>0</v>
      </c>
      <c r="T376" s="370">
        <v>0</v>
      </c>
      <c r="U376" s="370">
        <v>1156269.8144434909</v>
      </c>
      <c r="V376" s="370">
        <v>144533.72680543628</v>
      </c>
      <c r="W376" s="370">
        <v>2852441.6802547411</v>
      </c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  <c r="AZ376" s="370"/>
      <c r="BA376" s="370"/>
      <c r="BB376" s="370"/>
      <c r="BC376" s="370"/>
      <c r="BD376" s="370"/>
      <c r="BE376" s="370"/>
      <c r="BF376" s="370"/>
      <c r="BG376" s="370"/>
      <c r="BH376" s="370"/>
      <c r="BI376" s="370"/>
      <c r="BJ376" s="370"/>
      <c r="BK376" s="370"/>
    </row>
    <row r="377" spans="1:63" x14ac:dyDescent="0.25">
      <c r="A377" s="14">
        <v>4039</v>
      </c>
      <c r="B377" s="34">
        <f t="shared" si="5"/>
        <v>0</v>
      </c>
      <c r="C377" s="1">
        <v>4039</v>
      </c>
      <c r="D377" s="1">
        <v>7</v>
      </c>
      <c r="E377" s="1" t="s">
        <v>33</v>
      </c>
      <c r="F377" s="1">
        <v>7</v>
      </c>
      <c r="G377" s="370">
        <v>713081.1706621215</v>
      </c>
      <c r="H377" s="370">
        <v>292830.33471960138</v>
      </c>
      <c r="I377" s="370">
        <v>0</v>
      </c>
      <c r="J377" s="370">
        <v>0</v>
      </c>
      <c r="K377" s="370">
        <v>0</v>
      </c>
      <c r="L377" s="370">
        <v>106287.44833324329</v>
      </c>
      <c r="M377" s="370">
        <v>13285.931041655404</v>
      </c>
      <c r="N377" s="370">
        <v>1125484.8847566217</v>
      </c>
      <c r="O377" s="370"/>
      <c r="P377" s="370">
        <v>713081.1706621215</v>
      </c>
      <c r="Q377" s="370">
        <v>292830.33471960138</v>
      </c>
      <c r="R377" s="370">
        <v>0</v>
      </c>
      <c r="S377" s="370">
        <v>0</v>
      </c>
      <c r="T377" s="370">
        <v>0</v>
      </c>
      <c r="U377" s="370">
        <v>106287.44833324329</v>
      </c>
      <c r="V377" s="370">
        <v>13285.931041655404</v>
      </c>
      <c r="W377" s="370">
        <v>1125484.8847566217</v>
      </c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  <c r="AZ377" s="370"/>
      <c r="BA377" s="370"/>
      <c r="BB377" s="370"/>
      <c r="BC377" s="370"/>
      <c r="BD377" s="370"/>
      <c r="BE377" s="370"/>
      <c r="BF377" s="370"/>
      <c r="BG377" s="370"/>
      <c r="BH377" s="370"/>
      <c r="BI377" s="370"/>
      <c r="BJ377" s="370"/>
      <c r="BK377" s="370"/>
    </row>
    <row r="378" spans="1:63" x14ac:dyDescent="0.25">
      <c r="A378" s="14">
        <v>4043</v>
      </c>
      <c r="B378" s="34">
        <f t="shared" si="5"/>
        <v>0</v>
      </c>
      <c r="C378" s="1">
        <v>4043</v>
      </c>
      <c r="D378" s="1">
        <v>7</v>
      </c>
      <c r="E378" s="1" t="s">
        <v>1039</v>
      </c>
      <c r="F378" s="1">
        <v>7</v>
      </c>
      <c r="G378" s="370">
        <v>383493.14734311891</v>
      </c>
      <c r="H378" s="370">
        <v>146935.41158280033</v>
      </c>
      <c r="I378" s="370">
        <v>0</v>
      </c>
      <c r="J378" s="370">
        <v>0</v>
      </c>
      <c r="K378" s="370">
        <v>0</v>
      </c>
      <c r="L378" s="370">
        <v>323848.64943558199</v>
      </c>
      <c r="M378" s="370">
        <v>40481.081179447719</v>
      </c>
      <c r="N378" s="370">
        <v>894758.28954094893</v>
      </c>
      <c r="O378" s="370"/>
      <c r="P378" s="370">
        <v>383493.14734311891</v>
      </c>
      <c r="Q378" s="370">
        <v>146935.41158280033</v>
      </c>
      <c r="R378" s="370">
        <v>0</v>
      </c>
      <c r="S378" s="370">
        <v>0</v>
      </c>
      <c r="T378" s="370">
        <v>0</v>
      </c>
      <c r="U378" s="370">
        <v>323848.64943558199</v>
      </c>
      <c r="V378" s="370">
        <v>40481.081179447719</v>
      </c>
      <c r="W378" s="370">
        <v>894758.28954094893</v>
      </c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  <c r="AZ378" s="370"/>
      <c r="BA378" s="370"/>
      <c r="BB378" s="370"/>
      <c r="BC378" s="370"/>
      <c r="BD378" s="370"/>
      <c r="BE378" s="370"/>
      <c r="BF378" s="370"/>
      <c r="BG378" s="370"/>
      <c r="BH378" s="370"/>
      <c r="BI378" s="370"/>
      <c r="BJ378" s="370"/>
      <c r="BK378" s="370"/>
    </row>
    <row r="379" spans="1:63" x14ac:dyDescent="0.25">
      <c r="A379" s="14">
        <v>4049</v>
      </c>
      <c r="B379" s="34">
        <f t="shared" si="5"/>
        <v>0</v>
      </c>
      <c r="C379" s="1">
        <v>4049</v>
      </c>
      <c r="D379" s="1">
        <v>7</v>
      </c>
      <c r="E379" s="1" t="s">
        <v>547</v>
      </c>
      <c r="F379" s="1">
        <v>7</v>
      </c>
      <c r="G379" s="370">
        <v>396349.13584111829</v>
      </c>
      <c r="H379" s="370">
        <v>195735.00805757369</v>
      </c>
      <c r="I379" s="370">
        <v>0</v>
      </c>
      <c r="J379" s="370">
        <v>0</v>
      </c>
      <c r="K379" s="370">
        <v>0</v>
      </c>
      <c r="L379" s="370">
        <v>244902.57933242482</v>
      </c>
      <c r="M379" s="370">
        <v>30612.822416553081</v>
      </c>
      <c r="N379" s="370">
        <v>867599.54564766982</v>
      </c>
      <c r="O379" s="370"/>
      <c r="P379" s="370">
        <v>396349.13584111829</v>
      </c>
      <c r="Q379" s="370">
        <v>195735.00805757369</v>
      </c>
      <c r="R379" s="370">
        <v>0</v>
      </c>
      <c r="S379" s="370">
        <v>0</v>
      </c>
      <c r="T379" s="370">
        <v>0</v>
      </c>
      <c r="U379" s="370">
        <v>244902.57933242482</v>
      </c>
      <c r="V379" s="370">
        <v>30612.822416553081</v>
      </c>
      <c r="W379" s="370">
        <v>867599.54564766982</v>
      </c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  <c r="AZ379" s="370"/>
      <c r="BA379" s="370"/>
      <c r="BB379" s="370"/>
      <c r="BC379" s="370"/>
      <c r="BD379" s="370"/>
      <c r="BE379" s="370"/>
      <c r="BF379" s="370"/>
      <c r="BG379" s="370"/>
      <c r="BH379" s="370"/>
      <c r="BI379" s="370"/>
      <c r="BJ379" s="370"/>
      <c r="BK379" s="370"/>
    </row>
    <row r="380" spans="1:63" x14ac:dyDescent="0.25">
      <c r="A380" s="14">
        <v>4050</v>
      </c>
      <c r="B380" s="34">
        <f t="shared" si="5"/>
        <v>0</v>
      </c>
      <c r="C380" s="1">
        <v>4050</v>
      </c>
      <c r="D380" s="1">
        <v>7</v>
      </c>
      <c r="E380" s="1" t="s">
        <v>548</v>
      </c>
      <c r="F380" s="1">
        <v>7</v>
      </c>
      <c r="G380" s="370">
        <v>29452.850139649818</v>
      </c>
      <c r="H380" s="370">
        <v>7905.7582208958465</v>
      </c>
      <c r="I380" s="370">
        <v>0</v>
      </c>
      <c r="J380" s="370">
        <v>0</v>
      </c>
      <c r="K380" s="370">
        <v>0</v>
      </c>
      <c r="L380" s="370">
        <v>20000.016083799681</v>
      </c>
      <c r="M380" s="370">
        <v>2500.0020104749588</v>
      </c>
      <c r="N380" s="370">
        <v>59858.626454820303</v>
      </c>
      <c r="O380" s="370"/>
      <c r="P380" s="370">
        <v>29452.850139649818</v>
      </c>
      <c r="Q380" s="370">
        <v>7905.7582208958465</v>
      </c>
      <c r="R380" s="370">
        <v>0</v>
      </c>
      <c r="S380" s="370">
        <v>0</v>
      </c>
      <c r="T380" s="370">
        <v>0</v>
      </c>
      <c r="U380" s="370">
        <v>20000.016083799681</v>
      </c>
      <c r="V380" s="370">
        <v>2500.0020104749588</v>
      </c>
      <c r="W380" s="370">
        <v>59858.626454820303</v>
      </c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  <c r="AZ380" s="370"/>
      <c r="BA380" s="370"/>
      <c r="BB380" s="370"/>
      <c r="BC380" s="370"/>
      <c r="BD380" s="370"/>
      <c r="BE380" s="370"/>
      <c r="BF380" s="370"/>
      <c r="BG380" s="370"/>
      <c r="BH380" s="370"/>
      <c r="BI380" s="370"/>
      <c r="BJ380" s="370"/>
      <c r="BK380" s="370"/>
    </row>
    <row r="381" spans="1:63" x14ac:dyDescent="0.25">
      <c r="A381" s="14">
        <v>4053</v>
      </c>
      <c r="B381" s="34">
        <f t="shared" si="5"/>
        <v>0</v>
      </c>
      <c r="C381" s="1">
        <v>4053</v>
      </c>
      <c r="D381" s="1">
        <v>7</v>
      </c>
      <c r="E381" s="1" t="s">
        <v>34</v>
      </c>
      <c r="F381" s="1">
        <v>7</v>
      </c>
      <c r="G381" s="370">
        <v>1008489.5589547149</v>
      </c>
      <c r="H381" s="370">
        <v>410071.38218535407</v>
      </c>
      <c r="I381" s="370">
        <v>0</v>
      </c>
      <c r="J381" s="370">
        <v>0</v>
      </c>
      <c r="K381" s="370">
        <v>0</v>
      </c>
      <c r="L381" s="370">
        <v>990982.39498335985</v>
      </c>
      <c r="M381" s="370">
        <v>123872.79937291989</v>
      </c>
      <c r="N381" s="370">
        <v>2533416.1354963486</v>
      </c>
      <c r="O381" s="370"/>
      <c r="P381" s="370">
        <v>1008489.5589547149</v>
      </c>
      <c r="Q381" s="370">
        <v>410071.38218535407</v>
      </c>
      <c r="R381" s="370">
        <v>0</v>
      </c>
      <c r="S381" s="370">
        <v>0</v>
      </c>
      <c r="T381" s="370">
        <v>0</v>
      </c>
      <c r="U381" s="370">
        <v>990982.39498335985</v>
      </c>
      <c r="V381" s="370">
        <v>123872.79937291989</v>
      </c>
      <c r="W381" s="370">
        <v>2533416.1354963486</v>
      </c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  <c r="AZ381" s="370"/>
      <c r="BA381" s="370"/>
      <c r="BB381" s="370"/>
      <c r="BC381" s="370"/>
      <c r="BD381" s="370"/>
      <c r="BE381" s="370"/>
      <c r="BF381" s="370"/>
      <c r="BG381" s="370"/>
      <c r="BH381" s="370"/>
      <c r="BI381" s="370"/>
      <c r="BJ381" s="370"/>
      <c r="BK381" s="370"/>
    </row>
    <row r="382" spans="1:63" x14ac:dyDescent="0.25">
      <c r="A382" s="14">
        <v>4054</v>
      </c>
      <c r="B382" s="34">
        <f t="shared" si="5"/>
        <v>0</v>
      </c>
      <c r="C382" s="1">
        <v>4054</v>
      </c>
      <c r="D382" s="1">
        <v>7</v>
      </c>
      <c r="E382" s="1" t="s">
        <v>35</v>
      </c>
      <c r="F382" s="1">
        <v>7</v>
      </c>
      <c r="G382" s="370">
        <v>89221.750183971773</v>
      </c>
      <c r="H382" s="370">
        <v>32144.446546131563</v>
      </c>
      <c r="I382" s="370">
        <v>0</v>
      </c>
      <c r="J382" s="370">
        <v>0</v>
      </c>
      <c r="K382" s="370">
        <v>0</v>
      </c>
      <c r="L382" s="370">
        <v>61901.21695470126</v>
      </c>
      <c r="M382" s="370">
        <v>7737.6521193376529</v>
      </c>
      <c r="N382" s="370">
        <v>191005.06580414224</v>
      </c>
      <c r="O382" s="370"/>
      <c r="P382" s="370">
        <v>89221.750183971773</v>
      </c>
      <c r="Q382" s="370">
        <v>32144.446546131563</v>
      </c>
      <c r="R382" s="370">
        <v>0</v>
      </c>
      <c r="S382" s="370">
        <v>0</v>
      </c>
      <c r="T382" s="370">
        <v>0</v>
      </c>
      <c r="U382" s="370">
        <v>61901.21695470126</v>
      </c>
      <c r="V382" s="370">
        <v>7737.6521193376529</v>
      </c>
      <c r="W382" s="370">
        <v>191005.06580414224</v>
      </c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  <c r="AZ382" s="370"/>
      <c r="BA382" s="370"/>
      <c r="BB382" s="370"/>
      <c r="BC382" s="370"/>
      <c r="BD382" s="370"/>
      <c r="BE382" s="370"/>
      <c r="BF382" s="370"/>
      <c r="BG382" s="370"/>
      <c r="BH382" s="370"/>
      <c r="BI382" s="370"/>
      <c r="BJ382" s="370"/>
      <c r="BK382" s="370"/>
    </row>
    <row r="383" spans="1:63" x14ac:dyDescent="0.25">
      <c r="A383" s="14">
        <v>4055</v>
      </c>
      <c r="B383" s="34">
        <f t="shared" si="5"/>
        <v>0</v>
      </c>
      <c r="C383" s="1">
        <v>4055</v>
      </c>
      <c r="D383" s="1">
        <v>7</v>
      </c>
      <c r="E383" s="1" t="s">
        <v>36</v>
      </c>
      <c r="F383" s="1">
        <v>7</v>
      </c>
      <c r="G383" s="370">
        <v>116155.22467381481</v>
      </c>
      <c r="H383" s="370">
        <v>284215.85985133174</v>
      </c>
      <c r="I383" s="370">
        <v>0</v>
      </c>
      <c r="J383" s="370">
        <v>0</v>
      </c>
      <c r="K383" s="370">
        <v>0</v>
      </c>
      <c r="L383" s="370">
        <v>344934.15987881221</v>
      </c>
      <c r="M383" s="370">
        <v>43116.769984851497</v>
      </c>
      <c r="N383" s="370">
        <v>788422.01438881026</v>
      </c>
      <c r="O383" s="370"/>
      <c r="P383" s="370">
        <v>116155.22467381481</v>
      </c>
      <c r="Q383" s="370">
        <v>284215.85985133174</v>
      </c>
      <c r="R383" s="370">
        <v>0</v>
      </c>
      <c r="S383" s="370">
        <v>0</v>
      </c>
      <c r="T383" s="370">
        <v>0</v>
      </c>
      <c r="U383" s="370">
        <v>344934.15987881221</v>
      </c>
      <c r="V383" s="370">
        <v>43116.769984851497</v>
      </c>
      <c r="W383" s="370">
        <v>788422.01438881026</v>
      </c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  <c r="AZ383" s="370"/>
      <c r="BA383" s="370"/>
      <c r="BB383" s="370"/>
      <c r="BC383" s="370"/>
      <c r="BD383" s="370"/>
      <c r="BE383" s="370"/>
      <c r="BF383" s="370"/>
      <c r="BG383" s="370"/>
      <c r="BH383" s="370"/>
      <c r="BI383" s="370"/>
      <c r="BJ383" s="370"/>
      <c r="BK383" s="370"/>
    </row>
    <row r="384" spans="1:63" x14ac:dyDescent="0.25">
      <c r="A384" s="14">
        <v>4056</v>
      </c>
      <c r="B384" s="34">
        <f t="shared" si="5"/>
        <v>0</v>
      </c>
      <c r="C384" s="1">
        <v>4056</v>
      </c>
      <c r="D384" s="1">
        <v>7</v>
      </c>
      <c r="E384" s="1" t="s">
        <v>549</v>
      </c>
      <c r="F384" s="1">
        <v>7</v>
      </c>
      <c r="G384" s="370">
        <v>132141.46117868825</v>
      </c>
      <c r="H384" s="370">
        <v>41190.794439044963</v>
      </c>
      <c r="I384" s="370">
        <v>0</v>
      </c>
      <c r="J384" s="370">
        <v>0</v>
      </c>
      <c r="K384" s="370">
        <v>0</v>
      </c>
      <c r="L384" s="370">
        <v>101262.55907272383</v>
      </c>
      <c r="M384" s="370">
        <v>12657.81988409047</v>
      </c>
      <c r="N384" s="370">
        <v>287252.63457454747</v>
      </c>
      <c r="O384" s="370"/>
      <c r="P384" s="370">
        <v>132141.46117868825</v>
      </c>
      <c r="Q384" s="370">
        <v>41190.794439044963</v>
      </c>
      <c r="R384" s="370">
        <v>0</v>
      </c>
      <c r="S384" s="370">
        <v>0</v>
      </c>
      <c r="T384" s="370">
        <v>0</v>
      </c>
      <c r="U384" s="370">
        <v>101262.55907272383</v>
      </c>
      <c r="V384" s="370">
        <v>12657.81988409047</v>
      </c>
      <c r="W384" s="370">
        <v>287252.63457454747</v>
      </c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  <c r="AZ384" s="370"/>
      <c r="BA384" s="370"/>
      <c r="BB384" s="370"/>
      <c r="BC384" s="370"/>
      <c r="BD384" s="370"/>
      <c r="BE384" s="370"/>
      <c r="BF384" s="370"/>
      <c r="BG384" s="370"/>
      <c r="BH384" s="370"/>
      <c r="BI384" s="370"/>
      <c r="BJ384" s="370"/>
      <c r="BK384" s="370"/>
    </row>
    <row r="385" spans="1:63" x14ac:dyDescent="0.25">
      <c r="A385" s="14">
        <v>4057</v>
      </c>
      <c r="B385" s="34">
        <f t="shared" si="5"/>
        <v>0</v>
      </c>
      <c r="C385" s="1">
        <v>4057</v>
      </c>
      <c r="D385" s="1">
        <v>7</v>
      </c>
      <c r="E385" s="1" t="s">
        <v>37</v>
      </c>
      <c r="F385" s="1">
        <v>7</v>
      </c>
      <c r="G385" s="370">
        <v>208336.9148999452</v>
      </c>
      <c r="H385" s="370">
        <v>113840.35133977793</v>
      </c>
      <c r="I385" s="370">
        <v>0</v>
      </c>
      <c r="J385" s="370">
        <v>0</v>
      </c>
      <c r="K385" s="370">
        <v>0</v>
      </c>
      <c r="L385" s="370">
        <v>463697.34252719488</v>
      </c>
      <c r="M385" s="370">
        <v>57962.167815899331</v>
      </c>
      <c r="N385" s="370">
        <v>843836.77658281743</v>
      </c>
      <c r="O385" s="370"/>
      <c r="P385" s="370">
        <v>208336.9148999452</v>
      </c>
      <c r="Q385" s="370">
        <v>113840.35133977793</v>
      </c>
      <c r="R385" s="370">
        <v>0</v>
      </c>
      <c r="S385" s="370">
        <v>0</v>
      </c>
      <c r="T385" s="370">
        <v>0</v>
      </c>
      <c r="U385" s="370">
        <v>463697.34252719488</v>
      </c>
      <c r="V385" s="370">
        <v>57962.167815899331</v>
      </c>
      <c r="W385" s="370">
        <v>843836.77658281743</v>
      </c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  <c r="AZ385" s="370"/>
      <c r="BA385" s="370"/>
      <c r="BB385" s="370"/>
      <c r="BC385" s="370"/>
      <c r="BD385" s="370"/>
      <c r="BE385" s="370"/>
      <c r="BF385" s="370"/>
      <c r="BG385" s="370"/>
      <c r="BH385" s="370"/>
      <c r="BI385" s="370"/>
      <c r="BJ385" s="370"/>
      <c r="BK385" s="370"/>
    </row>
    <row r="386" spans="1:63" x14ac:dyDescent="0.25">
      <c r="A386" s="14">
        <v>4058</v>
      </c>
      <c r="B386" s="34">
        <f t="shared" si="5"/>
        <v>0</v>
      </c>
      <c r="C386" s="1">
        <v>4058</v>
      </c>
      <c r="D386" s="1">
        <v>7</v>
      </c>
      <c r="E386" s="1" t="s">
        <v>924</v>
      </c>
      <c r="F386" s="1">
        <v>7</v>
      </c>
      <c r="G386" s="370">
        <v>356694.74846498668</v>
      </c>
      <c r="H386" s="370">
        <v>321520.12436523911</v>
      </c>
      <c r="I386" s="370">
        <v>0</v>
      </c>
      <c r="J386" s="370">
        <v>0</v>
      </c>
      <c r="K386" s="370">
        <v>0</v>
      </c>
      <c r="L386" s="370">
        <v>317080.16174608376</v>
      </c>
      <c r="M386" s="370">
        <v>39635.020218260448</v>
      </c>
      <c r="N386" s="370">
        <v>1034930.0547945701</v>
      </c>
      <c r="O386" s="370"/>
      <c r="P386" s="370">
        <v>356694.74846498668</v>
      </c>
      <c r="Q386" s="370">
        <v>321520.12436523911</v>
      </c>
      <c r="R386" s="370">
        <v>0</v>
      </c>
      <c r="S386" s="370">
        <v>0</v>
      </c>
      <c r="T386" s="370">
        <v>0</v>
      </c>
      <c r="U386" s="370">
        <v>317080.16174608376</v>
      </c>
      <c r="V386" s="370">
        <v>39635.020218260448</v>
      </c>
      <c r="W386" s="370">
        <v>1034930.0547945701</v>
      </c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  <c r="AZ386" s="370"/>
      <c r="BA386" s="370"/>
      <c r="BB386" s="370"/>
      <c r="BC386" s="370"/>
      <c r="BD386" s="370"/>
      <c r="BE386" s="370"/>
      <c r="BF386" s="370"/>
      <c r="BG386" s="370"/>
      <c r="BH386" s="370"/>
      <c r="BI386" s="370"/>
      <c r="BJ386" s="370"/>
      <c r="BK386" s="370"/>
    </row>
    <row r="387" spans="1:63" x14ac:dyDescent="0.25">
      <c r="A387" s="14">
        <v>4059</v>
      </c>
      <c r="B387" s="34">
        <f t="shared" si="5"/>
        <v>0</v>
      </c>
      <c r="C387" s="1">
        <v>4059</v>
      </c>
      <c r="D387" s="1">
        <v>7</v>
      </c>
      <c r="E387" s="1" t="s">
        <v>925</v>
      </c>
      <c r="F387" s="1">
        <v>7</v>
      </c>
      <c r="G387" s="370">
        <v>299312.38575291092</v>
      </c>
      <c r="H387" s="370">
        <v>73086.450938174283</v>
      </c>
      <c r="I387" s="370">
        <v>0</v>
      </c>
      <c r="J387" s="370">
        <v>0</v>
      </c>
      <c r="K387" s="370">
        <v>0</v>
      </c>
      <c r="L387" s="370">
        <v>108143.36894614017</v>
      </c>
      <c r="M387" s="370">
        <v>13517.921118267514</v>
      </c>
      <c r="N387" s="370">
        <v>494060.12675549288</v>
      </c>
      <c r="O387" s="370"/>
      <c r="P387" s="370">
        <v>299312.38575291092</v>
      </c>
      <c r="Q387" s="370">
        <v>73086.450938174283</v>
      </c>
      <c r="R387" s="370">
        <v>0</v>
      </c>
      <c r="S387" s="370">
        <v>0</v>
      </c>
      <c r="T387" s="370">
        <v>0</v>
      </c>
      <c r="U387" s="370">
        <v>108143.36894614017</v>
      </c>
      <c r="V387" s="370">
        <v>13517.921118267514</v>
      </c>
      <c r="W387" s="370">
        <v>494060.12675549288</v>
      </c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  <c r="AZ387" s="370"/>
      <c r="BA387" s="370"/>
      <c r="BB387" s="370"/>
      <c r="BC387" s="370"/>
      <c r="BD387" s="370"/>
      <c r="BE387" s="370"/>
      <c r="BF387" s="370"/>
      <c r="BG387" s="370"/>
      <c r="BH387" s="370"/>
      <c r="BI387" s="370"/>
      <c r="BJ387" s="370"/>
      <c r="BK387" s="370"/>
    </row>
    <row r="388" spans="1:63" x14ac:dyDescent="0.25">
      <c r="A388" s="14">
        <v>4064</v>
      </c>
      <c r="B388" s="34">
        <f t="shared" si="5"/>
        <v>0</v>
      </c>
      <c r="C388" s="1">
        <v>4064</v>
      </c>
      <c r="D388" s="1">
        <v>7</v>
      </c>
      <c r="E388" s="1" t="s">
        <v>926</v>
      </c>
      <c r="F388" s="1">
        <v>7</v>
      </c>
      <c r="G388" s="370">
        <v>190160.23432288237</v>
      </c>
      <c r="H388" s="370">
        <v>69601.57262665889</v>
      </c>
      <c r="I388" s="370">
        <v>0</v>
      </c>
      <c r="J388" s="370">
        <v>0</v>
      </c>
      <c r="K388" s="370">
        <v>0</v>
      </c>
      <c r="L388" s="370">
        <v>115797.38719041675</v>
      </c>
      <c r="M388" s="370">
        <v>14474.673398802084</v>
      </c>
      <c r="N388" s="370">
        <v>390033.86753876007</v>
      </c>
      <c r="O388" s="370"/>
      <c r="P388" s="370">
        <v>190160.23432288237</v>
      </c>
      <c r="Q388" s="370">
        <v>69601.57262665889</v>
      </c>
      <c r="R388" s="370">
        <v>0</v>
      </c>
      <c r="S388" s="370">
        <v>0</v>
      </c>
      <c r="T388" s="370">
        <v>0</v>
      </c>
      <c r="U388" s="370">
        <v>115797.38719041675</v>
      </c>
      <c r="V388" s="370">
        <v>14474.673398802084</v>
      </c>
      <c r="W388" s="370">
        <v>390033.86753876007</v>
      </c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  <c r="AZ388" s="370"/>
      <c r="BA388" s="370"/>
      <c r="BB388" s="370"/>
      <c r="BC388" s="370"/>
      <c r="BD388" s="370"/>
      <c r="BE388" s="370"/>
      <c r="BF388" s="370"/>
      <c r="BG388" s="370"/>
      <c r="BH388" s="370"/>
      <c r="BI388" s="370"/>
      <c r="BJ388" s="370"/>
      <c r="BK388" s="370"/>
    </row>
    <row r="389" spans="1:63" x14ac:dyDescent="0.25">
      <c r="A389" s="14">
        <v>4066</v>
      </c>
      <c r="B389" s="34">
        <f t="shared" si="5"/>
        <v>0</v>
      </c>
      <c r="C389" s="1">
        <v>4066</v>
      </c>
      <c r="D389" s="1">
        <v>7</v>
      </c>
      <c r="E389" s="1" t="s">
        <v>38</v>
      </c>
      <c r="F389" s="1">
        <v>7</v>
      </c>
      <c r="G389" s="370">
        <v>97438.115089390601</v>
      </c>
      <c r="H389" s="370">
        <v>50668.514633177932</v>
      </c>
      <c r="I389" s="370">
        <v>0</v>
      </c>
      <c r="J389" s="370">
        <v>0</v>
      </c>
      <c r="K389" s="370">
        <v>0</v>
      </c>
      <c r="L389" s="370">
        <v>61575.74758407598</v>
      </c>
      <c r="M389" s="370">
        <v>7696.9684480094929</v>
      </c>
      <c r="N389" s="370">
        <v>217379.345754654</v>
      </c>
      <c r="O389" s="370"/>
      <c r="P389" s="370">
        <v>97438.115089390601</v>
      </c>
      <c r="Q389" s="370">
        <v>50668.514633177932</v>
      </c>
      <c r="R389" s="370">
        <v>0</v>
      </c>
      <c r="S389" s="370">
        <v>0</v>
      </c>
      <c r="T389" s="370">
        <v>0</v>
      </c>
      <c r="U389" s="370">
        <v>61575.74758407598</v>
      </c>
      <c r="V389" s="370">
        <v>7696.9684480094929</v>
      </c>
      <c r="W389" s="370">
        <v>217379.345754654</v>
      </c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  <c r="AZ389" s="370"/>
      <c r="BA389" s="370"/>
      <c r="BB389" s="370"/>
      <c r="BC389" s="370"/>
      <c r="BD389" s="370"/>
      <c r="BE389" s="370"/>
      <c r="BF389" s="370"/>
      <c r="BG389" s="370"/>
      <c r="BH389" s="370"/>
      <c r="BI389" s="370"/>
      <c r="BJ389" s="370"/>
      <c r="BK389" s="370"/>
    </row>
    <row r="390" spans="1:63" x14ac:dyDescent="0.25">
      <c r="A390" s="14">
        <v>4067</v>
      </c>
      <c r="B390" s="34">
        <f t="shared" si="5"/>
        <v>0</v>
      </c>
      <c r="C390" s="1">
        <v>4067</v>
      </c>
      <c r="D390" s="1">
        <v>7</v>
      </c>
      <c r="E390" s="1" t="s">
        <v>39</v>
      </c>
      <c r="F390" s="1">
        <v>7</v>
      </c>
      <c r="G390" s="370">
        <v>577317.8910428856</v>
      </c>
      <c r="H390" s="370">
        <v>231191.95502849537</v>
      </c>
      <c r="I390" s="370">
        <v>0</v>
      </c>
      <c r="J390" s="370">
        <v>0</v>
      </c>
      <c r="K390" s="370">
        <v>0</v>
      </c>
      <c r="L390" s="370">
        <v>527571.9367635973</v>
      </c>
      <c r="M390" s="370">
        <v>65946.492095449619</v>
      </c>
      <c r="N390" s="370">
        <v>1402028.274930428</v>
      </c>
      <c r="O390" s="370"/>
      <c r="P390" s="370">
        <v>577317.8910428856</v>
      </c>
      <c r="Q390" s="370">
        <v>231191.95502849537</v>
      </c>
      <c r="R390" s="370">
        <v>0</v>
      </c>
      <c r="S390" s="370">
        <v>0</v>
      </c>
      <c r="T390" s="370">
        <v>0</v>
      </c>
      <c r="U390" s="370">
        <v>527571.9367635973</v>
      </c>
      <c r="V390" s="370">
        <v>65946.492095449619</v>
      </c>
      <c r="W390" s="370">
        <v>1402028.274930428</v>
      </c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  <c r="AZ390" s="370"/>
      <c r="BA390" s="370"/>
      <c r="BB390" s="370"/>
      <c r="BC390" s="370"/>
      <c r="BD390" s="370"/>
      <c r="BE390" s="370"/>
      <c r="BF390" s="370"/>
      <c r="BG390" s="370"/>
      <c r="BH390" s="370"/>
      <c r="BI390" s="370"/>
      <c r="BJ390" s="370"/>
      <c r="BK390" s="370"/>
    </row>
    <row r="391" spans="1:63" x14ac:dyDescent="0.25">
      <c r="A391" s="14">
        <v>4068</v>
      </c>
      <c r="B391" s="34">
        <f t="shared" si="5"/>
        <v>0</v>
      </c>
      <c r="C391" s="1">
        <v>4068</v>
      </c>
      <c r="D391" s="1">
        <v>7</v>
      </c>
      <c r="E391" s="1" t="s">
        <v>40</v>
      </c>
      <c r="F391" s="1">
        <v>7</v>
      </c>
      <c r="G391" s="370">
        <v>769253.27519654017</v>
      </c>
      <c r="H391" s="370">
        <v>409251.48901752388</v>
      </c>
      <c r="I391" s="370">
        <v>0</v>
      </c>
      <c r="J391" s="370">
        <v>0</v>
      </c>
      <c r="K391" s="370">
        <v>0</v>
      </c>
      <c r="L391" s="370">
        <v>1028958.7236960758</v>
      </c>
      <c r="M391" s="370">
        <v>128619.84046200941</v>
      </c>
      <c r="N391" s="370">
        <v>2336083.3283721493</v>
      </c>
      <c r="O391" s="370"/>
      <c r="P391" s="370">
        <v>769253.27519654017</v>
      </c>
      <c r="Q391" s="370">
        <v>409251.48901752388</v>
      </c>
      <c r="R391" s="370">
        <v>0</v>
      </c>
      <c r="S391" s="370">
        <v>0</v>
      </c>
      <c r="T391" s="370">
        <v>0</v>
      </c>
      <c r="U391" s="370">
        <v>1028958.7236960758</v>
      </c>
      <c r="V391" s="370">
        <v>128619.84046200941</v>
      </c>
      <c r="W391" s="370">
        <v>2336083.3283721493</v>
      </c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  <c r="AZ391" s="370"/>
      <c r="BA391" s="370"/>
      <c r="BB391" s="370"/>
      <c r="BC391" s="370"/>
      <c r="BD391" s="370"/>
      <c r="BE391" s="370"/>
      <c r="BF391" s="370"/>
      <c r="BG391" s="370"/>
      <c r="BH391" s="370"/>
      <c r="BI391" s="370"/>
      <c r="BJ391" s="370"/>
      <c r="BK391" s="370"/>
    </row>
    <row r="392" spans="1:63" x14ac:dyDescent="0.25">
      <c r="A392" s="14">
        <v>4070</v>
      </c>
      <c r="B392" s="34">
        <f t="shared" si="5"/>
        <v>0</v>
      </c>
      <c r="C392" s="1">
        <v>4070</v>
      </c>
      <c r="D392" s="1">
        <v>7</v>
      </c>
      <c r="E392" s="1" t="s">
        <v>41</v>
      </c>
      <c r="F392" s="1">
        <v>7</v>
      </c>
      <c r="G392" s="370">
        <v>395533.69876207208</v>
      </c>
      <c r="H392" s="370">
        <v>29070.342052768738</v>
      </c>
      <c r="I392" s="370">
        <v>0</v>
      </c>
      <c r="J392" s="370">
        <v>0</v>
      </c>
      <c r="K392" s="370">
        <v>0</v>
      </c>
      <c r="L392" s="370">
        <v>296534.15507966047</v>
      </c>
      <c r="M392" s="370">
        <v>37066.769384957537</v>
      </c>
      <c r="N392" s="370">
        <v>758204.96527945879</v>
      </c>
      <c r="O392" s="370"/>
      <c r="P392" s="370">
        <v>395533.69876207208</v>
      </c>
      <c r="Q392" s="370">
        <v>29070.342052768738</v>
      </c>
      <c r="R392" s="370">
        <v>0</v>
      </c>
      <c r="S392" s="370">
        <v>0</v>
      </c>
      <c r="T392" s="370">
        <v>0</v>
      </c>
      <c r="U392" s="370">
        <v>296534.15507966047</v>
      </c>
      <c r="V392" s="370">
        <v>37066.769384957537</v>
      </c>
      <c r="W392" s="370">
        <v>758204.96527945879</v>
      </c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  <c r="AZ392" s="370"/>
      <c r="BA392" s="370"/>
      <c r="BB392" s="370"/>
      <c r="BC392" s="370"/>
      <c r="BD392" s="370"/>
      <c r="BE392" s="370"/>
      <c r="BF392" s="370"/>
      <c r="BG392" s="370"/>
      <c r="BH392" s="370"/>
      <c r="BI392" s="370"/>
      <c r="BJ392" s="370"/>
      <c r="BK392" s="370"/>
    </row>
    <row r="393" spans="1:63" x14ac:dyDescent="0.25">
      <c r="A393" s="14">
        <v>4073</v>
      </c>
      <c r="B393" s="34">
        <f t="shared" si="5"/>
        <v>0</v>
      </c>
      <c r="C393" s="1">
        <v>4073</v>
      </c>
      <c r="D393" s="1">
        <v>7</v>
      </c>
      <c r="E393" s="1" t="s">
        <v>927</v>
      </c>
      <c r="F393" s="1">
        <v>7</v>
      </c>
      <c r="G393" s="370">
        <v>577066.69620411913</v>
      </c>
      <c r="H393" s="370">
        <v>216599.80950179312</v>
      </c>
      <c r="I393" s="370">
        <v>0</v>
      </c>
      <c r="J393" s="370">
        <v>0</v>
      </c>
      <c r="K393" s="370">
        <v>0</v>
      </c>
      <c r="L393" s="370">
        <v>368591.98114097561</v>
      </c>
      <c r="M393" s="370">
        <v>46073.997642621922</v>
      </c>
      <c r="N393" s="370">
        <v>1208332.4844895098</v>
      </c>
      <c r="O393" s="370"/>
      <c r="P393" s="370">
        <v>577066.69620411913</v>
      </c>
      <c r="Q393" s="370">
        <v>216599.80950179312</v>
      </c>
      <c r="R393" s="370">
        <v>0</v>
      </c>
      <c r="S393" s="370">
        <v>0</v>
      </c>
      <c r="T393" s="370">
        <v>0</v>
      </c>
      <c r="U393" s="370">
        <v>368591.98114097561</v>
      </c>
      <c r="V393" s="370">
        <v>46073.997642621922</v>
      </c>
      <c r="W393" s="370">
        <v>1208332.4844895098</v>
      </c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  <c r="AZ393" s="370"/>
      <c r="BA393" s="370"/>
      <c r="BB393" s="370"/>
      <c r="BC393" s="370"/>
      <c r="BD393" s="370"/>
      <c r="BE393" s="370"/>
      <c r="BF393" s="370"/>
      <c r="BG393" s="370"/>
      <c r="BH393" s="370"/>
      <c r="BI393" s="370"/>
      <c r="BJ393" s="370"/>
      <c r="BK393" s="370"/>
    </row>
    <row r="394" spans="1:63" x14ac:dyDescent="0.25">
      <c r="A394" s="14">
        <v>4074</v>
      </c>
      <c r="B394" s="34">
        <f t="shared" si="5"/>
        <v>0</v>
      </c>
      <c r="C394" s="1">
        <v>4074</v>
      </c>
      <c r="D394" s="1">
        <v>7</v>
      </c>
      <c r="E394" s="1" t="s">
        <v>550</v>
      </c>
      <c r="F394" s="1">
        <v>7</v>
      </c>
      <c r="G394" s="370">
        <v>784419.70815399941</v>
      </c>
      <c r="H394" s="370">
        <v>676526.0746117637</v>
      </c>
      <c r="I394" s="370">
        <v>0</v>
      </c>
      <c r="J394" s="370">
        <v>0</v>
      </c>
      <c r="K394" s="370">
        <v>0</v>
      </c>
      <c r="L394" s="370">
        <v>1100532.0574358099</v>
      </c>
      <c r="M394" s="370">
        <v>137566.50717947615</v>
      </c>
      <c r="N394" s="370">
        <v>2699044.3473810493</v>
      </c>
      <c r="O394" s="370"/>
      <c r="P394" s="370">
        <v>784419.70815399941</v>
      </c>
      <c r="Q394" s="370">
        <v>676526.0746117637</v>
      </c>
      <c r="R394" s="370">
        <v>0</v>
      </c>
      <c r="S394" s="370">
        <v>0</v>
      </c>
      <c r="T394" s="370">
        <v>0</v>
      </c>
      <c r="U394" s="370">
        <v>1100532.0574358099</v>
      </c>
      <c r="V394" s="370">
        <v>137566.50717947615</v>
      </c>
      <c r="W394" s="370">
        <v>2699044.3473810493</v>
      </c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  <c r="AZ394" s="370"/>
      <c r="BA394" s="370"/>
      <c r="BB394" s="370"/>
      <c r="BC394" s="370"/>
      <c r="BD394" s="370"/>
      <c r="BE394" s="370"/>
      <c r="BF394" s="370"/>
      <c r="BG394" s="370"/>
      <c r="BH394" s="370"/>
      <c r="BI394" s="370"/>
      <c r="BJ394" s="370"/>
      <c r="BK394" s="370"/>
    </row>
    <row r="395" spans="1:63" x14ac:dyDescent="0.25">
      <c r="A395" s="14">
        <v>4075</v>
      </c>
      <c r="B395" s="34">
        <f t="shared" si="5"/>
        <v>0</v>
      </c>
      <c r="C395" s="1">
        <v>4075</v>
      </c>
      <c r="D395" s="1">
        <v>7</v>
      </c>
      <c r="E395" s="1" t="s">
        <v>42</v>
      </c>
      <c r="F395" s="1">
        <v>7</v>
      </c>
      <c r="G395" s="370">
        <v>1000217.3826251738</v>
      </c>
      <c r="H395" s="370">
        <v>370143.27359512675</v>
      </c>
      <c r="I395" s="370">
        <v>0</v>
      </c>
      <c r="J395" s="370">
        <v>0</v>
      </c>
      <c r="K395" s="370">
        <v>0</v>
      </c>
      <c r="L395" s="370">
        <v>462729.70435457065</v>
      </c>
      <c r="M395" s="370">
        <v>57841.213044321295</v>
      </c>
      <c r="N395" s="370">
        <v>1890931.5736191927</v>
      </c>
      <c r="O395" s="370"/>
      <c r="P395" s="370">
        <v>1000217.3826251738</v>
      </c>
      <c r="Q395" s="370">
        <v>370143.27359512675</v>
      </c>
      <c r="R395" s="370">
        <v>0</v>
      </c>
      <c r="S395" s="370">
        <v>0</v>
      </c>
      <c r="T395" s="370">
        <v>0</v>
      </c>
      <c r="U395" s="370">
        <v>462729.70435457065</v>
      </c>
      <c r="V395" s="370">
        <v>57841.213044321295</v>
      </c>
      <c r="W395" s="370">
        <v>1890931.5736191927</v>
      </c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  <c r="AZ395" s="370"/>
      <c r="BA395" s="370"/>
      <c r="BB395" s="370"/>
      <c r="BC395" s="370"/>
      <c r="BD395" s="370"/>
      <c r="BE395" s="370"/>
      <c r="BF395" s="370"/>
      <c r="BG395" s="370"/>
      <c r="BH395" s="370"/>
      <c r="BI395" s="370"/>
      <c r="BJ395" s="370"/>
      <c r="BK395" s="370"/>
    </row>
    <row r="396" spans="1:63" x14ac:dyDescent="0.25">
      <c r="A396" s="14">
        <v>4077</v>
      </c>
      <c r="B396" s="34">
        <f t="shared" si="5"/>
        <v>0</v>
      </c>
      <c r="C396" s="1">
        <v>4077</v>
      </c>
      <c r="D396" s="1">
        <v>7</v>
      </c>
      <c r="E396" s="1" t="s">
        <v>1042</v>
      </c>
      <c r="F396" s="1">
        <v>7</v>
      </c>
      <c r="G396" s="370">
        <v>0</v>
      </c>
      <c r="H396" s="370">
        <v>0</v>
      </c>
      <c r="I396" s="370">
        <v>0</v>
      </c>
      <c r="J396" s="370">
        <v>0</v>
      </c>
      <c r="K396" s="370">
        <v>0</v>
      </c>
      <c r="L396" s="370">
        <v>0</v>
      </c>
      <c r="M396" s="370">
        <v>0</v>
      </c>
      <c r="N396" s="370">
        <v>0</v>
      </c>
      <c r="O396" s="370"/>
      <c r="P396" s="370">
        <v>0</v>
      </c>
      <c r="Q396" s="370">
        <v>0</v>
      </c>
      <c r="R396" s="370">
        <v>0</v>
      </c>
      <c r="S396" s="370">
        <v>0</v>
      </c>
      <c r="T396" s="370">
        <v>0</v>
      </c>
      <c r="U396" s="370">
        <v>0</v>
      </c>
      <c r="V396" s="370">
        <v>0</v>
      </c>
      <c r="W396" s="370">
        <v>0</v>
      </c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  <c r="AZ396" s="370"/>
      <c r="BA396" s="370"/>
      <c r="BB396" s="370"/>
      <c r="BC396" s="370"/>
      <c r="BD396" s="370"/>
      <c r="BE396" s="370"/>
      <c r="BF396" s="370"/>
      <c r="BG396" s="370"/>
      <c r="BH396" s="370"/>
      <c r="BI396" s="370"/>
      <c r="BJ396" s="370"/>
      <c r="BK396" s="370"/>
    </row>
    <row r="397" spans="1:63" x14ac:dyDescent="0.25">
      <c r="A397" s="14">
        <v>4078</v>
      </c>
      <c r="B397" s="34">
        <f t="shared" si="5"/>
        <v>0</v>
      </c>
      <c r="C397" s="1">
        <v>4078</v>
      </c>
      <c r="D397" s="1">
        <v>7</v>
      </c>
      <c r="E397" s="1" t="s">
        <v>1043</v>
      </c>
      <c r="F397" s="1">
        <v>7</v>
      </c>
      <c r="G397" s="370">
        <v>640494.76137997885</v>
      </c>
      <c r="H397" s="370">
        <v>108692.42561748829</v>
      </c>
      <c r="I397" s="370">
        <v>0</v>
      </c>
      <c r="J397" s="370">
        <v>0</v>
      </c>
      <c r="K397" s="370">
        <v>0</v>
      </c>
      <c r="L397" s="370">
        <v>707219.78957756748</v>
      </c>
      <c r="M397" s="370">
        <v>88402.473697195877</v>
      </c>
      <c r="N397" s="370">
        <v>1544809.4502722304</v>
      </c>
      <c r="O397" s="370"/>
      <c r="P397" s="370">
        <v>640494.76137997885</v>
      </c>
      <c r="Q397" s="370">
        <v>108692.42561748829</v>
      </c>
      <c r="R397" s="370">
        <v>0</v>
      </c>
      <c r="S397" s="370">
        <v>0</v>
      </c>
      <c r="T397" s="370">
        <v>0</v>
      </c>
      <c r="U397" s="370">
        <v>707219.78957756748</v>
      </c>
      <c r="V397" s="370">
        <v>88402.473697195877</v>
      </c>
      <c r="W397" s="370">
        <v>1544809.4502722304</v>
      </c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  <c r="AZ397" s="370"/>
      <c r="BA397" s="370"/>
      <c r="BB397" s="370"/>
      <c r="BC397" s="370"/>
      <c r="BD397" s="370"/>
      <c r="BE397" s="370"/>
      <c r="BF397" s="370"/>
      <c r="BG397" s="370"/>
      <c r="BH397" s="370"/>
      <c r="BI397" s="370"/>
      <c r="BJ397" s="370"/>
      <c r="BK397" s="370"/>
    </row>
    <row r="398" spans="1:63" x14ac:dyDescent="0.25">
      <c r="A398" s="14">
        <v>4079</v>
      </c>
      <c r="B398" s="34">
        <f t="shared" si="5"/>
        <v>0</v>
      </c>
      <c r="C398" s="1">
        <v>4079</v>
      </c>
      <c r="D398" s="1">
        <v>7</v>
      </c>
      <c r="E398" s="1" t="s">
        <v>928</v>
      </c>
      <c r="F398" s="1">
        <v>7</v>
      </c>
      <c r="G398" s="370">
        <v>446535.83579866338</v>
      </c>
      <c r="H398" s="370">
        <v>262736.34433783393</v>
      </c>
      <c r="I398" s="370">
        <v>0</v>
      </c>
      <c r="J398" s="370">
        <v>0</v>
      </c>
      <c r="K398" s="370">
        <v>0</v>
      </c>
      <c r="L398" s="370">
        <v>622555.00416803895</v>
      </c>
      <c r="M398" s="370">
        <v>77819.375521004811</v>
      </c>
      <c r="N398" s="370">
        <v>1409646.5598255412</v>
      </c>
      <c r="O398" s="370"/>
      <c r="P398" s="370">
        <v>446535.83579866338</v>
      </c>
      <c r="Q398" s="370">
        <v>262736.34433783393</v>
      </c>
      <c r="R398" s="370">
        <v>0</v>
      </c>
      <c r="S398" s="370">
        <v>0</v>
      </c>
      <c r="T398" s="370">
        <v>0</v>
      </c>
      <c r="U398" s="370">
        <v>622555.00416803895</v>
      </c>
      <c r="V398" s="370">
        <v>77819.375521004811</v>
      </c>
      <c r="W398" s="370">
        <v>1409646.5598255412</v>
      </c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  <c r="AZ398" s="370"/>
      <c r="BA398" s="370"/>
      <c r="BB398" s="370"/>
      <c r="BC398" s="370"/>
      <c r="BD398" s="370"/>
      <c r="BE398" s="370"/>
      <c r="BF398" s="370"/>
      <c r="BG398" s="370"/>
      <c r="BH398" s="370"/>
      <c r="BI398" s="370"/>
      <c r="BJ398" s="370"/>
      <c r="BK398" s="370"/>
    </row>
    <row r="399" spans="1:63" x14ac:dyDescent="0.25">
      <c r="A399" s="14">
        <v>4080</v>
      </c>
      <c r="B399" s="34">
        <f t="shared" si="5"/>
        <v>0</v>
      </c>
      <c r="C399" s="1">
        <v>4080</v>
      </c>
      <c r="D399" s="1">
        <v>7</v>
      </c>
      <c r="E399" s="1" t="s">
        <v>43</v>
      </c>
      <c r="F399" s="1">
        <v>7</v>
      </c>
      <c r="G399" s="370">
        <v>49285.386701427014</v>
      </c>
      <c r="H399" s="370">
        <v>12936.548389564592</v>
      </c>
      <c r="I399" s="370">
        <v>0</v>
      </c>
      <c r="J399" s="370">
        <v>0</v>
      </c>
      <c r="K399" s="370">
        <v>0</v>
      </c>
      <c r="L399" s="370">
        <v>37515.755314271504</v>
      </c>
      <c r="M399" s="370">
        <v>4689.4694142839353</v>
      </c>
      <c r="N399" s="370">
        <v>104427.15981954704</v>
      </c>
      <c r="O399" s="370"/>
      <c r="P399" s="370">
        <v>49285.386701427014</v>
      </c>
      <c r="Q399" s="370">
        <v>12936.548389564592</v>
      </c>
      <c r="R399" s="370">
        <v>0</v>
      </c>
      <c r="S399" s="370">
        <v>0</v>
      </c>
      <c r="T399" s="370">
        <v>0</v>
      </c>
      <c r="U399" s="370">
        <v>37515.755314271504</v>
      </c>
      <c r="V399" s="370">
        <v>4689.4694142839353</v>
      </c>
      <c r="W399" s="370">
        <v>104427.15981954704</v>
      </c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  <c r="AZ399" s="370"/>
      <c r="BA399" s="370"/>
      <c r="BB399" s="370"/>
      <c r="BC399" s="370"/>
      <c r="BD399" s="370"/>
      <c r="BE399" s="370"/>
      <c r="BF399" s="370"/>
      <c r="BG399" s="370"/>
      <c r="BH399" s="370"/>
      <c r="BI399" s="370"/>
      <c r="BJ399" s="370"/>
      <c r="BK399" s="370"/>
    </row>
    <row r="400" spans="1:63" x14ac:dyDescent="0.25">
      <c r="A400" s="14">
        <v>4081</v>
      </c>
      <c r="B400" s="34">
        <f t="shared" si="5"/>
        <v>0</v>
      </c>
      <c r="C400" s="1">
        <v>4081</v>
      </c>
      <c r="D400" s="1">
        <v>7</v>
      </c>
      <c r="E400" s="1" t="s">
        <v>551</v>
      </c>
      <c r="F400" s="1">
        <v>7</v>
      </c>
      <c r="G400" s="370">
        <v>118215.69157449032</v>
      </c>
      <c r="H400" s="370">
        <v>45659.576286774747</v>
      </c>
      <c r="I400" s="370">
        <v>0</v>
      </c>
      <c r="J400" s="370">
        <v>0</v>
      </c>
      <c r="K400" s="370">
        <v>0</v>
      </c>
      <c r="L400" s="370">
        <v>81936.905685227393</v>
      </c>
      <c r="M400" s="370">
        <v>10242.113210653419</v>
      </c>
      <c r="N400" s="370">
        <v>256054.28675714589</v>
      </c>
      <c r="O400" s="370"/>
      <c r="P400" s="370">
        <v>118215.69157449032</v>
      </c>
      <c r="Q400" s="370">
        <v>45659.576286774747</v>
      </c>
      <c r="R400" s="370">
        <v>0</v>
      </c>
      <c r="S400" s="370">
        <v>0</v>
      </c>
      <c r="T400" s="370">
        <v>0</v>
      </c>
      <c r="U400" s="370">
        <v>81936.905685227393</v>
      </c>
      <c r="V400" s="370">
        <v>10242.113210653419</v>
      </c>
      <c r="W400" s="370">
        <v>256054.28675714589</v>
      </c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  <c r="AZ400" s="370"/>
      <c r="BA400" s="370"/>
      <c r="BB400" s="370"/>
      <c r="BC400" s="370"/>
      <c r="BD400" s="370"/>
      <c r="BE400" s="370"/>
      <c r="BF400" s="370"/>
      <c r="BG400" s="370"/>
      <c r="BH400" s="370"/>
      <c r="BI400" s="370"/>
      <c r="BJ400" s="370"/>
      <c r="BK400" s="370"/>
    </row>
    <row r="401" spans="1:63" x14ac:dyDescent="0.25">
      <c r="A401" s="14">
        <v>4082</v>
      </c>
      <c r="B401" s="34">
        <f t="shared" si="5"/>
        <v>0</v>
      </c>
      <c r="C401" s="1">
        <v>4082</v>
      </c>
      <c r="D401" s="1">
        <v>7</v>
      </c>
      <c r="E401" s="1" t="s">
        <v>44</v>
      </c>
      <c r="F401" s="1">
        <v>7</v>
      </c>
      <c r="G401" s="370">
        <v>422440.71172944794</v>
      </c>
      <c r="H401" s="370">
        <v>84020.287198433289</v>
      </c>
      <c r="I401" s="370">
        <v>0</v>
      </c>
      <c r="J401" s="370">
        <v>0</v>
      </c>
      <c r="K401" s="370">
        <v>0</v>
      </c>
      <c r="L401" s="370">
        <v>134490.89919663867</v>
      </c>
      <c r="M401" s="370">
        <v>16811.362399579823</v>
      </c>
      <c r="N401" s="370">
        <v>657763.26052409981</v>
      </c>
      <c r="O401" s="370"/>
      <c r="P401" s="370">
        <v>422440.71172944794</v>
      </c>
      <c r="Q401" s="370">
        <v>84020.287198433289</v>
      </c>
      <c r="R401" s="370">
        <v>0</v>
      </c>
      <c r="S401" s="370">
        <v>0</v>
      </c>
      <c r="T401" s="370">
        <v>0</v>
      </c>
      <c r="U401" s="370">
        <v>134490.89919663867</v>
      </c>
      <c r="V401" s="370">
        <v>16811.362399579823</v>
      </c>
      <c r="W401" s="370">
        <v>657763.26052409981</v>
      </c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  <c r="AZ401" s="370"/>
      <c r="BA401" s="370"/>
      <c r="BB401" s="370"/>
      <c r="BC401" s="370"/>
      <c r="BD401" s="370"/>
      <c r="BE401" s="370"/>
      <c r="BF401" s="370"/>
      <c r="BG401" s="370"/>
      <c r="BH401" s="370"/>
      <c r="BI401" s="370"/>
      <c r="BJ401" s="370"/>
      <c r="BK401" s="370"/>
    </row>
    <row r="402" spans="1:63" x14ac:dyDescent="0.25">
      <c r="A402" s="14">
        <v>4083</v>
      </c>
      <c r="B402" s="34">
        <f t="shared" si="5"/>
        <v>0</v>
      </c>
      <c r="C402" s="1">
        <v>4083</v>
      </c>
      <c r="D402" s="1">
        <v>7</v>
      </c>
      <c r="E402" s="1" t="s">
        <v>45</v>
      </c>
      <c r="F402" s="1">
        <v>7</v>
      </c>
      <c r="G402" s="370">
        <v>69896.358561742556</v>
      </c>
      <c r="H402" s="370">
        <v>50649.415441043362</v>
      </c>
      <c r="I402" s="370">
        <v>0</v>
      </c>
      <c r="J402" s="370">
        <v>0</v>
      </c>
      <c r="K402" s="370">
        <v>0</v>
      </c>
      <c r="L402" s="370">
        <v>65624.39055865939</v>
      </c>
      <c r="M402" s="370">
        <v>8203.0488198324183</v>
      </c>
      <c r="N402" s="370">
        <v>194373.21338127772</v>
      </c>
      <c r="O402" s="370"/>
      <c r="P402" s="370">
        <v>69896.358561742556</v>
      </c>
      <c r="Q402" s="370">
        <v>50649.415441043362</v>
      </c>
      <c r="R402" s="370">
        <v>0</v>
      </c>
      <c r="S402" s="370">
        <v>0</v>
      </c>
      <c r="T402" s="370">
        <v>0</v>
      </c>
      <c r="U402" s="370">
        <v>65624.39055865939</v>
      </c>
      <c r="V402" s="370">
        <v>8203.0488198324183</v>
      </c>
      <c r="W402" s="370">
        <v>194373.21338127772</v>
      </c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  <c r="AZ402" s="370"/>
      <c r="BA402" s="370"/>
      <c r="BB402" s="370"/>
      <c r="BC402" s="370"/>
      <c r="BD402" s="370"/>
      <c r="BE402" s="370"/>
      <c r="BF402" s="370"/>
      <c r="BG402" s="370"/>
      <c r="BH402" s="370"/>
      <c r="BI402" s="370"/>
      <c r="BJ402" s="370"/>
      <c r="BK402" s="370"/>
    </row>
    <row r="403" spans="1:63" x14ac:dyDescent="0.25">
      <c r="A403" s="14">
        <v>4084</v>
      </c>
      <c r="B403" s="34">
        <f t="shared" si="5"/>
        <v>0</v>
      </c>
      <c r="C403" s="1">
        <v>4084</v>
      </c>
      <c r="D403" s="1">
        <v>7</v>
      </c>
      <c r="E403" s="1" t="s">
        <v>46</v>
      </c>
      <c r="F403" s="1">
        <v>7</v>
      </c>
      <c r="G403" s="370">
        <v>295622.70238760981</v>
      </c>
      <c r="H403" s="370">
        <v>70471.032269830219</v>
      </c>
      <c r="I403" s="370">
        <v>0</v>
      </c>
      <c r="J403" s="370">
        <v>0</v>
      </c>
      <c r="K403" s="370">
        <v>0</v>
      </c>
      <c r="L403" s="370">
        <v>196033.99885976658</v>
      </c>
      <c r="M403" s="370">
        <v>24504.249857470808</v>
      </c>
      <c r="N403" s="370">
        <v>586631.98337467748</v>
      </c>
      <c r="O403" s="370"/>
      <c r="P403" s="370">
        <v>295622.70238760981</v>
      </c>
      <c r="Q403" s="370">
        <v>70471.032269830219</v>
      </c>
      <c r="R403" s="370">
        <v>0</v>
      </c>
      <c r="S403" s="370">
        <v>0</v>
      </c>
      <c r="T403" s="370">
        <v>0</v>
      </c>
      <c r="U403" s="370">
        <v>196033.99885976658</v>
      </c>
      <c r="V403" s="370">
        <v>24504.249857470808</v>
      </c>
      <c r="W403" s="370">
        <v>586631.98337467748</v>
      </c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  <c r="AZ403" s="370"/>
      <c r="BA403" s="370"/>
      <c r="BB403" s="370"/>
      <c r="BC403" s="370"/>
      <c r="BD403" s="370"/>
      <c r="BE403" s="370"/>
      <c r="BF403" s="370"/>
      <c r="BG403" s="370"/>
      <c r="BH403" s="370"/>
      <c r="BI403" s="370"/>
      <c r="BJ403" s="370"/>
      <c r="BK403" s="370"/>
    </row>
    <row r="404" spans="1:63" x14ac:dyDescent="0.25">
      <c r="A404" s="14">
        <v>4085</v>
      </c>
      <c r="B404" s="34">
        <f t="shared" si="5"/>
        <v>0</v>
      </c>
      <c r="C404" s="1">
        <v>4085</v>
      </c>
      <c r="D404" s="1">
        <v>7</v>
      </c>
      <c r="E404" s="1" t="s">
        <v>929</v>
      </c>
      <c r="F404" s="1">
        <v>7</v>
      </c>
      <c r="G404" s="370">
        <v>306261.70886167139</v>
      </c>
      <c r="H404" s="370">
        <v>145182.31559814967</v>
      </c>
      <c r="I404" s="370">
        <v>0</v>
      </c>
      <c r="J404" s="370">
        <v>0</v>
      </c>
      <c r="K404" s="370">
        <v>0</v>
      </c>
      <c r="L404" s="370">
        <v>227950.10117571961</v>
      </c>
      <c r="M404" s="370">
        <v>28493.762646964933</v>
      </c>
      <c r="N404" s="370">
        <v>707887.88828250568</v>
      </c>
      <c r="O404" s="370"/>
      <c r="P404" s="370">
        <v>306261.70886167139</v>
      </c>
      <c r="Q404" s="370">
        <v>145182.31559814967</v>
      </c>
      <c r="R404" s="370">
        <v>0</v>
      </c>
      <c r="S404" s="370">
        <v>0</v>
      </c>
      <c r="T404" s="370">
        <v>0</v>
      </c>
      <c r="U404" s="370">
        <v>227950.10117571961</v>
      </c>
      <c r="V404" s="370">
        <v>28493.762646964933</v>
      </c>
      <c r="W404" s="370">
        <v>707887.88828250568</v>
      </c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  <c r="AZ404" s="370"/>
      <c r="BA404" s="370"/>
      <c r="BB404" s="370"/>
      <c r="BC404" s="370"/>
      <c r="BD404" s="370"/>
      <c r="BE404" s="370"/>
      <c r="BF404" s="370"/>
      <c r="BG404" s="370"/>
      <c r="BH404" s="370"/>
      <c r="BI404" s="370"/>
      <c r="BJ404" s="370"/>
      <c r="BK404" s="370"/>
    </row>
    <row r="405" spans="1:63" x14ac:dyDescent="0.25">
      <c r="A405" s="14">
        <v>4087</v>
      </c>
      <c r="B405" s="34">
        <f t="shared" si="5"/>
        <v>0</v>
      </c>
      <c r="C405" s="1">
        <v>4087</v>
      </c>
      <c r="D405" s="1">
        <v>7</v>
      </c>
      <c r="E405" s="1" t="s">
        <v>47</v>
      </c>
      <c r="F405" s="1">
        <v>7</v>
      </c>
      <c r="G405" s="370">
        <v>273841.0554020062</v>
      </c>
      <c r="H405" s="370">
        <v>122847.60691166803</v>
      </c>
      <c r="I405" s="370">
        <v>0</v>
      </c>
      <c r="J405" s="370">
        <v>0</v>
      </c>
      <c r="K405" s="370">
        <v>0</v>
      </c>
      <c r="L405" s="370">
        <v>105636.44735952347</v>
      </c>
      <c r="M405" s="370">
        <v>13204.555919940425</v>
      </c>
      <c r="N405" s="370">
        <v>515529.66559313814</v>
      </c>
      <c r="O405" s="370"/>
      <c r="P405" s="370">
        <v>273841.0554020062</v>
      </c>
      <c r="Q405" s="370">
        <v>122847.60691166803</v>
      </c>
      <c r="R405" s="370">
        <v>0</v>
      </c>
      <c r="S405" s="370">
        <v>0</v>
      </c>
      <c r="T405" s="370">
        <v>0</v>
      </c>
      <c r="U405" s="370">
        <v>105636.44735952347</v>
      </c>
      <c r="V405" s="370">
        <v>13204.555919940425</v>
      </c>
      <c r="W405" s="370">
        <v>515529.66559313814</v>
      </c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  <c r="AZ405" s="370"/>
      <c r="BA405" s="370"/>
      <c r="BB405" s="370"/>
      <c r="BC405" s="370"/>
      <c r="BD405" s="370"/>
      <c r="BE405" s="370"/>
      <c r="BF405" s="370"/>
      <c r="BG405" s="370"/>
      <c r="BH405" s="370"/>
      <c r="BI405" s="370"/>
      <c r="BJ405" s="370"/>
      <c r="BK405" s="370"/>
    </row>
    <row r="406" spans="1:63" x14ac:dyDescent="0.25">
      <c r="A406" s="14">
        <v>4088</v>
      </c>
      <c r="B406" s="34">
        <f t="shared" ref="B406:B469" si="6">+C406-A406</f>
        <v>0</v>
      </c>
      <c r="C406" s="1">
        <v>4088</v>
      </c>
      <c r="D406" s="1">
        <v>7</v>
      </c>
      <c r="E406" s="1" t="s">
        <v>48</v>
      </c>
      <c r="F406" s="1">
        <v>7</v>
      </c>
      <c r="G406" s="370">
        <v>624155.18804899021</v>
      </c>
      <c r="H406" s="370">
        <v>129090.52323453448</v>
      </c>
      <c r="I406" s="370">
        <v>0</v>
      </c>
      <c r="J406" s="370">
        <v>0</v>
      </c>
      <c r="K406" s="370">
        <v>0</v>
      </c>
      <c r="L406" s="370">
        <v>359963.38652919326</v>
      </c>
      <c r="M406" s="370">
        <v>44995.423316149136</v>
      </c>
      <c r="N406" s="370">
        <v>1158204.5211288671</v>
      </c>
      <c r="O406" s="370"/>
      <c r="P406" s="370">
        <v>624155.18804899021</v>
      </c>
      <c r="Q406" s="370">
        <v>129090.52323453448</v>
      </c>
      <c r="R406" s="370">
        <v>0</v>
      </c>
      <c r="S406" s="370">
        <v>0</v>
      </c>
      <c r="T406" s="370">
        <v>0</v>
      </c>
      <c r="U406" s="370">
        <v>359963.38652919326</v>
      </c>
      <c r="V406" s="370">
        <v>44995.423316149136</v>
      </c>
      <c r="W406" s="370">
        <v>1158204.5211288671</v>
      </c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  <c r="AZ406" s="370"/>
      <c r="BA406" s="370"/>
      <c r="BB406" s="370"/>
      <c r="BC406" s="370"/>
      <c r="BD406" s="370"/>
      <c r="BE406" s="370"/>
      <c r="BF406" s="370"/>
      <c r="BG406" s="370"/>
      <c r="BH406" s="370"/>
      <c r="BI406" s="370"/>
      <c r="BJ406" s="370"/>
      <c r="BK406" s="370"/>
    </row>
    <row r="407" spans="1:63" x14ac:dyDescent="0.25">
      <c r="A407" s="14">
        <v>4089</v>
      </c>
      <c r="B407" s="34">
        <f t="shared" si="6"/>
        <v>0</v>
      </c>
      <c r="C407" s="1">
        <v>4089</v>
      </c>
      <c r="D407" s="1">
        <v>7</v>
      </c>
      <c r="E407" s="1" t="s">
        <v>49</v>
      </c>
      <c r="F407" s="1">
        <v>7</v>
      </c>
      <c r="G407" s="370">
        <v>254591.4337174219</v>
      </c>
      <c r="H407" s="370">
        <v>62130.592560912373</v>
      </c>
      <c r="I407" s="370">
        <v>0</v>
      </c>
      <c r="J407" s="370">
        <v>0</v>
      </c>
      <c r="K407" s="370">
        <v>0</v>
      </c>
      <c r="L407" s="370">
        <v>138040.94596706738</v>
      </c>
      <c r="M407" s="370">
        <v>17255.118245883412</v>
      </c>
      <c r="N407" s="370">
        <v>472018.09049128508</v>
      </c>
      <c r="O407" s="370"/>
      <c r="P407" s="370">
        <v>254591.4337174219</v>
      </c>
      <c r="Q407" s="370">
        <v>62130.592560912373</v>
      </c>
      <c r="R407" s="370">
        <v>0</v>
      </c>
      <c r="S407" s="370">
        <v>0</v>
      </c>
      <c r="T407" s="370">
        <v>0</v>
      </c>
      <c r="U407" s="370">
        <v>138040.94596706738</v>
      </c>
      <c r="V407" s="370">
        <v>17255.118245883412</v>
      </c>
      <c r="W407" s="370">
        <v>472018.09049128508</v>
      </c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  <c r="AZ407" s="370"/>
      <c r="BA407" s="370"/>
      <c r="BB407" s="370"/>
      <c r="BC407" s="370"/>
      <c r="BD407" s="370"/>
      <c r="BE407" s="370"/>
      <c r="BF407" s="370"/>
      <c r="BG407" s="370"/>
      <c r="BH407" s="370"/>
      <c r="BI407" s="370"/>
      <c r="BJ407" s="370"/>
      <c r="BK407" s="370"/>
    </row>
    <row r="408" spans="1:63" x14ac:dyDescent="0.25">
      <c r="A408" s="14">
        <v>4090</v>
      </c>
      <c r="B408" s="34">
        <f t="shared" si="6"/>
        <v>0</v>
      </c>
      <c r="C408" s="1">
        <v>4090</v>
      </c>
      <c r="D408" s="1">
        <v>7</v>
      </c>
      <c r="E408" s="1" t="s">
        <v>50</v>
      </c>
      <c r="F408" s="1">
        <v>7</v>
      </c>
      <c r="G408" s="370">
        <v>164289.88206768787</v>
      </c>
      <c r="H408" s="370">
        <v>168002.42512963511</v>
      </c>
      <c r="I408" s="370">
        <v>0</v>
      </c>
      <c r="J408" s="370">
        <v>0</v>
      </c>
      <c r="K408" s="370">
        <v>0</v>
      </c>
      <c r="L408" s="370">
        <v>200324.34681216191</v>
      </c>
      <c r="M408" s="370">
        <v>25040.543351520224</v>
      </c>
      <c r="N408" s="370">
        <v>557657.19736100512</v>
      </c>
      <c r="O408" s="370"/>
      <c r="P408" s="370">
        <v>164289.88206768787</v>
      </c>
      <c r="Q408" s="370">
        <v>168002.42512963511</v>
      </c>
      <c r="R408" s="370">
        <v>0</v>
      </c>
      <c r="S408" s="370">
        <v>0</v>
      </c>
      <c r="T408" s="370">
        <v>0</v>
      </c>
      <c r="U408" s="370">
        <v>200324.34681216191</v>
      </c>
      <c r="V408" s="370">
        <v>25040.543351520224</v>
      </c>
      <c r="W408" s="370">
        <v>557657.19736100512</v>
      </c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  <c r="AZ408" s="370"/>
      <c r="BA408" s="370"/>
      <c r="BB408" s="370"/>
      <c r="BC408" s="370"/>
      <c r="BD408" s="370"/>
      <c r="BE408" s="370"/>
      <c r="BF408" s="370"/>
      <c r="BG408" s="370"/>
      <c r="BH408" s="370"/>
      <c r="BI408" s="370"/>
      <c r="BJ408" s="370"/>
      <c r="BK408" s="370"/>
    </row>
    <row r="409" spans="1:63" x14ac:dyDescent="0.25">
      <c r="A409" s="14">
        <v>4091</v>
      </c>
      <c r="B409" s="34">
        <f t="shared" si="6"/>
        <v>0</v>
      </c>
      <c r="C409" s="1">
        <v>4091</v>
      </c>
      <c r="D409" s="1">
        <v>7</v>
      </c>
      <c r="E409" s="1" t="s">
        <v>1044</v>
      </c>
      <c r="F409" s="1">
        <v>7</v>
      </c>
      <c r="G409" s="370">
        <v>267687.29579666618</v>
      </c>
      <c r="H409" s="370">
        <v>375386.69201611233</v>
      </c>
      <c r="I409" s="370">
        <v>0</v>
      </c>
      <c r="J409" s="370">
        <v>0</v>
      </c>
      <c r="K409" s="370">
        <v>0</v>
      </c>
      <c r="L409" s="370">
        <v>463847.69683426397</v>
      </c>
      <c r="M409" s="370">
        <v>57980.96210428296</v>
      </c>
      <c r="N409" s="370">
        <v>1164902.6467513253</v>
      </c>
      <c r="O409" s="370"/>
      <c r="P409" s="370">
        <v>267687.29579666618</v>
      </c>
      <c r="Q409" s="370">
        <v>375386.69201611233</v>
      </c>
      <c r="R409" s="370">
        <v>0</v>
      </c>
      <c r="S409" s="370">
        <v>0</v>
      </c>
      <c r="T409" s="370">
        <v>0</v>
      </c>
      <c r="U409" s="370">
        <v>463847.69683426397</v>
      </c>
      <c r="V409" s="370">
        <v>57980.96210428296</v>
      </c>
      <c r="W409" s="370">
        <v>1164902.6467513253</v>
      </c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  <c r="AZ409" s="370"/>
      <c r="BA409" s="370"/>
      <c r="BB409" s="370"/>
      <c r="BC409" s="370"/>
      <c r="BD409" s="370"/>
      <c r="BE409" s="370"/>
      <c r="BF409" s="370"/>
      <c r="BG409" s="370"/>
      <c r="BH409" s="370"/>
      <c r="BI409" s="370"/>
      <c r="BJ409" s="370"/>
      <c r="BK409" s="370"/>
    </row>
    <row r="410" spans="1:63" x14ac:dyDescent="0.25">
      <c r="A410" s="14">
        <v>4092</v>
      </c>
      <c r="B410" s="34">
        <f t="shared" si="6"/>
        <v>0</v>
      </c>
      <c r="C410" s="1">
        <v>4092</v>
      </c>
      <c r="D410" s="1">
        <v>7</v>
      </c>
      <c r="E410" s="1" t="s">
        <v>51</v>
      </c>
      <c r="F410" s="1">
        <v>7</v>
      </c>
      <c r="G410" s="370">
        <v>95361.705327163683</v>
      </c>
      <c r="H410" s="370">
        <v>49755.00203113701</v>
      </c>
      <c r="I410" s="370">
        <v>0</v>
      </c>
      <c r="J410" s="370">
        <v>0</v>
      </c>
      <c r="K410" s="370">
        <v>0</v>
      </c>
      <c r="L410" s="370">
        <v>208880.19462395256</v>
      </c>
      <c r="M410" s="370">
        <v>26110.024327994055</v>
      </c>
      <c r="N410" s="370">
        <v>380106.92631024728</v>
      </c>
      <c r="O410" s="370"/>
      <c r="P410" s="370">
        <v>95361.705327163683</v>
      </c>
      <c r="Q410" s="370">
        <v>49755.00203113701</v>
      </c>
      <c r="R410" s="370">
        <v>0</v>
      </c>
      <c r="S410" s="370">
        <v>0</v>
      </c>
      <c r="T410" s="370">
        <v>0</v>
      </c>
      <c r="U410" s="370">
        <v>208880.19462395256</v>
      </c>
      <c r="V410" s="370">
        <v>26110.024327994055</v>
      </c>
      <c r="W410" s="370">
        <v>380106.92631024728</v>
      </c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  <c r="AZ410" s="370"/>
      <c r="BA410" s="370"/>
      <c r="BB410" s="370"/>
      <c r="BC410" s="370"/>
      <c r="BD410" s="370"/>
      <c r="BE410" s="370"/>
      <c r="BF410" s="370"/>
      <c r="BG410" s="370"/>
      <c r="BH410" s="370"/>
      <c r="BI410" s="370"/>
      <c r="BJ410" s="370"/>
      <c r="BK410" s="370"/>
    </row>
    <row r="411" spans="1:63" x14ac:dyDescent="0.25">
      <c r="A411" s="14">
        <v>4093</v>
      </c>
      <c r="B411" s="34">
        <f t="shared" si="6"/>
        <v>0</v>
      </c>
      <c r="C411" s="1">
        <v>4093</v>
      </c>
      <c r="D411" s="1">
        <v>7</v>
      </c>
      <c r="E411" s="1" t="s">
        <v>1045</v>
      </c>
      <c r="F411" s="1">
        <v>7</v>
      </c>
      <c r="G411" s="370">
        <v>461334.91318382655</v>
      </c>
      <c r="H411" s="370">
        <v>143165.16360822998</v>
      </c>
      <c r="I411" s="370">
        <v>0</v>
      </c>
      <c r="J411" s="370">
        <v>0</v>
      </c>
      <c r="K411" s="370">
        <v>0</v>
      </c>
      <c r="L411" s="370">
        <v>195208.71367501561</v>
      </c>
      <c r="M411" s="370">
        <v>24401.089209376936</v>
      </c>
      <c r="N411" s="370">
        <v>824109.87967644911</v>
      </c>
      <c r="O411" s="370"/>
      <c r="P411" s="370">
        <v>461334.91318382655</v>
      </c>
      <c r="Q411" s="370">
        <v>143165.16360822998</v>
      </c>
      <c r="R411" s="370">
        <v>0</v>
      </c>
      <c r="S411" s="370">
        <v>0</v>
      </c>
      <c r="T411" s="370">
        <v>0</v>
      </c>
      <c r="U411" s="370">
        <v>195208.71367501561</v>
      </c>
      <c r="V411" s="370">
        <v>24401.089209376936</v>
      </c>
      <c r="W411" s="370">
        <v>824109.87967644911</v>
      </c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  <c r="AZ411" s="370"/>
      <c r="BA411" s="370"/>
      <c r="BB411" s="370"/>
      <c r="BC411" s="370"/>
      <c r="BD411" s="370"/>
      <c r="BE411" s="370"/>
      <c r="BF411" s="370"/>
      <c r="BG411" s="370"/>
      <c r="BH411" s="370"/>
      <c r="BI411" s="370"/>
      <c r="BJ411" s="370"/>
      <c r="BK411" s="370"/>
    </row>
    <row r="412" spans="1:63" x14ac:dyDescent="0.25">
      <c r="A412" s="14">
        <v>4095</v>
      </c>
      <c r="B412" s="34">
        <f t="shared" si="6"/>
        <v>0</v>
      </c>
      <c r="C412" s="1">
        <v>4095</v>
      </c>
      <c r="D412" s="1">
        <v>7</v>
      </c>
      <c r="E412" s="1" t="s">
        <v>552</v>
      </c>
      <c r="F412" s="1">
        <v>7</v>
      </c>
      <c r="G412" s="370">
        <v>104576.60310902256</v>
      </c>
      <c r="H412" s="370">
        <v>27819.392124279948</v>
      </c>
      <c r="I412" s="370">
        <v>0</v>
      </c>
      <c r="J412" s="370">
        <v>0</v>
      </c>
      <c r="K412" s="370">
        <v>0</v>
      </c>
      <c r="L412" s="370">
        <v>73118.348336004638</v>
      </c>
      <c r="M412" s="370">
        <v>9139.7935420005724</v>
      </c>
      <c r="N412" s="370">
        <v>214654.1371113077</v>
      </c>
      <c r="O412" s="370"/>
      <c r="P412" s="370">
        <v>104576.60310902256</v>
      </c>
      <c r="Q412" s="370">
        <v>27819.392124279948</v>
      </c>
      <c r="R412" s="370">
        <v>0</v>
      </c>
      <c r="S412" s="370">
        <v>0</v>
      </c>
      <c r="T412" s="370">
        <v>0</v>
      </c>
      <c r="U412" s="370">
        <v>73118.348336004638</v>
      </c>
      <c r="V412" s="370">
        <v>9139.7935420005724</v>
      </c>
      <c r="W412" s="370">
        <v>214654.1371113077</v>
      </c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  <c r="AZ412" s="370"/>
      <c r="BA412" s="370"/>
      <c r="BB412" s="370"/>
      <c r="BC412" s="370"/>
      <c r="BD412" s="370"/>
      <c r="BE412" s="370"/>
      <c r="BF412" s="370"/>
      <c r="BG412" s="370"/>
      <c r="BH412" s="370"/>
      <c r="BI412" s="370"/>
      <c r="BJ412" s="370"/>
      <c r="BK412" s="370"/>
    </row>
    <row r="413" spans="1:63" x14ac:dyDescent="0.25">
      <c r="A413" s="14">
        <v>4097</v>
      </c>
      <c r="B413" s="34">
        <f t="shared" si="6"/>
        <v>0</v>
      </c>
      <c r="C413" s="1">
        <v>4097</v>
      </c>
      <c r="D413" s="1">
        <v>7</v>
      </c>
      <c r="E413" s="1" t="s">
        <v>52</v>
      </c>
      <c r="F413" s="1">
        <v>7</v>
      </c>
      <c r="G413" s="370">
        <v>605881.19433190266</v>
      </c>
      <c r="H413" s="370">
        <v>1207833.2872677811</v>
      </c>
      <c r="I413" s="370">
        <v>0</v>
      </c>
      <c r="J413" s="370">
        <v>0</v>
      </c>
      <c r="K413" s="370">
        <v>0</v>
      </c>
      <c r="L413" s="370">
        <v>1277655.3437727648</v>
      </c>
      <c r="M413" s="370">
        <v>159706.91797159548</v>
      </c>
      <c r="N413" s="370">
        <v>3251076.7433440443</v>
      </c>
      <c r="O413" s="370"/>
      <c r="P413" s="370">
        <v>605881.19433190266</v>
      </c>
      <c r="Q413" s="370">
        <v>1207833.2872677811</v>
      </c>
      <c r="R413" s="370">
        <v>0</v>
      </c>
      <c r="S413" s="370">
        <v>0</v>
      </c>
      <c r="T413" s="370">
        <v>0</v>
      </c>
      <c r="U413" s="370">
        <v>1277655.3437727648</v>
      </c>
      <c r="V413" s="370">
        <v>159706.91797159548</v>
      </c>
      <c r="W413" s="370">
        <v>3251076.7433440443</v>
      </c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  <c r="AZ413" s="370"/>
      <c r="BA413" s="370"/>
      <c r="BB413" s="370"/>
      <c r="BC413" s="370"/>
      <c r="BD413" s="370"/>
      <c r="BE413" s="370"/>
      <c r="BF413" s="370"/>
      <c r="BG413" s="370"/>
      <c r="BH413" s="370"/>
      <c r="BI413" s="370"/>
      <c r="BJ413" s="370"/>
      <c r="BK413" s="370"/>
    </row>
    <row r="414" spans="1:63" x14ac:dyDescent="0.25">
      <c r="A414" s="14">
        <v>4098</v>
      </c>
      <c r="B414" s="34">
        <f t="shared" si="6"/>
        <v>0</v>
      </c>
      <c r="C414" s="1">
        <v>4098</v>
      </c>
      <c r="D414" s="1">
        <v>7</v>
      </c>
      <c r="E414" s="1" t="s">
        <v>53</v>
      </c>
      <c r="F414" s="1">
        <v>7</v>
      </c>
      <c r="G414" s="370">
        <v>689918.95651071763</v>
      </c>
      <c r="H414" s="370">
        <v>256349.86619122262</v>
      </c>
      <c r="I414" s="370">
        <v>0</v>
      </c>
      <c r="J414" s="370">
        <v>0</v>
      </c>
      <c r="K414" s="370">
        <v>0</v>
      </c>
      <c r="L414" s="370">
        <v>537095.82825750858</v>
      </c>
      <c r="M414" s="370">
        <v>67136.978532188528</v>
      </c>
      <c r="N414" s="370">
        <v>1550501.6294916375</v>
      </c>
      <c r="O414" s="370"/>
      <c r="P414" s="370">
        <v>689918.95651071763</v>
      </c>
      <c r="Q414" s="370">
        <v>256349.86619122262</v>
      </c>
      <c r="R414" s="370">
        <v>0</v>
      </c>
      <c r="S414" s="370">
        <v>0</v>
      </c>
      <c r="T414" s="370">
        <v>0</v>
      </c>
      <c r="U414" s="370">
        <v>537095.82825750858</v>
      </c>
      <c r="V414" s="370">
        <v>67136.978532188528</v>
      </c>
      <c r="W414" s="370">
        <v>1550501.6294916375</v>
      </c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  <c r="AZ414" s="370"/>
      <c r="BA414" s="370"/>
      <c r="BB414" s="370"/>
      <c r="BC414" s="370"/>
      <c r="BD414" s="370"/>
      <c r="BE414" s="370"/>
      <c r="BF414" s="370"/>
      <c r="BG414" s="370"/>
      <c r="BH414" s="370"/>
      <c r="BI414" s="370"/>
      <c r="BJ414" s="370"/>
      <c r="BK414" s="370"/>
    </row>
    <row r="415" spans="1:63" x14ac:dyDescent="0.25">
      <c r="A415" s="14">
        <v>4100</v>
      </c>
      <c r="B415" s="34">
        <f t="shared" si="6"/>
        <v>0</v>
      </c>
      <c r="C415" s="1">
        <v>4100</v>
      </c>
      <c r="D415" s="1">
        <v>7</v>
      </c>
      <c r="E415" s="1" t="s">
        <v>54</v>
      </c>
      <c r="F415" s="1">
        <v>7</v>
      </c>
      <c r="G415" s="370">
        <v>176480.87367341577</v>
      </c>
      <c r="H415" s="370">
        <v>349045.4318454368</v>
      </c>
      <c r="I415" s="370">
        <v>0</v>
      </c>
      <c r="J415" s="370">
        <v>0</v>
      </c>
      <c r="K415" s="370">
        <v>0</v>
      </c>
      <c r="L415" s="370">
        <v>345295.51182126394</v>
      </c>
      <c r="M415" s="370">
        <v>43161.93897765797</v>
      </c>
      <c r="N415" s="370">
        <v>913983.75631777442</v>
      </c>
      <c r="O415" s="370"/>
      <c r="P415" s="370">
        <v>176480.87367341577</v>
      </c>
      <c r="Q415" s="370">
        <v>349045.4318454368</v>
      </c>
      <c r="R415" s="370">
        <v>0</v>
      </c>
      <c r="S415" s="370">
        <v>0</v>
      </c>
      <c r="T415" s="370">
        <v>0</v>
      </c>
      <c r="U415" s="370">
        <v>345295.51182126394</v>
      </c>
      <c r="V415" s="370">
        <v>43161.93897765797</v>
      </c>
      <c r="W415" s="370">
        <v>913983.75631777442</v>
      </c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  <c r="AZ415" s="370"/>
      <c r="BA415" s="370"/>
      <c r="BB415" s="370"/>
      <c r="BC415" s="370"/>
      <c r="BD415" s="370"/>
      <c r="BE415" s="370"/>
      <c r="BF415" s="370"/>
      <c r="BG415" s="370"/>
      <c r="BH415" s="370"/>
      <c r="BI415" s="370"/>
      <c r="BJ415" s="370"/>
      <c r="BK415" s="370"/>
    </row>
    <row r="416" spans="1:63" x14ac:dyDescent="0.25">
      <c r="A416" s="14">
        <v>4102</v>
      </c>
      <c r="B416" s="34">
        <f t="shared" si="6"/>
        <v>0</v>
      </c>
      <c r="C416" s="1">
        <v>4102</v>
      </c>
      <c r="D416" s="1">
        <v>7</v>
      </c>
      <c r="E416" s="1" t="s">
        <v>55</v>
      </c>
      <c r="F416" s="1">
        <v>7</v>
      </c>
      <c r="G416" s="370">
        <v>628580.05779780599</v>
      </c>
      <c r="H416" s="370">
        <v>160014.30504615974</v>
      </c>
      <c r="I416" s="370">
        <v>0</v>
      </c>
      <c r="J416" s="370">
        <v>0</v>
      </c>
      <c r="K416" s="370">
        <v>0</v>
      </c>
      <c r="L416" s="370">
        <v>496295.96964028606</v>
      </c>
      <c r="M416" s="370">
        <v>62036.996205035721</v>
      </c>
      <c r="N416" s="370">
        <v>1346927.3286892876</v>
      </c>
      <c r="O416" s="370"/>
      <c r="P416" s="370">
        <v>628580.05779780599</v>
      </c>
      <c r="Q416" s="370">
        <v>160014.30504615974</v>
      </c>
      <c r="R416" s="370">
        <v>0</v>
      </c>
      <c r="S416" s="370">
        <v>0</v>
      </c>
      <c r="T416" s="370">
        <v>0</v>
      </c>
      <c r="U416" s="370">
        <v>496295.96964028606</v>
      </c>
      <c r="V416" s="370">
        <v>62036.996205035721</v>
      </c>
      <c r="W416" s="370">
        <v>1346927.3286892876</v>
      </c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  <c r="AZ416" s="370"/>
      <c r="BA416" s="370"/>
      <c r="BB416" s="370"/>
      <c r="BC416" s="370"/>
      <c r="BD416" s="370"/>
      <c r="BE416" s="370"/>
      <c r="BF416" s="370"/>
      <c r="BG416" s="370"/>
      <c r="BH416" s="370"/>
      <c r="BI416" s="370"/>
      <c r="BJ416" s="370"/>
      <c r="BK416" s="370"/>
    </row>
    <row r="417" spans="1:63" x14ac:dyDescent="0.25">
      <c r="A417" s="14">
        <v>4103</v>
      </c>
      <c r="B417" s="34">
        <f t="shared" si="6"/>
        <v>0</v>
      </c>
      <c r="C417" s="1">
        <v>4103</v>
      </c>
      <c r="D417" s="1">
        <v>7</v>
      </c>
      <c r="E417" s="1" t="s">
        <v>1046</v>
      </c>
      <c r="F417" s="1">
        <v>7</v>
      </c>
      <c r="G417" s="370">
        <v>1565592.8455284059</v>
      </c>
      <c r="H417" s="370">
        <v>284137.99926351884</v>
      </c>
      <c r="I417" s="370">
        <v>0</v>
      </c>
      <c r="J417" s="370">
        <v>0</v>
      </c>
      <c r="K417" s="370">
        <v>0</v>
      </c>
      <c r="L417" s="370">
        <v>1049212.961554606</v>
      </c>
      <c r="M417" s="370">
        <v>131151.62019432566</v>
      </c>
      <c r="N417" s="370">
        <v>3030095.4265408562</v>
      </c>
      <c r="O417" s="370"/>
      <c r="P417" s="370">
        <v>1565592.8455284059</v>
      </c>
      <c r="Q417" s="370">
        <v>284137.99926351884</v>
      </c>
      <c r="R417" s="370">
        <v>0</v>
      </c>
      <c r="S417" s="370">
        <v>0</v>
      </c>
      <c r="T417" s="370">
        <v>0</v>
      </c>
      <c r="U417" s="370">
        <v>1049212.961554606</v>
      </c>
      <c r="V417" s="370">
        <v>131151.62019432566</v>
      </c>
      <c r="W417" s="370">
        <v>3030095.4265408562</v>
      </c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  <c r="AZ417" s="370"/>
      <c r="BA417" s="370"/>
      <c r="BB417" s="370"/>
      <c r="BC417" s="370"/>
      <c r="BD417" s="370"/>
      <c r="BE417" s="370"/>
      <c r="BF417" s="370"/>
      <c r="BG417" s="370"/>
      <c r="BH417" s="370"/>
      <c r="BI417" s="370"/>
      <c r="BJ417" s="370"/>
      <c r="BK417" s="370"/>
    </row>
    <row r="418" spans="1:63" x14ac:dyDescent="0.25">
      <c r="A418" s="14">
        <v>4104</v>
      </c>
      <c r="B418" s="34">
        <f t="shared" si="6"/>
        <v>0</v>
      </c>
      <c r="C418" s="1">
        <v>4104</v>
      </c>
      <c r="D418" s="1">
        <v>7</v>
      </c>
      <c r="E418" s="1" t="s">
        <v>1147</v>
      </c>
      <c r="F418" s="1">
        <v>7</v>
      </c>
      <c r="G418" s="370">
        <v>526035.09937099833</v>
      </c>
      <c r="H418" s="370">
        <v>410161.61451080377</v>
      </c>
      <c r="I418" s="370">
        <v>0</v>
      </c>
      <c r="J418" s="370">
        <v>0</v>
      </c>
      <c r="K418" s="370">
        <v>0</v>
      </c>
      <c r="L418" s="370">
        <v>634685.60179056495</v>
      </c>
      <c r="M418" s="370">
        <v>79335.70022382056</v>
      </c>
      <c r="N418" s="370">
        <v>1650218.0158961874</v>
      </c>
      <c r="O418" s="370"/>
      <c r="P418" s="370">
        <v>526035.09937099833</v>
      </c>
      <c r="Q418" s="370">
        <v>410161.61451080377</v>
      </c>
      <c r="R418" s="370">
        <v>0</v>
      </c>
      <c r="S418" s="370">
        <v>0</v>
      </c>
      <c r="T418" s="370">
        <v>0</v>
      </c>
      <c r="U418" s="370">
        <v>634685.60179056495</v>
      </c>
      <c r="V418" s="370">
        <v>79335.70022382056</v>
      </c>
      <c r="W418" s="370">
        <v>1650218.0158961874</v>
      </c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  <c r="AZ418" s="370"/>
      <c r="BA418" s="370"/>
      <c r="BB418" s="370"/>
      <c r="BC418" s="370"/>
      <c r="BD418" s="370"/>
      <c r="BE418" s="370"/>
      <c r="BF418" s="370"/>
      <c r="BG418" s="370"/>
      <c r="BH418" s="370"/>
      <c r="BI418" s="370"/>
      <c r="BJ418" s="370"/>
      <c r="BK418" s="370"/>
    </row>
    <row r="419" spans="1:63" x14ac:dyDescent="0.25">
      <c r="A419" s="14">
        <v>4105</v>
      </c>
      <c r="B419" s="34">
        <f t="shared" si="6"/>
        <v>0</v>
      </c>
      <c r="C419" s="1">
        <v>4105</v>
      </c>
      <c r="D419" s="1">
        <v>7</v>
      </c>
      <c r="E419" s="1" t="s">
        <v>56</v>
      </c>
      <c r="F419" s="1">
        <v>7</v>
      </c>
      <c r="G419" s="370">
        <v>948804.94740961422</v>
      </c>
      <c r="H419" s="370">
        <v>1018786.2348581777</v>
      </c>
      <c r="I419" s="370">
        <v>0</v>
      </c>
      <c r="J419" s="370">
        <v>0</v>
      </c>
      <c r="K419" s="370">
        <v>0</v>
      </c>
      <c r="L419" s="370">
        <v>982996.05546611326</v>
      </c>
      <c r="M419" s="370">
        <v>122874.50693326409</v>
      </c>
      <c r="N419" s="370">
        <v>3073461.7446671692</v>
      </c>
      <c r="O419" s="370"/>
      <c r="P419" s="370">
        <v>948804.94740961422</v>
      </c>
      <c r="Q419" s="370">
        <v>1018786.2348581777</v>
      </c>
      <c r="R419" s="370">
        <v>0</v>
      </c>
      <c r="S419" s="370">
        <v>0</v>
      </c>
      <c r="T419" s="370">
        <v>0</v>
      </c>
      <c r="U419" s="370">
        <v>982996.05546611326</v>
      </c>
      <c r="V419" s="370">
        <v>122874.50693326409</v>
      </c>
      <c r="W419" s="370">
        <v>3073461.7446671692</v>
      </c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  <c r="AZ419" s="370"/>
      <c r="BA419" s="370"/>
      <c r="BB419" s="370"/>
      <c r="BC419" s="370"/>
      <c r="BD419" s="370"/>
      <c r="BE419" s="370"/>
      <c r="BF419" s="370"/>
      <c r="BG419" s="370"/>
      <c r="BH419" s="370"/>
      <c r="BI419" s="370"/>
      <c r="BJ419" s="370"/>
      <c r="BK419" s="370"/>
    </row>
    <row r="420" spans="1:63" x14ac:dyDescent="0.25">
      <c r="A420" s="14">
        <v>4106</v>
      </c>
      <c r="B420" s="34">
        <f t="shared" si="6"/>
        <v>0</v>
      </c>
      <c r="C420" s="1">
        <v>4106</v>
      </c>
      <c r="D420" s="1">
        <v>7</v>
      </c>
      <c r="E420" s="1" t="s">
        <v>57</v>
      </c>
      <c r="F420" s="1">
        <v>7</v>
      </c>
      <c r="G420" s="370">
        <v>406661.5456878015</v>
      </c>
      <c r="H420" s="370">
        <v>193312.59376981686</v>
      </c>
      <c r="I420" s="370">
        <v>0</v>
      </c>
      <c r="J420" s="370">
        <v>0</v>
      </c>
      <c r="K420" s="370">
        <v>0</v>
      </c>
      <c r="L420" s="370">
        <v>312587.93902488088</v>
      </c>
      <c r="M420" s="370">
        <v>39073.492378110081</v>
      </c>
      <c r="N420" s="370">
        <v>951635.5708606093</v>
      </c>
      <c r="O420" s="370"/>
      <c r="P420" s="370">
        <v>406661.5456878015</v>
      </c>
      <c r="Q420" s="370">
        <v>193312.59376981686</v>
      </c>
      <c r="R420" s="370">
        <v>0</v>
      </c>
      <c r="S420" s="370">
        <v>0</v>
      </c>
      <c r="T420" s="370">
        <v>0</v>
      </c>
      <c r="U420" s="370">
        <v>312587.93902488088</v>
      </c>
      <c r="V420" s="370">
        <v>39073.492378110081</v>
      </c>
      <c r="W420" s="370">
        <v>951635.5708606093</v>
      </c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  <c r="AZ420" s="370"/>
      <c r="BA420" s="370"/>
      <c r="BB420" s="370"/>
      <c r="BC420" s="370"/>
      <c r="BD420" s="370"/>
      <c r="BE420" s="370"/>
      <c r="BF420" s="370"/>
      <c r="BG420" s="370"/>
      <c r="BH420" s="370"/>
      <c r="BI420" s="370"/>
      <c r="BJ420" s="370"/>
      <c r="BK420" s="370"/>
    </row>
    <row r="421" spans="1:63" x14ac:dyDescent="0.25">
      <c r="A421" s="14">
        <v>4107</v>
      </c>
      <c r="B421" s="34">
        <f t="shared" si="6"/>
        <v>0</v>
      </c>
      <c r="C421" s="1">
        <v>4107</v>
      </c>
      <c r="D421" s="1">
        <v>7</v>
      </c>
      <c r="E421" s="1" t="s">
        <v>58</v>
      </c>
      <c r="F421" s="1">
        <v>7</v>
      </c>
      <c r="G421" s="370">
        <v>237897.2429224503</v>
      </c>
      <c r="H421" s="370">
        <v>116770.84045073068</v>
      </c>
      <c r="I421" s="370">
        <v>0</v>
      </c>
      <c r="J421" s="370">
        <v>0</v>
      </c>
      <c r="K421" s="370">
        <v>0</v>
      </c>
      <c r="L421" s="370">
        <v>185530.40540631383</v>
      </c>
      <c r="M421" s="370">
        <v>23191.300675789214</v>
      </c>
      <c r="N421" s="370">
        <v>563389.78945528402</v>
      </c>
      <c r="O421" s="370"/>
      <c r="P421" s="370">
        <v>237897.2429224503</v>
      </c>
      <c r="Q421" s="370">
        <v>116770.84045073068</v>
      </c>
      <c r="R421" s="370">
        <v>0</v>
      </c>
      <c r="S421" s="370">
        <v>0</v>
      </c>
      <c r="T421" s="370">
        <v>0</v>
      </c>
      <c r="U421" s="370">
        <v>185530.40540631383</v>
      </c>
      <c r="V421" s="370">
        <v>23191.300675789214</v>
      </c>
      <c r="W421" s="370">
        <v>563389.78945528402</v>
      </c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  <c r="AZ421" s="370"/>
      <c r="BA421" s="370"/>
      <c r="BB421" s="370"/>
      <c r="BC421" s="370"/>
      <c r="BD421" s="370"/>
      <c r="BE421" s="370"/>
      <c r="BF421" s="370"/>
      <c r="BG421" s="370"/>
      <c r="BH421" s="370"/>
      <c r="BI421" s="370"/>
      <c r="BJ421" s="370"/>
      <c r="BK421" s="370"/>
    </row>
    <row r="422" spans="1:63" x14ac:dyDescent="0.25">
      <c r="A422" s="14">
        <v>4110</v>
      </c>
      <c r="B422" s="34">
        <f t="shared" si="6"/>
        <v>0</v>
      </c>
      <c r="C422" s="1">
        <v>4110</v>
      </c>
      <c r="D422" s="1">
        <v>7</v>
      </c>
      <c r="E422" s="1" t="s">
        <v>930</v>
      </c>
      <c r="F422" s="1">
        <v>7</v>
      </c>
      <c r="G422" s="370">
        <v>420042.28246276238</v>
      </c>
      <c r="H422" s="370">
        <v>121889.75546611269</v>
      </c>
      <c r="I422" s="370">
        <v>0</v>
      </c>
      <c r="J422" s="370">
        <v>0</v>
      </c>
      <c r="K422" s="370">
        <v>0</v>
      </c>
      <c r="L422" s="370">
        <v>268141.17892261269</v>
      </c>
      <c r="M422" s="370">
        <v>33517.647365326564</v>
      </c>
      <c r="N422" s="370">
        <v>843590.86421681428</v>
      </c>
      <c r="O422" s="370"/>
      <c r="P422" s="370">
        <v>420042.28246276238</v>
      </c>
      <c r="Q422" s="370">
        <v>121889.75546611269</v>
      </c>
      <c r="R422" s="370">
        <v>0</v>
      </c>
      <c r="S422" s="370">
        <v>0</v>
      </c>
      <c r="T422" s="370">
        <v>0</v>
      </c>
      <c r="U422" s="370">
        <v>268141.17892261269</v>
      </c>
      <c r="V422" s="370">
        <v>33517.647365326564</v>
      </c>
      <c r="W422" s="370">
        <v>843590.86421681428</v>
      </c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  <c r="AZ422" s="370"/>
      <c r="BA422" s="370"/>
      <c r="BB422" s="370"/>
      <c r="BC422" s="370"/>
      <c r="BD422" s="370"/>
      <c r="BE422" s="370"/>
      <c r="BF422" s="370"/>
      <c r="BG422" s="370"/>
      <c r="BH422" s="370"/>
      <c r="BI422" s="370"/>
      <c r="BJ422" s="370"/>
      <c r="BK422" s="370"/>
    </row>
    <row r="423" spans="1:63" x14ac:dyDescent="0.25">
      <c r="A423" s="14">
        <v>4111</v>
      </c>
      <c r="B423" s="34">
        <f t="shared" si="6"/>
        <v>0</v>
      </c>
      <c r="C423" s="1">
        <v>4111</v>
      </c>
      <c r="D423" s="1">
        <v>7</v>
      </c>
      <c r="E423" s="1" t="s">
        <v>554</v>
      </c>
      <c r="F423" s="1">
        <v>7</v>
      </c>
      <c r="G423" s="370">
        <v>254935.98468626715</v>
      </c>
      <c r="H423" s="370">
        <v>86973.888585354813</v>
      </c>
      <c r="I423" s="370">
        <v>0</v>
      </c>
      <c r="J423" s="370">
        <v>0</v>
      </c>
      <c r="K423" s="370">
        <v>0</v>
      </c>
      <c r="L423" s="370">
        <v>217383.3602674561</v>
      </c>
      <c r="M423" s="370">
        <v>27172.920033431994</v>
      </c>
      <c r="N423" s="370">
        <v>586466.15357251011</v>
      </c>
      <c r="O423" s="370"/>
      <c r="P423" s="370">
        <v>254935.98468626715</v>
      </c>
      <c r="Q423" s="370">
        <v>86973.888585354813</v>
      </c>
      <c r="R423" s="370">
        <v>0</v>
      </c>
      <c r="S423" s="370">
        <v>0</v>
      </c>
      <c r="T423" s="370">
        <v>0</v>
      </c>
      <c r="U423" s="370">
        <v>217383.3602674561</v>
      </c>
      <c r="V423" s="370">
        <v>27172.920033431994</v>
      </c>
      <c r="W423" s="370">
        <v>586466.15357251011</v>
      </c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  <c r="AZ423" s="370"/>
      <c r="BA423" s="370"/>
      <c r="BB423" s="370"/>
      <c r="BC423" s="370"/>
      <c r="BD423" s="370"/>
      <c r="BE423" s="370"/>
      <c r="BF423" s="370"/>
      <c r="BG423" s="370"/>
      <c r="BH423" s="370"/>
      <c r="BI423" s="370"/>
      <c r="BJ423" s="370"/>
      <c r="BK423" s="370"/>
    </row>
    <row r="424" spans="1:63" x14ac:dyDescent="0.25">
      <c r="A424" s="14">
        <v>4112</v>
      </c>
      <c r="B424" s="34">
        <f t="shared" si="6"/>
        <v>0</v>
      </c>
      <c r="C424" s="1">
        <v>4112</v>
      </c>
      <c r="D424" s="1">
        <v>7</v>
      </c>
      <c r="E424" s="1" t="s">
        <v>555</v>
      </c>
      <c r="F424" s="1">
        <v>7</v>
      </c>
      <c r="G424" s="370">
        <v>120708.68595530701</v>
      </c>
      <c r="H424" s="370">
        <v>5683.2463484791233</v>
      </c>
      <c r="I424" s="370">
        <v>0</v>
      </c>
      <c r="J424" s="370">
        <v>0</v>
      </c>
      <c r="K424" s="370">
        <v>0</v>
      </c>
      <c r="L424" s="370">
        <v>185837.79178705826</v>
      </c>
      <c r="M424" s="370">
        <v>23229.723973382268</v>
      </c>
      <c r="N424" s="370">
        <v>335459.44806422666</v>
      </c>
      <c r="O424" s="370"/>
      <c r="P424" s="370">
        <v>120708.68595530701</v>
      </c>
      <c r="Q424" s="370">
        <v>5683.2463484791233</v>
      </c>
      <c r="R424" s="370">
        <v>0</v>
      </c>
      <c r="S424" s="370">
        <v>0</v>
      </c>
      <c r="T424" s="370">
        <v>0</v>
      </c>
      <c r="U424" s="370">
        <v>185837.79178705826</v>
      </c>
      <c r="V424" s="370">
        <v>23229.723973382268</v>
      </c>
      <c r="W424" s="370">
        <v>335459.44806422666</v>
      </c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  <c r="AZ424" s="370"/>
      <c r="BA424" s="370"/>
      <c r="BB424" s="370"/>
      <c r="BC424" s="370"/>
      <c r="BD424" s="370"/>
      <c r="BE424" s="370"/>
      <c r="BF424" s="370"/>
      <c r="BG424" s="370"/>
      <c r="BH424" s="370"/>
      <c r="BI424" s="370"/>
      <c r="BJ424" s="370"/>
      <c r="BK424" s="370"/>
    </row>
    <row r="425" spans="1:63" x14ac:dyDescent="0.25">
      <c r="A425" s="14">
        <v>4113</v>
      </c>
      <c r="B425" s="34">
        <f t="shared" si="6"/>
        <v>0</v>
      </c>
      <c r="C425" s="1">
        <v>4113</v>
      </c>
      <c r="D425" s="1">
        <v>7</v>
      </c>
      <c r="E425" s="1" t="s">
        <v>59</v>
      </c>
      <c r="F425" s="1">
        <v>7</v>
      </c>
      <c r="G425" s="370">
        <v>2645211.6429637256</v>
      </c>
      <c r="H425" s="370">
        <v>3042965.5603398331</v>
      </c>
      <c r="I425" s="370">
        <v>0</v>
      </c>
      <c r="J425" s="370">
        <v>0</v>
      </c>
      <c r="K425" s="370">
        <v>0</v>
      </c>
      <c r="L425" s="370">
        <v>6023431.7840208262</v>
      </c>
      <c r="M425" s="370">
        <v>0</v>
      </c>
      <c r="N425" s="370">
        <v>11711608.987324385</v>
      </c>
      <c r="O425" s="370"/>
      <c r="P425" s="370">
        <v>2645211.6429637256</v>
      </c>
      <c r="Q425" s="370">
        <v>3042965.5603398331</v>
      </c>
      <c r="R425" s="370">
        <v>0</v>
      </c>
      <c r="S425" s="370">
        <v>0</v>
      </c>
      <c r="T425" s="370">
        <v>0</v>
      </c>
      <c r="U425" s="370">
        <v>6023431.7840208262</v>
      </c>
      <c r="V425" s="370">
        <v>0</v>
      </c>
      <c r="W425" s="370">
        <v>11711608.987324385</v>
      </c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  <c r="AZ425" s="370"/>
      <c r="BA425" s="370"/>
      <c r="BB425" s="370"/>
      <c r="BC425" s="370"/>
      <c r="BD425" s="370"/>
      <c r="BE425" s="370"/>
      <c r="BF425" s="370"/>
      <c r="BG425" s="370"/>
      <c r="BH425" s="370"/>
      <c r="BI425" s="370"/>
      <c r="BJ425" s="370"/>
      <c r="BK425" s="370"/>
    </row>
    <row r="426" spans="1:63" x14ac:dyDescent="0.25">
      <c r="A426" s="14">
        <v>4116</v>
      </c>
      <c r="B426" s="34">
        <f t="shared" si="6"/>
        <v>0</v>
      </c>
      <c r="C426" s="1">
        <v>4116</v>
      </c>
      <c r="D426" s="1">
        <v>7</v>
      </c>
      <c r="E426" s="1" t="s">
        <v>1048</v>
      </c>
      <c r="F426" s="1">
        <v>7</v>
      </c>
      <c r="G426" s="370">
        <v>1154067.2737555464</v>
      </c>
      <c r="H426" s="370">
        <v>557654.87873668165</v>
      </c>
      <c r="I426" s="370">
        <v>0</v>
      </c>
      <c r="J426" s="370">
        <v>0</v>
      </c>
      <c r="K426" s="370">
        <v>0</v>
      </c>
      <c r="L426" s="370">
        <v>1043583.6135335994</v>
      </c>
      <c r="M426" s="370">
        <v>130447.95169169984</v>
      </c>
      <c r="N426" s="370">
        <v>2885753.7177175269</v>
      </c>
      <c r="O426" s="370"/>
      <c r="P426" s="370">
        <v>1154067.2737555464</v>
      </c>
      <c r="Q426" s="370">
        <v>557654.87873668165</v>
      </c>
      <c r="R426" s="370">
        <v>0</v>
      </c>
      <c r="S426" s="370">
        <v>0</v>
      </c>
      <c r="T426" s="370">
        <v>0</v>
      </c>
      <c r="U426" s="370">
        <v>1043583.6135335994</v>
      </c>
      <c r="V426" s="370">
        <v>130447.95169169984</v>
      </c>
      <c r="W426" s="370">
        <v>2885753.7177175269</v>
      </c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  <c r="AZ426" s="370"/>
      <c r="BA426" s="370"/>
      <c r="BB426" s="370"/>
      <c r="BC426" s="370"/>
      <c r="BD426" s="370"/>
      <c r="BE426" s="370"/>
      <c r="BF426" s="370"/>
      <c r="BG426" s="370"/>
      <c r="BH426" s="370"/>
      <c r="BI426" s="370"/>
      <c r="BJ426" s="370"/>
      <c r="BK426" s="370"/>
    </row>
    <row r="427" spans="1:63" x14ac:dyDescent="0.25">
      <c r="A427" s="14">
        <v>4118</v>
      </c>
      <c r="B427" s="34">
        <f t="shared" si="6"/>
        <v>0</v>
      </c>
      <c r="C427" s="1">
        <v>4118</v>
      </c>
      <c r="D427" s="1">
        <v>7</v>
      </c>
      <c r="E427" s="1" t="s">
        <v>60</v>
      </c>
      <c r="F427" s="1">
        <v>7</v>
      </c>
      <c r="G427" s="370">
        <v>871372.08971961343</v>
      </c>
      <c r="H427" s="370">
        <v>316201.1156362787</v>
      </c>
      <c r="I427" s="370">
        <v>0</v>
      </c>
      <c r="J427" s="370">
        <v>0</v>
      </c>
      <c r="K427" s="370">
        <v>0</v>
      </c>
      <c r="L427" s="370">
        <v>851518.52150570508</v>
      </c>
      <c r="M427" s="370">
        <v>106439.81518821308</v>
      </c>
      <c r="N427" s="370">
        <v>2145531.5420498103</v>
      </c>
      <c r="O427" s="370"/>
      <c r="P427" s="370">
        <v>871372.08971961343</v>
      </c>
      <c r="Q427" s="370">
        <v>316201.1156362787</v>
      </c>
      <c r="R427" s="370">
        <v>0</v>
      </c>
      <c r="S427" s="370">
        <v>0</v>
      </c>
      <c r="T427" s="370">
        <v>0</v>
      </c>
      <c r="U427" s="370">
        <v>851518.52150570508</v>
      </c>
      <c r="V427" s="370">
        <v>106439.81518821308</v>
      </c>
      <c r="W427" s="370">
        <v>2145531.5420498103</v>
      </c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  <c r="AZ427" s="370"/>
      <c r="BA427" s="370"/>
      <c r="BB427" s="370"/>
      <c r="BC427" s="370"/>
      <c r="BD427" s="370"/>
      <c r="BE427" s="370"/>
      <c r="BF427" s="370"/>
      <c r="BG427" s="370"/>
      <c r="BH427" s="370"/>
      <c r="BI427" s="370"/>
      <c r="BJ427" s="370"/>
      <c r="BK427" s="370"/>
    </row>
    <row r="428" spans="1:63" x14ac:dyDescent="0.25">
      <c r="A428" s="14">
        <v>4119</v>
      </c>
      <c r="B428" s="34">
        <f t="shared" si="6"/>
        <v>0</v>
      </c>
      <c r="C428" s="1">
        <v>4119</v>
      </c>
      <c r="D428" s="1">
        <v>7</v>
      </c>
      <c r="E428" s="1" t="s">
        <v>1049</v>
      </c>
      <c r="F428" s="1">
        <v>7</v>
      </c>
      <c r="G428" s="370">
        <v>157725.45176782104</v>
      </c>
      <c r="H428" s="370">
        <v>329921.90364873013</v>
      </c>
      <c r="I428" s="370">
        <v>0</v>
      </c>
      <c r="J428" s="370">
        <v>0</v>
      </c>
      <c r="K428" s="370">
        <v>0</v>
      </c>
      <c r="L428" s="370">
        <v>266803.52292607509</v>
      </c>
      <c r="M428" s="370">
        <v>33350.440365759365</v>
      </c>
      <c r="N428" s="370">
        <v>787801.31870838557</v>
      </c>
      <c r="O428" s="370"/>
      <c r="P428" s="370">
        <v>157725.45176782104</v>
      </c>
      <c r="Q428" s="370">
        <v>329921.90364873013</v>
      </c>
      <c r="R428" s="370">
        <v>0</v>
      </c>
      <c r="S428" s="370">
        <v>0</v>
      </c>
      <c r="T428" s="370">
        <v>0</v>
      </c>
      <c r="U428" s="370">
        <v>266803.52292607509</v>
      </c>
      <c r="V428" s="370">
        <v>33350.440365759365</v>
      </c>
      <c r="W428" s="370">
        <v>787801.31870838557</v>
      </c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  <c r="AZ428" s="370"/>
      <c r="BA428" s="370"/>
      <c r="BB428" s="370"/>
      <c r="BC428" s="370"/>
      <c r="BD428" s="370"/>
      <c r="BE428" s="370"/>
      <c r="BF428" s="370"/>
      <c r="BG428" s="370"/>
      <c r="BH428" s="370"/>
      <c r="BI428" s="370"/>
      <c r="BJ428" s="370"/>
      <c r="BK428" s="370"/>
    </row>
    <row r="429" spans="1:63" x14ac:dyDescent="0.25">
      <c r="A429" s="14">
        <v>4120</v>
      </c>
      <c r="B429" s="34">
        <f t="shared" si="6"/>
        <v>0</v>
      </c>
      <c r="C429" s="1">
        <v>4120</v>
      </c>
      <c r="D429" s="1">
        <v>7</v>
      </c>
      <c r="E429" s="1" t="s">
        <v>61</v>
      </c>
      <c r="F429" s="1">
        <v>7</v>
      </c>
      <c r="G429" s="370">
        <v>1065106.0954430581</v>
      </c>
      <c r="H429" s="370">
        <v>655380.86061767733</v>
      </c>
      <c r="I429" s="370">
        <v>0</v>
      </c>
      <c r="J429" s="370">
        <v>0</v>
      </c>
      <c r="K429" s="370">
        <v>0</v>
      </c>
      <c r="L429" s="370">
        <v>965744.93339900579</v>
      </c>
      <c r="M429" s="370">
        <v>120718.11667487565</v>
      </c>
      <c r="N429" s="370">
        <v>2806950.0061346171</v>
      </c>
      <c r="O429" s="370"/>
      <c r="P429" s="370">
        <v>1065106.0954430581</v>
      </c>
      <c r="Q429" s="370">
        <v>655380.86061767733</v>
      </c>
      <c r="R429" s="370">
        <v>0</v>
      </c>
      <c r="S429" s="370">
        <v>0</v>
      </c>
      <c r="T429" s="370">
        <v>0</v>
      </c>
      <c r="U429" s="370">
        <v>965744.93339900579</v>
      </c>
      <c r="V429" s="370">
        <v>120718.11667487565</v>
      </c>
      <c r="W429" s="370">
        <v>2806950.0061346171</v>
      </c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  <c r="AZ429" s="370"/>
      <c r="BA429" s="370"/>
      <c r="BB429" s="370"/>
      <c r="BC429" s="370"/>
      <c r="BD429" s="370"/>
      <c r="BE429" s="370"/>
      <c r="BF429" s="370"/>
      <c r="BG429" s="370"/>
      <c r="BH429" s="370"/>
      <c r="BI429" s="370"/>
      <c r="BJ429" s="370"/>
      <c r="BK429" s="370"/>
    </row>
    <row r="430" spans="1:63" x14ac:dyDescent="0.25">
      <c r="A430" s="14">
        <v>4121</v>
      </c>
      <c r="B430" s="34">
        <f t="shared" si="6"/>
        <v>0</v>
      </c>
      <c r="C430" s="1">
        <v>4121</v>
      </c>
      <c r="D430" s="1">
        <v>7</v>
      </c>
      <c r="E430" s="1" t="s">
        <v>931</v>
      </c>
      <c r="F430" s="1">
        <v>7</v>
      </c>
      <c r="G430" s="370">
        <v>240273.81274103152</v>
      </c>
      <c r="H430" s="370">
        <v>0</v>
      </c>
      <c r="I430" s="370">
        <v>0</v>
      </c>
      <c r="J430" s="370">
        <v>0</v>
      </c>
      <c r="K430" s="370">
        <v>0</v>
      </c>
      <c r="L430" s="370">
        <v>164667.65681289599</v>
      </c>
      <c r="M430" s="370">
        <v>20583.457101611984</v>
      </c>
      <c r="N430" s="370">
        <v>425524.92665553954</v>
      </c>
      <c r="O430" s="370"/>
      <c r="P430" s="370">
        <v>240273.81274103152</v>
      </c>
      <c r="Q430" s="370">
        <v>0</v>
      </c>
      <c r="R430" s="370">
        <v>0</v>
      </c>
      <c r="S430" s="370">
        <v>0</v>
      </c>
      <c r="T430" s="370">
        <v>0</v>
      </c>
      <c r="U430" s="370">
        <v>164667.65681289599</v>
      </c>
      <c r="V430" s="370">
        <v>20583.457101611984</v>
      </c>
      <c r="W430" s="370">
        <v>425524.92665553954</v>
      </c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  <c r="AZ430" s="370"/>
      <c r="BA430" s="370"/>
      <c r="BB430" s="370"/>
      <c r="BC430" s="370"/>
      <c r="BD430" s="370"/>
      <c r="BE430" s="370"/>
      <c r="BF430" s="370"/>
      <c r="BG430" s="370"/>
      <c r="BH430" s="370"/>
      <c r="BI430" s="370"/>
      <c r="BJ430" s="370"/>
      <c r="BK430" s="370"/>
    </row>
    <row r="431" spans="1:63" x14ac:dyDescent="0.25">
      <c r="A431" s="14">
        <v>4122</v>
      </c>
      <c r="B431" s="34">
        <f t="shared" si="6"/>
        <v>0</v>
      </c>
      <c r="C431" s="1">
        <v>4122</v>
      </c>
      <c r="D431" s="1">
        <v>7</v>
      </c>
      <c r="E431" s="1" t="s">
        <v>932</v>
      </c>
      <c r="F431" s="1">
        <v>7</v>
      </c>
      <c r="G431" s="370">
        <v>1047759.0979721087</v>
      </c>
      <c r="H431" s="370">
        <v>216611.67782695784</v>
      </c>
      <c r="I431" s="370">
        <v>0</v>
      </c>
      <c r="J431" s="370">
        <v>0</v>
      </c>
      <c r="K431" s="370">
        <v>0</v>
      </c>
      <c r="L431" s="370">
        <v>860844.55231984053</v>
      </c>
      <c r="M431" s="370">
        <v>107605.56903998001</v>
      </c>
      <c r="N431" s="370">
        <v>2232820.8971588872</v>
      </c>
      <c r="O431" s="370"/>
      <c r="P431" s="370">
        <v>1047759.0979721087</v>
      </c>
      <c r="Q431" s="370">
        <v>216611.67782695784</v>
      </c>
      <c r="R431" s="370">
        <v>0</v>
      </c>
      <c r="S431" s="370">
        <v>0</v>
      </c>
      <c r="T431" s="370">
        <v>0</v>
      </c>
      <c r="U431" s="370">
        <v>860844.55231984053</v>
      </c>
      <c r="V431" s="370">
        <v>107605.56903998001</v>
      </c>
      <c r="W431" s="370">
        <v>2232820.8971588872</v>
      </c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  <c r="AZ431" s="370"/>
      <c r="BA431" s="370"/>
      <c r="BB431" s="370"/>
      <c r="BC431" s="370"/>
      <c r="BD431" s="370"/>
      <c r="BE431" s="370"/>
      <c r="BF431" s="370"/>
      <c r="BG431" s="370"/>
      <c r="BH431" s="370"/>
      <c r="BI431" s="370"/>
      <c r="BJ431" s="370"/>
      <c r="BK431" s="370"/>
    </row>
    <row r="432" spans="1:63" x14ac:dyDescent="0.25">
      <c r="A432" s="14">
        <v>4124</v>
      </c>
      <c r="B432" s="34">
        <f t="shared" si="6"/>
        <v>0</v>
      </c>
      <c r="C432" s="1">
        <v>4124</v>
      </c>
      <c r="D432" s="1">
        <v>7</v>
      </c>
      <c r="E432" s="1" t="s">
        <v>62</v>
      </c>
      <c r="F432" s="1">
        <v>7</v>
      </c>
      <c r="G432" s="370">
        <v>1350687.2711431491</v>
      </c>
      <c r="H432" s="370">
        <v>828665.0265142339</v>
      </c>
      <c r="I432" s="370">
        <v>0</v>
      </c>
      <c r="J432" s="370">
        <v>0</v>
      </c>
      <c r="K432" s="370">
        <v>0</v>
      </c>
      <c r="L432" s="370">
        <v>1506988.7943658177</v>
      </c>
      <c r="M432" s="370">
        <v>188373.59929572709</v>
      </c>
      <c r="N432" s="370">
        <v>3874714.6913189278</v>
      </c>
      <c r="O432" s="370"/>
      <c r="P432" s="370">
        <v>1350687.2711431491</v>
      </c>
      <c r="Q432" s="370">
        <v>828665.0265142339</v>
      </c>
      <c r="R432" s="370">
        <v>0</v>
      </c>
      <c r="S432" s="370">
        <v>0</v>
      </c>
      <c r="T432" s="370">
        <v>0</v>
      </c>
      <c r="U432" s="370">
        <v>1506988.7943658177</v>
      </c>
      <c r="V432" s="370">
        <v>188373.59929572709</v>
      </c>
      <c r="W432" s="370">
        <v>3874714.6913189278</v>
      </c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  <c r="AZ432" s="370"/>
      <c r="BA432" s="370"/>
      <c r="BB432" s="370"/>
      <c r="BC432" s="370"/>
      <c r="BD432" s="370"/>
      <c r="BE432" s="370"/>
      <c r="BF432" s="370"/>
      <c r="BG432" s="370"/>
      <c r="BH432" s="370"/>
      <c r="BI432" s="370"/>
      <c r="BJ432" s="370"/>
      <c r="BK432" s="370"/>
    </row>
    <row r="433" spans="1:63" x14ac:dyDescent="0.25">
      <c r="A433" s="14">
        <v>4126</v>
      </c>
      <c r="B433" s="34">
        <f t="shared" si="6"/>
        <v>0</v>
      </c>
      <c r="C433" s="1">
        <v>4126</v>
      </c>
      <c r="D433" s="1">
        <v>7</v>
      </c>
      <c r="E433" s="1" t="s">
        <v>63</v>
      </c>
      <c r="F433" s="1">
        <v>7</v>
      </c>
      <c r="G433" s="370">
        <v>650559.09991069592</v>
      </c>
      <c r="H433" s="370">
        <v>123842.01454280211</v>
      </c>
      <c r="I433" s="370">
        <v>0</v>
      </c>
      <c r="J433" s="370">
        <v>0</v>
      </c>
      <c r="K433" s="370">
        <v>0</v>
      </c>
      <c r="L433" s="370">
        <v>445386.12083515769</v>
      </c>
      <c r="M433" s="370">
        <v>55673.265104394683</v>
      </c>
      <c r="N433" s="370">
        <v>1275460.5003930505</v>
      </c>
      <c r="O433" s="370"/>
      <c r="P433" s="370">
        <v>650559.09991069592</v>
      </c>
      <c r="Q433" s="370">
        <v>123842.01454280211</v>
      </c>
      <c r="R433" s="370">
        <v>0</v>
      </c>
      <c r="S433" s="370">
        <v>0</v>
      </c>
      <c r="T433" s="370">
        <v>0</v>
      </c>
      <c r="U433" s="370">
        <v>445386.12083515769</v>
      </c>
      <c r="V433" s="370">
        <v>55673.265104394683</v>
      </c>
      <c r="W433" s="370">
        <v>1275460.5003930505</v>
      </c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  <c r="AZ433" s="370"/>
      <c r="BA433" s="370"/>
      <c r="BB433" s="370"/>
      <c r="BC433" s="370"/>
      <c r="BD433" s="370"/>
      <c r="BE433" s="370"/>
      <c r="BF433" s="370"/>
      <c r="BG433" s="370"/>
      <c r="BH433" s="370"/>
      <c r="BI433" s="370"/>
      <c r="BJ433" s="370"/>
      <c r="BK433" s="370"/>
    </row>
    <row r="434" spans="1:63" x14ac:dyDescent="0.25">
      <c r="A434" s="14">
        <v>4127</v>
      </c>
      <c r="B434" s="34">
        <f t="shared" si="6"/>
        <v>0</v>
      </c>
      <c r="C434" s="1">
        <v>4127</v>
      </c>
      <c r="D434" s="1">
        <v>7</v>
      </c>
      <c r="E434" s="1" t="s">
        <v>64</v>
      </c>
      <c r="F434" s="1">
        <v>7</v>
      </c>
      <c r="G434" s="370">
        <v>271769.36226816027</v>
      </c>
      <c r="H434" s="370">
        <v>126074.41618495069</v>
      </c>
      <c r="I434" s="370">
        <v>0</v>
      </c>
      <c r="J434" s="370">
        <v>0</v>
      </c>
      <c r="K434" s="370">
        <v>0</v>
      </c>
      <c r="L434" s="370">
        <v>172458.17897876978</v>
      </c>
      <c r="M434" s="370">
        <v>21557.272372346208</v>
      </c>
      <c r="N434" s="370">
        <v>591859.22980422701</v>
      </c>
      <c r="O434" s="370"/>
      <c r="P434" s="370">
        <v>271769.36226816027</v>
      </c>
      <c r="Q434" s="370">
        <v>126074.41618495069</v>
      </c>
      <c r="R434" s="370">
        <v>0</v>
      </c>
      <c r="S434" s="370">
        <v>0</v>
      </c>
      <c r="T434" s="370">
        <v>0</v>
      </c>
      <c r="U434" s="370">
        <v>172458.17897876978</v>
      </c>
      <c r="V434" s="370">
        <v>21557.272372346208</v>
      </c>
      <c r="W434" s="370">
        <v>591859.22980422701</v>
      </c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  <c r="AZ434" s="370"/>
      <c r="BA434" s="370"/>
      <c r="BB434" s="370"/>
      <c r="BC434" s="370"/>
      <c r="BD434" s="370"/>
      <c r="BE434" s="370"/>
      <c r="BF434" s="370"/>
      <c r="BG434" s="370"/>
      <c r="BH434" s="370"/>
      <c r="BI434" s="370"/>
      <c r="BJ434" s="370"/>
      <c r="BK434" s="370"/>
    </row>
    <row r="435" spans="1:63" x14ac:dyDescent="0.25">
      <c r="A435" s="14">
        <v>4131</v>
      </c>
      <c r="B435" s="34">
        <f t="shared" si="6"/>
        <v>0</v>
      </c>
      <c r="C435" s="1">
        <v>4131</v>
      </c>
      <c r="D435" s="1">
        <v>7</v>
      </c>
      <c r="E435" s="1" t="s">
        <v>1050</v>
      </c>
      <c r="F435" s="1">
        <v>7</v>
      </c>
      <c r="G435" s="370">
        <v>1380185.5580645888</v>
      </c>
      <c r="H435" s="370">
        <v>548775.29883061862</v>
      </c>
      <c r="I435" s="370">
        <v>0</v>
      </c>
      <c r="J435" s="370">
        <v>0</v>
      </c>
      <c r="K435" s="370">
        <v>0</v>
      </c>
      <c r="L435" s="370">
        <v>961048.24833315739</v>
      </c>
      <c r="M435" s="370">
        <v>120131.0310416446</v>
      </c>
      <c r="N435" s="370">
        <v>3010140.1362700094</v>
      </c>
      <c r="O435" s="370"/>
      <c r="P435" s="370">
        <v>1380185.5580645888</v>
      </c>
      <c r="Q435" s="370">
        <v>548775.29883061862</v>
      </c>
      <c r="R435" s="370">
        <v>0</v>
      </c>
      <c r="S435" s="370">
        <v>0</v>
      </c>
      <c r="T435" s="370">
        <v>0</v>
      </c>
      <c r="U435" s="370">
        <v>961048.24833315739</v>
      </c>
      <c r="V435" s="370">
        <v>120131.0310416446</v>
      </c>
      <c r="W435" s="370">
        <v>3010140.1362700094</v>
      </c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  <c r="AZ435" s="370"/>
      <c r="BA435" s="370"/>
      <c r="BB435" s="370"/>
      <c r="BC435" s="370"/>
      <c r="BD435" s="370"/>
      <c r="BE435" s="370"/>
      <c r="BF435" s="370"/>
      <c r="BG435" s="370"/>
      <c r="BH435" s="370"/>
      <c r="BI435" s="370"/>
      <c r="BJ435" s="370"/>
      <c r="BK435" s="370"/>
    </row>
    <row r="436" spans="1:63" x14ac:dyDescent="0.25">
      <c r="A436" s="14">
        <v>4132</v>
      </c>
      <c r="B436" s="34">
        <f t="shared" si="6"/>
        <v>0</v>
      </c>
      <c r="C436" s="1">
        <v>4132</v>
      </c>
      <c r="D436" s="1">
        <v>7</v>
      </c>
      <c r="E436" s="1" t="s">
        <v>65</v>
      </c>
      <c r="F436" s="1">
        <v>7</v>
      </c>
      <c r="G436" s="370">
        <v>734159.22245253809</v>
      </c>
      <c r="H436" s="370">
        <v>695445.08599060879</v>
      </c>
      <c r="I436" s="370">
        <v>0</v>
      </c>
      <c r="J436" s="370">
        <v>0</v>
      </c>
      <c r="K436" s="370">
        <v>0</v>
      </c>
      <c r="L436" s="370">
        <v>1222036.0039644768</v>
      </c>
      <c r="M436" s="370">
        <v>152754.50049555951</v>
      </c>
      <c r="N436" s="370">
        <v>2804394.812903183</v>
      </c>
      <c r="O436" s="370"/>
      <c r="P436" s="370">
        <v>734159.22245253809</v>
      </c>
      <c r="Q436" s="370">
        <v>695445.08599060879</v>
      </c>
      <c r="R436" s="370">
        <v>0</v>
      </c>
      <c r="S436" s="370">
        <v>0</v>
      </c>
      <c r="T436" s="370">
        <v>0</v>
      </c>
      <c r="U436" s="370">
        <v>1222036.0039644768</v>
      </c>
      <c r="V436" s="370">
        <v>152754.50049555951</v>
      </c>
      <c r="W436" s="370">
        <v>2804394.812903183</v>
      </c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  <c r="AZ436" s="370"/>
      <c r="BA436" s="370"/>
      <c r="BB436" s="370"/>
      <c r="BC436" s="370"/>
      <c r="BD436" s="370"/>
      <c r="BE436" s="370"/>
      <c r="BF436" s="370"/>
      <c r="BG436" s="370"/>
      <c r="BH436" s="370"/>
      <c r="BI436" s="370"/>
      <c r="BJ436" s="370"/>
      <c r="BK436" s="370"/>
    </row>
    <row r="437" spans="1:63" x14ac:dyDescent="0.25">
      <c r="A437" s="14">
        <v>4135</v>
      </c>
      <c r="B437" s="34">
        <f t="shared" si="6"/>
        <v>0</v>
      </c>
      <c r="C437" s="1">
        <v>4135</v>
      </c>
      <c r="D437" s="1">
        <v>7</v>
      </c>
      <c r="E437" s="1" t="s">
        <v>1051</v>
      </c>
      <c r="F437" s="1">
        <v>7</v>
      </c>
      <c r="G437" s="370">
        <v>908622.88263903547</v>
      </c>
      <c r="H437" s="370">
        <v>411092.83785388962</v>
      </c>
      <c r="I437" s="370">
        <v>0</v>
      </c>
      <c r="J437" s="370">
        <v>0</v>
      </c>
      <c r="K437" s="370">
        <v>0</v>
      </c>
      <c r="L437" s="370">
        <v>902104.50038952357</v>
      </c>
      <c r="M437" s="370">
        <v>112763.06254869037</v>
      </c>
      <c r="N437" s="370">
        <v>2334583.2834311388</v>
      </c>
      <c r="O437" s="370"/>
      <c r="P437" s="370">
        <v>908622.88263903547</v>
      </c>
      <c r="Q437" s="370">
        <v>411092.83785388962</v>
      </c>
      <c r="R437" s="370">
        <v>0</v>
      </c>
      <c r="S437" s="370">
        <v>0</v>
      </c>
      <c r="T437" s="370">
        <v>0</v>
      </c>
      <c r="U437" s="370">
        <v>902104.50038952357</v>
      </c>
      <c r="V437" s="370">
        <v>112763.06254869037</v>
      </c>
      <c r="W437" s="370">
        <v>2334583.2834311388</v>
      </c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  <c r="AZ437" s="370"/>
      <c r="BA437" s="370"/>
      <c r="BB437" s="370"/>
      <c r="BC437" s="370"/>
      <c r="BD437" s="370"/>
      <c r="BE437" s="370"/>
      <c r="BF437" s="370"/>
      <c r="BG437" s="370"/>
      <c r="BH437" s="370"/>
      <c r="BI437" s="370"/>
      <c r="BJ437" s="370"/>
      <c r="BK437" s="370"/>
    </row>
    <row r="438" spans="1:63" x14ac:dyDescent="0.25">
      <c r="A438" s="14">
        <v>4137</v>
      </c>
      <c r="B438" s="34">
        <f t="shared" si="6"/>
        <v>0</v>
      </c>
      <c r="C438" s="1">
        <v>4137</v>
      </c>
      <c r="D438" s="1">
        <v>7</v>
      </c>
      <c r="E438" s="1" t="s">
        <v>933</v>
      </c>
      <c r="F438" s="1">
        <v>7</v>
      </c>
      <c r="G438" s="370">
        <v>158980.17066243672</v>
      </c>
      <c r="H438" s="370">
        <v>316611.17719785852</v>
      </c>
      <c r="I438" s="370">
        <v>0</v>
      </c>
      <c r="J438" s="370">
        <v>0</v>
      </c>
      <c r="K438" s="370">
        <v>0</v>
      </c>
      <c r="L438" s="370">
        <v>330694.92613528471</v>
      </c>
      <c r="M438" s="370">
        <v>41336.86576691056</v>
      </c>
      <c r="N438" s="370">
        <v>847623.13976249052</v>
      </c>
      <c r="O438" s="370"/>
      <c r="P438" s="370">
        <v>158980.17066243672</v>
      </c>
      <c r="Q438" s="370">
        <v>316611.17719785852</v>
      </c>
      <c r="R438" s="370">
        <v>0</v>
      </c>
      <c r="S438" s="370">
        <v>0</v>
      </c>
      <c r="T438" s="370">
        <v>0</v>
      </c>
      <c r="U438" s="370">
        <v>330694.92613528471</v>
      </c>
      <c r="V438" s="370">
        <v>41336.86576691056</v>
      </c>
      <c r="W438" s="370">
        <v>847623.13976249052</v>
      </c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  <c r="AZ438" s="370"/>
      <c r="BA438" s="370"/>
      <c r="BB438" s="370"/>
      <c r="BC438" s="370"/>
      <c r="BD438" s="370"/>
      <c r="BE438" s="370"/>
      <c r="BF438" s="370"/>
      <c r="BG438" s="370"/>
      <c r="BH438" s="370"/>
      <c r="BI438" s="370"/>
      <c r="BJ438" s="370"/>
      <c r="BK438" s="370"/>
    </row>
    <row r="439" spans="1:63" x14ac:dyDescent="0.25">
      <c r="A439" s="14">
        <v>4138</v>
      </c>
      <c r="B439" s="34">
        <f t="shared" si="6"/>
        <v>0</v>
      </c>
      <c r="C439" s="1">
        <v>4138</v>
      </c>
      <c r="D439" s="1">
        <v>7</v>
      </c>
      <c r="E439" s="1" t="s">
        <v>66</v>
      </c>
      <c r="F439" s="1">
        <v>7</v>
      </c>
      <c r="G439" s="370">
        <v>0</v>
      </c>
      <c r="H439" s="370">
        <v>0</v>
      </c>
      <c r="I439" s="370">
        <v>0</v>
      </c>
      <c r="J439" s="370">
        <v>0</v>
      </c>
      <c r="K439" s="370">
        <v>0</v>
      </c>
      <c r="L439" s="370">
        <v>0</v>
      </c>
      <c r="M439" s="370">
        <v>0</v>
      </c>
      <c r="N439" s="370">
        <v>0</v>
      </c>
      <c r="O439" s="370"/>
      <c r="P439" s="370">
        <v>0</v>
      </c>
      <c r="Q439" s="370">
        <v>0</v>
      </c>
      <c r="R439" s="370">
        <v>0</v>
      </c>
      <c r="S439" s="370">
        <v>0</v>
      </c>
      <c r="T439" s="370">
        <v>0</v>
      </c>
      <c r="U439" s="370">
        <v>0</v>
      </c>
      <c r="V439" s="370">
        <v>0</v>
      </c>
      <c r="W439" s="370">
        <v>0</v>
      </c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  <c r="AZ439" s="370"/>
      <c r="BA439" s="370"/>
      <c r="BB439" s="370"/>
      <c r="BC439" s="370"/>
      <c r="BD439" s="370"/>
      <c r="BE439" s="370"/>
      <c r="BF439" s="370"/>
      <c r="BG439" s="370"/>
      <c r="BH439" s="370"/>
      <c r="BI439" s="370"/>
      <c r="BJ439" s="370"/>
      <c r="BK439" s="370"/>
    </row>
    <row r="440" spans="1:63" x14ac:dyDescent="0.25">
      <c r="A440" s="14">
        <v>4139</v>
      </c>
      <c r="B440" s="34">
        <f t="shared" si="6"/>
        <v>0</v>
      </c>
      <c r="C440" s="1">
        <v>4139</v>
      </c>
      <c r="D440" s="1">
        <v>7</v>
      </c>
      <c r="E440" s="1" t="s">
        <v>67</v>
      </c>
      <c r="F440" s="1">
        <v>7</v>
      </c>
      <c r="G440" s="370">
        <v>298734.29471012298</v>
      </c>
      <c r="H440" s="370">
        <v>248056.07873730149</v>
      </c>
      <c r="I440" s="370">
        <v>0</v>
      </c>
      <c r="J440" s="370">
        <v>0</v>
      </c>
      <c r="K440" s="370">
        <v>0</v>
      </c>
      <c r="L440" s="370">
        <v>303162.39716129971</v>
      </c>
      <c r="M440" s="370">
        <v>37895.299645162435</v>
      </c>
      <c r="N440" s="370">
        <v>887848.07025388663</v>
      </c>
      <c r="O440" s="370"/>
      <c r="P440" s="370">
        <v>298734.29471012298</v>
      </c>
      <c r="Q440" s="370">
        <v>248056.07873730149</v>
      </c>
      <c r="R440" s="370">
        <v>0</v>
      </c>
      <c r="S440" s="370">
        <v>0</v>
      </c>
      <c r="T440" s="370">
        <v>0</v>
      </c>
      <c r="U440" s="370">
        <v>303162.39716129971</v>
      </c>
      <c r="V440" s="370">
        <v>37895.299645162435</v>
      </c>
      <c r="W440" s="370">
        <v>887848.07025388663</v>
      </c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  <c r="AZ440" s="370"/>
      <c r="BA440" s="370"/>
      <c r="BB440" s="370"/>
      <c r="BC440" s="370"/>
      <c r="BD440" s="370"/>
      <c r="BE440" s="370"/>
      <c r="BF440" s="370"/>
      <c r="BG440" s="370"/>
      <c r="BH440" s="370"/>
      <c r="BI440" s="370"/>
      <c r="BJ440" s="370"/>
      <c r="BK440" s="370"/>
    </row>
    <row r="441" spans="1:63" x14ac:dyDescent="0.25">
      <c r="A441" s="14">
        <v>4140</v>
      </c>
      <c r="B441" s="34">
        <f t="shared" si="6"/>
        <v>0</v>
      </c>
      <c r="C441" s="1">
        <v>4140</v>
      </c>
      <c r="D441" s="1">
        <v>7</v>
      </c>
      <c r="E441" s="1" t="s">
        <v>68</v>
      </c>
      <c r="F441" s="1">
        <v>7</v>
      </c>
      <c r="G441" s="370">
        <v>408193.12568079715</v>
      </c>
      <c r="H441" s="370">
        <v>90598.87799351562</v>
      </c>
      <c r="I441" s="370">
        <v>0</v>
      </c>
      <c r="J441" s="370">
        <v>0</v>
      </c>
      <c r="K441" s="370">
        <v>0</v>
      </c>
      <c r="L441" s="370">
        <v>333663.49295842962</v>
      </c>
      <c r="M441" s="370">
        <v>41707.936619803673</v>
      </c>
      <c r="N441" s="370">
        <v>874163.43325254612</v>
      </c>
      <c r="O441" s="370"/>
      <c r="P441" s="370">
        <v>408193.12568079715</v>
      </c>
      <c r="Q441" s="370">
        <v>90598.87799351562</v>
      </c>
      <c r="R441" s="370">
        <v>0</v>
      </c>
      <c r="S441" s="370">
        <v>0</v>
      </c>
      <c r="T441" s="370">
        <v>0</v>
      </c>
      <c r="U441" s="370">
        <v>333663.49295842962</v>
      </c>
      <c r="V441" s="370">
        <v>41707.936619803673</v>
      </c>
      <c r="W441" s="370">
        <v>874163.43325254612</v>
      </c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  <c r="AZ441" s="370"/>
      <c r="BA441" s="370"/>
      <c r="BB441" s="370"/>
      <c r="BC441" s="370"/>
      <c r="BD441" s="370"/>
      <c r="BE441" s="370"/>
      <c r="BF441" s="370"/>
      <c r="BG441" s="370"/>
      <c r="BH441" s="370"/>
      <c r="BI441" s="370"/>
      <c r="BJ441" s="370"/>
      <c r="BK441" s="370"/>
    </row>
    <row r="442" spans="1:63" x14ac:dyDescent="0.25">
      <c r="A442" s="14">
        <v>4142</v>
      </c>
      <c r="B442" s="34">
        <f t="shared" si="6"/>
        <v>0</v>
      </c>
      <c r="C442" s="1">
        <v>4142</v>
      </c>
      <c r="D442" s="1">
        <v>7</v>
      </c>
      <c r="E442" s="1" t="s">
        <v>70</v>
      </c>
      <c r="F442" s="1">
        <v>7</v>
      </c>
      <c r="G442" s="370">
        <v>429605.20938331378</v>
      </c>
      <c r="H442" s="370">
        <v>105970.45598867866</v>
      </c>
      <c r="I442" s="370">
        <v>0</v>
      </c>
      <c r="J442" s="370">
        <v>0</v>
      </c>
      <c r="K442" s="370">
        <v>0</v>
      </c>
      <c r="L442" s="370">
        <v>364494.99002712592</v>
      </c>
      <c r="M442" s="370">
        <v>45561.873753390719</v>
      </c>
      <c r="N442" s="370">
        <v>945632.52915250906</v>
      </c>
      <c r="O442" s="370"/>
      <c r="P442" s="370">
        <v>429605.20938331378</v>
      </c>
      <c r="Q442" s="370">
        <v>105970.45598867866</v>
      </c>
      <c r="R442" s="370">
        <v>0</v>
      </c>
      <c r="S442" s="370">
        <v>0</v>
      </c>
      <c r="T442" s="370">
        <v>0</v>
      </c>
      <c r="U442" s="370">
        <v>364494.99002712592</v>
      </c>
      <c r="V442" s="370">
        <v>45561.873753390719</v>
      </c>
      <c r="W442" s="370">
        <v>945632.52915250906</v>
      </c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  <c r="AZ442" s="370"/>
      <c r="BA442" s="370"/>
      <c r="BB442" s="370"/>
      <c r="BC442" s="370"/>
      <c r="BD442" s="370"/>
      <c r="BE442" s="370"/>
      <c r="BF442" s="370"/>
      <c r="BG442" s="370"/>
      <c r="BH442" s="370"/>
      <c r="BI442" s="370"/>
      <c r="BJ442" s="370"/>
      <c r="BK442" s="370"/>
    </row>
    <row r="443" spans="1:63" x14ac:dyDescent="0.25">
      <c r="A443" s="14">
        <v>4143</v>
      </c>
      <c r="B443" s="34">
        <f t="shared" si="6"/>
        <v>0</v>
      </c>
      <c r="C443" s="1">
        <v>4143</v>
      </c>
      <c r="D443" s="1">
        <v>7</v>
      </c>
      <c r="E443" s="1" t="s">
        <v>934</v>
      </c>
      <c r="F443" s="1">
        <v>7</v>
      </c>
      <c r="G443" s="370">
        <v>530259.57331826608</v>
      </c>
      <c r="H443" s="370">
        <v>75480.456227808303</v>
      </c>
      <c r="I443" s="370">
        <v>0</v>
      </c>
      <c r="J443" s="370">
        <v>0</v>
      </c>
      <c r="K443" s="370">
        <v>0</v>
      </c>
      <c r="L443" s="370">
        <v>469086.22042982624</v>
      </c>
      <c r="M443" s="370">
        <v>58635.777553728243</v>
      </c>
      <c r="N443" s="370">
        <v>1133462.0275296289</v>
      </c>
      <c r="O443" s="370"/>
      <c r="P443" s="370">
        <v>530259.57331826608</v>
      </c>
      <c r="Q443" s="370">
        <v>75480.456227808303</v>
      </c>
      <c r="R443" s="370">
        <v>0</v>
      </c>
      <c r="S443" s="370">
        <v>0</v>
      </c>
      <c r="T443" s="370">
        <v>0</v>
      </c>
      <c r="U443" s="370">
        <v>469086.22042982624</v>
      </c>
      <c r="V443" s="370">
        <v>58635.777553728243</v>
      </c>
      <c r="W443" s="370">
        <v>1133462.0275296289</v>
      </c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  <c r="AZ443" s="370"/>
      <c r="BA443" s="370"/>
      <c r="BB443" s="370"/>
      <c r="BC443" s="370"/>
      <c r="BD443" s="370"/>
      <c r="BE443" s="370"/>
      <c r="BF443" s="370"/>
      <c r="BG443" s="370"/>
      <c r="BH443" s="370"/>
      <c r="BI443" s="370"/>
      <c r="BJ443" s="370"/>
      <c r="BK443" s="370"/>
    </row>
    <row r="444" spans="1:63" x14ac:dyDescent="0.25">
      <c r="A444" s="14">
        <v>4144</v>
      </c>
      <c r="B444" s="34">
        <f t="shared" si="6"/>
        <v>0</v>
      </c>
      <c r="C444" s="1">
        <v>4144</v>
      </c>
      <c r="D444" s="1">
        <v>7</v>
      </c>
      <c r="E444" s="1" t="s">
        <v>71</v>
      </c>
      <c r="F444" s="1">
        <v>7</v>
      </c>
      <c r="G444" s="370">
        <v>72964.59790960743</v>
      </c>
      <c r="H444" s="370">
        <v>88167.342302246616</v>
      </c>
      <c r="I444" s="370">
        <v>0</v>
      </c>
      <c r="J444" s="370">
        <v>0</v>
      </c>
      <c r="K444" s="370">
        <v>0</v>
      </c>
      <c r="L444" s="370">
        <v>90887.410784738517</v>
      </c>
      <c r="M444" s="370">
        <v>11360.926348092307</v>
      </c>
      <c r="N444" s="370">
        <v>263380.27734468487</v>
      </c>
      <c r="O444" s="370"/>
      <c r="P444" s="370">
        <v>72964.59790960743</v>
      </c>
      <c r="Q444" s="370">
        <v>88167.342302246616</v>
      </c>
      <c r="R444" s="370">
        <v>0</v>
      </c>
      <c r="S444" s="370">
        <v>0</v>
      </c>
      <c r="T444" s="370">
        <v>0</v>
      </c>
      <c r="U444" s="370">
        <v>90887.410784738517</v>
      </c>
      <c r="V444" s="370">
        <v>11360.926348092307</v>
      </c>
      <c r="W444" s="370">
        <v>263380.27734468487</v>
      </c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  <c r="AZ444" s="370"/>
      <c r="BA444" s="370"/>
      <c r="BB444" s="370"/>
      <c r="BC444" s="370"/>
      <c r="BD444" s="370"/>
      <c r="BE444" s="370"/>
      <c r="BF444" s="370"/>
      <c r="BG444" s="370"/>
      <c r="BH444" s="370"/>
      <c r="BI444" s="370"/>
      <c r="BJ444" s="370"/>
      <c r="BK444" s="370"/>
    </row>
    <row r="445" spans="1:63" x14ac:dyDescent="0.25">
      <c r="A445" s="14">
        <v>4145</v>
      </c>
      <c r="B445" s="34">
        <f t="shared" si="6"/>
        <v>0</v>
      </c>
      <c r="C445" s="1">
        <v>4145</v>
      </c>
      <c r="D445" s="1">
        <v>7</v>
      </c>
      <c r="E445" s="1" t="s">
        <v>72</v>
      </c>
      <c r="F445" s="1">
        <v>7</v>
      </c>
      <c r="G445" s="370">
        <v>20074.695964871768</v>
      </c>
      <c r="H445" s="370">
        <v>88334.436028341821</v>
      </c>
      <c r="I445" s="370">
        <v>0</v>
      </c>
      <c r="J445" s="370">
        <v>0</v>
      </c>
      <c r="K445" s="370">
        <v>0</v>
      </c>
      <c r="L445" s="370">
        <v>41700.08911147558</v>
      </c>
      <c r="M445" s="370">
        <v>5212.5111389344447</v>
      </c>
      <c r="N445" s="370">
        <v>155321.73224362361</v>
      </c>
      <c r="O445" s="370"/>
      <c r="P445" s="370">
        <v>20074.695964871768</v>
      </c>
      <c r="Q445" s="370">
        <v>88334.436028341821</v>
      </c>
      <c r="R445" s="370">
        <v>0</v>
      </c>
      <c r="S445" s="370">
        <v>0</v>
      </c>
      <c r="T445" s="370">
        <v>0</v>
      </c>
      <c r="U445" s="370">
        <v>41700.08911147558</v>
      </c>
      <c r="V445" s="370">
        <v>5212.5111389344447</v>
      </c>
      <c r="W445" s="370">
        <v>155321.73224362361</v>
      </c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  <c r="AZ445" s="370"/>
      <c r="BA445" s="370"/>
      <c r="BB445" s="370"/>
      <c r="BC445" s="370"/>
      <c r="BD445" s="370"/>
      <c r="BE445" s="370"/>
      <c r="BF445" s="370"/>
      <c r="BG445" s="370"/>
      <c r="BH445" s="370"/>
      <c r="BI445" s="370"/>
      <c r="BJ445" s="370"/>
      <c r="BK445" s="370"/>
    </row>
    <row r="446" spans="1:63" x14ac:dyDescent="0.25">
      <c r="A446" s="14">
        <v>4146</v>
      </c>
      <c r="B446" s="34">
        <f t="shared" si="6"/>
        <v>0</v>
      </c>
      <c r="C446" s="1">
        <v>4146</v>
      </c>
      <c r="D446" s="1">
        <v>7</v>
      </c>
      <c r="E446" s="1" t="s">
        <v>557</v>
      </c>
      <c r="F446" s="1">
        <v>7</v>
      </c>
      <c r="G446" s="370">
        <v>400856.08832372824</v>
      </c>
      <c r="H446" s="370">
        <v>192190.12232143979</v>
      </c>
      <c r="I446" s="370">
        <v>0</v>
      </c>
      <c r="J446" s="370">
        <v>0</v>
      </c>
      <c r="K446" s="370">
        <v>0</v>
      </c>
      <c r="L446" s="370">
        <v>230021.60588359117</v>
      </c>
      <c r="M446" s="370">
        <v>28752.700735448878</v>
      </c>
      <c r="N446" s="370">
        <v>851820.51726420806</v>
      </c>
      <c r="O446" s="370"/>
      <c r="P446" s="370">
        <v>400856.08832372824</v>
      </c>
      <c r="Q446" s="370">
        <v>192190.12232143979</v>
      </c>
      <c r="R446" s="370">
        <v>0</v>
      </c>
      <c r="S446" s="370">
        <v>0</v>
      </c>
      <c r="T446" s="370">
        <v>0</v>
      </c>
      <c r="U446" s="370">
        <v>230021.60588359117</v>
      </c>
      <c r="V446" s="370">
        <v>28752.700735448878</v>
      </c>
      <c r="W446" s="370">
        <v>851820.51726420806</v>
      </c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  <c r="AZ446" s="370"/>
      <c r="BA446" s="370"/>
      <c r="BB446" s="370"/>
      <c r="BC446" s="370"/>
      <c r="BD446" s="370"/>
      <c r="BE446" s="370"/>
      <c r="BF446" s="370"/>
      <c r="BG446" s="370"/>
      <c r="BH446" s="370"/>
      <c r="BI446" s="370"/>
      <c r="BJ446" s="370"/>
      <c r="BK446" s="370"/>
    </row>
    <row r="447" spans="1:63" x14ac:dyDescent="0.25">
      <c r="A447" s="14">
        <v>4150</v>
      </c>
      <c r="B447" s="34">
        <f t="shared" si="6"/>
        <v>0</v>
      </c>
      <c r="C447" s="1">
        <v>4150</v>
      </c>
      <c r="D447" s="1">
        <v>7</v>
      </c>
      <c r="E447" s="1" t="s">
        <v>73</v>
      </c>
      <c r="F447" s="1">
        <v>7</v>
      </c>
      <c r="G447" s="370">
        <v>304273.89386261819</v>
      </c>
      <c r="H447" s="370">
        <v>107933.16759308442</v>
      </c>
      <c r="I447" s="370">
        <v>0</v>
      </c>
      <c r="J447" s="370">
        <v>0</v>
      </c>
      <c r="K447" s="370">
        <v>0</v>
      </c>
      <c r="L447" s="370">
        <v>320396.61832661938</v>
      </c>
      <c r="M447" s="370">
        <v>40049.577290827401</v>
      </c>
      <c r="N447" s="370">
        <v>772653.25707314943</v>
      </c>
      <c r="O447" s="370"/>
      <c r="P447" s="370">
        <v>304273.89386261819</v>
      </c>
      <c r="Q447" s="370">
        <v>107933.16759308442</v>
      </c>
      <c r="R447" s="370">
        <v>0</v>
      </c>
      <c r="S447" s="370">
        <v>0</v>
      </c>
      <c r="T447" s="370">
        <v>0</v>
      </c>
      <c r="U447" s="370">
        <v>320396.61832661938</v>
      </c>
      <c r="V447" s="370">
        <v>40049.577290827401</v>
      </c>
      <c r="W447" s="370">
        <v>772653.25707314943</v>
      </c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  <c r="AZ447" s="370"/>
      <c r="BA447" s="370"/>
      <c r="BB447" s="370"/>
      <c r="BC447" s="370"/>
      <c r="BD447" s="370"/>
      <c r="BE447" s="370"/>
      <c r="BF447" s="370"/>
      <c r="BG447" s="370"/>
      <c r="BH447" s="370"/>
      <c r="BI447" s="370"/>
      <c r="BJ447" s="370"/>
      <c r="BK447" s="370"/>
    </row>
    <row r="448" spans="1:63" x14ac:dyDescent="0.25">
      <c r="A448" s="14">
        <v>4151</v>
      </c>
      <c r="B448" s="34">
        <f t="shared" si="6"/>
        <v>0</v>
      </c>
      <c r="C448" s="1">
        <v>4151</v>
      </c>
      <c r="D448" s="1">
        <v>7</v>
      </c>
      <c r="E448" s="1" t="s">
        <v>74</v>
      </c>
      <c r="F448" s="1">
        <v>7</v>
      </c>
      <c r="G448" s="370">
        <v>153287.91261252866</v>
      </c>
      <c r="H448" s="370">
        <v>83145.97791803295</v>
      </c>
      <c r="I448" s="370">
        <v>0</v>
      </c>
      <c r="J448" s="370">
        <v>0</v>
      </c>
      <c r="K448" s="370">
        <v>0</v>
      </c>
      <c r="L448" s="370">
        <v>73281.79396819981</v>
      </c>
      <c r="M448" s="370">
        <v>9160.2242460249709</v>
      </c>
      <c r="N448" s="370">
        <v>318875.9087447864</v>
      </c>
      <c r="O448" s="370"/>
      <c r="P448" s="370">
        <v>153287.91261252866</v>
      </c>
      <c r="Q448" s="370">
        <v>83145.97791803295</v>
      </c>
      <c r="R448" s="370">
        <v>0</v>
      </c>
      <c r="S448" s="370">
        <v>0</v>
      </c>
      <c r="T448" s="370">
        <v>0</v>
      </c>
      <c r="U448" s="370">
        <v>73281.79396819981</v>
      </c>
      <c r="V448" s="370">
        <v>9160.2242460249709</v>
      </c>
      <c r="W448" s="370">
        <v>318875.9087447864</v>
      </c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  <c r="AZ448" s="370"/>
      <c r="BA448" s="370"/>
      <c r="BB448" s="370"/>
      <c r="BC448" s="370"/>
      <c r="BD448" s="370"/>
      <c r="BE448" s="370"/>
      <c r="BF448" s="370"/>
      <c r="BG448" s="370"/>
      <c r="BH448" s="370"/>
      <c r="BI448" s="370"/>
      <c r="BJ448" s="370"/>
      <c r="BK448" s="370"/>
    </row>
    <row r="449" spans="1:63" x14ac:dyDescent="0.25">
      <c r="A449" s="14">
        <v>4152</v>
      </c>
      <c r="B449" s="34">
        <f t="shared" si="6"/>
        <v>0</v>
      </c>
      <c r="C449" s="1">
        <v>4152</v>
      </c>
      <c r="D449" s="1">
        <v>7</v>
      </c>
      <c r="E449" s="1" t="s">
        <v>1052</v>
      </c>
      <c r="F449" s="1">
        <v>7</v>
      </c>
      <c r="G449" s="370">
        <v>647748.87177440058</v>
      </c>
      <c r="H449" s="370">
        <v>717003.15064009023</v>
      </c>
      <c r="I449" s="370">
        <v>0</v>
      </c>
      <c r="J449" s="370">
        <v>0</v>
      </c>
      <c r="K449" s="370">
        <v>0</v>
      </c>
      <c r="L449" s="370">
        <v>943591.70313488902</v>
      </c>
      <c r="M449" s="370">
        <v>117948.96289186105</v>
      </c>
      <c r="N449" s="370">
        <v>2426292.6884412407</v>
      </c>
      <c r="O449" s="370"/>
      <c r="P449" s="370">
        <v>647748.87177440058</v>
      </c>
      <c r="Q449" s="370">
        <v>717003.15064009023</v>
      </c>
      <c r="R449" s="370">
        <v>0</v>
      </c>
      <c r="S449" s="370">
        <v>0</v>
      </c>
      <c r="T449" s="370">
        <v>0</v>
      </c>
      <c r="U449" s="370">
        <v>943591.70313488902</v>
      </c>
      <c r="V449" s="370">
        <v>117948.96289186105</v>
      </c>
      <c r="W449" s="370">
        <v>2426292.6884412407</v>
      </c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  <c r="AZ449" s="370"/>
      <c r="BA449" s="370"/>
      <c r="BB449" s="370"/>
      <c r="BC449" s="370"/>
      <c r="BD449" s="370"/>
      <c r="BE449" s="370"/>
      <c r="BF449" s="370"/>
      <c r="BG449" s="370"/>
      <c r="BH449" s="370"/>
      <c r="BI449" s="370"/>
      <c r="BJ449" s="370"/>
      <c r="BK449" s="370"/>
    </row>
    <row r="450" spans="1:63" x14ac:dyDescent="0.25">
      <c r="A450" s="14">
        <v>4153</v>
      </c>
      <c r="B450" s="34">
        <f t="shared" si="6"/>
        <v>0</v>
      </c>
      <c r="C450" s="1">
        <v>4153</v>
      </c>
      <c r="D450" s="1">
        <v>7</v>
      </c>
      <c r="E450" s="1" t="s">
        <v>75</v>
      </c>
      <c r="F450" s="1">
        <v>7</v>
      </c>
      <c r="G450" s="370">
        <v>536539.83413573878</v>
      </c>
      <c r="H450" s="370">
        <v>247126.86896458318</v>
      </c>
      <c r="I450" s="370">
        <v>0</v>
      </c>
      <c r="J450" s="370">
        <v>0</v>
      </c>
      <c r="K450" s="370">
        <v>0</v>
      </c>
      <c r="L450" s="370">
        <v>283932.00716493791</v>
      </c>
      <c r="M450" s="370">
        <v>35491.500895617217</v>
      </c>
      <c r="N450" s="370">
        <v>1103090.211160877</v>
      </c>
      <c r="O450" s="370"/>
      <c r="P450" s="370">
        <v>536539.83413573878</v>
      </c>
      <c r="Q450" s="370">
        <v>247126.86896458318</v>
      </c>
      <c r="R450" s="370">
        <v>0</v>
      </c>
      <c r="S450" s="370">
        <v>0</v>
      </c>
      <c r="T450" s="370">
        <v>0</v>
      </c>
      <c r="U450" s="370">
        <v>283932.00716493791</v>
      </c>
      <c r="V450" s="370">
        <v>35491.500895617217</v>
      </c>
      <c r="W450" s="370">
        <v>1103090.211160877</v>
      </c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  <c r="AZ450" s="370"/>
      <c r="BA450" s="370"/>
      <c r="BB450" s="370"/>
      <c r="BC450" s="370"/>
      <c r="BD450" s="370"/>
      <c r="BE450" s="370"/>
      <c r="BF450" s="370"/>
      <c r="BG450" s="370"/>
      <c r="BH450" s="370"/>
      <c r="BI450" s="370"/>
      <c r="BJ450" s="370"/>
      <c r="BK450" s="370"/>
    </row>
    <row r="451" spans="1:63" x14ac:dyDescent="0.25">
      <c r="A451" s="14">
        <v>4155</v>
      </c>
      <c r="B451" s="34">
        <f t="shared" si="6"/>
        <v>0</v>
      </c>
      <c r="C451" s="1">
        <v>4155</v>
      </c>
      <c r="D451" s="1">
        <v>7</v>
      </c>
      <c r="E451" s="1" t="s">
        <v>935</v>
      </c>
      <c r="F451" s="1">
        <v>7</v>
      </c>
      <c r="G451" s="370">
        <v>232919.81269519764</v>
      </c>
      <c r="H451" s="370">
        <v>238189.39065219503</v>
      </c>
      <c r="I451" s="370">
        <v>0</v>
      </c>
      <c r="J451" s="370">
        <v>0</v>
      </c>
      <c r="K451" s="370">
        <v>0</v>
      </c>
      <c r="L451" s="370">
        <v>247687.22971076841</v>
      </c>
      <c r="M451" s="370">
        <v>30960.90371384603</v>
      </c>
      <c r="N451" s="370">
        <v>749757.33677200705</v>
      </c>
      <c r="O451" s="370"/>
      <c r="P451" s="370">
        <v>232919.81269519764</v>
      </c>
      <c r="Q451" s="370">
        <v>238189.39065219503</v>
      </c>
      <c r="R451" s="370">
        <v>0</v>
      </c>
      <c r="S451" s="370">
        <v>0</v>
      </c>
      <c r="T451" s="370">
        <v>0</v>
      </c>
      <c r="U451" s="370">
        <v>247687.22971076841</v>
      </c>
      <c r="V451" s="370">
        <v>30960.90371384603</v>
      </c>
      <c r="W451" s="370">
        <v>749757.33677200705</v>
      </c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  <c r="AZ451" s="370"/>
      <c r="BA451" s="370"/>
      <c r="BB451" s="370"/>
      <c r="BC451" s="370"/>
      <c r="BD451" s="370"/>
      <c r="BE451" s="370"/>
      <c r="BF451" s="370"/>
      <c r="BG451" s="370"/>
      <c r="BH451" s="370"/>
      <c r="BI451" s="370"/>
      <c r="BJ451" s="370"/>
      <c r="BK451" s="370"/>
    </row>
    <row r="452" spans="1:63" x14ac:dyDescent="0.25">
      <c r="A452" s="14">
        <v>4159</v>
      </c>
      <c r="B452" s="34">
        <f t="shared" si="6"/>
        <v>0</v>
      </c>
      <c r="C452" s="1">
        <v>4159</v>
      </c>
      <c r="D452" s="1">
        <v>7</v>
      </c>
      <c r="E452" s="1" t="s">
        <v>76</v>
      </c>
      <c r="F452" s="1">
        <v>7</v>
      </c>
      <c r="G452" s="370">
        <v>1286574.6905148146</v>
      </c>
      <c r="H452" s="370">
        <v>917779.97637700557</v>
      </c>
      <c r="I452" s="370">
        <v>0</v>
      </c>
      <c r="J452" s="370">
        <v>0</v>
      </c>
      <c r="K452" s="370">
        <v>0</v>
      </c>
      <c r="L452" s="370">
        <v>1194244.1006323057</v>
      </c>
      <c r="M452" s="370">
        <v>149280.5125790381</v>
      </c>
      <c r="N452" s="370">
        <v>3547879.2801031643</v>
      </c>
      <c r="O452" s="370"/>
      <c r="P452" s="370">
        <v>1286574.6905148146</v>
      </c>
      <c r="Q452" s="370">
        <v>917779.97637700557</v>
      </c>
      <c r="R452" s="370">
        <v>0</v>
      </c>
      <c r="S452" s="370">
        <v>0</v>
      </c>
      <c r="T452" s="370">
        <v>0</v>
      </c>
      <c r="U452" s="370">
        <v>1194244.1006323057</v>
      </c>
      <c r="V452" s="370">
        <v>149280.5125790381</v>
      </c>
      <c r="W452" s="370">
        <v>3547879.2801031643</v>
      </c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  <c r="AZ452" s="370"/>
      <c r="BA452" s="370"/>
      <c r="BB452" s="370"/>
      <c r="BC452" s="370"/>
      <c r="BD452" s="370"/>
      <c r="BE452" s="370"/>
      <c r="BF452" s="370"/>
      <c r="BG452" s="370"/>
      <c r="BH452" s="370"/>
      <c r="BI452" s="370"/>
      <c r="BJ452" s="370"/>
      <c r="BK452" s="370"/>
    </row>
    <row r="453" spans="1:63" x14ac:dyDescent="0.25">
      <c r="A453" s="14">
        <v>4160</v>
      </c>
      <c r="B453" s="34">
        <f t="shared" si="6"/>
        <v>0</v>
      </c>
      <c r="C453" s="1">
        <v>4160</v>
      </c>
      <c r="D453" s="1">
        <v>7</v>
      </c>
      <c r="E453" s="1" t="s">
        <v>77</v>
      </c>
      <c r="F453" s="1">
        <v>7</v>
      </c>
      <c r="G453" s="370">
        <v>412118.56335195294</v>
      </c>
      <c r="H453" s="370">
        <v>64111.638316478522</v>
      </c>
      <c r="I453" s="370">
        <v>0</v>
      </c>
      <c r="J453" s="370">
        <v>0</v>
      </c>
      <c r="K453" s="370">
        <v>0</v>
      </c>
      <c r="L453" s="370">
        <v>355598.92124973173</v>
      </c>
      <c r="M453" s="370">
        <v>44449.865156216438</v>
      </c>
      <c r="N453" s="370">
        <v>876278.98807437962</v>
      </c>
      <c r="O453" s="370"/>
      <c r="P453" s="370">
        <v>412118.56335195294</v>
      </c>
      <c r="Q453" s="370">
        <v>64111.638316478522</v>
      </c>
      <c r="R453" s="370">
        <v>0</v>
      </c>
      <c r="S453" s="370">
        <v>0</v>
      </c>
      <c r="T453" s="370">
        <v>0</v>
      </c>
      <c r="U453" s="370">
        <v>355598.92124973173</v>
      </c>
      <c r="V453" s="370">
        <v>44449.865156216438</v>
      </c>
      <c r="W453" s="370">
        <v>876278.98807437962</v>
      </c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  <c r="AZ453" s="370"/>
      <c r="BA453" s="370"/>
      <c r="BB453" s="370"/>
      <c r="BC453" s="370"/>
      <c r="BD453" s="370"/>
      <c r="BE453" s="370"/>
      <c r="BF453" s="370"/>
      <c r="BG453" s="370"/>
      <c r="BH453" s="370"/>
      <c r="BI453" s="370"/>
      <c r="BJ453" s="370"/>
      <c r="BK453" s="370"/>
    </row>
    <row r="454" spans="1:63" x14ac:dyDescent="0.25">
      <c r="A454" s="14">
        <v>4161</v>
      </c>
      <c r="B454" s="34">
        <f t="shared" si="6"/>
        <v>0</v>
      </c>
      <c r="C454" s="1">
        <v>4161</v>
      </c>
      <c r="D454" s="1">
        <v>7</v>
      </c>
      <c r="E454" s="1" t="s">
        <v>78</v>
      </c>
      <c r="F454" s="1">
        <v>7</v>
      </c>
      <c r="G454" s="370">
        <v>2100984.2182084206</v>
      </c>
      <c r="H454" s="370">
        <v>536395.45824767055</v>
      </c>
      <c r="I454" s="370">
        <v>0</v>
      </c>
      <c r="J454" s="370">
        <v>0</v>
      </c>
      <c r="K454" s="370">
        <v>0</v>
      </c>
      <c r="L454" s="370">
        <v>636092.50658333651</v>
      </c>
      <c r="M454" s="370">
        <v>79511.563322917005</v>
      </c>
      <c r="N454" s="370">
        <v>3352983.7463623448</v>
      </c>
      <c r="O454" s="370"/>
      <c r="P454" s="370">
        <v>2100984.2182084206</v>
      </c>
      <c r="Q454" s="370">
        <v>536395.45824767055</v>
      </c>
      <c r="R454" s="370">
        <v>0</v>
      </c>
      <c r="S454" s="370">
        <v>0</v>
      </c>
      <c r="T454" s="370">
        <v>0</v>
      </c>
      <c r="U454" s="370">
        <v>636092.50658333651</v>
      </c>
      <c r="V454" s="370">
        <v>79511.563322917005</v>
      </c>
      <c r="W454" s="370">
        <v>3352983.7463623448</v>
      </c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  <c r="AZ454" s="370"/>
      <c r="BA454" s="370"/>
      <c r="BB454" s="370"/>
      <c r="BC454" s="370"/>
      <c r="BD454" s="370"/>
      <c r="BE454" s="370"/>
      <c r="BF454" s="370"/>
      <c r="BG454" s="370"/>
      <c r="BH454" s="370"/>
      <c r="BI454" s="370"/>
      <c r="BJ454" s="370"/>
      <c r="BK454" s="370"/>
    </row>
    <row r="455" spans="1:63" x14ac:dyDescent="0.25">
      <c r="A455" s="14">
        <v>4162</v>
      </c>
      <c r="B455" s="34">
        <f t="shared" si="6"/>
        <v>0</v>
      </c>
      <c r="C455" s="1">
        <v>4162</v>
      </c>
      <c r="D455" s="1">
        <v>7</v>
      </c>
      <c r="E455" s="1" t="s">
        <v>79</v>
      </c>
      <c r="F455" s="1">
        <v>7</v>
      </c>
      <c r="G455" s="370">
        <v>118580.82608048628</v>
      </c>
      <c r="H455" s="370">
        <v>173837.97295202699</v>
      </c>
      <c r="I455" s="370">
        <v>0</v>
      </c>
      <c r="J455" s="370">
        <v>0</v>
      </c>
      <c r="K455" s="370">
        <v>0</v>
      </c>
      <c r="L455" s="370">
        <v>143384.56466442696</v>
      </c>
      <c r="M455" s="370">
        <v>17923.070583053359</v>
      </c>
      <c r="N455" s="370">
        <v>453726.43427999358</v>
      </c>
      <c r="O455" s="370"/>
      <c r="P455" s="370">
        <v>118580.82608048628</v>
      </c>
      <c r="Q455" s="370">
        <v>173837.97295202699</v>
      </c>
      <c r="R455" s="370">
        <v>0</v>
      </c>
      <c r="S455" s="370">
        <v>0</v>
      </c>
      <c r="T455" s="370">
        <v>0</v>
      </c>
      <c r="U455" s="370">
        <v>143384.56466442696</v>
      </c>
      <c r="V455" s="370">
        <v>17923.070583053359</v>
      </c>
      <c r="W455" s="370">
        <v>453726.43427999358</v>
      </c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  <c r="AZ455" s="370"/>
      <c r="BA455" s="370"/>
      <c r="BB455" s="370"/>
      <c r="BC455" s="370"/>
      <c r="BD455" s="370"/>
      <c r="BE455" s="370"/>
      <c r="BF455" s="370"/>
      <c r="BG455" s="370"/>
      <c r="BH455" s="370"/>
      <c r="BI455" s="370"/>
      <c r="BJ455" s="370"/>
      <c r="BK455" s="370"/>
    </row>
    <row r="456" spans="1:63" x14ac:dyDescent="0.25">
      <c r="A456" s="14">
        <v>4163</v>
      </c>
      <c r="B456" s="34">
        <f t="shared" si="6"/>
        <v>0</v>
      </c>
      <c r="C456" s="1">
        <v>4163</v>
      </c>
      <c r="D456" s="1">
        <v>7</v>
      </c>
      <c r="E456" s="1" t="s">
        <v>80</v>
      </c>
      <c r="F456" s="1">
        <v>7</v>
      </c>
      <c r="G456" s="370">
        <v>0</v>
      </c>
      <c r="H456" s="370">
        <v>0</v>
      </c>
      <c r="I456" s="370">
        <v>0</v>
      </c>
      <c r="J456" s="370">
        <v>0</v>
      </c>
      <c r="K456" s="370">
        <v>0</v>
      </c>
      <c r="L456" s="370">
        <v>0</v>
      </c>
      <c r="M456" s="370">
        <v>0</v>
      </c>
      <c r="N456" s="370">
        <v>0</v>
      </c>
      <c r="O456" s="370"/>
      <c r="P456" s="370">
        <v>0</v>
      </c>
      <c r="Q456" s="370">
        <v>0</v>
      </c>
      <c r="R456" s="370">
        <v>0</v>
      </c>
      <c r="S456" s="370">
        <v>0</v>
      </c>
      <c r="T456" s="370">
        <v>0</v>
      </c>
      <c r="U456" s="370">
        <v>0</v>
      </c>
      <c r="V456" s="370">
        <v>0</v>
      </c>
      <c r="W456" s="370">
        <v>0</v>
      </c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  <c r="AZ456" s="370"/>
      <c r="BA456" s="370"/>
      <c r="BB456" s="370"/>
      <c r="BC456" s="370"/>
      <c r="BD456" s="370"/>
      <c r="BE456" s="370"/>
      <c r="BF456" s="370"/>
      <c r="BG456" s="370"/>
      <c r="BH456" s="370"/>
      <c r="BI456" s="370"/>
      <c r="BJ456" s="370"/>
      <c r="BK456" s="370"/>
    </row>
    <row r="457" spans="1:63" x14ac:dyDescent="0.25">
      <c r="A457" s="14">
        <v>4164</v>
      </c>
      <c r="B457" s="34">
        <f t="shared" si="6"/>
        <v>0</v>
      </c>
      <c r="C457" s="1">
        <v>4164</v>
      </c>
      <c r="D457" s="1">
        <v>7</v>
      </c>
      <c r="E457" s="1" t="s">
        <v>81</v>
      </c>
      <c r="F457" s="1">
        <v>7</v>
      </c>
      <c r="G457" s="370">
        <v>138505.67376178643</v>
      </c>
      <c r="H457" s="370">
        <v>465043.50095017278</v>
      </c>
      <c r="I457" s="370">
        <v>0</v>
      </c>
      <c r="J457" s="370">
        <v>0</v>
      </c>
      <c r="K457" s="370">
        <v>0</v>
      </c>
      <c r="L457" s="370">
        <v>410082.08220352139</v>
      </c>
      <c r="M457" s="370">
        <v>51260.260275440145</v>
      </c>
      <c r="N457" s="370">
        <v>1064891.5171909207</v>
      </c>
      <c r="O457" s="370"/>
      <c r="P457" s="370">
        <v>138505.67376178643</v>
      </c>
      <c r="Q457" s="370">
        <v>465043.50095017278</v>
      </c>
      <c r="R457" s="370">
        <v>0</v>
      </c>
      <c r="S457" s="370">
        <v>0</v>
      </c>
      <c r="T457" s="370">
        <v>0</v>
      </c>
      <c r="U457" s="370">
        <v>410082.08220352139</v>
      </c>
      <c r="V457" s="370">
        <v>51260.260275440145</v>
      </c>
      <c r="W457" s="370">
        <v>1064891.5171909207</v>
      </c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  <c r="AZ457" s="370"/>
      <c r="BA457" s="370"/>
      <c r="BB457" s="370"/>
      <c r="BC457" s="370"/>
      <c r="BD457" s="370"/>
      <c r="BE457" s="370"/>
      <c r="BF457" s="370"/>
      <c r="BG457" s="370"/>
      <c r="BH457" s="370"/>
      <c r="BI457" s="370"/>
      <c r="BJ457" s="370"/>
      <c r="BK457" s="370"/>
    </row>
    <row r="458" spans="1:63" x14ac:dyDescent="0.25">
      <c r="A458" s="14">
        <v>4166</v>
      </c>
      <c r="B458" s="34">
        <f t="shared" si="6"/>
        <v>0</v>
      </c>
      <c r="C458" s="1">
        <v>4166</v>
      </c>
      <c r="D458" s="1">
        <v>7</v>
      </c>
      <c r="E458" s="1" t="s">
        <v>1054</v>
      </c>
      <c r="F458" s="1">
        <v>7</v>
      </c>
      <c r="G458" s="370">
        <v>233565.47789494961</v>
      </c>
      <c r="H458" s="370">
        <v>84598.63111802646</v>
      </c>
      <c r="I458" s="370">
        <v>0</v>
      </c>
      <c r="J458" s="370">
        <v>0</v>
      </c>
      <c r="K458" s="370">
        <v>0</v>
      </c>
      <c r="L458" s="370">
        <v>145430.22121482476</v>
      </c>
      <c r="M458" s="370">
        <v>18178.777651853085</v>
      </c>
      <c r="N458" s="370">
        <v>481773.10787965392</v>
      </c>
      <c r="O458" s="370"/>
      <c r="P458" s="370">
        <v>233565.47789494961</v>
      </c>
      <c r="Q458" s="370">
        <v>84598.63111802646</v>
      </c>
      <c r="R458" s="370">
        <v>0</v>
      </c>
      <c r="S458" s="370">
        <v>0</v>
      </c>
      <c r="T458" s="370">
        <v>0</v>
      </c>
      <c r="U458" s="370">
        <v>145430.22121482476</v>
      </c>
      <c r="V458" s="370">
        <v>18178.777651853085</v>
      </c>
      <c r="W458" s="370">
        <v>481773.10787965392</v>
      </c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  <c r="AZ458" s="370"/>
      <c r="BA458" s="370"/>
      <c r="BB458" s="370"/>
      <c r="BC458" s="370"/>
      <c r="BD458" s="370"/>
      <c r="BE458" s="370"/>
      <c r="BF458" s="370"/>
      <c r="BG458" s="370"/>
      <c r="BH458" s="370"/>
      <c r="BI458" s="370"/>
      <c r="BJ458" s="370"/>
      <c r="BK458" s="370"/>
    </row>
    <row r="459" spans="1:63" x14ac:dyDescent="0.25">
      <c r="A459" s="14">
        <v>4167</v>
      </c>
      <c r="B459" s="34">
        <f t="shared" si="6"/>
        <v>0</v>
      </c>
      <c r="C459" s="1">
        <v>4167</v>
      </c>
      <c r="D459" s="1">
        <v>7</v>
      </c>
      <c r="E459" s="1" t="s">
        <v>82</v>
      </c>
      <c r="F459" s="1">
        <v>7</v>
      </c>
      <c r="G459" s="370">
        <v>269228.76198910206</v>
      </c>
      <c r="H459" s="370">
        <v>163690.31138554376</v>
      </c>
      <c r="I459" s="370">
        <v>0</v>
      </c>
      <c r="J459" s="370">
        <v>0</v>
      </c>
      <c r="K459" s="370">
        <v>0</v>
      </c>
      <c r="L459" s="370">
        <v>232712.87036444974</v>
      </c>
      <c r="M459" s="370">
        <v>29089.1087955562</v>
      </c>
      <c r="N459" s="370">
        <v>694721.05253465171</v>
      </c>
      <c r="O459" s="370"/>
      <c r="P459" s="370">
        <v>269228.76198910206</v>
      </c>
      <c r="Q459" s="370">
        <v>163690.31138554376</v>
      </c>
      <c r="R459" s="370">
        <v>0</v>
      </c>
      <c r="S459" s="370">
        <v>0</v>
      </c>
      <c r="T459" s="370">
        <v>0</v>
      </c>
      <c r="U459" s="370">
        <v>232712.87036444974</v>
      </c>
      <c r="V459" s="370">
        <v>29089.1087955562</v>
      </c>
      <c r="W459" s="370">
        <v>694721.05253465171</v>
      </c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  <c r="AZ459" s="370"/>
      <c r="BA459" s="370"/>
      <c r="BB459" s="370"/>
      <c r="BC459" s="370"/>
      <c r="BD459" s="370"/>
      <c r="BE459" s="370"/>
      <c r="BF459" s="370"/>
      <c r="BG459" s="370"/>
      <c r="BH459" s="370"/>
      <c r="BI459" s="370"/>
      <c r="BJ459" s="370"/>
      <c r="BK459" s="370"/>
    </row>
    <row r="460" spans="1:63" x14ac:dyDescent="0.25">
      <c r="A460" s="14">
        <v>4168</v>
      </c>
      <c r="B460" s="34">
        <f t="shared" si="6"/>
        <v>0</v>
      </c>
      <c r="C460" s="1">
        <v>4168</v>
      </c>
      <c r="D460" s="1">
        <v>7</v>
      </c>
      <c r="E460" s="1" t="s">
        <v>83</v>
      </c>
      <c r="F460" s="1">
        <v>7</v>
      </c>
      <c r="G460" s="370">
        <v>172326.01052056131</v>
      </c>
      <c r="H460" s="370">
        <v>71987.640810615238</v>
      </c>
      <c r="I460" s="370">
        <v>0</v>
      </c>
      <c r="J460" s="370">
        <v>0</v>
      </c>
      <c r="K460" s="370">
        <v>0</v>
      </c>
      <c r="L460" s="370">
        <v>105003.63954536719</v>
      </c>
      <c r="M460" s="370">
        <v>13125.454943170889</v>
      </c>
      <c r="N460" s="370">
        <v>362442.74581971462</v>
      </c>
      <c r="O460" s="370"/>
      <c r="P460" s="370">
        <v>172326.01052056131</v>
      </c>
      <c r="Q460" s="370">
        <v>71987.640810615238</v>
      </c>
      <c r="R460" s="370">
        <v>0</v>
      </c>
      <c r="S460" s="370">
        <v>0</v>
      </c>
      <c r="T460" s="370">
        <v>0</v>
      </c>
      <c r="U460" s="370">
        <v>105003.63954536719</v>
      </c>
      <c r="V460" s="370">
        <v>13125.454943170889</v>
      </c>
      <c r="W460" s="370">
        <v>362442.74581971462</v>
      </c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  <c r="AZ460" s="370"/>
      <c r="BA460" s="370"/>
      <c r="BB460" s="370"/>
      <c r="BC460" s="370"/>
      <c r="BD460" s="370"/>
      <c r="BE460" s="370"/>
      <c r="BF460" s="370"/>
      <c r="BG460" s="370"/>
      <c r="BH460" s="370"/>
      <c r="BI460" s="370"/>
      <c r="BJ460" s="370"/>
      <c r="BK460" s="370"/>
    </row>
    <row r="461" spans="1:63" x14ac:dyDescent="0.25">
      <c r="A461" s="14">
        <v>4169</v>
      </c>
      <c r="B461" s="34">
        <f t="shared" si="6"/>
        <v>0</v>
      </c>
      <c r="C461" s="1">
        <v>4169</v>
      </c>
      <c r="D461" s="1">
        <v>7</v>
      </c>
      <c r="E461" s="1" t="s">
        <v>559</v>
      </c>
      <c r="F461" s="1">
        <v>7</v>
      </c>
      <c r="G461" s="370">
        <v>865806.27928842045</v>
      </c>
      <c r="H461" s="370">
        <v>516021.12580561975</v>
      </c>
      <c r="I461" s="370">
        <v>0</v>
      </c>
      <c r="J461" s="370">
        <v>0</v>
      </c>
      <c r="K461" s="370">
        <v>0</v>
      </c>
      <c r="L461" s="370">
        <v>692081.82747666282</v>
      </c>
      <c r="M461" s="370">
        <v>86510.228434582794</v>
      </c>
      <c r="N461" s="370">
        <v>2160419.4610052858</v>
      </c>
      <c r="O461" s="370"/>
      <c r="P461" s="370">
        <v>865806.27928842045</v>
      </c>
      <c r="Q461" s="370">
        <v>516021.12580561975</v>
      </c>
      <c r="R461" s="370">
        <v>0</v>
      </c>
      <c r="S461" s="370">
        <v>0</v>
      </c>
      <c r="T461" s="370">
        <v>0</v>
      </c>
      <c r="U461" s="370">
        <v>692081.82747666282</v>
      </c>
      <c r="V461" s="370">
        <v>86510.228434582794</v>
      </c>
      <c r="W461" s="370">
        <v>2160419.4610052858</v>
      </c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  <c r="AZ461" s="370"/>
      <c r="BA461" s="370"/>
      <c r="BB461" s="370"/>
      <c r="BC461" s="370"/>
      <c r="BD461" s="370"/>
      <c r="BE461" s="370"/>
      <c r="BF461" s="370"/>
      <c r="BG461" s="370"/>
      <c r="BH461" s="370"/>
      <c r="BI461" s="370"/>
      <c r="BJ461" s="370"/>
      <c r="BK461" s="370"/>
    </row>
    <row r="462" spans="1:63" x14ac:dyDescent="0.25">
      <c r="A462" s="14">
        <v>4170</v>
      </c>
      <c r="B462" s="34">
        <f t="shared" si="6"/>
        <v>0</v>
      </c>
      <c r="C462" s="1">
        <v>4170</v>
      </c>
      <c r="D462" s="1">
        <v>7</v>
      </c>
      <c r="E462" s="1" t="s">
        <v>1056</v>
      </c>
      <c r="F462" s="1">
        <v>7</v>
      </c>
      <c r="G462" s="370">
        <v>3140124.4095899151</v>
      </c>
      <c r="H462" s="370">
        <v>2680274.3787466632</v>
      </c>
      <c r="I462" s="370">
        <v>0</v>
      </c>
      <c r="J462" s="370">
        <v>0</v>
      </c>
      <c r="K462" s="370">
        <v>0</v>
      </c>
      <c r="L462" s="370">
        <v>5265673.9841270912</v>
      </c>
      <c r="M462" s="370">
        <v>658209.24801588606</v>
      </c>
      <c r="N462" s="370">
        <v>11744282.020479556</v>
      </c>
      <c r="O462" s="370"/>
      <c r="P462" s="370">
        <v>3140124.4095899151</v>
      </c>
      <c r="Q462" s="370">
        <v>2680274.3787466632</v>
      </c>
      <c r="R462" s="370">
        <v>0</v>
      </c>
      <c r="S462" s="370">
        <v>0</v>
      </c>
      <c r="T462" s="370">
        <v>0</v>
      </c>
      <c r="U462" s="370">
        <v>5265673.9841270912</v>
      </c>
      <c r="V462" s="370">
        <v>658209.24801588606</v>
      </c>
      <c r="W462" s="370">
        <v>11744282.020479556</v>
      </c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  <c r="AZ462" s="370"/>
      <c r="BA462" s="370"/>
      <c r="BB462" s="370"/>
      <c r="BC462" s="370"/>
      <c r="BD462" s="370"/>
      <c r="BE462" s="370"/>
      <c r="BF462" s="370"/>
      <c r="BG462" s="370"/>
      <c r="BH462" s="370"/>
      <c r="BI462" s="370"/>
      <c r="BJ462" s="370"/>
      <c r="BK462" s="370"/>
    </row>
    <row r="463" spans="1:63" x14ac:dyDescent="0.25">
      <c r="A463" s="14">
        <v>4171</v>
      </c>
      <c r="B463" s="34">
        <f t="shared" si="6"/>
        <v>0</v>
      </c>
      <c r="C463" s="1">
        <v>4171</v>
      </c>
      <c r="D463" s="1">
        <v>7</v>
      </c>
      <c r="E463" s="1" t="s">
        <v>84</v>
      </c>
      <c r="F463" s="1">
        <v>7</v>
      </c>
      <c r="G463" s="370">
        <v>186462.55599572256</v>
      </c>
      <c r="H463" s="370">
        <v>0</v>
      </c>
      <c r="I463" s="370">
        <v>0</v>
      </c>
      <c r="J463" s="370">
        <v>0</v>
      </c>
      <c r="K463" s="370">
        <v>0</v>
      </c>
      <c r="L463" s="370">
        <v>210430.24207899621</v>
      </c>
      <c r="M463" s="370">
        <v>26303.780259874507</v>
      </c>
      <c r="N463" s="370">
        <v>423196.57833459333</v>
      </c>
      <c r="O463" s="370"/>
      <c r="P463" s="370">
        <v>186462.55599572256</v>
      </c>
      <c r="Q463" s="370">
        <v>0</v>
      </c>
      <c r="R463" s="370">
        <v>0</v>
      </c>
      <c r="S463" s="370">
        <v>0</v>
      </c>
      <c r="T463" s="370">
        <v>0</v>
      </c>
      <c r="U463" s="370">
        <v>210430.24207899621</v>
      </c>
      <c r="V463" s="370">
        <v>26303.780259874507</v>
      </c>
      <c r="W463" s="370">
        <v>423196.57833459333</v>
      </c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  <c r="AZ463" s="370"/>
      <c r="BA463" s="370"/>
      <c r="BB463" s="370"/>
      <c r="BC463" s="370"/>
      <c r="BD463" s="370"/>
      <c r="BE463" s="370"/>
      <c r="BF463" s="370"/>
      <c r="BG463" s="370"/>
      <c r="BH463" s="370"/>
      <c r="BI463" s="370"/>
      <c r="BJ463" s="370"/>
      <c r="BK463" s="370"/>
    </row>
    <row r="464" spans="1:63" x14ac:dyDescent="0.25">
      <c r="A464" s="14">
        <v>4172</v>
      </c>
      <c r="B464" s="34">
        <f t="shared" si="6"/>
        <v>0</v>
      </c>
      <c r="C464" s="1">
        <v>4172</v>
      </c>
      <c r="D464" s="1">
        <v>7</v>
      </c>
      <c r="E464" s="1" t="s">
        <v>85</v>
      </c>
      <c r="F464" s="1">
        <v>7</v>
      </c>
      <c r="G464" s="370">
        <v>19784.190647172298</v>
      </c>
      <c r="H464" s="370">
        <v>35478.708131117462</v>
      </c>
      <c r="I464" s="370">
        <v>0</v>
      </c>
      <c r="J464" s="370">
        <v>0</v>
      </c>
      <c r="K464" s="370">
        <v>0</v>
      </c>
      <c r="L464" s="370">
        <v>63778.1002430507</v>
      </c>
      <c r="M464" s="370">
        <v>7972.2625303813329</v>
      </c>
      <c r="N464" s="370">
        <v>127013.26155172178</v>
      </c>
      <c r="O464" s="370"/>
      <c r="P464" s="370">
        <v>19784.190647172298</v>
      </c>
      <c r="Q464" s="370">
        <v>35478.708131117462</v>
      </c>
      <c r="R464" s="370">
        <v>0</v>
      </c>
      <c r="S464" s="370">
        <v>0</v>
      </c>
      <c r="T464" s="370">
        <v>0</v>
      </c>
      <c r="U464" s="370">
        <v>63778.1002430507</v>
      </c>
      <c r="V464" s="370">
        <v>7972.2625303813329</v>
      </c>
      <c r="W464" s="370">
        <v>127013.26155172178</v>
      </c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  <c r="AZ464" s="370"/>
      <c r="BA464" s="370"/>
      <c r="BB464" s="370"/>
      <c r="BC464" s="370"/>
      <c r="BD464" s="370"/>
      <c r="BE464" s="370"/>
      <c r="BF464" s="370"/>
      <c r="BG464" s="370"/>
      <c r="BH464" s="370"/>
      <c r="BI464" s="370"/>
      <c r="BJ464" s="370"/>
      <c r="BK464" s="370"/>
    </row>
    <row r="465" spans="1:63" x14ac:dyDescent="0.25">
      <c r="A465" s="14">
        <v>4177</v>
      </c>
      <c r="B465" s="34">
        <f t="shared" si="6"/>
        <v>0</v>
      </c>
      <c r="C465" s="1">
        <v>4177</v>
      </c>
      <c r="D465" s="1">
        <v>7</v>
      </c>
      <c r="E465" s="1" t="s">
        <v>86</v>
      </c>
      <c r="F465" s="1">
        <v>7</v>
      </c>
      <c r="G465" s="370">
        <v>81621.114738417557</v>
      </c>
      <c r="H465" s="370">
        <v>297636.65760895272</v>
      </c>
      <c r="I465" s="370">
        <v>0</v>
      </c>
      <c r="J465" s="370">
        <v>0</v>
      </c>
      <c r="K465" s="370">
        <v>0</v>
      </c>
      <c r="L465" s="370">
        <v>419886.71762480226</v>
      </c>
      <c r="M465" s="370">
        <v>52485.839703100253</v>
      </c>
      <c r="N465" s="370">
        <v>851630.32967527281</v>
      </c>
      <c r="O465" s="370"/>
      <c r="P465" s="370">
        <v>81621.114738417557</v>
      </c>
      <c r="Q465" s="370">
        <v>297636.65760895272</v>
      </c>
      <c r="R465" s="370">
        <v>0</v>
      </c>
      <c r="S465" s="370">
        <v>0</v>
      </c>
      <c r="T465" s="370">
        <v>0</v>
      </c>
      <c r="U465" s="370">
        <v>419886.71762480226</v>
      </c>
      <c r="V465" s="370">
        <v>52485.839703100253</v>
      </c>
      <c r="W465" s="370">
        <v>851630.32967527281</v>
      </c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  <c r="AZ465" s="370"/>
      <c r="BA465" s="370"/>
      <c r="BB465" s="370"/>
      <c r="BC465" s="370"/>
      <c r="BD465" s="370"/>
      <c r="BE465" s="370"/>
      <c r="BF465" s="370"/>
      <c r="BG465" s="370"/>
      <c r="BH465" s="370"/>
      <c r="BI465" s="370"/>
      <c r="BJ465" s="370"/>
      <c r="BK465" s="370"/>
    </row>
    <row r="466" spans="1:63" x14ac:dyDescent="0.25">
      <c r="A466" s="14">
        <v>4178</v>
      </c>
      <c r="B466" s="34">
        <f t="shared" si="6"/>
        <v>0</v>
      </c>
      <c r="C466" s="1">
        <v>4178</v>
      </c>
      <c r="D466" s="1">
        <v>7</v>
      </c>
      <c r="E466" s="1" t="s">
        <v>87</v>
      </c>
      <c r="F466" s="1">
        <v>7</v>
      </c>
      <c r="G466" s="370">
        <v>77901.078399177248</v>
      </c>
      <c r="H466" s="370">
        <v>18834.346662754615</v>
      </c>
      <c r="I466" s="370">
        <v>0</v>
      </c>
      <c r="J466" s="370">
        <v>0</v>
      </c>
      <c r="K466" s="370">
        <v>0</v>
      </c>
      <c r="L466" s="370">
        <v>48865.41837147843</v>
      </c>
      <c r="M466" s="370">
        <v>6108.1772964348002</v>
      </c>
      <c r="N466" s="370">
        <v>151709.02072984507</v>
      </c>
      <c r="O466" s="370"/>
      <c r="P466" s="370">
        <v>77901.078399177248</v>
      </c>
      <c r="Q466" s="370">
        <v>18834.346662754615</v>
      </c>
      <c r="R466" s="370">
        <v>0</v>
      </c>
      <c r="S466" s="370">
        <v>0</v>
      </c>
      <c r="T466" s="370">
        <v>0</v>
      </c>
      <c r="U466" s="370">
        <v>48865.41837147843</v>
      </c>
      <c r="V466" s="370">
        <v>6108.1772964348002</v>
      </c>
      <c r="W466" s="370">
        <v>151709.02072984507</v>
      </c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  <c r="AZ466" s="370"/>
      <c r="BA466" s="370"/>
      <c r="BB466" s="370"/>
      <c r="BC466" s="370"/>
      <c r="BD466" s="370"/>
      <c r="BE466" s="370"/>
      <c r="BF466" s="370"/>
      <c r="BG466" s="370"/>
      <c r="BH466" s="370"/>
      <c r="BI466" s="370"/>
      <c r="BJ466" s="370"/>
      <c r="BK466" s="370"/>
    </row>
    <row r="467" spans="1:63" x14ac:dyDescent="0.25">
      <c r="A467" s="14">
        <v>4181</v>
      </c>
      <c r="B467" s="34">
        <f t="shared" si="6"/>
        <v>0</v>
      </c>
      <c r="C467" s="1">
        <v>4181</v>
      </c>
      <c r="D467" s="1">
        <v>7</v>
      </c>
      <c r="E467" s="1" t="s">
        <v>88</v>
      </c>
      <c r="F467" s="1">
        <v>7</v>
      </c>
      <c r="G467" s="370">
        <v>916059.33479194879</v>
      </c>
      <c r="H467" s="370">
        <v>110602.84406327619</v>
      </c>
      <c r="I467" s="370">
        <v>0</v>
      </c>
      <c r="J467" s="370">
        <v>0</v>
      </c>
      <c r="K467" s="370">
        <v>0</v>
      </c>
      <c r="L467" s="370">
        <v>730167.83008834091</v>
      </c>
      <c r="M467" s="370">
        <v>91270.978761042556</v>
      </c>
      <c r="N467" s="370">
        <v>1848100.9877046084</v>
      </c>
      <c r="O467" s="370"/>
      <c r="P467" s="370">
        <v>916059.33479194879</v>
      </c>
      <c r="Q467" s="370">
        <v>110602.84406327619</v>
      </c>
      <c r="R467" s="370">
        <v>0</v>
      </c>
      <c r="S467" s="370">
        <v>0</v>
      </c>
      <c r="T467" s="370">
        <v>0</v>
      </c>
      <c r="U467" s="370">
        <v>730167.83008834091</v>
      </c>
      <c r="V467" s="370">
        <v>91270.978761042556</v>
      </c>
      <c r="W467" s="370">
        <v>1848100.9877046084</v>
      </c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  <c r="AZ467" s="370"/>
      <c r="BA467" s="370"/>
      <c r="BB467" s="370"/>
      <c r="BC467" s="370"/>
      <c r="BD467" s="370"/>
      <c r="BE467" s="370"/>
      <c r="BF467" s="370"/>
      <c r="BG467" s="370"/>
      <c r="BH467" s="370"/>
      <c r="BI467" s="370"/>
      <c r="BJ467" s="370"/>
      <c r="BK467" s="370"/>
    </row>
    <row r="468" spans="1:63" x14ac:dyDescent="0.25">
      <c r="A468" s="14">
        <v>4183</v>
      </c>
      <c r="B468" s="34">
        <f t="shared" si="6"/>
        <v>0</v>
      </c>
      <c r="C468" s="1">
        <v>4183</v>
      </c>
      <c r="D468" s="1">
        <v>7</v>
      </c>
      <c r="E468" s="1" t="s">
        <v>89</v>
      </c>
      <c r="F468" s="1">
        <v>7</v>
      </c>
      <c r="G468" s="370">
        <v>7400910.7741334252</v>
      </c>
      <c r="H468" s="370">
        <v>4902237.8191767773</v>
      </c>
      <c r="I468" s="370">
        <v>0</v>
      </c>
      <c r="J468" s="370">
        <v>0</v>
      </c>
      <c r="K468" s="370">
        <v>0</v>
      </c>
      <c r="L468" s="370">
        <v>13179157.283353206</v>
      </c>
      <c r="M468" s="370">
        <v>0</v>
      </c>
      <c r="N468" s="370">
        <v>25482305.876663409</v>
      </c>
      <c r="O468" s="370"/>
      <c r="P468" s="370">
        <v>7400910.7741334252</v>
      </c>
      <c r="Q468" s="370">
        <v>4902237.8191767773</v>
      </c>
      <c r="R468" s="370">
        <v>0</v>
      </c>
      <c r="S468" s="370">
        <v>0</v>
      </c>
      <c r="T468" s="370">
        <v>0</v>
      </c>
      <c r="U468" s="370">
        <v>13179157.283353206</v>
      </c>
      <c r="V468" s="370">
        <v>0</v>
      </c>
      <c r="W468" s="370">
        <v>25482305.876663409</v>
      </c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  <c r="AZ468" s="370"/>
      <c r="BA468" s="370"/>
      <c r="BB468" s="370"/>
      <c r="BC468" s="370"/>
      <c r="BD468" s="370"/>
      <c r="BE468" s="370"/>
      <c r="BF468" s="370"/>
      <c r="BG468" s="370"/>
      <c r="BH468" s="370"/>
      <c r="BI468" s="370"/>
      <c r="BJ468" s="370"/>
      <c r="BK468" s="370"/>
    </row>
    <row r="469" spans="1:63" x14ac:dyDescent="0.25">
      <c r="A469" s="14">
        <v>4184</v>
      </c>
      <c r="B469" s="34">
        <f t="shared" si="6"/>
        <v>0</v>
      </c>
      <c r="C469" s="1">
        <v>4184</v>
      </c>
      <c r="D469" s="1">
        <v>7</v>
      </c>
      <c r="E469" s="1" t="s">
        <v>90</v>
      </c>
      <c r="F469" s="1">
        <v>7</v>
      </c>
      <c r="G469" s="370">
        <v>845737.18817008857</v>
      </c>
      <c r="H469" s="370">
        <v>275311.43150842545</v>
      </c>
      <c r="I469" s="370">
        <v>0</v>
      </c>
      <c r="J469" s="370">
        <v>0</v>
      </c>
      <c r="K469" s="370">
        <v>0</v>
      </c>
      <c r="L469" s="370">
        <v>626183.82419753715</v>
      </c>
      <c r="M469" s="370">
        <v>78272.978024692085</v>
      </c>
      <c r="N469" s="370">
        <v>1825505.4219007434</v>
      </c>
      <c r="O469" s="370"/>
      <c r="P469" s="370">
        <v>845737.18817008857</v>
      </c>
      <c r="Q469" s="370">
        <v>275311.43150842545</v>
      </c>
      <c r="R469" s="370">
        <v>0</v>
      </c>
      <c r="S469" s="370">
        <v>0</v>
      </c>
      <c r="T469" s="370">
        <v>0</v>
      </c>
      <c r="U469" s="370">
        <v>626183.82419753715</v>
      </c>
      <c r="V469" s="370">
        <v>78272.978024692085</v>
      </c>
      <c r="W469" s="370">
        <v>1825505.4219007434</v>
      </c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  <c r="AZ469" s="370"/>
      <c r="BA469" s="370"/>
      <c r="BB469" s="370"/>
      <c r="BC469" s="370"/>
      <c r="BD469" s="370"/>
      <c r="BE469" s="370"/>
      <c r="BF469" s="370"/>
      <c r="BG469" s="370"/>
      <c r="BH469" s="370"/>
      <c r="BI469" s="370"/>
      <c r="BJ469" s="370"/>
      <c r="BK469" s="370"/>
    </row>
    <row r="470" spans="1:63" x14ac:dyDescent="0.25">
      <c r="A470" s="14">
        <v>4185</v>
      </c>
      <c r="B470" s="34">
        <f t="shared" ref="B470:B534" si="7">+C470-A470</f>
        <v>0</v>
      </c>
      <c r="C470" s="1">
        <v>4185</v>
      </c>
      <c r="D470" s="1">
        <v>7</v>
      </c>
      <c r="E470" s="1" t="s">
        <v>91</v>
      </c>
      <c r="F470" s="1">
        <v>7</v>
      </c>
      <c r="G470" s="370">
        <v>1034466.1013085739</v>
      </c>
      <c r="H470" s="370">
        <v>480745.42628409876</v>
      </c>
      <c r="I470" s="370">
        <v>0</v>
      </c>
      <c r="J470" s="370">
        <v>0</v>
      </c>
      <c r="K470" s="370">
        <v>0</v>
      </c>
      <c r="L470" s="370">
        <v>861294.67467863834</v>
      </c>
      <c r="M470" s="370">
        <v>107661.83433482972</v>
      </c>
      <c r="N470" s="370">
        <v>2484168.0366061404</v>
      </c>
      <c r="O470" s="370"/>
      <c r="P470" s="370">
        <v>1034466.1013085739</v>
      </c>
      <c r="Q470" s="370">
        <v>480745.42628409876</v>
      </c>
      <c r="R470" s="370">
        <v>0</v>
      </c>
      <c r="S470" s="370">
        <v>0</v>
      </c>
      <c r="T470" s="370">
        <v>0</v>
      </c>
      <c r="U470" s="370">
        <v>861294.67467863834</v>
      </c>
      <c r="V470" s="370">
        <v>107661.83433482972</v>
      </c>
      <c r="W470" s="370">
        <v>2484168.0366061404</v>
      </c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  <c r="AZ470" s="370"/>
      <c r="BA470" s="370"/>
      <c r="BB470" s="370"/>
      <c r="BC470" s="370"/>
      <c r="BD470" s="370"/>
      <c r="BE470" s="370"/>
      <c r="BF470" s="370"/>
      <c r="BG470" s="370"/>
      <c r="BH470" s="370"/>
      <c r="BI470" s="370"/>
      <c r="BJ470" s="370"/>
      <c r="BK470" s="370"/>
    </row>
    <row r="471" spans="1:63" x14ac:dyDescent="0.25">
      <c r="A471" s="14">
        <v>4186</v>
      </c>
      <c r="B471" s="34">
        <f t="shared" si="7"/>
        <v>0</v>
      </c>
      <c r="C471" s="1">
        <v>4186</v>
      </c>
      <c r="D471" s="1">
        <v>7</v>
      </c>
      <c r="E471" s="1" t="s">
        <v>92</v>
      </c>
      <c r="F471" s="1">
        <v>7</v>
      </c>
      <c r="G471" s="370">
        <v>636846.54789412697</v>
      </c>
      <c r="H471" s="370">
        <v>419187.7298871185</v>
      </c>
      <c r="I471" s="370">
        <v>0</v>
      </c>
      <c r="J471" s="370">
        <v>0</v>
      </c>
      <c r="K471" s="370">
        <v>0</v>
      </c>
      <c r="L471" s="370">
        <v>604497.41877604113</v>
      </c>
      <c r="M471" s="370">
        <v>75562.177347005098</v>
      </c>
      <c r="N471" s="370">
        <v>1736093.8739042918</v>
      </c>
      <c r="O471" s="370"/>
      <c r="P471" s="370">
        <v>636846.54789412697</v>
      </c>
      <c r="Q471" s="370">
        <v>419187.7298871185</v>
      </c>
      <c r="R471" s="370">
        <v>0</v>
      </c>
      <c r="S471" s="370">
        <v>0</v>
      </c>
      <c r="T471" s="370">
        <v>0</v>
      </c>
      <c r="U471" s="370">
        <v>604497.41877604113</v>
      </c>
      <c r="V471" s="370">
        <v>75562.177347005098</v>
      </c>
      <c r="W471" s="370">
        <v>1736093.8739042918</v>
      </c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  <c r="AZ471" s="370"/>
      <c r="BA471" s="370"/>
      <c r="BB471" s="370"/>
      <c r="BC471" s="370"/>
      <c r="BD471" s="370"/>
      <c r="BE471" s="370"/>
      <c r="BF471" s="370"/>
      <c r="BG471" s="370"/>
      <c r="BH471" s="370"/>
      <c r="BI471" s="370"/>
      <c r="BJ471" s="370"/>
      <c r="BK471" s="370"/>
    </row>
    <row r="472" spans="1:63" x14ac:dyDescent="0.25">
      <c r="A472" s="14">
        <v>4187</v>
      </c>
      <c r="B472" s="34">
        <f t="shared" si="7"/>
        <v>0</v>
      </c>
      <c r="C472" s="1">
        <v>4187</v>
      </c>
      <c r="D472" s="1">
        <v>7</v>
      </c>
      <c r="E472" s="1" t="s">
        <v>560</v>
      </c>
      <c r="F472" s="1">
        <v>7</v>
      </c>
      <c r="G472" s="370">
        <v>0</v>
      </c>
      <c r="H472" s="370">
        <v>0</v>
      </c>
      <c r="I472" s="370">
        <v>0</v>
      </c>
      <c r="J472" s="370">
        <v>0</v>
      </c>
      <c r="K472" s="370">
        <v>0</v>
      </c>
      <c r="L472" s="370">
        <v>0</v>
      </c>
      <c r="M472" s="370">
        <v>0</v>
      </c>
      <c r="N472" s="370">
        <v>0</v>
      </c>
      <c r="O472" s="370"/>
      <c r="P472" s="370">
        <v>0</v>
      </c>
      <c r="Q472" s="370">
        <v>0</v>
      </c>
      <c r="R472" s="370">
        <v>0</v>
      </c>
      <c r="S472" s="370">
        <v>0</v>
      </c>
      <c r="T472" s="370">
        <v>0</v>
      </c>
      <c r="U472" s="370">
        <v>0</v>
      </c>
      <c r="V472" s="370">
        <v>0</v>
      </c>
      <c r="W472" s="370">
        <v>0</v>
      </c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  <c r="AZ472" s="370"/>
      <c r="BA472" s="370"/>
      <c r="BB472" s="370"/>
      <c r="BC472" s="370"/>
      <c r="BD472" s="370"/>
      <c r="BE472" s="370"/>
      <c r="BF472" s="370"/>
      <c r="BG472" s="370"/>
      <c r="BH472" s="370"/>
      <c r="BI472" s="370"/>
      <c r="BJ472" s="370"/>
      <c r="BK472" s="370"/>
    </row>
    <row r="473" spans="1:63" x14ac:dyDescent="0.25">
      <c r="A473" s="14">
        <v>4188</v>
      </c>
      <c r="B473" s="34">
        <f t="shared" si="7"/>
        <v>0</v>
      </c>
      <c r="C473" s="1">
        <v>4188</v>
      </c>
      <c r="D473" s="1">
        <v>7</v>
      </c>
      <c r="E473" s="1" t="s">
        <v>93</v>
      </c>
      <c r="F473" s="1">
        <v>7</v>
      </c>
      <c r="G473" s="370">
        <v>1071972.4393712576</v>
      </c>
      <c r="H473" s="370">
        <v>926797.04705178947</v>
      </c>
      <c r="I473" s="370">
        <v>0</v>
      </c>
      <c r="J473" s="370">
        <v>0</v>
      </c>
      <c r="K473" s="370">
        <v>0</v>
      </c>
      <c r="L473" s="370">
        <v>1088238.8760474729</v>
      </c>
      <c r="M473" s="370">
        <v>136029.85950593403</v>
      </c>
      <c r="N473" s="370">
        <v>3223038.2219764539</v>
      </c>
      <c r="O473" s="370"/>
      <c r="P473" s="370">
        <v>1071972.4393712576</v>
      </c>
      <c r="Q473" s="370">
        <v>926797.04705178947</v>
      </c>
      <c r="R473" s="370">
        <v>0</v>
      </c>
      <c r="S473" s="370">
        <v>0</v>
      </c>
      <c r="T473" s="370">
        <v>0</v>
      </c>
      <c r="U473" s="370">
        <v>1088238.8760474729</v>
      </c>
      <c r="V473" s="370">
        <v>136029.85950593403</v>
      </c>
      <c r="W473" s="370">
        <v>3223038.2219764539</v>
      </c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  <c r="AZ473" s="370"/>
      <c r="BA473" s="370"/>
      <c r="BB473" s="370"/>
      <c r="BC473" s="370"/>
      <c r="BD473" s="370"/>
      <c r="BE473" s="370"/>
      <c r="BF473" s="370"/>
      <c r="BG473" s="370"/>
      <c r="BH473" s="370"/>
      <c r="BI473" s="370"/>
      <c r="BJ473" s="370"/>
      <c r="BK473" s="370"/>
    </row>
    <row r="474" spans="1:63" x14ac:dyDescent="0.25">
      <c r="A474" s="14">
        <v>4189</v>
      </c>
      <c r="B474" s="34">
        <f t="shared" si="7"/>
        <v>0</v>
      </c>
      <c r="C474" s="1">
        <v>4189</v>
      </c>
      <c r="D474" s="1">
        <v>7</v>
      </c>
      <c r="E474" s="1" t="s">
        <v>94</v>
      </c>
      <c r="F474" s="1">
        <v>7</v>
      </c>
      <c r="G474" s="370">
        <v>466325.36380908528</v>
      </c>
      <c r="H474" s="370">
        <v>991553.17466321995</v>
      </c>
      <c r="I474" s="370">
        <v>0</v>
      </c>
      <c r="J474" s="370">
        <v>0</v>
      </c>
      <c r="K474" s="370">
        <v>0</v>
      </c>
      <c r="L474" s="370">
        <v>1402427.0982248019</v>
      </c>
      <c r="M474" s="370">
        <v>175303.38727810013</v>
      </c>
      <c r="N474" s="370">
        <v>3035609.023975207</v>
      </c>
      <c r="O474" s="370"/>
      <c r="P474" s="370">
        <v>466325.36380908528</v>
      </c>
      <c r="Q474" s="370">
        <v>991553.17466321995</v>
      </c>
      <c r="R474" s="370">
        <v>0</v>
      </c>
      <c r="S474" s="370">
        <v>0</v>
      </c>
      <c r="T474" s="370">
        <v>0</v>
      </c>
      <c r="U474" s="370">
        <v>1402427.0982248019</v>
      </c>
      <c r="V474" s="370">
        <v>175303.38727810013</v>
      </c>
      <c r="W474" s="370">
        <v>3035609.023975207</v>
      </c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  <c r="AZ474" s="370"/>
      <c r="BA474" s="370"/>
      <c r="BB474" s="370"/>
      <c r="BC474" s="370"/>
      <c r="BD474" s="370"/>
      <c r="BE474" s="370"/>
      <c r="BF474" s="370"/>
      <c r="BG474" s="370"/>
      <c r="BH474" s="370"/>
      <c r="BI474" s="370"/>
      <c r="BJ474" s="370"/>
      <c r="BK474" s="370"/>
    </row>
    <row r="475" spans="1:63" x14ac:dyDescent="0.25">
      <c r="A475" s="14">
        <v>4190</v>
      </c>
      <c r="B475" s="34">
        <f t="shared" si="7"/>
        <v>0</v>
      </c>
      <c r="C475" s="1">
        <v>4190</v>
      </c>
      <c r="D475" s="1">
        <v>7</v>
      </c>
      <c r="E475" s="1" t="s">
        <v>95</v>
      </c>
      <c r="F475" s="1">
        <v>7</v>
      </c>
      <c r="G475" s="370">
        <v>0</v>
      </c>
      <c r="H475" s="370">
        <v>0</v>
      </c>
      <c r="I475" s="370">
        <v>0</v>
      </c>
      <c r="J475" s="370">
        <v>0</v>
      </c>
      <c r="K475" s="370">
        <v>0</v>
      </c>
      <c r="L475" s="370">
        <v>0</v>
      </c>
      <c r="M475" s="370">
        <v>0</v>
      </c>
      <c r="N475" s="370">
        <v>0</v>
      </c>
      <c r="O475" s="370"/>
      <c r="P475" s="370">
        <v>0</v>
      </c>
      <c r="Q475" s="370">
        <v>0</v>
      </c>
      <c r="R475" s="370">
        <v>0</v>
      </c>
      <c r="S475" s="370">
        <v>0</v>
      </c>
      <c r="T475" s="370">
        <v>0</v>
      </c>
      <c r="U475" s="370">
        <v>0</v>
      </c>
      <c r="V475" s="370">
        <v>0</v>
      </c>
      <c r="W475" s="370">
        <v>0</v>
      </c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  <c r="AZ475" s="370"/>
      <c r="BA475" s="370"/>
      <c r="BB475" s="370"/>
      <c r="BC475" s="370"/>
      <c r="BD475" s="370"/>
      <c r="BE475" s="370"/>
      <c r="BF475" s="370"/>
      <c r="BG475" s="370"/>
      <c r="BH475" s="370"/>
      <c r="BI475" s="370"/>
      <c r="BJ475" s="370"/>
      <c r="BK475" s="370"/>
    </row>
    <row r="476" spans="1:63" x14ac:dyDescent="0.25">
      <c r="A476" s="14">
        <v>4191</v>
      </c>
      <c r="B476" s="34">
        <f t="shared" si="7"/>
        <v>0</v>
      </c>
      <c r="C476" s="1">
        <v>4191</v>
      </c>
      <c r="D476" s="1">
        <v>7</v>
      </c>
      <c r="E476" s="1" t="s">
        <v>96</v>
      </c>
      <c r="F476" s="1">
        <v>7</v>
      </c>
      <c r="G476" s="370">
        <v>2314104.0206103506</v>
      </c>
      <c r="H476" s="370">
        <v>1687536.7291113092</v>
      </c>
      <c r="I476" s="370">
        <v>0</v>
      </c>
      <c r="J476" s="370">
        <v>0</v>
      </c>
      <c r="K476" s="370">
        <v>0</v>
      </c>
      <c r="L476" s="370">
        <v>2655357.0194998817</v>
      </c>
      <c r="M476" s="370">
        <v>331919.62743748497</v>
      </c>
      <c r="N476" s="370">
        <v>6988917.3966590269</v>
      </c>
      <c r="O476" s="370"/>
      <c r="P476" s="370">
        <v>2314104.0206103506</v>
      </c>
      <c r="Q476" s="370">
        <v>1687536.7291113092</v>
      </c>
      <c r="R476" s="370">
        <v>0</v>
      </c>
      <c r="S476" s="370">
        <v>0</v>
      </c>
      <c r="T476" s="370">
        <v>0</v>
      </c>
      <c r="U476" s="370">
        <v>2655357.0194998817</v>
      </c>
      <c r="V476" s="370">
        <v>331919.62743748497</v>
      </c>
      <c r="W476" s="370">
        <v>6988917.3966590269</v>
      </c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  <c r="AZ476" s="370"/>
      <c r="BA476" s="370"/>
      <c r="BB476" s="370"/>
      <c r="BC476" s="370"/>
      <c r="BD476" s="370"/>
      <c r="BE476" s="370"/>
      <c r="BF476" s="370"/>
      <c r="BG476" s="370"/>
      <c r="BH476" s="370"/>
      <c r="BI476" s="370"/>
      <c r="BJ476" s="370"/>
      <c r="BK476" s="370"/>
    </row>
    <row r="477" spans="1:63" x14ac:dyDescent="0.25">
      <c r="A477" s="14">
        <v>4192</v>
      </c>
      <c r="B477" s="34">
        <f t="shared" si="7"/>
        <v>0</v>
      </c>
      <c r="C477" s="1">
        <v>4192</v>
      </c>
      <c r="D477" s="1">
        <v>7</v>
      </c>
      <c r="E477" s="1" t="s">
        <v>97</v>
      </c>
      <c r="F477" s="1">
        <v>7</v>
      </c>
      <c r="G477" s="370">
        <v>1347257.5190041405</v>
      </c>
      <c r="H477" s="370">
        <v>1885848.8215206694</v>
      </c>
      <c r="I477" s="370">
        <v>0</v>
      </c>
      <c r="J477" s="370">
        <v>0</v>
      </c>
      <c r="K477" s="370">
        <v>0</v>
      </c>
      <c r="L477" s="370">
        <v>1991060.3072778422</v>
      </c>
      <c r="M477" s="370">
        <v>248882.53840973013</v>
      </c>
      <c r="N477" s="370">
        <v>5473049.1862123823</v>
      </c>
      <c r="O477" s="370"/>
      <c r="P477" s="370">
        <v>1347257.5190041405</v>
      </c>
      <c r="Q477" s="370">
        <v>1885848.8215206694</v>
      </c>
      <c r="R477" s="370">
        <v>0</v>
      </c>
      <c r="S477" s="370">
        <v>0</v>
      </c>
      <c r="T477" s="370">
        <v>0</v>
      </c>
      <c r="U477" s="370">
        <v>1991060.3072778422</v>
      </c>
      <c r="V477" s="370">
        <v>248882.53840973013</v>
      </c>
      <c r="W477" s="370">
        <v>5473049.1862123823</v>
      </c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  <c r="AZ477" s="370"/>
      <c r="BA477" s="370"/>
      <c r="BB477" s="370"/>
      <c r="BC477" s="370"/>
      <c r="BD477" s="370"/>
      <c r="BE477" s="370"/>
      <c r="BF477" s="370"/>
      <c r="BG477" s="370"/>
      <c r="BH477" s="370"/>
      <c r="BI477" s="370"/>
      <c r="BJ477" s="370"/>
      <c r="BK477" s="370"/>
    </row>
    <row r="478" spans="1:63" x14ac:dyDescent="0.25">
      <c r="A478" s="14">
        <v>4193</v>
      </c>
      <c r="B478" s="34">
        <f t="shared" si="7"/>
        <v>0</v>
      </c>
      <c r="C478" s="1">
        <v>4193</v>
      </c>
      <c r="D478" s="1">
        <v>7</v>
      </c>
      <c r="E478" s="1" t="s">
        <v>563</v>
      </c>
      <c r="F478" s="1">
        <v>7</v>
      </c>
      <c r="G478" s="370">
        <v>435393.36721485225</v>
      </c>
      <c r="H478" s="370">
        <v>303300.92632121139</v>
      </c>
      <c r="I478" s="370">
        <v>0</v>
      </c>
      <c r="J478" s="370">
        <v>0</v>
      </c>
      <c r="K478" s="370">
        <v>0</v>
      </c>
      <c r="L478" s="370">
        <v>345607.10530798224</v>
      </c>
      <c r="M478" s="370">
        <v>43200.888163497752</v>
      </c>
      <c r="N478" s="370">
        <v>1127502.2870075435</v>
      </c>
      <c r="O478" s="370"/>
      <c r="P478" s="370">
        <v>435393.36721485225</v>
      </c>
      <c r="Q478" s="370">
        <v>303300.92632121139</v>
      </c>
      <c r="R478" s="370">
        <v>0</v>
      </c>
      <c r="S478" s="370">
        <v>0</v>
      </c>
      <c r="T478" s="370">
        <v>0</v>
      </c>
      <c r="U478" s="370">
        <v>345607.10530798224</v>
      </c>
      <c r="V478" s="370">
        <v>43200.888163497752</v>
      </c>
      <c r="W478" s="370">
        <v>1127502.2870075435</v>
      </c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  <c r="AZ478" s="370"/>
      <c r="BA478" s="370"/>
      <c r="BB478" s="370"/>
      <c r="BC478" s="370"/>
      <c r="BD478" s="370"/>
      <c r="BE478" s="370"/>
      <c r="BF478" s="370"/>
      <c r="BG478" s="370"/>
      <c r="BH478" s="370"/>
      <c r="BI478" s="370"/>
      <c r="BJ478" s="370"/>
      <c r="BK478" s="370"/>
    </row>
    <row r="479" spans="1:63" x14ac:dyDescent="0.25">
      <c r="A479" s="14">
        <v>4194</v>
      </c>
      <c r="B479" s="34">
        <f t="shared" si="7"/>
        <v>0</v>
      </c>
      <c r="C479" s="1">
        <v>4194</v>
      </c>
      <c r="D479" s="1">
        <v>7</v>
      </c>
      <c r="E479" s="1" t="s">
        <v>98</v>
      </c>
      <c r="F479" s="1">
        <v>7</v>
      </c>
      <c r="G479" s="370">
        <v>354223.7224064864</v>
      </c>
      <c r="H479" s="370">
        <v>105481.41090366345</v>
      </c>
      <c r="I479" s="370">
        <v>0</v>
      </c>
      <c r="J479" s="370">
        <v>0</v>
      </c>
      <c r="K479" s="370">
        <v>0</v>
      </c>
      <c r="L479" s="370">
        <v>238666.90611178492</v>
      </c>
      <c r="M479" s="370">
        <v>29833.363263973097</v>
      </c>
      <c r="N479" s="370">
        <v>728205.4026859079</v>
      </c>
      <c r="O479" s="370"/>
      <c r="P479" s="370">
        <v>354223.7224064864</v>
      </c>
      <c r="Q479" s="370">
        <v>105481.41090366345</v>
      </c>
      <c r="R479" s="370">
        <v>0</v>
      </c>
      <c r="S479" s="370">
        <v>0</v>
      </c>
      <c r="T479" s="370">
        <v>0</v>
      </c>
      <c r="U479" s="370">
        <v>238666.90611178492</v>
      </c>
      <c r="V479" s="370">
        <v>29833.363263973097</v>
      </c>
      <c r="W479" s="370">
        <v>728205.4026859079</v>
      </c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  <c r="AZ479" s="370"/>
      <c r="BA479" s="370"/>
      <c r="BB479" s="370"/>
      <c r="BC479" s="370"/>
      <c r="BD479" s="370"/>
      <c r="BE479" s="370"/>
      <c r="BF479" s="370"/>
      <c r="BG479" s="370"/>
      <c r="BH479" s="370"/>
      <c r="BI479" s="370"/>
      <c r="BJ479" s="370"/>
      <c r="BK479" s="370"/>
    </row>
    <row r="480" spans="1:63" x14ac:dyDescent="0.25">
      <c r="A480" s="14">
        <v>4195</v>
      </c>
      <c r="B480" s="34">
        <f t="shared" si="7"/>
        <v>0</v>
      </c>
      <c r="C480" s="1">
        <v>4195</v>
      </c>
      <c r="D480" s="1">
        <v>7</v>
      </c>
      <c r="E480" s="1" t="s">
        <v>936</v>
      </c>
      <c r="F480" s="1">
        <v>7</v>
      </c>
      <c r="G480" s="370">
        <v>68071.714292635792</v>
      </c>
      <c r="H480" s="370">
        <v>33358.928369509318</v>
      </c>
      <c r="I480" s="370">
        <v>0</v>
      </c>
      <c r="J480" s="370">
        <v>0</v>
      </c>
      <c r="K480" s="370">
        <v>0</v>
      </c>
      <c r="L480" s="370">
        <v>77063.956396077047</v>
      </c>
      <c r="M480" s="370">
        <v>9632.9945495096235</v>
      </c>
      <c r="N480" s="370">
        <v>188127.59360773177</v>
      </c>
      <c r="O480" s="370"/>
      <c r="P480" s="370">
        <v>68071.714292635792</v>
      </c>
      <c r="Q480" s="370">
        <v>33358.928369509318</v>
      </c>
      <c r="R480" s="370">
        <v>0</v>
      </c>
      <c r="S480" s="370">
        <v>0</v>
      </c>
      <c r="T480" s="370">
        <v>0</v>
      </c>
      <c r="U480" s="370">
        <v>77063.956396077047</v>
      </c>
      <c r="V480" s="370">
        <v>9632.9945495096235</v>
      </c>
      <c r="W480" s="370">
        <v>188127.59360773177</v>
      </c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  <c r="AZ480" s="370"/>
      <c r="BA480" s="370"/>
      <c r="BB480" s="370"/>
      <c r="BC480" s="370"/>
      <c r="BD480" s="370"/>
      <c r="BE480" s="370"/>
      <c r="BF480" s="370"/>
      <c r="BG480" s="370"/>
      <c r="BH480" s="370"/>
      <c r="BI480" s="370"/>
      <c r="BJ480" s="370"/>
      <c r="BK480" s="370"/>
    </row>
    <row r="481" spans="1:63" x14ac:dyDescent="0.25">
      <c r="A481" s="14">
        <v>4198</v>
      </c>
      <c r="B481" s="34">
        <f t="shared" si="7"/>
        <v>0</v>
      </c>
      <c r="C481" s="1">
        <v>4198</v>
      </c>
      <c r="D481" s="1">
        <v>7</v>
      </c>
      <c r="E481" s="1" t="s">
        <v>99</v>
      </c>
      <c r="F481" s="1">
        <v>7</v>
      </c>
      <c r="G481" s="370">
        <v>104610.14495147928</v>
      </c>
      <c r="H481" s="370">
        <v>34040.893834966395</v>
      </c>
      <c r="I481" s="370">
        <v>0</v>
      </c>
      <c r="J481" s="370">
        <v>0</v>
      </c>
      <c r="K481" s="370">
        <v>0</v>
      </c>
      <c r="L481" s="370">
        <v>166700.28735608846</v>
      </c>
      <c r="M481" s="370">
        <v>20837.535919511047</v>
      </c>
      <c r="N481" s="370">
        <v>326188.8620620452</v>
      </c>
      <c r="O481" s="370"/>
      <c r="P481" s="370">
        <v>104610.14495147928</v>
      </c>
      <c r="Q481" s="370">
        <v>34040.893834966395</v>
      </c>
      <c r="R481" s="370">
        <v>0</v>
      </c>
      <c r="S481" s="370">
        <v>0</v>
      </c>
      <c r="T481" s="370">
        <v>0</v>
      </c>
      <c r="U481" s="370">
        <v>166700.28735608846</v>
      </c>
      <c r="V481" s="370">
        <v>20837.535919511047</v>
      </c>
      <c r="W481" s="370">
        <v>326188.8620620452</v>
      </c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  <c r="AZ481" s="370"/>
      <c r="BA481" s="370"/>
      <c r="BB481" s="370"/>
      <c r="BC481" s="370"/>
      <c r="BD481" s="370"/>
      <c r="BE481" s="370"/>
      <c r="BF481" s="370"/>
      <c r="BG481" s="370"/>
      <c r="BH481" s="370"/>
      <c r="BI481" s="370"/>
      <c r="BJ481" s="370"/>
      <c r="BK481" s="370"/>
    </row>
    <row r="482" spans="1:63" x14ac:dyDescent="0.25">
      <c r="A482" s="14">
        <v>4199</v>
      </c>
      <c r="B482" s="34">
        <f t="shared" si="7"/>
        <v>0</v>
      </c>
      <c r="C482" s="1">
        <v>4199</v>
      </c>
      <c r="D482" s="1">
        <v>7</v>
      </c>
      <c r="E482" s="1" t="s">
        <v>564</v>
      </c>
      <c r="F482" s="1">
        <v>7</v>
      </c>
      <c r="G482" s="370">
        <v>735804.15121012146</v>
      </c>
      <c r="H482" s="370">
        <v>135966.28736007179</v>
      </c>
      <c r="I482" s="370">
        <v>0</v>
      </c>
      <c r="J482" s="370">
        <v>0</v>
      </c>
      <c r="K482" s="370">
        <v>0</v>
      </c>
      <c r="L482" s="370">
        <v>468876.98817245354</v>
      </c>
      <c r="M482" s="370">
        <v>58609.623521556656</v>
      </c>
      <c r="N482" s="370">
        <v>1399257.0502642035</v>
      </c>
      <c r="O482" s="370"/>
      <c r="P482" s="370">
        <v>735804.15121012146</v>
      </c>
      <c r="Q482" s="370">
        <v>135966.28736007179</v>
      </c>
      <c r="R482" s="370">
        <v>0</v>
      </c>
      <c r="S482" s="370">
        <v>0</v>
      </c>
      <c r="T482" s="370">
        <v>0</v>
      </c>
      <c r="U482" s="370">
        <v>468876.98817245354</v>
      </c>
      <c r="V482" s="370">
        <v>58609.623521556656</v>
      </c>
      <c r="W482" s="370">
        <v>1399257.0502642035</v>
      </c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  <c r="AZ482" s="370"/>
      <c r="BA482" s="370"/>
      <c r="BB482" s="370"/>
      <c r="BC482" s="370"/>
      <c r="BD482" s="370"/>
      <c r="BE482" s="370"/>
      <c r="BF482" s="370"/>
      <c r="BG482" s="370"/>
      <c r="BH482" s="370"/>
      <c r="BI482" s="370"/>
      <c r="BJ482" s="370"/>
      <c r="BK482" s="370"/>
    </row>
    <row r="483" spans="1:63" x14ac:dyDescent="0.25">
      <c r="A483" s="14">
        <v>4200</v>
      </c>
      <c r="B483" s="34">
        <f t="shared" si="7"/>
        <v>0</v>
      </c>
      <c r="C483" s="1">
        <v>4200</v>
      </c>
      <c r="D483" s="1">
        <v>7</v>
      </c>
      <c r="E483" s="1" t="s">
        <v>565</v>
      </c>
      <c r="F483" s="1">
        <v>7</v>
      </c>
      <c r="G483" s="370">
        <v>442790.19222485251</v>
      </c>
      <c r="H483" s="370">
        <v>51102.661825602656</v>
      </c>
      <c r="I483" s="370">
        <v>0</v>
      </c>
      <c r="J483" s="370">
        <v>0</v>
      </c>
      <c r="K483" s="370">
        <v>0</v>
      </c>
      <c r="L483" s="370">
        <v>330962.06487894559</v>
      </c>
      <c r="M483" s="370">
        <v>41370.258109868169</v>
      </c>
      <c r="N483" s="370">
        <v>866225.17703926889</v>
      </c>
      <c r="O483" s="370"/>
      <c r="P483" s="370">
        <v>442790.19222485251</v>
      </c>
      <c r="Q483" s="370">
        <v>51102.661825602656</v>
      </c>
      <c r="R483" s="370">
        <v>0</v>
      </c>
      <c r="S483" s="370">
        <v>0</v>
      </c>
      <c r="T483" s="370">
        <v>0</v>
      </c>
      <c r="U483" s="370">
        <v>330962.06487894559</v>
      </c>
      <c r="V483" s="370">
        <v>41370.258109868169</v>
      </c>
      <c r="W483" s="370">
        <v>866225.17703926889</v>
      </c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  <c r="AZ483" s="370"/>
      <c r="BA483" s="370"/>
      <c r="BB483" s="370"/>
      <c r="BC483" s="370"/>
      <c r="BD483" s="370"/>
      <c r="BE483" s="370"/>
      <c r="BF483" s="370"/>
      <c r="BG483" s="370"/>
      <c r="BH483" s="370"/>
      <c r="BI483" s="370"/>
      <c r="BJ483" s="370"/>
      <c r="BK483" s="370"/>
    </row>
    <row r="484" spans="1:63" x14ac:dyDescent="0.25">
      <c r="A484" s="14">
        <v>4201</v>
      </c>
      <c r="B484" s="34">
        <f t="shared" si="7"/>
        <v>0</v>
      </c>
      <c r="C484" s="1">
        <v>4201</v>
      </c>
      <c r="D484" s="1">
        <v>7</v>
      </c>
      <c r="E484" s="1" t="s">
        <v>100</v>
      </c>
      <c r="F484" s="1">
        <v>7</v>
      </c>
      <c r="G484" s="370">
        <v>165882.68771159498</v>
      </c>
      <c r="H484" s="370">
        <v>384869.16441473446</v>
      </c>
      <c r="I484" s="370">
        <v>0</v>
      </c>
      <c r="J484" s="370">
        <v>0</v>
      </c>
      <c r="K484" s="370">
        <v>0</v>
      </c>
      <c r="L484" s="370">
        <v>371324.80652873742</v>
      </c>
      <c r="M484" s="370">
        <v>46415.600816092148</v>
      </c>
      <c r="N484" s="370">
        <v>968492.25947115896</v>
      </c>
      <c r="O484" s="370"/>
      <c r="P484" s="370">
        <v>165882.68771159498</v>
      </c>
      <c r="Q484" s="370">
        <v>384869.16441473446</v>
      </c>
      <c r="R484" s="370">
        <v>0</v>
      </c>
      <c r="S484" s="370">
        <v>0</v>
      </c>
      <c r="T484" s="370">
        <v>0</v>
      </c>
      <c r="U484" s="370">
        <v>371324.80652873742</v>
      </c>
      <c r="V484" s="370">
        <v>46415.600816092148</v>
      </c>
      <c r="W484" s="370">
        <v>968492.25947115896</v>
      </c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  <c r="AZ484" s="370"/>
      <c r="BA484" s="370"/>
      <c r="BB484" s="370"/>
      <c r="BC484" s="370"/>
      <c r="BD484" s="370"/>
      <c r="BE484" s="370"/>
      <c r="BF484" s="370"/>
      <c r="BG484" s="370"/>
      <c r="BH484" s="370"/>
      <c r="BI484" s="370"/>
      <c r="BJ484" s="370"/>
      <c r="BK484" s="370"/>
    </row>
    <row r="485" spans="1:63" x14ac:dyDescent="0.25">
      <c r="A485" s="14">
        <v>4204</v>
      </c>
      <c r="B485" s="34">
        <f t="shared" si="7"/>
        <v>0</v>
      </c>
      <c r="C485" s="1">
        <v>4204</v>
      </c>
      <c r="D485" s="1">
        <v>7</v>
      </c>
      <c r="E485" s="1" t="s">
        <v>102</v>
      </c>
      <c r="F485" s="1">
        <v>7</v>
      </c>
      <c r="G485" s="370">
        <v>173996.56549214595</v>
      </c>
      <c r="H485" s="370">
        <v>46663.478232235248</v>
      </c>
      <c r="I485" s="370">
        <v>0</v>
      </c>
      <c r="J485" s="370">
        <v>0</v>
      </c>
      <c r="K485" s="370">
        <v>0</v>
      </c>
      <c r="L485" s="370">
        <v>107984.69368403652</v>
      </c>
      <c r="M485" s="370">
        <v>13498.086710504558</v>
      </c>
      <c r="N485" s="370">
        <v>342142.82411892229</v>
      </c>
      <c r="O485" s="370"/>
      <c r="P485" s="370">
        <v>173996.56549214595</v>
      </c>
      <c r="Q485" s="370">
        <v>46663.478232235248</v>
      </c>
      <c r="R485" s="370">
        <v>0</v>
      </c>
      <c r="S485" s="370">
        <v>0</v>
      </c>
      <c r="T485" s="370">
        <v>0</v>
      </c>
      <c r="U485" s="370">
        <v>107984.69368403652</v>
      </c>
      <c r="V485" s="370">
        <v>13498.086710504558</v>
      </c>
      <c r="W485" s="370">
        <v>342142.82411892229</v>
      </c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  <c r="AZ485" s="370"/>
      <c r="BA485" s="370"/>
      <c r="BB485" s="370"/>
      <c r="BC485" s="370"/>
      <c r="BD485" s="370"/>
      <c r="BE485" s="370"/>
      <c r="BF485" s="370"/>
      <c r="BG485" s="370"/>
      <c r="BH485" s="370"/>
      <c r="BI485" s="370"/>
      <c r="BJ485" s="370"/>
      <c r="BK485" s="370"/>
    </row>
    <row r="486" spans="1:63" x14ac:dyDescent="0.25">
      <c r="A486" s="14">
        <v>4205</v>
      </c>
      <c r="B486" s="34">
        <f t="shared" si="7"/>
        <v>0</v>
      </c>
      <c r="C486" s="1">
        <v>4205</v>
      </c>
      <c r="D486" s="1">
        <v>7</v>
      </c>
      <c r="E486" s="1" t="s">
        <v>103</v>
      </c>
      <c r="F486" s="1">
        <v>7</v>
      </c>
      <c r="G486" s="370">
        <v>955651.41149529966</v>
      </c>
      <c r="H486" s="370">
        <v>356153.23464570212</v>
      </c>
      <c r="I486" s="370">
        <v>0</v>
      </c>
      <c r="J486" s="370">
        <v>0</v>
      </c>
      <c r="K486" s="370">
        <v>0</v>
      </c>
      <c r="L486" s="370">
        <v>651730.32773129549</v>
      </c>
      <c r="M486" s="370">
        <v>81466.290966411892</v>
      </c>
      <c r="N486" s="370">
        <v>2045001.264838709</v>
      </c>
      <c r="O486" s="370"/>
      <c r="P486" s="370">
        <v>955651.41149529966</v>
      </c>
      <c r="Q486" s="370">
        <v>356153.23464570212</v>
      </c>
      <c r="R486" s="370">
        <v>0</v>
      </c>
      <c r="S486" s="370">
        <v>0</v>
      </c>
      <c r="T486" s="370">
        <v>0</v>
      </c>
      <c r="U486" s="370">
        <v>651730.32773129549</v>
      </c>
      <c r="V486" s="370">
        <v>81466.290966411892</v>
      </c>
      <c r="W486" s="370">
        <v>2045001.264838709</v>
      </c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  <c r="AZ486" s="370"/>
      <c r="BA486" s="370"/>
      <c r="BB486" s="370"/>
      <c r="BC486" s="370"/>
      <c r="BD486" s="370"/>
      <c r="BE486" s="370"/>
      <c r="BF486" s="370"/>
      <c r="BG486" s="370"/>
      <c r="BH486" s="370"/>
      <c r="BI486" s="370"/>
      <c r="BJ486" s="370"/>
      <c r="BK486" s="370"/>
    </row>
    <row r="487" spans="1:63" x14ac:dyDescent="0.25">
      <c r="A487" s="14">
        <v>4207</v>
      </c>
      <c r="B487" s="34">
        <f t="shared" si="7"/>
        <v>0</v>
      </c>
      <c r="C487" s="1">
        <v>4207</v>
      </c>
      <c r="D487" s="1">
        <v>7</v>
      </c>
      <c r="E487" s="1" t="s">
        <v>104</v>
      </c>
      <c r="F487" s="1">
        <v>7</v>
      </c>
      <c r="G487" s="370">
        <v>62524.847633627469</v>
      </c>
      <c r="H487" s="370">
        <v>65439.291757944571</v>
      </c>
      <c r="I487" s="370">
        <v>0</v>
      </c>
      <c r="J487" s="370">
        <v>0</v>
      </c>
      <c r="K487" s="370">
        <v>0</v>
      </c>
      <c r="L487" s="370">
        <v>26771.973791498833</v>
      </c>
      <c r="M487" s="370">
        <v>3346.4967239373518</v>
      </c>
      <c r="N487" s="370">
        <v>158082.60990700824</v>
      </c>
      <c r="O487" s="370"/>
      <c r="P487" s="370">
        <v>62524.847633627469</v>
      </c>
      <c r="Q487" s="370">
        <v>65439.291757944571</v>
      </c>
      <c r="R487" s="370">
        <v>0</v>
      </c>
      <c r="S487" s="370">
        <v>0</v>
      </c>
      <c r="T487" s="370">
        <v>0</v>
      </c>
      <c r="U487" s="370">
        <v>26771.973791498833</v>
      </c>
      <c r="V487" s="370">
        <v>3346.4967239373518</v>
      </c>
      <c r="W487" s="370">
        <v>158082.60990700824</v>
      </c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  <c r="AZ487" s="370"/>
      <c r="BA487" s="370"/>
      <c r="BB487" s="370"/>
      <c r="BC487" s="370"/>
      <c r="BD487" s="370"/>
      <c r="BE487" s="370"/>
      <c r="BF487" s="370"/>
      <c r="BG487" s="370"/>
      <c r="BH487" s="370"/>
      <c r="BI487" s="370"/>
      <c r="BJ487" s="370"/>
      <c r="BK487" s="370"/>
    </row>
    <row r="488" spans="1:63" x14ac:dyDescent="0.25">
      <c r="A488" s="14">
        <v>4208</v>
      </c>
      <c r="B488" s="34">
        <f t="shared" si="7"/>
        <v>0</v>
      </c>
      <c r="C488" s="1">
        <v>4208</v>
      </c>
      <c r="D488" s="1">
        <v>7</v>
      </c>
      <c r="E488" s="1" t="s">
        <v>105</v>
      </c>
      <c r="F488" s="1">
        <v>7</v>
      </c>
      <c r="G488" s="370">
        <v>58357.694815343224</v>
      </c>
      <c r="H488" s="370">
        <v>16578.90524552004</v>
      </c>
      <c r="I488" s="370">
        <v>0</v>
      </c>
      <c r="J488" s="370">
        <v>0</v>
      </c>
      <c r="K488" s="370">
        <v>0</v>
      </c>
      <c r="L488" s="370">
        <v>50222.017654647396</v>
      </c>
      <c r="M488" s="370">
        <v>6277.7522068309208</v>
      </c>
      <c r="N488" s="370">
        <v>131436.36992234158</v>
      </c>
      <c r="O488" s="370"/>
      <c r="P488" s="370">
        <v>58357.694815343224</v>
      </c>
      <c r="Q488" s="370">
        <v>16578.90524552004</v>
      </c>
      <c r="R488" s="370">
        <v>0</v>
      </c>
      <c r="S488" s="370">
        <v>0</v>
      </c>
      <c r="T488" s="370">
        <v>0</v>
      </c>
      <c r="U488" s="370">
        <v>50222.017654647396</v>
      </c>
      <c r="V488" s="370">
        <v>6277.7522068309208</v>
      </c>
      <c r="W488" s="370">
        <v>131436.36992234158</v>
      </c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  <c r="AZ488" s="370"/>
      <c r="BA488" s="370"/>
      <c r="BB488" s="370"/>
      <c r="BC488" s="370"/>
      <c r="BD488" s="370"/>
      <c r="BE488" s="370"/>
      <c r="BF488" s="370"/>
      <c r="BG488" s="370"/>
      <c r="BH488" s="370"/>
      <c r="BI488" s="370"/>
      <c r="BJ488" s="370"/>
      <c r="BK488" s="370"/>
    </row>
    <row r="489" spans="1:63" x14ac:dyDescent="0.25">
      <c r="A489" s="14">
        <v>4209</v>
      </c>
      <c r="B489" s="34">
        <f t="shared" si="7"/>
        <v>0</v>
      </c>
      <c r="C489" s="1">
        <v>4209</v>
      </c>
      <c r="D489" s="1">
        <v>7</v>
      </c>
      <c r="E489" s="1" t="s">
        <v>566</v>
      </c>
      <c r="F489" s="1">
        <v>7</v>
      </c>
      <c r="G489" s="370">
        <v>364715.91388369841</v>
      </c>
      <c r="H489" s="370">
        <v>526302.63670115871</v>
      </c>
      <c r="I489" s="370">
        <v>0</v>
      </c>
      <c r="J489" s="370">
        <v>0</v>
      </c>
      <c r="K489" s="370">
        <v>0</v>
      </c>
      <c r="L489" s="370">
        <v>870845.16846831131</v>
      </c>
      <c r="M489" s="370">
        <v>108855.64605853884</v>
      </c>
      <c r="N489" s="370">
        <v>1870719.3651117072</v>
      </c>
      <c r="O489" s="370"/>
      <c r="P489" s="370">
        <v>364715.91388369841</v>
      </c>
      <c r="Q489" s="370">
        <v>526302.63670115871</v>
      </c>
      <c r="R489" s="370">
        <v>0</v>
      </c>
      <c r="S489" s="370">
        <v>0</v>
      </c>
      <c r="T489" s="370">
        <v>0</v>
      </c>
      <c r="U489" s="370">
        <v>870845.16846831131</v>
      </c>
      <c r="V489" s="370">
        <v>108855.64605853884</v>
      </c>
      <c r="W489" s="370">
        <v>1870719.3651117072</v>
      </c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  <c r="AZ489" s="370"/>
      <c r="BA489" s="370"/>
      <c r="BB489" s="370"/>
      <c r="BC489" s="370"/>
      <c r="BD489" s="370"/>
      <c r="BE489" s="370"/>
      <c r="BF489" s="370"/>
      <c r="BG489" s="370"/>
      <c r="BH489" s="370"/>
      <c r="BI489" s="370"/>
      <c r="BJ489" s="370"/>
      <c r="BK489" s="370"/>
    </row>
    <row r="490" spans="1:63" x14ac:dyDescent="0.25">
      <c r="A490" s="14">
        <v>4210</v>
      </c>
      <c r="B490" s="34">
        <f t="shared" si="7"/>
        <v>0</v>
      </c>
      <c r="C490" s="1">
        <v>4210</v>
      </c>
      <c r="D490" s="1">
        <v>7</v>
      </c>
      <c r="E490" s="1" t="s">
        <v>106</v>
      </c>
      <c r="F490" s="1">
        <v>7</v>
      </c>
      <c r="G490" s="370">
        <v>632593.65528522164</v>
      </c>
      <c r="H490" s="370">
        <v>437289.68727606133</v>
      </c>
      <c r="I490" s="370">
        <v>0</v>
      </c>
      <c r="J490" s="370">
        <v>0</v>
      </c>
      <c r="K490" s="370">
        <v>0</v>
      </c>
      <c r="L490" s="370">
        <v>602938.44082968496</v>
      </c>
      <c r="M490" s="370">
        <v>75367.305103710576</v>
      </c>
      <c r="N490" s="370">
        <v>1748189.0884946785</v>
      </c>
      <c r="O490" s="370"/>
      <c r="P490" s="370">
        <v>632593.65528522164</v>
      </c>
      <c r="Q490" s="370">
        <v>437289.68727606133</v>
      </c>
      <c r="R490" s="370">
        <v>0</v>
      </c>
      <c r="S490" s="370">
        <v>0</v>
      </c>
      <c r="T490" s="370">
        <v>0</v>
      </c>
      <c r="U490" s="370">
        <v>602938.44082968496</v>
      </c>
      <c r="V490" s="370">
        <v>75367.305103710576</v>
      </c>
      <c r="W490" s="370">
        <v>1748189.0884946785</v>
      </c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  <c r="AZ490" s="370"/>
      <c r="BA490" s="370"/>
      <c r="BB490" s="370"/>
      <c r="BC490" s="370"/>
      <c r="BD490" s="370"/>
      <c r="BE490" s="370"/>
      <c r="BF490" s="370"/>
      <c r="BG490" s="370"/>
      <c r="BH490" s="370"/>
      <c r="BI490" s="370"/>
      <c r="BJ490" s="370"/>
      <c r="BK490" s="370"/>
    </row>
    <row r="491" spans="1:63" x14ac:dyDescent="0.25">
      <c r="A491" s="14">
        <v>4212</v>
      </c>
      <c r="B491" s="34">
        <f t="shared" si="7"/>
        <v>0</v>
      </c>
      <c r="C491" s="1">
        <v>4212</v>
      </c>
      <c r="D491" s="1">
        <v>7</v>
      </c>
      <c r="E491" s="1" t="s">
        <v>567</v>
      </c>
      <c r="F491" s="1">
        <v>7</v>
      </c>
      <c r="G491" s="370">
        <v>0</v>
      </c>
      <c r="H491" s="370">
        <v>0</v>
      </c>
      <c r="I491" s="370">
        <v>0</v>
      </c>
      <c r="J491" s="370">
        <v>0</v>
      </c>
      <c r="K491" s="370">
        <v>0</v>
      </c>
      <c r="L491" s="370">
        <v>0</v>
      </c>
      <c r="M491" s="370">
        <v>0</v>
      </c>
      <c r="N491" s="370">
        <v>0</v>
      </c>
      <c r="O491" s="370"/>
      <c r="P491" s="370">
        <v>0</v>
      </c>
      <c r="Q491" s="370">
        <v>0</v>
      </c>
      <c r="R491" s="370">
        <v>0</v>
      </c>
      <c r="S491" s="370">
        <v>0</v>
      </c>
      <c r="T491" s="370">
        <v>0</v>
      </c>
      <c r="U491" s="370">
        <v>0</v>
      </c>
      <c r="V491" s="370">
        <v>0</v>
      </c>
      <c r="W491" s="370">
        <v>0</v>
      </c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  <c r="AZ491" s="370"/>
      <c r="BA491" s="370"/>
      <c r="BB491" s="370"/>
      <c r="BC491" s="370"/>
      <c r="BD491" s="370"/>
      <c r="BE491" s="370"/>
      <c r="BF491" s="370"/>
      <c r="BG491" s="370"/>
      <c r="BH491" s="370"/>
      <c r="BI491" s="370"/>
      <c r="BJ491" s="370"/>
      <c r="BK491" s="370"/>
    </row>
    <row r="492" spans="1:63" x14ac:dyDescent="0.25">
      <c r="A492" s="14">
        <v>4213</v>
      </c>
      <c r="B492" s="34">
        <f t="shared" si="7"/>
        <v>0</v>
      </c>
      <c r="C492" s="1">
        <v>4213</v>
      </c>
      <c r="D492" s="1">
        <v>7</v>
      </c>
      <c r="E492" s="1" t="s">
        <v>107</v>
      </c>
      <c r="F492" s="1">
        <v>7</v>
      </c>
      <c r="G492" s="370">
        <v>1581064.7721141649</v>
      </c>
      <c r="H492" s="370">
        <v>1856882.479332909</v>
      </c>
      <c r="I492" s="370">
        <v>0</v>
      </c>
      <c r="J492" s="370">
        <v>0</v>
      </c>
      <c r="K492" s="370">
        <v>0</v>
      </c>
      <c r="L492" s="370">
        <v>2350196.0379784349</v>
      </c>
      <c r="M492" s="370">
        <v>293774.50474730419</v>
      </c>
      <c r="N492" s="370">
        <v>6081917.7941728132</v>
      </c>
      <c r="O492" s="370"/>
      <c r="P492" s="370">
        <v>1581064.7721141649</v>
      </c>
      <c r="Q492" s="370">
        <v>1856882.479332909</v>
      </c>
      <c r="R492" s="370">
        <v>0</v>
      </c>
      <c r="S492" s="370">
        <v>0</v>
      </c>
      <c r="T492" s="370">
        <v>0</v>
      </c>
      <c r="U492" s="370">
        <v>2350196.0379784349</v>
      </c>
      <c r="V492" s="370">
        <v>293774.50474730419</v>
      </c>
      <c r="W492" s="370">
        <v>6081917.7941728132</v>
      </c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  <c r="AZ492" s="370"/>
      <c r="BA492" s="370"/>
      <c r="BB492" s="370"/>
      <c r="BC492" s="370"/>
      <c r="BD492" s="370"/>
      <c r="BE492" s="370"/>
      <c r="BF492" s="370"/>
      <c r="BG492" s="370"/>
      <c r="BH492" s="370"/>
      <c r="BI492" s="370"/>
      <c r="BJ492" s="370"/>
      <c r="BK492" s="370"/>
    </row>
    <row r="493" spans="1:63" x14ac:dyDescent="0.25">
      <c r="A493" s="14">
        <v>4215</v>
      </c>
      <c r="B493" s="34">
        <f t="shared" si="7"/>
        <v>0</v>
      </c>
      <c r="C493" s="1">
        <v>4215</v>
      </c>
      <c r="D493" s="1">
        <v>7</v>
      </c>
      <c r="E493" s="1" t="s">
        <v>108</v>
      </c>
      <c r="F493" s="1">
        <v>7</v>
      </c>
      <c r="G493" s="370">
        <v>147855.92017562175</v>
      </c>
      <c r="H493" s="370">
        <v>110772.53313598089</v>
      </c>
      <c r="I493" s="370">
        <v>0</v>
      </c>
      <c r="J493" s="370">
        <v>0</v>
      </c>
      <c r="K493" s="370">
        <v>0</v>
      </c>
      <c r="L493" s="370">
        <v>159566.79954092967</v>
      </c>
      <c r="M493" s="370">
        <v>19945.849942616194</v>
      </c>
      <c r="N493" s="370">
        <v>438141.1027951485</v>
      </c>
      <c r="O493" s="370"/>
      <c r="P493" s="370">
        <v>147855.92017562175</v>
      </c>
      <c r="Q493" s="370">
        <v>110772.53313598089</v>
      </c>
      <c r="R493" s="370">
        <v>0</v>
      </c>
      <c r="S493" s="370">
        <v>0</v>
      </c>
      <c r="T493" s="370">
        <v>0</v>
      </c>
      <c r="U493" s="370">
        <v>159566.79954092967</v>
      </c>
      <c r="V493" s="370">
        <v>19945.849942616194</v>
      </c>
      <c r="W493" s="370">
        <v>438141.1027951485</v>
      </c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  <c r="AZ493" s="370"/>
      <c r="BA493" s="370"/>
      <c r="BB493" s="370"/>
      <c r="BC493" s="370"/>
      <c r="BD493" s="370"/>
      <c r="BE493" s="370"/>
      <c r="BF493" s="370"/>
      <c r="BG493" s="370"/>
      <c r="BH493" s="370"/>
      <c r="BI493" s="370"/>
      <c r="BJ493" s="370"/>
      <c r="BK493" s="370"/>
    </row>
    <row r="494" spans="1:63" x14ac:dyDescent="0.25">
      <c r="A494" s="14">
        <v>4217</v>
      </c>
      <c r="B494" s="34">
        <f t="shared" si="7"/>
        <v>0</v>
      </c>
      <c r="C494" s="1">
        <v>4217</v>
      </c>
      <c r="D494" s="1">
        <v>7</v>
      </c>
      <c r="E494" s="1" t="s">
        <v>109</v>
      </c>
      <c r="F494" s="1">
        <v>7</v>
      </c>
      <c r="G494" s="370">
        <v>429620.98996388272</v>
      </c>
      <c r="H494" s="370">
        <v>264811.40473863308</v>
      </c>
      <c r="I494" s="370">
        <v>0</v>
      </c>
      <c r="J494" s="370">
        <v>0</v>
      </c>
      <c r="K494" s="370">
        <v>0</v>
      </c>
      <c r="L494" s="370">
        <v>293694.85673202784</v>
      </c>
      <c r="M494" s="370">
        <v>36711.857091503458</v>
      </c>
      <c r="N494" s="370">
        <v>1024839.1085260471</v>
      </c>
      <c r="O494" s="370"/>
      <c r="P494" s="370">
        <v>429620.98996388272</v>
      </c>
      <c r="Q494" s="370">
        <v>264811.40473863308</v>
      </c>
      <c r="R494" s="370">
        <v>0</v>
      </c>
      <c r="S494" s="370">
        <v>0</v>
      </c>
      <c r="T494" s="370">
        <v>0</v>
      </c>
      <c r="U494" s="370">
        <v>293694.85673202784</v>
      </c>
      <c r="V494" s="370">
        <v>36711.857091503458</v>
      </c>
      <c r="W494" s="370">
        <v>1024839.1085260471</v>
      </c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  <c r="AZ494" s="370"/>
      <c r="BA494" s="370"/>
      <c r="BB494" s="370"/>
      <c r="BC494" s="370"/>
      <c r="BD494" s="370"/>
      <c r="BE494" s="370"/>
      <c r="BF494" s="370"/>
      <c r="BG494" s="370"/>
      <c r="BH494" s="370"/>
      <c r="BI494" s="370"/>
      <c r="BJ494" s="370"/>
      <c r="BK494" s="370"/>
    </row>
    <row r="495" spans="1:63" x14ac:dyDescent="0.25">
      <c r="A495" s="14">
        <v>4218</v>
      </c>
      <c r="B495" s="34">
        <f t="shared" si="7"/>
        <v>0</v>
      </c>
      <c r="C495" s="1">
        <v>4218</v>
      </c>
      <c r="D495" s="1">
        <v>7</v>
      </c>
      <c r="E495" s="1" t="s">
        <v>110</v>
      </c>
      <c r="F495" s="1">
        <v>7</v>
      </c>
      <c r="G495" s="370">
        <v>917203.49550475297</v>
      </c>
      <c r="H495" s="370">
        <v>687086.58362985519</v>
      </c>
      <c r="I495" s="370">
        <v>0</v>
      </c>
      <c r="J495" s="370">
        <v>0</v>
      </c>
      <c r="K495" s="370">
        <v>0</v>
      </c>
      <c r="L495" s="370">
        <v>734354.0428828143</v>
      </c>
      <c r="M495" s="370">
        <v>91794.25536035173</v>
      </c>
      <c r="N495" s="370">
        <v>2430438.3773777746</v>
      </c>
      <c r="O495" s="370"/>
      <c r="P495" s="370">
        <v>917203.49550475297</v>
      </c>
      <c r="Q495" s="370">
        <v>687086.58362985519</v>
      </c>
      <c r="R495" s="370">
        <v>0</v>
      </c>
      <c r="S495" s="370">
        <v>0</v>
      </c>
      <c r="T495" s="370">
        <v>0</v>
      </c>
      <c r="U495" s="370">
        <v>734354.0428828143</v>
      </c>
      <c r="V495" s="370">
        <v>91794.25536035173</v>
      </c>
      <c r="W495" s="370">
        <v>2430438.3773777746</v>
      </c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  <c r="AZ495" s="370"/>
      <c r="BA495" s="370"/>
      <c r="BB495" s="370"/>
      <c r="BC495" s="370"/>
      <c r="BD495" s="370"/>
      <c r="BE495" s="370"/>
      <c r="BF495" s="370"/>
      <c r="BG495" s="370"/>
      <c r="BH495" s="370"/>
      <c r="BI495" s="370"/>
      <c r="BJ495" s="370"/>
      <c r="BK495" s="370"/>
    </row>
    <row r="496" spans="1:63" x14ac:dyDescent="0.25">
      <c r="A496" s="14">
        <v>4219</v>
      </c>
      <c r="B496" s="34">
        <f t="shared" si="7"/>
        <v>0</v>
      </c>
      <c r="C496" s="1">
        <v>4219</v>
      </c>
      <c r="D496" s="1">
        <v>7</v>
      </c>
      <c r="E496" s="1" t="s">
        <v>111</v>
      </c>
      <c r="F496" s="1">
        <v>7</v>
      </c>
      <c r="G496" s="370">
        <v>601089.02236681536</v>
      </c>
      <c r="H496" s="370">
        <v>653644.76631588326</v>
      </c>
      <c r="I496" s="370">
        <v>0</v>
      </c>
      <c r="J496" s="370">
        <v>0</v>
      </c>
      <c r="K496" s="370">
        <v>0</v>
      </c>
      <c r="L496" s="370">
        <v>721819.88799507334</v>
      </c>
      <c r="M496" s="370">
        <v>90227.485999384109</v>
      </c>
      <c r="N496" s="370">
        <v>2066781.1626771563</v>
      </c>
      <c r="O496" s="370"/>
      <c r="P496" s="370">
        <v>601089.02236681536</v>
      </c>
      <c r="Q496" s="370">
        <v>653644.76631588326</v>
      </c>
      <c r="R496" s="370">
        <v>0</v>
      </c>
      <c r="S496" s="370">
        <v>0</v>
      </c>
      <c r="T496" s="370">
        <v>0</v>
      </c>
      <c r="U496" s="370">
        <v>721819.88799507334</v>
      </c>
      <c r="V496" s="370">
        <v>90227.485999384109</v>
      </c>
      <c r="W496" s="370">
        <v>2066781.1626771563</v>
      </c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  <c r="AZ496" s="370"/>
      <c r="BA496" s="370"/>
      <c r="BB496" s="370"/>
      <c r="BC496" s="370"/>
      <c r="BD496" s="370"/>
      <c r="BE496" s="370"/>
      <c r="BF496" s="370"/>
      <c r="BG496" s="370"/>
      <c r="BH496" s="370"/>
      <c r="BI496" s="370"/>
      <c r="BJ496" s="370"/>
      <c r="BK496" s="370"/>
    </row>
    <row r="497" spans="1:63" x14ac:dyDescent="0.25">
      <c r="A497" s="14">
        <v>4220</v>
      </c>
      <c r="B497" s="34">
        <f t="shared" si="7"/>
        <v>0</v>
      </c>
      <c r="C497" s="1">
        <v>4220</v>
      </c>
      <c r="D497" s="1">
        <v>7</v>
      </c>
      <c r="E497" s="1" t="s">
        <v>570</v>
      </c>
      <c r="F497" s="1">
        <v>7</v>
      </c>
      <c r="G497" s="370">
        <v>537451.23624432355</v>
      </c>
      <c r="H497" s="370">
        <v>470409.33839938039</v>
      </c>
      <c r="I497" s="370">
        <v>0</v>
      </c>
      <c r="J497" s="370">
        <v>0</v>
      </c>
      <c r="K497" s="370">
        <v>0</v>
      </c>
      <c r="L497" s="370">
        <v>621171.97471812181</v>
      </c>
      <c r="M497" s="370">
        <v>77646.496839765183</v>
      </c>
      <c r="N497" s="370">
        <v>1706679.0462015909</v>
      </c>
      <c r="O497" s="370"/>
      <c r="P497" s="370">
        <v>537451.23624432355</v>
      </c>
      <c r="Q497" s="370">
        <v>470409.33839938039</v>
      </c>
      <c r="R497" s="370">
        <v>0</v>
      </c>
      <c r="S497" s="370">
        <v>0</v>
      </c>
      <c r="T497" s="370">
        <v>0</v>
      </c>
      <c r="U497" s="370">
        <v>621171.97471812181</v>
      </c>
      <c r="V497" s="370">
        <v>77646.496839765183</v>
      </c>
      <c r="W497" s="370">
        <v>1706679.0462015909</v>
      </c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  <c r="AZ497" s="370"/>
      <c r="BA497" s="370"/>
      <c r="BB497" s="370"/>
      <c r="BC497" s="370"/>
      <c r="BD497" s="370"/>
      <c r="BE497" s="370"/>
      <c r="BF497" s="370"/>
      <c r="BG497" s="370"/>
      <c r="BH497" s="370"/>
      <c r="BI497" s="370"/>
      <c r="BJ497" s="370"/>
      <c r="BK497" s="370"/>
    </row>
    <row r="498" spans="1:63" x14ac:dyDescent="0.25">
      <c r="A498" s="14">
        <v>4221</v>
      </c>
      <c r="B498" s="34">
        <f t="shared" si="7"/>
        <v>0</v>
      </c>
      <c r="C498" s="1">
        <v>4221</v>
      </c>
      <c r="D498" s="1">
        <v>7</v>
      </c>
      <c r="E498" s="1" t="s">
        <v>112</v>
      </c>
      <c r="F498" s="1">
        <v>7</v>
      </c>
      <c r="G498" s="370">
        <v>183048.24517266813</v>
      </c>
      <c r="H498" s="370">
        <v>41095.342214432319</v>
      </c>
      <c r="I498" s="370">
        <v>0</v>
      </c>
      <c r="J498" s="370">
        <v>0</v>
      </c>
      <c r="K498" s="370">
        <v>0</v>
      </c>
      <c r="L498" s="370">
        <v>271375.48478632641</v>
      </c>
      <c r="M498" s="370">
        <v>33921.935598290787</v>
      </c>
      <c r="N498" s="370">
        <v>529441.00777171762</v>
      </c>
      <c r="O498" s="370"/>
      <c r="P498" s="370">
        <v>183048.24517266813</v>
      </c>
      <c r="Q498" s="370">
        <v>41095.342214432319</v>
      </c>
      <c r="R498" s="370">
        <v>0</v>
      </c>
      <c r="S498" s="370">
        <v>0</v>
      </c>
      <c r="T498" s="370">
        <v>0</v>
      </c>
      <c r="U498" s="370">
        <v>271375.48478632641</v>
      </c>
      <c r="V498" s="370">
        <v>33921.935598290787</v>
      </c>
      <c r="W498" s="370">
        <v>529441.00777171762</v>
      </c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  <c r="AZ498" s="370"/>
      <c r="BA498" s="370"/>
      <c r="BB498" s="370"/>
      <c r="BC498" s="370"/>
      <c r="BD498" s="370"/>
      <c r="BE498" s="370"/>
      <c r="BF498" s="370"/>
      <c r="BG498" s="370"/>
      <c r="BH498" s="370"/>
      <c r="BI498" s="370"/>
      <c r="BJ498" s="370"/>
      <c r="BK498" s="370"/>
    </row>
    <row r="499" spans="1:63" x14ac:dyDescent="0.25">
      <c r="A499" s="14">
        <v>4223</v>
      </c>
      <c r="B499" s="34">
        <f t="shared" si="7"/>
        <v>0</v>
      </c>
      <c r="C499" s="1">
        <v>4223</v>
      </c>
      <c r="D499" s="1">
        <v>7</v>
      </c>
      <c r="E499" s="1" t="s">
        <v>113</v>
      </c>
      <c r="F499" s="1">
        <v>7</v>
      </c>
      <c r="G499" s="370">
        <v>334224.97304669872</v>
      </c>
      <c r="H499" s="370">
        <v>108903.85061307526</v>
      </c>
      <c r="I499" s="370">
        <v>0</v>
      </c>
      <c r="J499" s="370">
        <v>0</v>
      </c>
      <c r="K499" s="370">
        <v>0</v>
      </c>
      <c r="L499" s="370">
        <v>222108.57488068449</v>
      </c>
      <c r="M499" s="370">
        <v>27763.571860085547</v>
      </c>
      <c r="N499" s="370">
        <v>693000.970400544</v>
      </c>
      <c r="O499" s="370"/>
      <c r="P499" s="370">
        <v>334224.97304669872</v>
      </c>
      <c r="Q499" s="370">
        <v>108903.85061307526</v>
      </c>
      <c r="R499" s="370">
        <v>0</v>
      </c>
      <c r="S499" s="370">
        <v>0</v>
      </c>
      <c r="T499" s="370">
        <v>0</v>
      </c>
      <c r="U499" s="370">
        <v>222108.57488068449</v>
      </c>
      <c r="V499" s="370">
        <v>27763.571860085547</v>
      </c>
      <c r="W499" s="370">
        <v>693000.970400544</v>
      </c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  <c r="AZ499" s="370"/>
      <c r="BA499" s="370"/>
      <c r="BB499" s="370"/>
      <c r="BC499" s="370"/>
      <c r="BD499" s="370"/>
      <c r="BE499" s="370"/>
      <c r="BF499" s="370"/>
      <c r="BG499" s="370"/>
      <c r="BH499" s="370"/>
      <c r="BI499" s="370"/>
      <c r="BJ499" s="370"/>
      <c r="BK499" s="370"/>
    </row>
    <row r="500" spans="1:63" x14ac:dyDescent="0.25">
      <c r="A500" s="14">
        <v>4224</v>
      </c>
      <c r="B500" s="34">
        <f t="shared" si="7"/>
        <v>0</v>
      </c>
      <c r="C500" s="1">
        <v>4224</v>
      </c>
      <c r="D500" s="1">
        <v>7</v>
      </c>
      <c r="E500" s="1" t="s">
        <v>114</v>
      </c>
      <c r="F500" s="1">
        <v>7</v>
      </c>
      <c r="G500" s="370">
        <v>161085.37594656029</v>
      </c>
      <c r="H500" s="370">
        <v>63698.142385359279</v>
      </c>
      <c r="I500" s="370">
        <v>0</v>
      </c>
      <c r="J500" s="370">
        <v>0</v>
      </c>
      <c r="K500" s="370">
        <v>0</v>
      </c>
      <c r="L500" s="370">
        <v>106472.68234828148</v>
      </c>
      <c r="M500" s="370">
        <v>13309.085293535176</v>
      </c>
      <c r="N500" s="370">
        <v>344565.28597373626</v>
      </c>
      <c r="O500" s="370"/>
      <c r="P500" s="370">
        <v>161085.37594656029</v>
      </c>
      <c r="Q500" s="370">
        <v>63698.142385359279</v>
      </c>
      <c r="R500" s="370">
        <v>0</v>
      </c>
      <c r="S500" s="370">
        <v>0</v>
      </c>
      <c r="T500" s="370">
        <v>0</v>
      </c>
      <c r="U500" s="370">
        <v>106472.68234828148</v>
      </c>
      <c r="V500" s="370">
        <v>13309.085293535176</v>
      </c>
      <c r="W500" s="370">
        <v>344565.28597373626</v>
      </c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  <c r="AZ500" s="370"/>
      <c r="BA500" s="370"/>
      <c r="BB500" s="370"/>
      <c r="BC500" s="370"/>
      <c r="BD500" s="370"/>
      <c r="BE500" s="370"/>
      <c r="BF500" s="370"/>
      <c r="BG500" s="370"/>
      <c r="BH500" s="370"/>
      <c r="BI500" s="370"/>
      <c r="BJ500" s="370"/>
      <c r="BK500" s="370"/>
    </row>
    <row r="501" spans="1:63" x14ac:dyDescent="0.25">
      <c r="A501" s="14">
        <v>4225</v>
      </c>
      <c r="B501" s="34">
        <f t="shared" si="7"/>
        <v>0</v>
      </c>
      <c r="C501" s="1">
        <v>4225</v>
      </c>
      <c r="D501" s="1">
        <v>7</v>
      </c>
      <c r="E501" s="1" t="s">
        <v>115</v>
      </c>
      <c r="F501" s="1">
        <v>7</v>
      </c>
      <c r="G501" s="370">
        <v>312540.21616185381</v>
      </c>
      <c r="H501" s="370">
        <v>25183.151921574343</v>
      </c>
      <c r="I501" s="370">
        <v>0</v>
      </c>
      <c r="J501" s="370">
        <v>0</v>
      </c>
      <c r="K501" s="370">
        <v>0</v>
      </c>
      <c r="L501" s="370">
        <v>211867.95385079153</v>
      </c>
      <c r="M501" s="370">
        <v>26483.494231348923</v>
      </c>
      <c r="N501" s="370">
        <v>576074.81616556866</v>
      </c>
      <c r="O501" s="370"/>
      <c r="P501" s="370">
        <v>312540.21616185381</v>
      </c>
      <c r="Q501" s="370">
        <v>25183.151921574343</v>
      </c>
      <c r="R501" s="370">
        <v>0</v>
      </c>
      <c r="S501" s="370">
        <v>0</v>
      </c>
      <c r="T501" s="370">
        <v>0</v>
      </c>
      <c r="U501" s="370">
        <v>211867.95385079153</v>
      </c>
      <c r="V501" s="370">
        <v>26483.494231348923</v>
      </c>
      <c r="W501" s="370">
        <v>576074.81616556866</v>
      </c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  <c r="AZ501" s="370"/>
      <c r="BA501" s="370"/>
      <c r="BB501" s="370"/>
      <c r="BC501" s="370"/>
      <c r="BD501" s="370"/>
      <c r="BE501" s="370"/>
      <c r="BF501" s="370"/>
      <c r="BG501" s="370"/>
      <c r="BH501" s="370"/>
      <c r="BI501" s="370"/>
      <c r="BJ501" s="370"/>
      <c r="BK501" s="370"/>
    </row>
    <row r="502" spans="1:63" x14ac:dyDescent="0.25">
      <c r="A502" s="14">
        <v>4226</v>
      </c>
      <c r="B502" s="34">
        <f t="shared" si="7"/>
        <v>0</v>
      </c>
      <c r="C502" s="1">
        <v>4226</v>
      </c>
      <c r="D502" s="1">
        <v>7</v>
      </c>
      <c r="E502" s="1" t="s">
        <v>116</v>
      </c>
      <c r="F502" s="1">
        <v>7</v>
      </c>
      <c r="G502" s="370">
        <v>490764.72444882564</v>
      </c>
      <c r="H502" s="370">
        <v>782334.41158086807</v>
      </c>
      <c r="I502" s="370">
        <v>0</v>
      </c>
      <c r="J502" s="370">
        <v>0</v>
      </c>
      <c r="K502" s="370">
        <v>0</v>
      </c>
      <c r="L502" s="370">
        <v>913358.45483218296</v>
      </c>
      <c r="M502" s="370">
        <v>114169.8068540228</v>
      </c>
      <c r="N502" s="370">
        <v>2300627.3977158992</v>
      </c>
      <c r="O502" s="370"/>
      <c r="P502" s="370">
        <v>490764.72444882564</v>
      </c>
      <c r="Q502" s="370">
        <v>782334.41158086807</v>
      </c>
      <c r="R502" s="370">
        <v>0</v>
      </c>
      <c r="S502" s="370">
        <v>0</v>
      </c>
      <c r="T502" s="370">
        <v>0</v>
      </c>
      <c r="U502" s="370">
        <v>913358.45483218296</v>
      </c>
      <c r="V502" s="370">
        <v>114169.8068540228</v>
      </c>
      <c r="W502" s="370">
        <v>2300627.3977158992</v>
      </c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  <c r="AZ502" s="370"/>
      <c r="BA502" s="370"/>
      <c r="BB502" s="370"/>
      <c r="BC502" s="370"/>
      <c r="BD502" s="370"/>
      <c r="BE502" s="370"/>
      <c r="BF502" s="370"/>
      <c r="BG502" s="370"/>
      <c r="BH502" s="370"/>
      <c r="BI502" s="370"/>
      <c r="BJ502" s="370"/>
      <c r="BK502" s="370"/>
    </row>
    <row r="503" spans="1:63" x14ac:dyDescent="0.25">
      <c r="A503" s="14">
        <v>4227</v>
      </c>
      <c r="B503" s="34">
        <f t="shared" si="7"/>
        <v>0</v>
      </c>
      <c r="C503" s="1">
        <v>4227</v>
      </c>
      <c r="D503" s="1">
        <v>7</v>
      </c>
      <c r="E503" s="1" t="s">
        <v>117</v>
      </c>
      <c r="F503" s="1">
        <v>7</v>
      </c>
      <c r="G503" s="370">
        <v>523117.36559229682</v>
      </c>
      <c r="H503" s="370">
        <v>290417.07546484336</v>
      </c>
      <c r="I503" s="370">
        <v>0</v>
      </c>
      <c r="J503" s="370">
        <v>0</v>
      </c>
      <c r="K503" s="370">
        <v>0</v>
      </c>
      <c r="L503" s="370">
        <v>433918.78269909177</v>
      </c>
      <c r="M503" s="370">
        <v>54239.847837386435</v>
      </c>
      <c r="N503" s="370">
        <v>1301693.0715936185</v>
      </c>
      <c r="O503" s="370"/>
      <c r="P503" s="370">
        <v>523117.36559229682</v>
      </c>
      <c r="Q503" s="370">
        <v>290417.07546484336</v>
      </c>
      <c r="R503" s="370">
        <v>0</v>
      </c>
      <c r="S503" s="370">
        <v>0</v>
      </c>
      <c r="T503" s="370">
        <v>0</v>
      </c>
      <c r="U503" s="370">
        <v>433918.78269909177</v>
      </c>
      <c r="V503" s="370">
        <v>54239.847837386435</v>
      </c>
      <c r="W503" s="370">
        <v>1301693.0715936185</v>
      </c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  <c r="AZ503" s="370"/>
      <c r="BA503" s="370"/>
      <c r="BB503" s="370"/>
      <c r="BC503" s="370"/>
      <c r="BD503" s="370"/>
      <c r="BE503" s="370"/>
      <c r="BF503" s="370"/>
      <c r="BG503" s="370"/>
      <c r="BH503" s="370"/>
      <c r="BI503" s="370"/>
      <c r="BJ503" s="370"/>
      <c r="BK503" s="370"/>
    </row>
    <row r="504" spans="1:63" x14ac:dyDescent="0.25">
      <c r="A504" s="14">
        <v>4228</v>
      </c>
      <c r="B504" s="34">
        <f t="shared" si="7"/>
        <v>0</v>
      </c>
      <c r="C504" s="1">
        <v>4228</v>
      </c>
      <c r="D504" s="1">
        <v>7</v>
      </c>
      <c r="E504" s="1" t="s">
        <v>118</v>
      </c>
      <c r="F504" s="1">
        <v>7</v>
      </c>
      <c r="G504" s="370">
        <v>472977.29390523332</v>
      </c>
      <c r="H504" s="370">
        <v>100509.43110028771</v>
      </c>
      <c r="I504" s="370">
        <v>0</v>
      </c>
      <c r="J504" s="370">
        <v>0</v>
      </c>
      <c r="K504" s="370">
        <v>0</v>
      </c>
      <c r="L504" s="370">
        <v>336316.72957448359</v>
      </c>
      <c r="M504" s="370">
        <v>42039.591196810419</v>
      </c>
      <c r="N504" s="370">
        <v>951843.04577681492</v>
      </c>
      <c r="O504" s="370"/>
      <c r="P504" s="370">
        <v>472977.29390523332</v>
      </c>
      <c r="Q504" s="370">
        <v>100509.43110028771</v>
      </c>
      <c r="R504" s="370">
        <v>0</v>
      </c>
      <c r="S504" s="370">
        <v>0</v>
      </c>
      <c r="T504" s="370">
        <v>0</v>
      </c>
      <c r="U504" s="370">
        <v>336316.72957448359</v>
      </c>
      <c r="V504" s="370">
        <v>42039.591196810419</v>
      </c>
      <c r="W504" s="370">
        <v>951843.04577681492</v>
      </c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  <c r="AZ504" s="370"/>
      <c r="BA504" s="370"/>
      <c r="BB504" s="370"/>
      <c r="BC504" s="370"/>
      <c r="BD504" s="370"/>
      <c r="BE504" s="370"/>
      <c r="BF504" s="370"/>
      <c r="BG504" s="370"/>
      <c r="BH504" s="370"/>
      <c r="BI504" s="370"/>
      <c r="BJ504" s="370"/>
      <c r="BK504" s="370"/>
    </row>
    <row r="505" spans="1:63" x14ac:dyDescent="0.25">
      <c r="A505" s="14">
        <v>4229</v>
      </c>
      <c r="B505" s="34">
        <f t="shared" si="7"/>
        <v>0</v>
      </c>
      <c r="C505" s="1">
        <v>4229</v>
      </c>
      <c r="D505" s="1">
        <v>7</v>
      </c>
      <c r="E505" s="1" t="s">
        <v>1148</v>
      </c>
      <c r="F505" s="1">
        <v>7</v>
      </c>
      <c r="G505" s="370">
        <v>478092.77937055321</v>
      </c>
      <c r="H505" s="370">
        <v>149519.13900470178</v>
      </c>
      <c r="I505" s="370">
        <v>0</v>
      </c>
      <c r="J505" s="370">
        <v>0</v>
      </c>
      <c r="K505" s="370">
        <v>0</v>
      </c>
      <c r="L505" s="370">
        <v>169507.51142635682</v>
      </c>
      <c r="M505" s="370">
        <v>21188.438928294589</v>
      </c>
      <c r="N505" s="370">
        <v>818307.86872990639</v>
      </c>
      <c r="O505" s="370"/>
      <c r="P505" s="370">
        <v>478092.77937055321</v>
      </c>
      <c r="Q505" s="370">
        <v>149519.13900470178</v>
      </c>
      <c r="R505" s="370">
        <v>0</v>
      </c>
      <c r="S505" s="370">
        <v>0</v>
      </c>
      <c r="T505" s="370">
        <v>0</v>
      </c>
      <c r="U505" s="370">
        <v>169507.51142635682</v>
      </c>
      <c r="V505" s="370">
        <v>21188.438928294589</v>
      </c>
      <c r="W505" s="370">
        <v>818307.86872990639</v>
      </c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  <c r="AZ505" s="370"/>
      <c r="BA505" s="370"/>
      <c r="BB505" s="370"/>
      <c r="BC505" s="370"/>
      <c r="BD505" s="370"/>
      <c r="BE505" s="370"/>
      <c r="BF505" s="370"/>
      <c r="BG505" s="370"/>
      <c r="BH505" s="370"/>
      <c r="BI505" s="370"/>
      <c r="BJ505" s="370"/>
      <c r="BK505" s="370"/>
    </row>
    <row r="506" spans="1:63" x14ac:dyDescent="0.25">
      <c r="A506" s="14">
        <v>4230</v>
      </c>
      <c r="B506" s="34">
        <f t="shared" si="7"/>
        <v>0</v>
      </c>
      <c r="C506" s="1">
        <v>4230</v>
      </c>
      <c r="D506" s="1">
        <v>7</v>
      </c>
      <c r="E506" s="1" t="s">
        <v>119</v>
      </c>
      <c r="F506" s="1">
        <v>7</v>
      </c>
      <c r="G506" s="370">
        <v>472069.1706638328</v>
      </c>
      <c r="H506" s="370">
        <v>188906.23124964765</v>
      </c>
      <c r="I506" s="370">
        <v>0</v>
      </c>
      <c r="J506" s="370">
        <v>0</v>
      </c>
      <c r="K506" s="370">
        <v>0</v>
      </c>
      <c r="L506" s="370">
        <v>454649.56112187298</v>
      </c>
      <c r="M506" s="370">
        <v>56831.195140234086</v>
      </c>
      <c r="N506" s="370">
        <v>1172456.1581755877</v>
      </c>
      <c r="O506" s="370"/>
      <c r="P506" s="370">
        <v>472069.1706638328</v>
      </c>
      <c r="Q506" s="370">
        <v>188906.23124964765</v>
      </c>
      <c r="R506" s="370">
        <v>0</v>
      </c>
      <c r="S506" s="370">
        <v>0</v>
      </c>
      <c r="T506" s="370">
        <v>0</v>
      </c>
      <c r="U506" s="370">
        <v>454649.56112187298</v>
      </c>
      <c r="V506" s="370">
        <v>56831.195140234086</v>
      </c>
      <c r="W506" s="370">
        <v>1172456.1581755877</v>
      </c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  <c r="AZ506" s="370"/>
      <c r="BA506" s="370"/>
      <c r="BB506" s="370"/>
      <c r="BC506" s="370"/>
      <c r="BD506" s="370"/>
      <c r="BE506" s="370"/>
      <c r="BF506" s="370"/>
      <c r="BG506" s="370"/>
      <c r="BH506" s="370"/>
      <c r="BI506" s="370"/>
      <c r="BJ506" s="370"/>
      <c r="BK506" s="370"/>
    </row>
    <row r="507" spans="1:63" x14ac:dyDescent="0.25">
      <c r="A507" s="14">
        <v>4231</v>
      </c>
      <c r="B507" s="34">
        <f t="shared" si="7"/>
        <v>0</v>
      </c>
      <c r="C507" s="1">
        <v>4231</v>
      </c>
      <c r="D507" s="1">
        <v>7</v>
      </c>
      <c r="E507" s="1" t="s">
        <v>120</v>
      </c>
      <c r="F507" s="1">
        <v>7</v>
      </c>
      <c r="G507" s="370">
        <v>406978.78423241823</v>
      </c>
      <c r="H507" s="370">
        <v>49385.898457242532</v>
      </c>
      <c r="I507" s="370">
        <v>0</v>
      </c>
      <c r="J507" s="370">
        <v>0</v>
      </c>
      <c r="K507" s="370">
        <v>0</v>
      </c>
      <c r="L507" s="370">
        <v>243019.35088443576</v>
      </c>
      <c r="M507" s="370">
        <v>30377.418860554451</v>
      </c>
      <c r="N507" s="370">
        <v>729761.45243465097</v>
      </c>
      <c r="O507" s="370"/>
      <c r="P507" s="370">
        <v>406978.78423241823</v>
      </c>
      <c r="Q507" s="370">
        <v>49385.898457242532</v>
      </c>
      <c r="R507" s="370">
        <v>0</v>
      </c>
      <c r="S507" s="370">
        <v>0</v>
      </c>
      <c r="T507" s="370">
        <v>0</v>
      </c>
      <c r="U507" s="370">
        <v>243019.35088443576</v>
      </c>
      <c r="V507" s="370">
        <v>30377.418860554451</v>
      </c>
      <c r="W507" s="370">
        <v>729761.45243465097</v>
      </c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  <c r="AZ507" s="370"/>
      <c r="BA507" s="370"/>
      <c r="BB507" s="370"/>
      <c r="BC507" s="370"/>
      <c r="BD507" s="370"/>
      <c r="BE507" s="370"/>
      <c r="BF507" s="370"/>
      <c r="BG507" s="370"/>
      <c r="BH507" s="370"/>
      <c r="BI507" s="370"/>
      <c r="BJ507" s="370"/>
      <c r="BK507" s="370"/>
    </row>
    <row r="508" spans="1:63" x14ac:dyDescent="0.25">
      <c r="A508" s="14">
        <v>4232</v>
      </c>
      <c r="B508" s="34">
        <f t="shared" si="7"/>
        <v>0</v>
      </c>
      <c r="C508" s="1">
        <v>4232</v>
      </c>
      <c r="D508" s="1">
        <v>7</v>
      </c>
      <c r="E508" s="1" t="s">
        <v>121</v>
      </c>
      <c r="F508" s="1">
        <v>7</v>
      </c>
      <c r="G508" s="370">
        <v>146795.44624025139</v>
      </c>
      <c r="H508" s="370">
        <v>87628.880470146876</v>
      </c>
      <c r="I508" s="370">
        <v>0</v>
      </c>
      <c r="J508" s="370">
        <v>0</v>
      </c>
      <c r="K508" s="370">
        <v>0</v>
      </c>
      <c r="L508" s="370">
        <v>134541.80028897797</v>
      </c>
      <c r="M508" s="370">
        <v>16817.72503612224</v>
      </c>
      <c r="N508" s="370">
        <v>385783.85203549848</v>
      </c>
      <c r="O508" s="370"/>
      <c r="P508" s="370">
        <v>146795.44624025139</v>
      </c>
      <c r="Q508" s="370">
        <v>87628.880470146876</v>
      </c>
      <c r="R508" s="370">
        <v>0</v>
      </c>
      <c r="S508" s="370">
        <v>0</v>
      </c>
      <c r="T508" s="370">
        <v>0</v>
      </c>
      <c r="U508" s="370">
        <v>134541.80028897797</v>
      </c>
      <c r="V508" s="370">
        <v>16817.72503612224</v>
      </c>
      <c r="W508" s="370">
        <v>385783.85203549848</v>
      </c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  <c r="AZ508" s="370"/>
      <c r="BA508" s="370"/>
      <c r="BB508" s="370"/>
      <c r="BC508" s="370"/>
      <c r="BD508" s="370"/>
      <c r="BE508" s="370"/>
      <c r="BF508" s="370"/>
      <c r="BG508" s="370"/>
      <c r="BH508" s="370"/>
      <c r="BI508" s="370"/>
      <c r="BJ508" s="370"/>
      <c r="BK508" s="370"/>
    </row>
    <row r="509" spans="1:63" ht="12.75" customHeight="1" x14ac:dyDescent="0.25">
      <c r="A509" s="14">
        <v>4233</v>
      </c>
      <c r="B509" s="34">
        <f t="shared" si="7"/>
        <v>0</v>
      </c>
      <c r="C509" s="1">
        <v>4233</v>
      </c>
      <c r="D509" s="1">
        <v>7</v>
      </c>
      <c r="E509" s="1" t="s">
        <v>122</v>
      </c>
      <c r="F509" s="1">
        <v>7</v>
      </c>
      <c r="G509" s="370">
        <v>473025.164385757</v>
      </c>
      <c r="H509" s="370">
        <v>580477.24643553363</v>
      </c>
      <c r="I509" s="370">
        <v>0</v>
      </c>
      <c r="J509" s="370">
        <v>0</v>
      </c>
      <c r="K509" s="370">
        <v>0</v>
      </c>
      <c r="L509" s="370">
        <v>1265920.4914041492</v>
      </c>
      <c r="M509" s="370">
        <v>158240.06142551854</v>
      </c>
      <c r="N509" s="370">
        <v>2477662.9636509586</v>
      </c>
      <c r="O509" s="370"/>
      <c r="P509" s="370">
        <v>473025.164385757</v>
      </c>
      <c r="Q509" s="370">
        <v>580477.24643553363</v>
      </c>
      <c r="R509" s="370">
        <v>0</v>
      </c>
      <c r="S509" s="370">
        <v>0</v>
      </c>
      <c r="T509" s="370">
        <v>0</v>
      </c>
      <c r="U509" s="370">
        <v>1265920.4914041492</v>
      </c>
      <c r="V509" s="370">
        <v>158240.06142551854</v>
      </c>
      <c r="W509" s="370">
        <v>2477662.9636509586</v>
      </c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  <c r="AZ509" s="370"/>
      <c r="BA509" s="370"/>
      <c r="BB509" s="370"/>
      <c r="BC509" s="370"/>
      <c r="BD509" s="370"/>
      <c r="BE509" s="370"/>
      <c r="BF509" s="370"/>
      <c r="BG509" s="370"/>
      <c r="BH509" s="370"/>
      <c r="BI509" s="370"/>
      <c r="BJ509" s="370"/>
      <c r="BK509" s="370"/>
    </row>
    <row r="510" spans="1:63" x14ac:dyDescent="0.25">
      <c r="A510" s="14">
        <v>4235</v>
      </c>
      <c r="B510" s="34">
        <f t="shared" si="7"/>
        <v>0</v>
      </c>
      <c r="C510" s="1">
        <v>4235</v>
      </c>
      <c r="D510" s="1">
        <v>7</v>
      </c>
      <c r="E510" s="1" t="s">
        <v>123</v>
      </c>
      <c r="F510" s="1">
        <v>7</v>
      </c>
      <c r="G510" s="370">
        <v>0</v>
      </c>
      <c r="H510" s="370">
        <v>0</v>
      </c>
      <c r="I510" s="370">
        <v>0</v>
      </c>
      <c r="J510" s="370">
        <v>0</v>
      </c>
      <c r="K510" s="370">
        <v>0</v>
      </c>
      <c r="L510" s="370">
        <v>0</v>
      </c>
      <c r="M510" s="370">
        <v>0</v>
      </c>
      <c r="N510" s="370">
        <v>0</v>
      </c>
      <c r="O510" s="370"/>
      <c r="P510" s="370">
        <v>0</v>
      </c>
      <c r="Q510" s="370">
        <v>0</v>
      </c>
      <c r="R510" s="370">
        <v>0</v>
      </c>
      <c r="S510" s="370">
        <v>0</v>
      </c>
      <c r="T510" s="370">
        <v>0</v>
      </c>
      <c r="U510" s="370">
        <v>0</v>
      </c>
      <c r="V510" s="370">
        <v>0</v>
      </c>
      <c r="W510" s="370">
        <v>0</v>
      </c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  <c r="AZ510" s="370"/>
      <c r="BA510" s="370"/>
      <c r="BB510" s="370"/>
      <c r="BC510" s="370"/>
      <c r="BD510" s="370"/>
      <c r="BE510" s="370"/>
      <c r="BF510" s="370"/>
      <c r="BG510" s="370"/>
      <c r="BH510" s="370"/>
      <c r="BI510" s="370"/>
      <c r="BJ510" s="370"/>
      <c r="BK510" s="370"/>
    </row>
    <row r="511" spans="1:63" x14ac:dyDescent="0.25">
      <c r="A511" s="14">
        <v>4237</v>
      </c>
      <c r="B511" s="34">
        <f t="shared" si="7"/>
        <v>0</v>
      </c>
      <c r="C511" s="1">
        <v>4237</v>
      </c>
      <c r="D511" s="1">
        <v>7</v>
      </c>
      <c r="E511" s="1" t="s">
        <v>1149</v>
      </c>
      <c r="F511" s="1">
        <v>7</v>
      </c>
      <c r="G511" s="370">
        <v>182497.15819245178</v>
      </c>
      <c r="H511" s="370">
        <v>53149.731064471853</v>
      </c>
      <c r="I511" s="370">
        <v>0</v>
      </c>
      <c r="J511" s="370">
        <v>0</v>
      </c>
      <c r="K511" s="370">
        <v>0</v>
      </c>
      <c r="L511" s="370">
        <v>344551.54547847062</v>
      </c>
      <c r="M511" s="370">
        <v>43068.943184808799</v>
      </c>
      <c r="N511" s="370">
        <v>623267.37792020314</v>
      </c>
      <c r="O511" s="370"/>
      <c r="P511" s="370">
        <v>182497.15819245178</v>
      </c>
      <c r="Q511" s="370">
        <v>53149.731064471853</v>
      </c>
      <c r="R511" s="370">
        <v>0</v>
      </c>
      <c r="S511" s="370">
        <v>0</v>
      </c>
      <c r="T511" s="370">
        <v>0</v>
      </c>
      <c r="U511" s="370">
        <v>344551.54547847062</v>
      </c>
      <c r="V511" s="370">
        <v>43068.943184808799</v>
      </c>
      <c r="W511" s="370">
        <v>623267.37792020314</v>
      </c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  <c r="AZ511" s="370"/>
      <c r="BA511" s="370"/>
      <c r="BB511" s="370"/>
      <c r="BC511" s="370"/>
      <c r="BD511" s="370"/>
      <c r="BE511" s="370"/>
      <c r="BF511" s="370"/>
      <c r="BG511" s="370"/>
      <c r="BH511" s="370"/>
      <c r="BI511" s="370"/>
      <c r="BJ511" s="370"/>
      <c r="BK511" s="370"/>
    </row>
    <row r="512" spans="1:63" x14ac:dyDescent="0.25">
      <c r="A512" s="14">
        <v>4238</v>
      </c>
      <c r="B512" s="34">
        <f t="shared" si="7"/>
        <v>0</v>
      </c>
      <c r="C512" s="1">
        <v>4238</v>
      </c>
      <c r="D512" s="1">
        <v>7</v>
      </c>
      <c r="E512" s="1" t="s">
        <v>124</v>
      </c>
      <c r="F512" s="1">
        <v>7</v>
      </c>
      <c r="G512" s="370">
        <v>711351.28728690452</v>
      </c>
      <c r="H512" s="370">
        <v>428848.90014176379</v>
      </c>
      <c r="I512" s="370">
        <v>0</v>
      </c>
      <c r="J512" s="370">
        <v>0</v>
      </c>
      <c r="K512" s="370">
        <v>0</v>
      </c>
      <c r="L512" s="370">
        <v>684912.00272373226</v>
      </c>
      <c r="M512" s="370">
        <v>0</v>
      </c>
      <c r="N512" s="370">
        <v>1825112.1901524006</v>
      </c>
      <c r="O512" s="370"/>
      <c r="P512" s="370">
        <v>711351.28728690452</v>
      </c>
      <c r="Q512" s="370">
        <v>428848.90014176379</v>
      </c>
      <c r="R512" s="370">
        <v>0</v>
      </c>
      <c r="S512" s="370">
        <v>0</v>
      </c>
      <c r="T512" s="370">
        <v>0</v>
      </c>
      <c r="U512" s="370">
        <v>684912.00272373226</v>
      </c>
      <c r="V512" s="370">
        <v>0</v>
      </c>
      <c r="W512" s="370">
        <v>1825112.1901524006</v>
      </c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  <c r="AZ512" s="370"/>
      <c r="BA512" s="370"/>
      <c r="BB512" s="370"/>
      <c r="BC512" s="370"/>
      <c r="BD512" s="370"/>
      <c r="BE512" s="370"/>
      <c r="BF512" s="370"/>
      <c r="BG512" s="370"/>
      <c r="BH512" s="370"/>
      <c r="BI512" s="370"/>
      <c r="BJ512" s="370"/>
      <c r="BK512" s="370"/>
    </row>
    <row r="513" spans="1:63" x14ac:dyDescent="0.25">
      <c r="A513" s="14">
        <v>4239</v>
      </c>
      <c r="B513" s="34">
        <f t="shared" si="7"/>
        <v>0</v>
      </c>
      <c r="C513" s="1">
        <v>4239</v>
      </c>
      <c r="D513" s="1">
        <v>7</v>
      </c>
      <c r="E513" s="1" t="s">
        <v>125</v>
      </c>
      <c r="F513" s="1">
        <v>7</v>
      </c>
      <c r="G513" s="370">
        <v>249429.62788040179</v>
      </c>
      <c r="H513" s="370">
        <v>220238.43976879091</v>
      </c>
      <c r="I513" s="370">
        <v>0</v>
      </c>
      <c r="J513" s="370">
        <v>0</v>
      </c>
      <c r="K513" s="370">
        <v>0</v>
      </c>
      <c r="L513" s="370">
        <v>392974.34151137469</v>
      </c>
      <c r="M513" s="370">
        <v>49121.792688921814</v>
      </c>
      <c r="N513" s="370">
        <v>911764.20184948924</v>
      </c>
      <c r="O513" s="370"/>
      <c r="P513" s="370">
        <v>249429.62788040179</v>
      </c>
      <c r="Q513" s="370">
        <v>220238.43976879091</v>
      </c>
      <c r="R513" s="370">
        <v>0</v>
      </c>
      <c r="S513" s="370">
        <v>0</v>
      </c>
      <c r="T513" s="370">
        <v>0</v>
      </c>
      <c r="U513" s="370">
        <v>392974.34151137469</v>
      </c>
      <c r="V513" s="370">
        <v>49121.792688921814</v>
      </c>
      <c r="W513" s="370">
        <v>911764.20184948924</v>
      </c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  <c r="AZ513" s="370"/>
      <c r="BA513" s="370"/>
      <c r="BB513" s="370"/>
      <c r="BC513" s="370"/>
      <c r="BD513" s="370"/>
      <c r="BE513" s="370"/>
      <c r="BF513" s="370"/>
      <c r="BG513" s="370"/>
      <c r="BH513" s="370"/>
      <c r="BI513" s="370"/>
      <c r="BJ513" s="370"/>
      <c r="BK513" s="370"/>
    </row>
    <row r="514" spans="1:63" x14ac:dyDescent="0.25">
      <c r="A514" s="14">
        <v>4240</v>
      </c>
      <c r="B514" s="34">
        <f t="shared" si="7"/>
        <v>0</v>
      </c>
      <c r="C514" s="1">
        <v>4240</v>
      </c>
      <c r="D514" s="1">
        <v>7</v>
      </c>
      <c r="E514" s="1" t="s">
        <v>1058</v>
      </c>
      <c r="F514" s="1">
        <v>7</v>
      </c>
      <c r="G514" s="370">
        <v>451077.87333887187</v>
      </c>
      <c r="H514" s="370">
        <v>18038.770093705021</v>
      </c>
      <c r="I514" s="370">
        <v>0</v>
      </c>
      <c r="J514" s="370">
        <v>0</v>
      </c>
      <c r="K514" s="370">
        <v>0</v>
      </c>
      <c r="L514" s="370">
        <v>243885.61554802395</v>
      </c>
      <c r="M514" s="370">
        <v>30485.701943502983</v>
      </c>
      <c r="N514" s="370">
        <v>743487.96092410386</v>
      </c>
      <c r="O514" s="370"/>
      <c r="P514" s="370">
        <v>451077.87333887187</v>
      </c>
      <c r="Q514" s="370">
        <v>18038.770093705021</v>
      </c>
      <c r="R514" s="370">
        <v>0</v>
      </c>
      <c r="S514" s="370">
        <v>0</v>
      </c>
      <c r="T514" s="370">
        <v>0</v>
      </c>
      <c r="U514" s="370">
        <v>243885.61554802395</v>
      </c>
      <c r="V514" s="370">
        <v>30485.701943502983</v>
      </c>
      <c r="W514" s="370">
        <v>743487.96092410386</v>
      </c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  <c r="AZ514" s="370"/>
      <c r="BA514" s="370"/>
      <c r="BB514" s="370"/>
      <c r="BC514" s="370"/>
      <c r="BD514" s="370"/>
      <c r="BE514" s="370"/>
      <c r="BF514" s="370"/>
      <c r="BG514" s="370"/>
      <c r="BH514" s="370"/>
      <c r="BI514" s="370"/>
      <c r="BJ514" s="370"/>
      <c r="BK514" s="370"/>
    </row>
    <row r="515" spans="1:63" x14ac:dyDescent="0.25">
      <c r="A515" s="14">
        <v>4243</v>
      </c>
      <c r="B515" s="34">
        <f t="shared" si="7"/>
        <v>0</v>
      </c>
      <c r="C515" s="1">
        <v>4243</v>
      </c>
      <c r="D515" s="1">
        <v>7</v>
      </c>
      <c r="E515" s="1" t="s">
        <v>126</v>
      </c>
      <c r="F515" s="1">
        <v>7</v>
      </c>
      <c r="G515" s="370">
        <v>545255.28337940271</v>
      </c>
      <c r="H515" s="370">
        <v>301301.15587177733</v>
      </c>
      <c r="I515" s="370">
        <v>0</v>
      </c>
      <c r="J515" s="370">
        <v>0</v>
      </c>
      <c r="K515" s="370">
        <v>0</v>
      </c>
      <c r="L515" s="370">
        <v>451380.53592736332</v>
      </c>
      <c r="M515" s="370">
        <v>56422.566990920393</v>
      </c>
      <c r="N515" s="370">
        <v>1354359.5421694638</v>
      </c>
      <c r="O515" s="370"/>
      <c r="P515" s="370">
        <v>545255.28337940271</v>
      </c>
      <c r="Q515" s="370">
        <v>301301.15587177733</v>
      </c>
      <c r="R515" s="370">
        <v>0</v>
      </c>
      <c r="S515" s="370">
        <v>0</v>
      </c>
      <c r="T515" s="370">
        <v>0</v>
      </c>
      <c r="U515" s="370">
        <v>451380.53592736332</v>
      </c>
      <c r="V515" s="370">
        <v>56422.566990920393</v>
      </c>
      <c r="W515" s="370">
        <v>1354359.5421694638</v>
      </c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  <c r="AZ515" s="370"/>
      <c r="BA515" s="370"/>
      <c r="BB515" s="370"/>
      <c r="BC515" s="370"/>
      <c r="BD515" s="370"/>
      <c r="BE515" s="370"/>
      <c r="BF515" s="370"/>
      <c r="BG515" s="370"/>
      <c r="BH515" s="370"/>
      <c r="BI515" s="370"/>
      <c r="BJ515" s="370"/>
      <c r="BK515" s="370"/>
    </row>
    <row r="516" spans="1:63" x14ac:dyDescent="0.25">
      <c r="A516" s="14">
        <v>4244</v>
      </c>
      <c r="B516" s="34">
        <f t="shared" si="7"/>
        <v>0</v>
      </c>
      <c r="C516" s="1">
        <v>4244</v>
      </c>
      <c r="D516" s="1">
        <v>7</v>
      </c>
      <c r="E516" s="1" t="s">
        <v>1059</v>
      </c>
      <c r="F516" s="1">
        <v>7</v>
      </c>
      <c r="G516" s="370">
        <v>751088.1726724261</v>
      </c>
      <c r="H516" s="370">
        <v>277114.6248457543</v>
      </c>
      <c r="I516" s="370">
        <v>0</v>
      </c>
      <c r="J516" s="370">
        <v>0</v>
      </c>
      <c r="K516" s="370">
        <v>0</v>
      </c>
      <c r="L516" s="370">
        <v>1046703.8918488424</v>
      </c>
      <c r="M516" s="370">
        <v>130837.98648110525</v>
      </c>
      <c r="N516" s="370">
        <v>2205744.6758481283</v>
      </c>
      <c r="O516" s="370"/>
      <c r="P516" s="370">
        <v>751088.1726724261</v>
      </c>
      <c r="Q516" s="370">
        <v>277114.6248457543</v>
      </c>
      <c r="R516" s="370">
        <v>0</v>
      </c>
      <c r="S516" s="370">
        <v>0</v>
      </c>
      <c r="T516" s="370">
        <v>0</v>
      </c>
      <c r="U516" s="370">
        <v>1046703.8918488424</v>
      </c>
      <c r="V516" s="370">
        <v>130837.98648110525</v>
      </c>
      <c r="W516" s="370">
        <v>2205744.6758481283</v>
      </c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  <c r="AZ516" s="370"/>
      <c r="BA516" s="370"/>
      <c r="BB516" s="370"/>
      <c r="BC516" s="370"/>
      <c r="BD516" s="370"/>
      <c r="BE516" s="370"/>
      <c r="BF516" s="370"/>
      <c r="BG516" s="370"/>
      <c r="BH516" s="370"/>
      <c r="BI516" s="370"/>
      <c r="BJ516" s="370"/>
      <c r="BK516" s="370"/>
    </row>
    <row r="517" spans="1:63" x14ac:dyDescent="0.25">
      <c r="A517" s="14">
        <v>4246</v>
      </c>
      <c r="B517" s="34">
        <f t="shared" si="7"/>
        <v>0</v>
      </c>
      <c r="C517" s="1">
        <v>4246</v>
      </c>
      <c r="D517" s="1">
        <v>7</v>
      </c>
      <c r="E517" s="1" t="s">
        <v>1060</v>
      </c>
      <c r="F517" s="1">
        <v>7</v>
      </c>
      <c r="G517" s="370">
        <v>0</v>
      </c>
      <c r="H517" s="370">
        <v>0</v>
      </c>
      <c r="I517" s="370">
        <v>0</v>
      </c>
      <c r="J517" s="370">
        <v>0</v>
      </c>
      <c r="K517" s="370">
        <v>0</v>
      </c>
      <c r="L517" s="370">
        <v>0</v>
      </c>
      <c r="M517" s="370">
        <v>0</v>
      </c>
      <c r="N517" s="370">
        <v>0</v>
      </c>
      <c r="O517" s="370"/>
      <c r="P517" s="370">
        <v>0</v>
      </c>
      <c r="Q517" s="370">
        <v>0</v>
      </c>
      <c r="R517" s="370">
        <v>0</v>
      </c>
      <c r="S517" s="370">
        <v>0</v>
      </c>
      <c r="T517" s="370">
        <v>0</v>
      </c>
      <c r="U517" s="370">
        <v>0</v>
      </c>
      <c r="V517" s="370">
        <v>0</v>
      </c>
      <c r="W517" s="370">
        <v>0</v>
      </c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  <c r="AZ517" s="370"/>
      <c r="BA517" s="370"/>
      <c r="BB517" s="370"/>
      <c r="BC517" s="370"/>
      <c r="BD517" s="370"/>
      <c r="BE517" s="370"/>
      <c r="BF517" s="370"/>
      <c r="BG517" s="370"/>
      <c r="BH517" s="370"/>
      <c r="BI517" s="370"/>
      <c r="BJ517" s="370"/>
      <c r="BK517" s="370"/>
    </row>
    <row r="518" spans="1:63" x14ac:dyDescent="0.25">
      <c r="A518" s="14">
        <v>4248</v>
      </c>
      <c r="B518" s="34">
        <f t="shared" si="7"/>
        <v>0</v>
      </c>
      <c r="C518" s="1">
        <v>4248</v>
      </c>
      <c r="D518" s="1">
        <v>7</v>
      </c>
      <c r="E518" s="1" t="s">
        <v>127</v>
      </c>
      <c r="F518" s="1">
        <v>7</v>
      </c>
      <c r="G518" s="370">
        <v>0</v>
      </c>
      <c r="H518" s="370">
        <v>0</v>
      </c>
      <c r="I518" s="370">
        <v>0</v>
      </c>
      <c r="J518" s="370">
        <v>0</v>
      </c>
      <c r="K518" s="370">
        <v>0</v>
      </c>
      <c r="L518" s="370">
        <v>0</v>
      </c>
      <c r="M518" s="370">
        <v>0</v>
      </c>
      <c r="N518" s="370">
        <v>0</v>
      </c>
      <c r="O518" s="370"/>
      <c r="P518" s="370">
        <v>0</v>
      </c>
      <c r="Q518" s="370">
        <v>0</v>
      </c>
      <c r="R518" s="370">
        <v>0</v>
      </c>
      <c r="S518" s="370">
        <v>0</v>
      </c>
      <c r="T518" s="370">
        <v>0</v>
      </c>
      <c r="U518" s="370">
        <v>0</v>
      </c>
      <c r="V518" s="370">
        <v>0</v>
      </c>
      <c r="W518" s="370">
        <v>0</v>
      </c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  <c r="AZ518" s="370"/>
      <c r="BA518" s="370"/>
      <c r="BB518" s="370"/>
      <c r="BC518" s="370"/>
      <c r="BD518" s="370"/>
      <c r="BE518" s="370"/>
      <c r="BF518" s="370"/>
      <c r="BG518" s="370"/>
      <c r="BH518" s="370"/>
      <c r="BI518" s="370"/>
      <c r="BJ518" s="370"/>
      <c r="BK518" s="370"/>
    </row>
    <row r="519" spans="1:63" x14ac:dyDescent="0.25">
      <c r="A519" s="14">
        <v>4249</v>
      </c>
      <c r="B519" s="34">
        <f t="shared" si="7"/>
        <v>0</v>
      </c>
      <c r="C519" s="1">
        <v>4249</v>
      </c>
      <c r="D519" s="1">
        <v>7</v>
      </c>
      <c r="E519" s="1" t="s">
        <v>128</v>
      </c>
      <c r="F519" s="1">
        <v>7</v>
      </c>
      <c r="G519" s="370">
        <v>0</v>
      </c>
      <c r="H519" s="370">
        <v>0</v>
      </c>
      <c r="I519" s="370">
        <v>0</v>
      </c>
      <c r="J519" s="370">
        <v>0</v>
      </c>
      <c r="K519" s="370">
        <v>0</v>
      </c>
      <c r="L519" s="370">
        <v>0</v>
      </c>
      <c r="M519" s="370">
        <v>0</v>
      </c>
      <c r="N519" s="370">
        <v>0</v>
      </c>
      <c r="O519" s="370"/>
      <c r="P519" s="370">
        <v>0</v>
      </c>
      <c r="Q519" s="370">
        <v>0</v>
      </c>
      <c r="R519" s="370">
        <v>0</v>
      </c>
      <c r="S519" s="370">
        <v>0</v>
      </c>
      <c r="T519" s="370">
        <v>0</v>
      </c>
      <c r="U519" s="370">
        <v>0</v>
      </c>
      <c r="V519" s="370">
        <v>0</v>
      </c>
      <c r="W519" s="370">
        <v>0</v>
      </c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  <c r="AZ519" s="370"/>
      <c r="BA519" s="370"/>
      <c r="BB519" s="370"/>
      <c r="BC519" s="370"/>
      <c r="BD519" s="370"/>
      <c r="BE519" s="370"/>
      <c r="BF519" s="370"/>
      <c r="BG519" s="370"/>
      <c r="BH519" s="370"/>
      <c r="BI519" s="370"/>
      <c r="BJ519" s="370"/>
      <c r="BK519" s="370"/>
    </row>
    <row r="520" spans="1:63" x14ac:dyDescent="0.25">
      <c r="A520" s="14">
        <v>4250</v>
      </c>
      <c r="B520" s="34">
        <f t="shared" si="7"/>
        <v>0</v>
      </c>
      <c r="C520" s="1">
        <v>4250</v>
      </c>
      <c r="D520" s="1">
        <v>7</v>
      </c>
      <c r="E520" s="1" t="s">
        <v>129</v>
      </c>
      <c r="F520" s="1">
        <v>7</v>
      </c>
      <c r="G520" s="370">
        <v>660973.96711593214</v>
      </c>
      <c r="H520" s="370">
        <v>95551.115775755607</v>
      </c>
      <c r="I520" s="370">
        <v>0</v>
      </c>
      <c r="J520" s="370">
        <v>0</v>
      </c>
      <c r="K520" s="370">
        <v>0</v>
      </c>
      <c r="L520" s="370">
        <v>374846.05906160065</v>
      </c>
      <c r="M520" s="370">
        <v>46855.75738270006</v>
      </c>
      <c r="N520" s="370">
        <v>1178226.8993359883</v>
      </c>
      <c r="O520" s="370"/>
      <c r="P520" s="370">
        <v>660973.96711593214</v>
      </c>
      <c r="Q520" s="370">
        <v>95551.115775755607</v>
      </c>
      <c r="R520" s="370">
        <v>0</v>
      </c>
      <c r="S520" s="370">
        <v>0</v>
      </c>
      <c r="T520" s="370">
        <v>0</v>
      </c>
      <c r="U520" s="370">
        <v>374846.05906160065</v>
      </c>
      <c r="V520" s="370">
        <v>46855.75738270006</v>
      </c>
      <c r="W520" s="370">
        <v>1178226.8993359883</v>
      </c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  <c r="AZ520" s="370"/>
      <c r="BA520" s="370"/>
      <c r="BB520" s="370"/>
      <c r="BC520" s="370"/>
      <c r="BD520" s="370"/>
      <c r="BE520" s="370"/>
      <c r="BF520" s="370"/>
      <c r="BG520" s="370"/>
      <c r="BH520" s="370"/>
      <c r="BI520" s="370"/>
      <c r="BJ520" s="370"/>
      <c r="BK520" s="370"/>
    </row>
    <row r="521" spans="1:63" x14ac:dyDescent="0.25">
      <c r="A521" s="14">
        <v>4253</v>
      </c>
      <c r="B521" s="34">
        <f t="shared" si="7"/>
        <v>0</v>
      </c>
      <c r="C521" s="1">
        <v>4253</v>
      </c>
      <c r="D521" s="1">
        <v>7</v>
      </c>
      <c r="E521" s="1" t="s">
        <v>1080</v>
      </c>
      <c r="F521" s="1">
        <v>7</v>
      </c>
      <c r="G521" s="370">
        <v>97107.180679172932</v>
      </c>
      <c r="H521" s="370">
        <v>32937.030302809399</v>
      </c>
      <c r="I521" s="370">
        <v>0</v>
      </c>
      <c r="J521" s="370">
        <v>0</v>
      </c>
      <c r="K521" s="370">
        <v>0</v>
      </c>
      <c r="L521" s="370">
        <v>62212.124537158226</v>
      </c>
      <c r="M521" s="370">
        <v>7776.5155671447765</v>
      </c>
      <c r="N521" s="370">
        <v>200032.85108628534</v>
      </c>
      <c r="O521" s="370"/>
      <c r="P521" s="370">
        <v>97107.180679172932</v>
      </c>
      <c r="Q521" s="370">
        <v>32937.030302809399</v>
      </c>
      <c r="R521" s="370">
        <v>0</v>
      </c>
      <c r="S521" s="370">
        <v>0</v>
      </c>
      <c r="T521" s="370">
        <v>0</v>
      </c>
      <c r="U521" s="370">
        <v>62212.124537158226</v>
      </c>
      <c r="V521" s="370">
        <v>7776.5155671447765</v>
      </c>
      <c r="W521" s="370">
        <v>200032.85108628534</v>
      </c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  <c r="AZ521" s="370"/>
      <c r="BA521" s="370"/>
      <c r="BB521" s="370"/>
      <c r="BC521" s="370"/>
      <c r="BD521" s="370"/>
      <c r="BE521" s="370"/>
      <c r="BF521" s="370"/>
      <c r="BG521" s="370"/>
      <c r="BH521" s="370"/>
      <c r="BI521" s="370"/>
      <c r="BJ521" s="370"/>
      <c r="BK521" s="370"/>
    </row>
    <row r="522" spans="1:63" x14ac:dyDescent="0.25">
      <c r="A522" s="14">
        <v>4254</v>
      </c>
      <c r="B522" s="34">
        <f t="shared" si="7"/>
        <v>0</v>
      </c>
      <c r="C522" s="1">
        <v>4254</v>
      </c>
      <c r="D522" s="1">
        <v>7</v>
      </c>
      <c r="E522" s="1" t="s">
        <v>1061</v>
      </c>
      <c r="F522" s="1">
        <v>7</v>
      </c>
      <c r="G522" s="370">
        <v>446800.83376637043</v>
      </c>
      <c r="H522" s="370">
        <v>323841.6574940522</v>
      </c>
      <c r="I522" s="370">
        <v>0</v>
      </c>
      <c r="J522" s="370">
        <v>0</v>
      </c>
      <c r="K522" s="370">
        <v>0</v>
      </c>
      <c r="L522" s="370">
        <v>481102.01691347826</v>
      </c>
      <c r="M522" s="370">
        <v>60137.752114184761</v>
      </c>
      <c r="N522" s="370">
        <v>1311882.2602880856</v>
      </c>
      <c r="O522" s="370"/>
      <c r="P522" s="370">
        <v>446800.83376637043</v>
      </c>
      <c r="Q522" s="370">
        <v>323841.6574940522</v>
      </c>
      <c r="R522" s="370">
        <v>0</v>
      </c>
      <c r="S522" s="370">
        <v>0</v>
      </c>
      <c r="T522" s="370">
        <v>0</v>
      </c>
      <c r="U522" s="370">
        <v>481102.01691347826</v>
      </c>
      <c r="V522" s="370">
        <v>60137.752114184761</v>
      </c>
      <c r="W522" s="370">
        <v>1311882.2602880856</v>
      </c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  <c r="AZ522" s="370"/>
      <c r="BA522" s="370"/>
      <c r="BB522" s="370"/>
      <c r="BC522" s="370"/>
      <c r="BD522" s="370"/>
      <c r="BE522" s="370"/>
      <c r="BF522" s="370"/>
      <c r="BG522" s="370"/>
      <c r="BH522" s="370"/>
      <c r="BI522" s="370"/>
      <c r="BJ522" s="370"/>
      <c r="BK522" s="370"/>
    </row>
    <row r="523" spans="1:63" x14ac:dyDescent="0.25">
      <c r="A523" s="14">
        <v>4255</v>
      </c>
      <c r="B523" s="34">
        <f t="shared" si="7"/>
        <v>0</v>
      </c>
      <c r="C523" s="1">
        <v>4255</v>
      </c>
      <c r="D523" s="1">
        <v>7</v>
      </c>
      <c r="E523" s="1" t="s">
        <v>1082</v>
      </c>
      <c r="F523" s="1">
        <v>7</v>
      </c>
      <c r="G523" s="370">
        <v>555571.78821947426</v>
      </c>
      <c r="H523" s="370">
        <v>228810.62368364062</v>
      </c>
      <c r="I523" s="370">
        <v>0</v>
      </c>
      <c r="J523" s="370">
        <v>0</v>
      </c>
      <c r="K523" s="370">
        <v>0</v>
      </c>
      <c r="L523" s="370">
        <v>482435.3052465209</v>
      </c>
      <c r="M523" s="370">
        <v>60304.413155815091</v>
      </c>
      <c r="N523" s="370">
        <v>1327122.1303054509</v>
      </c>
      <c r="O523" s="370"/>
      <c r="P523" s="370">
        <v>555571.78821947426</v>
      </c>
      <c r="Q523" s="370">
        <v>228810.62368364062</v>
      </c>
      <c r="R523" s="370">
        <v>0</v>
      </c>
      <c r="S523" s="370">
        <v>0</v>
      </c>
      <c r="T523" s="370">
        <v>0</v>
      </c>
      <c r="U523" s="370">
        <v>482435.3052465209</v>
      </c>
      <c r="V523" s="370">
        <v>60304.413155815091</v>
      </c>
      <c r="W523" s="370">
        <v>1327122.1303054509</v>
      </c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  <c r="AZ523" s="370"/>
      <c r="BA523" s="370"/>
      <c r="BB523" s="370"/>
      <c r="BC523" s="370"/>
      <c r="BD523" s="370"/>
      <c r="BE523" s="370"/>
      <c r="BF523" s="370"/>
      <c r="BG523" s="370"/>
      <c r="BH523" s="370"/>
      <c r="BI523" s="370"/>
      <c r="BJ523" s="370"/>
      <c r="BK523" s="370"/>
    </row>
    <row r="524" spans="1:63" x14ac:dyDescent="0.25">
      <c r="A524" s="14">
        <v>4258</v>
      </c>
      <c r="B524" s="34">
        <f t="shared" si="7"/>
        <v>0</v>
      </c>
      <c r="C524" s="1">
        <v>4258</v>
      </c>
      <c r="D524" s="1">
        <v>7</v>
      </c>
      <c r="E524" s="1" t="s">
        <v>2356</v>
      </c>
      <c r="F524" s="1">
        <v>7</v>
      </c>
      <c r="G524" s="370">
        <v>94289.38999408875</v>
      </c>
      <c r="H524" s="370">
        <v>42851.979552184443</v>
      </c>
      <c r="I524" s="370">
        <v>0</v>
      </c>
      <c r="J524" s="370">
        <v>0</v>
      </c>
      <c r="K524" s="370">
        <v>0</v>
      </c>
      <c r="L524" s="370">
        <v>72486.395000750694</v>
      </c>
      <c r="M524" s="370">
        <v>9060.7993750938331</v>
      </c>
      <c r="N524" s="370">
        <v>218688.56392211773</v>
      </c>
      <c r="O524" s="370"/>
      <c r="P524" s="370">
        <v>94289.38999408875</v>
      </c>
      <c r="Q524" s="370">
        <v>42851.979552184443</v>
      </c>
      <c r="R524" s="370">
        <v>0</v>
      </c>
      <c r="S524" s="370">
        <v>0</v>
      </c>
      <c r="T524" s="370">
        <v>0</v>
      </c>
      <c r="U524" s="370">
        <v>72486.395000750694</v>
      </c>
      <c r="V524" s="370">
        <v>9060.7993750938331</v>
      </c>
      <c r="W524" s="370">
        <v>218688.56392211773</v>
      </c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  <c r="AZ524" s="370"/>
      <c r="BA524" s="370"/>
      <c r="BB524" s="370"/>
      <c r="BC524" s="370"/>
      <c r="BD524" s="370"/>
      <c r="BE524" s="370"/>
      <c r="BF524" s="370"/>
      <c r="BG524" s="370"/>
      <c r="BH524" s="370"/>
      <c r="BI524" s="370"/>
      <c r="BJ524" s="370"/>
      <c r="BK524" s="370"/>
    </row>
    <row r="525" spans="1:63" x14ac:dyDescent="0.25">
      <c r="A525" s="14">
        <v>4261</v>
      </c>
      <c r="B525" s="34">
        <f t="shared" si="7"/>
        <v>0</v>
      </c>
      <c r="C525" s="1">
        <v>4261</v>
      </c>
      <c r="D525" s="1">
        <v>7</v>
      </c>
      <c r="E525" s="1" t="s">
        <v>1083</v>
      </c>
      <c r="F525" s="1">
        <v>7</v>
      </c>
      <c r="G525" s="370">
        <v>295963.84827092441</v>
      </c>
      <c r="H525" s="370">
        <v>0</v>
      </c>
      <c r="I525" s="370">
        <v>0</v>
      </c>
      <c r="J525" s="370">
        <v>0</v>
      </c>
      <c r="K525" s="370">
        <v>0</v>
      </c>
      <c r="L525" s="370">
        <v>35709.408496341013</v>
      </c>
      <c r="M525" s="370">
        <v>4463.6760620426257</v>
      </c>
      <c r="N525" s="370">
        <v>336136.93282930809</v>
      </c>
      <c r="O525" s="370"/>
      <c r="P525" s="370">
        <v>295963.84827092441</v>
      </c>
      <c r="Q525" s="370">
        <v>0</v>
      </c>
      <c r="R525" s="370">
        <v>0</v>
      </c>
      <c r="S525" s="370">
        <v>0</v>
      </c>
      <c r="T525" s="370">
        <v>0</v>
      </c>
      <c r="U525" s="370">
        <v>35709.408496341013</v>
      </c>
      <c r="V525" s="370">
        <v>4463.6760620426257</v>
      </c>
      <c r="W525" s="370">
        <v>336136.93282930809</v>
      </c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  <c r="AZ525" s="370"/>
      <c r="BA525" s="370"/>
      <c r="BB525" s="370"/>
      <c r="BC525" s="370"/>
      <c r="BD525" s="370"/>
      <c r="BE525" s="370"/>
      <c r="BF525" s="370"/>
      <c r="BG525" s="370"/>
      <c r="BH525" s="370"/>
      <c r="BI525" s="370"/>
      <c r="BJ525" s="370"/>
      <c r="BK525" s="370"/>
    </row>
    <row r="526" spans="1:63" x14ac:dyDescent="0.25">
      <c r="A526" s="14">
        <v>4263</v>
      </c>
      <c r="B526" s="34">
        <f t="shared" si="7"/>
        <v>0</v>
      </c>
      <c r="C526" s="1">
        <v>4263</v>
      </c>
      <c r="D526" s="1">
        <v>7</v>
      </c>
      <c r="E526" s="1" t="s">
        <v>2863</v>
      </c>
      <c r="F526" s="1">
        <v>7</v>
      </c>
      <c r="G526" s="370">
        <v>140228.27365389501</v>
      </c>
      <c r="H526" s="370">
        <v>32047.193512333575</v>
      </c>
      <c r="I526" s="370">
        <v>0</v>
      </c>
      <c r="J526" s="370">
        <v>0</v>
      </c>
      <c r="K526" s="370">
        <v>0</v>
      </c>
      <c r="L526" s="370">
        <v>622218.74794554</v>
      </c>
      <c r="M526" s="370">
        <v>77777.343493192471</v>
      </c>
      <c r="N526" s="370">
        <v>872271.55860496103</v>
      </c>
      <c r="O526" s="370"/>
      <c r="P526" s="370">
        <v>140228.27365389501</v>
      </c>
      <c r="Q526" s="370">
        <v>32047.193512333575</v>
      </c>
      <c r="R526" s="370">
        <v>0</v>
      </c>
      <c r="S526" s="370">
        <v>0</v>
      </c>
      <c r="T526" s="370">
        <v>0</v>
      </c>
      <c r="U526" s="370">
        <v>622218.74794554</v>
      </c>
      <c r="V526" s="370">
        <v>77777.343493192471</v>
      </c>
      <c r="W526" s="370">
        <v>872271.55860496103</v>
      </c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  <c r="AZ526" s="370"/>
      <c r="BA526" s="370"/>
      <c r="BB526" s="370"/>
      <c r="BC526" s="370"/>
      <c r="BD526" s="370"/>
      <c r="BE526" s="370"/>
      <c r="BF526" s="370"/>
      <c r="BG526" s="370"/>
      <c r="BH526" s="370"/>
      <c r="BI526" s="370"/>
      <c r="BJ526" s="370"/>
      <c r="BK526" s="370"/>
    </row>
    <row r="527" spans="1:63" x14ac:dyDescent="0.25">
      <c r="A527" s="14">
        <v>4264</v>
      </c>
      <c r="B527" s="34">
        <f t="shared" si="7"/>
        <v>0</v>
      </c>
      <c r="C527" s="1">
        <v>4264</v>
      </c>
      <c r="D527" s="1">
        <v>7</v>
      </c>
      <c r="E527" s="1" t="s">
        <v>1084</v>
      </c>
      <c r="F527" s="1">
        <v>7</v>
      </c>
      <c r="G527" s="370">
        <v>208099.83984476674</v>
      </c>
      <c r="H527" s="370">
        <v>48813.886253252043</v>
      </c>
      <c r="I527" s="370">
        <v>0</v>
      </c>
      <c r="J527" s="370">
        <v>0</v>
      </c>
      <c r="K527" s="370">
        <v>0</v>
      </c>
      <c r="L527" s="370">
        <v>92307.566861572413</v>
      </c>
      <c r="M527" s="370">
        <v>11538.445857696548</v>
      </c>
      <c r="N527" s="370">
        <v>360759.73881728773</v>
      </c>
      <c r="O527" s="370"/>
      <c r="P527" s="370">
        <v>208099.83984476674</v>
      </c>
      <c r="Q527" s="370">
        <v>48813.886253252043</v>
      </c>
      <c r="R527" s="370">
        <v>0</v>
      </c>
      <c r="S527" s="370">
        <v>0</v>
      </c>
      <c r="T527" s="370">
        <v>0</v>
      </c>
      <c r="U527" s="370">
        <v>92307.566861572413</v>
      </c>
      <c r="V527" s="370">
        <v>11538.445857696548</v>
      </c>
      <c r="W527" s="370">
        <v>360759.73881728773</v>
      </c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  <c r="AZ527" s="370"/>
      <c r="BA527" s="370"/>
      <c r="BB527" s="370"/>
      <c r="BC527" s="370"/>
      <c r="BD527" s="370"/>
      <c r="BE527" s="370"/>
      <c r="BF527" s="370"/>
      <c r="BG527" s="370"/>
      <c r="BH527" s="370"/>
      <c r="BI527" s="370"/>
      <c r="BJ527" s="370"/>
      <c r="BK527" s="370"/>
    </row>
    <row r="528" spans="1:63" x14ac:dyDescent="0.25">
      <c r="A528" s="14">
        <v>4265</v>
      </c>
      <c r="B528" s="34">
        <f t="shared" si="7"/>
        <v>0</v>
      </c>
      <c r="C528" s="1">
        <v>4265</v>
      </c>
      <c r="D528" s="1">
        <v>7</v>
      </c>
      <c r="E528" s="1" t="s">
        <v>1081</v>
      </c>
      <c r="F528" s="1">
        <v>7</v>
      </c>
      <c r="G528" s="370">
        <v>0</v>
      </c>
      <c r="H528" s="370">
        <v>0</v>
      </c>
      <c r="I528" s="370">
        <v>0</v>
      </c>
      <c r="J528" s="370">
        <v>0</v>
      </c>
      <c r="K528" s="370">
        <v>0</v>
      </c>
      <c r="L528" s="370">
        <v>0</v>
      </c>
      <c r="M528" s="370">
        <v>0</v>
      </c>
      <c r="N528" s="370">
        <v>0</v>
      </c>
      <c r="O528" s="370"/>
      <c r="P528" s="370">
        <v>0</v>
      </c>
      <c r="Q528" s="370">
        <v>0</v>
      </c>
      <c r="R528" s="370">
        <v>0</v>
      </c>
      <c r="S528" s="370">
        <v>0</v>
      </c>
      <c r="T528" s="370">
        <v>0</v>
      </c>
      <c r="U528" s="370">
        <v>0</v>
      </c>
      <c r="V528" s="370">
        <v>0</v>
      </c>
      <c r="W528" s="370">
        <v>0</v>
      </c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  <c r="AZ528" s="370"/>
      <c r="BA528" s="370"/>
      <c r="BB528" s="370"/>
      <c r="BC528" s="370"/>
      <c r="BD528" s="370"/>
      <c r="BE528" s="370"/>
      <c r="BF528" s="370"/>
      <c r="BG528" s="370"/>
      <c r="BH528" s="370"/>
      <c r="BI528" s="370"/>
      <c r="BJ528" s="370"/>
      <c r="BK528" s="370"/>
    </row>
    <row r="529" spans="1:63" x14ac:dyDescent="0.25">
      <c r="A529" s="14">
        <v>4266</v>
      </c>
      <c r="B529" s="34">
        <f t="shared" si="7"/>
        <v>0</v>
      </c>
      <c r="C529" s="1">
        <v>4266</v>
      </c>
      <c r="D529" s="1">
        <v>7</v>
      </c>
      <c r="E529" s="1" t="s">
        <v>2382</v>
      </c>
      <c r="F529" s="1">
        <v>7</v>
      </c>
      <c r="G529" s="370">
        <v>31042.900973427244</v>
      </c>
      <c r="H529" s="370">
        <v>192186.20073616991</v>
      </c>
      <c r="I529" s="370">
        <v>0</v>
      </c>
      <c r="J529" s="370">
        <v>0</v>
      </c>
      <c r="K529" s="370">
        <v>0</v>
      </c>
      <c r="L529" s="370">
        <v>142058.2706470039</v>
      </c>
      <c r="M529" s="370">
        <v>17757.28383087548</v>
      </c>
      <c r="N529" s="370">
        <v>383044.65618747653</v>
      </c>
      <c r="O529" s="370"/>
      <c r="P529" s="370">
        <v>31042.900973427244</v>
      </c>
      <c r="Q529" s="370">
        <v>192186.20073616991</v>
      </c>
      <c r="R529" s="370">
        <v>0</v>
      </c>
      <c r="S529" s="370">
        <v>0</v>
      </c>
      <c r="T529" s="370">
        <v>0</v>
      </c>
      <c r="U529" s="370">
        <v>142058.2706470039</v>
      </c>
      <c r="V529" s="370">
        <v>17757.28383087548</v>
      </c>
      <c r="W529" s="370">
        <v>383044.65618747653</v>
      </c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  <c r="AZ529" s="370"/>
      <c r="BA529" s="370"/>
      <c r="BB529" s="370"/>
      <c r="BC529" s="370"/>
      <c r="BD529" s="370"/>
      <c r="BE529" s="370"/>
      <c r="BF529" s="370"/>
      <c r="BG529" s="370"/>
      <c r="BH529" s="370"/>
      <c r="BI529" s="370"/>
      <c r="BJ529" s="370"/>
      <c r="BK529" s="370"/>
    </row>
    <row r="530" spans="1:63" x14ac:dyDescent="0.25">
      <c r="A530" s="14">
        <v>4267</v>
      </c>
      <c r="B530" s="34">
        <f t="shared" si="7"/>
        <v>0</v>
      </c>
      <c r="C530" s="1">
        <v>4267</v>
      </c>
      <c r="D530" s="1">
        <v>7</v>
      </c>
      <c r="E530" s="1" t="s">
        <v>2383</v>
      </c>
      <c r="F530" s="1">
        <v>7</v>
      </c>
      <c r="G530" s="370">
        <v>110754.42218405547</v>
      </c>
      <c r="H530" s="370">
        <v>55237.519746308797</v>
      </c>
      <c r="I530" s="370">
        <v>0</v>
      </c>
      <c r="J530" s="370">
        <v>0</v>
      </c>
      <c r="K530" s="370">
        <v>0</v>
      </c>
      <c r="L530" s="370">
        <v>67176.604016933154</v>
      </c>
      <c r="M530" s="370">
        <v>8397.0755021166406</v>
      </c>
      <c r="N530" s="370">
        <v>241565.62144941406</v>
      </c>
      <c r="O530" s="370"/>
      <c r="P530" s="370">
        <v>110754.42218405547</v>
      </c>
      <c r="Q530" s="370">
        <v>55237.519746308797</v>
      </c>
      <c r="R530" s="370">
        <v>0</v>
      </c>
      <c r="S530" s="370">
        <v>0</v>
      </c>
      <c r="T530" s="370">
        <v>0</v>
      </c>
      <c r="U530" s="370">
        <v>67176.604016933154</v>
      </c>
      <c r="V530" s="370">
        <v>8397.0755021166406</v>
      </c>
      <c r="W530" s="370">
        <v>241565.62144941406</v>
      </c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  <c r="AZ530" s="370"/>
      <c r="BA530" s="370"/>
      <c r="BB530" s="370"/>
      <c r="BC530" s="370"/>
      <c r="BD530" s="370"/>
      <c r="BE530" s="370"/>
      <c r="BF530" s="370"/>
      <c r="BG530" s="370"/>
      <c r="BH530" s="370"/>
      <c r="BI530" s="370"/>
      <c r="BJ530" s="370"/>
      <c r="BK530" s="370"/>
    </row>
    <row r="531" spans="1:63" x14ac:dyDescent="0.25">
      <c r="A531" s="14">
        <v>4268</v>
      </c>
      <c r="B531" s="34">
        <f t="shared" si="7"/>
        <v>0</v>
      </c>
      <c r="C531" s="1">
        <v>4268</v>
      </c>
      <c r="D531" s="1">
        <v>7</v>
      </c>
      <c r="E531" s="1" t="s">
        <v>2886</v>
      </c>
      <c r="F531" s="1">
        <v>7</v>
      </c>
      <c r="G531" s="370">
        <v>36600.176902346582</v>
      </c>
      <c r="H531" s="370">
        <v>74613.716694907547</v>
      </c>
      <c r="I531" s="370">
        <v>0</v>
      </c>
      <c r="J531" s="370">
        <v>0</v>
      </c>
      <c r="K531" s="370">
        <v>0</v>
      </c>
      <c r="L531" s="370">
        <v>57075.711691796707</v>
      </c>
      <c r="M531" s="370">
        <v>7134.4639614745865</v>
      </c>
      <c r="N531" s="370">
        <v>175424.06925052544</v>
      </c>
      <c r="O531" s="370"/>
      <c r="P531" s="370">
        <v>36600.176902346582</v>
      </c>
      <c r="Q531" s="370">
        <v>74613.716694907547</v>
      </c>
      <c r="R531" s="370">
        <v>0</v>
      </c>
      <c r="S531" s="370">
        <v>0</v>
      </c>
      <c r="T531" s="370">
        <v>0</v>
      </c>
      <c r="U531" s="370">
        <v>57075.711691796707</v>
      </c>
      <c r="V531" s="370">
        <v>7134.4639614745865</v>
      </c>
      <c r="W531" s="370">
        <v>175424.06925052544</v>
      </c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  <c r="AZ531" s="370"/>
      <c r="BA531" s="370"/>
      <c r="BB531" s="370"/>
      <c r="BC531" s="370"/>
      <c r="BD531" s="370"/>
      <c r="BE531" s="370"/>
      <c r="BF531" s="370"/>
      <c r="BG531" s="370"/>
      <c r="BH531" s="370"/>
      <c r="BI531" s="370"/>
      <c r="BJ531" s="370"/>
      <c r="BK531" s="370"/>
    </row>
    <row r="532" spans="1:63" x14ac:dyDescent="0.25">
      <c r="A532" s="14">
        <v>4269</v>
      </c>
      <c r="B532" s="34">
        <f t="shared" si="7"/>
        <v>0</v>
      </c>
      <c r="C532" s="1">
        <v>4269</v>
      </c>
      <c r="D532" s="1">
        <v>7</v>
      </c>
      <c r="E532" s="1" t="s">
        <v>2864</v>
      </c>
      <c r="F532" s="1">
        <v>7</v>
      </c>
      <c r="G532" s="370">
        <v>36189.765506315714</v>
      </c>
      <c r="H532" s="370">
        <v>44115.141232078691</v>
      </c>
      <c r="I532" s="370">
        <v>0</v>
      </c>
      <c r="J532" s="370">
        <v>0</v>
      </c>
      <c r="K532" s="370">
        <v>0</v>
      </c>
      <c r="L532" s="370">
        <v>86961.980909396487</v>
      </c>
      <c r="M532" s="370">
        <v>10870.247613674557</v>
      </c>
      <c r="N532" s="370">
        <v>178137.13526146545</v>
      </c>
      <c r="O532" s="370"/>
      <c r="P532" s="370">
        <v>36189.765506315714</v>
      </c>
      <c r="Q532" s="370">
        <v>44115.141232078691</v>
      </c>
      <c r="R532" s="370">
        <v>0</v>
      </c>
      <c r="S532" s="370">
        <v>0</v>
      </c>
      <c r="T532" s="370">
        <v>0</v>
      </c>
      <c r="U532" s="370">
        <v>86961.980909396487</v>
      </c>
      <c r="V532" s="370">
        <v>10870.247613674557</v>
      </c>
      <c r="W532" s="370">
        <v>178137.13526146545</v>
      </c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  <c r="AZ532" s="370"/>
      <c r="BA532" s="370"/>
      <c r="BB532" s="370"/>
      <c r="BC532" s="370"/>
      <c r="BD532" s="370"/>
      <c r="BE532" s="370"/>
      <c r="BF532" s="370"/>
      <c r="BG532" s="370"/>
      <c r="BH532" s="370"/>
      <c r="BI532" s="370"/>
      <c r="BJ532" s="370"/>
      <c r="BK532" s="370"/>
    </row>
    <row r="533" spans="1:63" x14ac:dyDescent="0.25">
      <c r="A533" s="14">
        <v>4271</v>
      </c>
      <c r="B533" s="34">
        <f t="shared" si="7"/>
        <v>0</v>
      </c>
      <c r="C533" s="1">
        <v>4271</v>
      </c>
      <c r="D533" s="1">
        <v>7</v>
      </c>
      <c r="E533" s="1" t="s">
        <v>2865</v>
      </c>
      <c r="F533" s="1">
        <v>7</v>
      </c>
      <c r="G533" s="370">
        <v>217364.20376040004</v>
      </c>
      <c r="H533" s="370">
        <v>76450.478398349791</v>
      </c>
      <c r="I533" s="370">
        <v>0</v>
      </c>
      <c r="J533" s="370">
        <v>0</v>
      </c>
      <c r="K533" s="370">
        <v>0</v>
      </c>
      <c r="L533" s="370">
        <v>413299.02539400145</v>
      </c>
      <c r="M533" s="370">
        <v>51662.378174250167</v>
      </c>
      <c r="N533" s="370">
        <v>758776.08572700142</v>
      </c>
      <c r="O533" s="370"/>
      <c r="P533" s="370">
        <v>217364.20376040004</v>
      </c>
      <c r="Q533" s="370">
        <v>76450.478398349791</v>
      </c>
      <c r="R533" s="370">
        <v>0</v>
      </c>
      <c r="S533" s="370">
        <v>0</v>
      </c>
      <c r="T533" s="370">
        <v>0</v>
      </c>
      <c r="U533" s="370">
        <v>413299.02539400145</v>
      </c>
      <c r="V533" s="370">
        <v>51662.378174250167</v>
      </c>
      <c r="W533" s="370">
        <v>758776.08572700142</v>
      </c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  <c r="AZ533" s="370"/>
      <c r="BA533" s="370"/>
      <c r="BB533" s="370"/>
      <c r="BC533" s="370"/>
      <c r="BD533" s="370"/>
      <c r="BE533" s="370"/>
      <c r="BF533" s="370"/>
      <c r="BG533" s="370"/>
      <c r="BH533" s="370"/>
      <c r="BI533" s="370"/>
      <c r="BJ533" s="370"/>
      <c r="BK533" s="370"/>
    </row>
    <row r="534" spans="1:63" x14ac:dyDescent="0.25">
      <c r="A534" s="14">
        <v>4273</v>
      </c>
      <c r="B534" s="34">
        <f t="shared" si="7"/>
        <v>0</v>
      </c>
      <c r="C534" s="1">
        <v>4273</v>
      </c>
      <c r="D534" s="1">
        <v>7</v>
      </c>
      <c r="E534" s="1" t="s">
        <v>2866</v>
      </c>
      <c r="F534" s="1">
        <v>7</v>
      </c>
      <c r="G534" s="370">
        <v>247069.1114950208</v>
      </c>
      <c r="H534" s="370">
        <v>116992.73749218373</v>
      </c>
      <c r="I534" s="370">
        <v>0</v>
      </c>
      <c r="J534" s="370">
        <v>0</v>
      </c>
      <c r="K534" s="370">
        <v>0</v>
      </c>
      <c r="L534" s="370">
        <v>258501.61066485563</v>
      </c>
      <c r="M534" s="370">
        <v>32312.701333106947</v>
      </c>
      <c r="N534" s="370">
        <v>654876.16098516714</v>
      </c>
      <c r="O534" s="370"/>
      <c r="P534" s="370">
        <v>247069.1114950208</v>
      </c>
      <c r="Q534" s="370">
        <v>116992.73749218373</v>
      </c>
      <c r="R534" s="370">
        <v>0</v>
      </c>
      <c r="S534" s="370">
        <v>0</v>
      </c>
      <c r="T534" s="370">
        <v>0</v>
      </c>
      <c r="U534" s="370">
        <v>258501.61066485563</v>
      </c>
      <c r="V534" s="370">
        <v>32312.701333106947</v>
      </c>
      <c r="W534" s="370">
        <v>654876.16098516714</v>
      </c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  <c r="AZ534" s="370"/>
      <c r="BA534" s="370"/>
      <c r="BB534" s="370"/>
      <c r="BC534" s="370"/>
      <c r="BD534" s="370"/>
      <c r="BE534" s="370"/>
      <c r="BF534" s="370"/>
      <c r="BG534" s="370"/>
      <c r="BH534" s="370"/>
      <c r="BI534" s="370"/>
      <c r="BJ534" s="370"/>
      <c r="BK534" s="370"/>
    </row>
    <row r="535" spans="1:63" x14ac:dyDescent="0.25">
      <c r="A535" s="14">
        <v>4274</v>
      </c>
      <c r="B535" s="34">
        <f t="shared" ref="B535:B601" si="8">+C535-A535</f>
        <v>0</v>
      </c>
      <c r="C535" s="1">
        <v>4274</v>
      </c>
      <c r="D535" s="1">
        <v>7</v>
      </c>
      <c r="E535" s="1" t="s">
        <v>2388</v>
      </c>
      <c r="F535" s="1">
        <v>7</v>
      </c>
      <c r="G535" s="370">
        <v>0</v>
      </c>
      <c r="H535" s="370">
        <v>0</v>
      </c>
      <c r="I535" s="370">
        <v>0</v>
      </c>
      <c r="J535" s="370">
        <v>0</v>
      </c>
      <c r="K535" s="370">
        <v>0</v>
      </c>
      <c r="L535" s="370">
        <v>0</v>
      </c>
      <c r="M535" s="370">
        <v>0</v>
      </c>
      <c r="N535" s="370">
        <v>0</v>
      </c>
      <c r="O535" s="370"/>
      <c r="P535" s="370">
        <v>0</v>
      </c>
      <c r="Q535" s="370">
        <v>0</v>
      </c>
      <c r="R535" s="370">
        <v>0</v>
      </c>
      <c r="S535" s="370">
        <v>0</v>
      </c>
      <c r="T535" s="370">
        <v>0</v>
      </c>
      <c r="U535" s="370">
        <v>0</v>
      </c>
      <c r="V535" s="370">
        <v>0</v>
      </c>
      <c r="W535" s="370">
        <v>0</v>
      </c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  <c r="AZ535" s="370"/>
      <c r="BA535" s="370"/>
      <c r="BB535" s="370"/>
      <c r="BC535" s="370"/>
      <c r="BD535" s="370"/>
      <c r="BE535" s="370"/>
      <c r="BF535" s="370"/>
      <c r="BG535" s="370"/>
      <c r="BH535" s="370"/>
      <c r="BI535" s="370"/>
      <c r="BJ535" s="370"/>
      <c r="BK535" s="370"/>
    </row>
    <row r="536" spans="1:63" x14ac:dyDescent="0.25">
      <c r="A536" s="14">
        <v>4275</v>
      </c>
      <c r="B536" s="34">
        <f t="shared" si="8"/>
        <v>0</v>
      </c>
      <c r="C536" s="1">
        <v>4275</v>
      </c>
      <c r="D536" s="1">
        <v>7</v>
      </c>
      <c r="E536" s="1" t="s">
        <v>2867</v>
      </c>
      <c r="F536" s="1">
        <v>7</v>
      </c>
      <c r="G536" s="370">
        <v>238694.61704666467</v>
      </c>
      <c r="H536" s="370">
        <v>121560.35519613448</v>
      </c>
      <c r="I536" s="370">
        <v>0</v>
      </c>
      <c r="J536" s="370">
        <v>0</v>
      </c>
      <c r="K536" s="370">
        <v>0</v>
      </c>
      <c r="L536" s="370">
        <v>188194.05195136659</v>
      </c>
      <c r="M536" s="370">
        <v>23524.256493920817</v>
      </c>
      <c r="N536" s="370">
        <v>571973.28068808652</v>
      </c>
      <c r="O536" s="370"/>
      <c r="P536" s="370">
        <v>238694.61704666467</v>
      </c>
      <c r="Q536" s="370">
        <v>121560.35519613448</v>
      </c>
      <c r="R536" s="370">
        <v>0</v>
      </c>
      <c r="S536" s="370">
        <v>0</v>
      </c>
      <c r="T536" s="370">
        <v>0</v>
      </c>
      <c r="U536" s="370">
        <v>188194.05195136659</v>
      </c>
      <c r="V536" s="370">
        <v>23524.256493920817</v>
      </c>
      <c r="W536" s="370">
        <v>571973.28068808652</v>
      </c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  <c r="AZ536" s="370"/>
      <c r="BA536" s="370"/>
      <c r="BB536" s="370"/>
      <c r="BC536" s="370"/>
      <c r="BD536" s="370"/>
      <c r="BE536" s="370"/>
      <c r="BF536" s="370"/>
      <c r="BG536" s="370"/>
      <c r="BH536" s="370"/>
      <c r="BI536" s="370"/>
      <c r="BJ536" s="370"/>
      <c r="BK536" s="370"/>
    </row>
    <row r="537" spans="1:63" x14ac:dyDescent="0.25">
      <c r="A537" s="14">
        <v>4276</v>
      </c>
      <c r="B537" s="34">
        <f t="shared" si="8"/>
        <v>0</v>
      </c>
      <c r="C537" s="1">
        <v>4276</v>
      </c>
      <c r="D537" s="1">
        <v>7</v>
      </c>
      <c r="E537" s="1" t="s">
        <v>2390</v>
      </c>
      <c r="F537" s="1">
        <v>7</v>
      </c>
      <c r="G537" s="370">
        <v>8936.0288778589511</v>
      </c>
      <c r="H537" s="370">
        <v>19098.23445173119</v>
      </c>
      <c r="I537" s="370">
        <v>0</v>
      </c>
      <c r="J537" s="370">
        <v>0</v>
      </c>
      <c r="K537" s="370">
        <v>0</v>
      </c>
      <c r="L537" s="370">
        <v>14494.841368327889</v>
      </c>
      <c r="M537" s="370">
        <v>1811.8551710409856</v>
      </c>
      <c r="N537" s="370">
        <v>44340.959868959013</v>
      </c>
      <c r="O537" s="370"/>
      <c r="P537" s="370">
        <v>8936.0288778589511</v>
      </c>
      <c r="Q537" s="370">
        <v>19098.23445173119</v>
      </c>
      <c r="R537" s="370">
        <v>0</v>
      </c>
      <c r="S537" s="370">
        <v>0</v>
      </c>
      <c r="T537" s="370">
        <v>0</v>
      </c>
      <c r="U537" s="370">
        <v>14494.841368327889</v>
      </c>
      <c r="V537" s="370">
        <v>1811.8551710409856</v>
      </c>
      <c r="W537" s="370">
        <v>44340.959868959013</v>
      </c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  <c r="AZ537" s="370"/>
      <c r="BA537" s="370"/>
      <c r="BB537" s="370"/>
      <c r="BC537" s="370"/>
      <c r="BD537" s="370"/>
      <c r="BE537" s="370"/>
      <c r="BF537" s="370"/>
      <c r="BG537" s="370"/>
      <c r="BH537" s="370"/>
      <c r="BI537" s="370"/>
      <c r="BJ537" s="370"/>
      <c r="BK537" s="370"/>
    </row>
    <row r="538" spans="1:63" x14ac:dyDescent="0.25">
      <c r="A538" s="14">
        <v>4277</v>
      </c>
      <c r="B538" s="34">
        <f t="shared" si="8"/>
        <v>0</v>
      </c>
      <c r="C538" s="1">
        <v>4277</v>
      </c>
      <c r="D538" s="1">
        <v>7</v>
      </c>
      <c r="E538" s="1" t="s">
        <v>2391</v>
      </c>
      <c r="F538" s="1">
        <v>7</v>
      </c>
      <c r="G538" s="370">
        <v>0</v>
      </c>
      <c r="H538" s="370">
        <v>0</v>
      </c>
      <c r="I538" s="370">
        <v>0</v>
      </c>
      <c r="J538" s="370">
        <v>0</v>
      </c>
      <c r="K538" s="370">
        <v>0</v>
      </c>
      <c r="L538" s="370">
        <v>0</v>
      </c>
      <c r="M538" s="370">
        <v>0</v>
      </c>
      <c r="N538" s="370">
        <v>0</v>
      </c>
      <c r="O538" s="370"/>
      <c r="P538" s="370">
        <v>0</v>
      </c>
      <c r="Q538" s="370">
        <v>0</v>
      </c>
      <c r="R538" s="370">
        <v>0</v>
      </c>
      <c r="S538" s="370">
        <v>0</v>
      </c>
      <c r="T538" s="370">
        <v>0</v>
      </c>
      <c r="U538" s="370">
        <v>0</v>
      </c>
      <c r="V538" s="370">
        <v>0</v>
      </c>
      <c r="W538" s="370">
        <v>0</v>
      </c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  <c r="AZ538" s="370"/>
      <c r="BA538" s="370"/>
      <c r="BB538" s="370"/>
      <c r="BC538" s="370"/>
      <c r="BD538" s="370"/>
      <c r="BE538" s="370"/>
      <c r="BF538" s="370"/>
      <c r="BG538" s="370"/>
      <c r="BH538" s="370"/>
      <c r="BI538" s="370"/>
      <c r="BJ538" s="370"/>
      <c r="BK538" s="370"/>
    </row>
    <row r="539" spans="1:63" x14ac:dyDescent="0.25">
      <c r="A539" s="14">
        <v>4282</v>
      </c>
      <c r="B539" s="34">
        <f t="shared" si="8"/>
        <v>0</v>
      </c>
      <c r="C539" s="1">
        <v>4282</v>
      </c>
      <c r="D539" s="1">
        <v>7</v>
      </c>
      <c r="E539" s="1" t="s">
        <v>2392</v>
      </c>
      <c r="F539" s="1">
        <v>7</v>
      </c>
      <c r="G539" s="370">
        <v>23762.912319257677</v>
      </c>
      <c r="H539" s="370">
        <v>25031.891642022354</v>
      </c>
      <c r="I539" s="370">
        <v>0</v>
      </c>
      <c r="J539" s="370">
        <v>0</v>
      </c>
      <c r="K539" s="370">
        <v>0</v>
      </c>
      <c r="L539" s="370">
        <v>24131.92626072959</v>
      </c>
      <c r="M539" s="370">
        <v>3016.4907825911978</v>
      </c>
      <c r="N539" s="370">
        <v>75943.221004600811</v>
      </c>
      <c r="O539" s="370"/>
      <c r="P539" s="370">
        <v>23762.912319257677</v>
      </c>
      <c r="Q539" s="370">
        <v>25031.891642022354</v>
      </c>
      <c r="R539" s="370">
        <v>0</v>
      </c>
      <c r="S539" s="370">
        <v>0</v>
      </c>
      <c r="T539" s="370">
        <v>0</v>
      </c>
      <c r="U539" s="370">
        <v>24131.92626072959</v>
      </c>
      <c r="V539" s="370">
        <v>3016.4907825911978</v>
      </c>
      <c r="W539" s="370">
        <v>75943.221004600811</v>
      </c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  <c r="AZ539" s="370"/>
      <c r="BA539" s="370"/>
      <c r="BB539" s="370"/>
      <c r="BC539" s="370"/>
      <c r="BD539" s="370"/>
      <c r="BE539" s="370"/>
      <c r="BF539" s="370"/>
      <c r="BG539" s="370"/>
      <c r="BH539" s="370"/>
      <c r="BI539" s="370"/>
      <c r="BJ539" s="370"/>
      <c r="BK539" s="370"/>
    </row>
    <row r="540" spans="1:63" x14ac:dyDescent="0.25">
      <c r="A540" s="14">
        <v>4998</v>
      </c>
      <c r="B540" s="34">
        <f t="shared" si="8"/>
        <v>1</v>
      </c>
      <c r="C540" s="1">
        <v>4999</v>
      </c>
      <c r="D540" s="1">
        <v>0</v>
      </c>
      <c r="E540" s="1" t="s">
        <v>130</v>
      </c>
      <c r="F540" s="1">
        <v>7</v>
      </c>
      <c r="G540" s="370">
        <v>0</v>
      </c>
      <c r="H540" s="370">
        <v>0</v>
      </c>
      <c r="I540" s="370">
        <v>0</v>
      </c>
      <c r="J540" s="370">
        <v>0</v>
      </c>
      <c r="K540" s="370">
        <v>0</v>
      </c>
      <c r="L540" s="370">
        <v>0</v>
      </c>
      <c r="M540" s="370">
        <v>0</v>
      </c>
      <c r="N540" s="370">
        <v>0</v>
      </c>
      <c r="O540" s="370">
        <v>0</v>
      </c>
      <c r="P540" s="370">
        <v>0</v>
      </c>
      <c r="Q540" s="370">
        <v>0</v>
      </c>
      <c r="R540" s="370">
        <v>0</v>
      </c>
      <c r="S540" s="370">
        <v>0</v>
      </c>
      <c r="T540" s="370">
        <v>0</v>
      </c>
      <c r="U540" s="370">
        <v>0</v>
      </c>
      <c r="V540" s="370">
        <v>0</v>
      </c>
      <c r="W540" s="370">
        <v>0</v>
      </c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  <c r="AZ540" s="370"/>
      <c r="BA540" s="370"/>
      <c r="BB540" s="370"/>
      <c r="BC540" s="370"/>
      <c r="BD540" s="370"/>
      <c r="BE540" s="370"/>
      <c r="BF540" s="370"/>
      <c r="BG540" s="370"/>
      <c r="BH540" s="370"/>
      <c r="BI540" s="370"/>
      <c r="BJ540" s="370"/>
      <c r="BK540" s="370"/>
    </row>
    <row r="541" spans="1:63" x14ac:dyDescent="0.25">
      <c r="A541" s="14">
        <v>4999</v>
      </c>
      <c r="B541" s="34">
        <f t="shared" si="8"/>
        <v>0</v>
      </c>
      <c r="C541" s="1">
        <v>4999</v>
      </c>
      <c r="D541" s="1">
        <v>0</v>
      </c>
      <c r="E541" s="1" t="s">
        <v>130</v>
      </c>
      <c r="F541" s="1">
        <v>7</v>
      </c>
      <c r="G541" s="370">
        <v>1897919.1915588793</v>
      </c>
      <c r="H541" s="370">
        <v>874107.36052314262</v>
      </c>
      <c r="I541" s="370">
        <v>0</v>
      </c>
      <c r="J541" s="370">
        <v>0</v>
      </c>
      <c r="K541" s="370">
        <v>0</v>
      </c>
      <c r="L541" s="370">
        <v>0</v>
      </c>
      <c r="M541" s="370">
        <v>0</v>
      </c>
      <c r="N541" s="370">
        <v>2772026.5520820217</v>
      </c>
      <c r="O541" s="370"/>
      <c r="P541" s="370">
        <v>1897919.1915588793</v>
      </c>
      <c r="Q541" s="370">
        <v>874107.36052314262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2772026.5520820217</v>
      </c>
    </row>
    <row r="542" spans="1:63" x14ac:dyDescent="0.25">
      <c r="A542" s="12">
        <v>6000</v>
      </c>
      <c r="B542" s="34">
        <f t="shared" si="8"/>
        <v>0</v>
      </c>
      <c r="C542" s="376">
        <v>6000</v>
      </c>
      <c r="D542" s="376">
        <v>8</v>
      </c>
      <c r="E542" s="376" t="s">
        <v>2888</v>
      </c>
      <c r="F542" s="376">
        <v>8</v>
      </c>
      <c r="G542" s="377">
        <v>51375042.129751839</v>
      </c>
      <c r="H542" s="377">
        <v>89828283.269538745</v>
      </c>
      <c r="I542" s="377">
        <v>0</v>
      </c>
      <c r="J542" s="377">
        <v>0</v>
      </c>
      <c r="K542" s="377">
        <v>136499.237742489</v>
      </c>
      <c r="L542" s="377">
        <v>155204017.72360462</v>
      </c>
      <c r="M542" s="377">
        <v>0</v>
      </c>
      <c r="N542" s="377">
        <v>296543842.36063772</v>
      </c>
      <c r="O542" s="377">
        <v>0</v>
      </c>
      <c r="P542" s="377">
        <v>51375042.129751839</v>
      </c>
      <c r="Q542" s="377">
        <v>89828283.269538745</v>
      </c>
      <c r="R542" s="377">
        <v>0</v>
      </c>
      <c r="S542" s="377">
        <v>0</v>
      </c>
      <c r="T542" s="377">
        <v>136499.237742489</v>
      </c>
      <c r="U542" s="377">
        <v>155204017.72360462</v>
      </c>
      <c r="V542" s="377">
        <v>0</v>
      </c>
      <c r="W542" s="377">
        <v>296543842.36063772</v>
      </c>
    </row>
    <row r="543" spans="1:63" x14ac:dyDescent="0.25">
      <c r="A543" s="12"/>
      <c r="B543" s="34"/>
      <c r="G543" s="377"/>
      <c r="H543" s="377"/>
      <c r="I543" s="377"/>
      <c r="J543" s="377"/>
      <c r="K543" s="377"/>
      <c r="L543" s="377"/>
      <c r="M543" s="377"/>
      <c r="N543" s="377"/>
      <c r="O543" s="377"/>
      <c r="P543" s="377"/>
      <c r="Q543" s="377"/>
      <c r="R543" s="377"/>
      <c r="S543" s="377"/>
      <c r="T543" s="377"/>
      <c r="U543" s="377"/>
      <c r="V543" s="377"/>
      <c r="W543" s="377"/>
    </row>
    <row r="544" spans="1:63" x14ac:dyDescent="0.25">
      <c r="A544" s="12"/>
      <c r="B544" s="34"/>
      <c r="G544" s="377"/>
      <c r="H544" s="377"/>
      <c r="I544" s="377"/>
      <c r="J544" s="377"/>
      <c r="K544" s="377"/>
      <c r="L544" s="377"/>
      <c r="M544" s="377"/>
      <c r="N544" s="377"/>
      <c r="O544" s="377"/>
      <c r="P544" s="377"/>
      <c r="Q544" s="377"/>
      <c r="R544" s="377"/>
      <c r="S544" s="377"/>
      <c r="T544" s="377"/>
      <c r="U544" s="377"/>
      <c r="V544" s="377"/>
      <c r="W544" s="377"/>
    </row>
    <row r="545" spans="1:63" x14ac:dyDescent="0.25">
      <c r="A545" s="12"/>
      <c r="B545" s="34"/>
      <c r="G545" s="377"/>
      <c r="H545" s="377"/>
      <c r="I545" s="377"/>
      <c r="J545" s="377"/>
      <c r="K545" s="377"/>
      <c r="L545" s="377"/>
      <c r="M545" s="377"/>
      <c r="N545" s="377"/>
      <c r="O545" s="377"/>
      <c r="P545" s="377"/>
      <c r="Q545" s="377"/>
      <c r="R545" s="377"/>
      <c r="S545" s="377"/>
      <c r="T545" s="377"/>
      <c r="U545" s="377"/>
      <c r="V545" s="377"/>
      <c r="W545" s="377"/>
    </row>
    <row r="546" spans="1:63" x14ac:dyDescent="0.25">
      <c r="B546" s="34"/>
    </row>
    <row r="547" spans="1:63" x14ac:dyDescent="0.25">
      <c r="B547" s="34"/>
    </row>
    <row r="548" spans="1:63" x14ac:dyDescent="0.25">
      <c r="B548" s="34"/>
    </row>
    <row r="549" spans="1:63" x14ac:dyDescent="0.25">
      <c r="B549" s="34">
        <f t="shared" si="8"/>
        <v>6003</v>
      </c>
      <c r="C549" s="1">
        <v>6003</v>
      </c>
      <c r="D549" s="1">
        <v>50</v>
      </c>
      <c r="E549" s="1" t="s">
        <v>937</v>
      </c>
      <c r="F549" s="1">
        <v>8</v>
      </c>
      <c r="G549" s="370">
        <v>0</v>
      </c>
      <c r="H549" s="370">
        <v>0</v>
      </c>
      <c r="I549" s="370">
        <v>0</v>
      </c>
      <c r="J549" s="370">
        <v>0</v>
      </c>
      <c r="K549" s="370">
        <v>0</v>
      </c>
      <c r="L549" s="370">
        <v>0</v>
      </c>
      <c r="M549" s="370">
        <v>0</v>
      </c>
      <c r="N549" s="370">
        <v>0</v>
      </c>
      <c r="O549" s="370"/>
      <c r="P549" s="370">
        <v>0</v>
      </c>
      <c r="Q549" s="370">
        <v>0</v>
      </c>
      <c r="R549" s="370">
        <v>0</v>
      </c>
      <c r="S549" s="370">
        <v>0</v>
      </c>
      <c r="T549" s="370">
        <v>0</v>
      </c>
      <c r="U549" s="370">
        <v>0</v>
      </c>
      <c r="V549" s="370">
        <v>0</v>
      </c>
      <c r="W549" s="370">
        <v>0</v>
      </c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  <c r="AZ549" s="370"/>
      <c r="BA549" s="370"/>
      <c r="BB549" s="370"/>
      <c r="BC549" s="370"/>
      <c r="BD549" s="370"/>
      <c r="BE549" s="370"/>
      <c r="BF549" s="370"/>
      <c r="BG549" s="370"/>
      <c r="BH549" s="370"/>
      <c r="BI549" s="370"/>
      <c r="BJ549" s="370"/>
      <c r="BK549" s="370"/>
    </row>
    <row r="550" spans="1:63" x14ac:dyDescent="0.25">
      <c r="B550" s="34">
        <f t="shared" si="8"/>
        <v>6004</v>
      </c>
      <c r="C550" s="1">
        <v>6004</v>
      </c>
      <c r="D550" s="1">
        <v>61</v>
      </c>
      <c r="E550" s="1" t="s">
        <v>938</v>
      </c>
      <c r="F550" s="1">
        <v>8</v>
      </c>
      <c r="G550" s="370">
        <v>1182595.9733213717</v>
      </c>
      <c r="H550" s="370">
        <v>527595.63512973429</v>
      </c>
      <c r="I550" s="370">
        <v>0</v>
      </c>
      <c r="J550" s="370">
        <v>0</v>
      </c>
      <c r="K550" s="370">
        <v>0</v>
      </c>
      <c r="L550" s="370">
        <v>1857412.6413122914</v>
      </c>
      <c r="M550" s="370">
        <v>0</v>
      </c>
      <c r="N550" s="370">
        <v>3567604.2497633975</v>
      </c>
      <c r="O550" s="370"/>
      <c r="P550" s="370">
        <v>1182595.9733213717</v>
      </c>
      <c r="Q550" s="370">
        <v>527595.63512973429</v>
      </c>
      <c r="R550" s="370">
        <v>0</v>
      </c>
      <c r="S550" s="370">
        <v>0</v>
      </c>
      <c r="T550" s="370">
        <v>0</v>
      </c>
      <c r="U550" s="370">
        <v>1857412.6413122914</v>
      </c>
      <c r="V550" s="370">
        <v>0</v>
      </c>
      <c r="W550" s="370">
        <v>3567604.2497633975</v>
      </c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  <c r="AZ550" s="370"/>
      <c r="BA550" s="370"/>
      <c r="BB550" s="370"/>
      <c r="BC550" s="370"/>
      <c r="BD550" s="370"/>
      <c r="BE550" s="370"/>
      <c r="BF550" s="370"/>
      <c r="BG550" s="370"/>
      <c r="BH550" s="370"/>
      <c r="BI550" s="370"/>
      <c r="BJ550" s="370"/>
      <c r="BK550" s="370"/>
    </row>
    <row r="551" spans="1:63" x14ac:dyDescent="0.25">
      <c r="B551" s="34">
        <f t="shared" si="8"/>
        <v>6009</v>
      </c>
      <c r="C551" s="1">
        <v>6009</v>
      </c>
      <c r="D551" s="1">
        <v>61</v>
      </c>
      <c r="E551" s="1" t="s">
        <v>939</v>
      </c>
      <c r="F551" s="1">
        <v>8</v>
      </c>
      <c r="G551" s="370">
        <v>1212732.094488227</v>
      </c>
      <c r="H551" s="370">
        <v>944637.09260136902</v>
      </c>
      <c r="I551" s="370">
        <v>0</v>
      </c>
      <c r="J551" s="370">
        <v>0</v>
      </c>
      <c r="K551" s="370">
        <v>0</v>
      </c>
      <c r="L551" s="370">
        <v>2384653.332437044</v>
      </c>
      <c r="M551" s="370">
        <v>0</v>
      </c>
      <c r="N551" s="370">
        <v>4542022.51952664</v>
      </c>
      <c r="O551" s="370"/>
      <c r="P551" s="370">
        <v>1212732.094488227</v>
      </c>
      <c r="Q551" s="370">
        <v>944637.09260136902</v>
      </c>
      <c r="R551" s="370">
        <v>0</v>
      </c>
      <c r="S551" s="370">
        <v>0</v>
      </c>
      <c r="T551" s="370">
        <v>0</v>
      </c>
      <c r="U551" s="370">
        <v>2384653.332437044</v>
      </c>
      <c r="V551" s="370">
        <v>0</v>
      </c>
      <c r="W551" s="370">
        <v>4542022.51952664</v>
      </c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  <c r="AZ551" s="370"/>
      <c r="BA551" s="370"/>
      <c r="BB551" s="370"/>
      <c r="BC551" s="370"/>
      <c r="BD551" s="370"/>
      <c r="BE551" s="370"/>
      <c r="BF551" s="370"/>
      <c r="BG551" s="370"/>
      <c r="BH551" s="370"/>
      <c r="BI551" s="370"/>
      <c r="BJ551" s="370"/>
      <c r="BK551" s="370"/>
    </row>
    <row r="552" spans="1:63" x14ac:dyDescent="0.25">
      <c r="B552" s="34">
        <f t="shared" si="8"/>
        <v>6012</v>
      </c>
      <c r="C552" s="1">
        <v>6012</v>
      </c>
      <c r="D552" s="1">
        <v>61</v>
      </c>
      <c r="E552" s="1" t="s">
        <v>940</v>
      </c>
      <c r="F552" s="1">
        <v>8</v>
      </c>
      <c r="G552" s="370">
        <v>1200815.840122605</v>
      </c>
      <c r="H552" s="370">
        <v>676818.03717571707</v>
      </c>
      <c r="I552" s="370">
        <v>0</v>
      </c>
      <c r="J552" s="370">
        <v>0</v>
      </c>
      <c r="K552" s="370">
        <v>0</v>
      </c>
      <c r="L552" s="370">
        <v>1995518.7464495031</v>
      </c>
      <c r="M552" s="370">
        <v>0</v>
      </c>
      <c r="N552" s="370">
        <v>3873152.6237478252</v>
      </c>
      <c r="O552" s="370"/>
      <c r="P552" s="370">
        <v>1200815.840122605</v>
      </c>
      <c r="Q552" s="370">
        <v>676818.03717571707</v>
      </c>
      <c r="R552" s="370">
        <v>0</v>
      </c>
      <c r="S552" s="370">
        <v>0</v>
      </c>
      <c r="T552" s="370">
        <v>0</v>
      </c>
      <c r="U552" s="370">
        <v>1995518.7464495031</v>
      </c>
      <c r="V552" s="370">
        <v>0</v>
      </c>
      <c r="W552" s="370">
        <v>3873152.6237478252</v>
      </c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  <c r="AZ552" s="370"/>
      <c r="BA552" s="370"/>
      <c r="BB552" s="370"/>
      <c r="BC552" s="370"/>
      <c r="BD552" s="370"/>
      <c r="BE552" s="370"/>
      <c r="BF552" s="370"/>
      <c r="BG552" s="370"/>
      <c r="BH552" s="370"/>
      <c r="BI552" s="370"/>
      <c r="BJ552" s="370"/>
      <c r="BK552" s="370"/>
    </row>
    <row r="553" spans="1:63" x14ac:dyDescent="0.25">
      <c r="B553" s="34">
        <f t="shared" si="8"/>
        <v>6013</v>
      </c>
      <c r="C553" s="1">
        <v>6013</v>
      </c>
      <c r="D553" s="1">
        <v>61</v>
      </c>
      <c r="E553" s="1" t="s">
        <v>941</v>
      </c>
      <c r="F553" s="1">
        <v>8</v>
      </c>
      <c r="G553" s="370">
        <v>1054968.2373767388</v>
      </c>
      <c r="H553" s="370">
        <v>951610.45356643456</v>
      </c>
      <c r="I553" s="370">
        <v>0</v>
      </c>
      <c r="J553" s="370">
        <v>0</v>
      </c>
      <c r="K553" s="370">
        <v>0</v>
      </c>
      <c r="L553" s="370">
        <v>1632781.825074577</v>
      </c>
      <c r="M553" s="370">
        <v>0</v>
      </c>
      <c r="N553" s="370">
        <v>3639360.5160177504</v>
      </c>
      <c r="O553" s="370"/>
      <c r="P553" s="370">
        <v>1054968.2373767388</v>
      </c>
      <c r="Q553" s="370">
        <v>951610.45356643456</v>
      </c>
      <c r="R553" s="370">
        <v>0</v>
      </c>
      <c r="S553" s="370">
        <v>0</v>
      </c>
      <c r="T553" s="370">
        <v>0</v>
      </c>
      <c r="U553" s="370">
        <v>1632781.825074577</v>
      </c>
      <c r="V553" s="370">
        <v>0</v>
      </c>
      <c r="W553" s="370">
        <v>3639360.5160177504</v>
      </c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  <c r="AZ553" s="370"/>
      <c r="BA553" s="370"/>
      <c r="BB553" s="370"/>
      <c r="BC553" s="370"/>
      <c r="BD553" s="370"/>
      <c r="BE553" s="370"/>
      <c r="BF553" s="370"/>
      <c r="BG553" s="370"/>
      <c r="BH553" s="370"/>
      <c r="BI553" s="370"/>
      <c r="BJ553" s="370"/>
      <c r="BK553" s="370"/>
    </row>
    <row r="554" spans="1:63" x14ac:dyDescent="0.25">
      <c r="B554" s="34">
        <f t="shared" si="8"/>
        <v>6014</v>
      </c>
      <c r="C554" s="1">
        <v>6014</v>
      </c>
      <c r="D554" s="1">
        <v>61</v>
      </c>
      <c r="E554" s="1" t="s">
        <v>942</v>
      </c>
      <c r="F554" s="1">
        <v>8</v>
      </c>
      <c r="G554" s="370">
        <v>138138.49227331707</v>
      </c>
      <c r="H554" s="370">
        <v>74714.910073057559</v>
      </c>
      <c r="I554" s="370">
        <v>0</v>
      </c>
      <c r="J554" s="370">
        <v>0</v>
      </c>
      <c r="K554" s="370">
        <v>0</v>
      </c>
      <c r="L554" s="370">
        <v>97303.615569898859</v>
      </c>
      <c r="M554" s="370">
        <v>0</v>
      </c>
      <c r="N554" s="370">
        <v>310157.0179162735</v>
      </c>
      <c r="O554" s="370"/>
      <c r="P554" s="370">
        <v>138138.49227331707</v>
      </c>
      <c r="Q554" s="370">
        <v>74714.910073057559</v>
      </c>
      <c r="R554" s="370">
        <v>0</v>
      </c>
      <c r="S554" s="370">
        <v>0</v>
      </c>
      <c r="T554" s="370">
        <v>0</v>
      </c>
      <c r="U554" s="370">
        <v>97303.615569898859</v>
      </c>
      <c r="V554" s="370">
        <v>0</v>
      </c>
      <c r="W554" s="370">
        <v>310157.0179162735</v>
      </c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  <c r="AZ554" s="370"/>
      <c r="BA554" s="370"/>
      <c r="BB554" s="370"/>
      <c r="BC554" s="370"/>
      <c r="BD554" s="370"/>
      <c r="BE554" s="370"/>
      <c r="BF554" s="370"/>
      <c r="BG554" s="370"/>
      <c r="BH554" s="370"/>
      <c r="BI554" s="370"/>
      <c r="BJ554" s="370"/>
      <c r="BK554" s="370"/>
    </row>
    <row r="555" spans="1:63" x14ac:dyDescent="0.25">
      <c r="B555" s="34">
        <f t="shared" si="8"/>
        <v>6018</v>
      </c>
      <c r="C555" s="1">
        <v>6018</v>
      </c>
      <c r="D555" s="1">
        <v>61</v>
      </c>
      <c r="E555" s="1" t="s">
        <v>943</v>
      </c>
      <c r="F555" s="1">
        <v>8</v>
      </c>
      <c r="G555" s="370">
        <v>115899.81876836749</v>
      </c>
      <c r="H555" s="370">
        <v>74442.049002235857</v>
      </c>
      <c r="I555" s="370">
        <v>0</v>
      </c>
      <c r="J555" s="370">
        <v>0</v>
      </c>
      <c r="K555" s="370">
        <v>0</v>
      </c>
      <c r="L555" s="370">
        <v>76057.724027442513</v>
      </c>
      <c r="M555" s="370">
        <v>0</v>
      </c>
      <c r="N555" s="370">
        <v>266399.59179804585</v>
      </c>
      <c r="O555" s="370"/>
      <c r="P555" s="370">
        <v>115899.81876836749</v>
      </c>
      <c r="Q555" s="370">
        <v>74442.049002235857</v>
      </c>
      <c r="R555" s="370">
        <v>0</v>
      </c>
      <c r="S555" s="370">
        <v>0</v>
      </c>
      <c r="T555" s="370">
        <v>0</v>
      </c>
      <c r="U555" s="370">
        <v>76057.724027442513</v>
      </c>
      <c r="V555" s="370">
        <v>0</v>
      </c>
      <c r="W555" s="370">
        <v>266399.59179804585</v>
      </c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  <c r="AZ555" s="370"/>
      <c r="BA555" s="370"/>
      <c r="BB555" s="370"/>
      <c r="BC555" s="370"/>
      <c r="BD555" s="370"/>
      <c r="BE555" s="370"/>
      <c r="BF555" s="370"/>
      <c r="BG555" s="370"/>
      <c r="BH555" s="370"/>
      <c r="BI555" s="370"/>
      <c r="BJ555" s="370"/>
      <c r="BK555" s="370"/>
    </row>
    <row r="556" spans="1:63" x14ac:dyDescent="0.25">
      <c r="B556" s="34">
        <f t="shared" si="8"/>
        <v>6026</v>
      </c>
      <c r="C556" s="1">
        <v>6026</v>
      </c>
      <c r="D556" s="1">
        <v>61</v>
      </c>
      <c r="E556" s="1" t="s">
        <v>944</v>
      </c>
      <c r="F556" s="1">
        <v>8</v>
      </c>
      <c r="G556" s="370">
        <v>540295.59359982528</v>
      </c>
      <c r="H556" s="370">
        <v>279458.78533415939</v>
      </c>
      <c r="I556" s="370">
        <v>0</v>
      </c>
      <c r="J556" s="370">
        <v>0</v>
      </c>
      <c r="K556" s="370">
        <v>0</v>
      </c>
      <c r="L556" s="370">
        <v>674305.28327181225</v>
      </c>
      <c r="M556" s="370">
        <v>0</v>
      </c>
      <c r="N556" s="370">
        <v>1494059.6622057969</v>
      </c>
      <c r="O556" s="370"/>
      <c r="P556" s="370">
        <v>540295.59359982528</v>
      </c>
      <c r="Q556" s="370">
        <v>279458.78533415939</v>
      </c>
      <c r="R556" s="370">
        <v>0</v>
      </c>
      <c r="S556" s="370">
        <v>0</v>
      </c>
      <c r="T556" s="370">
        <v>0</v>
      </c>
      <c r="U556" s="370">
        <v>674305.28327181225</v>
      </c>
      <c r="V556" s="370">
        <v>0</v>
      </c>
      <c r="W556" s="370">
        <v>1494059.6622057969</v>
      </c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  <c r="AZ556" s="370"/>
      <c r="BA556" s="370"/>
      <c r="BB556" s="370"/>
      <c r="BC556" s="370"/>
      <c r="BD556" s="370"/>
      <c r="BE556" s="370"/>
      <c r="BF556" s="370"/>
      <c r="BG556" s="370"/>
      <c r="BH556" s="370"/>
      <c r="BI556" s="370"/>
      <c r="BJ556" s="370"/>
      <c r="BK556" s="370"/>
    </row>
    <row r="557" spans="1:63" x14ac:dyDescent="0.25">
      <c r="B557" s="34">
        <f t="shared" si="8"/>
        <v>6027</v>
      </c>
      <c r="C557" s="1">
        <v>6027</v>
      </c>
      <c r="D557" s="1">
        <v>61</v>
      </c>
      <c r="E557" s="1" t="s">
        <v>945</v>
      </c>
      <c r="F557" s="1">
        <v>8</v>
      </c>
      <c r="G557" s="370">
        <v>788624.64892938349</v>
      </c>
      <c r="H557" s="370">
        <v>794571.86535256123</v>
      </c>
      <c r="I557" s="370">
        <v>0</v>
      </c>
      <c r="J557" s="370">
        <v>0</v>
      </c>
      <c r="K557" s="370">
        <v>0</v>
      </c>
      <c r="L557" s="370">
        <v>1804240.7213209909</v>
      </c>
      <c r="M557" s="370">
        <v>0</v>
      </c>
      <c r="N557" s="370">
        <v>3387437.2356029358</v>
      </c>
      <c r="O557" s="370"/>
      <c r="P557" s="370">
        <v>788624.64892938349</v>
      </c>
      <c r="Q557" s="370">
        <v>794571.86535256123</v>
      </c>
      <c r="R557" s="370">
        <v>0</v>
      </c>
      <c r="S557" s="370">
        <v>0</v>
      </c>
      <c r="T557" s="370">
        <v>0</v>
      </c>
      <c r="U557" s="370">
        <v>1804240.7213209909</v>
      </c>
      <c r="V557" s="370">
        <v>0</v>
      </c>
      <c r="W557" s="370">
        <v>3387437.2356029358</v>
      </c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  <c r="AZ557" s="370"/>
      <c r="BA557" s="370"/>
      <c r="BB557" s="370"/>
      <c r="BC557" s="370"/>
      <c r="BD557" s="370"/>
      <c r="BE557" s="370"/>
      <c r="BF557" s="370"/>
      <c r="BG557" s="370"/>
      <c r="BH557" s="370"/>
      <c r="BI557" s="370"/>
      <c r="BJ557" s="370"/>
      <c r="BK557" s="370"/>
    </row>
    <row r="558" spans="1:63" x14ac:dyDescent="0.25">
      <c r="B558" s="34">
        <f t="shared" si="8"/>
        <v>6036</v>
      </c>
      <c r="C558" s="1">
        <v>6036</v>
      </c>
      <c r="D558" s="1">
        <v>50</v>
      </c>
      <c r="E558" s="1" t="s">
        <v>946</v>
      </c>
      <c r="F558" s="1">
        <v>8</v>
      </c>
      <c r="G558" s="370">
        <v>0</v>
      </c>
      <c r="H558" s="370">
        <v>0</v>
      </c>
      <c r="I558" s="370">
        <v>0</v>
      </c>
      <c r="J558" s="370">
        <v>0</v>
      </c>
      <c r="K558" s="370">
        <v>0</v>
      </c>
      <c r="L558" s="370">
        <v>0</v>
      </c>
      <c r="M558" s="370">
        <v>0</v>
      </c>
      <c r="N558" s="370">
        <v>0</v>
      </c>
      <c r="O558" s="370"/>
      <c r="P558" s="370">
        <v>0</v>
      </c>
      <c r="Q558" s="370">
        <v>0</v>
      </c>
      <c r="R558" s="370">
        <v>0</v>
      </c>
      <c r="S558" s="370">
        <v>0</v>
      </c>
      <c r="T558" s="370">
        <v>0</v>
      </c>
      <c r="U558" s="370">
        <v>0</v>
      </c>
      <c r="V558" s="370">
        <v>0</v>
      </c>
      <c r="W558" s="370">
        <v>0</v>
      </c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  <c r="AZ558" s="370"/>
      <c r="BA558" s="370"/>
      <c r="BB558" s="370"/>
      <c r="BC558" s="370"/>
      <c r="BD558" s="370"/>
      <c r="BE558" s="370"/>
      <c r="BF558" s="370"/>
      <c r="BG558" s="370"/>
      <c r="BH558" s="370"/>
      <c r="BI558" s="370"/>
      <c r="BJ558" s="370"/>
      <c r="BK558" s="370"/>
    </row>
    <row r="559" spans="1:63" x14ac:dyDescent="0.25">
      <c r="B559" s="34">
        <f t="shared" si="8"/>
        <v>6040</v>
      </c>
      <c r="C559" s="1">
        <v>6040</v>
      </c>
      <c r="D559" s="1">
        <v>50</v>
      </c>
      <c r="E559" s="1" t="s">
        <v>947</v>
      </c>
      <c r="F559" s="1">
        <v>8</v>
      </c>
      <c r="G559" s="370">
        <v>0</v>
      </c>
      <c r="H559" s="370">
        <v>0</v>
      </c>
      <c r="I559" s="370">
        <v>0</v>
      </c>
      <c r="J559" s="370">
        <v>0</v>
      </c>
      <c r="K559" s="370">
        <v>0</v>
      </c>
      <c r="L559" s="370">
        <v>0</v>
      </c>
      <c r="M559" s="370">
        <v>0</v>
      </c>
      <c r="N559" s="370">
        <v>0</v>
      </c>
      <c r="O559" s="370"/>
      <c r="P559" s="370">
        <v>0</v>
      </c>
      <c r="Q559" s="370">
        <v>0</v>
      </c>
      <c r="R559" s="370">
        <v>0</v>
      </c>
      <c r="S559" s="370">
        <v>0</v>
      </c>
      <c r="T559" s="370">
        <v>0</v>
      </c>
      <c r="U559" s="370">
        <v>0</v>
      </c>
      <c r="V559" s="370">
        <v>0</v>
      </c>
      <c r="W559" s="370">
        <v>0</v>
      </c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  <c r="AZ559" s="370"/>
      <c r="BA559" s="370"/>
      <c r="BB559" s="370"/>
      <c r="BC559" s="370"/>
      <c r="BD559" s="370"/>
      <c r="BE559" s="370"/>
      <c r="BF559" s="370"/>
      <c r="BG559" s="370"/>
      <c r="BH559" s="370"/>
      <c r="BI559" s="370"/>
      <c r="BJ559" s="370"/>
      <c r="BK559" s="370"/>
    </row>
    <row r="560" spans="1:63" x14ac:dyDescent="0.25">
      <c r="B560" s="34">
        <f t="shared" si="8"/>
        <v>6048</v>
      </c>
      <c r="C560" s="1">
        <v>6048</v>
      </c>
      <c r="D560" s="1">
        <v>50</v>
      </c>
      <c r="E560" s="1" t="s">
        <v>948</v>
      </c>
      <c r="F560" s="1">
        <v>8</v>
      </c>
      <c r="G560" s="370">
        <v>0</v>
      </c>
      <c r="H560" s="370">
        <v>0</v>
      </c>
      <c r="I560" s="370">
        <v>0</v>
      </c>
      <c r="J560" s="370">
        <v>0</v>
      </c>
      <c r="K560" s="370">
        <v>0</v>
      </c>
      <c r="L560" s="370">
        <v>0</v>
      </c>
      <c r="M560" s="370">
        <v>0</v>
      </c>
      <c r="N560" s="370">
        <v>0</v>
      </c>
      <c r="O560" s="370"/>
      <c r="P560" s="370">
        <v>0</v>
      </c>
      <c r="Q560" s="370">
        <v>0</v>
      </c>
      <c r="R560" s="370">
        <v>0</v>
      </c>
      <c r="S560" s="370">
        <v>0</v>
      </c>
      <c r="T560" s="370">
        <v>0</v>
      </c>
      <c r="U560" s="370">
        <v>0</v>
      </c>
      <c r="V560" s="370">
        <v>0</v>
      </c>
      <c r="W560" s="370">
        <v>0</v>
      </c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  <c r="AZ560" s="370"/>
      <c r="BA560" s="370"/>
      <c r="BB560" s="370"/>
      <c r="BC560" s="370"/>
      <c r="BD560" s="370"/>
      <c r="BE560" s="370"/>
      <c r="BF560" s="370"/>
      <c r="BG560" s="370"/>
      <c r="BH560" s="370"/>
      <c r="BI560" s="370"/>
      <c r="BJ560" s="370"/>
      <c r="BK560" s="370"/>
    </row>
    <row r="561" spans="2:63" x14ac:dyDescent="0.25">
      <c r="B561" s="34">
        <f t="shared" si="8"/>
        <v>6049</v>
      </c>
      <c r="C561" s="1">
        <v>6049</v>
      </c>
      <c r="D561" s="1">
        <v>61</v>
      </c>
      <c r="E561" s="1" t="s">
        <v>949</v>
      </c>
      <c r="F561" s="1">
        <v>8</v>
      </c>
      <c r="G561" s="370">
        <v>1367568.599236506</v>
      </c>
      <c r="H561" s="370">
        <v>947036.55283949606</v>
      </c>
      <c r="I561" s="370">
        <v>0</v>
      </c>
      <c r="J561" s="370">
        <v>0</v>
      </c>
      <c r="K561" s="370">
        <v>0</v>
      </c>
      <c r="L561" s="370">
        <v>2527600.2441543927</v>
      </c>
      <c r="M561" s="370">
        <v>0</v>
      </c>
      <c r="N561" s="370">
        <v>4842205.396230395</v>
      </c>
      <c r="O561" s="370"/>
      <c r="P561" s="370">
        <v>1367568.599236506</v>
      </c>
      <c r="Q561" s="370">
        <v>947036.55283949606</v>
      </c>
      <c r="R561" s="370">
        <v>0</v>
      </c>
      <c r="S561" s="370">
        <v>0</v>
      </c>
      <c r="T561" s="370">
        <v>0</v>
      </c>
      <c r="U561" s="370">
        <v>2527600.2441543927</v>
      </c>
      <c r="V561" s="370">
        <v>0</v>
      </c>
      <c r="W561" s="370">
        <v>4842205.396230395</v>
      </c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  <c r="AZ561" s="370"/>
      <c r="BA561" s="370"/>
      <c r="BB561" s="370"/>
      <c r="BC561" s="370"/>
      <c r="BD561" s="370"/>
      <c r="BE561" s="370"/>
      <c r="BF561" s="370"/>
      <c r="BG561" s="370"/>
      <c r="BH561" s="370"/>
      <c r="BI561" s="370"/>
      <c r="BJ561" s="370"/>
      <c r="BK561" s="370"/>
    </row>
    <row r="562" spans="2:63" x14ac:dyDescent="0.25">
      <c r="B562" s="34">
        <f t="shared" si="8"/>
        <v>6050</v>
      </c>
      <c r="C562" s="1">
        <v>6050</v>
      </c>
      <c r="D562" s="1">
        <v>52</v>
      </c>
      <c r="E562" s="1" t="s">
        <v>950</v>
      </c>
      <c r="F562" s="1">
        <v>8</v>
      </c>
      <c r="G562" s="370">
        <v>0</v>
      </c>
      <c r="H562" s="370">
        <v>0</v>
      </c>
      <c r="I562" s="370">
        <v>0</v>
      </c>
      <c r="J562" s="370">
        <v>0</v>
      </c>
      <c r="K562" s="370">
        <v>0</v>
      </c>
      <c r="L562" s="370">
        <v>0</v>
      </c>
      <c r="M562" s="370">
        <v>0</v>
      </c>
      <c r="N562" s="370">
        <v>0</v>
      </c>
      <c r="O562" s="370"/>
      <c r="P562" s="370">
        <v>0</v>
      </c>
      <c r="Q562" s="370">
        <v>0</v>
      </c>
      <c r="R562" s="370">
        <v>0</v>
      </c>
      <c r="S562" s="370">
        <v>0</v>
      </c>
      <c r="T562" s="370">
        <v>0</v>
      </c>
      <c r="U562" s="370">
        <v>0</v>
      </c>
      <c r="V562" s="370">
        <v>0</v>
      </c>
      <c r="W562" s="370">
        <v>0</v>
      </c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  <c r="AZ562" s="370"/>
      <c r="BA562" s="370"/>
      <c r="BB562" s="370"/>
      <c r="BC562" s="370"/>
      <c r="BD562" s="370"/>
      <c r="BE562" s="370"/>
      <c r="BF562" s="370"/>
      <c r="BG562" s="370"/>
      <c r="BH562" s="370"/>
      <c r="BI562" s="370"/>
      <c r="BJ562" s="370"/>
      <c r="BK562" s="370"/>
    </row>
    <row r="563" spans="2:63" x14ac:dyDescent="0.25">
      <c r="B563" s="34">
        <f t="shared" si="8"/>
        <v>6051</v>
      </c>
      <c r="C563" s="1">
        <v>6051</v>
      </c>
      <c r="D563" s="1">
        <v>61</v>
      </c>
      <c r="E563" s="1" t="s">
        <v>1150</v>
      </c>
      <c r="F563" s="1">
        <v>8</v>
      </c>
      <c r="G563" s="370">
        <v>809870.95341656881</v>
      </c>
      <c r="H563" s="370">
        <v>1400941.0978876015</v>
      </c>
      <c r="I563" s="370">
        <v>0</v>
      </c>
      <c r="J563" s="370">
        <v>0</v>
      </c>
      <c r="K563" s="370">
        <v>0</v>
      </c>
      <c r="L563" s="370">
        <v>2464625.4536178564</v>
      </c>
      <c r="M563" s="370">
        <v>0</v>
      </c>
      <c r="N563" s="370">
        <v>4675437.5049220268</v>
      </c>
      <c r="O563" s="370"/>
      <c r="P563" s="370">
        <v>809870.95341656881</v>
      </c>
      <c r="Q563" s="370">
        <v>1400941.0978876015</v>
      </c>
      <c r="R563" s="370">
        <v>0</v>
      </c>
      <c r="S563" s="370">
        <v>0</v>
      </c>
      <c r="T563" s="370">
        <v>0</v>
      </c>
      <c r="U563" s="370">
        <v>2464625.4536178564</v>
      </c>
      <c r="V563" s="370">
        <v>0</v>
      </c>
      <c r="W563" s="370">
        <v>4675437.5049220268</v>
      </c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  <c r="AZ563" s="370"/>
      <c r="BA563" s="370"/>
      <c r="BB563" s="370"/>
      <c r="BC563" s="370"/>
      <c r="BD563" s="370"/>
      <c r="BE563" s="370"/>
      <c r="BF563" s="370"/>
      <c r="BG563" s="370"/>
      <c r="BH563" s="370"/>
      <c r="BI563" s="370"/>
      <c r="BJ563" s="370"/>
      <c r="BK563" s="370"/>
    </row>
    <row r="564" spans="2:63" x14ac:dyDescent="0.25">
      <c r="B564" s="34">
        <f t="shared" si="8"/>
        <v>6054</v>
      </c>
      <c r="C564" s="1">
        <v>6054</v>
      </c>
      <c r="D564" s="1">
        <v>50</v>
      </c>
      <c r="E564" s="1" t="s">
        <v>951</v>
      </c>
      <c r="F564" s="1">
        <v>8</v>
      </c>
      <c r="G564" s="370">
        <v>0</v>
      </c>
      <c r="H564" s="370">
        <v>0</v>
      </c>
      <c r="I564" s="370">
        <v>0</v>
      </c>
      <c r="J564" s="370">
        <v>0</v>
      </c>
      <c r="K564" s="370">
        <v>0</v>
      </c>
      <c r="L564" s="370">
        <v>0</v>
      </c>
      <c r="M564" s="370">
        <v>0</v>
      </c>
      <c r="N564" s="370">
        <v>0</v>
      </c>
      <c r="O564" s="370"/>
      <c r="P564" s="370">
        <v>0</v>
      </c>
      <c r="Q564" s="370">
        <v>0</v>
      </c>
      <c r="R564" s="370">
        <v>0</v>
      </c>
      <c r="S564" s="370">
        <v>0</v>
      </c>
      <c r="T564" s="370">
        <v>0</v>
      </c>
      <c r="U564" s="370">
        <v>0</v>
      </c>
      <c r="V564" s="370">
        <v>0</v>
      </c>
      <c r="W564" s="370">
        <v>0</v>
      </c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  <c r="AZ564" s="370"/>
      <c r="BA564" s="370"/>
      <c r="BB564" s="370"/>
      <c r="BC564" s="370"/>
      <c r="BD564" s="370"/>
      <c r="BE564" s="370"/>
      <c r="BF564" s="370"/>
      <c r="BG564" s="370"/>
      <c r="BH564" s="370"/>
      <c r="BI564" s="370"/>
      <c r="BJ564" s="370"/>
      <c r="BK564" s="370"/>
    </row>
    <row r="565" spans="2:63" x14ac:dyDescent="0.25">
      <c r="B565" s="34">
        <f t="shared" si="8"/>
        <v>6067</v>
      </c>
      <c r="C565" s="1">
        <v>6067</v>
      </c>
      <c r="D565" s="1">
        <v>62</v>
      </c>
      <c r="E565" s="1" t="s">
        <v>952</v>
      </c>
      <c r="F565" s="1">
        <v>8</v>
      </c>
      <c r="G565" s="370">
        <v>0</v>
      </c>
      <c r="H565" s="370">
        <v>0</v>
      </c>
      <c r="I565" s="370">
        <v>0</v>
      </c>
      <c r="J565" s="370">
        <v>0</v>
      </c>
      <c r="K565" s="370">
        <v>0</v>
      </c>
      <c r="L565" s="370">
        <v>0</v>
      </c>
      <c r="M565" s="370">
        <v>0</v>
      </c>
      <c r="N565" s="370">
        <v>0</v>
      </c>
      <c r="O565" s="370"/>
      <c r="P565" s="370">
        <v>0</v>
      </c>
      <c r="Q565" s="370">
        <v>0</v>
      </c>
      <c r="R565" s="370">
        <v>0</v>
      </c>
      <c r="S565" s="370">
        <v>0</v>
      </c>
      <c r="T565" s="370">
        <v>0</v>
      </c>
      <c r="U565" s="370">
        <v>0</v>
      </c>
      <c r="V565" s="370">
        <v>0</v>
      </c>
      <c r="W565" s="370">
        <v>0</v>
      </c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  <c r="AZ565" s="370"/>
      <c r="BA565" s="370"/>
      <c r="BB565" s="370"/>
      <c r="BC565" s="370"/>
      <c r="BD565" s="370"/>
      <c r="BE565" s="370"/>
      <c r="BF565" s="370"/>
      <c r="BG565" s="370"/>
      <c r="BH565" s="370"/>
      <c r="BI565" s="370"/>
      <c r="BJ565" s="370"/>
      <c r="BK565" s="370"/>
    </row>
    <row r="566" spans="2:63" x14ac:dyDescent="0.25">
      <c r="B566" s="34">
        <f t="shared" si="8"/>
        <v>6070</v>
      </c>
      <c r="C566" s="1">
        <v>6070</v>
      </c>
      <c r="D566" s="1">
        <v>50</v>
      </c>
      <c r="E566" s="1" t="s">
        <v>953</v>
      </c>
      <c r="F566" s="1">
        <v>8</v>
      </c>
      <c r="G566" s="370">
        <v>0</v>
      </c>
      <c r="H566" s="370">
        <v>0</v>
      </c>
      <c r="I566" s="370">
        <v>0</v>
      </c>
      <c r="J566" s="370">
        <v>0</v>
      </c>
      <c r="K566" s="370">
        <v>0</v>
      </c>
      <c r="L566" s="370">
        <v>0</v>
      </c>
      <c r="M566" s="370">
        <v>0</v>
      </c>
      <c r="N566" s="370">
        <v>0</v>
      </c>
      <c r="O566" s="370"/>
      <c r="P566" s="370">
        <v>0</v>
      </c>
      <c r="Q566" s="370">
        <v>0</v>
      </c>
      <c r="R566" s="370">
        <v>0</v>
      </c>
      <c r="S566" s="370">
        <v>0</v>
      </c>
      <c r="T566" s="370">
        <v>0</v>
      </c>
      <c r="U566" s="370">
        <v>0</v>
      </c>
      <c r="V566" s="370">
        <v>0</v>
      </c>
      <c r="W566" s="370">
        <v>0</v>
      </c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  <c r="AZ566" s="370"/>
      <c r="BA566" s="370"/>
      <c r="BB566" s="370"/>
      <c r="BC566" s="370"/>
      <c r="BD566" s="370"/>
      <c r="BE566" s="370"/>
      <c r="BF566" s="370"/>
      <c r="BG566" s="370"/>
      <c r="BH566" s="370"/>
      <c r="BI566" s="370"/>
      <c r="BJ566" s="370"/>
      <c r="BK566" s="370"/>
    </row>
    <row r="567" spans="2:63" x14ac:dyDescent="0.25">
      <c r="B567" s="34">
        <f t="shared" si="8"/>
        <v>6072</v>
      </c>
      <c r="C567" s="1">
        <v>6072</v>
      </c>
      <c r="D567" s="1">
        <v>62</v>
      </c>
      <c r="E567" s="1" t="s">
        <v>954</v>
      </c>
      <c r="F567" s="1">
        <v>8</v>
      </c>
      <c r="G567" s="370">
        <v>0</v>
      </c>
      <c r="H567" s="370">
        <v>0</v>
      </c>
      <c r="I567" s="370">
        <v>0</v>
      </c>
      <c r="J567" s="370">
        <v>0</v>
      </c>
      <c r="K567" s="370">
        <v>0</v>
      </c>
      <c r="L567" s="370">
        <v>0</v>
      </c>
      <c r="M567" s="370">
        <v>0</v>
      </c>
      <c r="N567" s="370">
        <v>0</v>
      </c>
      <c r="O567" s="370"/>
      <c r="P567" s="370">
        <v>0</v>
      </c>
      <c r="Q567" s="370">
        <v>0</v>
      </c>
      <c r="R567" s="370">
        <v>0</v>
      </c>
      <c r="S567" s="370">
        <v>0</v>
      </c>
      <c r="T567" s="370">
        <v>0</v>
      </c>
      <c r="U567" s="370">
        <v>0</v>
      </c>
      <c r="V567" s="370">
        <v>0</v>
      </c>
      <c r="W567" s="370">
        <v>0</v>
      </c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  <c r="AZ567" s="370"/>
      <c r="BA567" s="370"/>
      <c r="BB567" s="370"/>
      <c r="BC567" s="370"/>
      <c r="BD567" s="370"/>
      <c r="BE567" s="370"/>
      <c r="BF567" s="370"/>
      <c r="BG567" s="370"/>
      <c r="BH567" s="370"/>
      <c r="BI567" s="370"/>
      <c r="BJ567" s="370"/>
      <c r="BK567" s="370"/>
    </row>
    <row r="568" spans="2:63" x14ac:dyDescent="0.25">
      <c r="B568" s="34">
        <f t="shared" si="8"/>
        <v>6074</v>
      </c>
      <c r="C568" s="1">
        <v>6074</v>
      </c>
      <c r="D568" s="1">
        <v>50</v>
      </c>
      <c r="E568" s="1" t="s">
        <v>955</v>
      </c>
      <c r="F568" s="1">
        <v>8</v>
      </c>
      <c r="G568" s="370">
        <v>0</v>
      </c>
      <c r="H568" s="370">
        <v>0</v>
      </c>
      <c r="I568" s="370">
        <v>0</v>
      </c>
      <c r="J568" s="370">
        <v>0</v>
      </c>
      <c r="K568" s="370">
        <v>0</v>
      </c>
      <c r="L568" s="370">
        <v>0</v>
      </c>
      <c r="M568" s="370">
        <v>0</v>
      </c>
      <c r="N568" s="370">
        <v>0</v>
      </c>
      <c r="O568" s="370"/>
      <c r="P568" s="370">
        <v>0</v>
      </c>
      <c r="Q568" s="370">
        <v>0</v>
      </c>
      <c r="R568" s="370">
        <v>0</v>
      </c>
      <c r="S568" s="370">
        <v>0</v>
      </c>
      <c r="T568" s="370">
        <v>0</v>
      </c>
      <c r="U568" s="370">
        <v>0</v>
      </c>
      <c r="V568" s="370">
        <v>0</v>
      </c>
      <c r="W568" s="370">
        <v>0</v>
      </c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  <c r="AZ568" s="370"/>
      <c r="BA568" s="370"/>
      <c r="BB568" s="370"/>
      <c r="BC568" s="370"/>
      <c r="BD568" s="370"/>
      <c r="BE568" s="370"/>
      <c r="BF568" s="370"/>
      <c r="BG568" s="370"/>
      <c r="BH568" s="370"/>
      <c r="BI568" s="370"/>
      <c r="BJ568" s="370"/>
      <c r="BK568" s="370"/>
    </row>
    <row r="569" spans="2:63" x14ac:dyDescent="0.25">
      <c r="B569" s="34">
        <f t="shared" si="8"/>
        <v>6076</v>
      </c>
      <c r="C569" s="1">
        <v>6076</v>
      </c>
      <c r="D569" s="1">
        <v>50</v>
      </c>
      <c r="E569" s="1" t="s">
        <v>956</v>
      </c>
      <c r="F569" s="1">
        <v>8</v>
      </c>
      <c r="G569" s="370">
        <v>1112979.881315439</v>
      </c>
      <c r="H569" s="370">
        <v>453138.55534410349</v>
      </c>
      <c r="I569" s="370">
        <v>0</v>
      </c>
      <c r="J569" s="370">
        <v>0</v>
      </c>
      <c r="K569" s="370">
        <v>0</v>
      </c>
      <c r="L569" s="370">
        <v>2201254.047367285</v>
      </c>
      <c r="M569" s="370">
        <v>0</v>
      </c>
      <c r="N569" s="370">
        <v>3767372.4840268274</v>
      </c>
      <c r="O569" s="370"/>
      <c r="P569" s="370">
        <v>1112979.881315439</v>
      </c>
      <c r="Q569" s="370">
        <v>453138.55534410349</v>
      </c>
      <c r="R569" s="370">
        <v>0</v>
      </c>
      <c r="S569" s="370">
        <v>0</v>
      </c>
      <c r="T569" s="370">
        <v>0</v>
      </c>
      <c r="U569" s="370">
        <v>2201254.047367285</v>
      </c>
      <c r="V569" s="370">
        <v>0</v>
      </c>
      <c r="W569" s="370">
        <v>3767372.4840268274</v>
      </c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  <c r="AZ569" s="370"/>
      <c r="BA569" s="370"/>
      <c r="BB569" s="370"/>
      <c r="BC569" s="370"/>
      <c r="BD569" s="370"/>
      <c r="BE569" s="370"/>
      <c r="BF569" s="370"/>
      <c r="BG569" s="370"/>
      <c r="BH569" s="370"/>
      <c r="BI569" s="370"/>
      <c r="BJ569" s="370"/>
      <c r="BK569" s="370"/>
    </row>
    <row r="570" spans="2:63" x14ac:dyDescent="0.25">
      <c r="B570" s="34">
        <f t="shared" si="8"/>
        <v>6078</v>
      </c>
      <c r="C570" s="1">
        <v>6078</v>
      </c>
      <c r="D570" s="1">
        <v>62</v>
      </c>
      <c r="E570" s="1" t="s">
        <v>957</v>
      </c>
      <c r="F570" s="1">
        <v>8</v>
      </c>
      <c r="G570" s="370">
        <v>0</v>
      </c>
      <c r="H570" s="370">
        <v>0</v>
      </c>
      <c r="I570" s="370">
        <v>0</v>
      </c>
      <c r="J570" s="370">
        <v>0</v>
      </c>
      <c r="K570" s="370">
        <v>0</v>
      </c>
      <c r="L570" s="370">
        <v>0</v>
      </c>
      <c r="M570" s="370">
        <v>0</v>
      </c>
      <c r="N570" s="370">
        <v>0</v>
      </c>
      <c r="O570" s="370"/>
      <c r="P570" s="370">
        <v>0</v>
      </c>
      <c r="Q570" s="370">
        <v>0</v>
      </c>
      <c r="R570" s="370">
        <v>0</v>
      </c>
      <c r="S570" s="370">
        <v>0</v>
      </c>
      <c r="T570" s="370">
        <v>0</v>
      </c>
      <c r="U570" s="370">
        <v>0</v>
      </c>
      <c r="V570" s="370">
        <v>0</v>
      </c>
      <c r="W570" s="370">
        <v>0</v>
      </c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  <c r="AZ570" s="370"/>
      <c r="BA570" s="370"/>
      <c r="BB570" s="370"/>
      <c r="BC570" s="370"/>
      <c r="BD570" s="370"/>
      <c r="BE570" s="370"/>
      <c r="BF570" s="370"/>
      <c r="BG570" s="370"/>
      <c r="BH570" s="370"/>
      <c r="BI570" s="370"/>
      <c r="BJ570" s="370"/>
      <c r="BK570" s="370"/>
    </row>
    <row r="571" spans="2:63" x14ac:dyDescent="0.25">
      <c r="B571" s="34">
        <f t="shared" si="8"/>
        <v>6079</v>
      </c>
      <c r="C571" s="1">
        <v>6079</v>
      </c>
      <c r="D571" s="1">
        <v>52</v>
      </c>
      <c r="E571" s="1" t="s">
        <v>958</v>
      </c>
      <c r="F571" s="1">
        <v>8</v>
      </c>
      <c r="G571" s="370">
        <v>1120247.9596669187</v>
      </c>
      <c r="H571" s="370">
        <v>2074057.3665715959</v>
      </c>
      <c r="I571" s="370">
        <v>0</v>
      </c>
      <c r="J571" s="370">
        <v>0</v>
      </c>
      <c r="K571" s="370">
        <v>0</v>
      </c>
      <c r="L571" s="370">
        <v>4172544.5301179942</v>
      </c>
      <c r="M571" s="370">
        <v>0</v>
      </c>
      <c r="N571" s="370">
        <v>7366849.856356509</v>
      </c>
      <c r="O571" s="370"/>
      <c r="P571" s="370">
        <v>1120247.9596669187</v>
      </c>
      <c r="Q571" s="370">
        <v>2074057.3665715959</v>
      </c>
      <c r="R571" s="370">
        <v>0</v>
      </c>
      <c r="S571" s="370">
        <v>0</v>
      </c>
      <c r="T571" s="370">
        <v>0</v>
      </c>
      <c r="U571" s="370">
        <v>4172544.5301179942</v>
      </c>
      <c r="V571" s="370">
        <v>0</v>
      </c>
      <c r="W571" s="370">
        <v>7366849.856356509</v>
      </c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  <c r="AZ571" s="370"/>
      <c r="BA571" s="370"/>
      <c r="BB571" s="370"/>
      <c r="BC571" s="370"/>
      <c r="BD571" s="370"/>
      <c r="BE571" s="370"/>
      <c r="BF571" s="370"/>
      <c r="BG571" s="370"/>
      <c r="BH571" s="370"/>
      <c r="BI571" s="370"/>
      <c r="BJ571" s="370"/>
      <c r="BK571" s="370"/>
    </row>
    <row r="572" spans="2:63" x14ac:dyDescent="0.25">
      <c r="B572" s="34">
        <f t="shared" si="8"/>
        <v>6080</v>
      </c>
      <c r="C572" s="1">
        <v>6080</v>
      </c>
      <c r="D572" s="1">
        <v>50</v>
      </c>
      <c r="E572" s="1" t="s">
        <v>959</v>
      </c>
      <c r="F572" s="1">
        <v>8</v>
      </c>
      <c r="G572" s="370">
        <v>0</v>
      </c>
      <c r="H572" s="370">
        <v>0</v>
      </c>
      <c r="I572" s="370">
        <v>0</v>
      </c>
      <c r="J572" s="370">
        <v>0</v>
      </c>
      <c r="K572" s="370">
        <v>0</v>
      </c>
      <c r="L572" s="370">
        <v>0</v>
      </c>
      <c r="M572" s="370">
        <v>0</v>
      </c>
      <c r="N572" s="370">
        <v>0</v>
      </c>
      <c r="O572" s="370"/>
      <c r="P572" s="370">
        <v>0</v>
      </c>
      <c r="Q572" s="370">
        <v>0</v>
      </c>
      <c r="R572" s="370">
        <v>0</v>
      </c>
      <c r="S572" s="370">
        <v>0</v>
      </c>
      <c r="T572" s="370">
        <v>0</v>
      </c>
      <c r="U572" s="370">
        <v>0</v>
      </c>
      <c r="V572" s="370">
        <v>0</v>
      </c>
      <c r="W572" s="370">
        <v>0</v>
      </c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  <c r="AZ572" s="370"/>
      <c r="BA572" s="370"/>
      <c r="BB572" s="370"/>
      <c r="BC572" s="370"/>
      <c r="BD572" s="370"/>
      <c r="BE572" s="370"/>
      <c r="BF572" s="370"/>
      <c r="BG572" s="370"/>
      <c r="BH572" s="370"/>
      <c r="BI572" s="370"/>
      <c r="BJ572" s="370"/>
      <c r="BK572" s="370"/>
    </row>
    <row r="573" spans="2:63" x14ac:dyDescent="0.25">
      <c r="B573" s="34">
        <f t="shared" si="8"/>
        <v>6081</v>
      </c>
      <c r="C573" s="1">
        <v>6081</v>
      </c>
      <c r="D573" s="1">
        <v>50</v>
      </c>
      <c r="E573" s="1" t="s">
        <v>960</v>
      </c>
      <c r="F573" s="1">
        <v>8</v>
      </c>
      <c r="G573" s="370">
        <v>0</v>
      </c>
      <c r="H573" s="370">
        <v>0</v>
      </c>
      <c r="I573" s="370">
        <v>0</v>
      </c>
      <c r="J573" s="370">
        <v>0</v>
      </c>
      <c r="K573" s="370">
        <v>0</v>
      </c>
      <c r="L573" s="370">
        <v>0</v>
      </c>
      <c r="M573" s="370">
        <v>0</v>
      </c>
      <c r="N573" s="370">
        <v>0</v>
      </c>
      <c r="O573" s="370"/>
      <c r="P573" s="370">
        <v>0</v>
      </c>
      <c r="Q573" s="370">
        <v>0</v>
      </c>
      <c r="R573" s="370">
        <v>0</v>
      </c>
      <c r="S573" s="370">
        <v>0</v>
      </c>
      <c r="T573" s="370">
        <v>0</v>
      </c>
      <c r="U573" s="370">
        <v>0</v>
      </c>
      <c r="V573" s="370">
        <v>0</v>
      </c>
      <c r="W573" s="370">
        <v>0</v>
      </c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  <c r="AZ573" s="370"/>
      <c r="BA573" s="370"/>
      <c r="BB573" s="370"/>
      <c r="BC573" s="370"/>
      <c r="BD573" s="370"/>
      <c r="BE573" s="370"/>
      <c r="BF573" s="370"/>
      <c r="BG573" s="370"/>
      <c r="BH573" s="370"/>
      <c r="BI573" s="370"/>
      <c r="BJ573" s="370"/>
      <c r="BK573" s="370"/>
    </row>
    <row r="574" spans="2:63" x14ac:dyDescent="0.25">
      <c r="B574" s="34">
        <f t="shared" si="8"/>
        <v>6082</v>
      </c>
      <c r="C574" s="1">
        <v>6082</v>
      </c>
      <c r="D574" s="1">
        <v>50</v>
      </c>
      <c r="E574" s="1" t="s">
        <v>961</v>
      </c>
      <c r="F574" s="1">
        <v>8</v>
      </c>
      <c r="G574" s="370">
        <v>0</v>
      </c>
      <c r="H574" s="370">
        <v>0</v>
      </c>
      <c r="I574" s="370">
        <v>0</v>
      </c>
      <c r="J574" s="370">
        <v>0</v>
      </c>
      <c r="K574" s="370">
        <v>0</v>
      </c>
      <c r="L574" s="370">
        <v>0</v>
      </c>
      <c r="M574" s="370">
        <v>0</v>
      </c>
      <c r="N574" s="370">
        <v>0</v>
      </c>
      <c r="O574" s="370"/>
      <c r="P574" s="370">
        <v>0</v>
      </c>
      <c r="Q574" s="370">
        <v>0</v>
      </c>
      <c r="R574" s="370">
        <v>0</v>
      </c>
      <c r="S574" s="370">
        <v>0</v>
      </c>
      <c r="T574" s="370">
        <v>0</v>
      </c>
      <c r="U574" s="370">
        <v>0</v>
      </c>
      <c r="V574" s="370">
        <v>0</v>
      </c>
      <c r="W574" s="370">
        <v>0</v>
      </c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  <c r="AZ574" s="370"/>
      <c r="BA574" s="370"/>
      <c r="BB574" s="370"/>
      <c r="BC574" s="370"/>
      <c r="BD574" s="370"/>
      <c r="BE574" s="370"/>
      <c r="BF574" s="370"/>
      <c r="BG574" s="370"/>
      <c r="BH574" s="370"/>
      <c r="BI574" s="370"/>
      <c r="BJ574" s="370"/>
      <c r="BK574" s="370"/>
    </row>
    <row r="575" spans="2:63" x14ac:dyDescent="0.25">
      <c r="B575" s="34">
        <f t="shared" si="8"/>
        <v>6083</v>
      </c>
      <c r="C575" s="1">
        <v>6083</v>
      </c>
      <c r="D575" s="1">
        <v>52</v>
      </c>
      <c r="E575" s="1" t="s">
        <v>962</v>
      </c>
      <c r="F575" s="1">
        <v>8</v>
      </c>
      <c r="G575" s="370">
        <v>1414267.6811212481</v>
      </c>
      <c r="H575" s="370">
        <v>1113219.7776267328</v>
      </c>
      <c r="I575" s="370">
        <v>0</v>
      </c>
      <c r="J575" s="370">
        <v>0</v>
      </c>
      <c r="K575" s="370">
        <v>0</v>
      </c>
      <c r="L575" s="370">
        <v>2124337.8930652142</v>
      </c>
      <c r="M575" s="370">
        <v>0</v>
      </c>
      <c r="N575" s="370">
        <v>4651825.3518131953</v>
      </c>
      <c r="O575" s="370"/>
      <c r="P575" s="370">
        <v>1414267.6811212481</v>
      </c>
      <c r="Q575" s="370">
        <v>1113219.7776267328</v>
      </c>
      <c r="R575" s="370">
        <v>0</v>
      </c>
      <c r="S575" s="370">
        <v>0</v>
      </c>
      <c r="T575" s="370">
        <v>0</v>
      </c>
      <c r="U575" s="370">
        <v>2124337.8930652142</v>
      </c>
      <c r="V575" s="370">
        <v>0</v>
      </c>
      <c r="W575" s="370">
        <v>4651825.3518131953</v>
      </c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  <c r="AZ575" s="370"/>
      <c r="BA575" s="370"/>
      <c r="BB575" s="370"/>
      <c r="BC575" s="370"/>
      <c r="BD575" s="370"/>
      <c r="BE575" s="370"/>
      <c r="BF575" s="370"/>
      <c r="BG575" s="370"/>
      <c r="BH575" s="370"/>
      <c r="BI575" s="370"/>
      <c r="BJ575" s="370"/>
      <c r="BK575" s="370"/>
    </row>
    <row r="576" spans="2:63" x14ac:dyDescent="0.25">
      <c r="B576" s="34">
        <f t="shared" si="8"/>
        <v>6085</v>
      </c>
      <c r="C576" s="1">
        <v>6085</v>
      </c>
      <c r="D576" s="1">
        <v>50</v>
      </c>
      <c r="E576" s="1" t="s">
        <v>963</v>
      </c>
      <c r="F576" s="1">
        <v>8</v>
      </c>
      <c r="G576" s="370">
        <v>0</v>
      </c>
      <c r="H576" s="370">
        <v>0</v>
      </c>
      <c r="I576" s="370">
        <v>0</v>
      </c>
      <c r="J576" s="370">
        <v>0</v>
      </c>
      <c r="K576" s="370">
        <v>0</v>
      </c>
      <c r="L576" s="370">
        <v>0</v>
      </c>
      <c r="M576" s="370">
        <v>0</v>
      </c>
      <c r="N576" s="370">
        <v>0</v>
      </c>
      <c r="O576" s="370"/>
      <c r="P576" s="370">
        <v>0</v>
      </c>
      <c r="Q576" s="370">
        <v>0</v>
      </c>
      <c r="R576" s="370">
        <v>0</v>
      </c>
      <c r="S576" s="370">
        <v>0</v>
      </c>
      <c r="T576" s="370">
        <v>0</v>
      </c>
      <c r="U576" s="370">
        <v>0</v>
      </c>
      <c r="V576" s="370">
        <v>0</v>
      </c>
      <c r="W576" s="370">
        <v>0</v>
      </c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  <c r="AZ576" s="370"/>
      <c r="BA576" s="370"/>
      <c r="BB576" s="370"/>
      <c r="BC576" s="370"/>
      <c r="BD576" s="370"/>
      <c r="BE576" s="370"/>
      <c r="BF576" s="370"/>
      <c r="BG576" s="370"/>
      <c r="BH576" s="370"/>
      <c r="BI576" s="370"/>
      <c r="BJ576" s="370"/>
      <c r="BK576" s="370"/>
    </row>
    <row r="577" spans="2:63" x14ac:dyDescent="0.25">
      <c r="B577" s="34">
        <f t="shared" si="8"/>
        <v>6087</v>
      </c>
      <c r="C577" s="1">
        <v>6087</v>
      </c>
      <c r="D577" s="1">
        <v>50</v>
      </c>
      <c r="E577" s="1" t="s">
        <v>964</v>
      </c>
      <c r="F577" s="1">
        <v>8</v>
      </c>
      <c r="G577" s="370">
        <v>0</v>
      </c>
      <c r="H577" s="370">
        <v>0</v>
      </c>
      <c r="I577" s="370">
        <v>0</v>
      </c>
      <c r="J577" s="370">
        <v>0</v>
      </c>
      <c r="K577" s="370">
        <v>0</v>
      </c>
      <c r="L577" s="370">
        <v>0</v>
      </c>
      <c r="M577" s="370">
        <v>0</v>
      </c>
      <c r="N577" s="370">
        <v>0</v>
      </c>
      <c r="O577" s="370"/>
      <c r="P577" s="370">
        <v>0</v>
      </c>
      <c r="Q577" s="370">
        <v>0</v>
      </c>
      <c r="R577" s="370">
        <v>0</v>
      </c>
      <c r="S577" s="370">
        <v>0</v>
      </c>
      <c r="T577" s="370">
        <v>0</v>
      </c>
      <c r="U577" s="370">
        <v>0</v>
      </c>
      <c r="V577" s="370">
        <v>0</v>
      </c>
      <c r="W577" s="370">
        <v>0</v>
      </c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  <c r="AZ577" s="370"/>
      <c r="BA577" s="370"/>
      <c r="BB577" s="370"/>
      <c r="BC577" s="370"/>
      <c r="BD577" s="370"/>
      <c r="BE577" s="370"/>
      <c r="BF577" s="370"/>
      <c r="BG577" s="370"/>
      <c r="BH577" s="370"/>
      <c r="BI577" s="370"/>
      <c r="BJ577" s="370"/>
      <c r="BK577" s="370"/>
    </row>
    <row r="578" spans="2:63" x14ac:dyDescent="0.25">
      <c r="B578" s="34">
        <f t="shared" si="8"/>
        <v>6090</v>
      </c>
      <c r="C578" s="1">
        <v>6090</v>
      </c>
      <c r="D578" s="1">
        <v>52</v>
      </c>
      <c r="E578" s="1" t="s">
        <v>1151</v>
      </c>
      <c r="F578" s="1">
        <v>8</v>
      </c>
      <c r="G578" s="370">
        <v>3083724.8958341032</v>
      </c>
      <c r="H578" s="370">
        <v>3747380.3745370437</v>
      </c>
      <c r="I578" s="370">
        <v>0</v>
      </c>
      <c r="J578" s="370">
        <v>0</v>
      </c>
      <c r="K578" s="370">
        <v>0</v>
      </c>
      <c r="L578" s="370">
        <v>6023095.3398816697</v>
      </c>
      <c r="M578" s="370">
        <v>0</v>
      </c>
      <c r="N578" s="370">
        <v>12854200.610252816</v>
      </c>
      <c r="O578" s="370"/>
      <c r="P578" s="370">
        <v>3083724.8958341032</v>
      </c>
      <c r="Q578" s="370">
        <v>3747380.3745370437</v>
      </c>
      <c r="R578" s="370">
        <v>0</v>
      </c>
      <c r="S578" s="370">
        <v>0</v>
      </c>
      <c r="T578" s="370">
        <v>0</v>
      </c>
      <c r="U578" s="370">
        <v>6023095.3398816697</v>
      </c>
      <c r="V578" s="370">
        <v>0</v>
      </c>
      <c r="W578" s="370">
        <v>12854200.610252816</v>
      </c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  <c r="AZ578" s="370"/>
      <c r="BA578" s="370"/>
      <c r="BB578" s="370"/>
      <c r="BC578" s="370"/>
      <c r="BD578" s="370"/>
      <c r="BE578" s="370"/>
      <c r="BF578" s="370"/>
      <c r="BG578" s="370"/>
      <c r="BH578" s="370"/>
      <c r="BI578" s="370"/>
      <c r="BJ578" s="370"/>
      <c r="BK578" s="370"/>
    </row>
    <row r="579" spans="2:63" x14ac:dyDescent="0.25">
      <c r="B579" s="34">
        <f t="shared" si="8"/>
        <v>6094</v>
      </c>
      <c r="C579" s="1">
        <v>6094</v>
      </c>
      <c r="D579" s="1">
        <v>52</v>
      </c>
      <c r="E579" s="1" t="s">
        <v>1152</v>
      </c>
      <c r="F579" s="1">
        <v>8</v>
      </c>
      <c r="G579" s="370">
        <v>1305536.0919181437</v>
      </c>
      <c r="H579" s="370">
        <v>1840736.5097153904</v>
      </c>
      <c r="I579" s="370">
        <v>0</v>
      </c>
      <c r="J579" s="370">
        <v>0</v>
      </c>
      <c r="K579" s="370">
        <v>0</v>
      </c>
      <c r="L579" s="370">
        <v>4421529.451546032</v>
      </c>
      <c r="M579" s="370">
        <v>0</v>
      </c>
      <c r="N579" s="370">
        <v>7567802.0531795658</v>
      </c>
      <c r="O579" s="370"/>
      <c r="P579" s="370">
        <v>1305536.0919181437</v>
      </c>
      <c r="Q579" s="370">
        <v>1840736.5097153904</v>
      </c>
      <c r="R579" s="370">
        <v>0</v>
      </c>
      <c r="S579" s="370">
        <v>0</v>
      </c>
      <c r="T579" s="370">
        <v>0</v>
      </c>
      <c r="U579" s="370">
        <v>4421529.451546032</v>
      </c>
      <c r="V579" s="370">
        <v>0</v>
      </c>
      <c r="W579" s="370">
        <v>7567802.0531795658</v>
      </c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  <c r="AZ579" s="370"/>
      <c r="BA579" s="370"/>
      <c r="BB579" s="370"/>
      <c r="BC579" s="370"/>
      <c r="BD579" s="370"/>
      <c r="BE579" s="370"/>
      <c r="BF579" s="370"/>
      <c r="BG579" s="370"/>
      <c r="BH579" s="370"/>
      <c r="BI579" s="370"/>
      <c r="BJ579" s="370"/>
      <c r="BK579" s="370"/>
    </row>
    <row r="580" spans="2:63" x14ac:dyDescent="0.25">
      <c r="B580" s="34">
        <f t="shared" si="8"/>
        <v>6095</v>
      </c>
      <c r="C580" s="1">
        <v>6095</v>
      </c>
      <c r="D580" s="1">
        <v>52</v>
      </c>
      <c r="E580" s="1" t="s">
        <v>1153</v>
      </c>
      <c r="F580" s="1">
        <v>8</v>
      </c>
      <c r="G580" s="370">
        <v>520445.97407492792</v>
      </c>
      <c r="H580" s="370">
        <v>892960.03397267649</v>
      </c>
      <c r="I580" s="370">
        <v>0</v>
      </c>
      <c r="J580" s="370">
        <v>0</v>
      </c>
      <c r="K580" s="370">
        <v>0</v>
      </c>
      <c r="L580" s="370">
        <v>1383634.0040291399</v>
      </c>
      <c r="M580" s="370">
        <v>0</v>
      </c>
      <c r="N580" s="370">
        <v>2797040.0120767443</v>
      </c>
      <c r="O580" s="370"/>
      <c r="P580" s="370">
        <v>520445.97407492792</v>
      </c>
      <c r="Q580" s="370">
        <v>892960.03397267649</v>
      </c>
      <c r="R580" s="370">
        <v>0</v>
      </c>
      <c r="S580" s="370">
        <v>0</v>
      </c>
      <c r="T580" s="370">
        <v>0</v>
      </c>
      <c r="U580" s="370">
        <v>1383634.0040291399</v>
      </c>
      <c r="V580" s="370">
        <v>0</v>
      </c>
      <c r="W580" s="370">
        <v>2797040.0120767443</v>
      </c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  <c r="AZ580" s="370"/>
      <c r="BA580" s="370"/>
      <c r="BB580" s="370"/>
      <c r="BC580" s="370"/>
      <c r="BD580" s="370"/>
      <c r="BE580" s="370"/>
      <c r="BF580" s="370"/>
      <c r="BG580" s="370"/>
      <c r="BH580" s="370"/>
      <c r="BI580" s="370"/>
      <c r="BJ580" s="370"/>
      <c r="BK580" s="370"/>
    </row>
    <row r="581" spans="2:63" x14ac:dyDescent="0.25">
      <c r="B581" s="34">
        <f t="shared" si="8"/>
        <v>6096</v>
      </c>
      <c r="C581" s="1">
        <v>6096</v>
      </c>
      <c r="D581" s="1">
        <v>52</v>
      </c>
      <c r="E581" s="1" t="s">
        <v>1154</v>
      </c>
      <c r="F581" s="1">
        <v>8</v>
      </c>
      <c r="G581" s="370">
        <v>258056.99888142463</v>
      </c>
      <c r="H581" s="370">
        <v>461129.58201349078</v>
      </c>
      <c r="I581" s="370">
        <v>0</v>
      </c>
      <c r="J581" s="370">
        <v>0</v>
      </c>
      <c r="K581" s="370">
        <v>0</v>
      </c>
      <c r="L581" s="370">
        <v>785233.34277317603</v>
      </c>
      <c r="M581" s="370">
        <v>0</v>
      </c>
      <c r="N581" s="370">
        <v>1504419.9236680914</v>
      </c>
      <c r="O581" s="370"/>
      <c r="P581" s="370">
        <v>258056.99888142463</v>
      </c>
      <c r="Q581" s="370">
        <v>461129.58201349078</v>
      </c>
      <c r="R581" s="370">
        <v>0</v>
      </c>
      <c r="S581" s="370">
        <v>0</v>
      </c>
      <c r="T581" s="370">
        <v>0</v>
      </c>
      <c r="U581" s="370">
        <v>785233.34277317603</v>
      </c>
      <c r="V581" s="370">
        <v>0</v>
      </c>
      <c r="W581" s="370">
        <v>1504419.9236680914</v>
      </c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  <c r="AZ581" s="370"/>
      <c r="BA581" s="370"/>
      <c r="BB581" s="370"/>
      <c r="BC581" s="370"/>
      <c r="BD581" s="370"/>
      <c r="BE581" s="370"/>
      <c r="BF581" s="370"/>
      <c r="BG581" s="370"/>
      <c r="BH581" s="370"/>
      <c r="BI581" s="370"/>
      <c r="BJ581" s="370"/>
      <c r="BK581" s="370"/>
    </row>
    <row r="582" spans="2:63" x14ac:dyDescent="0.25">
      <c r="B582" s="34">
        <f t="shared" si="8"/>
        <v>6383</v>
      </c>
      <c r="C582" s="1">
        <v>6383</v>
      </c>
      <c r="D582" s="1">
        <v>61</v>
      </c>
      <c r="E582" s="1" t="s">
        <v>966</v>
      </c>
      <c r="F582" s="1">
        <v>8</v>
      </c>
      <c r="G582" s="370">
        <v>1377479.4100679378</v>
      </c>
      <c r="H582" s="370">
        <v>1007294.6777201877</v>
      </c>
      <c r="I582" s="370">
        <v>0</v>
      </c>
      <c r="J582" s="370">
        <v>0</v>
      </c>
      <c r="K582" s="370">
        <v>0</v>
      </c>
      <c r="L582" s="370">
        <v>2188673.0401956243</v>
      </c>
      <c r="M582" s="370">
        <v>0</v>
      </c>
      <c r="N582" s="370">
        <v>4573447.1279837498</v>
      </c>
      <c r="O582" s="370"/>
      <c r="P582" s="370">
        <v>1377479.4100679378</v>
      </c>
      <c r="Q582" s="370">
        <v>1007294.6777201877</v>
      </c>
      <c r="R582" s="370">
        <v>0</v>
      </c>
      <c r="S582" s="370">
        <v>0</v>
      </c>
      <c r="T582" s="370">
        <v>0</v>
      </c>
      <c r="U582" s="370">
        <v>2188673.0401956243</v>
      </c>
      <c r="V582" s="370">
        <v>0</v>
      </c>
      <c r="W582" s="370">
        <v>4573447.1279837498</v>
      </c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  <c r="AZ582" s="370"/>
      <c r="BA582" s="370"/>
      <c r="BB582" s="370"/>
      <c r="BC582" s="370"/>
      <c r="BD582" s="370"/>
      <c r="BE582" s="370"/>
      <c r="BF582" s="370"/>
      <c r="BG582" s="370"/>
      <c r="BH582" s="370"/>
      <c r="BI582" s="370"/>
      <c r="BJ582" s="370"/>
      <c r="BK582" s="370"/>
    </row>
    <row r="583" spans="2:63" x14ac:dyDescent="0.25">
      <c r="B583" s="34">
        <f t="shared" si="8"/>
        <v>6979</v>
      </c>
      <c r="C583" s="1">
        <v>6979</v>
      </c>
      <c r="D583" s="1">
        <v>61</v>
      </c>
      <c r="E583" s="1" t="s">
        <v>967</v>
      </c>
      <c r="F583" s="1">
        <v>8</v>
      </c>
      <c r="G583" s="370">
        <v>613997.14703992452</v>
      </c>
      <c r="H583" s="370">
        <v>910791.8004523355</v>
      </c>
      <c r="I583" s="370">
        <v>0</v>
      </c>
      <c r="J583" s="370">
        <v>0</v>
      </c>
      <c r="K583" s="370">
        <v>0</v>
      </c>
      <c r="L583" s="370">
        <v>1535594.3892352786</v>
      </c>
      <c r="M583" s="370">
        <v>0</v>
      </c>
      <c r="N583" s="370">
        <v>3060383.3367275386</v>
      </c>
      <c r="O583" s="370"/>
      <c r="P583" s="370">
        <v>613997.14703992452</v>
      </c>
      <c r="Q583" s="370">
        <v>910791.8004523355</v>
      </c>
      <c r="R583" s="370">
        <v>0</v>
      </c>
      <c r="S583" s="370">
        <v>0</v>
      </c>
      <c r="T583" s="370">
        <v>0</v>
      </c>
      <c r="U583" s="370">
        <v>1535594.3892352786</v>
      </c>
      <c r="V583" s="370">
        <v>0</v>
      </c>
      <c r="W583" s="370">
        <v>3060383.3367275386</v>
      </c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  <c r="AZ583" s="370"/>
      <c r="BA583" s="370"/>
      <c r="BB583" s="370"/>
      <c r="BC583" s="370"/>
      <c r="BD583" s="370"/>
      <c r="BE583" s="370"/>
      <c r="BF583" s="370"/>
      <c r="BG583" s="370"/>
      <c r="BH583" s="370"/>
      <c r="BI583" s="370"/>
      <c r="BJ583" s="370"/>
      <c r="BK583" s="370"/>
    </row>
    <row r="584" spans="2:63" x14ac:dyDescent="0.25">
      <c r="B584" s="34">
        <f t="shared" si="8"/>
        <v>9001</v>
      </c>
      <c r="C584" s="1">
        <v>9001</v>
      </c>
      <c r="D584" s="1">
        <v>38</v>
      </c>
      <c r="E584" s="1" t="s">
        <v>1155</v>
      </c>
      <c r="F584" s="1">
        <v>8</v>
      </c>
      <c r="G584" s="370">
        <v>0</v>
      </c>
      <c r="H584" s="370">
        <v>0</v>
      </c>
      <c r="I584" s="370">
        <v>0</v>
      </c>
      <c r="J584" s="370">
        <v>0</v>
      </c>
      <c r="K584" s="370">
        <v>136499.237742489</v>
      </c>
      <c r="L584" s="370">
        <v>-136499.237742489</v>
      </c>
      <c r="M584" s="370">
        <v>0</v>
      </c>
      <c r="N584" s="370">
        <v>0</v>
      </c>
      <c r="O584" s="370"/>
      <c r="P584" s="370">
        <v>0</v>
      </c>
      <c r="Q584" s="370">
        <v>0</v>
      </c>
      <c r="R584" s="370">
        <v>0</v>
      </c>
      <c r="S584" s="370">
        <v>0</v>
      </c>
      <c r="T584" s="370">
        <v>136499.237742489</v>
      </c>
      <c r="U584" s="370">
        <v>-136499.237742489</v>
      </c>
      <c r="V584" s="370">
        <v>0</v>
      </c>
      <c r="W584" s="370">
        <v>0</v>
      </c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  <c r="AZ584" s="370"/>
      <c r="BA584" s="370"/>
      <c r="BB584" s="370"/>
      <c r="BC584" s="370"/>
      <c r="BD584" s="370"/>
      <c r="BE584" s="370"/>
      <c r="BF584" s="370"/>
      <c r="BG584" s="370"/>
      <c r="BH584" s="370"/>
      <c r="BI584" s="370"/>
      <c r="BJ584" s="370"/>
      <c r="BK584" s="370"/>
    </row>
    <row r="585" spans="2:63" x14ac:dyDescent="0.25">
      <c r="B585" s="34">
        <f t="shared" si="8"/>
        <v>246</v>
      </c>
      <c r="C585" s="1">
        <v>246</v>
      </c>
      <c r="D585" s="1">
        <v>50</v>
      </c>
      <c r="E585" s="1" t="s">
        <v>677</v>
      </c>
      <c r="F585" s="1">
        <v>8</v>
      </c>
      <c r="G585" s="370">
        <v>0</v>
      </c>
      <c r="H585" s="370">
        <v>0</v>
      </c>
      <c r="I585" s="370">
        <v>0</v>
      </c>
      <c r="J585" s="370">
        <v>0</v>
      </c>
      <c r="K585" s="370">
        <v>0</v>
      </c>
      <c r="L585" s="370">
        <v>0</v>
      </c>
      <c r="M585" s="370">
        <v>0</v>
      </c>
      <c r="N585" s="370">
        <v>0</v>
      </c>
      <c r="O585" s="370"/>
      <c r="P585" s="370">
        <v>0</v>
      </c>
      <c r="Q585" s="370">
        <v>0</v>
      </c>
      <c r="R585" s="370">
        <v>0</v>
      </c>
      <c r="S585" s="370">
        <v>0</v>
      </c>
      <c r="T585" s="370">
        <v>0</v>
      </c>
      <c r="U585" s="370">
        <v>0</v>
      </c>
      <c r="V585" s="370">
        <v>0</v>
      </c>
      <c r="W585" s="370">
        <v>0</v>
      </c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  <c r="AZ585" s="370"/>
      <c r="BA585" s="370"/>
      <c r="BB585" s="370"/>
      <c r="BC585" s="370"/>
      <c r="BD585" s="370"/>
      <c r="BE585" s="370"/>
      <c r="BF585" s="370"/>
      <c r="BG585" s="370"/>
      <c r="BH585" s="370"/>
      <c r="BI585" s="370"/>
      <c r="BJ585" s="370"/>
      <c r="BK585" s="370"/>
    </row>
    <row r="586" spans="2:63" x14ac:dyDescent="0.25">
      <c r="B586" s="34">
        <f t="shared" si="8"/>
        <v>287</v>
      </c>
      <c r="C586" s="1">
        <v>287</v>
      </c>
      <c r="D586" s="1">
        <v>6</v>
      </c>
      <c r="E586" s="1" t="s">
        <v>698</v>
      </c>
      <c r="F586" s="1">
        <v>8</v>
      </c>
      <c r="G586" s="370">
        <v>7896690.5202100286</v>
      </c>
      <c r="H586" s="370">
        <v>24767349.961240225</v>
      </c>
      <c r="I586" s="370">
        <v>0</v>
      </c>
      <c r="J586" s="370">
        <v>0</v>
      </c>
      <c r="K586" s="370">
        <v>0</v>
      </c>
      <c r="L586" s="370">
        <v>41510997.595719792</v>
      </c>
      <c r="M586" s="370">
        <v>0</v>
      </c>
      <c r="N586" s="370">
        <v>74175038.077170044</v>
      </c>
      <c r="O586" s="370"/>
      <c r="P586" s="370">
        <v>7896690.5202100286</v>
      </c>
      <c r="Q586" s="370">
        <v>24767349.961240225</v>
      </c>
      <c r="R586" s="370">
        <v>0</v>
      </c>
      <c r="S586" s="370">
        <v>0</v>
      </c>
      <c r="T586" s="370">
        <v>0</v>
      </c>
      <c r="U586" s="370">
        <v>41510997.595719792</v>
      </c>
      <c r="V586" s="370">
        <v>0</v>
      </c>
      <c r="W586" s="370">
        <v>74175038.077170044</v>
      </c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  <c r="AZ586" s="370"/>
      <c r="BA586" s="370"/>
      <c r="BB586" s="370"/>
      <c r="BC586" s="370"/>
      <c r="BD586" s="370"/>
      <c r="BE586" s="370"/>
      <c r="BF586" s="370"/>
      <c r="BG586" s="370"/>
      <c r="BH586" s="370"/>
      <c r="BI586" s="370"/>
      <c r="BJ586" s="370"/>
      <c r="BK586" s="370"/>
    </row>
    <row r="587" spans="2:63" x14ac:dyDescent="0.25">
      <c r="B587" s="34">
        <f t="shared" si="8"/>
        <v>288</v>
      </c>
      <c r="C587" s="1">
        <v>288</v>
      </c>
      <c r="D587" s="1">
        <v>6</v>
      </c>
      <c r="E587" s="1" t="s">
        <v>965</v>
      </c>
      <c r="F587" s="1">
        <v>8</v>
      </c>
      <c r="G587" s="370">
        <v>3285076.3502052221</v>
      </c>
      <c r="H587" s="370">
        <v>3762809.7170952712</v>
      </c>
      <c r="I587" s="370">
        <v>0</v>
      </c>
      <c r="J587" s="370">
        <v>0</v>
      </c>
      <c r="K587" s="370">
        <v>0</v>
      </c>
      <c r="L587" s="370">
        <v>9819662.1634866279</v>
      </c>
      <c r="M587" s="370">
        <v>0</v>
      </c>
      <c r="N587" s="370">
        <v>16867548.230787121</v>
      </c>
      <c r="O587" s="370"/>
      <c r="P587" s="370">
        <v>3285076.3502052221</v>
      </c>
      <c r="Q587" s="370">
        <v>3762809.7170952712</v>
      </c>
      <c r="R587" s="370">
        <v>0</v>
      </c>
      <c r="S587" s="370">
        <v>0</v>
      </c>
      <c r="T587" s="370">
        <v>0</v>
      </c>
      <c r="U587" s="370">
        <v>9819662.1634866279</v>
      </c>
      <c r="V587" s="370">
        <v>0</v>
      </c>
      <c r="W587" s="370">
        <v>16867548.230787121</v>
      </c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  <c r="AZ587" s="370"/>
      <c r="BA587" s="370"/>
      <c r="BB587" s="370"/>
      <c r="BC587" s="370"/>
      <c r="BD587" s="370"/>
      <c r="BE587" s="370"/>
      <c r="BF587" s="370"/>
      <c r="BG587" s="370"/>
      <c r="BH587" s="370"/>
      <c r="BI587" s="370"/>
      <c r="BJ587" s="370"/>
      <c r="BK587" s="370"/>
    </row>
    <row r="588" spans="2:63" x14ac:dyDescent="0.25">
      <c r="B588" s="34">
        <f t="shared" si="8"/>
        <v>382</v>
      </c>
      <c r="C588" s="1">
        <v>382</v>
      </c>
      <c r="D588" s="1">
        <v>52</v>
      </c>
      <c r="E588" s="1" t="s">
        <v>721</v>
      </c>
      <c r="F588" s="1">
        <v>8</v>
      </c>
      <c r="G588" s="370">
        <v>0</v>
      </c>
      <c r="H588" s="370">
        <v>0</v>
      </c>
      <c r="I588" s="370">
        <v>0</v>
      </c>
      <c r="J588" s="370">
        <v>0</v>
      </c>
      <c r="K588" s="370">
        <v>0</v>
      </c>
      <c r="L588" s="370">
        <v>0</v>
      </c>
      <c r="M588" s="370">
        <v>0</v>
      </c>
      <c r="N588" s="370">
        <v>0</v>
      </c>
      <c r="O588" s="370"/>
      <c r="P588" s="370">
        <v>0</v>
      </c>
      <c r="Q588" s="370">
        <v>0</v>
      </c>
      <c r="R588" s="370">
        <v>0</v>
      </c>
      <c r="S588" s="370">
        <v>0</v>
      </c>
      <c r="T588" s="370">
        <v>0</v>
      </c>
      <c r="U588" s="370">
        <v>0</v>
      </c>
      <c r="V588" s="370">
        <v>0</v>
      </c>
      <c r="W588" s="370">
        <v>0</v>
      </c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  <c r="AZ588" s="370"/>
      <c r="BA588" s="370"/>
      <c r="BB588" s="370"/>
      <c r="BC588" s="370"/>
      <c r="BD588" s="370"/>
      <c r="BE588" s="370"/>
      <c r="BF588" s="370"/>
      <c r="BG588" s="370"/>
      <c r="BH588" s="370"/>
      <c r="BI588" s="370"/>
      <c r="BJ588" s="370"/>
      <c r="BK588" s="370"/>
    </row>
    <row r="589" spans="2:63" x14ac:dyDescent="0.25">
      <c r="B589" s="34">
        <f t="shared" si="8"/>
        <v>397</v>
      </c>
      <c r="C589" s="1">
        <v>397</v>
      </c>
      <c r="D589" s="1">
        <v>52</v>
      </c>
      <c r="E589" s="1" t="s">
        <v>724</v>
      </c>
      <c r="F589" s="1">
        <v>8</v>
      </c>
      <c r="G589" s="370">
        <v>541021.79944016424</v>
      </c>
      <c r="H589" s="370">
        <v>356588.32878563303</v>
      </c>
      <c r="I589" s="370">
        <v>0</v>
      </c>
      <c r="J589" s="370">
        <v>0</v>
      </c>
      <c r="K589" s="370">
        <v>0</v>
      </c>
      <c r="L589" s="370">
        <v>899260.80118867778</v>
      </c>
      <c r="M589" s="370">
        <v>0</v>
      </c>
      <c r="N589" s="370">
        <v>1796870.9294144751</v>
      </c>
      <c r="O589" s="370"/>
      <c r="P589" s="370">
        <v>541021.79944016424</v>
      </c>
      <c r="Q589" s="370">
        <v>356588.32878563303</v>
      </c>
      <c r="R589" s="370">
        <v>0</v>
      </c>
      <c r="S589" s="370">
        <v>0</v>
      </c>
      <c r="T589" s="370">
        <v>0</v>
      </c>
      <c r="U589" s="370">
        <v>899260.80118867778</v>
      </c>
      <c r="V589" s="370">
        <v>0</v>
      </c>
      <c r="W589" s="370">
        <v>1796870.9294144751</v>
      </c>
    </row>
    <row r="590" spans="2:63" x14ac:dyDescent="0.25">
      <c r="B590" s="34">
        <f t="shared" si="8"/>
        <v>398</v>
      </c>
      <c r="C590" s="1">
        <v>398</v>
      </c>
      <c r="D590" s="1">
        <v>52</v>
      </c>
      <c r="E590" s="1" t="s">
        <v>725</v>
      </c>
      <c r="F590" s="1">
        <v>8</v>
      </c>
      <c r="G590" s="370">
        <v>164484.24298305687</v>
      </c>
      <c r="H590" s="370">
        <v>91868.42167051186</v>
      </c>
      <c r="I590" s="370">
        <v>0</v>
      </c>
      <c r="J590" s="370">
        <v>0</v>
      </c>
      <c r="K590" s="370">
        <v>0</v>
      </c>
      <c r="L590" s="370">
        <v>172585.13853946069</v>
      </c>
      <c r="M590" s="370">
        <v>0</v>
      </c>
      <c r="N590" s="370">
        <v>428937.80319302942</v>
      </c>
      <c r="O590" s="370"/>
      <c r="P590" s="370">
        <v>164484.24298305687</v>
      </c>
      <c r="Q590" s="370">
        <v>91868.42167051186</v>
      </c>
      <c r="R590" s="370">
        <v>0</v>
      </c>
      <c r="S590" s="370">
        <v>0</v>
      </c>
      <c r="T590" s="370">
        <v>0</v>
      </c>
      <c r="U590" s="370">
        <v>172585.13853946069</v>
      </c>
      <c r="V590" s="370">
        <v>0</v>
      </c>
      <c r="W590" s="370">
        <v>428937.80319302942</v>
      </c>
    </row>
    <row r="591" spans="2:63" x14ac:dyDescent="0.25">
      <c r="B591" s="34">
        <f t="shared" si="8"/>
        <v>870</v>
      </c>
      <c r="C591" s="1">
        <v>870</v>
      </c>
      <c r="D591" s="1">
        <v>52</v>
      </c>
      <c r="E591" s="1" t="s">
        <v>847</v>
      </c>
      <c r="F591" s="1">
        <v>8</v>
      </c>
      <c r="G591" s="370">
        <v>0</v>
      </c>
      <c r="H591" s="370">
        <v>0</v>
      </c>
      <c r="I591" s="370">
        <v>0</v>
      </c>
      <c r="J591" s="370">
        <v>0</v>
      </c>
      <c r="K591" s="370">
        <v>0</v>
      </c>
      <c r="L591" s="370">
        <v>0</v>
      </c>
      <c r="M591" s="370">
        <v>0</v>
      </c>
      <c r="N591" s="370">
        <v>0</v>
      </c>
      <c r="O591" s="370"/>
      <c r="P591" s="370">
        <v>0</v>
      </c>
      <c r="Q591" s="370">
        <v>0</v>
      </c>
      <c r="R591" s="370">
        <v>0</v>
      </c>
      <c r="S591" s="370">
        <v>0</v>
      </c>
      <c r="T591" s="370">
        <v>0</v>
      </c>
      <c r="U591" s="370">
        <v>0</v>
      </c>
      <c r="V591" s="370">
        <v>0</v>
      </c>
      <c r="W591" s="370">
        <v>0</v>
      </c>
    </row>
    <row r="592" spans="2:63" x14ac:dyDescent="0.25">
      <c r="B592" s="34">
        <f t="shared" si="8"/>
        <v>915</v>
      </c>
      <c r="C592" s="1">
        <v>915</v>
      </c>
      <c r="D592" s="1">
        <v>52</v>
      </c>
      <c r="E592" s="1" t="s">
        <v>858</v>
      </c>
      <c r="F592" s="1">
        <v>8</v>
      </c>
      <c r="G592" s="370">
        <v>834749.35463533236</v>
      </c>
      <c r="H592" s="370">
        <v>560563.66034873924</v>
      </c>
      <c r="I592" s="370">
        <v>0</v>
      </c>
      <c r="J592" s="370">
        <v>0</v>
      </c>
      <c r="K592" s="370">
        <v>0</v>
      </c>
      <c r="L592" s="370">
        <v>1379168.6620941847</v>
      </c>
      <c r="M592" s="370">
        <v>0</v>
      </c>
      <c r="N592" s="370">
        <v>2774481.6770782564</v>
      </c>
      <c r="O592" s="370"/>
      <c r="P592" s="370">
        <v>834749.35463533236</v>
      </c>
      <c r="Q592" s="370">
        <v>560563.66034873924</v>
      </c>
      <c r="R592" s="370">
        <v>0</v>
      </c>
      <c r="S592" s="370">
        <v>0</v>
      </c>
      <c r="T592" s="370">
        <v>0</v>
      </c>
      <c r="U592" s="370">
        <v>1379168.6620941847</v>
      </c>
      <c r="V592" s="370">
        <v>0</v>
      </c>
      <c r="W592" s="370">
        <v>2774481.6770782564</v>
      </c>
    </row>
    <row r="593" spans="2:23" x14ac:dyDescent="0.25">
      <c r="B593" s="34">
        <f t="shared" si="8"/>
        <v>916</v>
      </c>
      <c r="C593" s="1">
        <v>916</v>
      </c>
      <c r="D593" s="1">
        <v>6</v>
      </c>
      <c r="E593" s="1" t="s">
        <v>1142</v>
      </c>
      <c r="F593" s="1">
        <v>8</v>
      </c>
      <c r="G593" s="370">
        <v>7378202.5587834977</v>
      </c>
      <c r="H593" s="370">
        <v>19504752.079397682</v>
      </c>
      <c r="I593" s="370">
        <v>0</v>
      </c>
      <c r="J593" s="370">
        <v>0</v>
      </c>
      <c r="K593" s="370">
        <v>0</v>
      </c>
      <c r="L593" s="370">
        <v>25359848.211265258</v>
      </c>
      <c r="M593" s="370">
        <v>0</v>
      </c>
      <c r="N593" s="370">
        <v>52242802.849446438</v>
      </c>
      <c r="O593" s="370"/>
      <c r="P593" s="370">
        <v>7378202.5587834977</v>
      </c>
      <c r="Q593" s="370">
        <v>19504752.079397682</v>
      </c>
      <c r="R593" s="370">
        <v>0</v>
      </c>
      <c r="S593" s="370">
        <v>0</v>
      </c>
      <c r="T593" s="370">
        <v>0</v>
      </c>
      <c r="U593" s="370">
        <v>25359848.211265258</v>
      </c>
      <c r="V593" s="370">
        <v>0</v>
      </c>
      <c r="W593" s="370">
        <v>52242802.849446438</v>
      </c>
    </row>
    <row r="594" spans="2:23" x14ac:dyDescent="0.25">
      <c r="B594" s="34">
        <f t="shared" si="8"/>
        <v>917</v>
      </c>
      <c r="C594" s="1">
        <v>917</v>
      </c>
      <c r="D594" s="1">
        <v>6</v>
      </c>
      <c r="E594" s="1" t="s">
        <v>859</v>
      </c>
      <c r="F594" s="1">
        <v>8</v>
      </c>
      <c r="G594" s="370">
        <v>6717373.4890129063</v>
      </c>
      <c r="H594" s="370">
        <v>13225262.496028988</v>
      </c>
      <c r="I594" s="370">
        <v>0</v>
      </c>
      <c r="J594" s="370">
        <v>0</v>
      </c>
      <c r="K594" s="370">
        <v>0</v>
      </c>
      <c r="L594" s="370">
        <v>19367906.735785663</v>
      </c>
      <c r="M594" s="370">
        <v>0</v>
      </c>
      <c r="N594" s="370">
        <v>39310542.720827557</v>
      </c>
      <c r="O594" s="370"/>
      <c r="P594" s="370">
        <v>6717373.4890129063</v>
      </c>
      <c r="Q594" s="370">
        <v>13225262.496028988</v>
      </c>
      <c r="R594" s="370">
        <v>0</v>
      </c>
      <c r="S594" s="370">
        <v>0</v>
      </c>
      <c r="T594" s="370">
        <v>0</v>
      </c>
      <c r="U594" s="370">
        <v>19367906.735785663</v>
      </c>
      <c r="V594" s="370">
        <v>0</v>
      </c>
      <c r="W594" s="370">
        <v>39310542.720827557</v>
      </c>
    </row>
    <row r="595" spans="2:23" x14ac:dyDescent="0.25">
      <c r="B595" s="34">
        <f t="shared" si="8"/>
        <v>919</v>
      </c>
      <c r="C595" s="1">
        <v>919</v>
      </c>
      <c r="D595" s="1">
        <v>51</v>
      </c>
      <c r="E595" s="1" t="s">
        <v>860</v>
      </c>
      <c r="F595" s="1">
        <v>8</v>
      </c>
      <c r="G595" s="370">
        <v>0</v>
      </c>
      <c r="H595" s="370">
        <v>0</v>
      </c>
      <c r="I595" s="370">
        <v>0</v>
      </c>
      <c r="J595" s="370">
        <v>0</v>
      </c>
      <c r="K595" s="370">
        <v>0</v>
      </c>
      <c r="L595" s="370">
        <v>0</v>
      </c>
      <c r="M595" s="370">
        <v>0</v>
      </c>
      <c r="N595" s="370">
        <v>0</v>
      </c>
      <c r="O595" s="370"/>
      <c r="P595" s="370">
        <v>0</v>
      </c>
      <c r="Q595" s="370">
        <v>0</v>
      </c>
      <c r="R595" s="370">
        <v>0</v>
      </c>
      <c r="S595" s="370">
        <v>0</v>
      </c>
      <c r="T595" s="370">
        <v>0</v>
      </c>
      <c r="U595" s="370">
        <v>0</v>
      </c>
      <c r="V595" s="370">
        <v>0</v>
      </c>
      <c r="W595" s="370">
        <v>0</v>
      </c>
    </row>
    <row r="596" spans="2:23" x14ac:dyDescent="0.25">
      <c r="B596" s="34">
        <f t="shared" si="8"/>
        <v>920</v>
      </c>
      <c r="C596" s="1">
        <v>920</v>
      </c>
      <c r="D596" s="1">
        <v>83</v>
      </c>
      <c r="E596" s="1" t="s">
        <v>861</v>
      </c>
      <c r="F596" s="1">
        <v>8</v>
      </c>
      <c r="G596" s="370">
        <v>0</v>
      </c>
      <c r="H596" s="370">
        <v>0</v>
      </c>
      <c r="I596" s="370">
        <v>0</v>
      </c>
      <c r="J596" s="370">
        <v>0</v>
      </c>
      <c r="K596" s="370">
        <v>0</v>
      </c>
      <c r="L596" s="370">
        <v>0</v>
      </c>
      <c r="M596" s="370">
        <v>0</v>
      </c>
      <c r="N596" s="370">
        <v>0</v>
      </c>
      <c r="O596" s="370"/>
      <c r="P596" s="370">
        <v>0</v>
      </c>
      <c r="Q596" s="370">
        <v>0</v>
      </c>
      <c r="R596" s="370">
        <v>0</v>
      </c>
      <c r="S596" s="370">
        <v>0</v>
      </c>
      <c r="T596" s="370">
        <v>0</v>
      </c>
      <c r="U596" s="370">
        <v>0</v>
      </c>
      <c r="V596" s="370">
        <v>0</v>
      </c>
      <c r="W596" s="370">
        <v>0</v>
      </c>
    </row>
    <row r="597" spans="2:23" x14ac:dyDescent="0.25">
      <c r="B597" s="34">
        <f t="shared" si="8"/>
        <v>921</v>
      </c>
      <c r="C597" s="1">
        <v>921</v>
      </c>
      <c r="D597" s="1">
        <v>83</v>
      </c>
      <c r="E597" s="1" t="s">
        <v>862</v>
      </c>
      <c r="F597" s="1">
        <v>8</v>
      </c>
      <c r="G597" s="370">
        <v>0</v>
      </c>
      <c r="H597" s="370">
        <v>0</v>
      </c>
      <c r="I597" s="370">
        <v>0</v>
      </c>
      <c r="J597" s="370">
        <v>0</v>
      </c>
      <c r="K597" s="370">
        <v>0</v>
      </c>
      <c r="L597" s="370">
        <v>0</v>
      </c>
      <c r="M597" s="370">
        <v>0</v>
      </c>
      <c r="N597" s="370">
        <v>0</v>
      </c>
      <c r="O597" s="370"/>
      <c r="P597" s="370">
        <v>0</v>
      </c>
      <c r="Q597" s="370">
        <v>0</v>
      </c>
      <c r="R597" s="370">
        <v>0</v>
      </c>
      <c r="S597" s="370">
        <v>0</v>
      </c>
      <c r="T597" s="370">
        <v>0</v>
      </c>
      <c r="U597" s="370">
        <v>0</v>
      </c>
      <c r="V597" s="370">
        <v>0</v>
      </c>
      <c r="W597" s="370">
        <v>0</v>
      </c>
    </row>
    <row r="598" spans="2:23" x14ac:dyDescent="0.25">
      <c r="B598" s="34">
        <f t="shared" si="8"/>
        <v>922</v>
      </c>
      <c r="C598" s="1">
        <v>922</v>
      </c>
      <c r="D598" s="1">
        <v>83</v>
      </c>
      <c r="E598" s="1" t="s">
        <v>863</v>
      </c>
      <c r="F598" s="1">
        <v>8</v>
      </c>
      <c r="G598" s="370">
        <v>0</v>
      </c>
      <c r="H598" s="370">
        <v>0</v>
      </c>
      <c r="I598" s="370">
        <v>0</v>
      </c>
      <c r="J598" s="370">
        <v>0</v>
      </c>
      <c r="K598" s="370">
        <v>0</v>
      </c>
      <c r="L598" s="370">
        <v>0</v>
      </c>
      <c r="M598" s="370">
        <v>0</v>
      </c>
      <c r="N598" s="370">
        <v>0</v>
      </c>
      <c r="O598" s="370"/>
      <c r="P598" s="370">
        <v>0</v>
      </c>
      <c r="Q598" s="370">
        <v>0</v>
      </c>
      <c r="R598" s="370">
        <v>0</v>
      </c>
      <c r="S598" s="370">
        <v>0</v>
      </c>
      <c r="T598" s="370">
        <v>0</v>
      </c>
      <c r="U598" s="370">
        <v>0</v>
      </c>
      <c r="V598" s="370">
        <v>0</v>
      </c>
      <c r="W598" s="370">
        <v>0</v>
      </c>
    </row>
    <row r="599" spans="2:23" x14ac:dyDescent="0.25">
      <c r="B599" s="34">
        <f t="shared" si="8"/>
        <v>923</v>
      </c>
      <c r="C599" s="1">
        <v>923</v>
      </c>
      <c r="D599" s="1">
        <v>83</v>
      </c>
      <c r="E599" s="1" t="s">
        <v>864</v>
      </c>
      <c r="F599" s="1">
        <v>8</v>
      </c>
      <c r="G599" s="370">
        <v>0</v>
      </c>
      <c r="H599" s="370">
        <v>0</v>
      </c>
      <c r="I599" s="370">
        <v>0</v>
      </c>
      <c r="J599" s="370">
        <v>0</v>
      </c>
      <c r="K599" s="370">
        <v>0</v>
      </c>
      <c r="L599" s="370">
        <v>0</v>
      </c>
      <c r="M599" s="370">
        <v>0</v>
      </c>
      <c r="N599" s="370">
        <v>0</v>
      </c>
      <c r="O599" s="370"/>
      <c r="P599" s="370">
        <v>0</v>
      </c>
      <c r="Q599" s="370">
        <v>0</v>
      </c>
      <c r="R599" s="370">
        <v>0</v>
      </c>
      <c r="S599" s="370">
        <v>0</v>
      </c>
      <c r="T599" s="370">
        <v>0</v>
      </c>
      <c r="U599" s="370">
        <v>0</v>
      </c>
      <c r="V599" s="370">
        <v>0</v>
      </c>
      <c r="W599" s="370">
        <v>0</v>
      </c>
    </row>
    <row r="600" spans="2:23" x14ac:dyDescent="0.25">
      <c r="B600" s="34">
        <f t="shared" si="8"/>
        <v>924</v>
      </c>
      <c r="C600" s="1">
        <v>924</v>
      </c>
      <c r="D600" s="1">
        <v>83</v>
      </c>
      <c r="E600" s="1" t="s">
        <v>865</v>
      </c>
      <c r="F600" s="1">
        <v>8</v>
      </c>
      <c r="G600" s="370">
        <v>0</v>
      </c>
      <c r="H600" s="370">
        <v>0</v>
      </c>
      <c r="I600" s="370">
        <v>0</v>
      </c>
      <c r="J600" s="370">
        <v>0</v>
      </c>
      <c r="K600" s="370">
        <v>0</v>
      </c>
      <c r="L600" s="370">
        <v>0</v>
      </c>
      <c r="M600" s="370">
        <v>0</v>
      </c>
      <c r="N600" s="370">
        <v>0</v>
      </c>
      <c r="O600" s="370"/>
      <c r="P600" s="370">
        <v>0</v>
      </c>
      <c r="Q600" s="370">
        <v>0</v>
      </c>
      <c r="R600" s="370">
        <v>0</v>
      </c>
      <c r="S600" s="370">
        <v>0</v>
      </c>
      <c r="T600" s="370">
        <v>0</v>
      </c>
      <c r="U600" s="370">
        <v>0</v>
      </c>
      <c r="V600" s="370">
        <v>0</v>
      </c>
      <c r="W600" s="370">
        <v>0</v>
      </c>
    </row>
    <row r="601" spans="2:23" x14ac:dyDescent="0.25">
      <c r="B601" s="34">
        <f t="shared" si="8"/>
        <v>926</v>
      </c>
      <c r="C601" s="1">
        <v>926</v>
      </c>
      <c r="D601" s="1">
        <v>83</v>
      </c>
      <c r="E601" s="1" t="s">
        <v>866</v>
      </c>
      <c r="F601" s="1">
        <v>8</v>
      </c>
      <c r="G601" s="370">
        <v>339156.37786895828</v>
      </c>
      <c r="H601" s="370">
        <v>1112810.9821688305</v>
      </c>
      <c r="I601" s="370">
        <v>0</v>
      </c>
      <c r="J601" s="370">
        <v>0</v>
      </c>
      <c r="K601" s="370">
        <v>0</v>
      </c>
      <c r="L601" s="370">
        <v>1741609.3271407704</v>
      </c>
      <c r="M601" s="370">
        <v>0</v>
      </c>
      <c r="N601" s="370">
        <v>3193576.6871785591</v>
      </c>
      <c r="O601" s="370"/>
      <c r="P601" s="370">
        <v>339156.37786895828</v>
      </c>
      <c r="Q601" s="370">
        <v>1112810.9821688305</v>
      </c>
      <c r="R601" s="370">
        <v>0</v>
      </c>
      <c r="S601" s="370">
        <v>0</v>
      </c>
      <c r="T601" s="370">
        <v>0</v>
      </c>
      <c r="U601" s="370">
        <v>1741609.3271407704</v>
      </c>
      <c r="V601" s="370">
        <v>0</v>
      </c>
      <c r="W601" s="370">
        <v>3193576.6871785591</v>
      </c>
    </row>
    <row r="602" spans="2:23" x14ac:dyDescent="0.25">
      <c r="B602" s="34">
        <f t="shared" ref="B602:B616" si="9">+C602-A602</f>
        <v>927</v>
      </c>
      <c r="C602" s="1">
        <v>927</v>
      </c>
      <c r="D602" s="1">
        <v>83</v>
      </c>
      <c r="E602" s="1" t="s">
        <v>867</v>
      </c>
      <c r="F602" s="1">
        <v>8</v>
      </c>
      <c r="G602" s="370">
        <v>0</v>
      </c>
      <c r="H602" s="370">
        <v>0</v>
      </c>
      <c r="I602" s="370">
        <v>0</v>
      </c>
      <c r="J602" s="370">
        <v>0</v>
      </c>
      <c r="K602" s="370">
        <v>0</v>
      </c>
      <c r="L602" s="370">
        <v>0</v>
      </c>
      <c r="M602" s="370">
        <v>0</v>
      </c>
      <c r="N602" s="370">
        <v>0</v>
      </c>
      <c r="O602" s="370"/>
      <c r="P602" s="370">
        <v>0</v>
      </c>
      <c r="Q602" s="370">
        <v>0</v>
      </c>
      <c r="R602" s="370">
        <v>0</v>
      </c>
      <c r="S602" s="370">
        <v>0</v>
      </c>
      <c r="T602" s="370">
        <v>0</v>
      </c>
      <c r="U602" s="370">
        <v>0</v>
      </c>
      <c r="V602" s="370">
        <v>0</v>
      </c>
      <c r="W602" s="370">
        <v>0</v>
      </c>
    </row>
    <row r="603" spans="2:23" x14ac:dyDescent="0.25">
      <c r="B603" s="34">
        <f t="shared" si="9"/>
        <v>928</v>
      </c>
      <c r="C603" s="1">
        <v>928</v>
      </c>
      <c r="D603" s="1">
        <v>83</v>
      </c>
      <c r="E603" s="1" t="s">
        <v>868</v>
      </c>
      <c r="F603" s="1">
        <v>8</v>
      </c>
      <c r="G603" s="370">
        <v>0</v>
      </c>
      <c r="H603" s="370">
        <v>0</v>
      </c>
      <c r="I603" s="370">
        <v>0</v>
      </c>
      <c r="J603" s="370">
        <v>0</v>
      </c>
      <c r="K603" s="370">
        <v>0</v>
      </c>
      <c r="L603" s="370">
        <v>0</v>
      </c>
      <c r="M603" s="370">
        <v>0</v>
      </c>
      <c r="N603" s="370">
        <v>0</v>
      </c>
      <c r="O603" s="370"/>
      <c r="P603" s="370">
        <v>0</v>
      </c>
      <c r="Q603" s="370">
        <v>0</v>
      </c>
      <c r="R603" s="370">
        <v>0</v>
      </c>
      <c r="S603" s="370">
        <v>0</v>
      </c>
      <c r="T603" s="370">
        <v>0</v>
      </c>
      <c r="U603" s="370">
        <v>0</v>
      </c>
      <c r="V603" s="370">
        <v>0</v>
      </c>
      <c r="W603" s="370">
        <v>0</v>
      </c>
    </row>
    <row r="604" spans="2:23" x14ac:dyDescent="0.25">
      <c r="B604" s="34">
        <f t="shared" si="9"/>
        <v>935</v>
      </c>
      <c r="C604" s="1">
        <v>935</v>
      </c>
      <c r="D604" s="1">
        <v>52</v>
      </c>
      <c r="E604" s="1" t="s">
        <v>869</v>
      </c>
      <c r="F604" s="1">
        <v>8</v>
      </c>
      <c r="G604" s="370">
        <v>446715.83645132562</v>
      </c>
      <c r="H604" s="370">
        <v>244365.67973382564</v>
      </c>
      <c r="I604" s="370">
        <v>0</v>
      </c>
      <c r="J604" s="370">
        <v>0</v>
      </c>
      <c r="K604" s="370">
        <v>0</v>
      </c>
      <c r="L604" s="370">
        <v>661142.67569664319</v>
      </c>
      <c r="M604" s="370">
        <v>0</v>
      </c>
      <c r="N604" s="370">
        <v>1352224.1918817945</v>
      </c>
      <c r="O604" s="370"/>
      <c r="P604" s="370">
        <v>446715.83645132562</v>
      </c>
      <c r="Q604" s="370">
        <v>244365.67973382564</v>
      </c>
      <c r="R604" s="370">
        <v>0</v>
      </c>
      <c r="S604" s="370">
        <v>0</v>
      </c>
      <c r="T604" s="370">
        <v>0</v>
      </c>
      <c r="U604" s="370">
        <v>661142.67569664319</v>
      </c>
      <c r="V604" s="370">
        <v>0</v>
      </c>
      <c r="W604" s="370">
        <v>1352224.1918817945</v>
      </c>
    </row>
    <row r="605" spans="2:23" x14ac:dyDescent="0.25">
      <c r="B605" s="34">
        <f t="shared" si="9"/>
        <v>938</v>
      </c>
      <c r="C605" s="1">
        <v>938</v>
      </c>
      <c r="D605" s="1">
        <v>52</v>
      </c>
      <c r="E605" s="1" t="s">
        <v>1143</v>
      </c>
      <c r="F605" s="1">
        <v>8</v>
      </c>
      <c r="G605" s="370">
        <v>1703670.3675670999</v>
      </c>
      <c r="H605" s="370">
        <v>844180.07643889065</v>
      </c>
      <c r="I605" s="370">
        <v>0</v>
      </c>
      <c r="J605" s="370">
        <v>0</v>
      </c>
      <c r="K605" s="370">
        <v>0</v>
      </c>
      <c r="L605" s="370">
        <v>3171184.8139339844</v>
      </c>
      <c r="M605" s="370">
        <v>0</v>
      </c>
      <c r="N605" s="370">
        <v>5719035.2579399748</v>
      </c>
      <c r="O605" s="370"/>
      <c r="P605" s="370">
        <v>1703670.3675670999</v>
      </c>
      <c r="Q605" s="370">
        <v>844180.07643889065</v>
      </c>
      <c r="R605" s="370">
        <v>0</v>
      </c>
      <c r="S605" s="370">
        <v>0</v>
      </c>
      <c r="T605" s="370">
        <v>0</v>
      </c>
      <c r="U605" s="370">
        <v>3171184.8139339844</v>
      </c>
      <c r="V605" s="370">
        <v>0</v>
      </c>
      <c r="W605" s="370">
        <v>5719035.2579399748</v>
      </c>
    </row>
    <row r="606" spans="2:23" x14ac:dyDescent="0.25">
      <c r="B606" s="34">
        <f t="shared" si="9"/>
        <v>957</v>
      </c>
      <c r="C606" s="1">
        <v>957</v>
      </c>
      <c r="D606" s="1">
        <v>51</v>
      </c>
      <c r="E606" s="1" t="s">
        <v>1144</v>
      </c>
      <c r="F606" s="1">
        <v>8</v>
      </c>
      <c r="G606" s="370">
        <v>0</v>
      </c>
      <c r="H606" s="370">
        <v>0</v>
      </c>
      <c r="I606" s="370">
        <v>0</v>
      </c>
      <c r="J606" s="370">
        <v>0</v>
      </c>
      <c r="K606" s="370">
        <v>0</v>
      </c>
      <c r="L606" s="370">
        <v>0</v>
      </c>
      <c r="M606" s="370">
        <v>0</v>
      </c>
      <c r="N606" s="370">
        <v>0</v>
      </c>
      <c r="O606" s="370"/>
      <c r="P606" s="370">
        <v>0</v>
      </c>
      <c r="Q606" s="370">
        <v>0</v>
      </c>
      <c r="R606" s="370">
        <v>0</v>
      </c>
      <c r="S606" s="370">
        <v>0</v>
      </c>
      <c r="T606" s="370">
        <v>0</v>
      </c>
      <c r="U606" s="370">
        <v>0</v>
      </c>
      <c r="V606" s="370">
        <v>0</v>
      </c>
      <c r="W606" s="370">
        <v>0</v>
      </c>
    </row>
    <row r="607" spans="2:23" x14ac:dyDescent="0.25">
      <c r="B607" s="34">
        <f t="shared" si="9"/>
        <v>963</v>
      </c>
      <c r="C607" s="1">
        <v>963</v>
      </c>
      <c r="D607" s="1">
        <v>51</v>
      </c>
      <c r="E607" s="1" t="s">
        <v>870</v>
      </c>
      <c r="F607" s="1">
        <v>8</v>
      </c>
      <c r="G607" s="370">
        <v>0</v>
      </c>
      <c r="H607" s="370">
        <v>0</v>
      </c>
      <c r="I607" s="370">
        <v>0</v>
      </c>
      <c r="J607" s="370">
        <v>0</v>
      </c>
      <c r="K607" s="370">
        <v>0</v>
      </c>
      <c r="L607" s="370">
        <v>0</v>
      </c>
      <c r="M607" s="370">
        <v>0</v>
      </c>
      <c r="N607" s="370">
        <v>0</v>
      </c>
      <c r="O607" s="370"/>
      <c r="P607" s="370">
        <v>0</v>
      </c>
      <c r="Q607" s="370">
        <v>0</v>
      </c>
      <c r="R607" s="370">
        <v>0</v>
      </c>
      <c r="S607" s="370">
        <v>0</v>
      </c>
      <c r="T607" s="370">
        <v>0</v>
      </c>
      <c r="U607" s="370">
        <v>0</v>
      </c>
      <c r="V607" s="370">
        <v>0</v>
      </c>
      <c r="W607" s="370">
        <v>0</v>
      </c>
    </row>
    <row r="608" spans="2:23" x14ac:dyDescent="0.25">
      <c r="B608" s="34">
        <f t="shared" si="9"/>
        <v>966</v>
      </c>
      <c r="C608" s="1">
        <v>966</v>
      </c>
      <c r="D608" s="1">
        <v>51</v>
      </c>
      <c r="E608" s="1" t="s">
        <v>871</v>
      </c>
      <c r="F608" s="1">
        <v>8</v>
      </c>
      <c r="G608" s="370">
        <v>79618.590208396825</v>
      </c>
      <c r="H608" s="370">
        <v>56086.837645764557</v>
      </c>
      <c r="I608" s="370">
        <v>0</v>
      </c>
      <c r="J608" s="370">
        <v>0</v>
      </c>
      <c r="K608" s="370">
        <v>0</v>
      </c>
      <c r="L608" s="370">
        <v>429095.695753498</v>
      </c>
      <c r="M608" s="370">
        <v>0</v>
      </c>
      <c r="N608" s="370">
        <v>564801.12360765936</v>
      </c>
      <c r="O608" s="370"/>
      <c r="P608" s="370">
        <v>79618.590208396825</v>
      </c>
      <c r="Q608" s="370">
        <v>56086.837645764557</v>
      </c>
      <c r="R608" s="370">
        <v>0</v>
      </c>
      <c r="S608" s="370">
        <v>0</v>
      </c>
      <c r="T608" s="370">
        <v>0</v>
      </c>
      <c r="U608" s="370">
        <v>429095.695753498</v>
      </c>
      <c r="V608" s="370">
        <v>0</v>
      </c>
      <c r="W608" s="370">
        <v>564801.12360765936</v>
      </c>
    </row>
    <row r="609" spans="2:23" x14ac:dyDescent="0.25">
      <c r="B609" s="34">
        <f t="shared" si="9"/>
        <v>978</v>
      </c>
      <c r="C609" s="1">
        <v>978</v>
      </c>
      <c r="D609" s="1">
        <v>52</v>
      </c>
      <c r="E609" s="1" t="s">
        <v>872</v>
      </c>
      <c r="F609" s="1">
        <v>8</v>
      </c>
      <c r="G609" s="370">
        <v>0</v>
      </c>
      <c r="H609" s="370">
        <v>0</v>
      </c>
      <c r="I609" s="370">
        <v>0</v>
      </c>
      <c r="J609" s="370">
        <v>0</v>
      </c>
      <c r="K609" s="370">
        <v>0</v>
      </c>
      <c r="L609" s="370">
        <v>0</v>
      </c>
      <c r="M609" s="370">
        <v>0</v>
      </c>
      <c r="N609" s="370">
        <v>0</v>
      </c>
      <c r="O609" s="370"/>
      <c r="P609" s="370">
        <v>0</v>
      </c>
      <c r="Q609" s="370">
        <v>0</v>
      </c>
      <c r="R609" s="370">
        <v>0</v>
      </c>
      <c r="S609" s="370">
        <v>0</v>
      </c>
      <c r="T609" s="370">
        <v>0</v>
      </c>
      <c r="U609" s="370">
        <v>0</v>
      </c>
      <c r="V609" s="370">
        <v>0</v>
      </c>
      <c r="W609" s="370">
        <v>0</v>
      </c>
    </row>
    <row r="610" spans="2:23" x14ac:dyDescent="0.25">
      <c r="B610" s="34">
        <f t="shared" si="9"/>
        <v>985</v>
      </c>
      <c r="C610" s="1">
        <v>985</v>
      </c>
      <c r="D610" s="1">
        <v>51</v>
      </c>
      <c r="E610" s="1" t="s">
        <v>873</v>
      </c>
      <c r="F610" s="1">
        <v>8</v>
      </c>
      <c r="G610" s="370">
        <v>0</v>
      </c>
      <c r="H610" s="370">
        <v>0</v>
      </c>
      <c r="I610" s="370">
        <v>0</v>
      </c>
      <c r="J610" s="370">
        <v>0</v>
      </c>
      <c r="K610" s="370">
        <v>0</v>
      </c>
      <c r="L610" s="370">
        <v>0</v>
      </c>
      <c r="M610" s="370">
        <v>0</v>
      </c>
      <c r="N610" s="370">
        <v>0</v>
      </c>
      <c r="O610" s="370"/>
      <c r="P610" s="370">
        <v>0</v>
      </c>
      <c r="Q610" s="370">
        <v>0</v>
      </c>
      <c r="R610" s="370">
        <v>0</v>
      </c>
      <c r="S610" s="370">
        <v>0</v>
      </c>
      <c r="T610" s="370">
        <v>0</v>
      </c>
      <c r="U610" s="370">
        <v>0</v>
      </c>
      <c r="V610" s="370">
        <v>0</v>
      </c>
      <c r="W610" s="370">
        <v>0</v>
      </c>
    </row>
    <row r="611" spans="2:23" x14ac:dyDescent="0.25">
      <c r="B611" s="34">
        <f t="shared" si="9"/>
        <v>991</v>
      </c>
      <c r="C611" s="1">
        <v>991</v>
      </c>
      <c r="D611" s="1">
        <v>83</v>
      </c>
      <c r="E611" s="1" t="s">
        <v>1145</v>
      </c>
      <c r="F611" s="1">
        <v>8</v>
      </c>
      <c r="G611" s="370">
        <v>2565017.0281429174</v>
      </c>
      <c r="H611" s="370">
        <v>5979914.1837427085</v>
      </c>
      <c r="I611" s="370">
        <v>0</v>
      </c>
      <c r="J611" s="370">
        <v>0</v>
      </c>
      <c r="K611" s="370">
        <v>0</v>
      </c>
      <c r="L611" s="370">
        <v>10192543.790238144</v>
      </c>
      <c r="M611" s="370">
        <v>0</v>
      </c>
      <c r="N611" s="370">
        <v>18737475.002123769</v>
      </c>
      <c r="O611" s="370"/>
      <c r="P611" s="370">
        <v>2565017.0281429174</v>
      </c>
      <c r="Q611" s="370">
        <v>5979914.1837427085</v>
      </c>
      <c r="R611" s="370">
        <v>0</v>
      </c>
      <c r="S611" s="370">
        <v>0</v>
      </c>
      <c r="T611" s="370">
        <v>0</v>
      </c>
      <c r="U611" s="370">
        <v>10192543.790238144</v>
      </c>
      <c r="V611" s="370">
        <v>0</v>
      </c>
      <c r="W611" s="370">
        <v>18737475.002123769</v>
      </c>
    </row>
    <row r="612" spans="2:23" x14ac:dyDescent="0.25">
      <c r="B612" s="34">
        <f t="shared" si="9"/>
        <v>997</v>
      </c>
      <c r="C612" s="1">
        <v>997</v>
      </c>
      <c r="D612" s="1">
        <v>52</v>
      </c>
      <c r="E612" s="1" t="s">
        <v>874</v>
      </c>
      <c r="F612" s="1">
        <v>8</v>
      </c>
      <c r="G612" s="370">
        <v>0</v>
      </c>
      <c r="H612" s="370">
        <v>0</v>
      </c>
      <c r="I612" s="370">
        <v>0</v>
      </c>
      <c r="J612" s="370">
        <v>0</v>
      </c>
      <c r="K612" s="370">
        <v>0</v>
      </c>
      <c r="L612" s="370">
        <v>0</v>
      </c>
      <c r="M612" s="370">
        <v>0</v>
      </c>
      <c r="N612" s="370">
        <v>0</v>
      </c>
      <c r="O612" s="370"/>
      <c r="P612" s="370">
        <v>0</v>
      </c>
      <c r="Q612" s="370">
        <v>0</v>
      </c>
      <c r="R612" s="370">
        <v>0</v>
      </c>
      <c r="S612" s="370">
        <v>0</v>
      </c>
      <c r="T612" s="370">
        <v>0</v>
      </c>
      <c r="U612" s="370">
        <v>0</v>
      </c>
      <c r="V612" s="370">
        <v>0</v>
      </c>
      <c r="W612" s="370">
        <v>0</v>
      </c>
    </row>
    <row r="613" spans="2:23" x14ac:dyDescent="0.25">
      <c r="B613" s="34">
        <f t="shared" si="9"/>
        <v>998</v>
      </c>
      <c r="C613" s="1">
        <v>998</v>
      </c>
      <c r="D613" s="1">
        <v>52</v>
      </c>
      <c r="E613" s="1" t="s">
        <v>875</v>
      </c>
      <c r="F613" s="1">
        <v>8</v>
      </c>
      <c r="G613" s="370">
        <v>205019.32278995952</v>
      </c>
      <c r="H613" s="370">
        <v>149195.68832576674</v>
      </c>
      <c r="I613" s="370">
        <v>0</v>
      </c>
      <c r="J613" s="370">
        <v>0</v>
      </c>
      <c r="K613" s="370">
        <v>0</v>
      </c>
      <c r="L613" s="370">
        <v>285115.72505717102</v>
      </c>
      <c r="M613" s="370">
        <v>0</v>
      </c>
      <c r="N613" s="370">
        <v>639330.73617289728</v>
      </c>
      <c r="O613" s="370"/>
      <c r="P613" s="370">
        <v>205019.32278995952</v>
      </c>
      <c r="Q613" s="370">
        <v>149195.68832576674</v>
      </c>
      <c r="R613" s="370">
        <v>0</v>
      </c>
      <c r="S613" s="370">
        <v>0</v>
      </c>
      <c r="T613" s="370">
        <v>0</v>
      </c>
      <c r="U613" s="370">
        <v>285115.72505717102</v>
      </c>
      <c r="V613" s="370">
        <v>0</v>
      </c>
      <c r="W613" s="370">
        <v>639330.73617289728</v>
      </c>
    </row>
    <row r="614" spans="2:23" x14ac:dyDescent="0.25">
      <c r="B614" s="34">
        <f t="shared" si="9"/>
        <v>1000</v>
      </c>
      <c r="C614" s="1">
        <v>1000</v>
      </c>
      <c r="D614" s="1">
        <v>70</v>
      </c>
      <c r="E614" s="1" t="s">
        <v>1146</v>
      </c>
      <c r="F614" s="1">
        <v>8</v>
      </c>
      <c r="G614" s="370">
        <v>0</v>
      </c>
      <c r="H614" s="370">
        <v>0</v>
      </c>
      <c r="I614" s="370">
        <v>0</v>
      </c>
      <c r="J614" s="370">
        <v>0</v>
      </c>
      <c r="K614" s="370">
        <v>0</v>
      </c>
      <c r="L614" s="370">
        <v>0</v>
      </c>
      <c r="M614" s="370">
        <v>0</v>
      </c>
      <c r="N614" s="370">
        <v>0</v>
      </c>
      <c r="O614" s="370"/>
      <c r="P614" s="370">
        <v>0</v>
      </c>
      <c r="Q614" s="370">
        <v>0</v>
      </c>
      <c r="R614" s="370">
        <v>0</v>
      </c>
      <c r="S614" s="370">
        <v>0</v>
      </c>
      <c r="T614" s="370">
        <v>0</v>
      </c>
      <c r="U614" s="370">
        <v>0</v>
      </c>
      <c r="V614" s="370">
        <v>0</v>
      </c>
      <c r="W614" s="370">
        <v>0</v>
      </c>
    </row>
    <row r="615" spans="2:23" x14ac:dyDescent="0.25">
      <c r="B615" s="34">
        <f t="shared" si="9"/>
        <v>1001</v>
      </c>
      <c r="C615" s="1">
        <v>1001</v>
      </c>
      <c r="D615" s="1">
        <v>8</v>
      </c>
      <c r="E615" s="1" t="s">
        <v>505</v>
      </c>
      <c r="F615" s="1">
        <v>8</v>
      </c>
      <c r="G615" s="370">
        <v>0</v>
      </c>
      <c r="H615" s="370">
        <v>0</v>
      </c>
      <c r="I615" s="370">
        <v>0</v>
      </c>
      <c r="J615" s="370">
        <v>0</v>
      </c>
      <c r="K615" s="370">
        <v>0</v>
      </c>
      <c r="L615" s="370">
        <v>0</v>
      </c>
      <c r="M615" s="370">
        <v>0</v>
      </c>
      <c r="N615" s="370">
        <v>0</v>
      </c>
      <c r="O615" s="370"/>
      <c r="P615" s="370">
        <v>0</v>
      </c>
      <c r="Q615" s="370">
        <v>0</v>
      </c>
      <c r="R615" s="370">
        <v>0</v>
      </c>
      <c r="S615" s="370">
        <v>0</v>
      </c>
      <c r="T615" s="370">
        <v>0</v>
      </c>
      <c r="U615" s="370">
        <v>0</v>
      </c>
      <c r="V615" s="370">
        <v>0</v>
      </c>
      <c r="W615" s="370">
        <v>0</v>
      </c>
    </row>
    <row r="616" spans="2:23" x14ac:dyDescent="0.25">
      <c r="B616" s="34">
        <f t="shared" si="9"/>
        <v>0</v>
      </c>
    </row>
  </sheetData>
  <printOptions gridLines="1"/>
  <pageMargins left="0.5" right="0.25" top="0.8" bottom="0.75" header="0.3" footer="0.3"/>
  <pageSetup paperSize="5" scale="85" fitToHeight="0" orientation="landscape" r:id="rId1"/>
  <headerFooter>
    <oddHeader xml:space="preserve">&amp;LMDE
School Finance Division
&amp;C&amp;"-,Bold"SPECIAL EDUCATION FUNDING  FY 2021
HOUSE OPTION 2- February Data&amp;"-,Regular"
Tuition rate = 70%&amp;R03/26/2019
</oddHeader>
    <oddFooter xml:space="preserve">&amp;R&amp;P OF &amp;N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50"/>
  <sheetViews>
    <sheetView zoomScale="99" zoomScaleNormal="99" workbookViewId="0">
      <selection activeCell="G20" sqref="G20"/>
    </sheetView>
  </sheetViews>
  <sheetFormatPr defaultColWidth="9" defaultRowHeight="12.5" x14ac:dyDescent="0.25"/>
  <cols>
    <col min="1" max="1" width="9" style="1"/>
    <col min="2" max="2" width="0" style="1" hidden="1" customWidth="1"/>
    <col min="3" max="5" width="9.21875" style="1" hidden="1" customWidth="1"/>
    <col min="6" max="6" width="18.88671875" style="1" customWidth="1"/>
    <col min="7" max="8" width="14" style="383" customWidth="1"/>
    <col min="9" max="9" width="14.5546875" style="383" customWidth="1"/>
    <col min="10" max="10" width="15.44140625" style="1" customWidth="1"/>
    <col min="11" max="12" width="9.21875" style="1" bestFit="1" customWidth="1"/>
    <col min="13" max="13" width="9" style="1"/>
    <col min="14" max="14" width="12.33203125" style="1" bestFit="1" customWidth="1"/>
    <col min="15" max="15" width="19.21875" style="1" bestFit="1" customWidth="1"/>
    <col min="16" max="16" width="12.33203125" style="1" bestFit="1" customWidth="1"/>
    <col min="17" max="19" width="9.21875" style="1" bestFit="1" customWidth="1"/>
    <col min="20" max="20" width="12.33203125" style="1" bestFit="1" customWidth="1"/>
    <col min="21" max="21" width="19.21875" style="1" bestFit="1" customWidth="1"/>
    <col min="22" max="22" width="12.33203125" style="1" bestFit="1" customWidth="1"/>
    <col min="23" max="23" width="9.21875" style="1" bestFit="1" customWidth="1"/>
    <col min="24" max="24" width="9" style="1"/>
    <col min="25" max="25" width="11.109375" style="1" bestFit="1" customWidth="1"/>
    <col min="26" max="26" width="9.21875" style="1" bestFit="1" customWidth="1"/>
    <col min="27" max="27" width="15.5546875" style="1" bestFit="1" customWidth="1"/>
    <col min="28" max="30" width="9.21875" style="1" bestFit="1" customWidth="1"/>
    <col min="31" max="31" width="9" style="1"/>
    <col min="32" max="16384" width="9" style="25"/>
  </cols>
  <sheetData>
    <row r="1" spans="1:31" x14ac:dyDescent="0.25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383">
        <f>COLUMN()</f>
        <v>7</v>
      </c>
      <c r="H1" s="383">
        <f>COLUMN()</f>
        <v>8</v>
      </c>
      <c r="I1" s="383">
        <f>COLUMN()</f>
        <v>9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</row>
    <row r="2" spans="1:31" ht="13" x14ac:dyDescent="0.3">
      <c r="C2" s="1" t="s">
        <v>2892</v>
      </c>
      <c r="L2" s="1" t="s">
        <v>1219</v>
      </c>
      <c r="N2" s="379">
        <v>6567</v>
      </c>
      <c r="O2" s="11">
        <v>1.04</v>
      </c>
      <c r="T2" s="5"/>
      <c r="Y2" s="5"/>
      <c r="AD2" s="10" t="s">
        <v>1220</v>
      </c>
    </row>
    <row r="3" spans="1:31" ht="13" x14ac:dyDescent="0.3">
      <c r="L3" s="1" t="s">
        <v>1221</v>
      </c>
      <c r="N3" s="1">
        <v>2.3E-2</v>
      </c>
      <c r="O3" s="13">
        <v>22135000</v>
      </c>
      <c r="T3" s="1" t="s">
        <v>1222</v>
      </c>
      <c r="U3" s="13">
        <v>22135000</v>
      </c>
      <c r="AD3" s="10" t="s">
        <v>1223</v>
      </c>
    </row>
    <row r="4" spans="1:31" ht="13" x14ac:dyDescent="0.3">
      <c r="C4" s="10" t="s">
        <v>1224</v>
      </c>
      <c r="D4" s="10" t="s">
        <v>1225</v>
      </c>
      <c r="E4" s="10"/>
      <c r="K4" s="10"/>
      <c r="L4" s="10"/>
      <c r="M4" s="10"/>
      <c r="N4" s="10"/>
      <c r="O4" s="243" t="s">
        <v>1226</v>
      </c>
      <c r="P4" s="10"/>
      <c r="Q4" s="10"/>
      <c r="R4" s="10"/>
      <c r="S4" s="10"/>
      <c r="T4" s="10"/>
      <c r="U4" s="243" t="s">
        <v>1226</v>
      </c>
      <c r="V4" s="10"/>
      <c r="W4" s="10"/>
      <c r="X4" s="10"/>
      <c r="Y4" s="10"/>
      <c r="Z4" s="10"/>
      <c r="AD4" s="10"/>
    </row>
    <row r="5" spans="1:31" ht="13" x14ac:dyDescent="0.3">
      <c r="C5" s="10"/>
      <c r="D5" s="10"/>
      <c r="E5" s="10"/>
      <c r="K5" s="1">
        <f>COUNTIF(K16:K340,"&lt;150")</f>
        <v>78</v>
      </c>
      <c r="L5" s="10">
        <v>150</v>
      </c>
      <c r="M5" s="10"/>
      <c r="N5" s="48">
        <f>+N3*N2</f>
        <v>151.041</v>
      </c>
      <c r="O5" s="378">
        <v>2.758E-3</v>
      </c>
      <c r="P5" s="10"/>
      <c r="Q5" s="10"/>
      <c r="R5" s="49">
        <v>1</v>
      </c>
      <c r="T5" s="50">
        <f>+N2*N3*1.02</f>
        <v>154.06182000000001</v>
      </c>
      <c r="U5" s="378">
        <v>2.758E-3</v>
      </c>
      <c r="V5" s="10"/>
      <c r="W5" s="10"/>
      <c r="X5" s="10"/>
      <c r="Y5" s="10"/>
      <c r="Z5" s="10"/>
      <c r="AD5" s="10"/>
    </row>
    <row r="6" spans="1:31" ht="13" x14ac:dyDescent="0.3">
      <c r="C6" s="10"/>
      <c r="D6" s="10"/>
      <c r="E6" s="10"/>
      <c r="K6" s="51">
        <v>43788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D6" s="10"/>
    </row>
    <row r="7" spans="1:31" x14ac:dyDescent="0.25">
      <c r="C7" s="52"/>
      <c r="D7" s="52"/>
      <c r="E7" s="52"/>
      <c r="F7" s="52"/>
      <c r="G7" s="384"/>
      <c r="H7" s="384"/>
      <c r="I7" s="384"/>
      <c r="J7" s="52"/>
      <c r="K7" s="53" t="s">
        <v>1227</v>
      </c>
      <c r="L7" s="52" t="s">
        <v>1164</v>
      </c>
      <c r="M7" s="52"/>
      <c r="N7" s="52" t="s">
        <v>1228</v>
      </c>
      <c r="O7" s="52" t="s">
        <v>1228</v>
      </c>
      <c r="P7" s="52" t="s">
        <v>1228</v>
      </c>
      <c r="Q7" s="52"/>
      <c r="R7" s="52" t="s">
        <v>1229</v>
      </c>
      <c r="S7" s="52" t="s">
        <v>1230</v>
      </c>
      <c r="T7" s="52" t="s">
        <v>1165</v>
      </c>
      <c r="U7" s="52" t="s">
        <v>1165</v>
      </c>
      <c r="V7" s="52" t="s">
        <v>1165</v>
      </c>
      <c r="W7" s="52" t="s">
        <v>1169</v>
      </c>
      <c r="Y7" s="52" t="s">
        <v>1173</v>
      </c>
      <c r="Z7" s="52" t="s">
        <v>1168</v>
      </c>
      <c r="AA7" s="52" t="s">
        <v>1231</v>
      </c>
      <c r="AD7" s="52" t="s">
        <v>527</v>
      </c>
    </row>
    <row r="8" spans="1:31" x14ac:dyDescent="0.25">
      <c r="C8" s="52" t="s">
        <v>1167</v>
      </c>
      <c r="D8" s="52"/>
      <c r="E8" s="52"/>
      <c r="F8" s="52"/>
      <c r="G8" s="384" t="s">
        <v>2897</v>
      </c>
      <c r="H8" s="384" t="s">
        <v>2897</v>
      </c>
      <c r="I8" s="384" t="s">
        <v>2897</v>
      </c>
      <c r="J8" s="52"/>
      <c r="K8" s="52" t="s">
        <v>527</v>
      </c>
      <c r="L8" s="52" t="s">
        <v>527</v>
      </c>
      <c r="M8" s="52"/>
      <c r="N8" s="52" t="s">
        <v>527</v>
      </c>
      <c r="O8" s="52" t="s">
        <v>527</v>
      </c>
      <c r="P8" s="52" t="s">
        <v>527</v>
      </c>
      <c r="Q8" s="52"/>
      <c r="R8" s="52" t="s">
        <v>527</v>
      </c>
      <c r="S8" s="52" t="s">
        <v>527</v>
      </c>
      <c r="T8" s="52" t="s">
        <v>527</v>
      </c>
      <c r="U8" s="52" t="s">
        <v>527</v>
      </c>
      <c r="V8" s="52" t="s">
        <v>527</v>
      </c>
      <c r="W8" s="52" t="s">
        <v>1232</v>
      </c>
      <c r="X8" s="52" t="s">
        <v>1169</v>
      </c>
      <c r="Y8" s="52" t="s">
        <v>1233</v>
      </c>
      <c r="Z8" s="52" t="s">
        <v>1171</v>
      </c>
      <c r="AA8" s="52" t="s">
        <v>1234</v>
      </c>
      <c r="AD8" s="52" t="s">
        <v>1235</v>
      </c>
    </row>
    <row r="9" spans="1:31" x14ac:dyDescent="0.25">
      <c r="C9" s="54" t="s">
        <v>1172</v>
      </c>
      <c r="D9" s="54" t="s">
        <v>528</v>
      </c>
      <c r="E9" s="54" t="s">
        <v>529</v>
      </c>
      <c r="F9" s="54" t="s">
        <v>507</v>
      </c>
      <c r="G9" s="385" t="s">
        <v>2894</v>
      </c>
      <c r="H9" s="385" t="s">
        <v>2895</v>
      </c>
      <c r="I9" s="385" t="s">
        <v>2896</v>
      </c>
      <c r="J9" s="54"/>
      <c r="K9" s="54" t="s">
        <v>1236</v>
      </c>
      <c r="L9" s="54" t="s">
        <v>1236</v>
      </c>
      <c r="M9" s="54"/>
      <c r="N9" s="54" t="s">
        <v>530</v>
      </c>
      <c r="O9" s="54" t="s">
        <v>1166</v>
      </c>
      <c r="P9" s="54" t="s">
        <v>1169</v>
      </c>
      <c r="R9" s="54" t="s">
        <v>1237</v>
      </c>
      <c r="S9" s="54" t="s">
        <v>1238</v>
      </c>
      <c r="T9" s="54" t="s">
        <v>530</v>
      </c>
      <c r="U9" s="54" t="s">
        <v>1166</v>
      </c>
      <c r="V9" s="54" t="s">
        <v>1169</v>
      </c>
      <c r="W9" s="54" t="s">
        <v>1239</v>
      </c>
      <c r="X9" s="54" t="s">
        <v>1240</v>
      </c>
      <c r="Y9" s="54" t="s">
        <v>530</v>
      </c>
      <c r="Z9" s="55" t="s">
        <v>1241</v>
      </c>
      <c r="AA9" s="54">
        <v>2018</v>
      </c>
      <c r="AB9" s="1" t="s">
        <v>1242</v>
      </c>
      <c r="AC9" s="1" t="s">
        <v>1243</v>
      </c>
      <c r="AD9" s="54"/>
    </row>
    <row r="10" spans="1:31" x14ac:dyDescent="0.25">
      <c r="C10" s="52"/>
      <c r="D10" s="52"/>
      <c r="E10" s="52"/>
      <c r="F10" s="52"/>
      <c r="G10" s="384"/>
      <c r="H10" s="384"/>
      <c r="I10" s="384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6">
        <f>+T11-N11</f>
        <v>1112534.776980117</v>
      </c>
      <c r="U10" s="56">
        <f>+U11-O11</f>
        <v>9686.8700019977987</v>
      </c>
      <c r="V10" s="56">
        <f>+V11-P11</f>
        <v>1102847.9069779962</v>
      </c>
      <c r="W10" s="52"/>
      <c r="X10" s="52"/>
      <c r="Y10" s="56"/>
      <c r="Z10" s="52"/>
      <c r="AD10" s="52"/>
    </row>
    <row r="11" spans="1:31" ht="14.5" customHeight="1" x14ac:dyDescent="0.3">
      <c r="A11" s="1">
        <v>0.99990000000000001</v>
      </c>
      <c r="C11" s="52" t="s">
        <v>531</v>
      </c>
      <c r="D11" s="52"/>
      <c r="E11" s="52"/>
      <c r="F11" s="57" t="s">
        <v>132</v>
      </c>
      <c r="G11" s="5">
        <f t="shared" ref="G11:I11" si="0">+SUM(G16:G350)</f>
        <v>55626738.848999843</v>
      </c>
      <c r="H11" s="5">
        <f t="shared" si="0"/>
        <v>56739273.62597996</v>
      </c>
      <c r="I11" s="5">
        <f t="shared" si="0"/>
        <v>57874059.098499686</v>
      </c>
      <c r="J11" s="57"/>
      <c r="K11" s="5">
        <f>+SUM(K16:K350)</f>
        <v>363242</v>
      </c>
      <c r="L11" s="5">
        <f>+SUM(L16:L350)</f>
        <v>369489</v>
      </c>
      <c r="M11" s="5"/>
      <c r="N11" s="5">
        <f>+SUM(N16:N350)</f>
        <v>55626738.848999843</v>
      </c>
      <c r="O11" s="5">
        <f>+SUM(O16:O350)</f>
        <v>22139580.193591986</v>
      </c>
      <c r="P11" s="5">
        <f>+SUM(P16:P350)</f>
        <v>33487158.655408002</v>
      </c>
      <c r="Q11" s="5"/>
      <c r="R11" s="5">
        <f>+SUM(R16:R350)</f>
        <v>363242</v>
      </c>
      <c r="S11" s="5">
        <f>+SUM(S16:S350)</f>
        <v>369489</v>
      </c>
      <c r="T11" s="5">
        <f>+SUM(T16:T350)</f>
        <v>56739273.62597996</v>
      </c>
      <c r="U11" s="5">
        <f>+SUM(U16:U350)</f>
        <v>22149267.063593984</v>
      </c>
      <c r="V11" s="5">
        <f>+SUM(V16:V350)</f>
        <v>34590006.562385999</v>
      </c>
      <c r="W11" s="5">
        <f>+V11/K11</f>
        <v>95.225790416267941</v>
      </c>
      <c r="X11" s="5"/>
      <c r="Y11" s="5">
        <f>+SUM(Y16:Y350)</f>
        <v>1112534.7769800045</v>
      </c>
      <c r="Z11" s="5">
        <f>AA11/K11</f>
        <v>22218.711098936797</v>
      </c>
      <c r="AA11" s="5">
        <f>+SUM(AA16:AA350)</f>
        <v>8070769057</v>
      </c>
      <c r="AB11" s="5">
        <f>+SUM(AB16:AB350)</f>
        <v>14526</v>
      </c>
      <c r="AC11" s="5">
        <f>+SUM(AC16:AC350)</f>
        <v>49</v>
      </c>
      <c r="AD11" s="5">
        <f>+SUM(AD16:AD350)</f>
        <v>327</v>
      </c>
    </row>
    <row r="12" spans="1:31" ht="13" x14ac:dyDescent="0.3">
      <c r="C12" s="52"/>
      <c r="D12" s="52"/>
      <c r="E12" s="52"/>
      <c r="F12" s="57"/>
      <c r="G12" s="386"/>
      <c r="H12" s="386"/>
      <c r="I12" s="386"/>
      <c r="J12" s="57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1" ht="11.5" customHeight="1" x14ac:dyDescent="0.3">
      <c r="C13" s="52"/>
      <c r="D13" s="52"/>
      <c r="E13" s="52"/>
      <c r="F13" s="4" t="s">
        <v>532</v>
      </c>
      <c r="G13" s="387"/>
      <c r="H13" s="387"/>
      <c r="I13" s="387"/>
      <c r="J13" s="4"/>
      <c r="K13" s="14">
        <f>SUMIF($C$17:$C$350,1,K$17:K$350)</f>
        <v>0</v>
      </c>
      <c r="L13" s="14">
        <f>SUMIF($C$17:$C$350,1,L$17:L$350)</f>
        <v>0</v>
      </c>
      <c r="M13" s="14"/>
      <c r="N13" s="14">
        <f t="shared" ref="N13:V13" si="1">SUMIF($C$17:$C$350,1,N$17:N$350)</f>
        <v>0</v>
      </c>
      <c r="O13" s="14">
        <f t="shared" si="1"/>
        <v>0</v>
      </c>
      <c r="P13" s="14">
        <f t="shared" si="1"/>
        <v>0</v>
      </c>
      <c r="Q13" s="14">
        <f t="shared" si="1"/>
        <v>0</v>
      </c>
      <c r="R13" s="14">
        <f t="shared" si="1"/>
        <v>0</v>
      </c>
      <c r="S13" s="14">
        <f t="shared" si="1"/>
        <v>0</v>
      </c>
      <c r="T13" s="14">
        <f t="shared" si="1"/>
        <v>0</v>
      </c>
      <c r="U13" s="14">
        <f t="shared" si="1"/>
        <v>0</v>
      </c>
      <c r="V13" s="14">
        <f t="shared" si="1"/>
        <v>0</v>
      </c>
      <c r="W13" s="5" t="e">
        <f>+V13/K13</f>
        <v>#DIV/0!</v>
      </c>
      <c r="X13" s="5"/>
      <c r="Y13" s="5"/>
      <c r="Z13" s="5" t="e">
        <f>AA13/K13</f>
        <v>#DIV/0!</v>
      </c>
      <c r="AA13" s="14">
        <f>SUMIF($C$17:$C$350,1,AA$17:AA$350)</f>
        <v>0</v>
      </c>
      <c r="AB13" s="5"/>
      <c r="AC13" s="5"/>
      <c r="AD13" s="5"/>
    </row>
    <row r="14" spans="1:31" ht="13" x14ac:dyDescent="0.3">
      <c r="C14" s="52"/>
      <c r="D14" s="52"/>
      <c r="E14" s="52"/>
      <c r="F14" s="4" t="s">
        <v>1244</v>
      </c>
      <c r="G14" s="387"/>
      <c r="H14" s="387"/>
      <c r="I14" s="387"/>
      <c r="J14" s="4"/>
      <c r="K14" s="14">
        <f>SUMIF($C$17:$C$350,"0",K$17:K$350)</f>
        <v>0</v>
      </c>
      <c r="L14" s="14">
        <f>SUMIF($C$17:$C$350,"0",L$17:L$350)</f>
        <v>0</v>
      </c>
      <c r="M14" s="14"/>
      <c r="N14" s="14">
        <f t="shared" ref="N14:V14" si="2">SUMIF($C$17:$C$350,"0",N$17:N$350)</f>
        <v>0</v>
      </c>
      <c r="O14" s="14">
        <f t="shared" si="2"/>
        <v>0</v>
      </c>
      <c r="P14" s="14">
        <f t="shared" si="2"/>
        <v>0</v>
      </c>
      <c r="Q14" s="14">
        <f t="shared" si="2"/>
        <v>0</v>
      </c>
      <c r="R14" s="14">
        <f t="shared" si="2"/>
        <v>0</v>
      </c>
      <c r="S14" s="14">
        <f t="shared" si="2"/>
        <v>0</v>
      </c>
      <c r="T14" s="14">
        <f t="shared" si="2"/>
        <v>0</v>
      </c>
      <c r="U14" s="14">
        <f t="shared" si="2"/>
        <v>0</v>
      </c>
      <c r="V14" s="14">
        <f t="shared" si="2"/>
        <v>0</v>
      </c>
      <c r="W14" s="5" t="e">
        <f>+V14/K14</f>
        <v>#DIV/0!</v>
      </c>
      <c r="X14" s="5"/>
      <c r="Y14" s="5"/>
      <c r="Z14" s="5" t="e">
        <f>AA14/K14</f>
        <v>#DIV/0!</v>
      </c>
      <c r="AA14" s="14">
        <f>SUMIF($C$17:$C$350,"0",AA$17:AA$350)</f>
        <v>0</v>
      </c>
      <c r="AB14" s="5"/>
      <c r="AC14" s="5"/>
      <c r="AD14" s="5"/>
    </row>
    <row r="15" spans="1:31" ht="13" x14ac:dyDescent="0.3">
      <c r="C15" s="10"/>
      <c r="D15" s="10"/>
      <c r="E15" s="10"/>
      <c r="O15" s="58"/>
      <c r="U15" s="58"/>
    </row>
    <row r="16" spans="1:31" ht="13" customHeight="1" x14ac:dyDescent="0.25">
      <c r="A16" s="14">
        <v>1</v>
      </c>
      <c r="B16" s="5">
        <f>+C16-A16</f>
        <v>0</v>
      </c>
      <c r="C16" s="15">
        <v>1</v>
      </c>
      <c r="D16" s="1">
        <v>1</v>
      </c>
      <c r="E16" s="1">
        <v>0</v>
      </c>
      <c r="F16" s="1" t="s">
        <v>1245</v>
      </c>
      <c r="G16" s="388">
        <v>59510.154000000002</v>
      </c>
      <c r="H16" s="388">
        <v>60700.357080000002</v>
      </c>
      <c r="I16" s="388">
        <v>61914.364221600001</v>
      </c>
      <c r="K16" s="380">
        <v>394</v>
      </c>
      <c r="L16" s="5">
        <f t="shared" ref="L16:L79" si="3">IF(K16&lt;L$5,L$5,K16)</f>
        <v>394</v>
      </c>
      <c r="M16" s="5"/>
      <c r="N16" s="5">
        <f t="shared" ref="N16:N47" si="4">IF(AD16&gt;0,L16*N$5,0)</f>
        <v>59510.154000000002</v>
      </c>
      <c r="O16" s="5">
        <f t="shared" ref="O16:O47" si="5">IF(O$5*AA16&gt;N16,N16,O$5*AA16)</f>
        <v>49871.529483999999</v>
      </c>
      <c r="P16" s="5">
        <f t="shared" ref="P16:P79" si="6">+N16-O16</f>
        <v>9638.6245160000035</v>
      </c>
      <c r="Q16" s="5"/>
      <c r="R16" s="5">
        <f t="shared" ref="R16:R79" si="7">+K16*R$5</f>
        <v>394</v>
      </c>
      <c r="S16" s="5">
        <f t="shared" ref="S16:S79" si="8">IF(R16&lt;L$5,L$5,R16)</f>
        <v>394</v>
      </c>
      <c r="T16" s="5">
        <f t="shared" ref="T16:T79" si="9">IF(AD16&gt;0,S16*T$5,0)</f>
        <v>60700.357080000002</v>
      </c>
      <c r="U16" s="5">
        <f t="shared" ref="U16:U79" si="10">IF(U$5*AA16&gt;T16,T16,U$5*AA16)</f>
        <v>49871.529483999999</v>
      </c>
      <c r="V16" s="5">
        <f t="shared" ref="V16:V79" si="11">+T16-U16</f>
        <v>10828.827596000003</v>
      </c>
      <c r="W16" s="5">
        <f t="shared" ref="W16:W79" si="12">+V16/K16</f>
        <v>27.484334000000008</v>
      </c>
      <c r="X16" s="6" t="s">
        <v>1246</v>
      </c>
      <c r="Y16" s="5">
        <f>+T16-N16</f>
        <v>1190.2030799999993</v>
      </c>
      <c r="Z16" s="5">
        <f t="shared" ref="Z16:Z79" si="13">+AA16/K16</f>
        <v>45894.664974619292</v>
      </c>
      <c r="AA16" s="5">
        <v>18082498</v>
      </c>
      <c r="AB16" s="1">
        <v>1</v>
      </c>
      <c r="AC16" s="1">
        <v>0</v>
      </c>
      <c r="AD16" s="1">
        <v>1</v>
      </c>
    </row>
    <row r="17" spans="1:30" s="1" customFormat="1" x14ac:dyDescent="0.25">
      <c r="A17" s="246">
        <v>1.3</v>
      </c>
      <c r="B17" s="5">
        <f t="shared" ref="B17:B80" si="14">+C17-A17</f>
        <v>0</v>
      </c>
      <c r="C17" s="15">
        <v>1.3</v>
      </c>
      <c r="D17" s="1">
        <v>3</v>
      </c>
      <c r="E17" s="1">
        <v>1</v>
      </c>
      <c r="F17" s="1" t="s">
        <v>1247</v>
      </c>
      <c r="G17" s="388">
        <v>4247877.0839999998</v>
      </c>
      <c r="H17" s="388">
        <v>4332834.6256800005</v>
      </c>
      <c r="I17" s="388">
        <v>4419491.3181936005</v>
      </c>
      <c r="K17" s="380">
        <v>28124</v>
      </c>
      <c r="L17" s="5">
        <f t="shared" si="3"/>
        <v>28124</v>
      </c>
      <c r="M17" s="5"/>
      <c r="N17" s="5">
        <f t="shared" si="4"/>
        <v>4247877.0839999998</v>
      </c>
      <c r="O17" s="5">
        <f t="shared" si="5"/>
        <v>1824211.6144980001</v>
      </c>
      <c r="P17" s="5">
        <f t="shared" si="6"/>
        <v>2423665.4695019997</v>
      </c>
      <c r="Q17" s="5"/>
      <c r="R17" s="5">
        <f t="shared" si="7"/>
        <v>28124</v>
      </c>
      <c r="S17" s="5">
        <f t="shared" si="8"/>
        <v>28124</v>
      </c>
      <c r="T17" s="5">
        <f t="shared" si="9"/>
        <v>4332834.6256800005</v>
      </c>
      <c r="U17" s="5">
        <f t="shared" si="10"/>
        <v>1824211.6144980001</v>
      </c>
      <c r="V17" s="5">
        <f t="shared" si="11"/>
        <v>2508623.0111820004</v>
      </c>
      <c r="W17" s="5">
        <f t="shared" si="12"/>
        <v>89.198656349808005</v>
      </c>
      <c r="X17" s="6" t="s">
        <v>1246</v>
      </c>
      <c r="Y17" s="5">
        <f t="shared" ref="Y17:Y80" si="15">+T17-N17</f>
        <v>84957.541680000722</v>
      </c>
      <c r="Z17" s="5">
        <f t="shared" si="13"/>
        <v>23518.188415588109</v>
      </c>
      <c r="AA17" s="5">
        <v>661425531</v>
      </c>
      <c r="AB17" s="1">
        <v>27</v>
      </c>
      <c r="AC17" s="1">
        <v>1</v>
      </c>
      <c r="AD17" s="1">
        <v>1</v>
      </c>
    </row>
    <row r="18" spans="1:30" s="1" customFormat="1" x14ac:dyDescent="0.25">
      <c r="A18" s="14">
        <v>2</v>
      </c>
      <c r="B18" s="5">
        <f t="shared" si="14"/>
        <v>0</v>
      </c>
      <c r="C18" s="15">
        <v>2</v>
      </c>
      <c r="D18" s="1">
        <v>1</v>
      </c>
      <c r="E18" s="1">
        <v>0</v>
      </c>
      <c r="F18" s="1" t="s">
        <v>1248</v>
      </c>
      <c r="G18" s="388">
        <v>22656.149999999998</v>
      </c>
      <c r="H18" s="388">
        <v>23109.273000000001</v>
      </c>
      <c r="I18" s="388">
        <v>23571.458460000002</v>
      </c>
      <c r="K18" s="380">
        <v>40</v>
      </c>
      <c r="L18" s="5">
        <f t="shared" si="3"/>
        <v>150</v>
      </c>
      <c r="M18" s="5"/>
      <c r="N18" s="5">
        <f t="shared" si="4"/>
        <v>22656.149999999998</v>
      </c>
      <c r="O18" s="5">
        <f t="shared" si="5"/>
        <v>3945.2445339999999</v>
      </c>
      <c r="P18" s="5">
        <f t="shared" si="6"/>
        <v>18710.905465999997</v>
      </c>
      <c r="Q18" s="5"/>
      <c r="R18" s="5">
        <f t="shared" si="7"/>
        <v>40</v>
      </c>
      <c r="S18" s="5">
        <f t="shared" si="8"/>
        <v>150</v>
      </c>
      <c r="T18" s="5">
        <f t="shared" si="9"/>
        <v>23109.273000000001</v>
      </c>
      <c r="U18" s="5">
        <f t="shared" si="10"/>
        <v>3945.2445339999999</v>
      </c>
      <c r="V18" s="5">
        <f t="shared" si="11"/>
        <v>19164.028466</v>
      </c>
      <c r="W18" s="5">
        <f t="shared" si="12"/>
        <v>479.10071164999999</v>
      </c>
      <c r="X18" s="6" t="s">
        <v>1246</v>
      </c>
      <c r="Y18" s="5">
        <f t="shared" si="15"/>
        <v>453.12300000000323</v>
      </c>
      <c r="Z18" s="5">
        <f t="shared" si="13"/>
        <v>35761.824999999997</v>
      </c>
      <c r="AA18" s="5">
        <v>1430473</v>
      </c>
      <c r="AB18" s="1">
        <v>1</v>
      </c>
      <c r="AC18" s="1">
        <v>0</v>
      </c>
      <c r="AD18" s="1">
        <v>1</v>
      </c>
    </row>
    <row r="19" spans="1:30" s="1" customFormat="1" x14ac:dyDescent="0.25">
      <c r="A19" s="14">
        <v>4</v>
      </c>
      <c r="B19" s="5">
        <f t="shared" si="14"/>
        <v>0</v>
      </c>
      <c r="C19" s="15">
        <v>4</v>
      </c>
      <c r="D19" s="1">
        <v>1</v>
      </c>
      <c r="E19" s="1">
        <v>0</v>
      </c>
      <c r="F19" s="1" t="s">
        <v>1249</v>
      </c>
      <c r="G19" s="388">
        <v>22656.149999999998</v>
      </c>
      <c r="H19" s="388">
        <v>23109.273000000001</v>
      </c>
      <c r="I19" s="388">
        <v>23571.458460000002</v>
      </c>
      <c r="K19" s="380">
        <v>138</v>
      </c>
      <c r="L19" s="5">
        <f t="shared" si="3"/>
        <v>150</v>
      </c>
      <c r="M19" s="5"/>
      <c r="N19" s="5">
        <f t="shared" si="4"/>
        <v>22656.149999999998</v>
      </c>
      <c r="O19" s="5">
        <f t="shared" si="5"/>
        <v>22656.149999999998</v>
      </c>
      <c r="P19" s="5">
        <f t="shared" si="6"/>
        <v>0</v>
      </c>
      <c r="Q19" s="5"/>
      <c r="R19" s="5">
        <f t="shared" si="7"/>
        <v>138</v>
      </c>
      <c r="S19" s="5">
        <f t="shared" si="8"/>
        <v>150</v>
      </c>
      <c r="T19" s="5">
        <f t="shared" si="9"/>
        <v>23109.273000000001</v>
      </c>
      <c r="U19" s="5">
        <f t="shared" si="10"/>
        <v>23109.273000000001</v>
      </c>
      <c r="V19" s="5">
        <f t="shared" si="11"/>
        <v>0</v>
      </c>
      <c r="W19" s="5">
        <f t="shared" si="12"/>
        <v>0</v>
      </c>
      <c r="X19" s="6" t="s">
        <v>1246</v>
      </c>
      <c r="Y19" s="5">
        <f t="shared" si="15"/>
        <v>453.12300000000323</v>
      </c>
      <c r="Z19" s="5">
        <f t="shared" si="13"/>
        <v>68760.695652173919</v>
      </c>
      <c r="AA19" s="5">
        <v>9488976</v>
      </c>
      <c r="AB19" s="1">
        <v>1</v>
      </c>
      <c r="AC19" s="1">
        <v>0</v>
      </c>
      <c r="AD19" s="1">
        <v>1</v>
      </c>
    </row>
    <row r="20" spans="1:30" s="1" customFormat="1" x14ac:dyDescent="0.25">
      <c r="A20" s="14">
        <v>6</v>
      </c>
      <c r="B20" s="5">
        <f t="shared" si="14"/>
        <v>0</v>
      </c>
      <c r="C20" s="15">
        <v>6</v>
      </c>
      <c r="D20" s="1">
        <v>3</v>
      </c>
      <c r="E20" s="1">
        <v>1</v>
      </c>
      <c r="F20" s="1" t="s">
        <v>1250</v>
      </c>
      <c r="G20" s="388">
        <v>246952.035</v>
      </c>
      <c r="H20" s="388">
        <v>251891.07570000002</v>
      </c>
      <c r="I20" s="388">
        <v>256928.897214</v>
      </c>
      <c r="K20" s="380">
        <v>1635</v>
      </c>
      <c r="L20" s="5">
        <f t="shared" si="3"/>
        <v>1635</v>
      </c>
      <c r="M20" s="5"/>
      <c r="N20" s="5">
        <f t="shared" si="4"/>
        <v>246952.035</v>
      </c>
      <c r="O20" s="5">
        <f t="shared" si="5"/>
        <v>58724.530213999999</v>
      </c>
      <c r="P20" s="5">
        <f t="shared" si="6"/>
        <v>188227.504786</v>
      </c>
      <c r="Q20" s="5"/>
      <c r="R20" s="5">
        <f t="shared" si="7"/>
        <v>1635</v>
      </c>
      <c r="S20" s="5">
        <f t="shared" si="8"/>
        <v>1635</v>
      </c>
      <c r="T20" s="5">
        <f t="shared" si="9"/>
        <v>251891.07570000002</v>
      </c>
      <c r="U20" s="5">
        <f t="shared" si="10"/>
        <v>58724.530213999999</v>
      </c>
      <c r="V20" s="5">
        <f t="shared" si="11"/>
        <v>193166.54548600002</v>
      </c>
      <c r="W20" s="5">
        <f t="shared" si="12"/>
        <v>118.14467613822632</v>
      </c>
      <c r="X20" s="6" t="s">
        <v>1246</v>
      </c>
      <c r="Y20" s="5">
        <f t="shared" si="15"/>
        <v>4939.0407000000123</v>
      </c>
      <c r="Z20" s="5">
        <f t="shared" si="13"/>
        <v>13022.894801223241</v>
      </c>
      <c r="AA20" s="5">
        <v>21292433</v>
      </c>
      <c r="AB20" s="1">
        <v>19</v>
      </c>
      <c r="AC20" s="1">
        <v>1</v>
      </c>
      <c r="AD20" s="1">
        <v>1</v>
      </c>
    </row>
    <row r="21" spans="1:30" s="1" customFormat="1" x14ac:dyDescent="0.25">
      <c r="A21" s="14">
        <v>11</v>
      </c>
      <c r="B21" s="5">
        <f t="shared" si="14"/>
        <v>0</v>
      </c>
      <c r="C21" s="15">
        <v>11</v>
      </c>
      <c r="D21" s="1">
        <v>1</v>
      </c>
      <c r="E21" s="1">
        <v>1</v>
      </c>
      <c r="F21" s="1" t="s">
        <v>1251</v>
      </c>
      <c r="G21" s="388">
        <v>2493686.91</v>
      </c>
      <c r="H21" s="388">
        <v>2543560.6482000002</v>
      </c>
      <c r="I21" s="388">
        <v>2594431.8611639999</v>
      </c>
      <c r="K21" s="380">
        <v>16510</v>
      </c>
      <c r="L21" s="5">
        <f t="shared" si="3"/>
        <v>16510</v>
      </c>
      <c r="M21" s="5"/>
      <c r="N21" s="5">
        <f t="shared" si="4"/>
        <v>2493686.91</v>
      </c>
      <c r="O21" s="5">
        <f t="shared" si="5"/>
        <v>766580.77705999999</v>
      </c>
      <c r="P21" s="5">
        <f t="shared" si="6"/>
        <v>1727106.1329400002</v>
      </c>
      <c r="Q21" s="5"/>
      <c r="R21" s="5">
        <f t="shared" si="7"/>
        <v>16510</v>
      </c>
      <c r="S21" s="5">
        <f t="shared" si="8"/>
        <v>16510</v>
      </c>
      <c r="T21" s="5">
        <f t="shared" si="9"/>
        <v>2543560.6482000002</v>
      </c>
      <c r="U21" s="5">
        <f t="shared" si="10"/>
        <v>766580.77705999999</v>
      </c>
      <c r="V21" s="5">
        <f t="shared" si="11"/>
        <v>1776979.8711400002</v>
      </c>
      <c r="W21" s="5">
        <f t="shared" si="12"/>
        <v>107.63051914839492</v>
      </c>
      <c r="X21" s="6" t="s">
        <v>1246</v>
      </c>
      <c r="Y21" s="5">
        <f t="shared" si="15"/>
        <v>49873.738200000022</v>
      </c>
      <c r="Z21" s="5">
        <f t="shared" si="13"/>
        <v>16835.134463961236</v>
      </c>
      <c r="AA21" s="5">
        <v>277948070</v>
      </c>
      <c r="AB21" s="1">
        <v>2</v>
      </c>
      <c r="AC21" s="1">
        <v>1</v>
      </c>
      <c r="AD21" s="1">
        <v>1</v>
      </c>
    </row>
    <row r="22" spans="1:30" s="1" customFormat="1" x14ac:dyDescent="0.25">
      <c r="A22" s="14">
        <v>12</v>
      </c>
      <c r="B22" s="5">
        <f t="shared" si="14"/>
        <v>0</v>
      </c>
      <c r="C22" s="15">
        <v>12</v>
      </c>
      <c r="D22" s="1">
        <v>1</v>
      </c>
      <c r="E22" s="1">
        <v>1</v>
      </c>
      <c r="F22" s="1" t="s">
        <v>1252</v>
      </c>
      <c r="G22" s="388">
        <v>327003.76500000001</v>
      </c>
      <c r="H22" s="388">
        <v>333543.84030000004</v>
      </c>
      <c r="I22" s="388">
        <v>340214.717106</v>
      </c>
      <c r="K22" s="380">
        <v>2165</v>
      </c>
      <c r="L22" s="5">
        <f t="shared" si="3"/>
        <v>2165</v>
      </c>
      <c r="M22" s="5"/>
      <c r="N22" s="5">
        <f t="shared" si="4"/>
        <v>327003.76500000001</v>
      </c>
      <c r="O22" s="5">
        <f t="shared" si="5"/>
        <v>113292.109056</v>
      </c>
      <c r="P22" s="5">
        <f t="shared" si="6"/>
        <v>213711.655944</v>
      </c>
      <c r="Q22" s="5"/>
      <c r="R22" s="5">
        <f t="shared" si="7"/>
        <v>2165</v>
      </c>
      <c r="S22" s="5">
        <f t="shared" si="8"/>
        <v>2165</v>
      </c>
      <c r="T22" s="5">
        <f t="shared" si="9"/>
        <v>333543.84030000004</v>
      </c>
      <c r="U22" s="5">
        <f t="shared" si="10"/>
        <v>113292.109056</v>
      </c>
      <c r="V22" s="5">
        <f t="shared" si="11"/>
        <v>220251.73124400002</v>
      </c>
      <c r="W22" s="5">
        <f t="shared" si="12"/>
        <v>101.7329012674365</v>
      </c>
      <c r="X22" s="6" t="s">
        <v>1246</v>
      </c>
      <c r="Y22" s="5">
        <f t="shared" si="15"/>
        <v>6540.0753000000259</v>
      </c>
      <c r="Z22" s="5">
        <f t="shared" si="13"/>
        <v>18973.502078521939</v>
      </c>
      <c r="AA22" s="5">
        <v>41077632</v>
      </c>
      <c r="AB22" s="1">
        <v>2</v>
      </c>
      <c r="AC22" s="1">
        <v>1</v>
      </c>
      <c r="AD22" s="1">
        <v>1</v>
      </c>
    </row>
    <row r="23" spans="1:30" s="1" customFormat="1" x14ac:dyDescent="0.25">
      <c r="A23" s="14">
        <v>13</v>
      </c>
      <c r="B23" s="5">
        <f t="shared" si="14"/>
        <v>0</v>
      </c>
      <c r="C23" s="15">
        <v>13</v>
      </c>
      <c r="D23" s="1">
        <v>1</v>
      </c>
      <c r="E23" s="1">
        <v>1</v>
      </c>
      <c r="F23" s="1" t="s">
        <v>1253</v>
      </c>
      <c r="G23" s="388">
        <v>254504.08499999999</v>
      </c>
      <c r="H23" s="388">
        <v>259594.16670000003</v>
      </c>
      <c r="I23" s="388">
        <v>264786.05003400001</v>
      </c>
      <c r="K23" s="380">
        <v>1685</v>
      </c>
      <c r="L23" s="5">
        <f t="shared" si="3"/>
        <v>1685</v>
      </c>
      <c r="M23" s="5"/>
      <c r="N23" s="5">
        <f t="shared" si="4"/>
        <v>254504.08499999999</v>
      </c>
      <c r="O23" s="5">
        <f t="shared" si="5"/>
        <v>74607.535044000004</v>
      </c>
      <c r="P23" s="5">
        <f t="shared" si="6"/>
        <v>179896.549956</v>
      </c>
      <c r="Q23" s="5"/>
      <c r="R23" s="5">
        <f t="shared" si="7"/>
        <v>1685</v>
      </c>
      <c r="S23" s="5">
        <f t="shared" si="8"/>
        <v>1685</v>
      </c>
      <c r="T23" s="5">
        <f t="shared" si="9"/>
        <v>259594.16670000003</v>
      </c>
      <c r="U23" s="5">
        <f t="shared" si="10"/>
        <v>74607.535044000004</v>
      </c>
      <c r="V23" s="5">
        <f t="shared" si="11"/>
        <v>184986.63165600004</v>
      </c>
      <c r="W23" s="5">
        <f t="shared" si="12"/>
        <v>109.78435113115729</v>
      </c>
      <c r="X23" s="6" t="s">
        <v>1246</v>
      </c>
      <c r="Y23" s="5">
        <f t="shared" si="15"/>
        <v>5090.0817000000388</v>
      </c>
      <c r="Z23" s="5">
        <f t="shared" si="13"/>
        <v>16054.19465875371</v>
      </c>
      <c r="AA23" s="5">
        <v>27051318</v>
      </c>
      <c r="AB23" s="1">
        <v>2</v>
      </c>
      <c r="AC23" s="1">
        <v>1</v>
      </c>
      <c r="AD23" s="1">
        <v>1</v>
      </c>
    </row>
    <row r="24" spans="1:30" s="1" customFormat="1" x14ac:dyDescent="0.25">
      <c r="A24" s="14">
        <v>14</v>
      </c>
      <c r="B24" s="5">
        <f t="shared" si="14"/>
        <v>0</v>
      </c>
      <c r="C24" s="15">
        <v>14</v>
      </c>
      <c r="D24" s="1">
        <v>1</v>
      </c>
      <c r="E24" s="1">
        <v>1</v>
      </c>
      <c r="F24" s="1" t="s">
        <v>1254</v>
      </c>
      <c r="G24" s="388">
        <v>166900.30499999999</v>
      </c>
      <c r="H24" s="388">
        <v>170238.31110000002</v>
      </c>
      <c r="I24" s="388">
        <v>173643.077322</v>
      </c>
      <c r="K24" s="380">
        <v>1105</v>
      </c>
      <c r="L24" s="5">
        <f t="shared" si="3"/>
        <v>1105</v>
      </c>
      <c r="M24" s="5"/>
      <c r="N24" s="5">
        <f t="shared" si="4"/>
        <v>166900.30499999999</v>
      </c>
      <c r="O24" s="5">
        <f t="shared" si="5"/>
        <v>50158.982034000001</v>
      </c>
      <c r="P24" s="5">
        <f t="shared" si="6"/>
        <v>116741.32296599999</v>
      </c>
      <c r="Q24" s="5"/>
      <c r="R24" s="5">
        <f t="shared" si="7"/>
        <v>1105</v>
      </c>
      <c r="S24" s="5">
        <f t="shared" si="8"/>
        <v>1105</v>
      </c>
      <c r="T24" s="5">
        <f t="shared" si="9"/>
        <v>170238.31110000002</v>
      </c>
      <c r="U24" s="5">
        <f t="shared" si="10"/>
        <v>50158.982034000001</v>
      </c>
      <c r="V24" s="5">
        <f t="shared" si="11"/>
        <v>120079.32906600002</v>
      </c>
      <c r="W24" s="5">
        <f t="shared" si="12"/>
        <v>108.66907607782807</v>
      </c>
      <c r="X24" s="6" t="s">
        <v>1246</v>
      </c>
      <c r="Y24" s="5">
        <f t="shared" si="15"/>
        <v>3338.0061000000278</v>
      </c>
      <c r="Z24" s="5">
        <f t="shared" si="13"/>
        <v>16458.572850678735</v>
      </c>
      <c r="AA24" s="5">
        <v>18186723</v>
      </c>
      <c r="AB24" s="1">
        <v>2</v>
      </c>
      <c r="AC24" s="1">
        <v>1</v>
      </c>
      <c r="AD24" s="1">
        <v>1</v>
      </c>
    </row>
    <row r="25" spans="1:30" s="1" customFormat="1" x14ac:dyDescent="0.25">
      <c r="A25" s="14">
        <v>15</v>
      </c>
      <c r="B25" s="5">
        <f t="shared" si="14"/>
        <v>0</v>
      </c>
      <c r="C25" s="15">
        <v>15</v>
      </c>
      <c r="D25" s="1">
        <v>1</v>
      </c>
      <c r="E25" s="1">
        <v>1</v>
      </c>
      <c r="F25" s="1" t="s">
        <v>1255</v>
      </c>
      <c r="G25" s="388">
        <v>265076.95500000002</v>
      </c>
      <c r="H25" s="388">
        <v>270378.49410000001</v>
      </c>
      <c r="I25" s="388">
        <v>275786.06398199999</v>
      </c>
      <c r="K25" s="380">
        <v>1755</v>
      </c>
      <c r="L25" s="5">
        <f t="shared" si="3"/>
        <v>1755</v>
      </c>
      <c r="M25" s="5"/>
      <c r="N25" s="5">
        <f t="shared" si="4"/>
        <v>265076.95500000002</v>
      </c>
      <c r="O25" s="5">
        <f t="shared" si="5"/>
        <v>102457.904542</v>
      </c>
      <c r="P25" s="5">
        <f t="shared" si="6"/>
        <v>162619.05045800001</v>
      </c>
      <c r="Q25" s="5"/>
      <c r="R25" s="5">
        <f t="shared" si="7"/>
        <v>1755</v>
      </c>
      <c r="S25" s="5">
        <f t="shared" si="8"/>
        <v>1755</v>
      </c>
      <c r="T25" s="5">
        <f t="shared" si="9"/>
        <v>270378.49410000001</v>
      </c>
      <c r="U25" s="5">
        <f t="shared" si="10"/>
        <v>102457.904542</v>
      </c>
      <c r="V25" s="5">
        <f t="shared" si="11"/>
        <v>167920.58955800001</v>
      </c>
      <c r="W25" s="5">
        <f t="shared" si="12"/>
        <v>95.681247611396017</v>
      </c>
      <c r="X25" s="6" t="s">
        <v>1246</v>
      </c>
      <c r="Y25" s="5">
        <f t="shared" si="15"/>
        <v>5301.5390999999945</v>
      </c>
      <c r="Z25" s="5">
        <f t="shared" si="13"/>
        <v>21167.720227920228</v>
      </c>
      <c r="AA25" s="5">
        <v>37149349</v>
      </c>
      <c r="AB25" s="1">
        <v>2</v>
      </c>
      <c r="AC25" s="1">
        <v>1</v>
      </c>
      <c r="AD25" s="1">
        <v>1</v>
      </c>
    </row>
    <row r="26" spans="1:30" s="1" customFormat="1" x14ac:dyDescent="0.25">
      <c r="A26" s="14">
        <v>16</v>
      </c>
      <c r="B26" s="5">
        <f t="shared" si="14"/>
        <v>0</v>
      </c>
      <c r="C26" s="15">
        <v>16</v>
      </c>
      <c r="D26" s="1">
        <v>1</v>
      </c>
      <c r="E26" s="1">
        <v>1</v>
      </c>
      <c r="F26" s="1" t="s">
        <v>1256</v>
      </c>
      <c r="G26" s="388">
        <v>273535.25099999999</v>
      </c>
      <c r="H26" s="388">
        <v>279005.95602000004</v>
      </c>
      <c r="I26" s="388">
        <v>284586.07514040003</v>
      </c>
      <c r="K26" s="380">
        <v>1811</v>
      </c>
      <c r="L26" s="5">
        <f t="shared" si="3"/>
        <v>1811</v>
      </c>
      <c r="M26" s="5"/>
      <c r="N26" s="5">
        <f t="shared" si="4"/>
        <v>273535.25099999999</v>
      </c>
      <c r="O26" s="5">
        <f t="shared" si="5"/>
        <v>135920.42343600001</v>
      </c>
      <c r="P26" s="5">
        <f t="shared" si="6"/>
        <v>137614.82756399998</v>
      </c>
      <c r="Q26" s="5"/>
      <c r="R26" s="5">
        <f t="shared" si="7"/>
        <v>1811</v>
      </c>
      <c r="S26" s="5">
        <f t="shared" si="8"/>
        <v>1811</v>
      </c>
      <c r="T26" s="5">
        <f t="shared" si="9"/>
        <v>279005.95602000004</v>
      </c>
      <c r="U26" s="5">
        <f t="shared" si="10"/>
        <v>135920.42343600001</v>
      </c>
      <c r="V26" s="5">
        <f t="shared" si="11"/>
        <v>143085.53258400003</v>
      </c>
      <c r="W26" s="5">
        <f t="shared" si="12"/>
        <v>79.00912898067368</v>
      </c>
      <c r="X26" s="6" t="s">
        <v>1246</v>
      </c>
      <c r="Y26" s="5">
        <f t="shared" si="15"/>
        <v>5470.7050200000522</v>
      </c>
      <c r="Z26" s="5">
        <f t="shared" si="13"/>
        <v>27212.72335726118</v>
      </c>
      <c r="AA26" s="5">
        <v>49282242</v>
      </c>
      <c r="AB26" s="1">
        <v>2</v>
      </c>
      <c r="AC26" s="1">
        <v>1</v>
      </c>
      <c r="AD26" s="1">
        <v>1</v>
      </c>
    </row>
    <row r="27" spans="1:30" s="1" customFormat="1" x14ac:dyDescent="0.25">
      <c r="A27" s="14">
        <v>22</v>
      </c>
      <c r="B27" s="5">
        <f t="shared" si="14"/>
        <v>0</v>
      </c>
      <c r="C27" s="15">
        <v>22</v>
      </c>
      <c r="D27" s="1">
        <v>1</v>
      </c>
      <c r="E27" s="1">
        <v>0</v>
      </c>
      <c r="F27" s="1" t="s">
        <v>1257</v>
      </c>
      <c r="G27" s="388">
        <v>162369.07499999998</v>
      </c>
      <c r="H27" s="388">
        <v>165616.4565</v>
      </c>
      <c r="I27" s="388">
        <v>168928.78563</v>
      </c>
      <c r="K27" s="380">
        <v>1075</v>
      </c>
      <c r="L27" s="5">
        <f t="shared" si="3"/>
        <v>1075</v>
      </c>
      <c r="M27" s="5"/>
      <c r="N27" s="5">
        <f t="shared" si="4"/>
        <v>162369.07499999998</v>
      </c>
      <c r="O27" s="5">
        <f t="shared" si="5"/>
        <v>80452.489977999998</v>
      </c>
      <c r="P27" s="5">
        <f t="shared" si="6"/>
        <v>81916.585021999985</v>
      </c>
      <c r="Q27" s="5"/>
      <c r="R27" s="5">
        <f t="shared" si="7"/>
        <v>1075</v>
      </c>
      <c r="S27" s="5">
        <f t="shared" si="8"/>
        <v>1075</v>
      </c>
      <c r="T27" s="5">
        <f t="shared" si="9"/>
        <v>165616.4565</v>
      </c>
      <c r="U27" s="5">
        <f t="shared" si="10"/>
        <v>80452.489977999998</v>
      </c>
      <c r="V27" s="5">
        <f t="shared" si="11"/>
        <v>85163.966522000002</v>
      </c>
      <c r="W27" s="5">
        <f t="shared" si="12"/>
        <v>79.222294439069771</v>
      </c>
      <c r="X27" s="6" t="s">
        <v>1246</v>
      </c>
      <c r="Y27" s="5">
        <f t="shared" si="15"/>
        <v>3247.3815000000177</v>
      </c>
      <c r="Z27" s="5">
        <f t="shared" si="13"/>
        <v>27135.433488372091</v>
      </c>
      <c r="AA27" s="5">
        <v>29170591</v>
      </c>
      <c r="AB27" s="1">
        <v>3</v>
      </c>
      <c r="AC27" s="1">
        <v>0</v>
      </c>
      <c r="AD27" s="1">
        <v>1</v>
      </c>
    </row>
    <row r="28" spans="1:30" s="1" customFormat="1" x14ac:dyDescent="0.25">
      <c r="A28" s="14">
        <v>23</v>
      </c>
      <c r="B28" s="5">
        <f t="shared" si="14"/>
        <v>0</v>
      </c>
      <c r="C28" s="15">
        <v>23</v>
      </c>
      <c r="D28" s="1">
        <v>1</v>
      </c>
      <c r="E28" s="1">
        <v>0</v>
      </c>
      <c r="F28" s="1" t="s">
        <v>1258</v>
      </c>
      <c r="G28" s="388">
        <v>64947.63</v>
      </c>
      <c r="H28" s="388">
        <v>66246.582600000009</v>
      </c>
      <c r="I28" s="388">
        <v>67571.514252000008</v>
      </c>
      <c r="K28" s="380">
        <v>430</v>
      </c>
      <c r="L28" s="5">
        <f t="shared" si="3"/>
        <v>430</v>
      </c>
      <c r="M28" s="5"/>
      <c r="N28" s="5">
        <f t="shared" si="4"/>
        <v>64947.63</v>
      </c>
      <c r="O28" s="5">
        <f t="shared" si="5"/>
        <v>25271.744301999999</v>
      </c>
      <c r="P28" s="5">
        <f t="shared" si="6"/>
        <v>39675.885697999998</v>
      </c>
      <c r="Q28" s="5"/>
      <c r="R28" s="5">
        <f t="shared" si="7"/>
        <v>430</v>
      </c>
      <c r="S28" s="5">
        <f t="shared" si="8"/>
        <v>430</v>
      </c>
      <c r="T28" s="5">
        <f t="shared" si="9"/>
        <v>66246.582600000009</v>
      </c>
      <c r="U28" s="5">
        <f t="shared" si="10"/>
        <v>25271.744301999999</v>
      </c>
      <c r="V28" s="5">
        <f t="shared" si="11"/>
        <v>40974.83829800001</v>
      </c>
      <c r="W28" s="5">
        <f t="shared" si="12"/>
        <v>95.290321623255835</v>
      </c>
      <c r="X28" s="6" t="s">
        <v>1246</v>
      </c>
      <c r="Y28" s="5">
        <f t="shared" si="15"/>
        <v>1298.9526000000114</v>
      </c>
      <c r="Z28" s="5">
        <f t="shared" si="13"/>
        <v>21309.462790697675</v>
      </c>
      <c r="AA28" s="5">
        <v>9163069</v>
      </c>
      <c r="AB28" s="1">
        <v>3</v>
      </c>
      <c r="AC28" s="1">
        <v>0</v>
      </c>
      <c r="AD28" s="1">
        <v>1</v>
      </c>
    </row>
    <row r="29" spans="1:30" s="1" customFormat="1" x14ac:dyDescent="0.25">
      <c r="A29" s="14">
        <v>25</v>
      </c>
      <c r="B29" s="5">
        <f t="shared" si="14"/>
        <v>0</v>
      </c>
      <c r="C29" s="15">
        <v>25</v>
      </c>
      <c r="D29" s="1">
        <v>1</v>
      </c>
      <c r="E29" s="1">
        <v>0</v>
      </c>
      <c r="F29" s="1" t="s">
        <v>1259</v>
      </c>
      <c r="G29" s="388">
        <v>0</v>
      </c>
      <c r="H29" s="388">
        <v>0</v>
      </c>
      <c r="I29" s="388">
        <v>0</v>
      </c>
      <c r="K29" s="380">
        <v>43</v>
      </c>
      <c r="L29" s="5">
        <f t="shared" si="3"/>
        <v>150</v>
      </c>
      <c r="M29" s="5"/>
      <c r="N29" s="5">
        <f t="shared" si="4"/>
        <v>0</v>
      </c>
      <c r="O29" s="5">
        <f t="shared" si="5"/>
        <v>0</v>
      </c>
      <c r="P29" s="5">
        <f t="shared" si="6"/>
        <v>0</v>
      </c>
      <c r="Q29" s="5"/>
      <c r="R29" s="5">
        <f t="shared" si="7"/>
        <v>43</v>
      </c>
      <c r="S29" s="5">
        <f t="shared" si="8"/>
        <v>150</v>
      </c>
      <c r="T29" s="5">
        <f t="shared" si="9"/>
        <v>0</v>
      </c>
      <c r="U29" s="5">
        <f t="shared" si="10"/>
        <v>0</v>
      </c>
      <c r="V29" s="5">
        <f t="shared" si="11"/>
        <v>0</v>
      </c>
      <c r="W29" s="5">
        <f t="shared" si="12"/>
        <v>0</v>
      </c>
      <c r="X29" s="6" t="s">
        <v>1246</v>
      </c>
      <c r="Y29" s="5">
        <f t="shared" si="15"/>
        <v>0</v>
      </c>
      <c r="Z29" s="5">
        <f t="shared" si="13"/>
        <v>0</v>
      </c>
      <c r="AA29" s="1">
        <v>0</v>
      </c>
      <c r="AB29" s="1">
        <v>3</v>
      </c>
      <c r="AC29" s="1">
        <v>0</v>
      </c>
      <c r="AD29" s="1">
        <v>0</v>
      </c>
    </row>
    <row r="30" spans="1:30" s="1" customFormat="1" x14ac:dyDescent="0.25">
      <c r="A30" s="14">
        <v>31</v>
      </c>
      <c r="B30" s="5">
        <f t="shared" si="14"/>
        <v>0</v>
      </c>
      <c r="C30" s="15">
        <v>31</v>
      </c>
      <c r="D30" s="1">
        <v>1</v>
      </c>
      <c r="E30" s="1">
        <v>0</v>
      </c>
      <c r="F30" s="1" t="s">
        <v>1260</v>
      </c>
      <c r="G30" s="388">
        <v>500398.83299999998</v>
      </c>
      <c r="H30" s="388">
        <v>510406.80966000003</v>
      </c>
      <c r="I30" s="388">
        <v>520614.94585320004</v>
      </c>
      <c r="K30" s="380">
        <v>3313</v>
      </c>
      <c r="L30" s="5">
        <f t="shared" si="3"/>
        <v>3313</v>
      </c>
      <c r="M30" s="5"/>
      <c r="N30" s="5">
        <f t="shared" si="4"/>
        <v>500398.83299999998</v>
      </c>
      <c r="O30" s="5">
        <f t="shared" si="5"/>
        <v>108666.259072</v>
      </c>
      <c r="P30" s="5">
        <f t="shared" si="6"/>
        <v>391732.573928</v>
      </c>
      <c r="Q30" s="5"/>
      <c r="R30" s="5">
        <f t="shared" si="7"/>
        <v>3313</v>
      </c>
      <c r="S30" s="5">
        <f t="shared" si="8"/>
        <v>3313</v>
      </c>
      <c r="T30" s="5">
        <f t="shared" si="9"/>
        <v>510406.80966000003</v>
      </c>
      <c r="U30" s="5">
        <f t="shared" si="10"/>
        <v>108666.259072</v>
      </c>
      <c r="V30" s="5">
        <f t="shared" si="11"/>
        <v>401740.55058800004</v>
      </c>
      <c r="W30" s="5">
        <f t="shared" si="12"/>
        <v>121.26186253788109</v>
      </c>
      <c r="X30" s="6" t="s">
        <v>1246</v>
      </c>
      <c r="Y30" s="5">
        <f t="shared" si="15"/>
        <v>10007.976660000044</v>
      </c>
      <c r="Z30" s="5">
        <f t="shared" si="13"/>
        <v>11892.660428614548</v>
      </c>
      <c r="AA30" s="5">
        <v>39400384</v>
      </c>
      <c r="AB30" s="1">
        <v>4</v>
      </c>
      <c r="AC30" s="1">
        <v>0</v>
      </c>
      <c r="AD30" s="1">
        <v>1</v>
      </c>
    </row>
    <row r="31" spans="1:30" s="1" customFormat="1" x14ac:dyDescent="0.25">
      <c r="A31" s="14">
        <v>32</v>
      </c>
      <c r="B31" s="5">
        <f t="shared" si="14"/>
        <v>0</v>
      </c>
      <c r="C31" s="15">
        <v>32</v>
      </c>
      <c r="D31" s="1">
        <v>1</v>
      </c>
      <c r="E31" s="1">
        <v>0</v>
      </c>
      <c r="F31" s="1" t="s">
        <v>1261</v>
      </c>
      <c r="G31" s="388">
        <v>25374.887999999999</v>
      </c>
      <c r="H31" s="388">
        <v>25882.385760000001</v>
      </c>
      <c r="I31" s="388">
        <v>26400.033475200002</v>
      </c>
      <c r="K31" s="380">
        <v>168</v>
      </c>
      <c r="L31" s="5">
        <f t="shared" si="3"/>
        <v>168</v>
      </c>
      <c r="M31" s="5"/>
      <c r="N31" s="5">
        <f t="shared" si="4"/>
        <v>25374.887999999999</v>
      </c>
      <c r="O31" s="5">
        <f t="shared" si="5"/>
        <v>9934.5835260000003</v>
      </c>
      <c r="P31" s="5">
        <f t="shared" si="6"/>
        <v>15440.304473999999</v>
      </c>
      <c r="Q31" s="5"/>
      <c r="R31" s="5">
        <f t="shared" si="7"/>
        <v>168</v>
      </c>
      <c r="S31" s="5">
        <f t="shared" si="8"/>
        <v>168</v>
      </c>
      <c r="T31" s="5">
        <f t="shared" si="9"/>
        <v>25882.385760000001</v>
      </c>
      <c r="U31" s="5">
        <f t="shared" si="10"/>
        <v>9934.5835260000003</v>
      </c>
      <c r="V31" s="5">
        <f t="shared" si="11"/>
        <v>15947.802234000001</v>
      </c>
      <c r="W31" s="5">
        <f t="shared" si="12"/>
        <v>94.927394250000006</v>
      </c>
      <c r="X31" s="6" t="s">
        <v>1246</v>
      </c>
      <c r="Y31" s="5">
        <f t="shared" si="15"/>
        <v>507.49776000000202</v>
      </c>
      <c r="Z31" s="5">
        <f t="shared" si="13"/>
        <v>21441.053571428572</v>
      </c>
      <c r="AA31" s="5">
        <v>3602097</v>
      </c>
      <c r="AB31" s="1">
        <v>4</v>
      </c>
      <c r="AC31" s="1">
        <v>0</v>
      </c>
      <c r="AD31" s="1">
        <v>1</v>
      </c>
    </row>
    <row r="32" spans="1:30" s="1" customFormat="1" x14ac:dyDescent="0.25">
      <c r="A32" s="14">
        <v>36</v>
      </c>
      <c r="B32" s="5">
        <f t="shared" si="14"/>
        <v>0</v>
      </c>
      <c r="C32" s="15">
        <v>36</v>
      </c>
      <c r="D32" s="1">
        <v>1</v>
      </c>
      <c r="E32" s="1">
        <v>0</v>
      </c>
      <c r="F32" s="1" t="s">
        <v>1262</v>
      </c>
      <c r="G32" s="388">
        <v>22656.149999999998</v>
      </c>
      <c r="H32" s="388">
        <v>23109.273000000001</v>
      </c>
      <c r="I32" s="388">
        <v>23571.458460000002</v>
      </c>
      <c r="K32" s="380">
        <v>67</v>
      </c>
      <c r="L32" s="5">
        <f t="shared" si="3"/>
        <v>150</v>
      </c>
      <c r="M32" s="5"/>
      <c r="N32" s="5">
        <f t="shared" si="4"/>
        <v>22656.149999999998</v>
      </c>
      <c r="O32" s="5">
        <f t="shared" si="5"/>
        <v>3437.1133720000003</v>
      </c>
      <c r="P32" s="5">
        <f t="shared" si="6"/>
        <v>19219.036627999998</v>
      </c>
      <c r="Q32" s="5"/>
      <c r="R32" s="5">
        <f t="shared" si="7"/>
        <v>67</v>
      </c>
      <c r="S32" s="5">
        <f t="shared" si="8"/>
        <v>150</v>
      </c>
      <c r="T32" s="5">
        <f t="shared" si="9"/>
        <v>23109.273000000001</v>
      </c>
      <c r="U32" s="5">
        <f t="shared" si="10"/>
        <v>3437.1133720000003</v>
      </c>
      <c r="V32" s="5">
        <f t="shared" si="11"/>
        <v>19672.159628000001</v>
      </c>
      <c r="W32" s="5">
        <f t="shared" si="12"/>
        <v>293.61432280597018</v>
      </c>
      <c r="X32" s="6" t="s">
        <v>1246</v>
      </c>
      <c r="Y32" s="5">
        <f t="shared" si="15"/>
        <v>453.12300000000323</v>
      </c>
      <c r="Z32" s="5">
        <f t="shared" si="13"/>
        <v>18600.507462686568</v>
      </c>
      <c r="AA32" s="5">
        <v>1246234</v>
      </c>
      <c r="AB32" s="1">
        <v>4</v>
      </c>
      <c r="AC32" s="1">
        <v>0</v>
      </c>
      <c r="AD32" s="1">
        <v>1</v>
      </c>
    </row>
    <row r="33" spans="1:30" s="1" customFormat="1" x14ac:dyDescent="0.25">
      <c r="A33" s="14">
        <v>38</v>
      </c>
      <c r="B33" s="5">
        <f t="shared" si="14"/>
        <v>0</v>
      </c>
      <c r="C33" s="15">
        <v>38</v>
      </c>
      <c r="D33" s="1">
        <v>1</v>
      </c>
      <c r="E33" s="1">
        <v>0</v>
      </c>
      <c r="F33" s="1" t="s">
        <v>1263</v>
      </c>
      <c r="G33" s="388">
        <v>129593.178</v>
      </c>
      <c r="H33" s="388">
        <v>132185.04156000001</v>
      </c>
      <c r="I33" s="388">
        <v>134828.74239120001</v>
      </c>
      <c r="K33" s="380">
        <v>858</v>
      </c>
      <c r="L33" s="5">
        <f t="shared" si="3"/>
        <v>858</v>
      </c>
      <c r="M33" s="5"/>
      <c r="N33" s="5">
        <f t="shared" si="4"/>
        <v>129593.178</v>
      </c>
      <c r="O33" s="5">
        <f t="shared" si="5"/>
        <v>41.736814000000003</v>
      </c>
      <c r="P33" s="5">
        <f t="shared" si="6"/>
        <v>129551.441186</v>
      </c>
      <c r="Q33" s="5"/>
      <c r="R33" s="5">
        <f t="shared" si="7"/>
        <v>858</v>
      </c>
      <c r="S33" s="5">
        <f t="shared" si="8"/>
        <v>858</v>
      </c>
      <c r="T33" s="5">
        <f t="shared" si="9"/>
        <v>132185.04156000001</v>
      </c>
      <c r="U33" s="5">
        <f t="shared" si="10"/>
        <v>41.736814000000003</v>
      </c>
      <c r="V33" s="5">
        <f t="shared" si="11"/>
        <v>132143.30474600001</v>
      </c>
      <c r="W33" s="5">
        <f t="shared" si="12"/>
        <v>154.0131756946387</v>
      </c>
      <c r="X33" s="6" t="s">
        <v>1246</v>
      </c>
      <c r="Y33" s="5">
        <f t="shared" si="15"/>
        <v>2591.8635600000125</v>
      </c>
      <c r="Z33" s="5">
        <f t="shared" si="13"/>
        <v>17.637529137529139</v>
      </c>
      <c r="AA33" s="5">
        <v>15133</v>
      </c>
      <c r="AB33" s="1">
        <v>4</v>
      </c>
      <c r="AC33" s="1">
        <v>0</v>
      </c>
      <c r="AD33" s="1">
        <v>1</v>
      </c>
    </row>
    <row r="34" spans="1:30" s="1" customFormat="1" x14ac:dyDescent="0.25">
      <c r="A34" s="14">
        <v>47</v>
      </c>
      <c r="B34" s="5">
        <f t="shared" si="14"/>
        <v>0</v>
      </c>
      <c r="C34" s="15">
        <v>47</v>
      </c>
      <c r="D34" s="1">
        <v>1</v>
      </c>
      <c r="E34" s="1">
        <v>0</v>
      </c>
      <c r="F34" s="1" t="s">
        <v>1264</v>
      </c>
      <c r="G34" s="388">
        <v>325493.35499999998</v>
      </c>
      <c r="H34" s="388">
        <v>332003.22210000001</v>
      </c>
      <c r="I34" s="388">
        <v>338643.28654200002</v>
      </c>
      <c r="K34" s="380">
        <v>2155</v>
      </c>
      <c r="L34" s="5">
        <f t="shared" si="3"/>
        <v>2155</v>
      </c>
      <c r="M34" s="5"/>
      <c r="N34" s="5">
        <f t="shared" si="4"/>
        <v>325493.35499999998</v>
      </c>
      <c r="O34" s="5">
        <f t="shared" si="5"/>
        <v>61132.404871999999</v>
      </c>
      <c r="P34" s="5">
        <f t="shared" si="6"/>
        <v>264360.950128</v>
      </c>
      <c r="Q34" s="5"/>
      <c r="R34" s="5">
        <f t="shared" si="7"/>
        <v>2155</v>
      </c>
      <c r="S34" s="5">
        <f t="shared" si="8"/>
        <v>2155</v>
      </c>
      <c r="T34" s="5">
        <f t="shared" si="9"/>
        <v>332003.22210000001</v>
      </c>
      <c r="U34" s="5">
        <f t="shared" si="10"/>
        <v>61132.404871999999</v>
      </c>
      <c r="V34" s="5">
        <f t="shared" si="11"/>
        <v>270870.81722800003</v>
      </c>
      <c r="W34" s="5">
        <f t="shared" si="12"/>
        <v>125.69411472296986</v>
      </c>
      <c r="X34" s="6" t="s">
        <v>1246</v>
      </c>
      <c r="Y34" s="5">
        <f t="shared" si="15"/>
        <v>6509.8671000000322</v>
      </c>
      <c r="Z34" s="5">
        <f t="shared" si="13"/>
        <v>10285.607424593967</v>
      </c>
      <c r="AA34" s="5">
        <v>22165484</v>
      </c>
      <c r="AB34" s="1">
        <v>5</v>
      </c>
      <c r="AC34" s="1">
        <v>0</v>
      </c>
      <c r="AD34" s="1">
        <v>1</v>
      </c>
    </row>
    <row r="35" spans="1:30" s="1" customFormat="1" x14ac:dyDescent="0.25">
      <c r="A35" s="14">
        <v>51</v>
      </c>
      <c r="B35" s="5">
        <f t="shared" si="14"/>
        <v>0</v>
      </c>
      <c r="C35" s="15">
        <v>51</v>
      </c>
      <c r="D35" s="1">
        <v>1</v>
      </c>
      <c r="E35" s="1">
        <v>0</v>
      </c>
      <c r="F35" s="1" t="s">
        <v>1265</v>
      </c>
      <c r="G35" s="388">
        <v>104973.495</v>
      </c>
      <c r="H35" s="388">
        <v>107072.96490000001</v>
      </c>
      <c r="I35" s="388">
        <v>109214.42419800001</v>
      </c>
      <c r="K35" s="380">
        <v>695</v>
      </c>
      <c r="L35" s="5">
        <f t="shared" si="3"/>
        <v>695</v>
      </c>
      <c r="M35" s="5"/>
      <c r="N35" s="5">
        <f t="shared" si="4"/>
        <v>104973.495</v>
      </c>
      <c r="O35" s="5">
        <f t="shared" si="5"/>
        <v>23782.234</v>
      </c>
      <c r="P35" s="5">
        <f t="shared" si="6"/>
        <v>81191.260999999999</v>
      </c>
      <c r="Q35" s="5"/>
      <c r="R35" s="5">
        <f t="shared" si="7"/>
        <v>695</v>
      </c>
      <c r="S35" s="5">
        <f t="shared" si="8"/>
        <v>695</v>
      </c>
      <c r="T35" s="5">
        <f t="shared" si="9"/>
        <v>107072.96490000001</v>
      </c>
      <c r="U35" s="5">
        <f t="shared" si="10"/>
        <v>23782.234</v>
      </c>
      <c r="V35" s="5">
        <f t="shared" si="11"/>
        <v>83290.73090000001</v>
      </c>
      <c r="W35" s="5">
        <f t="shared" si="12"/>
        <v>119.84277827338131</v>
      </c>
      <c r="X35" s="6" t="s">
        <v>1246</v>
      </c>
      <c r="Y35" s="5">
        <f t="shared" si="15"/>
        <v>2099.469900000011</v>
      </c>
      <c r="Z35" s="5">
        <f t="shared" si="13"/>
        <v>12407.194244604316</v>
      </c>
      <c r="AA35" s="5">
        <v>8623000</v>
      </c>
      <c r="AB35" s="1">
        <v>5</v>
      </c>
      <c r="AC35" s="1">
        <v>0</v>
      </c>
      <c r="AD35" s="1">
        <v>1</v>
      </c>
    </row>
    <row r="36" spans="1:30" s="1" customFormat="1" x14ac:dyDescent="0.25">
      <c r="A36" s="14">
        <v>75</v>
      </c>
      <c r="B36" s="5">
        <f t="shared" si="14"/>
        <v>0</v>
      </c>
      <c r="C36" s="15">
        <v>75</v>
      </c>
      <c r="D36" s="1">
        <v>1</v>
      </c>
      <c r="E36" s="1">
        <v>0</v>
      </c>
      <c r="F36" s="1" t="s">
        <v>1266</v>
      </c>
      <c r="G36" s="388">
        <v>22656.149999999998</v>
      </c>
      <c r="H36" s="388">
        <v>23109.273000000001</v>
      </c>
      <c r="I36" s="388">
        <v>23571.458460000002</v>
      </c>
      <c r="K36" s="380">
        <v>83</v>
      </c>
      <c r="L36" s="5">
        <f t="shared" si="3"/>
        <v>150</v>
      </c>
      <c r="M36" s="5"/>
      <c r="N36" s="5">
        <f t="shared" si="4"/>
        <v>22656.149999999998</v>
      </c>
      <c r="O36" s="5">
        <f t="shared" si="5"/>
        <v>13447.84252</v>
      </c>
      <c r="P36" s="5">
        <f t="shared" si="6"/>
        <v>9208.3074799999977</v>
      </c>
      <c r="Q36" s="5"/>
      <c r="R36" s="5">
        <f t="shared" si="7"/>
        <v>83</v>
      </c>
      <c r="S36" s="5">
        <f t="shared" si="8"/>
        <v>150</v>
      </c>
      <c r="T36" s="5">
        <f t="shared" si="9"/>
        <v>23109.273000000001</v>
      </c>
      <c r="U36" s="5">
        <f t="shared" si="10"/>
        <v>13447.84252</v>
      </c>
      <c r="V36" s="5">
        <f t="shared" si="11"/>
        <v>9661.4304800000009</v>
      </c>
      <c r="W36" s="5">
        <f t="shared" si="12"/>
        <v>116.4027768674699</v>
      </c>
      <c r="X36" s="6" t="s">
        <v>1246</v>
      </c>
      <c r="Y36" s="5">
        <f t="shared" si="15"/>
        <v>453.12300000000323</v>
      </c>
      <c r="Z36" s="5">
        <f t="shared" si="13"/>
        <v>58746.265060240963</v>
      </c>
      <c r="AA36" s="5">
        <v>4875940</v>
      </c>
      <c r="AB36" s="1">
        <v>7</v>
      </c>
      <c r="AC36" s="1">
        <v>0</v>
      </c>
      <c r="AD36" s="1">
        <v>1</v>
      </c>
    </row>
    <row r="37" spans="1:30" s="1" customFormat="1" x14ac:dyDescent="0.25">
      <c r="A37" s="14">
        <v>77</v>
      </c>
      <c r="B37" s="5">
        <f t="shared" si="14"/>
        <v>0</v>
      </c>
      <c r="C37" s="15">
        <v>77</v>
      </c>
      <c r="D37" s="1">
        <v>1</v>
      </c>
      <c r="E37" s="1">
        <v>0</v>
      </c>
      <c r="F37" s="1" t="s">
        <v>1267</v>
      </c>
      <c r="G37" s="388">
        <v>475174.98599999998</v>
      </c>
      <c r="H37" s="388">
        <v>484678.48572000006</v>
      </c>
      <c r="I37" s="388">
        <v>494372.05543440004</v>
      </c>
      <c r="K37" s="380">
        <v>3146</v>
      </c>
      <c r="L37" s="5">
        <f t="shared" si="3"/>
        <v>3146</v>
      </c>
      <c r="M37" s="5"/>
      <c r="N37" s="5">
        <f t="shared" si="4"/>
        <v>475174.98599999998</v>
      </c>
      <c r="O37" s="5">
        <f t="shared" si="5"/>
        <v>215826.942492</v>
      </c>
      <c r="P37" s="5">
        <f t="shared" si="6"/>
        <v>259348.04350799997</v>
      </c>
      <c r="Q37" s="5"/>
      <c r="R37" s="5">
        <f t="shared" si="7"/>
        <v>3146</v>
      </c>
      <c r="S37" s="5">
        <f t="shared" si="8"/>
        <v>3146</v>
      </c>
      <c r="T37" s="5">
        <f t="shared" si="9"/>
        <v>484678.48572000006</v>
      </c>
      <c r="U37" s="5">
        <f t="shared" si="10"/>
        <v>215826.942492</v>
      </c>
      <c r="V37" s="5">
        <f t="shared" si="11"/>
        <v>268851.54322800005</v>
      </c>
      <c r="W37" s="5">
        <f t="shared" si="12"/>
        <v>85.458214630642104</v>
      </c>
      <c r="X37" s="6" t="s">
        <v>1246</v>
      </c>
      <c r="Y37" s="5">
        <f t="shared" si="15"/>
        <v>9503.4997200000798</v>
      </c>
      <c r="Z37" s="5">
        <f t="shared" si="13"/>
        <v>24874.403687221868</v>
      </c>
      <c r="AA37" s="5">
        <v>78254874</v>
      </c>
      <c r="AB37" s="1">
        <v>7</v>
      </c>
      <c r="AC37" s="1">
        <v>0</v>
      </c>
      <c r="AD37" s="1">
        <v>1</v>
      </c>
    </row>
    <row r="38" spans="1:30" s="1" customFormat="1" x14ac:dyDescent="0.25">
      <c r="A38" s="14">
        <v>81</v>
      </c>
      <c r="B38" s="5">
        <f t="shared" si="14"/>
        <v>0</v>
      </c>
      <c r="C38" s="15">
        <v>81</v>
      </c>
      <c r="D38" s="1">
        <v>1</v>
      </c>
      <c r="E38" s="1">
        <v>0</v>
      </c>
      <c r="F38" s="1" t="s">
        <v>1268</v>
      </c>
      <c r="G38" s="388">
        <v>22656.149999999998</v>
      </c>
      <c r="H38" s="388">
        <v>23109.273000000001</v>
      </c>
      <c r="I38" s="388">
        <v>23571.458460000002</v>
      </c>
      <c r="K38" s="380">
        <v>55</v>
      </c>
      <c r="L38" s="5">
        <f t="shared" si="3"/>
        <v>150</v>
      </c>
      <c r="M38" s="5"/>
      <c r="N38" s="5">
        <f t="shared" si="4"/>
        <v>22656.149999999998</v>
      </c>
      <c r="O38" s="5">
        <f t="shared" si="5"/>
        <v>11514.274912000001</v>
      </c>
      <c r="P38" s="5">
        <f t="shared" si="6"/>
        <v>11141.875087999997</v>
      </c>
      <c r="Q38" s="5"/>
      <c r="R38" s="5">
        <f t="shared" si="7"/>
        <v>55</v>
      </c>
      <c r="S38" s="5">
        <f t="shared" si="8"/>
        <v>150</v>
      </c>
      <c r="T38" s="5">
        <f t="shared" si="9"/>
        <v>23109.273000000001</v>
      </c>
      <c r="U38" s="5">
        <f t="shared" si="10"/>
        <v>11514.274912000001</v>
      </c>
      <c r="V38" s="5">
        <f t="shared" si="11"/>
        <v>11594.998088</v>
      </c>
      <c r="W38" s="5">
        <f t="shared" si="12"/>
        <v>210.81814705454545</v>
      </c>
      <c r="X38" s="6" t="s">
        <v>1246</v>
      </c>
      <c r="Y38" s="5">
        <f t="shared" si="15"/>
        <v>453.12300000000323</v>
      </c>
      <c r="Z38" s="5">
        <f t="shared" si="13"/>
        <v>75906.618181818179</v>
      </c>
      <c r="AA38" s="5">
        <v>4174864</v>
      </c>
      <c r="AB38" s="1">
        <v>8</v>
      </c>
      <c r="AC38" s="1">
        <v>0</v>
      </c>
      <c r="AD38" s="1">
        <v>1</v>
      </c>
    </row>
    <row r="39" spans="1:30" s="1" customFormat="1" x14ac:dyDescent="0.25">
      <c r="A39" s="14">
        <v>84</v>
      </c>
      <c r="B39" s="5">
        <f t="shared" si="14"/>
        <v>0</v>
      </c>
      <c r="C39" s="15">
        <v>84</v>
      </c>
      <c r="D39" s="1">
        <v>1</v>
      </c>
      <c r="E39" s="1">
        <v>0</v>
      </c>
      <c r="F39" s="1" t="s">
        <v>1269</v>
      </c>
      <c r="G39" s="388">
        <v>54223.718999999997</v>
      </c>
      <c r="H39" s="388">
        <v>55308.193380000004</v>
      </c>
      <c r="I39" s="388">
        <v>56414.357247600004</v>
      </c>
      <c r="K39" s="380">
        <v>359</v>
      </c>
      <c r="L39" s="5">
        <f t="shared" si="3"/>
        <v>359</v>
      </c>
      <c r="M39" s="5"/>
      <c r="N39" s="5">
        <f t="shared" si="4"/>
        <v>54223.718999999997</v>
      </c>
      <c r="O39" s="5">
        <f t="shared" si="5"/>
        <v>24974.831812</v>
      </c>
      <c r="P39" s="5">
        <f t="shared" si="6"/>
        <v>29248.887187999997</v>
      </c>
      <c r="Q39" s="5"/>
      <c r="R39" s="5">
        <f t="shared" si="7"/>
        <v>359</v>
      </c>
      <c r="S39" s="5">
        <f t="shared" si="8"/>
        <v>359</v>
      </c>
      <c r="T39" s="5">
        <f t="shared" si="9"/>
        <v>55308.193380000004</v>
      </c>
      <c r="U39" s="5">
        <f t="shared" si="10"/>
        <v>24974.831812</v>
      </c>
      <c r="V39" s="5">
        <f t="shared" si="11"/>
        <v>30333.361568000004</v>
      </c>
      <c r="W39" s="5">
        <f t="shared" si="12"/>
        <v>84.494043364902524</v>
      </c>
      <c r="X39" s="6" t="s">
        <v>1246</v>
      </c>
      <c r="Y39" s="5">
        <f t="shared" si="15"/>
        <v>1084.4743800000069</v>
      </c>
      <c r="Z39" s="5">
        <f t="shared" si="13"/>
        <v>25223.994428969359</v>
      </c>
      <c r="AA39" s="5">
        <v>9055414</v>
      </c>
      <c r="AB39" s="1">
        <v>8</v>
      </c>
      <c r="AC39" s="1">
        <v>0</v>
      </c>
      <c r="AD39" s="1">
        <v>1</v>
      </c>
    </row>
    <row r="40" spans="1:30" s="1" customFormat="1" x14ac:dyDescent="0.25">
      <c r="A40" s="14">
        <v>85</v>
      </c>
      <c r="B40" s="5">
        <f t="shared" si="14"/>
        <v>0</v>
      </c>
      <c r="C40" s="15">
        <v>85</v>
      </c>
      <c r="D40" s="1">
        <v>1</v>
      </c>
      <c r="E40" s="1">
        <v>0</v>
      </c>
      <c r="F40" s="1" t="s">
        <v>1270</v>
      </c>
      <c r="G40" s="388">
        <v>23411.355</v>
      </c>
      <c r="H40" s="388">
        <v>23879.582100000003</v>
      </c>
      <c r="I40" s="388">
        <v>24357.173742000003</v>
      </c>
      <c r="K40" s="380">
        <v>155</v>
      </c>
      <c r="L40" s="5">
        <f t="shared" si="3"/>
        <v>155</v>
      </c>
      <c r="M40" s="5"/>
      <c r="N40" s="5">
        <f t="shared" si="4"/>
        <v>23411.355</v>
      </c>
      <c r="O40" s="5">
        <f t="shared" si="5"/>
        <v>16974.469540000002</v>
      </c>
      <c r="P40" s="5">
        <f t="shared" si="6"/>
        <v>6436.8854599999977</v>
      </c>
      <c r="Q40" s="5"/>
      <c r="R40" s="5">
        <f t="shared" si="7"/>
        <v>155</v>
      </c>
      <c r="S40" s="5">
        <f t="shared" si="8"/>
        <v>155</v>
      </c>
      <c r="T40" s="5">
        <f t="shared" si="9"/>
        <v>23879.582100000003</v>
      </c>
      <c r="U40" s="5">
        <f t="shared" si="10"/>
        <v>16974.469540000002</v>
      </c>
      <c r="V40" s="5">
        <f t="shared" si="11"/>
        <v>6905.1125600000014</v>
      </c>
      <c r="W40" s="5">
        <f t="shared" si="12"/>
        <v>44.549113290322587</v>
      </c>
      <c r="X40" s="6" t="s">
        <v>1246</v>
      </c>
      <c r="Y40" s="5">
        <f t="shared" si="15"/>
        <v>468.2271000000037</v>
      </c>
      <c r="Z40" s="5">
        <f t="shared" si="13"/>
        <v>39707.290322580644</v>
      </c>
      <c r="AA40" s="5">
        <v>6154630</v>
      </c>
      <c r="AB40" s="1">
        <v>8</v>
      </c>
      <c r="AC40" s="1">
        <v>0</v>
      </c>
      <c r="AD40" s="1">
        <v>1</v>
      </c>
    </row>
    <row r="41" spans="1:30" s="1" customFormat="1" x14ac:dyDescent="0.25">
      <c r="A41" s="14">
        <v>88</v>
      </c>
      <c r="B41" s="5">
        <f t="shared" si="14"/>
        <v>0</v>
      </c>
      <c r="C41" s="15">
        <v>88</v>
      </c>
      <c r="D41" s="1">
        <v>1</v>
      </c>
      <c r="E41" s="1">
        <v>0</v>
      </c>
      <c r="F41" s="1" t="s">
        <v>1271</v>
      </c>
      <c r="G41" s="388">
        <v>159650.337</v>
      </c>
      <c r="H41" s="388">
        <v>162843.34374000001</v>
      </c>
      <c r="I41" s="388">
        <v>166100.21061480002</v>
      </c>
      <c r="K41" s="380">
        <v>1057</v>
      </c>
      <c r="L41" s="5">
        <f t="shared" si="3"/>
        <v>1057</v>
      </c>
      <c r="M41" s="5"/>
      <c r="N41" s="5">
        <f t="shared" si="4"/>
        <v>159650.337</v>
      </c>
      <c r="O41" s="5">
        <f t="shared" si="5"/>
        <v>67197.249630000006</v>
      </c>
      <c r="P41" s="5">
        <f t="shared" si="6"/>
        <v>92453.087369999994</v>
      </c>
      <c r="Q41" s="5"/>
      <c r="R41" s="5">
        <f t="shared" si="7"/>
        <v>1057</v>
      </c>
      <c r="S41" s="5">
        <f t="shared" si="8"/>
        <v>1057</v>
      </c>
      <c r="T41" s="5">
        <f t="shared" si="9"/>
        <v>162843.34374000001</v>
      </c>
      <c r="U41" s="5">
        <f t="shared" si="10"/>
        <v>67197.249630000006</v>
      </c>
      <c r="V41" s="5">
        <f t="shared" si="11"/>
        <v>95646.094110000005</v>
      </c>
      <c r="W41" s="5">
        <f t="shared" si="12"/>
        <v>90.488263112582786</v>
      </c>
      <c r="X41" s="6" t="s">
        <v>1246</v>
      </c>
      <c r="Y41" s="5">
        <f t="shared" si="15"/>
        <v>3193.0067400000116</v>
      </c>
      <c r="Z41" s="5">
        <f t="shared" si="13"/>
        <v>23050.600756859036</v>
      </c>
      <c r="AA41" s="5">
        <v>24364485</v>
      </c>
      <c r="AB41" s="1">
        <v>8</v>
      </c>
      <c r="AC41" s="1">
        <v>0</v>
      </c>
      <c r="AD41" s="1">
        <v>1</v>
      </c>
    </row>
    <row r="42" spans="1:30" s="1" customFormat="1" x14ac:dyDescent="0.25">
      <c r="A42" s="14">
        <v>91</v>
      </c>
      <c r="B42" s="5">
        <f t="shared" si="14"/>
        <v>0</v>
      </c>
      <c r="C42" s="15">
        <v>91</v>
      </c>
      <c r="D42" s="1">
        <v>1</v>
      </c>
      <c r="E42" s="1">
        <v>0</v>
      </c>
      <c r="F42" s="1" t="s">
        <v>1272</v>
      </c>
      <c r="G42" s="388">
        <v>39270.659999999996</v>
      </c>
      <c r="H42" s="388">
        <v>40056.073200000006</v>
      </c>
      <c r="I42" s="388">
        <v>40857.194664000002</v>
      </c>
      <c r="K42" s="380">
        <v>260</v>
      </c>
      <c r="L42" s="5">
        <f t="shared" si="3"/>
        <v>260</v>
      </c>
      <c r="M42" s="5"/>
      <c r="N42" s="5">
        <f t="shared" si="4"/>
        <v>39270.659999999996</v>
      </c>
      <c r="O42" s="5">
        <f t="shared" si="5"/>
        <v>9668.6047639999997</v>
      </c>
      <c r="P42" s="5">
        <f t="shared" si="6"/>
        <v>29602.055235999997</v>
      </c>
      <c r="Q42" s="5"/>
      <c r="R42" s="5">
        <f t="shared" si="7"/>
        <v>260</v>
      </c>
      <c r="S42" s="5">
        <f t="shared" si="8"/>
        <v>260</v>
      </c>
      <c r="T42" s="5">
        <f t="shared" si="9"/>
        <v>40056.073200000006</v>
      </c>
      <c r="U42" s="5">
        <f t="shared" si="10"/>
        <v>9668.6047639999997</v>
      </c>
      <c r="V42" s="5">
        <f t="shared" si="11"/>
        <v>30387.468436000006</v>
      </c>
      <c r="W42" s="5">
        <f t="shared" si="12"/>
        <v>116.87487860000003</v>
      </c>
      <c r="X42" s="6" t="s">
        <v>1246</v>
      </c>
      <c r="Y42" s="5">
        <f t="shared" si="15"/>
        <v>785.41320000000997</v>
      </c>
      <c r="Z42" s="5">
        <f t="shared" si="13"/>
        <v>13483.3</v>
      </c>
      <c r="AA42" s="5">
        <v>3505658</v>
      </c>
      <c r="AB42" s="1">
        <v>9</v>
      </c>
      <c r="AC42" s="1">
        <v>0</v>
      </c>
      <c r="AD42" s="1">
        <v>1</v>
      </c>
    </row>
    <row r="43" spans="1:30" s="1" customFormat="1" x14ac:dyDescent="0.25">
      <c r="A43" s="14">
        <v>93</v>
      </c>
      <c r="B43" s="5">
        <f t="shared" si="14"/>
        <v>0</v>
      </c>
      <c r="C43" s="15">
        <v>93</v>
      </c>
      <c r="D43" s="1">
        <v>1</v>
      </c>
      <c r="E43" s="1">
        <v>0</v>
      </c>
      <c r="F43" s="1" t="s">
        <v>1273</v>
      </c>
      <c r="G43" s="388">
        <v>25072.806</v>
      </c>
      <c r="H43" s="388">
        <v>25574.262120000003</v>
      </c>
      <c r="I43" s="388">
        <v>26085.747362400001</v>
      </c>
      <c r="K43" s="380">
        <v>166</v>
      </c>
      <c r="L43" s="5">
        <f t="shared" si="3"/>
        <v>166</v>
      </c>
      <c r="M43" s="5"/>
      <c r="N43" s="5">
        <f t="shared" si="4"/>
        <v>25072.806</v>
      </c>
      <c r="O43" s="5">
        <f t="shared" si="5"/>
        <v>14625.891882</v>
      </c>
      <c r="P43" s="5">
        <f t="shared" si="6"/>
        <v>10446.914118000001</v>
      </c>
      <c r="Q43" s="5"/>
      <c r="R43" s="5">
        <f t="shared" si="7"/>
        <v>166</v>
      </c>
      <c r="S43" s="5">
        <f t="shared" si="8"/>
        <v>166</v>
      </c>
      <c r="T43" s="5">
        <f t="shared" si="9"/>
        <v>25574.262120000003</v>
      </c>
      <c r="U43" s="5">
        <f t="shared" si="10"/>
        <v>14625.891882</v>
      </c>
      <c r="V43" s="5">
        <f t="shared" si="11"/>
        <v>10948.370238000003</v>
      </c>
      <c r="W43" s="5">
        <f t="shared" si="12"/>
        <v>65.954037578313276</v>
      </c>
      <c r="X43" s="6" t="s">
        <v>1246</v>
      </c>
      <c r="Y43" s="5">
        <f t="shared" si="15"/>
        <v>501.45612000000256</v>
      </c>
      <c r="Z43" s="5">
        <f t="shared" si="13"/>
        <v>31946.25903614458</v>
      </c>
      <c r="AA43" s="5">
        <v>5303079</v>
      </c>
      <c r="AB43" s="1">
        <v>9</v>
      </c>
      <c r="AC43" s="1">
        <v>0</v>
      </c>
      <c r="AD43" s="1">
        <v>1</v>
      </c>
    </row>
    <row r="44" spans="1:30" s="1" customFormat="1" x14ac:dyDescent="0.25">
      <c r="A44" s="14">
        <v>94</v>
      </c>
      <c r="B44" s="5">
        <f t="shared" si="14"/>
        <v>0</v>
      </c>
      <c r="C44" s="15">
        <v>94</v>
      </c>
      <c r="D44" s="1">
        <v>1</v>
      </c>
      <c r="E44" s="1">
        <v>0</v>
      </c>
      <c r="F44" s="1" t="s">
        <v>1274</v>
      </c>
      <c r="G44" s="388">
        <v>157082.63999999998</v>
      </c>
      <c r="H44" s="388">
        <v>160224.29280000002</v>
      </c>
      <c r="I44" s="388">
        <v>163428.77865600001</v>
      </c>
      <c r="K44" s="380">
        <v>1040</v>
      </c>
      <c r="L44" s="5">
        <f t="shared" si="3"/>
        <v>1040</v>
      </c>
      <c r="M44" s="5"/>
      <c r="N44" s="5">
        <f t="shared" si="4"/>
        <v>157082.63999999998</v>
      </c>
      <c r="O44" s="5">
        <f t="shared" si="5"/>
        <v>32290.346829999999</v>
      </c>
      <c r="P44" s="5">
        <f t="shared" si="6"/>
        <v>124792.29316999999</v>
      </c>
      <c r="Q44" s="5"/>
      <c r="R44" s="5">
        <f t="shared" si="7"/>
        <v>1040</v>
      </c>
      <c r="S44" s="5">
        <f t="shared" si="8"/>
        <v>1040</v>
      </c>
      <c r="T44" s="5">
        <f t="shared" si="9"/>
        <v>160224.29280000002</v>
      </c>
      <c r="U44" s="5">
        <f t="shared" si="10"/>
        <v>32290.346829999999</v>
      </c>
      <c r="V44" s="5">
        <f t="shared" si="11"/>
        <v>127933.94597000003</v>
      </c>
      <c r="W44" s="5">
        <f t="shared" si="12"/>
        <v>123.01340958653849</v>
      </c>
      <c r="X44" s="6" t="s">
        <v>1246</v>
      </c>
      <c r="Y44" s="5">
        <f t="shared" si="15"/>
        <v>3141.6528000000399</v>
      </c>
      <c r="Z44" s="5">
        <f t="shared" si="13"/>
        <v>11257.58173076923</v>
      </c>
      <c r="AA44" s="5">
        <v>11707885</v>
      </c>
      <c r="AB44" s="1">
        <v>9</v>
      </c>
      <c r="AC44" s="1">
        <v>0</v>
      </c>
      <c r="AD44" s="1">
        <v>1</v>
      </c>
    </row>
    <row r="45" spans="1:30" s="1" customFormat="1" x14ac:dyDescent="0.25">
      <c r="A45" s="14">
        <v>95</v>
      </c>
      <c r="B45" s="5">
        <f t="shared" si="14"/>
        <v>0</v>
      </c>
      <c r="C45" s="15">
        <v>95</v>
      </c>
      <c r="D45" s="1">
        <v>1</v>
      </c>
      <c r="E45" s="1">
        <v>0</v>
      </c>
      <c r="F45" s="1" t="s">
        <v>1275</v>
      </c>
      <c r="G45" s="388">
        <v>22656.149999999998</v>
      </c>
      <c r="H45" s="388">
        <v>23109.273000000001</v>
      </c>
      <c r="I45" s="388">
        <v>23571.458460000002</v>
      </c>
      <c r="K45" s="380">
        <v>79</v>
      </c>
      <c r="L45" s="5">
        <f t="shared" si="3"/>
        <v>150</v>
      </c>
      <c r="M45" s="5"/>
      <c r="N45" s="5">
        <f t="shared" si="4"/>
        <v>22656.149999999998</v>
      </c>
      <c r="O45" s="5">
        <f t="shared" si="5"/>
        <v>5958.832754</v>
      </c>
      <c r="P45" s="5">
        <f t="shared" si="6"/>
        <v>16697.317245999999</v>
      </c>
      <c r="Q45" s="5"/>
      <c r="R45" s="5">
        <f t="shared" si="7"/>
        <v>79</v>
      </c>
      <c r="S45" s="5">
        <f t="shared" si="8"/>
        <v>150</v>
      </c>
      <c r="T45" s="5">
        <f t="shared" si="9"/>
        <v>23109.273000000001</v>
      </c>
      <c r="U45" s="5">
        <f t="shared" si="10"/>
        <v>5958.832754</v>
      </c>
      <c r="V45" s="5">
        <f t="shared" si="11"/>
        <v>17150.440246000002</v>
      </c>
      <c r="W45" s="5">
        <f t="shared" si="12"/>
        <v>217.09418032911395</v>
      </c>
      <c r="X45" s="6" t="s">
        <v>1246</v>
      </c>
      <c r="Y45" s="5">
        <f t="shared" si="15"/>
        <v>453.12300000000323</v>
      </c>
      <c r="Z45" s="5">
        <f t="shared" si="13"/>
        <v>27348.898734177215</v>
      </c>
      <c r="AA45" s="5">
        <v>2160563</v>
      </c>
      <c r="AB45" s="1">
        <v>9</v>
      </c>
      <c r="AC45" s="1">
        <v>0</v>
      </c>
      <c r="AD45" s="1">
        <v>1</v>
      </c>
    </row>
    <row r="46" spans="1:30" s="1" customFormat="1" x14ac:dyDescent="0.25">
      <c r="A46" s="14">
        <v>97</v>
      </c>
      <c r="B46" s="5">
        <f t="shared" si="14"/>
        <v>0</v>
      </c>
      <c r="C46" s="15">
        <v>97</v>
      </c>
      <c r="D46" s="1">
        <v>1</v>
      </c>
      <c r="E46" s="1">
        <v>0</v>
      </c>
      <c r="F46" s="1" t="s">
        <v>1276</v>
      </c>
      <c r="G46" s="388">
        <v>36249.839999999997</v>
      </c>
      <c r="H46" s="388">
        <v>36974.836800000005</v>
      </c>
      <c r="I46" s="388">
        <v>37714.333535999998</v>
      </c>
      <c r="K46" s="380">
        <v>240</v>
      </c>
      <c r="L46" s="5">
        <f t="shared" si="3"/>
        <v>240</v>
      </c>
      <c r="M46" s="5"/>
      <c r="N46" s="5">
        <f t="shared" si="4"/>
        <v>36249.839999999997</v>
      </c>
      <c r="O46" s="5">
        <f t="shared" si="5"/>
        <v>13867.430850000001</v>
      </c>
      <c r="P46" s="5">
        <f t="shared" si="6"/>
        <v>22382.409149999996</v>
      </c>
      <c r="Q46" s="5"/>
      <c r="R46" s="5">
        <f t="shared" si="7"/>
        <v>240</v>
      </c>
      <c r="S46" s="5">
        <f t="shared" si="8"/>
        <v>240</v>
      </c>
      <c r="T46" s="5">
        <f t="shared" si="9"/>
        <v>36974.836800000005</v>
      </c>
      <c r="U46" s="5">
        <f t="shared" si="10"/>
        <v>13867.430850000001</v>
      </c>
      <c r="V46" s="5">
        <f t="shared" si="11"/>
        <v>23107.405950000004</v>
      </c>
      <c r="W46" s="5">
        <f t="shared" si="12"/>
        <v>96.280858125000023</v>
      </c>
      <c r="X46" s="6" t="s">
        <v>1246</v>
      </c>
      <c r="Y46" s="5">
        <f t="shared" si="15"/>
        <v>724.99680000000808</v>
      </c>
      <c r="Z46" s="5">
        <f t="shared" si="13"/>
        <v>20950.3125</v>
      </c>
      <c r="AA46" s="5">
        <v>5028075</v>
      </c>
      <c r="AB46" s="1">
        <v>9</v>
      </c>
      <c r="AC46" s="1">
        <v>0</v>
      </c>
      <c r="AD46" s="1">
        <v>1</v>
      </c>
    </row>
    <row r="47" spans="1:30" s="1" customFormat="1" x14ac:dyDescent="0.25">
      <c r="A47" s="14">
        <v>99</v>
      </c>
      <c r="B47" s="5">
        <f t="shared" si="14"/>
        <v>0</v>
      </c>
      <c r="C47" s="15">
        <v>99</v>
      </c>
      <c r="D47" s="1">
        <v>1</v>
      </c>
      <c r="E47" s="1">
        <v>0</v>
      </c>
      <c r="F47" s="1" t="s">
        <v>1277</v>
      </c>
      <c r="G47" s="388">
        <v>59661.195</v>
      </c>
      <c r="H47" s="388">
        <v>60854.418900000004</v>
      </c>
      <c r="I47" s="388">
        <v>62071.507278000005</v>
      </c>
      <c r="K47" s="380">
        <v>395</v>
      </c>
      <c r="L47" s="5">
        <f t="shared" si="3"/>
        <v>395</v>
      </c>
      <c r="M47" s="5"/>
      <c r="N47" s="5">
        <f t="shared" si="4"/>
        <v>59661.195</v>
      </c>
      <c r="O47" s="5">
        <f t="shared" si="5"/>
        <v>17715.254550000001</v>
      </c>
      <c r="P47" s="5">
        <f t="shared" si="6"/>
        <v>41945.940449999995</v>
      </c>
      <c r="Q47" s="5"/>
      <c r="R47" s="5">
        <f t="shared" si="7"/>
        <v>395</v>
      </c>
      <c r="S47" s="5">
        <f t="shared" si="8"/>
        <v>395</v>
      </c>
      <c r="T47" s="5">
        <f t="shared" si="9"/>
        <v>60854.418900000004</v>
      </c>
      <c r="U47" s="5">
        <f t="shared" si="10"/>
        <v>17715.254550000001</v>
      </c>
      <c r="V47" s="5">
        <f t="shared" si="11"/>
        <v>43139.164350000006</v>
      </c>
      <c r="W47" s="5">
        <f t="shared" si="12"/>
        <v>109.21307430379748</v>
      </c>
      <c r="X47" s="6" t="s">
        <v>1246</v>
      </c>
      <c r="Y47" s="5">
        <f t="shared" si="15"/>
        <v>1193.2239000000045</v>
      </c>
      <c r="Z47" s="5">
        <f t="shared" si="13"/>
        <v>16261.32911392405</v>
      </c>
      <c r="AA47" s="5">
        <v>6423225</v>
      </c>
      <c r="AB47" s="1">
        <v>9</v>
      </c>
      <c r="AC47" s="1">
        <v>0</v>
      </c>
      <c r="AD47" s="1">
        <v>1</v>
      </c>
    </row>
    <row r="48" spans="1:30" s="1" customFormat="1" x14ac:dyDescent="0.25">
      <c r="A48" s="14">
        <v>100</v>
      </c>
      <c r="B48" s="5">
        <f t="shared" si="14"/>
        <v>0</v>
      </c>
      <c r="C48" s="15">
        <v>100</v>
      </c>
      <c r="D48" s="1">
        <v>1</v>
      </c>
      <c r="E48" s="1">
        <v>0</v>
      </c>
      <c r="F48" s="1" t="s">
        <v>1278</v>
      </c>
      <c r="G48" s="388">
        <v>22656.149999999998</v>
      </c>
      <c r="H48" s="388">
        <v>23109.273000000001</v>
      </c>
      <c r="I48" s="388">
        <v>23571.458460000002</v>
      </c>
      <c r="K48" s="380">
        <v>135</v>
      </c>
      <c r="L48" s="5">
        <f t="shared" si="3"/>
        <v>150</v>
      </c>
      <c r="M48" s="5"/>
      <c r="N48" s="5">
        <f t="shared" ref="N48:N79" si="16">IF(AD48&gt;0,L48*N$5,0)</f>
        <v>22656.149999999998</v>
      </c>
      <c r="O48" s="5">
        <f t="shared" ref="O48:O79" si="17">IF(O$5*AA48&gt;N48,N48,O$5*AA48)</f>
        <v>10234.237467999999</v>
      </c>
      <c r="P48" s="5">
        <f t="shared" si="6"/>
        <v>12421.912531999998</v>
      </c>
      <c r="Q48" s="5"/>
      <c r="R48" s="5">
        <f t="shared" si="7"/>
        <v>135</v>
      </c>
      <c r="S48" s="5">
        <f t="shared" si="8"/>
        <v>150</v>
      </c>
      <c r="T48" s="5">
        <f t="shared" si="9"/>
        <v>23109.273000000001</v>
      </c>
      <c r="U48" s="5">
        <f t="shared" si="10"/>
        <v>10234.237467999999</v>
      </c>
      <c r="V48" s="5">
        <f t="shared" si="11"/>
        <v>12875.035532000002</v>
      </c>
      <c r="W48" s="5">
        <f t="shared" si="12"/>
        <v>95.370633570370387</v>
      </c>
      <c r="X48" s="6" t="s">
        <v>1246</v>
      </c>
      <c r="Y48" s="5">
        <f t="shared" si="15"/>
        <v>453.12300000000323</v>
      </c>
      <c r="Z48" s="5">
        <f t="shared" si="13"/>
        <v>27487.007407407407</v>
      </c>
      <c r="AA48" s="5">
        <v>3710746</v>
      </c>
      <c r="AB48" s="1">
        <v>9</v>
      </c>
      <c r="AC48" s="1">
        <v>0</v>
      </c>
      <c r="AD48" s="1">
        <v>1</v>
      </c>
    </row>
    <row r="49" spans="1:30" s="1" customFormat="1" x14ac:dyDescent="0.25">
      <c r="A49" s="14">
        <v>108</v>
      </c>
      <c r="B49" s="5">
        <f t="shared" si="14"/>
        <v>0</v>
      </c>
      <c r="C49" s="15">
        <v>108</v>
      </c>
      <c r="D49" s="1">
        <v>1</v>
      </c>
      <c r="E49" s="1">
        <v>1</v>
      </c>
      <c r="F49" s="1" t="s">
        <v>1279</v>
      </c>
      <c r="G49" s="388">
        <v>74916.335999999996</v>
      </c>
      <c r="H49" s="388">
        <v>76414.662720000008</v>
      </c>
      <c r="I49" s="388">
        <v>77942.9559744</v>
      </c>
      <c r="K49" s="380">
        <v>496</v>
      </c>
      <c r="L49" s="5">
        <f t="shared" si="3"/>
        <v>496</v>
      </c>
      <c r="M49" s="5"/>
      <c r="N49" s="5">
        <f t="shared" si="16"/>
        <v>74916.335999999996</v>
      </c>
      <c r="O49" s="5">
        <f t="shared" si="17"/>
        <v>31079.58483</v>
      </c>
      <c r="P49" s="5">
        <f t="shared" si="6"/>
        <v>43836.751169999996</v>
      </c>
      <c r="Q49" s="5"/>
      <c r="R49" s="5">
        <f t="shared" si="7"/>
        <v>496</v>
      </c>
      <c r="S49" s="5">
        <f t="shared" si="8"/>
        <v>496</v>
      </c>
      <c r="T49" s="5">
        <f t="shared" si="9"/>
        <v>76414.662720000008</v>
      </c>
      <c r="U49" s="5">
        <f t="shared" si="10"/>
        <v>31079.58483</v>
      </c>
      <c r="V49" s="5">
        <f t="shared" si="11"/>
        <v>45335.077890000008</v>
      </c>
      <c r="W49" s="5">
        <f t="shared" si="12"/>
        <v>91.401366713709692</v>
      </c>
      <c r="X49" s="6" t="s">
        <v>1246</v>
      </c>
      <c r="Y49" s="5">
        <f t="shared" si="15"/>
        <v>1498.3267200000118</v>
      </c>
      <c r="Z49" s="5">
        <f t="shared" si="13"/>
        <v>22719.52620967742</v>
      </c>
      <c r="AA49" s="5">
        <v>11268885</v>
      </c>
      <c r="AB49" s="1">
        <v>10</v>
      </c>
      <c r="AC49" s="1">
        <v>1</v>
      </c>
      <c r="AD49" s="1">
        <v>1</v>
      </c>
    </row>
    <row r="50" spans="1:30" s="1" customFormat="1" x14ac:dyDescent="0.25">
      <c r="A50" s="14">
        <v>110</v>
      </c>
      <c r="B50" s="5">
        <f t="shared" si="14"/>
        <v>0</v>
      </c>
      <c r="C50" s="15">
        <v>110</v>
      </c>
      <c r="D50" s="1">
        <v>1</v>
      </c>
      <c r="E50" s="1">
        <v>1</v>
      </c>
      <c r="F50" s="1" t="s">
        <v>1280</v>
      </c>
      <c r="G50" s="388">
        <v>297550.77</v>
      </c>
      <c r="H50" s="388">
        <v>303501.78540000005</v>
      </c>
      <c r="I50" s="388">
        <v>309571.821108</v>
      </c>
      <c r="K50" s="380">
        <v>1970</v>
      </c>
      <c r="L50" s="5">
        <f t="shared" si="3"/>
        <v>1970</v>
      </c>
      <c r="M50" s="5"/>
      <c r="N50" s="5">
        <f t="shared" si="16"/>
        <v>297550.77</v>
      </c>
      <c r="O50" s="5">
        <f t="shared" si="17"/>
        <v>87992.006997999997</v>
      </c>
      <c r="P50" s="5">
        <f t="shared" si="6"/>
        <v>209558.76300200002</v>
      </c>
      <c r="Q50" s="5"/>
      <c r="R50" s="5">
        <f t="shared" si="7"/>
        <v>1970</v>
      </c>
      <c r="S50" s="5">
        <f t="shared" si="8"/>
        <v>1970</v>
      </c>
      <c r="T50" s="5">
        <f t="shared" si="9"/>
        <v>303501.78540000005</v>
      </c>
      <c r="U50" s="5">
        <f t="shared" si="10"/>
        <v>87992.006997999997</v>
      </c>
      <c r="V50" s="5">
        <f t="shared" si="11"/>
        <v>215509.77840200005</v>
      </c>
      <c r="W50" s="5">
        <f t="shared" si="12"/>
        <v>109.39582660000002</v>
      </c>
      <c r="X50" s="6" t="s">
        <v>1246</v>
      </c>
      <c r="Y50" s="5">
        <f t="shared" si="15"/>
        <v>5951.015400000033</v>
      </c>
      <c r="Z50" s="5">
        <f t="shared" si="13"/>
        <v>16195.066497461929</v>
      </c>
      <c r="AA50" s="5">
        <v>31904281</v>
      </c>
      <c r="AB50" s="1">
        <v>10</v>
      </c>
      <c r="AC50" s="1">
        <v>1</v>
      </c>
      <c r="AD50" s="1">
        <v>1</v>
      </c>
    </row>
    <row r="51" spans="1:30" s="1" customFormat="1" x14ac:dyDescent="0.25">
      <c r="A51" s="14">
        <v>111</v>
      </c>
      <c r="B51" s="5">
        <f t="shared" si="14"/>
        <v>0</v>
      </c>
      <c r="C51" s="15">
        <v>111</v>
      </c>
      <c r="D51" s="1">
        <v>1</v>
      </c>
      <c r="E51" s="1">
        <v>1</v>
      </c>
      <c r="F51" s="1" t="s">
        <v>1281</v>
      </c>
      <c r="G51" s="388">
        <v>114489.07799999999</v>
      </c>
      <c r="H51" s="388">
        <v>116778.85956000001</v>
      </c>
      <c r="I51" s="388">
        <v>119114.4367512</v>
      </c>
      <c r="K51" s="380">
        <v>758</v>
      </c>
      <c r="L51" s="5">
        <f t="shared" si="3"/>
        <v>758</v>
      </c>
      <c r="M51" s="5"/>
      <c r="N51" s="5">
        <f t="shared" si="16"/>
        <v>114489.07799999999</v>
      </c>
      <c r="O51" s="5">
        <f t="shared" si="17"/>
        <v>39958.028109999999</v>
      </c>
      <c r="P51" s="5">
        <f t="shared" si="6"/>
        <v>74531.049889999995</v>
      </c>
      <c r="Q51" s="5"/>
      <c r="R51" s="5">
        <f t="shared" si="7"/>
        <v>758</v>
      </c>
      <c r="S51" s="5">
        <f t="shared" si="8"/>
        <v>758</v>
      </c>
      <c r="T51" s="5">
        <f t="shared" si="9"/>
        <v>116778.85956000001</v>
      </c>
      <c r="U51" s="5">
        <f t="shared" si="10"/>
        <v>39958.028109999999</v>
      </c>
      <c r="V51" s="5">
        <f t="shared" si="11"/>
        <v>76820.831450000012</v>
      </c>
      <c r="W51" s="5">
        <f t="shared" si="12"/>
        <v>101.34674333773089</v>
      </c>
      <c r="X51" s="6" t="s">
        <v>1246</v>
      </c>
      <c r="Y51" s="5">
        <f t="shared" si="15"/>
        <v>2289.7815600000176</v>
      </c>
      <c r="Z51" s="5">
        <f t="shared" si="13"/>
        <v>19113.515831134566</v>
      </c>
      <c r="AA51" s="5">
        <v>14488045</v>
      </c>
      <c r="AB51" s="1">
        <v>10</v>
      </c>
      <c r="AC51" s="1">
        <v>1</v>
      </c>
      <c r="AD51" s="1">
        <v>1</v>
      </c>
    </row>
    <row r="52" spans="1:30" s="1" customFormat="1" x14ac:dyDescent="0.25">
      <c r="A52" s="14">
        <v>112</v>
      </c>
      <c r="B52" s="5">
        <f t="shared" si="14"/>
        <v>0</v>
      </c>
      <c r="C52" s="15">
        <v>112</v>
      </c>
      <c r="D52" s="1">
        <v>1</v>
      </c>
      <c r="E52" s="1">
        <v>1</v>
      </c>
      <c r="F52" s="1" t="s">
        <v>1282</v>
      </c>
      <c r="G52" s="388">
        <v>703851.05999999994</v>
      </c>
      <c r="H52" s="388">
        <v>717928.08120000002</v>
      </c>
      <c r="I52" s="388">
        <v>732286.64282399998</v>
      </c>
      <c r="K52" s="380">
        <v>4660</v>
      </c>
      <c r="L52" s="5">
        <f t="shared" si="3"/>
        <v>4660</v>
      </c>
      <c r="M52" s="5"/>
      <c r="N52" s="5">
        <f t="shared" si="16"/>
        <v>703851.05999999994</v>
      </c>
      <c r="O52" s="5">
        <f t="shared" si="17"/>
        <v>261605.18351800001</v>
      </c>
      <c r="P52" s="5">
        <f t="shared" si="6"/>
        <v>442245.87648199993</v>
      </c>
      <c r="Q52" s="5"/>
      <c r="R52" s="5">
        <f t="shared" si="7"/>
        <v>4660</v>
      </c>
      <c r="S52" s="5">
        <f t="shared" si="8"/>
        <v>4660</v>
      </c>
      <c r="T52" s="5">
        <f t="shared" si="9"/>
        <v>717928.08120000002</v>
      </c>
      <c r="U52" s="5">
        <f t="shared" si="10"/>
        <v>261605.18351800001</v>
      </c>
      <c r="V52" s="5">
        <f t="shared" si="11"/>
        <v>456322.89768200001</v>
      </c>
      <c r="W52" s="5">
        <f t="shared" si="12"/>
        <v>97.923368601287549</v>
      </c>
      <c r="X52" s="6" t="s">
        <v>1246</v>
      </c>
      <c r="Y52" s="5">
        <f t="shared" si="15"/>
        <v>14077.021200000076</v>
      </c>
      <c r="Z52" s="5">
        <f t="shared" si="13"/>
        <v>20354.768454935624</v>
      </c>
      <c r="AA52" s="5">
        <v>94853221</v>
      </c>
      <c r="AB52" s="1">
        <v>10</v>
      </c>
      <c r="AC52" s="1">
        <v>1</v>
      </c>
      <c r="AD52" s="1">
        <v>1</v>
      </c>
    </row>
    <row r="53" spans="1:30" s="1" customFormat="1" x14ac:dyDescent="0.25">
      <c r="A53" s="14">
        <v>113</v>
      </c>
      <c r="B53" s="5">
        <f t="shared" si="14"/>
        <v>0</v>
      </c>
      <c r="C53" s="15">
        <v>113</v>
      </c>
      <c r="D53" s="1">
        <v>1</v>
      </c>
      <c r="E53" s="1">
        <v>0</v>
      </c>
      <c r="F53" s="1" t="s">
        <v>1283</v>
      </c>
      <c r="G53" s="388">
        <v>77786.115000000005</v>
      </c>
      <c r="H53" s="388">
        <v>79341.837299999999</v>
      </c>
      <c r="I53" s="388">
        <v>80928.674046</v>
      </c>
      <c r="K53" s="380">
        <v>515</v>
      </c>
      <c r="L53" s="5">
        <f t="shared" si="3"/>
        <v>515</v>
      </c>
      <c r="M53" s="5"/>
      <c r="N53" s="5">
        <f t="shared" si="16"/>
        <v>77786.115000000005</v>
      </c>
      <c r="O53" s="5">
        <f t="shared" si="17"/>
        <v>61362.673049999998</v>
      </c>
      <c r="P53" s="5">
        <f t="shared" si="6"/>
        <v>16423.441950000008</v>
      </c>
      <c r="Q53" s="5"/>
      <c r="R53" s="5">
        <f t="shared" si="7"/>
        <v>515</v>
      </c>
      <c r="S53" s="5">
        <f t="shared" si="8"/>
        <v>515</v>
      </c>
      <c r="T53" s="5">
        <f t="shared" si="9"/>
        <v>79341.837299999999</v>
      </c>
      <c r="U53" s="5">
        <f t="shared" si="10"/>
        <v>61362.673049999998</v>
      </c>
      <c r="V53" s="5">
        <f t="shared" si="11"/>
        <v>17979.164250000002</v>
      </c>
      <c r="W53" s="5">
        <f t="shared" si="12"/>
        <v>34.910998543689324</v>
      </c>
      <c r="X53" s="6" t="s">
        <v>1246</v>
      </c>
      <c r="Y53" s="5">
        <f t="shared" si="15"/>
        <v>1555.722299999994</v>
      </c>
      <c r="Z53" s="5">
        <f t="shared" si="13"/>
        <v>43201.893203883497</v>
      </c>
      <c r="AA53" s="5">
        <v>22248975</v>
      </c>
      <c r="AB53" s="1">
        <v>11</v>
      </c>
      <c r="AC53" s="1">
        <v>0</v>
      </c>
      <c r="AD53" s="1">
        <v>1</v>
      </c>
    </row>
    <row r="54" spans="1:30" s="1" customFormat="1" x14ac:dyDescent="0.25">
      <c r="A54" s="14">
        <v>115</v>
      </c>
      <c r="B54" s="5">
        <f t="shared" si="14"/>
        <v>0</v>
      </c>
      <c r="C54" s="15">
        <v>115</v>
      </c>
      <c r="D54" s="1">
        <v>1</v>
      </c>
      <c r="E54" s="1">
        <v>0</v>
      </c>
      <c r="F54" s="1" t="s">
        <v>1284</v>
      </c>
      <c r="G54" s="388">
        <v>80806.934999999998</v>
      </c>
      <c r="H54" s="388">
        <v>82423.073700000008</v>
      </c>
      <c r="I54" s="388">
        <v>84071.535174000004</v>
      </c>
      <c r="K54" s="380">
        <v>535</v>
      </c>
      <c r="L54" s="5">
        <f t="shared" si="3"/>
        <v>535</v>
      </c>
      <c r="M54" s="5"/>
      <c r="N54" s="5">
        <f t="shared" si="16"/>
        <v>80806.934999999998</v>
      </c>
      <c r="O54" s="5">
        <f t="shared" si="17"/>
        <v>24644.633020000001</v>
      </c>
      <c r="P54" s="5">
        <f t="shared" si="6"/>
        <v>56162.301979999997</v>
      </c>
      <c r="Q54" s="5"/>
      <c r="R54" s="5">
        <f t="shared" si="7"/>
        <v>535</v>
      </c>
      <c r="S54" s="5">
        <f t="shared" si="8"/>
        <v>535</v>
      </c>
      <c r="T54" s="5">
        <f t="shared" si="9"/>
        <v>82423.073700000008</v>
      </c>
      <c r="U54" s="5">
        <f t="shared" si="10"/>
        <v>24644.633020000001</v>
      </c>
      <c r="V54" s="5">
        <f t="shared" si="11"/>
        <v>57778.440680000007</v>
      </c>
      <c r="W54" s="5">
        <f t="shared" si="12"/>
        <v>107.99708538317758</v>
      </c>
      <c r="X54" s="6" t="s">
        <v>1246</v>
      </c>
      <c r="Y54" s="5">
        <f t="shared" si="15"/>
        <v>1616.1387000000104</v>
      </c>
      <c r="Z54" s="5">
        <f t="shared" si="13"/>
        <v>16702.224299065419</v>
      </c>
      <c r="AA54" s="5">
        <v>8935690</v>
      </c>
      <c r="AB54" s="1">
        <v>11</v>
      </c>
      <c r="AC54" s="1">
        <v>0</v>
      </c>
      <c r="AD54" s="1">
        <v>1</v>
      </c>
    </row>
    <row r="55" spans="1:30" s="1" customFormat="1" x14ac:dyDescent="0.25">
      <c r="A55" s="14">
        <v>116</v>
      </c>
      <c r="B55" s="5">
        <f t="shared" si="14"/>
        <v>0</v>
      </c>
      <c r="C55" s="15">
        <v>116</v>
      </c>
      <c r="D55" s="1">
        <v>1</v>
      </c>
      <c r="E55" s="1">
        <v>0</v>
      </c>
      <c r="F55" s="1" t="s">
        <v>1285</v>
      </c>
      <c r="G55" s="388">
        <v>53619.555</v>
      </c>
      <c r="H55" s="388">
        <v>54691.946100000001</v>
      </c>
      <c r="I55" s="388">
        <v>55785.785022000004</v>
      </c>
      <c r="K55" s="380">
        <v>355</v>
      </c>
      <c r="L55" s="5">
        <f t="shared" si="3"/>
        <v>355</v>
      </c>
      <c r="M55" s="5"/>
      <c r="N55" s="5">
        <f t="shared" si="16"/>
        <v>53619.555</v>
      </c>
      <c r="O55" s="5">
        <f t="shared" si="17"/>
        <v>33037.648994000003</v>
      </c>
      <c r="P55" s="5">
        <f t="shared" si="6"/>
        <v>20581.906005999997</v>
      </c>
      <c r="Q55" s="5"/>
      <c r="R55" s="5">
        <f t="shared" si="7"/>
        <v>355</v>
      </c>
      <c r="S55" s="5">
        <f t="shared" si="8"/>
        <v>355</v>
      </c>
      <c r="T55" s="5">
        <f t="shared" si="9"/>
        <v>54691.946100000001</v>
      </c>
      <c r="U55" s="5">
        <f t="shared" si="10"/>
        <v>33037.648994000003</v>
      </c>
      <c r="V55" s="5">
        <f t="shared" si="11"/>
        <v>21654.297105999998</v>
      </c>
      <c r="W55" s="5">
        <f t="shared" si="12"/>
        <v>60.9980200169014</v>
      </c>
      <c r="X55" s="6" t="s">
        <v>1246</v>
      </c>
      <c r="Y55" s="5">
        <f t="shared" si="15"/>
        <v>1072.3911000000007</v>
      </c>
      <c r="Z55" s="5">
        <f t="shared" si="13"/>
        <v>33743.219718309861</v>
      </c>
      <c r="AA55" s="5">
        <v>11978843</v>
      </c>
      <c r="AB55" s="1">
        <v>11</v>
      </c>
      <c r="AC55" s="1">
        <v>0</v>
      </c>
      <c r="AD55" s="1">
        <v>1</v>
      </c>
    </row>
    <row r="56" spans="1:30" s="1" customFormat="1" x14ac:dyDescent="0.25">
      <c r="A56" s="14">
        <v>118</v>
      </c>
      <c r="B56" s="5">
        <f t="shared" si="14"/>
        <v>0</v>
      </c>
      <c r="C56" s="15">
        <v>118</v>
      </c>
      <c r="D56" s="1">
        <v>1</v>
      </c>
      <c r="E56" s="1">
        <v>0</v>
      </c>
      <c r="F56" s="1" t="s">
        <v>1286</v>
      </c>
      <c r="G56" s="388">
        <v>28093.626</v>
      </c>
      <c r="H56" s="388">
        <v>28655.498520000001</v>
      </c>
      <c r="I56" s="388">
        <v>29228.608490400002</v>
      </c>
      <c r="K56" s="380">
        <v>186</v>
      </c>
      <c r="L56" s="5">
        <f t="shared" si="3"/>
        <v>186</v>
      </c>
      <c r="M56" s="5"/>
      <c r="N56" s="5">
        <f t="shared" si="16"/>
        <v>28093.626</v>
      </c>
      <c r="O56" s="5">
        <f t="shared" si="17"/>
        <v>28093.626</v>
      </c>
      <c r="P56" s="5">
        <f t="shared" si="6"/>
        <v>0</v>
      </c>
      <c r="Q56" s="5"/>
      <c r="R56" s="5">
        <f t="shared" si="7"/>
        <v>186</v>
      </c>
      <c r="S56" s="5">
        <f t="shared" si="8"/>
        <v>186</v>
      </c>
      <c r="T56" s="5">
        <f t="shared" si="9"/>
        <v>28655.498520000001</v>
      </c>
      <c r="U56" s="5">
        <f t="shared" si="10"/>
        <v>28655.498520000001</v>
      </c>
      <c r="V56" s="5">
        <f t="shared" si="11"/>
        <v>0</v>
      </c>
      <c r="W56" s="5">
        <f t="shared" si="12"/>
        <v>0</v>
      </c>
      <c r="X56" s="6" t="s">
        <v>1246</v>
      </c>
      <c r="Y56" s="5">
        <f t="shared" si="15"/>
        <v>561.8725200000008</v>
      </c>
      <c r="Z56" s="5">
        <f t="shared" si="13"/>
        <v>90416.763440860217</v>
      </c>
      <c r="AA56" s="5">
        <v>16817518</v>
      </c>
      <c r="AB56" s="1">
        <v>11</v>
      </c>
      <c r="AC56" s="1">
        <v>0</v>
      </c>
      <c r="AD56" s="1">
        <v>1</v>
      </c>
    </row>
    <row r="57" spans="1:30" s="1" customFormat="1" x14ac:dyDescent="0.25">
      <c r="A57" s="14">
        <v>129</v>
      </c>
      <c r="B57" s="5">
        <f t="shared" si="14"/>
        <v>0</v>
      </c>
      <c r="C57" s="15">
        <v>129</v>
      </c>
      <c r="D57" s="1">
        <v>1</v>
      </c>
      <c r="E57" s="1">
        <v>0</v>
      </c>
      <c r="F57" s="1" t="s">
        <v>1287</v>
      </c>
      <c r="G57" s="388">
        <v>70838.228999999992</v>
      </c>
      <c r="H57" s="388">
        <v>72254.993580000009</v>
      </c>
      <c r="I57" s="388">
        <v>73700.093451599998</v>
      </c>
      <c r="K57" s="380">
        <v>469</v>
      </c>
      <c r="L57" s="5">
        <f t="shared" si="3"/>
        <v>469</v>
      </c>
      <c r="M57" s="5"/>
      <c r="N57" s="5">
        <f t="shared" si="16"/>
        <v>70838.228999999992</v>
      </c>
      <c r="O57" s="5">
        <f t="shared" si="17"/>
        <v>23990.349922000001</v>
      </c>
      <c r="P57" s="5">
        <f t="shared" si="6"/>
        <v>46847.879077999991</v>
      </c>
      <c r="Q57" s="5"/>
      <c r="R57" s="5">
        <f t="shared" si="7"/>
        <v>469</v>
      </c>
      <c r="S57" s="5">
        <f t="shared" si="8"/>
        <v>469</v>
      </c>
      <c r="T57" s="5">
        <f t="shared" si="9"/>
        <v>72254.993580000009</v>
      </c>
      <c r="U57" s="5">
        <f t="shared" si="10"/>
        <v>23990.349922000001</v>
      </c>
      <c r="V57" s="5">
        <f t="shared" si="11"/>
        <v>48264.643658000008</v>
      </c>
      <c r="W57" s="5">
        <f t="shared" si="12"/>
        <v>102.90968797014928</v>
      </c>
      <c r="X57" s="6" t="s">
        <v>1246</v>
      </c>
      <c r="Y57" s="5">
        <f t="shared" si="15"/>
        <v>1416.7645800000173</v>
      </c>
      <c r="Z57" s="5">
        <f t="shared" si="13"/>
        <v>18546.820895522389</v>
      </c>
      <c r="AA57" s="5">
        <v>8698459</v>
      </c>
      <c r="AB57" s="1">
        <v>12</v>
      </c>
      <c r="AC57" s="1">
        <v>0</v>
      </c>
      <c r="AD57" s="1">
        <v>1</v>
      </c>
    </row>
    <row r="58" spans="1:30" s="1" customFormat="1" x14ac:dyDescent="0.25">
      <c r="A58" s="14">
        <v>138</v>
      </c>
      <c r="B58" s="5">
        <f t="shared" si="14"/>
        <v>0</v>
      </c>
      <c r="C58" s="15">
        <v>138</v>
      </c>
      <c r="D58" s="1">
        <v>1</v>
      </c>
      <c r="E58" s="1">
        <v>0</v>
      </c>
      <c r="F58" s="1" t="s">
        <v>1288</v>
      </c>
      <c r="G58" s="388">
        <v>160858.66500000001</v>
      </c>
      <c r="H58" s="388">
        <v>164075.8383</v>
      </c>
      <c r="I58" s="388">
        <v>167357.35506600002</v>
      </c>
      <c r="K58" s="380">
        <v>1065</v>
      </c>
      <c r="L58" s="5">
        <f t="shared" si="3"/>
        <v>1065</v>
      </c>
      <c r="M58" s="5"/>
      <c r="N58" s="5">
        <f t="shared" si="16"/>
        <v>160858.66500000001</v>
      </c>
      <c r="O58" s="5">
        <f t="shared" si="17"/>
        <v>57582.674085999999</v>
      </c>
      <c r="P58" s="5">
        <f t="shared" si="6"/>
        <v>103275.99091400001</v>
      </c>
      <c r="Q58" s="5"/>
      <c r="R58" s="5">
        <f t="shared" si="7"/>
        <v>1065</v>
      </c>
      <c r="S58" s="5">
        <f t="shared" si="8"/>
        <v>1065</v>
      </c>
      <c r="T58" s="5">
        <f t="shared" si="9"/>
        <v>164075.8383</v>
      </c>
      <c r="U58" s="5">
        <f t="shared" si="10"/>
        <v>57582.674085999999</v>
      </c>
      <c r="V58" s="5">
        <f t="shared" si="11"/>
        <v>106493.164214</v>
      </c>
      <c r="W58" s="5">
        <f t="shared" si="12"/>
        <v>99.993581421596247</v>
      </c>
      <c r="X58" s="6" t="s">
        <v>1246</v>
      </c>
      <c r="Y58" s="5">
        <f t="shared" si="15"/>
        <v>3217.1732999999949</v>
      </c>
      <c r="Z58" s="5">
        <f t="shared" si="13"/>
        <v>19604.147417840377</v>
      </c>
      <c r="AA58" s="5">
        <v>20878417</v>
      </c>
      <c r="AB58" s="1">
        <v>13</v>
      </c>
      <c r="AC58" s="1">
        <v>0</v>
      </c>
      <c r="AD58" s="1">
        <v>1</v>
      </c>
    </row>
    <row r="59" spans="1:30" s="1" customFormat="1" x14ac:dyDescent="0.25">
      <c r="A59" s="14">
        <v>139</v>
      </c>
      <c r="B59" s="5">
        <f t="shared" si="14"/>
        <v>0</v>
      </c>
      <c r="C59" s="15">
        <v>139</v>
      </c>
      <c r="D59" s="1">
        <v>1</v>
      </c>
      <c r="E59" s="1">
        <v>0</v>
      </c>
      <c r="F59" s="1" t="s">
        <v>1289</v>
      </c>
      <c r="G59" s="388">
        <v>49088.324999999997</v>
      </c>
      <c r="H59" s="388">
        <v>50070.091500000002</v>
      </c>
      <c r="I59" s="388">
        <v>51071.493330000005</v>
      </c>
      <c r="K59" s="380">
        <v>325</v>
      </c>
      <c r="L59" s="5">
        <f t="shared" si="3"/>
        <v>325</v>
      </c>
      <c r="M59" s="5"/>
      <c r="N59" s="5">
        <f t="shared" si="16"/>
        <v>49088.324999999997</v>
      </c>
      <c r="O59" s="5">
        <f t="shared" si="17"/>
        <v>16214.51643</v>
      </c>
      <c r="P59" s="5">
        <f t="shared" si="6"/>
        <v>32873.808569999994</v>
      </c>
      <c r="Q59" s="5"/>
      <c r="R59" s="5">
        <f t="shared" si="7"/>
        <v>325</v>
      </c>
      <c r="S59" s="5">
        <f t="shared" si="8"/>
        <v>325</v>
      </c>
      <c r="T59" s="5">
        <f t="shared" si="9"/>
        <v>50070.091500000002</v>
      </c>
      <c r="U59" s="5">
        <f t="shared" si="10"/>
        <v>16214.51643</v>
      </c>
      <c r="V59" s="5">
        <f t="shared" si="11"/>
        <v>33855.575070000006</v>
      </c>
      <c r="W59" s="5">
        <f t="shared" si="12"/>
        <v>104.17100021538464</v>
      </c>
      <c r="X59" s="6" t="s">
        <v>1246</v>
      </c>
      <c r="Y59" s="5">
        <f t="shared" si="15"/>
        <v>981.76650000000518</v>
      </c>
      <c r="Z59" s="5">
        <f t="shared" si="13"/>
        <v>18089.492307692308</v>
      </c>
      <c r="AA59" s="5">
        <v>5879085</v>
      </c>
      <c r="AB59" s="1">
        <v>13</v>
      </c>
      <c r="AC59" s="1">
        <v>0</v>
      </c>
      <c r="AD59" s="1">
        <v>1</v>
      </c>
    </row>
    <row r="60" spans="1:30" s="1" customFormat="1" x14ac:dyDescent="0.25">
      <c r="A60" s="14">
        <v>146</v>
      </c>
      <c r="B60" s="5">
        <f t="shared" si="14"/>
        <v>0</v>
      </c>
      <c r="C60" s="15">
        <v>146</v>
      </c>
      <c r="D60" s="1">
        <v>1</v>
      </c>
      <c r="E60" s="1">
        <v>0</v>
      </c>
      <c r="F60" s="1" t="s">
        <v>1290</v>
      </c>
      <c r="G60" s="388">
        <v>38364.413999999997</v>
      </c>
      <c r="H60" s="388">
        <v>39131.702280000005</v>
      </c>
      <c r="I60" s="388">
        <v>39914.336325600001</v>
      </c>
      <c r="K60" s="380">
        <v>254</v>
      </c>
      <c r="L60" s="5">
        <f t="shared" si="3"/>
        <v>254</v>
      </c>
      <c r="M60" s="5"/>
      <c r="N60" s="5">
        <f t="shared" si="16"/>
        <v>38364.413999999997</v>
      </c>
      <c r="O60" s="5">
        <f t="shared" si="17"/>
        <v>24532.614092</v>
      </c>
      <c r="P60" s="5">
        <f t="shared" si="6"/>
        <v>13831.799907999997</v>
      </c>
      <c r="Q60" s="5"/>
      <c r="R60" s="5">
        <f t="shared" si="7"/>
        <v>254</v>
      </c>
      <c r="S60" s="5">
        <f t="shared" si="8"/>
        <v>254</v>
      </c>
      <c r="T60" s="5">
        <f t="shared" si="9"/>
        <v>39131.702280000005</v>
      </c>
      <c r="U60" s="5">
        <f t="shared" si="10"/>
        <v>24532.614092</v>
      </c>
      <c r="V60" s="5">
        <f t="shared" si="11"/>
        <v>14599.088188000005</v>
      </c>
      <c r="W60" s="5">
        <f t="shared" si="12"/>
        <v>57.476725149606317</v>
      </c>
      <c r="X60" s="6" t="s">
        <v>1246</v>
      </c>
      <c r="Y60" s="5">
        <f t="shared" si="15"/>
        <v>767.28828000000794</v>
      </c>
      <c r="Z60" s="5">
        <f t="shared" si="13"/>
        <v>35019.976377952757</v>
      </c>
      <c r="AA60" s="5">
        <v>8895074</v>
      </c>
      <c r="AB60" s="1">
        <v>14</v>
      </c>
      <c r="AC60" s="1">
        <v>0</v>
      </c>
      <c r="AD60" s="1">
        <v>1</v>
      </c>
    </row>
    <row r="61" spans="1:30" s="1" customFormat="1" x14ac:dyDescent="0.25">
      <c r="A61" s="14">
        <v>150</v>
      </c>
      <c r="B61" s="5">
        <f t="shared" si="14"/>
        <v>0</v>
      </c>
      <c r="C61" s="15">
        <v>150</v>
      </c>
      <c r="D61" s="1">
        <v>1</v>
      </c>
      <c r="E61" s="1">
        <v>0</v>
      </c>
      <c r="F61" s="1" t="s">
        <v>1291</v>
      </c>
      <c r="G61" s="388">
        <v>44406.053999999996</v>
      </c>
      <c r="H61" s="388">
        <v>45294.175080000001</v>
      </c>
      <c r="I61" s="388">
        <v>46200.058581600002</v>
      </c>
      <c r="K61" s="380">
        <v>294</v>
      </c>
      <c r="L61" s="5">
        <f t="shared" si="3"/>
        <v>294</v>
      </c>
      <c r="M61" s="5"/>
      <c r="N61" s="5">
        <f t="shared" si="16"/>
        <v>44406.053999999996</v>
      </c>
      <c r="O61" s="5">
        <f t="shared" si="17"/>
        <v>16303.580524000001</v>
      </c>
      <c r="P61" s="5">
        <f t="shared" si="6"/>
        <v>28102.473475999996</v>
      </c>
      <c r="Q61" s="5"/>
      <c r="R61" s="5">
        <f t="shared" si="7"/>
        <v>294</v>
      </c>
      <c r="S61" s="5">
        <f t="shared" si="8"/>
        <v>294</v>
      </c>
      <c r="T61" s="5">
        <f t="shared" si="9"/>
        <v>45294.175080000001</v>
      </c>
      <c r="U61" s="5">
        <f t="shared" si="10"/>
        <v>16303.580524000001</v>
      </c>
      <c r="V61" s="5">
        <f t="shared" si="11"/>
        <v>28990.594556</v>
      </c>
      <c r="W61" s="5">
        <f t="shared" si="12"/>
        <v>98.607464476190472</v>
      </c>
      <c r="X61" s="6" t="s">
        <v>1246</v>
      </c>
      <c r="Y61" s="5">
        <f t="shared" si="15"/>
        <v>888.12108000000444</v>
      </c>
      <c r="Z61" s="5">
        <f t="shared" si="13"/>
        <v>20106.727891156461</v>
      </c>
      <c r="AA61" s="5">
        <v>5911378</v>
      </c>
      <c r="AB61" s="1">
        <v>14</v>
      </c>
      <c r="AC61" s="1">
        <v>0</v>
      </c>
      <c r="AD61" s="1">
        <v>1</v>
      </c>
    </row>
    <row r="62" spans="1:30" s="1" customFormat="1" x14ac:dyDescent="0.25">
      <c r="A62" s="14">
        <v>152</v>
      </c>
      <c r="B62" s="5">
        <f t="shared" si="14"/>
        <v>0</v>
      </c>
      <c r="C62" s="15">
        <v>152</v>
      </c>
      <c r="D62" s="1">
        <v>1</v>
      </c>
      <c r="E62" s="1">
        <v>0</v>
      </c>
      <c r="F62" s="1" t="s">
        <v>1292</v>
      </c>
      <c r="G62" s="388">
        <v>385909.755</v>
      </c>
      <c r="H62" s="388">
        <v>393627.95010000002</v>
      </c>
      <c r="I62" s="388">
        <v>401500.50910200004</v>
      </c>
      <c r="K62" s="380">
        <v>2555</v>
      </c>
      <c r="L62" s="5">
        <f t="shared" si="3"/>
        <v>2555</v>
      </c>
      <c r="M62" s="5"/>
      <c r="N62" s="5">
        <f t="shared" si="16"/>
        <v>385909.755</v>
      </c>
      <c r="O62" s="5">
        <f t="shared" si="17"/>
        <v>122473.4028</v>
      </c>
      <c r="P62" s="5">
        <f t="shared" si="6"/>
        <v>263436.35220000002</v>
      </c>
      <c r="Q62" s="5"/>
      <c r="R62" s="5">
        <f t="shared" si="7"/>
        <v>2555</v>
      </c>
      <c r="S62" s="5">
        <f t="shared" si="8"/>
        <v>2555</v>
      </c>
      <c r="T62" s="5">
        <f t="shared" si="9"/>
        <v>393627.95010000002</v>
      </c>
      <c r="U62" s="5">
        <f t="shared" si="10"/>
        <v>122473.4028</v>
      </c>
      <c r="V62" s="5">
        <f t="shared" si="11"/>
        <v>271154.54730000003</v>
      </c>
      <c r="W62" s="5">
        <f t="shared" si="12"/>
        <v>106.12702438356166</v>
      </c>
      <c r="X62" s="6" t="s">
        <v>1246</v>
      </c>
      <c r="Y62" s="5">
        <f t="shared" si="15"/>
        <v>7718.1951000000117</v>
      </c>
      <c r="Z62" s="5">
        <f t="shared" si="13"/>
        <v>17380.273972602739</v>
      </c>
      <c r="AA62" s="5">
        <v>44406600</v>
      </c>
      <c r="AB62" s="1">
        <v>14</v>
      </c>
      <c r="AC62" s="1">
        <v>0</v>
      </c>
      <c r="AD62" s="1">
        <v>1</v>
      </c>
    </row>
    <row r="63" spans="1:30" s="1" customFormat="1" x14ac:dyDescent="0.25">
      <c r="A63" s="14">
        <v>160</v>
      </c>
      <c r="B63" s="5">
        <f t="shared" si="14"/>
        <v>0</v>
      </c>
      <c r="C63" s="15">
        <v>160</v>
      </c>
      <c r="D63" s="1">
        <v>70</v>
      </c>
      <c r="E63" s="1">
        <v>0</v>
      </c>
      <c r="F63" s="1" t="s">
        <v>1211</v>
      </c>
      <c r="G63" s="388">
        <v>0</v>
      </c>
      <c r="H63" s="388">
        <v>0</v>
      </c>
      <c r="I63" s="388">
        <v>0</v>
      </c>
      <c r="K63" s="381">
        <v>0</v>
      </c>
      <c r="L63" s="5">
        <f t="shared" si="3"/>
        <v>150</v>
      </c>
      <c r="M63" s="5"/>
      <c r="N63" s="5">
        <f t="shared" si="16"/>
        <v>0</v>
      </c>
      <c r="O63" s="5">
        <f t="shared" si="17"/>
        <v>0</v>
      </c>
      <c r="P63" s="5">
        <f t="shared" si="6"/>
        <v>0</v>
      </c>
      <c r="Q63" s="5"/>
      <c r="R63" s="5">
        <f t="shared" si="7"/>
        <v>0</v>
      </c>
      <c r="S63" s="5">
        <f t="shared" si="8"/>
        <v>150</v>
      </c>
      <c r="T63" s="5">
        <f t="shared" si="9"/>
        <v>0</v>
      </c>
      <c r="U63" s="5">
        <f t="shared" si="10"/>
        <v>0</v>
      </c>
      <c r="V63" s="5">
        <f t="shared" si="11"/>
        <v>0</v>
      </c>
      <c r="W63" s="5" t="e">
        <f t="shared" si="12"/>
        <v>#DIV/0!</v>
      </c>
      <c r="X63" s="6" t="s">
        <v>1246</v>
      </c>
      <c r="Y63" s="5">
        <f t="shared" si="15"/>
        <v>0</v>
      </c>
      <c r="Z63" s="5" t="e">
        <f t="shared" si="13"/>
        <v>#DIV/0!</v>
      </c>
      <c r="AA63" s="1">
        <v>0</v>
      </c>
      <c r="AB63" s="5">
        <v>0</v>
      </c>
      <c r="AC63" s="5">
        <v>0</v>
      </c>
      <c r="AD63" s="5">
        <v>0</v>
      </c>
    </row>
    <row r="64" spans="1:30" s="1" customFormat="1" x14ac:dyDescent="0.25">
      <c r="A64" s="246">
        <v>160.1</v>
      </c>
      <c r="B64" s="5">
        <f t="shared" si="14"/>
        <v>0</v>
      </c>
      <c r="C64" s="15">
        <v>160.1</v>
      </c>
      <c r="D64" s="1">
        <v>71</v>
      </c>
      <c r="E64" s="1">
        <v>0</v>
      </c>
      <c r="F64" s="1" t="s">
        <v>1212</v>
      </c>
      <c r="G64" s="388">
        <v>0</v>
      </c>
      <c r="H64" s="388">
        <v>0</v>
      </c>
      <c r="I64" s="388">
        <v>0</v>
      </c>
      <c r="K64" s="381">
        <v>0</v>
      </c>
      <c r="L64" s="5">
        <f t="shared" si="3"/>
        <v>150</v>
      </c>
      <c r="M64" s="5"/>
      <c r="N64" s="5">
        <f t="shared" si="16"/>
        <v>0</v>
      </c>
      <c r="O64" s="5">
        <f t="shared" si="17"/>
        <v>0</v>
      </c>
      <c r="P64" s="5">
        <f t="shared" si="6"/>
        <v>0</v>
      </c>
      <c r="Q64" s="5"/>
      <c r="R64" s="5">
        <f t="shared" si="7"/>
        <v>0</v>
      </c>
      <c r="S64" s="5">
        <f t="shared" si="8"/>
        <v>150</v>
      </c>
      <c r="T64" s="5">
        <f t="shared" si="9"/>
        <v>0</v>
      </c>
      <c r="U64" s="5">
        <f t="shared" si="10"/>
        <v>0</v>
      </c>
      <c r="V64" s="5">
        <f t="shared" si="11"/>
        <v>0</v>
      </c>
      <c r="W64" s="5" t="e">
        <f t="shared" si="12"/>
        <v>#DIV/0!</v>
      </c>
      <c r="X64" s="6" t="s">
        <v>1246</v>
      </c>
      <c r="Y64" s="5">
        <f t="shared" si="15"/>
        <v>0</v>
      </c>
      <c r="Z64" s="5" t="e">
        <f t="shared" si="13"/>
        <v>#DIV/0!</v>
      </c>
      <c r="AA64" s="1">
        <v>0</v>
      </c>
      <c r="AB64" s="5">
        <v>0</v>
      </c>
      <c r="AC64" s="5">
        <v>0</v>
      </c>
      <c r="AD64" s="5">
        <v>0</v>
      </c>
    </row>
    <row r="65" spans="1:30" s="1" customFormat="1" x14ac:dyDescent="0.25">
      <c r="A65" s="14">
        <v>162</v>
      </c>
      <c r="B65" s="5">
        <f t="shared" si="14"/>
        <v>0</v>
      </c>
      <c r="C65" s="15">
        <v>162</v>
      </c>
      <c r="D65" s="1">
        <v>1</v>
      </c>
      <c r="E65" s="1">
        <v>0</v>
      </c>
      <c r="F65" s="1" t="s">
        <v>1293</v>
      </c>
      <c r="G65" s="388">
        <v>62682.014999999999</v>
      </c>
      <c r="H65" s="388">
        <v>63935.655300000006</v>
      </c>
      <c r="I65" s="388">
        <v>65214.368406000001</v>
      </c>
      <c r="K65" s="380">
        <v>415</v>
      </c>
      <c r="L65" s="5">
        <f t="shared" si="3"/>
        <v>415</v>
      </c>
      <c r="M65" s="5"/>
      <c r="N65" s="5">
        <f t="shared" si="16"/>
        <v>62682.014999999999</v>
      </c>
      <c r="O65" s="5">
        <f t="shared" si="17"/>
        <v>16065.639590000001</v>
      </c>
      <c r="P65" s="5">
        <f t="shared" si="6"/>
        <v>46616.375410000001</v>
      </c>
      <c r="Q65" s="5"/>
      <c r="R65" s="5">
        <f t="shared" si="7"/>
        <v>415</v>
      </c>
      <c r="S65" s="5">
        <f t="shared" si="8"/>
        <v>415</v>
      </c>
      <c r="T65" s="5">
        <f t="shared" si="9"/>
        <v>63935.655300000006</v>
      </c>
      <c r="U65" s="5">
        <f t="shared" si="10"/>
        <v>16065.639590000001</v>
      </c>
      <c r="V65" s="5">
        <f t="shared" si="11"/>
        <v>47870.015710000007</v>
      </c>
      <c r="W65" s="5">
        <f t="shared" si="12"/>
        <v>115.34943544578314</v>
      </c>
      <c r="X65" s="6" t="s">
        <v>1246</v>
      </c>
      <c r="Y65" s="5">
        <f t="shared" si="15"/>
        <v>1253.6403000000064</v>
      </c>
      <c r="Z65" s="5">
        <f t="shared" si="13"/>
        <v>14036.397590361446</v>
      </c>
      <c r="AA65" s="5">
        <v>5825105</v>
      </c>
      <c r="AB65" s="1">
        <v>15</v>
      </c>
      <c r="AC65" s="1">
        <v>0</v>
      </c>
      <c r="AD65" s="1">
        <v>1</v>
      </c>
    </row>
    <row r="66" spans="1:30" s="1" customFormat="1" x14ac:dyDescent="0.25">
      <c r="A66" s="14">
        <v>166</v>
      </c>
      <c r="B66" s="5">
        <f t="shared" si="14"/>
        <v>0</v>
      </c>
      <c r="C66" s="15">
        <v>166</v>
      </c>
      <c r="D66" s="1">
        <v>1</v>
      </c>
      <c r="E66" s="1">
        <v>0</v>
      </c>
      <c r="F66" s="1" t="s">
        <v>1294</v>
      </c>
      <c r="G66" s="388">
        <v>39572.741999999998</v>
      </c>
      <c r="H66" s="388">
        <v>40364.196840000004</v>
      </c>
      <c r="I66" s="388">
        <v>41171.480776800003</v>
      </c>
      <c r="K66" s="380">
        <v>262</v>
      </c>
      <c r="L66" s="5">
        <f t="shared" si="3"/>
        <v>262</v>
      </c>
      <c r="M66" s="5"/>
      <c r="N66" s="5">
        <f t="shared" si="16"/>
        <v>39572.741999999998</v>
      </c>
      <c r="O66" s="5">
        <f t="shared" si="17"/>
        <v>39572.741999999998</v>
      </c>
      <c r="P66" s="5">
        <f t="shared" si="6"/>
        <v>0</v>
      </c>
      <c r="Q66" s="5"/>
      <c r="R66" s="5">
        <f t="shared" si="7"/>
        <v>262</v>
      </c>
      <c r="S66" s="5">
        <f t="shared" si="8"/>
        <v>262</v>
      </c>
      <c r="T66" s="5">
        <f t="shared" si="9"/>
        <v>40364.196840000004</v>
      </c>
      <c r="U66" s="5">
        <f t="shared" si="10"/>
        <v>40364.196840000004</v>
      </c>
      <c r="V66" s="5">
        <f t="shared" si="11"/>
        <v>0</v>
      </c>
      <c r="W66" s="5">
        <f t="shared" si="12"/>
        <v>0</v>
      </c>
      <c r="X66" s="6" t="s">
        <v>1246</v>
      </c>
      <c r="Y66" s="5">
        <f t="shared" si="15"/>
        <v>791.45484000000579</v>
      </c>
      <c r="Z66" s="5">
        <f t="shared" si="13"/>
        <v>63277.641221374048</v>
      </c>
      <c r="AA66" s="5">
        <v>16578742</v>
      </c>
      <c r="AB66" s="1">
        <v>16</v>
      </c>
      <c r="AC66" s="1">
        <v>0</v>
      </c>
      <c r="AD66" s="1">
        <v>1</v>
      </c>
    </row>
    <row r="67" spans="1:30" s="1" customFormat="1" x14ac:dyDescent="0.25">
      <c r="A67" s="14">
        <v>173</v>
      </c>
      <c r="B67" s="5">
        <f t="shared" si="14"/>
        <v>0</v>
      </c>
      <c r="C67" s="15">
        <v>173</v>
      </c>
      <c r="D67" s="1">
        <v>1</v>
      </c>
      <c r="E67" s="1">
        <v>0</v>
      </c>
      <c r="F67" s="1" t="s">
        <v>1295</v>
      </c>
      <c r="G67" s="388">
        <v>27791.543999999998</v>
      </c>
      <c r="H67" s="388">
        <v>28347.374880000003</v>
      </c>
      <c r="I67" s="388">
        <v>28914.322377600001</v>
      </c>
      <c r="K67" s="380">
        <v>184</v>
      </c>
      <c r="L67" s="5">
        <f t="shared" si="3"/>
        <v>184</v>
      </c>
      <c r="M67" s="5"/>
      <c r="N67" s="5">
        <f t="shared" si="16"/>
        <v>27791.543999999998</v>
      </c>
      <c r="O67" s="5">
        <f t="shared" si="17"/>
        <v>19324.588920000002</v>
      </c>
      <c r="P67" s="5">
        <f t="shared" si="6"/>
        <v>8466.9550799999961</v>
      </c>
      <c r="Q67" s="5"/>
      <c r="R67" s="5">
        <f t="shared" si="7"/>
        <v>184</v>
      </c>
      <c r="S67" s="5">
        <f t="shared" si="8"/>
        <v>184</v>
      </c>
      <c r="T67" s="5">
        <f t="shared" si="9"/>
        <v>28347.374880000003</v>
      </c>
      <c r="U67" s="5">
        <f t="shared" si="10"/>
        <v>19324.588920000002</v>
      </c>
      <c r="V67" s="5">
        <f t="shared" si="11"/>
        <v>9022.7859600000011</v>
      </c>
      <c r="W67" s="5">
        <f t="shared" si="12"/>
        <v>49.036880217391307</v>
      </c>
      <c r="X67" s="6" t="s">
        <v>1246</v>
      </c>
      <c r="Y67" s="5">
        <f t="shared" si="15"/>
        <v>555.83088000000498</v>
      </c>
      <c r="Z67" s="5">
        <f t="shared" si="13"/>
        <v>38080.108695652176</v>
      </c>
      <c r="AA67" s="5">
        <v>7006740</v>
      </c>
      <c r="AB67" s="1">
        <v>17</v>
      </c>
      <c r="AC67" s="1">
        <v>0</v>
      </c>
      <c r="AD67" s="1">
        <v>1</v>
      </c>
    </row>
    <row r="68" spans="1:30" s="1" customFormat="1" x14ac:dyDescent="0.25">
      <c r="A68" s="14">
        <v>177</v>
      </c>
      <c r="B68" s="5">
        <f t="shared" si="14"/>
        <v>0</v>
      </c>
      <c r="C68" s="15">
        <v>177</v>
      </c>
      <c r="D68" s="1">
        <v>1</v>
      </c>
      <c r="E68" s="1">
        <v>0</v>
      </c>
      <c r="F68" s="1" t="s">
        <v>1296</v>
      </c>
      <c r="G68" s="388">
        <v>45161.258999999998</v>
      </c>
      <c r="H68" s="388">
        <v>46064.484180000007</v>
      </c>
      <c r="I68" s="388">
        <v>46985.773863599999</v>
      </c>
      <c r="K68" s="380">
        <v>299</v>
      </c>
      <c r="L68" s="5">
        <f t="shared" si="3"/>
        <v>299</v>
      </c>
      <c r="M68" s="5"/>
      <c r="N68" s="5">
        <f t="shared" si="16"/>
        <v>45161.258999999998</v>
      </c>
      <c r="O68" s="5">
        <f t="shared" si="17"/>
        <v>28745.831421999999</v>
      </c>
      <c r="P68" s="5">
        <f t="shared" si="6"/>
        <v>16415.427577999999</v>
      </c>
      <c r="Q68" s="5"/>
      <c r="R68" s="5">
        <f t="shared" si="7"/>
        <v>299</v>
      </c>
      <c r="S68" s="5">
        <f t="shared" si="8"/>
        <v>299</v>
      </c>
      <c r="T68" s="5">
        <f t="shared" si="9"/>
        <v>46064.484180000007</v>
      </c>
      <c r="U68" s="5">
        <f t="shared" si="10"/>
        <v>28745.831421999999</v>
      </c>
      <c r="V68" s="5">
        <f t="shared" si="11"/>
        <v>17318.652758000007</v>
      </c>
      <c r="W68" s="5">
        <f t="shared" si="12"/>
        <v>57.921915578595346</v>
      </c>
      <c r="X68" s="6" t="s">
        <v>1246</v>
      </c>
      <c r="Y68" s="5">
        <f t="shared" si="15"/>
        <v>903.22518000000855</v>
      </c>
      <c r="Z68" s="5">
        <f t="shared" si="13"/>
        <v>34858.558528428097</v>
      </c>
      <c r="AA68" s="5">
        <v>10422709</v>
      </c>
      <c r="AB68" s="1">
        <v>17</v>
      </c>
      <c r="AC68" s="1">
        <v>0</v>
      </c>
      <c r="AD68" s="1">
        <v>1</v>
      </c>
    </row>
    <row r="69" spans="1:30" s="1" customFormat="1" x14ac:dyDescent="0.25">
      <c r="A69" s="14">
        <v>181</v>
      </c>
      <c r="B69" s="5">
        <f t="shared" si="14"/>
        <v>0</v>
      </c>
      <c r="C69" s="15">
        <v>181</v>
      </c>
      <c r="D69" s="1">
        <v>1</v>
      </c>
      <c r="E69" s="1">
        <v>0</v>
      </c>
      <c r="F69" s="1" t="s">
        <v>1297</v>
      </c>
      <c r="G69" s="388">
        <v>397086.78899999999</v>
      </c>
      <c r="H69" s="388">
        <v>405028.52478000004</v>
      </c>
      <c r="I69" s="388">
        <v>413129.09527560003</v>
      </c>
      <c r="K69" s="380">
        <v>2629</v>
      </c>
      <c r="L69" s="5">
        <f t="shared" si="3"/>
        <v>2629</v>
      </c>
      <c r="M69" s="5"/>
      <c r="N69" s="5">
        <f t="shared" si="16"/>
        <v>397086.78899999999</v>
      </c>
      <c r="O69" s="5">
        <f t="shared" si="17"/>
        <v>168855.13283799999</v>
      </c>
      <c r="P69" s="5">
        <f t="shared" si="6"/>
        <v>228231.656162</v>
      </c>
      <c r="Q69" s="5"/>
      <c r="R69" s="5">
        <f t="shared" si="7"/>
        <v>2629</v>
      </c>
      <c r="S69" s="5">
        <f t="shared" si="8"/>
        <v>2629</v>
      </c>
      <c r="T69" s="5">
        <f t="shared" si="9"/>
        <v>405028.52478000004</v>
      </c>
      <c r="U69" s="5">
        <f t="shared" si="10"/>
        <v>168855.13283799999</v>
      </c>
      <c r="V69" s="5">
        <f t="shared" si="11"/>
        <v>236173.39194200005</v>
      </c>
      <c r="W69" s="5">
        <f t="shared" si="12"/>
        <v>89.833926185621934</v>
      </c>
      <c r="X69" s="6" t="s">
        <v>1246</v>
      </c>
      <c r="Y69" s="5">
        <f t="shared" si="15"/>
        <v>7941.7357800000464</v>
      </c>
      <c r="Z69" s="5">
        <f t="shared" si="13"/>
        <v>23287.851274248766</v>
      </c>
      <c r="AA69" s="5">
        <v>61223761</v>
      </c>
      <c r="AB69" s="1">
        <v>18</v>
      </c>
      <c r="AC69" s="1">
        <v>0</v>
      </c>
      <c r="AD69" s="1">
        <v>1</v>
      </c>
    </row>
    <row r="70" spans="1:30" s="1" customFormat="1" x14ac:dyDescent="0.25">
      <c r="A70" s="14">
        <v>182</v>
      </c>
      <c r="B70" s="5">
        <f t="shared" si="14"/>
        <v>0</v>
      </c>
      <c r="C70" s="15">
        <v>182</v>
      </c>
      <c r="D70" s="1">
        <v>1</v>
      </c>
      <c r="E70" s="1">
        <v>0</v>
      </c>
      <c r="F70" s="1" t="s">
        <v>1298</v>
      </c>
      <c r="G70" s="388">
        <v>62682.014999999999</v>
      </c>
      <c r="H70" s="388">
        <v>63935.655300000006</v>
      </c>
      <c r="I70" s="388">
        <v>65214.368406000001</v>
      </c>
      <c r="K70" s="380">
        <v>415</v>
      </c>
      <c r="L70" s="5">
        <f t="shared" si="3"/>
        <v>415</v>
      </c>
      <c r="M70" s="5"/>
      <c r="N70" s="5">
        <f t="shared" si="16"/>
        <v>62682.014999999999</v>
      </c>
      <c r="O70" s="5">
        <f t="shared" si="17"/>
        <v>58803.715152000004</v>
      </c>
      <c r="P70" s="5">
        <f t="shared" si="6"/>
        <v>3878.2998479999951</v>
      </c>
      <c r="Q70" s="5"/>
      <c r="R70" s="5">
        <f t="shared" si="7"/>
        <v>415</v>
      </c>
      <c r="S70" s="5">
        <f t="shared" si="8"/>
        <v>415</v>
      </c>
      <c r="T70" s="5">
        <f t="shared" si="9"/>
        <v>63935.655300000006</v>
      </c>
      <c r="U70" s="5">
        <f t="shared" si="10"/>
        <v>58803.715152000004</v>
      </c>
      <c r="V70" s="5">
        <f t="shared" si="11"/>
        <v>5131.9401480000015</v>
      </c>
      <c r="W70" s="5">
        <f t="shared" si="12"/>
        <v>12.36612083855422</v>
      </c>
      <c r="X70" s="6" t="s">
        <v>1246</v>
      </c>
      <c r="Y70" s="5">
        <f t="shared" si="15"/>
        <v>1253.6403000000064</v>
      </c>
      <c r="Z70" s="5">
        <f t="shared" si="13"/>
        <v>51376.250602409636</v>
      </c>
      <c r="AA70" s="5">
        <v>21321144</v>
      </c>
      <c r="AB70" s="1">
        <v>18</v>
      </c>
      <c r="AC70" s="1">
        <v>0</v>
      </c>
      <c r="AD70" s="1">
        <v>1</v>
      </c>
    </row>
    <row r="71" spans="1:30" s="1" customFormat="1" x14ac:dyDescent="0.25">
      <c r="A71" s="14">
        <v>186</v>
      </c>
      <c r="B71" s="5">
        <f t="shared" si="14"/>
        <v>0</v>
      </c>
      <c r="C71" s="15">
        <v>186</v>
      </c>
      <c r="D71" s="1">
        <v>1</v>
      </c>
      <c r="E71" s="1">
        <v>0</v>
      </c>
      <c r="F71" s="1" t="s">
        <v>1299</v>
      </c>
      <c r="G71" s="388">
        <v>100442.265</v>
      </c>
      <c r="H71" s="388">
        <v>102451.11030000001</v>
      </c>
      <c r="I71" s="388">
        <v>104500.13250600001</v>
      </c>
      <c r="K71" s="380">
        <v>665</v>
      </c>
      <c r="L71" s="5">
        <f t="shared" si="3"/>
        <v>665</v>
      </c>
      <c r="M71" s="5"/>
      <c r="N71" s="5">
        <f t="shared" si="16"/>
        <v>100442.265</v>
      </c>
      <c r="O71" s="5">
        <f t="shared" si="17"/>
        <v>100382.710876</v>
      </c>
      <c r="P71" s="5">
        <f t="shared" si="6"/>
        <v>59.554124000002048</v>
      </c>
      <c r="Q71" s="5"/>
      <c r="R71" s="5">
        <f t="shared" si="7"/>
        <v>665</v>
      </c>
      <c r="S71" s="5">
        <f t="shared" si="8"/>
        <v>665</v>
      </c>
      <c r="T71" s="5">
        <f t="shared" si="9"/>
        <v>102451.11030000001</v>
      </c>
      <c r="U71" s="5">
        <f t="shared" si="10"/>
        <v>100382.710876</v>
      </c>
      <c r="V71" s="5">
        <f t="shared" si="11"/>
        <v>2068.3994240000175</v>
      </c>
      <c r="W71" s="5">
        <f t="shared" si="12"/>
        <v>3.1103750736842368</v>
      </c>
      <c r="X71" s="6" t="s">
        <v>1246</v>
      </c>
      <c r="Y71" s="5">
        <f t="shared" si="15"/>
        <v>2008.8453000000154</v>
      </c>
      <c r="Z71" s="5">
        <f t="shared" si="13"/>
        <v>54732.213533834583</v>
      </c>
      <c r="AA71" s="5">
        <v>36396922</v>
      </c>
      <c r="AB71" s="1">
        <v>18</v>
      </c>
      <c r="AC71" s="1">
        <v>0</v>
      </c>
      <c r="AD71" s="1">
        <v>1</v>
      </c>
    </row>
    <row r="72" spans="1:30" s="1" customFormat="1" x14ac:dyDescent="0.25">
      <c r="A72" s="14">
        <v>191</v>
      </c>
      <c r="B72" s="5">
        <f t="shared" si="14"/>
        <v>0</v>
      </c>
      <c r="C72" s="15">
        <v>191</v>
      </c>
      <c r="D72" s="1">
        <v>1</v>
      </c>
      <c r="E72" s="1">
        <v>1</v>
      </c>
      <c r="F72" s="1" t="s">
        <v>1300</v>
      </c>
      <c r="G72" s="388">
        <v>506440.473</v>
      </c>
      <c r="H72" s="388">
        <v>516569.28246000002</v>
      </c>
      <c r="I72" s="388">
        <v>526900.66810919996</v>
      </c>
      <c r="K72" s="380">
        <v>3353</v>
      </c>
      <c r="L72" s="5">
        <f t="shared" si="3"/>
        <v>3353</v>
      </c>
      <c r="M72" s="5"/>
      <c r="N72" s="5">
        <f t="shared" si="16"/>
        <v>506440.473</v>
      </c>
      <c r="O72" s="5">
        <f t="shared" si="17"/>
        <v>258022.50290600001</v>
      </c>
      <c r="P72" s="5">
        <f t="shared" si="6"/>
        <v>248417.97009399999</v>
      </c>
      <c r="Q72" s="5"/>
      <c r="R72" s="5">
        <f t="shared" si="7"/>
        <v>3353</v>
      </c>
      <c r="S72" s="5">
        <f t="shared" si="8"/>
        <v>3353</v>
      </c>
      <c r="T72" s="5">
        <f t="shared" si="9"/>
        <v>516569.28246000002</v>
      </c>
      <c r="U72" s="5">
        <f t="shared" si="10"/>
        <v>258022.50290600001</v>
      </c>
      <c r="V72" s="5">
        <f t="shared" si="11"/>
        <v>258546.77955400001</v>
      </c>
      <c r="W72" s="5">
        <f t="shared" si="12"/>
        <v>77.109090233820467</v>
      </c>
      <c r="X72" s="6" t="s">
        <v>1246</v>
      </c>
      <c r="Y72" s="5">
        <f t="shared" si="15"/>
        <v>10128.809460000019</v>
      </c>
      <c r="Z72" s="5">
        <f t="shared" si="13"/>
        <v>27901.642409782286</v>
      </c>
      <c r="AA72" s="5">
        <v>93554207</v>
      </c>
      <c r="AB72" s="1">
        <v>19</v>
      </c>
      <c r="AC72" s="1">
        <v>1</v>
      </c>
      <c r="AD72" s="1">
        <v>1</v>
      </c>
    </row>
    <row r="73" spans="1:30" s="1" customFormat="1" x14ac:dyDescent="0.25">
      <c r="A73" s="14">
        <v>192</v>
      </c>
      <c r="B73" s="5">
        <f t="shared" si="14"/>
        <v>0</v>
      </c>
      <c r="C73" s="15">
        <v>192</v>
      </c>
      <c r="D73" s="1">
        <v>1</v>
      </c>
      <c r="E73" s="1">
        <v>1</v>
      </c>
      <c r="F73" s="1" t="s">
        <v>1301</v>
      </c>
      <c r="G73" s="388">
        <v>455388.61499999999</v>
      </c>
      <c r="H73" s="388">
        <v>464496.38730000006</v>
      </c>
      <c r="I73" s="388">
        <v>473786.315046</v>
      </c>
      <c r="K73" s="380">
        <v>3015</v>
      </c>
      <c r="L73" s="5">
        <f t="shared" si="3"/>
        <v>3015</v>
      </c>
      <c r="M73" s="5"/>
      <c r="N73" s="5">
        <f t="shared" si="16"/>
        <v>455388.61499999999</v>
      </c>
      <c r="O73" s="5">
        <f t="shared" si="17"/>
        <v>113572.683154</v>
      </c>
      <c r="P73" s="5">
        <f t="shared" si="6"/>
        <v>341815.93184600002</v>
      </c>
      <c r="Q73" s="5"/>
      <c r="R73" s="5">
        <f t="shared" si="7"/>
        <v>3015</v>
      </c>
      <c r="S73" s="5">
        <f t="shared" si="8"/>
        <v>3015</v>
      </c>
      <c r="T73" s="5">
        <f t="shared" si="9"/>
        <v>464496.38730000006</v>
      </c>
      <c r="U73" s="5">
        <f t="shared" si="10"/>
        <v>113572.683154</v>
      </c>
      <c r="V73" s="5">
        <f t="shared" si="11"/>
        <v>350923.70414600009</v>
      </c>
      <c r="W73" s="5">
        <f t="shared" si="12"/>
        <v>116.39260502354895</v>
      </c>
      <c r="X73" s="6" t="s">
        <v>1246</v>
      </c>
      <c r="Y73" s="5">
        <f t="shared" si="15"/>
        <v>9107.7723000000697</v>
      </c>
      <c r="Z73" s="5">
        <f t="shared" si="13"/>
        <v>13658.163515754561</v>
      </c>
      <c r="AA73" s="5">
        <v>41179363</v>
      </c>
      <c r="AB73" s="1">
        <v>19</v>
      </c>
      <c r="AC73" s="1">
        <v>1</v>
      </c>
      <c r="AD73" s="1">
        <v>1</v>
      </c>
    </row>
    <row r="74" spans="1:30" s="1" customFormat="1" x14ac:dyDescent="0.25">
      <c r="A74" s="14">
        <v>194</v>
      </c>
      <c r="B74" s="5">
        <f t="shared" si="14"/>
        <v>0</v>
      </c>
      <c r="C74" s="15">
        <v>194</v>
      </c>
      <c r="D74" s="1">
        <v>1</v>
      </c>
      <c r="E74" s="1">
        <v>1</v>
      </c>
      <c r="F74" s="1" t="s">
        <v>1302</v>
      </c>
      <c r="G74" s="388">
        <v>599632.77</v>
      </c>
      <c r="H74" s="388">
        <v>611625.42540000007</v>
      </c>
      <c r="I74" s="388">
        <v>623857.93390800001</v>
      </c>
      <c r="K74" s="380">
        <v>3970</v>
      </c>
      <c r="L74" s="5">
        <f t="shared" si="3"/>
        <v>3970</v>
      </c>
      <c r="M74" s="5"/>
      <c r="N74" s="5">
        <f t="shared" si="16"/>
        <v>599632.77</v>
      </c>
      <c r="O74" s="5">
        <f t="shared" si="17"/>
        <v>262094.95467400001</v>
      </c>
      <c r="P74" s="5">
        <f t="shared" si="6"/>
        <v>337537.81532599998</v>
      </c>
      <c r="Q74" s="5"/>
      <c r="R74" s="5">
        <f t="shared" si="7"/>
        <v>3970</v>
      </c>
      <c r="S74" s="5">
        <f t="shared" si="8"/>
        <v>3970</v>
      </c>
      <c r="T74" s="5">
        <f t="shared" si="9"/>
        <v>611625.42540000007</v>
      </c>
      <c r="U74" s="5">
        <f t="shared" si="10"/>
        <v>262094.95467400001</v>
      </c>
      <c r="V74" s="5">
        <f t="shared" si="11"/>
        <v>349530.47072600003</v>
      </c>
      <c r="W74" s="5">
        <f t="shared" si="12"/>
        <v>88.042939729471044</v>
      </c>
      <c r="X74" s="6" t="s">
        <v>1246</v>
      </c>
      <c r="Y74" s="5">
        <f t="shared" si="15"/>
        <v>11992.655400000047</v>
      </c>
      <c r="Z74" s="5">
        <f t="shared" si="13"/>
        <v>23937.229974811082</v>
      </c>
      <c r="AA74" s="5">
        <v>95030803</v>
      </c>
      <c r="AB74" s="1">
        <v>19</v>
      </c>
      <c r="AC74" s="1">
        <v>1</v>
      </c>
      <c r="AD74" s="1">
        <v>1</v>
      </c>
    </row>
    <row r="75" spans="1:30" s="1" customFormat="1" x14ac:dyDescent="0.25">
      <c r="A75" s="14">
        <v>195</v>
      </c>
      <c r="B75" s="5">
        <f t="shared" si="14"/>
        <v>0</v>
      </c>
      <c r="C75" s="15">
        <v>195</v>
      </c>
      <c r="D75" s="1">
        <v>1</v>
      </c>
      <c r="E75" s="1">
        <v>1</v>
      </c>
      <c r="F75" s="1" t="s">
        <v>1303</v>
      </c>
      <c r="G75" s="388">
        <v>22656.149999999998</v>
      </c>
      <c r="H75" s="388">
        <v>23109.273000000001</v>
      </c>
      <c r="I75" s="388">
        <v>23571.458460000002</v>
      </c>
      <c r="K75" s="380">
        <v>67</v>
      </c>
      <c r="L75" s="5">
        <f t="shared" si="3"/>
        <v>150</v>
      </c>
      <c r="M75" s="5"/>
      <c r="N75" s="5">
        <f t="shared" si="16"/>
        <v>22656.149999999998</v>
      </c>
      <c r="O75" s="5">
        <f t="shared" si="17"/>
        <v>15927.783718000001</v>
      </c>
      <c r="P75" s="5">
        <f t="shared" si="6"/>
        <v>6728.3662819999972</v>
      </c>
      <c r="Q75" s="5"/>
      <c r="R75" s="5">
        <f t="shared" si="7"/>
        <v>67</v>
      </c>
      <c r="S75" s="5">
        <f t="shared" si="8"/>
        <v>150</v>
      </c>
      <c r="T75" s="5">
        <f t="shared" si="9"/>
        <v>23109.273000000001</v>
      </c>
      <c r="U75" s="5">
        <f t="shared" si="10"/>
        <v>15927.783718000001</v>
      </c>
      <c r="V75" s="5">
        <f t="shared" si="11"/>
        <v>7181.4892820000005</v>
      </c>
      <c r="W75" s="5">
        <f t="shared" si="12"/>
        <v>107.18640719402985</v>
      </c>
      <c r="X75" s="6" t="s">
        <v>1246</v>
      </c>
      <c r="Y75" s="5">
        <f t="shared" si="15"/>
        <v>453.12300000000323</v>
      </c>
      <c r="Z75" s="5">
        <f t="shared" si="13"/>
        <v>86195.835820895518</v>
      </c>
      <c r="AA75" s="5">
        <v>5775121</v>
      </c>
      <c r="AB75" s="1">
        <v>19</v>
      </c>
      <c r="AC75" s="1">
        <v>1</v>
      </c>
      <c r="AD75" s="1">
        <v>1</v>
      </c>
    </row>
    <row r="76" spans="1:30" s="1" customFormat="1" x14ac:dyDescent="0.25">
      <c r="A76" s="14">
        <v>196</v>
      </c>
      <c r="B76" s="5">
        <f t="shared" si="14"/>
        <v>0</v>
      </c>
      <c r="C76" s="15">
        <v>196</v>
      </c>
      <c r="D76" s="1">
        <v>1</v>
      </c>
      <c r="E76" s="1">
        <v>1</v>
      </c>
      <c r="F76" s="1" t="s">
        <v>1304</v>
      </c>
      <c r="G76" s="388">
        <v>1730929.8599999999</v>
      </c>
      <c r="H76" s="388">
        <v>1765548.4572000001</v>
      </c>
      <c r="I76" s="388">
        <v>1800859.426344</v>
      </c>
      <c r="K76" s="380">
        <v>11460</v>
      </c>
      <c r="L76" s="5">
        <f t="shared" si="3"/>
        <v>11460</v>
      </c>
      <c r="M76" s="5"/>
      <c r="N76" s="5">
        <f t="shared" si="16"/>
        <v>1730929.8599999999</v>
      </c>
      <c r="O76" s="5">
        <f t="shared" si="17"/>
        <v>599009.57871999999</v>
      </c>
      <c r="P76" s="5">
        <f t="shared" si="6"/>
        <v>1131920.2812799998</v>
      </c>
      <c r="Q76" s="5"/>
      <c r="R76" s="5">
        <f t="shared" si="7"/>
        <v>11460</v>
      </c>
      <c r="S76" s="5">
        <f t="shared" si="8"/>
        <v>11460</v>
      </c>
      <c r="T76" s="5">
        <f t="shared" si="9"/>
        <v>1765548.4572000001</v>
      </c>
      <c r="U76" s="5">
        <f t="shared" si="10"/>
        <v>599009.57871999999</v>
      </c>
      <c r="V76" s="5">
        <f t="shared" si="11"/>
        <v>1166538.87848</v>
      </c>
      <c r="W76" s="5">
        <f t="shared" si="12"/>
        <v>101.7922232530541</v>
      </c>
      <c r="X76" s="6" t="s">
        <v>1246</v>
      </c>
      <c r="Y76" s="5">
        <f t="shared" si="15"/>
        <v>34618.597200000193</v>
      </c>
      <c r="Z76" s="5">
        <f t="shared" si="13"/>
        <v>18951.993019197209</v>
      </c>
      <c r="AA76" s="5">
        <v>217189840</v>
      </c>
      <c r="AB76" s="1">
        <v>19</v>
      </c>
      <c r="AC76" s="1">
        <v>1</v>
      </c>
      <c r="AD76" s="1">
        <v>1</v>
      </c>
    </row>
    <row r="77" spans="1:30" s="1" customFormat="1" x14ac:dyDescent="0.25">
      <c r="A77" s="14">
        <v>197</v>
      </c>
      <c r="B77" s="5">
        <f t="shared" si="14"/>
        <v>0</v>
      </c>
      <c r="C77" s="15">
        <v>197</v>
      </c>
      <c r="D77" s="1">
        <v>1</v>
      </c>
      <c r="E77" s="1">
        <v>1</v>
      </c>
      <c r="F77" s="1" t="s">
        <v>1305</v>
      </c>
      <c r="G77" s="388">
        <v>477289.56</v>
      </c>
      <c r="H77" s="388">
        <v>486835.35120000003</v>
      </c>
      <c r="I77" s="388">
        <v>496572.05822400004</v>
      </c>
      <c r="K77" s="380">
        <v>3160</v>
      </c>
      <c r="L77" s="5">
        <f t="shared" si="3"/>
        <v>3160</v>
      </c>
      <c r="M77" s="5"/>
      <c r="N77" s="5">
        <f t="shared" si="16"/>
        <v>477289.56</v>
      </c>
      <c r="O77" s="5">
        <f t="shared" si="17"/>
        <v>221277.47033000001</v>
      </c>
      <c r="P77" s="5">
        <f t="shared" si="6"/>
        <v>256012.08966999999</v>
      </c>
      <c r="Q77" s="5"/>
      <c r="R77" s="5">
        <f t="shared" si="7"/>
        <v>3160</v>
      </c>
      <c r="S77" s="5">
        <f t="shared" si="8"/>
        <v>3160</v>
      </c>
      <c r="T77" s="5">
        <f t="shared" si="9"/>
        <v>486835.35120000003</v>
      </c>
      <c r="U77" s="5">
        <f t="shared" si="10"/>
        <v>221277.47033000001</v>
      </c>
      <c r="V77" s="5">
        <f t="shared" si="11"/>
        <v>265557.88086999999</v>
      </c>
      <c r="W77" s="5">
        <f t="shared" si="12"/>
        <v>84.037304072784806</v>
      </c>
      <c r="X77" s="6" t="s">
        <v>1246</v>
      </c>
      <c r="Y77" s="5">
        <f t="shared" si="15"/>
        <v>9545.791200000036</v>
      </c>
      <c r="Z77" s="5">
        <f t="shared" si="13"/>
        <v>25389.599683544304</v>
      </c>
      <c r="AA77" s="5">
        <v>80231135</v>
      </c>
      <c r="AB77" s="1">
        <v>19</v>
      </c>
      <c r="AC77" s="1">
        <v>1</v>
      </c>
      <c r="AD77" s="1">
        <v>1</v>
      </c>
    </row>
    <row r="78" spans="1:30" s="1" customFormat="1" x14ac:dyDescent="0.25">
      <c r="A78" s="14">
        <v>199</v>
      </c>
      <c r="B78" s="5">
        <f t="shared" si="14"/>
        <v>0</v>
      </c>
      <c r="C78" s="15">
        <v>199</v>
      </c>
      <c r="D78" s="1">
        <v>1</v>
      </c>
      <c r="E78" s="1">
        <v>1</v>
      </c>
      <c r="F78" s="1" t="s">
        <v>1306</v>
      </c>
      <c r="G78" s="388">
        <v>259035.315</v>
      </c>
      <c r="H78" s="388">
        <v>264216.02130000002</v>
      </c>
      <c r="I78" s="388">
        <v>269500.34172600001</v>
      </c>
      <c r="K78" s="380">
        <v>1715</v>
      </c>
      <c r="L78" s="5">
        <f t="shared" si="3"/>
        <v>1715</v>
      </c>
      <c r="M78" s="5"/>
      <c r="N78" s="5">
        <f t="shared" si="16"/>
        <v>259035.315</v>
      </c>
      <c r="O78" s="5">
        <f t="shared" si="17"/>
        <v>97307.935270000002</v>
      </c>
      <c r="P78" s="5">
        <f t="shared" si="6"/>
        <v>161727.37972999999</v>
      </c>
      <c r="Q78" s="5"/>
      <c r="R78" s="5">
        <f t="shared" si="7"/>
        <v>1715</v>
      </c>
      <c r="S78" s="5">
        <f t="shared" si="8"/>
        <v>1715</v>
      </c>
      <c r="T78" s="5">
        <f t="shared" si="9"/>
        <v>264216.02130000002</v>
      </c>
      <c r="U78" s="5">
        <f t="shared" si="10"/>
        <v>97307.935270000002</v>
      </c>
      <c r="V78" s="5">
        <f t="shared" si="11"/>
        <v>166908.08603000001</v>
      </c>
      <c r="W78" s="5">
        <f t="shared" si="12"/>
        <v>97.32249914285714</v>
      </c>
      <c r="X78" s="6" t="s">
        <v>1246</v>
      </c>
      <c r="Y78" s="5">
        <f t="shared" si="15"/>
        <v>5180.7063000000198</v>
      </c>
      <c r="Z78" s="5">
        <f t="shared" si="13"/>
        <v>20572.632653061224</v>
      </c>
      <c r="AA78" s="5">
        <v>35282065</v>
      </c>
      <c r="AB78" s="1">
        <v>19</v>
      </c>
      <c r="AC78" s="1">
        <v>1</v>
      </c>
      <c r="AD78" s="1">
        <v>1</v>
      </c>
    </row>
    <row r="79" spans="1:30" s="1" customFormat="1" x14ac:dyDescent="0.25">
      <c r="A79" s="14">
        <v>200</v>
      </c>
      <c r="B79" s="5">
        <f t="shared" si="14"/>
        <v>0</v>
      </c>
      <c r="C79" s="15">
        <v>200</v>
      </c>
      <c r="D79" s="1">
        <v>1</v>
      </c>
      <c r="E79" s="1">
        <v>1</v>
      </c>
      <c r="F79" s="1" t="s">
        <v>1307</v>
      </c>
      <c r="G79" s="388">
        <v>265076.95500000002</v>
      </c>
      <c r="H79" s="388">
        <v>270378.49410000001</v>
      </c>
      <c r="I79" s="388">
        <v>275786.06398199999</v>
      </c>
      <c r="K79" s="380">
        <v>1755</v>
      </c>
      <c r="L79" s="5">
        <f t="shared" si="3"/>
        <v>1755</v>
      </c>
      <c r="M79" s="5"/>
      <c r="N79" s="5">
        <f t="shared" si="16"/>
        <v>265076.95500000002</v>
      </c>
      <c r="O79" s="5">
        <f t="shared" si="17"/>
        <v>118087.92630600001</v>
      </c>
      <c r="P79" s="5">
        <f t="shared" si="6"/>
        <v>146989.02869400001</v>
      </c>
      <c r="Q79" s="5"/>
      <c r="R79" s="5">
        <f t="shared" si="7"/>
        <v>1755</v>
      </c>
      <c r="S79" s="5">
        <f t="shared" si="8"/>
        <v>1755</v>
      </c>
      <c r="T79" s="5">
        <f t="shared" si="9"/>
        <v>270378.49410000001</v>
      </c>
      <c r="U79" s="5">
        <f t="shared" si="10"/>
        <v>118087.92630600001</v>
      </c>
      <c r="V79" s="5">
        <f t="shared" si="11"/>
        <v>152290.567794</v>
      </c>
      <c r="W79" s="5">
        <f t="shared" si="12"/>
        <v>86.775252304273508</v>
      </c>
      <c r="X79" s="6" t="s">
        <v>1246</v>
      </c>
      <c r="Y79" s="5">
        <f t="shared" si="15"/>
        <v>5301.5390999999945</v>
      </c>
      <c r="Z79" s="5">
        <f t="shared" si="13"/>
        <v>24396.870085470084</v>
      </c>
      <c r="AA79" s="5">
        <v>42816507</v>
      </c>
      <c r="AB79" s="1">
        <v>19</v>
      </c>
      <c r="AC79" s="1">
        <v>1</v>
      </c>
      <c r="AD79" s="1">
        <v>1</v>
      </c>
    </row>
    <row r="80" spans="1:30" s="1" customFormat="1" x14ac:dyDescent="0.25">
      <c r="A80" s="14">
        <v>203</v>
      </c>
      <c r="B80" s="5">
        <f t="shared" si="14"/>
        <v>0</v>
      </c>
      <c r="C80" s="15">
        <v>203</v>
      </c>
      <c r="D80" s="1">
        <v>1</v>
      </c>
      <c r="E80" s="1">
        <v>0</v>
      </c>
      <c r="F80" s="1" t="s">
        <v>1308</v>
      </c>
      <c r="G80" s="388">
        <v>23411.355</v>
      </c>
      <c r="H80" s="388">
        <v>23879.582100000003</v>
      </c>
      <c r="I80" s="388">
        <v>24357.173742000003</v>
      </c>
      <c r="K80" s="380">
        <v>155</v>
      </c>
      <c r="L80" s="5">
        <f t="shared" ref="L80:L143" si="18">IF(K80&lt;L$5,L$5,K80)</f>
        <v>155</v>
      </c>
      <c r="M80" s="5"/>
      <c r="N80" s="5">
        <f t="shared" ref="N80:N143" si="19">IF(AD80&gt;0,L80*N$5,0)</f>
        <v>23411.355</v>
      </c>
      <c r="O80" s="5">
        <f t="shared" ref="O80:O143" si="20">IF(O$5*AA80&gt;N80,N80,O$5*AA80)</f>
        <v>23411.355</v>
      </c>
      <c r="P80" s="5">
        <f t="shared" ref="P80:P143" si="21">+N80-O80</f>
        <v>0</v>
      </c>
      <c r="Q80" s="5"/>
      <c r="R80" s="5">
        <f t="shared" ref="R80:R143" si="22">+K80*R$5</f>
        <v>155</v>
      </c>
      <c r="S80" s="5">
        <f t="shared" ref="S80:S143" si="23">IF(R80&lt;L$5,L$5,R80)</f>
        <v>155</v>
      </c>
      <c r="T80" s="5">
        <f t="shared" ref="T80:T143" si="24">IF(AD80&gt;0,S80*T$5,0)</f>
        <v>23879.582100000003</v>
      </c>
      <c r="U80" s="5">
        <f t="shared" ref="U80:U143" si="25">IF(U$5*AA80&gt;T80,T80,U$5*AA80)</f>
        <v>23879.582100000003</v>
      </c>
      <c r="V80" s="5">
        <f t="shared" ref="V80:V143" si="26">+T80-U80</f>
        <v>0</v>
      </c>
      <c r="W80" s="5">
        <f t="shared" ref="W80:W143" si="27">+V80/K80</f>
        <v>0</v>
      </c>
      <c r="X80" s="6" t="s">
        <v>1246</v>
      </c>
      <c r="Y80" s="5">
        <f t="shared" si="15"/>
        <v>468.2271000000037</v>
      </c>
      <c r="Z80" s="5">
        <f t="shared" ref="Z80:Z143" si="28">+AA80/K80</f>
        <v>59537.038709677421</v>
      </c>
      <c r="AA80" s="5">
        <v>9228241</v>
      </c>
      <c r="AB80" s="1">
        <v>20</v>
      </c>
      <c r="AC80" s="1">
        <v>0</v>
      </c>
      <c r="AD80" s="1">
        <v>1</v>
      </c>
    </row>
    <row r="81" spans="1:30" s="1" customFormat="1" x14ac:dyDescent="0.25">
      <c r="A81" s="14">
        <v>204</v>
      </c>
      <c r="B81" s="5">
        <f t="shared" ref="B81:B144" si="29">+C81-A81</f>
        <v>0</v>
      </c>
      <c r="C81" s="15">
        <v>204</v>
      </c>
      <c r="D81" s="1">
        <v>1</v>
      </c>
      <c r="E81" s="1">
        <v>0</v>
      </c>
      <c r="F81" s="1" t="s">
        <v>1309</v>
      </c>
      <c r="G81" s="388">
        <v>131405.66999999998</v>
      </c>
      <c r="H81" s="388">
        <v>134033.78340000001</v>
      </c>
      <c r="I81" s="388">
        <v>136714.459068</v>
      </c>
      <c r="K81" s="380">
        <v>870</v>
      </c>
      <c r="L81" s="5">
        <f t="shared" si="18"/>
        <v>870</v>
      </c>
      <c r="M81" s="5"/>
      <c r="N81" s="5">
        <f t="shared" si="19"/>
        <v>131405.66999999998</v>
      </c>
      <c r="O81" s="5">
        <f t="shared" si="20"/>
        <v>28761.287253999999</v>
      </c>
      <c r="P81" s="5">
        <f t="shared" si="21"/>
        <v>102644.38274599999</v>
      </c>
      <c r="Q81" s="5"/>
      <c r="R81" s="5">
        <f t="shared" si="22"/>
        <v>870</v>
      </c>
      <c r="S81" s="5">
        <f t="shared" si="23"/>
        <v>870</v>
      </c>
      <c r="T81" s="5">
        <f t="shared" si="24"/>
        <v>134033.78340000001</v>
      </c>
      <c r="U81" s="5">
        <f t="shared" si="25"/>
        <v>28761.287253999999</v>
      </c>
      <c r="V81" s="5">
        <f t="shared" si="26"/>
        <v>105272.49614600002</v>
      </c>
      <c r="W81" s="5">
        <f t="shared" si="27"/>
        <v>121.00286913333336</v>
      </c>
      <c r="X81" s="6" t="s">
        <v>1246</v>
      </c>
      <c r="Y81" s="5">
        <f t="shared" ref="Y81:Y144" si="30">+T81-N81</f>
        <v>2628.1134000000311</v>
      </c>
      <c r="Z81" s="5">
        <f t="shared" si="28"/>
        <v>11986.566666666668</v>
      </c>
      <c r="AA81" s="5">
        <v>10428313</v>
      </c>
      <c r="AB81" s="1">
        <v>20</v>
      </c>
      <c r="AC81" s="1">
        <v>0</v>
      </c>
      <c r="AD81" s="1">
        <v>1</v>
      </c>
    </row>
    <row r="82" spans="1:30" s="1" customFormat="1" x14ac:dyDescent="0.25">
      <c r="A82" s="14">
        <v>206</v>
      </c>
      <c r="B82" s="5">
        <f t="shared" si="29"/>
        <v>0</v>
      </c>
      <c r="C82" s="15">
        <v>206</v>
      </c>
      <c r="D82" s="1">
        <v>1</v>
      </c>
      <c r="E82" s="1">
        <v>0</v>
      </c>
      <c r="F82" s="1" t="s">
        <v>1310</v>
      </c>
      <c r="G82" s="388">
        <v>242571.84599999999</v>
      </c>
      <c r="H82" s="388">
        <v>247423.28292000003</v>
      </c>
      <c r="I82" s="388">
        <v>252371.7485784</v>
      </c>
      <c r="K82" s="380">
        <v>1606</v>
      </c>
      <c r="L82" s="5">
        <f t="shared" si="18"/>
        <v>1606</v>
      </c>
      <c r="M82" s="5"/>
      <c r="N82" s="5">
        <f t="shared" si="19"/>
        <v>242571.84599999999</v>
      </c>
      <c r="O82" s="5">
        <f t="shared" si="20"/>
        <v>138923.14905000001</v>
      </c>
      <c r="P82" s="5">
        <f t="shared" si="21"/>
        <v>103648.69694999998</v>
      </c>
      <c r="Q82" s="5"/>
      <c r="R82" s="5">
        <f t="shared" si="22"/>
        <v>1606</v>
      </c>
      <c r="S82" s="5">
        <f t="shared" si="23"/>
        <v>1606</v>
      </c>
      <c r="T82" s="5">
        <f t="shared" si="24"/>
        <v>247423.28292000003</v>
      </c>
      <c r="U82" s="5">
        <f t="shared" si="25"/>
        <v>138923.14905000001</v>
      </c>
      <c r="V82" s="5">
        <f t="shared" si="26"/>
        <v>108500.13387000002</v>
      </c>
      <c r="W82" s="5">
        <f t="shared" si="27"/>
        <v>67.559236531755928</v>
      </c>
      <c r="X82" s="6" t="s">
        <v>1246</v>
      </c>
      <c r="Y82" s="5">
        <f t="shared" si="30"/>
        <v>4851.4369200000365</v>
      </c>
      <c r="Z82" s="5">
        <f t="shared" si="28"/>
        <v>31364.243462017435</v>
      </c>
      <c r="AA82" s="5">
        <v>50370975</v>
      </c>
      <c r="AB82" s="1">
        <v>21</v>
      </c>
      <c r="AC82" s="1">
        <v>0</v>
      </c>
      <c r="AD82" s="1">
        <v>1</v>
      </c>
    </row>
    <row r="83" spans="1:30" s="1" customFormat="1" x14ac:dyDescent="0.25">
      <c r="A83" s="14">
        <v>213</v>
      </c>
      <c r="B83" s="5">
        <f t="shared" si="29"/>
        <v>0</v>
      </c>
      <c r="C83" s="15">
        <v>213</v>
      </c>
      <c r="D83" s="1">
        <v>1</v>
      </c>
      <c r="E83" s="1">
        <v>0</v>
      </c>
      <c r="F83" s="1" t="s">
        <v>1311</v>
      </c>
      <c r="G83" s="388">
        <v>43650.849000000002</v>
      </c>
      <c r="H83" s="388">
        <v>44523.865980000002</v>
      </c>
      <c r="I83" s="388">
        <v>45414.343299600005</v>
      </c>
      <c r="K83" s="380">
        <v>289</v>
      </c>
      <c r="L83" s="5">
        <f t="shared" si="18"/>
        <v>289</v>
      </c>
      <c r="M83" s="5"/>
      <c r="N83" s="5">
        <f t="shared" si="19"/>
        <v>43650.849000000002</v>
      </c>
      <c r="O83" s="5">
        <f t="shared" si="20"/>
        <v>14574.935074000001</v>
      </c>
      <c r="P83" s="5">
        <f t="shared" si="21"/>
        <v>29075.913926000001</v>
      </c>
      <c r="Q83" s="5"/>
      <c r="R83" s="5">
        <f t="shared" si="22"/>
        <v>289</v>
      </c>
      <c r="S83" s="5">
        <f t="shared" si="23"/>
        <v>289</v>
      </c>
      <c r="T83" s="5">
        <f t="shared" si="24"/>
        <v>44523.865980000002</v>
      </c>
      <c r="U83" s="5">
        <f t="shared" si="25"/>
        <v>14574.935074000001</v>
      </c>
      <c r="V83" s="5">
        <f t="shared" si="26"/>
        <v>29948.930906000001</v>
      </c>
      <c r="W83" s="5">
        <f t="shared" si="27"/>
        <v>103.62951870588236</v>
      </c>
      <c r="X83" s="6" t="s">
        <v>1246</v>
      </c>
      <c r="Y83" s="5">
        <f t="shared" si="30"/>
        <v>873.01698000000033</v>
      </c>
      <c r="Z83" s="5">
        <f t="shared" si="28"/>
        <v>18285.823529411766</v>
      </c>
      <c r="AA83" s="5">
        <v>5284603</v>
      </c>
      <c r="AB83" s="1">
        <v>21</v>
      </c>
      <c r="AC83" s="1">
        <v>0</v>
      </c>
      <c r="AD83" s="1">
        <v>1</v>
      </c>
    </row>
    <row r="84" spans="1:30" s="1" customFormat="1" x14ac:dyDescent="0.25">
      <c r="A84" s="14">
        <v>227</v>
      </c>
      <c r="B84" s="5">
        <f t="shared" si="29"/>
        <v>0</v>
      </c>
      <c r="C84" s="15">
        <v>227</v>
      </c>
      <c r="D84" s="1">
        <v>1</v>
      </c>
      <c r="E84" s="1">
        <v>0</v>
      </c>
      <c r="F84" s="1" t="s">
        <v>1312</v>
      </c>
      <c r="G84" s="388">
        <v>48937.284</v>
      </c>
      <c r="H84" s="388">
        <v>49916.029680000007</v>
      </c>
      <c r="I84" s="388">
        <v>50914.350273600001</v>
      </c>
      <c r="K84" s="380">
        <v>324</v>
      </c>
      <c r="L84" s="5">
        <f t="shared" si="18"/>
        <v>324</v>
      </c>
      <c r="M84" s="5"/>
      <c r="N84" s="5">
        <f t="shared" si="19"/>
        <v>48937.284</v>
      </c>
      <c r="O84" s="5">
        <f t="shared" si="20"/>
        <v>21700.553518000001</v>
      </c>
      <c r="P84" s="5">
        <f t="shared" si="21"/>
        <v>27236.730481999999</v>
      </c>
      <c r="Q84" s="5"/>
      <c r="R84" s="5">
        <f t="shared" si="22"/>
        <v>324</v>
      </c>
      <c r="S84" s="5">
        <f t="shared" si="23"/>
        <v>324</v>
      </c>
      <c r="T84" s="5">
        <f t="shared" si="24"/>
        <v>49916.029680000007</v>
      </c>
      <c r="U84" s="5">
        <f t="shared" si="25"/>
        <v>21700.553518000001</v>
      </c>
      <c r="V84" s="5">
        <f t="shared" si="26"/>
        <v>28215.476162000006</v>
      </c>
      <c r="W84" s="5">
        <f t="shared" si="27"/>
        <v>87.084802969135822</v>
      </c>
      <c r="X84" s="6" t="s">
        <v>1246</v>
      </c>
      <c r="Y84" s="5">
        <f t="shared" si="30"/>
        <v>978.74568000000727</v>
      </c>
      <c r="Z84" s="5">
        <f t="shared" si="28"/>
        <v>24284.632716049382</v>
      </c>
      <c r="AA84" s="5">
        <v>7868221</v>
      </c>
      <c r="AB84" s="1">
        <v>55</v>
      </c>
      <c r="AC84" s="1">
        <v>0</v>
      </c>
      <c r="AD84" s="1">
        <v>1</v>
      </c>
    </row>
    <row r="85" spans="1:30" s="1" customFormat="1" x14ac:dyDescent="0.25">
      <c r="A85" s="14">
        <v>229</v>
      </c>
      <c r="B85" s="5">
        <f t="shared" si="29"/>
        <v>0</v>
      </c>
      <c r="C85" s="15">
        <v>229</v>
      </c>
      <c r="D85" s="1">
        <v>1</v>
      </c>
      <c r="E85" s="1">
        <v>0</v>
      </c>
      <c r="F85" s="1" t="s">
        <v>1313</v>
      </c>
      <c r="G85" s="388">
        <v>22656.149999999998</v>
      </c>
      <c r="H85" s="388">
        <v>23109.273000000001</v>
      </c>
      <c r="I85" s="388">
        <v>23571.458460000002</v>
      </c>
      <c r="K85" s="380">
        <v>136</v>
      </c>
      <c r="L85" s="5">
        <f t="shared" si="18"/>
        <v>150</v>
      </c>
      <c r="M85" s="5"/>
      <c r="N85" s="5">
        <f t="shared" si="19"/>
        <v>22656.149999999998</v>
      </c>
      <c r="O85" s="5">
        <f t="shared" si="20"/>
        <v>9961.0355039999995</v>
      </c>
      <c r="P85" s="5">
        <f t="shared" si="21"/>
        <v>12695.114495999998</v>
      </c>
      <c r="Q85" s="5"/>
      <c r="R85" s="5">
        <f t="shared" si="22"/>
        <v>136</v>
      </c>
      <c r="S85" s="5">
        <f t="shared" si="23"/>
        <v>150</v>
      </c>
      <c r="T85" s="5">
        <f t="shared" si="24"/>
        <v>23109.273000000001</v>
      </c>
      <c r="U85" s="5">
        <f t="shared" si="25"/>
        <v>9961.0355039999995</v>
      </c>
      <c r="V85" s="5">
        <f t="shared" si="26"/>
        <v>13148.237496000002</v>
      </c>
      <c r="W85" s="5">
        <f t="shared" si="27"/>
        <v>96.678216882352956</v>
      </c>
      <c r="X85" s="6" t="s">
        <v>1246</v>
      </c>
      <c r="Y85" s="5">
        <f t="shared" si="30"/>
        <v>453.12300000000323</v>
      </c>
      <c r="Z85" s="5">
        <f t="shared" si="28"/>
        <v>26556.529411764706</v>
      </c>
      <c r="AA85" s="5">
        <v>3611688</v>
      </c>
      <c r="AB85" s="1">
        <v>23</v>
      </c>
      <c r="AC85" s="1">
        <v>0</v>
      </c>
      <c r="AD85" s="1">
        <v>1</v>
      </c>
    </row>
    <row r="86" spans="1:30" s="1" customFormat="1" x14ac:dyDescent="0.25">
      <c r="A86" s="14">
        <v>238</v>
      </c>
      <c r="B86" s="5">
        <f t="shared" si="29"/>
        <v>0</v>
      </c>
      <c r="C86" s="15">
        <v>238</v>
      </c>
      <c r="D86" s="1">
        <v>1</v>
      </c>
      <c r="E86" s="1">
        <v>0</v>
      </c>
      <c r="F86" s="1" t="s">
        <v>1314</v>
      </c>
      <c r="G86" s="388">
        <v>28848.830999999998</v>
      </c>
      <c r="H86" s="388">
        <v>29425.807620000003</v>
      </c>
      <c r="I86" s="388">
        <v>30014.323772400003</v>
      </c>
      <c r="K86" s="380">
        <v>191</v>
      </c>
      <c r="L86" s="5">
        <f t="shared" si="18"/>
        <v>191</v>
      </c>
      <c r="M86" s="5"/>
      <c r="N86" s="5">
        <f t="shared" si="19"/>
        <v>28848.830999999998</v>
      </c>
      <c r="O86" s="5">
        <f t="shared" si="20"/>
        <v>10288.978252000001</v>
      </c>
      <c r="P86" s="5">
        <f t="shared" si="21"/>
        <v>18559.852747999998</v>
      </c>
      <c r="Q86" s="5"/>
      <c r="R86" s="5">
        <f t="shared" si="22"/>
        <v>191</v>
      </c>
      <c r="S86" s="5">
        <f t="shared" si="23"/>
        <v>191</v>
      </c>
      <c r="T86" s="5">
        <f t="shared" si="24"/>
        <v>29425.807620000003</v>
      </c>
      <c r="U86" s="5">
        <f t="shared" si="25"/>
        <v>10288.978252000001</v>
      </c>
      <c r="V86" s="5">
        <f t="shared" si="26"/>
        <v>19136.829368000002</v>
      </c>
      <c r="W86" s="5">
        <f t="shared" si="27"/>
        <v>100.19282391623038</v>
      </c>
      <c r="X86" s="6" t="s">
        <v>1246</v>
      </c>
      <c r="Y86" s="5">
        <f t="shared" si="30"/>
        <v>576.97662000000491</v>
      </c>
      <c r="Z86" s="5">
        <f t="shared" si="28"/>
        <v>19531.905759162302</v>
      </c>
      <c r="AA86" s="5">
        <v>3730594</v>
      </c>
      <c r="AB86" s="1">
        <v>23</v>
      </c>
      <c r="AC86" s="1">
        <v>0</v>
      </c>
      <c r="AD86" s="1">
        <v>1</v>
      </c>
    </row>
    <row r="87" spans="1:30" s="1" customFormat="1" x14ac:dyDescent="0.25">
      <c r="A87" s="14">
        <v>239</v>
      </c>
      <c r="B87" s="5">
        <f t="shared" si="29"/>
        <v>0</v>
      </c>
      <c r="C87" s="15">
        <v>239</v>
      </c>
      <c r="D87" s="1">
        <v>1</v>
      </c>
      <c r="E87" s="1">
        <v>0</v>
      </c>
      <c r="F87" s="1" t="s">
        <v>1315</v>
      </c>
      <c r="G87" s="388">
        <v>35494.635000000002</v>
      </c>
      <c r="H87" s="388">
        <v>36204.527700000006</v>
      </c>
      <c r="I87" s="388">
        <v>36928.618254000001</v>
      </c>
      <c r="K87" s="380">
        <v>235</v>
      </c>
      <c r="L87" s="5">
        <f t="shared" si="18"/>
        <v>235</v>
      </c>
      <c r="M87" s="5"/>
      <c r="N87" s="5">
        <f t="shared" si="19"/>
        <v>35494.635000000002</v>
      </c>
      <c r="O87" s="5">
        <f t="shared" si="20"/>
        <v>16413.729528</v>
      </c>
      <c r="P87" s="5">
        <f t="shared" si="21"/>
        <v>19080.905472000002</v>
      </c>
      <c r="Q87" s="5"/>
      <c r="R87" s="5">
        <f t="shared" si="22"/>
        <v>235</v>
      </c>
      <c r="S87" s="5">
        <f t="shared" si="23"/>
        <v>235</v>
      </c>
      <c r="T87" s="5">
        <f t="shared" si="24"/>
        <v>36204.527700000006</v>
      </c>
      <c r="U87" s="5">
        <f t="shared" si="25"/>
        <v>16413.729528</v>
      </c>
      <c r="V87" s="5">
        <f t="shared" si="26"/>
        <v>19790.798172000006</v>
      </c>
      <c r="W87" s="5">
        <f t="shared" si="27"/>
        <v>84.216162434042573</v>
      </c>
      <c r="X87" s="6" t="s">
        <v>1246</v>
      </c>
      <c r="Y87" s="5">
        <f t="shared" si="30"/>
        <v>709.89270000000397</v>
      </c>
      <c r="Z87" s="5">
        <f t="shared" si="28"/>
        <v>25324.748936170214</v>
      </c>
      <c r="AA87" s="5">
        <v>5951316</v>
      </c>
      <c r="AB87" s="1">
        <v>23</v>
      </c>
      <c r="AC87" s="1">
        <v>0</v>
      </c>
      <c r="AD87" s="1">
        <v>1</v>
      </c>
    </row>
    <row r="88" spans="1:30" s="1" customFormat="1" x14ac:dyDescent="0.25">
      <c r="A88" s="14">
        <v>241</v>
      </c>
      <c r="B88" s="5">
        <f t="shared" si="29"/>
        <v>0</v>
      </c>
      <c r="C88" s="15">
        <v>241</v>
      </c>
      <c r="D88" s="1">
        <v>1</v>
      </c>
      <c r="E88" s="1">
        <v>0</v>
      </c>
      <c r="F88" s="1" t="s">
        <v>1316</v>
      </c>
      <c r="G88" s="388">
        <v>175811.72399999999</v>
      </c>
      <c r="H88" s="388">
        <v>179327.95848</v>
      </c>
      <c r="I88" s="388">
        <v>182914.51764960002</v>
      </c>
      <c r="K88" s="380">
        <v>1164</v>
      </c>
      <c r="L88" s="5">
        <f t="shared" si="18"/>
        <v>1164</v>
      </c>
      <c r="M88" s="5"/>
      <c r="N88" s="5">
        <f t="shared" si="19"/>
        <v>175811.72399999999</v>
      </c>
      <c r="O88" s="5">
        <f t="shared" si="20"/>
        <v>60158.356496</v>
      </c>
      <c r="P88" s="5">
        <f t="shared" si="21"/>
        <v>115653.36750399999</v>
      </c>
      <c r="Q88" s="5"/>
      <c r="R88" s="5">
        <f t="shared" si="22"/>
        <v>1164</v>
      </c>
      <c r="S88" s="5">
        <f t="shared" si="23"/>
        <v>1164</v>
      </c>
      <c r="T88" s="5">
        <f t="shared" si="24"/>
        <v>179327.95848</v>
      </c>
      <c r="U88" s="5">
        <f t="shared" si="25"/>
        <v>60158.356496</v>
      </c>
      <c r="V88" s="5">
        <f t="shared" si="26"/>
        <v>119169.60198400001</v>
      </c>
      <c r="W88" s="5">
        <f t="shared" si="27"/>
        <v>102.37938314776633</v>
      </c>
      <c r="X88" s="6" t="s">
        <v>1246</v>
      </c>
      <c r="Y88" s="5">
        <f t="shared" si="30"/>
        <v>3516.2344800000137</v>
      </c>
      <c r="Z88" s="5">
        <f t="shared" si="28"/>
        <v>18739.09965635739</v>
      </c>
      <c r="AA88" s="5">
        <v>21812312</v>
      </c>
      <c r="AB88" s="1">
        <v>24</v>
      </c>
      <c r="AC88" s="1">
        <v>0</v>
      </c>
      <c r="AD88" s="1">
        <v>1</v>
      </c>
    </row>
    <row r="89" spans="1:30" s="1" customFormat="1" x14ac:dyDescent="0.25">
      <c r="A89" s="14">
        <v>242</v>
      </c>
      <c r="B89" s="5">
        <f t="shared" si="29"/>
        <v>0</v>
      </c>
      <c r="C89" s="15">
        <v>242</v>
      </c>
      <c r="D89" s="1">
        <v>1</v>
      </c>
      <c r="E89" s="1">
        <v>0</v>
      </c>
      <c r="F89" s="1" t="s">
        <v>1317</v>
      </c>
      <c r="G89" s="388">
        <v>22656.149999999998</v>
      </c>
      <c r="H89" s="388">
        <v>23109.273000000001</v>
      </c>
      <c r="I89" s="388">
        <v>23571.458460000002</v>
      </c>
      <c r="K89" s="380">
        <v>50</v>
      </c>
      <c r="L89" s="5">
        <f t="shared" si="18"/>
        <v>150</v>
      </c>
      <c r="M89" s="5"/>
      <c r="N89" s="5">
        <f t="shared" si="19"/>
        <v>22656.149999999998</v>
      </c>
      <c r="O89" s="5">
        <f t="shared" si="20"/>
        <v>9053.2425619999995</v>
      </c>
      <c r="P89" s="5">
        <f t="shared" si="21"/>
        <v>13602.907437999998</v>
      </c>
      <c r="Q89" s="5"/>
      <c r="R89" s="5">
        <f t="shared" si="22"/>
        <v>50</v>
      </c>
      <c r="S89" s="5">
        <f t="shared" si="23"/>
        <v>150</v>
      </c>
      <c r="T89" s="5">
        <f t="shared" si="24"/>
        <v>23109.273000000001</v>
      </c>
      <c r="U89" s="5">
        <f t="shared" si="25"/>
        <v>9053.2425619999995</v>
      </c>
      <c r="V89" s="5">
        <f t="shared" si="26"/>
        <v>14056.030438000002</v>
      </c>
      <c r="W89" s="5">
        <f t="shared" si="27"/>
        <v>281.12060876000004</v>
      </c>
      <c r="X89" s="6" t="s">
        <v>1246</v>
      </c>
      <c r="Y89" s="5">
        <f t="shared" si="30"/>
        <v>453.12300000000323</v>
      </c>
      <c r="Z89" s="5">
        <f t="shared" si="28"/>
        <v>65650.78</v>
      </c>
      <c r="AA89" s="5">
        <v>3282539</v>
      </c>
      <c r="AB89" s="1">
        <v>24</v>
      </c>
      <c r="AC89" s="1">
        <v>0</v>
      </c>
      <c r="AD89" s="1">
        <v>1</v>
      </c>
    </row>
    <row r="90" spans="1:30" s="1" customFormat="1" x14ac:dyDescent="0.25">
      <c r="A90" s="14">
        <v>252</v>
      </c>
      <c r="B90" s="5">
        <f t="shared" si="29"/>
        <v>0</v>
      </c>
      <c r="C90" s="15">
        <v>252</v>
      </c>
      <c r="D90" s="1">
        <v>1</v>
      </c>
      <c r="E90" s="1">
        <v>0</v>
      </c>
      <c r="F90" s="1" t="s">
        <v>1318</v>
      </c>
      <c r="G90" s="388">
        <v>88056.902999999991</v>
      </c>
      <c r="H90" s="388">
        <v>89818.041060000003</v>
      </c>
      <c r="I90" s="388">
        <v>91614.401881199999</v>
      </c>
      <c r="K90" s="380">
        <v>583</v>
      </c>
      <c r="L90" s="5">
        <f t="shared" si="18"/>
        <v>583</v>
      </c>
      <c r="M90" s="5"/>
      <c r="N90" s="5">
        <f t="shared" si="19"/>
        <v>88056.902999999991</v>
      </c>
      <c r="O90" s="5">
        <f t="shared" si="20"/>
        <v>32855.761652000001</v>
      </c>
      <c r="P90" s="5">
        <f t="shared" si="21"/>
        <v>55201.14134799999</v>
      </c>
      <c r="Q90" s="5"/>
      <c r="R90" s="5">
        <f t="shared" si="22"/>
        <v>583</v>
      </c>
      <c r="S90" s="5">
        <f t="shared" si="23"/>
        <v>583</v>
      </c>
      <c r="T90" s="5">
        <f t="shared" si="24"/>
        <v>89818.041060000003</v>
      </c>
      <c r="U90" s="5">
        <f t="shared" si="25"/>
        <v>32855.761652000001</v>
      </c>
      <c r="V90" s="5">
        <f t="shared" si="26"/>
        <v>56962.279408000002</v>
      </c>
      <c r="W90" s="5">
        <f t="shared" si="27"/>
        <v>97.705453530017152</v>
      </c>
      <c r="X90" s="6" t="s">
        <v>1246</v>
      </c>
      <c r="Y90" s="5">
        <f t="shared" si="30"/>
        <v>1761.138060000012</v>
      </c>
      <c r="Z90" s="5">
        <f t="shared" si="28"/>
        <v>20433.780445969125</v>
      </c>
      <c r="AA90" s="5">
        <v>11912894</v>
      </c>
      <c r="AB90" s="1">
        <v>25</v>
      </c>
      <c r="AC90" s="1">
        <v>0</v>
      </c>
      <c r="AD90" s="1">
        <v>1</v>
      </c>
    </row>
    <row r="91" spans="1:30" s="1" customFormat="1" x14ac:dyDescent="0.25">
      <c r="A91" s="14">
        <v>253</v>
      </c>
      <c r="B91" s="5">
        <f t="shared" si="29"/>
        <v>0</v>
      </c>
      <c r="C91" s="15">
        <v>253</v>
      </c>
      <c r="D91" s="1">
        <v>1</v>
      </c>
      <c r="E91" s="1">
        <v>0</v>
      </c>
      <c r="F91" s="1" t="s">
        <v>1319</v>
      </c>
      <c r="G91" s="388">
        <v>39270.659999999996</v>
      </c>
      <c r="H91" s="388">
        <v>40056.073200000006</v>
      </c>
      <c r="I91" s="388">
        <v>40857.194664000002</v>
      </c>
      <c r="K91" s="380">
        <v>260</v>
      </c>
      <c r="L91" s="5">
        <f t="shared" si="18"/>
        <v>260</v>
      </c>
      <c r="M91" s="5"/>
      <c r="N91" s="5">
        <f t="shared" si="19"/>
        <v>39270.659999999996</v>
      </c>
      <c r="O91" s="5">
        <f t="shared" si="20"/>
        <v>15869.636804</v>
      </c>
      <c r="P91" s="5">
        <f t="shared" si="21"/>
        <v>23401.023195999995</v>
      </c>
      <c r="Q91" s="5"/>
      <c r="R91" s="5">
        <f t="shared" si="22"/>
        <v>260</v>
      </c>
      <c r="S91" s="5">
        <f t="shared" si="23"/>
        <v>260</v>
      </c>
      <c r="T91" s="5">
        <f t="shared" si="24"/>
        <v>40056.073200000006</v>
      </c>
      <c r="U91" s="5">
        <f t="shared" si="25"/>
        <v>15869.636804</v>
      </c>
      <c r="V91" s="5">
        <f t="shared" si="26"/>
        <v>24186.436396000005</v>
      </c>
      <c r="W91" s="5">
        <f t="shared" si="27"/>
        <v>93.024755369230789</v>
      </c>
      <c r="X91" s="6" t="s">
        <v>1246</v>
      </c>
      <c r="Y91" s="5">
        <f t="shared" si="30"/>
        <v>785.41320000000997</v>
      </c>
      <c r="Z91" s="5">
        <f t="shared" si="28"/>
        <v>22130.915384615386</v>
      </c>
      <c r="AA91" s="5">
        <v>5754038</v>
      </c>
      <c r="AB91" s="1">
        <v>25</v>
      </c>
      <c r="AC91" s="1">
        <v>0</v>
      </c>
      <c r="AD91" s="1">
        <v>1</v>
      </c>
    </row>
    <row r="92" spans="1:30" s="1" customFormat="1" x14ac:dyDescent="0.25">
      <c r="A92" s="14">
        <v>255</v>
      </c>
      <c r="B92" s="5">
        <f t="shared" si="29"/>
        <v>0</v>
      </c>
      <c r="C92" s="15">
        <v>255</v>
      </c>
      <c r="D92" s="1">
        <v>1</v>
      </c>
      <c r="E92" s="1">
        <v>0</v>
      </c>
      <c r="F92" s="1" t="s">
        <v>1320</v>
      </c>
      <c r="G92" s="388">
        <v>86244.410999999993</v>
      </c>
      <c r="H92" s="388">
        <v>87969.299220000001</v>
      </c>
      <c r="I92" s="388">
        <v>89728.685204399997</v>
      </c>
      <c r="K92" s="380">
        <v>571</v>
      </c>
      <c r="L92" s="5">
        <f t="shared" si="18"/>
        <v>571</v>
      </c>
      <c r="M92" s="5"/>
      <c r="N92" s="5">
        <f t="shared" si="19"/>
        <v>86244.410999999993</v>
      </c>
      <c r="O92" s="5">
        <f t="shared" si="20"/>
        <v>24586.20479</v>
      </c>
      <c r="P92" s="5">
        <f t="shared" si="21"/>
        <v>61658.206209999989</v>
      </c>
      <c r="Q92" s="5"/>
      <c r="R92" s="5">
        <f t="shared" si="22"/>
        <v>571</v>
      </c>
      <c r="S92" s="5">
        <f t="shared" si="23"/>
        <v>571</v>
      </c>
      <c r="T92" s="5">
        <f t="shared" si="24"/>
        <v>87969.299220000001</v>
      </c>
      <c r="U92" s="5">
        <f t="shared" si="25"/>
        <v>24586.20479</v>
      </c>
      <c r="V92" s="5">
        <f t="shared" si="26"/>
        <v>63383.094429999997</v>
      </c>
      <c r="W92" s="5">
        <f t="shared" si="27"/>
        <v>111.00366800350263</v>
      </c>
      <c r="X92" s="6" t="s">
        <v>1246</v>
      </c>
      <c r="Y92" s="5">
        <f t="shared" si="30"/>
        <v>1724.888220000008</v>
      </c>
      <c r="Z92" s="5">
        <f t="shared" si="28"/>
        <v>15612.092819614711</v>
      </c>
      <c r="AA92" s="5">
        <v>8914505</v>
      </c>
      <c r="AB92" s="1">
        <v>25</v>
      </c>
      <c r="AC92" s="1">
        <v>0</v>
      </c>
      <c r="AD92" s="1">
        <v>1</v>
      </c>
    </row>
    <row r="93" spans="1:30" s="1" customFormat="1" x14ac:dyDescent="0.25">
      <c r="A93" s="14">
        <v>256</v>
      </c>
      <c r="B93" s="5">
        <f t="shared" si="29"/>
        <v>0</v>
      </c>
      <c r="C93" s="15">
        <v>256</v>
      </c>
      <c r="D93" s="1">
        <v>1</v>
      </c>
      <c r="E93" s="1">
        <v>0</v>
      </c>
      <c r="F93" s="1" t="s">
        <v>1321</v>
      </c>
      <c r="G93" s="388">
        <v>163124.28</v>
      </c>
      <c r="H93" s="388">
        <v>166386.76560000001</v>
      </c>
      <c r="I93" s="388">
        <v>169714.50091200002</v>
      </c>
      <c r="K93" s="380">
        <v>1080</v>
      </c>
      <c r="L93" s="5">
        <f t="shared" si="18"/>
        <v>1080</v>
      </c>
      <c r="M93" s="5"/>
      <c r="N93" s="5">
        <f t="shared" si="19"/>
        <v>163124.28</v>
      </c>
      <c r="O93" s="5">
        <f t="shared" si="20"/>
        <v>106019.707094</v>
      </c>
      <c r="P93" s="5">
        <f t="shared" si="21"/>
        <v>57104.572906000001</v>
      </c>
      <c r="Q93" s="5"/>
      <c r="R93" s="5">
        <f t="shared" si="22"/>
        <v>1080</v>
      </c>
      <c r="S93" s="5">
        <f t="shared" si="23"/>
        <v>1080</v>
      </c>
      <c r="T93" s="5">
        <f t="shared" si="24"/>
        <v>166386.76560000001</v>
      </c>
      <c r="U93" s="5">
        <f t="shared" si="25"/>
        <v>106019.707094</v>
      </c>
      <c r="V93" s="5">
        <f t="shared" si="26"/>
        <v>60367.058506000016</v>
      </c>
      <c r="W93" s="5">
        <f t="shared" si="27"/>
        <v>55.895424542592608</v>
      </c>
      <c r="X93" s="6" t="s">
        <v>1246</v>
      </c>
      <c r="Y93" s="5">
        <f t="shared" si="30"/>
        <v>3262.4856000000145</v>
      </c>
      <c r="Z93" s="5">
        <f t="shared" si="28"/>
        <v>35593.326851851853</v>
      </c>
      <c r="AA93" s="5">
        <v>38440793</v>
      </c>
      <c r="AB93" s="1">
        <v>25</v>
      </c>
      <c r="AC93" s="1">
        <v>0</v>
      </c>
      <c r="AD93" s="1">
        <v>1</v>
      </c>
    </row>
    <row r="94" spans="1:30" s="1" customFormat="1" x14ac:dyDescent="0.25">
      <c r="A94" s="14">
        <v>261</v>
      </c>
      <c r="B94" s="5">
        <f t="shared" si="29"/>
        <v>0</v>
      </c>
      <c r="C94" s="15">
        <v>261</v>
      </c>
      <c r="D94" s="1">
        <v>1</v>
      </c>
      <c r="E94" s="1">
        <v>0</v>
      </c>
      <c r="F94" s="1" t="s">
        <v>1322</v>
      </c>
      <c r="G94" s="388">
        <v>22656.149999999998</v>
      </c>
      <c r="H94" s="388">
        <v>23109.273000000001</v>
      </c>
      <c r="I94" s="388">
        <v>23571.458460000002</v>
      </c>
      <c r="K94" s="380">
        <v>109</v>
      </c>
      <c r="L94" s="5">
        <f t="shared" si="18"/>
        <v>150</v>
      </c>
      <c r="M94" s="5"/>
      <c r="N94" s="5">
        <f t="shared" si="19"/>
        <v>22656.149999999998</v>
      </c>
      <c r="O94" s="5">
        <f t="shared" si="20"/>
        <v>7296.4269000000004</v>
      </c>
      <c r="P94" s="5">
        <f t="shared" si="21"/>
        <v>15359.723099999997</v>
      </c>
      <c r="Q94" s="5"/>
      <c r="R94" s="5">
        <f t="shared" si="22"/>
        <v>109</v>
      </c>
      <c r="S94" s="5">
        <f t="shared" si="23"/>
        <v>150</v>
      </c>
      <c r="T94" s="5">
        <f t="shared" si="24"/>
        <v>23109.273000000001</v>
      </c>
      <c r="U94" s="5">
        <f t="shared" si="25"/>
        <v>7296.4269000000004</v>
      </c>
      <c r="V94" s="5">
        <f t="shared" si="26"/>
        <v>15812.846100000001</v>
      </c>
      <c r="W94" s="5">
        <f t="shared" si="27"/>
        <v>145.07198256880736</v>
      </c>
      <c r="X94" s="6" t="s">
        <v>1246</v>
      </c>
      <c r="Y94" s="5">
        <f t="shared" si="30"/>
        <v>453.12300000000323</v>
      </c>
      <c r="Z94" s="5">
        <f t="shared" si="28"/>
        <v>24271.100917431191</v>
      </c>
      <c r="AA94" s="5">
        <v>2645550</v>
      </c>
      <c r="AB94" s="1">
        <v>26</v>
      </c>
      <c r="AC94" s="1">
        <v>0</v>
      </c>
      <c r="AD94" s="1">
        <v>1</v>
      </c>
    </row>
    <row r="95" spans="1:30" s="1" customFormat="1" x14ac:dyDescent="0.25">
      <c r="A95" s="14">
        <v>264</v>
      </c>
      <c r="B95" s="5">
        <f t="shared" si="29"/>
        <v>0</v>
      </c>
      <c r="C95" s="15">
        <v>264</v>
      </c>
      <c r="D95" s="1">
        <v>1</v>
      </c>
      <c r="E95" s="1">
        <v>0</v>
      </c>
      <c r="F95" s="1" t="s">
        <v>1323</v>
      </c>
      <c r="G95" s="388">
        <v>22656.149999999998</v>
      </c>
      <c r="H95" s="388">
        <v>23109.273000000001</v>
      </c>
      <c r="I95" s="388">
        <v>23571.458460000002</v>
      </c>
      <c r="K95" s="380">
        <v>37</v>
      </c>
      <c r="L95" s="5">
        <f t="shared" si="18"/>
        <v>150</v>
      </c>
      <c r="M95" s="5"/>
      <c r="N95" s="5">
        <f t="shared" si="19"/>
        <v>22656.149999999998</v>
      </c>
      <c r="O95" s="5">
        <f t="shared" si="20"/>
        <v>14223.4197</v>
      </c>
      <c r="P95" s="5">
        <f t="shared" si="21"/>
        <v>8432.7302999999974</v>
      </c>
      <c r="Q95" s="5"/>
      <c r="R95" s="5">
        <f t="shared" si="22"/>
        <v>37</v>
      </c>
      <c r="S95" s="5">
        <f t="shared" si="23"/>
        <v>150</v>
      </c>
      <c r="T95" s="5">
        <f t="shared" si="24"/>
        <v>23109.273000000001</v>
      </c>
      <c r="U95" s="5">
        <f t="shared" si="25"/>
        <v>14223.4197</v>
      </c>
      <c r="V95" s="5">
        <f t="shared" si="26"/>
        <v>8885.8533000000007</v>
      </c>
      <c r="W95" s="5">
        <f t="shared" si="27"/>
        <v>240.15819729729731</v>
      </c>
      <c r="X95" s="6" t="s">
        <v>1246</v>
      </c>
      <c r="Y95" s="5">
        <f t="shared" si="30"/>
        <v>453.12300000000323</v>
      </c>
      <c r="Z95" s="5">
        <f t="shared" si="28"/>
        <v>139382.43243243243</v>
      </c>
      <c r="AA95" s="5">
        <v>5157150</v>
      </c>
      <c r="AB95" s="1">
        <v>26</v>
      </c>
      <c r="AC95" s="1">
        <v>0</v>
      </c>
      <c r="AD95" s="1">
        <v>1</v>
      </c>
    </row>
    <row r="96" spans="1:30" s="1" customFormat="1" x14ac:dyDescent="0.25">
      <c r="A96" s="14">
        <v>270</v>
      </c>
      <c r="B96" s="5">
        <f t="shared" si="29"/>
        <v>0</v>
      </c>
      <c r="C96" s="15">
        <v>270</v>
      </c>
      <c r="D96" s="1">
        <v>1</v>
      </c>
      <c r="E96" s="1">
        <v>1</v>
      </c>
      <c r="F96" s="1" t="s">
        <v>1324</v>
      </c>
      <c r="G96" s="388">
        <v>562778.76599999995</v>
      </c>
      <c r="H96" s="388">
        <v>574034.34132000001</v>
      </c>
      <c r="I96" s="388">
        <v>585515.0281464</v>
      </c>
      <c r="K96" s="380">
        <v>3726</v>
      </c>
      <c r="L96" s="5">
        <f t="shared" si="18"/>
        <v>3726</v>
      </c>
      <c r="M96" s="5"/>
      <c r="N96" s="5">
        <f t="shared" si="19"/>
        <v>562778.76599999995</v>
      </c>
      <c r="O96" s="5">
        <f t="shared" si="20"/>
        <v>367408.19731000002</v>
      </c>
      <c r="P96" s="5">
        <f t="shared" si="21"/>
        <v>195370.56868999993</v>
      </c>
      <c r="Q96" s="5"/>
      <c r="R96" s="5">
        <f t="shared" si="22"/>
        <v>3726</v>
      </c>
      <c r="S96" s="5">
        <f t="shared" si="23"/>
        <v>3726</v>
      </c>
      <c r="T96" s="5">
        <f t="shared" si="24"/>
        <v>574034.34132000001</v>
      </c>
      <c r="U96" s="5">
        <f t="shared" si="25"/>
        <v>367408.19731000002</v>
      </c>
      <c r="V96" s="5">
        <f t="shared" si="26"/>
        <v>206626.14400999999</v>
      </c>
      <c r="W96" s="5">
        <f t="shared" si="27"/>
        <v>55.455218467525491</v>
      </c>
      <c r="X96" s="6" t="s">
        <v>1246</v>
      </c>
      <c r="Y96" s="5">
        <f t="shared" si="30"/>
        <v>11255.575320000062</v>
      </c>
      <c r="Z96" s="5">
        <f t="shared" si="28"/>
        <v>35752.937466451956</v>
      </c>
      <c r="AA96" s="5">
        <v>133215445</v>
      </c>
      <c r="AB96" s="1">
        <v>27</v>
      </c>
      <c r="AC96" s="1">
        <v>1</v>
      </c>
      <c r="AD96" s="1">
        <v>1</v>
      </c>
    </row>
    <row r="97" spans="1:30" s="1" customFormat="1" x14ac:dyDescent="0.25">
      <c r="A97" s="14">
        <v>271</v>
      </c>
      <c r="B97" s="5">
        <f t="shared" si="29"/>
        <v>0</v>
      </c>
      <c r="C97" s="15">
        <v>271</v>
      </c>
      <c r="D97" s="1">
        <v>1</v>
      </c>
      <c r="E97" s="1">
        <v>1</v>
      </c>
      <c r="F97" s="1" t="s">
        <v>1325</v>
      </c>
      <c r="G97" s="388">
        <v>762606.00899999996</v>
      </c>
      <c r="H97" s="388">
        <v>777858.12918000005</v>
      </c>
      <c r="I97" s="388">
        <v>793415.29176360008</v>
      </c>
      <c r="K97" s="380">
        <v>5049</v>
      </c>
      <c r="L97" s="5">
        <f t="shared" si="18"/>
        <v>5049</v>
      </c>
      <c r="M97" s="5"/>
      <c r="N97" s="5">
        <f t="shared" si="19"/>
        <v>762606.00899999996</v>
      </c>
      <c r="O97" s="5">
        <f t="shared" si="20"/>
        <v>439764.70515599998</v>
      </c>
      <c r="P97" s="5">
        <f t="shared" si="21"/>
        <v>322841.30384399998</v>
      </c>
      <c r="Q97" s="5"/>
      <c r="R97" s="5">
        <f t="shared" si="22"/>
        <v>5049</v>
      </c>
      <c r="S97" s="5">
        <f t="shared" si="23"/>
        <v>5049</v>
      </c>
      <c r="T97" s="5">
        <f t="shared" si="24"/>
        <v>777858.12918000005</v>
      </c>
      <c r="U97" s="5">
        <f t="shared" si="25"/>
        <v>439764.70515599998</v>
      </c>
      <c r="V97" s="5">
        <f t="shared" si="26"/>
        <v>338093.42402400007</v>
      </c>
      <c r="W97" s="5">
        <f t="shared" si="27"/>
        <v>66.96245276767678</v>
      </c>
      <c r="X97" s="6" t="s">
        <v>1246</v>
      </c>
      <c r="Y97" s="5">
        <f t="shared" si="30"/>
        <v>15252.120180000085</v>
      </c>
      <c r="Z97" s="5">
        <f t="shared" si="28"/>
        <v>31580.626262626261</v>
      </c>
      <c r="AA97" s="5">
        <v>159450582</v>
      </c>
      <c r="AB97" s="1">
        <v>27</v>
      </c>
      <c r="AC97" s="1">
        <v>1</v>
      </c>
      <c r="AD97" s="1">
        <v>1</v>
      </c>
    </row>
    <row r="98" spans="1:30" s="1" customFormat="1" x14ac:dyDescent="0.25">
      <c r="A98" s="14">
        <v>272</v>
      </c>
      <c r="B98" s="5">
        <f t="shared" si="29"/>
        <v>0</v>
      </c>
      <c r="C98" s="15">
        <v>272</v>
      </c>
      <c r="D98" s="1">
        <v>1</v>
      </c>
      <c r="E98" s="1">
        <v>1</v>
      </c>
      <c r="F98" s="1" t="s">
        <v>1326</v>
      </c>
      <c r="G98" s="388">
        <v>663976.23600000003</v>
      </c>
      <c r="H98" s="388">
        <v>677255.76072000002</v>
      </c>
      <c r="I98" s="388">
        <v>690800.87593440001</v>
      </c>
      <c r="K98" s="380">
        <v>4396</v>
      </c>
      <c r="L98" s="5">
        <f t="shared" si="18"/>
        <v>4396</v>
      </c>
      <c r="M98" s="5"/>
      <c r="N98" s="5">
        <f t="shared" si="19"/>
        <v>663976.23600000003</v>
      </c>
      <c r="O98" s="5">
        <f t="shared" si="20"/>
        <v>330664.76161600003</v>
      </c>
      <c r="P98" s="5">
        <f t="shared" si="21"/>
        <v>333311.474384</v>
      </c>
      <c r="Q98" s="5"/>
      <c r="R98" s="5">
        <f t="shared" si="22"/>
        <v>4396</v>
      </c>
      <c r="S98" s="5">
        <f t="shared" si="23"/>
        <v>4396</v>
      </c>
      <c r="T98" s="5">
        <f t="shared" si="24"/>
        <v>677255.76072000002</v>
      </c>
      <c r="U98" s="5">
        <f t="shared" si="25"/>
        <v>330664.76161600003</v>
      </c>
      <c r="V98" s="5">
        <f t="shared" si="26"/>
        <v>346590.99910399999</v>
      </c>
      <c r="W98" s="5">
        <f t="shared" si="27"/>
        <v>78.842356484076433</v>
      </c>
      <c r="X98" s="6" t="s">
        <v>1246</v>
      </c>
      <c r="Y98" s="5">
        <f t="shared" si="30"/>
        <v>13279.524719999987</v>
      </c>
      <c r="Z98" s="5">
        <f t="shared" si="28"/>
        <v>27273.191992720655</v>
      </c>
      <c r="AA98" s="5">
        <v>119892952</v>
      </c>
      <c r="AB98" s="1">
        <v>27</v>
      </c>
      <c r="AC98" s="1">
        <v>1</v>
      </c>
      <c r="AD98" s="1">
        <v>1</v>
      </c>
    </row>
    <row r="99" spans="1:30" s="1" customFormat="1" x14ac:dyDescent="0.25">
      <c r="A99" s="14">
        <v>273</v>
      </c>
      <c r="B99" s="5">
        <f t="shared" si="29"/>
        <v>0</v>
      </c>
      <c r="C99" s="15">
        <v>273</v>
      </c>
      <c r="D99" s="1">
        <v>1</v>
      </c>
      <c r="E99" s="1">
        <v>1</v>
      </c>
      <c r="F99" s="1" t="s">
        <v>1327</v>
      </c>
      <c r="G99" s="388">
        <v>442550.13</v>
      </c>
      <c r="H99" s="388">
        <v>451401.13260000001</v>
      </c>
      <c r="I99" s="388">
        <v>460429.15525200003</v>
      </c>
      <c r="K99" s="380">
        <v>2930</v>
      </c>
      <c r="L99" s="5">
        <f t="shared" si="18"/>
        <v>2930</v>
      </c>
      <c r="M99" s="5"/>
      <c r="N99" s="5">
        <f t="shared" si="19"/>
        <v>442550.13</v>
      </c>
      <c r="O99" s="5">
        <f t="shared" si="20"/>
        <v>324097.26308399998</v>
      </c>
      <c r="P99" s="5">
        <f t="shared" si="21"/>
        <v>118452.86691600003</v>
      </c>
      <c r="Q99" s="5"/>
      <c r="R99" s="5">
        <f t="shared" si="22"/>
        <v>2930</v>
      </c>
      <c r="S99" s="5">
        <f t="shared" si="23"/>
        <v>2930</v>
      </c>
      <c r="T99" s="5">
        <f t="shared" si="24"/>
        <v>451401.13260000001</v>
      </c>
      <c r="U99" s="5">
        <f t="shared" si="25"/>
        <v>324097.26308399998</v>
      </c>
      <c r="V99" s="5">
        <f t="shared" si="26"/>
        <v>127303.86951600004</v>
      </c>
      <c r="W99" s="5">
        <f t="shared" si="27"/>
        <v>43.448419630034145</v>
      </c>
      <c r="X99" s="6" t="s">
        <v>1246</v>
      </c>
      <c r="Y99" s="5">
        <f t="shared" si="30"/>
        <v>8851.0026000000071</v>
      </c>
      <c r="Z99" s="5">
        <f t="shared" si="28"/>
        <v>40106.381569965873</v>
      </c>
      <c r="AA99" s="5">
        <v>117511698</v>
      </c>
      <c r="AB99" s="1">
        <v>27</v>
      </c>
      <c r="AC99" s="1">
        <v>1</v>
      </c>
      <c r="AD99" s="1">
        <v>1</v>
      </c>
    </row>
    <row r="100" spans="1:30" s="1" customFormat="1" x14ac:dyDescent="0.25">
      <c r="A100" s="14">
        <v>276</v>
      </c>
      <c r="B100" s="5">
        <f t="shared" si="29"/>
        <v>0</v>
      </c>
      <c r="C100" s="15">
        <v>276</v>
      </c>
      <c r="D100" s="1">
        <v>1</v>
      </c>
      <c r="E100" s="1">
        <v>1</v>
      </c>
      <c r="F100" s="1" t="s">
        <v>1328</v>
      </c>
      <c r="G100" s="388">
        <v>401769.06</v>
      </c>
      <c r="H100" s="388">
        <v>409804.44120000006</v>
      </c>
      <c r="I100" s="388">
        <v>418000.53002400004</v>
      </c>
      <c r="K100" s="380">
        <v>2660</v>
      </c>
      <c r="L100" s="5">
        <f t="shared" si="18"/>
        <v>2660</v>
      </c>
      <c r="M100" s="5"/>
      <c r="N100" s="5">
        <f t="shared" si="19"/>
        <v>401769.06</v>
      </c>
      <c r="O100" s="5">
        <f t="shared" si="20"/>
        <v>293662.233886</v>
      </c>
      <c r="P100" s="5">
        <f t="shared" si="21"/>
        <v>108106.826114</v>
      </c>
      <c r="Q100" s="5"/>
      <c r="R100" s="5">
        <f t="shared" si="22"/>
        <v>2660</v>
      </c>
      <c r="S100" s="5">
        <f t="shared" si="23"/>
        <v>2660</v>
      </c>
      <c r="T100" s="5">
        <f t="shared" si="24"/>
        <v>409804.44120000006</v>
      </c>
      <c r="U100" s="5">
        <f t="shared" si="25"/>
        <v>293662.233886</v>
      </c>
      <c r="V100" s="5">
        <f t="shared" si="26"/>
        <v>116142.20731400006</v>
      </c>
      <c r="W100" s="5">
        <f t="shared" si="27"/>
        <v>43.662483952631604</v>
      </c>
      <c r="X100" s="6" t="s">
        <v>1246</v>
      </c>
      <c r="Y100" s="5">
        <f t="shared" si="30"/>
        <v>8035.3812000000617</v>
      </c>
      <c r="Z100" s="5">
        <f t="shared" si="28"/>
        <v>40028.765789473684</v>
      </c>
      <c r="AA100" s="5">
        <v>106476517</v>
      </c>
      <c r="AB100" s="1">
        <v>27</v>
      </c>
      <c r="AC100" s="1">
        <v>1</v>
      </c>
      <c r="AD100" s="1">
        <v>1</v>
      </c>
    </row>
    <row r="101" spans="1:30" s="1" customFormat="1" x14ac:dyDescent="0.25">
      <c r="A101" s="14">
        <v>277</v>
      </c>
      <c r="B101" s="5">
        <f t="shared" si="29"/>
        <v>0</v>
      </c>
      <c r="C101" s="15">
        <v>277</v>
      </c>
      <c r="D101" s="1">
        <v>1</v>
      </c>
      <c r="E101" s="1">
        <v>1</v>
      </c>
      <c r="F101" s="1" t="s">
        <v>1329</v>
      </c>
      <c r="G101" s="388">
        <v>144244.155</v>
      </c>
      <c r="H101" s="388">
        <v>147129.03810000001</v>
      </c>
      <c r="I101" s="388">
        <v>150071.618862</v>
      </c>
      <c r="K101" s="380">
        <v>955</v>
      </c>
      <c r="L101" s="5">
        <f t="shared" si="18"/>
        <v>955</v>
      </c>
      <c r="M101" s="5"/>
      <c r="N101" s="5">
        <f t="shared" si="19"/>
        <v>144244.155</v>
      </c>
      <c r="O101" s="5">
        <f t="shared" si="20"/>
        <v>129049.669014</v>
      </c>
      <c r="P101" s="5">
        <f t="shared" si="21"/>
        <v>15194.485986</v>
      </c>
      <c r="Q101" s="5"/>
      <c r="R101" s="5">
        <f t="shared" si="22"/>
        <v>955</v>
      </c>
      <c r="S101" s="5">
        <f t="shared" si="23"/>
        <v>955</v>
      </c>
      <c r="T101" s="5">
        <f t="shared" si="24"/>
        <v>147129.03810000001</v>
      </c>
      <c r="U101" s="5">
        <f t="shared" si="25"/>
        <v>129049.669014</v>
      </c>
      <c r="V101" s="5">
        <f t="shared" si="26"/>
        <v>18079.369086000006</v>
      </c>
      <c r="W101" s="5">
        <f t="shared" si="27"/>
        <v>18.93127652984294</v>
      </c>
      <c r="X101" s="6" t="s">
        <v>1246</v>
      </c>
      <c r="Y101" s="5">
        <f t="shared" si="30"/>
        <v>2884.8831000000064</v>
      </c>
      <c r="Z101" s="5">
        <f t="shared" si="28"/>
        <v>48995.846073298431</v>
      </c>
      <c r="AA101" s="5">
        <v>46791033</v>
      </c>
      <c r="AB101" s="1">
        <v>27</v>
      </c>
      <c r="AC101" s="1">
        <v>1</v>
      </c>
      <c r="AD101" s="1">
        <v>1</v>
      </c>
    </row>
    <row r="102" spans="1:30" s="1" customFormat="1" x14ac:dyDescent="0.25">
      <c r="A102" s="14">
        <v>278</v>
      </c>
      <c r="B102" s="5">
        <f t="shared" si="29"/>
        <v>0</v>
      </c>
      <c r="C102" s="15">
        <v>278</v>
      </c>
      <c r="D102" s="1">
        <v>1</v>
      </c>
      <c r="E102" s="1">
        <v>1</v>
      </c>
      <c r="F102" s="1" t="s">
        <v>1330</v>
      </c>
      <c r="G102" s="388">
        <v>104822.454</v>
      </c>
      <c r="H102" s="388">
        <v>106918.90308</v>
      </c>
      <c r="I102" s="388">
        <v>109057.2811416</v>
      </c>
      <c r="K102" s="380">
        <v>694</v>
      </c>
      <c r="L102" s="5">
        <f t="shared" si="18"/>
        <v>694</v>
      </c>
      <c r="M102" s="5"/>
      <c r="N102" s="5">
        <f t="shared" si="19"/>
        <v>104822.454</v>
      </c>
      <c r="O102" s="5">
        <f t="shared" si="20"/>
        <v>104822.454</v>
      </c>
      <c r="P102" s="5">
        <f t="shared" si="21"/>
        <v>0</v>
      </c>
      <c r="Q102" s="5"/>
      <c r="R102" s="5">
        <f t="shared" si="22"/>
        <v>694</v>
      </c>
      <c r="S102" s="5">
        <f t="shared" si="23"/>
        <v>694</v>
      </c>
      <c r="T102" s="5">
        <f t="shared" si="24"/>
        <v>106918.90308</v>
      </c>
      <c r="U102" s="5">
        <f t="shared" si="25"/>
        <v>106918.90308</v>
      </c>
      <c r="V102" s="5">
        <f t="shared" si="26"/>
        <v>0</v>
      </c>
      <c r="W102" s="5">
        <f t="shared" si="27"/>
        <v>0</v>
      </c>
      <c r="X102" s="6" t="s">
        <v>1246</v>
      </c>
      <c r="Y102" s="5">
        <f t="shared" si="30"/>
        <v>2096.4490800000058</v>
      </c>
      <c r="Z102" s="5">
        <f t="shared" si="28"/>
        <v>62016.615273775213</v>
      </c>
      <c r="AA102" s="5">
        <v>43039531</v>
      </c>
      <c r="AB102" s="1">
        <v>27</v>
      </c>
      <c r="AC102" s="1">
        <v>1</v>
      </c>
      <c r="AD102" s="1">
        <v>1</v>
      </c>
    </row>
    <row r="103" spans="1:30" s="1" customFormat="1" x14ac:dyDescent="0.25">
      <c r="A103" s="14">
        <v>279</v>
      </c>
      <c r="B103" s="5">
        <f t="shared" si="29"/>
        <v>0</v>
      </c>
      <c r="C103" s="15">
        <v>279</v>
      </c>
      <c r="D103" s="1">
        <v>1</v>
      </c>
      <c r="E103" s="1">
        <v>1</v>
      </c>
      <c r="F103" s="1" t="s">
        <v>1331</v>
      </c>
      <c r="G103" s="388">
        <v>1684409.2320000001</v>
      </c>
      <c r="H103" s="388">
        <v>1718097.4166400002</v>
      </c>
      <c r="I103" s="388">
        <v>1752459.3649728</v>
      </c>
      <c r="K103" s="380">
        <v>11152</v>
      </c>
      <c r="L103" s="5">
        <f t="shared" si="18"/>
        <v>11152</v>
      </c>
      <c r="M103" s="5"/>
      <c r="N103" s="5">
        <f t="shared" si="19"/>
        <v>1684409.2320000001</v>
      </c>
      <c r="O103" s="5">
        <f t="shared" si="20"/>
        <v>570223.56323800003</v>
      </c>
      <c r="P103" s="5">
        <f t="shared" si="21"/>
        <v>1114185.668762</v>
      </c>
      <c r="Q103" s="5"/>
      <c r="R103" s="5">
        <f t="shared" si="22"/>
        <v>11152</v>
      </c>
      <c r="S103" s="5">
        <f t="shared" si="23"/>
        <v>11152</v>
      </c>
      <c r="T103" s="5">
        <f t="shared" si="24"/>
        <v>1718097.4166400002</v>
      </c>
      <c r="U103" s="5">
        <f t="shared" si="25"/>
        <v>570223.56323800003</v>
      </c>
      <c r="V103" s="5">
        <f t="shared" si="26"/>
        <v>1147873.8534020002</v>
      </c>
      <c r="W103" s="5">
        <f t="shared" si="27"/>
        <v>102.92986490333574</v>
      </c>
      <c r="X103" s="6" t="s">
        <v>1246</v>
      </c>
      <c r="Y103" s="5">
        <f t="shared" si="30"/>
        <v>33688.184640000109</v>
      </c>
      <c r="Z103" s="5">
        <f t="shared" si="28"/>
        <v>18539.505111190818</v>
      </c>
      <c r="AA103" s="5">
        <v>206752561</v>
      </c>
      <c r="AB103" s="1">
        <v>27</v>
      </c>
      <c r="AC103" s="1">
        <v>1</v>
      </c>
      <c r="AD103" s="1">
        <v>1</v>
      </c>
    </row>
    <row r="104" spans="1:30" s="1" customFormat="1" x14ac:dyDescent="0.25">
      <c r="A104" s="14">
        <v>280</v>
      </c>
      <c r="B104" s="5">
        <f t="shared" si="29"/>
        <v>0</v>
      </c>
      <c r="C104" s="15">
        <v>280</v>
      </c>
      <c r="D104" s="1">
        <v>1</v>
      </c>
      <c r="E104" s="1">
        <v>1</v>
      </c>
      <c r="F104" s="1" t="s">
        <v>1332</v>
      </c>
      <c r="G104" s="388">
        <v>376998.33600000001</v>
      </c>
      <c r="H104" s="388">
        <v>384538.30272000004</v>
      </c>
      <c r="I104" s="388">
        <v>392229.06877439999</v>
      </c>
      <c r="K104" s="380">
        <v>2496</v>
      </c>
      <c r="L104" s="5">
        <f t="shared" si="18"/>
        <v>2496</v>
      </c>
      <c r="M104" s="5"/>
      <c r="N104" s="5">
        <f t="shared" si="19"/>
        <v>376998.33600000001</v>
      </c>
      <c r="O104" s="5">
        <f t="shared" si="20"/>
        <v>168100.11379</v>
      </c>
      <c r="P104" s="5">
        <f t="shared" si="21"/>
        <v>208898.22221000001</v>
      </c>
      <c r="Q104" s="5"/>
      <c r="R104" s="5">
        <f t="shared" si="22"/>
        <v>2496</v>
      </c>
      <c r="S104" s="5">
        <f t="shared" si="23"/>
        <v>2496</v>
      </c>
      <c r="T104" s="5">
        <f t="shared" si="24"/>
        <v>384538.30272000004</v>
      </c>
      <c r="U104" s="5">
        <f t="shared" si="25"/>
        <v>168100.11379</v>
      </c>
      <c r="V104" s="5">
        <f t="shared" si="26"/>
        <v>216438.18893000003</v>
      </c>
      <c r="W104" s="5">
        <f t="shared" si="27"/>
        <v>86.714018000801289</v>
      </c>
      <c r="X104" s="6" t="s">
        <v>1246</v>
      </c>
      <c r="Y104" s="5">
        <f t="shared" si="30"/>
        <v>7539.9667200000258</v>
      </c>
      <c r="Z104" s="5">
        <f t="shared" si="28"/>
        <v>24419.072516025641</v>
      </c>
      <c r="AA104" s="5">
        <v>60950005</v>
      </c>
      <c r="AB104" s="1">
        <v>27</v>
      </c>
      <c r="AC104" s="1">
        <v>1</v>
      </c>
      <c r="AD104" s="1">
        <v>1</v>
      </c>
    </row>
    <row r="105" spans="1:30" s="1" customFormat="1" x14ac:dyDescent="0.25">
      <c r="A105" s="14">
        <v>281</v>
      </c>
      <c r="B105" s="5">
        <f t="shared" si="29"/>
        <v>0</v>
      </c>
      <c r="C105" s="15">
        <v>281</v>
      </c>
      <c r="D105" s="1">
        <v>1</v>
      </c>
      <c r="E105" s="1">
        <v>1</v>
      </c>
      <c r="F105" s="1" t="s">
        <v>1333</v>
      </c>
      <c r="G105" s="388">
        <v>1096255.578</v>
      </c>
      <c r="H105" s="388">
        <v>1118180.6895600001</v>
      </c>
      <c r="I105" s="388">
        <v>1140544.3033512</v>
      </c>
      <c r="K105" s="380">
        <v>7258</v>
      </c>
      <c r="L105" s="5">
        <f t="shared" si="18"/>
        <v>7258</v>
      </c>
      <c r="M105" s="5"/>
      <c r="N105" s="5">
        <f t="shared" si="19"/>
        <v>1096255.578</v>
      </c>
      <c r="O105" s="5">
        <f t="shared" si="20"/>
        <v>335333.79636400001</v>
      </c>
      <c r="P105" s="5">
        <f t="shared" si="21"/>
        <v>760921.78163599991</v>
      </c>
      <c r="Q105" s="5"/>
      <c r="R105" s="5">
        <f t="shared" si="22"/>
        <v>7258</v>
      </c>
      <c r="S105" s="5">
        <f t="shared" si="23"/>
        <v>7258</v>
      </c>
      <c r="T105" s="5">
        <f t="shared" si="24"/>
        <v>1118180.6895600001</v>
      </c>
      <c r="U105" s="5">
        <f t="shared" si="25"/>
        <v>335333.79636400001</v>
      </c>
      <c r="V105" s="5">
        <f t="shared" si="26"/>
        <v>782846.89319600002</v>
      </c>
      <c r="W105" s="5">
        <f t="shared" si="27"/>
        <v>107.85986403912923</v>
      </c>
      <c r="X105" s="6" t="s">
        <v>1246</v>
      </c>
      <c r="Y105" s="5">
        <f t="shared" si="30"/>
        <v>21925.111560000107</v>
      </c>
      <c r="Z105" s="5">
        <f t="shared" si="28"/>
        <v>16751.978230917608</v>
      </c>
      <c r="AA105" s="5">
        <v>121585858</v>
      </c>
      <c r="AB105" s="1">
        <v>27</v>
      </c>
      <c r="AC105" s="1">
        <v>1</v>
      </c>
      <c r="AD105" s="1">
        <v>1</v>
      </c>
    </row>
    <row r="106" spans="1:30" s="1" customFormat="1" x14ac:dyDescent="0.25">
      <c r="A106" s="14">
        <v>282</v>
      </c>
      <c r="B106" s="5">
        <f t="shared" si="29"/>
        <v>0</v>
      </c>
      <c r="C106" s="15">
        <v>282</v>
      </c>
      <c r="D106" s="1">
        <v>1</v>
      </c>
      <c r="E106" s="1">
        <v>1</v>
      </c>
      <c r="F106" s="1" t="s">
        <v>1334</v>
      </c>
      <c r="G106" s="388">
        <v>86093.37</v>
      </c>
      <c r="H106" s="388">
        <v>87815.237400000013</v>
      </c>
      <c r="I106" s="388">
        <v>89571.542148000008</v>
      </c>
      <c r="K106" s="380">
        <v>570</v>
      </c>
      <c r="L106" s="5">
        <f t="shared" si="18"/>
        <v>570</v>
      </c>
      <c r="M106" s="5"/>
      <c r="N106" s="5">
        <f t="shared" si="19"/>
        <v>86093.37</v>
      </c>
      <c r="O106" s="5">
        <f t="shared" si="20"/>
        <v>34931.319373999999</v>
      </c>
      <c r="P106" s="5">
        <f t="shared" si="21"/>
        <v>51162.050625999997</v>
      </c>
      <c r="Q106" s="5"/>
      <c r="R106" s="5">
        <f t="shared" si="22"/>
        <v>570</v>
      </c>
      <c r="S106" s="5">
        <f t="shared" si="23"/>
        <v>570</v>
      </c>
      <c r="T106" s="5">
        <f t="shared" si="24"/>
        <v>87815.237400000013</v>
      </c>
      <c r="U106" s="5">
        <f t="shared" si="25"/>
        <v>34931.319373999999</v>
      </c>
      <c r="V106" s="5">
        <f t="shared" si="26"/>
        <v>52883.918026000014</v>
      </c>
      <c r="W106" s="5">
        <f t="shared" si="27"/>
        <v>92.778803554385988</v>
      </c>
      <c r="X106" s="6" t="s">
        <v>1246</v>
      </c>
      <c r="Y106" s="5">
        <f t="shared" si="30"/>
        <v>1721.8674000000174</v>
      </c>
      <c r="Z106" s="5">
        <f t="shared" si="28"/>
        <v>22220.092982456139</v>
      </c>
      <c r="AA106" s="5">
        <v>12665453</v>
      </c>
      <c r="AB106" s="1">
        <v>27</v>
      </c>
      <c r="AC106" s="1">
        <v>1</v>
      </c>
      <c r="AD106" s="1">
        <v>1</v>
      </c>
    </row>
    <row r="107" spans="1:30" s="1" customFormat="1" x14ac:dyDescent="0.25">
      <c r="A107" s="14">
        <v>283</v>
      </c>
      <c r="B107" s="5">
        <f t="shared" si="29"/>
        <v>0</v>
      </c>
      <c r="C107" s="15">
        <v>283</v>
      </c>
      <c r="D107" s="1">
        <v>1</v>
      </c>
      <c r="E107" s="1">
        <v>1</v>
      </c>
      <c r="F107" s="1" t="s">
        <v>1335</v>
      </c>
      <c r="G107" s="388">
        <v>502664.44799999997</v>
      </c>
      <c r="H107" s="388">
        <v>512717.73696000001</v>
      </c>
      <c r="I107" s="388">
        <v>522972.09169920004</v>
      </c>
      <c r="K107" s="380">
        <v>3328</v>
      </c>
      <c r="L107" s="5">
        <f t="shared" si="18"/>
        <v>3328</v>
      </c>
      <c r="M107" s="5"/>
      <c r="N107" s="5">
        <f t="shared" si="19"/>
        <v>502664.44799999997</v>
      </c>
      <c r="O107" s="5">
        <f t="shared" si="20"/>
        <v>207037.872202</v>
      </c>
      <c r="P107" s="5">
        <f t="shared" si="21"/>
        <v>295626.57579799998</v>
      </c>
      <c r="Q107" s="5"/>
      <c r="R107" s="5">
        <f t="shared" si="22"/>
        <v>3328</v>
      </c>
      <c r="S107" s="5">
        <f t="shared" si="23"/>
        <v>3328</v>
      </c>
      <c r="T107" s="5">
        <f t="shared" si="24"/>
        <v>512717.73696000001</v>
      </c>
      <c r="U107" s="5">
        <f t="shared" si="25"/>
        <v>207037.872202</v>
      </c>
      <c r="V107" s="5">
        <f t="shared" si="26"/>
        <v>305679.86475800001</v>
      </c>
      <c r="W107" s="5">
        <f t="shared" si="27"/>
        <v>91.850920900841345</v>
      </c>
      <c r="X107" s="6" t="s">
        <v>1246</v>
      </c>
      <c r="Y107" s="5">
        <f t="shared" si="30"/>
        <v>10053.288960000034</v>
      </c>
      <c r="Z107" s="5">
        <f t="shared" si="28"/>
        <v>22556.526141826922</v>
      </c>
      <c r="AA107" s="5">
        <v>75068119</v>
      </c>
      <c r="AB107" s="1">
        <v>27</v>
      </c>
      <c r="AC107" s="1">
        <v>1</v>
      </c>
      <c r="AD107" s="1">
        <v>1</v>
      </c>
    </row>
    <row r="108" spans="1:30" s="1" customFormat="1" x14ac:dyDescent="0.25">
      <c r="A108" s="14">
        <v>284</v>
      </c>
      <c r="B108" s="5">
        <f t="shared" si="29"/>
        <v>0</v>
      </c>
      <c r="C108" s="15">
        <v>284</v>
      </c>
      <c r="D108" s="1">
        <v>1</v>
      </c>
      <c r="E108" s="1">
        <v>1</v>
      </c>
      <c r="F108" s="1" t="s">
        <v>1336</v>
      </c>
      <c r="G108" s="388">
        <v>766533.07499999995</v>
      </c>
      <c r="H108" s="388">
        <v>781863.73650000012</v>
      </c>
      <c r="I108" s="388">
        <v>797501.01123000006</v>
      </c>
      <c r="K108" s="380">
        <v>5075</v>
      </c>
      <c r="L108" s="5">
        <f t="shared" si="18"/>
        <v>5075</v>
      </c>
      <c r="M108" s="5"/>
      <c r="N108" s="5">
        <f t="shared" si="19"/>
        <v>766533.07499999995</v>
      </c>
      <c r="O108" s="5">
        <f t="shared" si="20"/>
        <v>445047.73138000001</v>
      </c>
      <c r="P108" s="5">
        <f t="shared" si="21"/>
        <v>321485.34361999994</v>
      </c>
      <c r="Q108" s="5"/>
      <c r="R108" s="5">
        <f t="shared" si="22"/>
        <v>5075</v>
      </c>
      <c r="S108" s="5">
        <f t="shared" si="23"/>
        <v>5075</v>
      </c>
      <c r="T108" s="5">
        <f t="shared" si="24"/>
        <v>781863.73650000012</v>
      </c>
      <c r="U108" s="5">
        <f t="shared" si="25"/>
        <v>445047.73138000001</v>
      </c>
      <c r="V108" s="5">
        <f t="shared" si="26"/>
        <v>336816.0051200001</v>
      </c>
      <c r="W108" s="5">
        <f t="shared" si="27"/>
        <v>66.367685737931055</v>
      </c>
      <c r="X108" s="6" t="s">
        <v>1246</v>
      </c>
      <c r="Y108" s="5">
        <f t="shared" si="30"/>
        <v>15330.661500000162</v>
      </c>
      <c r="Z108" s="5">
        <f t="shared" si="28"/>
        <v>31796.277832512314</v>
      </c>
      <c r="AA108" s="5">
        <v>161366110</v>
      </c>
      <c r="AB108" s="1">
        <v>27</v>
      </c>
      <c r="AC108" s="1">
        <v>1</v>
      </c>
      <c r="AD108" s="1">
        <v>1</v>
      </c>
    </row>
    <row r="109" spans="1:30" s="1" customFormat="1" x14ac:dyDescent="0.25">
      <c r="A109" s="14">
        <v>286</v>
      </c>
      <c r="B109" s="5">
        <f t="shared" si="29"/>
        <v>0</v>
      </c>
      <c r="C109" s="15">
        <v>286</v>
      </c>
      <c r="D109" s="1">
        <v>1</v>
      </c>
      <c r="E109" s="1">
        <v>1</v>
      </c>
      <c r="F109" s="1" t="s">
        <v>1337</v>
      </c>
      <c r="G109" s="388">
        <v>121588.005</v>
      </c>
      <c r="H109" s="388">
        <v>124019.7651</v>
      </c>
      <c r="I109" s="388">
        <v>126500.16040200001</v>
      </c>
      <c r="K109" s="380">
        <v>805</v>
      </c>
      <c r="L109" s="5">
        <f t="shared" si="18"/>
        <v>805</v>
      </c>
      <c r="M109" s="5"/>
      <c r="N109" s="5">
        <f t="shared" si="19"/>
        <v>121588.005</v>
      </c>
      <c r="O109" s="5">
        <f t="shared" si="20"/>
        <v>25264.523858</v>
      </c>
      <c r="P109" s="5">
        <f t="shared" si="21"/>
        <v>96323.481142000004</v>
      </c>
      <c r="Q109" s="5"/>
      <c r="R109" s="5">
        <f t="shared" si="22"/>
        <v>805</v>
      </c>
      <c r="S109" s="5">
        <f t="shared" si="23"/>
        <v>805</v>
      </c>
      <c r="T109" s="5">
        <f t="shared" si="24"/>
        <v>124019.7651</v>
      </c>
      <c r="U109" s="5">
        <f t="shared" si="25"/>
        <v>25264.523858</v>
      </c>
      <c r="V109" s="5">
        <f t="shared" si="26"/>
        <v>98755.241242000004</v>
      </c>
      <c r="W109" s="5">
        <f t="shared" si="27"/>
        <v>122.67731831304349</v>
      </c>
      <c r="X109" s="6" t="s">
        <v>1246</v>
      </c>
      <c r="Y109" s="5">
        <f t="shared" si="30"/>
        <v>2431.7600999999995</v>
      </c>
      <c r="Z109" s="5">
        <f t="shared" si="28"/>
        <v>11379.442236024845</v>
      </c>
      <c r="AA109" s="5">
        <v>9160451</v>
      </c>
      <c r="AB109" s="1">
        <v>27</v>
      </c>
      <c r="AC109" s="1">
        <v>1</v>
      </c>
      <c r="AD109" s="1">
        <v>1</v>
      </c>
    </row>
    <row r="110" spans="1:30" s="1" customFormat="1" x14ac:dyDescent="0.25">
      <c r="A110" s="14">
        <v>294</v>
      </c>
      <c r="B110" s="5">
        <f t="shared" si="29"/>
        <v>0</v>
      </c>
      <c r="C110" s="15">
        <v>294</v>
      </c>
      <c r="D110" s="1">
        <v>1</v>
      </c>
      <c r="E110" s="1">
        <v>0</v>
      </c>
      <c r="F110" s="1" t="s">
        <v>1338</v>
      </c>
      <c r="G110" s="388">
        <v>22656.149999999998</v>
      </c>
      <c r="H110" s="388">
        <v>23109.273000000001</v>
      </c>
      <c r="I110" s="388">
        <v>23571.458460000002</v>
      </c>
      <c r="K110" s="380">
        <v>133</v>
      </c>
      <c r="L110" s="5">
        <f t="shared" si="18"/>
        <v>150</v>
      </c>
      <c r="M110" s="5"/>
      <c r="N110" s="5">
        <f t="shared" si="19"/>
        <v>22656.149999999998</v>
      </c>
      <c r="O110" s="5">
        <f t="shared" si="20"/>
        <v>9609.4153260000003</v>
      </c>
      <c r="P110" s="5">
        <f t="shared" si="21"/>
        <v>13046.734673999998</v>
      </c>
      <c r="Q110" s="5"/>
      <c r="R110" s="5">
        <f t="shared" si="22"/>
        <v>133</v>
      </c>
      <c r="S110" s="5">
        <f t="shared" si="23"/>
        <v>150</v>
      </c>
      <c r="T110" s="5">
        <f t="shared" si="24"/>
        <v>23109.273000000001</v>
      </c>
      <c r="U110" s="5">
        <f t="shared" si="25"/>
        <v>9609.4153260000003</v>
      </c>
      <c r="V110" s="5">
        <f t="shared" si="26"/>
        <v>13499.857674000001</v>
      </c>
      <c r="W110" s="5">
        <f t="shared" si="27"/>
        <v>101.50268927819549</v>
      </c>
      <c r="X110" s="6" t="s">
        <v>1246</v>
      </c>
      <c r="Y110" s="5">
        <f t="shared" si="30"/>
        <v>453.12300000000323</v>
      </c>
      <c r="Z110" s="5">
        <f t="shared" si="28"/>
        <v>26196.969924812031</v>
      </c>
      <c r="AA110" s="5">
        <v>3484197</v>
      </c>
      <c r="AB110" s="1">
        <v>28</v>
      </c>
      <c r="AC110" s="1">
        <v>0</v>
      </c>
      <c r="AD110" s="1">
        <v>1</v>
      </c>
    </row>
    <row r="111" spans="1:30" s="1" customFormat="1" x14ac:dyDescent="0.25">
      <c r="A111" s="14">
        <v>297</v>
      </c>
      <c r="B111" s="5">
        <f t="shared" si="29"/>
        <v>0</v>
      </c>
      <c r="C111" s="15">
        <v>297</v>
      </c>
      <c r="D111" s="1">
        <v>1</v>
      </c>
      <c r="E111" s="1">
        <v>0</v>
      </c>
      <c r="F111" s="1" t="s">
        <v>1339</v>
      </c>
      <c r="G111" s="388">
        <v>22656.149999999998</v>
      </c>
      <c r="H111" s="388">
        <v>23109.273000000001</v>
      </c>
      <c r="I111" s="388">
        <v>23571.458460000002</v>
      </c>
      <c r="K111" s="380">
        <v>110</v>
      </c>
      <c r="L111" s="5">
        <f t="shared" si="18"/>
        <v>150</v>
      </c>
      <c r="M111" s="5"/>
      <c r="N111" s="5">
        <f t="shared" si="19"/>
        <v>22656.149999999998</v>
      </c>
      <c r="O111" s="5">
        <f t="shared" si="20"/>
        <v>6736.5115299999998</v>
      </c>
      <c r="P111" s="5">
        <f t="shared" si="21"/>
        <v>15919.638469999998</v>
      </c>
      <c r="Q111" s="5"/>
      <c r="R111" s="5">
        <f t="shared" si="22"/>
        <v>110</v>
      </c>
      <c r="S111" s="5">
        <f t="shared" si="23"/>
        <v>150</v>
      </c>
      <c r="T111" s="5">
        <f t="shared" si="24"/>
        <v>23109.273000000001</v>
      </c>
      <c r="U111" s="5">
        <f t="shared" si="25"/>
        <v>6736.5115299999998</v>
      </c>
      <c r="V111" s="5">
        <f t="shared" si="26"/>
        <v>16372.761470000001</v>
      </c>
      <c r="W111" s="5">
        <f t="shared" si="27"/>
        <v>148.84328609090909</v>
      </c>
      <c r="X111" s="6" t="s">
        <v>1246</v>
      </c>
      <c r="Y111" s="5">
        <f t="shared" si="30"/>
        <v>453.12300000000323</v>
      </c>
      <c r="Z111" s="5">
        <f t="shared" si="28"/>
        <v>22204.863636363636</v>
      </c>
      <c r="AA111" s="5">
        <v>2442535</v>
      </c>
      <c r="AB111" s="1">
        <v>28</v>
      </c>
      <c r="AC111" s="1">
        <v>0</v>
      </c>
      <c r="AD111" s="1">
        <v>1</v>
      </c>
    </row>
    <row r="112" spans="1:30" s="1" customFormat="1" x14ac:dyDescent="0.25">
      <c r="A112" s="14">
        <v>299</v>
      </c>
      <c r="B112" s="5">
        <f t="shared" si="29"/>
        <v>0</v>
      </c>
      <c r="C112" s="15">
        <v>299</v>
      </c>
      <c r="D112" s="1">
        <v>1</v>
      </c>
      <c r="E112" s="1">
        <v>0</v>
      </c>
      <c r="F112" s="1" t="s">
        <v>1340</v>
      </c>
      <c r="G112" s="388">
        <v>51353.94</v>
      </c>
      <c r="H112" s="388">
        <v>52381.018800000005</v>
      </c>
      <c r="I112" s="388">
        <v>53428.639176000004</v>
      </c>
      <c r="K112" s="380">
        <v>340</v>
      </c>
      <c r="L112" s="5">
        <f t="shared" si="18"/>
        <v>340</v>
      </c>
      <c r="M112" s="5"/>
      <c r="N112" s="5">
        <f t="shared" si="19"/>
        <v>51353.94</v>
      </c>
      <c r="O112" s="5">
        <f t="shared" si="20"/>
        <v>17200.024296</v>
      </c>
      <c r="P112" s="5">
        <f t="shared" si="21"/>
        <v>34153.915703999999</v>
      </c>
      <c r="Q112" s="5"/>
      <c r="R112" s="5">
        <f t="shared" si="22"/>
        <v>340</v>
      </c>
      <c r="S112" s="5">
        <f t="shared" si="23"/>
        <v>340</v>
      </c>
      <c r="T112" s="5">
        <f t="shared" si="24"/>
        <v>52381.018800000005</v>
      </c>
      <c r="U112" s="5">
        <f t="shared" si="25"/>
        <v>17200.024296</v>
      </c>
      <c r="V112" s="5">
        <f t="shared" si="26"/>
        <v>35180.994504000002</v>
      </c>
      <c r="W112" s="5">
        <f t="shared" si="27"/>
        <v>103.47351324705883</v>
      </c>
      <c r="X112" s="6" t="s">
        <v>1246</v>
      </c>
      <c r="Y112" s="5">
        <f t="shared" si="30"/>
        <v>1027.078800000003</v>
      </c>
      <c r="Z112" s="5">
        <f t="shared" si="28"/>
        <v>18342.388235294118</v>
      </c>
      <c r="AA112" s="5">
        <v>6236412</v>
      </c>
      <c r="AB112" s="1">
        <v>28</v>
      </c>
      <c r="AC112" s="1">
        <v>0</v>
      </c>
      <c r="AD112" s="1">
        <v>1</v>
      </c>
    </row>
    <row r="113" spans="1:30" s="1" customFormat="1" x14ac:dyDescent="0.25">
      <c r="A113" s="14">
        <v>300</v>
      </c>
      <c r="B113" s="5">
        <f t="shared" si="29"/>
        <v>0</v>
      </c>
      <c r="C113" s="15">
        <v>300</v>
      </c>
      <c r="D113" s="1">
        <v>1</v>
      </c>
      <c r="E113" s="1">
        <v>0</v>
      </c>
      <c r="F113" s="1" t="s">
        <v>1341</v>
      </c>
      <c r="G113" s="388">
        <v>84582.959999999992</v>
      </c>
      <c r="H113" s="388">
        <v>86274.619200000001</v>
      </c>
      <c r="I113" s="388">
        <v>88000.111583999998</v>
      </c>
      <c r="K113" s="380">
        <v>560</v>
      </c>
      <c r="L113" s="5">
        <f t="shared" si="18"/>
        <v>560</v>
      </c>
      <c r="M113" s="5"/>
      <c r="N113" s="5">
        <f t="shared" si="19"/>
        <v>84582.959999999992</v>
      </c>
      <c r="O113" s="5">
        <f t="shared" si="20"/>
        <v>22911.031444</v>
      </c>
      <c r="P113" s="5">
        <f t="shared" si="21"/>
        <v>61671.928555999992</v>
      </c>
      <c r="Q113" s="5"/>
      <c r="R113" s="5">
        <f t="shared" si="22"/>
        <v>560</v>
      </c>
      <c r="S113" s="5">
        <f t="shared" si="23"/>
        <v>560</v>
      </c>
      <c r="T113" s="5">
        <f t="shared" si="24"/>
        <v>86274.619200000001</v>
      </c>
      <c r="U113" s="5">
        <f t="shared" si="25"/>
        <v>22911.031444</v>
      </c>
      <c r="V113" s="5">
        <f t="shared" si="26"/>
        <v>63363.587756000001</v>
      </c>
      <c r="W113" s="5">
        <f t="shared" si="27"/>
        <v>113.14926385</v>
      </c>
      <c r="X113" s="6" t="s">
        <v>1246</v>
      </c>
      <c r="Y113" s="5">
        <f t="shared" si="30"/>
        <v>1691.6592000000092</v>
      </c>
      <c r="Z113" s="5">
        <f t="shared" si="28"/>
        <v>14834.139285714286</v>
      </c>
      <c r="AA113" s="5">
        <v>8307118</v>
      </c>
      <c r="AB113" s="1">
        <v>28</v>
      </c>
      <c r="AC113" s="1">
        <v>0</v>
      </c>
      <c r="AD113" s="1">
        <v>1</v>
      </c>
    </row>
    <row r="114" spans="1:30" s="1" customFormat="1" x14ac:dyDescent="0.25">
      <c r="A114" s="14">
        <v>306</v>
      </c>
      <c r="B114" s="5">
        <f t="shared" si="29"/>
        <v>0</v>
      </c>
      <c r="C114" s="15">
        <v>306</v>
      </c>
      <c r="D114" s="1">
        <v>1</v>
      </c>
      <c r="E114" s="1">
        <v>0</v>
      </c>
      <c r="F114" s="1" t="s">
        <v>1342</v>
      </c>
      <c r="G114" s="388">
        <v>22656.149999999998</v>
      </c>
      <c r="H114" s="388">
        <v>23109.273000000001</v>
      </c>
      <c r="I114" s="388">
        <v>23571.458460000002</v>
      </c>
      <c r="K114" s="380">
        <v>100</v>
      </c>
      <c r="L114" s="5">
        <f t="shared" si="18"/>
        <v>150</v>
      </c>
      <c r="M114" s="5"/>
      <c r="N114" s="5">
        <f t="shared" si="19"/>
        <v>22656.149999999998</v>
      </c>
      <c r="O114" s="5">
        <f t="shared" si="20"/>
        <v>8384.0331679999999</v>
      </c>
      <c r="P114" s="5">
        <f t="shared" si="21"/>
        <v>14272.116831999998</v>
      </c>
      <c r="Q114" s="5"/>
      <c r="R114" s="5">
        <f t="shared" si="22"/>
        <v>100</v>
      </c>
      <c r="S114" s="5">
        <f t="shared" si="23"/>
        <v>150</v>
      </c>
      <c r="T114" s="5">
        <f t="shared" si="24"/>
        <v>23109.273000000001</v>
      </c>
      <c r="U114" s="5">
        <f t="shared" si="25"/>
        <v>8384.0331679999999</v>
      </c>
      <c r="V114" s="5">
        <f t="shared" si="26"/>
        <v>14725.239832000001</v>
      </c>
      <c r="W114" s="5">
        <f t="shared" si="27"/>
        <v>147.25239832</v>
      </c>
      <c r="X114" s="6" t="s">
        <v>1246</v>
      </c>
      <c r="Y114" s="5">
        <f t="shared" si="30"/>
        <v>453.12300000000323</v>
      </c>
      <c r="Z114" s="5">
        <f t="shared" si="28"/>
        <v>30398.959999999999</v>
      </c>
      <c r="AA114" s="5">
        <v>3039896</v>
      </c>
      <c r="AB114" s="1">
        <v>29</v>
      </c>
      <c r="AC114" s="1">
        <v>0</v>
      </c>
      <c r="AD114" s="1">
        <v>1</v>
      </c>
    </row>
    <row r="115" spans="1:30" s="1" customFormat="1" x14ac:dyDescent="0.25">
      <c r="A115" s="14">
        <v>308</v>
      </c>
      <c r="B115" s="5">
        <f t="shared" si="29"/>
        <v>0</v>
      </c>
      <c r="C115" s="15">
        <v>308</v>
      </c>
      <c r="D115" s="1">
        <v>1</v>
      </c>
      <c r="E115" s="1">
        <v>0</v>
      </c>
      <c r="F115" s="1" t="s">
        <v>1343</v>
      </c>
      <c r="G115" s="388">
        <v>25525.929</v>
      </c>
      <c r="H115" s="388">
        <v>26036.447580000004</v>
      </c>
      <c r="I115" s="388">
        <v>26557.176531600002</v>
      </c>
      <c r="K115" s="380">
        <v>169</v>
      </c>
      <c r="L115" s="5">
        <f t="shared" si="18"/>
        <v>169</v>
      </c>
      <c r="M115" s="5"/>
      <c r="N115" s="5">
        <f t="shared" si="19"/>
        <v>25525.929</v>
      </c>
      <c r="O115" s="5">
        <f t="shared" si="20"/>
        <v>18201.556142000001</v>
      </c>
      <c r="P115" s="5">
        <f t="shared" si="21"/>
        <v>7324.3728579999988</v>
      </c>
      <c r="Q115" s="5"/>
      <c r="R115" s="5">
        <f t="shared" si="22"/>
        <v>169</v>
      </c>
      <c r="S115" s="5">
        <f t="shared" si="23"/>
        <v>169</v>
      </c>
      <c r="T115" s="5">
        <f t="shared" si="24"/>
        <v>26036.447580000004</v>
      </c>
      <c r="U115" s="5">
        <f t="shared" si="25"/>
        <v>18201.556142000001</v>
      </c>
      <c r="V115" s="5">
        <f t="shared" si="26"/>
        <v>7834.8914380000024</v>
      </c>
      <c r="W115" s="5">
        <f t="shared" si="27"/>
        <v>46.360304366863922</v>
      </c>
      <c r="X115" s="6" t="s">
        <v>1246</v>
      </c>
      <c r="Y115" s="5">
        <f t="shared" si="30"/>
        <v>510.51858000000357</v>
      </c>
      <c r="Z115" s="5">
        <f t="shared" si="28"/>
        <v>39050.585798816566</v>
      </c>
      <c r="AA115" s="5">
        <v>6599549</v>
      </c>
      <c r="AB115" s="1">
        <v>29</v>
      </c>
      <c r="AC115" s="1">
        <v>0</v>
      </c>
      <c r="AD115" s="1">
        <v>1</v>
      </c>
    </row>
    <row r="116" spans="1:30" s="1" customFormat="1" x14ac:dyDescent="0.25">
      <c r="A116" s="14">
        <v>309</v>
      </c>
      <c r="B116" s="5">
        <f t="shared" si="29"/>
        <v>0</v>
      </c>
      <c r="C116" s="15">
        <v>309</v>
      </c>
      <c r="D116" s="1">
        <v>1</v>
      </c>
      <c r="E116" s="1">
        <v>0</v>
      </c>
      <c r="F116" s="1" t="s">
        <v>1344</v>
      </c>
      <c r="G116" s="388">
        <v>105728.7</v>
      </c>
      <c r="H116" s="388">
        <v>107843.274</v>
      </c>
      <c r="I116" s="388">
        <v>110000.13948</v>
      </c>
      <c r="K116" s="380">
        <v>700</v>
      </c>
      <c r="L116" s="5">
        <f t="shared" si="18"/>
        <v>700</v>
      </c>
      <c r="M116" s="5"/>
      <c r="N116" s="5">
        <f t="shared" si="19"/>
        <v>105728.7</v>
      </c>
      <c r="O116" s="5">
        <f t="shared" si="20"/>
        <v>64630.395578000003</v>
      </c>
      <c r="P116" s="5">
        <f t="shared" si="21"/>
        <v>41098.304421999994</v>
      </c>
      <c r="Q116" s="5"/>
      <c r="R116" s="5">
        <f t="shared" si="22"/>
        <v>700</v>
      </c>
      <c r="S116" s="5">
        <f t="shared" si="23"/>
        <v>700</v>
      </c>
      <c r="T116" s="5">
        <f t="shared" si="24"/>
        <v>107843.274</v>
      </c>
      <c r="U116" s="5">
        <f t="shared" si="25"/>
        <v>64630.395578000003</v>
      </c>
      <c r="V116" s="5">
        <f t="shared" si="26"/>
        <v>43212.878422000002</v>
      </c>
      <c r="W116" s="5">
        <f t="shared" si="27"/>
        <v>61.732683460000004</v>
      </c>
      <c r="X116" s="6" t="s">
        <v>1246</v>
      </c>
      <c r="Y116" s="5">
        <f t="shared" si="30"/>
        <v>2114.5740000000078</v>
      </c>
      <c r="Z116" s="5">
        <f t="shared" si="28"/>
        <v>33476.844285714287</v>
      </c>
      <c r="AA116" s="5">
        <v>23433791</v>
      </c>
      <c r="AB116" s="1">
        <v>29</v>
      </c>
      <c r="AC116" s="1">
        <v>0</v>
      </c>
      <c r="AD116" s="1">
        <v>1</v>
      </c>
    </row>
    <row r="117" spans="1:30" s="1" customFormat="1" x14ac:dyDescent="0.25">
      <c r="A117" s="14">
        <v>314</v>
      </c>
      <c r="B117" s="5">
        <f t="shared" si="29"/>
        <v>0</v>
      </c>
      <c r="C117" s="15">
        <v>314</v>
      </c>
      <c r="D117" s="1">
        <v>1</v>
      </c>
      <c r="E117" s="1">
        <v>0</v>
      </c>
      <c r="F117" s="1" t="s">
        <v>1345</v>
      </c>
      <c r="G117" s="388">
        <v>41536.275000000001</v>
      </c>
      <c r="H117" s="388">
        <v>42367.000500000002</v>
      </c>
      <c r="I117" s="388">
        <v>43214.340510000002</v>
      </c>
      <c r="K117" s="380">
        <v>275</v>
      </c>
      <c r="L117" s="5">
        <f t="shared" si="18"/>
        <v>275</v>
      </c>
      <c r="M117" s="5"/>
      <c r="N117" s="5">
        <f t="shared" si="19"/>
        <v>41536.275000000001</v>
      </c>
      <c r="O117" s="5">
        <f t="shared" si="20"/>
        <v>12970.780228</v>
      </c>
      <c r="P117" s="5">
        <f t="shared" si="21"/>
        <v>28565.494772000002</v>
      </c>
      <c r="Q117" s="5"/>
      <c r="R117" s="5">
        <f t="shared" si="22"/>
        <v>275</v>
      </c>
      <c r="S117" s="5">
        <f t="shared" si="23"/>
        <v>275</v>
      </c>
      <c r="T117" s="5">
        <f t="shared" si="24"/>
        <v>42367.000500000002</v>
      </c>
      <c r="U117" s="5">
        <f t="shared" si="25"/>
        <v>12970.780228</v>
      </c>
      <c r="V117" s="5">
        <f t="shared" si="26"/>
        <v>29396.220272000002</v>
      </c>
      <c r="W117" s="5">
        <f t="shared" si="27"/>
        <v>106.89534644363637</v>
      </c>
      <c r="X117" s="6" t="s">
        <v>1246</v>
      </c>
      <c r="Y117" s="5">
        <f t="shared" si="30"/>
        <v>830.72550000000047</v>
      </c>
      <c r="Z117" s="5">
        <f t="shared" si="28"/>
        <v>17101.694545454546</v>
      </c>
      <c r="AA117" s="5">
        <v>4702966</v>
      </c>
      <c r="AB117" s="1">
        <v>30</v>
      </c>
      <c r="AC117" s="1">
        <v>0</v>
      </c>
      <c r="AD117" s="1">
        <v>1</v>
      </c>
    </row>
    <row r="118" spans="1:30" s="1" customFormat="1" x14ac:dyDescent="0.25">
      <c r="A118" s="14">
        <v>316</v>
      </c>
      <c r="B118" s="5">
        <f t="shared" si="29"/>
        <v>0</v>
      </c>
      <c r="C118" s="15">
        <v>316</v>
      </c>
      <c r="D118" s="1">
        <v>1</v>
      </c>
      <c r="E118" s="1">
        <v>0</v>
      </c>
      <c r="F118" s="1" t="s">
        <v>1346</v>
      </c>
      <c r="G118" s="388">
        <v>65702.834999999992</v>
      </c>
      <c r="H118" s="388">
        <v>67016.891700000007</v>
      </c>
      <c r="I118" s="388">
        <v>68357.229533999998</v>
      </c>
      <c r="K118" s="380">
        <v>435</v>
      </c>
      <c r="L118" s="5">
        <f t="shared" si="18"/>
        <v>435</v>
      </c>
      <c r="M118" s="5"/>
      <c r="N118" s="5">
        <f t="shared" si="19"/>
        <v>65702.834999999992</v>
      </c>
      <c r="O118" s="5">
        <f t="shared" si="20"/>
        <v>20066.358536</v>
      </c>
      <c r="P118" s="5">
        <f t="shared" si="21"/>
        <v>45636.476463999992</v>
      </c>
      <c r="Q118" s="5"/>
      <c r="R118" s="5">
        <f t="shared" si="22"/>
        <v>435</v>
      </c>
      <c r="S118" s="5">
        <f t="shared" si="23"/>
        <v>435</v>
      </c>
      <c r="T118" s="5">
        <f t="shared" si="24"/>
        <v>67016.891700000007</v>
      </c>
      <c r="U118" s="5">
        <f t="shared" si="25"/>
        <v>20066.358536</v>
      </c>
      <c r="V118" s="5">
        <f t="shared" si="26"/>
        <v>46950.533164000008</v>
      </c>
      <c r="W118" s="5">
        <f t="shared" si="27"/>
        <v>107.93226014712646</v>
      </c>
      <c r="X118" s="6" t="s">
        <v>1246</v>
      </c>
      <c r="Y118" s="5">
        <f t="shared" si="30"/>
        <v>1314.0567000000156</v>
      </c>
      <c r="Z118" s="5">
        <f t="shared" si="28"/>
        <v>16725.728735632183</v>
      </c>
      <c r="AA118" s="5">
        <v>7275692</v>
      </c>
      <c r="AB118" s="1">
        <v>31</v>
      </c>
      <c r="AC118" s="1">
        <v>0</v>
      </c>
      <c r="AD118" s="1">
        <v>1</v>
      </c>
    </row>
    <row r="119" spans="1:30" s="1" customFormat="1" x14ac:dyDescent="0.25">
      <c r="A119" s="14">
        <v>317</v>
      </c>
      <c r="B119" s="5">
        <f t="shared" si="29"/>
        <v>0</v>
      </c>
      <c r="C119" s="15">
        <v>317</v>
      </c>
      <c r="D119" s="1">
        <v>1</v>
      </c>
      <c r="E119" s="1">
        <v>0</v>
      </c>
      <c r="F119" s="1" t="s">
        <v>1347</v>
      </c>
      <c r="G119" s="388">
        <v>55885.17</v>
      </c>
      <c r="H119" s="388">
        <v>57002.873400000004</v>
      </c>
      <c r="I119" s="388">
        <v>58142.930868000003</v>
      </c>
      <c r="K119" s="380">
        <v>370</v>
      </c>
      <c r="L119" s="5">
        <f t="shared" si="18"/>
        <v>370</v>
      </c>
      <c r="M119" s="5"/>
      <c r="N119" s="5">
        <f t="shared" si="19"/>
        <v>55885.17</v>
      </c>
      <c r="O119" s="5">
        <f t="shared" si="20"/>
        <v>22478.317792000002</v>
      </c>
      <c r="P119" s="5">
        <f t="shared" si="21"/>
        <v>33406.852207999997</v>
      </c>
      <c r="Q119" s="5"/>
      <c r="R119" s="5">
        <f t="shared" si="22"/>
        <v>370</v>
      </c>
      <c r="S119" s="5">
        <f t="shared" si="23"/>
        <v>370</v>
      </c>
      <c r="T119" s="5">
        <f t="shared" si="24"/>
        <v>57002.873400000004</v>
      </c>
      <c r="U119" s="5">
        <f t="shared" si="25"/>
        <v>22478.317792000002</v>
      </c>
      <c r="V119" s="5">
        <f t="shared" si="26"/>
        <v>34524.555608000002</v>
      </c>
      <c r="W119" s="5">
        <f t="shared" si="27"/>
        <v>93.30960975135136</v>
      </c>
      <c r="X119" s="6" t="s">
        <v>1246</v>
      </c>
      <c r="Y119" s="5">
        <f t="shared" si="30"/>
        <v>1117.7034000000058</v>
      </c>
      <c r="Z119" s="5">
        <f t="shared" si="28"/>
        <v>22027.632432432434</v>
      </c>
      <c r="AA119" s="5">
        <v>8150224</v>
      </c>
      <c r="AB119" s="1">
        <v>31</v>
      </c>
      <c r="AC119" s="1">
        <v>0</v>
      </c>
      <c r="AD119" s="1">
        <v>1</v>
      </c>
    </row>
    <row r="120" spans="1:30" s="1" customFormat="1" x14ac:dyDescent="0.25">
      <c r="A120" s="14">
        <v>318</v>
      </c>
      <c r="B120" s="5">
        <f t="shared" si="29"/>
        <v>0</v>
      </c>
      <c r="C120" s="15">
        <v>318</v>
      </c>
      <c r="D120" s="1">
        <v>1</v>
      </c>
      <c r="E120" s="1">
        <v>0</v>
      </c>
      <c r="F120" s="1" t="s">
        <v>1348</v>
      </c>
      <c r="G120" s="388">
        <v>249217.65</v>
      </c>
      <c r="H120" s="388">
        <v>254202.00300000003</v>
      </c>
      <c r="I120" s="388">
        <v>259286.04306</v>
      </c>
      <c r="K120" s="380">
        <v>1650</v>
      </c>
      <c r="L120" s="5">
        <f t="shared" si="18"/>
        <v>1650</v>
      </c>
      <c r="M120" s="5"/>
      <c r="N120" s="5">
        <f t="shared" si="19"/>
        <v>249217.65</v>
      </c>
      <c r="O120" s="5">
        <f t="shared" si="20"/>
        <v>123939.357024</v>
      </c>
      <c r="P120" s="5">
        <f t="shared" si="21"/>
        <v>125278.292976</v>
      </c>
      <c r="Q120" s="5"/>
      <c r="R120" s="5">
        <f t="shared" si="22"/>
        <v>1650</v>
      </c>
      <c r="S120" s="5">
        <f t="shared" si="23"/>
        <v>1650</v>
      </c>
      <c r="T120" s="5">
        <f t="shared" si="24"/>
        <v>254202.00300000003</v>
      </c>
      <c r="U120" s="5">
        <f t="shared" si="25"/>
        <v>123939.357024</v>
      </c>
      <c r="V120" s="5">
        <f t="shared" si="26"/>
        <v>130262.64597600003</v>
      </c>
      <c r="W120" s="5">
        <f t="shared" si="27"/>
        <v>78.947058167272743</v>
      </c>
      <c r="X120" s="6" t="s">
        <v>1246</v>
      </c>
      <c r="Y120" s="5">
        <f t="shared" si="30"/>
        <v>4984.3530000000319</v>
      </c>
      <c r="Z120" s="5">
        <f t="shared" si="28"/>
        <v>27235.229090909092</v>
      </c>
      <c r="AA120" s="5">
        <v>44938128</v>
      </c>
      <c r="AB120" s="1">
        <v>31</v>
      </c>
      <c r="AC120" s="1">
        <v>0</v>
      </c>
      <c r="AD120" s="1">
        <v>1</v>
      </c>
    </row>
    <row r="121" spans="1:30" s="1" customFormat="1" x14ac:dyDescent="0.25">
      <c r="A121" s="14">
        <v>319</v>
      </c>
      <c r="B121" s="5">
        <f t="shared" si="29"/>
        <v>0</v>
      </c>
      <c r="C121" s="15">
        <v>319</v>
      </c>
      <c r="D121" s="1">
        <v>1</v>
      </c>
      <c r="E121" s="1">
        <v>0</v>
      </c>
      <c r="F121" s="1" t="s">
        <v>1349</v>
      </c>
      <c r="G121" s="388">
        <v>33984.224999999999</v>
      </c>
      <c r="H121" s="388">
        <v>34663.909500000002</v>
      </c>
      <c r="I121" s="388">
        <v>35357.187689999999</v>
      </c>
      <c r="K121" s="380">
        <v>225</v>
      </c>
      <c r="L121" s="5">
        <f t="shared" si="18"/>
        <v>225</v>
      </c>
      <c r="M121" s="5"/>
      <c r="N121" s="5">
        <f t="shared" si="19"/>
        <v>33984.224999999999</v>
      </c>
      <c r="O121" s="5">
        <f t="shared" si="20"/>
        <v>10261.348608</v>
      </c>
      <c r="P121" s="5">
        <f t="shared" si="21"/>
        <v>23722.876391999998</v>
      </c>
      <c r="Q121" s="5"/>
      <c r="R121" s="5">
        <f t="shared" si="22"/>
        <v>225</v>
      </c>
      <c r="S121" s="5">
        <f t="shared" si="23"/>
        <v>225</v>
      </c>
      <c r="T121" s="5">
        <f t="shared" si="24"/>
        <v>34663.909500000002</v>
      </c>
      <c r="U121" s="5">
        <f t="shared" si="25"/>
        <v>10261.348608</v>
      </c>
      <c r="V121" s="5">
        <f t="shared" si="26"/>
        <v>24402.560892000001</v>
      </c>
      <c r="W121" s="5">
        <f t="shared" si="27"/>
        <v>108.45582618666667</v>
      </c>
      <c r="X121" s="6" t="s">
        <v>1246</v>
      </c>
      <c r="Y121" s="5">
        <f t="shared" si="30"/>
        <v>679.68450000000303</v>
      </c>
      <c r="Z121" s="5">
        <f t="shared" si="28"/>
        <v>16535.893333333333</v>
      </c>
      <c r="AA121" s="5">
        <v>3720576</v>
      </c>
      <c r="AB121" s="1">
        <v>31</v>
      </c>
      <c r="AC121" s="1">
        <v>0</v>
      </c>
      <c r="AD121" s="1">
        <v>1</v>
      </c>
    </row>
    <row r="122" spans="1:30" s="1" customFormat="1" x14ac:dyDescent="0.25">
      <c r="A122" s="14">
        <v>323</v>
      </c>
      <c r="B122" s="5">
        <f t="shared" si="29"/>
        <v>0</v>
      </c>
      <c r="C122" s="15">
        <v>323</v>
      </c>
      <c r="D122" s="1">
        <v>2</v>
      </c>
      <c r="E122" s="1">
        <v>0</v>
      </c>
      <c r="F122" s="1" t="s">
        <v>1350</v>
      </c>
      <c r="G122" s="388">
        <v>0</v>
      </c>
      <c r="H122" s="388">
        <v>0</v>
      </c>
      <c r="I122" s="388">
        <v>0</v>
      </c>
      <c r="K122" s="381">
        <v>0</v>
      </c>
      <c r="L122" s="5">
        <f t="shared" si="18"/>
        <v>150</v>
      </c>
      <c r="M122" s="5"/>
      <c r="N122" s="5">
        <f t="shared" si="19"/>
        <v>0</v>
      </c>
      <c r="O122" s="5">
        <f t="shared" si="20"/>
        <v>0</v>
      </c>
      <c r="P122" s="5">
        <f t="shared" si="21"/>
        <v>0</v>
      </c>
      <c r="Q122" s="5"/>
      <c r="R122" s="5">
        <f t="shared" si="22"/>
        <v>0</v>
      </c>
      <c r="S122" s="5">
        <f t="shared" si="23"/>
        <v>150</v>
      </c>
      <c r="T122" s="5">
        <f t="shared" si="24"/>
        <v>0</v>
      </c>
      <c r="U122" s="5">
        <f t="shared" si="25"/>
        <v>0</v>
      </c>
      <c r="V122" s="5">
        <f t="shared" si="26"/>
        <v>0</v>
      </c>
      <c r="W122" s="5" t="e">
        <f t="shared" si="27"/>
        <v>#DIV/0!</v>
      </c>
      <c r="X122" s="6" t="s">
        <v>1246</v>
      </c>
      <c r="Y122" s="5">
        <f t="shared" si="30"/>
        <v>0</v>
      </c>
      <c r="Z122" s="5" t="e">
        <f t="shared" si="28"/>
        <v>#DIV/0!</v>
      </c>
      <c r="AA122" s="5">
        <v>333943</v>
      </c>
      <c r="AB122" s="1">
        <v>13</v>
      </c>
      <c r="AC122" s="1">
        <v>0</v>
      </c>
      <c r="AD122" s="1">
        <v>0</v>
      </c>
    </row>
    <row r="123" spans="1:30" s="1" customFormat="1" x14ac:dyDescent="0.25">
      <c r="A123" s="14">
        <v>330</v>
      </c>
      <c r="B123" s="5">
        <f t="shared" si="29"/>
        <v>0</v>
      </c>
      <c r="C123" s="15">
        <v>330</v>
      </c>
      <c r="D123" s="1">
        <v>1</v>
      </c>
      <c r="E123" s="1">
        <v>0</v>
      </c>
      <c r="F123" s="1" t="s">
        <v>1351</v>
      </c>
      <c r="G123" s="388">
        <v>22656.149999999998</v>
      </c>
      <c r="H123" s="388">
        <v>23109.273000000001</v>
      </c>
      <c r="I123" s="388">
        <v>23571.458460000002</v>
      </c>
      <c r="K123" s="380">
        <v>49</v>
      </c>
      <c r="L123" s="5">
        <f t="shared" si="18"/>
        <v>150</v>
      </c>
      <c r="M123" s="5"/>
      <c r="N123" s="5">
        <f t="shared" si="19"/>
        <v>22656.149999999998</v>
      </c>
      <c r="O123" s="5">
        <f t="shared" si="20"/>
        <v>16780.849666000002</v>
      </c>
      <c r="P123" s="5">
        <f t="shared" si="21"/>
        <v>5875.3003339999959</v>
      </c>
      <c r="Q123" s="5"/>
      <c r="R123" s="5">
        <f t="shared" si="22"/>
        <v>49</v>
      </c>
      <c r="S123" s="5">
        <f t="shared" si="23"/>
        <v>150</v>
      </c>
      <c r="T123" s="5">
        <f t="shared" si="24"/>
        <v>23109.273000000001</v>
      </c>
      <c r="U123" s="5">
        <f t="shared" si="25"/>
        <v>16780.849666000002</v>
      </c>
      <c r="V123" s="5">
        <f t="shared" si="26"/>
        <v>6328.4233339999992</v>
      </c>
      <c r="W123" s="5">
        <f t="shared" si="27"/>
        <v>129.15149661224487</v>
      </c>
      <c r="X123" s="6" t="s">
        <v>1246</v>
      </c>
      <c r="Y123" s="5">
        <f t="shared" si="30"/>
        <v>453.12300000000323</v>
      </c>
      <c r="Z123" s="5">
        <f t="shared" si="28"/>
        <v>124171.97959183673</v>
      </c>
      <c r="AA123" s="5">
        <v>6084427</v>
      </c>
      <c r="AB123" s="1">
        <v>32</v>
      </c>
      <c r="AC123" s="1">
        <v>0</v>
      </c>
      <c r="AD123" s="1">
        <v>1</v>
      </c>
    </row>
    <row r="124" spans="1:30" s="1" customFormat="1" x14ac:dyDescent="0.25">
      <c r="A124" s="14">
        <v>332</v>
      </c>
      <c r="B124" s="5">
        <f t="shared" si="29"/>
        <v>0</v>
      </c>
      <c r="C124" s="15">
        <v>332</v>
      </c>
      <c r="D124" s="1">
        <v>1</v>
      </c>
      <c r="E124" s="1">
        <v>0</v>
      </c>
      <c r="F124" s="1" t="s">
        <v>1352</v>
      </c>
      <c r="G124" s="388">
        <v>95155.83</v>
      </c>
      <c r="H124" s="388">
        <v>97058.94660000001</v>
      </c>
      <c r="I124" s="388">
        <v>99000.125532000005</v>
      </c>
      <c r="K124" s="380">
        <v>630</v>
      </c>
      <c r="L124" s="5">
        <f t="shared" si="18"/>
        <v>630</v>
      </c>
      <c r="M124" s="5"/>
      <c r="N124" s="5">
        <f t="shared" si="19"/>
        <v>95155.83</v>
      </c>
      <c r="O124" s="5">
        <f t="shared" si="20"/>
        <v>24548.11681</v>
      </c>
      <c r="P124" s="5">
        <f t="shared" si="21"/>
        <v>70607.713190000009</v>
      </c>
      <c r="Q124" s="5"/>
      <c r="R124" s="5">
        <f t="shared" si="22"/>
        <v>630</v>
      </c>
      <c r="S124" s="5">
        <f t="shared" si="23"/>
        <v>630</v>
      </c>
      <c r="T124" s="5">
        <f t="shared" si="24"/>
        <v>97058.94660000001</v>
      </c>
      <c r="U124" s="5">
        <f t="shared" si="25"/>
        <v>24548.11681</v>
      </c>
      <c r="V124" s="5">
        <f t="shared" si="26"/>
        <v>72510.829790000018</v>
      </c>
      <c r="W124" s="5">
        <f t="shared" si="27"/>
        <v>115.09655522222225</v>
      </c>
      <c r="X124" s="6" t="s">
        <v>1246</v>
      </c>
      <c r="Y124" s="5">
        <f t="shared" si="30"/>
        <v>1903.1166000000085</v>
      </c>
      <c r="Z124" s="5">
        <f t="shared" si="28"/>
        <v>14128.087301587302</v>
      </c>
      <c r="AA124" s="5">
        <v>8900695</v>
      </c>
      <c r="AB124" s="1">
        <v>33</v>
      </c>
      <c r="AC124" s="1">
        <v>0</v>
      </c>
      <c r="AD124" s="1">
        <v>1</v>
      </c>
    </row>
    <row r="125" spans="1:30" s="1" customFormat="1" x14ac:dyDescent="0.25">
      <c r="A125" s="14">
        <v>333</v>
      </c>
      <c r="B125" s="5">
        <f t="shared" si="29"/>
        <v>0</v>
      </c>
      <c r="C125" s="15">
        <v>333</v>
      </c>
      <c r="D125" s="1">
        <v>1</v>
      </c>
      <c r="E125" s="1">
        <v>0</v>
      </c>
      <c r="F125" s="1" t="s">
        <v>1353</v>
      </c>
      <c r="G125" s="388">
        <v>30510.281999999999</v>
      </c>
      <c r="H125" s="388">
        <v>31120.487640000003</v>
      </c>
      <c r="I125" s="388">
        <v>31742.897392800001</v>
      </c>
      <c r="K125" s="380">
        <v>202</v>
      </c>
      <c r="L125" s="5">
        <f t="shared" si="18"/>
        <v>202</v>
      </c>
      <c r="M125" s="5"/>
      <c r="N125" s="5">
        <f t="shared" si="19"/>
        <v>30510.281999999999</v>
      </c>
      <c r="O125" s="5">
        <f t="shared" si="20"/>
        <v>7955.641302</v>
      </c>
      <c r="P125" s="5">
        <f t="shared" si="21"/>
        <v>22554.640697999999</v>
      </c>
      <c r="Q125" s="5"/>
      <c r="R125" s="5">
        <f t="shared" si="22"/>
        <v>202</v>
      </c>
      <c r="S125" s="5">
        <f t="shared" si="23"/>
        <v>202</v>
      </c>
      <c r="T125" s="5">
        <f t="shared" si="24"/>
        <v>31120.487640000003</v>
      </c>
      <c r="U125" s="5">
        <f t="shared" si="25"/>
        <v>7955.641302</v>
      </c>
      <c r="V125" s="5">
        <f t="shared" si="26"/>
        <v>23164.846338000003</v>
      </c>
      <c r="W125" s="5">
        <f t="shared" si="27"/>
        <v>114.6774571188119</v>
      </c>
      <c r="X125" s="6" t="s">
        <v>1246</v>
      </c>
      <c r="Y125" s="5">
        <f t="shared" si="30"/>
        <v>610.20564000000377</v>
      </c>
      <c r="Z125" s="5">
        <f t="shared" si="28"/>
        <v>14280.044554455446</v>
      </c>
      <c r="AA125" s="5">
        <v>2884569</v>
      </c>
      <c r="AB125" s="1">
        <v>33</v>
      </c>
      <c r="AC125" s="1">
        <v>0</v>
      </c>
      <c r="AD125" s="1">
        <v>1</v>
      </c>
    </row>
    <row r="126" spans="1:30" s="1" customFormat="1" x14ac:dyDescent="0.25">
      <c r="A126" s="14">
        <v>345</v>
      </c>
      <c r="B126" s="5">
        <f t="shared" si="29"/>
        <v>0</v>
      </c>
      <c r="C126" s="15">
        <v>345</v>
      </c>
      <c r="D126" s="1">
        <v>1</v>
      </c>
      <c r="E126" s="1">
        <v>0</v>
      </c>
      <c r="F126" s="1" t="s">
        <v>1354</v>
      </c>
      <c r="G126" s="388">
        <v>80353.812000000005</v>
      </c>
      <c r="H126" s="388">
        <v>81960.88824</v>
      </c>
      <c r="I126" s="388">
        <v>83600.106004800007</v>
      </c>
      <c r="K126" s="380">
        <v>532</v>
      </c>
      <c r="L126" s="5">
        <f t="shared" si="18"/>
        <v>532</v>
      </c>
      <c r="M126" s="5"/>
      <c r="N126" s="5">
        <f t="shared" si="19"/>
        <v>80353.812000000005</v>
      </c>
      <c r="O126" s="5">
        <f t="shared" si="20"/>
        <v>44257.024755999999</v>
      </c>
      <c r="P126" s="5">
        <f t="shared" si="21"/>
        <v>36096.787244000006</v>
      </c>
      <c r="Q126" s="5"/>
      <c r="R126" s="5">
        <f t="shared" si="22"/>
        <v>532</v>
      </c>
      <c r="S126" s="5">
        <f t="shared" si="23"/>
        <v>532</v>
      </c>
      <c r="T126" s="5">
        <f t="shared" si="24"/>
        <v>81960.88824</v>
      </c>
      <c r="U126" s="5">
        <f t="shared" si="25"/>
        <v>44257.024755999999</v>
      </c>
      <c r="V126" s="5">
        <f t="shared" si="26"/>
        <v>37703.863484000001</v>
      </c>
      <c r="W126" s="5">
        <f t="shared" si="27"/>
        <v>70.871923842105261</v>
      </c>
      <c r="X126" s="6" t="s">
        <v>1246</v>
      </c>
      <c r="Y126" s="5">
        <f t="shared" si="30"/>
        <v>1607.0762399999949</v>
      </c>
      <c r="Z126" s="5">
        <f t="shared" si="28"/>
        <v>30163.124060150374</v>
      </c>
      <c r="AA126" s="5">
        <v>16046782</v>
      </c>
      <c r="AB126" s="1">
        <v>34</v>
      </c>
      <c r="AC126" s="1">
        <v>0</v>
      </c>
      <c r="AD126" s="1">
        <v>1</v>
      </c>
    </row>
    <row r="127" spans="1:30" s="1" customFormat="1" x14ac:dyDescent="0.25">
      <c r="A127" s="14">
        <v>347</v>
      </c>
      <c r="B127" s="5">
        <f t="shared" si="29"/>
        <v>0</v>
      </c>
      <c r="C127" s="15">
        <v>347</v>
      </c>
      <c r="D127" s="1">
        <v>1</v>
      </c>
      <c r="E127" s="1">
        <v>0</v>
      </c>
      <c r="F127" s="1" t="s">
        <v>1355</v>
      </c>
      <c r="G127" s="388">
        <v>299061.18</v>
      </c>
      <c r="H127" s="388">
        <v>305042.40360000002</v>
      </c>
      <c r="I127" s="388">
        <v>311143.25167199998</v>
      </c>
      <c r="K127" s="380">
        <v>1980</v>
      </c>
      <c r="L127" s="5">
        <f t="shared" si="18"/>
        <v>1980</v>
      </c>
      <c r="M127" s="5"/>
      <c r="N127" s="5">
        <f t="shared" si="19"/>
        <v>299061.18</v>
      </c>
      <c r="O127" s="5">
        <f t="shared" si="20"/>
        <v>69806.918873999995</v>
      </c>
      <c r="P127" s="5">
        <f t="shared" si="21"/>
        <v>229254.261126</v>
      </c>
      <c r="Q127" s="5"/>
      <c r="R127" s="5">
        <f t="shared" si="22"/>
        <v>1980</v>
      </c>
      <c r="S127" s="5">
        <f t="shared" si="23"/>
        <v>1980</v>
      </c>
      <c r="T127" s="5">
        <f t="shared" si="24"/>
        <v>305042.40360000002</v>
      </c>
      <c r="U127" s="5">
        <f t="shared" si="25"/>
        <v>69806.918873999995</v>
      </c>
      <c r="V127" s="5">
        <f t="shared" si="26"/>
        <v>235235.48472600002</v>
      </c>
      <c r="W127" s="5">
        <f t="shared" si="27"/>
        <v>118.80580036666667</v>
      </c>
      <c r="X127" s="6" t="s">
        <v>1246</v>
      </c>
      <c r="Y127" s="5">
        <f t="shared" si="30"/>
        <v>5981.2236000000266</v>
      </c>
      <c r="Z127" s="5">
        <f t="shared" si="28"/>
        <v>12783.183333333332</v>
      </c>
      <c r="AA127" s="5">
        <v>25310703</v>
      </c>
      <c r="AB127" s="1">
        <v>34</v>
      </c>
      <c r="AC127" s="1">
        <v>0</v>
      </c>
      <c r="AD127" s="1">
        <v>1</v>
      </c>
    </row>
    <row r="128" spans="1:30" s="1" customFormat="1" x14ac:dyDescent="0.25">
      <c r="A128" s="14">
        <v>356</v>
      </c>
      <c r="B128" s="5">
        <f t="shared" si="29"/>
        <v>0</v>
      </c>
      <c r="C128" s="15">
        <v>356</v>
      </c>
      <c r="D128" s="1">
        <v>1</v>
      </c>
      <c r="E128" s="1">
        <v>0</v>
      </c>
      <c r="F128" s="1" t="s">
        <v>1356</v>
      </c>
      <c r="G128" s="388">
        <v>22656.149999999998</v>
      </c>
      <c r="H128" s="388">
        <v>23109.273000000001</v>
      </c>
      <c r="I128" s="388">
        <v>23571.458460000002</v>
      </c>
      <c r="K128" s="380">
        <v>71</v>
      </c>
      <c r="L128" s="5">
        <f t="shared" si="18"/>
        <v>150</v>
      </c>
      <c r="M128" s="5"/>
      <c r="N128" s="5">
        <f t="shared" si="19"/>
        <v>22656.149999999998</v>
      </c>
      <c r="O128" s="5">
        <f t="shared" si="20"/>
        <v>4852.1797379999998</v>
      </c>
      <c r="P128" s="5">
        <f t="shared" si="21"/>
        <v>17803.970261999999</v>
      </c>
      <c r="Q128" s="5"/>
      <c r="R128" s="5">
        <f t="shared" si="22"/>
        <v>71</v>
      </c>
      <c r="S128" s="5">
        <f t="shared" si="23"/>
        <v>150</v>
      </c>
      <c r="T128" s="5">
        <f t="shared" si="24"/>
        <v>23109.273000000001</v>
      </c>
      <c r="U128" s="5">
        <f t="shared" si="25"/>
        <v>4852.1797379999998</v>
      </c>
      <c r="V128" s="5">
        <f t="shared" si="26"/>
        <v>18257.093262000002</v>
      </c>
      <c r="W128" s="5">
        <f t="shared" si="27"/>
        <v>257.14215861971832</v>
      </c>
      <c r="X128" s="6" t="s">
        <v>1246</v>
      </c>
      <c r="Y128" s="5">
        <f t="shared" si="30"/>
        <v>453.12300000000323</v>
      </c>
      <c r="Z128" s="5">
        <f t="shared" si="28"/>
        <v>24779.028169014084</v>
      </c>
      <c r="AA128" s="5">
        <v>1759311</v>
      </c>
      <c r="AB128" s="1">
        <v>35</v>
      </c>
      <c r="AC128" s="1">
        <v>0</v>
      </c>
      <c r="AD128" s="1">
        <v>1</v>
      </c>
    </row>
    <row r="129" spans="1:30" s="1" customFormat="1" x14ac:dyDescent="0.25">
      <c r="A129" s="14">
        <v>361</v>
      </c>
      <c r="B129" s="5">
        <f t="shared" si="29"/>
        <v>0</v>
      </c>
      <c r="C129" s="15">
        <v>361</v>
      </c>
      <c r="D129" s="1">
        <v>1</v>
      </c>
      <c r="E129" s="1">
        <v>0</v>
      </c>
      <c r="F129" s="1" t="s">
        <v>1357</v>
      </c>
      <c r="G129" s="388">
        <v>62984.097000000002</v>
      </c>
      <c r="H129" s="388">
        <v>64243.778940000004</v>
      </c>
      <c r="I129" s="388">
        <v>65528.654518800002</v>
      </c>
      <c r="K129" s="380">
        <v>417</v>
      </c>
      <c r="L129" s="5">
        <f t="shared" si="18"/>
        <v>417</v>
      </c>
      <c r="M129" s="5"/>
      <c r="N129" s="5">
        <f t="shared" si="19"/>
        <v>62984.097000000002</v>
      </c>
      <c r="O129" s="5">
        <f t="shared" si="20"/>
        <v>23173.821958</v>
      </c>
      <c r="P129" s="5">
        <f t="shared" si="21"/>
        <v>39810.275042000001</v>
      </c>
      <c r="Q129" s="5"/>
      <c r="R129" s="5">
        <f t="shared" si="22"/>
        <v>417</v>
      </c>
      <c r="S129" s="5">
        <f t="shared" si="23"/>
        <v>417</v>
      </c>
      <c r="T129" s="5">
        <f t="shared" si="24"/>
        <v>64243.778940000004</v>
      </c>
      <c r="U129" s="5">
        <f t="shared" si="25"/>
        <v>23173.821958</v>
      </c>
      <c r="V129" s="5">
        <f t="shared" si="26"/>
        <v>41069.956982000003</v>
      </c>
      <c r="W129" s="5">
        <f t="shared" si="27"/>
        <v>98.489105472422068</v>
      </c>
      <c r="X129" s="6" t="s">
        <v>1246</v>
      </c>
      <c r="Y129" s="5">
        <f t="shared" si="30"/>
        <v>1259.6819400000022</v>
      </c>
      <c r="Z129" s="5">
        <f t="shared" si="28"/>
        <v>20149.642685851319</v>
      </c>
      <c r="AA129" s="5">
        <v>8402401</v>
      </c>
      <c r="AB129" s="1">
        <v>36</v>
      </c>
      <c r="AC129" s="1">
        <v>0</v>
      </c>
      <c r="AD129" s="1">
        <v>1</v>
      </c>
    </row>
    <row r="130" spans="1:30" s="1" customFormat="1" x14ac:dyDescent="0.25">
      <c r="A130" s="14">
        <v>362</v>
      </c>
      <c r="B130" s="5">
        <f t="shared" si="29"/>
        <v>0</v>
      </c>
      <c r="C130" s="15">
        <v>362</v>
      </c>
      <c r="D130" s="1">
        <v>1</v>
      </c>
      <c r="E130" s="1">
        <v>0</v>
      </c>
      <c r="F130" s="1" t="s">
        <v>1358</v>
      </c>
      <c r="G130" s="388">
        <v>22656.149999999998</v>
      </c>
      <c r="H130" s="388">
        <v>23109.273000000001</v>
      </c>
      <c r="I130" s="388">
        <v>23571.458460000002</v>
      </c>
      <c r="K130" s="380">
        <v>44</v>
      </c>
      <c r="L130" s="5">
        <f t="shared" si="18"/>
        <v>150</v>
      </c>
      <c r="M130" s="5"/>
      <c r="N130" s="5">
        <f t="shared" si="19"/>
        <v>22656.149999999998</v>
      </c>
      <c r="O130" s="5">
        <f t="shared" si="20"/>
        <v>4589.2595979999996</v>
      </c>
      <c r="P130" s="5">
        <f t="shared" si="21"/>
        <v>18066.890401999997</v>
      </c>
      <c r="Q130" s="5"/>
      <c r="R130" s="5">
        <f t="shared" si="22"/>
        <v>44</v>
      </c>
      <c r="S130" s="5">
        <f t="shared" si="23"/>
        <v>150</v>
      </c>
      <c r="T130" s="5">
        <f t="shared" si="24"/>
        <v>23109.273000000001</v>
      </c>
      <c r="U130" s="5">
        <f t="shared" si="25"/>
        <v>4589.2595979999996</v>
      </c>
      <c r="V130" s="5">
        <f t="shared" si="26"/>
        <v>18520.013402</v>
      </c>
      <c r="W130" s="5">
        <f t="shared" si="27"/>
        <v>420.90939550000002</v>
      </c>
      <c r="X130" s="6" t="s">
        <v>1246</v>
      </c>
      <c r="Y130" s="5">
        <f t="shared" si="30"/>
        <v>453.12300000000323</v>
      </c>
      <c r="Z130" s="5">
        <f t="shared" si="28"/>
        <v>37817.75</v>
      </c>
      <c r="AA130" s="5">
        <v>1663981</v>
      </c>
      <c r="AB130" s="1">
        <v>36</v>
      </c>
      <c r="AC130" s="1">
        <v>0</v>
      </c>
      <c r="AD130" s="1">
        <v>1</v>
      </c>
    </row>
    <row r="131" spans="1:30" s="1" customFormat="1" x14ac:dyDescent="0.25">
      <c r="A131" s="14">
        <v>363</v>
      </c>
      <c r="B131" s="5">
        <f t="shared" si="29"/>
        <v>0</v>
      </c>
      <c r="C131" s="15">
        <v>363</v>
      </c>
      <c r="D131" s="1">
        <v>1</v>
      </c>
      <c r="E131" s="1">
        <v>0</v>
      </c>
      <c r="F131" s="1" t="s">
        <v>1359</v>
      </c>
      <c r="G131" s="388">
        <v>22656.149999999998</v>
      </c>
      <c r="H131" s="388">
        <v>23109.273000000001</v>
      </c>
      <c r="I131" s="388">
        <v>23571.458460000002</v>
      </c>
      <c r="K131" s="380">
        <v>35</v>
      </c>
      <c r="L131" s="5">
        <f t="shared" si="18"/>
        <v>150</v>
      </c>
      <c r="M131" s="5"/>
      <c r="N131" s="5">
        <f t="shared" si="19"/>
        <v>22656.149999999998</v>
      </c>
      <c r="O131" s="5">
        <f t="shared" si="20"/>
        <v>5135.8814080000002</v>
      </c>
      <c r="P131" s="5">
        <f t="shared" si="21"/>
        <v>17520.268591999997</v>
      </c>
      <c r="Q131" s="5"/>
      <c r="R131" s="5">
        <f t="shared" si="22"/>
        <v>35</v>
      </c>
      <c r="S131" s="5">
        <f t="shared" si="23"/>
        <v>150</v>
      </c>
      <c r="T131" s="5">
        <f t="shared" si="24"/>
        <v>23109.273000000001</v>
      </c>
      <c r="U131" s="5">
        <f t="shared" si="25"/>
        <v>5135.8814080000002</v>
      </c>
      <c r="V131" s="5">
        <f t="shared" si="26"/>
        <v>17973.391592</v>
      </c>
      <c r="W131" s="5">
        <f t="shared" si="27"/>
        <v>513.5254740571429</v>
      </c>
      <c r="X131" s="6" t="s">
        <v>1246</v>
      </c>
      <c r="Y131" s="5">
        <f t="shared" si="30"/>
        <v>453.12300000000323</v>
      </c>
      <c r="Z131" s="5">
        <f t="shared" si="28"/>
        <v>53205.028571428571</v>
      </c>
      <c r="AA131" s="5">
        <v>1862176</v>
      </c>
      <c r="AB131" s="1">
        <v>36</v>
      </c>
      <c r="AC131" s="1">
        <v>0</v>
      </c>
      <c r="AD131" s="1">
        <v>1</v>
      </c>
    </row>
    <row r="132" spans="1:30" s="1" customFormat="1" x14ac:dyDescent="0.25">
      <c r="A132" s="14">
        <v>378</v>
      </c>
      <c r="B132" s="5">
        <f t="shared" si="29"/>
        <v>0</v>
      </c>
      <c r="C132" s="15">
        <v>378</v>
      </c>
      <c r="D132" s="1">
        <v>1</v>
      </c>
      <c r="E132" s="1">
        <v>0</v>
      </c>
      <c r="F132" s="1" t="s">
        <v>1360</v>
      </c>
      <c r="G132" s="388">
        <v>27640.503000000001</v>
      </c>
      <c r="H132" s="388">
        <v>28193.31306</v>
      </c>
      <c r="I132" s="388">
        <v>28757.179321200001</v>
      </c>
      <c r="K132" s="380">
        <v>183</v>
      </c>
      <c r="L132" s="5">
        <f t="shared" si="18"/>
        <v>183</v>
      </c>
      <c r="M132" s="5"/>
      <c r="N132" s="5">
        <f t="shared" si="19"/>
        <v>27640.503000000001</v>
      </c>
      <c r="O132" s="5">
        <f t="shared" si="20"/>
        <v>22427.396838000001</v>
      </c>
      <c r="P132" s="5">
        <f t="shared" si="21"/>
        <v>5213.106162</v>
      </c>
      <c r="Q132" s="5"/>
      <c r="R132" s="5">
        <f t="shared" si="22"/>
        <v>183</v>
      </c>
      <c r="S132" s="5">
        <f t="shared" si="23"/>
        <v>183</v>
      </c>
      <c r="T132" s="5">
        <f t="shared" si="24"/>
        <v>28193.31306</v>
      </c>
      <c r="U132" s="5">
        <f t="shared" si="25"/>
        <v>22427.396838000001</v>
      </c>
      <c r="V132" s="5">
        <f t="shared" si="26"/>
        <v>5765.9162219999998</v>
      </c>
      <c r="W132" s="5">
        <f t="shared" si="27"/>
        <v>31.507738918032786</v>
      </c>
      <c r="X132" s="6" t="s">
        <v>1246</v>
      </c>
      <c r="Y132" s="5">
        <f t="shared" si="30"/>
        <v>552.81005999999979</v>
      </c>
      <c r="Z132" s="5">
        <f t="shared" si="28"/>
        <v>44435.852459016394</v>
      </c>
      <c r="AA132" s="5">
        <v>8131761</v>
      </c>
      <c r="AB132" s="1">
        <v>37</v>
      </c>
      <c r="AC132" s="1">
        <v>0</v>
      </c>
      <c r="AD132" s="1">
        <v>1</v>
      </c>
    </row>
    <row r="133" spans="1:30" s="1" customFormat="1" x14ac:dyDescent="0.25">
      <c r="A133" s="14">
        <v>381</v>
      </c>
      <c r="B133" s="5">
        <f t="shared" si="29"/>
        <v>0</v>
      </c>
      <c r="C133" s="15">
        <v>381</v>
      </c>
      <c r="D133" s="1">
        <v>1</v>
      </c>
      <c r="E133" s="1">
        <v>0</v>
      </c>
      <c r="F133" s="1" t="s">
        <v>1361</v>
      </c>
      <c r="G133" s="388">
        <v>94098.543000000005</v>
      </c>
      <c r="H133" s="388">
        <v>95980.513860000006</v>
      </c>
      <c r="I133" s="388">
        <v>97900.124137200008</v>
      </c>
      <c r="K133" s="380">
        <v>623</v>
      </c>
      <c r="L133" s="5">
        <f t="shared" si="18"/>
        <v>623</v>
      </c>
      <c r="M133" s="5"/>
      <c r="N133" s="5">
        <f t="shared" si="19"/>
        <v>94098.543000000005</v>
      </c>
      <c r="O133" s="5">
        <f t="shared" si="20"/>
        <v>65579.040015999999</v>
      </c>
      <c r="P133" s="5">
        <f t="shared" si="21"/>
        <v>28519.502984000006</v>
      </c>
      <c r="Q133" s="5"/>
      <c r="R133" s="5">
        <f t="shared" si="22"/>
        <v>623</v>
      </c>
      <c r="S133" s="5">
        <f t="shared" si="23"/>
        <v>623</v>
      </c>
      <c r="T133" s="5">
        <f t="shared" si="24"/>
        <v>95980.513860000006</v>
      </c>
      <c r="U133" s="5">
        <f t="shared" si="25"/>
        <v>65579.040015999999</v>
      </c>
      <c r="V133" s="5">
        <f t="shared" si="26"/>
        <v>30401.473844000007</v>
      </c>
      <c r="W133" s="5">
        <f t="shared" si="27"/>
        <v>48.798513393258439</v>
      </c>
      <c r="X133" s="6" t="s">
        <v>1246</v>
      </c>
      <c r="Y133" s="5">
        <f t="shared" si="30"/>
        <v>1881.9708600000013</v>
      </c>
      <c r="Z133" s="5">
        <f t="shared" si="28"/>
        <v>38166.536115569827</v>
      </c>
      <c r="AA133" s="5">
        <v>23777752</v>
      </c>
      <c r="AB133" s="1">
        <v>38</v>
      </c>
      <c r="AC133" s="1">
        <v>0</v>
      </c>
      <c r="AD133" s="1">
        <v>1</v>
      </c>
    </row>
    <row r="134" spans="1:30" s="1" customFormat="1" x14ac:dyDescent="0.25">
      <c r="A134" s="14">
        <v>390</v>
      </c>
      <c r="B134" s="5">
        <f t="shared" si="29"/>
        <v>0</v>
      </c>
      <c r="C134" s="15">
        <v>390</v>
      </c>
      <c r="D134" s="1">
        <v>1</v>
      </c>
      <c r="E134" s="1">
        <v>0</v>
      </c>
      <c r="F134" s="1" t="s">
        <v>1362</v>
      </c>
      <c r="G134" s="388">
        <v>23411.355</v>
      </c>
      <c r="H134" s="388">
        <v>23879.582100000003</v>
      </c>
      <c r="I134" s="388">
        <v>24357.173742000003</v>
      </c>
      <c r="K134" s="380">
        <v>155</v>
      </c>
      <c r="L134" s="5">
        <f t="shared" si="18"/>
        <v>155</v>
      </c>
      <c r="M134" s="5"/>
      <c r="N134" s="5">
        <f t="shared" si="19"/>
        <v>23411.355</v>
      </c>
      <c r="O134" s="5">
        <f t="shared" si="20"/>
        <v>14797.729072</v>
      </c>
      <c r="P134" s="5">
        <f t="shared" si="21"/>
        <v>8613.6259279999995</v>
      </c>
      <c r="Q134" s="5"/>
      <c r="R134" s="5">
        <f t="shared" si="22"/>
        <v>155</v>
      </c>
      <c r="S134" s="5">
        <f t="shared" si="23"/>
        <v>155</v>
      </c>
      <c r="T134" s="5">
        <f t="shared" si="24"/>
        <v>23879.582100000003</v>
      </c>
      <c r="U134" s="5">
        <f t="shared" si="25"/>
        <v>14797.729072</v>
      </c>
      <c r="V134" s="5">
        <f t="shared" si="26"/>
        <v>9081.8530280000032</v>
      </c>
      <c r="W134" s="5">
        <f t="shared" si="27"/>
        <v>58.592600180645185</v>
      </c>
      <c r="X134" s="6" t="s">
        <v>1246</v>
      </c>
      <c r="Y134" s="5">
        <f t="shared" si="30"/>
        <v>468.2271000000037</v>
      </c>
      <c r="Z134" s="5">
        <f t="shared" si="28"/>
        <v>34615.380645161291</v>
      </c>
      <c r="AA134" s="5">
        <v>5365384</v>
      </c>
      <c r="AB134" s="1">
        <v>39</v>
      </c>
      <c r="AC134" s="1">
        <v>0</v>
      </c>
      <c r="AD134" s="1">
        <v>1</v>
      </c>
    </row>
    <row r="135" spans="1:30" s="1" customFormat="1" x14ac:dyDescent="0.25">
      <c r="A135" s="14">
        <v>391</v>
      </c>
      <c r="B135" s="5">
        <f t="shared" si="29"/>
        <v>0</v>
      </c>
      <c r="C135" s="15">
        <v>391</v>
      </c>
      <c r="D135" s="1">
        <v>1</v>
      </c>
      <c r="E135" s="1">
        <v>0</v>
      </c>
      <c r="F135" s="1" t="s">
        <v>1363</v>
      </c>
      <c r="G135" s="388">
        <v>22656.149999999998</v>
      </c>
      <c r="H135" s="388">
        <v>23109.273000000001</v>
      </c>
      <c r="I135" s="388">
        <v>23571.458460000002</v>
      </c>
      <c r="K135" s="380">
        <v>93</v>
      </c>
      <c r="L135" s="5">
        <f t="shared" si="18"/>
        <v>150</v>
      </c>
      <c r="M135" s="5"/>
      <c r="N135" s="5">
        <f t="shared" si="19"/>
        <v>22656.149999999998</v>
      </c>
      <c r="O135" s="5">
        <f t="shared" si="20"/>
        <v>15526.87808</v>
      </c>
      <c r="P135" s="5">
        <f t="shared" si="21"/>
        <v>7129.2719199999974</v>
      </c>
      <c r="Q135" s="5"/>
      <c r="R135" s="5">
        <f t="shared" si="22"/>
        <v>93</v>
      </c>
      <c r="S135" s="5">
        <f t="shared" si="23"/>
        <v>150</v>
      </c>
      <c r="T135" s="5">
        <f t="shared" si="24"/>
        <v>23109.273000000001</v>
      </c>
      <c r="U135" s="5">
        <f t="shared" si="25"/>
        <v>15526.87808</v>
      </c>
      <c r="V135" s="5">
        <f t="shared" si="26"/>
        <v>7582.3949200000006</v>
      </c>
      <c r="W135" s="5">
        <f t="shared" si="27"/>
        <v>81.531128172043012</v>
      </c>
      <c r="X135" s="6" t="s">
        <v>1246</v>
      </c>
      <c r="Y135" s="5">
        <f t="shared" si="30"/>
        <v>453.12300000000323</v>
      </c>
      <c r="Z135" s="5">
        <f t="shared" si="28"/>
        <v>60535.053763440861</v>
      </c>
      <c r="AA135" s="5">
        <v>5629760</v>
      </c>
      <c r="AB135" s="1">
        <v>40</v>
      </c>
      <c r="AC135" s="1">
        <v>0</v>
      </c>
      <c r="AD135" s="1">
        <v>1</v>
      </c>
    </row>
    <row r="136" spans="1:30" s="1" customFormat="1" x14ac:dyDescent="0.25">
      <c r="A136" s="14">
        <v>402</v>
      </c>
      <c r="B136" s="5">
        <f t="shared" si="29"/>
        <v>0</v>
      </c>
      <c r="C136" s="15">
        <v>402</v>
      </c>
      <c r="D136" s="1">
        <v>1</v>
      </c>
      <c r="E136" s="1">
        <v>0</v>
      </c>
      <c r="F136" s="1" t="s">
        <v>1364</v>
      </c>
      <c r="G136" s="388">
        <v>22656.149999999998</v>
      </c>
      <c r="H136" s="388">
        <v>23109.273000000001</v>
      </c>
      <c r="I136" s="388">
        <v>23571.458460000002</v>
      </c>
      <c r="K136" s="380">
        <v>35</v>
      </c>
      <c r="L136" s="5">
        <f t="shared" si="18"/>
        <v>150</v>
      </c>
      <c r="M136" s="5"/>
      <c r="N136" s="5">
        <f t="shared" si="19"/>
        <v>22656.149999999998</v>
      </c>
      <c r="O136" s="5">
        <f t="shared" si="20"/>
        <v>6775.3524440000001</v>
      </c>
      <c r="P136" s="5">
        <f t="shared" si="21"/>
        <v>15880.797555999998</v>
      </c>
      <c r="Q136" s="5"/>
      <c r="R136" s="5">
        <f t="shared" si="22"/>
        <v>35</v>
      </c>
      <c r="S136" s="5">
        <f t="shared" si="23"/>
        <v>150</v>
      </c>
      <c r="T136" s="5">
        <f t="shared" si="24"/>
        <v>23109.273000000001</v>
      </c>
      <c r="U136" s="5">
        <f t="shared" si="25"/>
        <v>6775.3524440000001</v>
      </c>
      <c r="V136" s="5">
        <f t="shared" si="26"/>
        <v>16333.920556000001</v>
      </c>
      <c r="W136" s="5">
        <f t="shared" si="27"/>
        <v>466.68344445714291</v>
      </c>
      <c r="X136" s="6" t="s">
        <v>1246</v>
      </c>
      <c r="Y136" s="5">
        <f t="shared" si="30"/>
        <v>453.12300000000323</v>
      </c>
      <c r="Z136" s="5">
        <f t="shared" si="28"/>
        <v>70189.085714285713</v>
      </c>
      <c r="AA136" s="5">
        <v>2456618</v>
      </c>
      <c r="AB136" s="1">
        <v>41</v>
      </c>
      <c r="AC136" s="1">
        <v>0</v>
      </c>
      <c r="AD136" s="1">
        <v>1</v>
      </c>
    </row>
    <row r="137" spans="1:30" s="1" customFormat="1" x14ac:dyDescent="0.25">
      <c r="A137" s="14">
        <v>403</v>
      </c>
      <c r="B137" s="5">
        <f t="shared" si="29"/>
        <v>0</v>
      </c>
      <c r="C137" s="15">
        <v>403</v>
      </c>
      <c r="D137" s="1">
        <v>1</v>
      </c>
      <c r="E137" s="1">
        <v>0</v>
      </c>
      <c r="F137" s="1" t="s">
        <v>1365</v>
      </c>
      <c r="G137" s="388">
        <v>22656.149999999998</v>
      </c>
      <c r="H137" s="388">
        <v>23109.273000000001</v>
      </c>
      <c r="I137" s="388">
        <v>23571.458460000002</v>
      </c>
      <c r="K137" s="380">
        <v>70</v>
      </c>
      <c r="L137" s="5">
        <f t="shared" si="18"/>
        <v>150</v>
      </c>
      <c r="M137" s="5"/>
      <c r="N137" s="5">
        <f t="shared" si="19"/>
        <v>22656.149999999998</v>
      </c>
      <c r="O137" s="5">
        <f t="shared" si="20"/>
        <v>9496.3786959999998</v>
      </c>
      <c r="P137" s="5">
        <f t="shared" si="21"/>
        <v>13159.771303999998</v>
      </c>
      <c r="Q137" s="5"/>
      <c r="R137" s="5">
        <f t="shared" si="22"/>
        <v>70</v>
      </c>
      <c r="S137" s="5">
        <f t="shared" si="23"/>
        <v>150</v>
      </c>
      <c r="T137" s="5">
        <f t="shared" si="24"/>
        <v>23109.273000000001</v>
      </c>
      <c r="U137" s="5">
        <f t="shared" si="25"/>
        <v>9496.3786959999998</v>
      </c>
      <c r="V137" s="5">
        <f t="shared" si="26"/>
        <v>13612.894304000001</v>
      </c>
      <c r="W137" s="5">
        <f t="shared" si="27"/>
        <v>194.46991862857143</v>
      </c>
      <c r="X137" s="6" t="s">
        <v>1246</v>
      </c>
      <c r="Y137" s="5">
        <f t="shared" si="30"/>
        <v>453.12300000000323</v>
      </c>
      <c r="Z137" s="5">
        <f t="shared" si="28"/>
        <v>49188.742857142854</v>
      </c>
      <c r="AA137" s="5">
        <v>3443212</v>
      </c>
      <c r="AB137" s="1">
        <v>41</v>
      </c>
      <c r="AC137" s="1">
        <v>0</v>
      </c>
      <c r="AD137" s="1">
        <v>1</v>
      </c>
    </row>
    <row r="138" spans="1:30" s="1" customFormat="1" x14ac:dyDescent="0.25">
      <c r="A138" s="14">
        <v>404</v>
      </c>
      <c r="B138" s="5">
        <f t="shared" si="29"/>
        <v>0</v>
      </c>
      <c r="C138" s="15">
        <v>404</v>
      </c>
      <c r="D138" s="1">
        <v>1</v>
      </c>
      <c r="E138" s="1">
        <v>0</v>
      </c>
      <c r="F138" s="1" t="s">
        <v>1366</v>
      </c>
      <c r="G138" s="388">
        <v>22656.149999999998</v>
      </c>
      <c r="H138" s="388">
        <v>23109.273000000001</v>
      </c>
      <c r="I138" s="388">
        <v>23571.458460000002</v>
      </c>
      <c r="K138" s="380">
        <v>56</v>
      </c>
      <c r="L138" s="5">
        <f t="shared" si="18"/>
        <v>150</v>
      </c>
      <c r="M138" s="5"/>
      <c r="N138" s="5">
        <f t="shared" si="19"/>
        <v>22656.149999999998</v>
      </c>
      <c r="O138" s="5">
        <f t="shared" si="20"/>
        <v>13392.886612</v>
      </c>
      <c r="P138" s="5">
        <f t="shared" si="21"/>
        <v>9263.2633879999976</v>
      </c>
      <c r="Q138" s="5"/>
      <c r="R138" s="5">
        <f t="shared" si="22"/>
        <v>56</v>
      </c>
      <c r="S138" s="5">
        <f t="shared" si="23"/>
        <v>150</v>
      </c>
      <c r="T138" s="5">
        <f t="shared" si="24"/>
        <v>23109.273000000001</v>
      </c>
      <c r="U138" s="5">
        <f t="shared" si="25"/>
        <v>13392.886612</v>
      </c>
      <c r="V138" s="5">
        <f t="shared" si="26"/>
        <v>9716.3863880000008</v>
      </c>
      <c r="W138" s="5">
        <f t="shared" si="27"/>
        <v>173.5068997857143</v>
      </c>
      <c r="X138" s="6" t="s">
        <v>1246</v>
      </c>
      <c r="Y138" s="5">
        <f t="shared" si="30"/>
        <v>453.12300000000323</v>
      </c>
      <c r="Z138" s="5">
        <f t="shared" si="28"/>
        <v>86714.53571428571</v>
      </c>
      <c r="AA138" s="5">
        <v>4856014</v>
      </c>
      <c r="AB138" s="1">
        <v>41</v>
      </c>
      <c r="AC138" s="1">
        <v>0</v>
      </c>
      <c r="AD138" s="1">
        <v>1</v>
      </c>
    </row>
    <row r="139" spans="1:30" s="1" customFormat="1" x14ac:dyDescent="0.25">
      <c r="A139" s="14">
        <v>413</v>
      </c>
      <c r="B139" s="5">
        <f t="shared" si="29"/>
        <v>0</v>
      </c>
      <c r="C139" s="15">
        <v>413</v>
      </c>
      <c r="D139" s="1">
        <v>1</v>
      </c>
      <c r="E139" s="1">
        <v>0</v>
      </c>
      <c r="F139" s="1" t="s">
        <v>1367</v>
      </c>
      <c r="G139" s="388">
        <v>162671.15700000001</v>
      </c>
      <c r="H139" s="388">
        <v>165924.58014000001</v>
      </c>
      <c r="I139" s="388">
        <v>169243.07174280001</v>
      </c>
      <c r="K139" s="380">
        <v>1077</v>
      </c>
      <c r="L139" s="5">
        <f t="shared" si="18"/>
        <v>1077</v>
      </c>
      <c r="M139" s="5"/>
      <c r="N139" s="5">
        <f t="shared" si="19"/>
        <v>162671.15700000001</v>
      </c>
      <c r="O139" s="5">
        <f t="shared" si="20"/>
        <v>51228.242085999998</v>
      </c>
      <c r="P139" s="5">
        <f t="shared" si="21"/>
        <v>111442.91491400001</v>
      </c>
      <c r="Q139" s="5"/>
      <c r="R139" s="5">
        <f t="shared" si="22"/>
        <v>1077</v>
      </c>
      <c r="S139" s="5">
        <f t="shared" si="23"/>
        <v>1077</v>
      </c>
      <c r="T139" s="5">
        <f t="shared" si="24"/>
        <v>165924.58014000001</v>
      </c>
      <c r="U139" s="5">
        <f t="shared" si="25"/>
        <v>51228.242085999998</v>
      </c>
      <c r="V139" s="5">
        <f t="shared" si="26"/>
        <v>114696.33805400001</v>
      </c>
      <c r="W139" s="5">
        <f t="shared" si="27"/>
        <v>106.49613561188487</v>
      </c>
      <c r="X139" s="6" t="s">
        <v>1246</v>
      </c>
      <c r="Y139" s="5">
        <f t="shared" si="30"/>
        <v>3253.423139999999</v>
      </c>
      <c r="Z139" s="5">
        <f t="shared" si="28"/>
        <v>17246.441039925721</v>
      </c>
      <c r="AA139" s="5">
        <v>18574417</v>
      </c>
      <c r="AB139" s="1">
        <v>42</v>
      </c>
      <c r="AC139" s="1">
        <v>0</v>
      </c>
      <c r="AD139" s="1">
        <v>1</v>
      </c>
    </row>
    <row r="140" spans="1:30" s="1" customFormat="1" x14ac:dyDescent="0.25">
      <c r="A140" s="14">
        <v>414</v>
      </c>
      <c r="B140" s="5">
        <f t="shared" si="29"/>
        <v>0</v>
      </c>
      <c r="C140" s="15">
        <v>414</v>
      </c>
      <c r="D140" s="1">
        <v>1</v>
      </c>
      <c r="E140" s="1">
        <v>0</v>
      </c>
      <c r="F140" s="1" t="s">
        <v>1368</v>
      </c>
      <c r="G140" s="388">
        <v>22656.149999999998</v>
      </c>
      <c r="H140" s="388">
        <v>23109.273000000001</v>
      </c>
      <c r="I140" s="388">
        <v>23571.458460000002</v>
      </c>
      <c r="K140" s="380">
        <v>116</v>
      </c>
      <c r="L140" s="5">
        <f t="shared" si="18"/>
        <v>150</v>
      </c>
      <c r="M140" s="5"/>
      <c r="N140" s="5">
        <f t="shared" si="19"/>
        <v>22656.149999999998</v>
      </c>
      <c r="O140" s="5">
        <f t="shared" si="20"/>
        <v>16124.542196</v>
      </c>
      <c r="P140" s="5">
        <f t="shared" si="21"/>
        <v>6531.6078039999975</v>
      </c>
      <c r="Q140" s="5"/>
      <c r="R140" s="5">
        <f t="shared" si="22"/>
        <v>116</v>
      </c>
      <c r="S140" s="5">
        <f t="shared" si="23"/>
        <v>150</v>
      </c>
      <c r="T140" s="5">
        <f t="shared" si="24"/>
        <v>23109.273000000001</v>
      </c>
      <c r="U140" s="5">
        <f t="shared" si="25"/>
        <v>16124.542196</v>
      </c>
      <c r="V140" s="5">
        <f t="shared" si="26"/>
        <v>6984.7308040000007</v>
      </c>
      <c r="W140" s="5">
        <f t="shared" si="27"/>
        <v>60.213196586206905</v>
      </c>
      <c r="X140" s="6" t="s">
        <v>1246</v>
      </c>
      <c r="Y140" s="5">
        <f t="shared" si="30"/>
        <v>453.12300000000323</v>
      </c>
      <c r="Z140" s="5">
        <f t="shared" si="28"/>
        <v>50400.534482758623</v>
      </c>
      <c r="AA140" s="5">
        <v>5846462</v>
      </c>
      <c r="AB140" s="1">
        <v>42</v>
      </c>
      <c r="AC140" s="1">
        <v>0</v>
      </c>
      <c r="AD140" s="1">
        <v>1</v>
      </c>
    </row>
    <row r="141" spans="1:30" s="1" customFormat="1" x14ac:dyDescent="0.25">
      <c r="A141" s="14">
        <v>415</v>
      </c>
      <c r="B141" s="5">
        <f t="shared" si="29"/>
        <v>0</v>
      </c>
      <c r="C141" s="15">
        <v>415</v>
      </c>
      <c r="D141" s="1">
        <v>1</v>
      </c>
      <c r="E141" s="1">
        <v>0</v>
      </c>
      <c r="F141" s="1" t="s">
        <v>1369</v>
      </c>
      <c r="G141" s="388">
        <v>22656.149999999998</v>
      </c>
      <c r="H141" s="388">
        <v>23109.273000000001</v>
      </c>
      <c r="I141" s="388">
        <v>23571.458460000002</v>
      </c>
      <c r="K141" s="380">
        <v>18</v>
      </c>
      <c r="L141" s="5">
        <f t="shared" si="18"/>
        <v>150</v>
      </c>
      <c r="M141" s="5"/>
      <c r="N141" s="5">
        <f t="shared" si="19"/>
        <v>22656.149999999998</v>
      </c>
      <c r="O141" s="5">
        <f t="shared" si="20"/>
        <v>7410.2247379999999</v>
      </c>
      <c r="P141" s="5">
        <f t="shared" si="21"/>
        <v>15245.925261999997</v>
      </c>
      <c r="Q141" s="5"/>
      <c r="R141" s="5">
        <f t="shared" si="22"/>
        <v>18</v>
      </c>
      <c r="S141" s="5">
        <f t="shared" si="23"/>
        <v>150</v>
      </c>
      <c r="T141" s="5">
        <f t="shared" si="24"/>
        <v>23109.273000000001</v>
      </c>
      <c r="U141" s="5">
        <f t="shared" si="25"/>
        <v>7410.2247379999999</v>
      </c>
      <c r="V141" s="5">
        <f t="shared" si="26"/>
        <v>15699.048262</v>
      </c>
      <c r="W141" s="5">
        <f t="shared" si="27"/>
        <v>872.16934788888886</v>
      </c>
      <c r="X141" s="6" t="s">
        <v>1246</v>
      </c>
      <c r="Y141" s="5">
        <f t="shared" si="30"/>
        <v>453.12300000000323</v>
      </c>
      <c r="Z141" s="5">
        <f t="shared" si="28"/>
        <v>149267.27777777778</v>
      </c>
      <c r="AA141" s="5">
        <v>2686811</v>
      </c>
      <c r="AB141" s="1">
        <v>42</v>
      </c>
      <c r="AC141" s="1">
        <v>0</v>
      </c>
      <c r="AD141" s="1">
        <v>1</v>
      </c>
    </row>
    <row r="142" spans="1:30" s="1" customFormat="1" x14ac:dyDescent="0.25">
      <c r="A142" s="14">
        <v>423</v>
      </c>
      <c r="B142" s="5">
        <f t="shared" si="29"/>
        <v>0</v>
      </c>
      <c r="C142" s="15">
        <v>423</v>
      </c>
      <c r="D142" s="1">
        <v>1</v>
      </c>
      <c r="E142" s="1">
        <v>0</v>
      </c>
      <c r="F142" s="1" t="s">
        <v>1370</v>
      </c>
      <c r="G142" s="388">
        <v>185025.22500000001</v>
      </c>
      <c r="H142" s="388">
        <v>188725.72950000002</v>
      </c>
      <c r="I142" s="388">
        <v>192500.24409000002</v>
      </c>
      <c r="K142" s="380">
        <v>1225</v>
      </c>
      <c r="L142" s="5">
        <f t="shared" si="18"/>
        <v>1225</v>
      </c>
      <c r="M142" s="5"/>
      <c r="N142" s="5">
        <f t="shared" si="19"/>
        <v>185025.22500000001</v>
      </c>
      <c r="O142" s="5">
        <f t="shared" si="20"/>
        <v>50871.461690000004</v>
      </c>
      <c r="P142" s="5">
        <f t="shared" si="21"/>
        <v>134153.76331000001</v>
      </c>
      <c r="Q142" s="5"/>
      <c r="R142" s="5">
        <f t="shared" si="22"/>
        <v>1225</v>
      </c>
      <c r="S142" s="5">
        <f t="shared" si="23"/>
        <v>1225</v>
      </c>
      <c r="T142" s="5">
        <f t="shared" si="24"/>
        <v>188725.72950000002</v>
      </c>
      <c r="U142" s="5">
        <f t="shared" si="25"/>
        <v>50871.461690000004</v>
      </c>
      <c r="V142" s="5">
        <f t="shared" si="26"/>
        <v>137854.26781000002</v>
      </c>
      <c r="W142" s="5">
        <f t="shared" si="27"/>
        <v>112.53409617142859</v>
      </c>
      <c r="X142" s="6" t="s">
        <v>1246</v>
      </c>
      <c r="Y142" s="5">
        <f t="shared" si="30"/>
        <v>3700.50450000001</v>
      </c>
      <c r="Z142" s="5">
        <f t="shared" si="28"/>
        <v>15057.187755102041</v>
      </c>
      <c r="AA142" s="5">
        <v>18445055</v>
      </c>
      <c r="AB142" s="1">
        <v>43</v>
      </c>
      <c r="AC142" s="1">
        <v>0</v>
      </c>
      <c r="AD142" s="1">
        <v>1</v>
      </c>
    </row>
    <row r="143" spans="1:30" s="1" customFormat="1" x14ac:dyDescent="0.25">
      <c r="A143" s="14">
        <v>424</v>
      </c>
      <c r="B143" s="5">
        <f t="shared" si="29"/>
        <v>0</v>
      </c>
      <c r="C143" s="15">
        <v>424</v>
      </c>
      <c r="D143" s="1">
        <v>1</v>
      </c>
      <c r="E143" s="1">
        <v>0</v>
      </c>
      <c r="F143" s="1" t="s">
        <v>1371</v>
      </c>
      <c r="G143" s="388">
        <v>22656.149999999998</v>
      </c>
      <c r="H143" s="388">
        <v>23109.273000000001</v>
      </c>
      <c r="I143" s="388">
        <v>23571.458460000002</v>
      </c>
      <c r="K143" s="380">
        <v>124</v>
      </c>
      <c r="L143" s="5">
        <f t="shared" si="18"/>
        <v>150</v>
      </c>
      <c r="M143" s="5"/>
      <c r="N143" s="5">
        <f t="shared" si="19"/>
        <v>22656.149999999998</v>
      </c>
      <c r="O143" s="5">
        <f t="shared" si="20"/>
        <v>8708.04025</v>
      </c>
      <c r="P143" s="5">
        <f t="shared" si="21"/>
        <v>13948.109749999998</v>
      </c>
      <c r="Q143" s="5"/>
      <c r="R143" s="5">
        <f t="shared" si="22"/>
        <v>124</v>
      </c>
      <c r="S143" s="5">
        <f t="shared" si="23"/>
        <v>150</v>
      </c>
      <c r="T143" s="5">
        <f t="shared" si="24"/>
        <v>23109.273000000001</v>
      </c>
      <c r="U143" s="5">
        <f t="shared" si="25"/>
        <v>8708.04025</v>
      </c>
      <c r="V143" s="5">
        <f t="shared" si="26"/>
        <v>14401.232750000001</v>
      </c>
      <c r="W143" s="5">
        <f t="shared" si="27"/>
        <v>116.13897379032259</v>
      </c>
      <c r="X143" s="6" t="s">
        <v>1246</v>
      </c>
      <c r="Y143" s="5">
        <f t="shared" si="30"/>
        <v>453.12300000000323</v>
      </c>
      <c r="Z143" s="5">
        <f t="shared" si="28"/>
        <v>25462.701612903227</v>
      </c>
      <c r="AA143" s="5">
        <v>3157375</v>
      </c>
      <c r="AB143" s="1">
        <v>43</v>
      </c>
      <c r="AC143" s="1">
        <v>0</v>
      </c>
      <c r="AD143" s="1">
        <v>1</v>
      </c>
    </row>
    <row r="144" spans="1:30" s="1" customFormat="1" x14ac:dyDescent="0.25">
      <c r="A144" s="14">
        <v>432</v>
      </c>
      <c r="B144" s="5">
        <f t="shared" si="29"/>
        <v>0</v>
      </c>
      <c r="C144" s="15">
        <v>432</v>
      </c>
      <c r="D144" s="1">
        <v>1</v>
      </c>
      <c r="E144" s="1">
        <v>0</v>
      </c>
      <c r="F144" s="1" t="s">
        <v>1372</v>
      </c>
      <c r="G144" s="388">
        <v>48484.161</v>
      </c>
      <c r="H144" s="388">
        <v>49453.844220000006</v>
      </c>
      <c r="I144" s="388">
        <v>50442.921104400004</v>
      </c>
      <c r="K144" s="380">
        <v>321</v>
      </c>
      <c r="L144" s="5">
        <f t="shared" ref="L144:L207" si="31">IF(K144&lt;L$5,L$5,K144)</f>
        <v>321</v>
      </c>
      <c r="M144" s="5"/>
      <c r="N144" s="5">
        <f t="shared" ref="N144:N207" si="32">IF(AD144&gt;0,L144*N$5,0)</f>
        <v>48484.161</v>
      </c>
      <c r="O144" s="5">
        <f t="shared" ref="O144:O207" si="33">IF(O$5*AA144&gt;N144,N144,O$5*AA144)</f>
        <v>10917.934636</v>
      </c>
      <c r="P144" s="5">
        <f t="shared" ref="P144:P207" si="34">+N144-O144</f>
        <v>37566.226364000002</v>
      </c>
      <c r="Q144" s="5"/>
      <c r="R144" s="5">
        <f t="shared" ref="R144:R207" si="35">+K144*R$5</f>
        <v>321</v>
      </c>
      <c r="S144" s="5">
        <f t="shared" ref="S144:S207" si="36">IF(R144&lt;L$5,L$5,R144)</f>
        <v>321</v>
      </c>
      <c r="T144" s="5">
        <f t="shared" ref="T144:T207" si="37">IF(AD144&gt;0,S144*T$5,0)</f>
        <v>49453.844220000006</v>
      </c>
      <c r="U144" s="5">
        <f t="shared" ref="U144:U207" si="38">IF(U$5*AA144&gt;T144,T144,U$5*AA144)</f>
        <v>10917.934636</v>
      </c>
      <c r="V144" s="5">
        <f t="shared" ref="V144:V207" si="39">+T144-U144</f>
        <v>38535.909584000008</v>
      </c>
      <c r="W144" s="5">
        <f t="shared" ref="W144:W207" si="40">+V144/K144</f>
        <v>120.04956256697822</v>
      </c>
      <c r="X144" s="6" t="s">
        <v>1246</v>
      </c>
      <c r="Y144" s="5">
        <f t="shared" si="30"/>
        <v>969.68322000000626</v>
      </c>
      <c r="Z144" s="5">
        <f t="shared" ref="Z144:Z207" si="41">+AA144/K144</f>
        <v>12332.218068535825</v>
      </c>
      <c r="AA144" s="5">
        <v>3958642</v>
      </c>
      <c r="AB144" s="1">
        <v>44</v>
      </c>
      <c r="AC144" s="1">
        <v>0</v>
      </c>
      <c r="AD144" s="1">
        <v>1</v>
      </c>
    </row>
    <row r="145" spans="1:30" s="1" customFormat="1" x14ac:dyDescent="0.25">
      <c r="A145" s="14">
        <v>435</v>
      </c>
      <c r="B145" s="5">
        <f t="shared" ref="B145:B208" si="42">+C145-A145</f>
        <v>0</v>
      </c>
      <c r="C145" s="15">
        <v>435</v>
      </c>
      <c r="D145" s="1">
        <v>1</v>
      </c>
      <c r="E145" s="1">
        <v>0</v>
      </c>
      <c r="F145" s="1" t="s">
        <v>1373</v>
      </c>
      <c r="G145" s="388">
        <v>28697.79</v>
      </c>
      <c r="H145" s="388">
        <v>29271.745800000001</v>
      </c>
      <c r="I145" s="388">
        <v>29857.180716000003</v>
      </c>
      <c r="K145" s="380">
        <v>190</v>
      </c>
      <c r="L145" s="5">
        <f t="shared" si="31"/>
        <v>190</v>
      </c>
      <c r="M145" s="5"/>
      <c r="N145" s="5">
        <f t="shared" si="32"/>
        <v>28697.79</v>
      </c>
      <c r="O145" s="5">
        <f t="shared" si="33"/>
        <v>15863.210664</v>
      </c>
      <c r="P145" s="5">
        <f t="shared" si="34"/>
        <v>12834.579336000001</v>
      </c>
      <c r="Q145" s="5"/>
      <c r="R145" s="5">
        <f t="shared" si="35"/>
        <v>190</v>
      </c>
      <c r="S145" s="5">
        <f t="shared" si="36"/>
        <v>190</v>
      </c>
      <c r="T145" s="5">
        <f t="shared" si="37"/>
        <v>29271.745800000001</v>
      </c>
      <c r="U145" s="5">
        <f t="shared" si="38"/>
        <v>15863.210664</v>
      </c>
      <c r="V145" s="5">
        <f t="shared" si="39"/>
        <v>13408.535136</v>
      </c>
      <c r="W145" s="5">
        <f t="shared" si="40"/>
        <v>70.571237557894733</v>
      </c>
      <c r="X145" s="6" t="s">
        <v>1246</v>
      </c>
      <c r="Y145" s="5">
        <f t="shared" ref="Y145:Y208" si="43">+T145-N145</f>
        <v>573.95579999999973</v>
      </c>
      <c r="Z145" s="5">
        <f t="shared" si="41"/>
        <v>30272.147368421054</v>
      </c>
      <c r="AA145" s="5">
        <v>5751708</v>
      </c>
      <c r="AB145" s="1">
        <v>44</v>
      </c>
      <c r="AC145" s="1">
        <v>0</v>
      </c>
      <c r="AD145" s="1">
        <v>1</v>
      </c>
    </row>
    <row r="146" spans="1:30" s="1" customFormat="1" x14ac:dyDescent="0.25">
      <c r="A146" s="14">
        <v>441</v>
      </c>
      <c r="B146" s="5">
        <f t="shared" si="42"/>
        <v>0</v>
      </c>
      <c r="C146" s="15">
        <v>441</v>
      </c>
      <c r="D146" s="1">
        <v>1</v>
      </c>
      <c r="E146" s="1">
        <v>0</v>
      </c>
      <c r="F146" s="1" t="s">
        <v>1374</v>
      </c>
      <c r="G146" s="388">
        <v>22656.149999999998</v>
      </c>
      <c r="H146" s="388">
        <v>23109.273000000001</v>
      </c>
      <c r="I146" s="388">
        <v>23571.458460000002</v>
      </c>
      <c r="K146" s="380">
        <v>127</v>
      </c>
      <c r="L146" s="5">
        <f t="shared" si="31"/>
        <v>150</v>
      </c>
      <c r="M146" s="5"/>
      <c r="N146" s="5">
        <f t="shared" si="32"/>
        <v>22656.149999999998</v>
      </c>
      <c r="O146" s="5">
        <f t="shared" si="33"/>
        <v>13517.779884</v>
      </c>
      <c r="P146" s="5">
        <f t="shared" si="34"/>
        <v>9138.3701159999982</v>
      </c>
      <c r="Q146" s="5"/>
      <c r="R146" s="5">
        <f t="shared" si="35"/>
        <v>127</v>
      </c>
      <c r="S146" s="5">
        <f t="shared" si="36"/>
        <v>150</v>
      </c>
      <c r="T146" s="5">
        <f t="shared" si="37"/>
        <v>23109.273000000001</v>
      </c>
      <c r="U146" s="5">
        <f t="shared" si="38"/>
        <v>13517.779884</v>
      </c>
      <c r="V146" s="5">
        <f t="shared" si="39"/>
        <v>9591.4931160000015</v>
      </c>
      <c r="W146" s="5">
        <f t="shared" si="40"/>
        <v>75.523567842519697</v>
      </c>
      <c r="X146" s="6" t="s">
        <v>1246</v>
      </c>
      <c r="Y146" s="5">
        <f t="shared" si="43"/>
        <v>453.12300000000323</v>
      </c>
      <c r="Z146" s="5">
        <f t="shared" si="41"/>
        <v>38592.897637795279</v>
      </c>
      <c r="AA146" s="5">
        <v>4901298</v>
      </c>
      <c r="AB146" s="1">
        <v>45</v>
      </c>
      <c r="AC146" s="1">
        <v>0</v>
      </c>
      <c r="AD146" s="1">
        <v>1</v>
      </c>
    </row>
    <row r="147" spans="1:30" s="1" customFormat="1" x14ac:dyDescent="0.25">
      <c r="A147" s="14">
        <v>447</v>
      </c>
      <c r="B147" s="5">
        <f t="shared" si="42"/>
        <v>0</v>
      </c>
      <c r="C147" s="15">
        <v>447</v>
      </c>
      <c r="D147" s="1">
        <v>1</v>
      </c>
      <c r="E147" s="1">
        <v>0</v>
      </c>
      <c r="F147" s="1" t="s">
        <v>1375</v>
      </c>
      <c r="G147" s="388">
        <v>22656.149999999998</v>
      </c>
      <c r="H147" s="388">
        <v>23109.273000000001</v>
      </c>
      <c r="I147" s="388">
        <v>23571.458460000002</v>
      </c>
      <c r="K147" s="380">
        <v>44</v>
      </c>
      <c r="L147" s="5">
        <f t="shared" si="31"/>
        <v>150</v>
      </c>
      <c r="M147" s="5"/>
      <c r="N147" s="5">
        <f t="shared" si="32"/>
        <v>22656.149999999998</v>
      </c>
      <c r="O147" s="5">
        <f t="shared" si="33"/>
        <v>4997.2339899999997</v>
      </c>
      <c r="P147" s="5">
        <f t="shared" si="34"/>
        <v>17658.916009999997</v>
      </c>
      <c r="Q147" s="5"/>
      <c r="R147" s="5">
        <f t="shared" si="35"/>
        <v>44</v>
      </c>
      <c r="S147" s="5">
        <f t="shared" si="36"/>
        <v>150</v>
      </c>
      <c r="T147" s="5">
        <f t="shared" si="37"/>
        <v>23109.273000000001</v>
      </c>
      <c r="U147" s="5">
        <f t="shared" si="38"/>
        <v>4997.2339899999997</v>
      </c>
      <c r="V147" s="5">
        <f t="shared" si="39"/>
        <v>18112.03901</v>
      </c>
      <c r="W147" s="5">
        <f t="shared" si="40"/>
        <v>411.63725022727272</v>
      </c>
      <c r="X147" s="6" t="s">
        <v>1246</v>
      </c>
      <c r="Y147" s="5">
        <f t="shared" si="43"/>
        <v>453.12300000000323</v>
      </c>
      <c r="Z147" s="5">
        <f t="shared" si="41"/>
        <v>41179.659090909088</v>
      </c>
      <c r="AA147" s="5">
        <v>1811905</v>
      </c>
      <c r="AB147" s="1">
        <v>45</v>
      </c>
      <c r="AC147" s="1">
        <v>0</v>
      </c>
      <c r="AD147" s="1">
        <v>1</v>
      </c>
    </row>
    <row r="148" spans="1:30" s="1" customFormat="1" x14ac:dyDescent="0.25">
      <c r="A148" s="14">
        <v>458</v>
      </c>
      <c r="B148" s="5">
        <f t="shared" si="42"/>
        <v>0</v>
      </c>
      <c r="C148" s="15">
        <v>458</v>
      </c>
      <c r="D148" s="1">
        <v>1</v>
      </c>
      <c r="E148" s="1">
        <v>0</v>
      </c>
      <c r="F148" s="1" t="s">
        <v>1376</v>
      </c>
      <c r="G148" s="388">
        <v>23109.273000000001</v>
      </c>
      <c r="H148" s="388">
        <v>23571.458460000002</v>
      </c>
      <c r="I148" s="388">
        <v>24042.887629200002</v>
      </c>
      <c r="K148" s="380">
        <v>153</v>
      </c>
      <c r="L148" s="5">
        <f t="shared" si="31"/>
        <v>153</v>
      </c>
      <c r="M148" s="5"/>
      <c r="N148" s="5">
        <f t="shared" si="32"/>
        <v>23109.273000000001</v>
      </c>
      <c r="O148" s="5">
        <f t="shared" si="33"/>
        <v>17148.824784</v>
      </c>
      <c r="P148" s="5">
        <f t="shared" si="34"/>
        <v>5960.4482160000007</v>
      </c>
      <c r="Q148" s="5"/>
      <c r="R148" s="5">
        <f t="shared" si="35"/>
        <v>153</v>
      </c>
      <c r="S148" s="5">
        <f t="shared" si="36"/>
        <v>153</v>
      </c>
      <c r="T148" s="5">
        <f t="shared" si="37"/>
        <v>23571.458460000002</v>
      </c>
      <c r="U148" s="5">
        <f t="shared" si="38"/>
        <v>17148.824784</v>
      </c>
      <c r="V148" s="5">
        <f t="shared" si="39"/>
        <v>6422.6336760000013</v>
      </c>
      <c r="W148" s="5">
        <f t="shared" si="40"/>
        <v>41.977997882352952</v>
      </c>
      <c r="X148" s="6" t="s">
        <v>1246</v>
      </c>
      <c r="Y148" s="5">
        <f t="shared" si="43"/>
        <v>462.1854600000006</v>
      </c>
      <c r="Z148" s="5">
        <f t="shared" si="41"/>
        <v>40639.529411764706</v>
      </c>
      <c r="AA148" s="5">
        <v>6217848</v>
      </c>
      <c r="AB148" s="1">
        <v>46</v>
      </c>
      <c r="AC148" s="1">
        <v>0</v>
      </c>
      <c r="AD148" s="1">
        <v>1</v>
      </c>
    </row>
    <row r="149" spans="1:30" s="1" customFormat="1" x14ac:dyDescent="0.25">
      <c r="A149" s="14">
        <v>463</v>
      </c>
      <c r="B149" s="5">
        <f t="shared" si="42"/>
        <v>0</v>
      </c>
      <c r="C149" s="15">
        <v>463</v>
      </c>
      <c r="D149" s="1">
        <v>1</v>
      </c>
      <c r="E149" s="1">
        <v>0</v>
      </c>
      <c r="F149" s="1" t="s">
        <v>1377</v>
      </c>
      <c r="G149" s="388">
        <v>47577.915000000001</v>
      </c>
      <c r="H149" s="388">
        <v>48529.473300000005</v>
      </c>
      <c r="I149" s="388">
        <v>49500.062766000003</v>
      </c>
      <c r="K149" s="380">
        <v>315</v>
      </c>
      <c r="L149" s="5">
        <f t="shared" si="31"/>
        <v>315</v>
      </c>
      <c r="M149" s="5"/>
      <c r="N149" s="5">
        <f t="shared" si="32"/>
        <v>47577.915000000001</v>
      </c>
      <c r="O149" s="5">
        <f t="shared" si="33"/>
        <v>16925.881853999999</v>
      </c>
      <c r="P149" s="5">
        <f t="shared" si="34"/>
        <v>30652.033146000002</v>
      </c>
      <c r="Q149" s="5"/>
      <c r="R149" s="5">
        <f t="shared" si="35"/>
        <v>315</v>
      </c>
      <c r="S149" s="5">
        <f t="shared" si="36"/>
        <v>315</v>
      </c>
      <c r="T149" s="5">
        <f t="shared" si="37"/>
        <v>48529.473300000005</v>
      </c>
      <c r="U149" s="5">
        <f t="shared" si="38"/>
        <v>16925.881853999999</v>
      </c>
      <c r="V149" s="5">
        <f t="shared" si="39"/>
        <v>31603.591446000006</v>
      </c>
      <c r="W149" s="5">
        <f t="shared" si="40"/>
        <v>100.32886173333335</v>
      </c>
      <c r="X149" s="6" t="s">
        <v>1246</v>
      </c>
      <c r="Y149" s="5">
        <f t="shared" si="43"/>
        <v>951.55830000000424</v>
      </c>
      <c r="Z149" s="5">
        <f t="shared" si="41"/>
        <v>19482.580952380951</v>
      </c>
      <c r="AA149" s="5">
        <v>6137013</v>
      </c>
      <c r="AB149" s="1">
        <v>47</v>
      </c>
      <c r="AC149" s="1">
        <v>0</v>
      </c>
      <c r="AD149" s="1">
        <v>1</v>
      </c>
    </row>
    <row r="150" spans="1:30" s="1" customFormat="1" x14ac:dyDescent="0.25">
      <c r="A150" s="14">
        <v>465</v>
      </c>
      <c r="B150" s="5">
        <f t="shared" si="42"/>
        <v>0</v>
      </c>
      <c r="C150" s="15">
        <v>465</v>
      </c>
      <c r="D150" s="1">
        <v>1</v>
      </c>
      <c r="E150" s="1">
        <v>0</v>
      </c>
      <c r="F150" s="1" t="s">
        <v>1378</v>
      </c>
      <c r="G150" s="388">
        <v>102707.88</v>
      </c>
      <c r="H150" s="388">
        <v>104762.03760000001</v>
      </c>
      <c r="I150" s="388">
        <v>106857.27835200001</v>
      </c>
      <c r="K150" s="380">
        <v>680</v>
      </c>
      <c r="L150" s="5">
        <f t="shared" si="31"/>
        <v>680</v>
      </c>
      <c r="M150" s="5"/>
      <c r="N150" s="5">
        <f t="shared" si="32"/>
        <v>102707.88</v>
      </c>
      <c r="O150" s="5">
        <f t="shared" si="33"/>
        <v>37026.500266000003</v>
      </c>
      <c r="P150" s="5">
        <f t="shared" si="34"/>
        <v>65681.379734000002</v>
      </c>
      <c r="Q150" s="5"/>
      <c r="R150" s="5">
        <f t="shared" si="35"/>
        <v>680</v>
      </c>
      <c r="S150" s="5">
        <f t="shared" si="36"/>
        <v>680</v>
      </c>
      <c r="T150" s="5">
        <f t="shared" si="37"/>
        <v>104762.03760000001</v>
      </c>
      <c r="U150" s="5">
        <f t="shared" si="38"/>
        <v>37026.500266000003</v>
      </c>
      <c r="V150" s="5">
        <f t="shared" si="39"/>
        <v>67735.537334000008</v>
      </c>
      <c r="W150" s="5">
        <f t="shared" si="40"/>
        <v>99.611084314705892</v>
      </c>
      <c r="X150" s="6" t="s">
        <v>1246</v>
      </c>
      <c r="Y150" s="5">
        <f t="shared" si="43"/>
        <v>2054.1576000000059</v>
      </c>
      <c r="Z150" s="5">
        <f t="shared" si="41"/>
        <v>19742.83382352941</v>
      </c>
      <c r="AA150" s="5">
        <v>13425127</v>
      </c>
      <c r="AB150" s="1">
        <v>47</v>
      </c>
      <c r="AC150" s="1">
        <v>0</v>
      </c>
      <c r="AD150" s="1">
        <v>1</v>
      </c>
    </row>
    <row r="151" spans="1:30" s="1" customFormat="1" x14ac:dyDescent="0.25">
      <c r="A151" s="14">
        <v>466</v>
      </c>
      <c r="B151" s="5">
        <f t="shared" si="42"/>
        <v>0</v>
      </c>
      <c r="C151" s="15">
        <v>466</v>
      </c>
      <c r="D151" s="1">
        <v>1</v>
      </c>
      <c r="E151" s="1">
        <v>0</v>
      </c>
      <c r="F151" s="1" t="s">
        <v>1379</v>
      </c>
      <c r="G151" s="388">
        <v>124608.825</v>
      </c>
      <c r="H151" s="388">
        <v>127101.00150000001</v>
      </c>
      <c r="I151" s="388">
        <v>129643.02153</v>
      </c>
      <c r="K151" s="380">
        <v>825</v>
      </c>
      <c r="L151" s="5">
        <f t="shared" si="31"/>
        <v>825</v>
      </c>
      <c r="M151" s="5"/>
      <c r="N151" s="5">
        <f t="shared" si="32"/>
        <v>124608.825</v>
      </c>
      <c r="O151" s="5">
        <f t="shared" si="33"/>
        <v>33436.764690000004</v>
      </c>
      <c r="P151" s="5">
        <f t="shared" si="34"/>
        <v>91172.060310000001</v>
      </c>
      <c r="Q151" s="5"/>
      <c r="R151" s="5">
        <f t="shared" si="35"/>
        <v>825</v>
      </c>
      <c r="S151" s="5">
        <f t="shared" si="36"/>
        <v>825</v>
      </c>
      <c r="T151" s="5">
        <f t="shared" si="37"/>
        <v>127101.00150000001</v>
      </c>
      <c r="U151" s="5">
        <f t="shared" si="38"/>
        <v>33436.764690000004</v>
      </c>
      <c r="V151" s="5">
        <f t="shared" si="39"/>
        <v>93664.236810000002</v>
      </c>
      <c r="W151" s="5">
        <f t="shared" si="40"/>
        <v>113.53240825454546</v>
      </c>
      <c r="X151" s="6" t="s">
        <v>1246</v>
      </c>
      <c r="Y151" s="5">
        <f t="shared" si="43"/>
        <v>2492.1765000000159</v>
      </c>
      <c r="Z151" s="5">
        <f t="shared" si="41"/>
        <v>14695.218181818182</v>
      </c>
      <c r="AA151" s="5">
        <v>12123555</v>
      </c>
      <c r="AB151" s="1">
        <v>47</v>
      </c>
      <c r="AC151" s="1">
        <v>0</v>
      </c>
      <c r="AD151" s="1">
        <v>1</v>
      </c>
    </row>
    <row r="152" spans="1:30" s="1" customFormat="1" x14ac:dyDescent="0.25">
      <c r="A152" s="14">
        <v>473</v>
      </c>
      <c r="B152" s="5">
        <f t="shared" si="42"/>
        <v>0</v>
      </c>
      <c r="C152" s="15">
        <v>473</v>
      </c>
      <c r="D152" s="1">
        <v>1</v>
      </c>
      <c r="E152" s="1">
        <v>0</v>
      </c>
      <c r="F152" s="1" t="s">
        <v>1380</v>
      </c>
      <c r="G152" s="388">
        <v>22656.149999999998</v>
      </c>
      <c r="H152" s="388">
        <v>23109.273000000001</v>
      </c>
      <c r="I152" s="388">
        <v>23571.458460000002</v>
      </c>
      <c r="K152" s="380">
        <v>85</v>
      </c>
      <c r="L152" s="5">
        <f t="shared" si="31"/>
        <v>150</v>
      </c>
      <c r="M152" s="5"/>
      <c r="N152" s="5">
        <f t="shared" si="32"/>
        <v>22656.149999999998</v>
      </c>
      <c r="O152" s="5">
        <f t="shared" si="33"/>
        <v>16869.635202000001</v>
      </c>
      <c r="P152" s="5">
        <f t="shared" si="34"/>
        <v>5786.5147979999965</v>
      </c>
      <c r="Q152" s="5"/>
      <c r="R152" s="5">
        <f t="shared" si="35"/>
        <v>85</v>
      </c>
      <c r="S152" s="5">
        <f t="shared" si="36"/>
        <v>150</v>
      </c>
      <c r="T152" s="5">
        <f t="shared" si="37"/>
        <v>23109.273000000001</v>
      </c>
      <c r="U152" s="5">
        <f t="shared" si="38"/>
        <v>16869.635202000001</v>
      </c>
      <c r="V152" s="5">
        <f t="shared" si="39"/>
        <v>6239.6377979999997</v>
      </c>
      <c r="W152" s="5">
        <f t="shared" si="40"/>
        <v>73.407503505882346</v>
      </c>
      <c r="X152" s="6" t="s">
        <v>1246</v>
      </c>
      <c r="Y152" s="5">
        <f t="shared" si="43"/>
        <v>453.12300000000323</v>
      </c>
      <c r="Z152" s="5">
        <f t="shared" si="41"/>
        <v>71960.223529411771</v>
      </c>
      <c r="AA152" s="5">
        <v>6116619</v>
      </c>
      <c r="AB152" s="1">
        <v>48</v>
      </c>
      <c r="AC152" s="1">
        <v>0</v>
      </c>
      <c r="AD152" s="1">
        <v>1</v>
      </c>
    </row>
    <row r="153" spans="1:30" s="1" customFormat="1" x14ac:dyDescent="0.25">
      <c r="A153" s="14">
        <v>477</v>
      </c>
      <c r="B153" s="5">
        <f t="shared" si="42"/>
        <v>0</v>
      </c>
      <c r="C153" s="15">
        <v>477</v>
      </c>
      <c r="D153" s="1">
        <v>1</v>
      </c>
      <c r="E153" s="1">
        <v>0</v>
      </c>
      <c r="F153" s="1" t="s">
        <v>1381</v>
      </c>
      <c r="G153" s="388">
        <v>208436.58</v>
      </c>
      <c r="H153" s="388">
        <v>212605.31160000002</v>
      </c>
      <c r="I153" s="388">
        <v>216857.41783200001</v>
      </c>
      <c r="K153" s="380">
        <v>1380</v>
      </c>
      <c r="L153" s="5">
        <f t="shared" si="31"/>
        <v>1380</v>
      </c>
      <c r="M153" s="5"/>
      <c r="N153" s="5">
        <f t="shared" si="32"/>
        <v>208436.58</v>
      </c>
      <c r="O153" s="5">
        <f t="shared" si="33"/>
        <v>52118.168704000003</v>
      </c>
      <c r="P153" s="5">
        <f t="shared" si="34"/>
        <v>156318.41129599998</v>
      </c>
      <c r="Q153" s="5"/>
      <c r="R153" s="5">
        <f t="shared" si="35"/>
        <v>1380</v>
      </c>
      <c r="S153" s="5">
        <f t="shared" si="36"/>
        <v>1380</v>
      </c>
      <c r="T153" s="5">
        <f t="shared" si="37"/>
        <v>212605.31160000002</v>
      </c>
      <c r="U153" s="5">
        <f t="shared" si="38"/>
        <v>52118.168704000003</v>
      </c>
      <c r="V153" s="5">
        <f t="shared" si="39"/>
        <v>160487.142896</v>
      </c>
      <c r="W153" s="5">
        <f t="shared" si="40"/>
        <v>116.29503108405797</v>
      </c>
      <c r="X153" s="6" t="s">
        <v>1246</v>
      </c>
      <c r="Y153" s="5">
        <f t="shared" si="43"/>
        <v>4168.7316000000283</v>
      </c>
      <c r="Z153" s="5">
        <f t="shared" si="41"/>
        <v>13693.542028985506</v>
      </c>
      <c r="AA153" s="5">
        <v>18897088</v>
      </c>
      <c r="AB153" s="1">
        <v>48</v>
      </c>
      <c r="AC153" s="1">
        <v>0</v>
      </c>
      <c r="AD153" s="1">
        <v>1</v>
      </c>
    </row>
    <row r="154" spans="1:30" s="1" customFormat="1" x14ac:dyDescent="0.25">
      <c r="A154" s="14">
        <v>480</v>
      </c>
      <c r="B154" s="5">
        <f t="shared" si="42"/>
        <v>0</v>
      </c>
      <c r="C154" s="15">
        <v>480</v>
      </c>
      <c r="D154" s="1">
        <v>1</v>
      </c>
      <c r="E154" s="1">
        <v>0</v>
      </c>
      <c r="F154" s="1" t="s">
        <v>1382</v>
      </c>
      <c r="G154" s="388">
        <v>56640.375</v>
      </c>
      <c r="H154" s="388">
        <v>57773.182500000003</v>
      </c>
      <c r="I154" s="388">
        <v>58928.64615</v>
      </c>
      <c r="K154" s="380">
        <v>375</v>
      </c>
      <c r="L154" s="5">
        <f t="shared" si="31"/>
        <v>375</v>
      </c>
      <c r="M154" s="5"/>
      <c r="N154" s="5">
        <f t="shared" si="32"/>
        <v>56640.375</v>
      </c>
      <c r="O154" s="5">
        <f t="shared" si="33"/>
        <v>20948.540690000002</v>
      </c>
      <c r="P154" s="5">
        <f t="shared" si="34"/>
        <v>35691.834309999998</v>
      </c>
      <c r="Q154" s="5"/>
      <c r="R154" s="5">
        <f t="shared" si="35"/>
        <v>375</v>
      </c>
      <c r="S154" s="5">
        <f t="shared" si="36"/>
        <v>375</v>
      </c>
      <c r="T154" s="5">
        <f t="shared" si="37"/>
        <v>57773.182500000003</v>
      </c>
      <c r="U154" s="5">
        <f t="shared" si="38"/>
        <v>20948.540690000002</v>
      </c>
      <c r="V154" s="5">
        <f t="shared" si="39"/>
        <v>36824.641810000001</v>
      </c>
      <c r="W154" s="5">
        <f t="shared" si="40"/>
        <v>98.199044826666665</v>
      </c>
      <c r="X154" s="6" t="s">
        <v>1246</v>
      </c>
      <c r="Y154" s="5">
        <f t="shared" si="43"/>
        <v>1132.8075000000026</v>
      </c>
      <c r="Z154" s="5">
        <f t="shared" si="41"/>
        <v>20254.813333333332</v>
      </c>
      <c r="AA154" s="5">
        <v>7595555</v>
      </c>
      <c r="AB154" s="1">
        <v>48</v>
      </c>
      <c r="AC154" s="1">
        <v>0</v>
      </c>
      <c r="AD154" s="1">
        <v>1</v>
      </c>
    </row>
    <row r="155" spans="1:30" s="1" customFormat="1" x14ac:dyDescent="0.25">
      <c r="A155" s="14">
        <v>482</v>
      </c>
      <c r="B155" s="5">
        <f t="shared" si="42"/>
        <v>0</v>
      </c>
      <c r="C155" s="15">
        <v>482</v>
      </c>
      <c r="D155" s="1">
        <v>1</v>
      </c>
      <c r="E155" s="1">
        <v>0</v>
      </c>
      <c r="F155" s="1" t="s">
        <v>1383</v>
      </c>
      <c r="G155" s="388">
        <v>165389.89499999999</v>
      </c>
      <c r="H155" s="388">
        <v>168697.69290000002</v>
      </c>
      <c r="I155" s="388">
        <v>172071.64675800002</v>
      </c>
      <c r="K155" s="380">
        <v>1095</v>
      </c>
      <c r="L155" s="5">
        <f t="shared" si="31"/>
        <v>1095</v>
      </c>
      <c r="M155" s="5"/>
      <c r="N155" s="5">
        <f t="shared" si="32"/>
        <v>165389.89499999999</v>
      </c>
      <c r="O155" s="5">
        <f t="shared" si="33"/>
        <v>41556.664197999999</v>
      </c>
      <c r="P155" s="5">
        <f t="shared" si="34"/>
        <v>123833.23080199999</v>
      </c>
      <c r="Q155" s="5"/>
      <c r="R155" s="5">
        <f t="shared" si="35"/>
        <v>1095</v>
      </c>
      <c r="S155" s="5">
        <f t="shared" si="36"/>
        <v>1095</v>
      </c>
      <c r="T155" s="5">
        <f t="shared" si="37"/>
        <v>168697.69290000002</v>
      </c>
      <c r="U155" s="5">
        <f t="shared" si="38"/>
        <v>41556.664197999999</v>
      </c>
      <c r="V155" s="5">
        <f t="shared" si="39"/>
        <v>127141.02870200003</v>
      </c>
      <c r="W155" s="5">
        <f t="shared" si="40"/>
        <v>116.11052849497719</v>
      </c>
      <c r="X155" s="6" t="s">
        <v>1246</v>
      </c>
      <c r="Y155" s="5">
        <f t="shared" si="43"/>
        <v>3307.7979000000341</v>
      </c>
      <c r="Z155" s="5">
        <f t="shared" si="41"/>
        <v>13760.439269406394</v>
      </c>
      <c r="AA155" s="5">
        <v>15067681</v>
      </c>
      <c r="AB155" s="1">
        <v>49</v>
      </c>
      <c r="AC155" s="1">
        <v>0</v>
      </c>
      <c r="AD155" s="1">
        <v>1</v>
      </c>
    </row>
    <row r="156" spans="1:30" s="1" customFormat="1" x14ac:dyDescent="0.25">
      <c r="A156" s="14">
        <v>484</v>
      </c>
      <c r="B156" s="5">
        <f t="shared" si="42"/>
        <v>0</v>
      </c>
      <c r="C156" s="15">
        <v>484</v>
      </c>
      <c r="D156" s="1">
        <v>1</v>
      </c>
      <c r="E156" s="1">
        <v>0</v>
      </c>
      <c r="F156" s="1" t="s">
        <v>1384</v>
      </c>
      <c r="G156" s="388">
        <v>51202.898999999998</v>
      </c>
      <c r="H156" s="388">
        <v>52226.956980000003</v>
      </c>
      <c r="I156" s="388">
        <v>53271.4961196</v>
      </c>
      <c r="K156" s="380">
        <v>339</v>
      </c>
      <c r="L156" s="5">
        <f t="shared" si="31"/>
        <v>339</v>
      </c>
      <c r="M156" s="5"/>
      <c r="N156" s="5">
        <f t="shared" si="32"/>
        <v>51202.898999999998</v>
      </c>
      <c r="O156" s="5">
        <f t="shared" si="33"/>
        <v>15108.450868</v>
      </c>
      <c r="P156" s="5">
        <f t="shared" si="34"/>
        <v>36094.448131999998</v>
      </c>
      <c r="Q156" s="5"/>
      <c r="R156" s="5">
        <f t="shared" si="35"/>
        <v>339</v>
      </c>
      <c r="S156" s="5">
        <f t="shared" si="36"/>
        <v>339</v>
      </c>
      <c r="T156" s="5">
        <f t="shared" si="37"/>
        <v>52226.956980000003</v>
      </c>
      <c r="U156" s="5">
        <f t="shared" si="38"/>
        <v>15108.450868</v>
      </c>
      <c r="V156" s="5">
        <f t="shared" si="39"/>
        <v>37118.506112000003</v>
      </c>
      <c r="W156" s="5">
        <f t="shared" si="40"/>
        <v>109.49411832448378</v>
      </c>
      <c r="X156" s="6" t="s">
        <v>1246</v>
      </c>
      <c r="Y156" s="5">
        <f t="shared" si="43"/>
        <v>1024.057980000005</v>
      </c>
      <c r="Z156" s="5">
        <f t="shared" si="41"/>
        <v>16159.427728613569</v>
      </c>
      <c r="AA156" s="5">
        <v>5478046</v>
      </c>
      <c r="AB156" s="1">
        <v>49</v>
      </c>
      <c r="AC156" s="1">
        <v>0</v>
      </c>
      <c r="AD156" s="1">
        <v>1</v>
      </c>
    </row>
    <row r="157" spans="1:30" s="1" customFormat="1" x14ac:dyDescent="0.25">
      <c r="A157" s="14">
        <v>485</v>
      </c>
      <c r="B157" s="5">
        <f t="shared" si="42"/>
        <v>0</v>
      </c>
      <c r="C157" s="15">
        <v>485</v>
      </c>
      <c r="D157" s="1">
        <v>1</v>
      </c>
      <c r="E157" s="1">
        <v>0</v>
      </c>
      <c r="F157" s="1" t="s">
        <v>1385</v>
      </c>
      <c r="G157" s="388">
        <v>42291.479999999996</v>
      </c>
      <c r="H157" s="388">
        <v>43137.309600000001</v>
      </c>
      <c r="I157" s="388">
        <v>44000.055791999999</v>
      </c>
      <c r="K157" s="380">
        <v>280</v>
      </c>
      <c r="L157" s="5">
        <f t="shared" si="31"/>
        <v>280</v>
      </c>
      <c r="M157" s="5"/>
      <c r="N157" s="5">
        <f t="shared" si="32"/>
        <v>42291.479999999996</v>
      </c>
      <c r="O157" s="5">
        <f t="shared" si="33"/>
        <v>11720.854628000001</v>
      </c>
      <c r="P157" s="5">
        <f t="shared" si="34"/>
        <v>30570.625371999995</v>
      </c>
      <c r="Q157" s="5"/>
      <c r="R157" s="5">
        <f t="shared" si="35"/>
        <v>280</v>
      </c>
      <c r="S157" s="5">
        <f t="shared" si="36"/>
        <v>280</v>
      </c>
      <c r="T157" s="5">
        <f t="shared" si="37"/>
        <v>43137.309600000001</v>
      </c>
      <c r="U157" s="5">
        <f t="shared" si="38"/>
        <v>11720.854628000001</v>
      </c>
      <c r="V157" s="5">
        <f t="shared" si="39"/>
        <v>31416.454972</v>
      </c>
      <c r="W157" s="5">
        <f t="shared" si="40"/>
        <v>112.2016249</v>
      </c>
      <c r="X157" s="6" t="s">
        <v>1246</v>
      </c>
      <c r="Y157" s="5">
        <f t="shared" si="43"/>
        <v>845.82960000000458</v>
      </c>
      <c r="Z157" s="5">
        <f t="shared" si="41"/>
        <v>15177.735714285714</v>
      </c>
      <c r="AA157" s="5">
        <v>4249766</v>
      </c>
      <c r="AB157" s="1">
        <v>49</v>
      </c>
      <c r="AC157" s="1">
        <v>0</v>
      </c>
      <c r="AD157" s="1">
        <v>1</v>
      </c>
    </row>
    <row r="158" spans="1:30" s="1" customFormat="1" x14ac:dyDescent="0.25">
      <c r="A158" s="14">
        <v>486</v>
      </c>
      <c r="B158" s="5">
        <f t="shared" si="42"/>
        <v>0</v>
      </c>
      <c r="C158" s="15">
        <v>486</v>
      </c>
      <c r="D158" s="1">
        <v>1</v>
      </c>
      <c r="E158" s="1">
        <v>0</v>
      </c>
      <c r="F158" s="1" t="s">
        <v>1386</v>
      </c>
      <c r="G158" s="388">
        <v>22656.149999999998</v>
      </c>
      <c r="H158" s="388">
        <v>23109.273000000001</v>
      </c>
      <c r="I158" s="388">
        <v>23571.458460000002</v>
      </c>
      <c r="K158" s="380">
        <v>92</v>
      </c>
      <c r="L158" s="5">
        <f t="shared" si="31"/>
        <v>150</v>
      </c>
      <c r="M158" s="5"/>
      <c r="N158" s="5">
        <f t="shared" si="32"/>
        <v>22656.149999999998</v>
      </c>
      <c r="O158" s="5">
        <f t="shared" si="33"/>
        <v>7325.8713079999998</v>
      </c>
      <c r="P158" s="5">
        <f t="shared" si="34"/>
        <v>15330.278691999998</v>
      </c>
      <c r="Q158" s="5"/>
      <c r="R158" s="5">
        <f t="shared" si="35"/>
        <v>92</v>
      </c>
      <c r="S158" s="5">
        <f t="shared" si="36"/>
        <v>150</v>
      </c>
      <c r="T158" s="5">
        <f t="shared" si="37"/>
        <v>23109.273000000001</v>
      </c>
      <c r="U158" s="5">
        <f t="shared" si="38"/>
        <v>7325.8713079999998</v>
      </c>
      <c r="V158" s="5">
        <f t="shared" si="39"/>
        <v>15783.401692000001</v>
      </c>
      <c r="W158" s="5">
        <f t="shared" si="40"/>
        <v>171.55871404347826</v>
      </c>
      <c r="X158" s="6" t="s">
        <v>1246</v>
      </c>
      <c r="Y158" s="5">
        <f t="shared" si="43"/>
        <v>453.12300000000323</v>
      </c>
      <c r="Z158" s="5">
        <f t="shared" si="41"/>
        <v>28872.021739130436</v>
      </c>
      <c r="AA158" s="5">
        <v>2656226</v>
      </c>
      <c r="AB158" s="1">
        <v>49</v>
      </c>
      <c r="AC158" s="1">
        <v>0</v>
      </c>
      <c r="AD158" s="1">
        <v>1</v>
      </c>
    </row>
    <row r="159" spans="1:30" s="1" customFormat="1" x14ac:dyDescent="0.25">
      <c r="A159" s="14">
        <v>487</v>
      </c>
      <c r="B159" s="5">
        <f t="shared" si="42"/>
        <v>0</v>
      </c>
      <c r="C159" s="15">
        <v>487</v>
      </c>
      <c r="D159" s="1">
        <v>1</v>
      </c>
      <c r="E159" s="1">
        <v>0</v>
      </c>
      <c r="F159" s="1" t="s">
        <v>1387</v>
      </c>
      <c r="G159" s="388">
        <v>22656.149999999998</v>
      </c>
      <c r="H159" s="388">
        <v>23109.273000000001</v>
      </c>
      <c r="I159" s="388">
        <v>23571.458460000002</v>
      </c>
      <c r="K159" s="380">
        <v>79</v>
      </c>
      <c r="L159" s="5">
        <f t="shared" si="31"/>
        <v>150</v>
      </c>
      <c r="M159" s="5"/>
      <c r="N159" s="5">
        <f t="shared" si="32"/>
        <v>22656.149999999998</v>
      </c>
      <c r="O159" s="5">
        <f t="shared" si="33"/>
        <v>5580.5675380000002</v>
      </c>
      <c r="P159" s="5">
        <f t="shared" si="34"/>
        <v>17075.582461999998</v>
      </c>
      <c r="Q159" s="5"/>
      <c r="R159" s="5">
        <f t="shared" si="35"/>
        <v>79</v>
      </c>
      <c r="S159" s="5">
        <f t="shared" si="36"/>
        <v>150</v>
      </c>
      <c r="T159" s="5">
        <f t="shared" si="37"/>
        <v>23109.273000000001</v>
      </c>
      <c r="U159" s="5">
        <f t="shared" si="38"/>
        <v>5580.5675380000002</v>
      </c>
      <c r="V159" s="5">
        <f t="shared" si="39"/>
        <v>17528.705462000002</v>
      </c>
      <c r="W159" s="5">
        <f t="shared" si="40"/>
        <v>221.8823476202532</v>
      </c>
      <c r="X159" s="6" t="s">
        <v>1246</v>
      </c>
      <c r="Y159" s="5">
        <f t="shared" si="43"/>
        <v>453.12300000000323</v>
      </c>
      <c r="Z159" s="5">
        <f t="shared" si="41"/>
        <v>25612.797468354431</v>
      </c>
      <c r="AA159" s="5">
        <v>2023411</v>
      </c>
      <c r="AB159" s="1">
        <v>49</v>
      </c>
      <c r="AC159" s="1">
        <v>0</v>
      </c>
      <c r="AD159" s="1">
        <v>1</v>
      </c>
    </row>
    <row r="160" spans="1:30" s="1" customFormat="1" x14ac:dyDescent="0.25">
      <c r="A160" s="14">
        <v>492</v>
      </c>
      <c r="B160" s="5">
        <f t="shared" si="42"/>
        <v>0</v>
      </c>
      <c r="C160" s="15">
        <v>492</v>
      </c>
      <c r="D160" s="1">
        <v>1</v>
      </c>
      <c r="E160" s="1">
        <v>0</v>
      </c>
      <c r="F160" s="1" t="s">
        <v>1388</v>
      </c>
      <c r="G160" s="388">
        <v>253899.921</v>
      </c>
      <c r="H160" s="388">
        <v>258977.91942000002</v>
      </c>
      <c r="I160" s="388">
        <v>264157.4778084</v>
      </c>
      <c r="K160" s="380">
        <v>1681</v>
      </c>
      <c r="L160" s="5">
        <f t="shared" si="31"/>
        <v>1681</v>
      </c>
      <c r="M160" s="5"/>
      <c r="N160" s="5">
        <f t="shared" si="32"/>
        <v>253899.921</v>
      </c>
      <c r="O160" s="5">
        <f t="shared" si="33"/>
        <v>52854.891179999999</v>
      </c>
      <c r="P160" s="5">
        <f t="shared" si="34"/>
        <v>201045.02982</v>
      </c>
      <c r="Q160" s="5"/>
      <c r="R160" s="5">
        <f t="shared" si="35"/>
        <v>1681</v>
      </c>
      <c r="S160" s="5">
        <f t="shared" si="36"/>
        <v>1681</v>
      </c>
      <c r="T160" s="5">
        <f t="shared" si="37"/>
        <v>258977.91942000002</v>
      </c>
      <c r="U160" s="5">
        <f t="shared" si="38"/>
        <v>52854.891179999999</v>
      </c>
      <c r="V160" s="5">
        <f t="shared" si="39"/>
        <v>206123.02824000001</v>
      </c>
      <c r="W160" s="5">
        <f t="shared" si="40"/>
        <v>122.61929104104701</v>
      </c>
      <c r="X160" s="6" t="s">
        <v>1246</v>
      </c>
      <c r="Y160" s="5">
        <f t="shared" si="43"/>
        <v>5077.9984200000181</v>
      </c>
      <c r="Z160" s="5">
        <f t="shared" si="41"/>
        <v>11400.481856038072</v>
      </c>
      <c r="AA160" s="5">
        <v>19164210</v>
      </c>
      <c r="AB160" s="1">
        <v>50</v>
      </c>
      <c r="AC160" s="1">
        <v>0</v>
      </c>
      <c r="AD160" s="1">
        <v>1</v>
      </c>
    </row>
    <row r="161" spans="1:30" s="1" customFormat="1" x14ac:dyDescent="0.25">
      <c r="A161" s="14">
        <v>495</v>
      </c>
      <c r="B161" s="5">
        <f t="shared" si="42"/>
        <v>0</v>
      </c>
      <c r="C161" s="15">
        <v>495</v>
      </c>
      <c r="D161" s="1">
        <v>1</v>
      </c>
      <c r="E161" s="1">
        <v>0</v>
      </c>
      <c r="F161" s="1" t="s">
        <v>1389</v>
      </c>
      <c r="G161" s="388">
        <v>22656.149999999998</v>
      </c>
      <c r="H161" s="388">
        <v>23109.273000000001</v>
      </c>
      <c r="I161" s="388">
        <v>23571.458460000002</v>
      </c>
      <c r="K161" s="380">
        <v>144</v>
      </c>
      <c r="L161" s="5">
        <f t="shared" si="31"/>
        <v>150</v>
      </c>
      <c r="M161" s="5"/>
      <c r="N161" s="5">
        <f t="shared" si="32"/>
        <v>22656.149999999998</v>
      </c>
      <c r="O161" s="5">
        <f t="shared" si="33"/>
        <v>12716.222344</v>
      </c>
      <c r="P161" s="5">
        <f t="shared" si="34"/>
        <v>9939.927655999998</v>
      </c>
      <c r="Q161" s="5"/>
      <c r="R161" s="5">
        <f t="shared" si="35"/>
        <v>144</v>
      </c>
      <c r="S161" s="5">
        <f t="shared" si="36"/>
        <v>150</v>
      </c>
      <c r="T161" s="5">
        <f t="shared" si="37"/>
        <v>23109.273000000001</v>
      </c>
      <c r="U161" s="5">
        <f t="shared" si="38"/>
        <v>12716.222344</v>
      </c>
      <c r="V161" s="5">
        <f t="shared" si="39"/>
        <v>10393.050656000001</v>
      </c>
      <c r="W161" s="5">
        <f t="shared" si="40"/>
        <v>72.173962888888894</v>
      </c>
      <c r="X161" s="6" t="s">
        <v>1246</v>
      </c>
      <c r="Y161" s="5">
        <f t="shared" si="43"/>
        <v>453.12300000000323</v>
      </c>
      <c r="Z161" s="5">
        <f t="shared" si="41"/>
        <v>32018.527777777777</v>
      </c>
      <c r="AA161" s="5">
        <v>4610668</v>
      </c>
      <c r="AB161" s="1">
        <v>50</v>
      </c>
      <c r="AC161" s="1">
        <v>0</v>
      </c>
      <c r="AD161" s="1">
        <v>1</v>
      </c>
    </row>
    <row r="162" spans="1:30" s="1" customFormat="1" x14ac:dyDescent="0.25">
      <c r="A162" s="14">
        <v>497</v>
      </c>
      <c r="B162" s="5">
        <f t="shared" si="42"/>
        <v>0</v>
      </c>
      <c r="C162" s="15">
        <v>497</v>
      </c>
      <c r="D162" s="1">
        <v>1</v>
      </c>
      <c r="E162" s="1">
        <v>0</v>
      </c>
      <c r="F162" s="1" t="s">
        <v>1390</v>
      </c>
      <c r="G162" s="388">
        <v>22656.149999999998</v>
      </c>
      <c r="H162" s="388">
        <v>23109.273000000001</v>
      </c>
      <c r="I162" s="388">
        <v>23571.458460000002</v>
      </c>
      <c r="K162" s="380">
        <v>106</v>
      </c>
      <c r="L162" s="5">
        <f t="shared" si="31"/>
        <v>150</v>
      </c>
      <c r="M162" s="5"/>
      <c r="N162" s="5">
        <f t="shared" si="32"/>
        <v>22656.149999999998</v>
      </c>
      <c r="O162" s="5">
        <f t="shared" si="33"/>
        <v>6415.8940300000004</v>
      </c>
      <c r="P162" s="5">
        <f t="shared" si="34"/>
        <v>16240.255969999998</v>
      </c>
      <c r="Q162" s="5"/>
      <c r="R162" s="5">
        <f t="shared" si="35"/>
        <v>106</v>
      </c>
      <c r="S162" s="5">
        <f t="shared" si="36"/>
        <v>150</v>
      </c>
      <c r="T162" s="5">
        <f t="shared" si="37"/>
        <v>23109.273000000001</v>
      </c>
      <c r="U162" s="5">
        <f t="shared" si="38"/>
        <v>6415.8940300000004</v>
      </c>
      <c r="V162" s="5">
        <f t="shared" si="39"/>
        <v>16693.378970000002</v>
      </c>
      <c r="W162" s="5">
        <f t="shared" si="40"/>
        <v>157.48470726415096</v>
      </c>
      <c r="X162" s="6" t="s">
        <v>1246</v>
      </c>
      <c r="Y162" s="5">
        <f t="shared" si="43"/>
        <v>453.12300000000323</v>
      </c>
      <c r="Z162" s="5">
        <f t="shared" si="41"/>
        <v>21946.084905660377</v>
      </c>
      <c r="AA162" s="5">
        <v>2326285</v>
      </c>
      <c r="AB162" s="1">
        <v>50</v>
      </c>
      <c r="AC162" s="1">
        <v>0</v>
      </c>
      <c r="AD162" s="1">
        <v>1</v>
      </c>
    </row>
    <row r="163" spans="1:30" s="1" customFormat="1" x14ac:dyDescent="0.25">
      <c r="A163" s="14">
        <v>499</v>
      </c>
      <c r="B163" s="5">
        <f t="shared" si="42"/>
        <v>0</v>
      </c>
      <c r="C163" s="15">
        <v>499</v>
      </c>
      <c r="D163" s="1">
        <v>1</v>
      </c>
      <c r="E163" s="1">
        <v>0</v>
      </c>
      <c r="F163" s="1" t="s">
        <v>1391</v>
      </c>
      <c r="G163" s="388">
        <v>22656.149999999998</v>
      </c>
      <c r="H163" s="388">
        <v>23109.273000000001</v>
      </c>
      <c r="I163" s="388">
        <v>23571.458460000002</v>
      </c>
      <c r="K163" s="380">
        <v>108</v>
      </c>
      <c r="L163" s="5">
        <f t="shared" si="31"/>
        <v>150</v>
      </c>
      <c r="M163" s="5"/>
      <c r="N163" s="5">
        <f t="shared" si="32"/>
        <v>22656.149999999998</v>
      </c>
      <c r="O163" s="5">
        <f t="shared" si="33"/>
        <v>13745.891306</v>
      </c>
      <c r="P163" s="5">
        <f t="shared" si="34"/>
        <v>8910.2586939999983</v>
      </c>
      <c r="Q163" s="5"/>
      <c r="R163" s="5">
        <f t="shared" si="35"/>
        <v>108</v>
      </c>
      <c r="S163" s="5">
        <f t="shared" si="36"/>
        <v>150</v>
      </c>
      <c r="T163" s="5">
        <f t="shared" si="37"/>
        <v>23109.273000000001</v>
      </c>
      <c r="U163" s="5">
        <f t="shared" si="38"/>
        <v>13745.891306</v>
      </c>
      <c r="V163" s="5">
        <f t="shared" si="39"/>
        <v>9363.3816940000015</v>
      </c>
      <c r="W163" s="5">
        <f t="shared" si="40"/>
        <v>86.697978648148165</v>
      </c>
      <c r="X163" s="6" t="s">
        <v>1246</v>
      </c>
      <c r="Y163" s="5">
        <f t="shared" si="43"/>
        <v>453.12300000000323</v>
      </c>
      <c r="Z163" s="5">
        <f t="shared" si="41"/>
        <v>46148.212962962964</v>
      </c>
      <c r="AA163" s="5">
        <v>4984007</v>
      </c>
      <c r="AB163" s="1">
        <v>50</v>
      </c>
      <c r="AC163" s="1">
        <v>0</v>
      </c>
      <c r="AD163" s="1">
        <v>1</v>
      </c>
    </row>
    <row r="164" spans="1:30" s="1" customFormat="1" x14ac:dyDescent="0.25">
      <c r="A164" s="14">
        <v>500</v>
      </c>
      <c r="B164" s="5">
        <f t="shared" si="42"/>
        <v>0</v>
      </c>
      <c r="C164" s="15">
        <v>500</v>
      </c>
      <c r="D164" s="1">
        <v>1</v>
      </c>
      <c r="E164" s="1">
        <v>0</v>
      </c>
      <c r="F164" s="1" t="s">
        <v>1392</v>
      </c>
      <c r="G164" s="388">
        <v>25979.052</v>
      </c>
      <c r="H164" s="388">
        <v>26498.633040000001</v>
      </c>
      <c r="I164" s="388">
        <v>27028.605700800003</v>
      </c>
      <c r="K164" s="380">
        <v>172</v>
      </c>
      <c r="L164" s="5">
        <f t="shared" si="31"/>
        <v>172</v>
      </c>
      <c r="M164" s="5"/>
      <c r="N164" s="5">
        <f t="shared" si="32"/>
        <v>25979.052</v>
      </c>
      <c r="O164" s="5">
        <f t="shared" si="33"/>
        <v>24247.155576000001</v>
      </c>
      <c r="P164" s="5">
        <f t="shared" si="34"/>
        <v>1731.8964239999987</v>
      </c>
      <c r="Q164" s="5"/>
      <c r="R164" s="5">
        <f t="shared" si="35"/>
        <v>172</v>
      </c>
      <c r="S164" s="5">
        <f t="shared" si="36"/>
        <v>172</v>
      </c>
      <c r="T164" s="5">
        <f t="shared" si="37"/>
        <v>26498.633040000001</v>
      </c>
      <c r="U164" s="5">
        <f t="shared" si="38"/>
        <v>24247.155576000001</v>
      </c>
      <c r="V164" s="5">
        <f t="shared" si="39"/>
        <v>2251.4774639999996</v>
      </c>
      <c r="W164" s="5">
        <f t="shared" si="40"/>
        <v>13.089985255813952</v>
      </c>
      <c r="X164" s="6" t="s">
        <v>1246</v>
      </c>
      <c r="Y164" s="5">
        <f t="shared" si="43"/>
        <v>519.58104000000094</v>
      </c>
      <c r="Z164" s="5">
        <f t="shared" si="41"/>
        <v>51113.79069767442</v>
      </c>
      <c r="AA164" s="5">
        <v>8791572</v>
      </c>
      <c r="AB164" s="1">
        <v>50</v>
      </c>
      <c r="AC164" s="1">
        <v>0</v>
      </c>
      <c r="AD164" s="1">
        <v>1</v>
      </c>
    </row>
    <row r="165" spans="1:30" s="1" customFormat="1" x14ac:dyDescent="0.25">
      <c r="A165" s="14">
        <v>505</v>
      </c>
      <c r="B165" s="5">
        <f t="shared" si="42"/>
        <v>0</v>
      </c>
      <c r="C165" s="15">
        <v>505</v>
      </c>
      <c r="D165" s="1">
        <v>1</v>
      </c>
      <c r="E165" s="1">
        <v>0</v>
      </c>
      <c r="F165" s="1" t="s">
        <v>1393</v>
      </c>
      <c r="G165" s="388">
        <v>22656.149999999998</v>
      </c>
      <c r="H165" s="388">
        <v>23109.273000000001</v>
      </c>
      <c r="I165" s="388">
        <v>23571.458460000002</v>
      </c>
      <c r="K165" s="380">
        <v>92</v>
      </c>
      <c r="L165" s="5">
        <f t="shared" si="31"/>
        <v>150</v>
      </c>
      <c r="M165" s="5"/>
      <c r="N165" s="5">
        <f t="shared" si="32"/>
        <v>22656.149999999998</v>
      </c>
      <c r="O165" s="5">
        <f t="shared" si="33"/>
        <v>22656.149999999998</v>
      </c>
      <c r="P165" s="5">
        <f t="shared" si="34"/>
        <v>0</v>
      </c>
      <c r="Q165" s="5"/>
      <c r="R165" s="5">
        <f t="shared" si="35"/>
        <v>92</v>
      </c>
      <c r="S165" s="5">
        <f t="shared" si="36"/>
        <v>150</v>
      </c>
      <c r="T165" s="5">
        <f t="shared" si="37"/>
        <v>23109.273000000001</v>
      </c>
      <c r="U165" s="5">
        <f t="shared" si="38"/>
        <v>23109.273000000001</v>
      </c>
      <c r="V165" s="5">
        <f t="shared" si="39"/>
        <v>0</v>
      </c>
      <c r="W165" s="5">
        <f t="shared" si="40"/>
        <v>0</v>
      </c>
      <c r="X165" s="6" t="s">
        <v>1246</v>
      </c>
      <c r="Y165" s="5">
        <f t="shared" si="43"/>
        <v>453.12300000000323</v>
      </c>
      <c r="Z165" s="5">
        <f t="shared" si="41"/>
        <v>92327.119565217392</v>
      </c>
      <c r="AA165" s="5">
        <v>8494095</v>
      </c>
      <c r="AB165" s="1">
        <v>51</v>
      </c>
      <c r="AC165" s="1">
        <v>0</v>
      </c>
      <c r="AD165" s="1">
        <v>1</v>
      </c>
    </row>
    <row r="166" spans="1:30" s="1" customFormat="1" x14ac:dyDescent="0.25">
      <c r="A166" s="14">
        <v>507</v>
      </c>
      <c r="B166" s="5">
        <f t="shared" si="42"/>
        <v>0</v>
      </c>
      <c r="C166" s="15">
        <v>507</v>
      </c>
      <c r="D166" s="1">
        <v>1</v>
      </c>
      <c r="E166" s="1">
        <v>0</v>
      </c>
      <c r="F166" s="1" t="s">
        <v>1394</v>
      </c>
      <c r="G166" s="388">
        <v>22656.149999999998</v>
      </c>
      <c r="H166" s="388">
        <v>23109.273000000001</v>
      </c>
      <c r="I166" s="388">
        <v>23571.458460000002</v>
      </c>
      <c r="K166" s="380">
        <v>120</v>
      </c>
      <c r="L166" s="5">
        <f t="shared" si="31"/>
        <v>150</v>
      </c>
      <c r="M166" s="5"/>
      <c r="N166" s="5">
        <f t="shared" si="32"/>
        <v>22656.149999999998</v>
      </c>
      <c r="O166" s="5">
        <f t="shared" si="33"/>
        <v>16444.111656000001</v>
      </c>
      <c r="P166" s="5">
        <f t="shared" si="34"/>
        <v>6212.0383439999969</v>
      </c>
      <c r="Q166" s="5"/>
      <c r="R166" s="5">
        <f t="shared" si="35"/>
        <v>120</v>
      </c>
      <c r="S166" s="5">
        <f t="shared" si="36"/>
        <v>150</v>
      </c>
      <c r="T166" s="5">
        <f t="shared" si="37"/>
        <v>23109.273000000001</v>
      </c>
      <c r="U166" s="5">
        <f t="shared" si="38"/>
        <v>16444.111656000001</v>
      </c>
      <c r="V166" s="5">
        <f t="shared" si="39"/>
        <v>6665.1613440000001</v>
      </c>
      <c r="W166" s="5">
        <f t="shared" si="40"/>
        <v>55.543011200000002</v>
      </c>
      <c r="X166" s="6" t="s">
        <v>1246</v>
      </c>
      <c r="Y166" s="5">
        <f t="shared" si="43"/>
        <v>453.12300000000323</v>
      </c>
      <c r="Z166" s="5">
        <f t="shared" si="41"/>
        <v>49686.1</v>
      </c>
      <c r="AA166" s="5">
        <v>5962332</v>
      </c>
      <c r="AB166" s="1">
        <v>52</v>
      </c>
      <c r="AC166" s="1">
        <v>0</v>
      </c>
      <c r="AD166" s="1">
        <v>1</v>
      </c>
    </row>
    <row r="167" spans="1:30" s="1" customFormat="1" x14ac:dyDescent="0.25">
      <c r="A167" s="14">
        <v>508</v>
      </c>
      <c r="B167" s="5">
        <f t="shared" si="42"/>
        <v>0</v>
      </c>
      <c r="C167" s="15">
        <v>508</v>
      </c>
      <c r="D167" s="1">
        <v>1</v>
      </c>
      <c r="E167" s="1">
        <v>0</v>
      </c>
      <c r="F167" s="1" t="s">
        <v>1395</v>
      </c>
      <c r="G167" s="388">
        <v>115546.36499999999</v>
      </c>
      <c r="H167" s="388">
        <v>117857.29230000002</v>
      </c>
      <c r="I167" s="388">
        <v>120214.438146</v>
      </c>
      <c r="K167" s="380">
        <v>765</v>
      </c>
      <c r="L167" s="5">
        <f t="shared" si="31"/>
        <v>765</v>
      </c>
      <c r="M167" s="5"/>
      <c r="N167" s="5">
        <f t="shared" si="32"/>
        <v>115546.36499999999</v>
      </c>
      <c r="O167" s="5">
        <f t="shared" si="33"/>
        <v>38216.218725999999</v>
      </c>
      <c r="P167" s="5">
        <f t="shared" si="34"/>
        <v>77330.146273999999</v>
      </c>
      <c r="Q167" s="5"/>
      <c r="R167" s="5">
        <f t="shared" si="35"/>
        <v>765</v>
      </c>
      <c r="S167" s="5">
        <f t="shared" si="36"/>
        <v>765</v>
      </c>
      <c r="T167" s="5">
        <f t="shared" si="37"/>
        <v>117857.29230000002</v>
      </c>
      <c r="U167" s="5">
        <f t="shared" si="38"/>
        <v>38216.218725999999</v>
      </c>
      <c r="V167" s="5">
        <f t="shared" si="39"/>
        <v>79641.073574000009</v>
      </c>
      <c r="W167" s="5">
        <f t="shared" si="40"/>
        <v>104.10597852810459</v>
      </c>
      <c r="X167" s="6" t="s">
        <v>1246</v>
      </c>
      <c r="Y167" s="5">
        <f t="shared" si="43"/>
        <v>2310.9273000000248</v>
      </c>
      <c r="Z167" s="5">
        <f t="shared" si="41"/>
        <v>18113.06797385621</v>
      </c>
      <c r="AA167" s="5">
        <v>13856497</v>
      </c>
      <c r="AB167" s="1">
        <v>52</v>
      </c>
      <c r="AC167" s="1">
        <v>0</v>
      </c>
      <c r="AD167" s="1">
        <v>1</v>
      </c>
    </row>
    <row r="168" spans="1:30" s="1" customFormat="1" x14ac:dyDescent="0.25">
      <c r="A168" s="14">
        <v>511</v>
      </c>
      <c r="B168" s="5">
        <f t="shared" si="42"/>
        <v>0</v>
      </c>
      <c r="C168" s="15">
        <v>511</v>
      </c>
      <c r="D168" s="1">
        <v>1</v>
      </c>
      <c r="E168" s="1">
        <v>0</v>
      </c>
      <c r="F168" s="1" t="s">
        <v>1396</v>
      </c>
      <c r="G168" s="388">
        <v>22656.149999999998</v>
      </c>
      <c r="H168" s="388">
        <v>23109.273000000001</v>
      </c>
      <c r="I168" s="388">
        <v>23571.458460000002</v>
      </c>
      <c r="K168" s="380">
        <v>125</v>
      </c>
      <c r="L168" s="5">
        <f t="shared" si="31"/>
        <v>150</v>
      </c>
      <c r="M168" s="5"/>
      <c r="N168" s="5">
        <f t="shared" si="32"/>
        <v>22656.149999999998</v>
      </c>
      <c r="O168" s="5">
        <f t="shared" si="33"/>
        <v>22459.215884000001</v>
      </c>
      <c r="P168" s="5">
        <f t="shared" si="34"/>
        <v>196.93411599999672</v>
      </c>
      <c r="Q168" s="5"/>
      <c r="R168" s="5">
        <f t="shared" si="35"/>
        <v>125</v>
      </c>
      <c r="S168" s="5">
        <f t="shared" si="36"/>
        <v>150</v>
      </c>
      <c r="T168" s="5">
        <f t="shared" si="37"/>
        <v>23109.273000000001</v>
      </c>
      <c r="U168" s="5">
        <f t="shared" si="38"/>
        <v>22459.215884000001</v>
      </c>
      <c r="V168" s="5">
        <f t="shared" si="39"/>
        <v>650.05711599999995</v>
      </c>
      <c r="W168" s="5">
        <f t="shared" si="40"/>
        <v>5.2004569279999995</v>
      </c>
      <c r="X168" s="6" t="s">
        <v>1246</v>
      </c>
      <c r="Y168" s="5">
        <f t="shared" si="43"/>
        <v>453.12300000000323</v>
      </c>
      <c r="Z168" s="5">
        <f t="shared" si="41"/>
        <v>65146.383999999998</v>
      </c>
      <c r="AA168" s="5">
        <v>8143298</v>
      </c>
      <c r="AB168" s="1">
        <v>53</v>
      </c>
      <c r="AC168" s="1">
        <v>0</v>
      </c>
      <c r="AD168" s="1">
        <v>1</v>
      </c>
    </row>
    <row r="169" spans="1:30" s="1" customFormat="1" x14ac:dyDescent="0.25">
      <c r="A169" s="14">
        <v>514</v>
      </c>
      <c r="B169" s="5">
        <f t="shared" si="42"/>
        <v>0</v>
      </c>
      <c r="C169" s="15">
        <v>514</v>
      </c>
      <c r="D169" s="1">
        <v>1</v>
      </c>
      <c r="E169" s="1">
        <v>0</v>
      </c>
      <c r="F169" s="1" t="s">
        <v>1397</v>
      </c>
      <c r="G169" s="388">
        <v>22656.149999999998</v>
      </c>
      <c r="H169" s="388">
        <v>23109.273000000001</v>
      </c>
      <c r="I169" s="388">
        <v>23571.458460000002</v>
      </c>
      <c r="K169" s="380">
        <v>38</v>
      </c>
      <c r="L169" s="5">
        <f t="shared" si="31"/>
        <v>150</v>
      </c>
      <c r="M169" s="5"/>
      <c r="N169" s="5">
        <f t="shared" si="32"/>
        <v>22656.149999999998</v>
      </c>
      <c r="O169" s="5">
        <f t="shared" si="33"/>
        <v>10496.534299999999</v>
      </c>
      <c r="P169" s="5">
        <f t="shared" si="34"/>
        <v>12159.615699999998</v>
      </c>
      <c r="Q169" s="5"/>
      <c r="R169" s="5">
        <f t="shared" si="35"/>
        <v>38</v>
      </c>
      <c r="S169" s="5">
        <f t="shared" si="36"/>
        <v>150</v>
      </c>
      <c r="T169" s="5">
        <f t="shared" si="37"/>
        <v>23109.273000000001</v>
      </c>
      <c r="U169" s="5">
        <f t="shared" si="38"/>
        <v>10496.534299999999</v>
      </c>
      <c r="V169" s="5">
        <f t="shared" si="39"/>
        <v>12612.738700000002</v>
      </c>
      <c r="W169" s="5">
        <f t="shared" si="40"/>
        <v>331.91417631578952</v>
      </c>
      <c r="X169" s="6" t="s">
        <v>1246</v>
      </c>
      <c r="Y169" s="5">
        <f t="shared" si="43"/>
        <v>453.12300000000323</v>
      </c>
      <c r="Z169" s="5">
        <f t="shared" si="41"/>
        <v>100153.94736842105</v>
      </c>
      <c r="AA169" s="5">
        <v>3805850</v>
      </c>
      <c r="AB169" s="1">
        <v>53</v>
      </c>
      <c r="AC169" s="1">
        <v>0</v>
      </c>
      <c r="AD169" s="1">
        <v>1</v>
      </c>
    </row>
    <row r="170" spans="1:30" s="1" customFormat="1" x14ac:dyDescent="0.25">
      <c r="A170" s="14">
        <v>518</v>
      </c>
      <c r="B170" s="5">
        <f t="shared" si="42"/>
        <v>0</v>
      </c>
      <c r="C170" s="15">
        <v>518</v>
      </c>
      <c r="D170" s="1">
        <v>1</v>
      </c>
      <c r="E170" s="1">
        <v>0</v>
      </c>
      <c r="F170" s="1" t="s">
        <v>1398</v>
      </c>
      <c r="G170" s="388">
        <v>240004.149</v>
      </c>
      <c r="H170" s="388">
        <v>244804.23198000001</v>
      </c>
      <c r="I170" s="388">
        <v>249700.31661960002</v>
      </c>
      <c r="K170" s="380">
        <v>1589</v>
      </c>
      <c r="L170" s="5">
        <f t="shared" si="31"/>
        <v>1589</v>
      </c>
      <c r="M170" s="5"/>
      <c r="N170" s="5">
        <f t="shared" si="32"/>
        <v>240004.149</v>
      </c>
      <c r="O170" s="5">
        <f t="shared" si="33"/>
        <v>56528.268622000003</v>
      </c>
      <c r="P170" s="5">
        <f t="shared" si="34"/>
        <v>183475.880378</v>
      </c>
      <c r="Q170" s="5"/>
      <c r="R170" s="5">
        <f t="shared" si="35"/>
        <v>1589</v>
      </c>
      <c r="S170" s="5">
        <f t="shared" si="36"/>
        <v>1589</v>
      </c>
      <c r="T170" s="5">
        <f t="shared" si="37"/>
        <v>244804.23198000001</v>
      </c>
      <c r="U170" s="5">
        <f t="shared" si="38"/>
        <v>56528.268622000003</v>
      </c>
      <c r="V170" s="5">
        <f t="shared" si="39"/>
        <v>188275.96335800001</v>
      </c>
      <c r="W170" s="5">
        <f t="shared" si="40"/>
        <v>118.4870757444934</v>
      </c>
      <c r="X170" s="6" t="s">
        <v>1246</v>
      </c>
      <c r="Y170" s="5">
        <f t="shared" si="43"/>
        <v>4800.0829800000065</v>
      </c>
      <c r="Z170" s="5">
        <f t="shared" si="41"/>
        <v>12898.747010698553</v>
      </c>
      <c r="AA170" s="5">
        <v>20496109</v>
      </c>
      <c r="AB170" s="1">
        <v>53</v>
      </c>
      <c r="AC170" s="1">
        <v>0</v>
      </c>
      <c r="AD170" s="1">
        <v>1</v>
      </c>
    </row>
    <row r="171" spans="1:30" s="1" customFormat="1" x14ac:dyDescent="0.25">
      <c r="A171" s="14">
        <v>531</v>
      </c>
      <c r="B171" s="5">
        <f t="shared" si="42"/>
        <v>0</v>
      </c>
      <c r="C171" s="15">
        <v>531</v>
      </c>
      <c r="D171" s="1">
        <v>1</v>
      </c>
      <c r="E171" s="1">
        <v>0</v>
      </c>
      <c r="F171" s="1" t="s">
        <v>1399</v>
      </c>
      <c r="G171" s="388">
        <v>98176.65</v>
      </c>
      <c r="H171" s="388">
        <v>100140.183</v>
      </c>
      <c r="I171" s="388">
        <v>102142.98666000001</v>
      </c>
      <c r="K171" s="380">
        <v>650</v>
      </c>
      <c r="L171" s="5">
        <f t="shared" si="31"/>
        <v>650</v>
      </c>
      <c r="M171" s="5"/>
      <c r="N171" s="5">
        <f t="shared" si="32"/>
        <v>98176.65</v>
      </c>
      <c r="O171" s="5">
        <f t="shared" si="33"/>
        <v>30053.126179999999</v>
      </c>
      <c r="P171" s="5">
        <f t="shared" si="34"/>
        <v>68123.523820000002</v>
      </c>
      <c r="Q171" s="5"/>
      <c r="R171" s="5">
        <f t="shared" si="35"/>
        <v>650</v>
      </c>
      <c r="S171" s="5">
        <f t="shared" si="36"/>
        <v>650</v>
      </c>
      <c r="T171" s="5">
        <f t="shared" si="37"/>
        <v>100140.183</v>
      </c>
      <c r="U171" s="5">
        <f t="shared" si="38"/>
        <v>30053.126179999999</v>
      </c>
      <c r="V171" s="5">
        <f t="shared" si="39"/>
        <v>70087.056819999998</v>
      </c>
      <c r="W171" s="5">
        <f t="shared" si="40"/>
        <v>107.82624126153846</v>
      </c>
      <c r="X171" s="6" t="s">
        <v>1246</v>
      </c>
      <c r="Y171" s="5">
        <f t="shared" si="43"/>
        <v>1963.5330000000104</v>
      </c>
      <c r="Z171" s="5">
        <f t="shared" si="41"/>
        <v>16764.169230769232</v>
      </c>
      <c r="AA171" s="5">
        <v>10896710</v>
      </c>
      <c r="AB171" s="1">
        <v>55</v>
      </c>
      <c r="AC171" s="1">
        <v>0</v>
      </c>
      <c r="AD171" s="1">
        <v>1</v>
      </c>
    </row>
    <row r="172" spans="1:30" s="1" customFormat="1" x14ac:dyDescent="0.25">
      <c r="A172" s="14">
        <v>533</v>
      </c>
      <c r="B172" s="5">
        <f t="shared" si="42"/>
        <v>0</v>
      </c>
      <c r="C172" s="15">
        <v>533</v>
      </c>
      <c r="D172" s="1">
        <v>1</v>
      </c>
      <c r="E172" s="1">
        <v>0</v>
      </c>
      <c r="F172" s="1" t="s">
        <v>1400</v>
      </c>
      <c r="G172" s="388">
        <v>36098.798999999999</v>
      </c>
      <c r="H172" s="388">
        <v>36820.774980000002</v>
      </c>
      <c r="I172" s="388">
        <v>37557.190479600002</v>
      </c>
      <c r="K172" s="380">
        <v>239</v>
      </c>
      <c r="L172" s="5">
        <f t="shared" si="31"/>
        <v>239</v>
      </c>
      <c r="M172" s="5"/>
      <c r="N172" s="5">
        <f t="shared" si="32"/>
        <v>36098.798999999999</v>
      </c>
      <c r="O172" s="5">
        <f t="shared" si="33"/>
        <v>16381.935304000001</v>
      </c>
      <c r="P172" s="5">
        <f t="shared" si="34"/>
        <v>19716.863696</v>
      </c>
      <c r="Q172" s="5"/>
      <c r="R172" s="5">
        <f t="shared" si="35"/>
        <v>239</v>
      </c>
      <c r="S172" s="5">
        <f t="shared" si="36"/>
        <v>239</v>
      </c>
      <c r="T172" s="5">
        <f t="shared" si="37"/>
        <v>36820.774980000002</v>
      </c>
      <c r="U172" s="5">
        <f t="shared" si="38"/>
        <v>16381.935304000001</v>
      </c>
      <c r="V172" s="5">
        <f t="shared" si="39"/>
        <v>20438.839676000003</v>
      </c>
      <c r="W172" s="5">
        <f t="shared" si="40"/>
        <v>85.518157640167374</v>
      </c>
      <c r="X172" s="6" t="s">
        <v>1246</v>
      </c>
      <c r="Y172" s="5">
        <f t="shared" si="43"/>
        <v>721.97598000000289</v>
      </c>
      <c r="Z172" s="5">
        <f t="shared" si="41"/>
        <v>24852.669456066946</v>
      </c>
      <c r="AA172" s="5">
        <v>5939788</v>
      </c>
      <c r="AB172" s="1">
        <v>55</v>
      </c>
      <c r="AC172" s="1">
        <v>0</v>
      </c>
      <c r="AD172" s="1">
        <v>1</v>
      </c>
    </row>
    <row r="173" spans="1:30" s="1" customFormat="1" x14ac:dyDescent="0.25">
      <c r="A173" s="14">
        <v>534</v>
      </c>
      <c r="B173" s="5">
        <f t="shared" si="42"/>
        <v>0</v>
      </c>
      <c r="C173" s="15">
        <v>534</v>
      </c>
      <c r="D173" s="1">
        <v>1</v>
      </c>
      <c r="E173" s="1">
        <v>0</v>
      </c>
      <c r="F173" s="1" t="s">
        <v>1401</v>
      </c>
      <c r="G173" s="388">
        <v>111468.258</v>
      </c>
      <c r="H173" s="388">
        <v>113697.62316</v>
      </c>
      <c r="I173" s="388">
        <v>115971.5756232</v>
      </c>
      <c r="K173" s="380">
        <v>738</v>
      </c>
      <c r="L173" s="5">
        <f t="shared" si="31"/>
        <v>738</v>
      </c>
      <c r="M173" s="5"/>
      <c r="N173" s="5">
        <f t="shared" si="32"/>
        <v>111468.258</v>
      </c>
      <c r="O173" s="5">
        <f t="shared" si="33"/>
        <v>33095.180873999998</v>
      </c>
      <c r="P173" s="5">
        <f t="shared" si="34"/>
        <v>78373.077126000004</v>
      </c>
      <c r="Q173" s="5"/>
      <c r="R173" s="5">
        <f t="shared" si="35"/>
        <v>738</v>
      </c>
      <c r="S173" s="5">
        <f t="shared" si="36"/>
        <v>738</v>
      </c>
      <c r="T173" s="5">
        <f t="shared" si="37"/>
        <v>113697.62316</v>
      </c>
      <c r="U173" s="5">
        <f t="shared" si="38"/>
        <v>33095.180873999998</v>
      </c>
      <c r="V173" s="5">
        <f t="shared" si="39"/>
        <v>80602.442286000005</v>
      </c>
      <c r="W173" s="5">
        <f t="shared" si="40"/>
        <v>109.21740147154472</v>
      </c>
      <c r="X173" s="6" t="s">
        <v>1246</v>
      </c>
      <c r="Y173" s="5">
        <f t="shared" si="43"/>
        <v>2229.3651600000012</v>
      </c>
      <c r="Z173" s="5">
        <f t="shared" si="41"/>
        <v>16259.760162601626</v>
      </c>
      <c r="AA173" s="5">
        <v>11999703</v>
      </c>
      <c r="AB173" s="1">
        <v>55</v>
      </c>
      <c r="AC173" s="1">
        <v>0</v>
      </c>
      <c r="AD173" s="1">
        <v>1</v>
      </c>
    </row>
    <row r="174" spans="1:30" s="1" customFormat="1" x14ac:dyDescent="0.25">
      <c r="A174" s="14">
        <v>535</v>
      </c>
      <c r="B174" s="5">
        <f t="shared" si="42"/>
        <v>0</v>
      </c>
      <c r="C174" s="15">
        <v>535</v>
      </c>
      <c r="D174" s="1">
        <v>1</v>
      </c>
      <c r="E174" s="1">
        <v>0</v>
      </c>
      <c r="F174" s="1" t="s">
        <v>1402</v>
      </c>
      <c r="G174" s="388">
        <v>1196999.925</v>
      </c>
      <c r="H174" s="388">
        <v>1220939.9235</v>
      </c>
      <c r="I174" s="388">
        <v>1245358.7219700001</v>
      </c>
      <c r="K174" s="380">
        <v>7925</v>
      </c>
      <c r="L174" s="5">
        <f t="shared" si="31"/>
        <v>7925</v>
      </c>
      <c r="M174" s="5"/>
      <c r="N174" s="5">
        <f t="shared" si="32"/>
        <v>1196999.925</v>
      </c>
      <c r="O174" s="5">
        <f t="shared" si="33"/>
        <v>506706.90321999998</v>
      </c>
      <c r="P174" s="5">
        <f t="shared" si="34"/>
        <v>690293.02178000007</v>
      </c>
      <c r="Q174" s="5"/>
      <c r="R174" s="5">
        <f t="shared" si="35"/>
        <v>7925</v>
      </c>
      <c r="S174" s="5">
        <f t="shared" si="36"/>
        <v>7925</v>
      </c>
      <c r="T174" s="5">
        <f t="shared" si="37"/>
        <v>1220939.9235</v>
      </c>
      <c r="U174" s="5">
        <f t="shared" si="38"/>
        <v>506706.90321999998</v>
      </c>
      <c r="V174" s="5">
        <f t="shared" si="39"/>
        <v>714233.02028000006</v>
      </c>
      <c r="W174" s="5">
        <f t="shared" si="40"/>
        <v>90.124040413880138</v>
      </c>
      <c r="X174" s="6" t="s">
        <v>1246</v>
      </c>
      <c r="Y174" s="5">
        <f t="shared" si="43"/>
        <v>23939.998499999987</v>
      </c>
      <c r="Z174" s="5">
        <f t="shared" si="41"/>
        <v>23182.661198738169</v>
      </c>
      <c r="AA174" s="5">
        <v>183722590</v>
      </c>
      <c r="AB174" s="1">
        <v>55</v>
      </c>
      <c r="AC174" s="1">
        <v>0</v>
      </c>
      <c r="AD174" s="1">
        <v>1</v>
      </c>
    </row>
    <row r="175" spans="1:30" s="1" customFormat="1" x14ac:dyDescent="0.25">
      <c r="A175" s="14">
        <v>542</v>
      </c>
      <c r="B175" s="5">
        <f t="shared" si="42"/>
        <v>0</v>
      </c>
      <c r="C175" s="15">
        <v>542</v>
      </c>
      <c r="D175" s="1">
        <v>1</v>
      </c>
      <c r="E175" s="1">
        <v>0</v>
      </c>
      <c r="F175" s="1" t="s">
        <v>1403</v>
      </c>
      <c r="G175" s="388">
        <v>23109.273000000001</v>
      </c>
      <c r="H175" s="388">
        <v>23571.458460000002</v>
      </c>
      <c r="I175" s="388">
        <v>24042.887629200002</v>
      </c>
      <c r="K175" s="380">
        <v>153</v>
      </c>
      <c r="L175" s="5">
        <f t="shared" si="31"/>
        <v>153</v>
      </c>
      <c r="M175" s="5"/>
      <c r="N175" s="5">
        <f t="shared" si="32"/>
        <v>23109.273000000001</v>
      </c>
      <c r="O175" s="5">
        <f t="shared" si="33"/>
        <v>23109.273000000001</v>
      </c>
      <c r="P175" s="5">
        <f t="shared" si="34"/>
        <v>0</v>
      </c>
      <c r="Q175" s="5"/>
      <c r="R175" s="5">
        <f t="shared" si="35"/>
        <v>153</v>
      </c>
      <c r="S175" s="5">
        <f t="shared" si="36"/>
        <v>153</v>
      </c>
      <c r="T175" s="5">
        <f t="shared" si="37"/>
        <v>23571.458460000002</v>
      </c>
      <c r="U175" s="5">
        <f t="shared" si="38"/>
        <v>23571.458460000002</v>
      </c>
      <c r="V175" s="5">
        <f t="shared" si="39"/>
        <v>0</v>
      </c>
      <c r="W175" s="5">
        <f t="shared" si="40"/>
        <v>0</v>
      </c>
      <c r="X175" s="6" t="s">
        <v>1246</v>
      </c>
      <c r="Y175" s="5">
        <f t="shared" si="43"/>
        <v>462.1854600000006</v>
      </c>
      <c r="Z175" s="5">
        <f t="shared" si="41"/>
        <v>93928.143790849674</v>
      </c>
      <c r="AA175" s="5">
        <v>14371006</v>
      </c>
      <c r="AB175" s="1">
        <v>56</v>
      </c>
      <c r="AC175" s="1">
        <v>0</v>
      </c>
      <c r="AD175" s="1">
        <v>1</v>
      </c>
    </row>
    <row r="176" spans="1:30" s="1" customFormat="1" x14ac:dyDescent="0.25">
      <c r="A176" s="14">
        <v>544</v>
      </c>
      <c r="B176" s="5">
        <f t="shared" si="42"/>
        <v>0</v>
      </c>
      <c r="C176" s="15">
        <v>544</v>
      </c>
      <c r="D176" s="1">
        <v>1</v>
      </c>
      <c r="E176" s="1">
        <v>0</v>
      </c>
      <c r="F176" s="1" t="s">
        <v>1404</v>
      </c>
      <c r="G176" s="388">
        <v>168863.83799999999</v>
      </c>
      <c r="H176" s="388">
        <v>172241.11476000003</v>
      </c>
      <c r="I176" s="388">
        <v>175685.93705520002</v>
      </c>
      <c r="K176" s="380">
        <v>1118</v>
      </c>
      <c r="L176" s="5">
        <f t="shared" si="31"/>
        <v>1118</v>
      </c>
      <c r="M176" s="5"/>
      <c r="N176" s="5">
        <f t="shared" si="32"/>
        <v>168863.83799999999</v>
      </c>
      <c r="O176" s="5">
        <f t="shared" si="33"/>
        <v>63624.348886</v>
      </c>
      <c r="P176" s="5">
        <f t="shared" si="34"/>
        <v>105239.489114</v>
      </c>
      <c r="Q176" s="5"/>
      <c r="R176" s="5">
        <f t="shared" si="35"/>
        <v>1118</v>
      </c>
      <c r="S176" s="5">
        <f t="shared" si="36"/>
        <v>1118</v>
      </c>
      <c r="T176" s="5">
        <f t="shared" si="37"/>
        <v>172241.11476000003</v>
      </c>
      <c r="U176" s="5">
        <f t="shared" si="38"/>
        <v>63624.348886</v>
      </c>
      <c r="V176" s="5">
        <f t="shared" si="39"/>
        <v>108616.76587400003</v>
      </c>
      <c r="W176" s="5">
        <f t="shared" si="40"/>
        <v>97.152742284436528</v>
      </c>
      <c r="X176" s="6" t="s">
        <v>1246</v>
      </c>
      <c r="Y176" s="5">
        <f t="shared" si="43"/>
        <v>3377.276760000037</v>
      </c>
      <c r="Z176" s="5">
        <f t="shared" si="41"/>
        <v>20634.183363148481</v>
      </c>
      <c r="AA176" s="5">
        <v>23069017</v>
      </c>
      <c r="AB176" s="1">
        <v>56</v>
      </c>
      <c r="AC176" s="1">
        <v>0</v>
      </c>
      <c r="AD176" s="1">
        <v>1</v>
      </c>
    </row>
    <row r="177" spans="1:30" s="1" customFormat="1" x14ac:dyDescent="0.25">
      <c r="A177" s="14">
        <v>545</v>
      </c>
      <c r="B177" s="5">
        <f t="shared" si="42"/>
        <v>0</v>
      </c>
      <c r="C177" s="15">
        <v>545</v>
      </c>
      <c r="D177" s="1">
        <v>1</v>
      </c>
      <c r="E177" s="1">
        <v>0</v>
      </c>
      <c r="F177" s="1" t="s">
        <v>1405</v>
      </c>
      <c r="G177" s="388">
        <v>22656.149999999998</v>
      </c>
      <c r="H177" s="388">
        <v>23109.273000000001</v>
      </c>
      <c r="I177" s="388">
        <v>23571.458460000002</v>
      </c>
      <c r="K177" s="380">
        <v>102</v>
      </c>
      <c r="L177" s="5">
        <f t="shared" si="31"/>
        <v>150</v>
      </c>
      <c r="M177" s="5"/>
      <c r="N177" s="5">
        <f t="shared" si="32"/>
        <v>22656.149999999998</v>
      </c>
      <c r="O177" s="5">
        <f t="shared" si="33"/>
        <v>13862.425080000001</v>
      </c>
      <c r="P177" s="5">
        <f t="shared" si="34"/>
        <v>8793.7249199999969</v>
      </c>
      <c r="Q177" s="5"/>
      <c r="R177" s="5">
        <f t="shared" si="35"/>
        <v>102</v>
      </c>
      <c r="S177" s="5">
        <f t="shared" si="36"/>
        <v>150</v>
      </c>
      <c r="T177" s="5">
        <f t="shared" si="37"/>
        <v>23109.273000000001</v>
      </c>
      <c r="U177" s="5">
        <f t="shared" si="38"/>
        <v>13862.425080000001</v>
      </c>
      <c r="V177" s="5">
        <f t="shared" si="39"/>
        <v>9246.8479200000002</v>
      </c>
      <c r="W177" s="5">
        <f t="shared" si="40"/>
        <v>90.65537176470589</v>
      </c>
      <c r="X177" s="6" t="s">
        <v>1246</v>
      </c>
      <c r="Y177" s="5">
        <f t="shared" si="43"/>
        <v>453.12300000000323</v>
      </c>
      <c r="Z177" s="5">
        <f t="shared" si="41"/>
        <v>49277.058823529413</v>
      </c>
      <c r="AA177" s="5">
        <v>5026260</v>
      </c>
      <c r="AB177" s="1">
        <v>56</v>
      </c>
      <c r="AC177" s="1">
        <v>0</v>
      </c>
      <c r="AD177" s="1">
        <v>1</v>
      </c>
    </row>
    <row r="178" spans="1:30" s="1" customFormat="1" x14ac:dyDescent="0.25">
      <c r="A178" s="14">
        <v>547</v>
      </c>
      <c r="B178" s="5">
        <f t="shared" si="42"/>
        <v>0</v>
      </c>
      <c r="C178" s="15">
        <v>547</v>
      </c>
      <c r="D178" s="1">
        <v>1</v>
      </c>
      <c r="E178" s="1">
        <v>0</v>
      </c>
      <c r="F178" s="1" t="s">
        <v>1406</v>
      </c>
      <c r="G178" s="388">
        <v>22656.149999999998</v>
      </c>
      <c r="H178" s="388">
        <v>23109.273000000001</v>
      </c>
      <c r="I178" s="388">
        <v>23571.458460000002</v>
      </c>
      <c r="K178" s="380">
        <v>147</v>
      </c>
      <c r="L178" s="5">
        <f t="shared" si="31"/>
        <v>150</v>
      </c>
      <c r="M178" s="5"/>
      <c r="N178" s="5">
        <f t="shared" si="32"/>
        <v>22656.149999999998</v>
      </c>
      <c r="O178" s="5">
        <f t="shared" si="33"/>
        <v>12395.213208000001</v>
      </c>
      <c r="P178" s="5">
        <f t="shared" si="34"/>
        <v>10260.936791999997</v>
      </c>
      <c r="Q178" s="5"/>
      <c r="R178" s="5">
        <f t="shared" si="35"/>
        <v>147</v>
      </c>
      <c r="S178" s="5">
        <f t="shared" si="36"/>
        <v>150</v>
      </c>
      <c r="T178" s="5">
        <f t="shared" si="37"/>
        <v>23109.273000000001</v>
      </c>
      <c r="U178" s="5">
        <f t="shared" si="38"/>
        <v>12395.213208000001</v>
      </c>
      <c r="V178" s="5">
        <f t="shared" si="39"/>
        <v>10714.059792</v>
      </c>
      <c r="W178" s="5">
        <f t="shared" si="40"/>
        <v>72.884760489795923</v>
      </c>
      <c r="X178" s="6" t="s">
        <v>1246</v>
      </c>
      <c r="Y178" s="5">
        <f t="shared" si="43"/>
        <v>453.12300000000323</v>
      </c>
      <c r="Z178" s="5">
        <f t="shared" si="41"/>
        <v>30573.306122448979</v>
      </c>
      <c r="AA178" s="5">
        <v>4494276</v>
      </c>
      <c r="AB178" s="1">
        <v>56</v>
      </c>
      <c r="AC178" s="1">
        <v>0</v>
      </c>
      <c r="AD178" s="1">
        <v>1</v>
      </c>
    </row>
    <row r="179" spans="1:30" s="1" customFormat="1" x14ac:dyDescent="0.25">
      <c r="A179" s="14">
        <v>548</v>
      </c>
      <c r="B179" s="5">
        <f t="shared" si="42"/>
        <v>0</v>
      </c>
      <c r="C179" s="15">
        <v>548</v>
      </c>
      <c r="D179" s="1">
        <v>1</v>
      </c>
      <c r="E179" s="1">
        <v>0</v>
      </c>
      <c r="F179" s="1" t="s">
        <v>1407</v>
      </c>
      <c r="G179" s="388">
        <v>55583.087999999996</v>
      </c>
      <c r="H179" s="388">
        <v>56694.749760000006</v>
      </c>
      <c r="I179" s="388">
        <v>57828.644755200003</v>
      </c>
      <c r="K179" s="380">
        <v>368</v>
      </c>
      <c r="L179" s="5">
        <f t="shared" si="31"/>
        <v>368</v>
      </c>
      <c r="M179" s="5"/>
      <c r="N179" s="5">
        <f t="shared" si="32"/>
        <v>55583.087999999996</v>
      </c>
      <c r="O179" s="5">
        <f t="shared" si="33"/>
        <v>55134.220974000003</v>
      </c>
      <c r="P179" s="5">
        <f t="shared" si="34"/>
        <v>448.86702599999262</v>
      </c>
      <c r="Q179" s="5"/>
      <c r="R179" s="5">
        <f t="shared" si="35"/>
        <v>368</v>
      </c>
      <c r="S179" s="5">
        <f t="shared" si="36"/>
        <v>368</v>
      </c>
      <c r="T179" s="5">
        <f t="shared" si="37"/>
        <v>56694.749760000006</v>
      </c>
      <c r="U179" s="5">
        <f t="shared" si="38"/>
        <v>55134.220974000003</v>
      </c>
      <c r="V179" s="5">
        <f t="shared" si="39"/>
        <v>1560.5287860000026</v>
      </c>
      <c r="W179" s="5">
        <f t="shared" si="40"/>
        <v>4.240567353260877</v>
      </c>
      <c r="X179" s="6" t="s">
        <v>1246</v>
      </c>
      <c r="Y179" s="5">
        <f t="shared" si="43"/>
        <v>1111.66176000001</v>
      </c>
      <c r="Z179" s="5">
        <f t="shared" si="41"/>
        <v>54322.426630434784</v>
      </c>
      <c r="AA179" s="5">
        <v>19990653</v>
      </c>
      <c r="AB179" s="1">
        <v>56</v>
      </c>
      <c r="AC179" s="1">
        <v>0</v>
      </c>
      <c r="AD179" s="1">
        <v>1</v>
      </c>
    </row>
    <row r="180" spans="1:30" s="1" customFormat="1" x14ac:dyDescent="0.25">
      <c r="A180" s="14">
        <v>549</v>
      </c>
      <c r="B180" s="5">
        <f t="shared" si="42"/>
        <v>0</v>
      </c>
      <c r="C180" s="15">
        <v>549</v>
      </c>
      <c r="D180" s="1">
        <v>1</v>
      </c>
      <c r="E180" s="1">
        <v>0</v>
      </c>
      <c r="F180" s="1" t="s">
        <v>1408</v>
      </c>
      <c r="G180" s="388">
        <v>78541.319999999992</v>
      </c>
      <c r="H180" s="388">
        <v>80112.146400000012</v>
      </c>
      <c r="I180" s="388">
        <v>81714.389328000005</v>
      </c>
      <c r="K180" s="380">
        <v>520</v>
      </c>
      <c r="L180" s="5">
        <f t="shared" si="31"/>
        <v>520</v>
      </c>
      <c r="M180" s="5"/>
      <c r="N180" s="5">
        <f t="shared" si="32"/>
        <v>78541.319999999992</v>
      </c>
      <c r="O180" s="5">
        <f t="shared" si="33"/>
        <v>64177.181711999998</v>
      </c>
      <c r="P180" s="5">
        <f t="shared" si="34"/>
        <v>14364.138287999995</v>
      </c>
      <c r="Q180" s="5"/>
      <c r="R180" s="5">
        <f t="shared" si="35"/>
        <v>520</v>
      </c>
      <c r="S180" s="5">
        <f t="shared" si="36"/>
        <v>520</v>
      </c>
      <c r="T180" s="5">
        <f t="shared" si="37"/>
        <v>80112.146400000012</v>
      </c>
      <c r="U180" s="5">
        <f t="shared" si="38"/>
        <v>64177.181711999998</v>
      </c>
      <c r="V180" s="5">
        <f t="shared" si="39"/>
        <v>15934.964688000015</v>
      </c>
      <c r="W180" s="5">
        <f t="shared" si="40"/>
        <v>30.64416286153849</v>
      </c>
      <c r="X180" s="6" t="s">
        <v>1246</v>
      </c>
      <c r="Y180" s="5">
        <f t="shared" si="43"/>
        <v>1570.8264000000199</v>
      </c>
      <c r="Z180" s="5">
        <f t="shared" si="41"/>
        <v>44748.969230769231</v>
      </c>
      <c r="AA180" s="5">
        <v>23269464</v>
      </c>
      <c r="AB180" s="1">
        <v>56</v>
      </c>
      <c r="AC180" s="1">
        <v>0</v>
      </c>
      <c r="AD180" s="1">
        <v>1</v>
      </c>
    </row>
    <row r="181" spans="1:30" s="1" customFormat="1" x14ac:dyDescent="0.25">
      <c r="A181" s="14">
        <v>550</v>
      </c>
      <c r="B181" s="5">
        <f t="shared" si="42"/>
        <v>0</v>
      </c>
      <c r="C181" s="15">
        <v>550</v>
      </c>
      <c r="D181" s="1">
        <v>1</v>
      </c>
      <c r="E181" s="1">
        <v>0</v>
      </c>
      <c r="F181" s="1" t="s">
        <v>1409</v>
      </c>
      <c r="G181" s="388">
        <v>22656.149999999998</v>
      </c>
      <c r="H181" s="388">
        <v>23109.273000000001</v>
      </c>
      <c r="I181" s="388">
        <v>23571.458460000002</v>
      </c>
      <c r="K181" s="380">
        <v>89</v>
      </c>
      <c r="L181" s="5">
        <f t="shared" si="31"/>
        <v>150</v>
      </c>
      <c r="M181" s="5"/>
      <c r="N181" s="5">
        <f t="shared" si="32"/>
        <v>22656.149999999998</v>
      </c>
      <c r="O181" s="5">
        <f t="shared" si="33"/>
        <v>10464.006448</v>
      </c>
      <c r="P181" s="5">
        <f t="shared" si="34"/>
        <v>12192.143551999998</v>
      </c>
      <c r="Q181" s="5"/>
      <c r="R181" s="5">
        <f t="shared" si="35"/>
        <v>89</v>
      </c>
      <c r="S181" s="5">
        <f t="shared" si="36"/>
        <v>150</v>
      </c>
      <c r="T181" s="5">
        <f t="shared" si="37"/>
        <v>23109.273000000001</v>
      </c>
      <c r="U181" s="5">
        <f t="shared" si="38"/>
        <v>10464.006448</v>
      </c>
      <c r="V181" s="5">
        <f t="shared" si="39"/>
        <v>12645.266552000001</v>
      </c>
      <c r="W181" s="5">
        <f t="shared" si="40"/>
        <v>142.08164665168542</v>
      </c>
      <c r="X181" s="6" t="s">
        <v>1246</v>
      </c>
      <c r="Y181" s="5">
        <f t="shared" si="43"/>
        <v>453.12300000000323</v>
      </c>
      <c r="Z181" s="5">
        <f t="shared" si="41"/>
        <v>42629.84269662921</v>
      </c>
      <c r="AA181" s="5">
        <v>3794056</v>
      </c>
      <c r="AB181" s="1">
        <v>56</v>
      </c>
      <c r="AC181" s="1">
        <v>0</v>
      </c>
      <c r="AD181" s="1">
        <v>1</v>
      </c>
    </row>
    <row r="182" spans="1:30" s="1" customFormat="1" x14ac:dyDescent="0.25">
      <c r="A182" s="14">
        <v>553</v>
      </c>
      <c r="B182" s="5">
        <f t="shared" si="42"/>
        <v>0</v>
      </c>
      <c r="C182" s="15">
        <v>553</v>
      </c>
      <c r="D182" s="1">
        <v>1</v>
      </c>
      <c r="E182" s="1">
        <v>0</v>
      </c>
      <c r="F182" s="1" t="s">
        <v>1410</v>
      </c>
      <c r="G182" s="388">
        <v>51656.021999999997</v>
      </c>
      <c r="H182" s="388">
        <v>52689.142440000003</v>
      </c>
      <c r="I182" s="388">
        <v>53742.925288800005</v>
      </c>
      <c r="K182" s="380">
        <v>342</v>
      </c>
      <c r="L182" s="5">
        <f t="shared" si="31"/>
        <v>342</v>
      </c>
      <c r="M182" s="5"/>
      <c r="N182" s="5">
        <f t="shared" si="32"/>
        <v>51656.021999999997</v>
      </c>
      <c r="O182" s="5">
        <f t="shared" si="33"/>
        <v>10788.297603999999</v>
      </c>
      <c r="P182" s="5">
        <f t="shared" si="34"/>
        <v>40867.724395999998</v>
      </c>
      <c r="Q182" s="5"/>
      <c r="R182" s="5">
        <f t="shared" si="35"/>
        <v>342</v>
      </c>
      <c r="S182" s="5">
        <f t="shared" si="36"/>
        <v>342</v>
      </c>
      <c r="T182" s="5">
        <f t="shared" si="37"/>
        <v>52689.142440000003</v>
      </c>
      <c r="U182" s="5">
        <f t="shared" si="38"/>
        <v>10788.297603999999</v>
      </c>
      <c r="V182" s="5">
        <f t="shared" si="39"/>
        <v>41900.844836000004</v>
      </c>
      <c r="W182" s="5">
        <f t="shared" si="40"/>
        <v>122.51709016374271</v>
      </c>
      <c r="X182" s="6" t="s">
        <v>1246</v>
      </c>
      <c r="Y182" s="5">
        <f t="shared" si="43"/>
        <v>1033.1204400000061</v>
      </c>
      <c r="Z182" s="5">
        <f t="shared" si="41"/>
        <v>11437.538011695906</v>
      </c>
      <c r="AA182" s="5">
        <v>3911638</v>
      </c>
      <c r="AB182" s="1">
        <v>56</v>
      </c>
      <c r="AC182" s="1">
        <v>0</v>
      </c>
      <c r="AD182" s="1">
        <v>1</v>
      </c>
    </row>
    <row r="183" spans="1:30" s="1" customFormat="1" x14ac:dyDescent="0.25">
      <c r="A183" s="14">
        <v>561</v>
      </c>
      <c r="B183" s="5">
        <f t="shared" si="42"/>
        <v>0</v>
      </c>
      <c r="C183" s="15">
        <v>561</v>
      </c>
      <c r="D183" s="1">
        <v>1</v>
      </c>
      <c r="E183" s="1">
        <v>0</v>
      </c>
      <c r="F183" s="1" t="s">
        <v>1411</v>
      </c>
      <c r="G183" s="388">
        <v>22656.149999999998</v>
      </c>
      <c r="H183" s="388">
        <v>23109.273000000001</v>
      </c>
      <c r="I183" s="388">
        <v>23571.458460000002</v>
      </c>
      <c r="K183" s="380">
        <v>32</v>
      </c>
      <c r="L183" s="5">
        <f t="shared" si="31"/>
        <v>150</v>
      </c>
      <c r="M183" s="5"/>
      <c r="N183" s="5">
        <f t="shared" si="32"/>
        <v>22656.149999999998</v>
      </c>
      <c r="O183" s="5">
        <f t="shared" si="33"/>
        <v>6790.7641480000002</v>
      </c>
      <c r="P183" s="5">
        <f t="shared" si="34"/>
        <v>15865.385851999998</v>
      </c>
      <c r="Q183" s="5"/>
      <c r="R183" s="5">
        <f t="shared" si="35"/>
        <v>32</v>
      </c>
      <c r="S183" s="5">
        <f t="shared" si="36"/>
        <v>150</v>
      </c>
      <c r="T183" s="5">
        <f t="shared" si="37"/>
        <v>23109.273000000001</v>
      </c>
      <c r="U183" s="5">
        <f t="shared" si="38"/>
        <v>6790.7641480000002</v>
      </c>
      <c r="V183" s="5">
        <f t="shared" si="39"/>
        <v>16318.508852000001</v>
      </c>
      <c r="W183" s="5">
        <f t="shared" si="40"/>
        <v>509.95340162500003</v>
      </c>
      <c r="X183" s="6" t="s">
        <v>1246</v>
      </c>
      <c r="Y183" s="5">
        <f t="shared" si="43"/>
        <v>453.12300000000323</v>
      </c>
      <c r="Z183" s="5">
        <f t="shared" si="41"/>
        <v>76943.9375</v>
      </c>
      <c r="AA183" s="5">
        <v>2462206</v>
      </c>
      <c r="AB183" s="1">
        <v>57</v>
      </c>
      <c r="AC183" s="1">
        <v>0</v>
      </c>
      <c r="AD183" s="1">
        <v>1</v>
      </c>
    </row>
    <row r="184" spans="1:30" s="1" customFormat="1" x14ac:dyDescent="0.25">
      <c r="A184" s="14">
        <v>564</v>
      </c>
      <c r="B184" s="5">
        <f t="shared" si="42"/>
        <v>0</v>
      </c>
      <c r="C184" s="15">
        <v>564</v>
      </c>
      <c r="D184" s="1">
        <v>1</v>
      </c>
      <c r="E184" s="1">
        <v>0</v>
      </c>
      <c r="F184" s="1" t="s">
        <v>1412</v>
      </c>
      <c r="G184" s="388">
        <v>125817.15299999999</v>
      </c>
      <c r="H184" s="388">
        <v>128333.49606</v>
      </c>
      <c r="I184" s="388">
        <v>130900.1659812</v>
      </c>
      <c r="K184" s="380">
        <v>833</v>
      </c>
      <c r="L184" s="5">
        <f t="shared" si="31"/>
        <v>833</v>
      </c>
      <c r="M184" s="5"/>
      <c r="N184" s="5">
        <f t="shared" si="32"/>
        <v>125817.15299999999</v>
      </c>
      <c r="O184" s="5">
        <f t="shared" si="33"/>
        <v>39854.192168000001</v>
      </c>
      <c r="P184" s="5">
        <f t="shared" si="34"/>
        <v>85962.960831999982</v>
      </c>
      <c r="Q184" s="5"/>
      <c r="R184" s="5">
        <f t="shared" si="35"/>
        <v>833</v>
      </c>
      <c r="S184" s="5">
        <f t="shared" si="36"/>
        <v>833</v>
      </c>
      <c r="T184" s="5">
        <f t="shared" si="37"/>
        <v>128333.49606</v>
      </c>
      <c r="U184" s="5">
        <f t="shared" si="38"/>
        <v>39854.192168000001</v>
      </c>
      <c r="V184" s="5">
        <f t="shared" si="39"/>
        <v>88479.303891999996</v>
      </c>
      <c r="W184" s="5">
        <f t="shared" si="40"/>
        <v>106.21765173109243</v>
      </c>
      <c r="X184" s="6" t="s">
        <v>1246</v>
      </c>
      <c r="Y184" s="5">
        <f t="shared" si="43"/>
        <v>2516.3430600000138</v>
      </c>
      <c r="Z184" s="5">
        <f t="shared" si="41"/>
        <v>17347.414165666265</v>
      </c>
      <c r="AA184" s="5">
        <v>14450396</v>
      </c>
      <c r="AB184" s="1">
        <v>57</v>
      </c>
      <c r="AC184" s="1">
        <v>0</v>
      </c>
      <c r="AD184" s="1">
        <v>1</v>
      </c>
    </row>
    <row r="185" spans="1:30" s="1" customFormat="1" x14ac:dyDescent="0.25">
      <c r="A185" s="14">
        <v>577</v>
      </c>
      <c r="B185" s="5">
        <f t="shared" si="42"/>
        <v>0</v>
      </c>
      <c r="C185" s="15">
        <v>577</v>
      </c>
      <c r="D185" s="1">
        <v>1</v>
      </c>
      <c r="E185" s="1">
        <v>0</v>
      </c>
      <c r="F185" s="1" t="s">
        <v>1413</v>
      </c>
      <c r="G185" s="388">
        <v>25676.97</v>
      </c>
      <c r="H185" s="388">
        <v>26190.509400000003</v>
      </c>
      <c r="I185" s="388">
        <v>26714.319588000002</v>
      </c>
      <c r="K185" s="380">
        <v>170</v>
      </c>
      <c r="L185" s="5">
        <f t="shared" si="31"/>
        <v>170</v>
      </c>
      <c r="M185" s="5"/>
      <c r="N185" s="5">
        <f t="shared" si="32"/>
        <v>25676.97</v>
      </c>
      <c r="O185" s="5">
        <f t="shared" si="33"/>
        <v>10894.590924</v>
      </c>
      <c r="P185" s="5">
        <f t="shared" si="34"/>
        <v>14782.379076000001</v>
      </c>
      <c r="Q185" s="5"/>
      <c r="R185" s="5">
        <f t="shared" si="35"/>
        <v>170</v>
      </c>
      <c r="S185" s="5">
        <f t="shared" si="36"/>
        <v>170</v>
      </c>
      <c r="T185" s="5">
        <f t="shared" si="37"/>
        <v>26190.509400000003</v>
      </c>
      <c r="U185" s="5">
        <f t="shared" si="38"/>
        <v>10894.590924</v>
      </c>
      <c r="V185" s="5">
        <f t="shared" si="39"/>
        <v>15295.918476000003</v>
      </c>
      <c r="W185" s="5">
        <f t="shared" si="40"/>
        <v>89.975991035294129</v>
      </c>
      <c r="X185" s="6" t="s">
        <v>1246</v>
      </c>
      <c r="Y185" s="5">
        <f t="shared" si="43"/>
        <v>513.53940000000148</v>
      </c>
      <c r="Z185" s="5">
        <f t="shared" si="41"/>
        <v>23236.341176470589</v>
      </c>
      <c r="AA185" s="5">
        <v>3950178</v>
      </c>
      <c r="AB185" s="1">
        <v>58</v>
      </c>
      <c r="AC185" s="1">
        <v>0</v>
      </c>
      <c r="AD185" s="1">
        <v>1</v>
      </c>
    </row>
    <row r="186" spans="1:30" s="1" customFormat="1" x14ac:dyDescent="0.25">
      <c r="A186" s="14">
        <v>578</v>
      </c>
      <c r="B186" s="5">
        <f t="shared" si="42"/>
        <v>0</v>
      </c>
      <c r="C186" s="15">
        <v>578</v>
      </c>
      <c r="D186" s="1">
        <v>1</v>
      </c>
      <c r="E186" s="1">
        <v>0</v>
      </c>
      <c r="F186" s="1" t="s">
        <v>1414</v>
      </c>
      <c r="G186" s="388">
        <v>100442.265</v>
      </c>
      <c r="H186" s="388">
        <v>102451.11030000001</v>
      </c>
      <c r="I186" s="388">
        <v>104500.13250600001</v>
      </c>
      <c r="K186" s="380">
        <v>665</v>
      </c>
      <c r="L186" s="5">
        <f t="shared" si="31"/>
        <v>665</v>
      </c>
      <c r="M186" s="5"/>
      <c r="N186" s="5">
        <f t="shared" si="32"/>
        <v>100442.265</v>
      </c>
      <c r="O186" s="5">
        <f t="shared" si="33"/>
        <v>28013.610002000001</v>
      </c>
      <c r="P186" s="5">
        <f t="shared" si="34"/>
        <v>72428.654997999998</v>
      </c>
      <c r="Q186" s="5"/>
      <c r="R186" s="5">
        <f t="shared" si="35"/>
        <v>665</v>
      </c>
      <c r="S186" s="5">
        <f t="shared" si="36"/>
        <v>665</v>
      </c>
      <c r="T186" s="5">
        <f t="shared" si="37"/>
        <v>102451.11030000001</v>
      </c>
      <c r="U186" s="5">
        <f t="shared" si="38"/>
        <v>28013.610002000001</v>
      </c>
      <c r="V186" s="5">
        <f t="shared" si="39"/>
        <v>74437.500298000014</v>
      </c>
      <c r="W186" s="5">
        <f t="shared" si="40"/>
        <v>111.93609067368423</v>
      </c>
      <c r="X186" s="6" t="s">
        <v>1246</v>
      </c>
      <c r="Y186" s="5">
        <f t="shared" si="43"/>
        <v>2008.8453000000154</v>
      </c>
      <c r="Z186" s="5">
        <f t="shared" si="41"/>
        <v>15274.013533834586</v>
      </c>
      <c r="AA186" s="5">
        <v>10157219</v>
      </c>
      <c r="AB186" s="1">
        <v>58</v>
      </c>
      <c r="AC186" s="1">
        <v>0</v>
      </c>
      <c r="AD186" s="1">
        <v>1</v>
      </c>
    </row>
    <row r="187" spans="1:30" s="1" customFormat="1" x14ac:dyDescent="0.25">
      <c r="A187" s="14">
        <v>581</v>
      </c>
      <c r="B187" s="5">
        <f t="shared" si="42"/>
        <v>0</v>
      </c>
      <c r="C187" s="15">
        <v>581</v>
      </c>
      <c r="D187" s="1">
        <v>1</v>
      </c>
      <c r="E187" s="1">
        <v>0</v>
      </c>
      <c r="F187" s="1" t="s">
        <v>1415</v>
      </c>
      <c r="G187" s="388">
        <v>22656.149999999998</v>
      </c>
      <c r="H187" s="388">
        <v>23109.273000000001</v>
      </c>
      <c r="I187" s="388">
        <v>23571.458460000002</v>
      </c>
      <c r="K187" s="380">
        <v>93</v>
      </c>
      <c r="L187" s="5">
        <f t="shared" si="31"/>
        <v>150</v>
      </c>
      <c r="M187" s="5"/>
      <c r="N187" s="5">
        <f t="shared" si="32"/>
        <v>22656.149999999998</v>
      </c>
      <c r="O187" s="5">
        <f t="shared" si="33"/>
        <v>13600.177892</v>
      </c>
      <c r="P187" s="5">
        <f t="shared" si="34"/>
        <v>9055.9721079999981</v>
      </c>
      <c r="Q187" s="5"/>
      <c r="R187" s="5">
        <f t="shared" si="35"/>
        <v>93</v>
      </c>
      <c r="S187" s="5">
        <f t="shared" si="36"/>
        <v>150</v>
      </c>
      <c r="T187" s="5">
        <f t="shared" si="37"/>
        <v>23109.273000000001</v>
      </c>
      <c r="U187" s="5">
        <f t="shared" si="38"/>
        <v>13600.177892</v>
      </c>
      <c r="V187" s="5">
        <f t="shared" si="39"/>
        <v>9509.0951080000013</v>
      </c>
      <c r="W187" s="5">
        <f t="shared" si="40"/>
        <v>102.24833449462368</v>
      </c>
      <c r="X187" s="6" t="s">
        <v>1246</v>
      </c>
      <c r="Y187" s="5">
        <f t="shared" si="43"/>
        <v>453.12300000000323</v>
      </c>
      <c r="Z187" s="5">
        <f t="shared" si="41"/>
        <v>53023.37634408602</v>
      </c>
      <c r="AA187" s="5">
        <v>4931174</v>
      </c>
      <c r="AB187" s="1">
        <v>59</v>
      </c>
      <c r="AC187" s="1">
        <v>0</v>
      </c>
      <c r="AD187" s="1">
        <v>1</v>
      </c>
    </row>
    <row r="188" spans="1:30" s="1" customFormat="1" x14ac:dyDescent="0.25">
      <c r="A188" s="14">
        <v>592</v>
      </c>
      <c r="B188" s="5">
        <f t="shared" si="42"/>
        <v>0</v>
      </c>
      <c r="C188" s="15">
        <v>592</v>
      </c>
      <c r="D188" s="1">
        <v>1</v>
      </c>
      <c r="E188" s="1">
        <v>0</v>
      </c>
      <c r="F188" s="1" t="s">
        <v>1416</v>
      </c>
      <c r="G188" s="388">
        <v>22656.149999999998</v>
      </c>
      <c r="H188" s="388">
        <v>23109.273000000001</v>
      </c>
      <c r="I188" s="388">
        <v>23571.458460000002</v>
      </c>
      <c r="K188" s="380">
        <v>12</v>
      </c>
      <c r="L188" s="5">
        <f t="shared" si="31"/>
        <v>150</v>
      </c>
      <c r="M188" s="5"/>
      <c r="N188" s="5">
        <f t="shared" si="32"/>
        <v>22656.149999999998</v>
      </c>
      <c r="O188" s="5">
        <f t="shared" si="33"/>
        <v>8658.2418020000005</v>
      </c>
      <c r="P188" s="5">
        <f t="shared" si="34"/>
        <v>13997.908197999997</v>
      </c>
      <c r="Q188" s="5"/>
      <c r="R188" s="5">
        <f t="shared" si="35"/>
        <v>12</v>
      </c>
      <c r="S188" s="5">
        <f t="shared" si="36"/>
        <v>150</v>
      </c>
      <c r="T188" s="5">
        <f t="shared" si="37"/>
        <v>23109.273000000001</v>
      </c>
      <c r="U188" s="5">
        <f t="shared" si="38"/>
        <v>8658.2418020000005</v>
      </c>
      <c r="V188" s="5">
        <f t="shared" si="39"/>
        <v>14451.031198000001</v>
      </c>
      <c r="W188" s="5">
        <f t="shared" si="40"/>
        <v>1204.2525998333333</v>
      </c>
      <c r="X188" s="6" t="s">
        <v>1246</v>
      </c>
      <c r="Y188" s="5">
        <f t="shared" si="43"/>
        <v>453.12300000000323</v>
      </c>
      <c r="Z188" s="5">
        <f t="shared" si="41"/>
        <v>261609.91666666666</v>
      </c>
      <c r="AA188" s="5">
        <v>3139319</v>
      </c>
      <c r="AB188" s="1">
        <v>60</v>
      </c>
      <c r="AC188" s="1">
        <v>0</v>
      </c>
      <c r="AD188" s="1">
        <v>1</v>
      </c>
    </row>
    <row r="189" spans="1:30" s="1" customFormat="1" x14ac:dyDescent="0.25">
      <c r="A189" s="14">
        <v>593</v>
      </c>
      <c r="B189" s="5">
        <f t="shared" si="42"/>
        <v>0</v>
      </c>
      <c r="C189" s="15">
        <v>593</v>
      </c>
      <c r="D189" s="1">
        <v>1</v>
      </c>
      <c r="E189" s="1">
        <v>0</v>
      </c>
      <c r="F189" s="1" t="s">
        <v>1417</v>
      </c>
      <c r="G189" s="388">
        <v>78843.402000000002</v>
      </c>
      <c r="H189" s="388">
        <v>80420.270040000003</v>
      </c>
      <c r="I189" s="388">
        <v>82028.675440799998</v>
      </c>
      <c r="K189" s="380">
        <v>522</v>
      </c>
      <c r="L189" s="5">
        <f t="shared" si="31"/>
        <v>522</v>
      </c>
      <c r="M189" s="5"/>
      <c r="N189" s="5">
        <f t="shared" si="32"/>
        <v>78843.402000000002</v>
      </c>
      <c r="O189" s="5">
        <f t="shared" si="33"/>
        <v>32407.539766000002</v>
      </c>
      <c r="P189" s="5">
        <f t="shared" si="34"/>
        <v>46435.862234</v>
      </c>
      <c r="Q189" s="5"/>
      <c r="R189" s="5">
        <f t="shared" si="35"/>
        <v>522</v>
      </c>
      <c r="S189" s="5">
        <f t="shared" si="36"/>
        <v>522</v>
      </c>
      <c r="T189" s="5">
        <f t="shared" si="37"/>
        <v>80420.270040000003</v>
      </c>
      <c r="U189" s="5">
        <f t="shared" si="38"/>
        <v>32407.539766000002</v>
      </c>
      <c r="V189" s="5">
        <f t="shared" si="39"/>
        <v>48012.730274000001</v>
      </c>
      <c r="W189" s="5">
        <f t="shared" si="40"/>
        <v>91.978410486590036</v>
      </c>
      <c r="X189" s="6" t="s">
        <v>1246</v>
      </c>
      <c r="Y189" s="5">
        <f t="shared" si="43"/>
        <v>1576.8680400000012</v>
      </c>
      <c r="Z189" s="5">
        <f t="shared" si="41"/>
        <v>22510.300766283526</v>
      </c>
      <c r="AA189" s="5">
        <v>11750377</v>
      </c>
      <c r="AB189" s="1">
        <v>60</v>
      </c>
      <c r="AC189" s="1">
        <v>0</v>
      </c>
      <c r="AD189" s="1">
        <v>1</v>
      </c>
    </row>
    <row r="190" spans="1:30" s="1" customFormat="1" x14ac:dyDescent="0.25">
      <c r="A190" s="14">
        <v>595</v>
      </c>
      <c r="B190" s="5">
        <f t="shared" si="42"/>
        <v>0</v>
      </c>
      <c r="C190" s="15">
        <v>595</v>
      </c>
      <c r="D190" s="1">
        <v>1</v>
      </c>
      <c r="E190" s="1">
        <v>0</v>
      </c>
      <c r="F190" s="1" t="s">
        <v>1418</v>
      </c>
      <c r="G190" s="388">
        <v>112374.504</v>
      </c>
      <c r="H190" s="388">
        <v>114621.99408</v>
      </c>
      <c r="I190" s="388">
        <v>116914.43396160001</v>
      </c>
      <c r="K190" s="380">
        <v>744</v>
      </c>
      <c r="L190" s="5">
        <f t="shared" si="31"/>
        <v>744</v>
      </c>
      <c r="M190" s="5"/>
      <c r="N190" s="5">
        <f t="shared" si="32"/>
        <v>112374.504</v>
      </c>
      <c r="O190" s="5">
        <f t="shared" si="33"/>
        <v>37767.348709999998</v>
      </c>
      <c r="P190" s="5">
        <f t="shared" si="34"/>
        <v>74607.155289999995</v>
      </c>
      <c r="Q190" s="5"/>
      <c r="R190" s="5">
        <f t="shared" si="35"/>
        <v>744</v>
      </c>
      <c r="S190" s="5">
        <f t="shared" si="36"/>
        <v>744</v>
      </c>
      <c r="T190" s="5">
        <f t="shared" si="37"/>
        <v>114621.99408</v>
      </c>
      <c r="U190" s="5">
        <f t="shared" si="38"/>
        <v>37767.348709999998</v>
      </c>
      <c r="V190" s="5">
        <f t="shared" si="39"/>
        <v>76854.645370000013</v>
      </c>
      <c r="W190" s="5">
        <f t="shared" si="40"/>
        <v>103.29925452956991</v>
      </c>
      <c r="X190" s="6" t="s">
        <v>1246</v>
      </c>
      <c r="Y190" s="5">
        <f t="shared" si="43"/>
        <v>2247.4900800000032</v>
      </c>
      <c r="Z190" s="5">
        <f t="shared" si="41"/>
        <v>18405.571236559139</v>
      </c>
      <c r="AA190" s="5">
        <v>13693745</v>
      </c>
      <c r="AB190" s="1">
        <v>60</v>
      </c>
      <c r="AC190" s="1">
        <v>0</v>
      </c>
      <c r="AD190" s="1">
        <v>1</v>
      </c>
    </row>
    <row r="191" spans="1:30" s="1" customFormat="1" x14ac:dyDescent="0.25">
      <c r="A191" s="14">
        <v>599</v>
      </c>
      <c r="B191" s="5">
        <f t="shared" si="42"/>
        <v>0</v>
      </c>
      <c r="C191" s="15">
        <v>599</v>
      </c>
      <c r="D191" s="1">
        <v>1</v>
      </c>
      <c r="E191" s="1">
        <v>0</v>
      </c>
      <c r="F191" s="1" t="s">
        <v>1419</v>
      </c>
      <c r="G191" s="388">
        <v>22656.149999999998</v>
      </c>
      <c r="H191" s="388">
        <v>23109.273000000001</v>
      </c>
      <c r="I191" s="388">
        <v>23571.458460000002</v>
      </c>
      <c r="K191" s="380">
        <v>69</v>
      </c>
      <c r="L191" s="5">
        <f t="shared" si="31"/>
        <v>150</v>
      </c>
      <c r="M191" s="5"/>
      <c r="N191" s="5">
        <f t="shared" si="32"/>
        <v>22656.149999999998</v>
      </c>
      <c r="O191" s="5">
        <f t="shared" si="33"/>
        <v>16625.938322000002</v>
      </c>
      <c r="P191" s="5">
        <f t="shared" si="34"/>
        <v>6030.211677999996</v>
      </c>
      <c r="Q191" s="5"/>
      <c r="R191" s="5">
        <f t="shared" si="35"/>
        <v>69</v>
      </c>
      <c r="S191" s="5">
        <f t="shared" si="36"/>
        <v>150</v>
      </c>
      <c r="T191" s="5">
        <f t="shared" si="37"/>
        <v>23109.273000000001</v>
      </c>
      <c r="U191" s="5">
        <f t="shared" si="38"/>
        <v>16625.938322000002</v>
      </c>
      <c r="V191" s="5">
        <f t="shared" si="39"/>
        <v>6483.3346779999993</v>
      </c>
      <c r="W191" s="5">
        <f t="shared" si="40"/>
        <v>93.961372144927523</v>
      </c>
      <c r="X191" s="6" t="s">
        <v>1246</v>
      </c>
      <c r="Y191" s="5">
        <f t="shared" si="43"/>
        <v>453.12300000000323</v>
      </c>
      <c r="Z191" s="5">
        <f t="shared" si="41"/>
        <v>87366.072463768112</v>
      </c>
      <c r="AA191" s="5">
        <v>6028259</v>
      </c>
      <c r="AB191" s="1">
        <v>60</v>
      </c>
      <c r="AC191" s="1">
        <v>0</v>
      </c>
      <c r="AD191" s="1">
        <v>1</v>
      </c>
    </row>
    <row r="192" spans="1:30" s="1" customFormat="1" x14ac:dyDescent="0.25">
      <c r="A192" s="14">
        <v>600</v>
      </c>
      <c r="B192" s="5">
        <f t="shared" si="42"/>
        <v>0</v>
      </c>
      <c r="C192" s="15">
        <v>600</v>
      </c>
      <c r="D192" s="1">
        <v>1</v>
      </c>
      <c r="E192" s="1">
        <v>0</v>
      </c>
      <c r="F192" s="1" t="s">
        <v>1420</v>
      </c>
      <c r="G192" s="388">
        <v>22656.149999999998</v>
      </c>
      <c r="H192" s="388">
        <v>23109.273000000001</v>
      </c>
      <c r="I192" s="388">
        <v>23571.458460000002</v>
      </c>
      <c r="K192" s="380">
        <v>75</v>
      </c>
      <c r="L192" s="5">
        <f t="shared" si="31"/>
        <v>150</v>
      </c>
      <c r="M192" s="5"/>
      <c r="N192" s="5">
        <f t="shared" si="32"/>
        <v>22656.149999999998</v>
      </c>
      <c r="O192" s="5">
        <f t="shared" si="33"/>
        <v>10244.116624</v>
      </c>
      <c r="P192" s="5">
        <f t="shared" si="34"/>
        <v>12412.033375999998</v>
      </c>
      <c r="Q192" s="5"/>
      <c r="R192" s="5">
        <f t="shared" si="35"/>
        <v>75</v>
      </c>
      <c r="S192" s="5">
        <f t="shared" si="36"/>
        <v>150</v>
      </c>
      <c r="T192" s="5">
        <f t="shared" si="37"/>
        <v>23109.273000000001</v>
      </c>
      <c r="U192" s="5">
        <f t="shared" si="38"/>
        <v>10244.116624</v>
      </c>
      <c r="V192" s="5">
        <f t="shared" si="39"/>
        <v>12865.156376000001</v>
      </c>
      <c r="W192" s="5">
        <f t="shared" si="40"/>
        <v>171.53541834666669</v>
      </c>
      <c r="X192" s="6" t="s">
        <v>1246</v>
      </c>
      <c r="Y192" s="5">
        <f t="shared" si="43"/>
        <v>453.12300000000323</v>
      </c>
      <c r="Z192" s="5">
        <f t="shared" si="41"/>
        <v>49524.373333333337</v>
      </c>
      <c r="AA192" s="5">
        <v>3714328</v>
      </c>
      <c r="AB192" s="1">
        <v>60</v>
      </c>
      <c r="AC192" s="1">
        <v>0</v>
      </c>
      <c r="AD192" s="1">
        <v>1</v>
      </c>
    </row>
    <row r="193" spans="1:30" s="1" customFormat="1" x14ac:dyDescent="0.25">
      <c r="A193" s="14">
        <v>601</v>
      </c>
      <c r="B193" s="5">
        <f t="shared" si="42"/>
        <v>0</v>
      </c>
      <c r="C193" s="15">
        <v>601</v>
      </c>
      <c r="D193" s="1">
        <v>1</v>
      </c>
      <c r="E193" s="1">
        <v>0</v>
      </c>
      <c r="F193" s="1" t="s">
        <v>1421</v>
      </c>
      <c r="G193" s="388">
        <v>30963.404999999999</v>
      </c>
      <c r="H193" s="388">
        <v>31582.673100000004</v>
      </c>
      <c r="I193" s="388">
        <v>32214.326562000002</v>
      </c>
      <c r="K193" s="380">
        <v>205</v>
      </c>
      <c r="L193" s="5">
        <f t="shared" si="31"/>
        <v>205</v>
      </c>
      <c r="M193" s="5"/>
      <c r="N193" s="5">
        <f t="shared" si="32"/>
        <v>30963.404999999999</v>
      </c>
      <c r="O193" s="5">
        <f t="shared" si="33"/>
        <v>12782.2268</v>
      </c>
      <c r="P193" s="5">
        <f t="shared" si="34"/>
        <v>18181.178199999998</v>
      </c>
      <c r="Q193" s="5"/>
      <c r="R193" s="5">
        <f t="shared" si="35"/>
        <v>205</v>
      </c>
      <c r="S193" s="5">
        <f t="shared" si="36"/>
        <v>205</v>
      </c>
      <c r="T193" s="5">
        <f t="shared" si="37"/>
        <v>31582.673100000004</v>
      </c>
      <c r="U193" s="5">
        <f t="shared" si="38"/>
        <v>12782.2268</v>
      </c>
      <c r="V193" s="5">
        <f t="shared" si="39"/>
        <v>18800.446300000003</v>
      </c>
      <c r="W193" s="5">
        <f t="shared" si="40"/>
        <v>91.709494146341484</v>
      </c>
      <c r="X193" s="6" t="s">
        <v>1246</v>
      </c>
      <c r="Y193" s="5">
        <f t="shared" si="43"/>
        <v>619.26810000000478</v>
      </c>
      <c r="Z193" s="5">
        <f t="shared" si="41"/>
        <v>22607.804878048781</v>
      </c>
      <c r="AA193" s="5">
        <v>4634600</v>
      </c>
      <c r="AB193" s="1">
        <v>60</v>
      </c>
      <c r="AC193" s="1">
        <v>0</v>
      </c>
      <c r="AD193" s="1">
        <v>1</v>
      </c>
    </row>
    <row r="194" spans="1:30" s="1" customFormat="1" x14ac:dyDescent="0.25">
      <c r="A194" s="14">
        <v>621</v>
      </c>
      <c r="B194" s="5">
        <f t="shared" si="42"/>
        <v>0</v>
      </c>
      <c r="C194" s="15">
        <v>621</v>
      </c>
      <c r="D194" s="1">
        <v>1</v>
      </c>
      <c r="E194" s="1">
        <v>1</v>
      </c>
      <c r="F194" s="1" t="s">
        <v>1422</v>
      </c>
      <c r="G194" s="388">
        <v>705059.38800000004</v>
      </c>
      <c r="H194" s="388">
        <v>719160.57576000004</v>
      </c>
      <c r="I194" s="388">
        <v>733543.78727520001</v>
      </c>
      <c r="K194" s="380">
        <v>4668</v>
      </c>
      <c r="L194" s="5">
        <f t="shared" si="31"/>
        <v>4668</v>
      </c>
      <c r="M194" s="5"/>
      <c r="N194" s="5">
        <f t="shared" si="32"/>
        <v>705059.38800000004</v>
      </c>
      <c r="O194" s="5">
        <f t="shared" si="33"/>
        <v>321373.029278</v>
      </c>
      <c r="P194" s="5">
        <f t="shared" si="34"/>
        <v>383686.35872200003</v>
      </c>
      <c r="Q194" s="5"/>
      <c r="R194" s="5">
        <f t="shared" si="35"/>
        <v>4668</v>
      </c>
      <c r="S194" s="5">
        <f t="shared" si="36"/>
        <v>4668</v>
      </c>
      <c r="T194" s="5">
        <f t="shared" si="37"/>
        <v>719160.57576000004</v>
      </c>
      <c r="U194" s="5">
        <f t="shared" si="38"/>
        <v>321373.029278</v>
      </c>
      <c r="V194" s="5">
        <f t="shared" si="39"/>
        <v>397787.54648200003</v>
      </c>
      <c r="W194" s="5">
        <f t="shared" si="40"/>
        <v>85.215841148671814</v>
      </c>
      <c r="X194" s="6" t="s">
        <v>1246</v>
      </c>
      <c r="Y194" s="5">
        <f t="shared" si="43"/>
        <v>14101.187760000001</v>
      </c>
      <c r="Z194" s="5">
        <f t="shared" si="41"/>
        <v>24962.28384747215</v>
      </c>
      <c r="AA194" s="5">
        <v>116523941</v>
      </c>
      <c r="AB194" s="1">
        <v>62</v>
      </c>
      <c r="AC194" s="1">
        <v>1</v>
      </c>
      <c r="AD194" s="1">
        <v>1</v>
      </c>
    </row>
    <row r="195" spans="1:30" s="1" customFormat="1" x14ac:dyDescent="0.25">
      <c r="A195" s="14">
        <v>622</v>
      </c>
      <c r="B195" s="5">
        <f t="shared" si="42"/>
        <v>0</v>
      </c>
      <c r="C195" s="15">
        <v>622</v>
      </c>
      <c r="D195" s="1">
        <v>1</v>
      </c>
      <c r="E195" s="1">
        <v>1</v>
      </c>
      <c r="F195" s="1" t="s">
        <v>1423</v>
      </c>
      <c r="G195" s="388">
        <v>678627.21299999999</v>
      </c>
      <c r="H195" s="388">
        <v>692199.7572600001</v>
      </c>
      <c r="I195" s="388">
        <v>706043.75240520004</v>
      </c>
      <c r="K195" s="380">
        <v>4493</v>
      </c>
      <c r="L195" s="5">
        <f t="shared" si="31"/>
        <v>4493</v>
      </c>
      <c r="M195" s="5"/>
      <c r="N195" s="5">
        <f t="shared" si="32"/>
        <v>678627.21299999999</v>
      </c>
      <c r="O195" s="5">
        <f t="shared" si="33"/>
        <v>283076.13905200001</v>
      </c>
      <c r="P195" s="5">
        <f t="shared" si="34"/>
        <v>395551.07394799998</v>
      </c>
      <c r="Q195" s="5"/>
      <c r="R195" s="5">
        <f t="shared" si="35"/>
        <v>4493</v>
      </c>
      <c r="S195" s="5">
        <f t="shared" si="36"/>
        <v>4493</v>
      </c>
      <c r="T195" s="5">
        <f t="shared" si="37"/>
        <v>692199.7572600001</v>
      </c>
      <c r="U195" s="5">
        <f t="shared" si="38"/>
        <v>283076.13905200001</v>
      </c>
      <c r="V195" s="5">
        <f t="shared" si="39"/>
        <v>409123.61820800009</v>
      </c>
      <c r="W195" s="5">
        <f t="shared" si="40"/>
        <v>91.058005387936817</v>
      </c>
      <c r="X195" s="6" t="s">
        <v>1246</v>
      </c>
      <c r="Y195" s="5">
        <f t="shared" si="43"/>
        <v>13572.544260000112</v>
      </c>
      <c r="Z195" s="5">
        <f t="shared" si="41"/>
        <v>22844.022701980859</v>
      </c>
      <c r="AA195" s="5">
        <v>102638194</v>
      </c>
      <c r="AB195" s="1">
        <v>62</v>
      </c>
      <c r="AC195" s="1">
        <v>1</v>
      </c>
      <c r="AD195" s="1">
        <v>1</v>
      </c>
    </row>
    <row r="196" spans="1:30" s="1" customFormat="1" x14ac:dyDescent="0.25">
      <c r="A196" s="14">
        <v>623</v>
      </c>
      <c r="B196" s="5">
        <f t="shared" si="42"/>
        <v>0</v>
      </c>
      <c r="C196" s="15">
        <v>623</v>
      </c>
      <c r="D196" s="1">
        <v>1</v>
      </c>
      <c r="E196" s="1">
        <v>1</v>
      </c>
      <c r="F196" s="1" t="s">
        <v>1424</v>
      </c>
      <c r="G196" s="388">
        <v>454633.41</v>
      </c>
      <c r="H196" s="388">
        <v>463726.07820000005</v>
      </c>
      <c r="I196" s="388">
        <v>473000.59976400004</v>
      </c>
      <c r="K196" s="380">
        <v>3010</v>
      </c>
      <c r="L196" s="5">
        <f t="shared" si="31"/>
        <v>3010</v>
      </c>
      <c r="M196" s="5"/>
      <c r="N196" s="5">
        <f t="shared" si="32"/>
        <v>454633.41</v>
      </c>
      <c r="O196" s="5">
        <f t="shared" si="33"/>
        <v>214400.18496400001</v>
      </c>
      <c r="P196" s="5">
        <f t="shared" si="34"/>
        <v>240233.22503599996</v>
      </c>
      <c r="Q196" s="5"/>
      <c r="R196" s="5">
        <f t="shared" si="35"/>
        <v>3010</v>
      </c>
      <c r="S196" s="5">
        <f t="shared" si="36"/>
        <v>3010</v>
      </c>
      <c r="T196" s="5">
        <f t="shared" si="37"/>
        <v>463726.07820000005</v>
      </c>
      <c r="U196" s="5">
        <f t="shared" si="38"/>
        <v>214400.18496400001</v>
      </c>
      <c r="V196" s="5">
        <f t="shared" si="39"/>
        <v>249325.89323600003</v>
      </c>
      <c r="W196" s="5">
        <f t="shared" si="40"/>
        <v>82.832522669767457</v>
      </c>
      <c r="X196" s="6" t="s">
        <v>1246</v>
      </c>
      <c r="Y196" s="5">
        <f t="shared" si="43"/>
        <v>9092.6682000000728</v>
      </c>
      <c r="Z196" s="5">
        <f t="shared" si="41"/>
        <v>25826.431229235881</v>
      </c>
      <c r="AA196" s="5">
        <v>77737558</v>
      </c>
      <c r="AB196" s="1">
        <v>62</v>
      </c>
      <c r="AC196" s="1">
        <v>1</v>
      </c>
      <c r="AD196" s="1">
        <v>1</v>
      </c>
    </row>
    <row r="197" spans="1:30" s="1" customFormat="1" x14ac:dyDescent="0.25">
      <c r="A197" s="14">
        <v>624</v>
      </c>
      <c r="B197" s="5">
        <f t="shared" si="42"/>
        <v>0</v>
      </c>
      <c r="C197" s="15">
        <v>624</v>
      </c>
      <c r="D197" s="1">
        <v>1</v>
      </c>
      <c r="E197" s="1">
        <v>1</v>
      </c>
      <c r="F197" s="1" t="s">
        <v>1425</v>
      </c>
      <c r="G197" s="388">
        <v>595101.54</v>
      </c>
      <c r="H197" s="388">
        <v>607003.5708000001</v>
      </c>
      <c r="I197" s="388">
        <v>619143.64221600001</v>
      </c>
      <c r="K197" s="380">
        <v>3940</v>
      </c>
      <c r="L197" s="5">
        <f t="shared" si="31"/>
        <v>3940</v>
      </c>
      <c r="M197" s="5"/>
      <c r="N197" s="5">
        <f t="shared" si="32"/>
        <v>595101.54</v>
      </c>
      <c r="O197" s="5">
        <f t="shared" si="33"/>
        <v>258657.19041400001</v>
      </c>
      <c r="P197" s="5">
        <f t="shared" si="34"/>
        <v>336444.34958600003</v>
      </c>
      <c r="Q197" s="5"/>
      <c r="R197" s="5">
        <f t="shared" si="35"/>
        <v>3940</v>
      </c>
      <c r="S197" s="5">
        <f t="shared" si="36"/>
        <v>3940</v>
      </c>
      <c r="T197" s="5">
        <f t="shared" si="37"/>
        <v>607003.5708000001</v>
      </c>
      <c r="U197" s="5">
        <f t="shared" si="38"/>
        <v>258657.19041400001</v>
      </c>
      <c r="V197" s="5">
        <f t="shared" si="39"/>
        <v>348346.38038600009</v>
      </c>
      <c r="W197" s="5">
        <f t="shared" si="40"/>
        <v>88.412786900000029</v>
      </c>
      <c r="X197" s="6" t="s">
        <v>1246</v>
      </c>
      <c r="Y197" s="5">
        <f t="shared" si="43"/>
        <v>11902.030800000066</v>
      </c>
      <c r="Z197" s="5">
        <f t="shared" si="41"/>
        <v>23803.130203045686</v>
      </c>
      <c r="AA197" s="5">
        <v>93784333</v>
      </c>
      <c r="AB197" s="1">
        <v>62</v>
      </c>
      <c r="AC197" s="1">
        <v>1</v>
      </c>
      <c r="AD197" s="1">
        <v>1</v>
      </c>
    </row>
    <row r="198" spans="1:30" s="1" customFormat="1" x14ac:dyDescent="0.25">
      <c r="A198" s="14">
        <v>625</v>
      </c>
      <c r="B198" s="5">
        <f t="shared" si="42"/>
        <v>0</v>
      </c>
      <c r="C198" s="15">
        <v>625</v>
      </c>
      <c r="D198" s="1">
        <v>1</v>
      </c>
      <c r="E198" s="1">
        <v>1</v>
      </c>
      <c r="F198" s="1" t="s">
        <v>1426</v>
      </c>
      <c r="G198" s="388">
        <v>3592661.2259999998</v>
      </c>
      <c r="H198" s="388">
        <v>3664514.4505200004</v>
      </c>
      <c r="I198" s="388">
        <v>3737804.7395304004</v>
      </c>
      <c r="K198" s="380">
        <v>23786</v>
      </c>
      <c r="L198" s="5">
        <f t="shared" si="31"/>
        <v>23786</v>
      </c>
      <c r="M198" s="5"/>
      <c r="N198" s="5">
        <f t="shared" si="32"/>
        <v>3592661.2259999998</v>
      </c>
      <c r="O198" s="5">
        <f t="shared" si="33"/>
        <v>918479.19912</v>
      </c>
      <c r="P198" s="5">
        <f t="shared" si="34"/>
        <v>2674182.0268799998</v>
      </c>
      <c r="Q198" s="5"/>
      <c r="R198" s="5">
        <f t="shared" si="35"/>
        <v>23786</v>
      </c>
      <c r="S198" s="5">
        <f t="shared" si="36"/>
        <v>23786</v>
      </c>
      <c r="T198" s="5">
        <f t="shared" si="37"/>
        <v>3664514.4505200004</v>
      </c>
      <c r="U198" s="5">
        <f t="shared" si="38"/>
        <v>918479.19912</v>
      </c>
      <c r="V198" s="5">
        <f t="shared" si="39"/>
        <v>2746035.2514000004</v>
      </c>
      <c r="W198" s="5">
        <f t="shared" si="40"/>
        <v>115.44754273101826</v>
      </c>
      <c r="X198" s="6" t="s">
        <v>1246</v>
      </c>
      <c r="Y198" s="5">
        <f t="shared" si="43"/>
        <v>71853.224520000629</v>
      </c>
      <c r="Z198" s="5">
        <f t="shared" si="41"/>
        <v>14000.825695787438</v>
      </c>
      <c r="AA198" s="5">
        <v>333023640</v>
      </c>
      <c r="AB198" s="1">
        <v>62</v>
      </c>
      <c r="AC198" s="1">
        <v>1</v>
      </c>
      <c r="AD198" s="1">
        <v>1</v>
      </c>
    </row>
    <row r="199" spans="1:30" s="1" customFormat="1" x14ac:dyDescent="0.25">
      <c r="A199" s="14">
        <v>630</v>
      </c>
      <c r="B199" s="5">
        <f t="shared" si="42"/>
        <v>0</v>
      </c>
      <c r="C199" s="15">
        <v>630</v>
      </c>
      <c r="D199" s="1">
        <v>1</v>
      </c>
      <c r="E199" s="1">
        <v>0</v>
      </c>
      <c r="F199" s="1" t="s">
        <v>1427</v>
      </c>
      <c r="G199" s="388">
        <v>22656.149999999998</v>
      </c>
      <c r="H199" s="388">
        <v>23109.273000000001</v>
      </c>
      <c r="I199" s="388">
        <v>23571.458460000002</v>
      </c>
      <c r="K199" s="380">
        <v>131</v>
      </c>
      <c r="L199" s="5">
        <f t="shared" si="31"/>
        <v>150</v>
      </c>
      <c r="M199" s="5"/>
      <c r="N199" s="5">
        <f t="shared" si="32"/>
        <v>22656.149999999998</v>
      </c>
      <c r="O199" s="5">
        <f t="shared" si="33"/>
        <v>5927.1350600000005</v>
      </c>
      <c r="P199" s="5">
        <f t="shared" si="34"/>
        <v>16729.014939999997</v>
      </c>
      <c r="Q199" s="5"/>
      <c r="R199" s="5">
        <f t="shared" si="35"/>
        <v>131</v>
      </c>
      <c r="S199" s="5">
        <f t="shared" si="36"/>
        <v>150</v>
      </c>
      <c r="T199" s="5">
        <f t="shared" si="37"/>
        <v>23109.273000000001</v>
      </c>
      <c r="U199" s="5">
        <f t="shared" si="38"/>
        <v>5927.1350600000005</v>
      </c>
      <c r="V199" s="5">
        <f t="shared" si="39"/>
        <v>17182.137940000001</v>
      </c>
      <c r="W199" s="5">
        <f t="shared" si="40"/>
        <v>131.1613583206107</v>
      </c>
      <c r="X199" s="6" t="s">
        <v>1246</v>
      </c>
      <c r="Y199" s="5">
        <f t="shared" si="43"/>
        <v>453.12300000000323</v>
      </c>
      <c r="Z199" s="5">
        <f t="shared" si="41"/>
        <v>16405.114503816792</v>
      </c>
      <c r="AA199" s="5">
        <v>2149070</v>
      </c>
      <c r="AB199" s="1">
        <v>63</v>
      </c>
      <c r="AC199" s="1">
        <v>0</v>
      </c>
      <c r="AD199" s="1">
        <v>1</v>
      </c>
    </row>
    <row r="200" spans="1:30" s="1" customFormat="1" x14ac:dyDescent="0.25">
      <c r="A200" s="14">
        <v>635</v>
      </c>
      <c r="B200" s="5">
        <f t="shared" si="42"/>
        <v>0</v>
      </c>
      <c r="C200" s="15">
        <v>635</v>
      </c>
      <c r="D200" s="1">
        <v>1</v>
      </c>
      <c r="E200" s="1">
        <v>0</v>
      </c>
      <c r="F200" s="1" t="s">
        <v>1428</v>
      </c>
      <c r="G200" s="388">
        <v>22656.149999999998</v>
      </c>
      <c r="H200" s="388">
        <v>23109.273000000001</v>
      </c>
      <c r="I200" s="388">
        <v>23571.458460000002</v>
      </c>
      <c r="K200" s="380">
        <v>34</v>
      </c>
      <c r="L200" s="5">
        <f t="shared" si="31"/>
        <v>150</v>
      </c>
      <c r="M200" s="5"/>
      <c r="N200" s="5">
        <f t="shared" si="32"/>
        <v>22656.149999999998</v>
      </c>
      <c r="O200" s="5">
        <f t="shared" si="33"/>
        <v>9898.9611980000009</v>
      </c>
      <c r="P200" s="5">
        <f t="shared" si="34"/>
        <v>12757.188801999997</v>
      </c>
      <c r="Q200" s="5"/>
      <c r="R200" s="5">
        <f t="shared" si="35"/>
        <v>34</v>
      </c>
      <c r="S200" s="5">
        <f t="shared" si="36"/>
        <v>150</v>
      </c>
      <c r="T200" s="5">
        <f t="shared" si="37"/>
        <v>23109.273000000001</v>
      </c>
      <c r="U200" s="5">
        <f t="shared" si="38"/>
        <v>9898.9611980000009</v>
      </c>
      <c r="V200" s="5">
        <f t="shared" si="39"/>
        <v>13210.311802</v>
      </c>
      <c r="W200" s="5">
        <f t="shared" si="40"/>
        <v>388.53858241176471</v>
      </c>
      <c r="X200" s="6" t="s">
        <v>1246</v>
      </c>
      <c r="Y200" s="5">
        <f t="shared" si="43"/>
        <v>453.12300000000323</v>
      </c>
      <c r="Z200" s="5">
        <f t="shared" si="41"/>
        <v>105564.14705882352</v>
      </c>
      <c r="AA200" s="5">
        <v>3589181</v>
      </c>
      <c r="AB200" s="1">
        <v>64</v>
      </c>
      <c r="AC200" s="1">
        <v>0</v>
      </c>
      <c r="AD200" s="1">
        <v>1</v>
      </c>
    </row>
    <row r="201" spans="1:30" s="1" customFormat="1" x14ac:dyDescent="0.25">
      <c r="A201" s="14">
        <v>640</v>
      </c>
      <c r="B201" s="5">
        <f t="shared" si="42"/>
        <v>0</v>
      </c>
      <c r="C201" s="15">
        <v>640</v>
      </c>
      <c r="D201" s="1">
        <v>1</v>
      </c>
      <c r="E201" s="1">
        <v>0</v>
      </c>
      <c r="F201" s="1" t="s">
        <v>1429</v>
      </c>
      <c r="G201" s="388">
        <v>24921.764999999999</v>
      </c>
      <c r="H201" s="388">
        <v>25420.2003</v>
      </c>
      <c r="I201" s="388">
        <v>25928.604306000001</v>
      </c>
      <c r="K201" s="380">
        <v>165</v>
      </c>
      <c r="L201" s="5">
        <f t="shared" si="31"/>
        <v>165</v>
      </c>
      <c r="M201" s="5"/>
      <c r="N201" s="5">
        <f t="shared" si="32"/>
        <v>24921.764999999999</v>
      </c>
      <c r="O201" s="5">
        <f t="shared" si="33"/>
        <v>21784.556681999999</v>
      </c>
      <c r="P201" s="5">
        <f t="shared" si="34"/>
        <v>3137.2083180000009</v>
      </c>
      <c r="Q201" s="5"/>
      <c r="R201" s="5">
        <f t="shared" si="35"/>
        <v>165</v>
      </c>
      <c r="S201" s="5">
        <f t="shared" si="36"/>
        <v>165</v>
      </c>
      <c r="T201" s="5">
        <f t="shared" si="37"/>
        <v>25420.2003</v>
      </c>
      <c r="U201" s="5">
        <f t="shared" si="38"/>
        <v>21784.556681999999</v>
      </c>
      <c r="V201" s="5">
        <f t="shared" si="39"/>
        <v>3635.6436180000019</v>
      </c>
      <c r="W201" s="5">
        <f t="shared" si="40"/>
        <v>22.034203745454558</v>
      </c>
      <c r="X201" s="6" t="s">
        <v>1246</v>
      </c>
      <c r="Y201" s="5">
        <f t="shared" si="43"/>
        <v>498.43530000000101</v>
      </c>
      <c r="Z201" s="5">
        <f t="shared" si="41"/>
        <v>47870.781818181815</v>
      </c>
      <c r="AA201" s="5">
        <v>7898679</v>
      </c>
      <c r="AB201" s="1">
        <v>64</v>
      </c>
      <c r="AC201" s="1">
        <v>0</v>
      </c>
      <c r="AD201" s="1">
        <v>1</v>
      </c>
    </row>
    <row r="202" spans="1:30" s="1" customFormat="1" x14ac:dyDescent="0.25">
      <c r="A202" s="14">
        <v>656</v>
      </c>
      <c r="B202" s="5">
        <f t="shared" si="42"/>
        <v>0</v>
      </c>
      <c r="C202" s="15">
        <v>656</v>
      </c>
      <c r="D202" s="1">
        <v>1</v>
      </c>
      <c r="E202" s="1">
        <v>0</v>
      </c>
      <c r="F202" s="1" t="s">
        <v>1430</v>
      </c>
      <c r="G202" s="388">
        <v>242571.84599999999</v>
      </c>
      <c r="H202" s="388">
        <v>247423.28292000003</v>
      </c>
      <c r="I202" s="388">
        <v>252371.7485784</v>
      </c>
      <c r="K202" s="380">
        <v>1606</v>
      </c>
      <c r="L202" s="5">
        <f t="shared" si="31"/>
        <v>1606</v>
      </c>
      <c r="M202" s="5"/>
      <c r="N202" s="5">
        <f t="shared" si="32"/>
        <v>242571.84599999999</v>
      </c>
      <c r="O202" s="5">
        <f t="shared" si="33"/>
        <v>92367.391969999997</v>
      </c>
      <c r="P202" s="5">
        <f t="shared" si="34"/>
        <v>150204.45402999999</v>
      </c>
      <c r="Q202" s="5"/>
      <c r="R202" s="5">
        <f t="shared" si="35"/>
        <v>1606</v>
      </c>
      <c r="S202" s="5">
        <f t="shared" si="36"/>
        <v>1606</v>
      </c>
      <c r="T202" s="5">
        <f t="shared" si="37"/>
        <v>247423.28292000003</v>
      </c>
      <c r="U202" s="5">
        <f t="shared" si="38"/>
        <v>92367.391969999997</v>
      </c>
      <c r="V202" s="5">
        <f t="shared" si="39"/>
        <v>155055.89095000003</v>
      </c>
      <c r="W202" s="5">
        <f t="shared" si="40"/>
        <v>96.547877303860545</v>
      </c>
      <c r="X202" s="6" t="s">
        <v>1246</v>
      </c>
      <c r="Y202" s="5">
        <f t="shared" si="43"/>
        <v>4851.4369200000365</v>
      </c>
      <c r="Z202" s="5">
        <f t="shared" si="41"/>
        <v>20853.496264009962</v>
      </c>
      <c r="AA202" s="5">
        <v>33490715</v>
      </c>
      <c r="AB202" s="1">
        <v>66</v>
      </c>
      <c r="AC202" s="1">
        <v>0</v>
      </c>
      <c r="AD202" s="1">
        <v>1</v>
      </c>
    </row>
    <row r="203" spans="1:30" s="1" customFormat="1" x14ac:dyDescent="0.25">
      <c r="A203" s="14">
        <v>659</v>
      </c>
      <c r="B203" s="5">
        <f t="shared" si="42"/>
        <v>0</v>
      </c>
      <c r="C203" s="15">
        <v>659</v>
      </c>
      <c r="D203" s="1">
        <v>1</v>
      </c>
      <c r="E203" s="1">
        <v>1</v>
      </c>
      <c r="F203" s="1" t="s">
        <v>1431</v>
      </c>
      <c r="G203" s="388">
        <v>234868.755</v>
      </c>
      <c r="H203" s="388">
        <v>239566.13010000001</v>
      </c>
      <c r="I203" s="388">
        <v>244357.45270200001</v>
      </c>
      <c r="K203" s="380">
        <v>1555</v>
      </c>
      <c r="L203" s="5">
        <f t="shared" si="31"/>
        <v>1555</v>
      </c>
      <c r="M203" s="5"/>
      <c r="N203" s="5">
        <f t="shared" si="32"/>
        <v>234868.755</v>
      </c>
      <c r="O203" s="5">
        <f t="shared" si="33"/>
        <v>89547.143909999999</v>
      </c>
      <c r="P203" s="5">
        <f t="shared" si="34"/>
        <v>145321.61109000002</v>
      </c>
      <c r="Q203" s="5"/>
      <c r="R203" s="5">
        <f t="shared" si="35"/>
        <v>1555</v>
      </c>
      <c r="S203" s="5">
        <f t="shared" si="36"/>
        <v>1555</v>
      </c>
      <c r="T203" s="5">
        <f t="shared" si="37"/>
        <v>239566.13010000001</v>
      </c>
      <c r="U203" s="5">
        <f t="shared" si="38"/>
        <v>89547.143909999999</v>
      </c>
      <c r="V203" s="5">
        <f t="shared" si="39"/>
        <v>150018.98619000003</v>
      </c>
      <c r="W203" s="5">
        <f t="shared" si="40"/>
        <v>96.47523227652735</v>
      </c>
      <c r="X203" s="6" t="s">
        <v>1246</v>
      </c>
      <c r="Y203" s="5">
        <f t="shared" si="43"/>
        <v>4697.3751000000047</v>
      </c>
      <c r="Z203" s="5">
        <f t="shared" si="41"/>
        <v>20879.836012861735</v>
      </c>
      <c r="AA203" s="5">
        <v>32468145</v>
      </c>
      <c r="AB203" s="1">
        <v>19</v>
      </c>
      <c r="AC203" s="1">
        <v>1</v>
      </c>
      <c r="AD203" s="1">
        <v>1</v>
      </c>
    </row>
    <row r="204" spans="1:30" s="1" customFormat="1" x14ac:dyDescent="0.25">
      <c r="A204" s="14">
        <v>671</v>
      </c>
      <c r="B204" s="5">
        <f t="shared" si="42"/>
        <v>0</v>
      </c>
      <c r="C204" s="15">
        <v>671</v>
      </c>
      <c r="D204" s="1">
        <v>1</v>
      </c>
      <c r="E204" s="1">
        <v>0</v>
      </c>
      <c r="F204" s="1" t="s">
        <v>1432</v>
      </c>
      <c r="G204" s="388">
        <v>22656.149999999998</v>
      </c>
      <c r="H204" s="388">
        <v>23109.273000000001</v>
      </c>
      <c r="I204" s="388">
        <v>23571.458460000002</v>
      </c>
      <c r="K204" s="380">
        <v>122</v>
      </c>
      <c r="L204" s="5">
        <f t="shared" si="31"/>
        <v>150</v>
      </c>
      <c r="M204" s="5"/>
      <c r="N204" s="5">
        <f t="shared" si="32"/>
        <v>22656.149999999998</v>
      </c>
      <c r="O204" s="5">
        <f t="shared" si="33"/>
        <v>20212.482892</v>
      </c>
      <c r="P204" s="5">
        <f t="shared" si="34"/>
        <v>2443.6671079999978</v>
      </c>
      <c r="Q204" s="5"/>
      <c r="R204" s="5">
        <f t="shared" si="35"/>
        <v>122</v>
      </c>
      <c r="S204" s="5">
        <f t="shared" si="36"/>
        <v>150</v>
      </c>
      <c r="T204" s="5">
        <f t="shared" si="37"/>
        <v>23109.273000000001</v>
      </c>
      <c r="U204" s="5">
        <f t="shared" si="38"/>
        <v>20212.482892</v>
      </c>
      <c r="V204" s="5">
        <f t="shared" si="39"/>
        <v>2896.7901080000011</v>
      </c>
      <c r="W204" s="5">
        <f t="shared" si="40"/>
        <v>23.744181213114764</v>
      </c>
      <c r="X204" s="6" t="s">
        <v>1246</v>
      </c>
      <c r="Y204" s="5">
        <f t="shared" si="43"/>
        <v>453.12300000000323</v>
      </c>
      <c r="Z204" s="5">
        <f t="shared" si="41"/>
        <v>60071.098360655735</v>
      </c>
      <c r="AA204" s="5">
        <v>7328674</v>
      </c>
      <c r="AB204" s="1">
        <v>67</v>
      </c>
      <c r="AC204" s="1">
        <v>0</v>
      </c>
      <c r="AD204" s="1">
        <v>1</v>
      </c>
    </row>
    <row r="205" spans="1:30" s="1" customFormat="1" x14ac:dyDescent="0.25">
      <c r="A205" s="14">
        <v>676</v>
      </c>
      <c r="B205" s="5">
        <f t="shared" si="42"/>
        <v>0</v>
      </c>
      <c r="C205" s="15">
        <v>676</v>
      </c>
      <c r="D205" s="1">
        <v>1</v>
      </c>
      <c r="E205" s="1">
        <v>0</v>
      </c>
      <c r="F205" s="1" t="s">
        <v>1433</v>
      </c>
      <c r="G205" s="388">
        <v>22656.149999999998</v>
      </c>
      <c r="H205" s="388">
        <v>23109.273000000001</v>
      </c>
      <c r="I205" s="388">
        <v>23571.458460000002</v>
      </c>
      <c r="K205" s="380">
        <v>39</v>
      </c>
      <c r="L205" s="5">
        <f t="shared" si="31"/>
        <v>150</v>
      </c>
      <c r="M205" s="5"/>
      <c r="N205" s="5">
        <f t="shared" si="32"/>
        <v>22656.149999999998</v>
      </c>
      <c r="O205" s="5">
        <f t="shared" si="33"/>
        <v>2917.9998540000001</v>
      </c>
      <c r="P205" s="5">
        <f t="shared" si="34"/>
        <v>19738.150145999996</v>
      </c>
      <c r="Q205" s="5"/>
      <c r="R205" s="5">
        <f t="shared" si="35"/>
        <v>39</v>
      </c>
      <c r="S205" s="5">
        <f t="shared" si="36"/>
        <v>150</v>
      </c>
      <c r="T205" s="5">
        <f t="shared" si="37"/>
        <v>23109.273000000001</v>
      </c>
      <c r="U205" s="5">
        <f t="shared" si="38"/>
        <v>2917.9998540000001</v>
      </c>
      <c r="V205" s="5">
        <f t="shared" si="39"/>
        <v>20191.273146</v>
      </c>
      <c r="W205" s="5">
        <f t="shared" si="40"/>
        <v>517.72495246153846</v>
      </c>
      <c r="X205" s="6" t="s">
        <v>1246</v>
      </c>
      <c r="Y205" s="5">
        <f t="shared" si="43"/>
        <v>453.12300000000323</v>
      </c>
      <c r="Z205" s="5">
        <f t="shared" si="41"/>
        <v>27128.538461538461</v>
      </c>
      <c r="AA205" s="5">
        <v>1058013</v>
      </c>
      <c r="AB205" s="1">
        <v>68</v>
      </c>
      <c r="AC205" s="1">
        <v>0</v>
      </c>
      <c r="AD205" s="1">
        <v>1</v>
      </c>
    </row>
    <row r="206" spans="1:30" s="1" customFormat="1" x14ac:dyDescent="0.25">
      <c r="A206" s="14">
        <v>682</v>
      </c>
      <c r="B206" s="5">
        <f t="shared" si="42"/>
        <v>0</v>
      </c>
      <c r="C206" s="15">
        <v>682</v>
      </c>
      <c r="D206" s="1">
        <v>1</v>
      </c>
      <c r="E206" s="1">
        <v>0</v>
      </c>
      <c r="F206" s="1" t="s">
        <v>1434</v>
      </c>
      <c r="G206" s="388">
        <v>57697.661999999997</v>
      </c>
      <c r="H206" s="388">
        <v>58851.615240000006</v>
      </c>
      <c r="I206" s="388">
        <v>60028.647544800006</v>
      </c>
      <c r="K206" s="380">
        <v>382</v>
      </c>
      <c r="L206" s="5">
        <f t="shared" si="31"/>
        <v>382</v>
      </c>
      <c r="M206" s="5"/>
      <c r="N206" s="5">
        <f t="shared" si="32"/>
        <v>57697.661999999997</v>
      </c>
      <c r="O206" s="5">
        <f t="shared" si="33"/>
        <v>17071.44082</v>
      </c>
      <c r="P206" s="5">
        <f t="shared" si="34"/>
        <v>40626.221179999993</v>
      </c>
      <c r="Q206" s="5"/>
      <c r="R206" s="5">
        <f t="shared" si="35"/>
        <v>382</v>
      </c>
      <c r="S206" s="5">
        <f t="shared" si="36"/>
        <v>382</v>
      </c>
      <c r="T206" s="5">
        <f t="shared" si="37"/>
        <v>58851.615240000006</v>
      </c>
      <c r="U206" s="5">
        <f t="shared" si="38"/>
        <v>17071.44082</v>
      </c>
      <c r="V206" s="5">
        <f t="shared" si="39"/>
        <v>41780.17442000001</v>
      </c>
      <c r="W206" s="5">
        <f t="shared" si="40"/>
        <v>109.37218434554977</v>
      </c>
      <c r="X206" s="6" t="s">
        <v>1246</v>
      </c>
      <c r="Y206" s="5">
        <f t="shared" si="43"/>
        <v>1153.9532400000098</v>
      </c>
      <c r="Z206" s="5">
        <f t="shared" si="41"/>
        <v>16203.638743455498</v>
      </c>
      <c r="AA206" s="5">
        <v>6189790</v>
      </c>
      <c r="AB206" s="1">
        <v>68</v>
      </c>
      <c r="AC206" s="1">
        <v>0</v>
      </c>
      <c r="AD206" s="1">
        <v>1</v>
      </c>
    </row>
    <row r="207" spans="1:30" s="1" customFormat="1" x14ac:dyDescent="0.25">
      <c r="A207" s="14">
        <v>690</v>
      </c>
      <c r="B207" s="5">
        <f t="shared" si="42"/>
        <v>0</v>
      </c>
      <c r="C207" s="15">
        <v>690</v>
      </c>
      <c r="D207" s="1">
        <v>1</v>
      </c>
      <c r="E207" s="1">
        <v>0</v>
      </c>
      <c r="F207" s="1" t="s">
        <v>1435</v>
      </c>
      <c r="G207" s="388">
        <v>48937.284</v>
      </c>
      <c r="H207" s="388">
        <v>49916.029680000007</v>
      </c>
      <c r="I207" s="388">
        <v>50914.350273600001</v>
      </c>
      <c r="K207" s="380">
        <v>324</v>
      </c>
      <c r="L207" s="5">
        <f t="shared" si="31"/>
        <v>324</v>
      </c>
      <c r="M207" s="5"/>
      <c r="N207" s="5">
        <f t="shared" si="32"/>
        <v>48937.284</v>
      </c>
      <c r="O207" s="5">
        <f t="shared" si="33"/>
        <v>15576.373148000001</v>
      </c>
      <c r="P207" s="5">
        <f t="shared" si="34"/>
        <v>33360.910852000001</v>
      </c>
      <c r="Q207" s="5"/>
      <c r="R207" s="5">
        <f t="shared" si="35"/>
        <v>324</v>
      </c>
      <c r="S207" s="5">
        <f t="shared" si="36"/>
        <v>324</v>
      </c>
      <c r="T207" s="5">
        <f t="shared" si="37"/>
        <v>49916.029680000007</v>
      </c>
      <c r="U207" s="5">
        <f t="shared" si="38"/>
        <v>15576.373148000001</v>
      </c>
      <c r="V207" s="5">
        <f t="shared" si="39"/>
        <v>34339.656532000008</v>
      </c>
      <c r="W207" s="5">
        <f t="shared" si="40"/>
        <v>105.98659423456793</v>
      </c>
      <c r="X207" s="6" t="s">
        <v>1246</v>
      </c>
      <c r="Y207" s="5">
        <f t="shared" si="43"/>
        <v>978.74568000000727</v>
      </c>
      <c r="Z207" s="5">
        <f t="shared" si="41"/>
        <v>17431.191358024691</v>
      </c>
      <c r="AA207" s="5">
        <v>5647706</v>
      </c>
      <c r="AB207" s="1">
        <v>68</v>
      </c>
      <c r="AC207" s="1">
        <v>0</v>
      </c>
      <c r="AD207" s="1">
        <v>1</v>
      </c>
    </row>
    <row r="208" spans="1:30" s="1" customFormat="1" x14ac:dyDescent="0.25">
      <c r="A208" s="14">
        <v>695</v>
      </c>
      <c r="B208" s="5">
        <f t="shared" si="42"/>
        <v>0</v>
      </c>
      <c r="C208" s="15">
        <v>695</v>
      </c>
      <c r="D208" s="1">
        <v>1</v>
      </c>
      <c r="E208" s="1">
        <v>0</v>
      </c>
      <c r="F208" s="1" t="s">
        <v>1436</v>
      </c>
      <c r="G208" s="388">
        <v>55583.087999999996</v>
      </c>
      <c r="H208" s="388">
        <v>56694.749760000006</v>
      </c>
      <c r="I208" s="388">
        <v>57828.644755200003</v>
      </c>
      <c r="K208" s="380">
        <v>368</v>
      </c>
      <c r="L208" s="5">
        <f t="shared" ref="L208:L271" si="44">IF(K208&lt;L$5,L$5,K208)</f>
        <v>368</v>
      </c>
      <c r="M208" s="5"/>
      <c r="N208" s="5">
        <f t="shared" ref="N208:N271" si="45">IF(AD208&gt;0,L208*N$5,0)</f>
        <v>55583.087999999996</v>
      </c>
      <c r="O208" s="5">
        <f t="shared" ref="O208:O271" si="46">IF(O$5*AA208&gt;N208,N208,O$5*AA208)</f>
        <v>8205.7339840000004</v>
      </c>
      <c r="P208" s="5">
        <f t="shared" ref="P208:P271" si="47">+N208-O208</f>
        <v>47377.354015999998</v>
      </c>
      <c r="Q208" s="5"/>
      <c r="R208" s="5">
        <f t="shared" ref="R208:R271" si="48">+K208*R$5</f>
        <v>368</v>
      </c>
      <c r="S208" s="5">
        <f t="shared" ref="S208:S213" si="49">IF(R208&lt;L$5,L$5,R208)</f>
        <v>368</v>
      </c>
      <c r="T208" s="5">
        <f t="shared" ref="T208:T213" si="50">IF(AD208&gt;0,S208*T$5,0)</f>
        <v>56694.749760000006</v>
      </c>
      <c r="U208" s="5">
        <f t="shared" ref="U208:U213" si="51">IF(U$5*AA208&gt;T208,T208,U$5*AA208)</f>
        <v>8205.7339840000004</v>
      </c>
      <c r="V208" s="5">
        <f t="shared" ref="V208:V213" si="52">+T208-U208</f>
        <v>48489.015776000007</v>
      </c>
      <c r="W208" s="5">
        <f t="shared" ref="W208:W271" si="53">+V208/K208</f>
        <v>131.76362982608697</v>
      </c>
      <c r="X208" s="6" t="s">
        <v>1246</v>
      </c>
      <c r="Y208" s="5">
        <f t="shared" si="43"/>
        <v>1111.66176000001</v>
      </c>
      <c r="Z208" s="5">
        <f t="shared" ref="Z208:Z271" si="54">+AA208/K208</f>
        <v>8084.913043478261</v>
      </c>
      <c r="AA208" s="5">
        <v>2975248</v>
      </c>
      <c r="AB208" s="1">
        <v>69</v>
      </c>
      <c r="AC208" s="1">
        <v>0</v>
      </c>
      <c r="AD208" s="1">
        <v>1</v>
      </c>
    </row>
    <row r="209" spans="1:30" s="1" customFormat="1" x14ac:dyDescent="0.25">
      <c r="A209" s="14">
        <v>696</v>
      </c>
      <c r="B209" s="5">
        <f t="shared" ref="B209:B272" si="55">+C209-A209</f>
        <v>0</v>
      </c>
      <c r="C209" s="15">
        <v>696</v>
      </c>
      <c r="D209" s="1">
        <v>1</v>
      </c>
      <c r="E209" s="1">
        <v>0</v>
      </c>
      <c r="F209" s="1" t="s">
        <v>1437</v>
      </c>
      <c r="G209" s="388">
        <v>33984.224999999999</v>
      </c>
      <c r="H209" s="388">
        <v>34663.909500000002</v>
      </c>
      <c r="I209" s="388">
        <v>35357.187689999999</v>
      </c>
      <c r="K209" s="380">
        <v>225</v>
      </c>
      <c r="L209" s="5">
        <f t="shared" si="44"/>
        <v>225</v>
      </c>
      <c r="M209" s="5"/>
      <c r="N209" s="5">
        <f t="shared" si="45"/>
        <v>33984.224999999999</v>
      </c>
      <c r="O209" s="5">
        <f t="shared" si="46"/>
        <v>20185.104225999999</v>
      </c>
      <c r="P209" s="5">
        <f t="shared" si="47"/>
        <v>13799.120773999999</v>
      </c>
      <c r="Q209" s="5"/>
      <c r="R209" s="5">
        <f t="shared" si="48"/>
        <v>225</v>
      </c>
      <c r="S209" s="5">
        <f t="shared" si="49"/>
        <v>225</v>
      </c>
      <c r="T209" s="5">
        <f t="shared" si="50"/>
        <v>34663.909500000002</v>
      </c>
      <c r="U209" s="5">
        <f t="shared" si="51"/>
        <v>20185.104225999999</v>
      </c>
      <c r="V209" s="5">
        <f t="shared" si="52"/>
        <v>14478.805274000002</v>
      </c>
      <c r="W209" s="5">
        <f t="shared" si="53"/>
        <v>64.350245662222235</v>
      </c>
      <c r="X209" s="6" t="s">
        <v>1246</v>
      </c>
      <c r="Y209" s="5">
        <f t="shared" ref="Y209:Y213" si="56">+T209-N209</f>
        <v>679.68450000000303</v>
      </c>
      <c r="Z209" s="5">
        <f t="shared" si="54"/>
        <v>32527.764444444445</v>
      </c>
      <c r="AA209" s="5">
        <v>7318747</v>
      </c>
      <c r="AB209" s="1">
        <v>69</v>
      </c>
      <c r="AC209" s="1">
        <v>0</v>
      </c>
      <c r="AD209" s="1">
        <v>1</v>
      </c>
    </row>
    <row r="210" spans="1:30" s="1" customFormat="1" x14ac:dyDescent="0.25">
      <c r="A210" s="14">
        <v>698</v>
      </c>
      <c r="B210" s="5">
        <f t="shared" si="55"/>
        <v>0</v>
      </c>
      <c r="C210" s="15">
        <v>698</v>
      </c>
      <c r="D210" s="1">
        <v>1</v>
      </c>
      <c r="E210" s="1">
        <v>0</v>
      </c>
      <c r="F210" s="1" t="s">
        <v>1438</v>
      </c>
      <c r="G210" s="388">
        <v>22656.149999999998</v>
      </c>
      <c r="H210" s="388">
        <v>23109.273000000001</v>
      </c>
      <c r="I210" s="388">
        <v>23571.458460000002</v>
      </c>
      <c r="K210" s="380">
        <v>47</v>
      </c>
      <c r="L210" s="5">
        <f t="shared" si="44"/>
        <v>150</v>
      </c>
      <c r="M210" s="5"/>
      <c r="N210" s="5">
        <f t="shared" si="45"/>
        <v>22656.149999999998</v>
      </c>
      <c r="O210" s="5">
        <f t="shared" si="46"/>
        <v>14547.327494000001</v>
      </c>
      <c r="P210" s="5">
        <f t="shared" si="47"/>
        <v>8108.8225059999968</v>
      </c>
      <c r="Q210" s="5"/>
      <c r="R210" s="5">
        <f t="shared" si="48"/>
        <v>47</v>
      </c>
      <c r="S210" s="5">
        <f t="shared" si="49"/>
        <v>150</v>
      </c>
      <c r="T210" s="5">
        <f t="shared" si="50"/>
        <v>23109.273000000001</v>
      </c>
      <c r="U210" s="5">
        <f t="shared" si="51"/>
        <v>14547.327494000001</v>
      </c>
      <c r="V210" s="5">
        <f t="shared" si="52"/>
        <v>8561.945506</v>
      </c>
      <c r="W210" s="5">
        <f t="shared" si="53"/>
        <v>182.16905331914893</v>
      </c>
      <c r="X210" s="6" t="s">
        <v>1246</v>
      </c>
      <c r="Y210" s="5">
        <f t="shared" si="56"/>
        <v>453.12300000000323</v>
      </c>
      <c r="Z210" s="5">
        <f t="shared" si="54"/>
        <v>112225.3829787234</v>
      </c>
      <c r="AA210" s="5">
        <v>5274593</v>
      </c>
      <c r="AB210" s="1">
        <v>69</v>
      </c>
      <c r="AC210" s="1">
        <v>0</v>
      </c>
      <c r="AD210" s="1">
        <v>1</v>
      </c>
    </row>
    <row r="211" spans="1:30" s="1" customFormat="1" x14ac:dyDescent="0.25">
      <c r="A211" s="14">
        <v>700</v>
      </c>
      <c r="B211" s="5">
        <f t="shared" si="55"/>
        <v>0</v>
      </c>
      <c r="C211" s="15">
        <v>700</v>
      </c>
      <c r="D211" s="1">
        <v>1</v>
      </c>
      <c r="E211" s="1">
        <v>0</v>
      </c>
      <c r="F211" s="1" t="s">
        <v>1439</v>
      </c>
      <c r="G211" s="388">
        <v>107843.274</v>
      </c>
      <c r="H211" s="388">
        <v>110000.13948000001</v>
      </c>
      <c r="I211" s="388">
        <v>112200.14226960001</v>
      </c>
      <c r="K211" s="380">
        <v>714</v>
      </c>
      <c r="L211" s="5">
        <f t="shared" si="44"/>
        <v>714</v>
      </c>
      <c r="M211" s="5"/>
      <c r="N211" s="5">
        <f t="shared" si="45"/>
        <v>107843.274</v>
      </c>
      <c r="O211" s="5">
        <f t="shared" si="46"/>
        <v>53557.629580000001</v>
      </c>
      <c r="P211" s="5">
        <f t="shared" si="47"/>
        <v>54285.644420000004</v>
      </c>
      <c r="Q211" s="5"/>
      <c r="R211" s="5">
        <f t="shared" si="48"/>
        <v>714</v>
      </c>
      <c r="S211" s="5">
        <f t="shared" si="49"/>
        <v>714</v>
      </c>
      <c r="T211" s="5">
        <f t="shared" si="50"/>
        <v>110000.13948000001</v>
      </c>
      <c r="U211" s="5">
        <f t="shared" si="51"/>
        <v>53557.629580000001</v>
      </c>
      <c r="V211" s="5">
        <f t="shared" si="52"/>
        <v>56442.509900000012</v>
      </c>
      <c r="W211" s="5">
        <f t="shared" si="53"/>
        <v>79.051134313725512</v>
      </c>
      <c r="X211" s="6" t="s">
        <v>1246</v>
      </c>
      <c r="Y211" s="5">
        <f t="shared" si="56"/>
        <v>2156.8654800000077</v>
      </c>
      <c r="Z211" s="5">
        <f t="shared" si="54"/>
        <v>27197.492997198879</v>
      </c>
      <c r="AA211" s="5">
        <v>19419010</v>
      </c>
      <c r="AB211" s="1">
        <v>69</v>
      </c>
      <c r="AC211" s="1">
        <v>0</v>
      </c>
      <c r="AD211" s="1">
        <v>1</v>
      </c>
    </row>
    <row r="212" spans="1:30" s="1" customFormat="1" x14ac:dyDescent="0.25">
      <c r="A212" s="14">
        <v>701</v>
      </c>
      <c r="B212" s="5">
        <f t="shared" si="55"/>
        <v>0</v>
      </c>
      <c r="C212" s="15">
        <v>701</v>
      </c>
      <c r="D212" s="1">
        <v>1</v>
      </c>
      <c r="E212" s="1">
        <v>0</v>
      </c>
      <c r="F212" s="1" t="s">
        <v>1440</v>
      </c>
      <c r="G212" s="388">
        <v>159348.255</v>
      </c>
      <c r="H212" s="388">
        <v>162535.22010000001</v>
      </c>
      <c r="I212" s="388">
        <v>165785.92450200001</v>
      </c>
      <c r="K212" s="380">
        <v>1055</v>
      </c>
      <c r="L212" s="5">
        <f t="shared" si="44"/>
        <v>1055</v>
      </c>
      <c r="M212" s="5"/>
      <c r="N212" s="5">
        <f t="shared" si="45"/>
        <v>159348.255</v>
      </c>
      <c r="O212" s="5">
        <f t="shared" si="46"/>
        <v>32415.557272000002</v>
      </c>
      <c r="P212" s="5">
        <f t="shared" si="47"/>
        <v>126932.697728</v>
      </c>
      <c r="Q212" s="5"/>
      <c r="R212" s="5">
        <f t="shared" si="48"/>
        <v>1055</v>
      </c>
      <c r="S212" s="5">
        <f t="shared" si="49"/>
        <v>1055</v>
      </c>
      <c r="T212" s="5">
        <f t="shared" si="50"/>
        <v>162535.22010000001</v>
      </c>
      <c r="U212" s="5">
        <f t="shared" si="51"/>
        <v>32415.557272000002</v>
      </c>
      <c r="V212" s="5">
        <f t="shared" si="52"/>
        <v>130119.662828</v>
      </c>
      <c r="W212" s="5">
        <f t="shared" si="53"/>
        <v>123.33617329668246</v>
      </c>
      <c r="X212" s="6" t="s">
        <v>1246</v>
      </c>
      <c r="Y212" s="5">
        <f t="shared" si="56"/>
        <v>3186.9651000000013</v>
      </c>
      <c r="Z212" s="5">
        <f t="shared" si="54"/>
        <v>11140.55355450237</v>
      </c>
      <c r="AA212" s="5">
        <v>11753284</v>
      </c>
      <c r="AB212" s="1">
        <v>69</v>
      </c>
      <c r="AC212" s="1">
        <v>0</v>
      </c>
      <c r="AD212" s="1">
        <v>1</v>
      </c>
    </row>
    <row r="213" spans="1:30" s="1" customFormat="1" x14ac:dyDescent="0.25">
      <c r="A213" s="14">
        <v>704</v>
      </c>
      <c r="B213" s="5">
        <f t="shared" si="55"/>
        <v>0</v>
      </c>
      <c r="C213" s="15">
        <v>704</v>
      </c>
      <c r="D213" s="1">
        <v>1</v>
      </c>
      <c r="E213" s="1">
        <v>0</v>
      </c>
      <c r="F213" s="1" t="s">
        <v>1441</v>
      </c>
      <c r="G213" s="388">
        <v>107843.274</v>
      </c>
      <c r="H213" s="388">
        <v>110000.13948000001</v>
      </c>
      <c r="I213" s="388">
        <v>112200.14226960001</v>
      </c>
      <c r="K213" s="380">
        <v>714</v>
      </c>
      <c r="L213" s="5">
        <f t="shared" si="44"/>
        <v>714</v>
      </c>
      <c r="M213" s="5"/>
      <c r="N213" s="5">
        <f t="shared" si="45"/>
        <v>107843.274</v>
      </c>
      <c r="O213" s="5">
        <f t="shared" si="46"/>
        <v>36985.342632</v>
      </c>
      <c r="P213" s="5">
        <f t="shared" si="47"/>
        <v>70857.931368000005</v>
      </c>
      <c r="Q213" s="5"/>
      <c r="R213" s="5">
        <f t="shared" si="48"/>
        <v>714</v>
      </c>
      <c r="S213" s="5">
        <f t="shared" si="49"/>
        <v>714</v>
      </c>
      <c r="T213" s="5">
        <f t="shared" si="50"/>
        <v>110000.13948000001</v>
      </c>
      <c r="U213" s="5">
        <f t="shared" si="51"/>
        <v>36985.342632</v>
      </c>
      <c r="V213" s="5">
        <f t="shared" si="52"/>
        <v>73014.796848000013</v>
      </c>
      <c r="W213" s="5">
        <f t="shared" si="53"/>
        <v>102.26162023529413</v>
      </c>
      <c r="X213" s="6" t="s">
        <v>1246</v>
      </c>
      <c r="Y213" s="5">
        <f t="shared" si="56"/>
        <v>2156.8654800000077</v>
      </c>
      <c r="Z213" s="5">
        <f t="shared" si="54"/>
        <v>18781.798319327732</v>
      </c>
      <c r="AA213" s="5">
        <v>13410204</v>
      </c>
      <c r="AB213" s="1">
        <v>69</v>
      </c>
      <c r="AC213" s="1">
        <v>0</v>
      </c>
      <c r="AD213" s="1">
        <v>1</v>
      </c>
    </row>
    <row r="214" spans="1:30" s="1" customFormat="1" x14ac:dyDescent="0.25">
      <c r="A214" s="14">
        <v>707</v>
      </c>
      <c r="B214" s="5">
        <f t="shared" si="55"/>
        <v>0</v>
      </c>
      <c r="C214" s="15">
        <v>707</v>
      </c>
      <c r="D214" s="1">
        <v>1</v>
      </c>
      <c r="E214" s="1">
        <v>0</v>
      </c>
      <c r="F214" s="1" t="s">
        <v>1442</v>
      </c>
      <c r="G214" s="388">
        <v>22656.149999999998</v>
      </c>
      <c r="H214" s="388">
        <v>23109.273000000001</v>
      </c>
      <c r="I214" s="388">
        <v>23571.458460000002</v>
      </c>
      <c r="K214" s="380">
        <v>26</v>
      </c>
      <c r="L214" s="5">
        <f t="shared" si="44"/>
        <v>150</v>
      </c>
      <c r="M214" s="5"/>
      <c r="N214" s="5">
        <f t="shared" si="45"/>
        <v>22656.149999999998</v>
      </c>
      <c r="O214" s="5">
        <f t="shared" si="46"/>
        <v>327.90965199999999</v>
      </c>
      <c r="P214" s="5">
        <f t="shared" si="47"/>
        <v>22328.240347999999</v>
      </c>
      <c r="Q214" s="5"/>
      <c r="R214" s="5">
        <f t="shared" si="48"/>
        <v>26</v>
      </c>
      <c r="S214" s="5">
        <f t="shared" ref="S214:S245" si="57">IF(R214&lt;L$5,L$5,R214)</f>
        <v>150</v>
      </c>
      <c r="T214" s="5">
        <f t="shared" ref="T214:T245" si="58">IF(AD214&gt;0,S214*T$5,0)</f>
        <v>23109.273000000001</v>
      </c>
      <c r="U214" s="5">
        <f t="shared" ref="U214:U245" si="59">IF(U$5*AA214&gt;T214,T214,U$5*AA214)</f>
        <v>327.90965199999999</v>
      </c>
      <c r="V214" s="5">
        <f t="shared" ref="V214:V245" si="60">+T214-U214</f>
        <v>22781.363348000003</v>
      </c>
      <c r="W214" s="5">
        <f t="shared" si="53"/>
        <v>876.20628261538468</v>
      </c>
      <c r="X214" s="6" t="s">
        <v>1246</v>
      </c>
      <c r="Y214" s="5">
        <f t="shared" ref="Y214:Y245" si="61">+T214-N214</f>
        <v>453.12300000000323</v>
      </c>
      <c r="Z214" s="5">
        <f t="shared" si="54"/>
        <v>4572.8461538461543</v>
      </c>
      <c r="AA214" s="5">
        <v>118894</v>
      </c>
      <c r="AB214" s="1">
        <v>69</v>
      </c>
      <c r="AC214" s="1">
        <v>0</v>
      </c>
      <c r="AD214" s="1">
        <v>1</v>
      </c>
    </row>
    <row r="215" spans="1:30" s="1" customFormat="1" x14ac:dyDescent="0.25">
      <c r="A215" s="14">
        <v>709</v>
      </c>
      <c r="B215" s="5">
        <f t="shared" si="55"/>
        <v>0</v>
      </c>
      <c r="C215" s="15">
        <v>709</v>
      </c>
      <c r="D215" s="1">
        <v>1</v>
      </c>
      <c r="E215" s="1">
        <v>0</v>
      </c>
      <c r="F215" s="1" t="s">
        <v>1443</v>
      </c>
      <c r="G215" s="388">
        <v>735720.71100000001</v>
      </c>
      <c r="H215" s="388">
        <v>750435.12522000005</v>
      </c>
      <c r="I215" s="388">
        <v>765443.82772439998</v>
      </c>
      <c r="K215" s="380">
        <v>4871</v>
      </c>
      <c r="L215" s="5">
        <f t="shared" si="44"/>
        <v>4871</v>
      </c>
      <c r="M215" s="5"/>
      <c r="N215" s="5">
        <f t="shared" si="45"/>
        <v>735720.71100000001</v>
      </c>
      <c r="O215" s="5">
        <f t="shared" si="46"/>
        <v>258862.01328400002</v>
      </c>
      <c r="P215" s="5">
        <f t="shared" si="47"/>
        <v>476858.69771600002</v>
      </c>
      <c r="Q215" s="5"/>
      <c r="R215" s="5">
        <f t="shared" si="48"/>
        <v>4871</v>
      </c>
      <c r="S215" s="5">
        <f t="shared" si="57"/>
        <v>4871</v>
      </c>
      <c r="T215" s="5">
        <f t="shared" si="58"/>
        <v>750435.12522000005</v>
      </c>
      <c r="U215" s="5">
        <f t="shared" si="59"/>
        <v>258862.01328400002</v>
      </c>
      <c r="V215" s="5">
        <f t="shared" si="60"/>
        <v>491573.11193600006</v>
      </c>
      <c r="W215" s="5">
        <f t="shared" si="53"/>
        <v>100.91831491192775</v>
      </c>
      <c r="X215" s="6" t="s">
        <v>1246</v>
      </c>
      <c r="Y215" s="5">
        <f t="shared" si="61"/>
        <v>14714.414220000035</v>
      </c>
      <c r="Z215" s="5">
        <f t="shared" si="54"/>
        <v>19268.85608704578</v>
      </c>
      <c r="AA215" s="5">
        <v>93858598</v>
      </c>
      <c r="AB215" s="1">
        <v>69</v>
      </c>
      <c r="AC215" s="1">
        <v>0</v>
      </c>
      <c r="AD215" s="1">
        <v>1</v>
      </c>
    </row>
    <row r="216" spans="1:30" s="1" customFormat="1" x14ac:dyDescent="0.25">
      <c r="A216" s="14">
        <v>712</v>
      </c>
      <c r="B216" s="5">
        <f t="shared" si="55"/>
        <v>0</v>
      </c>
      <c r="C216" s="15">
        <v>712</v>
      </c>
      <c r="D216" s="1">
        <v>1</v>
      </c>
      <c r="E216" s="1">
        <v>0</v>
      </c>
      <c r="F216" s="1" t="s">
        <v>1444</v>
      </c>
      <c r="G216" s="388">
        <v>48333.119999999995</v>
      </c>
      <c r="H216" s="388">
        <v>49299.782400000004</v>
      </c>
      <c r="I216" s="388">
        <v>50285.778048</v>
      </c>
      <c r="K216" s="380">
        <v>320</v>
      </c>
      <c r="L216" s="5">
        <f t="shared" si="44"/>
        <v>320</v>
      </c>
      <c r="M216" s="5"/>
      <c r="N216" s="5">
        <f t="shared" si="45"/>
        <v>48333.119999999995</v>
      </c>
      <c r="O216" s="5">
        <f t="shared" si="46"/>
        <v>11411.600088000001</v>
      </c>
      <c r="P216" s="5">
        <f t="shared" si="47"/>
        <v>36921.519911999996</v>
      </c>
      <c r="Q216" s="5"/>
      <c r="R216" s="5">
        <f t="shared" si="48"/>
        <v>320</v>
      </c>
      <c r="S216" s="5">
        <f t="shared" si="57"/>
        <v>320</v>
      </c>
      <c r="T216" s="5">
        <f t="shared" si="58"/>
        <v>49299.782400000004</v>
      </c>
      <c r="U216" s="5">
        <f t="shared" si="59"/>
        <v>11411.600088000001</v>
      </c>
      <c r="V216" s="5">
        <f t="shared" si="60"/>
        <v>37888.182312000004</v>
      </c>
      <c r="W216" s="5">
        <f t="shared" si="53"/>
        <v>118.40056972500001</v>
      </c>
      <c r="X216" s="6" t="s">
        <v>1246</v>
      </c>
      <c r="Y216" s="5">
        <f t="shared" si="61"/>
        <v>966.66240000000835</v>
      </c>
      <c r="Z216" s="5">
        <f t="shared" si="54"/>
        <v>12930.112499999999</v>
      </c>
      <c r="AA216" s="5">
        <v>4137636</v>
      </c>
      <c r="AB216" s="1">
        <v>69</v>
      </c>
      <c r="AC216" s="1">
        <v>0</v>
      </c>
      <c r="AD216" s="1">
        <v>1</v>
      </c>
    </row>
    <row r="217" spans="1:30" s="1" customFormat="1" x14ac:dyDescent="0.25">
      <c r="A217" s="14">
        <v>716</v>
      </c>
      <c r="B217" s="5">
        <f t="shared" si="55"/>
        <v>0</v>
      </c>
      <c r="C217" s="15">
        <v>716</v>
      </c>
      <c r="D217" s="1">
        <v>1</v>
      </c>
      <c r="E217" s="1">
        <v>1</v>
      </c>
      <c r="F217" s="1" t="s">
        <v>1445</v>
      </c>
      <c r="G217" s="388">
        <v>97270.403999999995</v>
      </c>
      <c r="H217" s="388">
        <v>99215.812080000003</v>
      </c>
      <c r="I217" s="388">
        <v>101200.1283216</v>
      </c>
      <c r="K217" s="380">
        <v>644</v>
      </c>
      <c r="L217" s="5">
        <f t="shared" si="44"/>
        <v>644</v>
      </c>
      <c r="M217" s="5"/>
      <c r="N217" s="5">
        <f t="shared" si="45"/>
        <v>97270.403999999995</v>
      </c>
      <c r="O217" s="5">
        <f t="shared" si="46"/>
        <v>35621.428892000004</v>
      </c>
      <c r="P217" s="5">
        <f t="shared" si="47"/>
        <v>61648.975107999991</v>
      </c>
      <c r="Q217" s="5"/>
      <c r="R217" s="5">
        <f t="shared" si="48"/>
        <v>644</v>
      </c>
      <c r="S217" s="5">
        <f t="shared" si="57"/>
        <v>644</v>
      </c>
      <c r="T217" s="5">
        <f t="shared" si="58"/>
        <v>99215.812080000003</v>
      </c>
      <c r="U217" s="5">
        <f t="shared" si="59"/>
        <v>35621.428892000004</v>
      </c>
      <c r="V217" s="5">
        <f t="shared" si="60"/>
        <v>63594.383188</v>
      </c>
      <c r="W217" s="5">
        <f t="shared" si="53"/>
        <v>98.749042217391306</v>
      </c>
      <c r="X217" s="6" t="s">
        <v>1246</v>
      </c>
      <c r="Y217" s="5">
        <f t="shared" si="61"/>
        <v>1945.4080800000083</v>
      </c>
      <c r="Z217" s="5">
        <f t="shared" si="54"/>
        <v>20055.39440993789</v>
      </c>
      <c r="AA217" s="5">
        <v>12915674</v>
      </c>
      <c r="AB217" s="1">
        <v>70</v>
      </c>
      <c r="AC217" s="1">
        <v>1</v>
      </c>
      <c r="AD217" s="1">
        <v>1</v>
      </c>
    </row>
    <row r="218" spans="1:30" s="1" customFormat="1" x14ac:dyDescent="0.25">
      <c r="A218" s="14">
        <v>717</v>
      </c>
      <c r="B218" s="5">
        <f t="shared" si="55"/>
        <v>0</v>
      </c>
      <c r="C218" s="15">
        <v>717</v>
      </c>
      <c r="D218" s="1">
        <v>1</v>
      </c>
      <c r="E218" s="1">
        <v>1</v>
      </c>
      <c r="F218" s="1" t="s">
        <v>1446</v>
      </c>
      <c r="G218" s="388">
        <v>95759.993999999992</v>
      </c>
      <c r="H218" s="388">
        <v>97675.193880000006</v>
      </c>
      <c r="I218" s="388">
        <v>99628.697757600006</v>
      </c>
      <c r="K218" s="380">
        <v>634</v>
      </c>
      <c r="L218" s="5">
        <f t="shared" si="44"/>
        <v>634</v>
      </c>
      <c r="M218" s="5"/>
      <c r="N218" s="5">
        <f t="shared" si="45"/>
        <v>95759.993999999992</v>
      </c>
      <c r="O218" s="5">
        <f t="shared" si="46"/>
        <v>40390.639715999998</v>
      </c>
      <c r="P218" s="5">
        <f t="shared" si="47"/>
        <v>55369.354283999994</v>
      </c>
      <c r="Q218" s="5"/>
      <c r="R218" s="5">
        <f t="shared" si="48"/>
        <v>634</v>
      </c>
      <c r="S218" s="5">
        <f t="shared" si="57"/>
        <v>634</v>
      </c>
      <c r="T218" s="5">
        <f t="shared" si="58"/>
        <v>97675.193880000006</v>
      </c>
      <c r="U218" s="5">
        <f t="shared" si="59"/>
        <v>40390.639715999998</v>
      </c>
      <c r="V218" s="5">
        <f t="shared" si="60"/>
        <v>57284.554164000008</v>
      </c>
      <c r="W218" s="5">
        <f t="shared" si="53"/>
        <v>90.354186378548903</v>
      </c>
      <c r="X218" s="6" t="s">
        <v>1246</v>
      </c>
      <c r="Y218" s="5">
        <f t="shared" si="61"/>
        <v>1915.1998800000147</v>
      </c>
      <c r="Z218" s="5">
        <f t="shared" si="54"/>
        <v>23099.214511041009</v>
      </c>
      <c r="AA218" s="5">
        <v>14644902</v>
      </c>
      <c r="AB218" s="1">
        <v>70</v>
      </c>
      <c r="AC218" s="1">
        <v>1</v>
      </c>
      <c r="AD218" s="1">
        <v>1</v>
      </c>
    </row>
    <row r="219" spans="1:30" s="1" customFormat="1" x14ac:dyDescent="0.25">
      <c r="A219" s="14">
        <v>719</v>
      </c>
      <c r="B219" s="5">
        <f t="shared" si="55"/>
        <v>0</v>
      </c>
      <c r="C219" s="15">
        <v>719</v>
      </c>
      <c r="D219" s="1">
        <v>1</v>
      </c>
      <c r="E219" s="1">
        <v>1</v>
      </c>
      <c r="F219" s="1" t="s">
        <v>1447</v>
      </c>
      <c r="G219" s="388">
        <v>513539.39999999997</v>
      </c>
      <c r="H219" s="388">
        <v>523810.18800000002</v>
      </c>
      <c r="I219" s="388">
        <v>534286.39176000003</v>
      </c>
      <c r="K219" s="380">
        <v>3400</v>
      </c>
      <c r="L219" s="5">
        <f t="shared" si="44"/>
        <v>3400</v>
      </c>
      <c r="M219" s="5"/>
      <c r="N219" s="5">
        <f t="shared" si="45"/>
        <v>513539.39999999997</v>
      </c>
      <c r="O219" s="5">
        <f t="shared" si="46"/>
        <v>189170.22987800001</v>
      </c>
      <c r="P219" s="5">
        <f t="shared" si="47"/>
        <v>324369.17012199992</v>
      </c>
      <c r="Q219" s="5"/>
      <c r="R219" s="5">
        <f t="shared" si="48"/>
        <v>3400</v>
      </c>
      <c r="S219" s="5">
        <f t="shared" si="57"/>
        <v>3400</v>
      </c>
      <c r="T219" s="5">
        <f t="shared" si="58"/>
        <v>523810.18800000002</v>
      </c>
      <c r="U219" s="5">
        <f t="shared" si="59"/>
        <v>189170.22987800001</v>
      </c>
      <c r="V219" s="5">
        <f t="shared" si="60"/>
        <v>334639.95812199998</v>
      </c>
      <c r="W219" s="5">
        <f t="shared" si="53"/>
        <v>98.423517094705872</v>
      </c>
      <c r="X219" s="6" t="s">
        <v>1246</v>
      </c>
      <c r="Y219" s="5">
        <f t="shared" si="61"/>
        <v>10270.788000000059</v>
      </c>
      <c r="Z219" s="5">
        <f t="shared" si="54"/>
        <v>20173.423823529411</v>
      </c>
      <c r="AA219" s="5">
        <v>68589641</v>
      </c>
      <c r="AB219" s="1">
        <v>70</v>
      </c>
      <c r="AC219" s="1">
        <v>1</v>
      </c>
      <c r="AD219" s="1">
        <v>1</v>
      </c>
    </row>
    <row r="220" spans="1:30" s="1" customFormat="1" x14ac:dyDescent="0.25">
      <c r="A220" s="14">
        <v>720</v>
      </c>
      <c r="B220" s="5">
        <f t="shared" si="55"/>
        <v>0</v>
      </c>
      <c r="C220" s="15">
        <v>720</v>
      </c>
      <c r="D220" s="1">
        <v>1</v>
      </c>
      <c r="E220" s="1">
        <v>1</v>
      </c>
      <c r="F220" s="1" t="s">
        <v>1448</v>
      </c>
      <c r="G220" s="388">
        <v>628783.68299999996</v>
      </c>
      <c r="H220" s="388">
        <v>641359.35666000005</v>
      </c>
      <c r="I220" s="388">
        <v>654186.54379320005</v>
      </c>
      <c r="K220" s="380">
        <v>4163</v>
      </c>
      <c r="L220" s="5">
        <f t="shared" si="44"/>
        <v>4163</v>
      </c>
      <c r="M220" s="5"/>
      <c r="N220" s="5">
        <f t="shared" si="45"/>
        <v>628783.68299999996</v>
      </c>
      <c r="O220" s="5">
        <f t="shared" si="46"/>
        <v>180575.30899799999</v>
      </c>
      <c r="P220" s="5">
        <f t="shared" si="47"/>
        <v>448208.37400199997</v>
      </c>
      <c r="Q220" s="5"/>
      <c r="R220" s="5">
        <f t="shared" si="48"/>
        <v>4163</v>
      </c>
      <c r="S220" s="5">
        <f t="shared" si="57"/>
        <v>4163</v>
      </c>
      <c r="T220" s="5">
        <f t="shared" si="58"/>
        <v>641359.35666000005</v>
      </c>
      <c r="U220" s="5">
        <f t="shared" si="59"/>
        <v>180575.30899799999</v>
      </c>
      <c r="V220" s="5">
        <f t="shared" si="60"/>
        <v>460784.04766200006</v>
      </c>
      <c r="W220" s="5">
        <f t="shared" si="53"/>
        <v>110.68557474465531</v>
      </c>
      <c r="X220" s="6" t="s">
        <v>1246</v>
      </c>
      <c r="Y220" s="5">
        <f t="shared" si="61"/>
        <v>12575.673660000088</v>
      </c>
      <c r="Z220" s="5">
        <f t="shared" si="54"/>
        <v>15727.427576267115</v>
      </c>
      <c r="AA220" s="5">
        <v>65473281</v>
      </c>
      <c r="AB220" s="1">
        <v>70</v>
      </c>
      <c r="AC220" s="1">
        <v>1</v>
      </c>
      <c r="AD220" s="1">
        <v>1</v>
      </c>
    </row>
    <row r="221" spans="1:30" s="1" customFormat="1" x14ac:dyDescent="0.25">
      <c r="A221" s="14">
        <v>721</v>
      </c>
      <c r="B221" s="5">
        <f t="shared" si="55"/>
        <v>0</v>
      </c>
      <c r="C221" s="15">
        <v>721</v>
      </c>
      <c r="D221" s="1">
        <v>1</v>
      </c>
      <c r="E221" s="1">
        <v>1</v>
      </c>
      <c r="F221" s="1" t="s">
        <v>1449</v>
      </c>
      <c r="G221" s="388">
        <v>234868.755</v>
      </c>
      <c r="H221" s="388">
        <v>239566.13010000001</v>
      </c>
      <c r="I221" s="388">
        <v>244357.45270200001</v>
      </c>
      <c r="K221" s="380">
        <v>1555</v>
      </c>
      <c r="L221" s="5">
        <f t="shared" si="44"/>
        <v>1555</v>
      </c>
      <c r="M221" s="5"/>
      <c r="N221" s="5">
        <f t="shared" si="45"/>
        <v>234868.755</v>
      </c>
      <c r="O221" s="5">
        <f t="shared" si="46"/>
        <v>76824.244447999998</v>
      </c>
      <c r="P221" s="5">
        <f t="shared" si="47"/>
        <v>158044.51055200002</v>
      </c>
      <c r="Q221" s="5"/>
      <c r="R221" s="5">
        <f t="shared" si="48"/>
        <v>1555</v>
      </c>
      <c r="S221" s="5">
        <f t="shared" si="57"/>
        <v>1555</v>
      </c>
      <c r="T221" s="5">
        <f t="shared" si="58"/>
        <v>239566.13010000001</v>
      </c>
      <c r="U221" s="5">
        <f t="shared" si="59"/>
        <v>76824.244447999998</v>
      </c>
      <c r="V221" s="5">
        <f t="shared" si="60"/>
        <v>162741.88565200003</v>
      </c>
      <c r="W221" s="5">
        <f t="shared" si="53"/>
        <v>104.6571611909968</v>
      </c>
      <c r="X221" s="6" t="s">
        <v>1246</v>
      </c>
      <c r="Y221" s="5">
        <f t="shared" si="61"/>
        <v>4697.3751000000047</v>
      </c>
      <c r="Z221" s="5">
        <f t="shared" si="54"/>
        <v>17913.219292604503</v>
      </c>
      <c r="AA221" s="5">
        <v>27855056</v>
      </c>
      <c r="AB221" s="1">
        <v>70</v>
      </c>
      <c r="AC221" s="1">
        <v>1</v>
      </c>
      <c r="AD221" s="1">
        <v>1</v>
      </c>
    </row>
    <row r="222" spans="1:30" s="1" customFormat="1" x14ac:dyDescent="0.25">
      <c r="A222" s="14">
        <v>726</v>
      </c>
      <c r="B222" s="5">
        <f t="shared" si="55"/>
        <v>0</v>
      </c>
      <c r="C222" s="15">
        <v>726</v>
      </c>
      <c r="D222" s="1">
        <v>1</v>
      </c>
      <c r="E222" s="1">
        <v>0</v>
      </c>
      <c r="F222" s="1" t="s">
        <v>1450</v>
      </c>
      <c r="G222" s="388">
        <v>172186.74</v>
      </c>
      <c r="H222" s="388">
        <v>175630.47480000003</v>
      </c>
      <c r="I222" s="388">
        <v>179143.08429600002</v>
      </c>
      <c r="K222" s="380">
        <v>1140</v>
      </c>
      <c r="L222" s="5">
        <f t="shared" si="44"/>
        <v>1140</v>
      </c>
      <c r="M222" s="5"/>
      <c r="N222" s="5">
        <f t="shared" si="45"/>
        <v>172186.74</v>
      </c>
      <c r="O222" s="5">
        <f t="shared" si="46"/>
        <v>73033.224516000002</v>
      </c>
      <c r="P222" s="5">
        <f t="shared" si="47"/>
        <v>99153.515483999989</v>
      </c>
      <c r="Q222" s="5"/>
      <c r="R222" s="5">
        <f t="shared" si="48"/>
        <v>1140</v>
      </c>
      <c r="S222" s="5">
        <f t="shared" si="57"/>
        <v>1140</v>
      </c>
      <c r="T222" s="5">
        <f t="shared" si="58"/>
        <v>175630.47480000003</v>
      </c>
      <c r="U222" s="5">
        <f t="shared" si="59"/>
        <v>73033.224516000002</v>
      </c>
      <c r="V222" s="5">
        <f t="shared" si="60"/>
        <v>102597.25028400002</v>
      </c>
      <c r="W222" s="5">
        <f t="shared" si="53"/>
        <v>89.997587968421072</v>
      </c>
      <c r="X222" s="6" t="s">
        <v>1246</v>
      </c>
      <c r="Y222" s="5">
        <f t="shared" si="61"/>
        <v>3443.7348000000347</v>
      </c>
      <c r="Z222" s="5">
        <f t="shared" si="54"/>
        <v>23228.510526315789</v>
      </c>
      <c r="AA222" s="5">
        <v>26480502</v>
      </c>
      <c r="AB222" s="1">
        <v>71</v>
      </c>
      <c r="AC222" s="1">
        <v>0</v>
      </c>
      <c r="AD222" s="1">
        <v>1</v>
      </c>
    </row>
    <row r="223" spans="1:30" s="1" customFormat="1" x14ac:dyDescent="0.25">
      <c r="A223" s="14">
        <v>727</v>
      </c>
      <c r="B223" s="5">
        <f t="shared" si="55"/>
        <v>0</v>
      </c>
      <c r="C223" s="15">
        <v>727</v>
      </c>
      <c r="D223" s="1">
        <v>1</v>
      </c>
      <c r="E223" s="1">
        <v>0</v>
      </c>
      <c r="F223" s="1" t="s">
        <v>1451</v>
      </c>
      <c r="G223" s="388">
        <v>204660.55499999999</v>
      </c>
      <c r="H223" s="388">
        <v>208753.76610000001</v>
      </c>
      <c r="I223" s="388">
        <v>212928.841422</v>
      </c>
      <c r="K223" s="380">
        <v>1355</v>
      </c>
      <c r="L223" s="5">
        <f t="shared" si="44"/>
        <v>1355</v>
      </c>
      <c r="M223" s="5"/>
      <c r="N223" s="5">
        <f t="shared" si="45"/>
        <v>204660.55499999999</v>
      </c>
      <c r="O223" s="5">
        <f t="shared" si="46"/>
        <v>49497.991480000004</v>
      </c>
      <c r="P223" s="5">
        <f t="shared" si="47"/>
        <v>155162.56352</v>
      </c>
      <c r="Q223" s="5"/>
      <c r="R223" s="5">
        <f t="shared" si="48"/>
        <v>1355</v>
      </c>
      <c r="S223" s="5">
        <f t="shared" si="57"/>
        <v>1355</v>
      </c>
      <c r="T223" s="5">
        <f t="shared" si="58"/>
        <v>208753.76610000001</v>
      </c>
      <c r="U223" s="5">
        <f t="shared" si="59"/>
        <v>49497.991480000004</v>
      </c>
      <c r="V223" s="5">
        <f t="shared" si="60"/>
        <v>159255.77462000001</v>
      </c>
      <c r="W223" s="5">
        <f t="shared" si="53"/>
        <v>117.5319369889299</v>
      </c>
      <c r="X223" s="6" t="s">
        <v>1246</v>
      </c>
      <c r="Y223" s="5">
        <f t="shared" si="61"/>
        <v>4093.211100000015</v>
      </c>
      <c r="Z223" s="5">
        <f t="shared" si="54"/>
        <v>13245.062730627305</v>
      </c>
      <c r="AA223" s="5">
        <v>17947060</v>
      </c>
      <c r="AB223" s="1">
        <v>71</v>
      </c>
      <c r="AC223" s="1">
        <v>0</v>
      </c>
      <c r="AD223" s="1">
        <v>1</v>
      </c>
    </row>
    <row r="224" spans="1:30" s="1" customFormat="1" x14ac:dyDescent="0.25">
      <c r="A224" s="14">
        <v>728</v>
      </c>
      <c r="B224" s="5">
        <f t="shared" si="55"/>
        <v>0</v>
      </c>
      <c r="C224" s="15">
        <v>728</v>
      </c>
      <c r="D224" s="1">
        <v>1</v>
      </c>
      <c r="E224" s="1">
        <v>0</v>
      </c>
      <c r="F224" s="1" t="s">
        <v>1452</v>
      </c>
      <c r="G224" s="388">
        <v>951558.29999999993</v>
      </c>
      <c r="H224" s="388">
        <v>970589.46600000001</v>
      </c>
      <c r="I224" s="388">
        <v>990001.25532</v>
      </c>
      <c r="K224" s="380">
        <v>6300</v>
      </c>
      <c r="L224" s="5">
        <f t="shared" si="44"/>
        <v>6300</v>
      </c>
      <c r="M224" s="5"/>
      <c r="N224" s="5">
        <f t="shared" si="45"/>
        <v>951558.29999999993</v>
      </c>
      <c r="O224" s="5">
        <f t="shared" si="46"/>
        <v>248888.39578399999</v>
      </c>
      <c r="P224" s="5">
        <f t="shared" si="47"/>
        <v>702669.90421599988</v>
      </c>
      <c r="Q224" s="5"/>
      <c r="R224" s="5">
        <f t="shared" si="48"/>
        <v>6300</v>
      </c>
      <c r="S224" s="5">
        <f t="shared" si="57"/>
        <v>6300</v>
      </c>
      <c r="T224" s="5">
        <f t="shared" si="58"/>
        <v>970589.46600000001</v>
      </c>
      <c r="U224" s="5">
        <f t="shared" si="59"/>
        <v>248888.39578399999</v>
      </c>
      <c r="V224" s="5">
        <f t="shared" si="60"/>
        <v>721701.07021600008</v>
      </c>
      <c r="W224" s="5">
        <f t="shared" si="53"/>
        <v>114.55572543111113</v>
      </c>
      <c r="X224" s="6" t="s">
        <v>1246</v>
      </c>
      <c r="Y224" s="5">
        <f t="shared" si="61"/>
        <v>19031.166000000085</v>
      </c>
      <c r="Z224" s="5">
        <f t="shared" si="54"/>
        <v>14324.182222222222</v>
      </c>
      <c r="AA224" s="5">
        <v>90242348</v>
      </c>
      <c r="AB224" s="1">
        <v>71</v>
      </c>
      <c r="AC224" s="1">
        <v>0</v>
      </c>
      <c r="AD224" s="1">
        <v>1</v>
      </c>
    </row>
    <row r="225" spans="1:30" s="1" customFormat="1" x14ac:dyDescent="0.25">
      <c r="A225" s="14">
        <v>738</v>
      </c>
      <c r="B225" s="5">
        <f t="shared" si="55"/>
        <v>0</v>
      </c>
      <c r="C225" s="15">
        <v>738</v>
      </c>
      <c r="D225" s="1">
        <v>1</v>
      </c>
      <c r="E225" s="1">
        <v>0</v>
      </c>
      <c r="F225" s="1" t="s">
        <v>1453</v>
      </c>
      <c r="G225" s="388">
        <v>56640.375</v>
      </c>
      <c r="H225" s="388">
        <v>57773.182500000003</v>
      </c>
      <c r="I225" s="388">
        <v>58928.64615</v>
      </c>
      <c r="K225" s="380">
        <v>375</v>
      </c>
      <c r="L225" s="5">
        <f t="shared" si="44"/>
        <v>375</v>
      </c>
      <c r="M225" s="5"/>
      <c r="N225" s="5">
        <f t="shared" si="45"/>
        <v>56640.375</v>
      </c>
      <c r="O225" s="5">
        <f t="shared" si="46"/>
        <v>14429.737406</v>
      </c>
      <c r="P225" s="5">
        <f t="shared" si="47"/>
        <v>42210.637594</v>
      </c>
      <c r="Q225" s="5"/>
      <c r="R225" s="5">
        <f t="shared" si="48"/>
        <v>375</v>
      </c>
      <c r="S225" s="5">
        <f t="shared" si="57"/>
        <v>375</v>
      </c>
      <c r="T225" s="5">
        <f t="shared" si="58"/>
        <v>57773.182500000003</v>
      </c>
      <c r="U225" s="5">
        <f t="shared" si="59"/>
        <v>14429.737406</v>
      </c>
      <c r="V225" s="5">
        <f t="shared" si="60"/>
        <v>43343.445094000002</v>
      </c>
      <c r="W225" s="5">
        <f t="shared" si="53"/>
        <v>115.58252025066668</v>
      </c>
      <c r="X225" s="6" t="s">
        <v>1246</v>
      </c>
      <c r="Y225" s="5">
        <f t="shared" si="61"/>
        <v>1132.8075000000026</v>
      </c>
      <c r="Z225" s="5">
        <f t="shared" si="54"/>
        <v>13951.885333333334</v>
      </c>
      <c r="AA225" s="5">
        <v>5231957</v>
      </c>
      <c r="AB225" s="1">
        <v>73</v>
      </c>
      <c r="AC225" s="1">
        <v>0</v>
      </c>
      <c r="AD225" s="1">
        <v>1</v>
      </c>
    </row>
    <row r="226" spans="1:30" s="1" customFormat="1" x14ac:dyDescent="0.25">
      <c r="A226" s="14">
        <v>739</v>
      </c>
      <c r="B226" s="5">
        <f t="shared" si="55"/>
        <v>0</v>
      </c>
      <c r="C226" s="15">
        <v>739</v>
      </c>
      <c r="D226" s="1">
        <v>1</v>
      </c>
      <c r="E226" s="1">
        <v>0</v>
      </c>
      <c r="F226" s="1" t="s">
        <v>1454</v>
      </c>
      <c r="G226" s="388">
        <v>29452.994999999999</v>
      </c>
      <c r="H226" s="388">
        <v>30042.054900000003</v>
      </c>
      <c r="I226" s="388">
        <v>30642.895998</v>
      </c>
      <c r="K226" s="380">
        <v>195</v>
      </c>
      <c r="L226" s="5">
        <f t="shared" si="44"/>
        <v>195</v>
      </c>
      <c r="M226" s="5"/>
      <c r="N226" s="5">
        <f t="shared" si="45"/>
        <v>29452.994999999999</v>
      </c>
      <c r="O226" s="5">
        <f t="shared" si="46"/>
        <v>17445.778644000002</v>
      </c>
      <c r="P226" s="5">
        <f t="shared" si="47"/>
        <v>12007.216355999997</v>
      </c>
      <c r="Q226" s="5"/>
      <c r="R226" s="5">
        <f t="shared" si="48"/>
        <v>195</v>
      </c>
      <c r="S226" s="5">
        <f t="shared" si="57"/>
        <v>195</v>
      </c>
      <c r="T226" s="5">
        <f t="shared" si="58"/>
        <v>30042.054900000003</v>
      </c>
      <c r="U226" s="5">
        <f t="shared" si="59"/>
        <v>17445.778644000002</v>
      </c>
      <c r="V226" s="5">
        <f t="shared" si="60"/>
        <v>12596.276256000001</v>
      </c>
      <c r="W226" s="5">
        <f t="shared" si="53"/>
        <v>64.596288492307693</v>
      </c>
      <c r="X226" s="6" t="s">
        <v>1246</v>
      </c>
      <c r="Y226" s="5">
        <f t="shared" si="61"/>
        <v>589.05990000000384</v>
      </c>
      <c r="Z226" s="5">
        <f t="shared" si="54"/>
        <v>32438.553846153845</v>
      </c>
      <c r="AA226" s="5">
        <v>6325518</v>
      </c>
      <c r="AB226" s="1">
        <v>73</v>
      </c>
      <c r="AC226" s="1">
        <v>0</v>
      </c>
      <c r="AD226" s="1">
        <v>1</v>
      </c>
    </row>
    <row r="227" spans="1:30" s="1" customFormat="1" x14ac:dyDescent="0.25">
      <c r="A227" s="14">
        <v>740</v>
      </c>
      <c r="B227" s="5">
        <f t="shared" si="55"/>
        <v>0</v>
      </c>
      <c r="C227" s="15">
        <v>740</v>
      </c>
      <c r="D227" s="1">
        <v>1</v>
      </c>
      <c r="E227" s="1">
        <v>0</v>
      </c>
      <c r="F227" s="1" t="s">
        <v>1455</v>
      </c>
      <c r="G227" s="388">
        <v>91077.722999999998</v>
      </c>
      <c r="H227" s="388">
        <v>92899.277460000012</v>
      </c>
      <c r="I227" s="388">
        <v>94757.263009200004</v>
      </c>
      <c r="K227" s="380">
        <v>603</v>
      </c>
      <c r="L227" s="5">
        <f t="shared" si="44"/>
        <v>603</v>
      </c>
      <c r="M227" s="5"/>
      <c r="N227" s="5">
        <f t="shared" si="45"/>
        <v>91077.722999999998</v>
      </c>
      <c r="O227" s="5">
        <f t="shared" si="46"/>
        <v>28125.64272</v>
      </c>
      <c r="P227" s="5">
        <f t="shared" si="47"/>
        <v>62952.080279999995</v>
      </c>
      <c r="Q227" s="5"/>
      <c r="R227" s="5">
        <f t="shared" si="48"/>
        <v>603</v>
      </c>
      <c r="S227" s="5">
        <f t="shared" si="57"/>
        <v>603</v>
      </c>
      <c r="T227" s="5">
        <f t="shared" si="58"/>
        <v>92899.277460000012</v>
      </c>
      <c r="U227" s="5">
        <f t="shared" si="59"/>
        <v>28125.64272</v>
      </c>
      <c r="V227" s="5">
        <f t="shared" si="60"/>
        <v>64773.634740000009</v>
      </c>
      <c r="W227" s="5">
        <f t="shared" si="53"/>
        <v>107.41896308457713</v>
      </c>
      <c r="X227" s="6" t="s">
        <v>1246</v>
      </c>
      <c r="Y227" s="5">
        <f t="shared" si="61"/>
        <v>1821.5544600000139</v>
      </c>
      <c r="Z227" s="5">
        <f t="shared" si="54"/>
        <v>16911.8407960199</v>
      </c>
      <c r="AA227" s="5">
        <v>10197840</v>
      </c>
      <c r="AB227" s="1">
        <v>73</v>
      </c>
      <c r="AC227" s="1">
        <v>0</v>
      </c>
      <c r="AD227" s="1">
        <v>1</v>
      </c>
    </row>
    <row r="228" spans="1:30" s="1" customFormat="1" x14ac:dyDescent="0.25">
      <c r="A228" s="14">
        <v>741</v>
      </c>
      <c r="B228" s="5">
        <f t="shared" si="55"/>
        <v>0</v>
      </c>
      <c r="C228" s="15">
        <v>741</v>
      </c>
      <c r="D228" s="1">
        <v>1</v>
      </c>
      <c r="E228" s="1">
        <v>0</v>
      </c>
      <c r="F228" s="1" t="s">
        <v>1456</v>
      </c>
      <c r="G228" s="388">
        <v>50598.735000000001</v>
      </c>
      <c r="H228" s="388">
        <v>51610.709700000007</v>
      </c>
      <c r="I228" s="388">
        <v>52642.923894</v>
      </c>
      <c r="K228" s="380">
        <v>335</v>
      </c>
      <c r="L228" s="5">
        <f t="shared" si="44"/>
        <v>335</v>
      </c>
      <c r="M228" s="5"/>
      <c r="N228" s="5">
        <f t="shared" si="45"/>
        <v>50598.735000000001</v>
      </c>
      <c r="O228" s="5">
        <f t="shared" si="46"/>
        <v>25045.279406000001</v>
      </c>
      <c r="P228" s="5">
        <f t="shared" si="47"/>
        <v>25553.455593999999</v>
      </c>
      <c r="Q228" s="5"/>
      <c r="R228" s="5">
        <f t="shared" si="48"/>
        <v>335</v>
      </c>
      <c r="S228" s="5">
        <f t="shared" si="57"/>
        <v>335</v>
      </c>
      <c r="T228" s="5">
        <f t="shared" si="58"/>
        <v>51610.709700000007</v>
      </c>
      <c r="U228" s="5">
        <f t="shared" si="59"/>
        <v>25045.279406000001</v>
      </c>
      <c r="V228" s="5">
        <f t="shared" si="60"/>
        <v>26565.430294000005</v>
      </c>
      <c r="W228" s="5">
        <f t="shared" si="53"/>
        <v>79.299791922388081</v>
      </c>
      <c r="X228" s="6" t="s">
        <v>1246</v>
      </c>
      <c r="Y228" s="5">
        <f t="shared" si="61"/>
        <v>1011.9747000000061</v>
      </c>
      <c r="Z228" s="5">
        <f t="shared" si="54"/>
        <v>27107.334328358211</v>
      </c>
      <c r="AA228" s="5">
        <v>9080957</v>
      </c>
      <c r="AB228" s="1">
        <v>73</v>
      </c>
      <c r="AC228" s="1">
        <v>0</v>
      </c>
      <c r="AD228" s="1">
        <v>1</v>
      </c>
    </row>
    <row r="229" spans="1:30" s="1" customFormat="1" x14ac:dyDescent="0.25">
      <c r="A229" s="14">
        <v>742</v>
      </c>
      <c r="B229" s="5">
        <f t="shared" si="55"/>
        <v>0</v>
      </c>
      <c r="C229" s="15">
        <v>742</v>
      </c>
      <c r="D229" s="1">
        <v>1</v>
      </c>
      <c r="E229" s="1">
        <v>0</v>
      </c>
      <c r="F229" s="1" t="s">
        <v>1457</v>
      </c>
      <c r="G229" s="388">
        <v>1251223.6440000001</v>
      </c>
      <c r="H229" s="388">
        <v>1276248.1168800001</v>
      </c>
      <c r="I229" s="388">
        <v>1301773.0792175999</v>
      </c>
      <c r="K229" s="380">
        <v>8284</v>
      </c>
      <c r="L229" s="5">
        <f t="shared" si="44"/>
        <v>8284</v>
      </c>
      <c r="M229" s="5"/>
      <c r="N229" s="5">
        <f t="shared" si="45"/>
        <v>1251223.6440000001</v>
      </c>
      <c r="O229" s="5">
        <f t="shared" si="46"/>
        <v>253504.80237600001</v>
      </c>
      <c r="P229" s="5">
        <f t="shared" si="47"/>
        <v>997718.84162400011</v>
      </c>
      <c r="Q229" s="5"/>
      <c r="R229" s="5">
        <f t="shared" si="48"/>
        <v>8284</v>
      </c>
      <c r="S229" s="5">
        <f t="shared" si="57"/>
        <v>8284</v>
      </c>
      <c r="T229" s="5">
        <f t="shared" si="58"/>
        <v>1276248.1168800001</v>
      </c>
      <c r="U229" s="5">
        <f t="shared" si="59"/>
        <v>253504.80237600001</v>
      </c>
      <c r="V229" s="5">
        <f t="shared" si="60"/>
        <v>1022743.3145040001</v>
      </c>
      <c r="W229" s="5">
        <f t="shared" si="53"/>
        <v>123.46008142250122</v>
      </c>
      <c r="X229" s="6" t="s">
        <v>1246</v>
      </c>
      <c r="Y229" s="5">
        <f t="shared" si="61"/>
        <v>25024.472880000016</v>
      </c>
      <c r="Z229" s="5">
        <f t="shared" si="54"/>
        <v>11095.626750362144</v>
      </c>
      <c r="AA229" s="5">
        <v>91916172</v>
      </c>
      <c r="AB229" s="1">
        <v>73</v>
      </c>
      <c r="AC229" s="1">
        <v>0</v>
      </c>
      <c r="AD229" s="1">
        <v>1</v>
      </c>
    </row>
    <row r="230" spans="1:30" s="1" customFormat="1" x14ac:dyDescent="0.25">
      <c r="A230" s="14">
        <v>743</v>
      </c>
      <c r="B230" s="5">
        <f t="shared" si="55"/>
        <v>0</v>
      </c>
      <c r="C230" s="15">
        <v>743</v>
      </c>
      <c r="D230" s="1">
        <v>1</v>
      </c>
      <c r="E230" s="1">
        <v>0</v>
      </c>
      <c r="F230" s="1" t="s">
        <v>1458</v>
      </c>
      <c r="G230" s="388">
        <v>100442.265</v>
      </c>
      <c r="H230" s="388">
        <v>102451.11030000001</v>
      </c>
      <c r="I230" s="388">
        <v>104500.13250600001</v>
      </c>
      <c r="K230" s="380">
        <v>665</v>
      </c>
      <c r="L230" s="5">
        <f t="shared" si="44"/>
        <v>665</v>
      </c>
      <c r="M230" s="5"/>
      <c r="N230" s="5">
        <f t="shared" si="45"/>
        <v>100442.265</v>
      </c>
      <c r="O230" s="5">
        <f t="shared" si="46"/>
        <v>29888.945198000001</v>
      </c>
      <c r="P230" s="5">
        <f t="shared" si="47"/>
        <v>70553.319801999998</v>
      </c>
      <c r="Q230" s="5"/>
      <c r="R230" s="5">
        <f t="shared" si="48"/>
        <v>665</v>
      </c>
      <c r="S230" s="5">
        <f t="shared" si="57"/>
        <v>665</v>
      </c>
      <c r="T230" s="5">
        <f t="shared" si="58"/>
        <v>102451.11030000001</v>
      </c>
      <c r="U230" s="5">
        <f t="shared" si="59"/>
        <v>29888.945198000001</v>
      </c>
      <c r="V230" s="5">
        <f t="shared" si="60"/>
        <v>72562.165102000014</v>
      </c>
      <c r="W230" s="5">
        <f t="shared" si="53"/>
        <v>109.11603774736844</v>
      </c>
      <c r="X230" s="6" t="s">
        <v>1246</v>
      </c>
      <c r="Y230" s="5">
        <f t="shared" si="61"/>
        <v>2008.8453000000154</v>
      </c>
      <c r="Z230" s="5">
        <f t="shared" si="54"/>
        <v>16296.512781954887</v>
      </c>
      <c r="AA230" s="5">
        <v>10837181</v>
      </c>
      <c r="AB230" s="1">
        <v>73</v>
      </c>
      <c r="AC230" s="1">
        <v>0</v>
      </c>
      <c r="AD230" s="1">
        <v>1</v>
      </c>
    </row>
    <row r="231" spans="1:30" s="1" customFormat="1" x14ac:dyDescent="0.25">
      <c r="A231" s="14">
        <v>745</v>
      </c>
      <c r="B231" s="5">
        <f t="shared" si="55"/>
        <v>0</v>
      </c>
      <c r="C231" s="15">
        <v>745</v>
      </c>
      <c r="D231" s="1">
        <v>1</v>
      </c>
      <c r="E231" s="1">
        <v>0</v>
      </c>
      <c r="F231" s="1" t="s">
        <v>1459</v>
      </c>
      <c r="G231" s="388">
        <v>103765.167</v>
      </c>
      <c r="H231" s="388">
        <v>105840.47034000001</v>
      </c>
      <c r="I231" s="388">
        <v>107957.27974680001</v>
      </c>
      <c r="K231" s="380">
        <v>687</v>
      </c>
      <c r="L231" s="5">
        <f t="shared" si="44"/>
        <v>687</v>
      </c>
      <c r="M231" s="5"/>
      <c r="N231" s="5">
        <f t="shared" si="45"/>
        <v>103765.167</v>
      </c>
      <c r="O231" s="5">
        <f t="shared" si="46"/>
        <v>30946.332060000001</v>
      </c>
      <c r="P231" s="5">
        <f t="shared" si="47"/>
        <v>72818.834940000001</v>
      </c>
      <c r="Q231" s="5"/>
      <c r="R231" s="5">
        <f t="shared" si="48"/>
        <v>687</v>
      </c>
      <c r="S231" s="5">
        <f t="shared" si="57"/>
        <v>687</v>
      </c>
      <c r="T231" s="5">
        <f t="shared" si="58"/>
        <v>105840.47034000001</v>
      </c>
      <c r="U231" s="5">
        <f t="shared" si="59"/>
        <v>30946.332060000001</v>
      </c>
      <c r="V231" s="5">
        <f t="shared" si="60"/>
        <v>74894.138280000014</v>
      </c>
      <c r="W231" s="5">
        <f t="shared" si="53"/>
        <v>109.01621292576421</v>
      </c>
      <c r="X231" s="6" t="s">
        <v>1246</v>
      </c>
      <c r="Y231" s="5">
        <f t="shared" si="61"/>
        <v>2075.3033400000131</v>
      </c>
      <c r="Z231" s="5">
        <f t="shared" si="54"/>
        <v>16332.707423580787</v>
      </c>
      <c r="AA231" s="5">
        <v>11220570</v>
      </c>
      <c r="AB231" s="1">
        <v>73</v>
      </c>
      <c r="AC231" s="1">
        <v>0</v>
      </c>
      <c r="AD231" s="1">
        <v>1</v>
      </c>
    </row>
    <row r="232" spans="1:30" s="1" customFormat="1" x14ac:dyDescent="0.25">
      <c r="A232" s="14">
        <v>748</v>
      </c>
      <c r="B232" s="5">
        <f t="shared" si="55"/>
        <v>0</v>
      </c>
      <c r="C232" s="15">
        <v>748</v>
      </c>
      <c r="D232" s="1">
        <v>1</v>
      </c>
      <c r="E232" s="1">
        <v>0</v>
      </c>
      <c r="F232" s="1" t="s">
        <v>1460</v>
      </c>
      <c r="G232" s="388">
        <v>179587.74900000001</v>
      </c>
      <c r="H232" s="388">
        <v>183179.50398000001</v>
      </c>
      <c r="I232" s="388">
        <v>186843.0940596</v>
      </c>
      <c r="K232" s="380">
        <v>1189</v>
      </c>
      <c r="L232" s="5">
        <f t="shared" si="44"/>
        <v>1189</v>
      </c>
      <c r="M232" s="5"/>
      <c r="N232" s="5">
        <f t="shared" si="45"/>
        <v>179587.74900000001</v>
      </c>
      <c r="O232" s="5">
        <f t="shared" si="46"/>
        <v>51875.263370000001</v>
      </c>
      <c r="P232" s="5">
        <f t="shared" si="47"/>
        <v>127712.48563000001</v>
      </c>
      <c r="Q232" s="5"/>
      <c r="R232" s="5">
        <f t="shared" si="48"/>
        <v>1189</v>
      </c>
      <c r="S232" s="5">
        <f t="shared" si="57"/>
        <v>1189</v>
      </c>
      <c r="T232" s="5">
        <f t="shared" si="58"/>
        <v>183179.50398000001</v>
      </c>
      <c r="U232" s="5">
        <f t="shared" si="59"/>
        <v>51875.263370000001</v>
      </c>
      <c r="V232" s="5">
        <f t="shared" si="60"/>
        <v>131304.24061000001</v>
      </c>
      <c r="W232" s="5">
        <f t="shared" si="53"/>
        <v>110.43249841042893</v>
      </c>
      <c r="X232" s="6" t="s">
        <v>1246</v>
      </c>
      <c r="Y232" s="5">
        <f t="shared" si="61"/>
        <v>3591.7549799999979</v>
      </c>
      <c r="Z232" s="5">
        <f t="shared" si="54"/>
        <v>15819.188393608074</v>
      </c>
      <c r="AA232" s="5">
        <v>18809015</v>
      </c>
      <c r="AB232" s="1">
        <v>73</v>
      </c>
      <c r="AC232" s="1">
        <v>0</v>
      </c>
      <c r="AD232" s="1">
        <v>1</v>
      </c>
    </row>
    <row r="233" spans="1:30" s="1" customFormat="1" x14ac:dyDescent="0.25">
      <c r="A233" s="14">
        <v>750</v>
      </c>
      <c r="B233" s="5">
        <f t="shared" si="55"/>
        <v>0</v>
      </c>
      <c r="C233" s="15">
        <v>750</v>
      </c>
      <c r="D233" s="1">
        <v>1</v>
      </c>
      <c r="E233" s="1">
        <v>0</v>
      </c>
      <c r="F233" s="1" t="s">
        <v>1461</v>
      </c>
      <c r="G233" s="388">
        <v>123098.41499999999</v>
      </c>
      <c r="H233" s="388">
        <v>125560.38330000002</v>
      </c>
      <c r="I233" s="388">
        <v>128071.590966</v>
      </c>
      <c r="K233" s="380">
        <v>815</v>
      </c>
      <c r="L233" s="5">
        <f t="shared" si="44"/>
        <v>815</v>
      </c>
      <c r="M233" s="5"/>
      <c r="N233" s="5">
        <f t="shared" si="45"/>
        <v>123098.41499999999</v>
      </c>
      <c r="O233" s="5">
        <f t="shared" si="46"/>
        <v>46828.134402000003</v>
      </c>
      <c r="P233" s="5">
        <f t="shared" si="47"/>
        <v>76270.280597999983</v>
      </c>
      <c r="Q233" s="5"/>
      <c r="R233" s="5">
        <f t="shared" si="48"/>
        <v>815</v>
      </c>
      <c r="S233" s="5">
        <f t="shared" si="57"/>
        <v>815</v>
      </c>
      <c r="T233" s="5">
        <f t="shared" si="58"/>
        <v>125560.38330000002</v>
      </c>
      <c r="U233" s="5">
        <f t="shared" si="59"/>
        <v>46828.134402000003</v>
      </c>
      <c r="V233" s="5">
        <f t="shared" si="60"/>
        <v>78732.24889800002</v>
      </c>
      <c r="W233" s="5">
        <f t="shared" si="53"/>
        <v>96.60398637791414</v>
      </c>
      <c r="X233" s="6" t="s">
        <v>1246</v>
      </c>
      <c r="Y233" s="5">
        <f t="shared" si="61"/>
        <v>2461.9683000000223</v>
      </c>
      <c r="Z233" s="5">
        <f t="shared" si="54"/>
        <v>20833.152147239263</v>
      </c>
      <c r="AA233" s="5">
        <v>16979019</v>
      </c>
      <c r="AB233" s="1">
        <v>73</v>
      </c>
      <c r="AC233" s="1">
        <v>0</v>
      </c>
      <c r="AD233" s="1">
        <v>1</v>
      </c>
    </row>
    <row r="234" spans="1:30" s="1" customFormat="1" x14ac:dyDescent="0.25">
      <c r="A234" s="14">
        <v>756</v>
      </c>
      <c r="B234" s="5">
        <f t="shared" si="55"/>
        <v>0</v>
      </c>
      <c r="C234" s="15">
        <v>756</v>
      </c>
      <c r="D234" s="1">
        <v>1</v>
      </c>
      <c r="E234" s="1">
        <v>0</v>
      </c>
      <c r="F234" s="1" t="s">
        <v>1462</v>
      </c>
      <c r="G234" s="388">
        <v>29150.913</v>
      </c>
      <c r="H234" s="388">
        <v>29733.931260000001</v>
      </c>
      <c r="I234" s="388">
        <v>30328.6098852</v>
      </c>
      <c r="K234" s="380">
        <v>193</v>
      </c>
      <c r="L234" s="5">
        <f t="shared" si="44"/>
        <v>193</v>
      </c>
      <c r="M234" s="5"/>
      <c r="N234" s="5">
        <f t="shared" si="45"/>
        <v>29150.913</v>
      </c>
      <c r="O234" s="5">
        <f t="shared" si="46"/>
        <v>20739.100928</v>
      </c>
      <c r="P234" s="5">
        <f t="shared" si="47"/>
        <v>8411.8120720000006</v>
      </c>
      <c r="Q234" s="5"/>
      <c r="R234" s="5">
        <f t="shared" si="48"/>
        <v>193</v>
      </c>
      <c r="S234" s="5">
        <f t="shared" si="57"/>
        <v>193</v>
      </c>
      <c r="T234" s="5">
        <f t="shared" si="58"/>
        <v>29733.931260000001</v>
      </c>
      <c r="U234" s="5">
        <f t="shared" si="59"/>
        <v>20739.100928</v>
      </c>
      <c r="V234" s="5">
        <f t="shared" si="60"/>
        <v>8994.8303320000014</v>
      </c>
      <c r="W234" s="5">
        <f t="shared" si="53"/>
        <v>46.605338507772025</v>
      </c>
      <c r="X234" s="6" t="s">
        <v>1246</v>
      </c>
      <c r="Y234" s="5">
        <f t="shared" si="61"/>
        <v>583.01826000000074</v>
      </c>
      <c r="Z234" s="5">
        <f t="shared" si="54"/>
        <v>38961.740932642489</v>
      </c>
      <c r="AA234" s="5">
        <v>7519616</v>
      </c>
      <c r="AB234" s="1">
        <v>74</v>
      </c>
      <c r="AC234" s="1">
        <v>0</v>
      </c>
      <c r="AD234" s="1">
        <v>1</v>
      </c>
    </row>
    <row r="235" spans="1:30" s="1" customFormat="1" x14ac:dyDescent="0.25">
      <c r="A235" s="14">
        <v>761</v>
      </c>
      <c r="B235" s="5">
        <f t="shared" si="55"/>
        <v>0</v>
      </c>
      <c r="C235" s="15">
        <v>761</v>
      </c>
      <c r="D235" s="1">
        <v>1</v>
      </c>
      <c r="E235" s="1">
        <v>0</v>
      </c>
      <c r="F235" s="1" t="s">
        <v>1463</v>
      </c>
      <c r="G235" s="388">
        <v>336368.30699999997</v>
      </c>
      <c r="H235" s="388">
        <v>343095.67314000003</v>
      </c>
      <c r="I235" s="388">
        <v>349957.5866028</v>
      </c>
      <c r="K235" s="380">
        <v>2227</v>
      </c>
      <c r="L235" s="5">
        <f t="shared" si="44"/>
        <v>2227</v>
      </c>
      <c r="M235" s="5"/>
      <c r="N235" s="5">
        <f t="shared" si="45"/>
        <v>336368.30699999997</v>
      </c>
      <c r="O235" s="5">
        <f t="shared" si="46"/>
        <v>89580.689463999995</v>
      </c>
      <c r="P235" s="5">
        <f t="shared" si="47"/>
        <v>246787.61753599998</v>
      </c>
      <c r="Q235" s="5"/>
      <c r="R235" s="5">
        <f t="shared" si="48"/>
        <v>2227</v>
      </c>
      <c r="S235" s="5">
        <f t="shared" si="57"/>
        <v>2227</v>
      </c>
      <c r="T235" s="5">
        <f t="shared" si="58"/>
        <v>343095.67314000003</v>
      </c>
      <c r="U235" s="5">
        <f t="shared" si="59"/>
        <v>89580.689463999995</v>
      </c>
      <c r="V235" s="5">
        <f t="shared" si="60"/>
        <v>253514.98367600003</v>
      </c>
      <c r="W235" s="5">
        <f t="shared" si="53"/>
        <v>113.83699311899417</v>
      </c>
      <c r="X235" s="6" t="s">
        <v>1246</v>
      </c>
      <c r="Y235" s="5">
        <f t="shared" si="61"/>
        <v>6727.3661400000565</v>
      </c>
      <c r="Z235" s="5">
        <f t="shared" si="54"/>
        <v>14584.781320161652</v>
      </c>
      <c r="AA235" s="5">
        <v>32480308</v>
      </c>
      <c r="AB235" s="1">
        <v>74</v>
      </c>
      <c r="AC235" s="1">
        <v>0</v>
      </c>
      <c r="AD235" s="1">
        <v>1</v>
      </c>
    </row>
    <row r="236" spans="1:30" s="1" customFormat="1" x14ac:dyDescent="0.25">
      <c r="A236" s="14">
        <v>763</v>
      </c>
      <c r="B236" s="5">
        <f t="shared" si="55"/>
        <v>0</v>
      </c>
      <c r="C236" s="15">
        <v>763</v>
      </c>
      <c r="D236" s="1">
        <v>1</v>
      </c>
      <c r="E236" s="1">
        <v>0</v>
      </c>
      <c r="F236" s="1" t="s">
        <v>1464</v>
      </c>
      <c r="G236" s="388">
        <v>36249.839999999997</v>
      </c>
      <c r="H236" s="388">
        <v>36974.836800000005</v>
      </c>
      <c r="I236" s="388">
        <v>37714.333535999998</v>
      </c>
      <c r="K236" s="380">
        <v>240</v>
      </c>
      <c r="L236" s="5">
        <f t="shared" si="44"/>
        <v>240</v>
      </c>
      <c r="M236" s="5"/>
      <c r="N236" s="5">
        <f t="shared" si="45"/>
        <v>36249.839999999997</v>
      </c>
      <c r="O236" s="5">
        <f t="shared" si="46"/>
        <v>12601.906002</v>
      </c>
      <c r="P236" s="5">
        <f t="shared" si="47"/>
        <v>23647.933997999997</v>
      </c>
      <c r="Q236" s="5"/>
      <c r="R236" s="5">
        <f t="shared" si="48"/>
        <v>240</v>
      </c>
      <c r="S236" s="5">
        <f t="shared" si="57"/>
        <v>240</v>
      </c>
      <c r="T236" s="5">
        <f t="shared" si="58"/>
        <v>36974.836800000005</v>
      </c>
      <c r="U236" s="5">
        <f t="shared" si="59"/>
        <v>12601.906002</v>
      </c>
      <c r="V236" s="5">
        <f t="shared" si="60"/>
        <v>24372.930798000005</v>
      </c>
      <c r="W236" s="5">
        <f t="shared" si="53"/>
        <v>101.55387832500001</v>
      </c>
      <c r="X236" s="6" t="s">
        <v>1246</v>
      </c>
      <c r="Y236" s="5">
        <f t="shared" si="61"/>
        <v>724.99680000000808</v>
      </c>
      <c r="Z236" s="5">
        <f t="shared" si="54"/>
        <v>19038.412499999999</v>
      </c>
      <c r="AA236" s="5">
        <v>4569219</v>
      </c>
      <c r="AB236" s="1">
        <v>74</v>
      </c>
      <c r="AC236" s="1">
        <v>0</v>
      </c>
      <c r="AD236" s="1">
        <v>1</v>
      </c>
    </row>
    <row r="237" spans="1:30" s="1" customFormat="1" x14ac:dyDescent="0.25">
      <c r="A237" s="14">
        <v>768</v>
      </c>
      <c r="B237" s="5">
        <f t="shared" si="55"/>
        <v>0</v>
      </c>
      <c r="C237" s="15">
        <v>768</v>
      </c>
      <c r="D237" s="1">
        <v>1</v>
      </c>
      <c r="E237" s="1">
        <v>0</v>
      </c>
      <c r="F237" s="1" t="s">
        <v>1465</v>
      </c>
      <c r="G237" s="388">
        <v>22656.149999999998</v>
      </c>
      <c r="H237" s="388">
        <v>23109.273000000001</v>
      </c>
      <c r="I237" s="388">
        <v>23571.458460000002</v>
      </c>
      <c r="K237" s="380">
        <v>86</v>
      </c>
      <c r="L237" s="5">
        <f t="shared" si="44"/>
        <v>150</v>
      </c>
      <c r="M237" s="5"/>
      <c r="N237" s="5">
        <f t="shared" si="45"/>
        <v>22656.149999999998</v>
      </c>
      <c r="O237" s="5">
        <f t="shared" si="46"/>
        <v>8959.9587279999996</v>
      </c>
      <c r="P237" s="5">
        <f t="shared" si="47"/>
        <v>13696.191271999998</v>
      </c>
      <c r="Q237" s="5"/>
      <c r="R237" s="5">
        <f t="shared" si="48"/>
        <v>86</v>
      </c>
      <c r="S237" s="5">
        <f t="shared" si="57"/>
        <v>150</v>
      </c>
      <c r="T237" s="5">
        <f t="shared" si="58"/>
        <v>23109.273000000001</v>
      </c>
      <c r="U237" s="5">
        <f t="shared" si="59"/>
        <v>8959.9587279999996</v>
      </c>
      <c r="V237" s="5">
        <f t="shared" si="60"/>
        <v>14149.314272000001</v>
      </c>
      <c r="W237" s="5">
        <f t="shared" si="53"/>
        <v>164.52691013953489</v>
      </c>
      <c r="X237" s="6" t="s">
        <v>1246</v>
      </c>
      <c r="Y237" s="5">
        <f t="shared" si="61"/>
        <v>453.12300000000323</v>
      </c>
      <c r="Z237" s="5">
        <f t="shared" si="54"/>
        <v>37775.767441860466</v>
      </c>
      <c r="AA237" s="5">
        <v>3248716</v>
      </c>
      <c r="AB237" s="1">
        <v>75</v>
      </c>
      <c r="AC237" s="1">
        <v>0</v>
      </c>
      <c r="AD237" s="1">
        <v>1</v>
      </c>
    </row>
    <row r="238" spans="1:30" s="1" customFormat="1" x14ac:dyDescent="0.25">
      <c r="A238" s="14">
        <v>771</v>
      </c>
      <c r="B238" s="5">
        <f t="shared" si="55"/>
        <v>0</v>
      </c>
      <c r="C238" s="15">
        <v>771</v>
      </c>
      <c r="D238" s="1">
        <v>1</v>
      </c>
      <c r="E238" s="1">
        <v>0</v>
      </c>
      <c r="F238" s="1" t="s">
        <v>1466</v>
      </c>
      <c r="G238" s="388">
        <v>22656.149999999998</v>
      </c>
      <c r="H238" s="388">
        <v>23109.273000000001</v>
      </c>
      <c r="I238" s="388">
        <v>23571.458460000002</v>
      </c>
      <c r="K238" s="380">
        <v>40</v>
      </c>
      <c r="L238" s="5">
        <f t="shared" si="44"/>
        <v>150</v>
      </c>
      <c r="M238" s="5"/>
      <c r="N238" s="5">
        <f t="shared" si="45"/>
        <v>22656.149999999998</v>
      </c>
      <c r="O238" s="5">
        <f t="shared" si="46"/>
        <v>18383.013235999999</v>
      </c>
      <c r="P238" s="5">
        <f t="shared" si="47"/>
        <v>4273.1367639999989</v>
      </c>
      <c r="Q238" s="5"/>
      <c r="R238" s="5">
        <f t="shared" si="48"/>
        <v>40</v>
      </c>
      <c r="S238" s="5">
        <f t="shared" si="57"/>
        <v>150</v>
      </c>
      <c r="T238" s="5">
        <f t="shared" si="58"/>
        <v>23109.273000000001</v>
      </c>
      <c r="U238" s="5">
        <f t="shared" si="59"/>
        <v>18383.013235999999</v>
      </c>
      <c r="V238" s="5">
        <f t="shared" si="60"/>
        <v>4726.2597640000022</v>
      </c>
      <c r="W238" s="5">
        <f t="shared" si="53"/>
        <v>118.15649410000006</v>
      </c>
      <c r="X238" s="6" t="s">
        <v>1246</v>
      </c>
      <c r="Y238" s="5">
        <f t="shared" si="61"/>
        <v>453.12300000000323</v>
      </c>
      <c r="Z238" s="5">
        <f t="shared" si="54"/>
        <v>166633.54999999999</v>
      </c>
      <c r="AA238" s="5">
        <v>6665342</v>
      </c>
      <c r="AB238" s="1">
        <v>75</v>
      </c>
      <c r="AC238" s="1">
        <v>0</v>
      </c>
      <c r="AD238" s="1">
        <v>1</v>
      </c>
    </row>
    <row r="239" spans="1:30" s="1" customFormat="1" x14ac:dyDescent="0.25">
      <c r="A239" s="14">
        <v>775</v>
      </c>
      <c r="B239" s="5">
        <f t="shared" si="55"/>
        <v>0</v>
      </c>
      <c r="C239" s="15">
        <v>775</v>
      </c>
      <c r="D239" s="1">
        <v>1</v>
      </c>
      <c r="E239" s="1">
        <v>0</v>
      </c>
      <c r="F239" s="1" t="s">
        <v>1467</v>
      </c>
      <c r="G239" s="388">
        <v>28244.666999999998</v>
      </c>
      <c r="H239" s="388">
        <v>28809.560340000004</v>
      </c>
      <c r="I239" s="388">
        <v>29385.751546800002</v>
      </c>
      <c r="K239" s="380">
        <v>187</v>
      </c>
      <c r="L239" s="5">
        <f t="shared" si="44"/>
        <v>187</v>
      </c>
      <c r="M239" s="5"/>
      <c r="N239" s="5">
        <f t="shared" si="45"/>
        <v>28244.666999999998</v>
      </c>
      <c r="O239" s="5">
        <f t="shared" si="46"/>
        <v>24837.309658000002</v>
      </c>
      <c r="P239" s="5">
        <f t="shared" si="47"/>
        <v>3407.3573419999957</v>
      </c>
      <c r="Q239" s="5"/>
      <c r="R239" s="5">
        <f t="shared" si="48"/>
        <v>187</v>
      </c>
      <c r="S239" s="5">
        <f t="shared" si="57"/>
        <v>187</v>
      </c>
      <c r="T239" s="5">
        <f t="shared" si="58"/>
        <v>28809.560340000004</v>
      </c>
      <c r="U239" s="5">
        <f t="shared" si="59"/>
        <v>24837.309658000002</v>
      </c>
      <c r="V239" s="5">
        <f t="shared" si="60"/>
        <v>3972.2506820000017</v>
      </c>
      <c r="W239" s="5">
        <f t="shared" si="53"/>
        <v>21.241982256684501</v>
      </c>
      <c r="X239" s="6" t="s">
        <v>1246</v>
      </c>
      <c r="Y239" s="5">
        <f t="shared" si="61"/>
        <v>564.89334000000599</v>
      </c>
      <c r="Z239" s="5">
        <f t="shared" si="54"/>
        <v>48158.026737967914</v>
      </c>
      <c r="AA239" s="5">
        <v>9005551</v>
      </c>
      <c r="AB239" s="1">
        <v>76</v>
      </c>
      <c r="AC239" s="1">
        <v>0</v>
      </c>
      <c r="AD239" s="1">
        <v>1</v>
      </c>
    </row>
    <row r="240" spans="1:30" s="1" customFormat="1" x14ac:dyDescent="0.25">
      <c r="A240" s="14">
        <v>777</v>
      </c>
      <c r="B240" s="5">
        <f t="shared" si="55"/>
        <v>0</v>
      </c>
      <c r="C240" s="15">
        <v>777</v>
      </c>
      <c r="D240" s="1">
        <v>1</v>
      </c>
      <c r="E240" s="1">
        <v>0</v>
      </c>
      <c r="F240" s="1" t="s">
        <v>1468</v>
      </c>
      <c r="G240" s="388">
        <v>42744.602999999996</v>
      </c>
      <c r="H240" s="388">
        <v>43599.495060000001</v>
      </c>
      <c r="I240" s="388">
        <v>44471.484961200003</v>
      </c>
      <c r="K240" s="380">
        <v>283</v>
      </c>
      <c r="L240" s="5">
        <f t="shared" si="44"/>
        <v>283</v>
      </c>
      <c r="M240" s="5"/>
      <c r="N240" s="5">
        <f t="shared" si="45"/>
        <v>42744.602999999996</v>
      </c>
      <c r="O240" s="5">
        <f t="shared" si="46"/>
        <v>39082.429302000004</v>
      </c>
      <c r="P240" s="5">
        <f t="shared" si="47"/>
        <v>3662.1736979999914</v>
      </c>
      <c r="Q240" s="5"/>
      <c r="R240" s="5">
        <f t="shared" si="48"/>
        <v>283</v>
      </c>
      <c r="S240" s="5">
        <f t="shared" si="57"/>
        <v>283</v>
      </c>
      <c r="T240" s="5">
        <f t="shared" si="58"/>
        <v>43599.495060000001</v>
      </c>
      <c r="U240" s="5">
        <f t="shared" si="59"/>
        <v>39082.429302000004</v>
      </c>
      <c r="V240" s="5">
        <f t="shared" si="60"/>
        <v>4517.065757999997</v>
      </c>
      <c r="W240" s="5">
        <f t="shared" si="53"/>
        <v>15.961363102473488</v>
      </c>
      <c r="X240" s="6" t="s">
        <v>1246</v>
      </c>
      <c r="Y240" s="5">
        <f t="shared" si="61"/>
        <v>854.89206000000559</v>
      </c>
      <c r="Z240" s="5">
        <f t="shared" si="54"/>
        <v>50072.681978798588</v>
      </c>
      <c r="AA240" s="5">
        <v>14170569</v>
      </c>
      <c r="AB240" s="1">
        <v>76</v>
      </c>
      <c r="AC240" s="1">
        <v>0</v>
      </c>
      <c r="AD240" s="1">
        <v>1</v>
      </c>
    </row>
    <row r="241" spans="1:30" s="1" customFormat="1" x14ac:dyDescent="0.25">
      <c r="A241" s="14">
        <v>786</v>
      </c>
      <c r="B241" s="5">
        <f t="shared" si="55"/>
        <v>0</v>
      </c>
      <c r="C241" s="15">
        <v>786</v>
      </c>
      <c r="D241" s="1">
        <v>1</v>
      </c>
      <c r="E241" s="1">
        <v>0</v>
      </c>
      <c r="F241" s="1" t="s">
        <v>1469</v>
      </c>
      <c r="G241" s="388">
        <v>31416.527999999998</v>
      </c>
      <c r="H241" s="388">
        <v>32044.858560000001</v>
      </c>
      <c r="I241" s="388">
        <v>32685.755731200003</v>
      </c>
      <c r="K241" s="380">
        <v>208</v>
      </c>
      <c r="L241" s="5">
        <f t="shared" si="44"/>
        <v>208</v>
      </c>
      <c r="M241" s="5"/>
      <c r="N241" s="5">
        <f t="shared" si="45"/>
        <v>31416.527999999998</v>
      </c>
      <c r="O241" s="5">
        <f t="shared" si="46"/>
        <v>7165.5928960000001</v>
      </c>
      <c r="P241" s="5">
        <f t="shared" si="47"/>
        <v>24250.935103999996</v>
      </c>
      <c r="Q241" s="5"/>
      <c r="R241" s="5">
        <f t="shared" si="48"/>
        <v>208</v>
      </c>
      <c r="S241" s="5">
        <f t="shared" si="57"/>
        <v>208</v>
      </c>
      <c r="T241" s="5">
        <f t="shared" si="58"/>
        <v>32044.858560000001</v>
      </c>
      <c r="U241" s="5">
        <f t="shared" si="59"/>
        <v>7165.5928960000001</v>
      </c>
      <c r="V241" s="5">
        <f t="shared" si="60"/>
        <v>24879.265663999999</v>
      </c>
      <c r="W241" s="5">
        <f t="shared" si="53"/>
        <v>119.61185415384615</v>
      </c>
      <c r="X241" s="6" t="s">
        <v>1246</v>
      </c>
      <c r="Y241" s="5">
        <f t="shared" si="61"/>
        <v>628.33056000000215</v>
      </c>
      <c r="Z241" s="5">
        <f t="shared" si="54"/>
        <v>12490.923076923076</v>
      </c>
      <c r="AA241" s="5">
        <v>2598112</v>
      </c>
      <c r="AB241" s="1">
        <v>77</v>
      </c>
      <c r="AC241" s="1">
        <v>0</v>
      </c>
      <c r="AD241" s="1">
        <v>1</v>
      </c>
    </row>
    <row r="242" spans="1:30" s="1" customFormat="1" x14ac:dyDescent="0.25">
      <c r="A242" s="14">
        <v>787</v>
      </c>
      <c r="B242" s="5">
        <f t="shared" si="55"/>
        <v>0</v>
      </c>
      <c r="C242" s="15">
        <v>787</v>
      </c>
      <c r="D242" s="1">
        <v>1</v>
      </c>
      <c r="E242" s="1">
        <v>0</v>
      </c>
      <c r="F242" s="1" t="s">
        <v>1470</v>
      </c>
      <c r="G242" s="388">
        <v>34437.347999999998</v>
      </c>
      <c r="H242" s="388">
        <v>35126.094960000002</v>
      </c>
      <c r="I242" s="388">
        <v>35828.616859200003</v>
      </c>
      <c r="K242" s="380">
        <v>228</v>
      </c>
      <c r="L242" s="5">
        <f t="shared" si="44"/>
        <v>228</v>
      </c>
      <c r="M242" s="5"/>
      <c r="N242" s="5">
        <f t="shared" si="45"/>
        <v>34437.347999999998</v>
      </c>
      <c r="O242" s="5">
        <f t="shared" si="46"/>
        <v>8943.7996060000005</v>
      </c>
      <c r="P242" s="5">
        <f t="shared" si="47"/>
        <v>25493.548393999998</v>
      </c>
      <c r="Q242" s="5"/>
      <c r="R242" s="5">
        <f t="shared" si="48"/>
        <v>228</v>
      </c>
      <c r="S242" s="5">
        <f t="shared" si="57"/>
        <v>228</v>
      </c>
      <c r="T242" s="5">
        <f t="shared" si="58"/>
        <v>35126.094960000002</v>
      </c>
      <c r="U242" s="5">
        <f t="shared" si="59"/>
        <v>8943.7996060000005</v>
      </c>
      <c r="V242" s="5">
        <f t="shared" si="60"/>
        <v>26182.295354000002</v>
      </c>
      <c r="W242" s="5">
        <f t="shared" si="53"/>
        <v>114.83462874561404</v>
      </c>
      <c r="X242" s="6" t="s">
        <v>1246</v>
      </c>
      <c r="Y242" s="5">
        <f t="shared" si="61"/>
        <v>688.74696000000404</v>
      </c>
      <c r="Z242" s="5">
        <f t="shared" si="54"/>
        <v>14223.057017543859</v>
      </c>
      <c r="AA242" s="5">
        <v>3242857</v>
      </c>
      <c r="AB242" s="1">
        <v>77</v>
      </c>
      <c r="AC242" s="1">
        <v>0</v>
      </c>
      <c r="AD242" s="1">
        <v>1</v>
      </c>
    </row>
    <row r="243" spans="1:30" s="1" customFormat="1" x14ac:dyDescent="0.25">
      <c r="A243" s="14">
        <v>801</v>
      </c>
      <c r="B243" s="5">
        <f t="shared" si="55"/>
        <v>0</v>
      </c>
      <c r="C243" s="15">
        <v>801</v>
      </c>
      <c r="D243" s="1">
        <v>1</v>
      </c>
      <c r="E243" s="1">
        <v>0</v>
      </c>
      <c r="F243" s="1" t="s">
        <v>1471</v>
      </c>
      <c r="G243" s="388">
        <v>22656.149999999998</v>
      </c>
      <c r="H243" s="388">
        <v>23109.273000000001</v>
      </c>
      <c r="I243" s="388">
        <v>23571.458460000002</v>
      </c>
      <c r="K243" s="380">
        <v>37</v>
      </c>
      <c r="L243" s="5">
        <f t="shared" si="44"/>
        <v>150</v>
      </c>
      <c r="M243" s="5"/>
      <c r="N243" s="5">
        <f t="shared" si="45"/>
        <v>22656.149999999998</v>
      </c>
      <c r="O243" s="5">
        <f t="shared" si="46"/>
        <v>4033.3957300000002</v>
      </c>
      <c r="P243" s="5">
        <f t="shared" si="47"/>
        <v>18622.754269999998</v>
      </c>
      <c r="Q243" s="5"/>
      <c r="R243" s="5">
        <f t="shared" si="48"/>
        <v>37</v>
      </c>
      <c r="S243" s="5">
        <f t="shared" si="57"/>
        <v>150</v>
      </c>
      <c r="T243" s="5">
        <f t="shared" si="58"/>
        <v>23109.273000000001</v>
      </c>
      <c r="U243" s="5">
        <f t="shared" si="59"/>
        <v>4033.3957300000002</v>
      </c>
      <c r="V243" s="5">
        <f t="shared" si="60"/>
        <v>19075.877270000001</v>
      </c>
      <c r="W243" s="5">
        <f t="shared" si="53"/>
        <v>515.56425054054057</v>
      </c>
      <c r="X243" s="6" t="s">
        <v>1246</v>
      </c>
      <c r="Y243" s="5">
        <f t="shared" si="61"/>
        <v>453.12300000000323</v>
      </c>
      <c r="Z243" s="5">
        <f t="shared" si="54"/>
        <v>39525.270270270274</v>
      </c>
      <c r="AA243" s="5">
        <v>1462435</v>
      </c>
      <c r="AB243" s="1">
        <v>78</v>
      </c>
      <c r="AC243" s="1">
        <v>0</v>
      </c>
      <c r="AD243" s="1">
        <v>1</v>
      </c>
    </row>
    <row r="244" spans="1:30" s="1" customFormat="1" x14ac:dyDescent="0.25">
      <c r="A244" s="14">
        <v>803</v>
      </c>
      <c r="B244" s="5">
        <f t="shared" si="55"/>
        <v>0</v>
      </c>
      <c r="C244" s="15">
        <v>803</v>
      </c>
      <c r="D244" s="1">
        <v>1</v>
      </c>
      <c r="E244" s="1">
        <v>0</v>
      </c>
      <c r="F244" s="1" t="s">
        <v>1472</v>
      </c>
      <c r="G244" s="388">
        <v>22656.149999999998</v>
      </c>
      <c r="H244" s="388">
        <v>23109.273000000001</v>
      </c>
      <c r="I244" s="388">
        <v>23571.458460000002</v>
      </c>
      <c r="K244" s="380">
        <v>88</v>
      </c>
      <c r="L244" s="5">
        <f t="shared" si="44"/>
        <v>150</v>
      </c>
      <c r="M244" s="5"/>
      <c r="N244" s="5">
        <f t="shared" si="45"/>
        <v>22656.149999999998</v>
      </c>
      <c r="O244" s="5">
        <f t="shared" si="46"/>
        <v>22656.149999999998</v>
      </c>
      <c r="P244" s="5">
        <f t="shared" si="47"/>
        <v>0</v>
      </c>
      <c r="Q244" s="5"/>
      <c r="R244" s="5">
        <f t="shared" si="48"/>
        <v>88</v>
      </c>
      <c r="S244" s="5">
        <f t="shared" si="57"/>
        <v>150</v>
      </c>
      <c r="T244" s="5">
        <f t="shared" si="58"/>
        <v>23109.273000000001</v>
      </c>
      <c r="U244" s="5">
        <f t="shared" si="59"/>
        <v>23109.273000000001</v>
      </c>
      <c r="V244" s="5">
        <f t="shared" si="60"/>
        <v>0</v>
      </c>
      <c r="W244" s="5">
        <f t="shared" si="53"/>
        <v>0</v>
      </c>
      <c r="X244" s="6" t="s">
        <v>1246</v>
      </c>
      <c r="Y244" s="5">
        <f t="shared" si="61"/>
        <v>453.12300000000323</v>
      </c>
      <c r="Z244" s="5">
        <f t="shared" si="54"/>
        <v>107021.93181818182</v>
      </c>
      <c r="AA244" s="5">
        <v>9417930</v>
      </c>
      <c r="AB244" s="1">
        <v>78</v>
      </c>
      <c r="AC244" s="1">
        <v>0</v>
      </c>
      <c r="AD244" s="1">
        <v>1</v>
      </c>
    </row>
    <row r="245" spans="1:30" s="1" customFormat="1" x14ac:dyDescent="0.25">
      <c r="A245" s="14">
        <v>811</v>
      </c>
      <c r="B245" s="5">
        <f t="shared" si="55"/>
        <v>0</v>
      </c>
      <c r="C245" s="15">
        <v>811</v>
      </c>
      <c r="D245" s="1">
        <v>1</v>
      </c>
      <c r="E245" s="1">
        <v>0</v>
      </c>
      <c r="F245" s="1" t="s">
        <v>1473</v>
      </c>
      <c r="G245" s="388">
        <v>25979.052</v>
      </c>
      <c r="H245" s="388">
        <v>26498.633040000001</v>
      </c>
      <c r="I245" s="388">
        <v>27028.605700800003</v>
      </c>
      <c r="K245" s="380">
        <v>172</v>
      </c>
      <c r="L245" s="5">
        <f t="shared" si="44"/>
        <v>172</v>
      </c>
      <c r="M245" s="5"/>
      <c r="N245" s="5">
        <f t="shared" si="45"/>
        <v>25979.052</v>
      </c>
      <c r="O245" s="5">
        <f t="shared" si="46"/>
        <v>19639.792465999999</v>
      </c>
      <c r="P245" s="5">
        <f t="shared" si="47"/>
        <v>6339.2595340000007</v>
      </c>
      <c r="Q245" s="5"/>
      <c r="R245" s="5">
        <f t="shared" si="48"/>
        <v>172</v>
      </c>
      <c r="S245" s="5">
        <f t="shared" si="57"/>
        <v>172</v>
      </c>
      <c r="T245" s="5">
        <f t="shared" si="58"/>
        <v>26498.633040000001</v>
      </c>
      <c r="U245" s="5">
        <f t="shared" si="59"/>
        <v>19639.792465999999</v>
      </c>
      <c r="V245" s="5">
        <f t="shared" si="60"/>
        <v>6858.8405740000017</v>
      </c>
      <c r="W245" s="5">
        <f t="shared" si="53"/>
        <v>39.876980081395359</v>
      </c>
      <c r="X245" s="6" t="s">
        <v>1246</v>
      </c>
      <c r="Y245" s="5">
        <f t="shared" si="61"/>
        <v>519.58104000000094</v>
      </c>
      <c r="Z245" s="5">
        <f t="shared" si="54"/>
        <v>41401.319767441862</v>
      </c>
      <c r="AA245" s="5">
        <v>7121027</v>
      </c>
      <c r="AB245" s="1">
        <v>79</v>
      </c>
      <c r="AC245" s="1">
        <v>0</v>
      </c>
      <c r="AD245" s="1">
        <v>1</v>
      </c>
    </row>
    <row r="246" spans="1:30" s="1" customFormat="1" x14ac:dyDescent="0.25">
      <c r="A246" s="14">
        <v>813</v>
      </c>
      <c r="B246" s="5">
        <f t="shared" si="55"/>
        <v>0</v>
      </c>
      <c r="C246" s="15">
        <v>813</v>
      </c>
      <c r="D246" s="1">
        <v>1</v>
      </c>
      <c r="E246" s="1">
        <v>0</v>
      </c>
      <c r="F246" s="1" t="s">
        <v>1474</v>
      </c>
      <c r="G246" s="388">
        <v>55281.006000000001</v>
      </c>
      <c r="H246" s="388">
        <v>56386.626120000001</v>
      </c>
      <c r="I246" s="388">
        <v>57514.358642400002</v>
      </c>
      <c r="K246" s="380">
        <v>366</v>
      </c>
      <c r="L246" s="5">
        <f t="shared" si="44"/>
        <v>366</v>
      </c>
      <c r="M246" s="5"/>
      <c r="N246" s="5">
        <f t="shared" si="45"/>
        <v>55281.006000000001</v>
      </c>
      <c r="O246" s="5">
        <f t="shared" si="46"/>
        <v>36791.874448000002</v>
      </c>
      <c r="P246" s="5">
        <f t="shared" si="47"/>
        <v>18489.131551999999</v>
      </c>
      <c r="Q246" s="5"/>
      <c r="R246" s="5">
        <f t="shared" si="48"/>
        <v>366</v>
      </c>
      <c r="S246" s="5">
        <f t="shared" ref="S246:S277" si="62">IF(R246&lt;L$5,L$5,R246)</f>
        <v>366</v>
      </c>
      <c r="T246" s="5">
        <f t="shared" ref="T246:T277" si="63">IF(AD246&gt;0,S246*T$5,0)</f>
        <v>56386.626120000001</v>
      </c>
      <c r="U246" s="5">
        <f t="shared" ref="U246:U277" si="64">IF(U$5*AA246&gt;T246,T246,U$5*AA246)</f>
        <v>36791.874448000002</v>
      </c>
      <c r="V246" s="5">
        <f t="shared" ref="V246:V270" si="65">+T246-U246</f>
        <v>19594.751671999999</v>
      </c>
      <c r="W246" s="5">
        <f t="shared" si="53"/>
        <v>53.537572874316936</v>
      </c>
      <c r="X246" s="6" t="s">
        <v>1246</v>
      </c>
      <c r="Y246" s="5">
        <f t="shared" ref="Y246:Y271" si="66">+T246-N246</f>
        <v>1105.6201199999996</v>
      </c>
      <c r="Z246" s="5">
        <f t="shared" si="54"/>
        <v>36448.240437158471</v>
      </c>
      <c r="AA246" s="5">
        <v>13340056</v>
      </c>
      <c r="AB246" s="1">
        <v>79</v>
      </c>
      <c r="AC246" s="1">
        <v>0</v>
      </c>
      <c r="AD246" s="1">
        <v>1</v>
      </c>
    </row>
    <row r="247" spans="1:30" s="1" customFormat="1" x14ac:dyDescent="0.25">
      <c r="A247" s="14">
        <v>815</v>
      </c>
      <c r="B247" s="5">
        <f t="shared" si="55"/>
        <v>0</v>
      </c>
      <c r="C247" s="15">
        <v>815</v>
      </c>
      <c r="D247" s="1">
        <v>2</v>
      </c>
      <c r="E247" s="1">
        <v>0</v>
      </c>
      <c r="F247" s="1" t="s">
        <v>1475</v>
      </c>
      <c r="G247" s="388">
        <v>0</v>
      </c>
      <c r="H247" s="388">
        <v>0</v>
      </c>
      <c r="I247" s="388">
        <v>0</v>
      </c>
      <c r="K247" s="381">
        <v>0</v>
      </c>
      <c r="L247" s="5">
        <f t="shared" si="44"/>
        <v>150</v>
      </c>
      <c r="M247" s="5"/>
      <c r="N247" s="5">
        <f t="shared" si="45"/>
        <v>0</v>
      </c>
      <c r="O247" s="5">
        <f t="shared" si="46"/>
        <v>0</v>
      </c>
      <c r="P247" s="5">
        <f t="shared" si="47"/>
        <v>0</v>
      </c>
      <c r="Q247" s="5"/>
      <c r="R247" s="5">
        <f t="shared" si="48"/>
        <v>0</v>
      </c>
      <c r="S247" s="5">
        <f t="shared" si="62"/>
        <v>150</v>
      </c>
      <c r="T247" s="5">
        <f t="shared" si="63"/>
        <v>0</v>
      </c>
      <c r="U247" s="5">
        <f t="shared" si="64"/>
        <v>0</v>
      </c>
      <c r="V247" s="5">
        <f t="shared" si="65"/>
        <v>0</v>
      </c>
      <c r="W247" s="5" t="e">
        <f t="shared" si="53"/>
        <v>#DIV/0!</v>
      </c>
      <c r="X247" s="6" t="s">
        <v>1246</v>
      </c>
      <c r="Y247" s="5">
        <f t="shared" si="66"/>
        <v>0</v>
      </c>
      <c r="Z247" s="5" t="e">
        <f t="shared" si="54"/>
        <v>#DIV/0!</v>
      </c>
      <c r="AA247" s="5">
        <v>1404017</v>
      </c>
      <c r="AB247" s="1">
        <v>34</v>
      </c>
      <c r="AC247" s="1">
        <v>0</v>
      </c>
      <c r="AD247" s="1">
        <v>0</v>
      </c>
    </row>
    <row r="248" spans="1:30" s="1" customFormat="1" ht="12" customHeight="1" x14ac:dyDescent="0.25">
      <c r="A248" s="14">
        <v>818</v>
      </c>
      <c r="B248" s="5">
        <f t="shared" si="55"/>
        <v>0</v>
      </c>
      <c r="C248" s="15">
        <v>818</v>
      </c>
      <c r="D248" s="1">
        <v>1</v>
      </c>
      <c r="E248" s="1">
        <v>0</v>
      </c>
      <c r="F248" s="1" t="s">
        <v>1476</v>
      </c>
      <c r="G248" s="388">
        <v>22656.149999999998</v>
      </c>
      <c r="H248" s="388">
        <v>23109.273000000001</v>
      </c>
      <c r="I248" s="388">
        <v>23571.458460000002</v>
      </c>
      <c r="K248" s="380">
        <v>120</v>
      </c>
      <c r="L248" s="5">
        <f t="shared" si="44"/>
        <v>150</v>
      </c>
      <c r="M248" s="5"/>
      <c r="N248" s="5">
        <f t="shared" si="45"/>
        <v>22656.149999999998</v>
      </c>
      <c r="O248" s="5">
        <f t="shared" si="46"/>
        <v>4923.9759940000004</v>
      </c>
      <c r="P248" s="5">
        <f t="shared" si="47"/>
        <v>17732.174005999997</v>
      </c>
      <c r="Q248" s="5"/>
      <c r="R248" s="5">
        <f t="shared" si="48"/>
        <v>120</v>
      </c>
      <c r="S248" s="5">
        <f t="shared" si="62"/>
        <v>150</v>
      </c>
      <c r="T248" s="5">
        <f t="shared" si="63"/>
        <v>23109.273000000001</v>
      </c>
      <c r="U248" s="5">
        <f t="shared" si="64"/>
        <v>4923.9759940000004</v>
      </c>
      <c r="V248" s="5">
        <f t="shared" si="65"/>
        <v>18185.297006000001</v>
      </c>
      <c r="W248" s="5">
        <f t="shared" si="53"/>
        <v>151.54414171666667</v>
      </c>
      <c r="X248" s="6" t="s">
        <v>1246</v>
      </c>
      <c r="Y248" s="5">
        <f t="shared" si="66"/>
        <v>453.12300000000323</v>
      </c>
      <c r="Z248" s="5">
        <f t="shared" si="54"/>
        <v>14877.858333333334</v>
      </c>
      <c r="AA248" s="5">
        <v>1785343</v>
      </c>
      <c r="AB248" s="1">
        <v>80</v>
      </c>
      <c r="AC248" s="1">
        <v>0</v>
      </c>
      <c r="AD248" s="1">
        <v>1</v>
      </c>
    </row>
    <row r="249" spans="1:30" s="1" customFormat="1" x14ac:dyDescent="0.25">
      <c r="A249" s="14">
        <v>820</v>
      </c>
      <c r="B249" s="5">
        <f t="shared" si="55"/>
        <v>0</v>
      </c>
      <c r="C249" s="15">
        <v>820</v>
      </c>
      <c r="D249" s="1">
        <v>1</v>
      </c>
      <c r="E249" s="1">
        <v>0</v>
      </c>
      <c r="F249" s="1" t="s">
        <v>1477</v>
      </c>
      <c r="G249" s="388">
        <v>26281.133999999998</v>
      </c>
      <c r="H249" s="388">
        <v>26806.756680000002</v>
      </c>
      <c r="I249" s="388">
        <v>27342.891813599999</v>
      </c>
      <c r="K249" s="380">
        <v>174</v>
      </c>
      <c r="L249" s="5">
        <f t="shared" si="44"/>
        <v>174</v>
      </c>
      <c r="M249" s="5"/>
      <c r="N249" s="5">
        <f t="shared" si="45"/>
        <v>26281.133999999998</v>
      </c>
      <c r="O249" s="5">
        <f t="shared" si="46"/>
        <v>8889.4835540000004</v>
      </c>
      <c r="P249" s="5">
        <f t="shared" si="47"/>
        <v>17391.650446</v>
      </c>
      <c r="Q249" s="5"/>
      <c r="R249" s="5">
        <f t="shared" si="48"/>
        <v>174</v>
      </c>
      <c r="S249" s="5">
        <f t="shared" si="62"/>
        <v>174</v>
      </c>
      <c r="T249" s="5">
        <f t="shared" si="63"/>
        <v>26806.756680000002</v>
      </c>
      <c r="U249" s="5">
        <f t="shared" si="64"/>
        <v>8889.4835540000004</v>
      </c>
      <c r="V249" s="5">
        <f t="shared" si="65"/>
        <v>17917.273126</v>
      </c>
      <c r="W249" s="5">
        <f t="shared" si="53"/>
        <v>102.97283405747126</v>
      </c>
      <c r="X249" s="6" t="s">
        <v>1246</v>
      </c>
      <c r="Y249" s="5">
        <f t="shared" si="66"/>
        <v>525.62268000000404</v>
      </c>
      <c r="Z249" s="5">
        <f t="shared" si="54"/>
        <v>18523.92528735632</v>
      </c>
      <c r="AA249" s="5">
        <v>3223163</v>
      </c>
      <c r="AB249" s="1">
        <v>80</v>
      </c>
      <c r="AC249" s="1">
        <v>0</v>
      </c>
      <c r="AD249" s="1">
        <v>1</v>
      </c>
    </row>
    <row r="250" spans="1:30" s="1" customFormat="1" x14ac:dyDescent="0.25">
      <c r="A250" s="14">
        <v>821</v>
      </c>
      <c r="B250" s="5">
        <f t="shared" si="55"/>
        <v>0</v>
      </c>
      <c r="C250" s="15">
        <v>821</v>
      </c>
      <c r="D250" s="1">
        <v>1</v>
      </c>
      <c r="E250" s="1">
        <v>0</v>
      </c>
      <c r="F250" s="1" t="s">
        <v>1478</v>
      </c>
      <c r="G250" s="388">
        <v>45614.381999999998</v>
      </c>
      <c r="H250" s="388">
        <v>46526.66964</v>
      </c>
      <c r="I250" s="388">
        <v>47457.203032800004</v>
      </c>
      <c r="K250" s="380">
        <v>302</v>
      </c>
      <c r="L250" s="5">
        <f t="shared" si="44"/>
        <v>302</v>
      </c>
      <c r="M250" s="5"/>
      <c r="N250" s="5">
        <f t="shared" si="45"/>
        <v>45614.381999999998</v>
      </c>
      <c r="O250" s="5">
        <f t="shared" si="46"/>
        <v>10939.157445999999</v>
      </c>
      <c r="P250" s="5">
        <f t="shared" si="47"/>
        <v>34675.224554</v>
      </c>
      <c r="Q250" s="5"/>
      <c r="R250" s="5">
        <f t="shared" si="48"/>
        <v>302</v>
      </c>
      <c r="S250" s="5">
        <f t="shared" si="62"/>
        <v>302</v>
      </c>
      <c r="T250" s="5">
        <f t="shared" si="63"/>
        <v>46526.66964</v>
      </c>
      <c r="U250" s="5">
        <f t="shared" si="64"/>
        <v>10939.157445999999</v>
      </c>
      <c r="V250" s="5">
        <f t="shared" si="65"/>
        <v>35587.512194000003</v>
      </c>
      <c r="W250" s="5">
        <f t="shared" si="53"/>
        <v>117.83944435099339</v>
      </c>
      <c r="X250" s="6" t="s">
        <v>1246</v>
      </c>
      <c r="Y250" s="5">
        <f t="shared" si="66"/>
        <v>912.28764000000228</v>
      </c>
      <c r="Z250" s="5">
        <f t="shared" si="54"/>
        <v>13133.566225165563</v>
      </c>
      <c r="AA250" s="5">
        <v>3966337</v>
      </c>
      <c r="AB250" s="1">
        <v>80</v>
      </c>
      <c r="AC250" s="1">
        <v>0</v>
      </c>
      <c r="AD250" s="1">
        <v>1</v>
      </c>
    </row>
    <row r="251" spans="1:30" s="1" customFormat="1" x14ac:dyDescent="0.25">
      <c r="A251" s="14">
        <v>829</v>
      </c>
      <c r="B251" s="5">
        <f t="shared" si="55"/>
        <v>0</v>
      </c>
      <c r="C251" s="15">
        <v>829</v>
      </c>
      <c r="D251" s="1">
        <v>1</v>
      </c>
      <c r="E251" s="1">
        <v>0</v>
      </c>
      <c r="F251" s="1" t="s">
        <v>1479</v>
      </c>
      <c r="G251" s="388">
        <v>83676.713999999993</v>
      </c>
      <c r="H251" s="388">
        <v>85350.24828</v>
      </c>
      <c r="I251" s="388">
        <v>87057.253245600004</v>
      </c>
      <c r="K251" s="380">
        <v>554</v>
      </c>
      <c r="L251" s="5">
        <f t="shared" si="44"/>
        <v>554</v>
      </c>
      <c r="M251" s="5"/>
      <c r="N251" s="5">
        <f t="shared" si="45"/>
        <v>83676.713999999993</v>
      </c>
      <c r="O251" s="5">
        <f t="shared" si="46"/>
        <v>33278.138319999998</v>
      </c>
      <c r="P251" s="5">
        <f t="shared" si="47"/>
        <v>50398.575679999994</v>
      </c>
      <c r="Q251" s="5"/>
      <c r="R251" s="5">
        <f t="shared" si="48"/>
        <v>554</v>
      </c>
      <c r="S251" s="5">
        <f t="shared" si="62"/>
        <v>554</v>
      </c>
      <c r="T251" s="5">
        <f t="shared" si="63"/>
        <v>85350.24828</v>
      </c>
      <c r="U251" s="5">
        <f t="shared" si="64"/>
        <v>33278.138319999998</v>
      </c>
      <c r="V251" s="5">
        <f t="shared" si="65"/>
        <v>52072.109960000002</v>
      </c>
      <c r="W251" s="5">
        <f t="shared" si="53"/>
        <v>93.992978267148018</v>
      </c>
      <c r="X251" s="6" t="s">
        <v>1246</v>
      </c>
      <c r="Y251" s="5">
        <f t="shared" si="66"/>
        <v>1673.5342800000071</v>
      </c>
      <c r="Z251" s="5">
        <f t="shared" si="54"/>
        <v>21779.855595667868</v>
      </c>
      <c r="AA251" s="5">
        <v>12066040</v>
      </c>
      <c r="AB251" s="1">
        <v>81</v>
      </c>
      <c r="AC251" s="1">
        <v>0</v>
      </c>
      <c r="AD251" s="1">
        <v>1</v>
      </c>
    </row>
    <row r="252" spans="1:30" s="1" customFormat="1" x14ac:dyDescent="0.25">
      <c r="A252" s="14">
        <v>831</v>
      </c>
      <c r="B252" s="5">
        <f t="shared" si="55"/>
        <v>0</v>
      </c>
      <c r="C252" s="15">
        <v>831</v>
      </c>
      <c r="D252" s="1">
        <v>1</v>
      </c>
      <c r="E252" s="1">
        <v>1</v>
      </c>
      <c r="F252" s="1" t="s">
        <v>1480</v>
      </c>
      <c r="G252" s="388">
        <v>456899.02499999997</v>
      </c>
      <c r="H252" s="388">
        <v>466037.00550000003</v>
      </c>
      <c r="I252" s="388">
        <v>475357.74561000004</v>
      </c>
      <c r="K252" s="380">
        <v>3025</v>
      </c>
      <c r="L252" s="5">
        <f t="shared" si="44"/>
        <v>3025</v>
      </c>
      <c r="M252" s="5"/>
      <c r="N252" s="5">
        <f t="shared" si="45"/>
        <v>456899.02499999997</v>
      </c>
      <c r="O252" s="5">
        <f t="shared" si="46"/>
        <v>179963.71974</v>
      </c>
      <c r="P252" s="5">
        <f t="shared" si="47"/>
        <v>276935.30525999994</v>
      </c>
      <c r="Q252" s="5"/>
      <c r="R252" s="5">
        <f t="shared" si="48"/>
        <v>3025</v>
      </c>
      <c r="S252" s="5">
        <f t="shared" si="62"/>
        <v>3025</v>
      </c>
      <c r="T252" s="5">
        <f t="shared" si="63"/>
        <v>466037.00550000003</v>
      </c>
      <c r="U252" s="5">
        <f t="shared" si="64"/>
        <v>179963.71974</v>
      </c>
      <c r="V252" s="5">
        <f t="shared" si="65"/>
        <v>286073.28576</v>
      </c>
      <c r="W252" s="5">
        <f t="shared" si="53"/>
        <v>94.569681242975207</v>
      </c>
      <c r="X252" s="6" t="s">
        <v>1246</v>
      </c>
      <c r="Y252" s="5">
        <f t="shared" si="66"/>
        <v>9137.9805000000633</v>
      </c>
      <c r="Z252" s="5">
        <f t="shared" si="54"/>
        <v>21570.753719008266</v>
      </c>
      <c r="AA252" s="5">
        <v>65251530</v>
      </c>
      <c r="AB252" s="1">
        <v>82</v>
      </c>
      <c r="AC252" s="1">
        <v>1</v>
      </c>
      <c r="AD252" s="1">
        <v>1</v>
      </c>
    </row>
    <row r="253" spans="1:30" s="1" customFormat="1" x14ac:dyDescent="0.25">
      <c r="A253" s="14">
        <v>832</v>
      </c>
      <c r="B253" s="5">
        <f t="shared" si="55"/>
        <v>0</v>
      </c>
      <c r="C253" s="15">
        <v>832</v>
      </c>
      <c r="D253" s="1">
        <v>1</v>
      </c>
      <c r="E253" s="1">
        <v>1</v>
      </c>
      <c r="F253" s="1" t="s">
        <v>1481</v>
      </c>
      <c r="G253" s="388">
        <v>87905.861999999994</v>
      </c>
      <c r="H253" s="388">
        <v>89663.979240000001</v>
      </c>
      <c r="I253" s="388">
        <v>91457.25882480001</v>
      </c>
      <c r="K253" s="380">
        <v>582</v>
      </c>
      <c r="L253" s="5">
        <f t="shared" si="44"/>
        <v>582</v>
      </c>
      <c r="M253" s="5"/>
      <c r="N253" s="5">
        <f t="shared" si="45"/>
        <v>87905.861999999994</v>
      </c>
      <c r="O253" s="5">
        <f t="shared" si="46"/>
        <v>71709.345904000002</v>
      </c>
      <c r="P253" s="5">
        <f t="shared" si="47"/>
        <v>16196.516095999992</v>
      </c>
      <c r="Q253" s="5"/>
      <c r="R253" s="5">
        <f t="shared" si="48"/>
        <v>582</v>
      </c>
      <c r="S253" s="5">
        <f t="shared" si="62"/>
        <v>582</v>
      </c>
      <c r="T253" s="5">
        <f t="shared" si="63"/>
        <v>89663.979240000001</v>
      </c>
      <c r="U253" s="5">
        <f t="shared" si="64"/>
        <v>71709.345904000002</v>
      </c>
      <c r="V253" s="5">
        <f t="shared" si="65"/>
        <v>17954.633335999999</v>
      </c>
      <c r="W253" s="5">
        <f t="shared" si="53"/>
        <v>30.849885457044671</v>
      </c>
      <c r="X253" s="6" t="s">
        <v>1246</v>
      </c>
      <c r="Y253" s="5">
        <f t="shared" si="66"/>
        <v>1758.1172400000069</v>
      </c>
      <c r="Z253" s="5">
        <f t="shared" si="54"/>
        <v>44674.378006872852</v>
      </c>
      <c r="AA253" s="5">
        <v>26000488</v>
      </c>
      <c r="AB253" s="1">
        <v>82</v>
      </c>
      <c r="AC253" s="1">
        <v>1</v>
      </c>
      <c r="AD253" s="1">
        <v>1</v>
      </c>
    </row>
    <row r="254" spans="1:30" s="1" customFormat="1" x14ac:dyDescent="0.25">
      <c r="A254" s="14">
        <v>833</v>
      </c>
      <c r="B254" s="5">
        <f t="shared" si="55"/>
        <v>0</v>
      </c>
      <c r="C254" s="15">
        <v>833</v>
      </c>
      <c r="D254" s="1">
        <v>1</v>
      </c>
      <c r="E254" s="1">
        <v>1</v>
      </c>
      <c r="F254" s="1" t="s">
        <v>1482</v>
      </c>
      <c r="G254" s="388">
        <v>1225395.6329999999</v>
      </c>
      <c r="H254" s="388">
        <v>1249903.5456600001</v>
      </c>
      <c r="I254" s="388">
        <v>1274901.6165732001</v>
      </c>
      <c r="K254" s="380">
        <v>8113</v>
      </c>
      <c r="L254" s="5">
        <f t="shared" si="44"/>
        <v>8113</v>
      </c>
      <c r="M254" s="5"/>
      <c r="N254" s="5">
        <f t="shared" si="45"/>
        <v>1225395.6329999999</v>
      </c>
      <c r="O254" s="5">
        <f t="shared" si="46"/>
        <v>369247.39994799998</v>
      </c>
      <c r="P254" s="5">
        <f t="shared" si="47"/>
        <v>856148.23305199994</v>
      </c>
      <c r="Q254" s="5"/>
      <c r="R254" s="5">
        <f t="shared" si="48"/>
        <v>8113</v>
      </c>
      <c r="S254" s="5">
        <f t="shared" si="62"/>
        <v>8113</v>
      </c>
      <c r="T254" s="5">
        <f t="shared" si="63"/>
        <v>1249903.5456600001</v>
      </c>
      <c r="U254" s="5">
        <f t="shared" si="64"/>
        <v>369247.39994799998</v>
      </c>
      <c r="V254" s="5">
        <f t="shared" si="65"/>
        <v>880656.14571200009</v>
      </c>
      <c r="W254" s="5">
        <f t="shared" si="53"/>
        <v>108.54876688179466</v>
      </c>
      <c r="X254" s="6" t="s">
        <v>1246</v>
      </c>
      <c r="Y254" s="5">
        <f t="shared" si="66"/>
        <v>24507.912660000147</v>
      </c>
      <c r="Z254" s="5">
        <f t="shared" si="54"/>
        <v>16502.194749168</v>
      </c>
      <c r="AA254" s="5">
        <v>133882306</v>
      </c>
      <c r="AB254" s="1">
        <v>82</v>
      </c>
      <c r="AC254" s="1">
        <v>1</v>
      </c>
      <c r="AD254" s="1">
        <v>1</v>
      </c>
    </row>
    <row r="255" spans="1:30" s="1" customFormat="1" x14ac:dyDescent="0.25">
      <c r="A255" s="14">
        <v>834</v>
      </c>
      <c r="B255" s="5">
        <f t="shared" si="55"/>
        <v>0</v>
      </c>
      <c r="C255" s="15">
        <v>834</v>
      </c>
      <c r="D255" s="1">
        <v>1</v>
      </c>
      <c r="E255" s="1">
        <v>1</v>
      </c>
      <c r="F255" s="1" t="s">
        <v>1483</v>
      </c>
      <c r="G255" s="388">
        <v>559606.90500000003</v>
      </c>
      <c r="H255" s="388">
        <v>570799.04310000001</v>
      </c>
      <c r="I255" s="388">
        <v>582215.02396200004</v>
      </c>
      <c r="K255" s="380">
        <v>3705</v>
      </c>
      <c r="L255" s="5">
        <f t="shared" si="44"/>
        <v>3705</v>
      </c>
      <c r="M255" s="5"/>
      <c r="N255" s="5">
        <f t="shared" si="45"/>
        <v>559606.90500000003</v>
      </c>
      <c r="O255" s="5">
        <f t="shared" si="46"/>
        <v>309449.68229000003</v>
      </c>
      <c r="P255" s="5">
        <f t="shared" si="47"/>
        <v>250157.22271</v>
      </c>
      <c r="Q255" s="5"/>
      <c r="R255" s="5">
        <f t="shared" si="48"/>
        <v>3705</v>
      </c>
      <c r="S255" s="5">
        <f t="shared" si="62"/>
        <v>3705</v>
      </c>
      <c r="T255" s="5">
        <f t="shared" si="63"/>
        <v>570799.04310000001</v>
      </c>
      <c r="U255" s="5">
        <f t="shared" si="64"/>
        <v>309449.68229000003</v>
      </c>
      <c r="V255" s="5">
        <f t="shared" si="65"/>
        <v>261349.36080999998</v>
      </c>
      <c r="W255" s="5">
        <f t="shared" si="53"/>
        <v>70.539638545209172</v>
      </c>
      <c r="X255" s="6" t="s">
        <v>1246</v>
      </c>
      <c r="Y255" s="5">
        <f t="shared" si="66"/>
        <v>11192.138099999982</v>
      </c>
      <c r="Z255" s="5">
        <f t="shared" si="54"/>
        <v>30283.604588394061</v>
      </c>
      <c r="AA255" s="5">
        <v>112200755</v>
      </c>
      <c r="AB255" s="1">
        <v>82</v>
      </c>
      <c r="AC255" s="1">
        <v>1</v>
      </c>
      <c r="AD255" s="1">
        <v>1</v>
      </c>
    </row>
    <row r="256" spans="1:30" s="1" customFormat="1" x14ac:dyDescent="0.25">
      <c r="A256" s="14">
        <v>836</v>
      </c>
      <c r="B256" s="5">
        <f t="shared" si="55"/>
        <v>0</v>
      </c>
      <c r="C256" s="15">
        <v>836</v>
      </c>
      <c r="D256" s="1">
        <v>1</v>
      </c>
      <c r="E256" s="1">
        <v>0</v>
      </c>
      <c r="F256" s="1" t="s">
        <v>1484</v>
      </c>
      <c r="G256" s="388">
        <v>22656.149999999998</v>
      </c>
      <c r="H256" s="388">
        <v>23109.273000000001</v>
      </c>
      <c r="I256" s="388">
        <v>23571.458460000002</v>
      </c>
      <c r="K256" s="380">
        <v>87</v>
      </c>
      <c r="L256" s="5">
        <f t="shared" si="44"/>
        <v>150</v>
      </c>
      <c r="M256" s="5"/>
      <c r="N256" s="5">
        <f t="shared" si="45"/>
        <v>22656.149999999998</v>
      </c>
      <c r="O256" s="5">
        <f t="shared" si="46"/>
        <v>9455.4858299999996</v>
      </c>
      <c r="P256" s="5">
        <f t="shared" si="47"/>
        <v>13200.664169999998</v>
      </c>
      <c r="Q256" s="5"/>
      <c r="R256" s="5">
        <f t="shared" si="48"/>
        <v>87</v>
      </c>
      <c r="S256" s="5">
        <f t="shared" si="62"/>
        <v>150</v>
      </c>
      <c r="T256" s="5">
        <f t="shared" si="63"/>
        <v>23109.273000000001</v>
      </c>
      <c r="U256" s="5">
        <f t="shared" si="64"/>
        <v>9455.4858299999996</v>
      </c>
      <c r="V256" s="5">
        <f t="shared" si="65"/>
        <v>13653.787170000001</v>
      </c>
      <c r="W256" s="5">
        <f t="shared" si="53"/>
        <v>156.94008241379311</v>
      </c>
      <c r="X256" s="6" t="s">
        <v>1246</v>
      </c>
      <c r="Y256" s="5">
        <f t="shared" si="66"/>
        <v>453.12300000000323</v>
      </c>
      <c r="Z256" s="5">
        <f t="shared" si="54"/>
        <v>39406.724137931036</v>
      </c>
      <c r="AA256" s="5">
        <v>3428385</v>
      </c>
      <c r="AB256" s="1">
        <v>83</v>
      </c>
      <c r="AC256" s="1">
        <v>0</v>
      </c>
      <c r="AD256" s="1">
        <v>1</v>
      </c>
    </row>
    <row r="257" spans="1:30" s="1" customFormat="1" x14ac:dyDescent="0.25">
      <c r="A257" s="14">
        <v>837</v>
      </c>
      <c r="B257" s="5">
        <f t="shared" si="55"/>
        <v>0</v>
      </c>
      <c r="C257" s="15">
        <v>837</v>
      </c>
      <c r="D257" s="1">
        <v>1</v>
      </c>
      <c r="E257" s="1">
        <v>0</v>
      </c>
      <c r="F257" s="1" t="s">
        <v>1485</v>
      </c>
      <c r="G257" s="388">
        <v>35343.593999999997</v>
      </c>
      <c r="H257" s="388">
        <v>36050.465880000003</v>
      </c>
      <c r="I257" s="388">
        <v>36771.475197600004</v>
      </c>
      <c r="K257" s="380">
        <v>234</v>
      </c>
      <c r="L257" s="5">
        <f t="shared" si="44"/>
        <v>234</v>
      </c>
      <c r="M257" s="5"/>
      <c r="N257" s="5">
        <f t="shared" si="45"/>
        <v>35343.593999999997</v>
      </c>
      <c r="O257" s="5">
        <f t="shared" si="46"/>
        <v>18396.585353999999</v>
      </c>
      <c r="P257" s="5">
        <f t="shared" si="47"/>
        <v>16947.008645999998</v>
      </c>
      <c r="Q257" s="5"/>
      <c r="R257" s="5">
        <f t="shared" si="48"/>
        <v>234</v>
      </c>
      <c r="S257" s="5">
        <f t="shared" si="62"/>
        <v>234</v>
      </c>
      <c r="T257" s="5">
        <f t="shared" si="63"/>
        <v>36050.465880000003</v>
      </c>
      <c r="U257" s="5">
        <f t="shared" si="64"/>
        <v>18396.585353999999</v>
      </c>
      <c r="V257" s="5">
        <f t="shared" si="65"/>
        <v>17653.880526000004</v>
      </c>
      <c r="W257" s="5">
        <f t="shared" si="53"/>
        <v>75.443933871794897</v>
      </c>
      <c r="X257" s="6" t="s">
        <v>1246</v>
      </c>
      <c r="Y257" s="5">
        <f t="shared" si="66"/>
        <v>706.87188000000606</v>
      </c>
      <c r="Z257" s="5">
        <f t="shared" si="54"/>
        <v>28505.397435897437</v>
      </c>
      <c r="AA257" s="5">
        <v>6670263</v>
      </c>
      <c r="AB257" s="1">
        <v>83</v>
      </c>
      <c r="AC257" s="1">
        <v>0</v>
      </c>
      <c r="AD257" s="1">
        <v>1</v>
      </c>
    </row>
    <row r="258" spans="1:30" s="1" customFormat="1" x14ac:dyDescent="0.25">
      <c r="A258" s="14">
        <v>840</v>
      </c>
      <c r="B258" s="5">
        <f t="shared" si="55"/>
        <v>0</v>
      </c>
      <c r="C258" s="15">
        <v>840</v>
      </c>
      <c r="D258" s="1">
        <v>1</v>
      </c>
      <c r="E258" s="1">
        <v>0</v>
      </c>
      <c r="F258" s="1" t="s">
        <v>1486</v>
      </c>
      <c r="G258" s="388">
        <v>65098.671000000002</v>
      </c>
      <c r="H258" s="388">
        <v>66400.644420000011</v>
      </c>
      <c r="I258" s="388">
        <v>67728.657308399997</v>
      </c>
      <c r="K258" s="380">
        <v>431</v>
      </c>
      <c r="L258" s="5">
        <f t="shared" si="44"/>
        <v>431</v>
      </c>
      <c r="M258" s="5"/>
      <c r="N258" s="5">
        <f t="shared" si="45"/>
        <v>65098.671000000002</v>
      </c>
      <c r="O258" s="5">
        <f t="shared" si="46"/>
        <v>24602.805192</v>
      </c>
      <c r="P258" s="5">
        <f t="shared" si="47"/>
        <v>40495.865808000002</v>
      </c>
      <c r="Q258" s="5"/>
      <c r="R258" s="5">
        <f t="shared" si="48"/>
        <v>431</v>
      </c>
      <c r="S258" s="5">
        <f t="shared" si="62"/>
        <v>431</v>
      </c>
      <c r="T258" s="5">
        <f t="shared" si="63"/>
        <v>66400.644420000011</v>
      </c>
      <c r="U258" s="5">
        <f t="shared" si="64"/>
        <v>24602.805192</v>
      </c>
      <c r="V258" s="5">
        <f t="shared" si="65"/>
        <v>41797.839228000012</v>
      </c>
      <c r="W258" s="5">
        <f t="shared" si="53"/>
        <v>96.97874530858472</v>
      </c>
      <c r="X258" s="6" t="s">
        <v>1246</v>
      </c>
      <c r="Y258" s="5">
        <f t="shared" si="66"/>
        <v>1301.9734200000094</v>
      </c>
      <c r="Z258" s="5">
        <f t="shared" si="54"/>
        <v>20697.271461716937</v>
      </c>
      <c r="AA258" s="5">
        <v>8920524</v>
      </c>
      <c r="AB258" s="1">
        <v>83</v>
      </c>
      <c r="AC258" s="1">
        <v>0</v>
      </c>
      <c r="AD258" s="1">
        <v>1</v>
      </c>
    </row>
    <row r="259" spans="1:30" s="1" customFormat="1" x14ac:dyDescent="0.25">
      <c r="A259" s="14">
        <v>846</v>
      </c>
      <c r="B259" s="5">
        <f t="shared" si="55"/>
        <v>0</v>
      </c>
      <c r="C259" s="15">
        <v>846</v>
      </c>
      <c r="D259" s="1">
        <v>1</v>
      </c>
      <c r="E259" s="1">
        <v>0</v>
      </c>
      <c r="F259" s="1" t="s">
        <v>1487</v>
      </c>
      <c r="G259" s="388">
        <v>51202.898999999998</v>
      </c>
      <c r="H259" s="388">
        <v>52226.956980000003</v>
      </c>
      <c r="I259" s="388">
        <v>53271.4961196</v>
      </c>
      <c r="K259" s="380">
        <v>339</v>
      </c>
      <c r="L259" s="5">
        <f t="shared" si="44"/>
        <v>339</v>
      </c>
      <c r="M259" s="5"/>
      <c r="N259" s="5">
        <f t="shared" si="45"/>
        <v>51202.898999999998</v>
      </c>
      <c r="O259" s="5">
        <f t="shared" si="46"/>
        <v>27595.191063999999</v>
      </c>
      <c r="P259" s="5">
        <f t="shared" si="47"/>
        <v>23607.707935999999</v>
      </c>
      <c r="Q259" s="5"/>
      <c r="R259" s="5">
        <f t="shared" si="48"/>
        <v>339</v>
      </c>
      <c r="S259" s="5">
        <f t="shared" si="62"/>
        <v>339</v>
      </c>
      <c r="T259" s="5">
        <f t="shared" si="63"/>
        <v>52226.956980000003</v>
      </c>
      <c r="U259" s="5">
        <f t="shared" si="64"/>
        <v>27595.191063999999</v>
      </c>
      <c r="V259" s="5">
        <f t="shared" si="65"/>
        <v>24631.765916000004</v>
      </c>
      <c r="W259" s="5">
        <f t="shared" si="53"/>
        <v>72.660076448377595</v>
      </c>
      <c r="X259" s="6" t="s">
        <v>1246</v>
      </c>
      <c r="Y259" s="5">
        <f t="shared" si="66"/>
        <v>1024.057980000005</v>
      </c>
      <c r="Z259" s="5">
        <f t="shared" si="54"/>
        <v>29514.772861356931</v>
      </c>
      <c r="AA259" s="5">
        <v>10005508</v>
      </c>
      <c r="AB259" s="1">
        <v>84</v>
      </c>
      <c r="AC259" s="1">
        <v>0</v>
      </c>
      <c r="AD259" s="1">
        <v>1</v>
      </c>
    </row>
    <row r="260" spans="1:30" s="1" customFormat="1" x14ac:dyDescent="0.25">
      <c r="A260" s="14">
        <v>850</v>
      </c>
      <c r="B260" s="5">
        <f t="shared" si="55"/>
        <v>0</v>
      </c>
      <c r="C260" s="15">
        <v>850</v>
      </c>
      <c r="D260" s="1">
        <v>1</v>
      </c>
      <c r="E260" s="1">
        <v>0</v>
      </c>
      <c r="F260" s="1" t="s">
        <v>1488</v>
      </c>
      <c r="G260" s="388">
        <v>22656.149999999998</v>
      </c>
      <c r="H260" s="388">
        <v>23109.273000000001</v>
      </c>
      <c r="I260" s="388">
        <v>23571.458460000002</v>
      </c>
      <c r="K260" s="380">
        <v>46</v>
      </c>
      <c r="L260" s="5">
        <f t="shared" si="44"/>
        <v>150</v>
      </c>
      <c r="M260" s="5"/>
      <c r="N260" s="5">
        <f t="shared" si="45"/>
        <v>22656.149999999998</v>
      </c>
      <c r="O260" s="5">
        <f t="shared" si="46"/>
        <v>9576.7495739999995</v>
      </c>
      <c r="P260" s="5">
        <f t="shared" si="47"/>
        <v>13079.400425999998</v>
      </c>
      <c r="Q260" s="5"/>
      <c r="R260" s="5">
        <f t="shared" si="48"/>
        <v>46</v>
      </c>
      <c r="S260" s="5">
        <f t="shared" si="62"/>
        <v>150</v>
      </c>
      <c r="T260" s="5">
        <f t="shared" si="63"/>
        <v>23109.273000000001</v>
      </c>
      <c r="U260" s="5">
        <f t="shared" si="64"/>
        <v>9576.7495739999995</v>
      </c>
      <c r="V260" s="5">
        <f t="shared" si="65"/>
        <v>13532.523426000002</v>
      </c>
      <c r="W260" s="5">
        <f t="shared" si="53"/>
        <v>294.18529186956528</v>
      </c>
      <c r="X260" s="6" t="s">
        <v>1246</v>
      </c>
      <c r="Y260" s="5">
        <f t="shared" si="66"/>
        <v>453.12300000000323</v>
      </c>
      <c r="Z260" s="5">
        <f t="shared" si="54"/>
        <v>75485.934782608689</v>
      </c>
      <c r="AA260" s="5">
        <v>3472353</v>
      </c>
      <c r="AB260" s="1">
        <v>84</v>
      </c>
      <c r="AC260" s="1">
        <v>0</v>
      </c>
      <c r="AD260" s="1">
        <v>1</v>
      </c>
    </row>
    <row r="261" spans="1:30" s="1" customFormat="1" x14ac:dyDescent="0.25">
      <c r="A261" s="14">
        <v>852</v>
      </c>
      <c r="B261" s="5">
        <f t="shared" si="55"/>
        <v>0</v>
      </c>
      <c r="C261" s="15">
        <v>852</v>
      </c>
      <c r="D261" s="1">
        <v>1</v>
      </c>
      <c r="E261" s="1">
        <v>0</v>
      </c>
      <c r="F261" s="1" t="s">
        <v>1489</v>
      </c>
      <c r="G261" s="388">
        <v>22656.149999999998</v>
      </c>
      <c r="H261" s="388">
        <v>23109.273000000001</v>
      </c>
      <c r="I261" s="388">
        <v>23571.458460000002</v>
      </c>
      <c r="K261" s="380">
        <v>35</v>
      </c>
      <c r="L261" s="5">
        <f t="shared" si="44"/>
        <v>150</v>
      </c>
      <c r="M261" s="5"/>
      <c r="N261" s="5">
        <f t="shared" si="45"/>
        <v>22656.149999999998</v>
      </c>
      <c r="O261" s="5">
        <f t="shared" si="46"/>
        <v>19833.748815999999</v>
      </c>
      <c r="P261" s="5">
        <f t="shared" si="47"/>
        <v>2822.4011839999985</v>
      </c>
      <c r="Q261" s="5"/>
      <c r="R261" s="5">
        <f t="shared" si="48"/>
        <v>35</v>
      </c>
      <c r="S261" s="5">
        <f t="shared" si="62"/>
        <v>150</v>
      </c>
      <c r="T261" s="5">
        <f t="shared" si="63"/>
        <v>23109.273000000001</v>
      </c>
      <c r="U261" s="5">
        <f t="shared" si="64"/>
        <v>19833.748815999999</v>
      </c>
      <c r="V261" s="5">
        <f t="shared" si="65"/>
        <v>3275.5241840000017</v>
      </c>
      <c r="W261" s="5">
        <f t="shared" si="53"/>
        <v>93.5864052571429</v>
      </c>
      <c r="X261" s="6" t="s">
        <v>1246</v>
      </c>
      <c r="Y261" s="5">
        <f t="shared" si="66"/>
        <v>453.12300000000323</v>
      </c>
      <c r="Z261" s="5">
        <f t="shared" si="54"/>
        <v>205467.2</v>
      </c>
      <c r="AA261" s="5">
        <v>7191352</v>
      </c>
      <c r="AB261" s="1">
        <v>84</v>
      </c>
      <c r="AC261" s="1">
        <v>0</v>
      </c>
      <c r="AD261" s="1">
        <v>1</v>
      </c>
    </row>
    <row r="262" spans="1:30" s="1" customFormat="1" x14ac:dyDescent="0.25">
      <c r="A262" s="14">
        <v>857</v>
      </c>
      <c r="B262" s="5">
        <f t="shared" si="55"/>
        <v>0</v>
      </c>
      <c r="C262" s="15">
        <v>857</v>
      </c>
      <c r="D262" s="1">
        <v>1</v>
      </c>
      <c r="E262" s="1">
        <v>0</v>
      </c>
      <c r="F262" s="1" t="s">
        <v>1490</v>
      </c>
      <c r="G262" s="388">
        <v>32171.733</v>
      </c>
      <c r="H262" s="388">
        <v>32815.167659999999</v>
      </c>
      <c r="I262" s="388">
        <v>33471.471013200004</v>
      </c>
      <c r="K262" s="380">
        <v>213</v>
      </c>
      <c r="L262" s="5">
        <f t="shared" si="44"/>
        <v>213</v>
      </c>
      <c r="M262" s="5"/>
      <c r="N262" s="5">
        <f t="shared" si="45"/>
        <v>32171.733</v>
      </c>
      <c r="O262" s="5">
        <f t="shared" si="46"/>
        <v>18375.505959999999</v>
      </c>
      <c r="P262" s="5">
        <f t="shared" si="47"/>
        <v>13796.227040000002</v>
      </c>
      <c r="Q262" s="5"/>
      <c r="R262" s="5">
        <f t="shared" si="48"/>
        <v>213</v>
      </c>
      <c r="S262" s="5">
        <f t="shared" si="62"/>
        <v>213</v>
      </c>
      <c r="T262" s="5">
        <f t="shared" si="63"/>
        <v>32815.167659999999</v>
      </c>
      <c r="U262" s="5">
        <f t="shared" si="64"/>
        <v>18375.505959999999</v>
      </c>
      <c r="V262" s="5">
        <f t="shared" si="65"/>
        <v>14439.661700000001</v>
      </c>
      <c r="W262" s="5">
        <f t="shared" si="53"/>
        <v>67.791838967136158</v>
      </c>
      <c r="X262" s="6" t="s">
        <v>1246</v>
      </c>
      <c r="Y262" s="5">
        <f t="shared" si="66"/>
        <v>643.43465999999898</v>
      </c>
      <c r="Z262" s="5">
        <f t="shared" si="54"/>
        <v>31279.906103286386</v>
      </c>
      <c r="AA262" s="5">
        <v>6662620</v>
      </c>
      <c r="AB262" s="1">
        <v>85</v>
      </c>
      <c r="AC262" s="1">
        <v>0</v>
      </c>
      <c r="AD262" s="1">
        <v>1</v>
      </c>
    </row>
    <row r="263" spans="1:30" s="1" customFormat="1" x14ac:dyDescent="0.25">
      <c r="A263" s="14">
        <v>858</v>
      </c>
      <c r="B263" s="5">
        <f t="shared" si="55"/>
        <v>0</v>
      </c>
      <c r="C263" s="15">
        <v>858</v>
      </c>
      <c r="D263" s="1">
        <v>1</v>
      </c>
      <c r="E263" s="1">
        <v>0</v>
      </c>
      <c r="F263" s="1" t="s">
        <v>1491</v>
      </c>
      <c r="G263" s="388">
        <v>58754.949000000001</v>
      </c>
      <c r="H263" s="388">
        <v>59930.047980000003</v>
      </c>
      <c r="I263" s="388">
        <v>61128.648939600003</v>
      </c>
      <c r="K263" s="380">
        <v>389</v>
      </c>
      <c r="L263" s="5">
        <f t="shared" si="44"/>
        <v>389</v>
      </c>
      <c r="M263" s="5"/>
      <c r="N263" s="5">
        <f t="shared" si="45"/>
        <v>58754.949000000001</v>
      </c>
      <c r="O263" s="5">
        <f t="shared" si="46"/>
        <v>19790.445458000002</v>
      </c>
      <c r="P263" s="5">
        <f t="shared" si="47"/>
        <v>38964.503541999999</v>
      </c>
      <c r="Q263" s="5"/>
      <c r="R263" s="5">
        <f t="shared" si="48"/>
        <v>389</v>
      </c>
      <c r="S263" s="5">
        <f t="shared" si="62"/>
        <v>389</v>
      </c>
      <c r="T263" s="5">
        <f t="shared" si="63"/>
        <v>59930.047980000003</v>
      </c>
      <c r="U263" s="5">
        <f t="shared" si="64"/>
        <v>19790.445458000002</v>
      </c>
      <c r="V263" s="5">
        <f t="shared" si="65"/>
        <v>40139.602522000001</v>
      </c>
      <c r="W263" s="5">
        <f t="shared" si="53"/>
        <v>103.18663887403599</v>
      </c>
      <c r="X263" s="6" t="s">
        <v>1246</v>
      </c>
      <c r="Y263" s="5">
        <f t="shared" si="66"/>
        <v>1175.0989800000025</v>
      </c>
      <c r="Z263" s="5">
        <f t="shared" si="54"/>
        <v>18446.403598971723</v>
      </c>
      <c r="AA263" s="5">
        <v>7175651</v>
      </c>
      <c r="AB263" s="1">
        <v>85</v>
      </c>
      <c r="AC263" s="1">
        <v>0</v>
      </c>
      <c r="AD263" s="1">
        <v>1</v>
      </c>
    </row>
    <row r="264" spans="1:30" s="1" customFormat="1" x14ac:dyDescent="0.25">
      <c r="A264" s="14">
        <v>861</v>
      </c>
      <c r="B264" s="5">
        <f t="shared" si="55"/>
        <v>0</v>
      </c>
      <c r="C264" s="15">
        <v>861</v>
      </c>
      <c r="D264" s="1">
        <v>1</v>
      </c>
      <c r="E264" s="1">
        <v>0</v>
      </c>
      <c r="F264" s="1" t="s">
        <v>1492</v>
      </c>
      <c r="G264" s="388">
        <v>281842.50599999999</v>
      </c>
      <c r="H264" s="388">
        <v>287479.35612000001</v>
      </c>
      <c r="I264" s="388">
        <v>293228.94324240001</v>
      </c>
      <c r="K264" s="380">
        <v>1866</v>
      </c>
      <c r="L264" s="5">
        <f t="shared" si="44"/>
        <v>1866</v>
      </c>
      <c r="M264" s="5"/>
      <c r="N264" s="5">
        <f t="shared" si="45"/>
        <v>281842.50599999999</v>
      </c>
      <c r="O264" s="5">
        <f t="shared" si="46"/>
        <v>96068.796208</v>
      </c>
      <c r="P264" s="5">
        <f t="shared" si="47"/>
        <v>185773.70979200001</v>
      </c>
      <c r="Q264" s="5"/>
      <c r="R264" s="5">
        <f t="shared" si="48"/>
        <v>1866</v>
      </c>
      <c r="S264" s="5">
        <f t="shared" si="62"/>
        <v>1866</v>
      </c>
      <c r="T264" s="5">
        <f t="shared" si="63"/>
        <v>287479.35612000001</v>
      </c>
      <c r="U264" s="5">
        <f t="shared" si="64"/>
        <v>96068.796208</v>
      </c>
      <c r="V264" s="5">
        <f t="shared" si="65"/>
        <v>191410.55991200003</v>
      </c>
      <c r="W264" s="5">
        <f t="shared" si="53"/>
        <v>102.57800638370848</v>
      </c>
      <c r="X264" s="6" t="s">
        <v>1246</v>
      </c>
      <c r="Y264" s="5">
        <f t="shared" si="66"/>
        <v>5636.8501200000173</v>
      </c>
      <c r="Z264" s="5">
        <f t="shared" si="54"/>
        <v>18667.082529474814</v>
      </c>
      <c r="AA264" s="5">
        <v>34832776</v>
      </c>
      <c r="AB264" s="1">
        <v>85</v>
      </c>
      <c r="AC264" s="1">
        <v>0</v>
      </c>
      <c r="AD264" s="1">
        <v>1</v>
      </c>
    </row>
    <row r="265" spans="1:30" s="1" customFormat="1" x14ac:dyDescent="0.25">
      <c r="A265" s="14">
        <v>876</v>
      </c>
      <c r="B265" s="5">
        <f t="shared" si="55"/>
        <v>0</v>
      </c>
      <c r="C265" s="15">
        <v>876</v>
      </c>
      <c r="D265" s="1">
        <v>1</v>
      </c>
      <c r="E265" s="1">
        <v>0</v>
      </c>
      <c r="F265" s="1" t="s">
        <v>1493</v>
      </c>
      <c r="G265" s="388">
        <v>112072.42199999999</v>
      </c>
      <c r="H265" s="388">
        <v>114313.87044000001</v>
      </c>
      <c r="I265" s="388">
        <v>116600.1478488</v>
      </c>
      <c r="K265" s="380">
        <v>742</v>
      </c>
      <c r="L265" s="5">
        <f t="shared" si="44"/>
        <v>742</v>
      </c>
      <c r="M265" s="5"/>
      <c r="N265" s="5">
        <f t="shared" si="45"/>
        <v>112072.42199999999</v>
      </c>
      <c r="O265" s="5">
        <f t="shared" si="46"/>
        <v>51456.135626000003</v>
      </c>
      <c r="P265" s="5">
        <f t="shared" si="47"/>
        <v>60616.286373999988</v>
      </c>
      <c r="Q265" s="5"/>
      <c r="R265" s="5">
        <f t="shared" si="48"/>
        <v>742</v>
      </c>
      <c r="S265" s="5">
        <f t="shared" si="62"/>
        <v>742</v>
      </c>
      <c r="T265" s="5">
        <f t="shared" si="63"/>
        <v>114313.87044000001</v>
      </c>
      <c r="U265" s="5">
        <f t="shared" si="64"/>
        <v>51456.135626000003</v>
      </c>
      <c r="V265" s="5">
        <f t="shared" si="65"/>
        <v>62857.73481400001</v>
      </c>
      <c r="W265" s="5">
        <f t="shared" si="53"/>
        <v>84.713928320754732</v>
      </c>
      <c r="X265" s="6" t="s">
        <v>1246</v>
      </c>
      <c r="Y265" s="5">
        <f t="shared" si="66"/>
        <v>2241.4484400000219</v>
      </c>
      <c r="Z265" s="5">
        <f t="shared" si="54"/>
        <v>25144.268194070082</v>
      </c>
      <c r="AA265" s="5">
        <v>18657047</v>
      </c>
      <c r="AB265" s="1">
        <v>86</v>
      </c>
      <c r="AC265" s="1">
        <v>0</v>
      </c>
      <c r="AD265" s="1">
        <v>1</v>
      </c>
    </row>
    <row r="266" spans="1:30" s="1" customFormat="1" x14ac:dyDescent="0.25">
      <c r="A266" s="14">
        <v>877</v>
      </c>
      <c r="B266" s="5">
        <f t="shared" si="55"/>
        <v>0</v>
      </c>
      <c r="C266" s="15">
        <v>877</v>
      </c>
      <c r="D266" s="1">
        <v>1</v>
      </c>
      <c r="E266" s="1">
        <v>0</v>
      </c>
      <c r="F266" s="1" t="s">
        <v>1494</v>
      </c>
      <c r="G266" s="388">
        <v>356003.63699999999</v>
      </c>
      <c r="H266" s="388">
        <v>363123.70974000002</v>
      </c>
      <c r="I266" s="388">
        <v>370386.18393480004</v>
      </c>
      <c r="K266" s="380">
        <v>2357</v>
      </c>
      <c r="L266" s="5">
        <f t="shared" si="44"/>
        <v>2357</v>
      </c>
      <c r="M266" s="5"/>
      <c r="N266" s="5">
        <f t="shared" si="45"/>
        <v>356003.63699999999</v>
      </c>
      <c r="O266" s="5">
        <f t="shared" si="46"/>
        <v>106436.352638</v>
      </c>
      <c r="P266" s="5">
        <f t="shared" si="47"/>
        <v>249567.28436200001</v>
      </c>
      <c r="Q266" s="5"/>
      <c r="R266" s="5">
        <f t="shared" si="48"/>
        <v>2357</v>
      </c>
      <c r="S266" s="5">
        <f t="shared" si="62"/>
        <v>2357</v>
      </c>
      <c r="T266" s="5">
        <f t="shared" si="63"/>
        <v>363123.70974000002</v>
      </c>
      <c r="U266" s="5">
        <f t="shared" si="64"/>
        <v>106436.352638</v>
      </c>
      <c r="V266" s="5">
        <f t="shared" si="65"/>
        <v>256687.35710200004</v>
      </c>
      <c r="W266" s="5">
        <f t="shared" si="53"/>
        <v>108.90426690793383</v>
      </c>
      <c r="X266" s="6" t="s">
        <v>1246</v>
      </c>
      <c r="Y266" s="5">
        <f t="shared" si="66"/>
        <v>7120.0727400000324</v>
      </c>
      <c r="Z266" s="5">
        <f t="shared" si="54"/>
        <v>16373.296987696223</v>
      </c>
      <c r="AA266" s="5">
        <v>38591861</v>
      </c>
      <c r="AB266" s="1">
        <v>86</v>
      </c>
      <c r="AC266" s="1">
        <v>0</v>
      </c>
      <c r="AD266" s="1">
        <v>1</v>
      </c>
    </row>
    <row r="267" spans="1:30" s="1" customFormat="1" x14ac:dyDescent="0.25">
      <c r="A267" s="14">
        <v>879</v>
      </c>
      <c r="B267" s="5">
        <f t="shared" si="55"/>
        <v>0</v>
      </c>
      <c r="C267" s="15">
        <v>879</v>
      </c>
      <c r="D267" s="1">
        <v>1</v>
      </c>
      <c r="E267" s="1">
        <v>0</v>
      </c>
      <c r="F267" s="1" t="s">
        <v>1495</v>
      </c>
      <c r="G267" s="388">
        <v>117811.98</v>
      </c>
      <c r="H267" s="388">
        <v>120168.21960000001</v>
      </c>
      <c r="I267" s="388">
        <v>122571.583992</v>
      </c>
      <c r="K267" s="380">
        <v>780</v>
      </c>
      <c r="L267" s="5">
        <f t="shared" si="44"/>
        <v>780</v>
      </c>
      <c r="M267" s="5"/>
      <c r="N267" s="5">
        <f t="shared" si="45"/>
        <v>117811.98</v>
      </c>
      <c r="O267" s="5">
        <f t="shared" si="46"/>
        <v>47340.465998</v>
      </c>
      <c r="P267" s="5">
        <f t="shared" si="47"/>
        <v>70471.514001999996</v>
      </c>
      <c r="Q267" s="5"/>
      <c r="R267" s="5">
        <f t="shared" si="48"/>
        <v>780</v>
      </c>
      <c r="S267" s="5">
        <f t="shared" si="62"/>
        <v>780</v>
      </c>
      <c r="T267" s="5">
        <f t="shared" si="63"/>
        <v>120168.21960000001</v>
      </c>
      <c r="U267" s="5">
        <f t="shared" si="64"/>
        <v>47340.465998</v>
      </c>
      <c r="V267" s="5">
        <f t="shared" si="65"/>
        <v>72827.753602000012</v>
      </c>
      <c r="W267" s="5">
        <f t="shared" si="53"/>
        <v>93.368914874358993</v>
      </c>
      <c r="X267" s="6" t="s">
        <v>1246</v>
      </c>
      <c r="Y267" s="5">
        <f t="shared" si="66"/>
        <v>2356.2396000000153</v>
      </c>
      <c r="Z267" s="5">
        <f t="shared" si="54"/>
        <v>22006.129487179489</v>
      </c>
      <c r="AA267" s="5">
        <v>17164781</v>
      </c>
      <c r="AB267" s="1">
        <v>86</v>
      </c>
      <c r="AC267" s="1">
        <v>0</v>
      </c>
      <c r="AD267" s="1">
        <v>1</v>
      </c>
    </row>
    <row r="268" spans="1:30" s="1" customFormat="1" x14ac:dyDescent="0.25">
      <c r="A268" s="14">
        <v>881</v>
      </c>
      <c r="B268" s="5">
        <f t="shared" si="55"/>
        <v>0</v>
      </c>
      <c r="C268" s="15">
        <v>881</v>
      </c>
      <c r="D268" s="1">
        <v>1</v>
      </c>
      <c r="E268" s="1">
        <v>0</v>
      </c>
      <c r="F268" s="1" t="s">
        <v>1496</v>
      </c>
      <c r="G268" s="388">
        <v>62379.932999999997</v>
      </c>
      <c r="H268" s="388">
        <v>63627.531660000008</v>
      </c>
      <c r="I268" s="388">
        <v>64900.082293200001</v>
      </c>
      <c r="K268" s="380">
        <v>413</v>
      </c>
      <c r="L268" s="5">
        <f t="shared" si="44"/>
        <v>413</v>
      </c>
      <c r="M268" s="5"/>
      <c r="N268" s="5">
        <f t="shared" si="45"/>
        <v>62379.932999999997</v>
      </c>
      <c r="O268" s="5">
        <f t="shared" si="46"/>
        <v>18227.558566</v>
      </c>
      <c r="P268" s="5">
        <f t="shared" si="47"/>
        <v>44152.374433999998</v>
      </c>
      <c r="Q268" s="5"/>
      <c r="R268" s="5">
        <f t="shared" si="48"/>
        <v>413</v>
      </c>
      <c r="S268" s="5">
        <f t="shared" si="62"/>
        <v>413</v>
      </c>
      <c r="T268" s="5">
        <f t="shared" si="63"/>
        <v>63627.531660000008</v>
      </c>
      <c r="U268" s="5">
        <f t="shared" si="64"/>
        <v>18227.558566</v>
      </c>
      <c r="V268" s="5">
        <f t="shared" si="65"/>
        <v>45399.973094000008</v>
      </c>
      <c r="W268" s="5">
        <f t="shared" si="53"/>
        <v>109.92729562711867</v>
      </c>
      <c r="X268" s="6" t="s">
        <v>1246</v>
      </c>
      <c r="Y268" s="5">
        <f t="shared" si="66"/>
        <v>1247.5986600000106</v>
      </c>
      <c r="Z268" s="5">
        <f t="shared" si="54"/>
        <v>16002.365617433414</v>
      </c>
      <c r="AA268" s="5">
        <v>6608977</v>
      </c>
      <c r="AB268" s="1">
        <v>86</v>
      </c>
      <c r="AC268" s="1">
        <v>0</v>
      </c>
      <c r="AD268" s="1">
        <v>1</v>
      </c>
    </row>
    <row r="269" spans="1:30" s="1" customFormat="1" x14ac:dyDescent="0.25">
      <c r="A269" s="14">
        <v>882</v>
      </c>
      <c r="B269" s="5">
        <f t="shared" si="55"/>
        <v>0</v>
      </c>
      <c r="C269" s="15">
        <v>882</v>
      </c>
      <c r="D269" s="1">
        <v>1</v>
      </c>
      <c r="E269" s="1">
        <v>0</v>
      </c>
      <c r="F269" s="1" t="s">
        <v>1497</v>
      </c>
      <c r="G269" s="388">
        <v>238946.86199999999</v>
      </c>
      <c r="H269" s="388">
        <v>243725.79924000002</v>
      </c>
      <c r="I269" s="388">
        <v>248600.3152248</v>
      </c>
      <c r="K269" s="380">
        <v>1582</v>
      </c>
      <c r="L269" s="5">
        <f t="shared" si="44"/>
        <v>1582</v>
      </c>
      <c r="M269" s="5"/>
      <c r="N269" s="5">
        <f t="shared" si="45"/>
        <v>238946.86199999999</v>
      </c>
      <c r="O269" s="5">
        <f t="shared" si="46"/>
        <v>111303.298708</v>
      </c>
      <c r="P269" s="5">
        <f t="shared" si="47"/>
        <v>127643.56329199999</v>
      </c>
      <c r="Q269" s="5"/>
      <c r="R269" s="5">
        <f t="shared" si="48"/>
        <v>1582</v>
      </c>
      <c r="S269" s="5">
        <f t="shared" si="62"/>
        <v>1582</v>
      </c>
      <c r="T269" s="5">
        <f t="shared" si="63"/>
        <v>243725.79924000002</v>
      </c>
      <c r="U269" s="5">
        <f t="shared" si="64"/>
        <v>111303.298708</v>
      </c>
      <c r="V269" s="5">
        <f t="shared" si="65"/>
        <v>132422.50053200003</v>
      </c>
      <c r="W269" s="5">
        <f t="shared" si="53"/>
        <v>83.705752548672592</v>
      </c>
      <c r="X269" s="6" t="s">
        <v>1246</v>
      </c>
      <c r="Y269" s="5">
        <f t="shared" si="66"/>
        <v>4778.9372400000284</v>
      </c>
      <c r="Z269" s="5">
        <f t="shared" si="54"/>
        <v>25509.814159292036</v>
      </c>
      <c r="AA269" s="5">
        <v>40356526</v>
      </c>
      <c r="AB269" s="1">
        <v>86</v>
      </c>
      <c r="AC269" s="1">
        <v>0</v>
      </c>
      <c r="AD269" s="1">
        <v>1</v>
      </c>
    </row>
    <row r="270" spans="1:30" s="1" customFormat="1" x14ac:dyDescent="0.25">
      <c r="A270" s="14">
        <v>883</v>
      </c>
      <c r="B270" s="5">
        <f t="shared" si="55"/>
        <v>0</v>
      </c>
      <c r="C270" s="15">
        <v>883</v>
      </c>
      <c r="D270" s="1">
        <v>1</v>
      </c>
      <c r="E270" s="1">
        <v>0</v>
      </c>
      <c r="F270" s="1" t="s">
        <v>1498</v>
      </c>
      <c r="G270" s="388">
        <v>102707.88</v>
      </c>
      <c r="H270" s="388">
        <v>104762.03760000001</v>
      </c>
      <c r="I270" s="388">
        <v>106857.27835200001</v>
      </c>
      <c r="K270" s="380">
        <v>680</v>
      </c>
      <c r="L270" s="5">
        <f t="shared" si="44"/>
        <v>680</v>
      </c>
      <c r="M270" s="5"/>
      <c r="N270" s="5">
        <f t="shared" si="45"/>
        <v>102707.88</v>
      </c>
      <c r="O270" s="5">
        <f t="shared" si="46"/>
        <v>35312.910737999999</v>
      </c>
      <c r="P270" s="5">
        <f t="shared" si="47"/>
        <v>67394.969261999999</v>
      </c>
      <c r="Q270" s="5"/>
      <c r="R270" s="5">
        <f t="shared" si="48"/>
        <v>680</v>
      </c>
      <c r="S270" s="5">
        <f t="shared" si="62"/>
        <v>680</v>
      </c>
      <c r="T270" s="5">
        <f t="shared" si="63"/>
        <v>104762.03760000001</v>
      </c>
      <c r="U270" s="5">
        <f t="shared" si="64"/>
        <v>35312.910737999999</v>
      </c>
      <c r="V270" s="5">
        <f t="shared" si="65"/>
        <v>69449.126862000005</v>
      </c>
      <c r="W270" s="5">
        <f t="shared" si="53"/>
        <v>102.13106891470589</v>
      </c>
      <c r="X270" s="6" t="s">
        <v>1246</v>
      </c>
      <c r="Y270" s="5">
        <f t="shared" si="66"/>
        <v>2054.1576000000059</v>
      </c>
      <c r="Z270" s="5">
        <f t="shared" si="54"/>
        <v>18829.133823529413</v>
      </c>
      <c r="AA270" s="5">
        <v>12803811</v>
      </c>
      <c r="AB270" s="1">
        <v>86</v>
      </c>
      <c r="AC270" s="1">
        <v>0</v>
      </c>
      <c r="AD270" s="1">
        <v>1</v>
      </c>
    </row>
    <row r="271" spans="1:30" s="1" customFormat="1" x14ac:dyDescent="0.25">
      <c r="A271" s="14">
        <v>885</v>
      </c>
      <c r="B271" s="5">
        <f t="shared" si="55"/>
        <v>0</v>
      </c>
      <c r="C271" s="15">
        <v>885</v>
      </c>
      <c r="D271" s="1">
        <v>1</v>
      </c>
      <c r="E271" s="1">
        <v>0</v>
      </c>
      <c r="F271" s="1" t="s">
        <v>1499</v>
      </c>
      <c r="G271" s="388">
        <v>306613.23</v>
      </c>
      <c r="H271" s="388">
        <v>312745.49460000003</v>
      </c>
      <c r="I271" s="388">
        <v>319000.404492</v>
      </c>
      <c r="K271" s="380">
        <v>2030</v>
      </c>
      <c r="L271" s="5">
        <f t="shared" si="44"/>
        <v>2030</v>
      </c>
      <c r="M271" s="5"/>
      <c r="N271" s="5">
        <f t="shared" si="45"/>
        <v>306613.23</v>
      </c>
      <c r="O271" s="5">
        <f t="shared" si="46"/>
        <v>67786.609408000004</v>
      </c>
      <c r="P271" s="5">
        <f t="shared" si="47"/>
        <v>238826.62059199996</v>
      </c>
      <c r="Q271" s="5"/>
      <c r="R271" s="5">
        <f t="shared" si="48"/>
        <v>2030</v>
      </c>
      <c r="S271" s="5">
        <f t="shared" si="62"/>
        <v>2030</v>
      </c>
      <c r="T271" s="5">
        <f t="shared" si="63"/>
        <v>312745.49460000003</v>
      </c>
      <c r="U271" s="5">
        <f t="shared" si="64"/>
        <v>67786.609408000004</v>
      </c>
      <c r="V271" s="5">
        <f t="shared" ref="V271:V284" si="67">+T271-U271</f>
        <v>244958.88519200002</v>
      </c>
      <c r="W271" s="5">
        <f t="shared" si="53"/>
        <v>120.6694015724138</v>
      </c>
      <c r="X271" s="6" t="s">
        <v>1246</v>
      </c>
      <c r="Y271" s="5">
        <f t="shared" si="66"/>
        <v>6132.2646000000532</v>
      </c>
      <c r="Z271" s="5">
        <f t="shared" si="54"/>
        <v>12107.475862068966</v>
      </c>
      <c r="AA271" s="5">
        <v>24578176</v>
      </c>
      <c r="AB271" s="1">
        <v>86</v>
      </c>
      <c r="AC271" s="1">
        <v>0</v>
      </c>
      <c r="AD271" s="1">
        <v>1</v>
      </c>
    </row>
    <row r="272" spans="1:30" s="1" customFormat="1" x14ac:dyDescent="0.25">
      <c r="A272" s="14">
        <v>891</v>
      </c>
      <c r="B272" s="5">
        <f t="shared" si="55"/>
        <v>0</v>
      </c>
      <c r="C272" s="15">
        <v>891</v>
      </c>
      <c r="D272" s="1">
        <v>1</v>
      </c>
      <c r="E272" s="1">
        <v>0</v>
      </c>
      <c r="F272" s="1" t="s">
        <v>1500</v>
      </c>
      <c r="G272" s="388">
        <v>23864.477999999999</v>
      </c>
      <c r="H272" s="388">
        <v>24341.76756</v>
      </c>
      <c r="I272" s="388">
        <v>24828.6029112</v>
      </c>
      <c r="K272" s="380">
        <v>158</v>
      </c>
      <c r="L272" s="5">
        <f t="shared" ref="L272:L335" si="68">IF(K272&lt;L$5,L$5,K272)</f>
        <v>158</v>
      </c>
      <c r="M272" s="5"/>
      <c r="N272" s="5">
        <f t="shared" ref="N272:N335" si="69">IF(AD272&gt;0,L272*N$5,0)</f>
        <v>23864.477999999999</v>
      </c>
      <c r="O272" s="5">
        <f t="shared" ref="O272:O335" si="70">IF(O$5*AA272&gt;N272,N272,O$5*AA272)</f>
        <v>22146.042226000001</v>
      </c>
      <c r="P272" s="5">
        <f t="shared" ref="P272:P335" si="71">+N272-O272</f>
        <v>1718.4357739999978</v>
      </c>
      <c r="Q272" s="5"/>
      <c r="R272" s="5">
        <f t="shared" ref="R272:R335" si="72">+K272*R$5</f>
        <v>158</v>
      </c>
      <c r="S272" s="5">
        <f t="shared" si="62"/>
        <v>158</v>
      </c>
      <c r="T272" s="5">
        <f t="shared" si="63"/>
        <v>24341.76756</v>
      </c>
      <c r="U272" s="5">
        <f t="shared" si="64"/>
        <v>22146.042226000001</v>
      </c>
      <c r="V272" s="5">
        <f t="shared" si="67"/>
        <v>2195.7253339999988</v>
      </c>
      <c r="W272" s="5">
        <f t="shared" ref="W272:W335" si="73">+V272/K272</f>
        <v>13.89699578481012</v>
      </c>
      <c r="X272" s="6" t="s">
        <v>1246</v>
      </c>
      <c r="Y272" s="5">
        <f t="shared" ref="Y272:Y284" si="74">+T272-N272</f>
        <v>477.28956000000107</v>
      </c>
      <c r="Z272" s="5">
        <f t="shared" ref="Z272:Z335" si="75">+AA272/K272</f>
        <v>50821.1835443038</v>
      </c>
      <c r="AA272" s="5">
        <v>8029747</v>
      </c>
      <c r="AB272" s="1">
        <v>87</v>
      </c>
      <c r="AC272" s="1">
        <v>0</v>
      </c>
      <c r="AD272" s="1">
        <v>1</v>
      </c>
    </row>
    <row r="273" spans="1:30" s="1" customFormat="1" x14ac:dyDescent="0.25">
      <c r="A273" s="14">
        <v>911</v>
      </c>
      <c r="B273" s="5">
        <f t="shared" ref="B273:B336" si="76">+C273-A273</f>
        <v>0</v>
      </c>
      <c r="C273" s="15">
        <v>911</v>
      </c>
      <c r="D273" s="1">
        <v>1</v>
      </c>
      <c r="E273" s="1">
        <v>0</v>
      </c>
      <c r="F273" s="1" t="s">
        <v>1501</v>
      </c>
      <c r="G273" s="388">
        <v>293774.745</v>
      </c>
      <c r="H273" s="388">
        <v>299650.23990000004</v>
      </c>
      <c r="I273" s="388">
        <v>305643.24469800002</v>
      </c>
      <c r="K273" s="380">
        <v>1945</v>
      </c>
      <c r="L273" s="5">
        <f t="shared" si="68"/>
        <v>1945</v>
      </c>
      <c r="M273" s="5"/>
      <c r="N273" s="5">
        <f t="shared" si="69"/>
        <v>293774.745</v>
      </c>
      <c r="O273" s="5">
        <f t="shared" si="70"/>
        <v>74376.919357999999</v>
      </c>
      <c r="P273" s="5">
        <f t="shared" si="71"/>
        <v>219397.82564200001</v>
      </c>
      <c r="Q273" s="5"/>
      <c r="R273" s="5">
        <f t="shared" si="72"/>
        <v>1945</v>
      </c>
      <c r="S273" s="5">
        <f t="shared" si="62"/>
        <v>1945</v>
      </c>
      <c r="T273" s="5">
        <f t="shared" si="63"/>
        <v>299650.23990000004</v>
      </c>
      <c r="U273" s="5">
        <f t="shared" si="64"/>
        <v>74376.919357999999</v>
      </c>
      <c r="V273" s="5">
        <f t="shared" si="67"/>
        <v>225273.32054200006</v>
      </c>
      <c r="W273" s="5">
        <f t="shared" si="73"/>
        <v>115.82175863341905</v>
      </c>
      <c r="X273" s="6" t="s">
        <v>1246</v>
      </c>
      <c r="Y273" s="5">
        <f t="shared" si="74"/>
        <v>5875.4949000000488</v>
      </c>
      <c r="Z273" s="5">
        <f t="shared" si="75"/>
        <v>13865.141902313624</v>
      </c>
      <c r="AA273" s="5">
        <v>26967701</v>
      </c>
      <c r="AB273" s="1">
        <v>30</v>
      </c>
      <c r="AC273" s="1">
        <v>0</v>
      </c>
      <c r="AD273" s="1">
        <v>1</v>
      </c>
    </row>
    <row r="274" spans="1:30" s="1" customFormat="1" x14ac:dyDescent="0.25">
      <c r="A274" s="14">
        <v>912</v>
      </c>
      <c r="B274" s="5">
        <f t="shared" si="76"/>
        <v>0</v>
      </c>
      <c r="C274" s="15">
        <v>912</v>
      </c>
      <c r="D274" s="1">
        <v>1</v>
      </c>
      <c r="E274" s="1">
        <v>0</v>
      </c>
      <c r="F274" s="1" t="s">
        <v>1502</v>
      </c>
      <c r="G274" s="388">
        <v>102405.798</v>
      </c>
      <c r="H274" s="388">
        <v>104453.91396000001</v>
      </c>
      <c r="I274" s="388">
        <v>106542.9922392</v>
      </c>
      <c r="K274" s="380">
        <v>678</v>
      </c>
      <c r="L274" s="5">
        <f t="shared" si="68"/>
        <v>678</v>
      </c>
      <c r="M274" s="5"/>
      <c r="N274" s="5">
        <f t="shared" si="69"/>
        <v>102405.798</v>
      </c>
      <c r="O274" s="5">
        <f t="shared" si="70"/>
        <v>23730.165718</v>
      </c>
      <c r="P274" s="5">
        <f t="shared" si="71"/>
        <v>78675.632281999991</v>
      </c>
      <c r="Q274" s="5"/>
      <c r="R274" s="5">
        <f t="shared" si="72"/>
        <v>678</v>
      </c>
      <c r="S274" s="5">
        <f t="shared" si="62"/>
        <v>678</v>
      </c>
      <c r="T274" s="5">
        <f t="shared" si="63"/>
        <v>104453.91396000001</v>
      </c>
      <c r="U274" s="5">
        <f t="shared" si="64"/>
        <v>23730.165718</v>
      </c>
      <c r="V274" s="5">
        <f t="shared" si="67"/>
        <v>80723.748242000001</v>
      </c>
      <c r="W274" s="5">
        <f t="shared" si="73"/>
        <v>119.06157557817109</v>
      </c>
      <c r="X274" s="6" t="s">
        <v>1246</v>
      </c>
      <c r="Y274" s="5">
        <f t="shared" si="74"/>
        <v>2048.1159600000101</v>
      </c>
      <c r="Z274" s="5">
        <f t="shared" si="75"/>
        <v>12690.443952802359</v>
      </c>
      <c r="AA274" s="5">
        <v>8604121</v>
      </c>
      <c r="AB274" s="1">
        <v>48</v>
      </c>
      <c r="AC274" s="1">
        <v>0</v>
      </c>
      <c r="AD274" s="1">
        <v>1</v>
      </c>
    </row>
    <row r="275" spans="1:30" s="1" customFormat="1" x14ac:dyDescent="0.25">
      <c r="A275" s="14">
        <v>914</v>
      </c>
      <c r="B275" s="5">
        <f t="shared" si="76"/>
        <v>0</v>
      </c>
      <c r="C275" s="15">
        <v>914</v>
      </c>
      <c r="D275" s="1">
        <v>1</v>
      </c>
      <c r="E275" s="1">
        <v>0</v>
      </c>
      <c r="F275" s="1" t="s">
        <v>1503</v>
      </c>
      <c r="G275" s="388">
        <v>22656.149999999998</v>
      </c>
      <c r="H275" s="388">
        <v>23109.273000000001</v>
      </c>
      <c r="I275" s="388">
        <v>23571.458460000002</v>
      </c>
      <c r="K275" s="380">
        <v>59</v>
      </c>
      <c r="L275" s="5">
        <f t="shared" si="68"/>
        <v>150</v>
      </c>
      <c r="M275" s="5"/>
      <c r="N275" s="5">
        <f t="shared" si="69"/>
        <v>22656.149999999998</v>
      </c>
      <c r="O275" s="5">
        <f t="shared" si="70"/>
        <v>11442.216646000001</v>
      </c>
      <c r="P275" s="5">
        <f t="shared" si="71"/>
        <v>11213.933353999997</v>
      </c>
      <c r="Q275" s="5"/>
      <c r="R275" s="5">
        <f t="shared" si="72"/>
        <v>59</v>
      </c>
      <c r="S275" s="5">
        <f t="shared" si="62"/>
        <v>150</v>
      </c>
      <c r="T275" s="5">
        <f t="shared" si="63"/>
        <v>23109.273000000001</v>
      </c>
      <c r="U275" s="5">
        <f t="shared" si="64"/>
        <v>11442.216646000001</v>
      </c>
      <c r="V275" s="5">
        <f t="shared" si="67"/>
        <v>11667.056354</v>
      </c>
      <c r="W275" s="5">
        <f t="shared" si="73"/>
        <v>197.74671786440678</v>
      </c>
      <c r="X275" s="6" t="s">
        <v>1246</v>
      </c>
      <c r="Y275" s="5">
        <f t="shared" si="74"/>
        <v>453.12300000000323</v>
      </c>
      <c r="Z275" s="5">
        <f t="shared" si="75"/>
        <v>70317.576271186437</v>
      </c>
      <c r="AA275" s="5">
        <v>4148737</v>
      </c>
      <c r="AB275" s="1">
        <v>14</v>
      </c>
      <c r="AC275" s="1">
        <v>0</v>
      </c>
      <c r="AD275" s="1">
        <v>1</v>
      </c>
    </row>
    <row r="276" spans="1:30" s="1" customFormat="1" x14ac:dyDescent="0.25">
      <c r="A276" s="14">
        <v>2071</v>
      </c>
      <c r="B276" s="5">
        <f t="shared" si="76"/>
        <v>0</v>
      </c>
      <c r="C276" s="15">
        <v>2071</v>
      </c>
      <c r="D276" s="1">
        <v>1</v>
      </c>
      <c r="E276" s="1">
        <v>0</v>
      </c>
      <c r="F276" s="1" t="s">
        <v>1504</v>
      </c>
      <c r="G276" s="388">
        <v>63135.137999999999</v>
      </c>
      <c r="H276" s="388">
        <v>64397.840760000006</v>
      </c>
      <c r="I276" s="388">
        <v>65685.797575200006</v>
      </c>
      <c r="K276" s="380">
        <v>418</v>
      </c>
      <c r="L276" s="5">
        <f t="shared" si="68"/>
        <v>418</v>
      </c>
      <c r="M276" s="5"/>
      <c r="N276" s="5">
        <f t="shared" si="69"/>
        <v>63135.137999999999</v>
      </c>
      <c r="O276" s="5">
        <f t="shared" si="70"/>
        <v>33508.949824000003</v>
      </c>
      <c r="P276" s="5">
        <f t="shared" si="71"/>
        <v>29626.188175999996</v>
      </c>
      <c r="Q276" s="5"/>
      <c r="R276" s="5">
        <f t="shared" si="72"/>
        <v>418</v>
      </c>
      <c r="S276" s="5">
        <f t="shared" si="62"/>
        <v>418</v>
      </c>
      <c r="T276" s="5">
        <f t="shared" si="63"/>
        <v>64397.840760000006</v>
      </c>
      <c r="U276" s="5">
        <f t="shared" si="64"/>
        <v>33508.949824000003</v>
      </c>
      <c r="V276" s="5">
        <f t="shared" si="67"/>
        <v>30888.890936000003</v>
      </c>
      <c r="W276" s="5">
        <f t="shared" si="73"/>
        <v>73.896868267942594</v>
      </c>
      <c r="X276" s="6" t="s">
        <v>1246</v>
      </c>
      <c r="Y276" s="5">
        <f t="shared" si="74"/>
        <v>1262.7027600000074</v>
      </c>
      <c r="Z276" s="5">
        <f t="shared" si="75"/>
        <v>29066.334928229666</v>
      </c>
      <c r="AA276" s="5">
        <v>12149728</v>
      </c>
      <c r="AB276" s="1">
        <v>7</v>
      </c>
      <c r="AC276" s="1">
        <v>0</v>
      </c>
      <c r="AD276" s="1">
        <v>1</v>
      </c>
    </row>
    <row r="277" spans="1:30" s="1" customFormat="1" x14ac:dyDescent="0.25">
      <c r="A277" s="14">
        <v>2125</v>
      </c>
      <c r="B277" s="5">
        <f t="shared" si="76"/>
        <v>0</v>
      </c>
      <c r="C277" s="15">
        <v>2125</v>
      </c>
      <c r="D277" s="1">
        <v>1</v>
      </c>
      <c r="E277" s="1">
        <v>0</v>
      </c>
      <c r="F277" s="1" t="s">
        <v>1505</v>
      </c>
      <c r="G277" s="388">
        <v>66155.957999999999</v>
      </c>
      <c r="H277" s="388">
        <v>67479.077160000001</v>
      </c>
      <c r="I277" s="388">
        <v>68828.65870320001</v>
      </c>
      <c r="K277" s="380">
        <v>438</v>
      </c>
      <c r="L277" s="5">
        <f t="shared" si="68"/>
        <v>438</v>
      </c>
      <c r="M277" s="5"/>
      <c r="N277" s="5">
        <f t="shared" si="69"/>
        <v>66155.957999999999</v>
      </c>
      <c r="O277" s="5">
        <f t="shared" si="70"/>
        <v>34214.046313999999</v>
      </c>
      <c r="P277" s="5">
        <f t="shared" si="71"/>
        <v>31941.911685999999</v>
      </c>
      <c r="Q277" s="5"/>
      <c r="R277" s="5">
        <f t="shared" si="72"/>
        <v>438</v>
      </c>
      <c r="S277" s="5">
        <f t="shared" si="62"/>
        <v>438</v>
      </c>
      <c r="T277" s="5">
        <f t="shared" si="63"/>
        <v>67479.077160000001</v>
      </c>
      <c r="U277" s="5">
        <f t="shared" si="64"/>
        <v>34214.046313999999</v>
      </c>
      <c r="V277" s="5">
        <f t="shared" si="67"/>
        <v>33265.030846000001</v>
      </c>
      <c r="W277" s="5">
        <f t="shared" si="73"/>
        <v>75.947559009132419</v>
      </c>
      <c r="X277" s="6" t="s">
        <v>1246</v>
      </c>
      <c r="Y277" s="5">
        <f t="shared" si="74"/>
        <v>1323.119160000002</v>
      </c>
      <c r="Z277" s="5">
        <f t="shared" si="75"/>
        <v>28322.792237442922</v>
      </c>
      <c r="AA277" s="5">
        <v>12405383</v>
      </c>
      <c r="AB277" s="1">
        <v>20</v>
      </c>
      <c r="AC277" s="1">
        <v>0</v>
      </c>
      <c r="AD277" s="1">
        <v>1</v>
      </c>
    </row>
    <row r="278" spans="1:30" s="1" customFormat="1" x14ac:dyDescent="0.25">
      <c r="A278" s="14">
        <v>2134</v>
      </c>
      <c r="B278" s="5">
        <f t="shared" si="76"/>
        <v>0</v>
      </c>
      <c r="C278" s="15">
        <v>2134</v>
      </c>
      <c r="D278" s="1">
        <v>1</v>
      </c>
      <c r="E278" s="1">
        <v>0</v>
      </c>
      <c r="F278" s="1" t="s">
        <v>1506</v>
      </c>
      <c r="G278" s="388">
        <v>46520.627999999997</v>
      </c>
      <c r="H278" s="388">
        <v>47451.040560000001</v>
      </c>
      <c r="I278" s="388">
        <v>48400.061371200005</v>
      </c>
      <c r="K278" s="380">
        <v>308</v>
      </c>
      <c r="L278" s="5">
        <f t="shared" si="68"/>
        <v>308</v>
      </c>
      <c r="M278" s="5"/>
      <c r="N278" s="5">
        <f t="shared" si="69"/>
        <v>46520.627999999997</v>
      </c>
      <c r="O278" s="5">
        <f t="shared" si="70"/>
        <v>38172.286544000002</v>
      </c>
      <c r="P278" s="5">
        <f t="shared" si="71"/>
        <v>8348.3414559999947</v>
      </c>
      <c r="Q278" s="5"/>
      <c r="R278" s="5">
        <f t="shared" si="72"/>
        <v>308</v>
      </c>
      <c r="S278" s="5">
        <f t="shared" ref="S278:S309" si="77">IF(R278&lt;L$5,L$5,R278)</f>
        <v>308</v>
      </c>
      <c r="T278" s="5">
        <f t="shared" ref="T278:T309" si="78">IF(AD278&gt;0,S278*T$5,0)</f>
        <v>47451.040560000001</v>
      </c>
      <c r="U278" s="5">
        <f t="shared" ref="U278:U309" si="79">IF(U$5*AA278&gt;T278,T278,U$5*AA278)</f>
        <v>38172.286544000002</v>
      </c>
      <c r="V278" s="5">
        <f t="shared" si="67"/>
        <v>9278.754015999999</v>
      </c>
      <c r="W278" s="5">
        <f t="shared" si="73"/>
        <v>30.125824727272725</v>
      </c>
      <c r="X278" s="6" t="s">
        <v>1246</v>
      </c>
      <c r="Y278" s="5">
        <f t="shared" si="74"/>
        <v>930.41256000000431</v>
      </c>
      <c r="Z278" s="5">
        <f t="shared" si="75"/>
        <v>44936.909090909088</v>
      </c>
      <c r="AA278" s="5">
        <v>13840568</v>
      </c>
      <c r="AB278" s="1">
        <v>22</v>
      </c>
      <c r="AC278" s="1">
        <v>0</v>
      </c>
      <c r="AD278" s="1">
        <v>1</v>
      </c>
    </row>
    <row r="279" spans="1:30" s="1" customFormat="1" x14ac:dyDescent="0.25">
      <c r="A279" s="14">
        <v>2135</v>
      </c>
      <c r="B279" s="5">
        <f t="shared" si="76"/>
        <v>0</v>
      </c>
      <c r="C279" s="15">
        <v>2135</v>
      </c>
      <c r="D279" s="1">
        <v>1</v>
      </c>
      <c r="E279" s="1">
        <v>0</v>
      </c>
      <c r="F279" s="1" t="s">
        <v>1507</v>
      </c>
      <c r="G279" s="388">
        <v>44255.012999999999</v>
      </c>
      <c r="H279" s="388">
        <v>45140.113260000006</v>
      </c>
      <c r="I279" s="388">
        <v>46042.915525199998</v>
      </c>
      <c r="K279" s="380">
        <v>293</v>
      </c>
      <c r="L279" s="5">
        <f t="shared" si="68"/>
        <v>293</v>
      </c>
      <c r="M279" s="5"/>
      <c r="N279" s="5">
        <f t="shared" si="69"/>
        <v>44255.012999999999</v>
      </c>
      <c r="O279" s="5">
        <f t="shared" si="70"/>
        <v>35199.499020000003</v>
      </c>
      <c r="P279" s="5">
        <f t="shared" si="71"/>
        <v>9055.5139799999961</v>
      </c>
      <c r="Q279" s="5"/>
      <c r="R279" s="5">
        <f t="shared" si="72"/>
        <v>293</v>
      </c>
      <c r="S279" s="5">
        <f t="shared" si="77"/>
        <v>293</v>
      </c>
      <c r="T279" s="5">
        <f t="shared" si="78"/>
        <v>45140.113260000006</v>
      </c>
      <c r="U279" s="5">
        <f t="shared" si="79"/>
        <v>35199.499020000003</v>
      </c>
      <c r="V279" s="5">
        <f t="shared" si="67"/>
        <v>9940.6142400000026</v>
      </c>
      <c r="W279" s="5">
        <f t="shared" si="73"/>
        <v>33.92701105802049</v>
      </c>
      <c r="X279" s="6" t="s">
        <v>1246</v>
      </c>
      <c r="Y279" s="5">
        <f t="shared" si="74"/>
        <v>885.10026000000653</v>
      </c>
      <c r="Z279" s="5">
        <f t="shared" si="75"/>
        <v>43558.668941979522</v>
      </c>
      <c r="AA279" s="5">
        <v>12762690</v>
      </c>
      <c r="AB279" s="1">
        <v>7</v>
      </c>
      <c r="AC279" s="1">
        <v>0</v>
      </c>
      <c r="AD279" s="1">
        <v>1</v>
      </c>
    </row>
    <row r="280" spans="1:30" s="1" customFormat="1" x14ac:dyDescent="0.25">
      <c r="A280" s="14">
        <v>2137</v>
      </c>
      <c r="B280" s="5">
        <f t="shared" si="76"/>
        <v>0</v>
      </c>
      <c r="C280" s="15">
        <v>2137</v>
      </c>
      <c r="D280" s="1">
        <v>1</v>
      </c>
      <c r="E280" s="1">
        <v>0</v>
      </c>
      <c r="F280" s="1" t="s">
        <v>1508</v>
      </c>
      <c r="G280" s="388">
        <v>46671.669000000002</v>
      </c>
      <c r="H280" s="388">
        <v>47605.102380000004</v>
      </c>
      <c r="I280" s="388">
        <v>48557.204427600002</v>
      </c>
      <c r="K280" s="380">
        <v>309</v>
      </c>
      <c r="L280" s="5">
        <f t="shared" si="68"/>
        <v>309</v>
      </c>
      <c r="M280" s="5"/>
      <c r="N280" s="5">
        <f t="shared" si="69"/>
        <v>46671.669000000002</v>
      </c>
      <c r="O280" s="5">
        <f t="shared" si="70"/>
        <v>22819.247962000001</v>
      </c>
      <c r="P280" s="5">
        <f t="shared" si="71"/>
        <v>23852.421038</v>
      </c>
      <c r="Q280" s="5"/>
      <c r="R280" s="5">
        <f t="shared" si="72"/>
        <v>309</v>
      </c>
      <c r="S280" s="5">
        <f t="shared" si="77"/>
        <v>309</v>
      </c>
      <c r="T280" s="5">
        <f t="shared" si="78"/>
        <v>47605.102380000004</v>
      </c>
      <c r="U280" s="5">
        <f t="shared" si="79"/>
        <v>22819.247962000001</v>
      </c>
      <c r="V280" s="5">
        <f t="shared" si="67"/>
        <v>24785.854418000003</v>
      </c>
      <c r="W280" s="5">
        <f t="shared" si="73"/>
        <v>80.213121093851143</v>
      </c>
      <c r="X280" s="6" t="s">
        <v>1246</v>
      </c>
      <c r="Y280" s="5">
        <f t="shared" si="74"/>
        <v>933.43338000000222</v>
      </c>
      <c r="Z280" s="5">
        <f t="shared" si="75"/>
        <v>26776.177993527508</v>
      </c>
      <c r="AA280" s="5">
        <v>8273839</v>
      </c>
      <c r="AB280" s="1">
        <v>23</v>
      </c>
      <c r="AC280" s="1">
        <v>0</v>
      </c>
      <c r="AD280" s="1">
        <v>1</v>
      </c>
    </row>
    <row r="281" spans="1:30" s="1" customFormat="1" x14ac:dyDescent="0.25">
      <c r="A281" s="14">
        <v>2142</v>
      </c>
      <c r="B281" s="5">
        <f t="shared" si="76"/>
        <v>0</v>
      </c>
      <c r="C281" s="15">
        <v>2142</v>
      </c>
      <c r="D281" s="1">
        <v>1</v>
      </c>
      <c r="E281" s="1">
        <v>0</v>
      </c>
      <c r="F281" s="1" t="s">
        <v>1509</v>
      </c>
      <c r="G281" s="388">
        <v>117811.98</v>
      </c>
      <c r="H281" s="388">
        <v>120168.21960000001</v>
      </c>
      <c r="I281" s="388">
        <v>122571.583992</v>
      </c>
      <c r="K281" s="380">
        <v>780</v>
      </c>
      <c r="L281" s="5">
        <f t="shared" si="68"/>
        <v>780</v>
      </c>
      <c r="M281" s="5"/>
      <c r="N281" s="5">
        <f t="shared" si="69"/>
        <v>117811.98</v>
      </c>
      <c r="O281" s="5">
        <f t="shared" si="70"/>
        <v>99986.093928000002</v>
      </c>
      <c r="P281" s="5">
        <f t="shared" si="71"/>
        <v>17825.886071999994</v>
      </c>
      <c r="Q281" s="5"/>
      <c r="R281" s="5">
        <f t="shared" si="72"/>
        <v>780</v>
      </c>
      <c r="S281" s="5">
        <f t="shared" si="77"/>
        <v>780</v>
      </c>
      <c r="T281" s="5">
        <f t="shared" si="78"/>
        <v>120168.21960000001</v>
      </c>
      <c r="U281" s="5">
        <f t="shared" si="79"/>
        <v>99986.093928000002</v>
      </c>
      <c r="V281" s="5">
        <f t="shared" si="67"/>
        <v>20182.125672000009</v>
      </c>
      <c r="W281" s="5">
        <f t="shared" si="73"/>
        <v>25.874520092307705</v>
      </c>
      <c r="X281" s="6" t="s">
        <v>1246</v>
      </c>
      <c r="Y281" s="5">
        <f t="shared" si="74"/>
        <v>2356.2396000000153</v>
      </c>
      <c r="Z281" s="5">
        <f t="shared" si="75"/>
        <v>46478.353846153848</v>
      </c>
      <c r="AA281" s="5">
        <v>36253116</v>
      </c>
      <c r="AB281" s="1">
        <v>69</v>
      </c>
      <c r="AC281" s="1">
        <v>0</v>
      </c>
      <c r="AD281" s="1">
        <v>1</v>
      </c>
    </row>
    <row r="282" spans="1:30" s="1" customFormat="1" x14ac:dyDescent="0.25">
      <c r="A282" s="14">
        <v>2143</v>
      </c>
      <c r="B282" s="5">
        <f t="shared" si="76"/>
        <v>0</v>
      </c>
      <c r="C282" s="15">
        <v>2143</v>
      </c>
      <c r="D282" s="1">
        <v>1</v>
      </c>
      <c r="E282" s="1">
        <v>0</v>
      </c>
      <c r="F282" s="1" t="s">
        <v>1510</v>
      </c>
      <c r="G282" s="388">
        <v>47728.955999999998</v>
      </c>
      <c r="H282" s="388">
        <v>48683.53512</v>
      </c>
      <c r="I282" s="388">
        <v>49657.205822399999</v>
      </c>
      <c r="K282" s="380">
        <v>316</v>
      </c>
      <c r="L282" s="5">
        <f t="shared" si="68"/>
        <v>316</v>
      </c>
      <c r="M282" s="5"/>
      <c r="N282" s="5">
        <f t="shared" si="69"/>
        <v>47728.955999999998</v>
      </c>
      <c r="O282" s="5">
        <f t="shared" si="70"/>
        <v>26527.458944000002</v>
      </c>
      <c r="P282" s="5">
        <f t="shared" si="71"/>
        <v>21201.497055999997</v>
      </c>
      <c r="Q282" s="5"/>
      <c r="R282" s="5">
        <f t="shared" si="72"/>
        <v>316</v>
      </c>
      <c r="S282" s="5">
        <f t="shared" si="77"/>
        <v>316</v>
      </c>
      <c r="T282" s="5">
        <f t="shared" si="78"/>
        <v>48683.53512</v>
      </c>
      <c r="U282" s="5">
        <f t="shared" si="79"/>
        <v>26527.458944000002</v>
      </c>
      <c r="V282" s="5">
        <f t="shared" si="67"/>
        <v>22156.076175999999</v>
      </c>
      <c r="W282" s="5">
        <f t="shared" si="73"/>
        <v>70.114165113924045</v>
      </c>
      <c r="X282" s="6" t="s">
        <v>1246</v>
      </c>
      <c r="Y282" s="5">
        <f t="shared" si="74"/>
        <v>954.57912000000215</v>
      </c>
      <c r="Z282" s="5">
        <f t="shared" si="75"/>
        <v>30437.873417721519</v>
      </c>
      <c r="AA282" s="5">
        <v>9618368</v>
      </c>
      <c r="AB282" s="1">
        <v>40</v>
      </c>
      <c r="AC282" s="1">
        <v>0</v>
      </c>
      <c r="AD282" s="1">
        <v>1</v>
      </c>
    </row>
    <row r="283" spans="1:30" s="1" customFormat="1" x14ac:dyDescent="0.25">
      <c r="A283" s="14">
        <v>2144</v>
      </c>
      <c r="B283" s="5">
        <f t="shared" si="76"/>
        <v>0</v>
      </c>
      <c r="C283" s="15">
        <v>2144</v>
      </c>
      <c r="D283" s="1">
        <v>1</v>
      </c>
      <c r="E283" s="1">
        <v>0</v>
      </c>
      <c r="F283" s="1" t="s">
        <v>1511</v>
      </c>
      <c r="G283" s="388">
        <v>194842.88999999998</v>
      </c>
      <c r="H283" s="388">
        <v>198739.74780000001</v>
      </c>
      <c r="I283" s="388">
        <v>202714.54275600001</v>
      </c>
      <c r="K283" s="380">
        <v>1290</v>
      </c>
      <c r="L283" s="5">
        <f t="shared" si="68"/>
        <v>1290</v>
      </c>
      <c r="M283" s="5"/>
      <c r="N283" s="5">
        <f t="shared" si="69"/>
        <v>194842.88999999998</v>
      </c>
      <c r="O283" s="5">
        <f t="shared" si="70"/>
        <v>70897.873353999996</v>
      </c>
      <c r="P283" s="5">
        <f t="shared" si="71"/>
        <v>123945.01664599999</v>
      </c>
      <c r="Q283" s="5"/>
      <c r="R283" s="5">
        <f t="shared" si="72"/>
        <v>1290</v>
      </c>
      <c r="S283" s="5">
        <f t="shared" si="77"/>
        <v>1290</v>
      </c>
      <c r="T283" s="5">
        <f t="shared" si="78"/>
        <v>198739.74780000001</v>
      </c>
      <c r="U283" s="5">
        <f t="shared" si="79"/>
        <v>70897.873353999996</v>
      </c>
      <c r="V283" s="5">
        <f t="shared" si="67"/>
        <v>127841.87444600002</v>
      </c>
      <c r="W283" s="5">
        <f t="shared" si="73"/>
        <v>99.102228252713189</v>
      </c>
      <c r="X283" s="6" t="s">
        <v>1246</v>
      </c>
      <c r="Y283" s="5">
        <f t="shared" si="74"/>
        <v>3896.8578000000271</v>
      </c>
      <c r="Z283" s="5">
        <f t="shared" si="75"/>
        <v>19927.33565891473</v>
      </c>
      <c r="AA283" s="5">
        <v>25706263</v>
      </c>
      <c r="AB283" s="1">
        <v>13</v>
      </c>
      <c r="AC283" s="1">
        <v>0</v>
      </c>
      <c r="AD283" s="1">
        <v>1</v>
      </c>
    </row>
    <row r="284" spans="1:30" s="1" customFormat="1" x14ac:dyDescent="0.25">
      <c r="A284" s="14">
        <v>2149</v>
      </c>
      <c r="B284" s="5">
        <f t="shared" si="76"/>
        <v>0</v>
      </c>
      <c r="C284" s="15">
        <v>2149</v>
      </c>
      <c r="D284" s="1">
        <v>1</v>
      </c>
      <c r="E284" s="1">
        <v>0</v>
      </c>
      <c r="F284" s="1" t="s">
        <v>1512</v>
      </c>
      <c r="G284" s="388">
        <v>83978.796000000002</v>
      </c>
      <c r="H284" s="388">
        <v>85658.371920000005</v>
      </c>
      <c r="I284" s="388">
        <v>87371.539358399998</v>
      </c>
      <c r="K284" s="380">
        <v>556</v>
      </c>
      <c r="L284" s="5">
        <f t="shared" si="68"/>
        <v>556</v>
      </c>
      <c r="M284" s="5"/>
      <c r="N284" s="5">
        <f t="shared" si="69"/>
        <v>83978.796000000002</v>
      </c>
      <c r="O284" s="5">
        <f t="shared" si="70"/>
        <v>46188.272885999999</v>
      </c>
      <c r="P284" s="5">
        <f t="shared" si="71"/>
        <v>37790.523114000003</v>
      </c>
      <c r="Q284" s="5"/>
      <c r="R284" s="5">
        <f t="shared" si="72"/>
        <v>556</v>
      </c>
      <c r="S284" s="5">
        <f t="shared" si="77"/>
        <v>556</v>
      </c>
      <c r="T284" s="5">
        <f t="shared" si="78"/>
        <v>85658.371920000005</v>
      </c>
      <c r="U284" s="5">
        <f t="shared" si="79"/>
        <v>46188.272885999999</v>
      </c>
      <c r="V284" s="5">
        <f t="shared" si="67"/>
        <v>39470.099034000006</v>
      </c>
      <c r="W284" s="5">
        <f t="shared" si="73"/>
        <v>70.989386751798577</v>
      </c>
      <c r="X284" s="6" t="s">
        <v>1246</v>
      </c>
      <c r="Y284" s="5">
        <f t="shared" si="74"/>
        <v>1679.575920000003</v>
      </c>
      <c r="Z284" s="5">
        <f t="shared" si="75"/>
        <v>30120.534172661872</v>
      </c>
      <c r="AA284" s="5">
        <v>16747017</v>
      </c>
      <c r="AB284" s="1">
        <v>61</v>
      </c>
      <c r="AC284" s="1">
        <v>0</v>
      </c>
      <c r="AD284" s="1">
        <v>1</v>
      </c>
    </row>
    <row r="285" spans="1:30" s="1" customFormat="1" x14ac:dyDescent="0.25">
      <c r="A285" s="14">
        <v>2155</v>
      </c>
      <c r="B285" s="5">
        <f t="shared" si="76"/>
        <v>0</v>
      </c>
      <c r="C285" s="15">
        <v>2155</v>
      </c>
      <c r="D285" s="1">
        <v>1</v>
      </c>
      <c r="E285" s="1">
        <v>0</v>
      </c>
      <c r="F285" s="1" t="s">
        <v>1513</v>
      </c>
      <c r="G285" s="388">
        <v>64494.506999999998</v>
      </c>
      <c r="H285" s="388">
        <v>65784.397140000001</v>
      </c>
      <c r="I285" s="388">
        <v>67100.085082799997</v>
      </c>
      <c r="K285" s="380">
        <v>427</v>
      </c>
      <c r="L285" s="5">
        <f t="shared" si="68"/>
        <v>427</v>
      </c>
      <c r="M285" s="5"/>
      <c r="N285" s="5">
        <f t="shared" si="69"/>
        <v>64494.506999999998</v>
      </c>
      <c r="O285" s="5">
        <f t="shared" si="70"/>
        <v>14618.28256</v>
      </c>
      <c r="P285" s="5">
        <f t="shared" si="71"/>
        <v>49876.224439999998</v>
      </c>
      <c r="Q285" s="5"/>
      <c r="R285" s="5">
        <f t="shared" si="72"/>
        <v>427</v>
      </c>
      <c r="S285" s="5">
        <f t="shared" si="77"/>
        <v>427</v>
      </c>
      <c r="T285" s="5">
        <f t="shared" si="78"/>
        <v>65784.397140000001</v>
      </c>
      <c r="U285" s="5">
        <f t="shared" si="79"/>
        <v>14618.28256</v>
      </c>
      <c r="V285" s="5">
        <f t="shared" ref="V285:V332" si="80">+T285-U285</f>
        <v>51166.114580000001</v>
      </c>
      <c r="W285" s="5">
        <f t="shared" si="73"/>
        <v>119.8269662295082</v>
      </c>
      <c r="X285" s="6" t="s">
        <v>1246</v>
      </c>
      <c r="Y285" s="5">
        <f t="shared" ref="Y285:Y316" si="81">+T285-N285</f>
        <v>1289.8901400000032</v>
      </c>
      <c r="Z285" s="5">
        <f t="shared" si="75"/>
        <v>12412.927400468385</v>
      </c>
      <c r="AA285" s="5">
        <v>5300320</v>
      </c>
      <c r="AB285" s="1">
        <v>80</v>
      </c>
      <c r="AC285" s="1">
        <v>0</v>
      </c>
      <c r="AD285" s="1">
        <v>1</v>
      </c>
    </row>
    <row r="286" spans="1:30" s="1" customFormat="1" x14ac:dyDescent="0.25">
      <c r="A286" s="14">
        <v>2159</v>
      </c>
      <c r="B286" s="5">
        <f t="shared" si="76"/>
        <v>0</v>
      </c>
      <c r="C286" s="15">
        <v>2159</v>
      </c>
      <c r="D286" s="1">
        <v>1</v>
      </c>
      <c r="E286" s="1">
        <v>0</v>
      </c>
      <c r="F286" s="1" t="s">
        <v>1514</v>
      </c>
      <c r="G286" s="388">
        <v>25072.806</v>
      </c>
      <c r="H286" s="388">
        <v>25574.262120000003</v>
      </c>
      <c r="I286" s="388">
        <v>26085.747362400001</v>
      </c>
      <c r="K286" s="380">
        <v>166</v>
      </c>
      <c r="L286" s="5">
        <f t="shared" si="68"/>
        <v>166</v>
      </c>
      <c r="M286" s="5"/>
      <c r="N286" s="5">
        <f t="shared" si="69"/>
        <v>25072.806</v>
      </c>
      <c r="O286" s="5">
        <f t="shared" si="70"/>
        <v>25072.806</v>
      </c>
      <c r="P286" s="5">
        <f t="shared" si="71"/>
        <v>0</v>
      </c>
      <c r="Q286" s="5"/>
      <c r="R286" s="5">
        <f t="shared" si="72"/>
        <v>166</v>
      </c>
      <c r="S286" s="5">
        <f t="shared" si="77"/>
        <v>166</v>
      </c>
      <c r="T286" s="5">
        <f t="shared" si="78"/>
        <v>25574.262120000003</v>
      </c>
      <c r="U286" s="5">
        <f t="shared" si="79"/>
        <v>25574.262120000003</v>
      </c>
      <c r="V286" s="5">
        <f t="shared" si="80"/>
        <v>0</v>
      </c>
      <c r="W286" s="5">
        <f t="shared" si="73"/>
        <v>0</v>
      </c>
      <c r="X286" s="6" t="s">
        <v>1246</v>
      </c>
      <c r="Y286" s="5">
        <f t="shared" si="81"/>
        <v>501.45612000000256</v>
      </c>
      <c r="Z286" s="5">
        <f t="shared" si="75"/>
        <v>71347</v>
      </c>
      <c r="AA286" s="5">
        <v>11843602</v>
      </c>
      <c r="AB286" s="1">
        <v>65</v>
      </c>
      <c r="AC286" s="1">
        <v>0</v>
      </c>
      <c r="AD286" s="1">
        <v>1</v>
      </c>
    </row>
    <row r="287" spans="1:30" s="1" customFormat="1" x14ac:dyDescent="0.25">
      <c r="A287" s="14">
        <v>2164</v>
      </c>
      <c r="B287" s="5">
        <f t="shared" si="76"/>
        <v>0</v>
      </c>
      <c r="C287" s="15">
        <v>2164</v>
      </c>
      <c r="D287" s="1">
        <v>1</v>
      </c>
      <c r="E287" s="1">
        <v>0</v>
      </c>
      <c r="F287" s="1" t="s">
        <v>1515</v>
      </c>
      <c r="G287" s="388">
        <v>114791.16</v>
      </c>
      <c r="H287" s="388">
        <v>117086.9832</v>
      </c>
      <c r="I287" s="388">
        <v>119428.72286400001</v>
      </c>
      <c r="K287" s="380">
        <v>760</v>
      </c>
      <c r="L287" s="5">
        <f t="shared" si="68"/>
        <v>760</v>
      </c>
      <c r="M287" s="5"/>
      <c r="N287" s="5">
        <f t="shared" si="69"/>
        <v>114791.16</v>
      </c>
      <c r="O287" s="5">
        <f t="shared" si="70"/>
        <v>27785.515127999999</v>
      </c>
      <c r="P287" s="5">
        <f t="shared" si="71"/>
        <v>87005.644872000004</v>
      </c>
      <c r="Q287" s="5"/>
      <c r="R287" s="5">
        <f t="shared" si="72"/>
        <v>760</v>
      </c>
      <c r="S287" s="5">
        <f t="shared" si="77"/>
        <v>760</v>
      </c>
      <c r="T287" s="5">
        <f t="shared" si="78"/>
        <v>117086.9832</v>
      </c>
      <c r="U287" s="5">
        <f t="shared" si="79"/>
        <v>27785.515127999999</v>
      </c>
      <c r="V287" s="5">
        <f t="shared" si="80"/>
        <v>89301.468072000003</v>
      </c>
      <c r="W287" s="5">
        <f t="shared" si="73"/>
        <v>117.50193167368421</v>
      </c>
      <c r="X287" s="6" t="s">
        <v>1246</v>
      </c>
      <c r="Y287" s="5">
        <f t="shared" si="81"/>
        <v>2295.8231999999989</v>
      </c>
      <c r="Z287" s="5">
        <f t="shared" si="75"/>
        <v>13255.942105263159</v>
      </c>
      <c r="AA287" s="5">
        <v>10074516</v>
      </c>
      <c r="AB287" s="1">
        <v>14</v>
      </c>
      <c r="AC287" s="1">
        <v>0</v>
      </c>
      <c r="AD287" s="1">
        <v>1</v>
      </c>
    </row>
    <row r="288" spans="1:30" s="1" customFormat="1" x14ac:dyDescent="0.25">
      <c r="A288" s="14">
        <v>2165</v>
      </c>
      <c r="B288" s="5">
        <f t="shared" si="76"/>
        <v>0</v>
      </c>
      <c r="C288" s="15">
        <v>2165</v>
      </c>
      <c r="D288" s="1">
        <v>1</v>
      </c>
      <c r="E288" s="1">
        <v>0</v>
      </c>
      <c r="F288" s="1" t="s">
        <v>1516</v>
      </c>
      <c r="G288" s="388">
        <v>53619.555</v>
      </c>
      <c r="H288" s="388">
        <v>54691.946100000001</v>
      </c>
      <c r="I288" s="388">
        <v>55785.785022000004</v>
      </c>
      <c r="K288" s="380">
        <v>355</v>
      </c>
      <c r="L288" s="5">
        <f t="shared" si="68"/>
        <v>355</v>
      </c>
      <c r="M288" s="5"/>
      <c r="N288" s="5">
        <f t="shared" si="69"/>
        <v>53619.555</v>
      </c>
      <c r="O288" s="5">
        <f t="shared" si="70"/>
        <v>22662.563224000001</v>
      </c>
      <c r="P288" s="5">
        <f t="shared" si="71"/>
        <v>30956.991775999999</v>
      </c>
      <c r="Q288" s="5"/>
      <c r="R288" s="5">
        <f t="shared" si="72"/>
        <v>355</v>
      </c>
      <c r="S288" s="5">
        <f t="shared" si="77"/>
        <v>355</v>
      </c>
      <c r="T288" s="5">
        <f t="shared" si="78"/>
        <v>54691.946100000001</v>
      </c>
      <c r="U288" s="5">
        <f t="shared" si="79"/>
        <v>22662.563224000001</v>
      </c>
      <c r="V288" s="5">
        <f t="shared" si="80"/>
        <v>32029.382876</v>
      </c>
      <c r="W288" s="5">
        <f t="shared" si="73"/>
        <v>90.223613735211273</v>
      </c>
      <c r="X288" s="6" t="s">
        <v>1246</v>
      </c>
      <c r="Y288" s="5">
        <f t="shared" si="81"/>
        <v>1072.3911000000007</v>
      </c>
      <c r="Z288" s="5">
        <f t="shared" si="75"/>
        <v>23146.557746478873</v>
      </c>
      <c r="AA288" s="5">
        <v>8217028</v>
      </c>
      <c r="AB288" s="1">
        <v>58</v>
      </c>
      <c r="AC288" s="1">
        <v>0</v>
      </c>
      <c r="AD288" s="1">
        <v>1</v>
      </c>
    </row>
    <row r="289" spans="1:30" s="1" customFormat="1" x14ac:dyDescent="0.25">
      <c r="A289" s="14">
        <v>2167</v>
      </c>
      <c r="B289" s="5">
        <f t="shared" si="76"/>
        <v>0</v>
      </c>
      <c r="C289" s="15">
        <v>2167</v>
      </c>
      <c r="D289" s="1">
        <v>1</v>
      </c>
      <c r="E289" s="1">
        <v>0</v>
      </c>
      <c r="F289" s="1" t="s">
        <v>1517</v>
      </c>
      <c r="G289" s="388">
        <v>43801.89</v>
      </c>
      <c r="H289" s="388">
        <v>44677.927800000005</v>
      </c>
      <c r="I289" s="388">
        <v>45571.486356000001</v>
      </c>
      <c r="K289" s="380">
        <v>290</v>
      </c>
      <c r="L289" s="5">
        <f t="shared" si="68"/>
        <v>290</v>
      </c>
      <c r="M289" s="5"/>
      <c r="N289" s="5">
        <f t="shared" si="69"/>
        <v>43801.89</v>
      </c>
      <c r="O289" s="5">
        <f t="shared" si="70"/>
        <v>20208.547225999999</v>
      </c>
      <c r="P289" s="5">
        <f t="shared" si="71"/>
        <v>23593.342774000001</v>
      </c>
      <c r="Q289" s="5"/>
      <c r="R289" s="5">
        <f t="shared" si="72"/>
        <v>290</v>
      </c>
      <c r="S289" s="5">
        <f t="shared" si="77"/>
        <v>290</v>
      </c>
      <c r="T289" s="5">
        <f t="shared" si="78"/>
        <v>44677.927800000005</v>
      </c>
      <c r="U289" s="5">
        <f t="shared" si="79"/>
        <v>20208.547225999999</v>
      </c>
      <c r="V289" s="5">
        <f t="shared" si="80"/>
        <v>24469.380574000006</v>
      </c>
      <c r="W289" s="5">
        <f t="shared" si="73"/>
        <v>84.377174393103473</v>
      </c>
      <c r="X289" s="6" t="s">
        <v>1246</v>
      </c>
      <c r="Y289" s="5">
        <f t="shared" si="81"/>
        <v>876.03780000000552</v>
      </c>
      <c r="Z289" s="5">
        <f t="shared" si="75"/>
        <v>25266.368965517242</v>
      </c>
      <c r="AA289" s="5">
        <v>7327247</v>
      </c>
      <c r="AB289" s="1">
        <v>42</v>
      </c>
      <c r="AC289" s="1">
        <v>0</v>
      </c>
      <c r="AD289" s="1">
        <v>1</v>
      </c>
    </row>
    <row r="290" spans="1:30" s="1" customFormat="1" x14ac:dyDescent="0.25">
      <c r="A290" s="14">
        <v>2168</v>
      </c>
      <c r="B290" s="5">
        <f t="shared" si="76"/>
        <v>0</v>
      </c>
      <c r="C290" s="15">
        <v>2168</v>
      </c>
      <c r="D290" s="1">
        <v>1</v>
      </c>
      <c r="E290" s="1">
        <v>0</v>
      </c>
      <c r="F290" s="1" t="s">
        <v>1518</v>
      </c>
      <c r="G290" s="388">
        <v>39723.782999999996</v>
      </c>
      <c r="H290" s="388">
        <v>40518.25866</v>
      </c>
      <c r="I290" s="388">
        <v>41328.623833199999</v>
      </c>
      <c r="K290" s="380">
        <v>263</v>
      </c>
      <c r="L290" s="5">
        <f t="shared" si="68"/>
        <v>263</v>
      </c>
      <c r="M290" s="5"/>
      <c r="N290" s="5">
        <f t="shared" si="69"/>
        <v>39723.782999999996</v>
      </c>
      <c r="O290" s="5">
        <f t="shared" si="70"/>
        <v>31194.450014000002</v>
      </c>
      <c r="P290" s="5">
        <f t="shared" si="71"/>
        <v>8529.332985999994</v>
      </c>
      <c r="Q290" s="5"/>
      <c r="R290" s="5">
        <f t="shared" si="72"/>
        <v>263</v>
      </c>
      <c r="S290" s="5">
        <f t="shared" si="77"/>
        <v>263</v>
      </c>
      <c r="T290" s="5">
        <f t="shared" si="78"/>
        <v>40518.25866</v>
      </c>
      <c r="U290" s="5">
        <f t="shared" si="79"/>
        <v>31194.450014000002</v>
      </c>
      <c r="V290" s="5">
        <f t="shared" si="80"/>
        <v>9323.8086459999977</v>
      </c>
      <c r="W290" s="5">
        <f t="shared" si="73"/>
        <v>35.451743901140674</v>
      </c>
      <c r="X290" s="6" t="s">
        <v>1246</v>
      </c>
      <c r="Y290" s="5">
        <f t="shared" si="81"/>
        <v>794.4756600000037</v>
      </c>
      <c r="Z290" s="5">
        <f t="shared" si="75"/>
        <v>43005.828897338404</v>
      </c>
      <c r="AA290" s="5">
        <v>11310533</v>
      </c>
      <c r="AB290" s="1">
        <v>81</v>
      </c>
      <c r="AC290" s="1">
        <v>0</v>
      </c>
      <c r="AD290" s="1">
        <v>1</v>
      </c>
    </row>
    <row r="291" spans="1:30" s="1" customFormat="1" x14ac:dyDescent="0.25">
      <c r="A291" s="14">
        <v>2169</v>
      </c>
      <c r="B291" s="5">
        <f t="shared" si="76"/>
        <v>0</v>
      </c>
      <c r="C291" s="15">
        <v>2169</v>
      </c>
      <c r="D291" s="1">
        <v>1</v>
      </c>
      <c r="E291" s="1">
        <v>0</v>
      </c>
      <c r="F291" s="1" t="s">
        <v>1519</v>
      </c>
      <c r="G291" s="388">
        <v>51051.858</v>
      </c>
      <c r="H291" s="388">
        <v>52072.895160000007</v>
      </c>
      <c r="I291" s="388">
        <v>53114.353063200004</v>
      </c>
      <c r="K291" s="380">
        <v>338</v>
      </c>
      <c r="L291" s="5">
        <f t="shared" si="68"/>
        <v>338</v>
      </c>
      <c r="M291" s="5"/>
      <c r="N291" s="5">
        <f t="shared" si="69"/>
        <v>51051.858</v>
      </c>
      <c r="O291" s="5">
        <f t="shared" si="70"/>
        <v>34214.272470000004</v>
      </c>
      <c r="P291" s="5">
        <f t="shared" si="71"/>
        <v>16837.585529999997</v>
      </c>
      <c r="Q291" s="5"/>
      <c r="R291" s="5">
        <f t="shared" si="72"/>
        <v>338</v>
      </c>
      <c r="S291" s="5">
        <f t="shared" si="77"/>
        <v>338</v>
      </c>
      <c r="T291" s="5">
        <f t="shared" si="78"/>
        <v>52072.895160000007</v>
      </c>
      <c r="U291" s="5">
        <f t="shared" si="79"/>
        <v>34214.272470000004</v>
      </c>
      <c r="V291" s="5">
        <f t="shared" si="80"/>
        <v>17858.622690000004</v>
      </c>
      <c r="W291" s="5">
        <f t="shared" si="73"/>
        <v>52.836161804733742</v>
      </c>
      <c r="X291" s="6" t="s">
        <v>1246</v>
      </c>
      <c r="Y291" s="5">
        <f t="shared" si="81"/>
        <v>1021.0371600000071</v>
      </c>
      <c r="Z291" s="5">
        <f t="shared" si="75"/>
        <v>36702.559171597633</v>
      </c>
      <c r="AA291" s="5">
        <v>12405465</v>
      </c>
      <c r="AB291" s="1">
        <v>51</v>
      </c>
      <c r="AC291" s="1">
        <v>0</v>
      </c>
      <c r="AD291" s="1">
        <v>1</v>
      </c>
    </row>
    <row r="292" spans="1:30" s="1" customFormat="1" x14ac:dyDescent="0.25">
      <c r="A292" s="14">
        <v>2170</v>
      </c>
      <c r="B292" s="5">
        <f t="shared" si="76"/>
        <v>0</v>
      </c>
      <c r="C292" s="15">
        <v>2170</v>
      </c>
      <c r="D292" s="1">
        <v>1</v>
      </c>
      <c r="E292" s="1">
        <v>0</v>
      </c>
      <c r="F292" s="1" t="s">
        <v>1520</v>
      </c>
      <c r="G292" s="388">
        <v>77030.91</v>
      </c>
      <c r="H292" s="388">
        <v>78571.528200000001</v>
      </c>
      <c r="I292" s="388">
        <v>80142.95876400001</v>
      </c>
      <c r="K292" s="380">
        <v>510</v>
      </c>
      <c r="L292" s="5">
        <f t="shared" si="68"/>
        <v>510</v>
      </c>
      <c r="M292" s="5"/>
      <c r="N292" s="5">
        <f t="shared" si="69"/>
        <v>77030.91</v>
      </c>
      <c r="O292" s="5">
        <f t="shared" si="70"/>
        <v>31458.487143999999</v>
      </c>
      <c r="P292" s="5">
        <f t="shared" si="71"/>
        <v>45572.422856000005</v>
      </c>
      <c r="Q292" s="5"/>
      <c r="R292" s="5">
        <f t="shared" si="72"/>
        <v>510</v>
      </c>
      <c r="S292" s="5">
        <f t="shared" si="77"/>
        <v>510</v>
      </c>
      <c r="T292" s="5">
        <f t="shared" si="78"/>
        <v>78571.528200000001</v>
      </c>
      <c r="U292" s="5">
        <f t="shared" si="79"/>
        <v>31458.487143999999</v>
      </c>
      <c r="V292" s="5">
        <f t="shared" si="80"/>
        <v>47113.041056000002</v>
      </c>
      <c r="W292" s="5">
        <f t="shared" si="73"/>
        <v>92.378511874509812</v>
      </c>
      <c r="X292" s="6" t="s">
        <v>1246</v>
      </c>
      <c r="Y292" s="5">
        <f t="shared" si="81"/>
        <v>1540.6181999999972</v>
      </c>
      <c r="Z292" s="5">
        <f t="shared" si="75"/>
        <v>22365.23137254902</v>
      </c>
      <c r="AA292" s="5">
        <v>11406268</v>
      </c>
      <c r="AB292" s="1">
        <v>77</v>
      </c>
      <c r="AC292" s="1">
        <v>0</v>
      </c>
      <c r="AD292" s="1">
        <v>1</v>
      </c>
    </row>
    <row r="293" spans="1:30" s="1" customFormat="1" x14ac:dyDescent="0.25">
      <c r="A293" s="14">
        <v>2171</v>
      </c>
      <c r="B293" s="5">
        <f t="shared" si="76"/>
        <v>0</v>
      </c>
      <c r="C293" s="15">
        <v>2171</v>
      </c>
      <c r="D293" s="1">
        <v>1</v>
      </c>
      <c r="E293" s="1">
        <v>0</v>
      </c>
      <c r="F293" s="1" t="s">
        <v>1521</v>
      </c>
      <c r="G293" s="388">
        <v>22656.149999999998</v>
      </c>
      <c r="H293" s="388">
        <v>23109.273000000001</v>
      </c>
      <c r="I293" s="388">
        <v>23571.458460000002</v>
      </c>
      <c r="K293" s="380">
        <v>91</v>
      </c>
      <c r="L293" s="5">
        <f t="shared" si="68"/>
        <v>150</v>
      </c>
      <c r="M293" s="5"/>
      <c r="N293" s="5">
        <f t="shared" si="69"/>
        <v>22656.149999999998</v>
      </c>
      <c r="O293" s="5">
        <f t="shared" si="70"/>
        <v>22656.149999999998</v>
      </c>
      <c r="P293" s="5">
        <f t="shared" si="71"/>
        <v>0</v>
      </c>
      <c r="Q293" s="5"/>
      <c r="R293" s="5">
        <f t="shared" si="72"/>
        <v>91</v>
      </c>
      <c r="S293" s="5">
        <f t="shared" si="77"/>
        <v>150</v>
      </c>
      <c r="T293" s="5">
        <f t="shared" si="78"/>
        <v>23109.273000000001</v>
      </c>
      <c r="U293" s="5">
        <f t="shared" si="79"/>
        <v>23109.273000000001</v>
      </c>
      <c r="V293" s="5">
        <f t="shared" si="80"/>
        <v>0</v>
      </c>
      <c r="W293" s="5">
        <f t="shared" si="73"/>
        <v>0</v>
      </c>
      <c r="X293" s="6" t="s">
        <v>1246</v>
      </c>
      <c r="Y293" s="5">
        <f t="shared" si="81"/>
        <v>453.12300000000323</v>
      </c>
      <c r="Z293" s="5">
        <f t="shared" si="75"/>
        <v>117980.45054945054</v>
      </c>
      <c r="AA293" s="5">
        <v>10736221</v>
      </c>
      <c r="AB293" s="1">
        <v>35</v>
      </c>
      <c r="AC293" s="1">
        <v>0</v>
      </c>
      <c r="AD293" s="1">
        <v>1</v>
      </c>
    </row>
    <row r="294" spans="1:30" s="1" customFormat="1" x14ac:dyDescent="0.25">
      <c r="A294" s="14">
        <v>2172</v>
      </c>
      <c r="B294" s="5">
        <f t="shared" si="76"/>
        <v>0</v>
      </c>
      <c r="C294" s="15">
        <v>2172</v>
      </c>
      <c r="D294" s="1">
        <v>1</v>
      </c>
      <c r="E294" s="1">
        <v>0</v>
      </c>
      <c r="F294" s="1" t="s">
        <v>1522</v>
      </c>
      <c r="G294" s="388">
        <v>46067.504999999997</v>
      </c>
      <c r="H294" s="388">
        <v>46988.855100000001</v>
      </c>
      <c r="I294" s="388">
        <v>47928.632202000001</v>
      </c>
      <c r="K294" s="380">
        <v>305</v>
      </c>
      <c r="L294" s="5">
        <f t="shared" si="68"/>
        <v>305</v>
      </c>
      <c r="M294" s="5"/>
      <c r="N294" s="5">
        <f t="shared" si="69"/>
        <v>46067.504999999997</v>
      </c>
      <c r="O294" s="5">
        <f t="shared" si="70"/>
        <v>29368.350634000002</v>
      </c>
      <c r="P294" s="5">
        <f t="shared" si="71"/>
        <v>16699.154365999995</v>
      </c>
      <c r="Q294" s="5"/>
      <c r="R294" s="5">
        <f t="shared" si="72"/>
        <v>305</v>
      </c>
      <c r="S294" s="5">
        <f t="shared" si="77"/>
        <v>305</v>
      </c>
      <c r="T294" s="5">
        <f t="shared" si="78"/>
        <v>46988.855100000001</v>
      </c>
      <c r="U294" s="5">
        <f t="shared" si="79"/>
        <v>29368.350634000002</v>
      </c>
      <c r="V294" s="5">
        <f t="shared" si="80"/>
        <v>17620.504465999999</v>
      </c>
      <c r="W294" s="5">
        <f t="shared" si="73"/>
        <v>57.772145790163933</v>
      </c>
      <c r="X294" s="6" t="s">
        <v>1246</v>
      </c>
      <c r="Y294" s="5">
        <f t="shared" si="81"/>
        <v>921.35010000000329</v>
      </c>
      <c r="Z294" s="5">
        <f t="shared" si="75"/>
        <v>34912.86229508197</v>
      </c>
      <c r="AA294" s="5">
        <v>10648423</v>
      </c>
      <c r="AB294" s="1">
        <v>25</v>
      </c>
      <c r="AC294" s="1">
        <v>0</v>
      </c>
      <c r="AD294" s="1">
        <v>1</v>
      </c>
    </row>
    <row r="295" spans="1:30" s="1" customFormat="1" x14ac:dyDescent="0.25">
      <c r="A295" s="14">
        <v>2174</v>
      </c>
      <c r="B295" s="5">
        <f t="shared" si="76"/>
        <v>0</v>
      </c>
      <c r="C295" s="15">
        <v>2174</v>
      </c>
      <c r="D295" s="1">
        <v>1</v>
      </c>
      <c r="E295" s="1">
        <v>0</v>
      </c>
      <c r="F295" s="1" t="s">
        <v>1523</v>
      </c>
      <c r="G295" s="388">
        <v>49088.324999999997</v>
      </c>
      <c r="H295" s="388">
        <v>50070.091500000002</v>
      </c>
      <c r="I295" s="388">
        <v>51071.493330000005</v>
      </c>
      <c r="K295" s="380">
        <v>325</v>
      </c>
      <c r="L295" s="5">
        <f t="shared" si="68"/>
        <v>325</v>
      </c>
      <c r="M295" s="5"/>
      <c r="N295" s="5">
        <f t="shared" si="69"/>
        <v>49088.324999999997</v>
      </c>
      <c r="O295" s="5">
        <f t="shared" si="70"/>
        <v>44569.249662000002</v>
      </c>
      <c r="P295" s="5">
        <f t="shared" si="71"/>
        <v>4519.0753379999951</v>
      </c>
      <c r="Q295" s="5"/>
      <c r="R295" s="5">
        <f t="shared" si="72"/>
        <v>325</v>
      </c>
      <c r="S295" s="5">
        <f t="shared" si="77"/>
        <v>325</v>
      </c>
      <c r="T295" s="5">
        <f t="shared" si="78"/>
        <v>50070.091500000002</v>
      </c>
      <c r="U295" s="5">
        <f t="shared" si="79"/>
        <v>44569.249662000002</v>
      </c>
      <c r="V295" s="5">
        <f t="shared" si="80"/>
        <v>5500.8418380000003</v>
      </c>
      <c r="W295" s="5">
        <f t="shared" si="73"/>
        <v>16.925667193846156</v>
      </c>
      <c r="X295" s="6" t="s">
        <v>1246</v>
      </c>
      <c r="Y295" s="5">
        <f t="shared" si="81"/>
        <v>981.76650000000518</v>
      </c>
      <c r="Z295" s="5">
        <f t="shared" si="75"/>
        <v>49723.043076923073</v>
      </c>
      <c r="AA295" s="5">
        <v>16159989</v>
      </c>
      <c r="AB295" s="1">
        <v>11</v>
      </c>
      <c r="AC295" s="1">
        <v>0</v>
      </c>
      <c r="AD295" s="1">
        <v>1</v>
      </c>
    </row>
    <row r="296" spans="1:30" s="1" customFormat="1" x14ac:dyDescent="0.25">
      <c r="A296" s="14">
        <v>2176</v>
      </c>
      <c r="B296" s="5">
        <f t="shared" si="76"/>
        <v>0</v>
      </c>
      <c r="C296" s="15">
        <v>2176</v>
      </c>
      <c r="D296" s="1">
        <v>1</v>
      </c>
      <c r="E296" s="1">
        <v>0</v>
      </c>
      <c r="F296" s="1" t="s">
        <v>1524</v>
      </c>
      <c r="G296" s="388">
        <v>36854.004000000001</v>
      </c>
      <c r="H296" s="388">
        <v>37591.084080000001</v>
      </c>
      <c r="I296" s="388">
        <v>38342.905761599999</v>
      </c>
      <c r="K296" s="380">
        <v>244</v>
      </c>
      <c r="L296" s="5">
        <f t="shared" si="68"/>
        <v>244</v>
      </c>
      <c r="M296" s="5"/>
      <c r="N296" s="5">
        <f t="shared" si="69"/>
        <v>36854.004000000001</v>
      </c>
      <c r="O296" s="5">
        <f t="shared" si="70"/>
        <v>25401.63507</v>
      </c>
      <c r="P296" s="5">
        <f t="shared" si="71"/>
        <v>11452.368930000001</v>
      </c>
      <c r="Q296" s="5"/>
      <c r="R296" s="5">
        <f t="shared" si="72"/>
        <v>244</v>
      </c>
      <c r="S296" s="5">
        <f t="shared" si="77"/>
        <v>244</v>
      </c>
      <c r="T296" s="5">
        <f t="shared" si="78"/>
        <v>37591.084080000001</v>
      </c>
      <c r="U296" s="5">
        <f t="shared" si="79"/>
        <v>25401.63507</v>
      </c>
      <c r="V296" s="5">
        <f t="shared" si="80"/>
        <v>12189.44901</v>
      </c>
      <c r="W296" s="5">
        <f t="shared" si="73"/>
        <v>49.956758237704918</v>
      </c>
      <c r="X296" s="6" t="s">
        <v>1246</v>
      </c>
      <c r="Y296" s="5">
        <f t="shared" si="81"/>
        <v>737.08007999999973</v>
      </c>
      <c r="Z296" s="5">
        <f t="shared" si="75"/>
        <v>37746.577868852459</v>
      </c>
      <c r="AA296" s="5">
        <v>9210165</v>
      </c>
      <c r="AB296" s="1">
        <v>45</v>
      </c>
      <c r="AC296" s="1">
        <v>0</v>
      </c>
      <c r="AD296" s="1">
        <v>1</v>
      </c>
    </row>
    <row r="297" spans="1:30" s="1" customFormat="1" x14ac:dyDescent="0.25">
      <c r="A297" s="14">
        <v>2180</v>
      </c>
      <c r="B297" s="5">
        <f t="shared" si="76"/>
        <v>0</v>
      </c>
      <c r="C297" s="15">
        <v>2180</v>
      </c>
      <c r="D297" s="1">
        <v>1</v>
      </c>
      <c r="E297" s="1">
        <v>0</v>
      </c>
      <c r="F297" s="1" t="s">
        <v>1525</v>
      </c>
      <c r="G297" s="388">
        <v>35645.675999999999</v>
      </c>
      <c r="H297" s="388">
        <v>36358.589520000001</v>
      </c>
      <c r="I297" s="388">
        <v>37085.761310400005</v>
      </c>
      <c r="K297" s="380">
        <v>236</v>
      </c>
      <c r="L297" s="5">
        <f t="shared" si="68"/>
        <v>236</v>
      </c>
      <c r="M297" s="5"/>
      <c r="N297" s="5">
        <f t="shared" si="69"/>
        <v>35645.675999999999</v>
      </c>
      <c r="O297" s="5">
        <f t="shared" si="70"/>
        <v>35645.675999999999</v>
      </c>
      <c r="P297" s="5">
        <f t="shared" si="71"/>
        <v>0</v>
      </c>
      <c r="Q297" s="5"/>
      <c r="R297" s="5">
        <f t="shared" si="72"/>
        <v>236</v>
      </c>
      <c r="S297" s="5">
        <f t="shared" si="77"/>
        <v>236</v>
      </c>
      <c r="T297" s="5">
        <f t="shared" si="78"/>
        <v>36358.589520000001</v>
      </c>
      <c r="U297" s="5">
        <f t="shared" si="79"/>
        <v>36036.419635999999</v>
      </c>
      <c r="V297" s="5">
        <f t="shared" si="80"/>
        <v>322.16988400000264</v>
      </c>
      <c r="W297" s="5">
        <f t="shared" si="73"/>
        <v>1.3651266271186553</v>
      </c>
      <c r="X297" s="6" t="s">
        <v>1246</v>
      </c>
      <c r="Y297" s="5">
        <f t="shared" si="81"/>
        <v>712.91352000000188</v>
      </c>
      <c r="Z297" s="5">
        <f t="shared" si="75"/>
        <v>55365.008474576272</v>
      </c>
      <c r="AA297" s="5">
        <v>13066142</v>
      </c>
      <c r="AB297" s="1">
        <v>12</v>
      </c>
      <c r="AC297" s="1">
        <v>0</v>
      </c>
      <c r="AD297" s="1">
        <v>1</v>
      </c>
    </row>
    <row r="298" spans="1:30" s="1" customFormat="1" x14ac:dyDescent="0.25">
      <c r="A298" s="14">
        <v>2184</v>
      </c>
      <c r="B298" s="5">
        <f t="shared" si="76"/>
        <v>0</v>
      </c>
      <c r="C298" s="15">
        <v>2184</v>
      </c>
      <c r="D298" s="1">
        <v>1</v>
      </c>
      <c r="E298" s="1">
        <v>0</v>
      </c>
      <c r="F298" s="1" t="s">
        <v>1526</v>
      </c>
      <c r="G298" s="388">
        <v>59963.277000000002</v>
      </c>
      <c r="H298" s="388">
        <v>61162.542540000002</v>
      </c>
      <c r="I298" s="388">
        <v>62385.793390800005</v>
      </c>
      <c r="K298" s="380">
        <v>397</v>
      </c>
      <c r="L298" s="5">
        <f t="shared" si="68"/>
        <v>397</v>
      </c>
      <c r="M298" s="5"/>
      <c r="N298" s="5">
        <f t="shared" si="69"/>
        <v>59963.277000000002</v>
      </c>
      <c r="O298" s="5">
        <f t="shared" si="70"/>
        <v>45522.367576000004</v>
      </c>
      <c r="P298" s="5">
        <f t="shared" si="71"/>
        <v>14440.909423999998</v>
      </c>
      <c r="Q298" s="5"/>
      <c r="R298" s="5">
        <f t="shared" si="72"/>
        <v>397</v>
      </c>
      <c r="S298" s="5">
        <f t="shared" si="77"/>
        <v>397</v>
      </c>
      <c r="T298" s="5">
        <f t="shared" si="78"/>
        <v>61162.542540000002</v>
      </c>
      <c r="U298" s="5">
        <f t="shared" si="79"/>
        <v>45522.367576000004</v>
      </c>
      <c r="V298" s="5">
        <f t="shared" si="80"/>
        <v>15640.174963999998</v>
      </c>
      <c r="W298" s="5">
        <f t="shared" si="73"/>
        <v>39.395906710327452</v>
      </c>
      <c r="X298" s="6" t="s">
        <v>1246</v>
      </c>
      <c r="Y298" s="5">
        <f t="shared" si="81"/>
        <v>1199.2655400000003</v>
      </c>
      <c r="Z298" s="5">
        <f t="shared" si="75"/>
        <v>41575.748110831235</v>
      </c>
      <c r="AA298" s="5">
        <v>16505572</v>
      </c>
      <c r="AB298" s="1">
        <v>67</v>
      </c>
      <c r="AC298" s="1">
        <v>0</v>
      </c>
      <c r="AD298" s="1">
        <v>1</v>
      </c>
    </row>
    <row r="299" spans="1:30" s="1" customFormat="1" x14ac:dyDescent="0.25">
      <c r="A299" s="14">
        <v>2190</v>
      </c>
      <c r="B299" s="5">
        <f t="shared" si="76"/>
        <v>0</v>
      </c>
      <c r="C299" s="15">
        <v>2190</v>
      </c>
      <c r="D299" s="1">
        <v>1</v>
      </c>
      <c r="E299" s="1">
        <v>0</v>
      </c>
      <c r="F299" s="1" t="s">
        <v>1527</v>
      </c>
      <c r="G299" s="388">
        <v>58301.826000000001</v>
      </c>
      <c r="H299" s="388">
        <v>59467.862520000002</v>
      </c>
      <c r="I299" s="388">
        <v>60657.219770399999</v>
      </c>
      <c r="K299" s="380">
        <v>386</v>
      </c>
      <c r="L299" s="5">
        <f t="shared" si="68"/>
        <v>386</v>
      </c>
      <c r="M299" s="5"/>
      <c r="N299" s="5">
        <f t="shared" si="69"/>
        <v>58301.826000000001</v>
      </c>
      <c r="O299" s="5">
        <f t="shared" si="70"/>
        <v>43876.616574</v>
      </c>
      <c r="P299" s="5">
        <f t="shared" si="71"/>
        <v>14425.209426000001</v>
      </c>
      <c r="Q299" s="5"/>
      <c r="R299" s="5">
        <f t="shared" si="72"/>
        <v>386</v>
      </c>
      <c r="S299" s="5">
        <f t="shared" si="77"/>
        <v>386</v>
      </c>
      <c r="T299" s="5">
        <f t="shared" si="78"/>
        <v>59467.862520000002</v>
      </c>
      <c r="U299" s="5">
        <f t="shared" si="79"/>
        <v>43876.616574</v>
      </c>
      <c r="V299" s="5">
        <f t="shared" si="80"/>
        <v>15591.245946000003</v>
      </c>
      <c r="W299" s="5">
        <f t="shared" si="73"/>
        <v>40.391828875647676</v>
      </c>
      <c r="X299" s="6" t="s">
        <v>1246</v>
      </c>
      <c r="Y299" s="5">
        <f t="shared" si="81"/>
        <v>1166.0365200000015</v>
      </c>
      <c r="Z299" s="5">
        <f t="shared" si="75"/>
        <v>41214.645077720204</v>
      </c>
      <c r="AA299" s="5">
        <v>15908853</v>
      </c>
      <c r="AB299" s="1">
        <v>87</v>
      </c>
      <c r="AC299" s="1">
        <v>0</v>
      </c>
      <c r="AD299" s="1">
        <v>1</v>
      </c>
    </row>
    <row r="300" spans="1:30" s="1" customFormat="1" x14ac:dyDescent="0.25">
      <c r="A300" s="14">
        <v>2198</v>
      </c>
      <c r="B300" s="5">
        <f t="shared" si="76"/>
        <v>0</v>
      </c>
      <c r="C300" s="15">
        <v>2198</v>
      </c>
      <c r="D300" s="1">
        <v>1</v>
      </c>
      <c r="E300" s="1">
        <v>0</v>
      </c>
      <c r="F300" s="1" t="s">
        <v>1528</v>
      </c>
      <c r="G300" s="388">
        <v>41687.315999999999</v>
      </c>
      <c r="H300" s="388">
        <v>42521.062320000005</v>
      </c>
      <c r="I300" s="388">
        <v>43371.483566399998</v>
      </c>
      <c r="K300" s="380">
        <v>276</v>
      </c>
      <c r="L300" s="5">
        <f t="shared" si="68"/>
        <v>276</v>
      </c>
      <c r="M300" s="5"/>
      <c r="N300" s="5">
        <f t="shared" si="69"/>
        <v>41687.315999999999</v>
      </c>
      <c r="O300" s="5">
        <f t="shared" si="70"/>
        <v>23682.871534000002</v>
      </c>
      <c r="P300" s="5">
        <f t="shared" si="71"/>
        <v>18004.444465999997</v>
      </c>
      <c r="Q300" s="5"/>
      <c r="R300" s="5">
        <f t="shared" si="72"/>
        <v>276</v>
      </c>
      <c r="S300" s="5">
        <f t="shared" si="77"/>
        <v>276</v>
      </c>
      <c r="T300" s="5">
        <f t="shared" si="78"/>
        <v>42521.062320000005</v>
      </c>
      <c r="U300" s="5">
        <f t="shared" si="79"/>
        <v>23682.871534000002</v>
      </c>
      <c r="V300" s="5">
        <f t="shared" si="80"/>
        <v>18838.190786000003</v>
      </c>
      <c r="W300" s="5">
        <f t="shared" si="73"/>
        <v>68.254314442028999</v>
      </c>
      <c r="X300" s="6" t="s">
        <v>1246</v>
      </c>
      <c r="Y300" s="5">
        <f t="shared" si="81"/>
        <v>833.74632000000565</v>
      </c>
      <c r="Z300" s="5">
        <f t="shared" si="75"/>
        <v>31112.221014492752</v>
      </c>
      <c r="AA300" s="5">
        <v>8586973</v>
      </c>
      <c r="AB300" s="1">
        <v>23</v>
      </c>
      <c r="AC300" s="1">
        <v>0</v>
      </c>
      <c r="AD300" s="1">
        <v>1</v>
      </c>
    </row>
    <row r="301" spans="1:30" s="1" customFormat="1" x14ac:dyDescent="0.25">
      <c r="A301" s="14">
        <v>2215</v>
      </c>
      <c r="B301" s="5">
        <f t="shared" si="76"/>
        <v>0</v>
      </c>
      <c r="C301" s="15">
        <v>2215</v>
      </c>
      <c r="D301" s="1">
        <v>1</v>
      </c>
      <c r="E301" s="1">
        <v>0</v>
      </c>
      <c r="F301" s="1" t="s">
        <v>1529</v>
      </c>
      <c r="G301" s="388">
        <v>22656.149999999998</v>
      </c>
      <c r="H301" s="388">
        <v>23109.273000000001</v>
      </c>
      <c r="I301" s="388">
        <v>23571.458460000002</v>
      </c>
      <c r="K301" s="380">
        <v>61</v>
      </c>
      <c r="L301" s="5">
        <f t="shared" si="68"/>
        <v>150</v>
      </c>
      <c r="M301" s="5"/>
      <c r="N301" s="5">
        <f t="shared" si="69"/>
        <v>22656.149999999998</v>
      </c>
      <c r="O301" s="5">
        <f t="shared" si="70"/>
        <v>11902.132452</v>
      </c>
      <c r="P301" s="5">
        <f t="shared" si="71"/>
        <v>10754.017547999998</v>
      </c>
      <c r="Q301" s="5"/>
      <c r="R301" s="5">
        <f t="shared" si="72"/>
        <v>61</v>
      </c>
      <c r="S301" s="5">
        <f t="shared" si="77"/>
        <v>150</v>
      </c>
      <c r="T301" s="5">
        <f t="shared" si="78"/>
        <v>23109.273000000001</v>
      </c>
      <c r="U301" s="5">
        <f t="shared" si="79"/>
        <v>11902.132452</v>
      </c>
      <c r="V301" s="5">
        <f t="shared" si="80"/>
        <v>11207.140548000001</v>
      </c>
      <c r="W301" s="5">
        <f t="shared" si="73"/>
        <v>183.72361554098362</v>
      </c>
      <c r="X301" s="6" t="s">
        <v>1246</v>
      </c>
      <c r="Y301" s="5">
        <f t="shared" si="81"/>
        <v>453.12300000000323</v>
      </c>
      <c r="Z301" s="5">
        <f t="shared" si="75"/>
        <v>70745.803278688531</v>
      </c>
      <c r="AA301" s="5">
        <v>4315494</v>
      </c>
      <c r="AB301" s="1">
        <v>54</v>
      </c>
      <c r="AC301" s="1">
        <v>0</v>
      </c>
      <c r="AD301" s="1">
        <v>1</v>
      </c>
    </row>
    <row r="302" spans="1:30" s="1" customFormat="1" x14ac:dyDescent="0.25">
      <c r="A302" s="14">
        <v>2310</v>
      </c>
      <c r="B302" s="5">
        <f t="shared" si="76"/>
        <v>0</v>
      </c>
      <c r="C302" s="15">
        <v>2310</v>
      </c>
      <c r="D302" s="1">
        <v>1</v>
      </c>
      <c r="E302" s="1">
        <v>0</v>
      </c>
      <c r="F302" s="1" t="s">
        <v>1530</v>
      </c>
      <c r="G302" s="388">
        <v>64192.424999999996</v>
      </c>
      <c r="H302" s="388">
        <v>65476.273500000003</v>
      </c>
      <c r="I302" s="388">
        <v>66785.798970000003</v>
      </c>
      <c r="K302" s="380">
        <v>425</v>
      </c>
      <c r="L302" s="5">
        <f t="shared" si="68"/>
        <v>425</v>
      </c>
      <c r="M302" s="5"/>
      <c r="N302" s="5">
        <f t="shared" si="69"/>
        <v>64192.424999999996</v>
      </c>
      <c r="O302" s="5">
        <f t="shared" si="70"/>
        <v>33770.206890000001</v>
      </c>
      <c r="P302" s="5">
        <f t="shared" si="71"/>
        <v>30422.218109999994</v>
      </c>
      <c r="Q302" s="5"/>
      <c r="R302" s="5">
        <f t="shared" si="72"/>
        <v>425</v>
      </c>
      <c r="S302" s="5">
        <f t="shared" si="77"/>
        <v>425</v>
      </c>
      <c r="T302" s="5">
        <f t="shared" si="78"/>
        <v>65476.273500000003</v>
      </c>
      <c r="U302" s="5">
        <f t="shared" si="79"/>
        <v>33770.206890000001</v>
      </c>
      <c r="V302" s="5">
        <f t="shared" si="80"/>
        <v>31706.066610000002</v>
      </c>
      <c r="W302" s="5">
        <f t="shared" si="73"/>
        <v>74.602509670588233</v>
      </c>
      <c r="X302" s="6" t="s">
        <v>1246</v>
      </c>
      <c r="Y302" s="5">
        <f t="shared" si="81"/>
        <v>1283.8485000000073</v>
      </c>
      <c r="Z302" s="5">
        <f t="shared" si="75"/>
        <v>28810.482352941177</v>
      </c>
      <c r="AA302" s="5">
        <v>12244455</v>
      </c>
      <c r="AB302" s="1">
        <v>72</v>
      </c>
      <c r="AC302" s="1">
        <v>0</v>
      </c>
      <c r="AD302" s="1">
        <v>1</v>
      </c>
    </row>
    <row r="303" spans="1:30" s="1" customFormat="1" x14ac:dyDescent="0.25">
      <c r="A303" s="14">
        <v>2311</v>
      </c>
      <c r="B303" s="5">
        <f t="shared" si="76"/>
        <v>0</v>
      </c>
      <c r="C303" s="15">
        <v>2311</v>
      </c>
      <c r="D303" s="1">
        <v>1</v>
      </c>
      <c r="E303" s="1">
        <v>0</v>
      </c>
      <c r="F303" s="1" t="s">
        <v>1531</v>
      </c>
      <c r="G303" s="388">
        <v>28546.749</v>
      </c>
      <c r="H303" s="388">
        <v>29117.683980000002</v>
      </c>
      <c r="I303" s="388">
        <v>29700.037659600002</v>
      </c>
      <c r="K303" s="380">
        <v>189</v>
      </c>
      <c r="L303" s="5">
        <f t="shared" si="68"/>
        <v>189</v>
      </c>
      <c r="M303" s="5"/>
      <c r="N303" s="5">
        <f t="shared" si="69"/>
        <v>28546.749</v>
      </c>
      <c r="O303" s="5">
        <f t="shared" si="70"/>
        <v>27513.377752</v>
      </c>
      <c r="P303" s="5">
        <f t="shared" si="71"/>
        <v>1033.3712479999995</v>
      </c>
      <c r="Q303" s="5"/>
      <c r="R303" s="5">
        <f t="shared" si="72"/>
        <v>189</v>
      </c>
      <c r="S303" s="5">
        <f t="shared" si="77"/>
        <v>189</v>
      </c>
      <c r="T303" s="5">
        <f t="shared" si="78"/>
        <v>29117.683980000002</v>
      </c>
      <c r="U303" s="5">
        <f t="shared" si="79"/>
        <v>27513.377752</v>
      </c>
      <c r="V303" s="5">
        <f t="shared" si="80"/>
        <v>1604.3062280000013</v>
      </c>
      <c r="W303" s="5">
        <f t="shared" si="73"/>
        <v>8.488392740740748</v>
      </c>
      <c r="X303" s="6" t="s">
        <v>1246</v>
      </c>
      <c r="Y303" s="5">
        <f t="shared" si="81"/>
        <v>570.93498000000181</v>
      </c>
      <c r="Z303" s="5">
        <f t="shared" si="75"/>
        <v>52782.243386243383</v>
      </c>
      <c r="AA303" s="5">
        <v>9975844</v>
      </c>
      <c r="AB303" s="1">
        <v>15</v>
      </c>
      <c r="AC303" s="1">
        <v>0</v>
      </c>
      <c r="AD303" s="1">
        <v>1</v>
      </c>
    </row>
    <row r="304" spans="1:30" s="1" customFormat="1" x14ac:dyDescent="0.25">
      <c r="A304" s="14">
        <v>2342</v>
      </c>
      <c r="B304" s="5">
        <f t="shared" si="76"/>
        <v>0</v>
      </c>
      <c r="C304" s="15">
        <v>2342</v>
      </c>
      <c r="D304" s="1">
        <v>1</v>
      </c>
      <c r="E304" s="1">
        <v>0</v>
      </c>
      <c r="F304" s="1" t="s">
        <v>1532</v>
      </c>
      <c r="G304" s="388">
        <v>44103.972000000002</v>
      </c>
      <c r="H304" s="388">
        <v>44986.051440000003</v>
      </c>
      <c r="I304" s="388">
        <v>45885.772468800002</v>
      </c>
      <c r="K304" s="380">
        <v>292</v>
      </c>
      <c r="L304" s="5">
        <f t="shared" si="68"/>
        <v>292</v>
      </c>
      <c r="M304" s="5"/>
      <c r="N304" s="5">
        <f t="shared" si="69"/>
        <v>44103.972000000002</v>
      </c>
      <c r="O304" s="5">
        <f t="shared" si="70"/>
        <v>37015.639261999997</v>
      </c>
      <c r="P304" s="5">
        <f t="shared" si="71"/>
        <v>7088.3327380000046</v>
      </c>
      <c r="Q304" s="5"/>
      <c r="R304" s="5">
        <f t="shared" si="72"/>
        <v>292</v>
      </c>
      <c r="S304" s="5">
        <f t="shared" si="77"/>
        <v>292</v>
      </c>
      <c r="T304" s="5">
        <f t="shared" si="78"/>
        <v>44986.051440000003</v>
      </c>
      <c r="U304" s="5">
        <f t="shared" si="79"/>
        <v>37015.639261999997</v>
      </c>
      <c r="V304" s="5">
        <f t="shared" si="80"/>
        <v>7970.412178000006</v>
      </c>
      <c r="W304" s="5">
        <f t="shared" si="73"/>
        <v>27.295932116438376</v>
      </c>
      <c r="X304" s="6" t="s">
        <v>1246</v>
      </c>
      <c r="Y304" s="5">
        <f t="shared" si="81"/>
        <v>882.07944000000134</v>
      </c>
      <c r="Z304" s="5">
        <f t="shared" si="75"/>
        <v>45962.976027397257</v>
      </c>
      <c r="AA304" s="5">
        <v>13421189</v>
      </c>
      <c r="AB304" s="1">
        <v>26</v>
      </c>
      <c r="AC304" s="1">
        <v>0</v>
      </c>
      <c r="AD304" s="1">
        <v>1</v>
      </c>
    </row>
    <row r="305" spans="1:30" s="1" customFormat="1" x14ac:dyDescent="0.25">
      <c r="A305" s="14">
        <v>2358</v>
      </c>
      <c r="B305" s="5">
        <f t="shared" si="76"/>
        <v>0</v>
      </c>
      <c r="C305" s="15">
        <v>2358</v>
      </c>
      <c r="D305" s="1">
        <v>1</v>
      </c>
      <c r="E305" s="1">
        <v>0</v>
      </c>
      <c r="F305" s="1" t="s">
        <v>1533</v>
      </c>
      <c r="G305" s="388">
        <v>22656.149999999998</v>
      </c>
      <c r="H305" s="388">
        <v>23109.273000000001</v>
      </c>
      <c r="I305" s="388">
        <v>23571.458460000002</v>
      </c>
      <c r="K305" s="380">
        <v>86</v>
      </c>
      <c r="L305" s="5">
        <f t="shared" si="68"/>
        <v>150</v>
      </c>
      <c r="M305" s="5"/>
      <c r="N305" s="5">
        <f t="shared" si="69"/>
        <v>22656.149999999998</v>
      </c>
      <c r="O305" s="5">
        <f t="shared" si="70"/>
        <v>7982.98963</v>
      </c>
      <c r="P305" s="5">
        <f t="shared" si="71"/>
        <v>14673.160369999998</v>
      </c>
      <c r="Q305" s="5"/>
      <c r="R305" s="5">
        <f t="shared" si="72"/>
        <v>86</v>
      </c>
      <c r="S305" s="5">
        <f t="shared" si="77"/>
        <v>150</v>
      </c>
      <c r="T305" s="5">
        <f t="shared" si="78"/>
        <v>23109.273000000001</v>
      </c>
      <c r="U305" s="5">
        <f t="shared" si="79"/>
        <v>7982.98963</v>
      </c>
      <c r="V305" s="5">
        <f t="shared" si="80"/>
        <v>15126.283370000001</v>
      </c>
      <c r="W305" s="5">
        <f t="shared" si="73"/>
        <v>175.88701593023256</v>
      </c>
      <c r="X305" s="6" t="s">
        <v>1246</v>
      </c>
      <c r="Y305" s="5">
        <f t="shared" si="81"/>
        <v>453.12300000000323</v>
      </c>
      <c r="Z305" s="5">
        <f t="shared" si="75"/>
        <v>33656.802325581397</v>
      </c>
      <c r="AA305" s="5">
        <v>2894485</v>
      </c>
      <c r="AB305" s="1">
        <v>35</v>
      </c>
      <c r="AC305" s="1">
        <v>0</v>
      </c>
      <c r="AD305" s="1">
        <v>1</v>
      </c>
    </row>
    <row r="306" spans="1:30" s="1" customFormat="1" x14ac:dyDescent="0.25">
      <c r="A306" s="14">
        <v>2364</v>
      </c>
      <c r="B306" s="5">
        <f t="shared" si="76"/>
        <v>0</v>
      </c>
      <c r="C306" s="15">
        <v>2364</v>
      </c>
      <c r="D306" s="1">
        <v>1</v>
      </c>
      <c r="E306" s="1">
        <v>0</v>
      </c>
      <c r="F306" s="1" t="s">
        <v>1534</v>
      </c>
      <c r="G306" s="388">
        <v>32322.773999999998</v>
      </c>
      <c r="H306" s="388">
        <v>32969.229480000002</v>
      </c>
      <c r="I306" s="388">
        <v>33628.6140696</v>
      </c>
      <c r="K306" s="380">
        <v>214</v>
      </c>
      <c r="L306" s="5">
        <f t="shared" si="68"/>
        <v>214</v>
      </c>
      <c r="M306" s="5"/>
      <c r="N306" s="5">
        <f t="shared" si="69"/>
        <v>32322.773999999998</v>
      </c>
      <c r="O306" s="5">
        <f t="shared" si="70"/>
        <v>20554.924446000001</v>
      </c>
      <c r="P306" s="5">
        <f t="shared" si="71"/>
        <v>11767.849553999997</v>
      </c>
      <c r="Q306" s="5"/>
      <c r="R306" s="5">
        <f t="shared" si="72"/>
        <v>214</v>
      </c>
      <c r="S306" s="5">
        <f t="shared" si="77"/>
        <v>214</v>
      </c>
      <c r="T306" s="5">
        <f t="shared" si="78"/>
        <v>32969.229480000002</v>
      </c>
      <c r="U306" s="5">
        <f t="shared" si="79"/>
        <v>20554.924446000001</v>
      </c>
      <c r="V306" s="5">
        <f t="shared" si="80"/>
        <v>12414.305034000001</v>
      </c>
      <c r="W306" s="5">
        <f t="shared" si="73"/>
        <v>58.010771186915889</v>
      </c>
      <c r="X306" s="6" t="s">
        <v>1246</v>
      </c>
      <c r="Y306" s="5">
        <f t="shared" si="81"/>
        <v>646.45548000000417</v>
      </c>
      <c r="Z306" s="5">
        <f t="shared" si="75"/>
        <v>34826.34112149533</v>
      </c>
      <c r="AA306" s="5">
        <v>7452837</v>
      </c>
      <c r="AB306" s="1">
        <v>73</v>
      </c>
      <c r="AC306" s="1">
        <v>0</v>
      </c>
      <c r="AD306" s="1">
        <v>1</v>
      </c>
    </row>
    <row r="307" spans="1:30" s="1" customFormat="1" x14ac:dyDescent="0.25">
      <c r="A307" s="14">
        <v>2365</v>
      </c>
      <c r="B307" s="5">
        <f t="shared" si="76"/>
        <v>0</v>
      </c>
      <c r="C307" s="15">
        <v>2365</v>
      </c>
      <c r="D307" s="1">
        <v>1</v>
      </c>
      <c r="E307" s="1">
        <v>0</v>
      </c>
      <c r="F307" s="1" t="s">
        <v>1535</v>
      </c>
      <c r="G307" s="388">
        <v>56338.292999999998</v>
      </c>
      <c r="H307" s="388">
        <v>57465.058860000005</v>
      </c>
      <c r="I307" s="388">
        <v>58614.3600372</v>
      </c>
      <c r="K307" s="380">
        <v>373</v>
      </c>
      <c r="L307" s="5">
        <f t="shared" si="68"/>
        <v>373</v>
      </c>
      <c r="M307" s="5"/>
      <c r="N307" s="5">
        <f t="shared" si="69"/>
        <v>56338.292999999998</v>
      </c>
      <c r="O307" s="5">
        <f t="shared" si="70"/>
        <v>45994.051767999998</v>
      </c>
      <c r="P307" s="5">
        <f t="shared" si="71"/>
        <v>10344.241232</v>
      </c>
      <c r="Q307" s="5"/>
      <c r="R307" s="5">
        <f t="shared" si="72"/>
        <v>373</v>
      </c>
      <c r="S307" s="5">
        <f t="shared" si="77"/>
        <v>373</v>
      </c>
      <c r="T307" s="5">
        <f t="shared" si="78"/>
        <v>57465.058860000005</v>
      </c>
      <c r="U307" s="5">
        <f t="shared" si="79"/>
        <v>45994.051767999998</v>
      </c>
      <c r="V307" s="5">
        <f t="shared" si="80"/>
        <v>11471.007092000007</v>
      </c>
      <c r="W307" s="5">
        <f t="shared" si="73"/>
        <v>30.753370219839162</v>
      </c>
      <c r="X307" s="6" t="s">
        <v>1246</v>
      </c>
      <c r="Y307" s="5">
        <f t="shared" si="81"/>
        <v>1126.7658600000068</v>
      </c>
      <c r="Z307" s="5">
        <f t="shared" si="75"/>
        <v>44709.372654155493</v>
      </c>
      <c r="AA307" s="5">
        <v>16676596</v>
      </c>
      <c r="AB307" s="1">
        <v>72</v>
      </c>
      <c r="AC307" s="1">
        <v>0</v>
      </c>
      <c r="AD307" s="1">
        <v>1</v>
      </c>
    </row>
    <row r="308" spans="1:30" s="1" customFormat="1" x14ac:dyDescent="0.25">
      <c r="A308" s="14">
        <v>2396</v>
      </c>
      <c r="B308" s="5">
        <f t="shared" si="76"/>
        <v>0</v>
      </c>
      <c r="C308" s="15">
        <v>2396</v>
      </c>
      <c r="D308" s="1">
        <v>1</v>
      </c>
      <c r="E308" s="1">
        <v>0</v>
      </c>
      <c r="F308" s="1" t="s">
        <v>1536</v>
      </c>
      <c r="G308" s="388">
        <v>51958.103999999999</v>
      </c>
      <c r="H308" s="388">
        <v>52997.266080000001</v>
      </c>
      <c r="I308" s="388">
        <v>54057.211401600005</v>
      </c>
      <c r="K308" s="380">
        <v>344</v>
      </c>
      <c r="L308" s="5">
        <f t="shared" si="68"/>
        <v>344</v>
      </c>
      <c r="M308" s="5"/>
      <c r="N308" s="5">
        <f t="shared" si="69"/>
        <v>51958.103999999999</v>
      </c>
      <c r="O308" s="5">
        <f t="shared" si="70"/>
        <v>37772.133840000002</v>
      </c>
      <c r="P308" s="5">
        <f t="shared" si="71"/>
        <v>14185.970159999997</v>
      </c>
      <c r="Q308" s="5"/>
      <c r="R308" s="5">
        <f t="shared" si="72"/>
        <v>344</v>
      </c>
      <c r="S308" s="5">
        <f t="shared" si="77"/>
        <v>344</v>
      </c>
      <c r="T308" s="5">
        <f t="shared" si="78"/>
        <v>52997.266080000001</v>
      </c>
      <c r="U308" s="5">
        <f t="shared" si="79"/>
        <v>37772.133840000002</v>
      </c>
      <c r="V308" s="5">
        <f t="shared" si="80"/>
        <v>15225.132239999999</v>
      </c>
      <c r="W308" s="5">
        <f t="shared" si="73"/>
        <v>44.25910534883721</v>
      </c>
      <c r="X308" s="6" t="s">
        <v>1246</v>
      </c>
      <c r="Y308" s="5">
        <f t="shared" si="81"/>
        <v>1039.1620800000019</v>
      </c>
      <c r="Z308" s="5">
        <f t="shared" si="75"/>
        <v>39812.441860465115</v>
      </c>
      <c r="AA308" s="5">
        <v>13695480</v>
      </c>
      <c r="AB308" s="1">
        <v>47</v>
      </c>
      <c r="AC308" s="1">
        <v>0</v>
      </c>
      <c r="AD308" s="1">
        <v>1</v>
      </c>
    </row>
    <row r="309" spans="1:30" s="1" customFormat="1" x14ac:dyDescent="0.25">
      <c r="A309" s="14">
        <v>2397</v>
      </c>
      <c r="B309" s="5">
        <f t="shared" si="76"/>
        <v>0</v>
      </c>
      <c r="C309" s="15">
        <v>2397</v>
      </c>
      <c r="D309" s="1">
        <v>1</v>
      </c>
      <c r="E309" s="1">
        <v>0</v>
      </c>
      <c r="F309" s="1" t="s">
        <v>1537</v>
      </c>
      <c r="G309" s="388">
        <v>75520.5</v>
      </c>
      <c r="H309" s="388">
        <v>77030.91</v>
      </c>
      <c r="I309" s="388">
        <v>78571.528200000001</v>
      </c>
      <c r="K309" s="380">
        <v>500</v>
      </c>
      <c r="L309" s="5">
        <f t="shared" si="68"/>
        <v>500</v>
      </c>
      <c r="M309" s="5"/>
      <c r="N309" s="5">
        <f t="shared" si="69"/>
        <v>75520.5</v>
      </c>
      <c r="O309" s="5">
        <f t="shared" si="70"/>
        <v>28784.664062</v>
      </c>
      <c r="P309" s="5">
        <f t="shared" si="71"/>
        <v>46735.835938000004</v>
      </c>
      <c r="Q309" s="5"/>
      <c r="R309" s="5">
        <f t="shared" si="72"/>
        <v>500</v>
      </c>
      <c r="S309" s="5">
        <f t="shared" si="77"/>
        <v>500</v>
      </c>
      <c r="T309" s="5">
        <f t="shared" si="78"/>
        <v>77030.91</v>
      </c>
      <c r="U309" s="5">
        <f t="shared" si="79"/>
        <v>28784.664062</v>
      </c>
      <c r="V309" s="5">
        <f t="shared" si="80"/>
        <v>48246.245938000007</v>
      </c>
      <c r="W309" s="5">
        <f t="shared" si="73"/>
        <v>96.492491876000017</v>
      </c>
      <c r="X309" s="6" t="s">
        <v>1246</v>
      </c>
      <c r="Y309" s="5">
        <f t="shared" si="81"/>
        <v>1510.4100000000035</v>
      </c>
      <c r="Z309" s="5">
        <f t="shared" si="75"/>
        <v>20873.578000000001</v>
      </c>
      <c r="AA309" s="5">
        <v>10436789</v>
      </c>
      <c r="AB309" s="1">
        <v>40</v>
      </c>
      <c r="AC309" s="1">
        <v>0</v>
      </c>
      <c r="AD309" s="1">
        <v>1</v>
      </c>
    </row>
    <row r="310" spans="1:30" s="1" customFormat="1" x14ac:dyDescent="0.25">
      <c r="A310" s="14">
        <v>2448</v>
      </c>
      <c r="B310" s="5">
        <f t="shared" si="76"/>
        <v>0</v>
      </c>
      <c r="C310" s="15">
        <v>2448</v>
      </c>
      <c r="D310" s="1">
        <v>1</v>
      </c>
      <c r="E310" s="1">
        <v>0</v>
      </c>
      <c r="F310" s="1" t="s">
        <v>1538</v>
      </c>
      <c r="G310" s="388">
        <v>38968.578000000001</v>
      </c>
      <c r="H310" s="388">
        <v>39747.949560000001</v>
      </c>
      <c r="I310" s="388">
        <v>40542.908551200002</v>
      </c>
      <c r="K310" s="380">
        <v>258</v>
      </c>
      <c r="L310" s="5">
        <f t="shared" si="68"/>
        <v>258</v>
      </c>
      <c r="M310" s="5"/>
      <c r="N310" s="5">
        <f t="shared" si="69"/>
        <v>38968.578000000001</v>
      </c>
      <c r="O310" s="5">
        <f t="shared" si="70"/>
        <v>38395.836234000002</v>
      </c>
      <c r="P310" s="5">
        <f t="shared" si="71"/>
        <v>572.74176599999919</v>
      </c>
      <c r="Q310" s="5"/>
      <c r="R310" s="5">
        <f t="shared" si="72"/>
        <v>258</v>
      </c>
      <c r="S310" s="5">
        <f t="shared" ref="S310:S341" si="82">IF(R310&lt;L$5,L$5,R310)</f>
        <v>258</v>
      </c>
      <c r="T310" s="5">
        <f t="shared" ref="T310:T341" si="83">IF(AD310&gt;0,S310*T$5,0)</f>
        <v>39747.949560000001</v>
      </c>
      <c r="U310" s="5">
        <f t="shared" ref="U310:U341" si="84">IF(U$5*AA310&gt;T310,T310,U$5*AA310)</f>
        <v>38395.836234000002</v>
      </c>
      <c r="V310" s="5">
        <f t="shared" si="80"/>
        <v>1352.1133259999988</v>
      </c>
      <c r="W310" s="5">
        <f t="shared" si="73"/>
        <v>5.2407493255813904</v>
      </c>
      <c r="X310" s="6" t="s">
        <v>1246</v>
      </c>
      <c r="Y310" s="5">
        <f t="shared" si="81"/>
        <v>779.37155999999959</v>
      </c>
      <c r="Z310" s="5">
        <f t="shared" si="75"/>
        <v>53959.779069767443</v>
      </c>
      <c r="AA310" s="5">
        <v>13921623</v>
      </c>
      <c r="AB310" s="1">
        <v>46</v>
      </c>
      <c r="AC310" s="1">
        <v>0</v>
      </c>
      <c r="AD310" s="1">
        <v>1</v>
      </c>
    </row>
    <row r="311" spans="1:30" s="1" customFormat="1" x14ac:dyDescent="0.25">
      <c r="A311" s="14">
        <v>2527</v>
      </c>
      <c r="B311" s="5">
        <f t="shared" si="76"/>
        <v>0</v>
      </c>
      <c r="C311" s="15">
        <v>2527</v>
      </c>
      <c r="D311" s="1">
        <v>1</v>
      </c>
      <c r="E311" s="1">
        <v>0</v>
      </c>
      <c r="F311" s="1" t="s">
        <v>1539</v>
      </c>
      <c r="G311" s="388">
        <v>22656.149999999998</v>
      </c>
      <c r="H311" s="388">
        <v>23109.273000000001</v>
      </c>
      <c r="I311" s="388">
        <v>23571.458460000002</v>
      </c>
      <c r="K311" s="380">
        <v>88</v>
      </c>
      <c r="L311" s="5">
        <f t="shared" si="68"/>
        <v>150</v>
      </c>
      <c r="M311" s="5"/>
      <c r="N311" s="5">
        <f t="shared" si="69"/>
        <v>22656.149999999998</v>
      </c>
      <c r="O311" s="5">
        <f t="shared" si="70"/>
        <v>10939.314652000001</v>
      </c>
      <c r="P311" s="5">
        <f t="shared" si="71"/>
        <v>11716.835347999997</v>
      </c>
      <c r="Q311" s="5"/>
      <c r="R311" s="5">
        <f t="shared" si="72"/>
        <v>88</v>
      </c>
      <c r="S311" s="5">
        <f t="shared" si="82"/>
        <v>150</v>
      </c>
      <c r="T311" s="5">
        <f t="shared" si="83"/>
        <v>23109.273000000001</v>
      </c>
      <c r="U311" s="5">
        <f t="shared" si="84"/>
        <v>10939.314652000001</v>
      </c>
      <c r="V311" s="5">
        <f t="shared" si="80"/>
        <v>12169.958348</v>
      </c>
      <c r="W311" s="5">
        <f t="shared" si="73"/>
        <v>138.29498122727273</v>
      </c>
      <c r="X311" s="6" t="s">
        <v>1246</v>
      </c>
      <c r="Y311" s="5">
        <f t="shared" si="81"/>
        <v>453.12300000000323</v>
      </c>
      <c r="Z311" s="5">
        <f t="shared" si="75"/>
        <v>45072.659090909088</v>
      </c>
      <c r="AA311" s="5">
        <v>3966394</v>
      </c>
      <c r="AB311" s="1">
        <v>54</v>
      </c>
      <c r="AC311" s="1">
        <v>0</v>
      </c>
      <c r="AD311" s="1">
        <v>1</v>
      </c>
    </row>
    <row r="312" spans="1:30" s="1" customFormat="1" x14ac:dyDescent="0.25">
      <c r="A312" s="14">
        <v>2534</v>
      </c>
      <c r="B312" s="5">
        <f t="shared" si="76"/>
        <v>0</v>
      </c>
      <c r="C312" s="15">
        <v>2534</v>
      </c>
      <c r="D312" s="1">
        <v>1</v>
      </c>
      <c r="E312" s="1">
        <v>0</v>
      </c>
      <c r="F312" s="1" t="s">
        <v>1540</v>
      </c>
      <c r="G312" s="388">
        <v>44255.012999999999</v>
      </c>
      <c r="H312" s="388">
        <v>45140.113260000006</v>
      </c>
      <c r="I312" s="388">
        <v>46042.915525199998</v>
      </c>
      <c r="K312" s="380">
        <v>293</v>
      </c>
      <c r="L312" s="5">
        <f t="shared" si="68"/>
        <v>293</v>
      </c>
      <c r="M312" s="5"/>
      <c r="N312" s="5">
        <f t="shared" si="69"/>
        <v>44255.012999999999</v>
      </c>
      <c r="O312" s="5">
        <f t="shared" si="70"/>
        <v>30756.220362</v>
      </c>
      <c r="P312" s="5">
        <f t="shared" si="71"/>
        <v>13498.792637999999</v>
      </c>
      <c r="Q312" s="5"/>
      <c r="R312" s="5">
        <f t="shared" si="72"/>
        <v>293</v>
      </c>
      <c r="S312" s="5">
        <f t="shared" si="82"/>
        <v>293</v>
      </c>
      <c r="T312" s="5">
        <f t="shared" si="83"/>
        <v>45140.113260000006</v>
      </c>
      <c r="U312" s="5">
        <f t="shared" si="84"/>
        <v>30756.220362</v>
      </c>
      <c r="V312" s="5">
        <f t="shared" si="80"/>
        <v>14383.892898000006</v>
      </c>
      <c r="W312" s="5">
        <f t="shared" si="73"/>
        <v>49.091784634812306</v>
      </c>
      <c r="X312" s="6" t="s">
        <v>1246</v>
      </c>
      <c r="Y312" s="5">
        <f t="shared" si="81"/>
        <v>885.10026000000653</v>
      </c>
      <c r="Z312" s="5">
        <f t="shared" si="75"/>
        <v>38060.201365187713</v>
      </c>
      <c r="AA312" s="5">
        <v>11151639</v>
      </c>
      <c r="AB312" s="1">
        <v>65</v>
      </c>
      <c r="AC312" s="1">
        <v>0</v>
      </c>
      <c r="AD312" s="1">
        <v>1</v>
      </c>
    </row>
    <row r="313" spans="1:30" s="1" customFormat="1" x14ac:dyDescent="0.25">
      <c r="A313" s="14">
        <v>2536</v>
      </c>
      <c r="B313" s="5">
        <f t="shared" si="76"/>
        <v>0</v>
      </c>
      <c r="C313" s="15">
        <v>2536</v>
      </c>
      <c r="D313" s="1">
        <v>1</v>
      </c>
      <c r="E313" s="1">
        <v>0</v>
      </c>
      <c r="F313" s="1" t="s">
        <v>1541</v>
      </c>
      <c r="G313" s="388">
        <v>22656.149999999998</v>
      </c>
      <c r="H313" s="388">
        <v>23109.273000000001</v>
      </c>
      <c r="I313" s="388">
        <v>23571.458460000002</v>
      </c>
      <c r="K313" s="380">
        <v>67</v>
      </c>
      <c r="L313" s="5">
        <f t="shared" si="68"/>
        <v>150</v>
      </c>
      <c r="M313" s="5"/>
      <c r="N313" s="5">
        <f t="shared" si="69"/>
        <v>22656.149999999998</v>
      </c>
      <c r="O313" s="5">
        <f t="shared" si="70"/>
        <v>20992.563886</v>
      </c>
      <c r="P313" s="5">
        <f t="shared" si="71"/>
        <v>1663.5861139999979</v>
      </c>
      <c r="Q313" s="5"/>
      <c r="R313" s="5">
        <f t="shared" si="72"/>
        <v>67</v>
      </c>
      <c r="S313" s="5">
        <f t="shared" si="82"/>
        <v>150</v>
      </c>
      <c r="T313" s="5">
        <f t="shared" si="83"/>
        <v>23109.273000000001</v>
      </c>
      <c r="U313" s="5">
        <f t="shared" si="84"/>
        <v>20992.563886</v>
      </c>
      <c r="V313" s="5">
        <f t="shared" si="80"/>
        <v>2116.7091140000011</v>
      </c>
      <c r="W313" s="5">
        <f t="shared" si="73"/>
        <v>31.5926733432836</v>
      </c>
      <c r="X313" s="6" t="s">
        <v>1246</v>
      </c>
      <c r="Y313" s="5">
        <f t="shared" si="81"/>
        <v>453.12300000000323</v>
      </c>
      <c r="Z313" s="5">
        <f t="shared" si="75"/>
        <v>113604.73134328358</v>
      </c>
      <c r="AA313" s="5">
        <v>7611517</v>
      </c>
      <c r="AB313" s="1">
        <v>46</v>
      </c>
      <c r="AC313" s="1">
        <v>0</v>
      </c>
      <c r="AD313" s="1">
        <v>1</v>
      </c>
    </row>
    <row r="314" spans="1:30" s="1" customFormat="1" x14ac:dyDescent="0.25">
      <c r="A314" s="14">
        <v>2580</v>
      </c>
      <c r="B314" s="5">
        <f t="shared" si="76"/>
        <v>0</v>
      </c>
      <c r="C314" s="15">
        <v>2580</v>
      </c>
      <c r="D314" s="1">
        <v>1</v>
      </c>
      <c r="E314" s="1">
        <v>0</v>
      </c>
      <c r="F314" s="1" t="s">
        <v>1542</v>
      </c>
      <c r="G314" s="388">
        <v>39421.701000000001</v>
      </c>
      <c r="H314" s="388">
        <v>40210.135020000002</v>
      </c>
      <c r="I314" s="388">
        <v>41014.337720399999</v>
      </c>
      <c r="K314" s="380">
        <v>261</v>
      </c>
      <c r="L314" s="5">
        <f t="shared" si="68"/>
        <v>261</v>
      </c>
      <c r="M314" s="5"/>
      <c r="N314" s="5">
        <f t="shared" si="69"/>
        <v>39421.701000000001</v>
      </c>
      <c r="O314" s="5">
        <f t="shared" si="70"/>
        <v>16866.943394000002</v>
      </c>
      <c r="P314" s="5">
        <f t="shared" si="71"/>
        <v>22554.757605999999</v>
      </c>
      <c r="Q314" s="5"/>
      <c r="R314" s="5">
        <f t="shared" si="72"/>
        <v>261</v>
      </c>
      <c r="S314" s="5">
        <f t="shared" si="82"/>
        <v>261</v>
      </c>
      <c r="T314" s="5">
        <f t="shared" si="83"/>
        <v>40210.135020000002</v>
      </c>
      <c r="U314" s="5">
        <f t="shared" si="84"/>
        <v>16866.943394000002</v>
      </c>
      <c r="V314" s="5">
        <f t="shared" si="80"/>
        <v>23343.191626</v>
      </c>
      <c r="W314" s="5">
        <f t="shared" si="73"/>
        <v>89.437515808429112</v>
      </c>
      <c r="X314" s="6" t="s">
        <v>1246</v>
      </c>
      <c r="Y314" s="5">
        <f t="shared" si="81"/>
        <v>788.4340200000006</v>
      </c>
      <c r="Z314" s="5">
        <f t="shared" si="75"/>
        <v>23431.582375478927</v>
      </c>
      <c r="AA314" s="5">
        <v>6115643</v>
      </c>
      <c r="AB314" s="1">
        <v>58</v>
      </c>
      <c r="AC314" s="1">
        <v>0</v>
      </c>
      <c r="AD314" s="1">
        <v>1</v>
      </c>
    </row>
    <row r="315" spans="1:30" s="1" customFormat="1" x14ac:dyDescent="0.25">
      <c r="A315" s="14">
        <v>2609</v>
      </c>
      <c r="B315" s="5">
        <f t="shared" si="76"/>
        <v>0</v>
      </c>
      <c r="C315" s="15">
        <v>2609</v>
      </c>
      <c r="D315" s="1">
        <v>1</v>
      </c>
      <c r="E315" s="1">
        <v>0</v>
      </c>
      <c r="F315" s="1" t="s">
        <v>1543</v>
      </c>
      <c r="G315" s="388">
        <v>22656.149999999998</v>
      </c>
      <c r="H315" s="388">
        <v>23109.273000000001</v>
      </c>
      <c r="I315" s="388">
        <v>23571.458460000002</v>
      </c>
      <c r="K315" s="380">
        <v>146</v>
      </c>
      <c r="L315" s="5">
        <f t="shared" si="68"/>
        <v>150</v>
      </c>
      <c r="M315" s="5"/>
      <c r="N315" s="5">
        <f t="shared" si="69"/>
        <v>22656.149999999998</v>
      </c>
      <c r="O315" s="5">
        <f t="shared" si="70"/>
        <v>16189.495854000001</v>
      </c>
      <c r="P315" s="5">
        <f t="shared" si="71"/>
        <v>6466.6541459999971</v>
      </c>
      <c r="Q315" s="5"/>
      <c r="R315" s="5">
        <f t="shared" si="72"/>
        <v>146</v>
      </c>
      <c r="S315" s="5">
        <f t="shared" si="82"/>
        <v>150</v>
      </c>
      <c r="T315" s="5">
        <f t="shared" si="83"/>
        <v>23109.273000000001</v>
      </c>
      <c r="U315" s="5">
        <f t="shared" si="84"/>
        <v>16189.495854000001</v>
      </c>
      <c r="V315" s="5">
        <f t="shared" si="80"/>
        <v>6919.7771460000004</v>
      </c>
      <c r="W315" s="5">
        <f t="shared" si="73"/>
        <v>47.395733876712335</v>
      </c>
      <c r="X315" s="6" t="s">
        <v>1246</v>
      </c>
      <c r="Y315" s="5">
        <f t="shared" si="81"/>
        <v>453.12300000000323</v>
      </c>
      <c r="Z315" s="5">
        <f t="shared" si="75"/>
        <v>40205.568493150684</v>
      </c>
      <c r="AA315" s="5">
        <v>5870013</v>
      </c>
      <c r="AB315" s="1">
        <v>60</v>
      </c>
      <c r="AC315" s="1">
        <v>0</v>
      </c>
      <c r="AD315" s="1">
        <v>1</v>
      </c>
    </row>
    <row r="316" spans="1:30" s="1" customFormat="1" x14ac:dyDescent="0.25">
      <c r="A316" s="14">
        <v>2683</v>
      </c>
      <c r="B316" s="5">
        <f t="shared" si="76"/>
        <v>0</v>
      </c>
      <c r="C316" s="15">
        <v>2683</v>
      </c>
      <c r="D316" s="1">
        <v>1</v>
      </c>
      <c r="E316" s="1">
        <v>0</v>
      </c>
      <c r="F316" s="1" t="s">
        <v>1544</v>
      </c>
      <c r="G316" s="388">
        <v>22656.149999999998</v>
      </c>
      <c r="H316" s="388">
        <v>23109.273000000001</v>
      </c>
      <c r="I316" s="388">
        <v>23571.458460000002</v>
      </c>
      <c r="K316" s="380">
        <v>81</v>
      </c>
      <c r="L316" s="5">
        <f t="shared" si="68"/>
        <v>150</v>
      </c>
      <c r="M316" s="5"/>
      <c r="N316" s="5">
        <f t="shared" si="69"/>
        <v>22656.149999999998</v>
      </c>
      <c r="O316" s="5">
        <f t="shared" si="70"/>
        <v>9427.5334999999995</v>
      </c>
      <c r="P316" s="5">
        <f t="shared" si="71"/>
        <v>13228.616499999998</v>
      </c>
      <c r="Q316" s="5"/>
      <c r="R316" s="5">
        <f t="shared" si="72"/>
        <v>81</v>
      </c>
      <c r="S316" s="5">
        <f t="shared" si="82"/>
        <v>150</v>
      </c>
      <c r="T316" s="5">
        <f t="shared" si="83"/>
        <v>23109.273000000001</v>
      </c>
      <c r="U316" s="5">
        <f t="shared" si="84"/>
        <v>9427.5334999999995</v>
      </c>
      <c r="V316" s="5">
        <f t="shared" si="80"/>
        <v>13681.739500000001</v>
      </c>
      <c r="W316" s="5">
        <f t="shared" si="73"/>
        <v>168.9103641975309</v>
      </c>
      <c r="X316" s="6" t="s">
        <v>1246</v>
      </c>
      <c r="Y316" s="5">
        <f t="shared" si="81"/>
        <v>453.12300000000323</v>
      </c>
      <c r="Z316" s="5">
        <f t="shared" si="75"/>
        <v>42200.617283950618</v>
      </c>
      <c r="AA316" s="5">
        <v>3418250</v>
      </c>
      <c r="AB316" s="1">
        <v>68</v>
      </c>
      <c r="AC316" s="1">
        <v>0</v>
      </c>
      <c r="AD316" s="1">
        <v>1</v>
      </c>
    </row>
    <row r="317" spans="1:30" s="1" customFormat="1" x14ac:dyDescent="0.25">
      <c r="A317" s="14">
        <v>2687</v>
      </c>
      <c r="B317" s="5">
        <f t="shared" si="76"/>
        <v>0</v>
      </c>
      <c r="C317" s="15">
        <v>2687</v>
      </c>
      <c r="D317" s="1">
        <v>1</v>
      </c>
      <c r="E317" s="1">
        <v>0</v>
      </c>
      <c r="F317" s="1" t="s">
        <v>1545</v>
      </c>
      <c r="G317" s="388">
        <v>90020.436000000002</v>
      </c>
      <c r="H317" s="388">
        <v>91820.844720000008</v>
      </c>
      <c r="I317" s="388">
        <v>93657.261614400006</v>
      </c>
      <c r="K317" s="380">
        <v>596</v>
      </c>
      <c r="L317" s="5">
        <f t="shared" si="68"/>
        <v>596</v>
      </c>
      <c r="M317" s="5"/>
      <c r="N317" s="5">
        <f t="shared" si="69"/>
        <v>90020.436000000002</v>
      </c>
      <c r="O317" s="5">
        <f t="shared" si="70"/>
        <v>28288.480555999999</v>
      </c>
      <c r="P317" s="5">
        <f t="shared" si="71"/>
        <v>61731.955444000007</v>
      </c>
      <c r="Q317" s="5"/>
      <c r="R317" s="5">
        <f t="shared" si="72"/>
        <v>596</v>
      </c>
      <c r="S317" s="5">
        <f t="shared" si="82"/>
        <v>596</v>
      </c>
      <c r="T317" s="5">
        <f t="shared" si="83"/>
        <v>91820.844720000008</v>
      </c>
      <c r="U317" s="5">
        <f t="shared" si="84"/>
        <v>28288.480555999999</v>
      </c>
      <c r="V317" s="5">
        <f t="shared" si="80"/>
        <v>63532.364164000013</v>
      </c>
      <c r="W317" s="5">
        <f t="shared" si="73"/>
        <v>106.59792644966446</v>
      </c>
      <c r="X317" s="6" t="s">
        <v>1246</v>
      </c>
      <c r="Y317" s="5">
        <f t="shared" ref="Y317:Y333" si="85">+T317-N317</f>
        <v>1800.4087200000067</v>
      </c>
      <c r="Z317" s="5">
        <f t="shared" si="75"/>
        <v>17209.53355704698</v>
      </c>
      <c r="AA317" s="5">
        <v>10256882</v>
      </c>
      <c r="AB317" s="1">
        <v>86</v>
      </c>
      <c r="AC317" s="1">
        <v>0</v>
      </c>
      <c r="AD317" s="1">
        <v>1</v>
      </c>
    </row>
    <row r="318" spans="1:30" s="1" customFormat="1" x14ac:dyDescent="0.25">
      <c r="A318" s="14">
        <v>2689</v>
      </c>
      <c r="B318" s="5">
        <f t="shared" si="76"/>
        <v>0</v>
      </c>
      <c r="C318" s="15">
        <v>2689</v>
      </c>
      <c r="D318" s="1">
        <v>1</v>
      </c>
      <c r="E318" s="1">
        <v>0</v>
      </c>
      <c r="F318" s="1" t="s">
        <v>1546</v>
      </c>
      <c r="G318" s="388">
        <v>56036.210999999996</v>
      </c>
      <c r="H318" s="388">
        <v>57156.935220000007</v>
      </c>
      <c r="I318" s="388">
        <v>58300.0739244</v>
      </c>
      <c r="K318" s="380">
        <v>371</v>
      </c>
      <c r="L318" s="5">
        <f t="shared" si="68"/>
        <v>371</v>
      </c>
      <c r="M318" s="5"/>
      <c r="N318" s="5">
        <f t="shared" si="69"/>
        <v>56036.210999999996</v>
      </c>
      <c r="O318" s="5">
        <f t="shared" si="70"/>
        <v>47930.297394000001</v>
      </c>
      <c r="P318" s="5">
        <f t="shared" si="71"/>
        <v>8105.9136059999946</v>
      </c>
      <c r="Q318" s="5"/>
      <c r="R318" s="5">
        <f t="shared" si="72"/>
        <v>371</v>
      </c>
      <c r="S318" s="5">
        <f t="shared" si="82"/>
        <v>371</v>
      </c>
      <c r="T318" s="5">
        <f t="shared" si="83"/>
        <v>57156.935220000007</v>
      </c>
      <c r="U318" s="5">
        <f t="shared" si="84"/>
        <v>47930.297394000001</v>
      </c>
      <c r="V318" s="5">
        <f t="shared" si="80"/>
        <v>9226.6378260000056</v>
      </c>
      <c r="W318" s="5">
        <f t="shared" si="73"/>
        <v>24.869643735849071</v>
      </c>
      <c r="X318" s="6" t="s">
        <v>1246</v>
      </c>
      <c r="Y318" s="5">
        <f t="shared" si="85"/>
        <v>1120.724220000011</v>
      </c>
      <c r="Z318" s="5">
        <f t="shared" si="75"/>
        <v>46842.703504043129</v>
      </c>
      <c r="AA318" s="5">
        <v>17378643</v>
      </c>
      <c r="AB318" s="1">
        <v>59</v>
      </c>
      <c r="AC318" s="1">
        <v>0</v>
      </c>
      <c r="AD318" s="1">
        <v>1</v>
      </c>
    </row>
    <row r="319" spans="1:30" s="1" customFormat="1" x14ac:dyDescent="0.25">
      <c r="A319" s="14">
        <v>2711</v>
      </c>
      <c r="B319" s="5">
        <f t="shared" si="76"/>
        <v>0</v>
      </c>
      <c r="C319" s="15">
        <v>2711</v>
      </c>
      <c r="D319" s="1">
        <v>1</v>
      </c>
      <c r="E319" s="1">
        <v>0</v>
      </c>
      <c r="F319" s="1" t="s">
        <v>1547</v>
      </c>
      <c r="G319" s="388">
        <v>46822.71</v>
      </c>
      <c r="H319" s="388">
        <v>47759.164200000007</v>
      </c>
      <c r="I319" s="388">
        <v>48714.347484000005</v>
      </c>
      <c r="K319" s="380">
        <v>310</v>
      </c>
      <c r="L319" s="5">
        <f t="shared" si="68"/>
        <v>310</v>
      </c>
      <c r="M319" s="5"/>
      <c r="N319" s="5">
        <f t="shared" si="69"/>
        <v>46822.71</v>
      </c>
      <c r="O319" s="5">
        <f t="shared" si="70"/>
        <v>19667.7117</v>
      </c>
      <c r="P319" s="5">
        <f t="shared" si="71"/>
        <v>27154.998299999999</v>
      </c>
      <c r="Q319" s="5"/>
      <c r="R319" s="5">
        <f t="shared" si="72"/>
        <v>310</v>
      </c>
      <c r="S319" s="5">
        <f t="shared" si="82"/>
        <v>310</v>
      </c>
      <c r="T319" s="5">
        <f t="shared" si="83"/>
        <v>47759.164200000007</v>
      </c>
      <c r="U319" s="5">
        <f t="shared" si="84"/>
        <v>19667.7117</v>
      </c>
      <c r="V319" s="5">
        <f t="shared" si="80"/>
        <v>28091.452500000007</v>
      </c>
      <c r="W319" s="5">
        <f t="shared" si="73"/>
        <v>90.617588709677435</v>
      </c>
      <c r="X319" s="6" t="s">
        <v>1246</v>
      </c>
      <c r="Y319" s="5">
        <f t="shared" si="85"/>
        <v>936.4542000000074</v>
      </c>
      <c r="Z319" s="5">
        <f t="shared" si="75"/>
        <v>23003.709677419356</v>
      </c>
      <c r="AA319" s="5">
        <v>7131150</v>
      </c>
      <c r="AB319" s="1">
        <v>69</v>
      </c>
      <c r="AC319" s="1">
        <v>0</v>
      </c>
      <c r="AD319" s="1">
        <v>1</v>
      </c>
    </row>
    <row r="320" spans="1:30" s="1" customFormat="1" x14ac:dyDescent="0.25">
      <c r="A320" s="14">
        <v>2752</v>
      </c>
      <c r="B320" s="5">
        <f t="shared" si="76"/>
        <v>0</v>
      </c>
      <c r="C320" s="15">
        <v>2752</v>
      </c>
      <c r="D320" s="1">
        <v>1</v>
      </c>
      <c r="E320" s="1">
        <v>0</v>
      </c>
      <c r="F320" s="1" t="s">
        <v>1548</v>
      </c>
      <c r="G320" s="388">
        <v>110864.094</v>
      </c>
      <c r="H320" s="388">
        <v>113081.37588000001</v>
      </c>
      <c r="I320" s="388">
        <v>115343.0033976</v>
      </c>
      <c r="K320" s="380">
        <v>734</v>
      </c>
      <c r="L320" s="5">
        <f t="shared" si="68"/>
        <v>734</v>
      </c>
      <c r="M320" s="5"/>
      <c r="N320" s="5">
        <f t="shared" si="69"/>
        <v>110864.094</v>
      </c>
      <c r="O320" s="5">
        <f t="shared" si="70"/>
        <v>47108.534745999998</v>
      </c>
      <c r="P320" s="5">
        <f t="shared" si="71"/>
        <v>63755.559254</v>
      </c>
      <c r="Q320" s="5"/>
      <c r="R320" s="5">
        <f t="shared" si="72"/>
        <v>734</v>
      </c>
      <c r="S320" s="5">
        <f t="shared" si="82"/>
        <v>734</v>
      </c>
      <c r="T320" s="5">
        <f t="shared" si="83"/>
        <v>113081.37588000001</v>
      </c>
      <c r="U320" s="5">
        <f t="shared" si="84"/>
        <v>47108.534745999998</v>
      </c>
      <c r="V320" s="5">
        <f t="shared" si="80"/>
        <v>65972.841134000017</v>
      </c>
      <c r="W320" s="5">
        <f t="shared" si="73"/>
        <v>89.881254950953704</v>
      </c>
      <c r="X320" s="6" t="s">
        <v>1246</v>
      </c>
      <c r="Y320" s="5">
        <f t="shared" si="85"/>
        <v>2217.2818800000096</v>
      </c>
      <c r="Z320" s="5">
        <f t="shared" si="75"/>
        <v>23270.690735694821</v>
      </c>
      <c r="AA320" s="5">
        <v>17080687</v>
      </c>
      <c r="AB320" s="1">
        <v>46</v>
      </c>
      <c r="AC320" s="1">
        <v>0</v>
      </c>
      <c r="AD320" s="1">
        <v>1</v>
      </c>
    </row>
    <row r="321" spans="1:30" s="1" customFormat="1" x14ac:dyDescent="0.25">
      <c r="A321" s="14">
        <v>2753</v>
      </c>
      <c r="B321" s="5">
        <f t="shared" si="76"/>
        <v>0</v>
      </c>
      <c r="C321" s="15">
        <v>2753</v>
      </c>
      <c r="D321" s="1">
        <v>1</v>
      </c>
      <c r="E321" s="1">
        <v>0</v>
      </c>
      <c r="F321" s="1" t="s">
        <v>1549</v>
      </c>
      <c r="G321" s="388">
        <v>90926.682000000001</v>
      </c>
      <c r="H321" s="388">
        <v>92745.215640000009</v>
      </c>
      <c r="I321" s="388">
        <v>94600.1199528</v>
      </c>
      <c r="K321" s="380">
        <v>602</v>
      </c>
      <c r="L321" s="5">
        <f t="shared" si="68"/>
        <v>602</v>
      </c>
      <c r="M321" s="5"/>
      <c r="N321" s="5">
        <f t="shared" si="69"/>
        <v>90926.682000000001</v>
      </c>
      <c r="O321" s="5">
        <f t="shared" si="70"/>
        <v>20327.67352</v>
      </c>
      <c r="P321" s="5">
        <f t="shared" si="71"/>
        <v>70599.008480000004</v>
      </c>
      <c r="Q321" s="5"/>
      <c r="R321" s="5">
        <f t="shared" si="72"/>
        <v>602</v>
      </c>
      <c r="S321" s="5">
        <f t="shared" si="82"/>
        <v>602</v>
      </c>
      <c r="T321" s="5">
        <f t="shared" si="83"/>
        <v>92745.215640000009</v>
      </c>
      <c r="U321" s="5">
        <f t="shared" si="84"/>
        <v>20327.67352</v>
      </c>
      <c r="V321" s="5">
        <f t="shared" si="80"/>
        <v>72417.542120000013</v>
      </c>
      <c r="W321" s="5">
        <f t="shared" si="73"/>
        <v>120.29492046511631</v>
      </c>
      <c r="X321" s="6" t="s">
        <v>1246</v>
      </c>
      <c r="Y321" s="5">
        <f t="shared" si="85"/>
        <v>1818.5336400000087</v>
      </c>
      <c r="Z321" s="5">
        <f t="shared" si="75"/>
        <v>12243.255813953489</v>
      </c>
      <c r="AA321" s="5">
        <v>7370440</v>
      </c>
      <c r="AB321" s="1">
        <v>77</v>
      </c>
      <c r="AC321" s="1">
        <v>0</v>
      </c>
      <c r="AD321" s="1">
        <v>1</v>
      </c>
    </row>
    <row r="322" spans="1:30" s="1" customFormat="1" x14ac:dyDescent="0.25">
      <c r="A322" s="14">
        <v>2754</v>
      </c>
      <c r="B322" s="5">
        <f t="shared" si="76"/>
        <v>0</v>
      </c>
      <c r="C322" s="15">
        <v>2754</v>
      </c>
      <c r="D322" s="1">
        <v>1</v>
      </c>
      <c r="E322" s="1">
        <v>0</v>
      </c>
      <c r="F322" s="1" t="s">
        <v>1550</v>
      </c>
      <c r="G322" s="388">
        <v>22656.149999999998</v>
      </c>
      <c r="H322" s="388">
        <v>23109.273000000001</v>
      </c>
      <c r="I322" s="388">
        <v>23571.458460000002</v>
      </c>
      <c r="K322" s="380">
        <v>125</v>
      </c>
      <c r="L322" s="5">
        <f t="shared" si="68"/>
        <v>150</v>
      </c>
      <c r="M322" s="5"/>
      <c r="N322" s="5">
        <f t="shared" si="69"/>
        <v>22656.149999999998</v>
      </c>
      <c r="O322" s="5">
        <f t="shared" si="70"/>
        <v>20730.490452000002</v>
      </c>
      <c r="P322" s="5">
        <f t="shared" si="71"/>
        <v>1925.659547999996</v>
      </c>
      <c r="Q322" s="5"/>
      <c r="R322" s="5">
        <f t="shared" si="72"/>
        <v>125</v>
      </c>
      <c r="S322" s="5">
        <f t="shared" si="82"/>
        <v>150</v>
      </c>
      <c r="T322" s="5">
        <f t="shared" si="83"/>
        <v>23109.273000000001</v>
      </c>
      <c r="U322" s="5">
        <f t="shared" si="84"/>
        <v>20730.490452000002</v>
      </c>
      <c r="V322" s="5">
        <f t="shared" si="80"/>
        <v>2378.7825479999992</v>
      </c>
      <c r="W322" s="5">
        <f t="shared" si="73"/>
        <v>19.030260383999995</v>
      </c>
      <c r="X322" s="6" t="s">
        <v>1246</v>
      </c>
      <c r="Y322" s="5">
        <f t="shared" si="85"/>
        <v>453.12300000000323</v>
      </c>
      <c r="Z322" s="5">
        <f t="shared" si="75"/>
        <v>60131.951999999997</v>
      </c>
      <c r="AA322" s="5">
        <v>7516494</v>
      </c>
      <c r="AB322" s="1">
        <v>64</v>
      </c>
      <c r="AC322" s="1">
        <v>0</v>
      </c>
      <c r="AD322" s="1">
        <v>1</v>
      </c>
    </row>
    <row r="323" spans="1:30" s="1" customFormat="1" x14ac:dyDescent="0.25">
      <c r="A323" s="14">
        <v>2769</v>
      </c>
      <c r="B323" s="5">
        <f t="shared" si="76"/>
        <v>0</v>
      </c>
      <c r="C323" s="15">
        <v>2769</v>
      </c>
      <c r="D323" s="1">
        <v>1</v>
      </c>
      <c r="E323" s="1">
        <v>0</v>
      </c>
      <c r="F323" s="1" t="s">
        <v>374</v>
      </c>
      <c r="G323" s="388">
        <v>72348.638999999996</v>
      </c>
      <c r="H323" s="388">
        <v>73795.611780000007</v>
      </c>
      <c r="I323" s="388">
        <v>75271.524015600007</v>
      </c>
      <c r="K323" s="380">
        <v>479</v>
      </c>
      <c r="L323" s="5">
        <f t="shared" si="68"/>
        <v>479</v>
      </c>
      <c r="M323" s="5"/>
      <c r="N323" s="5">
        <f t="shared" si="69"/>
        <v>72348.638999999996</v>
      </c>
      <c r="O323" s="5">
        <f t="shared" si="70"/>
        <v>31165.874376</v>
      </c>
      <c r="P323" s="5">
        <f t="shared" si="71"/>
        <v>41182.764623999996</v>
      </c>
      <c r="Q323" s="5"/>
      <c r="R323" s="5">
        <f t="shared" si="72"/>
        <v>479</v>
      </c>
      <c r="S323" s="5">
        <f t="shared" si="82"/>
        <v>479</v>
      </c>
      <c r="T323" s="5">
        <f t="shared" si="83"/>
        <v>73795.611780000007</v>
      </c>
      <c r="U323" s="5">
        <f t="shared" si="84"/>
        <v>31165.874376</v>
      </c>
      <c r="V323" s="5">
        <f t="shared" si="80"/>
        <v>42629.737404000007</v>
      </c>
      <c r="W323" s="5">
        <f t="shared" si="73"/>
        <v>88.997364100208785</v>
      </c>
      <c r="X323" s="6" t="s">
        <v>1246</v>
      </c>
      <c r="Y323" s="5">
        <f t="shared" si="85"/>
        <v>1446.972780000011</v>
      </c>
      <c r="Z323" s="5">
        <f t="shared" si="75"/>
        <v>23591.173277661794</v>
      </c>
      <c r="AA323" s="5">
        <v>11300172</v>
      </c>
      <c r="AB323" s="1">
        <v>75</v>
      </c>
      <c r="AC323" s="1">
        <v>0</v>
      </c>
      <c r="AD323" s="1">
        <v>1</v>
      </c>
    </row>
    <row r="324" spans="1:30" s="1" customFormat="1" x14ac:dyDescent="0.25">
      <c r="A324" s="14">
        <v>2805</v>
      </c>
      <c r="B324" s="5">
        <f t="shared" si="76"/>
        <v>0</v>
      </c>
      <c r="C324" s="15">
        <v>2805</v>
      </c>
      <c r="D324" s="1">
        <v>1</v>
      </c>
      <c r="E324" s="1">
        <v>0</v>
      </c>
      <c r="F324" s="1" t="s">
        <v>1551</v>
      </c>
      <c r="G324" s="388">
        <v>69478.86</v>
      </c>
      <c r="H324" s="388">
        <v>70868.4372</v>
      </c>
      <c r="I324" s="388">
        <v>72285.805944000007</v>
      </c>
      <c r="K324" s="380">
        <v>460</v>
      </c>
      <c r="L324" s="5">
        <f t="shared" si="68"/>
        <v>460</v>
      </c>
      <c r="M324" s="5"/>
      <c r="N324" s="5">
        <f t="shared" si="69"/>
        <v>69478.86</v>
      </c>
      <c r="O324" s="5">
        <f t="shared" si="70"/>
        <v>27843.267648000001</v>
      </c>
      <c r="P324" s="5">
        <f t="shared" si="71"/>
        <v>41635.592352</v>
      </c>
      <c r="Q324" s="5"/>
      <c r="R324" s="5">
        <f t="shared" si="72"/>
        <v>460</v>
      </c>
      <c r="S324" s="5">
        <f t="shared" si="82"/>
        <v>460</v>
      </c>
      <c r="T324" s="5">
        <f t="shared" si="83"/>
        <v>70868.4372</v>
      </c>
      <c r="U324" s="5">
        <f t="shared" si="84"/>
        <v>27843.267648000001</v>
      </c>
      <c r="V324" s="5">
        <f t="shared" si="80"/>
        <v>43025.169551999999</v>
      </c>
      <c r="W324" s="5">
        <f t="shared" si="73"/>
        <v>93.532977286956523</v>
      </c>
      <c r="X324" s="6" t="s">
        <v>1246</v>
      </c>
      <c r="Y324" s="5">
        <f t="shared" si="85"/>
        <v>1389.5771999999997</v>
      </c>
      <c r="Z324" s="5">
        <f t="shared" si="75"/>
        <v>21946.64347826087</v>
      </c>
      <c r="AA324" s="5">
        <v>10095456</v>
      </c>
      <c r="AB324" s="1">
        <v>79</v>
      </c>
      <c r="AC324" s="1">
        <v>0</v>
      </c>
      <c r="AD324" s="1">
        <v>1</v>
      </c>
    </row>
    <row r="325" spans="1:30" s="1" customFormat="1" x14ac:dyDescent="0.25">
      <c r="A325" s="14">
        <v>2835</v>
      </c>
      <c r="B325" s="5">
        <f t="shared" si="76"/>
        <v>0</v>
      </c>
      <c r="C325" s="15">
        <v>2835</v>
      </c>
      <c r="D325" s="1">
        <v>1</v>
      </c>
      <c r="E325" s="1">
        <v>0</v>
      </c>
      <c r="F325" s="1" t="s">
        <v>1552</v>
      </c>
      <c r="G325" s="388">
        <v>31567.569</v>
      </c>
      <c r="H325" s="388">
        <v>32198.920380000003</v>
      </c>
      <c r="I325" s="388">
        <v>32842.898787600003</v>
      </c>
      <c r="K325" s="380">
        <v>209</v>
      </c>
      <c r="L325" s="5">
        <f t="shared" si="68"/>
        <v>209</v>
      </c>
      <c r="M325" s="5"/>
      <c r="N325" s="5">
        <f t="shared" si="69"/>
        <v>31567.569</v>
      </c>
      <c r="O325" s="5">
        <f t="shared" si="70"/>
        <v>27649.032739999999</v>
      </c>
      <c r="P325" s="5">
        <f t="shared" si="71"/>
        <v>3918.5362600000008</v>
      </c>
      <c r="Q325" s="5"/>
      <c r="R325" s="5">
        <f t="shared" si="72"/>
        <v>209</v>
      </c>
      <c r="S325" s="5">
        <f t="shared" si="82"/>
        <v>209</v>
      </c>
      <c r="T325" s="5">
        <f t="shared" si="83"/>
        <v>32198.920380000003</v>
      </c>
      <c r="U325" s="5">
        <f t="shared" si="84"/>
        <v>27649.032739999999</v>
      </c>
      <c r="V325" s="5">
        <f t="shared" si="80"/>
        <v>4549.8876400000045</v>
      </c>
      <c r="W325" s="5">
        <f t="shared" si="73"/>
        <v>21.769797320574185</v>
      </c>
      <c r="X325" s="6" t="s">
        <v>1246</v>
      </c>
      <c r="Y325" s="5">
        <f t="shared" si="85"/>
        <v>631.3513800000037</v>
      </c>
      <c r="Z325" s="5">
        <f t="shared" si="75"/>
        <v>47966.650717703349</v>
      </c>
      <c r="AA325" s="5">
        <v>10025030</v>
      </c>
      <c r="AB325" s="1">
        <v>81</v>
      </c>
      <c r="AC325" s="1">
        <v>0</v>
      </c>
      <c r="AD325" s="1">
        <v>1</v>
      </c>
    </row>
    <row r="326" spans="1:30" s="1" customFormat="1" x14ac:dyDescent="0.25">
      <c r="A326" s="14">
        <v>2853</v>
      </c>
      <c r="B326" s="5">
        <f t="shared" si="76"/>
        <v>0</v>
      </c>
      <c r="C326" s="15">
        <v>2853</v>
      </c>
      <c r="D326" s="1">
        <v>1</v>
      </c>
      <c r="E326" s="1">
        <v>0</v>
      </c>
      <c r="F326" s="1" t="s">
        <v>1553</v>
      </c>
      <c r="G326" s="388">
        <v>57395.58</v>
      </c>
      <c r="H326" s="388">
        <v>58543.491600000001</v>
      </c>
      <c r="I326" s="388">
        <v>59714.361432000005</v>
      </c>
      <c r="K326" s="380">
        <v>380</v>
      </c>
      <c r="L326" s="5">
        <f t="shared" si="68"/>
        <v>380</v>
      </c>
      <c r="M326" s="5"/>
      <c r="N326" s="5">
        <f t="shared" si="69"/>
        <v>57395.58</v>
      </c>
      <c r="O326" s="5">
        <f t="shared" si="70"/>
        <v>50546.966441999997</v>
      </c>
      <c r="P326" s="5">
        <f t="shared" si="71"/>
        <v>6848.6135580000046</v>
      </c>
      <c r="Q326" s="5"/>
      <c r="R326" s="5">
        <f t="shared" si="72"/>
        <v>380</v>
      </c>
      <c r="S326" s="5">
        <f t="shared" si="82"/>
        <v>380</v>
      </c>
      <c r="T326" s="5">
        <f t="shared" si="83"/>
        <v>58543.491600000001</v>
      </c>
      <c r="U326" s="5">
        <f t="shared" si="84"/>
        <v>50546.966441999997</v>
      </c>
      <c r="V326" s="5">
        <f t="shared" si="80"/>
        <v>7996.525158000004</v>
      </c>
      <c r="W326" s="5">
        <f t="shared" si="73"/>
        <v>21.043487257894746</v>
      </c>
      <c r="X326" s="6" t="s">
        <v>1246</v>
      </c>
      <c r="Y326" s="5">
        <f t="shared" si="85"/>
        <v>1147.9115999999995</v>
      </c>
      <c r="Z326" s="5">
        <f t="shared" si="75"/>
        <v>48229.997368421049</v>
      </c>
      <c r="AA326" s="5">
        <v>18327399</v>
      </c>
      <c r="AB326" s="1">
        <v>37</v>
      </c>
      <c r="AC326" s="1">
        <v>0</v>
      </c>
      <c r="AD326" s="1">
        <v>1</v>
      </c>
    </row>
    <row r="327" spans="1:30" s="1" customFormat="1" x14ac:dyDescent="0.25">
      <c r="A327" s="14">
        <v>2854</v>
      </c>
      <c r="B327" s="5">
        <f t="shared" si="76"/>
        <v>0</v>
      </c>
      <c r="C327" s="15">
        <v>2854</v>
      </c>
      <c r="D327" s="1">
        <v>1</v>
      </c>
      <c r="E327" s="1">
        <v>0</v>
      </c>
      <c r="F327" s="1" t="s">
        <v>1554</v>
      </c>
      <c r="G327" s="388">
        <v>23411.355</v>
      </c>
      <c r="H327" s="388">
        <v>23879.582100000003</v>
      </c>
      <c r="I327" s="388">
        <v>24357.173742000003</v>
      </c>
      <c r="K327" s="380">
        <v>155</v>
      </c>
      <c r="L327" s="5">
        <f t="shared" si="68"/>
        <v>155</v>
      </c>
      <c r="M327" s="5"/>
      <c r="N327" s="5">
        <f t="shared" si="69"/>
        <v>23411.355</v>
      </c>
      <c r="O327" s="5">
        <f t="shared" si="70"/>
        <v>19727.607186000001</v>
      </c>
      <c r="P327" s="5">
        <f t="shared" si="71"/>
        <v>3683.7478139999985</v>
      </c>
      <c r="Q327" s="5"/>
      <c r="R327" s="5">
        <f t="shared" si="72"/>
        <v>155</v>
      </c>
      <c r="S327" s="5">
        <f t="shared" si="82"/>
        <v>155</v>
      </c>
      <c r="T327" s="5">
        <f t="shared" si="83"/>
        <v>23879.582100000003</v>
      </c>
      <c r="U327" s="5">
        <f t="shared" si="84"/>
        <v>19727.607186000001</v>
      </c>
      <c r="V327" s="5">
        <f t="shared" si="80"/>
        <v>4151.9749140000022</v>
      </c>
      <c r="W327" s="5">
        <f t="shared" si="73"/>
        <v>26.786934929032274</v>
      </c>
      <c r="X327" s="6" t="s">
        <v>1246</v>
      </c>
      <c r="Y327" s="5">
        <f t="shared" si="85"/>
        <v>468.2271000000037</v>
      </c>
      <c r="Z327" s="5">
        <f t="shared" si="75"/>
        <v>46147.529032258062</v>
      </c>
      <c r="AA327" s="5">
        <v>7152867</v>
      </c>
      <c r="AB327" s="1">
        <v>54</v>
      </c>
      <c r="AC327" s="1">
        <v>0</v>
      </c>
      <c r="AD327" s="1">
        <v>1</v>
      </c>
    </row>
    <row r="328" spans="1:30" s="1" customFormat="1" x14ac:dyDescent="0.25">
      <c r="A328" s="14">
        <v>2856</v>
      </c>
      <c r="B328" s="5">
        <f t="shared" si="76"/>
        <v>0</v>
      </c>
      <c r="C328" s="15">
        <v>2856</v>
      </c>
      <c r="D328" s="1">
        <v>1</v>
      </c>
      <c r="E328" s="1">
        <v>0</v>
      </c>
      <c r="F328" s="1" t="s">
        <v>1555</v>
      </c>
      <c r="G328" s="388">
        <v>22656.149999999998</v>
      </c>
      <c r="H328" s="388">
        <v>23109.273000000001</v>
      </c>
      <c r="I328" s="388">
        <v>23571.458460000002</v>
      </c>
      <c r="K328" s="380">
        <v>94</v>
      </c>
      <c r="L328" s="5">
        <f t="shared" si="68"/>
        <v>150</v>
      </c>
      <c r="M328" s="5"/>
      <c r="N328" s="5">
        <f t="shared" si="69"/>
        <v>22656.149999999998</v>
      </c>
      <c r="O328" s="5">
        <f t="shared" si="70"/>
        <v>22656.149999999998</v>
      </c>
      <c r="P328" s="5">
        <f t="shared" si="71"/>
        <v>0</v>
      </c>
      <c r="Q328" s="5"/>
      <c r="R328" s="5">
        <f t="shared" si="72"/>
        <v>94</v>
      </c>
      <c r="S328" s="5">
        <f t="shared" si="82"/>
        <v>150</v>
      </c>
      <c r="T328" s="5">
        <f t="shared" si="83"/>
        <v>23109.273000000001</v>
      </c>
      <c r="U328" s="5">
        <f t="shared" si="84"/>
        <v>23109.273000000001</v>
      </c>
      <c r="V328" s="5">
        <f t="shared" si="80"/>
        <v>0</v>
      </c>
      <c r="W328" s="5">
        <f t="shared" si="73"/>
        <v>0</v>
      </c>
      <c r="X328" s="6" t="s">
        <v>1246</v>
      </c>
      <c r="Y328" s="5">
        <f t="shared" si="85"/>
        <v>453.12300000000323</v>
      </c>
      <c r="Z328" s="5">
        <f t="shared" si="75"/>
        <v>90452.723404255317</v>
      </c>
      <c r="AA328" s="5">
        <v>8502556</v>
      </c>
      <c r="AB328" s="1">
        <v>45</v>
      </c>
      <c r="AC328" s="1">
        <v>0</v>
      </c>
      <c r="AD328" s="1">
        <v>1</v>
      </c>
    </row>
    <row r="329" spans="1:30" s="1" customFormat="1" x14ac:dyDescent="0.25">
      <c r="A329" s="14">
        <v>2859</v>
      </c>
      <c r="B329" s="5">
        <f t="shared" si="76"/>
        <v>0</v>
      </c>
      <c r="C329" s="15">
        <v>2859</v>
      </c>
      <c r="D329" s="1">
        <v>1</v>
      </c>
      <c r="E329" s="1">
        <v>0</v>
      </c>
      <c r="F329" s="1" t="s">
        <v>1556</v>
      </c>
      <c r="G329" s="388">
        <v>86697.534</v>
      </c>
      <c r="H329" s="388">
        <v>88431.484680000009</v>
      </c>
      <c r="I329" s="388">
        <v>90200.114373600009</v>
      </c>
      <c r="K329" s="380">
        <v>574</v>
      </c>
      <c r="L329" s="5">
        <f t="shared" si="68"/>
        <v>574</v>
      </c>
      <c r="M329" s="5"/>
      <c r="N329" s="5">
        <f t="shared" si="69"/>
        <v>86697.534</v>
      </c>
      <c r="O329" s="5">
        <f t="shared" si="70"/>
        <v>42466.864873999999</v>
      </c>
      <c r="P329" s="5">
        <f t="shared" si="71"/>
        <v>44230.669126000001</v>
      </c>
      <c r="Q329" s="5"/>
      <c r="R329" s="5">
        <f t="shared" si="72"/>
        <v>574</v>
      </c>
      <c r="S329" s="5">
        <f t="shared" si="82"/>
        <v>574</v>
      </c>
      <c r="T329" s="5">
        <f t="shared" si="83"/>
        <v>88431.484680000009</v>
      </c>
      <c r="U329" s="5">
        <f t="shared" si="84"/>
        <v>42466.864873999999</v>
      </c>
      <c r="V329" s="5">
        <f t="shared" si="80"/>
        <v>45964.61980600001</v>
      </c>
      <c r="W329" s="5">
        <f t="shared" si="73"/>
        <v>80.077734853658555</v>
      </c>
      <c r="X329" s="6" t="s">
        <v>1246</v>
      </c>
      <c r="Y329" s="5">
        <f t="shared" si="85"/>
        <v>1733.950680000009</v>
      </c>
      <c r="Z329" s="5">
        <f t="shared" si="75"/>
        <v>26825.266550522647</v>
      </c>
      <c r="AA329" s="5">
        <v>15397703</v>
      </c>
      <c r="AB329" s="1">
        <v>43</v>
      </c>
      <c r="AC329" s="1">
        <v>0</v>
      </c>
      <c r="AD329" s="1">
        <v>1</v>
      </c>
    </row>
    <row r="330" spans="1:30" s="1" customFormat="1" x14ac:dyDescent="0.25">
      <c r="A330" s="14">
        <v>2860</v>
      </c>
      <c r="B330" s="5">
        <f t="shared" si="76"/>
        <v>0</v>
      </c>
      <c r="C330" s="15">
        <v>2860</v>
      </c>
      <c r="D330" s="1">
        <v>1</v>
      </c>
      <c r="E330" s="1">
        <v>0</v>
      </c>
      <c r="F330" s="1" t="s">
        <v>1557</v>
      </c>
      <c r="G330" s="388">
        <v>65853.876000000004</v>
      </c>
      <c r="H330" s="388">
        <v>67170.95352000001</v>
      </c>
      <c r="I330" s="388">
        <v>68514.372590400002</v>
      </c>
      <c r="K330" s="380">
        <v>436</v>
      </c>
      <c r="L330" s="5">
        <f t="shared" si="68"/>
        <v>436</v>
      </c>
      <c r="M330" s="5"/>
      <c r="N330" s="5">
        <f t="shared" si="69"/>
        <v>65853.876000000004</v>
      </c>
      <c r="O330" s="5">
        <f t="shared" si="70"/>
        <v>49366.421090000003</v>
      </c>
      <c r="P330" s="5">
        <f t="shared" si="71"/>
        <v>16487.45491</v>
      </c>
      <c r="Q330" s="5"/>
      <c r="R330" s="5">
        <f t="shared" si="72"/>
        <v>436</v>
      </c>
      <c r="S330" s="5">
        <f t="shared" si="82"/>
        <v>436</v>
      </c>
      <c r="T330" s="5">
        <f t="shared" si="83"/>
        <v>67170.95352000001</v>
      </c>
      <c r="U330" s="5">
        <f t="shared" si="84"/>
        <v>49366.421090000003</v>
      </c>
      <c r="V330" s="5">
        <f t="shared" si="80"/>
        <v>17804.532430000007</v>
      </c>
      <c r="W330" s="5">
        <f t="shared" si="73"/>
        <v>40.836083555045889</v>
      </c>
      <c r="X330" s="6" t="s">
        <v>1246</v>
      </c>
      <c r="Y330" s="5">
        <f t="shared" si="85"/>
        <v>1317.0775200000062</v>
      </c>
      <c r="Z330" s="5">
        <f t="shared" si="75"/>
        <v>41053.566513761471</v>
      </c>
      <c r="AA330" s="5">
        <v>17899355</v>
      </c>
      <c r="AB330" s="1">
        <v>22</v>
      </c>
      <c r="AC330" s="1">
        <v>0</v>
      </c>
      <c r="AD330" s="1">
        <v>1</v>
      </c>
    </row>
    <row r="331" spans="1:30" s="1" customFormat="1" x14ac:dyDescent="0.25">
      <c r="A331" s="14">
        <v>2884</v>
      </c>
      <c r="B331" s="5">
        <f t="shared" si="76"/>
        <v>0</v>
      </c>
      <c r="C331" s="15">
        <v>2884</v>
      </c>
      <c r="D331" s="1">
        <v>1</v>
      </c>
      <c r="E331" s="1">
        <v>0</v>
      </c>
      <c r="F331" s="1" t="s">
        <v>1558</v>
      </c>
      <c r="G331" s="388">
        <v>24468.642</v>
      </c>
      <c r="H331" s="388">
        <v>24958.014840000003</v>
      </c>
      <c r="I331" s="388">
        <v>25457.1751368</v>
      </c>
      <c r="K331" s="380">
        <v>162</v>
      </c>
      <c r="L331" s="5">
        <f t="shared" si="68"/>
        <v>162</v>
      </c>
      <c r="M331" s="5"/>
      <c r="N331" s="5">
        <f t="shared" si="69"/>
        <v>24468.642</v>
      </c>
      <c r="O331" s="5">
        <f t="shared" si="70"/>
        <v>24468.642</v>
      </c>
      <c r="P331" s="5">
        <f t="shared" si="71"/>
        <v>0</v>
      </c>
      <c r="Q331" s="5"/>
      <c r="R331" s="5">
        <f t="shared" si="72"/>
        <v>162</v>
      </c>
      <c r="S331" s="5">
        <f t="shared" si="82"/>
        <v>162</v>
      </c>
      <c r="T331" s="5">
        <f t="shared" si="83"/>
        <v>24958.014840000003</v>
      </c>
      <c r="U331" s="5">
        <f t="shared" si="84"/>
        <v>24958.014840000003</v>
      </c>
      <c r="V331" s="5">
        <f t="shared" si="80"/>
        <v>0</v>
      </c>
      <c r="W331" s="5">
        <f t="shared" si="73"/>
        <v>0</v>
      </c>
      <c r="X331" s="6" t="s">
        <v>1246</v>
      </c>
      <c r="Y331" s="5">
        <f t="shared" si="85"/>
        <v>489.37284000000363</v>
      </c>
      <c r="Z331" s="5">
        <f t="shared" si="75"/>
        <v>77669.962962962964</v>
      </c>
      <c r="AA331" s="5">
        <v>12582534</v>
      </c>
      <c r="AB331" s="1">
        <v>64</v>
      </c>
      <c r="AC331" s="1">
        <v>0</v>
      </c>
      <c r="AD331" s="1">
        <v>1</v>
      </c>
    </row>
    <row r="332" spans="1:30" s="1" customFormat="1" x14ac:dyDescent="0.25">
      <c r="A332" s="14">
        <v>2886</v>
      </c>
      <c r="B332" s="5">
        <f t="shared" si="76"/>
        <v>0</v>
      </c>
      <c r="C332" s="15">
        <v>2886</v>
      </c>
      <c r="D332" s="1">
        <v>1</v>
      </c>
      <c r="E332" s="1">
        <v>0</v>
      </c>
      <c r="F332" s="1" t="s">
        <v>1559</v>
      </c>
      <c r="G332" s="388">
        <v>22656.149999999998</v>
      </c>
      <c r="H332" s="388">
        <v>23109.273000000001</v>
      </c>
      <c r="I332" s="388">
        <v>23571.458460000002</v>
      </c>
      <c r="K332" s="380">
        <v>64</v>
      </c>
      <c r="L332" s="5">
        <f t="shared" si="68"/>
        <v>150</v>
      </c>
      <c r="M332" s="5"/>
      <c r="N332" s="5">
        <f t="shared" si="69"/>
        <v>22656.149999999998</v>
      </c>
      <c r="O332" s="5">
        <f t="shared" si="70"/>
        <v>15882.323604000001</v>
      </c>
      <c r="P332" s="5">
        <f t="shared" si="71"/>
        <v>6773.8263959999967</v>
      </c>
      <c r="Q332" s="5"/>
      <c r="R332" s="5">
        <f t="shared" si="72"/>
        <v>64</v>
      </c>
      <c r="S332" s="5">
        <f t="shared" si="82"/>
        <v>150</v>
      </c>
      <c r="T332" s="5">
        <f t="shared" si="83"/>
        <v>23109.273000000001</v>
      </c>
      <c r="U332" s="5">
        <f t="shared" si="84"/>
        <v>15882.323604000001</v>
      </c>
      <c r="V332" s="5">
        <f t="shared" si="80"/>
        <v>7226.949396</v>
      </c>
      <c r="W332" s="5">
        <f t="shared" si="73"/>
        <v>112.9210843125</v>
      </c>
      <c r="X332" s="6" t="s">
        <v>1246</v>
      </c>
      <c r="Y332" s="5">
        <f t="shared" si="85"/>
        <v>453.12300000000323</v>
      </c>
      <c r="Z332" s="5">
        <f t="shared" si="75"/>
        <v>89978.71875</v>
      </c>
      <c r="AA332" s="5">
        <v>5758638</v>
      </c>
      <c r="AB332" s="1">
        <v>24</v>
      </c>
      <c r="AC332" s="1">
        <v>0</v>
      </c>
      <c r="AD332" s="1">
        <v>1</v>
      </c>
    </row>
    <row r="333" spans="1:30" s="1" customFormat="1" x14ac:dyDescent="0.25">
      <c r="A333" s="14">
        <v>2888</v>
      </c>
      <c r="B333" s="5">
        <f t="shared" si="76"/>
        <v>0</v>
      </c>
      <c r="C333" s="15">
        <v>2888</v>
      </c>
      <c r="D333" s="1">
        <v>1</v>
      </c>
      <c r="E333" s="1">
        <v>0</v>
      </c>
      <c r="F333" s="1" t="s">
        <v>1560</v>
      </c>
      <c r="G333" s="388">
        <v>22656.149999999998</v>
      </c>
      <c r="H333" s="388">
        <v>23109.273000000001</v>
      </c>
      <c r="I333" s="388">
        <v>23571.458460000002</v>
      </c>
      <c r="K333" s="380">
        <v>139</v>
      </c>
      <c r="L333" s="5">
        <f t="shared" si="68"/>
        <v>150</v>
      </c>
      <c r="M333" s="5"/>
      <c r="N333" s="5">
        <f t="shared" si="69"/>
        <v>22656.149999999998</v>
      </c>
      <c r="O333" s="5">
        <f t="shared" si="70"/>
        <v>22656.149999999998</v>
      </c>
      <c r="P333" s="5">
        <f t="shared" si="71"/>
        <v>0</v>
      </c>
      <c r="Q333" s="5"/>
      <c r="R333" s="5">
        <f t="shared" si="72"/>
        <v>139</v>
      </c>
      <c r="S333" s="5">
        <f t="shared" si="82"/>
        <v>150</v>
      </c>
      <c r="T333" s="5">
        <f t="shared" si="83"/>
        <v>23109.273000000001</v>
      </c>
      <c r="U333" s="5">
        <f t="shared" si="84"/>
        <v>23109.273000000001</v>
      </c>
      <c r="V333" s="5">
        <f t="shared" ref="V333:V347" si="86">+T333-U333</f>
        <v>0</v>
      </c>
      <c r="W333" s="5">
        <f t="shared" si="73"/>
        <v>0</v>
      </c>
      <c r="X333" s="6" t="s">
        <v>1246</v>
      </c>
      <c r="Y333" s="5">
        <f t="shared" si="85"/>
        <v>453.12300000000323</v>
      </c>
      <c r="Z333" s="5">
        <f t="shared" si="75"/>
        <v>85874.553956834527</v>
      </c>
      <c r="AA333" s="5">
        <v>11936563</v>
      </c>
      <c r="AB333" s="1">
        <v>6</v>
      </c>
      <c r="AC333" s="1">
        <v>0</v>
      </c>
      <c r="AD333" s="1">
        <v>1</v>
      </c>
    </row>
    <row r="334" spans="1:30" s="1" customFormat="1" x14ac:dyDescent="0.25">
      <c r="A334" s="14">
        <v>2889</v>
      </c>
      <c r="B334" s="5">
        <f t="shared" si="76"/>
        <v>0</v>
      </c>
      <c r="C334" s="15">
        <v>2889</v>
      </c>
      <c r="D334" s="1">
        <v>1</v>
      </c>
      <c r="E334" s="1">
        <v>0</v>
      </c>
      <c r="F334" s="1" t="s">
        <v>1561</v>
      </c>
      <c r="G334" s="388">
        <v>30812.363999999998</v>
      </c>
      <c r="H334" s="388">
        <v>31428.611280000001</v>
      </c>
      <c r="I334" s="388">
        <v>32057.183505600002</v>
      </c>
      <c r="K334" s="380">
        <v>204</v>
      </c>
      <c r="L334" s="5">
        <f t="shared" si="68"/>
        <v>204</v>
      </c>
      <c r="M334" s="5"/>
      <c r="N334" s="5">
        <f t="shared" si="69"/>
        <v>30812.363999999998</v>
      </c>
      <c r="O334" s="5">
        <f t="shared" si="70"/>
        <v>30812.363999999998</v>
      </c>
      <c r="P334" s="5">
        <f t="shared" si="71"/>
        <v>0</v>
      </c>
      <c r="Q334" s="5"/>
      <c r="R334" s="5">
        <f t="shared" si="72"/>
        <v>204</v>
      </c>
      <c r="S334" s="5">
        <f t="shared" si="82"/>
        <v>204</v>
      </c>
      <c r="T334" s="5">
        <f t="shared" si="83"/>
        <v>31428.611280000001</v>
      </c>
      <c r="U334" s="5">
        <f t="shared" si="84"/>
        <v>31428.611280000001</v>
      </c>
      <c r="V334" s="5">
        <f t="shared" si="86"/>
        <v>0</v>
      </c>
      <c r="W334" s="5">
        <f t="shared" si="73"/>
        <v>0</v>
      </c>
      <c r="X334" s="6" t="s">
        <v>1246</v>
      </c>
      <c r="Y334" s="5">
        <f t="shared" ref="Y334:Y347" si="87">+T334-N334</f>
        <v>616.24728000000323</v>
      </c>
      <c r="Z334" s="5">
        <f t="shared" si="75"/>
        <v>76398.598039215693</v>
      </c>
      <c r="AA334" s="5">
        <v>15585314</v>
      </c>
      <c r="AB334" s="1">
        <v>3</v>
      </c>
      <c r="AC334" s="1">
        <v>0</v>
      </c>
      <c r="AD334" s="1">
        <v>1</v>
      </c>
    </row>
    <row r="335" spans="1:30" s="1" customFormat="1" x14ac:dyDescent="0.25">
      <c r="A335" s="14">
        <v>2890</v>
      </c>
      <c r="B335" s="5">
        <f t="shared" si="76"/>
        <v>0</v>
      </c>
      <c r="C335" s="15">
        <v>2890</v>
      </c>
      <c r="D335" s="1">
        <v>1</v>
      </c>
      <c r="E335" s="1">
        <v>0</v>
      </c>
      <c r="F335" s="1" t="s">
        <v>1562</v>
      </c>
      <c r="G335" s="388">
        <v>32624.856</v>
      </c>
      <c r="H335" s="388">
        <v>33277.35312</v>
      </c>
      <c r="I335" s="388">
        <v>33942.900182400001</v>
      </c>
      <c r="K335" s="380">
        <v>216</v>
      </c>
      <c r="L335" s="5">
        <f t="shared" si="68"/>
        <v>216</v>
      </c>
      <c r="M335" s="5"/>
      <c r="N335" s="5">
        <f t="shared" si="69"/>
        <v>32624.856</v>
      </c>
      <c r="O335" s="5">
        <f t="shared" si="70"/>
        <v>32498.939886</v>
      </c>
      <c r="P335" s="5">
        <f t="shared" si="71"/>
        <v>125.91611399999965</v>
      </c>
      <c r="Q335" s="5"/>
      <c r="R335" s="5">
        <f t="shared" si="72"/>
        <v>216</v>
      </c>
      <c r="S335" s="5">
        <f t="shared" si="82"/>
        <v>216</v>
      </c>
      <c r="T335" s="5">
        <f t="shared" si="83"/>
        <v>33277.35312</v>
      </c>
      <c r="U335" s="5">
        <f t="shared" si="84"/>
        <v>32498.939886</v>
      </c>
      <c r="V335" s="5">
        <f t="shared" si="86"/>
        <v>778.41323399999965</v>
      </c>
      <c r="W335" s="5">
        <f t="shared" si="73"/>
        <v>3.6037649722222205</v>
      </c>
      <c r="X335" s="6" t="s">
        <v>1246</v>
      </c>
      <c r="Y335" s="5">
        <f t="shared" si="87"/>
        <v>652.49712</v>
      </c>
      <c r="Z335" s="5">
        <f t="shared" si="75"/>
        <v>54553.319444444445</v>
      </c>
      <c r="AA335" s="5">
        <v>11783517</v>
      </c>
      <c r="AB335" s="1">
        <v>65</v>
      </c>
      <c r="AC335" s="1">
        <v>0</v>
      </c>
      <c r="AD335" s="1">
        <v>1</v>
      </c>
    </row>
    <row r="336" spans="1:30" s="1" customFormat="1" x14ac:dyDescent="0.25">
      <c r="A336" s="14">
        <v>2895</v>
      </c>
      <c r="B336" s="5">
        <f t="shared" si="76"/>
        <v>0</v>
      </c>
      <c r="C336" s="15">
        <v>2895</v>
      </c>
      <c r="D336" s="1">
        <v>1</v>
      </c>
      <c r="E336" s="1">
        <v>0</v>
      </c>
      <c r="F336" s="1" t="s">
        <v>1563</v>
      </c>
      <c r="G336" s="388">
        <v>60265.358999999997</v>
      </c>
      <c r="H336" s="388">
        <v>61470.666180000007</v>
      </c>
      <c r="I336" s="388">
        <v>62700.079503600005</v>
      </c>
      <c r="K336" s="380">
        <v>399</v>
      </c>
      <c r="L336" s="5">
        <f t="shared" ref="L336:L350" si="88">IF(K336&lt;L$5,L$5,K336)</f>
        <v>399</v>
      </c>
      <c r="M336" s="5"/>
      <c r="N336" s="5">
        <f t="shared" ref="N336:N350" si="89">IF(AD336&gt;0,L336*N$5,0)</f>
        <v>60265.358999999997</v>
      </c>
      <c r="O336" s="5">
        <f t="shared" ref="O336:O350" si="90">IF(O$5*AA336&gt;N336,N336,O$5*AA336)</f>
        <v>56657.480922000002</v>
      </c>
      <c r="P336" s="5">
        <f t="shared" ref="P336:P347" si="91">+N336-O336</f>
        <v>3607.8780779999943</v>
      </c>
      <c r="Q336" s="5"/>
      <c r="R336" s="5">
        <f t="shared" ref="R336:R350" si="92">+K336*R$5</f>
        <v>399</v>
      </c>
      <c r="S336" s="5">
        <f t="shared" si="82"/>
        <v>399</v>
      </c>
      <c r="T336" s="5">
        <f t="shared" si="83"/>
        <v>61470.666180000007</v>
      </c>
      <c r="U336" s="5">
        <f t="shared" si="84"/>
        <v>56657.480922000002</v>
      </c>
      <c r="V336" s="5">
        <f t="shared" si="86"/>
        <v>4813.185258000005</v>
      </c>
      <c r="W336" s="5">
        <f t="shared" ref="W336:W350" si="93">+V336/K336</f>
        <v>12.063120947368434</v>
      </c>
      <c r="X336" s="6" t="s">
        <v>1246</v>
      </c>
      <c r="Y336" s="5">
        <f t="shared" si="87"/>
        <v>1205.3071800000107</v>
      </c>
      <c r="Z336" s="5">
        <f t="shared" ref="Z336:Z350" si="94">+AA336/K336</f>
        <v>51486.112781954886</v>
      </c>
      <c r="AA336" s="5">
        <v>20542959</v>
      </c>
      <c r="AB336" s="1">
        <v>32</v>
      </c>
      <c r="AC336" s="1">
        <v>0</v>
      </c>
      <c r="AD336" s="1">
        <v>1</v>
      </c>
    </row>
    <row r="337" spans="1:30" s="1" customFormat="1" x14ac:dyDescent="0.25">
      <c r="A337" s="14">
        <v>2897</v>
      </c>
      <c r="B337" s="5">
        <f t="shared" ref="B337:B350" si="95">+C337-A337</f>
        <v>0</v>
      </c>
      <c r="C337" s="15">
        <v>2897</v>
      </c>
      <c r="D337" s="1">
        <v>1</v>
      </c>
      <c r="E337" s="1">
        <v>0</v>
      </c>
      <c r="F337" s="1" t="s">
        <v>1564</v>
      </c>
      <c r="G337" s="388">
        <v>80655.894</v>
      </c>
      <c r="H337" s="388">
        <v>82269.011880000005</v>
      </c>
      <c r="I337" s="388">
        <v>83914.3921176</v>
      </c>
      <c r="K337" s="380">
        <v>534</v>
      </c>
      <c r="L337" s="5">
        <f t="shared" si="88"/>
        <v>534</v>
      </c>
      <c r="M337" s="5"/>
      <c r="N337" s="5">
        <f t="shared" si="89"/>
        <v>80655.894</v>
      </c>
      <c r="O337" s="5">
        <f t="shared" si="90"/>
        <v>35227.489962</v>
      </c>
      <c r="P337" s="5">
        <f t="shared" si="91"/>
        <v>45428.404038000001</v>
      </c>
      <c r="Q337" s="5"/>
      <c r="R337" s="5">
        <f t="shared" si="92"/>
        <v>534</v>
      </c>
      <c r="S337" s="5">
        <f t="shared" si="82"/>
        <v>534</v>
      </c>
      <c r="T337" s="5">
        <f t="shared" si="83"/>
        <v>82269.011880000005</v>
      </c>
      <c r="U337" s="5">
        <f t="shared" si="84"/>
        <v>35227.489962</v>
      </c>
      <c r="V337" s="5">
        <f t="shared" si="86"/>
        <v>47041.521918000006</v>
      </c>
      <c r="W337" s="5">
        <f t="shared" si="93"/>
        <v>88.09273767415732</v>
      </c>
      <c r="X337" s="6" t="s">
        <v>1246</v>
      </c>
      <c r="Y337" s="5">
        <f t="shared" si="87"/>
        <v>1613.1178800000052</v>
      </c>
      <c r="Z337" s="5">
        <f t="shared" si="94"/>
        <v>23919.174157303372</v>
      </c>
      <c r="AA337" s="5">
        <v>12772839</v>
      </c>
      <c r="AB337" s="1">
        <v>64</v>
      </c>
      <c r="AC337" s="1">
        <v>0</v>
      </c>
      <c r="AD337" s="1">
        <v>1</v>
      </c>
    </row>
    <row r="338" spans="1:30" s="1" customFormat="1" x14ac:dyDescent="0.25">
      <c r="A338" s="14">
        <v>2898</v>
      </c>
      <c r="B338" s="5">
        <f t="shared" si="95"/>
        <v>0</v>
      </c>
      <c r="C338" s="15">
        <v>2898</v>
      </c>
      <c r="D338" s="1">
        <v>1</v>
      </c>
      <c r="E338" s="1">
        <v>0</v>
      </c>
      <c r="F338" s="1" t="s">
        <v>1565</v>
      </c>
      <c r="G338" s="388">
        <v>24921.764999999999</v>
      </c>
      <c r="H338" s="388">
        <v>25420.2003</v>
      </c>
      <c r="I338" s="388">
        <v>25928.604306000001</v>
      </c>
      <c r="K338" s="380">
        <v>165</v>
      </c>
      <c r="L338" s="5">
        <f t="shared" si="88"/>
        <v>165</v>
      </c>
      <c r="M338" s="5"/>
      <c r="N338" s="5">
        <f t="shared" si="89"/>
        <v>24921.764999999999</v>
      </c>
      <c r="O338" s="5">
        <f t="shared" si="90"/>
        <v>24921.764999999999</v>
      </c>
      <c r="P338" s="5">
        <f t="shared" si="91"/>
        <v>0</v>
      </c>
      <c r="Q338" s="5"/>
      <c r="R338" s="5">
        <f t="shared" si="92"/>
        <v>165</v>
      </c>
      <c r="S338" s="5">
        <f t="shared" si="82"/>
        <v>165</v>
      </c>
      <c r="T338" s="5">
        <f t="shared" si="83"/>
        <v>25420.2003</v>
      </c>
      <c r="U338" s="5">
        <f t="shared" si="84"/>
        <v>25420.2003</v>
      </c>
      <c r="V338" s="5">
        <f t="shared" si="86"/>
        <v>0</v>
      </c>
      <c r="W338" s="5">
        <f t="shared" si="93"/>
        <v>0</v>
      </c>
      <c r="X338" s="6" t="s">
        <v>1246</v>
      </c>
      <c r="Y338" s="5">
        <f t="shared" si="87"/>
        <v>498.43530000000101</v>
      </c>
      <c r="Z338" s="5">
        <f t="shared" si="94"/>
        <v>58771.848484848488</v>
      </c>
      <c r="AA338" s="5">
        <v>9697355</v>
      </c>
      <c r="AB338" s="1">
        <v>17</v>
      </c>
      <c r="AC338" s="1">
        <v>0</v>
      </c>
      <c r="AD338" s="1">
        <v>1</v>
      </c>
    </row>
    <row r="339" spans="1:30" s="1" customFormat="1" x14ac:dyDescent="0.25">
      <c r="A339" s="14">
        <v>2899</v>
      </c>
      <c r="B339" s="5">
        <f t="shared" si="95"/>
        <v>0</v>
      </c>
      <c r="C339" s="3">
        <v>2899</v>
      </c>
      <c r="D339" s="3">
        <v>1</v>
      </c>
      <c r="E339" s="3">
        <v>0</v>
      </c>
      <c r="F339" s="1" t="s">
        <v>1175</v>
      </c>
      <c r="G339" s="388">
        <v>82317.345000000001</v>
      </c>
      <c r="H339" s="388">
        <v>83963.691900000005</v>
      </c>
      <c r="I339" s="388">
        <v>85642.965737999999</v>
      </c>
      <c r="K339" s="380">
        <v>545</v>
      </c>
      <c r="L339" s="5">
        <f t="shared" si="88"/>
        <v>545</v>
      </c>
      <c r="M339" s="5"/>
      <c r="N339" s="5">
        <f t="shared" si="89"/>
        <v>82317.345000000001</v>
      </c>
      <c r="O339" s="5">
        <f t="shared" si="90"/>
        <v>32016.121648</v>
      </c>
      <c r="P339" s="5">
        <f t="shared" si="91"/>
        <v>50301.223352000001</v>
      </c>
      <c r="Q339" s="5"/>
      <c r="R339" s="5">
        <f t="shared" si="92"/>
        <v>545</v>
      </c>
      <c r="S339" s="5">
        <f t="shared" si="82"/>
        <v>545</v>
      </c>
      <c r="T339" s="5">
        <f t="shared" si="83"/>
        <v>83963.691900000005</v>
      </c>
      <c r="U339" s="5">
        <f t="shared" si="84"/>
        <v>32016.121648</v>
      </c>
      <c r="V339" s="5">
        <f t="shared" si="86"/>
        <v>51947.570252000005</v>
      </c>
      <c r="W339" s="5">
        <f t="shared" si="93"/>
        <v>95.316642664220197</v>
      </c>
      <c r="X339" s="6" t="s">
        <v>1246</v>
      </c>
      <c r="Y339" s="5">
        <f t="shared" si="87"/>
        <v>1646.3469000000041</v>
      </c>
      <c r="Z339" s="5">
        <f t="shared" si="94"/>
        <v>21299.919266055047</v>
      </c>
      <c r="AA339" s="5">
        <v>11608456</v>
      </c>
      <c r="AB339" s="1">
        <v>79</v>
      </c>
      <c r="AC339" s="5">
        <v>0</v>
      </c>
      <c r="AD339" s="1">
        <v>1</v>
      </c>
    </row>
    <row r="340" spans="1:30" s="1" customFormat="1" x14ac:dyDescent="0.25">
      <c r="A340" s="14">
        <v>2902</v>
      </c>
      <c r="B340" s="5">
        <f t="shared" si="95"/>
        <v>0</v>
      </c>
      <c r="C340" s="3">
        <v>2902</v>
      </c>
      <c r="D340" s="3">
        <v>1</v>
      </c>
      <c r="E340" s="3">
        <v>0</v>
      </c>
      <c r="F340" s="1" t="s">
        <v>1176</v>
      </c>
      <c r="G340" s="388">
        <v>22656.149999999998</v>
      </c>
      <c r="H340" s="388">
        <v>23109.273000000001</v>
      </c>
      <c r="I340" s="388">
        <v>23571.458460000002</v>
      </c>
      <c r="K340" s="380">
        <v>115</v>
      </c>
      <c r="L340" s="5">
        <f t="shared" si="88"/>
        <v>150</v>
      </c>
      <c r="M340" s="5"/>
      <c r="N340" s="5">
        <f t="shared" si="89"/>
        <v>22656.149999999998</v>
      </c>
      <c r="O340" s="5">
        <f t="shared" si="90"/>
        <v>22656.149999999998</v>
      </c>
      <c r="P340" s="5">
        <f t="shared" si="91"/>
        <v>0</v>
      </c>
      <c r="Q340" s="5"/>
      <c r="R340" s="5">
        <f t="shared" si="92"/>
        <v>115</v>
      </c>
      <c r="S340" s="5">
        <f t="shared" si="82"/>
        <v>150</v>
      </c>
      <c r="T340" s="5">
        <f t="shared" si="83"/>
        <v>23109.273000000001</v>
      </c>
      <c r="U340" s="5">
        <f t="shared" si="84"/>
        <v>22747.837825999999</v>
      </c>
      <c r="V340" s="5">
        <f t="shared" si="86"/>
        <v>361.43517400000201</v>
      </c>
      <c r="W340" s="5">
        <f t="shared" si="93"/>
        <v>3.1429145565217564</v>
      </c>
      <c r="X340" s="6" t="s">
        <v>1246</v>
      </c>
      <c r="Y340" s="5">
        <f t="shared" si="87"/>
        <v>453.12300000000323</v>
      </c>
      <c r="Z340" s="5">
        <f t="shared" si="94"/>
        <v>71721.278260869571</v>
      </c>
      <c r="AA340" s="5">
        <v>8247947</v>
      </c>
      <c r="AB340" s="1">
        <v>42</v>
      </c>
      <c r="AC340" s="1">
        <v>0</v>
      </c>
      <c r="AD340" s="1">
        <v>1</v>
      </c>
    </row>
    <row r="341" spans="1:30" s="1" customFormat="1" x14ac:dyDescent="0.25">
      <c r="A341" s="14">
        <v>2903</v>
      </c>
      <c r="B341" s="5">
        <f t="shared" si="95"/>
        <v>0</v>
      </c>
      <c r="C341" s="1">
        <v>2903</v>
      </c>
      <c r="D341" s="1">
        <v>1</v>
      </c>
      <c r="E341" s="1">
        <v>0</v>
      </c>
      <c r="F341" s="1" t="s">
        <v>1213</v>
      </c>
      <c r="G341" s="388">
        <v>27187.38</v>
      </c>
      <c r="H341" s="388">
        <v>27731.127600000003</v>
      </c>
      <c r="I341" s="388">
        <v>28285.750152000001</v>
      </c>
      <c r="K341" s="380">
        <v>180</v>
      </c>
      <c r="L341" s="5">
        <f t="shared" si="88"/>
        <v>180</v>
      </c>
      <c r="M341" s="5"/>
      <c r="N341" s="5">
        <f t="shared" si="89"/>
        <v>27187.38</v>
      </c>
      <c r="O341" s="5">
        <f t="shared" si="90"/>
        <v>19155.730370000001</v>
      </c>
      <c r="P341" s="5">
        <f t="shared" si="91"/>
        <v>8031.6496299999999</v>
      </c>
      <c r="Q341" s="5"/>
      <c r="R341" s="5">
        <f t="shared" si="92"/>
        <v>180</v>
      </c>
      <c r="S341" s="5">
        <f t="shared" si="82"/>
        <v>180</v>
      </c>
      <c r="T341" s="5">
        <f t="shared" si="83"/>
        <v>27731.127600000003</v>
      </c>
      <c r="U341" s="5">
        <f t="shared" si="84"/>
        <v>19155.730370000001</v>
      </c>
      <c r="V341" s="5">
        <f t="shared" si="86"/>
        <v>8575.3972300000023</v>
      </c>
      <c r="W341" s="5">
        <f t="shared" si="93"/>
        <v>47.641095722222232</v>
      </c>
      <c r="X341" s="6" t="s">
        <v>1246</v>
      </c>
      <c r="Y341" s="5">
        <f t="shared" si="87"/>
        <v>543.74760000000242</v>
      </c>
      <c r="Z341" s="5">
        <f t="shared" si="94"/>
        <v>38586.194444444445</v>
      </c>
      <c r="AA341" s="5">
        <v>6945515</v>
      </c>
      <c r="AB341" s="1">
        <v>6</v>
      </c>
      <c r="AC341" s="1">
        <v>0</v>
      </c>
      <c r="AD341" s="1">
        <v>1</v>
      </c>
    </row>
    <row r="342" spans="1:30" s="1" customFormat="1" x14ac:dyDescent="0.25">
      <c r="A342" s="14">
        <v>2904</v>
      </c>
      <c r="B342" s="5">
        <f t="shared" si="95"/>
        <v>0</v>
      </c>
      <c r="C342" s="1">
        <v>2904</v>
      </c>
      <c r="D342" s="1">
        <v>1</v>
      </c>
      <c r="E342" s="1">
        <v>0</v>
      </c>
      <c r="F342" s="1" t="s">
        <v>533</v>
      </c>
      <c r="G342" s="388">
        <v>39874.824000000001</v>
      </c>
      <c r="H342" s="388">
        <v>40672.320480000002</v>
      </c>
      <c r="I342" s="388">
        <v>41485.766889600003</v>
      </c>
      <c r="K342" s="380">
        <v>264</v>
      </c>
      <c r="L342" s="5">
        <f t="shared" si="88"/>
        <v>264</v>
      </c>
      <c r="M342" s="5"/>
      <c r="N342" s="5">
        <f t="shared" si="89"/>
        <v>39874.824000000001</v>
      </c>
      <c r="O342" s="5">
        <f t="shared" si="90"/>
        <v>37741.506249999999</v>
      </c>
      <c r="P342" s="5">
        <f t="shared" si="91"/>
        <v>2133.317750000002</v>
      </c>
      <c r="Q342" s="5"/>
      <c r="R342" s="5">
        <f t="shared" si="92"/>
        <v>264</v>
      </c>
      <c r="S342" s="5">
        <f t="shared" ref="S342:S350" si="96">IF(R342&lt;L$5,L$5,R342)</f>
        <v>264</v>
      </c>
      <c r="T342" s="5">
        <f t="shared" ref="T342:T350" si="97">IF(AD342&gt;0,S342*T$5,0)</f>
        <v>40672.320480000002</v>
      </c>
      <c r="U342" s="5">
        <f t="shared" ref="U342:U350" si="98">IF(U$5*AA342&gt;T342,T342,U$5*AA342)</f>
        <v>37741.506249999999</v>
      </c>
      <c r="V342" s="5">
        <f t="shared" si="86"/>
        <v>2930.8142300000036</v>
      </c>
      <c r="W342" s="5">
        <f t="shared" si="93"/>
        <v>11.101569053030317</v>
      </c>
      <c r="X342" s="6" t="s">
        <v>1246</v>
      </c>
      <c r="Y342" s="5">
        <f t="shared" si="87"/>
        <v>797.49648000000161</v>
      </c>
      <c r="Z342" s="5">
        <f t="shared" si="94"/>
        <v>51834.753787878784</v>
      </c>
      <c r="AA342" s="5">
        <v>13684375</v>
      </c>
      <c r="AB342" s="1">
        <v>42</v>
      </c>
      <c r="AC342" s="1">
        <v>0</v>
      </c>
      <c r="AD342" s="1">
        <v>1</v>
      </c>
    </row>
    <row r="343" spans="1:30" s="1" customFormat="1" x14ac:dyDescent="0.25">
      <c r="A343" s="14">
        <v>2905</v>
      </c>
      <c r="B343" s="5">
        <f t="shared" si="95"/>
        <v>0</v>
      </c>
      <c r="C343" s="1">
        <v>2905</v>
      </c>
      <c r="D343" s="1">
        <v>1</v>
      </c>
      <c r="E343" s="1">
        <v>0</v>
      </c>
      <c r="F343" s="1" t="s">
        <v>386</v>
      </c>
      <c r="G343" s="388">
        <v>128233.80899999999</v>
      </c>
      <c r="H343" s="388">
        <v>130798.48518</v>
      </c>
      <c r="I343" s="388">
        <v>133414.4548836</v>
      </c>
      <c r="K343" s="380">
        <v>849</v>
      </c>
      <c r="L343" s="5">
        <f t="shared" si="88"/>
        <v>849</v>
      </c>
      <c r="M343" s="5"/>
      <c r="N343" s="5">
        <f t="shared" si="89"/>
        <v>128233.80899999999</v>
      </c>
      <c r="O343" s="5">
        <f t="shared" si="90"/>
        <v>45759.486625999998</v>
      </c>
      <c r="P343" s="5">
        <f t="shared" si="91"/>
        <v>82474.322373999996</v>
      </c>
      <c r="Q343" s="5"/>
      <c r="R343" s="5">
        <f t="shared" si="92"/>
        <v>849</v>
      </c>
      <c r="S343" s="5">
        <f t="shared" si="96"/>
        <v>849</v>
      </c>
      <c r="T343" s="5">
        <f t="shared" si="97"/>
        <v>130798.48518</v>
      </c>
      <c r="U343" s="5">
        <f t="shared" si="98"/>
        <v>45759.486625999998</v>
      </c>
      <c r="V343" s="5">
        <f t="shared" si="86"/>
        <v>85038.998554000005</v>
      </c>
      <c r="W343" s="5">
        <f t="shared" si="93"/>
        <v>100.16372032273263</v>
      </c>
      <c r="X343" s="6" t="s">
        <v>1246</v>
      </c>
      <c r="Y343" s="5">
        <f t="shared" si="87"/>
        <v>2564.6761800000095</v>
      </c>
      <c r="Z343" s="5">
        <f t="shared" si="94"/>
        <v>19542.458186101296</v>
      </c>
      <c r="AA343" s="5">
        <v>16591547</v>
      </c>
      <c r="AB343" s="1">
        <v>40</v>
      </c>
      <c r="AC343" s="1">
        <v>0</v>
      </c>
      <c r="AD343" s="1">
        <v>1</v>
      </c>
    </row>
    <row r="344" spans="1:30" s="1" customFormat="1" x14ac:dyDescent="0.25">
      <c r="A344" s="14">
        <v>2906</v>
      </c>
      <c r="B344" s="5">
        <f t="shared" si="95"/>
        <v>0</v>
      </c>
      <c r="C344" s="1">
        <v>2906</v>
      </c>
      <c r="D344" s="1">
        <v>1</v>
      </c>
      <c r="E344" s="1">
        <v>0</v>
      </c>
      <c r="F344" s="1" t="s">
        <v>1177</v>
      </c>
      <c r="G344" s="388">
        <v>22656.149999999998</v>
      </c>
      <c r="H344" s="388">
        <v>23109.273000000001</v>
      </c>
      <c r="I344" s="388">
        <v>23571.458460000002</v>
      </c>
      <c r="K344" s="380">
        <v>108</v>
      </c>
      <c r="L344" s="5">
        <f t="shared" si="88"/>
        <v>150</v>
      </c>
      <c r="M344" s="5"/>
      <c r="N344" s="5">
        <f t="shared" si="89"/>
        <v>22656.149999999998</v>
      </c>
      <c r="O344" s="5">
        <f t="shared" si="90"/>
        <v>16872.445604</v>
      </c>
      <c r="P344" s="5">
        <f t="shared" si="91"/>
        <v>5783.7043959999974</v>
      </c>
      <c r="Q344" s="5"/>
      <c r="R344" s="5">
        <f t="shared" si="92"/>
        <v>108</v>
      </c>
      <c r="S344" s="5">
        <f t="shared" si="96"/>
        <v>150</v>
      </c>
      <c r="T344" s="5">
        <f t="shared" si="97"/>
        <v>23109.273000000001</v>
      </c>
      <c r="U344" s="5">
        <f t="shared" si="98"/>
        <v>16872.445604</v>
      </c>
      <c r="V344" s="5">
        <f t="shared" si="86"/>
        <v>6236.8273960000006</v>
      </c>
      <c r="W344" s="5">
        <f t="shared" si="93"/>
        <v>57.748401814814819</v>
      </c>
      <c r="X344" s="6" t="s">
        <v>1246</v>
      </c>
      <c r="Y344" s="5">
        <f t="shared" si="87"/>
        <v>453.12300000000323</v>
      </c>
      <c r="Z344" s="5">
        <f t="shared" si="94"/>
        <v>56644.796296296299</v>
      </c>
      <c r="AA344" s="5">
        <v>6117638</v>
      </c>
      <c r="AB344" s="1">
        <v>63</v>
      </c>
      <c r="AC344" s="1">
        <v>0</v>
      </c>
      <c r="AD344" s="1">
        <v>1</v>
      </c>
    </row>
    <row r="345" spans="1:30" s="1" customFormat="1" x14ac:dyDescent="0.25">
      <c r="A345" s="14">
        <v>2907</v>
      </c>
      <c r="B345" s="5">
        <f t="shared" si="95"/>
        <v>0</v>
      </c>
      <c r="C345" s="1">
        <v>2907</v>
      </c>
      <c r="D345" s="1">
        <v>1</v>
      </c>
      <c r="E345" s="1">
        <v>0</v>
      </c>
      <c r="F345" s="7" t="s">
        <v>1178</v>
      </c>
      <c r="G345" s="388">
        <v>22656.149999999998</v>
      </c>
      <c r="H345" s="388">
        <v>23109.273000000001</v>
      </c>
      <c r="I345" s="388">
        <v>23571.458460000002</v>
      </c>
      <c r="J345" s="7"/>
      <c r="K345" s="380">
        <v>69</v>
      </c>
      <c r="L345" s="5">
        <f t="shared" si="88"/>
        <v>150</v>
      </c>
      <c r="M345" s="5"/>
      <c r="N345" s="5">
        <f t="shared" si="89"/>
        <v>22656.149999999998</v>
      </c>
      <c r="O345" s="5">
        <f t="shared" si="90"/>
        <v>17494.24222</v>
      </c>
      <c r="P345" s="5">
        <f t="shared" si="91"/>
        <v>5161.9077799999977</v>
      </c>
      <c r="Q345" s="5"/>
      <c r="R345" s="5">
        <f t="shared" si="92"/>
        <v>69</v>
      </c>
      <c r="S345" s="5">
        <f t="shared" si="96"/>
        <v>150</v>
      </c>
      <c r="T345" s="5">
        <f t="shared" si="97"/>
        <v>23109.273000000001</v>
      </c>
      <c r="U345" s="5">
        <f t="shared" si="98"/>
        <v>17494.24222</v>
      </c>
      <c r="V345" s="5">
        <f>+T345-U345</f>
        <v>5615.030780000001</v>
      </c>
      <c r="W345" s="5">
        <f t="shared" si="93"/>
        <v>81.377257681159435</v>
      </c>
      <c r="X345" s="6" t="s">
        <v>1246</v>
      </c>
      <c r="Y345" s="5">
        <f>+T345-N345</f>
        <v>453.12300000000323</v>
      </c>
      <c r="Z345" s="5">
        <f t="shared" si="94"/>
        <v>91928.840579710144</v>
      </c>
      <c r="AA345" s="5">
        <v>6343090</v>
      </c>
      <c r="AB345" s="1">
        <v>53</v>
      </c>
      <c r="AC345" s="1">
        <v>0</v>
      </c>
      <c r="AD345" s="1">
        <v>1</v>
      </c>
    </row>
    <row r="346" spans="1:30" s="1" customFormat="1" x14ac:dyDescent="0.25">
      <c r="A346" s="14">
        <v>2908</v>
      </c>
      <c r="B346" s="5">
        <f t="shared" si="95"/>
        <v>0</v>
      </c>
      <c r="C346" s="1">
        <v>2908</v>
      </c>
      <c r="D346" s="1">
        <v>1</v>
      </c>
      <c r="E346" s="1">
        <v>0</v>
      </c>
      <c r="F346" s="7" t="s">
        <v>1179</v>
      </c>
      <c r="G346" s="388">
        <v>40932.110999999997</v>
      </c>
      <c r="H346" s="388">
        <v>41750.753220000006</v>
      </c>
      <c r="I346" s="388">
        <v>42585.768284400001</v>
      </c>
      <c r="J346" s="7"/>
      <c r="K346" s="382">
        <v>271</v>
      </c>
      <c r="L346" s="5">
        <f t="shared" si="88"/>
        <v>271</v>
      </c>
      <c r="M346" s="5"/>
      <c r="N346" s="5">
        <f t="shared" si="89"/>
        <v>40932.110999999997</v>
      </c>
      <c r="O346" s="5">
        <f t="shared" si="90"/>
        <v>17351.728085999999</v>
      </c>
      <c r="P346" s="5">
        <f t="shared" si="91"/>
        <v>23580.382913999998</v>
      </c>
      <c r="Q346" s="5"/>
      <c r="R346" s="5">
        <f t="shared" si="92"/>
        <v>271</v>
      </c>
      <c r="S346" s="5">
        <f t="shared" si="96"/>
        <v>271</v>
      </c>
      <c r="T346" s="5">
        <f t="shared" si="97"/>
        <v>41750.753220000006</v>
      </c>
      <c r="U346" s="5">
        <f t="shared" si="98"/>
        <v>17351.728085999999</v>
      </c>
      <c r="V346" s="5">
        <f t="shared" si="86"/>
        <v>24399.025134000007</v>
      </c>
      <c r="W346" s="5">
        <f t="shared" si="93"/>
        <v>90.0333030774908</v>
      </c>
      <c r="X346" s="6" t="s">
        <v>1246</v>
      </c>
      <c r="Y346" s="5">
        <f t="shared" si="87"/>
        <v>818.64222000000882</v>
      </c>
      <c r="Z346" s="5">
        <f t="shared" si="94"/>
        <v>23215.560885608855</v>
      </c>
      <c r="AA346" s="5">
        <v>6291417</v>
      </c>
      <c r="AB346" s="5">
        <v>21</v>
      </c>
      <c r="AC346" s="5">
        <v>0</v>
      </c>
      <c r="AD346" s="5">
        <v>1</v>
      </c>
    </row>
    <row r="347" spans="1:30" s="1" customFormat="1" x14ac:dyDescent="0.25">
      <c r="A347" s="14">
        <v>2909</v>
      </c>
      <c r="B347" s="5">
        <f t="shared" si="95"/>
        <v>0</v>
      </c>
      <c r="C347" s="1">
        <v>2909</v>
      </c>
      <c r="D347" s="1">
        <v>1</v>
      </c>
      <c r="F347" s="1" t="s">
        <v>2206</v>
      </c>
      <c r="G347" s="388">
        <v>139863.96599999999</v>
      </c>
      <c r="H347" s="388">
        <v>142661.24532000002</v>
      </c>
      <c r="I347" s="388">
        <v>145514.47022640001</v>
      </c>
      <c r="K347" s="1">
        <v>926</v>
      </c>
      <c r="L347" s="5">
        <f t="shared" si="88"/>
        <v>926</v>
      </c>
      <c r="N347" s="5">
        <f t="shared" si="89"/>
        <v>139863.96599999999</v>
      </c>
      <c r="O347" s="5">
        <f t="shared" si="90"/>
        <v>35703.355282000004</v>
      </c>
      <c r="P347" s="5">
        <f t="shared" si="91"/>
        <v>104160.61071799998</v>
      </c>
      <c r="R347" s="5">
        <f t="shared" si="92"/>
        <v>926</v>
      </c>
      <c r="S347" s="5">
        <f t="shared" si="96"/>
        <v>926</v>
      </c>
      <c r="T347" s="5">
        <f t="shared" si="97"/>
        <v>142661.24532000002</v>
      </c>
      <c r="U347" s="5">
        <f t="shared" si="98"/>
        <v>35703.355282000004</v>
      </c>
      <c r="V347" s="5">
        <f t="shared" si="86"/>
        <v>106957.89003800001</v>
      </c>
      <c r="W347" s="5">
        <f t="shared" si="93"/>
        <v>115.50528081857453</v>
      </c>
      <c r="X347" s="6" t="s">
        <v>1246</v>
      </c>
      <c r="Y347" s="5">
        <f t="shared" si="87"/>
        <v>2797.2793200000306</v>
      </c>
      <c r="Z347" s="5">
        <f t="shared" si="94"/>
        <v>13979.890928725701</v>
      </c>
      <c r="AA347" s="5">
        <v>12945379</v>
      </c>
      <c r="AB347" s="1">
        <v>69</v>
      </c>
      <c r="AC347" s="1">
        <v>0</v>
      </c>
      <c r="AD347" s="1">
        <v>1</v>
      </c>
    </row>
    <row r="348" spans="1:30" s="1" customFormat="1" x14ac:dyDescent="0.25">
      <c r="A348" s="14">
        <v>3000</v>
      </c>
      <c r="B348" s="5">
        <f t="shared" si="95"/>
        <v>0</v>
      </c>
      <c r="C348" s="1">
        <v>3000</v>
      </c>
      <c r="D348" s="1">
        <v>1</v>
      </c>
      <c r="E348" s="1">
        <v>1</v>
      </c>
      <c r="F348" s="1" t="s">
        <v>1566</v>
      </c>
      <c r="G348" s="388">
        <v>0</v>
      </c>
      <c r="H348" s="388">
        <v>0</v>
      </c>
      <c r="I348" s="388">
        <v>0</v>
      </c>
      <c r="K348" s="5">
        <v>0</v>
      </c>
      <c r="L348" s="5">
        <f t="shared" si="88"/>
        <v>150</v>
      </c>
      <c r="M348" s="5"/>
      <c r="N348" s="5">
        <f t="shared" si="89"/>
        <v>0</v>
      </c>
      <c r="O348" s="5">
        <f t="shared" si="90"/>
        <v>0</v>
      </c>
      <c r="P348" s="5">
        <f>+N348-O348</f>
        <v>0</v>
      </c>
      <c r="Q348" s="5"/>
      <c r="R348" s="5">
        <f t="shared" si="92"/>
        <v>0</v>
      </c>
      <c r="S348" s="5">
        <f t="shared" si="96"/>
        <v>150</v>
      </c>
      <c r="T348" s="5">
        <f t="shared" si="97"/>
        <v>0</v>
      </c>
      <c r="U348" s="5">
        <f t="shared" si="98"/>
        <v>0</v>
      </c>
      <c r="V348" s="5">
        <f>+T348-U348</f>
        <v>0</v>
      </c>
      <c r="W348" s="5" t="e">
        <f t="shared" si="93"/>
        <v>#DIV/0!</v>
      </c>
      <c r="X348" s="6" t="s">
        <v>1246</v>
      </c>
      <c r="Y348" s="5">
        <f>+T348-N348</f>
        <v>0</v>
      </c>
      <c r="Z348" s="5" t="e">
        <f t="shared" si="94"/>
        <v>#DIV/0!</v>
      </c>
      <c r="AA348" s="5">
        <v>0</v>
      </c>
      <c r="AB348" s="5">
        <v>0</v>
      </c>
      <c r="AC348" s="5">
        <v>0</v>
      </c>
      <c r="AD348" s="5">
        <v>0</v>
      </c>
    </row>
    <row r="349" spans="1:30" s="1" customFormat="1" x14ac:dyDescent="0.25">
      <c r="A349" s="14">
        <v>3999</v>
      </c>
      <c r="B349" s="5">
        <f t="shared" si="95"/>
        <v>0</v>
      </c>
      <c r="C349" s="1">
        <v>3999</v>
      </c>
      <c r="D349" s="1">
        <v>1</v>
      </c>
      <c r="E349" s="1">
        <v>9</v>
      </c>
      <c r="F349" s="1" t="s">
        <v>1567</v>
      </c>
      <c r="G349" s="388">
        <v>0</v>
      </c>
      <c r="H349" s="388">
        <v>0</v>
      </c>
      <c r="I349" s="388">
        <v>0</v>
      </c>
      <c r="K349" s="5">
        <v>0</v>
      </c>
      <c r="L349" s="5">
        <f t="shared" si="88"/>
        <v>150</v>
      </c>
      <c r="M349" s="5"/>
      <c r="N349" s="5">
        <f t="shared" si="89"/>
        <v>0</v>
      </c>
      <c r="O349" s="5">
        <f t="shared" si="90"/>
        <v>0</v>
      </c>
      <c r="P349" s="5">
        <f>+N349-O349</f>
        <v>0</v>
      </c>
      <c r="Q349" s="5"/>
      <c r="R349" s="5">
        <f t="shared" si="92"/>
        <v>0</v>
      </c>
      <c r="S349" s="5">
        <f t="shared" si="96"/>
        <v>150</v>
      </c>
      <c r="T349" s="5">
        <f t="shared" si="97"/>
        <v>0</v>
      </c>
      <c r="U349" s="5">
        <f t="shared" si="98"/>
        <v>0</v>
      </c>
      <c r="V349" s="5">
        <f>+T349-U349</f>
        <v>0</v>
      </c>
      <c r="W349" s="5" t="e">
        <f t="shared" si="93"/>
        <v>#DIV/0!</v>
      </c>
      <c r="X349" s="6" t="s">
        <v>1246</v>
      </c>
      <c r="Y349" s="5">
        <f>+T349-N349</f>
        <v>0</v>
      </c>
      <c r="Z349" s="5" t="e">
        <f t="shared" si="94"/>
        <v>#DIV/0!</v>
      </c>
      <c r="AA349" s="5">
        <v>0</v>
      </c>
      <c r="AB349" s="5">
        <v>0</v>
      </c>
      <c r="AC349" s="5">
        <v>0</v>
      </c>
      <c r="AD349" s="5">
        <v>0</v>
      </c>
    </row>
    <row r="350" spans="1:30" s="1" customFormat="1" x14ac:dyDescent="0.25">
      <c r="A350" s="14">
        <v>4000</v>
      </c>
      <c r="B350" s="5">
        <f t="shared" si="95"/>
        <v>2000</v>
      </c>
      <c r="C350" s="1">
        <v>6000</v>
      </c>
      <c r="D350" s="1">
        <v>62</v>
      </c>
      <c r="E350" s="1">
        <v>7</v>
      </c>
      <c r="F350" s="1" t="s">
        <v>1568</v>
      </c>
      <c r="G350" s="388">
        <v>0</v>
      </c>
      <c r="H350" s="388">
        <v>0</v>
      </c>
      <c r="I350" s="388">
        <v>0</v>
      </c>
      <c r="K350" s="5">
        <v>0</v>
      </c>
      <c r="L350" s="5">
        <f t="shared" si="88"/>
        <v>150</v>
      </c>
      <c r="M350" s="5"/>
      <c r="N350" s="5">
        <f t="shared" si="89"/>
        <v>0</v>
      </c>
      <c r="O350" s="5">
        <f t="shared" si="90"/>
        <v>0</v>
      </c>
      <c r="P350" s="5">
        <f>+N350-O350</f>
        <v>0</v>
      </c>
      <c r="Q350" s="5"/>
      <c r="R350" s="5">
        <f t="shared" si="92"/>
        <v>0</v>
      </c>
      <c r="S350" s="5">
        <f t="shared" si="96"/>
        <v>150</v>
      </c>
      <c r="T350" s="5">
        <f t="shared" si="97"/>
        <v>0</v>
      </c>
      <c r="U350" s="5">
        <f t="shared" si="98"/>
        <v>0</v>
      </c>
      <c r="V350" s="5">
        <f>+T350-U350</f>
        <v>0</v>
      </c>
      <c r="W350" s="5" t="e">
        <f t="shared" si="93"/>
        <v>#DIV/0!</v>
      </c>
      <c r="X350" s="6" t="s">
        <v>1246</v>
      </c>
      <c r="Y350" s="5">
        <f>+T350-N350</f>
        <v>0</v>
      </c>
      <c r="Z350" s="5" t="e">
        <f t="shared" si="94"/>
        <v>#DIV/0!</v>
      </c>
      <c r="AA350" s="5">
        <v>0</v>
      </c>
      <c r="AB350" s="5">
        <v>0</v>
      </c>
      <c r="AC350" s="5">
        <v>0</v>
      </c>
      <c r="AD350" s="5">
        <v>0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6"/>
  <sheetViews>
    <sheetView topLeftCell="A541" zoomScaleNormal="100" workbookViewId="0">
      <selection activeCell="A542" sqref="A542"/>
    </sheetView>
  </sheetViews>
  <sheetFormatPr defaultColWidth="9" defaultRowHeight="14.5" x14ac:dyDescent="0.35"/>
  <cols>
    <col min="1" max="1" width="13" style="228" bestFit="1" customWidth="1"/>
    <col min="2" max="6" width="9" style="228"/>
    <col min="7" max="7" width="25.77734375" style="228" customWidth="1"/>
    <col min="8" max="8" width="13.77734375" style="228" customWidth="1"/>
    <col min="9" max="9" width="10.6640625" style="228" bestFit="1" customWidth="1"/>
    <col min="10" max="11" width="12.77734375" style="228" bestFit="1" customWidth="1"/>
    <col min="12" max="12" width="9.44140625" style="228" bestFit="1" customWidth="1"/>
    <col min="13" max="13" width="10.6640625" style="228" bestFit="1" customWidth="1"/>
    <col min="14" max="14" width="12.77734375" style="228" bestFit="1" customWidth="1"/>
    <col min="15" max="15" width="14" style="228" bestFit="1" customWidth="1"/>
    <col min="16" max="16" width="12.77734375" style="228" bestFit="1" customWidth="1"/>
    <col min="17" max="16384" width="9" style="228"/>
  </cols>
  <sheetData>
    <row r="1" spans="1:16" x14ac:dyDescent="0.35">
      <c r="A1" s="228">
        <f>COLUMN()</f>
        <v>1</v>
      </c>
      <c r="B1" s="228">
        <f>COLUMN()</f>
        <v>2</v>
      </c>
      <c r="C1" s="228">
        <f>COLUMN()</f>
        <v>3</v>
      </c>
      <c r="D1" s="228">
        <f>COLUMN()</f>
        <v>4</v>
      </c>
      <c r="E1" s="228">
        <f>COLUMN()</f>
        <v>5</v>
      </c>
      <c r="F1" s="228">
        <f>COLUMN()</f>
        <v>6</v>
      </c>
      <c r="G1" s="228">
        <f>COLUMN()</f>
        <v>7</v>
      </c>
      <c r="H1" s="228">
        <f>COLUMN()</f>
        <v>8</v>
      </c>
      <c r="I1" s="228">
        <f>COLUMN()</f>
        <v>9</v>
      </c>
      <c r="J1" s="228">
        <f>COLUMN()</f>
        <v>10</v>
      </c>
      <c r="K1" s="228">
        <f>COLUMN()</f>
        <v>11</v>
      </c>
      <c r="L1" s="228">
        <f>COLUMN()</f>
        <v>12</v>
      </c>
      <c r="M1" s="228">
        <f>COLUMN()</f>
        <v>13</v>
      </c>
      <c r="N1" s="228">
        <f>COLUMN()</f>
        <v>14</v>
      </c>
      <c r="O1" s="228">
        <f>COLUMN()</f>
        <v>15</v>
      </c>
      <c r="P1" s="228">
        <f>COLUMN()</f>
        <v>16</v>
      </c>
    </row>
    <row r="2" spans="1:16" ht="78.5" x14ac:dyDescent="0.35">
      <c r="A2" s="390" t="s">
        <v>2150</v>
      </c>
      <c r="B2" s="25"/>
      <c r="C2" s="390" t="s">
        <v>529</v>
      </c>
      <c r="D2" s="390" t="s">
        <v>2150</v>
      </c>
      <c r="E2" s="25"/>
      <c r="F2" s="25" t="s">
        <v>507</v>
      </c>
      <c r="G2" s="390" t="s">
        <v>2909</v>
      </c>
      <c r="H2" s="390" t="s">
        <v>2910</v>
      </c>
      <c r="I2" s="390" t="s">
        <v>2911</v>
      </c>
      <c r="J2" s="390" t="s">
        <v>2912</v>
      </c>
      <c r="K2" s="390" t="s">
        <v>2913</v>
      </c>
      <c r="L2" s="390" t="s">
        <v>2914</v>
      </c>
      <c r="M2" s="390" t="s">
        <v>2915</v>
      </c>
      <c r="N2" s="390" t="s">
        <v>2916</v>
      </c>
      <c r="O2" s="390" t="s">
        <v>2917</v>
      </c>
      <c r="P2" s="390" t="s">
        <v>2049</v>
      </c>
    </row>
    <row r="3" spans="1:16" x14ac:dyDescent="0.35">
      <c r="A3" s="25"/>
      <c r="B3" s="391"/>
      <c r="C3" s="391" t="s">
        <v>2918</v>
      </c>
      <c r="D3" s="25"/>
      <c r="E3" s="391"/>
      <c r="F3" s="392">
        <v>16</v>
      </c>
      <c r="G3" s="391"/>
      <c r="H3" s="393">
        <v>999801</v>
      </c>
      <c r="I3" s="393">
        <v>999802</v>
      </c>
      <c r="J3" s="393">
        <v>999803</v>
      </c>
      <c r="K3" s="393">
        <v>999811</v>
      </c>
      <c r="L3" s="393">
        <v>999812</v>
      </c>
      <c r="M3" s="393">
        <v>999821</v>
      </c>
      <c r="N3" s="393">
        <v>999822</v>
      </c>
      <c r="O3" s="393">
        <v>999823</v>
      </c>
      <c r="P3" s="393">
        <v>999825</v>
      </c>
    </row>
    <row r="4" spans="1:16" x14ac:dyDescent="0.35">
      <c r="A4" s="25"/>
      <c r="B4" s="391"/>
      <c r="C4" s="391"/>
      <c r="D4" s="25"/>
      <c r="E4" s="391"/>
      <c r="F4" s="394"/>
      <c r="G4" s="391"/>
      <c r="H4" s="395" t="s">
        <v>2055</v>
      </c>
      <c r="I4" s="395" t="s">
        <v>2056</v>
      </c>
      <c r="J4" s="395" t="s">
        <v>2057</v>
      </c>
      <c r="K4" s="395" t="s">
        <v>2058</v>
      </c>
      <c r="L4" s="395" t="s">
        <v>2059</v>
      </c>
      <c r="M4" s="395" t="s">
        <v>2060</v>
      </c>
      <c r="N4" s="395" t="s">
        <v>2061</v>
      </c>
      <c r="O4" s="395" t="s">
        <v>2062</v>
      </c>
      <c r="P4" s="395" t="s">
        <v>2063</v>
      </c>
    </row>
    <row r="5" spans="1:16" x14ac:dyDescent="0.35">
      <c r="A5" s="25"/>
      <c r="B5" s="396"/>
      <c r="C5" s="391" t="s">
        <v>2919</v>
      </c>
      <c r="D5" s="25"/>
      <c r="E5" s="396"/>
      <c r="F5" s="397">
        <v>25</v>
      </c>
      <c r="G5" s="398">
        <v>196</v>
      </c>
      <c r="H5" s="399"/>
      <c r="I5" s="399"/>
      <c r="J5" s="399"/>
      <c r="K5" s="399"/>
      <c r="L5" s="399"/>
      <c r="M5" s="399"/>
      <c r="N5" s="399"/>
      <c r="O5" s="399"/>
      <c r="P5" s="399"/>
    </row>
    <row r="6" spans="1:16" x14ac:dyDescent="0.35">
      <c r="A6" s="400"/>
      <c r="B6" s="400"/>
      <c r="C6" s="400"/>
      <c r="D6" s="400"/>
      <c r="E6" s="400"/>
      <c r="F6" s="400"/>
      <c r="G6" s="401"/>
      <c r="H6" s="402"/>
      <c r="I6" s="402"/>
      <c r="J6" s="402"/>
      <c r="K6" s="402"/>
      <c r="L6" s="402"/>
      <c r="M6" s="402"/>
      <c r="N6" s="402"/>
      <c r="O6" s="402"/>
      <c r="P6" s="402"/>
    </row>
    <row r="7" spans="1:16" x14ac:dyDescent="0.35">
      <c r="A7" s="473">
        <v>0.99990000000000001</v>
      </c>
      <c r="B7" s="403"/>
      <c r="C7" s="403"/>
      <c r="D7" s="403"/>
      <c r="E7" s="403"/>
      <c r="F7" s="404" t="s">
        <v>2920</v>
      </c>
      <c r="G7" s="405">
        <f>SUM(G21:G542)</f>
        <v>7000000</v>
      </c>
      <c r="H7" s="406">
        <f t="shared" ref="H7:P7" si="0">SUM(H21:H576)</f>
        <v>947</v>
      </c>
      <c r="I7" s="406">
        <f t="shared" si="0"/>
        <v>4333</v>
      </c>
      <c r="J7" s="406">
        <f t="shared" si="0"/>
        <v>1662</v>
      </c>
      <c r="K7" s="406">
        <f t="shared" si="0"/>
        <v>51</v>
      </c>
      <c r="L7" s="406">
        <f t="shared" si="0"/>
        <v>951</v>
      </c>
      <c r="M7" s="406">
        <f t="shared" si="0"/>
        <v>2043</v>
      </c>
      <c r="N7" s="406">
        <f t="shared" si="0"/>
        <v>12862</v>
      </c>
      <c r="O7" s="406">
        <f t="shared" si="0"/>
        <v>5437</v>
      </c>
      <c r="P7" s="406">
        <f t="shared" si="0"/>
        <v>808</v>
      </c>
    </row>
    <row r="8" spans="1:16" x14ac:dyDescent="0.35">
      <c r="A8" s="403"/>
      <c r="B8" s="403"/>
      <c r="C8" s="403"/>
      <c r="D8" s="403"/>
      <c r="E8" s="403"/>
      <c r="F8" s="404" t="s">
        <v>2921</v>
      </c>
      <c r="G8" s="405">
        <f>(7/5.4)*G7</f>
        <v>9074074.0740740746</v>
      </c>
      <c r="H8" s="406"/>
      <c r="I8" s="406"/>
      <c r="J8" s="406"/>
      <c r="K8" s="406"/>
      <c r="L8" s="406"/>
      <c r="M8" s="406"/>
      <c r="N8" s="406"/>
      <c r="O8" s="406"/>
      <c r="P8" s="406"/>
    </row>
    <row r="9" spans="1:16" x14ac:dyDescent="0.35">
      <c r="A9" s="391"/>
      <c r="B9" s="391"/>
      <c r="C9" s="391"/>
      <c r="D9" s="391"/>
      <c r="E9" s="391"/>
      <c r="F9" s="391"/>
      <c r="G9" s="407"/>
      <c r="H9" s="47"/>
      <c r="I9" s="47"/>
      <c r="J9" s="47"/>
      <c r="K9" s="47"/>
      <c r="L9" s="47"/>
      <c r="M9" s="47"/>
      <c r="N9" s="47"/>
      <c r="O9" s="47"/>
      <c r="P9" s="47"/>
    </row>
    <row r="10" spans="1:16" x14ac:dyDescent="0.35">
      <c r="A10" s="8"/>
      <c r="B10" s="391"/>
      <c r="C10" s="73" t="s">
        <v>1869</v>
      </c>
      <c r="D10" s="8"/>
      <c r="E10" s="8">
        <v>1</v>
      </c>
      <c r="F10" s="74" t="s">
        <v>1074</v>
      </c>
      <c r="G10" s="75">
        <f t="shared" ref="G10:P18" si="1">SUMIF($C$20:$C$565,$E10,G$20:G$565)</f>
        <v>452956</v>
      </c>
      <c r="H10" s="5">
        <f t="shared" si="1"/>
        <v>4</v>
      </c>
      <c r="I10" s="5">
        <f t="shared" si="1"/>
        <v>981</v>
      </c>
      <c r="J10" s="5">
        <f t="shared" si="1"/>
        <v>1</v>
      </c>
      <c r="K10" s="5">
        <f t="shared" si="1"/>
        <v>0</v>
      </c>
      <c r="L10" s="5">
        <f t="shared" si="1"/>
        <v>17</v>
      </c>
      <c r="M10" s="5">
        <f t="shared" si="1"/>
        <v>0</v>
      </c>
      <c r="N10" s="5">
        <f t="shared" si="1"/>
        <v>1308</v>
      </c>
      <c r="O10" s="5">
        <f t="shared" si="1"/>
        <v>0</v>
      </c>
      <c r="P10" s="5">
        <f t="shared" si="1"/>
        <v>0</v>
      </c>
    </row>
    <row r="11" spans="1:16" x14ac:dyDescent="0.35">
      <c r="A11" s="8"/>
      <c r="B11" s="391"/>
      <c r="C11" s="73" t="s">
        <v>1870</v>
      </c>
      <c r="D11" s="8"/>
      <c r="E11" s="8">
        <v>2</v>
      </c>
      <c r="F11" s="74" t="s">
        <v>1075</v>
      </c>
      <c r="G11" s="75">
        <f t="shared" si="1"/>
        <v>404936</v>
      </c>
      <c r="H11" s="5">
        <f t="shared" si="1"/>
        <v>140</v>
      </c>
      <c r="I11" s="5">
        <f t="shared" si="1"/>
        <v>404</v>
      </c>
      <c r="J11" s="5">
        <f t="shared" si="1"/>
        <v>26</v>
      </c>
      <c r="K11" s="5">
        <f t="shared" si="1"/>
        <v>1</v>
      </c>
      <c r="L11" s="5">
        <f t="shared" si="1"/>
        <v>47</v>
      </c>
      <c r="M11" s="5">
        <f t="shared" si="1"/>
        <v>189</v>
      </c>
      <c r="N11" s="5">
        <f t="shared" si="1"/>
        <v>1126</v>
      </c>
      <c r="O11" s="5">
        <f t="shared" si="1"/>
        <v>26</v>
      </c>
      <c r="P11" s="5">
        <f t="shared" si="1"/>
        <v>107</v>
      </c>
    </row>
    <row r="12" spans="1:16" x14ac:dyDescent="0.35">
      <c r="A12" s="8"/>
      <c r="B12" s="391"/>
      <c r="C12" s="73" t="s">
        <v>1871</v>
      </c>
      <c r="D12" s="8"/>
      <c r="E12" s="8">
        <v>3</v>
      </c>
      <c r="F12" s="74" t="s">
        <v>1076</v>
      </c>
      <c r="G12" s="75">
        <f t="shared" si="1"/>
        <v>1268904</v>
      </c>
      <c r="H12" s="5">
        <f t="shared" si="1"/>
        <v>281</v>
      </c>
      <c r="I12" s="5">
        <f t="shared" si="1"/>
        <v>900</v>
      </c>
      <c r="J12" s="5">
        <f t="shared" si="1"/>
        <v>731</v>
      </c>
      <c r="K12" s="5">
        <f t="shared" si="1"/>
        <v>13</v>
      </c>
      <c r="L12" s="5">
        <f t="shared" si="1"/>
        <v>104</v>
      </c>
      <c r="M12" s="5">
        <f t="shared" si="1"/>
        <v>294</v>
      </c>
      <c r="N12" s="5">
        <f t="shared" si="1"/>
        <v>2149</v>
      </c>
      <c r="O12" s="5">
        <f t="shared" si="1"/>
        <v>1781</v>
      </c>
      <c r="P12" s="5">
        <f t="shared" si="1"/>
        <v>221</v>
      </c>
    </row>
    <row r="13" spans="1:16" x14ac:dyDescent="0.35">
      <c r="A13" s="8"/>
      <c r="B13" s="391"/>
      <c r="C13" s="73" t="s">
        <v>1872</v>
      </c>
      <c r="D13" s="8"/>
      <c r="E13" s="8">
        <v>4</v>
      </c>
      <c r="F13" s="74" t="s">
        <v>1077</v>
      </c>
      <c r="G13" s="75">
        <f t="shared" si="1"/>
        <v>1116416</v>
      </c>
      <c r="H13" s="5">
        <f t="shared" si="1"/>
        <v>211</v>
      </c>
      <c r="I13" s="5">
        <f t="shared" si="1"/>
        <v>595</v>
      </c>
      <c r="J13" s="5">
        <f t="shared" si="1"/>
        <v>416</v>
      </c>
      <c r="K13" s="5">
        <f t="shared" si="1"/>
        <v>17</v>
      </c>
      <c r="L13" s="5">
        <f t="shared" si="1"/>
        <v>162</v>
      </c>
      <c r="M13" s="5">
        <f t="shared" si="1"/>
        <v>572</v>
      </c>
      <c r="N13" s="5">
        <f t="shared" si="1"/>
        <v>2344</v>
      </c>
      <c r="O13" s="5">
        <f t="shared" si="1"/>
        <v>1218</v>
      </c>
      <c r="P13" s="5">
        <f t="shared" si="1"/>
        <v>161</v>
      </c>
    </row>
    <row r="14" spans="1:16" x14ac:dyDescent="0.35">
      <c r="A14" s="8"/>
      <c r="B14" s="391"/>
      <c r="C14" s="73" t="s">
        <v>1873</v>
      </c>
      <c r="D14" s="8"/>
      <c r="E14" s="8">
        <v>5</v>
      </c>
      <c r="F14" s="74" t="s">
        <v>1078</v>
      </c>
      <c r="G14" s="75">
        <f t="shared" si="1"/>
        <v>675808</v>
      </c>
      <c r="H14" s="5">
        <f t="shared" si="1"/>
        <v>114</v>
      </c>
      <c r="I14" s="5">
        <f t="shared" si="1"/>
        <v>458</v>
      </c>
      <c r="J14" s="5">
        <f t="shared" si="1"/>
        <v>133</v>
      </c>
      <c r="K14" s="5">
        <f t="shared" si="1"/>
        <v>13</v>
      </c>
      <c r="L14" s="5">
        <f t="shared" si="1"/>
        <v>235</v>
      </c>
      <c r="M14" s="5">
        <f t="shared" si="1"/>
        <v>311</v>
      </c>
      <c r="N14" s="5">
        <f t="shared" si="1"/>
        <v>1662</v>
      </c>
      <c r="O14" s="5">
        <f t="shared" si="1"/>
        <v>347</v>
      </c>
      <c r="P14" s="5">
        <f t="shared" si="1"/>
        <v>175</v>
      </c>
    </row>
    <row r="15" spans="1:16" x14ac:dyDescent="0.35">
      <c r="A15" s="8"/>
      <c r="B15" s="391"/>
      <c r="C15" s="73" t="s">
        <v>1874</v>
      </c>
      <c r="D15" s="8"/>
      <c r="E15" s="8">
        <v>6</v>
      </c>
      <c r="F15" s="74" t="s">
        <v>1079</v>
      </c>
      <c r="G15" s="75">
        <f t="shared" si="1"/>
        <v>703640</v>
      </c>
      <c r="H15" s="5">
        <f t="shared" si="1"/>
        <v>112</v>
      </c>
      <c r="I15" s="5">
        <f t="shared" si="1"/>
        <v>585</v>
      </c>
      <c r="J15" s="5">
        <f t="shared" si="1"/>
        <v>60</v>
      </c>
      <c r="K15" s="5">
        <f t="shared" si="1"/>
        <v>7</v>
      </c>
      <c r="L15" s="5">
        <f t="shared" si="1"/>
        <v>308</v>
      </c>
      <c r="M15" s="5">
        <f t="shared" si="1"/>
        <v>240</v>
      </c>
      <c r="N15" s="5">
        <f t="shared" si="1"/>
        <v>2052</v>
      </c>
      <c r="O15" s="5">
        <f t="shared" si="1"/>
        <v>154</v>
      </c>
      <c r="P15" s="5">
        <f t="shared" si="1"/>
        <v>72</v>
      </c>
    </row>
    <row r="16" spans="1:16" x14ac:dyDescent="0.35">
      <c r="A16" s="8"/>
      <c r="B16" s="391"/>
      <c r="C16" s="73" t="s">
        <v>1875</v>
      </c>
      <c r="D16" s="8"/>
      <c r="E16" s="8">
        <v>7</v>
      </c>
      <c r="F16" s="74" t="s">
        <v>534</v>
      </c>
      <c r="G16" s="75">
        <f t="shared" si="1"/>
        <v>426104</v>
      </c>
      <c r="H16" s="5">
        <f t="shared" si="1"/>
        <v>81</v>
      </c>
      <c r="I16" s="5">
        <f t="shared" si="1"/>
        <v>364</v>
      </c>
      <c r="J16" s="5">
        <f t="shared" si="1"/>
        <v>139</v>
      </c>
      <c r="K16" s="5">
        <f t="shared" si="1"/>
        <v>0</v>
      </c>
      <c r="L16" s="5">
        <f t="shared" si="1"/>
        <v>70</v>
      </c>
      <c r="M16" s="5">
        <f t="shared" si="1"/>
        <v>183</v>
      </c>
      <c r="N16" s="5">
        <f t="shared" si="1"/>
        <v>955</v>
      </c>
      <c r="O16" s="5">
        <f t="shared" si="1"/>
        <v>344</v>
      </c>
      <c r="P16" s="5">
        <f t="shared" si="1"/>
        <v>38</v>
      </c>
    </row>
    <row r="17" spans="1:16" x14ac:dyDescent="0.35">
      <c r="A17" s="8"/>
      <c r="B17" s="391"/>
      <c r="C17" s="73" t="s">
        <v>1876</v>
      </c>
      <c r="D17" s="8"/>
      <c r="E17" s="8">
        <v>8</v>
      </c>
      <c r="F17" s="74" t="s">
        <v>1877</v>
      </c>
      <c r="G17" s="75">
        <f t="shared" si="1"/>
        <v>179144</v>
      </c>
      <c r="H17" s="5">
        <f t="shared" si="1"/>
        <v>0</v>
      </c>
      <c r="I17" s="5">
        <f t="shared" si="1"/>
        <v>7</v>
      </c>
      <c r="J17" s="5">
        <f t="shared" si="1"/>
        <v>73</v>
      </c>
      <c r="K17" s="5">
        <f t="shared" si="1"/>
        <v>0</v>
      </c>
      <c r="L17" s="5">
        <f t="shared" si="1"/>
        <v>0</v>
      </c>
      <c r="M17" s="5">
        <f t="shared" si="1"/>
        <v>71</v>
      </c>
      <c r="N17" s="5">
        <f t="shared" si="1"/>
        <v>207</v>
      </c>
      <c r="O17" s="5">
        <f t="shared" si="1"/>
        <v>549</v>
      </c>
      <c r="P17" s="5">
        <f t="shared" si="1"/>
        <v>7</v>
      </c>
    </row>
    <row r="18" spans="1:16" x14ac:dyDescent="0.35">
      <c r="A18" s="8"/>
      <c r="B18" s="391"/>
      <c r="C18" s="73" t="s">
        <v>2082</v>
      </c>
      <c r="D18" s="8"/>
      <c r="E18" s="8">
        <v>0</v>
      </c>
      <c r="F18" s="74" t="s">
        <v>2082</v>
      </c>
      <c r="G18" s="75">
        <f t="shared" si="1"/>
        <v>0</v>
      </c>
      <c r="H18" s="5">
        <f t="shared" si="1"/>
        <v>0</v>
      </c>
      <c r="I18" s="5">
        <f t="shared" si="1"/>
        <v>0</v>
      </c>
      <c r="J18" s="5">
        <f t="shared" si="1"/>
        <v>0</v>
      </c>
      <c r="K18" s="5">
        <f t="shared" si="1"/>
        <v>0</v>
      </c>
      <c r="L18" s="5">
        <f t="shared" si="1"/>
        <v>0</v>
      </c>
      <c r="M18" s="5">
        <f t="shared" si="1"/>
        <v>0</v>
      </c>
      <c r="N18" s="5">
        <f t="shared" si="1"/>
        <v>0</v>
      </c>
      <c r="O18" s="5">
        <f t="shared" si="1"/>
        <v>0</v>
      </c>
      <c r="P18" s="5">
        <f t="shared" si="1"/>
        <v>0</v>
      </c>
    </row>
    <row r="19" spans="1:16" x14ac:dyDescent="0.35">
      <c r="A19" s="1"/>
      <c r="B19" s="25"/>
      <c r="C19" s="1"/>
      <c r="D19" s="1"/>
      <c r="E19" s="1"/>
      <c r="F19" s="1"/>
      <c r="G19" s="1"/>
      <c r="H19" s="5"/>
      <c r="I19" s="5"/>
      <c r="J19" s="5"/>
      <c r="K19" s="5"/>
      <c r="L19" s="5"/>
      <c r="M19" s="5"/>
      <c r="N19" s="5"/>
      <c r="O19" s="5"/>
      <c r="P19" s="5"/>
    </row>
    <row r="20" spans="1:16" x14ac:dyDescent="0.35">
      <c r="A20" s="72" t="s">
        <v>1880</v>
      </c>
      <c r="B20" s="400" t="s">
        <v>1878</v>
      </c>
      <c r="C20" s="72" t="s">
        <v>1879</v>
      </c>
      <c r="D20" s="72" t="s">
        <v>1880</v>
      </c>
      <c r="E20" s="72" t="s">
        <v>1881</v>
      </c>
      <c r="F20" s="72" t="s">
        <v>1882</v>
      </c>
      <c r="G20" s="76"/>
      <c r="H20" s="408">
        <v>999801</v>
      </c>
      <c r="I20" s="408">
        <v>999802</v>
      </c>
      <c r="J20" s="408">
        <v>999803</v>
      </c>
      <c r="K20" s="408">
        <v>999811</v>
      </c>
      <c r="L20" s="408">
        <v>999812</v>
      </c>
      <c r="M20" s="408">
        <v>999821</v>
      </c>
      <c r="N20" s="408">
        <v>999822</v>
      </c>
      <c r="O20" s="408">
        <v>999823</v>
      </c>
      <c r="P20" s="408">
        <v>999825</v>
      </c>
    </row>
    <row r="21" spans="1:16" x14ac:dyDescent="0.35">
      <c r="A21" s="1">
        <v>1</v>
      </c>
      <c r="B21" s="25" t="s">
        <v>2064</v>
      </c>
      <c r="C21" s="1">
        <v>5</v>
      </c>
      <c r="D21" s="1">
        <v>1</v>
      </c>
      <c r="E21" s="1">
        <v>1</v>
      </c>
      <c r="F21" s="1" t="s">
        <v>133</v>
      </c>
      <c r="G21" s="75">
        <f>SUM(H21:P21)*$G$5</f>
        <v>7644</v>
      </c>
      <c r="H21" s="5">
        <v>0</v>
      </c>
      <c r="I21" s="5">
        <v>3</v>
      </c>
      <c r="J21" s="5">
        <v>0</v>
      </c>
      <c r="K21" s="5">
        <v>0</v>
      </c>
      <c r="L21" s="5">
        <v>4</v>
      </c>
      <c r="M21" s="5">
        <v>0</v>
      </c>
      <c r="N21" s="5">
        <v>32</v>
      </c>
      <c r="O21" s="5">
        <v>0</v>
      </c>
      <c r="P21" s="5">
        <v>0</v>
      </c>
    </row>
    <row r="22" spans="1:16" x14ac:dyDescent="0.35">
      <c r="A22" s="1">
        <v>1.3</v>
      </c>
      <c r="B22" s="25" t="s">
        <v>2064</v>
      </c>
      <c r="C22" s="1">
        <v>1</v>
      </c>
      <c r="D22" s="1">
        <v>1.3</v>
      </c>
      <c r="E22" s="1">
        <v>3</v>
      </c>
      <c r="F22" s="1" t="s">
        <v>134</v>
      </c>
      <c r="G22" s="75">
        <f t="shared" ref="G22:G69" si="2">SUM(H22:P22)*$G$5</f>
        <v>241080</v>
      </c>
      <c r="H22" s="5">
        <v>0</v>
      </c>
      <c r="I22" s="5">
        <v>565</v>
      </c>
      <c r="J22" s="5">
        <v>0</v>
      </c>
      <c r="K22" s="5">
        <v>0</v>
      </c>
      <c r="L22" s="5">
        <v>0</v>
      </c>
      <c r="M22" s="5">
        <v>0</v>
      </c>
      <c r="N22" s="5">
        <v>665</v>
      </c>
      <c r="O22" s="5">
        <v>0</v>
      </c>
      <c r="P22" s="5">
        <v>0</v>
      </c>
    </row>
    <row r="23" spans="1:16" x14ac:dyDescent="0.35">
      <c r="A23" s="1">
        <v>2</v>
      </c>
      <c r="B23" s="25" t="s">
        <v>2064</v>
      </c>
      <c r="C23" s="1">
        <v>6</v>
      </c>
      <c r="D23" s="1">
        <v>2</v>
      </c>
      <c r="E23" s="1">
        <v>1</v>
      </c>
      <c r="F23" s="1" t="s">
        <v>135</v>
      </c>
      <c r="G23" s="75">
        <f t="shared" si="2"/>
        <v>1568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7</v>
      </c>
      <c r="O23" s="5">
        <v>0</v>
      </c>
      <c r="P23" s="5">
        <v>0</v>
      </c>
    </row>
    <row r="24" spans="1:16" x14ac:dyDescent="0.35">
      <c r="A24" s="1">
        <v>4</v>
      </c>
      <c r="B24" s="25" t="s">
        <v>2064</v>
      </c>
      <c r="C24" s="1">
        <v>6</v>
      </c>
      <c r="D24" s="1">
        <v>4</v>
      </c>
      <c r="E24" s="1">
        <v>1</v>
      </c>
      <c r="F24" s="1" t="s">
        <v>136</v>
      </c>
      <c r="G24" s="75">
        <f t="shared" si="2"/>
        <v>4312</v>
      </c>
      <c r="H24" s="5">
        <v>0</v>
      </c>
      <c r="I24" s="5">
        <v>2</v>
      </c>
      <c r="J24" s="5">
        <v>2</v>
      </c>
      <c r="K24" s="5">
        <v>0</v>
      </c>
      <c r="L24" s="5">
        <v>2</v>
      </c>
      <c r="M24" s="5">
        <v>0</v>
      </c>
      <c r="N24" s="5">
        <v>16</v>
      </c>
      <c r="O24" s="5">
        <v>0</v>
      </c>
      <c r="P24" s="5">
        <v>0</v>
      </c>
    </row>
    <row r="25" spans="1:16" x14ac:dyDescent="0.35">
      <c r="A25" s="1">
        <v>6</v>
      </c>
      <c r="B25" s="25" t="s">
        <v>2064</v>
      </c>
      <c r="C25" s="1">
        <v>2</v>
      </c>
      <c r="D25" s="1">
        <v>6</v>
      </c>
      <c r="E25" s="1">
        <v>3</v>
      </c>
      <c r="F25" s="1" t="s">
        <v>137</v>
      </c>
      <c r="G25" s="75">
        <f t="shared" si="2"/>
        <v>12740</v>
      </c>
      <c r="H25" s="5">
        <v>0</v>
      </c>
      <c r="I25" s="5">
        <v>1</v>
      </c>
      <c r="J25" s="5">
        <v>11</v>
      </c>
      <c r="K25" s="5">
        <v>0</v>
      </c>
      <c r="L25" s="5">
        <v>0</v>
      </c>
      <c r="M25" s="5">
        <v>0</v>
      </c>
      <c r="N25" s="5">
        <v>53</v>
      </c>
      <c r="O25" s="5">
        <v>0</v>
      </c>
      <c r="P25" s="5">
        <v>0</v>
      </c>
    </row>
    <row r="26" spans="1:16" x14ac:dyDescent="0.35">
      <c r="A26" s="1">
        <v>11</v>
      </c>
      <c r="B26" s="25" t="s">
        <v>2064</v>
      </c>
      <c r="C26" s="1">
        <v>3</v>
      </c>
      <c r="D26" s="1">
        <v>11</v>
      </c>
      <c r="E26" s="1">
        <v>1</v>
      </c>
      <c r="F26" s="1" t="s">
        <v>138</v>
      </c>
      <c r="G26" s="75">
        <f t="shared" si="2"/>
        <v>197960</v>
      </c>
      <c r="H26" s="5">
        <v>0</v>
      </c>
      <c r="I26" s="5">
        <v>43</v>
      </c>
      <c r="J26" s="5">
        <v>232</v>
      </c>
      <c r="K26" s="5">
        <v>0</v>
      </c>
      <c r="L26" s="5">
        <v>5</v>
      </c>
      <c r="M26" s="5">
        <v>0</v>
      </c>
      <c r="N26" s="5">
        <v>100</v>
      </c>
      <c r="O26" s="5">
        <v>630</v>
      </c>
      <c r="P26" s="5">
        <v>0</v>
      </c>
    </row>
    <row r="27" spans="1:16" x14ac:dyDescent="0.35">
      <c r="A27" s="1">
        <v>12</v>
      </c>
      <c r="B27" s="25" t="s">
        <v>2064</v>
      </c>
      <c r="C27" s="1">
        <v>3</v>
      </c>
      <c r="D27" s="1">
        <v>12</v>
      </c>
      <c r="E27" s="1">
        <v>1</v>
      </c>
      <c r="F27" s="1" t="s">
        <v>139</v>
      </c>
      <c r="G27" s="75">
        <f t="shared" si="2"/>
        <v>5292</v>
      </c>
      <c r="H27" s="5">
        <v>10</v>
      </c>
      <c r="I27" s="5">
        <v>0</v>
      </c>
      <c r="J27" s="5">
        <v>0</v>
      </c>
      <c r="K27" s="5">
        <v>0</v>
      </c>
      <c r="L27" s="5">
        <v>0</v>
      </c>
      <c r="M27" s="5">
        <v>11</v>
      </c>
      <c r="N27" s="5">
        <v>0</v>
      </c>
      <c r="O27" s="5">
        <v>0</v>
      </c>
      <c r="P27" s="5">
        <v>6</v>
      </c>
    </row>
    <row r="28" spans="1:16" x14ac:dyDescent="0.35">
      <c r="A28" s="1">
        <v>13</v>
      </c>
      <c r="B28" s="25" t="s">
        <v>2064</v>
      </c>
      <c r="C28" s="1">
        <v>2</v>
      </c>
      <c r="D28" s="1">
        <v>13</v>
      </c>
      <c r="E28" s="1">
        <v>1</v>
      </c>
      <c r="F28" s="1" t="s">
        <v>140</v>
      </c>
      <c r="G28" s="75">
        <f t="shared" si="2"/>
        <v>8428</v>
      </c>
      <c r="H28" s="5">
        <v>0</v>
      </c>
      <c r="I28" s="5">
        <v>4</v>
      </c>
      <c r="J28" s="5">
        <v>0</v>
      </c>
      <c r="K28" s="5">
        <v>0</v>
      </c>
      <c r="L28" s="5">
        <v>0</v>
      </c>
      <c r="M28" s="5">
        <v>0</v>
      </c>
      <c r="N28" s="5">
        <v>39</v>
      </c>
      <c r="O28" s="5">
        <v>0</v>
      </c>
      <c r="P28" s="5">
        <v>0</v>
      </c>
    </row>
    <row r="29" spans="1:16" x14ac:dyDescent="0.35">
      <c r="A29" s="1">
        <v>14</v>
      </c>
      <c r="B29" s="25" t="s">
        <v>2064</v>
      </c>
      <c r="C29" s="1">
        <v>3</v>
      </c>
      <c r="D29" s="1">
        <v>14</v>
      </c>
      <c r="E29" s="1">
        <v>1</v>
      </c>
      <c r="F29" s="1" t="s">
        <v>141</v>
      </c>
      <c r="G29" s="75">
        <f t="shared" si="2"/>
        <v>10976</v>
      </c>
      <c r="H29" s="5">
        <v>0</v>
      </c>
      <c r="I29" s="5">
        <v>2</v>
      </c>
      <c r="J29" s="5">
        <v>0</v>
      </c>
      <c r="K29" s="5">
        <v>0</v>
      </c>
      <c r="L29" s="5">
        <v>2</v>
      </c>
      <c r="M29" s="5">
        <v>0</v>
      </c>
      <c r="N29" s="5">
        <v>49</v>
      </c>
      <c r="O29" s="5">
        <v>3</v>
      </c>
      <c r="P29" s="5">
        <v>0</v>
      </c>
    </row>
    <row r="30" spans="1:16" x14ac:dyDescent="0.35">
      <c r="A30" s="1">
        <v>15</v>
      </c>
      <c r="B30" s="25" t="s">
        <v>2064</v>
      </c>
      <c r="C30" s="1">
        <v>3</v>
      </c>
      <c r="D30" s="1">
        <v>15</v>
      </c>
      <c r="E30" s="1">
        <v>1</v>
      </c>
      <c r="F30" s="1" t="s">
        <v>142</v>
      </c>
      <c r="G30" s="75">
        <f t="shared" si="2"/>
        <v>24108</v>
      </c>
      <c r="H30" s="5">
        <v>0</v>
      </c>
      <c r="I30" s="5">
        <v>8</v>
      </c>
      <c r="J30" s="5">
        <v>9</v>
      </c>
      <c r="K30" s="5">
        <v>0</v>
      </c>
      <c r="L30" s="5">
        <v>0</v>
      </c>
      <c r="M30" s="5">
        <v>2</v>
      </c>
      <c r="N30" s="5">
        <v>95</v>
      </c>
      <c r="O30" s="5">
        <v>8</v>
      </c>
      <c r="P30" s="5">
        <v>1</v>
      </c>
    </row>
    <row r="31" spans="1:16" x14ac:dyDescent="0.35">
      <c r="A31" s="1">
        <v>16</v>
      </c>
      <c r="B31" s="25" t="s">
        <v>2064</v>
      </c>
      <c r="C31" s="1">
        <v>3</v>
      </c>
      <c r="D31" s="1">
        <v>16</v>
      </c>
      <c r="E31" s="1">
        <v>1</v>
      </c>
      <c r="F31" s="1" t="s">
        <v>1883</v>
      </c>
      <c r="G31" s="75">
        <f t="shared" si="2"/>
        <v>16268</v>
      </c>
      <c r="H31" s="5">
        <v>0</v>
      </c>
      <c r="I31" s="5">
        <v>16</v>
      </c>
      <c r="J31" s="5">
        <v>0</v>
      </c>
      <c r="K31" s="5">
        <v>0</v>
      </c>
      <c r="L31" s="5">
        <v>0</v>
      </c>
      <c r="M31" s="5">
        <v>0</v>
      </c>
      <c r="N31" s="5">
        <v>67</v>
      </c>
      <c r="O31" s="5">
        <v>0</v>
      </c>
      <c r="P31" s="5">
        <v>0</v>
      </c>
    </row>
    <row r="32" spans="1:16" x14ac:dyDescent="0.35">
      <c r="A32" s="1">
        <v>22</v>
      </c>
      <c r="B32" s="25" t="s">
        <v>2064</v>
      </c>
      <c r="C32" s="1">
        <v>4</v>
      </c>
      <c r="D32" s="1">
        <v>22</v>
      </c>
      <c r="E32" s="1">
        <v>1</v>
      </c>
      <c r="F32" s="1" t="s">
        <v>144</v>
      </c>
      <c r="G32" s="75">
        <f t="shared" si="2"/>
        <v>31556</v>
      </c>
      <c r="H32" s="5">
        <v>3</v>
      </c>
      <c r="I32" s="5">
        <v>2</v>
      </c>
      <c r="J32" s="5">
        <v>0</v>
      </c>
      <c r="K32" s="5">
        <v>0</v>
      </c>
      <c r="L32" s="5">
        <v>25</v>
      </c>
      <c r="M32" s="5">
        <v>111</v>
      </c>
      <c r="N32" s="5">
        <v>0</v>
      </c>
      <c r="O32" s="5">
        <v>0</v>
      </c>
      <c r="P32" s="5">
        <v>20</v>
      </c>
    </row>
    <row r="33" spans="1:16" x14ac:dyDescent="0.35">
      <c r="A33" s="1">
        <v>23</v>
      </c>
      <c r="B33" s="25" t="s">
        <v>2064</v>
      </c>
      <c r="C33" s="1">
        <v>6</v>
      </c>
      <c r="D33" s="1">
        <v>23</v>
      </c>
      <c r="E33" s="1">
        <v>1</v>
      </c>
      <c r="F33" s="1" t="s">
        <v>1174</v>
      </c>
      <c r="G33" s="75">
        <f t="shared" si="2"/>
        <v>5684</v>
      </c>
      <c r="H33" s="5">
        <v>0</v>
      </c>
      <c r="I33" s="5">
        <v>0</v>
      </c>
      <c r="J33" s="5">
        <v>0</v>
      </c>
      <c r="K33" s="5">
        <v>0</v>
      </c>
      <c r="L33" s="5">
        <v>8</v>
      </c>
      <c r="M33" s="5">
        <v>0</v>
      </c>
      <c r="N33" s="5">
        <v>21</v>
      </c>
      <c r="O33" s="5">
        <v>0</v>
      </c>
      <c r="P33" s="5">
        <v>0</v>
      </c>
    </row>
    <row r="34" spans="1:16" x14ac:dyDescent="0.35">
      <c r="A34" s="1">
        <v>25</v>
      </c>
      <c r="B34" s="25" t="s">
        <v>2064</v>
      </c>
      <c r="C34" s="1">
        <v>6</v>
      </c>
      <c r="D34" s="1">
        <v>25</v>
      </c>
      <c r="E34" s="1">
        <v>1</v>
      </c>
      <c r="F34" s="1" t="s">
        <v>145</v>
      </c>
      <c r="G34" s="75">
        <f t="shared" si="2"/>
        <v>588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3</v>
      </c>
      <c r="O34" s="5">
        <v>0</v>
      </c>
      <c r="P34" s="5">
        <v>0</v>
      </c>
    </row>
    <row r="35" spans="1:16" x14ac:dyDescent="0.35">
      <c r="A35" s="1">
        <v>31</v>
      </c>
      <c r="B35" s="25" t="s">
        <v>2064</v>
      </c>
      <c r="C35" s="1">
        <v>4</v>
      </c>
      <c r="D35" s="1">
        <v>31</v>
      </c>
      <c r="E35" s="1">
        <v>1</v>
      </c>
      <c r="F35" s="1" t="s">
        <v>146</v>
      </c>
      <c r="G35" s="75">
        <f t="shared" si="2"/>
        <v>34104</v>
      </c>
      <c r="H35" s="5">
        <v>0</v>
      </c>
      <c r="I35" s="5">
        <v>0</v>
      </c>
      <c r="J35" s="5">
        <v>11</v>
      </c>
      <c r="K35" s="5">
        <v>0</v>
      </c>
      <c r="L35" s="5">
        <v>9</v>
      </c>
      <c r="M35" s="5">
        <v>0</v>
      </c>
      <c r="N35" s="5">
        <v>52</v>
      </c>
      <c r="O35" s="5">
        <v>102</v>
      </c>
      <c r="P35" s="5">
        <v>0</v>
      </c>
    </row>
    <row r="36" spans="1:16" x14ac:dyDescent="0.35">
      <c r="A36" s="1">
        <v>32</v>
      </c>
      <c r="B36" s="25" t="s">
        <v>2064</v>
      </c>
      <c r="C36" s="1">
        <v>6</v>
      </c>
      <c r="D36" s="1">
        <v>32</v>
      </c>
      <c r="E36" s="1">
        <v>1</v>
      </c>
      <c r="F36" s="1" t="s">
        <v>147</v>
      </c>
      <c r="G36" s="75">
        <f t="shared" si="2"/>
        <v>4704</v>
      </c>
      <c r="H36" s="5">
        <v>0</v>
      </c>
      <c r="I36" s="5">
        <v>0</v>
      </c>
      <c r="J36" s="5">
        <v>2</v>
      </c>
      <c r="K36" s="5">
        <v>0</v>
      </c>
      <c r="L36" s="5">
        <v>6</v>
      </c>
      <c r="M36" s="5">
        <v>0</v>
      </c>
      <c r="N36" s="5">
        <v>0</v>
      </c>
      <c r="O36" s="5">
        <v>16</v>
      </c>
      <c r="P36" s="5">
        <v>0</v>
      </c>
    </row>
    <row r="37" spans="1:16" x14ac:dyDescent="0.35">
      <c r="A37" s="1">
        <v>36</v>
      </c>
      <c r="B37" s="25" t="s">
        <v>2064</v>
      </c>
      <c r="C37" s="1">
        <v>6</v>
      </c>
      <c r="D37" s="1">
        <v>36</v>
      </c>
      <c r="E37" s="1">
        <v>1</v>
      </c>
      <c r="F37" s="1" t="s">
        <v>148</v>
      </c>
      <c r="G37" s="75">
        <f t="shared" si="2"/>
        <v>2940</v>
      </c>
      <c r="H37" s="5">
        <v>0</v>
      </c>
      <c r="I37" s="5">
        <v>6</v>
      </c>
      <c r="J37" s="5">
        <v>0</v>
      </c>
      <c r="K37" s="5">
        <v>0</v>
      </c>
      <c r="L37" s="5">
        <v>2</v>
      </c>
      <c r="M37" s="5">
        <v>0</v>
      </c>
      <c r="N37" s="5">
        <v>7</v>
      </c>
      <c r="O37" s="5">
        <v>0</v>
      </c>
      <c r="P37" s="5">
        <v>0</v>
      </c>
    </row>
    <row r="38" spans="1:16" x14ac:dyDescent="0.35">
      <c r="A38" s="1">
        <v>38</v>
      </c>
      <c r="B38" s="25" t="s">
        <v>2064</v>
      </c>
      <c r="C38" s="1">
        <v>5</v>
      </c>
      <c r="D38" s="1">
        <v>38</v>
      </c>
      <c r="E38" s="1">
        <v>1</v>
      </c>
      <c r="F38" s="1" t="s">
        <v>149</v>
      </c>
      <c r="G38" s="75">
        <f t="shared" si="2"/>
        <v>13328</v>
      </c>
      <c r="H38" s="5">
        <v>0</v>
      </c>
      <c r="I38" s="5">
        <v>16</v>
      </c>
      <c r="J38" s="5">
        <v>0</v>
      </c>
      <c r="K38" s="5">
        <v>0</v>
      </c>
      <c r="L38" s="5">
        <v>0</v>
      </c>
      <c r="M38" s="5">
        <v>0</v>
      </c>
      <c r="N38" s="5">
        <v>50</v>
      </c>
      <c r="O38" s="5">
        <v>0</v>
      </c>
      <c r="P38" s="5">
        <v>2</v>
      </c>
    </row>
    <row r="39" spans="1:16" x14ac:dyDescent="0.35">
      <c r="A39" s="1">
        <v>47</v>
      </c>
      <c r="B39" s="25" t="s">
        <v>2064</v>
      </c>
      <c r="C39" s="1">
        <v>4</v>
      </c>
      <c r="D39" s="1">
        <v>47</v>
      </c>
      <c r="E39" s="1">
        <v>1</v>
      </c>
      <c r="F39" s="1" t="s">
        <v>1884</v>
      </c>
      <c r="G39" s="75">
        <f t="shared" si="2"/>
        <v>24500</v>
      </c>
      <c r="H39" s="5">
        <v>2</v>
      </c>
      <c r="I39" s="5">
        <v>1</v>
      </c>
      <c r="J39" s="5">
        <v>10</v>
      </c>
      <c r="K39" s="5">
        <v>0</v>
      </c>
      <c r="L39" s="5">
        <v>0</v>
      </c>
      <c r="M39" s="5">
        <v>0</v>
      </c>
      <c r="N39" s="5">
        <v>0</v>
      </c>
      <c r="O39" s="5">
        <v>112</v>
      </c>
      <c r="P39" s="5">
        <v>0</v>
      </c>
    </row>
    <row r="40" spans="1:16" x14ac:dyDescent="0.35">
      <c r="A40" s="1">
        <v>51</v>
      </c>
      <c r="B40" s="25" t="s">
        <v>2064</v>
      </c>
      <c r="C40" s="1">
        <v>5</v>
      </c>
      <c r="D40" s="1">
        <v>51</v>
      </c>
      <c r="E40" s="1">
        <v>1</v>
      </c>
      <c r="F40" s="1" t="s">
        <v>150</v>
      </c>
      <c r="G40" s="75">
        <f t="shared" si="2"/>
        <v>13916</v>
      </c>
      <c r="H40" s="5">
        <v>1</v>
      </c>
      <c r="I40" s="5">
        <v>0</v>
      </c>
      <c r="J40" s="5">
        <v>4</v>
      </c>
      <c r="K40" s="5">
        <v>0</v>
      </c>
      <c r="L40" s="5">
        <v>6</v>
      </c>
      <c r="M40" s="5">
        <v>9</v>
      </c>
      <c r="N40" s="5">
        <v>0</v>
      </c>
      <c r="O40" s="5">
        <v>35</v>
      </c>
      <c r="P40" s="5">
        <v>16</v>
      </c>
    </row>
    <row r="41" spans="1:16" x14ac:dyDescent="0.35">
      <c r="A41" s="1">
        <v>75</v>
      </c>
      <c r="B41" s="25" t="s">
        <v>2064</v>
      </c>
      <c r="C41" s="1">
        <v>6</v>
      </c>
      <c r="D41" s="1">
        <v>75</v>
      </c>
      <c r="E41" s="1">
        <v>1</v>
      </c>
      <c r="F41" s="1" t="s">
        <v>151</v>
      </c>
      <c r="G41" s="75">
        <f t="shared" si="2"/>
        <v>3920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6</v>
      </c>
      <c r="N41" s="5">
        <v>13</v>
      </c>
      <c r="O41" s="5">
        <v>0</v>
      </c>
      <c r="P41" s="5">
        <v>0</v>
      </c>
    </row>
    <row r="42" spans="1:16" x14ac:dyDescent="0.35">
      <c r="A42" s="1">
        <v>77</v>
      </c>
      <c r="B42" s="25" t="s">
        <v>2064</v>
      </c>
      <c r="C42" s="1">
        <v>4</v>
      </c>
      <c r="D42" s="1">
        <v>77</v>
      </c>
      <c r="E42" s="1">
        <v>1</v>
      </c>
      <c r="F42" s="1" t="s">
        <v>152</v>
      </c>
      <c r="G42" s="75">
        <f t="shared" si="2"/>
        <v>49196</v>
      </c>
      <c r="H42" s="5">
        <v>0</v>
      </c>
      <c r="I42" s="5">
        <v>39</v>
      </c>
      <c r="J42" s="5">
        <v>10</v>
      </c>
      <c r="K42" s="5">
        <v>0</v>
      </c>
      <c r="L42" s="5">
        <v>4</v>
      </c>
      <c r="M42" s="5">
        <v>0</v>
      </c>
      <c r="N42" s="5">
        <v>145</v>
      </c>
      <c r="O42" s="5">
        <v>53</v>
      </c>
      <c r="P42" s="5">
        <v>0</v>
      </c>
    </row>
    <row r="43" spans="1:16" x14ac:dyDescent="0.35">
      <c r="A43" s="1">
        <v>81</v>
      </c>
      <c r="B43" s="25" t="s">
        <v>2064</v>
      </c>
      <c r="C43" s="1">
        <v>6</v>
      </c>
      <c r="D43" s="1">
        <v>81</v>
      </c>
      <c r="E43" s="1">
        <v>1</v>
      </c>
      <c r="F43" s="1" t="s">
        <v>153</v>
      </c>
      <c r="G43" s="75">
        <f t="shared" si="2"/>
        <v>980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1</v>
      </c>
      <c r="N43" s="5">
        <v>3</v>
      </c>
      <c r="O43" s="5">
        <v>0</v>
      </c>
      <c r="P43" s="5">
        <v>0</v>
      </c>
    </row>
    <row r="44" spans="1:16" x14ac:dyDescent="0.35">
      <c r="A44" s="1">
        <v>84</v>
      </c>
      <c r="B44" s="25" t="s">
        <v>2064</v>
      </c>
      <c r="C44" s="1">
        <v>6</v>
      </c>
      <c r="D44" s="1">
        <v>84</v>
      </c>
      <c r="E44" s="1">
        <v>1</v>
      </c>
      <c r="F44" s="1" t="s">
        <v>154</v>
      </c>
      <c r="G44" s="75">
        <f t="shared" si="2"/>
        <v>6664</v>
      </c>
      <c r="H44" s="5">
        <v>2</v>
      </c>
      <c r="I44" s="5">
        <v>7</v>
      </c>
      <c r="J44" s="5">
        <v>0</v>
      </c>
      <c r="K44" s="5">
        <v>1</v>
      </c>
      <c r="L44" s="5">
        <v>3</v>
      </c>
      <c r="M44" s="5">
        <v>5</v>
      </c>
      <c r="N44" s="5">
        <v>16</v>
      </c>
      <c r="O44" s="5">
        <v>0</v>
      </c>
      <c r="P44" s="5">
        <v>0</v>
      </c>
    </row>
    <row r="45" spans="1:16" x14ac:dyDescent="0.35">
      <c r="A45" s="1">
        <v>85</v>
      </c>
      <c r="B45" s="25" t="s">
        <v>2064</v>
      </c>
      <c r="C45" s="1">
        <v>6</v>
      </c>
      <c r="D45" s="1">
        <v>85</v>
      </c>
      <c r="E45" s="1">
        <v>1</v>
      </c>
      <c r="F45" s="1" t="s">
        <v>155</v>
      </c>
      <c r="G45" s="75">
        <f t="shared" si="2"/>
        <v>4508</v>
      </c>
      <c r="H45" s="5">
        <v>2</v>
      </c>
      <c r="I45" s="5">
        <v>4</v>
      </c>
      <c r="J45" s="5">
        <v>0</v>
      </c>
      <c r="K45" s="5">
        <v>0</v>
      </c>
      <c r="L45" s="5">
        <v>4</v>
      </c>
      <c r="M45" s="5">
        <v>0</v>
      </c>
      <c r="N45" s="5">
        <v>13</v>
      </c>
      <c r="O45" s="5">
        <v>0</v>
      </c>
      <c r="P45" s="5">
        <v>0</v>
      </c>
    </row>
    <row r="46" spans="1:16" x14ac:dyDescent="0.35">
      <c r="A46" s="1">
        <v>88</v>
      </c>
      <c r="B46" s="25" t="s">
        <v>2064</v>
      </c>
      <c r="C46" s="1">
        <v>4</v>
      </c>
      <c r="D46" s="1">
        <v>88</v>
      </c>
      <c r="E46" s="1">
        <v>1</v>
      </c>
      <c r="F46" s="1" t="s">
        <v>156</v>
      </c>
      <c r="G46" s="75">
        <f t="shared" si="2"/>
        <v>21364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11</v>
      </c>
      <c r="N46" s="5">
        <v>72</v>
      </c>
      <c r="O46" s="5">
        <v>2</v>
      </c>
      <c r="P46" s="5">
        <v>21</v>
      </c>
    </row>
    <row r="47" spans="1:16" x14ac:dyDescent="0.35">
      <c r="A47" s="1">
        <v>91</v>
      </c>
      <c r="B47" s="25" t="s">
        <v>2064</v>
      </c>
      <c r="C47" s="1">
        <v>6</v>
      </c>
      <c r="D47" s="1">
        <v>91</v>
      </c>
      <c r="E47" s="1">
        <v>1</v>
      </c>
      <c r="F47" s="1" t="s">
        <v>157</v>
      </c>
      <c r="G47" s="75">
        <f t="shared" si="2"/>
        <v>3528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1</v>
      </c>
      <c r="N47" s="5">
        <v>12</v>
      </c>
      <c r="O47" s="5">
        <v>2</v>
      </c>
      <c r="P47" s="5">
        <v>3</v>
      </c>
    </row>
    <row r="48" spans="1:16" x14ac:dyDescent="0.35">
      <c r="A48" s="1">
        <v>93</v>
      </c>
      <c r="B48" s="25" t="s">
        <v>2064</v>
      </c>
      <c r="C48" s="1">
        <v>6</v>
      </c>
      <c r="D48" s="1">
        <v>93</v>
      </c>
      <c r="E48" s="1">
        <v>1</v>
      </c>
      <c r="F48" s="1" t="s">
        <v>158</v>
      </c>
      <c r="G48" s="75">
        <f t="shared" si="2"/>
        <v>1960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10</v>
      </c>
      <c r="O48" s="5">
        <v>0</v>
      </c>
      <c r="P48" s="5">
        <v>0</v>
      </c>
    </row>
    <row r="49" spans="1:16" x14ac:dyDescent="0.35">
      <c r="A49" s="1">
        <v>94</v>
      </c>
      <c r="B49" s="25" t="s">
        <v>2064</v>
      </c>
      <c r="C49" s="1">
        <v>4</v>
      </c>
      <c r="D49" s="1">
        <v>94</v>
      </c>
      <c r="E49" s="1">
        <v>1</v>
      </c>
      <c r="F49" s="1" t="s">
        <v>159</v>
      </c>
      <c r="G49" s="75">
        <f t="shared" si="2"/>
        <v>13524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24</v>
      </c>
      <c r="N49" s="5">
        <v>45</v>
      </c>
      <c r="O49" s="5">
        <v>0</v>
      </c>
      <c r="P49" s="5">
        <v>0</v>
      </c>
    </row>
    <row r="50" spans="1:16" x14ac:dyDescent="0.35">
      <c r="A50" s="1">
        <v>95</v>
      </c>
      <c r="B50" s="25" t="s">
        <v>2064</v>
      </c>
      <c r="C50" s="1">
        <v>6</v>
      </c>
      <c r="D50" s="1">
        <v>95</v>
      </c>
      <c r="E50" s="1">
        <v>1</v>
      </c>
      <c r="F50" s="1" t="s">
        <v>1885</v>
      </c>
      <c r="G50" s="75">
        <f t="shared" si="2"/>
        <v>2548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6</v>
      </c>
      <c r="O50" s="5">
        <v>0</v>
      </c>
      <c r="P50" s="5">
        <v>5</v>
      </c>
    </row>
    <row r="51" spans="1:16" x14ac:dyDescent="0.35">
      <c r="A51" s="1">
        <v>97</v>
      </c>
      <c r="B51" s="25" t="s">
        <v>2064</v>
      </c>
      <c r="C51" s="1">
        <v>6</v>
      </c>
      <c r="D51" s="1">
        <v>97</v>
      </c>
      <c r="E51" s="1">
        <v>1</v>
      </c>
      <c r="F51" s="1" t="s">
        <v>160</v>
      </c>
      <c r="G51" s="75">
        <f t="shared" si="2"/>
        <v>3136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8</v>
      </c>
      <c r="O51" s="5">
        <v>6</v>
      </c>
      <c r="P51" s="5">
        <v>0</v>
      </c>
    </row>
    <row r="52" spans="1:16" x14ac:dyDescent="0.35">
      <c r="A52" s="1">
        <v>99</v>
      </c>
      <c r="B52" s="25" t="s">
        <v>2064</v>
      </c>
      <c r="C52" s="1">
        <v>5</v>
      </c>
      <c r="D52" s="1">
        <v>99</v>
      </c>
      <c r="E52" s="1">
        <v>1</v>
      </c>
      <c r="F52" s="1" t="s">
        <v>161</v>
      </c>
      <c r="G52" s="75">
        <f t="shared" si="2"/>
        <v>2548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13</v>
      </c>
      <c r="O52" s="5">
        <v>0</v>
      </c>
      <c r="P52" s="5">
        <v>0</v>
      </c>
    </row>
    <row r="53" spans="1:16" x14ac:dyDescent="0.35">
      <c r="A53" s="1">
        <v>100</v>
      </c>
      <c r="B53" s="25" t="s">
        <v>2064</v>
      </c>
      <c r="C53" s="1">
        <v>6</v>
      </c>
      <c r="D53" s="1">
        <v>100</v>
      </c>
      <c r="E53" s="1">
        <v>1</v>
      </c>
      <c r="F53" s="1" t="s">
        <v>162</v>
      </c>
      <c r="G53" s="75">
        <f t="shared" si="2"/>
        <v>980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3</v>
      </c>
      <c r="N53" s="5">
        <v>1</v>
      </c>
      <c r="O53" s="5">
        <v>0</v>
      </c>
      <c r="P53" s="5">
        <v>0</v>
      </c>
    </row>
    <row r="54" spans="1:16" x14ac:dyDescent="0.35">
      <c r="A54" s="1">
        <v>108</v>
      </c>
      <c r="B54" s="25" t="s">
        <v>2064</v>
      </c>
      <c r="C54" s="1">
        <v>3</v>
      </c>
      <c r="D54" s="1">
        <v>108</v>
      </c>
      <c r="E54" s="1">
        <v>1</v>
      </c>
      <c r="F54" s="1" t="s">
        <v>1886</v>
      </c>
      <c r="G54" s="75">
        <f t="shared" si="2"/>
        <v>3332</v>
      </c>
      <c r="H54" s="5">
        <v>1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14</v>
      </c>
      <c r="O54" s="5">
        <v>0</v>
      </c>
      <c r="P54" s="5">
        <v>0</v>
      </c>
    </row>
    <row r="55" spans="1:16" x14ac:dyDescent="0.35">
      <c r="A55" s="1">
        <v>110</v>
      </c>
      <c r="B55" s="25" t="s">
        <v>2064</v>
      </c>
      <c r="C55" s="1">
        <v>3</v>
      </c>
      <c r="D55" s="1">
        <v>110</v>
      </c>
      <c r="E55" s="1">
        <v>1</v>
      </c>
      <c r="F55" s="1" t="s">
        <v>163</v>
      </c>
      <c r="G55" s="75">
        <f t="shared" si="2"/>
        <v>18816</v>
      </c>
      <c r="H55" s="5">
        <v>2</v>
      </c>
      <c r="I55" s="5">
        <v>11</v>
      </c>
      <c r="J55" s="5">
        <v>1</v>
      </c>
      <c r="K55" s="5">
        <v>0</v>
      </c>
      <c r="L55" s="5">
        <v>7</v>
      </c>
      <c r="M55" s="5">
        <v>0</v>
      </c>
      <c r="N55" s="5">
        <v>75</v>
      </c>
      <c r="O55" s="5">
        <v>0</v>
      </c>
      <c r="P55" s="5">
        <v>0</v>
      </c>
    </row>
    <row r="56" spans="1:16" x14ac:dyDescent="0.35">
      <c r="A56" s="1">
        <v>111</v>
      </c>
      <c r="B56" s="25" t="s">
        <v>2064</v>
      </c>
      <c r="C56" s="1">
        <v>3</v>
      </c>
      <c r="D56" s="1">
        <v>111</v>
      </c>
      <c r="E56" s="1">
        <v>1</v>
      </c>
      <c r="F56" s="1" t="s">
        <v>164</v>
      </c>
      <c r="G56" s="75">
        <f t="shared" si="2"/>
        <v>6664</v>
      </c>
      <c r="H56" s="5">
        <v>0</v>
      </c>
      <c r="I56" s="5">
        <v>8</v>
      </c>
      <c r="J56" s="5">
        <v>0</v>
      </c>
      <c r="K56" s="5">
        <v>1</v>
      </c>
      <c r="L56" s="5">
        <v>6</v>
      </c>
      <c r="M56" s="5">
        <v>3</v>
      </c>
      <c r="N56" s="5">
        <v>16</v>
      </c>
      <c r="O56" s="5">
        <v>0</v>
      </c>
      <c r="P56" s="5">
        <v>0</v>
      </c>
    </row>
    <row r="57" spans="1:16" x14ac:dyDescent="0.35">
      <c r="A57" s="1">
        <v>112</v>
      </c>
      <c r="B57" s="25" t="s">
        <v>2064</v>
      </c>
      <c r="C57" s="1">
        <v>3</v>
      </c>
      <c r="D57" s="1">
        <v>112</v>
      </c>
      <c r="E57" s="1">
        <v>1</v>
      </c>
      <c r="F57" s="1" t="s">
        <v>1887</v>
      </c>
      <c r="G57" s="75">
        <f t="shared" si="2"/>
        <v>33516</v>
      </c>
      <c r="H57" s="5">
        <v>0</v>
      </c>
      <c r="I57" s="5">
        <v>0</v>
      </c>
      <c r="J57" s="5">
        <v>37</v>
      </c>
      <c r="K57" s="5">
        <v>0</v>
      </c>
      <c r="L57" s="5">
        <v>0</v>
      </c>
      <c r="M57" s="5">
        <v>4</v>
      </c>
      <c r="N57" s="5">
        <v>0</v>
      </c>
      <c r="O57" s="5">
        <v>130</v>
      </c>
      <c r="P57" s="5">
        <v>0</v>
      </c>
    </row>
    <row r="58" spans="1:16" x14ac:dyDescent="0.35">
      <c r="A58" s="1">
        <v>113</v>
      </c>
      <c r="B58" s="25" t="s">
        <v>2064</v>
      </c>
      <c r="C58" s="1">
        <v>6</v>
      </c>
      <c r="D58" s="1">
        <v>113</v>
      </c>
      <c r="E58" s="1">
        <v>1</v>
      </c>
      <c r="F58" s="1" t="s">
        <v>1888</v>
      </c>
      <c r="G58" s="75">
        <f t="shared" si="2"/>
        <v>8624</v>
      </c>
      <c r="H58" s="5">
        <v>0</v>
      </c>
      <c r="I58" s="5">
        <v>3</v>
      </c>
      <c r="J58" s="5">
        <v>0</v>
      </c>
      <c r="K58" s="5">
        <v>0</v>
      </c>
      <c r="L58" s="5">
        <v>3</v>
      </c>
      <c r="M58" s="5">
        <v>0</v>
      </c>
      <c r="N58" s="5">
        <v>36</v>
      </c>
      <c r="O58" s="5">
        <v>0</v>
      </c>
      <c r="P58" s="5">
        <v>2</v>
      </c>
    </row>
    <row r="59" spans="1:16" x14ac:dyDescent="0.35">
      <c r="A59" s="1">
        <v>115</v>
      </c>
      <c r="B59" s="25" t="s">
        <v>2064</v>
      </c>
      <c r="C59" s="1">
        <v>5</v>
      </c>
      <c r="D59" s="1">
        <v>115</v>
      </c>
      <c r="E59" s="1">
        <v>1</v>
      </c>
      <c r="F59" s="1" t="s">
        <v>1889</v>
      </c>
      <c r="G59" s="75">
        <f t="shared" si="2"/>
        <v>10976</v>
      </c>
      <c r="H59" s="5">
        <v>0</v>
      </c>
      <c r="I59" s="5">
        <v>22</v>
      </c>
      <c r="J59" s="5">
        <v>0</v>
      </c>
      <c r="K59" s="5">
        <v>0</v>
      </c>
      <c r="L59" s="5">
        <v>7</v>
      </c>
      <c r="M59" s="5">
        <v>0</v>
      </c>
      <c r="N59" s="5">
        <v>27</v>
      </c>
      <c r="O59" s="5">
        <v>0</v>
      </c>
      <c r="P59" s="5">
        <v>0</v>
      </c>
    </row>
    <row r="60" spans="1:16" x14ac:dyDescent="0.35">
      <c r="A60" s="228">
        <v>116</v>
      </c>
      <c r="C60" s="228">
        <v>5</v>
      </c>
      <c r="D60" s="228">
        <v>116</v>
      </c>
      <c r="G60" s="75">
        <f t="shared" si="2"/>
        <v>0</v>
      </c>
      <c r="H60" s="228">
        <v>0</v>
      </c>
      <c r="I60" s="228">
        <v>0</v>
      </c>
      <c r="J60" s="228">
        <v>0</v>
      </c>
      <c r="K60" s="228">
        <v>0</v>
      </c>
      <c r="L60" s="228">
        <v>0</v>
      </c>
      <c r="M60" s="228">
        <v>0</v>
      </c>
      <c r="N60" s="228">
        <v>0</v>
      </c>
      <c r="O60" s="228">
        <v>0</v>
      </c>
      <c r="P60" s="228">
        <v>0</v>
      </c>
    </row>
    <row r="61" spans="1:16" x14ac:dyDescent="0.35">
      <c r="A61" s="1">
        <v>118</v>
      </c>
      <c r="B61" s="25" t="s">
        <v>2064</v>
      </c>
      <c r="C61" s="1">
        <v>6</v>
      </c>
      <c r="D61" s="1">
        <v>118</v>
      </c>
      <c r="E61" s="1">
        <v>1</v>
      </c>
      <c r="F61" s="1" t="s">
        <v>1822</v>
      </c>
      <c r="G61" s="75">
        <f t="shared" si="2"/>
        <v>3528</v>
      </c>
      <c r="H61" s="5">
        <v>0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15</v>
      </c>
      <c r="O61" s="5">
        <v>0</v>
      </c>
      <c r="P61" s="5">
        <v>0</v>
      </c>
    </row>
    <row r="62" spans="1:16" x14ac:dyDescent="0.35">
      <c r="A62" s="1">
        <v>129</v>
      </c>
      <c r="B62" s="25" t="s">
        <v>2064</v>
      </c>
      <c r="C62" s="1">
        <v>5</v>
      </c>
      <c r="D62" s="1">
        <v>129</v>
      </c>
      <c r="E62" s="1">
        <v>1</v>
      </c>
      <c r="F62" s="1" t="s">
        <v>166</v>
      </c>
      <c r="G62" s="75">
        <f t="shared" si="2"/>
        <v>13524</v>
      </c>
      <c r="H62" s="5">
        <v>0</v>
      </c>
      <c r="I62" s="5">
        <v>0</v>
      </c>
      <c r="J62" s="5">
        <v>13</v>
      </c>
      <c r="K62" s="5">
        <v>0</v>
      </c>
      <c r="L62" s="5">
        <v>8</v>
      </c>
      <c r="M62" s="5">
        <v>0</v>
      </c>
      <c r="N62" s="5">
        <v>0</v>
      </c>
      <c r="O62" s="5">
        <v>46</v>
      </c>
      <c r="P62" s="5">
        <v>2</v>
      </c>
    </row>
    <row r="63" spans="1:16" x14ac:dyDescent="0.35">
      <c r="A63" s="1">
        <v>138</v>
      </c>
      <c r="B63" s="25" t="s">
        <v>2064</v>
      </c>
      <c r="C63" s="1">
        <v>4</v>
      </c>
      <c r="D63" s="1">
        <v>138</v>
      </c>
      <c r="E63" s="1">
        <v>1</v>
      </c>
      <c r="F63" s="1" t="s">
        <v>167</v>
      </c>
      <c r="G63" s="75">
        <f t="shared" si="2"/>
        <v>12544</v>
      </c>
      <c r="H63" s="5">
        <v>1</v>
      </c>
      <c r="I63" s="5">
        <v>0</v>
      </c>
      <c r="J63" s="5">
        <v>7</v>
      </c>
      <c r="K63" s="5">
        <v>0</v>
      </c>
      <c r="L63" s="5">
        <v>0</v>
      </c>
      <c r="M63" s="5">
        <v>7</v>
      </c>
      <c r="N63" s="5">
        <v>15</v>
      </c>
      <c r="O63" s="5">
        <v>34</v>
      </c>
      <c r="P63" s="5">
        <v>0</v>
      </c>
    </row>
    <row r="64" spans="1:16" x14ac:dyDescent="0.35">
      <c r="A64" s="1">
        <v>139</v>
      </c>
      <c r="B64" s="25" t="s">
        <v>2064</v>
      </c>
      <c r="C64" s="1">
        <v>6</v>
      </c>
      <c r="D64" s="1">
        <v>139</v>
      </c>
      <c r="E64" s="1">
        <v>1</v>
      </c>
      <c r="F64" s="1" t="s">
        <v>168</v>
      </c>
      <c r="G64" s="75">
        <f t="shared" si="2"/>
        <v>4900</v>
      </c>
      <c r="H64" s="5">
        <v>0</v>
      </c>
      <c r="I64" s="5">
        <v>0</v>
      </c>
      <c r="J64" s="5">
        <v>1</v>
      </c>
      <c r="K64" s="5">
        <v>1</v>
      </c>
      <c r="L64" s="5">
        <v>2</v>
      </c>
      <c r="M64" s="5">
        <v>0</v>
      </c>
      <c r="N64" s="5">
        <v>0</v>
      </c>
      <c r="O64" s="5">
        <v>20</v>
      </c>
      <c r="P64" s="5">
        <v>1</v>
      </c>
    </row>
    <row r="65" spans="1:16" x14ac:dyDescent="0.35">
      <c r="A65" s="1">
        <v>146</v>
      </c>
      <c r="B65" s="25" t="s">
        <v>2064</v>
      </c>
      <c r="C65" s="1">
        <v>6</v>
      </c>
      <c r="D65" s="1">
        <v>146</v>
      </c>
      <c r="E65" s="1">
        <v>1</v>
      </c>
      <c r="F65" s="1" t="s">
        <v>169</v>
      </c>
      <c r="G65" s="75">
        <f t="shared" si="2"/>
        <v>2940</v>
      </c>
      <c r="H65" s="5">
        <v>1</v>
      </c>
      <c r="I65" s="5">
        <v>1</v>
      </c>
      <c r="J65" s="5">
        <v>0</v>
      </c>
      <c r="K65" s="5">
        <v>1</v>
      </c>
      <c r="L65" s="5">
        <v>3</v>
      </c>
      <c r="M65" s="5">
        <v>0</v>
      </c>
      <c r="N65" s="5">
        <v>2</v>
      </c>
      <c r="O65" s="5">
        <v>7</v>
      </c>
      <c r="P65" s="5">
        <v>0</v>
      </c>
    </row>
    <row r="66" spans="1:16" x14ac:dyDescent="0.35">
      <c r="A66" s="1">
        <v>150</v>
      </c>
      <c r="B66" s="25" t="s">
        <v>2064</v>
      </c>
      <c r="C66" s="1">
        <v>6</v>
      </c>
      <c r="D66" s="1">
        <v>150</v>
      </c>
      <c r="E66" s="1">
        <v>1</v>
      </c>
      <c r="F66" s="1" t="s">
        <v>170</v>
      </c>
      <c r="G66" s="75">
        <f t="shared" si="2"/>
        <v>5684</v>
      </c>
      <c r="H66" s="5">
        <v>0</v>
      </c>
      <c r="I66" s="5">
        <v>3</v>
      </c>
      <c r="J66" s="5">
        <v>0</v>
      </c>
      <c r="K66" s="5">
        <v>0</v>
      </c>
      <c r="L66" s="5">
        <v>5</v>
      </c>
      <c r="M66" s="5">
        <v>0</v>
      </c>
      <c r="N66" s="5">
        <v>21</v>
      </c>
      <c r="O66" s="5">
        <v>0</v>
      </c>
      <c r="P66" s="5">
        <v>0</v>
      </c>
    </row>
    <row r="67" spans="1:16" x14ac:dyDescent="0.35">
      <c r="A67" s="1">
        <v>152</v>
      </c>
      <c r="B67" s="25" t="s">
        <v>2064</v>
      </c>
      <c r="C67" s="1">
        <v>4</v>
      </c>
      <c r="D67" s="1">
        <v>152</v>
      </c>
      <c r="E67" s="1">
        <v>1</v>
      </c>
      <c r="F67" s="1" t="s">
        <v>171</v>
      </c>
      <c r="G67" s="75">
        <f t="shared" si="2"/>
        <v>37632</v>
      </c>
      <c r="H67" s="5">
        <v>0</v>
      </c>
      <c r="I67" s="5">
        <v>13</v>
      </c>
      <c r="J67" s="5">
        <v>0</v>
      </c>
      <c r="K67" s="5">
        <v>0</v>
      </c>
      <c r="L67" s="5">
        <v>0</v>
      </c>
      <c r="M67" s="5">
        <v>0</v>
      </c>
      <c r="N67" s="5">
        <v>179</v>
      </c>
      <c r="O67" s="5">
        <v>0</v>
      </c>
      <c r="P67" s="5">
        <v>0</v>
      </c>
    </row>
    <row r="68" spans="1:16" x14ac:dyDescent="0.35">
      <c r="A68" s="1">
        <v>160</v>
      </c>
      <c r="B68" s="25" t="s">
        <v>2064</v>
      </c>
      <c r="C68" s="1">
        <v>8</v>
      </c>
      <c r="D68" s="1">
        <v>160</v>
      </c>
      <c r="E68" s="1">
        <v>70</v>
      </c>
      <c r="F68" s="1" t="s">
        <v>172</v>
      </c>
      <c r="G68" s="75">
        <f t="shared" si="2"/>
        <v>11172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57</v>
      </c>
      <c r="P68" s="5">
        <v>0</v>
      </c>
    </row>
    <row r="69" spans="1:16" x14ac:dyDescent="0.35">
      <c r="G69" s="75">
        <f t="shared" si="2"/>
        <v>0</v>
      </c>
      <c r="H69" s="228">
        <v>0</v>
      </c>
      <c r="I69" s="228">
        <v>0</v>
      </c>
      <c r="J69" s="228">
        <v>0</v>
      </c>
      <c r="K69" s="228">
        <v>0</v>
      </c>
      <c r="L69" s="228">
        <v>0</v>
      </c>
      <c r="M69" s="228">
        <v>0</v>
      </c>
      <c r="N69" s="228">
        <v>0</v>
      </c>
      <c r="O69" s="228">
        <v>0</v>
      </c>
      <c r="P69" s="228">
        <v>0</v>
      </c>
    </row>
    <row r="70" spans="1:16" x14ac:dyDescent="0.35">
      <c r="A70" s="1">
        <v>162</v>
      </c>
      <c r="B70" s="25" t="s">
        <v>2064</v>
      </c>
      <c r="C70" s="1">
        <v>6</v>
      </c>
      <c r="D70" s="1">
        <v>162</v>
      </c>
      <c r="E70" s="1">
        <v>1</v>
      </c>
      <c r="F70" s="1" t="s">
        <v>173</v>
      </c>
      <c r="G70" s="75">
        <f t="shared" ref="G70:G86" si="3">SUM(H70:P70)*$G$5</f>
        <v>8036</v>
      </c>
      <c r="H70" s="5">
        <v>0</v>
      </c>
      <c r="I70" s="5">
        <v>18</v>
      </c>
      <c r="J70" s="5">
        <v>0</v>
      </c>
      <c r="K70" s="5">
        <v>0</v>
      </c>
      <c r="L70" s="5">
        <v>7</v>
      </c>
      <c r="M70" s="5">
        <v>0</v>
      </c>
      <c r="N70" s="5">
        <v>16</v>
      </c>
      <c r="O70" s="5">
        <v>0</v>
      </c>
      <c r="P70" s="5">
        <v>0</v>
      </c>
    </row>
    <row r="71" spans="1:16" x14ac:dyDescent="0.35">
      <c r="A71" s="1">
        <v>166</v>
      </c>
      <c r="B71" s="25" t="s">
        <v>2064</v>
      </c>
      <c r="C71" s="1">
        <v>6</v>
      </c>
      <c r="D71" s="1">
        <v>166</v>
      </c>
      <c r="E71" s="1">
        <v>1</v>
      </c>
      <c r="F71" s="1" t="s">
        <v>174</v>
      </c>
      <c r="G71" s="75">
        <f t="shared" si="3"/>
        <v>3724</v>
      </c>
      <c r="H71" s="5">
        <v>0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16</v>
      </c>
      <c r="O71" s="5">
        <v>0</v>
      </c>
      <c r="P71" s="5">
        <v>0</v>
      </c>
    </row>
    <row r="72" spans="1:16" x14ac:dyDescent="0.35">
      <c r="A72" s="1">
        <v>173</v>
      </c>
      <c r="B72" s="25" t="s">
        <v>2064</v>
      </c>
      <c r="C72" s="1">
        <v>6</v>
      </c>
      <c r="D72" s="1">
        <v>173</v>
      </c>
      <c r="E72" s="1">
        <v>1</v>
      </c>
      <c r="F72" s="1" t="s">
        <v>175</v>
      </c>
      <c r="G72" s="75">
        <f t="shared" si="3"/>
        <v>3332</v>
      </c>
      <c r="H72" s="5">
        <v>0</v>
      </c>
      <c r="I72" s="5">
        <v>1</v>
      </c>
      <c r="J72" s="5">
        <v>0</v>
      </c>
      <c r="K72" s="5">
        <v>0</v>
      </c>
      <c r="L72" s="5">
        <v>8</v>
      </c>
      <c r="M72" s="5">
        <v>0</v>
      </c>
      <c r="N72" s="5">
        <v>8</v>
      </c>
      <c r="O72" s="5">
        <v>0</v>
      </c>
      <c r="P72" s="5">
        <v>0</v>
      </c>
    </row>
    <row r="73" spans="1:16" x14ac:dyDescent="0.35">
      <c r="A73" s="1">
        <v>177</v>
      </c>
      <c r="B73" s="25" t="s">
        <v>2064</v>
      </c>
      <c r="C73" s="1">
        <v>6</v>
      </c>
      <c r="D73" s="1">
        <v>177</v>
      </c>
      <c r="E73" s="1">
        <v>1</v>
      </c>
      <c r="F73" s="1" t="s">
        <v>176</v>
      </c>
      <c r="G73" s="75">
        <f t="shared" si="3"/>
        <v>10780</v>
      </c>
      <c r="H73" s="5">
        <v>0</v>
      </c>
      <c r="I73" s="5">
        <v>6</v>
      </c>
      <c r="J73" s="5">
        <v>0</v>
      </c>
      <c r="K73" s="5">
        <v>0</v>
      </c>
      <c r="L73" s="5">
        <v>1</v>
      </c>
      <c r="M73" s="5">
        <v>3</v>
      </c>
      <c r="N73" s="5">
        <v>36</v>
      </c>
      <c r="O73" s="5">
        <v>0</v>
      </c>
      <c r="P73" s="5">
        <v>9</v>
      </c>
    </row>
    <row r="74" spans="1:16" x14ac:dyDescent="0.35">
      <c r="A74" s="1">
        <v>181</v>
      </c>
      <c r="B74" s="25" t="s">
        <v>2064</v>
      </c>
      <c r="C74" s="1">
        <v>4</v>
      </c>
      <c r="D74" s="1">
        <v>181</v>
      </c>
      <c r="E74" s="1">
        <v>1</v>
      </c>
      <c r="F74" s="1" t="s">
        <v>177</v>
      </c>
      <c r="G74" s="75">
        <f t="shared" si="3"/>
        <v>57428</v>
      </c>
      <c r="H74" s="5">
        <v>0</v>
      </c>
      <c r="I74" s="5">
        <v>43</v>
      </c>
      <c r="J74" s="5">
        <v>0</v>
      </c>
      <c r="K74" s="5">
        <v>0</v>
      </c>
      <c r="L74" s="5">
        <v>1</v>
      </c>
      <c r="M74" s="5">
        <v>0</v>
      </c>
      <c r="N74" s="5">
        <v>249</v>
      </c>
      <c r="O74" s="5">
        <v>0</v>
      </c>
      <c r="P74" s="5">
        <v>0</v>
      </c>
    </row>
    <row r="75" spans="1:16" x14ac:dyDescent="0.35">
      <c r="A75" s="1">
        <v>182</v>
      </c>
      <c r="B75" s="25" t="s">
        <v>2064</v>
      </c>
      <c r="C75" s="1">
        <v>5</v>
      </c>
      <c r="D75" s="1">
        <v>182</v>
      </c>
      <c r="E75" s="1">
        <v>1</v>
      </c>
      <c r="F75" s="1" t="s">
        <v>1890</v>
      </c>
      <c r="G75" s="75">
        <f t="shared" si="3"/>
        <v>7840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39</v>
      </c>
      <c r="O75" s="5">
        <v>0</v>
      </c>
      <c r="P75" s="5">
        <v>1</v>
      </c>
    </row>
    <row r="76" spans="1:16" x14ac:dyDescent="0.35">
      <c r="A76" s="1">
        <v>186</v>
      </c>
      <c r="B76" s="25" t="s">
        <v>2064</v>
      </c>
      <c r="C76" s="1">
        <v>5</v>
      </c>
      <c r="D76" s="1">
        <v>186</v>
      </c>
      <c r="E76" s="1">
        <v>1</v>
      </c>
      <c r="F76" s="1" t="s">
        <v>178</v>
      </c>
      <c r="G76" s="75">
        <f t="shared" si="3"/>
        <v>11760</v>
      </c>
      <c r="H76" s="5">
        <v>6</v>
      </c>
      <c r="I76" s="5">
        <v>23</v>
      </c>
      <c r="J76" s="5">
        <v>0</v>
      </c>
      <c r="K76" s="5">
        <v>0</v>
      </c>
      <c r="L76" s="5">
        <v>0</v>
      </c>
      <c r="M76" s="5">
        <v>0</v>
      </c>
      <c r="N76" s="5">
        <v>31</v>
      </c>
      <c r="O76" s="5">
        <v>0</v>
      </c>
      <c r="P76" s="5">
        <v>0</v>
      </c>
    </row>
    <row r="77" spans="1:16" x14ac:dyDescent="0.35">
      <c r="A77" s="1">
        <v>191</v>
      </c>
      <c r="B77" s="25" t="s">
        <v>2064</v>
      </c>
      <c r="C77" s="1">
        <v>3</v>
      </c>
      <c r="D77" s="1">
        <v>191</v>
      </c>
      <c r="E77" s="1">
        <v>1</v>
      </c>
      <c r="F77" s="1" t="s">
        <v>179</v>
      </c>
      <c r="G77" s="75">
        <f t="shared" si="3"/>
        <v>37240</v>
      </c>
      <c r="H77" s="5">
        <v>36</v>
      </c>
      <c r="I77" s="5">
        <v>11</v>
      </c>
      <c r="J77" s="5">
        <v>5</v>
      </c>
      <c r="K77" s="5">
        <v>0</v>
      </c>
      <c r="L77" s="5">
        <v>0</v>
      </c>
      <c r="M77" s="5">
        <v>18</v>
      </c>
      <c r="N77" s="5">
        <v>120</v>
      </c>
      <c r="O77" s="5">
        <v>0</v>
      </c>
      <c r="P77" s="5">
        <v>0</v>
      </c>
    </row>
    <row r="78" spans="1:16" x14ac:dyDescent="0.35">
      <c r="A78" s="1">
        <v>192</v>
      </c>
      <c r="B78" s="25" t="s">
        <v>2064</v>
      </c>
      <c r="C78" s="1">
        <v>3</v>
      </c>
      <c r="D78" s="1">
        <v>192</v>
      </c>
      <c r="E78" s="1">
        <v>1</v>
      </c>
      <c r="F78" s="1" t="s">
        <v>180</v>
      </c>
      <c r="G78" s="75">
        <f t="shared" si="3"/>
        <v>26264</v>
      </c>
      <c r="H78" s="5">
        <v>0</v>
      </c>
      <c r="I78" s="5">
        <v>0</v>
      </c>
      <c r="J78" s="5">
        <v>24</v>
      </c>
      <c r="K78" s="5">
        <v>0</v>
      </c>
      <c r="L78" s="5">
        <v>0</v>
      </c>
      <c r="M78" s="5">
        <v>0</v>
      </c>
      <c r="N78" s="5">
        <v>0</v>
      </c>
      <c r="O78" s="5">
        <v>110</v>
      </c>
      <c r="P78" s="5">
        <v>0</v>
      </c>
    </row>
    <row r="79" spans="1:16" x14ac:dyDescent="0.35">
      <c r="A79" s="1">
        <v>194</v>
      </c>
      <c r="B79" s="25" t="s">
        <v>2064</v>
      </c>
      <c r="C79" s="1">
        <v>3</v>
      </c>
      <c r="D79" s="1">
        <v>194</v>
      </c>
      <c r="E79" s="1">
        <v>1</v>
      </c>
      <c r="F79" s="1" t="s">
        <v>181</v>
      </c>
      <c r="G79" s="75">
        <f t="shared" si="3"/>
        <v>59388</v>
      </c>
      <c r="H79" s="5">
        <v>55</v>
      </c>
      <c r="I79" s="5">
        <v>42</v>
      </c>
      <c r="J79" s="5">
        <v>13</v>
      </c>
      <c r="K79" s="5">
        <v>9</v>
      </c>
      <c r="L79" s="5">
        <v>17</v>
      </c>
      <c r="M79" s="5">
        <v>31</v>
      </c>
      <c r="N79" s="5">
        <v>115</v>
      </c>
      <c r="O79" s="5">
        <v>17</v>
      </c>
      <c r="P79" s="5">
        <v>4</v>
      </c>
    </row>
    <row r="80" spans="1:16" x14ac:dyDescent="0.35">
      <c r="A80" s="1">
        <v>195</v>
      </c>
      <c r="B80" s="25" t="s">
        <v>2064</v>
      </c>
      <c r="C80" s="1">
        <v>3</v>
      </c>
      <c r="D80" s="1">
        <v>195</v>
      </c>
      <c r="E80" s="1">
        <v>1</v>
      </c>
      <c r="F80" s="1" t="s">
        <v>182</v>
      </c>
      <c r="G80" s="75">
        <f t="shared" si="3"/>
        <v>4116</v>
      </c>
      <c r="H80" s="5">
        <v>0</v>
      </c>
      <c r="I80" s="5">
        <v>2</v>
      </c>
      <c r="J80" s="5">
        <v>0</v>
      </c>
      <c r="K80" s="5">
        <v>0</v>
      </c>
      <c r="L80" s="5">
        <v>4</v>
      </c>
      <c r="M80" s="5">
        <v>0</v>
      </c>
      <c r="N80" s="5">
        <v>15</v>
      </c>
      <c r="O80" s="5">
        <v>0</v>
      </c>
      <c r="P80" s="5">
        <v>0</v>
      </c>
    </row>
    <row r="81" spans="1:16" x14ac:dyDescent="0.35">
      <c r="A81" s="1">
        <v>196</v>
      </c>
      <c r="B81" s="25" t="s">
        <v>2064</v>
      </c>
      <c r="C81" s="1">
        <v>3</v>
      </c>
      <c r="D81" s="1">
        <v>196</v>
      </c>
      <c r="E81" s="1">
        <v>1</v>
      </c>
      <c r="F81" s="1" t="s">
        <v>1576</v>
      </c>
      <c r="G81" s="75">
        <f t="shared" si="3"/>
        <v>125048</v>
      </c>
      <c r="H81" s="5">
        <v>0</v>
      </c>
      <c r="I81" s="5">
        <v>24</v>
      </c>
      <c r="J81" s="5">
        <v>172</v>
      </c>
      <c r="K81" s="5">
        <v>0</v>
      </c>
      <c r="L81" s="5">
        <v>0</v>
      </c>
      <c r="M81" s="5">
        <v>0</v>
      </c>
      <c r="N81" s="5">
        <v>48</v>
      </c>
      <c r="O81" s="5">
        <v>394</v>
      </c>
      <c r="P81" s="5">
        <v>0</v>
      </c>
    </row>
    <row r="82" spans="1:16" x14ac:dyDescent="0.35">
      <c r="A82" s="1">
        <v>197</v>
      </c>
      <c r="B82" s="25" t="s">
        <v>2064</v>
      </c>
      <c r="C82" s="1">
        <v>2</v>
      </c>
      <c r="D82" s="1">
        <v>197</v>
      </c>
      <c r="E82" s="1">
        <v>1</v>
      </c>
      <c r="F82" s="1" t="s">
        <v>1653</v>
      </c>
      <c r="G82" s="75">
        <f t="shared" si="3"/>
        <v>36260</v>
      </c>
      <c r="H82" s="5">
        <v>26</v>
      </c>
      <c r="I82" s="5">
        <v>23</v>
      </c>
      <c r="J82" s="5">
        <v>0</v>
      </c>
      <c r="K82" s="5">
        <v>0</v>
      </c>
      <c r="L82" s="5">
        <v>0</v>
      </c>
      <c r="M82" s="5">
        <v>0</v>
      </c>
      <c r="N82" s="5">
        <v>111</v>
      </c>
      <c r="O82" s="5">
        <v>0</v>
      </c>
      <c r="P82" s="5">
        <v>25</v>
      </c>
    </row>
    <row r="83" spans="1:16" x14ac:dyDescent="0.35">
      <c r="A83" s="1">
        <v>199</v>
      </c>
      <c r="B83" s="25" t="s">
        <v>2064</v>
      </c>
      <c r="C83" s="1">
        <v>3</v>
      </c>
      <c r="D83" s="1">
        <v>199</v>
      </c>
      <c r="E83" s="1">
        <v>1</v>
      </c>
      <c r="F83" s="1" t="s">
        <v>1891</v>
      </c>
      <c r="G83" s="75">
        <f t="shared" si="3"/>
        <v>5096</v>
      </c>
      <c r="H83" s="5">
        <v>4</v>
      </c>
      <c r="I83" s="5">
        <v>1</v>
      </c>
      <c r="J83" s="5">
        <v>3</v>
      </c>
      <c r="K83" s="5">
        <v>1</v>
      </c>
      <c r="L83" s="5">
        <v>1</v>
      </c>
      <c r="M83" s="5">
        <v>2</v>
      </c>
      <c r="N83" s="5">
        <v>5</v>
      </c>
      <c r="O83" s="5">
        <v>4</v>
      </c>
      <c r="P83" s="5">
        <v>5</v>
      </c>
    </row>
    <row r="84" spans="1:16" x14ac:dyDescent="0.35">
      <c r="A84" s="1">
        <v>200</v>
      </c>
      <c r="B84" s="25" t="s">
        <v>2064</v>
      </c>
      <c r="C84" s="1">
        <v>3</v>
      </c>
      <c r="D84" s="1">
        <v>200</v>
      </c>
      <c r="E84" s="1">
        <v>1</v>
      </c>
      <c r="F84" s="1" t="s">
        <v>183</v>
      </c>
      <c r="G84" s="75">
        <f t="shared" si="3"/>
        <v>19012</v>
      </c>
      <c r="H84" s="5">
        <v>2</v>
      </c>
      <c r="I84" s="5">
        <v>2</v>
      </c>
      <c r="J84" s="5">
        <v>0</v>
      </c>
      <c r="K84" s="5">
        <v>1</v>
      </c>
      <c r="L84" s="5">
        <v>13</v>
      </c>
      <c r="M84" s="5">
        <v>3</v>
      </c>
      <c r="N84" s="5">
        <v>66</v>
      </c>
      <c r="O84" s="5">
        <v>0</v>
      </c>
      <c r="P84" s="5">
        <v>10</v>
      </c>
    </row>
    <row r="85" spans="1:16" x14ac:dyDescent="0.35">
      <c r="A85" s="1">
        <v>203</v>
      </c>
      <c r="B85" s="25" t="s">
        <v>2064</v>
      </c>
      <c r="C85" s="1">
        <v>6</v>
      </c>
      <c r="D85" s="1">
        <v>203</v>
      </c>
      <c r="E85" s="1">
        <v>1</v>
      </c>
      <c r="F85" s="1" t="s">
        <v>184</v>
      </c>
      <c r="G85" s="75">
        <f t="shared" si="3"/>
        <v>4312</v>
      </c>
      <c r="H85" s="5">
        <v>0</v>
      </c>
      <c r="I85" s="5">
        <v>6</v>
      </c>
      <c r="J85" s="5">
        <v>0</v>
      </c>
      <c r="K85" s="5">
        <v>0</v>
      </c>
      <c r="L85" s="5">
        <v>4</v>
      </c>
      <c r="M85" s="5">
        <v>0</v>
      </c>
      <c r="N85" s="5">
        <v>12</v>
      </c>
      <c r="O85" s="5">
        <v>0</v>
      </c>
      <c r="P85" s="5">
        <v>0</v>
      </c>
    </row>
    <row r="86" spans="1:16" x14ac:dyDescent="0.35">
      <c r="A86" s="1">
        <v>204</v>
      </c>
      <c r="B86" s="25" t="s">
        <v>2064</v>
      </c>
      <c r="C86" s="1">
        <v>4</v>
      </c>
      <c r="D86" s="1">
        <v>204</v>
      </c>
      <c r="E86" s="1">
        <v>1</v>
      </c>
      <c r="F86" s="1" t="s">
        <v>1309</v>
      </c>
      <c r="G86" s="75">
        <f t="shared" si="3"/>
        <v>10192</v>
      </c>
      <c r="H86" s="5">
        <v>9</v>
      </c>
      <c r="I86" s="5">
        <v>0</v>
      </c>
      <c r="J86" s="5">
        <v>3</v>
      </c>
      <c r="K86" s="5">
        <v>5</v>
      </c>
      <c r="L86" s="5">
        <v>4</v>
      </c>
      <c r="M86" s="5">
        <v>25</v>
      </c>
      <c r="N86" s="5">
        <v>1</v>
      </c>
      <c r="O86" s="5">
        <v>4</v>
      </c>
      <c r="P86" s="5">
        <v>1</v>
      </c>
    </row>
    <row r="87" spans="1:16" x14ac:dyDescent="0.35">
      <c r="A87" s="1">
        <v>206</v>
      </c>
      <c r="B87" s="25" t="s">
        <v>2064</v>
      </c>
      <c r="C87" s="1">
        <v>4</v>
      </c>
      <c r="D87" s="1">
        <v>206</v>
      </c>
      <c r="E87" s="1">
        <v>1</v>
      </c>
      <c r="F87" s="1" t="s">
        <v>185</v>
      </c>
      <c r="G87" s="75">
        <f t="shared" ref="G87:G114" si="4">SUM(H87:P87)*$G$5</f>
        <v>26656</v>
      </c>
      <c r="H87" s="5">
        <v>0</v>
      </c>
      <c r="I87" s="5">
        <v>12</v>
      </c>
      <c r="J87" s="5">
        <v>1</v>
      </c>
      <c r="K87" s="5">
        <v>0</v>
      </c>
      <c r="L87" s="5">
        <v>9</v>
      </c>
      <c r="M87" s="5">
        <v>0</v>
      </c>
      <c r="N87" s="5">
        <v>56</v>
      </c>
      <c r="O87" s="5">
        <v>57</v>
      </c>
      <c r="P87" s="5">
        <v>1</v>
      </c>
    </row>
    <row r="88" spans="1:16" x14ac:dyDescent="0.35">
      <c r="A88" s="1">
        <v>213</v>
      </c>
      <c r="B88" s="25" t="s">
        <v>2064</v>
      </c>
      <c r="C88" s="1">
        <v>6</v>
      </c>
      <c r="D88" s="1">
        <v>213</v>
      </c>
      <c r="E88" s="1">
        <v>1</v>
      </c>
      <c r="F88" s="1" t="s">
        <v>186</v>
      </c>
      <c r="G88" s="75">
        <f t="shared" si="4"/>
        <v>7056</v>
      </c>
      <c r="H88" s="5">
        <v>0</v>
      </c>
      <c r="I88" s="5">
        <v>7</v>
      </c>
      <c r="J88" s="5">
        <v>0</v>
      </c>
      <c r="K88" s="5">
        <v>0</v>
      </c>
      <c r="L88" s="5">
        <v>4</v>
      </c>
      <c r="M88" s="5">
        <v>0</v>
      </c>
      <c r="N88" s="5">
        <v>25</v>
      </c>
      <c r="O88" s="5">
        <v>0</v>
      </c>
      <c r="P88" s="5">
        <v>0</v>
      </c>
    </row>
    <row r="89" spans="1:16" x14ac:dyDescent="0.35">
      <c r="A89" s="1">
        <v>227</v>
      </c>
      <c r="B89" s="25" t="s">
        <v>2064</v>
      </c>
      <c r="C89" s="1">
        <v>6</v>
      </c>
      <c r="D89" s="1">
        <v>227</v>
      </c>
      <c r="E89" s="1">
        <v>1</v>
      </c>
      <c r="F89" s="1" t="s">
        <v>187</v>
      </c>
      <c r="G89" s="75">
        <f t="shared" si="4"/>
        <v>6664</v>
      </c>
      <c r="H89" s="5">
        <v>0</v>
      </c>
      <c r="I89" s="5">
        <v>10</v>
      </c>
      <c r="J89" s="5">
        <v>0</v>
      </c>
      <c r="K89" s="5">
        <v>0</v>
      </c>
      <c r="L89" s="5">
        <v>1</v>
      </c>
      <c r="M89" s="5">
        <v>0</v>
      </c>
      <c r="N89" s="5">
        <v>23</v>
      </c>
      <c r="O89" s="5">
        <v>0</v>
      </c>
      <c r="P89" s="5">
        <v>0</v>
      </c>
    </row>
    <row r="90" spans="1:16" x14ac:dyDescent="0.35">
      <c r="A90" s="1">
        <v>229</v>
      </c>
      <c r="B90" s="25" t="s">
        <v>2064</v>
      </c>
      <c r="C90" s="1">
        <v>6</v>
      </c>
      <c r="D90" s="1">
        <v>229</v>
      </c>
      <c r="E90" s="1">
        <v>1</v>
      </c>
      <c r="F90" s="1" t="s">
        <v>188</v>
      </c>
      <c r="G90" s="75">
        <f t="shared" si="4"/>
        <v>1764</v>
      </c>
      <c r="H90" s="5">
        <v>1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7</v>
      </c>
      <c r="O90" s="5">
        <v>0</v>
      </c>
      <c r="P90" s="5">
        <v>0</v>
      </c>
    </row>
    <row r="91" spans="1:16" x14ac:dyDescent="0.35">
      <c r="A91" s="1">
        <v>238</v>
      </c>
      <c r="B91" s="25" t="s">
        <v>2064</v>
      </c>
      <c r="C91" s="1">
        <v>6</v>
      </c>
      <c r="D91" s="1">
        <v>238</v>
      </c>
      <c r="E91" s="1">
        <v>1</v>
      </c>
      <c r="F91" s="1" t="s">
        <v>189</v>
      </c>
      <c r="G91" s="75">
        <f t="shared" si="4"/>
        <v>1764</v>
      </c>
      <c r="H91" s="5">
        <v>0</v>
      </c>
      <c r="I91" s="5">
        <v>0</v>
      </c>
      <c r="J91" s="5">
        <v>0</v>
      </c>
      <c r="K91" s="5">
        <v>0</v>
      </c>
      <c r="L91" s="5">
        <v>4</v>
      </c>
      <c r="M91" s="5">
        <v>1</v>
      </c>
      <c r="N91" s="5">
        <v>4</v>
      </c>
      <c r="O91" s="5">
        <v>0</v>
      </c>
      <c r="P91" s="5">
        <v>0</v>
      </c>
    </row>
    <row r="92" spans="1:16" x14ac:dyDescent="0.35">
      <c r="A92" s="1">
        <v>239</v>
      </c>
      <c r="B92" s="25" t="s">
        <v>2064</v>
      </c>
      <c r="C92" s="1">
        <v>6</v>
      </c>
      <c r="D92" s="1">
        <v>239</v>
      </c>
      <c r="E92" s="1">
        <v>1</v>
      </c>
      <c r="F92" s="1" t="s">
        <v>1892</v>
      </c>
      <c r="G92" s="75">
        <f t="shared" si="4"/>
        <v>2744</v>
      </c>
      <c r="H92" s="5">
        <v>0</v>
      </c>
      <c r="I92" s="5">
        <v>0</v>
      </c>
      <c r="J92" s="5">
        <v>5</v>
      </c>
      <c r="K92" s="5">
        <v>0</v>
      </c>
      <c r="L92" s="5">
        <v>0</v>
      </c>
      <c r="M92" s="5">
        <v>0</v>
      </c>
      <c r="N92" s="5">
        <v>0</v>
      </c>
      <c r="O92" s="5">
        <v>9</v>
      </c>
      <c r="P92" s="5">
        <v>0</v>
      </c>
    </row>
    <row r="93" spans="1:16" x14ac:dyDescent="0.35">
      <c r="A93" s="1">
        <v>241</v>
      </c>
      <c r="B93" s="25" t="s">
        <v>2064</v>
      </c>
      <c r="C93" s="1">
        <v>4</v>
      </c>
      <c r="D93" s="1">
        <v>241</v>
      </c>
      <c r="E93" s="1">
        <v>1</v>
      </c>
      <c r="F93" s="1" t="s">
        <v>190</v>
      </c>
      <c r="G93" s="75">
        <f t="shared" si="4"/>
        <v>20776</v>
      </c>
      <c r="H93" s="5">
        <v>4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102</v>
      </c>
      <c r="O93" s="5">
        <v>0</v>
      </c>
      <c r="P93" s="5">
        <v>0</v>
      </c>
    </row>
    <row r="94" spans="1:16" x14ac:dyDescent="0.35">
      <c r="A94" s="1">
        <v>242</v>
      </c>
      <c r="B94" s="25" t="s">
        <v>2064</v>
      </c>
      <c r="C94" s="1">
        <v>6</v>
      </c>
      <c r="D94" s="1">
        <v>242</v>
      </c>
      <c r="E94" s="1">
        <v>1</v>
      </c>
      <c r="F94" s="1" t="s">
        <v>1893</v>
      </c>
      <c r="G94" s="75">
        <f t="shared" si="4"/>
        <v>2548</v>
      </c>
      <c r="H94" s="5">
        <v>0</v>
      </c>
      <c r="I94" s="5">
        <v>0</v>
      </c>
      <c r="J94" s="5">
        <v>2</v>
      </c>
      <c r="K94" s="5">
        <v>0</v>
      </c>
      <c r="L94" s="5">
        <v>4</v>
      </c>
      <c r="M94" s="5">
        <v>0</v>
      </c>
      <c r="N94" s="5">
        <v>3</v>
      </c>
      <c r="O94" s="5">
        <v>4</v>
      </c>
      <c r="P94" s="5">
        <v>0</v>
      </c>
    </row>
    <row r="95" spans="1:16" x14ac:dyDescent="0.35">
      <c r="A95" s="1">
        <v>252</v>
      </c>
      <c r="B95" s="25" t="s">
        <v>2064</v>
      </c>
      <c r="C95" s="1">
        <v>5</v>
      </c>
      <c r="D95" s="1">
        <v>252</v>
      </c>
      <c r="E95" s="1">
        <v>1</v>
      </c>
      <c r="F95" s="1" t="s">
        <v>191</v>
      </c>
      <c r="G95" s="75">
        <f t="shared" si="4"/>
        <v>5684</v>
      </c>
      <c r="H95" s="5">
        <v>2</v>
      </c>
      <c r="I95" s="5">
        <v>3</v>
      </c>
      <c r="J95" s="5">
        <v>2</v>
      </c>
      <c r="K95" s="5">
        <v>0</v>
      </c>
      <c r="L95" s="5">
        <v>1</v>
      </c>
      <c r="M95" s="5">
        <v>1</v>
      </c>
      <c r="N95" s="5">
        <v>20</v>
      </c>
      <c r="O95" s="5">
        <v>0</v>
      </c>
      <c r="P95" s="5">
        <v>0</v>
      </c>
    </row>
    <row r="96" spans="1:16" x14ac:dyDescent="0.35">
      <c r="A96" s="1">
        <v>253</v>
      </c>
      <c r="B96" s="25" t="s">
        <v>2064</v>
      </c>
      <c r="C96" s="1">
        <v>6</v>
      </c>
      <c r="D96" s="1">
        <v>253</v>
      </c>
      <c r="E96" s="1">
        <v>1</v>
      </c>
      <c r="F96" s="1" t="s">
        <v>192</v>
      </c>
      <c r="G96" s="75">
        <f t="shared" si="4"/>
        <v>3724</v>
      </c>
      <c r="H96" s="5">
        <v>1</v>
      </c>
      <c r="I96" s="5">
        <v>11</v>
      </c>
      <c r="J96" s="5">
        <v>1</v>
      </c>
      <c r="K96" s="5">
        <v>0</v>
      </c>
      <c r="L96" s="5">
        <v>0</v>
      </c>
      <c r="M96" s="5">
        <v>0</v>
      </c>
      <c r="N96" s="5">
        <v>6</v>
      </c>
      <c r="O96" s="5">
        <v>0</v>
      </c>
      <c r="P96" s="5">
        <v>0</v>
      </c>
    </row>
    <row r="97" spans="1:16" x14ac:dyDescent="0.35">
      <c r="A97" s="1">
        <v>255</v>
      </c>
      <c r="B97" s="25" t="s">
        <v>2064</v>
      </c>
      <c r="C97" s="1">
        <v>5</v>
      </c>
      <c r="D97" s="1">
        <v>255</v>
      </c>
      <c r="E97" s="1">
        <v>1</v>
      </c>
      <c r="F97" s="1" t="s">
        <v>193</v>
      </c>
      <c r="G97" s="75">
        <f t="shared" si="4"/>
        <v>6076</v>
      </c>
      <c r="H97" s="5">
        <v>2</v>
      </c>
      <c r="I97" s="5">
        <v>5</v>
      </c>
      <c r="J97" s="5">
        <v>2</v>
      </c>
      <c r="K97" s="5">
        <v>0</v>
      </c>
      <c r="L97" s="5">
        <v>3</v>
      </c>
      <c r="M97" s="5">
        <v>0</v>
      </c>
      <c r="N97" s="5">
        <v>18</v>
      </c>
      <c r="O97" s="5">
        <v>0</v>
      </c>
      <c r="P97" s="5">
        <v>1</v>
      </c>
    </row>
    <row r="98" spans="1:16" x14ac:dyDescent="0.35">
      <c r="A98" s="1">
        <v>256</v>
      </c>
      <c r="B98" s="25" t="s">
        <v>2064</v>
      </c>
      <c r="C98" s="1">
        <v>4</v>
      </c>
      <c r="D98" s="1">
        <v>256</v>
      </c>
      <c r="E98" s="1">
        <v>1</v>
      </c>
      <c r="F98" s="1" t="s">
        <v>194</v>
      </c>
      <c r="G98" s="75">
        <f t="shared" si="4"/>
        <v>17640</v>
      </c>
      <c r="H98" s="5">
        <v>19</v>
      </c>
      <c r="I98" s="5">
        <v>2</v>
      </c>
      <c r="J98" s="5">
        <v>0</v>
      </c>
      <c r="K98" s="5">
        <v>1</v>
      </c>
      <c r="L98" s="5">
        <v>5</v>
      </c>
      <c r="M98" s="5">
        <v>55</v>
      </c>
      <c r="N98" s="5">
        <v>1</v>
      </c>
      <c r="O98" s="5">
        <v>2</v>
      </c>
      <c r="P98" s="5">
        <v>5</v>
      </c>
    </row>
    <row r="99" spans="1:16" x14ac:dyDescent="0.35">
      <c r="A99" s="1">
        <v>261</v>
      </c>
      <c r="B99" s="25" t="s">
        <v>2064</v>
      </c>
      <c r="C99" s="1">
        <v>6</v>
      </c>
      <c r="D99" s="1">
        <v>261</v>
      </c>
      <c r="E99" s="1">
        <v>1</v>
      </c>
      <c r="F99" s="1" t="s">
        <v>195</v>
      </c>
      <c r="G99" s="75">
        <f t="shared" si="4"/>
        <v>2744</v>
      </c>
      <c r="H99" s="5">
        <v>0</v>
      </c>
      <c r="I99" s="5">
        <v>1</v>
      </c>
      <c r="J99" s="5">
        <v>3</v>
      </c>
      <c r="K99" s="5">
        <v>0</v>
      </c>
      <c r="L99" s="5">
        <v>2</v>
      </c>
      <c r="M99" s="5">
        <v>0</v>
      </c>
      <c r="N99" s="5">
        <v>8</v>
      </c>
      <c r="O99" s="5">
        <v>0</v>
      </c>
      <c r="P99" s="5">
        <v>0</v>
      </c>
    </row>
    <row r="100" spans="1:16" x14ac:dyDescent="0.35">
      <c r="A100" s="1">
        <v>264</v>
      </c>
      <c r="B100" s="25" t="s">
        <v>2064</v>
      </c>
      <c r="C100" s="1">
        <v>6</v>
      </c>
      <c r="D100" s="1">
        <v>264</v>
      </c>
      <c r="E100" s="1">
        <v>1</v>
      </c>
      <c r="F100" s="1" t="s">
        <v>196</v>
      </c>
      <c r="G100" s="75">
        <f t="shared" si="4"/>
        <v>1960</v>
      </c>
      <c r="H100" s="5">
        <v>2</v>
      </c>
      <c r="I100" s="5">
        <v>0</v>
      </c>
      <c r="J100" s="5">
        <v>0</v>
      </c>
      <c r="K100" s="5">
        <v>2</v>
      </c>
      <c r="L100" s="5">
        <v>0</v>
      </c>
      <c r="M100" s="5">
        <v>6</v>
      </c>
      <c r="N100" s="5">
        <v>0</v>
      </c>
      <c r="O100" s="5">
        <v>0</v>
      </c>
      <c r="P100" s="5">
        <v>0</v>
      </c>
    </row>
    <row r="101" spans="1:16" x14ac:dyDescent="0.35">
      <c r="A101" s="1">
        <v>270</v>
      </c>
      <c r="B101" s="25" t="s">
        <v>2064</v>
      </c>
      <c r="C101" s="1">
        <v>2</v>
      </c>
      <c r="D101" s="1">
        <v>270</v>
      </c>
      <c r="E101" s="1">
        <v>1</v>
      </c>
      <c r="F101" s="1" t="s">
        <v>197</v>
      </c>
      <c r="G101" s="75">
        <f t="shared" si="4"/>
        <v>47040</v>
      </c>
      <c r="H101" s="5">
        <v>16</v>
      </c>
      <c r="I101" s="5">
        <v>67</v>
      </c>
      <c r="J101" s="5">
        <v>0</v>
      </c>
      <c r="K101" s="5">
        <v>0</v>
      </c>
      <c r="L101" s="5">
        <v>0</v>
      </c>
      <c r="M101" s="5">
        <v>0</v>
      </c>
      <c r="N101" s="5">
        <v>97</v>
      </c>
      <c r="O101" s="5">
        <v>0</v>
      </c>
      <c r="P101" s="5">
        <v>60</v>
      </c>
    </row>
    <row r="102" spans="1:16" x14ac:dyDescent="0.35">
      <c r="A102" s="1">
        <v>271</v>
      </c>
      <c r="B102" s="25" t="s">
        <v>2064</v>
      </c>
      <c r="C102" s="1">
        <v>3</v>
      </c>
      <c r="D102" s="1">
        <v>271</v>
      </c>
      <c r="E102" s="1">
        <v>1</v>
      </c>
      <c r="F102" s="1" t="s">
        <v>198</v>
      </c>
      <c r="G102" s="75">
        <f t="shared" si="4"/>
        <v>8232</v>
      </c>
      <c r="H102" s="5">
        <v>1</v>
      </c>
      <c r="I102" s="5">
        <v>19</v>
      </c>
      <c r="J102" s="5">
        <v>0</v>
      </c>
      <c r="K102" s="5">
        <v>0</v>
      </c>
      <c r="L102" s="5">
        <v>0</v>
      </c>
      <c r="M102" s="5">
        <v>0</v>
      </c>
      <c r="N102" s="5">
        <v>22</v>
      </c>
      <c r="O102" s="5">
        <v>0</v>
      </c>
      <c r="P102" s="5">
        <v>0</v>
      </c>
    </row>
    <row r="103" spans="1:16" x14ac:dyDescent="0.35">
      <c r="A103" s="1">
        <v>272</v>
      </c>
      <c r="B103" s="25" t="s">
        <v>2064</v>
      </c>
      <c r="C103" s="1">
        <v>3</v>
      </c>
      <c r="D103" s="1">
        <v>272</v>
      </c>
      <c r="E103" s="1">
        <v>1</v>
      </c>
      <c r="F103" s="1" t="s">
        <v>199</v>
      </c>
      <c r="G103" s="75">
        <f t="shared" si="4"/>
        <v>53312</v>
      </c>
      <c r="H103" s="5">
        <v>2</v>
      </c>
      <c r="I103" s="5">
        <v>87</v>
      </c>
      <c r="J103" s="5">
        <v>0</v>
      </c>
      <c r="K103" s="5">
        <v>0</v>
      </c>
      <c r="L103" s="5">
        <v>1</v>
      </c>
      <c r="M103" s="5">
        <v>0</v>
      </c>
      <c r="N103" s="5">
        <v>163</v>
      </c>
      <c r="O103" s="5">
        <v>0</v>
      </c>
      <c r="P103" s="5">
        <v>19</v>
      </c>
    </row>
    <row r="104" spans="1:16" x14ac:dyDescent="0.35">
      <c r="A104" s="1">
        <v>273</v>
      </c>
      <c r="B104" s="25" t="s">
        <v>2064</v>
      </c>
      <c r="C104" s="1">
        <v>2</v>
      </c>
      <c r="D104" s="1">
        <v>273</v>
      </c>
      <c r="E104" s="1">
        <v>1</v>
      </c>
      <c r="F104" s="1" t="s">
        <v>200</v>
      </c>
      <c r="G104" s="75">
        <f t="shared" si="4"/>
        <v>35868</v>
      </c>
      <c r="H104" s="5">
        <v>0</v>
      </c>
      <c r="I104" s="5">
        <v>55</v>
      </c>
      <c r="J104" s="5">
        <v>0</v>
      </c>
      <c r="K104" s="5">
        <v>0</v>
      </c>
      <c r="L104" s="5">
        <v>0</v>
      </c>
      <c r="M104" s="5">
        <v>0</v>
      </c>
      <c r="N104" s="5">
        <v>128</v>
      </c>
      <c r="O104" s="5">
        <v>0</v>
      </c>
      <c r="P104" s="5">
        <v>0</v>
      </c>
    </row>
    <row r="105" spans="1:16" x14ac:dyDescent="0.35">
      <c r="A105" s="1">
        <v>276</v>
      </c>
      <c r="B105" s="25" t="s">
        <v>2064</v>
      </c>
      <c r="C105" s="1">
        <v>3</v>
      </c>
      <c r="D105" s="1">
        <v>276</v>
      </c>
      <c r="E105" s="1">
        <v>1</v>
      </c>
      <c r="F105" s="1" t="s">
        <v>201</v>
      </c>
      <c r="G105" s="75">
        <f t="shared" si="4"/>
        <v>63308</v>
      </c>
      <c r="H105" s="5">
        <v>0</v>
      </c>
      <c r="I105" s="5">
        <v>0</v>
      </c>
      <c r="J105" s="5">
        <v>106</v>
      </c>
      <c r="K105" s="5">
        <v>0</v>
      </c>
      <c r="L105" s="5">
        <v>0</v>
      </c>
      <c r="M105" s="5">
        <v>0</v>
      </c>
      <c r="N105" s="5">
        <v>0</v>
      </c>
      <c r="O105" s="5">
        <v>185</v>
      </c>
      <c r="P105" s="5">
        <v>32</v>
      </c>
    </row>
    <row r="106" spans="1:16" x14ac:dyDescent="0.35">
      <c r="A106" s="1">
        <v>277</v>
      </c>
      <c r="B106" s="25" t="s">
        <v>2064</v>
      </c>
      <c r="C106" s="1">
        <v>3</v>
      </c>
      <c r="D106" s="1">
        <v>277</v>
      </c>
      <c r="E106" s="1">
        <v>1</v>
      </c>
      <c r="F106" s="1" t="s">
        <v>202</v>
      </c>
      <c r="G106" s="75">
        <f t="shared" si="4"/>
        <v>13916</v>
      </c>
      <c r="H106" s="5">
        <v>0</v>
      </c>
      <c r="I106" s="5">
        <v>15</v>
      </c>
      <c r="J106" s="5">
        <v>0</v>
      </c>
      <c r="K106" s="5">
        <v>0</v>
      </c>
      <c r="L106" s="5">
        <v>2</v>
      </c>
      <c r="M106" s="5">
        <v>0</v>
      </c>
      <c r="N106" s="5">
        <v>40</v>
      </c>
      <c r="O106" s="5">
        <v>9</v>
      </c>
      <c r="P106" s="5">
        <v>5</v>
      </c>
    </row>
    <row r="107" spans="1:16" x14ac:dyDescent="0.35">
      <c r="A107" s="1">
        <v>278</v>
      </c>
      <c r="B107" s="25" t="s">
        <v>2064</v>
      </c>
      <c r="C107" s="1">
        <v>3</v>
      </c>
      <c r="D107" s="1">
        <v>278</v>
      </c>
      <c r="E107" s="1">
        <v>1</v>
      </c>
      <c r="F107" s="1" t="s">
        <v>203</v>
      </c>
      <c r="G107" s="75">
        <f t="shared" si="4"/>
        <v>6860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19</v>
      </c>
      <c r="N107" s="5">
        <v>0</v>
      </c>
      <c r="O107" s="5">
        <v>0</v>
      </c>
      <c r="P107" s="5">
        <v>14</v>
      </c>
    </row>
    <row r="108" spans="1:16" x14ac:dyDescent="0.35">
      <c r="A108" s="1">
        <v>279</v>
      </c>
      <c r="B108" s="25" t="s">
        <v>2064</v>
      </c>
      <c r="C108" s="1">
        <v>3</v>
      </c>
      <c r="D108" s="1">
        <v>279</v>
      </c>
      <c r="E108" s="1">
        <v>1</v>
      </c>
      <c r="F108" s="1" t="s">
        <v>204</v>
      </c>
      <c r="G108" s="75">
        <f t="shared" si="4"/>
        <v>151900</v>
      </c>
      <c r="H108" s="5">
        <v>72</v>
      </c>
      <c r="I108" s="5">
        <v>348</v>
      </c>
      <c r="J108" s="5">
        <v>0</v>
      </c>
      <c r="K108" s="5">
        <v>1</v>
      </c>
      <c r="L108" s="5">
        <v>32</v>
      </c>
      <c r="M108" s="5">
        <v>98</v>
      </c>
      <c r="N108" s="5">
        <v>224</v>
      </c>
      <c r="O108" s="5">
        <v>0</v>
      </c>
      <c r="P108" s="5">
        <v>0</v>
      </c>
    </row>
    <row r="109" spans="1:16" x14ac:dyDescent="0.35">
      <c r="A109" s="1">
        <v>280</v>
      </c>
      <c r="B109" s="25" t="s">
        <v>2064</v>
      </c>
      <c r="C109" s="1">
        <v>2</v>
      </c>
      <c r="D109" s="1">
        <v>280</v>
      </c>
      <c r="E109" s="1">
        <v>1</v>
      </c>
      <c r="F109" s="1" t="s">
        <v>205</v>
      </c>
      <c r="G109" s="75">
        <f t="shared" si="4"/>
        <v>12936</v>
      </c>
      <c r="H109" s="5">
        <v>0</v>
      </c>
      <c r="I109" s="5">
        <v>3</v>
      </c>
      <c r="J109" s="5">
        <v>2</v>
      </c>
      <c r="K109" s="5">
        <v>0</v>
      </c>
      <c r="L109" s="5">
        <v>3</v>
      </c>
      <c r="M109" s="5">
        <v>0</v>
      </c>
      <c r="N109" s="5">
        <v>46</v>
      </c>
      <c r="O109" s="5">
        <v>12</v>
      </c>
      <c r="P109" s="5">
        <v>0</v>
      </c>
    </row>
    <row r="110" spans="1:16" x14ac:dyDescent="0.35">
      <c r="A110" s="1">
        <v>281</v>
      </c>
      <c r="B110" s="25" t="s">
        <v>2064</v>
      </c>
      <c r="C110" s="1">
        <v>2</v>
      </c>
      <c r="D110" s="1">
        <v>281</v>
      </c>
      <c r="E110" s="1">
        <v>1</v>
      </c>
      <c r="F110" s="1" t="s">
        <v>206</v>
      </c>
      <c r="G110" s="75">
        <f t="shared" si="4"/>
        <v>59780</v>
      </c>
      <c r="H110" s="5">
        <v>81</v>
      </c>
      <c r="I110" s="5">
        <v>26</v>
      </c>
      <c r="J110" s="5">
        <v>0</v>
      </c>
      <c r="K110" s="5">
        <v>0</v>
      </c>
      <c r="L110" s="5">
        <v>4</v>
      </c>
      <c r="M110" s="5">
        <v>168</v>
      </c>
      <c r="N110" s="5">
        <v>26</v>
      </c>
      <c r="O110" s="5">
        <v>0</v>
      </c>
      <c r="P110" s="5">
        <v>0</v>
      </c>
    </row>
    <row r="111" spans="1:16" x14ac:dyDescent="0.35">
      <c r="A111" s="1">
        <v>282</v>
      </c>
      <c r="B111" s="25" t="s">
        <v>2064</v>
      </c>
      <c r="C111" s="1">
        <v>2</v>
      </c>
      <c r="D111" s="1">
        <v>282</v>
      </c>
      <c r="E111" s="1">
        <v>1</v>
      </c>
      <c r="F111" s="1" t="s">
        <v>1894</v>
      </c>
      <c r="G111" s="75">
        <f t="shared" si="4"/>
        <v>8036</v>
      </c>
      <c r="H111" s="5">
        <v>0</v>
      </c>
      <c r="I111" s="5">
        <v>7</v>
      </c>
      <c r="J111" s="5">
        <v>2</v>
      </c>
      <c r="K111" s="5">
        <v>0</v>
      </c>
      <c r="L111" s="5">
        <v>0</v>
      </c>
      <c r="M111" s="5">
        <v>0</v>
      </c>
      <c r="N111" s="5">
        <v>26</v>
      </c>
      <c r="O111" s="5">
        <v>0</v>
      </c>
      <c r="P111" s="5">
        <v>6</v>
      </c>
    </row>
    <row r="112" spans="1:16" x14ac:dyDescent="0.35">
      <c r="A112" s="1">
        <v>283</v>
      </c>
      <c r="B112" s="25" t="s">
        <v>2064</v>
      </c>
      <c r="C112" s="1">
        <v>2</v>
      </c>
      <c r="D112" s="1">
        <v>283</v>
      </c>
      <c r="E112" s="1">
        <v>1</v>
      </c>
      <c r="F112" s="1" t="s">
        <v>207</v>
      </c>
      <c r="G112" s="75">
        <f t="shared" si="4"/>
        <v>18424</v>
      </c>
      <c r="H112" s="5">
        <v>1</v>
      </c>
      <c r="I112" s="5">
        <v>60</v>
      </c>
      <c r="J112" s="5">
        <v>0</v>
      </c>
      <c r="K112" s="5">
        <v>0</v>
      </c>
      <c r="L112" s="5">
        <v>3</v>
      </c>
      <c r="M112" s="5">
        <v>0</v>
      </c>
      <c r="N112" s="5">
        <v>30</v>
      </c>
      <c r="O112" s="5">
        <v>0</v>
      </c>
      <c r="P112" s="5">
        <v>0</v>
      </c>
    </row>
    <row r="113" spans="1:16" x14ac:dyDescent="0.35">
      <c r="A113" s="1">
        <v>284</v>
      </c>
      <c r="B113" s="25" t="s">
        <v>2064</v>
      </c>
      <c r="C113" s="1">
        <v>3</v>
      </c>
      <c r="D113" s="1">
        <v>284</v>
      </c>
      <c r="E113" s="1">
        <v>1</v>
      </c>
      <c r="F113" s="1" t="s">
        <v>208</v>
      </c>
      <c r="G113" s="75">
        <f t="shared" si="4"/>
        <v>47628</v>
      </c>
      <c r="H113" s="5">
        <v>0</v>
      </c>
      <c r="I113" s="5">
        <v>82</v>
      </c>
      <c r="J113" s="5">
        <v>0</v>
      </c>
      <c r="K113" s="5">
        <v>0</v>
      </c>
      <c r="L113" s="5">
        <v>0</v>
      </c>
      <c r="M113" s="5">
        <v>1</v>
      </c>
      <c r="N113" s="5">
        <v>160</v>
      </c>
      <c r="O113" s="5">
        <v>0</v>
      </c>
      <c r="P113" s="5">
        <v>0</v>
      </c>
    </row>
    <row r="114" spans="1:16" x14ac:dyDescent="0.35">
      <c r="A114" s="1">
        <v>286</v>
      </c>
      <c r="B114" s="25" t="s">
        <v>2064</v>
      </c>
      <c r="C114" s="1">
        <v>2</v>
      </c>
      <c r="D114" s="1">
        <v>286</v>
      </c>
      <c r="E114" s="1">
        <v>1</v>
      </c>
      <c r="F114" s="1" t="s">
        <v>209</v>
      </c>
      <c r="G114" s="75">
        <f t="shared" si="4"/>
        <v>12740</v>
      </c>
      <c r="H114" s="5">
        <v>0</v>
      </c>
      <c r="I114" s="5">
        <v>14</v>
      </c>
      <c r="J114" s="5">
        <v>0</v>
      </c>
      <c r="K114" s="5">
        <v>0</v>
      </c>
      <c r="L114" s="5">
        <v>2</v>
      </c>
      <c r="M114" s="5">
        <v>0</v>
      </c>
      <c r="N114" s="5">
        <v>33</v>
      </c>
      <c r="O114" s="5">
        <v>0</v>
      </c>
      <c r="P114" s="5">
        <v>16</v>
      </c>
    </row>
    <row r="115" spans="1:16" x14ac:dyDescent="0.35">
      <c r="A115" s="1">
        <v>294</v>
      </c>
      <c r="B115" s="25" t="s">
        <v>2064</v>
      </c>
      <c r="C115" s="1">
        <v>5</v>
      </c>
      <c r="D115" s="1">
        <v>294</v>
      </c>
      <c r="E115" s="1">
        <v>1</v>
      </c>
      <c r="F115" s="1" t="s">
        <v>210</v>
      </c>
      <c r="G115" s="75">
        <f t="shared" ref="G115:G149" si="5">SUM(H115:P115)*$G$5</f>
        <v>4116</v>
      </c>
      <c r="H115" s="5">
        <v>1</v>
      </c>
      <c r="I115" s="5">
        <v>5</v>
      </c>
      <c r="J115" s="5">
        <v>0</v>
      </c>
      <c r="K115" s="5">
        <v>0</v>
      </c>
      <c r="L115" s="5">
        <v>2</v>
      </c>
      <c r="M115" s="5">
        <v>0</v>
      </c>
      <c r="N115" s="5">
        <v>13</v>
      </c>
      <c r="O115" s="5">
        <v>0</v>
      </c>
      <c r="P115" s="5">
        <v>0</v>
      </c>
    </row>
    <row r="116" spans="1:16" x14ac:dyDescent="0.35">
      <c r="A116" s="1">
        <v>297</v>
      </c>
      <c r="B116" s="25" t="s">
        <v>2064</v>
      </c>
      <c r="C116" s="1">
        <v>6</v>
      </c>
      <c r="D116" s="1">
        <v>297</v>
      </c>
      <c r="E116" s="1">
        <v>1</v>
      </c>
      <c r="F116" s="1" t="s">
        <v>211</v>
      </c>
      <c r="G116" s="75">
        <f t="shared" si="5"/>
        <v>980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5</v>
      </c>
      <c r="O116" s="5">
        <v>0</v>
      </c>
      <c r="P116" s="5">
        <v>0</v>
      </c>
    </row>
    <row r="117" spans="1:16" x14ac:dyDescent="0.35">
      <c r="A117" s="1">
        <v>299</v>
      </c>
      <c r="B117" s="25" t="s">
        <v>2064</v>
      </c>
      <c r="C117" s="1">
        <v>6</v>
      </c>
      <c r="D117" s="1">
        <v>299</v>
      </c>
      <c r="E117" s="1">
        <v>1</v>
      </c>
      <c r="F117" s="1" t="s">
        <v>212</v>
      </c>
      <c r="G117" s="75">
        <f t="shared" si="5"/>
        <v>3724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16</v>
      </c>
      <c r="N117" s="5">
        <v>0</v>
      </c>
      <c r="O117" s="5">
        <v>0</v>
      </c>
      <c r="P117" s="5">
        <v>2</v>
      </c>
    </row>
    <row r="118" spans="1:16" x14ac:dyDescent="0.35">
      <c r="A118" s="1">
        <v>300</v>
      </c>
      <c r="B118" s="25" t="s">
        <v>2064</v>
      </c>
      <c r="C118" s="1">
        <v>5</v>
      </c>
      <c r="D118" s="1">
        <v>300</v>
      </c>
      <c r="E118" s="1">
        <v>1</v>
      </c>
      <c r="F118" s="1" t="s">
        <v>1897</v>
      </c>
      <c r="G118" s="75">
        <f t="shared" si="5"/>
        <v>7448</v>
      </c>
      <c r="H118" s="5">
        <v>0</v>
      </c>
      <c r="I118" s="5">
        <v>2</v>
      </c>
      <c r="J118" s="5">
        <v>0</v>
      </c>
      <c r="K118" s="5">
        <v>0</v>
      </c>
      <c r="L118" s="5">
        <v>2</v>
      </c>
      <c r="M118" s="5">
        <v>0</v>
      </c>
      <c r="N118" s="5">
        <v>33</v>
      </c>
      <c r="O118" s="5">
        <v>0</v>
      </c>
      <c r="P118" s="5">
        <v>1</v>
      </c>
    </row>
    <row r="119" spans="1:16" x14ac:dyDescent="0.35">
      <c r="A119" s="1">
        <v>306</v>
      </c>
      <c r="B119" s="25" t="s">
        <v>2064</v>
      </c>
      <c r="C119" s="1">
        <v>6</v>
      </c>
      <c r="D119" s="1">
        <v>306</v>
      </c>
      <c r="E119" s="1">
        <v>1</v>
      </c>
      <c r="F119" s="1" t="s">
        <v>213</v>
      </c>
      <c r="G119" s="75">
        <f t="shared" si="5"/>
        <v>3332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16</v>
      </c>
      <c r="O119" s="5">
        <v>0</v>
      </c>
      <c r="P119" s="5">
        <v>0</v>
      </c>
    </row>
    <row r="120" spans="1:16" x14ac:dyDescent="0.35">
      <c r="A120" s="1">
        <v>308</v>
      </c>
      <c r="B120" s="25" t="s">
        <v>2064</v>
      </c>
      <c r="C120" s="1">
        <v>6</v>
      </c>
      <c r="D120" s="1">
        <v>308</v>
      </c>
      <c r="E120" s="1">
        <v>1</v>
      </c>
      <c r="F120" s="1" t="s">
        <v>214</v>
      </c>
      <c r="G120" s="75">
        <f t="shared" si="5"/>
        <v>2744</v>
      </c>
      <c r="H120" s="5">
        <v>1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12</v>
      </c>
      <c r="O120" s="5">
        <v>0</v>
      </c>
      <c r="P120" s="5">
        <v>0</v>
      </c>
    </row>
    <row r="121" spans="1:16" x14ac:dyDescent="0.35">
      <c r="A121" s="1">
        <v>309</v>
      </c>
      <c r="B121" s="25" t="s">
        <v>2064</v>
      </c>
      <c r="C121" s="1">
        <v>5</v>
      </c>
      <c r="D121" s="1">
        <v>309</v>
      </c>
      <c r="E121" s="1">
        <v>1</v>
      </c>
      <c r="F121" s="1" t="s">
        <v>215</v>
      </c>
      <c r="G121" s="75">
        <f t="shared" si="5"/>
        <v>8232</v>
      </c>
      <c r="H121" s="5">
        <v>0</v>
      </c>
      <c r="I121" s="5">
        <v>2</v>
      </c>
      <c r="J121" s="5">
        <v>0</v>
      </c>
      <c r="K121" s="5">
        <v>0</v>
      </c>
      <c r="L121" s="5">
        <v>1</v>
      </c>
      <c r="M121" s="5">
        <v>1</v>
      </c>
      <c r="N121" s="5">
        <v>35</v>
      </c>
      <c r="O121" s="5">
        <v>0</v>
      </c>
      <c r="P121" s="5">
        <v>3</v>
      </c>
    </row>
    <row r="122" spans="1:16" x14ac:dyDescent="0.35">
      <c r="A122" s="1">
        <v>314</v>
      </c>
      <c r="B122" s="25" t="s">
        <v>2064</v>
      </c>
      <c r="C122" s="1">
        <v>6</v>
      </c>
      <c r="D122" s="1">
        <v>314</v>
      </c>
      <c r="E122" s="1">
        <v>1</v>
      </c>
      <c r="F122" s="1" t="s">
        <v>216</v>
      </c>
      <c r="G122" s="75">
        <f t="shared" si="5"/>
        <v>4508</v>
      </c>
      <c r="H122" s="5">
        <v>0</v>
      </c>
      <c r="I122" s="5">
        <v>0</v>
      </c>
      <c r="J122" s="5">
        <v>0</v>
      </c>
      <c r="K122" s="5">
        <v>0</v>
      </c>
      <c r="L122" s="5">
        <v>5</v>
      </c>
      <c r="M122" s="5">
        <v>0</v>
      </c>
      <c r="N122" s="5">
        <v>18</v>
      </c>
      <c r="O122" s="5">
        <v>0</v>
      </c>
      <c r="P122" s="5">
        <v>0</v>
      </c>
    </row>
    <row r="123" spans="1:16" x14ac:dyDescent="0.35">
      <c r="A123" s="1">
        <v>316</v>
      </c>
      <c r="B123" s="25" t="s">
        <v>2064</v>
      </c>
      <c r="C123" s="1">
        <v>5</v>
      </c>
      <c r="D123" s="1">
        <v>316</v>
      </c>
      <c r="E123" s="1">
        <v>1</v>
      </c>
      <c r="F123" s="1" t="s">
        <v>217</v>
      </c>
      <c r="G123" s="75">
        <f t="shared" si="5"/>
        <v>12348</v>
      </c>
      <c r="H123" s="5">
        <v>0</v>
      </c>
      <c r="I123" s="5">
        <v>5</v>
      </c>
      <c r="J123" s="5">
        <v>0</v>
      </c>
      <c r="K123" s="5">
        <v>0</v>
      </c>
      <c r="L123" s="5">
        <v>2</v>
      </c>
      <c r="M123" s="5">
        <v>0</v>
      </c>
      <c r="N123" s="5">
        <v>56</v>
      </c>
      <c r="O123" s="5">
        <v>0</v>
      </c>
      <c r="P123" s="5">
        <v>0</v>
      </c>
    </row>
    <row r="124" spans="1:16" x14ac:dyDescent="0.35">
      <c r="A124" s="1">
        <v>317</v>
      </c>
      <c r="B124" s="25" t="s">
        <v>2064</v>
      </c>
      <c r="C124" s="1">
        <v>6</v>
      </c>
      <c r="D124" s="1">
        <v>317</v>
      </c>
      <c r="E124" s="1">
        <v>1</v>
      </c>
      <c r="F124" s="1" t="s">
        <v>218</v>
      </c>
      <c r="G124" s="75">
        <f t="shared" si="5"/>
        <v>10388</v>
      </c>
      <c r="H124" s="5">
        <v>0</v>
      </c>
      <c r="I124" s="5">
        <v>2</v>
      </c>
      <c r="J124" s="5">
        <v>0</v>
      </c>
      <c r="K124" s="5">
        <v>0</v>
      </c>
      <c r="L124" s="5">
        <v>1</v>
      </c>
      <c r="M124" s="5">
        <v>1</v>
      </c>
      <c r="N124" s="5">
        <v>49</v>
      </c>
      <c r="O124" s="5">
        <v>0</v>
      </c>
      <c r="P124" s="5">
        <v>0</v>
      </c>
    </row>
    <row r="125" spans="1:16" x14ac:dyDescent="0.35">
      <c r="A125" s="1">
        <v>318</v>
      </c>
      <c r="B125" s="25" t="s">
        <v>2064</v>
      </c>
      <c r="C125" s="1">
        <v>4</v>
      </c>
      <c r="D125" s="1">
        <v>318</v>
      </c>
      <c r="E125" s="1">
        <v>1</v>
      </c>
      <c r="F125" s="1" t="s">
        <v>219</v>
      </c>
      <c r="G125" s="75">
        <f t="shared" si="5"/>
        <v>21560</v>
      </c>
      <c r="H125" s="5">
        <v>0</v>
      </c>
      <c r="I125" s="5">
        <v>16</v>
      </c>
      <c r="J125" s="5">
        <v>0</v>
      </c>
      <c r="K125" s="5">
        <v>0</v>
      </c>
      <c r="L125" s="5">
        <v>0</v>
      </c>
      <c r="M125" s="5">
        <v>0</v>
      </c>
      <c r="N125" s="5">
        <v>94</v>
      </c>
      <c r="O125" s="5">
        <v>0</v>
      </c>
      <c r="P125" s="5">
        <v>0</v>
      </c>
    </row>
    <row r="126" spans="1:16" x14ac:dyDescent="0.35">
      <c r="A126" s="1">
        <v>319</v>
      </c>
      <c r="B126" s="25" t="s">
        <v>2064</v>
      </c>
      <c r="C126" s="1">
        <v>6</v>
      </c>
      <c r="D126" s="1">
        <v>319</v>
      </c>
      <c r="E126" s="1">
        <v>1</v>
      </c>
      <c r="F126" s="1" t="s">
        <v>1898</v>
      </c>
      <c r="G126" s="75">
        <f t="shared" si="5"/>
        <v>3528</v>
      </c>
      <c r="H126" s="5">
        <v>1</v>
      </c>
      <c r="I126" s="5">
        <v>2</v>
      </c>
      <c r="J126" s="5">
        <v>0</v>
      </c>
      <c r="K126" s="5">
        <v>0</v>
      </c>
      <c r="L126" s="5">
        <v>0</v>
      </c>
      <c r="M126" s="5">
        <v>0</v>
      </c>
      <c r="N126" s="5">
        <v>15</v>
      </c>
      <c r="O126" s="5">
        <v>0</v>
      </c>
      <c r="P126" s="5">
        <v>0</v>
      </c>
    </row>
    <row r="127" spans="1:16" x14ac:dyDescent="0.35">
      <c r="A127" s="228">
        <v>323</v>
      </c>
      <c r="G127" s="75">
        <f t="shared" si="5"/>
        <v>0</v>
      </c>
      <c r="H127" s="228">
        <v>0</v>
      </c>
      <c r="I127" s="228">
        <v>0</v>
      </c>
      <c r="J127" s="228">
        <v>0</v>
      </c>
      <c r="K127" s="228">
        <v>0</v>
      </c>
      <c r="L127" s="228">
        <v>0</v>
      </c>
      <c r="M127" s="228">
        <v>0</v>
      </c>
      <c r="N127" s="228">
        <v>0</v>
      </c>
      <c r="O127" s="228">
        <v>0</v>
      </c>
      <c r="P127" s="228">
        <v>0</v>
      </c>
    </row>
    <row r="128" spans="1:16" x14ac:dyDescent="0.35">
      <c r="A128" s="1">
        <v>330</v>
      </c>
      <c r="B128" s="25" t="s">
        <v>2064</v>
      </c>
      <c r="C128" s="1">
        <v>6</v>
      </c>
      <c r="D128" s="1">
        <v>330</v>
      </c>
      <c r="E128" s="1">
        <v>1</v>
      </c>
      <c r="F128" s="1" t="s">
        <v>1899</v>
      </c>
      <c r="G128" s="75">
        <f t="shared" si="5"/>
        <v>1960</v>
      </c>
      <c r="H128" s="5">
        <v>0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8</v>
      </c>
      <c r="O128" s="5">
        <v>0</v>
      </c>
      <c r="P128" s="5">
        <v>0</v>
      </c>
    </row>
    <row r="129" spans="1:16" x14ac:dyDescent="0.35">
      <c r="A129" s="1">
        <v>332</v>
      </c>
      <c r="B129" s="25" t="s">
        <v>2064</v>
      </c>
      <c r="C129" s="1">
        <v>5</v>
      </c>
      <c r="D129" s="1">
        <v>332</v>
      </c>
      <c r="E129" s="1">
        <v>1</v>
      </c>
      <c r="F129" s="1" t="s">
        <v>221</v>
      </c>
      <c r="G129" s="75">
        <f t="shared" si="5"/>
        <v>9800</v>
      </c>
      <c r="H129" s="5">
        <v>0</v>
      </c>
      <c r="I129" s="5">
        <v>17</v>
      </c>
      <c r="J129" s="5">
        <v>0</v>
      </c>
      <c r="K129" s="5">
        <v>0</v>
      </c>
      <c r="L129" s="5">
        <v>7</v>
      </c>
      <c r="M129" s="5">
        <v>0</v>
      </c>
      <c r="N129" s="5">
        <v>26</v>
      </c>
      <c r="O129" s="5">
        <v>0</v>
      </c>
      <c r="P129" s="5">
        <v>0</v>
      </c>
    </row>
    <row r="130" spans="1:16" x14ac:dyDescent="0.35">
      <c r="A130" s="1">
        <v>333</v>
      </c>
      <c r="B130" s="25" t="s">
        <v>2064</v>
      </c>
      <c r="C130" s="1">
        <v>6</v>
      </c>
      <c r="D130" s="1">
        <v>333</v>
      </c>
      <c r="E130" s="1">
        <v>1</v>
      </c>
      <c r="F130" s="1" t="s">
        <v>222</v>
      </c>
      <c r="G130" s="75">
        <f t="shared" si="5"/>
        <v>2744</v>
      </c>
      <c r="H130" s="5">
        <v>0</v>
      </c>
      <c r="I130" s="5">
        <v>5</v>
      </c>
      <c r="J130" s="5">
        <v>0</v>
      </c>
      <c r="K130" s="5">
        <v>0</v>
      </c>
      <c r="L130" s="5">
        <v>4</v>
      </c>
      <c r="M130" s="5">
        <v>0</v>
      </c>
      <c r="N130" s="5">
        <v>5</v>
      </c>
      <c r="O130" s="5">
        <v>0</v>
      </c>
      <c r="P130" s="5">
        <v>0</v>
      </c>
    </row>
    <row r="131" spans="1:16" x14ac:dyDescent="0.35">
      <c r="A131" s="1">
        <v>345</v>
      </c>
      <c r="B131" s="25" t="s">
        <v>2064</v>
      </c>
      <c r="C131" s="1">
        <v>5</v>
      </c>
      <c r="D131" s="1">
        <v>345</v>
      </c>
      <c r="E131" s="1">
        <v>1</v>
      </c>
      <c r="F131" s="1" t="s">
        <v>1900</v>
      </c>
      <c r="G131" s="75">
        <f t="shared" si="5"/>
        <v>11172</v>
      </c>
      <c r="H131" s="5">
        <v>0</v>
      </c>
      <c r="I131" s="5">
        <v>7</v>
      </c>
      <c r="J131" s="5">
        <v>0</v>
      </c>
      <c r="K131" s="5">
        <v>0</v>
      </c>
      <c r="L131" s="5">
        <v>6</v>
      </c>
      <c r="M131" s="5">
        <v>0</v>
      </c>
      <c r="N131" s="5">
        <v>44</v>
      </c>
      <c r="O131" s="5">
        <v>0</v>
      </c>
      <c r="P131" s="5">
        <v>0</v>
      </c>
    </row>
    <row r="132" spans="1:16" x14ac:dyDescent="0.35">
      <c r="A132" s="1">
        <v>347</v>
      </c>
      <c r="B132" s="25" t="s">
        <v>2064</v>
      </c>
      <c r="C132" s="1">
        <v>4</v>
      </c>
      <c r="D132" s="1">
        <v>347</v>
      </c>
      <c r="E132" s="1">
        <v>1</v>
      </c>
      <c r="F132" s="1" t="s">
        <v>223</v>
      </c>
      <c r="G132" s="75">
        <f t="shared" si="5"/>
        <v>28812</v>
      </c>
      <c r="H132" s="5">
        <v>7</v>
      </c>
      <c r="I132" s="5">
        <v>24</v>
      </c>
      <c r="J132" s="5">
        <v>6</v>
      </c>
      <c r="K132" s="5">
        <v>3</v>
      </c>
      <c r="L132" s="5">
        <v>1</v>
      </c>
      <c r="M132" s="5">
        <v>26</v>
      </c>
      <c r="N132" s="5">
        <v>73</v>
      </c>
      <c r="O132" s="5">
        <v>5</v>
      </c>
      <c r="P132" s="5">
        <v>2</v>
      </c>
    </row>
    <row r="133" spans="1:16" x14ac:dyDescent="0.35">
      <c r="A133" s="1">
        <v>356</v>
      </c>
      <c r="B133" s="25" t="s">
        <v>2064</v>
      </c>
      <c r="C133" s="1">
        <v>6</v>
      </c>
      <c r="D133" s="1">
        <v>356</v>
      </c>
      <c r="E133" s="1">
        <v>1</v>
      </c>
      <c r="F133" s="1" t="s">
        <v>224</v>
      </c>
      <c r="G133" s="75">
        <f t="shared" si="5"/>
        <v>2156</v>
      </c>
      <c r="H133" s="5">
        <v>0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9</v>
      </c>
      <c r="O133" s="5">
        <v>0</v>
      </c>
      <c r="P133" s="5">
        <v>0</v>
      </c>
    </row>
    <row r="134" spans="1:16" x14ac:dyDescent="0.35">
      <c r="A134" s="1">
        <v>361</v>
      </c>
      <c r="B134" s="25" t="s">
        <v>2064</v>
      </c>
      <c r="C134" s="1">
        <v>5</v>
      </c>
      <c r="D134" s="1">
        <v>361</v>
      </c>
      <c r="E134" s="1">
        <v>1</v>
      </c>
      <c r="F134" s="1" t="s">
        <v>1901</v>
      </c>
      <c r="G134" s="75">
        <f t="shared" si="5"/>
        <v>6272</v>
      </c>
      <c r="H134" s="5">
        <v>0</v>
      </c>
      <c r="I134" s="5">
        <v>12</v>
      </c>
      <c r="J134" s="5">
        <v>0</v>
      </c>
      <c r="K134" s="5">
        <v>0</v>
      </c>
      <c r="L134" s="5">
        <v>0</v>
      </c>
      <c r="M134" s="5">
        <v>0</v>
      </c>
      <c r="N134" s="5">
        <v>20</v>
      </c>
      <c r="O134" s="5">
        <v>0</v>
      </c>
      <c r="P134" s="5">
        <v>0</v>
      </c>
    </row>
    <row r="135" spans="1:16" x14ac:dyDescent="0.35">
      <c r="A135" s="1">
        <v>362</v>
      </c>
      <c r="B135" s="25" t="s">
        <v>2064</v>
      </c>
      <c r="C135" s="1">
        <v>6</v>
      </c>
      <c r="D135" s="1">
        <v>362</v>
      </c>
      <c r="E135" s="1">
        <v>1</v>
      </c>
      <c r="F135" s="1" t="s">
        <v>1902</v>
      </c>
      <c r="G135" s="75">
        <f t="shared" si="5"/>
        <v>1176</v>
      </c>
      <c r="H135" s="5">
        <v>1</v>
      </c>
      <c r="I135" s="5">
        <v>2</v>
      </c>
      <c r="J135" s="5">
        <v>0</v>
      </c>
      <c r="K135" s="5">
        <v>0</v>
      </c>
      <c r="L135" s="5">
        <v>1</v>
      </c>
      <c r="M135" s="5">
        <v>0</v>
      </c>
      <c r="N135" s="5">
        <v>2</v>
      </c>
      <c r="O135" s="5">
        <v>0</v>
      </c>
      <c r="P135" s="5">
        <v>0</v>
      </c>
    </row>
    <row r="136" spans="1:16" x14ac:dyDescent="0.35">
      <c r="A136" s="1">
        <v>363</v>
      </c>
      <c r="B136" s="25" t="s">
        <v>2064</v>
      </c>
      <c r="C136" s="1">
        <v>6</v>
      </c>
      <c r="D136" s="1">
        <v>363</v>
      </c>
      <c r="E136" s="1">
        <v>1</v>
      </c>
      <c r="F136" s="1" t="s">
        <v>1903</v>
      </c>
      <c r="G136" s="75">
        <f t="shared" si="5"/>
        <v>2940</v>
      </c>
      <c r="H136" s="5">
        <v>2</v>
      </c>
      <c r="I136" s="5">
        <v>4</v>
      </c>
      <c r="J136" s="5">
        <v>0</v>
      </c>
      <c r="K136" s="5">
        <v>0</v>
      </c>
      <c r="L136" s="5">
        <v>3</v>
      </c>
      <c r="M136" s="5">
        <v>2</v>
      </c>
      <c r="N136" s="5">
        <v>4</v>
      </c>
      <c r="O136" s="5">
        <v>0</v>
      </c>
      <c r="P136" s="5">
        <v>0</v>
      </c>
    </row>
    <row r="137" spans="1:16" x14ac:dyDescent="0.35">
      <c r="A137" s="1">
        <v>378</v>
      </c>
      <c r="B137" s="25" t="s">
        <v>2064</v>
      </c>
      <c r="C137" s="1">
        <v>6</v>
      </c>
      <c r="D137" s="1">
        <v>378</v>
      </c>
      <c r="E137" s="1">
        <v>1</v>
      </c>
      <c r="F137" s="1" t="s">
        <v>1904</v>
      </c>
      <c r="G137" s="75">
        <f t="shared" si="5"/>
        <v>8036</v>
      </c>
      <c r="H137" s="5">
        <v>3</v>
      </c>
      <c r="I137" s="5">
        <v>0</v>
      </c>
      <c r="J137" s="5">
        <v>0</v>
      </c>
      <c r="K137" s="5">
        <v>0</v>
      </c>
      <c r="L137" s="5">
        <v>5</v>
      </c>
      <c r="M137" s="5">
        <v>33</v>
      </c>
      <c r="N137" s="5">
        <v>0</v>
      </c>
      <c r="O137" s="5">
        <v>0</v>
      </c>
      <c r="P137" s="5">
        <v>0</v>
      </c>
    </row>
    <row r="138" spans="1:16" x14ac:dyDescent="0.35">
      <c r="A138" s="1">
        <v>381</v>
      </c>
      <c r="B138" s="25" t="s">
        <v>2064</v>
      </c>
      <c r="C138" s="1">
        <v>5</v>
      </c>
      <c r="D138" s="1">
        <v>381</v>
      </c>
      <c r="E138" s="1">
        <v>1</v>
      </c>
      <c r="F138" s="1" t="s">
        <v>225</v>
      </c>
      <c r="G138" s="75">
        <f t="shared" si="5"/>
        <v>10584</v>
      </c>
      <c r="H138" s="5">
        <v>0</v>
      </c>
      <c r="I138" s="5">
        <v>14</v>
      </c>
      <c r="J138" s="5">
        <v>0</v>
      </c>
      <c r="K138" s="5">
        <v>0</v>
      </c>
      <c r="L138" s="5">
        <v>0</v>
      </c>
      <c r="M138" s="5">
        <v>0</v>
      </c>
      <c r="N138" s="5">
        <v>40</v>
      </c>
      <c r="O138" s="5">
        <v>0</v>
      </c>
      <c r="P138" s="5">
        <v>0</v>
      </c>
    </row>
    <row r="139" spans="1:16" x14ac:dyDescent="0.35">
      <c r="A139" s="1">
        <v>390</v>
      </c>
      <c r="B139" s="25" t="s">
        <v>2064</v>
      </c>
      <c r="C139" s="1">
        <v>6</v>
      </c>
      <c r="D139" s="1">
        <v>390</v>
      </c>
      <c r="E139" s="1">
        <v>1</v>
      </c>
      <c r="F139" s="1" t="s">
        <v>1905</v>
      </c>
      <c r="G139" s="75">
        <f t="shared" si="5"/>
        <v>2352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1</v>
      </c>
      <c r="N139" s="5">
        <v>5</v>
      </c>
      <c r="O139" s="5">
        <v>4</v>
      </c>
      <c r="P139" s="5">
        <v>0</v>
      </c>
    </row>
    <row r="140" spans="1:16" x14ac:dyDescent="0.35">
      <c r="A140" s="1">
        <v>391</v>
      </c>
      <c r="B140" s="25" t="s">
        <v>2064</v>
      </c>
      <c r="C140" s="1">
        <v>6</v>
      </c>
      <c r="D140" s="1">
        <v>391</v>
      </c>
      <c r="E140" s="1">
        <v>1</v>
      </c>
      <c r="F140" s="1" t="s">
        <v>226</v>
      </c>
      <c r="G140" s="75">
        <f t="shared" si="5"/>
        <v>4312</v>
      </c>
      <c r="H140" s="5">
        <v>8</v>
      </c>
      <c r="I140" s="5">
        <v>6</v>
      </c>
      <c r="J140" s="5">
        <v>0</v>
      </c>
      <c r="K140" s="5">
        <v>0</v>
      </c>
      <c r="L140" s="5">
        <v>0</v>
      </c>
      <c r="M140" s="5">
        <v>5</v>
      </c>
      <c r="N140" s="5">
        <v>3</v>
      </c>
      <c r="O140" s="5">
        <v>0</v>
      </c>
      <c r="P140" s="5">
        <v>0</v>
      </c>
    </row>
    <row r="141" spans="1:16" x14ac:dyDescent="0.35">
      <c r="A141" s="1">
        <v>402</v>
      </c>
      <c r="B141" s="25" t="s">
        <v>2064</v>
      </c>
      <c r="C141" s="1">
        <v>6</v>
      </c>
      <c r="D141" s="1">
        <v>402</v>
      </c>
      <c r="E141" s="1">
        <v>1</v>
      </c>
      <c r="F141" s="1" t="s">
        <v>227</v>
      </c>
      <c r="G141" s="75">
        <f t="shared" si="5"/>
        <v>1568</v>
      </c>
      <c r="H141" s="5">
        <v>0</v>
      </c>
      <c r="I141" s="5">
        <v>4</v>
      </c>
      <c r="J141" s="5">
        <v>0</v>
      </c>
      <c r="K141" s="5">
        <v>0</v>
      </c>
      <c r="L141" s="5">
        <v>0</v>
      </c>
      <c r="M141" s="5">
        <v>0</v>
      </c>
      <c r="N141" s="5">
        <v>4</v>
      </c>
      <c r="O141" s="5">
        <v>0</v>
      </c>
      <c r="P141" s="5">
        <v>0</v>
      </c>
    </row>
    <row r="142" spans="1:16" x14ac:dyDescent="0.35">
      <c r="A142" s="1">
        <v>403</v>
      </c>
      <c r="B142" s="25" t="s">
        <v>2064</v>
      </c>
      <c r="C142" s="1">
        <v>6</v>
      </c>
      <c r="D142" s="1">
        <v>403</v>
      </c>
      <c r="E142" s="1">
        <v>1</v>
      </c>
      <c r="F142" s="1" t="s">
        <v>228</v>
      </c>
      <c r="G142" s="75">
        <f t="shared" si="5"/>
        <v>980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4</v>
      </c>
      <c r="O142" s="5">
        <v>0</v>
      </c>
      <c r="P142" s="5">
        <v>0</v>
      </c>
    </row>
    <row r="143" spans="1:16" x14ac:dyDescent="0.35">
      <c r="A143" s="1">
        <v>404</v>
      </c>
      <c r="B143" s="25" t="s">
        <v>2064</v>
      </c>
      <c r="C143" s="1">
        <v>6</v>
      </c>
      <c r="D143" s="1">
        <v>404</v>
      </c>
      <c r="E143" s="1">
        <v>1</v>
      </c>
      <c r="F143" s="1" t="s">
        <v>229</v>
      </c>
      <c r="G143" s="75">
        <f t="shared" si="5"/>
        <v>1176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5</v>
      </c>
      <c r="O143" s="5">
        <v>0</v>
      </c>
      <c r="P143" s="5">
        <v>0</v>
      </c>
    </row>
    <row r="144" spans="1:16" x14ac:dyDescent="0.35">
      <c r="A144" s="1">
        <v>413</v>
      </c>
      <c r="B144" s="25" t="s">
        <v>2064</v>
      </c>
      <c r="C144" s="1">
        <v>4</v>
      </c>
      <c r="D144" s="1">
        <v>413</v>
      </c>
      <c r="E144" s="1">
        <v>1</v>
      </c>
      <c r="F144" s="1" t="s">
        <v>230</v>
      </c>
      <c r="G144" s="75">
        <f t="shared" si="5"/>
        <v>17444</v>
      </c>
      <c r="H144" s="5">
        <v>4</v>
      </c>
      <c r="I144" s="5">
        <v>10</v>
      </c>
      <c r="J144" s="5">
        <v>1</v>
      </c>
      <c r="K144" s="5">
        <v>0</v>
      </c>
      <c r="L144" s="5">
        <v>0</v>
      </c>
      <c r="M144" s="5">
        <v>24</v>
      </c>
      <c r="N144" s="5">
        <v>50</v>
      </c>
      <c r="O144" s="5">
        <v>0</v>
      </c>
      <c r="P144" s="5">
        <v>0</v>
      </c>
    </row>
    <row r="145" spans="1:16" x14ac:dyDescent="0.35">
      <c r="A145" s="1">
        <v>414</v>
      </c>
      <c r="B145" s="25" t="s">
        <v>2064</v>
      </c>
      <c r="C145" s="1">
        <v>6</v>
      </c>
      <c r="D145" s="1">
        <v>414</v>
      </c>
      <c r="E145" s="1">
        <v>1</v>
      </c>
      <c r="F145" s="1" t="s">
        <v>231</v>
      </c>
      <c r="G145" s="75">
        <f t="shared" si="5"/>
        <v>2940</v>
      </c>
      <c r="H145" s="5">
        <v>0</v>
      </c>
      <c r="I145" s="5">
        <v>3</v>
      </c>
      <c r="J145" s="5">
        <v>0</v>
      </c>
      <c r="K145" s="5">
        <v>0</v>
      </c>
      <c r="L145" s="5">
        <v>0</v>
      </c>
      <c r="M145" s="5">
        <v>0</v>
      </c>
      <c r="N145" s="5">
        <v>12</v>
      </c>
      <c r="O145" s="5">
        <v>0</v>
      </c>
      <c r="P145" s="5">
        <v>0</v>
      </c>
    </row>
    <row r="146" spans="1:16" x14ac:dyDescent="0.35">
      <c r="A146" s="1">
        <v>415</v>
      </c>
      <c r="B146" s="25" t="s">
        <v>2064</v>
      </c>
      <c r="C146" s="1">
        <v>6</v>
      </c>
      <c r="D146" s="1">
        <v>415</v>
      </c>
      <c r="E146" s="1">
        <v>1</v>
      </c>
      <c r="F146" s="1" t="s">
        <v>232</v>
      </c>
      <c r="G146" s="75">
        <f t="shared" si="5"/>
        <v>1176</v>
      </c>
      <c r="H146" s="5">
        <v>0</v>
      </c>
      <c r="I146" s="5">
        <v>4</v>
      </c>
      <c r="J146" s="5">
        <v>0</v>
      </c>
      <c r="K146" s="5">
        <v>0</v>
      </c>
      <c r="L146" s="5">
        <v>0</v>
      </c>
      <c r="M146" s="5">
        <v>0</v>
      </c>
      <c r="N146" s="5">
        <v>2</v>
      </c>
      <c r="O146" s="5">
        <v>0</v>
      </c>
      <c r="P146" s="5">
        <v>0</v>
      </c>
    </row>
    <row r="147" spans="1:16" x14ac:dyDescent="0.35">
      <c r="A147" s="1">
        <v>423</v>
      </c>
      <c r="B147" s="25" t="s">
        <v>2064</v>
      </c>
      <c r="C147" s="1">
        <v>4</v>
      </c>
      <c r="D147" s="1">
        <v>423</v>
      </c>
      <c r="E147" s="1">
        <v>1</v>
      </c>
      <c r="F147" s="1" t="s">
        <v>233</v>
      </c>
      <c r="G147" s="75">
        <f t="shared" si="5"/>
        <v>25088</v>
      </c>
      <c r="H147" s="5">
        <v>9</v>
      </c>
      <c r="I147" s="5">
        <v>16</v>
      </c>
      <c r="J147" s="5">
        <v>6</v>
      </c>
      <c r="K147" s="5">
        <v>5</v>
      </c>
      <c r="L147" s="5">
        <v>16</v>
      </c>
      <c r="M147" s="5">
        <v>19</v>
      </c>
      <c r="N147" s="5">
        <v>33</v>
      </c>
      <c r="O147" s="5">
        <v>24</v>
      </c>
      <c r="P147" s="5">
        <v>0</v>
      </c>
    </row>
    <row r="148" spans="1:16" x14ac:dyDescent="0.35">
      <c r="A148" s="1">
        <v>424</v>
      </c>
      <c r="B148" s="25" t="s">
        <v>2064</v>
      </c>
      <c r="C148" s="1">
        <v>6</v>
      </c>
      <c r="D148" s="1">
        <v>424</v>
      </c>
      <c r="E148" s="1">
        <v>1</v>
      </c>
      <c r="F148" s="1" t="s">
        <v>234</v>
      </c>
      <c r="G148" s="75">
        <f t="shared" si="5"/>
        <v>3332</v>
      </c>
      <c r="H148" s="5">
        <v>0</v>
      </c>
      <c r="I148" s="5">
        <v>9</v>
      </c>
      <c r="J148" s="5">
        <v>0</v>
      </c>
      <c r="K148" s="5">
        <v>0</v>
      </c>
      <c r="L148" s="5">
        <v>0</v>
      </c>
      <c r="M148" s="5">
        <v>0</v>
      </c>
      <c r="N148" s="5">
        <v>8</v>
      </c>
      <c r="O148" s="5">
        <v>0</v>
      </c>
      <c r="P148" s="5">
        <v>0</v>
      </c>
    </row>
    <row r="149" spans="1:16" x14ac:dyDescent="0.35">
      <c r="A149" s="1">
        <v>432</v>
      </c>
      <c r="B149" s="25" t="s">
        <v>2064</v>
      </c>
      <c r="C149" s="1">
        <v>6</v>
      </c>
      <c r="D149" s="1">
        <v>432</v>
      </c>
      <c r="E149" s="1">
        <v>1</v>
      </c>
      <c r="F149" s="1" t="s">
        <v>235</v>
      </c>
      <c r="G149" s="75">
        <f t="shared" si="5"/>
        <v>6468</v>
      </c>
      <c r="H149" s="5">
        <v>1</v>
      </c>
      <c r="I149" s="5">
        <v>17</v>
      </c>
      <c r="J149" s="5">
        <v>0</v>
      </c>
      <c r="K149" s="5">
        <v>0</v>
      </c>
      <c r="L149" s="5">
        <v>2</v>
      </c>
      <c r="M149" s="5">
        <v>0</v>
      </c>
      <c r="N149" s="5">
        <v>13</v>
      </c>
      <c r="O149" s="5">
        <v>0</v>
      </c>
      <c r="P149" s="5">
        <v>0</v>
      </c>
    </row>
    <row r="150" spans="1:16" x14ac:dyDescent="0.35">
      <c r="A150" s="1">
        <v>435</v>
      </c>
      <c r="B150" s="25" t="s">
        <v>2064</v>
      </c>
      <c r="C150" s="1">
        <v>6</v>
      </c>
      <c r="D150" s="1">
        <v>435</v>
      </c>
      <c r="E150" s="1">
        <v>1</v>
      </c>
      <c r="F150" s="1" t="s">
        <v>1908</v>
      </c>
      <c r="G150" s="75">
        <f t="shared" ref="G150:G205" si="6">SUM(H150:P150)*$G$5</f>
        <v>3724</v>
      </c>
      <c r="H150" s="5">
        <v>0</v>
      </c>
      <c r="I150" s="5">
        <v>10</v>
      </c>
      <c r="J150" s="5">
        <v>0</v>
      </c>
      <c r="K150" s="5">
        <v>0</v>
      </c>
      <c r="L150" s="5">
        <v>1</v>
      </c>
      <c r="M150" s="5">
        <v>0</v>
      </c>
      <c r="N150" s="5">
        <v>7</v>
      </c>
      <c r="O150" s="5">
        <v>0</v>
      </c>
      <c r="P150" s="5">
        <v>1</v>
      </c>
    </row>
    <row r="151" spans="1:16" x14ac:dyDescent="0.35">
      <c r="A151" s="1">
        <v>441</v>
      </c>
      <c r="B151" s="25" t="s">
        <v>2064</v>
      </c>
      <c r="C151" s="1">
        <v>6</v>
      </c>
      <c r="D151" s="1">
        <v>441</v>
      </c>
      <c r="E151" s="1">
        <v>1</v>
      </c>
      <c r="F151" s="1" t="s">
        <v>1909</v>
      </c>
      <c r="G151" s="75">
        <f t="shared" si="6"/>
        <v>4508</v>
      </c>
      <c r="H151" s="5">
        <v>3</v>
      </c>
      <c r="I151" s="5">
        <v>7</v>
      </c>
      <c r="J151" s="5">
        <v>0</v>
      </c>
      <c r="K151" s="5">
        <v>0</v>
      </c>
      <c r="L151" s="5">
        <v>0</v>
      </c>
      <c r="M151" s="5">
        <v>0</v>
      </c>
      <c r="N151" s="5">
        <v>13</v>
      </c>
      <c r="O151" s="5">
        <v>0</v>
      </c>
      <c r="P151" s="5">
        <v>0</v>
      </c>
    </row>
    <row r="152" spans="1:16" x14ac:dyDescent="0.35">
      <c r="A152" s="1">
        <v>447</v>
      </c>
      <c r="B152" s="25" t="s">
        <v>2064</v>
      </c>
      <c r="C152" s="1">
        <v>6</v>
      </c>
      <c r="D152" s="1">
        <v>447</v>
      </c>
      <c r="E152" s="1">
        <v>1</v>
      </c>
      <c r="F152" s="1" t="s">
        <v>236</v>
      </c>
      <c r="G152" s="75">
        <f t="shared" si="6"/>
        <v>2156</v>
      </c>
      <c r="H152" s="5">
        <v>0</v>
      </c>
      <c r="I152" s="5">
        <v>4</v>
      </c>
      <c r="J152" s="5">
        <v>0</v>
      </c>
      <c r="K152" s="5">
        <v>0</v>
      </c>
      <c r="L152" s="5">
        <v>2</v>
      </c>
      <c r="M152" s="5">
        <v>0</v>
      </c>
      <c r="N152" s="5">
        <v>5</v>
      </c>
      <c r="O152" s="5">
        <v>0</v>
      </c>
      <c r="P152" s="5">
        <v>0</v>
      </c>
    </row>
    <row r="153" spans="1:16" x14ac:dyDescent="0.35">
      <c r="A153" s="1">
        <v>458</v>
      </c>
      <c r="B153" s="25" t="s">
        <v>2064</v>
      </c>
      <c r="C153" s="1">
        <v>6</v>
      </c>
      <c r="D153" s="1">
        <v>458</v>
      </c>
      <c r="E153" s="1">
        <v>1</v>
      </c>
      <c r="F153" s="1" t="s">
        <v>237</v>
      </c>
      <c r="G153" s="75">
        <f t="shared" si="6"/>
        <v>1568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6</v>
      </c>
      <c r="N153" s="5">
        <v>2</v>
      </c>
      <c r="O153" s="5">
        <v>0</v>
      </c>
      <c r="P153" s="5">
        <v>0</v>
      </c>
    </row>
    <row r="154" spans="1:16" x14ac:dyDescent="0.35">
      <c r="A154" s="1">
        <v>463</v>
      </c>
      <c r="B154" s="25" t="s">
        <v>2064</v>
      </c>
      <c r="C154" s="1">
        <v>6</v>
      </c>
      <c r="D154" s="1">
        <v>463</v>
      </c>
      <c r="E154" s="1">
        <v>1</v>
      </c>
      <c r="F154" s="1" t="s">
        <v>1910</v>
      </c>
      <c r="G154" s="75">
        <f t="shared" si="6"/>
        <v>6860</v>
      </c>
      <c r="H154" s="5">
        <v>0</v>
      </c>
      <c r="I154" s="5">
        <v>6</v>
      </c>
      <c r="J154" s="5">
        <v>0</v>
      </c>
      <c r="K154" s="5">
        <v>0</v>
      </c>
      <c r="L154" s="5">
        <v>5</v>
      </c>
      <c r="M154" s="5">
        <v>0</v>
      </c>
      <c r="N154" s="5">
        <v>24</v>
      </c>
      <c r="O154" s="5">
        <v>0</v>
      </c>
      <c r="P154" s="5">
        <v>0</v>
      </c>
    </row>
    <row r="155" spans="1:16" x14ac:dyDescent="0.35">
      <c r="A155" s="1">
        <v>465</v>
      </c>
      <c r="B155" s="25" t="s">
        <v>2064</v>
      </c>
      <c r="C155" s="1">
        <v>5</v>
      </c>
      <c r="D155" s="1">
        <v>465</v>
      </c>
      <c r="E155" s="1">
        <v>1</v>
      </c>
      <c r="F155" s="1" t="s">
        <v>238</v>
      </c>
      <c r="G155" s="75">
        <f t="shared" si="6"/>
        <v>11956</v>
      </c>
      <c r="H155" s="5">
        <v>1</v>
      </c>
      <c r="I155" s="5">
        <v>0</v>
      </c>
      <c r="J155" s="5">
        <v>6</v>
      </c>
      <c r="K155" s="5">
        <v>2</v>
      </c>
      <c r="L155" s="5">
        <v>0</v>
      </c>
      <c r="M155" s="5">
        <v>0</v>
      </c>
      <c r="N155" s="5">
        <v>2</v>
      </c>
      <c r="O155" s="5">
        <v>50</v>
      </c>
      <c r="P155" s="5">
        <v>0</v>
      </c>
    </row>
    <row r="156" spans="1:16" x14ac:dyDescent="0.35">
      <c r="A156" s="1">
        <v>466</v>
      </c>
      <c r="B156" s="25" t="s">
        <v>2064</v>
      </c>
      <c r="C156" s="1">
        <v>4</v>
      </c>
      <c r="D156" s="1">
        <v>466</v>
      </c>
      <c r="E156" s="1">
        <v>1</v>
      </c>
      <c r="F156" s="1" t="s">
        <v>239</v>
      </c>
      <c r="G156" s="75">
        <f t="shared" si="6"/>
        <v>17836</v>
      </c>
      <c r="H156" s="5">
        <v>7</v>
      </c>
      <c r="I156" s="5">
        <v>11</v>
      </c>
      <c r="J156" s="5">
        <v>1</v>
      </c>
      <c r="K156" s="5">
        <v>1</v>
      </c>
      <c r="L156" s="5">
        <v>11</v>
      </c>
      <c r="M156" s="5">
        <v>43</v>
      </c>
      <c r="N156" s="5">
        <v>17</v>
      </c>
      <c r="O156" s="5">
        <v>0</v>
      </c>
      <c r="P156" s="5">
        <v>0</v>
      </c>
    </row>
    <row r="157" spans="1:16" x14ac:dyDescent="0.35">
      <c r="A157" s="1">
        <v>473</v>
      </c>
      <c r="B157" s="25" t="s">
        <v>2064</v>
      </c>
      <c r="C157" s="1">
        <v>6</v>
      </c>
      <c r="D157" s="1">
        <v>473</v>
      </c>
      <c r="E157" s="1">
        <v>1</v>
      </c>
      <c r="F157" s="1" t="s">
        <v>240</v>
      </c>
      <c r="G157" s="75">
        <f t="shared" si="6"/>
        <v>4312</v>
      </c>
      <c r="H157" s="5">
        <v>2</v>
      </c>
      <c r="I157" s="5">
        <v>1</v>
      </c>
      <c r="J157" s="5">
        <v>0</v>
      </c>
      <c r="K157" s="5">
        <v>0</v>
      </c>
      <c r="L157" s="5">
        <v>1</v>
      </c>
      <c r="M157" s="5">
        <v>7</v>
      </c>
      <c r="N157" s="5">
        <v>7</v>
      </c>
      <c r="O157" s="5">
        <v>0</v>
      </c>
      <c r="P157" s="5">
        <v>4</v>
      </c>
    </row>
    <row r="158" spans="1:16" x14ac:dyDescent="0.35">
      <c r="A158" s="1">
        <v>477</v>
      </c>
      <c r="B158" s="25" t="s">
        <v>2064</v>
      </c>
      <c r="C158" s="1">
        <v>4</v>
      </c>
      <c r="D158" s="1">
        <v>477</v>
      </c>
      <c r="E158" s="1">
        <v>1</v>
      </c>
      <c r="F158" s="1" t="s">
        <v>241</v>
      </c>
      <c r="G158" s="75">
        <f t="shared" si="6"/>
        <v>11368</v>
      </c>
      <c r="H158" s="5">
        <v>0</v>
      </c>
      <c r="I158" s="5">
        <v>0</v>
      </c>
      <c r="J158" s="5">
        <v>0</v>
      </c>
      <c r="K158" s="5">
        <v>0</v>
      </c>
      <c r="L158" s="5">
        <v>10</v>
      </c>
      <c r="M158" s="5">
        <v>0</v>
      </c>
      <c r="N158" s="5">
        <v>48</v>
      </c>
      <c r="O158" s="5">
        <v>0</v>
      </c>
      <c r="P158" s="5">
        <v>0</v>
      </c>
    </row>
    <row r="159" spans="1:16" x14ac:dyDescent="0.35">
      <c r="A159" s="1">
        <v>480</v>
      </c>
      <c r="B159" s="25" t="s">
        <v>2064</v>
      </c>
      <c r="C159" s="1">
        <v>6</v>
      </c>
      <c r="D159" s="1">
        <v>480</v>
      </c>
      <c r="E159" s="1">
        <v>1</v>
      </c>
      <c r="F159" s="1" t="s">
        <v>242</v>
      </c>
      <c r="G159" s="75">
        <f t="shared" si="6"/>
        <v>9016</v>
      </c>
      <c r="H159" s="5">
        <v>1</v>
      </c>
      <c r="I159" s="5">
        <v>7</v>
      </c>
      <c r="J159" s="5">
        <v>0</v>
      </c>
      <c r="K159" s="5">
        <v>0</v>
      </c>
      <c r="L159" s="5">
        <v>3</v>
      </c>
      <c r="M159" s="5">
        <v>0</v>
      </c>
      <c r="N159" s="5">
        <v>35</v>
      </c>
      <c r="O159" s="5">
        <v>0</v>
      </c>
      <c r="P159" s="5">
        <v>0</v>
      </c>
    </row>
    <row r="160" spans="1:16" x14ac:dyDescent="0.35">
      <c r="A160" s="1">
        <v>482</v>
      </c>
      <c r="B160" s="25" t="s">
        <v>2064</v>
      </c>
      <c r="C160" s="1">
        <v>4</v>
      </c>
      <c r="D160" s="1">
        <v>482</v>
      </c>
      <c r="E160" s="1">
        <v>1</v>
      </c>
      <c r="F160" s="1" t="s">
        <v>243</v>
      </c>
      <c r="G160" s="75">
        <f t="shared" si="6"/>
        <v>11956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61</v>
      </c>
      <c r="O160" s="5">
        <v>0</v>
      </c>
      <c r="P160" s="5">
        <v>0</v>
      </c>
    </row>
    <row r="161" spans="1:16" x14ac:dyDescent="0.35">
      <c r="A161" s="1">
        <v>484</v>
      </c>
      <c r="B161" s="25" t="s">
        <v>2064</v>
      </c>
      <c r="C161" s="1">
        <v>5</v>
      </c>
      <c r="D161" s="1">
        <v>484</v>
      </c>
      <c r="E161" s="1">
        <v>1</v>
      </c>
      <c r="F161" s="1" t="s">
        <v>244</v>
      </c>
      <c r="G161" s="75">
        <f t="shared" si="6"/>
        <v>12152</v>
      </c>
      <c r="H161" s="5">
        <v>0</v>
      </c>
      <c r="I161" s="5">
        <v>12</v>
      </c>
      <c r="J161" s="5">
        <v>1</v>
      </c>
      <c r="K161" s="5">
        <v>0</v>
      </c>
      <c r="L161" s="5">
        <v>2</v>
      </c>
      <c r="M161" s="5">
        <v>2</v>
      </c>
      <c r="N161" s="5">
        <v>17</v>
      </c>
      <c r="O161" s="5">
        <v>6</v>
      </c>
      <c r="P161" s="5">
        <v>22</v>
      </c>
    </row>
    <row r="162" spans="1:16" x14ac:dyDescent="0.35">
      <c r="A162" s="1">
        <v>485</v>
      </c>
      <c r="B162" s="25" t="s">
        <v>2064</v>
      </c>
      <c r="C162" s="1">
        <v>6</v>
      </c>
      <c r="D162" s="1">
        <v>485</v>
      </c>
      <c r="E162" s="1">
        <v>1</v>
      </c>
      <c r="F162" s="1" t="s">
        <v>245</v>
      </c>
      <c r="G162" s="75">
        <f t="shared" si="6"/>
        <v>6664</v>
      </c>
      <c r="H162" s="5">
        <v>0</v>
      </c>
      <c r="I162" s="5">
        <v>4</v>
      </c>
      <c r="J162" s="5">
        <v>0</v>
      </c>
      <c r="K162" s="5">
        <v>0</v>
      </c>
      <c r="L162" s="5">
        <v>8</v>
      </c>
      <c r="M162" s="5">
        <v>0</v>
      </c>
      <c r="N162" s="5">
        <v>20</v>
      </c>
      <c r="O162" s="5">
        <v>2</v>
      </c>
      <c r="P162" s="5">
        <v>0</v>
      </c>
    </row>
    <row r="163" spans="1:16" x14ac:dyDescent="0.35">
      <c r="A163" s="1">
        <v>486</v>
      </c>
      <c r="B163" s="25" t="s">
        <v>2064</v>
      </c>
      <c r="C163" s="1">
        <v>6</v>
      </c>
      <c r="D163" s="1">
        <v>486</v>
      </c>
      <c r="E163" s="1">
        <v>1</v>
      </c>
      <c r="F163" s="1" t="s">
        <v>246</v>
      </c>
      <c r="G163" s="75">
        <f t="shared" si="6"/>
        <v>980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3</v>
      </c>
      <c r="O163" s="5">
        <v>0</v>
      </c>
      <c r="P163" s="5">
        <v>0</v>
      </c>
    </row>
    <row r="164" spans="1:16" x14ac:dyDescent="0.35">
      <c r="A164" s="1">
        <v>487</v>
      </c>
      <c r="B164" s="25" t="s">
        <v>2064</v>
      </c>
      <c r="C164" s="1">
        <v>6</v>
      </c>
      <c r="D164" s="1">
        <v>487</v>
      </c>
      <c r="E164" s="1">
        <v>1</v>
      </c>
      <c r="F164" s="1" t="s">
        <v>247</v>
      </c>
      <c r="G164" s="75">
        <f t="shared" si="6"/>
        <v>2744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13</v>
      </c>
      <c r="O164" s="5">
        <v>0</v>
      </c>
      <c r="P164" s="5">
        <v>0</v>
      </c>
    </row>
    <row r="165" spans="1:16" x14ac:dyDescent="0.35">
      <c r="A165" s="1">
        <v>492</v>
      </c>
      <c r="B165" s="25" t="s">
        <v>2064</v>
      </c>
      <c r="C165" s="1">
        <v>4</v>
      </c>
      <c r="D165" s="1">
        <v>492</v>
      </c>
      <c r="E165" s="1">
        <v>1</v>
      </c>
      <c r="F165" s="1" t="s">
        <v>248</v>
      </c>
      <c r="G165" s="75">
        <f t="shared" si="6"/>
        <v>27636</v>
      </c>
      <c r="H165" s="5">
        <v>0</v>
      </c>
      <c r="I165" s="5">
        <v>0</v>
      </c>
      <c r="J165" s="5">
        <v>25</v>
      </c>
      <c r="K165" s="5">
        <v>0</v>
      </c>
      <c r="L165" s="5">
        <v>30</v>
      </c>
      <c r="M165" s="5">
        <v>0</v>
      </c>
      <c r="N165" s="5">
        <v>84</v>
      </c>
      <c r="O165" s="5">
        <v>2</v>
      </c>
      <c r="P165" s="5">
        <v>0</v>
      </c>
    </row>
    <row r="166" spans="1:16" x14ac:dyDescent="0.35">
      <c r="A166" s="1">
        <v>495</v>
      </c>
      <c r="B166" s="25" t="s">
        <v>2064</v>
      </c>
      <c r="C166" s="1">
        <v>6</v>
      </c>
      <c r="D166" s="1">
        <v>495</v>
      </c>
      <c r="E166" s="1">
        <v>1</v>
      </c>
      <c r="F166" s="1" t="s">
        <v>249</v>
      </c>
      <c r="G166" s="75">
        <f t="shared" si="6"/>
        <v>2940</v>
      </c>
      <c r="H166" s="5">
        <v>1</v>
      </c>
      <c r="I166" s="5">
        <v>6</v>
      </c>
      <c r="J166" s="5">
        <v>0</v>
      </c>
      <c r="K166" s="5">
        <v>0</v>
      </c>
      <c r="L166" s="5">
        <v>1</v>
      </c>
      <c r="M166" s="5">
        <v>0</v>
      </c>
      <c r="N166" s="5">
        <v>7</v>
      </c>
      <c r="O166" s="5">
        <v>0</v>
      </c>
      <c r="P166" s="5">
        <v>0</v>
      </c>
    </row>
    <row r="167" spans="1:16" x14ac:dyDescent="0.35">
      <c r="A167" s="1">
        <v>497</v>
      </c>
      <c r="B167" s="25" t="s">
        <v>2064</v>
      </c>
      <c r="C167" s="1">
        <v>6</v>
      </c>
      <c r="D167" s="1">
        <v>497</v>
      </c>
      <c r="E167" s="1">
        <v>1</v>
      </c>
      <c r="F167" s="1" t="s">
        <v>250</v>
      </c>
      <c r="G167" s="75">
        <f t="shared" si="6"/>
        <v>1960</v>
      </c>
      <c r="H167" s="5">
        <v>0</v>
      </c>
      <c r="I167" s="5">
        <v>4</v>
      </c>
      <c r="J167" s="5">
        <v>0</v>
      </c>
      <c r="K167" s="5">
        <v>0</v>
      </c>
      <c r="L167" s="5">
        <v>0</v>
      </c>
      <c r="M167" s="5">
        <v>0</v>
      </c>
      <c r="N167" s="5">
        <v>6</v>
      </c>
      <c r="O167" s="5">
        <v>0</v>
      </c>
      <c r="P167" s="5">
        <v>0</v>
      </c>
    </row>
    <row r="168" spans="1:16" x14ac:dyDescent="0.35">
      <c r="A168" s="1">
        <v>499</v>
      </c>
      <c r="B168" s="25" t="s">
        <v>2064</v>
      </c>
      <c r="C168" s="1">
        <v>6</v>
      </c>
      <c r="D168" s="1">
        <v>499</v>
      </c>
      <c r="E168" s="1">
        <v>1</v>
      </c>
      <c r="F168" s="1" t="s">
        <v>1911</v>
      </c>
      <c r="G168" s="75">
        <f t="shared" si="6"/>
        <v>2548</v>
      </c>
      <c r="H168" s="5">
        <v>0</v>
      </c>
      <c r="I168" s="5">
        <v>0</v>
      </c>
      <c r="J168" s="5">
        <v>3</v>
      </c>
      <c r="K168" s="5">
        <v>0</v>
      </c>
      <c r="L168" s="5">
        <v>0</v>
      </c>
      <c r="M168" s="5">
        <v>0</v>
      </c>
      <c r="N168" s="5">
        <v>9</v>
      </c>
      <c r="O168" s="5">
        <v>0</v>
      </c>
      <c r="P168" s="5">
        <v>1</v>
      </c>
    </row>
    <row r="169" spans="1:16" x14ac:dyDescent="0.35">
      <c r="A169" s="1">
        <v>500</v>
      </c>
      <c r="B169" s="25" t="s">
        <v>2064</v>
      </c>
      <c r="C169" s="1">
        <v>6</v>
      </c>
      <c r="D169" s="1">
        <v>500</v>
      </c>
      <c r="E169" s="1">
        <v>1</v>
      </c>
      <c r="F169" s="1" t="s">
        <v>251</v>
      </c>
      <c r="G169" s="75">
        <f t="shared" si="6"/>
        <v>4116</v>
      </c>
      <c r="H169" s="5">
        <v>0</v>
      </c>
      <c r="I169" s="5">
        <v>8</v>
      </c>
      <c r="J169" s="5">
        <v>0</v>
      </c>
      <c r="K169" s="5">
        <v>0</v>
      </c>
      <c r="L169" s="5">
        <v>2</v>
      </c>
      <c r="M169" s="5">
        <v>0</v>
      </c>
      <c r="N169" s="5">
        <v>11</v>
      </c>
      <c r="O169" s="5">
        <v>0</v>
      </c>
      <c r="P169" s="5">
        <v>0</v>
      </c>
    </row>
    <row r="170" spans="1:16" x14ac:dyDescent="0.35">
      <c r="A170" s="1">
        <v>505</v>
      </c>
      <c r="B170" s="25" t="s">
        <v>2064</v>
      </c>
      <c r="C170" s="1">
        <v>6</v>
      </c>
      <c r="D170" s="1">
        <v>505</v>
      </c>
      <c r="E170" s="1">
        <v>1</v>
      </c>
      <c r="F170" s="1" t="s">
        <v>252</v>
      </c>
      <c r="G170" s="75">
        <f t="shared" si="6"/>
        <v>4312</v>
      </c>
      <c r="H170" s="5">
        <v>0</v>
      </c>
      <c r="I170" s="5">
        <v>3</v>
      </c>
      <c r="J170" s="5">
        <v>0</v>
      </c>
      <c r="K170" s="5">
        <v>0</v>
      </c>
      <c r="L170" s="5">
        <v>2</v>
      </c>
      <c r="M170" s="5">
        <v>7</v>
      </c>
      <c r="N170" s="5">
        <v>8</v>
      </c>
      <c r="O170" s="5">
        <v>2</v>
      </c>
      <c r="P170" s="5">
        <v>0</v>
      </c>
    </row>
    <row r="171" spans="1:16" x14ac:dyDescent="0.35">
      <c r="A171" s="1">
        <v>507</v>
      </c>
      <c r="B171" s="25" t="s">
        <v>2064</v>
      </c>
      <c r="C171" s="1">
        <v>6</v>
      </c>
      <c r="D171" s="1">
        <v>507</v>
      </c>
      <c r="E171" s="1">
        <v>1</v>
      </c>
      <c r="F171" s="1" t="s">
        <v>253</v>
      </c>
      <c r="G171" s="75">
        <f t="shared" si="6"/>
        <v>2548</v>
      </c>
      <c r="H171" s="5">
        <v>0</v>
      </c>
      <c r="I171" s="5">
        <v>0</v>
      </c>
      <c r="J171" s="5">
        <v>0</v>
      </c>
      <c r="K171" s="5">
        <v>0</v>
      </c>
      <c r="L171" s="5">
        <v>1</v>
      </c>
      <c r="M171" s="5">
        <v>1</v>
      </c>
      <c r="N171" s="5">
        <v>10</v>
      </c>
      <c r="O171" s="5">
        <v>1</v>
      </c>
      <c r="P171" s="5">
        <v>0</v>
      </c>
    </row>
    <row r="172" spans="1:16" x14ac:dyDescent="0.35">
      <c r="A172" s="1">
        <v>508</v>
      </c>
      <c r="B172" s="25" t="s">
        <v>2064</v>
      </c>
      <c r="C172" s="1">
        <v>5</v>
      </c>
      <c r="D172" s="1">
        <v>508</v>
      </c>
      <c r="E172" s="1">
        <v>1</v>
      </c>
      <c r="F172" s="1" t="s">
        <v>254</v>
      </c>
      <c r="G172" s="75">
        <f t="shared" si="6"/>
        <v>13132</v>
      </c>
      <c r="H172" s="5">
        <v>2</v>
      </c>
      <c r="I172" s="5">
        <v>0</v>
      </c>
      <c r="J172" s="5">
        <v>0</v>
      </c>
      <c r="K172" s="5">
        <v>0</v>
      </c>
      <c r="L172" s="5">
        <v>9</v>
      </c>
      <c r="M172" s="5">
        <v>24</v>
      </c>
      <c r="N172" s="5">
        <v>9</v>
      </c>
      <c r="O172" s="5">
        <v>22</v>
      </c>
      <c r="P172" s="5">
        <v>1</v>
      </c>
    </row>
    <row r="173" spans="1:16" x14ac:dyDescent="0.35">
      <c r="A173" s="1">
        <v>511</v>
      </c>
      <c r="B173" s="25" t="s">
        <v>2064</v>
      </c>
      <c r="C173" s="1">
        <v>6</v>
      </c>
      <c r="D173" s="1">
        <v>511</v>
      </c>
      <c r="E173" s="1">
        <v>1</v>
      </c>
      <c r="F173" s="1" t="s">
        <v>255</v>
      </c>
      <c r="G173" s="75">
        <f t="shared" si="6"/>
        <v>6664</v>
      </c>
      <c r="H173" s="5">
        <v>2</v>
      </c>
      <c r="I173" s="5">
        <v>12</v>
      </c>
      <c r="J173" s="5">
        <v>0</v>
      </c>
      <c r="K173" s="5">
        <v>0</v>
      </c>
      <c r="L173" s="5">
        <v>0</v>
      </c>
      <c r="M173" s="5">
        <v>0</v>
      </c>
      <c r="N173" s="5">
        <v>20</v>
      </c>
      <c r="O173" s="5">
        <v>0</v>
      </c>
      <c r="P173" s="5">
        <v>0</v>
      </c>
    </row>
    <row r="174" spans="1:16" x14ac:dyDescent="0.35">
      <c r="A174" s="1">
        <v>514</v>
      </c>
      <c r="B174" s="25" t="s">
        <v>2064</v>
      </c>
      <c r="C174" s="1">
        <v>6</v>
      </c>
      <c r="D174" s="1">
        <v>514</v>
      </c>
      <c r="E174" s="1">
        <v>1</v>
      </c>
      <c r="F174" s="1" t="s">
        <v>256</v>
      </c>
      <c r="G174" s="75">
        <f t="shared" si="6"/>
        <v>2352</v>
      </c>
      <c r="H174" s="5">
        <v>1</v>
      </c>
      <c r="I174" s="5">
        <v>2</v>
      </c>
      <c r="J174" s="5">
        <v>0</v>
      </c>
      <c r="K174" s="5">
        <v>0</v>
      </c>
      <c r="L174" s="5">
        <v>1</v>
      </c>
      <c r="M174" s="5">
        <v>1</v>
      </c>
      <c r="N174" s="5">
        <v>6</v>
      </c>
      <c r="O174" s="5">
        <v>1</v>
      </c>
      <c r="P174" s="5">
        <v>0</v>
      </c>
    </row>
    <row r="175" spans="1:16" x14ac:dyDescent="0.35">
      <c r="A175" s="1">
        <v>518</v>
      </c>
      <c r="B175" s="25" t="s">
        <v>2064</v>
      </c>
      <c r="C175" s="1">
        <v>4</v>
      </c>
      <c r="D175" s="1">
        <v>518</v>
      </c>
      <c r="E175" s="1">
        <v>1</v>
      </c>
      <c r="F175" s="1" t="s">
        <v>257</v>
      </c>
      <c r="G175" s="75">
        <f t="shared" si="6"/>
        <v>26068</v>
      </c>
      <c r="H175" s="5">
        <v>10</v>
      </c>
      <c r="I175" s="5">
        <v>44</v>
      </c>
      <c r="J175" s="5">
        <v>0</v>
      </c>
      <c r="K175" s="5">
        <v>0</v>
      </c>
      <c r="L175" s="5">
        <v>0</v>
      </c>
      <c r="M175" s="5">
        <v>15</v>
      </c>
      <c r="N175" s="5">
        <v>63</v>
      </c>
      <c r="O175" s="5">
        <v>0</v>
      </c>
      <c r="P175" s="5">
        <v>1</v>
      </c>
    </row>
    <row r="176" spans="1:16" x14ac:dyDescent="0.35">
      <c r="A176" s="1">
        <v>531</v>
      </c>
      <c r="B176" s="25" t="s">
        <v>2064</v>
      </c>
      <c r="C176" s="1">
        <v>5</v>
      </c>
      <c r="D176" s="1">
        <v>531</v>
      </c>
      <c r="E176" s="1">
        <v>1</v>
      </c>
      <c r="F176" s="1" t="s">
        <v>258</v>
      </c>
      <c r="G176" s="75">
        <f t="shared" si="6"/>
        <v>7448</v>
      </c>
      <c r="H176" s="5">
        <v>4</v>
      </c>
      <c r="I176" s="5">
        <v>5</v>
      </c>
      <c r="J176" s="5">
        <v>2</v>
      </c>
      <c r="K176" s="5">
        <v>0</v>
      </c>
      <c r="L176" s="5">
        <v>1</v>
      </c>
      <c r="M176" s="5">
        <v>5</v>
      </c>
      <c r="N176" s="5">
        <v>14</v>
      </c>
      <c r="O176" s="5">
        <v>7</v>
      </c>
      <c r="P176" s="5">
        <v>0</v>
      </c>
    </row>
    <row r="177" spans="1:16" x14ac:dyDescent="0.35">
      <c r="A177" s="1">
        <v>533</v>
      </c>
      <c r="B177" s="25" t="s">
        <v>2064</v>
      </c>
      <c r="C177" s="1">
        <v>5</v>
      </c>
      <c r="D177" s="1">
        <v>533</v>
      </c>
      <c r="E177" s="1">
        <v>1</v>
      </c>
      <c r="F177" s="1" t="s">
        <v>259</v>
      </c>
      <c r="G177" s="75">
        <f t="shared" si="6"/>
        <v>5488</v>
      </c>
      <c r="H177" s="5">
        <v>0</v>
      </c>
      <c r="I177" s="5">
        <v>1</v>
      </c>
      <c r="J177" s="5">
        <v>0</v>
      </c>
      <c r="K177" s="5">
        <v>0</v>
      </c>
      <c r="L177" s="5">
        <v>4</v>
      </c>
      <c r="M177" s="5">
        <v>0</v>
      </c>
      <c r="N177" s="5">
        <v>23</v>
      </c>
      <c r="O177" s="5">
        <v>0</v>
      </c>
      <c r="P177" s="5">
        <v>0</v>
      </c>
    </row>
    <row r="178" spans="1:16" x14ac:dyDescent="0.35">
      <c r="A178" s="1">
        <v>534</v>
      </c>
      <c r="B178" s="25" t="s">
        <v>2064</v>
      </c>
      <c r="C178" s="1">
        <v>5</v>
      </c>
      <c r="D178" s="1">
        <v>534</v>
      </c>
      <c r="E178" s="1">
        <v>1</v>
      </c>
      <c r="F178" s="1" t="s">
        <v>260</v>
      </c>
      <c r="G178" s="75">
        <f t="shared" si="6"/>
        <v>9212</v>
      </c>
      <c r="H178" s="5">
        <v>2</v>
      </c>
      <c r="I178" s="5">
        <v>10</v>
      </c>
      <c r="J178" s="5">
        <v>0</v>
      </c>
      <c r="K178" s="5">
        <v>0</v>
      </c>
      <c r="L178" s="5">
        <v>14</v>
      </c>
      <c r="M178" s="5">
        <v>2</v>
      </c>
      <c r="N178" s="5">
        <v>19</v>
      </c>
      <c r="O178" s="5">
        <v>0</v>
      </c>
      <c r="P178" s="5">
        <v>0</v>
      </c>
    </row>
    <row r="179" spans="1:16" x14ac:dyDescent="0.35">
      <c r="A179" s="1">
        <v>535</v>
      </c>
      <c r="B179" s="25" t="s">
        <v>2064</v>
      </c>
      <c r="C179" s="1">
        <v>4</v>
      </c>
      <c r="D179" s="1">
        <v>535</v>
      </c>
      <c r="E179" s="1">
        <v>1</v>
      </c>
      <c r="F179" s="1" t="s">
        <v>261</v>
      </c>
      <c r="G179" s="75">
        <f t="shared" si="6"/>
        <v>117796</v>
      </c>
      <c r="H179" s="5">
        <v>2</v>
      </c>
      <c r="I179" s="5">
        <v>163</v>
      </c>
      <c r="J179" s="5">
        <v>41</v>
      </c>
      <c r="K179" s="5">
        <v>0</v>
      </c>
      <c r="L179" s="5">
        <v>5</v>
      </c>
      <c r="M179" s="5">
        <v>0</v>
      </c>
      <c r="N179" s="5">
        <v>326</v>
      </c>
      <c r="O179" s="5">
        <v>64</v>
      </c>
      <c r="P179" s="5">
        <v>0</v>
      </c>
    </row>
    <row r="180" spans="1:16" x14ac:dyDescent="0.35">
      <c r="A180" s="1">
        <v>542</v>
      </c>
      <c r="B180" s="25" t="s">
        <v>2064</v>
      </c>
      <c r="C180" s="1">
        <v>6</v>
      </c>
      <c r="D180" s="1">
        <v>542</v>
      </c>
      <c r="E180" s="1">
        <v>1</v>
      </c>
      <c r="F180" s="1" t="s">
        <v>262</v>
      </c>
      <c r="G180" s="75">
        <f t="shared" si="6"/>
        <v>2940</v>
      </c>
      <c r="H180" s="5">
        <v>0</v>
      </c>
      <c r="I180" s="5">
        <v>1</v>
      </c>
      <c r="J180" s="5">
        <v>1</v>
      </c>
      <c r="K180" s="5">
        <v>0</v>
      </c>
      <c r="L180" s="5">
        <v>4</v>
      </c>
      <c r="M180" s="5">
        <v>0</v>
      </c>
      <c r="N180" s="5">
        <v>8</v>
      </c>
      <c r="O180" s="5">
        <v>1</v>
      </c>
      <c r="P180" s="5">
        <v>0</v>
      </c>
    </row>
    <row r="181" spans="1:16" x14ac:dyDescent="0.35">
      <c r="A181" s="1">
        <v>544</v>
      </c>
      <c r="B181" s="25" t="s">
        <v>2064</v>
      </c>
      <c r="C181" s="1">
        <v>4</v>
      </c>
      <c r="D181" s="1">
        <v>544</v>
      </c>
      <c r="E181" s="1">
        <v>1</v>
      </c>
      <c r="F181" s="1" t="s">
        <v>263</v>
      </c>
      <c r="G181" s="75">
        <f t="shared" si="6"/>
        <v>12936</v>
      </c>
      <c r="H181" s="5">
        <v>0</v>
      </c>
      <c r="I181" s="5">
        <v>0</v>
      </c>
      <c r="J181" s="5">
        <v>16</v>
      </c>
      <c r="K181" s="5">
        <v>0</v>
      </c>
      <c r="L181" s="5">
        <v>4</v>
      </c>
      <c r="M181" s="5">
        <v>1</v>
      </c>
      <c r="N181" s="5">
        <v>0</v>
      </c>
      <c r="O181" s="5">
        <v>45</v>
      </c>
      <c r="P181" s="5">
        <v>0</v>
      </c>
    </row>
    <row r="182" spans="1:16" x14ac:dyDescent="0.35">
      <c r="A182" s="1">
        <v>545</v>
      </c>
      <c r="B182" s="25" t="s">
        <v>2064</v>
      </c>
      <c r="C182" s="1">
        <v>6</v>
      </c>
      <c r="D182" s="1">
        <v>545</v>
      </c>
      <c r="E182" s="1">
        <v>1</v>
      </c>
      <c r="F182" s="1" t="s">
        <v>264</v>
      </c>
      <c r="G182" s="75">
        <f t="shared" si="6"/>
        <v>5488</v>
      </c>
      <c r="H182" s="5">
        <v>3</v>
      </c>
      <c r="I182" s="5">
        <v>6</v>
      </c>
      <c r="J182" s="5">
        <v>0</v>
      </c>
      <c r="K182" s="5">
        <v>0</v>
      </c>
      <c r="L182" s="5">
        <v>9</v>
      </c>
      <c r="M182" s="5">
        <v>0</v>
      </c>
      <c r="N182" s="5">
        <v>10</v>
      </c>
      <c r="O182" s="5">
        <v>0</v>
      </c>
      <c r="P182" s="5">
        <v>0</v>
      </c>
    </row>
    <row r="183" spans="1:16" x14ac:dyDescent="0.35">
      <c r="A183" s="1">
        <v>547</v>
      </c>
      <c r="B183" s="25" t="s">
        <v>2064</v>
      </c>
      <c r="C183" s="1">
        <v>6</v>
      </c>
      <c r="D183" s="1">
        <v>547</v>
      </c>
      <c r="E183" s="1">
        <v>1</v>
      </c>
      <c r="F183" s="1" t="s">
        <v>265</v>
      </c>
      <c r="G183" s="75">
        <f t="shared" si="6"/>
        <v>8036</v>
      </c>
      <c r="H183" s="5">
        <v>0</v>
      </c>
      <c r="I183" s="5">
        <v>18</v>
      </c>
      <c r="J183" s="5">
        <v>0</v>
      </c>
      <c r="K183" s="5">
        <v>0</v>
      </c>
      <c r="L183" s="5">
        <v>1</v>
      </c>
      <c r="M183" s="5">
        <v>0</v>
      </c>
      <c r="N183" s="5">
        <v>22</v>
      </c>
      <c r="O183" s="5">
        <v>0</v>
      </c>
      <c r="P183" s="5">
        <v>0</v>
      </c>
    </row>
    <row r="184" spans="1:16" x14ac:dyDescent="0.35">
      <c r="A184" s="1">
        <v>548</v>
      </c>
      <c r="B184" s="25" t="s">
        <v>2064</v>
      </c>
      <c r="C184" s="1">
        <v>6</v>
      </c>
      <c r="D184" s="1">
        <v>548</v>
      </c>
      <c r="E184" s="1">
        <v>1</v>
      </c>
      <c r="F184" s="1" t="s">
        <v>266</v>
      </c>
      <c r="G184" s="75">
        <f t="shared" si="6"/>
        <v>6860</v>
      </c>
      <c r="H184" s="5">
        <v>1</v>
      </c>
      <c r="I184" s="5">
        <v>8</v>
      </c>
      <c r="J184" s="5">
        <v>0</v>
      </c>
      <c r="K184" s="5">
        <v>0</v>
      </c>
      <c r="L184" s="5">
        <v>1</v>
      </c>
      <c r="M184" s="5">
        <v>0</v>
      </c>
      <c r="N184" s="5">
        <v>23</v>
      </c>
      <c r="O184" s="5">
        <v>0</v>
      </c>
      <c r="P184" s="5">
        <v>2</v>
      </c>
    </row>
    <row r="185" spans="1:16" x14ac:dyDescent="0.35">
      <c r="A185" s="1">
        <v>549</v>
      </c>
      <c r="B185" s="25" t="s">
        <v>2064</v>
      </c>
      <c r="C185" s="1">
        <v>5</v>
      </c>
      <c r="D185" s="1">
        <v>549</v>
      </c>
      <c r="E185" s="1">
        <v>1</v>
      </c>
      <c r="F185" s="1" t="s">
        <v>1912</v>
      </c>
      <c r="G185" s="75">
        <f t="shared" si="6"/>
        <v>10976</v>
      </c>
      <c r="H185" s="5">
        <v>0</v>
      </c>
      <c r="I185" s="5">
        <v>7</v>
      </c>
      <c r="J185" s="5">
        <v>0</v>
      </c>
      <c r="K185" s="5">
        <v>0</v>
      </c>
      <c r="L185" s="5">
        <v>8</v>
      </c>
      <c r="M185" s="5">
        <v>1</v>
      </c>
      <c r="N185" s="5">
        <v>36</v>
      </c>
      <c r="O185" s="5">
        <v>0</v>
      </c>
      <c r="P185" s="5">
        <v>4</v>
      </c>
    </row>
    <row r="186" spans="1:16" x14ac:dyDescent="0.35">
      <c r="A186" s="1">
        <v>550</v>
      </c>
      <c r="B186" s="25" t="s">
        <v>2064</v>
      </c>
      <c r="C186" s="1">
        <v>6</v>
      </c>
      <c r="D186" s="1">
        <v>550</v>
      </c>
      <c r="E186" s="1">
        <v>1</v>
      </c>
      <c r="F186" s="1" t="s">
        <v>267</v>
      </c>
      <c r="G186" s="75">
        <f t="shared" si="6"/>
        <v>3136</v>
      </c>
      <c r="H186" s="5">
        <v>0</v>
      </c>
      <c r="I186" s="5">
        <v>0</v>
      </c>
      <c r="J186" s="5">
        <v>0</v>
      </c>
      <c r="K186" s="5">
        <v>0</v>
      </c>
      <c r="L186" s="5">
        <v>7</v>
      </c>
      <c r="M186" s="5">
        <v>0</v>
      </c>
      <c r="N186" s="5">
        <v>9</v>
      </c>
      <c r="O186" s="5">
        <v>0</v>
      </c>
      <c r="P186" s="5">
        <v>0</v>
      </c>
    </row>
    <row r="187" spans="1:16" x14ac:dyDescent="0.35">
      <c r="A187" s="1">
        <v>553</v>
      </c>
      <c r="B187" s="25" t="s">
        <v>2064</v>
      </c>
      <c r="C187" s="1">
        <v>6</v>
      </c>
      <c r="D187" s="1">
        <v>553</v>
      </c>
      <c r="E187" s="1">
        <v>1</v>
      </c>
      <c r="F187" s="1" t="s">
        <v>268</v>
      </c>
      <c r="G187" s="75">
        <f t="shared" si="6"/>
        <v>2744</v>
      </c>
      <c r="H187" s="5">
        <v>0</v>
      </c>
      <c r="I187" s="5">
        <v>1</v>
      </c>
      <c r="J187" s="5">
        <v>0</v>
      </c>
      <c r="K187" s="5">
        <v>0</v>
      </c>
      <c r="L187" s="5">
        <v>3</v>
      </c>
      <c r="M187" s="5">
        <v>0</v>
      </c>
      <c r="N187" s="5">
        <v>10</v>
      </c>
      <c r="O187" s="5">
        <v>0</v>
      </c>
      <c r="P187" s="5">
        <v>0</v>
      </c>
    </row>
    <row r="188" spans="1:16" x14ac:dyDescent="0.35">
      <c r="A188" s="1">
        <v>561</v>
      </c>
      <c r="B188" s="25" t="s">
        <v>2064</v>
      </c>
      <c r="C188" s="1">
        <v>6</v>
      </c>
      <c r="D188" s="1">
        <v>561</v>
      </c>
      <c r="E188" s="1">
        <v>1</v>
      </c>
      <c r="F188" s="1" t="s">
        <v>269</v>
      </c>
      <c r="G188" s="75">
        <f t="shared" si="6"/>
        <v>1960</v>
      </c>
      <c r="H188" s="5">
        <v>0</v>
      </c>
      <c r="I188" s="5">
        <v>1</v>
      </c>
      <c r="J188" s="5">
        <v>0</v>
      </c>
      <c r="K188" s="5">
        <v>0</v>
      </c>
      <c r="L188" s="5">
        <v>0</v>
      </c>
      <c r="M188" s="5">
        <v>0</v>
      </c>
      <c r="N188" s="5">
        <v>8</v>
      </c>
      <c r="O188" s="5">
        <v>0</v>
      </c>
      <c r="P188" s="5">
        <v>1</v>
      </c>
    </row>
    <row r="189" spans="1:16" x14ac:dyDescent="0.35">
      <c r="A189" s="1">
        <v>564</v>
      </c>
      <c r="B189" s="25" t="s">
        <v>2064</v>
      </c>
      <c r="C189" s="1">
        <v>5</v>
      </c>
      <c r="D189" s="1">
        <v>564</v>
      </c>
      <c r="E189" s="1">
        <v>1</v>
      </c>
      <c r="F189" s="1" t="s">
        <v>1913</v>
      </c>
      <c r="G189" s="75">
        <f t="shared" si="6"/>
        <v>10584</v>
      </c>
      <c r="H189" s="5">
        <v>0</v>
      </c>
      <c r="I189" s="5">
        <v>10</v>
      </c>
      <c r="J189" s="5">
        <v>3</v>
      </c>
      <c r="K189" s="5">
        <v>0</v>
      </c>
      <c r="L189" s="5">
        <v>2</v>
      </c>
      <c r="M189" s="5">
        <v>1</v>
      </c>
      <c r="N189" s="5">
        <v>20</v>
      </c>
      <c r="O189" s="5">
        <v>18</v>
      </c>
      <c r="P189" s="5">
        <v>0</v>
      </c>
    </row>
    <row r="190" spans="1:16" x14ac:dyDescent="0.35">
      <c r="A190" s="1">
        <v>577</v>
      </c>
      <c r="B190" s="25" t="s">
        <v>2064</v>
      </c>
      <c r="C190" s="1">
        <v>6</v>
      </c>
      <c r="D190" s="1">
        <v>577</v>
      </c>
      <c r="E190" s="1">
        <v>1</v>
      </c>
      <c r="F190" s="1" t="s">
        <v>270</v>
      </c>
      <c r="G190" s="75">
        <f t="shared" si="6"/>
        <v>3724</v>
      </c>
      <c r="H190" s="5">
        <v>1</v>
      </c>
      <c r="I190" s="5">
        <v>6</v>
      </c>
      <c r="J190" s="5">
        <v>0</v>
      </c>
      <c r="K190" s="5">
        <v>0</v>
      </c>
      <c r="L190" s="5">
        <v>2</v>
      </c>
      <c r="M190" s="5">
        <v>1</v>
      </c>
      <c r="N190" s="5">
        <v>9</v>
      </c>
      <c r="O190" s="5">
        <v>0</v>
      </c>
      <c r="P190" s="5">
        <v>0</v>
      </c>
    </row>
    <row r="191" spans="1:16" x14ac:dyDescent="0.35">
      <c r="A191" s="1">
        <v>578</v>
      </c>
      <c r="B191" s="25" t="s">
        <v>2064</v>
      </c>
      <c r="C191" s="1">
        <v>5</v>
      </c>
      <c r="D191" s="1">
        <v>578</v>
      </c>
      <c r="E191" s="1">
        <v>1</v>
      </c>
      <c r="F191" s="1" t="s">
        <v>271</v>
      </c>
      <c r="G191" s="75">
        <f t="shared" si="6"/>
        <v>9800</v>
      </c>
      <c r="H191" s="5">
        <v>0</v>
      </c>
      <c r="I191" s="5">
        <v>2</v>
      </c>
      <c r="J191" s="5">
        <v>0</v>
      </c>
      <c r="K191" s="5">
        <v>0</v>
      </c>
      <c r="L191" s="5">
        <v>10</v>
      </c>
      <c r="M191" s="5">
        <v>0</v>
      </c>
      <c r="N191" s="5">
        <v>38</v>
      </c>
      <c r="O191" s="5">
        <v>0</v>
      </c>
      <c r="P191" s="5">
        <v>0</v>
      </c>
    </row>
    <row r="192" spans="1:16" x14ac:dyDescent="0.35">
      <c r="A192" s="1">
        <v>581</v>
      </c>
      <c r="B192" s="25" t="s">
        <v>2064</v>
      </c>
      <c r="C192" s="1">
        <v>6</v>
      </c>
      <c r="D192" s="1">
        <v>581</v>
      </c>
      <c r="E192" s="1">
        <v>1</v>
      </c>
      <c r="F192" s="1" t="s">
        <v>272</v>
      </c>
      <c r="G192" s="75">
        <f t="shared" si="6"/>
        <v>2940</v>
      </c>
      <c r="H192" s="5">
        <v>0</v>
      </c>
      <c r="I192" s="5">
        <v>1</v>
      </c>
      <c r="J192" s="5">
        <v>0</v>
      </c>
      <c r="K192" s="5">
        <v>0</v>
      </c>
      <c r="L192" s="5">
        <v>0</v>
      </c>
      <c r="M192" s="5">
        <v>0</v>
      </c>
      <c r="N192" s="5">
        <v>12</v>
      </c>
      <c r="O192" s="5">
        <v>0</v>
      </c>
      <c r="P192" s="5">
        <v>2</v>
      </c>
    </row>
    <row r="193" spans="1:16" x14ac:dyDescent="0.35">
      <c r="A193" s="1">
        <v>592</v>
      </c>
      <c r="B193" s="25" t="s">
        <v>2064</v>
      </c>
      <c r="C193" s="1">
        <v>6</v>
      </c>
      <c r="D193" s="1">
        <v>592</v>
      </c>
      <c r="E193" s="1">
        <v>1</v>
      </c>
      <c r="F193" s="1" t="s">
        <v>1914</v>
      </c>
      <c r="G193" s="75">
        <f t="shared" si="6"/>
        <v>1372</v>
      </c>
      <c r="H193" s="5">
        <v>0</v>
      </c>
      <c r="I193" s="5">
        <v>0</v>
      </c>
      <c r="J193" s="5">
        <v>2</v>
      </c>
      <c r="K193" s="5">
        <v>0</v>
      </c>
      <c r="L193" s="5">
        <v>0</v>
      </c>
      <c r="M193" s="5">
        <v>0</v>
      </c>
      <c r="N193" s="5">
        <v>5</v>
      </c>
      <c r="O193" s="5">
        <v>0</v>
      </c>
      <c r="P193" s="5">
        <v>0</v>
      </c>
    </row>
    <row r="194" spans="1:16" x14ac:dyDescent="0.35">
      <c r="A194" s="1">
        <v>593</v>
      </c>
      <c r="B194" s="25" t="s">
        <v>2064</v>
      </c>
      <c r="C194" s="1">
        <v>5</v>
      </c>
      <c r="D194" s="1">
        <v>593</v>
      </c>
      <c r="E194" s="1">
        <v>1</v>
      </c>
      <c r="F194" s="1" t="s">
        <v>273</v>
      </c>
      <c r="G194" s="75">
        <f t="shared" si="6"/>
        <v>8428</v>
      </c>
      <c r="H194" s="5">
        <v>3</v>
      </c>
      <c r="I194" s="5">
        <v>5</v>
      </c>
      <c r="J194" s="5">
        <v>0</v>
      </c>
      <c r="K194" s="5">
        <v>1</v>
      </c>
      <c r="L194" s="5">
        <v>9</v>
      </c>
      <c r="M194" s="5">
        <v>1</v>
      </c>
      <c r="N194" s="5">
        <v>24</v>
      </c>
      <c r="O194" s="5">
        <v>0</v>
      </c>
      <c r="P194" s="5">
        <v>0</v>
      </c>
    </row>
    <row r="195" spans="1:16" x14ac:dyDescent="0.35">
      <c r="A195" s="1">
        <v>595</v>
      </c>
      <c r="B195" s="25" t="s">
        <v>2064</v>
      </c>
      <c r="C195" s="1">
        <v>5</v>
      </c>
      <c r="D195" s="1">
        <v>595</v>
      </c>
      <c r="E195" s="1">
        <v>1</v>
      </c>
      <c r="F195" s="1" t="s">
        <v>274</v>
      </c>
      <c r="G195" s="75">
        <f t="shared" si="6"/>
        <v>11956</v>
      </c>
      <c r="H195" s="5">
        <v>4</v>
      </c>
      <c r="I195" s="5">
        <v>8</v>
      </c>
      <c r="J195" s="5">
        <v>1</v>
      </c>
      <c r="K195" s="5">
        <v>0</v>
      </c>
      <c r="L195" s="5">
        <v>1</v>
      </c>
      <c r="M195" s="5">
        <v>12</v>
      </c>
      <c r="N195" s="5">
        <v>31</v>
      </c>
      <c r="O195" s="5">
        <v>1</v>
      </c>
      <c r="P195" s="5">
        <v>3</v>
      </c>
    </row>
    <row r="196" spans="1:16" x14ac:dyDescent="0.35">
      <c r="A196" s="1">
        <v>599</v>
      </c>
      <c r="B196" s="25" t="s">
        <v>2064</v>
      </c>
      <c r="C196" s="1">
        <v>6</v>
      </c>
      <c r="D196" s="1">
        <v>599</v>
      </c>
      <c r="E196" s="1">
        <v>1</v>
      </c>
      <c r="F196" s="1" t="s">
        <v>275</v>
      </c>
      <c r="G196" s="75">
        <f t="shared" si="6"/>
        <v>3332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17</v>
      </c>
      <c r="O196" s="5">
        <v>0</v>
      </c>
      <c r="P196" s="5">
        <v>0</v>
      </c>
    </row>
    <row r="197" spans="1:16" x14ac:dyDescent="0.35">
      <c r="A197" s="1">
        <v>600</v>
      </c>
      <c r="B197" s="25" t="s">
        <v>2064</v>
      </c>
      <c r="C197" s="1">
        <v>6</v>
      </c>
      <c r="D197" s="1">
        <v>600</v>
      </c>
      <c r="E197" s="1">
        <v>1</v>
      </c>
      <c r="F197" s="1" t="s">
        <v>276</v>
      </c>
      <c r="G197" s="75">
        <f t="shared" si="6"/>
        <v>3724</v>
      </c>
      <c r="H197" s="5">
        <v>1</v>
      </c>
      <c r="I197" s="5">
        <v>1</v>
      </c>
      <c r="J197" s="5">
        <v>0</v>
      </c>
      <c r="K197" s="5">
        <v>0</v>
      </c>
      <c r="L197" s="5">
        <v>0</v>
      </c>
      <c r="M197" s="5">
        <v>0</v>
      </c>
      <c r="N197" s="5">
        <v>17</v>
      </c>
      <c r="O197" s="5">
        <v>0</v>
      </c>
      <c r="P197" s="5">
        <v>0</v>
      </c>
    </row>
    <row r="198" spans="1:16" x14ac:dyDescent="0.35">
      <c r="A198" s="1">
        <v>601</v>
      </c>
      <c r="B198" s="25" t="s">
        <v>2064</v>
      </c>
      <c r="C198" s="1">
        <v>6</v>
      </c>
      <c r="D198" s="1">
        <v>601</v>
      </c>
      <c r="E198" s="1">
        <v>1</v>
      </c>
      <c r="F198" s="1" t="s">
        <v>277</v>
      </c>
      <c r="G198" s="75">
        <f t="shared" si="6"/>
        <v>3920</v>
      </c>
      <c r="H198" s="5">
        <v>0</v>
      </c>
      <c r="I198" s="5">
        <v>2</v>
      </c>
      <c r="J198" s="5">
        <v>0</v>
      </c>
      <c r="K198" s="5">
        <v>0</v>
      </c>
      <c r="L198" s="5">
        <v>0</v>
      </c>
      <c r="M198" s="5">
        <v>0</v>
      </c>
      <c r="N198" s="5">
        <v>18</v>
      </c>
      <c r="O198" s="5">
        <v>0</v>
      </c>
      <c r="P198" s="5">
        <v>0</v>
      </c>
    </row>
    <row r="199" spans="1:16" x14ac:dyDescent="0.35">
      <c r="A199" s="1">
        <v>621</v>
      </c>
      <c r="B199" s="25" t="s">
        <v>2064</v>
      </c>
      <c r="C199" s="1">
        <v>3</v>
      </c>
      <c r="D199" s="1">
        <v>621</v>
      </c>
      <c r="E199" s="1">
        <v>1</v>
      </c>
      <c r="F199" s="1" t="s">
        <v>278</v>
      </c>
      <c r="G199" s="75">
        <f t="shared" si="6"/>
        <v>58604</v>
      </c>
      <c r="H199" s="5">
        <v>1</v>
      </c>
      <c r="I199" s="5">
        <v>64</v>
      </c>
      <c r="J199" s="5">
        <v>12</v>
      </c>
      <c r="K199" s="5">
        <v>0</v>
      </c>
      <c r="L199" s="5">
        <v>3</v>
      </c>
      <c r="M199" s="5">
        <v>1</v>
      </c>
      <c r="N199" s="5">
        <v>72</v>
      </c>
      <c r="O199" s="5">
        <v>146</v>
      </c>
      <c r="P199" s="5">
        <v>0</v>
      </c>
    </row>
    <row r="200" spans="1:16" x14ac:dyDescent="0.35">
      <c r="A200" s="1">
        <v>622</v>
      </c>
      <c r="B200" s="25" t="s">
        <v>2064</v>
      </c>
      <c r="C200" s="1">
        <v>2</v>
      </c>
      <c r="D200" s="1">
        <v>622</v>
      </c>
      <c r="E200" s="1">
        <v>1</v>
      </c>
      <c r="F200" s="1" t="s">
        <v>1915</v>
      </c>
      <c r="G200" s="75">
        <f t="shared" si="6"/>
        <v>49588</v>
      </c>
      <c r="H200" s="5">
        <v>0</v>
      </c>
      <c r="I200" s="5">
        <v>38</v>
      </c>
      <c r="J200" s="5">
        <v>0</v>
      </c>
      <c r="K200" s="5">
        <v>1</v>
      </c>
      <c r="L200" s="5">
        <v>31</v>
      </c>
      <c r="M200" s="5">
        <v>2</v>
      </c>
      <c r="N200" s="5">
        <v>181</v>
      </c>
      <c r="O200" s="5">
        <v>0</v>
      </c>
      <c r="P200" s="5">
        <v>0</v>
      </c>
    </row>
    <row r="201" spans="1:16" x14ac:dyDescent="0.35">
      <c r="A201" s="1">
        <v>623</v>
      </c>
      <c r="B201" s="25" t="s">
        <v>2064</v>
      </c>
      <c r="C201" s="1">
        <v>2</v>
      </c>
      <c r="D201" s="1">
        <v>623</v>
      </c>
      <c r="E201" s="1">
        <v>1</v>
      </c>
      <c r="F201" s="1" t="s">
        <v>279</v>
      </c>
      <c r="G201" s="75">
        <f t="shared" si="6"/>
        <v>33124</v>
      </c>
      <c r="H201" s="5">
        <v>11</v>
      </c>
      <c r="I201" s="5">
        <v>41</v>
      </c>
      <c r="J201" s="5">
        <v>10</v>
      </c>
      <c r="K201" s="5">
        <v>0</v>
      </c>
      <c r="L201" s="5">
        <v>2</v>
      </c>
      <c r="M201" s="5">
        <v>6</v>
      </c>
      <c r="N201" s="5">
        <v>90</v>
      </c>
      <c r="O201" s="5">
        <v>9</v>
      </c>
      <c r="P201" s="5">
        <v>0</v>
      </c>
    </row>
    <row r="202" spans="1:16" x14ac:dyDescent="0.35">
      <c r="A202" s="1">
        <v>624</v>
      </c>
      <c r="B202" s="25" t="s">
        <v>2064</v>
      </c>
      <c r="C202" s="1">
        <v>3</v>
      </c>
      <c r="D202" s="1">
        <v>624</v>
      </c>
      <c r="E202" s="1">
        <v>1</v>
      </c>
      <c r="F202" s="1" t="s">
        <v>280</v>
      </c>
      <c r="G202" s="75">
        <f t="shared" si="6"/>
        <v>38612</v>
      </c>
      <c r="H202" s="5">
        <v>0</v>
      </c>
      <c r="I202" s="5">
        <v>27</v>
      </c>
      <c r="J202" s="5">
        <v>0</v>
      </c>
      <c r="K202" s="5">
        <v>0</v>
      </c>
      <c r="L202" s="5">
        <v>0</v>
      </c>
      <c r="M202" s="5">
        <v>0</v>
      </c>
      <c r="N202" s="5">
        <v>170</v>
      </c>
      <c r="O202" s="5">
        <v>0</v>
      </c>
      <c r="P202" s="5">
        <v>0</v>
      </c>
    </row>
    <row r="203" spans="1:16" x14ac:dyDescent="0.35">
      <c r="A203" s="1">
        <v>625</v>
      </c>
      <c r="B203" s="25" t="s">
        <v>2064</v>
      </c>
      <c r="C203" s="1">
        <v>1</v>
      </c>
      <c r="D203" s="1">
        <v>625</v>
      </c>
      <c r="E203" s="1">
        <v>1</v>
      </c>
      <c r="F203" s="1" t="s">
        <v>281</v>
      </c>
      <c r="G203" s="75">
        <f t="shared" si="6"/>
        <v>211876</v>
      </c>
      <c r="H203" s="5">
        <v>4</v>
      </c>
      <c r="I203" s="5">
        <v>416</v>
      </c>
      <c r="J203" s="5">
        <v>1</v>
      </c>
      <c r="K203" s="5">
        <v>0</v>
      </c>
      <c r="L203" s="5">
        <v>17</v>
      </c>
      <c r="M203" s="5">
        <v>0</v>
      </c>
      <c r="N203" s="5">
        <v>643</v>
      </c>
      <c r="O203" s="5">
        <v>0</v>
      </c>
      <c r="P203" s="5">
        <v>0</v>
      </c>
    </row>
    <row r="204" spans="1:16" x14ac:dyDescent="0.35">
      <c r="A204" s="1">
        <v>630</v>
      </c>
      <c r="B204" s="25" t="s">
        <v>2064</v>
      </c>
      <c r="C204" s="1">
        <v>6</v>
      </c>
      <c r="D204" s="1">
        <v>630</v>
      </c>
      <c r="E204" s="1">
        <v>1</v>
      </c>
      <c r="F204" s="1" t="s">
        <v>282</v>
      </c>
      <c r="G204" s="75">
        <f t="shared" si="6"/>
        <v>2744</v>
      </c>
      <c r="H204" s="5">
        <v>0</v>
      </c>
      <c r="I204" s="5">
        <v>5</v>
      </c>
      <c r="J204" s="5">
        <v>0</v>
      </c>
      <c r="K204" s="5">
        <v>0</v>
      </c>
      <c r="L204" s="5">
        <v>0</v>
      </c>
      <c r="M204" s="5">
        <v>0</v>
      </c>
      <c r="N204" s="5">
        <v>9</v>
      </c>
      <c r="O204" s="5">
        <v>0</v>
      </c>
      <c r="P204" s="5">
        <v>0</v>
      </c>
    </row>
    <row r="205" spans="1:16" x14ac:dyDescent="0.35">
      <c r="A205" s="228">
        <v>635</v>
      </c>
      <c r="D205" s="228">
        <v>635</v>
      </c>
      <c r="G205" s="75">
        <f t="shared" si="6"/>
        <v>0</v>
      </c>
      <c r="H205" s="228">
        <v>0</v>
      </c>
      <c r="I205" s="228">
        <v>0</v>
      </c>
      <c r="J205" s="228">
        <v>0</v>
      </c>
      <c r="K205" s="228">
        <v>0</v>
      </c>
      <c r="L205" s="228">
        <v>0</v>
      </c>
      <c r="M205" s="228">
        <v>0</v>
      </c>
      <c r="N205" s="228">
        <v>0</v>
      </c>
      <c r="O205" s="228">
        <v>0</v>
      </c>
      <c r="P205" s="228">
        <v>0</v>
      </c>
    </row>
    <row r="206" spans="1:16" x14ac:dyDescent="0.35">
      <c r="A206" s="1">
        <v>640</v>
      </c>
      <c r="B206" s="25" t="s">
        <v>2064</v>
      </c>
      <c r="C206" s="1">
        <v>6</v>
      </c>
      <c r="D206" s="1">
        <v>640</v>
      </c>
      <c r="E206" s="1">
        <v>1</v>
      </c>
      <c r="F206" s="1" t="s">
        <v>284</v>
      </c>
      <c r="G206" s="75">
        <f t="shared" ref="G206:G214" si="7">SUM(H206:P206)*$G$5</f>
        <v>2744</v>
      </c>
      <c r="H206" s="5">
        <v>0</v>
      </c>
      <c r="I206" s="5">
        <v>2</v>
      </c>
      <c r="J206" s="5">
        <v>0</v>
      </c>
      <c r="K206" s="5">
        <v>0</v>
      </c>
      <c r="L206" s="5">
        <v>2</v>
      </c>
      <c r="M206" s="5">
        <v>0</v>
      </c>
      <c r="N206" s="5">
        <v>10</v>
      </c>
      <c r="O206" s="5">
        <v>0</v>
      </c>
      <c r="P206" s="5">
        <v>0</v>
      </c>
    </row>
    <row r="207" spans="1:16" x14ac:dyDescent="0.35">
      <c r="A207" s="1">
        <v>656</v>
      </c>
      <c r="B207" s="25" t="s">
        <v>2064</v>
      </c>
      <c r="C207" s="1">
        <v>4</v>
      </c>
      <c r="D207" s="1">
        <v>656</v>
      </c>
      <c r="E207" s="1">
        <v>1</v>
      </c>
      <c r="F207" s="1" t="s">
        <v>285</v>
      </c>
      <c r="G207" s="75">
        <f t="shared" si="7"/>
        <v>29988</v>
      </c>
      <c r="H207" s="5">
        <v>29</v>
      </c>
      <c r="I207" s="5">
        <v>6</v>
      </c>
      <c r="J207" s="5">
        <v>0</v>
      </c>
      <c r="K207" s="5">
        <v>0</v>
      </c>
      <c r="L207" s="5">
        <v>0</v>
      </c>
      <c r="M207" s="5">
        <v>15</v>
      </c>
      <c r="N207" s="5">
        <v>63</v>
      </c>
      <c r="O207" s="5">
        <v>5</v>
      </c>
      <c r="P207" s="5">
        <v>35</v>
      </c>
    </row>
    <row r="208" spans="1:16" x14ac:dyDescent="0.35">
      <c r="A208" s="1">
        <v>659</v>
      </c>
      <c r="B208" s="25" t="s">
        <v>2064</v>
      </c>
      <c r="C208" s="1">
        <v>3</v>
      </c>
      <c r="D208" s="1">
        <v>659</v>
      </c>
      <c r="E208" s="1">
        <v>1</v>
      </c>
      <c r="F208" s="1" t="s">
        <v>286</v>
      </c>
      <c r="G208" s="75">
        <f t="shared" si="7"/>
        <v>35868</v>
      </c>
      <c r="H208" s="5">
        <v>0</v>
      </c>
      <c r="I208" s="5">
        <v>43</v>
      </c>
      <c r="J208" s="5">
        <v>33</v>
      </c>
      <c r="K208" s="5">
        <v>0</v>
      </c>
      <c r="L208" s="5">
        <v>0</v>
      </c>
      <c r="M208" s="5">
        <v>0</v>
      </c>
      <c r="N208" s="5">
        <v>67</v>
      </c>
      <c r="O208" s="5">
        <v>40</v>
      </c>
      <c r="P208" s="5">
        <v>0</v>
      </c>
    </row>
    <row r="209" spans="1:16" x14ac:dyDescent="0.35">
      <c r="A209" s="1">
        <v>671</v>
      </c>
      <c r="B209" s="25" t="s">
        <v>2064</v>
      </c>
      <c r="C209" s="1">
        <v>6</v>
      </c>
      <c r="D209" s="1">
        <v>671</v>
      </c>
      <c r="E209" s="1">
        <v>1</v>
      </c>
      <c r="F209" s="1" t="s">
        <v>1916</v>
      </c>
      <c r="G209" s="75">
        <f t="shared" si="7"/>
        <v>2940</v>
      </c>
      <c r="H209" s="5">
        <v>0</v>
      </c>
      <c r="I209" s="5">
        <v>5</v>
      </c>
      <c r="J209" s="5">
        <v>0</v>
      </c>
      <c r="K209" s="5">
        <v>0</v>
      </c>
      <c r="L209" s="5">
        <v>1</v>
      </c>
      <c r="M209" s="5">
        <v>0</v>
      </c>
      <c r="N209" s="5">
        <v>9</v>
      </c>
      <c r="O209" s="5">
        <v>0</v>
      </c>
      <c r="P209" s="5">
        <v>0</v>
      </c>
    </row>
    <row r="210" spans="1:16" x14ac:dyDescent="0.35">
      <c r="A210" s="1">
        <v>676</v>
      </c>
      <c r="B210" s="25" t="s">
        <v>2064</v>
      </c>
      <c r="C210" s="1">
        <v>6</v>
      </c>
      <c r="D210" s="1">
        <v>676</v>
      </c>
      <c r="E210" s="1">
        <v>1</v>
      </c>
      <c r="F210" s="1" t="s">
        <v>287</v>
      </c>
      <c r="G210" s="75">
        <f t="shared" si="7"/>
        <v>1568</v>
      </c>
      <c r="H210" s="5">
        <v>0</v>
      </c>
      <c r="I210" s="5">
        <v>1</v>
      </c>
      <c r="J210" s="5">
        <v>0</v>
      </c>
      <c r="K210" s="5">
        <v>0</v>
      </c>
      <c r="L210" s="5">
        <v>2</v>
      </c>
      <c r="M210" s="5">
        <v>0</v>
      </c>
      <c r="N210" s="5">
        <v>5</v>
      </c>
      <c r="O210" s="5">
        <v>0</v>
      </c>
      <c r="P210" s="5">
        <v>0</v>
      </c>
    </row>
    <row r="211" spans="1:16" x14ac:dyDescent="0.35">
      <c r="A211" s="1">
        <v>682</v>
      </c>
      <c r="B211" s="25" t="s">
        <v>2064</v>
      </c>
      <c r="C211" s="1">
        <v>5</v>
      </c>
      <c r="D211" s="1">
        <v>682</v>
      </c>
      <c r="E211" s="1">
        <v>1</v>
      </c>
      <c r="F211" s="1" t="s">
        <v>288</v>
      </c>
      <c r="G211" s="75">
        <f t="shared" si="7"/>
        <v>6076</v>
      </c>
      <c r="H211" s="5">
        <v>2</v>
      </c>
      <c r="I211" s="5">
        <v>0</v>
      </c>
      <c r="J211" s="5">
        <v>0</v>
      </c>
      <c r="K211" s="5">
        <v>0</v>
      </c>
      <c r="L211" s="5">
        <v>4</v>
      </c>
      <c r="M211" s="5">
        <v>25</v>
      </c>
      <c r="N211" s="5">
        <v>0</v>
      </c>
      <c r="O211" s="5">
        <v>0</v>
      </c>
      <c r="P211" s="5">
        <v>0</v>
      </c>
    </row>
    <row r="212" spans="1:16" x14ac:dyDescent="0.35">
      <c r="A212" s="1">
        <v>690</v>
      </c>
      <c r="B212" s="25" t="s">
        <v>2064</v>
      </c>
      <c r="C212" s="1">
        <v>5</v>
      </c>
      <c r="D212" s="1">
        <v>690</v>
      </c>
      <c r="E212" s="1">
        <v>1</v>
      </c>
      <c r="F212" s="1" t="s">
        <v>289</v>
      </c>
      <c r="G212" s="75">
        <f t="shared" si="7"/>
        <v>9996</v>
      </c>
      <c r="H212" s="5">
        <v>5</v>
      </c>
      <c r="I212" s="5">
        <v>0</v>
      </c>
      <c r="J212" s="5">
        <v>0</v>
      </c>
      <c r="K212" s="5">
        <v>0</v>
      </c>
      <c r="L212" s="5">
        <v>0</v>
      </c>
      <c r="M212" s="5">
        <v>23</v>
      </c>
      <c r="N212" s="5">
        <v>4</v>
      </c>
      <c r="O212" s="5">
        <v>2</v>
      </c>
      <c r="P212" s="5">
        <v>17</v>
      </c>
    </row>
    <row r="213" spans="1:16" x14ac:dyDescent="0.35">
      <c r="A213" s="1">
        <v>695</v>
      </c>
      <c r="B213" s="25" t="s">
        <v>2064</v>
      </c>
      <c r="C213" s="1">
        <v>6</v>
      </c>
      <c r="D213" s="1">
        <v>695</v>
      </c>
      <c r="E213" s="1">
        <v>1</v>
      </c>
      <c r="F213" s="1" t="s">
        <v>290</v>
      </c>
      <c r="G213" s="75">
        <f t="shared" si="7"/>
        <v>4704</v>
      </c>
      <c r="H213" s="5">
        <v>0</v>
      </c>
      <c r="I213" s="5">
        <v>0</v>
      </c>
      <c r="J213" s="5">
        <v>0</v>
      </c>
      <c r="K213" s="5">
        <v>0</v>
      </c>
      <c r="L213" s="5">
        <v>2</v>
      </c>
      <c r="M213" s="5">
        <v>10</v>
      </c>
      <c r="N213" s="5">
        <v>6</v>
      </c>
      <c r="O213" s="5">
        <v>6</v>
      </c>
      <c r="P213" s="5">
        <v>0</v>
      </c>
    </row>
    <row r="214" spans="1:16" x14ac:dyDescent="0.35">
      <c r="A214" s="1">
        <v>696</v>
      </c>
      <c r="B214" s="25" t="s">
        <v>2064</v>
      </c>
      <c r="C214" s="1">
        <v>6</v>
      </c>
      <c r="D214" s="1">
        <v>696</v>
      </c>
      <c r="E214" s="1">
        <v>1</v>
      </c>
      <c r="F214" s="1" t="s">
        <v>291</v>
      </c>
      <c r="G214" s="75">
        <f t="shared" si="7"/>
        <v>3920</v>
      </c>
      <c r="H214" s="5">
        <v>0</v>
      </c>
      <c r="I214" s="5">
        <v>0</v>
      </c>
      <c r="J214" s="5">
        <v>0</v>
      </c>
      <c r="K214" s="5">
        <v>0</v>
      </c>
      <c r="L214" s="5">
        <v>4</v>
      </c>
      <c r="M214" s="5">
        <v>0</v>
      </c>
      <c r="N214" s="5">
        <v>16</v>
      </c>
      <c r="O214" s="5">
        <v>0</v>
      </c>
      <c r="P214" s="5">
        <v>0</v>
      </c>
    </row>
    <row r="215" spans="1:16" x14ac:dyDescent="0.35">
      <c r="A215" s="1">
        <v>698</v>
      </c>
      <c r="B215" s="25" t="s">
        <v>2064</v>
      </c>
      <c r="C215" s="1">
        <v>6</v>
      </c>
      <c r="D215" s="1">
        <v>698</v>
      </c>
      <c r="E215" s="1">
        <v>1</v>
      </c>
      <c r="F215" s="1" t="s">
        <v>292</v>
      </c>
      <c r="G215" s="75">
        <f t="shared" ref="G215:G218" si="8">SUM(H215:P215)*$G$5</f>
        <v>1176</v>
      </c>
      <c r="H215" s="5">
        <v>0</v>
      </c>
      <c r="I215" s="5">
        <v>1</v>
      </c>
      <c r="J215" s="5">
        <v>0</v>
      </c>
      <c r="K215" s="5">
        <v>0</v>
      </c>
      <c r="L215" s="5">
        <v>0</v>
      </c>
      <c r="M215" s="5">
        <v>0</v>
      </c>
      <c r="N215" s="5">
        <v>5</v>
      </c>
      <c r="O215" s="5">
        <v>0</v>
      </c>
      <c r="P215" s="5">
        <v>0</v>
      </c>
    </row>
    <row r="216" spans="1:16" x14ac:dyDescent="0.35">
      <c r="A216" s="1">
        <v>700</v>
      </c>
      <c r="B216" s="25" t="s">
        <v>2064</v>
      </c>
      <c r="C216" s="1">
        <v>4</v>
      </c>
      <c r="D216" s="1">
        <v>700</v>
      </c>
      <c r="E216" s="1">
        <v>1</v>
      </c>
      <c r="F216" s="1" t="s">
        <v>293</v>
      </c>
      <c r="G216" s="75">
        <f t="shared" si="8"/>
        <v>11760</v>
      </c>
      <c r="H216" s="5">
        <v>0</v>
      </c>
      <c r="I216" s="5">
        <v>2</v>
      </c>
      <c r="J216" s="5">
        <v>13</v>
      </c>
      <c r="K216" s="5">
        <v>0</v>
      </c>
      <c r="L216" s="5">
        <v>3</v>
      </c>
      <c r="M216" s="5">
        <v>0</v>
      </c>
      <c r="N216" s="5">
        <v>42</v>
      </c>
      <c r="O216" s="5">
        <v>0</v>
      </c>
      <c r="P216" s="5">
        <v>0</v>
      </c>
    </row>
    <row r="217" spans="1:16" x14ac:dyDescent="0.35">
      <c r="A217" s="1">
        <v>701</v>
      </c>
      <c r="B217" s="25" t="s">
        <v>2064</v>
      </c>
      <c r="C217" s="1">
        <v>4</v>
      </c>
      <c r="D217" s="1">
        <v>701</v>
      </c>
      <c r="E217" s="1">
        <v>1</v>
      </c>
      <c r="F217" s="1" t="s">
        <v>294</v>
      </c>
      <c r="G217" s="75">
        <f t="shared" si="8"/>
        <v>10780</v>
      </c>
      <c r="H217" s="5">
        <v>0</v>
      </c>
      <c r="I217" s="5">
        <v>0</v>
      </c>
      <c r="J217" s="5">
        <v>0</v>
      </c>
      <c r="K217" s="5">
        <v>1</v>
      </c>
      <c r="L217" s="5">
        <v>4</v>
      </c>
      <c r="M217" s="5">
        <v>16</v>
      </c>
      <c r="N217" s="5">
        <v>34</v>
      </c>
      <c r="O217" s="5">
        <v>0</v>
      </c>
      <c r="P217" s="5">
        <v>0</v>
      </c>
    </row>
    <row r="218" spans="1:16" x14ac:dyDescent="0.35">
      <c r="A218" s="1">
        <v>704</v>
      </c>
      <c r="B218" s="25" t="s">
        <v>2064</v>
      </c>
      <c r="C218" s="1">
        <v>5</v>
      </c>
      <c r="D218" s="1">
        <v>704</v>
      </c>
      <c r="E218" s="1">
        <v>1</v>
      </c>
      <c r="F218" s="1" t="s">
        <v>295</v>
      </c>
      <c r="G218" s="75">
        <f t="shared" si="8"/>
        <v>9016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46</v>
      </c>
      <c r="O218" s="5">
        <v>0</v>
      </c>
      <c r="P218" s="5">
        <v>0</v>
      </c>
    </row>
    <row r="219" spans="1:16" x14ac:dyDescent="0.35">
      <c r="A219" s="1">
        <v>707</v>
      </c>
      <c r="B219" s="25" t="s">
        <v>2064</v>
      </c>
      <c r="C219" s="1">
        <v>6</v>
      </c>
      <c r="D219" s="1">
        <v>707</v>
      </c>
      <c r="E219" s="1">
        <v>1</v>
      </c>
      <c r="F219" s="1" t="s">
        <v>296</v>
      </c>
      <c r="G219" s="75">
        <f t="shared" ref="G219:G250" si="9">SUM(H219:P219)*$G$5</f>
        <v>980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5</v>
      </c>
      <c r="O219" s="5">
        <v>0</v>
      </c>
      <c r="P219" s="5">
        <v>0</v>
      </c>
    </row>
    <row r="220" spans="1:16" x14ac:dyDescent="0.35">
      <c r="A220" s="1">
        <v>709</v>
      </c>
      <c r="B220" s="25" t="s">
        <v>2064</v>
      </c>
      <c r="C220" s="1">
        <v>4</v>
      </c>
      <c r="D220" s="1">
        <v>709</v>
      </c>
      <c r="E220" s="1">
        <v>1</v>
      </c>
      <c r="F220" s="1" t="s">
        <v>297</v>
      </c>
      <c r="G220" s="75">
        <f t="shared" si="9"/>
        <v>2744</v>
      </c>
      <c r="H220" s="5">
        <v>1</v>
      </c>
      <c r="I220" s="5">
        <v>8</v>
      </c>
      <c r="J220" s="5">
        <v>0</v>
      </c>
      <c r="K220" s="5">
        <v>0</v>
      </c>
      <c r="L220" s="5">
        <v>0</v>
      </c>
      <c r="M220" s="5">
        <v>0</v>
      </c>
      <c r="N220" s="5">
        <v>5</v>
      </c>
      <c r="O220" s="5">
        <v>0</v>
      </c>
      <c r="P220" s="5">
        <v>0</v>
      </c>
    </row>
    <row r="221" spans="1:16" x14ac:dyDescent="0.35">
      <c r="A221" s="1">
        <v>712</v>
      </c>
      <c r="B221" s="25" t="s">
        <v>2064</v>
      </c>
      <c r="C221" s="1">
        <v>6</v>
      </c>
      <c r="D221" s="1">
        <v>712</v>
      </c>
      <c r="E221" s="1">
        <v>1</v>
      </c>
      <c r="F221" s="1" t="s">
        <v>1917</v>
      </c>
      <c r="G221" s="75">
        <f t="shared" si="9"/>
        <v>4508</v>
      </c>
      <c r="H221" s="5">
        <v>4</v>
      </c>
      <c r="I221" s="5">
        <v>0</v>
      </c>
      <c r="J221" s="5">
        <v>0</v>
      </c>
      <c r="K221" s="5">
        <v>0</v>
      </c>
      <c r="L221" s="5">
        <v>0</v>
      </c>
      <c r="M221" s="5">
        <v>9</v>
      </c>
      <c r="N221" s="5">
        <v>10</v>
      </c>
      <c r="O221" s="5">
        <v>0</v>
      </c>
      <c r="P221" s="5">
        <v>0</v>
      </c>
    </row>
    <row r="222" spans="1:16" x14ac:dyDescent="0.35">
      <c r="A222" s="1">
        <v>716</v>
      </c>
      <c r="B222" s="25" t="s">
        <v>2064</v>
      </c>
      <c r="C222" s="1">
        <v>3</v>
      </c>
      <c r="D222" s="1">
        <v>716</v>
      </c>
      <c r="E222" s="1">
        <v>1</v>
      </c>
      <c r="F222" s="1" t="s">
        <v>298</v>
      </c>
      <c r="G222" s="75">
        <f t="shared" si="9"/>
        <v>7252</v>
      </c>
      <c r="H222" s="5">
        <v>2</v>
      </c>
      <c r="I222" s="5">
        <v>4</v>
      </c>
      <c r="J222" s="5">
        <v>4</v>
      </c>
      <c r="K222" s="5">
        <v>0</v>
      </c>
      <c r="L222" s="5">
        <v>1</v>
      </c>
      <c r="M222" s="5">
        <v>0</v>
      </c>
      <c r="N222" s="5">
        <v>26</v>
      </c>
      <c r="O222" s="5">
        <v>0</v>
      </c>
      <c r="P222" s="5">
        <v>0</v>
      </c>
    </row>
    <row r="223" spans="1:16" x14ac:dyDescent="0.35">
      <c r="A223" s="1">
        <v>717</v>
      </c>
      <c r="B223" s="25" t="s">
        <v>2064</v>
      </c>
      <c r="C223" s="1">
        <v>3</v>
      </c>
      <c r="D223" s="1">
        <v>717</v>
      </c>
      <c r="E223" s="1">
        <v>1</v>
      </c>
      <c r="F223" s="1" t="s">
        <v>299</v>
      </c>
      <c r="G223" s="75">
        <f t="shared" si="9"/>
        <v>11760</v>
      </c>
      <c r="H223" s="5">
        <v>6</v>
      </c>
      <c r="I223" s="5">
        <v>2</v>
      </c>
      <c r="J223" s="5">
        <v>9</v>
      </c>
      <c r="K223" s="5">
        <v>0</v>
      </c>
      <c r="L223" s="5">
        <v>0</v>
      </c>
      <c r="M223" s="5">
        <v>1</v>
      </c>
      <c r="N223" s="5">
        <v>42</v>
      </c>
      <c r="O223" s="5">
        <v>0</v>
      </c>
      <c r="P223" s="5">
        <v>0</v>
      </c>
    </row>
    <row r="224" spans="1:16" x14ac:dyDescent="0.35">
      <c r="A224" s="1">
        <v>719</v>
      </c>
      <c r="B224" s="25" t="s">
        <v>2064</v>
      </c>
      <c r="C224" s="1">
        <v>3</v>
      </c>
      <c r="D224" s="1">
        <v>719</v>
      </c>
      <c r="E224" s="1">
        <v>1</v>
      </c>
      <c r="F224" s="1" t="s">
        <v>1594</v>
      </c>
      <c r="G224" s="75">
        <f t="shared" si="9"/>
        <v>25676</v>
      </c>
      <c r="H224" s="5">
        <v>0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126</v>
      </c>
      <c r="O224" s="5">
        <v>0</v>
      </c>
      <c r="P224" s="5">
        <v>4</v>
      </c>
    </row>
    <row r="225" spans="1:16" x14ac:dyDescent="0.35">
      <c r="A225" s="1">
        <v>720</v>
      </c>
      <c r="B225" s="25" t="s">
        <v>2064</v>
      </c>
      <c r="C225" s="1">
        <v>3</v>
      </c>
      <c r="D225" s="1">
        <v>720</v>
      </c>
      <c r="E225" s="1">
        <v>1</v>
      </c>
      <c r="F225" s="1" t="s">
        <v>300</v>
      </c>
      <c r="G225" s="75">
        <f t="shared" si="9"/>
        <v>49588</v>
      </c>
      <c r="H225" s="5">
        <v>0</v>
      </c>
      <c r="I225" s="5">
        <v>0</v>
      </c>
      <c r="J225" s="5">
        <v>39</v>
      </c>
      <c r="K225" s="5">
        <v>0</v>
      </c>
      <c r="L225" s="5">
        <v>0</v>
      </c>
      <c r="M225" s="5">
        <v>0</v>
      </c>
      <c r="N225" s="5">
        <v>138</v>
      </c>
      <c r="O225" s="5">
        <v>0</v>
      </c>
      <c r="P225" s="5">
        <v>76</v>
      </c>
    </row>
    <row r="226" spans="1:16" x14ac:dyDescent="0.35">
      <c r="A226" s="1">
        <v>721</v>
      </c>
      <c r="B226" s="25" t="s">
        <v>2064</v>
      </c>
      <c r="C226" s="1">
        <v>3</v>
      </c>
      <c r="D226" s="1">
        <v>721</v>
      </c>
      <c r="E226" s="1">
        <v>1</v>
      </c>
      <c r="F226" s="1" t="s">
        <v>1599</v>
      </c>
      <c r="G226" s="75">
        <f t="shared" si="9"/>
        <v>20188</v>
      </c>
      <c r="H226" s="5">
        <v>0</v>
      </c>
      <c r="I226" s="5">
        <v>15</v>
      </c>
      <c r="J226" s="5">
        <v>0</v>
      </c>
      <c r="K226" s="5">
        <v>0</v>
      </c>
      <c r="L226" s="5">
        <v>1</v>
      </c>
      <c r="M226" s="5">
        <v>0</v>
      </c>
      <c r="N226" s="5">
        <v>42</v>
      </c>
      <c r="O226" s="5">
        <v>0</v>
      </c>
      <c r="P226" s="5">
        <v>45</v>
      </c>
    </row>
    <row r="227" spans="1:16" x14ac:dyDescent="0.35">
      <c r="A227" s="1">
        <v>726</v>
      </c>
      <c r="B227" s="25" t="s">
        <v>2064</v>
      </c>
      <c r="C227" s="1">
        <v>4</v>
      </c>
      <c r="D227" s="1">
        <v>726</v>
      </c>
      <c r="E227" s="1">
        <v>1</v>
      </c>
      <c r="F227" s="1" t="s">
        <v>301</v>
      </c>
      <c r="G227" s="75">
        <f t="shared" si="9"/>
        <v>13916</v>
      </c>
      <c r="H227" s="5">
        <v>10</v>
      </c>
      <c r="I227" s="5">
        <v>2</v>
      </c>
      <c r="J227" s="5">
        <v>2</v>
      </c>
      <c r="K227" s="5">
        <v>1</v>
      </c>
      <c r="L227" s="5">
        <v>0</v>
      </c>
      <c r="M227" s="5">
        <v>26</v>
      </c>
      <c r="N227" s="5">
        <v>13</v>
      </c>
      <c r="O227" s="5">
        <v>6</v>
      </c>
      <c r="P227" s="5">
        <v>11</v>
      </c>
    </row>
    <row r="228" spans="1:16" x14ac:dyDescent="0.35">
      <c r="A228" s="1">
        <v>727</v>
      </c>
      <c r="B228" s="25" t="s">
        <v>2064</v>
      </c>
      <c r="C228" s="1">
        <v>4</v>
      </c>
      <c r="D228" s="1">
        <v>727</v>
      </c>
      <c r="E228" s="1">
        <v>1</v>
      </c>
      <c r="F228" s="1" t="s">
        <v>302</v>
      </c>
      <c r="G228" s="75">
        <f t="shared" si="9"/>
        <v>11956</v>
      </c>
      <c r="H228" s="5">
        <v>0</v>
      </c>
      <c r="I228" s="5">
        <v>1</v>
      </c>
      <c r="J228" s="5">
        <v>2</v>
      </c>
      <c r="K228" s="5">
        <v>0</v>
      </c>
      <c r="L228" s="5">
        <v>2</v>
      </c>
      <c r="M228" s="5">
        <v>0</v>
      </c>
      <c r="N228" s="5">
        <v>55</v>
      </c>
      <c r="O228" s="5">
        <v>1</v>
      </c>
      <c r="P228" s="5">
        <v>0</v>
      </c>
    </row>
    <row r="229" spans="1:16" x14ac:dyDescent="0.35">
      <c r="A229" s="1">
        <v>728</v>
      </c>
      <c r="B229" s="25" t="s">
        <v>2064</v>
      </c>
      <c r="C229" s="1">
        <v>4</v>
      </c>
      <c r="D229" s="1">
        <v>728</v>
      </c>
      <c r="E229" s="1">
        <v>1</v>
      </c>
      <c r="F229" s="1" t="s">
        <v>303</v>
      </c>
      <c r="G229" s="75">
        <f t="shared" si="9"/>
        <v>68600</v>
      </c>
      <c r="H229" s="5">
        <v>0</v>
      </c>
      <c r="I229" s="5">
        <v>115</v>
      </c>
      <c r="J229" s="5">
        <v>0</v>
      </c>
      <c r="K229" s="5">
        <v>0</v>
      </c>
      <c r="L229" s="5">
        <v>4</v>
      </c>
      <c r="M229" s="5">
        <v>0</v>
      </c>
      <c r="N229" s="5">
        <v>1</v>
      </c>
      <c r="O229" s="5">
        <v>230</v>
      </c>
      <c r="P229" s="5">
        <v>0</v>
      </c>
    </row>
    <row r="230" spans="1:16" x14ac:dyDescent="0.35">
      <c r="A230" s="1">
        <v>738</v>
      </c>
      <c r="B230" s="25" t="s">
        <v>2064</v>
      </c>
      <c r="C230" s="1">
        <v>5</v>
      </c>
      <c r="D230" s="1">
        <v>738</v>
      </c>
      <c r="E230" s="1">
        <v>1</v>
      </c>
      <c r="F230" s="1" t="s">
        <v>304</v>
      </c>
      <c r="G230" s="75">
        <f t="shared" si="9"/>
        <v>5292</v>
      </c>
      <c r="H230" s="5">
        <v>7</v>
      </c>
      <c r="I230" s="5">
        <v>0</v>
      </c>
      <c r="J230" s="5">
        <v>0</v>
      </c>
      <c r="K230" s="5">
        <v>0</v>
      </c>
      <c r="L230" s="5">
        <v>0</v>
      </c>
      <c r="M230" s="5">
        <v>18</v>
      </c>
      <c r="N230" s="5">
        <v>2</v>
      </c>
      <c r="O230" s="5">
        <v>0</v>
      </c>
      <c r="P230" s="5">
        <v>0</v>
      </c>
    </row>
    <row r="231" spans="1:16" x14ac:dyDescent="0.35">
      <c r="A231" s="1">
        <v>739</v>
      </c>
      <c r="B231" s="25" t="s">
        <v>2064</v>
      </c>
      <c r="C231" s="1">
        <v>6</v>
      </c>
      <c r="D231" s="1">
        <v>739</v>
      </c>
      <c r="E231" s="1">
        <v>1</v>
      </c>
      <c r="F231" s="1" t="s">
        <v>305</v>
      </c>
      <c r="G231" s="75">
        <f t="shared" si="9"/>
        <v>8036</v>
      </c>
      <c r="H231" s="5">
        <v>0</v>
      </c>
      <c r="I231" s="5">
        <v>12</v>
      </c>
      <c r="J231" s="5">
        <v>0</v>
      </c>
      <c r="K231" s="5">
        <v>0</v>
      </c>
      <c r="L231" s="5">
        <v>3</v>
      </c>
      <c r="M231" s="5">
        <v>0</v>
      </c>
      <c r="N231" s="5">
        <v>22</v>
      </c>
      <c r="O231" s="5">
        <v>0</v>
      </c>
      <c r="P231" s="5">
        <v>4</v>
      </c>
    </row>
    <row r="232" spans="1:16" x14ac:dyDescent="0.35">
      <c r="A232" s="1">
        <v>740</v>
      </c>
      <c r="B232" s="25" t="s">
        <v>2064</v>
      </c>
      <c r="C232" s="1">
        <v>5</v>
      </c>
      <c r="D232" s="1">
        <v>740</v>
      </c>
      <c r="E232" s="1">
        <v>1</v>
      </c>
      <c r="F232" s="1" t="s">
        <v>306</v>
      </c>
      <c r="G232" s="75">
        <f t="shared" si="9"/>
        <v>19208</v>
      </c>
      <c r="H232" s="5">
        <v>6</v>
      </c>
      <c r="I232" s="5">
        <v>9</v>
      </c>
      <c r="J232" s="5">
        <v>0</v>
      </c>
      <c r="K232" s="5">
        <v>0</v>
      </c>
      <c r="L232" s="5">
        <v>6</v>
      </c>
      <c r="M232" s="5">
        <v>18</v>
      </c>
      <c r="N232" s="5">
        <v>15</v>
      </c>
      <c r="O232" s="5">
        <v>0</v>
      </c>
      <c r="P232" s="5">
        <v>44</v>
      </c>
    </row>
    <row r="233" spans="1:16" x14ac:dyDescent="0.35">
      <c r="A233" s="1">
        <v>741</v>
      </c>
      <c r="B233" s="25" t="s">
        <v>2064</v>
      </c>
      <c r="C233" s="1">
        <v>5</v>
      </c>
      <c r="D233" s="1">
        <v>741</v>
      </c>
      <c r="E233" s="1">
        <v>1</v>
      </c>
      <c r="F233" s="1" t="s">
        <v>307</v>
      </c>
      <c r="G233" s="75">
        <f t="shared" si="9"/>
        <v>8036</v>
      </c>
      <c r="H233" s="5">
        <v>0</v>
      </c>
      <c r="I233" s="5">
        <v>6</v>
      </c>
      <c r="J233" s="5">
        <v>0</v>
      </c>
      <c r="K233" s="5">
        <v>0</v>
      </c>
      <c r="L233" s="5">
        <v>0</v>
      </c>
      <c r="M233" s="5">
        <v>0</v>
      </c>
      <c r="N233" s="5">
        <v>31</v>
      </c>
      <c r="O233" s="5">
        <v>0</v>
      </c>
      <c r="P233" s="5">
        <v>4</v>
      </c>
    </row>
    <row r="234" spans="1:16" x14ac:dyDescent="0.35">
      <c r="A234" s="1">
        <v>742</v>
      </c>
      <c r="B234" s="25" t="s">
        <v>2064</v>
      </c>
      <c r="C234" s="1">
        <v>4</v>
      </c>
      <c r="D234" s="1">
        <v>742</v>
      </c>
      <c r="E234" s="1">
        <v>1</v>
      </c>
      <c r="F234" s="1" t="s">
        <v>308</v>
      </c>
      <c r="G234" s="75">
        <f t="shared" si="9"/>
        <v>73304</v>
      </c>
      <c r="H234" s="5">
        <v>41</v>
      </c>
      <c r="I234" s="5">
        <v>41</v>
      </c>
      <c r="J234" s="5">
        <v>0</v>
      </c>
      <c r="K234" s="5">
        <v>0</v>
      </c>
      <c r="L234" s="5">
        <v>2</v>
      </c>
      <c r="M234" s="5">
        <v>0</v>
      </c>
      <c r="N234" s="5">
        <v>262</v>
      </c>
      <c r="O234" s="5">
        <v>1</v>
      </c>
      <c r="P234" s="5">
        <v>27</v>
      </c>
    </row>
    <row r="235" spans="1:16" x14ac:dyDescent="0.35">
      <c r="A235" s="1">
        <v>743</v>
      </c>
      <c r="B235" s="25" t="s">
        <v>2064</v>
      </c>
      <c r="C235" s="1">
        <v>5</v>
      </c>
      <c r="D235" s="1">
        <v>743</v>
      </c>
      <c r="E235" s="1">
        <v>1</v>
      </c>
      <c r="F235" s="1" t="s">
        <v>309</v>
      </c>
      <c r="G235" s="75">
        <f t="shared" si="9"/>
        <v>12348</v>
      </c>
      <c r="H235" s="5">
        <v>5</v>
      </c>
      <c r="I235" s="5">
        <v>21</v>
      </c>
      <c r="J235" s="5">
        <v>0</v>
      </c>
      <c r="K235" s="5">
        <v>0</v>
      </c>
      <c r="L235" s="5">
        <v>0</v>
      </c>
      <c r="M235" s="5">
        <v>7</v>
      </c>
      <c r="N235" s="5">
        <v>26</v>
      </c>
      <c r="O235" s="5">
        <v>0</v>
      </c>
      <c r="P235" s="5">
        <v>4</v>
      </c>
    </row>
    <row r="236" spans="1:16" x14ac:dyDescent="0.35">
      <c r="A236" s="1">
        <v>745</v>
      </c>
      <c r="B236" s="25" t="s">
        <v>2064</v>
      </c>
      <c r="C236" s="1">
        <v>5</v>
      </c>
      <c r="D236" s="1">
        <v>745</v>
      </c>
      <c r="E236" s="1">
        <v>1</v>
      </c>
      <c r="F236" s="1" t="s">
        <v>310</v>
      </c>
      <c r="G236" s="75">
        <f t="shared" si="9"/>
        <v>12152</v>
      </c>
      <c r="H236" s="5">
        <v>2</v>
      </c>
      <c r="I236" s="5">
        <v>1</v>
      </c>
      <c r="J236" s="5">
        <v>5</v>
      </c>
      <c r="K236" s="5">
        <v>0</v>
      </c>
      <c r="L236" s="5">
        <v>1</v>
      </c>
      <c r="M236" s="5">
        <v>13</v>
      </c>
      <c r="N236" s="5">
        <v>8</v>
      </c>
      <c r="O236" s="5">
        <v>15</v>
      </c>
      <c r="P236" s="5">
        <v>17</v>
      </c>
    </row>
    <row r="237" spans="1:16" x14ac:dyDescent="0.35">
      <c r="A237" s="1">
        <v>748</v>
      </c>
      <c r="B237" s="25" t="s">
        <v>2064</v>
      </c>
      <c r="C237" s="1">
        <v>4</v>
      </c>
      <c r="D237" s="1">
        <v>748</v>
      </c>
      <c r="E237" s="1">
        <v>1</v>
      </c>
      <c r="F237" s="1" t="s">
        <v>1918</v>
      </c>
      <c r="G237" s="75">
        <f t="shared" si="9"/>
        <v>14896</v>
      </c>
      <c r="H237" s="5">
        <v>0</v>
      </c>
      <c r="I237" s="5">
        <v>0</v>
      </c>
      <c r="J237" s="5">
        <v>4</v>
      </c>
      <c r="K237" s="5">
        <v>0</v>
      </c>
      <c r="L237" s="5">
        <v>0</v>
      </c>
      <c r="M237" s="5">
        <v>0</v>
      </c>
      <c r="N237" s="5">
        <v>0</v>
      </c>
      <c r="O237" s="5">
        <v>72</v>
      </c>
      <c r="P237" s="5">
        <v>0</v>
      </c>
    </row>
    <row r="238" spans="1:16" x14ac:dyDescent="0.35">
      <c r="A238" s="1">
        <v>750</v>
      </c>
      <c r="B238" s="25" t="s">
        <v>2064</v>
      </c>
      <c r="C238" s="1">
        <v>4</v>
      </c>
      <c r="D238" s="1">
        <v>750</v>
      </c>
      <c r="E238" s="1">
        <v>1</v>
      </c>
      <c r="F238" s="1" t="s">
        <v>311</v>
      </c>
      <c r="G238" s="75">
        <f t="shared" si="9"/>
        <v>11760</v>
      </c>
      <c r="H238" s="5">
        <v>15</v>
      </c>
      <c r="I238" s="5">
        <v>0</v>
      </c>
      <c r="J238" s="5">
        <v>0</v>
      </c>
      <c r="K238" s="5">
        <v>0</v>
      </c>
      <c r="L238" s="5">
        <v>2</v>
      </c>
      <c r="M238" s="5">
        <v>38</v>
      </c>
      <c r="N238" s="5">
        <v>5</v>
      </c>
      <c r="O238" s="5">
        <v>0</v>
      </c>
      <c r="P238" s="5">
        <v>0</v>
      </c>
    </row>
    <row r="239" spans="1:16" x14ac:dyDescent="0.35">
      <c r="A239" s="1">
        <v>756</v>
      </c>
      <c r="B239" s="25" t="s">
        <v>2064</v>
      </c>
      <c r="C239" s="1">
        <v>6</v>
      </c>
      <c r="D239" s="1">
        <v>756</v>
      </c>
      <c r="E239" s="1">
        <v>1</v>
      </c>
      <c r="F239" s="1" t="s">
        <v>1919</v>
      </c>
      <c r="G239" s="75">
        <f t="shared" si="9"/>
        <v>3528</v>
      </c>
      <c r="H239" s="5">
        <v>0</v>
      </c>
      <c r="I239" s="5">
        <v>0</v>
      </c>
      <c r="J239" s="5">
        <v>4</v>
      </c>
      <c r="K239" s="5">
        <v>0</v>
      </c>
      <c r="L239" s="5">
        <v>0</v>
      </c>
      <c r="M239" s="5">
        <v>0</v>
      </c>
      <c r="N239" s="5">
        <v>0</v>
      </c>
      <c r="O239" s="5">
        <v>7</v>
      </c>
      <c r="P239" s="5">
        <v>7</v>
      </c>
    </row>
    <row r="240" spans="1:16" x14ac:dyDescent="0.35">
      <c r="A240" s="1">
        <v>761</v>
      </c>
      <c r="B240" s="25" t="s">
        <v>2064</v>
      </c>
      <c r="C240" s="1">
        <v>4</v>
      </c>
      <c r="D240" s="1">
        <v>761</v>
      </c>
      <c r="E240" s="1">
        <v>1</v>
      </c>
      <c r="F240" s="1" t="s">
        <v>313</v>
      </c>
      <c r="G240" s="75">
        <f t="shared" si="9"/>
        <v>27440</v>
      </c>
      <c r="H240" s="5">
        <v>0</v>
      </c>
      <c r="I240" s="5">
        <v>1</v>
      </c>
      <c r="J240" s="5">
        <v>63</v>
      </c>
      <c r="K240" s="5">
        <v>0</v>
      </c>
      <c r="L240" s="5">
        <v>0</v>
      </c>
      <c r="M240" s="5">
        <v>0</v>
      </c>
      <c r="N240" s="5">
        <v>1</v>
      </c>
      <c r="O240" s="5">
        <v>75</v>
      </c>
      <c r="P240" s="5">
        <v>0</v>
      </c>
    </row>
    <row r="241" spans="1:16" x14ac:dyDescent="0.35">
      <c r="A241" s="1">
        <v>763</v>
      </c>
      <c r="B241" s="25" t="s">
        <v>2064</v>
      </c>
      <c r="C241" s="1">
        <v>6</v>
      </c>
      <c r="D241" s="1">
        <v>763</v>
      </c>
      <c r="E241" s="1">
        <v>1</v>
      </c>
      <c r="F241" s="1" t="s">
        <v>314</v>
      </c>
      <c r="G241" s="75">
        <f t="shared" si="9"/>
        <v>5096</v>
      </c>
      <c r="H241" s="5">
        <v>0</v>
      </c>
      <c r="I241" s="5">
        <v>8</v>
      </c>
      <c r="J241" s="5">
        <v>0</v>
      </c>
      <c r="K241" s="5">
        <v>0</v>
      </c>
      <c r="L241" s="5">
        <v>2</v>
      </c>
      <c r="M241" s="5">
        <v>2</v>
      </c>
      <c r="N241" s="5">
        <v>14</v>
      </c>
      <c r="O241" s="5">
        <v>0</v>
      </c>
      <c r="P241" s="5">
        <v>0</v>
      </c>
    </row>
    <row r="242" spans="1:16" x14ac:dyDescent="0.35">
      <c r="A242" s="1">
        <v>768</v>
      </c>
      <c r="B242" s="25" t="s">
        <v>2064</v>
      </c>
      <c r="C242" s="1">
        <v>6</v>
      </c>
      <c r="D242" s="1">
        <v>768</v>
      </c>
      <c r="E242" s="1">
        <v>1</v>
      </c>
      <c r="F242" s="1" t="s">
        <v>315</v>
      </c>
      <c r="G242" s="75">
        <f t="shared" si="9"/>
        <v>3332</v>
      </c>
      <c r="H242" s="5">
        <v>3</v>
      </c>
      <c r="I242" s="5">
        <v>4</v>
      </c>
      <c r="J242" s="5">
        <v>0</v>
      </c>
      <c r="K242" s="5">
        <v>0</v>
      </c>
      <c r="L242" s="5">
        <v>1</v>
      </c>
      <c r="M242" s="5">
        <v>1</v>
      </c>
      <c r="N242" s="5">
        <v>8</v>
      </c>
      <c r="O242" s="5">
        <v>0</v>
      </c>
      <c r="P242" s="5">
        <v>0</v>
      </c>
    </row>
    <row r="243" spans="1:16" x14ac:dyDescent="0.35">
      <c r="A243" s="1">
        <v>771</v>
      </c>
      <c r="B243" s="25" t="s">
        <v>2064</v>
      </c>
      <c r="C243" s="1">
        <v>6</v>
      </c>
      <c r="D243" s="1">
        <v>771</v>
      </c>
      <c r="E243" s="1">
        <v>1</v>
      </c>
      <c r="F243" s="1" t="s">
        <v>316</v>
      </c>
      <c r="G243" s="75">
        <f t="shared" si="9"/>
        <v>1764</v>
      </c>
      <c r="H243" s="5">
        <v>0</v>
      </c>
      <c r="I243" s="5">
        <v>0</v>
      </c>
      <c r="J243" s="5">
        <v>0</v>
      </c>
      <c r="K243" s="5">
        <v>0</v>
      </c>
      <c r="L243" s="5">
        <v>1</v>
      </c>
      <c r="M243" s="5">
        <v>0</v>
      </c>
      <c r="N243" s="5">
        <v>8</v>
      </c>
      <c r="O243" s="5">
        <v>0</v>
      </c>
      <c r="P243" s="5">
        <v>0</v>
      </c>
    </row>
    <row r="244" spans="1:16" x14ac:dyDescent="0.35">
      <c r="A244" s="1">
        <v>775</v>
      </c>
      <c r="B244" s="25" t="s">
        <v>2064</v>
      </c>
      <c r="C244" s="1">
        <v>6</v>
      </c>
      <c r="D244" s="1">
        <v>775</v>
      </c>
      <c r="E244" s="1">
        <v>1</v>
      </c>
      <c r="F244" s="1" t="s">
        <v>1821</v>
      </c>
      <c r="G244" s="75">
        <f t="shared" si="9"/>
        <v>5684</v>
      </c>
      <c r="H244" s="5">
        <v>1</v>
      </c>
      <c r="I244" s="5">
        <v>14</v>
      </c>
      <c r="J244" s="5">
        <v>1</v>
      </c>
      <c r="K244" s="5">
        <v>0</v>
      </c>
      <c r="L244" s="5">
        <v>3</v>
      </c>
      <c r="M244" s="5">
        <v>0</v>
      </c>
      <c r="N244" s="5">
        <v>10</v>
      </c>
      <c r="O244" s="5">
        <v>0</v>
      </c>
      <c r="P244" s="5">
        <v>0</v>
      </c>
    </row>
    <row r="245" spans="1:16" x14ac:dyDescent="0.35">
      <c r="A245" s="1">
        <v>777</v>
      </c>
      <c r="B245" s="25" t="s">
        <v>2064</v>
      </c>
      <c r="C245" s="1">
        <v>6</v>
      </c>
      <c r="D245" s="1">
        <v>777</v>
      </c>
      <c r="E245" s="1">
        <v>1</v>
      </c>
      <c r="F245" s="1" t="s">
        <v>317</v>
      </c>
      <c r="G245" s="75">
        <f t="shared" si="9"/>
        <v>8036</v>
      </c>
      <c r="H245" s="5">
        <v>0</v>
      </c>
      <c r="I245" s="5">
        <v>4</v>
      </c>
      <c r="J245" s="5">
        <v>0</v>
      </c>
      <c r="K245" s="5">
        <v>0</v>
      </c>
      <c r="L245" s="5">
        <v>5</v>
      </c>
      <c r="M245" s="5">
        <v>0</v>
      </c>
      <c r="N245" s="5">
        <v>29</v>
      </c>
      <c r="O245" s="5">
        <v>3</v>
      </c>
      <c r="P245" s="5">
        <v>0</v>
      </c>
    </row>
    <row r="246" spans="1:16" x14ac:dyDescent="0.35">
      <c r="A246" s="1">
        <v>786</v>
      </c>
      <c r="B246" s="25" t="s">
        <v>2064</v>
      </c>
      <c r="C246" s="1">
        <v>6</v>
      </c>
      <c r="D246" s="1">
        <v>786</v>
      </c>
      <c r="E246" s="1">
        <v>1</v>
      </c>
      <c r="F246" s="1" t="s">
        <v>318</v>
      </c>
      <c r="G246" s="75">
        <f t="shared" si="9"/>
        <v>3136</v>
      </c>
      <c r="H246" s="5">
        <v>0</v>
      </c>
      <c r="I246" s="5">
        <v>1</v>
      </c>
      <c r="J246" s="5">
        <v>0</v>
      </c>
      <c r="K246" s="5">
        <v>0</v>
      </c>
      <c r="L246" s="5">
        <v>1</v>
      </c>
      <c r="M246" s="5">
        <v>0</v>
      </c>
      <c r="N246" s="5">
        <v>14</v>
      </c>
      <c r="O246" s="5">
        <v>0</v>
      </c>
      <c r="P246" s="5">
        <v>0</v>
      </c>
    </row>
    <row r="247" spans="1:16" x14ac:dyDescent="0.35">
      <c r="A247" s="1">
        <v>787</v>
      </c>
      <c r="B247" s="25" t="s">
        <v>2064</v>
      </c>
      <c r="C247" s="1">
        <v>6</v>
      </c>
      <c r="D247" s="1">
        <v>787</v>
      </c>
      <c r="E247" s="1">
        <v>1</v>
      </c>
      <c r="F247" s="1" t="s">
        <v>319</v>
      </c>
      <c r="G247" s="75">
        <f t="shared" si="9"/>
        <v>2940</v>
      </c>
      <c r="H247" s="5">
        <v>0</v>
      </c>
      <c r="I247" s="5">
        <v>0</v>
      </c>
      <c r="J247" s="5">
        <v>0</v>
      </c>
      <c r="K247" s="5">
        <v>0</v>
      </c>
      <c r="L247" s="5">
        <v>1</v>
      </c>
      <c r="M247" s="5">
        <v>0</v>
      </c>
      <c r="N247" s="5">
        <v>1</v>
      </c>
      <c r="O247" s="5">
        <v>13</v>
      </c>
      <c r="P247" s="5">
        <v>0</v>
      </c>
    </row>
    <row r="248" spans="1:16" x14ac:dyDescent="0.35">
      <c r="A248" s="1">
        <v>801</v>
      </c>
      <c r="B248" s="25" t="s">
        <v>2064</v>
      </c>
      <c r="C248" s="1">
        <v>6</v>
      </c>
      <c r="D248" s="1">
        <v>801</v>
      </c>
      <c r="E248" s="1">
        <v>1</v>
      </c>
      <c r="F248" s="1" t="s">
        <v>320</v>
      </c>
      <c r="G248" s="75">
        <f t="shared" si="9"/>
        <v>2352</v>
      </c>
      <c r="H248" s="5">
        <v>1</v>
      </c>
      <c r="I248" s="5">
        <v>4</v>
      </c>
      <c r="J248" s="5">
        <v>0</v>
      </c>
      <c r="K248" s="5">
        <v>0</v>
      </c>
      <c r="L248" s="5">
        <v>0</v>
      </c>
      <c r="M248" s="5">
        <v>0</v>
      </c>
      <c r="N248" s="5">
        <v>7</v>
      </c>
      <c r="O248" s="5">
        <v>0</v>
      </c>
      <c r="P248" s="5">
        <v>0</v>
      </c>
    </row>
    <row r="249" spans="1:16" x14ac:dyDescent="0.35">
      <c r="A249" s="1">
        <v>803</v>
      </c>
      <c r="B249" s="25" t="s">
        <v>2064</v>
      </c>
      <c r="C249" s="1">
        <v>6</v>
      </c>
      <c r="D249" s="1">
        <v>803</v>
      </c>
      <c r="E249" s="1">
        <v>1</v>
      </c>
      <c r="F249" s="1" t="s">
        <v>1920</v>
      </c>
      <c r="G249" s="75">
        <f t="shared" si="9"/>
        <v>3332</v>
      </c>
      <c r="H249" s="5">
        <v>0</v>
      </c>
      <c r="I249" s="5">
        <v>3</v>
      </c>
      <c r="J249" s="5">
        <v>0</v>
      </c>
      <c r="K249" s="5">
        <v>0</v>
      </c>
      <c r="L249" s="5">
        <v>0</v>
      </c>
      <c r="M249" s="5">
        <v>0</v>
      </c>
      <c r="N249" s="5">
        <v>14</v>
      </c>
      <c r="O249" s="5">
        <v>0</v>
      </c>
      <c r="P249" s="5">
        <v>0</v>
      </c>
    </row>
    <row r="250" spans="1:16" x14ac:dyDescent="0.35">
      <c r="A250" s="1">
        <v>811</v>
      </c>
      <c r="B250" s="25" t="s">
        <v>2064</v>
      </c>
      <c r="C250" s="1">
        <v>6</v>
      </c>
      <c r="D250" s="1">
        <v>811</v>
      </c>
      <c r="E250" s="1">
        <v>1</v>
      </c>
      <c r="F250" s="1" t="s">
        <v>1921</v>
      </c>
      <c r="G250" s="75">
        <f t="shared" si="9"/>
        <v>4116</v>
      </c>
      <c r="H250" s="5">
        <v>3</v>
      </c>
      <c r="I250" s="5">
        <v>0</v>
      </c>
      <c r="J250" s="5">
        <v>0</v>
      </c>
      <c r="K250" s="5">
        <v>0</v>
      </c>
      <c r="L250" s="5">
        <v>3</v>
      </c>
      <c r="M250" s="5">
        <v>15</v>
      </c>
      <c r="N250" s="5">
        <v>0</v>
      </c>
      <c r="O250" s="5">
        <v>0</v>
      </c>
      <c r="P250" s="5">
        <v>0</v>
      </c>
    </row>
    <row r="251" spans="1:16" x14ac:dyDescent="0.35">
      <c r="A251" s="1">
        <v>813</v>
      </c>
      <c r="B251" s="25" t="s">
        <v>2064</v>
      </c>
      <c r="C251" s="1">
        <v>5</v>
      </c>
      <c r="D251" s="1">
        <v>813</v>
      </c>
      <c r="E251" s="1">
        <v>1</v>
      </c>
      <c r="F251" s="1" t="s">
        <v>322</v>
      </c>
      <c r="G251" s="75">
        <f t="shared" ref="G251:G278" si="10">SUM(H251:P251)*$G$5</f>
        <v>4508</v>
      </c>
      <c r="H251" s="5">
        <v>0</v>
      </c>
      <c r="I251" s="5">
        <v>2</v>
      </c>
      <c r="J251" s="5">
        <v>6</v>
      </c>
      <c r="K251" s="5">
        <v>0</v>
      </c>
      <c r="L251" s="5">
        <v>0</v>
      </c>
      <c r="M251" s="5">
        <v>2</v>
      </c>
      <c r="N251" s="5">
        <v>13</v>
      </c>
      <c r="O251" s="5">
        <v>0</v>
      </c>
      <c r="P251" s="5">
        <v>0</v>
      </c>
    </row>
    <row r="252" spans="1:16" x14ac:dyDescent="0.35">
      <c r="A252" s="228">
        <v>815</v>
      </c>
      <c r="D252" s="228">
        <v>815</v>
      </c>
      <c r="G252" s="75">
        <f t="shared" si="10"/>
        <v>0</v>
      </c>
      <c r="H252" s="228">
        <v>0</v>
      </c>
      <c r="I252" s="228">
        <v>0</v>
      </c>
      <c r="J252" s="228">
        <v>0</v>
      </c>
      <c r="K252" s="228">
        <v>0</v>
      </c>
      <c r="L252" s="228">
        <v>0</v>
      </c>
      <c r="M252" s="228">
        <v>0</v>
      </c>
      <c r="N252" s="228">
        <v>0</v>
      </c>
      <c r="O252" s="228">
        <v>0</v>
      </c>
      <c r="P252" s="228">
        <v>0</v>
      </c>
    </row>
    <row r="253" spans="1:16" x14ac:dyDescent="0.35">
      <c r="A253" s="1">
        <v>818</v>
      </c>
      <c r="B253" s="25" t="s">
        <v>2064</v>
      </c>
      <c r="C253" s="1">
        <v>6</v>
      </c>
      <c r="D253" s="1">
        <v>818</v>
      </c>
      <c r="E253" s="1">
        <v>1</v>
      </c>
      <c r="F253" s="1" t="s">
        <v>324</v>
      </c>
      <c r="G253" s="75">
        <f t="shared" si="10"/>
        <v>5096</v>
      </c>
      <c r="H253" s="5">
        <v>0</v>
      </c>
      <c r="I253" s="5">
        <v>6</v>
      </c>
      <c r="J253" s="5">
        <v>0</v>
      </c>
      <c r="K253" s="5">
        <v>0</v>
      </c>
      <c r="L253" s="5">
        <v>0</v>
      </c>
      <c r="M253" s="5">
        <v>0</v>
      </c>
      <c r="N253" s="5">
        <v>19</v>
      </c>
      <c r="O253" s="5">
        <v>0</v>
      </c>
      <c r="P253" s="5">
        <v>1</v>
      </c>
    </row>
    <row r="254" spans="1:16" x14ac:dyDescent="0.35">
      <c r="A254" s="1">
        <v>820</v>
      </c>
      <c r="B254" s="25" t="s">
        <v>2064</v>
      </c>
      <c r="C254" s="1">
        <v>6</v>
      </c>
      <c r="D254" s="1">
        <v>820</v>
      </c>
      <c r="E254" s="1">
        <v>1</v>
      </c>
      <c r="F254" s="1" t="s">
        <v>325</v>
      </c>
      <c r="G254" s="75">
        <f t="shared" si="10"/>
        <v>2940</v>
      </c>
      <c r="H254" s="5">
        <v>0</v>
      </c>
      <c r="I254" s="5">
        <v>4</v>
      </c>
      <c r="J254" s="5">
        <v>0</v>
      </c>
      <c r="K254" s="5">
        <v>0</v>
      </c>
      <c r="L254" s="5">
        <v>3</v>
      </c>
      <c r="M254" s="5">
        <v>0</v>
      </c>
      <c r="N254" s="5">
        <v>8</v>
      </c>
      <c r="O254" s="5">
        <v>0</v>
      </c>
      <c r="P254" s="5">
        <v>0</v>
      </c>
    </row>
    <row r="255" spans="1:16" x14ac:dyDescent="0.35">
      <c r="A255" s="1">
        <v>821</v>
      </c>
      <c r="B255" s="25" t="s">
        <v>2064</v>
      </c>
      <c r="C255" s="1">
        <v>6</v>
      </c>
      <c r="D255" s="1">
        <v>821</v>
      </c>
      <c r="E255" s="1">
        <v>1</v>
      </c>
      <c r="F255" s="1" t="s">
        <v>326</v>
      </c>
      <c r="G255" s="75">
        <f t="shared" si="10"/>
        <v>6076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31</v>
      </c>
      <c r="O255" s="5">
        <v>0</v>
      </c>
      <c r="P255" s="5">
        <v>0</v>
      </c>
    </row>
    <row r="256" spans="1:16" x14ac:dyDescent="0.35">
      <c r="A256" s="1">
        <v>829</v>
      </c>
      <c r="B256" s="25" t="s">
        <v>2064</v>
      </c>
      <c r="C256" s="1">
        <v>5</v>
      </c>
      <c r="D256" s="1">
        <v>829</v>
      </c>
      <c r="E256" s="1">
        <v>1</v>
      </c>
      <c r="F256" s="1" t="s">
        <v>327</v>
      </c>
      <c r="G256" s="75">
        <f t="shared" si="10"/>
        <v>13524</v>
      </c>
      <c r="H256" s="5">
        <v>0</v>
      </c>
      <c r="I256" s="5">
        <v>4</v>
      </c>
      <c r="J256" s="5">
        <v>4</v>
      </c>
      <c r="K256" s="5">
        <v>0</v>
      </c>
      <c r="L256" s="5">
        <v>2</v>
      </c>
      <c r="M256" s="5">
        <v>2</v>
      </c>
      <c r="N256" s="5">
        <v>53</v>
      </c>
      <c r="O256" s="5">
        <v>4</v>
      </c>
      <c r="P256" s="5">
        <v>0</v>
      </c>
    </row>
    <row r="257" spans="1:16" x14ac:dyDescent="0.35">
      <c r="A257" s="1">
        <v>831</v>
      </c>
      <c r="B257" s="25" t="s">
        <v>2064</v>
      </c>
      <c r="C257" s="1">
        <v>3</v>
      </c>
      <c r="D257" s="1">
        <v>831</v>
      </c>
      <c r="E257" s="1">
        <v>1</v>
      </c>
      <c r="F257" s="1" t="s">
        <v>328</v>
      </c>
      <c r="G257" s="75">
        <f t="shared" si="10"/>
        <v>28616</v>
      </c>
      <c r="H257" s="5">
        <v>0</v>
      </c>
      <c r="I257" s="5">
        <v>0</v>
      </c>
      <c r="J257" s="5">
        <v>32</v>
      </c>
      <c r="K257" s="5">
        <v>0</v>
      </c>
      <c r="L257" s="5">
        <v>9</v>
      </c>
      <c r="M257" s="5">
        <v>0</v>
      </c>
      <c r="N257" s="5">
        <v>0</v>
      </c>
      <c r="O257" s="5">
        <v>105</v>
      </c>
      <c r="P257" s="5">
        <v>0</v>
      </c>
    </row>
    <row r="258" spans="1:16" x14ac:dyDescent="0.35">
      <c r="A258" s="1">
        <v>832</v>
      </c>
      <c r="B258" s="25" t="s">
        <v>2064</v>
      </c>
      <c r="C258" s="1">
        <v>3</v>
      </c>
      <c r="D258" s="1">
        <v>832</v>
      </c>
      <c r="E258" s="1">
        <v>1</v>
      </c>
      <c r="F258" s="1" t="s">
        <v>329</v>
      </c>
      <c r="G258" s="75">
        <f t="shared" si="10"/>
        <v>19404</v>
      </c>
      <c r="H258" s="5">
        <v>45</v>
      </c>
      <c r="I258" s="5">
        <v>8</v>
      </c>
      <c r="J258" s="5">
        <v>0</v>
      </c>
      <c r="K258" s="5">
        <v>0</v>
      </c>
      <c r="L258" s="5">
        <v>0</v>
      </c>
      <c r="M258" s="5">
        <v>0</v>
      </c>
      <c r="N258" s="5">
        <v>46</v>
      </c>
      <c r="O258" s="5">
        <v>0</v>
      </c>
      <c r="P258" s="5">
        <v>0</v>
      </c>
    </row>
    <row r="259" spans="1:16" x14ac:dyDescent="0.35">
      <c r="A259" s="1">
        <v>833</v>
      </c>
      <c r="B259" s="25" t="s">
        <v>2064</v>
      </c>
      <c r="C259" s="1">
        <v>2</v>
      </c>
      <c r="D259" s="1">
        <v>833</v>
      </c>
      <c r="E259" s="1">
        <v>1</v>
      </c>
      <c r="F259" s="1" t="s">
        <v>1922</v>
      </c>
      <c r="G259" s="75">
        <f t="shared" si="10"/>
        <v>69972</v>
      </c>
      <c r="H259" s="5">
        <v>5</v>
      </c>
      <c r="I259" s="5">
        <v>65</v>
      </c>
      <c r="J259" s="5">
        <v>1</v>
      </c>
      <c r="K259" s="5">
        <v>0</v>
      </c>
      <c r="L259" s="5">
        <v>2</v>
      </c>
      <c r="M259" s="5">
        <v>13</v>
      </c>
      <c r="N259" s="5">
        <v>266</v>
      </c>
      <c r="O259" s="5">
        <v>5</v>
      </c>
      <c r="P259" s="5">
        <v>0</v>
      </c>
    </row>
    <row r="260" spans="1:16" x14ac:dyDescent="0.35">
      <c r="A260" s="1">
        <v>834</v>
      </c>
      <c r="B260" s="25" t="s">
        <v>2064</v>
      </c>
      <c r="C260" s="1">
        <v>3</v>
      </c>
      <c r="D260" s="1">
        <v>834</v>
      </c>
      <c r="E260" s="1">
        <v>1</v>
      </c>
      <c r="F260" s="1" t="s">
        <v>1923</v>
      </c>
      <c r="G260" s="75">
        <f t="shared" si="10"/>
        <v>35084</v>
      </c>
      <c r="H260" s="5">
        <v>40</v>
      </c>
      <c r="I260" s="5">
        <v>13</v>
      </c>
      <c r="J260" s="5">
        <v>0</v>
      </c>
      <c r="K260" s="5">
        <v>0</v>
      </c>
      <c r="L260" s="5">
        <v>0</v>
      </c>
      <c r="M260" s="5">
        <v>100</v>
      </c>
      <c r="N260" s="5">
        <v>26</v>
      </c>
      <c r="O260" s="5">
        <v>0</v>
      </c>
      <c r="P260" s="5">
        <v>0</v>
      </c>
    </row>
    <row r="261" spans="1:16" x14ac:dyDescent="0.35">
      <c r="A261" s="1">
        <v>836</v>
      </c>
      <c r="B261" s="25" t="s">
        <v>2064</v>
      </c>
      <c r="C261" s="1">
        <v>6</v>
      </c>
      <c r="D261" s="1">
        <v>836</v>
      </c>
      <c r="E261" s="1">
        <v>1</v>
      </c>
      <c r="F261" s="1" t="s">
        <v>330</v>
      </c>
      <c r="G261" s="75">
        <f t="shared" si="10"/>
        <v>2744</v>
      </c>
      <c r="H261" s="5">
        <v>2</v>
      </c>
      <c r="I261" s="5">
        <v>1</v>
      </c>
      <c r="J261" s="5">
        <v>0</v>
      </c>
      <c r="K261" s="5">
        <v>0</v>
      </c>
      <c r="L261" s="5">
        <v>0</v>
      </c>
      <c r="M261" s="5">
        <v>0</v>
      </c>
      <c r="N261" s="5">
        <v>11</v>
      </c>
      <c r="O261" s="5">
        <v>0</v>
      </c>
      <c r="P261" s="5">
        <v>0</v>
      </c>
    </row>
    <row r="262" spans="1:16" x14ac:dyDescent="0.35">
      <c r="A262" s="1">
        <v>837</v>
      </c>
      <c r="B262" s="25" t="s">
        <v>2064</v>
      </c>
      <c r="C262" s="1">
        <v>6</v>
      </c>
      <c r="D262" s="1">
        <v>837</v>
      </c>
      <c r="E262" s="1">
        <v>1</v>
      </c>
      <c r="F262" s="1" t="s">
        <v>331</v>
      </c>
      <c r="G262" s="75">
        <f t="shared" si="10"/>
        <v>6272</v>
      </c>
      <c r="H262" s="5">
        <v>0</v>
      </c>
      <c r="I262" s="5">
        <v>6</v>
      </c>
      <c r="J262" s="5">
        <v>0</v>
      </c>
      <c r="K262" s="5">
        <v>0</v>
      </c>
      <c r="L262" s="5">
        <v>4</v>
      </c>
      <c r="M262" s="5">
        <v>0</v>
      </c>
      <c r="N262" s="5">
        <v>22</v>
      </c>
      <c r="O262" s="5">
        <v>0</v>
      </c>
      <c r="P262" s="5">
        <v>0</v>
      </c>
    </row>
    <row r="263" spans="1:16" x14ac:dyDescent="0.35">
      <c r="A263" s="1">
        <v>840</v>
      </c>
      <c r="B263" s="25" t="s">
        <v>2064</v>
      </c>
      <c r="C263" s="1">
        <v>5</v>
      </c>
      <c r="D263" s="1">
        <v>840</v>
      </c>
      <c r="E263" s="1">
        <v>1</v>
      </c>
      <c r="F263" s="1" t="s">
        <v>332</v>
      </c>
      <c r="G263" s="75">
        <f t="shared" si="10"/>
        <v>8428</v>
      </c>
      <c r="H263" s="5">
        <v>4</v>
      </c>
      <c r="I263" s="5">
        <v>8</v>
      </c>
      <c r="J263" s="5">
        <v>2</v>
      </c>
      <c r="K263" s="5">
        <v>0</v>
      </c>
      <c r="L263" s="5">
        <v>2</v>
      </c>
      <c r="M263" s="5">
        <v>8</v>
      </c>
      <c r="N263" s="5">
        <v>19</v>
      </c>
      <c r="O263" s="5">
        <v>0</v>
      </c>
      <c r="P263" s="5">
        <v>0</v>
      </c>
    </row>
    <row r="264" spans="1:16" x14ac:dyDescent="0.35">
      <c r="A264" s="1">
        <v>846</v>
      </c>
      <c r="B264" s="25" t="s">
        <v>2064</v>
      </c>
      <c r="C264" s="1">
        <v>6</v>
      </c>
      <c r="D264" s="1">
        <v>846</v>
      </c>
      <c r="E264" s="1">
        <v>1</v>
      </c>
      <c r="F264" s="1" t="s">
        <v>333</v>
      </c>
      <c r="G264" s="75">
        <f t="shared" si="10"/>
        <v>5488</v>
      </c>
      <c r="H264" s="5">
        <v>3</v>
      </c>
      <c r="I264" s="5">
        <v>0</v>
      </c>
      <c r="J264" s="5">
        <v>0</v>
      </c>
      <c r="K264" s="5">
        <v>0</v>
      </c>
      <c r="L264" s="5">
        <v>3</v>
      </c>
      <c r="M264" s="5">
        <v>22</v>
      </c>
      <c r="N264" s="5">
        <v>0</v>
      </c>
      <c r="O264" s="5">
        <v>0</v>
      </c>
      <c r="P264" s="5">
        <v>0</v>
      </c>
    </row>
    <row r="265" spans="1:16" x14ac:dyDescent="0.35">
      <c r="A265" s="1">
        <v>850</v>
      </c>
      <c r="B265" s="25" t="s">
        <v>2064</v>
      </c>
      <c r="C265" s="1">
        <v>6</v>
      </c>
      <c r="D265" s="1">
        <v>850</v>
      </c>
      <c r="E265" s="1">
        <v>1</v>
      </c>
      <c r="F265" s="1" t="s">
        <v>334</v>
      </c>
      <c r="G265" s="75">
        <f t="shared" si="10"/>
        <v>2156</v>
      </c>
      <c r="H265" s="5">
        <v>3</v>
      </c>
      <c r="I265" s="5">
        <v>4</v>
      </c>
      <c r="J265" s="5">
        <v>0</v>
      </c>
      <c r="K265" s="5">
        <v>0</v>
      </c>
      <c r="L265" s="5">
        <v>1</v>
      </c>
      <c r="M265" s="5">
        <v>0</v>
      </c>
      <c r="N265" s="5">
        <v>3</v>
      </c>
      <c r="O265" s="5">
        <v>0</v>
      </c>
      <c r="P265" s="5">
        <v>0</v>
      </c>
    </row>
    <row r="266" spans="1:16" x14ac:dyDescent="0.35">
      <c r="A266" s="1">
        <v>852</v>
      </c>
      <c r="B266" s="25" t="s">
        <v>2064</v>
      </c>
      <c r="C266" s="1">
        <v>6</v>
      </c>
      <c r="D266" s="1">
        <v>852</v>
      </c>
      <c r="E266" s="1">
        <v>1</v>
      </c>
      <c r="F266" s="1" t="s">
        <v>335</v>
      </c>
      <c r="G266" s="75">
        <f t="shared" si="10"/>
        <v>980</v>
      </c>
      <c r="H266" s="5">
        <v>1</v>
      </c>
      <c r="I266" s="5">
        <v>0</v>
      </c>
      <c r="J266" s="5">
        <v>2</v>
      </c>
      <c r="K266" s="5">
        <v>0</v>
      </c>
      <c r="L266" s="5">
        <v>1</v>
      </c>
      <c r="M266" s="5">
        <v>1</v>
      </c>
      <c r="N266" s="5">
        <v>0</v>
      </c>
      <c r="O266" s="5">
        <v>0</v>
      </c>
      <c r="P266" s="5">
        <v>0</v>
      </c>
    </row>
    <row r="267" spans="1:16" x14ac:dyDescent="0.35">
      <c r="A267" s="1">
        <v>857</v>
      </c>
      <c r="B267" s="25" t="s">
        <v>2064</v>
      </c>
      <c r="C267" s="1">
        <v>6</v>
      </c>
      <c r="D267" s="1">
        <v>857</v>
      </c>
      <c r="E267" s="1">
        <v>1</v>
      </c>
      <c r="F267" s="1" t="s">
        <v>1924</v>
      </c>
      <c r="G267" s="75">
        <f t="shared" si="10"/>
        <v>4312</v>
      </c>
      <c r="H267" s="5">
        <v>0</v>
      </c>
      <c r="I267" s="5">
        <v>0</v>
      </c>
      <c r="J267" s="5">
        <v>0</v>
      </c>
      <c r="K267" s="5">
        <v>0</v>
      </c>
      <c r="L267" s="5">
        <v>5</v>
      </c>
      <c r="M267" s="5">
        <v>0</v>
      </c>
      <c r="N267" s="5">
        <v>17</v>
      </c>
      <c r="O267" s="5">
        <v>0</v>
      </c>
      <c r="P267" s="5">
        <v>0</v>
      </c>
    </row>
    <row r="268" spans="1:16" x14ac:dyDescent="0.35">
      <c r="A268" s="1">
        <v>858</v>
      </c>
      <c r="B268" s="25" t="s">
        <v>2064</v>
      </c>
      <c r="C268" s="1">
        <v>6</v>
      </c>
      <c r="D268" s="1">
        <v>858</v>
      </c>
      <c r="E268" s="1">
        <v>1</v>
      </c>
      <c r="F268" s="1" t="s">
        <v>336</v>
      </c>
      <c r="G268" s="75">
        <f t="shared" si="10"/>
        <v>5880</v>
      </c>
      <c r="H268" s="5">
        <v>0</v>
      </c>
      <c r="I268" s="5">
        <v>10</v>
      </c>
      <c r="J268" s="5">
        <v>0</v>
      </c>
      <c r="K268" s="5">
        <v>0</v>
      </c>
      <c r="L268" s="5">
        <v>7</v>
      </c>
      <c r="M268" s="5">
        <v>2</v>
      </c>
      <c r="N268" s="5">
        <v>11</v>
      </c>
      <c r="O268" s="5">
        <v>0</v>
      </c>
      <c r="P268" s="5">
        <v>0</v>
      </c>
    </row>
    <row r="269" spans="1:16" x14ac:dyDescent="0.35">
      <c r="A269" s="1">
        <v>861</v>
      </c>
      <c r="B269" s="25" t="s">
        <v>2064</v>
      </c>
      <c r="C269" s="1">
        <v>4</v>
      </c>
      <c r="D269" s="1">
        <v>861</v>
      </c>
      <c r="E269" s="1">
        <v>1</v>
      </c>
      <c r="F269" s="1" t="s">
        <v>1925</v>
      </c>
      <c r="G269" s="75">
        <f t="shared" si="10"/>
        <v>28616</v>
      </c>
      <c r="H269" s="5">
        <v>2</v>
      </c>
      <c r="I269" s="5">
        <v>0</v>
      </c>
      <c r="J269" s="5">
        <v>14</v>
      </c>
      <c r="K269" s="5">
        <v>0</v>
      </c>
      <c r="L269" s="5">
        <v>0</v>
      </c>
      <c r="M269" s="5">
        <v>2</v>
      </c>
      <c r="N269" s="5">
        <v>0</v>
      </c>
      <c r="O269" s="5">
        <v>99</v>
      </c>
      <c r="P269" s="5">
        <v>29</v>
      </c>
    </row>
    <row r="270" spans="1:16" x14ac:dyDescent="0.35">
      <c r="A270" s="1">
        <v>876</v>
      </c>
      <c r="B270" s="25" t="s">
        <v>2064</v>
      </c>
      <c r="C270" s="1">
        <v>5</v>
      </c>
      <c r="D270" s="1">
        <v>876</v>
      </c>
      <c r="E270" s="1">
        <v>1</v>
      </c>
      <c r="F270" s="1" t="s">
        <v>338</v>
      </c>
      <c r="G270" s="75">
        <f t="shared" si="10"/>
        <v>12348</v>
      </c>
      <c r="H270" s="5">
        <v>1</v>
      </c>
      <c r="I270" s="5">
        <v>3</v>
      </c>
      <c r="J270" s="5">
        <v>2</v>
      </c>
      <c r="K270" s="5">
        <v>2</v>
      </c>
      <c r="L270" s="5">
        <v>14</v>
      </c>
      <c r="M270" s="5">
        <v>1</v>
      </c>
      <c r="N270" s="5">
        <v>26</v>
      </c>
      <c r="O270" s="5">
        <v>13</v>
      </c>
      <c r="P270" s="5">
        <v>1</v>
      </c>
    </row>
    <row r="271" spans="1:16" x14ac:dyDescent="0.35">
      <c r="A271" s="1">
        <v>877</v>
      </c>
      <c r="B271" s="25" t="s">
        <v>2064</v>
      </c>
      <c r="C271" s="1">
        <v>4</v>
      </c>
      <c r="D271" s="1">
        <v>877</v>
      </c>
      <c r="E271" s="1">
        <v>1</v>
      </c>
      <c r="F271" s="1" t="s">
        <v>1926</v>
      </c>
      <c r="G271" s="75">
        <f t="shared" si="10"/>
        <v>30184</v>
      </c>
      <c r="H271" s="5">
        <v>2</v>
      </c>
      <c r="I271" s="5">
        <v>0</v>
      </c>
      <c r="J271" s="5">
        <v>119</v>
      </c>
      <c r="K271" s="5">
        <v>0</v>
      </c>
      <c r="L271" s="5">
        <v>0</v>
      </c>
      <c r="M271" s="5">
        <v>23</v>
      </c>
      <c r="N271" s="5">
        <v>0</v>
      </c>
      <c r="O271" s="5">
        <v>10</v>
      </c>
      <c r="P271" s="5">
        <v>0</v>
      </c>
    </row>
    <row r="272" spans="1:16" x14ac:dyDescent="0.35">
      <c r="A272" s="1">
        <v>879</v>
      </c>
      <c r="B272" s="25" t="s">
        <v>2064</v>
      </c>
      <c r="C272" s="1">
        <v>4</v>
      </c>
      <c r="D272" s="1">
        <v>879</v>
      </c>
      <c r="E272" s="1">
        <v>1</v>
      </c>
      <c r="F272" s="1" t="s">
        <v>339</v>
      </c>
      <c r="G272" s="75">
        <f t="shared" si="10"/>
        <v>9408</v>
      </c>
      <c r="H272" s="5">
        <v>0</v>
      </c>
      <c r="I272" s="5">
        <v>0</v>
      </c>
      <c r="J272" s="5">
        <v>4</v>
      </c>
      <c r="K272" s="5">
        <v>0</v>
      </c>
      <c r="L272" s="5">
        <v>0</v>
      </c>
      <c r="M272" s="5">
        <v>0</v>
      </c>
      <c r="N272" s="5">
        <v>0</v>
      </c>
      <c r="O272" s="5">
        <v>44</v>
      </c>
      <c r="P272" s="5">
        <v>0</v>
      </c>
    </row>
    <row r="273" spans="1:16" x14ac:dyDescent="0.35">
      <c r="A273" s="1">
        <v>881</v>
      </c>
      <c r="B273" s="25" t="s">
        <v>2064</v>
      </c>
      <c r="C273" s="1">
        <v>5</v>
      </c>
      <c r="D273" s="1">
        <v>881</v>
      </c>
      <c r="E273" s="1">
        <v>1</v>
      </c>
      <c r="F273" s="1" t="s">
        <v>340</v>
      </c>
      <c r="G273" s="75">
        <f t="shared" si="10"/>
        <v>5488</v>
      </c>
      <c r="H273" s="5">
        <v>1</v>
      </c>
      <c r="I273" s="5">
        <v>0</v>
      </c>
      <c r="J273" s="5">
        <v>1</v>
      </c>
      <c r="K273" s="5">
        <v>0</v>
      </c>
      <c r="L273" s="5">
        <v>1</v>
      </c>
      <c r="M273" s="5">
        <v>0</v>
      </c>
      <c r="N273" s="5">
        <v>0</v>
      </c>
      <c r="O273" s="5">
        <v>25</v>
      </c>
      <c r="P273" s="5">
        <v>0</v>
      </c>
    </row>
    <row r="274" spans="1:16" x14ac:dyDescent="0.35">
      <c r="A274" s="1">
        <v>882</v>
      </c>
      <c r="B274" s="25" t="s">
        <v>2064</v>
      </c>
      <c r="C274" s="1">
        <v>4</v>
      </c>
      <c r="D274" s="1">
        <v>882</v>
      </c>
      <c r="E274" s="1">
        <v>1</v>
      </c>
      <c r="F274" s="1" t="s">
        <v>341</v>
      </c>
      <c r="G274" s="75">
        <f t="shared" si="10"/>
        <v>14896</v>
      </c>
      <c r="H274" s="5">
        <v>18</v>
      </c>
      <c r="I274" s="5">
        <v>1</v>
      </c>
      <c r="J274" s="5">
        <v>10</v>
      </c>
      <c r="K274" s="5">
        <v>0</v>
      </c>
      <c r="L274" s="5">
        <v>6</v>
      </c>
      <c r="M274" s="5">
        <v>39</v>
      </c>
      <c r="N274" s="5">
        <v>0</v>
      </c>
      <c r="O274" s="5">
        <v>0</v>
      </c>
      <c r="P274" s="5">
        <v>2</v>
      </c>
    </row>
    <row r="275" spans="1:16" x14ac:dyDescent="0.35">
      <c r="A275" s="1">
        <v>883</v>
      </c>
      <c r="B275" s="25" t="s">
        <v>2064</v>
      </c>
      <c r="C275" s="1">
        <v>5</v>
      </c>
      <c r="D275" s="1">
        <v>883</v>
      </c>
      <c r="E275" s="1">
        <v>1</v>
      </c>
      <c r="F275" s="1" t="s">
        <v>342</v>
      </c>
      <c r="G275" s="75">
        <f t="shared" si="10"/>
        <v>6076</v>
      </c>
      <c r="H275" s="5">
        <v>0</v>
      </c>
      <c r="I275" s="5">
        <v>0</v>
      </c>
      <c r="J275" s="5">
        <v>0</v>
      </c>
      <c r="K275" s="5">
        <v>1</v>
      </c>
      <c r="L275" s="5">
        <v>0</v>
      </c>
      <c r="M275" s="5">
        <v>0</v>
      </c>
      <c r="N275" s="5">
        <v>30</v>
      </c>
      <c r="O275" s="5">
        <v>0</v>
      </c>
      <c r="P275" s="5">
        <v>0</v>
      </c>
    </row>
    <row r="276" spans="1:16" x14ac:dyDescent="0.35">
      <c r="A276" s="1">
        <v>885</v>
      </c>
      <c r="B276" s="25" t="s">
        <v>2064</v>
      </c>
      <c r="C276" s="1">
        <v>4</v>
      </c>
      <c r="D276" s="1">
        <v>885</v>
      </c>
      <c r="E276" s="1">
        <v>1</v>
      </c>
      <c r="F276" s="1" t="s">
        <v>1927</v>
      </c>
      <c r="G276" s="75">
        <f t="shared" si="10"/>
        <v>23520</v>
      </c>
      <c r="H276" s="5">
        <v>1</v>
      </c>
      <c r="I276" s="5">
        <v>0</v>
      </c>
      <c r="J276" s="5">
        <v>32</v>
      </c>
      <c r="K276" s="5">
        <v>0</v>
      </c>
      <c r="L276" s="5">
        <v>0</v>
      </c>
      <c r="M276" s="5">
        <v>44</v>
      </c>
      <c r="N276" s="5">
        <v>0</v>
      </c>
      <c r="O276" s="5">
        <v>43</v>
      </c>
      <c r="P276" s="5">
        <v>0</v>
      </c>
    </row>
    <row r="277" spans="1:16" x14ac:dyDescent="0.35">
      <c r="A277" s="1">
        <v>891</v>
      </c>
      <c r="B277" s="25" t="s">
        <v>2064</v>
      </c>
      <c r="C277" s="1">
        <v>6</v>
      </c>
      <c r="D277" s="1">
        <v>891</v>
      </c>
      <c r="E277" s="1">
        <v>1</v>
      </c>
      <c r="F277" s="1" t="s">
        <v>343</v>
      </c>
      <c r="G277" s="75">
        <f t="shared" si="10"/>
        <v>4704</v>
      </c>
      <c r="H277" s="5">
        <v>7</v>
      </c>
      <c r="I277" s="5">
        <v>0</v>
      </c>
      <c r="J277" s="5">
        <v>0</v>
      </c>
      <c r="K277" s="5">
        <v>2</v>
      </c>
      <c r="L277" s="5">
        <v>0</v>
      </c>
      <c r="M277" s="5">
        <v>12</v>
      </c>
      <c r="N277" s="5">
        <v>0</v>
      </c>
      <c r="O277" s="5">
        <v>0</v>
      </c>
      <c r="P277" s="5">
        <v>3</v>
      </c>
    </row>
    <row r="278" spans="1:16" x14ac:dyDescent="0.35">
      <c r="A278" s="1">
        <v>911</v>
      </c>
      <c r="B278" s="25" t="s">
        <v>2064</v>
      </c>
      <c r="C278" s="1">
        <v>4</v>
      </c>
      <c r="D278" s="1">
        <v>911</v>
      </c>
      <c r="E278" s="1">
        <v>1</v>
      </c>
      <c r="F278" s="1" t="s">
        <v>1928</v>
      </c>
      <c r="G278" s="75">
        <f t="shared" si="10"/>
        <v>35476</v>
      </c>
      <c r="H278" s="5">
        <v>14</v>
      </c>
      <c r="I278" s="5">
        <v>13</v>
      </c>
      <c r="J278" s="5">
        <v>12</v>
      </c>
      <c r="K278" s="5">
        <v>0</v>
      </c>
      <c r="L278" s="5">
        <v>3</v>
      </c>
      <c r="M278" s="5">
        <v>0</v>
      </c>
      <c r="N278" s="5">
        <v>27</v>
      </c>
      <c r="O278" s="5">
        <v>106</v>
      </c>
      <c r="P278" s="5">
        <v>6</v>
      </c>
    </row>
    <row r="279" spans="1:16" x14ac:dyDescent="0.35">
      <c r="A279" s="1">
        <v>912</v>
      </c>
      <c r="B279" s="25" t="s">
        <v>2064</v>
      </c>
      <c r="C279" s="1">
        <v>5</v>
      </c>
      <c r="D279" s="1">
        <v>912</v>
      </c>
      <c r="E279" s="1">
        <v>1</v>
      </c>
      <c r="F279" s="1" t="s">
        <v>345</v>
      </c>
      <c r="G279" s="75">
        <f t="shared" ref="G279:G280" si="11">SUM(H279:P279)*$G$5</f>
        <v>13328</v>
      </c>
      <c r="H279" s="5">
        <v>0</v>
      </c>
      <c r="I279" s="5">
        <v>31</v>
      </c>
      <c r="J279" s="5">
        <v>0</v>
      </c>
      <c r="K279" s="5">
        <v>0</v>
      </c>
      <c r="L279" s="5">
        <v>10</v>
      </c>
      <c r="M279" s="5">
        <v>0</v>
      </c>
      <c r="N279" s="5">
        <v>25</v>
      </c>
      <c r="O279" s="5">
        <v>0</v>
      </c>
      <c r="P279" s="5">
        <v>2</v>
      </c>
    </row>
    <row r="280" spans="1:16" x14ac:dyDescent="0.35">
      <c r="A280" s="1">
        <v>914</v>
      </c>
      <c r="B280" s="25" t="s">
        <v>2064</v>
      </c>
      <c r="C280" s="1">
        <v>6</v>
      </c>
      <c r="D280" s="1">
        <v>914</v>
      </c>
      <c r="E280" s="1">
        <v>1</v>
      </c>
      <c r="F280" s="1" t="s">
        <v>1929</v>
      </c>
      <c r="G280" s="75">
        <f t="shared" si="11"/>
        <v>1764</v>
      </c>
      <c r="H280" s="5">
        <v>0</v>
      </c>
      <c r="I280" s="5">
        <v>2</v>
      </c>
      <c r="J280" s="5">
        <v>0</v>
      </c>
      <c r="K280" s="5">
        <v>0</v>
      </c>
      <c r="L280" s="5">
        <v>2</v>
      </c>
      <c r="M280" s="5">
        <v>0</v>
      </c>
      <c r="N280" s="5">
        <v>5</v>
      </c>
      <c r="O280" s="5">
        <v>0</v>
      </c>
      <c r="P280" s="5">
        <v>0</v>
      </c>
    </row>
    <row r="281" spans="1:16" x14ac:dyDescent="0.35">
      <c r="A281" s="1">
        <v>2071</v>
      </c>
      <c r="B281" s="25" t="s">
        <v>2064</v>
      </c>
      <c r="C281" s="1">
        <v>6</v>
      </c>
      <c r="D281" s="1">
        <v>2071</v>
      </c>
      <c r="E281" s="1">
        <v>1</v>
      </c>
      <c r="F281" s="1" t="s">
        <v>1763</v>
      </c>
      <c r="G281" s="75">
        <f t="shared" ref="G281:G312" si="12">SUM(H281:P281)*$G$5</f>
        <v>9016</v>
      </c>
      <c r="H281" s="5">
        <v>0</v>
      </c>
      <c r="I281" s="5">
        <v>6</v>
      </c>
      <c r="J281" s="5">
        <v>0</v>
      </c>
      <c r="K281" s="5">
        <v>0</v>
      </c>
      <c r="L281" s="5">
        <v>2</v>
      </c>
      <c r="M281" s="5">
        <v>0</v>
      </c>
      <c r="N281" s="5">
        <v>38</v>
      </c>
      <c r="O281" s="5">
        <v>0</v>
      </c>
      <c r="P281" s="5">
        <v>0</v>
      </c>
    </row>
    <row r="282" spans="1:16" x14ac:dyDescent="0.35">
      <c r="A282" s="1">
        <v>2125</v>
      </c>
      <c r="B282" s="25" t="s">
        <v>2064</v>
      </c>
      <c r="C282" s="1">
        <v>5</v>
      </c>
      <c r="D282" s="1">
        <v>2125</v>
      </c>
      <c r="E282" s="1">
        <v>1</v>
      </c>
      <c r="F282" s="1" t="s">
        <v>347</v>
      </c>
      <c r="G282" s="75">
        <f t="shared" si="12"/>
        <v>5488</v>
      </c>
      <c r="H282" s="5">
        <v>4</v>
      </c>
      <c r="I282" s="5">
        <v>5</v>
      </c>
      <c r="J282" s="5">
        <v>1</v>
      </c>
      <c r="K282" s="5">
        <v>0</v>
      </c>
      <c r="L282" s="5">
        <v>1</v>
      </c>
      <c r="M282" s="5">
        <v>12</v>
      </c>
      <c r="N282" s="5">
        <v>5</v>
      </c>
      <c r="O282" s="5">
        <v>0</v>
      </c>
      <c r="P282" s="5">
        <v>0</v>
      </c>
    </row>
    <row r="283" spans="1:16" x14ac:dyDescent="0.35">
      <c r="A283" s="1">
        <v>2134</v>
      </c>
      <c r="B283" s="25" t="s">
        <v>2064</v>
      </c>
      <c r="C283" s="1">
        <v>6</v>
      </c>
      <c r="D283" s="1">
        <v>2134</v>
      </c>
      <c r="E283" s="1">
        <v>1</v>
      </c>
      <c r="F283" s="1" t="s">
        <v>348</v>
      </c>
      <c r="G283" s="75">
        <f t="shared" si="12"/>
        <v>9800</v>
      </c>
      <c r="H283" s="5">
        <v>0</v>
      </c>
      <c r="I283" s="5">
        <v>18</v>
      </c>
      <c r="J283" s="5">
        <v>2</v>
      </c>
      <c r="K283" s="5">
        <v>0</v>
      </c>
      <c r="L283" s="5">
        <v>2</v>
      </c>
      <c r="M283" s="5">
        <v>0</v>
      </c>
      <c r="N283" s="5">
        <v>27</v>
      </c>
      <c r="O283" s="5">
        <v>0</v>
      </c>
      <c r="P283" s="5">
        <v>1</v>
      </c>
    </row>
    <row r="284" spans="1:16" x14ac:dyDescent="0.35">
      <c r="A284" s="1">
        <v>2135</v>
      </c>
      <c r="B284" s="25" t="s">
        <v>2064</v>
      </c>
      <c r="C284" s="1">
        <v>5</v>
      </c>
      <c r="D284" s="1">
        <v>2135</v>
      </c>
      <c r="E284" s="1">
        <v>1</v>
      </c>
      <c r="F284" s="1" t="s">
        <v>349</v>
      </c>
      <c r="G284" s="75">
        <f t="shared" si="12"/>
        <v>10976</v>
      </c>
      <c r="H284" s="5">
        <v>2</v>
      </c>
      <c r="I284" s="5">
        <v>1</v>
      </c>
      <c r="J284" s="5">
        <v>1</v>
      </c>
      <c r="K284" s="5">
        <v>0</v>
      </c>
      <c r="L284" s="5">
        <v>4</v>
      </c>
      <c r="M284" s="5">
        <v>2</v>
      </c>
      <c r="N284" s="5">
        <v>33</v>
      </c>
      <c r="O284" s="5">
        <v>0</v>
      </c>
      <c r="P284" s="5">
        <v>13</v>
      </c>
    </row>
    <row r="285" spans="1:16" x14ac:dyDescent="0.35">
      <c r="A285" s="1">
        <v>2137</v>
      </c>
      <c r="B285" s="25" t="s">
        <v>2064</v>
      </c>
      <c r="C285" s="1">
        <v>6</v>
      </c>
      <c r="D285" s="1">
        <v>2137</v>
      </c>
      <c r="E285" s="1">
        <v>1</v>
      </c>
      <c r="F285" s="1" t="s">
        <v>350</v>
      </c>
      <c r="G285" s="75">
        <f t="shared" si="12"/>
        <v>2744</v>
      </c>
      <c r="H285" s="5">
        <v>0</v>
      </c>
      <c r="I285" s="5">
        <v>0</v>
      </c>
      <c r="J285" s="5">
        <v>0</v>
      </c>
      <c r="K285" s="5">
        <v>0</v>
      </c>
      <c r="L285" s="5">
        <v>1</v>
      </c>
      <c r="M285" s="5">
        <v>1</v>
      </c>
      <c r="N285" s="5">
        <v>12</v>
      </c>
      <c r="O285" s="5">
        <v>0</v>
      </c>
      <c r="P285" s="5">
        <v>0</v>
      </c>
    </row>
    <row r="286" spans="1:16" x14ac:dyDescent="0.35">
      <c r="A286" s="1">
        <v>2142</v>
      </c>
      <c r="B286" s="25" t="s">
        <v>2064</v>
      </c>
      <c r="C286" s="1">
        <v>5</v>
      </c>
      <c r="D286" s="1">
        <v>2142</v>
      </c>
      <c r="E286" s="1">
        <v>1</v>
      </c>
      <c r="F286" s="1" t="s">
        <v>351</v>
      </c>
      <c r="G286" s="75">
        <f t="shared" si="12"/>
        <v>19208</v>
      </c>
      <c r="H286" s="5">
        <v>1</v>
      </c>
      <c r="I286" s="5">
        <v>17</v>
      </c>
      <c r="J286" s="5">
        <v>1</v>
      </c>
      <c r="K286" s="5">
        <v>0</v>
      </c>
      <c r="L286" s="5">
        <v>0</v>
      </c>
      <c r="M286" s="5">
        <v>0</v>
      </c>
      <c r="N286" s="5">
        <v>79</v>
      </c>
      <c r="O286" s="5">
        <v>0</v>
      </c>
      <c r="P286" s="5">
        <v>0</v>
      </c>
    </row>
    <row r="287" spans="1:16" x14ac:dyDescent="0.35">
      <c r="A287" s="1">
        <v>2143</v>
      </c>
      <c r="B287" s="25" t="s">
        <v>2064</v>
      </c>
      <c r="C287" s="1">
        <v>6</v>
      </c>
      <c r="D287" s="1">
        <v>2143</v>
      </c>
      <c r="E287" s="1">
        <v>1</v>
      </c>
      <c r="F287" s="1" t="s">
        <v>352</v>
      </c>
      <c r="G287" s="75">
        <f t="shared" si="12"/>
        <v>7056</v>
      </c>
      <c r="H287" s="5">
        <v>8</v>
      </c>
      <c r="I287" s="5">
        <v>6</v>
      </c>
      <c r="J287" s="5">
        <v>1</v>
      </c>
      <c r="K287" s="5">
        <v>0</v>
      </c>
      <c r="L287" s="5">
        <v>2</v>
      </c>
      <c r="M287" s="5">
        <v>7</v>
      </c>
      <c r="N287" s="5">
        <v>12</v>
      </c>
      <c r="O287" s="5">
        <v>0</v>
      </c>
      <c r="P287" s="5">
        <v>0</v>
      </c>
    </row>
    <row r="288" spans="1:16" x14ac:dyDescent="0.35">
      <c r="A288" s="1">
        <v>2144</v>
      </c>
      <c r="B288" s="25" t="s">
        <v>2064</v>
      </c>
      <c r="C288" s="1">
        <v>4</v>
      </c>
      <c r="D288" s="1">
        <v>2144</v>
      </c>
      <c r="E288" s="1">
        <v>1</v>
      </c>
      <c r="F288" s="1" t="s">
        <v>1942</v>
      </c>
      <c r="G288" s="75">
        <f t="shared" si="12"/>
        <v>21560</v>
      </c>
      <c r="H288" s="5">
        <v>1</v>
      </c>
      <c r="I288" s="5">
        <v>7</v>
      </c>
      <c r="J288" s="5">
        <v>3</v>
      </c>
      <c r="K288" s="5">
        <v>0</v>
      </c>
      <c r="L288" s="5">
        <v>1</v>
      </c>
      <c r="M288" s="5">
        <v>8</v>
      </c>
      <c r="N288" s="5">
        <v>70</v>
      </c>
      <c r="O288" s="5">
        <v>20</v>
      </c>
      <c r="P288" s="5">
        <v>0</v>
      </c>
    </row>
    <row r="289" spans="1:16" x14ac:dyDescent="0.35">
      <c r="A289" s="1">
        <v>2149</v>
      </c>
      <c r="B289" s="25" t="s">
        <v>2064</v>
      </c>
      <c r="C289" s="1">
        <v>5</v>
      </c>
      <c r="D289" s="1">
        <v>2149</v>
      </c>
      <c r="E289" s="1">
        <v>1</v>
      </c>
      <c r="F289" s="1" t="s">
        <v>353</v>
      </c>
      <c r="G289" s="75">
        <f t="shared" si="12"/>
        <v>13132</v>
      </c>
      <c r="H289" s="5">
        <v>0</v>
      </c>
      <c r="I289" s="5">
        <v>2</v>
      </c>
      <c r="J289" s="5">
        <v>0</v>
      </c>
      <c r="K289" s="5">
        <v>0</v>
      </c>
      <c r="L289" s="5">
        <v>7</v>
      </c>
      <c r="M289" s="5">
        <v>0</v>
      </c>
      <c r="N289" s="5">
        <v>58</v>
      </c>
      <c r="O289" s="5">
        <v>0</v>
      </c>
      <c r="P289" s="5">
        <v>0</v>
      </c>
    </row>
    <row r="290" spans="1:16" x14ac:dyDescent="0.35">
      <c r="A290" s="1">
        <v>2155</v>
      </c>
      <c r="B290" s="25" t="s">
        <v>2064</v>
      </c>
      <c r="C290" s="1">
        <v>5</v>
      </c>
      <c r="D290" s="1">
        <v>2155</v>
      </c>
      <c r="E290" s="1">
        <v>1</v>
      </c>
      <c r="F290" s="1" t="s">
        <v>354</v>
      </c>
      <c r="G290" s="75">
        <f t="shared" si="12"/>
        <v>9016</v>
      </c>
      <c r="H290" s="5">
        <v>2</v>
      </c>
      <c r="I290" s="5">
        <v>8</v>
      </c>
      <c r="J290" s="5">
        <v>0</v>
      </c>
      <c r="K290" s="5">
        <v>0</v>
      </c>
      <c r="L290" s="5">
        <v>1</v>
      </c>
      <c r="M290" s="5">
        <v>0</v>
      </c>
      <c r="N290" s="5">
        <v>35</v>
      </c>
      <c r="O290" s="5">
        <v>0</v>
      </c>
      <c r="P290" s="5">
        <v>0</v>
      </c>
    </row>
    <row r="291" spans="1:16" x14ac:dyDescent="0.35">
      <c r="A291" s="1">
        <v>2159</v>
      </c>
      <c r="B291" s="25" t="s">
        <v>2064</v>
      </c>
      <c r="C291" s="1">
        <v>6</v>
      </c>
      <c r="D291" s="1">
        <v>2159</v>
      </c>
      <c r="E291" s="1">
        <v>1</v>
      </c>
      <c r="F291" s="1" t="s">
        <v>1943</v>
      </c>
      <c r="G291" s="75">
        <f t="shared" si="12"/>
        <v>4508</v>
      </c>
      <c r="H291" s="5">
        <v>1</v>
      </c>
      <c r="I291" s="5">
        <v>6</v>
      </c>
      <c r="J291" s="5">
        <v>0</v>
      </c>
      <c r="K291" s="5">
        <v>0</v>
      </c>
      <c r="L291" s="5">
        <v>2</v>
      </c>
      <c r="M291" s="5">
        <v>1</v>
      </c>
      <c r="N291" s="5">
        <v>13</v>
      </c>
      <c r="O291" s="5">
        <v>0</v>
      </c>
      <c r="P291" s="5">
        <v>0</v>
      </c>
    </row>
    <row r="292" spans="1:16" x14ac:dyDescent="0.35">
      <c r="A292" s="1">
        <v>2164</v>
      </c>
      <c r="B292" s="25" t="s">
        <v>2064</v>
      </c>
      <c r="C292" s="1">
        <v>5</v>
      </c>
      <c r="D292" s="1">
        <v>2164</v>
      </c>
      <c r="E292" s="1">
        <v>1</v>
      </c>
      <c r="F292" s="1" t="s">
        <v>1643</v>
      </c>
      <c r="G292" s="75">
        <f t="shared" si="12"/>
        <v>18424</v>
      </c>
      <c r="H292" s="5">
        <v>0</v>
      </c>
      <c r="I292" s="5">
        <v>0</v>
      </c>
      <c r="J292" s="5">
        <v>44</v>
      </c>
      <c r="K292" s="5">
        <v>0</v>
      </c>
      <c r="L292" s="5">
        <v>1</v>
      </c>
      <c r="M292" s="5">
        <v>0</v>
      </c>
      <c r="N292" s="5">
        <v>0</v>
      </c>
      <c r="O292" s="5">
        <v>49</v>
      </c>
      <c r="P292" s="5">
        <v>0</v>
      </c>
    </row>
    <row r="293" spans="1:16" x14ac:dyDescent="0.35">
      <c r="A293" s="1">
        <v>2165</v>
      </c>
      <c r="B293" s="25" t="s">
        <v>2064</v>
      </c>
      <c r="C293" s="1">
        <v>5</v>
      </c>
      <c r="D293" s="1">
        <v>2165</v>
      </c>
      <c r="E293" s="1">
        <v>1</v>
      </c>
      <c r="F293" s="1" t="s">
        <v>1944</v>
      </c>
      <c r="G293" s="75">
        <f t="shared" si="12"/>
        <v>7056</v>
      </c>
      <c r="H293" s="5">
        <v>0</v>
      </c>
      <c r="I293" s="5">
        <v>5</v>
      </c>
      <c r="J293" s="5">
        <v>0</v>
      </c>
      <c r="K293" s="5">
        <v>0</v>
      </c>
      <c r="L293" s="5">
        <v>4</v>
      </c>
      <c r="M293" s="5">
        <v>0</v>
      </c>
      <c r="N293" s="5">
        <v>27</v>
      </c>
      <c r="O293" s="5">
        <v>0</v>
      </c>
      <c r="P293" s="5">
        <v>0</v>
      </c>
    </row>
    <row r="294" spans="1:16" x14ac:dyDescent="0.35">
      <c r="A294" s="1">
        <v>2167</v>
      </c>
      <c r="B294" s="25" t="s">
        <v>2064</v>
      </c>
      <c r="C294" s="1">
        <v>6</v>
      </c>
      <c r="D294" s="1">
        <v>2167</v>
      </c>
      <c r="E294" s="1">
        <v>1</v>
      </c>
      <c r="F294" s="1" t="s">
        <v>355</v>
      </c>
      <c r="G294" s="75">
        <f t="shared" si="12"/>
        <v>6272</v>
      </c>
      <c r="H294" s="5">
        <v>0</v>
      </c>
      <c r="I294" s="5">
        <v>4</v>
      </c>
      <c r="J294" s="5">
        <v>0</v>
      </c>
      <c r="K294" s="5">
        <v>0</v>
      </c>
      <c r="L294" s="5">
        <v>0</v>
      </c>
      <c r="M294" s="5">
        <v>0</v>
      </c>
      <c r="N294" s="5">
        <v>28</v>
      </c>
      <c r="O294" s="5">
        <v>0</v>
      </c>
      <c r="P294" s="5">
        <v>0</v>
      </c>
    </row>
    <row r="295" spans="1:16" x14ac:dyDescent="0.35">
      <c r="A295" s="1">
        <v>2168</v>
      </c>
      <c r="B295" s="25" t="s">
        <v>2064</v>
      </c>
      <c r="C295" s="1">
        <v>6</v>
      </c>
      <c r="D295" s="1">
        <v>2168</v>
      </c>
      <c r="E295" s="1">
        <v>1</v>
      </c>
      <c r="F295" s="1" t="s">
        <v>356</v>
      </c>
      <c r="G295" s="75">
        <f t="shared" si="12"/>
        <v>6664</v>
      </c>
      <c r="H295" s="5">
        <v>0</v>
      </c>
      <c r="I295" s="5">
        <v>0</v>
      </c>
      <c r="J295" s="5">
        <v>1</v>
      </c>
      <c r="K295" s="5">
        <v>0</v>
      </c>
      <c r="L295" s="5">
        <v>1</v>
      </c>
      <c r="M295" s="5">
        <v>0</v>
      </c>
      <c r="N295" s="5">
        <v>32</v>
      </c>
      <c r="O295" s="5">
        <v>0</v>
      </c>
      <c r="P295" s="5">
        <v>0</v>
      </c>
    </row>
    <row r="296" spans="1:16" x14ac:dyDescent="0.35">
      <c r="A296" s="1">
        <v>2169</v>
      </c>
      <c r="B296" s="25" t="s">
        <v>2064</v>
      </c>
      <c r="C296" s="1">
        <v>6</v>
      </c>
      <c r="D296" s="1">
        <v>2169</v>
      </c>
      <c r="E296" s="1">
        <v>1</v>
      </c>
      <c r="F296" s="1" t="s">
        <v>1945</v>
      </c>
      <c r="G296" s="75">
        <f t="shared" si="12"/>
        <v>7840</v>
      </c>
      <c r="H296" s="5">
        <v>0</v>
      </c>
      <c r="I296" s="5">
        <v>13</v>
      </c>
      <c r="J296" s="5">
        <v>1</v>
      </c>
      <c r="K296" s="5">
        <v>0</v>
      </c>
      <c r="L296" s="5">
        <v>4</v>
      </c>
      <c r="M296" s="5">
        <v>0</v>
      </c>
      <c r="N296" s="5">
        <v>21</v>
      </c>
      <c r="O296" s="5">
        <v>1</v>
      </c>
      <c r="P296" s="5">
        <v>0</v>
      </c>
    </row>
    <row r="297" spans="1:16" x14ac:dyDescent="0.35">
      <c r="A297" s="1">
        <v>2170</v>
      </c>
      <c r="B297" s="25" t="s">
        <v>2064</v>
      </c>
      <c r="C297" s="1">
        <v>5</v>
      </c>
      <c r="D297" s="1">
        <v>2170</v>
      </c>
      <c r="E297" s="1">
        <v>1</v>
      </c>
      <c r="F297" s="1" t="s">
        <v>357</v>
      </c>
      <c r="G297" s="75">
        <f t="shared" si="12"/>
        <v>8036</v>
      </c>
      <c r="H297" s="5">
        <v>0</v>
      </c>
      <c r="I297" s="5">
        <v>2</v>
      </c>
      <c r="J297" s="5">
        <v>0</v>
      </c>
      <c r="K297" s="5">
        <v>0</v>
      </c>
      <c r="L297" s="5">
        <v>1</v>
      </c>
      <c r="M297" s="5">
        <v>0</v>
      </c>
      <c r="N297" s="5">
        <v>38</v>
      </c>
      <c r="O297" s="5">
        <v>0</v>
      </c>
      <c r="P297" s="5">
        <v>0</v>
      </c>
    </row>
    <row r="298" spans="1:16" x14ac:dyDescent="0.35">
      <c r="A298" s="1">
        <v>2171</v>
      </c>
      <c r="B298" s="25" t="s">
        <v>2064</v>
      </c>
      <c r="C298" s="1">
        <v>6</v>
      </c>
      <c r="D298" s="1">
        <v>2171</v>
      </c>
      <c r="E298" s="1">
        <v>1</v>
      </c>
      <c r="F298" s="1" t="s">
        <v>358</v>
      </c>
      <c r="G298" s="75">
        <f t="shared" si="12"/>
        <v>2156</v>
      </c>
      <c r="H298" s="5">
        <v>3</v>
      </c>
      <c r="I298" s="5">
        <v>0</v>
      </c>
      <c r="J298" s="5">
        <v>0</v>
      </c>
      <c r="K298" s="5">
        <v>0</v>
      </c>
      <c r="L298" s="5">
        <v>0</v>
      </c>
      <c r="M298" s="5">
        <v>8</v>
      </c>
      <c r="N298" s="5">
        <v>0</v>
      </c>
      <c r="O298" s="5">
        <v>0</v>
      </c>
      <c r="P298" s="5">
        <v>0</v>
      </c>
    </row>
    <row r="299" spans="1:16" x14ac:dyDescent="0.35">
      <c r="A299" s="1">
        <v>2172</v>
      </c>
      <c r="B299" s="25" t="s">
        <v>2064</v>
      </c>
      <c r="C299" s="1">
        <v>6</v>
      </c>
      <c r="D299" s="1">
        <v>2172</v>
      </c>
      <c r="E299" s="1">
        <v>1</v>
      </c>
      <c r="F299" s="1" t="s">
        <v>359</v>
      </c>
      <c r="G299" s="75">
        <f t="shared" si="12"/>
        <v>7252</v>
      </c>
      <c r="H299" s="5">
        <v>2</v>
      </c>
      <c r="I299" s="5">
        <v>14</v>
      </c>
      <c r="J299" s="5">
        <v>0</v>
      </c>
      <c r="K299" s="5">
        <v>0</v>
      </c>
      <c r="L299" s="5">
        <v>4</v>
      </c>
      <c r="M299" s="5">
        <v>0</v>
      </c>
      <c r="N299" s="5">
        <v>15</v>
      </c>
      <c r="O299" s="5">
        <v>0</v>
      </c>
      <c r="P299" s="5">
        <v>2</v>
      </c>
    </row>
    <row r="300" spans="1:16" x14ac:dyDescent="0.35">
      <c r="A300" s="1">
        <v>2174</v>
      </c>
      <c r="B300" s="25" t="s">
        <v>2064</v>
      </c>
      <c r="C300" s="1">
        <v>6</v>
      </c>
      <c r="D300" s="1">
        <v>2174</v>
      </c>
      <c r="E300" s="1">
        <v>1</v>
      </c>
      <c r="F300" s="1" t="s">
        <v>1946</v>
      </c>
      <c r="G300" s="75">
        <f t="shared" si="12"/>
        <v>6272</v>
      </c>
      <c r="H300" s="5">
        <v>1</v>
      </c>
      <c r="I300" s="5">
        <v>6</v>
      </c>
      <c r="J300" s="5">
        <v>0</v>
      </c>
      <c r="K300" s="5">
        <v>0</v>
      </c>
      <c r="L300" s="5">
        <v>0</v>
      </c>
      <c r="M300" s="5">
        <v>5</v>
      </c>
      <c r="N300" s="5">
        <v>20</v>
      </c>
      <c r="O300" s="5">
        <v>0</v>
      </c>
      <c r="P300" s="5">
        <v>0</v>
      </c>
    </row>
    <row r="301" spans="1:16" x14ac:dyDescent="0.35">
      <c r="A301" s="1">
        <v>2176</v>
      </c>
      <c r="B301" s="25" t="s">
        <v>2064</v>
      </c>
      <c r="C301" s="1">
        <v>6</v>
      </c>
      <c r="D301" s="1">
        <v>2176</v>
      </c>
      <c r="E301" s="1">
        <v>1</v>
      </c>
      <c r="F301" s="1" t="s">
        <v>1947</v>
      </c>
      <c r="G301" s="75">
        <f t="shared" si="12"/>
        <v>3528</v>
      </c>
      <c r="H301" s="5">
        <v>0</v>
      </c>
      <c r="I301" s="5">
        <v>5</v>
      </c>
      <c r="J301" s="5">
        <v>0</v>
      </c>
      <c r="K301" s="5">
        <v>0</v>
      </c>
      <c r="L301" s="5">
        <v>0</v>
      </c>
      <c r="M301" s="5">
        <v>0</v>
      </c>
      <c r="N301" s="5">
        <v>13</v>
      </c>
      <c r="O301" s="5">
        <v>0</v>
      </c>
      <c r="P301" s="5">
        <v>0</v>
      </c>
    </row>
    <row r="302" spans="1:16" x14ac:dyDescent="0.35">
      <c r="A302" s="1">
        <v>2180</v>
      </c>
      <c r="B302" s="25" t="s">
        <v>2064</v>
      </c>
      <c r="C302" s="1">
        <v>6</v>
      </c>
      <c r="D302" s="1">
        <v>2180</v>
      </c>
      <c r="E302" s="1">
        <v>1</v>
      </c>
      <c r="F302" s="1" t="s">
        <v>1948</v>
      </c>
      <c r="G302" s="75">
        <f t="shared" si="12"/>
        <v>6664</v>
      </c>
      <c r="H302" s="5">
        <v>0</v>
      </c>
      <c r="I302" s="5">
        <v>2</v>
      </c>
      <c r="J302" s="5">
        <v>5</v>
      </c>
      <c r="K302" s="5">
        <v>0</v>
      </c>
      <c r="L302" s="5">
        <v>4</v>
      </c>
      <c r="M302" s="5">
        <v>1</v>
      </c>
      <c r="N302" s="5">
        <v>22</v>
      </c>
      <c r="O302" s="5">
        <v>0</v>
      </c>
      <c r="P302" s="5">
        <v>0</v>
      </c>
    </row>
    <row r="303" spans="1:16" x14ac:dyDescent="0.35">
      <c r="A303" s="1">
        <v>2184</v>
      </c>
      <c r="B303" s="25" t="s">
        <v>2064</v>
      </c>
      <c r="C303" s="1">
        <v>5</v>
      </c>
      <c r="D303" s="1">
        <v>2184</v>
      </c>
      <c r="E303" s="1">
        <v>1</v>
      </c>
      <c r="F303" s="1" t="s">
        <v>360</v>
      </c>
      <c r="G303" s="75">
        <f t="shared" si="12"/>
        <v>12152</v>
      </c>
      <c r="H303" s="5">
        <v>0</v>
      </c>
      <c r="I303" s="5">
        <v>8</v>
      </c>
      <c r="J303" s="5">
        <v>3</v>
      </c>
      <c r="K303" s="5">
        <v>1</v>
      </c>
      <c r="L303" s="5">
        <v>3</v>
      </c>
      <c r="M303" s="5">
        <v>2</v>
      </c>
      <c r="N303" s="5">
        <v>43</v>
      </c>
      <c r="O303" s="5">
        <v>0</v>
      </c>
      <c r="P303" s="5">
        <v>2</v>
      </c>
    </row>
    <row r="304" spans="1:16" x14ac:dyDescent="0.35">
      <c r="A304" s="1">
        <v>2190</v>
      </c>
      <c r="B304" s="25" t="s">
        <v>2064</v>
      </c>
      <c r="C304" s="1">
        <v>6</v>
      </c>
      <c r="D304" s="1">
        <v>2190</v>
      </c>
      <c r="E304" s="1">
        <v>1</v>
      </c>
      <c r="F304" s="1" t="s">
        <v>361</v>
      </c>
      <c r="G304" s="75">
        <f t="shared" si="12"/>
        <v>5096</v>
      </c>
      <c r="H304" s="5">
        <v>0</v>
      </c>
      <c r="I304" s="5">
        <v>3</v>
      </c>
      <c r="J304" s="5">
        <v>0</v>
      </c>
      <c r="K304" s="5">
        <v>0</v>
      </c>
      <c r="L304" s="5">
        <v>7</v>
      </c>
      <c r="M304" s="5">
        <v>0</v>
      </c>
      <c r="N304" s="5">
        <v>11</v>
      </c>
      <c r="O304" s="5">
        <v>5</v>
      </c>
      <c r="P304" s="5">
        <v>0</v>
      </c>
    </row>
    <row r="305" spans="1:16" x14ac:dyDescent="0.35">
      <c r="A305" s="1">
        <v>2198</v>
      </c>
      <c r="B305" s="25" t="s">
        <v>2064</v>
      </c>
      <c r="C305" s="1">
        <v>6</v>
      </c>
      <c r="D305" s="1">
        <v>2198</v>
      </c>
      <c r="E305" s="1">
        <v>1</v>
      </c>
      <c r="F305" s="1" t="s">
        <v>362</v>
      </c>
      <c r="G305" s="75">
        <f t="shared" si="12"/>
        <v>5292</v>
      </c>
      <c r="H305" s="5">
        <v>0</v>
      </c>
      <c r="I305" s="5">
        <v>1</v>
      </c>
      <c r="J305" s="5">
        <v>0</v>
      </c>
      <c r="K305" s="5">
        <v>0</v>
      </c>
      <c r="L305" s="5">
        <v>2</v>
      </c>
      <c r="M305" s="5">
        <v>0</v>
      </c>
      <c r="N305" s="5">
        <v>24</v>
      </c>
      <c r="O305" s="5">
        <v>0</v>
      </c>
      <c r="P305" s="5">
        <v>0</v>
      </c>
    </row>
    <row r="306" spans="1:16" x14ac:dyDescent="0.35">
      <c r="A306" s="1">
        <v>2215</v>
      </c>
      <c r="B306" s="25" t="s">
        <v>2064</v>
      </c>
      <c r="C306" s="1">
        <v>6</v>
      </c>
      <c r="D306" s="1">
        <v>2215</v>
      </c>
      <c r="E306" s="1">
        <v>1</v>
      </c>
      <c r="F306" s="1" t="s">
        <v>363</v>
      </c>
      <c r="G306" s="75">
        <f t="shared" si="12"/>
        <v>3528</v>
      </c>
      <c r="H306" s="5">
        <v>2</v>
      </c>
      <c r="I306" s="5">
        <v>4</v>
      </c>
      <c r="J306" s="5">
        <v>0</v>
      </c>
      <c r="K306" s="5">
        <v>0</v>
      </c>
      <c r="L306" s="5">
        <v>1</v>
      </c>
      <c r="M306" s="5">
        <v>4</v>
      </c>
      <c r="N306" s="5">
        <v>7</v>
      </c>
      <c r="O306" s="5">
        <v>0</v>
      </c>
      <c r="P306" s="5">
        <v>0</v>
      </c>
    </row>
    <row r="307" spans="1:16" x14ac:dyDescent="0.35">
      <c r="A307" s="1">
        <v>2310</v>
      </c>
      <c r="B307" s="25" t="s">
        <v>2064</v>
      </c>
      <c r="C307" s="1">
        <v>5</v>
      </c>
      <c r="D307" s="1">
        <v>2310</v>
      </c>
      <c r="E307" s="1">
        <v>1</v>
      </c>
      <c r="F307" s="1" t="s">
        <v>364</v>
      </c>
      <c r="G307" s="75">
        <f t="shared" si="12"/>
        <v>9604</v>
      </c>
      <c r="H307" s="5">
        <v>9</v>
      </c>
      <c r="I307" s="5">
        <v>22</v>
      </c>
      <c r="J307" s="5">
        <v>0</v>
      </c>
      <c r="K307" s="5">
        <v>0</v>
      </c>
      <c r="L307" s="5">
        <v>1</v>
      </c>
      <c r="M307" s="5">
        <v>0</v>
      </c>
      <c r="N307" s="5">
        <v>17</v>
      </c>
      <c r="O307" s="5">
        <v>0</v>
      </c>
      <c r="P307" s="5">
        <v>0</v>
      </c>
    </row>
    <row r="308" spans="1:16" x14ac:dyDescent="0.35">
      <c r="A308" s="1">
        <v>2311</v>
      </c>
      <c r="B308" s="25" t="s">
        <v>2064</v>
      </c>
      <c r="C308" s="1">
        <v>6</v>
      </c>
      <c r="D308" s="1">
        <v>2311</v>
      </c>
      <c r="E308" s="1">
        <v>1</v>
      </c>
      <c r="F308" s="1" t="s">
        <v>365</v>
      </c>
      <c r="G308" s="75">
        <f t="shared" si="12"/>
        <v>3136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15</v>
      </c>
      <c r="O308" s="5">
        <v>0</v>
      </c>
      <c r="P308" s="5">
        <v>1</v>
      </c>
    </row>
    <row r="309" spans="1:16" x14ac:dyDescent="0.35">
      <c r="A309" s="1">
        <v>2342</v>
      </c>
      <c r="B309" s="25" t="s">
        <v>2064</v>
      </c>
      <c r="C309" s="1">
        <v>6</v>
      </c>
      <c r="D309" s="1">
        <v>2342</v>
      </c>
      <c r="E309" s="1">
        <v>1</v>
      </c>
      <c r="F309" s="1" t="s">
        <v>366</v>
      </c>
      <c r="G309" s="75">
        <f t="shared" si="12"/>
        <v>5292</v>
      </c>
      <c r="H309" s="5">
        <v>0</v>
      </c>
      <c r="I309" s="5">
        <v>0</v>
      </c>
      <c r="J309" s="5">
        <v>1</v>
      </c>
      <c r="K309" s="5">
        <v>0</v>
      </c>
      <c r="L309" s="5">
        <v>3</v>
      </c>
      <c r="M309" s="5">
        <v>1</v>
      </c>
      <c r="N309" s="5">
        <v>0</v>
      </c>
      <c r="O309" s="5">
        <v>9</v>
      </c>
      <c r="P309" s="5">
        <v>13</v>
      </c>
    </row>
    <row r="310" spans="1:16" x14ac:dyDescent="0.35">
      <c r="A310" s="1">
        <v>2358</v>
      </c>
      <c r="B310" s="25" t="s">
        <v>2064</v>
      </c>
      <c r="C310" s="1">
        <v>6</v>
      </c>
      <c r="D310" s="1">
        <v>2358</v>
      </c>
      <c r="E310" s="1">
        <v>1</v>
      </c>
      <c r="F310" s="1" t="s">
        <v>367</v>
      </c>
      <c r="G310" s="75">
        <f t="shared" si="12"/>
        <v>1764</v>
      </c>
      <c r="H310" s="5">
        <v>0</v>
      </c>
      <c r="I310" s="5">
        <v>0</v>
      </c>
      <c r="J310" s="5">
        <v>0</v>
      </c>
      <c r="K310" s="5">
        <v>0</v>
      </c>
      <c r="L310" s="5">
        <v>3</v>
      </c>
      <c r="M310" s="5">
        <v>0</v>
      </c>
      <c r="N310" s="5">
        <v>6</v>
      </c>
      <c r="O310" s="5">
        <v>0</v>
      </c>
      <c r="P310" s="5">
        <v>0</v>
      </c>
    </row>
    <row r="311" spans="1:16" x14ac:dyDescent="0.35">
      <c r="A311" s="1">
        <v>2364</v>
      </c>
      <c r="B311" s="25" t="s">
        <v>2064</v>
      </c>
      <c r="C311" s="1">
        <v>6</v>
      </c>
      <c r="D311" s="1">
        <v>2364</v>
      </c>
      <c r="E311" s="1">
        <v>1</v>
      </c>
      <c r="F311" s="1" t="s">
        <v>1949</v>
      </c>
      <c r="G311" s="75">
        <f t="shared" si="12"/>
        <v>4704</v>
      </c>
      <c r="H311" s="5">
        <v>0</v>
      </c>
      <c r="I311" s="5">
        <v>3</v>
      </c>
      <c r="J311" s="5">
        <v>0</v>
      </c>
      <c r="K311" s="5">
        <v>0</v>
      </c>
      <c r="L311" s="5">
        <v>2</v>
      </c>
      <c r="M311" s="5">
        <v>0</v>
      </c>
      <c r="N311" s="5">
        <v>19</v>
      </c>
      <c r="O311" s="5">
        <v>0</v>
      </c>
      <c r="P311" s="5">
        <v>0</v>
      </c>
    </row>
    <row r="312" spans="1:16" x14ac:dyDescent="0.35">
      <c r="A312" s="1">
        <v>2365</v>
      </c>
      <c r="B312" s="25" t="s">
        <v>2064</v>
      </c>
      <c r="C312" s="1">
        <v>6</v>
      </c>
      <c r="D312" s="1">
        <v>2365</v>
      </c>
      <c r="E312" s="1">
        <v>1</v>
      </c>
      <c r="F312" s="1" t="s">
        <v>8</v>
      </c>
      <c r="G312" s="75">
        <f t="shared" si="12"/>
        <v>6664</v>
      </c>
      <c r="H312" s="5">
        <v>0</v>
      </c>
      <c r="I312" s="5">
        <v>0</v>
      </c>
      <c r="J312" s="5">
        <v>0</v>
      </c>
      <c r="K312" s="5">
        <v>0</v>
      </c>
      <c r="L312" s="5">
        <v>2</v>
      </c>
      <c r="M312" s="5">
        <v>2</v>
      </c>
      <c r="N312" s="5">
        <v>30</v>
      </c>
      <c r="O312" s="5">
        <v>0</v>
      </c>
      <c r="P312" s="5">
        <v>0</v>
      </c>
    </row>
    <row r="313" spans="1:16" x14ac:dyDescent="0.35">
      <c r="A313" s="1">
        <v>2396</v>
      </c>
      <c r="B313" s="25" t="s">
        <v>2064</v>
      </c>
      <c r="C313" s="1">
        <v>6</v>
      </c>
      <c r="D313" s="1">
        <v>2396</v>
      </c>
      <c r="E313" s="1">
        <v>1</v>
      </c>
      <c r="F313" s="1" t="s">
        <v>9</v>
      </c>
      <c r="G313" s="75">
        <f t="shared" ref="G313:G330" si="13">SUM(H313:P313)*$G$5</f>
        <v>4900</v>
      </c>
      <c r="H313" s="5">
        <v>0</v>
      </c>
      <c r="I313" s="5">
        <v>6</v>
      </c>
      <c r="J313" s="5">
        <v>0</v>
      </c>
      <c r="K313" s="5">
        <v>0</v>
      </c>
      <c r="L313" s="5">
        <v>3</v>
      </c>
      <c r="M313" s="5">
        <v>0</v>
      </c>
      <c r="N313" s="5">
        <v>16</v>
      </c>
      <c r="O313" s="5">
        <v>0</v>
      </c>
      <c r="P313" s="5">
        <v>0</v>
      </c>
    </row>
    <row r="314" spans="1:16" x14ac:dyDescent="0.35">
      <c r="A314" s="1">
        <v>2397</v>
      </c>
      <c r="B314" s="25" t="s">
        <v>2064</v>
      </c>
      <c r="C314" s="1">
        <v>5</v>
      </c>
      <c r="D314" s="1">
        <v>2397</v>
      </c>
      <c r="E314" s="1">
        <v>1</v>
      </c>
      <c r="F314" s="1" t="s">
        <v>1950</v>
      </c>
      <c r="G314" s="75">
        <f t="shared" si="13"/>
        <v>4900</v>
      </c>
      <c r="H314" s="5">
        <v>0</v>
      </c>
      <c r="I314" s="5">
        <v>5</v>
      </c>
      <c r="J314" s="5">
        <v>0</v>
      </c>
      <c r="K314" s="5">
        <v>0</v>
      </c>
      <c r="L314" s="5">
        <v>0</v>
      </c>
      <c r="M314" s="5">
        <v>0</v>
      </c>
      <c r="N314" s="5">
        <v>20</v>
      </c>
      <c r="O314" s="5">
        <v>0</v>
      </c>
      <c r="P314" s="5">
        <v>0</v>
      </c>
    </row>
    <row r="315" spans="1:16" x14ac:dyDescent="0.35">
      <c r="A315" s="1">
        <v>2448</v>
      </c>
      <c r="B315" s="25" t="s">
        <v>2064</v>
      </c>
      <c r="C315" s="1">
        <v>6</v>
      </c>
      <c r="D315" s="1">
        <v>2448</v>
      </c>
      <c r="E315" s="1">
        <v>1</v>
      </c>
      <c r="F315" s="1" t="s">
        <v>1951</v>
      </c>
      <c r="G315" s="75">
        <f t="shared" si="13"/>
        <v>14504</v>
      </c>
      <c r="H315" s="5">
        <v>1</v>
      </c>
      <c r="I315" s="5">
        <v>23</v>
      </c>
      <c r="J315" s="5">
        <v>0</v>
      </c>
      <c r="K315" s="5">
        <v>0</v>
      </c>
      <c r="L315" s="5">
        <v>7</v>
      </c>
      <c r="M315" s="5">
        <v>2</v>
      </c>
      <c r="N315" s="5">
        <v>41</v>
      </c>
      <c r="O315" s="5">
        <v>0</v>
      </c>
      <c r="P315" s="5">
        <v>0</v>
      </c>
    </row>
    <row r="316" spans="1:16" x14ac:dyDescent="0.35">
      <c r="A316" s="1">
        <v>2527</v>
      </c>
      <c r="B316" s="25" t="s">
        <v>2064</v>
      </c>
      <c r="C316" s="1">
        <v>6</v>
      </c>
      <c r="D316" s="1">
        <v>2527</v>
      </c>
      <c r="E316" s="1">
        <v>1</v>
      </c>
      <c r="F316" s="1" t="s">
        <v>1952</v>
      </c>
      <c r="G316" s="75">
        <f t="shared" si="13"/>
        <v>1568</v>
      </c>
      <c r="H316" s="5">
        <v>0</v>
      </c>
      <c r="I316" s="5">
        <v>2</v>
      </c>
      <c r="J316" s="5">
        <v>0</v>
      </c>
      <c r="K316" s="5">
        <v>0</v>
      </c>
      <c r="L316" s="5">
        <v>1</v>
      </c>
      <c r="M316" s="5">
        <v>0</v>
      </c>
      <c r="N316" s="5">
        <v>5</v>
      </c>
      <c r="O316" s="5">
        <v>0</v>
      </c>
      <c r="P316" s="5">
        <v>0</v>
      </c>
    </row>
    <row r="317" spans="1:16" x14ac:dyDescent="0.35">
      <c r="A317" s="1">
        <v>2534</v>
      </c>
      <c r="B317" s="25" t="s">
        <v>2064</v>
      </c>
      <c r="C317" s="1">
        <v>6</v>
      </c>
      <c r="D317" s="1">
        <v>2534</v>
      </c>
      <c r="E317" s="1">
        <v>1</v>
      </c>
      <c r="F317" s="1" t="s">
        <v>1953</v>
      </c>
      <c r="G317" s="75">
        <f t="shared" si="13"/>
        <v>5292</v>
      </c>
      <c r="H317" s="5">
        <v>4</v>
      </c>
      <c r="I317" s="5">
        <v>0</v>
      </c>
      <c r="J317" s="5">
        <v>0</v>
      </c>
      <c r="K317" s="5">
        <v>0</v>
      </c>
      <c r="L317" s="5">
        <v>4</v>
      </c>
      <c r="M317" s="5">
        <v>11</v>
      </c>
      <c r="N317" s="5">
        <v>8</v>
      </c>
      <c r="O317" s="5">
        <v>0</v>
      </c>
      <c r="P317" s="5">
        <v>0</v>
      </c>
    </row>
    <row r="318" spans="1:16" x14ac:dyDescent="0.35">
      <c r="A318" s="1">
        <v>2536</v>
      </c>
      <c r="B318" s="25" t="s">
        <v>2064</v>
      </c>
      <c r="C318" s="1">
        <v>6</v>
      </c>
      <c r="D318" s="1">
        <v>2536</v>
      </c>
      <c r="E318" s="1">
        <v>1</v>
      </c>
      <c r="F318" s="1" t="s">
        <v>1954</v>
      </c>
      <c r="G318" s="75">
        <f t="shared" si="13"/>
        <v>1764</v>
      </c>
      <c r="H318" s="5">
        <v>0</v>
      </c>
      <c r="I318" s="5">
        <v>1</v>
      </c>
      <c r="J318" s="5">
        <v>0</v>
      </c>
      <c r="K318" s="5">
        <v>0</v>
      </c>
      <c r="L318" s="5">
        <v>0</v>
      </c>
      <c r="M318" s="5">
        <v>0</v>
      </c>
      <c r="N318" s="5">
        <v>8</v>
      </c>
      <c r="O318" s="5">
        <v>0</v>
      </c>
      <c r="P318" s="5">
        <v>0</v>
      </c>
    </row>
    <row r="319" spans="1:16" x14ac:dyDescent="0.35">
      <c r="A319" s="1">
        <v>2580</v>
      </c>
      <c r="B319" s="25" t="s">
        <v>2064</v>
      </c>
      <c r="C319" s="1">
        <v>6</v>
      </c>
      <c r="D319" s="1">
        <v>2580</v>
      </c>
      <c r="E319" s="1">
        <v>1</v>
      </c>
      <c r="F319" s="1" t="s">
        <v>369</v>
      </c>
      <c r="G319" s="75">
        <f t="shared" si="13"/>
        <v>4508</v>
      </c>
      <c r="H319" s="5">
        <v>3</v>
      </c>
      <c r="I319" s="5">
        <v>1</v>
      </c>
      <c r="J319" s="5">
        <v>0</v>
      </c>
      <c r="K319" s="5">
        <v>0</v>
      </c>
      <c r="L319" s="5">
        <v>0</v>
      </c>
      <c r="M319" s="5">
        <v>0</v>
      </c>
      <c r="N319" s="5">
        <v>19</v>
      </c>
      <c r="O319" s="5">
        <v>0</v>
      </c>
      <c r="P319" s="5">
        <v>0</v>
      </c>
    </row>
    <row r="320" spans="1:16" x14ac:dyDescent="0.35">
      <c r="A320" s="1">
        <v>2609</v>
      </c>
      <c r="B320" s="25" t="s">
        <v>2064</v>
      </c>
      <c r="C320" s="1">
        <v>6</v>
      </c>
      <c r="D320" s="1">
        <v>2609</v>
      </c>
      <c r="E320" s="1">
        <v>1</v>
      </c>
      <c r="F320" s="1" t="s">
        <v>370</v>
      </c>
      <c r="G320" s="75">
        <f t="shared" si="13"/>
        <v>1176</v>
      </c>
      <c r="H320" s="5">
        <v>0</v>
      </c>
      <c r="I320" s="5">
        <v>0</v>
      </c>
      <c r="J320" s="5">
        <v>0</v>
      </c>
      <c r="K320" s="5">
        <v>0</v>
      </c>
      <c r="L320" s="5">
        <v>1</v>
      </c>
      <c r="M320" s="5">
        <v>0</v>
      </c>
      <c r="N320" s="5">
        <v>5</v>
      </c>
      <c r="O320" s="5">
        <v>0</v>
      </c>
      <c r="P320" s="5">
        <v>0</v>
      </c>
    </row>
    <row r="321" spans="1:16" x14ac:dyDescent="0.35">
      <c r="A321" s="1">
        <v>2683</v>
      </c>
      <c r="B321" s="25" t="s">
        <v>2064</v>
      </c>
      <c r="C321" s="1">
        <v>6</v>
      </c>
      <c r="D321" s="1">
        <v>2683</v>
      </c>
      <c r="E321" s="1">
        <v>1</v>
      </c>
      <c r="F321" s="1" t="s">
        <v>1955</v>
      </c>
      <c r="G321" s="75">
        <f t="shared" si="13"/>
        <v>3136</v>
      </c>
      <c r="H321" s="5">
        <v>0</v>
      </c>
      <c r="I321" s="5">
        <v>0</v>
      </c>
      <c r="J321" s="5">
        <v>0</v>
      </c>
      <c r="K321" s="5">
        <v>0</v>
      </c>
      <c r="L321" s="5">
        <v>7</v>
      </c>
      <c r="M321" s="5">
        <v>0</v>
      </c>
      <c r="N321" s="5">
        <v>9</v>
      </c>
      <c r="O321" s="5">
        <v>0</v>
      </c>
      <c r="P321" s="5">
        <v>0</v>
      </c>
    </row>
    <row r="322" spans="1:16" x14ac:dyDescent="0.35">
      <c r="A322" s="1">
        <v>2687</v>
      </c>
      <c r="B322" s="25" t="s">
        <v>2064</v>
      </c>
      <c r="C322" s="1">
        <v>5</v>
      </c>
      <c r="D322" s="1">
        <v>2687</v>
      </c>
      <c r="E322" s="1">
        <v>1</v>
      </c>
      <c r="F322" s="1" t="s">
        <v>371</v>
      </c>
      <c r="G322" s="75">
        <f t="shared" si="13"/>
        <v>8232</v>
      </c>
      <c r="H322" s="5">
        <v>6</v>
      </c>
      <c r="I322" s="5">
        <v>0</v>
      </c>
      <c r="J322" s="5">
        <v>1</v>
      </c>
      <c r="K322" s="5">
        <v>0</v>
      </c>
      <c r="L322" s="5">
        <v>1</v>
      </c>
      <c r="M322" s="5">
        <v>5</v>
      </c>
      <c r="N322" s="5">
        <v>1</v>
      </c>
      <c r="O322" s="5">
        <v>28</v>
      </c>
      <c r="P322" s="5">
        <v>0</v>
      </c>
    </row>
    <row r="323" spans="1:16" x14ac:dyDescent="0.35">
      <c r="A323" s="1">
        <v>2689</v>
      </c>
      <c r="B323" s="25" t="s">
        <v>2064</v>
      </c>
      <c r="C323" s="1">
        <v>5</v>
      </c>
      <c r="D323" s="1">
        <v>2689</v>
      </c>
      <c r="E323" s="1">
        <v>1</v>
      </c>
      <c r="F323" s="1" t="s">
        <v>1956</v>
      </c>
      <c r="G323" s="75">
        <f t="shared" si="13"/>
        <v>7644</v>
      </c>
      <c r="H323" s="5">
        <v>0</v>
      </c>
      <c r="I323" s="5">
        <v>4</v>
      </c>
      <c r="J323" s="5">
        <v>1</v>
      </c>
      <c r="K323" s="5">
        <v>0</v>
      </c>
      <c r="L323" s="5">
        <v>2</v>
      </c>
      <c r="M323" s="5">
        <v>0</v>
      </c>
      <c r="N323" s="5">
        <v>32</v>
      </c>
      <c r="O323" s="5">
        <v>0</v>
      </c>
      <c r="P323" s="5">
        <v>0</v>
      </c>
    </row>
    <row r="324" spans="1:16" x14ac:dyDescent="0.35">
      <c r="A324" s="1">
        <v>2711</v>
      </c>
      <c r="B324" s="25" t="s">
        <v>2064</v>
      </c>
      <c r="C324" s="1">
        <v>6</v>
      </c>
      <c r="D324" s="1">
        <v>2711</v>
      </c>
      <c r="E324" s="1">
        <v>1</v>
      </c>
      <c r="F324" s="1" t="s">
        <v>372</v>
      </c>
      <c r="G324" s="75">
        <f t="shared" si="13"/>
        <v>7840</v>
      </c>
      <c r="H324" s="5">
        <v>0</v>
      </c>
      <c r="I324" s="5">
        <v>6</v>
      </c>
      <c r="J324" s="5">
        <v>0</v>
      </c>
      <c r="K324" s="5">
        <v>0</v>
      </c>
      <c r="L324" s="5">
        <v>0</v>
      </c>
      <c r="M324" s="5">
        <v>0</v>
      </c>
      <c r="N324" s="5">
        <v>34</v>
      </c>
      <c r="O324" s="5">
        <v>0</v>
      </c>
      <c r="P324" s="5">
        <v>0</v>
      </c>
    </row>
    <row r="325" spans="1:16" x14ac:dyDescent="0.35">
      <c r="A325" s="1">
        <v>2752</v>
      </c>
      <c r="B325" s="25" t="s">
        <v>2064</v>
      </c>
      <c r="C325" s="1">
        <v>5</v>
      </c>
      <c r="D325" s="1">
        <v>2752</v>
      </c>
      <c r="E325" s="1">
        <v>1</v>
      </c>
      <c r="F325" s="1" t="s">
        <v>1957</v>
      </c>
      <c r="G325" s="75">
        <f t="shared" si="13"/>
        <v>14308</v>
      </c>
      <c r="H325" s="5">
        <v>0</v>
      </c>
      <c r="I325" s="5">
        <v>0</v>
      </c>
      <c r="J325" s="5">
        <v>0</v>
      </c>
      <c r="K325" s="5">
        <v>3</v>
      </c>
      <c r="L325" s="5">
        <v>22</v>
      </c>
      <c r="M325" s="5">
        <v>0</v>
      </c>
      <c r="N325" s="5">
        <v>47</v>
      </c>
      <c r="O325" s="5">
        <v>0</v>
      </c>
      <c r="P325" s="5">
        <v>1</v>
      </c>
    </row>
    <row r="326" spans="1:16" x14ac:dyDescent="0.35">
      <c r="A326" s="1">
        <v>2753</v>
      </c>
      <c r="B326" s="25" t="s">
        <v>2064</v>
      </c>
      <c r="C326" s="1">
        <v>5</v>
      </c>
      <c r="D326" s="1">
        <v>2753</v>
      </c>
      <c r="E326" s="1">
        <v>1</v>
      </c>
      <c r="F326" s="1" t="s">
        <v>1958</v>
      </c>
      <c r="G326" s="75">
        <f t="shared" si="13"/>
        <v>8232</v>
      </c>
      <c r="H326" s="5">
        <v>0</v>
      </c>
      <c r="I326" s="5">
        <v>6</v>
      </c>
      <c r="J326" s="5">
        <v>0</v>
      </c>
      <c r="K326" s="5">
        <v>0</v>
      </c>
      <c r="L326" s="5">
        <v>2</v>
      </c>
      <c r="M326" s="5">
        <v>0</v>
      </c>
      <c r="N326" s="5">
        <v>22</v>
      </c>
      <c r="O326" s="5">
        <v>0</v>
      </c>
      <c r="P326" s="5">
        <v>12</v>
      </c>
    </row>
    <row r="327" spans="1:16" x14ac:dyDescent="0.35">
      <c r="A327" s="1">
        <v>2754</v>
      </c>
      <c r="B327" s="25" t="s">
        <v>2064</v>
      </c>
      <c r="C327" s="1">
        <v>6</v>
      </c>
      <c r="D327" s="1">
        <v>2754</v>
      </c>
      <c r="E327" s="1">
        <v>1</v>
      </c>
      <c r="F327" s="1" t="s">
        <v>373</v>
      </c>
      <c r="G327" s="75">
        <f t="shared" si="13"/>
        <v>13720</v>
      </c>
      <c r="H327" s="5">
        <v>0</v>
      </c>
      <c r="I327" s="5">
        <v>34</v>
      </c>
      <c r="J327" s="5">
        <v>1</v>
      </c>
      <c r="K327" s="5">
        <v>0</v>
      </c>
      <c r="L327" s="5">
        <v>3</v>
      </c>
      <c r="M327" s="5">
        <v>0</v>
      </c>
      <c r="N327" s="5">
        <v>32</v>
      </c>
      <c r="O327" s="5">
        <v>0</v>
      </c>
      <c r="P327" s="5">
        <v>0</v>
      </c>
    </row>
    <row r="328" spans="1:16" x14ac:dyDescent="0.35">
      <c r="A328" s="1">
        <v>2769</v>
      </c>
      <c r="B328" s="25" t="s">
        <v>2064</v>
      </c>
      <c r="C328" s="1">
        <v>5</v>
      </c>
      <c r="D328" s="1">
        <v>2769</v>
      </c>
      <c r="E328" s="1">
        <v>1</v>
      </c>
      <c r="F328" s="1" t="s">
        <v>374</v>
      </c>
      <c r="G328" s="75">
        <f t="shared" si="13"/>
        <v>8428</v>
      </c>
      <c r="H328" s="5">
        <v>0</v>
      </c>
      <c r="I328" s="5">
        <v>4</v>
      </c>
      <c r="J328" s="5">
        <v>0</v>
      </c>
      <c r="K328" s="5">
        <v>0</v>
      </c>
      <c r="L328" s="5">
        <v>5</v>
      </c>
      <c r="M328" s="5">
        <v>0</v>
      </c>
      <c r="N328" s="5">
        <v>34</v>
      </c>
      <c r="O328" s="5">
        <v>0</v>
      </c>
      <c r="P328" s="5">
        <v>0</v>
      </c>
    </row>
    <row r="329" spans="1:16" x14ac:dyDescent="0.35">
      <c r="A329" s="1">
        <v>2805</v>
      </c>
      <c r="B329" s="25" t="s">
        <v>2064</v>
      </c>
      <c r="C329" s="1">
        <v>5</v>
      </c>
      <c r="D329" s="1">
        <v>2805</v>
      </c>
      <c r="E329" s="1">
        <v>1</v>
      </c>
      <c r="F329" s="1" t="s">
        <v>375</v>
      </c>
      <c r="G329" s="75">
        <f t="shared" si="13"/>
        <v>9016</v>
      </c>
      <c r="H329" s="5">
        <v>2</v>
      </c>
      <c r="I329" s="5">
        <v>18</v>
      </c>
      <c r="J329" s="5">
        <v>0</v>
      </c>
      <c r="K329" s="5">
        <v>0</v>
      </c>
      <c r="L329" s="5">
        <v>3</v>
      </c>
      <c r="M329" s="5">
        <v>0</v>
      </c>
      <c r="N329" s="5">
        <v>23</v>
      </c>
      <c r="O329" s="5">
        <v>0</v>
      </c>
      <c r="P329" s="5">
        <v>0</v>
      </c>
    </row>
    <row r="330" spans="1:16" x14ac:dyDescent="0.35">
      <c r="A330" s="1">
        <v>2835</v>
      </c>
      <c r="B330" s="25" t="s">
        <v>2064</v>
      </c>
      <c r="C330" s="1">
        <v>6</v>
      </c>
      <c r="D330" s="1">
        <v>2835</v>
      </c>
      <c r="E330" s="1">
        <v>1</v>
      </c>
      <c r="F330" s="1" t="s">
        <v>1804</v>
      </c>
      <c r="G330" s="75">
        <f t="shared" si="13"/>
        <v>4704</v>
      </c>
      <c r="H330" s="5">
        <v>0</v>
      </c>
      <c r="I330" s="5">
        <v>2</v>
      </c>
      <c r="J330" s="5">
        <v>0</v>
      </c>
      <c r="K330" s="5">
        <v>0</v>
      </c>
      <c r="L330" s="5">
        <v>3</v>
      </c>
      <c r="M330" s="5">
        <v>0</v>
      </c>
      <c r="N330" s="5">
        <v>19</v>
      </c>
      <c r="O330" s="5">
        <v>0</v>
      </c>
      <c r="P330" s="5">
        <v>0</v>
      </c>
    </row>
    <row r="331" spans="1:16" x14ac:dyDescent="0.35">
      <c r="A331" s="1">
        <v>2853</v>
      </c>
      <c r="B331" s="25" t="s">
        <v>2064</v>
      </c>
      <c r="C331" s="1">
        <v>6</v>
      </c>
      <c r="D331" s="1">
        <v>2853</v>
      </c>
      <c r="E331" s="1">
        <v>1</v>
      </c>
      <c r="F331" s="1" t="s">
        <v>1959</v>
      </c>
      <c r="G331" s="75">
        <f t="shared" ref="G331:G354" si="14">SUM(H331:P331)*$G$5</f>
        <v>8820</v>
      </c>
      <c r="H331" s="5">
        <v>3</v>
      </c>
      <c r="I331" s="5">
        <v>0</v>
      </c>
      <c r="J331" s="5">
        <v>0</v>
      </c>
      <c r="K331" s="5">
        <v>0</v>
      </c>
      <c r="L331" s="5">
        <v>1</v>
      </c>
      <c r="M331" s="5">
        <v>5</v>
      </c>
      <c r="N331" s="5">
        <v>36</v>
      </c>
      <c r="O331" s="5">
        <v>0</v>
      </c>
      <c r="P331" s="5">
        <v>0</v>
      </c>
    </row>
    <row r="332" spans="1:16" x14ac:dyDescent="0.35">
      <c r="A332" s="1">
        <v>2854</v>
      </c>
      <c r="B332" s="25" t="s">
        <v>2064</v>
      </c>
      <c r="C332" s="1">
        <v>6</v>
      </c>
      <c r="D332" s="1">
        <v>2854</v>
      </c>
      <c r="E332" s="1">
        <v>1</v>
      </c>
      <c r="F332" s="1" t="s">
        <v>376</v>
      </c>
      <c r="G332" s="75">
        <f t="shared" si="14"/>
        <v>4900</v>
      </c>
      <c r="H332" s="5">
        <v>3</v>
      </c>
      <c r="I332" s="5">
        <v>2</v>
      </c>
      <c r="J332" s="5">
        <v>0</v>
      </c>
      <c r="K332" s="5">
        <v>0</v>
      </c>
      <c r="L332" s="5">
        <v>1</v>
      </c>
      <c r="M332" s="5">
        <v>5</v>
      </c>
      <c r="N332" s="5">
        <v>14</v>
      </c>
      <c r="O332" s="5">
        <v>0</v>
      </c>
      <c r="P332" s="5">
        <v>0</v>
      </c>
    </row>
    <row r="333" spans="1:16" x14ac:dyDescent="0.35">
      <c r="A333" s="1">
        <v>2856</v>
      </c>
      <c r="B333" s="25" t="s">
        <v>2064</v>
      </c>
      <c r="C333" s="1">
        <v>6</v>
      </c>
      <c r="D333" s="1">
        <v>2856</v>
      </c>
      <c r="E333" s="1">
        <v>1</v>
      </c>
      <c r="F333" s="1" t="s">
        <v>1742</v>
      </c>
      <c r="G333" s="75">
        <f t="shared" si="14"/>
        <v>3528</v>
      </c>
      <c r="H333" s="5">
        <v>2</v>
      </c>
      <c r="I333" s="5">
        <v>0</v>
      </c>
      <c r="J333" s="5">
        <v>0</v>
      </c>
      <c r="K333" s="5">
        <v>0</v>
      </c>
      <c r="L333" s="5">
        <v>1</v>
      </c>
      <c r="M333" s="5">
        <v>0</v>
      </c>
      <c r="N333" s="5">
        <v>14</v>
      </c>
      <c r="O333" s="5">
        <v>0</v>
      </c>
      <c r="P333" s="5">
        <v>1</v>
      </c>
    </row>
    <row r="334" spans="1:16" x14ac:dyDescent="0.35">
      <c r="A334" s="1">
        <v>2859</v>
      </c>
      <c r="B334" s="25" t="s">
        <v>2064</v>
      </c>
      <c r="C334" s="1">
        <v>5</v>
      </c>
      <c r="D334" s="1">
        <v>2859</v>
      </c>
      <c r="E334" s="1">
        <v>1</v>
      </c>
      <c r="F334" s="1" t="s">
        <v>377</v>
      </c>
      <c r="G334" s="75">
        <f t="shared" si="14"/>
        <v>12544</v>
      </c>
      <c r="H334" s="5">
        <v>10</v>
      </c>
      <c r="I334" s="5">
        <v>1</v>
      </c>
      <c r="J334" s="5">
        <v>0</v>
      </c>
      <c r="K334" s="5">
        <v>1</v>
      </c>
      <c r="L334" s="5">
        <v>0</v>
      </c>
      <c r="M334" s="5">
        <v>50</v>
      </c>
      <c r="N334" s="5">
        <v>2</v>
      </c>
      <c r="O334" s="5">
        <v>0</v>
      </c>
      <c r="P334" s="5">
        <v>0</v>
      </c>
    </row>
    <row r="335" spans="1:16" x14ac:dyDescent="0.35">
      <c r="A335" s="1">
        <v>2860</v>
      </c>
      <c r="B335" s="25" t="s">
        <v>2064</v>
      </c>
      <c r="C335" s="1">
        <v>5</v>
      </c>
      <c r="D335" s="1">
        <v>2860</v>
      </c>
      <c r="E335" s="1">
        <v>1</v>
      </c>
      <c r="F335" s="1" t="s">
        <v>1960</v>
      </c>
      <c r="G335" s="75">
        <f t="shared" si="14"/>
        <v>9800</v>
      </c>
      <c r="H335" s="5">
        <v>3</v>
      </c>
      <c r="I335" s="5">
        <v>4</v>
      </c>
      <c r="J335" s="5">
        <v>16</v>
      </c>
      <c r="K335" s="5">
        <v>0</v>
      </c>
      <c r="L335" s="5">
        <v>2</v>
      </c>
      <c r="M335" s="5">
        <v>4</v>
      </c>
      <c r="N335" s="5">
        <v>20</v>
      </c>
      <c r="O335" s="5">
        <v>0</v>
      </c>
      <c r="P335" s="5">
        <v>1</v>
      </c>
    </row>
    <row r="336" spans="1:16" x14ac:dyDescent="0.35">
      <c r="A336" s="1">
        <v>2884</v>
      </c>
      <c r="B336" s="25" t="s">
        <v>2064</v>
      </c>
      <c r="C336" s="1">
        <v>6</v>
      </c>
      <c r="D336" s="1">
        <v>2884</v>
      </c>
      <c r="E336" s="1">
        <v>1</v>
      </c>
      <c r="F336" s="1" t="s">
        <v>378</v>
      </c>
      <c r="G336" s="75">
        <f t="shared" si="14"/>
        <v>1764</v>
      </c>
      <c r="H336" s="5">
        <v>0</v>
      </c>
      <c r="I336" s="5">
        <v>1</v>
      </c>
      <c r="J336" s="5">
        <v>0</v>
      </c>
      <c r="K336" s="5">
        <v>0</v>
      </c>
      <c r="L336" s="5">
        <v>2</v>
      </c>
      <c r="M336" s="5">
        <v>0</v>
      </c>
      <c r="N336" s="5">
        <v>6</v>
      </c>
      <c r="O336" s="5">
        <v>0</v>
      </c>
      <c r="P336" s="5">
        <v>0</v>
      </c>
    </row>
    <row r="337" spans="1:16" x14ac:dyDescent="0.35">
      <c r="A337" s="1">
        <v>2886</v>
      </c>
      <c r="B337" s="25" t="s">
        <v>2064</v>
      </c>
      <c r="C337" s="1">
        <v>6</v>
      </c>
      <c r="D337" s="1">
        <v>2886</v>
      </c>
      <c r="E337" s="1">
        <v>1</v>
      </c>
      <c r="F337" s="1" t="s">
        <v>379</v>
      </c>
      <c r="G337" s="75">
        <f t="shared" si="14"/>
        <v>3724</v>
      </c>
      <c r="H337" s="5">
        <v>0</v>
      </c>
      <c r="I337" s="5">
        <v>6</v>
      </c>
      <c r="J337" s="5">
        <v>0</v>
      </c>
      <c r="K337" s="5">
        <v>0</v>
      </c>
      <c r="L337" s="5">
        <v>3</v>
      </c>
      <c r="M337" s="5">
        <v>0</v>
      </c>
      <c r="N337" s="5">
        <v>10</v>
      </c>
      <c r="O337" s="5">
        <v>0</v>
      </c>
      <c r="P337" s="5">
        <v>0</v>
      </c>
    </row>
    <row r="338" spans="1:16" x14ac:dyDescent="0.35">
      <c r="A338" s="1">
        <v>2888</v>
      </c>
      <c r="B338" s="25" t="s">
        <v>2064</v>
      </c>
      <c r="C338" s="1">
        <v>6</v>
      </c>
      <c r="D338" s="1">
        <v>2888</v>
      </c>
      <c r="E338" s="1">
        <v>1</v>
      </c>
      <c r="F338" s="1" t="s">
        <v>380</v>
      </c>
      <c r="G338" s="75">
        <f t="shared" si="14"/>
        <v>3724</v>
      </c>
      <c r="H338" s="5">
        <v>0</v>
      </c>
      <c r="I338" s="5">
        <v>1</v>
      </c>
      <c r="J338" s="5">
        <v>0</v>
      </c>
      <c r="K338" s="5">
        <v>0</v>
      </c>
      <c r="L338" s="5">
        <v>2</v>
      </c>
      <c r="M338" s="5">
        <v>0</v>
      </c>
      <c r="N338" s="5">
        <v>16</v>
      </c>
      <c r="O338" s="5">
        <v>0</v>
      </c>
      <c r="P338" s="5">
        <v>0</v>
      </c>
    </row>
    <row r="339" spans="1:16" x14ac:dyDescent="0.35">
      <c r="A339" s="1">
        <v>2889</v>
      </c>
      <c r="B339" s="25" t="s">
        <v>2064</v>
      </c>
      <c r="C339" s="1">
        <v>6</v>
      </c>
      <c r="D339" s="1">
        <v>2889</v>
      </c>
      <c r="E339" s="1">
        <v>1</v>
      </c>
      <c r="F339" s="1" t="s">
        <v>1961</v>
      </c>
      <c r="G339" s="75">
        <f t="shared" si="14"/>
        <v>4508</v>
      </c>
      <c r="H339" s="5">
        <v>0</v>
      </c>
      <c r="I339" s="5">
        <v>2</v>
      </c>
      <c r="J339" s="5">
        <v>0</v>
      </c>
      <c r="K339" s="5">
        <v>0</v>
      </c>
      <c r="L339" s="5">
        <v>5</v>
      </c>
      <c r="M339" s="5">
        <v>0</v>
      </c>
      <c r="N339" s="5">
        <v>16</v>
      </c>
      <c r="O339" s="5">
        <v>0</v>
      </c>
      <c r="P339" s="5">
        <v>0</v>
      </c>
    </row>
    <row r="340" spans="1:16" x14ac:dyDescent="0.35">
      <c r="A340" s="1">
        <v>2890</v>
      </c>
      <c r="B340" s="25" t="s">
        <v>2064</v>
      </c>
      <c r="C340" s="1">
        <v>6</v>
      </c>
      <c r="D340" s="1">
        <v>2890</v>
      </c>
      <c r="E340" s="1">
        <v>1</v>
      </c>
      <c r="F340" s="1" t="s">
        <v>1962</v>
      </c>
      <c r="G340" s="75">
        <f t="shared" si="14"/>
        <v>7056</v>
      </c>
      <c r="H340" s="5">
        <v>3</v>
      </c>
      <c r="I340" s="5">
        <v>11</v>
      </c>
      <c r="J340" s="5">
        <v>0</v>
      </c>
      <c r="K340" s="5">
        <v>0</v>
      </c>
      <c r="L340" s="5">
        <v>0</v>
      </c>
      <c r="M340" s="5">
        <v>0</v>
      </c>
      <c r="N340" s="5">
        <v>22</v>
      </c>
      <c r="O340" s="5">
        <v>0</v>
      </c>
      <c r="P340" s="5">
        <v>0</v>
      </c>
    </row>
    <row r="341" spans="1:16" x14ac:dyDescent="0.35">
      <c r="A341" s="1">
        <v>2895</v>
      </c>
      <c r="B341" s="25" t="s">
        <v>2064</v>
      </c>
      <c r="C341" s="1">
        <v>5</v>
      </c>
      <c r="D341" s="1">
        <v>2895</v>
      </c>
      <c r="E341" s="1">
        <v>1</v>
      </c>
      <c r="F341" s="1" t="s">
        <v>381</v>
      </c>
      <c r="G341" s="75">
        <f t="shared" si="14"/>
        <v>11368</v>
      </c>
      <c r="H341" s="5">
        <v>0</v>
      </c>
      <c r="I341" s="5">
        <v>26</v>
      </c>
      <c r="J341" s="5">
        <v>0</v>
      </c>
      <c r="K341" s="5">
        <v>0</v>
      </c>
      <c r="L341" s="5">
        <v>0</v>
      </c>
      <c r="M341" s="5">
        <v>0</v>
      </c>
      <c r="N341" s="5">
        <v>32</v>
      </c>
      <c r="O341" s="5">
        <v>0</v>
      </c>
      <c r="P341" s="5">
        <v>0</v>
      </c>
    </row>
    <row r="342" spans="1:16" x14ac:dyDescent="0.35">
      <c r="A342" s="1">
        <v>2897</v>
      </c>
      <c r="B342" s="25" t="s">
        <v>2064</v>
      </c>
      <c r="C342" s="1">
        <v>5</v>
      </c>
      <c r="D342" s="1">
        <v>2897</v>
      </c>
      <c r="E342" s="1">
        <v>1</v>
      </c>
      <c r="F342" s="1" t="s">
        <v>1963</v>
      </c>
      <c r="G342" s="75">
        <f t="shared" si="14"/>
        <v>11760</v>
      </c>
      <c r="H342" s="5">
        <v>0</v>
      </c>
      <c r="I342" s="5">
        <v>18</v>
      </c>
      <c r="J342" s="5">
        <v>0</v>
      </c>
      <c r="K342" s="5">
        <v>0</v>
      </c>
      <c r="L342" s="5">
        <v>8</v>
      </c>
      <c r="M342" s="5">
        <v>0</v>
      </c>
      <c r="N342" s="5">
        <v>34</v>
      </c>
      <c r="O342" s="5">
        <v>0</v>
      </c>
      <c r="P342" s="5">
        <v>0</v>
      </c>
    </row>
    <row r="343" spans="1:16" x14ac:dyDescent="0.35">
      <c r="A343" s="1">
        <v>2898</v>
      </c>
      <c r="B343" s="25" t="s">
        <v>2064</v>
      </c>
      <c r="C343" s="1">
        <v>6</v>
      </c>
      <c r="D343" s="1">
        <v>2898</v>
      </c>
      <c r="E343" s="1">
        <v>1</v>
      </c>
      <c r="F343" s="1" t="s">
        <v>382</v>
      </c>
      <c r="G343" s="75">
        <f t="shared" si="14"/>
        <v>6076</v>
      </c>
      <c r="H343" s="5">
        <v>3</v>
      </c>
      <c r="I343" s="5">
        <v>5</v>
      </c>
      <c r="J343" s="5">
        <v>0</v>
      </c>
      <c r="K343" s="5">
        <v>0</v>
      </c>
      <c r="L343" s="5">
        <v>2</v>
      </c>
      <c r="M343" s="5">
        <v>4</v>
      </c>
      <c r="N343" s="5">
        <v>17</v>
      </c>
      <c r="O343" s="5">
        <v>0</v>
      </c>
      <c r="P343" s="5">
        <v>0</v>
      </c>
    </row>
    <row r="344" spans="1:16" x14ac:dyDescent="0.35">
      <c r="A344" s="1">
        <v>2899</v>
      </c>
      <c r="B344" s="25" t="s">
        <v>2064</v>
      </c>
      <c r="C344" s="1">
        <v>5</v>
      </c>
      <c r="D344" s="1">
        <v>2899</v>
      </c>
      <c r="E344" s="1">
        <v>1</v>
      </c>
      <c r="F344" s="1" t="s">
        <v>383</v>
      </c>
      <c r="G344" s="75">
        <f t="shared" si="14"/>
        <v>5684</v>
      </c>
      <c r="H344" s="5">
        <v>1</v>
      </c>
      <c r="I344" s="5">
        <v>14</v>
      </c>
      <c r="J344" s="5">
        <v>0</v>
      </c>
      <c r="K344" s="5">
        <v>0</v>
      </c>
      <c r="L344" s="5">
        <v>2</v>
      </c>
      <c r="M344" s="5">
        <v>4</v>
      </c>
      <c r="N344" s="5">
        <v>6</v>
      </c>
      <c r="O344" s="5">
        <v>2</v>
      </c>
      <c r="P344" s="5">
        <v>0</v>
      </c>
    </row>
    <row r="345" spans="1:16" x14ac:dyDescent="0.35">
      <c r="A345" s="1">
        <v>2902</v>
      </c>
      <c r="B345" s="25" t="s">
        <v>2064</v>
      </c>
      <c r="C345" s="1">
        <v>6</v>
      </c>
      <c r="D345" s="1">
        <v>2902</v>
      </c>
      <c r="E345" s="1">
        <v>1</v>
      </c>
      <c r="F345" s="1" t="s">
        <v>384</v>
      </c>
      <c r="G345" s="75">
        <f t="shared" si="14"/>
        <v>3332</v>
      </c>
      <c r="H345" s="5">
        <v>0</v>
      </c>
      <c r="I345" s="5">
        <v>3</v>
      </c>
      <c r="J345" s="5">
        <v>1</v>
      </c>
      <c r="K345" s="5">
        <v>0</v>
      </c>
      <c r="L345" s="5">
        <v>0</v>
      </c>
      <c r="M345" s="5">
        <v>0</v>
      </c>
      <c r="N345" s="5">
        <v>12</v>
      </c>
      <c r="O345" s="5">
        <v>0</v>
      </c>
      <c r="P345" s="5">
        <v>1</v>
      </c>
    </row>
    <row r="346" spans="1:16" x14ac:dyDescent="0.35">
      <c r="A346" s="1">
        <v>2903</v>
      </c>
      <c r="B346" s="25" t="s">
        <v>2064</v>
      </c>
      <c r="C346" s="1">
        <v>6</v>
      </c>
      <c r="D346" s="1">
        <v>2903</v>
      </c>
      <c r="E346" s="1">
        <v>1</v>
      </c>
      <c r="F346" s="1" t="s">
        <v>385</v>
      </c>
      <c r="G346" s="75">
        <f t="shared" si="14"/>
        <v>10976</v>
      </c>
      <c r="H346" s="5">
        <v>0</v>
      </c>
      <c r="I346" s="5">
        <v>0</v>
      </c>
      <c r="J346" s="5">
        <v>15</v>
      </c>
      <c r="K346" s="5">
        <v>0</v>
      </c>
      <c r="L346" s="5">
        <v>2</v>
      </c>
      <c r="M346" s="5">
        <v>0</v>
      </c>
      <c r="N346" s="5">
        <v>1</v>
      </c>
      <c r="O346" s="5">
        <v>33</v>
      </c>
      <c r="P346" s="5">
        <v>5</v>
      </c>
    </row>
    <row r="347" spans="1:16" x14ac:dyDescent="0.35">
      <c r="A347" s="1">
        <v>2904</v>
      </c>
      <c r="B347" s="25" t="s">
        <v>2064</v>
      </c>
      <c r="C347" s="1">
        <v>6</v>
      </c>
      <c r="D347" s="1">
        <v>2904</v>
      </c>
      <c r="E347" s="1">
        <v>1</v>
      </c>
      <c r="F347" s="1" t="s">
        <v>533</v>
      </c>
      <c r="G347" s="75">
        <f t="shared" si="14"/>
        <v>5684</v>
      </c>
      <c r="H347" s="5">
        <v>0</v>
      </c>
      <c r="I347" s="5">
        <v>1</v>
      </c>
      <c r="J347" s="5">
        <v>0</v>
      </c>
      <c r="K347" s="5">
        <v>0</v>
      </c>
      <c r="L347" s="5">
        <v>0</v>
      </c>
      <c r="M347" s="5">
        <v>2</v>
      </c>
      <c r="N347" s="5">
        <v>26</v>
      </c>
      <c r="O347" s="5">
        <v>0</v>
      </c>
      <c r="P347" s="5">
        <v>0</v>
      </c>
    </row>
    <row r="348" spans="1:16" x14ac:dyDescent="0.35">
      <c r="A348" s="1">
        <v>2905</v>
      </c>
      <c r="B348" s="25" t="s">
        <v>2064</v>
      </c>
      <c r="C348" s="1">
        <v>5</v>
      </c>
      <c r="D348" s="1">
        <v>2905</v>
      </c>
      <c r="E348" s="1">
        <v>1</v>
      </c>
      <c r="F348" s="1" t="s">
        <v>386</v>
      </c>
      <c r="G348" s="75">
        <f t="shared" si="14"/>
        <v>9800</v>
      </c>
      <c r="H348" s="5">
        <v>10</v>
      </c>
      <c r="I348" s="5">
        <v>5</v>
      </c>
      <c r="J348" s="5">
        <v>2</v>
      </c>
      <c r="K348" s="5">
        <v>0</v>
      </c>
      <c r="L348" s="5">
        <v>3</v>
      </c>
      <c r="M348" s="5">
        <v>6</v>
      </c>
      <c r="N348" s="5">
        <v>22</v>
      </c>
      <c r="O348" s="5">
        <v>2</v>
      </c>
      <c r="P348" s="5">
        <v>0</v>
      </c>
    </row>
    <row r="349" spans="1:16" x14ac:dyDescent="0.35">
      <c r="A349" s="1">
        <v>2906</v>
      </c>
      <c r="B349" s="25" t="s">
        <v>2064</v>
      </c>
      <c r="C349" s="1">
        <v>6</v>
      </c>
      <c r="D349" s="1">
        <v>2906</v>
      </c>
      <c r="E349" s="1">
        <v>1</v>
      </c>
      <c r="F349" s="1" t="s">
        <v>1177</v>
      </c>
      <c r="G349" s="75">
        <f t="shared" si="14"/>
        <v>4116</v>
      </c>
      <c r="H349" s="5">
        <v>0</v>
      </c>
      <c r="I349" s="5">
        <v>2</v>
      </c>
      <c r="J349" s="5">
        <v>2</v>
      </c>
      <c r="K349" s="5">
        <v>0</v>
      </c>
      <c r="L349" s="5">
        <v>0</v>
      </c>
      <c r="M349" s="5">
        <v>0</v>
      </c>
      <c r="N349" s="5">
        <v>15</v>
      </c>
      <c r="O349" s="5">
        <v>2</v>
      </c>
      <c r="P349" s="5">
        <v>0</v>
      </c>
    </row>
    <row r="350" spans="1:16" x14ac:dyDescent="0.35">
      <c r="A350" s="1">
        <v>2907</v>
      </c>
      <c r="B350" s="25" t="s">
        <v>2064</v>
      </c>
      <c r="C350" s="1">
        <v>6</v>
      </c>
      <c r="D350" s="1">
        <v>2907</v>
      </c>
      <c r="E350" s="1">
        <v>1</v>
      </c>
      <c r="F350" s="1" t="s">
        <v>1178</v>
      </c>
      <c r="G350" s="75">
        <f t="shared" si="14"/>
        <v>2352</v>
      </c>
      <c r="H350" s="5">
        <v>0</v>
      </c>
      <c r="I350" s="5">
        <v>8</v>
      </c>
      <c r="J350" s="5">
        <v>0</v>
      </c>
      <c r="K350" s="5">
        <v>0</v>
      </c>
      <c r="L350" s="5">
        <v>0</v>
      </c>
      <c r="M350" s="5">
        <v>0</v>
      </c>
      <c r="N350" s="5">
        <v>4</v>
      </c>
      <c r="O350" s="5">
        <v>0</v>
      </c>
      <c r="P350" s="5">
        <v>0</v>
      </c>
    </row>
    <row r="351" spans="1:16" x14ac:dyDescent="0.35">
      <c r="A351" s="1">
        <v>2908</v>
      </c>
      <c r="B351" s="25" t="s">
        <v>2064</v>
      </c>
      <c r="C351" s="1">
        <v>6</v>
      </c>
      <c r="D351" s="1">
        <v>2908</v>
      </c>
      <c r="E351" s="1">
        <v>1</v>
      </c>
      <c r="F351" s="1" t="s">
        <v>1179</v>
      </c>
      <c r="G351" s="75">
        <f t="shared" si="14"/>
        <v>2156</v>
      </c>
      <c r="H351" s="5">
        <v>0</v>
      </c>
      <c r="I351" s="5">
        <v>5</v>
      </c>
      <c r="J351" s="5">
        <v>0</v>
      </c>
      <c r="K351" s="5">
        <v>0</v>
      </c>
      <c r="L351" s="5">
        <v>0</v>
      </c>
      <c r="M351" s="5">
        <v>0</v>
      </c>
      <c r="N351" s="5">
        <v>6</v>
      </c>
      <c r="O351" s="5">
        <v>0</v>
      </c>
      <c r="P351" s="5">
        <v>0</v>
      </c>
    </row>
    <row r="352" spans="1:16" x14ac:dyDescent="0.35">
      <c r="A352" s="228">
        <v>2909</v>
      </c>
      <c r="C352" s="228">
        <v>5</v>
      </c>
      <c r="D352" s="228">
        <v>2909</v>
      </c>
      <c r="E352" s="228">
        <v>1</v>
      </c>
      <c r="F352" s="411" t="s">
        <v>2206</v>
      </c>
      <c r="G352" s="75">
        <f t="shared" si="14"/>
        <v>20776</v>
      </c>
      <c r="H352" s="228">
        <v>3</v>
      </c>
      <c r="I352" s="228">
        <v>2</v>
      </c>
      <c r="J352" s="228">
        <v>9</v>
      </c>
      <c r="K352" s="228">
        <v>2</v>
      </c>
      <c r="L352" s="228">
        <v>13</v>
      </c>
      <c r="M352" s="228">
        <v>50</v>
      </c>
      <c r="N352" s="228">
        <v>4</v>
      </c>
      <c r="O352" s="228">
        <v>22</v>
      </c>
      <c r="P352" s="228">
        <v>1</v>
      </c>
    </row>
    <row r="353" spans="1:16" x14ac:dyDescent="0.35">
      <c r="A353" s="228">
        <v>3000</v>
      </c>
      <c r="G353" s="75">
        <v>1618820</v>
      </c>
      <c r="H353" s="228">
        <v>0</v>
      </c>
      <c r="I353" s="228">
        <v>0</v>
      </c>
      <c r="J353" s="228">
        <v>0</v>
      </c>
      <c r="K353" s="228">
        <v>0</v>
      </c>
      <c r="L353" s="228">
        <v>0</v>
      </c>
      <c r="M353" s="228">
        <v>0</v>
      </c>
      <c r="N353" s="228">
        <v>0</v>
      </c>
      <c r="O353" s="228">
        <v>0</v>
      </c>
      <c r="P353" s="228">
        <v>0</v>
      </c>
    </row>
    <row r="354" spans="1:16" x14ac:dyDescent="0.35">
      <c r="A354" s="228">
        <v>3999</v>
      </c>
      <c r="G354" s="75">
        <f t="shared" si="14"/>
        <v>0</v>
      </c>
      <c r="H354" s="228">
        <v>0</v>
      </c>
      <c r="I354" s="228">
        <v>0</v>
      </c>
      <c r="J354" s="228">
        <v>0</v>
      </c>
      <c r="K354" s="228">
        <v>0</v>
      </c>
      <c r="L354" s="228">
        <v>0</v>
      </c>
      <c r="M354" s="228">
        <v>0</v>
      </c>
      <c r="N354" s="228">
        <v>0</v>
      </c>
      <c r="O354" s="228">
        <v>0</v>
      </c>
      <c r="P354" s="228">
        <v>0</v>
      </c>
    </row>
    <row r="355" spans="1:16" x14ac:dyDescent="0.35">
      <c r="A355" s="1">
        <v>4000</v>
      </c>
      <c r="B355" s="25" t="s">
        <v>2064</v>
      </c>
      <c r="C355" s="1">
        <v>7</v>
      </c>
      <c r="D355" s="1">
        <v>4000</v>
      </c>
      <c r="E355" s="1">
        <v>7</v>
      </c>
      <c r="F355" s="1" t="s">
        <v>389</v>
      </c>
      <c r="G355" s="75">
        <f t="shared" ref="G355:G400" si="15">SUM(H355:P355)*$G$5</f>
        <v>196</v>
      </c>
      <c r="H355" s="5">
        <v>0</v>
      </c>
      <c r="I355" s="5">
        <v>1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</row>
    <row r="356" spans="1:16" x14ac:dyDescent="0.35">
      <c r="A356" s="1">
        <v>4001</v>
      </c>
      <c r="B356" s="25" t="s">
        <v>2064</v>
      </c>
      <c r="C356" s="1">
        <v>7</v>
      </c>
      <c r="D356" s="1">
        <v>4001</v>
      </c>
      <c r="E356" s="1">
        <v>7</v>
      </c>
      <c r="F356" s="1" t="s">
        <v>390</v>
      </c>
      <c r="G356" s="75">
        <f t="shared" si="15"/>
        <v>3528</v>
      </c>
      <c r="H356" s="5">
        <v>0</v>
      </c>
      <c r="I356" s="5">
        <v>11</v>
      </c>
      <c r="J356" s="5">
        <v>0</v>
      </c>
      <c r="K356" s="5">
        <v>0</v>
      </c>
      <c r="L356" s="5">
        <v>0</v>
      </c>
      <c r="M356" s="5">
        <v>0</v>
      </c>
      <c r="N356" s="5">
        <v>7</v>
      </c>
      <c r="O356" s="5">
        <v>0</v>
      </c>
      <c r="P356" s="5">
        <v>0</v>
      </c>
    </row>
    <row r="357" spans="1:16" x14ac:dyDescent="0.35">
      <c r="A357" s="228">
        <v>4003</v>
      </c>
      <c r="G357" s="75">
        <f t="shared" si="15"/>
        <v>0</v>
      </c>
      <c r="H357" s="228">
        <v>0</v>
      </c>
      <c r="I357" s="228">
        <v>0</v>
      </c>
      <c r="J357" s="228">
        <v>0</v>
      </c>
      <c r="K357" s="228">
        <v>0</v>
      </c>
      <c r="L357" s="228">
        <v>0</v>
      </c>
      <c r="M357" s="228">
        <v>0</v>
      </c>
      <c r="N357" s="228">
        <v>0</v>
      </c>
      <c r="O357" s="228">
        <v>0</v>
      </c>
      <c r="P357" s="228">
        <v>0</v>
      </c>
    </row>
    <row r="358" spans="1:16" x14ac:dyDescent="0.35">
      <c r="A358" s="1">
        <v>4004</v>
      </c>
      <c r="B358" s="25" t="s">
        <v>2064</v>
      </c>
      <c r="C358" s="1">
        <v>7</v>
      </c>
      <c r="D358" s="1">
        <v>4004</v>
      </c>
      <c r="E358" s="1">
        <v>7</v>
      </c>
      <c r="F358" s="1" t="s">
        <v>1180</v>
      </c>
      <c r="G358" s="75">
        <f t="shared" si="15"/>
        <v>1764</v>
      </c>
      <c r="H358" s="5">
        <v>0</v>
      </c>
      <c r="I358" s="5">
        <v>3</v>
      </c>
      <c r="J358" s="5">
        <v>0</v>
      </c>
      <c r="K358" s="5">
        <v>0</v>
      </c>
      <c r="L358" s="5">
        <v>1</v>
      </c>
      <c r="M358" s="5">
        <v>0</v>
      </c>
      <c r="N358" s="5">
        <v>5</v>
      </c>
      <c r="O358" s="5">
        <v>0</v>
      </c>
      <c r="P358" s="5">
        <v>0</v>
      </c>
    </row>
    <row r="359" spans="1:16" x14ac:dyDescent="0.35">
      <c r="A359" s="1">
        <v>4005</v>
      </c>
      <c r="B359" s="25" t="s">
        <v>2064</v>
      </c>
      <c r="C359" s="1">
        <v>7</v>
      </c>
      <c r="D359" s="1">
        <v>4005</v>
      </c>
      <c r="E359" s="1">
        <v>7</v>
      </c>
      <c r="F359" s="1" t="s">
        <v>392</v>
      </c>
      <c r="G359" s="75">
        <f t="shared" si="15"/>
        <v>5488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28</v>
      </c>
      <c r="P359" s="5">
        <v>0</v>
      </c>
    </row>
    <row r="360" spans="1:16" x14ac:dyDescent="0.35">
      <c r="A360" s="1">
        <v>4007</v>
      </c>
      <c r="B360" s="25" t="s">
        <v>2064</v>
      </c>
      <c r="C360" s="1">
        <v>7</v>
      </c>
      <c r="D360" s="1">
        <v>4007</v>
      </c>
      <c r="E360" s="1">
        <v>7</v>
      </c>
      <c r="F360" s="1" t="s">
        <v>393</v>
      </c>
      <c r="G360" s="75">
        <f t="shared" si="15"/>
        <v>980</v>
      </c>
      <c r="H360" s="5">
        <v>1</v>
      </c>
      <c r="I360" s="5">
        <v>0</v>
      </c>
      <c r="J360" s="5">
        <v>0</v>
      </c>
      <c r="K360" s="5">
        <v>0</v>
      </c>
      <c r="L360" s="5">
        <v>0</v>
      </c>
      <c r="M360" s="5">
        <v>2</v>
      </c>
      <c r="N360" s="5">
        <v>2</v>
      </c>
      <c r="O360" s="5">
        <v>0</v>
      </c>
      <c r="P360" s="5">
        <v>0</v>
      </c>
    </row>
    <row r="361" spans="1:16" x14ac:dyDescent="0.35">
      <c r="A361" s="1">
        <v>4008</v>
      </c>
      <c r="B361" s="25" t="s">
        <v>2064</v>
      </c>
      <c r="C361" s="1">
        <v>7</v>
      </c>
      <c r="D361" s="1">
        <v>4008</v>
      </c>
      <c r="E361" s="1">
        <v>7</v>
      </c>
      <c r="F361" s="1" t="s">
        <v>394</v>
      </c>
      <c r="G361" s="75">
        <f t="shared" si="15"/>
        <v>4312</v>
      </c>
      <c r="H361" s="5">
        <v>0</v>
      </c>
      <c r="I361" s="5">
        <v>1</v>
      </c>
      <c r="J361" s="5">
        <v>0</v>
      </c>
      <c r="K361" s="5">
        <v>0</v>
      </c>
      <c r="L361" s="5">
        <v>1</v>
      </c>
      <c r="M361" s="5">
        <v>0</v>
      </c>
      <c r="N361" s="5">
        <v>19</v>
      </c>
      <c r="O361" s="5">
        <v>0</v>
      </c>
      <c r="P361" s="5">
        <v>1</v>
      </c>
    </row>
    <row r="362" spans="1:16" x14ac:dyDescent="0.35">
      <c r="A362" s="1">
        <v>4011</v>
      </c>
      <c r="B362" s="25" t="s">
        <v>2064</v>
      </c>
      <c r="C362" s="1">
        <v>7</v>
      </c>
      <c r="D362" s="1">
        <v>4011</v>
      </c>
      <c r="E362" s="1">
        <v>7</v>
      </c>
      <c r="F362" s="1" t="s">
        <v>1964</v>
      </c>
      <c r="G362" s="75">
        <f t="shared" si="15"/>
        <v>3528</v>
      </c>
      <c r="H362" s="5">
        <v>1</v>
      </c>
      <c r="I362" s="5">
        <v>2</v>
      </c>
      <c r="J362" s="5">
        <v>0</v>
      </c>
      <c r="K362" s="5">
        <v>0</v>
      </c>
      <c r="L362" s="5">
        <v>0</v>
      </c>
      <c r="M362" s="5">
        <v>6</v>
      </c>
      <c r="N362" s="5">
        <v>9</v>
      </c>
      <c r="O362" s="5">
        <v>0</v>
      </c>
      <c r="P362" s="5">
        <v>0</v>
      </c>
    </row>
    <row r="363" spans="1:16" x14ac:dyDescent="0.35">
      <c r="A363" s="1">
        <v>4015</v>
      </c>
      <c r="B363" s="25" t="s">
        <v>2064</v>
      </c>
      <c r="C363" s="1">
        <v>7</v>
      </c>
      <c r="D363" s="1">
        <v>4015</v>
      </c>
      <c r="E363" s="1">
        <v>7</v>
      </c>
      <c r="F363" s="1" t="s">
        <v>396</v>
      </c>
      <c r="G363" s="75">
        <f t="shared" si="15"/>
        <v>6076</v>
      </c>
      <c r="H363" s="5">
        <v>1</v>
      </c>
      <c r="I363" s="5">
        <v>9</v>
      </c>
      <c r="J363" s="5">
        <v>0</v>
      </c>
      <c r="K363" s="5">
        <v>0</v>
      </c>
      <c r="L363" s="5">
        <v>0</v>
      </c>
      <c r="M363" s="5">
        <v>1</v>
      </c>
      <c r="N363" s="5">
        <v>16</v>
      </c>
      <c r="O363" s="5">
        <v>0</v>
      </c>
      <c r="P363" s="5">
        <v>4</v>
      </c>
    </row>
    <row r="364" spans="1:16" x14ac:dyDescent="0.35">
      <c r="A364" s="1">
        <v>4016</v>
      </c>
      <c r="B364" s="25" t="s">
        <v>2064</v>
      </c>
      <c r="C364" s="1">
        <v>7</v>
      </c>
      <c r="D364" s="1">
        <v>4016</v>
      </c>
      <c r="E364" s="1">
        <v>7</v>
      </c>
      <c r="F364" s="1" t="s">
        <v>397</v>
      </c>
      <c r="G364" s="75">
        <f t="shared" si="15"/>
        <v>3136</v>
      </c>
      <c r="H364" s="5">
        <v>0</v>
      </c>
      <c r="I364" s="5">
        <v>0</v>
      </c>
      <c r="J364" s="5">
        <v>5</v>
      </c>
      <c r="K364" s="5">
        <v>0</v>
      </c>
      <c r="L364" s="5">
        <v>0</v>
      </c>
      <c r="M364" s="5">
        <v>0</v>
      </c>
      <c r="N364" s="5">
        <v>0</v>
      </c>
      <c r="O364" s="5">
        <v>11</v>
      </c>
      <c r="P364" s="5">
        <v>0</v>
      </c>
    </row>
    <row r="365" spans="1:16" x14ac:dyDescent="0.35">
      <c r="A365" s="1">
        <v>4017</v>
      </c>
      <c r="B365" s="25" t="s">
        <v>2064</v>
      </c>
      <c r="C365" s="1">
        <v>7</v>
      </c>
      <c r="D365" s="1">
        <v>4017</v>
      </c>
      <c r="E365" s="1">
        <v>7</v>
      </c>
      <c r="F365" s="1" t="s">
        <v>1181</v>
      </c>
      <c r="G365" s="75">
        <f t="shared" si="15"/>
        <v>6468</v>
      </c>
      <c r="H365" s="5">
        <v>0</v>
      </c>
      <c r="I365" s="5">
        <v>8</v>
      </c>
      <c r="J365" s="5">
        <v>0</v>
      </c>
      <c r="K365" s="5">
        <v>0</v>
      </c>
      <c r="L365" s="5">
        <v>1</v>
      </c>
      <c r="M365" s="5">
        <v>0</v>
      </c>
      <c r="N365" s="5">
        <v>23</v>
      </c>
      <c r="O365" s="5">
        <v>0</v>
      </c>
      <c r="P365" s="5">
        <v>1</v>
      </c>
    </row>
    <row r="366" spans="1:16" x14ac:dyDescent="0.35">
      <c r="A366" s="1">
        <v>4018</v>
      </c>
      <c r="B366" s="25" t="s">
        <v>2064</v>
      </c>
      <c r="C366" s="1">
        <v>7</v>
      </c>
      <c r="D366" s="1">
        <v>4018</v>
      </c>
      <c r="E366" s="1">
        <v>7</v>
      </c>
      <c r="F366" s="1" t="s">
        <v>398</v>
      </c>
      <c r="G366" s="75">
        <f t="shared" si="15"/>
        <v>1176</v>
      </c>
      <c r="H366" s="5">
        <v>0</v>
      </c>
      <c r="I366" s="5">
        <v>1</v>
      </c>
      <c r="J366" s="5">
        <v>0</v>
      </c>
      <c r="K366" s="5">
        <v>0</v>
      </c>
      <c r="L366" s="5">
        <v>4</v>
      </c>
      <c r="M366" s="5">
        <v>0</v>
      </c>
      <c r="N366" s="5">
        <v>1</v>
      </c>
      <c r="O366" s="5">
        <v>0</v>
      </c>
      <c r="P366" s="5">
        <v>0</v>
      </c>
    </row>
    <row r="367" spans="1:16" x14ac:dyDescent="0.35">
      <c r="A367" s="1">
        <v>4020</v>
      </c>
      <c r="B367" s="25" t="s">
        <v>2064</v>
      </c>
      <c r="C367" s="1">
        <v>7</v>
      </c>
      <c r="D367" s="1">
        <v>4020</v>
      </c>
      <c r="E367" s="1">
        <v>7</v>
      </c>
      <c r="F367" s="1" t="s">
        <v>1965</v>
      </c>
      <c r="G367" s="75">
        <f t="shared" si="15"/>
        <v>13524</v>
      </c>
      <c r="H367" s="5">
        <v>0</v>
      </c>
      <c r="I367" s="5">
        <v>0</v>
      </c>
      <c r="J367" s="5">
        <v>3</v>
      </c>
      <c r="K367" s="5">
        <v>0</v>
      </c>
      <c r="L367" s="5">
        <v>0</v>
      </c>
      <c r="M367" s="5">
        <v>0</v>
      </c>
      <c r="N367" s="5">
        <v>66</v>
      </c>
      <c r="O367" s="5">
        <v>0</v>
      </c>
      <c r="P367" s="5">
        <v>0</v>
      </c>
    </row>
    <row r="368" spans="1:16" x14ac:dyDescent="0.35">
      <c r="A368" s="1">
        <v>4025</v>
      </c>
      <c r="B368" s="25" t="s">
        <v>2064</v>
      </c>
      <c r="C368" s="1">
        <v>7</v>
      </c>
      <c r="D368" s="1">
        <v>4025</v>
      </c>
      <c r="E368" s="1">
        <v>7</v>
      </c>
      <c r="F368" s="1" t="s">
        <v>399</v>
      </c>
      <c r="G368" s="75">
        <f t="shared" si="15"/>
        <v>2744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14</v>
      </c>
      <c r="O368" s="5">
        <v>0</v>
      </c>
      <c r="P368" s="5">
        <v>0</v>
      </c>
    </row>
    <row r="369" spans="1:16" x14ac:dyDescent="0.35">
      <c r="A369" s="1">
        <v>4026</v>
      </c>
      <c r="B369" s="25" t="s">
        <v>2064</v>
      </c>
      <c r="C369" s="1">
        <v>7</v>
      </c>
      <c r="D369" s="1">
        <v>4026</v>
      </c>
      <c r="E369" s="1">
        <v>7</v>
      </c>
      <c r="F369" s="1" t="s">
        <v>400</v>
      </c>
      <c r="G369" s="75">
        <f t="shared" si="15"/>
        <v>1764</v>
      </c>
      <c r="H369" s="5">
        <v>1</v>
      </c>
      <c r="I369" s="5">
        <v>1</v>
      </c>
      <c r="J369" s="5">
        <v>0</v>
      </c>
      <c r="K369" s="5">
        <v>0</v>
      </c>
      <c r="L369" s="5">
        <v>0</v>
      </c>
      <c r="M369" s="5">
        <v>1</v>
      </c>
      <c r="N369" s="5">
        <v>6</v>
      </c>
      <c r="O369" s="5">
        <v>0</v>
      </c>
      <c r="P369" s="5">
        <v>0</v>
      </c>
    </row>
    <row r="370" spans="1:16" x14ac:dyDescent="0.35">
      <c r="A370" s="1">
        <v>4027</v>
      </c>
      <c r="B370" s="25" t="s">
        <v>2064</v>
      </c>
      <c r="C370" s="1">
        <v>7</v>
      </c>
      <c r="D370" s="1">
        <v>4027</v>
      </c>
      <c r="E370" s="1">
        <v>7</v>
      </c>
      <c r="F370" s="1" t="s">
        <v>401</v>
      </c>
      <c r="G370" s="75">
        <f t="shared" si="15"/>
        <v>6468</v>
      </c>
      <c r="H370" s="5">
        <v>0</v>
      </c>
      <c r="I370" s="5">
        <v>0</v>
      </c>
      <c r="J370" s="5">
        <v>26</v>
      </c>
      <c r="K370" s="5">
        <v>0</v>
      </c>
      <c r="L370" s="5">
        <v>3</v>
      </c>
      <c r="M370" s="5">
        <v>0</v>
      </c>
      <c r="N370" s="5">
        <v>0</v>
      </c>
      <c r="O370" s="5">
        <v>4</v>
      </c>
      <c r="P370" s="5">
        <v>0</v>
      </c>
    </row>
    <row r="371" spans="1:16" x14ac:dyDescent="0.35">
      <c r="A371" s="1">
        <v>4029</v>
      </c>
      <c r="B371" s="25" t="s">
        <v>2064</v>
      </c>
      <c r="C371" s="1">
        <v>7</v>
      </c>
      <c r="D371" s="1">
        <v>4029</v>
      </c>
      <c r="E371" s="1">
        <v>7</v>
      </c>
      <c r="F371" s="1" t="s">
        <v>1966</v>
      </c>
      <c r="G371" s="75">
        <f t="shared" si="15"/>
        <v>3528</v>
      </c>
      <c r="H371" s="5">
        <v>0</v>
      </c>
      <c r="I371" s="5">
        <v>7</v>
      </c>
      <c r="J371" s="5">
        <v>0</v>
      </c>
      <c r="K371" s="5">
        <v>0</v>
      </c>
      <c r="L371" s="5">
        <v>1</v>
      </c>
      <c r="M371" s="5">
        <v>0</v>
      </c>
      <c r="N371" s="5">
        <v>9</v>
      </c>
      <c r="O371" s="5">
        <v>0</v>
      </c>
      <c r="P371" s="5">
        <v>1</v>
      </c>
    </row>
    <row r="372" spans="1:16" x14ac:dyDescent="0.35">
      <c r="A372" s="1">
        <v>4031</v>
      </c>
      <c r="B372" s="25" t="s">
        <v>2064</v>
      </c>
      <c r="C372" s="1">
        <v>7</v>
      </c>
      <c r="D372" s="1">
        <v>4031</v>
      </c>
      <c r="E372" s="1">
        <v>7</v>
      </c>
      <c r="F372" s="1" t="s">
        <v>1182</v>
      </c>
      <c r="G372" s="75">
        <f t="shared" si="15"/>
        <v>392</v>
      </c>
      <c r="H372" s="5">
        <v>0</v>
      </c>
      <c r="I372" s="5">
        <v>2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</row>
    <row r="373" spans="1:16" x14ac:dyDescent="0.35">
      <c r="A373" s="228">
        <v>4032</v>
      </c>
      <c r="G373" s="75">
        <f t="shared" si="15"/>
        <v>0</v>
      </c>
      <c r="H373" s="228">
        <v>0</v>
      </c>
      <c r="I373" s="228">
        <v>0</v>
      </c>
      <c r="J373" s="228">
        <v>0</v>
      </c>
      <c r="K373" s="228">
        <v>0</v>
      </c>
      <c r="L373" s="228">
        <v>0</v>
      </c>
      <c r="M373" s="228">
        <v>0</v>
      </c>
      <c r="N373" s="228">
        <v>0</v>
      </c>
      <c r="O373" s="228">
        <v>0</v>
      </c>
      <c r="P373" s="228">
        <v>0</v>
      </c>
    </row>
    <row r="374" spans="1:16" x14ac:dyDescent="0.35">
      <c r="A374" s="1">
        <v>4035</v>
      </c>
      <c r="B374" s="25" t="s">
        <v>2064</v>
      </c>
      <c r="C374" s="1">
        <v>7</v>
      </c>
      <c r="D374" s="1">
        <v>4035</v>
      </c>
      <c r="E374" s="1">
        <v>7</v>
      </c>
      <c r="F374" s="1" t="s">
        <v>1967</v>
      </c>
      <c r="G374" s="75">
        <f t="shared" si="15"/>
        <v>3724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5</v>
      </c>
      <c r="N374" s="5">
        <v>14</v>
      </c>
      <c r="O374" s="5">
        <v>0</v>
      </c>
      <c r="P374" s="5">
        <v>0</v>
      </c>
    </row>
    <row r="375" spans="1:16" x14ac:dyDescent="0.35">
      <c r="A375" s="1">
        <v>4036</v>
      </c>
      <c r="B375" s="25" t="s">
        <v>2064</v>
      </c>
      <c r="C375" s="1">
        <v>7</v>
      </c>
      <c r="D375" s="1">
        <v>4036</v>
      </c>
      <c r="E375" s="1">
        <v>7</v>
      </c>
      <c r="F375" s="1" t="s">
        <v>402</v>
      </c>
      <c r="G375" s="75">
        <f t="shared" si="15"/>
        <v>196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1</v>
      </c>
      <c r="N375" s="5">
        <v>0</v>
      </c>
      <c r="O375" s="5">
        <v>0</v>
      </c>
      <c r="P375" s="5">
        <v>0</v>
      </c>
    </row>
    <row r="376" spans="1:16" x14ac:dyDescent="0.35">
      <c r="A376" s="1">
        <v>4038</v>
      </c>
      <c r="B376" s="25" t="s">
        <v>2064</v>
      </c>
      <c r="C376" s="1">
        <v>7</v>
      </c>
      <c r="D376" s="1">
        <v>4038</v>
      </c>
      <c r="E376" s="1">
        <v>7</v>
      </c>
      <c r="F376" s="1" t="s">
        <v>403</v>
      </c>
      <c r="G376" s="75">
        <f t="shared" si="15"/>
        <v>5880</v>
      </c>
      <c r="H376" s="5">
        <v>0</v>
      </c>
      <c r="I376" s="5">
        <v>3</v>
      </c>
      <c r="J376" s="5">
        <v>0</v>
      </c>
      <c r="K376" s="5">
        <v>0</v>
      </c>
      <c r="L376" s="5">
        <v>3</v>
      </c>
      <c r="M376" s="5">
        <v>0</v>
      </c>
      <c r="N376" s="5">
        <v>24</v>
      </c>
      <c r="O376" s="5">
        <v>0</v>
      </c>
      <c r="P376" s="5">
        <v>0</v>
      </c>
    </row>
    <row r="377" spans="1:16" x14ac:dyDescent="0.35">
      <c r="A377" s="1">
        <v>4039</v>
      </c>
      <c r="B377" s="25" t="s">
        <v>2064</v>
      </c>
      <c r="C377" s="1">
        <v>7</v>
      </c>
      <c r="D377" s="1">
        <v>4039</v>
      </c>
      <c r="E377" s="1">
        <v>7</v>
      </c>
      <c r="F377" s="1" t="s">
        <v>404</v>
      </c>
      <c r="G377" s="75">
        <f t="shared" si="15"/>
        <v>3332</v>
      </c>
      <c r="H377" s="5">
        <v>0</v>
      </c>
      <c r="I377" s="5">
        <v>0</v>
      </c>
      <c r="J377" s="5">
        <v>0</v>
      </c>
      <c r="K377" s="5">
        <v>0</v>
      </c>
      <c r="L377" s="5">
        <v>1</v>
      </c>
      <c r="M377" s="5">
        <v>0</v>
      </c>
      <c r="N377" s="5">
        <v>15</v>
      </c>
      <c r="O377" s="5">
        <v>1</v>
      </c>
      <c r="P377" s="5">
        <v>0</v>
      </c>
    </row>
    <row r="378" spans="1:16" x14ac:dyDescent="0.35">
      <c r="A378" s="1">
        <v>4043</v>
      </c>
      <c r="B378" s="25" t="s">
        <v>2064</v>
      </c>
      <c r="C378" s="1">
        <v>7</v>
      </c>
      <c r="D378" s="1">
        <v>4043</v>
      </c>
      <c r="E378" s="1">
        <v>7</v>
      </c>
      <c r="F378" s="1" t="s">
        <v>406</v>
      </c>
      <c r="G378" s="75">
        <f t="shared" si="15"/>
        <v>1960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10</v>
      </c>
      <c r="O378" s="5">
        <v>0</v>
      </c>
      <c r="P378" s="5">
        <v>0</v>
      </c>
    </row>
    <row r="379" spans="1:16" x14ac:dyDescent="0.35">
      <c r="A379" s="1">
        <v>4049</v>
      </c>
      <c r="B379" s="25" t="s">
        <v>2064</v>
      </c>
      <c r="C379" s="1">
        <v>7</v>
      </c>
      <c r="D379" s="1">
        <v>4049</v>
      </c>
      <c r="E379" s="1">
        <v>7</v>
      </c>
      <c r="F379" s="1" t="s">
        <v>1968</v>
      </c>
      <c r="G379" s="75">
        <f t="shared" si="15"/>
        <v>1568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8</v>
      </c>
      <c r="O379" s="5">
        <v>0</v>
      </c>
      <c r="P379" s="5">
        <v>0</v>
      </c>
    </row>
    <row r="380" spans="1:16" x14ac:dyDescent="0.35">
      <c r="A380" s="1">
        <v>4050</v>
      </c>
      <c r="B380" s="25" t="s">
        <v>2064</v>
      </c>
      <c r="C380" s="1">
        <v>7</v>
      </c>
      <c r="D380" s="1">
        <v>4050</v>
      </c>
      <c r="E380" s="1">
        <v>7</v>
      </c>
      <c r="F380" s="1" t="s">
        <v>1184</v>
      </c>
      <c r="G380" s="75">
        <f t="shared" si="15"/>
        <v>980</v>
      </c>
      <c r="H380" s="5">
        <v>0</v>
      </c>
      <c r="I380" s="5">
        <v>2</v>
      </c>
      <c r="J380" s="5">
        <v>0</v>
      </c>
      <c r="K380" s="5">
        <v>0</v>
      </c>
      <c r="L380" s="5">
        <v>0</v>
      </c>
      <c r="M380" s="5">
        <v>0</v>
      </c>
      <c r="N380" s="5">
        <v>3</v>
      </c>
      <c r="O380" s="5">
        <v>0</v>
      </c>
      <c r="P380" s="5">
        <v>0</v>
      </c>
    </row>
    <row r="381" spans="1:16" x14ac:dyDescent="0.35">
      <c r="A381" s="1">
        <v>4053</v>
      </c>
      <c r="B381" s="25" t="s">
        <v>2064</v>
      </c>
      <c r="C381" s="1">
        <v>7</v>
      </c>
      <c r="D381" s="1">
        <v>4053</v>
      </c>
      <c r="E381" s="1">
        <v>7</v>
      </c>
      <c r="F381" s="1" t="s">
        <v>407</v>
      </c>
      <c r="G381" s="75">
        <f t="shared" si="15"/>
        <v>1764</v>
      </c>
      <c r="H381" s="5">
        <v>0</v>
      </c>
      <c r="I381" s="5">
        <v>0</v>
      </c>
      <c r="J381" s="5">
        <v>0</v>
      </c>
      <c r="K381" s="5">
        <v>0</v>
      </c>
      <c r="L381" s="5">
        <v>1</v>
      </c>
      <c r="M381" s="5">
        <v>0</v>
      </c>
      <c r="N381" s="5">
        <v>4</v>
      </c>
      <c r="O381" s="5">
        <v>4</v>
      </c>
      <c r="P381" s="5">
        <v>0</v>
      </c>
    </row>
    <row r="382" spans="1:16" x14ac:dyDescent="0.35">
      <c r="A382" s="1">
        <v>4054</v>
      </c>
      <c r="B382" s="25" t="s">
        <v>2064</v>
      </c>
      <c r="C382" s="1">
        <v>7</v>
      </c>
      <c r="D382" s="1">
        <v>4054</v>
      </c>
      <c r="E382" s="1">
        <v>7</v>
      </c>
      <c r="F382" s="1" t="s">
        <v>408</v>
      </c>
      <c r="G382" s="75">
        <f t="shared" si="15"/>
        <v>1176</v>
      </c>
      <c r="H382" s="5">
        <v>2</v>
      </c>
      <c r="I382" s="5">
        <v>2</v>
      </c>
      <c r="J382" s="5">
        <v>0</v>
      </c>
      <c r="K382" s="5">
        <v>0</v>
      </c>
      <c r="L382" s="5">
        <v>0</v>
      </c>
      <c r="M382" s="5">
        <v>0</v>
      </c>
      <c r="N382" s="5">
        <v>2</v>
      </c>
      <c r="O382" s="5">
        <v>0</v>
      </c>
      <c r="P382" s="5">
        <v>0</v>
      </c>
    </row>
    <row r="383" spans="1:16" x14ac:dyDescent="0.35">
      <c r="A383" s="1">
        <v>4055</v>
      </c>
      <c r="B383" s="25" t="s">
        <v>2064</v>
      </c>
      <c r="C383" s="1">
        <v>7</v>
      </c>
      <c r="D383" s="1">
        <v>4055</v>
      </c>
      <c r="E383" s="1">
        <v>7</v>
      </c>
      <c r="F383" s="1" t="s">
        <v>409</v>
      </c>
      <c r="G383" s="75">
        <f t="shared" si="15"/>
        <v>1764</v>
      </c>
      <c r="H383" s="5">
        <v>1</v>
      </c>
      <c r="I383" s="5">
        <v>2</v>
      </c>
      <c r="J383" s="5">
        <v>0</v>
      </c>
      <c r="K383" s="5">
        <v>0</v>
      </c>
      <c r="L383" s="5">
        <v>0</v>
      </c>
      <c r="M383" s="5">
        <v>0</v>
      </c>
      <c r="N383" s="5">
        <v>6</v>
      </c>
      <c r="O383" s="5">
        <v>0</v>
      </c>
      <c r="P383" s="5">
        <v>0</v>
      </c>
    </row>
    <row r="384" spans="1:16" x14ac:dyDescent="0.35">
      <c r="A384" s="1">
        <v>4056</v>
      </c>
      <c r="B384" s="25" t="s">
        <v>2064</v>
      </c>
      <c r="C384" s="1">
        <v>7</v>
      </c>
      <c r="D384" s="1">
        <v>4056</v>
      </c>
      <c r="E384" s="1">
        <v>7</v>
      </c>
      <c r="F384" s="1" t="s">
        <v>1186</v>
      </c>
      <c r="G384" s="75">
        <f t="shared" si="15"/>
        <v>588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3</v>
      </c>
      <c r="O384" s="5">
        <v>0</v>
      </c>
      <c r="P384" s="5">
        <v>0</v>
      </c>
    </row>
    <row r="385" spans="1:16" x14ac:dyDescent="0.35">
      <c r="A385" s="1">
        <v>4057</v>
      </c>
      <c r="B385" s="25" t="s">
        <v>2064</v>
      </c>
      <c r="C385" s="1">
        <v>7</v>
      </c>
      <c r="D385" s="1">
        <v>4057</v>
      </c>
      <c r="E385" s="1">
        <v>7</v>
      </c>
      <c r="F385" s="1" t="s">
        <v>410</v>
      </c>
      <c r="G385" s="75">
        <f t="shared" si="15"/>
        <v>980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5</v>
      </c>
      <c r="O385" s="5">
        <v>0</v>
      </c>
      <c r="P385" s="5">
        <v>0</v>
      </c>
    </row>
    <row r="386" spans="1:16" x14ac:dyDescent="0.35">
      <c r="A386" s="1">
        <v>4058</v>
      </c>
      <c r="B386" s="25" t="s">
        <v>2064</v>
      </c>
      <c r="C386" s="1">
        <v>7</v>
      </c>
      <c r="D386" s="1">
        <v>4058</v>
      </c>
      <c r="E386" s="1">
        <v>7</v>
      </c>
      <c r="F386" s="1" t="s">
        <v>1187</v>
      </c>
      <c r="G386" s="75">
        <f t="shared" si="15"/>
        <v>392</v>
      </c>
      <c r="H386" s="5">
        <v>0</v>
      </c>
      <c r="I386" s="5">
        <v>0</v>
      </c>
      <c r="J386" s="5">
        <v>0</v>
      </c>
      <c r="K386" s="5">
        <v>0</v>
      </c>
      <c r="L386" s="5">
        <v>1</v>
      </c>
      <c r="M386" s="5">
        <v>0</v>
      </c>
      <c r="N386" s="5">
        <v>1</v>
      </c>
      <c r="O386" s="5">
        <v>0</v>
      </c>
      <c r="P386" s="5">
        <v>0</v>
      </c>
    </row>
    <row r="387" spans="1:16" x14ac:dyDescent="0.35">
      <c r="A387" s="1">
        <v>4059</v>
      </c>
      <c r="B387" s="25" t="s">
        <v>2064</v>
      </c>
      <c r="C387" s="1">
        <v>7</v>
      </c>
      <c r="D387" s="1">
        <v>4059</v>
      </c>
      <c r="E387" s="1">
        <v>7</v>
      </c>
      <c r="F387" s="1" t="s">
        <v>1188</v>
      </c>
      <c r="G387" s="75">
        <f t="shared" si="15"/>
        <v>1764</v>
      </c>
      <c r="H387" s="5">
        <v>0</v>
      </c>
      <c r="I387" s="5">
        <v>1</v>
      </c>
      <c r="J387" s="5">
        <v>0</v>
      </c>
      <c r="K387" s="5">
        <v>0</v>
      </c>
      <c r="L387" s="5">
        <v>0</v>
      </c>
      <c r="M387" s="5">
        <v>0</v>
      </c>
      <c r="N387" s="5">
        <v>8</v>
      </c>
      <c r="O387" s="5">
        <v>0</v>
      </c>
      <c r="P387" s="5">
        <v>0</v>
      </c>
    </row>
    <row r="388" spans="1:16" x14ac:dyDescent="0.35">
      <c r="A388" s="1">
        <v>4064</v>
      </c>
      <c r="B388" s="25" t="s">
        <v>2064</v>
      </c>
      <c r="C388" s="1">
        <v>7</v>
      </c>
      <c r="D388" s="1">
        <v>4064</v>
      </c>
      <c r="E388" s="1">
        <v>7</v>
      </c>
      <c r="F388" s="1" t="s">
        <v>1189</v>
      </c>
      <c r="G388" s="75">
        <f t="shared" si="15"/>
        <v>1568</v>
      </c>
      <c r="H388" s="5">
        <v>0</v>
      </c>
      <c r="I388" s="5">
        <v>2</v>
      </c>
      <c r="J388" s="5">
        <v>0</v>
      </c>
      <c r="K388" s="5">
        <v>0</v>
      </c>
      <c r="L388" s="5">
        <v>0</v>
      </c>
      <c r="M388" s="5">
        <v>0</v>
      </c>
      <c r="N388" s="5">
        <v>6</v>
      </c>
      <c r="O388" s="5">
        <v>0</v>
      </c>
      <c r="P388" s="5">
        <v>0</v>
      </c>
    </row>
    <row r="389" spans="1:16" x14ac:dyDescent="0.35">
      <c r="A389" s="1">
        <v>4066</v>
      </c>
      <c r="B389" s="25" t="s">
        <v>2064</v>
      </c>
      <c r="C389" s="1">
        <v>7</v>
      </c>
      <c r="D389" s="1">
        <v>4066</v>
      </c>
      <c r="E389" s="1">
        <v>7</v>
      </c>
      <c r="F389" s="1" t="s">
        <v>1064</v>
      </c>
      <c r="G389" s="75">
        <f t="shared" si="15"/>
        <v>196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1</v>
      </c>
      <c r="O389" s="5">
        <v>0</v>
      </c>
      <c r="P389" s="5">
        <v>0</v>
      </c>
    </row>
    <row r="390" spans="1:16" x14ac:dyDescent="0.35">
      <c r="A390" s="1">
        <v>4067</v>
      </c>
      <c r="B390" s="25" t="s">
        <v>2064</v>
      </c>
      <c r="C390" s="1">
        <v>7</v>
      </c>
      <c r="D390" s="1">
        <v>4067</v>
      </c>
      <c r="E390" s="1">
        <v>7</v>
      </c>
      <c r="F390" s="1" t="s">
        <v>412</v>
      </c>
      <c r="G390" s="75">
        <f t="shared" si="15"/>
        <v>980</v>
      </c>
      <c r="H390" s="5">
        <v>0</v>
      </c>
      <c r="I390" s="5">
        <v>1</v>
      </c>
      <c r="J390" s="5">
        <v>1</v>
      </c>
      <c r="K390" s="5">
        <v>0</v>
      </c>
      <c r="L390" s="5">
        <v>1</v>
      </c>
      <c r="M390" s="5">
        <v>0</v>
      </c>
      <c r="N390" s="5">
        <v>2</v>
      </c>
      <c r="O390" s="5">
        <v>0</v>
      </c>
      <c r="P390" s="5">
        <v>0</v>
      </c>
    </row>
    <row r="391" spans="1:16" x14ac:dyDescent="0.35">
      <c r="A391" s="1">
        <v>4068</v>
      </c>
      <c r="B391" s="25" t="s">
        <v>2064</v>
      </c>
      <c r="C391" s="1">
        <v>7</v>
      </c>
      <c r="D391" s="1">
        <v>4068</v>
      </c>
      <c r="E391" s="1">
        <v>7</v>
      </c>
      <c r="F391" s="1" t="s">
        <v>413</v>
      </c>
      <c r="G391" s="75">
        <f t="shared" si="15"/>
        <v>4312</v>
      </c>
      <c r="H391" s="5">
        <v>0</v>
      </c>
      <c r="I391" s="5">
        <v>5</v>
      </c>
      <c r="J391" s="5">
        <v>0</v>
      </c>
      <c r="K391" s="5">
        <v>0</v>
      </c>
      <c r="L391" s="5">
        <v>0</v>
      </c>
      <c r="M391" s="5">
        <v>0</v>
      </c>
      <c r="N391" s="5">
        <v>17</v>
      </c>
      <c r="O391" s="5">
        <v>0</v>
      </c>
      <c r="P391" s="5">
        <v>0</v>
      </c>
    </row>
    <row r="392" spans="1:16" x14ac:dyDescent="0.35">
      <c r="A392" s="1">
        <v>4070</v>
      </c>
      <c r="B392" s="25" t="s">
        <v>2064</v>
      </c>
      <c r="C392" s="1">
        <v>7</v>
      </c>
      <c r="D392" s="1">
        <v>4070</v>
      </c>
      <c r="E392" s="1">
        <v>7</v>
      </c>
      <c r="F392" s="1" t="s">
        <v>414</v>
      </c>
      <c r="G392" s="75">
        <f t="shared" si="15"/>
        <v>3724</v>
      </c>
      <c r="H392" s="5">
        <v>0</v>
      </c>
      <c r="I392" s="5">
        <v>14</v>
      </c>
      <c r="J392" s="5">
        <v>0</v>
      </c>
      <c r="K392" s="5">
        <v>0</v>
      </c>
      <c r="L392" s="5">
        <v>0</v>
      </c>
      <c r="M392" s="5">
        <v>0</v>
      </c>
      <c r="N392" s="5">
        <v>5</v>
      </c>
      <c r="O392" s="5">
        <v>0</v>
      </c>
      <c r="P392" s="5">
        <v>0</v>
      </c>
    </row>
    <row r="393" spans="1:16" x14ac:dyDescent="0.35">
      <c r="A393" s="1">
        <v>4073</v>
      </c>
      <c r="B393" s="25" t="s">
        <v>2064</v>
      </c>
      <c r="C393" s="1">
        <v>7</v>
      </c>
      <c r="D393" s="1">
        <v>4073</v>
      </c>
      <c r="E393" s="1">
        <v>7</v>
      </c>
      <c r="F393" s="1" t="s">
        <v>1190</v>
      </c>
      <c r="G393" s="75">
        <f t="shared" si="15"/>
        <v>1960</v>
      </c>
      <c r="H393" s="5">
        <v>1</v>
      </c>
      <c r="I393" s="5">
        <v>1</v>
      </c>
      <c r="J393" s="5">
        <v>0</v>
      </c>
      <c r="K393" s="5">
        <v>0</v>
      </c>
      <c r="L393" s="5">
        <v>0</v>
      </c>
      <c r="M393" s="5">
        <v>2</v>
      </c>
      <c r="N393" s="5">
        <v>6</v>
      </c>
      <c r="O393" s="5">
        <v>0</v>
      </c>
      <c r="P393" s="5">
        <v>0</v>
      </c>
    </row>
    <row r="394" spans="1:16" x14ac:dyDescent="0.35">
      <c r="A394" s="1">
        <v>4074</v>
      </c>
      <c r="B394" s="25" t="s">
        <v>2064</v>
      </c>
      <c r="C394" s="1">
        <v>7</v>
      </c>
      <c r="D394" s="1">
        <v>4074</v>
      </c>
      <c r="E394" s="1">
        <v>7</v>
      </c>
      <c r="F394" s="1" t="s">
        <v>1065</v>
      </c>
      <c r="G394" s="75">
        <f t="shared" si="15"/>
        <v>2352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1</v>
      </c>
      <c r="N394" s="5">
        <v>11</v>
      </c>
      <c r="O394" s="5">
        <v>0</v>
      </c>
      <c r="P394" s="5">
        <v>0</v>
      </c>
    </row>
    <row r="395" spans="1:16" x14ac:dyDescent="0.35">
      <c r="A395" s="1">
        <v>4075</v>
      </c>
      <c r="B395" s="25" t="s">
        <v>2064</v>
      </c>
      <c r="C395" s="1">
        <v>7</v>
      </c>
      <c r="D395" s="1">
        <v>4075</v>
      </c>
      <c r="E395" s="1">
        <v>7</v>
      </c>
      <c r="F395" s="1" t="s">
        <v>415</v>
      </c>
      <c r="G395" s="75">
        <f t="shared" si="15"/>
        <v>1568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8</v>
      </c>
      <c r="O395" s="5">
        <v>0</v>
      </c>
      <c r="P395" s="5">
        <v>0</v>
      </c>
    </row>
    <row r="396" spans="1:16" x14ac:dyDescent="0.35">
      <c r="A396" s="228">
        <v>4077</v>
      </c>
      <c r="G396" s="75">
        <f t="shared" si="15"/>
        <v>0</v>
      </c>
      <c r="H396" s="228">
        <v>0</v>
      </c>
      <c r="I396" s="228">
        <v>0</v>
      </c>
      <c r="J396" s="228">
        <v>0</v>
      </c>
      <c r="K396" s="228">
        <v>0</v>
      </c>
      <c r="L396" s="228">
        <v>0</v>
      </c>
      <c r="M396" s="228">
        <v>0</v>
      </c>
      <c r="N396" s="228">
        <v>0</v>
      </c>
      <c r="O396" s="228">
        <v>0</v>
      </c>
      <c r="P396" s="228">
        <v>0</v>
      </c>
    </row>
    <row r="397" spans="1:16" x14ac:dyDescent="0.35">
      <c r="A397" s="1">
        <v>4078</v>
      </c>
      <c r="B397" s="25" t="s">
        <v>2064</v>
      </c>
      <c r="C397" s="1">
        <v>7</v>
      </c>
      <c r="D397" s="1">
        <v>4078</v>
      </c>
      <c r="E397" s="1">
        <v>7</v>
      </c>
      <c r="F397" s="1" t="s">
        <v>1969</v>
      </c>
      <c r="G397" s="75">
        <f t="shared" si="15"/>
        <v>7056</v>
      </c>
      <c r="H397" s="5">
        <v>0</v>
      </c>
      <c r="I397" s="5">
        <v>0</v>
      </c>
      <c r="J397" s="5">
        <v>0</v>
      </c>
      <c r="K397" s="5">
        <v>0</v>
      </c>
      <c r="L397" s="5">
        <v>22</v>
      </c>
      <c r="M397" s="5">
        <v>0</v>
      </c>
      <c r="N397" s="5">
        <v>13</v>
      </c>
      <c r="O397" s="5">
        <v>0</v>
      </c>
      <c r="P397" s="5">
        <v>1</v>
      </c>
    </row>
    <row r="398" spans="1:16" x14ac:dyDescent="0.35">
      <c r="A398" s="1">
        <v>4079</v>
      </c>
      <c r="B398" s="25" t="s">
        <v>2064</v>
      </c>
      <c r="C398" s="1">
        <v>7</v>
      </c>
      <c r="D398" s="1">
        <v>4079</v>
      </c>
      <c r="E398" s="1">
        <v>7</v>
      </c>
      <c r="F398" s="1" t="s">
        <v>1193</v>
      </c>
      <c r="G398" s="75">
        <f t="shared" si="15"/>
        <v>1764</v>
      </c>
      <c r="H398" s="5">
        <v>0</v>
      </c>
      <c r="I398" s="5">
        <v>2</v>
      </c>
      <c r="J398" s="5">
        <v>5</v>
      </c>
      <c r="K398" s="5">
        <v>0</v>
      </c>
      <c r="L398" s="5">
        <v>0</v>
      </c>
      <c r="M398" s="5">
        <v>0</v>
      </c>
      <c r="N398" s="5">
        <v>2</v>
      </c>
      <c r="O398" s="5">
        <v>0</v>
      </c>
      <c r="P398" s="5">
        <v>0</v>
      </c>
    </row>
    <row r="399" spans="1:16" x14ac:dyDescent="0.35">
      <c r="A399" s="1">
        <v>4080</v>
      </c>
      <c r="B399" s="25" t="s">
        <v>2064</v>
      </c>
      <c r="C399" s="1">
        <v>7</v>
      </c>
      <c r="D399" s="1">
        <v>4080</v>
      </c>
      <c r="E399" s="1">
        <v>7</v>
      </c>
      <c r="F399" s="1" t="s">
        <v>416</v>
      </c>
      <c r="G399" s="75">
        <f t="shared" si="15"/>
        <v>392</v>
      </c>
      <c r="H399" s="5">
        <v>1</v>
      </c>
      <c r="I399" s="5">
        <v>0</v>
      </c>
      <c r="J399" s="5">
        <v>0</v>
      </c>
      <c r="K399" s="5">
        <v>0</v>
      </c>
      <c r="L399" s="5">
        <v>0</v>
      </c>
      <c r="M399" s="5">
        <v>1</v>
      </c>
      <c r="N399" s="5">
        <v>0</v>
      </c>
      <c r="O399" s="5">
        <v>0</v>
      </c>
      <c r="P399" s="5">
        <v>0</v>
      </c>
    </row>
    <row r="400" spans="1:16" x14ac:dyDescent="0.35">
      <c r="A400" s="1">
        <v>4081</v>
      </c>
      <c r="B400" s="25" t="s">
        <v>2064</v>
      </c>
      <c r="C400" s="1">
        <v>7</v>
      </c>
      <c r="D400" s="1">
        <v>4081</v>
      </c>
      <c r="E400" s="1">
        <v>7</v>
      </c>
      <c r="F400" s="1" t="s">
        <v>1194</v>
      </c>
      <c r="G400" s="75">
        <f t="shared" si="15"/>
        <v>392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2</v>
      </c>
      <c r="N400" s="5">
        <v>0</v>
      </c>
      <c r="O400" s="5">
        <v>0</v>
      </c>
      <c r="P400" s="5">
        <v>0</v>
      </c>
    </row>
    <row r="401" spans="1:16" x14ac:dyDescent="0.35">
      <c r="A401" s="1">
        <v>4082</v>
      </c>
      <c r="B401" s="25" t="s">
        <v>2064</v>
      </c>
      <c r="C401" s="1">
        <v>7</v>
      </c>
      <c r="D401" s="1">
        <v>4082</v>
      </c>
      <c r="E401" s="1">
        <v>7</v>
      </c>
      <c r="F401" s="1" t="s">
        <v>417</v>
      </c>
      <c r="G401" s="75">
        <f t="shared" ref="G401:G412" si="16">SUM(H401:P401)*$G$5</f>
        <v>196</v>
      </c>
      <c r="H401" s="5">
        <v>0</v>
      </c>
      <c r="I401" s="5">
        <v>0</v>
      </c>
      <c r="J401" s="5">
        <v>1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</row>
    <row r="402" spans="1:16" x14ac:dyDescent="0.35">
      <c r="A402" s="1">
        <v>4083</v>
      </c>
      <c r="B402" s="25" t="s">
        <v>2064</v>
      </c>
      <c r="C402" s="1">
        <v>7</v>
      </c>
      <c r="D402" s="1">
        <v>4083</v>
      </c>
      <c r="E402" s="1">
        <v>7</v>
      </c>
      <c r="F402" s="1" t="s">
        <v>418</v>
      </c>
      <c r="G402" s="75">
        <f t="shared" si="16"/>
        <v>2548</v>
      </c>
      <c r="H402" s="5">
        <v>0</v>
      </c>
      <c r="I402" s="5">
        <v>6</v>
      </c>
      <c r="J402" s="5">
        <v>0</v>
      </c>
      <c r="K402" s="5">
        <v>0</v>
      </c>
      <c r="L402" s="5">
        <v>0</v>
      </c>
      <c r="M402" s="5">
        <v>0</v>
      </c>
      <c r="N402" s="5">
        <v>7</v>
      </c>
      <c r="O402" s="5">
        <v>0</v>
      </c>
      <c r="P402" s="5">
        <v>0</v>
      </c>
    </row>
    <row r="403" spans="1:16" x14ac:dyDescent="0.35">
      <c r="A403" s="1">
        <v>4084</v>
      </c>
      <c r="B403" s="25" t="s">
        <v>2064</v>
      </c>
      <c r="C403" s="1">
        <v>7</v>
      </c>
      <c r="D403" s="1">
        <v>4084</v>
      </c>
      <c r="E403" s="1">
        <v>7</v>
      </c>
      <c r="F403" s="1" t="s">
        <v>419</v>
      </c>
      <c r="G403" s="75">
        <f t="shared" si="16"/>
        <v>2352</v>
      </c>
      <c r="H403" s="5">
        <v>0</v>
      </c>
      <c r="I403" s="5">
        <v>0</v>
      </c>
      <c r="J403" s="5">
        <v>1</v>
      </c>
      <c r="K403" s="5">
        <v>0</v>
      </c>
      <c r="L403" s="5">
        <v>7</v>
      </c>
      <c r="M403" s="5">
        <v>0</v>
      </c>
      <c r="N403" s="5">
        <v>4</v>
      </c>
      <c r="O403" s="5">
        <v>0</v>
      </c>
      <c r="P403" s="5">
        <v>0</v>
      </c>
    </row>
    <row r="404" spans="1:16" x14ac:dyDescent="0.35">
      <c r="A404" s="1">
        <v>4085</v>
      </c>
      <c r="B404" s="25" t="s">
        <v>2064</v>
      </c>
      <c r="C404" s="1">
        <v>7</v>
      </c>
      <c r="D404" s="1">
        <v>4085</v>
      </c>
      <c r="E404" s="1">
        <v>7</v>
      </c>
      <c r="F404" s="1" t="s">
        <v>1195</v>
      </c>
      <c r="G404" s="75">
        <f t="shared" si="16"/>
        <v>1764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9</v>
      </c>
      <c r="O404" s="5">
        <v>0</v>
      </c>
      <c r="P404" s="5">
        <v>0</v>
      </c>
    </row>
    <row r="405" spans="1:16" x14ac:dyDescent="0.35">
      <c r="A405" s="1">
        <v>4087</v>
      </c>
      <c r="B405" s="25" t="s">
        <v>2064</v>
      </c>
      <c r="C405" s="1">
        <v>7</v>
      </c>
      <c r="D405" s="1">
        <v>4087</v>
      </c>
      <c r="E405" s="1">
        <v>7</v>
      </c>
      <c r="F405" s="1" t="s">
        <v>420</v>
      </c>
      <c r="G405" s="75">
        <f t="shared" si="16"/>
        <v>784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4</v>
      </c>
      <c r="O405" s="5">
        <v>0</v>
      </c>
      <c r="P405" s="5">
        <v>0</v>
      </c>
    </row>
    <row r="406" spans="1:16" x14ac:dyDescent="0.35">
      <c r="A406" s="1">
        <v>4088</v>
      </c>
      <c r="B406" s="25" t="s">
        <v>2064</v>
      </c>
      <c r="C406" s="1">
        <v>7</v>
      </c>
      <c r="D406" s="1">
        <v>4088</v>
      </c>
      <c r="E406" s="1">
        <v>7</v>
      </c>
      <c r="F406" s="1" t="s">
        <v>421</v>
      </c>
      <c r="G406" s="75">
        <f t="shared" si="16"/>
        <v>3332</v>
      </c>
      <c r="H406" s="5">
        <v>0</v>
      </c>
      <c r="I406" s="5">
        <v>0</v>
      </c>
      <c r="J406" s="5">
        <v>10</v>
      </c>
      <c r="K406" s="5">
        <v>0</v>
      </c>
      <c r="L406" s="5">
        <v>0</v>
      </c>
      <c r="M406" s="5">
        <v>0</v>
      </c>
      <c r="N406" s="5">
        <v>0</v>
      </c>
      <c r="O406" s="5">
        <v>7</v>
      </c>
      <c r="P406" s="5">
        <v>0</v>
      </c>
    </row>
    <row r="407" spans="1:16" x14ac:dyDescent="0.35">
      <c r="A407" s="1">
        <v>4089</v>
      </c>
      <c r="B407" s="25" t="s">
        <v>2064</v>
      </c>
      <c r="C407" s="1">
        <v>7</v>
      </c>
      <c r="D407" s="1">
        <v>4089</v>
      </c>
      <c r="E407" s="1">
        <v>7</v>
      </c>
      <c r="F407" s="1" t="s">
        <v>422</v>
      </c>
      <c r="G407" s="75">
        <f t="shared" si="16"/>
        <v>1568</v>
      </c>
      <c r="H407" s="5">
        <v>0</v>
      </c>
      <c r="I407" s="5">
        <v>1</v>
      </c>
      <c r="J407" s="5">
        <v>0</v>
      </c>
      <c r="K407" s="5">
        <v>0</v>
      </c>
      <c r="L407" s="5">
        <v>0</v>
      </c>
      <c r="M407" s="5">
        <v>0</v>
      </c>
      <c r="N407" s="5">
        <v>5</v>
      </c>
      <c r="O407" s="5">
        <v>0</v>
      </c>
      <c r="P407" s="5">
        <v>2</v>
      </c>
    </row>
    <row r="408" spans="1:16" x14ac:dyDescent="0.35">
      <c r="A408" s="1">
        <v>4090</v>
      </c>
      <c r="B408" s="25" t="s">
        <v>2064</v>
      </c>
      <c r="C408" s="1">
        <v>7</v>
      </c>
      <c r="D408" s="1">
        <v>4090</v>
      </c>
      <c r="E408" s="1">
        <v>7</v>
      </c>
      <c r="F408" s="1" t="s">
        <v>423</v>
      </c>
      <c r="G408" s="75">
        <f t="shared" si="16"/>
        <v>1960</v>
      </c>
      <c r="H408" s="5">
        <v>0</v>
      </c>
      <c r="I408" s="5">
        <v>0</v>
      </c>
      <c r="J408" s="5">
        <v>4</v>
      </c>
      <c r="K408" s="5">
        <v>0</v>
      </c>
      <c r="L408" s="5">
        <v>0</v>
      </c>
      <c r="M408" s="5">
        <v>0</v>
      </c>
      <c r="N408" s="5">
        <v>6</v>
      </c>
      <c r="O408" s="5">
        <v>0</v>
      </c>
      <c r="P408" s="5">
        <v>0</v>
      </c>
    </row>
    <row r="409" spans="1:16" x14ac:dyDescent="0.35">
      <c r="A409" s="1">
        <v>4091</v>
      </c>
      <c r="B409" s="25" t="s">
        <v>2064</v>
      </c>
      <c r="C409" s="1">
        <v>7</v>
      </c>
      <c r="D409" s="1">
        <v>4091</v>
      </c>
      <c r="E409" s="1">
        <v>7</v>
      </c>
      <c r="F409" s="1" t="s">
        <v>1970</v>
      </c>
      <c r="G409" s="75">
        <f t="shared" si="16"/>
        <v>2156</v>
      </c>
      <c r="H409" s="5">
        <v>0</v>
      </c>
      <c r="I409" s="5">
        <v>0</v>
      </c>
      <c r="J409" s="5">
        <v>1</v>
      </c>
      <c r="K409" s="5">
        <v>0</v>
      </c>
      <c r="L409" s="5">
        <v>0</v>
      </c>
      <c r="M409" s="5">
        <v>0</v>
      </c>
      <c r="N409" s="5">
        <v>2</v>
      </c>
      <c r="O409" s="5">
        <v>8</v>
      </c>
      <c r="P409" s="5">
        <v>0</v>
      </c>
    </row>
    <row r="410" spans="1:16" x14ac:dyDescent="0.35">
      <c r="A410" s="1">
        <v>4092</v>
      </c>
      <c r="B410" s="25" t="s">
        <v>2064</v>
      </c>
      <c r="C410" s="1">
        <v>7</v>
      </c>
      <c r="D410" s="1">
        <v>4092</v>
      </c>
      <c r="E410" s="1">
        <v>7</v>
      </c>
      <c r="F410" s="1" t="s">
        <v>425</v>
      </c>
      <c r="G410" s="75">
        <f t="shared" si="16"/>
        <v>196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1</v>
      </c>
      <c r="O410" s="5">
        <v>0</v>
      </c>
      <c r="P410" s="5">
        <v>0</v>
      </c>
    </row>
    <row r="411" spans="1:16" x14ac:dyDescent="0.35">
      <c r="A411" s="1">
        <v>4093</v>
      </c>
      <c r="B411" s="25" t="s">
        <v>2064</v>
      </c>
      <c r="C411" s="1">
        <v>7</v>
      </c>
      <c r="D411" s="1">
        <v>4093</v>
      </c>
      <c r="E411" s="1">
        <v>7</v>
      </c>
      <c r="F411" s="1" t="s">
        <v>426</v>
      </c>
      <c r="G411" s="75">
        <f t="shared" si="16"/>
        <v>588</v>
      </c>
      <c r="H411" s="5">
        <v>0</v>
      </c>
      <c r="I411" s="5">
        <v>0</v>
      </c>
      <c r="J411" s="5">
        <v>0</v>
      </c>
      <c r="K411" s="5">
        <v>0</v>
      </c>
      <c r="L411" s="5">
        <v>1</v>
      </c>
      <c r="M411" s="5">
        <v>0</v>
      </c>
      <c r="N411" s="5">
        <v>2</v>
      </c>
      <c r="O411" s="5">
        <v>0</v>
      </c>
      <c r="P411" s="5">
        <v>0</v>
      </c>
    </row>
    <row r="412" spans="1:16" x14ac:dyDescent="0.35">
      <c r="A412" s="228">
        <v>4095</v>
      </c>
      <c r="G412" s="75">
        <f t="shared" si="16"/>
        <v>0</v>
      </c>
      <c r="H412" s="228">
        <v>0</v>
      </c>
      <c r="I412" s="228">
        <v>0</v>
      </c>
      <c r="J412" s="228">
        <v>0</v>
      </c>
      <c r="K412" s="228">
        <v>0</v>
      </c>
      <c r="L412" s="228">
        <v>0</v>
      </c>
      <c r="M412" s="228">
        <v>0</v>
      </c>
      <c r="N412" s="228">
        <v>0</v>
      </c>
      <c r="O412" s="228">
        <v>0</v>
      </c>
      <c r="P412" s="228">
        <v>0</v>
      </c>
    </row>
    <row r="413" spans="1:16" x14ac:dyDescent="0.35">
      <c r="A413" s="1">
        <v>4097</v>
      </c>
      <c r="B413" s="25" t="s">
        <v>2064</v>
      </c>
      <c r="C413" s="1">
        <v>7</v>
      </c>
      <c r="D413" s="1">
        <v>4097</v>
      </c>
      <c r="E413" s="1">
        <v>7</v>
      </c>
      <c r="F413" s="1" t="s">
        <v>427</v>
      </c>
      <c r="G413" s="75">
        <f t="shared" ref="G413:G444" si="17">SUM(H413:P413)*$G$5</f>
        <v>2940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2</v>
      </c>
      <c r="N413" s="5">
        <v>13</v>
      </c>
      <c r="O413" s="5">
        <v>0</v>
      </c>
      <c r="P413" s="5">
        <v>0</v>
      </c>
    </row>
    <row r="414" spans="1:16" x14ac:dyDescent="0.35">
      <c r="A414" s="1">
        <v>4098</v>
      </c>
      <c r="B414" s="25" t="s">
        <v>2064</v>
      </c>
      <c r="C414" s="1">
        <v>7</v>
      </c>
      <c r="D414" s="1">
        <v>4098</v>
      </c>
      <c r="E414" s="1">
        <v>7</v>
      </c>
      <c r="F414" s="1" t="s">
        <v>428</v>
      </c>
      <c r="G414" s="75">
        <f t="shared" si="17"/>
        <v>9212</v>
      </c>
      <c r="H414" s="5">
        <v>0</v>
      </c>
      <c r="I414" s="5">
        <v>0</v>
      </c>
      <c r="J414" s="5">
        <v>28</v>
      </c>
      <c r="K414" s="5">
        <v>0</v>
      </c>
      <c r="L414" s="5">
        <v>0</v>
      </c>
      <c r="M414" s="5">
        <v>0</v>
      </c>
      <c r="N414" s="5">
        <v>0</v>
      </c>
      <c r="O414" s="5">
        <v>19</v>
      </c>
      <c r="P414" s="5">
        <v>0</v>
      </c>
    </row>
    <row r="415" spans="1:16" x14ac:dyDescent="0.35">
      <c r="A415" s="1">
        <v>4100</v>
      </c>
      <c r="B415" s="25" t="s">
        <v>2064</v>
      </c>
      <c r="C415" s="1">
        <v>7</v>
      </c>
      <c r="D415" s="1">
        <v>4100</v>
      </c>
      <c r="E415" s="1">
        <v>7</v>
      </c>
      <c r="F415" s="1" t="s">
        <v>429</v>
      </c>
      <c r="G415" s="75">
        <f t="shared" si="17"/>
        <v>3332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17</v>
      </c>
      <c r="P415" s="5">
        <v>0</v>
      </c>
    </row>
    <row r="416" spans="1:16" x14ac:dyDescent="0.35">
      <c r="A416" s="1">
        <v>4102</v>
      </c>
      <c r="B416" s="25" t="s">
        <v>2064</v>
      </c>
      <c r="C416" s="1">
        <v>7</v>
      </c>
      <c r="D416" s="1">
        <v>4102</v>
      </c>
      <c r="E416" s="1">
        <v>7</v>
      </c>
      <c r="F416" s="1" t="s">
        <v>430</v>
      </c>
      <c r="G416" s="75">
        <f t="shared" si="17"/>
        <v>2744</v>
      </c>
      <c r="H416" s="5">
        <v>0</v>
      </c>
      <c r="I416" s="5">
        <v>12</v>
      </c>
      <c r="J416" s="5">
        <v>1</v>
      </c>
      <c r="K416" s="5">
        <v>0</v>
      </c>
      <c r="L416" s="5">
        <v>0</v>
      </c>
      <c r="M416" s="5">
        <v>0</v>
      </c>
      <c r="N416" s="5">
        <v>1</v>
      </c>
      <c r="O416" s="5">
        <v>0</v>
      </c>
      <c r="P416" s="5">
        <v>0</v>
      </c>
    </row>
    <row r="417" spans="1:16" x14ac:dyDescent="0.35">
      <c r="A417" s="1">
        <v>4103</v>
      </c>
      <c r="B417" s="25" t="s">
        <v>2064</v>
      </c>
      <c r="C417" s="1">
        <v>7</v>
      </c>
      <c r="D417" s="1">
        <v>4103</v>
      </c>
      <c r="E417" s="1">
        <v>7</v>
      </c>
      <c r="F417" s="1" t="s">
        <v>431</v>
      </c>
      <c r="G417" s="75">
        <f t="shared" si="17"/>
        <v>6272</v>
      </c>
      <c r="H417" s="5">
        <v>0</v>
      </c>
      <c r="I417" s="5">
        <v>15</v>
      </c>
      <c r="J417" s="5">
        <v>0</v>
      </c>
      <c r="K417" s="5">
        <v>0</v>
      </c>
      <c r="L417" s="5">
        <v>0</v>
      </c>
      <c r="M417" s="5">
        <v>0</v>
      </c>
      <c r="N417" s="5">
        <v>17</v>
      </c>
      <c r="O417" s="5">
        <v>0</v>
      </c>
      <c r="P417" s="5">
        <v>0</v>
      </c>
    </row>
    <row r="418" spans="1:16" x14ac:dyDescent="0.35">
      <c r="A418" s="1">
        <v>4104</v>
      </c>
      <c r="B418" s="25" t="s">
        <v>2064</v>
      </c>
      <c r="C418" s="1">
        <v>7</v>
      </c>
      <c r="D418" s="1">
        <v>4104</v>
      </c>
      <c r="E418" s="1">
        <v>7</v>
      </c>
      <c r="F418" s="1" t="s">
        <v>432</v>
      </c>
      <c r="G418" s="75">
        <f t="shared" si="17"/>
        <v>2156</v>
      </c>
      <c r="H418" s="5">
        <v>0</v>
      </c>
      <c r="I418" s="5">
        <v>1</v>
      </c>
      <c r="J418" s="5">
        <v>0</v>
      </c>
      <c r="K418" s="5">
        <v>0</v>
      </c>
      <c r="L418" s="5">
        <v>1</v>
      </c>
      <c r="M418" s="5">
        <v>2</v>
      </c>
      <c r="N418" s="5">
        <v>7</v>
      </c>
      <c r="O418" s="5">
        <v>0</v>
      </c>
      <c r="P418" s="5">
        <v>0</v>
      </c>
    </row>
    <row r="419" spans="1:16" x14ac:dyDescent="0.35">
      <c r="A419" s="1">
        <v>4105</v>
      </c>
      <c r="B419" s="25" t="s">
        <v>2064</v>
      </c>
      <c r="C419" s="1">
        <v>7</v>
      </c>
      <c r="D419" s="1">
        <v>4105</v>
      </c>
      <c r="E419" s="1">
        <v>7</v>
      </c>
      <c r="F419" s="1" t="s">
        <v>433</v>
      </c>
      <c r="G419" s="75">
        <f t="shared" si="17"/>
        <v>5292</v>
      </c>
      <c r="H419" s="5">
        <v>2</v>
      </c>
      <c r="I419" s="5">
        <v>4</v>
      </c>
      <c r="J419" s="5">
        <v>4</v>
      </c>
      <c r="K419" s="5">
        <v>0</v>
      </c>
      <c r="L419" s="5">
        <v>0</v>
      </c>
      <c r="M419" s="5">
        <v>0</v>
      </c>
      <c r="N419" s="5">
        <v>0</v>
      </c>
      <c r="O419" s="5">
        <v>17</v>
      </c>
      <c r="P419" s="5">
        <v>0</v>
      </c>
    </row>
    <row r="420" spans="1:16" x14ac:dyDescent="0.35">
      <c r="A420" s="1">
        <v>4106</v>
      </c>
      <c r="B420" s="25" t="s">
        <v>2064</v>
      </c>
      <c r="C420" s="1">
        <v>7</v>
      </c>
      <c r="D420" s="1">
        <v>4106</v>
      </c>
      <c r="E420" s="1">
        <v>7</v>
      </c>
      <c r="F420" s="1" t="s">
        <v>434</v>
      </c>
      <c r="G420" s="75">
        <f t="shared" si="17"/>
        <v>2548</v>
      </c>
      <c r="H420" s="5">
        <v>0</v>
      </c>
      <c r="I420" s="5">
        <v>1</v>
      </c>
      <c r="J420" s="5">
        <v>1</v>
      </c>
      <c r="K420" s="5">
        <v>0</v>
      </c>
      <c r="L420" s="5">
        <v>0</v>
      </c>
      <c r="M420" s="5">
        <v>0</v>
      </c>
      <c r="N420" s="5">
        <v>11</v>
      </c>
      <c r="O420" s="5">
        <v>0</v>
      </c>
      <c r="P420" s="5">
        <v>0</v>
      </c>
    </row>
    <row r="421" spans="1:16" x14ac:dyDescent="0.35">
      <c r="A421" s="1">
        <v>4107</v>
      </c>
      <c r="B421" s="25" t="s">
        <v>2064</v>
      </c>
      <c r="C421" s="1">
        <v>7</v>
      </c>
      <c r="D421" s="1">
        <v>4107</v>
      </c>
      <c r="E421" s="1">
        <v>7</v>
      </c>
      <c r="F421" s="1" t="s">
        <v>435</v>
      </c>
      <c r="G421" s="75">
        <f t="shared" si="17"/>
        <v>1176</v>
      </c>
      <c r="H421" s="5">
        <v>0</v>
      </c>
      <c r="I421" s="5">
        <v>3</v>
      </c>
      <c r="J421" s="5">
        <v>0</v>
      </c>
      <c r="K421" s="5">
        <v>0</v>
      </c>
      <c r="L421" s="5">
        <v>0</v>
      </c>
      <c r="M421" s="5">
        <v>0</v>
      </c>
      <c r="N421" s="5">
        <v>3</v>
      </c>
      <c r="O421" s="5">
        <v>0</v>
      </c>
      <c r="P421" s="5">
        <v>0</v>
      </c>
    </row>
    <row r="422" spans="1:16" x14ac:dyDescent="0.35">
      <c r="A422" s="1">
        <v>4110</v>
      </c>
      <c r="B422" s="25" t="s">
        <v>2064</v>
      </c>
      <c r="C422" s="1">
        <v>7</v>
      </c>
      <c r="D422" s="1">
        <v>4110</v>
      </c>
      <c r="E422" s="1">
        <v>7</v>
      </c>
      <c r="F422" s="1" t="s">
        <v>1197</v>
      </c>
      <c r="G422" s="75">
        <f t="shared" si="17"/>
        <v>196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1</v>
      </c>
      <c r="N422" s="5">
        <v>0</v>
      </c>
      <c r="O422" s="5">
        <v>0</v>
      </c>
      <c r="P422" s="5">
        <v>0</v>
      </c>
    </row>
    <row r="423" spans="1:16" x14ac:dyDescent="0.35">
      <c r="A423" s="1">
        <v>4111</v>
      </c>
      <c r="B423" s="25" t="s">
        <v>2064</v>
      </c>
      <c r="C423" s="1">
        <v>7</v>
      </c>
      <c r="D423" s="1">
        <v>4111</v>
      </c>
      <c r="E423" s="1">
        <v>7</v>
      </c>
      <c r="F423" s="1" t="s">
        <v>1971</v>
      </c>
      <c r="G423" s="75">
        <f t="shared" si="17"/>
        <v>392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2</v>
      </c>
      <c r="O423" s="5">
        <v>0</v>
      </c>
      <c r="P423" s="5">
        <v>0</v>
      </c>
    </row>
    <row r="424" spans="1:16" x14ac:dyDescent="0.35">
      <c r="A424" s="1">
        <v>4112</v>
      </c>
      <c r="B424" s="25" t="s">
        <v>2064</v>
      </c>
      <c r="C424" s="1">
        <v>7</v>
      </c>
      <c r="D424" s="1">
        <v>4112</v>
      </c>
      <c r="E424" s="1">
        <v>7</v>
      </c>
      <c r="F424" s="1" t="s">
        <v>1972</v>
      </c>
      <c r="G424" s="75">
        <f t="shared" si="17"/>
        <v>392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2</v>
      </c>
      <c r="P424" s="5">
        <v>0</v>
      </c>
    </row>
    <row r="425" spans="1:16" x14ac:dyDescent="0.35">
      <c r="A425" s="1">
        <v>4113</v>
      </c>
      <c r="B425" s="25" t="s">
        <v>2064</v>
      </c>
      <c r="C425" s="1">
        <v>7</v>
      </c>
      <c r="D425" s="1">
        <v>4113</v>
      </c>
      <c r="E425" s="1">
        <v>7</v>
      </c>
      <c r="F425" s="1" t="s">
        <v>436</v>
      </c>
      <c r="G425" s="75">
        <f t="shared" si="17"/>
        <v>9800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31</v>
      </c>
      <c r="O425" s="5">
        <v>19</v>
      </c>
      <c r="P425" s="5">
        <v>0</v>
      </c>
    </row>
    <row r="426" spans="1:16" x14ac:dyDescent="0.35">
      <c r="A426" s="1">
        <v>4116</v>
      </c>
      <c r="B426" s="25" t="s">
        <v>2064</v>
      </c>
      <c r="C426" s="1">
        <v>7</v>
      </c>
      <c r="D426" s="1">
        <v>4116</v>
      </c>
      <c r="E426" s="1">
        <v>7</v>
      </c>
      <c r="F426" s="1" t="s">
        <v>1973</v>
      </c>
      <c r="G426" s="75">
        <f t="shared" si="17"/>
        <v>4508</v>
      </c>
      <c r="H426" s="5">
        <v>0</v>
      </c>
      <c r="I426" s="5">
        <v>0</v>
      </c>
      <c r="J426" s="5">
        <v>7</v>
      </c>
      <c r="K426" s="5">
        <v>0</v>
      </c>
      <c r="L426" s="5">
        <v>0</v>
      </c>
      <c r="M426" s="5">
        <v>0</v>
      </c>
      <c r="N426" s="5">
        <v>0</v>
      </c>
      <c r="O426" s="5">
        <v>16</v>
      </c>
      <c r="P426" s="5">
        <v>0</v>
      </c>
    </row>
    <row r="427" spans="1:16" x14ac:dyDescent="0.35">
      <c r="A427" s="1">
        <v>4118</v>
      </c>
      <c r="B427" s="25" t="s">
        <v>2064</v>
      </c>
      <c r="C427" s="1">
        <v>7</v>
      </c>
      <c r="D427" s="1">
        <v>4118</v>
      </c>
      <c r="E427" s="1">
        <v>7</v>
      </c>
      <c r="F427" s="1" t="s">
        <v>437</v>
      </c>
      <c r="G427" s="75">
        <f t="shared" si="17"/>
        <v>3332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17</v>
      </c>
      <c r="O427" s="5">
        <v>0</v>
      </c>
      <c r="P427" s="5">
        <v>0</v>
      </c>
    </row>
    <row r="428" spans="1:16" x14ac:dyDescent="0.35">
      <c r="A428" s="1">
        <v>4119</v>
      </c>
      <c r="B428" s="25" t="s">
        <v>2064</v>
      </c>
      <c r="C428" s="1">
        <v>7</v>
      </c>
      <c r="D428" s="1">
        <v>4119</v>
      </c>
      <c r="E428" s="1">
        <v>7</v>
      </c>
      <c r="F428" s="1" t="s">
        <v>438</v>
      </c>
      <c r="G428" s="75">
        <f t="shared" si="17"/>
        <v>1960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10</v>
      </c>
      <c r="P428" s="5">
        <v>0</v>
      </c>
    </row>
    <row r="429" spans="1:16" x14ac:dyDescent="0.35">
      <c r="A429" s="1">
        <v>4120</v>
      </c>
      <c r="B429" s="25" t="s">
        <v>2064</v>
      </c>
      <c r="C429" s="1">
        <v>7</v>
      </c>
      <c r="D429" s="1">
        <v>4120</v>
      </c>
      <c r="E429" s="1">
        <v>7</v>
      </c>
      <c r="F429" s="1" t="s">
        <v>439</v>
      </c>
      <c r="G429" s="75">
        <f t="shared" si="17"/>
        <v>9016</v>
      </c>
      <c r="H429" s="5">
        <v>0</v>
      </c>
      <c r="I429" s="5">
        <v>20</v>
      </c>
      <c r="J429" s="5">
        <v>0</v>
      </c>
      <c r="K429" s="5">
        <v>0</v>
      </c>
      <c r="L429" s="5">
        <v>0</v>
      </c>
      <c r="M429" s="5">
        <v>0</v>
      </c>
      <c r="N429" s="5">
        <v>26</v>
      </c>
      <c r="O429" s="5">
        <v>0</v>
      </c>
      <c r="P429" s="5">
        <v>0</v>
      </c>
    </row>
    <row r="430" spans="1:16" x14ac:dyDescent="0.35">
      <c r="A430" s="1">
        <v>4121</v>
      </c>
      <c r="B430" s="25" t="s">
        <v>2064</v>
      </c>
      <c r="C430" s="1">
        <v>7</v>
      </c>
      <c r="D430" s="1">
        <v>4121</v>
      </c>
      <c r="E430" s="1">
        <v>7</v>
      </c>
      <c r="F430" s="1" t="s">
        <v>1200</v>
      </c>
      <c r="G430" s="75">
        <f t="shared" si="17"/>
        <v>1568</v>
      </c>
      <c r="H430" s="5">
        <v>0</v>
      </c>
      <c r="I430" s="5">
        <v>5</v>
      </c>
      <c r="J430" s="5">
        <v>0</v>
      </c>
      <c r="K430" s="5">
        <v>0</v>
      </c>
      <c r="L430" s="5">
        <v>0</v>
      </c>
      <c r="M430" s="5">
        <v>0</v>
      </c>
      <c r="N430" s="5">
        <v>3</v>
      </c>
      <c r="O430" s="5">
        <v>0</v>
      </c>
      <c r="P430" s="5">
        <v>0</v>
      </c>
    </row>
    <row r="431" spans="1:16" x14ac:dyDescent="0.35">
      <c r="A431" s="1">
        <v>4122</v>
      </c>
      <c r="B431" s="25" t="s">
        <v>2064</v>
      </c>
      <c r="C431" s="1">
        <v>7</v>
      </c>
      <c r="D431" s="1">
        <v>4122</v>
      </c>
      <c r="E431" s="1">
        <v>7</v>
      </c>
      <c r="F431" s="1" t="s">
        <v>1201</v>
      </c>
      <c r="G431" s="75">
        <f t="shared" si="17"/>
        <v>7644</v>
      </c>
      <c r="H431" s="5">
        <v>2</v>
      </c>
      <c r="I431" s="5">
        <v>15</v>
      </c>
      <c r="J431" s="5">
        <v>9</v>
      </c>
      <c r="K431" s="5">
        <v>0</v>
      </c>
      <c r="L431" s="5">
        <v>0</v>
      </c>
      <c r="M431" s="5">
        <v>2</v>
      </c>
      <c r="N431" s="5">
        <v>11</v>
      </c>
      <c r="O431" s="5">
        <v>0</v>
      </c>
      <c r="P431" s="5">
        <v>0</v>
      </c>
    </row>
    <row r="432" spans="1:16" x14ac:dyDescent="0.35">
      <c r="A432" s="1">
        <v>4124</v>
      </c>
      <c r="B432" s="25" t="s">
        <v>2064</v>
      </c>
      <c r="C432" s="1">
        <v>7</v>
      </c>
      <c r="D432" s="1">
        <v>4124</v>
      </c>
      <c r="E432" s="1">
        <v>7</v>
      </c>
      <c r="F432" s="1" t="s">
        <v>440</v>
      </c>
      <c r="G432" s="75">
        <f t="shared" si="17"/>
        <v>4116</v>
      </c>
      <c r="H432" s="5">
        <v>0</v>
      </c>
      <c r="I432" s="5">
        <v>3</v>
      </c>
      <c r="J432" s="5">
        <v>0</v>
      </c>
      <c r="K432" s="5">
        <v>0</v>
      </c>
      <c r="L432" s="5">
        <v>1</v>
      </c>
      <c r="M432" s="5">
        <v>0</v>
      </c>
      <c r="N432" s="5">
        <v>16</v>
      </c>
      <c r="O432" s="5">
        <v>0</v>
      </c>
      <c r="P432" s="5">
        <v>1</v>
      </c>
    </row>
    <row r="433" spans="1:16" x14ac:dyDescent="0.35">
      <c r="A433" s="1">
        <v>4126</v>
      </c>
      <c r="B433" s="25" t="s">
        <v>2064</v>
      </c>
      <c r="C433" s="1">
        <v>7</v>
      </c>
      <c r="D433" s="1">
        <v>4126</v>
      </c>
      <c r="E433" s="1">
        <v>7</v>
      </c>
      <c r="F433" s="1" t="s">
        <v>441</v>
      </c>
      <c r="G433" s="75">
        <f t="shared" si="17"/>
        <v>3724</v>
      </c>
      <c r="H433" s="5">
        <v>0</v>
      </c>
      <c r="I433" s="5">
        <v>8</v>
      </c>
      <c r="J433" s="5">
        <v>0</v>
      </c>
      <c r="K433" s="5">
        <v>0</v>
      </c>
      <c r="L433" s="5">
        <v>0</v>
      </c>
      <c r="M433" s="5">
        <v>0</v>
      </c>
      <c r="N433" s="5">
        <v>11</v>
      </c>
      <c r="O433" s="5">
        <v>0</v>
      </c>
      <c r="P433" s="5">
        <v>0</v>
      </c>
    </row>
    <row r="434" spans="1:16" x14ac:dyDescent="0.35">
      <c r="A434" s="1">
        <v>4127</v>
      </c>
      <c r="B434" s="25" t="s">
        <v>2064</v>
      </c>
      <c r="C434" s="1">
        <v>7</v>
      </c>
      <c r="D434" s="1">
        <v>4127</v>
      </c>
      <c r="E434" s="1">
        <v>7</v>
      </c>
      <c r="F434" s="1" t="s">
        <v>442</v>
      </c>
      <c r="G434" s="75">
        <f t="shared" si="17"/>
        <v>1568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8</v>
      </c>
      <c r="P434" s="5">
        <v>0</v>
      </c>
    </row>
    <row r="435" spans="1:16" x14ac:dyDescent="0.35">
      <c r="A435" s="1">
        <v>4131</v>
      </c>
      <c r="B435" s="25" t="s">
        <v>2064</v>
      </c>
      <c r="C435" s="1">
        <v>7</v>
      </c>
      <c r="D435" s="1">
        <v>4131</v>
      </c>
      <c r="E435" s="1">
        <v>7</v>
      </c>
      <c r="F435" s="1" t="s">
        <v>443</v>
      </c>
      <c r="G435" s="75">
        <f t="shared" si="17"/>
        <v>2548</v>
      </c>
      <c r="H435" s="5">
        <v>0</v>
      </c>
      <c r="I435" s="5">
        <v>13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</row>
    <row r="436" spans="1:16" x14ac:dyDescent="0.35">
      <c r="A436" s="1">
        <v>4132</v>
      </c>
      <c r="B436" s="25" t="s">
        <v>2064</v>
      </c>
      <c r="C436" s="1">
        <v>7</v>
      </c>
      <c r="D436" s="1">
        <v>4132</v>
      </c>
      <c r="E436" s="1">
        <v>7</v>
      </c>
      <c r="F436" s="1" t="s">
        <v>444</v>
      </c>
      <c r="G436" s="75">
        <f t="shared" si="17"/>
        <v>3332</v>
      </c>
      <c r="H436" s="5">
        <v>0</v>
      </c>
      <c r="I436" s="5">
        <v>1</v>
      </c>
      <c r="J436" s="5">
        <v>0</v>
      </c>
      <c r="K436" s="5">
        <v>0</v>
      </c>
      <c r="L436" s="5">
        <v>0</v>
      </c>
      <c r="M436" s="5">
        <v>1</v>
      </c>
      <c r="N436" s="5">
        <v>13</v>
      </c>
      <c r="O436" s="5">
        <v>0</v>
      </c>
      <c r="P436" s="5">
        <v>2</v>
      </c>
    </row>
    <row r="437" spans="1:16" x14ac:dyDescent="0.35">
      <c r="A437" s="1">
        <v>4135</v>
      </c>
      <c r="B437" s="25" t="s">
        <v>2064</v>
      </c>
      <c r="C437" s="1">
        <v>7</v>
      </c>
      <c r="D437" s="1">
        <v>4135</v>
      </c>
      <c r="E437" s="1">
        <v>7</v>
      </c>
      <c r="F437" s="1" t="s">
        <v>1974</v>
      </c>
      <c r="G437" s="75">
        <f t="shared" si="17"/>
        <v>5488</v>
      </c>
      <c r="H437" s="5">
        <v>1</v>
      </c>
      <c r="I437" s="5">
        <v>27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</row>
    <row r="438" spans="1:16" x14ac:dyDescent="0.35">
      <c r="A438" s="1">
        <v>4137</v>
      </c>
      <c r="B438" s="25" t="s">
        <v>2064</v>
      </c>
      <c r="C438" s="1">
        <v>7</v>
      </c>
      <c r="D438" s="1">
        <v>4137</v>
      </c>
      <c r="E438" s="1">
        <v>7</v>
      </c>
      <c r="F438" s="1" t="s">
        <v>556</v>
      </c>
      <c r="G438" s="75">
        <f t="shared" si="17"/>
        <v>1960</v>
      </c>
      <c r="H438" s="5">
        <v>0</v>
      </c>
      <c r="I438" s="5">
        <v>5</v>
      </c>
      <c r="J438" s="5">
        <v>0</v>
      </c>
      <c r="K438" s="5">
        <v>0</v>
      </c>
      <c r="L438" s="5">
        <v>0</v>
      </c>
      <c r="M438" s="5">
        <v>0</v>
      </c>
      <c r="N438" s="5">
        <v>1</v>
      </c>
      <c r="O438" s="5">
        <v>4</v>
      </c>
      <c r="P438" s="5">
        <v>0</v>
      </c>
    </row>
    <row r="439" spans="1:16" x14ac:dyDescent="0.35">
      <c r="A439" s="228">
        <v>4138</v>
      </c>
      <c r="G439" s="75">
        <f t="shared" si="17"/>
        <v>0</v>
      </c>
      <c r="H439" s="228">
        <v>0</v>
      </c>
      <c r="I439" s="228">
        <v>0</v>
      </c>
      <c r="J439" s="228">
        <v>0</v>
      </c>
      <c r="K439" s="228">
        <v>0</v>
      </c>
      <c r="L439" s="228">
        <v>0</v>
      </c>
      <c r="M439" s="228">
        <v>0</v>
      </c>
      <c r="N439" s="228">
        <v>0</v>
      </c>
      <c r="O439" s="228">
        <v>0</v>
      </c>
      <c r="P439" s="228">
        <v>0</v>
      </c>
    </row>
    <row r="440" spans="1:16" x14ac:dyDescent="0.35">
      <c r="A440" s="1">
        <v>4139</v>
      </c>
      <c r="B440" s="25" t="s">
        <v>2064</v>
      </c>
      <c r="C440" s="1">
        <v>7</v>
      </c>
      <c r="D440" s="1">
        <v>4139</v>
      </c>
      <c r="E440" s="1">
        <v>7</v>
      </c>
      <c r="F440" s="1" t="s">
        <v>445</v>
      </c>
      <c r="G440" s="75">
        <f t="shared" si="17"/>
        <v>2352</v>
      </c>
      <c r="H440" s="5">
        <v>0</v>
      </c>
      <c r="I440" s="5">
        <v>1</v>
      </c>
      <c r="J440" s="5">
        <v>0</v>
      </c>
      <c r="K440" s="5">
        <v>0</v>
      </c>
      <c r="L440" s="5">
        <v>0</v>
      </c>
      <c r="M440" s="5">
        <v>10</v>
      </c>
      <c r="N440" s="5">
        <v>1</v>
      </c>
      <c r="O440" s="5">
        <v>0</v>
      </c>
      <c r="P440" s="5">
        <v>0</v>
      </c>
    </row>
    <row r="441" spans="1:16" x14ac:dyDescent="0.35">
      <c r="A441" s="1">
        <v>4140</v>
      </c>
      <c r="B441" s="25" t="s">
        <v>2064</v>
      </c>
      <c r="C441" s="1">
        <v>7</v>
      </c>
      <c r="D441" s="1">
        <v>4140</v>
      </c>
      <c r="E441" s="1">
        <v>7</v>
      </c>
      <c r="F441" s="1" t="s">
        <v>446</v>
      </c>
      <c r="G441" s="75">
        <f t="shared" si="17"/>
        <v>3136</v>
      </c>
      <c r="H441" s="5">
        <v>6</v>
      </c>
      <c r="I441" s="5">
        <v>0</v>
      </c>
      <c r="J441" s="5">
        <v>0</v>
      </c>
      <c r="K441" s="5">
        <v>0</v>
      </c>
      <c r="L441" s="5">
        <v>0</v>
      </c>
      <c r="M441" s="5">
        <v>10</v>
      </c>
      <c r="N441" s="5">
        <v>0</v>
      </c>
      <c r="O441" s="5">
        <v>0</v>
      </c>
      <c r="P441" s="5">
        <v>0</v>
      </c>
    </row>
    <row r="442" spans="1:16" x14ac:dyDescent="0.35">
      <c r="A442" s="1">
        <v>4142</v>
      </c>
      <c r="B442" s="25" t="s">
        <v>2064</v>
      </c>
      <c r="C442" s="1">
        <v>7</v>
      </c>
      <c r="D442" s="1">
        <v>4142</v>
      </c>
      <c r="E442" s="1">
        <v>7</v>
      </c>
      <c r="F442" s="1" t="s">
        <v>447</v>
      </c>
      <c r="G442" s="75">
        <f t="shared" si="17"/>
        <v>3136</v>
      </c>
      <c r="H442" s="5">
        <v>0</v>
      </c>
      <c r="I442" s="5">
        <v>2</v>
      </c>
      <c r="J442" s="5">
        <v>1</v>
      </c>
      <c r="K442" s="5">
        <v>0</v>
      </c>
      <c r="L442" s="5">
        <v>1</v>
      </c>
      <c r="M442" s="5">
        <v>0</v>
      </c>
      <c r="N442" s="5">
        <v>8</v>
      </c>
      <c r="O442" s="5">
        <v>1</v>
      </c>
      <c r="P442" s="5">
        <v>3</v>
      </c>
    </row>
    <row r="443" spans="1:16" x14ac:dyDescent="0.35">
      <c r="A443" s="1">
        <v>4143</v>
      </c>
      <c r="B443" s="25" t="s">
        <v>2064</v>
      </c>
      <c r="C443" s="1">
        <v>7</v>
      </c>
      <c r="D443" s="1">
        <v>4143</v>
      </c>
      <c r="E443" s="1">
        <v>7</v>
      </c>
      <c r="F443" s="1" t="s">
        <v>1203</v>
      </c>
      <c r="G443" s="75">
        <f t="shared" si="17"/>
        <v>2940</v>
      </c>
      <c r="H443" s="5">
        <v>0</v>
      </c>
      <c r="I443" s="5">
        <v>3</v>
      </c>
      <c r="J443" s="5">
        <v>0</v>
      </c>
      <c r="K443" s="5">
        <v>0</v>
      </c>
      <c r="L443" s="5">
        <v>3</v>
      </c>
      <c r="M443" s="5">
        <v>0</v>
      </c>
      <c r="N443" s="5">
        <v>9</v>
      </c>
      <c r="O443" s="5">
        <v>0</v>
      </c>
      <c r="P443" s="5">
        <v>0</v>
      </c>
    </row>
    <row r="444" spans="1:16" x14ac:dyDescent="0.35">
      <c r="A444" s="1">
        <v>4144</v>
      </c>
      <c r="B444" s="25" t="s">
        <v>2064</v>
      </c>
      <c r="C444" s="1">
        <v>7</v>
      </c>
      <c r="D444" s="1">
        <v>4144</v>
      </c>
      <c r="E444" s="1">
        <v>7</v>
      </c>
      <c r="F444" s="1" t="s">
        <v>448</v>
      </c>
      <c r="G444" s="75">
        <f t="shared" si="17"/>
        <v>1176</v>
      </c>
      <c r="H444" s="5">
        <v>1</v>
      </c>
      <c r="I444" s="5">
        <v>0</v>
      </c>
      <c r="J444" s="5">
        <v>1</v>
      </c>
      <c r="K444" s="5">
        <v>0</v>
      </c>
      <c r="L444" s="5">
        <v>0</v>
      </c>
      <c r="M444" s="5">
        <v>3</v>
      </c>
      <c r="N444" s="5">
        <v>0</v>
      </c>
      <c r="O444" s="5">
        <v>1</v>
      </c>
      <c r="P444" s="5">
        <v>0</v>
      </c>
    </row>
    <row r="445" spans="1:16" x14ac:dyDescent="0.35">
      <c r="A445" s="1">
        <v>4145</v>
      </c>
      <c r="B445" s="25" t="s">
        <v>2064</v>
      </c>
      <c r="C445" s="1">
        <v>7</v>
      </c>
      <c r="D445" s="1">
        <v>4145</v>
      </c>
      <c r="E445" s="1">
        <v>7</v>
      </c>
      <c r="F445" s="1" t="s">
        <v>449</v>
      </c>
      <c r="G445" s="75">
        <f t="shared" ref="G445:G469" si="18">SUM(H445:P445)*$G$5</f>
        <v>1568</v>
      </c>
      <c r="H445" s="5">
        <v>2</v>
      </c>
      <c r="I445" s="5">
        <v>1</v>
      </c>
      <c r="J445" s="5">
        <v>1</v>
      </c>
      <c r="K445" s="5">
        <v>0</v>
      </c>
      <c r="L445" s="5">
        <v>0</v>
      </c>
      <c r="M445" s="5">
        <v>0</v>
      </c>
      <c r="N445" s="5">
        <v>4</v>
      </c>
      <c r="O445" s="5">
        <v>0</v>
      </c>
      <c r="P445" s="5">
        <v>0</v>
      </c>
    </row>
    <row r="446" spans="1:16" x14ac:dyDescent="0.35">
      <c r="A446" s="1">
        <v>4146</v>
      </c>
      <c r="B446" s="25" t="s">
        <v>2064</v>
      </c>
      <c r="C446" s="1">
        <v>7</v>
      </c>
      <c r="D446" s="1">
        <v>4146</v>
      </c>
      <c r="E446" s="1">
        <v>7</v>
      </c>
      <c r="F446" s="1" t="s">
        <v>587</v>
      </c>
      <c r="G446" s="75">
        <f t="shared" si="18"/>
        <v>1960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10</v>
      </c>
      <c r="P446" s="5">
        <v>0</v>
      </c>
    </row>
    <row r="447" spans="1:16" x14ac:dyDescent="0.35">
      <c r="A447" s="228">
        <v>4150</v>
      </c>
      <c r="G447" s="75">
        <f t="shared" si="18"/>
        <v>0</v>
      </c>
      <c r="H447" s="228">
        <v>0</v>
      </c>
      <c r="I447" s="228">
        <v>0</v>
      </c>
      <c r="J447" s="228">
        <v>0</v>
      </c>
      <c r="K447" s="228">
        <v>0</v>
      </c>
      <c r="L447" s="228">
        <v>0</v>
      </c>
      <c r="M447" s="228">
        <v>0</v>
      </c>
      <c r="N447" s="228">
        <v>0</v>
      </c>
      <c r="O447" s="228">
        <v>0</v>
      </c>
      <c r="P447" s="228">
        <v>0</v>
      </c>
    </row>
    <row r="448" spans="1:16" x14ac:dyDescent="0.35">
      <c r="A448" s="1">
        <v>4151</v>
      </c>
      <c r="B448" s="25" t="s">
        <v>2064</v>
      </c>
      <c r="C448" s="1">
        <v>7</v>
      </c>
      <c r="D448" s="1">
        <v>4151</v>
      </c>
      <c r="E448" s="1">
        <v>7</v>
      </c>
      <c r="F448" s="1" t="s">
        <v>451</v>
      </c>
      <c r="G448" s="75">
        <f t="shared" si="18"/>
        <v>980</v>
      </c>
      <c r="H448" s="5">
        <v>0</v>
      </c>
      <c r="I448" s="5">
        <v>2</v>
      </c>
      <c r="J448" s="5">
        <v>0</v>
      </c>
      <c r="K448" s="5">
        <v>0</v>
      </c>
      <c r="L448" s="5">
        <v>0</v>
      </c>
      <c r="M448" s="5">
        <v>0</v>
      </c>
      <c r="N448" s="5">
        <v>3</v>
      </c>
      <c r="O448" s="5">
        <v>0</v>
      </c>
      <c r="P448" s="5">
        <v>0</v>
      </c>
    </row>
    <row r="449" spans="1:16" x14ac:dyDescent="0.35">
      <c r="A449" s="1">
        <v>4152</v>
      </c>
      <c r="B449" s="25" t="s">
        <v>2064</v>
      </c>
      <c r="C449" s="1">
        <v>7</v>
      </c>
      <c r="D449" s="1">
        <v>4152</v>
      </c>
      <c r="E449" s="1">
        <v>7</v>
      </c>
      <c r="F449" s="1" t="s">
        <v>1975</v>
      </c>
      <c r="G449" s="75">
        <f t="shared" si="18"/>
        <v>2744</v>
      </c>
      <c r="H449" s="5">
        <v>0</v>
      </c>
      <c r="I449" s="5">
        <v>0</v>
      </c>
      <c r="J449" s="5">
        <v>2</v>
      </c>
      <c r="K449" s="5">
        <v>0</v>
      </c>
      <c r="L449" s="5">
        <v>0</v>
      </c>
      <c r="M449" s="5">
        <v>0</v>
      </c>
      <c r="N449" s="5">
        <v>0</v>
      </c>
      <c r="O449" s="5">
        <v>12</v>
      </c>
      <c r="P449" s="5">
        <v>0</v>
      </c>
    </row>
    <row r="450" spans="1:16" x14ac:dyDescent="0.35">
      <c r="A450" s="1">
        <v>4153</v>
      </c>
      <c r="B450" s="25" t="s">
        <v>2064</v>
      </c>
      <c r="C450" s="1">
        <v>7</v>
      </c>
      <c r="D450" s="1">
        <v>4153</v>
      </c>
      <c r="E450" s="1">
        <v>7</v>
      </c>
      <c r="F450" s="1" t="s">
        <v>452</v>
      </c>
      <c r="G450" s="75">
        <f t="shared" si="18"/>
        <v>2156</v>
      </c>
      <c r="H450" s="5">
        <v>0</v>
      </c>
      <c r="I450" s="5">
        <v>5</v>
      </c>
      <c r="J450" s="5">
        <v>0</v>
      </c>
      <c r="K450" s="5">
        <v>0</v>
      </c>
      <c r="L450" s="5">
        <v>0</v>
      </c>
      <c r="M450" s="5">
        <v>0</v>
      </c>
      <c r="N450" s="5">
        <v>5</v>
      </c>
      <c r="O450" s="5">
        <v>1</v>
      </c>
      <c r="P450" s="5">
        <v>0</v>
      </c>
    </row>
    <row r="451" spans="1:16" x14ac:dyDescent="0.35">
      <c r="A451" s="1">
        <v>4155</v>
      </c>
      <c r="B451" s="25" t="s">
        <v>2064</v>
      </c>
      <c r="C451" s="1">
        <v>7</v>
      </c>
      <c r="D451" s="1">
        <v>4155</v>
      </c>
      <c r="E451" s="1">
        <v>7</v>
      </c>
      <c r="F451" s="1" t="s">
        <v>590</v>
      </c>
      <c r="G451" s="75">
        <f t="shared" si="18"/>
        <v>1960</v>
      </c>
      <c r="H451" s="5">
        <v>0</v>
      </c>
      <c r="I451" s="5">
        <v>4</v>
      </c>
      <c r="J451" s="5">
        <v>0</v>
      </c>
      <c r="K451" s="5">
        <v>0</v>
      </c>
      <c r="L451" s="5">
        <v>0</v>
      </c>
      <c r="M451" s="5">
        <v>0</v>
      </c>
      <c r="N451" s="5">
        <v>6</v>
      </c>
      <c r="O451" s="5">
        <v>0</v>
      </c>
      <c r="P451" s="5">
        <v>0</v>
      </c>
    </row>
    <row r="452" spans="1:16" x14ac:dyDescent="0.35">
      <c r="A452" s="1">
        <v>4159</v>
      </c>
      <c r="B452" s="25" t="s">
        <v>2064</v>
      </c>
      <c r="C452" s="1">
        <v>7</v>
      </c>
      <c r="D452" s="1">
        <v>4159</v>
      </c>
      <c r="E452" s="1">
        <v>7</v>
      </c>
      <c r="F452" s="1" t="s">
        <v>558</v>
      </c>
      <c r="G452" s="75">
        <f t="shared" si="18"/>
        <v>6076</v>
      </c>
      <c r="H452" s="5">
        <v>0</v>
      </c>
      <c r="I452" s="5">
        <v>1</v>
      </c>
      <c r="J452" s="5">
        <v>0</v>
      </c>
      <c r="K452" s="5">
        <v>0</v>
      </c>
      <c r="L452" s="5">
        <v>0</v>
      </c>
      <c r="M452" s="5">
        <v>4</v>
      </c>
      <c r="N452" s="5">
        <v>26</v>
      </c>
      <c r="O452" s="5">
        <v>0</v>
      </c>
      <c r="P452" s="5">
        <v>0</v>
      </c>
    </row>
    <row r="453" spans="1:16" x14ac:dyDescent="0.35">
      <c r="A453" s="1">
        <v>4160</v>
      </c>
      <c r="B453" s="25" t="s">
        <v>2064</v>
      </c>
      <c r="C453" s="1">
        <v>7</v>
      </c>
      <c r="D453" s="1">
        <v>4160</v>
      </c>
      <c r="E453" s="1">
        <v>7</v>
      </c>
      <c r="F453" s="1" t="s">
        <v>454</v>
      </c>
      <c r="G453" s="75">
        <f t="shared" si="18"/>
        <v>3136</v>
      </c>
      <c r="H453" s="5">
        <v>5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11</v>
      </c>
      <c r="O453" s="5">
        <v>0</v>
      </c>
      <c r="P453" s="5">
        <v>0</v>
      </c>
    </row>
    <row r="454" spans="1:16" x14ac:dyDescent="0.35">
      <c r="A454" s="1">
        <v>4161</v>
      </c>
      <c r="B454" s="25" t="s">
        <v>2064</v>
      </c>
      <c r="C454" s="1">
        <v>7</v>
      </c>
      <c r="D454" s="1">
        <v>4161</v>
      </c>
      <c r="E454" s="1">
        <v>7</v>
      </c>
      <c r="F454" s="1" t="s">
        <v>1976</v>
      </c>
      <c r="G454" s="75">
        <f t="shared" si="18"/>
        <v>784</v>
      </c>
      <c r="H454" s="5">
        <v>0</v>
      </c>
      <c r="I454" s="5">
        <v>1</v>
      </c>
      <c r="J454" s="5">
        <v>0</v>
      </c>
      <c r="K454" s="5">
        <v>0</v>
      </c>
      <c r="L454" s="5">
        <v>1</v>
      </c>
      <c r="M454" s="5">
        <v>1</v>
      </c>
      <c r="N454" s="5">
        <v>1</v>
      </c>
      <c r="O454" s="5">
        <v>0</v>
      </c>
      <c r="P454" s="5">
        <v>0</v>
      </c>
    </row>
    <row r="455" spans="1:16" x14ac:dyDescent="0.35">
      <c r="A455" s="1">
        <v>4162</v>
      </c>
      <c r="B455" s="25" t="s">
        <v>2064</v>
      </c>
      <c r="C455" s="1">
        <v>7</v>
      </c>
      <c r="D455" s="1">
        <v>4162</v>
      </c>
      <c r="E455" s="1">
        <v>7</v>
      </c>
      <c r="F455" s="1" t="s">
        <v>1977</v>
      </c>
      <c r="G455" s="75">
        <f t="shared" si="18"/>
        <v>784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4</v>
      </c>
      <c r="O455" s="5">
        <v>0</v>
      </c>
      <c r="P455" s="5">
        <v>0</v>
      </c>
    </row>
    <row r="456" spans="1:16" x14ac:dyDescent="0.35">
      <c r="A456" s="228">
        <v>4163</v>
      </c>
      <c r="G456" s="75">
        <f t="shared" si="18"/>
        <v>0</v>
      </c>
      <c r="H456" s="228">
        <v>0</v>
      </c>
      <c r="I456" s="228">
        <v>0</v>
      </c>
      <c r="J456" s="228">
        <v>0</v>
      </c>
      <c r="K456" s="228">
        <v>0</v>
      </c>
      <c r="L456" s="228">
        <v>0</v>
      </c>
      <c r="M456" s="228">
        <v>0</v>
      </c>
      <c r="N456" s="228">
        <v>0</v>
      </c>
      <c r="O456" s="228">
        <v>0</v>
      </c>
      <c r="P456" s="228">
        <v>0</v>
      </c>
    </row>
    <row r="457" spans="1:16" x14ac:dyDescent="0.35">
      <c r="A457" s="1">
        <v>4164</v>
      </c>
      <c r="B457" s="25" t="s">
        <v>2064</v>
      </c>
      <c r="C457" s="1">
        <v>7</v>
      </c>
      <c r="D457" s="1">
        <v>4164</v>
      </c>
      <c r="E457" s="1">
        <v>7</v>
      </c>
      <c r="F457" s="1" t="s">
        <v>1978</v>
      </c>
      <c r="G457" s="75">
        <f t="shared" si="18"/>
        <v>980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5</v>
      </c>
      <c r="P457" s="5">
        <v>0</v>
      </c>
    </row>
    <row r="458" spans="1:16" x14ac:dyDescent="0.35">
      <c r="A458" s="1">
        <v>4166</v>
      </c>
      <c r="B458" s="25" t="s">
        <v>2064</v>
      </c>
      <c r="C458" s="1">
        <v>7</v>
      </c>
      <c r="D458" s="1">
        <v>4166</v>
      </c>
      <c r="E458" s="1">
        <v>7</v>
      </c>
      <c r="F458" s="1" t="s">
        <v>1979</v>
      </c>
      <c r="G458" s="75">
        <f t="shared" si="18"/>
        <v>1372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7</v>
      </c>
      <c r="O458" s="5">
        <v>0</v>
      </c>
      <c r="P458" s="5">
        <v>0</v>
      </c>
    </row>
    <row r="459" spans="1:16" x14ac:dyDescent="0.35">
      <c r="A459" s="1">
        <v>4167</v>
      </c>
      <c r="B459" s="25" t="s">
        <v>2064</v>
      </c>
      <c r="C459" s="1">
        <v>7</v>
      </c>
      <c r="D459" s="1">
        <v>4167</v>
      </c>
      <c r="E459" s="1">
        <v>7</v>
      </c>
      <c r="F459" s="1" t="s">
        <v>1980</v>
      </c>
      <c r="G459" s="75">
        <f t="shared" si="18"/>
        <v>1960</v>
      </c>
      <c r="H459" s="5">
        <v>5</v>
      </c>
      <c r="I459" s="5">
        <v>0</v>
      </c>
      <c r="J459" s="5">
        <v>0</v>
      </c>
      <c r="K459" s="5">
        <v>0</v>
      </c>
      <c r="L459" s="5">
        <v>0</v>
      </c>
      <c r="M459" s="5">
        <v>5</v>
      </c>
      <c r="N459" s="5">
        <v>0</v>
      </c>
      <c r="O459" s="5">
        <v>0</v>
      </c>
      <c r="P459" s="5">
        <v>0</v>
      </c>
    </row>
    <row r="460" spans="1:16" x14ac:dyDescent="0.35">
      <c r="A460" s="1">
        <v>4168</v>
      </c>
      <c r="B460" s="25" t="s">
        <v>2064</v>
      </c>
      <c r="C460" s="1">
        <v>7</v>
      </c>
      <c r="D460" s="1">
        <v>4168</v>
      </c>
      <c r="E460" s="1">
        <v>7</v>
      </c>
      <c r="F460" s="1" t="s">
        <v>1981</v>
      </c>
      <c r="G460" s="75">
        <f t="shared" si="18"/>
        <v>392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2</v>
      </c>
      <c r="O460" s="5">
        <v>0</v>
      </c>
      <c r="P460" s="5">
        <v>0</v>
      </c>
    </row>
    <row r="461" spans="1:16" x14ac:dyDescent="0.35">
      <c r="A461" s="1">
        <v>4169</v>
      </c>
      <c r="B461" s="25" t="s">
        <v>2064</v>
      </c>
      <c r="C461" s="1">
        <v>7</v>
      </c>
      <c r="D461" s="1">
        <v>4169</v>
      </c>
      <c r="E461" s="1">
        <v>7</v>
      </c>
      <c r="F461" s="1" t="s">
        <v>1982</v>
      </c>
      <c r="G461" s="75">
        <f t="shared" si="18"/>
        <v>2156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11</v>
      </c>
      <c r="O461" s="5">
        <v>0</v>
      </c>
      <c r="P461" s="5">
        <v>0</v>
      </c>
    </row>
    <row r="462" spans="1:16" x14ac:dyDescent="0.35">
      <c r="A462" s="1">
        <v>4170</v>
      </c>
      <c r="B462" s="25" t="s">
        <v>2064</v>
      </c>
      <c r="C462" s="1">
        <v>7</v>
      </c>
      <c r="D462" s="1">
        <v>4170</v>
      </c>
      <c r="E462" s="1">
        <v>7</v>
      </c>
      <c r="F462" s="1" t="s">
        <v>1983</v>
      </c>
      <c r="G462" s="75">
        <f t="shared" si="18"/>
        <v>6076</v>
      </c>
      <c r="H462" s="5">
        <v>0</v>
      </c>
      <c r="I462" s="5">
        <v>31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</row>
    <row r="463" spans="1:16" x14ac:dyDescent="0.35">
      <c r="A463" s="1">
        <v>4171</v>
      </c>
      <c r="B463" s="25" t="s">
        <v>2064</v>
      </c>
      <c r="C463" s="1">
        <v>7</v>
      </c>
      <c r="D463" s="1">
        <v>4171</v>
      </c>
      <c r="E463" s="1">
        <v>7</v>
      </c>
      <c r="F463" s="1" t="s">
        <v>462</v>
      </c>
      <c r="G463" s="75">
        <f t="shared" si="18"/>
        <v>1960</v>
      </c>
      <c r="H463" s="5">
        <v>0</v>
      </c>
      <c r="I463" s="5">
        <v>7</v>
      </c>
      <c r="J463" s="5">
        <v>0</v>
      </c>
      <c r="K463" s="5">
        <v>0</v>
      </c>
      <c r="L463" s="5">
        <v>0</v>
      </c>
      <c r="M463" s="5">
        <v>0</v>
      </c>
      <c r="N463" s="5">
        <v>3</v>
      </c>
      <c r="O463" s="5">
        <v>0</v>
      </c>
      <c r="P463" s="5">
        <v>0</v>
      </c>
    </row>
    <row r="464" spans="1:16" x14ac:dyDescent="0.35">
      <c r="A464" s="1">
        <v>4172</v>
      </c>
      <c r="B464" s="25" t="s">
        <v>2064</v>
      </c>
      <c r="C464" s="1">
        <v>7</v>
      </c>
      <c r="D464" s="1">
        <v>4172</v>
      </c>
      <c r="E464" s="1">
        <v>7</v>
      </c>
      <c r="F464" s="1" t="s">
        <v>1984</v>
      </c>
      <c r="G464" s="75">
        <f t="shared" si="18"/>
        <v>1372</v>
      </c>
      <c r="H464" s="5">
        <v>1</v>
      </c>
      <c r="I464" s="5">
        <v>1</v>
      </c>
      <c r="J464" s="5">
        <v>3</v>
      </c>
      <c r="K464" s="5">
        <v>0</v>
      </c>
      <c r="L464" s="5">
        <v>0</v>
      </c>
      <c r="M464" s="5">
        <v>0</v>
      </c>
      <c r="N464" s="5">
        <v>1</v>
      </c>
      <c r="O464" s="5">
        <v>1</v>
      </c>
      <c r="P464" s="5">
        <v>0</v>
      </c>
    </row>
    <row r="465" spans="1:16" x14ac:dyDescent="0.35">
      <c r="A465" s="1">
        <v>4177</v>
      </c>
      <c r="B465" s="25" t="s">
        <v>2064</v>
      </c>
      <c r="C465" s="1">
        <v>7</v>
      </c>
      <c r="D465" s="1">
        <v>4177</v>
      </c>
      <c r="E465" s="1">
        <v>7</v>
      </c>
      <c r="F465" s="1" t="s">
        <v>1985</v>
      </c>
      <c r="G465" s="75">
        <f t="shared" si="18"/>
        <v>588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1</v>
      </c>
      <c r="N465" s="5">
        <v>2</v>
      </c>
      <c r="O465" s="5">
        <v>0</v>
      </c>
      <c r="P465" s="5">
        <v>0</v>
      </c>
    </row>
    <row r="466" spans="1:16" x14ac:dyDescent="0.35">
      <c r="A466" s="228">
        <v>4178</v>
      </c>
      <c r="G466" s="75">
        <f t="shared" si="18"/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</row>
    <row r="467" spans="1:16" x14ac:dyDescent="0.35">
      <c r="A467" s="1">
        <v>4181</v>
      </c>
      <c r="B467" s="25" t="s">
        <v>2064</v>
      </c>
      <c r="C467" s="1">
        <v>7</v>
      </c>
      <c r="D467" s="1">
        <v>4181</v>
      </c>
      <c r="E467" s="1">
        <v>7</v>
      </c>
      <c r="F467" s="1" t="s">
        <v>1068</v>
      </c>
      <c r="G467" s="75">
        <f t="shared" si="18"/>
        <v>4704</v>
      </c>
      <c r="H467" s="5">
        <v>24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</row>
    <row r="468" spans="1:16" x14ac:dyDescent="0.35">
      <c r="A468" s="1">
        <v>4183</v>
      </c>
      <c r="B468" s="25" t="s">
        <v>2064</v>
      </c>
      <c r="C468" s="1">
        <v>7</v>
      </c>
      <c r="D468" s="1">
        <v>4183</v>
      </c>
      <c r="E468" s="1">
        <v>7</v>
      </c>
      <c r="F468" s="1" t="s">
        <v>467</v>
      </c>
      <c r="G468" s="75">
        <f t="shared" si="18"/>
        <v>15876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79</v>
      </c>
      <c r="P468" s="5">
        <v>2</v>
      </c>
    </row>
    <row r="469" spans="1:16" x14ac:dyDescent="0.35">
      <c r="A469" s="1">
        <v>4184</v>
      </c>
      <c r="B469" s="25" t="s">
        <v>2064</v>
      </c>
      <c r="C469" s="1">
        <v>7</v>
      </c>
      <c r="D469" s="1">
        <v>4184</v>
      </c>
      <c r="E469" s="1">
        <v>7</v>
      </c>
      <c r="F469" s="1" t="s">
        <v>468</v>
      </c>
      <c r="G469" s="75">
        <f t="shared" si="18"/>
        <v>1568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7</v>
      </c>
      <c r="N469" s="5">
        <v>1</v>
      </c>
      <c r="O469" s="5">
        <v>0</v>
      </c>
      <c r="P469" s="5">
        <v>0</v>
      </c>
    </row>
    <row r="470" spans="1:16" x14ac:dyDescent="0.35">
      <c r="A470" s="1">
        <v>4185</v>
      </c>
      <c r="B470" s="25" t="s">
        <v>2064</v>
      </c>
      <c r="C470" s="1">
        <v>7</v>
      </c>
      <c r="D470" s="1">
        <v>4185</v>
      </c>
      <c r="E470" s="1">
        <v>7</v>
      </c>
      <c r="F470" s="1" t="s">
        <v>469</v>
      </c>
      <c r="G470" s="75">
        <f t="shared" ref="G470:G485" si="19">SUM(H470:P470)*$G$5</f>
        <v>3724</v>
      </c>
      <c r="H470" s="5">
        <v>0</v>
      </c>
      <c r="I470" s="5">
        <v>0</v>
      </c>
      <c r="J470" s="5">
        <v>0</v>
      </c>
      <c r="K470" s="5">
        <v>0</v>
      </c>
      <c r="L470" s="5">
        <v>1</v>
      </c>
      <c r="M470" s="5">
        <v>0</v>
      </c>
      <c r="N470" s="5">
        <v>18</v>
      </c>
      <c r="O470" s="5">
        <v>0</v>
      </c>
      <c r="P470" s="5">
        <v>0</v>
      </c>
    </row>
    <row r="471" spans="1:16" x14ac:dyDescent="0.35">
      <c r="A471" s="1">
        <v>4186</v>
      </c>
      <c r="B471" s="25" t="s">
        <v>2064</v>
      </c>
      <c r="C471" s="1">
        <v>7</v>
      </c>
      <c r="D471" s="1">
        <v>4186</v>
      </c>
      <c r="E471" s="1">
        <v>7</v>
      </c>
      <c r="F471" s="1" t="s">
        <v>470</v>
      </c>
      <c r="G471" s="75">
        <f t="shared" si="19"/>
        <v>3332</v>
      </c>
      <c r="H471" s="5">
        <v>0</v>
      </c>
      <c r="I471" s="5">
        <v>1</v>
      </c>
      <c r="J471" s="5">
        <v>0</v>
      </c>
      <c r="K471" s="5">
        <v>0</v>
      </c>
      <c r="L471" s="5">
        <v>0</v>
      </c>
      <c r="M471" s="5">
        <v>0</v>
      </c>
      <c r="N471" s="5">
        <v>16</v>
      </c>
      <c r="O471" s="5">
        <v>0</v>
      </c>
      <c r="P471" s="5">
        <v>0</v>
      </c>
    </row>
    <row r="472" spans="1:16" x14ac:dyDescent="0.35">
      <c r="A472" s="1">
        <v>4187</v>
      </c>
      <c r="B472" s="25" t="s">
        <v>2064</v>
      </c>
      <c r="C472" s="1">
        <v>7</v>
      </c>
      <c r="D472" s="1">
        <v>4187</v>
      </c>
      <c r="E472" s="1">
        <v>7</v>
      </c>
      <c r="F472" s="1" t="s">
        <v>1986</v>
      </c>
      <c r="G472" s="75">
        <f t="shared" si="19"/>
        <v>392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2</v>
      </c>
      <c r="O472" s="5">
        <v>0</v>
      </c>
      <c r="P472" s="5">
        <v>0</v>
      </c>
    </row>
    <row r="473" spans="1:16" x14ac:dyDescent="0.35">
      <c r="A473" s="1">
        <v>4188</v>
      </c>
      <c r="B473" s="25" t="s">
        <v>2064</v>
      </c>
      <c r="C473" s="1">
        <v>7</v>
      </c>
      <c r="D473" s="1">
        <v>4188</v>
      </c>
      <c r="E473" s="1">
        <v>7</v>
      </c>
      <c r="F473" s="1" t="s">
        <v>471</v>
      </c>
      <c r="G473" s="75">
        <f t="shared" si="19"/>
        <v>6860</v>
      </c>
      <c r="H473" s="5">
        <v>0</v>
      </c>
      <c r="I473" s="5">
        <v>1</v>
      </c>
      <c r="J473" s="5">
        <v>0</v>
      </c>
      <c r="K473" s="5">
        <v>0</v>
      </c>
      <c r="L473" s="5">
        <v>0</v>
      </c>
      <c r="M473" s="5">
        <v>1</v>
      </c>
      <c r="N473" s="5">
        <v>28</v>
      </c>
      <c r="O473" s="5">
        <v>0</v>
      </c>
      <c r="P473" s="5">
        <v>5</v>
      </c>
    </row>
    <row r="474" spans="1:16" x14ac:dyDescent="0.35">
      <c r="A474" s="1">
        <v>4189</v>
      </c>
      <c r="B474" s="25" t="s">
        <v>2064</v>
      </c>
      <c r="C474" s="1">
        <v>7</v>
      </c>
      <c r="D474" s="1">
        <v>4189</v>
      </c>
      <c r="E474" s="1">
        <v>7</v>
      </c>
      <c r="F474" s="1" t="s">
        <v>472</v>
      </c>
      <c r="G474" s="75">
        <f t="shared" si="19"/>
        <v>2156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11</v>
      </c>
      <c r="O474" s="5">
        <v>0</v>
      </c>
      <c r="P474" s="5">
        <v>0</v>
      </c>
    </row>
    <row r="475" spans="1:16" x14ac:dyDescent="0.35">
      <c r="A475" s="1">
        <v>4190</v>
      </c>
      <c r="B475" s="25" t="s">
        <v>2064</v>
      </c>
      <c r="C475" s="1">
        <v>7</v>
      </c>
      <c r="D475" s="1">
        <v>4190</v>
      </c>
      <c r="E475" s="1">
        <v>7</v>
      </c>
      <c r="F475" s="1" t="s">
        <v>561</v>
      </c>
      <c r="G475" s="75">
        <f t="shared" si="19"/>
        <v>1176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6</v>
      </c>
      <c r="P475" s="5">
        <v>0</v>
      </c>
    </row>
    <row r="476" spans="1:16" x14ac:dyDescent="0.35">
      <c r="A476" s="1">
        <v>4191</v>
      </c>
      <c r="B476" s="25" t="s">
        <v>2064</v>
      </c>
      <c r="C476" s="1">
        <v>7</v>
      </c>
      <c r="D476" s="1">
        <v>4191</v>
      </c>
      <c r="E476" s="1">
        <v>7</v>
      </c>
      <c r="F476" s="1" t="s">
        <v>474</v>
      </c>
      <c r="G476" s="75">
        <f t="shared" si="19"/>
        <v>4312</v>
      </c>
      <c r="H476" s="5">
        <v>7</v>
      </c>
      <c r="I476" s="5">
        <v>0</v>
      </c>
      <c r="J476" s="5">
        <v>0</v>
      </c>
      <c r="K476" s="5">
        <v>0</v>
      </c>
      <c r="L476" s="5">
        <v>0</v>
      </c>
      <c r="M476" s="5">
        <v>15</v>
      </c>
      <c r="N476" s="5">
        <v>0</v>
      </c>
      <c r="O476" s="5">
        <v>0</v>
      </c>
      <c r="P476" s="5">
        <v>0</v>
      </c>
    </row>
    <row r="477" spans="1:16" x14ac:dyDescent="0.35">
      <c r="A477" s="1">
        <v>4192</v>
      </c>
      <c r="B477" s="25" t="s">
        <v>2064</v>
      </c>
      <c r="C477" s="1">
        <v>7</v>
      </c>
      <c r="D477" s="1">
        <v>4192</v>
      </c>
      <c r="E477" s="1">
        <v>7</v>
      </c>
      <c r="F477" s="1" t="s">
        <v>475</v>
      </c>
      <c r="G477" s="75">
        <f t="shared" si="19"/>
        <v>11564</v>
      </c>
      <c r="H477" s="5">
        <v>1</v>
      </c>
      <c r="I477" s="5">
        <v>16</v>
      </c>
      <c r="J477" s="5">
        <v>0</v>
      </c>
      <c r="K477" s="5">
        <v>0</v>
      </c>
      <c r="L477" s="5">
        <v>0</v>
      </c>
      <c r="M477" s="5">
        <v>27</v>
      </c>
      <c r="N477" s="5">
        <v>15</v>
      </c>
      <c r="O477" s="5">
        <v>0</v>
      </c>
      <c r="P477" s="5">
        <v>0</v>
      </c>
    </row>
    <row r="478" spans="1:16" x14ac:dyDescent="0.35">
      <c r="A478" s="1">
        <v>4193</v>
      </c>
      <c r="B478" s="25" t="s">
        <v>2064</v>
      </c>
      <c r="C478" s="1">
        <v>7</v>
      </c>
      <c r="D478" s="1">
        <v>4193</v>
      </c>
      <c r="E478" s="1">
        <v>7</v>
      </c>
      <c r="F478" s="1" t="s">
        <v>562</v>
      </c>
      <c r="G478" s="75">
        <f t="shared" si="19"/>
        <v>1960</v>
      </c>
      <c r="H478" s="5">
        <v>0</v>
      </c>
      <c r="I478" s="5">
        <v>1</v>
      </c>
      <c r="J478" s="5">
        <v>0</v>
      </c>
      <c r="K478" s="5">
        <v>0</v>
      </c>
      <c r="L478" s="5">
        <v>1</v>
      </c>
      <c r="M478" s="5">
        <v>0</v>
      </c>
      <c r="N478" s="5">
        <v>8</v>
      </c>
      <c r="O478" s="5">
        <v>0</v>
      </c>
      <c r="P478" s="5">
        <v>0</v>
      </c>
    </row>
    <row r="479" spans="1:16" x14ac:dyDescent="0.35">
      <c r="A479" s="1">
        <v>4194</v>
      </c>
      <c r="B479" s="25" t="s">
        <v>2064</v>
      </c>
      <c r="C479" s="1">
        <v>7</v>
      </c>
      <c r="D479" s="1">
        <v>4194</v>
      </c>
      <c r="E479" s="1">
        <v>7</v>
      </c>
      <c r="F479" s="1" t="s">
        <v>476</v>
      </c>
      <c r="G479" s="75">
        <f t="shared" si="19"/>
        <v>1372</v>
      </c>
      <c r="H479" s="5">
        <v>0</v>
      </c>
      <c r="I479" s="5">
        <v>1</v>
      </c>
      <c r="J479" s="5">
        <v>0</v>
      </c>
      <c r="K479" s="5">
        <v>0</v>
      </c>
      <c r="L479" s="5">
        <v>0</v>
      </c>
      <c r="M479" s="5">
        <v>0</v>
      </c>
      <c r="N479" s="5">
        <v>6</v>
      </c>
      <c r="O479" s="5">
        <v>0</v>
      </c>
      <c r="P479" s="5">
        <v>0</v>
      </c>
    </row>
    <row r="480" spans="1:16" x14ac:dyDescent="0.35">
      <c r="A480" s="1">
        <v>4195</v>
      </c>
      <c r="B480" s="25" t="s">
        <v>2064</v>
      </c>
      <c r="C480" s="1">
        <v>7</v>
      </c>
      <c r="D480" s="1">
        <v>4195</v>
      </c>
      <c r="E480" s="1">
        <v>7</v>
      </c>
      <c r="F480" s="1" t="s">
        <v>477</v>
      </c>
      <c r="G480" s="75">
        <f t="shared" si="19"/>
        <v>1372</v>
      </c>
      <c r="H480" s="5">
        <v>3</v>
      </c>
      <c r="I480" s="5">
        <v>0</v>
      </c>
      <c r="J480" s="5">
        <v>0</v>
      </c>
      <c r="K480" s="5">
        <v>0</v>
      </c>
      <c r="L480" s="5">
        <v>0</v>
      </c>
      <c r="M480" s="5">
        <v>1</v>
      </c>
      <c r="N480" s="5">
        <v>3</v>
      </c>
      <c r="O480" s="5">
        <v>0</v>
      </c>
      <c r="P480" s="5">
        <v>0</v>
      </c>
    </row>
    <row r="481" spans="1:16" x14ac:dyDescent="0.35">
      <c r="A481" s="1">
        <v>4198</v>
      </c>
      <c r="B481" s="25" t="s">
        <v>2064</v>
      </c>
      <c r="C481" s="1">
        <v>7</v>
      </c>
      <c r="D481" s="1">
        <v>4198</v>
      </c>
      <c r="E481" s="1">
        <v>7</v>
      </c>
      <c r="F481" s="1" t="s">
        <v>478</v>
      </c>
      <c r="G481" s="75">
        <f t="shared" si="19"/>
        <v>392</v>
      </c>
      <c r="H481" s="5">
        <v>0</v>
      </c>
      <c r="I481" s="5">
        <v>1</v>
      </c>
      <c r="J481" s="5">
        <v>0</v>
      </c>
      <c r="K481" s="5">
        <v>0</v>
      </c>
      <c r="L481" s="5">
        <v>0</v>
      </c>
      <c r="M481" s="5">
        <v>0</v>
      </c>
      <c r="N481" s="5">
        <v>1</v>
      </c>
      <c r="O481" s="5">
        <v>0</v>
      </c>
      <c r="P481" s="5">
        <v>0</v>
      </c>
    </row>
    <row r="482" spans="1:16" x14ac:dyDescent="0.35">
      <c r="A482" s="1">
        <v>4199</v>
      </c>
      <c r="B482" s="25" t="s">
        <v>2064</v>
      </c>
      <c r="C482" s="1">
        <v>7</v>
      </c>
      <c r="D482" s="1">
        <v>4199</v>
      </c>
      <c r="E482" s="1">
        <v>7</v>
      </c>
      <c r="F482" s="1" t="s">
        <v>1071</v>
      </c>
      <c r="G482" s="75">
        <f t="shared" si="19"/>
        <v>3332</v>
      </c>
      <c r="H482" s="5">
        <v>0</v>
      </c>
      <c r="I482" s="5">
        <v>1</v>
      </c>
      <c r="J482" s="5">
        <v>6</v>
      </c>
      <c r="K482" s="5">
        <v>0</v>
      </c>
      <c r="L482" s="5">
        <v>0</v>
      </c>
      <c r="M482" s="5">
        <v>0</v>
      </c>
      <c r="N482" s="5">
        <v>0</v>
      </c>
      <c r="O482" s="5">
        <v>7</v>
      </c>
      <c r="P482" s="5">
        <v>3</v>
      </c>
    </row>
    <row r="483" spans="1:16" x14ac:dyDescent="0.35">
      <c r="A483" s="1">
        <v>4200</v>
      </c>
      <c r="B483" s="25" t="s">
        <v>2064</v>
      </c>
      <c r="C483" s="1">
        <v>7</v>
      </c>
      <c r="D483" s="1">
        <v>4200</v>
      </c>
      <c r="E483" s="1">
        <v>7</v>
      </c>
      <c r="F483" s="1" t="s">
        <v>479</v>
      </c>
      <c r="G483" s="75">
        <f t="shared" si="19"/>
        <v>3332</v>
      </c>
      <c r="H483" s="5">
        <v>0</v>
      </c>
      <c r="I483" s="5">
        <v>13</v>
      </c>
      <c r="J483" s="5">
        <v>0</v>
      </c>
      <c r="K483" s="5">
        <v>0</v>
      </c>
      <c r="L483" s="5">
        <v>4</v>
      </c>
      <c r="M483" s="5">
        <v>0</v>
      </c>
      <c r="N483" s="5">
        <v>0</v>
      </c>
      <c r="O483" s="5">
        <v>0</v>
      </c>
      <c r="P483" s="5">
        <v>0</v>
      </c>
    </row>
    <row r="484" spans="1:16" x14ac:dyDescent="0.35">
      <c r="A484" s="1">
        <v>4201</v>
      </c>
      <c r="B484" s="25" t="s">
        <v>2064</v>
      </c>
      <c r="C484" s="1">
        <v>7</v>
      </c>
      <c r="D484" s="1">
        <v>4201</v>
      </c>
      <c r="E484" s="1">
        <v>7</v>
      </c>
      <c r="F484" s="1" t="s">
        <v>1987</v>
      </c>
      <c r="G484" s="75">
        <f t="shared" si="19"/>
        <v>2744</v>
      </c>
      <c r="H484" s="5">
        <v>0</v>
      </c>
      <c r="I484" s="5">
        <v>5</v>
      </c>
      <c r="J484" s="5">
        <v>1</v>
      </c>
      <c r="K484" s="5">
        <v>0</v>
      </c>
      <c r="L484" s="5">
        <v>0</v>
      </c>
      <c r="M484" s="5">
        <v>0</v>
      </c>
      <c r="N484" s="5">
        <v>8</v>
      </c>
      <c r="O484" s="5">
        <v>0</v>
      </c>
      <c r="P484" s="5">
        <v>0</v>
      </c>
    </row>
    <row r="485" spans="1:16" x14ac:dyDescent="0.35">
      <c r="A485" s="228">
        <v>4204</v>
      </c>
      <c r="G485" s="75">
        <f t="shared" si="19"/>
        <v>0</v>
      </c>
      <c r="H485" s="228">
        <v>0</v>
      </c>
      <c r="I485" s="228">
        <v>0</v>
      </c>
      <c r="J485" s="228">
        <v>0</v>
      </c>
      <c r="K485" s="228">
        <v>0</v>
      </c>
      <c r="L485" s="228">
        <v>0</v>
      </c>
      <c r="M485" s="228">
        <v>0</v>
      </c>
      <c r="N485" s="228">
        <v>0</v>
      </c>
      <c r="O485" s="228">
        <v>0</v>
      </c>
      <c r="P485" s="228">
        <v>0</v>
      </c>
    </row>
    <row r="486" spans="1:16" x14ac:dyDescent="0.35">
      <c r="A486" s="1">
        <v>4205</v>
      </c>
      <c r="B486" s="25" t="s">
        <v>2064</v>
      </c>
      <c r="C486" s="1">
        <v>7</v>
      </c>
      <c r="D486" s="1">
        <v>4205</v>
      </c>
      <c r="E486" s="1">
        <v>7</v>
      </c>
      <c r="F486" s="1" t="s">
        <v>482</v>
      </c>
      <c r="G486" s="75">
        <f t="shared" ref="G486:G516" si="20">SUM(H486:P486)*$G$5</f>
        <v>5096</v>
      </c>
      <c r="H486" s="5">
        <v>0</v>
      </c>
      <c r="I486" s="5">
        <v>0</v>
      </c>
      <c r="J486" s="5">
        <v>0</v>
      </c>
      <c r="K486" s="5">
        <v>0</v>
      </c>
      <c r="L486" s="5">
        <v>2</v>
      </c>
      <c r="M486" s="5">
        <v>4</v>
      </c>
      <c r="N486" s="5">
        <v>1</v>
      </c>
      <c r="O486" s="5">
        <v>15</v>
      </c>
      <c r="P486" s="5">
        <v>4</v>
      </c>
    </row>
    <row r="487" spans="1:16" x14ac:dyDescent="0.35">
      <c r="A487" s="1">
        <v>4207</v>
      </c>
      <c r="B487" s="25" t="s">
        <v>2064</v>
      </c>
      <c r="C487" s="1">
        <v>7</v>
      </c>
      <c r="D487" s="1">
        <v>4207</v>
      </c>
      <c r="E487" s="1">
        <v>7</v>
      </c>
      <c r="F487" s="1" t="s">
        <v>483</v>
      </c>
      <c r="G487" s="75">
        <f t="shared" si="20"/>
        <v>588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3</v>
      </c>
      <c r="O487" s="5">
        <v>0</v>
      </c>
      <c r="P487" s="5">
        <v>0</v>
      </c>
    </row>
    <row r="488" spans="1:16" x14ac:dyDescent="0.35">
      <c r="A488" s="1">
        <v>4208</v>
      </c>
      <c r="B488" s="25" t="s">
        <v>2064</v>
      </c>
      <c r="C488" s="1">
        <v>7</v>
      </c>
      <c r="D488" s="1">
        <v>4208</v>
      </c>
      <c r="E488" s="1">
        <v>7</v>
      </c>
      <c r="F488" s="1" t="s">
        <v>1988</v>
      </c>
      <c r="G488" s="75">
        <f t="shared" si="20"/>
        <v>980</v>
      </c>
      <c r="H488" s="5">
        <v>0</v>
      </c>
      <c r="I488" s="5">
        <v>4</v>
      </c>
      <c r="J488" s="5">
        <v>0</v>
      </c>
      <c r="K488" s="5">
        <v>0</v>
      </c>
      <c r="L488" s="5">
        <v>1</v>
      </c>
      <c r="M488" s="5">
        <v>0</v>
      </c>
      <c r="N488" s="5">
        <v>0</v>
      </c>
      <c r="O488" s="5">
        <v>0</v>
      </c>
      <c r="P488" s="5">
        <v>0</v>
      </c>
    </row>
    <row r="489" spans="1:16" x14ac:dyDescent="0.35">
      <c r="A489" s="1">
        <v>4209</v>
      </c>
      <c r="B489" s="25" t="s">
        <v>2064</v>
      </c>
      <c r="C489" s="1">
        <v>7</v>
      </c>
      <c r="D489" s="1">
        <v>4209</v>
      </c>
      <c r="E489" s="1">
        <v>7</v>
      </c>
      <c r="F489" s="1" t="s">
        <v>584</v>
      </c>
      <c r="G489" s="75">
        <f t="shared" si="20"/>
        <v>3528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13</v>
      </c>
      <c r="N489" s="5">
        <v>5</v>
      </c>
      <c r="O489" s="5">
        <v>0</v>
      </c>
      <c r="P489" s="5">
        <v>0</v>
      </c>
    </row>
    <row r="490" spans="1:16" x14ac:dyDescent="0.35">
      <c r="A490" s="1">
        <v>4210</v>
      </c>
      <c r="B490" s="25" t="s">
        <v>2064</v>
      </c>
      <c r="C490" s="1">
        <v>7</v>
      </c>
      <c r="D490" s="1">
        <v>4210</v>
      </c>
      <c r="E490" s="1">
        <v>7</v>
      </c>
      <c r="F490" s="1" t="s">
        <v>485</v>
      </c>
      <c r="G490" s="75">
        <f t="shared" si="20"/>
        <v>2352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3</v>
      </c>
      <c r="N490" s="5">
        <v>0</v>
      </c>
      <c r="O490" s="5">
        <v>9</v>
      </c>
      <c r="P490" s="5">
        <v>0</v>
      </c>
    </row>
    <row r="491" spans="1:16" x14ac:dyDescent="0.35">
      <c r="A491" s="1">
        <v>4212</v>
      </c>
      <c r="B491" s="25" t="s">
        <v>2064</v>
      </c>
      <c r="C491" s="1">
        <v>7</v>
      </c>
      <c r="D491" s="1">
        <v>4212</v>
      </c>
      <c r="E491" s="1">
        <v>7</v>
      </c>
      <c r="F491" s="1" t="s">
        <v>582</v>
      </c>
      <c r="G491" s="75">
        <f t="shared" si="20"/>
        <v>1764</v>
      </c>
      <c r="H491" s="5">
        <v>0</v>
      </c>
      <c r="I491" s="5">
        <v>1</v>
      </c>
      <c r="J491" s="5">
        <v>0</v>
      </c>
      <c r="K491" s="5">
        <v>0</v>
      </c>
      <c r="L491" s="5">
        <v>0</v>
      </c>
      <c r="M491" s="5">
        <v>0</v>
      </c>
      <c r="N491" s="5">
        <v>7</v>
      </c>
      <c r="O491" s="5">
        <v>0</v>
      </c>
      <c r="P491" s="5">
        <v>1</v>
      </c>
    </row>
    <row r="492" spans="1:16" x14ac:dyDescent="0.35">
      <c r="A492" s="1">
        <v>4213</v>
      </c>
      <c r="B492" s="25" t="s">
        <v>2064</v>
      </c>
      <c r="C492" s="1">
        <v>7</v>
      </c>
      <c r="D492" s="1">
        <v>4213</v>
      </c>
      <c r="E492" s="1">
        <v>7</v>
      </c>
      <c r="F492" s="1" t="s">
        <v>486</v>
      </c>
      <c r="G492" s="75">
        <f t="shared" si="20"/>
        <v>3920</v>
      </c>
      <c r="H492" s="5">
        <v>0</v>
      </c>
      <c r="I492" s="5">
        <v>7</v>
      </c>
      <c r="J492" s="5">
        <v>0</v>
      </c>
      <c r="K492" s="5">
        <v>0</v>
      </c>
      <c r="L492" s="5">
        <v>0</v>
      </c>
      <c r="M492" s="5">
        <v>0</v>
      </c>
      <c r="N492" s="5">
        <v>13</v>
      </c>
      <c r="O492" s="5">
        <v>0</v>
      </c>
      <c r="P492" s="5">
        <v>0</v>
      </c>
    </row>
    <row r="493" spans="1:16" x14ac:dyDescent="0.35">
      <c r="A493" s="1">
        <v>4215</v>
      </c>
      <c r="B493" s="25" t="s">
        <v>2064</v>
      </c>
      <c r="C493" s="1">
        <v>7</v>
      </c>
      <c r="D493" s="1">
        <v>4215</v>
      </c>
      <c r="E493" s="1">
        <v>7</v>
      </c>
      <c r="F493" s="1" t="s">
        <v>586</v>
      </c>
      <c r="G493" s="75">
        <f t="shared" si="20"/>
        <v>588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1</v>
      </c>
      <c r="N493" s="5">
        <v>2</v>
      </c>
      <c r="O493" s="5">
        <v>0</v>
      </c>
      <c r="P493" s="5">
        <v>0</v>
      </c>
    </row>
    <row r="494" spans="1:16" x14ac:dyDescent="0.35">
      <c r="A494" s="1">
        <v>4217</v>
      </c>
      <c r="B494" s="25" t="s">
        <v>2064</v>
      </c>
      <c r="C494" s="1">
        <v>7</v>
      </c>
      <c r="D494" s="1">
        <v>4217</v>
      </c>
      <c r="E494" s="1">
        <v>7</v>
      </c>
      <c r="F494" s="1" t="s">
        <v>585</v>
      </c>
      <c r="G494" s="75">
        <f t="shared" si="20"/>
        <v>2156</v>
      </c>
      <c r="H494" s="5">
        <v>0</v>
      </c>
      <c r="I494" s="5">
        <v>1</v>
      </c>
      <c r="J494" s="5">
        <v>0</v>
      </c>
      <c r="K494" s="5">
        <v>0</v>
      </c>
      <c r="L494" s="5">
        <v>0</v>
      </c>
      <c r="M494" s="5">
        <v>0</v>
      </c>
      <c r="N494" s="5">
        <v>10</v>
      </c>
      <c r="O494" s="5">
        <v>0</v>
      </c>
      <c r="P494" s="5">
        <v>0</v>
      </c>
    </row>
    <row r="495" spans="1:16" x14ac:dyDescent="0.35">
      <c r="A495" s="1">
        <v>4218</v>
      </c>
      <c r="B495" s="25" t="s">
        <v>2064</v>
      </c>
      <c r="C495" s="1">
        <v>7</v>
      </c>
      <c r="D495" s="1">
        <v>4218</v>
      </c>
      <c r="E495" s="1">
        <v>7</v>
      </c>
      <c r="F495" s="1" t="s">
        <v>489</v>
      </c>
      <c r="G495" s="75">
        <f t="shared" si="20"/>
        <v>4116</v>
      </c>
      <c r="H495" s="5">
        <v>0</v>
      </c>
      <c r="I495" s="5">
        <v>1</v>
      </c>
      <c r="J495" s="5">
        <v>0</v>
      </c>
      <c r="K495" s="5">
        <v>0</v>
      </c>
      <c r="L495" s="5">
        <v>0</v>
      </c>
      <c r="M495" s="5">
        <v>0</v>
      </c>
      <c r="N495" s="5">
        <v>19</v>
      </c>
      <c r="O495" s="5">
        <v>0</v>
      </c>
      <c r="P495" s="5">
        <v>1</v>
      </c>
    </row>
    <row r="496" spans="1:16" x14ac:dyDescent="0.35">
      <c r="A496" s="1">
        <v>4219</v>
      </c>
      <c r="B496" s="25" t="s">
        <v>2064</v>
      </c>
      <c r="C496" s="1">
        <v>7</v>
      </c>
      <c r="D496" s="1">
        <v>4219</v>
      </c>
      <c r="E496" s="1">
        <v>7</v>
      </c>
      <c r="F496" s="1" t="s">
        <v>490</v>
      </c>
      <c r="G496" s="75">
        <f t="shared" si="20"/>
        <v>1568</v>
      </c>
      <c r="H496" s="5">
        <v>0</v>
      </c>
      <c r="I496" s="5">
        <v>3</v>
      </c>
      <c r="J496" s="5">
        <v>0</v>
      </c>
      <c r="K496" s="5">
        <v>0</v>
      </c>
      <c r="L496" s="5">
        <v>0</v>
      </c>
      <c r="M496" s="5">
        <v>0</v>
      </c>
      <c r="N496" s="5">
        <v>5</v>
      </c>
      <c r="O496" s="5">
        <v>0</v>
      </c>
      <c r="P496" s="5">
        <v>0</v>
      </c>
    </row>
    <row r="497" spans="1:16" x14ac:dyDescent="0.35">
      <c r="A497" s="1">
        <v>4220</v>
      </c>
      <c r="B497" s="25" t="s">
        <v>2064</v>
      </c>
      <c r="C497" s="1">
        <v>7</v>
      </c>
      <c r="D497" s="1">
        <v>4220</v>
      </c>
      <c r="E497" s="1">
        <v>7</v>
      </c>
      <c r="F497" s="1" t="s">
        <v>569</v>
      </c>
      <c r="G497" s="75">
        <f t="shared" si="20"/>
        <v>3332</v>
      </c>
      <c r="H497" s="5">
        <v>0</v>
      </c>
      <c r="I497" s="5">
        <v>1</v>
      </c>
      <c r="J497" s="5">
        <v>0</v>
      </c>
      <c r="K497" s="5">
        <v>0</v>
      </c>
      <c r="L497" s="5">
        <v>0</v>
      </c>
      <c r="M497" s="5">
        <v>0</v>
      </c>
      <c r="N497" s="5">
        <v>15</v>
      </c>
      <c r="O497" s="5">
        <v>1</v>
      </c>
      <c r="P497" s="5">
        <v>0</v>
      </c>
    </row>
    <row r="498" spans="1:16" x14ac:dyDescent="0.35">
      <c r="A498" s="1">
        <v>4221</v>
      </c>
      <c r="B498" s="25" t="s">
        <v>2064</v>
      </c>
      <c r="C498" s="1">
        <v>7</v>
      </c>
      <c r="D498" s="1">
        <v>4221</v>
      </c>
      <c r="E498" s="1">
        <v>7</v>
      </c>
      <c r="F498" s="1" t="s">
        <v>491</v>
      </c>
      <c r="G498" s="75">
        <f t="shared" si="20"/>
        <v>588</v>
      </c>
      <c r="H498" s="5">
        <v>0</v>
      </c>
      <c r="I498" s="5">
        <v>0</v>
      </c>
      <c r="J498" s="5">
        <v>1</v>
      </c>
      <c r="K498" s="5">
        <v>0</v>
      </c>
      <c r="L498" s="5">
        <v>0</v>
      </c>
      <c r="M498" s="5">
        <v>2</v>
      </c>
      <c r="N498" s="5">
        <v>0</v>
      </c>
      <c r="O498" s="5">
        <v>0</v>
      </c>
      <c r="P498" s="5">
        <v>0</v>
      </c>
    </row>
    <row r="499" spans="1:16" x14ac:dyDescent="0.35">
      <c r="A499" s="1">
        <v>4223</v>
      </c>
      <c r="B499" s="25" t="s">
        <v>2064</v>
      </c>
      <c r="C499" s="1">
        <v>7</v>
      </c>
      <c r="D499" s="1">
        <v>4223</v>
      </c>
      <c r="E499" s="1">
        <v>7</v>
      </c>
      <c r="F499" s="1" t="s">
        <v>1989</v>
      </c>
      <c r="G499" s="75">
        <f t="shared" si="20"/>
        <v>3528</v>
      </c>
      <c r="H499" s="5">
        <v>5</v>
      </c>
      <c r="I499" s="5">
        <v>0</v>
      </c>
      <c r="J499" s="5">
        <v>0</v>
      </c>
      <c r="K499" s="5">
        <v>0</v>
      </c>
      <c r="L499" s="5">
        <v>4</v>
      </c>
      <c r="M499" s="5">
        <v>1</v>
      </c>
      <c r="N499" s="5">
        <v>6</v>
      </c>
      <c r="O499" s="5">
        <v>0</v>
      </c>
      <c r="P499" s="5">
        <v>2</v>
      </c>
    </row>
    <row r="500" spans="1:16" x14ac:dyDescent="0.35">
      <c r="A500" s="1">
        <v>4224</v>
      </c>
      <c r="B500" s="25" t="s">
        <v>2064</v>
      </c>
      <c r="C500" s="1">
        <v>7</v>
      </c>
      <c r="D500" s="1">
        <v>4224</v>
      </c>
      <c r="E500" s="1">
        <v>7</v>
      </c>
      <c r="F500" s="1" t="s">
        <v>583</v>
      </c>
      <c r="G500" s="75">
        <f t="shared" si="20"/>
        <v>392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2</v>
      </c>
      <c r="N500" s="5">
        <v>0</v>
      </c>
      <c r="O500" s="5">
        <v>0</v>
      </c>
      <c r="P500" s="5">
        <v>0</v>
      </c>
    </row>
    <row r="501" spans="1:16" x14ac:dyDescent="0.35">
      <c r="A501" s="1">
        <v>4225</v>
      </c>
      <c r="B501" s="25" t="s">
        <v>2064</v>
      </c>
      <c r="C501" s="1">
        <v>7</v>
      </c>
      <c r="D501" s="1">
        <v>4225</v>
      </c>
      <c r="E501" s="1">
        <v>7</v>
      </c>
      <c r="F501" s="1" t="s">
        <v>1990</v>
      </c>
      <c r="G501" s="75">
        <f t="shared" si="20"/>
        <v>2744</v>
      </c>
      <c r="H501" s="5">
        <v>1</v>
      </c>
      <c r="I501" s="5">
        <v>6</v>
      </c>
      <c r="J501" s="5">
        <v>3</v>
      </c>
      <c r="K501" s="5">
        <v>0</v>
      </c>
      <c r="L501" s="5">
        <v>0</v>
      </c>
      <c r="M501" s="5">
        <v>0</v>
      </c>
      <c r="N501" s="5">
        <v>2</v>
      </c>
      <c r="O501" s="5">
        <v>0</v>
      </c>
      <c r="P501" s="5">
        <v>2</v>
      </c>
    </row>
    <row r="502" spans="1:16" x14ac:dyDescent="0.35">
      <c r="A502" s="1">
        <v>4226</v>
      </c>
      <c r="B502" s="25" t="s">
        <v>2064</v>
      </c>
      <c r="C502" s="1">
        <v>7</v>
      </c>
      <c r="D502" s="1">
        <v>4226</v>
      </c>
      <c r="E502" s="1">
        <v>7</v>
      </c>
      <c r="F502" s="1" t="s">
        <v>494</v>
      </c>
      <c r="G502" s="75">
        <f t="shared" si="20"/>
        <v>1960</v>
      </c>
      <c r="H502" s="5">
        <v>1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9</v>
      </c>
      <c r="O502" s="5">
        <v>0</v>
      </c>
      <c r="P502" s="5">
        <v>0</v>
      </c>
    </row>
    <row r="503" spans="1:16" x14ac:dyDescent="0.35">
      <c r="A503" s="1">
        <v>4227</v>
      </c>
      <c r="B503" s="25" t="s">
        <v>2064</v>
      </c>
      <c r="C503" s="1">
        <v>7</v>
      </c>
      <c r="D503" s="1">
        <v>4227</v>
      </c>
      <c r="E503" s="1">
        <v>7</v>
      </c>
      <c r="F503" s="1" t="s">
        <v>578</v>
      </c>
      <c r="G503" s="75">
        <f t="shared" si="20"/>
        <v>3332</v>
      </c>
      <c r="H503" s="5">
        <v>0</v>
      </c>
      <c r="I503" s="5">
        <v>0</v>
      </c>
      <c r="J503" s="5">
        <v>3</v>
      </c>
      <c r="K503" s="5">
        <v>0</v>
      </c>
      <c r="L503" s="5">
        <v>0</v>
      </c>
      <c r="M503" s="5">
        <v>0</v>
      </c>
      <c r="N503" s="5">
        <v>0</v>
      </c>
      <c r="O503" s="5">
        <v>14</v>
      </c>
      <c r="P503" s="5">
        <v>0</v>
      </c>
    </row>
    <row r="504" spans="1:16" x14ac:dyDescent="0.35">
      <c r="A504" s="1">
        <v>4228</v>
      </c>
      <c r="B504" s="25" t="s">
        <v>2064</v>
      </c>
      <c r="C504" s="1">
        <v>7</v>
      </c>
      <c r="D504" s="1">
        <v>4228</v>
      </c>
      <c r="E504" s="1">
        <v>7</v>
      </c>
      <c r="F504" s="1" t="s">
        <v>496</v>
      </c>
      <c r="G504" s="75">
        <f t="shared" si="20"/>
        <v>588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3</v>
      </c>
      <c r="O504" s="5">
        <v>0</v>
      </c>
      <c r="P504" s="5">
        <v>0</v>
      </c>
    </row>
    <row r="505" spans="1:16" x14ac:dyDescent="0.35">
      <c r="A505" s="1">
        <v>4229</v>
      </c>
      <c r="B505" s="25" t="s">
        <v>2064</v>
      </c>
      <c r="C505" s="1">
        <v>7</v>
      </c>
      <c r="D505" s="1">
        <v>4229</v>
      </c>
      <c r="E505" s="1">
        <v>7</v>
      </c>
      <c r="F505" s="1" t="s">
        <v>571</v>
      </c>
      <c r="G505" s="75">
        <f t="shared" si="20"/>
        <v>1372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7</v>
      </c>
      <c r="O505" s="5">
        <v>0</v>
      </c>
      <c r="P505" s="5">
        <v>0</v>
      </c>
    </row>
    <row r="506" spans="1:16" x14ac:dyDescent="0.35">
      <c r="A506" s="1">
        <v>4230</v>
      </c>
      <c r="B506" s="25" t="s">
        <v>2064</v>
      </c>
      <c r="C506" s="1">
        <v>7</v>
      </c>
      <c r="D506" s="1">
        <v>4230</v>
      </c>
      <c r="E506" s="1">
        <v>7</v>
      </c>
      <c r="F506" s="1" t="s">
        <v>573</v>
      </c>
      <c r="G506" s="75">
        <f t="shared" si="20"/>
        <v>2744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14</v>
      </c>
      <c r="N506" s="5">
        <v>0</v>
      </c>
      <c r="O506" s="5">
        <v>0</v>
      </c>
      <c r="P506" s="5">
        <v>0</v>
      </c>
    </row>
    <row r="507" spans="1:16" x14ac:dyDescent="0.35">
      <c r="A507" s="1">
        <v>4231</v>
      </c>
      <c r="B507" s="25" t="s">
        <v>2064</v>
      </c>
      <c r="C507" s="1">
        <v>7</v>
      </c>
      <c r="D507" s="1">
        <v>4231</v>
      </c>
      <c r="E507" s="1">
        <v>7</v>
      </c>
      <c r="F507" s="1" t="s">
        <v>575</v>
      </c>
      <c r="G507" s="75">
        <f t="shared" si="20"/>
        <v>2940</v>
      </c>
      <c r="H507" s="5">
        <v>1</v>
      </c>
      <c r="I507" s="5">
        <v>7</v>
      </c>
      <c r="J507" s="5">
        <v>3</v>
      </c>
      <c r="K507" s="5">
        <v>0</v>
      </c>
      <c r="L507" s="5">
        <v>0</v>
      </c>
      <c r="M507" s="5">
        <v>2</v>
      </c>
      <c r="N507" s="5">
        <v>2</v>
      </c>
      <c r="O507" s="5">
        <v>0</v>
      </c>
      <c r="P507" s="5">
        <v>0</v>
      </c>
    </row>
    <row r="508" spans="1:16" x14ac:dyDescent="0.35">
      <c r="A508" s="1">
        <v>4232</v>
      </c>
      <c r="B508" s="25" t="s">
        <v>2064</v>
      </c>
      <c r="C508" s="1">
        <v>7</v>
      </c>
      <c r="D508" s="1">
        <v>4232</v>
      </c>
      <c r="E508" s="1">
        <v>7</v>
      </c>
      <c r="F508" s="1" t="s">
        <v>498</v>
      </c>
      <c r="G508" s="75">
        <f t="shared" si="20"/>
        <v>392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1</v>
      </c>
      <c r="N508" s="5">
        <v>1</v>
      </c>
      <c r="O508" s="5">
        <v>0</v>
      </c>
      <c r="P508" s="5">
        <v>0</v>
      </c>
    </row>
    <row r="509" spans="1:16" x14ac:dyDescent="0.35">
      <c r="A509" s="1">
        <v>4233</v>
      </c>
      <c r="B509" s="25" t="s">
        <v>2064</v>
      </c>
      <c r="C509" s="1">
        <v>7</v>
      </c>
      <c r="D509" s="1">
        <v>4233</v>
      </c>
      <c r="E509" s="1">
        <v>7</v>
      </c>
      <c r="F509" s="1" t="s">
        <v>499</v>
      </c>
      <c r="G509" s="75">
        <f t="shared" si="20"/>
        <v>1176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6</v>
      </c>
      <c r="N509" s="5">
        <v>0</v>
      </c>
      <c r="O509" s="5">
        <v>0</v>
      </c>
      <c r="P509" s="5">
        <v>0</v>
      </c>
    </row>
    <row r="510" spans="1:16" x14ac:dyDescent="0.35">
      <c r="A510" s="228">
        <v>4235</v>
      </c>
      <c r="G510" s="75">
        <f t="shared" si="20"/>
        <v>0</v>
      </c>
      <c r="H510" s="228">
        <v>0</v>
      </c>
      <c r="I510" s="228">
        <v>0</v>
      </c>
      <c r="J510" s="228">
        <v>0</v>
      </c>
      <c r="K510" s="228">
        <v>0</v>
      </c>
      <c r="L510" s="228">
        <v>0</v>
      </c>
      <c r="M510" s="228">
        <v>0</v>
      </c>
      <c r="N510" s="228">
        <v>0</v>
      </c>
      <c r="O510" s="228">
        <v>0</v>
      </c>
      <c r="P510" s="228">
        <v>0</v>
      </c>
    </row>
    <row r="511" spans="1:16" x14ac:dyDescent="0.35">
      <c r="A511" s="1">
        <v>4237</v>
      </c>
      <c r="B511" s="25" t="s">
        <v>2064</v>
      </c>
      <c r="C511" s="1">
        <v>7</v>
      </c>
      <c r="D511" s="1">
        <v>4237</v>
      </c>
      <c r="E511" s="1">
        <v>7</v>
      </c>
      <c r="F511" s="1" t="s">
        <v>1991</v>
      </c>
      <c r="G511" s="75">
        <f t="shared" si="20"/>
        <v>392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2</v>
      </c>
      <c r="O511" s="5">
        <v>0</v>
      </c>
      <c r="P511" s="5">
        <v>0</v>
      </c>
    </row>
    <row r="512" spans="1:16" x14ac:dyDescent="0.35">
      <c r="A512" s="1">
        <v>4238</v>
      </c>
      <c r="B512" s="25" t="s">
        <v>2064</v>
      </c>
      <c r="C512" s="1">
        <v>7</v>
      </c>
      <c r="D512" s="1">
        <v>4238</v>
      </c>
      <c r="E512" s="1">
        <v>7</v>
      </c>
      <c r="F512" s="1" t="s">
        <v>501</v>
      </c>
      <c r="G512" s="75">
        <f t="shared" si="20"/>
        <v>3724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16</v>
      </c>
      <c r="N512" s="5">
        <v>0</v>
      </c>
      <c r="O512" s="5">
        <v>3</v>
      </c>
      <c r="P512" s="5">
        <v>0</v>
      </c>
    </row>
    <row r="513" spans="1:16" x14ac:dyDescent="0.35">
      <c r="A513" s="1">
        <v>4239</v>
      </c>
      <c r="B513" s="25" t="s">
        <v>2064</v>
      </c>
      <c r="C513" s="1">
        <v>7</v>
      </c>
      <c r="D513" s="1">
        <v>4239</v>
      </c>
      <c r="E513" s="1">
        <v>7</v>
      </c>
      <c r="F513" s="1" t="s">
        <v>502</v>
      </c>
      <c r="G513" s="75">
        <f t="shared" si="20"/>
        <v>1568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8</v>
      </c>
      <c r="O513" s="5">
        <v>0</v>
      </c>
      <c r="P513" s="5">
        <v>0</v>
      </c>
    </row>
    <row r="514" spans="1:16" x14ac:dyDescent="0.35">
      <c r="A514" s="1">
        <v>4240</v>
      </c>
      <c r="B514" s="25" t="s">
        <v>2064</v>
      </c>
      <c r="C514" s="1">
        <v>7</v>
      </c>
      <c r="D514" s="1">
        <v>4240</v>
      </c>
      <c r="E514" s="1">
        <v>7</v>
      </c>
      <c r="F514" s="1" t="s">
        <v>503</v>
      </c>
      <c r="G514" s="75">
        <f t="shared" si="20"/>
        <v>1960</v>
      </c>
      <c r="H514" s="5">
        <v>3</v>
      </c>
      <c r="I514" s="5">
        <v>5</v>
      </c>
      <c r="J514" s="5">
        <v>0</v>
      </c>
      <c r="K514" s="5">
        <v>0</v>
      </c>
      <c r="L514" s="5">
        <v>0</v>
      </c>
      <c r="M514" s="5">
        <v>0</v>
      </c>
      <c r="N514" s="5">
        <v>1</v>
      </c>
      <c r="O514" s="5">
        <v>0</v>
      </c>
      <c r="P514" s="5">
        <v>1</v>
      </c>
    </row>
    <row r="515" spans="1:16" x14ac:dyDescent="0.35">
      <c r="A515" s="1">
        <v>4243</v>
      </c>
      <c r="B515" s="25" t="s">
        <v>2064</v>
      </c>
      <c r="C515" s="1">
        <v>7</v>
      </c>
      <c r="D515" s="1">
        <v>4243</v>
      </c>
      <c r="E515" s="1">
        <v>7</v>
      </c>
      <c r="F515" s="1" t="s">
        <v>126</v>
      </c>
      <c r="G515" s="75">
        <f t="shared" si="20"/>
        <v>3332</v>
      </c>
      <c r="H515" s="5">
        <v>1</v>
      </c>
      <c r="I515" s="5">
        <v>1</v>
      </c>
      <c r="J515" s="5">
        <v>0</v>
      </c>
      <c r="K515" s="5">
        <v>0</v>
      </c>
      <c r="L515" s="5">
        <v>1</v>
      </c>
      <c r="M515" s="5">
        <v>2</v>
      </c>
      <c r="N515" s="5">
        <v>10</v>
      </c>
      <c r="O515" s="5">
        <v>2</v>
      </c>
      <c r="P515" s="5">
        <v>0</v>
      </c>
    </row>
    <row r="516" spans="1:16" x14ac:dyDescent="0.35">
      <c r="A516" s="1">
        <v>4244</v>
      </c>
      <c r="B516" s="25" t="s">
        <v>2064</v>
      </c>
      <c r="C516" s="1">
        <v>7</v>
      </c>
      <c r="D516" s="1">
        <v>4244</v>
      </c>
      <c r="E516" s="1">
        <v>7</v>
      </c>
      <c r="F516" s="1" t="s">
        <v>1992</v>
      </c>
      <c r="G516" s="75">
        <f t="shared" si="20"/>
        <v>392</v>
      </c>
      <c r="H516" s="5">
        <v>0</v>
      </c>
      <c r="I516" s="5">
        <v>0</v>
      </c>
      <c r="J516" s="5">
        <v>2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</row>
    <row r="517" spans="1:16" x14ac:dyDescent="0.35">
      <c r="A517" s="228">
        <v>4246</v>
      </c>
      <c r="G517" s="75">
        <f t="shared" ref="G517:G519" si="21">SUM(H517:P517)*$G$5</f>
        <v>0</v>
      </c>
      <c r="H517" s="228">
        <v>0</v>
      </c>
      <c r="I517" s="228">
        <v>0</v>
      </c>
      <c r="J517" s="228">
        <v>0</v>
      </c>
      <c r="K517" s="228">
        <v>0</v>
      </c>
      <c r="L517" s="228">
        <v>0</v>
      </c>
      <c r="M517" s="228">
        <v>0</v>
      </c>
      <c r="N517" s="228">
        <v>0</v>
      </c>
      <c r="O517" s="228">
        <v>0</v>
      </c>
      <c r="P517" s="5">
        <v>0</v>
      </c>
    </row>
    <row r="518" spans="1:16" x14ac:dyDescent="0.35">
      <c r="A518" s="228">
        <v>4248</v>
      </c>
      <c r="G518" s="75">
        <f t="shared" si="21"/>
        <v>0</v>
      </c>
      <c r="H518" s="228">
        <v>0</v>
      </c>
      <c r="I518" s="228">
        <v>0</v>
      </c>
      <c r="J518" s="228">
        <v>0</v>
      </c>
      <c r="K518" s="228">
        <v>0</v>
      </c>
      <c r="L518" s="228">
        <v>0</v>
      </c>
      <c r="M518" s="228">
        <v>0</v>
      </c>
      <c r="N518" s="228">
        <v>0</v>
      </c>
      <c r="O518" s="228">
        <v>0</v>
      </c>
      <c r="P518" s="5">
        <v>0</v>
      </c>
    </row>
    <row r="519" spans="1:16" x14ac:dyDescent="0.35">
      <c r="A519" s="228">
        <v>4249</v>
      </c>
      <c r="G519" s="75">
        <f t="shared" si="21"/>
        <v>0</v>
      </c>
      <c r="H519" s="228">
        <v>0</v>
      </c>
      <c r="I519" s="228">
        <v>0</v>
      </c>
      <c r="J519" s="228">
        <v>0</v>
      </c>
      <c r="K519" s="228">
        <v>0</v>
      </c>
      <c r="L519" s="228">
        <v>0</v>
      </c>
      <c r="M519" s="228">
        <v>0</v>
      </c>
      <c r="N519" s="228">
        <v>0</v>
      </c>
      <c r="O519" s="228">
        <v>0</v>
      </c>
      <c r="P519" s="5">
        <v>0</v>
      </c>
    </row>
    <row r="520" spans="1:16" x14ac:dyDescent="0.35">
      <c r="A520" s="1">
        <v>4250</v>
      </c>
      <c r="B520" s="25" t="s">
        <v>2064</v>
      </c>
      <c r="C520" s="1">
        <v>7</v>
      </c>
      <c r="D520" s="1">
        <v>4250</v>
      </c>
      <c r="E520" s="1">
        <v>7</v>
      </c>
      <c r="F520" s="1" t="s">
        <v>1993</v>
      </c>
      <c r="G520" s="75">
        <f t="shared" ref="G520:G527" si="22">SUM(H520:P520)*$G$5</f>
        <v>4116</v>
      </c>
      <c r="H520" s="5">
        <v>0</v>
      </c>
      <c r="I520" s="5">
        <v>2</v>
      </c>
      <c r="J520" s="5">
        <v>0</v>
      </c>
      <c r="K520" s="5">
        <v>0</v>
      </c>
      <c r="L520" s="5">
        <v>1</v>
      </c>
      <c r="M520" s="5">
        <v>0</v>
      </c>
      <c r="N520" s="5">
        <v>18</v>
      </c>
      <c r="O520" s="5">
        <v>0</v>
      </c>
      <c r="P520" s="5">
        <v>0</v>
      </c>
    </row>
    <row r="521" spans="1:16" x14ac:dyDescent="0.35">
      <c r="A521" s="1">
        <v>4253</v>
      </c>
      <c r="B521" s="25" t="s">
        <v>2064</v>
      </c>
      <c r="C521" s="1">
        <v>7</v>
      </c>
      <c r="D521" s="1">
        <v>4253</v>
      </c>
      <c r="E521" s="1">
        <v>7</v>
      </c>
      <c r="F521" s="409" t="s">
        <v>2065</v>
      </c>
      <c r="G521" s="75">
        <f t="shared" si="22"/>
        <v>980</v>
      </c>
      <c r="H521" s="5">
        <v>0</v>
      </c>
      <c r="I521" s="5">
        <v>0</v>
      </c>
      <c r="J521" s="5">
        <v>3</v>
      </c>
      <c r="K521" s="5">
        <v>0</v>
      </c>
      <c r="L521" s="5">
        <v>0</v>
      </c>
      <c r="M521" s="5">
        <v>0</v>
      </c>
      <c r="N521" s="5">
        <v>0</v>
      </c>
      <c r="O521" s="5">
        <v>2</v>
      </c>
      <c r="P521" s="5">
        <v>0</v>
      </c>
    </row>
    <row r="522" spans="1:16" x14ac:dyDescent="0.35">
      <c r="A522" s="1">
        <v>4254</v>
      </c>
      <c r="B522" s="25" t="s">
        <v>2064</v>
      </c>
      <c r="C522" s="1">
        <v>7</v>
      </c>
      <c r="D522" s="1">
        <v>4254</v>
      </c>
      <c r="E522" s="1">
        <v>7</v>
      </c>
      <c r="F522" s="1" t="s">
        <v>1994</v>
      </c>
      <c r="G522" s="75">
        <f t="shared" si="22"/>
        <v>980</v>
      </c>
      <c r="H522" s="5">
        <v>0</v>
      </c>
      <c r="I522" s="5">
        <v>1</v>
      </c>
      <c r="J522" s="5">
        <v>0</v>
      </c>
      <c r="K522" s="5">
        <v>0</v>
      </c>
      <c r="L522" s="5">
        <v>0</v>
      </c>
      <c r="M522" s="5">
        <v>1</v>
      </c>
      <c r="N522" s="5">
        <v>2</v>
      </c>
      <c r="O522" s="5">
        <v>0</v>
      </c>
      <c r="P522" s="5">
        <v>1</v>
      </c>
    </row>
    <row r="523" spans="1:16" x14ac:dyDescent="0.35">
      <c r="A523" s="1">
        <v>4255</v>
      </c>
      <c r="B523" s="25" t="s">
        <v>2064</v>
      </c>
      <c r="C523" s="1">
        <v>7</v>
      </c>
      <c r="D523" s="1">
        <v>4255</v>
      </c>
      <c r="E523" s="1">
        <v>7</v>
      </c>
      <c r="F523" s="409" t="s">
        <v>2066</v>
      </c>
      <c r="G523" s="75">
        <f t="shared" si="22"/>
        <v>1568</v>
      </c>
      <c r="H523" s="5">
        <v>0</v>
      </c>
      <c r="I523" s="5">
        <v>2</v>
      </c>
      <c r="J523" s="5">
        <v>0</v>
      </c>
      <c r="K523" s="5">
        <v>0</v>
      </c>
      <c r="L523" s="5">
        <v>0</v>
      </c>
      <c r="M523" s="5">
        <v>0</v>
      </c>
      <c r="N523" s="5">
        <v>6</v>
      </c>
      <c r="O523" s="5">
        <v>0</v>
      </c>
      <c r="P523" s="5">
        <v>0</v>
      </c>
    </row>
    <row r="524" spans="1:16" x14ac:dyDescent="0.35">
      <c r="A524" s="228">
        <v>4258</v>
      </c>
      <c r="G524" s="75">
        <f t="shared" si="22"/>
        <v>0</v>
      </c>
      <c r="H524" s="228">
        <v>0</v>
      </c>
      <c r="I524" s="228">
        <v>0</v>
      </c>
      <c r="J524" s="228">
        <v>0</v>
      </c>
      <c r="K524" s="228">
        <v>0</v>
      </c>
      <c r="L524" s="228">
        <v>0</v>
      </c>
      <c r="M524" s="228">
        <v>0</v>
      </c>
      <c r="N524" s="228">
        <v>0</v>
      </c>
      <c r="O524" s="228">
        <v>0</v>
      </c>
      <c r="P524" s="228">
        <v>0</v>
      </c>
    </row>
    <row r="525" spans="1:16" x14ac:dyDescent="0.35">
      <c r="A525" s="1">
        <v>4261</v>
      </c>
      <c r="B525" s="25" t="s">
        <v>2064</v>
      </c>
      <c r="C525" s="1">
        <v>7</v>
      </c>
      <c r="D525" s="1">
        <v>4261</v>
      </c>
      <c r="E525" s="1">
        <v>7</v>
      </c>
      <c r="F525" s="409" t="s">
        <v>2067</v>
      </c>
      <c r="G525" s="75">
        <f t="shared" si="22"/>
        <v>980</v>
      </c>
      <c r="H525" s="5">
        <v>0</v>
      </c>
      <c r="I525" s="5">
        <v>2</v>
      </c>
      <c r="J525" s="5">
        <v>0</v>
      </c>
      <c r="K525" s="5">
        <v>0</v>
      </c>
      <c r="L525" s="5">
        <v>0</v>
      </c>
      <c r="M525" s="5">
        <v>0</v>
      </c>
      <c r="N525" s="5">
        <v>3</v>
      </c>
      <c r="O525" s="5">
        <v>0</v>
      </c>
      <c r="P525" s="5">
        <v>0</v>
      </c>
    </row>
    <row r="526" spans="1:16" x14ac:dyDescent="0.35">
      <c r="A526" s="228">
        <v>4263</v>
      </c>
      <c r="G526" s="75">
        <f t="shared" si="22"/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228">
        <v>0</v>
      </c>
    </row>
    <row r="527" spans="1:16" x14ac:dyDescent="0.35">
      <c r="A527" s="1">
        <v>4264</v>
      </c>
      <c r="B527" s="25" t="s">
        <v>2064</v>
      </c>
      <c r="C527" s="1">
        <v>7</v>
      </c>
      <c r="D527" s="1">
        <v>4264</v>
      </c>
      <c r="E527" s="1">
        <v>7</v>
      </c>
      <c r="F527" s="409" t="s">
        <v>2068</v>
      </c>
      <c r="G527" s="75">
        <f t="shared" si="22"/>
        <v>392</v>
      </c>
      <c r="H527" s="5">
        <v>0</v>
      </c>
      <c r="I527" s="5">
        <v>0</v>
      </c>
      <c r="J527" s="5">
        <v>2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</row>
    <row r="528" spans="1:16" x14ac:dyDescent="0.35">
      <c r="A528" s="14">
        <v>4265</v>
      </c>
      <c r="G528" s="75">
        <f t="shared" ref="G528:G542" si="23">SUM(H528:P528)*$G$5</f>
        <v>0</v>
      </c>
      <c r="H528" s="228">
        <v>0</v>
      </c>
      <c r="I528" s="228">
        <v>0</v>
      </c>
      <c r="J528" s="228">
        <v>0</v>
      </c>
      <c r="K528" s="228">
        <v>0</v>
      </c>
      <c r="L528" s="228">
        <v>0</v>
      </c>
      <c r="M528" s="228">
        <v>0</v>
      </c>
      <c r="N528" s="228">
        <v>0</v>
      </c>
      <c r="O528" s="228">
        <v>0</v>
      </c>
      <c r="P528" s="228">
        <v>0</v>
      </c>
    </row>
    <row r="529" spans="1:16" x14ac:dyDescent="0.35">
      <c r="A529" s="14">
        <v>4266</v>
      </c>
      <c r="G529" s="75">
        <f t="shared" si="23"/>
        <v>0</v>
      </c>
      <c r="H529" s="228">
        <v>0</v>
      </c>
      <c r="I529" s="228">
        <v>0</v>
      </c>
      <c r="J529" s="228">
        <v>0</v>
      </c>
      <c r="K529" s="228">
        <v>0</v>
      </c>
      <c r="L529" s="228">
        <v>0</v>
      </c>
      <c r="M529" s="228">
        <v>0</v>
      </c>
      <c r="N529" s="228">
        <v>0</v>
      </c>
      <c r="O529" s="228">
        <v>0</v>
      </c>
      <c r="P529" s="228">
        <v>0</v>
      </c>
    </row>
    <row r="530" spans="1:16" x14ac:dyDescent="0.35">
      <c r="A530" s="14">
        <v>4267</v>
      </c>
      <c r="G530" s="75">
        <f t="shared" si="23"/>
        <v>0</v>
      </c>
      <c r="H530" s="228">
        <v>0</v>
      </c>
      <c r="I530" s="228">
        <v>0</v>
      </c>
      <c r="J530" s="228">
        <v>0</v>
      </c>
      <c r="K530" s="228">
        <v>0</v>
      </c>
      <c r="L530" s="228">
        <v>0</v>
      </c>
      <c r="M530" s="228">
        <v>0</v>
      </c>
      <c r="N530" s="228">
        <v>0</v>
      </c>
      <c r="O530" s="228">
        <v>0</v>
      </c>
      <c r="P530" s="228">
        <v>0</v>
      </c>
    </row>
    <row r="531" spans="1:16" x14ac:dyDescent="0.35">
      <c r="A531" s="14">
        <v>4268</v>
      </c>
      <c r="G531" s="75">
        <f t="shared" si="23"/>
        <v>0</v>
      </c>
      <c r="H531" s="228">
        <v>0</v>
      </c>
      <c r="I531" s="228">
        <v>0</v>
      </c>
      <c r="J531" s="228">
        <v>0</v>
      </c>
      <c r="K531" s="228">
        <v>0</v>
      </c>
      <c r="L531" s="228">
        <v>0</v>
      </c>
      <c r="M531" s="228">
        <v>0</v>
      </c>
      <c r="N531" s="228">
        <v>0</v>
      </c>
      <c r="O531" s="228">
        <v>0</v>
      </c>
      <c r="P531" s="228">
        <v>0</v>
      </c>
    </row>
    <row r="532" spans="1:16" x14ac:dyDescent="0.35">
      <c r="A532" s="14">
        <v>4269</v>
      </c>
      <c r="G532" s="75">
        <f t="shared" si="23"/>
        <v>0</v>
      </c>
      <c r="H532" s="228">
        <v>0</v>
      </c>
      <c r="I532" s="228">
        <v>0</v>
      </c>
      <c r="J532" s="228">
        <v>0</v>
      </c>
      <c r="K532" s="228">
        <v>0</v>
      </c>
      <c r="L532" s="228">
        <v>0</v>
      </c>
      <c r="M532" s="228">
        <v>0</v>
      </c>
      <c r="N532" s="228">
        <v>0</v>
      </c>
      <c r="O532" s="228">
        <v>0</v>
      </c>
      <c r="P532" s="228">
        <v>0</v>
      </c>
    </row>
    <row r="533" spans="1:16" x14ac:dyDescent="0.35">
      <c r="A533" s="14">
        <v>4271</v>
      </c>
      <c r="G533" s="75">
        <f t="shared" si="23"/>
        <v>0</v>
      </c>
      <c r="H533" s="228">
        <v>0</v>
      </c>
      <c r="I533" s="228">
        <v>0</v>
      </c>
      <c r="J533" s="228">
        <v>0</v>
      </c>
      <c r="K533" s="228">
        <v>0</v>
      </c>
      <c r="L533" s="228">
        <v>0</v>
      </c>
      <c r="M533" s="228">
        <v>0</v>
      </c>
      <c r="N533" s="228">
        <v>0</v>
      </c>
      <c r="O533" s="228">
        <v>0</v>
      </c>
      <c r="P533" s="228">
        <v>0</v>
      </c>
    </row>
    <row r="534" spans="1:16" x14ac:dyDescent="0.35">
      <c r="A534" s="14">
        <v>4273</v>
      </c>
      <c r="G534" s="75">
        <f t="shared" si="23"/>
        <v>0</v>
      </c>
      <c r="H534" s="228">
        <v>0</v>
      </c>
      <c r="I534" s="228">
        <v>0</v>
      </c>
      <c r="J534" s="228">
        <v>0</v>
      </c>
      <c r="K534" s="228">
        <v>0</v>
      </c>
      <c r="L534" s="228">
        <v>0</v>
      </c>
      <c r="M534" s="228">
        <v>0</v>
      </c>
      <c r="N534" s="228">
        <v>0</v>
      </c>
      <c r="O534" s="228">
        <v>0</v>
      </c>
      <c r="P534" s="228">
        <v>0</v>
      </c>
    </row>
    <row r="535" spans="1:16" x14ac:dyDescent="0.35">
      <c r="A535" s="14">
        <v>4274</v>
      </c>
      <c r="G535" s="75">
        <f t="shared" si="23"/>
        <v>0</v>
      </c>
      <c r="H535" s="228">
        <v>0</v>
      </c>
      <c r="I535" s="228">
        <v>0</v>
      </c>
      <c r="J535" s="228">
        <v>0</v>
      </c>
      <c r="K535" s="228">
        <v>0</v>
      </c>
      <c r="L535" s="228">
        <v>0</v>
      </c>
      <c r="M535" s="228">
        <v>0</v>
      </c>
      <c r="N535" s="228">
        <v>0</v>
      </c>
      <c r="O535" s="228">
        <v>0</v>
      </c>
      <c r="P535" s="228">
        <v>0</v>
      </c>
    </row>
    <row r="536" spans="1:16" x14ac:dyDescent="0.35">
      <c r="A536" s="14">
        <v>4275</v>
      </c>
      <c r="G536" s="75">
        <f t="shared" si="23"/>
        <v>0</v>
      </c>
      <c r="H536" s="228">
        <v>0</v>
      </c>
      <c r="I536" s="228">
        <v>0</v>
      </c>
      <c r="J536" s="228">
        <v>0</v>
      </c>
      <c r="K536" s="228">
        <v>0</v>
      </c>
      <c r="L536" s="228">
        <v>0</v>
      </c>
      <c r="M536" s="228">
        <v>0</v>
      </c>
      <c r="N536" s="228">
        <v>0</v>
      </c>
      <c r="O536" s="228">
        <v>0</v>
      </c>
      <c r="P536" s="228">
        <v>0</v>
      </c>
    </row>
    <row r="537" spans="1:16" x14ac:dyDescent="0.35">
      <c r="A537" s="14">
        <v>4276</v>
      </c>
      <c r="G537" s="75">
        <f t="shared" si="23"/>
        <v>0</v>
      </c>
      <c r="H537" s="228">
        <v>0</v>
      </c>
      <c r="I537" s="228">
        <v>0</v>
      </c>
      <c r="J537" s="228">
        <v>0</v>
      </c>
      <c r="K537" s="228">
        <v>0</v>
      </c>
      <c r="L537" s="228">
        <v>0</v>
      </c>
      <c r="M537" s="228">
        <v>0</v>
      </c>
      <c r="N537" s="228">
        <v>0</v>
      </c>
      <c r="O537" s="228">
        <v>0</v>
      </c>
      <c r="P537" s="228">
        <v>0</v>
      </c>
    </row>
    <row r="538" spans="1:16" x14ac:dyDescent="0.35">
      <c r="A538" s="14">
        <v>4277</v>
      </c>
      <c r="G538" s="75">
        <f t="shared" si="23"/>
        <v>0</v>
      </c>
      <c r="H538" s="228">
        <v>0</v>
      </c>
      <c r="I538" s="228">
        <v>0</v>
      </c>
      <c r="J538" s="228">
        <v>0</v>
      </c>
      <c r="K538" s="228">
        <v>0</v>
      </c>
      <c r="L538" s="228">
        <v>0</v>
      </c>
      <c r="M538" s="228">
        <v>0</v>
      </c>
      <c r="N538" s="228">
        <v>0</v>
      </c>
      <c r="O538" s="228">
        <v>0</v>
      </c>
      <c r="P538" s="228">
        <v>0</v>
      </c>
    </row>
    <row r="539" spans="1:16" x14ac:dyDescent="0.35">
      <c r="A539" s="14">
        <v>4282</v>
      </c>
      <c r="G539" s="75">
        <f t="shared" si="23"/>
        <v>0</v>
      </c>
      <c r="H539" s="228">
        <v>0</v>
      </c>
      <c r="I539" s="228">
        <v>0</v>
      </c>
      <c r="J539" s="228">
        <v>0</v>
      </c>
      <c r="K539" s="228">
        <v>0</v>
      </c>
      <c r="L539" s="228">
        <v>0</v>
      </c>
      <c r="M539" s="228">
        <v>0</v>
      </c>
      <c r="N539" s="228">
        <v>0</v>
      </c>
      <c r="O539" s="228">
        <v>0</v>
      </c>
      <c r="P539" s="228">
        <v>0</v>
      </c>
    </row>
    <row r="540" spans="1:16" x14ac:dyDescent="0.35">
      <c r="A540" s="14">
        <v>4998</v>
      </c>
      <c r="G540" s="75">
        <f t="shared" si="23"/>
        <v>0</v>
      </c>
      <c r="H540" s="228">
        <v>0</v>
      </c>
      <c r="I540" s="228">
        <v>0</v>
      </c>
      <c r="J540" s="228">
        <v>0</v>
      </c>
      <c r="K540" s="228">
        <v>0</v>
      </c>
      <c r="L540" s="228">
        <v>0</v>
      </c>
      <c r="M540" s="228">
        <v>0</v>
      </c>
      <c r="N540" s="228">
        <v>0</v>
      </c>
      <c r="O540" s="228">
        <v>0</v>
      </c>
      <c r="P540" s="228">
        <v>0</v>
      </c>
    </row>
    <row r="541" spans="1:16" x14ac:dyDescent="0.35">
      <c r="A541" s="14">
        <v>4999</v>
      </c>
      <c r="G541" s="75">
        <f t="shared" si="23"/>
        <v>0</v>
      </c>
      <c r="H541" s="228">
        <v>0</v>
      </c>
      <c r="I541" s="228">
        <v>0</v>
      </c>
      <c r="J541" s="228">
        <v>0</v>
      </c>
      <c r="K541" s="228">
        <v>0</v>
      </c>
      <c r="L541" s="228">
        <v>0</v>
      </c>
      <c r="M541" s="228">
        <v>0</v>
      </c>
      <c r="N541" s="228">
        <v>0</v>
      </c>
      <c r="O541" s="228">
        <v>0</v>
      </c>
      <c r="P541" s="228">
        <v>0</v>
      </c>
    </row>
    <row r="542" spans="1:16" x14ac:dyDescent="0.35">
      <c r="A542" s="12">
        <v>6000</v>
      </c>
      <c r="G542" s="75">
        <f t="shared" si="23"/>
        <v>321244</v>
      </c>
      <c r="H542" s="410">
        <f>+SUM(H546:H576)</f>
        <v>2</v>
      </c>
      <c r="I542" s="410">
        <f t="shared" ref="I542:P542" si="24">+SUM(I546:I576)</f>
        <v>23</v>
      </c>
      <c r="J542" s="410">
        <f t="shared" si="24"/>
        <v>78</v>
      </c>
      <c r="K542" s="410">
        <f t="shared" si="24"/>
        <v>0</v>
      </c>
      <c r="L542" s="410">
        <f t="shared" si="24"/>
        <v>4</v>
      </c>
      <c r="M542" s="410">
        <f t="shared" si="24"/>
        <v>127</v>
      </c>
      <c r="N542" s="410">
        <f t="shared" si="24"/>
        <v>633</v>
      </c>
      <c r="O542" s="410">
        <f t="shared" si="24"/>
        <v>755</v>
      </c>
      <c r="P542" s="410">
        <f t="shared" si="24"/>
        <v>17</v>
      </c>
    </row>
    <row r="546" spans="1:16" x14ac:dyDescent="0.35">
      <c r="A546" s="1">
        <v>6004</v>
      </c>
      <c r="B546" s="25" t="s">
        <v>2064</v>
      </c>
      <c r="C546" s="1">
        <v>8</v>
      </c>
      <c r="D546" s="1">
        <v>6004</v>
      </c>
      <c r="E546" s="1">
        <v>61</v>
      </c>
      <c r="F546" s="1" t="s">
        <v>1995</v>
      </c>
      <c r="G546" s="75">
        <f t="shared" ref="G546:G558" si="25">SUM(H546:P546)*$G$5</f>
        <v>5292</v>
      </c>
      <c r="H546" s="5">
        <v>0</v>
      </c>
      <c r="I546" s="5">
        <v>3</v>
      </c>
      <c r="J546" s="5">
        <v>0</v>
      </c>
      <c r="K546" s="5">
        <v>0</v>
      </c>
      <c r="L546" s="5">
        <v>0</v>
      </c>
      <c r="M546" s="5">
        <v>0</v>
      </c>
      <c r="N546" s="5">
        <v>24</v>
      </c>
      <c r="O546" s="5">
        <v>0</v>
      </c>
      <c r="P546" s="5">
        <v>0</v>
      </c>
    </row>
    <row r="547" spans="1:16" x14ac:dyDescent="0.35">
      <c r="A547" s="1">
        <v>6012</v>
      </c>
      <c r="B547" s="25" t="s">
        <v>2064</v>
      </c>
      <c r="C547" s="1">
        <v>8</v>
      </c>
      <c r="D547" s="1">
        <v>6012</v>
      </c>
      <c r="E547" s="1">
        <v>61</v>
      </c>
      <c r="F547" s="1" t="s">
        <v>1996</v>
      </c>
      <c r="G547" s="75">
        <f t="shared" si="25"/>
        <v>1764</v>
      </c>
      <c r="H547" s="5">
        <v>0</v>
      </c>
      <c r="I547" s="5">
        <v>0</v>
      </c>
      <c r="J547" s="5">
        <v>1</v>
      </c>
      <c r="K547" s="5">
        <v>0</v>
      </c>
      <c r="L547" s="5">
        <v>0</v>
      </c>
      <c r="M547" s="5">
        <v>0</v>
      </c>
      <c r="N547" s="5">
        <v>0</v>
      </c>
      <c r="O547" s="5">
        <v>8</v>
      </c>
      <c r="P547" s="5">
        <v>0</v>
      </c>
    </row>
    <row r="548" spans="1:16" x14ac:dyDescent="0.35">
      <c r="A548" s="1">
        <v>6013</v>
      </c>
      <c r="B548" s="25" t="s">
        <v>2064</v>
      </c>
      <c r="C548" s="1">
        <v>8</v>
      </c>
      <c r="D548" s="1">
        <v>6013</v>
      </c>
      <c r="E548" s="1">
        <v>61</v>
      </c>
      <c r="F548" s="1" t="s">
        <v>1997</v>
      </c>
      <c r="G548" s="75">
        <f t="shared" si="25"/>
        <v>3724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19</v>
      </c>
      <c r="O548" s="5">
        <v>0</v>
      </c>
      <c r="P548" s="5">
        <v>0</v>
      </c>
    </row>
    <row r="549" spans="1:16" x14ac:dyDescent="0.35">
      <c r="A549" s="1">
        <v>6014</v>
      </c>
      <c r="B549" s="25" t="s">
        <v>2064</v>
      </c>
      <c r="C549" s="1">
        <v>8</v>
      </c>
      <c r="D549" s="1">
        <v>6014</v>
      </c>
      <c r="E549" s="1">
        <v>61</v>
      </c>
      <c r="F549" s="1" t="s">
        <v>1998</v>
      </c>
      <c r="G549" s="75">
        <f t="shared" si="25"/>
        <v>392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2</v>
      </c>
      <c r="O549" s="5">
        <v>0</v>
      </c>
      <c r="P549" s="5">
        <v>0</v>
      </c>
    </row>
    <row r="550" spans="1:16" x14ac:dyDescent="0.35">
      <c r="A550" s="1">
        <v>6026</v>
      </c>
      <c r="B550" s="25" t="s">
        <v>2064</v>
      </c>
      <c r="C550" s="1">
        <v>8</v>
      </c>
      <c r="D550" s="1">
        <v>6026</v>
      </c>
      <c r="E550" s="1">
        <v>61</v>
      </c>
      <c r="F550" s="1" t="s">
        <v>2000</v>
      </c>
      <c r="G550" s="75">
        <f t="shared" si="25"/>
        <v>980</v>
      </c>
      <c r="H550" s="5">
        <v>0</v>
      </c>
      <c r="I550" s="5">
        <v>2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3</v>
      </c>
      <c r="P550" s="5">
        <v>0</v>
      </c>
    </row>
    <row r="551" spans="1:16" x14ac:dyDescent="0.35">
      <c r="A551" s="1">
        <v>6027</v>
      </c>
      <c r="B551" s="25" t="s">
        <v>2064</v>
      </c>
      <c r="C551" s="1">
        <v>8</v>
      </c>
      <c r="D551" s="1">
        <v>6027</v>
      </c>
      <c r="E551" s="1">
        <v>61</v>
      </c>
      <c r="F551" s="1" t="s">
        <v>2001</v>
      </c>
      <c r="G551" s="75">
        <f t="shared" si="25"/>
        <v>3724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19</v>
      </c>
      <c r="N551" s="5">
        <v>0</v>
      </c>
      <c r="O551" s="5">
        <v>0</v>
      </c>
      <c r="P551" s="5">
        <v>0</v>
      </c>
    </row>
    <row r="552" spans="1:16" x14ac:dyDescent="0.35">
      <c r="A552" s="1">
        <v>6049</v>
      </c>
      <c r="B552" s="25" t="s">
        <v>2064</v>
      </c>
      <c r="C552" s="1">
        <v>8</v>
      </c>
      <c r="D552" s="1">
        <v>6049</v>
      </c>
      <c r="E552" s="1">
        <v>61</v>
      </c>
      <c r="F552" s="1" t="s">
        <v>2002</v>
      </c>
      <c r="G552" s="75">
        <f t="shared" si="25"/>
        <v>3920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20</v>
      </c>
      <c r="O552" s="5">
        <v>0</v>
      </c>
      <c r="P552" s="5">
        <v>0</v>
      </c>
    </row>
    <row r="553" spans="1:16" x14ac:dyDescent="0.35">
      <c r="A553" s="1">
        <v>6051</v>
      </c>
      <c r="B553" s="25" t="s">
        <v>2064</v>
      </c>
      <c r="C553" s="1">
        <v>8</v>
      </c>
      <c r="D553" s="1">
        <v>6051</v>
      </c>
      <c r="E553" s="1">
        <v>61</v>
      </c>
      <c r="F553" s="1" t="s">
        <v>2003</v>
      </c>
      <c r="G553" s="75">
        <f t="shared" si="25"/>
        <v>2940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15</v>
      </c>
      <c r="O553" s="5">
        <v>0</v>
      </c>
      <c r="P553" s="5">
        <v>0</v>
      </c>
    </row>
    <row r="554" spans="1:16" x14ac:dyDescent="0.35">
      <c r="A554" s="1">
        <v>6070</v>
      </c>
      <c r="B554" s="25" t="s">
        <v>2064</v>
      </c>
      <c r="C554" s="1">
        <v>8</v>
      </c>
      <c r="D554" s="1">
        <v>6070</v>
      </c>
      <c r="E554" s="1">
        <v>50</v>
      </c>
      <c r="F554" s="1" t="s">
        <v>2004</v>
      </c>
      <c r="G554" s="75">
        <f t="shared" si="25"/>
        <v>13328</v>
      </c>
      <c r="H554" s="5">
        <v>0</v>
      </c>
      <c r="I554" s="5">
        <v>0</v>
      </c>
      <c r="J554" s="5">
        <v>67</v>
      </c>
      <c r="K554" s="5">
        <v>0</v>
      </c>
      <c r="L554" s="5">
        <v>0</v>
      </c>
      <c r="M554" s="5">
        <v>0</v>
      </c>
      <c r="N554" s="5">
        <v>0</v>
      </c>
      <c r="O554" s="5">
        <v>1</v>
      </c>
      <c r="P554" s="5">
        <v>0</v>
      </c>
    </row>
    <row r="555" spans="1:16" x14ac:dyDescent="0.35">
      <c r="A555" s="1">
        <v>6076</v>
      </c>
      <c r="B555" s="25" t="s">
        <v>2064</v>
      </c>
      <c r="C555" s="1">
        <v>8</v>
      </c>
      <c r="D555" s="1">
        <v>6076</v>
      </c>
      <c r="E555" s="1">
        <v>50</v>
      </c>
      <c r="F555" s="1" t="s">
        <v>2005</v>
      </c>
      <c r="G555" s="75">
        <f t="shared" si="25"/>
        <v>6468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1</v>
      </c>
      <c r="N555" s="5">
        <v>31</v>
      </c>
      <c r="O555" s="5">
        <v>0</v>
      </c>
      <c r="P555" s="5">
        <v>0</v>
      </c>
    </row>
    <row r="556" spans="1:16" x14ac:dyDescent="0.35">
      <c r="A556" s="1">
        <v>6079</v>
      </c>
      <c r="B556" s="25" t="s">
        <v>2064</v>
      </c>
      <c r="C556" s="1">
        <v>8</v>
      </c>
      <c r="D556" s="1">
        <v>6079</v>
      </c>
      <c r="E556" s="1">
        <v>52</v>
      </c>
      <c r="F556" s="1" t="s">
        <v>2006</v>
      </c>
      <c r="G556" s="75">
        <f t="shared" si="25"/>
        <v>6664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34</v>
      </c>
      <c r="O556" s="5">
        <v>0</v>
      </c>
      <c r="P556" s="5">
        <v>0</v>
      </c>
    </row>
    <row r="557" spans="1:16" x14ac:dyDescent="0.35">
      <c r="A557" s="1">
        <v>6083</v>
      </c>
      <c r="B557" s="25" t="s">
        <v>2064</v>
      </c>
      <c r="C557" s="1">
        <v>8</v>
      </c>
      <c r="D557" s="1">
        <v>6083</v>
      </c>
      <c r="E557" s="1">
        <v>52</v>
      </c>
      <c r="F557" s="1" t="s">
        <v>2007</v>
      </c>
      <c r="G557" s="75">
        <f t="shared" si="25"/>
        <v>2156</v>
      </c>
      <c r="H557" s="5">
        <v>0</v>
      </c>
      <c r="I557" s="5">
        <v>1</v>
      </c>
      <c r="J557" s="5">
        <v>0</v>
      </c>
      <c r="K557" s="5">
        <v>0</v>
      </c>
      <c r="L557" s="5">
        <v>0</v>
      </c>
      <c r="M557" s="5">
        <v>1</v>
      </c>
      <c r="N557" s="5">
        <v>8</v>
      </c>
      <c r="O557" s="5">
        <v>0</v>
      </c>
      <c r="P557" s="5">
        <v>1</v>
      </c>
    </row>
    <row r="558" spans="1:16" x14ac:dyDescent="0.35">
      <c r="A558" s="1">
        <v>6090</v>
      </c>
      <c r="B558" s="25" t="s">
        <v>2064</v>
      </c>
      <c r="C558" s="1">
        <v>8</v>
      </c>
      <c r="D558" s="1">
        <v>6090</v>
      </c>
      <c r="E558" s="1">
        <v>52</v>
      </c>
      <c r="F558" s="1" t="s">
        <v>2008</v>
      </c>
      <c r="G558" s="75">
        <f t="shared" si="25"/>
        <v>9212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45</v>
      </c>
      <c r="N558" s="5">
        <v>0</v>
      </c>
      <c r="O558" s="5">
        <v>2</v>
      </c>
      <c r="P558" s="5">
        <v>0</v>
      </c>
    </row>
    <row r="559" spans="1:16" x14ac:dyDescent="0.35">
      <c r="A559" s="1">
        <v>6094</v>
      </c>
      <c r="B559" s="25" t="s">
        <v>2064</v>
      </c>
      <c r="C559" s="1">
        <v>8</v>
      </c>
      <c r="D559" s="1">
        <v>6094</v>
      </c>
      <c r="E559" s="1">
        <v>52</v>
      </c>
      <c r="F559" s="1" t="s">
        <v>2009</v>
      </c>
      <c r="G559" s="75">
        <f t="shared" ref="G559:G563" si="26">SUM(H559:P559)*$G$5</f>
        <v>7644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32</v>
      </c>
      <c r="O559" s="5">
        <v>7</v>
      </c>
      <c r="P559" s="5">
        <v>0</v>
      </c>
    </row>
    <row r="560" spans="1:16" x14ac:dyDescent="0.35">
      <c r="A560" s="1">
        <v>6095</v>
      </c>
      <c r="B560" s="25" t="s">
        <v>2064</v>
      </c>
      <c r="C560" s="1">
        <v>8</v>
      </c>
      <c r="D560" s="1">
        <v>6095</v>
      </c>
      <c r="E560" s="1">
        <v>52</v>
      </c>
      <c r="F560" s="1" t="s">
        <v>2010</v>
      </c>
      <c r="G560" s="75">
        <f t="shared" si="26"/>
        <v>2940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15</v>
      </c>
      <c r="O560" s="5">
        <v>0</v>
      </c>
      <c r="P560" s="5">
        <v>0</v>
      </c>
    </row>
    <row r="561" spans="1:16" x14ac:dyDescent="0.35">
      <c r="A561" s="1">
        <v>6096</v>
      </c>
      <c r="B561" s="25" t="s">
        <v>2064</v>
      </c>
      <c r="C561" s="1">
        <v>8</v>
      </c>
      <c r="D561" s="1">
        <v>6096</v>
      </c>
      <c r="E561" s="1">
        <v>52</v>
      </c>
      <c r="F561" s="409" t="s">
        <v>2069</v>
      </c>
      <c r="G561" s="75">
        <f t="shared" si="26"/>
        <v>1372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7</v>
      </c>
      <c r="O561" s="5">
        <v>0</v>
      </c>
      <c r="P561" s="5">
        <v>0</v>
      </c>
    </row>
    <row r="562" spans="1:16" x14ac:dyDescent="0.35">
      <c r="A562" s="1">
        <v>6383</v>
      </c>
      <c r="B562" s="25" t="s">
        <v>2064</v>
      </c>
      <c r="C562" s="1">
        <v>8</v>
      </c>
      <c r="D562" s="1">
        <v>6383</v>
      </c>
      <c r="E562" s="1">
        <v>61</v>
      </c>
      <c r="F562" s="1" t="s">
        <v>2011</v>
      </c>
      <c r="G562" s="75">
        <f t="shared" si="26"/>
        <v>2940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15</v>
      </c>
      <c r="P562" s="5">
        <v>0</v>
      </c>
    </row>
    <row r="563" spans="1:16" x14ac:dyDescent="0.35">
      <c r="A563" s="1">
        <v>6979</v>
      </c>
      <c r="B563" s="25" t="s">
        <v>2064</v>
      </c>
      <c r="C563" s="1">
        <v>8</v>
      </c>
      <c r="D563" s="1">
        <v>6979</v>
      </c>
      <c r="E563" s="1">
        <v>61</v>
      </c>
      <c r="F563" s="1" t="s">
        <v>2012</v>
      </c>
      <c r="G563" s="75">
        <f t="shared" si="26"/>
        <v>3920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5</v>
      </c>
      <c r="N563" s="5">
        <v>0</v>
      </c>
      <c r="O563" s="5">
        <v>9</v>
      </c>
      <c r="P563" s="5">
        <v>6</v>
      </c>
    </row>
    <row r="564" spans="1:16" x14ac:dyDescent="0.35">
      <c r="A564" s="1">
        <v>287</v>
      </c>
      <c r="B564" s="25" t="s">
        <v>2064</v>
      </c>
      <c r="C564" s="1">
        <v>8</v>
      </c>
      <c r="D564" s="1">
        <v>287</v>
      </c>
      <c r="E564" s="1">
        <v>6</v>
      </c>
      <c r="F564" s="1" t="s">
        <v>1895</v>
      </c>
      <c r="G564" s="75">
        <f t="shared" ref="G564:G576" si="27">SUM(H564:P564)*$G$5</f>
        <v>75068</v>
      </c>
      <c r="H564" s="5">
        <v>0</v>
      </c>
      <c r="I564" s="5">
        <v>0</v>
      </c>
      <c r="J564" s="5">
        <v>3</v>
      </c>
      <c r="K564" s="5">
        <v>0</v>
      </c>
      <c r="L564" s="5">
        <v>0</v>
      </c>
      <c r="M564" s="5">
        <v>0</v>
      </c>
      <c r="N564" s="5">
        <v>0</v>
      </c>
      <c r="O564" s="5">
        <v>380</v>
      </c>
      <c r="P564" s="5">
        <v>0</v>
      </c>
    </row>
    <row r="565" spans="1:16" x14ac:dyDescent="0.35">
      <c r="A565" s="1">
        <v>288</v>
      </c>
      <c r="B565" s="25" t="s">
        <v>2064</v>
      </c>
      <c r="C565" s="1">
        <v>8</v>
      </c>
      <c r="D565" s="1">
        <v>288</v>
      </c>
      <c r="E565" s="1">
        <v>6</v>
      </c>
      <c r="F565" s="1" t="s">
        <v>1896</v>
      </c>
      <c r="G565" s="75">
        <f t="shared" si="27"/>
        <v>13524</v>
      </c>
      <c r="H565" s="5">
        <v>0</v>
      </c>
      <c r="I565" s="5">
        <v>0</v>
      </c>
      <c r="J565" s="5">
        <v>2</v>
      </c>
      <c r="K565" s="5">
        <v>0</v>
      </c>
      <c r="L565" s="5">
        <v>0</v>
      </c>
      <c r="M565" s="5">
        <v>0</v>
      </c>
      <c r="N565" s="5">
        <v>0</v>
      </c>
      <c r="O565" s="5">
        <v>67</v>
      </c>
      <c r="P565" s="5">
        <v>0</v>
      </c>
    </row>
    <row r="566" spans="1:16" x14ac:dyDescent="0.35">
      <c r="A566" s="1">
        <v>915</v>
      </c>
      <c r="B566" s="25" t="s">
        <v>2064</v>
      </c>
      <c r="C566" s="1">
        <v>8</v>
      </c>
      <c r="D566" s="1">
        <v>915</v>
      </c>
      <c r="E566" s="1">
        <v>52</v>
      </c>
      <c r="F566" s="1" t="s">
        <v>1930</v>
      </c>
      <c r="G566" s="75">
        <f t="shared" si="27"/>
        <v>4312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12</v>
      </c>
      <c r="N566" s="5">
        <v>10</v>
      </c>
      <c r="O566" s="5">
        <v>0</v>
      </c>
      <c r="P566" s="5">
        <v>0</v>
      </c>
    </row>
    <row r="567" spans="1:16" x14ac:dyDescent="0.35">
      <c r="A567" s="1">
        <v>916</v>
      </c>
      <c r="B567" s="25" t="s">
        <v>2064</v>
      </c>
      <c r="C567" s="1">
        <v>8</v>
      </c>
      <c r="D567" s="1">
        <v>916</v>
      </c>
      <c r="E567" s="1">
        <v>6</v>
      </c>
      <c r="F567" s="1" t="s">
        <v>1931</v>
      </c>
      <c r="G567" s="75">
        <f t="shared" si="27"/>
        <v>53116</v>
      </c>
      <c r="H567" s="5">
        <v>0</v>
      </c>
      <c r="I567" s="5">
        <v>8</v>
      </c>
      <c r="J567" s="5">
        <v>0</v>
      </c>
      <c r="K567" s="5">
        <v>0</v>
      </c>
      <c r="L567" s="5">
        <v>0</v>
      </c>
      <c r="M567" s="5">
        <v>0</v>
      </c>
      <c r="N567" s="5">
        <v>263</v>
      </c>
      <c r="O567" s="5">
        <v>0</v>
      </c>
      <c r="P567" s="5">
        <v>0</v>
      </c>
    </row>
    <row r="568" spans="1:16" x14ac:dyDescent="0.35">
      <c r="A568" s="1">
        <v>917</v>
      </c>
      <c r="B568" s="25" t="s">
        <v>2064</v>
      </c>
      <c r="C568" s="1">
        <v>8</v>
      </c>
      <c r="D568" s="1">
        <v>917</v>
      </c>
      <c r="E568" s="1">
        <v>6</v>
      </c>
      <c r="F568" s="1" t="s">
        <v>1932</v>
      </c>
      <c r="G568" s="75">
        <f t="shared" si="27"/>
        <v>48020</v>
      </c>
      <c r="H568" s="5">
        <v>0</v>
      </c>
      <c r="I568" s="5">
        <v>0</v>
      </c>
      <c r="J568" s="5">
        <v>4</v>
      </c>
      <c r="K568" s="5">
        <v>0</v>
      </c>
      <c r="L568" s="5">
        <v>0</v>
      </c>
      <c r="M568" s="5">
        <v>0</v>
      </c>
      <c r="N568" s="5">
        <v>0</v>
      </c>
      <c r="O568" s="5">
        <v>241</v>
      </c>
      <c r="P568" s="5">
        <v>0</v>
      </c>
    </row>
    <row r="569" spans="1:16" x14ac:dyDescent="0.35">
      <c r="A569" s="1">
        <v>926</v>
      </c>
      <c r="B569" s="25" t="s">
        <v>2064</v>
      </c>
      <c r="C569" s="1">
        <v>8</v>
      </c>
      <c r="D569" s="1">
        <v>926</v>
      </c>
      <c r="E569" s="1">
        <v>83</v>
      </c>
      <c r="F569" s="1" t="s">
        <v>1934</v>
      </c>
      <c r="G569" s="75">
        <f t="shared" si="27"/>
        <v>1960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10</v>
      </c>
    </row>
    <row r="570" spans="1:16" x14ac:dyDescent="0.35">
      <c r="A570" s="1">
        <v>935</v>
      </c>
      <c r="B570" s="25" t="s">
        <v>2064</v>
      </c>
      <c r="C570" s="1">
        <v>8</v>
      </c>
      <c r="D570" s="1">
        <v>935</v>
      </c>
      <c r="E570" s="1">
        <v>52</v>
      </c>
      <c r="F570" s="1" t="s">
        <v>1935</v>
      </c>
      <c r="G570" s="75">
        <f t="shared" si="27"/>
        <v>1568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2</v>
      </c>
      <c r="N570" s="5">
        <v>0</v>
      </c>
      <c r="O570" s="5">
        <v>6</v>
      </c>
      <c r="P570" s="5">
        <v>0</v>
      </c>
    </row>
    <row r="571" spans="1:16" x14ac:dyDescent="0.35">
      <c r="A571" s="1">
        <v>938</v>
      </c>
      <c r="B571" s="25" t="s">
        <v>2064</v>
      </c>
      <c r="C571" s="1">
        <v>8</v>
      </c>
      <c r="D571" s="1">
        <v>938</v>
      </c>
      <c r="E571" s="1">
        <v>52</v>
      </c>
      <c r="F571" s="1" t="s">
        <v>1936</v>
      </c>
      <c r="G571" s="75">
        <f t="shared" si="27"/>
        <v>7448</v>
      </c>
      <c r="H571" s="5">
        <v>2</v>
      </c>
      <c r="I571" s="5">
        <v>4</v>
      </c>
      <c r="J571" s="5">
        <v>1</v>
      </c>
      <c r="K571" s="5">
        <v>0</v>
      </c>
      <c r="L571" s="5">
        <v>4</v>
      </c>
      <c r="M571" s="5">
        <v>9</v>
      </c>
      <c r="N571" s="5">
        <v>3</v>
      </c>
      <c r="O571" s="5">
        <v>15</v>
      </c>
      <c r="P571" s="5">
        <v>0</v>
      </c>
    </row>
    <row r="572" spans="1:16" x14ac:dyDescent="0.35">
      <c r="A572" s="1">
        <v>966</v>
      </c>
      <c r="B572" s="25" t="s">
        <v>2064</v>
      </c>
      <c r="C572" s="1">
        <v>8</v>
      </c>
      <c r="D572" s="1">
        <v>966</v>
      </c>
      <c r="E572" s="1">
        <v>51</v>
      </c>
      <c r="F572" s="1" t="s">
        <v>1937</v>
      </c>
      <c r="G572" s="75">
        <f t="shared" si="27"/>
        <v>588</v>
      </c>
      <c r="H572" s="5">
        <v>0</v>
      </c>
      <c r="I572" s="5">
        <v>3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</row>
    <row r="573" spans="1:16" x14ac:dyDescent="0.35">
      <c r="A573" s="1">
        <v>978</v>
      </c>
      <c r="B573" s="25" t="s">
        <v>2064</v>
      </c>
      <c r="C573" s="1">
        <v>8</v>
      </c>
      <c r="D573" s="1">
        <v>978</v>
      </c>
      <c r="E573" s="1">
        <v>52</v>
      </c>
      <c r="F573" s="1" t="s">
        <v>1938</v>
      </c>
      <c r="G573" s="75">
        <f t="shared" si="27"/>
        <v>3332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17</v>
      </c>
      <c r="O573" s="5">
        <v>0</v>
      </c>
      <c r="P573" s="5">
        <v>0</v>
      </c>
    </row>
    <row r="574" spans="1:16" x14ac:dyDescent="0.35">
      <c r="A574" s="1">
        <v>991</v>
      </c>
      <c r="B574" s="25" t="s">
        <v>2064</v>
      </c>
      <c r="C574" s="1">
        <v>8</v>
      </c>
      <c r="D574" s="1">
        <v>991</v>
      </c>
      <c r="E574" s="1">
        <v>83</v>
      </c>
      <c r="F574" s="1" t="s">
        <v>1939</v>
      </c>
      <c r="G574" s="75">
        <f t="shared" si="27"/>
        <v>24500</v>
      </c>
      <c r="H574" s="5">
        <v>0</v>
      </c>
      <c r="I574" s="5">
        <v>1</v>
      </c>
      <c r="J574" s="5">
        <v>0</v>
      </c>
      <c r="K574" s="5">
        <v>0</v>
      </c>
      <c r="L574" s="5">
        <v>0</v>
      </c>
      <c r="M574" s="5">
        <v>33</v>
      </c>
      <c r="N574" s="5">
        <v>91</v>
      </c>
      <c r="O574" s="5">
        <v>0</v>
      </c>
      <c r="P574" s="5">
        <v>0</v>
      </c>
    </row>
    <row r="575" spans="1:16" x14ac:dyDescent="0.35">
      <c r="A575" s="1">
        <v>998</v>
      </c>
      <c r="B575" s="25" t="s">
        <v>2064</v>
      </c>
      <c r="C575" s="1">
        <v>8</v>
      </c>
      <c r="D575" s="1">
        <v>998</v>
      </c>
      <c r="E575" s="1">
        <v>52</v>
      </c>
      <c r="F575" s="1" t="s">
        <v>1940</v>
      </c>
      <c r="G575" s="75">
        <f t="shared" si="27"/>
        <v>8232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42</v>
      </c>
      <c r="O575" s="5">
        <v>0</v>
      </c>
      <c r="P575" s="5">
        <v>0</v>
      </c>
    </row>
    <row r="576" spans="1:16" x14ac:dyDescent="0.35">
      <c r="A576" s="1">
        <v>1000</v>
      </c>
      <c r="B576" s="25" t="s">
        <v>2064</v>
      </c>
      <c r="C576" s="1">
        <v>8</v>
      </c>
      <c r="D576" s="1">
        <v>1000</v>
      </c>
      <c r="E576" s="1">
        <v>70</v>
      </c>
      <c r="F576" s="1" t="s">
        <v>1941</v>
      </c>
      <c r="G576" s="75">
        <f t="shared" si="27"/>
        <v>196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1</v>
      </c>
      <c r="P576" s="5">
        <v>0</v>
      </c>
    </row>
  </sheetData>
  <hyperlinks>
    <hyperlink ref="F521" r:id="rId1" tooltip="Show details on Phoenix Academy Charter School" display="http://w20.education.state.mn.us/MdeOrgView/organization/show/14892"/>
    <hyperlink ref="F523" r:id="rId2" tooltip="Show details on Skyline Math and Science Academy " display="http://w20.education.state.mn.us/MdeOrgView/organization/show/14928"/>
    <hyperlink ref="F525" r:id="rId3" tooltip="Show details on SciTech Academy Charter School" display="http://w20.education.state.mn.us/MdeOrgView/organization/show/15021"/>
    <hyperlink ref="F527" r:id="rId4" tooltip="Show details on Gateway STEM Academy" display="http://w20.education.state.mn.us/MdeOrgView/organization/show/15118"/>
    <hyperlink ref="F561" r:id="rId5" tooltip="Show details on Northern Lights Academy Cooperative" display="http://w20.education.state.mn.us/MdeOrgView/organization/show/1500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1"/>
  <sheetViews>
    <sheetView workbookViewId="0">
      <selection activeCell="K13" sqref="K13"/>
    </sheetView>
  </sheetViews>
  <sheetFormatPr defaultColWidth="26.88671875" defaultRowHeight="12.5" x14ac:dyDescent="0.25"/>
  <cols>
    <col min="1" max="1" width="9.21875" style="1" customWidth="1"/>
    <col min="2" max="2" width="19.109375" style="1" customWidth="1"/>
    <col min="3" max="3" width="12.44140625" style="1" customWidth="1"/>
    <col min="4" max="4" width="12.21875" style="1" customWidth="1"/>
    <col min="5" max="5" width="12.6640625" style="1" customWidth="1"/>
    <col min="6" max="6" width="13.5546875" style="1" customWidth="1"/>
    <col min="7" max="7" width="11.77734375" style="1" customWidth="1"/>
    <col min="8" max="8" width="13" style="1" customWidth="1"/>
    <col min="9" max="9" width="17.109375" style="1" customWidth="1"/>
    <col min="10" max="10" width="20.109375" style="1" customWidth="1"/>
    <col min="11" max="11" width="18" style="1" customWidth="1"/>
    <col min="12" max="12" width="12" style="1" customWidth="1"/>
    <col min="13" max="13" width="13.21875" style="1" customWidth="1"/>
    <col min="14" max="16384" width="26.88671875" style="1"/>
  </cols>
  <sheetData>
    <row r="1" spans="1:13" x14ac:dyDescent="0.25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</row>
    <row r="2" spans="1:13" ht="37.5" x14ac:dyDescent="0.25">
      <c r="A2" s="450" t="s">
        <v>1880</v>
      </c>
      <c r="B2" s="56" t="s">
        <v>507</v>
      </c>
      <c r="C2" s="451" t="s">
        <v>3468</v>
      </c>
      <c r="D2" s="451" t="s">
        <v>3469</v>
      </c>
      <c r="E2" s="451" t="s">
        <v>3470</v>
      </c>
      <c r="F2" s="451" t="s">
        <v>3471</v>
      </c>
      <c r="G2" s="452" t="s">
        <v>3472</v>
      </c>
      <c r="H2" s="451" t="s">
        <v>3473</v>
      </c>
      <c r="I2" s="452" t="s">
        <v>3474</v>
      </c>
      <c r="J2" s="451" t="s">
        <v>2143</v>
      </c>
      <c r="K2" s="451" t="s">
        <v>3475</v>
      </c>
      <c r="L2" s="451" t="s">
        <v>3476</v>
      </c>
      <c r="M2" s="451" t="s">
        <v>3477</v>
      </c>
    </row>
    <row r="3" spans="1:13" ht="13" x14ac:dyDescent="0.3">
      <c r="A3" s="453"/>
      <c r="B3" s="454" t="s">
        <v>1170</v>
      </c>
      <c r="C3" s="455">
        <v>871684</v>
      </c>
      <c r="D3" s="455">
        <v>225640</v>
      </c>
      <c r="E3" s="455">
        <v>54849</v>
      </c>
      <c r="F3" s="455">
        <v>280489</v>
      </c>
      <c r="G3" s="456">
        <v>0.32177830498208065</v>
      </c>
      <c r="H3" s="455">
        <v>253064.5</v>
      </c>
      <c r="I3" s="456">
        <v>0.29031678911165054</v>
      </c>
      <c r="J3" s="455">
        <v>461850014.72000021</v>
      </c>
      <c r="K3" s="455">
        <v>471707501.75999987</v>
      </c>
      <c r="L3" s="455">
        <v>9857487.0400000066</v>
      </c>
      <c r="M3" s="454">
        <v>11.308555669256299</v>
      </c>
    </row>
    <row r="4" spans="1:13" ht="13" x14ac:dyDescent="0.3">
      <c r="A4" s="73"/>
      <c r="B4" s="74" t="s">
        <v>1074</v>
      </c>
      <c r="C4" s="16">
        <v>67598</v>
      </c>
      <c r="D4" s="16">
        <v>35541</v>
      </c>
      <c r="E4" s="16">
        <v>4807</v>
      </c>
      <c r="F4" s="16">
        <v>40348</v>
      </c>
      <c r="G4" s="457">
        <v>0.59688156454332963</v>
      </c>
      <c r="H4" s="16">
        <v>37944.5</v>
      </c>
      <c r="I4" s="457">
        <v>0.56132577886919732</v>
      </c>
      <c r="J4" s="16">
        <v>103369263.68000001</v>
      </c>
      <c r="K4" s="16">
        <v>105231780.16</v>
      </c>
      <c r="L4" s="16">
        <v>1862516.4800000042</v>
      </c>
      <c r="M4" s="5">
        <v>27.552834107518034</v>
      </c>
    </row>
    <row r="5" spans="1:13" ht="13" x14ac:dyDescent="0.3">
      <c r="A5" s="73"/>
      <c r="B5" s="74" t="s">
        <v>1075</v>
      </c>
      <c r="C5" s="16">
        <v>88885</v>
      </c>
      <c r="D5" s="16">
        <v>24610</v>
      </c>
      <c r="E5" s="16">
        <v>5835</v>
      </c>
      <c r="F5" s="16">
        <v>30445</v>
      </c>
      <c r="G5" s="457">
        <v>0.34252123530404455</v>
      </c>
      <c r="H5" s="16">
        <v>27527.5</v>
      </c>
      <c r="I5" s="457">
        <v>0.30969792428418741</v>
      </c>
      <c r="J5" s="16">
        <v>50182091.519999996</v>
      </c>
      <c r="K5" s="16">
        <v>50302264.959999993</v>
      </c>
      <c r="L5" s="16">
        <v>120173.44000000041</v>
      </c>
      <c r="M5" s="5">
        <v>1.3520103504528369</v>
      </c>
    </row>
    <row r="6" spans="1:13" ht="13" x14ac:dyDescent="0.3">
      <c r="A6" s="73"/>
      <c r="B6" s="74" t="s">
        <v>1076</v>
      </c>
      <c r="C6" s="16">
        <v>271891</v>
      </c>
      <c r="D6" s="16">
        <v>46058</v>
      </c>
      <c r="E6" s="16">
        <v>13043</v>
      </c>
      <c r="F6" s="16">
        <v>59101</v>
      </c>
      <c r="G6" s="457">
        <v>0.21737019614477859</v>
      </c>
      <c r="H6" s="16">
        <v>52579.5</v>
      </c>
      <c r="I6" s="457">
        <v>0.19338448128110161</v>
      </c>
      <c r="J6" s="16">
        <v>63639798.399999999</v>
      </c>
      <c r="K6" s="16">
        <v>63647359.359999999</v>
      </c>
      <c r="L6" s="16">
        <v>7560.9599999994971</v>
      </c>
      <c r="M6" s="5">
        <v>2.7808791022871288E-2</v>
      </c>
    </row>
    <row r="7" spans="1:13" ht="13" x14ac:dyDescent="0.3">
      <c r="A7" s="73"/>
      <c r="B7" s="74" t="s">
        <v>1077</v>
      </c>
      <c r="C7" s="16">
        <v>192278</v>
      </c>
      <c r="D7" s="16">
        <v>46376</v>
      </c>
      <c r="E7" s="16">
        <v>11842</v>
      </c>
      <c r="F7" s="16">
        <v>58218</v>
      </c>
      <c r="G7" s="457">
        <v>0.30278034928592973</v>
      </c>
      <c r="H7" s="16">
        <v>52297</v>
      </c>
      <c r="I7" s="457">
        <v>0.2719863946993416</v>
      </c>
      <c r="J7" s="16">
        <v>82477071.040000007</v>
      </c>
      <c r="K7" s="16">
        <v>82874937.920000017</v>
      </c>
      <c r="L7" s="16">
        <v>397866.88000000385</v>
      </c>
      <c r="M7" s="5">
        <v>2.0692272646896881</v>
      </c>
    </row>
    <row r="8" spans="1:13" ht="13" x14ac:dyDescent="0.3">
      <c r="A8" s="73"/>
      <c r="B8" s="74" t="s">
        <v>1078</v>
      </c>
      <c r="C8" s="16">
        <v>92397</v>
      </c>
      <c r="D8" s="16">
        <v>20215</v>
      </c>
      <c r="E8" s="16">
        <v>6553</v>
      </c>
      <c r="F8" s="16">
        <v>26768</v>
      </c>
      <c r="G8" s="457">
        <v>0.28970637574813035</v>
      </c>
      <c r="H8" s="16">
        <v>23491.5</v>
      </c>
      <c r="I8" s="457">
        <v>0.25424526770349687</v>
      </c>
      <c r="J8" s="16">
        <v>32623995.839999996</v>
      </c>
      <c r="K8" s="16">
        <v>33080631.999999996</v>
      </c>
      <c r="L8" s="16">
        <v>456636.16000000085</v>
      </c>
      <c r="M8" s="5">
        <v>4.9421102416745226</v>
      </c>
    </row>
    <row r="9" spans="1:13" ht="13" x14ac:dyDescent="0.3">
      <c r="A9" s="73"/>
      <c r="B9" s="74" t="s">
        <v>1079</v>
      </c>
      <c r="C9" s="16">
        <v>86606</v>
      </c>
      <c r="D9" s="16">
        <v>21129</v>
      </c>
      <c r="E9" s="16">
        <v>8019</v>
      </c>
      <c r="F9" s="16">
        <v>29148</v>
      </c>
      <c r="G9" s="457">
        <v>0.33655866799067041</v>
      </c>
      <c r="H9" s="16">
        <v>25138.5</v>
      </c>
      <c r="I9" s="457">
        <v>0.29026279934415627</v>
      </c>
      <c r="J9" s="16">
        <v>36687610.879999995</v>
      </c>
      <c r="K9" s="16">
        <v>36824739.199999996</v>
      </c>
      <c r="L9" s="16">
        <v>137128.32000000007</v>
      </c>
      <c r="M9" s="5">
        <v>1.583358196891671</v>
      </c>
    </row>
    <row r="10" spans="1:13" ht="13" x14ac:dyDescent="0.3">
      <c r="A10" s="73"/>
      <c r="B10" s="74" t="s">
        <v>534</v>
      </c>
      <c r="C10" s="16">
        <v>65878</v>
      </c>
      <c r="D10" s="16">
        <v>29299</v>
      </c>
      <c r="E10" s="16">
        <v>4457</v>
      </c>
      <c r="F10" s="16">
        <v>33756</v>
      </c>
      <c r="G10" s="457">
        <v>0.5124017122559883</v>
      </c>
      <c r="H10" s="16">
        <v>31527.5</v>
      </c>
      <c r="I10" s="457">
        <v>0.47857403078417682</v>
      </c>
      <c r="J10" s="16">
        <v>86945999.359999955</v>
      </c>
      <c r="K10" s="16">
        <v>93484740.479999959</v>
      </c>
      <c r="L10" s="16">
        <v>6538741.1200000029</v>
      </c>
      <c r="M10" s="5">
        <v>99.255307082789443</v>
      </c>
    </row>
    <row r="11" spans="1:13" ht="13" x14ac:dyDescent="0.3">
      <c r="A11" s="73"/>
      <c r="B11" s="74" t="s">
        <v>3478</v>
      </c>
      <c r="C11" s="16">
        <v>6151</v>
      </c>
      <c r="D11" s="16">
        <v>2412</v>
      </c>
      <c r="E11" s="16">
        <v>293</v>
      </c>
      <c r="F11" s="16">
        <v>2705</v>
      </c>
      <c r="G11" s="457">
        <v>0.43976589172492275</v>
      </c>
      <c r="H11" s="16">
        <v>2558.5</v>
      </c>
      <c r="I11" s="457">
        <v>0.41594862623963585</v>
      </c>
      <c r="J11" s="16">
        <v>5924184.0000000019</v>
      </c>
      <c r="K11" s="16">
        <v>6261047.6800000006</v>
      </c>
      <c r="L11" s="16">
        <v>336863.68000000005</v>
      </c>
      <c r="M11" s="5">
        <v>54.765677125670628</v>
      </c>
    </row>
    <row r="12" spans="1:13" ht="13" x14ac:dyDescent="0.3">
      <c r="A12" s="73"/>
      <c r="B12" s="74"/>
      <c r="C12" s="16"/>
      <c r="D12" s="16"/>
      <c r="E12" s="16"/>
      <c r="F12" s="16"/>
      <c r="G12" s="457"/>
      <c r="H12" s="16"/>
      <c r="I12" s="457"/>
      <c r="J12" s="16"/>
      <c r="K12" s="16"/>
      <c r="L12" s="16"/>
      <c r="M12" s="5"/>
    </row>
    <row r="13" spans="1:13" x14ac:dyDescent="0.25">
      <c r="A13" s="458">
        <v>1</v>
      </c>
      <c r="B13" s="5" t="s">
        <v>1650</v>
      </c>
      <c r="C13" s="16">
        <v>1121</v>
      </c>
      <c r="D13" s="16">
        <v>294</v>
      </c>
      <c r="E13" s="16">
        <v>97</v>
      </c>
      <c r="F13" s="16">
        <v>391</v>
      </c>
      <c r="G13" s="459">
        <v>0.34879571810883142</v>
      </c>
      <c r="H13" s="16">
        <v>342.5</v>
      </c>
      <c r="I13" s="459">
        <v>0.30553077609277429</v>
      </c>
      <c r="J13" s="16">
        <v>456464.31999999995</v>
      </c>
      <c r="K13" s="5">
        <v>456464.31999999995</v>
      </c>
      <c r="L13" s="5">
        <v>0</v>
      </c>
      <c r="M13" s="5">
        <v>0</v>
      </c>
    </row>
    <row r="14" spans="1:13" x14ac:dyDescent="0.25">
      <c r="A14" s="462">
        <v>1.3</v>
      </c>
      <c r="B14" s="5" t="s">
        <v>1584</v>
      </c>
      <c r="C14" s="16">
        <v>32713</v>
      </c>
      <c r="D14" s="16">
        <v>15765</v>
      </c>
      <c r="E14" s="16">
        <v>1733</v>
      </c>
      <c r="F14" s="16">
        <v>17498</v>
      </c>
      <c r="G14" s="459">
        <v>0.53489438449546056</v>
      </c>
      <c r="H14" s="16">
        <v>16631.5</v>
      </c>
      <c r="I14" s="459">
        <v>0.50840644392137679</v>
      </c>
      <c r="J14" s="16">
        <v>43077023.039999999</v>
      </c>
      <c r="K14" s="5">
        <v>44090649.919999994</v>
      </c>
      <c r="L14" s="5">
        <v>1013626.8799999952</v>
      </c>
      <c r="M14" s="5">
        <v>30.985445541527689</v>
      </c>
    </row>
    <row r="15" spans="1:13" x14ac:dyDescent="0.25">
      <c r="A15" s="458">
        <v>2</v>
      </c>
      <c r="B15" s="5" t="s">
        <v>1854</v>
      </c>
      <c r="C15" s="16">
        <v>232</v>
      </c>
      <c r="D15" s="16">
        <v>94</v>
      </c>
      <c r="E15" s="16">
        <v>25</v>
      </c>
      <c r="F15" s="16">
        <v>119</v>
      </c>
      <c r="G15" s="459">
        <v>0.51293103448275867</v>
      </c>
      <c r="H15" s="16">
        <v>106.5</v>
      </c>
      <c r="I15" s="459">
        <v>0.45905172413793105</v>
      </c>
      <c r="J15" s="16">
        <v>210103.03999999998</v>
      </c>
      <c r="K15" s="5">
        <v>210103.03999999998</v>
      </c>
      <c r="L15" s="5">
        <v>0</v>
      </c>
      <c r="M15" s="5">
        <v>0</v>
      </c>
    </row>
    <row r="16" spans="1:13" x14ac:dyDescent="0.25">
      <c r="A16" s="458">
        <v>4</v>
      </c>
      <c r="B16" s="5" t="s">
        <v>1858</v>
      </c>
      <c r="C16" s="16">
        <v>414</v>
      </c>
      <c r="D16" s="16">
        <v>147</v>
      </c>
      <c r="E16" s="16">
        <v>21</v>
      </c>
      <c r="F16" s="16">
        <v>168</v>
      </c>
      <c r="G16" s="459">
        <v>0.40579710144927539</v>
      </c>
      <c r="H16" s="16">
        <v>157.5</v>
      </c>
      <c r="I16" s="459">
        <v>0.38043478260869568</v>
      </c>
      <c r="J16" s="16">
        <v>258504.64</v>
      </c>
      <c r="K16" s="5">
        <v>258504.64</v>
      </c>
      <c r="L16" s="5">
        <v>0</v>
      </c>
      <c r="M16" s="5">
        <v>0</v>
      </c>
    </row>
    <row r="17" spans="1:13" x14ac:dyDescent="0.25">
      <c r="A17" s="458">
        <v>6</v>
      </c>
      <c r="B17" s="5" t="s">
        <v>2134</v>
      </c>
      <c r="C17" s="16">
        <v>3176</v>
      </c>
      <c r="D17" s="16">
        <v>1150</v>
      </c>
      <c r="E17" s="16">
        <v>368</v>
      </c>
      <c r="F17" s="16">
        <v>1518</v>
      </c>
      <c r="G17" s="459">
        <v>0.47795969773299746</v>
      </c>
      <c r="H17" s="16">
        <v>1334</v>
      </c>
      <c r="I17" s="459">
        <v>0.42002518891687657</v>
      </c>
      <c r="J17" s="16">
        <v>2460920.64</v>
      </c>
      <c r="K17" s="5">
        <v>2460920.64</v>
      </c>
      <c r="L17" s="5">
        <v>0</v>
      </c>
      <c r="M17" s="5">
        <v>0</v>
      </c>
    </row>
    <row r="18" spans="1:13" x14ac:dyDescent="0.25">
      <c r="A18" s="458">
        <v>11</v>
      </c>
      <c r="B18" s="5" t="s">
        <v>1580</v>
      </c>
      <c r="C18" s="16">
        <v>37719</v>
      </c>
      <c r="D18" s="16">
        <v>8352</v>
      </c>
      <c r="E18" s="16">
        <v>2688</v>
      </c>
      <c r="F18" s="16">
        <v>11040</v>
      </c>
      <c r="G18" s="459">
        <v>0.29269068639147378</v>
      </c>
      <c r="H18" s="16">
        <v>9696</v>
      </c>
      <c r="I18" s="459">
        <v>0.25705877674381611</v>
      </c>
      <c r="J18" s="16">
        <v>12504510.400000004</v>
      </c>
      <c r="K18" s="5">
        <v>12505197.760000004</v>
      </c>
      <c r="L18" s="5">
        <v>687.35999999940395</v>
      </c>
      <c r="M18" s="5">
        <v>1.8223176648357698E-2</v>
      </c>
    </row>
    <row r="19" spans="1:13" x14ac:dyDescent="0.25">
      <c r="A19" s="458">
        <v>12</v>
      </c>
      <c r="B19" s="5" t="s">
        <v>1753</v>
      </c>
      <c r="C19" s="16">
        <v>6659</v>
      </c>
      <c r="D19" s="16">
        <v>682</v>
      </c>
      <c r="E19" s="16">
        <v>198</v>
      </c>
      <c r="F19" s="16">
        <v>880</v>
      </c>
      <c r="G19" s="459">
        <v>0.13215197477098664</v>
      </c>
      <c r="H19" s="16">
        <v>781</v>
      </c>
      <c r="I19" s="459">
        <v>0.11728487760925063</v>
      </c>
      <c r="J19" s="16">
        <v>512369.6</v>
      </c>
      <c r="K19" s="5">
        <v>512369.6</v>
      </c>
      <c r="L19" s="5">
        <v>0</v>
      </c>
      <c r="M19" s="5">
        <v>0</v>
      </c>
    </row>
    <row r="20" spans="1:13" x14ac:dyDescent="0.25">
      <c r="A20" s="458">
        <v>13</v>
      </c>
      <c r="B20" s="5" t="s">
        <v>1781</v>
      </c>
      <c r="C20" s="16">
        <v>3142</v>
      </c>
      <c r="D20" s="16">
        <v>1849</v>
      </c>
      <c r="E20" s="16">
        <v>489</v>
      </c>
      <c r="F20" s="16">
        <v>2338</v>
      </c>
      <c r="G20" s="459">
        <v>0.74411203055378738</v>
      </c>
      <c r="H20" s="16">
        <v>2093.5</v>
      </c>
      <c r="I20" s="459">
        <v>0.6662953532781668</v>
      </c>
      <c r="J20" s="16">
        <v>6007640.959999999</v>
      </c>
      <c r="K20" s="5">
        <v>6007640.959999999</v>
      </c>
      <c r="L20" s="5">
        <v>0</v>
      </c>
      <c r="M20" s="5">
        <v>0</v>
      </c>
    </row>
    <row r="21" spans="1:13" x14ac:dyDescent="0.25">
      <c r="A21" s="458">
        <v>14</v>
      </c>
      <c r="B21" s="5" t="s">
        <v>1811</v>
      </c>
      <c r="C21" s="16">
        <v>2914</v>
      </c>
      <c r="D21" s="16">
        <v>1411</v>
      </c>
      <c r="E21" s="16">
        <v>306</v>
      </c>
      <c r="F21" s="16">
        <v>1717</v>
      </c>
      <c r="G21" s="459">
        <v>0.58922443376801648</v>
      </c>
      <c r="H21" s="16">
        <v>1564</v>
      </c>
      <c r="I21" s="459">
        <v>0.53671928620452991</v>
      </c>
      <c r="J21" s="16">
        <v>3639628.4800000004</v>
      </c>
      <c r="K21" s="5">
        <v>3639628.4800000004</v>
      </c>
      <c r="L21" s="5">
        <v>0</v>
      </c>
      <c r="M21" s="5">
        <v>0</v>
      </c>
    </row>
    <row r="22" spans="1:13" x14ac:dyDescent="0.25">
      <c r="A22" s="458">
        <v>15</v>
      </c>
      <c r="B22" s="5" t="s">
        <v>1607</v>
      </c>
      <c r="C22" s="16">
        <v>4234</v>
      </c>
      <c r="D22" s="16">
        <v>625</v>
      </c>
      <c r="E22" s="16">
        <v>291</v>
      </c>
      <c r="F22" s="16">
        <v>916</v>
      </c>
      <c r="G22" s="459">
        <v>0.216343882853094</v>
      </c>
      <c r="H22" s="16">
        <v>770.5</v>
      </c>
      <c r="I22" s="459">
        <v>0.1819792158715163</v>
      </c>
      <c r="J22" s="16">
        <v>649956.15999999992</v>
      </c>
      <c r="K22" s="5">
        <v>656829.76</v>
      </c>
      <c r="L22" s="5">
        <v>6873.6000000000931</v>
      </c>
      <c r="M22" s="5">
        <v>1.623429381199833</v>
      </c>
    </row>
    <row r="23" spans="1:13" x14ac:dyDescent="0.25">
      <c r="A23" s="458">
        <v>16</v>
      </c>
      <c r="B23" s="5" t="s">
        <v>1691</v>
      </c>
      <c r="C23" s="16">
        <v>6168</v>
      </c>
      <c r="D23" s="16">
        <v>1481</v>
      </c>
      <c r="E23" s="16">
        <v>505</v>
      </c>
      <c r="F23" s="16">
        <v>1986</v>
      </c>
      <c r="G23" s="459">
        <v>0.32198443579766539</v>
      </c>
      <c r="H23" s="16">
        <v>1733.5</v>
      </c>
      <c r="I23" s="459">
        <v>0.2810473411154345</v>
      </c>
      <c r="J23" s="16">
        <v>2316403.2000000007</v>
      </c>
      <c r="K23" s="5">
        <v>2316403.2000000007</v>
      </c>
      <c r="L23" s="5">
        <v>0</v>
      </c>
      <c r="M23" s="5">
        <v>0</v>
      </c>
    </row>
    <row r="24" spans="1:13" x14ac:dyDescent="0.25">
      <c r="A24" s="458">
        <v>22</v>
      </c>
      <c r="B24" s="5" t="s">
        <v>1627</v>
      </c>
      <c r="C24" s="16">
        <v>2807</v>
      </c>
      <c r="D24" s="16">
        <v>702</v>
      </c>
      <c r="E24" s="16">
        <v>244</v>
      </c>
      <c r="F24" s="16">
        <v>946</v>
      </c>
      <c r="G24" s="459">
        <v>0.33701460634128966</v>
      </c>
      <c r="H24" s="16">
        <v>824</v>
      </c>
      <c r="I24" s="459">
        <v>0.2935518346989669</v>
      </c>
      <c r="J24" s="16">
        <v>1138210.8799999999</v>
      </c>
      <c r="K24" s="5">
        <v>1138210.8799999999</v>
      </c>
      <c r="L24" s="5">
        <v>0</v>
      </c>
      <c r="M24" s="5">
        <v>0</v>
      </c>
    </row>
    <row r="25" spans="1:13" x14ac:dyDescent="0.25">
      <c r="A25" s="458">
        <v>23</v>
      </c>
      <c r="B25" s="5" t="s">
        <v>1675</v>
      </c>
      <c r="C25" s="16">
        <v>876</v>
      </c>
      <c r="D25" s="16">
        <v>214</v>
      </c>
      <c r="E25" s="16">
        <v>94</v>
      </c>
      <c r="F25" s="16">
        <v>308</v>
      </c>
      <c r="G25" s="459">
        <v>0.35159817351598172</v>
      </c>
      <c r="H25" s="16">
        <v>261</v>
      </c>
      <c r="I25" s="459">
        <v>0.29794520547945208</v>
      </c>
      <c r="J25" s="16">
        <v>339154.88</v>
      </c>
      <c r="K25" s="5">
        <v>339154.88</v>
      </c>
      <c r="L25" s="5">
        <v>0</v>
      </c>
      <c r="M25" s="5">
        <v>0</v>
      </c>
    </row>
    <row r="26" spans="1:13" x14ac:dyDescent="0.25">
      <c r="A26" s="458">
        <v>25</v>
      </c>
      <c r="B26" s="5" t="s">
        <v>2119</v>
      </c>
      <c r="C26" s="16">
        <v>87</v>
      </c>
      <c r="D26" s="16">
        <v>73</v>
      </c>
      <c r="E26" s="16">
        <v>1</v>
      </c>
      <c r="F26" s="16">
        <v>74</v>
      </c>
      <c r="G26" s="459">
        <v>0.85057471264367812</v>
      </c>
      <c r="H26" s="16">
        <v>73.5</v>
      </c>
      <c r="I26" s="459">
        <v>0.84482758620689657</v>
      </c>
      <c r="J26" s="16">
        <v>252604.79999999999</v>
      </c>
      <c r="K26" s="5">
        <v>266752.96000000002</v>
      </c>
      <c r="L26" s="5">
        <v>14148.160000000033</v>
      </c>
      <c r="M26" s="5">
        <v>162.62252873563256</v>
      </c>
    </row>
    <row r="27" spans="1:13" x14ac:dyDescent="0.25">
      <c r="A27" s="458">
        <v>31</v>
      </c>
      <c r="B27" s="5" t="s">
        <v>1613</v>
      </c>
      <c r="C27" s="16">
        <v>4969</v>
      </c>
      <c r="D27" s="16">
        <v>1456</v>
      </c>
      <c r="E27" s="16">
        <v>418</v>
      </c>
      <c r="F27" s="16">
        <v>1874</v>
      </c>
      <c r="G27" s="459">
        <v>0.37713825719460659</v>
      </c>
      <c r="H27" s="16">
        <v>1665</v>
      </c>
      <c r="I27" s="459">
        <v>0.33507748037834573</v>
      </c>
      <c r="J27" s="16">
        <v>2672283.84</v>
      </c>
      <c r="K27" s="5">
        <v>2714384.6399999997</v>
      </c>
      <c r="L27" s="5">
        <v>42100.799999999814</v>
      </c>
      <c r="M27" s="5">
        <v>8.4726906822297874</v>
      </c>
    </row>
    <row r="28" spans="1:13" x14ac:dyDescent="0.25">
      <c r="A28" s="458">
        <v>32</v>
      </c>
      <c r="B28" s="5" t="s">
        <v>1853</v>
      </c>
      <c r="C28" s="16">
        <v>641</v>
      </c>
      <c r="D28" s="16">
        <v>250</v>
      </c>
      <c r="E28" s="16">
        <v>83</v>
      </c>
      <c r="F28" s="16">
        <v>333</v>
      </c>
      <c r="G28" s="459">
        <v>0.51950078003120126</v>
      </c>
      <c r="H28" s="16">
        <v>291.5</v>
      </c>
      <c r="I28" s="459">
        <v>0.45475819032761311</v>
      </c>
      <c r="J28" s="16">
        <v>571081.6</v>
      </c>
      <c r="K28" s="5">
        <v>571081.6</v>
      </c>
      <c r="L28" s="5">
        <v>0</v>
      </c>
      <c r="M28" s="5">
        <v>0</v>
      </c>
    </row>
    <row r="29" spans="1:13" x14ac:dyDescent="0.25">
      <c r="A29" s="458">
        <v>36</v>
      </c>
      <c r="B29" s="5" t="s">
        <v>1851</v>
      </c>
      <c r="C29" s="16">
        <v>293</v>
      </c>
      <c r="D29" s="16">
        <v>151</v>
      </c>
      <c r="E29" s="16">
        <v>66</v>
      </c>
      <c r="F29" s="16">
        <v>217</v>
      </c>
      <c r="G29" s="459">
        <v>0.74061433447098979</v>
      </c>
      <c r="H29" s="16">
        <v>184</v>
      </c>
      <c r="I29" s="459">
        <v>0.62798634812286691</v>
      </c>
      <c r="J29" s="16">
        <v>499367.04000000004</v>
      </c>
      <c r="K29" s="5">
        <v>499367.04000000004</v>
      </c>
      <c r="L29" s="5">
        <v>0</v>
      </c>
      <c r="M29" s="5">
        <v>0</v>
      </c>
    </row>
    <row r="30" spans="1:13" x14ac:dyDescent="0.25">
      <c r="A30" s="458">
        <v>38</v>
      </c>
      <c r="B30" s="5" t="s">
        <v>2120</v>
      </c>
      <c r="C30" s="16">
        <v>1526</v>
      </c>
      <c r="D30" s="16">
        <v>1293</v>
      </c>
      <c r="E30" s="16">
        <v>38</v>
      </c>
      <c r="F30" s="16">
        <v>1331</v>
      </c>
      <c r="G30" s="459">
        <v>0.87221494102228048</v>
      </c>
      <c r="H30" s="16">
        <v>1312</v>
      </c>
      <c r="I30" s="459">
        <v>0.85976408912188729</v>
      </c>
      <c r="J30" s="16">
        <v>4454150.08</v>
      </c>
      <c r="K30" s="5">
        <v>4875960.0000000009</v>
      </c>
      <c r="L30" s="5">
        <v>421809.92000000086</v>
      </c>
      <c r="M30" s="5">
        <v>276.41541284403723</v>
      </c>
    </row>
    <row r="31" spans="1:13" x14ac:dyDescent="0.25">
      <c r="A31" s="458">
        <v>47</v>
      </c>
      <c r="B31" s="5" t="s">
        <v>1644</v>
      </c>
      <c r="C31" s="16">
        <v>4475</v>
      </c>
      <c r="D31" s="16">
        <v>914</v>
      </c>
      <c r="E31" s="16">
        <v>331</v>
      </c>
      <c r="F31" s="16">
        <v>1245</v>
      </c>
      <c r="G31" s="459">
        <v>0.27821229050279328</v>
      </c>
      <c r="H31" s="16">
        <v>1079.5</v>
      </c>
      <c r="I31" s="459">
        <v>0.24122905027932962</v>
      </c>
      <c r="J31" s="16">
        <v>1142564.1599999999</v>
      </c>
      <c r="K31" s="5">
        <v>1142564.1599999999</v>
      </c>
      <c r="L31" s="5">
        <v>0</v>
      </c>
      <c r="M31" s="5">
        <v>0</v>
      </c>
    </row>
    <row r="32" spans="1:13" x14ac:dyDescent="0.25">
      <c r="A32" s="458">
        <v>51</v>
      </c>
      <c r="B32" s="5" t="s">
        <v>1626</v>
      </c>
      <c r="C32" s="16">
        <v>1945</v>
      </c>
      <c r="D32" s="16">
        <v>270</v>
      </c>
      <c r="E32" s="16">
        <v>144</v>
      </c>
      <c r="F32" s="16">
        <v>414</v>
      </c>
      <c r="G32" s="459">
        <v>0.21285347043701799</v>
      </c>
      <c r="H32" s="16">
        <v>342</v>
      </c>
      <c r="I32" s="459">
        <v>0.17583547557840618</v>
      </c>
      <c r="J32" s="16">
        <v>265893.76000000001</v>
      </c>
      <c r="K32" s="5">
        <v>265893.76000000001</v>
      </c>
      <c r="L32" s="5">
        <v>0</v>
      </c>
      <c r="M32" s="5">
        <v>0</v>
      </c>
    </row>
    <row r="33" spans="1:13" x14ac:dyDescent="0.25">
      <c r="A33" s="458">
        <v>75</v>
      </c>
      <c r="B33" s="5" t="s">
        <v>1666</v>
      </c>
      <c r="C33" s="16">
        <v>709</v>
      </c>
      <c r="D33" s="16">
        <v>60</v>
      </c>
      <c r="E33" s="16">
        <v>50</v>
      </c>
      <c r="F33" s="16">
        <v>110</v>
      </c>
      <c r="G33" s="459">
        <v>0.15514809590973203</v>
      </c>
      <c r="H33" s="16">
        <v>85</v>
      </c>
      <c r="I33" s="459">
        <v>0.11988716502115655</v>
      </c>
      <c r="J33" s="16">
        <v>43991.039999999994</v>
      </c>
      <c r="K33" s="5">
        <v>43991.039999999994</v>
      </c>
      <c r="L33" s="5">
        <v>0</v>
      </c>
      <c r="M33" s="5">
        <v>0</v>
      </c>
    </row>
    <row r="34" spans="1:13" x14ac:dyDescent="0.25">
      <c r="A34" s="458">
        <v>77</v>
      </c>
      <c r="B34" s="5" t="s">
        <v>2121</v>
      </c>
      <c r="C34" s="16">
        <v>8693</v>
      </c>
      <c r="D34" s="16">
        <v>2340</v>
      </c>
      <c r="E34" s="16">
        <v>370</v>
      </c>
      <c r="F34" s="16">
        <v>2710</v>
      </c>
      <c r="G34" s="459">
        <v>0.31174508225008629</v>
      </c>
      <c r="H34" s="16">
        <v>2525</v>
      </c>
      <c r="I34" s="459">
        <v>0.29046359139537559</v>
      </c>
      <c r="J34" s="16">
        <v>3454442.24</v>
      </c>
      <c r="K34" s="5">
        <v>3454442.24</v>
      </c>
      <c r="L34" s="5">
        <v>0</v>
      </c>
      <c r="M34" s="5">
        <v>0</v>
      </c>
    </row>
    <row r="35" spans="1:13" x14ac:dyDescent="0.25">
      <c r="A35" s="458">
        <v>81</v>
      </c>
      <c r="B35" s="5" t="s">
        <v>1847</v>
      </c>
      <c r="C35" s="16">
        <v>136</v>
      </c>
      <c r="D35" s="16">
        <v>31</v>
      </c>
      <c r="E35" s="16">
        <v>36</v>
      </c>
      <c r="F35" s="16">
        <v>67</v>
      </c>
      <c r="G35" s="459">
        <v>0.49264705882352944</v>
      </c>
      <c r="H35" s="16">
        <v>49</v>
      </c>
      <c r="I35" s="459">
        <v>0.36029411764705882</v>
      </c>
      <c r="J35" s="16">
        <v>75838.720000000001</v>
      </c>
      <c r="K35" s="5">
        <v>75838.720000000001</v>
      </c>
      <c r="L35" s="5">
        <v>0</v>
      </c>
      <c r="M35" s="5">
        <v>0</v>
      </c>
    </row>
    <row r="36" spans="1:13" x14ac:dyDescent="0.25">
      <c r="A36" s="458">
        <v>84</v>
      </c>
      <c r="B36" s="5" t="s">
        <v>1752</v>
      </c>
      <c r="C36" s="16">
        <v>576</v>
      </c>
      <c r="D36" s="16">
        <v>143</v>
      </c>
      <c r="E36" s="16">
        <v>69</v>
      </c>
      <c r="F36" s="16">
        <v>212</v>
      </c>
      <c r="G36" s="459">
        <v>0.36805555555555558</v>
      </c>
      <c r="H36" s="16">
        <v>177.5</v>
      </c>
      <c r="I36" s="459">
        <v>0.30815972222222221</v>
      </c>
      <c r="J36" s="16">
        <v>238628.47999999998</v>
      </c>
      <c r="K36" s="5">
        <v>238628.47999999998</v>
      </c>
      <c r="L36" s="5">
        <v>0</v>
      </c>
      <c r="M36" s="5">
        <v>0</v>
      </c>
    </row>
    <row r="37" spans="1:13" x14ac:dyDescent="0.25">
      <c r="A37" s="458">
        <v>85</v>
      </c>
      <c r="B37" s="5" t="s">
        <v>1798</v>
      </c>
      <c r="C37" s="16">
        <v>569</v>
      </c>
      <c r="D37" s="16">
        <v>138</v>
      </c>
      <c r="E37" s="16">
        <v>125</v>
      </c>
      <c r="F37" s="16">
        <v>263</v>
      </c>
      <c r="G37" s="459">
        <v>0.46221441124780316</v>
      </c>
      <c r="H37" s="16">
        <v>200.5</v>
      </c>
      <c r="I37" s="459">
        <v>0.35237258347978911</v>
      </c>
      <c r="J37" s="16">
        <v>306562.56</v>
      </c>
      <c r="K37" s="5">
        <v>306562.56</v>
      </c>
      <c r="L37" s="5">
        <v>0</v>
      </c>
      <c r="M37" s="5">
        <v>0</v>
      </c>
    </row>
    <row r="38" spans="1:13" x14ac:dyDescent="0.25">
      <c r="A38" s="458">
        <v>88</v>
      </c>
      <c r="B38" s="5" t="s">
        <v>1651</v>
      </c>
      <c r="C38" s="16">
        <v>2099</v>
      </c>
      <c r="D38" s="16">
        <v>373</v>
      </c>
      <c r="E38" s="16">
        <v>177</v>
      </c>
      <c r="F38" s="16">
        <v>550</v>
      </c>
      <c r="G38" s="459">
        <v>0.26202953787517863</v>
      </c>
      <c r="H38" s="16">
        <v>461.5</v>
      </c>
      <c r="I38" s="459">
        <v>0.21986660314435447</v>
      </c>
      <c r="J38" s="16">
        <v>459041.92000000004</v>
      </c>
      <c r="K38" s="5">
        <v>459041.92000000004</v>
      </c>
      <c r="L38" s="5">
        <v>0</v>
      </c>
      <c r="M38" s="5">
        <v>0</v>
      </c>
    </row>
    <row r="39" spans="1:13" x14ac:dyDescent="0.25">
      <c r="A39" s="458">
        <v>91</v>
      </c>
      <c r="B39" s="5" t="s">
        <v>1799</v>
      </c>
      <c r="C39" s="16">
        <v>712</v>
      </c>
      <c r="D39" s="16">
        <v>103</v>
      </c>
      <c r="E39" s="16">
        <v>76</v>
      </c>
      <c r="F39" s="16">
        <v>179</v>
      </c>
      <c r="G39" s="459">
        <v>0.25140449438202245</v>
      </c>
      <c r="H39" s="16">
        <v>141</v>
      </c>
      <c r="I39" s="459">
        <v>0.19803370786516855</v>
      </c>
      <c r="J39" s="16">
        <v>120288</v>
      </c>
      <c r="K39" s="5">
        <v>120288</v>
      </c>
      <c r="L39" s="5">
        <v>0</v>
      </c>
      <c r="M39" s="5">
        <v>0</v>
      </c>
    </row>
    <row r="40" spans="1:13" x14ac:dyDescent="0.25">
      <c r="A40" s="458">
        <v>93</v>
      </c>
      <c r="B40" s="5" t="s">
        <v>1758</v>
      </c>
      <c r="C40" s="16">
        <v>398</v>
      </c>
      <c r="D40" s="16">
        <v>79</v>
      </c>
      <c r="E40" s="16">
        <v>22</v>
      </c>
      <c r="F40" s="16">
        <v>101</v>
      </c>
      <c r="G40" s="459">
        <v>0.25376884422110552</v>
      </c>
      <c r="H40" s="16">
        <v>90</v>
      </c>
      <c r="I40" s="459">
        <v>0.22613065326633167</v>
      </c>
      <c r="J40" s="16">
        <v>87810.240000000005</v>
      </c>
      <c r="K40" s="5">
        <v>87810.240000000005</v>
      </c>
      <c r="L40" s="5">
        <v>0</v>
      </c>
      <c r="M40" s="5">
        <v>0</v>
      </c>
    </row>
    <row r="41" spans="1:13" x14ac:dyDescent="0.25">
      <c r="A41" s="458">
        <v>94</v>
      </c>
      <c r="B41" s="5" t="s">
        <v>1603</v>
      </c>
      <c r="C41" s="16">
        <v>2634</v>
      </c>
      <c r="D41" s="16">
        <v>889</v>
      </c>
      <c r="E41" s="16">
        <v>155</v>
      </c>
      <c r="F41" s="16">
        <v>1044</v>
      </c>
      <c r="G41" s="459">
        <v>0.39635535307517084</v>
      </c>
      <c r="H41" s="16">
        <v>966.5</v>
      </c>
      <c r="I41" s="459">
        <v>0.3669324221716021</v>
      </c>
      <c r="J41" s="16">
        <v>1556297.6</v>
      </c>
      <c r="K41" s="5">
        <v>1557156.7999999998</v>
      </c>
      <c r="L41" s="5">
        <v>859.1999999997206</v>
      </c>
      <c r="M41" s="5">
        <v>0.3261958997721035</v>
      </c>
    </row>
    <row r="42" spans="1:13" x14ac:dyDescent="0.25">
      <c r="A42" s="458">
        <v>95</v>
      </c>
      <c r="B42" s="5" t="s">
        <v>1830</v>
      </c>
      <c r="C42" s="16">
        <v>301</v>
      </c>
      <c r="D42" s="16">
        <v>53</v>
      </c>
      <c r="E42" s="16">
        <v>38</v>
      </c>
      <c r="F42" s="16">
        <v>91</v>
      </c>
      <c r="G42" s="459">
        <v>0.30232558139534882</v>
      </c>
      <c r="H42" s="16">
        <v>72</v>
      </c>
      <c r="I42" s="459">
        <v>0.23920265780730898</v>
      </c>
      <c r="J42" s="16">
        <v>74349.440000000002</v>
      </c>
      <c r="K42" s="5">
        <v>74349.440000000002</v>
      </c>
      <c r="L42" s="5">
        <v>0</v>
      </c>
      <c r="M42" s="5">
        <v>0</v>
      </c>
    </row>
    <row r="43" spans="1:13" x14ac:dyDescent="0.25">
      <c r="A43" s="458">
        <v>97</v>
      </c>
      <c r="B43" s="5" t="s">
        <v>1817</v>
      </c>
      <c r="C43" s="16">
        <v>577</v>
      </c>
      <c r="D43" s="16">
        <v>116</v>
      </c>
      <c r="E43" s="16">
        <v>39</v>
      </c>
      <c r="F43" s="16">
        <v>155</v>
      </c>
      <c r="G43" s="459">
        <v>0.268630849220104</v>
      </c>
      <c r="H43" s="16">
        <v>135.5</v>
      </c>
      <c r="I43" s="459">
        <v>0.23483535528596186</v>
      </c>
      <c r="J43" s="16">
        <v>148584.32000000001</v>
      </c>
      <c r="K43" s="5">
        <v>148584.32000000001</v>
      </c>
      <c r="L43" s="5">
        <v>0</v>
      </c>
      <c r="M43" s="5">
        <v>0</v>
      </c>
    </row>
    <row r="44" spans="1:13" x14ac:dyDescent="0.25">
      <c r="A44" s="458">
        <v>99</v>
      </c>
      <c r="B44" s="5" t="s">
        <v>1614</v>
      </c>
      <c r="C44" s="16">
        <v>1268</v>
      </c>
      <c r="D44" s="16">
        <v>63</v>
      </c>
      <c r="E44" s="16">
        <v>21</v>
      </c>
      <c r="F44" s="16">
        <v>84</v>
      </c>
      <c r="G44" s="459">
        <v>6.6246056782334389E-2</v>
      </c>
      <c r="H44" s="16">
        <v>73.5</v>
      </c>
      <c r="I44" s="459">
        <v>5.7965299684542587E-2</v>
      </c>
      <c r="J44" s="16">
        <v>18616</v>
      </c>
      <c r="K44" s="5">
        <v>18616</v>
      </c>
      <c r="L44" s="5">
        <v>0</v>
      </c>
      <c r="M44" s="5">
        <v>0</v>
      </c>
    </row>
    <row r="45" spans="1:13" x14ac:dyDescent="0.25">
      <c r="A45" s="458">
        <v>100</v>
      </c>
      <c r="B45" s="5" t="s">
        <v>1824</v>
      </c>
      <c r="C45" s="16">
        <v>362</v>
      </c>
      <c r="D45" s="16">
        <v>106</v>
      </c>
      <c r="E45" s="16">
        <v>35</v>
      </c>
      <c r="F45" s="16">
        <v>141</v>
      </c>
      <c r="G45" s="459">
        <v>0.38950276243093923</v>
      </c>
      <c r="H45" s="16">
        <v>123.5</v>
      </c>
      <c r="I45" s="459">
        <v>0.34116022099447513</v>
      </c>
      <c r="J45" s="16">
        <v>181062.08000000002</v>
      </c>
      <c r="K45" s="5">
        <v>181062.08000000002</v>
      </c>
      <c r="L45" s="5">
        <v>0</v>
      </c>
      <c r="M45" s="5">
        <v>0</v>
      </c>
    </row>
    <row r="46" spans="1:13" x14ac:dyDescent="0.25">
      <c r="A46" s="458">
        <v>108</v>
      </c>
      <c r="B46" s="5" t="s">
        <v>1731</v>
      </c>
      <c r="C46" s="16">
        <v>939</v>
      </c>
      <c r="D46" s="16">
        <v>106</v>
      </c>
      <c r="E46" s="16">
        <v>18</v>
      </c>
      <c r="F46" s="16">
        <v>124</v>
      </c>
      <c r="G46" s="459">
        <v>0.13205537806176784</v>
      </c>
      <c r="H46" s="16">
        <v>115</v>
      </c>
      <c r="I46" s="459">
        <v>0.12247071352502663</v>
      </c>
      <c r="J46" s="16">
        <v>61175.040000000001</v>
      </c>
      <c r="K46" s="5">
        <v>61175.040000000001</v>
      </c>
      <c r="L46" s="5">
        <v>0</v>
      </c>
      <c r="M46" s="5">
        <v>0</v>
      </c>
    </row>
    <row r="47" spans="1:13" x14ac:dyDescent="0.25">
      <c r="A47" s="458">
        <v>110</v>
      </c>
      <c r="B47" s="5" t="s">
        <v>1712</v>
      </c>
      <c r="C47" s="16">
        <v>4050</v>
      </c>
      <c r="D47" s="16">
        <v>181</v>
      </c>
      <c r="E47" s="16">
        <v>52</v>
      </c>
      <c r="F47" s="16">
        <v>233</v>
      </c>
      <c r="G47" s="459">
        <v>5.7530864197530868E-2</v>
      </c>
      <c r="H47" s="16">
        <v>207</v>
      </c>
      <c r="I47" s="459">
        <v>5.1111111111111114E-2</v>
      </c>
      <c r="J47" s="16">
        <v>57108.160000000003</v>
      </c>
      <c r="K47" s="5">
        <v>57108.160000000003</v>
      </c>
      <c r="L47" s="5">
        <v>0</v>
      </c>
      <c r="M47" s="5">
        <v>0</v>
      </c>
    </row>
    <row r="48" spans="1:13" x14ac:dyDescent="0.25">
      <c r="A48" s="458">
        <v>111</v>
      </c>
      <c r="B48" s="5" t="s">
        <v>1621</v>
      </c>
      <c r="C48" s="16">
        <v>1485</v>
      </c>
      <c r="D48" s="16">
        <v>180</v>
      </c>
      <c r="E48" s="16">
        <v>83</v>
      </c>
      <c r="F48" s="16">
        <v>263</v>
      </c>
      <c r="G48" s="459">
        <v>0.1771043771043771</v>
      </c>
      <c r="H48" s="16">
        <v>221.5</v>
      </c>
      <c r="I48" s="459">
        <v>0.14915824915824916</v>
      </c>
      <c r="J48" s="16">
        <v>147095.04000000001</v>
      </c>
      <c r="K48" s="5">
        <v>147095.04000000001</v>
      </c>
      <c r="L48" s="5">
        <v>0</v>
      </c>
      <c r="M48" s="5">
        <v>0</v>
      </c>
    </row>
    <row r="49" spans="1:13" x14ac:dyDescent="0.25">
      <c r="A49" s="458">
        <v>112</v>
      </c>
      <c r="B49" s="5" t="s">
        <v>1848</v>
      </c>
      <c r="C49" s="16">
        <v>9485</v>
      </c>
      <c r="D49" s="16">
        <v>1264</v>
      </c>
      <c r="E49" s="16">
        <v>389</v>
      </c>
      <c r="F49" s="16">
        <v>1653</v>
      </c>
      <c r="G49" s="459">
        <v>0.1742751713231418</v>
      </c>
      <c r="H49" s="16">
        <v>1458.5</v>
      </c>
      <c r="I49" s="459">
        <v>0.15376910911966263</v>
      </c>
      <c r="J49" s="16">
        <v>1169714.8799999999</v>
      </c>
      <c r="K49" s="5">
        <v>1169714.8799999999</v>
      </c>
      <c r="L49" s="5">
        <v>0</v>
      </c>
      <c r="M49" s="5">
        <v>0</v>
      </c>
    </row>
    <row r="50" spans="1:13" x14ac:dyDescent="0.25">
      <c r="A50" s="458">
        <v>113</v>
      </c>
      <c r="B50" s="5" t="s">
        <v>1743</v>
      </c>
      <c r="C50" s="16">
        <v>738</v>
      </c>
      <c r="D50" s="16">
        <v>304</v>
      </c>
      <c r="E50" s="16">
        <v>34</v>
      </c>
      <c r="F50" s="16">
        <v>338</v>
      </c>
      <c r="G50" s="459">
        <v>0.45799457994579945</v>
      </c>
      <c r="H50" s="16">
        <v>321</v>
      </c>
      <c r="I50" s="459">
        <v>0.43495934959349591</v>
      </c>
      <c r="J50" s="16">
        <v>608943.67999999993</v>
      </c>
      <c r="K50" s="5">
        <v>608943.67999999993</v>
      </c>
      <c r="L50" s="5">
        <v>0</v>
      </c>
      <c r="M50" s="5">
        <v>0</v>
      </c>
    </row>
    <row r="51" spans="1:13" x14ac:dyDescent="0.25">
      <c r="A51" s="458">
        <v>115</v>
      </c>
      <c r="B51" s="5" t="s">
        <v>1865</v>
      </c>
      <c r="C51" s="16">
        <v>1107</v>
      </c>
      <c r="D51" s="16">
        <v>679</v>
      </c>
      <c r="E51" s="16">
        <v>53</v>
      </c>
      <c r="F51" s="16">
        <v>732</v>
      </c>
      <c r="G51" s="459">
        <v>0.66124661246612471</v>
      </c>
      <c r="H51" s="16">
        <v>705.5</v>
      </c>
      <c r="I51" s="459">
        <v>0.63730803974706418</v>
      </c>
      <c r="J51" s="16">
        <v>1963443.8399999999</v>
      </c>
      <c r="K51" s="5">
        <v>1969057.2799999998</v>
      </c>
      <c r="L51" s="5">
        <v>5613.4399999999441</v>
      </c>
      <c r="M51" s="5">
        <v>5.070858175248369</v>
      </c>
    </row>
    <row r="52" spans="1:13" x14ac:dyDescent="0.25">
      <c r="A52" s="458">
        <v>116</v>
      </c>
      <c r="B52" s="5" t="s">
        <v>1698</v>
      </c>
      <c r="C52" s="16">
        <v>1134</v>
      </c>
      <c r="D52" s="16">
        <v>298</v>
      </c>
      <c r="E52" s="16">
        <v>174</v>
      </c>
      <c r="F52" s="16">
        <v>472</v>
      </c>
      <c r="G52" s="459">
        <v>0.41622574955908287</v>
      </c>
      <c r="H52" s="16">
        <v>385</v>
      </c>
      <c r="I52" s="459">
        <v>0.33950617283950618</v>
      </c>
      <c r="J52" s="16">
        <v>566270.07999999996</v>
      </c>
      <c r="K52" s="5">
        <v>566270.07999999996</v>
      </c>
      <c r="L52" s="5">
        <v>0</v>
      </c>
      <c r="M52" s="5">
        <v>0</v>
      </c>
    </row>
    <row r="53" spans="1:13" x14ac:dyDescent="0.25">
      <c r="A53" s="458">
        <v>118</v>
      </c>
      <c r="B53" s="5" t="s">
        <v>2427</v>
      </c>
      <c r="C53" s="16">
        <v>333</v>
      </c>
      <c r="D53" s="16">
        <v>204</v>
      </c>
      <c r="E53" s="16">
        <v>18</v>
      </c>
      <c r="F53" s="16">
        <v>222</v>
      </c>
      <c r="G53" s="459">
        <v>0.66666666666666663</v>
      </c>
      <c r="H53" s="16">
        <v>213</v>
      </c>
      <c r="I53" s="459">
        <v>0.63963963963963966</v>
      </c>
      <c r="J53" s="16">
        <v>582136.64</v>
      </c>
      <c r="K53" s="5">
        <v>595024.64000000001</v>
      </c>
      <c r="L53" s="5">
        <v>12888</v>
      </c>
      <c r="M53" s="5">
        <v>38.702702702702702</v>
      </c>
    </row>
    <row r="54" spans="1:13" x14ac:dyDescent="0.25">
      <c r="A54" s="458">
        <v>129</v>
      </c>
      <c r="B54" s="5" t="s">
        <v>1715</v>
      </c>
      <c r="C54" s="16">
        <v>1371</v>
      </c>
      <c r="D54" s="16">
        <v>448</v>
      </c>
      <c r="E54" s="16">
        <v>135</v>
      </c>
      <c r="F54" s="16">
        <v>583</v>
      </c>
      <c r="G54" s="459">
        <v>0.42523705324580596</v>
      </c>
      <c r="H54" s="16">
        <v>515.5</v>
      </c>
      <c r="I54" s="459">
        <v>0.37600291757840992</v>
      </c>
      <c r="J54" s="16">
        <v>849576.95999999996</v>
      </c>
      <c r="K54" s="5">
        <v>849576.95999999996</v>
      </c>
      <c r="L54" s="5">
        <v>0</v>
      </c>
      <c r="M54" s="5">
        <v>0</v>
      </c>
    </row>
    <row r="55" spans="1:13" x14ac:dyDescent="0.25">
      <c r="A55" s="458">
        <v>138</v>
      </c>
      <c r="B55" s="5" t="s">
        <v>1625</v>
      </c>
      <c r="C55" s="16">
        <v>2539</v>
      </c>
      <c r="D55" s="16">
        <v>313</v>
      </c>
      <c r="E55" s="16">
        <v>100</v>
      </c>
      <c r="F55" s="16">
        <v>413</v>
      </c>
      <c r="G55" s="459">
        <v>0.16266246553761324</v>
      </c>
      <c r="H55" s="16">
        <v>363</v>
      </c>
      <c r="I55" s="459">
        <v>0.14296967309964553</v>
      </c>
      <c r="J55" s="16">
        <v>238857.60000000001</v>
      </c>
      <c r="K55" s="5">
        <v>238857.60000000001</v>
      </c>
      <c r="L55" s="5">
        <v>0</v>
      </c>
      <c r="M55" s="5">
        <v>0</v>
      </c>
    </row>
    <row r="56" spans="1:13" x14ac:dyDescent="0.25">
      <c r="A56" s="458">
        <v>139</v>
      </c>
      <c r="B56" s="5" t="s">
        <v>1725</v>
      </c>
      <c r="C56" s="16">
        <v>878</v>
      </c>
      <c r="D56" s="16">
        <v>180</v>
      </c>
      <c r="E56" s="16">
        <v>50</v>
      </c>
      <c r="F56" s="16">
        <v>230</v>
      </c>
      <c r="G56" s="459">
        <v>0.26195899772209569</v>
      </c>
      <c r="H56" s="16">
        <v>205</v>
      </c>
      <c r="I56" s="459">
        <v>0.23348519362186787</v>
      </c>
      <c r="J56" s="16">
        <v>207525.44</v>
      </c>
      <c r="K56" s="5">
        <v>207525.44</v>
      </c>
      <c r="L56" s="5">
        <v>0</v>
      </c>
      <c r="M56" s="5">
        <v>0</v>
      </c>
    </row>
    <row r="57" spans="1:13" x14ac:dyDescent="0.25">
      <c r="A57" s="458">
        <v>146</v>
      </c>
      <c r="B57" s="5" t="s">
        <v>2135</v>
      </c>
      <c r="C57" s="16">
        <v>898</v>
      </c>
      <c r="D57" s="16">
        <v>98</v>
      </c>
      <c r="E57" s="16">
        <v>45</v>
      </c>
      <c r="F57" s="16">
        <v>143</v>
      </c>
      <c r="G57" s="459">
        <v>0.15924276169265034</v>
      </c>
      <c r="H57" s="16">
        <v>120.5</v>
      </c>
      <c r="I57" s="459">
        <v>0.13418708240534521</v>
      </c>
      <c r="J57" s="16">
        <v>69709.760000000009</v>
      </c>
      <c r="K57" s="5">
        <v>69709.760000000009</v>
      </c>
      <c r="L57" s="5">
        <v>0</v>
      </c>
      <c r="M57" s="5">
        <v>0</v>
      </c>
    </row>
    <row r="58" spans="1:13" x14ac:dyDescent="0.25">
      <c r="A58" s="458">
        <v>150</v>
      </c>
      <c r="B58" s="5" t="s">
        <v>1623</v>
      </c>
      <c r="C58" s="16">
        <v>1000</v>
      </c>
      <c r="D58" s="16">
        <v>89</v>
      </c>
      <c r="E58" s="16">
        <v>34</v>
      </c>
      <c r="F58" s="16">
        <v>123</v>
      </c>
      <c r="G58" s="459">
        <v>0.123</v>
      </c>
      <c r="H58" s="16">
        <v>106</v>
      </c>
      <c r="I58" s="459">
        <v>0.106</v>
      </c>
      <c r="J58" s="16">
        <v>52296.639999999999</v>
      </c>
      <c r="K58" s="5">
        <v>52296.639999999999</v>
      </c>
      <c r="L58" s="5">
        <v>0</v>
      </c>
      <c r="M58" s="5">
        <v>0</v>
      </c>
    </row>
    <row r="59" spans="1:13" x14ac:dyDescent="0.25">
      <c r="A59" s="458">
        <v>152</v>
      </c>
      <c r="B59" s="5" t="s">
        <v>1713</v>
      </c>
      <c r="C59" s="16">
        <v>7137</v>
      </c>
      <c r="D59" s="16">
        <v>2235</v>
      </c>
      <c r="E59" s="16">
        <v>265</v>
      </c>
      <c r="F59" s="16">
        <v>2500</v>
      </c>
      <c r="G59" s="459">
        <v>0.35028723553313718</v>
      </c>
      <c r="H59" s="16">
        <v>2367.5</v>
      </c>
      <c r="I59" s="459">
        <v>0.33172201204988089</v>
      </c>
      <c r="J59" s="16">
        <v>3553937.6</v>
      </c>
      <c r="K59" s="5">
        <v>3560639.36</v>
      </c>
      <c r="L59" s="5">
        <v>6701.7599999997765</v>
      </c>
      <c r="M59" s="5">
        <v>0.93901639344259158</v>
      </c>
    </row>
    <row r="60" spans="1:13" x14ac:dyDescent="0.25">
      <c r="A60" s="458">
        <v>160</v>
      </c>
      <c r="B60" s="5" t="s">
        <v>172</v>
      </c>
      <c r="C60" s="16">
        <v>144</v>
      </c>
      <c r="D60" s="16">
        <v>70</v>
      </c>
      <c r="E60" s="16">
        <v>10</v>
      </c>
      <c r="F60" s="16">
        <v>80</v>
      </c>
      <c r="G60" s="459">
        <v>0.55555555555555558</v>
      </c>
      <c r="H60" s="16">
        <v>75</v>
      </c>
      <c r="I60" s="459">
        <v>0.52083333333333337</v>
      </c>
      <c r="J60" s="16">
        <v>167830.39999999999</v>
      </c>
      <c r="K60" s="5">
        <v>167830.39999999999</v>
      </c>
      <c r="L60" s="5">
        <v>0</v>
      </c>
      <c r="M60" s="5">
        <v>0</v>
      </c>
    </row>
    <row r="61" spans="1:13" x14ac:dyDescent="0.25">
      <c r="A61" s="458">
        <v>162</v>
      </c>
      <c r="B61" s="5" t="s">
        <v>1710</v>
      </c>
      <c r="C61" s="16">
        <v>931</v>
      </c>
      <c r="D61" s="16">
        <v>284</v>
      </c>
      <c r="E61" s="16">
        <v>111</v>
      </c>
      <c r="F61" s="16">
        <v>395</v>
      </c>
      <c r="G61" s="459">
        <v>0.42427497314715362</v>
      </c>
      <c r="H61" s="16">
        <v>339.5</v>
      </c>
      <c r="I61" s="459">
        <v>0.36466165413533835</v>
      </c>
      <c r="J61" s="16">
        <v>535338.88</v>
      </c>
      <c r="K61" s="5">
        <v>537057.28000000003</v>
      </c>
      <c r="L61" s="5">
        <v>1718.4000000000233</v>
      </c>
      <c r="M61" s="5">
        <v>1.8457572502685535</v>
      </c>
    </row>
    <row r="62" spans="1:13" x14ac:dyDescent="0.25">
      <c r="A62" s="458">
        <v>166</v>
      </c>
      <c r="B62" s="5" t="s">
        <v>1803</v>
      </c>
      <c r="C62" s="16">
        <v>397</v>
      </c>
      <c r="D62" s="16">
        <v>85</v>
      </c>
      <c r="E62" s="16">
        <v>21</v>
      </c>
      <c r="F62" s="16">
        <v>106</v>
      </c>
      <c r="G62" s="459">
        <v>0.26700251889168763</v>
      </c>
      <c r="H62" s="16">
        <v>95.5</v>
      </c>
      <c r="I62" s="459">
        <v>0.24055415617128464</v>
      </c>
      <c r="J62" s="16">
        <v>100927.36</v>
      </c>
      <c r="K62" s="5">
        <v>100927.36</v>
      </c>
      <c r="L62" s="5">
        <v>0</v>
      </c>
      <c r="M62" s="5">
        <v>0</v>
      </c>
    </row>
    <row r="63" spans="1:13" x14ac:dyDescent="0.25">
      <c r="A63" s="458">
        <v>173</v>
      </c>
      <c r="B63" s="5" t="s">
        <v>1813</v>
      </c>
      <c r="C63" s="16">
        <v>505</v>
      </c>
      <c r="D63" s="16">
        <v>199</v>
      </c>
      <c r="E63" s="16">
        <v>51</v>
      </c>
      <c r="F63" s="16">
        <v>250</v>
      </c>
      <c r="G63" s="459">
        <v>0.49504950495049505</v>
      </c>
      <c r="H63" s="16">
        <v>224.5</v>
      </c>
      <c r="I63" s="459">
        <v>0.44455445544554456</v>
      </c>
      <c r="J63" s="16">
        <v>439509.44</v>
      </c>
      <c r="K63" s="5">
        <v>439509.44</v>
      </c>
      <c r="L63" s="5">
        <v>0</v>
      </c>
      <c r="M63" s="5">
        <v>0</v>
      </c>
    </row>
    <row r="64" spans="1:13" x14ac:dyDescent="0.25">
      <c r="A64" s="458">
        <v>177</v>
      </c>
      <c r="B64" s="5" t="s">
        <v>1722</v>
      </c>
      <c r="C64" s="16">
        <v>1104</v>
      </c>
      <c r="D64" s="16">
        <v>302</v>
      </c>
      <c r="E64" s="16">
        <v>122</v>
      </c>
      <c r="F64" s="16">
        <v>424</v>
      </c>
      <c r="G64" s="459">
        <v>0.38405797101449274</v>
      </c>
      <c r="H64" s="16">
        <v>363</v>
      </c>
      <c r="I64" s="459">
        <v>0.32880434782608697</v>
      </c>
      <c r="J64" s="16">
        <v>539692.16</v>
      </c>
      <c r="K64" s="5">
        <v>539692.16</v>
      </c>
      <c r="L64" s="5">
        <v>0</v>
      </c>
      <c r="M64" s="5">
        <v>0</v>
      </c>
    </row>
    <row r="65" spans="1:13" x14ac:dyDescent="0.25">
      <c r="A65" s="458">
        <v>181</v>
      </c>
      <c r="B65" s="5" t="s">
        <v>1629</v>
      </c>
      <c r="C65" s="16">
        <v>6420</v>
      </c>
      <c r="D65" s="16">
        <v>1710</v>
      </c>
      <c r="E65" s="16">
        <v>650</v>
      </c>
      <c r="F65" s="16">
        <v>2360</v>
      </c>
      <c r="G65" s="459">
        <v>0.36760124610591899</v>
      </c>
      <c r="H65" s="16">
        <v>2035</v>
      </c>
      <c r="I65" s="459">
        <v>0.31697819314641745</v>
      </c>
      <c r="J65" s="16">
        <v>3054570.56</v>
      </c>
      <c r="K65" s="5">
        <v>3054570.56</v>
      </c>
      <c r="L65" s="5">
        <v>0</v>
      </c>
      <c r="M65" s="5">
        <v>0</v>
      </c>
    </row>
    <row r="66" spans="1:13" x14ac:dyDescent="0.25">
      <c r="A66" s="458">
        <v>182</v>
      </c>
      <c r="B66" s="5" t="s">
        <v>1637</v>
      </c>
      <c r="C66" s="16">
        <v>988</v>
      </c>
      <c r="D66" s="16">
        <v>241</v>
      </c>
      <c r="E66" s="16">
        <v>92</v>
      </c>
      <c r="F66" s="16">
        <v>333</v>
      </c>
      <c r="G66" s="459">
        <v>0.33704453441295545</v>
      </c>
      <c r="H66" s="16">
        <v>287</v>
      </c>
      <c r="I66" s="459">
        <v>0.29048582995951416</v>
      </c>
      <c r="J66" s="16">
        <v>359202.88</v>
      </c>
      <c r="K66" s="5">
        <v>359202.88</v>
      </c>
      <c r="L66" s="5">
        <v>0</v>
      </c>
      <c r="M66" s="5">
        <v>0</v>
      </c>
    </row>
    <row r="67" spans="1:13" x14ac:dyDescent="0.25">
      <c r="A67" s="458">
        <v>186</v>
      </c>
      <c r="B67" s="5" t="s">
        <v>1589</v>
      </c>
      <c r="C67" s="16">
        <v>1723</v>
      </c>
      <c r="D67" s="16">
        <v>173</v>
      </c>
      <c r="E67" s="16">
        <v>52</v>
      </c>
      <c r="F67" s="16">
        <v>225</v>
      </c>
      <c r="G67" s="459">
        <v>0.130586186883343</v>
      </c>
      <c r="H67" s="16">
        <v>199</v>
      </c>
      <c r="I67" s="459">
        <v>0.1154962275101567</v>
      </c>
      <c r="J67" s="16">
        <v>106025.28</v>
      </c>
      <c r="K67" s="5">
        <v>106025.28</v>
      </c>
      <c r="L67" s="5">
        <v>0</v>
      </c>
      <c r="M67" s="5">
        <v>0</v>
      </c>
    </row>
    <row r="68" spans="1:13" x14ac:dyDescent="0.25">
      <c r="A68" s="458">
        <v>191</v>
      </c>
      <c r="B68" s="5" t="s">
        <v>1587</v>
      </c>
      <c r="C68" s="16">
        <v>8008</v>
      </c>
      <c r="D68" s="16">
        <v>3058</v>
      </c>
      <c r="E68" s="16">
        <v>631</v>
      </c>
      <c r="F68" s="16">
        <v>3689</v>
      </c>
      <c r="G68" s="459">
        <v>0.46066433566433568</v>
      </c>
      <c r="H68" s="16">
        <v>3373.5</v>
      </c>
      <c r="I68" s="459">
        <v>0.42126623376623379</v>
      </c>
      <c r="J68" s="16">
        <v>6498874.2400000002</v>
      </c>
      <c r="K68" s="5">
        <v>6498874.2400000002</v>
      </c>
      <c r="L68" s="5">
        <v>0</v>
      </c>
      <c r="M68" s="5">
        <v>0</v>
      </c>
    </row>
    <row r="69" spans="1:13" x14ac:dyDescent="0.25">
      <c r="A69" s="458">
        <v>192</v>
      </c>
      <c r="B69" s="5" t="s">
        <v>1724</v>
      </c>
      <c r="C69" s="16">
        <v>7119</v>
      </c>
      <c r="D69" s="16">
        <v>720</v>
      </c>
      <c r="E69" s="16">
        <v>264</v>
      </c>
      <c r="F69" s="16">
        <v>984</v>
      </c>
      <c r="G69" s="459">
        <v>0.13822166034555414</v>
      </c>
      <c r="H69" s="16">
        <v>852</v>
      </c>
      <c r="I69" s="459">
        <v>0.11967973029919933</v>
      </c>
      <c r="J69" s="16">
        <v>456464.32</v>
      </c>
      <c r="K69" s="5">
        <v>456464.32</v>
      </c>
      <c r="L69" s="5">
        <v>0</v>
      </c>
      <c r="M69" s="5">
        <v>0</v>
      </c>
    </row>
    <row r="70" spans="1:13" x14ac:dyDescent="0.25">
      <c r="A70" s="458">
        <v>194</v>
      </c>
      <c r="B70" s="5" t="s">
        <v>1609</v>
      </c>
      <c r="C70" s="16">
        <v>11274</v>
      </c>
      <c r="D70" s="16">
        <v>976</v>
      </c>
      <c r="E70" s="16">
        <v>267</v>
      </c>
      <c r="F70" s="16">
        <v>1243</v>
      </c>
      <c r="G70" s="459">
        <v>0.11025368103601206</v>
      </c>
      <c r="H70" s="16">
        <v>1109.5</v>
      </c>
      <c r="I70" s="459">
        <v>9.8412276033351079E-2</v>
      </c>
      <c r="J70" s="16">
        <v>551434.56000000006</v>
      </c>
      <c r="K70" s="5">
        <v>551434.56000000006</v>
      </c>
      <c r="L70" s="5">
        <v>0</v>
      </c>
      <c r="M70" s="5">
        <v>0</v>
      </c>
    </row>
    <row r="71" spans="1:13" x14ac:dyDescent="0.25">
      <c r="A71" s="458">
        <v>195</v>
      </c>
      <c r="B71" s="5" t="s">
        <v>2122</v>
      </c>
      <c r="C71" s="16">
        <v>706</v>
      </c>
      <c r="D71" s="16">
        <v>67</v>
      </c>
      <c r="E71" s="16">
        <v>20</v>
      </c>
      <c r="F71" s="16">
        <v>87</v>
      </c>
      <c r="G71" s="459">
        <v>0.12322946175637393</v>
      </c>
      <c r="H71" s="16">
        <v>77</v>
      </c>
      <c r="I71" s="459">
        <v>0.10906515580736544</v>
      </c>
      <c r="J71" s="16">
        <v>36200.960000000006</v>
      </c>
      <c r="K71" s="5">
        <v>36200.960000000006</v>
      </c>
      <c r="L71" s="5">
        <v>0</v>
      </c>
      <c r="M71" s="5">
        <v>0</v>
      </c>
    </row>
    <row r="72" spans="1:13" x14ac:dyDescent="0.25">
      <c r="A72" s="458">
        <v>196</v>
      </c>
      <c r="B72" s="5" t="s">
        <v>1576</v>
      </c>
      <c r="C72" s="16">
        <v>29156</v>
      </c>
      <c r="D72" s="16">
        <v>3931</v>
      </c>
      <c r="E72" s="16">
        <v>926</v>
      </c>
      <c r="F72" s="16">
        <v>4857</v>
      </c>
      <c r="G72" s="459">
        <v>0.16658663739882015</v>
      </c>
      <c r="H72" s="16">
        <v>4394</v>
      </c>
      <c r="I72" s="459">
        <v>0.15070654410755935</v>
      </c>
      <c r="J72" s="16">
        <v>3507082.56</v>
      </c>
      <c r="K72" s="5">
        <v>3507082.56</v>
      </c>
      <c r="L72" s="5">
        <v>0</v>
      </c>
      <c r="M72" s="5">
        <v>0</v>
      </c>
    </row>
    <row r="73" spans="1:13" x14ac:dyDescent="0.25">
      <c r="A73" s="458">
        <v>197</v>
      </c>
      <c r="B73" s="5" t="s">
        <v>1653</v>
      </c>
      <c r="C73" s="16">
        <v>5140</v>
      </c>
      <c r="D73" s="16">
        <v>1539</v>
      </c>
      <c r="E73" s="16">
        <v>420</v>
      </c>
      <c r="F73" s="16">
        <v>1959</v>
      </c>
      <c r="G73" s="459">
        <v>0.38112840466926068</v>
      </c>
      <c r="H73" s="16">
        <v>1749</v>
      </c>
      <c r="I73" s="459">
        <v>0.34027237354085604</v>
      </c>
      <c r="J73" s="16">
        <v>2918530.56</v>
      </c>
      <c r="K73" s="5">
        <v>2918530.56</v>
      </c>
      <c r="L73" s="5">
        <v>0</v>
      </c>
      <c r="M73" s="5">
        <v>0</v>
      </c>
    </row>
    <row r="74" spans="1:13" x14ac:dyDescent="0.25">
      <c r="A74" s="458">
        <v>199</v>
      </c>
      <c r="B74" s="5" t="s">
        <v>1779</v>
      </c>
      <c r="C74" s="16">
        <v>3424</v>
      </c>
      <c r="D74" s="16">
        <v>930</v>
      </c>
      <c r="E74" s="16">
        <v>280</v>
      </c>
      <c r="F74" s="16">
        <v>1210</v>
      </c>
      <c r="G74" s="459">
        <v>0.35338785046728971</v>
      </c>
      <c r="H74" s="16">
        <v>1070</v>
      </c>
      <c r="I74" s="459">
        <v>0.3125</v>
      </c>
      <c r="J74" s="16">
        <v>1492544.96</v>
      </c>
      <c r="K74" s="5">
        <v>1492544.96</v>
      </c>
      <c r="L74" s="5">
        <v>0</v>
      </c>
      <c r="M74" s="5">
        <v>0</v>
      </c>
    </row>
    <row r="75" spans="1:13" x14ac:dyDescent="0.25">
      <c r="A75" s="458">
        <v>200</v>
      </c>
      <c r="B75" s="5" t="s">
        <v>1661</v>
      </c>
      <c r="C75" s="16">
        <v>4221</v>
      </c>
      <c r="D75" s="16">
        <v>544</v>
      </c>
      <c r="E75" s="16">
        <v>162</v>
      </c>
      <c r="F75" s="16">
        <v>706</v>
      </c>
      <c r="G75" s="459">
        <v>0.16725894337834638</v>
      </c>
      <c r="H75" s="16">
        <v>625</v>
      </c>
      <c r="I75" s="459">
        <v>0.14806917791992419</v>
      </c>
      <c r="J75" s="16">
        <v>424845.76</v>
      </c>
      <c r="K75" s="5">
        <v>424845.76</v>
      </c>
      <c r="L75" s="5">
        <v>0</v>
      </c>
      <c r="M75" s="5">
        <v>0</v>
      </c>
    </row>
    <row r="76" spans="1:13" x14ac:dyDescent="0.25">
      <c r="A76" s="458">
        <v>203</v>
      </c>
      <c r="B76" s="5" t="s">
        <v>1728</v>
      </c>
      <c r="C76" s="16">
        <v>667</v>
      </c>
      <c r="D76" s="16">
        <v>136</v>
      </c>
      <c r="E76" s="16">
        <v>56</v>
      </c>
      <c r="F76" s="16">
        <v>192</v>
      </c>
      <c r="G76" s="459">
        <v>0.28785607196401797</v>
      </c>
      <c r="H76" s="16">
        <v>164</v>
      </c>
      <c r="I76" s="459">
        <v>0.24587706146926536</v>
      </c>
      <c r="J76" s="16">
        <v>179916.47999999998</v>
      </c>
      <c r="K76" s="5">
        <v>179916.47999999998</v>
      </c>
      <c r="L76" s="5">
        <v>0</v>
      </c>
      <c r="M76" s="5">
        <v>0</v>
      </c>
    </row>
    <row r="77" spans="1:13" x14ac:dyDescent="0.25">
      <c r="A77" s="458">
        <v>204</v>
      </c>
      <c r="B77" s="5" t="s">
        <v>1619</v>
      </c>
      <c r="C77" s="16">
        <v>2234</v>
      </c>
      <c r="D77" s="16">
        <v>239</v>
      </c>
      <c r="E77" s="16">
        <v>31</v>
      </c>
      <c r="F77" s="16">
        <v>270</v>
      </c>
      <c r="G77" s="459">
        <v>0.12085944494180842</v>
      </c>
      <c r="H77" s="16">
        <v>254.5</v>
      </c>
      <c r="I77" s="459">
        <v>0.11392121754700089</v>
      </c>
      <c r="J77" s="16">
        <v>132545.91999999998</v>
      </c>
      <c r="K77" s="5">
        <v>132545.91999999998</v>
      </c>
      <c r="L77" s="5">
        <v>0</v>
      </c>
      <c r="M77" s="5">
        <v>0</v>
      </c>
    </row>
    <row r="78" spans="1:13" x14ac:dyDescent="0.25">
      <c r="A78" s="458">
        <v>206</v>
      </c>
      <c r="B78" s="5" t="s">
        <v>1582</v>
      </c>
      <c r="C78" s="16">
        <v>4064</v>
      </c>
      <c r="D78" s="16">
        <v>696</v>
      </c>
      <c r="E78" s="16">
        <v>285</v>
      </c>
      <c r="F78" s="16">
        <v>981</v>
      </c>
      <c r="G78" s="459">
        <v>0.24138779527559054</v>
      </c>
      <c r="H78" s="16">
        <v>838.5</v>
      </c>
      <c r="I78" s="459">
        <v>0.20632381889763779</v>
      </c>
      <c r="J78" s="16">
        <v>789318.39999999991</v>
      </c>
      <c r="K78" s="5">
        <v>789318.39999999991</v>
      </c>
      <c r="L78" s="5">
        <v>0</v>
      </c>
      <c r="M78" s="5">
        <v>0</v>
      </c>
    </row>
    <row r="79" spans="1:13" x14ac:dyDescent="0.25">
      <c r="A79" s="458">
        <v>213</v>
      </c>
      <c r="B79" s="5" t="s">
        <v>1616</v>
      </c>
      <c r="C79" s="16">
        <v>837</v>
      </c>
      <c r="D79" s="16">
        <v>113</v>
      </c>
      <c r="E79" s="16">
        <v>73</v>
      </c>
      <c r="F79" s="16">
        <v>186</v>
      </c>
      <c r="G79" s="459">
        <v>0.22222222222222221</v>
      </c>
      <c r="H79" s="16">
        <v>149.5</v>
      </c>
      <c r="I79" s="459">
        <v>0.17861409796893668</v>
      </c>
      <c r="J79" s="16">
        <v>121204.48</v>
      </c>
      <c r="K79" s="5">
        <v>121204.48</v>
      </c>
      <c r="L79" s="5">
        <v>0</v>
      </c>
      <c r="M79" s="5">
        <v>0</v>
      </c>
    </row>
    <row r="80" spans="1:13" x14ac:dyDescent="0.25">
      <c r="A80" s="458">
        <v>227</v>
      </c>
      <c r="B80" s="5" t="s">
        <v>1745</v>
      </c>
      <c r="C80" s="16">
        <v>872</v>
      </c>
      <c r="D80" s="16">
        <v>94</v>
      </c>
      <c r="E80" s="16">
        <v>32</v>
      </c>
      <c r="F80" s="16">
        <v>126</v>
      </c>
      <c r="G80" s="459">
        <v>0.14449541284403669</v>
      </c>
      <c r="H80" s="16">
        <v>110</v>
      </c>
      <c r="I80" s="459">
        <v>0.12614678899082568</v>
      </c>
      <c r="J80" s="16">
        <v>61576</v>
      </c>
      <c r="K80" s="5">
        <v>61576</v>
      </c>
      <c r="L80" s="5">
        <v>0</v>
      </c>
      <c r="M80" s="5">
        <v>0</v>
      </c>
    </row>
    <row r="81" spans="1:13" x14ac:dyDescent="0.25">
      <c r="A81" s="458">
        <v>229</v>
      </c>
      <c r="B81" s="5" t="s">
        <v>1839</v>
      </c>
      <c r="C81" s="16">
        <v>390</v>
      </c>
      <c r="D81" s="16">
        <v>49</v>
      </c>
      <c r="E81" s="16">
        <v>38</v>
      </c>
      <c r="F81" s="16">
        <v>87</v>
      </c>
      <c r="G81" s="459">
        <v>0.22307692307692309</v>
      </c>
      <c r="H81" s="16">
        <v>68</v>
      </c>
      <c r="I81" s="459">
        <v>0.17435897435897435</v>
      </c>
      <c r="J81" s="16">
        <v>53155.840000000004</v>
      </c>
      <c r="K81" s="5">
        <v>53155.840000000004</v>
      </c>
      <c r="L81" s="5">
        <v>0</v>
      </c>
      <c r="M81" s="5">
        <v>0</v>
      </c>
    </row>
    <row r="82" spans="1:13" x14ac:dyDescent="0.25">
      <c r="A82" s="458">
        <v>238</v>
      </c>
      <c r="B82" s="5" t="s">
        <v>1855</v>
      </c>
      <c r="C82" s="16">
        <v>257</v>
      </c>
      <c r="D82" s="16">
        <v>38</v>
      </c>
      <c r="E82" s="16">
        <v>10</v>
      </c>
      <c r="F82" s="16">
        <v>48</v>
      </c>
      <c r="G82" s="459">
        <v>0.1867704280155642</v>
      </c>
      <c r="H82" s="16">
        <v>43</v>
      </c>
      <c r="I82" s="459">
        <v>0.16731517509727625</v>
      </c>
      <c r="J82" s="16">
        <v>30988.48</v>
      </c>
      <c r="K82" s="5">
        <v>30988.48</v>
      </c>
      <c r="L82" s="5">
        <v>0</v>
      </c>
      <c r="M82" s="5">
        <v>0</v>
      </c>
    </row>
    <row r="83" spans="1:13" x14ac:dyDescent="0.25">
      <c r="A83" s="458">
        <v>239</v>
      </c>
      <c r="B83" s="5" t="s">
        <v>1782</v>
      </c>
      <c r="C83" s="16">
        <v>655</v>
      </c>
      <c r="D83" s="16">
        <v>133</v>
      </c>
      <c r="E83" s="16">
        <v>61</v>
      </c>
      <c r="F83" s="16">
        <v>194</v>
      </c>
      <c r="G83" s="459">
        <v>0.29618320610687021</v>
      </c>
      <c r="H83" s="16">
        <v>163.5</v>
      </c>
      <c r="I83" s="459">
        <v>0.24961832061068703</v>
      </c>
      <c r="J83" s="16">
        <v>176823.36</v>
      </c>
      <c r="K83" s="5">
        <v>176823.36</v>
      </c>
      <c r="L83" s="5">
        <v>0</v>
      </c>
      <c r="M83" s="5">
        <v>0</v>
      </c>
    </row>
    <row r="84" spans="1:13" x14ac:dyDescent="0.25">
      <c r="A84" s="458">
        <v>241</v>
      </c>
      <c r="B84" s="5" t="s">
        <v>1590</v>
      </c>
      <c r="C84" s="16">
        <v>3495</v>
      </c>
      <c r="D84" s="16">
        <v>1344</v>
      </c>
      <c r="E84" s="16">
        <v>332</v>
      </c>
      <c r="F84" s="16">
        <v>1676</v>
      </c>
      <c r="G84" s="459">
        <v>0.47954220314735335</v>
      </c>
      <c r="H84" s="16">
        <v>1510</v>
      </c>
      <c r="I84" s="459">
        <v>0.43204577968526464</v>
      </c>
      <c r="J84" s="16">
        <v>2926091.52</v>
      </c>
      <c r="K84" s="5">
        <v>2926091.52</v>
      </c>
      <c r="L84" s="5">
        <v>0</v>
      </c>
      <c r="M84" s="5">
        <v>0</v>
      </c>
    </row>
    <row r="85" spans="1:13" x14ac:dyDescent="0.25">
      <c r="A85" s="458">
        <v>242</v>
      </c>
      <c r="B85" s="5" t="s">
        <v>1761</v>
      </c>
      <c r="C85" s="16">
        <v>469</v>
      </c>
      <c r="D85" s="16">
        <v>83</v>
      </c>
      <c r="E85" s="16">
        <v>35</v>
      </c>
      <c r="F85" s="16">
        <v>118</v>
      </c>
      <c r="G85" s="459">
        <v>0.25159914712153519</v>
      </c>
      <c r="H85" s="16">
        <v>100.5</v>
      </c>
      <c r="I85" s="459">
        <v>0.21428571428571427</v>
      </c>
      <c r="J85" s="16">
        <v>94454.720000000001</v>
      </c>
      <c r="K85" s="5">
        <v>94454.720000000001</v>
      </c>
      <c r="L85" s="5">
        <v>0</v>
      </c>
      <c r="M85" s="5">
        <v>0</v>
      </c>
    </row>
    <row r="86" spans="1:13" x14ac:dyDescent="0.25">
      <c r="A86" s="458">
        <v>252</v>
      </c>
      <c r="B86" s="5" t="s">
        <v>2123</v>
      </c>
      <c r="C86" s="16">
        <v>1129</v>
      </c>
      <c r="D86" s="16">
        <v>119</v>
      </c>
      <c r="E86" s="16">
        <v>50</v>
      </c>
      <c r="F86" s="16">
        <v>169</v>
      </c>
      <c r="G86" s="459">
        <v>0.14968999114260406</v>
      </c>
      <c r="H86" s="16">
        <v>144</v>
      </c>
      <c r="I86" s="459">
        <v>0.1275465013286094</v>
      </c>
      <c r="J86" s="16">
        <v>83399.679999999993</v>
      </c>
      <c r="K86" s="5">
        <v>83399.679999999993</v>
      </c>
      <c r="L86" s="5">
        <v>0</v>
      </c>
      <c r="M86" s="5">
        <v>0</v>
      </c>
    </row>
    <row r="87" spans="1:13" x14ac:dyDescent="0.25">
      <c r="A87" s="458">
        <v>253</v>
      </c>
      <c r="B87" s="5" t="s">
        <v>1794</v>
      </c>
      <c r="C87" s="16">
        <v>723</v>
      </c>
      <c r="D87" s="16">
        <v>72</v>
      </c>
      <c r="E87" s="16">
        <v>17</v>
      </c>
      <c r="F87" s="16">
        <v>89</v>
      </c>
      <c r="G87" s="459">
        <v>0.12309820193637622</v>
      </c>
      <c r="H87" s="16">
        <v>80.5</v>
      </c>
      <c r="I87" s="459">
        <v>0.11134163208852006</v>
      </c>
      <c r="J87" s="16">
        <v>38549.440000000002</v>
      </c>
      <c r="K87" s="5">
        <v>38549.440000000002</v>
      </c>
      <c r="L87" s="5">
        <v>0</v>
      </c>
      <c r="M87" s="5">
        <v>0</v>
      </c>
    </row>
    <row r="88" spans="1:13" x14ac:dyDescent="0.25">
      <c r="A88" s="458">
        <v>255</v>
      </c>
      <c r="B88" s="5" t="s">
        <v>1692</v>
      </c>
      <c r="C88" s="16">
        <v>1439</v>
      </c>
      <c r="D88" s="16">
        <v>125</v>
      </c>
      <c r="E88" s="16">
        <v>56</v>
      </c>
      <c r="F88" s="16">
        <v>181</v>
      </c>
      <c r="G88" s="459">
        <v>0.12578179291174427</v>
      </c>
      <c r="H88" s="16">
        <v>153</v>
      </c>
      <c r="I88" s="459">
        <v>0.1063238359972203</v>
      </c>
      <c r="J88" s="16">
        <v>69938.880000000005</v>
      </c>
      <c r="K88" s="5">
        <v>69938.880000000005</v>
      </c>
      <c r="L88" s="5">
        <v>0</v>
      </c>
      <c r="M88" s="5">
        <v>0</v>
      </c>
    </row>
    <row r="89" spans="1:13" x14ac:dyDescent="0.25">
      <c r="A89" s="458">
        <v>256</v>
      </c>
      <c r="B89" s="5" t="s">
        <v>1633</v>
      </c>
      <c r="C89" s="16">
        <v>2526</v>
      </c>
      <c r="D89" s="16">
        <v>537</v>
      </c>
      <c r="E89" s="16">
        <v>148</v>
      </c>
      <c r="F89" s="16">
        <v>685</v>
      </c>
      <c r="G89" s="459">
        <v>0.27117973079968327</v>
      </c>
      <c r="H89" s="16">
        <v>611</v>
      </c>
      <c r="I89" s="459">
        <v>0.24188440221694379</v>
      </c>
      <c r="J89" s="16">
        <v>667884.80000000016</v>
      </c>
      <c r="K89" s="5">
        <v>667884.80000000016</v>
      </c>
      <c r="L89" s="5">
        <v>0</v>
      </c>
      <c r="M89" s="5">
        <v>0</v>
      </c>
    </row>
    <row r="90" spans="1:13" x14ac:dyDescent="0.25">
      <c r="A90" s="458">
        <v>261</v>
      </c>
      <c r="B90" s="5" t="s">
        <v>1840</v>
      </c>
      <c r="C90" s="16">
        <v>324</v>
      </c>
      <c r="D90" s="16">
        <v>65</v>
      </c>
      <c r="E90" s="16">
        <v>46</v>
      </c>
      <c r="F90" s="16">
        <v>111</v>
      </c>
      <c r="G90" s="459">
        <v>0.34259259259259262</v>
      </c>
      <c r="H90" s="16">
        <v>88</v>
      </c>
      <c r="I90" s="459">
        <v>0.27160493827160492</v>
      </c>
      <c r="J90" s="16">
        <v>103104</v>
      </c>
      <c r="K90" s="5">
        <v>103104</v>
      </c>
      <c r="L90" s="5">
        <v>0</v>
      </c>
      <c r="M90" s="5">
        <v>0</v>
      </c>
    </row>
    <row r="91" spans="1:13" x14ac:dyDescent="0.25">
      <c r="A91" s="458">
        <v>264</v>
      </c>
      <c r="B91" s="5" t="s">
        <v>1866</v>
      </c>
      <c r="C91" s="16">
        <v>93</v>
      </c>
      <c r="D91" s="16">
        <v>26</v>
      </c>
      <c r="E91" s="16">
        <v>11</v>
      </c>
      <c r="F91" s="16">
        <v>37</v>
      </c>
      <c r="G91" s="459">
        <v>0.39784946236559138</v>
      </c>
      <c r="H91" s="16">
        <v>31.5</v>
      </c>
      <c r="I91" s="459">
        <v>0.33870967741935482</v>
      </c>
      <c r="J91" s="16">
        <v>48229.760000000002</v>
      </c>
      <c r="K91" s="5">
        <v>48229.760000000002</v>
      </c>
      <c r="L91" s="5">
        <v>0</v>
      </c>
      <c r="M91" s="5">
        <v>0</v>
      </c>
    </row>
    <row r="92" spans="1:13" x14ac:dyDescent="0.25">
      <c r="A92" s="458">
        <v>270</v>
      </c>
      <c r="B92" s="5" t="s">
        <v>1617</v>
      </c>
      <c r="C92" s="16">
        <v>6845</v>
      </c>
      <c r="D92" s="16">
        <v>1752</v>
      </c>
      <c r="E92" s="16">
        <v>366</v>
      </c>
      <c r="F92" s="16">
        <v>2118</v>
      </c>
      <c r="G92" s="459">
        <v>0.30942293644996349</v>
      </c>
      <c r="H92" s="16">
        <v>1935</v>
      </c>
      <c r="I92" s="459">
        <v>0.28268809349890434</v>
      </c>
      <c r="J92" s="16">
        <v>2809927.6799999992</v>
      </c>
      <c r="K92" s="5">
        <v>2809927.6799999992</v>
      </c>
      <c r="L92" s="5">
        <v>0</v>
      </c>
      <c r="M92" s="5">
        <v>0</v>
      </c>
    </row>
    <row r="93" spans="1:13" x14ac:dyDescent="0.25">
      <c r="A93" s="458">
        <v>271</v>
      </c>
      <c r="B93" s="5" t="s">
        <v>1611</v>
      </c>
      <c r="C93" s="16">
        <v>10121</v>
      </c>
      <c r="D93" s="16">
        <v>3231</v>
      </c>
      <c r="E93" s="16">
        <v>832</v>
      </c>
      <c r="F93" s="16">
        <v>4063</v>
      </c>
      <c r="G93" s="459">
        <v>0.40144254520304318</v>
      </c>
      <c r="H93" s="16">
        <v>3647</v>
      </c>
      <c r="I93" s="459">
        <v>0.36033988736290878</v>
      </c>
      <c r="J93" s="16">
        <v>6754343.04</v>
      </c>
      <c r="K93" s="5">
        <v>6754343.04</v>
      </c>
      <c r="L93" s="5">
        <v>0</v>
      </c>
      <c r="M93" s="5">
        <v>0</v>
      </c>
    </row>
    <row r="94" spans="1:13" x14ac:dyDescent="0.25">
      <c r="A94" s="458">
        <v>272</v>
      </c>
      <c r="B94" s="5" t="s">
        <v>1648</v>
      </c>
      <c r="C94" s="16">
        <v>8606</v>
      </c>
      <c r="D94" s="16">
        <v>1391</v>
      </c>
      <c r="E94" s="16">
        <v>221</v>
      </c>
      <c r="F94" s="16">
        <v>1612</v>
      </c>
      <c r="G94" s="459">
        <v>0.18731117824773413</v>
      </c>
      <c r="H94" s="16">
        <v>1501.5</v>
      </c>
      <c r="I94" s="459">
        <v>0.17447129909365558</v>
      </c>
      <c r="J94" s="16">
        <v>1270298.5600000003</v>
      </c>
      <c r="K94" s="5">
        <v>1270298.5600000003</v>
      </c>
      <c r="L94" s="5">
        <v>0</v>
      </c>
      <c r="M94" s="5">
        <v>0</v>
      </c>
    </row>
    <row r="95" spans="1:13" x14ac:dyDescent="0.25">
      <c r="A95" s="458">
        <v>273</v>
      </c>
      <c r="B95" s="5" t="s">
        <v>1765</v>
      </c>
      <c r="C95" s="16">
        <v>8348</v>
      </c>
      <c r="D95" s="16">
        <v>596</v>
      </c>
      <c r="E95" s="16">
        <v>120</v>
      </c>
      <c r="F95" s="16">
        <v>716</v>
      </c>
      <c r="G95" s="459">
        <v>8.5769046478198371E-2</v>
      </c>
      <c r="H95" s="16">
        <v>656</v>
      </c>
      <c r="I95" s="459">
        <v>7.8581696214662197E-2</v>
      </c>
      <c r="J95" s="16">
        <v>242924.47999999998</v>
      </c>
      <c r="K95" s="5">
        <v>242924.47999999998</v>
      </c>
      <c r="L95" s="5">
        <v>0</v>
      </c>
      <c r="M95" s="5">
        <v>0</v>
      </c>
    </row>
    <row r="96" spans="1:13" x14ac:dyDescent="0.25">
      <c r="A96" s="458">
        <v>276</v>
      </c>
      <c r="B96" s="5" t="s">
        <v>1825</v>
      </c>
      <c r="C96" s="16">
        <v>11106</v>
      </c>
      <c r="D96" s="16">
        <v>398</v>
      </c>
      <c r="E96" s="16">
        <v>71</v>
      </c>
      <c r="F96" s="16">
        <v>469</v>
      </c>
      <c r="G96" s="459">
        <v>4.2229425535746441E-2</v>
      </c>
      <c r="H96" s="16">
        <v>433.5</v>
      </c>
      <c r="I96" s="459">
        <v>3.9032955159373314E-2</v>
      </c>
      <c r="J96" s="16">
        <v>79733.759999999995</v>
      </c>
      <c r="K96" s="5">
        <v>79733.759999999995</v>
      </c>
      <c r="L96" s="5">
        <v>0</v>
      </c>
      <c r="M96" s="5">
        <v>0</v>
      </c>
    </row>
    <row r="97" spans="1:13" x14ac:dyDescent="0.25">
      <c r="A97" s="458">
        <v>277</v>
      </c>
      <c r="B97" s="5" t="s">
        <v>1809</v>
      </c>
      <c r="C97" s="16">
        <v>2480</v>
      </c>
      <c r="D97" s="16">
        <v>254</v>
      </c>
      <c r="E97" s="16">
        <v>104</v>
      </c>
      <c r="F97" s="16">
        <v>358</v>
      </c>
      <c r="G97" s="459">
        <v>0.14435483870967741</v>
      </c>
      <c r="H97" s="16">
        <v>306</v>
      </c>
      <c r="I97" s="459">
        <v>0.12338709677419354</v>
      </c>
      <c r="J97" s="16">
        <v>168403.19999999998</v>
      </c>
      <c r="K97" s="5">
        <v>168403.19999999998</v>
      </c>
      <c r="L97" s="5">
        <v>0</v>
      </c>
      <c r="M97" s="5">
        <v>0</v>
      </c>
    </row>
    <row r="98" spans="1:13" x14ac:dyDescent="0.25">
      <c r="A98" s="458">
        <v>278</v>
      </c>
      <c r="B98" s="5" t="s">
        <v>1797</v>
      </c>
      <c r="C98" s="16">
        <v>2867</v>
      </c>
      <c r="D98" s="16">
        <v>127</v>
      </c>
      <c r="E98" s="16">
        <v>33</v>
      </c>
      <c r="F98" s="16">
        <v>160</v>
      </c>
      <c r="G98" s="459">
        <v>5.5807464248343215E-2</v>
      </c>
      <c r="H98" s="16">
        <v>143.5</v>
      </c>
      <c r="I98" s="459">
        <v>5.0052319497732825E-2</v>
      </c>
      <c r="J98" s="16">
        <v>31847.68</v>
      </c>
      <c r="K98" s="5">
        <v>31847.68</v>
      </c>
      <c r="L98" s="5">
        <v>0</v>
      </c>
      <c r="M98" s="5">
        <v>0</v>
      </c>
    </row>
    <row r="99" spans="1:13" x14ac:dyDescent="0.25">
      <c r="A99" s="458">
        <v>279</v>
      </c>
      <c r="B99" s="5" t="s">
        <v>1867</v>
      </c>
      <c r="C99" s="16">
        <v>20664</v>
      </c>
      <c r="D99" s="16">
        <v>5135</v>
      </c>
      <c r="E99" s="16">
        <v>1028</v>
      </c>
      <c r="F99" s="16">
        <v>6163</v>
      </c>
      <c r="G99" s="459">
        <v>0.29824816105303908</v>
      </c>
      <c r="H99" s="16">
        <v>5649</v>
      </c>
      <c r="I99" s="459">
        <v>0.2733739837398374</v>
      </c>
      <c r="J99" s="16">
        <v>8738121.2800000012</v>
      </c>
      <c r="K99" s="5">
        <v>8738121.2800000012</v>
      </c>
      <c r="L99" s="5">
        <v>0</v>
      </c>
      <c r="M99" s="5">
        <v>0</v>
      </c>
    </row>
    <row r="100" spans="1:13" x14ac:dyDescent="0.25">
      <c r="A100" s="458">
        <v>280</v>
      </c>
      <c r="B100" s="5" t="s">
        <v>1601</v>
      </c>
      <c r="C100" s="16">
        <v>4166</v>
      </c>
      <c r="D100" s="16">
        <v>1830</v>
      </c>
      <c r="E100" s="16">
        <v>430</v>
      </c>
      <c r="F100" s="16">
        <v>2260</v>
      </c>
      <c r="G100" s="459">
        <v>0.54248679788766208</v>
      </c>
      <c r="H100" s="16">
        <v>2045</v>
      </c>
      <c r="I100" s="459">
        <v>0.49087854056649066</v>
      </c>
      <c r="J100" s="16">
        <v>4409929.92</v>
      </c>
      <c r="K100" s="5">
        <v>4409929.92</v>
      </c>
      <c r="L100" s="5">
        <v>0</v>
      </c>
      <c r="M100" s="5">
        <v>0</v>
      </c>
    </row>
    <row r="101" spans="1:13" x14ac:dyDescent="0.25">
      <c r="A101" s="458">
        <v>281</v>
      </c>
      <c r="B101" s="5" t="s">
        <v>2124</v>
      </c>
      <c r="C101" s="16">
        <v>11682</v>
      </c>
      <c r="D101" s="16">
        <v>4670</v>
      </c>
      <c r="E101" s="16">
        <v>1090</v>
      </c>
      <c r="F101" s="16">
        <v>5760</v>
      </c>
      <c r="G101" s="459">
        <v>0.49306625577812019</v>
      </c>
      <c r="H101" s="16">
        <v>5215</v>
      </c>
      <c r="I101" s="459">
        <v>0.44641328539633623</v>
      </c>
      <c r="J101" s="16">
        <v>11089866.239999998</v>
      </c>
      <c r="K101" s="5">
        <v>11089866.239999998</v>
      </c>
      <c r="L101" s="5">
        <v>0</v>
      </c>
      <c r="M101" s="5">
        <v>0</v>
      </c>
    </row>
    <row r="102" spans="1:13" x14ac:dyDescent="0.25">
      <c r="A102" s="458">
        <v>282</v>
      </c>
      <c r="B102" s="5" t="s">
        <v>1894</v>
      </c>
      <c r="C102" s="16">
        <v>1751</v>
      </c>
      <c r="D102" s="16">
        <v>264</v>
      </c>
      <c r="E102" s="16">
        <v>111</v>
      </c>
      <c r="F102" s="16">
        <v>375</v>
      </c>
      <c r="G102" s="459">
        <v>0.21416333523700742</v>
      </c>
      <c r="H102" s="16">
        <v>319.5</v>
      </c>
      <c r="I102" s="459">
        <v>0.18246716162193033</v>
      </c>
      <c r="J102" s="16">
        <v>253979.52000000002</v>
      </c>
      <c r="K102" s="5">
        <v>253979.52000000002</v>
      </c>
      <c r="L102" s="5">
        <v>0</v>
      </c>
      <c r="M102" s="5">
        <v>0</v>
      </c>
    </row>
    <row r="103" spans="1:13" x14ac:dyDescent="0.25">
      <c r="A103" s="458">
        <v>283</v>
      </c>
      <c r="B103" s="5" t="s">
        <v>2136</v>
      </c>
      <c r="C103" s="16">
        <v>4580</v>
      </c>
      <c r="D103" s="16">
        <v>1073</v>
      </c>
      <c r="E103" s="16">
        <v>100</v>
      </c>
      <c r="F103" s="16">
        <v>1173</v>
      </c>
      <c r="G103" s="459">
        <v>0.25611353711790391</v>
      </c>
      <c r="H103" s="16">
        <v>1123</v>
      </c>
      <c r="I103" s="459">
        <v>0.24519650655021835</v>
      </c>
      <c r="J103" s="16">
        <v>1277974.08</v>
      </c>
      <c r="K103" s="5">
        <v>1277974.08</v>
      </c>
      <c r="L103" s="5">
        <v>0</v>
      </c>
      <c r="M103" s="5">
        <v>0</v>
      </c>
    </row>
    <row r="104" spans="1:13" x14ac:dyDescent="0.25">
      <c r="A104" s="458">
        <v>284</v>
      </c>
      <c r="B104" s="5" t="s">
        <v>1641</v>
      </c>
      <c r="C104" s="16">
        <v>12013</v>
      </c>
      <c r="D104" s="16">
        <v>867</v>
      </c>
      <c r="E104" s="16">
        <v>245</v>
      </c>
      <c r="F104" s="16">
        <v>1112</v>
      </c>
      <c r="G104" s="459">
        <v>9.2566386414717386E-2</v>
      </c>
      <c r="H104" s="16">
        <v>989.5</v>
      </c>
      <c r="I104" s="459">
        <v>8.2369100141513357E-2</v>
      </c>
      <c r="J104" s="16">
        <v>538546.56000000006</v>
      </c>
      <c r="K104" s="5">
        <v>538546.56000000006</v>
      </c>
      <c r="L104" s="5">
        <v>0</v>
      </c>
      <c r="M104" s="5">
        <v>0</v>
      </c>
    </row>
    <row r="105" spans="1:13" x14ac:dyDescent="0.25">
      <c r="A105" s="458">
        <v>286</v>
      </c>
      <c r="B105" s="5" t="s">
        <v>1750</v>
      </c>
      <c r="C105" s="16">
        <v>2333</v>
      </c>
      <c r="D105" s="16">
        <v>1361</v>
      </c>
      <c r="E105" s="16">
        <v>347</v>
      </c>
      <c r="F105" s="16">
        <v>1708</v>
      </c>
      <c r="G105" s="459">
        <v>0.73210458636948139</v>
      </c>
      <c r="H105" s="16">
        <v>1534.5</v>
      </c>
      <c r="I105" s="459">
        <v>0.65773681954564933</v>
      </c>
      <c r="J105" s="16">
        <v>4477806.72</v>
      </c>
      <c r="K105" s="5">
        <v>4503468.16</v>
      </c>
      <c r="L105" s="5">
        <v>25661.44000000041</v>
      </c>
      <c r="M105" s="5">
        <v>10.999331333047754</v>
      </c>
    </row>
    <row r="106" spans="1:13" x14ac:dyDescent="0.25">
      <c r="A106" s="458">
        <v>287</v>
      </c>
      <c r="B106" s="5" t="s">
        <v>1895</v>
      </c>
      <c r="C106" s="16">
        <v>981</v>
      </c>
      <c r="D106" s="16">
        <v>528</v>
      </c>
      <c r="E106" s="16">
        <v>57</v>
      </c>
      <c r="F106" s="16">
        <v>585</v>
      </c>
      <c r="G106" s="459">
        <v>0.59633027522935778</v>
      </c>
      <c r="H106" s="16">
        <v>556.5</v>
      </c>
      <c r="I106" s="459">
        <v>0.56727828746177367</v>
      </c>
      <c r="J106" s="16">
        <v>1404849.2800000003</v>
      </c>
      <c r="K106" s="5">
        <v>1499361.2800000003</v>
      </c>
      <c r="L106" s="5">
        <v>94512</v>
      </c>
      <c r="M106" s="5">
        <v>96.342507645259943</v>
      </c>
    </row>
    <row r="107" spans="1:13" x14ac:dyDescent="0.25">
      <c r="A107" s="458">
        <v>288</v>
      </c>
      <c r="B107" s="5" t="s">
        <v>3479</v>
      </c>
      <c r="C107" s="16">
        <v>384</v>
      </c>
      <c r="D107" s="16">
        <v>116</v>
      </c>
      <c r="E107" s="16">
        <v>6</v>
      </c>
      <c r="F107" s="16">
        <v>122</v>
      </c>
      <c r="G107" s="459">
        <v>0.31770833333333331</v>
      </c>
      <c r="H107" s="16">
        <v>119</v>
      </c>
      <c r="I107" s="459">
        <v>0.30989583333333331</v>
      </c>
      <c r="J107" s="16">
        <v>195840.32000000004</v>
      </c>
      <c r="K107" s="5">
        <v>199792.64000000001</v>
      </c>
      <c r="L107" s="5">
        <v>3952.3199999999779</v>
      </c>
      <c r="M107" s="5">
        <v>10.292499999999942</v>
      </c>
    </row>
    <row r="108" spans="1:13" x14ac:dyDescent="0.25">
      <c r="A108" s="458">
        <v>294</v>
      </c>
      <c r="B108" s="5" t="s">
        <v>2125</v>
      </c>
      <c r="C108" s="16">
        <v>2684</v>
      </c>
      <c r="D108" s="16">
        <v>742</v>
      </c>
      <c r="E108" s="16">
        <v>238</v>
      </c>
      <c r="F108" s="16">
        <v>980</v>
      </c>
      <c r="G108" s="459">
        <v>0.36512667660208642</v>
      </c>
      <c r="H108" s="16">
        <v>861</v>
      </c>
      <c r="I108" s="459">
        <v>0.32078986587183306</v>
      </c>
      <c r="J108" s="16">
        <v>1205400.3199999998</v>
      </c>
      <c r="K108" s="5">
        <v>1205400.3199999998</v>
      </c>
      <c r="L108" s="5">
        <v>0</v>
      </c>
      <c r="M108" s="5">
        <v>0</v>
      </c>
    </row>
    <row r="109" spans="1:13" x14ac:dyDescent="0.25">
      <c r="A109" s="458">
        <v>297</v>
      </c>
      <c r="B109" s="5" t="s">
        <v>1846</v>
      </c>
      <c r="C109" s="16">
        <v>358</v>
      </c>
      <c r="D109" s="16">
        <v>57</v>
      </c>
      <c r="E109" s="16">
        <v>13</v>
      </c>
      <c r="F109" s="16">
        <v>70</v>
      </c>
      <c r="G109" s="459">
        <v>0.19553072625698323</v>
      </c>
      <c r="H109" s="16">
        <v>63.5</v>
      </c>
      <c r="I109" s="459">
        <v>0.17737430167597765</v>
      </c>
      <c r="J109" s="16">
        <v>49375.360000000001</v>
      </c>
      <c r="K109" s="5">
        <v>49375.360000000001</v>
      </c>
      <c r="L109" s="5">
        <v>0</v>
      </c>
      <c r="M109" s="5">
        <v>0</v>
      </c>
    </row>
    <row r="110" spans="1:13" x14ac:dyDescent="0.25">
      <c r="A110" s="458">
        <v>299</v>
      </c>
      <c r="B110" s="5" t="s">
        <v>1726</v>
      </c>
      <c r="C110" s="16">
        <v>727</v>
      </c>
      <c r="D110" s="16">
        <v>132</v>
      </c>
      <c r="E110" s="16">
        <v>52</v>
      </c>
      <c r="F110" s="16">
        <v>184</v>
      </c>
      <c r="G110" s="459">
        <v>0.25309491059147182</v>
      </c>
      <c r="H110" s="16">
        <v>158</v>
      </c>
      <c r="I110" s="459">
        <v>0.2173314993122421</v>
      </c>
      <c r="J110" s="16">
        <v>151792</v>
      </c>
      <c r="K110" s="5">
        <v>151792</v>
      </c>
      <c r="L110" s="5">
        <v>0</v>
      </c>
      <c r="M110" s="5">
        <v>0</v>
      </c>
    </row>
    <row r="111" spans="1:13" x14ac:dyDescent="0.25">
      <c r="A111" s="458">
        <v>300</v>
      </c>
      <c r="B111" s="5" t="s">
        <v>3480</v>
      </c>
      <c r="C111" s="16">
        <v>1080</v>
      </c>
      <c r="D111" s="16">
        <v>154</v>
      </c>
      <c r="E111" s="16">
        <v>35</v>
      </c>
      <c r="F111" s="16">
        <v>189</v>
      </c>
      <c r="G111" s="459">
        <v>0.17499999999999999</v>
      </c>
      <c r="H111" s="16">
        <v>171.5</v>
      </c>
      <c r="I111" s="459">
        <v>0.1587962962962963</v>
      </c>
      <c r="J111" s="16">
        <v>123782.08</v>
      </c>
      <c r="K111" s="5">
        <v>123782.08</v>
      </c>
      <c r="L111" s="5">
        <v>0</v>
      </c>
      <c r="M111" s="5">
        <v>0</v>
      </c>
    </row>
    <row r="112" spans="1:13" x14ac:dyDescent="0.25">
      <c r="A112" s="458">
        <v>306</v>
      </c>
      <c r="B112" s="5" t="s">
        <v>1856</v>
      </c>
      <c r="C112" s="16">
        <v>352</v>
      </c>
      <c r="D112" s="16">
        <v>160</v>
      </c>
      <c r="E112" s="16">
        <v>30</v>
      </c>
      <c r="F112" s="16">
        <v>190</v>
      </c>
      <c r="G112" s="459">
        <v>0.53977272727272729</v>
      </c>
      <c r="H112" s="16">
        <v>175</v>
      </c>
      <c r="I112" s="459">
        <v>0.49715909090909088</v>
      </c>
      <c r="J112" s="16">
        <v>379995.51999999996</v>
      </c>
      <c r="K112" s="5">
        <v>379995.51999999996</v>
      </c>
      <c r="L112" s="5">
        <v>0</v>
      </c>
      <c r="M112" s="5">
        <v>0</v>
      </c>
    </row>
    <row r="113" spans="1:13" x14ac:dyDescent="0.25">
      <c r="A113" s="458">
        <v>308</v>
      </c>
      <c r="B113" s="5" t="s">
        <v>1662</v>
      </c>
      <c r="C113" s="16">
        <v>596</v>
      </c>
      <c r="D113" s="16">
        <v>200</v>
      </c>
      <c r="E113" s="16">
        <v>75</v>
      </c>
      <c r="F113" s="16">
        <v>275</v>
      </c>
      <c r="G113" s="459">
        <v>0.46140939597315433</v>
      </c>
      <c r="H113" s="16">
        <v>237.5</v>
      </c>
      <c r="I113" s="459">
        <v>0.39848993288590606</v>
      </c>
      <c r="J113" s="16">
        <v>407146.23999999999</v>
      </c>
      <c r="K113" s="5">
        <v>407146.23999999999</v>
      </c>
      <c r="L113" s="5">
        <v>0</v>
      </c>
      <c r="M113" s="5">
        <v>0</v>
      </c>
    </row>
    <row r="114" spans="1:13" x14ac:dyDescent="0.25">
      <c r="A114" s="458">
        <v>309</v>
      </c>
      <c r="B114" s="5" t="s">
        <v>1649</v>
      </c>
      <c r="C114" s="16">
        <v>1674</v>
      </c>
      <c r="D114" s="16">
        <v>577</v>
      </c>
      <c r="E114" s="16">
        <v>149</v>
      </c>
      <c r="F114" s="16">
        <v>726</v>
      </c>
      <c r="G114" s="459">
        <v>0.43369175627240142</v>
      </c>
      <c r="H114" s="16">
        <v>651.5</v>
      </c>
      <c r="I114" s="459">
        <v>0.38918757467144566</v>
      </c>
      <c r="J114" s="16">
        <v>1106649.5999999999</v>
      </c>
      <c r="K114" s="5">
        <v>1106649.5999999999</v>
      </c>
      <c r="L114" s="5">
        <v>0</v>
      </c>
      <c r="M114" s="5">
        <v>0</v>
      </c>
    </row>
    <row r="115" spans="1:13" x14ac:dyDescent="0.25">
      <c r="A115" s="458">
        <v>314</v>
      </c>
      <c r="B115" s="5" t="s">
        <v>1756</v>
      </c>
      <c r="C115" s="16">
        <v>747</v>
      </c>
      <c r="D115" s="16">
        <v>179</v>
      </c>
      <c r="E115" s="16">
        <v>76</v>
      </c>
      <c r="F115" s="16">
        <v>255</v>
      </c>
      <c r="G115" s="459">
        <v>0.34136546184738958</v>
      </c>
      <c r="H115" s="16">
        <v>217</v>
      </c>
      <c r="I115" s="459">
        <v>0.29049531459170014</v>
      </c>
      <c r="J115" s="16">
        <v>275459.52</v>
      </c>
      <c r="K115" s="5">
        <v>275459.52</v>
      </c>
      <c r="L115" s="5">
        <v>0</v>
      </c>
      <c r="M115" s="5">
        <v>0</v>
      </c>
    </row>
    <row r="116" spans="1:13" x14ac:dyDescent="0.25">
      <c r="A116" s="458">
        <v>316</v>
      </c>
      <c r="B116" s="5" t="s">
        <v>1670</v>
      </c>
      <c r="C116" s="16">
        <v>1057</v>
      </c>
      <c r="D116" s="16">
        <v>362</v>
      </c>
      <c r="E116" s="16">
        <v>84</v>
      </c>
      <c r="F116" s="16">
        <v>446</v>
      </c>
      <c r="G116" s="459">
        <v>0.42194891201513718</v>
      </c>
      <c r="H116" s="16">
        <v>404</v>
      </c>
      <c r="I116" s="459">
        <v>0.38221381267738885</v>
      </c>
      <c r="J116" s="16">
        <v>683808.6399999999</v>
      </c>
      <c r="K116" s="5">
        <v>683808.6399999999</v>
      </c>
      <c r="L116" s="5">
        <v>0</v>
      </c>
      <c r="M116" s="5">
        <v>0</v>
      </c>
    </row>
    <row r="117" spans="1:13" x14ac:dyDescent="0.25">
      <c r="A117" s="458">
        <v>317</v>
      </c>
      <c r="B117" s="5" t="s">
        <v>1664</v>
      </c>
      <c r="C117" s="16">
        <v>914</v>
      </c>
      <c r="D117" s="16">
        <v>523</v>
      </c>
      <c r="E117" s="16">
        <v>87</v>
      </c>
      <c r="F117" s="16">
        <v>610</v>
      </c>
      <c r="G117" s="459">
        <v>0.66739606126914663</v>
      </c>
      <c r="H117" s="16">
        <v>566.5</v>
      </c>
      <c r="I117" s="459">
        <v>0.61980306345733038</v>
      </c>
      <c r="J117" s="16">
        <v>1507036.8</v>
      </c>
      <c r="K117" s="5">
        <v>1515743.36</v>
      </c>
      <c r="L117" s="5">
        <v>8706.5600000000559</v>
      </c>
      <c r="M117" s="5">
        <v>9.5257768052517022</v>
      </c>
    </row>
    <row r="118" spans="1:13" x14ac:dyDescent="0.25">
      <c r="A118" s="458">
        <v>318</v>
      </c>
      <c r="B118" s="5" t="s">
        <v>1618</v>
      </c>
      <c r="C118" s="16">
        <v>3962</v>
      </c>
      <c r="D118" s="16">
        <v>1028</v>
      </c>
      <c r="E118" s="16">
        <v>312</v>
      </c>
      <c r="F118" s="16">
        <v>1340</v>
      </c>
      <c r="G118" s="459">
        <v>0.33821302372539119</v>
      </c>
      <c r="H118" s="16">
        <v>1184</v>
      </c>
      <c r="I118" s="459">
        <v>0.29883897021706207</v>
      </c>
      <c r="J118" s="16">
        <v>1679506.8800000001</v>
      </c>
      <c r="K118" s="5">
        <v>1713015.68</v>
      </c>
      <c r="L118" s="5">
        <v>33508.799999999814</v>
      </c>
      <c r="M118" s="5">
        <v>8.45754669358905</v>
      </c>
    </row>
    <row r="119" spans="1:13" x14ac:dyDescent="0.25">
      <c r="A119" s="458">
        <v>319</v>
      </c>
      <c r="B119" s="5" t="s">
        <v>1716</v>
      </c>
      <c r="C119" s="16">
        <v>584</v>
      </c>
      <c r="D119" s="16">
        <v>220</v>
      </c>
      <c r="E119" s="16">
        <v>49</v>
      </c>
      <c r="F119" s="16">
        <v>269</v>
      </c>
      <c r="G119" s="459">
        <v>0.46061643835616439</v>
      </c>
      <c r="H119" s="16">
        <v>244.5</v>
      </c>
      <c r="I119" s="459">
        <v>0.41866438356164382</v>
      </c>
      <c r="J119" s="16">
        <v>445065.60000000003</v>
      </c>
      <c r="K119" s="5">
        <v>445065.60000000003</v>
      </c>
      <c r="L119" s="5">
        <v>0</v>
      </c>
      <c r="M119" s="5">
        <v>0</v>
      </c>
    </row>
    <row r="120" spans="1:13" x14ac:dyDescent="0.25">
      <c r="A120" s="458">
        <v>330</v>
      </c>
      <c r="B120" s="5" t="s">
        <v>1826</v>
      </c>
      <c r="C120" s="16">
        <v>320</v>
      </c>
      <c r="D120" s="16">
        <v>93</v>
      </c>
      <c r="E120" s="16">
        <v>42</v>
      </c>
      <c r="F120" s="16">
        <v>135</v>
      </c>
      <c r="G120" s="459">
        <v>0.421875</v>
      </c>
      <c r="H120" s="16">
        <v>114</v>
      </c>
      <c r="I120" s="459">
        <v>0.35625000000000001</v>
      </c>
      <c r="J120" s="16">
        <v>174704</v>
      </c>
      <c r="K120" s="5">
        <v>174704</v>
      </c>
      <c r="L120" s="5">
        <v>0</v>
      </c>
      <c r="M120" s="5">
        <v>0</v>
      </c>
    </row>
    <row r="121" spans="1:13" x14ac:dyDescent="0.25">
      <c r="A121" s="458">
        <v>332</v>
      </c>
      <c r="B121" s="5" t="s">
        <v>1704</v>
      </c>
      <c r="C121" s="16">
        <v>1574</v>
      </c>
      <c r="D121" s="16">
        <v>398</v>
      </c>
      <c r="E121" s="16">
        <v>108</v>
      </c>
      <c r="F121" s="16">
        <v>506</v>
      </c>
      <c r="G121" s="459">
        <v>0.32147395171537485</v>
      </c>
      <c r="H121" s="16">
        <v>452</v>
      </c>
      <c r="I121" s="459">
        <v>0.28716645489199494</v>
      </c>
      <c r="J121" s="16">
        <v>570222.4</v>
      </c>
      <c r="K121" s="5">
        <v>570222.4</v>
      </c>
      <c r="L121" s="5">
        <v>0</v>
      </c>
      <c r="M121" s="5">
        <v>0</v>
      </c>
    </row>
    <row r="122" spans="1:13" x14ac:dyDescent="0.25">
      <c r="A122" s="458">
        <v>333</v>
      </c>
      <c r="B122" s="5" t="s">
        <v>1831</v>
      </c>
      <c r="C122" s="16">
        <v>485</v>
      </c>
      <c r="D122" s="16">
        <v>115</v>
      </c>
      <c r="E122" s="16">
        <v>43</v>
      </c>
      <c r="F122" s="16">
        <v>158</v>
      </c>
      <c r="G122" s="459">
        <v>0.32577319587628867</v>
      </c>
      <c r="H122" s="16">
        <v>136.5</v>
      </c>
      <c r="I122" s="459">
        <v>0.28144329896907216</v>
      </c>
      <c r="J122" s="16">
        <v>190799.68</v>
      </c>
      <c r="K122" s="5">
        <v>190799.68</v>
      </c>
      <c r="L122" s="5">
        <v>0</v>
      </c>
      <c r="M122" s="5">
        <v>0</v>
      </c>
    </row>
    <row r="123" spans="1:13" x14ac:dyDescent="0.25">
      <c r="A123" s="458">
        <v>345</v>
      </c>
      <c r="B123" s="5" t="s">
        <v>1717</v>
      </c>
      <c r="C123" s="16">
        <v>1515</v>
      </c>
      <c r="D123" s="16">
        <v>228</v>
      </c>
      <c r="E123" s="16">
        <v>83</v>
      </c>
      <c r="F123" s="16">
        <v>311</v>
      </c>
      <c r="G123" s="459">
        <v>0.20528052805280528</v>
      </c>
      <c r="H123" s="16">
        <v>269.5</v>
      </c>
      <c r="I123" s="459">
        <v>0.1778877887788779</v>
      </c>
      <c r="J123" s="16">
        <v>210675.84000000003</v>
      </c>
      <c r="K123" s="5">
        <v>210675.84000000003</v>
      </c>
      <c r="L123" s="5">
        <v>0</v>
      </c>
      <c r="M123" s="5">
        <v>0</v>
      </c>
    </row>
    <row r="124" spans="1:13" x14ac:dyDescent="0.25">
      <c r="A124" s="458">
        <v>347</v>
      </c>
      <c r="B124" s="5" t="s">
        <v>1746</v>
      </c>
      <c r="C124" s="16">
        <v>4237</v>
      </c>
      <c r="D124" s="16">
        <v>2040</v>
      </c>
      <c r="E124" s="16">
        <v>343</v>
      </c>
      <c r="F124" s="16">
        <v>2383</v>
      </c>
      <c r="G124" s="459">
        <v>0.56242624498465899</v>
      </c>
      <c r="H124" s="16">
        <v>2211.5</v>
      </c>
      <c r="I124" s="459">
        <v>0.5219494925654945</v>
      </c>
      <c r="J124" s="16">
        <v>5029699.5199999996</v>
      </c>
      <c r="K124" s="5">
        <v>5079533.12</v>
      </c>
      <c r="L124" s="5">
        <v>49833.600000000559</v>
      </c>
      <c r="M124" s="5">
        <v>11.761529383998244</v>
      </c>
    </row>
    <row r="125" spans="1:13" x14ac:dyDescent="0.25">
      <c r="A125" s="458">
        <v>356</v>
      </c>
      <c r="B125" s="5" t="s">
        <v>1845</v>
      </c>
      <c r="C125" s="16">
        <v>192</v>
      </c>
      <c r="D125" s="16">
        <v>38</v>
      </c>
      <c r="E125" s="16">
        <v>13</v>
      </c>
      <c r="F125" s="16">
        <v>51</v>
      </c>
      <c r="G125" s="459">
        <v>0.265625</v>
      </c>
      <c r="H125" s="16">
        <v>44.5</v>
      </c>
      <c r="I125" s="459">
        <v>0.23177083333333334</v>
      </c>
      <c r="J125" s="16">
        <v>44449.279999999999</v>
      </c>
      <c r="K125" s="5">
        <v>44449.279999999999</v>
      </c>
      <c r="L125" s="5">
        <v>0</v>
      </c>
      <c r="M125" s="5">
        <v>0</v>
      </c>
    </row>
    <row r="126" spans="1:13" x14ac:dyDescent="0.25">
      <c r="A126" s="458">
        <v>361</v>
      </c>
      <c r="B126" s="5" t="s">
        <v>1679</v>
      </c>
      <c r="C126" s="16">
        <v>933</v>
      </c>
      <c r="D126" s="16">
        <v>224</v>
      </c>
      <c r="E126" s="16">
        <v>97</v>
      </c>
      <c r="F126" s="16">
        <v>321</v>
      </c>
      <c r="G126" s="459">
        <v>0.34405144694533762</v>
      </c>
      <c r="H126" s="16">
        <v>272.5</v>
      </c>
      <c r="I126" s="459">
        <v>0.29206859592711681</v>
      </c>
      <c r="J126" s="16">
        <v>360692.16000000003</v>
      </c>
      <c r="K126" s="5">
        <v>360692.16000000003</v>
      </c>
      <c r="L126" s="5">
        <v>0</v>
      </c>
      <c r="M126" s="5">
        <v>0</v>
      </c>
    </row>
    <row r="127" spans="1:13" x14ac:dyDescent="0.25">
      <c r="A127" s="458">
        <v>362</v>
      </c>
      <c r="B127" s="5" t="s">
        <v>1842</v>
      </c>
      <c r="C127" s="16">
        <v>299</v>
      </c>
      <c r="D127" s="16">
        <v>84</v>
      </c>
      <c r="E127" s="16">
        <v>14</v>
      </c>
      <c r="F127" s="16">
        <v>98</v>
      </c>
      <c r="G127" s="459">
        <v>0.32775919732441472</v>
      </c>
      <c r="H127" s="16">
        <v>91</v>
      </c>
      <c r="I127" s="459">
        <v>0.30434782608695654</v>
      </c>
      <c r="J127" s="16">
        <v>119256.96000000001</v>
      </c>
      <c r="K127" s="5">
        <v>119256.96000000001</v>
      </c>
      <c r="L127" s="5">
        <v>0</v>
      </c>
      <c r="M127" s="5">
        <v>0</v>
      </c>
    </row>
    <row r="128" spans="1:13" x14ac:dyDescent="0.25">
      <c r="A128" s="458">
        <v>363</v>
      </c>
      <c r="B128" s="5" t="s">
        <v>1861</v>
      </c>
      <c r="C128" s="16">
        <v>294</v>
      </c>
      <c r="D128" s="16">
        <v>105</v>
      </c>
      <c r="E128" s="16">
        <v>29</v>
      </c>
      <c r="F128" s="16">
        <v>134</v>
      </c>
      <c r="G128" s="459">
        <v>0.45578231292517007</v>
      </c>
      <c r="H128" s="16">
        <v>119.5</v>
      </c>
      <c r="I128" s="459">
        <v>0.40646258503401361</v>
      </c>
      <c r="J128" s="16">
        <v>213253.44</v>
      </c>
      <c r="K128" s="5">
        <v>213253.44</v>
      </c>
      <c r="L128" s="5">
        <v>0</v>
      </c>
      <c r="M128" s="5">
        <v>0</v>
      </c>
    </row>
    <row r="129" spans="1:13" x14ac:dyDescent="0.25">
      <c r="A129" s="458">
        <v>378</v>
      </c>
      <c r="B129" s="5" t="s">
        <v>1807</v>
      </c>
      <c r="C129" s="16">
        <v>560</v>
      </c>
      <c r="D129" s="16">
        <v>114</v>
      </c>
      <c r="E129" s="16">
        <v>70</v>
      </c>
      <c r="F129" s="16">
        <v>184</v>
      </c>
      <c r="G129" s="459">
        <v>0.32857142857142857</v>
      </c>
      <c r="H129" s="16">
        <v>149</v>
      </c>
      <c r="I129" s="459">
        <v>0.26607142857142857</v>
      </c>
      <c r="J129" s="16">
        <v>176422.39999999999</v>
      </c>
      <c r="K129" s="5">
        <v>176422.39999999999</v>
      </c>
      <c r="L129" s="5">
        <v>0</v>
      </c>
      <c r="M129" s="5">
        <v>0</v>
      </c>
    </row>
    <row r="130" spans="1:13" x14ac:dyDescent="0.25">
      <c r="A130" s="458">
        <v>381</v>
      </c>
      <c r="B130" s="5" t="s">
        <v>1690</v>
      </c>
      <c r="C130" s="16">
        <v>1345</v>
      </c>
      <c r="D130" s="16">
        <v>192</v>
      </c>
      <c r="E130" s="16">
        <v>50</v>
      </c>
      <c r="F130" s="16">
        <v>242</v>
      </c>
      <c r="G130" s="459">
        <v>0.17992565055762083</v>
      </c>
      <c r="H130" s="16">
        <v>217</v>
      </c>
      <c r="I130" s="459">
        <v>0.16133828996282529</v>
      </c>
      <c r="J130" s="16">
        <v>159868.47999999998</v>
      </c>
      <c r="K130" s="5">
        <v>159868.47999999998</v>
      </c>
      <c r="L130" s="5">
        <v>0</v>
      </c>
      <c r="M130" s="5">
        <v>0</v>
      </c>
    </row>
    <row r="131" spans="1:13" x14ac:dyDescent="0.25">
      <c r="A131" s="458">
        <v>390</v>
      </c>
      <c r="B131" s="5" t="s">
        <v>1771</v>
      </c>
      <c r="C131" s="16">
        <v>442</v>
      </c>
      <c r="D131" s="16">
        <v>87</v>
      </c>
      <c r="E131" s="16">
        <v>33</v>
      </c>
      <c r="F131" s="16">
        <v>120</v>
      </c>
      <c r="G131" s="459">
        <v>0.27149321266968324</v>
      </c>
      <c r="H131" s="16">
        <v>103.5</v>
      </c>
      <c r="I131" s="459">
        <v>0.23416289592760181</v>
      </c>
      <c r="J131" s="16">
        <v>104364.16</v>
      </c>
      <c r="K131" s="5">
        <v>104364.16</v>
      </c>
      <c r="L131" s="5">
        <v>0</v>
      </c>
      <c r="M131" s="5">
        <v>0</v>
      </c>
    </row>
    <row r="132" spans="1:13" x14ac:dyDescent="0.25">
      <c r="A132" s="458">
        <v>391</v>
      </c>
      <c r="B132" s="5" t="s">
        <v>1732</v>
      </c>
      <c r="C132" s="16">
        <v>518</v>
      </c>
      <c r="D132" s="16">
        <v>57</v>
      </c>
      <c r="E132" s="16">
        <v>24</v>
      </c>
      <c r="F132" s="16">
        <v>81</v>
      </c>
      <c r="G132" s="459">
        <v>0.15637065637065636</v>
      </c>
      <c r="H132" s="16">
        <v>69</v>
      </c>
      <c r="I132" s="459">
        <v>0.13320463320463322</v>
      </c>
      <c r="J132" s="16">
        <v>40554.240000000005</v>
      </c>
      <c r="K132" s="5">
        <v>40554.240000000005</v>
      </c>
      <c r="L132" s="5">
        <v>0</v>
      </c>
      <c r="M132" s="5">
        <v>0</v>
      </c>
    </row>
    <row r="133" spans="1:13" x14ac:dyDescent="0.25">
      <c r="A133" s="458">
        <v>397</v>
      </c>
      <c r="B133" s="5" t="s">
        <v>1906</v>
      </c>
      <c r="C133" s="16">
        <v>61</v>
      </c>
      <c r="D133" s="16">
        <v>16</v>
      </c>
      <c r="E133" s="16">
        <v>4</v>
      </c>
      <c r="F133" s="16">
        <v>20</v>
      </c>
      <c r="G133" s="459">
        <v>0.32786885245901637</v>
      </c>
      <c r="H133" s="16">
        <v>18</v>
      </c>
      <c r="I133" s="459">
        <v>0.29508196721311475</v>
      </c>
      <c r="J133" s="16">
        <v>28410.879999999997</v>
      </c>
      <c r="K133" s="5">
        <v>28410.879999999997</v>
      </c>
      <c r="L133" s="5">
        <v>0</v>
      </c>
      <c r="M133" s="5">
        <v>0</v>
      </c>
    </row>
    <row r="134" spans="1:13" x14ac:dyDescent="0.25">
      <c r="A134" s="458">
        <v>398</v>
      </c>
      <c r="B134" s="5" t="s">
        <v>1907</v>
      </c>
      <c r="C134" s="16">
        <v>18</v>
      </c>
      <c r="D134" s="16">
        <v>8</v>
      </c>
      <c r="E134" s="16">
        <v>1</v>
      </c>
      <c r="F134" s="16">
        <v>9</v>
      </c>
      <c r="G134" s="459">
        <v>0.5</v>
      </c>
      <c r="H134" s="16">
        <v>8.5</v>
      </c>
      <c r="I134" s="459">
        <v>0.47222222222222221</v>
      </c>
      <c r="J134" s="16">
        <v>17241.28</v>
      </c>
      <c r="K134" s="5">
        <v>17241.28</v>
      </c>
      <c r="L134" s="5">
        <v>0</v>
      </c>
      <c r="M134" s="5">
        <v>0</v>
      </c>
    </row>
    <row r="135" spans="1:13" x14ac:dyDescent="0.25">
      <c r="A135" s="458">
        <v>402</v>
      </c>
      <c r="B135" s="5" t="s">
        <v>1863</v>
      </c>
      <c r="C135" s="16">
        <v>144</v>
      </c>
      <c r="D135" s="16">
        <v>26</v>
      </c>
      <c r="E135" s="16">
        <v>15</v>
      </c>
      <c r="F135" s="16">
        <v>41</v>
      </c>
      <c r="G135" s="459">
        <v>0.28472222222222221</v>
      </c>
      <c r="H135" s="16">
        <v>33.5</v>
      </c>
      <c r="I135" s="459">
        <v>0.2326388888888889</v>
      </c>
      <c r="J135" s="16">
        <v>37403.840000000004</v>
      </c>
      <c r="K135" s="5">
        <v>37403.840000000004</v>
      </c>
      <c r="L135" s="5">
        <v>0</v>
      </c>
      <c r="M135" s="5">
        <v>0</v>
      </c>
    </row>
    <row r="136" spans="1:13" x14ac:dyDescent="0.25">
      <c r="A136" s="458">
        <v>403</v>
      </c>
      <c r="B136" s="5" t="s">
        <v>2126</v>
      </c>
      <c r="C136" s="16">
        <v>89</v>
      </c>
      <c r="D136" s="16">
        <v>7</v>
      </c>
      <c r="E136" s="16">
        <v>10</v>
      </c>
      <c r="F136" s="16">
        <v>17</v>
      </c>
      <c r="G136" s="459">
        <v>0.19101123595505617</v>
      </c>
      <c r="H136" s="16">
        <v>12</v>
      </c>
      <c r="I136" s="459">
        <v>0.1348314606741573</v>
      </c>
      <c r="J136" s="16">
        <v>6930.88</v>
      </c>
      <c r="K136" s="5">
        <v>6930.88</v>
      </c>
      <c r="L136" s="5">
        <v>0</v>
      </c>
      <c r="M136" s="5">
        <v>0</v>
      </c>
    </row>
    <row r="137" spans="1:13" x14ac:dyDescent="0.25">
      <c r="A137" s="458">
        <v>404</v>
      </c>
      <c r="B137" s="5" t="s">
        <v>2127</v>
      </c>
      <c r="C137" s="16">
        <v>138</v>
      </c>
      <c r="D137" s="16">
        <v>22</v>
      </c>
      <c r="E137" s="16">
        <v>23</v>
      </c>
      <c r="F137" s="16">
        <v>45</v>
      </c>
      <c r="G137" s="459">
        <v>0.32608695652173914</v>
      </c>
      <c r="H137" s="16">
        <v>33.5</v>
      </c>
      <c r="I137" s="459">
        <v>0.24275362318840579</v>
      </c>
      <c r="J137" s="16">
        <v>35169.919999999998</v>
      </c>
      <c r="K137" s="5">
        <v>35169.919999999998</v>
      </c>
      <c r="L137" s="5">
        <v>0</v>
      </c>
      <c r="M137" s="5">
        <v>0</v>
      </c>
    </row>
    <row r="138" spans="1:13" x14ac:dyDescent="0.25">
      <c r="A138" s="458">
        <v>413</v>
      </c>
      <c r="B138" s="5" t="s">
        <v>1687</v>
      </c>
      <c r="C138" s="16">
        <v>2593</v>
      </c>
      <c r="D138" s="16">
        <v>849</v>
      </c>
      <c r="E138" s="16">
        <v>147</v>
      </c>
      <c r="F138" s="16">
        <v>996</v>
      </c>
      <c r="G138" s="459">
        <v>0.3841110682607019</v>
      </c>
      <c r="H138" s="16">
        <v>922.5</v>
      </c>
      <c r="I138" s="459">
        <v>0.35576552256074045</v>
      </c>
      <c r="J138" s="16">
        <v>1470950.3999999999</v>
      </c>
      <c r="K138" s="5">
        <v>1471809.5999999999</v>
      </c>
      <c r="L138" s="5">
        <v>859.19999999995343</v>
      </c>
      <c r="M138" s="5">
        <v>0.33135364442728632</v>
      </c>
    </row>
    <row r="139" spans="1:13" x14ac:dyDescent="0.25">
      <c r="A139" s="458">
        <v>414</v>
      </c>
      <c r="B139" s="5" t="s">
        <v>1805</v>
      </c>
      <c r="C139" s="16">
        <v>523</v>
      </c>
      <c r="D139" s="16">
        <v>91</v>
      </c>
      <c r="E139" s="16">
        <v>18</v>
      </c>
      <c r="F139" s="16">
        <v>109</v>
      </c>
      <c r="G139" s="459">
        <v>0.2084130019120459</v>
      </c>
      <c r="H139" s="16">
        <v>100</v>
      </c>
      <c r="I139" s="459">
        <v>0.19120458891013384</v>
      </c>
      <c r="J139" s="16">
        <v>83170.559999999998</v>
      </c>
      <c r="K139" s="5">
        <v>83170.559999999998</v>
      </c>
      <c r="L139" s="5">
        <v>0</v>
      </c>
      <c r="M139" s="5">
        <v>0</v>
      </c>
    </row>
    <row r="140" spans="1:13" x14ac:dyDescent="0.25">
      <c r="A140" s="458">
        <v>415</v>
      </c>
      <c r="B140" s="5" t="s">
        <v>2128</v>
      </c>
      <c r="C140" s="16">
        <v>163</v>
      </c>
      <c r="D140" s="16">
        <v>62</v>
      </c>
      <c r="E140" s="16">
        <v>23</v>
      </c>
      <c r="F140" s="16">
        <v>85</v>
      </c>
      <c r="G140" s="459">
        <v>0.5214723926380368</v>
      </c>
      <c r="H140" s="16">
        <v>73.5</v>
      </c>
      <c r="I140" s="459">
        <v>0.45092024539877301</v>
      </c>
      <c r="J140" s="16">
        <v>147496</v>
      </c>
      <c r="K140" s="5">
        <v>147496</v>
      </c>
      <c r="L140" s="5">
        <v>0</v>
      </c>
      <c r="M140" s="5">
        <v>0</v>
      </c>
    </row>
    <row r="141" spans="1:13" x14ac:dyDescent="0.25">
      <c r="A141" s="458">
        <v>423</v>
      </c>
      <c r="B141" s="5" t="s">
        <v>1682</v>
      </c>
      <c r="C141" s="16">
        <v>2761</v>
      </c>
      <c r="D141" s="16">
        <v>496</v>
      </c>
      <c r="E141" s="16">
        <v>201</v>
      </c>
      <c r="F141" s="16">
        <v>697</v>
      </c>
      <c r="G141" s="459">
        <v>0.25244476638898949</v>
      </c>
      <c r="H141" s="16">
        <v>596.5</v>
      </c>
      <c r="I141" s="459">
        <v>0.21604491126403477</v>
      </c>
      <c r="J141" s="16">
        <v>633230.39999999991</v>
      </c>
      <c r="K141" s="5">
        <v>644686.4</v>
      </c>
      <c r="L141" s="5">
        <v>11456.000000000116</v>
      </c>
      <c r="M141" s="5">
        <v>4.1492212966316977</v>
      </c>
    </row>
    <row r="142" spans="1:13" x14ac:dyDescent="0.25">
      <c r="A142" s="458">
        <v>424</v>
      </c>
      <c r="B142" s="5" t="s">
        <v>1843</v>
      </c>
      <c r="C142" s="16">
        <v>486</v>
      </c>
      <c r="D142" s="16">
        <v>57</v>
      </c>
      <c r="E142" s="16">
        <v>58</v>
      </c>
      <c r="F142" s="16">
        <v>115</v>
      </c>
      <c r="G142" s="459">
        <v>0.23662551440329219</v>
      </c>
      <c r="H142" s="16">
        <v>86</v>
      </c>
      <c r="I142" s="459">
        <v>0.17695473251028807</v>
      </c>
      <c r="J142" s="16">
        <v>65642.880000000005</v>
      </c>
      <c r="K142" s="5">
        <v>65642.880000000005</v>
      </c>
      <c r="L142" s="5">
        <v>0</v>
      </c>
      <c r="M142" s="5">
        <v>0</v>
      </c>
    </row>
    <row r="143" spans="1:13" x14ac:dyDescent="0.25">
      <c r="A143" s="458">
        <v>432</v>
      </c>
      <c r="B143" s="5" t="s">
        <v>1791</v>
      </c>
      <c r="C143" s="16">
        <v>659</v>
      </c>
      <c r="D143" s="16">
        <v>428</v>
      </c>
      <c r="E143" s="16">
        <v>54</v>
      </c>
      <c r="F143" s="16">
        <v>482</v>
      </c>
      <c r="G143" s="459">
        <v>0.73141122913505308</v>
      </c>
      <c r="H143" s="16">
        <v>455</v>
      </c>
      <c r="I143" s="459">
        <v>0.69044006069802732</v>
      </c>
      <c r="J143" s="16">
        <v>1362977.5999999999</v>
      </c>
      <c r="K143" s="5">
        <v>1362977.5999999999</v>
      </c>
      <c r="L143" s="5">
        <v>0</v>
      </c>
      <c r="M143" s="5">
        <v>0</v>
      </c>
    </row>
    <row r="144" spans="1:13" x14ac:dyDescent="0.25">
      <c r="A144" s="458">
        <v>435</v>
      </c>
      <c r="B144" s="5" t="s">
        <v>1738</v>
      </c>
      <c r="C144" s="16">
        <v>694</v>
      </c>
      <c r="D144" s="16">
        <v>345</v>
      </c>
      <c r="E144" s="16">
        <v>43</v>
      </c>
      <c r="F144" s="16">
        <v>388</v>
      </c>
      <c r="G144" s="459">
        <v>0.55907780979827093</v>
      </c>
      <c r="H144" s="16">
        <v>366.5</v>
      </c>
      <c r="I144" s="459">
        <v>0.52809798270893371</v>
      </c>
      <c r="J144" s="16">
        <v>835085.12</v>
      </c>
      <c r="K144" s="5">
        <v>835085.12</v>
      </c>
      <c r="L144" s="5">
        <v>0</v>
      </c>
      <c r="M144" s="5">
        <v>0</v>
      </c>
    </row>
    <row r="145" spans="1:13" x14ac:dyDescent="0.25">
      <c r="A145" s="458">
        <v>441</v>
      </c>
      <c r="B145" s="5" t="s">
        <v>1909</v>
      </c>
      <c r="C145" s="16">
        <v>430</v>
      </c>
      <c r="D145" s="16">
        <v>56</v>
      </c>
      <c r="E145" s="16">
        <v>46</v>
      </c>
      <c r="F145" s="16">
        <v>102</v>
      </c>
      <c r="G145" s="459">
        <v>0.23720930232558141</v>
      </c>
      <c r="H145" s="16">
        <v>79</v>
      </c>
      <c r="I145" s="459">
        <v>0.18372093023255814</v>
      </c>
      <c r="J145" s="16">
        <v>63237.119999999995</v>
      </c>
      <c r="K145" s="5">
        <v>63237.119999999995</v>
      </c>
      <c r="L145" s="5">
        <v>0</v>
      </c>
      <c r="M145" s="5">
        <v>0</v>
      </c>
    </row>
    <row r="146" spans="1:13" x14ac:dyDescent="0.25">
      <c r="A146" s="458">
        <v>447</v>
      </c>
      <c r="B146" s="5" t="s">
        <v>1827</v>
      </c>
      <c r="C146" s="16">
        <v>145</v>
      </c>
      <c r="D146" s="16">
        <v>26</v>
      </c>
      <c r="E146" s="16">
        <v>26</v>
      </c>
      <c r="F146" s="16">
        <v>52</v>
      </c>
      <c r="G146" s="459">
        <v>0.35862068965517241</v>
      </c>
      <c r="H146" s="16">
        <v>39</v>
      </c>
      <c r="I146" s="459">
        <v>0.26896551724137929</v>
      </c>
      <c r="J146" s="16">
        <v>45136.639999999999</v>
      </c>
      <c r="K146" s="5">
        <v>45136.639999999999</v>
      </c>
      <c r="L146" s="5">
        <v>0</v>
      </c>
      <c r="M146" s="5">
        <v>0</v>
      </c>
    </row>
    <row r="147" spans="1:13" x14ac:dyDescent="0.25">
      <c r="A147" s="458">
        <v>458</v>
      </c>
      <c r="B147" s="5" t="s">
        <v>1860</v>
      </c>
      <c r="C147" s="16">
        <v>233</v>
      </c>
      <c r="D147" s="16">
        <v>91</v>
      </c>
      <c r="E147" s="16">
        <v>31</v>
      </c>
      <c r="F147" s="16">
        <v>122</v>
      </c>
      <c r="G147" s="459">
        <v>0.52360515021459231</v>
      </c>
      <c r="H147" s="16">
        <v>106.5</v>
      </c>
      <c r="I147" s="459">
        <v>0.4570815450643777</v>
      </c>
      <c r="J147" s="16">
        <v>209472.96</v>
      </c>
      <c r="K147" s="5">
        <v>209472.96</v>
      </c>
      <c r="L147" s="5">
        <v>0</v>
      </c>
      <c r="M147" s="5">
        <v>0</v>
      </c>
    </row>
    <row r="148" spans="1:13" x14ac:dyDescent="0.25">
      <c r="A148" s="458">
        <v>463</v>
      </c>
      <c r="B148" s="5" t="s">
        <v>1680</v>
      </c>
      <c r="C148" s="16">
        <v>933</v>
      </c>
      <c r="D148" s="16">
        <v>151</v>
      </c>
      <c r="E148" s="16">
        <v>58</v>
      </c>
      <c r="F148" s="16">
        <v>209</v>
      </c>
      <c r="G148" s="459">
        <v>0.22400857449088959</v>
      </c>
      <c r="H148" s="16">
        <v>180</v>
      </c>
      <c r="I148" s="459">
        <v>0.19292604501607716</v>
      </c>
      <c r="J148" s="16">
        <v>161987.84</v>
      </c>
      <c r="K148" s="5">
        <v>161987.84</v>
      </c>
      <c r="L148" s="5">
        <v>0</v>
      </c>
      <c r="M148" s="5">
        <v>0</v>
      </c>
    </row>
    <row r="149" spans="1:13" x14ac:dyDescent="0.25">
      <c r="A149" s="458">
        <v>465</v>
      </c>
      <c r="B149" s="5" t="s">
        <v>1681</v>
      </c>
      <c r="C149" s="16">
        <v>1478</v>
      </c>
      <c r="D149" s="16">
        <v>325</v>
      </c>
      <c r="E149" s="16">
        <v>157</v>
      </c>
      <c r="F149" s="16">
        <v>482</v>
      </c>
      <c r="G149" s="459">
        <v>0.32611637347767253</v>
      </c>
      <c r="H149" s="16">
        <v>403.5</v>
      </c>
      <c r="I149" s="459">
        <v>0.2730040595399188</v>
      </c>
      <c r="J149" s="16">
        <v>492665.28000000009</v>
      </c>
      <c r="K149" s="5">
        <v>492665.28000000009</v>
      </c>
      <c r="L149" s="5">
        <v>0</v>
      </c>
      <c r="M149" s="5">
        <v>0</v>
      </c>
    </row>
    <row r="150" spans="1:13" x14ac:dyDescent="0.25">
      <c r="A150" s="458">
        <v>466</v>
      </c>
      <c r="B150" s="5" t="s">
        <v>1634</v>
      </c>
      <c r="C150" s="16">
        <v>2005</v>
      </c>
      <c r="D150" s="16">
        <v>267</v>
      </c>
      <c r="E150" s="16">
        <v>112</v>
      </c>
      <c r="F150" s="16">
        <v>379</v>
      </c>
      <c r="G150" s="459">
        <v>0.18902743142144637</v>
      </c>
      <c r="H150" s="16">
        <v>323</v>
      </c>
      <c r="I150" s="459">
        <v>0.16109725685785536</v>
      </c>
      <c r="J150" s="16">
        <v>240060.48</v>
      </c>
      <c r="K150" s="5">
        <v>240060.48</v>
      </c>
      <c r="L150" s="5">
        <v>0</v>
      </c>
      <c r="M150" s="5">
        <v>0</v>
      </c>
    </row>
    <row r="151" spans="1:13" x14ac:dyDescent="0.25">
      <c r="A151" s="458">
        <v>473</v>
      </c>
      <c r="B151" s="5" t="s">
        <v>1759</v>
      </c>
      <c r="C151" s="16">
        <v>421</v>
      </c>
      <c r="D151" s="16">
        <v>172</v>
      </c>
      <c r="E151" s="16">
        <v>57</v>
      </c>
      <c r="F151" s="16">
        <v>229</v>
      </c>
      <c r="G151" s="459">
        <v>0.5439429928741093</v>
      </c>
      <c r="H151" s="16">
        <v>200.5</v>
      </c>
      <c r="I151" s="459">
        <v>0.47624703087885983</v>
      </c>
      <c r="J151" s="16">
        <v>426965.12</v>
      </c>
      <c r="K151" s="5">
        <v>426965.12</v>
      </c>
      <c r="L151" s="5">
        <v>0</v>
      </c>
      <c r="M151" s="5">
        <v>0</v>
      </c>
    </row>
    <row r="152" spans="1:13" x14ac:dyDescent="0.25">
      <c r="A152" s="458">
        <v>477</v>
      </c>
      <c r="B152" s="5" t="s">
        <v>1639</v>
      </c>
      <c r="C152" s="16">
        <v>3211</v>
      </c>
      <c r="D152" s="16">
        <v>509</v>
      </c>
      <c r="E152" s="16">
        <v>268</v>
      </c>
      <c r="F152" s="16">
        <v>777</v>
      </c>
      <c r="G152" s="459">
        <v>0.24198069137340392</v>
      </c>
      <c r="H152" s="16">
        <v>643</v>
      </c>
      <c r="I152" s="459">
        <v>0.20024914356898163</v>
      </c>
      <c r="J152" s="16">
        <v>597373.12</v>
      </c>
      <c r="K152" s="5">
        <v>597373.12</v>
      </c>
      <c r="L152" s="5">
        <v>0</v>
      </c>
      <c r="M152" s="5">
        <v>0</v>
      </c>
    </row>
    <row r="153" spans="1:13" x14ac:dyDescent="0.25">
      <c r="A153" s="458">
        <v>480</v>
      </c>
      <c r="B153" s="5" t="s">
        <v>1835</v>
      </c>
      <c r="C153" s="16">
        <v>584</v>
      </c>
      <c r="D153" s="16">
        <v>287</v>
      </c>
      <c r="E153" s="16">
        <v>41</v>
      </c>
      <c r="F153" s="16">
        <v>328</v>
      </c>
      <c r="G153" s="459">
        <v>0.56164383561643838</v>
      </c>
      <c r="H153" s="16">
        <v>307.5</v>
      </c>
      <c r="I153" s="459">
        <v>0.52654109589041098</v>
      </c>
      <c r="J153" s="16">
        <v>706376.96</v>
      </c>
      <c r="K153" s="5">
        <v>745040.96</v>
      </c>
      <c r="L153" s="5">
        <v>38664</v>
      </c>
      <c r="M153" s="5">
        <v>66.205479452054789</v>
      </c>
    </row>
    <row r="154" spans="1:13" x14ac:dyDescent="0.25">
      <c r="A154" s="458">
        <v>482</v>
      </c>
      <c r="B154" s="5" t="s">
        <v>1605</v>
      </c>
      <c r="C154" s="16">
        <v>2373</v>
      </c>
      <c r="D154" s="16">
        <v>641</v>
      </c>
      <c r="E154" s="16">
        <v>236</v>
      </c>
      <c r="F154" s="16">
        <v>877</v>
      </c>
      <c r="G154" s="459">
        <v>0.36957437842393592</v>
      </c>
      <c r="H154" s="16">
        <v>759</v>
      </c>
      <c r="I154" s="459">
        <v>0.31984829329962072</v>
      </c>
      <c r="J154" s="16">
        <v>1080701.76</v>
      </c>
      <c r="K154" s="5">
        <v>1080701.76</v>
      </c>
      <c r="L154" s="5">
        <v>0</v>
      </c>
      <c r="M154" s="5">
        <v>0</v>
      </c>
    </row>
    <row r="155" spans="1:13" x14ac:dyDescent="0.25">
      <c r="A155" s="458">
        <v>484</v>
      </c>
      <c r="B155" s="5" t="s">
        <v>1600</v>
      </c>
      <c r="C155" s="16">
        <v>1216</v>
      </c>
      <c r="D155" s="16">
        <v>214</v>
      </c>
      <c r="E155" s="16">
        <v>86</v>
      </c>
      <c r="F155" s="16">
        <v>300</v>
      </c>
      <c r="G155" s="459">
        <v>0.24671052631578946</v>
      </c>
      <c r="H155" s="16">
        <v>257</v>
      </c>
      <c r="I155" s="459">
        <v>0.21134868421052633</v>
      </c>
      <c r="J155" s="16">
        <v>236394.56</v>
      </c>
      <c r="K155" s="5">
        <v>236394.56</v>
      </c>
      <c r="L155" s="5">
        <v>0</v>
      </c>
      <c r="M155" s="5">
        <v>0</v>
      </c>
    </row>
    <row r="156" spans="1:13" x14ac:dyDescent="0.25">
      <c r="A156" s="458">
        <v>485</v>
      </c>
      <c r="B156" s="5" t="s">
        <v>1748</v>
      </c>
      <c r="C156" s="16">
        <v>928</v>
      </c>
      <c r="D156" s="16">
        <v>127</v>
      </c>
      <c r="E156" s="16">
        <v>74</v>
      </c>
      <c r="F156" s="16">
        <v>201</v>
      </c>
      <c r="G156" s="459">
        <v>0.21659482758620691</v>
      </c>
      <c r="H156" s="16">
        <v>164</v>
      </c>
      <c r="I156" s="459">
        <v>0.17672413793103448</v>
      </c>
      <c r="J156" s="16">
        <v>126703.36000000002</v>
      </c>
      <c r="K156" s="5">
        <v>126703.36000000002</v>
      </c>
      <c r="L156" s="5">
        <v>0</v>
      </c>
      <c r="M156" s="5">
        <v>0</v>
      </c>
    </row>
    <row r="157" spans="1:13" x14ac:dyDescent="0.25">
      <c r="A157" s="458">
        <v>486</v>
      </c>
      <c r="B157" s="5" t="s">
        <v>1757</v>
      </c>
      <c r="C157" s="16">
        <v>338</v>
      </c>
      <c r="D157" s="16">
        <v>63</v>
      </c>
      <c r="E157" s="16">
        <v>48</v>
      </c>
      <c r="F157" s="16">
        <v>111</v>
      </c>
      <c r="G157" s="459">
        <v>0.32840236686390534</v>
      </c>
      <c r="H157" s="16">
        <v>87</v>
      </c>
      <c r="I157" s="459">
        <v>0.25739644970414199</v>
      </c>
      <c r="J157" s="16">
        <v>96860.48000000001</v>
      </c>
      <c r="K157" s="5">
        <v>96860.48000000001</v>
      </c>
      <c r="L157" s="5">
        <v>0</v>
      </c>
      <c r="M157" s="5">
        <v>0</v>
      </c>
    </row>
    <row r="158" spans="1:13" x14ac:dyDescent="0.25">
      <c r="A158" s="458">
        <v>487</v>
      </c>
      <c r="B158" s="5" t="s">
        <v>1705</v>
      </c>
      <c r="C158" s="16">
        <v>367</v>
      </c>
      <c r="D158" s="16">
        <v>35</v>
      </c>
      <c r="E158" s="16">
        <v>2</v>
      </c>
      <c r="F158" s="16">
        <v>37</v>
      </c>
      <c r="G158" s="459">
        <v>0.1008174386920981</v>
      </c>
      <c r="H158" s="16">
        <v>36</v>
      </c>
      <c r="I158" s="459">
        <v>9.8092643051771122E-2</v>
      </c>
      <c r="J158" s="16">
        <v>17413.12</v>
      </c>
      <c r="K158" s="5">
        <v>17413.12</v>
      </c>
      <c r="L158" s="5">
        <v>0</v>
      </c>
      <c r="M158" s="5">
        <v>0</v>
      </c>
    </row>
    <row r="159" spans="1:13" x14ac:dyDescent="0.25">
      <c r="A159" s="458">
        <v>492</v>
      </c>
      <c r="B159" s="5" t="s">
        <v>1636</v>
      </c>
      <c r="C159" s="16">
        <v>5034</v>
      </c>
      <c r="D159" s="16">
        <v>2005</v>
      </c>
      <c r="E159" s="16">
        <v>471</v>
      </c>
      <c r="F159" s="16">
        <v>2476</v>
      </c>
      <c r="G159" s="459">
        <v>0.49185538339292811</v>
      </c>
      <c r="H159" s="16">
        <v>2240.5</v>
      </c>
      <c r="I159" s="459">
        <v>0.44507350019864916</v>
      </c>
      <c r="J159" s="16">
        <v>4457701.4399999995</v>
      </c>
      <c r="K159" s="5">
        <v>4457701.4399999995</v>
      </c>
      <c r="L159" s="5">
        <v>0</v>
      </c>
      <c r="M159" s="5">
        <v>0</v>
      </c>
    </row>
    <row r="160" spans="1:13" x14ac:dyDescent="0.25">
      <c r="A160" s="458">
        <v>495</v>
      </c>
      <c r="B160" s="5" t="s">
        <v>1838</v>
      </c>
      <c r="C160" s="16">
        <v>445</v>
      </c>
      <c r="D160" s="16">
        <v>54</v>
      </c>
      <c r="E160" s="16">
        <v>27</v>
      </c>
      <c r="F160" s="16">
        <v>81</v>
      </c>
      <c r="G160" s="459">
        <v>0.18202247191011237</v>
      </c>
      <c r="H160" s="16">
        <v>67.5</v>
      </c>
      <c r="I160" s="459">
        <v>0.15168539325842698</v>
      </c>
      <c r="J160" s="16">
        <v>46855.040000000001</v>
      </c>
      <c r="K160" s="5">
        <v>46855.040000000001</v>
      </c>
      <c r="L160" s="5">
        <v>0</v>
      </c>
      <c r="M160" s="5">
        <v>0</v>
      </c>
    </row>
    <row r="161" spans="1:13" x14ac:dyDescent="0.25">
      <c r="A161" s="458">
        <v>497</v>
      </c>
      <c r="B161" s="5" t="s">
        <v>2129</v>
      </c>
      <c r="C161" s="16">
        <v>296</v>
      </c>
      <c r="D161" s="16">
        <v>119</v>
      </c>
      <c r="E161" s="16">
        <v>29</v>
      </c>
      <c r="F161" s="16">
        <v>148</v>
      </c>
      <c r="G161" s="459">
        <v>0.5</v>
      </c>
      <c r="H161" s="16">
        <v>133.5</v>
      </c>
      <c r="I161" s="459">
        <v>0.45101351351351349</v>
      </c>
      <c r="J161" s="16">
        <v>258905.59999999998</v>
      </c>
      <c r="K161" s="5">
        <v>258905.59999999998</v>
      </c>
      <c r="L161" s="5">
        <v>0</v>
      </c>
      <c r="M161" s="5">
        <v>0</v>
      </c>
    </row>
    <row r="162" spans="1:13" x14ac:dyDescent="0.25">
      <c r="A162" s="458">
        <v>499</v>
      </c>
      <c r="B162" s="5" t="s">
        <v>1864</v>
      </c>
      <c r="C162" s="16">
        <v>254</v>
      </c>
      <c r="D162" s="16">
        <v>43</v>
      </c>
      <c r="E162" s="16">
        <v>16</v>
      </c>
      <c r="F162" s="16">
        <v>59</v>
      </c>
      <c r="G162" s="459">
        <v>0.23228346456692914</v>
      </c>
      <c r="H162" s="16">
        <v>51</v>
      </c>
      <c r="I162" s="459">
        <v>0.20078740157480315</v>
      </c>
      <c r="J162" s="16">
        <v>44334.720000000001</v>
      </c>
      <c r="K162" s="5">
        <v>44334.720000000001</v>
      </c>
      <c r="L162" s="5">
        <v>0</v>
      </c>
      <c r="M162" s="5">
        <v>0</v>
      </c>
    </row>
    <row r="163" spans="1:13" x14ac:dyDescent="0.25">
      <c r="A163" s="458">
        <v>500</v>
      </c>
      <c r="B163" s="5" t="s">
        <v>2130</v>
      </c>
      <c r="C163" s="16">
        <v>388</v>
      </c>
      <c r="D163" s="16">
        <v>64</v>
      </c>
      <c r="E163" s="16">
        <v>31</v>
      </c>
      <c r="F163" s="16">
        <v>95</v>
      </c>
      <c r="G163" s="459">
        <v>0.24484536082474226</v>
      </c>
      <c r="H163" s="16">
        <v>79.5</v>
      </c>
      <c r="I163" s="459">
        <v>0.20489690721649484</v>
      </c>
      <c r="J163" s="16">
        <v>71886.399999999994</v>
      </c>
      <c r="K163" s="5">
        <v>71886.399999999994</v>
      </c>
      <c r="L163" s="5">
        <v>0</v>
      </c>
      <c r="M163" s="5">
        <v>0</v>
      </c>
    </row>
    <row r="164" spans="1:13" x14ac:dyDescent="0.25">
      <c r="A164" s="458">
        <v>505</v>
      </c>
      <c r="B164" s="5" t="s">
        <v>1723</v>
      </c>
      <c r="C164" s="16">
        <v>362</v>
      </c>
      <c r="D164" s="16">
        <v>106</v>
      </c>
      <c r="E164" s="16">
        <v>20</v>
      </c>
      <c r="F164" s="16">
        <v>126</v>
      </c>
      <c r="G164" s="459">
        <v>0.34806629834254144</v>
      </c>
      <c r="H164" s="16">
        <v>116</v>
      </c>
      <c r="I164" s="459">
        <v>0.32044198895027626</v>
      </c>
      <c r="J164" s="16">
        <v>161873.28</v>
      </c>
      <c r="K164" s="5">
        <v>161873.28</v>
      </c>
      <c r="L164" s="5">
        <v>0</v>
      </c>
      <c r="M164" s="5">
        <v>0</v>
      </c>
    </row>
    <row r="165" spans="1:13" x14ac:dyDescent="0.25">
      <c r="A165" s="458">
        <v>507</v>
      </c>
      <c r="B165" s="5" t="s">
        <v>1766</v>
      </c>
      <c r="C165" s="16">
        <v>373</v>
      </c>
      <c r="D165" s="16">
        <v>36</v>
      </c>
      <c r="E165" s="16">
        <v>4</v>
      </c>
      <c r="F165" s="16">
        <v>40</v>
      </c>
      <c r="G165" s="459">
        <v>0.10723860589812333</v>
      </c>
      <c r="H165" s="16">
        <v>38</v>
      </c>
      <c r="I165" s="459">
        <v>0.10187667560321716</v>
      </c>
      <c r="J165" s="16">
        <v>19933.440000000002</v>
      </c>
      <c r="K165" s="5">
        <v>19933.440000000002</v>
      </c>
      <c r="L165" s="5">
        <v>0</v>
      </c>
      <c r="M165" s="5">
        <v>0</v>
      </c>
    </row>
    <row r="166" spans="1:13" x14ac:dyDescent="0.25">
      <c r="A166" s="458">
        <v>508</v>
      </c>
      <c r="B166" s="5" t="s">
        <v>1652</v>
      </c>
      <c r="C166" s="16">
        <v>2198</v>
      </c>
      <c r="D166" s="16">
        <v>595</v>
      </c>
      <c r="E166" s="16">
        <v>123</v>
      </c>
      <c r="F166" s="16">
        <v>718</v>
      </c>
      <c r="G166" s="459">
        <v>0.32666060054595086</v>
      </c>
      <c r="H166" s="16">
        <v>656.5</v>
      </c>
      <c r="I166" s="459">
        <v>0.29868061874431301</v>
      </c>
      <c r="J166" s="16">
        <v>901415.36</v>
      </c>
      <c r="K166" s="5">
        <v>922895.35999999999</v>
      </c>
      <c r="L166" s="5">
        <v>21480</v>
      </c>
      <c r="M166" s="5">
        <v>9.7725204731574156</v>
      </c>
    </row>
    <row r="167" spans="1:13" x14ac:dyDescent="0.25">
      <c r="A167" s="458">
        <v>511</v>
      </c>
      <c r="B167" s="5" t="s">
        <v>1792</v>
      </c>
      <c r="C167" s="16">
        <v>572</v>
      </c>
      <c r="D167" s="16">
        <v>117</v>
      </c>
      <c r="E167" s="16">
        <v>72</v>
      </c>
      <c r="F167" s="16">
        <v>189</v>
      </c>
      <c r="G167" s="459">
        <v>0.33041958041958042</v>
      </c>
      <c r="H167" s="16">
        <v>153</v>
      </c>
      <c r="I167" s="459">
        <v>0.2674825174825175</v>
      </c>
      <c r="J167" s="16">
        <v>177510.72</v>
      </c>
      <c r="K167" s="5">
        <v>177510.72</v>
      </c>
      <c r="L167" s="5">
        <v>0</v>
      </c>
      <c r="M167" s="5">
        <v>0</v>
      </c>
    </row>
    <row r="168" spans="1:13" x14ac:dyDescent="0.25">
      <c r="A168" s="458">
        <v>514</v>
      </c>
      <c r="B168" s="5" t="s">
        <v>1859</v>
      </c>
      <c r="C168" s="16">
        <v>140</v>
      </c>
      <c r="D168" s="16">
        <v>42</v>
      </c>
      <c r="E168" s="16">
        <v>25</v>
      </c>
      <c r="F168" s="16">
        <v>67</v>
      </c>
      <c r="G168" s="459">
        <v>0.47857142857142859</v>
      </c>
      <c r="H168" s="16">
        <v>54.5</v>
      </c>
      <c r="I168" s="459">
        <v>0.38928571428571429</v>
      </c>
      <c r="J168" s="16">
        <v>92392.639999999999</v>
      </c>
      <c r="K168" s="5">
        <v>92392.639999999999</v>
      </c>
      <c r="L168" s="5">
        <v>0</v>
      </c>
      <c r="M168" s="5">
        <v>0</v>
      </c>
    </row>
    <row r="169" spans="1:13" x14ac:dyDescent="0.25">
      <c r="A169" s="458">
        <v>518</v>
      </c>
      <c r="B169" s="5" t="s">
        <v>1678</v>
      </c>
      <c r="C169" s="16">
        <v>3364</v>
      </c>
      <c r="D169" s="16">
        <v>1615</v>
      </c>
      <c r="E169" s="16">
        <v>547</v>
      </c>
      <c r="F169" s="16">
        <v>2162</v>
      </c>
      <c r="G169" s="459">
        <v>0.6426872770511296</v>
      </c>
      <c r="H169" s="16">
        <v>1888.5</v>
      </c>
      <c r="I169" s="459">
        <v>0.5613852556480381</v>
      </c>
      <c r="J169" s="16">
        <v>4627250.2399999993</v>
      </c>
      <c r="K169" s="5">
        <v>4627250.2399999993</v>
      </c>
      <c r="L169" s="5">
        <v>0</v>
      </c>
      <c r="M169" s="5">
        <v>0</v>
      </c>
    </row>
    <row r="170" spans="1:13" x14ac:dyDescent="0.25">
      <c r="A170" s="458">
        <v>531</v>
      </c>
      <c r="B170" s="5" t="s">
        <v>1602</v>
      </c>
      <c r="C170" s="16">
        <v>2264</v>
      </c>
      <c r="D170" s="16">
        <v>165</v>
      </c>
      <c r="E170" s="16">
        <v>53</v>
      </c>
      <c r="F170" s="16">
        <v>218</v>
      </c>
      <c r="G170" s="459">
        <v>9.6289752650176683E-2</v>
      </c>
      <c r="H170" s="16">
        <v>191.5</v>
      </c>
      <c r="I170" s="459">
        <v>8.4584805653710252E-2</v>
      </c>
      <c r="J170" s="16">
        <v>73146.559999999998</v>
      </c>
      <c r="K170" s="5">
        <v>73146.559999999998</v>
      </c>
      <c r="L170" s="5">
        <v>0</v>
      </c>
      <c r="M170" s="5">
        <v>0</v>
      </c>
    </row>
    <row r="171" spans="1:13" x14ac:dyDescent="0.25">
      <c r="A171" s="458">
        <v>533</v>
      </c>
      <c r="B171" s="5" t="s">
        <v>1808</v>
      </c>
      <c r="C171" s="16">
        <v>1085</v>
      </c>
      <c r="D171" s="16">
        <v>115</v>
      </c>
      <c r="E171" s="16">
        <v>76</v>
      </c>
      <c r="F171" s="16">
        <v>191</v>
      </c>
      <c r="G171" s="459">
        <v>0.17603686635944701</v>
      </c>
      <c r="H171" s="16">
        <v>153</v>
      </c>
      <c r="I171" s="459">
        <v>0.14101382488479264</v>
      </c>
      <c r="J171" s="16">
        <v>93251.839999999997</v>
      </c>
      <c r="K171" s="5">
        <v>93251.839999999997</v>
      </c>
      <c r="L171" s="5">
        <v>0</v>
      </c>
      <c r="M171" s="5">
        <v>0</v>
      </c>
    </row>
    <row r="172" spans="1:13" x14ac:dyDescent="0.25">
      <c r="A172" s="458">
        <v>534</v>
      </c>
      <c r="B172" s="5" t="s">
        <v>1658</v>
      </c>
      <c r="C172" s="16">
        <v>2116</v>
      </c>
      <c r="D172" s="16">
        <v>255</v>
      </c>
      <c r="E172" s="16">
        <v>70</v>
      </c>
      <c r="F172" s="16">
        <v>325</v>
      </c>
      <c r="G172" s="459">
        <v>0.15359168241965973</v>
      </c>
      <c r="H172" s="16">
        <v>290</v>
      </c>
      <c r="I172" s="459">
        <v>0.13705103969754254</v>
      </c>
      <c r="J172" s="16">
        <v>177510.72</v>
      </c>
      <c r="K172" s="5">
        <v>177510.72</v>
      </c>
      <c r="L172" s="5">
        <v>0</v>
      </c>
      <c r="M172" s="5">
        <v>0</v>
      </c>
    </row>
    <row r="173" spans="1:13" x14ac:dyDescent="0.25">
      <c r="A173" s="458">
        <v>535</v>
      </c>
      <c r="B173" s="5" t="s">
        <v>1642</v>
      </c>
      <c r="C173" s="16">
        <v>17473</v>
      </c>
      <c r="D173" s="16">
        <v>4434</v>
      </c>
      <c r="E173" s="16">
        <v>1019</v>
      </c>
      <c r="F173" s="16">
        <v>5453</v>
      </c>
      <c r="G173" s="459">
        <v>0.31208149716705774</v>
      </c>
      <c r="H173" s="16">
        <v>4943.5</v>
      </c>
      <c r="I173" s="459">
        <v>0.28292222285812396</v>
      </c>
      <c r="J173" s="16">
        <v>7230167.9999999981</v>
      </c>
      <c r="K173" s="5">
        <v>7234063.0399999991</v>
      </c>
      <c r="L173" s="5">
        <v>3895.0400000009686</v>
      </c>
      <c r="M173" s="5">
        <v>0.22291764436564807</v>
      </c>
    </row>
    <row r="174" spans="1:13" x14ac:dyDescent="0.25">
      <c r="A174" s="458">
        <v>542</v>
      </c>
      <c r="B174" s="5" t="s">
        <v>1709</v>
      </c>
      <c r="C174" s="16">
        <v>426</v>
      </c>
      <c r="D174" s="16">
        <v>80</v>
      </c>
      <c r="E174" s="16">
        <v>30</v>
      </c>
      <c r="F174" s="16">
        <v>110</v>
      </c>
      <c r="G174" s="459">
        <v>0.25821596244131456</v>
      </c>
      <c r="H174" s="16">
        <v>95</v>
      </c>
      <c r="I174" s="459">
        <v>0.22300469483568075</v>
      </c>
      <c r="J174" s="16">
        <v>100354.56</v>
      </c>
      <c r="K174" s="5">
        <v>100354.56</v>
      </c>
      <c r="L174" s="5">
        <v>0</v>
      </c>
      <c r="M174" s="5">
        <v>0</v>
      </c>
    </row>
    <row r="175" spans="1:13" x14ac:dyDescent="0.25">
      <c r="A175" s="458">
        <v>544</v>
      </c>
      <c r="B175" s="5" t="s">
        <v>1615</v>
      </c>
      <c r="C175" s="16">
        <v>3096</v>
      </c>
      <c r="D175" s="16">
        <v>724</v>
      </c>
      <c r="E175" s="16">
        <v>216</v>
      </c>
      <c r="F175" s="16">
        <v>940</v>
      </c>
      <c r="G175" s="459">
        <v>0.30361757105943155</v>
      </c>
      <c r="H175" s="16">
        <v>832</v>
      </c>
      <c r="I175" s="459">
        <v>0.26873385012919898</v>
      </c>
      <c r="J175" s="16">
        <v>1051488.96</v>
      </c>
      <c r="K175" s="5">
        <v>1051488.96</v>
      </c>
      <c r="L175" s="5">
        <v>0</v>
      </c>
      <c r="M175" s="5">
        <v>0</v>
      </c>
    </row>
    <row r="176" spans="1:13" x14ac:dyDescent="0.25">
      <c r="A176" s="458">
        <v>545</v>
      </c>
      <c r="B176" s="5" t="s">
        <v>1789</v>
      </c>
      <c r="C176" s="16">
        <v>361</v>
      </c>
      <c r="D176" s="16">
        <v>58</v>
      </c>
      <c r="E176" s="16">
        <v>44</v>
      </c>
      <c r="F176" s="16">
        <v>102</v>
      </c>
      <c r="G176" s="459">
        <v>0.28254847645429365</v>
      </c>
      <c r="H176" s="16">
        <v>80</v>
      </c>
      <c r="I176" s="459">
        <v>0.22160664819944598</v>
      </c>
      <c r="J176" s="16">
        <v>76526.080000000002</v>
      </c>
      <c r="K176" s="5">
        <v>76526.080000000002</v>
      </c>
      <c r="L176" s="5">
        <v>0</v>
      </c>
      <c r="M176" s="5">
        <v>0</v>
      </c>
    </row>
    <row r="177" spans="1:13" x14ac:dyDescent="0.25">
      <c r="A177" s="458">
        <v>547</v>
      </c>
      <c r="B177" s="5" t="s">
        <v>1729</v>
      </c>
      <c r="C177" s="16">
        <v>520</v>
      </c>
      <c r="D177" s="16">
        <v>74</v>
      </c>
      <c r="E177" s="16">
        <v>37</v>
      </c>
      <c r="F177" s="16">
        <v>111</v>
      </c>
      <c r="G177" s="459">
        <v>0.21346153846153845</v>
      </c>
      <c r="H177" s="16">
        <v>92.5</v>
      </c>
      <c r="I177" s="459">
        <v>0.17788461538461539</v>
      </c>
      <c r="J177" s="16">
        <v>74693.119999999995</v>
      </c>
      <c r="K177" s="5">
        <v>74693.119999999995</v>
      </c>
      <c r="L177" s="5">
        <v>0</v>
      </c>
      <c r="M177" s="5">
        <v>0</v>
      </c>
    </row>
    <row r="178" spans="1:13" x14ac:dyDescent="0.25">
      <c r="A178" s="458">
        <v>548</v>
      </c>
      <c r="B178" s="5" t="s">
        <v>1806</v>
      </c>
      <c r="C178" s="16">
        <v>895</v>
      </c>
      <c r="D178" s="16">
        <v>286</v>
      </c>
      <c r="E178" s="16">
        <v>105</v>
      </c>
      <c r="F178" s="16">
        <v>391</v>
      </c>
      <c r="G178" s="459">
        <v>0.43687150837988825</v>
      </c>
      <c r="H178" s="16">
        <v>338.5</v>
      </c>
      <c r="I178" s="459">
        <v>0.37821229050279331</v>
      </c>
      <c r="J178" s="16">
        <v>550861.76</v>
      </c>
      <c r="K178" s="5">
        <v>550861.76</v>
      </c>
      <c r="L178" s="5">
        <v>0</v>
      </c>
      <c r="M178" s="5">
        <v>0</v>
      </c>
    </row>
    <row r="179" spans="1:13" x14ac:dyDescent="0.25">
      <c r="A179" s="458">
        <v>549</v>
      </c>
      <c r="B179" s="5" t="s">
        <v>1697</v>
      </c>
      <c r="C179" s="16">
        <v>1498</v>
      </c>
      <c r="D179" s="16">
        <v>303</v>
      </c>
      <c r="E179" s="16">
        <v>119</v>
      </c>
      <c r="F179" s="16">
        <v>422</v>
      </c>
      <c r="G179" s="459">
        <v>0.28170894526034712</v>
      </c>
      <c r="H179" s="16">
        <v>362.5</v>
      </c>
      <c r="I179" s="459">
        <v>0.24198931909212282</v>
      </c>
      <c r="J179" s="16">
        <v>391909.75999999995</v>
      </c>
      <c r="K179" s="5">
        <v>391909.75999999995</v>
      </c>
      <c r="L179" s="5">
        <v>0</v>
      </c>
      <c r="M179" s="5">
        <v>0</v>
      </c>
    </row>
    <row r="180" spans="1:13" x14ac:dyDescent="0.25">
      <c r="A180" s="458">
        <v>550</v>
      </c>
      <c r="B180" s="5" t="s">
        <v>1740</v>
      </c>
      <c r="C180" s="16">
        <v>563</v>
      </c>
      <c r="D180" s="16">
        <v>95</v>
      </c>
      <c r="E180" s="16">
        <v>65</v>
      </c>
      <c r="F180" s="16">
        <v>160</v>
      </c>
      <c r="G180" s="459">
        <v>0.28419182948490229</v>
      </c>
      <c r="H180" s="16">
        <v>127.5</v>
      </c>
      <c r="I180" s="459">
        <v>0.22646536412078153</v>
      </c>
      <c r="J180" s="16">
        <v>124183.03999999999</v>
      </c>
      <c r="K180" s="5">
        <v>124183.03999999999</v>
      </c>
      <c r="L180" s="5">
        <v>0</v>
      </c>
      <c r="M180" s="5">
        <v>0</v>
      </c>
    </row>
    <row r="181" spans="1:13" x14ac:dyDescent="0.25">
      <c r="A181" s="458">
        <v>553</v>
      </c>
      <c r="B181" s="5" t="s">
        <v>1754</v>
      </c>
      <c r="C181" s="16">
        <v>739</v>
      </c>
      <c r="D181" s="16">
        <v>138</v>
      </c>
      <c r="E181" s="16">
        <v>69</v>
      </c>
      <c r="F181" s="16">
        <v>207</v>
      </c>
      <c r="G181" s="459">
        <v>0.28010825439783493</v>
      </c>
      <c r="H181" s="16">
        <v>172.5</v>
      </c>
      <c r="I181" s="459">
        <v>0.23342354533152909</v>
      </c>
      <c r="J181" s="16">
        <v>175505.91999999998</v>
      </c>
      <c r="K181" s="5">
        <v>175505.91999999998</v>
      </c>
      <c r="L181" s="5">
        <v>0</v>
      </c>
      <c r="M181" s="5">
        <v>0</v>
      </c>
    </row>
    <row r="182" spans="1:13" x14ac:dyDescent="0.25">
      <c r="A182" s="458">
        <v>561</v>
      </c>
      <c r="B182" s="5" t="s">
        <v>1852</v>
      </c>
      <c r="C182" s="16">
        <v>246</v>
      </c>
      <c r="D182" s="16">
        <v>64</v>
      </c>
      <c r="E182" s="16">
        <v>41</v>
      </c>
      <c r="F182" s="16">
        <v>105</v>
      </c>
      <c r="G182" s="459">
        <v>0.42682926829268292</v>
      </c>
      <c r="H182" s="16">
        <v>84.5</v>
      </c>
      <c r="I182" s="459">
        <v>0.3434959349593496</v>
      </c>
      <c r="J182" s="16">
        <v>124698.56</v>
      </c>
      <c r="K182" s="5">
        <v>124698.56</v>
      </c>
      <c r="L182" s="5">
        <v>0</v>
      </c>
      <c r="M182" s="5">
        <v>0</v>
      </c>
    </row>
    <row r="183" spans="1:13" x14ac:dyDescent="0.25">
      <c r="A183" s="458">
        <v>564</v>
      </c>
      <c r="B183" s="5" t="s">
        <v>1677</v>
      </c>
      <c r="C183" s="16">
        <v>1914</v>
      </c>
      <c r="D183" s="16">
        <v>453</v>
      </c>
      <c r="E183" s="16">
        <v>141</v>
      </c>
      <c r="F183" s="16">
        <v>594</v>
      </c>
      <c r="G183" s="459">
        <v>0.31034482758620691</v>
      </c>
      <c r="H183" s="16">
        <v>523.5</v>
      </c>
      <c r="I183" s="459">
        <v>0.27351097178683387</v>
      </c>
      <c r="J183" s="16">
        <v>637297.28</v>
      </c>
      <c r="K183" s="5">
        <v>637297.28</v>
      </c>
      <c r="L183" s="5">
        <v>0</v>
      </c>
      <c r="M183" s="5">
        <v>0</v>
      </c>
    </row>
    <row r="184" spans="1:13" x14ac:dyDescent="0.25">
      <c r="A184" s="458">
        <v>577</v>
      </c>
      <c r="B184" s="5" t="s">
        <v>1828</v>
      </c>
      <c r="C184" s="16">
        <v>422</v>
      </c>
      <c r="D184" s="16">
        <v>107</v>
      </c>
      <c r="E184" s="16">
        <v>46</v>
      </c>
      <c r="F184" s="16">
        <v>153</v>
      </c>
      <c r="G184" s="459">
        <v>0.36255924170616116</v>
      </c>
      <c r="H184" s="16">
        <v>130</v>
      </c>
      <c r="I184" s="459">
        <v>0.30805687203791471</v>
      </c>
      <c r="J184" s="16">
        <v>172126.4</v>
      </c>
      <c r="K184" s="5">
        <v>172126.4</v>
      </c>
      <c r="L184" s="5">
        <v>0</v>
      </c>
      <c r="M184" s="5">
        <v>0</v>
      </c>
    </row>
    <row r="185" spans="1:13" x14ac:dyDescent="0.25">
      <c r="A185" s="458">
        <v>578</v>
      </c>
      <c r="B185" s="5" t="s">
        <v>1657</v>
      </c>
      <c r="C185" s="16">
        <v>1538</v>
      </c>
      <c r="D185" s="16">
        <v>330</v>
      </c>
      <c r="E185" s="16">
        <v>120</v>
      </c>
      <c r="F185" s="16">
        <v>450</v>
      </c>
      <c r="G185" s="459">
        <v>0.2925877763328999</v>
      </c>
      <c r="H185" s="16">
        <v>390</v>
      </c>
      <c r="I185" s="459">
        <v>0.25357607282184658</v>
      </c>
      <c r="J185" s="16">
        <v>433036.79999999999</v>
      </c>
      <c r="K185" s="5">
        <v>433036.79999999999</v>
      </c>
      <c r="L185" s="5">
        <v>0</v>
      </c>
      <c r="M185" s="5">
        <v>0</v>
      </c>
    </row>
    <row r="186" spans="1:13" x14ac:dyDescent="0.25">
      <c r="A186" s="458">
        <v>581</v>
      </c>
      <c r="B186" s="5" t="s">
        <v>1775</v>
      </c>
      <c r="C186" s="16">
        <v>430</v>
      </c>
      <c r="D186" s="16">
        <v>117</v>
      </c>
      <c r="E186" s="16">
        <v>61</v>
      </c>
      <c r="F186" s="16">
        <v>178</v>
      </c>
      <c r="G186" s="459">
        <v>0.413953488372093</v>
      </c>
      <c r="H186" s="16">
        <v>147.5</v>
      </c>
      <c r="I186" s="459">
        <v>0.34302325581395349</v>
      </c>
      <c r="J186" s="16">
        <v>217434.88</v>
      </c>
      <c r="K186" s="5">
        <v>217434.88</v>
      </c>
      <c r="L186" s="5">
        <v>0</v>
      </c>
      <c r="M186" s="5">
        <v>0</v>
      </c>
    </row>
    <row r="187" spans="1:13" x14ac:dyDescent="0.25">
      <c r="A187" s="458">
        <v>592</v>
      </c>
      <c r="B187" s="5" t="s">
        <v>1844</v>
      </c>
      <c r="C187" s="16">
        <v>190</v>
      </c>
      <c r="D187" s="16">
        <v>95</v>
      </c>
      <c r="E187" s="16">
        <v>16</v>
      </c>
      <c r="F187" s="16">
        <v>111</v>
      </c>
      <c r="G187" s="459">
        <v>0.58421052631578951</v>
      </c>
      <c r="H187" s="16">
        <v>103</v>
      </c>
      <c r="I187" s="459">
        <v>0.54210526315789476</v>
      </c>
      <c r="J187" s="16">
        <v>241607.04000000001</v>
      </c>
      <c r="K187" s="5">
        <v>241607.04000000001</v>
      </c>
      <c r="L187" s="5">
        <v>0</v>
      </c>
      <c r="M187" s="5">
        <v>0</v>
      </c>
    </row>
    <row r="188" spans="1:13" x14ac:dyDescent="0.25">
      <c r="A188" s="458">
        <v>593</v>
      </c>
      <c r="B188" s="5" t="s">
        <v>1737</v>
      </c>
      <c r="C188" s="16">
        <v>1170</v>
      </c>
      <c r="D188" s="16">
        <v>454</v>
      </c>
      <c r="E188" s="16">
        <v>95</v>
      </c>
      <c r="F188" s="16">
        <v>549</v>
      </c>
      <c r="G188" s="459">
        <v>0.46923076923076923</v>
      </c>
      <c r="H188" s="16">
        <v>501.5</v>
      </c>
      <c r="I188" s="459">
        <v>0.42863247863247861</v>
      </c>
      <c r="J188" s="16">
        <v>959611.84</v>
      </c>
      <c r="K188" s="5">
        <v>967344.64000000001</v>
      </c>
      <c r="L188" s="5">
        <v>7732.8000000000466</v>
      </c>
      <c r="M188" s="5">
        <v>6.609230769230809</v>
      </c>
    </row>
    <row r="189" spans="1:13" x14ac:dyDescent="0.25">
      <c r="A189" s="458">
        <v>595</v>
      </c>
      <c r="B189" s="5" t="s">
        <v>1620</v>
      </c>
      <c r="C189" s="16">
        <v>1982</v>
      </c>
      <c r="D189" s="16">
        <v>583</v>
      </c>
      <c r="E189" s="16">
        <v>74</v>
      </c>
      <c r="F189" s="16">
        <v>657</v>
      </c>
      <c r="G189" s="459">
        <v>0.33148335015136227</v>
      </c>
      <c r="H189" s="16">
        <v>620</v>
      </c>
      <c r="I189" s="459">
        <v>0.31281533804238143</v>
      </c>
      <c r="J189" s="16">
        <v>844994.56000000006</v>
      </c>
      <c r="K189" s="5">
        <v>844994.56000000006</v>
      </c>
      <c r="L189" s="5">
        <v>0</v>
      </c>
      <c r="M189" s="5">
        <v>0</v>
      </c>
    </row>
    <row r="190" spans="1:13" x14ac:dyDescent="0.25">
      <c r="A190" s="458">
        <v>599</v>
      </c>
      <c r="B190" s="5" t="s">
        <v>1667</v>
      </c>
      <c r="C190" s="16">
        <v>454</v>
      </c>
      <c r="D190" s="16">
        <v>88</v>
      </c>
      <c r="E190" s="16">
        <v>28</v>
      </c>
      <c r="F190" s="16">
        <v>116</v>
      </c>
      <c r="G190" s="459">
        <v>0.25550660792951541</v>
      </c>
      <c r="H190" s="16">
        <v>102</v>
      </c>
      <c r="I190" s="459">
        <v>0.22466960352422907</v>
      </c>
      <c r="J190" s="16">
        <v>99552.639999999999</v>
      </c>
      <c r="K190" s="5">
        <v>99552.639999999999</v>
      </c>
      <c r="L190" s="5">
        <v>0</v>
      </c>
      <c r="M190" s="5">
        <v>0</v>
      </c>
    </row>
    <row r="191" spans="1:13" x14ac:dyDescent="0.25">
      <c r="A191" s="458">
        <v>600</v>
      </c>
      <c r="B191" s="5" t="s">
        <v>1802</v>
      </c>
      <c r="C191" s="16">
        <v>228</v>
      </c>
      <c r="D191" s="16">
        <v>49</v>
      </c>
      <c r="E191" s="16">
        <v>14</v>
      </c>
      <c r="F191" s="16">
        <v>63</v>
      </c>
      <c r="G191" s="459">
        <v>0.27631578947368424</v>
      </c>
      <c r="H191" s="16">
        <v>56</v>
      </c>
      <c r="I191" s="459">
        <v>0.24561403508771928</v>
      </c>
      <c r="J191" s="16">
        <v>60144</v>
      </c>
      <c r="K191" s="5">
        <v>60144</v>
      </c>
      <c r="L191" s="5">
        <v>0</v>
      </c>
      <c r="M191" s="5">
        <v>0</v>
      </c>
    </row>
    <row r="192" spans="1:13" x14ac:dyDescent="0.25">
      <c r="A192" s="458">
        <v>601</v>
      </c>
      <c r="B192" s="5" t="s">
        <v>1706</v>
      </c>
      <c r="C192" s="16">
        <v>588</v>
      </c>
      <c r="D192" s="16">
        <v>169</v>
      </c>
      <c r="E192" s="16">
        <v>38</v>
      </c>
      <c r="F192" s="16">
        <v>207</v>
      </c>
      <c r="G192" s="459">
        <v>0.35204081632653061</v>
      </c>
      <c r="H192" s="16">
        <v>188</v>
      </c>
      <c r="I192" s="459">
        <v>0.31972789115646261</v>
      </c>
      <c r="J192" s="16">
        <v>262915.20000000001</v>
      </c>
      <c r="K192" s="5">
        <v>262915.20000000001</v>
      </c>
      <c r="L192" s="5">
        <v>0</v>
      </c>
      <c r="M192" s="5">
        <v>0</v>
      </c>
    </row>
    <row r="193" spans="1:13" x14ac:dyDescent="0.25">
      <c r="A193" s="458">
        <v>621</v>
      </c>
      <c r="B193" s="5" t="s">
        <v>1575</v>
      </c>
      <c r="C193" s="16">
        <v>11805</v>
      </c>
      <c r="D193" s="16">
        <v>2562</v>
      </c>
      <c r="E193" s="16">
        <v>823</v>
      </c>
      <c r="F193" s="16">
        <v>3385</v>
      </c>
      <c r="G193" s="459">
        <v>0.28674290554849641</v>
      </c>
      <c r="H193" s="16">
        <v>2973.5</v>
      </c>
      <c r="I193" s="459">
        <v>0.25188479457856838</v>
      </c>
      <c r="J193" s="16">
        <v>4111558.399999999</v>
      </c>
      <c r="K193" s="5">
        <v>4111558.399999999</v>
      </c>
      <c r="L193" s="5">
        <v>0</v>
      </c>
      <c r="M193" s="5">
        <v>0</v>
      </c>
    </row>
    <row r="194" spans="1:13" x14ac:dyDescent="0.25">
      <c r="A194" s="458">
        <v>622</v>
      </c>
      <c r="B194" s="5" t="s">
        <v>3481</v>
      </c>
      <c r="C194" s="16">
        <v>10287</v>
      </c>
      <c r="D194" s="16">
        <v>3314</v>
      </c>
      <c r="E194" s="16">
        <v>798</v>
      </c>
      <c r="F194" s="16">
        <v>4112</v>
      </c>
      <c r="G194" s="459">
        <v>0.39972781180130262</v>
      </c>
      <c r="H194" s="16">
        <v>3713</v>
      </c>
      <c r="I194" s="459">
        <v>0.36094099348692527</v>
      </c>
      <c r="J194" s="16">
        <v>6002256.6399999997</v>
      </c>
      <c r="K194" s="5">
        <v>6002256.6399999997</v>
      </c>
      <c r="L194" s="5">
        <v>0</v>
      </c>
      <c r="M194" s="5">
        <v>0</v>
      </c>
    </row>
    <row r="195" spans="1:13" x14ac:dyDescent="0.25">
      <c r="A195" s="458">
        <v>623</v>
      </c>
      <c r="B195" s="5" t="s">
        <v>1628</v>
      </c>
      <c r="C195" s="16">
        <v>7458</v>
      </c>
      <c r="D195" s="16">
        <v>2513</v>
      </c>
      <c r="E195" s="16">
        <v>512</v>
      </c>
      <c r="F195" s="16">
        <v>3025</v>
      </c>
      <c r="G195" s="459">
        <v>0.4056047197640118</v>
      </c>
      <c r="H195" s="16">
        <v>2769</v>
      </c>
      <c r="I195" s="459">
        <v>0.37127916331456157</v>
      </c>
      <c r="J195" s="16">
        <v>4950710.3999999994</v>
      </c>
      <c r="K195" s="5">
        <v>4950710.3999999994</v>
      </c>
      <c r="L195" s="5">
        <v>0</v>
      </c>
      <c r="M195" s="5">
        <v>0</v>
      </c>
    </row>
    <row r="196" spans="1:13" x14ac:dyDescent="0.25">
      <c r="A196" s="458">
        <v>624</v>
      </c>
      <c r="B196" s="5" t="s">
        <v>1598</v>
      </c>
      <c r="C196" s="16">
        <v>8703</v>
      </c>
      <c r="D196" s="16">
        <v>1761</v>
      </c>
      <c r="E196" s="16">
        <v>611</v>
      </c>
      <c r="F196" s="16">
        <v>2372</v>
      </c>
      <c r="G196" s="459">
        <v>0.27254969550729635</v>
      </c>
      <c r="H196" s="16">
        <v>2066.5</v>
      </c>
      <c r="I196" s="459">
        <v>0.23744685740549235</v>
      </c>
      <c r="J196" s="16">
        <v>2475698.8800000004</v>
      </c>
      <c r="K196" s="5">
        <v>2475698.8800000004</v>
      </c>
      <c r="L196" s="5">
        <v>0</v>
      </c>
      <c r="M196" s="5">
        <v>0</v>
      </c>
    </row>
    <row r="197" spans="1:13" x14ac:dyDescent="0.25">
      <c r="A197" s="458">
        <v>625</v>
      </c>
      <c r="B197" s="5" t="s">
        <v>1578</v>
      </c>
      <c r="C197" s="16">
        <v>34885</v>
      </c>
      <c r="D197" s="16">
        <v>19776</v>
      </c>
      <c r="E197" s="16">
        <v>3074</v>
      </c>
      <c r="F197" s="16">
        <v>22850</v>
      </c>
      <c r="G197" s="459">
        <v>0.65500931632506809</v>
      </c>
      <c r="H197" s="16">
        <v>21313</v>
      </c>
      <c r="I197" s="459">
        <v>0.61095026515694428</v>
      </c>
      <c r="J197" s="16">
        <v>60292240.640000001</v>
      </c>
      <c r="K197" s="5">
        <v>61141130.24000001</v>
      </c>
      <c r="L197" s="5">
        <v>848889.60000000894</v>
      </c>
      <c r="M197" s="5">
        <v>24.333942955425226</v>
      </c>
    </row>
    <row r="198" spans="1:13" x14ac:dyDescent="0.25">
      <c r="A198" s="458">
        <v>630</v>
      </c>
      <c r="B198" s="5" t="s">
        <v>1783</v>
      </c>
      <c r="C198" s="16">
        <v>387</v>
      </c>
      <c r="D198" s="16">
        <v>68</v>
      </c>
      <c r="E198" s="16">
        <v>37</v>
      </c>
      <c r="F198" s="16">
        <v>105</v>
      </c>
      <c r="G198" s="459">
        <v>0.27131782945736432</v>
      </c>
      <c r="H198" s="16">
        <v>86.5</v>
      </c>
      <c r="I198" s="459">
        <v>0.22351421188630491</v>
      </c>
      <c r="J198" s="16">
        <v>88898.559999999998</v>
      </c>
      <c r="K198" s="5">
        <v>88898.559999999998</v>
      </c>
      <c r="L198" s="5">
        <v>0</v>
      </c>
      <c r="M198" s="5">
        <v>0</v>
      </c>
    </row>
    <row r="199" spans="1:13" x14ac:dyDescent="0.25">
      <c r="A199" s="458">
        <v>635</v>
      </c>
      <c r="B199" s="5" t="s">
        <v>2131</v>
      </c>
      <c r="C199" s="16">
        <v>39</v>
      </c>
      <c r="D199" s="16">
        <v>15</v>
      </c>
      <c r="E199" s="16">
        <v>6</v>
      </c>
      <c r="F199" s="16">
        <v>21</v>
      </c>
      <c r="G199" s="459">
        <v>0.53846153846153844</v>
      </c>
      <c r="H199" s="16">
        <v>18</v>
      </c>
      <c r="I199" s="459">
        <v>0.46153846153846156</v>
      </c>
      <c r="J199" s="16">
        <v>35685.440000000002</v>
      </c>
      <c r="K199" s="5">
        <v>35685.440000000002</v>
      </c>
      <c r="L199" s="5">
        <v>0</v>
      </c>
      <c r="M199" s="5">
        <v>0</v>
      </c>
    </row>
    <row r="200" spans="1:13" x14ac:dyDescent="0.25">
      <c r="A200" s="458">
        <v>640</v>
      </c>
      <c r="B200" s="5" t="s">
        <v>1801</v>
      </c>
      <c r="C200" s="16">
        <v>409</v>
      </c>
      <c r="D200" s="16">
        <v>87</v>
      </c>
      <c r="E200" s="16">
        <v>42</v>
      </c>
      <c r="F200" s="16">
        <v>129</v>
      </c>
      <c r="G200" s="459">
        <v>0.3154034229828851</v>
      </c>
      <c r="H200" s="16">
        <v>108</v>
      </c>
      <c r="I200" s="459">
        <v>0.26405867970660146</v>
      </c>
      <c r="J200" s="16">
        <v>127906.23999999999</v>
      </c>
      <c r="K200" s="5">
        <v>127906.23999999999</v>
      </c>
      <c r="L200" s="5">
        <v>0</v>
      </c>
      <c r="M200" s="5">
        <v>0</v>
      </c>
    </row>
    <row r="201" spans="1:13" x14ac:dyDescent="0.25">
      <c r="A201" s="458">
        <v>656</v>
      </c>
      <c r="B201" s="5" t="s">
        <v>1702</v>
      </c>
      <c r="C201" s="16">
        <v>3353</v>
      </c>
      <c r="D201" s="16">
        <v>1706</v>
      </c>
      <c r="E201" s="16">
        <v>280</v>
      </c>
      <c r="F201" s="16">
        <v>1986</v>
      </c>
      <c r="G201" s="459">
        <v>0.59230539815090966</v>
      </c>
      <c r="H201" s="16">
        <v>1846</v>
      </c>
      <c r="I201" s="459">
        <v>0.55055174470623325</v>
      </c>
      <c r="J201" s="16">
        <v>4586466.88</v>
      </c>
      <c r="K201" s="5">
        <v>4586466.88</v>
      </c>
      <c r="L201" s="5">
        <v>0</v>
      </c>
      <c r="M201" s="5">
        <v>0</v>
      </c>
    </row>
    <row r="202" spans="1:13" x14ac:dyDescent="0.25">
      <c r="A202" s="458">
        <v>659</v>
      </c>
      <c r="B202" s="5" t="s">
        <v>1849</v>
      </c>
      <c r="C202" s="16">
        <v>3987</v>
      </c>
      <c r="D202" s="16">
        <v>629</v>
      </c>
      <c r="E202" s="16">
        <v>187</v>
      </c>
      <c r="F202" s="16">
        <v>816</v>
      </c>
      <c r="G202" s="459">
        <v>0.20466516177577126</v>
      </c>
      <c r="H202" s="16">
        <v>722.5</v>
      </c>
      <c r="I202" s="459">
        <v>0.18121394532229745</v>
      </c>
      <c r="J202" s="16">
        <v>609401.91999999993</v>
      </c>
      <c r="K202" s="5">
        <v>609401.91999999993</v>
      </c>
      <c r="L202" s="5">
        <v>0</v>
      </c>
      <c r="M202" s="5">
        <v>0</v>
      </c>
    </row>
    <row r="203" spans="1:13" x14ac:dyDescent="0.25">
      <c r="A203" s="458">
        <v>671</v>
      </c>
      <c r="B203" s="5" t="s">
        <v>3482</v>
      </c>
      <c r="C203" s="16">
        <v>388</v>
      </c>
      <c r="D203" s="16">
        <v>69</v>
      </c>
      <c r="E203" s="16">
        <v>33</v>
      </c>
      <c r="F203" s="16">
        <v>102</v>
      </c>
      <c r="G203" s="459">
        <v>0.26288659793814434</v>
      </c>
      <c r="H203" s="16">
        <v>85.5</v>
      </c>
      <c r="I203" s="459">
        <v>0.22036082474226804</v>
      </c>
      <c r="J203" s="16">
        <v>80936.639999999999</v>
      </c>
      <c r="K203" s="5">
        <v>80936.639999999999</v>
      </c>
      <c r="L203" s="5">
        <v>0</v>
      </c>
      <c r="M203" s="5">
        <v>0</v>
      </c>
    </row>
    <row r="204" spans="1:13" x14ac:dyDescent="0.25">
      <c r="A204" s="458">
        <v>676</v>
      </c>
      <c r="B204" s="5" t="s">
        <v>1832</v>
      </c>
      <c r="C204" s="16">
        <v>222</v>
      </c>
      <c r="D204" s="16">
        <v>56</v>
      </c>
      <c r="E204" s="16">
        <v>15</v>
      </c>
      <c r="F204" s="16">
        <v>71</v>
      </c>
      <c r="G204" s="459">
        <v>0.31981981981981983</v>
      </c>
      <c r="H204" s="16">
        <v>63.5</v>
      </c>
      <c r="I204" s="459">
        <v>0.28603603603603606</v>
      </c>
      <c r="J204" s="16">
        <v>82082.240000000005</v>
      </c>
      <c r="K204" s="5">
        <v>82082.240000000005</v>
      </c>
      <c r="L204" s="5">
        <v>0</v>
      </c>
      <c r="M204" s="5">
        <v>0</v>
      </c>
    </row>
    <row r="205" spans="1:13" x14ac:dyDescent="0.25">
      <c r="A205" s="458">
        <v>682</v>
      </c>
      <c r="B205" s="5" t="s">
        <v>1654</v>
      </c>
      <c r="C205" s="16">
        <v>1156</v>
      </c>
      <c r="D205" s="16">
        <v>128</v>
      </c>
      <c r="E205" s="16">
        <v>74</v>
      </c>
      <c r="F205" s="16">
        <v>202</v>
      </c>
      <c r="G205" s="459">
        <v>0.17474048442906576</v>
      </c>
      <c r="H205" s="16">
        <v>165</v>
      </c>
      <c r="I205" s="459">
        <v>0.14273356401384082</v>
      </c>
      <c r="J205" s="16">
        <v>112612.48000000001</v>
      </c>
      <c r="K205" s="5">
        <v>112612.48000000001</v>
      </c>
      <c r="L205" s="5">
        <v>0</v>
      </c>
      <c r="M205" s="5">
        <v>0</v>
      </c>
    </row>
    <row r="206" spans="1:13" x14ac:dyDescent="0.25">
      <c r="A206" s="458">
        <v>690</v>
      </c>
      <c r="B206" s="5" t="s">
        <v>1672</v>
      </c>
      <c r="C206" s="16">
        <v>1018</v>
      </c>
      <c r="D206" s="16">
        <v>236</v>
      </c>
      <c r="E206" s="16">
        <v>61</v>
      </c>
      <c r="F206" s="16">
        <v>297</v>
      </c>
      <c r="G206" s="459">
        <v>0.29174852652259331</v>
      </c>
      <c r="H206" s="16">
        <v>266.5</v>
      </c>
      <c r="I206" s="459">
        <v>0.26178781925343814</v>
      </c>
      <c r="J206" s="16">
        <v>302037.43999999994</v>
      </c>
      <c r="K206" s="5">
        <v>302037.43999999994</v>
      </c>
      <c r="L206" s="5">
        <v>0</v>
      </c>
      <c r="M206" s="5">
        <v>0</v>
      </c>
    </row>
    <row r="207" spans="1:13" x14ac:dyDescent="0.25">
      <c r="A207" s="458">
        <v>695</v>
      </c>
      <c r="B207" s="5" t="s">
        <v>1796</v>
      </c>
      <c r="C207" s="16">
        <v>669</v>
      </c>
      <c r="D207" s="16">
        <v>210</v>
      </c>
      <c r="E207" s="16">
        <v>55</v>
      </c>
      <c r="F207" s="16">
        <v>265</v>
      </c>
      <c r="G207" s="459">
        <v>0.39611360239162929</v>
      </c>
      <c r="H207" s="16">
        <v>237.5</v>
      </c>
      <c r="I207" s="459">
        <v>0.35500747384155457</v>
      </c>
      <c r="J207" s="16">
        <v>379365.44</v>
      </c>
      <c r="K207" s="5">
        <v>379365.44</v>
      </c>
      <c r="L207" s="5">
        <v>0</v>
      </c>
      <c r="M207" s="5">
        <v>0</v>
      </c>
    </row>
    <row r="208" spans="1:13" x14ac:dyDescent="0.25">
      <c r="A208" s="458">
        <v>696</v>
      </c>
      <c r="B208" s="5" t="s">
        <v>1700</v>
      </c>
      <c r="C208" s="16">
        <v>556</v>
      </c>
      <c r="D208" s="16">
        <v>108</v>
      </c>
      <c r="E208" s="16">
        <v>37</v>
      </c>
      <c r="F208" s="16">
        <v>145</v>
      </c>
      <c r="G208" s="459">
        <v>0.26079136690647481</v>
      </c>
      <c r="H208" s="16">
        <v>126.5</v>
      </c>
      <c r="I208" s="459">
        <v>0.22751798561151079</v>
      </c>
      <c r="J208" s="16">
        <v>125500.48</v>
      </c>
      <c r="K208" s="5">
        <v>125500.48</v>
      </c>
      <c r="L208" s="5">
        <v>0</v>
      </c>
      <c r="M208" s="5">
        <v>0</v>
      </c>
    </row>
    <row r="209" spans="1:13" x14ac:dyDescent="0.25">
      <c r="A209" s="458">
        <v>698</v>
      </c>
      <c r="B209" s="5" t="s">
        <v>1823</v>
      </c>
      <c r="C209" s="16">
        <v>192</v>
      </c>
      <c r="D209" s="16">
        <v>57</v>
      </c>
      <c r="E209" s="16">
        <v>19</v>
      </c>
      <c r="F209" s="16">
        <v>76</v>
      </c>
      <c r="G209" s="459">
        <v>0.39583333333333331</v>
      </c>
      <c r="H209" s="16">
        <v>66.5</v>
      </c>
      <c r="I209" s="459">
        <v>0.34635416666666669</v>
      </c>
      <c r="J209" s="16">
        <v>99609.919999999998</v>
      </c>
      <c r="K209" s="5">
        <v>99609.919999999998</v>
      </c>
      <c r="L209" s="5">
        <v>0</v>
      </c>
      <c r="M209" s="5">
        <v>0</v>
      </c>
    </row>
    <row r="210" spans="1:13" x14ac:dyDescent="0.25">
      <c r="A210" s="458">
        <v>700</v>
      </c>
      <c r="B210" s="5" t="s">
        <v>1612</v>
      </c>
      <c r="C210" s="16">
        <v>2120</v>
      </c>
      <c r="D210" s="16">
        <v>154</v>
      </c>
      <c r="E210" s="16">
        <v>54</v>
      </c>
      <c r="F210" s="16">
        <v>208</v>
      </c>
      <c r="G210" s="459">
        <v>9.8113207547169817E-2</v>
      </c>
      <c r="H210" s="16">
        <v>181</v>
      </c>
      <c r="I210" s="459">
        <v>8.5377358490566033E-2</v>
      </c>
      <c r="J210" s="16">
        <v>70225.279999999999</v>
      </c>
      <c r="K210" s="5">
        <v>70225.279999999999</v>
      </c>
      <c r="L210" s="5">
        <v>0</v>
      </c>
      <c r="M210" s="5">
        <v>0</v>
      </c>
    </row>
    <row r="211" spans="1:13" x14ac:dyDescent="0.25">
      <c r="A211" s="458">
        <v>701</v>
      </c>
      <c r="B211" s="5" t="s">
        <v>1656</v>
      </c>
      <c r="C211" s="16">
        <v>2239</v>
      </c>
      <c r="D211" s="16">
        <v>615</v>
      </c>
      <c r="E211" s="16">
        <v>195</v>
      </c>
      <c r="F211" s="16">
        <v>810</v>
      </c>
      <c r="G211" s="459">
        <v>0.36176864671728448</v>
      </c>
      <c r="H211" s="16">
        <v>712.5</v>
      </c>
      <c r="I211" s="459">
        <v>0.31822242072353729</v>
      </c>
      <c r="J211" s="16">
        <v>1044157.12</v>
      </c>
      <c r="K211" s="5">
        <v>1044157.12</v>
      </c>
      <c r="L211" s="5">
        <v>0</v>
      </c>
      <c r="M211" s="5">
        <v>0</v>
      </c>
    </row>
    <row r="212" spans="1:13" x14ac:dyDescent="0.25">
      <c r="A212" s="458">
        <v>704</v>
      </c>
      <c r="B212" s="5" t="s">
        <v>1659</v>
      </c>
      <c r="C212" s="16">
        <v>1832</v>
      </c>
      <c r="D212" s="16">
        <v>261</v>
      </c>
      <c r="E212" s="16">
        <v>98</v>
      </c>
      <c r="F212" s="16">
        <v>359</v>
      </c>
      <c r="G212" s="459">
        <v>0.19596069868995633</v>
      </c>
      <c r="H212" s="16">
        <v>310</v>
      </c>
      <c r="I212" s="459">
        <v>0.16921397379912664</v>
      </c>
      <c r="J212" s="16">
        <v>238055.68000000002</v>
      </c>
      <c r="K212" s="5">
        <v>238055.68000000002</v>
      </c>
      <c r="L212" s="5">
        <v>0</v>
      </c>
      <c r="M212" s="5">
        <v>0</v>
      </c>
    </row>
    <row r="213" spans="1:13" x14ac:dyDescent="0.25">
      <c r="A213" s="458">
        <v>707</v>
      </c>
      <c r="B213" s="5" t="s">
        <v>2132</v>
      </c>
      <c r="C213" s="16">
        <v>46</v>
      </c>
      <c r="D213" s="16">
        <v>27</v>
      </c>
      <c r="E213" s="16">
        <v>5</v>
      </c>
      <c r="F213" s="16">
        <v>32</v>
      </c>
      <c r="G213" s="459">
        <v>0.69565217391304346</v>
      </c>
      <c r="H213" s="16">
        <v>29.5</v>
      </c>
      <c r="I213" s="459">
        <v>0.64130434782608692</v>
      </c>
      <c r="J213" s="16">
        <v>81280.320000000007</v>
      </c>
      <c r="K213" s="5">
        <v>81280.320000000007</v>
      </c>
      <c r="L213" s="5">
        <v>0</v>
      </c>
      <c r="M213" s="5">
        <v>0</v>
      </c>
    </row>
    <row r="214" spans="1:13" x14ac:dyDescent="0.25">
      <c r="A214" s="458">
        <v>709</v>
      </c>
      <c r="B214" s="5" t="s">
        <v>1577</v>
      </c>
      <c r="C214" s="16">
        <v>8353</v>
      </c>
      <c r="D214" s="16">
        <v>2424</v>
      </c>
      <c r="E214" s="16">
        <v>465</v>
      </c>
      <c r="F214" s="16">
        <v>2889</v>
      </c>
      <c r="G214" s="459">
        <v>0.34586376152280618</v>
      </c>
      <c r="H214" s="16">
        <v>2656.5</v>
      </c>
      <c r="I214" s="459">
        <v>0.31802945049682751</v>
      </c>
      <c r="J214" s="16">
        <v>5275888.9600000009</v>
      </c>
      <c r="K214" s="5">
        <v>5428425.6000000015</v>
      </c>
      <c r="L214" s="5">
        <v>152536.6400000006</v>
      </c>
      <c r="M214" s="5">
        <v>18.261300131689286</v>
      </c>
    </row>
    <row r="215" spans="1:13" x14ac:dyDescent="0.25">
      <c r="A215" s="458">
        <v>712</v>
      </c>
      <c r="B215" s="5" t="s">
        <v>1762</v>
      </c>
      <c r="C215" s="16">
        <v>567</v>
      </c>
      <c r="D215" s="16">
        <v>169</v>
      </c>
      <c r="E215" s="16">
        <v>44</v>
      </c>
      <c r="F215" s="16">
        <v>213</v>
      </c>
      <c r="G215" s="459">
        <v>0.37566137566137564</v>
      </c>
      <c r="H215" s="16">
        <v>191</v>
      </c>
      <c r="I215" s="459">
        <v>0.33686067019400351</v>
      </c>
      <c r="J215" s="16">
        <v>282333.12</v>
      </c>
      <c r="K215" s="5">
        <v>282333.12</v>
      </c>
      <c r="L215" s="5">
        <v>0</v>
      </c>
      <c r="M215" s="5">
        <v>0</v>
      </c>
    </row>
    <row r="216" spans="1:13" x14ac:dyDescent="0.25">
      <c r="A216" s="458">
        <v>716</v>
      </c>
      <c r="B216" s="5" t="s">
        <v>1727</v>
      </c>
      <c r="C216" s="16">
        <v>1577</v>
      </c>
      <c r="D216" s="16">
        <v>184</v>
      </c>
      <c r="E216" s="16">
        <v>112</v>
      </c>
      <c r="F216" s="16">
        <v>296</v>
      </c>
      <c r="G216" s="459">
        <v>0.1876981610653139</v>
      </c>
      <c r="H216" s="16">
        <v>240</v>
      </c>
      <c r="I216" s="459">
        <v>0.15218769816106531</v>
      </c>
      <c r="J216" s="16">
        <v>165596.47999999998</v>
      </c>
      <c r="K216" s="5">
        <v>165596.47999999998</v>
      </c>
      <c r="L216" s="5">
        <v>0</v>
      </c>
      <c r="M216" s="5">
        <v>0</v>
      </c>
    </row>
    <row r="217" spans="1:13" x14ac:dyDescent="0.25">
      <c r="A217" s="458">
        <v>717</v>
      </c>
      <c r="B217" s="5" t="s">
        <v>1749</v>
      </c>
      <c r="C217" s="16">
        <v>1868</v>
      </c>
      <c r="D217" s="16">
        <v>247</v>
      </c>
      <c r="E217" s="16">
        <v>76</v>
      </c>
      <c r="F217" s="16">
        <v>323</v>
      </c>
      <c r="G217" s="459">
        <v>0.17291220556745182</v>
      </c>
      <c r="H217" s="16">
        <v>285</v>
      </c>
      <c r="I217" s="459">
        <v>0.15256959314775162</v>
      </c>
      <c r="J217" s="16">
        <v>193950.08000000002</v>
      </c>
      <c r="K217" s="5">
        <v>193950.08000000002</v>
      </c>
      <c r="L217" s="5">
        <v>0</v>
      </c>
      <c r="M217" s="5">
        <v>0</v>
      </c>
    </row>
    <row r="218" spans="1:13" x14ac:dyDescent="0.25">
      <c r="A218" s="458">
        <v>719</v>
      </c>
      <c r="B218" s="5" t="s">
        <v>2573</v>
      </c>
      <c r="C218" s="16">
        <v>8892</v>
      </c>
      <c r="D218" s="16">
        <v>780</v>
      </c>
      <c r="E218" s="16">
        <v>220</v>
      </c>
      <c r="F218" s="16">
        <v>1000</v>
      </c>
      <c r="G218" s="459">
        <v>0.11246063877642826</v>
      </c>
      <c r="H218" s="16">
        <v>890</v>
      </c>
      <c r="I218" s="459">
        <v>0.10008996851102114</v>
      </c>
      <c r="J218" s="16">
        <v>412473.28</v>
      </c>
      <c r="K218" s="5">
        <v>412473.28</v>
      </c>
      <c r="L218" s="5">
        <v>0</v>
      </c>
      <c r="M218" s="5">
        <v>0</v>
      </c>
    </row>
    <row r="219" spans="1:13" x14ac:dyDescent="0.25">
      <c r="A219" s="458">
        <v>720</v>
      </c>
      <c r="B219" s="5" t="s">
        <v>1583</v>
      </c>
      <c r="C219" s="16">
        <v>8066</v>
      </c>
      <c r="D219" s="16">
        <v>1725</v>
      </c>
      <c r="E219" s="16">
        <v>738</v>
      </c>
      <c r="F219" s="16">
        <v>2463</v>
      </c>
      <c r="G219" s="459">
        <v>0.30535581453012645</v>
      </c>
      <c r="H219" s="16">
        <v>2094</v>
      </c>
      <c r="I219" s="459">
        <v>0.25960823208529632</v>
      </c>
      <c r="J219" s="16">
        <v>2440414.4</v>
      </c>
      <c r="K219" s="5">
        <v>2440414.4</v>
      </c>
      <c r="L219" s="5">
        <v>0</v>
      </c>
      <c r="M219" s="5">
        <v>0</v>
      </c>
    </row>
    <row r="220" spans="1:13" x14ac:dyDescent="0.25">
      <c r="A220" s="458">
        <v>721</v>
      </c>
      <c r="B220" s="5" t="s">
        <v>2172</v>
      </c>
      <c r="C220" s="16">
        <v>4139</v>
      </c>
      <c r="D220" s="16">
        <v>322</v>
      </c>
      <c r="E220" s="16">
        <v>141</v>
      </c>
      <c r="F220" s="16">
        <v>463</v>
      </c>
      <c r="G220" s="459">
        <v>0.11186276878473062</v>
      </c>
      <c r="H220" s="16">
        <v>392.5</v>
      </c>
      <c r="I220" s="459">
        <v>9.4829669002174433E-2</v>
      </c>
      <c r="J220" s="16">
        <v>178198.08000000002</v>
      </c>
      <c r="K220" s="5">
        <v>178198.08000000002</v>
      </c>
      <c r="L220" s="5">
        <v>0</v>
      </c>
      <c r="M220" s="5">
        <v>0</v>
      </c>
    </row>
    <row r="221" spans="1:13" x14ac:dyDescent="0.25">
      <c r="A221" s="458">
        <v>726</v>
      </c>
      <c r="B221" s="5" t="s">
        <v>1630</v>
      </c>
      <c r="C221" s="16">
        <v>2854</v>
      </c>
      <c r="D221" s="16">
        <v>251</v>
      </c>
      <c r="E221" s="16">
        <v>96</v>
      </c>
      <c r="F221" s="16">
        <v>347</v>
      </c>
      <c r="G221" s="459">
        <v>0.12158374211632796</v>
      </c>
      <c r="H221" s="16">
        <v>299</v>
      </c>
      <c r="I221" s="459">
        <v>0.10476524176594254</v>
      </c>
      <c r="J221" s="16">
        <v>141882.56</v>
      </c>
      <c r="K221" s="5">
        <v>141882.56</v>
      </c>
      <c r="L221" s="5">
        <v>0</v>
      </c>
      <c r="M221" s="5">
        <v>0</v>
      </c>
    </row>
    <row r="222" spans="1:13" x14ac:dyDescent="0.25">
      <c r="A222" s="458">
        <v>727</v>
      </c>
      <c r="B222" s="5" t="s">
        <v>1635</v>
      </c>
      <c r="C222" s="16">
        <v>2981</v>
      </c>
      <c r="D222" s="16">
        <v>371</v>
      </c>
      <c r="E222" s="16">
        <v>170</v>
      </c>
      <c r="F222" s="16">
        <v>541</v>
      </c>
      <c r="G222" s="459">
        <v>0.18148272391814826</v>
      </c>
      <c r="H222" s="16">
        <v>456</v>
      </c>
      <c r="I222" s="459">
        <v>0.15296880241529687</v>
      </c>
      <c r="J222" s="16">
        <v>314409.92000000004</v>
      </c>
      <c r="K222" s="5">
        <v>314409.92000000004</v>
      </c>
      <c r="L222" s="5">
        <v>0</v>
      </c>
      <c r="M222" s="5">
        <v>0</v>
      </c>
    </row>
    <row r="223" spans="1:13" x14ac:dyDescent="0.25">
      <c r="A223" s="458">
        <v>728</v>
      </c>
      <c r="B223" s="5" t="s">
        <v>1581</v>
      </c>
      <c r="C223" s="16">
        <v>13464</v>
      </c>
      <c r="D223" s="16">
        <v>1269</v>
      </c>
      <c r="E223" s="16">
        <v>394</v>
      </c>
      <c r="F223" s="16">
        <v>1663</v>
      </c>
      <c r="G223" s="459">
        <v>0.12351455733808675</v>
      </c>
      <c r="H223" s="16">
        <v>1466</v>
      </c>
      <c r="I223" s="459">
        <v>0.10888294711824123</v>
      </c>
      <c r="J223" s="16">
        <v>816526.39999999979</v>
      </c>
      <c r="K223" s="5">
        <v>816526.39999999979</v>
      </c>
      <c r="L223" s="5">
        <v>0</v>
      </c>
      <c r="M223" s="5">
        <v>0</v>
      </c>
    </row>
    <row r="224" spans="1:13" x14ac:dyDescent="0.25">
      <c r="A224" s="458">
        <v>738</v>
      </c>
      <c r="B224" s="5" t="s">
        <v>1668</v>
      </c>
      <c r="C224" s="16">
        <v>1065</v>
      </c>
      <c r="D224" s="16">
        <v>115</v>
      </c>
      <c r="E224" s="16">
        <v>76</v>
      </c>
      <c r="F224" s="16">
        <v>191</v>
      </c>
      <c r="G224" s="459">
        <v>0.17934272300469484</v>
      </c>
      <c r="H224" s="16">
        <v>153</v>
      </c>
      <c r="I224" s="459">
        <v>0.14366197183098592</v>
      </c>
      <c r="J224" s="16">
        <v>94454.720000000001</v>
      </c>
      <c r="K224" s="5">
        <v>94454.720000000001</v>
      </c>
      <c r="L224" s="5">
        <v>0</v>
      </c>
      <c r="M224" s="5">
        <v>0</v>
      </c>
    </row>
    <row r="225" spans="1:13" x14ac:dyDescent="0.25">
      <c r="A225" s="458">
        <v>739</v>
      </c>
      <c r="B225" s="5" t="s">
        <v>1684</v>
      </c>
      <c r="C225" s="16">
        <v>720</v>
      </c>
      <c r="D225" s="16">
        <v>45</v>
      </c>
      <c r="E225" s="16">
        <v>56</v>
      </c>
      <c r="F225" s="16">
        <v>101</v>
      </c>
      <c r="G225" s="459">
        <v>0.14027777777777778</v>
      </c>
      <c r="H225" s="16">
        <v>73</v>
      </c>
      <c r="I225" s="459">
        <v>0.10138888888888889</v>
      </c>
      <c r="J225" s="16">
        <v>34425.279999999999</v>
      </c>
      <c r="K225" s="5">
        <v>34425.279999999999</v>
      </c>
      <c r="L225" s="5">
        <v>0</v>
      </c>
      <c r="M225" s="5">
        <v>0</v>
      </c>
    </row>
    <row r="226" spans="1:13" x14ac:dyDescent="0.25">
      <c r="A226" s="458">
        <v>740</v>
      </c>
      <c r="B226" s="5" t="s">
        <v>1591</v>
      </c>
      <c r="C226" s="16">
        <v>1269</v>
      </c>
      <c r="D226" s="16">
        <v>250</v>
      </c>
      <c r="E226" s="16">
        <v>126</v>
      </c>
      <c r="F226" s="16">
        <v>376</v>
      </c>
      <c r="G226" s="459">
        <v>0.29629629629629628</v>
      </c>
      <c r="H226" s="16">
        <v>313</v>
      </c>
      <c r="I226" s="459">
        <v>0.24665090622537431</v>
      </c>
      <c r="J226" s="16">
        <v>341102.4</v>
      </c>
      <c r="K226" s="5">
        <v>341102.4</v>
      </c>
      <c r="L226" s="5">
        <v>0</v>
      </c>
      <c r="M226" s="5">
        <v>0</v>
      </c>
    </row>
    <row r="227" spans="1:13" x14ac:dyDescent="0.25">
      <c r="A227" s="458">
        <v>741</v>
      </c>
      <c r="B227" s="5" t="s">
        <v>1685</v>
      </c>
      <c r="C227" s="16">
        <v>898</v>
      </c>
      <c r="D227" s="16">
        <v>122</v>
      </c>
      <c r="E227" s="16">
        <v>79</v>
      </c>
      <c r="F227" s="16">
        <v>201</v>
      </c>
      <c r="G227" s="459">
        <v>0.22383073496659242</v>
      </c>
      <c r="H227" s="16">
        <v>161.5</v>
      </c>
      <c r="I227" s="459">
        <v>0.17984409799554565</v>
      </c>
      <c r="J227" s="16">
        <v>126703.36</v>
      </c>
      <c r="K227" s="5">
        <v>126703.36</v>
      </c>
      <c r="L227" s="5">
        <v>0</v>
      </c>
      <c r="M227" s="5">
        <v>0</v>
      </c>
    </row>
    <row r="228" spans="1:13" x14ac:dyDescent="0.25">
      <c r="A228" s="458">
        <v>742</v>
      </c>
      <c r="B228" s="5" t="s">
        <v>1606</v>
      </c>
      <c r="C228" s="16">
        <v>9628</v>
      </c>
      <c r="D228" s="16">
        <v>4910</v>
      </c>
      <c r="E228" s="16">
        <v>550</v>
      </c>
      <c r="F228" s="16">
        <v>5460</v>
      </c>
      <c r="G228" s="459">
        <v>0.56709597008724555</v>
      </c>
      <c r="H228" s="16">
        <v>5185</v>
      </c>
      <c r="I228" s="459">
        <v>0.53853344412131288</v>
      </c>
      <c r="J228" s="16">
        <v>12737009.919999998</v>
      </c>
      <c r="K228" s="5">
        <v>12827970.560000001</v>
      </c>
      <c r="L228" s="5">
        <v>90960.640000002459</v>
      </c>
      <c r="M228" s="5">
        <v>9.4475114250106422</v>
      </c>
    </row>
    <row r="229" spans="1:13" x14ac:dyDescent="0.25">
      <c r="A229" s="458">
        <v>743</v>
      </c>
      <c r="B229" s="5" t="s">
        <v>1632</v>
      </c>
      <c r="C229" s="16">
        <v>1028</v>
      </c>
      <c r="D229" s="16">
        <v>186</v>
      </c>
      <c r="E229" s="16">
        <v>95</v>
      </c>
      <c r="F229" s="16">
        <v>281</v>
      </c>
      <c r="G229" s="459">
        <v>0.2733463035019455</v>
      </c>
      <c r="H229" s="16">
        <v>233.5</v>
      </c>
      <c r="I229" s="459">
        <v>0.22714007782101167</v>
      </c>
      <c r="J229" s="16">
        <v>233129.59999999998</v>
      </c>
      <c r="K229" s="5">
        <v>233129.59999999998</v>
      </c>
      <c r="L229" s="5">
        <v>0</v>
      </c>
      <c r="M229" s="5">
        <v>0</v>
      </c>
    </row>
    <row r="230" spans="1:13" x14ac:dyDescent="0.25">
      <c r="A230" s="458">
        <v>745</v>
      </c>
      <c r="B230" s="5" t="s">
        <v>1624</v>
      </c>
      <c r="C230" s="16">
        <v>1786</v>
      </c>
      <c r="D230" s="16">
        <v>184</v>
      </c>
      <c r="E230" s="16">
        <v>134</v>
      </c>
      <c r="F230" s="16">
        <v>318</v>
      </c>
      <c r="G230" s="459">
        <v>0.1780515117581187</v>
      </c>
      <c r="H230" s="16">
        <v>251</v>
      </c>
      <c r="I230" s="459">
        <v>0.14053751399776035</v>
      </c>
      <c r="J230" s="16">
        <v>162446.07999999999</v>
      </c>
      <c r="K230" s="5">
        <v>162446.07999999999</v>
      </c>
      <c r="L230" s="5">
        <v>0</v>
      </c>
      <c r="M230" s="5">
        <v>0</v>
      </c>
    </row>
    <row r="231" spans="1:13" x14ac:dyDescent="0.25">
      <c r="A231" s="458">
        <v>748</v>
      </c>
      <c r="B231" s="5" t="s">
        <v>1596</v>
      </c>
      <c r="C231" s="16">
        <v>4159</v>
      </c>
      <c r="D231" s="16">
        <v>322</v>
      </c>
      <c r="E231" s="16">
        <v>182</v>
      </c>
      <c r="F231" s="16">
        <v>504</v>
      </c>
      <c r="G231" s="459">
        <v>0.12118297667708584</v>
      </c>
      <c r="H231" s="16">
        <v>413</v>
      </c>
      <c r="I231" s="459">
        <v>9.9302716999278673E-2</v>
      </c>
      <c r="J231" s="16">
        <v>180775.67999999999</v>
      </c>
      <c r="K231" s="5">
        <v>180775.67999999999</v>
      </c>
      <c r="L231" s="5">
        <v>0</v>
      </c>
      <c r="M231" s="5">
        <v>0</v>
      </c>
    </row>
    <row r="232" spans="1:13" x14ac:dyDescent="0.25">
      <c r="A232" s="458">
        <v>750</v>
      </c>
      <c r="B232" s="5" t="s">
        <v>1588</v>
      </c>
      <c r="C232" s="16">
        <v>2299</v>
      </c>
      <c r="D232" s="16">
        <v>308</v>
      </c>
      <c r="E232" s="16">
        <v>143</v>
      </c>
      <c r="F232" s="16">
        <v>451</v>
      </c>
      <c r="G232" s="459">
        <v>0.19617224880382775</v>
      </c>
      <c r="H232" s="16">
        <v>379.5</v>
      </c>
      <c r="I232" s="459">
        <v>0.16507177033492823</v>
      </c>
      <c r="J232" s="16">
        <v>286342.72000000003</v>
      </c>
      <c r="K232" s="5">
        <v>286342.72000000003</v>
      </c>
      <c r="L232" s="5">
        <v>0</v>
      </c>
      <c r="M232" s="5">
        <v>0</v>
      </c>
    </row>
    <row r="233" spans="1:13" x14ac:dyDescent="0.25">
      <c r="A233" s="458">
        <v>756</v>
      </c>
      <c r="B233" s="5" t="s">
        <v>1786</v>
      </c>
      <c r="C233" s="16">
        <v>796</v>
      </c>
      <c r="D233" s="16">
        <v>134</v>
      </c>
      <c r="E233" s="16">
        <v>80</v>
      </c>
      <c r="F233" s="16">
        <v>214</v>
      </c>
      <c r="G233" s="459">
        <v>0.26884422110552764</v>
      </c>
      <c r="H233" s="16">
        <v>174</v>
      </c>
      <c r="I233" s="459">
        <v>0.21859296482412061</v>
      </c>
      <c r="J233" s="16">
        <v>163648.96000000002</v>
      </c>
      <c r="K233" s="5">
        <v>163648.96000000002</v>
      </c>
      <c r="L233" s="5">
        <v>0</v>
      </c>
      <c r="M233" s="5">
        <v>0</v>
      </c>
    </row>
    <row r="234" spans="1:13" x14ac:dyDescent="0.25">
      <c r="A234" s="458">
        <v>761</v>
      </c>
      <c r="B234" s="5" t="s">
        <v>1610</v>
      </c>
      <c r="C234" s="16">
        <v>4903</v>
      </c>
      <c r="D234" s="16">
        <v>1550</v>
      </c>
      <c r="E234" s="16">
        <v>373</v>
      </c>
      <c r="F234" s="16">
        <v>1923</v>
      </c>
      <c r="G234" s="459">
        <v>0.39220885172343461</v>
      </c>
      <c r="H234" s="16">
        <v>1736.5</v>
      </c>
      <c r="I234" s="459">
        <v>0.35417091576585763</v>
      </c>
      <c r="J234" s="16">
        <v>2881756.8</v>
      </c>
      <c r="K234" s="5">
        <v>2881756.8</v>
      </c>
      <c r="L234" s="5">
        <v>0</v>
      </c>
      <c r="M234" s="5">
        <v>0</v>
      </c>
    </row>
    <row r="235" spans="1:13" x14ac:dyDescent="0.25">
      <c r="A235" s="458">
        <v>763</v>
      </c>
      <c r="B235" s="5" t="s">
        <v>1795</v>
      </c>
      <c r="C235" s="16">
        <v>894</v>
      </c>
      <c r="D235" s="16">
        <v>179</v>
      </c>
      <c r="E235" s="16">
        <v>39</v>
      </c>
      <c r="F235" s="16">
        <v>218</v>
      </c>
      <c r="G235" s="459">
        <v>0.24384787472035793</v>
      </c>
      <c r="H235" s="16">
        <v>198.5</v>
      </c>
      <c r="I235" s="459">
        <v>0.22203579418344518</v>
      </c>
      <c r="J235" s="16">
        <v>191086.08000000002</v>
      </c>
      <c r="K235" s="5">
        <v>191086.08000000002</v>
      </c>
      <c r="L235" s="5">
        <v>0</v>
      </c>
      <c r="M235" s="5">
        <v>0</v>
      </c>
    </row>
    <row r="236" spans="1:13" x14ac:dyDescent="0.25">
      <c r="A236" s="458">
        <v>768</v>
      </c>
      <c r="B236" s="5" t="s">
        <v>1730</v>
      </c>
      <c r="C236" s="16">
        <v>411</v>
      </c>
      <c r="D236" s="16">
        <v>66</v>
      </c>
      <c r="E236" s="16">
        <v>39</v>
      </c>
      <c r="F236" s="16">
        <v>105</v>
      </c>
      <c r="G236" s="459">
        <v>0.25547445255474455</v>
      </c>
      <c r="H236" s="16">
        <v>85.5</v>
      </c>
      <c r="I236" s="459">
        <v>0.20802919708029197</v>
      </c>
      <c r="J236" s="16">
        <v>76526.080000000002</v>
      </c>
      <c r="K236" s="5">
        <v>76526.080000000002</v>
      </c>
      <c r="L236" s="5">
        <v>0</v>
      </c>
      <c r="M236" s="5">
        <v>0</v>
      </c>
    </row>
    <row r="237" spans="1:13" x14ac:dyDescent="0.25">
      <c r="A237" s="458">
        <v>771</v>
      </c>
      <c r="B237" s="5" t="s">
        <v>1841</v>
      </c>
      <c r="C237" s="16">
        <v>156</v>
      </c>
      <c r="D237" s="16">
        <v>37</v>
      </c>
      <c r="E237" s="16">
        <v>15</v>
      </c>
      <c r="F237" s="16">
        <v>52</v>
      </c>
      <c r="G237" s="459">
        <v>0.33333333333333331</v>
      </c>
      <c r="H237" s="16">
        <v>44.5</v>
      </c>
      <c r="I237" s="459">
        <v>0.28525641025641024</v>
      </c>
      <c r="J237" s="16">
        <v>58024.639999999999</v>
      </c>
      <c r="K237" s="5">
        <v>58024.639999999999</v>
      </c>
      <c r="L237" s="5">
        <v>0</v>
      </c>
      <c r="M237" s="5">
        <v>0</v>
      </c>
    </row>
    <row r="238" spans="1:13" x14ac:dyDescent="0.25">
      <c r="A238" s="458">
        <v>775</v>
      </c>
      <c r="B238" s="5" t="s">
        <v>1821</v>
      </c>
      <c r="C238" s="16">
        <v>742</v>
      </c>
      <c r="D238" s="16">
        <v>161</v>
      </c>
      <c r="E238" s="16">
        <v>84</v>
      </c>
      <c r="F238" s="16">
        <v>245</v>
      </c>
      <c r="G238" s="459">
        <v>0.330188679245283</v>
      </c>
      <c r="H238" s="16">
        <v>203</v>
      </c>
      <c r="I238" s="459">
        <v>0.27358490566037735</v>
      </c>
      <c r="J238" s="16">
        <v>239716.8</v>
      </c>
      <c r="K238" s="5">
        <v>239716.8</v>
      </c>
      <c r="L238" s="5">
        <v>0</v>
      </c>
      <c r="M238" s="5">
        <v>0</v>
      </c>
    </row>
    <row r="239" spans="1:13" x14ac:dyDescent="0.25">
      <c r="A239" s="458">
        <v>777</v>
      </c>
      <c r="B239" s="5" t="s">
        <v>1695</v>
      </c>
      <c r="C239" s="16">
        <v>805</v>
      </c>
      <c r="D239" s="16">
        <v>241</v>
      </c>
      <c r="E239" s="16">
        <v>73</v>
      </c>
      <c r="F239" s="16">
        <v>314</v>
      </c>
      <c r="G239" s="459">
        <v>0.39006211180124223</v>
      </c>
      <c r="H239" s="16">
        <v>277.5</v>
      </c>
      <c r="I239" s="459">
        <v>0.34472049689440992</v>
      </c>
      <c r="J239" s="16">
        <v>435385.28</v>
      </c>
      <c r="K239" s="5">
        <v>450850.88</v>
      </c>
      <c r="L239" s="5">
        <v>15465.599999999977</v>
      </c>
      <c r="M239" s="5">
        <v>19.21192546583848</v>
      </c>
    </row>
    <row r="240" spans="1:13" x14ac:dyDescent="0.25">
      <c r="A240" s="458">
        <v>786</v>
      </c>
      <c r="B240" s="5" t="s">
        <v>1829</v>
      </c>
      <c r="C240" s="16">
        <v>529</v>
      </c>
      <c r="D240" s="16">
        <v>146</v>
      </c>
      <c r="E240" s="16">
        <v>84</v>
      </c>
      <c r="F240" s="16">
        <v>230</v>
      </c>
      <c r="G240" s="459">
        <v>0.43478260869565216</v>
      </c>
      <c r="H240" s="16">
        <v>188</v>
      </c>
      <c r="I240" s="459">
        <v>0.35538752362948961</v>
      </c>
      <c r="J240" s="16">
        <v>287316.47999999998</v>
      </c>
      <c r="K240" s="5">
        <v>287316.47999999998</v>
      </c>
      <c r="L240" s="5">
        <v>0</v>
      </c>
      <c r="M240" s="5">
        <v>0</v>
      </c>
    </row>
    <row r="241" spans="1:13" x14ac:dyDescent="0.25">
      <c r="A241" s="458">
        <v>787</v>
      </c>
      <c r="B241" s="5" t="s">
        <v>1780</v>
      </c>
      <c r="C241" s="16">
        <v>531</v>
      </c>
      <c r="D241" s="16">
        <v>152</v>
      </c>
      <c r="E241" s="16">
        <v>87</v>
      </c>
      <c r="F241" s="16">
        <v>239</v>
      </c>
      <c r="G241" s="459">
        <v>0.45009416195856872</v>
      </c>
      <c r="H241" s="16">
        <v>195.5</v>
      </c>
      <c r="I241" s="459">
        <v>0.36817325800376649</v>
      </c>
      <c r="J241" s="16">
        <v>312118.71999999997</v>
      </c>
      <c r="K241" s="5">
        <v>312118.71999999997</v>
      </c>
      <c r="L241" s="5">
        <v>0</v>
      </c>
      <c r="M241" s="5">
        <v>0</v>
      </c>
    </row>
    <row r="242" spans="1:13" x14ac:dyDescent="0.25">
      <c r="A242" s="458">
        <v>801</v>
      </c>
      <c r="B242" s="5" t="s">
        <v>2137</v>
      </c>
      <c r="C242" s="16">
        <v>175</v>
      </c>
      <c r="D242" s="16">
        <v>96</v>
      </c>
      <c r="E242" s="16">
        <v>25</v>
      </c>
      <c r="F242" s="16">
        <v>121</v>
      </c>
      <c r="G242" s="459">
        <v>0.69142857142857139</v>
      </c>
      <c r="H242" s="16">
        <v>108.5</v>
      </c>
      <c r="I242" s="459">
        <v>0.62</v>
      </c>
      <c r="J242" s="16">
        <v>289493.12</v>
      </c>
      <c r="K242" s="5">
        <v>289493.12</v>
      </c>
      <c r="L242" s="5">
        <v>0</v>
      </c>
      <c r="M242" s="5">
        <v>0</v>
      </c>
    </row>
    <row r="243" spans="1:13" x14ac:dyDescent="0.25">
      <c r="A243" s="458">
        <v>803</v>
      </c>
      <c r="B243" s="5" t="s">
        <v>1767</v>
      </c>
      <c r="C243" s="16">
        <v>364</v>
      </c>
      <c r="D243" s="16">
        <v>94</v>
      </c>
      <c r="E243" s="16">
        <v>13</v>
      </c>
      <c r="F243" s="16">
        <v>107</v>
      </c>
      <c r="G243" s="459">
        <v>0.29395604395604397</v>
      </c>
      <c r="H243" s="16">
        <v>100.5</v>
      </c>
      <c r="I243" s="459">
        <v>0.27609890109890112</v>
      </c>
      <c r="J243" s="16">
        <v>119543.36</v>
      </c>
      <c r="K243" s="5">
        <v>119543.36</v>
      </c>
      <c r="L243" s="5">
        <v>0</v>
      </c>
      <c r="M243" s="5">
        <v>0</v>
      </c>
    </row>
    <row r="244" spans="1:13" x14ac:dyDescent="0.25">
      <c r="A244" s="458">
        <v>811</v>
      </c>
      <c r="B244" s="5" t="s">
        <v>1711</v>
      </c>
      <c r="C244" s="16">
        <v>921</v>
      </c>
      <c r="D244" s="16">
        <v>196</v>
      </c>
      <c r="E244" s="16">
        <v>92</v>
      </c>
      <c r="F244" s="16">
        <v>288</v>
      </c>
      <c r="G244" s="459">
        <v>0.31270358306188922</v>
      </c>
      <c r="H244" s="16">
        <v>242</v>
      </c>
      <c r="I244" s="459">
        <v>0.26275787187839306</v>
      </c>
      <c r="J244" s="16">
        <v>276891.52000000002</v>
      </c>
      <c r="K244" s="5">
        <v>276891.52000000002</v>
      </c>
      <c r="L244" s="5">
        <v>0</v>
      </c>
      <c r="M244" s="5">
        <v>0</v>
      </c>
    </row>
    <row r="245" spans="1:13" x14ac:dyDescent="0.25">
      <c r="A245" s="458">
        <v>813</v>
      </c>
      <c r="B245" s="5" t="s">
        <v>1820</v>
      </c>
      <c r="C245" s="16">
        <v>1166</v>
      </c>
      <c r="D245" s="16">
        <v>193</v>
      </c>
      <c r="E245" s="16">
        <v>62</v>
      </c>
      <c r="F245" s="16">
        <v>255</v>
      </c>
      <c r="G245" s="459">
        <v>0.21869639794168097</v>
      </c>
      <c r="H245" s="16">
        <v>224</v>
      </c>
      <c r="I245" s="459">
        <v>0.19210977701543738</v>
      </c>
      <c r="J245" s="16">
        <v>186904.64</v>
      </c>
      <c r="K245" s="5">
        <v>186904.64</v>
      </c>
      <c r="L245" s="5">
        <v>0</v>
      </c>
      <c r="M245" s="5">
        <v>0</v>
      </c>
    </row>
    <row r="246" spans="1:13" x14ac:dyDescent="0.25">
      <c r="A246" s="458">
        <v>818</v>
      </c>
      <c r="B246" s="5" t="s">
        <v>1755</v>
      </c>
      <c r="C246" s="16">
        <v>513</v>
      </c>
      <c r="D246" s="16">
        <v>152</v>
      </c>
      <c r="E246" s="16">
        <v>61</v>
      </c>
      <c r="F246" s="16">
        <v>213</v>
      </c>
      <c r="G246" s="459">
        <v>0.41520467836257308</v>
      </c>
      <c r="H246" s="16">
        <v>182.5</v>
      </c>
      <c r="I246" s="459">
        <v>0.35575048732943471</v>
      </c>
      <c r="J246" s="16">
        <v>279812.8</v>
      </c>
      <c r="K246" s="5">
        <v>279812.8</v>
      </c>
      <c r="L246" s="5">
        <v>0</v>
      </c>
      <c r="M246" s="5">
        <v>0</v>
      </c>
    </row>
    <row r="247" spans="1:13" x14ac:dyDescent="0.25">
      <c r="A247" s="458">
        <v>820</v>
      </c>
      <c r="B247" s="5" t="s">
        <v>1719</v>
      </c>
      <c r="C247" s="16">
        <v>448</v>
      </c>
      <c r="D247" s="16">
        <v>122</v>
      </c>
      <c r="E247" s="16">
        <v>43</v>
      </c>
      <c r="F247" s="16">
        <v>165</v>
      </c>
      <c r="G247" s="459">
        <v>0.36830357142857145</v>
      </c>
      <c r="H247" s="16">
        <v>143.5</v>
      </c>
      <c r="I247" s="459">
        <v>0.3203125</v>
      </c>
      <c r="J247" s="16">
        <v>199219.84</v>
      </c>
      <c r="K247" s="5">
        <v>199219.84</v>
      </c>
      <c r="L247" s="5">
        <v>0</v>
      </c>
      <c r="M247" s="5">
        <v>0</v>
      </c>
    </row>
    <row r="248" spans="1:13" x14ac:dyDescent="0.25">
      <c r="A248" s="458">
        <v>821</v>
      </c>
      <c r="B248" s="5" t="s">
        <v>1772</v>
      </c>
      <c r="C248" s="16">
        <v>838</v>
      </c>
      <c r="D248" s="16">
        <v>237</v>
      </c>
      <c r="E248" s="16">
        <v>185</v>
      </c>
      <c r="F248" s="16">
        <v>422</v>
      </c>
      <c r="G248" s="459">
        <v>0.50357995226730312</v>
      </c>
      <c r="H248" s="16">
        <v>329.5</v>
      </c>
      <c r="I248" s="459">
        <v>0.39319809069212408</v>
      </c>
      <c r="J248" s="16">
        <v>558136.31999999995</v>
      </c>
      <c r="K248" s="5">
        <v>558136.31999999995</v>
      </c>
      <c r="L248" s="5">
        <v>0</v>
      </c>
      <c r="M248" s="5">
        <v>0</v>
      </c>
    </row>
    <row r="249" spans="1:13" x14ac:dyDescent="0.25">
      <c r="A249" s="458">
        <v>829</v>
      </c>
      <c r="B249" s="5" t="s">
        <v>1689</v>
      </c>
      <c r="C249" s="16">
        <v>1790</v>
      </c>
      <c r="D249" s="16">
        <v>411</v>
      </c>
      <c r="E249" s="16">
        <v>114</v>
      </c>
      <c r="F249" s="16">
        <v>525</v>
      </c>
      <c r="G249" s="459">
        <v>0.29329608938547486</v>
      </c>
      <c r="H249" s="16">
        <v>468</v>
      </c>
      <c r="I249" s="459">
        <v>0.26145251396648045</v>
      </c>
      <c r="J249" s="16">
        <v>565181.76</v>
      </c>
      <c r="K249" s="5">
        <v>565181.76</v>
      </c>
      <c r="L249" s="5">
        <v>0</v>
      </c>
      <c r="M249" s="5">
        <v>0</v>
      </c>
    </row>
    <row r="250" spans="1:13" x14ac:dyDescent="0.25">
      <c r="A250" s="458">
        <v>831</v>
      </c>
      <c r="B250" s="5" t="s">
        <v>1585</v>
      </c>
      <c r="C250" s="16">
        <v>5914</v>
      </c>
      <c r="D250" s="16">
        <v>826</v>
      </c>
      <c r="E250" s="16">
        <v>261</v>
      </c>
      <c r="F250" s="16">
        <v>1087</v>
      </c>
      <c r="G250" s="459">
        <v>0.18380114981400067</v>
      </c>
      <c r="H250" s="16">
        <v>956.5</v>
      </c>
      <c r="I250" s="459">
        <v>0.16173486641866758</v>
      </c>
      <c r="J250" s="16">
        <v>804039.3600000001</v>
      </c>
      <c r="K250" s="5">
        <v>804039.3600000001</v>
      </c>
      <c r="L250" s="5">
        <v>0</v>
      </c>
      <c r="M250" s="5">
        <v>0</v>
      </c>
    </row>
    <row r="251" spans="1:13" x14ac:dyDescent="0.25">
      <c r="A251" s="458">
        <v>832</v>
      </c>
      <c r="B251" s="5" t="s">
        <v>1671</v>
      </c>
      <c r="C251" s="16">
        <v>3233</v>
      </c>
      <c r="D251" s="16">
        <v>233</v>
      </c>
      <c r="E251" s="16">
        <v>65</v>
      </c>
      <c r="F251" s="16">
        <v>298</v>
      </c>
      <c r="G251" s="459">
        <v>9.2174450974327249E-2</v>
      </c>
      <c r="H251" s="16">
        <v>265.5</v>
      </c>
      <c r="I251" s="459">
        <v>8.2121868233838546E-2</v>
      </c>
      <c r="J251" s="16">
        <v>97948.800000000003</v>
      </c>
      <c r="K251" s="5">
        <v>97948.800000000003</v>
      </c>
      <c r="L251" s="5">
        <v>0</v>
      </c>
      <c r="M251" s="5">
        <v>0</v>
      </c>
    </row>
    <row r="252" spans="1:13" x14ac:dyDescent="0.25">
      <c r="A252" s="458">
        <v>833</v>
      </c>
      <c r="B252" s="5" t="s">
        <v>1597</v>
      </c>
      <c r="C252" s="16">
        <v>18996</v>
      </c>
      <c r="D252" s="16">
        <v>2171</v>
      </c>
      <c r="E252" s="16">
        <v>627</v>
      </c>
      <c r="F252" s="16">
        <v>2798</v>
      </c>
      <c r="G252" s="459">
        <v>0.14729416719309329</v>
      </c>
      <c r="H252" s="16">
        <v>2484.5</v>
      </c>
      <c r="I252" s="459">
        <v>0.13079069277742683</v>
      </c>
      <c r="J252" s="16">
        <v>1874774.4</v>
      </c>
      <c r="K252" s="5">
        <v>1874774.4</v>
      </c>
      <c r="L252" s="5">
        <v>0</v>
      </c>
      <c r="M252" s="5">
        <v>0</v>
      </c>
    </row>
    <row r="253" spans="1:13" x14ac:dyDescent="0.25">
      <c r="A253" s="458">
        <v>834</v>
      </c>
      <c r="B253" s="5" t="s">
        <v>1655</v>
      </c>
      <c r="C253" s="16">
        <v>8289</v>
      </c>
      <c r="D253" s="16">
        <v>878</v>
      </c>
      <c r="E253" s="16">
        <v>195</v>
      </c>
      <c r="F253" s="16">
        <v>1073</v>
      </c>
      <c r="G253" s="459">
        <v>0.12944866690795029</v>
      </c>
      <c r="H253" s="16">
        <v>975.5</v>
      </c>
      <c r="I253" s="459">
        <v>0.11768608999879358</v>
      </c>
      <c r="J253" s="16">
        <v>543816.32000000007</v>
      </c>
      <c r="K253" s="5">
        <v>543816.32000000007</v>
      </c>
      <c r="L253" s="5">
        <v>0</v>
      </c>
      <c r="M253" s="5">
        <v>0</v>
      </c>
    </row>
    <row r="254" spans="1:13" x14ac:dyDescent="0.25">
      <c r="A254" s="458">
        <v>836</v>
      </c>
      <c r="B254" s="5" t="s">
        <v>1862</v>
      </c>
      <c r="C254" s="16">
        <v>218</v>
      </c>
      <c r="D254" s="16">
        <v>92</v>
      </c>
      <c r="E254" s="16">
        <v>44</v>
      </c>
      <c r="F254" s="16">
        <v>136</v>
      </c>
      <c r="G254" s="459">
        <v>0.62385321100917435</v>
      </c>
      <c r="H254" s="16">
        <v>114</v>
      </c>
      <c r="I254" s="459">
        <v>0.52293577981651373</v>
      </c>
      <c r="J254" s="16">
        <v>257874.56</v>
      </c>
      <c r="K254" s="5">
        <v>257874.56</v>
      </c>
      <c r="L254" s="5">
        <v>0</v>
      </c>
      <c r="M254" s="5">
        <v>0</v>
      </c>
    </row>
    <row r="255" spans="1:13" x14ac:dyDescent="0.25">
      <c r="A255" s="458">
        <v>837</v>
      </c>
      <c r="B255" s="5" t="s">
        <v>1768</v>
      </c>
      <c r="C255" s="16">
        <v>609</v>
      </c>
      <c r="D255" s="16">
        <v>162</v>
      </c>
      <c r="E255" s="16">
        <v>67</v>
      </c>
      <c r="F255" s="16">
        <v>229</v>
      </c>
      <c r="G255" s="459">
        <v>0.3760262725779967</v>
      </c>
      <c r="H255" s="16">
        <v>195.5</v>
      </c>
      <c r="I255" s="459">
        <v>0.32101806239737274</v>
      </c>
      <c r="J255" s="16">
        <v>271392.64000000001</v>
      </c>
      <c r="K255" s="5">
        <v>271392.64000000001</v>
      </c>
      <c r="L255" s="5">
        <v>0</v>
      </c>
      <c r="M255" s="5">
        <v>0</v>
      </c>
    </row>
    <row r="256" spans="1:13" x14ac:dyDescent="0.25">
      <c r="A256" s="458">
        <v>840</v>
      </c>
      <c r="B256" s="5" t="s">
        <v>1736</v>
      </c>
      <c r="C256" s="16">
        <v>1029</v>
      </c>
      <c r="D256" s="16">
        <v>327</v>
      </c>
      <c r="E256" s="16">
        <v>109</v>
      </c>
      <c r="F256" s="16">
        <v>436</v>
      </c>
      <c r="G256" s="459">
        <v>0.423712342079689</v>
      </c>
      <c r="H256" s="16">
        <v>381.5</v>
      </c>
      <c r="I256" s="459">
        <v>0.37074829931972791</v>
      </c>
      <c r="J256" s="16">
        <v>609860.16</v>
      </c>
      <c r="K256" s="5">
        <v>609860.16</v>
      </c>
      <c r="L256" s="5">
        <v>0</v>
      </c>
      <c r="M256" s="5">
        <v>0</v>
      </c>
    </row>
    <row r="257" spans="1:13" x14ac:dyDescent="0.25">
      <c r="A257" s="458">
        <v>846</v>
      </c>
      <c r="B257" s="5" t="s">
        <v>1694</v>
      </c>
      <c r="C257" s="16">
        <v>618</v>
      </c>
      <c r="D257" s="16">
        <v>178</v>
      </c>
      <c r="E257" s="16">
        <v>33</v>
      </c>
      <c r="F257" s="16">
        <v>211</v>
      </c>
      <c r="G257" s="459">
        <v>0.34142394822006472</v>
      </c>
      <c r="H257" s="16">
        <v>194.5</v>
      </c>
      <c r="I257" s="459">
        <v>0.31472491909385114</v>
      </c>
      <c r="J257" s="16">
        <v>278266.23999999999</v>
      </c>
      <c r="K257" s="5">
        <v>278266.23999999999</v>
      </c>
      <c r="L257" s="5">
        <v>0</v>
      </c>
      <c r="M257" s="5">
        <v>0</v>
      </c>
    </row>
    <row r="258" spans="1:13" x14ac:dyDescent="0.25">
      <c r="A258" s="458">
        <v>850</v>
      </c>
      <c r="B258" s="5" t="s">
        <v>2133</v>
      </c>
      <c r="C258" s="16">
        <v>300</v>
      </c>
      <c r="D258" s="16">
        <v>70</v>
      </c>
      <c r="E258" s="16">
        <v>34</v>
      </c>
      <c r="F258" s="16">
        <v>104</v>
      </c>
      <c r="G258" s="459">
        <v>0.34666666666666668</v>
      </c>
      <c r="H258" s="16">
        <v>87</v>
      </c>
      <c r="I258" s="459">
        <v>0.28999999999999998</v>
      </c>
      <c r="J258" s="16">
        <v>108373.75999999999</v>
      </c>
      <c r="K258" s="5">
        <v>108373.75999999999</v>
      </c>
      <c r="L258" s="5">
        <v>0</v>
      </c>
      <c r="M258" s="5">
        <v>0</v>
      </c>
    </row>
    <row r="259" spans="1:13" x14ac:dyDescent="0.25">
      <c r="A259" s="458">
        <v>852</v>
      </c>
      <c r="B259" s="5" t="s">
        <v>2138</v>
      </c>
      <c r="C259" s="16">
        <v>136</v>
      </c>
      <c r="D259" s="16">
        <v>40</v>
      </c>
      <c r="E259" s="16">
        <v>14</v>
      </c>
      <c r="F259" s="16">
        <v>54</v>
      </c>
      <c r="G259" s="459">
        <v>0.39705882352941174</v>
      </c>
      <c r="H259" s="16">
        <v>47</v>
      </c>
      <c r="I259" s="459">
        <v>0.34558823529411764</v>
      </c>
      <c r="J259" s="16">
        <v>75380.479999999996</v>
      </c>
      <c r="K259" s="5">
        <v>75380.479999999996</v>
      </c>
      <c r="L259" s="5">
        <v>0</v>
      </c>
      <c r="M259" s="5">
        <v>0</v>
      </c>
    </row>
    <row r="260" spans="1:13" x14ac:dyDescent="0.25">
      <c r="A260" s="458">
        <v>857</v>
      </c>
      <c r="B260" s="5" t="s">
        <v>2139</v>
      </c>
      <c r="C260" s="16">
        <v>723</v>
      </c>
      <c r="D260" s="16">
        <v>154</v>
      </c>
      <c r="E260" s="16">
        <v>40</v>
      </c>
      <c r="F260" s="16">
        <v>194</v>
      </c>
      <c r="G260" s="459">
        <v>0.26832641770401106</v>
      </c>
      <c r="H260" s="16">
        <v>174</v>
      </c>
      <c r="I260" s="459">
        <v>0.24066390041493776</v>
      </c>
      <c r="J260" s="16">
        <v>188164.8</v>
      </c>
      <c r="K260" s="5">
        <v>188164.8</v>
      </c>
      <c r="L260" s="5">
        <v>0</v>
      </c>
      <c r="M260" s="5">
        <v>0</v>
      </c>
    </row>
    <row r="261" spans="1:13" x14ac:dyDescent="0.25">
      <c r="A261" s="458">
        <v>858</v>
      </c>
      <c r="B261" s="5" t="s">
        <v>1836</v>
      </c>
      <c r="C261" s="16">
        <v>1004</v>
      </c>
      <c r="D261" s="16">
        <v>186</v>
      </c>
      <c r="E261" s="16">
        <v>45</v>
      </c>
      <c r="F261" s="16">
        <v>231</v>
      </c>
      <c r="G261" s="459">
        <v>0.23007968127490039</v>
      </c>
      <c r="H261" s="16">
        <v>208.5</v>
      </c>
      <c r="I261" s="459">
        <v>0.20766932270916336</v>
      </c>
      <c r="J261" s="16">
        <v>189253.12</v>
      </c>
      <c r="K261" s="5">
        <v>189253.12</v>
      </c>
      <c r="L261" s="5">
        <v>0</v>
      </c>
      <c r="M261" s="5">
        <v>0</v>
      </c>
    </row>
    <row r="262" spans="1:13" x14ac:dyDescent="0.25">
      <c r="A262" s="458">
        <v>861</v>
      </c>
      <c r="B262" s="5" t="s">
        <v>1815</v>
      </c>
      <c r="C262" s="16">
        <v>2632</v>
      </c>
      <c r="D262" s="16">
        <v>727</v>
      </c>
      <c r="E262" s="16">
        <v>101</v>
      </c>
      <c r="F262" s="16">
        <v>828</v>
      </c>
      <c r="G262" s="459">
        <v>0.31458966565349544</v>
      </c>
      <c r="H262" s="16">
        <v>777.5</v>
      </c>
      <c r="I262" s="459">
        <v>0.29540273556231</v>
      </c>
      <c r="J262" s="16">
        <v>1066725.44</v>
      </c>
      <c r="K262" s="5">
        <v>1066725.44</v>
      </c>
      <c r="L262" s="5">
        <v>0</v>
      </c>
      <c r="M262" s="5">
        <v>0</v>
      </c>
    </row>
    <row r="263" spans="1:13" x14ac:dyDescent="0.25">
      <c r="A263" s="458">
        <v>876</v>
      </c>
      <c r="B263" s="5" t="s">
        <v>1669</v>
      </c>
      <c r="C263" s="16">
        <v>2003</v>
      </c>
      <c r="D263" s="16">
        <v>210</v>
      </c>
      <c r="E263" s="16">
        <v>108</v>
      </c>
      <c r="F263" s="16">
        <v>318</v>
      </c>
      <c r="G263" s="459">
        <v>0.15876185721417874</v>
      </c>
      <c r="H263" s="16">
        <v>264</v>
      </c>
      <c r="I263" s="459">
        <v>0.13180229655516726</v>
      </c>
      <c r="J263" s="16">
        <v>151161.91999999998</v>
      </c>
      <c r="K263" s="5">
        <v>151161.91999999998</v>
      </c>
      <c r="L263" s="5">
        <v>0</v>
      </c>
      <c r="M263" s="5">
        <v>0</v>
      </c>
    </row>
    <row r="264" spans="1:13" x14ac:dyDescent="0.25">
      <c r="A264" s="458">
        <v>877</v>
      </c>
      <c r="B264" s="5" t="s">
        <v>1579</v>
      </c>
      <c r="C264" s="16">
        <v>5500</v>
      </c>
      <c r="D264" s="16">
        <v>665</v>
      </c>
      <c r="E264" s="16">
        <v>304</v>
      </c>
      <c r="F264" s="16">
        <v>969</v>
      </c>
      <c r="G264" s="459">
        <v>0.17618181818181819</v>
      </c>
      <c r="H264" s="16">
        <v>817</v>
      </c>
      <c r="I264" s="459">
        <v>0.14854545454545454</v>
      </c>
      <c r="J264" s="16">
        <v>608657.28</v>
      </c>
      <c r="K264" s="5">
        <v>608657.28</v>
      </c>
      <c r="L264" s="5">
        <v>0</v>
      </c>
      <c r="M264" s="5">
        <v>0</v>
      </c>
    </row>
    <row r="265" spans="1:13" x14ac:dyDescent="0.25">
      <c r="A265" s="458">
        <v>879</v>
      </c>
      <c r="B265" s="5" t="s">
        <v>1622</v>
      </c>
      <c r="C265" s="16">
        <v>2384</v>
      </c>
      <c r="D265" s="16">
        <v>113</v>
      </c>
      <c r="E265" s="16">
        <v>55</v>
      </c>
      <c r="F265" s="16">
        <v>168</v>
      </c>
      <c r="G265" s="459">
        <v>7.0469798657718116E-2</v>
      </c>
      <c r="H265" s="16">
        <v>140.5</v>
      </c>
      <c r="I265" s="459">
        <v>5.8934563758389263E-2</v>
      </c>
      <c r="J265" s="16">
        <v>36945.599999999999</v>
      </c>
      <c r="K265" s="5">
        <v>36945.599999999999</v>
      </c>
      <c r="L265" s="5">
        <v>0</v>
      </c>
      <c r="M265" s="5">
        <v>0</v>
      </c>
    </row>
    <row r="266" spans="1:13" x14ac:dyDescent="0.25">
      <c r="A266" s="458">
        <v>881</v>
      </c>
      <c r="B266" s="5" t="s">
        <v>1673</v>
      </c>
      <c r="C266" s="16">
        <v>780</v>
      </c>
      <c r="D266" s="16">
        <v>91</v>
      </c>
      <c r="E266" s="16">
        <v>47</v>
      </c>
      <c r="F266" s="16">
        <v>138</v>
      </c>
      <c r="G266" s="459">
        <v>0.17692307692307693</v>
      </c>
      <c r="H266" s="16">
        <v>114.5</v>
      </c>
      <c r="I266" s="459">
        <v>0.1467948717948718</v>
      </c>
      <c r="J266" s="16">
        <v>73375.680000000008</v>
      </c>
      <c r="K266" s="5">
        <v>73375.680000000008</v>
      </c>
      <c r="L266" s="5">
        <v>0</v>
      </c>
      <c r="M266" s="5">
        <v>0</v>
      </c>
    </row>
    <row r="267" spans="1:13" x14ac:dyDescent="0.25">
      <c r="A267" s="458">
        <v>882</v>
      </c>
      <c r="B267" s="5" t="s">
        <v>1595</v>
      </c>
      <c r="C267" s="16">
        <v>4072</v>
      </c>
      <c r="D267" s="16">
        <v>550</v>
      </c>
      <c r="E267" s="16">
        <v>267</v>
      </c>
      <c r="F267" s="16">
        <v>817</v>
      </c>
      <c r="G267" s="459">
        <v>0.20063850687622789</v>
      </c>
      <c r="H267" s="16">
        <v>683.5</v>
      </c>
      <c r="I267" s="459">
        <v>0.16785363457760313</v>
      </c>
      <c r="J267" s="16">
        <v>532474.88</v>
      </c>
      <c r="K267" s="5">
        <v>537630.08000000007</v>
      </c>
      <c r="L267" s="5">
        <v>5155.2000000000698</v>
      </c>
      <c r="M267" s="5">
        <v>1.2660117878192705</v>
      </c>
    </row>
    <row r="268" spans="1:13" x14ac:dyDescent="0.25">
      <c r="A268" s="458">
        <v>883</v>
      </c>
      <c r="B268" s="5" t="s">
        <v>1699</v>
      </c>
      <c r="C268" s="16">
        <v>1553</v>
      </c>
      <c r="D268" s="16">
        <v>205</v>
      </c>
      <c r="E268" s="16">
        <v>67</v>
      </c>
      <c r="F268" s="16">
        <v>272</v>
      </c>
      <c r="G268" s="459">
        <v>0.17514488087572441</v>
      </c>
      <c r="H268" s="16">
        <v>238.5</v>
      </c>
      <c r="I268" s="459">
        <v>0.15357372826786864</v>
      </c>
      <c r="J268" s="16">
        <v>169777.91999999998</v>
      </c>
      <c r="K268" s="5">
        <v>169777.91999999998</v>
      </c>
      <c r="L268" s="5">
        <v>0</v>
      </c>
      <c r="M268" s="5">
        <v>0</v>
      </c>
    </row>
    <row r="269" spans="1:13" x14ac:dyDescent="0.25">
      <c r="A269" s="458">
        <v>885</v>
      </c>
      <c r="B269" s="5" t="s">
        <v>1701</v>
      </c>
      <c r="C269" s="16">
        <v>6366</v>
      </c>
      <c r="D269" s="16">
        <v>377</v>
      </c>
      <c r="E269" s="16">
        <v>227</v>
      </c>
      <c r="F269" s="16">
        <v>604</v>
      </c>
      <c r="G269" s="459">
        <v>9.4879044926170275E-2</v>
      </c>
      <c r="H269" s="16">
        <v>490.5</v>
      </c>
      <c r="I269" s="459">
        <v>7.7049952874646555E-2</v>
      </c>
      <c r="J269" s="16">
        <v>167773.12</v>
      </c>
      <c r="K269" s="5">
        <v>167773.12</v>
      </c>
      <c r="L269" s="5">
        <v>0</v>
      </c>
      <c r="M269" s="5">
        <v>0</v>
      </c>
    </row>
    <row r="270" spans="1:13" x14ac:dyDescent="0.25">
      <c r="A270" s="458">
        <v>891</v>
      </c>
      <c r="B270" s="5" t="s">
        <v>1714</v>
      </c>
      <c r="C270" s="16">
        <v>567</v>
      </c>
      <c r="D270" s="16">
        <v>158</v>
      </c>
      <c r="E270" s="16">
        <v>47</v>
      </c>
      <c r="F270" s="16">
        <v>205</v>
      </c>
      <c r="G270" s="459">
        <v>0.36155202821869487</v>
      </c>
      <c r="H270" s="16">
        <v>181.5</v>
      </c>
      <c r="I270" s="459">
        <v>0.32010582010582012</v>
      </c>
      <c r="J270" s="16">
        <v>254265.92</v>
      </c>
      <c r="K270" s="5">
        <v>254265.92</v>
      </c>
      <c r="L270" s="5">
        <v>0</v>
      </c>
      <c r="M270" s="5">
        <v>0</v>
      </c>
    </row>
    <row r="271" spans="1:13" x14ac:dyDescent="0.25">
      <c r="A271" s="458">
        <v>911</v>
      </c>
      <c r="B271" s="5" t="s">
        <v>1593</v>
      </c>
      <c r="C271" s="16">
        <v>4899</v>
      </c>
      <c r="D271" s="16">
        <v>798</v>
      </c>
      <c r="E271" s="16">
        <v>339</v>
      </c>
      <c r="F271" s="16">
        <v>1137</v>
      </c>
      <c r="G271" s="459">
        <v>0.23208818126148192</v>
      </c>
      <c r="H271" s="16">
        <v>967.5</v>
      </c>
      <c r="I271" s="459">
        <v>0.19748928352725045</v>
      </c>
      <c r="J271" s="16">
        <v>845223.67999999993</v>
      </c>
      <c r="K271" s="5">
        <v>845223.67999999993</v>
      </c>
      <c r="L271" s="5">
        <v>0</v>
      </c>
      <c r="M271" s="5">
        <v>0</v>
      </c>
    </row>
    <row r="272" spans="1:13" x14ac:dyDescent="0.25">
      <c r="A272" s="458">
        <v>912</v>
      </c>
      <c r="B272" s="5" t="s">
        <v>1646</v>
      </c>
      <c r="C272" s="16">
        <v>1682</v>
      </c>
      <c r="D272" s="16">
        <v>449</v>
      </c>
      <c r="E272" s="16">
        <v>219</v>
      </c>
      <c r="F272" s="16">
        <v>668</v>
      </c>
      <c r="G272" s="459">
        <v>0.39714625445897739</v>
      </c>
      <c r="H272" s="16">
        <v>558.5</v>
      </c>
      <c r="I272" s="459">
        <v>0.3320451843043995</v>
      </c>
      <c r="J272" s="16">
        <v>810225.60000000009</v>
      </c>
      <c r="K272" s="5">
        <v>810225.60000000009</v>
      </c>
      <c r="L272" s="5">
        <v>0</v>
      </c>
      <c r="M272" s="5">
        <v>0</v>
      </c>
    </row>
    <row r="273" spans="1:13" x14ac:dyDescent="0.25">
      <c r="A273" s="458">
        <v>914</v>
      </c>
      <c r="B273" s="5" t="s">
        <v>1818</v>
      </c>
      <c r="C273" s="16">
        <v>294</v>
      </c>
      <c r="D273" s="16">
        <v>47</v>
      </c>
      <c r="E273" s="16">
        <v>35</v>
      </c>
      <c r="F273" s="16">
        <v>82</v>
      </c>
      <c r="G273" s="459">
        <v>0.27891156462585032</v>
      </c>
      <c r="H273" s="16">
        <v>64.5</v>
      </c>
      <c r="I273" s="459">
        <v>0.21938775510204081</v>
      </c>
      <c r="J273" s="16">
        <v>61461.440000000002</v>
      </c>
      <c r="K273" s="5">
        <v>61461.440000000002</v>
      </c>
      <c r="L273" s="5">
        <v>0</v>
      </c>
      <c r="M273" s="5">
        <v>0</v>
      </c>
    </row>
    <row r="274" spans="1:13" x14ac:dyDescent="0.25">
      <c r="A274" s="458">
        <v>915</v>
      </c>
      <c r="B274" s="5" t="s">
        <v>1930</v>
      </c>
      <c r="C274" s="16">
        <v>102</v>
      </c>
      <c r="D274" s="16">
        <v>52</v>
      </c>
      <c r="E274" s="16">
        <v>10</v>
      </c>
      <c r="F274" s="16">
        <v>62</v>
      </c>
      <c r="G274" s="459">
        <v>0.60784313725490191</v>
      </c>
      <c r="H274" s="16">
        <v>57</v>
      </c>
      <c r="I274" s="459">
        <v>0.55882352941176472</v>
      </c>
      <c r="J274" s="16">
        <v>150646.39999999999</v>
      </c>
      <c r="K274" s="5">
        <v>150646.39999999999</v>
      </c>
      <c r="L274" s="5">
        <v>0</v>
      </c>
      <c r="M274" s="5">
        <v>0</v>
      </c>
    </row>
    <row r="275" spans="1:13" x14ac:dyDescent="0.25">
      <c r="A275" s="458">
        <v>916</v>
      </c>
      <c r="B275" s="5" t="s">
        <v>3483</v>
      </c>
      <c r="C275" s="16">
        <v>1061</v>
      </c>
      <c r="D275" s="16">
        <v>377</v>
      </c>
      <c r="E275" s="16">
        <v>45</v>
      </c>
      <c r="F275" s="16">
        <v>422</v>
      </c>
      <c r="G275" s="459">
        <v>0.39773798303487279</v>
      </c>
      <c r="H275" s="16">
        <v>399.5</v>
      </c>
      <c r="I275" s="459">
        <v>0.37653157398680492</v>
      </c>
      <c r="J275" s="16">
        <v>718463.03999999992</v>
      </c>
      <c r="K275" s="5">
        <v>760563.84</v>
      </c>
      <c r="L275" s="5">
        <v>42100.800000000047</v>
      </c>
      <c r="M275" s="5">
        <v>39.680301602262062</v>
      </c>
    </row>
    <row r="276" spans="1:13" x14ac:dyDescent="0.25">
      <c r="A276" s="458">
        <v>917</v>
      </c>
      <c r="B276" s="5" t="s">
        <v>1932</v>
      </c>
      <c r="C276" s="16">
        <v>911</v>
      </c>
      <c r="D276" s="16">
        <v>245</v>
      </c>
      <c r="E276" s="16">
        <v>23</v>
      </c>
      <c r="F276" s="16">
        <v>268</v>
      </c>
      <c r="G276" s="459">
        <v>0.29418221734357847</v>
      </c>
      <c r="H276" s="16">
        <v>256.5</v>
      </c>
      <c r="I276" s="459">
        <v>0.28155872667398463</v>
      </c>
      <c r="J276" s="16">
        <v>378162.56</v>
      </c>
      <c r="K276" s="5">
        <v>378162.56</v>
      </c>
      <c r="L276" s="5">
        <v>0</v>
      </c>
      <c r="M276" s="5">
        <v>0</v>
      </c>
    </row>
    <row r="277" spans="1:13" x14ac:dyDescent="0.25">
      <c r="A277" s="458">
        <v>926</v>
      </c>
      <c r="B277" s="5" t="s">
        <v>1934</v>
      </c>
      <c r="C277" s="16">
        <v>73</v>
      </c>
      <c r="D277" s="16">
        <v>41</v>
      </c>
      <c r="E277" s="16">
        <v>3</v>
      </c>
      <c r="F277" s="16">
        <v>44</v>
      </c>
      <c r="G277" s="459">
        <v>0.60273972602739723</v>
      </c>
      <c r="H277" s="16">
        <v>42.5</v>
      </c>
      <c r="I277" s="459">
        <v>0.5821917808219178</v>
      </c>
      <c r="J277" s="16">
        <v>108373.76000000001</v>
      </c>
      <c r="K277" s="5">
        <v>108373.76000000001</v>
      </c>
      <c r="L277" s="5">
        <v>0</v>
      </c>
      <c r="M277" s="5">
        <v>0</v>
      </c>
    </row>
    <row r="278" spans="1:13" x14ac:dyDescent="0.25">
      <c r="A278" s="458">
        <v>935</v>
      </c>
      <c r="B278" s="5" t="s">
        <v>1935</v>
      </c>
      <c r="C278" s="16">
        <v>65</v>
      </c>
      <c r="D278" s="16">
        <v>6</v>
      </c>
      <c r="E278" s="16">
        <v>1</v>
      </c>
      <c r="F278" s="16">
        <v>7</v>
      </c>
      <c r="G278" s="459">
        <v>0.1076923076923077</v>
      </c>
      <c r="H278" s="16">
        <v>6.5</v>
      </c>
      <c r="I278" s="459">
        <v>0.1</v>
      </c>
      <c r="J278" s="16">
        <v>7389.12</v>
      </c>
      <c r="K278" s="5">
        <v>7389.12</v>
      </c>
      <c r="L278" s="5">
        <v>0</v>
      </c>
      <c r="M278" s="5">
        <v>0</v>
      </c>
    </row>
    <row r="279" spans="1:13" x14ac:dyDescent="0.25">
      <c r="A279" s="458">
        <v>938</v>
      </c>
      <c r="B279" s="5" t="s">
        <v>3206</v>
      </c>
      <c r="C279" s="16">
        <v>189</v>
      </c>
      <c r="D279" s="16">
        <v>89</v>
      </c>
      <c r="E279" s="16">
        <v>4</v>
      </c>
      <c r="F279" s="16">
        <v>93</v>
      </c>
      <c r="G279" s="459">
        <v>0.49206349206349204</v>
      </c>
      <c r="H279" s="16">
        <v>91</v>
      </c>
      <c r="I279" s="459">
        <v>0.48148148148148145</v>
      </c>
      <c r="J279" s="16">
        <v>254666.88</v>
      </c>
      <c r="K279" s="5">
        <v>312233.28000000003</v>
      </c>
      <c r="L279" s="5">
        <v>57566.400000000023</v>
      </c>
      <c r="M279" s="5">
        <v>304.58412698412712</v>
      </c>
    </row>
    <row r="280" spans="1:13" x14ac:dyDescent="0.25">
      <c r="A280" s="458">
        <v>966</v>
      </c>
      <c r="B280" s="5" t="s">
        <v>1937</v>
      </c>
      <c r="C280" s="16">
        <v>81</v>
      </c>
      <c r="D280" s="16">
        <v>21</v>
      </c>
      <c r="E280" s="16">
        <v>14</v>
      </c>
      <c r="F280" s="16">
        <v>35</v>
      </c>
      <c r="G280" s="459">
        <v>0.43209876543209874</v>
      </c>
      <c r="H280" s="16">
        <v>28</v>
      </c>
      <c r="I280" s="459">
        <v>0.34567901234567899</v>
      </c>
      <c r="J280" s="16">
        <v>42960</v>
      </c>
      <c r="K280" s="5">
        <v>42960</v>
      </c>
      <c r="L280" s="5">
        <v>0</v>
      </c>
      <c r="M280" s="5">
        <v>0</v>
      </c>
    </row>
    <row r="281" spans="1:13" x14ac:dyDescent="0.25">
      <c r="A281" s="458">
        <v>991</v>
      </c>
      <c r="B281" s="5" t="s">
        <v>3484</v>
      </c>
      <c r="C281" s="16">
        <v>224</v>
      </c>
      <c r="D281" s="16">
        <v>105</v>
      </c>
      <c r="E281" s="16">
        <v>16</v>
      </c>
      <c r="F281" s="16">
        <v>121</v>
      </c>
      <c r="G281" s="459">
        <v>0.5401785714285714</v>
      </c>
      <c r="H281" s="16">
        <v>113</v>
      </c>
      <c r="I281" s="459">
        <v>0.5044642857142857</v>
      </c>
      <c r="J281" s="16">
        <v>275344.96000000002</v>
      </c>
      <c r="K281" s="5">
        <v>286457.28000000003</v>
      </c>
      <c r="L281" s="5">
        <v>11112.320000000007</v>
      </c>
      <c r="M281" s="5">
        <v>49.608571428571459</v>
      </c>
    </row>
    <row r="282" spans="1:13" x14ac:dyDescent="0.25">
      <c r="A282" s="458">
        <v>998</v>
      </c>
      <c r="B282" s="5" t="s">
        <v>1940</v>
      </c>
      <c r="C282" s="16">
        <v>22</v>
      </c>
      <c r="D282" s="16">
        <v>2</v>
      </c>
      <c r="E282" s="16">
        <v>1</v>
      </c>
      <c r="F282" s="16">
        <v>3</v>
      </c>
      <c r="G282" s="459">
        <v>0.13636363636363635</v>
      </c>
      <c r="H282" s="16">
        <v>2.5</v>
      </c>
      <c r="I282" s="459">
        <v>0.11363636363636363</v>
      </c>
      <c r="J282" s="16">
        <v>1202.8800000000001</v>
      </c>
      <c r="K282" s="5">
        <v>1202.8800000000001</v>
      </c>
      <c r="L282" s="5">
        <v>0</v>
      </c>
      <c r="M282" s="5">
        <v>0</v>
      </c>
    </row>
    <row r="283" spans="1:13" x14ac:dyDescent="0.25">
      <c r="A283" s="1">
        <v>1094</v>
      </c>
      <c r="B283" s="460" t="s">
        <v>3485</v>
      </c>
      <c r="C283" s="16">
        <v>180</v>
      </c>
      <c r="D283" s="16">
        <v>146</v>
      </c>
      <c r="E283" s="16">
        <v>18</v>
      </c>
      <c r="F283" s="16">
        <v>164</v>
      </c>
      <c r="G283" s="459">
        <v>0.91111111111111109</v>
      </c>
      <c r="H283" s="16">
        <v>155</v>
      </c>
      <c r="I283" s="459">
        <v>0.86111111111111116</v>
      </c>
      <c r="J283" s="16">
        <v>532704</v>
      </c>
      <c r="K283" s="5">
        <v>573430.07999999996</v>
      </c>
      <c r="L283" s="5">
        <v>40726.079999999958</v>
      </c>
      <c r="M283" s="5">
        <v>226.25599999999977</v>
      </c>
    </row>
    <row r="284" spans="1:13" x14ac:dyDescent="0.25">
      <c r="A284" s="1">
        <v>1115</v>
      </c>
      <c r="B284" s="460" t="s">
        <v>3486</v>
      </c>
      <c r="C284" s="16">
        <v>215</v>
      </c>
      <c r="D284" s="16">
        <v>172</v>
      </c>
      <c r="E284" s="16">
        <v>0</v>
      </c>
      <c r="F284" s="16">
        <v>172</v>
      </c>
      <c r="G284" s="459">
        <v>0.8</v>
      </c>
      <c r="H284" s="16">
        <v>172</v>
      </c>
      <c r="I284" s="459">
        <v>0.8</v>
      </c>
      <c r="J284" s="16">
        <v>591129.59999999998</v>
      </c>
      <c r="K284" s="5">
        <v>591129.59999999998</v>
      </c>
      <c r="L284" s="5">
        <v>0</v>
      </c>
      <c r="M284" s="5">
        <v>0</v>
      </c>
    </row>
    <row r="285" spans="1:13" x14ac:dyDescent="0.25">
      <c r="A285" s="1">
        <v>1435</v>
      </c>
      <c r="B285" s="460" t="s">
        <v>3487</v>
      </c>
      <c r="C285" s="16">
        <v>144</v>
      </c>
      <c r="D285" s="16">
        <v>144</v>
      </c>
      <c r="E285" s="16">
        <v>0</v>
      </c>
      <c r="F285" s="16">
        <v>144</v>
      </c>
      <c r="G285" s="459">
        <v>1</v>
      </c>
      <c r="H285" s="16">
        <v>144</v>
      </c>
      <c r="I285" s="459">
        <v>1</v>
      </c>
      <c r="J285" s="16">
        <v>494899.20000000001</v>
      </c>
      <c r="K285" s="5">
        <v>618624</v>
      </c>
      <c r="L285" s="5">
        <v>123724.79999999999</v>
      </c>
      <c r="M285" s="5">
        <v>859.19999999999993</v>
      </c>
    </row>
    <row r="286" spans="1:13" x14ac:dyDescent="0.25">
      <c r="A286" s="1">
        <v>1480</v>
      </c>
      <c r="B286" s="460" t="s">
        <v>3488</v>
      </c>
      <c r="C286" s="16">
        <v>133</v>
      </c>
      <c r="D286" s="16">
        <v>0</v>
      </c>
      <c r="E286" s="16">
        <v>0</v>
      </c>
      <c r="F286" s="16">
        <v>0</v>
      </c>
      <c r="G286" s="459">
        <v>0</v>
      </c>
      <c r="H286" s="16">
        <v>0</v>
      </c>
      <c r="I286" s="459">
        <v>0</v>
      </c>
      <c r="J286" s="16">
        <v>0</v>
      </c>
      <c r="K286" s="5">
        <v>0</v>
      </c>
      <c r="L286" s="5">
        <v>0</v>
      </c>
      <c r="M286" s="5">
        <v>0</v>
      </c>
    </row>
    <row r="287" spans="1:13" x14ac:dyDescent="0.25">
      <c r="A287" s="458">
        <v>2071</v>
      </c>
      <c r="B287" s="5" t="s">
        <v>1763</v>
      </c>
      <c r="C287" s="16">
        <v>918</v>
      </c>
      <c r="D287" s="16">
        <v>127</v>
      </c>
      <c r="E287" s="16">
        <v>41</v>
      </c>
      <c r="F287" s="16">
        <v>168</v>
      </c>
      <c r="G287" s="459">
        <v>0.18300653594771241</v>
      </c>
      <c r="H287" s="16">
        <v>147.5</v>
      </c>
      <c r="I287" s="459">
        <v>0.16067538126361655</v>
      </c>
      <c r="J287" s="16">
        <v>111753.28</v>
      </c>
      <c r="K287" s="5">
        <v>111753.28</v>
      </c>
      <c r="L287" s="5">
        <v>0</v>
      </c>
      <c r="M287" s="5">
        <v>0</v>
      </c>
    </row>
    <row r="288" spans="1:13" x14ac:dyDescent="0.25">
      <c r="A288" s="458">
        <v>2125</v>
      </c>
      <c r="B288" s="5" t="s">
        <v>1777</v>
      </c>
      <c r="C288" s="16">
        <v>1006</v>
      </c>
      <c r="D288" s="16">
        <v>207</v>
      </c>
      <c r="E288" s="16">
        <v>49</v>
      </c>
      <c r="F288" s="16">
        <v>256</v>
      </c>
      <c r="G288" s="459">
        <v>0.25447316103379719</v>
      </c>
      <c r="H288" s="16">
        <v>231.5</v>
      </c>
      <c r="I288" s="459">
        <v>0.23011928429423459</v>
      </c>
      <c r="J288" s="16">
        <v>243554.55999999997</v>
      </c>
      <c r="K288" s="5">
        <v>243554.55999999997</v>
      </c>
      <c r="L288" s="5">
        <v>0</v>
      </c>
      <c r="M288" s="5">
        <v>0</v>
      </c>
    </row>
    <row r="289" spans="1:13" x14ac:dyDescent="0.25">
      <c r="A289" s="458">
        <v>2134</v>
      </c>
      <c r="B289" s="5" t="s">
        <v>1739</v>
      </c>
      <c r="C289" s="16">
        <v>741</v>
      </c>
      <c r="D289" s="16">
        <v>199</v>
      </c>
      <c r="E289" s="16">
        <v>77</v>
      </c>
      <c r="F289" s="16">
        <v>276</v>
      </c>
      <c r="G289" s="459">
        <v>0.37246963562753038</v>
      </c>
      <c r="H289" s="16">
        <v>237.5</v>
      </c>
      <c r="I289" s="459">
        <v>0.32051282051282054</v>
      </c>
      <c r="J289" s="16">
        <v>327469.76</v>
      </c>
      <c r="K289" s="5">
        <v>327469.76</v>
      </c>
      <c r="L289" s="5">
        <v>0</v>
      </c>
      <c r="M289" s="5">
        <v>0</v>
      </c>
    </row>
    <row r="290" spans="1:13" x14ac:dyDescent="0.25">
      <c r="A290" s="458">
        <v>2135</v>
      </c>
      <c r="B290" s="5" t="s">
        <v>1688</v>
      </c>
      <c r="C290" s="16">
        <v>850</v>
      </c>
      <c r="D290" s="16">
        <v>161</v>
      </c>
      <c r="E290" s="16">
        <v>45</v>
      </c>
      <c r="F290" s="16">
        <v>206</v>
      </c>
      <c r="G290" s="459">
        <v>0.24235294117647058</v>
      </c>
      <c r="H290" s="16">
        <v>183.5</v>
      </c>
      <c r="I290" s="459">
        <v>0.21588235294117647</v>
      </c>
      <c r="J290" s="16">
        <v>174818.56</v>
      </c>
      <c r="K290" s="5">
        <v>174818.56</v>
      </c>
      <c r="L290" s="5">
        <v>0</v>
      </c>
      <c r="M290" s="5">
        <v>0</v>
      </c>
    </row>
    <row r="291" spans="1:13" x14ac:dyDescent="0.25">
      <c r="A291" s="458">
        <v>2137</v>
      </c>
      <c r="B291" s="5" t="s">
        <v>1663</v>
      </c>
      <c r="C291" s="16">
        <v>533</v>
      </c>
      <c r="D291" s="16">
        <v>85</v>
      </c>
      <c r="E291" s="16">
        <v>31</v>
      </c>
      <c r="F291" s="16">
        <v>116</v>
      </c>
      <c r="G291" s="459">
        <v>0.2176360225140713</v>
      </c>
      <c r="H291" s="16">
        <v>100.5</v>
      </c>
      <c r="I291" s="459">
        <v>0.18855534709193245</v>
      </c>
      <c r="J291" s="16">
        <v>83170.559999999998</v>
      </c>
      <c r="K291" s="5">
        <v>83170.559999999998</v>
      </c>
      <c r="L291" s="5">
        <v>0</v>
      </c>
      <c r="M291" s="5">
        <v>0</v>
      </c>
    </row>
    <row r="292" spans="1:13" x14ac:dyDescent="0.25">
      <c r="A292" s="458">
        <v>2142</v>
      </c>
      <c r="B292" s="5" t="s">
        <v>1608</v>
      </c>
      <c r="C292" s="16">
        <v>1951</v>
      </c>
      <c r="D292" s="16">
        <v>596</v>
      </c>
      <c r="E292" s="16">
        <v>170</v>
      </c>
      <c r="F292" s="16">
        <v>766</v>
      </c>
      <c r="G292" s="459">
        <v>0.39261916965658639</v>
      </c>
      <c r="H292" s="16">
        <v>681</v>
      </c>
      <c r="I292" s="459">
        <v>0.34905176832393642</v>
      </c>
      <c r="J292" s="16">
        <v>1075317.44</v>
      </c>
      <c r="K292" s="5">
        <v>1075317.44</v>
      </c>
      <c r="L292" s="5">
        <v>0</v>
      </c>
      <c r="M292" s="5">
        <v>0</v>
      </c>
    </row>
    <row r="293" spans="1:13" x14ac:dyDescent="0.25">
      <c r="A293" s="458">
        <v>2143</v>
      </c>
      <c r="B293" s="5" t="s">
        <v>352</v>
      </c>
      <c r="C293" s="16">
        <v>760</v>
      </c>
      <c r="D293" s="16">
        <v>111</v>
      </c>
      <c r="E293" s="16">
        <v>53</v>
      </c>
      <c r="F293" s="16">
        <v>164</v>
      </c>
      <c r="G293" s="459">
        <v>0.21578947368421053</v>
      </c>
      <c r="H293" s="16">
        <v>137.5</v>
      </c>
      <c r="I293" s="459">
        <v>0.18092105263157895</v>
      </c>
      <c r="J293" s="16">
        <v>108144.64</v>
      </c>
      <c r="K293" s="5">
        <v>108144.64</v>
      </c>
      <c r="L293" s="5">
        <v>0</v>
      </c>
      <c r="M293" s="5">
        <v>0</v>
      </c>
    </row>
    <row r="294" spans="1:13" x14ac:dyDescent="0.25">
      <c r="A294" s="458">
        <v>2144</v>
      </c>
      <c r="B294" s="5" t="s">
        <v>1586</v>
      </c>
      <c r="C294" s="16">
        <v>3341</v>
      </c>
      <c r="D294" s="16">
        <v>302</v>
      </c>
      <c r="E294" s="16">
        <v>112</v>
      </c>
      <c r="F294" s="16">
        <v>414</v>
      </c>
      <c r="G294" s="459">
        <v>0.12391499551032625</v>
      </c>
      <c r="H294" s="16">
        <v>358</v>
      </c>
      <c r="I294" s="459">
        <v>0.10715354684226279</v>
      </c>
      <c r="J294" s="16">
        <v>170923.51999999999</v>
      </c>
      <c r="K294" s="5">
        <v>170923.51999999999</v>
      </c>
      <c r="L294" s="5">
        <v>0</v>
      </c>
      <c r="M294" s="5">
        <v>0</v>
      </c>
    </row>
    <row r="295" spans="1:13" x14ac:dyDescent="0.25">
      <c r="A295" s="458">
        <v>2149</v>
      </c>
      <c r="B295" s="5" t="s">
        <v>1638</v>
      </c>
      <c r="C295" s="16">
        <v>1348</v>
      </c>
      <c r="D295" s="16">
        <v>282</v>
      </c>
      <c r="E295" s="16">
        <v>118</v>
      </c>
      <c r="F295" s="16">
        <v>400</v>
      </c>
      <c r="G295" s="459">
        <v>0.29673590504451036</v>
      </c>
      <c r="H295" s="16">
        <v>341</v>
      </c>
      <c r="I295" s="459">
        <v>0.2529673590504451</v>
      </c>
      <c r="J295" s="16">
        <v>407890.88</v>
      </c>
      <c r="K295" s="5">
        <v>407890.88</v>
      </c>
      <c r="L295" s="5">
        <v>0</v>
      </c>
      <c r="M295" s="5">
        <v>0</v>
      </c>
    </row>
    <row r="296" spans="1:13" x14ac:dyDescent="0.25">
      <c r="A296" s="458">
        <v>2155</v>
      </c>
      <c r="B296" s="5" t="s">
        <v>1773</v>
      </c>
      <c r="C296" s="16">
        <v>1033</v>
      </c>
      <c r="D296" s="16">
        <v>272</v>
      </c>
      <c r="E296" s="16">
        <v>132</v>
      </c>
      <c r="F296" s="16">
        <v>404</v>
      </c>
      <c r="G296" s="459">
        <v>0.39109390125847049</v>
      </c>
      <c r="H296" s="16">
        <v>338</v>
      </c>
      <c r="I296" s="459">
        <v>0.32720232333010646</v>
      </c>
      <c r="J296" s="16">
        <v>478918.08</v>
      </c>
      <c r="K296" s="5">
        <v>478918.08</v>
      </c>
      <c r="L296" s="5">
        <v>0</v>
      </c>
      <c r="M296" s="5">
        <v>0</v>
      </c>
    </row>
    <row r="297" spans="1:13" x14ac:dyDescent="0.25">
      <c r="A297" s="458">
        <v>2159</v>
      </c>
      <c r="B297" s="5" t="s">
        <v>3231</v>
      </c>
      <c r="C297" s="16">
        <v>479</v>
      </c>
      <c r="D297" s="16">
        <v>127</v>
      </c>
      <c r="E297" s="16">
        <v>22</v>
      </c>
      <c r="F297" s="16">
        <v>149</v>
      </c>
      <c r="G297" s="459">
        <v>0.31106471816283926</v>
      </c>
      <c r="H297" s="16">
        <v>138</v>
      </c>
      <c r="I297" s="459">
        <v>0.2881002087682672</v>
      </c>
      <c r="J297" s="16">
        <v>179458.24</v>
      </c>
      <c r="K297" s="5">
        <v>179458.24</v>
      </c>
      <c r="L297" s="5">
        <v>0</v>
      </c>
      <c r="M297" s="5">
        <v>0</v>
      </c>
    </row>
    <row r="298" spans="1:13" x14ac:dyDescent="0.25">
      <c r="A298" s="458">
        <v>2164</v>
      </c>
      <c r="B298" s="5" t="s">
        <v>1643</v>
      </c>
      <c r="C298" s="16">
        <v>1585</v>
      </c>
      <c r="D298" s="16">
        <v>254</v>
      </c>
      <c r="E298" s="16">
        <v>58</v>
      </c>
      <c r="F298" s="16">
        <v>312</v>
      </c>
      <c r="G298" s="459">
        <v>0.19684542586750789</v>
      </c>
      <c r="H298" s="16">
        <v>283</v>
      </c>
      <c r="I298" s="459">
        <v>0.17854889589905362</v>
      </c>
      <c r="J298" s="16">
        <v>231182.07999999999</v>
      </c>
      <c r="K298" s="5">
        <v>231182.07999999999</v>
      </c>
      <c r="L298" s="5">
        <v>0</v>
      </c>
      <c r="M298" s="5">
        <v>0</v>
      </c>
    </row>
    <row r="299" spans="1:13" x14ac:dyDescent="0.25">
      <c r="A299" s="458">
        <v>2165</v>
      </c>
      <c r="B299" s="5" t="s">
        <v>1776</v>
      </c>
      <c r="C299" s="16">
        <v>963</v>
      </c>
      <c r="D299" s="16">
        <v>413</v>
      </c>
      <c r="E299" s="16">
        <v>86</v>
      </c>
      <c r="F299" s="16">
        <v>499</v>
      </c>
      <c r="G299" s="459">
        <v>0.51817237798546212</v>
      </c>
      <c r="H299" s="16">
        <v>456</v>
      </c>
      <c r="I299" s="459">
        <v>0.4735202492211838</v>
      </c>
      <c r="J299" s="16">
        <v>961387.52000000002</v>
      </c>
      <c r="K299" s="5">
        <v>961387.52000000002</v>
      </c>
      <c r="L299" s="5">
        <v>0</v>
      </c>
      <c r="M299" s="5">
        <v>0</v>
      </c>
    </row>
    <row r="300" spans="1:13" x14ac:dyDescent="0.25">
      <c r="A300" s="458">
        <v>2167</v>
      </c>
      <c r="B300" s="5" t="s">
        <v>1751</v>
      </c>
      <c r="C300" s="16">
        <v>617</v>
      </c>
      <c r="D300" s="16">
        <v>108</v>
      </c>
      <c r="E300" s="16">
        <v>60</v>
      </c>
      <c r="F300" s="16">
        <v>168</v>
      </c>
      <c r="G300" s="459">
        <v>0.27228525121555913</v>
      </c>
      <c r="H300" s="16">
        <v>138</v>
      </c>
      <c r="I300" s="459">
        <v>0.22366288492706646</v>
      </c>
      <c r="J300" s="16">
        <v>134149.76000000001</v>
      </c>
      <c r="K300" s="5">
        <v>134149.76000000001</v>
      </c>
      <c r="L300" s="5">
        <v>0</v>
      </c>
      <c r="M300" s="5">
        <v>0</v>
      </c>
    </row>
    <row r="301" spans="1:13" x14ac:dyDescent="0.25">
      <c r="A301" s="458">
        <v>2168</v>
      </c>
      <c r="B301" s="5" t="s">
        <v>1683</v>
      </c>
      <c r="C301" s="16">
        <v>842</v>
      </c>
      <c r="D301" s="16">
        <v>157</v>
      </c>
      <c r="E301" s="16">
        <v>65</v>
      </c>
      <c r="F301" s="16">
        <v>222</v>
      </c>
      <c r="G301" s="459">
        <v>0.26365795724465557</v>
      </c>
      <c r="H301" s="16">
        <v>189.5</v>
      </c>
      <c r="I301" s="459">
        <v>0.22505938242280285</v>
      </c>
      <c r="J301" s="16">
        <v>187992.95999999999</v>
      </c>
      <c r="K301" s="5">
        <v>187992.95999999999</v>
      </c>
      <c r="L301" s="5">
        <v>0</v>
      </c>
      <c r="M301" s="5">
        <v>0</v>
      </c>
    </row>
    <row r="302" spans="1:13" x14ac:dyDescent="0.25">
      <c r="A302" s="458">
        <v>2169</v>
      </c>
      <c r="B302" s="5" t="s">
        <v>1760</v>
      </c>
      <c r="C302" s="16">
        <v>724</v>
      </c>
      <c r="D302" s="16">
        <v>182</v>
      </c>
      <c r="E302" s="16">
        <v>65</v>
      </c>
      <c r="F302" s="16">
        <v>247</v>
      </c>
      <c r="G302" s="459">
        <v>0.34116022099447513</v>
      </c>
      <c r="H302" s="16">
        <v>214.5</v>
      </c>
      <c r="I302" s="459">
        <v>0.29627071823204421</v>
      </c>
      <c r="J302" s="16">
        <v>277808</v>
      </c>
      <c r="K302" s="5">
        <v>277808</v>
      </c>
      <c r="L302" s="5">
        <v>0</v>
      </c>
      <c r="M302" s="5">
        <v>0</v>
      </c>
    </row>
    <row r="303" spans="1:13" x14ac:dyDescent="0.25">
      <c r="A303" s="458">
        <v>2170</v>
      </c>
      <c r="B303" s="5" t="s">
        <v>1665</v>
      </c>
      <c r="C303" s="16">
        <v>977</v>
      </c>
      <c r="D303" s="16">
        <v>253</v>
      </c>
      <c r="E303" s="16">
        <v>119</v>
      </c>
      <c r="F303" s="16">
        <v>372</v>
      </c>
      <c r="G303" s="459">
        <v>0.38075742067553736</v>
      </c>
      <c r="H303" s="16">
        <v>312.5</v>
      </c>
      <c r="I303" s="459">
        <v>0.31985670419651996</v>
      </c>
      <c r="J303" s="16">
        <v>442316.16000000003</v>
      </c>
      <c r="K303" s="5">
        <v>442316.16000000003</v>
      </c>
      <c r="L303" s="5">
        <v>0</v>
      </c>
      <c r="M303" s="5">
        <v>0</v>
      </c>
    </row>
    <row r="304" spans="1:13" x14ac:dyDescent="0.25">
      <c r="A304" s="458">
        <v>2171</v>
      </c>
      <c r="B304" s="5" t="s">
        <v>1793</v>
      </c>
      <c r="C304" s="16">
        <v>229</v>
      </c>
      <c r="D304" s="16">
        <v>40</v>
      </c>
      <c r="E304" s="16">
        <v>26</v>
      </c>
      <c r="F304" s="16">
        <v>66</v>
      </c>
      <c r="G304" s="459">
        <v>0.28820960698689957</v>
      </c>
      <c r="H304" s="16">
        <v>53</v>
      </c>
      <c r="I304" s="459">
        <v>0.23144104803493451</v>
      </c>
      <c r="J304" s="16">
        <v>53098.559999999998</v>
      </c>
      <c r="K304" s="5">
        <v>53098.559999999998</v>
      </c>
      <c r="L304" s="5">
        <v>0</v>
      </c>
      <c r="M304" s="5">
        <v>0</v>
      </c>
    </row>
    <row r="305" spans="1:13" x14ac:dyDescent="0.25">
      <c r="A305" s="458">
        <v>2172</v>
      </c>
      <c r="B305" s="5" t="s">
        <v>1850</v>
      </c>
      <c r="C305" s="16">
        <v>726</v>
      </c>
      <c r="D305" s="16">
        <v>111</v>
      </c>
      <c r="E305" s="16">
        <v>53</v>
      </c>
      <c r="F305" s="16">
        <v>164</v>
      </c>
      <c r="G305" s="459">
        <v>0.22589531680440772</v>
      </c>
      <c r="H305" s="16">
        <v>137.5</v>
      </c>
      <c r="I305" s="459">
        <v>0.18939393939393939</v>
      </c>
      <c r="J305" s="16">
        <v>114159.04000000001</v>
      </c>
      <c r="K305" s="5">
        <v>114159.04000000001</v>
      </c>
      <c r="L305" s="5">
        <v>0</v>
      </c>
      <c r="M305" s="5">
        <v>0</v>
      </c>
    </row>
    <row r="306" spans="1:13" x14ac:dyDescent="0.25">
      <c r="A306" s="458">
        <v>2174</v>
      </c>
      <c r="B306" s="5" t="s">
        <v>1640</v>
      </c>
      <c r="C306" s="16">
        <v>903</v>
      </c>
      <c r="D306" s="16">
        <v>271</v>
      </c>
      <c r="E306" s="16">
        <v>95</v>
      </c>
      <c r="F306" s="16">
        <v>366</v>
      </c>
      <c r="G306" s="459">
        <v>0.40531561461794019</v>
      </c>
      <c r="H306" s="16">
        <v>318.5</v>
      </c>
      <c r="I306" s="459">
        <v>0.35271317829457366</v>
      </c>
      <c r="J306" s="16">
        <v>493180.8</v>
      </c>
      <c r="K306" s="5">
        <v>493180.8</v>
      </c>
      <c r="L306" s="5">
        <v>0</v>
      </c>
      <c r="M306" s="5">
        <v>0</v>
      </c>
    </row>
    <row r="307" spans="1:13" x14ac:dyDescent="0.25">
      <c r="A307" s="458">
        <v>2176</v>
      </c>
      <c r="B307" s="5" t="s">
        <v>3489</v>
      </c>
      <c r="C307" s="16">
        <v>536</v>
      </c>
      <c r="D307" s="16">
        <v>120</v>
      </c>
      <c r="E307" s="16">
        <v>75</v>
      </c>
      <c r="F307" s="16">
        <v>195</v>
      </c>
      <c r="G307" s="459">
        <v>0.36380597014925375</v>
      </c>
      <c r="H307" s="16">
        <v>157.5</v>
      </c>
      <c r="I307" s="459">
        <v>0.29384328358208955</v>
      </c>
      <c r="J307" s="16">
        <v>199105.28</v>
      </c>
      <c r="K307" s="5">
        <v>199105.28</v>
      </c>
      <c r="L307" s="5">
        <v>0</v>
      </c>
      <c r="M307" s="5">
        <v>0</v>
      </c>
    </row>
    <row r="308" spans="1:13" x14ac:dyDescent="0.25">
      <c r="A308" s="458">
        <v>2180</v>
      </c>
      <c r="B308" s="5" t="s">
        <v>3490</v>
      </c>
      <c r="C308" s="16">
        <v>729</v>
      </c>
      <c r="D308" s="16">
        <v>190</v>
      </c>
      <c r="E308" s="16">
        <v>73</v>
      </c>
      <c r="F308" s="16">
        <v>263</v>
      </c>
      <c r="G308" s="459">
        <v>0.3607681755829904</v>
      </c>
      <c r="H308" s="16">
        <v>226.5</v>
      </c>
      <c r="I308" s="459">
        <v>0.31069958847736623</v>
      </c>
      <c r="J308" s="16">
        <v>302552.96000000002</v>
      </c>
      <c r="K308" s="5">
        <v>302552.96000000002</v>
      </c>
      <c r="L308" s="5">
        <v>0</v>
      </c>
      <c r="M308" s="5">
        <v>0</v>
      </c>
    </row>
    <row r="309" spans="1:13" x14ac:dyDescent="0.25">
      <c r="A309" s="458">
        <v>2184</v>
      </c>
      <c r="B309" s="5" t="s">
        <v>1660</v>
      </c>
      <c r="C309" s="16">
        <v>1162</v>
      </c>
      <c r="D309" s="16">
        <v>205</v>
      </c>
      <c r="E309" s="16">
        <v>107</v>
      </c>
      <c r="F309" s="16">
        <v>312</v>
      </c>
      <c r="G309" s="459">
        <v>0.26850258175559383</v>
      </c>
      <c r="H309" s="16">
        <v>258.5</v>
      </c>
      <c r="I309" s="459">
        <v>0.22246127366609295</v>
      </c>
      <c r="J309" s="16">
        <v>263545.28000000003</v>
      </c>
      <c r="K309" s="5">
        <v>263545.28000000003</v>
      </c>
      <c r="L309" s="5">
        <v>0</v>
      </c>
      <c r="M309" s="5">
        <v>0</v>
      </c>
    </row>
    <row r="310" spans="1:13" x14ac:dyDescent="0.25">
      <c r="A310" s="458">
        <v>2190</v>
      </c>
      <c r="B310" s="5" t="s">
        <v>361</v>
      </c>
      <c r="C310" s="16">
        <v>656</v>
      </c>
      <c r="D310" s="16">
        <v>177</v>
      </c>
      <c r="E310" s="16">
        <v>59</v>
      </c>
      <c r="F310" s="16">
        <v>236</v>
      </c>
      <c r="G310" s="459">
        <v>0.3597560975609756</v>
      </c>
      <c r="H310" s="16">
        <v>206.5</v>
      </c>
      <c r="I310" s="459">
        <v>0.31478658536585363</v>
      </c>
      <c r="J310" s="16">
        <v>292528.95999999996</v>
      </c>
      <c r="K310" s="5">
        <v>292528.95999999996</v>
      </c>
      <c r="L310" s="5">
        <v>0</v>
      </c>
      <c r="M310" s="5">
        <v>0</v>
      </c>
    </row>
    <row r="311" spans="1:13" x14ac:dyDescent="0.25">
      <c r="A311" s="458">
        <v>2198</v>
      </c>
      <c r="B311" s="5" t="s">
        <v>362</v>
      </c>
      <c r="C311" s="16">
        <v>580</v>
      </c>
      <c r="D311" s="16">
        <v>82</v>
      </c>
      <c r="E311" s="16">
        <v>40</v>
      </c>
      <c r="F311" s="16">
        <v>122</v>
      </c>
      <c r="G311" s="459">
        <v>0.2103448275862069</v>
      </c>
      <c r="H311" s="16">
        <v>102</v>
      </c>
      <c r="I311" s="459">
        <v>0.17586206896551723</v>
      </c>
      <c r="J311" s="16">
        <v>81280.320000000007</v>
      </c>
      <c r="K311" s="5">
        <v>81280.320000000007</v>
      </c>
      <c r="L311" s="5">
        <v>0</v>
      </c>
      <c r="M311" s="5">
        <v>0</v>
      </c>
    </row>
    <row r="312" spans="1:13" x14ac:dyDescent="0.25">
      <c r="A312" s="458">
        <v>2215</v>
      </c>
      <c r="B312" s="5" t="s">
        <v>1787</v>
      </c>
      <c r="C312" s="16">
        <v>223</v>
      </c>
      <c r="D312" s="16">
        <v>61</v>
      </c>
      <c r="E312" s="16">
        <v>47</v>
      </c>
      <c r="F312" s="16">
        <v>108</v>
      </c>
      <c r="G312" s="459">
        <v>0.48430493273542602</v>
      </c>
      <c r="H312" s="16">
        <v>84.5</v>
      </c>
      <c r="I312" s="459">
        <v>0.37892376681614348</v>
      </c>
      <c r="J312" s="16">
        <v>146522.23999999999</v>
      </c>
      <c r="K312" s="5">
        <v>146522.23999999999</v>
      </c>
      <c r="L312" s="5">
        <v>0</v>
      </c>
      <c r="M312" s="5">
        <v>0</v>
      </c>
    </row>
    <row r="313" spans="1:13" x14ac:dyDescent="0.25">
      <c r="A313" s="458">
        <v>2310</v>
      </c>
      <c r="B313" s="5" t="s">
        <v>1645</v>
      </c>
      <c r="C313" s="16">
        <v>1075</v>
      </c>
      <c r="D313" s="16">
        <v>253</v>
      </c>
      <c r="E313" s="16">
        <v>90</v>
      </c>
      <c r="F313" s="16">
        <v>343</v>
      </c>
      <c r="G313" s="459">
        <v>0.31906976744186044</v>
      </c>
      <c r="H313" s="16">
        <v>298</v>
      </c>
      <c r="I313" s="459">
        <v>0.27720930232558139</v>
      </c>
      <c r="J313" s="16">
        <v>361379.52</v>
      </c>
      <c r="K313" s="5">
        <v>361379.52</v>
      </c>
      <c r="L313" s="5">
        <v>0</v>
      </c>
      <c r="M313" s="5">
        <v>0</v>
      </c>
    </row>
    <row r="314" spans="1:13" x14ac:dyDescent="0.25">
      <c r="A314" s="458">
        <v>2311</v>
      </c>
      <c r="B314" s="5" t="s">
        <v>1784</v>
      </c>
      <c r="C314" s="16">
        <v>433</v>
      </c>
      <c r="D314" s="16">
        <v>134</v>
      </c>
      <c r="E314" s="16">
        <v>65</v>
      </c>
      <c r="F314" s="16">
        <v>199</v>
      </c>
      <c r="G314" s="459">
        <v>0.45958429561200925</v>
      </c>
      <c r="H314" s="16">
        <v>166.5</v>
      </c>
      <c r="I314" s="459">
        <v>0.38452655889145498</v>
      </c>
      <c r="J314" s="16">
        <v>275173.12</v>
      </c>
      <c r="K314" s="5">
        <v>275173.12</v>
      </c>
      <c r="L314" s="5">
        <v>0</v>
      </c>
      <c r="M314" s="5">
        <v>0</v>
      </c>
    </row>
    <row r="315" spans="1:13" x14ac:dyDescent="0.25">
      <c r="A315" s="458">
        <v>2342</v>
      </c>
      <c r="B315" s="5" t="s">
        <v>366</v>
      </c>
      <c r="C315" s="16">
        <v>773</v>
      </c>
      <c r="D315" s="16">
        <v>161</v>
      </c>
      <c r="E315" s="16">
        <v>50</v>
      </c>
      <c r="F315" s="16">
        <v>211</v>
      </c>
      <c r="G315" s="459">
        <v>0.27296248382923671</v>
      </c>
      <c r="H315" s="16">
        <v>186</v>
      </c>
      <c r="I315" s="459">
        <v>0.24062095730918501</v>
      </c>
      <c r="J315" s="16">
        <v>204203.2</v>
      </c>
      <c r="K315" s="5">
        <v>204203.2</v>
      </c>
      <c r="L315" s="5">
        <v>0</v>
      </c>
      <c r="M315" s="5">
        <v>0</v>
      </c>
    </row>
    <row r="316" spans="1:13" x14ac:dyDescent="0.25">
      <c r="A316" s="458">
        <v>2358</v>
      </c>
      <c r="B316" s="5" t="s">
        <v>1837</v>
      </c>
      <c r="C316" s="16">
        <v>209</v>
      </c>
      <c r="D316" s="16">
        <v>63</v>
      </c>
      <c r="E316" s="16">
        <v>23</v>
      </c>
      <c r="F316" s="16">
        <v>86</v>
      </c>
      <c r="G316" s="459">
        <v>0.41148325358851673</v>
      </c>
      <c r="H316" s="16">
        <v>74.5</v>
      </c>
      <c r="I316" s="459">
        <v>0.35645933014354064</v>
      </c>
      <c r="J316" s="16">
        <v>114388.16</v>
      </c>
      <c r="K316" s="5">
        <v>114388.16</v>
      </c>
      <c r="L316" s="5">
        <v>0</v>
      </c>
      <c r="M316" s="5">
        <v>0</v>
      </c>
    </row>
    <row r="317" spans="1:13" x14ac:dyDescent="0.25">
      <c r="A317" s="458">
        <v>2364</v>
      </c>
      <c r="B317" s="5" t="s">
        <v>1734</v>
      </c>
      <c r="C317" s="16">
        <v>641</v>
      </c>
      <c r="D317" s="16">
        <v>141</v>
      </c>
      <c r="E317" s="16">
        <v>51</v>
      </c>
      <c r="F317" s="16">
        <v>192</v>
      </c>
      <c r="G317" s="459">
        <v>0.29953198127925118</v>
      </c>
      <c r="H317" s="16">
        <v>166.5</v>
      </c>
      <c r="I317" s="459">
        <v>0.25975039001560063</v>
      </c>
      <c r="J317" s="16">
        <v>187763.84</v>
      </c>
      <c r="K317" s="5">
        <v>187763.84</v>
      </c>
      <c r="L317" s="5">
        <v>0</v>
      </c>
      <c r="M317" s="5">
        <v>0</v>
      </c>
    </row>
    <row r="318" spans="1:13" x14ac:dyDescent="0.25">
      <c r="A318" s="458">
        <v>2365</v>
      </c>
      <c r="B318" s="5" t="s">
        <v>8</v>
      </c>
      <c r="C318" s="16">
        <v>669</v>
      </c>
      <c r="D318" s="16">
        <v>174</v>
      </c>
      <c r="E318" s="16">
        <v>63</v>
      </c>
      <c r="F318" s="16">
        <v>237</v>
      </c>
      <c r="G318" s="459">
        <v>0.35426008968609868</v>
      </c>
      <c r="H318" s="16">
        <v>205.5</v>
      </c>
      <c r="I318" s="459">
        <v>0.30717488789237668</v>
      </c>
      <c r="J318" s="16">
        <v>277865.28000000003</v>
      </c>
      <c r="K318" s="5">
        <v>277865.28000000003</v>
      </c>
      <c r="L318" s="5">
        <v>0</v>
      </c>
      <c r="M318" s="5">
        <v>0</v>
      </c>
    </row>
    <row r="319" spans="1:13" x14ac:dyDescent="0.25">
      <c r="A319" s="458">
        <v>2396</v>
      </c>
      <c r="B319" s="5" t="s">
        <v>9</v>
      </c>
      <c r="C319" s="16">
        <v>869</v>
      </c>
      <c r="D319" s="16">
        <v>236</v>
      </c>
      <c r="E319" s="16">
        <v>82</v>
      </c>
      <c r="F319" s="16">
        <v>318</v>
      </c>
      <c r="G319" s="459">
        <v>0.3659378596087457</v>
      </c>
      <c r="H319" s="16">
        <v>277</v>
      </c>
      <c r="I319" s="459">
        <v>0.31875719217491372</v>
      </c>
      <c r="J319" s="16">
        <v>383718.72</v>
      </c>
      <c r="K319" s="5">
        <v>383718.72</v>
      </c>
      <c r="L319" s="5">
        <v>0</v>
      </c>
      <c r="M319" s="5">
        <v>0</v>
      </c>
    </row>
    <row r="320" spans="1:13" x14ac:dyDescent="0.25">
      <c r="A320" s="458">
        <v>2397</v>
      </c>
      <c r="B320" s="5" t="s">
        <v>3491</v>
      </c>
      <c r="C320" s="16">
        <v>926</v>
      </c>
      <c r="D320" s="16">
        <v>152</v>
      </c>
      <c r="E320" s="16">
        <v>72</v>
      </c>
      <c r="F320" s="16">
        <v>224</v>
      </c>
      <c r="G320" s="459">
        <v>0.24190064794816415</v>
      </c>
      <c r="H320" s="16">
        <v>188</v>
      </c>
      <c r="I320" s="459">
        <v>0.20302375809935205</v>
      </c>
      <c r="J320" s="16">
        <v>175276.79999999999</v>
      </c>
      <c r="K320" s="5">
        <v>175276.79999999999</v>
      </c>
      <c r="L320" s="5">
        <v>0</v>
      </c>
      <c r="M320" s="5">
        <v>0</v>
      </c>
    </row>
    <row r="321" spans="1:13" x14ac:dyDescent="0.25">
      <c r="A321" s="458">
        <v>2448</v>
      </c>
      <c r="B321" s="5" t="s">
        <v>1703</v>
      </c>
      <c r="C321" s="16">
        <v>667</v>
      </c>
      <c r="D321" s="16">
        <v>159</v>
      </c>
      <c r="E321" s="16">
        <v>71</v>
      </c>
      <c r="F321" s="16">
        <v>230</v>
      </c>
      <c r="G321" s="459">
        <v>0.34482758620689657</v>
      </c>
      <c r="H321" s="16">
        <v>194.5</v>
      </c>
      <c r="I321" s="459">
        <v>0.29160419790104947</v>
      </c>
      <c r="J321" s="16">
        <v>245158.40000000002</v>
      </c>
      <c r="K321" s="5">
        <v>245158.40000000002</v>
      </c>
      <c r="L321" s="5">
        <v>0</v>
      </c>
      <c r="M321" s="5">
        <v>0</v>
      </c>
    </row>
    <row r="322" spans="1:13" x14ac:dyDescent="0.25">
      <c r="A322" s="458">
        <v>2527</v>
      </c>
      <c r="B322" s="5" t="s">
        <v>1834</v>
      </c>
      <c r="C322" s="16">
        <v>66</v>
      </c>
      <c r="D322" s="16">
        <v>34</v>
      </c>
      <c r="E322" s="16">
        <v>11</v>
      </c>
      <c r="F322" s="16">
        <v>45</v>
      </c>
      <c r="G322" s="459">
        <v>0.68181818181818177</v>
      </c>
      <c r="H322" s="16">
        <v>39.5</v>
      </c>
      <c r="I322" s="459">
        <v>0.59848484848484851</v>
      </c>
      <c r="J322" s="16">
        <v>101557.44</v>
      </c>
      <c r="K322" s="5">
        <v>101557.44</v>
      </c>
      <c r="L322" s="5">
        <v>0</v>
      </c>
      <c r="M322" s="5">
        <v>0</v>
      </c>
    </row>
    <row r="323" spans="1:13" x14ac:dyDescent="0.25">
      <c r="A323" s="458">
        <v>2534</v>
      </c>
      <c r="B323" s="5" t="s">
        <v>368</v>
      </c>
      <c r="C323" s="16">
        <v>619</v>
      </c>
      <c r="D323" s="16">
        <v>149</v>
      </c>
      <c r="E323" s="16">
        <v>84</v>
      </c>
      <c r="F323" s="16">
        <v>233</v>
      </c>
      <c r="G323" s="459">
        <v>0.37641357027463651</v>
      </c>
      <c r="H323" s="16">
        <v>191</v>
      </c>
      <c r="I323" s="459">
        <v>0.30856219709208399</v>
      </c>
      <c r="J323" s="16">
        <v>278438.08</v>
      </c>
      <c r="K323" s="5">
        <v>278438.08</v>
      </c>
      <c r="L323" s="5">
        <v>0</v>
      </c>
      <c r="M323" s="5">
        <v>0</v>
      </c>
    </row>
    <row r="324" spans="1:13" x14ac:dyDescent="0.25">
      <c r="A324" s="458">
        <v>2536</v>
      </c>
      <c r="B324" s="5" t="s">
        <v>1954</v>
      </c>
      <c r="C324" s="16">
        <v>293</v>
      </c>
      <c r="D324" s="16">
        <v>94</v>
      </c>
      <c r="E324" s="16">
        <v>31</v>
      </c>
      <c r="F324" s="16">
        <v>125</v>
      </c>
      <c r="G324" s="459">
        <v>0.42662116040955633</v>
      </c>
      <c r="H324" s="16">
        <v>109.5</v>
      </c>
      <c r="I324" s="459">
        <v>0.37372013651877134</v>
      </c>
      <c r="J324" s="16">
        <v>178427.2</v>
      </c>
      <c r="K324" s="5">
        <v>178427.2</v>
      </c>
      <c r="L324" s="5">
        <v>0</v>
      </c>
      <c r="M324" s="5">
        <v>0</v>
      </c>
    </row>
    <row r="325" spans="1:13" x14ac:dyDescent="0.25">
      <c r="A325" s="458">
        <v>2580</v>
      </c>
      <c r="B325" s="5" t="s">
        <v>1696</v>
      </c>
      <c r="C325" s="16">
        <v>732</v>
      </c>
      <c r="D325" s="16">
        <v>242</v>
      </c>
      <c r="E325" s="16">
        <v>50</v>
      </c>
      <c r="F325" s="16">
        <v>292</v>
      </c>
      <c r="G325" s="459">
        <v>0.39890710382513661</v>
      </c>
      <c r="H325" s="16">
        <v>267</v>
      </c>
      <c r="I325" s="459">
        <v>0.36475409836065575</v>
      </c>
      <c r="J325" s="16">
        <v>422382.72000000003</v>
      </c>
      <c r="K325" s="5">
        <v>422382.72000000003</v>
      </c>
      <c r="L325" s="5">
        <v>0</v>
      </c>
      <c r="M325" s="5">
        <v>0</v>
      </c>
    </row>
    <row r="326" spans="1:13" x14ac:dyDescent="0.25">
      <c r="A326" s="458">
        <v>2609</v>
      </c>
      <c r="B326" s="5" t="s">
        <v>1693</v>
      </c>
      <c r="C326" s="16">
        <v>429</v>
      </c>
      <c r="D326" s="16">
        <v>122</v>
      </c>
      <c r="E326" s="16">
        <v>33</v>
      </c>
      <c r="F326" s="16">
        <v>155</v>
      </c>
      <c r="G326" s="459">
        <v>0.36130536130536128</v>
      </c>
      <c r="H326" s="16">
        <v>138.5</v>
      </c>
      <c r="I326" s="459">
        <v>0.32284382284382285</v>
      </c>
      <c r="J326" s="16">
        <v>192747.2</v>
      </c>
      <c r="K326" s="5">
        <v>192747.2</v>
      </c>
      <c r="L326" s="5">
        <v>0</v>
      </c>
      <c r="M326" s="5">
        <v>0</v>
      </c>
    </row>
    <row r="327" spans="1:13" x14ac:dyDescent="0.25">
      <c r="A327" s="458">
        <v>2683</v>
      </c>
      <c r="B327" s="5" t="s">
        <v>1770</v>
      </c>
      <c r="C327" s="16">
        <v>246</v>
      </c>
      <c r="D327" s="16">
        <v>23</v>
      </c>
      <c r="E327" s="16">
        <v>35</v>
      </c>
      <c r="F327" s="16">
        <v>58</v>
      </c>
      <c r="G327" s="459">
        <v>0.23577235772357724</v>
      </c>
      <c r="H327" s="16">
        <v>40.5</v>
      </c>
      <c r="I327" s="459">
        <v>0.16463414634146342</v>
      </c>
      <c r="J327" s="16">
        <v>31675.84</v>
      </c>
      <c r="K327" s="5">
        <v>31675.84</v>
      </c>
      <c r="L327" s="5">
        <v>0</v>
      </c>
      <c r="M327" s="5">
        <v>0</v>
      </c>
    </row>
    <row r="328" spans="1:13" x14ac:dyDescent="0.25">
      <c r="A328" s="458">
        <v>2687</v>
      </c>
      <c r="B328" s="5" t="s">
        <v>371</v>
      </c>
      <c r="C328" s="16">
        <v>1218</v>
      </c>
      <c r="D328" s="16">
        <v>149</v>
      </c>
      <c r="E328" s="16">
        <v>68</v>
      </c>
      <c r="F328" s="16">
        <v>217</v>
      </c>
      <c r="G328" s="459">
        <v>0.17816091954022989</v>
      </c>
      <c r="H328" s="16">
        <v>183</v>
      </c>
      <c r="I328" s="459">
        <v>0.15024630541871922</v>
      </c>
      <c r="J328" s="16">
        <v>127619.84</v>
      </c>
      <c r="K328" s="5">
        <v>127619.84</v>
      </c>
      <c r="L328" s="5">
        <v>0</v>
      </c>
      <c r="M328" s="5">
        <v>0</v>
      </c>
    </row>
    <row r="329" spans="1:13" x14ac:dyDescent="0.25">
      <c r="A329" s="458">
        <v>2689</v>
      </c>
      <c r="B329" s="5" t="s">
        <v>1720</v>
      </c>
      <c r="C329" s="16">
        <v>1082</v>
      </c>
      <c r="D329" s="16">
        <v>276</v>
      </c>
      <c r="E329" s="16">
        <v>109</v>
      </c>
      <c r="F329" s="16">
        <v>385</v>
      </c>
      <c r="G329" s="459">
        <v>0.35582255083179298</v>
      </c>
      <c r="H329" s="16">
        <v>330.5</v>
      </c>
      <c r="I329" s="459">
        <v>0.30545286506469499</v>
      </c>
      <c r="J329" s="16">
        <v>466602.88</v>
      </c>
      <c r="K329" s="5">
        <v>466602.88</v>
      </c>
      <c r="L329" s="5">
        <v>0</v>
      </c>
      <c r="M329" s="5">
        <v>0</v>
      </c>
    </row>
    <row r="330" spans="1:13" x14ac:dyDescent="0.25">
      <c r="A330" s="458">
        <v>2711</v>
      </c>
      <c r="B330" s="5" t="s">
        <v>1741</v>
      </c>
      <c r="C330" s="16">
        <v>924</v>
      </c>
      <c r="D330" s="16">
        <v>284</v>
      </c>
      <c r="E330" s="16">
        <v>86</v>
      </c>
      <c r="F330" s="16">
        <v>370</v>
      </c>
      <c r="G330" s="459">
        <v>0.40043290043290042</v>
      </c>
      <c r="H330" s="16">
        <v>327</v>
      </c>
      <c r="I330" s="459">
        <v>0.35389610389610388</v>
      </c>
      <c r="J330" s="16">
        <v>500398.07999999996</v>
      </c>
      <c r="K330" s="5">
        <v>500398.07999999996</v>
      </c>
      <c r="L330" s="5">
        <v>0</v>
      </c>
      <c r="M330" s="5">
        <v>0</v>
      </c>
    </row>
    <row r="331" spans="1:13" x14ac:dyDescent="0.25">
      <c r="A331" s="458">
        <v>2752</v>
      </c>
      <c r="B331" s="5" t="s">
        <v>1604</v>
      </c>
      <c r="C331" s="16">
        <v>1745</v>
      </c>
      <c r="D331" s="16">
        <v>572</v>
      </c>
      <c r="E331" s="16">
        <v>213</v>
      </c>
      <c r="F331" s="16">
        <v>785</v>
      </c>
      <c r="G331" s="459">
        <v>0.44985673352435529</v>
      </c>
      <c r="H331" s="16">
        <v>678.5</v>
      </c>
      <c r="I331" s="459">
        <v>0.38882521489971344</v>
      </c>
      <c r="J331" s="16">
        <v>1161352</v>
      </c>
      <c r="K331" s="5">
        <v>1161352</v>
      </c>
      <c r="L331" s="5">
        <v>0</v>
      </c>
      <c r="M331" s="5">
        <v>0</v>
      </c>
    </row>
    <row r="332" spans="1:13" x14ac:dyDescent="0.25">
      <c r="A332" s="458">
        <v>2753</v>
      </c>
      <c r="B332" s="5" t="s">
        <v>1647</v>
      </c>
      <c r="C332" s="16">
        <v>930</v>
      </c>
      <c r="D332" s="16">
        <v>329</v>
      </c>
      <c r="E332" s="16">
        <v>156</v>
      </c>
      <c r="F332" s="16">
        <v>485</v>
      </c>
      <c r="G332" s="459">
        <v>0.521505376344086</v>
      </c>
      <c r="H332" s="16">
        <v>407</v>
      </c>
      <c r="I332" s="459">
        <v>0.43763440860215053</v>
      </c>
      <c r="J332" s="16">
        <v>769671.3600000001</v>
      </c>
      <c r="K332" s="5">
        <v>769671.3600000001</v>
      </c>
      <c r="L332" s="5">
        <v>0</v>
      </c>
      <c r="M332" s="5">
        <v>0</v>
      </c>
    </row>
    <row r="333" spans="1:13" x14ac:dyDescent="0.25">
      <c r="A333" s="458">
        <v>2754</v>
      </c>
      <c r="B333" s="5" t="s">
        <v>1833</v>
      </c>
      <c r="C333" s="16">
        <v>429</v>
      </c>
      <c r="D333" s="16">
        <v>86</v>
      </c>
      <c r="E333" s="16">
        <v>55</v>
      </c>
      <c r="F333" s="16">
        <v>141</v>
      </c>
      <c r="G333" s="459">
        <v>0.32867132867132864</v>
      </c>
      <c r="H333" s="16">
        <v>113.5</v>
      </c>
      <c r="I333" s="459">
        <v>0.26456876456876455</v>
      </c>
      <c r="J333" s="16">
        <v>135581.76000000001</v>
      </c>
      <c r="K333" s="5">
        <v>135581.76000000001</v>
      </c>
      <c r="L333" s="5">
        <v>0</v>
      </c>
      <c r="M333" s="5">
        <v>0</v>
      </c>
    </row>
    <row r="334" spans="1:13" x14ac:dyDescent="0.25">
      <c r="A334" s="458">
        <v>2769</v>
      </c>
      <c r="B334" s="5" t="s">
        <v>1707</v>
      </c>
      <c r="C334" s="16">
        <v>1085</v>
      </c>
      <c r="D334" s="16">
        <v>155</v>
      </c>
      <c r="E334" s="16">
        <v>52</v>
      </c>
      <c r="F334" s="16">
        <v>207</v>
      </c>
      <c r="G334" s="459">
        <v>0.19078341013824884</v>
      </c>
      <c r="H334" s="16">
        <v>181</v>
      </c>
      <c r="I334" s="459">
        <v>0.16682027649769585</v>
      </c>
      <c r="J334" s="16">
        <v>133519.67999999999</v>
      </c>
      <c r="K334" s="5">
        <v>133519.67999999999</v>
      </c>
      <c r="L334" s="5">
        <v>0</v>
      </c>
      <c r="M334" s="5">
        <v>0</v>
      </c>
    </row>
    <row r="335" spans="1:13" x14ac:dyDescent="0.25">
      <c r="A335" s="458">
        <v>2805</v>
      </c>
      <c r="B335" s="5" t="s">
        <v>1790</v>
      </c>
      <c r="C335" s="16">
        <v>1228</v>
      </c>
      <c r="D335" s="16">
        <v>137</v>
      </c>
      <c r="E335" s="16">
        <v>51</v>
      </c>
      <c r="F335" s="16">
        <v>188</v>
      </c>
      <c r="G335" s="459">
        <v>0.15309446254071662</v>
      </c>
      <c r="H335" s="16">
        <v>162.5</v>
      </c>
      <c r="I335" s="459">
        <v>0.13232899022801303</v>
      </c>
      <c r="J335" s="16">
        <v>94855.679999999993</v>
      </c>
      <c r="K335" s="5">
        <v>94855.679999999993</v>
      </c>
      <c r="L335" s="5">
        <v>0</v>
      </c>
      <c r="M335" s="5">
        <v>0</v>
      </c>
    </row>
    <row r="336" spans="1:13" x14ac:dyDescent="0.25">
      <c r="A336" s="458">
        <v>2835</v>
      </c>
      <c r="B336" s="5" t="s">
        <v>1804</v>
      </c>
      <c r="C336" s="16">
        <v>667</v>
      </c>
      <c r="D336" s="16">
        <v>107</v>
      </c>
      <c r="E336" s="16">
        <v>47</v>
      </c>
      <c r="F336" s="16">
        <v>154</v>
      </c>
      <c r="G336" s="459">
        <v>0.23088455772113944</v>
      </c>
      <c r="H336" s="16">
        <v>130.5</v>
      </c>
      <c r="I336" s="459">
        <v>0.19565217391304349</v>
      </c>
      <c r="J336" s="16">
        <v>109805.75999999999</v>
      </c>
      <c r="K336" s="5">
        <v>109805.75999999999</v>
      </c>
      <c r="L336" s="5">
        <v>0</v>
      </c>
      <c r="M336" s="5">
        <v>0</v>
      </c>
    </row>
    <row r="337" spans="1:13" x14ac:dyDescent="0.25">
      <c r="A337" s="458">
        <v>2853</v>
      </c>
      <c r="B337" s="5" t="s">
        <v>1676</v>
      </c>
      <c r="C337" s="16">
        <v>777</v>
      </c>
      <c r="D337" s="16">
        <v>284</v>
      </c>
      <c r="E337" s="16">
        <v>78</v>
      </c>
      <c r="F337" s="16">
        <v>362</v>
      </c>
      <c r="G337" s="459">
        <v>0.46589446589446587</v>
      </c>
      <c r="H337" s="16">
        <v>323</v>
      </c>
      <c r="I337" s="459">
        <v>0.41570141570141572</v>
      </c>
      <c r="J337" s="16">
        <v>598976.96</v>
      </c>
      <c r="K337" s="5">
        <v>598976.96</v>
      </c>
      <c r="L337" s="5">
        <v>0</v>
      </c>
      <c r="M337" s="5">
        <v>0</v>
      </c>
    </row>
    <row r="338" spans="1:13" x14ac:dyDescent="0.25">
      <c r="A338" s="458">
        <v>2854</v>
      </c>
      <c r="B338" s="5" t="s">
        <v>1744</v>
      </c>
      <c r="C338" s="16">
        <v>614</v>
      </c>
      <c r="D338" s="16">
        <v>188</v>
      </c>
      <c r="E338" s="16">
        <v>58</v>
      </c>
      <c r="F338" s="16">
        <v>246</v>
      </c>
      <c r="G338" s="459">
        <v>0.40065146579804561</v>
      </c>
      <c r="H338" s="16">
        <v>217</v>
      </c>
      <c r="I338" s="459">
        <v>0.3534201954397394</v>
      </c>
      <c r="J338" s="16">
        <v>329703.67999999999</v>
      </c>
      <c r="K338" s="5">
        <v>329703.67999999999</v>
      </c>
      <c r="L338" s="5">
        <v>0</v>
      </c>
      <c r="M338" s="5">
        <v>0</v>
      </c>
    </row>
    <row r="339" spans="1:13" x14ac:dyDescent="0.25">
      <c r="A339" s="458">
        <v>2856</v>
      </c>
      <c r="B339" s="5" t="s">
        <v>2664</v>
      </c>
      <c r="C339" s="16">
        <v>293</v>
      </c>
      <c r="D339" s="16">
        <v>51</v>
      </c>
      <c r="E339" s="16">
        <v>56</v>
      </c>
      <c r="F339" s="16">
        <v>107</v>
      </c>
      <c r="G339" s="459">
        <v>0.3651877133105802</v>
      </c>
      <c r="H339" s="16">
        <v>79</v>
      </c>
      <c r="I339" s="459">
        <v>0.2696245733788396</v>
      </c>
      <c r="J339" s="16">
        <v>91533.440000000002</v>
      </c>
      <c r="K339" s="5">
        <v>91533.440000000002</v>
      </c>
      <c r="L339" s="5">
        <v>0</v>
      </c>
      <c r="M339" s="5">
        <v>0</v>
      </c>
    </row>
    <row r="340" spans="1:13" x14ac:dyDescent="0.25">
      <c r="A340" s="458">
        <v>2859</v>
      </c>
      <c r="B340" s="5" t="s">
        <v>1686</v>
      </c>
      <c r="C340" s="16">
        <v>1523</v>
      </c>
      <c r="D340" s="16">
        <v>271</v>
      </c>
      <c r="E340" s="16">
        <v>114</v>
      </c>
      <c r="F340" s="16">
        <v>385</v>
      </c>
      <c r="G340" s="459">
        <v>0.25279054497701903</v>
      </c>
      <c r="H340" s="16">
        <v>328</v>
      </c>
      <c r="I340" s="459">
        <v>0.21536441234405779</v>
      </c>
      <c r="J340" s="16">
        <v>317846.72000000003</v>
      </c>
      <c r="K340" s="5">
        <v>317846.72000000003</v>
      </c>
      <c r="L340" s="5">
        <v>0</v>
      </c>
      <c r="M340" s="5">
        <v>0</v>
      </c>
    </row>
    <row r="341" spans="1:13" x14ac:dyDescent="0.25">
      <c r="A341" s="458">
        <v>2860</v>
      </c>
      <c r="B341" s="5" t="s">
        <v>1708</v>
      </c>
      <c r="C341" s="16">
        <v>1060</v>
      </c>
      <c r="D341" s="16">
        <v>311</v>
      </c>
      <c r="E341" s="16">
        <v>78</v>
      </c>
      <c r="F341" s="16">
        <v>389</v>
      </c>
      <c r="G341" s="459">
        <v>0.36698113207547167</v>
      </c>
      <c r="H341" s="16">
        <v>350</v>
      </c>
      <c r="I341" s="459">
        <v>0.330188679245283</v>
      </c>
      <c r="J341" s="16">
        <v>507558.07999999996</v>
      </c>
      <c r="K341" s="5">
        <v>507558.07999999996</v>
      </c>
      <c r="L341" s="5">
        <v>0</v>
      </c>
      <c r="M341" s="5">
        <v>0</v>
      </c>
    </row>
    <row r="342" spans="1:13" x14ac:dyDescent="0.25">
      <c r="A342" s="458">
        <v>2884</v>
      </c>
      <c r="B342" s="5" t="s">
        <v>1812</v>
      </c>
      <c r="C342" s="16">
        <v>406</v>
      </c>
      <c r="D342" s="16">
        <v>100</v>
      </c>
      <c r="E342" s="16">
        <v>44</v>
      </c>
      <c r="F342" s="16">
        <v>144</v>
      </c>
      <c r="G342" s="459">
        <v>0.35467980295566504</v>
      </c>
      <c r="H342" s="16">
        <v>122</v>
      </c>
      <c r="I342" s="459">
        <v>0.30049261083743845</v>
      </c>
      <c r="J342" s="16">
        <v>157634.56</v>
      </c>
      <c r="K342" s="5">
        <v>157634.56</v>
      </c>
      <c r="L342" s="5">
        <v>0</v>
      </c>
      <c r="M342" s="5">
        <v>0</v>
      </c>
    </row>
    <row r="343" spans="1:13" x14ac:dyDescent="0.25">
      <c r="A343" s="458">
        <v>2886</v>
      </c>
      <c r="B343" s="5" t="s">
        <v>3492</v>
      </c>
      <c r="C343" s="16">
        <v>230</v>
      </c>
      <c r="D343" s="16">
        <v>41</v>
      </c>
      <c r="E343" s="16">
        <v>11</v>
      </c>
      <c r="F343" s="16">
        <v>52</v>
      </c>
      <c r="G343" s="459">
        <v>0.22608695652173913</v>
      </c>
      <c r="H343" s="16">
        <v>46.5</v>
      </c>
      <c r="I343" s="459">
        <v>0.20217391304347826</v>
      </c>
      <c r="J343" s="16">
        <v>41871.68</v>
      </c>
      <c r="K343" s="5">
        <v>41871.68</v>
      </c>
      <c r="L343" s="5">
        <v>0</v>
      </c>
      <c r="M343" s="5">
        <v>0</v>
      </c>
    </row>
    <row r="344" spans="1:13" x14ac:dyDescent="0.25">
      <c r="A344" s="458">
        <v>2888</v>
      </c>
      <c r="B344" s="5" t="s">
        <v>380</v>
      </c>
      <c r="C344" s="16">
        <v>335</v>
      </c>
      <c r="D344" s="16">
        <v>116</v>
      </c>
      <c r="E344" s="16">
        <v>47</v>
      </c>
      <c r="F344" s="16">
        <v>163</v>
      </c>
      <c r="G344" s="459">
        <v>0.48656716417910445</v>
      </c>
      <c r="H344" s="16">
        <v>139.5</v>
      </c>
      <c r="I344" s="459">
        <v>0.41641791044776122</v>
      </c>
      <c r="J344" s="16">
        <v>296252.16000000003</v>
      </c>
      <c r="K344" s="5">
        <v>341789.76</v>
      </c>
      <c r="L344" s="5">
        <v>45537.599999999977</v>
      </c>
      <c r="M344" s="5">
        <v>135.93313432835814</v>
      </c>
    </row>
    <row r="345" spans="1:13" x14ac:dyDescent="0.25">
      <c r="A345" s="458">
        <v>2889</v>
      </c>
      <c r="B345" s="5" t="s">
        <v>1769</v>
      </c>
      <c r="C345" s="16">
        <v>710</v>
      </c>
      <c r="D345" s="16">
        <v>126</v>
      </c>
      <c r="E345" s="16">
        <v>30</v>
      </c>
      <c r="F345" s="16">
        <v>156</v>
      </c>
      <c r="G345" s="459">
        <v>0.21971830985915494</v>
      </c>
      <c r="H345" s="16">
        <v>141</v>
      </c>
      <c r="I345" s="459">
        <v>0.19859154929577466</v>
      </c>
      <c r="J345" s="16">
        <v>120746.23999999999</v>
      </c>
      <c r="K345" s="5">
        <v>120746.23999999999</v>
      </c>
      <c r="L345" s="5">
        <v>0</v>
      </c>
      <c r="M345" s="5">
        <v>0</v>
      </c>
    </row>
    <row r="346" spans="1:13" x14ac:dyDescent="0.25">
      <c r="A346" s="458">
        <v>2890</v>
      </c>
      <c r="B346" s="5" t="s">
        <v>1774</v>
      </c>
      <c r="C346" s="16">
        <v>562</v>
      </c>
      <c r="D346" s="16">
        <v>162</v>
      </c>
      <c r="E346" s="16">
        <v>38</v>
      </c>
      <c r="F346" s="16">
        <v>200</v>
      </c>
      <c r="G346" s="459">
        <v>0.35587188612099646</v>
      </c>
      <c r="H346" s="16">
        <v>181</v>
      </c>
      <c r="I346" s="459">
        <v>0.3220640569395018</v>
      </c>
      <c r="J346" s="16">
        <v>251745.6</v>
      </c>
      <c r="K346" s="5">
        <v>251745.6</v>
      </c>
      <c r="L346" s="5">
        <v>0</v>
      </c>
      <c r="M346" s="5">
        <v>0</v>
      </c>
    </row>
    <row r="347" spans="1:13" x14ac:dyDescent="0.25">
      <c r="A347" s="458">
        <v>2895</v>
      </c>
      <c r="B347" s="5" t="s">
        <v>1674</v>
      </c>
      <c r="C347" s="16">
        <v>1139</v>
      </c>
      <c r="D347" s="16">
        <v>245</v>
      </c>
      <c r="E347" s="16">
        <v>99</v>
      </c>
      <c r="F347" s="16">
        <v>344</v>
      </c>
      <c r="G347" s="459">
        <v>0.30201931518876207</v>
      </c>
      <c r="H347" s="16">
        <v>294.5</v>
      </c>
      <c r="I347" s="459">
        <v>0.25856014047410009</v>
      </c>
      <c r="J347" s="16">
        <v>343107.19999999995</v>
      </c>
      <c r="K347" s="5">
        <v>343107.19999999995</v>
      </c>
      <c r="L347" s="5">
        <v>0</v>
      </c>
      <c r="M347" s="5">
        <v>0</v>
      </c>
    </row>
    <row r="348" spans="1:13" x14ac:dyDescent="0.25">
      <c r="A348" s="458">
        <v>2897</v>
      </c>
      <c r="B348" s="5" t="s">
        <v>1816</v>
      </c>
      <c r="C348" s="16">
        <v>1129</v>
      </c>
      <c r="D348" s="16">
        <v>318</v>
      </c>
      <c r="E348" s="16">
        <v>103</v>
      </c>
      <c r="F348" s="16">
        <v>421</v>
      </c>
      <c r="G348" s="459">
        <v>0.37289636846767049</v>
      </c>
      <c r="H348" s="16">
        <v>369.5</v>
      </c>
      <c r="I348" s="459">
        <v>0.32728077945084144</v>
      </c>
      <c r="J348" s="16">
        <v>528637.12</v>
      </c>
      <c r="K348" s="5">
        <v>528637.12</v>
      </c>
      <c r="L348" s="5">
        <v>0</v>
      </c>
      <c r="M348" s="5">
        <v>0</v>
      </c>
    </row>
    <row r="349" spans="1:13" x14ac:dyDescent="0.25">
      <c r="A349" s="458">
        <v>2898</v>
      </c>
      <c r="B349" s="5" t="s">
        <v>382</v>
      </c>
      <c r="C349" s="16">
        <v>419</v>
      </c>
      <c r="D349" s="16">
        <v>154</v>
      </c>
      <c r="E349" s="16">
        <v>74</v>
      </c>
      <c r="F349" s="16">
        <v>228</v>
      </c>
      <c r="G349" s="459">
        <v>0.54415274463007157</v>
      </c>
      <c r="H349" s="16">
        <v>191</v>
      </c>
      <c r="I349" s="459">
        <v>0.45584725536992843</v>
      </c>
      <c r="J349" s="16">
        <v>375527.67999999999</v>
      </c>
      <c r="K349" s="5">
        <v>375527.67999999999</v>
      </c>
      <c r="L349" s="5">
        <v>0</v>
      </c>
      <c r="M349" s="5">
        <v>0</v>
      </c>
    </row>
    <row r="350" spans="1:13" x14ac:dyDescent="0.25">
      <c r="A350" s="458">
        <v>2899</v>
      </c>
      <c r="B350" s="5" t="s">
        <v>383</v>
      </c>
      <c r="C350" s="16">
        <v>1506</v>
      </c>
      <c r="D350" s="16">
        <v>249</v>
      </c>
      <c r="E350" s="16">
        <v>96</v>
      </c>
      <c r="F350" s="16">
        <v>345</v>
      </c>
      <c r="G350" s="459">
        <v>0.22908366533864541</v>
      </c>
      <c r="H350" s="16">
        <v>297</v>
      </c>
      <c r="I350" s="459">
        <v>0.19721115537848605</v>
      </c>
      <c r="J350" s="16">
        <v>265492.8</v>
      </c>
      <c r="K350" s="5">
        <v>265492.8</v>
      </c>
      <c r="L350" s="5">
        <v>0</v>
      </c>
      <c r="M350" s="5">
        <v>0</v>
      </c>
    </row>
    <row r="351" spans="1:13" x14ac:dyDescent="0.25">
      <c r="A351" s="458">
        <v>2902</v>
      </c>
      <c r="B351" s="5" t="s">
        <v>1800</v>
      </c>
      <c r="C351" s="16">
        <v>556</v>
      </c>
      <c r="D351" s="16">
        <v>88</v>
      </c>
      <c r="E351" s="16">
        <v>56</v>
      </c>
      <c r="F351" s="16">
        <v>144</v>
      </c>
      <c r="G351" s="459">
        <v>0.25899280575539568</v>
      </c>
      <c r="H351" s="16">
        <v>116</v>
      </c>
      <c r="I351" s="459">
        <v>0.20863309352517986</v>
      </c>
      <c r="J351" s="16">
        <v>105108.79999999999</v>
      </c>
      <c r="K351" s="5">
        <v>105108.79999999999</v>
      </c>
      <c r="L351" s="5">
        <v>0</v>
      </c>
      <c r="M351" s="5">
        <v>0</v>
      </c>
    </row>
    <row r="352" spans="1:13" x14ac:dyDescent="0.25">
      <c r="A352" s="458">
        <v>2903</v>
      </c>
      <c r="B352" s="5" t="s">
        <v>1788</v>
      </c>
      <c r="C352" s="16">
        <v>458</v>
      </c>
      <c r="D352" s="16">
        <v>111</v>
      </c>
      <c r="E352" s="16">
        <v>35</v>
      </c>
      <c r="F352" s="16">
        <v>146</v>
      </c>
      <c r="G352" s="459">
        <v>0.31877729257641924</v>
      </c>
      <c r="H352" s="16">
        <v>128.5</v>
      </c>
      <c r="I352" s="459">
        <v>0.28056768558951967</v>
      </c>
      <c r="J352" s="16">
        <v>160212.16</v>
      </c>
      <c r="K352" s="5">
        <v>160212.16</v>
      </c>
      <c r="L352" s="5">
        <v>0</v>
      </c>
      <c r="M352" s="5">
        <v>0</v>
      </c>
    </row>
    <row r="353" spans="1:13" x14ac:dyDescent="0.25">
      <c r="A353" s="458">
        <v>2904</v>
      </c>
      <c r="B353" s="5" t="s">
        <v>1733</v>
      </c>
      <c r="C353" s="16">
        <v>680</v>
      </c>
      <c r="D353" s="16">
        <v>202</v>
      </c>
      <c r="E353" s="16">
        <v>94</v>
      </c>
      <c r="F353" s="16">
        <v>296</v>
      </c>
      <c r="G353" s="459">
        <v>0.43529411764705883</v>
      </c>
      <c r="H353" s="16">
        <v>249</v>
      </c>
      <c r="I353" s="459">
        <v>0.36617647058823527</v>
      </c>
      <c r="J353" s="16">
        <v>391967.04000000004</v>
      </c>
      <c r="K353" s="5">
        <v>391967.04000000004</v>
      </c>
      <c r="L353" s="5">
        <v>0</v>
      </c>
      <c r="M353" s="5">
        <v>0</v>
      </c>
    </row>
    <row r="354" spans="1:13" x14ac:dyDescent="0.25">
      <c r="A354" s="458">
        <v>2905</v>
      </c>
      <c r="B354" s="5" t="s">
        <v>386</v>
      </c>
      <c r="C354" s="16">
        <v>1883</v>
      </c>
      <c r="D354" s="16">
        <v>413</v>
      </c>
      <c r="E354" s="16">
        <v>203</v>
      </c>
      <c r="F354" s="16">
        <v>616</v>
      </c>
      <c r="G354" s="459">
        <v>0.32713754646840149</v>
      </c>
      <c r="H354" s="16">
        <v>514.5</v>
      </c>
      <c r="I354" s="459">
        <v>0.27323420074349442</v>
      </c>
      <c r="J354" s="16">
        <v>626070.4</v>
      </c>
      <c r="K354" s="5">
        <v>626070.4</v>
      </c>
      <c r="L354" s="5">
        <v>0</v>
      </c>
      <c r="M354" s="5">
        <v>0</v>
      </c>
    </row>
    <row r="355" spans="1:13" x14ac:dyDescent="0.25">
      <c r="A355" s="458">
        <v>2906</v>
      </c>
      <c r="B355" s="5" t="s">
        <v>1177</v>
      </c>
      <c r="C355" s="16">
        <v>391</v>
      </c>
      <c r="D355" s="16">
        <v>87</v>
      </c>
      <c r="E355" s="16">
        <v>50</v>
      </c>
      <c r="F355" s="16">
        <v>137</v>
      </c>
      <c r="G355" s="459">
        <v>0.35038363171355497</v>
      </c>
      <c r="H355" s="16">
        <v>112</v>
      </c>
      <c r="I355" s="459">
        <v>0.28644501278772377</v>
      </c>
      <c r="J355" s="16">
        <v>138503.04000000001</v>
      </c>
      <c r="K355" s="5">
        <v>138503.04000000001</v>
      </c>
      <c r="L355" s="5">
        <v>0</v>
      </c>
      <c r="M355" s="5">
        <v>0</v>
      </c>
    </row>
    <row r="356" spans="1:13" x14ac:dyDescent="0.25">
      <c r="A356" s="458">
        <v>2907</v>
      </c>
      <c r="B356" s="5" t="s">
        <v>1178</v>
      </c>
      <c r="C356" s="16">
        <v>364</v>
      </c>
      <c r="D356" s="16">
        <v>133</v>
      </c>
      <c r="E356" s="16">
        <v>63</v>
      </c>
      <c r="F356" s="16">
        <v>196</v>
      </c>
      <c r="G356" s="459">
        <v>0.53846153846153844</v>
      </c>
      <c r="H356" s="16">
        <v>164.5</v>
      </c>
      <c r="I356" s="459">
        <v>0.45192307692307693</v>
      </c>
      <c r="J356" s="16">
        <v>321913.59999999998</v>
      </c>
      <c r="K356" s="5">
        <v>321913.59999999998</v>
      </c>
      <c r="L356" s="5">
        <v>0</v>
      </c>
      <c r="M356" s="5">
        <v>0</v>
      </c>
    </row>
    <row r="357" spans="1:13" x14ac:dyDescent="0.25">
      <c r="A357" s="458">
        <v>2908</v>
      </c>
      <c r="B357" s="5" t="s">
        <v>1179</v>
      </c>
      <c r="C357" s="16">
        <v>519</v>
      </c>
      <c r="D357" s="16">
        <v>97</v>
      </c>
      <c r="E357" s="16">
        <v>24</v>
      </c>
      <c r="F357" s="16">
        <v>121</v>
      </c>
      <c r="G357" s="459">
        <v>0.23314065510597304</v>
      </c>
      <c r="H357" s="16">
        <v>109</v>
      </c>
      <c r="I357" s="459">
        <v>0.21001926782273603</v>
      </c>
      <c r="J357" s="16">
        <v>104593.28000000001</v>
      </c>
      <c r="K357" s="5">
        <v>104593.28000000001</v>
      </c>
      <c r="L357" s="5">
        <v>0</v>
      </c>
      <c r="M357" s="5">
        <v>0</v>
      </c>
    </row>
    <row r="358" spans="1:13" x14ac:dyDescent="0.25">
      <c r="A358" s="458">
        <v>2909</v>
      </c>
      <c r="B358" s="5" t="s">
        <v>2206</v>
      </c>
      <c r="C358" s="16">
        <v>2530</v>
      </c>
      <c r="D358" s="16">
        <v>608</v>
      </c>
      <c r="E358" s="16">
        <v>157</v>
      </c>
      <c r="F358" s="16">
        <v>765</v>
      </c>
      <c r="G358" s="459">
        <v>0.30237154150197626</v>
      </c>
      <c r="H358" s="16">
        <v>686.5</v>
      </c>
      <c r="I358" s="459">
        <v>0.27134387351778655</v>
      </c>
      <c r="J358" s="16">
        <v>828727.04</v>
      </c>
      <c r="K358" s="5">
        <v>828727.04</v>
      </c>
      <c r="L358" s="5">
        <v>0</v>
      </c>
      <c r="M358" s="5">
        <v>0</v>
      </c>
    </row>
    <row r="359" spans="1:13" x14ac:dyDescent="0.25">
      <c r="A359" s="458">
        <v>4000</v>
      </c>
      <c r="B359" s="5" t="s">
        <v>389</v>
      </c>
      <c r="C359" s="16">
        <v>124</v>
      </c>
      <c r="D359" s="16">
        <v>113</v>
      </c>
      <c r="E359" s="16">
        <v>2</v>
      </c>
      <c r="F359" s="16">
        <v>115</v>
      </c>
      <c r="G359" s="459">
        <v>0.92741935483870963</v>
      </c>
      <c r="H359" s="16">
        <v>114</v>
      </c>
      <c r="I359" s="459">
        <v>0.91935483870967738</v>
      </c>
      <c r="J359" s="16">
        <v>391795.20000000001</v>
      </c>
      <c r="K359" s="5">
        <v>450278.08</v>
      </c>
      <c r="L359" s="5">
        <v>58482.880000000005</v>
      </c>
      <c r="M359" s="5">
        <v>471.63612903225811</v>
      </c>
    </row>
    <row r="360" spans="1:13" x14ac:dyDescent="0.25">
      <c r="A360" s="458">
        <v>4001</v>
      </c>
      <c r="B360" s="5" t="s">
        <v>390</v>
      </c>
      <c r="C360" s="16">
        <v>208</v>
      </c>
      <c r="D360" s="16">
        <v>28</v>
      </c>
      <c r="E360" s="16">
        <v>16</v>
      </c>
      <c r="F360" s="16">
        <v>44</v>
      </c>
      <c r="G360" s="459">
        <v>0.21153846153846154</v>
      </c>
      <c r="H360" s="16">
        <v>36</v>
      </c>
      <c r="I360" s="459">
        <v>0.17307692307692307</v>
      </c>
      <c r="J360" s="16">
        <v>26749.759999999998</v>
      </c>
      <c r="K360" s="5">
        <v>26749.759999999998</v>
      </c>
      <c r="L360" s="5">
        <v>0</v>
      </c>
      <c r="M360" s="5">
        <v>0</v>
      </c>
    </row>
    <row r="361" spans="1:13" x14ac:dyDescent="0.25">
      <c r="A361" s="458">
        <v>4003</v>
      </c>
      <c r="B361" s="5" t="s">
        <v>391</v>
      </c>
      <c r="C361" s="16">
        <v>106</v>
      </c>
      <c r="D361" s="16">
        <v>45</v>
      </c>
      <c r="E361" s="16">
        <v>4</v>
      </c>
      <c r="F361" s="16">
        <v>49</v>
      </c>
      <c r="G361" s="459">
        <v>0.46226415094339623</v>
      </c>
      <c r="H361" s="16">
        <v>47</v>
      </c>
      <c r="I361" s="459">
        <v>0.44339622641509435</v>
      </c>
      <c r="J361" s="16">
        <v>89528.639999999999</v>
      </c>
      <c r="K361" s="5">
        <v>89528.639999999999</v>
      </c>
      <c r="L361" s="5">
        <v>0</v>
      </c>
      <c r="M361" s="5">
        <v>0</v>
      </c>
    </row>
    <row r="362" spans="1:13" x14ac:dyDescent="0.25">
      <c r="A362" s="458">
        <v>4004</v>
      </c>
      <c r="B362" s="5" t="s">
        <v>1180</v>
      </c>
      <c r="C362" s="16">
        <v>98</v>
      </c>
      <c r="D362" s="16">
        <v>95</v>
      </c>
      <c r="E362" s="16">
        <v>2</v>
      </c>
      <c r="F362" s="16">
        <v>97</v>
      </c>
      <c r="G362" s="459">
        <v>0.98979591836734693</v>
      </c>
      <c r="H362" s="16">
        <v>96</v>
      </c>
      <c r="I362" s="459">
        <v>0.97959183673469385</v>
      </c>
      <c r="J362" s="16">
        <v>329932.79999999999</v>
      </c>
      <c r="K362" s="5">
        <v>403995.84</v>
      </c>
      <c r="L362" s="5">
        <v>74063.040000000037</v>
      </c>
      <c r="M362" s="5">
        <v>755.74530612244939</v>
      </c>
    </row>
    <row r="363" spans="1:13" x14ac:dyDescent="0.25">
      <c r="A363" s="458">
        <v>4005</v>
      </c>
      <c r="B363" s="5" t="s">
        <v>591</v>
      </c>
      <c r="C363" s="16">
        <v>111</v>
      </c>
      <c r="D363" s="16">
        <v>52</v>
      </c>
      <c r="E363" s="16">
        <v>8</v>
      </c>
      <c r="F363" s="16">
        <v>60</v>
      </c>
      <c r="G363" s="459">
        <v>0.54054054054054057</v>
      </c>
      <c r="H363" s="16">
        <v>56</v>
      </c>
      <c r="I363" s="459">
        <v>0.50450450450450446</v>
      </c>
      <c r="J363" s="16">
        <v>121376.32000000001</v>
      </c>
      <c r="K363" s="5">
        <v>121376.32000000001</v>
      </c>
      <c r="L363" s="5">
        <v>0</v>
      </c>
      <c r="M363" s="5">
        <v>0</v>
      </c>
    </row>
    <row r="364" spans="1:13" x14ac:dyDescent="0.25">
      <c r="A364" s="458">
        <v>4007</v>
      </c>
      <c r="B364" s="5" t="s">
        <v>393</v>
      </c>
      <c r="C364" s="16">
        <v>218</v>
      </c>
      <c r="D364" s="16">
        <v>28</v>
      </c>
      <c r="E364" s="16">
        <v>6</v>
      </c>
      <c r="F364" s="16">
        <v>34</v>
      </c>
      <c r="G364" s="459">
        <v>0.15596330275229359</v>
      </c>
      <c r="H364" s="16">
        <v>31</v>
      </c>
      <c r="I364" s="459">
        <v>0.14220183486238533</v>
      </c>
      <c r="J364" s="16">
        <v>18959.68</v>
      </c>
      <c r="K364" s="5">
        <v>18959.68</v>
      </c>
      <c r="L364" s="5">
        <v>0</v>
      </c>
      <c r="M364" s="5">
        <v>0</v>
      </c>
    </row>
    <row r="365" spans="1:13" x14ac:dyDescent="0.25">
      <c r="A365" s="458">
        <v>4008</v>
      </c>
      <c r="B365" s="5" t="s">
        <v>394</v>
      </c>
      <c r="C365" s="16">
        <v>668</v>
      </c>
      <c r="D365" s="16">
        <v>58</v>
      </c>
      <c r="E365" s="16">
        <v>35</v>
      </c>
      <c r="F365" s="16">
        <v>93</v>
      </c>
      <c r="G365" s="459">
        <v>0.13922155688622753</v>
      </c>
      <c r="H365" s="16">
        <v>75.5</v>
      </c>
      <c r="I365" s="459">
        <v>0.11302395209580839</v>
      </c>
      <c r="J365" s="16">
        <v>36716.480000000003</v>
      </c>
      <c r="K365" s="5">
        <v>36716.480000000003</v>
      </c>
      <c r="L365" s="5">
        <v>0</v>
      </c>
      <c r="M365" s="5">
        <v>0</v>
      </c>
    </row>
    <row r="366" spans="1:13" x14ac:dyDescent="0.25">
      <c r="A366" s="458">
        <v>4011</v>
      </c>
      <c r="B366" s="5" t="s">
        <v>395</v>
      </c>
      <c r="C366" s="16">
        <v>916</v>
      </c>
      <c r="D366" s="16">
        <v>427</v>
      </c>
      <c r="E366" s="16">
        <v>129</v>
      </c>
      <c r="F366" s="16">
        <v>556</v>
      </c>
      <c r="G366" s="459">
        <v>0.60698689956331875</v>
      </c>
      <c r="H366" s="16">
        <v>491.5</v>
      </c>
      <c r="I366" s="459">
        <v>0.53657205240174677</v>
      </c>
      <c r="J366" s="16">
        <v>1133112.96</v>
      </c>
      <c r="K366" s="5">
        <v>1133112.96</v>
      </c>
      <c r="L366" s="5">
        <v>0</v>
      </c>
      <c r="M366" s="5">
        <v>0</v>
      </c>
    </row>
    <row r="367" spans="1:13" x14ac:dyDescent="0.25">
      <c r="A367" s="458">
        <v>4015</v>
      </c>
      <c r="B367" s="5" t="s">
        <v>396</v>
      </c>
      <c r="C367" s="16">
        <v>813</v>
      </c>
      <c r="D367" s="16">
        <v>468</v>
      </c>
      <c r="E367" s="16">
        <v>98</v>
      </c>
      <c r="F367" s="16">
        <v>566</v>
      </c>
      <c r="G367" s="459">
        <v>0.6961869618696187</v>
      </c>
      <c r="H367" s="16">
        <v>517</v>
      </c>
      <c r="I367" s="459">
        <v>0.63591635916359168</v>
      </c>
      <c r="J367" s="16">
        <v>1412925.76</v>
      </c>
      <c r="K367" s="5">
        <v>1412925.76</v>
      </c>
      <c r="L367" s="5">
        <v>0</v>
      </c>
      <c r="M367" s="5">
        <v>0</v>
      </c>
    </row>
    <row r="368" spans="1:13" x14ac:dyDescent="0.25">
      <c r="A368" s="458">
        <v>4016</v>
      </c>
      <c r="B368" s="5" t="s">
        <v>397</v>
      </c>
      <c r="C368" s="16">
        <v>200</v>
      </c>
      <c r="D368" s="16">
        <v>16</v>
      </c>
      <c r="E368" s="16">
        <v>0</v>
      </c>
      <c r="F368" s="16">
        <v>16</v>
      </c>
      <c r="G368" s="459">
        <v>0.08</v>
      </c>
      <c r="H368" s="16">
        <v>16</v>
      </c>
      <c r="I368" s="459">
        <v>0.08</v>
      </c>
      <c r="J368" s="16">
        <v>5498.88</v>
      </c>
      <c r="K368" s="5">
        <v>5498.88</v>
      </c>
      <c r="L368" s="5">
        <v>0</v>
      </c>
      <c r="M368" s="5">
        <v>0</v>
      </c>
    </row>
    <row r="369" spans="1:13" x14ac:dyDescent="0.25">
      <c r="A369" s="458">
        <v>4017</v>
      </c>
      <c r="B369" s="5" t="s">
        <v>1181</v>
      </c>
      <c r="C369" s="16">
        <v>5508</v>
      </c>
      <c r="D369" s="16">
        <v>2211</v>
      </c>
      <c r="E369" s="16">
        <v>493</v>
      </c>
      <c r="F369" s="16">
        <v>2704</v>
      </c>
      <c r="G369" s="459">
        <v>0.49092229484386346</v>
      </c>
      <c r="H369" s="16">
        <v>2457.5</v>
      </c>
      <c r="I369" s="459">
        <v>0.4461692084241104</v>
      </c>
      <c r="J369" s="16">
        <v>5058282.24</v>
      </c>
      <c r="K369" s="5">
        <v>5417256</v>
      </c>
      <c r="L369" s="5">
        <v>358973.75999999978</v>
      </c>
      <c r="M369" s="5">
        <v>65.1731590413943</v>
      </c>
    </row>
    <row r="370" spans="1:13" x14ac:dyDescent="0.25">
      <c r="A370" s="458">
        <v>4018</v>
      </c>
      <c r="B370" s="5" t="s">
        <v>398</v>
      </c>
      <c r="C370" s="16">
        <v>449</v>
      </c>
      <c r="D370" s="16">
        <v>158</v>
      </c>
      <c r="E370" s="16">
        <v>32</v>
      </c>
      <c r="F370" s="16">
        <v>190</v>
      </c>
      <c r="G370" s="459">
        <v>0.42316258351893093</v>
      </c>
      <c r="H370" s="16">
        <v>174</v>
      </c>
      <c r="I370" s="459">
        <v>0.38752783964365256</v>
      </c>
      <c r="J370" s="16">
        <v>289664.96000000002</v>
      </c>
      <c r="K370" s="5">
        <v>289664.96000000002</v>
      </c>
      <c r="L370" s="5">
        <v>0</v>
      </c>
      <c r="M370" s="5">
        <v>0</v>
      </c>
    </row>
    <row r="371" spans="1:13" x14ac:dyDescent="0.25">
      <c r="A371" s="458">
        <v>4020</v>
      </c>
      <c r="B371" s="5" t="s">
        <v>2141</v>
      </c>
      <c r="C371" s="16">
        <v>1084</v>
      </c>
      <c r="D371" s="16">
        <v>314</v>
      </c>
      <c r="E371" s="16">
        <v>60</v>
      </c>
      <c r="F371" s="16">
        <v>374</v>
      </c>
      <c r="G371" s="459">
        <v>0.34501845018450183</v>
      </c>
      <c r="H371" s="16">
        <v>344</v>
      </c>
      <c r="I371" s="459">
        <v>0.31734317343173429</v>
      </c>
      <c r="J371" s="16">
        <v>483500.48</v>
      </c>
      <c r="K371" s="5">
        <v>483500.48</v>
      </c>
      <c r="L371" s="5">
        <v>0</v>
      </c>
      <c r="M371" s="5">
        <v>0</v>
      </c>
    </row>
    <row r="372" spans="1:13" x14ac:dyDescent="0.25">
      <c r="A372" s="458">
        <v>4025</v>
      </c>
      <c r="B372" s="5" t="s">
        <v>399</v>
      </c>
      <c r="C372" s="16">
        <v>268</v>
      </c>
      <c r="D372" s="16">
        <v>51</v>
      </c>
      <c r="E372" s="16">
        <v>10</v>
      </c>
      <c r="F372" s="16">
        <v>61</v>
      </c>
      <c r="G372" s="459">
        <v>0.22761194029850745</v>
      </c>
      <c r="H372" s="16">
        <v>56</v>
      </c>
      <c r="I372" s="459">
        <v>0.20895522388059701</v>
      </c>
      <c r="J372" s="16">
        <v>50291.839999999997</v>
      </c>
      <c r="K372" s="5">
        <v>50291.839999999997</v>
      </c>
      <c r="L372" s="5">
        <v>0</v>
      </c>
      <c r="M372" s="5">
        <v>0</v>
      </c>
    </row>
    <row r="373" spans="1:13" x14ac:dyDescent="0.25">
      <c r="A373" s="458">
        <v>4026</v>
      </c>
      <c r="B373" s="5" t="s">
        <v>400</v>
      </c>
      <c r="C373" s="16">
        <v>69</v>
      </c>
      <c r="D373" s="16">
        <v>50</v>
      </c>
      <c r="E373" s="16">
        <v>0</v>
      </c>
      <c r="F373" s="16">
        <v>50</v>
      </c>
      <c r="G373" s="459">
        <v>0.72463768115942029</v>
      </c>
      <c r="H373" s="16">
        <v>50</v>
      </c>
      <c r="I373" s="459">
        <v>0.72463768115942029</v>
      </c>
      <c r="J373" s="16">
        <v>155629.76000000001</v>
      </c>
      <c r="K373" s="5">
        <v>155629.76000000001</v>
      </c>
      <c r="L373" s="5">
        <v>0</v>
      </c>
      <c r="M373" s="5">
        <v>0</v>
      </c>
    </row>
    <row r="374" spans="1:13" x14ac:dyDescent="0.25">
      <c r="A374" s="458">
        <v>4027</v>
      </c>
      <c r="B374" s="5" t="s">
        <v>401</v>
      </c>
      <c r="C374" s="16">
        <v>1029</v>
      </c>
      <c r="D374" s="16">
        <v>956</v>
      </c>
      <c r="E374" s="16">
        <v>39</v>
      </c>
      <c r="F374" s="16">
        <v>995</v>
      </c>
      <c r="G374" s="459">
        <v>0.96695821185617103</v>
      </c>
      <c r="H374" s="16">
        <v>975.5</v>
      </c>
      <c r="I374" s="459">
        <v>0.9480077745383868</v>
      </c>
      <c r="J374" s="16">
        <v>3352598.4</v>
      </c>
      <c r="K374" s="5">
        <v>3973456.32</v>
      </c>
      <c r="L374" s="5">
        <v>620857.91999999993</v>
      </c>
      <c r="M374" s="5">
        <v>603.36046647230319</v>
      </c>
    </row>
    <row r="375" spans="1:13" x14ac:dyDescent="0.25">
      <c r="A375" s="458">
        <v>4029</v>
      </c>
      <c r="B375" s="5" t="s">
        <v>576</v>
      </c>
      <c r="C375" s="16">
        <v>515</v>
      </c>
      <c r="D375" s="16">
        <v>387</v>
      </c>
      <c r="E375" s="16">
        <v>56</v>
      </c>
      <c r="F375" s="16">
        <v>443</v>
      </c>
      <c r="G375" s="459">
        <v>0.86019417475728155</v>
      </c>
      <c r="H375" s="16">
        <v>415</v>
      </c>
      <c r="I375" s="459">
        <v>0.80582524271844658</v>
      </c>
      <c r="J375" s="16">
        <v>1385603.2</v>
      </c>
      <c r="K375" s="5">
        <v>1460926.4000000001</v>
      </c>
      <c r="L375" s="5">
        <v>75323.200000000186</v>
      </c>
      <c r="M375" s="5">
        <v>146.25864077669939</v>
      </c>
    </row>
    <row r="376" spans="1:13" x14ac:dyDescent="0.25">
      <c r="A376" s="458">
        <v>4031</v>
      </c>
      <c r="B376" s="5" t="s">
        <v>1182</v>
      </c>
      <c r="C376" s="16">
        <v>65</v>
      </c>
      <c r="D376" s="16">
        <v>61</v>
      </c>
      <c r="E376" s="16">
        <v>0</v>
      </c>
      <c r="F376" s="16">
        <v>61</v>
      </c>
      <c r="G376" s="459">
        <v>0.93846153846153846</v>
      </c>
      <c r="H376" s="16">
        <v>61</v>
      </c>
      <c r="I376" s="459">
        <v>0.93846153846153846</v>
      </c>
      <c r="J376" s="16">
        <v>209644.79999999999</v>
      </c>
      <c r="K376" s="5">
        <v>245960.32000000001</v>
      </c>
      <c r="L376" s="5">
        <v>36315.520000000019</v>
      </c>
      <c r="M376" s="5">
        <v>558.700307692308</v>
      </c>
    </row>
    <row r="377" spans="1:13" x14ac:dyDescent="0.25">
      <c r="A377" s="458">
        <v>4035</v>
      </c>
      <c r="B377" s="5" t="s">
        <v>2144</v>
      </c>
      <c r="C377" s="16">
        <v>221</v>
      </c>
      <c r="D377" s="16">
        <v>132</v>
      </c>
      <c r="E377" s="16">
        <v>32</v>
      </c>
      <c r="F377" s="16">
        <v>164</v>
      </c>
      <c r="G377" s="459">
        <v>0.74208144796380093</v>
      </c>
      <c r="H377" s="16">
        <v>148</v>
      </c>
      <c r="I377" s="459">
        <v>0.66968325791855199</v>
      </c>
      <c r="J377" s="16">
        <v>425762.24</v>
      </c>
      <c r="K377" s="5">
        <v>425762.24</v>
      </c>
      <c r="L377" s="5">
        <v>0</v>
      </c>
      <c r="M377" s="5">
        <v>0</v>
      </c>
    </row>
    <row r="378" spans="1:13" x14ac:dyDescent="0.25">
      <c r="A378" s="458">
        <v>4036</v>
      </c>
      <c r="B378" s="5" t="s">
        <v>402</v>
      </c>
      <c r="C378" s="16">
        <v>97</v>
      </c>
      <c r="D378" s="16">
        <v>71</v>
      </c>
      <c r="E378" s="16">
        <v>14</v>
      </c>
      <c r="F378" s="16">
        <v>85</v>
      </c>
      <c r="G378" s="459">
        <v>0.87628865979381443</v>
      </c>
      <c r="H378" s="16">
        <v>78</v>
      </c>
      <c r="I378" s="459">
        <v>0.80412371134020622</v>
      </c>
      <c r="J378" s="16">
        <v>268070.40000000002</v>
      </c>
      <c r="K378" s="5">
        <v>269445.12</v>
      </c>
      <c r="L378" s="5">
        <v>1374.7199999999721</v>
      </c>
      <c r="M378" s="5">
        <v>14.172371134020331</v>
      </c>
    </row>
    <row r="379" spans="1:13" x14ac:dyDescent="0.25">
      <c r="A379" s="458">
        <v>4038</v>
      </c>
      <c r="B379" s="5" t="s">
        <v>403</v>
      </c>
      <c r="C379" s="16">
        <v>329</v>
      </c>
      <c r="D379" s="16">
        <v>287</v>
      </c>
      <c r="E379" s="16">
        <v>12</v>
      </c>
      <c r="F379" s="16">
        <v>299</v>
      </c>
      <c r="G379" s="459">
        <v>0.90881458966565354</v>
      </c>
      <c r="H379" s="16">
        <v>293</v>
      </c>
      <c r="I379" s="459">
        <v>0.89057750759878418</v>
      </c>
      <c r="J379" s="16">
        <v>1006982.4</v>
      </c>
      <c r="K379" s="5">
        <v>1121084.1599999999</v>
      </c>
      <c r="L379" s="5">
        <v>114101.75999999989</v>
      </c>
      <c r="M379" s="5">
        <v>346.81386018237049</v>
      </c>
    </row>
    <row r="380" spans="1:13" x14ac:dyDescent="0.25">
      <c r="A380" s="458">
        <v>4039</v>
      </c>
      <c r="B380" s="5" t="s">
        <v>404</v>
      </c>
      <c r="C380" s="16">
        <v>323</v>
      </c>
      <c r="D380" s="16">
        <v>230</v>
      </c>
      <c r="E380" s="16">
        <v>2</v>
      </c>
      <c r="F380" s="16">
        <v>232</v>
      </c>
      <c r="G380" s="459">
        <v>0.71826625386996901</v>
      </c>
      <c r="H380" s="16">
        <v>231</v>
      </c>
      <c r="I380" s="459">
        <v>0.71517027863777094</v>
      </c>
      <c r="J380" s="16">
        <v>709756.48</v>
      </c>
      <c r="K380" s="5">
        <v>709756.48</v>
      </c>
      <c r="L380" s="5">
        <v>0</v>
      </c>
      <c r="M380" s="5">
        <v>0</v>
      </c>
    </row>
    <row r="381" spans="1:13" x14ac:dyDescent="0.25">
      <c r="A381" s="458">
        <v>4043</v>
      </c>
      <c r="B381" s="5" t="s">
        <v>1183</v>
      </c>
      <c r="C381" s="16">
        <v>543</v>
      </c>
      <c r="D381" s="16">
        <v>21</v>
      </c>
      <c r="E381" s="16">
        <v>11</v>
      </c>
      <c r="F381" s="16">
        <v>32</v>
      </c>
      <c r="G381" s="459">
        <v>5.8931860036832415E-2</v>
      </c>
      <c r="H381" s="16">
        <v>26.5</v>
      </c>
      <c r="I381" s="459">
        <v>4.8802946593001842E-2</v>
      </c>
      <c r="J381" s="16">
        <v>5556.16</v>
      </c>
      <c r="K381" s="5">
        <v>5556.16</v>
      </c>
      <c r="L381" s="5">
        <v>0</v>
      </c>
      <c r="M381" s="5">
        <v>0</v>
      </c>
    </row>
    <row r="382" spans="1:13" x14ac:dyDescent="0.25">
      <c r="A382" s="458">
        <v>4049</v>
      </c>
      <c r="B382" s="5" t="s">
        <v>580</v>
      </c>
      <c r="C382" s="16">
        <v>160</v>
      </c>
      <c r="D382" s="16">
        <v>35</v>
      </c>
      <c r="E382" s="16">
        <v>17</v>
      </c>
      <c r="F382" s="16">
        <v>52</v>
      </c>
      <c r="G382" s="459">
        <v>0.32500000000000001</v>
      </c>
      <c r="H382" s="16">
        <v>43.5</v>
      </c>
      <c r="I382" s="459">
        <v>0.27187499999999998</v>
      </c>
      <c r="J382" s="16">
        <v>50807.360000000001</v>
      </c>
      <c r="K382" s="5">
        <v>50807.360000000001</v>
      </c>
      <c r="L382" s="5">
        <v>0</v>
      </c>
      <c r="M382" s="5">
        <v>0</v>
      </c>
    </row>
    <row r="383" spans="1:13" x14ac:dyDescent="0.25">
      <c r="A383" s="458">
        <v>4050</v>
      </c>
      <c r="B383" s="5" t="s">
        <v>1184</v>
      </c>
      <c r="C383" s="16">
        <v>61</v>
      </c>
      <c r="D383" s="16">
        <v>20</v>
      </c>
      <c r="E383" s="16">
        <v>2</v>
      </c>
      <c r="F383" s="16">
        <v>22</v>
      </c>
      <c r="G383" s="459">
        <v>0.36065573770491804</v>
      </c>
      <c r="H383" s="16">
        <v>21</v>
      </c>
      <c r="I383" s="459">
        <v>0.34426229508196721</v>
      </c>
      <c r="J383" s="16">
        <v>31045.759999999998</v>
      </c>
      <c r="K383" s="5">
        <v>31045.759999999998</v>
      </c>
      <c r="L383" s="5">
        <v>0</v>
      </c>
      <c r="M383" s="5">
        <v>0</v>
      </c>
    </row>
    <row r="384" spans="1:13" x14ac:dyDescent="0.25">
      <c r="A384" s="458">
        <v>4053</v>
      </c>
      <c r="B384" s="5" t="s">
        <v>407</v>
      </c>
      <c r="C384" s="16">
        <v>578</v>
      </c>
      <c r="D384" s="16">
        <v>70</v>
      </c>
      <c r="E384" s="16">
        <v>31</v>
      </c>
      <c r="F384" s="16">
        <v>101</v>
      </c>
      <c r="G384" s="459">
        <v>0.17474048442906576</v>
      </c>
      <c r="H384" s="16">
        <v>85.5</v>
      </c>
      <c r="I384" s="459">
        <v>0.14792387543252594</v>
      </c>
      <c r="J384" s="16">
        <v>59399.360000000001</v>
      </c>
      <c r="K384" s="5">
        <v>59399.360000000001</v>
      </c>
      <c r="L384" s="5">
        <v>0</v>
      </c>
      <c r="M384" s="5">
        <v>0</v>
      </c>
    </row>
    <row r="385" spans="1:13" x14ac:dyDescent="0.25">
      <c r="A385" s="458">
        <v>4054</v>
      </c>
      <c r="B385" s="5" t="s">
        <v>408</v>
      </c>
      <c r="C385" s="16">
        <v>87</v>
      </c>
      <c r="D385" s="16">
        <v>7</v>
      </c>
      <c r="E385" s="16">
        <v>1</v>
      </c>
      <c r="F385" s="16">
        <v>8</v>
      </c>
      <c r="G385" s="459">
        <v>9.1954022988505746E-2</v>
      </c>
      <c r="H385" s="16">
        <v>7.5</v>
      </c>
      <c r="I385" s="459">
        <v>8.6206896551724144E-2</v>
      </c>
      <c r="J385" s="16">
        <v>2749.44</v>
      </c>
      <c r="K385" s="5">
        <v>2749.44</v>
      </c>
      <c r="L385" s="5">
        <v>0</v>
      </c>
      <c r="M385" s="5">
        <v>0</v>
      </c>
    </row>
    <row r="386" spans="1:13" x14ac:dyDescent="0.25">
      <c r="A386" s="458">
        <v>4055</v>
      </c>
      <c r="B386" s="5" t="s">
        <v>409</v>
      </c>
      <c r="C386" s="16">
        <v>124</v>
      </c>
      <c r="D386" s="16">
        <v>18</v>
      </c>
      <c r="E386" s="16">
        <v>2</v>
      </c>
      <c r="F386" s="16">
        <v>20</v>
      </c>
      <c r="G386" s="459">
        <v>0.16129032258064516</v>
      </c>
      <c r="H386" s="16">
        <v>19</v>
      </c>
      <c r="I386" s="459">
        <v>0.15322580645161291</v>
      </c>
      <c r="J386" s="16">
        <v>12487.04</v>
      </c>
      <c r="K386" s="5">
        <v>12487.04</v>
      </c>
      <c r="L386" s="5">
        <v>0</v>
      </c>
      <c r="M386" s="5">
        <v>0</v>
      </c>
    </row>
    <row r="387" spans="1:13" x14ac:dyDescent="0.25">
      <c r="A387" s="458">
        <v>4056</v>
      </c>
      <c r="B387" s="5" t="s">
        <v>1186</v>
      </c>
      <c r="C387" s="16">
        <v>70</v>
      </c>
      <c r="D387" s="16">
        <v>42</v>
      </c>
      <c r="E387" s="16">
        <v>3</v>
      </c>
      <c r="F387" s="16">
        <v>45</v>
      </c>
      <c r="G387" s="459">
        <v>0.6428571428571429</v>
      </c>
      <c r="H387" s="16">
        <v>43.5</v>
      </c>
      <c r="I387" s="459">
        <v>0.62142857142857144</v>
      </c>
      <c r="J387" s="16">
        <v>116106.56</v>
      </c>
      <c r="K387" s="5">
        <v>116106.56</v>
      </c>
      <c r="L387" s="5">
        <v>0</v>
      </c>
      <c r="M387" s="5">
        <v>0</v>
      </c>
    </row>
    <row r="388" spans="1:13" x14ac:dyDescent="0.25">
      <c r="A388" s="458">
        <v>4057</v>
      </c>
      <c r="B388" s="5" t="s">
        <v>410</v>
      </c>
      <c r="C388" s="16">
        <v>86</v>
      </c>
      <c r="D388" s="16">
        <v>68</v>
      </c>
      <c r="E388" s="16">
        <v>7</v>
      </c>
      <c r="F388" s="16">
        <v>75</v>
      </c>
      <c r="G388" s="459">
        <v>0.87209302325581395</v>
      </c>
      <c r="H388" s="16">
        <v>71.5</v>
      </c>
      <c r="I388" s="459">
        <v>0.83139534883720934</v>
      </c>
      <c r="J388" s="16">
        <v>245731.20000000001</v>
      </c>
      <c r="K388" s="5">
        <v>255411.52</v>
      </c>
      <c r="L388" s="5">
        <v>9680.3199999999779</v>
      </c>
      <c r="M388" s="5">
        <v>112.56186046511603</v>
      </c>
    </row>
    <row r="389" spans="1:13" x14ac:dyDescent="0.25">
      <c r="A389" s="458">
        <v>4058</v>
      </c>
      <c r="B389" s="5" t="s">
        <v>1187</v>
      </c>
      <c r="C389" s="16">
        <v>193</v>
      </c>
      <c r="D389" s="16">
        <v>37</v>
      </c>
      <c r="E389" s="16">
        <v>26</v>
      </c>
      <c r="F389" s="16">
        <v>63</v>
      </c>
      <c r="G389" s="459">
        <v>0.32642487046632124</v>
      </c>
      <c r="H389" s="16">
        <v>50</v>
      </c>
      <c r="I389" s="459">
        <v>0.25906735751295334</v>
      </c>
      <c r="J389" s="16">
        <v>55676.160000000003</v>
      </c>
      <c r="K389" s="5">
        <v>55676.160000000003</v>
      </c>
      <c r="L389" s="5">
        <v>0</v>
      </c>
      <c r="M389" s="5">
        <v>0</v>
      </c>
    </row>
    <row r="390" spans="1:13" x14ac:dyDescent="0.25">
      <c r="A390" s="458">
        <v>4059</v>
      </c>
      <c r="B390" s="5" t="s">
        <v>1188</v>
      </c>
      <c r="C390" s="16">
        <v>355</v>
      </c>
      <c r="D390" s="16">
        <v>86</v>
      </c>
      <c r="E390" s="16">
        <v>21</v>
      </c>
      <c r="F390" s="16">
        <v>107</v>
      </c>
      <c r="G390" s="459">
        <v>0.30140845070422534</v>
      </c>
      <c r="H390" s="16">
        <v>96.5</v>
      </c>
      <c r="I390" s="459">
        <v>0.27183098591549298</v>
      </c>
      <c r="J390" s="16">
        <v>115361.92</v>
      </c>
      <c r="K390" s="5">
        <v>115361.92</v>
      </c>
      <c r="L390" s="5">
        <v>0</v>
      </c>
      <c r="M390" s="5">
        <v>0</v>
      </c>
    </row>
    <row r="391" spans="1:13" x14ac:dyDescent="0.25">
      <c r="A391" s="458">
        <v>4064</v>
      </c>
      <c r="B391" s="5" t="s">
        <v>1189</v>
      </c>
      <c r="C391" s="16">
        <v>124</v>
      </c>
      <c r="D391" s="16">
        <v>64</v>
      </c>
      <c r="E391" s="16">
        <v>17</v>
      </c>
      <c r="F391" s="16">
        <v>81</v>
      </c>
      <c r="G391" s="459">
        <v>0.65322580645161288</v>
      </c>
      <c r="H391" s="16">
        <v>72.5</v>
      </c>
      <c r="I391" s="459">
        <v>0.58467741935483875</v>
      </c>
      <c r="J391" s="16">
        <v>182093.12</v>
      </c>
      <c r="K391" s="5">
        <v>182093.12</v>
      </c>
      <c r="L391" s="5">
        <v>0</v>
      </c>
      <c r="M391" s="5">
        <v>0</v>
      </c>
    </row>
    <row r="392" spans="1:13" x14ac:dyDescent="0.25">
      <c r="A392" s="458">
        <v>4066</v>
      </c>
      <c r="B392" s="5" t="s">
        <v>411</v>
      </c>
      <c r="C392" s="16">
        <v>49</v>
      </c>
      <c r="D392" s="16">
        <v>25</v>
      </c>
      <c r="E392" s="16">
        <v>4</v>
      </c>
      <c r="F392" s="16">
        <v>29</v>
      </c>
      <c r="G392" s="459">
        <v>0.59183673469387754</v>
      </c>
      <c r="H392" s="16">
        <v>27</v>
      </c>
      <c r="I392" s="459">
        <v>0.55102040816326525</v>
      </c>
      <c r="J392" s="16">
        <v>63924.480000000003</v>
      </c>
      <c r="K392" s="5">
        <v>63924.480000000003</v>
      </c>
      <c r="L392" s="5">
        <v>0</v>
      </c>
      <c r="M392" s="5">
        <v>0</v>
      </c>
    </row>
    <row r="393" spans="1:13" x14ac:dyDescent="0.25">
      <c r="A393" s="458">
        <v>4067</v>
      </c>
      <c r="B393" s="5" t="s">
        <v>412</v>
      </c>
      <c r="C393" s="16">
        <v>408</v>
      </c>
      <c r="D393" s="16">
        <v>254</v>
      </c>
      <c r="E393" s="16">
        <v>79</v>
      </c>
      <c r="F393" s="16">
        <v>333</v>
      </c>
      <c r="G393" s="459">
        <v>0.81617647058823528</v>
      </c>
      <c r="H393" s="16">
        <v>293.5</v>
      </c>
      <c r="I393" s="459">
        <v>0.71936274509803921</v>
      </c>
      <c r="J393" s="16">
        <v>907028.8</v>
      </c>
      <c r="K393" s="5">
        <v>907028.8</v>
      </c>
      <c r="L393" s="5">
        <v>0</v>
      </c>
      <c r="M393" s="5">
        <v>0</v>
      </c>
    </row>
    <row r="394" spans="1:13" x14ac:dyDescent="0.25">
      <c r="A394" s="458">
        <v>4068</v>
      </c>
      <c r="B394" s="5" t="s">
        <v>413</v>
      </c>
      <c r="C394" s="16">
        <v>454</v>
      </c>
      <c r="D394" s="16">
        <v>353</v>
      </c>
      <c r="E394" s="16">
        <v>44</v>
      </c>
      <c r="F394" s="16">
        <v>397</v>
      </c>
      <c r="G394" s="459">
        <v>0.87444933920704848</v>
      </c>
      <c r="H394" s="16">
        <v>375</v>
      </c>
      <c r="I394" s="459">
        <v>0.82599118942731276</v>
      </c>
      <c r="J394" s="16">
        <v>1288800</v>
      </c>
      <c r="K394" s="5">
        <v>1330671.68</v>
      </c>
      <c r="L394" s="5">
        <v>41871.679999999935</v>
      </c>
      <c r="M394" s="5">
        <v>92.228370044052724</v>
      </c>
    </row>
    <row r="395" spans="1:13" x14ac:dyDescent="0.25">
      <c r="A395" s="458">
        <v>4070</v>
      </c>
      <c r="B395" s="5" t="s">
        <v>414</v>
      </c>
      <c r="C395" s="16">
        <v>565</v>
      </c>
      <c r="D395" s="16">
        <v>389</v>
      </c>
      <c r="E395" s="16">
        <v>38</v>
      </c>
      <c r="F395" s="16">
        <v>427</v>
      </c>
      <c r="G395" s="459">
        <v>0.75575221238938051</v>
      </c>
      <c r="H395" s="16">
        <v>408</v>
      </c>
      <c r="I395" s="459">
        <v>0.72212389380530972</v>
      </c>
      <c r="J395" s="16">
        <v>1265658.8799999999</v>
      </c>
      <c r="K395" s="5">
        <v>1265658.8799999999</v>
      </c>
      <c r="L395" s="5">
        <v>0</v>
      </c>
      <c r="M395" s="5">
        <v>0</v>
      </c>
    </row>
    <row r="396" spans="1:13" x14ac:dyDescent="0.25">
      <c r="A396" s="458">
        <v>4073</v>
      </c>
      <c r="B396" s="5" t="s">
        <v>1190</v>
      </c>
      <c r="C396" s="16">
        <v>545</v>
      </c>
      <c r="D396" s="16">
        <v>123</v>
      </c>
      <c r="E396" s="16">
        <v>33</v>
      </c>
      <c r="F396" s="16">
        <v>156</v>
      </c>
      <c r="G396" s="459">
        <v>0.28623853211009176</v>
      </c>
      <c r="H396" s="16">
        <v>139.5</v>
      </c>
      <c r="I396" s="459">
        <v>0.25596330275229356</v>
      </c>
      <c r="J396" s="16">
        <v>153395.84</v>
      </c>
      <c r="K396" s="5">
        <v>153395.84</v>
      </c>
      <c r="L396" s="5">
        <v>0</v>
      </c>
      <c r="M396" s="5">
        <v>0</v>
      </c>
    </row>
    <row r="397" spans="1:13" x14ac:dyDescent="0.25">
      <c r="A397" s="458">
        <v>4074</v>
      </c>
      <c r="B397" s="5" t="s">
        <v>1191</v>
      </c>
      <c r="C397" s="16">
        <v>438</v>
      </c>
      <c r="D397" s="16">
        <v>137</v>
      </c>
      <c r="E397" s="16">
        <v>50</v>
      </c>
      <c r="F397" s="16">
        <v>187</v>
      </c>
      <c r="G397" s="459">
        <v>0.4269406392694064</v>
      </c>
      <c r="H397" s="16">
        <v>162</v>
      </c>
      <c r="I397" s="459">
        <v>0.36986301369863012</v>
      </c>
      <c r="J397" s="16">
        <v>259478.39999999999</v>
      </c>
      <c r="K397" s="5">
        <v>259478.39999999999</v>
      </c>
      <c r="L397" s="5">
        <v>0</v>
      </c>
      <c r="M397" s="5">
        <v>0</v>
      </c>
    </row>
    <row r="398" spans="1:13" x14ac:dyDescent="0.25">
      <c r="A398" s="458">
        <v>4075</v>
      </c>
      <c r="B398" s="5" t="s">
        <v>415</v>
      </c>
      <c r="C398" s="16">
        <v>246</v>
      </c>
      <c r="D398" s="16">
        <v>38</v>
      </c>
      <c r="E398" s="16">
        <v>6</v>
      </c>
      <c r="F398" s="16">
        <v>44</v>
      </c>
      <c r="G398" s="459">
        <v>0.17886178861788618</v>
      </c>
      <c r="H398" s="16">
        <v>41</v>
      </c>
      <c r="I398" s="459">
        <v>0.16666666666666666</v>
      </c>
      <c r="J398" s="16">
        <v>31274.879999999997</v>
      </c>
      <c r="K398" s="5">
        <v>31274.879999999997</v>
      </c>
      <c r="L398" s="5">
        <v>0</v>
      </c>
      <c r="M398" s="5">
        <v>0</v>
      </c>
    </row>
    <row r="399" spans="1:13" x14ac:dyDescent="0.25">
      <c r="A399" s="458">
        <v>4078</v>
      </c>
      <c r="B399" s="5" t="s">
        <v>1969</v>
      </c>
      <c r="C399" s="16">
        <v>1042</v>
      </c>
      <c r="D399" s="16">
        <v>990</v>
      </c>
      <c r="E399" s="16">
        <v>17</v>
      </c>
      <c r="F399" s="16">
        <v>1007</v>
      </c>
      <c r="G399" s="459">
        <v>0.96641074856046061</v>
      </c>
      <c r="H399" s="16">
        <v>998.5</v>
      </c>
      <c r="I399" s="459">
        <v>0.95825335892514396</v>
      </c>
      <c r="J399" s="16">
        <v>3431644.8</v>
      </c>
      <c r="K399" s="5">
        <v>4110871.04</v>
      </c>
      <c r="L399" s="5">
        <v>679226.24000000022</v>
      </c>
      <c r="M399" s="5">
        <v>651.84859884836874</v>
      </c>
    </row>
    <row r="400" spans="1:13" x14ac:dyDescent="0.25">
      <c r="A400" s="458">
        <v>4079</v>
      </c>
      <c r="B400" s="5" t="s">
        <v>1193</v>
      </c>
      <c r="C400" s="16">
        <v>265</v>
      </c>
      <c r="D400" s="16">
        <v>197</v>
      </c>
      <c r="E400" s="16">
        <v>23</v>
      </c>
      <c r="F400" s="16">
        <v>220</v>
      </c>
      <c r="G400" s="459">
        <v>0.83018867924528306</v>
      </c>
      <c r="H400" s="16">
        <v>208.5</v>
      </c>
      <c r="I400" s="459">
        <v>0.78679245283018873</v>
      </c>
      <c r="J400" s="16">
        <v>705231.35999999999</v>
      </c>
      <c r="K400" s="5">
        <v>705231.35999999999</v>
      </c>
      <c r="L400" s="5">
        <v>0</v>
      </c>
      <c r="M400" s="5">
        <v>0</v>
      </c>
    </row>
    <row r="401" spans="1:13" x14ac:dyDescent="0.25">
      <c r="A401" s="458">
        <v>4080</v>
      </c>
      <c r="B401" s="5" t="s">
        <v>416</v>
      </c>
      <c r="C401" s="16">
        <v>45</v>
      </c>
      <c r="D401" s="16">
        <v>23</v>
      </c>
      <c r="E401" s="16">
        <v>2</v>
      </c>
      <c r="F401" s="16">
        <v>25</v>
      </c>
      <c r="G401" s="459">
        <v>0.55555555555555558</v>
      </c>
      <c r="H401" s="16">
        <v>24</v>
      </c>
      <c r="I401" s="459">
        <v>0.53333333333333333</v>
      </c>
      <c r="J401" s="16">
        <v>54988.800000000003</v>
      </c>
      <c r="K401" s="5">
        <v>54988.800000000003</v>
      </c>
      <c r="L401" s="5">
        <v>0</v>
      </c>
      <c r="M401" s="5">
        <v>0</v>
      </c>
    </row>
    <row r="402" spans="1:13" x14ac:dyDescent="0.25">
      <c r="A402" s="458">
        <v>4081</v>
      </c>
      <c r="B402" s="5" t="s">
        <v>2142</v>
      </c>
      <c r="C402" s="16">
        <v>57</v>
      </c>
      <c r="D402" s="16">
        <v>30</v>
      </c>
      <c r="E402" s="16">
        <v>9</v>
      </c>
      <c r="F402" s="16">
        <v>39</v>
      </c>
      <c r="G402" s="459">
        <v>0.68421052631578949</v>
      </c>
      <c r="H402" s="16">
        <v>34.5</v>
      </c>
      <c r="I402" s="459">
        <v>0.60526315789473684</v>
      </c>
      <c r="J402" s="16">
        <v>89700.479999999996</v>
      </c>
      <c r="K402" s="5">
        <v>89700.479999999996</v>
      </c>
      <c r="L402" s="5">
        <v>0</v>
      </c>
      <c r="M402" s="5">
        <v>0</v>
      </c>
    </row>
    <row r="403" spans="1:13" x14ac:dyDescent="0.25">
      <c r="A403" s="458">
        <v>4082</v>
      </c>
      <c r="B403" s="5" t="s">
        <v>417</v>
      </c>
      <c r="C403" s="16">
        <v>603</v>
      </c>
      <c r="D403" s="16">
        <v>118</v>
      </c>
      <c r="E403" s="16">
        <v>67</v>
      </c>
      <c r="F403" s="16">
        <v>185</v>
      </c>
      <c r="G403" s="459">
        <v>0.30679933665008291</v>
      </c>
      <c r="H403" s="16">
        <v>151.5</v>
      </c>
      <c r="I403" s="459">
        <v>0.25124378109452739</v>
      </c>
      <c r="J403" s="16">
        <v>163477.12</v>
      </c>
      <c r="K403" s="5">
        <v>163477.12</v>
      </c>
      <c r="L403" s="5">
        <v>0</v>
      </c>
      <c r="M403" s="5">
        <v>0</v>
      </c>
    </row>
    <row r="404" spans="1:13" x14ac:dyDescent="0.25">
      <c r="A404" s="458">
        <v>4083</v>
      </c>
      <c r="B404" s="5" t="s">
        <v>418</v>
      </c>
      <c r="C404" s="16">
        <v>102</v>
      </c>
      <c r="D404" s="16">
        <v>11</v>
      </c>
      <c r="E404" s="16">
        <v>9</v>
      </c>
      <c r="F404" s="16">
        <v>20</v>
      </c>
      <c r="G404" s="459">
        <v>0.19607843137254902</v>
      </c>
      <c r="H404" s="16">
        <v>15.5</v>
      </c>
      <c r="I404" s="459">
        <v>0.15196078431372548</v>
      </c>
      <c r="J404" s="16">
        <v>10138.56</v>
      </c>
      <c r="K404" s="5">
        <v>10138.56</v>
      </c>
      <c r="L404" s="5">
        <v>0</v>
      </c>
      <c r="M404" s="5">
        <v>0</v>
      </c>
    </row>
    <row r="405" spans="1:13" x14ac:dyDescent="0.25">
      <c r="A405" s="458">
        <v>4084</v>
      </c>
      <c r="B405" s="5" t="s">
        <v>419</v>
      </c>
      <c r="C405" s="16">
        <v>345</v>
      </c>
      <c r="D405" s="16">
        <v>29</v>
      </c>
      <c r="E405" s="16">
        <v>49</v>
      </c>
      <c r="F405" s="16">
        <v>78</v>
      </c>
      <c r="G405" s="459">
        <v>0.22608695652173913</v>
      </c>
      <c r="H405" s="16">
        <v>53.5</v>
      </c>
      <c r="I405" s="459">
        <v>0.15507246376811595</v>
      </c>
      <c r="J405" s="16">
        <v>35628.160000000003</v>
      </c>
      <c r="K405" s="5">
        <v>35628.160000000003</v>
      </c>
      <c r="L405" s="5">
        <v>0</v>
      </c>
      <c r="M405" s="5">
        <v>0</v>
      </c>
    </row>
    <row r="406" spans="1:13" x14ac:dyDescent="0.25">
      <c r="A406" s="458">
        <v>4085</v>
      </c>
      <c r="B406" s="5" t="s">
        <v>1195</v>
      </c>
      <c r="C406" s="16">
        <v>204</v>
      </c>
      <c r="D406" s="16">
        <v>39</v>
      </c>
      <c r="E406" s="16">
        <v>4</v>
      </c>
      <c r="F406" s="16">
        <v>43</v>
      </c>
      <c r="G406" s="459">
        <v>0.2107843137254902</v>
      </c>
      <c r="H406" s="16">
        <v>41</v>
      </c>
      <c r="I406" s="459">
        <v>0.20098039215686275</v>
      </c>
      <c r="J406" s="16">
        <v>35399.040000000001</v>
      </c>
      <c r="K406" s="5">
        <v>35399.040000000001</v>
      </c>
      <c r="L406" s="5">
        <v>0</v>
      </c>
      <c r="M406" s="5">
        <v>0</v>
      </c>
    </row>
    <row r="407" spans="1:13" x14ac:dyDescent="0.25">
      <c r="A407" s="458">
        <v>4087</v>
      </c>
      <c r="B407" s="5" t="s">
        <v>420</v>
      </c>
      <c r="C407" s="16">
        <v>78</v>
      </c>
      <c r="D407" s="16">
        <v>26</v>
      </c>
      <c r="E407" s="16">
        <v>7</v>
      </c>
      <c r="F407" s="16">
        <v>33</v>
      </c>
      <c r="G407" s="459">
        <v>0.42307692307692307</v>
      </c>
      <c r="H407" s="16">
        <v>29.5</v>
      </c>
      <c r="I407" s="459">
        <v>0.37820512820512819</v>
      </c>
      <c r="J407" s="16">
        <v>47943.360000000001</v>
      </c>
      <c r="K407" s="5">
        <v>47943.360000000001</v>
      </c>
      <c r="L407" s="5">
        <v>0</v>
      </c>
      <c r="M407" s="5">
        <v>0</v>
      </c>
    </row>
    <row r="408" spans="1:13" x14ac:dyDescent="0.25">
      <c r="A408" s="458">
        <v>4088</v>
      </c>
      <c r="B408" s="5" t="s">
        <v>421</v>
      </c>
      <c r="C408" s="16">
        <v>437</v>
      </c>
      <c r="D408" s="16">
        <v>435</v>
      </c>
      <c r="E408" s="16">
        <v>0</v>
      </c>
      <c r="F408" s="16">
        <v>435</v>
      </c>
      <c r="G408" s="459">
        <v>0.99542334096109841</v>
      </c>
      <c r="H408" s="16">
        <v>435</v>
      </c>
      <c r="I408" s="459">
        <v>0.99542334096109841</v>
      </c>
      <c r="J408" s="16">
        <v>1495008</v>
      </c>
      <c r="K408" s="5">
        <v>1860225.28</v>
      </c>
      <c r="L408" s="5">
        <v>365217.28000000003</v>
      </c>
      <c r="M408" s="5">
        <v>835.73748283752866</v>
      </c>
    </row>
    <row r="409" spans="1:13" x14ac:dyDescent="0.25">
      <c r="A409" s="458">
        <v>4089</v>
      </c>
      <c r="B409" s="5" t="s">
        <v>422</v>
      </c>
      <c r="C409" s="16">
        <v>290</v>
      </c>
      <c r="D409" s="16">
        <v>99</v>
      </c>
      <c r="E409" s="16">
        <v>7</v>
      </c>
      <c r="F409" s="16">
        <v>106</v>
      </c>
      <c r="G409" s="459">
        <v>0.36551724137931035</v>
      </c>
      <c r="H409" s="16">
        <v>102.5</v>
      </c>
      <c r="I409" s="459">
        <v>0.35344827586206895</v>
      </c>
      <c r="J409" s="16">
        <v>155629.76000000001</v>
      </c>
      <c r="K409" s="5">
        <v>155629.76000000001</v>
      </c>
      <c r="L409" s="5">
        <v>0</v>
      </c>
      <c r="M409" s="5">
        <v>0</v>
      </c>
    </row>
    <row r="410" spans="1:13" x14ac:dyDescent="0.25">
      <c r="A410" s="458">
        <v>4090</v>
      </c>
      <c r="B410" s="5" t="s">
        <v>423</v>
      </c>
      <c r="C410" s="16">
        <v>180</v>
      </c>
      <c r="D410" s="16">
        <v>12</v>
      </c>
      <c r="E410" s="16">
        <v>11</v>
      </c>
      <c r="F410" s="16">
        <v>23</v>
      </c>
      <c r="G410" s="459">
        <v>0.12777777777777777</v>
      </c>
      <c r="H410" s="16">
        <v>17.5</v>
      </c>
      <c r="I410" s="459">
        <v>9.7222222222222224E-2</v>
      </c>
      <c r="J410" s="16">
        <v>7331.84</v>
      </c>
      <c r="K410" s="5">
        <v>7331.84</v>
      </c>
      <c r="L410" s="5">
        <v>0</v>
      </c>
      <c r="M410" s="5">
        <v>0</v>
      </c>
    </row>
    <row r="411" spans="1:13" x14ac:dyDescent="0.25">
      <c r="A411" s="458">
        <v>4091</v>
      </c>
      <c r="B411" s="5" t="s">
        <v>424</v>
      </c>
      <c r="C411" s="16">
        <v>108</v>
      </c>
      <c r="D411" s="16">
        <v>14</v>
      </c>
      <c r="E411" s="16">
        <v>2</v>
      </c>
      <c r="F411" s="16">
        <v>16</v>
      </c>
      <c r="G411" s="459">
        <v>0.14814814814814814</v>
      </c>
      <c r="H411" s="16">
        <v>15</v>
      </c>
      <c r="I411" s="459">
        <v>0.1388888888888889</v>
      </c>
      <c r="J411" s="16">
        <v>8935.68</v>
      </c>
      <c r="K411" s="5">
        <v>8935.68</v>
      </c>
      <c r="L411" s="5">
        <v>0</v>
      </c>
      <c r="M411" s="5">
        <v>0</v>
      </c>
    </row>
    <row r="412" spans="1:13" x14ac:dyDescent="0.25">
      <c r="A412" s="458">
        <v>4092</v>
      </c>
      <c r="B412" s="5" t="s">
        <v>425</v>
      </c>
      <c r="C412" s="16">
        <v>35</v>
      </c>
      <c r="D412" s="16">
        <v>18</v>
      </c>
      <c r="E412" s="16">
        <v>2</v>
      </c>
      <c r="F412" s="16">
        <v>20</v>
      </c>
      <c r="G412" s="459">
        <v>0.5714285714285714</v>
      </c>
      <c r="H412" s="16">
        <v>19</v>
      </c>
      <c r="I412" s="459">
        <v>0.54285714285714282</v>
      </c>
      <c r="J412" s="16">
        <v>44334.720000000001</v>
      </c>
      <c r="K412" s="5">
        <v>44334.720000000001</v>
      </c>
      <c r="L412" s="5">
        <v>0</v>
      </c>
      <c r="M412" s="5">
        <v>0</v>
      </c>
    </row>
    <row r="413" spans="1:13" x14ac:dyDescent="0.25">
      <c r="A413" s="458">
        <v>4093</v>
      </c>
      <c r="B413" s="5" t="s">
        <v>426</v>
      </c>
      <c r="C413" s="16">
        <v>119</v>
      </c>
      <c r="D413" s="16">
        <v>40</v>
      </c>
      <c r="E413" s="16">
        <v>20</v>
      </c>
      <c r="F413" s="16">
        <v>60</v>
      </c>
      <c r="G413" s="459">
        <v>0.50420168067226889</v>
      </c>
      <c r="H413" s="16">
        <v>50</v>
      </c>
      <c r="I413" s="459">
        <v>0.42016806722689076</v>
      </c>
      <c r="J413" s="16">
        <v>90273.279999999999</v>
      </c>
      <c r="K413" s="5">
        <v>90273.279999999999</v>
      </c>
      <c r="L413" s="5">
        <v>0</v>
      </c>
      <c r="M413" s="5">
        <v>0</v>
      </c>
    </row>
    <row r="414" spans="1:13" x14ac:dyDescent="0.25">
      <c r="A414" s="458">
        <v>4095</v>
      </c>
      <c r="B414" s="5" t="s">
        <v>581</v>
      </c>
      <c r="C414" s="16">
        <v>153</v>
      </c>
      <c r="D414" s="16">
        <v>18</v>
      </c>
      <c r="E414" s="16">
        <v>1</v>
      </c>
      <c r="F414" s="16">
        <v>19</v>
      </c>
      <c r="G414" s="459">
        <v>0.12418300653594772</v>
      </c>
      <c r="H414" s="16">
        <v>18.5</v>
      </c>
      <c r="I414" s="459">
        <v>0.12091503267973856</v>
      </c>
      <c r="J414" s="16">
        <v>9623.0400000000009</v>
      </c>
      <c r="K414" s="5">
        <v>9623.0400000000009</v>
      </c>
      <c r="L414" s="5">
        <v>0</v>
      </c>
      <c r="M414" s="5">
        <v>0</v>
      </c>
    </row>
    <row r="415" spans="1:13" x14ac:dyDescent="0.25">
      <c r="A415" s="458">
        <v>4097</v>
      </c>
      <c r="B415" s="5" t="s">
        <v>427</v>
      </c>
      <c r="C415" s="16">
        <v>479</v>
      </c>
      <c r="D415" s="16">
        <v>294</v>
      </c>
      <c r="E415" s="16">
        <v>83</v>
      </c>
      <c r="F415" s="16">
        <v>377</v>
      </c>
      <c r="G415" s="459">
        <v>0.78705636743215035</v>
      </c>
      <c r="H415" s="16">
        <v>335.5</v>
      </c>
      <c r="I415" s="459">
        <v>0.70041753653444672</v>
      </c>
      <c r="J415" s="16">
        <v>1009502.72</v>
      </c>
      <c r="K415" s="5">
        <v>1009502.72</v>
      </c>
      <c r="L415" s="5">
        <v>0</v>
      </c>
      <c r="M415" s="5">
        <v>0</v>
      </c>
    </row>
    <row r="416" spans="1:13" x14ac:dyDescent="0.25">
      <c r="A416" s="458">
        <v>4098</v>
      </c>
      <c r="B416" s="5" t="s">
        <v>428</v>
      </c>
      <c r="C416" s="16">
        <v>1010</v>
      </c>
      <c r="D416" s="16">
        <v>40</v>
      </c>
      <c r="E416" s="16">
        <v>5</v>
      </c>
      <c r="F416" s="16">
        <v>45</v>
      </c>
      <c r="G416" s="459">
        <v>4.4554455445544552E-2</v>
      </c>
      <c r="H416" s="16">
        <v>42.5</v>
      </c>
      <c r="I416" s="459">
        <v>4.2079207920792082E-2</v>
      </c>
      <c r="J416" s="16">
        <v>7904.64</v>
      </c>
      <c r="K416" s="5">
        <v>7904.64</v>
      </c>
      <c r="L416" s="5">
        <v>0</v>
      </c>
      <c r="M416" s="5">
        <v>0</v>
      </c>
    </row>
    <row r="417" spans="1:13" x14ac:dyDescent="0.25">
      <c r="A417" s="458">
        <v>4100</v>
      </c>
      <c r="B417" s="5" t="s">
        <v>429</v>
      </c>
      <c r="C417" s="16">
        <v>111</v>
      </c>
      <c r="D417" s="16">
        <v>18</v>
      </c>
      <c r="E417" s="16">
        <v>11</v>
      </c>
      <c r="F417" s="16">
        <v>29</v>
      </c>
      <c r="G417" s="459">
        <v>0.26126126126126126</v>
      </c>
      <c r="H417" s="16">
        <v>23.5</v>
      </c>
      <c r="I417" s="459">
        <v>0.21171171171171171</v>
      </c>
      <c r="J417" s="16">
        <v>21365.439999999999</v>
      </c>
      <c r="K417" s="5">
        <v>21365.439999999999</v>
      </c>
      <c r="L417" s="5">
        <v>0</v>
      </c>
      <c r="M417" s="5">
        <v>0</v>
      </c>
    </row>
    <row r="418" spans="1:13" x14ac:dyDescent="0.25">
      <c r="A418" s="458">
        <v>4102</v>
      </c>
      <c r="B418" s="5" t="s">
        <v>430</v>
      </c>
      <c r="C418" s="16">
        <v>477</v>
      </c>
      <c r="D418" s="16">
        <v>398</v>
      </c>
      <c r="E418" s="16">
        <v>17</v>
      </c>
      <c r="F418" s="16">
        <v>415</v>
      </c>
      <c r="G418" s="459">
        <v>0.87002096436058696</v>
      </c>
      <c r="H418" s="16">
        <v>406.5</v>
      </c>
      <c r="I418" s="459">
        <v>0.85220125786163525</v>
      </c>
      <c r="J418" s="16">
        <v>1397059.2</v>
      </c>
      <c r="K418" s="5">
        <v>1489680.9600000002</v>
      </c>
      <c r="L418" s="5">
        <v>92621.760000000242</v>
      </c>
      <c r="M418" s="5">
        <v>194.17559748427723</v>
      </c>
    </row>
    <row r="419" spans="1:13" x14ac:dyDescent="0.25">
      <c r="A419" s="458">
        <v>4103</v>
      </c>
      <c r="B419" s="5" t="s">
        <v>1196</v>
      </c>
      <c r="C419" s="16">
        <v>2378</v>
      </c>
      <c r="D419" s="16">
        <v>1488</v>
      </c>
      <c r="E419" s="16">
        <v>401</v>
      </c>
      <c r="F419" s="16">
        <v>1889</v>
      </c>
      <c r="G419" s="459">
        <v>0.79436501261564341</v>
      </c>
      <c r="H419" s="16">
        <v>1688.5</v>
      </c>
      <c r="I419" s="459">
        <v>0.71005046257359128</v>
      </c>
      <c r="J419" s="16">
        <v>5153252.4799999995</v>
      </c>
      <c r="K419" s="5">
        <v>5153252.4799999995</v>
      </c>
      <c r="L419" s="5">
        <v>0</v>
      </c>
      <c r="M419" s="5">
        <v>0</v>
      </c>
    </row>
    <row r="420" spans="1:13" x14ac:dyDescent="0.25">
      <c r="A420" s="458">
        <v>4104</v>
      </c>
      <c r="B420" s="5" t="s">
        <v>2145</v>
      </c>
      <c r="C420" s="16">
        <v>178</v>
      </c>
      <c r="D420" s="16">
        <v>131</v>
      </c>
      <c r="E420" s="16">
        <v>9</v>
      </c>
      <c r="F420" s="16">
        <v>140</v>
      </c>
      <c r="G420" s="459">
        <v>0.7865168539325843</v>
      </c>
      <c r="H420" s="16">
        <v>135.5</v>
      </c>
      <c r="I420" s="459">
        <v>0.7612359550561798</v>
      </c>
      <c r="J420" s="16">
        <v>443118.08000000002</v>
      </c>
      <c r="K420" s="5">
        <v>443118.08000000002</v>
      </c>
      <c r="L420" s="5">
        <v>0</v>
      </c>
      <c r="M420" s="5">
        <v>0</v>
      </c>
    </row>
    <row r="421" spans="1:13" x14ac:dyDescent="0.25">
      <c r="A421" s="458">
        <v>4105</v>
      </c>
      <c r="B421" s="5" t="s">
        <v>433</v>
      </c>
      <c r="C421" s="16">
        <v>783</v>
      </c>
      <c r="D421" s="16">
        <v>50</v>
      </c>
      <c r="E421" s="16">
        <v>22</v>
      </c>
      <c r="F421" s="16">
        <v>72</v>
      </c>
      <c r="G421" s="459">
        <v>9.1954022988505746E-2</v>
      </c>
      <c r="H421" s="16">
        <v>61</v>
      </c>
      <c r="I421" s="459">
        <v>7.7905491698595147E-2</v>
      </c>
      <c r="J421" s="16">
        <v>21021.759999999998</v>
      </c>
      <c r="K421" s="5">
        <v>21021.759999999998</v>
      </c>
      <c r="L421" s="5">
        <v>0</v>
      </c>
      <c r="M421" s="5">
        <v>0</v>
      </c>
    </row>
    <row r="422" spans="1:13" x14ac:dyDescent="0.25">
      <c r="A422" s="458">
        <v>4106</v>
      </c>
      <c r="B422" s="5" t="s">
        <v>434</v>
      </c>
      <c r="C422" s="16">
        <v>251</v>
      </c>
      <c r="D422" s="16">
        <v>78</v>
      </c>
      <c r="E422" s="16">
        <v>22</v>
      </c>
      <c r="F422" s="16">
        <v>100</v>
      </c>
      <c r="G422" s="459">
        <v>0.39840637450199201</v>
      </c>
      <c r="H422" s="16">
        <v>89</v>
      </c>
      <c r="I422" s="459">
        <v>0.35458167330677293</v>
      </c>
      <c r="J422" s="16">
        <v>137529.28</v>
      </c>
      <c r="K422" s="5">
        <v>137529.28</v>
      </c>
      <c r="L422" s="5">
        <v>0</v>
      </c>
      <c r="M422" s="5">
        <v>0</v>
      </c>
    </row>
    <row r="423" spans="1:13" x14ac:dyDescent="0.25">
      <c r="A423" s="458">
        <v>4107</v>
      </c>
      <c r="B423" s="5" t="s">
        <v>435</v>
      </c>
      <c r="C423" s="16">
        <v>105</v>
      </c>
      <c r="D423" s="16">
        <v>63</v>
      </c>
      <c r="E423" s="16">
        <v>20</v>
      </c>
      <c r="F423" s="16">
        <v>83</v>
      </c>
      <c r="G423" s="459">
        <v>0.79047619047619044</v>
      </c>
      <c r="H423" s="16">
        <v>73</v>
      </c>
      <c r="I423" s="459">
        <v>0.69523809523809521</v>
      </c>
      <c r="J423" s="16">
        <v>219955.20000000001</v>
      </c>
      <c r="K423" s="5">
        <v>219955.20000000001</v>
      </c>
      <c r="L423" s="5">
        <v>0</v>
      </c>
      <c r="M423" s="5">
        <v>0</v>
      </c>
    </row>
    <row r="424" spans="1:13" x14ac:dyDescent="0.25">
      <c r="A424" s="458">
        <v>4110</v>
      </c>
      <c r="B424" s="5" t="s">
        <v>1197</v>
      </c>
      <c r="C424" s="16">
        <v>348</v>
      </c>
      <c r="D424" s="16">
        <v>40</v>
      </c>
      <c r="E424" s="16">
        <v>3</v>
      </c>
      <c r="F424" s="16">
        <v>43</v>
      </c>
      <c r="G424" s="459">
        <v>0.1235632183908046</v>
      </c>
      <c r="H424" s="16">
        <v>41.5</v>
      </c>
      <c r="I424" s="459">
        <v>0.11925287356321838</v>
      </c>
      <c r="J424" s="16">
        <v>21250.880000000001</v>
      </c>
      <c r="K424" s="5">
        <v>21250.880000000001</v>
      </c>
      <c r="L424" s="5">
        <v>0</v>
      </c>
      <c r="M424" s="5">
        <v>0</v>
      </c>
    </row>
    <row r="425" spans="1:13" x14ac:dyDescent="0.25">
      <c r="A425" s="458">
        <v>4111</v>
      </c>
      <c r="B425" s="5" t="s">
        <v>589</v>
      </c>
      <c r="C425" s="16">
        <v>98</v>
      </c>
      <c r="D425" s="16">
        <v>80</v>
      </c>
      <c r="E425" s="16">
        <v>0</v>
      </c>
      <c r="F425" s="16">
        <v>80</v>
      </c>
      <c r="G425" s="459">
        <v>0.81632653061224492</v>
      </c>
      <c r="H425" s="16">
        <v>80</v>
      </c>
      <c r="I425" s="459">
        <v>0.81632653061224492</v>
      </c>
      <c r="J425" s="16">
        <v>274944</v>
      </c>
      <c r="K425" s="5">
        <v>280557.44</v>
      </c>
      <c r="L425" s="5">
        <v>5613.4400000000023</v>
      </c>
      <c r="M425" s="5">
        <v>57.280000000000022</v>
      </c>
    </row>
    <row r="426" spans="1:13" x14ac:dyDescent="0.25">
      <c r="A426" s="458">
        <v>4112</v>
      </c>
      <c r="B426" s="5" t="s">
        <v>1198</v>
      </c>
      <c r="C426" s="16">
        <v>438</v>
      </c>
      <c r="D426" s="16">
        <v>21</v>
      </c>
      <c r="E426" s="16">
        <v>5</v>
      </c>
      <c r="F426" s="16">
        <v>26</v>
      </c>
      <c r="G426" s="459">
        <v>5.9360730593607303E-2</v>
      </c>
      <c r="H426" s="16">
        <v>23.5</v>
      </c>
      <c r="I426" s="459">
        <v>5.3652968036529677E-2</v>
      </c>
      <c r="J426" s="16">
        <v>5441.6</v>
      </c>
      <c r="K426" s="5">
        <v>5441.6</v>
      </c>
      <c r="L426" s="5">
        <v>0</v>
      </c>
      <c r="M426" s="5">
        <v>0</v>
      </c>
    </row>
    <row r="427" spans="1:13" x14ac:dyDescent="0.25">
      <c r="A427" s="458">
        <v>4113</v>
      </c>
      <c r="B427" s="5" t="s">
        <v>436</v>
      </c>
      <c r="C427" s="16">
        <v>135</v>
      </c>
      <c r="D427" s="16">
        <v>33</v>
      </c>
      <c r="E427" s="16">
        <v>11</v>
      </c>
      <c r="F427" s="16">
        <v>44</v>
      </c>
      <c r="G427" s="459">
        <v>0.32592592592592595</v>
      </c>
      <c r="H427" s="16">
        <v>38.5</v>
      </c>
      <c r="I427" s="459">
        <v>0.28518518518518521</v>
      </c>
      <c r="J427" s="16">
        <v>47198.720000000001</v>
      </c>
      <c r="K427" s="5">
        <v>47198.720000000001</v>
      </c>
      <c r="L427" s="5">
        <v>0</v>
      </c>
      <c r="M427" s="5">
        <v>0</v>
      </c>
    </row>
    <row r="428" spans="1:13" x14ac:dyDescent="0.25">
      <c r="A428" s="458">
        <v>4116</v>
      </c>
      <c r="B428" s="5" t="s">
        <v>1973</v>
      </c>
      <c r="C428" s="16">
        <v>1244</v>
      </c>
      <c r="D428" s="16">
        <v>60</v>
      </c>
      <c r="E428" s="16">
        <v>37</v>
      </c>
      <c r="F428" s="16">
        <v>97</v>
      </c>
      <c r="G428" s="459">
        <v>7.7974276527331188E-2</v>
      </c>
      <c r="H428" s="16">
        <v>78.5</v>
      </c>
      <c r="I428" s="459">
        <v>6.3102893890675235E-2</v>
      </c>
      <c r="J428" s="16">
        <v>21308.16</v>
      </c>
      <c r="K428" s="5">
        <v>21308.16</v>
      </c>
      <c r="L428" s="5">
        <v>0</v>
      </c>
      <c r="M428" s="5">
        <v>0</v>
      </c>
    </row>
    <row r="429" spans="1:13" x14ac:dyDescent="0.25">
      <c r="A429" s="458">
        <v>4118</v>
      </c>
      <c r="B429" s="5" t="s">
        <v>437</v>
      </c>
      <c r="C429" s="16">
        <v>549</v>
      </c>
      <c r="D429" s="16">
        <v>74</v>
      </c>
      <c r="E429" s="16">
        <v>38</v>
      </c>
      <c r="F429" s="16">
        <v>112</v>
      </c>
      <c r="G429" s="459">
        <v>0.2040072859744991</v>
      </c>
      <c r="H429" s="16">
        <v>93</v>
      </c>
      <c r="I429" s="459">
        <v>0.16939890710382513</v>
      </c>
      <c r="J429" s="16">
        <v>67819.51999999999</v>
      </c>
      <c r="K429" s="5">
        <v>67819.51999999999</v>
      </c>
      <c r="L429" s="5">
        <v>0</v>
      </c>
      <c r="M429" s="5">
        <v>0</v>
      </c>
    </row>
    <row r="430" spans="1:13" x14ac:dyDescent="0.25">
      <c r="A430" s="458">
        <v>4119</v>
      </c>
      <c r="B430" s="5" t="s">
        <v>588</v>
      </c>
      <c r="C430" s="16">
        <v>89</v>
      </c>
      <c r="D430" s="16">
        <v>19</v>
      </c>
      <c r="E430" s="16">
        <v>0</v>
      </c>
      <c r="F430" s="16">
        <v>19</v>
      </c>
      <c r="G430" s="459">
        <v>0.21348314606741572</v>
      </c>
      <c r="H430" s="16">
        <v>19</v>
      </c>
      <c r="I430" s="459">
        <v>0.21348314606741572</v>
      </c>
      <c r="J430" s="16">
        <v>17413.12</v>
      </c>
      <c r="K430" s="5">
        <v>17413.12</v>
      </c>
      <c r="L430" s="5">
        <v>0</v>
      </c>
      <c r="M430" s="5">
        <v>0</v>
      </c>
    </row>
    <row r="431" spans="1:13" x14ac:dyDescent="0.25">
      <c r="A431" s="458">
        <v>4120</v>
      </c>
      <c r="B431" s="5" t="s">
        <v>439</v>
      </c>
      <c r="C431" s="16">
        <v>1203</v>
      </c>
      <c r="D431" s="16">
        <v>60</v>
      </c>
      <c r="E431" s="16">
        <v>18</v>
      </c>
      <c r="F431" s="16">
        <v>78</v>
      </c>
      <c r="G431" s="459">
        <v>6.4837905236907731E-2</v>
      </c>
      <c r="H431" s="16">
        <v>69</v>
      </c>
      <c r="I431" s="459">
        <v>5.7356608478802994E-2</v>
      </c>
      <c r="J431" s="16">
        <v>17470.399999999998</v>
      </c>
      <c r="K431" s="5">
        <v>17470.399999999998</v>
      </c>
      <c r="L431" s="5">
        <v>0</v>
      </c>
      <c r="M431" s="5">
        <v>0</v>
      </c>
    </row>
    <row r="432" spans="1:13" x14ac:dyDescent="0.25">
      <c r="A432" s="458">
        <v>4121</v>
      </c>
      <c r="B432" s="5" t="s">
        <v>1200</v>
      </c>
      <c r="C432" s="16">
        <v>313</v>
      </c>
      <c r="D432" s="16">
        <v>286</v>
      </c>
      <c r="E432" s="16">
        <v>10</v>
      </c>
      <c r="F432" s="16">
        <v>296</v>
      </c>
      <c r="G432" s="459">
        <v>0.94568690095846641</v>
      </c>
      <c r="H432" s="16">
        <v>291</v>
      </c>
      <c r="I432" s="459">
        <v>0.92971246006389774</v>
      </c>
      <c r="J432" s="16">
        <v>1000108.8</v>
      </c>
      <c r="K432" s="5">
        <v>1162211.2</v>
      </c>
      <c r="L432" s="5">
        <v>162102.39999999991</v>
      </c>
      <c r="M432" s="5">
        <v>517.89904153354598</v>
      </c>
    </row>
    <row r="433" spans="1:13" x14ac:dyDescent="0.25">
      <c r="A433" s="458">
        <v>4122</v>
      </c>
      <c r="B433" s="5" t="s">
        <v>1201</v>
      </c>
      <c r="C433" s="16">
        <v>1431</v>
      </c>
      <c r="D433" s="16">
        <v>195</v>
      </c>
      <c r="E433" s="16">
        <v>43</v>
      </c>
      <c r="F433" s="16">
        <v>238</v>
      </c>
      <c r="G433" s="459">
        <v>0.16631726065688329</v>
      </c>
      <c r="H433" s="16">
        <v>216.5</v>
      </c>
      <c r="I433" s="459">
        <v>0.15129280223619845</v>
      </c>
      <c r="J433" s="16">
        <v>142283.52000000002</v>
      </c>
      <c r="K433" s="5">
        <v>142283.52000000002</v>
      </c>
      <c r="L433" s="5">
        <v>0</v>
      </c>
      <c r="M433" s="5">
        <v>0</v>
      </c>
    </row>
    <row r="434" spans="1:13" x14ac:dyDescent="0.25">
      <c r="A434" s="458">
        <v>4124</v>
      </c>
      <c r="B434" s="5" t="s">
        <v>440</v>
      </c>
      <c r="C434" s="16">
        <v>568</v>
      </c>
      <c r="D434" s="16">
        <v>139</v>
      </c>
      <c r="E434" s="16">
        <v>38</v>
      </c>
      <c r="F434" s="16">
        <v>177</v>
      </c>
      <c r="G434" s="459">
        <v>0.31161971830985913</v>
      </c>
      <c r="H434" s="16">
        <v>158</v>
      </c>
      <c r="I434" s="459">
        <v>0.27816901408450706</v>
      </c>
      <c r="J434" s="16">
        <v>188852.16</v>
      </c>
      <c r="K434" s="5">
        <v>188852.16</v>
      </c>
      <c r="L434" s="5">
        <v>0</v>
      </c>
      <c r="M434" s="5">
        <v>0</v>
      </c>
    </row>
    <row r="435" spans="1:13" x14ac:dyDescent="0.25">
      <c r="A435" s="458">
        <v>4126</v>
      </c>
      <c r="B435" s="5" t="s">
        <v>441</v>
      </c>
      <c r="C435" s="16">
        <v>789</v>
      </c>
      <c r="D435" s="16">
        <v>425</v>
      </c>
      <c r="E435" s="16">
        <v>131</v>
      </c>
      <c r="F435" s="16">
        <v>556</v>
      </c>
      <c r="G435" s="459">
        <v>0.70468948035487955</v>
      </c>
      <c r="H435" s="16">
        <v>490.5</v>
      </c>
      <c r="I435" s="459">
        <v>0.62167300380228141</v>
      </c>
      <c r="J435" s="16">
        <v>1310108.1600000001</v>
      </c>
      <c r="K435" s="5">
        <v>1310108.1600000001</v>
      </c>
      <c r="L435" s="5">
        <v>0</v>
      </c>
      <c r="M435" s="5">
        <v>0</v>
      </c>
    </row>
    <row r="436" spans="1:13" x14ac:dyDescent="0.25">
      <c r="A436" s="458">
        <v>4127</v>
      </c>
      <c r="B436" s="5" t="s">
        <v>442</v>
      </c>
      <c r="C436" s="16">
        <v>95</v>
      </c>
      <c r="D436" s="16">
        <v>44</v>
      </c>
      <c r="E436" s="16">
        <v>10</v>
      </c>
      <c r="F436" s="16">
        <v>54</v>
      </c>
      <c r="G436" s="459">
        <v>0.56842105263157894</v>
      </c>
      <c r="H436" s="16">
        <v>49</v>
      </c>
      <c r="I436" s="459">
        <v>0.51578947368421058</v>
      </c>
      <c r="J436" s="16">
        <v>108602.88</v>
      </c>
      <c r="K436" s="5">
        <v>108602.88</v>
      </c>
      <c r="L436" s="5">
        <v>0</v>
      </c>
      <c r="M436" s="5">
        <v>0</v>
      </c>
    </row>
    <row r="437" spans="1:13" x14ac:dyDescent="0.25">
      <c r="A437" s="458">
        <v>4131</v>
      </c>
      <c r="B437" s="5" t="s">
        <v>443</v>
      </c>
      <c r="C437" s="16">
        <v>427</v>
      </c>
      <c r="D437" s="16">
        <v>427</v>
      </c>
      <c r="E437" s="16">
        <v>0</v>
      </c>
      <c r="F437" s="16">
        <v>427</v>
      </c>
      <c r="G437" s="459">
        <v>1</v>
      </c>
      <c r="H437" s="16">
        <v>427</v>
      </c>
      <c r="I437" s="459">
        <v>1</v>
      </c>
      <c r="J437" s="16">
        <v>1467513.6</v>
      </c>
      <c r="K437" s="5">
        <v>1834392</v>
      </c>
      <c r="L437" s="5">
        <v>366878.39999999991</v>
      </c>
      <c r="M437" s="5">
        <v>859.19999999999982</v>
      </c>
    </row>
    <row r="438" spans="1:13" x14ac:dyDescent="0.25">
      <c r="A438" s="458">
        <v>4132</v>
      </c>
      <c r="B438" s="5" t="s">
        <v>444</v>
      </c>
      <c r="C438" s="16">
        <v>544</v>
      </c>
      <c r="D438" s="16">
        <v>188</v>
      </c>
      <c r="E438" s="16">
        <v>79</v>
      </c>
      <c r="F438" s="16">
        <v>267</v>
      </c>
      <c r="G438" s="459">
        <v>0.49080882352941174</v>
      </c>
      <c r="H438" s="16">
        <v>227.5</v>
      </c>
      <c r="I438" s="459">
        <v>0.41819852941176472</v>
      </c>
      <c r="J438" s="16">
        <v>408750.08000000002</v>
      </c>
      <c r="K438" s="5">
        <v>408750.08000000002</v>
      </c>
      <c r="L438" s="5">
        <v>0</v>
      </c>
      <c r="M438" s="5">
        <v>0</v>
      </c>
    </row>
    <row r="439" spans="1:13" x14ac:dyDescent="0.25">
      <c r="A439" s="458">
        <v>4135</v>
      </c>
      <c r="B439" s="5" t="s">
        <v>577</v>
      </c>
      <c r="C439" s="16">
        <v>420</v>
      </c>
      <c r="D439" s="16">
        <v>413</v>
      </c>
      <c r="E439" s="16">
        <v>2</v>
      </c>
      <c r="F439" s="16">
        <v>415</v>
      </c>
      <c r="G439" s="459">
        <v>0.98809523809523814</v>
      </c>
      <c r="H439" s="16">
        <v>414</v>
      </c>
      <c r="I439" s="459">
        <v>0.98571428571428577</v>
      </c>
      <c r="J439" s="16">
        <v>1422835.2</v>
      </c>
      <c r="K439" s="5">
        <v>1753054.4</v>
      </c>
      <c r="L439" s="5">
        <v>330219.19999999995</v>
      </c>
      <c r="M439" s="5">
        <v>786.23619047619036</v>
      </c>
    </row>
    <row r="440" spans="1:13" x14ac:dyDescent="0.25">
      <c r="A440" s="458">
        <v>4137</v>
      </c>
      <c r="B440" s="5" t="s">
        <v>1202</v>
      </c>
      <c r="C440" s="16">
        <v>140</v>
      </c>
      <c r="D440" s="16">
        <v>9</v>
      </c>
      <c r="E440" s="16">
        <v>10</v>
      </c>
      <c r="F440" s="16">
        <v>19</v>
      </c>
      <c r="G440" s="459">
        <v>0.1357142857142857</v>
      </c>
      <c r="H440" s="16">
        <v>14</v>
      </c>
      <c r="I440" s="459">
        <v>0.1</v>
      </c>
      <c r="J440" s="16">
        <v>6014.4</v>
      </c>
      <c r="K440" s="5">
        <v>6014.4</v>
      </c>
      <c r="L440" s="5">
        <v>0</v>
      </c>
      <c r="M440" s="5">
        <v>0</v>
      </c>
    </row>
    <row r="441" spans="1:13" x14ac:dyDescent="0.25">
      <c r="A441" s="458">
        <v>4139</v>
      </c>
      <c r="B441" s="5" t="s">
        <v>445</v>
      </c>
      <c r="C441" s="16">
        <v>143</v>
      </c>
      <c r="D441" s="16">
        <v>143</v>
      </c>
      <c r="E441" s="16">
        <v>0</v>
      </c>
      <c r="F441" s="16">
        <v>143</v>
      </c>
      <c r="G441" s="459">
        <v>1</v>
      </c>
      <c r="H441" s="16">
        <v>143</v>
      </c>
      <c r="I441" s="459">
        <v>1</v>
      </c>
      <c r="J441" s="16">
        <v>491462.40000000002</v>
      </c>
      <c r="K441" s="5">
        <v>614328</v>
      </c>
      <c r="L441" s="5">
        <v>122865.59999999998</v>
      </c>
      <c r="M441" s="5">
        <v>859.19999999999982</v>
      </c>
    </row>
    <row r="442" spans="1:13" x14ac:dyDescent="0.25">
      <c r="A442" s="458">
        <v>4140</v>
      </c>
      <c r="B442" s="5" t="s">
        <v>446</v>
      </c>
      <c r="C442" s="16">
        <v>852</v>
      </c>
      <c r="D442" s="16">
        <v>50</v>
      </c>
      <c r="E442" s="16">
        <v>20</v>
      </c>
      <c r="F442" s="16">
        <v>70</v>
      </c>
      <c r="G442" s="459">
        <v>8.2159624413145546E-2</v>
      </c>
      <c r="H442" s="16">
        <v>60</v>
      </c>
      <c r="I442" s="459">
        <v>7.0422535211267609E-2</v>
      </c>
      <c r="J442" s="16">
        <v>18157.759999999998</v>
      </c>
      <c r="K442" s="5">
        <v>18157.759999999998</v>
      </c>
      <c r="L442" s="5">
        <v>0</v>
      </c>
      <c r="M442" s="5">
        <v>0</v>
      </c>
    </row>
    <row r="443" spans="1:13" x14ac:dyDescent="0.25">
      <c r="A443" s="458">
        <v>4142</v>
      </c>
      <c r="B443" s="5" t="s">
        <v>447</v>
      </c>
      <c r="C443" s="16">
        <v>461</v>
      </c>
      <c r="D443" s="16">
        <v>283</v>
      </c>
      <c r="E443" s="16">
        <v>0</v>
      </c>
      <c r="F443" s="16">
        <v>283</v>
      </c>
      <c r="G443" s="459">
        <v>0.61388286334056397</v>
      </c>
      <c r="H443" s="16">
        <v>283</v>
      </c>
      <c r="I443" s="459">
        <v>0.61388286334056397</v>
      </c>
      <c r="J443" s="16">
        <v>746358.4</v>
      </c>
      <c r="K443" s="5">
        <v>746358.4</v>
      </c>
      <c r="L443" s="5">
        <v>0</v>
      </c>
      <c r="M443" s="5">
        <v>0</v>
      </c>
    </row>
    <row r="444" spans="1:13" x14ac:dyDescent="0.25">
      <c r="A444" s="458">
        <v>4143</v>
      </c>
      <c r="B444" s="5" t="s">
        <v>1203</v>
      </c>
      <c r="C444" s="16">
        <v>789</v>
      </c>
      <c r="D444" s="16">
        <v>435</v>
      </c>
      <c r="E444" s="16">
        <v>115</v>
      </c>
      <c r="F444" s="16">
        <v>550</v>
      </c>
      <c r="G444" s="459">
        <v>0.69708491761723701</v>
      </c>
      <c r="H444" s="16">
        <v>492.5</v>
      </c>
      <c r="I444" s="459">
        <v>0.62420785804816226</v>
      </c>
      <c r="J444" s="16">
        <v>1320762.24</v>
      </c>
      <c r="K444" s="5">
        <v>1320762.24</v>
      </c>
      <c r="L444" s="5">
        <v>0</v>
      </c>
      <c r="M444" s="5">
        <v>0</v>
      </c>
    </row>
    <row r="445" spans="1:13" x14ac:dyDescent="0.25">
      <c r="A445" s="458">
        <v>4144</v>
      </c>
      <c r="B445" s="5" t="s">
        <v>448</v>
      </c>
      <c r="C445" s="16">
        <v>50</v>
      </c>
      <c r="D445" s="16">
        <v>4</v>
      </c>
      <c r="E445" s="16">
        <v>3</v>
      </c>
      <c r="F445" s="16">
        <v>7</v>
      </c>
      <c r="G445" s="459">
        <v>0.14000000000000001</v>
      </c>
      <c r="H445" s="16">
        <v>5.5</v>
      </c>
      <c r="I445" s="459">
        <v>0.11</v>
      </c>
      <c r="J445" s="16">
        <v>2577.6</v>
      </c>
      <c r="K445" s="5">
        <v>2577.6</v>
      </c>
      <c r="L445" s="5">
        <v>0</v>
      </c>
      <c r="M445" s="5">
        <v>0</v>
      </c>
    </row>
    <row r="446" spans="1:13" x14ac:dyDescent="0.25">
      <c r="A446" s="458">
        <v>4145</v>
      </c>
      <c r="B446" s="5" t="s">
        <v>449</v>
      </c>
      <c r="C446" s="16">
        <v>43</v>
      </c>
      <c r="D446" s="16">
        <v>9</v>
      </c>
      <c r="E446" s="16">
        <v>2</v>
      </c>
      <c r="F446" s="16">
        <v>11</v>
      </c>
      <c r="G446" s="459">
        <v>0.2558139534883721</v>
      </c>
      <c r="H446" s="16">
        <v>10</v>
      </c>
      <c r="I446" s="459">
        <v>0.23255813953488372</v>
      </c>
      <c r="J446" s="16">
        <v>9966.7199999999993</v>
      </c>
      <c r="K446" s="5">
        <v>9966.7199999999993</v>
      </c>
      <c r="L446" s="5">
        <v>0</v>
      </c>
      <c r="M446" s="5">
        <v>0</v>
      </c>
    </row>
    <row r="447" spans="1:13" x14ac:dyDescent="0.25">
      <c r="A447" s="458">
        <v>4146</v>
      </c>
      <c r="B447" s="5" t="s">
        <v>587</v>
      </c>
      <c r="C447" s="16">
        <v>92</v>
      </c>
      <c r="D447" s="16">
        <v>58</v>
      </c>
      <c r="E447" s="16">
        <v>12</v>
      </c>
      <c r="F447" s="16">
        <v>70</v>
      </c>
      <c r="G447" s="459">
        <v>0.76086956521739135</v>
      </c>
      <c r="H447" s="16">
        <v>64</v>
      </c>
      <c r="I447" s="459">
        <v>0.69565217391304346</v>
      </c>
      <c r="J447" s="16">
        <v>191257.92</v>
      </c>
      <c r="K447" s="5">
        <v>191257.92</v>
      </c>
      <c r="L447" s="5">
        <v>0</v>
      </c>
      <c r="M447" s="5">
        <v>0</v>
      </c>
    </row>
    <row r="448" spans="1:13" x14ac:dyDescent="0.25">
      <c r="A448" s="458">
        <v>4150</v>
      </c>
      <c r="B448" s="5" t="s">
        <v>450</v>
      </c>
      <c r="C448" s="16">
        <v>237</v>
      </c>
      <c r="D448" s="16">
        <v>20</v>
      </c>
      <c r="E448" s="16">
        <v>0</v>
      </c>
      <c r="F448" s="16">
        <v>20</v>
      </c>
      <c r="G448" s="459">
        <v>8.4388185654008435E-2</v>
      </c>
      <c r="H448" s="16">
        <v>20</v>
      </c>
      <c r="I448" s="459">
        <v>8.4388185654008435E-2</v>
      </c>
      <c r="J448" s="16">
        <v>7274.56</v>
      </c>
      <c r="K448" s="5">
        <v>7274.56</v>
      </c>
      <c r="L448" s="5">
        <v>0</v>
      </c>
      <c r="M448" s="5">
        <v>0</v>
      </c>
    </row>
    <row r="449" spans="1:13" x14ac:dyDescent="0.25">
      <c r="A449" s="458">
        <v>4151</v>
      </c>
      <c r="B449" s="5" t="s">
        <v>451</v>
      </c>
      <c r="C449" s="16">
        <v>109</v>
      </c>
      <c r="D449" s="16">
        <v>6</v>
      </c>
      <c r="E449" s="16">
        <v>3</v>
      </c>
      <c r="F449" s="16">
        <v>9</v>
      </c>
      <c r="G449" s="459">
        <v>8.2568807339449546E-2</v>
      </c>
      <c r="H449" s="16">
        <v>7.5</v>
      </c>
      <c r="I449" s="459">
        <v>6.8807339449541288E-2</v>
      </c>
      <c r="J449" s="16">
        <v>2233.92</v>
      </c>
      <c r="K449" s="5">
        <v>2233.92</v>
      </c>
      <c r="L449" s="5">
        <v>0</v>
      </c>
      <c r="M449" s="5">
        <v>0</v>
      </c>
    </row>
    <row r="450" spans="1:13" x14ac:dyDescent="0.25">
      <c r="A450" s="458">
        <v>4152</v>
      </c>
      <c r="B450" s="5" t="s">
        <v>1975</v>
      </c>
      <c r="C450" s="16">
        <v>587</v>
      </c>
      <c r="D450" s="16">
        <v>25</v>
      </c>
      <c r="E450" s="16">
        <v>14</v>
      </c>
      <c r="F450" s="16">
        <v>39</v>
      </c>
      <c r="G450" s="459">
        <v>6.6439522998296419E-2</v>
      </c>
      <c r="H450" s="16">
        <v>32</v>
      </c>
      <c r="I450" s="459">
        <v>5.4514480408858604E-2</v>
      </c>
      <c r="J450" s="16">
        <v>7503.68</v>
      </c>
      <c r="K450" s="5">
        <v>7503.68</v>
      </c>
      <c r="L450" s="5">
        <v>0</v>
      </c>
      <c r="M450" s="5">
        <v>0</v>
      </c>
    </row>
    <row r="451" spans="1:13" x14ac:dyDescent="0.25">
      <c r="A451" s="458">
        <v>4153</v>
      </c>
      <c r="B451" s="5" t="s">
        <v>452</v>
      </c>
      <c r="C451" s="16">
        <v>390</v>
      </c>
      <c r="D451" s="16">
        <v>386</v>
      </c>
      <c r="E451" s="16">
        <v>0</v>
      </c>
      <c r="F451" s="16">
        <v>386</v>
      </c>
      <c r="G451" s="459">
        <v>0.98974358974358978</v>
      </c>
      <c r="H451" s="16">
        <v>386</v>
      </c>
      <c r="I451" s="459">
        <v>0.98974358974358978</v>
      </c>
      <c r="J451" s="16">
        <v>1326604.8</v>
      </c>
      <c r="K451" s="5">
        <v>1641129.28</v>
      </c>
      <c r="L451" s="5">
        <v>314524.48</v>
      </c>
      <c r="M451" s="5">
        <v>806.47302564102563</v>
      </c>
    </row>
    <row r="452" spans="1:13" x14ac:dyDescent="0.25">
      <c r="A452" s="458">
        <v>4155</v>
      </c>
      <c r="B452" s="5" t="s">
        <v>590</v>
      </c>
      <c r="C452" s="16">
        <v>132</v>
      </c>
      <c r="D452" s="16">
        <v>98</v>
      </c>
      <c r="E452" s="16">
        <v>4</v>
      </c>
      <c r="F452" s="16">
        <v>102</v>
      </c>
      <c r="G452" s="459">
        <v>0.77272727272727271</v>
      </c>
      <c r="H452" s="16">
        <v>100</v>
      </c>
      <c r="I452" s="459">
        <v>0.75757575757575757</v>
      </c>
      <c r="J452" s="16">
        <v>325464.96000000002</v>
      </c>
      <c r="K452" s="5">
        <v>325464.96000000002</v>
      </c>
      <c r="L452" s="5">
        <v>0</v>
      </c>
      <c r="M452" s="5">
        <v>0</v>
      </c>
    </row>
    <row r="453" spans="1:13" x14ac:dyDescent="0.25">
      <c r="A453" s="458">
        <v>4159</v>
      </c>
      <c r="B453" s="5" t="s">
        <v>453</v>
      </c>
      <c r="C453" s="16">
        <v>1100</v>
      </c>
      <c r="D453" s="16">
        <v>179</v>
      </c>
      <c r="E453" s="16">
        <v>80</v>
      </c>
      <c r="F453" s="16">
        <v>259</v>
      </c>
      <c r="G453" s="459">
        <v>0.23545454545454544</v>
      </c>
      <c r="H453" s="16">
        <v>219</v>
      </c>
      <c r="I453" s="459">
        <v>0.1990909090909091</v>
      </c>
      <c r="J453" s="16">
        <v>216862.07999999999</v>
      </c>
      <c r="K453" s="5">
        <v>216862.07999999999</v>
      </c>
      <c r="L453" s="5">
        <v>0</v>
      </c>
      <c r="M453" s="5">
        <v>0</v>
      </c>
    </row>
    <row r="454" spans="1:13" x14ac:dyDescent="0.25">
      <c r="A454" s="458">
        <v>4160</v>
      </c>
      <c r="B454" s="5" t="s">
        <v>454</v>
      </c>
      <c r="C454" s="16">
        <v>812</v>
      </c>
      <c r="D454" s="16">
        <v>46</v>
      </c>
      <c r="E454" s="16">
        <v>21</v>
      </c>
      <c r="F454" s="16">
        <v>67</v>
      </c>
      <c r="G454" s="459">
        <v>8.2512315270935957E-2</v>
      </c>
      <c r="H454" s="16">
        <v>56.5</v>
      </c>
      <c r="I454" s="459">
        <v>6.9581280788177338E-2</v>
      </c>
      <c r="J454" s="16">
        <v>17126.72</v>
      </c>
      <c r="K454" s="5">
        <v>17126.72</v>
      </c>
      <c r="L454" s="5">
        <v>0</v>
      </c>
      <c r="M454" s="5">
        <v>0</v>
      </c>
    </row>
    <row r="455" spans="1:13" x14ac:dyDescent="0.25">
      <c r="A455" s="458">
        <v>4161</v>
      </c>
      <c r="B455" s="5" t="s">
        <v>455</v>
      </c>
      <c r="C455" s="16">
        <v>208</v>
      </c>
      <c r="D455" s="16">
        <v>83</v>
      </c>
      <c r="E455" s="16">
        <v>28</v>
      </c>
      <c r="F455" s="16">
        <v>111</v>
      </c>
      <c r="G455" s="459">
        <v>0.53365384615384615</v>
      </c>
      <c r="H455" s="16">
        <v>97</v>
      </c>
      <c r="I455" s="459">
        <v>0.46634615384615385</v>
      </c>
      <c r="J455" s="16">
        <v>194293.76000000001</v>
      </c>
      <c r="K455" s="5">
        <v>194293.76000000001</v>
      </c>
      <c r="L455" s="5">
        <v>0</v>
      </c>
      <c r="M455" s="5">
        <v>0</v>
      </c>
    </row>
    <row r="456" spans="1:13" x14ac:dyDescent="0.25">
      <c r="A456" s="458">
        <v>4162</v>
      </c>
      <c r="B456" s="5" t="s">
        <v>456</v>
      </c>
      <c r="C456" s="16">
        <v>120</v>
      </c>
      <c r="D456" s="16">
        <v>46</v>
      </c>
      <c r="E456" s="16">
        <v>15</v>
      </c>
      <c r="F456" s="16">
        <v>61</v>
      </c>
      <c r="G456" s="459">
        <v>0.5083333333333333</v>
      </c>
      <c r="H456" s="16">
        <v>53.5</v>
      </c>
      <c r="I456" s="459">
        <v>0.44583333333333336</v>
      </c>
      <c r="J456" s="16">
        <v>102473.92</v>
      </c>
      <c r="K456" s="5">
        <v>102473.92</v>
      </c>
      <c r="L456" s="5">
        <v>0</v>
      </c>
      <c r="M456" s="5">
        <v>0</v>
      </c>
    </row>
    <row r="457" spans="1:13" x14ac:dyDescent="0.25">
      <c r="A457" s="458">
        <v>4164</v>
      </c>
      <c r="B457" s="5" t="s">
        <v>458</v>
      </c>
      <c r="C457" s="16">
        <v>73</v>
      </c>
      <c r="D457" s="16">
        <v>17</v>
      </c>
      <c r="E457" s="16">
        <v>0</v>
      </c>
      <c r="F457" s="16">
        <v>17</v>
      </c>
      <c r="G457" s="459">
        <v>0.23287671232876711</v>
      </c>
      <c r="H457" s="16">
        <v>17</v>
      </c>
      <c r="I457" s="459">
        <v>0.23287671232876711</v>
      </c>
      <c r="J457" s="16">
        <v>17012.16</v>
      </c>
      <c r="K457" s="5">
        <v>17012.16</v>
      </c>
      <c r="L457" s="5">
        <v>0</v>
      </c>
      <c r="M457" s="5">
        <v>0</v>
      </c>
    </row>
    <row r="458" spans="1:13" x14ac:dyDescent="0.25">
      <c r="A458" s="458">
        <v>4166</v>
      </c>
      <c r="B458" s="5" t="s">
        <v>1206</v>
      </c>
      <c r="C458" s="16">
        <v>163</v>
      </c>
      <c r="D458" s="16">
        <v>146</v>
      </c>
      <c r="E458" s="16">
        <v>0</v>
      </c>
      <c r="F458" s="16">
        <v>146</v>
      </c>
      <c r="G458" s="459">
        <v>0.89570552147239269</v>
      </c>
      <c r="H458" s="16">
        <v>146</v>
      </c>
      <c r="I458" s="459">
        <v>0.89570552147239269</v>
      </c>
      <c r="J458" s="16">
        <v>501772.79999999999</v>
      </c>
      <c r="K458" s="5">
        <v>561802.23999999999</v>
      </c>
      <c r="L458" s="5">
        <v>60029.440000000002</v>
      </c>
      <c r="M458" s="5">
        <v>368.278773006135</v>
      </c>
    </row>
    <row r="459" spans="1:13" x14ac:dyDescent="0.25">
      <c r="A459" s="458">
        <v>4167</v>
      </c>
      <c r="B459" s="5" t="s">
        <v>459</v>
      </c>
      <c r="C459" s="16">
        <v>325</v>
      </c>
      <c r="D459" s="16">
        <v>17</v>
      </c>
      <c r="E459" s="16">
        <v>10</v>
      </c>
      <c r="F459" s="16">
        <v>27</v>
      </c>
      <c r="G459" s="459">
        <v>8.3076923076923076E-2</v>
      </c>
      <c r="H459" s="16">
        <v>22</v>
      </c>
      <c r="I459" s="459">
        <v>6.7692307692307691E-2</v>
      </c>
      <c r="J459" s="16">
        <v>6415.36</v>
      </c>
      <c r="K459" s="5">
        <v>6415.36</v>
      </c>
      <c r="L459" s="5">
        <v>0</v>
      </c>
      <c r="M459" s="5">
        <v>0</v>
      </c>
    </row>
    <row r="460" spans="1:13" x14ac:dyDescent="0.25">
      <c r="A460" s="458">
        <v>4168</v>
      </c>
      <c r="B460" s="5" t="s">
        <v>460</v>
      </c>
      <c r="C460" s="16">
        <v>88</v>
      </c>
      <c r="D460" s="16">
        <v>34</v>
      </c>
      <c r="E460" s="16">
        <v>11</v>
      </c>
      <c r="F460" s="16">
        <v>45</v>
      </c>
      <c r="G460" s="459">
        <v>0.51136363636363635</v>
      </c>
      <c r="H460" s="16">
        <v>39.5</v>
      </c>
      <c r="I460" s="459">
        <v>0.44886363636363635</v>
      </c>
      <c r="J460" s="16">
        <v>76182.399999999994</v>
      </c>
      <c r="K460" s="5">
        <v>76182.399999999994</v>
      </c>
      <c r="L460" s="5">
        <v>0</v>
      </c>
      <c r="M460" s="5">
        <v>0</v>
      </c>
    </row>
    <row r="461" spans="1:13" x14ac:dyDescent="0.25">
      <c r="A461" s="458">
        <v>4169</v>
      </c>
      <c r="B461" s="5" t="s">
        <v>579</v>
      </c>
      <c r="C461" s="16">
        <v>284</v>
      </c>
      <c r="D461" s="16">
        <v>229</v>
      </c>
      <c r="E461" s="16">
        <v>12</v>
      </c>
      <c r="F461" s="16">
        <v>241</v>
      </c>
      <c r="G461" s="459">
        <v>0.84859154929577463</v>
      </c>
      <c r="H461" s="16">
        <v>235</v>
      </c>
      <c r="I461" s="459">
        <v>0.82746478873239437</v>
      </c>
      <c r="J461" s="16">
        <v>807648</v>
      </c>
      <c r="K461" s="5">
        <v>835428.8</v>
      </c>
      <c r="L461" s="5">
        <v>27780.800000000047</v>
      </c>
      <c r="M461" s="5">
        <v>97.819718309859326</v>
      </c>
    </row>
    <row r="462" spans="1:13" x14ac:dyDescent="0.25">
      <c r="A462" s="458">
        <v>4170</v>
      </c>
      <c r="B462" s="5" t="s">
        <v>461</v>
      </c>
      <c r="C462" s="16">
        <v>1586</v>
      </c>
      <c r="D462" s="16">
        <v>1126</v>
      </c>
      <c r="E462" s="16">
        <v>194</v>
      </c>
      <c r="F462" s="16">
        <v>1320</v>
      </c>
      <c r="G462" s="459">
        <v>0.83228247162673397</v>
      </c>
      <c r="H462" s="16">
        <v>1223</v>
      </c>
      <c r="I462" s="459">
        <v>0.77112232030264816</v>
      </c>
      <c r="J462" s="16">
        <v>4005991.36</v>
      </c>
      <c r="K462" s="5">
        <v>4069744</v>
      </c>
      <c r="L462" s="5">
        <v>63752.64000000013</v>
      </c>
      <c r="M462" s="5">
        <v>40.197124842370826</v>
      </c>
    </row>
    <row r="463" spans="1:13" x14ac:dyDescent="0.25">
      <c r="A463" s="458">
        <v>4171</v>
      </c>
      <c r="B463" s="5" t="s">
        <v>462</v>
      </c>
      <c r="C463" s="16">
        <v>821</v>
      </c>
      <c r="D463" s="16">
        <v>450</v>
      </c>
      <c r="E463" s="16">
        <v>155</v>
      </c>
      <c r="F463" s="16">
        <v>605</v>
      </c>
      <c r="G463" s="459">
        <v>0.73690621193666261</v>
      </c>
      <c r="H463" s="16">
        <v>527.5</v>
      </c>
      <c r="I463" s="459">
        <v>0.64250913520097441</v>
      </c>
      <c r="J463" s="16">
        <v>1457088.6400000001</v>
      </c>
      <c r="K463" s="5">
        <v>1457088.6400000001</v>
      </c>
      <c r="L463" s="5">
        <v>0</v>
      </c>
      <c r="M463" s="5">
        <v>0</v>
      </c>
    </row>
    <row r="464" spans="1:13" x14ac:dyDescent="0.25">
      <c r="A464" s="458">
        <v>4172</v>
      </c>
      <c r="B464" s="5" t="s">
        <v>463</v>
      </c>
      <c r="C464" s="16">
        <v>46</v>
      </c>
      <c r="D464" s="16">
        <v>14</v>
      </c>
      <c r="E464" s="16">
        <v>8</v>
      </c>
      <c r="F464" s="16">
        <v>22</v>
      </c>
      <c r="G464" s="459">
        <v>0.47826086956521741</v>
      </c>
      <c r="H464" s="16">
        <v>18</v>
      </c>
      <c r="I464" s="459">
        <v>0.39130434782608697</v>
      </c>
      <c r="J464" s="16">
        <v>30243.84</v>
      </c>
      <c r="K464" s="5">
        <v>30243.84</v>
      </c>
      <c r="L464" s="5">
        <v>0</v>
      </c>
      <c r="M464" s="5">
        <v>0</v>
      </c>
    </row>
    <row r="465" spans="1:13" x14ac:dyDescent="0.25">
      <c r="A465" s="458">
        <v>4177</v>
      </c>
      <c r="B465" s="5" t="s">
        <v>464</v>
      </c>
      <c r="C465" s="16">
        <v>38</v>
      </c>
      <c r="D465" s="16">
        <v>27</v>
      </c>
      <c r="E465" s="16">
        <v>0</v>
      </c>
      <c r="F465" s="16">
        <v>27</v>
      </c>
      <c r="G465" s="459">
        <v>0.71052631578947367</v>
      </c>
      <c r="H465" s="16">
        <v>27</v>
      </c>
      <c r="I465" s="459">
        <v>0.71052631578947367</v>
      </c>
      <c r="J465" s="16">
        <v>82425.919999999998</v>
      </c>
      <c r="K465" s="5">
        <v>82425.919999999998</v>
      </c>
      <c r="L465" s="5">
        <v>0</v>
      </c>
      <c r="M465" s="5">
        <v>0</v>
      </c>
    </row>
    <row r="466" spans="1:13" x14ac:dyDescent="0.25">
      <c r="A466" s="458">
        <v>4178</v>
      </c>
      <c r="B466" s="5" t="s">
        <v>465</v>
      </c>
      <c r="C466" s="16">
        <v>125</v>
      </c>
      <c r="D466" s="16">
        <v>119</v>
      </c>
      <c r="E466" s="16">
        <v>6</v>
      </c>
      <c r="F466" s="16">
        <v>125</v>
      </c>
      <c r="G466" s="459">
        <v>1</v>
      </c>
      <c r="H466" s="16">
        <v>122</v>
      </c>
      <c r="I466" s="459">
        <v>0.97599999999999998</v>
      </c>
      <c r="J466" s="16">
        <v>419289.59999999998</v>
      </c>
      <c r="K466" s="5">
        <v>511510.4</v>
      </c>
      <c r="L466" s="5">
        <v>92220.800000000047</v>
      </c>
      <c r="M466" s="5">
        <v>737.76640000000032</v>
      </c>
    </row>
    <row r="467" spans="1:13" x14ac:dyDescent="0.25">
      <c r="A467" s="458">
        <v>4181</v>
      </c>
      <c r="B467" s="5" t="s">
        <v>466</v>
      </c>
      <c r="C467" s="16">
        <v>1438</v>
      </c>
      <c r="D467" s="16">
        <v>973</v>
      </c>
      <c r="E467" s="16">
        <v>199</v>
      </c>
      <c r="F467" s="16">
        <v>1172</v>
      </c>
      <c r="G467" s="459">
        <v>0.81502086230876214</v>
      </c>
      <c r="H467" s="16">
        <v>1072.5</v>
      </c>
      <c r="I467" s="459">
        <v>0.74582753824756609</v>
      </c>
      <c r="J467" s="16">
        <v>3431759.3600000003</v>
      </c>
      <c r="K467" s="5">
        <v>3438461.12</v>
      </c>
      <c r="L467" s="5">
        <v>6701.7599999997765</v>
      </c>
      <c r="M467" s="5">
        <v>4.660472878998454</v>
      </c>
    </row>
    <row r="468" spans="1:13" x14ac:dyDescent="0.25">
      <c r="A468" s="458">
        <v>4183</v>
      </c>
      <c r="B468" s="5" t="s">
        <v>467</v>
      </c>
      <c r="C468" s="16">
        <v>337</v>
      </c>
      <c r="D468" s="16">
        <v>36</v>
      </c>
      <c r="E468" s="16">
        <v>24</v>
      </c>
      <c r="F468" s="16">
        <v>60</v>
      </c>
      <c r="G468" s="459">
        <v>0.17804154302670624</v>
      </c>
      <c r="H468" s="16">
        <v>48</v>
      </c>
      <c r="I468" s="459">
        <v>0.14243323442136499</v>
      </c>
      <c r="J468" s="16">
        <v>33451.520000000004</v>
      </c>
      <c r="K468" s="5">
        <v>33451.520000000004</v>
      </c>
      <c r="L468" s="5">
        <v>0</v>
      </c>
      <c r="M468" s="5">
        <v>0</v>
      </c>
    </row>
    <row r="469" spans="1:13" x14ac:dyDescent="0.25">
      <c r="A469" s="458">
        <v>4184</v>
      </c>
      <c r="B469" s="5" t="s">
        <v>468</v>
      </c>
      <c r="C469" s="16">
        <v>647</v>
      </c>
      <c r="D469" s="16">
        <v>55</v>
      </c>
      <c r="E469" s="16">
        <v>17</v>
      </c>
      <c r="F469" s="16">
        <v>72</v>
      </c>
      <c r="G469" s="459">
        <v>0.11128284389489954</v>
      </c>
      <c r="H469" s="16">
        <v>63.5</v>
      </c>
      <c r="I469" s="459">
        <v>9.8145285935085008E-2</v>
      </c>
      <c r="J469" s="16">
        <v>26749.759999999998</v>
      </c>
      <c r="K469" s="5">
        <v>26749.759999999998</v>
      </c>
      <c r="L469" s="5">
        <v>0</v>
      </c>
      <c r="M469" s="5">
        <v>0</v>
      </c>
    </row>
    <row r="470" spans="1:13" x14ac:dyDescent="0.25">
      <c r="A470" s="458">
        <v>4185</v>
      </c>
      <c r="B470" s="5" t="s">
        <v>469</v>
      </c>
      <c r="C470" s="16">
        <v>910</v>
      </c>
      <c r="D470" s="16">
        <v>81</v>
      </c>
      <c r="E470" s="16">
        <v>62</v>
      </c>
      <c r="F470" s="16">
        <v>143</v>
      </c>
      <c r="G470" s="459">
        <v>0.15714285714285714</v>
      </c>
      <c r="H470" s="16">
        <v>112</v>
      </c>
      <c r="I470" s="459">
        <v>0.12307692307692308</v>
      </c>
      <c r="J470" s="16">
        <v>59227.519999999997</v>
      </c>
      <c r="K470" s="5">
        <v>59227.519999999997</v>
      </c>
      <c r="L470" s="5">
        <v>0</v>
      </c>
      <c r="M470" s="5">
        <v>0</v>
      </c>
    </row>
    <row r="471" spans="1:13" x14ac:dyDescent="0.25">
      <c r="A471" s="458">
        <v>4186</v>
      </c>
      <c r="B471" s="5" t="s">
        <v>470</v>
      </c>
      <c r="C471" s="16">
        <v>454</v>
      </c>
      <c r="D471" s="16">
        <v>335</v>
      </c>
      <c r="E471" s="16">
        <v>58</v>
      </c>
      <c r="F471" s="16">
        <v>393</v>
      </c>
      <c r="G471" s="459">
        <v>0.86563876651982374</v>
      </c>
      <c r="H471" s="16">
        <v>364</v>
      </c>
      <c r="I471" s="459">
        <v>0.80176211453744495</v>
      </c>
      <c r="J471" s="16">
        <v>1250995.2</v>
      </c>
      <c r="K471" s="5">
        <v>1253859.2</v>
      </c>
      <c r="L471" s="5">
        <v>2864</v>
      </c>
      <c r="M471" s="5">
        <v>6.3083700440528636</v>
      </c>
    </row>
    <row r="472" spans="1:13" x14ac:dyDescent="0.25">
      <c r="A472" s="458">
        <v>4188</v>
      </c>
      <c r="B472" s="5" t="s">
        <v>471</v>
      </c>
      <c r="C472" s="16">
        <v>656</v>
      </c>
      <c r="D472" s="16">
        <v>40</v>
      </c>
      <c r="E472" s="16">
        <v>17</v>
      </c>
      <c r="F472" s="16">
        <v>57</v>
      </c>
      <c r="G472" s="459">
        <v>8.6890243902439018E-2</v>
      </c>
      <c r="H472" s="16">
        <v>48.5</v>
      </c>
      <c r="I472" s="459">
        <v>7.3932926829268289E-2</v>
      </c>
      <c r="J472" s="16">
        <v>15408.32</v>
      </c>
      <c r="K472" s="5">
        <v>15408.32</v>
      </c>
      <c r="L472" s="5">
        <v>0</v>
      </c>
      <c r="M472" s="5">
        <v>0</v>
      </c>
    </row>
    <row r="473" spans="1:13" x14ac:dyDescent="0.25">
      <c r="A473" s="458">
        <v>4189</v>
      </c>
      <c r="B473" s="5" t="s">
        <v>472</v>
      </c>
      <c r="C473" s="16">
        <v>99</v>
      </c>
      <c r="D473" s="16">
        <v>58</v>
      </c>
      <c r="E473" s="16">
        <v>2</v>
      </c>
      <c r="F473" s="16">
        <v>60</v>
      </c>
      <c r="G473" s="459">
        <v>0.60606060606060608</v>
      </c>
      <c r="H473" s="16">
        <v>59</v>
      </c>
      <c r="I473" s="459">
        <v>0.59595959595959591</v>
      </c>
      <c r="J473" s="16">
        <v>151047.35999999999</v>
      </c>
      <c r="K473" s="5">
        <v>151047.35999999999</v>
      </c>
      <c r="L473" s="5">
        <v>0</v>
      </c>
      <c r="M473" s="5">
        <v>0</v>
      </c>
    </row>
    <row r="474" spans="1:13" x14ac:dyDescent="0.25">
      <c r="A474" s="458">
        <v>4191</v>
      </c>
      <c r="B474" s="5" t="s">
        <v>474</v>
      </c>
      <c r="C474" s="16">
        <v>663</v>
      </c>
      <c r="D474" s="16">
        <v>535</v>
      </c>
      <c r="E474" s="16">
        <v>32</v>
      </c>
      <c r="F474" s="16">
        <v>567</v>
      </c>
      <c r="G474" s="459">
        <v>0.85520361990950222</v>
      </c>
      <c r="H474" s="16">
        <v>551</v>
      </c>
      <c r="I474" s="459">
        <v>0.83107088989441935</v>
      </c>
      <c r="J474" s="16">
        <v>1873342.4</v>
      </c>
      <c r="K474" s="5">
        <v>1972952.3199999998</v>
      </c>
      <c r="L474" s="5">
        <v>99609.919999999925</v>
      </c>
      <c r="M474" s="5">
        <v>150.24120663650064</v>
      </c>
    </row>
    <row r="475" spans="1:13" x14ac:dyDescent="0.25">
      <c r="A475" s="458">
        <v>4192</v>
      </c>
      <c r="B475" s="5" t="s">
        <v>475</v>
      </c>
      <c r="C475" s="16">
        <v>715</v>
      </c>
      <c r="D475" s="16">
        <v>619</v>
      </c>
      <c r="E475" s="16">
        <v>14</v>
      </c>
      <c r="F475" s="16">
        <v>633</v>
      </c>
      <c r="G475" s="459">
        <v>0.88531468531468527</v>
      </c>
      <c r="H475" s="16">
        <v>626</v>
      </c>
      <c r="I475" s="459">
        <v>0.87552447552447554</v>
      </c>
      <c r="J475" s="16">
        <v>2151436.7999999998</v>
      </c>
      <c r="K475" s="5">
        <v>2354551.6800000002</v>
      </c>
      <c r="L475" s="5">
        <v>203114.88000000035</v>
      </c>
      <c r="M475" s="5">
        <v>284.07675524475576</v>
      </c>
    </row>
    <row r="476" spans="1:13" x14ac:dyDescent="0.25">
      <c r="A476" s="458">
        <v>4193</v>
      </c>
      <c r="B476" s="5" t="s">
        <v>562</v>
      </c>
      <c r="C476" s="16">
        <v>289</v>
      </c>
      <c r="D476" s="16">
        <v>213</v>
      </c>
      <c r="E476" s="16">
        <v>14</v>
      </c>
      <c r="F476" s="16">
        <v>227</v>
      </c>
      <c r="G476" s="459">
        <v>0.7854671280276817</v>
      </c>
      <c r="H476" s="16">
        <v>220</v>
      </c>
      <c r="I476" s="459">
        <v>0.76124567474048443</v>
      </c>
      <c r="J476" s="16">
        <v>719436.80000000005</v>
      </c>
      <c r="K476" s="5">
        <v>719436.80000000005</v>
      </c>
      <c r="L476" s="5">
        <v>0</v>
      </c>
      <c r="M476" s="5">
        <v>0</v>
      </c>
    </row>
    <row r="477" spans="1:13" x14ac:dyDescent="0.25">
      <c r="A477" s="458">
        <v>4194</v>
      </c>
      <c r="B477" s="5" t="s">
        <v>476</v>
      </c>
      <c r="C477" s="16">
        <v>326</v>
      </c>
      <c r="D477" s="16">
        <v>94</v>
      </c>
      <c r="E477" s="16">
        <v>27</v>
      </c>
      <c r="F477" s="16">
        <v>121</v>
      </c>
      <c r="G477" s="459">
        <v>0.37116564417177916</v>
      </c>
      <c r="H477" s="16">
        <v>107.5</v>
      </c>
      <c r="I477" s="459">
        <v>0.32975460122699385</v>
      </c>
      <c r="J477" s="16">
        <v>152307.51999999999</v>
      </c>
      <c r="K477" s="5">
        <v>152307.51999999999</v>
      </c>
      <c r="L477" s="5">
        <v>0</v>
      </c>
      <c r="M477" s="5">
        <v>0</v>
      </c>
    </row>
    <row r="478" spans="1:13" x14ac:dyDescent="0.25">
      <c r="A478" s="458">
        <v>4195</v>
      </c>
      <c r="B478" s="5" t="s">
        <v>593</v>
      </c>
      <c r="C478" s="16">
        <v>31</v>
      </c>
      <c r="D478" s="16">
        <v>22</v>
      </c>
      <c r="E478" s="16">
        <v>0</v>
      </c>
      <c r="F478" s="16">
        <v>22</v>
      </c>
      <c r="G478" s="459">
        <v>0.70967741935483875</v>
      </c>
      <c r="H478" s="16">
        <v>22</v>
      </c>
      <c r="I478" s="459">
        <v>0.70967741935483875</v>
      </c>
      <c r="J478" s="16">
        <v>67074.880000000005</v>
      </c>
      <c r="K478" s="5">
        <v>67074.880000000005</v>
      </c>
      <c r="L478" s="5">
        <v>0</v>
      </c>
      <c r="M478" s="5">
        <v>0</v>
      </c>
    </row>
    <row r="479" spans="1:13" x14ac:dyDescent="0.25">
      <c r="A479" s="458">
        <v>4198</v>
      </c>
      <c r="B479" s="5" t="s">
        <v>478</v>
      </c>
      <c r="C479" s="16">
        <v>102</v>
      </c>
      <c r="D479" s="16">
        <v>26</v>
      </c>
      <c r="E479" s="16">
        <v>0</v>
      </c>
      <c r="F479" s="16">
        <v>26</v>
      </c>
      <c r="G479" s="459">
        <v>0.25490196078431371</v>
      </c>
      <c r="H479" s="16">
        <v>26</v>
      </c>
      <c r="I479" s="459">
        <v>0.25490196078431371</v>
      </c>
      <c r="J479" s="16">
        <v>28468.16</v>
      </c>
      <c r="K479" s="5">
        <v>28468.16</v>
      </c>
      <c r="L479" s="5">
        <v>0</v>
      </c>
      <c r="M479" s="5">
        <v>0</v>
      </c>
    </row>
    <row r="480" spans="1:13" x14ac:dyDescent="0.25">
      <c r="A480" s="458">
        <v>4199</v>
      </c>
      <c r="B480" s="5" t="s">
        <v>1207</v>
      </c>
      <c r="C480" s="16">
        <v>1308</v>
      </c>
      <c r="D480" s="16">
        <v>244</v>
      </c>
      <c r="E480" s="16">
        <v>109</v>
      </c>
      <c r="F480" s="16">
        <v>353</v>
      </c>
      <c r="G480" s="459">
        <v>0.2698776758409786</v>
      </c>
      <c r="H480" s="16">
        <v>298.5</v>
      </c>
      <c r="I480" s="459">
        <v>0.22821100917431192</v>
      </c>
      <c r="J480" s="16">
        <v>298142.40000000002</v>
      </c>
      <c r="K480" s="5">
        <v>298142.40000000002</v>
      </c>
      <c r="L480" s="5">
        <v>0</v>
      </c>
      <c r="M480" s="5">
        <v>0</v>
      </c>
    </row>
    <row r="481" spans="1:13" x14ac:dyDescent="0.25">
      <c r="A481" s="458">
        <v>4200</v>
      </c>
      <c r="B481" s="5" t="s">
        <v>1208</v>
      </c>
      <c r="C481" s="16">
        <v>643</v>
      </c>
      <c r="D481" s="16">
        <v>388</v>
      </c>
      <c r="E481" s="16">
        <v>0</v>
      </c>
      <c r="F481" s="16">
        <v>388</v>
      </c>
      <c r="G481" s="459">
        <v>0.60342146189735613</v>
      </c>
      <c r="H481" s="16">
        <v>388</v>
      </c>
      <c r="I481" s="459">
        <v>0.60342146189735613</v>
      </c>
      <c r="J481" s="16">
        <v>1006065.92</v>
      </c>
      <c r="K481" s="5">
        <v>1006065.92</v>
      </c>
      <c r="L481" s="5">
        <v>0</v>
      </c>
      <c r="M481" s="5">
        <v>0</v>
      </c>
    </row>
    <row r="482" spans="1:13" x14ac:dyDescent="0.25">
      <c r="A482" s="458">
        <v>4201</v>
      </c>
      <c r="B482" s="5" t="s">
        <v>480</v>
      </c>
      <c r="C482" s="16">
        <v>135</v>
      </c>
      <c r="D482" s="16">
        <v>44</v>
      </c>
      <c r="E482" s="16">
        <v>10</v>
      </c>
      <c r="F482" s="16">
        <v>54</v>
      </c>
      <c r="G482" s="459">
        <v>0.4</v>
      </c>
      <c r="H482" s="16">
        <v>49</v>
      </c>
      <c r="I482" s="459">
        <v>0.36296296296296299</v>
      </c>
      <c r="J482" s="16">
        <v>76411.520000000004</v>
      </c>
      <c r="K482" s="5">
        <v>76411.520000000004</v>
      </c>
      <c r="L482" s="5">
        <v>0</v>
      </c>
      <c r="M482" s="5">
        <v>0</v>
      </c>
    </row>
    <row r="483" spans="1:13" x14ac:dyDescent="0.25">
      <c r="A483" s="458">
        <v>4204</v>
      </c>
      <c r="B483" s="5" t="s">
        <v>481</v>
      </c>
      <c r="C483" s="16">
        <v>124</v>
      </c>
      <c r="D483" s="16">
        <v>114</v>
      </c>
      <c r="E483" s="16">
        <v>8</v>
      </c>
      <c r="F483" s="16">
        <v>122</v>
      </c>
      <c r="G483" s="459">
        <v>0.9838709677419355</v>
      </c>
      <c r="H483" s="16">
        <v>118</v>
      </c>
      <c r="I483" s="459">
        <v>0.95161290322580649</v>
      </c>
      <c r="J483" s="16">
        <v>405542.40000000002</v>
      </c>
      <c r="K483" s="5">
        <v>482412.16</v>
      </c>
      <c r="L483" s="5">
        <v>76869.759999999951</v>
      </c>
      <c r="M483" s="5">
        <v>619.91741935483833</v>
      </c>
    </row>
    <row r="484" spans="1:13" x14ac:dyDescent="0.25">
      <c r="A484" s="458">
        <v>4205</v>
      </c>
      <c r="B484" s="5" t="s">
        <v>482</v>
      </c>
      <c r="C484" s="16">
        <v>376</v>
      </c>
      <c r="D484" s="16">
        <v>350</v>
      </c>
      <c r="E484" s="16">
        <v>13</v>
      </c>
      <c r="F484" s="16">
        <v>363</v>
      </c>
      <c r="G484" s="459">
        <v>0.96542553191489366</v>
      </c>
      <c r="H484" s="16">
        <v>356.5</v>
      </c>
      <c r="I484" s="459">
        <v>0.94813829787234039</v>
      </c>
      <c r="J484" s="16">
        <v>1225219.2</v>
      </c>
      <c r="K484" s="5">
        <v>1452620.8</v>
      </c>
      <c r="L484" s="5">
        <v>227401.60000000009</v>
      </c>
      <c r="M484" s="5">
        <v>604.79148936170236</v>
      </c>
    </row>
    <row r="485" spans="1:13" x14ac:dyDescent="0.25">
      <c r="A485" s="458">
        <v>4207</v>
      </c>
      <c r="B485" s="5" t="s">
        <v>483</v>
      </c>
      <c r="C485" s="16">
        <v>29</v>
      </c>
      <c r="D485" s="16">
        <v>17</v>
      </c>
      <c r="E485" s="16">
        <v>6</v>
      </c>
      <c r="F485" s="16">
        <v>23</v>
      </c>
      <c r="G485" s="459">
        <v>0.7931034482758621</v>
      </c>
      <c r="H485" s="16">
        <v>20</v>
      </c>
      <c r="I485" s="459">
        <v>0.68965517241379315</v>
      </c>
      <c r="J485" s="16">
        <v>59284.800000000003</v>
      </c>
      <c r="K485" s="5">
        <v>59284.800000000003</v>
      </c>
      <c r="L485" s="5">
        <v>0</v>
      </c>
      <c r="M485" s="5">
        <v>0</v>
      </c>
    </row>
    <row r="486" spans="1:13" x14ac:dyDescent="0.25">
      <c r="A486" s="458">
        <v>4208</v>
      </c>
      <c r="B486" s="5" t="s">
        <v>484</v>
      </c>
      <c r="C486" s="16">
        <v>115</v>
      </c>
      <c r="D486" s="16">
        <v>64</v>
      </c>
      <c r="E486" s="16">
        <v>13</v>
      </c>
      <c r="F486" s="16">
        <v>77</v>
      </c>
      <c r="G486" s="459">
        <v>0.66956521739130437</v>
      </c>
      <c r="H486" s="16">
        <v>70.5</v>
      </c>
      <c r="I486" s="459">
        <v>0.61304347826086958</v>
      </c>
      <c r="J486" s="16">
        <v>185644.48</v>
      </c>
      <c r="K486" s="5">
        <v>185644.48</v>
      </c>
      <c r="L486" s="5">
        <v>0</v>
      </c>
      <c r="M486" s="5">
        <v>0</v>
      </c>
    </row>
    <row r="487" spans="1:13" x14ac:dyDescent="0.25">
      <c r="A487" s="458">
        <v>4209</v>
      </c>
      <c r="B487" s="5" t="s">
        <v>584</v>
      </c>
      <c r="C487" s="16">
        <v>118</v>
      </c>
      <c r="D487" s="16">
        <v>105</v>
      </c>
      <c r="E487" s="16">
        <v>0</v>
      </c>
      <c r="F487" s="16">
        <v>105</v>
      </c>
      <c r="G487" s="459">
        <v>0.88983050847457623</v>
      </c>
      <c r="H487" s="16">
        <v>105</v>
      </c>
      <c r="I487" s="459">
        <v>0.88983050847457623</v>
      </c>
      <c r="J487" s="16">
        <v>360864</v>
      </c>
      <c r="K487" s="5">
        <v>401360.96</v>
      </c>
      <c r="L487" s="5">
        <v>40496.960000000021</v>
      </c>
      <c r="M487" s="5">
        <v>343.19457627118663</v>
      </c>
    </row>
    <row r="488" spans="1:13" x14ac:dyDescent="0.25">
      <c r="A488" s="458">
        <v>4210</v>
      </c>
      <c r="B488" s="5" t="s">
        <v>485</v>
      </c>
      <c r="C488" s="16">
        <v>287</v>
      </c>
      <c r="D488" s="16">
        <v>41</v>
      </c>
      <c r="E488" s="16">
        <v>1</v>
      </c>
      <c r="F488" s="16">
        <v>42</v>
      </c>
      <c r="G488" s="459">
        <v>0.14634146341463414</v>
      </c>
      <c r="H488" s="16">
        <v>41.5</v>
      </c>
      <c r="I488" s="459">
        <v>0.14459930313588851</v>
      </c>
      <c r="J488" s="16">
        <v>26119.68</v>
      </c>
      <c r="K488" s="5">
        <v>26119.68</v>
      </c>
      <c r="L488" s="5">
        <v>0</v>
      </c>
      <c r="M488" s="5">
        <v>0</v>
      </c>
    </row>
    <row r="489" spans="1:13" x14ac:dyDescent="0.25">
      <c r="A489" s="458">
        <v>4213</v>
      </c>
      <c r="B489" s="5" t="s">
        <v>486</v>
      </c>
      <c r="C489" s="16">
        <v>745</v>
      </c>
      <c r="D489" s="16">
        <v>550</v>
      </c>
      <c r="E489" s="16">
        <v>63</v>
      </c>
      <c r="F489" s="16">
        <v>613</v>
      </c>
      <c r="G489" s="459">
        <v>0.82281879194630869</v>
      </c>
      <c r="H489" s="16">
        <v>581.5</v>
      </c>
      <c r="I489" s="459">
        <v>0.7805369127516778</v>
      </c>
      <c r="J489" s="16">
        <v>1901295.04</v>
      </c>
      <c r="K489" s="5">
        <v>1967510.7200000002</v>
      </c>
      <c r="L489" s="5">
        <v>66215.680000000168</v>
      </c>
      <c r="M489" s="5">
        <v>88.880107382550563</v>
      </c>
    </row>
    <row r="490" spans="1:13" x14ac:dyDescent="0.25">
      <c r="A490" s="458">
        <v>4215</v>
      </c>
      <c r="B490" s="5" t="s">
        <v>586</v>
      </c>
      <c r="C490" s="16">
        <v>256</v>
      </c>
      <c r="D490" s="16">
        <v>221</v>
      </c>
      <c r="E490" s="16">
        <v>12</v>
      </c>
      <c r="F490" s="16">
        <v>233</v>
      </c>
      <c r="G490" s="459">
        <v>0.91015625</v>
      </c>
      <c r="H490" s="16">
        <v>227</v>
      </c>
      <c r="I490" s="459">
        <v>0.88671875</v>
      </c>
      <c r="J490" s="16">
        <v>780153.60000000009</v>
      </c>
      <c r="K490" s="5">
        <v>866646.39999999991</v>
      </c>
      <c r="L490" s="5">
        <v>86492.799999999814</v>
      </c>
      <c r="M490" s="5">
        <v>337.86249999999927</v>
      </c>
    </row>
    <row r="491" spans="1:13" x14ac:dyDescent="0.25">
      <c r="A491" s="458">
        <v>4217</v>
      </c>
      <c r="B491" s="5" t="s">
        <v>585</v>
      </c>
      <c r="C491" s="16">
        <v>122</v>
      </c>
      <c r="D491" s="16">
        <v>66</v>
      </c>
      <c r="E491" s="16">
        <v>9</v>
      </c>
      <c r="F491" s="16">
        <v>75</v>
      </c>
      <c r="G491" s="459">
        <v>0.61475409836065575</v>
      </c>
      <c r="H491" s="16">
        <v>70.5</v>
      </c>
      <c r="I491" s="459">
        <v>0.57786885245901642</v>
      </c>
      <c r="J491" s="16">
        <v>178427.2</v>
      </c>
      <c r="K491" s="5">
        <v>178427.2</v>
      </c>
      <c r="L491" s="5">
        <v>0</v>
      </c>
      <c r="M491" s="5">
        <v>0</v>
      </c>
    </row>
    <row r="492" spans="1:13" x14ac:dyDescent="0.25">
      <c r="A492" s="458">
        <v>4218</v>
      </c>
      <c r="B492" s="5" t="s">
        <v>489</v>
      </c>
      <c r="C492" s="16">
        <v>322</v>
      </c>
      <c r="D492" s="16">
        <v>290</v>
      </c>
      <c r="E492" s="16">
        <v>14</v>
      </c>
      <c r="F492" s="16">
        <v>304</v>
      </c>
      <c r="G492" s="459">
        <v>0.94409937888198758</v>
      </c>
      <c r="H492" s="16">
        <v>297</v>
      </c>
      <c r="I492" s="459">
        <v>0.92236024844720499</v>
      </c>
      <c r="J492" s="16">
        <v>1020729.6</v>
      </c>
      <c r="K492" s="5">
        <v>1176874.8799999999</v>
      </c>
      <c r="L492" s="5">
        <v>156145.27999999991</v>
      </c>
      <c r="M492" s="5">
        <v>484.92322981366431</v>
      </c>
    </row>
    <row r="493" spans="1:13" x14ac:dyDescent="0.25">
      <c r="A493" s="458">
        <v>4219</v>
      </c>
      <c r="B493" s="5" t="s">
        <v>490</v>
      </c>
      <c r="C493" s="16">
        <v>373</v>
      </c>
      <c r="D493" s="16">
        <v>298</v>
      </c>
      <c r="E493" s="16">
        <v>31</v>
      </c>
      <c r="F493" s="16">
        <v>329</v>
      </c>
      <c r="G493" s="459">
        <v>0.88203753351206438</v>
      </c>
      <c r="H493" s="16">
        <v>313.5</v>
      </c>
      <c r="I493" s="459">
        <v>0.84048257372654156</v>
      </c>
      <c r="J493" s="16">
        <v>1077436.8</v>
      </c>
      <c r="K493" s="5">
        <v>1131967.3600000001</v>
      </c>
      <c r="L493" s="5">
        <v>54530.560000000056</v>
      </c>
      <c r="M493" s="5">
        <v>146.19453083109934</v>
      </c>
    </row>
    <row r="494" spans="1:13" x14ac:dyDescent="0.25">
      <c r="A494" s="458">
        <v>4220</v>
      </c>
      <c r="B494" s="5" t="s">
        <v>569</v>
      </c>
      <c r="C494" s="16">
        <v>314</v>
      </c>
      <c r="D494" s="16">
        <v>49</v>
      </c>
      <c r="E494" s="16">
        <v>15</v>
      </c>
      <c r="F494" s="16">
        <v>64</v>
      </c>
      <c r="G494" s="459">
        <v>0.20382165605095542</v>
      </c>
      <c r="H494" s="16">
        <v>56.5</v>
      </c>
      <c r="I494" s="459">
        <v>0.17993630573248406</v>
      </c>
      <c r="J494" s="16">
        <v>43647.360000000001</v>
      </c>
      <c r="K494" s="5">
        <v>43647.360000000001</v>
      </c>
      <c r="L494" s="5">
        <v>0</v>
      </c>
      <c r="M494" s="5">
        <v>0</v>
      </c>
    </row>
    <row r="495" spans="1:13" x14ac:dyDescent="0.25">
      <c r="A495" s="458">
        <v>4221</v>
      </c>
      <c r="B495" s="5" t="s">
        <v>491</v>
      </c>
      <c r="C495" s="16">
        <v>223</v>
      </c>
      <c r="D495" s="16">
        <v>61</v>
      </c>
      <c r="E495" s="16">
        <v>18</v>
      </c>
      <c r="F495" s="16">
        <v>79</v>
      </c>
      <c r="G495" s="459">
        <v>0.35426008968609868</v>
      </c>
      <c r="H495" s="16">
        <v>70</v>
      </c>
      <c r="I495" s="459">
        <v>0.31390134529147984</v>
      </c>
      <c r="J495" s="16">
        <v>94397.440000000002</v>
      </c>
      <c r="K495" s="5">
        <v>94397.440000000002</v>
      </c>
      <c r="L495" s="5">
        <v>0</v>
      </c>
      <c r="M495" s="5">
        <v>0</v>
      </c>
    </row>
    <row r="496" spans="1:13" x14ac:dyDescent="0.25">
      <c r="A496" s="458">
        <v>4223</v>
      </c>
      <c r="B496" s="5" t="s">
        <v>1989</v>
      </c>
      <c r="C496" s="16">
        <v>226</v>
      </c>
      <c r="D496" s="16">
        <v>197</v>
      </c>
      <c r="E496" s="16">
        <v>0</v>
      </c>
      <c r="F496" s="16">
        <v>197</v>
      </c>
      <c r="G496" s="459">
        <v>0.87168141592920356</v>
      </c>
      <c r="H496" s="16">
        <v>197</v>
      </c>
      <c r="I496" s="459">
        <v>0.87168141592920356</v>
      </c>
      <c r="J496" s="16">
        <v>677049.6</v>
      </c>
      <c r="K496" s="5">
        <v>737709.12</v>
      </c>
      <c r="L496" s="5">
        <v>60659.520000000019</v>
      </c>
      <c r="M496" s="5">
        <v>268.40495575221246</v>
      </c>
    </row>
    <row r="497" spans="1:13" x14ac:dyDescent="0.25">
      <c r="A497" s="458">
        <v>4224</v>
      </c>
      <c r="B497" s="5" t="s">
        <v>583</v>
      </c>
      <c r="C497" s="16">
        <v>126</v>
      </c>
      <c r="D497" s="16">
        <v>92</v>
      </c>
      <c r="E497" s="16">
        <v>6</v>
      </c>
      <c r="F497" s="16">
        <v>98</v>
      </c>
      <c r="G497" s="459">
        <v>0.77777777777777779</v>
      </c>
      <c r="H497" s="16">
        <v>95</v>
      </c>
      <c r="I497" s="459">
        <v>0.75396825396825395</v>
      </c>
      <c r="J497" s="16">
        <v>307708.15999999997</v>
      </c>
      <c r="K497" s="5">
        <v>307708.15999999997</v>
      </c>
      <c r="L497" s="5">
        <v>0</v>
      </c>
      <c r="M497" s="5">
        <v>0</v>
      </c>
    </row>
    <row r="498" spans="1:13" x14ac:dyDescent="0.25">
      <c r="A498" s="458">
        <v>4225</v>
      </c>
      <c r="B498" s="5" t="s">
        <v>1990</v>
      </c>
      <c r="C498" s="16">
        <v>427</v>
      </c>
      <c r="D498" s="16">
        <v>334</v>
      </c>
      <c r="E498" s="16">
        <v>3</v>
      </c>
      <c r="F498" s="16">
        <v>337</v>
      </c>
      <c r="G498" s="459">
        <v>0.78922716627634659</v>
      </c>
      <c r="H498" s="16">
        <v>335.5</v>
      </c>
      <c r="I498" s="459">
        <v>0.7857142857142857</v>
      </c>
      <c r="J498" s="16">
        <v>1132425.6000000001</v>
      </c>
      <c r="K498" s="5">
        <v>1132425.6000000001</v>
      </c>
      <c r="L498" s="5">
        <v>0</v>
      </c>
      <c r="M498" s="5">
        <v>0</v>
      </c>
    </row>
    <row r="499" spans="1:13" x14ac:dyDescent="0.25">
      <c r="A499" s="458">
        <v>4226</v>
      </c>
      <c r="B499" s="5" t="s">
        <v>494</v>
      </c>
      <c r="C499" s="16">
        <v>102</v>
      </c>
      <c r="D499" s="16">
        <v>81</v>
      </c>
      <c r="E499" s="16">
        <v>5</v>
      </c>
      <c r="F499" s="16">
        <v>86</v>
      </c>
      <c r="G499" s="459">
        <v>0.84313725490196079</v>
      </c>
      <c r="H499" s="16">
        <v>83.5</v>
      </c>
      <c r="I499" s="459">
        <v>0.81862745098039214</v>
      </c>
      <c r="J499" s="16">
        <v>286972.79999999999</v>
      </c>
      <c r="K499" s="5">
        <v>293674.56</v>
      </c>
      <c r="L499" s="5">
        <v>6701.7600000000093</v>
      </c>
      <c r="M499" s="5">
        <v>65.703529411764791</v>
      </c>
    </row>
    <row r="500" spans="1:13" x14ac:dyDescent="0.25">
      <c r="A500" s="458">
        <v>4227</v>
      </c>
      <c r="B500" s="5" t="s">
        <v>578</v>
      </c>
      <c r="C500" s="16">
        <v>347</v>
      </c>
      <c r="D500" s="16">
        <v>93</v>
      </c>
      <c r="E500" s="16">
        <v>24</v>
      </c>
      <c r="F500" s="16">
        <v>117</v>
      </c>
      <c r="G500" s="459">
        <v>0.33717579250720459</v>
      </c>
      <c r="H500" s="16">
        <v>105</v>
      </c>
      <c r="I500" s="459">
        <v>0.30259365994236309</v>
      </c>
      <c r="J500" s="16">
        <v>136727.35999999999</v>
      </c>
      <c r="K500" s="5">
        <v>136727.35999999999</v>
      </c>
      <c r="L500" s="5">
        <v>0</v>
      </c>
      <c r="M500" s="5">
        <v>0</v>
      </c>
    </row>
    <row r="501" spans="1:13" x14ac:dyDescent="0.25">
      <c r="A501" s="458">
        <v>4228</v>
      </c>
      <c r="B501" s="5" t="s">
        <v>496</v>
      </c>
      <c r="C501" s="16">
        <v>564</v>
      </c>
      <c r="D501" s="16">
        <v>60</v>
      </c>
      <c r="E501" s="16">
        <v>10</v>
      </c>
      <c r="F501" s="16">
        <v>70</v>
      </c>
      <c r="G501" s="459">
        <v>0.12411347517730496</v>
      </c>
      <c r="H501" s="16">
        <v>65</v>
      </c>
      <c r="I501" s="459">
        <v>0.11524822695035461</v>
      </c>
      <c r="J501" s="16">
        <v>32191.360000000001</v>
      </c>
      <c r="K501" s="5">
        <v>32191.360000000001</v>
      </c>
      <c r="L501" s="5">
        <v>0</v>
      </c>
      <c r="M501" s="5">
        <v>0</v>
      </c>
    </row>
    <row r="502" spans="1:13" x14ac:dyDescent="0.25">
      <c r="A502" s="458">
        <v>4229</v>
      </c>
      <c r="B502" s="5" t="s">
        <v>571</v>
      </c>
      <c r="C502" s="16">
        <v>111</v>
      </c>
      <c r="D502" s="16">
        <v>11</v>
      </c>
      <c r="E502" s="16">
        <v>0</v>
      </c>
      <c r="F502" s="16">
        <v>11</v>
      </c>
      <c r="G502" s="459">
        <v>9.90990990990991E-2</v>
      </c>
      <c r="H502" s="16">
        <v>11</v>
      </c>
      <c r="I502" s="459">
        <v>9.90990990990991E-2</v>
      </c>
      <c r="J502" s="16">
        <v>4696.96</v>
      </c>
      <c r="K502" s="5">
        <v>4696.96</v>
      </c>
      <c r="L502" s="5">
        <v>0</v>
      </c>
      <c r="M502" s="5">
        <v>0</v>
      </c>
    </row>
    <row r="503" spans="1:13" x14ac:dyDescent="0.25">
      <c r="A503" s="458">
        <v>4230</v>
      </c>
      <c r="B503" s="5" t="s">
        <v>573</v>
      </c>
      <c r="C503" s="16">
        <v>203</v>
      </c>
      <c r="D503" s="16">
        <v>156</v>
      </c>
      <c r="E503" s="16">
        <v>6</v>
      </c>
      <c r="F503" s="16">
        <v>162</v>
      </c>
      <c r="G503" s="459">
        <v>0.79802955665024633</v>
      </c>
      <c r="H503" s="16">
        <v>159</v>
      </c>
      <c r="I503" s="459">
        <v>0.78325123152709364</v>
      </c>
      <c r="J503" s="16">
        <v>535052.48</v>
      </c>
      <c r="K503" s="5">
        <v>535052.48</v>
      </c>
      <c r="L503" s="5">
        <v>0</v>
      </c>
      <c r="M503" s="5">
        <v>0</v>
      </c>
    </row>
    <row r="504" spans="1:13" x14ac:dyDescent="0.25">
      <c r="A504" s="458">
        <v>4231</v>
      </c>
      <c r="B504" s="5" t="s">
        <v>575</v>
      </c>
      <c r="C504" s="16">
        <v>504</v>
      </c>
      <c r="D504" s="16">
        <v>496</v>
      </c>
      <c r="E504" s="16">
        <v>2</v>
      </c>
      <c r="F504" s="16">
        <v>498</v>
      </c>
      <c r="G504" s="459">
        <v>0.98809523809523814</v>
      </c>
      <c r="H504" s="16">
        <v>497</v>
      </c>
      <c r="I504" s="459">
        <v>0.98611111111111116</v>
      </c>
      <c r="J504" s="16">
        <v>1708089.6</v>
      </c>
      <c r="K504" s="5">
        <v>2105555.52</v>
      </c>
      <c r="L504" s="5">
        <v>397465.91999999993</v>
      </c>
      <c r="M504" s="5">
        <v>788.62285714285701</v>
      </c>
    </row>
    <row r="505" spans="1:13" x14ac:dyDescent="0.25">
      <c r="A505" s="458">
        <v>4232</v>
      </c>
      <c r="B505" s="5" t="s">
        <v>575</v>
      </c>
      <c r="C505" s="16">
        <v>157</v>
      </c>
      <c r="D505" s="16">
        <v>111</v>
      </c>
      <c r="E505" s="16">
        <v>14</v>
      </c>
      <c r="F505" s="16">
        <v>125</v>
      </c>
      <c r="G505" s="459">
        <v>0.79617834394904463</v>
      </c>
      <c r="H505" s="16">
        <v>118</v>
      </c>
      <c r="I505" s="459">
        <v>0.75159235668789814</v>
      </c>
      <c r="J505" s="16">
        <v>381026.56</v>
      </c>
      <c r="K505" s="5">
        <v>381026.56</v>
      </c>
      <c r="L505" s="5">
        <v>0</v>
      </c>
      <c r="M505" s="5">
        <v>0</v>
      </c>
    </row>
    <row r="506" spans="1:13" x14ac:dyDescent="0.25">
      <c r="A506" s="458">
        <v>4233</v>
      </c>
      <c r="B506" s="5" t="s">
        <v>499</v>
      </c>
      <c r="C506" s="16">
        <v>133</v>
      </c>
      <c r="D506" s="16">
        <v>46</v>
      </c>
      <c r="E506" s="16">
        <v>13</v>
      </c>
      <c r="F506" s="16">
        <v>59</v>
      </c>
      <c r="G506" s="459">
        <v>0.44360902255639095</v>
      </c>
      <c r="H506" s="16">
        <v>52.5</v>
      </c>
      <c r="I506" s="459">
        <v>0.39473684210526316</v>
      </c>
      <c r="J506" s="16">
        <v>89585.919999999998</v>
      </c>
      <c r="K506" s="5">
        <v>89585.919999999998</v>
      </c>
      <c r="L506" s="5">
        <v>0</v>
      </c>
      <c r="M506" s="5">
        <v>0</v>
      </c>
    </row>
    <row r="507" spans="1:13" x14ac:dyDescent="0.25">
      <c r="A507" s="458">
        <v>4237</v>
      </c>
      <c r="B507" s="5" t="s">
        <v>2146</v>
      </c>
      <c r="C507" s="16">
        <v>107</v>
      </c>
      <c r="D507" s="16">
        <v>82</v>
      </c>
      <c r="E507" s="16">
        <v>10</v>
      </c>
      <c r="F507" s="16">
        <v>92</v>
      </c>
      <c r="G507" s="459">
        <v>0.85981308411214952</v>
      </c>
      <c r="H507" s="16">
        <v>87</v>
      </c>
      <c r="I507" s="459">
        <v>0.81308411214953269</v>
      </c>
      <c r="J507" s="16">
        <v>299001.59999999998</v>
      </c>
      <c r="K507" s="5">
        <v>303927.67999999999</v>
      </c>
      <c r="L507" s="5">
        <v>4926.0800000000163</v>
      </c>
      <c r="M507" s="5">
        <v>46.038130841121649</v>
      </c>
    </row>
    <row r="508" spans="1:13" x14ac:dyDescent="0.25">
      <c r="A508" s="458">
        <v>4238</v>
      </c>
      <c r="B508" s="5" t="s">
        <v>501</v>
      </c>
      <c r="C508" s="16">
        <v>112</v>
      </c>
      <c r="D508" s="16">
        <v>33</v>
      </c>
      <c r="E508" s="16">
        <v>8</v>
      </c>
      <c r="F508" s="16">
        <v>41</v>
      </c>
      <c r="G508" s="459">
        <v>0.36607142857142855</v>
      </c>
      <c r="H508" s="16">
        <v>37</v>
      </c>
      <c r="I508" s="459">
        <v>0.33035714285714285</v>
      </c>
      <c r="J508" s="16">
        <v>52525.760000000002</v>
      </c>
      <c r="K508" s="5">
        <v>52525.760000000002</v>
      </c>
      <c r="L508" s="5">
        <v>0</v>
      </c>
      <c r="M508" s="5">
        <v>0</v>
      </c>
    </row>
    <row r="509" spans="1:13" x14ac:dyDescent="0.25">
      <c r="A509" s="458">
        <v>4239</v>
      </c>
      <c r="B509" s="5" t="s">
        <v>2147</v>
      </c>
      <c r="C509" s="16">
        <v>139</v>
      </c>
      <c r="D509" s="16">
        <v>133</v>
      </c>
      <c r="E509" s="16">
        <v>4</v>
      </c>
      <c r="F509" s="16">
        <v>137</v>
      </c>
      <c r="G509" s="459">
        <v>0.98561151079136688</v>
      </c>
      <c r="H509" s="16">
        <v>135</v>
      </c>
      <c r="I509" s="459">
        <v>0.97122302158273377</v>
      </c>
      <c r="J509" s="16">
        <v>463968</v>
      </c>
      <c r="K509" s="5">
        <v>563234.24</v>
      </c>
      <c r="L509" s="5">
        <v>99266.239999999991</v>
      </c>
      <c r="M509" s="5">
        <v>714.14561151079135</v>
      </c>
    </row>
    <row r="510" spans="1:13" x14ac:dyDescent="0.25">
      <c r="A510" s="458">
        <v>4240</v>
      </c>
      <c r="B510" s="5" t="s">
        <v>503</v>
      </c>
      <c r="C510" s="16">
        <v>373</v>
      </c>
      <c r="D510" s="16">
        <v>364</v>
      </c>
      <c r="E510" s="16">
        <v>5</v>
      </c>
      <c r="F510" s="16">
        <v>369</v>
      </c>
      <c r="G510" s="459">
        <v>0.98927613941018766</v>
      </c>
      <c r="H510" s="16">
        <v>366.5</v>
      </c>
      <c r="I510" s="459">
        <v>0.98257372654155495</v>
      </c>
      <c r="J510" s="16">
        <v>1259587.2</v>
      </c>
      <c r="K510" s="5">
        <v>1547132.8</v>
      </c>
      <c r="L510" s="5">
        <v>287545.60000000009</v>
      </c>
      <c r="M510" s="5">
        <v>770.89973190348553</v>
      </c>
    </row>
    <row r="511" spans="1:13" x14ac:dyDescent="0.25">
      <c r="A511" s="458">
        <v>4243</v>
      </c>
      <c r="B511" s="5" t="s">
        <v>126</v>
      </c>
      <c r="C511" s="16">
        <v>240</v>
      </c>
      <c r="D511" s="16">
        <v>160</v>
      </c>
      <c r="E511" s="16">
        <v>29</v>
      </c>
      <c r="F511" s="16">
        <v>189</v>
      </c>
      <c r="G511" s="459">
        <v>0.78749999999999998</v>
      </c>
      <c r="H511" s="16">
        <v>174.5</v>
      </c>
      <c r="I511" s="459">
        <v>0.7270833333333333</v>
      </c>
      <c r="J511" s="16">
        <v>544160</v>
      </c>
      <c r="K511" s="5">
        <v>546279.36</v>
      </c>
      <c r="L511" s="5">
        <v>2119.359999999986</v>
      </c>
      <c r="M511" s="5">
        <v>8.8306666666666089</v>
      </c>
    </row>
    <row r="512" spans="1:13" x14ac:dyDescent="0.25">
      <c r="A512" s="458">
        <v>4244</v>
      </c>
      <c r="B512" s="5" t="s">
        <v>2148</v>
      </c>
      <c r="C512" s="16">
        <v>276</v>
      </c>
      <c r="D512" s="16">
        <v>86</v>
      </c>
      <c r="E512" s="16">
        <v>18</v>
      </c>
      <c r="F512" s="16">
        <v>104</v>
      </c>
      <c r="G512" s="459">
        <v>0.37681159420289856</v>
      </c>
      <c r="H512" s="16">
        <v>95</v>
      </c>
      <c r="I512" s="459">
        <v>0.34420289855072461</v>
      </c>
      <c r="J512" s="16">
        <v>143600.96000000002</v>
      </c>
      <c r="K512" s="5">
        <v>143600.96000000002</v>
      </c>
      <c r="L512" s="5">
        <v>0</v>
      </c>
      <c r="M512" s="5">
        <v>0</v>
      </c>
    </row>
    <row r="513" spans="1:13" x14ac:dyDescent="0.25">
      <c r="A513" s="458">
        <v>4250</v>
      </c>
      <c r="B513" s="5" t="s">
        <v>1993</v>
      </c>
      <c r="C513" s="16">
        <v>640</v>
      </c>
      <c r="D513" s="16">
        <v>387</v>
      </c>
      <c r="E513" s="16">
        <v>0</v>
      </c>
      <c r="F513" s="16">
        <v>387</v>
      </c>
      <c r="G513" s="459">
        <v>0.60468750000000004</v>
      </c>
      <c r="H513" s="16">
        <v>387</v>
      </c>
      <c r="I513" s="459">
        <v>0.60468750000000004</v>
      </c>
      <c r="J513" s="16">
        <v>1005378.5600000001</v>
      </c>
      <c r="K513" s="5">
        <v>1005378.5600000001</v>
      </c>
      <c r="L513" s="5">
        <v>0</v>
      </c>
      <c r="M513" s="5">
        <v>0</v>
      </c>
    </row>
    <row r="514" spans="1:13" x14ac:dyDescent="0.25">
      <c r="A514" s="458">
        <v>4253</v>
      </c>
      <c r="B514" s="5" t="s">
        <v>3493</v>
      </c>
      <c r="C514" s="16">
        <v>147</v>
      </c>
      <c r="D514" s="16">
        <v>26</v>
      </c>
      <c r="E514" s="16">
        <v>17</v>
      </c>
      <c r="F514" s="16">
        <v>43</v>
      </c>
      <c r="G514" s="459">
        <v>0.29251700680272108</v>
      </c>
      <c r="H514" s="16">
        <v>34.5</v>
      </c>
      <c r="I514" s="459">
        <v>0.23469387755102042</v>
      </c>
      <c r="J514" s="16">
        <v>34768.959999999999</v>
      </c>
      <c r="K514" s="5">
        <v>34768.959999999999</v>
      </c>
      <c r="L514" s="5">
        <v>0</v>
      </c>
      <c r="M514" s="5">
        <v>0</v>
      </c>
    </row>
    <row r="515" spans="1:13" x14ac:dyDescent="0.25">
      <c r="A515" s="458">
        <v>4254</v>
      </c>
      <c r="B515" s="5" t="s">
        <v>1061</v>
      </c>
      <c r="C515" s="16">
        <v>201</v>
      </c>
      <c r="D515" s="16">
        <v>11</v>
      </c>
      <c r="E515" s="16">
        <v>0</v>
      </c>
      <c r="F515" s="16">
        <v>11</v>
      </c>
      <c r="G515" s="459">
        <v>5.4726368159203981E-2</v>
      </c>
      <c r="H515" s="16">
        <v>11</v>
      </c>
      <c r="I515" s="459">
        <v>5.4726368159203981E-2</v>
      </c>
      <c r="J515" s="16">
        <v>2577.6</v>
      </c>
      <c r="K515" s="5">
        <v>2577.6</v>
      </c>
      <c r="L515" s="5">
        <v>0</v>
      </c>
      <c r="M515" s="5">
        <v>0</v>
      </c>
    </row>
    <row r="516" spans="1:13" x14ac:dyDescent="0.25">
      <c r="A516" s="458">
        <v>4255</v>
      </c>
      <c r="B516" s="5" t="s">
        <v>2066</v>
      </c>
      <c r="C516" s="16">
        <v>239</v>
      </c>
      <c r="D516" s="16">
        <v>225</v>
      </c>
      <c r="E516" s="16">
        <v>4</v>
      </c>
      <c r="F516" s="16">
        <v>229</v>
      </c>
      <c r="G516" s="459">
        <v>0.95815899581589958</v>
      </c>
      <c r="H516" s="16">
        <v>227</v>
      </c>
      <c r="I516" s="459">
        <v>0.94979079497907948</v>
      </c>
      <c r="J516" s="16">
        <v>780153.6</v>
      </c>
      <c r="K516" s="5">
        <v>926274.88</v>
      </c>
      <c r="L516" s="5">
        <v>146121.28000000003</v>
      </c>
      <c r="M516" s="5">
        <v>611.38610878661098</v>
      </c>
    </row>
    <row r="517" spans="1:13" x14ac:dyDescent="0.25">
      <c r="A517" s="458">
        <v>4258</v>
      </c>
      <c r="B517" s="5" t="s">
        <v>2356</v>
      </c>
      <c r="C517" s="16">
        <v>93</v>
      </c>
      <c r="D517" s="16">
        <v>76</v>
      </c>
      <c r="E517" s="16">
        <v>5</v>
      </c>
      <c r="F517" s="16">
        <v>81</v>
      </c>
      <c r="G517" s="459">
        <v>0.87096774193548387</v>
      </c>
      <c r="H517" s="16">
        <v>78.5</v>
      </c>
      <c r="I517" s="459">
        <v>0.84408602150537637</v>
      </c>
      <c r="J517" s="16">
        <v>263029.76000000001</v>
      </c>
      <c r="K517" s="5">
        <v>292128</v>
      </c>
      <c r="L517" s="5">
        <v>29098.239999999991</v>
      </c>
      <c r="M517" s="5">
        <v>312.8843010752687</v>
      </c>
    </row>
    <row r="518" spans="1:13" x14ac:dyDescent="0.25">
      <c r="A518" s="458">
        <v>4261</v>
      </c>
      <c r="B518" s="5" t="s">
        <v>2117</v>
      </c>
      <c r="C518" s="16">
        <v>281</v>
      </c>
      <c r="D518" s="16">
        <v>258</v>
      </c>
      <c r="E518" s="16">
        <v>2</v>
      </c>
      <c r="F518" s="16">
        <v>260</v>
      </c>
      <c r="G518" s="459">
        <v>0.92526690391459077</v>
      </c>
      <c r="H518" s="16">
        <v>259</v>
      </c>
      <c r="I518" s="459">
        <v>0.92170818505338081</v>
      </c>
      <c r="J518" s="16">
        <v>890131.20000000007</v>
      </c>
      <c r="K518" s="5">
        <v>1025541.12</v>
      </c>
      <c r="L518" s="5">
        <v>135409.91999999993</v>
      </c>
      <c r="M518" s="5">
        <v>481.88583629893213</v>
      </c>
    </row>
    <row r="519" spans="1:13" x14ac:dyDescent="0.25">
      <c r="A519" s="458">
        <v>4263</v>
      </c>
      <c r="B519" s="5" t="s">
        <v>2863</v>
      </c>
      <c r="C519" s="16">
        <v>52</v>
      </c>
      <c r="D519" s="16">
        <v>40</v>
      </c>
      <c r="E519" s="16">
        <v>6</v>
      </c>
      <c r="F519" s="16">
        <v>46</v>
      </c>
      <c r="G519" s="459">
        <v>0.88461538461538458</v>
      </c>
      <c r="H519" s="16">
        <v>43</v>
      </c>
      <c r="I519" s="459">
        <v>0.82692307692307687</v>
      </c>
      <c r="J519" s="16">
        <v>147782.39999999999</v>
      </c>
      <c r="K519" s="5">
        <v>152765.76000000001</v>
      </c>
      <c r="L519" s="5">
        <v>4983.3600000000151</v>
      </c>
      <c r="M519" s="5">
        <v>95.833846153846451</v>
      </c>
    </row>
    <row r="520" spans="1:13" x14ac:dyDescent="0.25">
      <c r="A520" s="458">
        <v>4264</v>
      </c>
      <c r="B520" s="5" t="s">
        <v>3494</v>
      </c>
      <c r="C520" s="16">
        <v>221</v>
      </c>
      <c r="D520" s="16">
        <v>217</v>
      </c>
      <c r="E520" s="16">
        <v>3</v>
      </c>
      <c r="F520" s="16">
        <v>220</v>
      </c>
      <c r="G520" s="459">
        <v>0.99547511312217196</v>
      </c>
      <c r="H520" s="16">
        <v>218.5</v>
      </c>
      <c r="I520" s="459">
        <v>0.9886877828054299</v>
      </c>
      <c r="J520" s="16">
        <v>750940.8</v>
      </c>
      <c r="K520" s="5">
        <v>928107.84</v>
      </c>
      <c r="L520" s="5">
        <v>177167.03999999992</v>
      </c>
      <c r="M520" s="5">
        <v>801.66081447963768</v>
      </c>
    </row>
    <row r="521" spans="1:13" x14ac:dyDescent="0.25">
      <c r="A521" s="458">
        <v>4265</v>
      </c>
      <c r="B521" s="5" t="s">
        <v>3495</v>
      </c>
      <c r="C521" s="16">
        <v>26</v>
      </c>
      <c r="D521" s="16">
        <v>12</v>
      </c>
      <c r="E521" s="16">
        <v>1</v>
      </c>
      <c r="F521" s="16">
        <v>13</v>
      </c>
      <c r="G521" s="459">
        <v>0.5</v>
      </c>
      <c r="H521" s="16">
        <v>12.5</v>
      </c>
      <c r="I521" s="459">
        <v>0.48076923076923078</v>
      </c>
      <c r="J521" s="16">
        <v>29384.639999999999</v>
      </c>
      <c r="K521" s="5">
        <v>33680.639999999999</v>
      </c>
      <c r="L521" s="5">
        <v>4296</v>
      </c>
      <c r="M521" s="5">
        <v>165.23076923076923</v>
      </c>
    </row>
    <row r="522" spans="1:13" x14ac:dyDescent="0.25">
      <c r="A522" s="1">
        <v>4266</v>
      </c>
      <c r="B522" s="461" t="s">
        <v>2382</v>
      </c>
      <c r="C522" s="16">
        <v>85</v>
      </c>
      <c r="D522" s="16">
        <v>6</v>
      </c>
      <c r="E522" s="16">
        <v>9</v>
      </c>
      <c r="F522" s="16">
        <v>15</v>
      </c>
      <c r="G522" s="459">
        <v>0.17647058823529413</v>
      </c>
      <c r="H522" s="16">
        <v>10.5</v>
      </c>
      <c r="I522" s="459">
        <v>0.12352941176470589</v>
      </c>
      <c r="J522" s="16">
        <v>5556.16</v>
      </c>
      <c r="K522" s="5">
        <v>5556.16</v>
      </c>
      <c r="L522" s="5">
        <v>0</v>
      </c>
      <c r="M522" s="5">
        <v>0</v>
      </c>
    </row>
    <row r="523" spans="1:13" x14ac:dyDescent="0.25">
      <c r="A523" s="458">
        <v>4267</v>
      </c>
      <c r="B523" s="5" t="s">
        <v>3496</v>
      </c>
      <c r="C523" s="16">
        <v>85</v>
      </c>
      <c r="D523" s="16">
        <v>78</v>
      </c>
      <c r="E523" s="16">
        <v>3</v>
      </c>
      <c r="F523" s="16">
        <v>81</v>
      </c>
      <c r="G523" s="459">
        <v>0.95294117647058818</v>
      </c>
      <c r="H523" s="16">
        <v>79.5</v>
      </c>
      <c r="I523" s="459">
        <v>0.93529411764705883</v>
      </c>
      <c r="J523" s="16">
        <v>273225.59999999998</v>
      </c>
      <c r="K523" s="5">
        <v>319450.56</v>
      </c>
      <c r="L523" s="5">
        <v>46224.960000000021</v>
      </c>
      <c r="M523" s="5">
        <v>543.82305882352966</v>
      </c>
    </row>
    <row r="524" spans="1:13" x14ac:dyDescent="0.25">
      <c r="A524" s="1">
        <v>4268</v>
      </c>
      <c r="B524" s="461" t="s">
        <v>2384</v>
      </c>
      <c r="C524" s="16">
        <v>78</v>
      </c>
      <c r="D524" s="16">
        <v>12</v>
      </c>
      <c r="E524" s="16">
        <v>6</v>
      </c>
      <c r="F524" s="16">
        <v>18</v>
      </c>
      <c r="G524" s="459">
        <v>0.23076923076923078</v>
      </c>
      <c r="H524" s="16">
        <v>15</v>
      </c>
      <c r="I524" s="459">
        <v>0.19230769230769232</v>
      </c>
      <c r="J524" s="16">
        <v>12372.48</v>
      </c>
      <c r="K524" s="5">
        <v>12372.48</v>
      </c>
      <c r="L524" s="5">
        <v>0</v>
      </c>
      <c r="M524" s="5">
        <v>0</v>
      </c>
    </row>
    <row r="525" spans="1:13" x14ac:dyDescent="0.25">
      <c r="A525" s="1">
        <v>4269</v>
      </c>
      <c r="B525" s="461" t="s">
        <v>2385</v>
      </c>
      <c r="C525" s="16">
        <v>67</v>
      </c>
      <c r="D525" s="16">
        <v>57</v>
      </c>
      <c r="E525" s="16">
        <v>8</v>
      </c>
      <c r="F525" s="16">
        <v>65</v>
      </c>
      <c r="G525" s="459">
        <v>0.97014925373134331</v>
      </c>
      <c r="H525" s="16">
        <v>61</v>
      </c>
      <c r="I525" s="459">
        <v>0.91044776119402981</v>
      </c>
      <c r="J525" s="16">
        <v>209644.79999999999</v>
      </c>
      <c r="K525" s="5">
        <v>238571.2</v>
      </c>
      <c r="L525" s="5">
        <v>28926.400000000023</v>
      </c>
      <c r="M525" s="5">
        <v>431.73731343283617</v>
      </c>
    </row>
    <row r="526" spans="1:13" x14ac:dyDescent="0.25">
      <c r="A526" s="458">
        <v>4271</v>
      </c>
      <c r="B526" s="5" t="s">
        <v>2865</v>
      </c>
      <c r="C526" s="16">
        <v>104</v>
      </c>
      <c r="D526" s="16">
        <v>35</v>
      </c>
      <c r="E526" s="16">
        <v>18</v>
      </c>
      <c r="F526" s="16">
        <v>53</v>
      </c>
      <c r="G526" s="459">
        <v>0.50961538461538458</v>
      </c>
      <c r="H526" s="16">
        <v>44</v>
      </c>
      <c r="I526" s="459">
        <v>0.42307692307692307</v>
      </c>
      <c r="J526" s="16">
        <v>79962.880000000005</v>
      </c>
      <c r="K526" s="5">
        <v>79962.880000000005</v>
      </c>
      <c r="L526" s="5">
        <v>0</v>
      </c>
      <c r="M526" s="5">
        <v>0</v>
      </c>
    </row>
    <row r="527" spans="1:13" x14ac:dyDescent="0.25">
      <c r="A527" s="458">
        <v>4273</v>
      </c>
      <c r="B527" s="5" t="s">
        <v>2866</v>
      </c>
      <c r="C527" s="16">
        <v>110</v>
      </c>
      <c r="D527" s="16">
        <v>11</v>
      </c>
      <c r="E527" s="16">
        <v>3</v>
      </c>
      <c r="F527" s="16">
        <v>14</v>
      </c>
      <c r="G527" s="459">
        <v>0.12727272727272726</v>
      </c>
      <c r="H527" s="16">
        <v>12.5</v>
      </c>
      <c r="I527" s="459">
        <v>0.11363636363636363</v>
      </c>
      <c r="J527" s="16">
        <v>6128.96</v>
      </c>
      <c r="K527" s="5">
        <v>6128.96</v>
      </c>
      <c r="L527" s="5">
        <v>0</v>
      </c>
      <c r="M527" s="5">
        <v>0</v>
      </c>
    </row>
    <row r="528" spans="1:13" x14ac:dyDescent="0.25">
      <c r="A528" s="458">
        <v>4275</v>
      </c>
      <c r="B528" s="5" t="s">
        <v>2867</v>
      </c>
      <c r="C528" s="16">
        <v>206</v>
      </c>
      <c r="D528" s="16">
        <v>28</v>
      </c>
      <c r="E528" s="16">
        <v>5</v>
      </c>
      <c r="F528" s="16">
        <v>33</v>
      </c>
      <c r="G528" s="459">
        <v>0.16019417475728157</v>
      </c>
      <c r="H528" s="16">
        <v>30.5</v>
      </c>
      <c r="I528" s="459">
        <v>0.14805825242718446</v>
      </c>
      <c r="J528" s="16">
        <v>19417.919999999998</v>
      </c>
      <c r="K528" s="5">
        <v>19417.919999999998</v>
      </c>
      <c r="L528" s="5">
        <v>0</v>
      </c>
      <c r="M528" s="5">
        <v>0</v>
      </c>
    </row>
    <row r="529" spans="1:13" x14ac:dyDescent="0.25">
      <c r="A529" s="449">
        <v>4276</v>
      </c>
      <c r="B529" s="461" t="s">
        <v>2390</v>
      </c>
      <c r="C529" s="16">
        <v>26</v>
      </c>
      <c r="D529" s="16">
        <v>3</v>
      </c>
      <c r="E529" s="16">
        <v>0</v>
      </c>
      <c r="F529" s="16">
        <v>3</v>
      </c>
      <c r="G529" s="459">
        <v>0.11538461538461539</v>
      </c>
      <c r="H529" s="16">
        <v>3</v>
      </c>
      <c r="I529" s="459">
        <v>0.11538461538461539</v>
      </c>
      <c r="J529" s="16">
        <v>1489.28</v>
      </c>
      <c r="K529" s="5">
        <v>1489.28</v>
      </c>
      <c r="L529" s="5">
        <v>0</v>
      </c>
      <c r="M529" s="5">
        <v>0</v>
      </c>
    </row>
    <row r="530" spans="1:13" x14ac:dyDescent="0.25">
      <c r="A530" s="449">
        <v>4277</v>
      </c>
      <c r="B530" s="461" t="s">
        <v>2391</v>
      </c>
      <c r="C530" s="16">
        <v>24</v>
      </c>
      <c r="D530" s="16">
        <v>22</v>
      </c>
      <c r="E530" s="16">
        <v>1</v>
      </c>
      <c r="F530" s="16">
        <v>23</v>
      </c>
      <c r="G530" s="459">
        <v>0.95833333333333337</v>
      </c>
      <c r="H530" s="16">
        <v>22.5</v>
      </c>
      <c r="I530" s="459">
        <v>0.9375</v>
      </c>
      <c r="J530" s="16">
        <v>77328</v>
      </c>
      <c r="K530" s="5">
        <v>90616.960000000006</v>
      </c>
      <c r="L530" s="5">
        <v>13288.960000000006</v>
      </c>
      <c r="M530" s="5">
        <v>553.70666666666693</v>
      </c>
    </row>
    <row r="531" spans="1:13" x14ac:dyDescent="0.25">
      <c r="A531" s="449">
        <v>4282</v>
      </c>
      <c r="B531" s="461" t="s">
        <v>2392</v>
      </c>
      <c r="C531" s="16">
        <v>44</v>
      </c>
      <c r="D531" s="16">
        <v>24</v>
      </c>
      <c r="E531" s="16">
        <v>11</v>
      </c>
      <c r="F531" s="16">
        <v>35</v>
      </c>
      <c r="G531" s="459">
        <v>0.79545454545454541</v>
      </c>
      <c r="H531" s="16">
        <v>29.5</v>
      </c>
      <c r="I531" s="459">
        <v>0.67045454545454541</v>
      </c>
      <c r="J531" s="16">
        <v>84946.240000000005</v>
      </c>
      <c r="K531" s="5">
        <v>84946.240000000005</v>
      </c>
      <c r="L531" s="5">
        <v>0</v>
      </c>
      <c r="M531" s="5">
        <v>0</v>
      </c>
    </row>
    <row r="532" spans="1:13" x14ac:dyDescent="0.25">
      <c r="A532" s="458">
        <v>6004</v>
      </c>
      <c r="B532" s="5" t="s">
        <v>1995</v>
      </c>
      <c r="C532" s="16">
        <v>191</v>
      </c>
      <c r="D532" s="16">
        <v>94</v>
      </c>
      <c r="E532" s="16">
        <v>21</v>
      </c>
      <c r="F532" s="16">
        <v>115</v>
      </c>
      <c r="G532" s="459">
        <v>0.60209424083769636</v>
      </c>
      <c r="H532" s="16">
        <v>104.5</v>
      </c>
      <c r="I532" s="459">
        <v>0.54712041884816753</v>
      </c>
      <c r="J532" s="16">
        <v>264862.72000000003</v>
      </c>
      <c r="K532" s="5">
        <v>283478.72000000003</v>
      </c>
      <c r="L532" s="5">
        <v>18616</v>
      </c>
      <c r="M532" s="5">
        <v>97.465968586387433</v>
      </c>
    </row>
    <row r="533" spans="1:13" x14ac:dyDescent="0.25">
      <c r="A533" s="458">
        <v>6009</v>
      </c>
      <c r="B533" s="5" t="s">
        <v>3497</v>
      </c>
      <c r="C533" s="16">
        <v>87</v>
      </c>
      <c r="D533" s="16">
        <v>22</v>
      </c>
      <c r="E533" s="16">
        <v>7</v>
      </c>
      <c r="F533" s="16">
        <v>29</v>
      </c>
      <c r="G533" s="459">
        <v>0.33333333333333331</v>
      </c>
      <c r="H533" s="16">
        <v>25.5</v>
      </c>
      <c r="I533" s="459">
        <v>0.29310344827586204</v>
      </c>
      <c r="J533" s="16">
        <v>37002.879999999997</v>
      </c>
      <c r="K533" s="5">
        <v>37002.879999999997</v>
      </c>
      <c r="L533" s="5">
        <v>0</v>
      </c>
      <c r="M533" s="5">
        <v>0</v>
      </c>
    </row>
    <row r="534" spans="1:13" x14ac:dyDescent="0.25">
      <c r="A534" s="458">
        <v>6012</v>
      </c>
      <c r="B534" s="5" t="s">
        <v>1996</v>
      </c>
      <c r="C534" s="16">
        <v>173</v>
      </c>
      <c r="D534" s="16">
        <v>73</v>
      </c>
      <c r="E534" s="16">
        <v>17</v>
      </c>
      <c r="F534" s="16">
        <v>90</v>
      </c>
      <c r="G534" s="459">
        <v>0.52023121387283233</v>
      </c>
      <c r="H534" s="16">
        <v>81.5</v>
      </c>
      <c r="I534" s="459">
        <v>0.47109826589595377</v>
      </c>
      <c r="J534" s="16">
        <v>180317.44</v>
      </c>
      <c r="K534" s="5">
        <v>180317.44</v>
      </c>
      <c r="L534" s="5">
        <v>0</v>
      </c>
      <c r="M534" s="5">
        <v>0</v>
      </c>
    </row>
    <row r="535" spans="1:13" x14ac:dyDescent="0.25">
      <c r="A535" s="458">
        <v>6013</v>
      </c>
      <c r="B535" s="5" t="s">
        <v>1997</v>
      </c>
      <c r="C535" s="16">
        <v>82</v>
      </c>
      <c r="D535" s="16">
        <v>43</v>
      </c>
      <c r="E535" s="16">
        <v>0</v>
      </c>
      <c r="F535" s="16">
        <v>43</v>
      </c>
      <c r="G535" s="459">
        <v>0.52439024390243905</v>
      </c>
      <c r="H535" s="16">
        <v>43</v>
      </c>
      <c r="I535" s="459">
        <v>0.52439024390243905</v>
      </c>
      <c r="J535" s="16">
        <v>116278.39999999999</v>
      </c>
      <c r="K535" s="5">
        <v>139476.79999999999</v>
      </c>
      <c r="L535" s="5">
        <v>23198.399999999994</v>
      </c>
      <c r="M535" s="5">
        <v>282.90731707317065</v>
      </c>
    </row>
    <row r="536" spans="1:13" x14ac:dyDescent="0.25">
      <c r="A536" s="458">
        <v>6014</v>
      </c>
      <c r="B536" s="5" t="s">
        <v>1998</v>
      </c>
      <c r="C536" s="16">
        <v>95</v>
      </c>
      <c r="D536" s="16">
        <v>33</v>
      </c>
      <c r="E536" s="16">
        <v>6</v>
      </c>
      <c r="F536" s="16">
        <v>39</v>
      </c>
      <c r="G536" s="459">
        <v>0.41052631578947368</v>
      </c>
      <c r="H536" s="16">
        <v>36</v>
      </c>
      <c r="I536" s="459">
        <v>0.37894736842105264</v>
      </c>
      <c r="J536" s="16">
        <v>58597.440000000002</v>
      </c>
      <c r="K536" s="5">
        <v>58597.440000000002</v>
      </c>
      <c r="L536" s="5">
        <v>0</v>
      </c>
      <c r="M536" s="5">
        <v>0</v>
      </c>
    </row>
    <row r="537" spans="1:13" x14ac:dyDescent="0.25">
      <c r="A537" s="458">
        <v>6018</v>
      </c>
      <c r="B537" s="5" t="s">
        <v>1999</v>
      </c>
      <c r="C537" s="16">
        <v>116</v>
      </c>
      <c r="D537" s="16">
        <v>46</v>
      </c>
      <c r="E537" s="16">
        <v>14</v>
      </c>
      <c r="F537" s="16">
        <v>60</v>
      </c>
      <c r="G537" s="459">
        <v>0.51724137931034486</v>
      </c>
      <c r="H537" s="16">
        <v>53</v>
      </c>
      <c r="I537" s="459">
        <v>0.45689655172413796</v>
      </c>
      <c r="J537" s="16">
        <v>104020.48</v>
      </c>
      <c r="K537" s="5">
        <v>104020.48</v>
      </c>
      <c r="L537" s="5">
        <v>0</v>
      </c>
      <c r="M537" s="5">
        <v>0</v>
      </c>
    </row>
    <row r="538" spans="1:13" x14ac:dyDescent="0.25">
      <c r="A538" s="458">
        <v>6026</v>
      </c>
      <c r="B538" s="5" t="s">
        <v>2000</v>
      </c>
      <c r="C538" s="16">
        <v>72</v>
      </c>
      <c r="D538" s="16">
        <v>12</v>
      </c>
      <c r="E538" s="16">
        <v>9</v>
      </c>
      <c r="F538" s="16">
        <v>21</v>
      </c>
      <c r="G538" s="459">
        <v>0.29166666666666669</v>
      </c>
      <c r="H538" s="16">
        <v>16.5</v>
      </c>
      <c r="I538" s="459">
        <v>0.22916666666666666</v>
      </c>
      <c r="J538" s="16">
        <v>27723.52</v>
      </c>
      <c r="K538" s="5">
        <v>27723.52</v>
      </c>
      <c r="L538" s="5">
        <v>0</v>
      </c>
      <c r="M538" s="5">
        <v>0</v>
      </c>
    </row>
    <row r="539" spans="1:13" x14ac:dyDescent="0.25">
      <c r="A539" s="458">
        <v>6027</v>
      </c>
      <c r="B539" s="5" t="s">
        <v>2001</v>
      </c>
      <c r="C539" s="16">
        <v>74</v>
      </c>
      <c r="D539" s="16">
        <v>17</v>
      </c>
      <c r="E539" s="16">
        <v>0</v>
      </c>
      <c r="F539" s="16">
        <v>17</v>
      </c>
      <c r="G539" s="459">
        <v>0.22972972972972974</v>
      </c>
      <c r="H539" s="16">
        <v>17</v>
      </c>
      <c r="I539" s="459">
        <v>0.22972972972972974</v>
      </c>
      <c r="J539" s="16">
        <v>27780.799999999999</v>
      </c>
      <c r="K539" s="5">
        <v>27780.799999999999</v>
      </c>
      <c r="L539" s="5">
        <v>0</v>
      </c>
      <c r="M539" s="5">
        <v>0</v>
      </c>
    </row>
    <row r="540" spans="1:13" x14ac:dyDescent="0.25">
      <c r="A540" s="458">
        <v>6049</v>
      </c>
      <c r="B540" s="5" t="s">
        <v>2002</v>
      </c>
      <c r="C540" s="16">
        <v>167</v>
      </c>
      <c r="D540" s="16">
        <v>58</v>
      </c>
      <c r="E540" s="16">
        <v>4</v>
      </c>
      <c r="F540" s="16">
        <v>62</v>
      </c>
      <c r="G540" s="459">
        <v>0.3712574850299401</v>
      </c>
      <c r="H540" s="16">
        <v>60</v>
      </c>
      <c r="I540" s="459">
        <v>0.3592814371257485</v>
      </c>
      <c r="J540" s="16">
        <v>130369.28</v>
      </c>
      <c r="K540" s="5">
        <v>130369.28</v>
      </c>
      <c r="L540" s="5">
        <v>0</v>
      </c>
      <c r="M540" s="5">
        <v>0</v>
      </c>
    </row>
    <row r="541" spans="1:13" x14ac:dyDescent="0.25">
      <c r="A541" s="458">
        <v>6051</v>
      </c>
      <c r="B541" s="5" t="s">
        <v>2003</v>
      </c>
      <c r="C541" s="16">
        <v>146</v>
      </c>
      <c r="D541" s="16">
        <v>39</v>
      </c>
      <c r="E541" s="16">
        <v>10</v>
      </c>
      <c r="F541" s="16">
        <v>49</v>
      </c>
      <c r="G541" s="459">
        <v>0.33561643835616439</v>
      </c>
      <c r="H541" s="16">
        <v>44</v>
      </c>
      <c r="I541" s="459">
        <v>0.30136986301369861</v>
      </c>
      <c r="J541" s="16">
        <v>61003.199999999997</v>
      </c>
      <c r="K541" s="5">
        <v>61003.199999999997</v>
      </c>
      <c r="L541" s="5">
        <v>0</v>
      </c>
      <c r="M541" s="5">
        <v>0</v>
      </c>
    </row>
    <row r="542" spans="1:13" x14ac:dyDescent="0.25">
      <c r="A542" s="458">
        <v>6074</v>
      </c>
      <c r="B542" s="5" t="s">
        <v>3498</v>
      </c>
      <c r="C542" s="16">
        <v>8</v>
      </c>
      <c r="D542" s="16">
        <v>3</v>
      </c>
      <c r="E542" s="16">
        <v>0</v>
      </c>
      <c r="F542" s="16">
        <v>3</v>
      </c>
      <c r="G542" s="459">
        <v>0.375</v>
      </c>
      <c r="H542" s="16">
        <v>3</v>
      </c>
      <c r="I542" s="459">
        <v>0.375</v>
      </c>
      <c r="J542" s="16">
        <v>5384.32</v>
      </c>
      <c r="K542" s="5">
        <v>5384.32</v>
      </c>
      <c r="L542" s="5">
        <v>0</v>
      </c>
      <c r="M542" s="5">
        <v>0</v>
      </c>
    </row>
    <row r="543" spans="1:13" x14ac:dyDescent="0.25">
      <c r="A543" s="458">
        <v>6076</v>
      </c>
      <c r="B543" s="5" t="s">
        <v>2005</v>
      </c>
      <c r="C543" s="16">
        <v>167</v>
      </c>
      <c r="D543" s="16">
        <v>97</v>
      </c>
      <c r="E543" s="16">
        <v>6</v>
      </c>
      <c r="F543" s="16">
        <v>103</v>
      </c>
      <c r="G543" s="459">
        <v>0.61676646706586824</v>
      </c>
      <c r="H543" s="16">
        <v>100</v>
      </c>
      <c r="I543" s="459">
        <v>0.59880239520958078</v>
      </c>
      <c r="J543" s="16">
        <v>277464.32000000001</v>
      </c>
      <c r="K543" s="5">
        <v>278323.52</v>
      </c>
      <c r="L543" s="5">
        <v>859.20000000001164</v>
      </c>
      <c r="M543" s="5">
        <v>5.1449101796407879</v>
      </c>
    </row>
    <row r="544" spans="1:13" x14ac:dyDescent="0.25">
      <c r="A544" s="458">
        <v>6079</v>
      </c>
      <c r="B544" s="5" t="s">
        <v>2006</v>
      </c>
      <c r="C544" s="16">
        <v>94</v>
      </c>
      <c r="D544" s="16">
        <v>47</v>
      </c>
      <c r="E544" s="16">
        <v>10</v>
      </c>
      <c r="F544" s="16">
        <v>57</v>
      </c>
      <c r="G544" s="459">
        <v>0.6063829787234043</v>
      </c>
      <c r="H544" s="16">
        <v>52</v>
      </c>
      <c r="I544" s="459">
        <v>0.55319148936170215</v>
      </c>
      <c r="J544" s="16">
        <v>123552.96000000001</v>
      </c>
      <c r="K544" s="5">
        <v>123552.96000000001</v>
      </c>
      <c r="L544" s="5">
        <v>0</v>
      </c>
      <c r="M544" s="5">
        <v>0</v>
      </c>
    </row>
    <row r="545" spans="1:13" x14ac:dyDescent="0.25">
      <c r="A545" s="458">
        <v>6083</v>
      </c>
      <c r="B545" s="5" t="s">
        <v>3499</v>
      </c>
      <c r="C545" s="16">
        <v>133</v>
      </c>
      <c r="D545" s="16">
        <v>40</v>
      </c>
      <c r="E545" s="16">
        <v>5</v>
      </c>
      <c r="F545" s="16">
        <v>45</v>
      </c>
      <c r="G545" s="459">
        <v>0.33834586466165412</v>
      </c>
      <c r="H545" s="16">
        <v>42.5</v>
      </c>
      <c r="I545" s="459">
        <v>0.31954887218045114</v>
      </c>
      <c r="J545" s="16">
        <v>85748.160000000003</v>
      </c>
      <c r="K545" s="5">
        <v>85748.160000000003</v>
      </c>
      <c r="L545" s="5">
        <v>0</v>
      </c>
      <c r="M545" s="5">
        <v>0</v>
      </c>
    </row>
    <row r="546" spans="1:13" x14ac:dyDescent="0.25">
      <c r="A546" s="458">
        <v>6090</v>
      </c>
      <c r="B546" s="5" t="s">
        <v>3500</v>
      </c>
      <c r="C546" s="16">
        <v>231</v>
      </c>
      <c r="D546" s="16">
        <v>33</v>
      </c>
      <c r="E546" s="16">
        <v>5</v>
      </c>
      <c r="F546" s="16">
        <v>38</v>
      </c>
      <c r="G546" s="459">
        <v>0.16450216450216451</v>
      </c>
      <c r="H546" s="16">
        <v>35.5</v>
      </c>
      <c r="I546" s="459">
        <v>0.15367965367965367</v>
      </c>
      <c r="J546" s="16">
        <v>44277.440000000002</v>
      </c>
      <c r="K546" s="5">
        <v>44277.440000000002</v>
      </c>
      <c r="L546" s="5">
        <v>0</v>
      </c>
      <c r="M546" s="5">
        <v>0</v>
      </c>
    </row>
    <row r="547" spans="1:13" x14ac:dyDescent="0.25">
      <c r="A547" s="458">
        <v>6094</v>
      </c>
      <c r="B547" s="5" t="s">
        <v>3501</v>
      </c>
      <c r="C547" s="16">
        <v>84</v>
      </c>
      <c r="D547" s="16">
        <v>36</v>
      </c>
      <c r="E547" s="16">
        <v>11</v>
      </c>
      <c r="F547" s="16">
        <v>47</v>
      </c>
      <c r="G547" s="459">
        <v>0.55952380952380953</v>
      </c>
      <c r="H547" s="16">
        <v>41.5</v>
      </c>
      <c r="I547" s="459">
        <v>0.49404761904761907</v>
      </c>
      <c r="J547" s="16">
        <v>108373.76000000001</v>
      </c>
      <c r="K547" s="5">
        <v>108373.76000000001</v>
      </c>
      <c r="L547" s="5">
        <v>0</v>
      </c>
      <c r="M547" s="5">
        <v>0</v>
      </c>
    </row>
    <row r="548" spans="1:13" x14ac:dyDescent="0.25">
      <c r="A548" s="458">
        <v>6095</v>
      </c>
      <c r="B548" s="5" t="s">
        <v>3502</v>
      </c>
      <c r="C548" s="16">
        <v>41</v>
      </c>
      <c r="D548" s="16">
        <v>23</v>
      </c>
      <c r="E548" s="16">
        <v>1</v>
      </c>
      <c r="F548" s="16">
        <v>24</v>
      </c>
      <c r="G548" s="459">
        <v>0.58536585365853655</v>
      </c>
      <c r="H548" s="16">
        <v>23.5</v>
      </c>
      <c r="I548" s="459">
        <v>0.57317073170731703</v>
      </c>
      <c r="J548" s="16">
        <v>57852.800000000003</v>
      </c>
      <c r="K548" s="5">
        <v>57852.800000000003</v>
      </c>
      <c r="L548" s="5">
        <v>0</v>
      </c>
      <c r="M548" s="5">
        <v>0</v>
      </c>
    </row>
    <row r="549" spans="1:13" x14ac:dyDescent="0.25">
      <c r="A549" s="458">
        <v>6096</v>
      </c>
      <c r="B549" s="5" t="s">
        <v>3503</v>
      </c>
      <c r="C549" s="16">
        <v>19</v>
      </c>
      <c r="D549" s="16">
        <v>13</v>
      </c>
      <c r="E549" s="16">
        <v>2</v>
      </c>
      <c r="F549" s="16">
        <v>15</v>
      </c>
      <c r="G549" s="459">
        <v>0.78947368421052633</v>
      </c>
      <c r="H549" s="16">
        <v>14</v>
      </c>
      <c r="I549" s="459">
        <v>0.73684210526315785</v>
      </c>
      <c r="J549" s="16">
        <v>44334.720000000001</v>
      </c>
      <c r="K549" s="5">
        <v>44334.720000000001</v>
      </c>
      <c r="L549" s="5">
        <v>0</v>
      </c>
      <c r="M549" s="5">
        <v>0</v>
      </c>
    </row>
    <row r="550" spans="1:13" x14ac:dyDescent="0.25">
      <c r="A550" s="458">
        <v>6383</v>
      </c>
      <c r="B550" s="5" t="s">
        <v>3504</v>
      </c>
      <c r="C550" s="16">
        <v>110</v>
      </c>
      <c r="D550" s="16">
        <v>33</v>
      </c>
      <c r="E550" s="16">
        <v>5</v>
      </c>
      <c r="F550" s="16">
        <v>38</v>
      </c>
      <c r="G550" s="459">
        <v>0.34545454545454546</v>
      </c>
      <c r="H550" s="16">
        <v>35.5</v>
      </c>
      <c r="I550" s="459">
        <v>0.32272727272727275</v>
      </c>
      <c r="J550" s="16">
        <v>71599.999999999985</v>
      </c>
      <c r="K550" s="5">
        <v>71599.999999999985</v>
      </c>
      <c r="L550" s="5">
        <v>0</v>
      </c>
      <c r="M550" s="5">
        <v>0</v>
      </c>
    </row>
    <row r="551" spans="1:13" x14ac:dyDescent="0.25">
      <c r="A551" s="458">
        <v>6979</v>
      </c>
      <c r="B551" s="5" t="s">
        <v>3505</v>
      </c>
      <c r="C551" s="16">
        <v>54</v>
      </c>
      <c r="D551" s="16">
        <v>40</v>
      </c>
      <c r="E551" s="16">
        <v>4</v>
      </c>
      <c r="F551" s="16">
        <v>44</v>
      </c>
      <c r="G551" s="459">
        <v>0.81481481481481477</v>
      </c>
      <c r="H551" s="16">
        <v>42</v>
      </c>
      <c r="I551" s="459">
        <v>0.77777777777777779</v>
      </c>
      <c r="J551" s="16">
        <v>132374.07999999999</v>
      </c>
      <c r="K551" s="5">
        <v>147381.44</v>
      </c>
      <c r="L551" s="5">
        <v>15007.360000000015</v>
      </c>
      <c r="M551" s="5">
        <v>277.91407407407434</v>
      </c>
    </row>
  </sheetData>
  <printOptions gridLines="1"/>
  <pageMargins left="0.24" right="0.27" top="0.48" bottom="0.45" header="0.2" footer="0.2"/>
  <pageSetup orientation="landscape" r:id="rId1"/>
  <headerFooter>
    <oddHeader>&amp;C&amp;"Arial,Regular"&amp;14Compensatory Revenue; Baseline vs Conference vs New Money w/o Concentration</oddHeader>
    <oddFooter>&amp;L&amp;"Arial,Regular"&amp;9House Research&amp;C&amp;"Arial,Regular"&amp;9&amp;P&amp;R&amp;"Arial,Regular"&amp;9May 24, 2019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1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25" sqref="A25"/>
    </sheetView>
  </sheetViews>
  <sheetFormatPr defaultColWidth="10.109375" defaultRowHeight="13" x14ac:dyDescent="0.3"/>
  <cols>
    <col min="1" max="1" width="11" style="412" customWidth="1"/>
    <col min="2" max="2" width="11" style="412" hidden="1" customWidth="1"/>
    <col min="3" max="3" width="16.77734375" style="413" customWidth="1"/>
    <col min="4" max="6" width="12.21875" style="432" customWidth="1"/>
    <col min="7" max="7" width="14.5546875" style="434" bestFit="1" customWidth="1"/>
    <col min="8" max="9" width="14.44140625" style="434" customWidth="1"/>
    <col min="10" max="10" width="15.5546875" style="444" bestFit="1" customWidth="1"/>
    <col min="11" max="11" width="14" style="413" bestFit="1" customWidth="1"/>
    <col min="12" max="12" width="14.5546875" style="413" customWidth="1"/>
    <col min="13" max="13" width="15.5546875" style="444" bestFit="1" customWidth="1"/>
    <col min="14" max="15" width="14.44140625" style="434" customWidth="1"/>
    <col min="16" max="16" width="14.21875" style="413" customWidth="1"/>
    <col min="17" max="17" width="13.44140625" style="413" customWidth="1"/>
    <col min="18" max="18" width="11.77734375" style="413" customWidth="1"/>
    <col min="19" max="19" width="14.33203125" style="413" customWidth="1"/>
    <col min="20" max="20" width="10.109375" style="413"/>
    <col min="21" max="21" width="10.21875" style="413" bestFit="1" customWidth="1"/>
    <col min="22" max="22" width="10.109375" style="413"/>
    <col min="23" max="16384" width="10.109375" style="69"/>
  </cols>
  <sheetData>
    <row r="1" spans="1:22" x14ac:dyDescent="0.3">
      <c r="A1" s="412">
        <f>COLUMN()</f>
        <v>1</v>
      </c>
      <c r="B1" s="412">
        <f>COLUMN()</f>
        <v>2</v>
      </c>
      <c r="C1" s="412">
        <f>COLUMN()</f>
        <v>3</v>
      </c>
      <c r="D1" s="412">
        <f>COLUMN()</f>
        <v>4</v>
      </c>
      <c r="E1" s="412">
        <f>COLUMN()</f>
        <v>5</v>
      </c>
      <c r="F1" s="412">
        <f>COLUMN()</f>
        <v>6</v>
      </c>
      <c r="G1" s="412">
        <f>COLUMN()</f>
        <v>7</v>
      </c>
      <c r="H1" s="412">
        <f>COLUMN()</f>
        <v>8</v>
      </c>
      <c r="I1" s="412">
        <f>COLUMN()</f>
        <v>9</v>
      </c>
      <c r="J1" s="444">
        <f>COLUMN()</f>
        <v>10</v>
      </c>
      <c r="K1" s="412">
        <f>COLUMN()</f>
        <v>11</v>
      </c>
      <c r="L1" s="412">
        <f>COLUMN()</f>
        <v>12</v>
      </c>
      <c r="M1" s="444">
        <f>COLUMN()</f>
        <v>13</v>
      </c>
      <c r="N1" s="412">
        <f>COLUMN()</f>
        <v>14</v>
      </c>
      <c r="O1" s="412">
        <f>COLUMN()</f>
        <v>15</v>
      </c>
      <c r="P1" s="412">
        <f>COLUMN()</f>
        <v>16</v>
      </c>
      <c r="Q1" s="412">
        <f>COLUMN()</f>
        <v>17</v>
      </c>
      <c r="R1" s="412">
        <f>COLUMN()</f>
        <v>18</v>
      </c>
      <c r="S1" s="412">
        <f>COLUMN()</f>
        <v>19</v>
      </c>
    </row>
    <row r="2" spans="1:22" x14ac:dyDescent="0.3">
      <c r="D2" s="414"/>
      <c r="E2" s="414"/>
      <c r="F2" s="414"/>
      <c r="G2" s="415"/>
      <c r="H2" s="416"/>
      <c r="I2" s="416"/>
      <c r="J2" s="445"/>
      <c r="K2" s="417"/>
      <c r="L2" s="417">
        <v>625000</v>
      </c>
      <c r="M2" s="445"/>
      <c r="N2" s="416"/>
      <c r="O2" s="416"/>
    </row>
    <row r="3" spans="1:22" s="70" customFormat="1" ht="46.25" customHeight="1" x14ac:dyDescent="0.2">
      <c r="A3" s="418" t="s">
        <v>2922</v>
      </c>
      <c r="B3" s="418" t="s">
        <v>528</v>
      </c>
      <c r="C3" s="418" t="s">
        <v>507</v>
      </c>
      <c r="D3" s="414" t="s">
        <v>2923</v>
      </c>
      <c r="E3" s="414" t="s">
        <v>2924</v>
      </c>
      <c r="F3" s="414" t="s">
        <v>2925</v>
      </c>
      <c r="G3" s="419" t="s">
        <v>2926</v>
      </c>
      <c r="H3" s="416" t="s">
        <v>2927</v>
      </c>
      <c r="I3" s="416" t="s">
        <v>2928</v>
      </c>
      <c r="J3" s="446" t="s">
        <v>2929</v>
      </c>
      <c r="K3" s="418" t="s">
        <v>2930</v>
      </c>
      <c r="L3" s="417" t="s">
        <v>2931</v>
      </c>
      <c r="M3" s="446" t="s">
        <v>3465</v>
      </c>
      <c r="N3" s="416" t="s">
        <v>2932</v>
      </c>
      <c r="O3" s="416"/>
      <c r="P3" s="418"/>
      <c r="Q3" s="418"/>
      <c r="R3" s="418"/>
      <c r="S3" s="418"/>
      <c r="T3" s="418"/>
      <c r="U3" s="418"/>
      <c r="V3" s="418"/>
    </row>
    <row r="4" spans="1:22" s="70" customFormat="1" ht="13.75" customHeight="1" x14ac:dyDescent="0.2">
      <c r="A4" s="420"/>
      <c r="B4" s="420"/>
      <c r="C4" s="421"/>
      <c r="D4" s="422"/>
      <c r="E4" s="422"/>
      <c r="F4" s="422"/>
      <c r="G4" s="414"/>
      <c r="H4" s="423"/>
      <c r="I4" s="423"/>
      <c r="J4" s="447"/>
      <c r="K4" s="424"/>
      <c r="L4" s="425"/>
      <c r="M4" s="447"/>
      <c r="N4" s="423"/>
      <c r="O4" s="423"/>
      <c r="P4" s="418"/>
      <c r="Q4" s="418"/>
      <c r="R4" s="418"/>
      <c r="S4" s="418"/>
      <c r="T4" s="418"/>
      <c r="U4" s="418"/>
      <c r="V4" s="418"/>
    </row>
    <row r="5" spans="1:22" s="70" customFormat="1" ht="18" customHeight="1" x14ac:dyDescent="0.2">
      <c r="A5" s="420">
        <v>0.99990000000000001</v>
      </c>
      <c r="B5" s="420"/>
      <c r="C5" s="421" t="s">
        <v>132</v>
      </c>
      <c r="D5" s="422">
        <v>799514.08000000031</v>
      </c>
      <c r="E5" s="422">
        <v>32403</v>
      </c>
      <c r="F5" s="422">
        <v>76296</v>
      </c>
      <c r="G5" s="414">
        <v>150</v>
      </c>
      <c r="H5" s="423">
        <v>11444400</v>
      </c>
      <c r="I5" s="423">
        <v>0.34951592050000002</v>
      </c>
      <c r="J5" s="447">
        <f>SUM(J7:J337)</f>
        <v>4000000.0299999989</v>
      </c>
      <c r="K5" s="424">
        <v>5.0030388833177231</v>
      </c>
      <c r="L5" s="425">
        <v>625000</v>
      </c>
      <c r="M5" s="447">
        <f>SUM(M7:M337)</f>
        <v>5000000.0375000034</v>
      </c>
      <c r="N5" s="423">
        <v>0.78172481965545848</v>
      </c>
      <c r="O5" s="423"/>
      <c r="P5" s="418"/>
      <c r="Q5" s="418"/>
      <c r="R5" s="418"/>
      <c r="S5" s="418"/>
      <c r="T5" s="418"/>
      <c r="U5" s="418"/>
      <c r="V5" s="418"/>
    </row>
    <row r="6" spans="1:22" s="71" customFormat="1" x14ac:dyDescent="0.3">
      <c r="A6" s="426"/>
      <c r="B6" s="426"/>
      <c r="C6" s="427"/>
      <c r="D6" s="428"/>
      <c r="E6" s="428"/>
      <c r="F6" s="428"/>
      <c r="G6" s="428"/>
      <c r="H6" s="428"/>
      <c r="I6" s="428"/>
      <c r="J6" s="448"/>
      <c r="K6" s="427"/>
      <c r="L6" s="427"/>
      <c r="M6" s="448"/>
      <c r="N6" s="428"/>
      <c r="O6" s="428"/>
      <c r="P6" s="428"/>
      <c r="Q6" s="428"/>
      <c r="R6" s="428"/>
      <c r="S6" s="428"/>
      <c r="T6" s="427"/>
      <c r="U6" s="427"/>
      <c r="V6" s="427"/>
    </row>
    <row r="7" spans="1:22" x14ac:dyDescent="0.3">
      <c r="A7" s="429">
        <v>1</v>
      </c>
      <c r="B7" s="429">
        <v>1</v>
      </c>
      <c r="C7" s="430" t="s">
        <v>1650</v>
      </c>
      <c r="D7" s="431">
        <v>1177.69</v>
      </c>
      <c r="E7" s="431">
        <v>75</v>
      </c>
      <c r="F7" s="431">
        <v>272</v>
      </c>
      <c r="G7" s="432">
        <v>150</v>
      </c>
      <c r="H7" s="432">
        <v>40800</v>
      </c>
      <c r="I7" s="432">
        <v>0.34951592050000002</v>
      </c>
      <c r="J7" s="444">
        <v>14260.25</v>
      </c>
      <c r="K7" s="413">
        <v>12.108661871969703</v>
      </c>
      <c r="L7" s="433">
        <v>2228.1640457887706</v>
      </c>
      <c r="M7" s="444">
        <f>+J7*(1.25)</f>
        <v>17825.3125</v>
      </c>
      <c r="N7" s="432">
        <v>1.8919784033054288</v>
      </c>
      <c r="O7" s="432">
        <v>0</v>
      </c>
      <c r="P7" s="434">
        <v>1</v>
      </c>
      <c r="Q7" s="434">
        <v>1</v>
      </c>
      <c r="R7" s="434" t="s">
        <v>2933</v>
      </c>
      <c r="S7" s="434">
        <v>1</v>
      </c>
      <c r="T7" s="413" t="s">
        <v>133</v>
      </c>
      <c r="U7" s="413">
        <v>75</v>
      </c>
    </row>
    <row r="8" spans="1:22" x14ac:dyDescent="0.3">
      <c r="A8" s="429">
        <v>1.3</v>
      </c>
      <c r="B8" s="429">
        <v>3</v>
      </c>
      <c r="C8" s="430" t="s">
        <v>1584</v>
      </c>
      <c r="D8" s="431">
        <v>34088.089999999997</v>
      </c>
      <c r="E8" s="431">
        <v>710</v>
      </c>
      <c r="F8" s="431">
        <v>968</v>
      </c>
      <c r="G8" s="432">
        <v>150</v>
      </c>
      <c r="H8" s="432">
        <v>145200</v>
      </c>
      <c r="I8" s="432">
        <v>0.34951592050000002</v>
      </c>
      <c r="J8" s="444">
        <v>50749.71</v>
      </c>
      <c r="K8" s="413">
        <v>1.4887812722860096</v>
      </c>
      <c r="L8" s="433">
        <v>7929.6421280276872</v>
      </c>
      <c r="M8" s="444">
        <f t="shared" ref="M8:M73" si="0">+J8*(1.25)</f>
        <v>63437.137499999997</v>
      </c>
      <c r="N8" s="432">
        <v>0.23262207205002358</v>
      </c>
      <c r="O8" s="432">
        <v>0</v>
      </c>
      <c r="P8" s="434">
        <v>1.2</v>
      </c>
      <c r="Q8" s="434">
        <v>3</v>
      </c>
      <c r="R8" s="434" t="s">
        <v>2934</v>
      </c>
      <c r="S8" s="434">
        <v>27</v>
      </c>
      <c r="T8" s="413" t="s">
        <v>2935</v>
      </c>
      <c r="U8" s="413">
        <v>710</v>
      </c>
    </row>
    <row r="9" spans="1:22" x14ac:dyDescent="0.3">
      <c r="A9" s="435">
        <v>2</v>
      </c>
      <c r="B9" s="435">
        <v>1</v>
      </c>
      <c r="C9" s="436" t="s">
        <v>1854</v>
      </c>
      <c r="D9" s="437">
        <v>264.67</v>
      </c>
      <c r="E9" s="437">
        <v>0</v>
      </c>
      <c r="F9" s="437">
        <v>0</v>
      </c>
      <c r="G9" s="432">
        <v>150</v>
      </c>
      <c r="H9" s="432">
        <v>0</v>
      </c>
      <c r="I9" s="432">
        <v>0.34951592050000002</v>
      </c>
      <c r="J9" s="444">
        <v>0</v>
      </c>
      <c r="K9" s="413">
        <v>0</v>
      </c>
      <c r="L9" s="433">
        <v>0</v>
      </c>
      <c r="M9" s="444">
        <f t="shared" si="0"/>
        <v>0</v>
      </c>
      <c r="N9" s="432">
        <v>0</v>
      </c>
      <c r="O9" s="432">
        <v>0</v>
      </c>
      <c r="P9" s="434">
        <v>2</v>
      </c>
      <c r="Q9" s="434">
        <v>1</v>
      </c>
      <c r="R9" s="434" t="s">
        <v>2936</v>
      </c>
      <c r="S9" s="434">
        <v>1</v>
      </c>
      <c r="T9" s="413" t="s">
        <v>133</v>
      </c>
      <c r="U9" s="413">
        <v>0</v>
      </c>
    </row>
    <row r="10" spans="1:22" x14ac:dyDescent="0.3">
      <c r="A10" s="435">
        <v>4</v>
      </c>
      <c r="B10" s="435">
        <v>1</v>
      </c>
      <c r="C10" s="436" t="s">
        <v>1858</v>
      </c>
      <c r="D10" s="437">
        <v>464.3</v>
      </c>
      <c r="E10" s="437">
        <v>8</v>
      </c>
      <c r="F10" s="437">
        <v>8</v>
      </c>
      <c r="G10" s="432">
        <v>150</v>
      </c>
      <c r="H10" s="432">
        <v>1200</v>
      </c>
      <c r="I10" s="432">
        <v>0.34951592050000002</v>
      </c>
      <c r="J10" s="444">
        <v>419.42</v>
      </c>
      <c r="K10" s="413">
        <v>0.90333835881972868</v>
      </c>
      <c r="L10" s="433">
        <v>65.53437450849222</v>
      </c>
      <c r="M10" s="444">
        <f t="shared" si="0"/>
        <v>524.27499999999998</v>
      </c>
      <c r="N10" s="432">
        <v>0.14114661750698301</v>
      </c>
      <c r="O10" s="432">
        <v>0</v>
      </c>
      <c r="P10" s="434">
        <v>4</v>
      </c>
      <c r="Q10" s="434">
        <v>1</v>
      </c>
      <c r="R10" s="434" t="s">
        <v>2937</v>
      </c>
      <c r="S10" s="434">
        <v>1</v>
      </c>
      <c r="T10" s="413" t="s">
        <v>133</v>
      </c>
      <c r="U10" s="413">
        <v>8</v>
      </c>
    </row>
    <row r="11" spans="1:22" x14ac:dyDescent="0.3">
      <c r="A11" s="435">
        <v>11</v>
      </c>
      <c r="B11" s="435">
        <v>1</v>
      </c>
      <c r="C11" s="436" t="s">
        <v>1580</v>
      </c>
      <c r="D11" s="437">
        <v>38121.71</v>
      </c>
      <c r="E11" s="437">
        <v>785</v>
      </c>
      <c r="F11" s="431">
        <v>1068</v>
      </c>
      <c r="G11" s="432">
        <v>150</v>
      </c>
      <c r="H11" s="432">
        <v>160200</v>
      </c>
      <c r="I11" s="432">
        <v>0.34951592050000002</v>
      </c>
      <c r="J11" s="444">
        <v>55992.45</v>
      </c>
      <c r="K11" s="413">
        <v>1.4687811748213813</v>
      </c>
      <c r="L11" s="433">
        <v>8748.8202468838517</v>
      </c>
      <c r="M11" s="444">
        <f t="shared" si="0"/>
        <v>69990.5625</v>
      </c>
      <c r="N11" s="432">
        <v>0.229497056844613</v>
      </c>
      <c r="O11" s="432">
        <v>-5</v>
      </c>
      <c r="P11" s="434">
        <v>6</v>
      </c>
      <c r="Q11" s="434">
        <v>3</v>
      </c>
      <c r="R11" s="434" t="s">
        <v>2134</v>
      </c>
      <c r="S11" s="434">
        <v>19</v>
      </c>
      <c r="T11" s="413" t="s">
        <v>2938</v>
      </c>
      <c r="U11" s="413">
        <v>0</v>
      </c>
    </row>
    <row r="12" spans="1:22" x14ac:dyDescent="0.3">
      <c r="A12" s="412">
        <v>12</v>
      </c>
      <c r="B12" s="412">
        <v>1</v>
      </c>
      <c r="C12" s="413" t="s">
        <v>1753</v>
      </c>
      <c r="D12" s="437">
        <v>6575.93</v>
      </c>
      <c r="E12" s="437">
        <v>84</v>
      </c>
      <c r="F12" s="431">
        <v>94</v>
      </c>
      <c r="G12" s="432">
        <v>150</v>
      </c>
      <c r="H12" s="432">
        <v>14100</v>
      </c>
      <c r="I12" s="432">
        <v>0.34951592050000002</v>
      </c>
      <c r="J12" s="444">
        <v>4928.17</v>
      </c>
      <c r="K12" s="413">
        <v>0.74942555653725018</v>
      </c>
      <c r="L12" s="433">
        <v>770.02655672480114</v>
      </c>
      <c r="M12" s="444">
        <f t="shared" si="0"/>
        <v>6160.2124999999996</v>
      </c>
      <c r="N12" s="432">
        <v>0.11709774233071232</v>
      </c>
      <c r="O12" s="432">
        <v>-1</v>
      </c>
      <c r="P12" s="434">
        <v>11</v>
      </c>
      <c r="Q12" s="434">
        <v>1</v>
      </c>
      <c r="R12" s="434" t="s">
        <v>2939</v>
      </c>
      <c r="S12" s="434">
        <v>2</v>
      </c>
      <c r="T12" s="413" t="s">
        <v>2940</v>
      </c>
      <c r="U12" s="413">
        <v>785</v>
      </c>
    </row>
    <row r="13" spans="1:22" x14ac:dyDescent="0.3">
      <c r="A13" s="435">
        <v>13</v>
      </c>
      <c r="B13" s="435">
        <v>1</v>
      </c>
      <c r="C13" s="436" t="s">
        <v>1781</v>
      </c>
      <c r="D13" s="437">
        <v>3457.95</v>
      </c>
      <c r="E13" s="437">
        <v>89</v>
      </c>
      <c r="F13" s="437">
        <v>123</v>
      </c>
      <c r="G13" s="432">
        <v>150</v>
      </c>
      <c r="H13" s="432">
        <v>18450</v>
      </c>
      <c r="I13" s="432">
        <v>0.34951592050000002</v>
      </c>
      <c r="J13" s="444">
        <v>6448.57</v>
      </c>
      <c r="K13" s="413">
        <v>1.8648534536358248</v>
      </c>
      <c r="L13" s="433">
        <v>1007.5890549430825</v>
      </c>
      <c r="M13" s="444">
        <f t="shared" si="0"/>
        <v>8060.7124999999996</v>
      </c>
      <c r="N13" s="432">
        <v>0.29138334994522264</v>
      </c>
      <c r="O13" s="432">
        <v>-1</v>
      </c>
      <c r="P13" s="434">
        <v>12</v>
      </c>
      <c r="Q13" s="434">
        <v>1</v>
      </c>
      <c r="R13" s="434" t="s">
        <v>2398</v>
      </c>
      <c r="S13" s="434">
        <v>2</v>
      </c>
      <c r="T13" s="413" t="s">
        <v>2940</v>
      </c>
      <c r="U13" s="413">
        <v>84</v>
      </c>
    </row>
    <row r="14" spans="1:22" x14ac:dyDescent="0.3">
      <c r="A14" s="435">
        <v>14</v>
      </c>
      <c r="B14" s="435">
        <v>1</v>
      </c>
      <c r="C14" s="436" t="s">
        <v>1811</v>
      </c>
      <c r="D14" s="437">
        <v>2899.39</v>
      </c>
      <c r="E14" s="437">
        <v>47</v>
      </c>
      <c r="F14" s="431">
        <v>62</v>
      </c>
      <c r="G14" s="432">
        <v>150</v>
      </c>
      <c r="H14" s="432">
        <v>9300</v>
      </c>
      <c r="I14" s="432">
        <v>0.34951592050000002</v>
      </c>
      <c r="J14" s="444">
        <v>3250.5</v>
      </c>
      <c r="K14" s="413">
        <v>1.1210978861070777</v>
      </c>
      <c r="L14" s="433">
        <v>507.89062119082053</v>
      </c>
      <c r="M14" s="444">
        <f t="shared" si="0"/>
        <v>4063.125</v>
      </c>
      <c r="N14" s="432">
        <v>0.17517154339044438</v>
      </c>
      <c r="O14" s="432">
        <v>-1</v>
      </c>
      <c r="P14" s="434">
        <v>13</v>
      </c>
      <c r="Q14" s="434">
        <v>1</v>
      </c>
      <c r="R14" s="434" t="s">
        <v>1781</v>
      </c>
      <c r="S14" s="434">
        <v>2</v>
      </c>
      <c r="T14" s="413" t="s">
        <v>2940</v>
      </c>
      <c r="U14" s="413">
        <v>89</v>
      </c>
    </row>
    <row r="15" spans="1:22" x14ac:dyDescent="0.3">
      <c r="A15" s="435">
        <v>15</v>
      </c>
      <c r="B15" s="435">
        <v>1</v>
      </c>
      <c r="C15" s="436" t="s">
        <v>1607</v>
      </c>
      <c r="D15" s="437">
        <v>4356.21</v>
      </c>
      <c r="E15" s="437">
        <v>192</v>
      </c>
      <c r="F15" s="431">
        <v>470</v>
      </c>
      <c r="G15" s="432">
        <v>150</v>
      </c>
      <c r="H15" s="432">
        <v>70500</v>
      </c>
      <c r="I15" s="432">
        <v>0.34951592050000002</v>
      </c>
      <c r="J15" s="444">
        <v>24640.87</v>
      </c>
      <c r="K15" s="413">
        <v>5.6564926851552153</v>
      </c>
      <c r="L15" s="433">
        <v>3850.1359086239822</v>
      </c>
      <c r="M15" s="444">
        <f t="shared" si="0"/>
        <v>30801.087499999998</v>
      </c>
      <c r="N15" s="432">
        <v>0.88382697542680044</v>
      </c>
      <c r="O15" s="432">
        <v>-1</v>
      </c>
      <c r="P15" s="434">
        <v>14</v>
      </c>
      <c r="Q15" s="434">
        <v>1</v>
      </c>
      <c r="R15" s="434" t="s">
        <v>2941</v>
      </c>
      <c r="S15" s="434">
        <v>2</v>
      </c>
      <c r="T15" s="413" t="s">
        <v>2940</v>
      </c>
      <c r="U15" s="413">
        <v>47</v>
      </c>
    </row>
    <row r="16" spans="1:22" x14ac:dyDescent="0.3">
      <c r="A16" s="412">
        <v>16</v>
      </c>
      <c r="B16" s="412">
        <v>1</v>
      </c>
      <c r="C16" s="413" t="s">
        <v>1691</v>
      </c>
      <c r="D16" s="432">
        <v>5976.6</v>
      </c>
      <c r="E16" s="432">
        <v>266</v>
      </c>
      <c r="F16" s="432">
        <v>336</v>
      </c>
      <c r="G16" s="432">
        <v>150</v>
      </c>
      <c r="H16" s="432">
        <v>50400</v>
      </c>
      <c r="I16" s="432">
        <v>0.34951592050000002</v>
      </c>
      <c r="J16" s="444">
        <v>17615.599999999999</v>
      </c>
      <c r="K16" s="413">
        <v>2.9474283037178326</v>
      </c>
      <c r="L16" s="433">
        <v>2752.4374793567199</v>
      </c>
      <c r="M16" s="444">
        <f t="shared" si="0"/>
        <v>22019.5</v>
      </c>
      <c r="N16" s="432">
        <v>0.46053566900189402</v>
      </c>
      <c r="O16" s="432">
        <v>-1</v>
      </c>
      <c r="P16" s="434">
        <v>15</v>
      </c>
      <c r="Q16" s="434">
        <v>1</v>
      </c>
      <c r="R16" s="434" t="s">
        <v>2942</v>
      </c>
      <c r="S16" s="434">
        <v>2</v>
      </c>
      <c r="T16" s="413" t="s">
        <v>2940</v>
      </c>
      <c r="U16" s="413">
        <v>192</v>
      </c>
    </row>
    <row r="17" spans="1:21" x14ac:dyDescent="0.3">
      <c r="A17" s="435">
        <v>22</v>
      </c>
      <c r="B17" s="435">
        <v>1</v>
      </c>
      <c r="C17" s="436" t="s">
        <v>1627</v>
      </c>
      <c r="D17" s="437">
        <v>2994.25</v>
      </c>
      <c r="E17" s="437">
        <v>180</v>
      </c>
      <c r="F17" s="431">
        <v>413</v>
      </c>
      <c r="G17" s="432">
        <v>150</v>
      </c>
      <c r="H17" s="432">
        <v>61950</v>
      </c>
      <c r="I17" s="432">
        <v>0.34951592050000002</v>
      </c>
      <c r="J17" s="444">
        <v>21652.51</v>
      </c>
      <c r="K17" s="413">
        <v>7.2313634466059939</v>
      </c>
      <c r="L17" s="433">
        <v>3383.204662125966</v>
      </c>
      <c r="M17" s="444">
        <f t="shared" si="0"/>
        <v>27065.637499999997</v>
      </c>
      <c r="N17" s="432">
        <v>1.129900530057933</v>
      </c>
      <c r="O17" s="432">
        <v>-6</v>
      </c>
      <c r="P17" s="434">
        <v>16</v>
      </c>
      <c r="Q17" s="434">
        <v>1</v>
      </c>
      <c r="R17" s="434" t="s">
        <v>2943</v>
      </c>
      <c r="S17" s="434">
        <v>2</v>
      </c>
      <c r="T17" s="413" t="s">
        <v>2940</v>
      </c>
      <c r="U17" s="413">
        <v>266</v>
      </c>
    </row>
    <row r="18" spans="1:21" x14ac:dyDescent="0.3">
      <c r="A18" s="435">
        <v>23</v>
      </c>
      <c r="B18" s="435">
        <v>1</v>
      </c>
      <c r="C18" s="436" t="s">
        <v>1675</v>
      </c>
      <c r="D18" s="437">
        <v>912.34</v>
      </c>
      <c r="E18" s="437">
        <v>55</v>
      </c>
      <c r="F18" s="431">
        <v>255</v>
      </c>
      <c r="G18" s="432">
        <v>150</v>
      </c>
      <c r="H18" s="432">
        <v>38250</v>
      </c>
      <c r="I18" s="432">
        <v>0.34951592050000002</v>
      </c>
      <c r="J18" s="444">
        <v>13368.98</v>
      </c>
      <c r="K18" s="413">
        <v>14.65350636823991</v>
      </c>
      <c r="L18" s="433">
        <v>2088.9031093332273</v>
      </c>
      <c r="M18" s="444">
        <f t="shared" si="0"/>
        <v>16711.224999999999</v>
      </c>
      <c r="N18" s="432">
        <v>2.289610352865409</v>
      </c>
      <c r="O18" s="432">
        <v>-1</v>
      </c>
      <c r="P18" s="434">
        <v>22</v>
      </c>
      <c r="Q18" s="434">
        <v>1</v>
      </c>
      <c r="R18" s="434" t="s">
        <v>2401</v>
      </c>
      <c r="S18" s="434">
        <v>3</v>
      </c>
      <c r="T18" s="413" t="s">
        <v>301</v>
      </c>
      <c r="U18" s="413">
        <v>180</v>
      </c>
    </row>
    <row r="19" spans="1:21" x14ac:dyDescent="0.3">
      <c r="A19" s="435">
        <v>31</v>
      </c>
      <c r="B19" s="435">
        <v>1</v>
      </c>
      <c r="C19" s="436" t="s">
        <v>1613</v>
      </c>
      <c r="D19" s="437">
        <v>5044.7299999999996</v>
      </c>
      <c r="E19" s="437">
        <v>276</v>
      </c>
      <c r="F19" s="431">
        <v>504</v>
      </c>
      <c r="G19" s="432">
        <v>150</v>
      </c>
      <c r="H19" s="432">
        <v>75600</v>
      </c>
      <c r="I19" s="432">
        <v>0.34951592050000002</v>
      </c>
      <c r="J19" s="444">
        <v>26423.4</v>
      </c>
      <c r="K19" s="413">
        <v>5.2378224404477551</v>
      </c>
      <c r="L19" s="433">
        <v>4128.6562190350805</v>
      </c>
      <c r="M19" s="444">
        <f t="shared" si="0"/>
        <v>33029.25</v>
      </c>
      <c r="N19" s="432">
        <v>0.818409750181889</v>
      </c>
      <c r="O19" s="432">
        <v>-8</v>
      </c>
      <c r="P19" s="434">
        <v>23</v>
      </c>
      <c r="Q19" s="434">
        <v>1</v>
      </c>
      <c r="R19" s="434" t="s">
        <v>2402</v>
      </c>
      <c r="S19" s="434">
        <v>3</v>
      </c>
      <c r="T19" s="413" t="s">
        <v>301</v>
      </c>
      <c r="U19" s="413">
        <v>55</v>
      </c>
    </row>
    <row r="20" spans="1:21" x14ac:dyDescent="0.3">
      <c r="A20" s="435">
        <v>32</v>
      </c>
      <c r="B20" s="435">
        <v>1</v>
      </c>
      <c r="C20" s="436" t="s">
        <v>1853</v>
      </c>
      <c r="D20" s="437">
        <v>655.95</v>
      </c>
      <c r="E20" s="437">
        <v>6</v>
      </c>
      <c r="F20" s="437">
        <v>11</v>
      </c>
      <c r="G20" s="432">
        <v>150</v>
      </c>
      <c r="H20" s="432">
        <v>1650</v>
      </c>
      <c r="I20" s="432">
        <v>0.34951592050000002</v>
      </c>
      <c r="J20" s="444">
        <v>576.70000000000005</v>
      </c>
      <c r="K20" s="413">
        <v>0.87918286454760275</v>
      </c>
      <c r="L20" s="433">
        <v>90.10937432417974</v>
      </c>
      <c r="M20" s="444">
        <f t="shared" si="0"/>
        <v>720.875</v>
      </c>
      <c r="N20" s="432">
        <v>0.13737232155527057</v>
      </c>
      <c r="O20" s="432">
        <v>-7</v>
      </c>
      <c r="P20" s="434">
        <v>25</v>
      </c>
      <c r="Q20" s="434">
        <v>1</v>
      </c>
      <c r="R20" s="434" t="s">
        <v>2403</v>
      </c>
      <c r="S20" s="434">
        <v>3</v>
      </c>
      <c r="T20" s="413" t="s">
        <v>301</v>
      </c>
      <c r="U20" s="413">
        <v>0</v>
      </c>
    </row>
    <row r="21" spans="1:21" x14ac:dyDescent="0.3">
      <c r="A21" s="438">
        <v>36</v>
      </c>
      <c r="B21" s="412">
        <v>1</v>
      </c>
      <c r="C21" s="413" t="s">
        <v>1851</v>
      </c>
      <c r="D21" s="432">
        <v>276.55</v>
      </c>
      <c r="E21" s="434">
        <v>12</v>
      </c>
      <c r="F21" s="431">
        <v>31</v>
      </c>
      <c r="G21" s="432">
        <v>150</v>
      </c>
      <c r="H21" s="432">
        <v>4650</v>
      </c>
      <c r="I21" s="432">
        <v>0.34951592050000002</v>
      </c>
      <c r="J21" s="444">
        <v>1625.25</v>
      </c>
      <c r="K21" s="413">
        <v>5.8768757909962028</v>
      </c>
      <c r="L21" s="433">
        <v>253.94531059541026</v>
      </c>
      <c r="M21" s="444">
        <f t="shared" si="0"/>
        <v>2031.5625</v>
      </c>
      <c r="N21" s="432">
        <v>0.91826183545619333</v>
      </c>
      <c r="O21" s="432">
        <v>-5</v>
      </c>
      <c r="P21" s="434">
        <v>31</v>
      </c>
      <c r="Q21" s="434">
        <v>1</v>
      </c>
      <c r="R21" s="434" t="s">
        <v>2944</v>
      </c>
      <c r="S21" s="434">
        <v>4</v>
      </c>
      <c r="T21" s="413" t="s">
        <v>2945</v>
      </c>
      <c r="U21" s="413">
        <v>276</v>
      </c>
    </row>
    <row r="22" spans="1:21" x14ac:dyDescent="0.3">
      <c r="A22" s="435">
        <v>47</v>
      </c>
      <c r="B22" s="435">
        <v>1</v>
      </c>
      <c r="C22" s="436" t="s">
        <v>1644</v>
      </c>
      <c r="D22" s="437">
        <v>4517.87</v>
      </c>
      <c r="E22" s="437">
        <v>219</v>
      </c>
      <c r="F22" s="437">
        <v>345</v>
      </c>
      <c r="G22" s="432">
        <v>150</v>
      </c>
      <c r="H22" s="432">
        <v>51750</v>
      </c>
      <c r="I22" s="432">
        <v>0.34951592050000002</v>
      </c>
      <c r="J22" s="444">
        <v>18087.45</v>
      </c>
      <c r="K22" s="413">
        <v>4.0035348516004223</v>
      </c>
      <c r="L22" s="433">
        <v>2826.1640413037708</v>
      </c>
      <c r="M22" s="444">
        <f t="shared" si="0"/>
        <v>22609.3125</v>
      </c>
      <c r="N22" s="432">
        <v>0.62555231587092386</v>
      </c>
      <c r="O22" s="432">
        <v>-15</v>
      </c>
      <c r="P22" s="434">
        <v>32</v>
      </c>
      <c r="Q22" s="434">
        <v>1</v>
      </c>
      <c r="R22" s="434" t="s">
        <v>2946</v>
      </c>
      <c r="S22" s="434">
        <v>4</v>
      </c>
      <c r="T22" s="413" t="s">
        <v>2945</v>
      </c>
      <c r="U22" s="413">
        <v>6</v>
      </c>
    </row>
    <row r="23" spans="1:21" x14ac:dyDescent="0.3">
      <c r="A23" s="435">
        <v>51</v>
      </c>
      <c r="B23" s="435">
        <v>1</v>
      </c>
      <c r="C23" s="436" t="s">
        <v>1626</v>
      </c>
      <c r="D23" s="437">
        <v>1933.09</v>
      </c>
      <c r="E23" s="437">
        <v>132</v>
      </c>
      <c r="F23" s="437">
        <v>451</v>
      </c>
      <c r="G23" s="432">
        <v>150</v>
      </c>
      <c r="H23" s="432">
        <v>67650</v>
      </c>
      <c r="I23" s="432">
        <v>0.34951592050000002</v>
      </c>
      <c r="J23" s="444">
        <v>23644.75</v>
      </c>
      <c r="K23" s="413">
        <v>12.231582595740498</v>
      </c>
      <c r="L23" s="433">
        <v>3694.4921597913103</v>
      </c>
      <c r="M23" s="444">
        <f t="shared" si="0"/>
        <v>29555.9375</v>
      </c>
      <c r="N23" s="432">
        <v>1.9111847662505679</v>
      </c>
      <c r="O23" s="432">
        <v>-15</v>
      </c>
      <c r="P23" s="434">
        <v>36</v>
      </c>
      <c r="Q23" s="434">
        <v>1</v>
      </c>
      <c r="R23" s="434" t="s">
        <v>2947</v>
      </c>
      <c r="S23" s="434">
        <v>4</v>
      </c>
      <c r="T23" s="413" t="s">
        <v>2945</v>
      </c>
      <c r="U23" s="413">
        <v>12</v>
      </c>
    </row>
    <row r="24" spans="1:21" x14ac:dyDescent="0.3">
      <c r="A24" s="435">
        <v>75</v>
      </c>
      <c r="B24" s="435">
        <v>1</v>
      </c>
      <c r="C24" s="436" t="s">
        <v>1666</v>
      </c>
      <c r="D24" s="437">
        <v>661.98</v>
      </c>
      <c r="E24" s="437">
        <v>52</v>
      </c>
      <c r="F24" s="437">
        <v>226</v>
      </c>
      <c r="G24" s="432">
        <v>150</v>
      </c>
      <c r="H24" s="432">
        <v>33900</v>
      </c>
      <c r="I24" s="432">
        <v>0.34951592050000002</v>
      </c>
      <c r="J24" s="444">
        <v>11848.59</v>
      </c>
      <c r="K24" s="413">
        <v>17.898712952052932</v>
      </c>
      <c r="L24" s="433">
        <v>1851.3421736149344</v>
      </c>
      <c r="M24" s="444">
        <f t="shared" si="0"/>
        <v>14810.737499999999</v>
      </c>
      <c r="N24" s="432">
        <v>2.7966738777832174</v>
      </c>
      <c r="O24" s="432">
        <v>-37</v>
      </c>
      <c r="P24" s="434">
        <v>38</v>
      </c>
      <c r="Q24" s="434">
        <v>1</v>
      </c>
      <c r="R24" s="434" t="s">
        <v>2948</v>
      </c>
      <c r="S24" s="434">
        <v>4</v>
      </c>
      <c r="T24" s="413" t="s">
        <v>2945</v>
      </c>
      <c r="U24" s="413">
        <v>0</v>
      </c>
    </row>
    <row r="25" spans="1:21" x14ac:dyDescent="0.3">
      <c r="A25" s="438">
        <v>81</v>
      </c>
      <c r="B25" s="412">
        <v>1</v>
      </c>
      <c r="C25" s="413" t="s">
        <v>1847</v>
      </c>
      <c r="D25" s="432">
        <v>146.94</v>
      </c>
      <c r="E25" s="434">
        <v>8</v>
      </c>
      <c r="F25" s="431">
        <v>11</v>
      </c>
      <c r="G25" s="432">
        <v>150</v>
      </c>
      <c r="H25" s="432">
        <v>1650</v>
      </c>
      <c r="I25" s="432">
        <v>0.34951592050000002</v>
      </c>
      <c r="J25" s="444">
        <v>576.70000000000005</v>
      </c>
      <c r="K25" s="413">
        <v>3.9247311827956994</v>
      </c>
      <c r="L25" s="433">
        <v>90.10937432417974</v>
      </c>
      <c r="M25" s="444">
        <f t="shared" si="0"/>
        <v>720.875</v>
      </c>
      <c r="N25" s="432">
        <v>0.61323924271253394</v>
      </c>
      <c r="O25" s="432">
        <v>-34</v>
      </c>
      <c r="P25" s="434">
        <v>47</v>
      </c>
      <c r="Q25" s="434">
        <v>1</v>
      </c>
      <c r="R25" s="434" t="s">
        <v>2949</v>
      </c>
      <c r="S25" s="434">
        <v>5</v>
      </c>
      <c r="T25" s="413" t="s">
        <v>2950</v>
      </c>
      <c r="U25" s="413">
        <v>219</v>
      </c>
    </row>
    <row r="26" spans="1:21" x14ac:dyDescent="0.3">
      <c r="A26" s="435">
        <v>84</v>
      </c>
      <c r="B26" s="435">
        <v>1</v>
      </c>
      <c r="C26" s="436" t="s">
        <v>1752</v>
      </c>
      <c r="D26" s="437">
        <v>578.70000000000005</v>
      </c>
      <c r="E26" s="437">
        <v>31</v>
      </c>
      <c r="F26" s="431">
        <v>73</v>
      </c>
      <c r="G26" s="432">
        <v>150</v>
      </c>
      <c r="H26" s="432">
        <v>10950</v>
      </c>
      <c r="I26" s="432">
        <v>0.34951592050000002</v>
      </c>
      <c r="J26" s="444">
        <v>3827.2</v>
      </c>
      <c r="K26" s="413">
        <v>6.6134439260411257</v>
      </c>
      <c r="L26" s="433">
        <v>597.99999551500025</v>
      </c>
      <c r="M26" s="444">
        <f t="shared" si="0"/>
        <v>4784</v>
      </c>
      <c r="N26" s="432">
        <v>1.0333506056937969</v>
      </c>
      <c r="O26" s="432">
        <v>-33</v>
      </c>
      <c r="P26" s="434">
        <v>51</v>
      </c>
      <c r="Q26" s="434">
        <v>1</v>
      </c>
      <c r="R26" s="434" t="s">
        <v>2951</v>
      </c>
      <c r="S26" s="434">
        <v>5</v>
      </c>
      <c r="T26" s="413" t="s">
        <v>2950</v>
      </c>
      <c r="U26" s="413">
        <v>132</v>
      </c>
    </row>
    <row r="27" spans="1:21" x14ac:dyDescent="0.3">
      <c r="A27" s="435">
        <v>85</v>
      </c>
      <c r="B27" s="435">
        <v>1</v>
      </c>
      <c r="C27" s="436" t="s">
        <v>1798</v>
      </c>
      <c r="D27" s="437">
        <v>559.52</v>
      </c>
      <c r="E27" s="437">
        <v>25</v>
      </c>
      <c r="F27" s="431">
        <v>39</v>
      </c>
      <c r="G27" s="432">
        <v>150</v>
      </c>
      <c r="H27" s="432">
        <v>5850</v>
      </c>
      <c r="I27" s="432">
        <v>0.34951592050000002</v>
      </c>
      <c r="J27" s="444">
        <v>2044.67</v>
      </c>
      <c r="K27" s="413">
        <v>3.6543287103231346</v>
      </c>
      <c r="L27" s="433">
        <v>319.47968510390251</v>
      </c>
      <c r="M27" s="444">
        <f t="shared" si="0"/>
        <v>2555.8375000000001</v>
      </c>
      <c r="N27" s="432">
        <v>0.57098885670557353</v>
      </c>
      <c r="O27" s="432">
        <v>-10</v>
      </c>
      <c r="P27" s="434">
        <v>75</v>
      </c>
      <c r="Q27" s="434">
        <v>1</v>
      </c>
      <c r="R27" s="434" t="s">
        <v>2952</v>
      </c>
      <c r="S27" s="434">
        <v>7</v>
      </c>
      <c r="T27" s="413" t="s">
        <v>2953</v>
      </c>
      <c r="U27" s="413">
        <v>52</v>
      </c>
    </row>
    <row r="28" spans="1:21" x14ac:dyDescent="0.3">
      <c r="A28" s="435">
        <v>88</v>
      </c>
      <c r="B28" s="435">
        <v>1</v>
      </c>
      <c r="C28" s="436" t="s">
        <v>1651</v>
      </c>
      <c r="D28" s="437">
        <v>2141.4699999999998</v>
      </c>
      <c r="E28" s="437">
        <v>100</v>
      </c>
      <c r="F28" s="437">
        <v>246</v>
      </c>
      <c r="G28" s="432">
        <v>150</v>
      </c>
      <c r="H28" s="432">
        <v>36900</v>
      </c>
      <c r="I28" s="432">
        <v>0.34951592050000002</v>
      </c>
      <c r="J28" s="444">
        <v>12897.14</v>
      </c>
      <c r="K28" s="413">
        <v>6.0225639397236481</v>
      </c>
      <c r="L28" s="433">
        <v>2015.178109886165</v>
      </c>
      <c r="M28" s="444">
        <f t="shared" si="0"/>
        <v>16121.424999999999</v>
      </c>
      <c r="N28" s="432">
        <v>0.94102560852412831</v>
      </c>
      <c r="O28" s="432">
        <v>-11</v>
      </c>
      <c r="P28" s="434">
        <v>77</v>
      </c>
      <c r="Q28" s="434">
        <v>1</v>
      </c>
      <c r="R28" s="434" t="s">
        <v>2954</v>
      </c>
      <c r="S28" s="434">
        <v>7</v>
      </c>
      <c r="T28" s="413" t="s">
        <v>2953</v>
      </c>
      <c r="U28" s="413">
        <v>0</v>
      </c>
    </row>
    <row r="29" spans="1:21" x14ac:dyDescent="0.3">
      <c r="A29" s="438">
        <v>91</v>
      </c>
      <c r="B29" s="412">
        <v>1</v>
      </c>
      <c r="C29" s="413" t="s">
        <v>1799</v>
      </c>
      <c r="D29" s="432">
        <v>706.79</v>
      </c>
      <c r="E29" s="434">
        <v>29</v>
      </c>
      <c r="F29" s="431">
        <v>42</v>
      </c>
      <c r="G29" s="432">
        <v>150</v>
      </c>
      <c r="H29" s="432">
        <v>6300</v>
      </c>
      <c r="I29" s="432">
        <v>0.34951592050000002</v>
      </c>
      <c r="J29" s="444">
        <v>2201.9499999999998</v>
      </c>
      <c r="K29" s="413">
        <v>3.1154232516023148</v>
      </c>
      <c r="L29" s="433">
        <v>344.05468491958999</v>
      </c>
      <c r="M29" s="444">
        <f t="shared" si="0"/>
        <v>2752.4375</v>
      </c>
      <c r="N29" s="432">
        <v>0.48678487941197529</v>
      </c>
      <c r="O29" s="432">
        <v>-10</v>
      </c>
      <c r="P29" s="434">
        <v>81</v>
      </c>
      <c r="Q29" s="434">
        <v>1</v>
      </c>
      <c r="R29" s="434" t="s">
        <v>2955</v>
      </c>
      <c r="S29" s="434">
        <v>8</v>
      </c>
      <c r="T29" s="413" t="s">
        <v>2956</v>
      </c>
      <c r="U29" s="413">
        <v>8</v>
      </c>
    </row>
    <row r="30" spans="1:21" x14ac:dyDescent="0.3">
      <c r="A30" s="412">
        <v>93</v>
      </c>
      <c r="B30" s="412">
        <v>1</v>
      </c>
      <c r="C30" s="413" t="s">
        <v>1758</v>
      </c>
      <c r="D30" s="432">
        <v>433.66</v>
      </c>
      <c r="E30" s="432">
        <v>37</v>
      </c>
      <c r="F30" s="431">
        <v>116</v>
      </c>
      <c r="G30" s="432">
        <v>150</v>
      </c>
      <c r="H30" s="432">
        <v>17400</v>
      </c>
      <c r="I30" s="432">
        <v>0.34951592050000002</v>
      </c>
      <c r="J30" s="444">
        <v>6081.58</v>
      </c>
      <c r="K30" s="413">
        <v>14.02384356408246</v>
      </c>
      <c r="L30" s="433">
        <v>950.24686787314886</v>
      </c>
      <c r="M30" s="444">
        <f t="shared" si="0"/>
        <v>7601.9750000000004</v>
      </c>
      <c r="N30" s="432">
        <v>2.1912255404536936</v>
      </c>
      <c r="O30" s="432">
        <v>-9</v>
      </c>
      <c r="P30" s="434">
        <v>84</v>
      </c>
      <c r="Q30" s="434">
        <v>1</v>
      </c>
      <c r="R30" s="434" t="s">
        <v>2412</v>
      </c>
      <c r="S30" s="434">
        <v>8</v>
      </c>
      <c r="T30" s="413" t="s">
        <v>2956</v>
      </c>
      <c r="U30" s="413">
        <v>31</v>
      </c>
    </row>
    <row r="31" spans="1:21" x14ac:dyDescent="0.3">
      <c r="A31" s="435">
        <v>94</v>
      </c>
      <c r="B31" s="435">
        <v>1</v>
      </c>
      <c r="C31" s="436" t="s">
        <v>1603</v>
      </c>
      <c r="D31" s="437">
        <v>2761.49</v>
      </c>
      <c r="E31" s="437">
        <v>169</v>
      </c>
      <c r="F31" s="431">
        <v>576</v>
      </c>
      <c r="G31" s="432">
        <v>150</v>
      </c>
      <c r="H31" s="432">
        <v>86400</v>
      </c>
      <c r="I31" s="432">
        <v>0.34951592050000002</v>
      </c>
      <c r="J31" s="444">
        <v>30198.18</v>
      </c>
      <c r="K31" s="413">
        <v>10.935465998428386</v>
      </c>
      <c r="L31" s="433">
        <v>4718.46558961151</v>
      </c>
      <c r="M31" s="444">
        <f t="shared" si="0"/>
        <v>37747.724999999999</v>
      </c>
      <c r="N31" s="432">
        <v>1.7086665494394369</v>
      </c>
      <c r="O31" s="432">
        <v>-9</v>
      </c>
      <c r="P31" s="434">
        <v>85</v>
      </c>
      <c r="Q31" s="434">
        <v>1</v>
      </c>
      <c r="R31" s="434" t="s">
        <v>2957</v>
      </c>
      <c r="S31" s="434">
        <v>8</v>
      </c>
      <c r="T31" s="413" t="s">
        <v>2956</v>
      </c>
      <c r="U31" s="413">
        <v>25</v>
      </c>
    </row>
    <row r="32" spans="1:21" x14ac:dyDescent="0.3">
      <c r="A32" s="435">
        <v>95</v>
      </c>
      <c r="B32" s="435">
        <v>1</v>
      </c>
      <c r="C32" s="436" t="s">
        <v>1830</v>
      </c>
      <c r="D32" s="437">
        <v>323.58999999999997</v>
      </c>
      <c r="E32" s="437">
        <v>26</v>
      </c>
      <c r="F32" s="431">
        <v>42</v>
      </c>
      <c r="G32" s="432">
        <v>150</v>
      </c>
      <c r="H32" s="432">
        <v>6300</v>
      </c>
      <c r="I32" s="432">
        <v>0.34951592050000002</v>
      </c>
      <c r="J32" s="444">
        <v>2201.9499999999998</v>
      </c>
      <c r="K32" s="413">
        <v>6.8047529280880124</v>
      </c>
      <c r="L32" s="433">
        <v>344.05468491958999</v>
      </c>
      <c r="M32" s="444">
        <f t="shared" si="0"/>
        <v>2752.4375</v>
      </c>
      <c r="N32" s="432">
        <v>1.0632426370394326</v>
      </c>
      <c r="O32" s="432">
        <v>-7</v>
      </c>
      <c r="P32" s="434">
        <v>88</v>
      </c>
      <c r="Q32" s="434">
        <v>1</v>
      </c>
      <c r="R32" s="434" t="s">
        <v>2958</v>
      </c>
      <c r="S32" s="434">
        <v>8</v>
      </c>
      <c r="T32" s="413" t="s">
        <v>2956</v>
      </c>
      <c r="U32" s="413">
        <v>100</v>
      </c>
    </row>
    <row r="33" spans="1:21" x14ac:dyDescent="0.3">
      <c r="A33" s="435">
        <v>97</v>
      </c>
      <c r="B33" s="435">
        <v>1</v>
      </c>
      <c r="C33" s="436" t="s">
        <v>1817</v>
      </c>
      <c r="D33" s="437">
        <v>633.22</v>
      </c>
      <c r="E33" s="437">
        <v>28</v>
      </c>
      <c r="F33" s="431">
        <v>42</v>
      </c>
      <c r="G33" s="432">
        <v>150</v>
      </c>
      <c r="H33" s="432">
        <v>6300</v>
      </c>
      <c r="I33" s="432">
        <v>0.34951592050000002</v>
      </c>
      <c r="J33" s="444">
        <v>2201.9499999999998</v>
      </c>
      <c r="K33" s="413">
        <v>3.4773854268658599</v>
      </c>
      <c r="L33" s="433">
        <v>344.05468491958999</v>
      </c>
      <c r="M33" s="444">
        <f t="shared" si="0"/>
        <v>2752.4375</v>
      </c>
      <c r="N33" s="432">
        <v>0.54334146887272983</v>
      </c>
      <c r="O33" s="432">
        <v>-6</v>
      </c>
      <c r="P33" s="434">
        <v>91</v>
      </c>
      <c r="Q33" s="434">
        <v>1</v>
      </c>
      <c r="R33" s="434" t="s">
        <v>2959</v>
      </c>
      <c r="S33" s="434">
        <v>9</v>
      </c>
      <c r="T33" s="413" t="s">
        <v>158</v>
      </c>
      <c r="U33" s="413">
        <v>29</v>
      </c>
    </row>
    <row r="34" spans="1:21" x14ac:dyDescent="0.3">
      <c r="A34" s="435">
        <v>99</v>
      </c>
      <c r="B34" s="435">
        <v>1</v>
      </c>
      <c r="C34" s="436" t="s">
        <v>1614</v>
      </c>
      <c r="D34" s="437">
        <v>1255.45</v>
      </c>
      <c r="E34" s="437">
        <v>84</v>
      </c>
      <c r="F34" s="437">
        <v>367</v>
      </c>
      <c r="G34" s="432">
        <v>150</v>
      </c>
      <c r="H34" s="432">
        <v>55050</v>
      </c>
      <c r="I34" s="432">
        <v>0.34951592050000002</v>
      </c>
      <c r="J34" s="444">
        <v>19240.849999999999</v>
      </c>
      <c r="K34" s="413">
        <v>15.325859253654066</v>
      </c>
      <c r="L34" s="433">
        <v>3006.3827899521302</v>
      </c>
      <c r="M34" s="444">
        <f t="shared" si="0"/>
        <v>24051.0625</v>
      </c>
      <c r="N34" s="432">
        <v>2.3946654904234577</v>
      </c>
      <c r="O34" s="432">
        <v>-6</v>
      </c>
      <c r="P34" s="434">
        <v>93</v>
      </c>
      <c r="Q34" s="434">
        <v>1</v>
      </c>
      <c r="R34" s="434" t="s">
        <v>2960</v>
      </c>
      <c r="S34" s="434">
        <v>9</v>
      </c>
      <c r="T34" s="413" t="s">
        <v>158</v>
      </c>
      <c r="U34" s="413">
        <v>37</v>
      </c>
    </row>
    <row r="35" spans="1:21" x14ac:dyDescent="0.3">
      <c r="A35" s="435">
        <v>100</v>
      </c>
      <c r="B35" s="435">
        <v>1</v>
      </c>
      <c r="C35" s="436" t="s">
        <v>1824</v>
      </c>
      <c r="D35" s="437">
        <v>364.46</v>
      </c>
      <c r="E35" s="437">
        <v>14</v>
      </c>
      <c r="F35" s="431">
        <v>18</v>
      </c>
      <c r="G35" s="432">
        <v>150</v>
      </c>
      <c r="H35" s="432">
        <v>2700</v>
      </c>
      <c r="I35" s="432">
        <v>0.34951592050000002</v>
      </c>
      <c r="J35" s="444">
        <v>943.69</v>
      </c>
      <c r="K35" s="413">
        <v>2.5892827745157221</v>
      </c>
      <c r="L35" s="433">
        <v>147.45156139411336</v>
      </c>
      <c r="M35" s="444">
        <f t="shared" si="0"/>
        <v>1179.6125000000002</v>
      </c>
      <c r="N35" s="432">
        <v>0.40457543048376604</v>
      </c>
      <c r="O35" s="432">
        <v>-6</v>
      </c>
      <c r="P35" s="434">
        <v>94</v>
      </c>
      <c r="Q35" s="434">
        <v>1</v>
      </c>
      <c r="R35" s="434" t="s">
        <v>2961</v>
      </c>
      <c r="S35" s="434">
        <v>9</v>
      </c>
      <c r="T35" s="413" t="s">
        <v>158</v>
      </c>
      <c r="U35" s="413">
        <v>169</v>
      </c>
    </row>
    <row r="36" spans="1:21" x14ac:dyDescent="0.3">
      <c r="A36" s="435">
        <v>108</v>
      </c>
      <c r="B36" s="435">
        <v>1</v>
      </c>
      <c r="C36" s="436" t="s">
        <v>1731</v>
      </c>
      <c r="D36" s="437">
        <v>956.98</v>
      </c>
      <c r="E36" s="437">
        <v>63</v>
      </c>
      <c r="F36" s="437">
        <v>114</v>
      </c>
      <c r="G36" s="432">
        <v>150</v>
      </c>
      <c r="H36" s="432">
        <v>17100</v>
      </c>
      <c r="I36" s="432">
        <v>0.34951592050000002</v>
      </c>
      <c r="J36" s="444">
        <v>5976.72</v>
      </c>
      <c r="K36" s="413">
        <v>6.2453969779932708</v>
      </c>
      <c r="L36" s="433">
        <v>933.86249299603173</v>
      </c>
      <c r="M36" s="444">
        <f t="shared" si="0"/>
        <v>7470.9000000000005</v>
      </c>
      <c r="N36" s="432">
        <v>0.97584327049262443</v>
      </c>
      <c r="O36" s="432">
        <v>-13</v>
      </c>
      <c r="P36" s="434">
        <v>95</v>
      </c>
      <c r="Q36" s="434">
        <v>1</v>
      </c>
      <c r="R36" s="434" t="s">
        <v>2962</v>
      </c>
      <c r="S36" s="434">
        <v>9</v>
      </c>
      <c r="T36" s="413" t="s">
        <v>158</v>
      </c>
      <c r="U36" s="413">
        <v>26</v>
      </c>
    </row>
    <row r="37" spans="1:21" x14ac:dyDescent="0.3">
      <c r="A37" s="435">
        <v>110</v>
      </c>
      <c r="B37" s="435">
        <v>1</v>
      </c>
      <c r="C37" s="436" t="s">
        <v>1712</v>
      </c>
      <c r="D37" s="437">
        <v>4050.66</v>
      </c>
      <c r="E37" s="437">
        <v>84</v>
      </c>
      <c r="F37" s="437">
        <v>123</v>
      </c>
      <c r="G37" s="432">
        <v>150</v>
      </c>
      <c r="H37" s="432">
        <v>18450</v>
      </c>
      <c r="I37" s="432">
        <v>0.34951592050000002</v>
      </c>
      <c r="J37" s="444">
        <v>6448.57</v>
      </c>
      <c r="K37" s="413">
        <v>1.591980072383266</v>
      </c>
      <c r="L37" s="433">
        <v>1007.5890549430825</v>
      </c>
      <c r="M37" s="444">
        <f t="shared" si="0"/>
        <v>8060.7124999999996</v>
      </c>
      <c r="N37" s="432">
        <v>0.24874688444428378</v>
      </c>
      <c r="O37" s="432">
        <v>-13</v>
      </c>
      <c r="P37" s="434">
        <v>97</v>
      </c>
      <c r="Q37" s="434">
        <v>1</v>
      </c>
      <c r="R37" s="434" t="s">
        <v>2418</v>
      </c>
      <c r="S37" s="434">
        <v>9</v>
      </c>
      <c r="T37" s="413" t="s">
        <v>158</v>
      </c>
      <c r="U37" s="413">
        <v>28</v>
      </c>
    </row>
    <row r="38" spans="1:21" x14ac:dyDescent="0.3">
      <c r="A38" s="435">
        <v>111</v>
      </c>
      <c r="B38" s="435">
        <v>1</v>
      </c>
      <c r="C38" s="436" t="s">
        <v>1621</v>
      </c>
      <c r="D38" s="432">
        <v>1535.33</v>
      </c>
      <c r="E38" s="437">
        <v>155</v>
      </c>
      <c r="F38" s="431">
        <v>453</v>
      </c>
      <c r="G38" s="432">
        <v>150</v>
      </c>
      <c r="H38" s="432">
        <v>67950</v>
      </c>
      <c r="I38" s="432">
        <v>0.34951592050000002</v>
      </c>
      <c r="J38" s="444">
        <v>23749.61</v>
      </c>
      <c r="K38" s="413">
        <v>15.468733106237748</v>
      </c>
      <c r="L38" s="433">
        <v>3710.8765346684277</v>
      </c>
      <c r="M38" s="444">
        <f t="shared" si="0"/>
        <v>29687.012500000001</v>
      </c>
      <c r="N38" s="432">
        <v>2.4169895297222279</v>
      </c>
      <c r="O38" s="432">
        <v>-12</v>
      </c>
      <c r="P38" s="434">
        <v>99</v>
      </c>
      <c r="Q38" s="434">
        <v>1</v>
      </c>
      <c r="R38" s="434" t="s">
        <v>2963</v>
      </c>
      <c r="S38" s="434">
        <v>9</v>
      </c>
      <c r="T38" s="413" t="s">
        <v>158</v>
      </c>
      <c r="U38" s="413">
        <v>84</v>
      </c>
    </row>
    <row r="39" spans="1:21" x14ac:dyDescent="0.3">
      <c r="A39" s="435">
        <v>112</v>
      </c>
      <c r="B39" s="435">
        <v>1</v>
      </c>
      <c r="C39" s="436" t="s">
        <v>1848</v>
      </c>
      <c r="D39" s="432">
        <v>9673.1299999999992</v>
      </c>
      <c r="E39" s="437">
        <v>16</v>
      </c>
      <c r="F39" s="431">
        <v>16</v>
      </c>
      <c r="G39" s="432">
        <v>150</v>
      </c>
      <c r="H39" s="432">
        <v>2400</v>
      </c>
      <c r="I39" s="432">
        <v>0.34951592050000002</v>
      </c>
      <c r="J39" s="444">
        <v>838.84</v>
      </c>
      <c r="K39" s="413">
        <v>8.6718569894129419E-2</v>
      </c>
      <c r="L39" s="433">
        <v>131.06874901698444</v>
      </c>
      <c r="M39" s="444">
        <f t="shared" si="0"/>
        <v>1048.55</v>
      </c>
      <c r="N39" s="432">
        <v>1.3549776444334404E-2</v>
      </c>
      <c r="O39" s="432">
        <v>-12</v>
      </c>
      <c r="P39" s="434">
        <v>100</v>
      </c>
      <c r="Q39" s="434">
        <v>1</v>
      </c>
      <c r="R39" s="434" t="s">
        <v>2964</v>
      </c>
      <c r="S39" s="434">
        <v>9</v>
      </c>
      <c r="T39" s="413" t="s">
        <v>158</v>
      </c>
      <c r="U39" s="413">
        <v>14</v>
      </c>
    </row>
    <row r="40" spans="1:21" x14ac:dyDescent="0.3">
      <c r="A40" s="435">
        <v>113</v>
      </c>
      <c r="B40" s="435">
        <v>1</v>
      </c>
      <c r="C40" s="436" t="s">
        <v>1743</v>
      </c>
      <c r="D40" s="432">
        <v>769.62</v>
      </c>
      <c r="E40" s="437">
        <v>39</v>
      </c>
      <c r="F40" s="431">
        <v>97</v>
      </c>
      <c r="G40" s="432">
        <v>150</v>
      </c>
      <c r="H40" s="432">
        <v>14550</v>
      </c>
      <c r="I40" s="432">
        <v>0.34951592050000002</v>
      </c>
      <c r="J40" s="444">
        <v>5085.46</v>
      </c>
      <c r="K40" s="413">
        <v>6.6077544762350247</v>
      </c>
      <c r="L40" s="433">
        <v>794.60311904047694</v>
      </c>
      <c r="M40" s="444">
        <f t="shared" si="0"/>
        <v>6356.8249999999998</v>
      </c>
      <c r="N40" s="432">
        <v>1.0324616291682609</v>
      </c>
      <c r="O40" s="432">
        <v>-5</v>
      </c>
      <c r="P40" s="434">
        <v>108</v>
      </c>
      <c r="Q40" s="434">
        <v>1</v>
      </c>
      <c r="R40" s="434" t="s">
        <v>2965</v>
      </c>
      <c r="S40" s="434">
        <v>10</v>
      </c>
      <c r="T40" s="413" t="s">
        <v>2966</v>
      </c>
      <c r="U40" s="413">
        <v>63</v>
      </c>
    </row>
    <row r="41" spans="1:21" x14ac:dyDescent="0.3">
      <c r="A41" s="435">
        <v>115</v>
      </c>
      <c r="B41" s="435">
        <v>1</v>
      </c>
      <c r="C41" s="436" t="s">
        <v>1865</v>
      </c>
      <c r="D41" s="432">
        <v>1158.74</v>
      </c>
      <c r="E41" s="437">
        <v>23</v>
      </c>
      <c r="F41" s="431">
        <v>28</v>
      </c>
      <c r="G41" s="432">
        <v>150</v>
      </c>
      <c r="H41" s="432">
        <v>4200</v>
      </c>
      <c r="I41" s="432">
        <v>0.34951592050000002</v>
      </c>
      <c r="J41" s="444">
        <v>1467.97</v>
      </c>
      <c r="K41" s="413">
        <v>1.266867459481851</v>
      </c>
      <c r="L41" s="433">
        <v>229.37031077972276</v>
      </c>
      <c r="M41" s="444">
        <f t="shared" si="0"/>
        <v>1834.9625000000001</v>
      </c>
      <c r="N41" s="432">
        <v>0.19794803905942901</v>
      </c>
      <c r="O41" s="432">
        <v>-5</v>
      </c>
      <c r="P41" s="434">
        <v>110</v>
      </c>
      <c r="Q41" s="434">
        <v>1</v>
      </c>
      <c r="R41" s="434" t="s">
        <v>2967</v>
      </c>
      <c r="S41" s="434">
        <v>10</v>
      </c>
      <c r="T41" s="413" t="s">
        <v>2966</v>
      </c>
      <c r="U41" s="413">
        <v>84</v>
      </c>
    </row>
    <row r="42" spans="1:21" x14ac:dyDescent="0.3">
      <c r="A42" s="435">
        <v>116</v>
      </c>
      <c r="B42" s="435">
        <v>1</v>
      </c>
      <c r="C42" s="436" t="s">
        <v>1698</v>
      </c>
      <c r="D42" s="432">
        <v>1166.01</v>
      </c>
      <c r="E42" s="437">
        <v>57</v>
      </c>
      <c r="F42" s="431">
        <v>204</v>
      </c>
      <c r="G42" s="432">
        <v>150</v>
      </c>
      <c r="H42" s="432">
        <v>30600</v>
      </c>
      <c r="I42" s="432">
        <v>0.34951592050000002</v>
      </c>
      <c r="J42" s="444">
        <v>10695.19</v>
      </c>
      <c r="K42" s="413">
        <v>9.1724685037006548</v>
      </c>
      <c r="L42" s="433">
        <v>1671.1234249665749</v>
      </c>
      <c r="M42" s="444">
        <f t="shared" si="0"/>
        <v>13368.987500000001</v>
      </c>
      <c r="N42" s="432">
        <v>1.4331981929542414</v>
      </c>
      <c r="O42" s="432">
        <v>-5</v>
      </c>
      <c r="P42" s="434">
        <v>111</v>
      </c>
      <c r="Q42" s="434">
        <v>1</v>
      </c>
      <c r="R42" s="434" t="s">
        <v>1621</v>
      </c>
      <c r="S42" s="434">
        <v>10</v>
      </c>
      <c r="T42" s="413" t="s">
        <v>2966</v>
      </c>
      <c r="U42" s="413">
        <v>155</v>
      </c>
    </row>
    <row r="43" spans="1:21" x14ac:dyDescent="0.3">
      <c r="A43" s="435">
        <v>118</v>
      </c>
      <c r="B43" s="435">
        <v>1</v>
      </c>
      <c r="C43" s="436" t="s">
        <v>1822</v>
      </c>
      <c r="D43" s="432">
        <v>327.35000000000002</v>
      </c>
      <c r="E43" s="437">
        <v>16</v>
      </c>
      <c r="F43" s="431">
        <v>51</v>
      </c>
      <c r="G43" s="432">
        <v>150</v>
      </c>
      <c r="H43" s="432">
        <v>7650</v>
      </c>
      <c r="I43" s="432">
        <v>0.34951592050000002</v>
      </c>
      <c r="J43" s="444">
        <v>2673.8</v>
      </c>
      <c r="K43" s="413">
        <v>8.1680158851382316</v>
      </c>
      <c r="L43" s="433">
        <v>417.78124686664086</v>
      </c>
      <c r="M43" s="444">
        <f t="shared" si="0"/>
        <v>3342.25</v>
      </c>
      <c r="N43" s="432">
        <v>1.2762524724809556</v>
      </c>
      <c r="O43" s="432">
        <v>-6</v>
      </c>
      <c r="P43" s="434">
        <v>112</v>
      </c>
      <c r="Q43" s="434">
        <v>1</v>
      </c>
      <c r="R43" s="434" t="s">
        <v>1848</v>
      </c>
      <c r="S43" s="434">
        <v>10</v>
      </c>
      <c r="T43" s="413" t="s">
        <v>2966</v>
      </c>
      <c r="U43" s="413">
        <v>16</v>
      </c>
    </row>
    <row r="44" spans="1:21" x14ac:dyDescent="0.3">
      <c r="A44" s="412">
        <v>129</v>
      </c>
      <c r="B44" s="412">
        <v>1</v>
      </c>
      <c r="C44" s="413" t="s">
        <v>1715</v>
      </c>
      <c r="D44" s="432">
        <v>1567.26</v>
      </c>
      <c r="E44" s="432">
        <v>81</v>
      </c>
      <c r="F44" s="431">
        <v>149</v>
      </c>
      <c r="G44" s="432">
        <v>150</v>
      </c>
      <c r="H44" s="432">
        <v>22350</v>
      </c>
      <c r="I44" s="432">
        <v>0.34951592050000002</v>
      </c>
      <c r="J44" s="444">
        <v>7811.68</v>
      </c>
      <c r="K44" s="413">
        <v>4.984291055727831</v>
      </c>
      <c r="L44" s="433">
        <v>1220.574990845688</v>
      </c>
      <c r="M44" s="444">
        <f t="shared" si="0"/>
        <v>9764.6</v>
      </c>
      <c r="N44" s="432">
        <v>0.77879547161650786</v>
      </c>
      <c r="O44" s="432">
        <v>-16</v>
      </c>
      <c r="P44" s="434">
        <v>113</v>
      </c>
      <c r="Q44" s="434">
        <v>1</v>
      </c>
      <c r="R44" s="434" t="s">
        <v>1743</v>
      </c>
      <c r="S44" s="434">
        <v>11</v>
      </c>
      <c r="T44" s="413" t="s">
        <v>2968</v>
      </c>
      <c r="U44" s="413">
        <v>39</v>
      </c>
    </row>
    <row r="45" spans="1:21" x14ac:dyDescent="0.3">
      <c r="A45" s="435">
        <v>138</v>
      </c>
      <c r="B45" s="435">
        <v>1</v>
      </c>
      <c r="C45" s="436" t="s">
        <v>1625</v>
      </c>
      <c r="D45" s="437">
        <v>2692.7</v>
      </c>
      <c r="E45" s="437">
        <v>127</v>
      </c>
      <c r="F45" s="437">
        <v>369</v>
      </c>
      <c r="G45" s="432">
        <v>150</v>
      </c>
      <c r="H45" s="432">
        <v>55350</v>
      </c>
      <c r="I45" s="432">
        <v>0.34951592050000002</v>
      </c>
      <c r="J45" s="444">
        <v>19345.71</v>
      </c>
      <c r="K45" s="413">
        <v>7.1845025439150296</v>
      </c>
      <c r="L45" s="433">
        <v>3022.7671648292471</v>
      </c>
      <c r="M45" s="444">
        <f t="shared" si="0"/>
        <v>24182.137499999997</v>
      </c>
      <c r="N45" s="432">
        <v>1.122578514067385</v>
      </c>
      <c r="O45" s="432">
        <v>-23</v>
      </c>
      <c r="P45" s="434">
        <v>115</v>
      </c>
      <c r="Q45" s="434">
        <v>1</v>
      </c>
      <c r="R45" s="434" t="s">
        <v>2969</v>
      </c>
      <c r="S45" s="434">
        <v>11</v>
      </c>
      <c r="T45" s="413" t="s">
        <v>2968</v>
      </c>
      <c r="U45" s="413">
        <v>23</v>
      </c>
    </row>
    <row r="46" spans="1:21" x14ac:dyDescent="0.3">
      <c r="A46" s="412">
        <v>139</v>
      </c>
      <c r="B46" s="412">
        <v>1</v>
      </c>
      <c r="C46" s="413" t="s">
        <v>1725</v>
      </c>
      <c r="D46" s="432">
        <v>848.18</v>
      </c>
      <c r="E46" s="432">
        <v>40</v>
      </c>
      <c r="F46" s="431">
        <v>137</v>
      </c>
      <c r="G46" s="432">
        <v>150</v>
      </c>
      <c r="H46" s="432">
        <v>20550</v>
      </c>
      <c r="I46" s="432">
        <v>0.34951592050000002</v>
      </c>
      <c r="J46" s="444">
        <v>7182.55</v>
      </c>
      <c r="K46" s="413">
        <v>8.4681907142351864</v>
      </c>
      <c r="L46" s="433">
        <v>1122.2734290829499</v>
      </c>
      <c r="M46" s="444">
        <f t="shared" si="0"/>
        <v>8978.1875</v>
      </c>
      <c r="N46" s="432">
        <v>1.3231547891755877</v>
      </c>
      <c r="O46" s="432">
        <v>-23</v>
      </c>
      <c r="P46" s="434">
        <v>116</v>
      </c>
      <c r="Q46" s="434">
        <v>1</v>
      </c>
      <c r="R46" s="434" t="s">
        <v>2970</v>
      </c>
      <c r="S46" s="434">
        <v>11</v>
      </c>
      <c r="T46" s="413" t="s">
        <v>2968</v>
      </c>
      <c r="U46" s="413">
        <v>57</v>
      </c>
    </row>
    <row r="47" spans="1:21" x14ac:dyDescent="0.3">
      <c r="A47" s="435">
        <v>150</v>
      </c>
      <c r="B47" s="435">
        <v>1</v>
      </c>
      <c r="C47" s="436" t="s">
        <v>1623</v>
      </c>
      <c r="D47" s="437">
        <v>987.42</v>
      </c>
      <c r="E47" s="437">
        <v>79</v>
      </c>
      <c r="F47" s="437">
        <v>403</v>
      </c>
      <c r="G47" s="432">
        <v>150</v>
      </c>
      <c r="H47" s="432">
        <v>60450</v>
      </c>
      <c r="I47" s="432">
        <v>0.34951592050000002</v>
      </c>
      <c r="J47" s="444">
        <v>21128.240000000002</v>
      </c>
      <c r="K47" s="413">
        <v>21.397419537785343</v>
      </c>
      <c r="L47" s="433">
        <v>3301.2874752403454</v>
      </c>
      <c r="M47" s="444">
        <f t="shared" si="0"/>
        <v>26410.300000000003</v>
      </c>
      <c r="N47" s="432">
        <v>3.3433467777038599</v>
      </c>
      <c r="O47" s="432">
        <v>-32</v>
      </c>
      <c r="P47" s="434">
        <v>118</v>
      </c>
      <c r="Q47" s="434">
        <v>1</v>
      </c>
      <c r="R47" s="434" t="s">
        <v>2971</v>
      </c>
      <c r="S47" s="434">
        <v>11</v>
      </c>
      <c r="T47" s="413" t="s">
        <v>2968</v>
      </c>
      <c r="U47" s="413">
        <v>16</v>
      </c>
    </row>
    <row r="48" spans="1:21" x14ac:dyDescent="0.3">
      <c r="A48" s="435">
        <v>152</v>
      </c>
      <c r="B48" s="435">
        <v>1</v>
      </c>
      <c r="C48" s="436" t="s">
        <v>1713</v>
      </c>
      <c r="D48" s="437">
        <v>6857.35</v>
      </c>
      <c r="E48" s="437">
        <v>122</v>
      </c>
      <c r="F48" s="437">
        <v>164</v>
      </c>
      <c r="G48" s="432">
        <v>150</v>
      </c>
      <c r="H48" s="432">
        <v>24600</v>
      </c>
      <c r="I48" s="432">
        <v>0.34951592050000002</v>
      </c>
      <c r="J48" s="444">
        <v>8598.09</v>
      </c>
      <c r="K48" s="413">
        <v>1.2538502482737499</v>
      </c>
      <c r="L48" s="433">
        <v>1343.451552424114</v>
      </c>
      <c r="M48" s="444">
        <f t="shared" si="0"/>
        <v>10747.612499999999</v>
      </c>
      <c r="N48" s="432">
        <v>0.19591409982341779</v>
      </c>
      <c r="O48" s="432">
        <v>-23</v>
      </c>
      <c r="P48" s="434">
        <v>129</v>
      </c>
      <c r="Q48" s="434">
        <v>1</v>
      </c>
      <c r="R48" s="434" t="s">
        <v>2428</v>
      </c>
      <c r="S48" s="434">
        <v>12</v>
      </c>
      <c r="T48" s="413" t="s">
        <v>2972</v>
      </c>
      <c r="U48" s="413">
        <v>81</v>
      </c>
    </row>
    <row r="49" spans="1:21" x14ac:dyDescent="0.3">
      <c r="A49" s="435">
        <v>160</v>
      </c>
      <c r="B49" s="435"/>
      <c r="C49" s="436"/>
      <c r="D49" s="437">
        <v>0</v>
      </c>
      <c r="E49" s="437">
        <v>0</v>
      </c>
      <c r="F49" s="437">
        <v>0</v>
      </c>
      <c r="G49" s="437">
        <v>0</v>
      </c>
      <c r="H49" s="437">
        <v>0</v>
      </c>
      <c r="I49" s="437">
        <v>0</v>
      </c>
      <c r="J49" s="437">
        <v>0</v>
      </c>
      <c r="K49" s="437">
        <v>0</v>
      </c>
      <c r="L49" s="437">
        <v>0</v>
      </c>
      <c r="M49" s="437">
        <v>0</v>
      </c>
      <c r="N49" s="432"/>
      <c r="O49" s="432"/>
      <c r="P49" s="434"/>
      <c r="Q49" s="434"/>
      <c r="R49" s="434"/>
      <c r="S49" s="434"/>
    </row>
    <row r="50" spans="1:21" x14ac:dyDescent="0.3">
      <c r="A50" s="435">
        <v>160.1</v>
      </c>
      <c r="B50" s="435"/>
      <c r="C50" s="436"/>
      <c r="D50" s="437">
        <v>0</v>
      </c>
      <c r="E50" s="437">
        <v>0</v>
      </c>
      <c r="F50" s="437">
        <v>0</v>
      </c>
      <c r="G50" s="437">
        <v>0</v>
      </c>
      <c r="H50" s="437">
        <v>0</v>
      </c>
      <c r="I50" s="437">
        <v>0</v>
      </c>
      <c r="J50" s="437">
        <v>0</v>
      </c>
      <c r="K50" s="437">
        <v>0</v>
      </c>
      <c r="L50" s="437">
        <v>0</v>
      </c>
      <c r="M50" s="437">
        <v>0</v>
      </c>
      <c r="N50" s="432"/>
      <c r="O50" s="432"/>
      <c r="P50" s="434"/>
      <c r="Q50" s="434"/>
      <c r="R50" s="434"/>
      <c r="S50" s="434"/>
    </row>
    <row r="51" spans="1:21" x14ac:dyDescent="0.3">
      <c r="A51" s="435">
        <v>162</v>
      </c>
      <c r="B51" s="435">
        <v>1</v>
      </c>
      <c r="C51" s="436" t="s">
        <v>1710</v>
      </c>
      <c r="D51" s="437">
        <v>992.89</v>
      </c>
      <c r="E51" s="437">
        <v>38</v>
      </c>
      <c r="F51" s="437">
        <v>115</v>
      </c>
      <c r="G51" s="432">
        <v>150</v>
      </c>
      <c r="H51" s="432">
        <v>17250</v>
      </c>
      <c r="I51" s="432">
        <v>0.34951592050000002</v>
      </c>
      <c r="J51" s="444">
        <v>6029.15</v>
      </c>
      <c r="K51" s="413">
        <v>6.0723242252414664</v>
      </c>
      <c r="L51" s="433">
        <v>942.05468043459018</v>
      </c>
      <c r="M51" s="444">
        <f t="shared" si="0"/>
        <v>7536.4375</v>
      </c>
      <c r="N51" s="432">
        <v>0.94880065307797457</v>
      </c>
      <c r="O51" s="432">
        <v>-24</v>
      </c>
      <c r="P51" s="434">
        <v>138</v>
      </c>
      <c r="Q51" s="434">
        <v>1</v>
      </c>
      <c r="R51" s="434" t="s">
        <v>2973</v>
      </c>
      <c r="S51" s="434">
        <v>13</v>
      </c>
      <c r="T51" s="413" t="s">
        <v>2974</v>
      </c>
      <c r="U51" s="413">
        <v>127</v>
      </c>
    </row>
    <row r="52" spans="1:21" x14ac:dyDescent="0.3">
      <c r="A52" s="435">
        <v>166</v>
      </c>
      <c r="B52" s="435">
        <v>1</v>
      </c>
      <c r="C52" s="436" t="s">
        <v>1803</v>
      </c>
      <c r="D52" s="432">
        <v>463.8</v>
      </c>
      <c r="E52" s="437">
        <v>22</v>
      </c>
      <c r="F52" s="431">
        <v>48</v>
      </c>
      <c r="G52" s="432">
        <v>150</v>
      </c>
      <c r="H52" s="432">
        <v>7200</v>
      </c>
      <c r="I52" s="432">
        <v>0.34951592050000002</v>
      </c>
      <c r="J52" s="444">
        <v>2516.5100000000002</v>
      </c>
      <c r="K52" s="413">
        <v>5.4258516601983615</v>
      </c>
      <c r="L52" s="433">
        <v>393.20468455096506</v>
      </c>
      <c r="M52" s="444">
        <f t="shared" si="0"/>
        <v>3145.6375000000003</v>
      </c>
      <c r="N52" s="432">
        <v>0.84778931554757453</v>
      </c>
      <c r="O52" s="432">
        <v>-27</v>
      </c>
      <c r="P52" s="434">
        <v>139</v>
      </c>
      <c r="Q52" s="434">
        <v>1</v>
      </c>
      <c r="R52" s="434" t="s">
        <v>2975</v>
      </c>
      <c r="S52" s="434">
        <v>13</v>
      </c>
      <c r="T52" s="413" t="s">
        <v>2974</v>
      </c>
      <c r="U52" s="413">
        <v>40</v>
      </c>
    </row>
    <row r="53" spans="1:21" x14ac:dyDescent="0.3">
      <c r="A53" s="435">
        <v>173</v>
      </c>
      <c r="B53" s="435">
        <v>1</v>
      </c>
      <c r="C53" s="436" t="s">
        <v>1813</v>
      </c>
      <c r="D53" s="437">
        <v>509.35</v>
      </c>
      <c r="E53" s="437">
        <v>17</v>
      </c>
      <c r="F53" s="437">
        <v>51</v>
      </c>
      <c r="G53" s="432">
        <v>150</v>
      </c>
      <c r="H53" s="432">
        <v>7650</v>
      </c>
      <c r="I53" s="432">
        <v>0.34951592050000002</v>
      </c>
      <c r="J53" s="444">
        <v>2673.8</v>
      </c>
      <c r="K53" s="413">
        <v>5.2494355551192697</v>
      </c>
      <c r="L53" s="433">
        <v>417.78124686664086</v>
      </c>
      <c r="M53" s="444">
        <f t="shared" si="0"/>
        <v>3342.25</v>
      </c>
      <c r="N53" s="432">
        <v>0.82022429933570407</v>
      </c>
      <c r="O53" s="432">
        <v>-27</v>
      </c>
      <c r="P53" s="434">
        <v>146</v>
      </c>
      <c r="Q53" s="434">
        <v>1</v>
      </c>
      <c r="R53" s="434" t="s">
        <v>2976</v>
      </c>
      <c r="S53" s="434">
        <v>14</v>
      </c>
      <c r="T53" s="413" t="s">
        <v>2977</v>
      </c>
      <c r="U53" s="413">
        <v>0</v>
      </c>
    </row>
    <row r="54" spans="1:21" x14ac:dyDescent="0.3">
      <c r="A54" s="438">
        <v>177</v>
      </c>
      <c r="B54" s="412">
        <v>1</v>
      </c>
      <c r="C54" s="413" t="s">
        <v>1722</v>
      </c>
      <c r="D54" s="432">
        <v>1077.4100000000001</v>
      </c>
      <c r="E54" s="434">
        <v>61</v>
      </c>
      <c r="F54" s="431">
        <v>211</v>
      </c>
      <c r="G54" s="432">
        <v>150</v>
      </c>
      <c r="H54" s="432">
        <v>31650</v>
      </c>
      <c r="I54" s="432">
        <v>0.34951592050000002</v>
      </c>
      <c r="J54" s="444">
        <v>11062.18</v>
      </c>
      <c r="K54" s="413">
        <v>10.267381962298474</v>
      </c>
      <c r="L54" s="433">
        <v>1728.4656120365087</v>
      </c>
      <c r="M54" s="444">
        <f t="shared" si="0"/>
        <v>13827.725</v>
      </c>
      <c r="N54" s="432">
        <v>1.6042784195770492</v>
      </c>
      <c r="O54" s="432">
        <v>-27</v>
      </c>
      <c r="P54" s="434">
        <v>150</v>
      </c>
      <c r="Q54" s="434">
        <v>1</v>
      </c>
      <c r="R54" s="434" t="s">
        <v>2978</v>
      </c>
      <c r="S54" s="434">
        <v>14</v>
      </c>
      <c r="T54" s="413" t="s">
        <v>2977</v>
      </c>
      <c r="U54" s="413">
        <v>79</v>
      </c>
    </row>
    <row r="55" spans="1:21" x14ac:dyDescent="0.3">
      <c r="A55" s="435">
        <v>181</v>
      </c>
      <c r="B55" s="435">
        <v>1</v>
      </c>
      <c r="C55" s="436" t="s">
        <v>1629</v>
      </c>
      <c r="D55" s="437">
        <v>6572.89</v>
      </c>
      <c r="E55" s="437">
        <v>193</v>
      </c>
      <c r="F55" s="437">
        <v>331</v>
      </c>
      <c r="G55" s="432">
        <v>150</v>
      </c>
      <c r="H55" s="432">
        <v>49650</v>
      </c>
      <c r="I55" s="432">
        <v>0.34951592050000002</v>
      </c>
      <c r="J55" s="444">
        <v>17353.47</v>
      </c>
      <c r="K55" s="413">
        <v>2.6401582865375808</v>
      </c>
      <c r="L55" s="433">
        <v>2711.4796671639037</v>
      </c>
      <c r="M55" s="444">
        <f t="shared" si="0"/>
        <v>21691.837500000001</v>
      </c>
      <c r="N55" s="432">
        <v>0.41252472917756172</v>
      </c>
      <c r="O55" s="432">
        <v>-29</v>
      </c>
      <c r="P55" s="434">
        <v>152</v>
      </c>
      <c r="Q55" s="434">
        <v>1</v>
      </c>
      <c r="R55" s="434" t="s">
        <v>2979</v>
      </c>
      <c r="S55" s="434">
        <v>14</v>
      </c>
      <c r="T55" s="413" t="s">
        <v>2977</v>
      </c>
      <c r="U55" s="413">
        <v>122</v>
      </c>
    </row>
    <row r="56" spans="1:21" x14ac:dyDescent="0.3">
      <c r="A56" s="435">
        <v>182</v>
      </c>
      <c r="B56" s="435">
        <v>1</v>
      </c>
      <c r="C56" s="436" t="s">
        <v>1637</v>
      </c>
      <c r="D56" s="432">
        <v>1043.1199999999999</v>
      </c>
      <c r="E56" s="437">
        <v>70</v>
      </c>
      <c r="F56" s="431">
        <v>394</v>
      </c>
      <c r="G56" s="432">
        <v>150</v>
      </c>
      <c r="H56" s="432">
        <v>59100</v>
      </c>
      <c r="I56" s="432">
        <v>0.34951592050000002</v>
      </c>
      <c r="J56" s="444">
        <v>20656.39</v>
      </c>
      <c r="K56" s="413">
        <v>19.802505943707342</v>
      </c>
      <c r="L56" s="433">
        <v>3227.5609132932941</v>
      </c>
      <c r="M56" s="444">
        <f t="shared" si="0"/>
        <v>25820.487499999999</v>
      </c>
      <c r="N56" s="432">
        <v>3.0941415304982116</v>
      </c>
      <c r="O56" s="432">
        <v>-22</v>
      </c>
      <c r="P56" s="434">
        <v>160</v>
      </c>
      <c r="Q56" s="434">
        <v>70</v>
      </c>
      <c r="R56" s="434" t="s">
        <v>2980</v>
      </c>
      <c r="S56" s="434">
        <v>66</v>
      </c>
      <c r="T56" s="413" t="s">
        <v>2981</v>
      </c>
      <c r="U56" s="413">
        <v>0</v>
      </c>
    </row>
    <row r="57" spans="1:21" x14ac:dyDescent="0.3">
      <c r="A57" s="438">
        <v>186</v>
      </c>
      <c r="B57" s="412">
        <v>1</v>
      </c>
      <c r="C57" s="413" t="s">
        <v>1589</v>
      </c>
      <c r="D57" s="432">
        <v>1727.56</v>
      </c>
      <c r="E57" s="434">
        <v>177</v>
      </c>
      <c r="F57" s="431">
        <v>875</v>
      </c>
      <c r="G57" s="432">
        <v>150</v>
      </c>
      <c r="H57" s="432">
        <v>131250</v>
      </c>
      <c r="I57" s="432">
        <v>0.34951592050000002</v>
      </c>
      <c r="J57" s="444">
        <v>45873.96</v>
      </c>
      <c r="K57" s="413">
        <v>26.554192039639723</v>
      </c>
      <c r="L57" s="433">
        <v>7167.8061962414558</v>
      </c>
      <c r="M57" s="444">
        <f t="shared" si="0"/>
        <v>57342.45</v>
      </c>
      <c r="N57" s="432">
        <v>4.1490924750755145</v>
      </c>
      <c r="O57" s="432">
        <v>-24</v>
      </c>
      <c r="P57" s="434">
        <v>162</v>
      </c>
      <c r="Q57" s="434">
        <v>1</v>
      </c>
      <c r="R57" s="434" t="s">
        <v>2982</v>
      </c>
      <c r="S57" s="434">
        <v>15</v>
      </c>
      <c r="T57" s="413" t="s">
        <v>2983</v>
      </c>
      <c r="U57" s="413">
        <v>38</v>
      </c>
    </row>
    <row r="58" spans="1:21" x14ac:dyDescent="0.3">
      <c r="A58" s="438">
        <v>191</v>
      </c>
      <c r="B58" s="412">
        <v>1</v>
      </c>
      <c r="C58" s="413" t="s">
        <v>1587</v>
      </c>
      <c r="D58" s="432">
        <v>8672.41</v>
      </c>
      <c r="E58" s="434">
        <v>404</v>
      </c>
      <c r="F58" s="431">
        <v>965</v>
      </c>
      <c r="G58" s="432">
        <v>150</v>
      </c>
      <c r="H58" s="432">
        <v>144750</v>
      </c>
      <c r="I58" s="432">
        <v>0.34951592050000002</v>
      </c>
      <c r="J58" s="444">
        <v>50592.43</v>
      </c>
      <c r="K58" s="413">
        <v>5.8337221141528133</v>
      </c>
      <c r="L58" s="433">
        <v>7905.0671282119993</v>
      </c>
      <c r="M58" s="444">
        <f t="shared" si="0"/>
        <v>63240.537499999999</v>
      </c>
      <c r="N58" s="432">
        <v>0.9115190734999844</v>
      </c>
      <c r="O58" s="432">
        <v>-25</v>
      </c>
      <c r="P58" s="434">
        <v>166</v>
      </c>
      <c r="Q58" s="434">
        <v>1</v>
      </c>
      <c r="R58" s="434" t="s">
        <v>2984</v>
      </c>
      <c r="S58" s="434">
        <v>16</v>
      </c>
      <c r="T58" s="413" t="s">
        <v>2985</v>
      </c>
      <c r="U58" s="413">
        <v>22</v>
      </c>
    </row>
    <row r="59" spans="1:21" x14ac:dyDescent="0.3">
      <c r="A59" s="435">
        <v>192</v>
      </c>
      <c r="B59" s="435">
        <v>1</v>
      </c>
      <c r="C59" s="436" t="s">
        <v>1724</v>
      </c>
      <c r="D59" s="437">
        <v>7295.26</v>
      </c>
      <c r="E59" s="437">
        <v>131</v>
      </c>
      <c r="F59" s="437">
        <v>254</v>
      </c>
      <c r="G59" s="432">
        <v>150</v>
      </c>
      <c r="H59" s="432">
        <v>38100</v>
      </c>
      <c r="I59" s="432">
        <v>0.34951592050000002</v>
      </c>
      <c r="J59" s="444">
        <v>13316.56</v>
      </c>
      <c r="K59" s="413">
        <v>1.8253715426180834</v>
      </c>
      <c r="L59" s="433">
        <v>2080.7124843946572</v>
      </c>
      <c r="M59" s="444">
        <f t="shared" si="0"/>
        <v>16645.7</v>
      </c>
      <c r="N59" s="432">
        <v>0.28521430139496839</v>
      </c>
      <c r="O59" s="432">
        <v>-19</v>
      </c>
      <c r="P59" s="434">
        <v>173</v>
      </c>
      <c r="Q59" s="434">
        <v>1</v>
      </c>
      <c r="R59" s="434" t="s">
        <v>2986</v>
      </c>
      <c r="S59" s="434">
        <v>17</v>
      </c>
      <c r="T59" s="413" t="s">
        <v>2987</v>
      </c>
      <c r="U59" s="413">
        <v>17</v>
      </c>
    </row>
    <row r="60" spans="1:21" x14ac:dyDescent="0.3">
      <c r="A60" s="435">
        <v>194</v>
      </c>
      <c r="B60" s="435">
        <v>1</v>
      </c>
      <c r="C60" s="436" t="s">
        <v>1609</v>
      </c>
      <c r="D60" s="437">
        <v>11098.37</v>
      </c>
      <c r="E60" s="437">
        <v>139</v>
      </c>
      <c r="F60" s="437">
        <v>537</v>
      </c>
      <c r="G60" s="432">
        <v>150</v>
      </c>
      <c r="H60" s="432">
        <v>80550</v>
      </c>
      <c r="I60" s="432">
        <v>0.34951592050000002</v>
      </c>
      <c r="J60" s="444">
        <v>28153.51</v>
      </c>
      <c r="K60" s="413">
        <v>2.5367247622849116</v>
      </c>
      <c r="L60" s="433">
        <v>4398.9859045076073</v>
      </c>
      <c r="M60" s="444">
        <f t="shared" si="0"/>
        <v>35191.887499999997</v>
      </c>
      <c r="N60" s="432">
        <v>0.39636324113429333</v>
      </c>
      <c r="O60" s="432">
        <v>-17</v>
      </c>
      <c r="P60" s="434">
        <v>177</v>
      </c>
      <c r="Q60" s="434">
        <v>1</v>
      </c>
      <c r="R60" s="434" t="s">
        <v>2988</v>
      </c>
      <c r="S60" s="434">
        <v>17</v>
      </c>
      <c r="T60" s="413" t="s">
        <v>2987</v>
      </c>
      <c r="U60" s="413">
        <v>61</v>
      </c>
    </row>
    <row r="61" spans="1:21" x14ac:dyDescent="0.3">
      <c r="A61" s="435">
        <v>196</v>
      </c>
      <c r="B61" s="435">
        <v>1</v>
      </c>
      <c r="C61" s="436" t="s">
        <v>1576</v>
      </c>
      <c r="D61" s="432">
        <v>28563.45</v>
      </c>
      <c r="E61" s="437">
        <v>962</v>
      </c>
      <c r="F61" s="431">
        <v>1707</v>
      </c>
      <c r="G61" s="432">
        <v>150</v>
      </c>
      <c r="H61" s="432">
        <v>256050</v>
      </c>
      <c r="I61" s="432">
        <v>0.34951592050000002</v>
      </c>
      <c r="J61" s="444">
        <v>89493.55</v>
      </c>
      <c r="K61" s="413">
        <v>3.1331491819090482</v>
      </c>
      <c r="L61" s="433">
        <v>13983.367082624753</v>
      </c>
      <c r="M61" s="444">
        <f t="shared" si="0"/>
        <v>111866.9375</v>
      </c>
      <c r="N61" s="432">
        <v>0.48955455600162978</v>
      </c>
      <c r="O61" s="432">
        <v>-15</v>
      </c>
      <c r="P61" s="434">
        <v>181</v>
      </c>
      <c r="Q61" s="434">
        <v>1</v>
      </c>
      <c r="R61" s="434" t="s">
        <v>2989</v>
      </c>
      <c r="S61" s="434">
        <v>18</v>
      </c>
      <c r="T61" s="413" t="s">
        <v>2990</v>
      </c>
      <c r="U61" s="413">
        <v>193</v>
      </c>
    </row>
    <row r="62" spans="1:21" x14ac:dyDescent="0.3">
      <c r="A62" s="435">
        <v>197</v>
      </c>
      <c r="B62" s="435">
        <v>1</v>
      </c>
      <c r="C62" s="436" t="s">
        <v>1653</v>
      </c>
      <c r="D62" s="432">
        <v>5175.4799999999996</v>
      </c>
      <c r="E62" s="437">
        <v>266</v>
      </c>
      <c r="F62" s="431">
        <v>341</v>
      </c>
      <c r="G62" s="432">
        <v>150</v>
      </c>
      <c r="H62" s="432">
        <v>51150</v>
      </c>
      <c r="I62" s="432">
        <v>0.34951592050000002</v>
      </c>
      <c r="J62" s="444">
        <v>17877.740000000002</v>
      </c>
      <c r="K62" s="413">
        <v>3.45431534852806</v>
      </c>
      <c r="L62" s="433">
        <v>2793.3968540495248</v>
      </c>
      <c r="M62" s="444">
        <f t="shared" si="0"/>
        <v>22347.175000000003</v>
      </c>
      <c r="N62" s="432">
        <v>0.53973676915948376</v>
      </c>
      <c r="O62" s="432">
        <v>-15</v>
      </c>
      <c r="P62" s="434">
        <v>182</v>
      </c>
      <c r="Q62" s="434">
        <v>1</v>
      </c>
      <c r="R62" s="434" t="s">
        <v>2991</v>
      </c>
      <c r="S62" s="434">
        <v>18</v>
      </c>
      <c r="T62" s="413" t="s">
        <v>2990</v>
      </c>
      <c r="U62" s="413">
        <v>70</v>
      </c>
    </row>
    <row r="63" spans="1:21" x14ac:dyDescent="0.3">
      <c r="A63" s="435">
        <v>199</v>
      </c>
      <c r="B63" s="435">
        <v>1</v>
      </c>
      <c r="C63" s="436" t="s">
        <v>1779</v>
      </c>
      <c r="D63" s="437">
        <v>3583.2</v>
      </c>
      <c r="E63" s="437">
        <v>106</v>
      </c>
      <c r="F63" s="437">
        <v>143</v>
      </c>
      <c r="G63" s="432">
        <v>150</v>
      </c>
      <c r="H63" s="432">
        <v>21450</v>
      </c>
      <c r="I63" s="432">
        <v>0.34951592050000002</v>
      </c>
      <c r="J63" s="444">
        <v>7497.12</v>
      </c>
      <c r="K63" s="413">
        <v>2.0922973878097793</v>
      </c>
      <c r="L63" s="433">
        <v>1171.424991214313</v>
      </c>
      <c r="M63" s="444">
        <f t="shared" si="0"/>
        <v>9371.4</v>
      </c>
      <c r="N63" s="432">
        <v>0.32692146439336711</v>
      </c>
      <c r="O63" s="432">
        <v>-13</v>
      </c>
      <c r="P63" s="434">
        <v>186</v>
      </c>
      <c r="Q63" s="434">
        <v>1</v>
      </c>
      <c r="R63" s="434" t="s">
        <v>2992</v>
      </c>
      <c r="S63" s="434">
        <v>18</v>
      </c>
      <c r="T63" s="413" t="s">
        <v>2990</v>
      </c>
      <c r="U63" s="413">
        <v>177</v>
      </c>
    </row>
    <row r="64" spans="1:21" x14ac:dyDescent="0.3">
      <c r="A64" s="435">
        <v>200</v>
      </c>
      <c r="B64" s="435">
        <v>1</v>
      </c>
      <c r="C64" s="436" t="s">
        <v>1661</v>
      </c>
      <c r="D64" s="437">
        <v>4346.71</v>
      </c>
      <c r="E64" s="437">
        <v>126</v>
      </c>
      <c r="F64" s="437">
        <v>384</v>
      </c>
      <c r="G64" s="432">
        <v>150</v>
      </c>
      <c r="H64" s="432">
        <v>57600</v>
      </c>
      <c r="I64" s="432">
        <v>0.34951592050000002</v>
      </c>
      <c r="J64" s="444">
        <v>20132.12</v>
      </c>
      <c r="K64" s="413">
        <v>4.631576525694145</v>
      </c>
      <c r="L64" s="433">
        <v>3145.6437264076731</v>
      </c>
      <c r="M64" s="444">
        <f t="shared" si="0"/>
        <v>25165.149999999998</v>
      </c>
      <c r="N64" s="432">
        <v>0.72368382671208176</v>
      </c>
      <c r="O64" s="432">
        <v>-9</v>
      </c>
      <c r="P64" s="434">
        <v>191</v>
      </c>
      <c r="Q64" s="434">
        <v>1</v>
      </c>
      <c r="R64" s="434" t="s">
        <v>2437</v>
      </c>
      <c r="S64" s="434">
        <v>19</v>
      </c>
      <c r="T64" s="413" t="s">
        <v>2938</v>
      </c>
      <c r="U64" s="413">
        <v>404</v>
      </c>
    </row>
    <row r="65" spans="1:21" x14ac:dyDescent="0.3">
      <c r="A65" s="435">
        <v>203</v>
      </c>
      <c r="B65" s="435">
        <v>1</v>
      </c>
      <c r="C65" s="436" t="s">
        <v>1728</v>
      </c>
      <c r="D65" s="437">
        <v>708.95</v>
      </c>
      <c r="E65" s="437">
        <v>76</v>
      </c>
      <c r="F65" s="437">
        <v>209</v>
      </c>
      <c r="G65" s="432">
        <v>150</v>
      </c>
      <c r="H65" s="432">
        <v>31350</v>
      </c>
      <c r="I65" s="432">
        <v>0.34951592050000002</v>
      </c>
      <c r="J65" s="444">
        <v>10957.32</v>
      </c>
      <c r="K65" s="413">
        <v>15.455702094647013</v>
      </c>
      <c r="L65" s="433">
        <v>1712.0812371593913</v>
      </c>
      <c r="M65" s="444">
        <f t="shared" si="0"/>
        <v>13696.65</v>
      </c>
      <c r="N65" s="432">
        <v>2.4149534341764456</v>
      </c>
      <c r="O65" s="432">
        <v>-11</v>
      </c>
      <c r="P65" s="434">
        <v>192</v>
      </c>
      <c r="Q65" s="434">
        <v>1</v>
      </c>
      <c r="R65" s="434" t="s">
        <v>2438</v>
      </c>
      <c r="S65" s="434">
        <v>19</v>
      </c>
      <c r="T65" s="413" t="s">
        <v>2938</v>
      </c>
      <c r="U65" s="413">
        <v>131</v>
      </c>
    </row>
    <row r="66" spans="1:21" x14ac:dyDescent="0.3">
      <c r="A66" s="435">
        <v>204</v>
      </c>
      <c r="B66" s="435">
        <v>1</v>
      </c>
      <c r="C66" s="436" t="s">
        <v>1619</v>
      </c>
      <c r="D66" s="437">
        <v>2222.73</v>
      </c>
      <c r="E66" s="437">
        <v>186</v>
      </c>
      <c r="F66" s="437">
        <v>527</v>
      </c>
      <c r="G66" s="432">
        <v>150</v>
      </c>
      <c r="H66" s="432">
        <v>79050</v>
      </c>
      <c r="I66" s="432">
        <v>0.34951592050000002</v>
      </c>
      <c r="J66" s="444">
        <v>27629.23</v>
      </c>
      <c r="K66" s="413">
        <v>12.430313173439869</v>
      </c>
      <c r="L66" s="433">
        <v>4317.0671551219975</v>
      </c>
      <c r="M66" s="444">
        <f t="shared" si="0"/>
        <v>34536.537499999999</v>
      </c>
      <c r="N66" s="432">
        <v>1.9422364187832069</v>
      </c>
      <c r="O66" s="432">
        <v>-10</v>
      </c>
      <c r="P66" s="434">
        <v>194</v>
      </c>
      <c r="Q66" s="434">
        <v>1</v>
      </c>
      <c r="R66" s="434" t="s">
        <v>2993</v>
      </c>
      <c r="S66" s="434">
        <v>19</v>
      </c>
      <c r="T66" s="413" t="s">
        <v>2938</v>
      </c>
      <c r="U66" s="413">
        <v>139</v>
      </c>
    </row>
    <row r="67" spans="1:21" x14ac:dyDescent="0.3">
      <c r="A67" s="435">
        <v>206</v>
      </c>
      <c r="B67" s="435">
        <v>1</v>
      </c>
      <c r="C67" s="436" t="s">
        <v>1582</v>
      </c>
      <c r="D67" s="432">
        <v>4201.34</v>
      </c>
      <c r="E67" s="437">
        <v>268</v>
      </c>
      <c r="F67" s="431">
        <v>1044</v>
      </c>
      <c r="G67" s="432">
        <v>150</v>
      </c>
      <c r="H67" s="432">
        <v>156600</v>
      </c>
      <c r="I67" s="432">
        <v>0.34951592050000002</v>
      </c>
      <c r="J67" s="444">
        <v>54734.19</v>
      </c>
      <c r="K67" s="413">
        <v>13.027793513498075</v>
      </c>
      <c r="L67" s="433">
        <v>8552.2171233583758</v>
      </c>
      <c r="M67" s="444">
        <f t="shared" si="0"/>
        <v>68417.737500000003</v>
      </c>
      <c r="N67" s="432">
        <v>2.0355927212171299</v>
      </c>
      <c r="O67" s="432">
        <v>-11</v>
      </c>
      <c r="P67" s="434">
        <v>195</v>
      </c>
      <c r="Q67" s="434">
        <v>1</v>
      </c>
      <c r="R67" s="434" t="s">
        <v>2994</v>
      </c>
      <c r="S67" s="434">
        <v>19</v>
      </c>
      <c r="T67" s="413" t="s">
        <v>2938</v>
      </c>
      <c r="U67" s="413">
        <v>0</v>
      </c>
    </row>
    <row r="68" spans="1:21" x14ac:dyDescent="0.3">
      <c r="A68" s="435">
        <v>213</v>
      </c>
      <c r="B68" s="435">
        <v>1</v>
      </c>
      <c r="C68" s="436" t="s">
        <v>1616</v>
      </c>
      <c r="D68" s="437">
        <v>840.41</v>
      </c>
      <c r="E68" s="437">
        <v>91</v>
      </c>
      <c r="F68" s="437">
        <v>470</v>
      </c>
      <c r="G68" s="432">
        <v>150</v>
      </c>
      <c r="H68" s="432">
        <v>70500</v>
      </c>
      <c r="I68" s="432">
        <v>0.34951592050000002</v>
      </c>
      <c r="J68" s="444">
        <v>24640.87</v>
      </c>
      <c r="K68" s="413">
        <v>29.320058066895921</v>
      </c>
      <c r="L68" s="433">
        <v>3850.1359086239822</v>
      </c>
      <c r="M68" s="444">
        <f t="shared" si="0"/>
        <v>30801.087499999998</v>
      </c>
      <c r="N68" s="432">
        <v>4.5812590385930463</v>
      </c>
      <c r="O68" s="432">
        <v>-17</v>
      </c>
      <c r="P68" s="434">
        <v>196</v>
      </c>
      <c r="Q68" s="434">
        <v>1</v>
      </c>
      <c r="R68" s="434" t="s">
        <v>2995</v>
      </c>
      <c r="S68" s="434">
        <v>19</v>
      </c>
      <c r="T68" s="413" t="s">
        <v>2938</v>
      </c>
      <c r="U68" s="413">
        <v>962</v>
      </c>
    </row>
    <row r="69" spans="1:21" x14ac:dyDescent="0.3">
      <c r="A69" s="438">
        <v>227</v>
      </c>
      <c r="B69" s="412">
        <v>1</v>
      </c>
      <c r="C69" s="413" t="s">
        <v>1745</v>
      </c>
      <c r="D69" s="432">
        <v>867.48</v>
      </c>
      <c r="E69" s="434">
        <v>67</v>
      </c>
      <c r="F69" s="431">
        <v>143</v>
      </c>
      <c r="G69" s="432">
        <v>150</v>
      </c>
      <c r="H69" s="432">
        <v>21450</v>
      </c>
      <c r="I69" s="432">
        <v>0.34951592050000002</v>
      </c>
      <c r="J69" s="444">
        <v>7497.12</v>
      </c>
      <c r="K69" s="413">
        <v>8.6424125051874388</v>
      </c>
      <c r="L69" s="433">
        <v>1171.424991214313</v>
      </c>
      <c r="M69" s="444">
        <f t="shared" si="0"/>
        <v>9371.4</v>
      </c>
      <c r="N69" s="432">
        <v>1.3503769438077107</v>
      </c>
      <c r="O69" s="432">
        <v>-30</v>
      </c>
      <c r="P69" s="434">
        <v>197</v>
      </c>
      <c r="Q69" s="434">
        <v>1</v>
      </c>
      <c r="R69" s="434" t="s">
        <v>2996</v>
      </c>
      <c r="S69" s="434">
        <v>19</v>
      </c>
      <c r="T69" s="413" t="s">
        <v>2938</v>
      </c>
      <c r="U69" s="413">
        <v>266</v>
      </c>
    </row>
    <row r="70" spans="1:21" x14ac:dyDescent="0.3">
      <c r="A70" s="435">
        <v>229</v>
      </c>
      <c r="B70" s="435">
        <v>1</v>
      </c>
      <c r="C70" s="436" t="s">
        <v>1839</v>
      </c>
      <c r="D70" s="432">
        <v>352.39</v>
      </c>
      <c r="E70" s="437">
        <v>11</v>
      </c>
      <c r="F70" s="431">
        <v>22</v>
      </c>
      <c r="G70" s="432">
        <v>150</v>
      </c>
      <c r="H70" s="432">
        <v>3300</v>
      </c>
      <c r="I70" s="432">
        <v>0.34951592050000002</v>
      </c>
      <c r="J70" s="444">
        <v>1153.4000000000001</v>
      </c>
      <c r="K70" s="413">
        <v>3.2730781236697979</v>
      </c>
      <c r="L70" s="433">
        <v>180.21874864835948</v>
      </c>
      <c r="M70" s="444">
        <f t="shared" si="0"/>
        <v>1441.75</v>
      </c>
      <c r="N70" s="432">
        <v>0.51141845298776778</v>
      </c>
      <c r="O70" s="432">
        <v>-30</v>
      </c>
      <c r="P70" s="434">
        <v>199</v>
      </c>
      <c r="Q70" s="434">
        <v>1</v>
      </c>
      <c r="R70" s="434" t="s">
        <v>1891</v>
      </c>
      <c r="S70" s="434">
        <v>19</v>
      </c>
      <c r="T70" s="413" t="s">
        <v>2938</v>
      </c>
      <c r="U70" s="413">
        <v>106</v>
      </c>
    </row>
    <row r="71" spans="1:21" x14ac:dyDescent="0.3">
      <c r="A71" s="435">
        <v>238</v>
      </c>
      <c r="B71" s="435">
        <v>1</v>
      </c>
      <c r="C71" s="436" t="s">
        <v>1855</v>
      </c>
      <c r="D71" s="432">
        <v>256.27999999999997</v>
      </c>
      <c r="E71" s="437">
        <v>0</v>
      </c>
      <c r="F71" s="431">
        <v>0</v>
      </c>
      <c r="G71" s="432">
        <v>150</v>
      </c>
      <c r="H71" s="432">
        <v>0</v>
      </c>
      <c r="I71" s="432">
        <v>0.34951592050000002</v>
      </c>
      <c r="J71" s="444">
        <v>0</v>
      </c>
      <c r="K71" s="413">
        <v>0</v>
      </c>
      <c r="L71" s="433">
        <v>0</v>
      </c>
      <c r="M71" s="444">
        <f t="shared" si="0"/>
        <v>0</v>
      </c>
      <c r="N71" s="432">
        <v>0</v>
      </c>
      <c r="O71" s="432">
        <v>-38</v>
      </c>
      <c r="P71" s="434">
        <v>200</v>
      </c>
      <c r="Q71" s="434">
        <v>1</v>
      </c>
      <c r="R71" s="434" t="s">
        <v>2997</v>
      </c>
      <c r="S71" s="434">
        <v>19</v>
      </c>
      <c r="T71" s="413" t="s">
        <v>2938</v>
      </c>
      <c r="U71" s="413">
        <v>126</v>
      </c>
    </row>
    <row r="72" spans="1:21" x14ac:dyDescent="0.3">
      <c r="A72" s="435">
        <v>239</v>
      </c>
      <c r="B72" s="435">
        <v>1</v>
      </c>
      <c r="C72" s="436" t="s">
        <v>1782</v>
      </c>
      <c r="D72" s="437">
        <v>693.09</v>
      </c>
      <c r="E72" s="437">
        <v>53</v>
      </c>
      <c r="F72" s="437">
        <v>108</v>
      </c>
      <c r="G72" s="432">
        <v>150</v>
      </c>
      <c r="H72" s="432">
        <v>16200</v>
      </c>
      <c r="I72" s="432">
        <v>0.34951592050000002</v>
      </c>
      <c r="J72" s="444">
        <v>5662.16</v>
      </c>
      <c r="K72" s="413">
        <v>8.1694440837409275</v>
      </c>
      <c r="L72" s="433">
        <v>884.71249336465667</v>
      </c>
      <c r="M72" s="444">
        <f t="shared" si="0"/>
        <v>7077.7</v>
      </c>
      <c r="N72" s="432">
        <v>1.2764756285109533</v>
      </c>
      <c r="O72" s="432">
        <v>-36</v>
      </c>
      <c r="P72" s="434">
        <v>203</v>
      </c>
      <c r="Q72" s="434">
        <v>1</v>
      </c>
      <c r="R72" s="434" t="s">
        <v>2998</v>
      </c>
      <c r="S72" s="434">
        <v>20</v>
      </c>
      <c r="T72" s="413" t="s">
        <v>2999</v>
      </c>
      <c r="U72" s="413">
        <v>76</v>
      </c>
    </row>
    <row r="73" spans="1:21" x14ac:dyDescent="0.3">
      <c r="A73" s="435">
        <v>241</v>
      </c>
      <c r="B73" s="435">
        <v>1</v>
      </c>
      <c r="C73" s="436" t="s">
        <v>1590</v>
      </c>
      <c r="D73" s="432">
        <v>3491.22</v>
      </c>
      <c r="E73" s="437">
        <v>178</v>
      </c>
      <c r="F73" s="431">
        <v>752</v>
      </c>
      <c r="G73" s="432">
        <v>150</v>
      </c>
      <c r="H73" s="432">
        <v>112800</v>
      </c>
      <c r="I73" s="432">
        <v>0.34951592050000002</v>
      </c>
      <c r="J73" s="444">
        <v>39425.4</v>
      </c>
      <c r="K73" s="413">
        <v>11.292728616357607</v>
      </c>
      <c r="L73" s="433">
        <v>6160.2187037983622</v>
      </c>
      <c r="M73" s="444">
        <f t="shared" si="0"/>
        <v>49281.75</v>
      </c>
      <c r="N73" s="432">
        <v>1.7644888330722104</v>
      </c>
      <c r="O73" s="432">
        <v>-37</v>
      </c>
      <c r="P73" s="434">
        <v>204</v>
      </c>
      <c r="Q73" s="434">
        <v>1</v>
      </c>
      <c r="R73" s="434" t="s">
        <v>2443</v>
      </c>
      <c r="S73" s="434">
        <v>20</v>
      </c>
      <c r="T73" s="413" t="s">
        <v>2999</v>
      </c>
      <c r="U73" s="413">
        <v>186</v>
      </c>
    </row>
    <row r="74" spans="1:21" x14ac:dyDescent="0.3">
      <c r="A74" s="435">
        <v>242</v>
      </c>
      <c r="B74" s="435">
        <v>1</v>
      </c>
      <c r="C74" s="436" t="s">
        <v>1761</v>
      </c>
      <c r="D74" s="437">
        <v>501.42</v>
      </c>
      <c r="E74" s="437">
        <v>47</v>
      </c>
      <c r="F74" s="437">
        <v>200</v>
      </c>
      <c r="G74" s="432">
        <v>150</v>
      </c>
      <c r="H74" s="432">
        <v>30000</v>
      </c>
      <c r="I74" s="432">
        <v>0.34951592050000002</v>
      </c>
      <c r="J74" s="444">
        <v>10485.48</v>
      </c>
      <c r="K74" s="413">
        <v>20.911571137968171</v>
      </c>
      <c r="L74" s="433">
        <v>1638.3562377123287</v>
      </c>
      <c r="M74" s="444">
        <f t="shared" ref="M74:M137" si="1">+J74*(1.25)</f>
        <v>13106.849999999999</v>
      </c>
      <c r="N74" s="432">
        <v>3.2674329658017802</v>
      </c>
      <c r="O74" s="432">
        <v>-36</v>
      </c>
      <c r="P74" s="434">
        <v>206</v>
      </c>
      <c r="Q74" s="434">
        <v>1</v>
      </c>
      <c r="R74" s="434" t="s">
        <v>2444</v>
      </c>
      <c r="S74" s="434">
        <v>21</v>
      </c>
      <c r="T74" s="413" t="s">
        <v>3000</v>
      </c>
      <c r="U74" s="413">
        <v>268</v>
      </c>
    </row>
    <row r="75" spans="1:21" x14ac:dyDescent="0.3">
      <c r="A75" s="435">
        <v>253</v>
      </c>
      <c r="B75" s="435">
        <v>1</v>
      </c>
      <c r="C75" s="436" t="s">
        <v>1794</v>
      </c>
      <c r="D75" s="432">
        <v>682.9</v>
      </c>
      <c r="E75" s="437">
        <v>27</v>
      </c>
      <c r="F75" s="431">
        <v>87</v>
      </c>
      <c r="G75" s="432">
        <v>150</v>
      </c>
      <c r="H75" s="432">
        <v>13050</v>
      </c>
      <c r="I75" s="432">
        <v>0.34951592050000002</v>
      </c>
      <c r="J75" s="444">
        <v>4561.18</v>
      </c>
      <c r="K75" s="413">
        <v>6.6791331088007038</v>
      </c>
      <c r="L75" s="433">
        <v>712.68436965486751</v>
      </c>
      <c r="M75" s="444">
        <f t="shared" si="1"/>
        <v>5701.4750000000004</v>
      </c>
      <c r="N75" s="432">
        <v>1.0436145404230013</v>
      </c>
      <c r="O75" s="432">
        <v>-40</v>
      </c>
      <c r="P75" s="434">
        <v>213</v>
      </c>
      <c r="Q75" s="434">
        <v>1</v>
      </c>
      <c r="R75" s="434" t="s">
        <v>3001</v>
      </c>
      <c r="S75" s="434">
        <v>21</v>
      </c>
      <c r="T75" s="413" t="s">
        <v>3000</v>
      </c>
      <c r="U75" s="413">
        <v>91</v>
      </c>
    </row>
    <row r="76" spans="1:21" x14ac:dyDescent="0.3">
      <c r="A76" s="435">
        <v>255</v>
      </c>
      <c r="B76" s="435">
        <v>1</v>
      </c>
      <c r="C76" s="436" t="s">
        <v>1692</v>
      </c>
      <c r="D76" s="437">
        <v>1360.77</v>
      </c>
      <c r="E76" s="437">
        <v>91</v>
      </c>
      <c r="F76" s="437">
        <v>227</v>
      </c>
      <c r="G76" s="432">
        <v>150</v>
      </c>
      <c r="H76" s="432">
        <v>34050</v>
      </c>
      <c r="I76" s="432">
        <v>0.34951592050000002</v>
      </c>
      <c r="J76" s="444">
        <v>11901.02</v>
      </c>
      <c r="K76" s="413">
        <v>8.7457983347663468</v>
      </c>
      <c r="L76" s="433">
        <v>1859.5343610534931</v>
      </c>
      <c r="M76" s="444">
        <f t="shared" si="1"/>
        <v>14876.275000000001</v>
      </c>
      <c r="N76" s="432">
        <v>1.3665309795582596</v>
      </c>
      <c r="O76" s="432">
        <v>-28</v>
      </c>
      <c r="P76" s="434">
        <v>227</v>
      </c>
      <c r="Q76" s="434">
        <v>1</v>
      </c>
      <c r="R76" s="434" t="s">
        <v>3002</v>
      </c>
      <c r="S76" s="434">
        <v>55</v>
      </c>
      <c r="T76" s="413" t="s">
        <v>3003</v>
      </c>
      <c r="U76" s="413">
        <v>67</v>
      </c>
    </row>
    <row r="77" spans="1:21" x14ac:dyDescent="0.3">
      <c r="A77" s="435">
        <v>256</v>
      </c>
      <c r="B77" s="435">
        <v>1</v>
      </c>
      <c r="C77" s="436" t="s">
        <v>1633</v>
      </c>
      <c r="D77" s="437">
        <v>2724.27</v>
      </c>
      <c r="E77" s="437">
        <v>166</v>
      </c>
      <c r="F77" s="437">
        <v>318</v>
      </c>
      <c r="G77" s="432">
        <v>150</v>
      </c>
      <c r="H77" s="432">
        <v>47700</v>
      </c>
      <c r="I77" s="432">
        <v>0.34951592050000002</v>
      </c>
      <c r="J77" s="444">
        <v>16671.91</v>
      </c>
      <c r="K77" s="413">
        <v>6.1197715351268416</v>
      </c>
      <c r="L77" s="433">
        <v>2604.9859179626064</v>
      </c>
      <c r="M77" s="444">
        <f t="shared" si="1"/>
        <v>20839.887500000001</v>
      </c>
      <c r="N77" s="432">
        <v>0.9562142951919621</v>
      </c>
      <c r="O77" s="432">
        <v>-27</v>
      </c>
      <c r="P77" s="434">
        <v>229</v>
      </c>
      <c r="Q77" s="434">
        <v>1</v>
      </c>
      <c r="R77" s="434" t="s">
        <v>3004</v>
      </c>
      <c r="S77" s="434">
        <v>23</v>
      </c>
      <c r="T77" s="413" t="s">
        <v>3005</v>
      </c>
      <c r="U77" s="413">
        <v>11</v>
      </c>
    </row>
    <row r="78" spans="1:21" x14ac:dyDescent="0.3">
      <c r="A78" s="435">
        <v>261</v>
      </c>
      <c r="B78" s="435">
        <v>1</v>
      </c>
      <c r="C78" s="436" t="s">
        <v>1840</v>
      </c>
      <c r="D78" s="432">
        <v>285.87</v>
      </c>
      <c r="E78" s="437">
        <v>17</v>
      </c>
      <c r="F78" s="431">
        <v>33</v>
      </c>
      <c r="G78" s="432">
        <v>150</v>
      </c>
      <c r="H78" s="432">
        <v>4950</v>
      </c>
      <c r="I78" s="432">
        <v>0.34951592050000002</v>
      </c>
      <c r="J78" s="444">
        <v>1730.1</v>
      </c>
      <c r="K78" s="413">
        <v>6.0520516318606354</v>
      </c>
      <c r="L78" s="433">
        <v>270.32812297253918</v>
      </c>
      <c r="M78" s="444">
        <f t="shared" si="1"/>
        <v>2162.625</v>
      </c>
      <c r="N78" s="432">
        <v>0.94563306038597672</v>
      </c>
      <c r="O78" s="432">
        <v>-23</v>
      </c>
      <c r="P78" s="434">
        <v>238</v>
      </c>
      <c r="Q78" s="434">
        <v>1</v>
      </c>
      <c r="R78" s="434" t="s">
        <v>3006</v>
      </c>
      <c r="S78" s="434">
        <v>23</v>
      </c>
      <c r="T78" s="413" t="s">
        <v>3005</v>
      </c>
      <c r="U78" s="413">
        <v>0</v>
      </c>
    </row>
    <row r="79" spans="1:21" x14ac:dyDescent="0.3">
      <c r="A79" s="435">
        <v>264</v>
      </c>
      <c r="B79" s="435">
        <v>1</v>
      </c>
      <c r="C79" s="436" t="s">
        <v>1866</v>
      </c>
      <c r="D79" s="432">
        <v>97.45</v>
      </c>
      <c r="E79" s="437">
        <v>3</v>
      </c>
      <c r="F79" s="431">
        <v>6</v>
      </c>
      <c r="G79" s="432">
        <v>150</v>
      </c>
      <c r="H79" s="432">
        <v>900</v>
      </c>
      <c r="I79" s="432">
        <v>0.34951592050000002</v>
      </c>
      <c r="J79" s="444">
        <v>314.56</v>
      </c>
      <c r="K79" s="413">
        <v>3.227911749615187</v>
      </c>
      <c r="L79" s="433">
        <v>49.149999631375024</v>
      </c>
      <c r="M79" s="444">
        <f t="shared" si="1"/>
        <v>393.2</v>
      </c>
      <c r="N79" s="432">
        <v>0.50436120709466414</v>
      </c>
      <c r="O79" s="432">
        <v>-25</v>
      </c>
      <c r="P79" s="434">
        <v>239</v>
      </c>
      <c r="Q79" s="434">
        <v>1</v>
      </c>
      <c r="R79" s="434" t="s">
        <v>3007</v>
      </c>
      <c r="S79" s="434">
        <v>23</v>
      </c>
      <c r="T79" s="413" t="s">
        <v>3005</v>
      </c>
      <c r="U79" s="413">
        <v>53</v>
      </c>
    </row>
    <row r="80" spans="1:21" x14ac:dyDescent="0.3">
      <c r="A80" s="412">
        <v>270</v>
      </c>
      <c r="B80" s="412">
        <v>1</v>
      </c>
      <c r="C80" s="413" t="s">
        <v>1617</v>
      </c>
      <c r="D80" s="432">
        <v>6858.37</v>
      </c>
      <c r="E80" s="432">
        <v>388</v>
      </c>
      <c r="F80" s="431">
        <v>449</v>
      </c>
      <c r="G80" s="432">
        <v>150</v>
      </c>
      <c r="H80" s="432">
        <v>67350</v>
      </c>
      <c r="I80" s="432">
        <v>0.34951592050000002</v>
      </c>
      <c r="J80" s="444">
        <v>23539.9</v>
      </c>
      <c r="K80" s="413">
        <v>3.4322878468207465</v>
      </c>
      <c r="L80" s="433">
        <v>3678.1093474141817</v>
      </c>
      <c r="M80" s="444">
        <f t="shared" si="1"/>
        <v>29424.875</v>
      </c>
      <c r="N80" s="432">
        <v>0.53629497204352949</v>
      </c>
      <c r="O80" s="432">
        <v>-29</v>
      </c>
      <c r="P80" s="434">
        <v>241</v>
      </c>
      <c r="Q80" s="434">
        <v>1</v>
      </c>
      <c r="R80" s="434" t="s">
        <v>2448</v>
      </c>
      <c r="S80" s="434">
        <v>24</v>
      </c>
      <c r="T80" s="413" t="s">
        <v>3008</v>
      </c>
      <c r="U80" s="413">
        <v>178</v>
      </c>
    </row>
    <row r="81" spans="1:21" x14ac:dyDescent="0.3">
      <c r="A81" s="435">
        <v>271</v>
      </c>
      <c r="B81" s="435">
        <v>1</v>
      </c>
      <c r="C81" s="436" t="s">
        <v>1611</v>
      </c>
      <c r="D81" s="432">
        <v>10466.540000000001</v>
      </c>
      <c r="E81" s="437">
        <v>296</v>
      </c>
      <c r="F81" s="431">
        <v>385</v>
      </c>
      <c r="G81" s="432">
        <v>150</v>
      </c>
      <c r="H81" s="432">
        <v>57750</v>
      </c>
      <c r="I81" s="432">
        <v>0.34951592050000002</v>
      </c>
      <c r="J81" s="444">
        <v>20184.54</v>
      </c>
      <c r="K81" s="413">
        <v>1.9284825739929337</v>
      </c>
      <c r="L81" s="433">
        <v>3153.8343513462437</v>
      </c>
      <c r="M81" s="444">
        <f t="shared" si="1"/>
        <v>25230.675000000003</v>
      </c>
      <c r="N81" s="432">
        <v>0.30132539992645546</v>
      </c>
      <c r="O81" s="432">
        <v>-29</v>
      </c>
      <c r="P81" s="434">
        <v>242</v>
      </c>
      <c r="Q81" s="434">
        <v>1</v>
      </c>
      <c r="R81" s="434" t="s">
        <v>1761</v>
      </c>
      <c r="S81" s="434">
        <v>24</v>
      </c>
      <c r="T81" s="413" t="s">
        <v>3008</v>
      </c>
      <c r="U81" s="413">
        <v>47</v>
      </c>
    </row>
    <row r="82" spans="1:21" x14ac:dyDescent="0.3">
      <c r="A82" s="435">
        <v>272</v>
      </c>
      <c r="B82" s="435">
        <v>1</v>
      </c>
      <c r="C82" s="436" t="s">
        <v>1648</v>
      </c>
      <c r="D82" s="432">
        <v>8916.3799999999992</v>
      </c>
      <c r="E82" s="437">
        <v>305</v>
      </c>
      <c r="F82" s="431">
        <v>357</v>
      </c>
      <c r="G82" s="432">
        <v>150</v>
      </c>
      <c r="H82" s="432">
        <v>53550</v>
      </c>
      <c r="I82" s="432">
        <v>0.34951592050000002</v>
      </c>
      <c r="J82" s="444">
        <v>18716.580000000002</v>
      </c>
      <c r="K82" s="413">
        <v>2.0991231867641358</v>
      </c>
      <c r="L82" s="433">
        <v>2924.4656030665092</v>
      </c>
      <c r="M82" s="444">
        <f t="shared" si="1"/>
        <v>23395.725000000002</v>
      </c>
      <c r="N82" s="432">
        <v>0.32798799547198632</v>
      </c>
      <c r="O82" s="432">
        <v>-26</v>
      </c>
      <c r="P82" s="434">
        <v>246</v>
      </c>
      <c r="Q82" s="434">
        <v>50</v>
      </c>
      <c r="R82" s="434" t="s">
        <v>3009</v>
      </c>
      <c r="S82" s="434">
        <v>5</v>
      </c>
      <c r="T82" s="413" t="s">
        <v>2950</v>
      </c>
      <c r="U82" s="413">
        <v>0</v>
      </c>
    </row>
    <row r="83" spans="1:21" x14ac:dyDescent="0.3">
      <c r="A83" s="435">
        <v>273</v>
      </c>
      <c r="B83" s="435">
        <v>1</v>
      </c>
      <c r="C83" s="436" t="s">
        <v>1765</v>
      </c>
      <c r="D83" s="437">
        <v>8412.2000000000007</v>
      </c>
      <c r="E83" s="437">
        <v>62</v>
      </c>
      <c r="F83" s="437">
        <v>95</v>
      </c>
      <c r="G83" s="432">
        <v>150</v>
      </c>
      <c r="H83" s="432">
        <v>14250</v>
      </c>
      <c r="I83" s="432">
        <v>0.34951592050000002</v>
      </c>
      <c r="J83" s="444">
        <v>4980.6000000000004</v>
      </c>
      <c r="K83" s="413">
        <v>0.59206866218111787</v>
      </c>
      <c r="L83" s="433">
        <v>778.21874416335982</v>
      </c>
      <c r="M83" s="444">
        <f t="shared" si="1"/>
        <v>6225.75</v>
      </c>
      <c r="N83" s="432">
        <v>9.2510727771969253E-2</v>
      </c>
      <c r="O83" s="432">
        <v>-21</v>
      </c>
      <c r="P83" s="434">
        <v>252</v>
      </c>
      <c r="Q83" s="434">
        <v>1</v>
      </c>
      <c r="R83" s="434" t="s">
        <v>2123</v>
      </c>
      <c r="S83" s="434">
        <v>25</v>
      </c>
      <c r="T83" s="413" t="s">
        <v>192</v>
      </c>
      <c r="U83" s="413">
        <v>0</v>
      </c>
    </row>
    <row r="84" spans="1:21" x14ac:dyDescent="0.3">
      <c r="A84" s="438">
        <v>276</v>
      </c>
      <c r="B84" s="412">
        <v>1</v>
      </c>
      <c r="C84" s="413" t="s">
        <v>1825</v>
      </c>
      <c r="D84" s="432">
        <v>10926.92</v>
      </c>
      <c r="E84" s="434">
        <v>40</v>
      </c>
      <c r="F84" s="431">
        <v>40</v>
      </c>
      <c r="G84" s="432">
        <v>150</v>
      </c>
      <c r="H84" s="432">
        <v>6000</v>
      </c>
      <c r="I84" s="432">
        <v>0.34951592050000002</v>
      </c>
      <c r="J84" s="444">
        <v>2097.1</v>
      </c>
      <c r="K84" s="413">
        <v>0.19192050458866725</v>
      </c>
      <c r="L84" s="433">
        <v>327.67187254246107</v>
      </c>
      <c r="M84" s="444">
        <f t="shared" si="1"/>
        <v>2621.375</v>
      </c>
      <c r="N84" s="432">
        <v>2.9987578617072429E-2</v>
      </c>
      <c r="O84" s="432">
        <v>-23</v>
      </c>
      <c r="P84" s="434">
        <v>253</v>
      </c>
      <c r="Q84" s="434">
        <v>1</v>
      </c>
      <c r="R84" s="434" t="s">
        <v>3010</v>
      </c>
      <c r="S84" s="434">
        <v>25</v>
      </c>
      <c r="T84" s="413" t="s">
        <v>192</v>
      </c>
      <c r="U84" s="413">
        <v>27</v>
      </c>
    </row>
    <row r="85" spans="1:21" x14ac:dyDescent="0.3">
      <c r="A85" s="435">
        <v>277</v>
      </c>
      <c r="B85" s="435">
        <v>1</v>
      </c>
      <c r="C85" s="436" t="s">
        <v>1809</v>
      </c>
      <c r="D85" s="437">
        <v>2440.6799999999998</v>
      </c>
      <c r="E85" s="437">
        <v>46</v>
      </c>
      <c r="F85" s="437">
        <v>46</v>
      </c>
      <c r="G85" s="432">
        <v>150</v>
      </c>
      <c r="H85" s="432">
        <v>6900</v>
      </c>
      <c r="I85" s="432">
        <v>0.34951592050000002</v>
      </c>
      <c r="J85" s="444">
        <v>2411.66</v>
      </c>
      <c r="K85" s="413">
        <v>0.98810987101955194</v>
      </c>
      <c r="L85" s="433">
        <v>376.82187217383608</v>
      </c>
      <c r="M85" s="444">
        <f t="shared" si="1"/>
        <v>3014.5749999999998</v>
      </c>
      <c r="N85" s="432">
        <v>0.15439216618886381</v>
      </c>
      <c r="O85" s="432">
        <v>-22</v>
      </c>
      <c r="P85" s="434">
        <v>255</v>
      </c>
      <c r="Q85" s="434">
        <v>1</v>
      </c>
      <c r="R85" s="434" t="s">
        <v>1692</v>
      </c>
      <c r="S85" s="434">
        <v>25</v>
      </c>
      <c r="T85" s="413" t="s">
        <v>192</v>
      </c>
      <c r="U85" s="413">
        <v>91</v>
      </c>
    </row>
    <row r="86" spans="1:21" x14ac:dyDescent="0.3">
      <c r="A86" s="435">
        <v>278</v>
      </c>
      <c r="B86" s="435">
        <v>1</v>
      </c>
      <c r="C86" s="436" t="s">
        <v>1797</v>
      </c>
      <c r="D86" s="432">
        <v>2876.85</v>
      </c>
      <c r="E86" s="437">
        <v>49</v>
      </c>
      <c r="F86" s="431">
        <v>49</v>
      </c>
      <c r="G86" s="432">
        <v>150</v>
      </c>
      <c r="H86" s="432">
        <v>7350</v>
      </c>
      <c r="I86" s="432">
        <v>0.34951592050000002</v>
      </c>
      <c r="J86" s="444">
        <v>2568.94</v>
      </c>
      <c r="K86" s="413">
        <v>0.89296974121000405</v>
      </c>
      <c r="L86" s="433">
        <v>401.39687198952362</v>
      </c>
      <c r="M86" s="444">
        <f t="shared" si="1"/>
        <v>3211.1750000000002</v>
      </c>
      <c r="N86" s="432">
        <v>0.13952652101761429</v>
      </c>
      <c r="O86" s="432">
        <v>-22</v>
      </c>
      <c r="P86" s="434">
        <v>256</v>
      </c>
      <c r="Q86" s="434">
        <v>1</v>
      </c>
      <c r="R86" s="434" t="s">
        <v>1633</v>
      </c>
      <c r="S86" s="434">
        <v>25</v>
      </c>
      <c r="T86" s="413" t="s">
        <v>192</v>
      </c>
      <c r="U86" s="413">
        <v>166</v>
      </c>
    </row>
    <row r="87" spans="1:21" x14ac:dyDescent="0.3">
      <c r="A87" s="435">
        <v>279</v>
      </c>
      <c r="B87" s="435">
        <v>1</v>
      </c>
      <c r="C87" s="436" t="s">
        <v>1867</v>
      </c>
      <c r="D87" s="432">
        <v>21072.86</v>
      </c>
      <c r="E87" s="437">
        <v>0</v>
      </c>
      <c r="F87" s="431">
        <v>0</v>
      </c>
      <c r="G87" s="432">
        <v>150</v>
      </c>
      <c r="H87" s="432">
        <v>0</v>
      </c>
      <c r="I87" s="432">
        <v>0.34951592050000002</v>
      </c>
      <c r="J87" s="444">
        <v>0</v>
      </c>
      <c r="K87" s="413">
        <v>0</v>
      </c>
      <c r="L87" s="433">
        <v>0</v>
      </c>
      <c r="M87" s="444">
        <f t="shared" si="1"/>
        <v>0</v>
      </c>
      <c r="N87" s="432">
        <v>0</v>
      </c>
      <c r="O87" s="432">
        <v>-18</v>
      </c>
      <c r="P87" s="434">
        <v>261</v>
      </c>
      <c r="Q87" s="434">
        <v>1</v>
      </c>
      <c r="R87" s="434" t="s">
        <v>3011</v>
      </c>
      <c r="S87" s="434">
        <v>26</v>
      </c>
      <c r="T87" s="413" t="s">
        <v>3012</v>
      </c>
      <c r="U87" s="413">
        <v>17</v>
      </c>
    </row>
    <row r="88" spans="1:21" x14ac:dyDescent="0.3">
      <c r="A88" s="435">
        <v>280</v>
      </c>
      <c r="B88" s="435">
        <v>1</v>
      </c>
      <c r="C88" s="436" t="s">
        <v>1601</v>
      </c>
      <c r="D88" s="437">
        <v>4231.0200000000004</v>
      </c>
      <c r="E88" s="439">
        <v>233</v>
      </c>
      <c r="F88" s="437">
        <v>621</v>
      </c>
      <c r="G88" s="432">
        <v>150</v>
      </c>
      <c r="H88" s="432">
        <v>93150</v>
      </c>
      <c r="I88" s="432">
        <v>0.34951592050000002</v>
      </c>
      <c r="J88" s="444">
        <v>32557.41</v>
      </c>
      <c r="K88" s="413">
        <v>7.6949317185926791</v>
      </c>
      <c r="L88" s="433">
        <v>5087.0952743467878</v>
      </c>
      <c r="M88" s="444">
        <f t="shared" si="1"/>
        <v>40696.762499999997</v>
      </c>
      <c r="N88" s="432">
        <v>1.2023330720126086</v>
      </c>
      <c r="O88" s="432">
        <v>-16</v>
      </c>
      <c r="P88" s="434">
        <v>264</v>
      </c>
      <c r="Q88" s="434">
        <v>1</v>
      </c>
      <c r="R88" s="434" t="s">
        <v>3013</v>
      </c>
      <c r="S88" s="434">
        <v>26</v>
      </c>
      <c r="T88" s="413" t="s">
        <v>3012</v>
      </c>
      <c r="U88" s="413">
        <v>3</v>
      </c>
    </row>
    <row r="89" spans="1:21" x14ac:dyDescent="0.3">
      <c r="A89" s="435">
        <v>281</v>
      </c>
      <c r="B89" s="435">
        <v>1</v>
      </c>
      <c r="C89" s="436" t="s">
        <v>206</v>
      </c>
      <c r="D89" s="432">
        <v>12236.62</v>
      </c>
      <c r="E89" s="439">
        <v>14</v>
      </c>
      <c r="F89" s="431">
        <v>14</v>
      </c>
      <c r="G89" s="432">
        <v>150</v>
      </c>
      <c r="H89" s="432">
        <v>2100</v>
      </c>
      <c r="I89" s="432">
        <v>0.34951592050000002</v>
      </c>
      <c r="J89" s="444">
        <v>733.98</v>
      </c>
      <c r="K89" s="413">
        <v>5.9982250000408605E-2</v>
      </c>
      <c r="L89" s="433">
        <v>114.68437413986724</v>
      </c>
      <c r="M89" s="444">
        <f t="shared" si="1"/>
        <v>917.47500000000002</v>
      </c>
      <c r="N89" s="432">
        <v>9.3722264922721493E-3</v>
      </c>
      <c r="O89" s="432">
        <v>-11</v>
      </c>
      <c r="P89" s="434">
        <v>270</v>
      </c>
      <c r="Q89" s="434">
        <v>1</v>
      </c>
      <c r="R89" s="434" t="s">
        <v>3014</v>
      </c>
      <c r="S89" s="434">
        <v>27</v>
      </c>
      <c r="T89" s="413" t="s">
        <v>2935</v>
      </c>
      <c r="U89" s="413">
        <v>388</v>
      </c>
    </row>
    <row r="90" spans="1:21" x14ac:dyDescent="0.3">
      <c r="A90" s="435">
        <v>282</v>
      </c>
      <c r="B90" s="435">
        <v>1</v>
      </c>
      <c r="C90" s="436" t="s">
        <v>1778</v>
      </c>
      <c r="D90" s="437">
        <v>1816.12</v>
      </c>
      <c r="E90" s="439">
        <v>51</v>
      </c>
      <c r="F90" s="437">
        <v>54</v>
      </c>
      <c r="G90" s="432">
        <v>150</v>
      </c>
      <c r="H90" s="432">
        <v>8100</v>
      </c>
      <c r="I90" s="432">
        <v>0.34951592050000002</v>
      </c>
      <c r="J90" s="444">
        <v>2831.08</v>
      </c>
      <c r="K90" s="413">
        <v>1.5588617492236196</v>
      </c>
      <c r="L90" s="433">
        <v>442.35624668232833</v>
      </c>
      <c r="M90" s="444">
        <f t="shared" si="1"/>
        <v>3538.85</v>
      </c>
      <c r="N90" s="432">
        <v>0.24357214648939957</v>
      </c>
      <c r="O90" s="432">
        <v>-11</v>
      </c>
      <c r="P90" s="434">
        <v>271</v>
      </c>
      <c r="Q90" s="434">
        <v>1</v>
      </c>
      <c r="R90" s="434" t="s">
        <v>3015</v>
      </c>
      <c r="S90" s="434">
        <v>27</v>
      </c>
      <c r="T90" s="413" t="s">
        <v>2935</v>
      </c>
      <c r="U90" s="413">
        <v>296</v>
      </c>
    </row>
    <row r="91" spans="1:21" x14ac:dyDescent="0.3">
      <c r="A91" s="435">
        <v>284</v>
      </c>
      <c r="B91" s="435">
        <v>1</v>
      </c>
      <c r="C91" s="436" t="s">
        <v>1641</v>
      </c>
      <c r="D91" s="437">
        <v>11911.97</v>
      </c>
      <c r="E91" s="439">
        <v>331</v>
      </c>
      <c r="F91" s="437">
        <v>366</v>
      </c>
      <c r="G91" s="432">
        <v>150</v>
      </c>
      <c r="H91" s="432">
        <v>54900</v>
      </c>
      <c r="I91" s="432">
        <v>0.34951592050000002</v>
      </c>
      <c r="J91" s="444">
        <v>19188.419999999998</v>
      </c>
      <c r="K91" s="413">
        <v>1.6108519413665414</v>
      </c>
      <c r="L91" s="433">
        <v>2998.1906025135713</v>
      </c>
      <c r="M91" s="444">
        <f t="shared" si="1"/>
        <v>23985.524999999998</v>
      </c>
      <c r="N91" s="432">
        <v>0.25169561395080509</v>
      </c>
      <c r="O91" s="432">
        <v>-12</v>
      </c>
      <c r="P91" s="434">
        <v>272</v>
      </c>
      <c r="Q91" s="434">
        <v>1</v>
      </c>
      <c r="R91" s="434" t="s">
        <v>1648</v>
      </c>
      <c r="S91" s="434">
        <v>27</v>
      </c>
      <c r="T91" s="413" t="s">
        <v>2935</v>
      </c>
      <c r="U91" s="413">
        <v>305</v>
      </c>
    </row>
    <row r="92" spans="1:21" x14ac:dyDescent="0.3">
      <c r="A92" s="435">
        <v>286</v>
      </c>
      <c r="B92" s="435">
        <v>1</v>
      </c>
      <c r="C92" s="436" t="s">
        <v>1750</v>
      </c>
      <c r="D92" s="432">
        <v>2487.3200000000002</v>
      </c>
      <c r="E92" s="439">
        <v>86</v>
      </c>
      <c r="F92" s="431">
        <v>162</v>
      </c>
      <c r="G92" s="432">
        <v>150</v>
      </c>
      <c r="H92" s="432">
        <v>24300</v>
      </c>
      <c r="I92" s="432">
        <v>0.34951592050000002</v>
      </c>
      <c r="J92" s="444">
        <v>8493.24</v>
      </c>
      <c r="K92" s="413">
        <v>3.4146149269092834</v>
      </c>
      <c r="L92" s="433">
        <v>1327.0687400469849</v>
      </c>
      <c r="M92" s="444">
        <f t="shared" si="1"/>
        <v>10616.55</v>
      </c>
      <c r="N92" s="432">
        <v>0.53353357832807391</v>
      </c>
      <c r="O92" s="432">
        <v>-13</v>
      </c>
      <c r="P92" s="434">
        <v>273</v>
      </c>
      <c r="Q92" s="434">
        <v>1</v>
      </c>
      <c r="R92" s="434" t="s">
        <v>3016</v>
      </c>
      <c r="S92" s="434">
        <v>27</v>
      </c>
      <c r="T92" s="413" t="s">
        <v>2935</v>
      </c>
      <c r="U92" s="413">
        <v>62</v>
      </c>
    </row>
    <row r="93" spans="1:21" x14ac:dyDescent="0.3">
      <c r="A93" s="435">
        <v>294</v>
      </c>
      <c r="B93" s="435">
        <v>1</v>
      </c>
      <c r="C93" s="436" t="s">
        <v>210</v>
      </c>
      <c r="D93" s="432">
        <v>1923.5</v>
      </c>
      <c r="E93" s="439">
        <v>2</v>
      </c>
      <c r="F93" s="431">
        <v>4</v>
      </c>
      <c r="G93" s="432">
        <v>150</v>
      </c>
      <c r="H93" s="432">
        <v>600</v>
      </c>
      <c r="I93" s="432">
        <v>0.34951592050000002</v>
      </c>
      <c r="J93" s="444">
        <v>209.71</v>
      </c>
      <c r="K93" s="413">
        <v>0.10902521445282039</v>
      </c>
      <c r="L93" s="433">
        <v>32.76718725424611</v>
      </c>
      <c r="M93" s="444">
        <f t="shared" si="1"/>
        <v>262.13749999999999</v>
      </c>
      <c r="N93" s="432">
        <v>1.7035189630489271E-2</v>
      </c>
      <c r="O93" s="432">
        <v>-18</v>
      </c>
      <c r="P93" s="434">
        <v>276</v>
      </c>
      <c r="Q93" s="434">
        <v>1</v>
      </c>
      <c r="R93" s="434" t="s">
        <v>2460</v>
      </c>
      <c r="S93" s="434">
        <v>27</v>
      </c>
      <c r="T93" s="413" t="s">
        <v>2935</v>
      </c>
      <c r="U93" s="413">
        <v>40</v>
      </c>
    </row>
    <row r="94" spans="1:21" x14ac:dyDescent="0.3">
      <c r="A94" s="435">
        <v>297</v>
      </c>
      <c r="B94" s="435">
        <v>1</v>
      </c>
      <c r="C94" s="436" t="s">
        <v>1846</v>
      </c>
      <c r="D94" s="432">
        <v>363.66</v>
      </c>
      <c r="E94" s="439">
        <v>26</v>
      </c>
      <c r="F94" s="431">
        <v>35</v>
      </c>
      <c r="G94" s="432">
        <v>150</v>
      </c>
      <c r="H94" s="432">
        <v>5250</v>
      </c>
      <c r="I94" s="432">
        <v>0.34951592050000002</v>
      </c>
      <c r="J94" s="444">
        <v>1834.96</v>
      </c>
      <c r="K94" s="413">
        <v>5.0458120222185556</v>
      </c>
      <c r="L94" s="433">
        <v>286.71249784965636</v>
      </c>
      <c r="M94" s="444">
        <f t="shared" si="1"/>
        <v>2293.6999999999998</v>
      </c>
      <c r="N94" s="432">
        <v>0.78840812255858861</v>
      </c>
      <c r="O94" s="432">
        <v>-20</v>
      </c>
      <c r="P94" s="434">
        <v>277</v>
      </c>
      <c r="Q94" s="434">
        <v>1</v>
      </c>
      <c r="R94" s="434" t="s">
        <v>3017</v>
      </c>
      <c r="S94" s="434">
        <v>27</v>
      </c>
      <c r="T94" s="413" t="s">
        <v>2935</v>
      </c>
      <c r="U94" s="413">
        <v>46</v>
      </c>
    </row>
    <row r="95" spans="1:21" x14ac:dyDescent="0.3">
      <c r="A95" s="435">
        <v>299</v>
      </c>
      <c r="B95" s="435">
        <v>1</v>
      </c>
      <c r="C95" s="436" t="s">
        <v>1726</v>
      </c>
      <c r="D95" s="432">
        <v>717.07</v>
      </c>
      <c r="E95" s="439">
        <v>52</v>
      </c>
      <c r="F95" s="431">
        <v>125</v>
      </c>
      <c r="G95" s="432">
        <v>150</v>
      </c>
      <c r="H95" s="432">
        <v>18750</v>
      </c>
      <c r="I95" s="432">
        <v>0.34951592050000002</v>
      </c>
      <c r="J95" s="444">
        <v>6553.42</v>
      </c>
      <c r="K95" s="413">
        <v>9.139163540519057</v>
      </c>
      <c r="L95" s="433">
        <v>1023.9718673202115</v>
      </c>
      <c r="M95" s="444">
        <f t="shared" si="1"/>
        <v>8191.7749999999996</v>
      </c>
      <c r="N95" s="432">
        <v>1.427994292496146</v>
      </c>
      <c r="O95" s="432">
        <v>-21</v>
      </c>
      <c r="P95" s="434">
        <v>278</v>
      </c>
      <c r="Q95" s="434">
        <v>1</v>
      </c>
      <c r="R95" s="434" t="s">
        <v>3018</v>
      </c>
      <c r="S95" s="434">
        <v>27</v>
      </c>
      <c r="T95" s="413" t="s">
        <v>2935</v>
      </c>
      <c r="U95" s="413">
        <v>49</v>
      </c>
    </row>
    <row r="96" spans="1:21" x14ac:dyDescent="0.3">
      <c r="A96" s="435">
        <v>300</v>
      </c>
      <c r="B96" s="435">
        <v>1</v>
      </c>
      <c r="C96" s="436" t="s">
        <v>1747</v>
      </c>
      <c r="D96" s="437">
        <v>1108.0999999999999</v>
      </c>
      <c r="E96" s="440">
        <v>56</v>
      </c>
      <c r="F96" s="437">
        <v>85</v>
      </c>
      <c r="G96" s="432">
        <v>150</v>
      </c>
      <c r="H96" s="432">
        <v>12750</v>
      </c>
      <c r="I96" s="432">
        <v>0.34951592050000002</v>
      </c>
      <c r="J96" s="444">
        <v>4456.33</v>
      </c>
      <c r="K96" s="413">
        <v>4.0215955238696868</v>
      </c>
      <c r="L96" s="433">
        <v>696.30155727773854</v>
      </c>
      <c r="M96" s="444">
        <f t="shared" si="1"/>
        <v>5570.4125000000004</v>
      </c>
      <c r="N96" s="432">
        <v>0.62837429589183158</v>
      </c>
      <c r="O96" s="432">
        <v>-21</v>
      </c>
      <c r="P96" s="434">
        <v>279</v>
      </c>
      <c r="Q96" s="434">
        <v>1</v>
      </c>
      <c r="R96" s="434" t="s">
        <v>3019</v>
      </c>
      <c r="S96" s="434">
        <v>27</v>
      </c>
      <c r="T96" s="413" t="s">
        <v>2935</v>
      </c>
      <c r="U96" s="413">
        <v>0</v>
      </c>
    </row>
    <row r="97" spans="1:21" x14ac:dyDescent="0.3">
      <c r="A97" s="412">
        <v>306</v>
      </c>
      <c r="B97" s="412">
        <v>1</v>
      </c>
      <c r="C97" s="413" t="s">
        <v>1856</v>
      </c>
      <c r="D97" s="432">
        <v>324.58</v>
      </c>
      <c r="E97" s="440">
        <v>5</v>
      </c>
      <c r="F97" s="431">
        <v>10</v>
      </c>
      <c r="G97" s="432">
        <v>150</v>
      </c>
      <c r="H97" s="432">
        <v>1500</v>
      </c>
      <c r="I97" s="432">
        <v>0.34951592050000002</v>
      </c>
      <c r="J97" s="444">
        <v>524.27</v>
      </c>
      <c r="K97" s="413">
        <v>1.6152258303037772</v>
      </c>
      <c r="L97" s="433">
        <v>81.91718688562112</v>
      </c>
      <c r="M97" s="444">
        <f t="shared" si="1"/>
        <v>655.33749999999998</v>
      </c>
      <c r="N97" s="432">
        <v>0.25237903409212253</v>
      </c>
      <c r="O97" s="432">
        <v>-26</v>
      </c>
      <c r="P97" s="434">
        <v>280</v>
      </c>
      <c r="Q97" s="434">
        <v>1</v>
      </c>
      <c r="R97" s="434" t="s">
        <v>3020</v>
      </c>
      <c r="S97" s="434">
        <v>27</v>
      </c>
      <c r="T97" s="413" t="s">
        <v>2935</v>
      </c>
      <c r="U97" s="413">
        <v>233</v>
      </c>
    </row>
    <row r="98" spans="1:21" x14ac:dyDescent="0.3">
      <c r="A98" s="435">
        <v>308</v>
      </c>
      <c r="B98" s="435">
        <v>1</v>
      </c>
      <c r="C98" s="436" t="s">
        <v>1662</v>
      </c>
      <c r="D98" s="432">
        <v>592.15</v>
      </c>
      <c r="E98" s="441">
        <v>32</v>
      </c>
      <c r="F98" s="431">
        <v>248</v>
      </c>
      <c r="G98" s="432">
        <v>150</v>
      </c>
      <c r="H98" s="432">
        <v>37200</v>
      </c>
      <c r="I98" s="432">
        <v>0.34951592050000002</v>
      </c>
      <c r="J98" s="444">
        <v>13001.99</v>
      </c>
      <c r="K98" s="413">
        <v>21.95725745165921</v>
      </c>
      <c r="L98" s="433">
        <v>2031.5609222632938</v>
      </c>
      <c r="M98" s="444">
        <f t="shared" si="1"/>
        <v>16252.487499999999</v>
      </c>
      <c r="N98" s="432">
        <v>3.4308214510905919</v>
      </c>
      <c r="O98" s="432">
        <v>-27</v>
      </c>
      <c r="P98" s="434">
        <v>281</v>
      </c>
      <c r="Q98" s="434">
        <v>1</v>
      </c>
      <c r="R98" s="434" t="s">
        <v>3021</v>
      </c>
      <c r="S98" s="434">
        <v>27</v>
      </c>
      <c r="T98" s="413" t="s">
        <v>2935</v>
      </c>
      <c r="U98" s="413">
        <v>14</v>
      </c>
    </row>
    <row r="99" spans="1:21" x14ac:dyDescent="0.3">
      <c r="A99" s="438">
        <v>309</v>
      </c>
      <c r="B99" s="412">
        <v>1</v>
      </c>
      <c r="C99" s="413" t="s">
        <v>1649</v>
      </c>
      <c r="D99" s="432">
        <v>1670.67</v>
      </c>
      <c r="E99" s="440">
        <v>88</v>
      </c>
      <c r="F99" s="431">
        <v>328</v>
      </c>
      <c r="G99" s="432">
        <v>150</v>
      </c>
      <c r="H99" s="432">
        <v>49200</v>
      </c>
      <c r="I99" s="432">
        <v>0.34951592050000002</v>
      </c>
      <c r="J99" s="444">
        <v>17196.18</v>
      </c>
      <c r="K99" s="413">
        <v>10.292984251827111</v>
      </c>
      <c r="L99" s="433">
        <v>2686.9031048482279</v>
      </c>
      <c r="M99" s="444">
        <f t="shared" si="1"/>
        <v>21495.224999999999</v>
      </c>
      <c r="N99" s="432">
        <v>1.608278777285896</v>
      </c>
      <c r="O99" s="432">
        <v>-27</v>
      </c>
      <c r="P99" s="434">
        <v>282</v>
      </c>
      <c r="Q99" s="434">
        <v>1</v>
      </c>
      <c r="R99" s="434" t="s">
        <v>1894</v>
      </c>
      <c r="S99" s="434">
        <v>27</v>
      </c>
      <c r="T99" s="413" t="s">
        <v>2935</v>
      </c>
      <c r="U99" s="413">
        <v>51</v>
      </c>
    </row>
    <row r="100" spans="1:21" x14ac:dyDescent="0.3">
      <c r="A100" s="435">
        <v>314</v>
      </c>
      <c r="B100" s="435">
        <v>1</v>
      </c>
      <c r="C100" s="436" t="s">
        <v>1756</v>
      </c>
      <c r="D100" s="432">
        <v>740.08</v>
      </c>
      <c r="E100" s="440">
        <v>40</v>
      </c>
      <c r="F100" s="431">
        <v>108</v>
      </c>
      <c r="G100" s="432">
        <v>150</v>
      </c>
      <c r="H100" s="432">
        <v>16200</v>
      </c>
      <c r="I100" s="432">
        <v>0.34951592050000002</v>
      </c>
      <c r="J100" s="444">
        <v>5662.16</v>
      </c>
      <c r="K100" s="413">
        <v>7.6507404604907574</v>
      </c>
      <c r="L100" s="433">
        <v>884.71249336465667</v>
      </c>
      <c r="M100" s="444">
        <f t="shared" si="1"/>
        <v>7077.7</v>
      </c>
      <c r="N100" s="432">
        <v>1.1954281879859698</v>
      </c>
      <c r="O100" s="432">
        <v>-31</v>
      </c>
      <c r="P100" s="434">
        <v>283</v>
      </c>
      <c r="Q100" s="434">
        <v>1</v>
      </c>
      <c r="R100" s="434" t="s">
        <v>3022</v>
      </c>
      <c r="S100" s="434">
        <v>27</v>
      </c>
      <c r="T100" s="413" t="s">
        <v>2935</v>
      </c>
      <c r="U100" s="413">
        <v>0</v>
      </c>
    </row>
    <row r="101" spans="1:21" x14ac:dyDescent="0.3">
      <c r="A101" s="438">
        <v>316</v>
      </c>
      <c r="B101" s="412">
        <v>1</v>
      </c>
      <c r="C101" s="413" t="s">
        <v>1670</v>
      </c>
      <c r="D101" s="432">
        <v>1050.51</v>
      </c>
      <c r="E101" s="440">
        <v>74</v>
      </c>
      <c r="F101" s="431">
        <v>181</v>
      </c>
      <c r="G101" s="432">
        <v>150</v>
      </c>
      <c r="H101" s="432">
        <v>27150</v>
      </c>
      <c r="I101" s="432">
        <v>0.34951592050000002</v>
      </c>
      <c r="J101" s="444">
        <v>9489.36</v>
      </c>
      <c r="K101" s="413">
        <v>9.0330982094411301</v>
      </c>
      <c r="L101" s="433">
        <v>1482.712488879657</v>
      </c>
      <c r="M101" s="444">
        <f t="shared" si="1"/>
        <v>11861.7</v>
      </c>
      <c r="N101" s="432">
        <v>1.4114215846395151</v>
      </c>
      <c r="O101" s="432">
        <v>-32</v>
      </c>
      <c r="P101" s="434">
        <v>284</v>
      </c>
      <c r="Q101" s="434">
        <v>1</v>
      </c>
      <c r="R101" s="434" t="s">
        <v>3023</v>
      </c>
      <c r="S101" s="434">
        <v>27</v>
      </c>
      <c r="T101" s="413" t="s">
        <v>2935</v>
      </c>
      <c r="U101" s="413">
        <v>331</v>
      </c>
    </row>
    <row r="102" spans="1:21" x14ac:dyDescent="0.3">
      <c r="A102" s="435">
        <v>317</v>
      </c>
      <c r="B102" s="435">
        <v>1</v>
      </c>
      <c r="C102" s="436" t="s">
        <v>1664</v>
      </c>
      <c r="D102" s="437">
        <v>921.64</v>
      </c>
      <c r="E102" s="441">
        <v>52</v>
      </c>
      <c r="F102" s="437">
        <v>228</v>
      </c>
      <c r="G102" s="432">
        <v>150</v>
      </c>
      <c r="H102" s="432">
        <v>34200</v>
      </c>
      <c r="I102" s="432">
        <v>0.34951592050000002</v>
      </c>
      <c r="J102" s="444">
        <v>11953.44</v>
      </c>
      <c r="K102" s="413">
        <v>12.969749576841284</v>
      </c>
      <c r="L102" s="433">
        <v>1867.7249859920635</v>
      </c>
      <c r="M102" s="444">
        <f t="shared" si="1"/>
        <v>14941.800000000001</v>
      </c>
      <c r="N102" s="432">
        <v>2.0265233561825262</v>
      </c>
      <c r="O102" s="432">
        <v>-31</v>
      </c>
      <c r="P102" s="434">
        <v>286</v>
      </c>
      <c r="Q102" s="434">
        <v>1</v>
      </c>
      <c r="R102" s="434" t="s">
        <v>3024</v>
      </c>
      <c r="S102" s="434">
        <v>27</v>
      </c>
      <c r="T102" s="413" t="s">
        <v>2935</v>
      </c>
      <c r="U102" s="413">
        <v>86</v>
      </c>
    </row>
    <row r="103" spans="1:21" x14ac:dyDescent="0.3">
      <c r="A103" s="435">
        <v>318</v>
      </c>
      <c r="B103" s="435">
        <v>1</v>
      </c>
      <c r="C103" s="436" t="s">
        <v>1618</v>
      </c>
      <c r="D103" s="432">
        <v>3998.92</v>
      </c>
      <c r="E103" s="440">
        <v>193</v>
      </c>
      <c r="F103" s="431">
        <v>376</v>
      </c>
      <c r="G103" s="432">
        <v>150</v>
      </c>
      <c r="H103" s="432">
        <v>56400</v>
      </c>
      <c r="I103" s="432">
        <v>0.34951592050000002</v>
      </c>
      <c r="J103" s="444">
        <v>19712.7</v>
      </c>
      <c r="K103" s="413">
        <v>4.9295059666109848</v>
      </c>
      <c r="L103" s="433">
        <v>3080.1093518991811</v>
      </c>
      <c r="M103" s="444">
        <f t="shared" si="1"/>
        <v>24640.875</v>
      </c>
      <c r="N103" s="432">
        <v>0.7702353015062019</v>
      </c>
      <c r="O103" s="432">
        <v>-31</v>
      </c>
      <c r="P103" s="434">
        <v>287</v>
      </c>
      <c r="Q103" s="434">
        <v>6</v>
      </c>
      <c r="R103" s="434" t="s">
        <v>1895</v>
      </c>
      <c r="S103" s="434">
        <v>27</v>
      </c>
      <c r="T103" s="413" t="s">
        <v>2935</v>
      </c>
      <c r="U103" s="413">
        <v>0</v>
      </c>
    </row>
    <row r="104" spans="1:21" x14ac:dyDescent="0.3">
      <c r="A104" s="438">
        <v>319</v>
      </c>
      <c r="B104" s="412">
        <v>1</v>
      </c>
      <c r="C104" s="413" t="s">
        <v>1716</v>
      </c>
      <c r="D104" s="432">
        <v>587.22</v>
      </c>
      <c r="E104" s="440">
        <v>43</v>
      </c>
      <c r="F104" s="431">
        <v>155</v>
      </c>
      <c r="G104" s="432">
        <v>150</v>
      </c>
      <c r="H104" s="432">
        <v>23250</v>
      </c>
      <c r="I104" s="432">
        <v>0.34951592050000002</v>
      </c>
      <c r="J104" s="444">
        <v>8126.25</v>
      </c>
      <c r="K104" s="413">
        <v>13.838510268723816</v>
      </c>
      <c r="L104" s="433">
        <v>1269.7265529770514</v>
      </c>
      <c r="M104" s="444">
        <f t="shared" si="1"/>
        <v>10157.8125</v>
      </c>
      <c r="N104" s="432">
        <v>2.1622672132710932</v>
      </c>
      <c r="O104" s="432">
        <v>-31</v>
      </c>
      <c r="P104" s="434">
        <v>288</v>
      </c>
      <c r="Q104" s="434">
        <v>6</v>
      </c>
      <c r="R104" s="434" t="s">
        <v>3025</v>
      </c>
      <c r="S104" s="434">
        <v>70</v>
      </c>
      <c r="T104" s="413" t="s">
        <v>3026</v>
      </c>
      <c r="U104" s="413">
        <v>0</v>
      </c>
    </row>
    <row r="105" spans="1:21" x14ac:dyDescent="0.3">
      <c r="A105" s="435">
        <v>330</v>
      </c>
      <c r="B105" s="435">
        <v>1</v>
      </c>
      <c r="C105" s="436" t="s">
        <v>1826</v>
      </c>
      <c r="D105" s="432">
        <v>277.5</v>
      </c>
      <c r="E105" s="440">
        <v>20</v>
      </c>
      <c r="F105" s="431">
        <v>36</v>
      </c>
      <c r="G105" s="432">
        <v>150</v>
      </c>
      <c r="H105" s="432">
        <v>5400</v>
      </c>
      <c r="I105" s="432">
        <v>0.34951592050000002</v>
      </c>
      <c r="J105" s="444">
        <v>1887.39</v>
      </c>
      <c r="K105" s="413">
        <v>6.8014054054054061</v>
      </c>
      <c r="L105" s="433">
        <v>294.90468528821498</v>
      </c>
      <c r="M105" s="444">
        <f t="shared" si="1"/>
        <v>2359.2375000000002</v>
      </c>
      <c r="N105" s="432">
        <v>1.0627195866241981</v>
      </c>
      <c r="O105" s="432">
        <v>-36</v>
      </c>
      <c r="P105" s="434">
        <v>294</v>
      </c>
      <c r="Q105" s="434">
        <v>1</v>
      </c>
      <c r="R105" s="434" t="s">
        <v>3027</v>
      </c>
      <c r="S105" s="434">
        <v>28</v>
      </c>
      <c r="T105" s="413" t="s">
        <v>210</v>
      </c>
      <c r="U105" s="413">
        <v>2</v>
      </c>
    </row>
    <row r="106" spans="1:21" x14ac:dyDescent="0.3">
      <c r="A106" s="435">
        <v>332</v>
      </c>
      <c r="B106" s="435">
        <v>1</v>
      </c>
      <c r="C106" s="436" t="s">
        <v>1704</v>
      </c>
      <c r="D106" s="432">
        <v>1616.46</v>
      </c>
      <c r="E106" s="440">
        <v>93</v>
      </c>
      <c r="F106" s="431">
        <v>212</v>
      </c>
      <c r="G106" s="432">
        <v>150</v>
      </c>
      <c r="H106" s="432">
        <v>31800</v>
      </c>
      <c r="I106" s="432">
        <v>0.34951592050000002</v>
      </c>
      <c r="J106" s="444">
        <v>11114.61</v>
      </c>
      <c r="K106" s="413">
        <v>6.8758954752978729</v>
      </c>
      <c r="L106" s="433">
        <v>1736.6577994750673</v>
      </c>
      <c r="M106" s="444">
        <f t="shared" si="1"/>
        <v>13893.262500000001</v>
      </c>
      <c r="N106" s="432">
        <v>1.0743586599576032</v>
      </c>
      <c r="O106" s="432">
        <v>-35</v>
      </c>
      <c r="P106" s="434">
        <v>297</v>
      </c>
      <c r="Q106" s="434">
        <v>1</v>
      </c>
      <c r="R106" s="434" t="s">
        <v>3028</v>
      </c>
      <c r="S106" s="434">
        <v>28</v>
      </c>
      <c r="T106" s="413" t="s">
        <v>210</v>
      </c>
      <c r="U106" s="413">
        <v>26</v>
      </c>
    </row>
    <row r="107" spans="1:21" x14ac:dyDescent="0.3">
      <c r="A107" s="435">
        <v>333</v>
      </c>
      <c r="B107" s="435">
        <v>1</v>
      </c>
      <c r="C107" s="436" t="s">
        <v>1831</v>
      </c>
      <c r="D107" s="432">
        <v>506.11</v>
      </c>
      <c r="E107" s="440">
        <v>8</v>
      </c>
      <c r="F107" s="431">
        <v>18</v>
      </c>
      <c r="G107" s="432">
        <v>150</v>
      </c>
      <c r="H107" s="432">
        <v>2700</v>
      </c>
      <c r="I107" s="432">
        <v>0.34951592050000002</v>
      </c>
      <c r="J107" s="444">
        <v>943.69</v>
      </c>
      <c r="K107" s="413">
        <v>1.8645946533362314</v>
      </c>
      <c r="L107" s="433">
        <v>147.45156139411336</v>
      </c>
      <c r="M107" s="444">
        <f t="shared" si="1"/>
        <v>1179.6125000000002</v>
      </c>
      <c r="N107" s="432">
        <v>0.2913429123987144</v>
      </c>
      <c r="O107" s="432">
        <v>-34</v>
      </c>
      <c r="P107" s="434">
        <v>299</v>
      </c>
      <c r="Q107" s="434">
        <v>1</v>
      </c>
      <c r="R107" s="434" t="s">
        <v>3029</v>
      </c>
      <c r="S107" s="434">
        <v>28</v>
      </c>
      <c r="T107" s="413" t="s">
        <v>210</v>
      </c>
      <c r="U107" s="413">
        <v>52</v>
      </c>
    </row>
    <row r="108" spans="1:21" x14ac:dyDescent="0.3">
      <c r="A108" s="435">
        <v>345</v>
      </c>
      <c r="B108" s="435">
        <v>1</v>
      </c>
      <c r="C108" s="436" t="s">
        <v>1717</v>
      </c>
      <c r="D108" s="437">
        <v>1536.7</v>
      </c>
      <c r="E108" s="440">
        <v>83</v>
      </c>
      <c r="F108" s="437">
        <v>166</v>
      </c>
      <c r="G108" s="432">
        <v>150</v>
      </c>
      <c r="H108" s="432">
        <v>24900</v>
      </c>
      <c r="I108" s="432">
        <v>0.34951592050000002</v>
      </c>
      <c r="J108" s="444">
        <v>8702.9500000000007</v>
      </c>
      <c r="K108" s="413">
        <v>5.6634020953992321</v>
      </c>
      <c r="L108" s="433">
        <v>1359.8359273012311</v>
      </c>
      <c r="M108" s="444">
        <f t="shared" si="1"/>
        <v>10878.6875</v>
      </c>
      <c r="N108" s="432">
        <v>0.8849065707693311</v>
      </c>
      <c r="O108" s="432">
        <v>-45</v>
      </c>
      <c r="P108" s="434">
        <v>300</v>
      </c>
      <c r="Q108" s="434">
        <v>1</v>
      </c>
      <c r="R108" s="434" t="s">
        <v>3030</v>
      </c>
      <c r="S108" s="434">
        <v>28</v>
      </c>
      <c r="T108" s="413" t="s">
        <v>210</v>
      </c>
      <c r="U108" s="413">
        <v>56</v>
      </c>
    </row>
    <row r="109" spans="1:21" x14ac:dyDescent="0.3">
      <c r="A109" s="435">
        <v>347</v>
      </c>
      <c r="B109" s="435">
        <v>1</v>
      </c>
      <c r="C109" s="436" t="s">
        <v>1746</v>
      </c>
      <c r="D109" s="437">
        <v>4253.25</v>
      </c>
      <c r="E109" s="440">
        <v>120</v>
      </c>
      <c r="F109" s="437">
        <v>164</v>
      </c>
      <c r="G109" s="432">
        <v>150</v>
      </c>
      <c r="H109" s="432">
        <v>24600</v>
      </c>
      <c r="I109" s="432">
        <v>0.34951592050000002</v>
      </c>
      <c r="J109" s="444">
        <v>8598.09</v>
      </c>
      <c r="K109" s="413">
        <v>2.02153412096632</v>
      </c>
      <c r="L109" s="433">
        <v>1343.451552424114</v>
      </c>
      <c r="M109" s="444">
        <f t="shared" si="1"/>
        <v>10747.612499999999</v>
      </c>
      <c r="N109" s="432">
        <v>0.31586470403200234</v>
      </c>
      <c r="O109" s="432">
        <v>-41</v>
      </c>
      <c r="P109" s="434">
        <v>306</v>
      </c>
      <c r="Q109" s="434">
        <v>1</v>
      </c>
      <c r="R109" s="434" t="s">
        <v>1856</v>
      </c>
      <c r="S109" s="434">
        <v>29</v>
      </c>
      <c r="T109" s="413" t="s">
        <v>3031</v>
      </c>
      <c r="U109" s="413">
        <v>5</v>
      </c>
    </row>
    <row r="110" spans="1:21" x14ac:dyDescent="0.3">
      <c r="A110" s="435">
        <v>356</v>
      </c>
      <c r="B110" s="435">
        <v>1</v>
      </c>
      <c r="C110" s="436" t="s">
        <v>1845</v>
      </c>
      <c r="D110" s="432">
        <v>163.1</v>
      </c>
      <c r="E110" s="441">
        <v>12</v>
      </c>
      <c r="F110" s="431">
        <v>30</v>
      </c>
      <c r="G110" s="432">
        <v>150</v>
      </c>
      <c r="H110" s="432">
        <v>4500</v>
      </c>
      <c r="I110" s="432">
        <v>0.34951592050000002</v>
      </c>
      <c r="J110" s="444">
        <v>1572.82</v>
      </c>
      <c r="K110" s="413">
        <v>9.6432863274064982</v>
      </c>
      <c r="L110" s="433">
        <v>245.75312315685167</v>
      </c>
      <c r="M110" s="444">
        <f t="shared" si="1"/>
        <v>1966.0249999999999</v>
      </c>
      <c r="N110" s="432">
        <v>1.5067634773565401</v>
      </c>
      <c r="O110" s="432">
        <v>-48</v>
      </c>
      <c r="P110" s="434">
        <v>308</v>
      </c>
      <c r="Q110" s="434">
        <v>1</v>
      </c>
      <c r="R110" s="434" t="s">
        <v>3032</v>
      </c>
      <c r="S110" s="434">
        <v>29</v>
      </c>
      <c r="T110" s="413" t="s">
        <v>3031</v>
      </c>
      <c r="U110" s="413">
        <v>32</v>
      </c>
    </row>
    <row r="111" spans="1:21" x14ac:dyDescent="0.3">
      <c r="A111" s="435">
        <v>361</v>
      </c>
      <c r="B111" s="435">
        <v>1</v>
      </c>
      <c r="C111" s="436" t="s">
        <v>1679</v>
      </c>
      <c r="D111" s="437">
        <v>998.31</v>
      </c>
      <c r="E111" s="440">
        <v>81</v>
      </c>
      <c r="F111" s="437">
        <v>229</v>
      </c>
      <c r="G111" s="432">
        <v>150</v>
      </c>
      <c r="H111" s="432">
        <v>34350</v>
      </c>
      <c r="I111" s="432">
        <v>0.34951592050000002</v>
      </c>
      <c r="J111" s="444">
        <v>12005.87</v>
      </c>
      <c r="K111" s="413">
        <v>12.026194268313452</v>
      </c>
      <c r="L111" s="433">
        <v>1875.9171734306221</v>
      </c>
      <c r="M111" s="444">
        <f t="shared" si="1"/>
        <v>15007.337500000001</v>
      </c>
      <c r="N111" s="432">
        <v>1.8790928403307812</v>
      </c>
      <c r="O111" s="432">
        <v>-52</v>
      </c>
      <c r="P111" s="434">
        <v>309</v>
      </c>
      <c r="Q111" s="434">
        <v>1</v>
      </c>
      <c r="R111" s="434" t="s">
        <v>3033</v>
      </c>
      <c r="S111" s="434">
        <v>29</v>
      </c>
      <c r="T111" s="413" t="s">
        <v>3031</v>
      </c>
      <c r="U111" s="413">
        <v>88</v>
      </c>
    </row>
    <row r="112" spans="1:21" x14ac:dyDescent="0.3">
      <c r="A112" s="435">
        <v>362</v>
      </c>
      <c r="B112" s="435">
        <v>1</v>
      </c>
      <c r="C112" s="436" t="s">
        <v>1842</v>
      </c>
      <c r="D112" s="437">
        <v>322.83999999999997</v>
      </c>
      <c r="E112" s="440">
        <v>15</v>
      </c>
      <c r="F112" s="437">
        <v>29</v>
      </c>
      <c r="G112" s="432">
        <v>150</v>
      </c>
      <c r="H112" s="432">
        <v>4350</v>
      </c>
      <c r="I112" s="432">
        <v>0.34951592050000002</v>
      </c>
      <c r="J112" s="444">
        <v>1520.39</v>
      </c>
      <c r="K112" s="413">
        <v>4.709422624210136</v>
      </c>
      <c r="L112" s="433">
        <v>237.56093571829308</v>
      </c>
      <c r="M112" s="444">
        <f t="shared" si="1"/>
        <v>1900.4875000000002</v>
      </c>
      <c r="N112" s="432">
        <v>0.73584727951397932</v>
      </c>
      <c r="O112" s="432">
        <v>-48</v>
      </c>
      <c r="P112" s="434">
        <v>314</v>
      </c>
      <c r="Q112" s="434">
        <v>1</v>
      </c>
      <c r="R112" s="434" t="s">
        <v>3034</v>
      </c>
      <c r="S112" s="434">
        <v>30</v>
      </c>
      <c r="T112" s="413" t="s">
        <v>3035</v>
      </c>
      <c r="U112" s="413">
        <v>40</v>
      </c>
    </row>
    <row r="113" spans="1:21" x14ac:dyDescent="0.3">
      <c r="A113" s="435">
        <v>363</v>
      </c>
      <c r="B113" s="435">
        <v>1</v>
      </c>
      <c r="C113" s="436" t="s">
        <v>1861</v>
      </c>
      <c r="D113" s="437">
        <v>292.54000000000002</v>
      </c>
      <c r="E113" s="440">
        <v>8</v>
      </c>
      <c r="F113" s="437">
        <v>16</v>
      </c>
      <c r="G113" s="432">
        <v>150</v>
      </c>
      <c r="H113" s="432">
        <v>2400</v>
      </c>
      <c r="I113" s="432">
        <v>0.34951592050000002</v>
      </c>
      <c r="J113" s="444">
        <v>838.84</v>
      </c>
      <c r="K113" s="413">
        <v>2.8674369317016475</v>
      </c>
      <c r="L113" s="433">
        <v>131.06874901698444</v>
      </c>
      <c r="M113" s="444">
        <f t="shared" si="1"/>
        <v>1048.55</v>
      </c>
      <c r="N113" s="432">
        <v>0.44803701721810496</v>
      </c>
      <c r="O113" s="432">
        <v>-47</v>
      </c>
      <c r="P113" s="434">
        <v>316</v>
      </c>
      <c r="Q113" s="434">
        <v>1</v>
      </c>
      <c r="R113" s="434" t="s">
        <v>3036</v>
      </c>
      <c r="S113" s="434">
        <v>31</v>
      </c>
      <c r="T113" s="413" t="s">
        <v>3037</v>
      </c>
      <c r="U113" s="413">
        <v>74</v>
      </c>
    </row>
    <row r="114" spans="1:21" x14ac:dyDescent="0.3">
      <c r="A114" s="435">
        <v>378</v>
      </c>
      <c r="B114" s="435">
        <v>1</v>
      </c>
      <c r="C114" s="436" t="s">
        <v>1807</v>
      </c>
      <c r="D114" s="437">
        <v>565.34</v>
      </c>
      <c r="E114" s="441">
        <v>16</v>
      </c>
      <c r="F114" s="437">
        <v>45</v>
      </c>
      <c r="G114" s="432">
        <v>150</v>
      </c>
      <c r="H114" s="432">
        <v>6750</v>
      </c>
      <c r="I114" s="432">
        <v>0.34951592050000002</v>
      </c>
      <c r="J114" s="444">
        <v>2359.23</v>
      </c>
      <c r="K114" s="413">
        <v>4.1731170622987932</v>
      </c>
      <c r="L114" s="433">
        <v>368.62968473527752</v>
      </c>
      <c r="M114" s="444">
        <f t="shared" si="1"/>
        <v>2949.0374999999999</v>
      </c>
      <c r="N114" s="432">
        <v>0.65204953609381522</v>
      </c>
      <c r="O114" s="432">
        <v>-61</v>
      </c>
      <c r="P114" s="434">
        <v>317</v>
      </c>
      <c r="Q114" s="434">
        <v>1</v>
      </c>
      <c r="R114" s="434" t="s">
        <v>2478</v>
      </c>
      <c r="S114" s="434">
        <v>31</v>
      </c>
      <c r="T114" s="413" t="s">
        <v>3037</v>
      </c>
      <c r="U114" s="413">
        <v>52</v>
      </c>
    </row>
    <row r="115" spans="1:21" x14ac:dyDescent="0.3">
      <c r="A115" s="435">
        <v>381</v>
      </c>
      <c r="B115" s="435">
        <v>1</v>
      </c>
      <c r="C115" s="436" t="s">
        <v>1690</v>
      </c>
      <c r="D115" s="437">
        <v>1375.69</v>
      </c>
      <c r="E115" s="440">
        <v>99</v>
      </c>
      <c r="F115" s="437">
        <v>185</v>
      </c>
      <c r="G115" s="432">
        <v>150</v>
      </c>
      <c r="H115" s="432">
        <v>27750</v>
      </c>
      <c r="I115" s="432">
        <v>0.34951592050000002</v>
      </c>
      <c r="J115" s="444">
        <v>9699.07</v>
      </c>
      <c r="K115" s="413">
        <v>7.0503311065719743</v>
      </c>
      <c r="L115" s="433">
        <v>1515.479676133903</v>
      </c>
      <c r="M115" s="444">
        <f t="shared" si="1"/>
        <v>12123.8375</v>
      </c>
      <c r="N115" s="432">
        <v>1.1016142271397646</v>
      </c>
      <c r="O115" s="432">
        <v>-63</v>
      </c>
      <c r="P115" s="434">
        <v>318</v>
      </c>
      <c r="Q115" s="434">
        <v>1</v>
      </c>
      <c r="R115" s="434" t="s">
        <v>1618</v>
      </c>
      <c r="S115" s="434">
        <v>31</v>
      </c>
      <c r="T115" s="413" t="s">
        <v>3037</v>
      </c>
      <c r="U115" s="413">
        <v>193</v>
      </c>
    </row>
    <row r="116" spans="1:21" x14ac:dyDescent="0.3">
      <c r="A116" s="438">
        <v>390</v>
      </c>
      <c r="B116" s="412">
        <v>1</v>
      </c>
      <c r="C116" s="413" t="s">
        <v>1771</v>
      </c>
      <c r="D116" s="432">
        <v>459.65</v>
      </c>
      <c r="E116" s="440">
        <v>28</v>
      </c>
      <c r="F116" s="431">
        <v>74</v>
      </c>
      <c r="G116" s="432">
        <v>150</v>
      </c>
      <c r="H116" s="432">
        <v>11100</v>
      </c>
      <c r="I116" s="432">
        <v>0.34951592050000002</v>
      </c>
      <c r="J116" s="444">
        <v>3879.63</v>
      </c>
      <c r="K116" s="413">
        <v>8.4404003045795726</v>
      </c>
      <c r="L116" s="433">
        <v>606.19218295355893</v>
      </c>
      <c r="M116" s="444">
        <f t="shared" si="1"/>
        <v>4849.5375000000004</v>
      </c>
      <c r="N116" s="432">
        <v>1.3188125376994648</v>
      </c>
      <c r="O116" s="432">
        <v>-71</v>
      </c>
      <c r="P116" s="434">
        <v>319</v>
      </c>
      <c r="Q116" s="434">
        <v>1</v>
      </c>
      <c r="R116" s="434" t="s">
        <v>3038</v>
      </c>
      <c r="S116" s="434">
        <v>31</v>
      </c>
      <c r="T116" s="413" t="s">
        <v>3037</v>
      </c>
      <c r="U116" s="413">
        <v>43</v>
      </c>
    </row>
    <row r="117" spans="1:21" x14ac:dyDescent="0.3">
      <c r="A117" s="435">
        <v>391</v>
      </c>
      <c r="B117" s="435">
        <v>1</v>
      </c>
      <c r="C117" s="436" t="s">
        <v>1732</v>
      </c>
      <c r="D117" s="432">
        <v>509.65</v>
      </c>
      <c r="E117" s="440">
        <v>42</v>
      </c>
      <c r="F117" s="431">
        <v>172</v>
      </c>
      <c r="G117" s="432">
        <v>150</v>
      </c>
      <c r="H117" s="432">
        <v>25800</v>
      </c>
      <c r="I117" s="432">
        <v>0.34951592050000002</v>
      </c>
      <c r="J117" s="444">
        <v>9017.51</v>
      </c>
      <c r="K117" s="413">
        <v>17.693534778769745</v>
      </c>
      <c r="L117" s="433">
        <v>1408.9859269326062</v>
      </c>
      <c r="M117" s="444">
        <f t="shared" si="1"/>
        <v>11271.887500000001</v>
      </c>
      <c r="N117" s="432">
        <v>2.7646147884481631</v>
      </c>
      <c r="O117" s="432">
        <v>-68</v>
      </c>
      <c r="P117" s="434">
        <v>323</v>
      </c>
      <c r="Q117" s="434">
        <v>2</v>
      </c>
      <c r="R117" s="434" t="s">
        <v>3039</v>
      </c>
      <c r="S117" s="434">
        <v>13</v>
      </c>
      <c r="T117" s="413" t="s">
        <v>2974</v>
      </c>
      <c r="U117" s="413">
        <v>0</v>
      </c>
    </row>
    <row r="118" spans="1:21" x14ac:dyDescent="0.3">
      <c r="A118" s="435">
        <v>402</v>
      </c>
      <c r="B118" s="435">
        <v>1</v>
      </c>
      <c r="C118" s="436" t="s">
        <v>1863</v>
      </c>
      <c r="D118" s="432">
        <v>141.41</v>
      </c>
      <c r="E118" s="440">
        <v>4</v>
      </c>
      <c r="F118" s="431">
        <v>4</v>
      </c>
      <c r="G118" s="432">
        <v>150</v>
      </c>
      <c r="H118" s="432">
        <v>600</v>
      </c>
      <c r="I118" s="432">
        <v>0.34951592050000002</v>
      </c>
      <c r="J118" s="444">
        <v>209.71</v>
      </c>
      <c r="K118" s="413">
        <v>1.4829927162152607</v>
      </c>
      <c r="L118" s="433">
        <v>32.76718725424611</v>
      </c>
      <c r="M118" s="444">
        <f t="shared" si="1"/>
        <v>262.13749999999999</v>
      </c>
      <c r="N118" s="432">
        <v>0.23171761017075251</v>
      </c>
      <c r="O118" s="432">
        <v>-72</v>
      </c>
      <c r="P118" s="434">
        <v>330</v>
      </c>
      <c r="Q118" s="434">
        <v>1</v>
      </c>
      <c r="R118" s="434" t="s">
        <v>2482</v>
      </c>
      <c r="S118" s="434">
        <v>32</v>
      </c>
      <c r="T118" s="413" t="s">
        <v>3040</v>
      </c>
      <c r="U118" s="413">
        <v>20</v>
      </c>
    </row>
    <row r="119" spans="1:21" x14ac:dyDescent="0.3">
      <c r="A119" s="435">
        <v>413</v>
      </c>
      <c r="B119" s="435">
        <v>1</v>
      </c>
      <c r="C119" s="436" t="s">
        <v>1687</v>
      </c>
      <c r="D119" s="437">
        <v>2517.25</v>
      </c>
      <c r="E119" s="440">
        <v>102</v>
      </c>
      <c r="F119" s="437">
        <v>256</v>
      </c>
      <c r="G119" s="432">
        <v>150</v>
      </c>
      <c r="H119" s="432">
        <v>38400</v>
      </c>
      <c r="I119" s="432">
        <v>0.34951592050000002</v>
      </c>
      <c r="J119" s="444">
        <v>13421.41</v>
      </c>
      <c r="K119" s="413">
        <v>5.3317747541960472</v>
      </c>
      <c r="L119" s="433">
        <v>2097.0952967717863</v>
      </c>
      <c r="M119" s="444">
        <f t="shared" si="1"/>
        <v>16776.762500000001</v>
      </c>
      <c r="N119" s="432">
        <v>0.83308979909495928</v>
      </c>
      <c r="O119" s="432">
        <v>-81</v>
      </c>
      <c r="P119" s="434">
        <v>332</v>
      </c>
      <c r="Q119" s="434">
        <v>1</v>
      </c>
      <c r="R119" s="434" t="s">
        <v>3041</v>
      </c>
      <c r="S119" s="434">
        <v>33</v>
      </c>
      <c r="T119" s="413" t="s">
        <v>3042</v>
      </c>
      <c r="U119" s="413">
        <v>93</v>
      </c>
    </row>
    <row r="120" spans="1:21" x14ac:dyDescent="0.3">
      <c r="A120" s="435">
        <v>414</v>
      </c>
      <c r="B120" s="435">
        <v>1</v>
      </c>
      <c r="C120" s="436" t="s">
        <v>1805</v>
      </c>
      <c r="D120" s="437">
        <v>479.65</v>
      </c>
      <c r="E120" s="440">
        <v>26</v>
      </c>
      <c r="F120" s="437">
        <v>82</v>
      </c>
      <c r="G120" s="432">
        <v>150</v>
      </c>
      <c r="H120" s="432">
        <v>12300</v>
      </c>
      <c r="I120" s="432">
        <v>0.34951592050000002</v>
      </c>
      <c r="J120" s="444">
        <v>4299.05</v>
      </c>
      <c r="K120" s="413">
        <v>8.9628896070051081</v>
      </c>
      <c r="L120" s="433">
        <v>671.72655746205112</v>
      </c>
      <c r="M120" s="444">
        <f t="shared" si="1"/>
        <v>5373.8125</v>
      </c>
      <c r="N120" s="432">
        <v>1.4004514905911627</v>
      </c>
      <c r="O120" s="432">
        <v>-81</v>
      </c>
      <c r="P120" s="434">
        <v>333</v>
      </c>
      <c r="Q120" s="434">
        <v>1</v>
      </c>
      <c r="R120" s="434" t="s">
        <v>3043</v>
      </c>
      <c r="S120" s="434">
        <v>33</v>
      </c>
      <c r="T120" s="413" t="s">
        <v>3042</v>
      </c>
      <c r="U120" s="413">
        <v>8</v>
      </c>
    </row>
    <row r="121" spans="1:21" x14ac:dyDescent="0.3">
      <c r="A121" s="435">
        <v>423</v>
      </c>
      <c r="B121" s="435">
        <v>1</v>
      </c>
      <c r="C121" s="436" t="s">
        <v>1682</v>
      </c>
      <c r="D121" s="437">
        <v>2826.42</v>
      </c>
      <c r="E121" s="440">
        <v>122</v>
      </c>
      <c r="F121" s="437">
        <v>215</v>
      </c>
      <c r="G121" s="432">
        <v>150</v>
      </c>
      <c r="H121" s="432">
        <v>32250</v>
      </c>
      <c r="I121" s="432">
        <v>0.34951592050000002</v>
      </c>
      <c r="J121" s="444">
        <v>11271.89</v>
      </c>
      <c r="K121" s="413">
        <v>3.9880449473185156</v>
      </c>
      <c r="L121" s="433">
        <v>1761.2327992907547</v>
      </c>
      <c r="M121" s="444">
        <f t="shared" si="1"/>
        <v>14089.862499999999</v>
      </c>
      <c r="N121" s="432">
        <v>0.62313201834502818</v>
      </c>
      <c r="O121" s="432">
        <v>-78</v>
      </c>
      <c r="P121" s="434">
        <v>345</v>
      </c>
      <c r="Q121" s="434">
        <v>1</v>
      </c>
      <c r="R121" s="434" t="s">
        <v>3044</v>
      </c>
      <c r="S121" s="434">
        <v>34</v>
      </c>
      <c r="T121" s="413" t="s">
        <v>3045</v>
      </c>
      <c r="U121" s="413">
        <v>83</v>
      </c>
    </row>
    <row r="122" spans="1:21" x14ac:dyDescent="0.3">
      <c r="A122" s="435">
        <v>424</v>
      </c>
      <c r="B122" s="435">
        <v>1</v>
      </c>
      <c r="C122" s="436" t="s">
        <v>1843</v>
      </c>
      <c r="D122" s="432">
        <v>464.87</v>
      </c>
      <c r="E122" s="440">
        <v>19</v>
      </c>
      <c r="F122" s="431">
        <v>27</v>
      </c>
      <c r="G122" s="432">
        <v>150</v>
      </c>
      <c r="H122" s="432">
        <v>4050</v>
      </c>
      <c r="I122" s="432">
        <v>0.34951592050000002</v>
      </c>
      <c r="J122" s="444">
        <v>1415.54</v>
      </c>
      <c r="K122" s="413">
        <v>3.0450233398584547</v>
      </c>
      <c r="L122" s="433">
        <v>221.17812334116417</v>
      </c>
      <c r="M122" s="444">
        <f t="shared" si="1"/>
        <v>1769.425</v>
      </c>
      <c r="N122" s="432">
        <v>0.47578489328449708</v>
      </c>
      <c r="O122" s="432">
        <v>-77</v>
      </c>
      <c r="P122" s="434">
        <v>347</v>
      </c>
      <c r="Q122" s="434">
        <v>1</v>
      </c>
      <c r="R122" s="434" t="s">
        <v>3046</v>
      </c>
      <c r="S122" s="434">
        <v>34</v>
      </c>
      <c r="T122" s="413" t="s">
        <v>3045</v>
      </c>
      <c r="U122" s="413">
        <v>120</v>
      </c>
    </row>
    <row r="123" spans="1:21" x14ac:dyDescent="0.3">
      <c r="A123" s="435">
        <v>432</v>
      </c>
      <c r="B123" s="435">
        <v>1</v>
      </c>
      <c r="C123" s="436" t="s">
        <v>1791</v>
      </c>
      <c r="D123" s="437">
        <v>608.83000000000004</v>
      </c>
      <c r="E123" s="440">
        <v>18</v>
      </c>
      <c r="F123" s="437">
        <v>83</v>
      </c>
      <c r="G123" s="432">
        <v>150</v>
      </c>
      <c r="H123" s="432">
        <v>12450</v>
      </c>
      <c r="I123" s="432">
        <v>0.34951592050000002</v>
      </c>
      <c r="J123" s="444">
        <v>4351.47</v>
      </c>
      <c r="K123" s="413">
        <v>7.1472660677036286</v>
      </c>
      <c r="L123" s="433">
        <v>679.91718240062141</v>
      </c>
      <c r="M123" s="444">
        <f t="shared" si="1"/>
        <v>5439.3375000000005</v>
      </c>
      <c r="N123" s="432">
        <v>1.1167603147029899</v>
      </c>
      <c r="O123" s="432">
        <v>-76</v>
      </c>
      <c r="P123" s="434">
        <v>356</v>
      </c>
      <c r="Q123" s="434">
        <v>1</v>
      </c>
      <c r="R123" s="434" t="s">
        <v>3047</v>
      </c>
      <c r="S123" s="434">
        <v>35</v>
      </c>
      <c r="T123" s="413" t="s">
        <v>3048</v>
      </c>
      <c r="U123" s="413">
        <v>12</v>
      </c>
    </row>
    <row r="124" spans="1:21" x14ac:dyDescent="0.3">
      <c r="A124" s="435">
        <v>435</v>
      </c>
      <c r="B124" s="435">
        <v>1</v>
      </c>
      <c r="C124" s="436" t="s">
        <v>1738</v>
      </c>
      <c r="D124" s="432">
        <v>660.56</v>
      </c>
      <c r="E124" s="440">
        <v>27</v>
      </c>
      <c r="F124" s="431">
        <v>135</v>
      </c>
      <c r="G124" s="432">
        <v>150</v>
      </c>
      <c r="H124" s="432">
        <v>20250</v>
      </c>
      <c r="I124" s="432">
        <v>0.34951592050000002</v>
      </c>
      <c r="J124" s="444">
        <v>7077.7</v>
      </c>
      <c r="K124" s="413">
        <v>10.714696621048807</v>
      </c>
      <c r="L124" s="433">
        <v>1105.8906167058208</v>
      </c>
      <c r="M124" s="444">
        <f t="shared" si="1"/>
        <v>8847.125</v>
      </c>
      <c r="N124" s="432">
        <v>1.6741713344825919</v>
      </c>
      <c r="O124" s="432">
        <v>-74</v>
      </c>
      <c r="P124" s="434">
        <v>361</v>
      </c>
      <c r="Q124" s="434">
        <v>1</v>
      </c>
      <c r="R124" s="434" t="s">
        <v>1679</v>
      </c>
      <c r="S124" s="434">
        <v>36</v>
      </c>
      <c r="T124" s="413" t="s">
        <v>3049</v>
      </c>
      <c r="U124" s="413">
        <v>81</v>
      </c>
    </row>
    <row r="125" spans="1:21" x14ac:dyDescent="0.3">
      <c r="A125" s="435">
        <v>441</v>
      </c>
      <c r="B125" s="435">
        <v>1</v>
      </c>
      <c r="C125" s="436" t="s">
        <v>1810</v>
      </c>
      <c r="D125" s="432">
        <v>427.25</v>
      </c>
      <c r="E125" s="440">
        <v>14</v>
      </c>
      <c r="F125" s="431">
        <v>61</v>
      </c>
      <c r="G125" s="432">
        <v>150</v>
      </c>
      <c r="H125" s="432">
        <v>9150</v>
      </c>
      <c r="I125" s="432">
        <v>0.34951592050000002</v>
      </c>
      <c r="J125" s="444">
        <v>3198.07</v>
      </c>
      <c r="K125" s="413">
        <v>7.485242832065536</v>
      </c>
      <c r="L125" s="433">
        <v>499.69843375226196</v>
      </c>
      <c r="M125" s="444">
        <f t="shared" si="1"/>
        <v>3997.5875000000001</v>
      </c>
      <c r="N125" s="432">
        <v>1.1695691837384716</v>
      </c>
      <c r="O125" s="432">
        <v>-79</v>
      </c>
      <c r="P125" s="434">
        <v>362</v>
      </c>
      <c r="Q125" s="434">
        <v>1</v>
      </c>
      <c r="R125" s="434" t="s">
        <v>3050</v>
      </c>
      <c r="S125" s="434">
        <v>36</v>
      </c>
      <c r="T125" s="413" t="s">
        <v>3049</v>
      </c>
      <c r="U125" s="413">
        <v>15</v>
      </c>
    </row>
    <row r="126" spans="1:21" x14ac:dyDescent="0.3">
      <c r="A126" s="435">
        <v>447</v>
      </c>
      <c r="B126" s="435">
        <v>1</v>
      </c>
      <c r="C126" s="436" t="s">
        <v>1827</v>
      </c>
      <c r="D126" s="432">
        <v>150.22999999999999</v>
      </c>
      <c r="E126" s="440">
        <v>14</v>
      </c>
      <c r="F126" s="431">
        <v>60</v>
      </c>
      <c r="G126" s="432">
        <v>150</v>
      </c>
      <c r="H126" s="432">
        <v>9000</v>
      </c>
      <c r="I126" s="432">
        <v>0.34951592050000002</v>
      </c>
      <c r="J126" s="444">
        <v>3145.64</v>
      </c>
      <c r="K126" s="413">
        <v>20.938827131731347</v>
      </c>
      <c r="L126" s="433">
        <v>491.50624631370334</v>
      </c>
      <c r="M126" s="444">
        <f t="shared" si="1"/>
        <v>3932.0499999999997</v>
      </c>
      <c r="N126" s="432">
        <v>3.2716917147953364</v>
      </c>
      <c r="O126" s="432">
        <v>-84</v>
      </c>
      <c r="P126" s="434">
        <v>363</v>
      </c>
      <c r="Q126" s="434">
        <v>1</v>
      </c>
      <c r="R126" s="434" t="s">
        <v>3051</v>
      </c>
      <c r="S126" s="434">
        <v>36</v>
      </c>
      <c r="T126" s="413" t="s">
        <v>3049</v>
      </c>
      <c r="U126" s="413">
        <v>8</v>
      </c>
    </row>
    <row r="127" spans="1:21" x14ac:dyDescent="0.3">
      <c r="A127" s="435">
        <v>458</v>
      </c>
      <c r="B127" s="435">
        <v>1</v>
      </c>
      <c r="C127" s="436" t="s">
        <v>1860</v>
      </c>
      <c r="D127" s="437">
        <v>211.57</v>
      </c>
      <c r="E127" s="440">
        <v>8</v>
      </c>
      <c r="F127" s="437">
        <v>10</v>
      </c>
      <c r="G127" s="432">
        <v>150</v>
      </c>
      <c r="H127" s="432">
        <v>1500</v>
      </c>
      <c r="I127" s="432">
        <v>0.34951592050000002</v>
      </c>
      <c r="J127" s="444">
        <v>524.27</v>
      </c>
      <c r="K127" s="413">
        <v>2.4779978257787021</v>
      </c>
      <c r="L127" s="433">
        <v>81.91718688562112</v>
      </c>
      <c r="M127" s="444">
        <f t="shared" si="1"/>
        <v>655.33749999999998</v>
      </c>
      <c r="N127" s="432">
        <v>0.38718715737401865</v>
      </c>
      <c r="O127" s="432">
        <v>-80</v>
      </c>
      <c r="P127" s="434">
        <v>378</v>
      </c>
      <c r="Q127" s="434">
        <v>1</v>
      </c>
      <c r="R127" s="434" t="s">
        <v>3052</v>
      </c>
      <c r="S127" s="434">
        <v>37</v>
      </c>
      <c r="T127" s="413" t="s">
        <v>3053</v>
      </c>
      <c r="U127" s="413">
        <v>16</v>
      </c>
    </row>
    <row r="128" spans="1:21" x14ac:dyDescent="0.3">
      <c r="A128" s="435">
        <v>463</v>
      </c>
      <c r="B128" s="435">
        <v>1</v>
      </c>
      <c r="C128" s="436" t="s">
        <v>1680</v>
      </c>
      <c r="D128" s="437">
        <v>960.06</v>
      </c>
      <c r="E128" s="440">
        <v>66</v>
      </c>
      <c r="F128" s="437">
        <v>206</v>
      </c>
      <c r="G128" s="432">
        <v>150</v>
      </c>
      <c r="H128" s="432">
        <v>30900</v>
      </c>
      <c r="I128" s="432">
        <v>0.34951592050000002</v>
      </c>
      <c r="J128" s="444">
        <v>10800.04</v>
      </c>
      <c r="K128" s="413">
        <v>11.24933858300523</v>
      </c>
      <c r="L128" s="433">
        <v>1687.506237343704</v>
      </c>
      <c r="M128" s="444">
        <f t="shared" si="1"/>
        <v>13500.050000000001</v>
      </c>
      <c r="N128" s="432">
        <v>1.7577091404117493</v>
      </c>
      <c r="O128" s="432">
        <v>-82</v>
      </c>
      <c r="P128" s="434">
        <v>381</v>
      </c>
      <c r="Q128" s="434">
        <v>1</v>
      </c>
      <c r="R128" s="434" t="s">
        <v>2492</v>
      </c>
      <c r="S128" s="434">
        <v>38</v>
      </c>
      <c r="T128" s="413" t="s">
        <v>3054</v>
      </c>
      <c r="U128" s="413">
        <v>99</v>
      </c>
    </row>
    <row r="129" spans="1:21" x14ac:dyDescent="0.3">
      <c r="A129" s="435">
        <v>465</v>
      </c>
      <c r="B129" s="435">
        <v>1</v>
      </c>
      <c r="C129" s="436" t="s">
        <v>1681</v>
      </c>
      <c r="D129" s="432">
        <v>1555.53</v>
      </c>
      <c r="E129" s="440">
        <v>91</v>
      </c>
      <c r="F129" s="431">
        <v>220</v>
      </c>
      <c r="G129" s="432">
        <v>150</v>
      </c>
      <c r="H129" s="432">
        <v>33000</v>
      </c>
      <c r="I129" s="432">
        <v>0.34951592050000002</v>
      </c>
      <c r="J129" s="444">
        <v>11534.03</v>
      </c>
      <c r="K129" s="413">
        <v>7.4148553869099283</v>
      </c>
      <c r="L129" s="433">
        <v>1802.1921739835595</v>
      </c>
      <c r="M129" s="444">
        <f t="shared" si="1"/>
        <v>14417.5375</v>
      </c>
      <c r="N129" s="432">
        <v>1.1585711455153931</v>
      </c>
      <c r="O129" s="432">
        <v>-83</v>
      </c>
      <c r="P129" s="434">
        <v>382</v>
      </c>
      <c r="Q129" s="434">
        <v>52</v>
      </c>
      <c r="R129" s="434" t="s">
        <v>3055</v>
      </c>
      <c r="S129" s="434">
        <v>45</v>
      </c>
      <c r="T129" s="413" t="s">
        <v>230</v>
      </c>
      <c r="U129" s="413">
        <v>0</v>
      </c>
    </row>
    <row r="130" spans="1:21" x14ac:dyDescent="0.3">
      <c r="A130" s="412">
        <v>466</v>
      </c>
      <c r="B130" s="412">
        <v>1</v>
      </c>
      <c r="C130" s="413" t="s">
        <v>1634</v>
      </c>
      <c r="D130" s="432">
        <v>2213.0500000000002</v>
      </c>
      <c r="E130" s="440">
        <v>136</v>
      </c>
      <c r="F130" s="431">
        <v>356</v>
      </c>
      <c r="G130" s="432">
        <v>150</v>
      </c>
      <c r="H130" s="432">
        <v>53400</v>
      </c>
      <c r="I130" s="432">
        <v>0.34951592050000002</v>
      </c>
      <c r="J130" s="444">
        <v>18664.150000000001</v>
      </c>
      <c r="K130" s="413">
        <v>8.4336775038973357</v>
      </c>
      <c r="L130" s="433">
        <v>2916.2734156279507</v>
      </c>
      <c r="M130" s="444">
        <f t="shared" si="1"/>
        <v>23330.1875</v>
      </c>
      <c r="N130" s="432">
        <v>1.3177621001007436</v>
      </c>
      <c r="O130" s="432">
        <v>-76</v>
      </c>
      <c r="P130" s="434">
        <v>390</v>
      </c>
      <c r="Q130" s="434">
        <v>1</v>
      </c>
      <c r="R130" s="434" t="s">
        <v>3056</v>
      </c>
      <c r="S130" s="434">
        <v>39</v>
      </c>
      <c r="T130" s="413" t="s">
        <v>3057</v>
      </c>
      <c r="U130" s="413">
        <v>28</v>
      </c>
    </row>
    <row r="131" spans="1:21" x14ac:dyDescent="0.3">
      <c r="A131" s="438">
        <v>473</v>
      </c>
      <c r="B131" s="412">
        <v>1</v>
      </c>
      <c r="C131" s="413" t="s">
        <v>1759</v>
      </c>
      <c r="D131" s="432">
        <v>417.09</v>
      </c>
      <c r="E131" s="440">
        <v>28</v>
      </c>
      <c r="F131" s="431">
        <v>72</v>
      </c>
      <c r="G131" s="432">
        <v>150</v>
      </c>
      <c r="H131" s="432">
        <v>10800</v>
      </c>
      <c r="I131" s="432">
        <v>0.34951592050000002</v>
      </c>
      <c r="J131" s="444">
        <v>3774.77</v>
      </c>
      <c r="K131" s="413">
        <v>9.0502529430099017</v>
      </c>
      <c r="L131" s="433">
        <v>589.80780807644169</v>
      </c>
      <c r="M131" s="444">
        <f t="shared" si="1"/>
        <v>4718.4624999999996</v>
      </c>
      <c r="N131" s="432">
        <v>1.4141020117395329</v>
      </c>
      <c r="O131" s="432">
        <v>-82</v>
      </c>
      <c r="P131" s="434">
        <v>391</v>
      </c>
      <c r="Q131" s="434">
        <v>1</v>
      </c>
      <c r="R131" s="434" t="s">
        <v>3058</v>
      </c>
      <c r="S131" s="434">
        <v>40</v>
      </c>
      <c r="T131" s="413" t="s">
        <v>3059</v>
      </c>
      <c r="U131" s="413">
        <v>42</v>
      </c>
    </row>
    <row r="132" spans="1:21" x14ac:dyDescent="0.3">
      <c r="A132" s="438">
        <v>477</v>
      </c>
      <c r="B132" s="412">
        <v>1</v>
      </c>
      <c r="C132" s="413" t="s">
        <v>1639</v>
      </c>
      <c r="D132" s="432">
        <v>3333.81</v>
      </c>
      <c r="E132" s="440">
        <v>149</v>
      </c>
      <c r="F132" s="431">
        <v>295</v>
      </c>
      <c r="G132" s="432">
        <v>150</v>
      </c>
      <c r="H132" s="432">
        <v>44250</v>
      </c>
      <c r="I132" s="432">
        <v>0.34951592050000002</v>
      </c>
      <c r="J132" s="444">
        <v>15466.08</v>
      </c>
      <c r="K132" s="413">
        <v>4.6391606000341952</v>
      </c>
      <c r="L132" s="433">
        <v>2416.5749818756885</v>
      </c>
      <c r="M132" s="444">
        <f t="shared" si="1"/>
        <v>19332.599999999999</v>
      </c>
      <c r="N132" s="432">
        <v>0.72486883831882698</v>
      </c>
      <c r="O132" s="432">
        <v>-80</v>
      </c>
      <c r="P132" s="434">
        <v>397</v>
      </c>
      <c r="Q132" s="434">
        <v>52</v>
      </c>
      <c r="R132" s="434" t="s">
        <v>3060</v>
      </c>
      <c r="S132" s="434">
        <v>14</v>
      </c>
      <c r="T132" s="413" t="s">
        <v>2977</v>
      </c>
      <c r="U132" s="413">
        <v>0</v>
      </c>
    </row>
    <row r="133" spans="1:21" x14ac:dyDescent="0.3">
      <c r="A133" s="435">
        <v>480</v>
      </c>
      <c r="B133" s="435">
        <v>1</v>
      </c>
      <c r="C133" s="436" t="s">
        <v>1835</v>
      </c>
      <c r="D133" s="437">
        <v>590.37</v>
      </c>
      <c r="E133" s="440">
        <v>21</v>
      </c>
      <c r="F133" s="437">
        <v>62</v>
      </c>
      <c r="G133" s="432">
        <v>150</v>
      </c>
      <c r="H133" s="432">
        <v>9300</v>
      </c>
      <c r="I133" s="432">
        <v>0.34951592050000002</v>
      </c>
      <c r="J133" s="444">
        <v>3250.5</v>
      </c>
      <c r="K133" s="413">
        <v>5.5058692006707659</v>
      </c>
      <c r="L133" s="433">
        <v>507.89062119082053</v>
      </c>
      <c r="M133" s="444">
        <f t="shared" si="1"/>
        <v>4063.125</v>
      </c>
      <c r="N133" s="432">
        <v>0.86029205615261706</v>
      </c>
      <c r="O133" s="432">
        <v>-82</v>
      </c>
      <c r="P133" s="434">
        <v>398</v>
      </c>
      <c r="Q133" s="434">
        <v>52</v>
      </c>
      <c r="R133" s="434" t="s">
        <v>3061</v>
      </c>
      <c r="S133" s="434">
        <v>75</v>
      </c>
      <c r="T133" s="413" t="s">
        <v>3062</v>
      </c>
      <c r="U133" s="413">
        <v>0</v>
      </c>
    </row>
    <row r="134" spans="1:21" x14ac:dyDescent="0.3">
      <c r="A134" s="435">
        <v>482</v>
      </c>
      <c r="B134" s="435">
        <v>1</v>
      </c>
      <c r="C134" s="436" t="s">
        <v>1605</v>
      </c>
      <c r="D134" s="432">
        <v>2466.39</v>
      </c>
      <c r="E134" s="440">
        <v>147</v>
      </c>
      <c r="F134" s="431">
        <v>419</v>
      </c>
      <c r="G134" s="432">
        <v>150</v>
      </c>
      <c r="H134" s="432">
        <v>62850</v>
      </c>
      <c r="I134" s="432">
        <v>0.34951592050000002</v>
      </c>
      <c r="J134" s="444">
        <v>21967.08</v>
      </c>
      <c r="K134" s="413">
        <v>8.9065719533407144</v>
      </c>
      <c r="L134" s="433">
        <v>3432.3562242573298</v>
      </c>
      <c r="M134" s="444">
        <f t="shared" si="1"/>
        <v>27458.850000000002</v>
      </c>
      <c r="N134" s="432">
        <v>1.3916518572720982</v>
      </c>
      <c r="O134" s="432">
        <v>-80</v>
      </c>
      <c r="P134" s="434">
        <v>402</v>
      </c>
      <c r="Q134" s="434">
        <v>1</v>
      </c>
      <c r="R134" s="434" t="s">
        <v>3063</v>
      </c>
      <c r="S134" s="434">
        <v>41</v>
      </c>
      <c r="T134" s="413" t="s">
        <v>3064</v>
      </c>
      <c r="U134" s="413">
        <v>4</v>
      </c>
    </row>
    <row r="135" spans="1:21" x14ac:dyDescent="0.3">
      <c r="A135" s="438">
        <v>484</v>
      </c>
      <c r="B135" s="412">
        <v>1</v>
      </c>
      <c r="C135" s="413" t="s">
        <v>1600</v>
      </c>
      <c r="D135" s="432">
        <v>1174.6500000000001</v>
      </c>
      <c r="E135" s="440">
        <v>108</v>
      </c>
      <c r="F135" s="431">
        <v>687</v>
      </c>
      <c r="G135" s="432">
        <v>150</v>
      </c>
      <c r="H135" s="432">
        <v>103050</v>
      </c>
      <c r="I135" s="432">
        <v>0.34951592050000002</v>
      </c>
      <c r="J135" s="444">
        <v>36017.620000000003</v>
      </c>
      <c r="K135" s="413">
        <v>30.662427105946453</v>
      </c>
      <c r="L135" s="433">
        <v>5627.7530827918545</v>
      </c>
      <c r="M135" s="444">
        <f t="shared" si="1"/>
        <v>45022.025000000001</v>
      </c>
      <c r="N135" s="432">
        <v>4.7910041993716037</v>
      </c>
      <c r="O135" s="432">
        <v>-81</v>
      </c>
      <c r="P135" s="434">
        <v>403</v>
      </c>
      <c r="Q135" s="434">
        <v>1</v>
      </c>
      <c r="R135" s="434" t="s">
        <v>3065</v>
      </c>
      <c r="S135" s="434">
        <v>41</v>
      </c>
      <c r="T135" s="413" t="s">
        <v>3064</v>
      </c>
      <c r="U135" s="413">
        <v>0</v>
      </c>
    </row>
    <row r="136" spans="1:21" x14ac:dyDescent="0.3">
      <c r="A136" s="435">
        <v>485</v>
      </c>
      <c r="B136" s="435">
        <v>1</v>
      </c>
      <c r="C136" s="436" t="s">
        <v>1748</v>
      </c>
      <c r="D136" s="432">
        <v>948.11</v>
      </c>
      <c r="E136" s="440">
        <v>60</v>
      </c>
      <c r="F136" s="431">
        <v>191</v>
      </c>
      <c r="G136" s="432">
        <v>150</v>
      </c>
      <c r="H136" s="432">
        <v>28650</v>
      </c>
      <c r="I136" s="432">
        <v>0.34951592050000002</v>
      </c>
      <c r="J136" s="444">
        <v>10013.629999999999</v>
      </c>
      <c r="K136" s="413">
        <v>10.561675333030976</v>
      </c>
      <c r="L136" s="433">
        <v>1564.6296757652779</v>
      </c>
      <c r="M136" s="444">
        <f t="shared" si="1"/>
        <v>12517.037499999999</v>
      </c>
      <c r="N136" s="432">
        <v>1.6502617584091275</v>
      </c>
      <c r="O136" s="432">
        <v>-81</v>
      </c>
      <c r="P136" s="434">
        <v>404</v>
      </c>
      <c r="Q136" s="434">
        <v>1</v>
      </c>
      <c r="R136" s="434" t="s">
        <v>3066</v>
      </c>
      <c r="S136" s="434">
        <v>41</v>
      </c>
      <c r="T136" s="413" t="s">
        <v>3064</v>
      </c>
      <c r="U136" s="413">
        <v>0</v>
      </c>
    </row>
    <row r="137" spans="1:21" x14ac:dyDescent="0.3">
      <c r="A137" s="435">
        <v>486</v>
      </c>
      <c r="B137" s="435">
        <v>1</v>
      </c>
      <c r="C137" s="436" t="s">
        <v>1757</v>
      </c>
      <c r="D137" s="432">
        <v>313.54000000000002</v>
      </c>
      <c r="E137" s="440">
        <v>27</v>
      </c>
      <c r="F137" s="431">
        <v>114</v>
      </c>
      <c r="G137" s="432">
        <v>150</v>
      </c>
      <c r="H137" s="432">
        <v>17100</v>
      </c>
      <c r="I137" s="432">
        <v>0.34951592050000002</v>
      </c>
      <c r="J137" s="444">
        <v>5976.72</v>
      </c>
      <c r="K137" s="413">
        <v>19.062065446195064</v>
      </c>
      <c r="L137" s="433">
        <v>933.86249299603173</v>
      </c>
      <c r="M137" s="444">
        <f t="shared" si="1"/>
        <v>7470.9000000000005</v>
      </c>
      <c r="N137" s="432">
        <v>2.9784477036296222</v>
      </c>
      <c r="O137" s="432">
        <v>-73</v>
      </c>
      <c r="P137" s="434">
        <v>413</v>
      </c>
      <c r="Q137" s="434">
        <v>1</v>
      </c>
      <c r="R137" s="434" t="s">
        <v>3067</v>
      </c>
      <c r="S137" s="434">
        <v>42</v>
      </c>
      <c r="T137" s="413" t="s">
        <v>3068</v>
      </c>
      <c r="U137" s="413">
        <v>102</v>
      </c>
    </row>
    <row r="138" spans="1:21" x14ac:dyDescent="0.3">
      <c r="A138" s="435">
        <v>487</v>
      </c>
      <c r="B138" s="435">
        <v>1</v>
      </c>
      <c r="C138" s="436" t="s">
        <v>1705</v>
      </c>
      <c r="D138" s="432">
        <v>380.38</v>
      </c>
      <c r="E138" s="440">
        <v>39</v>
      </c>
      <c r="F138" s="431">
        <v>271</v>
      </c>
      <c r="G138" s="432">
        <v>150</v>
      </c>
      <c r="H138" s="432">
        <v>40650</v>
      </c>
      <c r="I138" s="432">
        <v>0.34951592050000002</v>
      </c>
      <c r="J138" s="444">
        <v>14207.82</v>
      </c>
      <c r="K138" s="413">
        <v>37.35164835164835</v>
      </c>
      <c r="L138" s="433">
        <v>2219.9718583502117</v>
      </c>
      <c r="M138" s="444">
        <f t="shared" ref="M138:M200" si="2">+J138*(1.25)</f>
        <v>17759.775000000001</v>
      </c>
      <c r="N138" s="432">
        <v>5.8361950111735945</v>
      </c>
      <c r="O138" s="432">
        <v>-73</v>
      </c>
      <c r="P138" s="434">
        <v>414</v>
      </c>
      <c r="Q138" s="434">
        <v>1</v>
      </c>
      <c r="R138" s="434" t="s">
        <v>3069</v>
      </c>
      <c r="S138" s="434">
        <v>42</v>
      </c>
      <c r="T138" s="413" t="s">
        <v>3068</v>
      </c>
      <c r="U138" s="413">
        <v>26</v>
      </c>
    </row>
    <row r="139" spans="1:21" x14ac:dyDescent="0.3">
      <c r="A139" s="435">
        <v>492</v>
      </c>
      <c r="B139" s="435">
        <v>1</v>
      </c>
      <c r="C139" s="436" t="s">
        <v>1636</v>
      </c>
      <c r="D139" s="437">
        <v>5058.2</v>
      </c>
      <c r="E139" s="440">
        <v>193</v>
      </c>
      <c r="F139" s="437">
        <v>428</v>
      </c>
      <c r="G139" s="432">
        <v>150</v>
      </c>
      <c r="H139" s="432">
        <v>64200</v>
      </c>
      <c r="I139" s="432">
        <v>0.34951592050000002</v>
      </c>
      <c r="J139" s="444">
        <v>22438.92</v>
      </c>
      <c r="K139" s="413">
        <v>4.436147246055909</v>
      </c>
      <c r="L139" s="433">
        <v>3506.081223704392</v>
      </c>
      <c r="M139" s="444">
        <f t="shared" si="2"/>
        <v>28048.649999999998</v>
      </c>
      <c r="N139" s="432">
        <v>0.69314800199762605</v>
      </c>
      <c r="O139" s="432">
        <v>-77</v>
      </c>
      <c r="P139" s="434">
        <v>415</v>
      </c>
      <c r="Q139" s="434">
        <v>1</v>
      </c>
      <c r="R139" s="434" t="s">
        <v>3070</v>
      </c>
      <c r="S139" s="434">
        <v>42</v>
      </c>
      <c r="T139" s="413" t="s">
        <v>3068</v>
      </c>
      <c r="U139" s="413">
        <v>0</v>
      </c>
    </row>
    <row r="140" spans="1:21" x14ac:dyDescent="0.3">
      <c r="A140" s="435">
        <v>495</v>
      </c>
      <c r="B140" s="435">
        <v>1</v>
      </c>
      <c r="C140" s="436" t="s">
        <v>1838</v>
      </c>
      <c r="D140" s="432">
        <v>439.87</v>
      </c>
      <c r="E140" s="440">
        <v>25</v>
      </c>
      <c r="F140" s="431">
        <v>38</v>
      </c>
      <c r="G140" s="432">
        <v>150</v>
      </c>
      <c r="H140" s="432">
        <v>5700</v>
      </c>
      <c r="I140" s="432">
        <v>0.34951592050000002</v>
      </c>
      <c r="J140" s="444">
        <v>1992.24</v>
      </c>
      <c r="K140" s="413">
        <v>4.5291563416463951</v>
      </c>
      <c r="L140" s="433">
        <v>311.28749766534389</v>
      </c>
      <c r="M140" s="444">
        <f t="shared" si="2"/>
        <v>2490.3000000000002</v>
      </c>
      <c r="N140" s="432">
        <v>0.70768067307464455</v>
      </c>
      <c r="O140" s="432">
        <v>-72</v>
      </c>
      <c r="P140" s="434">
        <v>423</v>
      </c>
      <c r="Q140" s="434">
        <v>1</v>
      </c>
      <c r="R140" s="434" t="s">
        <v>2501</v>
      </c>
      <c r="S140" s="434">
        <v>43</v>
      </c>
      <c r="T140" s="413" t="s">
        <v>3071</v>
      </c>
      <c r="U140" s="413">
        <v>122</v>
      </c>
    </row>
    <row r="141" spans="1:21" x14ac:dyDescent="0.3">
      <c r="A141" s="435">
        <v>499</v>
      </c>
      <c r="B141" s="435">
        <v>1</v>
      </c>
      <c r="C141" s="436" t="s">
        <v>1864</v>
      </c>
      <c r="D141" s="437">
        <v>267.05</v>
      </c>
      <c r="E141" s="440">
        <v>0</v>
      </c>
      <c r="F141" s="437">
        <v>0</v>
      </c>
      <c r="G141" s="432">
        <v>150</v>
      </c>
      <c r="H141" s="432">
        <v>0</v>
      </c>
      <c r="I141" s="432">
        <v>0.34951592050000002</v>
      </c>
      <c r="J141" s="444">
        <v>0</v>
      </c>
      <c r="K141" s="413">
        <v>0</v>
      </c>
      <c r="L141" s="433">
        <v>0</v>
      </c>
      <c r="M141" s="444">
        <f t="shared" si="2"/>
        <v>0</v>
      </c>
      <c r="N141" s="432">
        <v>0</v>
      </c>
      <c r="O141" s="432">
        <v>-75</v>
      </c>
      <c r="P141" s="434">
        <v>424</v>
      </c>
      <c r="Q141" s="434">
        <v>1</v>
      </c>
      <c r="R141" s="434" t="s">
        <v>3072</v>
      </c>
      <c r="S141" s="434">
        <v>43</v>
      </c>
      <c r="T141" s="413" t="s">
        <v>3071</v>
      </c>
      <c r="U141" s="413">
        <v>19</v>
      </c>
    </row>
    <row r="142" spans="1:21" x14ac:dyDescent="0.3">
      <c r="A142" s="435">
        <v>500</v>
      </c>
      <c r="B142" s="435">
        <v>1</v>
      </c>
      <c r="C142" s="436" t="s">
        <v>251</v>
      </c>
      <c r="D142" s="432">
        <v>405.1</v>
      </c>
      <c r="E142" s="440">
        <v>29</v>
      </c>
      <c r="F142" s="431">
        <v>74</v>
      </c>
      <c r="G142" s="432">
        <v>150</v>
      </c>
      <c r="H142" s="432">
        <v>11100</v>
      </c>
      <c r="I142" s="432">
        <v>0.34951592050000002</v>
      </c>
      <c r="J142" s="444">
        <v>3879.63</v>
      </c>
      <c r="K142" s="413">
        <v>9.5769686497161199</v>
      </c>
      <c r="L142" s="433">
        <v>606.19218295355893</v>
      </c>
      <c r="M142" s="444">
        <f t="shared" si="2"/>
        <v>4849.5375000000004</v>
      </c>
      <c r="N142" s="432">
        <v>1.4964013402951342</v>
      </c>
      <c r="O142" s="432">
        <v>-68</v>
      </c>
      <c r="P142" s="434">
        <v>432</v>
      </c>
      <c r="Q142" s="434">
        <v>1</v>
      </c>
      <c r="R142" s="434" t="s">
        <v>3073</v>
      </c>
      <c r="S142" s="434">
        <v>44</v>
      </c>
      <c r="T142" s="413" t="s">
        <v>235</v>
      </c>
      <c r="U142" s="413">
        <v>18</v>
      </c>
    </row>
    <row r="143" spans="1:21" x14ac:dyDescent="0.3">
      <c r="A143" s="435">
        <v>505</v>
      </c>
      <c r="B143" s="435">
        <v>1</v>
      </c>
      <c r="C143" s="436" t="s">
        <v>1723</v>
      </c>
      <c r="D143" s="437">
        <v>344.56</v>
      </c>
      <c r="E143" s="440">
        <v>22</v>
      </c>
      <c r="F143" s="437">
        <v>121</v>
      </c>
      <c r="G143" s="432">
        <v>150</v>
      </c>
      <c r="H143" s="432">
        <v>18150</v>
      </c>
      <c r="I143" s="432">
        <v>0.34951592050000002</v>
      </c>
      <c r="J143" s="444">
        <v>6343.71</v>
      </c>
      <c r="K143" s="413">
        <v>18.411045971674017</v>
      </c>
      <c r="L143" s="433">
        <v>991.20468006596525</v>
      </c>
      <c r="M143" s="444">
        <f t="shared" si="2"/>
        <v>7929.6374999999998</v>
      </c>
      <c r="N143" s="432">
        <v>2.8767259114986223</v>
      </c>
      <c r="O143" s="432">
        <v>-70</v>
      </c>
      <c r="P143" s="434">
        <v>435</v>
      </c>
      <c r="Q143" s="434">
        <v>1</v>
      </c>
      <c r="R143" s="434" t="s">
        <v>1738</v>
      </c>
      <c r="S143" s="434">
        <v>44</v>
      </c>
      <c r="T143" s="413" t="s">
        <v>235</v>
      </c>
      <c r="U143" s="413">
        <v>27</v>
      </c>
    </row>
    <row r="144" spans="1:21" x14ac:dyDescent="0.3">
      <c r="A144" s="435">
        <v>507</v>
      </c>
      <c r="B144" s="435">
        <v>1</v>
      </c>
      <c r="C144" s="436" t="s">
        <v>1766</v>
      </c>
      <c r="D144" s="432">
        <v>388.01</v>
      </c>
      <c r="E144" s="440">
        <v>29</v>
      </c>
      <c r="F144" s="431">
        <v>128</v>
      </c>
      <c r="G144" s="432">
        <v>150</v>
      </c>
      <c r="H144" s="432">
        <v>19200</v>
      </c>
      <c r="I144" s="432">
        <v>0.34951592050000002</v>
      </c>
      <c r="J144" s="444">
        <v>6710.71</v>
      </c>
      <c r="K144" s="413">
        <v>17.295198577356253</v>
      </c>
      <c r="L144" s="433">
        <v>1048.5484296358873</v>
      </c>
      <c r="M144" s="444">
        <f t="shared" si="2"/>
        <v>8388.3875000000007</v>
      </c>
      <c r="N144" s="432">
        <v>2.702374757444105</v>
      </c>
      <c r="O144" s="432">
        <v>-66</v>
      </c>
      <c r="P144" s="434">
        <v>441</v>
      </c>
      <c r="Q144" s="434">
        <v>1</v>
      </c>
      <c r="R144" s="434" t="s">
        <v>1909</v>
      </c>
      <c r="S144" s="434">
        <v>45</v>
      </c>
      <c r="T144" s="413" t="s">
        <v>230</v>
      </c>
      <c r="U144" s="413">
        <v>14</v>
      </c>
    </row>
    <row r="145" spans="1:21" x14ac:dyDescent="0.3">
      <c r="A145" s="435">
        <v>508</v>
      </c>
      <c r="B145" s="435">
        <v>1</v>
      </c>
      <c r="C145" s="436" t="s">
        <v>1652</v>
      </c>
      <c r="D145" s="432">
        <v>2218.2800000000002</v>
      </c>
      <c r="E145" s="441">
        <v>124</v>
      </c>
      <c r="F145" s="431">
        <v>291</v>
      </c>
      <c r="G145" s="432">
        <v>150</v>
      </c>
      <c r="H145" s="432">
        <v>43650</v>
      </c>
      <c r="I145" s="432">
        <v>0.34951592050000002</v>
      </c>
      <c r="J145" s="444">
        <v>15256.37</v>
      </c>
      <c r="K145" s="413">
        <v>6.8775673043980019</v>
      </c>
      <c r="L145" s="433">
        <v>2383.8077946214426</v>
      </c>
      <c r="M145" s="444">
        <f t="shared" si="2"/>
        <v>19070.462500000001</v>
      </c>
      <c r="N145" s="432">
        <v>1.0746198832525391</v>
      </c>
      <c r="O145" s="432">
        <v>-61</v>
      </c>
      <c r="P145" s="434">
        <v>447</v>
      </c>
      <c r="Q145" s="434">
        <v>1</v>
      </c>
      <c r="R145" s="434" t="s">
        <v>3074</v>
      </c>
      <c r="S145" s="434">
        <v>45</v>
      </c>
      <c r="T145" s="413" t="s">
        <v>230</v>
      </c>
      <c r="U145" s="413">
        <v>14</v>
      </c>
    </row>
    <row r="146" spans="1:21" x14ac:dyDescent="0.3">
      <c r="A146" s="435">
        <v>511</v>
      </c>
      <c r="B146" s="435">
        <v>1</v>
      </c>
      <c r="C146" s="436" t="s">
        <v>1792</v>
      </c>
      <c r="D146" s="437">
        <v>570.78</v>
      </c>
      <c r="E146" s="440">
        <v>53</v>
      </c>
      <c r="F146" s="437">
        <v>118</v>
      </c>
      <c r="G146" s="432">
        <v>150</v>
      </c>
      <c r="H146" s="432">
        <v>17700</v>
      </c>
      <c r="I146" s="432">
        <v>0.34951592050000002</v>
      </c>
      <c r="J146" s="444">
        <v>6186.43</v>
      </c>
      <c r="K146" s="413">
        <v>10.838554259084061</v>
      </c>
      <c r="L146" s="433">
        <v>966.62968025027783</v>
      </c>
      <c r="M146" s="444">
        <f t="shared" si="2"/>
        <v>7733.0375000000004</v>
      </c>
      <c r="N146" s="432">
        <v>1.6935240902804547</v>
      </c>
      <c r="O146" s="432">
        <v>-53</v>
      </c>
      <c r="P146" s="434">
        <v>458</v>
      </c>
      <c r="Q146" s="434">
        <v>1</v>
      </c>
      <c r="R146" s="434" t="s">
        <v>3075</v>
      </c>
      <c r="S146" s="434">
        <v>46</v>
      </c>
      <c r="T146" s="413" t="s">
        <v>3076</v>
      </c>
      <c r="U146" s="413">
        <v>8</v>
      </c>
    </row>
    <row r="147" spans="1:21" x14ac:dyDescent="0.3">
      <c r="A147" s="435">
        <v>514</v>
      </c>
      <c r="B147" s="435">
        <v>1</v>
      </c>
      <c r="C147" s="436" t="s">
        <v>1859</v>
      </c>
      <c r="D147" s="432">
        <v>142.19999999999999</v>
      </c>
      <c r="E147" s="441">
        <v>10</v>
      </c>
      <c r="F147" s="431">
        <v>15</v>
      </c>
      <c r="G147" s="432">
        <v>150</v>
      </c>
      <c r="H147" s="432">
        <v>2250</v>
      </c>
      <c r="I147" s="432">
        <v>0.34951592050000002</v>
      </c>
      <c r="J147" s="444">
        <v>786.41</v>
      </c>
      <c r="K147" s="413">
        <v>5.5303094233473979</v>
      </c>
      <c r="L147" s="433">
        <v>122.87656157842584</v>
      </c>
      <c r="M147" s="444">
        <f t="shared" si="2"/>
        <v>983.01249999999993</v>
      </c>
      <c r="N147" s="432">
        <v>0.86411084091720003</v>
      </c>
      <c r="O147" s="432">
        <v>-51</v>
      </c>
      <c r="P147" s="434">
        <v>463</v>
      </c>
      <c r="Q147" s="434">
        <v>1</v>
      </c>
      <c r="R147" s="434" t="s">
        <v>1680</v>
      </c>
      <c r="S147" s="434">
        <v>47</v>
      </c>
      <c r="T147" s="413" t="s">
        <v>3077</v>
      </c>
      <c r="U147" s="413">
        <v>66</v>
      </c>
    </row>
    <row r="148" spans="1:21" x14ac:dyDescent="0.3">
      <c r="A148" s="435">
        <v>518</v>
      </c>
      <c r="B148" s="435">
        <v>1</v>
      </c>
      <c r="C148" s="436" t="s">
        <v>1678</v>
      </c>
      <c r="D148" s="432">
        <v>3901.98</v>
      </c>
      <c r="E148" s="440">
        <v>145</v>
      </c>
      <c r="F148" s="431">
        <v>284</v>
      </c>
      <c r="G148" s="432">
        <v>150</v>
      </c>
      <c r="H148" s="432">
        <v>42600</v>
      </c>
      <c r="I148" s="432">
        <v>0.34951592050000002</v>
      </c>
      <c r="J148" s="444">
        <v>14889.38</v>
      </c>
      <c r="K148" s="413">
        <v>3.8158524646461536</v>
      </c>
      <c r="L148" s="433">
        <v>2326.4656075515086</v>
      </c>
      <c r="M148" s="444">
        <f t="shared" si="2"/>
        <v>18611.724999999999</v>
      </c>
      <c r="N148" s="432">
        <v>0.59622694312925961</v>
      </c>
      <c r="O148" s="432">
        <v>-53</v>
      </c>
      <c r="P148" s="434">
        <v>465</v>
      </c>
      <c r="Q148" s="434">
        <v>1</v>
      </c>
      <c r="R148" s="434" t="s">
        <v>2508</v>
      </c>
      <c r="S148" s="434">
        <v>47</v>
      </c>
      <c r="T148" s="413" t="s">
        <v>3077</v>
      </c>
      <c r="U148" s="413">
        <v>91</v>
      </c>
    </row>
    <row r="149" spans="1:21" x14ac:dyDescent="0.3">
      <c r="A149" s="435">
        <v>531</v>
      </c>
      <c r="B149" s="435">
        <v>1</v>
      </c>
      <c r="C149" s="436" t="s">
        <v>1602</v>
      </c>
      <c r="D149" s="437">
        <v>2129.25</v>
      </c>
      <c r="E149" s="441">
        <v>105</v>
      </c>
      <c r="F149" s="437">
        <v>375</v>
      </c>
      <c r="G149" s="432">
        <v>150</v>
      </c>
      <c r="H149" s="432">
        <v>56250</v>
      </c>
      <c r="I149" s="432">
        <v>0.34951592050000002</v>
      </c>
      <c r="J149" s="444">
        <v>19660.27</v>
      </c>
      <c r="K149" s="413">
        <v>9.2334249148761298</v>
      </c>
      <c r="L149" s="433">
        <v>3071.9171644606226</v>
      </c>
      <c r="M149" s="444">
        <f t="shared" si="2"/>
        <v>24575.337500000001</v>
      </c>
      <c r="N149" s="432">
        <v>1.4427226321289763</v>
      </c>
      <c r="O149" s="432">
        <v>-65</v>
      </c>
      <c r="P149" s="434">
        <v>466</v>
      </c>
      <c r="Q149" s="434">
        <v>1</v>
      </c>
      <c r="R149" s="434" t="s">
        <v>2509</v>
      </c>
      <c r="S149" s="434">
        <v>86</v>
      </c>
      <c r="T149" s="413" t="s">
        <v>3078</v>
      </c>
      <c r="U149" s="413">
        <v>136</v>
      </c>
    </row>
    <row r="150" spans="1:21" x14ac:dyDescent="0.3">
      <c r="A150" s="435">
        <v>533</v>
      </c>
      <c r="B150" s="435">
        <v>1</v>
      </c>
      <c r="C150" s="436" t="s">
        <v>1808</v>
      </c>
      <c r="D150" s="437">
        <v>1118.6199999999999</v>
      </c>
      <c r="E150" s="441">
        <v>38</v>
      </c>
      <c r="F150" s="437">
        <v>52</v>
      </c>
      <c r="G150" s="432">
        <v>150</v>
      </c>
      <c r="H150" s="432">
        <v>7800</v>
      </c>
      <c r="I150" s="432">
        <v>0.34951592050000002</v>
      </c>
      <c r="J150" s="444">
        <v>2726.22</v>
      </c>
      <c r="K150" s="413">
        <v>2.4371278897212636</v>
      </c>
      <c r="L150" s="433">
        <v>425.97187180521109</v>
      </c>
      <c r="M150" s="444">
        <f t="shared" si="2"/>
        <v>3407.7749999999996</v>
      </c>
      <c r="N150" s="432">
        <v>0.38080122991293841</v>
      </c>
      <c r="O150" s="432">
        <v>-60</v>
      </c>
      <c r="P150" s="434">
        <v>473</v>
      </c>
      <c r="Q150" s="434">
        <v>1</v>
      </c>
      <c r="R150" s="434" t="s">
        <v>3079</v>
      </c>
      <c r="S150" s="434">
        <v>48</v>
      </c>
      <c r="T150" s="413" t="s">
        <v>3080</v>
      </c>
      <c r="U150" s="413">
        <v>28</v>
      </c>
    </row>
    <row r="151" spans="1:21" x14ac:dyDescent="0.3">
      <c r="A151" s="435">
        <v>534</v>
      </c>
      <c r="B151" s="435">
        <v>1</v>
      </c>
      <c r="C151" s="436" t="s">
        <v>1658</v>
      </c>
      <c r="D151" s="437">
        <v>2093.9299999999998</v>
      </c>
      <c r="E151" s="440">
        <v>121</v>
      </c>
      <c r="F151" s="437">
        <v>285</v>
      </c>
      <c r="G151" s="432">
        <v>150</v>
      </c>
      <c r="H151" s="432">
        <v>42750</v>
      </c>
      <c r="I151" s="432">
        <v>0.34951592050000002</v>
      </c>
      <c r="J151" s="444">
        <v>14941.81</v>
      </c>
      <c r="K151" s="413">
        <v>7.1357734021672172</v>
      </c>
      <c r="L151" s="433">
        <v>2334.6577949900675</v>
      </c>
      <c r="M151" s="444">
        <f t="shared" si="2"/>
        <v>18677.262500000001</v>
      </c>
      <c r="N151" s="432">
        <v>1.1149645857263937</v>
      </c>
      <c r="O151" s="432">
        <v>-57</v>
      </c>
      <c r="P151" s="434">
        <v>477</v>
      </c>
      <c r="Q151" s="434">
        <v>1</v>
      </c>
      <c r="R151" s="434" t="s">
        <v>3081</v>
      </c>
      <c r="S151" s="434">
        <v>48</v>
      </c>
      <c r="T151" s="413" t="s">
        <v>3080</v>
      </c>
      <c r="U151" s="413">
        <v>149</v>
      </c>
    </row>
    <row r="152" spans="1:21" x14ac:dyDescent="0.3">
      <c r="A152" s="435">
        <v>535</v>
      </c>
      <c r="B152" s="435">
        <v>1</v>
      </c>
      <c r="C152" s="436" t="s">
        <v>1642</v>
      </c>
      <c r="D152" s="437">
        <v>17602.32</v>
      </c>
      <c r="E152" s="440">
        <v>350</v>
      </c>
      <c r="F152" s="437">
        <v>408</v>
      </c>
      <c r="G152" s="432">
        <v>150</v>
      </c>
      <c r="H152" s="432">
        <v>61200</v>
      </c>
      <c r="I152" s="432">
        <v>0.34951592050000002</v>
      </c>
      <c r="J152" s="444">
        <v>21390.37</v>
      </c>
      <c r="K152" s="413">
        <v>1.2152017461334641</v>
      </c>
      <c r="L152" s="433">
        <v>3342.2452874331616</v>
      </c>
      <c r="M152" s="444">
        <f t="shared" si="2"/>
        <v>26737.962499999998</v>
      </c>
      <c r="N152" s="432">
        <v>0.18987527140928934</v>
      </c>
      <c r="O152" s="432">
        <v>-55</v>
      </c>
      <c r="P152" s="434">
        <v>480</v>
      </c>
      <c r="Q152" s="434">
        <v>1</v>
      </c>
      <c r="R152" s="434" t="s">
        <v>3082</v>
      </c>
      <c r="S152" s="434">
        <v>48</v>
      </c>
      <c r="T152" s="413" t="s">
        <v>3080</v>
      </c>
      <c r="U152" s="413">
        <v>21</v>
      </c>
    </row>
    <row r="153" spans="1:21" x14ac:dyDescent="0.3">
      <c r="A153" s="435">
        <v>542</v>
      </c>
      <c r="B153" s="435">
        <v>1</v>
      </c>
      <c r="C153" s="436" t="s">
        <v>1709</v>
      </c>
      <c r="D153" s="432">
        <v>431.41</v>
      </c>
      <c r="E153" s="440">
        <v>47</v>
      </c>
      <c r="F153" s="431">
        <v>188</v>
      </c>
      <c r="G153" s="432">
        <v>150</v>
      </c>
      <c r="H153" s="432">
        <v>28200</v>
      </c>
      <c r="I153" s="432">
        <v>0.34951592050000002</v>
      </c>
      <c r="J153" s="444">
        <v>9856.35</v>
      </c>
      <c r="K153" s="413">
        <v>22.84682784358267</v>
      </c>
      <c r="L153" s="433">
        <v>1540.0546759495905</v>
      </c>
      <c r="M153" s="444">
        <f t="shared" si="2"/>
        <v>12320.4375</v>
      </c>
      <c r="N153" s="432">
        <v>3.5698168237861672</v>
      </c>
      <c r="O153" s="432">
        <v>-60</v>
      </c>
      <c r="P153" s="434">
        <v>482</v>
      </c>
      <c r="Q153" s="434">
        <v>1</v>
      </c>
      <c r="R153" s="434" t="s">
        <v>1605</v>
      </c>
      <c r="S153" s="434">
        <v>49</v>
      </c>
      <c r="T153" s="413" t="s">
        <v>3083</v>
      </c>
      <c r="U153" s="413">
        <v>147</v>
      </c>
    </row>
    <row r="154" spans="1:21" x14ac:dyDescent="0.3">
      <c r="A154" s="435">
        <v>544</v>
      </c>
      <c r="B154" s="435">
        <v>1</v>
      </c>
      <c r="C154" s="436" t="s">
        <v>1615</v>
      </c>
      <c r="D154" s="432">
        <v>2925.35</v>
      </c>
      <c r="E154" s="441">
        <v>150</v>
      </c>
      <c r="F154" s="431">
        <v>393</v>
      </c>
      <c r="G154" s="432">
        <v>150</v>
      </c>
      <c r="H154" s="432">
        <v>58950</v>
      </c>
      <c r="I154" s="432">
        <v>0.34951592050000002</v>
      </c>
      <c r="J154" s="444">
        <v>20603.96</v>
      </c>
      <c r="K154" s="413">
        <v>7.0432461073033998</v>
      </c>
      <c r="L154" s="433">
        <v>3219.3687258547357</v>
      </c>
      <c r="M154" s="444">
        <f t="shared" si="2"/>
        <v>25754.949999999997</v>
      </c>
      <c r="N154" s="432">
        <v>1.1005071960123527</v>
      </c>
      <c r="O154" s="432">
        <v>-60</v>
      </c>
      <c r="P154" s="434">
        <v>484</v>
      </c>
      <c r="Q154" s="434">
        <v>1</v>
      </c>
      <c r="R154" s="434" t="s">
        <v>3084</v>
      </c>
      <c r="S154" s="434">
        <v>49</v>
      </c>
      <c r="T154" s="413" t="s">
        <v>3083</v>
      </c>
      <c r="U154" s="413">
        <v>108</v>
      </c>
    </row>
    <row r="155" spans="1:21" x14ac:dyDescent="0.3">
      <c r="A155" s="435">
        <v>545</v>
      </c>
      <c r="B155" s="435">
        <v>1</v>
      </c>
      <c r="C155" s="436" t="s">
        <v>1789</v>
      </c>
      <c r="D155" s="432">
        <v>374.48</v>
      </c>
      <c r="E155" s="440">
        <v>40</v>
      </c>
      <c r="F155" s="431">
        <v>100</v>
      </c>
      <c r="G155" s="432">
        <v>150</v>
      </c>
      <c r="H155" s="432">
        <v>15000</v>
      </c>
      <c r="I155" s="432">
        <v>0.34951592050000002</v>
      </c>
      <c r="J155" s="444">
        <v>5242.74</v>
      </c>
      <c r="K155" s="413">
        <v>14.000053407391581</v>
      </c>
      <c r="L155" s="433">
        <v>819.17811885616436</v>
      </c>
      <c r="M155" s="444">
        <f t="shared" si="2"/>
        <v>6553.4249999999993</v>
      </c>
      <c r="N155" s="432">
        <v>2.1875083284986228</v>
      </c>
      <c r="O155" s="432">
        <v>-60</v>
      </c>
      <c r="P155" s="434">
        <v>485</v>
      </c>
      <c r="Q155" s="434">
        <v>1</v>
      </c>
      <c r="R155" s="434" t="s">
        <v>3085</v>
      </c>
      <c r="S155" s="434">
        <v>49</v>
      </c>
      <c r="T155" s="413" t="s">
        <v>3083</v>
      </c>
      <c r="U155" s="413">
        <v>60</v>
      </c>
    </row>
    <row r="156" spans="1:21" x14ac:dyDescent="0.3">
      <c r="A156" s="438">
        <v>547</v>
      </c>
      <c r="B156" s="412">
        <v>1</v>
      </c>
      <c r="C156" s="413" t="s">
        <v>1729</v>
      </c>
      <c r="D156" s="432">
        <v>544.22</v>
      </c>
      <c r="E156" s="440">
        <v>45</v>
      </c>
      <c r="F156" s="431">
        <v>166</v>
      </c>
      <c r="G156" s="432">
        <v>150</v>
      </c>
      <c r="H156" s="432">
        <v>24900</v>
      </c>
      <c r="I156" s="432">
        <v>0.34951592050000002</v>
      </c>
      <c r="J156" s="444">
        <v>8702.9500000000007</v>
      </c>
      <c r="K156" s="413">
        <v>15.991602660688693</v>
      </c>
      <c r="L156" s="433">
        <v>1359.8359273012311</v>
      </c>
      <c r="M156" s="444">
        <f t="shared" si="2"/>
        <v>10878.6875</v>
      </c>
      <c r="N156" s="432">
        <v>2.49868789699245</v>
      </c>
      <c r="O156" s="432">
        <v>-61</v>
      </c>
      <c r="P156" s="434">
        <v>486</v>
      </c>
      <c r="Q156" s="434">
        <v>1</v>
      </c>
      <c r="R156" s="434" t="s">
        <v>3086</v>
      </c>
      <c r="S156" s="434">
        <v>49</v>
      </c>
      <c r="T156" s="413" t="s">
        <v>3083</v>
      </c>
      <c r="U156" s="413">
        <v>27</v>
      </c>
    </row>
    <row r="157" spans="1:21" x14ac:dyDescent="0.3">
      <c r="A157" s="412">
        <v>548</v>
      </c>
      <c r="B157" s="412">
        <v>1</v>
      </c>
      <c r="C157" s="413" t="s">
        <v>1806</v>
      </c>
      <c r="D157" s="432">
        <v>872.94</v>
      </c>
      <c r="E157" s="440">
        <v>52</v>
      </c>
      <c r="F157" s="432">
        <v>105</v>
      </c>
      <c r="G157" s="432">
        <v>150</v>
      </c>
      <c r="H157" s="432">
        <v>15750</v>
      </c>
      <c r="I157" s="432">
        <v>0.34951592050000002</v>
      </c>
      <c r="J157" s="444">
        <v>5504.88</v>
      </c>
      <c r="K157" s="413">
        <v>6.3061378788920202</v>
      </c>
      <c r="L157" s="433">
        <v>860.13749354896913</v>
      </c>
      <c r="M157" s="444">
        <f t="shared" si="2"/>
        <v>6881.1</v>
      </c>
      <c r="N157" s="432">
        <v>0.98533403618687321</v>
      </c>
      <c r="O157" s="432">
        <v>-61</v>
      </c>
      <c r="P157" s="434">
        <v>487</v>
      </c>
      <c r="Q157" s="434">
        <v>1</v>
      </c>
      <c r="R157" s="434" t="s">
        <v>3087</v>
      </c>
      <c r="S157" s="434">
        <v>49</v>
      </c>
      <c r="T157" s="413" t="s">
        <v>3083</v>
      </c>
      <c r="U157" s="413">
        <v>39</v>
      </c>
    </row>
    <row r="158" spans="1:21" x14ac:dyDescent="0.3">
      <c r="A158" s="438">
        <v>549</v>
      </c>
      <c r="B158" s="412">
        <v>1</v>
      </c>
      <c r="C158" s="413" t="s">
        <v>1697</v>
      </c>
      <c r="D158" s="432">
        <v>1520.35</v>
      </c>
      <c r="E158" s="440">
        <v>71</v>
      </c>
      <c r="F158" s="431">
        <v>212</v>
      </c>
      <c r="G158" s="432">
        <v>150</v>
      </c>
      <c r="H158" s="432">
        <v>31800</v>
      </c>
      <c r="I158" s="432">
        <v>0.34951592050000002</v>
      </c>
      <c r="J158" s="444">
        <v>11114.61</v>
      </c>
      <c r="K158" s="413">
        <v>7.3105600684053025</v>
      </c>
      <c r="L158" s="433">
        <v>1736.6577994750673</v>
      </c>
      <c r="M158" s="444">
        <f t="shared" si="2"/>
        <v>13893.262500000001</v>
      </c>
      <c r="N158" s="432">
        <v>1.1422750021212664</v>
      </c>
      <c r="O158" s="432">
        <v>-57</v>
      </c>
      <c r="P158" s="434">
        <v>492</v>
      </c>
      <c r="Q158" s="434">
        <v>1</v>
      </c>
      <c r="R158" s="434" t="s">
        <v>3088</v>
      </c>
      <c r="S158" s="434">
        <v>50</v>
      </c>
      <c r="T158" s="413" t="s">
        <v>3089</v>
      </c>
      <c r="U158" s="413">
        <v>193</v>
      </c>
    </row>
    <row r="159" spans="1:21" x14ac:dyDescent="0.3">
      <c r="A159" s="435">
        <v>550</v>
      </c>
      <c r="B159" s="435">
        <v>1</v>
      </c>
      <c r="C159" s="436" t="s">
        <v>1740</v>
      </c>
      <c r="D159" s="432">
        <v>559.99</v>
      </c>
      <c r="E159" s="440">
        <v>33</v>
      </c>
      <c r="F159" s="431">
        <v>153</v>
      </c>
      <c r="G159" s="432">
        <v>150</v>
      </c>
      <c r="H159" s="432">
        <v>22950</v>
      </c>
      <c r="I159" s="432">
        <v>0.34951592050000002</v>
      </c>
      <c r="J159" s="444">
        <v>8021.39</v>
      </c>
      <c r="K159" s="413">
        <v>14.324166502973268</v>
      </c>
      <c r="L159" s="433">
        <v>1253.3421780999342</v>
      </c>
      <c r="M159" s="444">
        <f t="shared" si="2"/>
        <v>10026.737500000001</v>
      </c>
      <c r="N159" s="432">
        <v>2.2381509993034414</v>
      </c>
      <c r="O159" s="432">
        <v>-55</v>
      </c>
      <c r="P159" s="434">
        <v>495</v>
      </c>
      <c r="Q159" s="434">
        <v>1</v>
      </c>
      <c r="R159" s="434" t="s">
        <v>1838</v>
      </c>
      <c r="S159" s="434">
        <v>50</v>
      </c>
      <c r="T159" s="413" t="s">
        <v>3089</v>
      </c>
      <c r="U159" s="413">
        <v>25</v>
      </c>
    </row>
    <row r="160" spans="1:21" x14ac:dyDescent="0.3">
      <c r="A160" s="435">
        <v>553</v>
      </c>
      <c r="B160" s="435">
        <v>1</v>
      </c>
      <c r="C160" s="436" t="s">
        <v>1754</v>
      </c>
      <c r="D160" s="432">
        <v>739.75</v>
      </c>
      <c r="E160" s="440">
        <v>33</v>
      </c>
      <c r="F160" s="431">
        <v>78</v>
      </c>
      <c r="G160" s="432">
        <v>150</v>
      </c>
      <c r="H160" s="432">
        <v>11700</v>
      </c>
      <c r="I160" s="432">
        <v>0.34951592050000002</v>
      </c>
      <c r="J160" s="444">
        <v>4089.34</v>
      </c>
      <c r="K160" s="413">
        <v>5.528002703616087</v>
      </c>
      <c r="L160" s="433">
        <v>638.95937020780502</v>
      </c>
      <c r="M160" s="444">
        <f t="shared" si="2"/>
        <v>5111.6750000000002</v>
      </c>
      <c r="N160" s="432">
        <v>0.86375041596188584</v>
      </c>
      <c r="O160" s="432">
        <v>-56</v>
      </c>
      <c r="P160" s="434">
        <v>497</v>
      </c>
      <c r="Q160" s="434">
        <v>1</v>
      </c>
      <c r="R160" s="434" t="s">
        <v>3090</v>
      </c>
      <c r="S160" s="434">
        <v>50</v>
      </c>
      <c r="T160" s="413" t="s">
        <v>3089</v>
      </c>
      <c r="U160" s="413">
        <v>0</v>
      </c>
    </row>
    <row r="161" spans="1:21" x14ac:dyDescent="0.3">
      <c r="A161" s="435">
        <v>561</v>
      </c>
      <c r="B161" s="435">
        <v>1</v>
      </c>
      <c r="C161" s="436" t="s">
        <v>1852</v>
      </c>
      <c r="D161" s="437">
        <v>232.21</v>
      </c>
      <c r="E161" s="440">
        <v>6</v>
      </c>
      <c r="F161" s="437">
        <v>25</v>
      </c>
      <c r="G161" s="432">
        <v>150</v>
      </c>
      <c r="H161" s="432">
        <v>3750</v>
      </c>
      <c r="I161" s="432">
        <v>0.34951592050000002</v>
      </c>
      <c r="J161" s="444">
        <v>1310.68</v>
      </c>
      <c r="K161" s="413">
        <v>5.644373627320098</v>
      </c>
      <c r="L161" s="433">
        <v>204.79374846404698</v>
      </c>
      <c r="M161" s="444">
        <f t="shared" si="2"/>
        <v>1638.3500000000001</v>
      </c>
      <c r="N161" s="432">
        <v>0.88193337265426541</v>
      </c>
      <c r="O161" s="432">
        <v>-62</v>
      </c>
      <c r="P161" s="434">
        <v>499</v>
      </c>
      <c r="Q161" s="434">
        <v>1</v>
      </c>
      <c r="R161" s="434" t="s">
        <v>3091</v>
      </c>
      <c r="S161" s="434">
        <v>50</v>
      </c>
      <c r="T161" s="413" t="s">
        <v>3089</v>
      </c>
      <c r="U161" s="413">
        <v>0</v>
      </c>
    </row>
    <row r="162" spans="1:21" x14ac:dyDescent="0.3">
      <c r="A162" s="435">
        <v>564</v>
      </c>
      <c r="B162" s="435">
        <v>1</v>
      </c>
      <c r="C162" s="436" t="s">
        <v>1677</v>
      </c>
      <c r="D162" s="432">
        <v>1970.23</v>
      </c>
      <c r="E162" s="440">
        <v>94</v>
      </c>
      <c r="F162" s="431">
        <v>180</v>
      </c>
      <c r="G162" s="432">
        <v>150</v>
      </c>
      <c r="H162" s="432">
        <v>27000</v>
      </c>
      <c r="I162" s="432">
        <v>0.34951592050000002</v>
      </c>
      <c r="J162" s="444">
        <v>9436.93</v>
      </c>
      <c r="K162" s="413">
        <v>4.7897605863274846</v>
      </c>
      <c r="L162" s="433">
        <v>1474.5203014410984</v>
      </c>
      <c r="M162" s="444">
        <f t="shared" si="2"/>
        <v>11796.1625</v>
      </c>
      <c r="N162" s="432">
        <v>0.7484000860006691</v>
      </c>
      <c r="O162" s="432">
        <v>-64</v>
      </c>
      <c r="P162" s="434">
        <v>500</v>
      </c>
      <c r="Q162" s="434">
        <v>1</v>
      </c>
      <c r="R162" s="434" t="s">
        <v>3092</v>
      </c>
      <c r="S162" s="434">
        <v>50</v>
      </c>
      <c r="T162" s="413" t="s">
        <v>3089</v>
      </c>
      <c r="U162" s="413">
        <v>29</v>
      </c>
    </row>
    <row r="163" spans="1:21" x14ac:dyDescent="0.3">
      <c r="A163" s="435">
        <v>577</v>
      </c>
      <c r="B163" s="435">
        <v>1</v>
      </c>
      <c r="C163" s="436" t="s">
        <v>1828</v>
      </c>
      <c r="D163" s="432">
        <v>415.48</v>
      </c>
      <c r="E163" s="440">
        <v>19</v>
      </c>
      <c r="F163" s="431">
        <v>38</v>
      </c>
      <c r="G163" s="432">
        <v>150</v>
      </c>
      <c r="H163" s="432">
        <v>5700</v>
      </c>
      <c r="I163" s="432">
        <v>0.34951592050000002</v>
      </c>
      <c r="J163" s="444">
        <v>1992.24</v>
      </c>
      <c r="K163" s="413">
        <v>4.7950322518532777</v>
      </c>
      <c r="L163" s="433">
        <v>311.28749766534389</v>
      </c>
      <c r="M163" s="444">
        <f t="shared" si="2"/>
        <v>2490.3000000000002</v>
      </c>
      <c r="N163" s="432">
        <v>0.74922378373289655</v>
      </c>
      <c r="O163" s="432">
        <v>-72</v>
      </c>
      <c r="P163" s="434">
        <v>505</v>
      </c>
      <c r="Q163" s="434">
        <v>1</v>
      </c>
      <c r="R163" s="434" t="s">
        <v>3093</v>
      </c>
      <c r="S163" s="434">
        <v>51</v>
      </c>
      <c r="T163" s="413" t="s">
        <v>3094</v>
      </c>
      <c r="U163" s="413">
        <v>22</v>
      </c>
    </row>
    <row r="164" spans="1:21" x14ac:dyDescent="0.3">
      <c r="A164" s="435">
        <v>578</v>
      </c>
      <c r="B164" s="435">
        <v>1</v>
      </c>
      <c r="C164" s="436" t="s">
        <v>1657</v>
      </c>
      <c r="D164" s="437">
        <v>1585.47</v>
      </c>
      <c r="E164" s="440">
        <v>114</v>
      </c>
      <c r="F164" s="437">
        <v>286</v>
      </c>
      <c r="G164" s="432">
        <v>150</v>
      </c>
      <c r="H164" s="432">
        <v>42900</v>
      </c>
      <c r="I164" s="432">
        <v>0.34951592050000002</v>
      </c>
      <c r="J164" s="444">
        <v>14994.23</v>
      </c>
      <c r="K164" s="413">
        <v>9.4572776526834303</v>
      </c>
      <c r="L164" s="433">
        <v>2342.8484199286377</v>
      </c>
      <c r="M164" s="444">
        <f t="shared" si="2"/>
        <v>18742.787499999999</v>
      </c>
      <c r="N164" s="432">
        <v>1.4776996221490395</v>
      </c>
      <c r="O164" s="432">
        <v>-71</v>
      </c>
      <c r="P164" s="434">
        <v>507</v>
      </c>
      <c r="Q164" s="434">
        <v>1</v>
      </c>
      <c r="R164" s="434" t="s">
        <v>3095</v>
      </c>
      <c r="S164" s="434">
        <v>52</v>
      </c>
      <c r="T164" s="413" t="s">
        <v>253</v>
      </c>
      <c r="U164" s="413">
        <v>29</v>
      </c>
    </row>
    <row r="165" spans="1:21" x14ac:dyDescent="0.3">
      <c r="A165" s="435">
        <v>581</v>
      </c>
      <c r="B165" s="435">
        <v>1</v>
      </c>
      <c r="C165" s="436" t="s">
        <v>1775</v>
      </c>
      <c r="D165" s="432">
        <v>408.35</v>
      </c>
      <c r="E165" s="441">
        <v>21</v>
      </c>
      <c r="F165" s="431">
        <v>86</v>
      </c>
      <c r="G165" s="432">
        <v>150</v>
      </c>
      <c r="H165" s="432">
        <v>12900</v>
      </c>
      <c r="I165" s="432">
        <v>0.34951592050000002</v>
      </c>
      <c r="J165" s="444">
        <v>4508.76</v>
      </c>
      <c r="K165" s="413">
        <v>11.041410554671238</v>
      </c>
      <c r="L165" s="433">
        <v>704.49374471629721</v>
      </c>
      <c r="M165" s="444">
        <f t="shared" si="2"/>
        <v>5635.9500000000007</v>
      </c>
      <c r="N165" s="432">
        <v>1.7252203862282287</v>
      </c>
      <c r="O165" s="432">
        <v>-73</v>
      </c>
      <c r="P165" s="434">
        <v>508</v>
      </c>
      <c r="Q165" s="434">
        <v>1</v>
      </c>
      <c r="R165" s="434" t="s">
        <v>3096</v>
      </c>
      <c r="S165" s="434">
        <v>52</v>
      </c>
      <c r="T165" s="413" t="s">
        <v>253</v>
      </c>
      <c r="U165" s="413">
        <v>124</v>
      </c>
    </row>
    <row r="166" spans="1:21" x14ac:dyDescent="0.3">
      <c r="A166" s="435">
        <v>592</v>
      </c>
      <c r="B166" s="435">
        <v>1</v>
      </c>
      <c r="C166" s="436" t="s">
        <v>1844</v>
      </c>
      <c r="D166" s="432">
        <v>216.49</v>
      </c>
      <c r="E166" s="440">
        <v>4</v>
      </c>
      <c r="F166" s="431">
        <v>10</v>
      </c>
      <c r="G166" s="432">
        <v>150</v>
      </c>
      <c r="H166" s="432">
        <v>1500</v>
      </c>
      <c r="I166" s="432">
        <v>0.34951592050000002</v>
      </c>
      <c r="J166" s="444">
        <v>524.27</v>
      </c>
      <c r="K166" s="413">
        <v>2.4216822947942167</v>
      </c>
      <c r="L166" s="433">
        <v>81.91718688562112</v>
      </c>
      <c r="M166" s="444">
        <f t="shared" si="2"/>
        <v>655.33749999999998</v>
      </c>
      <c r="N166" s="432">
        <v>0.37838785572368755</v>
      </c>
      <c r="O166" s="432">
        <v>-81</v>
      </c>
      <c r="P166" s="434">
        <v>511</v>
      </c>
      <c r="Q166" s="434">
        <v>1</v>
      </c>
      <c r="R166" s="434" t="s">
        <v>3097</v>
      </c>
      <c r="S166" s="434">
        <v>53</v>
      </c>
      <c r="T166" s="413" t="s">
        <v>3098</v>
      </c>
      <c r="U166" s="413">
        <v>53</v>
      </c>
    </row>
    <row r="167" spans="1:21" x14ac:dyDescent="0.3">
      <c r="A167" s="435">
        <v>593</v>
      </c>
      <c r="B167" s="435">
        <v>1</v>
      </c>
      <c r="C167" s="436" t="s">
        <v>1737</v>
      </c>
      <c r="D167" s="437">
        <v>1124.77</v>
      </c>
      <c r="E167" s="440">
        <v>72</v>
      </c>
      <c r="F167" s="437">
        <v>166</v>
      </c>
      <c r="G167" s="432">
        <v>150</v>
      </c>
      <c r="H167" s="432">
        <v>24900</v>
      </c>
      <c r="I167" s="432">
        <v>0.34951592050000002</v>
      </c>
      <c r="J167" s="444">
        <v>8702.9500000000007</v>
      </c>
      <c r="K167" s="413">
        <v>7.7375374521013196</v>
      </c>
      <c r="L167" s="433">
        <v>1359.8359273012311</v>
      </c>
      <c r="M167" s="444">
        <f t="shared" si="2"/>
        <v>10878.6875</v>
      </c>
      <c r="N167" s="432">
        <v>1.2089902178234049</v>
      </c>
      <c r="O167" s="432">
        <v>-79</v>
      </c>
      <c r="P167" s="434">
        <v>514</v>
      </c>
      <c r="Q167" s="434">
        <v>1</v>
      </c>
      <c r="R167" s="434" t="s">
        <v>3099</v>
      </c>
      <c r="S167" s="434">
        <v>53</v>
      </c>
      <c r="T167" s="413" t="s">
        <v>3098</v>
      </c>
      <c r="U167" s="413">
        <v>10</v>
      </c>
    </row>
    <row r="168" spans="1:21" x14ac:dyDescent="0.3">
      <c r="A168" s="435">
        <v>595</v>
      </c>
      <c r="B168" s="435">
        <v>1</v>
      </c>
      <c r="C168" s="436" t="s">
        <v>1620</v>
      </c>
      <c r="D168" s="437">
        <v>1911.42</v>
      </c>
      <c r="E168" s="441">
        <v>108</v>
      </c>
      <c r="F168" s="437">
        <v>250</v>
      </c>
      <c r="G168" s="432">
        <v>150</v>
      </c>
      <c r="H168" s="432">
        <v>37500</v>
      </c>
      <c r="I168" s="432">
        <v>0.34951592050000002</v>
      </c>
      <c r="J168" s="444">
        <v>13106.85</v>
      </c>
      <c r="K168" s="413">
        <v>6.8571271620052103</v>
      </c>
      <c r="L168" s="433">
        <v>2047.9452971404112</v>
      </c>
      <c r="M168" s="444">
        <f t="shared" si="2"/>
        <v>16383.5625</v>
      </c>
      <c r="N168" s="432">
        <v>1.0714261110276189</v>
      </c>
      <c r="O168" s="432">
        <v>-77</v>
      </c>
      <c r="P168" s="434">
        <v>518</v>
      </c>
      <c r="Q168" s="434">
        <v>1</v>
      </c>
      <c r="R168" s="434" t="s">
        <v>3100</v>
      </c>
      <c r="S168" s="434">
        <v>53</v>
      </c>
      <c r="T168" s="413" t="s">
        <v>3098</v>
      </c>
      <c r="U168" s="413">
        <v>145</v>
      </c>
    </row>
    <row r="169" spans="1:21" x14ac:dyDescent="0.3">
      <c r="A169" s="435">
        <v>599</v>
      </c>
      <c r="B169" s="435">
        <v>1</v>
      </c>
      <c r="C169" s="436" t="s">
        <v>1667</v>
      </c>
      <c r="D169" s="437">
        <v>477.62</v>
      </c>
      <c r="E169" s="440">
        <v>57</v>
      </c>
      <c r="F169" s="437">
        <v>298</v>
      </c>
      <c r="G169" s="432">
        <v>150</v>
      </c>
      <c r="H169" s="432">
        <v>44700</v>
      </c>
      <c r="I169" s="432">
        <v>0.34951592050000002</v>
      </c>
      <c r="J169" s="444">
        <v>15623.36</v>
      </c>
      <c r="K169" s="413">
        <v>32.710858004271181</v>
      </c>
      <c r="L169" s="433">
        <v>2441.1499816913761</v>
      </c>
      <c r="M169" s="444">
        <f t="shared" si="2"/>
        <v>19529.2</v>
      </c>
      <c r="N169" s="432">
        <v>5.1110715248343368</v>
      </c>
      <c r="O169" s="432">
        <v>-68</v>
      </c>
      <c r="P169" s="434">
        <v>531</v>
      </c>
      <c r="Q169" s="434">
        <v>1</v>
      </c>
      <c r="R169" s="434" t="s">
        <v>3101</v>
      </c>
      <c r="S169" s="434">
        <v>55</v>
      </c>
      <c r="T169" s="413" t="s">
        <v>3003</v>
      </c>
      <c r="U169" s="413">
        <v>105</v>
      </c>
    </row>
    <row r="170" spans="1:21" x14ac:dyDescent="0.3">
      <c r="A170" s="435">
        <v>600</v>
      </c>
      <c r="B170" s="435">
        <v>1</v>
      </c>
      <c r="C170" s="436" t="s">
        <v>1802</v>
      </c>
      <c r="D170" s="437">
        <v>270.17</v>
      </c>
      <c r="E170" s="441">
        <v>16</v>
      </c>
      <c r="F170" s="437">
        <v>56</v>
      </c>
      <c r="G170" s="432">
        <v>150</v>
      </c>
      <c r="H170" s="432">
        <v>8400</v>
      </c>
      <c r="I170" s="432">
        <v>0.34951592050000002</v>
      </c>
      <c r="J170" s="444">
        <v>2935.93</v>
      </c>
      <c r="K170" s="413">
        <v>10.86697264685198</v>
      </c>
      <c r="L170" s="433">
        <v>458.73905905945719</v>
      </c>
      <c r="M170" s="444">
        <f t="shared" si="2"/>
        <v>3669.9124999999999</v>
      </c>
      <c r="N170" s="432">
        <v>1.697964463335889</v>
      </c>
      <c r="O170" s="432">
        <v>-67</v>
      </c>
      <c r="P170" s="434">
        <v>533</v>
      </c>
      <c r="Q170" s="434">
        <v>1</v>
      </c>
      <c r="R170" s="434" t="s">
        <v>3102</v>
      </c>
      <c r="S170" s="434">
        <v>55</v>
      </c>
      <c r="T170" s="413" t="s">
        <v>3003</v>
      </c>
      <c r="U170" s="413">
        <v>38</v>
      </c>
    </row>
    <row r="171" spans="1:21" x14ac:dyDescent="0.3">
      <c r="A171" s="435">
        <v>601</v>
      </c>
      <c r="B171" s="435">
        <v>1</v>
      </c>
      <c r="C171" s="436" t="s">
        <v>1706</v>
      </c>
      <c r="D171" s="437">
        <v>615.04999999999995</v>
      </c>
      <c r="E171" s="440">
        <v>40</v>
      </c>
      <c r="F171" s="437">
        <v>198</v>
      </c>
      <c r="G171" s="432">
        <v>150</v>
      </c>
      <c r="H171" s="432">
        <v>29700</v>
      </c>
      <c r="I171" s="432">
        <v>0.34951592050000002</v>
      </c>
      <c r="J171" s="444">
        <v>10380.620000000001</v>
      </c>
      <c r="K171" s="413">
        <v>16.877684741077964</v>
      </c>
      <c r="L171" s="433">
        <v>1621.9718628352118</v>
      </c>
      <c r="M171" s="444">
        <f t="shared" si="2"/>
        <v>12975.775000000001</v>
      </c>
      <c r="N171" s="432">
        <v>2.6371382210148964</v>
      </c>
      <c r="O171" s="432">
        <v>-67</v>
      </c>
      <c r="P171" s="434">
        <v>534</v>
      </c>
      <c r="Q171" s="434">
        <v>1</v>
      </c>
      <c r="R171" s="434" t="s">
        <v>1658</v>
      </c>
      <c r="S171" s="434">
        <v>55</v>
      </c>
      <c r="T171" s="413" t="s">
        <v>3003</v>
      </c>
      <c r="U171" s="413">
        <v>121</v>
      </c>
    </row>
    <row r="172" spans="1:21" x14ac:dyDescent="0.3">
      <c r="A172" s="435">
        <v>621</v>
      </c>
      <c r="B172" s="435">
        <v>1</v>
      </c>
      <c r="C172" s="436" t="s">
        <v>1575</v>
      </c>
      <c r="D172" s="437">
        <v>11656.29</v>
      </c>
      <c r="E172" s="440">
        <v>1503</v>
      </c>
      <c r="F172" s="437">
        <v>2451</v>
      </c>
      <c r="G172" s="432">
        <v>150</v>
      </c>
      <c r="H172" s="432">
        <v>367650</v>
      </c>
      <c r="I172" s="432">
        <v>0.34951592050000002</v>
      </c>
      <c r="J172" s="444">
        <v>128499.53</v>
      </c>
      <c r="K172" s="413">
        <v>11.024050534089319</v>
      </c>
      <c r="L172" s="433">
        <v>20078.051411914621</v>
      </c>
      <c r="M172" s="444">
        <f t="shared" si="2"/>
        <v>160624.41250000001</v>
      </c>
      <c r="N172" s="432">
        <v>1.7225078830326475</v>
      </c>
      <c r="O172" s="432">
        <v>-86</v>
      </c>
      <c r="P172" s="434">
        <v>535</v>
      </c>
      <c r="Q172" s="434">
        <v>1</v>
      </c>
      <c r="R172" s="434" t="s">
        <v>3103</v>
      </c>
      <c r="S172" s="434">
        <v>55</v>
      </c>
      <c r="T172" s="413" t="s">
        <v>3003</v>
      </c>
      <c r="U172" s="413">
        <v>350</v>
      </c>
    </row>
    <row r="173" spans="1:21" x14ac:dyDescent="0.3">
      <c r="A173" s="435">
        <v>622</v>
      </c>
      <c r="B173" s="435">
        <v>1</v>
      </c>
      <c r="C173" s="436" t="s">
        <v>1592</v>
      </c>
      <c r="D173" s="432">
        <v>10635.99</v>
      </c>
      <c r="E173" s="440">
        <v>313</v>
      </c>
      <c r="F173" s="431">
        <v>601</v>
      </c>
      <c r="G173" s="432">
        <v>150</v>
      </c>
      <c r="H173" s="432">
        <v>90150</v>
      </c>
      <c r="I173" s="432">
        <v>0.34951592050000002</v>
      </c>
      <c r="J173" s="444">
        <v>31508.86</v>
      </c>
      <c r="K173" s="413">
        <v>2.9624755194391872</v>
      </c>
      <c r="L173" s="433">
        <v>4923.259338075557</v>
      </c>
      <c r="M173" s="444">
        <f t="shared" si="2"/>
        <v>39386.074999999997</v>
      </c>
      <c r="N173" s="432">
        <v>0.46288679644072223</v>
      </c>
      <c r="O173" s="432">
        <v>-80</v>
      </c>
      <c r="P173" s="434">
        <v>542</v>
      </c>
      <c r="Q173" s="434">
        <v>1</v>
      </c>
      <c r="R173" s="434" t="s">
        <v>3104</v>
      </c>
      <c r="S173" s="434">
        <v>56</v>
      </c>
      <c r="T173" s="413" t="s">
        <v>3105</v>
      </c>
      <c r="U173" s="413">
        <v>47</v>
      </c>
    </row>
    <row r="174" spans="1:21" x14ac:dyDescent="0.3">
      <c r="A174" s="435">
        <v>623</v>
      </c>
      <c r="B174" s="435">
        <v>1</v>
      </c>
      <c r="C174" s="436" t="s">
        <v>1628</v>
      </c>
      <c r="D174" s="432">
        <v>7579.82</v>
      </c>
      <c r="E174" s="440">
        <v>312</v>
      </c>
      <c r="F174" s="431">
        <v>361</v>
      </c>
      <c r="G174" s="432">
        <v>150</v>
      </c>
      <c r="H174" s="432">
        <v>54150</v>
      </c>
      <c r="I174" s="432">
        <v>0.34951592050000002</v>
      </c>
      <c r="J174" s="444">
        <v>18926.29</v>
      </c>
      <c r="K174" s="413">
        <v>2.4969313255459893</v>
      </c>
      <c r="L174" s="433">
        <v>2957.2327903207552</v>
      </c>
      <c r="M174" s="444">
        <f t="shared" si="2"/>
        <v>23657.862500000003</v>
      </c>
      <c r="N174" s="432">
        <v>0.3901455166904696</v>
      </c>
      <c r="O174" s="432">
        <v>-79</v>
      </c>
      <c r="P174" s="434">
        <v>544</v>
      </c>
      <c r="Q174" s="434">
        <v>1</v>
      </c>
      <c r="R174" s="434" t="s">
        <v>1615</v>
      </c>
      <c r="S174" s="434">
        <v>56</v>
      </c>
      <c r="T174" s="413" t="s">
        <v>3105</v>
      </c>
      <c r="U174" s="413">
        <v>150</v>
      </c>
    </row>
    <row r="175" spans="1:21" x14ac:dyDescent="0.3">
      <c r="A175" s="435">
        <v>624</v>
      </c>
      <c r="B175" s="435">
        <v>1</v>
      </c>
      <c r="C175" s="436" t="s">
        <v>1598</v>
      </c>
      <c r="D175" s="437">
        <v>8707.4500000000007</v>
      </c>
      <c r="E175" s="440">
        <v>505</v>
      </c>
      <c r="F175" s="437">
        <v>733</v>
      </c>
      <c r="G175" s="432">
        <v>150</v>
      </c>
      <c r="H175" s="432">
        <v>109950</v>
      </c>
      <c r="I175" s="432">
        <v>0.34951592050000002</v>
      </c>
      <c r="J175" s="444">
        <v>38429.279999999999</v>
      </c>
      <c r="K175" s="413">
        <v>4.4133793475701832</v>
      </c>
      <c r="L175" s="433">
        <v>6004.5749549656903</v>
      </c>
      <c r="M175" s="444">
        <f t="shared" si="2"/>
        <v>48036.6</v>
      </c>
      <c r="N175" s="432">
        <v>0.68959051788591263</v>
      </c>
      <c r="O175" s="432">
        <v>-79</v>
      </c>
      <c r="P175" s="434">
        <v>545</v>
      </c>
      <c r="Q175" s="434">
        <v>1</v>
      </c>
      <c r="R175" s="434" t="s">
        <v>3106</v>
      </c>
      <c r="S175" s="434">
        <v>56</v>
      </c>
      <c r="T175" s="413" t="s">
        <v>3105</v>
      </c>
      <c r="U175" s="413">
        <v>40</v>
      </c>
    </row>
    <row r="176" spans="1:21" x14ac:dyDescent="0.3">
      <c r="A176" s="435">
        <v>625</v>
      </c>
      <c r="B176" s="435">
        <v>1</v>
      </c>
      <c r="C176" s="436" t="s">
        <v>1578</v>
      </c>
      <c r="D176" s="437">
        <v>35937.230000000003</v>
      </c>
      <c r="E176" s="440">
        <v>759</v>
      </c>
      <c r="F176" s="437">
        <v>1442</v>
      </c>
      <c r="G176" s="432">
        <v>150</v>
      </c>
      <c r="H176" s="432">
        <v>216300</v>
      </c>
      <c r="I176" s="432">
        <v>0.34951592050000002</v>
      </c>
      <c r="J176" s="444">
        <v>75600.289999999994</v>
      </c>
      <c r="K176" s="413">
        <v>2.1036760484878769</v>
      </c>
      <c r="L176" s="433">
        <v>11812.545223905914</v>
      </c>
      <c r="M176" s="444">
        <f t="shared" si="2"/>
        <v>94500.362499999988</v>
      </c>
      <c r="N176" s="432">
        <v>0.32869938011098554</v>
      </c>
      <c r="O176" s="432">
        <v>-78</v>
      </c>
      <c r="P176" s="434">
        <v>547</v>
      </c>
      <c r="Q176" s="434">
        <v>1</v>
      </c>
      <c r="R176" s="434" t="s">
        <v>1729</v>
      </c>
      <c r="S176" s="434">
        <v>56</v>
      </c>
      <c r="T176" s="413" t="s">
        <v>3105</v>
      </c>
      <c r="U176" s="413">
        <v>45</v>
      </c>
    </row>
    <row r="177" spans="1:21" x14ac:dyDescent="0.3">
      <c r="A177" s="435">
        <v>630</v>
      </c>
      <c r="B177" s="435">
        <v>1</v>
      </c>
      <c r="C177" s="436" t="s">
        <v>1783</v>
      </c>
      <c r="D177" s="437">
        <v>369.44</v>
      </c>
      <c r="E177" s="440">
        <v>18</v>
      </c>
      <c r="F177" s="437">
        <v>69</v>
      </c>
      <c r="G177" s="432">
        <v>150</v>
      </c>
      <c r="H177" s="432">
        <v>10350</v>
      </c>
      <c r="I177" s="432">
        <v>0.34951592050000002</v>
      </c>
      <c r="J177" s="444">
        <v>3617.49</v>
      </c>
      <c r="K177" s="413">
        <v>9.7918200519705501</v>
      </c>
      <c r="L177" s="433">
        <v>565.23280826075415</v>
      </c>
      <c r="M177" s="444">
        <f t="shared" si="2"/>
        <v>4521.8624999999993</v>
      </c>
      <c r="N177" s="432">
        <v>1.5299718716456101</v>
      </c>
      <c r="O177" s="432">
        <v>-82</v>
      </c>
      <c r="P177" s="434">
        <v>548</v>
      </c>
      <c r="Q177" s="434">
        <v>1</v>
      </c>
      <c r="R177" s="434" t="s">
        <v>3107</v>
      </c>
      <c r="S177" s="434">
        <v>56</v>
      </c>
      <c r="T177" s="413" t="s">
        <v>3105</v>
      </c>
      <c r="U177" s="413">
        <v>52</v>
      </c>
    </row>
    <row r="178" spans="1:21" x14ac:dyDescent="0.3">
      <c r="A178" s="435">
        <v>640</v>
      </c>
      <c r="B178" s="435">
        <v>1</v>
      </c>
      <c r="C178" s="436" t="s">
        <v>1801</v>
      </c>
      <c r="D178" s="437">
        <v>403.37</v>
      </c>
      <c r="E178" s="440">
        <v>35</v>
      </c>
      <c r="F178" s="437">
        <v>127</v>
      </c>
      <c r="G178" s="432">
        <v>150</v>
      </c>
      <c r="H178" s="432">
        <v>19050</v>
      </c>
      <c r="I178" s="432">
        <v>0.34951592050000002</v>
      </c>
      <c r="J178" s="444">
        <v>6658.28</v>
      </c>
      <c r="K178" s="413">
        <v>16.506631628529636</v>
      </c>
      <c r="L178" s="433">
        <v>1040.3562421973286</v>
      </c>
      <c r="M178" s="444">
        <f t="shared" si="2"/>
        <v>8322.85</v>
      </c>
      <c r="N178" s="432">
        <v>2.579161172614048</v>
      </c>
      <c r="O178" s="432">
        <v>-91</v>
      </c>
      <c r="P178" s="434">
        <v>549</v>
      </c>
      <c r="Q178" s="434">
        <v>1</v>
      </c>
      <c r="R178" s="434" t="s">
        <v>3108</v>
      </c>
      <c r="S178" s="434">
        <v>56</v>
      </c>
      <c r="T178" s="413" t="s">
        <v>3105</v>
      </c>
      <c r="U178" s="413">
        <v>71</v>
      </c>
    </row>
    <row r="179" spans="1:21" x14ac:dyDescent="0.3">
      <c r="A179" s="435">
        <v>656</v>
      </c>
      <c r="B179" s="435">
        <v>1</v>
      </c>
      <c r="C179" s="436" t="s">
        <v>1702</v>
      </c>
      <c r="D179" s="432">
        <v>3553</v>
      </c>
      <c r="E179" s="440">
        <v>83</v>
      </c>
      <c r="F179" s="431">
        <v>153</v>
      </c>
      <c r="G179" s="432">
        <v>150</v>
      </c>
      <c r="H179" s="432">
        <v>22950</v>
      </c>
      <c r="I179" s="432">
        <v>0.34951592050000002</v>
      </c>
      <c r="J179" s="444">
        <v>8021.39</v>
      </c>
      <c r="K179" s="413">
        <v>2.2576386152547143</v>
      </c>
      <c r="L179" s="433">
        <v>1253.3421780999342</v>
      </c>
      <c r="M179" s="444">
        <f t="shared" si="2"/>
        <v>10026.737500000001</v>
      </c>
      <c r="N179" s="432">
        <v>0.35275603098787905</v>
      </c>
      <c r="O179" s="432">
        <v>-106</v>
      </c>
      <c r="P179" s="434">
        <v>550</v>
      </c>
      <c r="Q179" s="434">
        <v>1</v>
      </c>
      <c r="R179" s="434" t="s">
        <v>3109</v>
      </c>
      <c r="S179" s="434">
        <v>56</v>
      </c>
      <c r="T179" s="413" t="s">
        <v>3105</v>
      </c>
      <c r="U179" s="413">
        <v>33</v>
      </c>
    </row>
    <row r="180" spans="1:21" x14ac:dyDescent="0.3">
      <c r="A180" s="435">
        <v>659</v>
      </c>
      <c r="B180" s="435">
        <v>1</v>
      </c>
      <c r="C180" s="436" t="s">
        <v>1849</v>
      </c>
      <c r="D180" s="437">
        <v>4050.03</v>
      </c>
      <c r="E180" s="440">
        <v>3</v>
      </c>
      <c r="F180" s="437">
        <v>3</v>
      </c>
      <c r="G180" s="432">
        <v>150</v>
      </c>
      <c r="H180" s="432">
        <v>450</v>
      </c>
      <c r="I180" s="432">
        <v>0.34951592050000002</v>
      </c>
      <c r="J180" s="444">
        <v>157.28</v>
      </c>
      <c r="K180" s="413">
        <v>3.8834280239899453E-2</v>
      </c>
      <c r="L180" s="433">
        <v>24.574999815687512</v>
      </c>
      <c r="M180" s="444">
        <f t="shared" si="2"/>
        <v>196.6</v>
      </c>
      <c r="N180" s="432">
        <v>6.0678562419753711E-3</v>
      </c>
      <c r="O180" s="432">
        <v>-106</v>
      </c>
      <c r="P180" s="434">
        <v>553</v>
      </c>
      <c r="Q180" s="434">
        <v>1</v>
      </c>
      <c r="R180" s="434" t="s">
        <v>3110</v>
      </c>
      <c r="S180" s="434">
        <v>56</v>
      </c>
      <c r="T180" s="413" t="s">
        <v>3105</v>
      </c>
      <c r="U180" s="413">
        <v>33</v>
      </c>
    </row>
    <row r="181" spans="1:21" x14ac:dyDescent="0.3">
      <c r="A181" s="435">
        <v>676</v>
      </c>
      <c r="B181" s="435">
        <v>1</v>
      </c>
      <c r="C181" s="436" t="s">
        <v>1832</v>
      </c>
      <c r="D181" s="432">
        <v>221.11</v>
      </c>
      <c r="E181" s="440">
        <v>19</v>
      </c>
      <c r="F181" s="431">
        <v>54</v>
      </c>
      <c r="G181" s="432">
        <v>150</v>
      </c>
      <c r="H181" s="432">
        <v>8100</v>
      </c>
      <c r="I181" s="432">
        <v>0.34951592050000002</v>
      </c>
      <c r="J181" s="444">
        <v>2831.08</v>
      </c>
      <c r="K181" s="413">
        <v>12.803943738410744</v>
      </c>
      <c r="L181" s="433">
        <v>442.35624668232833</v>
      </c>
      <c r="M181" s="444">
        <f t="shared" si="2"/>
        <v>3538.85</v>
      </c>
      <c r="N181" s="432">
        <v>2.0006161941220584</v>
      </c>
      <c r="O181" s="432">
        <v>-115</v>
      </c>
      <c r="P181" s="434">
        <v>561</v>
      </c>
      <c r="Q181" s="434">
        <v>1</v>
      </c>
      <c r="R181" s="434" t="s">
        <v>3111</v>
      </c>
      <c r="S181" s="434">
        <v>57</v>
      </c>
      <c r="T181" s="413" t="s">
        <v>3112</v>
      </c>
      <c r="U181" s="413">
        <v>6</v>
      </c>
    </row>
    <row r="182" spans="1:21" x14ac:dyDescent="0.3">
      <c r="A182" s="435">
        <v>682</v>
      </c>
      <c r="B182" s="435">
        <v>1</v>
      </c>
      <c r="C182" s="436" t="s">
        <v>1654</v>
      </c>
      <c r="D182" s="437">
        <v>1165.07</v>
      </c>
      <c r="E182" s="440">
        <v>95</v>
      </c>
      <c r="F182" s="437">
        <v>268</v>
      </c>
      <c r="G182" s="432">
        <v>150</v>
      </c>
      <c r="H182" s="432">
        <v>40200</v>
      </c>
      <c r="I182" s="432">
        <v>0.34951592050000002</v>
      </c>
      <c r="J182" s="444">
        <v>14050.54</v>
      </c>
      <c r="K182" s="413">
        <v>12.059824731561195</v>
      </c>
      <c r="L182" s="433">
        <v>2195.3968585345247</v>
      </c>
      <c r="M182" s="444">
        <f t="shared" si="2"/>
        <v>17563.175000000003</v>
      </c>
      <c r="N182" s="432">
        <v>1.8843476001738306</v>
      </c>
      <c r="O182" s="432">
        <v>-118</v>
      </c>
      <c r="P182" s="434">
        <v>564</v>
      </c>
      <c r="Q182" s="434">
        <v>1</v>
      </c>
      <c r="R182" s="434" t="s">
        <v>3113</v>
      </c>
      <c r="S182" s="434">
        <v>57</v>
      </c>
      <c r="T182" s="413" t="s">
        <v>3112</v>
      </c>
      <c r="U182" s="413">
        <v>94</v>
      </c>
    </row>
    <row r="183" spans="1:21" x14ac:dyDescent="0.3">
      <c r="A183" s="435">
        <v>690</v>
      </c>
      <c r="B183" s="435">
        <v>1</v>
      </c>
      <c r="C183" s="436" t="s">
        <v>1672</v>
      </c>
      <c r="D183" s="432">
        <v>992.99</v>
      </c>
      <c r="E183" s="440">
        <v>77</v>
      </c>
      <c r="F183" s="431">
        <v>217</v>
      </c>
      <c r="G183" s="432">
        <v>150</v>
      </c>
      <c r="H183" s="432">
        <v>32550</v>
      </c>
      <c r="I183" s="432">
        <v>0.34951592050000002</v>
      </c>
      <c r="J183" s="444">
        <v>11376.74</v>
      </c>
      <c r="K183" s="413">
        <v>11.457053948176718</v>
      </c>
      <c r="L183" s="433">
        <v>1777.6156116678835</v>
      </c>
      <c r="M183" s="444">
        <f t="shared" si="2"/>
        <v>14220.924999999999</v>
      </c>
      <c r="N183" s="432">
        <v>1.7901646659763779</v>
      </c>
      <c r="O183" s="432">
        <v>-113</v>
      </c>
      <c r="P183" s="434">
        <v>577</v>
      </c>
      <c r="Q183" s="434">
        <v>1</v>
      </c>
      <c r="R183" s="434" t="s">
        <v>1828</v>
      </c>
      <c r="S183" s="434">
        <v>58</v>
      </c>
      <c r="T183" s="413" t="s">
        <v>3114</v>
      </c>
      <c r="U183" s="413">
        <v>19</v>
      </c>
    </row>
    <row r="184" spans="1:21" x14ac:dyDescent="0.3">
      <c r="A184" s="435">
        <v>695</v>
      </c>
      <c r="B184" s="435">
        <v>1</v>
      </c>
      <c r="C184" s="436" t="s">
        <v>1796</v>
      </c>
      <c r="D184" s="437">
        <v>728.18</v>
      </c>
      <c r="E184" s="441">
        <v>6</v>
      </c>
      <c r="F184" s="437">
        <v>6</v>
      </c>
      <c r="G184" s="432">
        <v>150</v>
      </c>
      <c r="H184" s="432">
        <v>900</v>
      </c>
      <c r="I184" s="432">
        <v>0.34951592050000002</v>
      </c>
      <c r="J184" s="444">
        <v>314.56</v>
      </c>
      <c r="K184" s="413">
        <v>0.43198110357329234</v>
      </c>
      <c r="L184" s="433">
        <v>49.149999631375024</v>
      </c>
      <c r="M184" s="444">
        <f t="shared" si="2"/>
        <v>393.2</v>
      </c>
      <c r="N184" s="432">
        <v>6.7497046927099111E-2</v>
      </c>
      <c r="O184" s="432">
        <v>-117</v>
      </c>
      <c r="P184" s="434">
        <v>578</v>
      </c>
      <c r="Q184" s="434">
        <v>1</v>
      </c>
      <c r="R184" s="434" t="s">
        <v>3115</v>
      </c>
      <c r="S184" s="434">
        <v>58</v>
      </c>
      <c r="T184" s="413" t="s">
        <v>3114</v>
      </c>
      <c r="U184" s="413">
        <v>114</v>
      </c>
    </row>
    <row r="185" spans="1:21" x14ac:dyDescent="0.3">
      <c r="A185" s="435">
        <v>696</v>
      </c>
      <c r="B185" s="435">
        <v>1</v>
      </c>
      <c r="C185" s="436" t="s">
        <v>1700</v>
      </c>
      <c r="D185" s="437">
        <v>567.79</v>
      </c>
      <c r="E185" s="440">
        <v>52</v>
      </c>
      <c r="F185" s="437">
        <v>104</v>
      </c>
      <c r="G185" s="432">
        <v>150</v>
      </c>
      <c r="H185" s="432">
        <v>15600</v>
      </c>
      <c r="I185" s="432">
        <v>0.34951592050000002</v>
      </c>
      <c r="J185" s="444">
        <v>5452.45</v>
      </c>
      <c r="K185" s="413">
        <v>9.6029341834128825</v>
      </c>
      <c r="L185" s="433">
        <v>851.94530611041046</v>
      </c>
      <c r="M185" s="444">
        <f t="shared" si="2"/>
        <v>6815.5625</v>
      </c>
      <c r="N185" s="432">
        <v>1.5004584549048248</v>
      </c>
      <c r="O185" s="432">
        <v>-115</v>
      </c>
      <c r="P185" s="434">
        <v>581</v>
      </c>
      <c r="Q185" s="434">
        <v>1</v>
      </c>
      <c r="R185" s="434" t="s">
        <v>3116</v>
      </c>
      <c r="S185" s="434">
        <v>59</v>
      </c>
      <c r="T185" s="413" t="s">
        <v>3117</v>
      </c>
      <c r="U185" s="413">
        <v>21</v>
      </c>
    </row>
    <row r="186" spans="1:21" x14ac:dyDescent="0.3">
      <c r="A186" s="435">
        <v>698</v>
      </c>
      <c r="B186" s="435">
        <v>1</v>
      </c>
      <c r="C186" s="436" t="s">
        <v>1823</v>
      </c>
      <c r="D186" s="437">
        <v>207.78</v>
      </c>
      <c r="E186" s="440">
        <v>6</v>
      </c>
      <c r="F186" s="437">
        <v>8</v>
      </c>
      <c r="G186" s="432">
        <v>150</v>
      </c>
      <c r="H186" s="432">
        <v>1200</v>
      </c>
      <c r="I186" s="432">
        <v>0.34951592050000002</v>
      </c>
      <c r="J186" s="444">
        <v>419.42</v>
      </c>
      <c r="K186" s="413">
        <v>2.0185773414188084</v>
      </c>
      <c r="L186" s="433">
        <v>65.53437450849222</v>
      </c>
      <c r="M186" s="444">
        <f t="shared" si="2"/>
        <v>524.27499999999998</v>
      </c>
      <c r="N186" s="432">
        <v>0.31540270723116864</v>
      </c>
      <c r="O186" s="432">
        <v>-106</v>
      </c>
      <c r="P186" s="434">
        <v>592</v>
      </c>
      <c r="Q186" s="434">
        <v>1</v>
      </c>
      <c r="R186" s="434" t="s">
        <v>3118</v>
      </c>
      <c r="S186" s="434">
        <v>60</v>
      </c>
      <c r="T186" s="413" t="s">
        <v>3119</v>
      </c>
      <c r="U186" s="413">
        <v>4</v>
      </c>
    </row>
    <row r="187" spans="1:21" x14ac:dyDescent="0.3">
      <c r="A187" s="435">
        <v>700</v>
      </c>
      <c r="B187" s="435">
        <v>1</v>
      </c>
      <c r="C187" s="436" t="s">
        <v>1612</v>
      </c>
      <c r="D187" s="432">
        <v>2073.1999999999998</v>
      </c>
      <c r="E187" s="440">
        <v>170</v>
      </c>
      <c r="F187" s="431">
        <v>399</v>
      </c>
      <c r="G187" s="432">
        <v>150</v>
      </c>
      <c r="H187" s="432">
        <v>59850</v>
      </c>
      <c r="I187" s="432">
        <v>0.34951592050000002</v>
      </c>
      <c r="J187" s="444">
        <v>20918.53</v>
      </c>
      <c r="K187" s="413">
        <v>10.089972023924368</v>
      </c>
      <c r="L187" s="433">
        <v>3268.520287986099</v>
      </c>
      <c r="M187" s="444">
        <f t="shared" si="2"/>
        <v>26148.162499999999</v>
      </c>
      <c r="N187" s="432">
        <v>1.5765581169139973</v>
      </c>
      <c r="O187" s="432">
        <v>-107</v>
      </c>
      <c r="P187" s="434">
        <v>593</v>
      </c>
      <c r="Q187" s="434">
        <v>1</v>
      </c>
      <c r="R187" s="434" t="s">
        <v>3120</v>
      </c>
      <c r="S187" s="434">
        <v>60</v>
      </c>
      <c r="T187" s="413" t="s">
        <v>3119</v>
      </c>
      <c r="U187" s="413">
        <v>72</v>
      </c>
    </row>
    <row r="188" spans="1:21" x14ac:dyDescent="0.3">
      <c r="A188" s="435">
        <v>701</v>
      </c>
      <c r="B188" s="435">
        <v>1</v>
      </c>
      <c r="C188" s="436" t="s">
        <v>1656</v>
      </c>
      <c r="D188" s="437">
        <v>2381.46</v>
      </c>
      <c r="E188" s="441">
        <v>89</v>
      </c>
      <c r="F188" s="437">
        <v>281</v>
      </c>
      <c r="G188" s="432">
        <v>150</v>
      </c>
      <c r="H188" s="432">
        <v>42150</v>
      </c>
      <c r="I188" s="432">
        <v>0.34951592050000002</v>
      </c>
      <c r="J188" s="444">
        <v>14732.1</v>
      </c>
      <c r="K188" s="413">
        <v>6.1861631100249426</v>
      </c>
      <c r="L188" s="433">
        <v>2301.8906077358215</v>
      </c>
      <c r="M188" s="444">
        <f t="shared" si="2"/>
        <v>18415.125</v>
      </c>
      <c r="N188" s="432">
        <v>0.96658797869198787</v>
      </c>
      <c r="O188" s="432">
        <v>-106</v>
      </c>
      <c r="P188" s="434">
        <v>595</v>
      </c>
      <c r="Q188" s="434">
        <v>1</v>
      </c>
      <c r="R188" s="434" t="s">
        <v>1620</v>
      </c>
      <c r="S188" s="434">
        <v>60</v>
      </c>
      <c r="T188" s="413" t="s">
        <v>3119</v>
      </c>
      <c r="U188" s="413">
        <v>108</v>
      </c>
    </row>
    <row r="189" spans="1:21" x14ac:dyDescent="0.3">
      <c r="A189" s="435">
        <v>704</v>
      </c>
      <c r="B189" s="435">
        <v>1</v>
      </c>
      <c r="C189" s="436" t="s">
        <v>1659</v>
      </c>
      <c r="D189" s="437">
        <v>1789.77</v>
      </c>
      <c r="E189" s="441">
        <v>103</v>
      </c>
      <c r="F189" s="437">
        <v>307</v>
      </c>
      <c r="G189" s="432">
        <v>150</v>
      </c>
      <c r="H189" s="432">
        <v>46050</v>
      </c>
      <c r="I189" s="432">
        <v>0.34951592050000002</v>
      </c>
      <c r="J189" s="444">
        <v>16095.21</v>
      </c>
      <c r="K189" s="413">
        <v>8.9928929415511494</v>
      </c>
      <c r="L189" s="433">
        <v>2514.8765436384269</v>
      </c>
      <c r="M189" s="444">
        <f t="shared" si="2"/>
        <v>20119.012499999997</v>
      </c>
      <c r="N189" s="432">
        <v>1.4051395115788212</v>
      </c>
      <c r="O189" s="432">
        <v>-105</v>
      </c>
      <c r="P189" s="434">
        <v>599</v>
      </c>
      <c r="Q189" s="434">
        <v>1</v>
      </c>
      <c r="R189" s="434" t="s">
        <v>3121</v>
      </c>
      <c r="S189" s="434">
        <v>60</v>
      </c>
      <c r="T189" s="413" t="s">
        <v>3119</v>
      </c>
      <c r="U189" s="413">
        <v>57</v>
      </c>
    </row>
    <row r="190" spans="1:21" x14ac:dyDescent="0.3">
      <c r="A190" s="435">
        <v>709</v>
      </c>
      <c r="B190" s="435">
        <v>1</v>
      </c>
      <c r="C190" s="436" t="s">
        <v>1577</v>
      </c>
      <c r="D190" s="437">
        <v>8229.16</v>
      </c>
      <c r="E190" s="441">
        <v>517</v>
      </c>
      <c r="F190" s="437">
        <v>1438</v>
      </c>
      <c r="G190" s="432">
        <v>150</v>
      </c>
      <c r="H190" s="432">
        <v>215700</v>
      </c>
      <c r="I190" s="432">
        <v>0.34951592050000002</v>
      </c>
      <c r="J190" s="444">
        <v>75390.58</v>
      </c>
      <c r="K190" s="413">
        <v>9.1613943585979616</v>
      </c>
      <c r="L190" s="433">
        <v>11779.778036651669</v>
      </c>
      <c r="M190" s="444">
        <f t="shared" si="2"/>
        <v>94238.225000000006</v>
      </c>
      <c r="N190" s="432">
        <v>1.4314678577949231</v>
      </c>
      <c r="O190" s="432">
        <v>-108</v>
      </c>
      <c r="P190" s="434">
        <v>601</v>
      </c>
      <c r="Q190" s="434">
        <v>1</v>
      </c>
      <c r="R190" s="434" t="s">
        <v>3122</v>
      </c>
      <c r="S190" s="434">
        <v>60</v>
      </c>
      <c r="T190" s="413" t="s">
        <v>3119</v>
      </c>
      <c r="U190" s="413">
        <v>40</v>
      </c>
    </row>
    <row r="191" spans="1:21" x14ac:dyDescent="0.3">
      <c r="A191" s="435">
        <v>712</v>
      </c>
      <c r="B191" s="435">
        <v>1</v>
      </c>
      <c r="C191" s="436" t="s">
        <v>1762</v>
      </c>
      <c r="D191" s="437">
        <v>518.54999999999995</v>
      </c>
      <c r="E191" s="441">
        <v>26</v>
      </c>
      <c r="F191" s="437">
        <v>74</v>
      </c>
      <c r="G191" s="432">
        <v>150</v>
      </c>
      <c r="H191" s="432">
        <v>11100</v>
      </c>
      <c r="I191" s="432">
        <v>0.34951592050000002</v>
      </c>
      <c r="J191" s="444">
        <v>3879.63</v>
      </c>
      <c r="K191" s="413">
        <v>7.481689326005208</v>
      </c>
      <c r="L191" s="433">
        <v>606.19218295355893</v>
      </c>
      <c r="M191" s="444">
        <f t="shared" si="2"/>
        <v>4849.5375000000004</v>
      </c>
      <c r="N191" s="432">
        <v>1.1690139484207096</v>
      </c>
      <c r="O191" s="432">
        <v>-91</v>
      </c>
      <c r="P191" s="434">
        <v>621</v>
      </c>
      <c r="Q191" s="434">
        <v>1</v>
      </c>
      <c r="R191" s="434" t="s">
        <v>3123</v>
      </c>
      <c r="S191" s="434">
        <v>62</v>
      </c>
      <c r="T191" s="413" t="s">
        <v>3124</v>
      </c>
      <c r="U191" s="413">
        <v>1503</v>
      </c>
    </row>
    <row r="192" spans="1:21" x14ac:dyDescent="0.3">
      <c r="A192" s="435">
        <v>716</v>
      </c>
      <c r="B192" s="435">
        <v>1</v>
      </c>
      <c r="C192" s="436" t="s">
        <v>1727</v>
      </c>
      <c r="D192" s="437">
        <v>1599.93</v>
      </c>
      <c r="E192" s="440">
        <v>69</v>
      </c>
      <c r="F192" s="437">
        <v>181</v>
      </c>
      <c r="G192" s="432">
        <v>150</v>
      </c>
      <c r="H192" s="432">
        <v>27150</v>
      </c>
      <c r="I192" s="432">
        <v>0.34951592050000002</v>
      </c>
      <c r="J192" s="444">
        <v>9489.36</v>
      </c>
      <c r="K192" s="413">
        <v>5.9311094860400146</v>
      </c>
      <c r="L192" s="433">
        <v>1482.712488879657</v>
      </c>
      <c r="M192" s="444">
        <f t="shared" si="2"/>
        <v>11861.7</v>
      </c>
      <c r="N192" s="432">
        <v>0.92673585024323379</v>
      </c>
      <c r="O192" s="432">
        <v>-94</v>
      </c>
      <c r="P192" s="434">
        <v>622</v>
      </c>
      <c r="Q192" s="434">
        <v>1</v>
      </c>
      <c r="R192" s="434" t="s">
        <v>3125</v>
      </c>
      <c r="S192" s="434">
        <v>62</v>
      </c>
      <c r="T192" s="413" t="s">
        <v>3124</v>
      </c>
      <c r="U192" s="413">
        <v>313</v>
      </c>
    </row>
    <row r="193" spans="1:21" x14ac:dyDescent="0.3">
      <c r="A193" s="438">
        <v>717</v>
      </c>
      <c r="B193" s="412">
        <v>1</v>
      </c>
      <c r="C193" s="413" t="s">
        <v>1749</v>
      </c>
      <c r="D193" s="432">
        <v>1896.91</v>
      </c>
      <c r="E193" s="440">
        <v>113</v>
      </c>
      <c r="F193" s="431">
        <v>226</v>
      </c>
      <c r="G193" s="432">
        <v>150</v>
      </c>
      <c r="H193" s="432">
        <v>33900</v>
      </c>
      <c r="I193" s="432">
        <v>0.34951592050000002</v>
      </c>
      <c r="J193" s="444">
        <v>11848.59</v>
      </c>
      <c r="K193" s="413">
        <v>6.2462583886425813</v>
      </c>
      <c r="L193" s="433">
        <v>1851.3421736149344</v>
      </c>
      <c r="M193" s="444">
        <f t="shared" si="2"/>
        <v>14810.737499999999</v>
      </c>
      <c r="N193" s="432">
        <v>0.97597786590556979</v>
      </c>
      <c r="O193" s="432">
        <v>-94</v>
      </c>
      <c r="P193" s="434">
        <v>623</v>
      </c>
      <c r="Q193" s="434">
        <v>1</v>
      </c>
      <c r="R193" s="434" t="s">
        <v>3126</v>
      </c>
      <c r="S193" s="434">
        <v>62</v>
      </c>
      <c r="T193" s="413" t="s">
        <v>3124</v>
      </c>
      <c r="U193" s="413">
        <v>312</v>
      </c>
    </row>
    <row r="194" spans="1:21" x14ac:dyDescent="0.3">
      <c r="A194" s="435">
        <v>719</v>
      </c>
      <c r="B194" s="435">
        <v>1</v>
      </c>
      <c r="C194" s="436" t="s">
        <v>1594</v>
      </c>
      <c r="D194" s="432">
        <v>8819.6200000000008</v>
      </c>
      <c r="E194" s="440">
        <v>374</v>
      </c>
      <c r="F194" s="431">
        <v>803</v>
      </c>
      <c r="G194" s="432">
        <v>150</v>
      </c>
      <c r="H194" s="432">
        <v>120450</v>
      </c>
      <c r="I194" s="432">
        <v>0.34951592050000002</v>
      </c>
      <c r="J194" s="444">
        <v>42099.19</v>
      </c>
      <c r="K194" s="413">
        <v>4.7733564484637663</v>
      </c>
      <c r="L194" s="433">
        <v>6577.9983881650151</v>
      </c>
      <c r="M194" s="444">
        <f t="shared" si="2"/>
        <v>52623.987500000003</v>
      </c>
      <c r="N194" s="432">
        <v>0.74583693947868668</v>
      </c>
      <c r="O194" s="432">
        <v>-95</v>
      </c>
      <c r="P194" s="434">
        <v>624</v>
      </c>
      <c r="Q194" s="434">
        <v>1</v>
      </c>
      <c r="R194" s="434" t="s">
        <v>3127</v>
      </c>
      <c r="S194" s="434">
        <v>62</v>
      </c>
      <c r="T194" s="413" t="s">
        <v>3124</v>
      </c>
      <c r="U194" s="413">
        <v>505</v>
      </c>
    </row>
    <row r="195" spans="1:21" x14ac:dyDescent="0.3">
      <c r="A195" s="435">
        <v>720</v>
      </c>
      <c r="B195" s="435">
        <v>1</v>
      </c>
      <c r="C195" s="436" t="s">
        <v>1583</v>
      </c>
      <c r="D195" s="437">
        <v>8247.2199999999993</v>
      </c>
      <c r="E195" s="440">
        <v>398</v>
      </c>
      <c r="F195" s="437">
        <v>837</v>
      </c>
      <c r="G195" s="432">
        <v>150</v>
      </c>
      <c r="H195" s="432">
        <v>125550</v>
      </c>
      <c r="I195" s="432">
        <v>0.34951592050000002</v>
      </c>
      <c r="J195" s="444">
        <v>43881.72</v>
      </c>
      <c r="K195" s="413">
        <v>5.3207893083972548</v>
      </c>
      <c r="L195" s="433">
        <v>6856.5186985761129</v>
      </c>
      <c r="M195" s="444">
        <f t="shared" si="2"/>
        <v>54852.15</v>
      </c>
      <c r="N195" s="432">
        <v>0.83137332320177149</v>
      </c>
      <c r="O195" s="432">
        <v>-95</v>
      </c>
      <c r="P195" s="434">
        <v>625</v>
      </c>
      <c r="Q195" s="434">
        <v>1</v>
      </c>
      <c r="R195" s="434" t="s">
        <v>3128</v>
      </c>
      <c r="S195" s="434">
        <v>62</v>
      </c>
      <c r="T195" s="413" t="s">
        <v>3124</v>
      </c>
      <c r="U195" s="413">
        <v>759</v>
      </c>
    </row>
    <row r="196" spans="1:21" x14ac:dyDescent="0.3">
      <c r="A196" s="412">
        <v>721</v>
      </c>
      <c r="B196" s="412">
        <v>1</v>
      </c>
      <c r="C196" s="413" t="s">
        <v>1599</v>
      </c>
      <c r="D196" s="432">
        <v>4226.4399999999996</v>
      </c>
      <c r="E196" s="440">
        <v>181</v>
      </c>
      <c r="F196" s="432">
        <v>565</v>
      </c>
      <c r="G196" s="432">
        <v>150</v>
      </c>
      <c r="H196" s="432">
        <v>84750</v>
      </c>
      <c r="I196" s="432">
        <v>0.34951592050000002</v>
      </c>
      <c r="J196" s="444">
        <v>29621.47</v>
      </c>
      <c r="K196" s="413">
        <v>7.0086100831905824</v>
      </c>
      <c r="L196" s="433">
        <v>4628.3546527873423</v>
      </c>
      <c r="M196" s="444">
        <f t="shared" si="2"/>
        <v>37026.837500000001</v>
      </c>
      <c r="N196" s="432">
        <v>1.095095317285314</v>
      </c>
      <c r="O196" s="432">
        <v>-91</v>
      </c>
      <c r="P196" s="434">
        <v>630</v>
      </c>
      <c r="Q196" s="434">
        <v>1</v>
      </c>
      <c r="R196" s="434" t="s">
        <v>3129</v>
      </c>
      <c r="S196" s="434">
        <v>63</v>
      </c>
      <c r="T196" s="413" t="s">
        <v>149</v>
      </c>
      <c r="U196" s="413">
        <v>18</v>
      </c>
    </row>
    <row r="197" spans="1:21" x14ac:dyDescent="0.3">
      <c r="A197" s="438">
        <v>726</v>
      </c>
      <c r="B197" s="412">
        <v>1</v>
      </c>
      <c r="C197" s="413" t="s">
        <v>1630</v>
      </c>
      <c r="D197" s="432">
        <v>2866.46</v>
      </c>
      <c r="E197" s="440">
        <v>190</v>
      </c>
      <c r="F197" s="431">
        <v>412</v>
      </c>
      <c r="G197" s="432">
        <v>150</v>
      </c>
      <c r="H197" s="432">
        <v>61800</v>
      </c>
      <c r="I197" s="432">
        <v>0.34951592050000002</v>
      </c>
      <c r="J197" s="444">
        <v>21600.080000000002</v>
      </c>
      <c r="K197" s="413">
        <v>7.5354548816310016</v>
      </c>
      <c r="L197" s="433">
        <v>3375.012474687408</v>
      </c>
      <c r="M197" s="444">
        <f t="shared" si="2"/>
        <v>27000.100000000002</v>
      </c>
      <c r="N197" s="432">
        <v>1.1774148164242333</v>
      </c>
      <c r="O197" s="432">
        <v>-91</v>
      </c>
      <c r="P197" s="434">
        <v>635</v>
      </c>
      <c r="Q197" s="434">
        <v>1</v>
      </c>
      <c r="R197" s="434" t="s">
        <v>3130</v>
      </c>
      <c r="S197" s="434">
        <v>64</v>
      </c>
      <c r="T197" s="413" t="s">
        <v>3131</v>
      </c>
      <c r="U197" s="413">
        <v>0</v>
      </c>
    </row>
    <row r="198" spans="1:21" x14ac:dyDescent="0.3">
      <c r="A198" s="435">
        <v>727</v>
      </c>
      <c r="B198" s="435">
        <v>1</v>
      </c>
      <c r="C198" s="436" t="s">
        <v>1635</v>
      </c>
      <c r="D198" s="437">
        <v>3026.16</v>
      </c>
      <c r="E198" s="440">
        <v>92</v>
      </c>
      <c r="F198" s="437">
        <v>395</v>
      </c>
      <c r="G198" s="432">
        <v>150</v>
      </c>
      <c r="H198" s="432">
        <v>59250</v>
      </c>
      <c r="I198" s="432">
        <v>0.34951592050000002</v>
      </c>
      <c r="J198" s="444">
        <v>20708.82</v>
      </c>
      <c r="K198" s="413">
        <v>6.8432667142517252</v>
      </c>
      <c r="L198" s="433">
        <v>3235.753100731853</v>
      </c>
      <c r="M198" s="444">
        <f t="shared" si="2"/>
        <v>25886.025000000001</v>
      </c>
      <c r="N198" s="432">
        <v>1.0692604160823793</v>
      </c>
      <c r="O198" s="432">
        <v>-87</v>
      </c>
      <c r="P198" s="434">
        <v>640</v>
      </c>
      <c r="Q198" s="434">
        <v>1</v>
      </c>
      <c r="R198" s="434" t="s">
        <v>3132</v>
      </c>
      <c r="S198" s="434">
        <v>64</v>
      </c>
      <c r="T198" s="413" t="s">
        <v>3131</v>
      </c>
      <c r="U198" s="413">
        <v>35</v>
      </c>
    </row>
    <row r="199" spans="1:21" x14ac:dyDescent="0.3">
      <c r="A199" s="435">
        <v>728</v>
      </c>
      <c r="B199" s="435">
        <v>1</v>
      </c>
      <c r="C199" s="436" t="s">
        <v>1581</v>
      </c>
      <c r="D199" s="437">
        <v>13362.27</v>
      </c>
      <c r="E199" s="440">
        <v>710</v>
      </c>
      <c r="F199" s="437">
        <v>998</v>
      </c>
      <c r="G199" s="432">
        <v>150</v>
      </c>
      <c r="H199" s="432">
        <v>149700</v>
      </c>
      <c r="I199" s="432">
        <v>0.34951592050000002</v>
      </c>
      <c r="J199" s="444">
        <v>52322.53</v>
      </c>
      <c r="K199" s="413">
        <v>3.9156917200445731</v>
      </c>
      <c r="L199" s="433">
        <v>8175.3952511845382</v>
      </c>
      <c r="M199" s="444">
        <f t="shared" si="2"/>
        <v>65403.162499999999</v>
      </c>
      <c r="N199" s="432">
        <v>0.6118268266682636</v>
      </c>
      <c r="O199" s="432">
        <v>-72</v>
      </c>
      <c r="P199" s="434">
        <v>656</v>
      </c>
      <c r="Q199" s="434">
        <v>1</v>
      </c>
      <c r="R199" s="434" t="s">
        <v>3133</v>
      </c>
      <c r="S199" s="434">
        <v>66</v>
      </c>
      <c r="T199" s="413" t="s">
        <v>2981</v>
      </c>
      <c r="U199" s="413">
        <v>83</v>
      </c>
    </row>
    <row r="200" spans="1:21" x14ac:dyDescent="0.3">
      <c r="A200" s="435">
        <v>738</v>
      </c>
      <c r="B200" s="435">
        <v>1</v>
      </c>
      <c r="C200" s="436" t="s">
        <v>1668</v>
      </c>
      <c r="D200" s="437">
        <v>1055.74</v>
      </c>
      <c r="E200" s="440">
        <v>80</v>
      </c>
      <c r="F200" s="437">
        <v>316</v>
      </c>
      <c r="G200" s="432">
        <v>150</v>
      </c>
      <c r="H200" s="432">
        <v>47400</v>
      </c>
      <c r="I200" s="432">
        <v>0.34951592050000002</v>
      </c>
      <c r="J200" s="444">
        <v>16567.05</v>
      </c>
      <c r="K200" s="413">
        <v>15.692357966923673</v>
      </c>
      <c r="L200" s="433">
        <v>2588.6015430854895</v>
      </c>
      <c r="M200" s="444">
        <f t="shared" si="2"/>
        <v>20708.8125</v>
      </c>
      <c r="N200" s="432">
        <v>2.4519309139423431</v>
      </c>
      <c r="O200" s="432">
        <v>-79</v>
      </c>
      <c r="P200" s="434">
        <v>659</v>
      </c>
      <c r="Q200" s="434">
        <v>1</v>
      </c>
      <c r="R200" s="434" t="s">
        <v>2557</v>
      </c>
      <c r="S200" s="434">
        <v>66</v>
      </c>
      <c r="T200" s="413" t="s">
        <v>2981</v>
      </c>
      <c r="U200" s="413">
        <v>3</v>
      </c>
    </row>
    <row r="201" spans="1:21" x14ac:dyDescent="0.3">
      <c r="A201" s="435">
        <v>739</v>
      </c>
      <c r="B201" s="435">
        <v>1</v>
      </c>
      <c r="C201" s="436" t="s">
        <v>1684</v>
      </c>
      <c r="D201" s="437">
        <v>758.4</v>
      </c>
      <c r="E201" s="440">
        <v>35</v>
      </c>
      <c r="F201" s="437">
        <v>91</v>
      </c>
      <c r="G201" s="432">
        <v>150</v>
      </c>
      <c r="H201" s="432">
        <v>13650</v>
      </c>
      <c r="I201" s="432">
        <v>0.34951592050000002</v>
      </c>
      <c r="J201" s="444">
        <v>4770.8900000000003</v>
      </c>
      <c r="K201" s="413">
        <v>6.2907304852320678</v>
      </c>
      <c r="L201" s="433">
        <v>745.45155690911372</v>
      </c>
      <c r="M201" s="444">
        <f t="shared" ref="M201:M263" si="3">+J201*(1.25)</f>
        <v>5963.6125000000002</v>
      </c>
      <c r="N201" s="432">
        <v>0.98292663094556132</v>
      </c>
      <c r="O201" s="432">
        <v>-68</v>
      </c>
      <c r="P201" s="434">
        <v>671</v>
      </c>
      <c r="Q201" s="434">
        <v>1</v>
      </c>
      <c r="R201" s="434" t="s">
        <v>2558</v>
      </c>
      <c r="S201" s="434">
        <v>67</v>
      </c>
      <c r="T201" s="413" t="s">
        <v>3134</v>
      </c>
      <c r="U201" s="413">
        <v>0</v>
      </c>
    </row>
    <row r="202" spans="1:21" x14ac:dyDescent="0.3">
      <c r="A202" s="435">
        <v>740</v>
      </c>
      <c r="B202" s="435">
        <v>1</v>
      </c>
      <c r="C202" s="436" t="s">
        <v>1591</v>
      </c>
      <c r="D202" s="437">
        <v>1334.42</v>
      </c>
      <c r="E202" s="440">
        <v>142</v>
      </c>
      <c r="F202" s="437">
        <v>817</v>
      </c>
      <c r="G202" s="432">
        <v>150</v>
      </c>
      <c r="H202" s="432">
        <v>122550</v>
      </c>
      <c r="I202" s="432">
        <v>0.34951592050000002</v>
      </c>
      <c r="J202" s="444">
        <v>42833.18</v>
      </c>
      <c r="K202" s="413">
        <v>32.098724539500303</v>
      </c>
      <c r="L202" s="433">
        <v>6692.6843248048699</v>
      </c>
      <c r="M202" s="444">
        <f t="shared" si="3"/>
        <v>53541.474999999999</v>
      </c>
      <c r="N202" s="432">
        <v>5.015425671681232</v>
      </c>
      <c r="O202" s="432">
        <v>-64</v>
      </c>
      <c r="P202" s="434">
        <v>676</v>
      </c>
      <c r="Q202" s="434">
        <v>1</v>
      </c>
      <c r="R202" s="434" t="s">
        <v>3135</v>
      </c>
      <c r="S202" s="434">
        <v>68</v>
      </c>
      <c r="T202" s="413" t="s">
        <v>288</v>
      </c>
      <c r="U202" s="413">
        <v>19</v>
      </c>
    </row>
    <row r="203" spans="1:21" x14ac:dyDescent="0.3">
      <c r="A203" s="435">
        <v>741</v>
      </c>
      <c r="B203" s="435">
        <v>1</v>
      </c>
      <c r="C203" s="436" t="s">
        <v>1685</v>
      </c>
      <c r="D203" s="437">
        <v>931.48</v>
      </c>
      <c r="E203" s="440">
        <v>86</v>
      </c>
      <c r="F203" s="437">
        <v>286</v>
      </c>
      <c r="G203" s="432">
        <v>150</v>
      </c>
      <c r="H203" s="432">
        <v>42900</v>
      </c>
      <c r="I203" s="432">
        <v>0.34951592050000002</v>
      </c>
      <c r="J203" s="444">
        <v>14994.23</v>
      </c>
      <c r="K203" s="413">
        <v>16.097210890196244</v>
      </c>
      <c r="L203" s="433">
        <v>2342.8484199286377</v>
      </c>
      <c r="M203" s="444">
        <f t="shared" si="3"/>
        <v>18742.787499999999</v>
      </c>
      <c r="N203" s="432">
        <v>2.5151891827292454</v>
      </c>
      <c r="O203" s="432">
        <v>-59</v>
      </c>
      <c r="P203" s="434">
        <v>682</v>
      </c>
      <c r="Q203" s="434">
        <v>1</v>
      </c>
      <c r="R203" s="434" t="s">
        <v>3136</v>
      </c>
      <c r="S203" s="434">
        <v>68</v>
      </c>
      <c r="T203" s="413" t="s">
        <v>288</v>
      </c>
      <c r="U203" s="413">
        <v>95</v>
      </c>
    </row>
    <row r="204" spans="1:21" x14ac:dyDescent="0.3">
      <c r="A204" s="435">
        <v>742</v>
      </c>
      <c r="B204" s="435">
        <v>1</v>
      </c>
      <c r="C204" s="436" t="s">
        <v>1606</v>
      </c>
      <c r="D204" s="437">
        <v>9940.85</v>
      </c>
      <c r="E204" s="441">
        <v>302</v>
      </c>
      <c r="F204" s="437">
        <v>488</v>
      </c>
      <c r="G204" s="432">
        <v>150</v>
      </c>
      <c r="H204" s="432">
        <v>73200</v>
      </c>
      <c r="I204" s="432">
        <v>0.34951592050000002</v>
      </c>
      <c r="J204" s="444">
        <v>25584.57</v>
      </c>
      <c r="K204" s="413">
        <v>2.5736803190874018</v>
      </c>
      <c r="L204" s="433">
        <v>3997.589032518084</v>
      </c>
      <c r="M204" s="444">
        <f t="shared" si="3"/>
        <v>31980.712500000001</v>
      </c>
      <c r="N204" s="432">
        <v>0.40213754684137509</v>
      </c>
      <c r="O204" s="432">
        <v>-52</v>
      </c>
      <c r="P204" s="434">
        <v>690</v>
      </c>
      <c r="Q204" s="434">
        <v>1</v>
      </c>
      <c r="R204" s="434" t="s">
        <v>3137</v>
      </c>
      <c r="S204" s="434">
        <v>68</v>
      </c>
      <c r="T204" s="413" t="s">
        <v>288</v>
      </c>
      <c r="U204" s="413">
        <v>77</v>
      </c>
    </row>
    <row r="205" spans="1:21" x14ac:dyDescent="0.3">
      <c r="A205" s="435">
        <v>743</v>
      </c>
      <c r="B205" s="435">
        <v>1</v>
      </c>
      <c r="C205" s="436" t="s">
        <v>1632</v>
      </c>
      <c r="D205" s="437">
        <v>1093.69</v>
      </c>
      <c r="E205" s="440">
        <v>96</v>
      </c>
      <c r="F205" s="437">
        <v>334</v>
      </c>
      <c r="G205" s="432">
        <v>150</v>
      </c>
      <c r="H205" s="432">
        <v>50100</v>
      </c>
      <c r="I205" s="432">
        <v>0.34951592050000002</v>
      </c>
      <c r="J205" s="444">
        <v>17510.75</v>
      </c>
      <c r="K205" s="413">
        <v>16.010706873062752</v>
      </c>
      <c r="L205" s="433">
        <v>2736.0546669795913</v>
      </c>
      <c r="M205" s="444">
        <f t="shared" si="3"/>
        <v>21888.4375</v>
      </c>
      <c r="N205" s="432">
        <v>2.501672930153509</v>
      </c>
      <c r="O205" s="432">
        <v>-48</v>
      </c>
      <c r="P205" s="434">
        <v>695</v>
      </c>
      <c r="Q205" s="434">
        <v>1</v>
      </c>
      <c r="R205" s="434" t="s">
        <v>3138</v>
      </c>
      <c r="S205" s="434">
        <v>69</v>
      </c>
      <c r="T205" s="413" t="s">
        <v>3139</v>
      </c>
      <c r="U205" s="413">
        <v>6</v>
      </c>
    </row>
    <row r="206" spans="1:21" x14ac:dyDescent="0.3">
      <c r="A206" s="435">
        <v>745</v>
      </c>
      <c r="B206" s="435">
        <v>1</v>
      </c>
      <c r="C206" s="436" t="s">
        <v>1624</v>
      </c>
      <c r="D206" s="432">
        <v>1761.52</v>
      </c>
      <c r="E206" s="440">
        <v>103</v>
      </c>
      <c r="F206" s="431">
        <v>356</v>
      </c>
      <c r="G206" s="432">
        <v>150</v>
      </c>
      <c r="H206" s="432">
        <v>53400</v>
      </c>
      <c r="I206" s="432">
        <v>0.34951592050000002</v>
      </c>
      <c r="J206" s="444">
        <v>18664.150000000001</v>
      </c>
      <c r="K206" s="413">
        <v>10.595480039965485</v>
      </c>
      <c r="L206" s="433">
        <v>2916.2734156279507</v>
      </c>
      <c r="M206" s="444">
        <f t="shared" si="3"/>
        <v>23330.1875</v>
      </c>
      <c r="N206" s="432">
        <v>1.6555437438280296</v>
      </c>
      <c r="O206" s="432">
        <v>-49</v>
      </c>
      <c r="P206" s="434">
        <v>696</v>
      </c>
      <c r="Q206" s="434">
        <v>1</v>
      </c>
      <c r="R206" s="434" t="s">
        <v>3140</v>
      </c>
      <c r="S206" s="434">
        <v>69</v>
      </c>
      <c r="T206" s="413" t="s">
        <v>3139</v>
      </c>
      <c r="U206" s="413">
        <v>52</v>
      </c>
    </row>
    <row r="207" spans="1:21" x14ac:dyDescent="0.3">
      <c r="A207" s="435">
        <v>748</v>
      </c>
      <c r="B207" s="435">
        <v>1</v>
      </c>
      <c r="C207" s="436" t="s">
        <v>1596</v>
      </c>
      <c r="D207" s="437">
        <v>4017.65</v>
      </c>
      <c r="E207" s="441">
        <v>284</v>
      </c>
      <c r="F207" s="437">
        <v>746</v>
      </c>
      <c r="G207" s="432">
        <v>150</v>
      </c>
      <c r="H207" s="432">
        <v>111900</v>
      </c>
      <c r="I207" s="432">
        <v>0.34951592050000002</v>
      </c>
      <c r="J207" s="444">
        <v>39110.83</v>
      </c>
      <c r="K207" s="413">
        <v>9.7347529028163233</v>
      </c>
      <c r="L207" s="433">
        <v>6111.0671416669993</v>
      </c>
      <c r="M207" s="444">
        <f t="shared" si="3"/>
        <v>48888.537500000006</v>
      </c>
      <c r="N207" s="432">
        <v>1.5210551296571377</v>
      </c>
      <c r="O207" s="432">
        <v>-50</v>
      </c>
      <c r="P207" s="434">
        <v>698</v>
      </c>
      <c r="Q207" s="434">
        <v>1</v>
      </c>
      <c r="R207" s="434" t="s">
        <v>3141</v>
      </c>
      <c r="S207" s="434">
        <v>69</v>
      </c>
      <c r="T207" s="413" t="s">
        <v>3139</v>
      </c>
      <c r="U207" s="413">
        <v>6</v>
      </c>
    </row>
    <row r="208" spans="1:21" x14ac:dyDescent="0.3">
      <c r="A208" s="438">
        <v>750</v>
      </c>
      <c r="B208" s="412">
        <v>1</v>
      </c>
      <c r="C208" s="413" t="s">
        <v>1588</v>
      </c>
      <c r="D208" s="432">
        <v>2113.89</v>
      </c>
      <c r="E208" s="440">
        <v>232</v>
      </c>
      <c r="F208" s="431">
        <v>979</v>
      </c>
      <c r="G208" s="432">
        <v>150</v>
      </c>
      <c r="H208" s="432">
        <v>146850</v>
      </c>
      <c r="I208" s="432">
        <v>0.34951592050000002</v>
      </c>
      <c r="J208" s="444">
        <v>51326.41</v>
      </c>
      <c r="K208" s="413">
        <v>24.280549129803351</v>
      </c>
      <c r="L208" s="433">
        <v>8019.7515023518672</v>
      </c>
      <c r="M208" s="444">
        <f t="shared" si="3"/>
        <v>64158.012500000004</v>
      </c>
      <c r="N208" s="432">
        <v>3.7938357730780066</v>
      </c>
      <c r="O208" s="432">
        <v>-50</v>
      </c>
      <c r="P208" s="434">
        <v>700</v>
      </c>
      <c r="Q208" s="434">
        <v>1</v>
      </c>
      <c r="R208" s="434" t="s">
        <v>2565</v>
      </c>
      <c r="S208" s="434">
        <v>69</v>
      </c>
      <c r="T208" s="413" t="s">
        <v>3139</v>
      </c>
      <c r="U208" s="413">
        <v>170</v>
      </c>
    </row>
    <row r="209" spans="1:21" x14ac:dyDescent="0.3">
      <c r="A209" s="435">
        <v>756</v>
      </c>
      <c r="B209" s="435">
        <v>1</v>
      </c>
      <c r="C209" s="436" t="s">
        <v>1786</v>
      </c>
      <c r="D209" s="437">
        <v>760.07</v>
      </c>
      <c r="E209" s="441">
        <v>35</v>
      </c>
      <c r="F209" s="437">
        <v>117</v>
      </c>
      <c r="G209" s="432">
        <v>150</v>
      </c>
      <c r="H209" s="432">
        <v>17550</v>
      </c>
      <c r="I209" s="432">
        <v>0.34951592050000002</v>
      </c>
      <c r="J209" s="444">
        <v>6134</v>
      </c>
      <c r="K209" s="413">
        <v>8.0703093136158515</v>
      </c>
      <c r="L209" s="433">
        <v>958.43749281171915</v>
      </c>
      <c r="M209" s="444">
        <f t="shared" si="3"/>
        <v>7667.5</v>
      </c>
      <c r="N209" s="432">
        <v>1.2609858207950835</v>
      </c>
      <c r="O209" s="432">
        <v>-55</v>
      </c>
      <c r="P209" s="434">
        <v>701</v>
      </c>
      <c r="Q209" s="434">
        <v>1</v>
      </c>
      <c r="R209" s="434" t="s">
        <v>3142</v>
      </c>
      <c r="S209" s="434">
        <v>69</v>
      </c>
      <c r="T209" s="413" t="s">
        <v>3139</v>
      </c>
      <c r="U209" s="413">
        <v>89</v>
      </c>
    </row>
    <row r="210" spans="1:21" x14ac:dyDescent="0.3">
      <c r="A210" s="435">
        <v>761</v>
      </c>
      <c r="B210" s="435">
        <v>1</v>
      </c>
      <c r="C210" s="436" t="s">
        <v>1610</v>
      </c>
      <c r="D210" s="437">
        <v>4943.21</v>
      </c>
      <c r="E210" s="440">
        <v>249</v>
      </c>
      <c r="F210" s="437">
        <v>493</v>
      </c>
      <c r="G210" s="432">
        <v>150</v>
      </c>
      <c r="H210" s="432">
        <v>73950</v>
      </c>
      <c r="I210" s="432">
        <v>0.34951592050000002</v>
      </c>
      <c r="J210" s="444">
        <v>25846.7</v>
      </c>
      <c r="K210" s="413">
        <v>5.2287278913904123</v>
      </c>
      <c r="L210" s="433">
        <v>4038.5468447109001</v>
      </c>
      <c r="M210" s="444">
        <f t="shared" si="3"/>
        <v>32308.375</v>
      </c>
      <c r="N210" s="432">
        <v>0.81698872690233681</v>
      </c>
      <c r="O210" s="432">
        <v>-57</v>
      </c>
      <c r="P210" s="434">
        <v>704</v>
      </c>
      <c r="Q210" s="434">
        <v>1</v>
      </c>
      <c r="R210" s="434" t="s">
        <v>3143</v>
      </c>
      <c r="S210" s="434">
        <v>69</v>
      </c>
      <c r="T210" s="413" t="s">
        <v>3139</v>
      </c>
      <c r="U210" s="413">
        <v>103</v>
      </c>
    </row>
    <row r="211" spans="1:21" x14ac:dyDescent="0.3">
      <c r="A211" s="435">
        <v>763</v>
      </c>
      <c r="B211" s="435">
        <v>1</v>
      </c>
      <c r="C211" s="436" t="s">
        <v>1795</v>
      </c>
      <c r="D211" s="432">
        <v>885.73</v>
      </c>
      <c r="E211" s="440">
        <v>48</v>
      </c>
      <c r="F211" s="431">
        <v>134</v>
      </c>
      <c r="G211" s="432">
        <v>150</v>
      </c>
      <c r="H211" s="432">
        <v>20100</v>
      </c>
      <c r="I211" s="432">
        <v>0.34951592050000002</v>
      </c>
      <c r="J211" s="444">
        <v>7025.27</v>
      </c>
      <c r="K211" s="413">
        <v>7.9316157293983496</v>
      </c>
      <c r="L211" s="433">
        <v>1097.6984292672623</v>
      </c>
      <c r="M211" s="444">
        <f t="shared" si="3"/>
        <v>8781.5875000000015</v>
      </c>
      <c r="N211" s="432">
        <v>1.2393149484236305</v>
      </c>
      <c r="O211" s="432">
        <v>-57</v>
      </c>
      <c r="P211" s="434">
        <v>706</v>
      </c>
      <c r="Q211" s="434">
        <v>1</v>
      </c>
      <c r="R211" s="434" t="s">
        <v>3144</v>
      </c>
      <c r="S211" s="434">
        <v>69</v>
      </c>
      <c r="T211" s="413" t="s">
        <v>3139</v>
      </c>
      <c r="U211" s="413">
        <v>128</v>
      </c>
    </row>
    <row r="212" spans="1:21" x14ac:dyDescent="0.3">
      <c r="A212" s="435">
        <v>768</v>
      </c>
      <c r="B212" s="435">
        <v>1</v>
      </c>
      <c r="C212" s="436" t="s">
        <v>1730</v>
      </c>
      <c r="D212" s="437">
        <v>359.77</v>
      </c>
      <c r="E212" s="440">
        <v>33</v>
      </c>
      <c r="F212" s="437">
        <v>168</v>
      </c>
      <c r="G212" s="432">
        <v>150</v>
      </c>
      <c r="H212" s="432">
        <v>25200</v>
      </c>
      <c r="I212" s="432">
        <v>0.34951592050000002</v>
      </c>
      <c r="J212" s="444">
        <v>8807.7999999999993</v>
      </c>
      <c r="K212" s="413">
        <v>24.481752230591766</v>
      </c>
      <c r="L212" s="433">
        <v>1376.21873967836</v>
      </c>
      <c r="M212" s="444">
        <f t="shared" si="3"/>
        <v>11009.75</v>
      </c>
      <c r="N212" s="432">
        <v>3.8252737573404119</v>
      </c>
      <c r="O212" s="432">
        <v>-61</v>
      </c>
      <c r="P212" s="434">
        <v>707</v>
      </c>
      <c r="Q212" s="434">
        <v>1</v>
      </c>
      <c r="R212" s="434" t="s">
        <v>3145</v>
      </c>
      <c r="S212" s="434">
        <v>69</v>
      </c>
      <c r="T212" s="413" t="s">
        <v>3139</v>
      </c>
      <c r="U212" s="413">
        <v>0</v>
      </c>
    </row>
    <row r="213" spans="1:21" x14ac:dyDescent="0.3">
      <c r="A213" s="435">
        <v>771</v>
      </c>
      <c r="B213" s="435">
        <v>1</v>
      </c>
      <c r="C213" s="436" t="s">
        <v>1841</v>
      </c>
      <c r="D213" s="437">
        <v>155.03</v>
      </c>
      <c r="E213" s="441">
        <v>11</v>
      </c>
      <c r="F213" s="437">
        <v>25</v>
      </c>
      <c r="G213" s="432">
        <v>150</v>
      </c>
      <c r="H213" s="432">
        <v>3750</v>
      </c>
      <c r="I213" s="432">
        <v>0.34951592050000002</v>
      </c>
      <c r="J213" s="444">
        <v>1310.68</v>
      </c>
      <c r="K213" s="413">
        <v>8.4543636715474424</v>
      </c>
      <c r="L213" s="433">
        <v>204.79374846404698</v>
      </c>
      <c r="M213" s="444">
        <f t="shared" si="3"/>
        <v>1638.3500000000001</v>
      </c>
      <c r="N213" s="432">
        <v>1.3209943137718312</v>
      </c>
      <c r="O213" s="432">
        <v>-62</v>
      </c>
      <c r="P213" s="434">
        <v>709</v>
      </c>
      <c r="Q213" s="434">
        <v>1</v>
      </c>
      <c r="R213" s="434" t="s">
        <v>3146</v>
      </c>
      <c r="S213" s="434">
        <v>69</v>
      </c>
      <c r="T213" s="413" t="s">
        <v>3139</v>
      </c>
      <c r="U213" s="413">
        <v>517</v>
      </c>
    </row>
    <row r="214" spans="1:21" x14ac:dyDescent="0.3">
      <c r="A214" s="435">
        <v>775</v>
      </c>
      <c r="B214" s="435">
        <v>1</v>
      </c>
      <c r="C214" s="436" t="s">
        <v>1821</v>
      </c>
      <c r="D214" s="437">
        <v>732.42</v>
      </c>
      <c r="E214" s="441">
        <v>31</v>
      </c>
      <c r="F214" s="437">
        <v>32</v>
      </c>
      <c r="G214" s="432">
        <v>150</v>
      </c>
      <c r="H214" s="432">
        <v>4800</v>
      </c>
      <c r="I214" s="432">
        <v>0.34951592050000002</v>
      </c>
      <c r="J214" s="444">
        <v>1677.68</v>
      </c>
      <c r="K214" s="413">
        <v>2.2905982905982909</v>
      </c>
      <c r="L214" s="433">
        <v>262.13749803396888</v>
      </c>
      <c r="M214" s="444">
        <f t="shared" si="3"/>
        <v>2097.1</v>
      </c>
      <c r="N214" s="432">
        <v>0.35790598022168824</v>
      </c>
      <c r="O214" s="432">
        <v>-63</v>
      </c>
      <c r="P214" s="434">
        <v>712</v>
      </c>
      <c r="Q214" s="434">
        <v>1</v>
      </c>
      <c r="R214" s="434" t="s">
        <v>2570</v>
      </c>
      <c r="S214" s="434">
        <v>69</v>
      </c>
      <c r="T214" s="413" t="s">
        <v>3139</v>
      </c>
      <c r="U214" s="413">
        <v>26</v>
      </c>
    </row>
    <row r="215" spans="1:21" x14ac:dyDescent="0.3">
      <c r="A215" s="435">
        <v>777</v>
      </c>
      <c r="B215" s="435">
        <v>1</v>
      </c>
      <c r="C215" s="436" t="s">
        <v>1695</v>
      </c>
      <c r="D215" s="432">
        <v>786.01</v>
      </c>
      <c r="E215" s="441">
        <v>70</v>
      </c>
      <c r="F215" s="431">
        <v>295</v>
      </c>
      <c r="G215" s="432">
        <v>150</v>
      </c>
      <c r="H215" s="432">
        <v>44250</v>
      </c>
      <c r="I215" s="432">
        <v>0.34951592050000002</v>
      </c>
      <c r="J215" s="444">
        <v>15466.08</v>
      </c>
      <c r="K215" s="413">
        <v>19.676696225238864</v>
      </c>
      <c r="L215" s="433">
        <v>2416.5749818756885</v>
      </c>
      <c r="M215" s="444">
        <f t="shared" si="3"/>
        <v>19332.599999999999</v>
      </c>
      <c r="N215" s="432">
        <v>3.0744837621349457</v>
      </c>
      <c r="O215" s="432">
        <v>-61</v>
      </c>
      <c r="P215" s="434">
        <v>716</v>
      </c>
      <c r="Q215" s="434">
        <v>1</v>
      </c>
      <c r="R215" s="434" t="s">
        <v>1727</v>
      </c>
      <c r="S215" s="434">
        <v>70</v>
      </c>
      <c r="T215" s="413" t="s">
        <v>3026</v>
      </c>
      <c r="U215" s="413">
        <v>69</v>
      </c>
    </row>
    <row r="216" spans="1:21" x14ac:dyDescent="0.3">
      <c r="A216" s="435">
        <v>786</v>
      </c>
      <c r="B216" s="435">
        <v>1</v>
      </c>
      <c r="C216" s="436" t="s">
        <v>1829</v>
      </c>
      <c r="D216" s="432">
        <v>491.95</v>
      </c>
      <c r="E216" s="441">
        <v>14</v>
      </c>
      <c r="F216" s="431">
        <v>35</v>
      </c>
      <c r="G216" s="432">
        <v>150</v>
      </c>
      <c r="H216" s="432">
        <v>5250</v>
      </c>
      <c r="I216" s="432">
        <v>0.34951592050000002</v>
      </c>
      <c r="J216" s="444">
        <v>1834.96</v>
      </c>
      <c r="K216" s="413">
        <v>3.729972558186808</v>
      </c>
      <c r="L216" s="433">
        <v>286.71249784965636</v>
      </c>
      <c r="M216" s="444">
        <f t="shared" si="3"/>
        <v>2293.6999999999998</v>
      </c>
      <c r="N216" s="432">
        <v>0.58280820784562737</v>
      </c>
      <c r="O216" s="432">
        <v>-69</v>
      </c>
      <c r="P216" s="434">
        <v>717</v>
      </c>
      <c r="Q216" s="434">
        <v>1</v>
      </c>
      <c r="R216" s="434" t="s">
        <v>3147</v>
      </c>
      <c r="S216" s="434">
        <v>70</v>
      </c>
      <c r="T216" s="413" t="s">
        <v>3026</v>
      </c>
      <c r="U216" s="413">
        <v>113</v>
      </c>
    </row>
    <row r="217" spans="1:21" x14ac:dyDescent="0.3">
      <c r="A217" s="435">
        <v>787</v>
      </c>
      <c r="B217" s="435">
        <v>1</v>
      </c>
      <c r="C217" s="436" t="s">
        <v>1780</v>
      </c>
      <c r="D217" s="432">
        <v>558.22</v>
      </c>
      <c r="E217" s="441">
        <v>27</v>
      </c>
      <c r="F217" s="431">
        <v>72</v>
      </c>
      <c r="G217" s="432">
        <v>150</v>
      </c>
      <c r="H217" s="432">
        <v>10800</v>
      </c>
      <c r="I217" s="432">
        <v>0.34951592050000002</v>
      </c>
      <c r="J217" s="444">
        <v>3774.77</v>
      </c>
      <c r="K217" s="413">
        <v>6.7621547060298806</v>
      </c>
      <c r="L217" s="433">
        <v>589.80780807644169</v>
      </c>
      <c r="M217" s="444">
        <f t="shared" si="3"/>
        <v>4718.4624999999996</v>
      </c>
      <c r="N217" s="432">
        <v>1.0565866648927693</v>
      </c>
      <c r="O217" s="432">
        <v>-68</v>
      </c>
      <c r="P217" s="434">
        <v>719</v>
      </c>
      <c r="Q217" s="434">
        <v>1</v>
      </c>
      <c r="R217" s="434" t="s">
        <v>2573</v>
      </c>
      <c r="S217" s="434">
        <v>70</v>
      </c>
      <c r="T217" s="413" t="s">
        <v>3026</v>
      </c>
      <c r="U217" s="413">
        <v>374</v>
      </c>
    </row>
    <row r="218" spans="1:21" x14ac:dyDescent="0.3">
      <c r="A218" s="435">
        <v>803</v>
      </c>
      <c r="B218" s="435">
        <v>1</v>
      </c>
      <c r="C218" s="436" t="s">
        <v>1767</v>
      </c>
      <c r="D218" s="432">
        <v>365.13</v>
      </c>
      <c r="E218" s="441">
        <v>22</v>
      </c>
      <c r="F218" s="431">
        <v>78</v>
      </c>
      <c r="G218" s="432">
        <v>150</v>
      </c>
      <c r="H218" s="432">
        <v>11700</v>
      </c>
      <c r="I218" s="432">
        <v>0.34951592050000002</v>
      </c>
      <c r="J218" s="444">
        <v>4089.34</v>
      </c>
      <c r="K218" s="413">
        <v>11.199682304932491</v>
      </c>
      <c r="L218" s="433">
        <v>638.95937020780502</v>
      </c>
      <c r="M218" s="444">
        <f t="shared" si="3"/>
        <v>5111.6750000000002</v>
      </c>
      <c r="N218" s="432">
        <v>1.7499503470210747</v>
      </c>
      <c r="O218" s="432">
        <v>-83</v>
      </c>
      <c r="P218" s="434">
        <v>720</v>
      </c>
      <c r="Q218" s="434">
        <v>1</v>
      </c>
      <c r="R218" s="434" t="s">
        <v>3148</v>
      </c>
      <c r="S218" s="434">
        <v>70</v>
      </c>
      <c r="T218" s="413" t="s">
        <v>3026</v>
      </c>
      <c r="U218" s="413">
        <v>398</v>
      </c>
    </row>
    <row r="219" spans="1:21" x14ac:dyDescent="0.3">
      <c r="A219" s="435">
        <v>811</v>
      </c>
      <c r="B219" s="435">
        <v>1</v>
      </c>
      <c r="C219" s="436" t="s">
        <v>1711</v>
      </c>
      <c r="D219" s="432">
        <v>524.51</v>
      </c>
      <c r="E219" s="440">
        <v>38</v>
      </c>
      <c r="F219" s="431">
        <v>147</v>
      </c>
      <c r="G219" s="432">
        <v>150</v>
      </c>
      <c r="H219" s="432">
        <v>22050</v>
      </c>
      <c r="I219" s="432">
        <v>0.34951592050000002</v>
      </c>
      <c r="J219" s="444">
        <v>7706.83</v>
      </c>
      <c r="K219" s="413">
        <v>14.693390021162609</v>
      </c>
      <c r="L219" s="433">
        <v>1204.1921784685592</v>
      </c>
      <c r="M219" s="444">
        <f t="shared" si="3"/>
        <v>9633.5375000000004</v>
      </c>
      <c r="N219" s="432">
        <v>2.2958421735878423</v>
      </c>
      <c r="O219" s="432">
        <v>-90</v>
      </c>
      <c r="P219" s="434">
        <v>721</v>
      </c>
      <c r="Q219" s="434">
        <v>1</v>
      </c>
      <c r="R219" s="434" t="s">
        <v>2172</v>
      </c>
      <c r="S219" s="434">
        <v>70</v>
      </c>
      <c r="T219" s="413" t="s">
        <v>3026</v>
      </c>
      <c r="U219" s="413">
        <v>181</v>
      </c>
    </row>
    <row r="220" spans="1:21" x14ac:dyDescent="0.3">
      <c r="A220" s="435">
        <v>813</v>
      </c>
      <c r="B220" s="435">
        <v>1</v>
      </c>
      <c r="C220" s="436" t="s">
        <v>1820</v>
      </c>
      <c r="D220" s="432">
        <v>1236.5999999999999</v>
      </c>
      <c r="E220" s="440">
        <v>53</v>
      </c>
      <c r="F220" s="431">
        <v>53</v>
      </c>
      <c r="G220" s="432">
        <v>150</v>
      </c>
      <c r="H220" s="432">
        <v>7950</v>
      </c>
      <c r="I220" s="432">
        <v>0.34951592050000002</v>
      </c>
      <c r="J220" s="444">
        <v>2778.65</v>
      </c>
      <c r="K220" s="413">
        <v>2.2470079249555233</v>
      </c>
      <c r="L220" s="433">
        <v>434.16405924376971</v>
      </c>
      <c r="M220" s="444">
        <f t="shared" si="3"/>
        <v>3473.3125</v>
      </c>
      <c r="N220" s="432">
        <v>0.35109498564108826</v>
      </c>
      <c r="O220" s="432">
        <v>-87</v>
      </c>
      <c r="P220" s="434">
        <v>726</v>
      </c>
      <c r="Q220" s="434">
        <v>1</v>
      </c>
      <c r="R220" s="434" t="s">
        <v>3149</v>
      </c>
      <c r="S220" s="434">
        <v>71</v>
      </c>
      <c r="T220" s="413" t="s">
        <v>3150</v>
      </c>
      <c r="U220" s="413">
        <v>190</v>
      </c>
    </row>
    <row r="221" spans="1:21" x14ac:dyDescent="0.3">
      <c r="A221" s="435">
        <v>818</v>
      </c>
      <c r="B221" s="435">
        <v>1</v>
      </c>
      <c r="C221" s="436" t="s">
        <v>1755</v>
      </c>
      <c r="D221" s="432">
        <v>568.13</v>
      </c>
      <c r="E221" s="441">
        <v>42</v>
      </c>
      <c r="F221" s="431">
        <v>134</v>
      </c>
      <c r="G221" s="432">
        <v>150</v>
      </c>
      <c r="H221" s="432">
        <v>20100</v>
      </c>
      <c r="I221" s="432">
        <v>0.34951592050000002</v>
      </c>
      <c r="J221" s="444">
        <v>7025.27</v>
      </c>
      <c r="K221" s="413">
        <v>12.365602942988401</v>
      </c>
      <c r="L221" s="433">
        <v>1097.6984292672623</v>
      </c>
      <c r="M221" s="444">
        <f t="shared" si="3"/>
        <v>8781.5875000000015</v>
      </c>
      <c r="N221" s="432">
        <v>1.9321254453509977</v>
      </c>
      <c r="O221" s="432">
        <v>-91</v>
      </c>
      <c r="P221" s="434">
        <v>727</v>
      </c>
      <c r="Q221" s="434">
        <v>1</v>
      </c>
      <c r="R221" s="434" t="s">
        <v>3151</v>
      </c>
      <c r="S221" s="434">
        <v>71</v>
      </c>
      <c r="T221" s="413" t="s">
        <v>3150</v>
      </c>
      <c r="U221" s="413">
        <v>92</v>
      </c>
    </row>
    <row r="222" spans="1:21" x14ac:dyDescent="0.3">
      <c r="A222" s="435">
        <v>820</v>
      </c>
      <c r="B222" s="435">
        <v>1</v>
      </c>
      <c r="C222" s="436" t="s">
        <v>1719</v>
      </c>
      <c r="D222" s="432">
        <v>500.1</v>
      </c>
      <c r="E222" s="440">
        <v>44</v>
      </c>
      <c r="F222" s="431">
        <v>133</v>
      </c>
      <c r="G222" s="432">
        <v>150</v>
      </c>
      <c r="H222" s="432">
        <v>19950</v>
      </c>
      <c r="I222" s="432">
        <v>0.34951592050000002</v>
      </c>
      <c r="J222" s="444">
        <v>6972.84</v>
      </c>
      <c r="K222" s="413">
        <v>13.942891421715656</v>
      </c>
      <c r="L222" s="433">
        <v>1089.5062418287037</v>
      </c>
      <c r="M222" s="444">
        <f t="shared" si="3"/>
        <v>8716.0499999999993</v>
      </c>
      <c r="N222" s="432">
        <v>2.1785767683037465</v>
      </c>
      <c r="O222" s="432">
        <v>-92</v>
      </c>
      <c r="P222" s="434">
        <v>728</v>
      </c>
      <c r="Q222" s="434">
        <v>1</v>
      </c>
      <c r="R222" s="434" t="s">
        <v>1581</v>
      </c>
      <c r="S222" s="434">
        <v>71</v>
      </c>
      <c r="T222" s="413" t="s">
        <v>3150</v>
      </c>
      <c r="U222" s="413">
        <v>710</v>
      </c>
    </row>
    <row r="223" spans="1:21" x14ac:dyDescent="0.3">
      <c r="A223" s="435">
        <v>821</v>
      </c>
      <c r="B223" s="435">
        <v>1</v>
      </c>
      <c r="C223" s="436" t="s">
        <v>1772</v>
      </c>
      <c r="D223" s="437">
        <v>1038.58</v>
      </c>
      <c r="E223" s="441">
        <v>41</v>
      </c>
      <c r="F223" s="437">
        <v>94</v>
      </c>
      <c r="G223" s="432">
        <v>150</v>
      </c>
      <c r="H223" s="432">
        <v>14100</v>
      </c>
      <c r="I223" s="432">
        <v>0.34951592050000002</v>
      </c>
      <c r="J223" s="444">
        <v>4928.17</v>
      </c>
      <c r="K223" s="413">
        <v>4.7451038918523372</v>
      </c>
      <c r="L223" s="433">
        <v>770.02655672480114</v>
      </c>
      <c r="M223" s="444">
        <f t="shared" si="3"/>
        <v>6160.2124999999996</v>
      </c>
      <c r="N223" s="432">
        <v>0.74142247754125945</v>
      </c>
      <c r="O223" s="432">
        <v>-83</v>
      </c>
      <c r="P223" s="434">
        <v>738</v>
      </c>
      <c r="Q223" s="434">
        <v>1</v>
      </c>
      <c r="R223" s="434" t="s">
        <v>3152</v>
      </c>
      <c r="S223" s="434">
        <v>73</v>
      </c>
      <c r="T223" s="413" t="s">
        <v>3153</v>
      </c>
      <c r="U223" s="413">
        <v>80</v>
      </c>
    </row>
    <row r="224" spans="1:21" x14ac:dyDescent="0.3">
      <c r="A224" s="435">
        <v>829</v>
      </c>
      <c r="B224" s="435">
        <v>1</v>
      </c>
      <c r="C224" s="436" t="s">
        <v>1689</v>
      </c>
      <c r="D224" s="437">
        <v>1852.86</v>
      </c>
      <c r="E224" s="441">
        <v>123</v>
      </c>
      <c r="F224" s="437">
        <v>167</v>
      </c>
      <c r="G224" s="432">
        <v>150</v>
      </c>
      <c r="H224" s="432">
        <v>25050</v>
      </c>
      <c r="I224" s="432">
        <v>0.34951592050000002</v>
      </c>
      <c r="J224" s="444">
        <v>8755.3700000000008</v>
      </c>
      <c r="K224" s="413">
        <v>4.7253273318005684</v>
      </c>
      <c r="L224" s="433">
        <v>1368.0265522398015</v>
      </c>
      <c r="M224" s="444">
        <f t="shared" si="3"/>
        <v>10944.212500000001</v>
      </c>
      <c r="N224" s="432">
        <v>0.73833239005634621</v>
      </c>
      <c r="O224" s="432">
        <v>-90</v>
      </c>
      <c r="P224" s="434">
        <v>739</v>
      </c>
      <c r="Q224" s="434">
        <v>1</v>
      </c>
      <c r="R224" s="434" t="s">
        <v>3154</v>
      </c>
      <c r="S224" s="434">
        <v>73</v>
      </c>
      <c r="T224" s="413" t="s">
        <v>3153</v>
      </c>
      <c r="U224" s="413">
        <v>35</v>
      </c>
    </row>
    <row r="225" spans="1:21" x14ac:dyDescent="0.3">
      <c r="A225" s="435">
        <v>831</v>
      </c>
      <c r="B225" s="435">
        <v>1</v>
      </c>
      <c r="C225" s="436" t="s">
        <v>1585</v>
      </c>
      <c r="D225" s="437">
        <v>6058.87</v>
      </c>
      <c r="E225" s="441">
        <v>535</v>
      </c>
      <c r="F225" s="437">
        <v>878</v>
      </c>
      <c r="G225" s="432">
        <v>150</v>
      </c>
      <c r="H225" s="432">
        <v>131700</v>
      </c>
      <c r="I225" s="432">
        <v>0.34951592050000002</v>
      </c>
      <c r="J225" s="444">
        <v>46031.25</v>
      </c>
      <c r="K225" s="413">
        <v>7.5973325058963139</v>
      </c>
      <c r="L225" s="433">
        <v>7192.3827585571325</v>
      </c>
      <c r="M225" s="444">
        <f t="shared" si="3"/>
        <v>57539.0625</v>
      </c>
      <c r="N225" s="432">
        <v>1.1870831951431757</v>
      </c>
      <c r="O225" s="432">
        <v>-91</v>
      </c>
      <c r="P225" s="434">
        <v>740</v>
      </c>
      <c r="Q225" s="434">
        <v>1</v>
      </c>
      <c r="R225" s="434" t="s">
        <v>3155</v>
      </c>
      <c r="S225" s="434">
        <v>73</v>
      </c>
      <c r="T225" s="413" t="s">
        <v>3153</v>
      </c>
      <c r="U225" s="413">
        <v>142</v>
      </c>
    </row>
    <row r="226" spans="1:21" x14ac:dyDescent="0.3">
      <c r="A226" s="435">
        <v>832</v>
      </c>
      <c r="B226" s="435">
        <v>1</v>
      </c>
      <c r="C226" s="436" t="s">
        <v>1671</v>
      </c>
      <c r="D226" s="437">
        <v>3303.22</v>
      </c>
      <c r="E226" s="441">
        <v>206</v>
      </c>
      <c r="F226" s="437">
        <v>259</v>
      </c>
      <c r="G226" s="432">
        <v>150</v>
      </c>
      <c r="H226" s="432">
        <v>38850</v>
      </c>
      <c r="I226" s="432">
        <v>0.34951592050000002</v>
      </c>
      <c r="J226" s="444">
        <v>13578.69</v>
      </c>
      <c r="K226" s="413">
        <v>4.1107434563849825</v>
      </c>
      <c r="L226" s="433">
        <v>2121.6702965874738</v>
      </c>
      <c r="M226" s="444">
        <f t="shared" si="3"/>
        <v>16973.362499999999</v>
      </c>
      <c r="N226" s="432">
        <v>0.64230366024287633</v>
      </c>
      <c r="O226" s="432">
        <v>-91</v>
      </c>
      <c r="P226" s="434">
        <v>741</v>
      </c>
      <c r="Q226" s="434">
        <v>1</v>
      </c>
      <c r="R226" s="434" t="s">
        <v>3156</v>
      </c>
      <c r="S226" s="434">
        <v>73</v>
      </c>
      <c r="T226" s="413" t="s">
        <v>3153</v>
      </c>
      <c r="U226" s="413">
        <v>86</v>
      </c>
    </row>
    <row r="227" spans="1:21" x14ac:dyDescent="0.3">
      <c r="A227" s="435">
        <v>833</v>
      </c>
      <c r="B227" s="435">
        <v>1</v>
      </c>
      <c r="C227" s="436" t="s">
        <v>1597</v>
      </c>
      <c r="D227" s="432">
        <v>18545.669999999998</v>
      </c>
      <c r="E227" s="441">
        <v>377</v>
      </c>
      <c r="F227" s="431">
        <v>524</v>
      </c>
      <c r="G227" s="432">
        <v>150</v>
      </c>
      <c r="H227" s="432">
        <v>78600</v>
      </c>
      <c r="I227" s="432">
        <v>0.34951592050000002</v>
      </c>
      <c r="J227" s="444">
        <v>27471.95</v>
      </c>
      <c r="K227" s="413">
        <v>1.4813134278783135</v>
      </c>
      <c r="L227" s="433">
        <v>4292.4921553063105</v>
      </c>
      <c r="M227" s="444">
        <f t="shared" si="3"/>
        <v>34339.9375</v>
      </c>
      <c r="N227" s="432">
        <v>0.23145522137007241</v>
      </c>
      <c r="O227" s="432">
        <v>-91</v>
      </c>
      <c r="P227" s="434">
        <v>742</v>
      </c>
      <c r="Q227" s="434">
        <v>1</v>
      </c>
      <c r="R227" s="434" t="s">
        <v>3157</v>
      </c>
      <c r="S227" s="434">
        <v>73</v>
      </c>
      <c r="T227" s="413" t="s">
        <v>3153</v>
      </c>
      <c r="U227" s="413">
        <v>302</v>
      </c>
    </row>
    <row r="228" spans="1:21" x14ac:dyDescent="0.3">
      <c r="A228" s="435">
        <v>834</v>
      </c>
      <c r="B228" s="435">
        <v>1</v>
      </c>
      <c r="C228" s="436" t="s">
        <v>1655</v>
      </c>
      <c r="D228" s="432">
        <v>8433.24</v>
      </c>
      <c r="E228" s="440">
        <v>225</v>
      </c>
      <c r="F228" s="431">
        <v>241</v>
      </c>
      <c r="G228" s="432">
        <v>150</v>
      </c>
      <c r="H228" s="432">
        <v>36150</v>
      </c>
      <c r="I228" s="432">
        <v>0.34951592050000002</v>
      </c>
      <c r="J228" s="444">
        <v>12635</v>
      </c>
      <c r="K228" s="413">
        <v>1.4982379251628082</v>
      </c>
      <c r="L228" s="433">
        <v>1974.2187351933603</v>
      </c>
      <c r="M228" s="444">
        <f t="shared" si="3"/>
        <v>15793.75</v>
      </c>
      <c r="N228" s="432">
        <v>0.23409967405094131</v>
      </c>
      <c r="O228" s="432">
        <v>-91</v>
      </c>
      <c r="P228" s="434">
        <v>743</v>
      </c>
      <c r="Q228" s="434">
        <v>1</v>
      </c>
      <c r="R228" s="434" t="s">
        <v>3158</v>
      </c>
      <c r="S228" s="434">
        <v>73</v>
      </c>
      <c r="T228" s="413" t="s">
        <v>3153</v>
      </c>
      <c r="U228" s="413">
        <v>96</v>
      </c>
    </row>
    <row r="229" spans="1:21" x14ac:dyDescent="0.3">
      <c r="A229" s="435">
        <v>836</v>
      </c>
      <c r="B229" s="435">
        <v>1</v>
      </c>
      <c r="C229" s="436" t="s">
        <v>1862</v>
      </c>
      <c r="D229" s="432">
        <v>205.52</v>
      </c>
      <c r="E229" s="441">
        <v>0</v>
      </c>
      <c r="F229" s="431">
        <v>0</v>
      </c>
      <c r="G229" s="432">
        <v>150</v>
      </c>
      <c r="H229" s="432">
        <v>0</v>
      </c>
      <c r="I229" s="432">
        <v>0.34951592050000002</v>
      </c>
      <c r="J229" s="444">
        <v>0</v>
      </c>
      <c r="K229" s="413">
        <v>0</v>
      </c>
      <c r="L229" s="433">
        <v>0</v>
      </c>
      <c r="M229" s="444">
        <f t="shared" si="3"/>
        <v>0</v>
      </c>
      <c r="N229" s="432">
        <v>0</v>
      </c>
      <c r="O229" s="432">
        <v>-91</v>
      </c>
      <c r="P229" s="434">
        <v>745</v>
      </c>
      <c r="Q229" s="434">
        <v>1</v>
      </c>
      <c r="R229" s="434" t="s">
        <v>3159</v>
      </c>
      <c r="S229" s="434">
        <v>73</v>
      </c>
      <c r="T229" s="413" t="s">
        <v>3153</v>
      </c>
      <c r="U229" s="413">
        <v>103</v>
      </c>
    </row>
    <row r="230" spans="1:21" x14ac:dyDescent="0.3">
      <c r="A230" s="435">
        <v>837</v>
      </c>
      <c r="B230" s="435">
        <v>1</v>
      </c>
      <c r="C230" s="436" t="s">
        <v>1768</v>
      </c>
      <c r="D230" s="432">
        <v>594.62</v>
      </c>
      <c r="E230" s="440">
        <v>36</v>
      </c>
      <c r="F230" s="431">
        <v>86</v>
      </c>
      <c r="G230" s="432">
        <v>150</v>
      </c>
      <c r="H230" s="432">
        <v>12900</v>
      </c>
      <c r="I230" s="432">
        <v>0.34951592050000002</v>
      </c>
      <c r="J230" s="444">
        <v>4508.76</v>
      </c>
      <c r="K230" s="413">
        <v>7.5825905620396226</v>
      </c>
      <c r="L230" s="433">
        <v>704.49374471629721</v>
      </c>
      <c r="M230" s="444">
        <f t="shared" si="3"/>
        <v>5635.9500000000007</v>
      </c>
      <c r="N230" s="432">
        <v>1.1847797664328432</v>
      </c>
      <c r="O230" s="432">
        <v>-89</v>
      </c>
      <c r="P230" s="434">
        <v>748</v>
      </c>
      <c r="Q230" s="434">
        <v>1</v>
      </c>
      <c r="R230" s="434" t="s">
        <v>1596</v>
      </c>
      <c r="S230" s="434">
        <v>73</v>
      </c>
      <c r="T230" s="413" t="s">
        <v>3153</v>
      </c>
      <c r="U230" s="413">
        <v>284</v>
      </c>
    </row>
    <row r="231" spans="1:21" x14ac:dyDescent="0.3">
      <c r="A231" s="435">
        <v>840</v>
      </c>
      <c r="B231" s="435">
        <v>1</v>
      </c>
      <c r="C231" s="436" t="s">
        <v>1736</v>
      </c>
      <c r="D231" s="437">
        <v>1030.52</v>
      </c>
      <c r="E231" s="440">
        <v>58</v>
      </c>
      <c r="F231" s="437">
        <v>144</v>
      </c>
      <c r="G231" s="432">
        <v>150</v>
      </c>
      <c r="H231" s="432">
        <v>21600</v>
      </c>
      <c r="I231" s="432">
        <v>0.34951592050000002</v>
      </c>
      <c r="J231" s="444">
        <v>7549.54</v>
      </c>
      <c r="K231" s="413">
        <v>7.3259519465900711</v>
      </c>
      <c r="L231" s="433">
        <v>1179.6156161528834</v>
      </c>
      <c r="M231" s="444">
        <f t="shared" si="3"/>
        <v>9436.9249999999993</v>
      </c>
      <c r="N231" s="432">
        <v>1.1446799830695993</v>
      </c>
      <c r="O231" s="432">
        <v>-90</v>
      </c>
      <c r="P231" s="434">
        <v>750</v>
      </c>
      <c r="Q231" s="434">
        <v>1</v>
      </c>
      <c r="R231" s="434" t="s">
        <v>3160</v>
      </c>
      <c r="S231" s="434">
        <v>73</v>
      </c>
      <c r="T231" s="413" t="s">
        <v>3153</v>
      </c>
      <c r="U231" s="413">
        <v>232</v>
      </c>
    </row>
    <row r="232" spans="1:21" x14ac:dyDescent="0.3">
      <c r="A232" s="435">
        <v>846</v>
      </c>
      <c r="B232" s="435">
        <v>1</v>
      </c>
      <c r="C232" s="436" t="s">
        <v>1694</v>
      </c>
      <c r="D232" s="432">
        <v>634.76</v>
      </c>
      <c r="E232" s="440">
        <v>49</v>
      </c>
      <c r="F232" s="431">
        <v>156</v>
      </c>
      <c r="G232" s="432">
        <v>150</v>
      </c>
      <c r="H232" s="432">
        <v>23400</v>
      </c>
      <c r="I232" s="432">
        <v>0.34951592050000002</v>
      </c>
      <c r="J232" s="444">
        <v>8178.67</v>
      </c>
      <c r="K232" s="413">
        <v>12.884665070262777</v>
      </c>
      <c r="L232" s="433">
        <v>1277.9171779156218</v>
      </c>
      <c r="M232" s="444">
        <f t="shared" si="3"/>
        <v>10223.3375</v>
      </c>
      <c r="N232" s="432">
        <v>2.013228902129343</v>
      </c>
      <c r="O232" s="432">
        <v>-90</v>
      </c>
      <c r="P232" s="434">
        <v>756</v>
      </c>
      <c r="Q232" s="434">
        <v>1</v>
      </c>
      <c r="R232" s="434" t="s">
        <v>1786</v>
      </c>
      <c r="S232" s="434">
        <v>74</v>
      </c>
      <c r="T232" s="413" t="s">
        <v>3161</v>
      </c>
      <c r="U232" s="413">
        <v>35</v>
      </c>
    </row>
    <row r="233" spans="1:21" x14ac:dyDescent="0.3">
      <c r="A233" s="435">
        <v>852</v>
      </c>
      <c r="B233" s="435">
        <v>1</v>
      </c>
      <c r="C233" s="436" t="s">
        <v>335</v>
      </c>
      <c r="D233" s="437">
        <v>130.12</v>
      </c>
      <c r="E233" s="440">
        <v>4</v>
      </c>
      <c r="F233" s="437">
        <v>4</v>
      </c>
      <c r="G233" s="432">
        <v>150</v>
      </c>
      <c r="H233" s="432">
        <v>600</v>
      </c>
      <c r="I233" s="432">
        <v>0.34951592050000002</v>
      </c>
      <c r="J233" s="444">
        <v>209.71</v>
      </c>
      <c r="K233" s="413">
        <v>1.61166615431909</v>
      </c>
      <c r="L233" s="433">
        <v>32.76718725424611</v>
      </c>
      <c r="M233" s="444">
        <f t="shared" si="3"/>
        <v>262.13749999999999</v>
      </c>
      <c r="N233" s="432">
        <v>0.25182283472368666</v>
      </c>
      <c r="O233" s="432">
        <v>-91</v>
      </c>
      <c r="P233" s="434">
        <v>761</v>
      </c>
      <c r="Q233" s="434">
        <v>1</v>
      </c>
      <c r="R233" s="434" t="s">
        <v>3162</v>
      </c>
      <c r="S233" s="434">
        <v>74</v>
      </c>
      <c r="T233" s="413" t="s">
        <v>3161</v>
      </c>
      <c r="U233" s="413">
        <v>249</v>
      </c>
    </row>
    <row r="234" spans="1:21" x14ac:dyDescent="0.3">
      <c r="A234" s="435">
        <v>858</v>
      </c>
      <c r="B234" s="435">
        <v>1</v>
      </c>
      <c r="C234" s="436" t="s">
        <v>1836</v>
      </c>
      <c r="D234" s="437">
        <v>991.46</v>
      </c>
      <c r="E234" s="440">
        <v>33</v>
      </c>
      <c r="F234" s="437">
        <v>40</v>
      </c>
      <c r="G234" s="432">
        <v>150</v>
      </c>
      <c r="H234" s="432">
        <v>6000</v>
      </c>
      <c r="I234" s="432">
        <v>0.34951592050000002</v>
      </c>
      <c r="J234" s="444">
        <v>2097.1</v>
      </c>
      <c r="K234" s="413">
        <v>2.1151634962580435</v>
      </c>
      <c r="L234" s="433">
        <v>327.67187254246107</v>
      </c>
      <c r="M234" s="444">
        <f t="shared" si="3"/>
        <v>2621.375</v>
      </c>
      <c r="N234" s="432">
        <v>0.33049429381161222</v>
      </c>
      <c r="O234" s="432">
        <v>-95</v>
      </c>
      <c r="P234" s="434">
        <v>763</v>
      </c>
      <c r="Q234" s="434">
        <v>1</v>
      </c>
      <c r="R234" s="434" t="s">
        <v>3163</v>
      </c>
      <c r="S234" s="434">
        <v>74</v>
      </c>
      <c r="T234" s="413" t="s">
        <v>3161</v>
      </c>
      <c r="U234" s="413">
        <v>48</v>
      </c>
    </row>
    <row r="235" spans="1:21" x14ac:dyDescent="0.3">
      <c r="A235" s="435">
        <v>861</v>
      </c>
      <c r="B235" s="435">
        <v>1</v>
      </c>
      <c r="C235" s="436" t="s">
        <v>1815</v>
      </c>
      <c r="D235" s="437">
        <v>2778.21</v>
      </c>
      <c r="E235" s="440">
        <v>56</v>
      </c>
      <c r="F235" s="437">
        <v>81</v>
      </c>
      <c r="G235" s="432">
        <v>150</v>
      </c>
      <c r="H235" s="432">
        <v>12150</v>
      </c>
      <c r="I235" s="432">
        <v>0.34951592050000002</v>
      </c>
      <c r="J235" s="444">
        <v>4246.62</v>
      </c>
      <c r="K235" s="413">
        <v>1.5285453583422419</v>
      </c>
      <c r="L235" s="433">
        <v>663.53437002349244</v>
      </c>
      <c r="M235" s="444">
        <f t="shared" si="3"/>
        <v>5308.2749999999996</v>
      </c>
      <c r="N235" s="432">
        <v>0.23883521044971129</v>
      </c>
      <c r="O235" s="432">
        <v>-93</v>
      </c>
      <c r="P235" s="434">
        <v>768</v>
      </c>
      <c r="Q235" s="434">
        <v>1</v>
      </c>
      <c r="R235" s="434" t="s">
        <v>3164</v>
      </c>
      <c r="S235" s="434">
        <v>75</v>
      </c>
      <c r="T235" s="413" t="s">
        <v>3062</v>
      </c>
      <c r="U235" s="413">
        <v>33</v>
      </c>
    </row>
    <row r="236" spans="1:21" x14ac:dyDescent="0.3">
      <c r="A236" s="435">
        <v>876</v>
      </c>
      <c r="B236" s="435">
        <v>1</v>
      </c>
      <c r="C236" s="436" t="s">
        <v>1669</v>
      </c>
      <c r="D236" s="432">
        <v>1953.52</v>
      </c>
      <c r="E236" s="440">
        <v>98</v>
      </c>
      <c r="F236" s="431">
        <v>241</v>
      </c>
      <c r="G236" s="432">
        <v>150</v>
      </c>
      <c r="H236" s="432">
        <v>36150</v>
      </c>
      <c r="I236" s="432">
        <v>0.34951592050000002</v>
      </c>
      <c r="J236" s="444">
        <v>12635</v>
      </c>
      <c r="K236" s="413">
        <v>6.4678119497112903</v>
      </c>
      <c r="L236" s="433">
        <v>1974.2187351933603</v>
      </c>
      <c r="M236" s="444">
        <f t="shared" si="3"/>
        <v>15793.75</v>
      </c>
      <c r="N236" s="432">
        <v>1.0105956095629225</v>
      </c>
      <c r="O236" s="432">
        <v>-105</v>
      </c>
      <c r="P236" s="434">
        <v>771</v>
      </c>
      <c r="Q236" s="434">
        <v>1</v>
      </c>
      <c r="R236" s="434" t="s">
        <v>3165</v>
      </c>
      <c r="S236" s="434">
        <v>75</v>
      </c>
      <c r="T236" s="413" t="s">
        <v>3062</v>
      </c>
      <c r="U236" s="413">
        <v>11</v>
      </c>
    </row>
    <row r="237" spans="1:21" x14ac:dyDescent="0.3">
      <c r="A237" s="438">
        <v>877</v>
      </c>
      <c r="B237" s="412">
        <v>1</v>
      </c>
      <c r="C237" s="413" t="s">
        <v>1579</v>
      </c>
      <c r="D237" s="432">
        <v>5801.21</v>
      </c>
      <c r="E237" s="440">
        <v>655</v>
      </c>
      <c r="F237" s="431">
        <v>1558</v>
      </c>
      <c r="G237" s="432">
        <v>150</v>
      </c>
      <c r="H237" s="432">
        <v>233700</v>
      </c>
      <c r="I237" s="432">
        <v>0.34951592050000002</v>
      </c>
      <c r="J237" s="444">
        <v>81681.87</v>
      </c>
      <c r="K237" s="413">
        <v>14.080143625209223</v>
      </c>
      <c r="L237" s="433">
        <v>12762.792091779063</v>
      </c>
      <c r="M237" s="444">
        <f t="shared" si="3"/>
        <v>102102.33749999999</v>
      </c>
      <c r="N237" s="432">
        <v>2.2000224249387736</v>
      </c>
      <c r="O237" s="432">
        <v>-102</v>
      </c>
      <c r="P237" s="434">
        <v>775</v>
      </c>
      <c r="Q237" s="434">
        <v>1</v>
      </c>
      <c r="R237" s="434" t="s">
        <v>3166</v>
      </c>
      <c r="S237" s="434">
        <v>76</v>
      </c>
      <c r="T237" s="413" t="s">
        <v>3167</v>
      </c>
      <c r="U237" s="413">
        <v>31</v>
      </c>
    </row>
    <row r="238" spans="1:21" x14ac:dyDescent="0.3">
      <c r="A238" s="435">
        <v>879</v>
      </c>
      <c r="B238" s="435">
        <v>1</v>
      </c>
      <c r="C238" s="436" t="s">
        <v>1622</v>
      </c>
      <c r="D238" s="432">
        <v>2480.59</v>
      </c>
      <c r="E238" s="440">
        <v>151</v>
      </c>
      <c r="F238" s="431">
        <v>475</v>
      </c>
      <c r="G238" s="432">
        <v>150</v>
      </c>
      <c r="H238" s="432">
        <v>71250</v>
      </c>
      <c r="I238" s="432">
        <v>0.34951592050000002</v>
      </c>
      <c r="J238" s="444">
        <v>24903.01</v>
      </c>
      <c r="K238" s="413">
        <v>10.039147944642201</v>
      </c>
      <c r="L238" s="433">
        <v>3891.0952833167867</v>
      </c>
      <c r="M238" s="444">
        <f t="shared" si="3"/>
        <v>31128.762499999997</v>
      </c>
      <c r="N238" s="432">
        <v>1.568616854585718</v>
      </c>
      <c r="O238" s="432">
        <v>-102</v>
      </c>
      <c r="P238" s="434">
        <v>777</v>
      </c>
      <c r="Q238" s="434">
        <v>1</v>
      </c>
      <c r="R238" s="434" t="s">
        <v>3168</v>
      </c>
      <c r="S238" s="434">
        <v>76</v>
      </c>
      <c r="T238" s="413" t="s">
        <v>3167</v>
      </c>
      <c r="U238" s="413">
        <v>70</v>
      </c>
    </row>
    <row r="239" spans="1:21" x14ac:dyDescent="0.3">
      <c r="A239" s="435">
        <v>881</v>
      </c>
      <c r="B239" s="435">
        <v>1</v>
      </c>
      <c r="C239" s="436" t="s">
        <v>1673</v>
      </c>
      <c r="D239" s="437">
        <v>841.82</v>
      </c>
      <c r="E239" s="440">
        <v>72</v>
      </c>
      <c r="F239" s="437">
        <v>209</v>
      </c>
      <c r="G239" s="432">
        <v>150</v>
      </c>
      <c r="H239" s="432">
        <v>31350</v>
      </c>
      <c r="I239" s="432">
        <v>0.34951592050000002</v>
      </c>
      <c r="J239" s="444">
        <v>10957.32</v>
      </c>
      <c r="K239" s="413">
        <v>13.016226746810482</v>
      </c>
      <c r="L239" s="433">
        <v>1712.0812371593913</v>
      </c>
      <c r="M239" s="444">
        <f t="shared" si="3"/>
        <v>13696.65</v>
      </c>
      <c r="N239" s="432">
        <v>2.0337854139357479</v>
      </c>
      <c r="O239" s="432">
        <v>-95</v>
      </c>
      <c r="P239" s="434">
        <v>786</v>
      </c>
      <c r="Q239" s="434">
        <v>1</v>
      </c>
      <c r="R239" s="434" t="s">
        <v>2592</v>
      </c>
      <c r="S239" s="434">
        <v>77</v>
      </c>
      <c r="T239" s="413" t="s">
        <v>3169</v>
      </c>
      <c r="U239" s="413">
        <v>14</v>
      </c>
    </row>
    <row r="240" spans="1:21" x14ac:dyDescent="0.3">
      <c r="A240" s="435">
        <v>882</v>
      </c>
      <c r="B240" s="435">
        <v>1</v>
      </c>
      <c r="C240" s="436" t="s">
        <v>1595</v>
      </c>
      <c r="D240" s="432">
        <v>4140.32</v>
      </c>
      <c r="E240" s="440">
        <v>282</v>
      </c>
      <c r="F240" s="431">
        <v>811</v>
      </c>
      <c r="G240" s="432">
        <v>150</v>
      </c>
      <c r="H240" s="432">
        <v>121650</v>
      </c>
      <c r="I240" s="432">
        <v>0.34951592050000002</v>
      </c>
      <c r="J240" s="444">
        <v>42518.61</v>
      </c>
      <c r="K240" s="413">
        <v>10.269401881980137</v>
      </c>
      <c r="L240" s="433">
        <v>6643.532762673507</v>
      </c>
      <c r="M240" s="444">
        <f t="shared" si="3"/>
        <v>53148.262499999997</v>
      </c>
      <c r="N240" s="432">
        <v>1.6045940320249419</v>
      </c>
      <c r="O240" s="432">
        <v>-95</v>
      </c>
      <c r="P240" s="434">
        <v>787</v>
      </c>
      <c r="Q240" s="434">
        <v>1</v>
      </c>
      <c r="R240" s="434" t="s">
        <v>3170</v>
      </c>
      <c r="S240" s="434">
        <v>77</v>
      </c>
      <c r="T240" s="413" t="s">
        <v>3169</v>
      </c>
      <c r="U240" s="413">
        <v>27</v>
      </c>
    </row>
    <row r="241" spans="1:21" x14ac:dyDescent="0.3">
      <c r="A241" s="438">
        <v>883</v>
      </c>
      <c r="B241" s="412">
        <v>1</v>
      </c>
      <c r="C241" s="413" t="s">
        <v>1699</v>
      </c>
      <c r="D241" s="432">
        <v>1637.45</v>
      </c>
      <c r="E241" s="440">
        <v>74</v>
      </c>
      <c r="F241" s="431">
        <v>189</v>
      </c>
      <c r="G241" s="432">
        <v>150</v>
      </c>
      <c r="H241" s="432">
        <v>28350</v>
      </c>
      <c r="I241" s="432">
        <v>0.34951592050000002</v>
      </c>
      <c r="J241" s="444">
        <v>9908.7800000000007</v>
      </c>
      <c r="K241" s="413">
        <v>6.051348132767413</v>
      </c>
      <c r="L241" s="433">
        <v>1548.2468633881492</v>
      </c>
      <c r="M241" s="444">
        <f t="shared" si="3"/>
        <v>12385.975</v>
      </c>
      <c r="N241" s="432">
        <v>0.94552313865348514</v>
      </c>
      <c r="O241" s="432">
        <v>-82</v>
      </c>
      <c r="P241" s="434">
        <v>801</v>
      </c>
      <c r="Q241" s="434">
        <v>1</v>
      </c>
      <c r="R241" s="434" t="s">
        <v>2137</v>
      </c>
      <c r="S241" s="434">
        <v>78</v>
      </c>
      <c r="T241" s="413" t="s">
        <v>3171</v>
      </c>
      <c r="U241" s="413">
        <v>0</v>
      </c>
    </row>
    <row r="242" spans="1:21" x14ac:dyDescent="0.3">
      <c r="A242" s="435">
        <v>885</v>
      </c>
      <c r="B242" s="435">
        <v>1</v>
      </c>
      <c r="C242" s="436" t="s">
        <v>1701</v>
      </c>
      <c r="D242" s="437">
        <v>6421.12</v>
      </c>
      <c r="E242" s="440">
        <v>189</v>
      </c>
      <c r="F242" s="437">
        <v>280</v>
      </c>
      <c r="G242" s="432">
        <v>150</v>
      </c>
      <c r="H242" s="432">
        <v>42000</v>
      </c>
      <c r="I242" s="432">
        <v>0.34951592050000002</v>
      </c>
      <c r="J242" s="444">
        <v>14679.67</v>
      </c>
      <c r="K242" s="413">
        <v>2.2861541288747134</v>
      </c>
      <c r="L242" s="433">
        <v>2293.6984202972626</v>
      </c>
      <c r="M242" s="444">
        <f t="shared" si="3"/>
        <v>18349.587500000001</v>
      </c>
      <c r="N242" s="432">
        <v>0.35721157995758723</v>
      </c>
      <c r="O242" s="432">
        <v>-82</v>
      </c>
      <c r="P242" s="434">
        <v>803</v>
      </c>
      <c r="Q242" s="434">
        <v>1</v>
      </c>
      <c r="R242" s="434" t="s">
        <v>1767</v>
      </c>
      <c r="S242" s="434">
        <v>78</v>
      </c>
      <c r="T242" s="413" t="s">
        <v>3171</v>
      </c>
      <c r="U242" s="413">
        <v>22</v>
      </c>
    </row>
    <row r="243" spans="1:21" x14ac:dyDescent="0.3">
      <c r="A243" s="435">
        <v>891</v>
      </c>
      <c r="B243" s="435">
        <v>1</v>
      </c>
      <c r="C243" s="436" t="s">
        <v>1714</v>
      </c>
      <c r="D243" s="437">
        <v>567.36</v>
      </c>
      <c r="E243" s="440">
        <v>53</v>
      </c>
      <c r="F243" s="437">
        <v>172</v>
      </c>
      <c r="G243" s="432">
        <v>150</v>
      </c>
      <c r="H243" s="432">
        <v>25800</v>
      </c>
      <c r="I243" s="432">
        <v>0.34951592050000002</v>
      </c>
      <c r="J243" s="444">
        <v>9017.51</v>
      </c>
      <c r="K243" s="413">
        <v>15.893806401579244</v>
      </c>
      <c r="L243" s="433">
        <v>1408.9859269326062</v>
      </c>
      <c r="M243" s="444">
        <f t="shared" si="3"/>
        <v>11271.887500000001</v>
      </c>
      <c r="N243" s="432">
        <v>2.4834072316212037</v>
      </c>
      <c r="O243" s="432">
        <v>-80</v>
      </c>
      <c r="P243" s="434">
        <v>811</v>
      </c>
      <c r="Q243" s="434">
        <v>1</v>
      </c>
      <c r="R243" s="434" t="s">
        <v>1711</v>
      </c>
      <c r="S243" s="434">
        <v>79</v>
      </c>
      <c r="T243" s="413" t="s">
        <v>321</v>
      </c>
      <c r="U243" s="413">
        <v>38</v>
      </c>
    </row>
    <row r="244" spans="1:21" x14ac:dyDescent="0.3">
      <c r="A244" s="435">
        <v>911</v>
      </c>
      <c r="B244" s="435">
        <v>1</v>
      </c>
      <c r="C244" s="436" t="s">
        <v>1593</v>
      </c>
      <c r="D244" s="432">
        <v>4962.5200000000004</v>
      </c>
      <c r="E244" s="440">
        <v>212</v>
      </c>
      <c r="F244" s="431">
        <v>824</v>
      </c>
      <c r="G244" s="432">
        <v>150</v>
      </c>
      <c r="H244" s="432">
        <v>123600</v>
      </c>
      <c r="I244" s="432">
        <v>0.34951592050000002</v>
      </c>
      <c r="J244" s="444">
        <v>43200.17</v>
      </c>
      <c r="K244" s="413">
        <v>8.7052888451834942</v>
      </c>
      <c r="L244" s="433">
        <v>6750.0265118748039</v>
      </c>
      <c r="M244" s="444">
        <f t="shared" si="3"/>
        <v>54000.212499999994</v>
      </c>
      <c r="N244" s="432">
        <v>1.3602013718584114</v>
      </c>
      <c r="O244" s="432">
        <v>-98</v>
      </c>
      <c r="P244" s="434">
        <v>813</v>
      </c>
      <c r="Q244" s="434">
        <v>1</v>
      </c>
      <c r="R244" s="434" t="s">
        <v>3172</v>
      </c>
      <c r="S244" s="434">
        <v>79</v>
      </c>
      <c r="T244" s="413" t="s">
        <v>321</v>
      </c>
      <c r="U244" s="413">
        <v>53</v>
      </c>
    </row>
    <row r="245" spans="1:21" x14ac:dyDescent="0.3">
      <c r="A245" s="435">
        <v>912</v>
      </c>
      <c r="B245" s="435">
        <v>1</v>
      </c>
      <c r="C245" s="436" t="s">
        <v>1646</v>
      </c>
      <c r="D245" s="437">
        <v>1756.12</v>
      </c>
      <c r="E245" s="440">
        <v>114</v>
      </c>
      <c r="F245" s="437">
        <v>352</v>
      </c>
      <c r="G245" s="432">
        <v>150</v>
      </c>
      <c r="H245" s="432">
        <v>52800</v>
      </c>
      <c r="I245" s="432">
        <v>0.34951592050000002</v>
      </c>
      <c r="J245" s="444">
        <v>18454.439999999999</v>
      </c>
      <c r="K245" s="413">
        <v>10.508644056214838</v>
      </c>
      <c r="L245" s="433">
        <v>2883.5062283737043</v>
      </c>
      <c r="M245" s="444">
        <f t="shared" si="3"/>
        <v>23068.05</v>
      </c>
      <c r="N245" s="432">
        <v>1.6419756214687518</v>
      </c>
      <c r="O245" s="432">
        <v>-97</v>
      </c>
      <c r="P245" s="434">
        <v>815</v>
      </c>
      <c r="Q245" s="434">
        <v>2</v>
      </c>
      <c r="R245" s="434" t="s">
        <v>3173</v>
      </c>
      <c r="S245" s="434">
        <v>34</v>
      </c>
      <c r="T245" s="413" t="s">
        <v>3045</v>
      </c>
      <c r="U245" s="413">
        <v>0</v>
      </c>
    </row>
    <row r="246" spans="1:21" x14ac:dyDescent="0.3">
      <c r="A246" s="435">
        <v>914</v>
      </c>
      <c r="B246" s="435">
        <v>1</v>
      </c>
      <c r="C246" s="436" t="s">
        <v>1818</v>
      </c>
      <c r="D246" s="437">
        <v>304.11</v>
      </c>
      <c r="E246" s="441">
        <v>13</v>
      </c>
      <c r="F246" s="437">
        <v>65</v>
      </c>
      <c r="G246" s="432">
        <v>150</v>
      </c>
      <c r="H246" s="432">
        <v>9750</v>
      </c>
      <c r="I246" s="432">
        <v>0.34951592050000002</v>
      </c>
      <c r="J246" s="444">
        <v>3407.78</v>
      </c>
      <c r="K246" s="413">
        <v>11.205747920160469</v>
      </c>
      <c r="L246" s="433">
        <v>532.46562100650806</v>
      </c>
      <c r="M246" s="444">
        <f t="shared" si="3"/>
        <v>4259.7250000000004</v>
      </c>
      <c r="N246" s="432">
        <v>1.7508980993933381</v>
      </c>
      <c r="O246" s="432">
        <v>-96</v>
      </c>
      <c r="P246" s="434">
        <v>818</v>
      </c>
      <c r="Q246" s="434">
        <v>1</v>
      </c>
      <c r="R246" s="434" t="s">
        <v>3174</v>
      </c>
      <c r="S246" s="434">
        <v>80</v>
      </c>
      <c r="T246" s="413" t="s">
        <v>3175</v>
      </c>
      <c r="U246" s="413">
        <v>42</v>
      </c>
    </row>
    <row r="247" spans="1:21" x14ac:dyDescent="0.3">
      <c r="A247" s="435">
        <v>2071</v>
      </c>
      <c r="B247" s="435">
        <v>1</v>
      </c>
      <c r="C247" s="436" t="s">
        <v>1763</v>
      </c>
      <c r="D247" s="432">
        <v>935.54</v>
      </c>
      <c r="E247" s="440">
        <v>53</v>
      </c>
      <c r="F247" s="431">
        <v>116</v>
      </c>
      <c r="G247" s="432">
        <v>150</v>
      </c>
      <c r="H247" s="432">
        <v>17400</v>
      </c>
      <c r="I247" s="432">
        <v>0.34951592050000002</v>
      </c>
      <c r="J247" s="444">
        <v>6081.58</v>
      </c>
      <c r="K247" s="413">
        <v>6.5006092737884007</v>
      </c>
      <c r="L247" s="433">
        <v>950.24686787314886</v>
      </c>
      <c r="M247" s="444">
        <f t="shared" si="3"/>
        <v>7601.9750000000004</v>
      </c>
      <c r="N247" s="432">
        <v>1.0157201914115366</v>
      </c>
      <c r="O247" s="432">
        <v>-1251</v>
      </c>
      <c r="P247" s="434">
        <v>820</v>
      </c>
      <c r="Q247" s="434">
        <v>1</v>
      </c>
      <c r="R247" s="434" t="s">
        <v>3176</v>
      </c>
      <c r="S247" s="434">
        <v>80</v>
      </c>
      <c r="T247" s="413" t="s">
        <v>3175</v>
      </c>
      <c r="U247" s="413">
        <v>44</v>
      </c>
    </row>
    <row r="248" spans="1:21" x14ac:dyDescent="0.3">
      <c r="A248" s="435">
        <v>2125</v>
      </c>
      <c r="B248" s="435">
        <v>1</v>
      </c>
      <c r="C248" s="436" t="s">
        <v>1777</v>
      </c>
      <c r="D248" s="432">
        <v>1099.54</v>
      </c>
      <c r="E248" s="441">
        <v>76</v>
      </c>
      <c r="F248" s="431">
        <v>200</v>
      </c>
      <c r="G248" s="432">
        <v>150</v>
      </c>
      <c r="H248" s="432">
        <v>30000</v>
      </c>
      <c r="I248" s="432">
        <v>0.34951592050000002</v>
      </c>
      <c r="J248" s="444">
        <v>10485.48</v>
      </c>
      <c r="K248" s="413">
        <v>9.5362424286519811</v>
      </c>
      <c r="L248" s="433">
        <v>1638.3562377123287</v>
      </c>
      <c r="M248" s="444">
        <f t="shared" si="3"/>
        <v>13106.849999999999</v>
      </c>
      <c r="N248" s="432">
        <v>1.4900378683015887</v>
      </c>
      <c r="O248" s="432">
        <v>-1304</v>
      </c>
      <c r="P248" s="434">
        <v>821</v>
      </c>
      <c r="Q248" s="434">
        <v>1</v>
      </c>
      <c r="R248" s="434" t="s">
        <v>3177</v>
      </c>
      <c r="S248" s="434">
        <v>80</v>
      </c>
      <c r="T248" s="413" t="s">
        <v>3175</v>
      </c>
      <c r="U248" s="413">
        <v>41</v>
      </c>
    </row>
    <row r="249" spans="1:21" x14ac:dyDescent="0.3">
      <c r="A249" s="435">
        <v>2134</v>
      </c>
      <c r="B249" s="435">
        <v>1</v>
      </c>
      <c r="C249" s="436" t="s">
        <v>1739</v>
      </c>
      <c r="D249" s="437">
        <v>702.56</v>
      </c>
      <c r="E249" s="440">
        <v>31</v>
      </c>
      <c r="F249" s="437">
        <v>161</v>
      </c>
      <c r="G249" s="432">
        <v>150</v>
      </c>
      <c r="H249" s="432">
        <v>24150</v>
      </c>
      <c r="I249" s="432">
        <v>0.34951592050000002</v>
      </c>
      <c r="J249" s="444">
        <v>8440.81</v>
      </c>
      <c r="K249" s="413">
        <v>12.014361762696424</v>
      </c>
      <c r="L249" s="433">
        <v>1318.8765526084262</v>
      </c>
      <c r="M249" s="444">
        <f t="shared" si="3"/>
        <v>10551.012499999999</v>
      </c>
      <c r="N249" s="432">
        <v>1.8772440113419868</v>
      </c>
      <c r="O249" s="432">
        <v>-1305</v>
      </c>
      <c r="P249" s="434">
        <v>829</v>
      </c>
      <c r="Q249" s="434">
        <v>1</v>
      </c>
      <c r="R249" s="434" t="s">
        <v>3178</v>
      </c>
      <c r="S249" s="434">
        <v>81</v>
      </c>
      <c r="T249" s="413" t="s">
        <v>327</v>
      </c>
      <c r="U249" s="413">
        <v>123</v>
      </c>
    </row>
    <row r="250" spans="1:21" x14ac:dyDescent="0.3">
      <c r="A250" s="412">
        <v>2135</v>
      </c>
      <c r="B250" s="412">
        <v>1</v>
      </c>
      <c r="C250" s="413" t="s">
        <v>1688</v>
      </c>
      <c r="D250" s="432">
        <v>899.91</v>
      </c>
      <c r="E250" s="440">
        <v>76</v>
      </c>
      <c r="F250" s="431">
        <v>191</v>
      </c>
      <c r="G250" s="432">
        <v>150</v>
      </c>
      <c r="H250" s="432">
        <v>28650</v>
      </c>
      <c r="I250" s="432">
        <v>0.34951592050000002</v>
      </c>
      <c r="J250" s="444">
        <v>10013.629999999999</v>
      </c>
      <c r="K250" s="413">
        <v>11.127368292384794</v>
      </c>
      <c r="L250" s="433">
        <v>1564.6296757652779</v>
      </c>
      <c r="M250" s="444">
        <f t="shared" si="3"/>
        <v>12517.037499999999</v>
      </c>
      <c r="N250" s="432">
        <v>1.73865128264524</v>
      </c>
      <c r="O250" s="432">
        <v>-1304</v>
      </c>
      <c r="P250" s="434">
        <v>831</v>
      </c>
      <c r="Q250" s="434">
        <v>1</v>
      </c>
      <c r="R250" s="434" t="s">
        <v>3179</v>
      </c>
      <c r="S250" s="434">
        <v>82</v>
      </c>
      <c r="T250" s="413" t="s">
        <v>3180</v>
      </c>
      <c r="U250" s="413">
        <v>535</v>
      </c>
    </row>
    <row r="251" spans="1:21" x14ac:dyDescent="0.3">
      <c r="A251" s="435">
        <v>2137</v>
      </c>
      <c r="B251" s="435">
        <v>1</v>
      </c>
      <c r="C251" s="436" t="s">
        <v>1663</v>
      </c>
      <c r="D251" s="432">
        <v>563.4</v>
      </c>
      <c r="E251" s="440">
        <v>44</v>
      </c>
      <c r="F251" s="431">
        <v>201</v>
      </c>
      <c r="G251" s="432">
        <v>150</v>
      </c>
      <c r="H251" s="432">
        <v>30150</v>
      </c>
      <c r="I251" s="432">
        <v>0.34951592050000002</v>
      </c>
      <c r="J251" s="444">
        <v>10537.91</v>
      </c>
      <c r="K251" s="413">
        <v>18.704135605253818</v>
      </c>
      <c r="L251" s="433">
        <v>1646.5484251508874</v>
      </c>
      <c r="M251" s="444">
        <f t="shared" si="3"/>
        <v>13172.387500000001</v>
      </c>
      <c r="N251" s="432">
        <v>2.9225211664020012</v>
      </c>
      <c r="O251" s="432">
        <v>-1305</v>
      </c>
      <c r="P251" s="434">
        <v>832</v>
      </c>
      <c r="Q251" s="434">
        <v>1</v>
      </c>
      <c r="R251" s="434" t="s">
        <v>3181</v>
      </c>
      <c r="S251" s="434">
        <v>82</v>
      </c>
      <c r="T251" s="413" t="s">
        <v>3180</v>
      </c>
      <c r="U251" s="413">
        <v>206</v>
      </c>
    </row>
    <row r="252" spans="1:21" x14ac:dyDescent="0.3">
      <c r="A252" s="435">
        <v>2142</v>
      </c>
      <c r="B252" s="435">
        <v>1</v>
      </c>
      <c r="C252" s="436" t="s">
        <v>1608</v>
      </c>
      <c r="D252" s="432">
        <v>1983.31</v>
      </c>
      <c r="E252" s="440">
        <v>168</v>
      </c>
      <c r="F252" s="431">
        <v>677</v>
      </c>
      <c r="G252" s="432">
        <v>150</v>
      </c>
      <c r="H252" s="432">
        <v>101550</v>
      </c>
      <c r="I252" s="432">
        <v>0.34951592050000002</v>
      </c>
      <c r="J252" s="444">
        <v>35493.339999999997</v>
      </c>
      <c r="K252" s="413">
        <v>17.896012221992525</v>
      </c>
      <c r="L252" s="433">
        <v>5545.8343334062438</v>
      </c>
      <c r="M252" s="444">
        <f t="shared" si="3"/>
        <v>44366.674999999996</v>
      </c>
      <c r="N252" s="432">
        <v>2.7962518887144441</v>
      </c>
      <c r="O252" s="432">
        <v>-1309</v>
      </c>
      <c r="P252" s="434">
        <v>833</v>
      </c>
      <c r="Q252" s="434">
        <v>1</v>
      </c>
      <c r="R252" s="434" t="s">
        <v>1597</v>
      </c>
      <c r="S252" s="434">
        <v>82</v>
      </c>
      <c r="T252" s="413" t="s">
        <v>3180</v>
      </c>
      <c r="U252" s="413">
        <v>377</v>
      </c>
    </row>
    <row r="253" spans="1:21" x14ac:dyDescent="0.3">
      <c r="A253" s="435">
        <v>2143</v>
      </c>
      <c r="B253" s="435">
        <v>1</v>
      </c>
      <c r="C253" s="436" t="s">
        <v>352</v>
      </c>
      <c r="D253" s="432">
        <v>777.49</v>
      </c>
      <c r="E253" s="440">
        <v>38</v>
      </c>
      <c r="F253" s="431">
        <v>86</v>
      </c>
      <c r="G253" s="432">
        <v>150</v>
      </c>
      <c r="H253" s="432">
        <v>12900</v>
      </c>
      <c r="I253" s="432">
        <v>0.34951592050000002</v>
      </c>
      <c r="J253" s="444">
        <v>4508.76</v>
      </c>
      <c r="K253" s="413">
        <v>5.7991228182999137</v>
      </c>
      <c r="L253" s="433">
        <v>704.49374471629721</v>
      </c>
      <c r="M253" s="444">
        <f t="shared" si="3"/>
        <v>5635.9500000000007</v>
      </c>
      <c r="N253" s="432">
        <v>0.90611293356351486</v>
      </c>
      <c r="O253" s="432">
        <v>-1309</v>
      </c>
      <c r="P253" s="434">
        <v>834</v>
      </c>
      <c r="Q253" s="434">
        <v>1</v>
      </c>
      <c r="R253" s="434" t="s">
        <v>1655</v>
      </c>
      <c r="S253" s="434">
        <v>82</v>
      </c>
      <c r="T253" s="413" t="s">
        <v>3180</v>
      </c>
      <c r="U253" s="413">
        <v>225</v>
      </c>
    </row>
    <row r="254" spans="1:21" x14ac:dyDescent="0.3">
      <c r="A254" s="438">
        <v>2144</v>
      </c>
      <c r="B254" s="412">
        <v>1</v>
      </c>
      <c r="C254" s="413" t="s">
        <v>1586</v>
      </c>
      <c r="D254" s="432">
        <v>3432.12</v>
      </c>
      <c r="E254" s="440">
        <v>261</v>
      </c>
      <c r="F254" s="431">
        <v>867</v>
      </c>
      <c r="G254" s="432">
        <v>150</v>
      </c>
      <c r="H254" s="432">
        <v>130050</v>
      </c>
      <c r="I254" s="432">
        <v>0.34951592050000002</v>
      </c>
      <c r="J254" s="444">
        <v>45454.55</v>
      </c>
      <c r="K254" s="413">
        <v>13.243869678216381</v>
      </c>
      <c r="L254" s="433">
        <v>7102.2733842329526</v>
      </c>
      <c r="M254" s="444">
        <f t="shared" si="3"/>
        <v>56818.1875</v>
      </c>
      <c r="N254" s="432">
        <v>2.0693546217011507</v>
      </c>
      <c r="O254" s="432">
        <v>-1308</v>
      </c>
      <c r="P254" s="434">
        <v>836</v>
      </c>
      <c r="Q254" s="434">
        <v>1</v>
      </c>
      <c r="R254" s="434" t="s">
        <v>3182</v>
      </c>
      <c r="S254" s="434">
        <v>83</v>
      </c>
      <c r="T254" s="413" t="s">
        <v>3183</v>
      </c>
      <c r="U254" s="413">
        <v>0</v>
      </c>
    </row>
    <row r="255" spans="1:21" x14ac:dyDescent="0.3">
      <c r="A255" s="438">
        <v>2149</v>
      </c>
      <c r="B255" s="412">
        <v>1</v>
      </c>
      <c r="C255" s="413" t="s">
        <v>1638</v>
      </c>
      <c r="D255" s="432">
        <v>1247.56</v>
      </c>
      <c r="E255" s="440">
        <v>77</v>
      </c>
      <c r="F255" s="431">
        <v>335</v>
      </c>
      <c r="G255" s="432">
        <v>150</v>
      </c>
      <c r="H255" s="432">
        <v>50250</v>
      </c>
      <c r="I255" s="432">
        <v>0.34951592050000002</v>
      </c>
      <c r="J255" s="444">
        <v>17563.18</v>
      </c>
      <c r="K255" s="413">
        <v>14.078024303440316</v>
      </c>
      <c r="L255" s="433">
        <v>2744.2468544181497</v>
      </c>
      <c r="M255" s="444">
        <f t="shared" si="3"/>
        <v>21953.974999999999</v>
      </c>
      <c r="N255" s="432">
        <v>2.1996912809148657</v>
      </c>
      <c r="O255" s="432">
        <v>-1312</v>
      </c>
      <c r="P255" s="434">
        <v>837</v>
      </c>
      <c r="Q255" s="434">
        <v>1</v>
      </c>
      <c r="R255" s="434" t="s">
        <v>3184</v>
      </c>
      <c r="S255" s="434">
        <v>83</v>
      </c>
      <c r="T255" s="413" t="s">
        <v>3183</v>
      </c>
      <c r="U255" s="413">
        <v>36</v>
      </c>
    </row>
    <row r="256" spans="1:21" x14ac:dyDescent="0.3">
      <c r="A256" s="435">
        <v>2155</v>
      </c>
      <c r="B256" s="435">
        <v>1</v>
      </c>
      <c r="C256" s="436" t="s">
        <v>1773</v>
      </c>
      <c r="D256" s="432">
        <v>1042.4000000000001</v>
      </c>
      <c r="E256" s="440">
        <v>44</v>
      </c>
      <c r="F256" s="431">
        <v>103</v>
      </c>
      <c r="G256" s="432">
        <v>150</v>
      </c>
      <c r="H256" s="432">
        <v>15450</v>
      </c>
      <c r="I256" s="432">
        <v>0.34951592050000002</v>
      </c>
      <c r="J256" s="444">
        <v>5400.02</v>
      </c>
      <c r="K256" s="413">
        <v>5.1803722179585572</v>
      </c>
      <c r="L256" s="433">
        <v>843.75311867185201</v>
      </c>
      <c r="M256" s="444">
        <f t="shared" si="3"/>
        <v>6750.0250000000005</v>
      </c>
      <c r="N256" s="432">
        <v>0.80943315298527618</v>
      </c>
      <c r="O256" s="432">
        <v>-1309</v>
      </c>
      <c r="P256" s="434">
        <v>846</v>
      </c>
      <c r="Q256" s="434">
        <v>1</v>
      </c>
      <c r="R256" s="434" t="s">
        <v>1694</v>
      </c>
      <c r="S256" s="434">
        <v>84</v>
      </c>
      <c r="T256" s="413" t="s">
        <v>3185</v>
      </c>
      <c r="U256" s="413">
        <v>49</v>
      </c>
    </row>
    <row r="257" spans="1:21" x14ac:dyDescent="0.3">
      <c r="A257" s="435">
        <v>2159</v>
      </c>
      <c r="B257" s="435">
        <v>1</v>
      </c>
      <c r="C257" s="436" t="s">
        <v>1819</v>
      </c>
      <c r="D257" s="437">
        <v>505.7</v>
      </c>
      <c r="E257" s="440">
        <v>19</v>
      </c>
      <c r="F257" s="437">
        <v>35</v>
      </c>
      <c r="G257" s="432">
        <v>150</v>
      </c>
      <c r="H257" s="432">
        <v>5250</v>
      </c>
      <c r="I257" s="432">
        <v>0.34951592050000002</v>
      </c>
      <c r="J257" s="444">
        <v>1834.96</v>
      </c>
      <c r="K257" s="413">
        <v>3.6285544789400834</v>
      </c>
      <c r="L257" s="433">
        <v>286.71249784965636</v>
      </c>
      <c r="M257" s="444">
        <f t="shared" si="3"/>
        <v>2293.6999999999998</v>
      </c>
      <c r="N257" s="432">
        <v>0.56696163308217595</v>
      </c>
      <c r="O257" s="432">
        <v>-1309</v>
      </c>
      <c r="P257" s="434">
        <v>850</v>
      </c>
      <c r="Q257" s="434">
        <v>1</v>
      </c>
      <c r="R257" s="434" t="s">
        <v>3186</v>
      </c>
      <c r="S257" s="434">
        <v>84</v>
      </c>
      <c r="T257" s="413" t="s">
        <v>3185</v>
      </c>
      <c r="U257" s="413">
        <v>0</v>
      </c>
    </row>
    <row r="258" spans="1:21" x14ac:dyDescent="0.3">
      <c r="A258" s="435">
        <v>2164</v>
      </c>
      <c r="B258" s="435">
        <v>1</v>
      </c>
      <c r="C258" s="436" t="s">
        <v>1643</v>
      </c>
      <c r="D258" s="432">
        <v>1605.92</v>
      </c>
      <c r="E258" s="440">
        <v>79</v>
      </c>
      <c r="F258" s="431">
        <v>322</v>
      </c>
      <c r="G258" s="432">
        <v>150</v>
      </c>
      <c r="H258" s="432">
        <v>48300</v>
      </c>
      <c r="I258" s="432">
        <v>0.34951592050000002</v>
      </c>
      <c r="J258" s="444">
        <v>16881.62</v>
      </c>
      <c r="K258" s="413">
        <v>10.512117664640828</v>
      </c>
      <c r="L258" s="433">
        <v>2637.7531052168524</v>
      </c>
      <c r="M258" s="444">
        <f t="shared" si="3"/>
        <v>21102.024999999998</v>
      </c>
      <c r="N258" s="432">
        <v>1.642518372781242</v>
      </c>
      <c r="O258" s="432">
        <v>-1312</v>
      </c>
      <c r="P258" s="434">
        <v>852</v>
      </c>
      <c r="Q258" s="434">
        <v>1</v>
      </c>
      <c r="R258" s="434" t="s">
        <v>2138</v>
      </c>
      <c r="S258" s="434">
        <v>84</v>
      </c>
      <c r="T258" s="413" t="s">
        <v>3185</v>
      </c>
      <c r="U258" s="413">
        <v>4</v>
      </c>
    </row>
    <row r="259" spans="1:21" x14ac:dyDescent="0.3">
      <c r="A259" s="435">
        <v>2165</v>
      </c>
      <c r="B259" s="435">
        <v>1</v>
      </c>
      <c r="C259" s="436" t="s">
        <v>1776</v>
      </c>
      <c r="D259" s="437">
        <v>962.1</v>
      </c>
      <c r="E259" s="441">
        <v>44</v>
      </c>
      <c r="F259" s="437">
        <v>126</v>
      </c>
      <c r="G259" s="432">
        <v>150</v>
      </c>
      <c r="H259" s="432">
        <v>18900</v>
      </c>
      <c r="I259" s="432">
        <v>0.34951592050000002</v>
      </c>
      <c r="J259" s="444">
        <v>6605.85</v>
      </c>
      <c r="K259" s="413">
        <v>6.8660742126598073</v>
      </c>
      <c r="L259" s="433">
        <v>1032.1640547587701</v>
      </c>
      <c r="M259" s="444">
        <f t="shared" si="3"/>
        <v>8257.3125</v>
      </c>
      <c r="N259" s="432">
        <v>1.0728240876819146</v>
      </c>
      <c r="O259" s="432">
        <v>-1308</v>
      </c>
      <c r="P259" s="434">
        <v>857</v>
      </c>
      <c r="Q259" s="434">
        <v>1</v>
      </c>
      <c r="R259" s="434" t="s">
        <v>2139</v>
      </c>
      <c r="S259" s="434">
        <v>85</v>
      </c>
      <c r="T259" s="413" t="s">
        <v>337</v>
      </c>
      <c r="U259" s="413">
        <v>0</v>
      </c>
    </row>
    <row r="260" spans="1:21" x14ac:dyDescent="0.3">
      <c r="A260" s="435">
        <v>2167</v>
      </c>
      <c r="B260" s="435">
        <v>1</v>
      </c>
      <c r="C260" s="436" t="s">
        <v>1751</v>
      </c>
      <c r="D260" s="432">
        <v>635.32000000000005</v>
      </c>
      <c r="E260" s="441">
        <v>50</v>
      </c>
      <c r="F260" s="431">
        <v>184</v>
      </c>
      <c r="G260" s="432">
        <v>150</v>
      </c>
      <c r="H260" s="432">
        <v>27600</v>
      </c>
      <c r="I260" s="432">
        <v>0.34951592050000002</v>
      </c>
      <c r="J260" s="444">
        <v>9646.64</v>
      </c>
      <c r="K260" s="413">
        <v>15.183907322294274</v>
      </c>
      <c r="L260" s="433">
        <v>1507.2874886953443</v>
      </c>
      <c r="M260" s="444">
        <f t="shared" si="3"/>
        <v>12058.3</v>
      </c>
      <c r="N260" s="432">
        <v>2.37248550131484</v>
      </c>
      <c r="O260" s="432">
        <v>-1309</v>
      </c>
      <c r="P260" s="434">
        <v>858</v>
      </c>
      <c r="Q260" s="434">
        <v>1</v>
      </c>
      <c r="R260" s="434" t="s">
        <v>3187</v>
      </c>
      <c r="S260" s="434">
        <v>85</v>
      </c>
      <c r="T260" s="413" t="s">
        <v>337</v>
      </c>
      <c r="U260" s="413">
        <v>33</v>
      </c>
    </row>
    <row r="261" spans="1:21" x14ac:dyDescent="0.3">
      <c r="A261" s="435">
        <v>2168</v>
      </c>
      <c r="B261" s="435">
        <v>1</v>
      </c>
      <c r="C261" s="436" t="s">
        <v>1683</v>
      </c>
      <c r="D261" s="432">
        <v>878.31</v>
      </c>
      <c r="E261" s="440">
        <v>52</v>
      </c>
      <c r="F261" s="431">
        <v>198</v>
      </c>
      <c r="G261" s="432">
        <v>150</v>
      </c>
      <c r="H261" s="432">
        <v>29700</v>
      </c>
      <c r="I261" s="432">
        <v>0.34951592050000002</v>
      </c>
      <c r="J261" s="444">
        <v>10380.620000000001</v>
      </c>
      <c r="K261" s="413">
        <v>11.818856667919073</v>
      </c>
      <c r="L261" s="433">
        <v>1621.9718628352118</v>
      </c>
      <c r="M261" s="444">
        <f t="shared" si="3"/>
        <v>12975.775000000001</v>
      </c>
      <c r="N261" s="432">
        <v>1.8466963405121335</v>
      </c>
      <c r="O261" s="432">
        <v>-1307</v>
      </c>
      <c r="P261" s="434">
        <v>861</v>
      </c>
      <c r="Q261" s="434">
        <v>1</v>
      </c>
      <c r="R261" s="434" t="s">
        <v>3188</v>
      </c>
      <c r="S261" s="434">
        <v>85</v>
      </c>
      <c r="T261" s="413" t="s">
        <v>337</v>
      </c>
      <c r="U261" s="413">
        <v>56</v>
      </c>
    </row>
    <row r="262" spans="1:21" x14ac:dyDescent="0.3">
      <c r="A262" s="435">
        <v>2169</v>
      </c>
      <c r="B262" s="435">
        <v>1</v>
      </c>
      <c r="C262" s="436" t="s">
        <v>1760</v>
      </c>
      <c r="D262" s="437">
        <v>736.95</v>
      </c>
      <c r="E262" s="441">
        <v>44</v>
      </c>
      <c r="F262" s="437">
        <v>134</v>
      </c>
      <c r="G262" s="432">
        <v>150</v>
      </c>
      <c r="H262" s="432">
        <v>20100</v>
      </c>
      <c r="I262" s="432">
        <v>0.34951592050000002</v>
      </c>
      <c r="J262" s="444">
        <v>7025.27</v>
      </c>
      <c r="K262" s="413">
        <v>9.5328991112015746</v>
      </c>
      <c r="L262" s="433">
        <v>1097.6984292672623</v>
      </c>
      <c r="M262" s="444">
        <f t="shared" si="3"/>
        <v>8781.5875000000015</v>
      </c>
      <c r="N262" s="432">
        <v>1.4895154749538806</v>
      </c>
      <c r="O262" s="432">
        <v>-1293</v>
      </c>
      <c r="P262" s="434">
        <v>876</v>
      </c>
      <c r="Q262" s="434">
        <v>1</v>
      </c>
      <c r="R262" s="434" t="s">
        <v>3189</v>
      </c>
      <c r="S262" s="434">
        <v>86</v>
      </c>
      <c r="T262" s="413" t="s">
        <v>3078</v>
      </c>
      <c r="U262" s="413">
        <v>98</v>
      </c>
    </row>
    <row r="263" spans="1:21" x14ac:dyDescent="0.3">
      <c r="A263" s="435">
        <v>2170</v>
      </c>
      <c r="B263" s="435">
        <v>1</v>
      </c>
      <c r="C263" s="436" t="s">
        <v>1665</v>
      </c>
      <c r="D263" s="432">
        <v>1125.5899999999999</v>
      </c>
      <c r="E263" s="440">
        <v>76</v>
      </c>
      <c r="F263" s="431">
        <v>201</v>
      </c>
      <c r="G263" s="432">
        <v>150</v>
      </c>
      <c r="H263" s="432">
        <v>30150</v>
      </c>
      <c r="I263" s="432">
        <v>0.34951592050000002</v>
      </c>
      <c r="J263" s="444">
        <v>10537.91</v>
      </c>
      <c r="K263" s="413">
        <v>9.3621211986602582</v>
      </c>
      <c r="L263" s="433">
        <v>1646.5484251508874</v>
      </c>
      <c r="M263" s="444">
        <f t="shared" si="3"/>
        <v>13172.387500000001</v>
      </c>
      <c r="N263" s="432">
        <v>1.4628314263194302</v>
      </c>
      <c r="O263" s="432">
        <v>-1293</v>
      </c>
      <c r="P263" s="434">
        <v>877</v>
      </c>
      <c r="Q263" s="434">
        <v>1</v>
      </c>
      <c r="R263" s="434" t="s">
        <v>1579</v>
      </c>
      <c r="S263" s="434">
        <v>86</v>
      </c>
      <c r="T263" s="413" t="s">
        <v>3078</v>
      </c>
      <c r="U263" s="413">
        <v>655</v>
      </c>
    </row>
    <row r="264" spans="1:21" x14ac:dyDescent="0.3">
      <c r="A264" s="435">
        <v>2171</v>
      </c>
      <c r="B264" s="435">
        <v>1</v>
      </c>
      <c r="C264" s="436" t="s">
        <v>1793</v>
      </c>
      <c r="D264" s="432">
        <v>232.02</v>
      </c>
      <c r="E264" s="440">
        <v>16</v>
      </c>
      <c r="F264" s="431">
        <v>58</v>
      </c>
      <c r="G264" s="432">
        <v>150</v>
      </c>
      <c r="H264" s="432">
        <v>8700</v>
      </c>
      <c r="I264" s="432">
        <v>0.34951592050000002</v>
      </c>
      <c r="J264" s="444">
        <v>3040.79</v>
      </c>
      <c r="K264" s="413">
        <v>13.105723644513404</v>
      </c>
      <c r="L264" s="433">
        <v>475.12343393657443</v>
      </c>
      <c r="M264" s="444">
        <f t="shared" ref="M264:M328" si="4">+J264*(1.25)</f>
        <v>3800.9875000000002</v>
      </c>
      <c r="N264" s="432">
        <v>2.0477693040969505</v>
      </c>
      <c r="O264" s="432">
        <v>-1292</v>
      </c>
      <c r="P264" s="434">
        <v>879</v>
      </c>
      <c r="Q264" s="434">
        <v>1</v>
      </c>
      <c r="R264" s="434" t="s">
        <v>3190</v>
      </c>
      <c r="S264" s="434">
        <v>86</v>
      </c>
      <c r="T264" s="413" t="s">
        <v>3078</v>
      </c>
      <c r="U264" s="413">
        <v>151</v>
      </c>
    </row>
    <row r="265" spans="1:21" x14ac:dyDescent="0.3">
      <c r="A265" s="435">
        <v>2172</v>
      </c>
      <c r="B265" s="435">
        <v>1</v>
      </c>
      <c r="C265" s="436" t="s">
        <v>1850</v>
      </c>
      <c r="D265" s="432">
        <v>774.45</v>
      </c>
      <c r="E265" s="440">
        <v>19</v>
      </c>
      <c r="F265" s="431">
        <v>20</v>
      </c>
      <c r="G265" s="432">
        <v>150</v>
      </c>
      <c r="H265" s="432">
        <v>3000</v>
      </c>
      <c r="I265" s="432">
        <v>0.34951592050000002</v>
      </c>
      <c r="J265" s="444">
        <v>1048.55</v>
      </c>
      <c r="K265" s="413">
        <v>1.3539285944864097</v>
      </c>
      <c r="L265" s="433">
        <v>163.83593627123054</v>
      </c>
      <c r="M265" s="444">
        <f t="shared" si="4"/>
        <v>1310.6875</v>
      </c>
      <c r="N265" s="432">
        <v>0.21155134130186651</v>
      </c>
      <c r="O265" s="432">
        <v>-1291</v>
      </c>
      <c r="P265" s="434">
        <v>881</v>
      </c>
      <c r="Q265" s="434">
        <v>1</v>
      </c>
      <c r="R265" s="434" t="s">
        <v>2619</v>
      </c>
      <c r="S265" s="434">
        <v>86</v>
      </c>
      <c r="T265" s="413" t="s">
        <v>3078</v>
      </c>
      <c r="U265" s="413">
        <v>72</v>
      </c>
    </row>
    <row r="266" spans="1:21" x14ac:dyDescent="0.3">
      <c r="A266" s="435">
        <v>2174</v>
      </c>
      <c r="B266" s="435">
        <v>1</v>
      </c>
      <c r="C266" s="436" t="s">
        <v>1640</v>
      </c>
      <c r="D266" s="437">
        <v>904.8</v>
      </c>
      <c r="E266" s="441">
        <v>60</v>
      </c>
      <c r="F266" s="437">
        <v>317</v>
      </c>
      <c r="G266" s="432">
        <v>150</v>
      </c>
      <c r="H266" s="432">
        <v>47550</v>
      </c>
      <c r="I266" s="432">
        <v>0.34951592050000002</v>
      </c>
      <c r="J266" s="444">
        <v>16619.48</v>
      </c>
      <c r="K266" s="413">
        <v>18.368125552608312</v>
      </c>
      <c r="L266" s="433">
        <v>2596.793730524048</v>
      </c>
      <c r="M266" s="444">
        <f t="shared" si="4"/>
        <v>20774.349999999999</v>
      </c>
      <c r="N266" s="432">
        <v>2.8700195960699029</v>
      </c>
      <c r="O266" s="432">
        <v>-1292</v>
      </c>
      <c r="P266" s="434">
        <v>882</v>
      </c>
      <c r="Q266" s="434">
        <v>1</v>
      </c>
      <c r="R266" s="434" t="s">
        <v>2620</v>
      </c>
      <c r="S266" s="434">
        <v>86</v>
      </c>
      <c r="T266" s="413" t="s">
        <v>3078</v>
      </c>
      <c r="U266" s="413">
        <v>282</v>
      </c>
    </row>
    <row r="267" spans="1:21" x14ac:dyDescent="0.3">
      <c r="A267" s="435">
        <v>2176</v>
      </c>
      <c r="B267" s="435">
        <v>1</v>
      </c>
      <c r="C267" s="436" t="s">
        <v>1814</v>
      </c>
      <c r="D267" s="437">
        <v>479.1</v>
      </c>
      <c r="E267" s="441">
        <v>25</v>
      </c>
      <c r="F267" s="437">
        <v>85</v>
      </c>
      <c r="G267" s="432">
        <v>150</v>
      </c>
      <c r="H267" s="432">
        <v>12750</v>
      </c>
      <c r="I267" s="432">
        <v>0.34951592050000002</v>
      </c>
      <c r="J267" s="444">
        <v>4456.33</v>
      </c>
      <c r="K267" s="413">
        <v>9.3014610728449174</v>
      </c>
      <c r="L267" s="433">
        <v>696.30155727773854</v>
      </c>
      <c r="M267" s="444">
        <f t="shared" si="4"/>
        <v>5570.4125000000004</v>
      </c>
      <c r="N267" s="432">
        <v>1.4533532817318691</v>
      </c>
      <c r="O267" s="432">
        <v>-1293</v>
      </c>
      <c r="P267" s="434">
        <v>883</v>
      </c>
      <c r="Q267" s="434">
        <v>1</v>
      </c>
      <c r="R267" s="434" t="s">
        <v>3191</v>
      </c>
      <c r="S267" s="434">
        <v>86</v>
      </c>
      <c r="T267" s="413" t="s">
        <v>3078</v>
      </c>
      <c r="U267" s="413">
        <v>74</v>
      </c>
    </row>
    <row r="268" spans="1:21" x14ac:dyDescent="0.3">
      <c r="A268" s="435">
        <v>2180</v>
      </c>
      <c r="B268" s="435">
        <v>1</v>
      </c>
      <c r="C268" s="436" t="s">
        <v>1764</v>
      </c>
      <c r="D268" s="432">
        <v>730.42</v>
      </c>
      <c r="E268" s="440">
        <v>43</v>
      </c>
      <c r="F268" s="431">
        <v>141</v>
      </c>
      <c r="G268" s="432">
        <v>150</v>
      </c>
      <c r="H268" s="432">
        <v>21150</v>
      </c>
      <c r="I268" s="432">
        <v>0.34951592050000002</v>
      </c>
      <c r="J268" s="444">
        <v>7392.26</v>
      </c>
      <c r="K268" s="413">
        <v>10.120560773253745</v>
      </c>
      <c r="L268" s="433">
        <v>1155.0406163371958</v>
      </c>
      <c r="M268" s="444">
        <f t="shared" si="4"/>
        <v>9240.3250000000007</v>
      </c>
      <c r="N268" s="432">
        <v>1.5813376089608662</v>
      </c>
      <c r="O268" s="432">
        <v>-1295</v>
      </c>
      <c r="P268" s="434">
        <v>885</v>
      </c>
      <c r="Q268" s="434">
        <v>1</v>
      </c>
      <c r="R268" s="434" t="s">
        <v>1701</v>
      </c>
      <c r="S268" s="434">
        <v>86</v>
      </c>
      <c r="T268" s="413" t="s">
        <v>3078</v>
      </c>
      <c r="U268" s="413">
        <v>189</v>
      </c>
    </row>
    <row r="269" spans="1:21" x14ac:dyDescent="0.3">
      <c r="A269" s="435">
        <v>2184</v>
      </c>
      <c r="B269" s="435">
        <v>1</v>
      </c>
      <c r="C269" s="436" t="s">
        <v>1660</v>
      </c>
      <c r="D269" s="437">
        <v>1237.6400000000001</v>
      </c>
      <c r="E269" s="440">
        <v>106</v>
      </c>
      <c r="F269" s="437">
        <v>239</v>
      </c>
      <c r="G269" s="432">
        <v>150</v>
      </c>
      <c r="H269" s="432">
        <v>35850</v>
      </c>
      <c r="I269" s="432">
        <v>0.34951592050000002</v>
      </c>
      <c r="J269" s="444">
        <v>12530.15</v>
      </c>
      <c r="K269" s="413">
        <v>10.124228370123783</v>
      </c>
      <c r="L269" s="433">
        <v>1957.8359228162312</v>
      </c>
      <c r="M269" s="444">
        <f t="shared" si="4"/>
        <v>15662.6875</v>
      </c>
      <c r="N269" s="432">
        <v>1.5819106709675117</v>
      </c>
      <c r="O269" s="432">
        <v>-1293</v>
      </c>
      <c r="P269" s="434">
        <v>891</v>
      </c>
      <c r="Q269" s="434">
        <v>1</v>
      </c>
      <c r="R269" s="434" t="s">
        <v>3192</v>
      </c>
      <c r="S269" s="434">
        <v>87</v>
      </c>
      <c r="T269" s="413" t="s">
        <v>3193</v>
      </c>
      <c r="U269" s="413">
        <v>53</v>
      </c>
    </row>
    <row r="270" spans="1:21" x14ac:dyDescent="0.3">
      <c r="A270" s="435">
        <v>2190</v>
      </c>
      <c r="B270" s="435">
        <v>1</v>
      </c>
      <c r="C270" s="436" t="s">
        <v>361</v>
      </c>
      <c r="D270" s="437">
        <v>695.39</v>
      </c>
      <c r="E270" s="440">
        <v>34</v>
      </c>
      <c r="F270" s="437">
        <v>96</v>
      </c>
      <c r="G270" s="432">
        <v>150</v>
      </c>
      <c r="H270" s="432">
        <v>14400</v>
      </c>
      <c r="I270" s="432">
        <v>0.34951592050000002</v>
      </c>
      <c r="J270" s="444">
        <v>5033.03</v>
      </c>
      <c r="K270" s="413">
        <v>7.2377083363292538</v>
      </c>
      <c r="L270" s="433">
        <v>786.41093160191826</v>
      </c>
      <c r="M270" s="444">
        <f t="shared" si="4"/>
        <v>6291.2874999999995</v>
      </c>
      <c r="N270" s="432">
        <v>1.1308919190697568</v>
      </c>
      <c r="O270" s="432">
        <v>-1279</v>
      </c>
      <c r="P270" s="434">
        <v>911</v>
      </c>
      <c r="Q270" s="434">
        <v>1</v>
      </c>
      <c r="R270" s="434" t="s">
        <v>1593</v>
      </c>
      <c r="S270" s="434">
        <v>30</v>
      </c>
      <c r="T270" s="413" t="s">
        <v>3035</v>
      </c>
      <c r="U270" s="413">
        <v>212</v>
      </c>
    </row>
    <row r="271" spans="1:21" x14ac:dyDescent="0.3">
      <c r="A271" s="435">
        <v>2198</v>
      </c>
      <c r="B271" s="435">
        <v>1</v>
      </c>
      <c r="C271" s="436" t="s">
        <v>362</v>
      </c>
      <c r="D271" s="432">
        <v>615.88</v>
      </c>
      <c r="E271" s="440">
        <v>44</v>
      </c>
      <c r="F271" s="431">
        <v>84</v>
      </c>
      <c r="G271" s="432">
        <v>150</v>
      </c>
      <c r="H271" s="432">
        <v>12600</v>
      </c>
      <c r="I271" s="432">
        <v>0.34951592050000002</v>
      </c>
      <c r="J271" s="444">
        <v>4403.8999999999996</v>
      </c>
      <c r="K271" s="413">
        <v>7.1505812820679351</v>
      </c>
      <c r="L271" s="433">
        <v>688.10936983917998</v>
      </c>
      <c r="M271" s="444">
        <f t="shared" si="4"/>
        <v>5504.875</v>
      </c>
      <c r="N271" s="432">
        <v>1.1172783169435279</v>
      </c>
      <c r="O271" s="432">
        <v>-1286</v>
      </c>
      <c r="P271" s="434">
        <v>912</v>
      </c>
      <c r="Q271" s="434">
        <v>1</v>
      </c>
      <c r="R271" s="434" t="s">
        <v>3194</v>
      </c>
      <c r="S271" s="434">
        <v>48</v>
      </c>
      <c r="T271" s="413" t="s">
        <v>3080</v>
      </c>
      <c r="U271" s="413">
        <v>114</v>
      </c>
    </row>
    <row r="272" spans="1:21" x14ac:dyDescent="0.3">
      <c r="A272" s="435">
        <v>2215</v>
      </c>
      <c r="B272" s="435">
        <v>1</v>
      </c>
      <c r="C272" s="436" t="s">
        <v>1787</v>
      </c>
      <c r="D272" s="437">
        <v>261.37</v>
      </c>
      <c r="E272" s="440">
        <v>26</v>
      </c>
      <c r="F272" s="437">
        <v>128</v>
      </c>
      <c r="G272" s="432">
        <v>150</v>
      </c>
      <c r="H272" s="432">
        <v>19200</v>
      </c>
      <c r="I272" s="432">
        <v>0.34951592050000002</v>
      </c>
      <c r="J272" s="444">
        <v>6710.71</v>
      </c>
      <c r="K272" s="413">
        <v>25.675134866281518</v>
      </c>
      <c r="L272" s="433">
        <v>1048.5484296358873</v>
      </c>
      <c r="M272" s="444">
        <f t="shared" si="4"/>
        <v>8388.3875000000007</v>
      </c>
      <c r="N272" s="432">
        <v>4.0117397927684406</v>
      </c>
      <c r="O272" s="432">
        <v>-1301</v>
      </c>
      <c r="P272" s="434">
        <v>914</v>
      </c>
      <c r="Q272" s="434">
        <v>1</v>
      </c>
      <c r="R272" s="434" t="s">
        <v>2625</v>
      </c>
      <c r="S272" s="434">
        <v>14</v>
      </c>
      <c r="T272" s="413" t="s">
        <v>2977</v>
      </c>
      <c r="U272" s="413">
        <v>13</v>
      </c>
    </row>
    <row r="273" spans="1:21" x14ac:dyDescent="0.3">
      <c r="A273" s="435">
        <v>2310</v>
      </c>
      <c r="B273" s="435">
        <v>1</v>
      </c>
      <c r="C273" s="436" t="s">
        <v>1645</v>
      </c>
      <c r="D273" s="432">
        <v>1148.6500000000001</v>
      </c>
      <c r="E273" s="440">
        <v>69</v>
      </c>
      <c r="F273" s="431">
        <v>207</v>
      </c>
      <c r="G273" s="432">
        <v>150</v>
      </c>
      <c r="H273" s="432">
        <v>31050</v>
      </c>
      <c r="I273" s="432">
        <v>0.34951592050000002</v>
      </c>
      <c r="J273" s="444">
        <v>10852.47</v>
      </c>
      <c r="K273" s="413">
        <v>9.4480215905628331</v>
      </c>
      <c r="L273" s="433">
        <v>1695.6984247822625</v>
      </c>
      <c r="M273" s="444">
        <f t="shared" si="4"/>
        <v>13565.5875</v>
      </c>
      <c r="N273" s="432">
        <v>1.4762533624535432</v>
      </c>
      <c r="O273" s="432">
        <v>-1395</v>
      </c>
      <c r="P273" s="434">
        <v>915</v>
      </c>
      <c r="Q273" s="434">
        <v>52</v>
      </c>
      <c r="R273" s="434" t="s">
        <v>3195</v>
      </c>
      <c r="S273" s="434">
        <v>46</v>
      </c>
      <c r="T273" s="413" t="s">
        <v>3076</v>
      </c>
      <c r="U273" s="413">
        <v>0</v>
      </c>
    </row>
    <row r="274" spans="1:21" x14ac:dyDescent="0.3">
      <c r="A274" s="435">
        <v>2311</v>
      </c>
      <c r="B274" s="435">
        <v>1</v>
      </c>
      <c r="C274" s="436" t="s">
        <v>1784</v>
      </c>
      <c r="D274" s="437">
        <v>460.15</v>
      </c>
      <c r="E274" s="441">
        <v>25</v>
      </c>
      <c r="F274" s="437">
        <v>97</v>
      </c>
      <c r="G274" s="432">
        <v>150</v>
      </c>
      <c r="H274" s="432">
        <v>14550</v>
      </c>
      <c r="I274" s="432">
        <v>0.34951592050000002</v>
      </c>
      <c r="J274" s="444">
        <v>5085.46</v>
      </c>
      <c r="K274" s="413">
        <v>11.051743996522873</v>
      </c>
      <c r="L274" s="433">
        <v>794.60311904047694</v>
      </c>
      <c r="M274" s="444">
        <f t="shared" si="4"/>
        <v>6356.8249999999998</v>
      </c>
      <c r="N274" s="432">
        <v>1.7268349865054373</v>
      </c>
      <c r="O274" s="432">
        <v>-1395</v>
      </c>
      <c r="P274" s="434">
        <v>916</v>
      </c>
      <c r="Q274" s="434">
        <v>6</v>
      </c>
      <c r="R274" s="434" t="s">
        <v>3196</v>
      </c>
      <c r="S274" s="434">
        <v>62</v>
      </c>
      <c r="T274" s="413" t="s">
        <v>3124</v>
      </c>
      <c r="U274" s="413">
        <v>0</v>
      </c>
    </row>
    <row r="275" spans="1:21" x14ac:dyDescent="0.3">
      <c r="A275" s="435">
        <v>2342</v>
      </c>
      <c r="B275" s="435">
        <v>1</v>
      </c>
      <c r="C275" s="436" t="s">
        <v>366</v>
      </c>
      <c r="D275" s="432">
        <v>785.5</v>
      </c>
      <c r="E275" s="440">
        <v>38</v>
      </c>
      <c r="F275" s="431">
        <v>81</v>
      </c>
      <c r="G275" s="432">
        <v>150</v>
      </c>
      <c r="H275" s="432">
        <v>12150</v>
      </c>
      <c r="I275" s="432">
        <v>0.34951592050000002</v>
      </c>
      <c r="J275" s="444">
        <v>4246.62</v>
      </c>
      <c r="K275" s="413">
        <v>5.4062635264162955</v>
      </c>
      <c r="L275" s="433">
        <v>663.53437002349244</v>
      </c>
      <c r="M275" s="444">
        <f t="shared" si="4"/>
        <v>5308.2749999999996</v>
      </c>
      <c r="N275" s="432">
        <v>0.84472866966708138</v>
      </c>
      <c r="O275" s="432">
        <v>-1425</v>
      </c>
      <c r="P275" s="434">
        <v>917</v>
      </c>
      <c r="Q275" s="434">
        <v>6</v>
      </c>
      <c r="R275" s="434" t="s">
        <v>3197</v>
      </c>
      <c r="S275" s="434">
        <v>19</v>
      </c>
      <c r="T275" s="413" t="s">
        <v>2938</v>
      </c>
      <c r="U275" s="413">
        <v>0</v>
      </c>
    </row>
    <row r="276" spans="1:21" x14ac:dyDescent="0.3">
      <c r="A276" s="435">
        <v>2358</v>
      </c>
      <c r="B276" s="435">
        <v>1</v>
      </c>
      <c r="C276" s="436" t="s">
        <v>1837</v>
      </c>
      <c r="D276" s="437">
        <v>190.77</v>
      </c>
      <c r="E276" s="441">
        <v>9</v>
      </c>
      <c r="F276" s="437">
        <v>22</v>
      </c>
      <c r="G276" s="432">
        <v>150</v>
      </c>
      <c r="H276" s="432">
        <v>3300</v>
      </c>
      <c r="I276" s="432">
        <v>0.34951592050000002</v>
      </c>
      <c r="J276" s="444">
        <v>1153.4000000000001</v>
      </c>
      <c r="K276" s="413">
        <v>6.0460240079677101</v>
      </c>
      <c r="L276" s="433">
        <v>180.21874864835948</v>
      </c>
      <c r="M276" s="444">
        <f t="shared" si="4"/>
        <v>1441.75</v>
      </c>
      <c r="N276" s="432">
        <v>0.94469124415977079</v>
      </c>
      <c r="O276" s="432">
        <v>-1439</v>
      </c>
      <c r="P276" s="434">
        <v>919</v>
      </c>
      <c r="Q276" s="434">
        <v>51</v>
      </c>
      <c r="R276" s="434" t="s">
        <v>3198</v>
      </c>
      <c r="S276" s="434">
        <v>4</v>
      </c>
      <c r="T276" s="413" t="s">
        <v>2945</v>
      </c>
      <c r="U276" s="413">
        <v>0</v>
      </c>
    </row>
    <row r="277" spans="1:21" x14ac:dyDescent="0.3">
      <c r="A277" s="435">
        <v>2364</v>
      </c>
      <c r="B277" s="435">
        <v>1</v>
      </c>
      <c r="C277" s="436" t="s">
        <v>1734</v>
      </c>
      <c r="D277" s="437">
        <v>633.67999999999995</v>
      </c>
      <c r="E277" s="441">
        <v>49</v>
      </c>
      <c r="F277" s="437">
        <v>227</v>
      </c>
      <c r="G277" s="432">
        <v>150</v>
      </c>
      <c r="H277" s="432">
        <v>34050</v>
      </c>
      <c r="I277" s="432">
        <v>0.34951592050000002</v>
      </c>
      <c r="J277" s="444">
        <v>11901.02</v>
      </c>
      <c r="K277" s="413">
        <v>18.780804191389979</v>
      </c>
      <c r="L277" s="433">
        <v>1859.5343610534931</v>
      </c>
      <c r="M277" s="444">
        <f t="shared" si="4"/>
        <v>14876.275000000001</v>
      </c>
      <c r="N277" s="432">
        <v>2.9345006328959307</v>
      </c>
      <c r="O277" s="432">
        <v>-1444</v>
      </c>
      <c r="P277" s="434">
        <v>920</v>
      </c>
      <c r="Q277" s="434">
        <v>83</v>
      </c>
      <c r="R277" s="434" t="s">
        <v>3199</v>
      </c>
      <c r="S277" s="434">
        <v>62</v>
      </c>
      <c r="T277" s="413" t="s">
        <v>3124</v>
      </c>
      <c r="U277" s="413">
        <v>0</v>
      </c>
    </row>
    <row r="278" spans="1:21" x14ac:dyDescent="0.3">
      <c r="A278" s="435">
        <v>2365</v>
      </c>
      <c r="B278" s="435">
        <v>1</v>
      </c>
      <c r="C278" s="436" t="s">
        <v>8</v>
      </c>
      <c r="D278" s="437">
        <v>713.67</v>
      </c>
      <c r="E278" s="440">
        <v>29</v>
      </c>
      <c r="F278" s="437">
        <v>62</v>
      </c>
      <c r="G278" s="432">
        <v>150</v>
      </c>
      <c r="H278" s="432">
        <v>9300</v>
      </c>
      <c r="I278" s="432">
        <v>0.34951592050000002</v>
      </c>
      <c r="J278" s="444">
        <v>3250.5</v>
      </c>
      <c r="K278" s="413">
        <v>4.5546260876875868</v>
      </c>
      <c r="L278" s="433">
        <v>507.89062119082053</v>
      </c>
      <c r="M278" s="444">
        <f t="shared" si="4"/>
        <v>4063.125</v>
      </c>
      <c r="N278" s="432">
        <v>0.71166032086373332</v>
      </c>
      <c r="O278" s="432">
        <v>-1444</v>
      </c>
      <c r="P278" s="434">
        <v>921</v>
      </c>
      <c r="Q278" s="434">
        <v>83</v>
      </c>
      <c r="R278" s="434" t="s">
        <v>3200</v>
      </c>
      <c r="S278" s="434">
        <v>55</v>
      </c>
      <c r="T278" s="413" t="s">
        <v>3003</v>
      </c>
      <c r="U278" s="413">
        <v>0</v>
      </c>
    </row>
    <row r="279" spans="1:21" x14ac:dyDescent="0.3">
      <c r="A279" s="435">
        <v>2396</v>
      </c>
      <c r="B279" s="435">
        <v>1</v>
      </c>
      <c r="C279" s="436" t="s">
        <v>1718</v>
      </c>
      <c r="D279" s="432">
        <v>826.81</v>
      </c>
      <c r="E279" s="440">
        <v>51</v>
      </c>
      <c r="F279" s="431">
        <v>195</v>
      </c>
      <c r="G279" s="432">
        <v>150</v>
      </c>
      <c r="H279" s="432">
        <v>29250</v>
      </c>
      <c r="I279" s="432">
        <v>0.34951592050000002</v>
      </c>
      <c r="J279" s="444">
        <v>10223.34</v>
      </c>
      <c r="K279" s="413">
        <v>12.3647996516733</v>
      </c>
      <c r="L279" s="433">
        <v>1597.3968630195241</v>
      </c>
      <c r="M279" s="444">
        <f t="shared" si="4"/>
        <v>12779.174999999999</v>
      </c>
      <c r="N279" s="432">
        <v>1.9319999310839542</v>
      </c>
      <c r="O279" s="432">
        <v>-1474</v>
      </c>
      <c r="P279" s="434">
        <v>922</v>
      </c>
      <c r="Q279" s="434">
        <v>83</v>
      </c>
      <c r="R279" s="434" t="s">
        <v>1933</v>
      </c>
      <c r="S279" s="434">
        <v>7</v>
      </c>
      <c r="T279" s="413" t="s">
        <v>2953</v>
      </c>
      <c r="U279" s="413">
        <v>0</v>
      </c>
    </row>
    <row r="280" spans="1:21" x14ac:dyDescent="0.3">
      <c r="A280" s="435">
        <v>2397</v>
      </c>
      <c r="B280" s="435">
        <v>1</v>
      </c>
      <c r="C280" s="436" t="s">
        <v>1857</v>
      </c>
      <c r="D280" s="432">
        <v>1023.77</v>
      </c>
      <c r="E280" s="440">
        <v>8</v>
      </c>
      <c r="F280" s="431">
        <v>15</v>
      </c>
      <c r="G280" s="432">
        <v>150</v>
      </c>
      <c r="H280" s="432">
        <v>2250</v>
      </c>
      <c r="I280" s="432">
        <v>0.34951592050000002</v>
      </c>
      <c r="J280" s="444">
        <v>786.41</v>
      </c>
      <c r="K280" s="413">
        <v>0.76815104955214553</v>
      </c>
      <c r="L280" s="433">
        <v>122.87656157842584</v>
      </c>
      <c r="M280" s="444">
        <f t="shared" si="4"/>
        <v>983.01249999999993</v>
      </c>
      <c r="N280" s="432">
        <v>0.12002360059234578</v>
      </c>
      <c r="O280" s="432">
        <v>-1474</v>
      </c>
      <c r="P280" s="434">
        <v>923</v>
      </c>
      <c r="Q280" s="434">
        <v>83</v>
      </c>
      <c r="R280" s="434" t="s">
        <v>3201</v>
      </c>
      <c r="S280" s="434">
        <v>73</v>
      </c>
      <c r="T280" s="413" t="s">
        <v>3153</v>
      </c>
      <c r="U280" s="413">
        <v>0</v>
      </c>
    </row>
    <row r="281" spans="1:21" x14ac:dyDescent="0.3">
      <c r="A281" s="435">
        <v>2448</v>
      </c>
      <c r="B281" s="435">
        <v>1</v>
      </c>
      <c r="C281" s="436" t="s">
        <v>1703</v>
      </c>
      <c r="D281" s="432">
        <v>723.32</v>
      </c>
      <c r="E281" s="441">
        <v>63</v>
      </c>
      <c r="F281" s="431">
        <v>136</v>
      </c>
      <c r="G281" s="432">
        <v>150</v>
      </c>
      <c r="H281" s="432">
        <v>20400</v>
      </c>
      <c r="I281" s="432">
        <v>0.34951592050000002</v>
      </c>
      <c r="J281" s="444">
        <v>7130.12</v>
      </c>
      <c r="K281" s="413">
        <v>9.8574904606536524</v>
      </c>
      <c r="L281" s="433">
        <v>1114.0812416443912</v>
      </c>
      <c r="M281" s="444">
        <f t="shared" si="4"/>
        <v>8912.65</v>
      </c>
      <c r="N281" s="432">
        <v>1.5402328729253874</v>
      </c>
      <c r="O281" s="432">
        <v>-1524</v>
      </c>
      <c r="P281" s="434">
        <v>924</v>
      </c>
      <c r="Q281" s="434">
        <v>83</v>
      </c>
      <c r="R281" s="434" t="s">
        <v>3202</v>
      </c>
      <c r="S281" s="434">
        <v>77</v>
      </c>
      <c r="T281" s="413" t="s">
        <v>3169</v>
      </c>
      <c r="U281" s="413">
        <v>0</v>
      </c>
    </row>
    <row r="282" spans="1:21" x14ac:dyDescent="0.3">
      <c r="A282" s="435">
        <v>2534</v>
      </c>
      <c r="B282" s="435">
        <v>1</v>
      </c>
      <c r="C282" s="436" t="s">
        <v>1834</v>
      </c>
      <c r="D282" s="437">
        <v>663.87</v>
      </c>
      <c r="E282" s="440">
        <v>49</v>
      </c>
      <c r="F282" s="437">
        <v>106</v>
      </c>
      <c r="G282" s="432">
        <v>150</v>
      </c>
      <c r="H282" s="432">
        <v>15900</v>
      </c>
      <c r="I282" s="432">
        <v>0.34951592050000002</v>
      </c>
      <c r="J282" s="444">
        <v>5557.3</v>
      </c>
      <c r="K282" s="413">
        <v>8.3710666244897354</v>
      </c>
      <c r="L282" s="433">
        <v>868.32811848753943</v>
      </c>
      <c r="M282" s="444">
        <f t="shared" si="4"/>
        <v>6946.625</v>
      </c>
      <c r="N282" s="432">
        <v>1.3079791502666778</v>
      </c>
      <c r="O282" s="432">
        <v>-1608</v>
      </c>
      <c r="P282" s="434">
        <v>926</v>
      </c>
      <c r="Q282" s="434">
        <v>83</v>
      </c>
      <c r="R282" s="434" t="s">
        <v>1934</v>
      </c>
      <c r="S282" s="434">
        <v>56</v>
      </c>
      <c r="T282" s="413" t="s">
        <v>3105</v>
      </c>
      <c r="U282" s="413">
        <v>0</v>
      </c>
    </row>
    <row r="283" spans="1:21" x14ac:dyDescent="0.3">
      <c r="A283" s="435">
        <v>2536</v>
      </c>
      <c r="B283" s="435">
        <v>1</v>
      </c>
      <c r="C283" s="436" t="s">
        <v>368</v>
      </c>
      <c r="D283" s="432">
        <v>313.14999999999998</v>
      </c>
      <c r="E283" s="440">
        <v>6</v>
      </c>
      <c r="F283" s="431">
        <v>6</v>
      </c>
      <c r="G283" s="432">
        <v>150</v>
      </c>
      <c r="H283" s="432">
        <v>900</v>
      </c>
      <c r="I283" s="432">
        <v>0.34951592050000002</v>
      </c>
      <c r="J283" s="444">
        <v>314.56</v>
      </c>
      <c r="K283" s="413">
        <v>1.0045026345201982</v>
      </c>
      <c r="L283" s="433">
        <v>49.149999631375024</v>
      </c>
      <c r="M283" s="444">
        <f t="shared" si="4"/>
        <v>393.2</v>
      </c>
      <c r="N283" s="432">
        <v>0.15695353546662949</v>
      </c>
      <c r="O283" s="432">
        <v>-1609</v>
      </c>
      <c r="P283" s="434">
        <v>927</v>
      </c>
      <c r="Q283" s="434">
        <v>83</v>
      </c>
      <c r="R283" s="434" t="s">
        <v>3203</v>
      </c>
      <c r="S283" s="434">
        <v>69</v>
      </c>
      <c r="T283" s="413" t="s">
        <v>3139</v>
      </c>
      <c r="U283" s="413">
        <v>0</v>
      </c>
    </row>
    <row r="284" spans="1:21" x14ac:dyDescent="0.3">
      <c r="A284" s="435">
        <v>2580</v>
      </c>
      <c r="B284" s="435">
        <v>1</v>
      </c>
      <c r="C284" s="436" t="s">
        <v>1696</v>
      </c>
      <c r="D284" s="437">
        <v>739.97</v>
      </c>
      <c r="E284" s="440">
        <v>64</v>
      </c>
      <c r="F284" s="437">
        <v>198</v>
      </c>
      <c r="G284" s="432">
        <v>150</v>
      </c>
      <c r="H284" s="432">
        <v>29700</v>
      </c>
      <c r="I284" s="432">
        <v>0.34951592050000002</v>
      </c>
      <c r="J284" s="444">
        <v>10380.620000000001</v>
      </c>
      <c r="K284" s="413">
        <v>14.028433585145343</v>
      </c>
      <c r="L284" s="433">
        <v>1621.9718628352118</v>
      </c>
      <c r="M284" s="444">
        <f t="shared" si="4"/>
        <v>12975.775000000001</v>
      </c>
      <c r="N284" s="432">
        <v>2.1919427312393904</v>
      </c>
      <c r="O284" s="432">
        <v>-1652</v>
      </c>
      <c r="P284" s="434">
        <v>928</v>
      </c>
      <c r="Q284" s="434">
        <v>83</v>
      </c>
      <c r="R284" s="434" t="s">
        <v>3204</v>
      </c>
      <c r="S284" s="434">
        <v>57</v>
      </c>
      <c r="T284" s="413" t="s">
        <v>3112</v>
      </c>
      <c r="U284" s="413">
        <v>0</v>
      </c>
    </row>
    <row r="285" spans="1:21" x14ac:dyDescent="0.3">
      <c r="A285" s="435">
        <v>2609</v>
      </c>
      <c r="B285" s="435">
        <v>1</v>
      </c>
      <c r="C285" s="436" t="s">
        <v>1693</v>
      </c>
      <c r="D285" s="432">
        <v>475.29</v>
      </c>
      <c r="E285" s="440">
        <v>38</v>
      </c>
      <c r="F285" s="431">
        <v>189</v>
      </c>
      <c r="G285" s="432">
        <v>150</v>
      </c>
      <c r="H285" s="432">
        <v>28350</v>
      </c>
      <c r="I285" s="432">
        <v>0.34951592050000002</v>
      </c>
      <c r="J285" s="444">
        <v>9908.7800000000007</v>
      </c>
      <c r="K285" s="413">
        <v>20.847861305729133</v>
      </c>
      <c r="L285" s="433">
        <v>1548.2468633881492</v>
      </c>
      <c r="M285" s="444">
        <f t="shared" si="4"/>
        <v>12385.975</v>
      </c>
      <c r="N285" s="432">
        <v>3.2574783045890912</v>
      </c>
      <c r="O285" s="432">
        <v>-1674</v>
      </c>
      <c r="P285" s="434">
        <v>935</v>
      </c>
      <c r="Q285" s="434">
        <v>52</v>
      </c>
      <c r="R285" s="434" t="s">
        <v>3205</v>
      </c>
      <c r="S285" s="434">
        <v>56</v>
      </c>
      <c r="T285" s="413" t="s">
        <v>3105</v>
      </c>
      <c r="U285" s="413">
        <v>0</v>
      </c>
    </row>
    <row r="286" spans="1:21" x14ac:dyDescent="0.3">
      <c r="A286" s="435">
        <v>2683</v>
      </c>
      <c r="B286" s="435">
        <v>1</v>
      </c>
      <c r="C286" s="436" t="s">
        <v>1770</v>
      </c>
      <c r="D286" s="437">
        <v>284.10000000000002</v>
      </c>
      <c r="E286" s="440">
        <v>23</v>
      </c>
      <c r="F286" s="437">
        <v>72</v>
      </c>
      <c r="G286" s="432">
        <v>150</v>
      </c>
      <c r="H286" s="432">
        <v>10800</v>
      </c>
      <c r="I286" s="432">
        <v>0.34951592050000002</v>
      </c>
      <c r="J286" s="444">
        <v>3774.77</v>
      </c>
      <c r="K286" s="413">
        <v>13.286765223512846</v>
      </c>
      <c r="L286" s="433">
        <v>589.80780807644169</v>
      </c>
      <c r="M286" s="444">
        <f t="shared" si="4"/>
        <v>4718.4624999999996</v>
      </c>
      <c r="N286" s="432">
        <v>2.0760570506034552</v>
      </c>
      <c r="O286" s="432">
        <v>-1745</v>
      </c>
      <c r="P286" s="434">
        <v>938</v>
      </c>
      <c r="Q286" s="434">
        <v>52</v>
      </c>
      <c r="R286" s="434" t="s">
        <v>3206</v>
      </c>
      <c r="S286" s="434">
        <v>86</v>
      </c>
      <c r="T286" s="413" t="s">
        <v>3078</v>
      </c>
      <c r="U286" s="413">
        <v>0</v>
      </c>
    </row>
    <row r="287" spans="1:21" x14ac:dyDescent="0.3">
      <c r="A287" s="435">
        <v>2687</v>
      </c>
      <c r="B287" s="435">
        <v>1</v>
      </c>
      <c r="C287" s="436" t="s">
        <v>371</v>
      </c>
      <c r="D287" s="432">
        <v>1255.3800000000001</v>
      </c>
      <c r="E287" s="440">
        <v>32</v>
      </c>
      <c r="F287" s="431">
        <v>39</v>
      </c>
      <c r="G287" s="432">
        <v>150</v>
      </c>
      <c r="H287" s="432">
        <v>5850</v>
      </c>
      <c r="I287" s="432">
        <v>0.34951592050000002</v>
      </c>
      <c r="J287" s="444">
        <v>2044.67</v>
      </c>
      <c r="K287" s="413">
        <v>1.6287259634532969</v>
      </c>
      <c r="L287" s="433">
        <v>319.47968510390251</v>
      </c>
      <c r="M287" s="444">
        <f t="shared" si="4"/>
        <v>2555.8375000000001</v>
      </c>
      <c r="N287" s="432">
        <v>0.25448842988091452</v>
      </c>
      <c r="O287" s="432">
        <v>-1724</v>
      </c>
      <c r="P287" s="434">
        <v>963</v>
      </c>
      <c r="Q287" s="434">
        <v>51</v>
      </c>
      <c r="R287" s="434" t="s">
        <v>3207</v>
      </c>
      <c r="S287" s="434">
        <v>69</v>
      </c>
      <c r="T287" s="413" t="s">
        <v>3139</v>
      </c>
      <c r="U287" s="413">
        <v>0</v>
      </c>
    </row>
    <row r="288" spans="1:21" x14ac:dyDescent="0.3">
      <c r="A288" s="435">
        <v>2689</v>
      </c>
      <c r="B288" s="435">
        <v>1</v>
      </c>
      <c r="C288" s="436" t="s">
        <v>1720</v>
      </c>
      <c r="D288" s="432">
        <v>1150.6500000000001</v>
      </c>
      <c r="E288" s="440">
        <v>88</v>
      </c>
      <c r="F288" s="431">
        <v>187</v>
      </c>
      <c r="G288" s="432">
        <v>150</v>
      </c>
      <c r="H288" s="432">
        <v>28050</v>
      </c>
      <c r="I288" s="432">
        <v>0.34951592050000002</v>
      </c>
      <c r="J288" s="444">
        <v>9803.92</v>
      </c>
      <c r="K288" s="413">
        <v>8.52033198626863</v>
      </c>
      <c r="L288" s="433">
        <v>1531.8624885110319</v>
      </c>
      <c r="M288" s="444">
        <f t="shared" si="4"/>
        <v>12254.9</v>
      </c>
      <c r="N288" s="432">
        <v>1.33130186286971</v>
      </c>
      <c r="O288" s="432">
        <v>-1723</v>
      </c>
      <c r="P288" s="434">
        <v>966</v>
      </c>
      <c r="Q288" s="434">
        <v>51</v>
      </c>
      <c r="R288" s="434" t="s">
        <v>3208</v>
      </c>
      <c r="S288" s="434">
        <v>86</v>
      </c>
      <c r="T288" s="413" t="s">
        <v>3078</v>
      </c>
      <c r="U288" s="413">
        <v>0</v>
      </c>
    </row>
    <row r="289" spans="1:21" x14ac:dyDescent="0.3">
      <c r="A289" s="435">
        <v>2711</v>
      </c>
      <c r="B289" s="435">
        <v>1</v>
      </c>
      <c r="C289" s="436" t="s">
        <v>1741</v>
      </c>
      <c r="D289" s="437">
        <v>952.83</v>
      </c>
      <c r="E289" s="441">
        <v>75</v>
      </c>
      <c r="F289" s="437">
        <v>161</v>
      </c>
      <c r="G289" s="432">
        <v>150</v>
      </c>
      <c r="H289" s="432">
        <v>24150</v>
      </c>
      <c r="I289" s="432">
        <v>0.34951592050000002</v>
      </c>
      <c r="J289" s="444">
        <v>8440.81</v>
      </c>
      <c r="K289" s="413">
        <v>8.8586736353809172</v>
      </c>
      <c r="L289" s="433">
        <v>1318.8765526084262</v>
      </c>
      <c r="M289" s="444">
        <f t="shared" si="4"/>
        <v>10551.012499999999</v>
      </c>
      <c r="N289" s="432">
        <v>1.3841677451470107</v>
      </c>
      <c r="O289" s="432">
        <v>-1733</v>
      </c>
      <c r="P289" s="434">
        <v>978</v>
      </c>
      <c r="Q289" s="434">
        <v>52</v>
      </c>
      <c r="R289" s="434" t="s">
        <v>3209</v>
      </c>
      <c r="S289" s="434">
        <v>87</v>
      </c>
      <c r="T289" s="413" t="s">
        <v>3193</v>
      </c>
      <c r="U289" s="413">
        <v>0</v>
      </c>
    </row>
    <row r="290" spans="1:21" x14ac:dyDescent="0.3">
      <c r="A290" s="435">
        <v>2752</v>
      </c>
      <c r="B290" s="435">
        <v>1</v>
      </c>
      <c r="C290" s="436" t="s">
        <v>1604</v>
      </c>
      <c r="D290" s="437">
        <v>1719.05</v>
      </c>
      <c r="E290" s="440">
        <v>157</v>
      </c>
      <c r="F290" s="437">
        <v>517</v>
      </c>
      <c r="G290" s="432">
        <v>150</v>
      </c>
      <c r="H290" s="432">
        <v>77550</v>
      </c>
      <c r="I290" s="432">
        <v>0.34951592050000002</v>
      </c>
      <c r="J290" s="444">
        <v>27104.959999999999</v>
      </c>
      <c r="K290" s="413">
        <v>15.767406416334603</v>
      </c>
      <c r="L290" s="433">
        <v>4235.1499682363765</v>
      </c>
      <c r="M290" s="444">
        <f t="shared" si="4"/>
        <v>33881.199999999997</v>
      </c>
      <c r="N290" s="432">
        <v>2.4636572340748533</v>
      </c>
      <c r="O290" s="432">
        <v>-1767</v>
      </c>
      <c r="P290" s="434">
        <v>985</v>
      </c>
      <c r="Q290" s="434">
        <v>51</v>
      </c>
      <c r="R290" s="434" t="s">
        <v>3210</v>
      </c>
      <c r="S290" s="434">
        <v>63</v>
      </c>
      <c r="T290" s="413" t="s">
        <v>149</v>
      </c>
      <c r="U290" s="413">
        <v>0</v>
      </c>
    </row>
    <row r="291" spans="1:21" x14ac:dyDescent="0.3">
      <c r="A291" s="435">
        <v>2753</v>
      </c>
      <c r="B291" s="435">
        <v>1</v>
      </c>
      <c r="C291" s="436" t="s">
        <v>1647</v>
      </c>
      <c r="D291" s="437">
        <v>955.64</v>
      </c>
      <c r="E291" s="440">
        <v>57</v>
      </c>
      <c r="F291" s="437">
        <v>288</v>
      </c>
      <c r="G291" s="432">
        <v>150</v>
      </c>
      <c r="H291" s="432">
        <v>43200</v>
      </c>
      <c r="I291" s="432">
        <v>0.34951592050000002</v>
      </c>
      <c r="J291" s="444">
        <v>15099.09</v>
      </c>
      <c r="K291" s="413">
        <v>15.79997697877862</v>
      </c>
      <c r="L291" s="433">
        <v>2359.232794805755</v>
      </c>
      <c r="M291" s="444">
        <f t="shared" si="4"/>
        <v>18873.862499999999</v>
      </c>
      <c r="N291" s="432">
        <v>2.4687463844185626</v>
      </c>
      <c r="O291" s="432">
        <v>-1762</v>
      </c>
      <c r="P291" s="434">
        <v>991</v>
      </c>
      <c r="Q291" s="434">
        <v>83</v>
      </c>
      <c r="R291" s="434" t="s">
        <v>3211</v>
      </c>
      <c r="S291" s="434">
        <v>42</v>
      </c>
      <c r="T291" s="413" t="s">
        <v>3068</v>
      </c>
      <c r="U291" s="413">
        <v>0</v>
      </c>
    </row>
    <row r="292" spans="1:21" x14ac:dyDescent="0.3">
      <c r="A292" s="435">
        <v>2754</v>
      </c>
      <c r="B292" s="435">
        <v>1</v>
      </c>
      <c r="C292" s="436" t="s">
        <v>1833</v>
      </c>
      <c r="D292" s="432">
        <v>474.08</v>
      </c>
      <c r="E292" s="440">
        <v>27</v>
      </c>
      <c r="F292" s="431">
        <v>50</v>
      </c>
      <c r="G292" s="432">
        <v>150</v>
      </c>
      <c r="H292" s="432">
        <v>7500</v>
      </c>
      <c r="I292" s="432">
        <v>0.34951592050000002</v>
      </c>
      <c r="J292" s="444">
        <v>2621.37</v>
      </c>
      <c r="K292" s="413">
        <v>5.529383226459669</v>
      </c>
      <c r="L292" s="433">
        <v>409.58905942808218</v>
      </c>
      <c r="M292" s="444">
        <f t="shared" si="4"/>
        <v>3276.7124999999996</v>
      </c>
      <c r="N292" s="432">
        <v>0.86396612265457773</v>
      </c>
      <c r="O292" s="432">
        <v>-1757</v>
      </c>
      <c r="P292" s="434">
        <v>997</v>
      </c>
      <c r="Q292" s="434">
        <v>52</v>
      </c>
      <c r="R292" s="434" t="s">
        <v>3212</v>
      </c>
      <c r="S292" s="434">
        <v>60</v>
      </c>
      <c r="T292" s="413" t="s">
        <v>3119</v>
      </c>
      <c r="U292" s="413">
        <v>0</v>
      </c>
    </row>
    <row r="293" spans="1:21" x14ac:dyDescent="0.3">
      <c r="A293" s="435">
        <v>2769</v>
      </c>
      <c r="B293" s="435">
        <v>1</v>
      </c>
      <c r="C293" s="436" t="s">
        <v>1707</v>
      </c>
      <c r="D293" s="437">
        <v>1041.8800000000001</v>
      </c>
      <c r="E293" s="440">
        <v>83</v>
      </c>
      <c r="F293" s="437">
        <v>202</v>
      </c>
      <c r="G293" s="432">
        <v>150</v>
      </c>
      <c r="H293" s="432">
        <v>30300</v>
      </c>
      <c r="I293" s="432">
        <v>0.34951592050000002</v>
      </c>
      <c r="J293" s="444">
        <v>10590.33</v>
      </c>
      <c r="K293" s="413">
        <v>10.164635082735055</v>
      </c>
      <c r="L293" s="433">
        <v>1654.7390500894578</v>
      </c>
      <c r="M293" s="444">
        <f t="shared" si="4"/>
        <v>13237.9125</v>
      </c>
      <c r="N293" s="432">
        <v>1.5882242197656713</v>
      </c>
      <c r="O293" s="432">
        <v>-1771</v>
      </c>
      <c r="P293" s="434">
        <v>998</v>
      </c>
      <c r="Q293" s="434">
        <v>52</v>
      </c>
      <c r="R293" s="434" t="s">
        <v>1940</v>
      </c>
      <c r="S293" s="434">
        <v>4</v>
      </c>
      <c r="T293" s="413" t="s">
        <v>2945</v>
      </c>
      <c r="U293" s="413">
        <v>0</v>
      </c>
    </row>
    <row r="294" spans="1:21" x14ac:dyDescent="0.3">
      <c r="A294" s="435">
        <v>2805</v>
      </c>
      <c r="B294" s="435">
        <v>1</v>
      </c>
      <c r="C294" s="436" t="s">
        <v>1790</v>
      </c>
      <c r="D294" s="432">
        <v>1204.73</v>
      </c>
      <c r="E294" s="440">
        <v>69</v>
      </c>
      <c r="F294" s="431">
        <v>125</v>
      </c>
      <c r="G294" s="432">
        <v>150</v>
      </c>
      <c r="H294" s="432">
        <v>18750</v>
      </c>
      <c r="I294" s="432">
        <v>0.34951592050000002</v>
      </c>
      <c r="J294" s="444">
        <v>6553.42</v>
      </c>
      <c r="K294" s="413">
        <v>5.4397416848588485</v>
      </c>
      <c r="L294" s="433">
        <v>1023.9718673202115</v>
      </c>
      <c r="M294" s="444">
        <f t="shared" si="4"/>
        <v>8191.7749999999996</v>
      </c>
      <c r="N294" s="432">
        <v>0.84995963188449819</v>
      </c>
      <c r="O294" s="432">
        <v>-1805</v>
      </c>
      <c r="P294" s="434">
        <v>1000</v>
      </c>
      <c r="Q294" s="434">
        <v>70</v>
      </c>
      <c r="R294" s="434" t="s">
        <v>3213</v>
      </c>
      <c r="S294" s="434">
        <v>27</v>
      </c>
      <c r="T294" s="413" t="s">
        <v>2935</v>
      </c>
      <c r="U294" s="413">
        <v>0</v>
      </c>
    </row>
    <row r="295" spans="1:21" x14ac:dyDescent="0.3">
      <c r="A295" s="435">
        <v>2835</v>
      </c>
      <c r="B295" s="435">
        <v>1</v>
      </c>
      <c r="C295" s="436" t="s">
        <v>1804</v>
      </c>
      <c r="D295" s="437">
        <v>678.53</v>
      </c>
      <c r="E295" s="440">
        <v>42</v>
      </c>
      <c r="F295" s="437">
        <v>83</v>
      </c>
      <c r="G295" s="432">
        <v>150</v>
      </c>
      <c r="H295" s="432">
        <v>12450</v>
      </c>
      <c r="I295" s="432">
        <v>0.34951592050000002</v>
      </c>
      <c r="J295" s="444">
        <v>4351.47</v>
      </c>
      <c r="K295" s="413">
        <v>6.4130841672438956</v>
      </c>
      <c r="L295" s="433">
        <v>679.91718240062141</v>
      </c>
      <c r="M295" s="444">
        <f t="shared" si="4"/>
        <v>5439.3375000000005</v>
      </c>
      <c r="N295" s="432">
        <v>1.002044393616526</v>
      </c>
      <c r="O295" s="432">
        <v>-1741</v>
      </c>
      <c r="P295" s="434">
        <v>1094</v>
      </c>
      <c r="Q295" s="434">
        <v>34</v>
      </c>
      <c r="R295" s="434" t="s">
        <v>3214</v>
      </c>
      <c r="S295" s="434">
        <v>9</v>
      </c>
      <c r="T295" s="413" t="s">
        <v>158</v>
      </c>
      <c r="U295" s="413">
        <v>0</v>
      </c>
    </row>
    <row r="296" spans="1:21" x14ac:dyDescent="0.3">
      <c r="A296" s="435">
        <v>2853</v>
      </c>
      <c r="B296" s="435">
        <v>1</v>
      </c>
      <c r="C296" s="436" t="s">
        <v>1676</v>
      </c>
      <c r="D296" s="437">
        <v>795.69</v>
      </c>
      <c r="E296" s="441">
        <v>59</v>
      </c>
      <c r="F296" s="437">
        <v>237</v>
      </c>
      <c r="G296" s="432">
        <v>150</v>
      </c>
      <c r="H296" s="432">
        <v>35550</v>
      </c>
      <c r="I296" s="432">
        <v>0.34951592050000002</v>
      </c>
      <c r="J296" s="444">
        <v>12425.29</v>
      </c>
      <c r="K296" s="413">
        <v>15.615742311704308</v>
      </c>
      <c r="L296" s="433">
        <v>1941.4515479391143</v>
      </c>
      <c r="M296" s="444">
        <f t="shared" si="4"/>
        <v>15531.612500000001</v>
      </c>
      <c r="N296" s="432">
        <v>2.439959717904101</v>
      </c>
      <c r="O296" s="432">
        <v>-1753</v>
      </c>
      <c r="P296" s="434">
        <v>1100</v>
      </c>
      <c r="Q296" s="434">
        <v>60</v>
      </c>
      <c r="R296" s="434" t="s">
        <v>3215</v>
      </c>
      <c r="S296" s="434">
        <v>62</v>
      </c>
      <c r="T296" s="413" t="s">
        <v>3124</v>
      </c>
      <c r="U296" s="413">
        <v>0</v>
      </c>
    </row>
    <row r="297" spans="1:21" x14ac:dyDescent="0.3">
      <c r="A297" s="435">
        <v>2854</v>
      </c>
      <c r="B297" s="435">
        <v>1</v>
      </c>
      <c r="C297" s="436" t="s">
        <v>1744</v>
      </c>
      <c r="D297" s="437">
        <v>570.29</v>
      </c>
      <c r="E297" s="440">
        <v>68</v>
      </c>
      <c r="F297" s="437">
        <v>199</v>
      </c>
      <c r="G297" s="432">
        <v>150</v>
      </c>
      <c r="H297" s="432">
        <v>29850</v>
      </c>
      <c r="I297" s="432">
        <v>0.34951592050000002</v>
      </c>
      <c r="J297" s="444">
        <v>10433.049999999999</v>
      </c>
      <c r="K297" s="413">
        <v>18.294288870574618</v>
      </c>
      <c r="L297" s="433">
        <v>1630.16405027377</v>
      </c>
      <c r="M297" s="444">
        <f t="shared" si="4"/>
        <v>13041.3125</v>
      </c>
      <c r="N297" s="432">
        <v>2.8584826145886657</v>
      </c>
      <c r="O297" s="432">
        <v>-1739</v>
      </c>
      <c r="P297" s="434">
        <v>1115</v>
      </c>
      <c r="Q297" s="434">
        <v>34</v>
      </c>
      <c r="R297" s="434" t="s">
        <v>3216</v>
      </c>
      <c r="S297" s="434">
        <v>11</v>
      </c>
      <c r="T297" s="413" t="s">
        <v>2968</v>
      </c>
      <c r="U297" s="413">
        <v>0</v>
      </c>
    </row>
    <row r="298" spans="1:21" x14ac:dyDescent="0.3">
      <c r="A298" s="435">
        <v>2856</v>
      </c>
      <c r="B298" s="435">
        <v>1</v>
      </c>
      <c r="C298" s="436" t="s">
        <v>1742</v>
      </c>
      <c r="D298" s="432">
        <v>293.08999999999997</v>
      </c>
      <c r="E298" s="440">
        <v>25</v>
      </c>
      <c r="F298" s="431">
        <v>102</v>
      </c>
      <c r="G298" s="432">
        <v>150</v>
      </c>
      <c r="H298" s="432">
        <v>15300</v>
      </c>
      <c r="I298" s="432">
        <v>0.34951592050000002</v>
      </c>
      <c r="J298" s="444">
        <v>5347.59</v>
      </c>
      <c r="K298" s="413">
        <v>18.245555972568155</v>
      </c>
      <c r="L298" s="433">
        <v>835.56093123329333</v>
      </c>
      <c r="M298" s="444">
        <f t="shared" si="4"/>
        <v>6684.4875000000002</v>
      </c>
      <c r="N298" s="432">
        <v>2.8508680993322644</v>
      </c>
      <c r="O298" s="432">
        <v>-1421</v>
      </c>
      <c r="P298" s="434">
        <v>1435</v>
      </c>
      <c r="Q298" s="434">
        <v>34</v>
      </c>
      <c r="R298" s="434" t="s">
        <v>3217</v>
      </c>
      <c r="S298" s="434">
        <v>3</v>
      </c>
      <c r="T298" s="413" t="s">
        <v>301</v>
      </c>
      <c r="U298" s="413">
        <v>0</v>
      </c>
    </row>
    <row r="299" spans="1:21" x14ac:dyDescent="0.3">
      <c r="A299" s="435">
        <v>2859</v>
      </c>
      <c r="B299" s="435">
        <v>1</v>
      </c>
      <c r="C299" s="436" t="s">
        <v>1686</v>
      </c>
      <c r="D299" s="437">
        <v>1598.73</v>
      </c>
      <c r="E299" s="440">
        <v>98</v>
      </c>
      <c r="F299" s="437">
        <v>195</v>
      </c>
      <c r="G299" s="432">
        <v>150</v>
      </c>
      <c r="H299" s="432">
        <v>29250</v>
      </c>
      <c r="I299" s="432">
        <v>0.34951592050000002</v>
      </c>
      <c r="J299" s="444">
        <v>10223.34</v>
      </c>
      <c r="K299" s="413">
        <v>6.3946632639657732</v>
      </c>
      <c r="L299" s="433">
        <v>1597.3968630195241</v>
      </c>
      <c r="M299" s="444">
        <f t="shared" si="4"/>
        <v>12779.174999999999</v>
      </c>
      <c r="N299" s="432">
        <v>0.99916612750090639</v>
      </c>
      <c r="O299" s="432">
        <v>-1379</v>
      </c>
      <c r="P299" s="434">
        <v>1480</v>
      </c>
      <c r="Q299" s="434">
        <v>34</v>
      </c>
      <c r="R299" s="434" t="s">
        <v>3218</v>
      </c>
      <c r="S299" s="434">
        <v>48</v>
      </c>
      <c r="T299" s="413" t="s">
        <v>3080</v>
      </c>
      <c r="U299" s="413">
        <v>0</v>
      </c>
    </row>
    <row r="300" spans="1:21" x14ac:dyDescent="0.3">
      <c r="A300" s="435">
        <v>2860</v>
      </c>
      <c r="B300" s="435">
        <v>1</v>
      </c>
      <c r="C300" s="436" t="s">
        <v>1708</v>
      </c>
      <c r="D300" s="432">
        <v>1047.27</v>
      </c>
      <c r="E300" s="440">
        <v>63</v>
      </c>
      <c r="F300" s="431">
        <v>166</v>
      </c>
      <c r="G300" s="432">
        <v>150</v>
      </c>
      <c r="H300" s="432">
        <v>24900</v>
      </c>
      <c r="I300" s="432">
        <v>0.34951592050000002</v>
      </c>
      <c r="J300" s="444">
        <v>8702.9500000000007</v>
      </c>
      <c r="K300" s="413">
        <v>8.3101301479083727</v>
      </c>
      <c r="L300" s="433">
        <v>1359.8359273012311</v>
      </c>
      <c r="M300" s="444">
        <f t="shared" si="4"/>
        <v>10878.6875</v>
      </c>
      <c r="N300" s="432">
        <v>1.2984578258722499</v>
      </c>
      <c r="O300" s="432">
        <v>-789</v>
      </c>
      <c r="P300" s="434">
        <v>2071</v>
      </c>
      <c r="Q300" s="434">
        <v>1</v>
      </c>
      <c r="R300" s="434" t="s">
        <v>3219</v>
      </c>
      <c r="S300" s="434">
        <v>7</v>
      </c>
      <c r="T300" s="413" t="s">
        <v>2953</v>
      </c>
      <c r="U300" s="413">
        <v>53</v>
      </c>
    </row>
    <row r="301" spans="1:21" x14ac:dyDescent="0.3">
      <c r="A301" s="435">
        <v>2884</v>
      </c>
      <c r="B301" s="435">
        <v>1</v>
      </c>
      <c r="C301" s="436" t="s">
        <v>1812</v>
      </c>
      <c r="D301" s="432">
        <v>431.4</v>
      </c>
      <c r="E301" s="440">
        <v>25</v>
      </c>
      <c r="F301" s="431">
        <v>47</v>
      </c>
      <c r="G301" s="432">
        <v>150</v>
      </c>
      <c r="H301" s="432">
        <v>7050</v>
      </c>
      <c r="I301" s="432">
        <v>0.34951592050000002</v>
      </c>
      <c r="J301" s="444">
        <v>2464.09</v>
      </c>
      <c r="K301" s="413">
        <v>5.7118451553082989</v>
      </c>
      <c r="L301" s="433">
        <v>385.0140596123947</v>
      </c>
      <c r="M301" s="444">
        <f t="shared" si="4"/>
        <v>3080.1125000000002</v>
      </c>
      <c r="N301" s="432">
        <v>0.89247579882335359</v>
      </c>
      <c r="O301" s="432">
        <v>-759</v>
      </c>
      <c r="P301" s="434">
        <v>2125</v>
      </c>
      <c r="Q301" s="434">
        <v>1</v>
      </c>
      <c r="R301" s="434" t="s">
        <v>3220</v>
      </c>
      <c r="S301" s="434">
        <v>20</v>
      </c>
      <c r="T301" s="413" t="s">
        <v>2999</v>
      </c>
      <c r="U301" s="413">
        <v>76</v>
      </c>
    </row>
    <row r="302" spans="1:21" x14ac:dyDescent="0.3">
      <c r="A302" s="435">
        <v>2888</v>
      </c>
      <c r="B302" s="435">
        <v>1</v>
      </c>
      <c r="C302" s="436" t="s">
        <v>380</v>
      </c>
      <c r="D302" s="437">
        <v>318.43</v>
      </c>
      <c r="E302" s="440">
        <v>22</v>
      </c>
      <c r="F302" s="437">
        <v>90</v>
      </c>
      <c r="G302" s="432">
        <v>150</v>
      </c>
      <c r="H302" s="432">
        <v>13500</v>
      </c>
      <c r="I302" s="432">
        <v>0.34951592050000002</v>
      </c>
      <c r="J302" s="444">
        <v>4718.46</v>
      </c>
      <c r="K302" s="413">
        <v>14.817887761831486</v>
      </c>
      <c r="L302" s="433">
        <v>737.25936947055504</v>
      </c>
      <c r="M302" s="444">
        <f t="shared" si="4"/>
        <v>5898.0749999999998</v>
      </c>
      <c r="N302" s="432">
        <v>2.3152949454214586</v>
      </c>
      <c r="O302" s="432">
        <v>-754</v>
      </c>
      <c r="P302" s="434">
        <v>2134</v>
      </c>
      <c r="Q302" s="434">
        <v>1</v>
      </c>
      <c r="R302" s="434" t="s">
        <v>3221</v>
      </c>
      <c r="S302" s="434">
        <v>22</v>
      </c>
      <c r="T302" s="413" t="s">
        <v>285</v>
      </c>
      <c r="U302" s="413">
        <v>31</v>
      </c>
    </row>
    <row r="303" spans="1:21" x14ac:dyDescent="0.3">
      <c r="A303" s="435">
        <v>2889</v>
      </c>
      <c r="B303" s="435">
        <v>1</v>
      </c>
      <c r="C303" s="436" t="s">
        <v>1769</v>
      </c>
      <c r="D303" s="437">
        <v>731.67</v>
      </c>
      <c r="E303" s="440">
        <v>42</v>
      </c>
      <c r="F303" s="437">
        <v>62</v>
      </c>
      <c r="G303" s="432">
        <v>150</v>
      </c>
      <c r="H303" s="432">
        <v>9300</v>
      </c>
      <c r="I303" s="432">
        <v>0.34951592050000002</v>
      </c>
      <c r="J303" s="444">
        <v>3250.5</v>
      </c>
      <c r="K303" s="413">
        <v>4.4425765714051417</v>
      </c>
      <c r="L303" s="433">
        <v>507.89062119082053</v>
      </c>
      <c r="M303" s="444">
        <f t="shared" si="4"/>
        <v>4063.125</v>
      </c>
      <c r="N303" s="432">
        <v>0.6941525840759093</v>
      </c>
      <c r="O303" s="432">
        <v>-754</v>
      </c>
      <c r="P303" s="434">
        <v>2135</v>
      </c>
      <c r="Q303" s="434">
        <v>1</v>
      </c>
      <c r="R303" s="434" t="s">
        <v>3222</v>
      </c>
      <c r="S303" s="434">
        <v>7</v>
      </c>
      <c r="T303" s="413" t="s">
        <v>2953</v>
      </c>
      <c r="U303" s="413">
        <v>76</v>
      </c>
    </row>
    <row r="304" spans="1:21" x14ac:dyDescent="0.3">
      <c r="A304" s="435">
        <v>2890</v>
      </c>
      <c r="B304" s="435">
        <v>1</v>
      </c>
      <c r="C304" s="436" t="s">
        <v>1774</v>
      </c>
      <c r="D304" s="432">
        <v>568.38</v>
      </c>
      <c r="E304" s="440">
        <v>32</v>
      </c>
      <c r="F304" s="431">
        <v>116</v>
      </c>
      <c r="G304" s="432">
        <v>150</v>
      </c>
      <c r="H304" s="432">
        <v>17400</v>
      </c>
      <c r="I304" s="432">
        <v>0.34951592050000002</v>
      </c>
      <c r="J304" s="444">
        <v>6081.58</v>
      </c>
      <c r="K304" s="413">
        <v>10.69984869277596</v>
      </c>
      <c r="L304" s="433">
        <v>950.24686787314886</v>
      </c>
      <c r="M304" s="444">
        <f t="shared" si="4"/>
        <v>7601.9750000000004</v>
      </c>
      <c r="N304" s="432">
        <v>1.6718513457073594</v>
      </c>
      <c r="O304" s="432">
        <v>-753</v>
      </c>
      <c r="P304" s="434">
        <v>2137</v>
      </c>
      <c r="Q304" s="434">
        <v>1</v>
      </c>
      <c r="R304" s="434" t="s">
        <v>3223</v>
      </c>
      <c r="S304" s="434">
        <v>23</v>
      </c>
      <c r="T304" s="413" t="s">
        <v>3005</v>
      </c>
      <c r="U304" s="413">
        <v>44</v>
      </c>
    </row>
    <row r="305" spans="1:21" x14ac:dyDescent="0.3">
      <c r="A305" s="435">
        <v>2895</v>
      </c>
      <c r="B305" s="435">
        <v>1</v>
      </c>
      <c r="C305" s="436" t="s">
        <v>1674</v>
      </c>
      <c r="D305" s="437">
        <v>1186.54</v>
      </c>
      <c r="E305" s="440">
        <v>79</v>
      </c>
      <c r="F305" s="437">
        <v>172</v>
      </c>
      <c r="G305" s="432">
        <v>150</v>
      </c>
      <c r="H305" s="432">
        <v>25800</v>
      </c>
      <c r="I305" s="432">
        <v>0.34951592050000002</v>
      </c>
      <c r="J305" s="444">
        <v>9017.51</v>
      </c>
      <c r="K305" s="413">
        <v>7.5998364994016221</v>
      </c>
      <c r="L305" s="433">
        <v>1408.9859269326062</v>
      </c>
      <c r="M305" s="444">
        <f t="shared" si="4"/>
        <v>11271.887500000001</v>
      </c>
      <c r="N305" s="432">
        <v>1.1874744441254457</v>
      </c>
      <c r="O305" s="432">
        <v>-753</v>
      </c>
      <c r="P305" s="434">
        <v>2142</v>
      </c>
      <c r="Q305" s="434">
        <v>1</v>
      </c>
      <c r="R305" s="434" t="s">
        <v>3224</v>
      </c>
      <c r="S305" s="434">
        <v>69</v>
      </c>
      <c r="T305" s="413" t="s">
        <v>3139</v>
      </c>
      <c r="U305" s="413">
        <v>168</v>
      </c>
    </row>
    <row r="306" spans="1:21" x14ac:dyDescent="0.3">
      <c r="A306" s="435">
        <v>2897</v>
      </c>
      <c r="B306" s="435">
        <v>1</v>
      </c>
      <c r="C306" s="436" t="s">
        <v>1816</v>
      </c>
      <c r="D306" s="437">
        <v>1130.54</v>
      </c>
      <c r="E306" s="440">
        <v>42</v>
      </c>
      <c r="F306" s="437">
        <v>62</v>
      </c>
      <c r="G306" s="432">
        <v>150</v>
      </c>
      <c r="H306" s="432">
        <v>9300</v>
      </c>
      <c r="I306" s="432">
        <v>0.34951592050000002</v>
      </c>
      <c r="J306" s="444">
        <v>3250.5</v>
      </c>
      <c r="K306" s="413">
        <v>2.8751746952783628</v>
      </c>
      <c r="L306" s="433">
        <v>507.89062119082053</v>
      </c>
      <c r="M306" s="444">
        <f t="shared" si="4"/>
        <v>4063.125</v>
      </c>
      <c r="N306" s="432">
        <v>0.44924604276789898</v>
      </c>
      <c r="O306" s="432">
        <v>-754</v>
      </c>
      <c r="P306" s="434">
        <v>2143</v>
      </c>
      <c r="Q306" s="434">
        <v>1</v>
      </c>
      <c r="R306" s="434" t="s">
        <v>3225</v>
      </c>
      <c r="S306" s="434">
        <v>40</v>
      </c>
      <c r="T306" s="413" t="s">
        <v>3059</v>
      </c>
      <c r="U306" s="413">
        <v>38</v>
      </c>
    </row>
    <row r="307" spans="1:21" x14ac:dyDescent="0.3">
      <c r="A307" s="438">
        <v>2898</v>
      </c>
      <c r="B307" s="412">
        <v>1</v>
      </c>
      <c r="C307" s="413" t="s">
        <v>1785</v>
      </c>
      <c r="D307" s="432">
        <v>362.63</v>
      </c>
      <c r="E307" s="440">
        <v>16</v>
      </c>
      <c r="F307" s="431">
        <v>55</v>
      </c>
      <c r="G307" s="432">
        <v>150</v>
      </c>
      <c r="H307" s="432">
        <v>8250</v>
      </c>
      <c r="I307" s="432">
        <v>0.34951592050000002</v>
      </c>
      <c r="J307" s="444">
        <v>2883.51</v>
      </c>
      <c r="K307" s="413">
        <v>7.9516587154951335</v>
      </c>
      <c r="L307" s="433">
        <v>450.54843412088695</v>
      </c>
      <c r="M307" s="444">
        <f t="shared" si="4"/>
        <v>3604.3875000000003</v>
      </c>
      <c r="N307" s="432">
        <v>1.242446664977765</v>
      </c>
      <c r="O307" s="432">
        <v>-754</v>
      </c>
      <c r="P307" s="434">
        <v>2144</v>
      </c>
      <c r="Q307" s="434">
        <v>1</v>
      </c>
      <c r="R307" s="434" t="s">
        <v>3226</v>
      </c>
      <c r="S307" s="434">
        <v>13</v>
      </c>
      <c r="T307" s="413" t="s">
        <v>2974</v>
      </c>
      <c r="U307" s="413">
        <v>261</v>
      </c>
    </row>
    <row r="308" spans="1:21" x14ac:dyDescent="0.3">
      <c r="A308" s="435">
        <v>2899</v>
      </c>
      <c r="B308" s="435">
        <v>1</v>
      </c>
      <c r="C308" s="436" t="s">
        <v>383</v>
      </c>
      <c r="D308" s="437">
        <v>1481.68</v>
      </c>
      <c r="E308" s="440">
        <v>85</v>
      </c>
      <c r="F308" s="437">
        <v>145</v>
      </c>
      <c r="G308" s="432">
        <v>150</v>
      </c>
      <c r="H308" s="432">
        <v>21750</v>
      </c>
      <c r="I308" s="432">
        <v>0.34951592050000002</v>
      </c>
      <c r="J308" s="444">
        <v>7601.97</v>
      </c>
      <c r="K308" s="413">
        <v>5.1306422439393122</v>
      </c>
      <c r="L308" s="433">
        <v>1187.8078035914421</v>
      </c>
      <c r="M308" s="444">
        <f t="shared" si="4"/>
        <v>9502.4624999999996</v>
      </c>
      <c r="N308" s="432">
        <v>0.8016628446030466</v>
      </c>
      <c r="O308" s="432">
        <v>-750</v>
      </c>
      <c r="P308" s="434">
        <v>2149</v>
      </c>
      <c r="Q308" s="434">
        <v>1</v>
      </c>
      <c r="R308" s="434" t="s">
        <v>3227</v>
      </c>
      <c r="S308" s="434">
        <v>61</v>
      </c>
      <c r="T308" s="413" t="s">
        <v>3228</v>
      </c>
      <c r="U308" s="413">
        <v>77</v>
      </c>
    </row>
    <row r="309" spans="1:21" x14ac:dyDescent="0.3">
      <c r="A309" s="435">
        <v>2902</v>
      </c>
      <c r="B309" s="435">
        <v>1</v>
      </c>
      <c r="C309" s="436" t="s">
        <v>1800</v>
      </c>
      <c r="D309" s="437">
        <v>585.41</v>
      </c>
      <c r="E309" s="440">
        <v>40</v>
      </c>
      <c r="F309" s="437">
        <v>142</v>
      </c>
      <c r="G309" s="432">
        <v>150</v>
      </c>
      <c r="H309" s="432">
        <v>21300</v>
      </c>
      <c r="I309" s="432">
        <v>0.34951592050000002</v>
      </c>
      <c r="J309" s="444">
        <v>7444.69</v>
      </c>
      <c r="K309" s="413">
        <v>12.717053005585829</v>
      </c>
      <c r="L309" s="433">
        <v>1163.2328037757543</v>
      </c>
      <c r="M309" s="444">
        <f t="shared" si="4"/>
        <v>9305.8624999999993</v>
      </c>
      <c r="N309" s="432">
        <v>1.9870395172199899</v>
      </c>
      <c r="O309" s="432">
        <v>-748</v>
      </c>
      <c r="P309" s="434">
        <v>2154</v>
      </c>
      <c r="Q309" s="434">
        <v>1</v>
      </c>
      <c r="R309" s="434" t="s">
        <v>3229</v>
      </c>
      <c r="S309" s="434">
        <v>69</v>
      </c>
      <c r="T309" s="413" t="s">
        <v>3139</v>
      </c>
      <c r="U309" s="413">
        <v>56</v>
      </c>
    </row>
    <row r="310" spans="1:21" x14ac:dyDescent="0.3">
      <c r="A310" s="435">
        <v>2903</v>
      </c>
      <c r="B310" s="435">
        <v>1</v>
      </c>
      <c r="C310" s="436" t="s">
        <v>1788</v>
      </c>
      <c r="D310" s="437">
        <v>511.04</v>
      </c>
      <c r="E310" s="440">
        <v>38</v>
      </c>
      <c r="F310" s="437">
        <v>101</v>
      </c>
      <c r="G310" s="432">
        <v>150</v>
      </c>
      <c r="H310" s="432">
        <v>15150</v>
      </c>
      <c r="I310" s="432">
        <v>0.34951592050000002</v>
      </c>
      <c r="J310" s="444">
        <v>5295.17</v>
      </c>
      <c r="K310" s="413">
        <v>10.361556825297432</v>
      </c>
      <c r="L310" s="433">
        <v>827.37030629472304</v>
      </c>
      <c r="M310" s="444">
        <f t="shared" si="4"/>
        <v>6618.9624999999996</v>
      </c>
      <c r="N310" s="432">
        <v>1.618993241810275</v>
      </c>
      <c r="O310" s="432">
        <v>-748</v>
      </c>
      <c r="P310" s="434">
        <v>2155</v>
      </c>
      <c r="Q310" s="434">
        <v>1</v>
      </c>
      <c r="R310" s="434" t="s">
        <v>3230</v>
      </c>
      <c r="S310" s="434">
        <v>80</v>
      </c>
      <c r="T310" s="413" t="s">
        <v>3175</v>
      </c>
      <c r="U310" s="413">
        <v>44</v>
      </c>
    </row>
    <row r="311" spans="1:21" x14ac:dyDescent="0.3">
      <c r="A311" s="435">
        <v>2904</v>
      </c>
      <c r="B311" s="435">
        <v>1</v>
      </c>
      <c r="C311" s="436" t="s">
        <v>1733</v>
      </c>
      <c r="D311" s="432">
        <v>708</v>
      </c>
      <c r="E311" s="440">
        <v>53</v>
      </c>
      <c r="F311" s="431">
        <v>105</v>
      </c>
      <c r="G311" s="432">
        <v>150</v>
      </c>
      <c r="H311" s="432">
        <v>15750</v>
      </c>
      <c r="I311" s="432">
        <v>0.34951592050000002</v>
      </c>
      <c r="J311" s="444">
        <v>5504.88</v>
      </c>
      <c r="K311" s="413">
        <v>7.7752542372881361</v>
      </c>
      <c r="L311" s="433">
        <v>860.13749354896913</v>
      </c>
      <c r="M311" s="444">
        <f t="shared" si="4"/>
        <v>6881.1</v>
      </c>
      <c r="N311" s="432">
        <v>1.2148834654646457</v>
      </c>
      <c r="O311" s="432">
        <v>-745</v>
      </c>
      <c r="P311" s="434">
        <v>2159</v>
      </c>
      <c r="Q311" s="434">
        <v>1</v>
      </c>
      <c r="R311" s="434" t="s">
        <v>3231</v>
      </c>
      <c r="S311" s="434">
        <v>65</v>
      </c>
      <c r="T311" s="413" t="s">
        <v>3232</v>
      </c>
      <c r="U311" s="413">
        <v>19</v>
      </c>
    </row>
    <row r="312" spans="1:21" x14ac:dyDescent="0.3">
      <c r="A312" s="435">
        <v>2905</v>
      </c>
      <c r="B312" s="435">
        <v>1</v>
      </c>
      <c r="C312" s="436" t="s">
        <v>1631</v>
      </c>
      <c r="D312" s="432">
        <v>1859.45</v>
      </c>
      <c r="E312" s="440">
        <v>150</v>
      </c>
      <c r="F312" s="431">
        <v>375</v>
      </c>
      <c r="G312" s="432">
        <v>150</v>
      </c>
      <c r="H312" s="432">
        <v>56250</v>
      </c>
      <c r="I312" s="432">
        <v>0.34951592050000002</v>
      </c>
      <c r="J312" s="444">
        <v>19660.27</v>
      </c>
      <c r="K312" s="413">
        <v>10.573164107666246</v>
      </c>
      <c r="L312" s="433">
        <v>3071.9171644606226</v>
      </c>
      <c r="M312" s="444">
        <f t="shared" si="4"/>
        <v>24575.337500000001</v>
      </c>
      <c r="N312" s="432">
        <v>1.6520568794324249</v>
      </c>
      <c r="O312" s="432">
        <v>-741</v>
      </c>
      <c r="P312" s="434">
        <v>2164</v>
      </c>
      <c r="Q312" s="434">
        <v>1</v>
      </c>
      <c r="R312" s="434" t="s">
        <v>3233</v>
      </c>
      <c r="S312" s="434">
        <v>14</v>
      </c>
      <c r="T312" s="413" t="s">
        <v>2977</v>
      </c>
      <c r="U312" s="413">
        <v>79</v>
      </c>
    </row>
    <row r="313" spans="1:21" x14ac:dyDescent="0.3">
      <c r="A313" s="435">
        <v>2906</v>
      </c>
      <c r="B313" s="435">
        <v>1</v>
      </c>
      <c r="C313" s="436" t="s">
        <v>1721</v>
      </c>
      <c r="D313" s="437">
        <v>388.89</v>
      </c>
      <c r="E313" s="440">
        <v>31</v>
      </c>
      <c r="F313" s="437">
        <v>219</v>
      </c>
      <c r="G313" s="432">
        <v>150</v>
      </c>
      <c r="H313" s="432">
        <v>32850</v>
      </c>
      <c r="I313" s="432">
        <v>0.34951592050000002</v>
      </c>
      <c r="J313" s="444">
        <v>11481.6</v>
      </c>
      <c r="K313" s="413">
        <v>29.524029931343055</v>
      </c>
      <c r="L313" s="433">
        <v>1793.9999865450009</v>
      </c>
      <c r="M313" s="444">
        <f t="shared" si="4"/>
        <v>14352</v>
      </c>
      <c r="N313" s="432">
        <v>4.6131296421738819</v>
      </c>
      <c r="O313" s="432">
        <v>-741</v>
      </c>
      <c r="P313" s="434">
        <v>2165</v>
      </c>
      <c r="Q313" s="434">
        <v>1</v>
      </c>
      <c r="R313" s="434" t="s">
        <v>2635</v>
      </c>
      <c r="S313" s="434">
        <v>58</v>
      </c>
      <c r="T313" s="413" t="s">
        <v>3114</v>
      </c>
      <c r="U313" s="413">
        <v>44</v>
      </c>
    </row>
    <row r="314" spans="1:21" x14ac:dyDescent="0.3">
      <c r="A314" s="435">
        <v>2908</v>
      </c>
      <c r="B314" s="435">
        <v>1</v>
      </c>
      <c r="C314" s="436" t="s">
        <v>1735</v>
      </c>
      <c r="D314" s="437">
        <v>480.76</v>
      </c>
      <c r="E314" s="441">
        <v>33</v>
      </c>
      <c r="F314" s="437">
        <v>142</v>
      </c>
      <c r="G314" s="432">
        <v>150</v>
      </c>
      <c r="H314" s="432">
        <v>21300</v>
      </c>
      <c r="I314" s="432">
        <v>0.34951592050000002</v>
      </c>
      <c r="J314" s="444">
        <v>7444.69</v>
      </c>
      <c r="K314" s="413">
        <v>15.485252516848323</v>
      </c>
      <c r="L314" s="433">
        <v>1163.2328037757543</v>
      </c>
      <c r="M314" s="444">
        <f t="shared" si="4"/>
        <v>9305.8624999999993</v>
      </c>
      <c r="N314" s="432">
        <v>2.4195706876107712</v>
      </c>
      <c r="O314" s="432">
        <v>-741</v>
      </c>
      <c r="P314" s="434">
        <v>2167</v>
      </c>
      <c r="Q314" s="434">
        <v>1</v>
      </c>
      <c r="R314" s="434" t="s">
        <v>3234</v>
      </c>
      <c r="S314" s="434">
        <v>42</v>
      </c>
      <c r="T314" s="413" t="s">
        <v>3068</v>
      </c>
      <c r="U314" s="413">
        <v>50</v>
      </c>
    </row>
    <row r="315" spans="1:21" x14ac:dyDescent="0.3">
      <c r="A315" s="435">
        <v>2909</v>
      </c>
      <c r="B315" s="435"/>
      <c r="C315" s="436" t="s">
        <v>2206</v>
      </c>
      <c r="D315" s="437">
        <v>2625.64</v>
      </c>
      <c r="E315" s="437">
        <v>184</v>
      </c>
      <c r="F315" s="437">
        <v>761</v>
      </c>
      <c r="G315" s="432">
        <v>150</v>
      </c>
      <c r="H315" s="437">
        <v>114150</v>
      </c>
      <c r="I315" s="432">
        <v>0.34951592050000002</v>
      </c>
      <c r="J315" s="444">
        <v>39897.24</v>
      </c>
      <c r="L315" s="437">
        <v>6233.9437032454243</v>
      </c>
      <c r="M315" s="444">
        <v>49871.549999999996</v>
      </c>
      <c r="N315" s="432"/>
      <c r="O315" s="432"/>
      <c r="P315" s="434"/>
      <c r="Q315" s="434"/>
      <c r="R315" s="434"/>
      <c r="S315" s="434"/>
    </row>
    <row r="316" spans="1:21" x14ac:dyDescent="0.3">
      <c r="A316" s="435">
        <v>4000</v>
      </c>
      <c r="B316" s="435">
        <v>7</v>
      </c>
      <c r="C316" s="436" t="s">
        <v>389</v>
      </c>
      <c r="D316" s="432">
        <v>129.07</v>
      </c>
      <c r="E316" s="441">
        <v>20</v>
      </c>
      <c r="F316" s="431">
        <v>22</v>
      </c>
      <c r="G316" s="432">
        <v>150</v>
      </c>
      <c r="H316" s="432">
        <v>3300</v>
      </c>
      <c r="I316" s="432">
        <v>0.34951592050000002</v>
      </c>
      <c r="J316" s="444">
        <v>1153.4000000000001</v>
      </c>
      <c r="K316" s="413">
        <v>8.9362361509258559</v>
      </c>
      <c r="L316" s="433">
        <v>180.21874864835948</v>
      </c>
      <c r="M316" s="444">
        <f t="shared" si="4"/>
        <v>1441.75</v>
      </c>
      <c r="N316" s="432">
        <v>1.3962868881100139</v>
      </c>
      <c r="O316" s="432">
        <v>-1832</v>
      </c>
      <c r="P316" s="434">
        <v>2168</v>
      </c>
      <c r="Q316" s="434">
        <v>1</v>
      </c>
      <c r="R316" s="434" t="s">
        <v>3235</v>
      </c>
      <c r="S316" s="434">
        <v>81</v>
      </c>
      <c r="T316" s="413" t="s">
        <v>327</v>
      </c>
      <c r="U316" s="413">
        <v>52</v>
      </c>
    </row>
    <row r="317" spans="1:21" x14ac:dyDescent="0.3">
      <c r="A317" s="435">
        <v>4008</v>
      </c>
      <c r="B317" s="435">
        <v>7</v>
      </c>
      <c r="C317" s="436" t="s">
        <v>3236</v>
      </c>
      <c r="D317" s="432">
        <v>640.73</v>
      </c>
      <c r="E317" s="440">
        <v>8</v>
      </c>
      <c r="F317" s="431">
        <v>11</v>
      </c>
      <c r="G317" s="432">
        <v>150</v>
      </c>
      <c r="H317" s="432">
        <v>1650</v>
      </c>
      <c r="I317" s="432">
        <v>0.34951592050000002</v>
      </c>
      <c r="J317" s="444">
        <v>576.70000000000005</v>
      </c>
      <c r="K317" s="413">
        <v>0.90006711095157088</v>
      </c>
      <c r="L317" s="433">
        <v>90.10937432417974</v>
      </c>
      <c r="M317" s="444">
        <f t="shared" si="4"/>
        <v>720.875</v>
      </c>
      <c r="N317" s="432">
        <v>0.14063548503141687</v>
      </c>
      <c r="O317" s="432">
        <v>-1839</v>
      </c>
      <c r="P317" s="434">
        <v>2169</v>
      </c>
      <c r="Q317" s="434">
        <v>1</v>
      </c>
      <c r="R317" s="434" t="s">
        <v>2638</v>
      </c>
      <c r="S317" s="434">
        <v>51</v>
      </c>
      <c r="T317" s="413" t="s">
        <v>3094</v>
      </c>
      <c r="U317" s="413">
        <v>44</v>
      </c>
    </row>
    <row r="318" spans="1:21" x14ac:dyDescent="0.3">
      <c r="A318" s="435">
        <v>4015</v>
      </c>
      <c r="B318" s="412">
        <v>7</v>
      </c>
      <c r="C318" s="413" t="s">
        <v>396</v>
      </c>
      <c r="D318" s="432">
        <v>768.65</v>
      </c>
      <c r="E318" s="440">
        <v>41</v>
      </c>
      <c r="F318" s="431">
        <v>44</v>
      </c>
      <c r="G318" s="432">
        <v>150</v>
      </c>
      <c r="H318" s="432">
        <v>6600</v>
      </c>
      <c r="I318" s="432">
        <v>0.34951592050000002</v>
      </c>
      <c r="J318" s="444">
        <v>2306.81</v>
      </c>
      <c r="K318" s="413">
        <v>3.0011188447277695</v>
      </c>
      <c r="L318" s="433">
        <v>360.43905979670717</v>
      </c>
      <c r="M318" s="444">
        <f t="shared" si="4"/>
        <v>2883.5124999999998</v>
      </c>
      <c r="N318" s="432">
        <v>0.46892481597177804</v>
      </c>
      <c r="O318" s="432">
        <v>-1845</v>
      </c>
      <c r="P318" s="434">
        <v>2170</v>
      </c>
      <c r="Q318" s="434">
        <v>1</v>
      </c>
      <c r="R318" s="434" t="s">
        <v>3237</v>
      </c>
      <c r="S318" s="434">
        <v>77</v>
      </c>
      <c r="T318" s="413" t="s">
        <v>3169</v>
      </c>
      <c r="U318" s="413">
        <v>76</v>
      </c>
    </row>
    <row r="319" spans="1:21" x14ac:dyDescent="0.3">
      <c r="A319" s="435">
        <v>4017</v>
      </c>
      <c r="B319" s="435">
        <v>7</v>
      </c>
      <c r="C319" s="436" t="s">
        <v>1181</v>
      </c>
      <c r="D319" s="437">
        <v>3621.63</v>
      </c>
      <c r="E319" s="440">
        <v>1</v>
      </c>
      <c r="F319" s="437">
        <v>1</v>
      </c>
      <c r="G319" s="432">
        <v>150</v>
      </c>
      <c r="H319" s="432">
        <v>150</v>
      </c>
      <c r="I319" s="432">
        <v>0.34951592050000002</v>
      </c>
      <c r="J319" s="444">
        <v>52.43</v>
      </c>
      <c r="K319" s="413">
        <v>1.4476906807155894E-2</v>
      </c>
      <c r="L319" s="433">
        <v>8.192187438558598</v>
      </c>
      <c r="M319" s="444">
        <f t="shared" si="4"/>
        <v>65.537499999999994</v>
      </c>
      <c r="N319" s="432">
        <v>2.2620166716529845E-3</v>
      </c>
      <c r="O319" s="432">
        <v>-1846</v>
      </c>
      <c r="P319" s="434">
        <v>2171</v>
      </c>
      <c r="Q319" s="434">
        <v>1</v>
      </c>
      <c r="R319" s="434" t="s">
        <v>3238</v>
      </c>
      <c r="S319" s="434">
        <v>35</v>
      </c>
      <c r="T319" s="413" t="s">
        <v>3048</v>
      </c>
      <c r="U319" s="413">
        <v>16</v>
      </c>
    </row>
    <row r="320" spans="1:21" x14ac:dyDescent="0.3">
      <c r="A320" s="435">
        <v>4036</v>
      </c>
      <c r="B320" s="435">
        <v>7</v>
      </c>
      <c r="C320" s="436" t="s">
        <v>402</v>
      </c>
      <c r="D320" s="432">
        <v>79.680000000000007</v>
      </c>
      <c r="E320" s="440">
        <v>0</v>
      </c>
      <c r="F320" s="431">
        <v>0</v>
      </c>
      <c r="G320" s="432">
        <v>150</v>
      </c>
      <c r="H320" s="432">
        <v>0</v>
      </c>
      <c r="I320" s="432">
        <v>0.34951592050000002</v>
      </c>
      <c r="J320" s="444">
        <v>0</v>
      </c>
      <c r="K320" s="413">
        <v>0</v>
      </c>
      <c r="L320" s="433">
        <v>0</v>
      </c>
      <c r="M320" s="444">
        <f t="shared" si="4"/>
        <v>0</v>
      </c>
      <c r="N320" s="432">
        <v>0</v>
      </c>
      <c r="O320" s="432">
        <v>-1864</v>
      </c>
      <c r="P320" s="434">
        <v>2172</v>
      </c>
      <c r="Q320" s="434">
        <v>1</v>
      </c>
      <c r="R320" s="434" t="s">
        <v>3239</v>
      </c>
      <c r="S320" s="434">
        <v>25</v>
      </c>
      <c r="T320" s="413" t="s">
        <v>192</v>
      </c>
      <c r="U320" s="413">
        <v>19</v>
      </c>
    </row>
    <row r="321" spans="1:21" x14ac:dyDescent="0.3">
      <c r="A321" s="435">
        <v>4053</v>
      </c>
      <c r="B321" s="435">
        <v>7</v>
      </c>
      <c r="C321" s="436" t="s">
        <v>407</v>
      </c>
      <c r="D321" s="437">
        <v>397.43</v>
      </c>
      <c r="E321" s="440">
        <v>40</v>
      </c>
      <c r="F321" s="437">
        <v>64</v>
      </c>
      <c r="G321" s="432">
        <v>150</v>
      </c>
      <c r="H321" s="432">
        <v>9600</v>
      </c>
      <c r="I321" s="432">
        <v>0.34951592050000002</v>
      </c>
      <c r="J321" s="444">
        <v>3355.35</v>
      </c>
      <c r="K321" s="413">
        <v>8.4426188259567727</v>
      </c>
      <c r="L321" s="433">
        <v>524.27343356794938</v>
      </c>
      <c r="M321" s="444">
        <f t="shared" si="4"/>
        <v>4194.1875</v>
      </c>
      <c r="N321" s="432">
        <v>1.319159181662052</v>
      </c>
      <c r="O321" s="432">
        <v>-1879</v>
      </c>
      <c r="P321" s="434">
        <v>2174</v>
      </c>
      <c r="Q321" s="434">
        <v>1</v>
      </c>
      <c r="R321" s="434" t="s">
        <v>3240</v>
      </c>
      <c r="S321" s="434">
        <v>11</v>
      </c>
      <c r="T321" s="413" t="s">
        <v>2968</v>
      </c>
      <c r="U321" s="413">
        <v>60</v>
      </c>
    </row>
    <row r="322" spans="1:21" x14ac:dyDescent="0.3">
      <c r="A322" s="435">
        <v>4057</v>
      </c>
      <c r="B322" s="435">
        <v>7</v>
      </c>
      <c r="C322" s="436" t="s">
        <v>410</v>
      </c>
      <c r="D322" s="432">
        <v>105.74</v>
      </c>
      <c r="E322" s="440">
        <v>7</v>
      </c>
      <c r="F322" s="431">
        <v>9</v>
      </c>
      <c r="G322" s="432">
        <v>150</v>
      </c>
      <c r="H322" s="432">
        <v>1350</v>
      </c>
      <c r="I322" s="432">
        <v>0.34951592050000002</v>
      </c>
      <c r="J322" s="444">
        <v>471.85</v>
      </c>
      <c r="K322" s="413">
        <v>4.4623605069037264</v>
      </c>
      <c r="L322" s="433">
        <v>73.726561947050811</v>
      </c>
      <c r="M322" s="444">
        <f t="shared" si="4"/>
        <v>589.8125</v>
      </c>
      <c r="N322" s="432">
        <v>0.69724382397437878</v>
      </c>
      <c r="O322" s="432">
        <v>-1881</v>
      </c>
      <c r="P322" s="434">
        <v>2176</v>
      </c>
      <c r="Q322" s="434">
        <v>1</v>
      </c>
      <c r="R322" s="434" t="s">
        <v>3241</v>
      </c>
      <c r="S322" s="434">
        <v>45</v>
      </c>
      <c r="T322" s="413" t="s">
        <v>230</v>
      </c>
      <c r="U322" s="413">
        <v>25</v>
      </c>
    </row>
    <row r="323" spans="1:21" x14ac:dyDescent="0.3">
      <c r="A323" s="435">
        <v>4059</v>
      </c>
      <c r="B323" s="435">
        <v>7</v>
      </c>
      <c r="C323" s="436" t="s">
        <v>1188</v>
      </c>
      <c r="D323" s="437">
        <v>260.07</v>
      </c>
      <c r="E323" s="440">
        <v>0</v>
      </c>
      <c r="F323" s="437">
        <v>0</v>
      </c>
      <c r="G323" s="432">
        <v>150</v>
      </c>
      <c r="H323" s="432">
        <v>0</v>
      </c>
      <c r="I323" s="432">
        <v>0.34951592050000002</v>
      </c>
      <c r="J323" s="444">
        <v>0</v>
      </c>
      <c r="K323" s="413">
        <v>0</v>
      </c>
      <c r="L323" s="433">
        <v>0</v>
      </c>
      <c r="M323" s="444">
        <f t="shared" si="4"/>
        <v>0</v>
      </c>
      <c r="N323" s="432">
        <v>0</v>
      </c>
      <c r="O323" s="432">
        <v>-1879</v>
      </c>
      <c r="P323" s="434">
        <v>2180</v>
      </c>
      <c r="Q323" s="434">
        <v>1</v>
      </c>
      <c r="R323" s="434" t="s">
        <v>3242</v>
      </c>
      <c r="S323" s="434">
        <v>12</v>
      </c>
      <c r="T323" s="413" t="s">
        <v>2972</v>
      </c>
      <c r="U323" s="413">
        <v>43</v>
      </c>
    </row>
    <row r="324" spans="1:21" x14ac:dyDescent="0.3">
      <c r="A324" s="435">
        <v>4074</v>
      </c>
      <c r="B324" s="435">
        <v>7</v>
      </c>
      <c r="C324" s="436" t="s">
        <v>1191</v>
      </c>
      <c r="D324" s="437">
        <v>329.25</v>
      </c>
      <c r="E324" s="440">
        <v>33</v>
      </c>
      <c r="F324" s="437">
        <v>59</v>
      </c>
      <c r="G324" s="432">
        <v>150</v>
      </c>
      <c r="H324" s="432">
        <v>8850</v>
      </c>
      <c r="I324" s="432">
        <v>0.34951592050000002</v>
      </c>
      <c r="J324" s="444">
        <v>3093.22</v>
      </c>
      <c r="K324" s="413">
        <v>9.3947456340167044</v>
      </c>
      <c r="L324" s="433">
        <v>483.31562137513299</v>
      </c>
      <c r="M324" s="444">
        <f t="shared" si="4"/>
        <v>3866.5249999999996</v>
      </c>
      <c r="N324" s="432">
        <v>1.4679289943056431</v>
      </c>
      <c r="O324" s="432">
        <v>-1890</v>
      </c>
      <c r="P324" s="434">
        <v>2184</v>
      </c>
      <c r="Q324" s="434">
        <v>1</v>
      </c>
      <c r="R324" s="434" t="s">
        <v>3243</v>
      </c>
      <c r="S324" s="434">
        <v>67</v>
      </c>
      <c r="T324" s="413" t="s">
        <v>3134</v>
      </c>
      <c r="U324" s="413">
        <v>106</v>
      </c>
    </row>
    <row r="325" spans="1:21" x14ac:dyDescent="0.3">
      <c r="A325" s="435">
        <v>4075</v>
      </c>
      <c r="B325" s="435">
        <v>7</v>
      </c>
      <c r="C325" s="436" t="s">
        <v>415</v>
      </c>
      <c r="D325" s="432">
        <v>235.9</v>
      </c>
      <c r="E325" s="440">
        <v>11</v>
      </c>
      <c r="F325" s="431">
        <v>22</v>
      </c>
      <c r="G325" s="432">
        <v>150</v>
      </c>
      <c r="H325" s="432">
        <v>3300</v>
      </c>
      <c r="I325" s="432">
        <v>0.34951592050000002</v>
      </c>
      <c r="J325" s="444">
        <v>1153.4000000000001</v>
      </c>
      <c r="K325" s="413">
        <v>4.8893598982619757</v>
      </c>
      <c r="L325" s="433">
        <v>180.21874864835948</v>
      </c>
      <c r="M325" s="444">
        <f t="shared" si="4"/>
        <v>1441.75</v>
      </c>
      <c r="N325" s="432">
        <v>0.76396247837371545</v>
      </c>
      <c r="O325" s="432">
        <v>-1885</v>
      </c>
      <c r="P325" s="434">
        <v>2190</v>
      </c>
      <c r="Q325" s="434">
        <v>1</v>
      </c>
      <c r="R325" s="434" t="s">
        <v>3244</v>
      </c>
      <c r="S325" s="434">
        <v>87</v>
      </c>
      <c r="T325" s="413" t="s">
        <v>3193</v>
      </c>
      <c r="U325" s="413">
        <v>34</v>
      </c>
    </row>
    <row r="326" spans="1:21" x14ac:dyDescent="0.3">
      <c r="A326" s="435">
        <v>4085</v>
      </c>
      <c r="B326" s="435">
        <v>7</v>
      </c>
      <c r="C326" s="436" t="s">
        <v>1195</v>
      </c>
      <c r="D326" s="432">
        <v>191.44</v>
      </c>
      <c r="E326" s="440">
        <v>33</v>
      </c>
      <c r="F326" s="431">
        <v>80</v>
      </c>
      <c r="G326" s="432">
        <v>150</v>
      </c>
      <c r="H326" s="432">
        <v>12000</v>
      </c>
      <c r="I326" s="432">
        <v>0.34951592050000002</v>
      </c>
      <c r="J326" s="444">
        <v>4194.1899999999996</v>
      </c>
      <c r="K326" s="413">
        <v>21.908639782699538</v>
      </c>
      <c r="L326" s="433">
        <v>655.34218258493377</v>
      </c>
      <c r="M326" s="444">
        <f t="shared" si="4"/>
        <v>5242.7374999999993</v>
      </c>
      <c r="N326" s="432">
        <v>3.4232249403726169</v>
      </c>
      <c r="O326" s="432">
        <v>-1887</v>
      </c>
      <c r="P326" s="434">
        <v>2198</v>
      </c>
      <c r="Q326" s="434">
        <v>1</v>
      </c>
      <c r="R326" s="434" t="s">
        <v>3245</v>
      </c>
      <c r="S326" s="434">
        <v>23</v>
      </c>
      <c r="T326" s="413" t="s">
        <v>3005</v>
      </c>
      <c r="U326" s="413">
        <v>44</v>
      </c>
    </row>
    <row r="327" spans="1:21" x14ac:dyDescent="0.3">
      <c r="A327" s="435">
        <v>4098</v>
      </c>
      <c r="B327" s="435">
        <v>7</v>
      </c>
      <c r="C327" s="436" t="s">
        <v>428</v>
      </c>
      <c r="D327" s="432">
        <v>969.61</v>
      </c>
      <c r="E327" s="440">
        <v>65</v>
      </c>
      <c r="F327" s="431">
        <v>76</v>
      </c>
      <c r="G327" s="432">
        <v>150</v>
      </c>
      <c r="H327" s="432">
        <v>11400</v>
      </c>
      <c r="I327" s="432">
        <v>0.34951592050000002</v>
      </c>
      <c r="J327" s="444">
        <v>3984.48</v>
      </c>
      <c r="K327" s="413">
        <v>4.1093635585441568</v>
      </c>
      <c r="L327" s="433">
        <v>622.57499533068778</v>
      </c>
      <c r="M327" s="444">
        <f t="shared" si="4"/>
        <v>4980.6000000000004</v>
      </c>
      <c r="N327" s="432">
        <v>0.64208805120686441</v>
      </c>
      <c r="O327" s="432">
        <v>-1883</v>
      </c>
      <c r="P327" s="434">
        <v>2215</v>
      </c>
      <c r="Q327" s="434">
        <v>1</v>
      </c>
      <c r="R327" s="434" t="s">
        <v>2645</v>
      </c>
      <c r="S327" s="434">
        <v>54</v>
      </c>
      <c r="T327" s="413" t="s">
        <v>3246</v>
      </c>
      <c r="U327" s="413">
        <v>26</v>
      </c>
    </row>
    <row r="328" spans="1:21" x14ac:dyDescent="0.3">
      <c r="A328" s="438">
        <v>4103</v>
      </c>
      <c r="B328" s="412">
        <v>7</v>
      </c>
      <c r="C328" s="413" t="s">
        <v>1196</v>
      </c>
      <c r="D328" s="432">
        <v>2181.65</v>
      </c>
      <c r="E328" s="440">
        <v>59</v>
      </c>
      <c r="F328" s="431">
        <v>83</v>
      </c>
      <c r="G328" s="432">
        <v>150</v>
      </c>
      <c r="H328" s="432">
        <v>12450</v>
      </c>
      <c r="I328" s="432">
        <v>0.34951592050000002</v>
      </c>
      <c r="J328" s="444">
        <v>4351.47</v>
      </c>
      <c r="K328" s="413">
        <v>1.99457749868219</v>
      </c>
      <c r="L328" s="433">
        <v>679.91718240062141</v>
      </c>
      <c r="M328" s="444">
        <f t="shared" si="4"/>
        <v>5439.3375000000005</v>
      </c>
      <c r="N328" s="432">
        <v>0.31165273183169684</v>
      </c>
      <c r="O328" s="432">
        <v>-1793</v>
      </c>
      <c r="P328" s="434">
        <v>2310</v>
      </c>
      <c r="Q328" s="434">
        <v>1</v>
      </c>
      <c r="R328" s="434" t="s">
        <v>3247</v>
      </c>
      <c r="S328" s="434">
        <v>72</v>
      </c>
      <c r="T328" s="413" t="s">
        <v>3248</v>
      </c>
      <c r="U328" s="413">
        <v>69</v>
      </c>
    </row>
    <row r="329" spans="1:21" x14ac:dyDescent="0.3">
      <c r="A329" s="435">
        <v>4106</v>
      </c>
      <c r="B329" s="435">
        <v>7</v>
      </c>
      <c r="C329" s="436" t="s">
        <v>434</v>
      </c>
      <c r="D329" s="437">
        <v>248.82</v>
      </c>
      <c r="E329" s="440">
        <v>13</v>
      </c>
      <c r="F329" s="437">
        <v>28</v>
      </c>
      <c r="G329" s="432">
        <v>150</v>
      </c>
      <c r="H329" s="432">
        <v>4200</v>
      </c>
      <c r="I329" s="432">
        <v>0.34951592050000002</v>
      </c>
      <c r="J329" s="444">
        <v>1467.97</v>
      </c>
      <c r="K329" s="413">
        <v>5.8997267100715378</v>
      </c>
      <c r="L329" s="433">
        <v>229.37031077972276</v>
      </c>
      <c r="M329" s="444">
        <f t="shared" ref="M329:M337" si="5">+J329*(1.25)</f>
        <v>1834.9625000000001</v>
      </c>
      <c r="N329" s="432">
        <v>0.92183229153493595</v>
      </c>
      <c r="O329" s="432">
        <v>-1795</v>
      </c>
      <c r="P329" s="434">
        <v>2311</v>
      </c>
      <c r="Q329" s="434">
        <v>1</v>
      </c>
      <c r="R329" s="434" t="s">
        <v>2647</v>
      </c>
      <c r="S329" s="434">
        <v>15</v>
      </c>
      <c r="T329" s="413" t="s">
        <v>2983</v>
      </c>
      <c r="U329" s="413">
        <v>25</v>
      </c>
    </row>
    <row r="330" spans="1:21" x14ac:dyDescent="0.3">
      <c r="A330" s="435">
        <v>4121</v>
      </c>
      <c r="B330" s="435">
        <v>7</v>
      </c>
      <c r="C330" s="436" t="s">
        <v>1200</v>
      </c>
      <c r="D330" s="432">
        <v>301.67</v>
      </c>
      <c r="E330" s="440">
        <v>54</v>
      </c>
      <c r="F330" s="431">
        <v>142</v>
      </c>
      <c r="G330" s="432">
        <v>150</v>
      </c>
      <c r="H330" s="432">
        <v>21300</v>
      </c>
      <c r="I330" s="432">
        <v>0.34951592050000002</v>
      </c>
      <c r="J330" s="444">
        <v>7444.69</v>
      </c>
      <c r="K330" s="413">
        <v>24.678257698809954</v>
      </c>
      <c r="L330" s="433">
        <v>1163.2328037757543</v>
      </c>
      <c r="M330" s="444">
        <f t="shared" si="5"/>
        <v>9305.8624999999993</v>
      </c>
      <c r="N330" s="432">
        <v>3.8559777365192236</v>
      </c>
      <c r="O330" s="432">
        <v>-1779</v>
      </c>
      <c r="P330" s="434">
        <v>2342</v>
      </c>
      <c r="Q330" s="434">
        <v>1</v>
      </c>
      <c r="R330" s="434" t="s">
        <v>3249</v>
      </c>
      <c r="S330" s="434">
        <v>26</v>
      </c>
      <c r="T330" s="413" t="s">
        <v>3012</v>
      </c>
      <c r="U330" s="413">
        <v>38</v>
      </c>
    </row>
    <row r="331" spans="1:21" x14ac:dyDescent="0.3">
      <c r="A331" s="435">
        <v>4122</v>
      </c>
      <c r="B331" s="435">
        <v>7</v>
      </c>
      <c r="C331" s="436" t="s">
        <v>1201</v>
      </c>
      <c r="D331" s="432">
        <v>1360.99</v>
      </c>
      <c r="E331" s="440">
        <v>12</v>
      </c>
      <c r="F331" s="431">
        <v>12</v>
      </c>
      <c r="G331" s="432">
        <v>150</v>
      </c>
      <c r="H331" s="432">
        <v>1800</v>
      </c>
      <c r="I331" s="432">
        <v>0.34951592050000002</v>
      </c>
      <c r="J331" s="444">
        <v>629.13</v>
      </c>
      <c r="K331" s="413">
        <v>0.46225909080889643</v>
      </c>
      <c r="L331" s="433">
        <v>98.301561762738331</v>
      </c>
      <c r="M331" s="444">
        <f t="shared" si="5"/>
        <v>786.41250000000002</v>
      </c>
      <c r="N331" s="432">
        <v>7.2227982397180243E-2</v>
      </c>
      <c r="O331" s="432">
        <v>-1764</v>
      </c>
      <c r="P331" s="434">
        <v>2358</v>
      </c>
      <c r="Q331" s="434">
        <v>1</v>
      </c>
      <c r="R331" s="434" t="s">
        <v>3250</v>
      </c>
      <c r="S331" s="434">
        <v>35</v>
      </c>
      <c r="T331" s="413" t="s">
        <v>3048</v>
      </c>
      <c r="U331" s="413">
        <v>9</v>
      </c>
    </row>
    <row r="332" spans="1:21" x14ac:dyDescent="0.3">
      <c r="A332" s="435">
        <v>4132</v>
      </c>
      <c r="B332" s="435">
        <v>7</v>
      </c>
      <c r="C332" s="436" t="s">
        <v>405</v>
      </c>
      <c r="D332" s="437">
        <v>602.42999999999995</v>
      </c>
      <c r="E332" s="440">
        <v>33</v>
      </c>
      <c r="F332" s="437">
        <v>34</v>
      </c>
      <c r="G332" s="432">
        <v>150</v>
      </c>
      <c r="H332" s="432">
        <v>5100</v>
      </c>
      <c r="I332" s="432">
        <v>0.34951592050000002</v>
      </c>
      <c r="J332" s="444">
        <v>1782.53</v>
      </c>
      <c r="K332" s="413">
        <v>2.9588997891871256</v>
      </c>
      <c r="L332" s="433">
        <v>278.5203104110978</v>
      </c>
      <c r="M332" s="444">
        <f t="shared" si="5"/>
        <v>2228.1624999999999</v>
      </c>
      <c r="N332" s="432">
        <v>0.46232808859302793</v>
      </c>
      <c r="O332" s="432">
        <v>-1768</v>
      </c>
      <c r="P332" s="434">
        <v>2364</v>
      </c>
      <c r="Q332" s="434">
        <v>1</v>
      </c>
      <c r="R332" s="434" t="s">
        <v>1734</v>
      </c>
      <c r="S332" s="434">
        <v>73</v>
      </c>
      <c r="T332" s="413" t="s">
        <v>3153</v>
      </c>
      <c r="U332" s="413">
        <v>49</v>
      </c>
    </row>
    <row r="333" spans="1:21" x14ac:dyDescent="0.3">
      <c r="A333" s="435">
        <v>4160</v>
      </c>
      <c r="B333" s="435">
        <v>7</v>
      </c>
      <c r="C333" s="436" t="s">
        <v>454</v>
      </c>
      <c r="D333" s="432">
        <v>710.68</v>
      </c>
      <c r="E333" s="440">
        <v>125</v>
      </c>
      <c r="F333" s="431">
        <v>456</v>
      </c>
      <c r="G333" s="432">
        <v>150</v>
      </c>
      <c r="H333" s="432">
        <v>68400</v>
      </c>
      <c r="I333" s="432">
        <v>0.34951592050000002</v>
      </c>
      <c r="J333" s="444">
        <v>23906.89</v>
      </c>
      <c r="K333" s="413">
        <v>33.639457983902744</v>
      </c>
      <c r="L333" s="433">
        <v>3735.4515344841147</v>
      </c>
      <c r="M333" s="444">
        <f t="shared" si="5"/>
        <v>29883.612499999999</v>
      </c>
      <c r="N333" s="432">
        <v>5.2561652705635655</v>
      </c>
      <c r="O333" s="432">
        <v>-1795</v>
      </c>
      <c r="P333" s="434">
        <v>2365</v>
      </c>
      <c r="Q333" s="434">
        <v>1</v>
      </c>
      <c r="R333" s="434" t="s">
        <v>3251</v>
      </c>
      <c r="S333" s="434">
        <v>72</v>
      </c>
      <c r="T333" s="413" t="s">
        <v>3248</v>
      </c>
      <c r="U333" s="413">
        <v>29</v>
      </c>
    </row>
    <row r="334" spans="1:21" x14ac:dyDescent="0.3">
      <c r="A334" s="435">
        <v>4178</v>
      </c>
      <c r="B334" s="435">
        <v>7</v>
      </c>
      <c r="C334" s="436" t="s">
        <v>465</v>
      </c>
      <c r="D334" s="432">
        <v>163.41</v>
      </c>
      <c r="E334" s="440">
        <v>6</v>
      </c>
      <c r="F334" s="431">
        <v>6</v>
      </c>
      <c r="G334" s="432">
        <v>150</v>
      </c>
      <c r="H334" s="432">
        <v>900</v>
      </c>
      <c r="I334" s="432">
        <v>0.34951592050000002</v>
      </c>
      <c r="J334" s="444">
        <v>314.56</v>
      </c>
      <c r="K334" s="413">
        <v>1.9249739917997675</v>
      </c>
      <c r="L334" s="433">
        <v>49.149999631375024</v>
      </c>
      <c r="M334" s="444">
        <f t="shared" si="5"/>
        <v>393.2</v>
      </c>
      <c r="N334" s="432">
        <v>0.30077718396288494</v>
      </c>
      <c r="O334" s="432">
        <v>-1782</v>
      </c>
      <c r="P334" s="434">
        <v>2396</v>
      </c>
      <c r="Q334" s="434">
        <v>1</v>
      </c>
      <c r="R334" s="434" t="s">
        <v>3252</v>
      </c>
      <c r="S334" s="434">
        <v>47</v>
      </c>
      <c r="T334" s="413" t="s">
        <v>3077</v>
      </c>
      <c r="U334" s="413">
        <v>51</v>
      </c>
    </row>
    <row r="335" spans="1:21" x14ac:dyDescent="0.3">
      <c r="A335" s="442">
        <v>4199</v>
      </c>
      <c r="B335" s="435">
        <v>7</v>
      </c>
      <c r="C335" s="436" t="s">
        <v>1207</v>
      </c>
      <c r="D335" s="432">
        <v>1152.6600000000001</v>
      </c>
      <c r="E335" s="440">
        <v>32</v>
      </c>
      <c r="F335" s="431">
        <v>42</v>
      </c>
      <c r="G335" s="432">
        <v>150</v>
      </c>
      <c r="H335" s="432">
        <v>6300</v>
      </c>
      <c r="I335" s="432">
        <v>0.34951592050000002</v>
      </c>
      <c r="J335" s="444">
        <v>2201.9499999999998</v>
      </c>
      <c r="K335" s="413">
        <v>1.9103204761161137</v>
      </c>
      <c r="L335" s="433">
        <v>344.05468491958999</v>
      </c>
      <c r="M335" s="444">
        <f t="shared" si="5"/>
        <v>2752.4375</v>
      </c>
      <c r="N335" s="432">
        <v>0.29848757215448612</v>
      </c>
      <c r="O335" s="432">
        <v>-1802</v>
      </c>
      <c r="P335" s="434">
        <v>2397</v>
      </c>
      <c r="Q335" s="434">
        <v>1</v>
      </c>
      <c r="R335" s="434" t="s">
        <v>2650</v>
      </c>
      <c r="S335" s="434">
        <v>40</v>
      </c>
      <c r="T335" s="413" t="s">
        <v>3059</v>
      </c>
      <c r="U335" s="413">
        <v>8</v>
      </c>
    </row>
    <row r="336" spans="1:21" x14ac:dyDescent="0.3">
      <c r="A336" s="442">
        <v>4217</v>
      </c>
      <c r="B336" s="435">
        <v>7</v>
      </c>
      <c r="C336" s="436" t="s">
        <v>488</v>
      </c>
      <c r="D336" s="432">
        <v>109.83</v>
      </c>
      <c r="E336" s="440">
        <v>0</v>
      </c>
      <c r="F336" s="431">
        <v>0</v>
      </c>
      <c r="G336" s="432">
        <v>150</v>
      </c>
      <c r="H336" s="432">
        <v>0</v>
      </c>
      <c r="I336" s="432">
        <v>0.34951592050000002</v>
      </c>
      <c r="J336" s="444">
        <v>0</v>
      </c>
      <c r="K336" s="413">
        <v>0</v>
      </c>
      <c r="L336" s="433">
        <v>0</v>
      </c>
      <c r="M336" s="444">
        <f t="shared" si="5"/>
        <v>0</v>
      </c>
      <c r="N336" s="432">
        <v>0</v>
      </c>
      <c r="O336" s="432">
        <v>-1769</v>
      </c>
      <c r="P336" s="434">
        <v>2448</v>
      </c>
      <c r="Q336" s="434">
        <v>1</v>
      </c>
      <c r="R336" s="434" t="s">
        <v>2651</v>
      </c>
      <c r="S336" s="434">
        <v>46</v>
      </c>
      <c r="T336" s="413" t="s">
        <v>3076</v>
      </c>
      <c r="U336" s="413">
        <v>63</v>
      </c>
    </row>
    <row r="337" spans="1:21" x14ac:dyDescent="0.3">
      <c r="A337" s="442">
        <v>4237</v>
      </c>
      <c r="B337" s="435">
        <v>7</v>
      </c>
      <c r="C337" s="436" t="s">
        <v>1067</v>
      </c>
      <c r="D337" s="437">
        <v>116.15</v>
      </c>
      <c r="E337" s="440">
        <v>3</v>
      </c>
      <c r="F337" s="437">
        <v>3</v>
      </c>
      <c r="G337" s="432">
        <v>150</v>
      </c>
      <c r="H337" s="432">
        <v>450</v>
      </c>
      <c r="I337" s="432">
        <v>0.34951592050000002</v>
      </c>
      <c r="J337" s="444">
        <v>157.28</v>
      </c>
      <c r="K337" s="413">
        <v>1.3541110632802411</v>
      </c>
      <c r="L337" s="433">
        <v>24.574999815687512</v>
      </c>
      <c r="M337" s="444">
        <f t="shared" si="5"/>
        <v>196.6</v>
      </c>
      <c r="N337" s="432">
        <v>0.21157985205068885</v>
      </c>
      <c r="O337" s="432">
        <v>-1710</v>
      </c>
      <c r="P337" s="434">
        <v>2527</v>
      </c>
      <c r="Q337" s="434">
        <v>1</v>
      </c>
      <c r="R337" s="434" t="s">
        <v>2652</v>
      </c>
      <c r="S337" s="434">
        <v>54</v>
      </c>
      <c r="T337" s="413" t="s">
        <v>3246</v>
      </c>
      <c r="U337" s="413">
        <v>0</v>
      </c>
    </row>
    <row r="338" spans="1:21" x14ac:dyDescent="0.3">
      <c r="A338" s="442"/>
      <c r="B338" s="435"/>
      <c r="C338" s="436"/>
      <c r="E338" s="440">
        <v>0</v>
      </c>
      <c r="F338" s="431"/>
      <c r="G338" s="432"/>
      <c r="H338" s="432"/>
      <c r="I338" s="432"/>
      <c r="L338" s="433"/>
      <c r="N338" s="432"/>
      <c r="O338" s="432">
        <v>2534</v>
      </c>
      <c r="P338" s="434">
        <v>2534</v>
      </c>
      <c r="Q338" s="434">
        <v>1</v>
      </c>
      <c r="R338" s="434" t="s">
        <v>3253</v>
      </c>
      <c r="S338" s="434">
        <v>65</v>
      </c>
      <c r="T338" s="413" t="s">
        <v>3232</v>
      </c>
      <c r="U338" s="413">
        <v>49</v>
      </c>
    </row>
    <row r="339" spans="1:21" x14ac:dyDescent="0.3">
      <c r="A339" s="442"/>
      <c r="B339" s="435"/>
      <c r="C339" s="436"/>
      <c r="D339" s="437"/>
      <c r="E339" s="441">
        <v>0</v>
      </c>
      <c r="F339" s="437"/>
      <c r="G339" s="432"/>
      <c r="H339" s="432"/>
      <c r="I339" s="432"/>
      <c r="L339" s="433"/>
      <c r="N339" s="432"/>
      <c r="O339" s="432">
        <v>2536</v>
      </c>
      <c r="P339" s="434">
        <v>2536</v>
      </c>
      <c r="Q339" s="434">
        <v>1</v>
      </c>
      <c r="R339" s="434" t="s">
        <v>3254</v>
      </c>
      <c r="S339" s="434">
        <v>46</v>
      </c>
      <c r="T339" s="413" t="s">
        <v>3076</v>
      </c>
      <c r="U339" s="413">
        <v>6</v>
      </c>
    </row>
    <row r="340" spans="1:21" x14ac:dyDescent="0.3">
      <c r="A340" s="442"/>
      <c r="B340" s="435"/>
      <c r="C340" s="436"/>
      <c r="D340" s="437"/>
      <c r="E340" s="440">
        <v>0</v>
      </c>
      <c r="F340" s="437"/>
      <c r="G340" s="432"/>
      <c r="H340" s="432"/>
      <c r="I340" s="432"/>
      <c r="L340" s="433"/>
      <c r="N340" s="432"/>
      <c r="O340" s="432">
        <v>2580</v>
      </c>
      <c r="P340" s="434">
        <v>2580</v>
      </c>
      <c r="Q340" s="434">
        <v>1</v>
      </c>
      <c r="R340" s="434" t="s">
        <v>3255</v>
      </c>
      <c r="S340" s="434">
        <v>58</v>
      </c>
      <c r="T340" s="413" t="s">
        <v>3114</v>
      </c>
      <c r="U340" s="413">
        <v>64</v>
      </c>
    </row>
    <row r="341" spans="1:21" x14ac:dyDescent="0.3">
      <c r="A341" s="26"/>
      <c r="E341" s="440">
        <v>0</v>
      </c>
      <c r="F341" s="431"/>
      <c r="G341" s="432"/>
      <c r="H341" s="432"/>
      <c r="I341" s="432"/>
      <c r="L341" s="433"/>
      <c r="N341" s="432"/>
      <c r="O341" s="432">
        <v>2609</v>
      </c>
      <c r="P341" s="434">
        <v>2609</v>
      </c>
      <c r="Q341" s="434">
        <v>1</v>
      </c>
      <c r="R341" s="434" t="s">
        <v>3256</v>
      </c>
      <c r="S341" s="434">
        <v>60</v>
      </c>
      <c r="T341" s="413" t="s">
        <v>3119</v>
      </c>
      <c r="U341" s="413">
        <v>38</v>
      </c>
    </row>
    <row r="342" spans="1:21" x14ac:dyDescent="0.3">
      <c r="A342" s="442"/>
      <c r="B342" s="435"/>
      <c r="C342" s="436"/>
      <c r="D342" s="437"/>
      <c r="E342" s="440">
        <v>0</v>
      </c>
      <c r="F342" s="437"/>
      <c r="G342" s="432"/>
      <c r="H342" s="432"/>
      <c r="I342" s="432"/>
      <c r="L342" s="433"/>
      <c r="N342" s="432"/>
      <c r="O342" s="432">
        <v>2683</v>
      </c>
      <c r="P342" s="434">
        <v>2683</v>
      </c>
      <c r="Q342" s="434">
        <v>1</v>
      </c>
      <c r="R342" s="434" t="s">
        <v>1770</v>
      </c>
      <c r="S342" s="434">
        <v>68</v>
      </c>
      <c r="T342" s="413" t="s">
        <v>288</v>
      </c>
      <c r="U342" s="413">
        <v>23</v>
      </c>
    </row>
    <row r="343" spans="1:21" x14ac:dyDescent="0.3">
      <c r="A343" s="26"/>
      <c r="E343" s="440">
        <v>0</v>
      </c>
      <c r="F343" s="431"/>
      <c r="G343" s="432"/>
      <c r="H343" s="432"/>
      <c r="I343" s="432"/>
      <c r="L343" s="433"/>
      <c r="N343" s="432"/>
      <c r="O343" s="432">
        <v>2687</v>
      </c>
      <c r="P343" s="434">
        <v>2687</v>
      </c>
      <c r="Q343" s="434">
        <v>1</v>
      </c>
      <c r="R343" s="434" t="s">
        <v>3257</v>
      </c>
      <c r="S343" s="434">
        <v>86</v>
      </c>
      <c r="T343" s="413" t="s">
        <v>3078</v>
      </c>
      <c r="U343" s="413">
        <v>32</v>
      </c>
    </row>
    <row r="344" spans="1:21" x14ac:dyDescent="0.3">
      <c r="A344" s="26"/>
      <c r="E344" s="440">
        <v>0</v>
      </c>
      <c r="F344" s="431"/>
      <c r="G344" s="432"/>
      <c r="H344" s="432"/>
      <c r="I344" s="432"/>
      <c r="L344" s="433"/>
      <c r="N344" s="432"/>
      <c r="O344" s="432">
        <v>2689</v>
      </c>
      <c r="P344" s="434">
        <v>2689</v>
      </c>
      <c r="Q344" s="434">
        <v>1</v>
      </c>
      <c r="R344" s="434" t="s">
        <v>3258</v>
      </c>
      <c r="S344" s="434">
        <v>59</v>
      </c>
      <c r="T344" s="413" t="s">
        <v>3117</v>
      </c>
      <c r="U344" s="413">
        <v>88</v>
      </c>
    </row>
    <row r="345" spans="1:21" x14ac:dyDescent="0.3">
      <c r="A345" s="442"/>
      <c r="B345" s="435"/>
      <c r="C345" s="436"/>
      <c r="E345" s="440">
        <v>0</v>
      </c>
      <c r="F345" s="431"/>
      <c r="G345" s="432"/>
      <c r="H345" s="432"/>
      <c r="I345" s="432"/>
      <c r="L345" s="433"/>
      <c r="N345" s="432"/>
      <c r="O345" s="432">
        <v>2711</v>
      </c>
      <c r="P345" s="434">
        <v>2711</v>
      </c>
      <c r="Q345" s="434">
        <v>1</v>
      </c>
      <c r="R345" s="434" t="s">
        <v>3259</v>
      </c>
      <c r="S345" s="434">
        <v>69</v>
      </c>
      <c r="T345" s="413" t="s">
        <v>3139</v>
      </c>
      <c r="U345" s="413">
        <v>75</v>
      </c>
    </row>
    <row r="346" spans="1:21" x14ac:dyDescent="0.3">
      <c r="A346" s="26"/>
      <c r="E346" s="440">
        <v>0</v>
      </c>
      <c r="F346" s="431"/>
      <c r="G346" s="432"/>
      <c r="H346" s="432"/>
      <c r="I346" s="432"/>
      <c r="L346" s="433"/>
      <c r="N346" s="432"/>
      <c r="O346" s="432">
        <v>2752</v>
      </c>
      <c r="P346" s="434">
        <v>2752</v>
      </c>
      <c r="Q346" s="434">
        <v>1</v>
      </c>
      <c r="R346" s="434" t="s">
        <v>3260</v>
      </c>
      <c r="S346" s="434">
        <v>46</v>
      </c>
      <c r="T346" s="413" t="s">
        <v>3076</v>
      </c>
      <c r="U346" s="413">
        <v>157</v>
      </c>
    </row>
    <row r="347" spans="1:21" x14ac:dyDescent="0.3">
      <c r="A347" s="26"/>
      <c r="E347" s="440">
        <v>0</v>
      </c>
      <c r="F347" s="431"/>
      <c r="G347" s="432"/>
      <c r="H347" s="432"/>
      <c r="I347" s="432"/>
      <c r="L347" s="433"/>
      <c r="N347" s="432"/>
      <c r="O347" s="432">
        <v>2753</v>
      </c>
      <c r="P347" s="434">
        <v>2753</v>
      </c>
      <c r="Q347" s="434">
        <v>1</v>
      </c>
      <c r="R347" s="434" t="s">
        <v>1647</v>
      </c>
      <c r="S347" s="434">
        <v>77</v>
      </c>
      <c r="T347" s="413" t="s">
        <v>3169</v>
      </c>
      <c r="U347" s="413">
        <v>57</v>
      </c>
    </row>
    <row r="348" spans="1:21" x14ac:dyDescent="0.3">
      <c r="A348" s="26"/>
      <c r="E348" s="440">
        <v>0</v>
      </c>
      <c r="F348" s="431"/>
      <c r="G348" s="432"/>
      <c r="H348" s="432"/>
      <c r="I348" s="432"/>
      <c r="L348" s="433"/>
      <c r="N348" s="432"/>
      <c r="O348" s="432">
        <v>2754</v>
      </c>
      <c r="P348" s="434">
        <v>2754</v>
      </c>
      <c r="Q348" s="434">
        <v>1</v>
      </c>
      <c r="R348" s="434" t="s">
        <v>3261</v>
      </c>
      <c r="S348" s="434">
        <v>64</v>
      </c>
      <c r="T348" s="413" t="s">
        <v>3131</v>
      </c>
      <c r="U348" s="413">
        <v>27</v>
      </c>
    </row>
    <row r="349" spans="1:21" x14ac:dyDescent="0.3">
      <c r="A349" s="26"/>
      <c r="E349" s="440">
        <v>0</v>
      </c>
      <c r="F349" s="431"/>
      <c r="G349" s="432"/>
      <c r="H349" s="432"/>
      <c r="I349" s="432"/>
      <c r="L349" s="433"/>
      <c r="N349" s="432"/>
      <c r="O349" s="432">
        <v>2769</v>
      </c>
      <c r="P349" s="434">
        <v>2769</v>
      </c>
      <c r="Q349" s="434">
        <v>1</v>
      </c>
      <c r="R349" s="434" t="s">
        <v>3262</v>
      </c>
      <c r="S349" s="434">
        <v>75</v>
      </c>
      <c r="T349" s="413" t="s">
        <v>3062</v>
      </c>
      <c r="U349" s="413">
        <v>83</v>
      </c>
    </row>
    <row r="350" spans="1:21" x14ac:dyDescent="0.3">
      <c r="A350" s="26"/>
      <c r="E350" s="440">
        <v>0</v>
      </c>
      <c r="F350" s="431"/>
      <c r="G350" s="432"/>
      <c r="H350" s="432"/>
      <c r="I350" s="432"/>
      <c r="L350" s="433"/>
      <c r="N350" s="432"/>
      <c r="O350" s="432">
        <v>2805</v>
      </c>
      <c r="P350" s="434">
        <v>2805</v>
      </c>
      <c r="Q350" s="434">
        <v>1</v>
      </c>
      <c r="R350" s="434" t="s">
        <v>3263</v>
      </c>
      <c r="S350" s="434">
        <v>79</v>
      </c>
      <c r="T350" s="413" t="s">
        <v>321</v>
      </c>
      <c r="U350" s="413">
        <v>69</v>
      </c>
    </row>
    <row r="351" spans="1:21" x14ac:dyDescent="0.3">
      <c r="A351" s="26"/>
      <c r="E351" s="440">
        <v>0</v>
      </c>
      <c r="F351" s="431"/>
      <c r="G351" s="432"/>
      <c r="H351" s="432"/>
      <c r="I351" s="432"/>
      <c r="L351" s="433"/>
      <c r="N351" s="432"/>
      <c r="O351" s="432">
        <v>2835</v>
      </c>
      <c r="P351" s="434">
        <v>2835</v>
      </c>
      <c r="Q351" s="434">
        <v>1</v>
      </c>
      <c r="R351" s="434" t="s">
        <v>3264</v>
      </c>
      <c r="S351" s="434">
        <v>81</v>
      </c>
      <c r="T351" s="413" t="s">
        <v>327</v>
      </c>
      <c r="U351" s="413">
        <v>42</v>
      </c>
    </row>
    <row r="352" spans="1:21" x14ac:dyDescent="0.3">
      <c r="A352" s="26"/>
      <c r="E352" s="440">
        <v>0</v>
      </c>
      <c r="F352" s="431"/>
      <c r="G352" s="432"/>
      <c r="H352" s="432"/>
      <c r="I352" s="432"/>
      <c r="L352" s="433"/>
      <c r="N352" s="432"/>
      <c r="O352" s="432">
        <v>2853</v>
      </c>
      <c r="P352" s="434">
        <v>2853</v>
      </c>
      <c r="Q352" s="434">
        <v>1</v>
      </c>
      <c r="R352" s="434" t="s">
        <v>3265</v>
      </c>
      <c r="S352" s="434">
        <v>37</v>
      </c>
      <c r="T352" s="413" t="s">
        <v>3053</v>
      </c>
      <c r="U352" s="413">
        <v>59</v>
      </c>
    </row>
    <row r="353" spans="1:21" x14ac:dyDescent="0.3">
      <c r="A353" s="442"/>
      <c r="B353" s="435"/>
      <c r="C353" s="436"/>
      <c r="E353" s="440">
        <v>0</v>
      </c>
      <c r="F353" s="431"/>
      <c r="G353" s="432"/>
      <c r="H353" s="432"/>
      <c r="I353" s="432"/>
      <c r="L353" s="433"/>
      <c r="N353" s="432"/>
      <c r="O353" s="432">
        <v>2854</v>
      </c>
      <c r="P353" s="434">
        <v>2854</v>
      </c>
      <c r="Q353" s="434">
        <v>1</v>
      </c>
      <c r="R353" s="434" t="s">
        <v>3266</v>
      </c>
      <c r="S353" s="434">
        <v>54</v>
      </c>
      <c r="T353" s="413" t="s">
        <v>3246</v>
      </c>
      <c r="U353" s="413">
        <v>68</v>
      </c>
    </row>
    <row r="354" spans="1:21" x14ac:dyDescent="0.3">
      <c r="A354" s="26"/>
      <c r="E354" s="440">
        <v>0</v>
      </c>
      <c r="F354" s="431"/>
      <c r="G354" s="432"/>
      <c r="H354" s="432"/>
      <c r="I354" s="432"/>
      <c r="L354" s="433"/>
      <c r="N354" s="432"/>
      <c r="O354" s="432">
        <v>2856</v>
      </c>
      <c r="P354" s="434">
        <v>2856</v>
      </c>
      <c r="Q354" s="434">
        <v>1</v>
      </c>
      <c r="R354" s="434" t="s">
        <v>2664</v>
      </c>
      <c r="S354" s="434">
        <v>45</v>
      </c>
      <c r="T354" s="413" t="s">
        <v>230</v>
      </c>
      <c r="U354" s="413">
        <v>25</v>
      </c>
    </row>
    <row r="355" spans="1:21" x14ac:dyDescent="0.3">
      <c r="A355" s="442"/>
      <c r="B355" s="435"/>
      <c r="C355" s="436"/>
      <c r="D355" s="437"/>
      <c r="E355" s="440">
        <v>0</v>
      </c>
      <c r="F355" s="437"/>
      <c r="G355" s="432"/>
      <c r="H355" s="432"/>
      <c r="I355" s="432"/>
      <c r="L355" s="433"/>
      <c r="N355" s="432"/>
      <c r="O355" s="432">
        <v>2859</v>
      </c>
      <c r="P355" s="434">
        <v>2859</v>
      </c>
      <c r="Q355" s="434">
        <v>1</v>
      </c>
      <c r="R355" s="434" t="s">
        <v>1686</v>
      </c>
      <c r="S355" s="434">
        <v>43</v>
      </c>
      <c r="T355" s="413" t="s">
        <v>3071</v>
      </c>
      <c r="U355" s="413">
        <v>98</v>
      </c>
    </row>
    <row r="356" spans="1:21" x14ac:dyDescent="0.3">
      <c r="A356" s="26"/>
      <c r="E356" s="440">
        <v>0</v>
      </c>
      <c r="F356" s="431"/>
      <c r="G356" s="432"/>
      <c r="H356" s="432"/>
      <c r="I356" s="432"/>
      <c r="L356" s="433"/>
      <c r="N356" s="432"/>
      <c r="O356" s="432">
        <v>2860</v>
      </c>
      <c r="P356" s="434">
        <v>2860</v>
      </c>
      <c r="Q356" s="434">
        <v>1</v>
      </c>
      <c r="R356" s="434" t="s">
        <v>3267</v>
      </c>
      <c r="S356" s="434">
        <v>22</v>
      </c>
      <c r="T356" s="413" t="s">
        <v>285</v>
      </c>
      <c r="U356" s="413">
        <v>63</v>
      </c>
    </row>
    <row r="357" spans="1:21" x14ac:dyDescent="0.3">
      <c r="A357" s="26"/>
      <c r="E357" s="440">
        <v>0</v>
      </c>
      <c r="F357" s="431"/>
      <c r="G357" s="432"/>
      <c r="H357" s="432"/>
      <c r="I357" s="432"/>
      <c r="L357" s="433"/>
      <c r="N357" s="432"/>
      <c r="O357" s="432">
        <v>2884</v>
      </c>
      <c r="P357" s="434">
        <v>2884</v>
      </c>
      <c r="Q357" s="434">
        <v>1</v>
      </c>
      <c r="R357" s="434" t="s">
        <v>3268</v>
      </c>
      <c r="S357" s="434">
        <v>17</v>
      </c>
      <c r="T357" s="413" t="s">
        <v>2987</v>
      </c>
      <c r="U357" s="413">
        <v>25</v>
      </c>
    </row>
    <row r="358" spans="1:21" x14ac:dyDescent="0.3">
      <c r="A358" s="26"/>
      <c r="E358" s="440">
        <v>0</v>
      </c>
      <c r="F358" s="431"/>
      <c r="G358" s="432"/>
      <c r="H358" s="432"/>
      <c r="I358" s="432"/>
      <c r="L358" s="433"/>
      <c r="N358" s="432"/>
      <c r="O358" s="432">
        <v>2886</v>
      </c>
      <c r="P358" s="434">
        <v>2886</v>
      </c>
      <c r="Q358" s="434">
        <v>1</v>
      </c>
      <c r="R358" s="434" t="s">
        <v>3269</v>
      </c>
      <c r="S358" s="434">
        <v>24</v>
      </c>
      <c r="T358" s="413" t="s">
        <v>3008</v>
      </c>
      <c r="U358" s="413">
        <v>0</v>
      </c>
    </row>
    <row r="359" spans="1:21" x14ac:dyDescent="0.3">
      <c r="A359" s="26"/>
      <c r="E359" s="440">
        <v>0</v>
      </c>
      <c r="F359" s="431"/>
      <c r="G359" s="432"/>
      <c r="H359" s="432"/>
      <c r="I359" s="432"/>
      <c r="L359" s="433"/>
      <c r="N359" s="432"/>
      <c r="O359" s="432">
        <v>2888</v>
      </c>
      <c r="P359" s="434">
        <v>2888</v>
      </c>
      <c r="Q359" s="434">
        <v>1</v>
      </c>
      <c r="R359" s="434" t="s">
        <v>3270</v>
      </c>
      <c r="S359" s="434">
        <v>6</v>
      </c>
      <c r="T359" s="413" t="s">
        <v>3271</v>
      </c>
      <c r="U359" s="413">
        <v>22</v>
      </c>
    </row>
    <row r="360" spans="1:21" x14ac:dyDescent="0.3">
      <c r="A360" s="26"/>
      <c r="E360" s="440">
        <v>0</v>
      </c>
      <c r="F360" s="431"/>
      <c r="G360" s="432"/>
      <c r="H360" s="432"/>
      <c r="I360" s="432"/>
      <c r="L360" s="433"/>
      <c r="N360" s="432"/>
      <c r="O360" s="432">
        <v>2889</v>
      </c>
      <c r="P360" s="434">
        <v>2889</v>
      </c>
      <c r="Q360" s="434">
        <v>1</v>
      </c>
      <c r="R360" s="434" t="s">
        <v>3272</v>
      </c>
      <c r="S360" s="434">
        <v>3</v>
      </c>
      <c r="T360" s="413" t="s">
        <v>301</v>
      </c>
      <c r="U360" s="413">
        <v>42</v>
      </c>
    </row>
    <row r="361" spans="1:21" x14ac:dyDescent="0.3">
      <c r="A361" s="26"/>
      <c r="E361" s="440">
        <v>0</v>
      </c>
      <c r="F361" s="431"/>
      <c r="G361" s="432"/>
      <c r="H361" s="432"/>
      <c r="I361" s="432"/>
      <c r="L361" s="433"/>
      <c r="N361" s="432"/>
      <c r="O361" s="432">
        <v>2890</v>
      </c>
      <c r="P361" s="434">
        <v>2890</v>
      </c>
      <c r="Q361" s="434">
        <v>1</v>
      </c>
      <c r="R361" s="434" t="s">
        <v>3273</v>
      </c>
      <c r="S361" s="434">
        <v>65</v>
      </c>
      <c r="T361" s="413" t="s">
        <v>3232</v>
      </c>
      <c r="U361" s="413">
        <v>32</v>
      </c>
    </row>
    <row r="362" spans="1:21" x14ac:dyDescent="0.3">
      <c r="A362" s="26"/>
      <c r="E362" s="440">
        <v>0</v>
      </c>
      <c r="F362" s="431"/>
      <c r="G362" s="432"/>
      <c r="H362" s="432"/>
      <c r="I362" s="432"/>
      <c r="L362" s="433"/>
      <c r="N362" s="432"/>
      <c r="O362" s="432">
        <v>2895</v>
      </c>
      <c r="P362" s="434">
        <v>2895</v>
      </c>
      <c r="Q362" s="434">
        <v>1</v>
      </c>
      <c r="R362" s="434" t="s">
        <v>1674</v>
      </c>
      <c r="S362" s="434">
        <v>32</v>
      </c>
      <c r="T362" s="413" t="s">
        <v>3040</v>
      </c>
      <c r="U362" s="413">
        <v>79</v>
      </c>
    </row>
    <row r="363" spans="1:21" x14ac:dyDescent="0.3">
      <c r="A363" s="26"/>
      <c r="E363" s="440">
        <v>0</v>
      </c>
      <c r="F363" s="431"/>
      <c r="G363" s="432"/>
      <c r="H363" s="432"/>
      <c r="I363" s="432"/>
      <c r="L363" s="433"/>
      <c r="N363" s="432"/>
      <c r="O363" s="432">
        <v>2897</v>
      </c>
      <c r="P363" s="434">
        <v>2897</v>
      </c>
      <c r="Q363" s="434">
        <v>1</v>
      </c>
      <c r="R363" s="434" t="s">
        <v>3274</v>
      </c>
      <c r="S363" s="434">
        <v>64</v>
      </c>
      <c r="T363" s="413" t="s">
        <v>3131</v>
      </c>
      <c r="U363" s="413">
        <v>42</v>
      </c>
    </row>
    <row r="364" spans="1:21" x14ac:dyDescent="0.3">
      <c r="A364" s="26"/>
      <c r="E364" s="440">
        <v>0</v>
      </c>
      <c r="F364" s="431"/>
      <c r="G364" s="432"/>
      <c r="H364" s="432"/>
      <c r="I364" s="432"/>
      <c r="L364" s="433"/>
      <c r="N364" s="432"/>
      <c r="O364" s="432">
        <v>2898</v>
      </c>
      <c r="P364" s="434">
        <v>2898</v>
      </c>
      <c r="Q364" s="434">
        <v>1</v>
      </c>
      <c r="R364" s="434" t="s">
        <v>382</v>
      </c>
      <c r="S364" s="434">
        <v>17</v>
      </c>
      <c r="T364" s="413" t="s">
        <v>2987</v>
      </c>
      <c r="U364" s="413">
        <v>16</v>
      </c>
    </row>
    <row r="365" spans="1:21" x14ac:dyDescent="0.3">
      <c r="A365" s="26"/>
      <c r="E365" s="440">
        <v>0</v>
      </c>
      <c r="F365" s="431"/>
      <c r="G365" s="432"/>
      <c r="H365" s="432"/>
      <c r="I365" s="432"/>
      <c r="L365" s="433"/>
      <c r="N365" s="432"/>
      <c r="O365" s="432">
        <v>2899</v>
      </c>
      <c r="P365" s="434">
        <v>2899</v>
      </c>
      <c r="Q365" s="434">
        <v>1</v>
      </c>
      <c r="R365" s="434" t="s">
        <v>3275</v>
      </c>
      <c r="S365" s="434">
        <v>79</v>
      </c>
      <c r="T365" s="413" t="s">
        <v>321</v>
      </c>
      <c r="U365" s="413">
        <v>85</v>
      </c>
    </row>
    <row r="366" spans="1:21" x14ac:dyDescent="0.3">
      <c r="A366" s="442"/>
      <c r="B366" s="435"/>
      <c r="C366" s="436"/>
      <c r="E366" s="440">
        <v>0</v>
      </c>
      <c r="F366" s="431"/>
      <c r="G366" s="432"/>
      <c r="H366" s="432"/>
      <c r="I366" s="432"/>
      <c r="L366" s="433"/>
      <c r="N366" s="432"/>
      <c r="O366" s="432">
        <v>2902</v>
      </c>
      <c r="P366" s="434">
        <v>2902</v>
      </c>
      <c r="Q366" s="434">
        <v>1</v>
      </c>
      <c r="R366" s="434" t="s">
        <v>3276</v>
      </c>
      <c r="S366" s="434">
        <v>41</v>
      </c>
      <c r="T366" s="413" t="s">
        <v>3064</v>
      </c>
      <c r="U366" s="413">
        <v>40</v>
      </c>
    </row>
    <row r="367" spans="1:21" x14ac:dyDescent="0.3">
      <c r="A367" s="26"/>
      <c r="E367" s="440">
        <v>0</v>
      </c>
      <c r="F367" s="431"/>
      <c r="G367" s="432"/>
      <c r="H367" s="432"/>
      <c r="I367" s="432"/>
      <c r="L367" s="433"/>
      <c r="N367" s="432"/>
      <c r="O367" s="432">
        <v>2903</v>
      </c>
      <c r="P367" s="434">
        <v>2903</v>
      </c>
      <c r="Q367" s="434">
        <v>1</v>
      </c>
      <c r="R367" s="434" t="s">
        <v>3277</v>
      </c>
      <c r="S367" s="434">
        <v>6</v>
      </c>
      <c r="T367" s="413" t="s">
        <v>3271</v>
      </c>
      <c r="U367" s="413">
        <v>38</v>
      </c>
    </row>
    <row r="368" spans="1:21" x14ac:dyDescent="0.3">
      <c r="A368" s="26"/>
      <c r="E368" s="440">
        <v>0</v>
      </c>
      <c r="F368" s="431"/>
      <c r="G368" s="432"/>
      <c r="H368" s="432"/>
      <c r="I368" s="432"/>
      <c r="L368" s="433"/>
      <c r="N368" s="432"/>
      <c r="O368" s="432">
        <v>2904</v>
      </c>
      <c r="P368" s="434">
        <v>2904</v>
      </c>
      <c r="Q368" s="434">
        <v>1</v>
      </c>
      <c r="R368" s="434" t="s">
        <v>2673</v>
      </c>
      <c r="S368" s="434">
        <v>42</v>
      </c>
      <c r="T368" s="413" t="s">
        <v>3068</v>
      </c>
      <c r="U368" s="413">
        <v>53</v>
      </c>
    </row>
    <row r="369" spans="1:21" x14ac:dyDescent="0.3">
      <c r="A369" s="26"/>
      <c r="E369" s="440">
        <v>0</v>
      </c>
      <c r="F369" s="431"/>
      <c r="G369" s="432"/>
      <c r="H369" s="432"/>
      <c r="I369" s="432"/>
      <c r="L369" s="433"/>
      <c r="N369" s="432"/>
      <c r="O369" s="432">
        <v>2905</v>
      </c>
      <c r="P369" s="434">
        <v>2905</v>
      </c>
      <c r="Q369" s="434">
        <v>1</v>
      </c>
      <c r="R369" s="434" t="s">
        <v>3278</v>
      </c>
      <c r="S369" s="434">
        <v>40</v>
      </c>
      <c r="T369" s="413" t="s">
        <v>3059</v>
      </c>
      <c r="U369" s="413">
        <v>150</v>
      </c>
    </row>
    <row r="370" spans="1:21" x14ac:dyDescent="0.3">
      <c r="A370" s="26"/>
      <c r="E370" s="440">
        <v>0</v>
      </c>
      <c r="F370" s="431"/>
      <c r="G370" s="432"/>
      <c r="H370" s="432"/>
      <c r="I370" s="432"/>
      <c r="L370" s="433"/>
      <c r="N370" s="432"/>
      <c r="O370" s="432">
        <v>2906</v>
      </c>
      <c r="P370" s="434">
        <v>2906</v>
      </c>
      <c r="Q370" s="434">
        <v>1</v>
      </c>
      <c r="R370" s="434" t="s">
        <v>2675</v>
      </c>
      <c r="S370" s="434">
        <v>63</v>
      </c>
      <c r="T370" s="413" t="s">
        <v>149</v>
      </c>
      <c r="U370" s="413">
        <v>31</v>
      </c>
    </row>
    <row r="371" spans="1:21" x14ac:dyDescent="0.3">
      <c r="A371" s="26"/>
      <c r="E371" s="440">
        <v>0</v>
      </c>
      <c r="F371" s="431"/>
      <c r="G371" s="432"/>
      <c r="H371" s="432"/>
      <c r="I371" s="432"/>
      <c r="L371" s="433"/>
      <c r="N371" s="432"/>
      <c r="O371" s="432">
        <v>2907</v>
      </c>
      <c r="P371" s="434">
        <v>2907</v>
      </c>
      <c r="Q371" s="434">
        <v>1</v>
      </c>
      <c r="R371" s="434" t="s">
        <v>3279</v>
      </c>
      <c r="S371" s="434">
        <v>53</v>
      </c>
      <c r="T371" s="413" t="s">
        <v>3098</v>
      </c>
      <c r="U371" s="413">
        <v>0</v>
      </c>
    </row>
    <row r="372" spans="1:21" x14ac:dyDescent="0.3">
      <c r="A372" s="26"/>
      <c r="E372" s="440">
        <v>0</v>
      </c>
      <c r="F372" s="431"/>
      <c r="G372" s="432"/>
      <c r="H372" s="432"/>
      <c r="I372" s="432"/>
      <c r="L372" s="433"/>
      <c r="N372" s="432"/>
      <c r="O372" s="432">
        <v>2908</v>
      </c>
      <c r="P372" s="434">
        <v>2908</v>
      </c>
      <c r="Q372" s="434">
        <v>1</v>
      </c>
      <c r="R372" s="434" t="s">
        <v>3280</v>
      </c>
      <c r="S372" s="434">
        <v>21</v>
      </c>
      <c r="T372" s="413" t="s">
        <v>3000</v>
      </c>
      <c r="U372" s="413">
        <v>33</v>
      </c>
    </row>
    <row r="373" spans="1:21" x14ac:dyDescent="0.3">
      <c r="A373" s="442"/>
      <c r="B373" s="435"/>
      <c r="C373" s="436"/>
      <c r="E373" s="440">
        <v>0</v>
      </c>
      <c r="F373" s="431"/>
      <c r="G373" s="432"/>
      <c r="H373" s="432"/>
      <c r="I373" s="432"/>
      <c r="L373" s="433"/>
      <c r="N373" s="432"/>
      <c r="O373" s="432">
        <v>4000</v>
      </c>
      <c r="P373" s="434">
        <v>4000</v>
      </c>
      <c r="Q373" s="434">
        <v>7</v>
      </c>
      <c r="R373" s="434" t="s">
        <v>389</v>
      </c>
      <c r="S373" s="434">
        <v>62</v>
      </c>
      <c r="T373" s="413" t="s">
        <v>3124</v>
      </c>
      <c r="U373" s="413">
        <v>20</v>
      </c>
    </row>
    <row r="374" spans="1:21" x14ac:dyDescent="0.3">
      <c r="A374" s="26"/>
      <c r="E374" s="440">
        <v>0</v>
      </c>
      <c r="F374" s="431"/>
      <c r="G374" s="432"/>
      <c r="H374" s="432"/>
      <c r="I374" s="432"/>
      <c r="L374" s="433"/>
      <c r="N374" s="432"/>
      <c r="O374" s="432">
        <v>4001</v>
      </c>
      <c r="P374" s="434">
        <v>4001</v>
      </c>
      <c r="Q374" s="434">
        <v>7</v>
      </c>
      <c r="R374" s="434" t="s">
        <v>3281</v>
      </c>
      <c r="S374" s="434">
        <v>85</v>
      </c>
      <c r="T374" s="413" t="s">
        <v>337</v>
      </c>
      <c r="U374" s="413">
        <v>0</v>
      </c>
    </row>
    <row r="375" spans="1:21" x14ac:dyDescent="0.3">
      <c r="A375" s="26"/>
      <c r="E375" s="440">
        <v>0</v>
      </c>
      <c r="F375" s="431"/>
      <c r="G375" s="432"/>
      <c r="H375" s="432"/>
      <c r="I375" s="432"/>
      <c r="L375" s="433"/>
      <c r="N375" s="432"/>
      <c r="O375" s="432">
        <v>4003</v>
      </c>
      <c r="P375" s="434">
        <v>4003</v>
      </c>
      <c r="Q375" s="434">
        <v>7</v>
      </c>
      <c r="R375" s="434" t="s">
        <v>3282</v>
      </c>
      <c r="S375" s="434">
        <v>82</v>
      </c>
      <c r="T375" s="413" t="s">
        <v>3180</v>
      </c>
      <c r="U375" s="413">
        <v>0</v>
      </c>
    </row>
    <row r="376" spans="1:21" x14ac:dyDescent="0.3">
      <c r="A376" s="26"/>
      <c r="E376" s="440">
        <v>0</v>
      </c>
      <c r="F376" s="431"/>
      <c r="G376" s="432"/>
      <c r="H376" s="432"/>
      <c r="I376" s="432"/>
      <c r="L376" s="433"/>
      <c r="N376" s="432"/>
      <c r="O376" s="432">
        <v>4004</v>
      </c>
      <c r="P376" s="434">
        <v>4004</v>
      </c>
      <c r="Q376" s="434">
        <v>7</v>
      </c>
      <c r="R376" s="434" t="s">
        <v>3283</v>
      </c>
      <c r="S376" s="434">
        <v>27</v>
      </c>
      <c r="T376" s="413" t="s">
        <v>2935</v>
      </c>
      <c r="U376" s="413">
        <v>0</v>
      </c>
    </row>
    <row r="377" spans="1:21" x14ac:dyDescent="0.3">
      <c r="A377" s="442"/>
      <c r="B377" s="435"/>
      <c r="C377" s="436"/>
      <c r="E377" s="440">
        <v>0</v>
      </c>
      <c r="F377" s="431"/>
      <c r="G377" s="432"/>
      <c r="H377" s="432"/>
      <c r="I377" s="432"/>
      <c r="L377" s="433"/>
      <c r="N377" s="432"/>
      <c r="O377" s="432">
        <v>4005</v>
      </c>
      <c r="P377" s="434">
        <v>4005</v>
      </c>
      <c r="Q377" s="434">
        <v>7</v>
      </c>
      <c r="R377" s="434" t="s">
        <v>3284</v>
      </c>
      <c r="S377" s="434">
        <v>62</v>
      </c>
      <c r="T377" s="413" t="s">
        <v>3124</v>
      </c>
      <c r="U377" s="413">
        <v>0</v>
      </c>
    </row>
    <row r="378" spans="1:21" x14ac:dyDescent="0.3">
      <c r="A378" s="26"/>
      <c r="E378" s="440">
        <v>0</v>
      </c>
      <c r="F378" s="431"/>
      <c r="G378" s="432"/>
      <c r="H378" s="432"/>
      <c r="I378" s="432"/>
      <c r="L378" s="433"/>
      <c r="N378" s="432"/>
      <c r="O378" s="432">
        <v>4007</v>
      </c>
      <c r="P378" s="434">
        <v>4007</v>
      </c>
      <c r="Q378" s="434">
        <v>7</v>
      </c>
      <c r="R378" s="434" t="s">
        <v>3285</v>
      </c>
      <c r="S378" s="434">
        <v>72</v>
      </c>
      <c r="T378" s="413" t="s">
        <v>3248</v>
      </c>
      <c r="U378" s="413">
        <v>0</v>
      </c>
    </row>
    <row r="379" spans="1:21" x14ac:dyDescent="0.3">
      <c r="A379" s="443"/>
      <c r="E379" s="440">
        <v>0</v>
      </c>
      <c r="G379" s="432"/>
      <c r="H379" s="432"/>
      <c r="I379" s="432"/>
      <c r="L379" s="433"/>
      <c r="N379" s="432"/>
      <c r="O379" s="432">
        <v>4008</v>
      </c>
      <c r="P379" s="434">
        <v>4008</v>
      </c>
      <c r="Q379" s="434">
        <v>7</v>
      </c>
      <c r="R379" s="434" t="s">
        <v>3286</v>
      </c>
      <c r="S379" s="434">
        <v>2</v>
      </c>
      <c r="T379" s="413" t="s">
        <v>2940</v>
      </c>
      <c r="U379" s="413">
        <v>8</v>
      </c>
    </row>
    <row r="380" spans="1:21" x14ac:dyDescent="0.3">
      <c r="A380" s="26"/>
      <c r="E380" s="440">
        <v>0</v>
      </c>
      <c r="F380" s="431"/>
      <c r="G380" s="432"/>
      <c r="H380" s="432"/>
      <c r="I380" s="432"/>
      <c r="L380" s="433"/>
      <c r="N380" s="432"/>
      <c r="O380" s="432">
        <v>4011</v>
      </c>
      <c r="P380" s="434">
        <v>4011</v>
      </c>
      <c r="Q380" s="434">
        <v>7</v>
      </c>
      <c r="R380" s="434" t="s">
        <v>3287</v>
      </c>
      <c r="S380" s="434">
        <v>27</v>
      </c>
      <c r="T380" s="413" t="s">
        <v>2935</v>
      </c>
      <c r="U380" s="413">
        <v>0</v>
      </c>
    </row>
    <row r="381" spans="1:21" x14ac:dyDescent="0.3">
      <c r="A381" s="26"/>
      <c r="E381" s="440">
        <v>0</v>
      </c>
      <c r="F381" s="431"/>
      <c r="G381" s="432"/>
      <c r="H381" s="432"/>
      <c r="I381" s="432"/>
      <c r="L381" s="433"/>
      <c r="N381" s="432"/>
      <c r="O381" s="432">
        <v>4015</v>
      </c>
      <c r="P381" s="434">
        <v>4015</v>
      </c>
      <c r="Q381" s="434">
        <v>7</v>
      </c>
      <c r="R381" s="434" t="s">
        <v>3288</v>
      </c>
      <c r="S381" s="434">
        <v>62</v>
      </c>
      <c r="T381" s="413" t="s">
        <v>3124</v>
      </c>
      <c r="U381" s="413">
        <v>41</v>
      </c>
    </row>
    <row r="382" spans="1:21" x14ac:dyDescent="0.3">
      <c r="A382" s="26"/>
      <c r="E382" s="440">
        <v>0</v>
      </c>
      <c r="F382" s="431"/>
      <c r="G382" s="432"/>
      <c r="H382" s="432"/>
      <c r="I382" s="432"/>
      <c r="L382" s="433"/>
      <c r="N382" s="432"/>
      <c r="O382" s="432">
        <v>4016</v>
      </c>
      <c r="P382" s="434">
        <v>4016</v>
      </c>
      <c r="Q382" s="434">
        <v>7</v>
      </c>
      <c r="R382" s="434" t="s">
        <v>3289</v>
      </c>
      <c r="S382" s="434">
        <v>10</v>
      </c>
      <c r="T382" s="413" t="s">
        <v>2966</v>
      </c>
      <c r="U382" s="413">
        <v>0</v>
      </c>
    </row>
    <row r="383" spans="1:21" x14ac:dyDescent="0.3">
      <c r="A383" s="26"/>
      <c r="E383" s="440">
        <v>0</v>
      </c>
      <c r="F383" s="431"/>
      <c r="G383" s="432"/>
      <c r="H383" s="432"/>
      <c r="I383" s="432"/>
      <c r="L383" s="433"/>
      <c r="N383" s="432"/>
      <c r="O383" s="432">
        <v>4017</v>
      </c>
      <c r="P383" s="434">
        <v>4017</v>
      </c>
      <c r="Q383" s="434">
        <v>7</v>
      </c>
      <c r="R383" s="434" t="s">
        <v>3290</v>
      </c>
      <c r="S383" s="434">
        <v>27</v>
      </c>
      <c r="T383" s="413" t="s">
        <v>2935</v>
      </c>
      <c r="U383" s="413">
        <v>1</v>
      </c>
    </row>
    <row r="384" spans="1:21" x14ac:dyDescent="0.3">
      <c r="A384" s="26"/>
      <c r="E384" s="440">
        <v>0</v>
      </c>
      <c r="F384" s="431"/>
      <c r="G384" s="432"/>
      <c r="H384" s="432"/>
      <c r="I384" s="432"/>
      <c r="L384" s="433"/>
      <c r="N384" s="432"/>
      <c r="O384" s="432">
        <v>4018</v>
      </c>
      <c r="P384" s="434">
        <v>4018</v>
      </c>
      <c r="Q384" s="434">
        <v>7</v>
      </c>
      <c r="R384" s="434" t="s">
        <v>3291</v>
      </c>
      <c r="S384" s="434">
        <v>62</v>
      </c>
      <c r="T384" s="413" t="s">
        <v>3124</v>
      </c>
      <c r="U384" s="413">
        <v>0</v>
      </c>
    </row>
    <row r="385" spans="1:21" x14ac:dyDescent="0.3">
      <c r="A385" s="26"/>
      <c r="E385" s="440">
        <v>0</v>
      </c>
      <c r="F385" s="431"/>
      <c r="G385" s="432"/>
      <c r="H385" s="432"/>
      <c r="I385" s="432"/>
      <c r="L385" s="433"/>
      <c r="N385" s="432"/>
      <c r="O385" s="432">
        <v>4020</v>
      </c>
      <c r="P385" s="434">
        <v>4020</v>
      </c>
      <c r="Q385" s="434">
        <v>7</v>
      </c>
      <c r="R385" s="434" t="s">
        <v>3292</v>
      </c>
      <c r="S385" s="434">
        <v>69</v>
      </c>
      <c r="T385" s="413" t="s">
        <v>3139</v>
      </c>
      <c r="U385" s="413">
        <v>0</v>
      </c>
    </row>
    <row r="386" spans="1:21" x14ac:dyDescent="0.3">
      <c r="A386" s="442"/>
      <c r="B386" s="435"/>
      <c r="C386" s="436"/>
      <c r="E386" s="440">
        <v>0</v>
      </c>
      <c r="F386" s="431"/>
      <c r="G386" s="432"/>
      <c r="H386" s="432"/>
      <c r="I386" s="432"/>
      <c r="L386" s="433"/>
      <c r="N386" s="432"/>
      <c r="O386" s="432">
        <v>4025</v>
      </c>
      <c r="P386" s="434">
        <v>4025</v>
      </c>
      <c r="Q386" s="434">
        <v>7</v>
      </c>
      <c r="R386" s="434" t="s">
        <v>3293</v>
      </c>
      <c r="S386" s="434">
        <v>62</v>
      </c>
      <c r="T386" s="413" t="s">
        <v>3124</v>
      </c>
      <c r="U386" s="413">
        <v>0</v>
      </c>
    </row>
    <row r="387" spans="1:21" x14ac:dyDescent="0.3">
      <c r="A387" s="443"/>
      <c r="E387" s="440">
        <v>0</v>
      </c>
      <c r="F387" s="431"/>
      <c r="G387" s="432"/>
      <c r="H387" s="432"/>
      <c r="I387" s="432"/>
      <c r="L387" s="433"/>
      <c r="N387" s="432"/>
      <c r="O387" s="432">
        <v>4026</v>
      </c>
      <c r="P387" s="434">
        <v>4026</v>
      </c>
      <c r="Q387" s="434">
        <v>7</v>
      </c>
      <c r="R387" s="434" t="s">
        <v>3294</v>
      </c>
      <c r="S387" s="434">
        <v>87</v>
      </c>
      <c r="T387" s="413" t="s">
        <v>3193</v>
      </c>
      <c r="U387" s="413">
        <v>0</v>
      </c>
    </row>
    <row r="388" spans="1:21" x14ac:dyDescent="0.3">
      <c r="A388" s="26"/>
      <c r="E388" s="440">
        <v>0</v>
      </c>
      <c r="F388" s="431"/>
      <c r="G388" s="432"/>
      <c r="H388" s="432"/>
      <c r="I388" s="432"/>
      <c r="L388" s="433"/>
      <c r="N388" s="432"/>
      <c r="O388" s="432">
        <v>4027</v>
      </c>
      <c r="P388" s="434">
        <v>4027</v>
      </c>
      <c r="Q388" s="434">
        <v>7</v>
      </c>
      <c r="R388" s="434" t="s">
        <v>3295</v>
      </c>
      <c r="S388" s="434">
        <v>62</v>
      </c>
      <c r="T388" s="413" t="s">
        <v>3124</v>
      </c>
      <c r="U388" s="413">
        <v>0</v>
      </c>
    </row>
    <row r="389" spans="1:21" x14ac:dyDescent="0.3">
      <c r="A389" s="26"/>
      <c r="E389" s="440">
        <v>0</v>
      </c>
      <c r="F389" s="431"/>
      <c r="G389" s="432"/>
      <c r="H389" s="432"/>
      <c r="I389" s="432"/>
      <c r="L389" s="433"/>
      <c r="N389" s="432"/>
      <c r="O389" s="432">
        <v>4029</v>
      </c>
      <c r="P389" s="434">
        <v>4029</v>
      </c>
      <c r="Q389" s="434">
        <v>7</v>
      </c>
      <c r="R389" s="434" t="s">
        <v>3296</v>
      </c>
      <c r="S389" s="434">
        <v>62</v>
      </c>
      <c r="T389" s="413" t="s">
        <v>3124</v>
      </c>
      <c r="U389" s="413">
        <v>0</v>
      </c>
    </row>
    <row r="390" spans="1:21" x14ac:dyDescent="0.3">
      <c r="A390" s="26"/>
      <c r="E390" s="440">
        <v>0</v>
      </c>
      <c r="F390" s="431"/>
      <c r="G390" s="432"/>
      <c r="H390" s="432"/>
      <c r="I390" s="432"/>
      <c r="L390" s="433"/>
      <c r="N390" s="432"/>
      <c r="O390" s="432">
        <v>4031</v>
      </c>
      <c r="P390" s="434">
        <v>4031</v>
      </c>
      <c r="Q390" s="434">
        <v>7</v>
      </c>
      <c r="R390" s="434" t="s">
        <v>3297</v>
      </c>
      <c r="S390" s="434">
        <v>62</v>
      </c>
      <c r="T390" s="413" t="s">
        <v>3124</v>
      </c>
      <c r="U390" s="413">
        <v>0</v>
      </c>
    </row>
    <row r="391" spans="1:21" x14ac:dyDescent="0.3">
      <c r="A391" s="26"/>
      <c r="E391" s="440">
        <v>0</v>
      </c>
      <c r="F391" s="431"/>
      <c r="G391" s="432"/>
      <c r="H391" s="432"/>
      <c r="I391" s="432"/>
      <c r="L391" s="433"/>
      <c r="N391" s="432"/>
      <c r="O391" s="432">
        <v>4035</v>
      </c>
      <c r="P391" s="434">
        <v>4035</v>
      </c>
      <c r="Q391" s="434">
        <v>7</v>
      </c>
      <c r="R391" s="434" t="s">
        <v>3298</v>
      </c>
      <c r="S391" s="434">
        <v>62</v>
      </c>
      <c r="T391" s="413" t="s">
        <v>3124</v>
      </c>
      <c r="U391" s="413">
        <v>0</v>
      </c>
    </row>
    <row r="392" spans="1:21" x14ac:dyDescent="0.3">
      <c r="A392" s="26"/>
      <c r="E392" s="440">
        <v>0</v>
      </c>
      <c r="F392" s="431"/>
      <c r="G392" s="432"/>
      <c r="H392" s="432"/>
      <c r="I392" s="432"/>
      <c r="L392" s="433"/>
      <c r="N392" s="432"/>
      <c r="O392" s="432">
        <v>4036</v>
      </c>
      <c r="P392" s="434">
        <v>4036</v>
      </c>
      <c r="Q392" s="434">
        <v>7</v>
      </c>
      <c r="R392" s="434" t="s">
        <v>3299</v>
      </c>
      <c r="S392" s="434">
        <v>62</v>
      </c>
      <c r="T392" s="413" t="s">
        <v>3124</v>
      </c>
      <c r="U392" s="413">
        <v>0</v>
      </c>
    </row>
    <row r="393" spans="1:21" x14ac:dyDescent="0.3">
      <c r="A393" s="26"/>
      <c r="E393" s="440">
        <v>0</v>
      </c>
      <c r="F393" s="431"/>
      <c r="G393" s="432"/>
      <c r="H393" s="432"/>
      <c r="I393" s="432"/>
      <c r="L393" s="433"/>
      <c r="N393" s="432"/>
      <c r="O393" s="432">
        <v>4038</v>
      </c>
      <c r="P393" s="434">
        <v>4038</v>
      </c>
      <c r="Q393" s="434">
        <v>7</v>
      </c>
      <c r="R393" s="434" t="s">
        <v>3300</v>
      </c>
      <c r="S393" s="434">
        <v>27</v>
      </c>
      <c r="T393" s="413" t="s">
        <v>2935</v>
      </c>
      <c r="U393" s="413">
        <v>0</v>
      </c>
    </row>
    <row r="394" spans="1:21" x14ac:dyDescent="0.3">
      <c r="A394" s="26"/>
      <c r="E394" s="440">
        <v>0</v>
      </c>
      <c r="F394" s="431"/>
      <c r="G394" s="432"/>
      <c r="H394" s="432"/>
      <c r="I394" s="432"/>
      <c r="L394" s="433"/>
      <c r="N394" s="432"/>
      <c r="O394" s="432">
        <v>4039</v>
      </c>
      <c r="P394" s="434">
        <v>4039</v>
      </c>
      <c r="Q394" s="434">
        <v>7</v>
      </c>
      <c r="R394" s="434" t="s">
        <v>3301</v>
      </c>
      <c r="S394" s="434">
        <v>62</v>
      </c>
      <c r="T394" s="413" t="s">
        <v>3124</v>
      </c>
      <c r="U394" s="413">
        <v>0</v>
      </c>
    </row>
    <row r="395" spans="1:21" x14ac:dyDescent="0.3">
      <c r="A395" s="26"/>
      <c r="E395" s="440">
        <v>0</v>
      </c>
      <c r="F395" s="431"/>
      <c r="G395" s="432"/>
      <c r="H395" s="432"/>
      <c r="I395" s="432"/>
      <c r="L395" s="433"/>
      <c r="N395" s="432"/>
      <c r="O395" s="432">
        <v>4043</v>
      </c>
      <c r="P395" s="434">
        <v>4043</v>
      </c>
      <c r="Q395" s="434">
        <v>7</v>
      </c>
      <c r="R395" s="434" t="s">
        <v>3302</v>
      </c>
      <c r="S395" s="434">
        <v>82</v>
      </c>
      <c r="T395" s="413" t="s">
        <v>3180</v>
      </c>
      <c r="U395" s="413">
        <v>0</v>
      </c>
    </row>
    <row r="396" spans="1:21" x14ac:dyDescent="0.3">
      <c r="A396" s="442"/>
      <c r="B396" s="435"/>
      <c r="C396" s="436"/>
      <c r="E396" s="440">
        <v>0</v>
      </c>
      <c r="F396" s="431"/>
      <c r="G396" s="432"/>
      <c r="H396" s="432"/>
      <c r="I396" s="432"/>
      <c r="L396" s="433"/>
      <c r="N396" s="432"/>
      <c r="O396" s="432">
        <v>4049</v>
      </c>
      <c r="P396" s="434">
        <v>4049</v>
      </c>
      <c r="Q396" s="434">
        <v>7</v>
      </c>
      <c r="R396" s="434" t="s">
        <v>3303</v>
      </c>
      <c r="S396" s="434">
        <v>2</v>
      </c>
      <c r="T396" s="413" t="s">
        <v>2940</v>
      </c>
      <c r="U396" s="413">
        <v>0</v>
      </c>
    </row>
    <row r="397" spans="1:21" x14ac:dyDescent="0.3">
      <c r="A397" s="26"/>
      <c r="E397" s="440">
        <v>0</v>
      </c>
      <c r="F397" s="431"/>
      <c r="G397" s="432"/>
      <c r="H397" s="432"/>
      <c r="I397" s="432"/>
      <c r="L397" s="433"/>
      <c r="N397" s="432"/>
      <c r="O397" s="432">
        <v>4050</v>
      </c>
      <c r="P397" s="434">
        <v>4050</v>
      </c>
      <c r="Q397" s="434">
        <v>7</v>
      </c>
      <c r="R397" s="434" t="s">
        <v>3304</v>
      </c>
      <c r="S397" s="434">
        <v>52</v>
      </c>
      <c r="T397" s="413" t="s">
        <v>253</v>
      </c>
      <c r="U397" s="413">
        <v>0</v>
      </c>
    </row>
    <row r="398" spans="1:21" x14ac:dyDescent="0.3">
      <c r="A398" s="26"/>
      <c r="E398" s="440">
        <v>0</v>
      </c>
      <c r="F398" s="431"/>
      <c r="G398" s="432"/>
      <c r="H398" s="432"/>
      <c r="I398" s="432"/>
      <c r="L398" s="433"/>
      <c r="N398" s="432"/>
      <c r="O398" s="432">
        <v>4053</v>
      </c>
      <c r="P398" s="434">
        <v>4053</v>
      </c>
      <c r="Q398" s="434">
        <v>7</v>
      </c>
      <c r="R398" s="434" t="s">
        <v>3305</v>
      </c>
      <c r="S398" s="434">
        <v>82</v>
      </c>
      <c r="T398" s="413" t="s">
        <v>3180</v>
      </c>
      <c r="U398" s="413">
        <v>40</v>
      </c>
    </row>
    <row r="399" spans="1:21" x14ac:dyDescent="0.3">
      <c r="A399" s="26"/>
      <c r="E399" s="440">
        <v>0</v>
      </c>
      <c r="F399" s="431"/>
      <c r="G399" s="432"/>
      <c r="H399" s="432"/>
      <c r="I399" s="432"/>
      <c r="L399" s="433"/>
      <c r="N399" s="432"/>
      <c r="O399" s="432">
        <v>4054</v>
      </c>
      <c r="P399" s="434">
        <v>4054</v>
      </c>
      <c r="Q399" s="434">
        <v>7</v>
      </c>
      <c r="R399" s="434" t="s">
        <v>1185</v>
      </c>
      <c r="S399" s="434">
        <v>28</v>
      </c>
      <c r="T399" s="413" t="s">
        <v>210</v>
      </c>
      <c r="U399" s="413">
        <v>0</v>
      </c>
    </row>
    <row r="400" spans="1:21" x14ac:dyDescent="0.3">
      <c r="A400" s="26"/>
      <c r="E400" s="440">
        <v>0</v>
      </c>
      <c r="F400" s="431"/>
      <c r="G400" s="432"/>
      <c r="H400" s="432"/>
      <c r="I400" s="432"/>
      <c r="L400" s="433"/>
      <c r="N400" s="432"/>
      <c r="O400" s="432">
        <v>4055</v>
      </c>
      <c r="P400" s="434">
        <v>4055</v>
      </c>
      <c r="Q400" s="434">
        <v>7</v>
      </c>
      <c r="R400" s="434" t="s">
        <v>3306</v>
      </c>
      <c r="S400" s="434">
        <v>66</v>
      </c>
      <c r="T400" s="413" t="s">
        <v>2981</v>
      </c>
      <c r="U400" s="413">
        <v>0</v>
      </c>
    </row>
    <row r="401" spans="1:21" x14ac:dyDescent="0.3">
      <c r="A401" s="26"/>
      <c r="E401" s="440">
        <v>0</v>
      </c>
      <c r="F401" s="431"/>
      <c r="G401" s="432"/>
      <c r="H401" s="432"/>
      <c r="I401" s="432"/>
      <c r="L401" s="433"/>
      <c r="N401" s="432"/>
      <c r="O401" s="432">
        <v>4056</v>
      </c>
      <c r="P401" s="434">
        <v>4056</v>
      </c>
      <c r="Q401" s="434">
        <v>7</v>
      </c>
      <c r="R401" s="434" t="s">
        <v>3307</v>
      </c>
      <c r="S401" s="434">
        <v>55</v>
      </c>
      <c r="T401" s="413" t="s">
        <v>3003</v>
      </c>
      <c r="U401" s="413">
        <v>0</v>
      </c>
    </row>
    <row r="402" spans="1:21" x14ac:dyDescent="0.3">
      <c r="A402" s="26"/>
      <c r="E402" s="440">
        <v>0</v>
      </c>
      <c r="F402" s="431"/>
      <c r="G402" s="432"/>
      <c r="H402" s="432"/>
      <c r="I402" s="432"/>
      <c r="L402" s="433"/>
      <c r="N402" s="432"/>
      <c r="O402" s="432">
        <v>4057</v>
      </c>
      <c r="P402" s="434">
        <v>4057</v>
      </c>
      <c r="Q402" s="434">
        <v>7</v>
      </c>
      <c r="R402" s="434" t="s">
        <v>3308</v>
      </c>
      <c r="S402" s="434">
        <v>27</v>
      </c>
      <c r="T402" s="413" t="s">
        <v>2935</v>
      </c>
      <c r="U402" s="413">
        <v>7</v>
      </c>
    </row>
    <row r="403" spans="1:21" x14ac:dyDescent="0.3">
      <c r="A403" s="26"/>
      <c r="E403" s="440">
        <v>0</v>
      </c>
      <c r="F403" s="431"/>
      <c r="G403" s="432"/>
      <c r="H403" s="432"/>
      <c r="I403" s="432"/>
      <c r="L403" s="433"/>
      <c r="N403" s="432"/>
      <c r="O403" s="432">
        <v>4058</v>
      </c>
      <c r="P403" s="434">
        <v>4058</v>
      </c>
      <c r="Q403" s="434">
        <v>7</v>
      </c>
      <c r="R403" s="434" t="s">
        <v>1187</v>
      </c>
      <c r="S403" s="434">
        <v>4</v>
      </c>
      <c r="T403" s="413" t="s">
        <v>2945</v>
      </c>
      <c r="U403" s="413">
        <v>0</v>
      </c>
    </row>
    <row r="404" spans="1:21" x14ac:dyDescent="0.3">
      <c r="A404" s="26"/>
      <c r="E404" s="440">
        <v>0</v>
      </c>
      <c r="F404" s="431"/>
      <c r="G404" s="432"/>
      <c r="H404" s="432"/>
      <c r="I404" s="432"/>
      <c r="L404" s="433"/>
      <c r="N404" s="432"/>
      <c r="O404" s="432">
        <v>4059</v>
      </c>
      <c r="P404" s="434">
        <v>4059</v>
      </c>
      <c r="Q404" s="434">
        <v>7</v>
      </c>
      <c r="R404" s="434" t="s">
        <v>3309</v>
      </c>
      <c r="S404" s="434">
        <v>18</v>
      </c>
      <c r="T404" s="413" t="s">
        <v>2990</v>
      </c>
      <c r="U404" s="413">
        <v>0</v>
      </c>
    </row>
    <row r="405" spans="1:21" x14ac:dyDescent="0.3">
      <c r="A405" s="26"/>
      <c r="E405" s="440">
        <v>0</v>
      </c>
      <c r="F405" s="431"/>
      <c r="G405" s="432"/>
      <c r="H405" s="432"/>
      <c r="I405" s="432"/>
      <c r="L405" s="433"/>
      <c r="N405" s="432"/>
      <c r="O405" s="432">
        <v>4064</v>
      </c>
      <c r="P405" s="434">
        <v>4064</v>
      </c>
      <c r="Q405" s="434">
        <v>7</v>
      </c>
      <c r="R405" s="434" t="s">
        <v>3310</v>
      </c>
      <c r="S405" s="434">
        <v>85</v>
      </c>
      <c r="T405" s="413" t="s">
        <v>337</v>
      </c>
      <c r="U405" s="413">
        <v>0</v>
      </c>
    </row>
    <row r="406" spans="1:21" x14ac:dyDescent="0.3">
      <c r="A406" s="26"/>
      <c r="E406" s="440">
        <v>0</v>
      </c>
      <c r="F406" s="431"/>
      <c r="G406" s="432"/>
      <c r="H406" s="432"/>
      <c r="I406" s="432"/>
      <c r="L406" s="433"/>
      <c r="N406" s="432"/>
      <c r="O406" s="432">
        <v>4066</v>
      </c>
      <c r="P406" s="434">
        <v>4066</v>
      </c>
      <c r="Q406" s="434">
        <v>7</v>
      </c>
      <c r="R406" s="434" t="s">
        <v>3311</v>
      </c>
      <c r="S406" s="434">
        <v>7</v>
      </c>
      <c r="T406" s="413" t="s">
        <v>2953</v>
      </c>
      <c r="U406" s="413">
        <v>0</v>
      </c>
    </row>
    <row r="407" spans="1:21" x14ac:dyDescent="0.3">
      <c r="A407" s="442"/>
      <c r="B407" s="435"/>
      <c r="C407" s="436"/>
      <c r="E407" s="440">
        <v>0</v>
      </c>
      <c r="F407" s="431"/>
      <c r="G407" s="432"/>
      <c r="H407" s="432"/>
      <c r="I407" s="432"/>
      <c r="L407" s="433"/>
      <c r="N407" s="432"/>
      <c r="O407" s="432">
        <v>4067</v>
      </c>
      <c r="P407" s="434">
        <v>4067</v>
      </c>
      <c r="Q407" s="434">
        <v>7</v>
      </c>
      <c r="R407" s="434" t="s">
        <v>3312</v>
      </c>
      <c r="S407" s="434">
        <v>27</v>
      </c>
      <c r="T407" s="413" t="s">
        <v>2935</v>
      </c>
      <c r="U407" s="413">
        <v>0</v>
      </c>
    </row>
    <row r="408" spans="1:21" x14ac:dyDescent="0.3">
      <c r="A408" s="26"/>
      <c r="E408" s="440">
        <v>0</v>
      </c>
      <c r="F408" s="431"/>
      <c r="G408" s="432"/>
      <c r="H408" s="432"/>
      <c r="I408" s="432"/>
      <c r="L408" s="433"/>
      <c r="N408" s="432"/>
      <c r="O408" s="432">
        <v>4068</v>
      </c>
      <c r="P408" s="434">
        <v>4068</v>
      </c>
      <c r="Q408" s="434">
        <v>7</v>
      </c>
      <c r="R408" s="434" t="s">
        <v>3313</v>
      </c>
      <c r="S408" s="434">
        <v>27</v>
      </c>
      <c r="T408" s="413" t="s">
        <v>2935</v>
      </c>
      <c r="U408" s="413">
        <v>0</v>
      </c>
    </row>
    <row r="409" spans="1:21" x14ac:dyDescent="0.3">
      <c r="A409" s="26"/>
      <c r="E409" s="440">
        <v>0</v>
      </c>
      <c r="F409" s="431"/>
      <c r="G409" s="432"/>
      <c r="H409" s="432"/>
      <c r="I409" s="432"/>
      <c r="L409" s="433"/>
      <c r="N409" s="432"/>
      <c r="O409" s="432">
        <v>4070</v>
      </c>
      <c r="P409" s="434">
        <v>4070</v>
      </c>
      <c r="Q409" s="434">
        <v>7</v>
      </c>
      <c r="R409" s="434" t="s">
        <v>3314</v>
      </c>
      <c r="S409" s="434">
        <v>62</v>
      </c>
      <c r="T409" s="413" t="s">
        <v>3124</v>
      </c>
      <c r="U409" s="413">
        <v>0</v>
      </c>
    </row>
    <row r="410" spans="1:21" x14ac:dyDescent="0.3">
      <c r="A410" s="442"/>
      <c r="B410" s="435"/>
      <c r="C410" s="436"/>
      <c r="E410" s="440">
        <v>0</v>
      </c>
      <c r="F410" s="431"/>
      <c r="G410" s="432"/>
      <c r="H410" s="432"/>
      <c r="I410" s="432"/>
      <c r="L410" s="433"/>
      <c r="N410" s="432"/>
      <c r="O410" s="432">
        <v>4073</v>
      </c>
      <c r="P410" s="434">
        <v>4073</v>
      </c>
      <c r="Q410" s="434">
        <v>7</v>
      </c>
      <c r="R410" s="434" t="s">
        <v>3315</v>
      </c>
      <c r="S410" s="434">
        <v>62</v>
      </c>
      <c r="T410" s="413" t="s">
        <v>3124</v>
      </c>
      <c r="U410" s="413">
        <v>0</v>
      </c>
    </row>
    <row r="411" spans="1:21" x14ac:dyDescent="0.3">
      <c r="A411" s="26"/>
      <c r="E411" s="440">
        <v>0</v>
      </c>
      <c r="F411" s="431"/>
      <c r="G411" s="432"/>
      <c r="H411" s="432"/>
      <c r="I411" s="432"/>
      <c r="L411" s="433"/>
      <c r="N411" s="432"/>
      <c r="O411" s="432">
        <v>4074</v>
      </c>
      <c r="P411" s="434">
        <v>4074</v>
      </c>
      <c r="Q411" s="434">
        <v>7</v>
      </c>
      <c r="R411" s="434" t="s">
        <v>3316</v>
      </c>
      <c r="S411" s="434">
        <v>62</v>
      </c>
      <c r="T411" s="413" t="s">
        <v>3124</v>
      </c>
      <c r="U411" s="413">
        <v>33</v>
      </c>
    </row>
    <row r="412" spans="1:21" x14ac:dyDescent="0.3">
      <c r="A412" s="26"/>
      <c r="E412" s="440">
        <v>0</v>
      </c>
      <c r="F412" s="431"/>
      <c r="G412" s="432"/>
      <c r="H412" s="432"/>
      <c r="I412" s="432"/>
      <c r="L412" s="433"/>
      <c r="N412" s="432"/>
      <c r="O412" s="432">
        <v>4075</v>
      </c>
      <c r="P412" s="434">
        <v>4075</v>
      </c>
      <c r="Q412" s="434">
        <v>7</v>
      </c>
      <c r="R412" s="434" t="s">
        <v>3317</v>
      </c>
      <c r="S412" s="434">
        <v>62</v>
      </c>
      <c r="T412" s="413" t="s">
        <v>3124</v>
      </c>
      <c r="U412" s="413">
        <v>11</v>
      </c>
    </row>
    <row r="413" spans="1:21" x14ac:dyDescent="0.3">
      <c r="A413" s="442"/>
      <c r="B413" s="435"/>
      <c r="C413" s="436"/>
      <c r="D413" s="437"/>
      <c r="E413" s="440">
        <v>0</v>
      </c>
      <c r="F413" s="437"/>
      <c r="G413" s="432"/>
      <c r="H413" s="432"/>
      <c r="I413" s="432"/>
      <c r="L413" s="433"/>
      <c r="N413" s="432"/>
      <c r="O413" s="432">
        <v>4078</v>
      </c>
      <c r="P413" s="434">
        <v>4078</v>
      </c>
      <c r="Q413" s="434">
        <v>7</v>
      </c>
      <c r="R413" s="434" t="s">
        <v>3318</v>
      </c>
      <c r="S413" s="434">
        <v>27</v>
      </c>
      <c r="T413" s="413" t="s">
        <v>2935</v>
      </c>
      <c r="U413" s="413">
        <v>0</v>
      </c>
    </row>
    <row r="414" spans="1:21" x14ac:dyDescent="0.3">
      <c r="A414" s="26"/>
      <c r="E414" s="440">
        <v>0</v>
      </c>
      <c r="F414" s="431"/>
      <c r="G414" s="432"/>
      <c r="H414" s="432"/>
      <c r="I414" s="432"/>
      <c r="L414" s="433"/>
      <c r="N414" s="432"/>
      <c r="O414" s="432">
        <v>4079</v>
      </c>
      <c r="P414" s="434">
        <v>4079</v>
      </c>
      <c r="Q414" s="434">
        <v>7</v>
      </c>
      <c r="R414" s="434" t="s">
        <v>1193</v>
      </c>
      <c r="S414" s="434">
        <v>27</v>
      </c>
      <c r="T414" s="413" t="s">
        <v>2935</v>
      </c>
      <c r="U414" s="413">
        <v>0</v>
      </c>
    </row>
    <row r="415" spans="1:21" x14ac:dyDescent="0.3">
      <c r="A415" s="26"/>
      <c r="E415" s="440">
        <v>0</v>
      </c>
      <c r="F415" s="431"/>
      <c r="G415" s="432"/>
      <c r="H415" s="432"/>
      <c r="I415" s="432"/>
      <c r="L415" s="433"/>
      <c r="N415" s="432"/>
      <c r="O415" s="432">
        <v>4080</v>
      </c>
      <c r="P415" s="434">
        <v>4080</v>
      </c>
      <c r="Q415" s="434">
        <v>7</v>
      </c>
      <c r="R415" s="434" t="s">
        <v>3319</v>
      </c>
      <c r="S415" s="434">
        <v>11</v>
      </c>
      <c r="T415" s="413" t="s">
        <v>2968</v>
      </c>
      <c r="U415" s="413">
        <v>0</v>
      </c>
    </row>
    <row r="416" spans="1:21" x14ac:dyDescent="0.3">
      <c r="A416" s="26"/>
      <c r="E416" s="440">
        <v>0</v>
      </c>
      <c r="F416" s="431"/>
      <c r="G416" s="432"/>
      <c r="H416" s="432"/>
      <c r="I416" s="432"/>
      <c r="L416" s="433"/>
      <c r="N416" s="432"/>
      <c r="O416" s="432">
        <v>4081</v>
      </c>
      <c r="P416" s="434">
        <v>4081</v>
      </c>
      <c r="Q416" s="434">
        <v>7</v>
      </c>
      <c r="R416" s="434" t="s">
        <v>3320</v>
      </c>
      <c r="S416" s="434">
        <v>66</v>
      </c>
      <c r="T416" s="413" t="s">
        <v>2981</v>
      </c>
      <c r="U416" s="413">
        <v>0</v>
      </c>
    </row>
    <row r="417" spans="1:21" x14ac:dyDescent="0.3">
      <c r="A417" s="26"/>
      <c r="E417" s="440">
        <v>0</v>
      </c>
      <c r="F417" s="431"/>
      <c r="G417" s="432"/>
      <c r="H417" s="432"/>
      <c r="I417" s="432"/>
      <c r="L417" s="433"/>
      <c r="N417" s="432"/>
      <c r="O417" s="432">
        <v>4082</v>
      </c>
      <c r="P417" s="434">
        <v>4082</v>
      </c>
      <c r="Q417" s="434">
        <v>7</v>
      </c>
      <c r="R417" s="434" t="s">
        <v>3321</v>
      </c>
      <c r="S417" s="434">
        <v>19</v>
      </c>
      <c r="T417" s="413" t="s">
        <v>2938</v>
      </c>
      <c r="U417" s="413">
        <v>0</v>
      </c>
    </row>
    <row r="418" spans="1:21" x14ac:dyDescent="0.3">
      <c r="A418" s="26"/>
      <c r="E418" s="440">
        <v>0</v>
      </c>
      <c r="F418" s="431"/>
      <c r="G418" s="432"/>
      <c r="H418" s="432"/>
      <c r="I418" s="432"/>
      <c r="L418" s="433"/>
      <c r="N418" s="432"/>
      <c r="O418" s="432">
        <v>4083</v>
      </c>
      <c r="P418" s="434">
        <v>4083</v>
      </c>
      <c r="Q418" s="434">
        <v>7</v>
      </c>
      <c r="R418" s="434" t="s">
        <v>3322</v>
      </c>
      <c r="S418" s="434">
        <v>85</v>
      </c>
      <c r="T418" s="413" t="s">
        <v>337</v>
      </c>
      <c r="U418" s="413">
        <v>0</v>
      </c>
    </row>
    <row r="419" spans="1:21" x14ac:dyDescent="0.3">
      <c r="A419" s="26"/>
      <c r="E419" s="440">
        <v>0</v>
      </c>
      <c r="F419" s="431"/>
      <c r="G419" s="432"/>
      <c r="H419" s="432"/>
      <c r="I419" s="432"/>
      <c r="L419" s="433"/>
      <c r="N419" s="432"/>
      <c r="O419" s="432">
        <v>4084</v>
      </c>
      <c r="P419" s="434">
        <v>4084</v>
      </c>
      <c r="Q419" s="434">
        <v>7</v>
      </c>
      <c r="R419" s="434" t="s">
        <v>3323</v>
      </c>
      <c r="S419" s="434">
        <v>69</v>
      </c>
      <c r="T419" s="413" t="s">
        <v>3139</v>
      </c>
      <c r="U419" s="413">
        <v>0</v>
      </c>
    </row>
    <row r="420" spans="1:21" x14ac:dyDescent="0.3">
      <c r="A420" s="26"/>
      <c r="E420" s="440">
        <v>0</v>
      </c>
      <c r="F420" s="431"/>
      <c r="G420" s="432"/>
      <c r="H420" s="432"/>
      <c r="I420" s="432"/>
      <c r="L420" s="433"/>
      <c r="N420" s="432"/>
      <c r="O420" s="432">
        <v>4085</v>
      </c>
      <c r="P420" s="434">
        <v>4085</v>
      </c>
      <c r="Q420" s="434">
        <v>7</v>
      </c>
      <c r="R420" s="434" t="s">
        <v>3324</v>
      </c>
      <c r="S420" s="434">
        <v>69</v>
      </c>
      <c r="T420" s="413" t="s">
        <v>3139</v>
      </c>
      <c r="U420" s="413">
        <v>33</v>
      </c>
    </row>
    <row r="421" spans="1:21" x14ac:dyDescent="0.3">
      <c r="A421" s="26"/>
      <c r="E421" s="440">
        <v>0</v>
      </c>
      <c r="F421" s="431"/>
      <c r="G421" s="432"/>
      <c r="H421" s="432"/>
      <c r="I421" s="432"/>
      <c r="L421" s="433"/>
      <c r="N421" s="432"/>
      <c r="O421" s="432">
        <v>4087</v>
      </c>
      <c r="P421" s="434">
        <v>4087</v>
      </c>
      <c r="Q421" s="434">
        <v>7</v>
      </c>
      <c r="R421" s="434" t="s">
        <v>3325</v>
      </c>
      <c r="S421" s="434">
        <v>27</v>
      </c>
      <c r="T421" s="413" t="s">
        <v>2935</v>
      </c>
      <c r="U421" s="413">
        <v>0</v>
      </c>
    </row>
    <row r="422" spans="1:21" x14ac:dyDescent="0.3">
      <c r="A422" s="26"/>
      <c r="E422" s="440">
        <v>0</v>
      </c>
      <c r="F422" s="431"/>
      <c r="G422" s="432"/>
      <c r="H422" s="432"/>
      <c r="I422" s="432"/>
      <c r="L422" s="433"/>
      <c r="N422" s="432"/>
      <c r="O422" s="432">
        <v>4088</v>
      </c>
      <c r="P422" s="434">
        <v>4088</v>
      </c>
      <c r="Q422" s="434">
        <v>7</v>
      </c>
      <c r="R422" s="434" t="s">
        <v>3326</v>
      </c>
      <c r="S422" s="434">
        <v>62</v>
      </c>
      <c r="T422" s="413" t="s">
        <v>3124</v>
      </c>
      <c r="U422" s="413">
        <v>0</v>
      </c>
    </row>
    <row r="423" spans="1:21" x14ac:dyDescent="0.3">
      <c r="A423" s="26"/>
      <c r="E423" s="440">
        <v>0</v>
      </c>
      <c r="F423" s="431"/>
      <c r="G423" s="432"/>
      <c r="H423" s="432"/>
      <c r="I423" s="432"/>
      <c r="L423" s="433"/>
      <c r="N423" s="432"/>
      <c r="O423" s="432">
        <v>4089</v>
      </c>
      <c r="P423" s="434">
        <v>4089</v>
      </c>
      <c r="Q423" s="434">
        <v>7</v>
      </c>
      <c r="R423" s="434" t="s">
        <v>3327</v>
      </c>
      <c r="S423" s="434">
        <v>27</v>
      </c>
      <c r="T423" s="413" t="s">
        <v>2935</v>
      </c>
      <c r="U423" s="413">
        <v>0</v>
      </c>
    </row>
    <row r="424" spans="1:21" x14ac:dyDescent="0.3">
      <c r="A424" s="442"/>
      <c r="B424" s="435"/>
      <c r="C424" s="436"/>
      <c r="E424" s="440">
        <v>0</v>
      </c>
      <c r="F424" s="431"/>
      <c r="G424" s="432"/>
      <c r="H424" s="432"/>
      <c r="I424" s="432"/>
      <c r="L424" s="433"/>
      <c r="N424" s="432"/>
      <c r="O424" s="432">
        <v>4090</v>
      </c>
      <c r="P424" s="434">
        <v>4090</v>
      </c>
      <c r="Q424" s="434">
        <v>7</v>
      </c>
      <c r="R424" s="434" t="s">
        <v>3328</v>
      </c>
      <c r="S424" s="434">
        <v>19</v>
      </c>
      <c r="T424" s="413" t="s">
        <v>2938</v>
      </c>
      <c r="U424" s="413">
        <v>0</v>
      </c>
    </row>
    <row r="425" spans="1:21" x14ac:dyDescent="0.3">
      <c r="A425" s="442"/>
      <c r="B425" s="435"/>
      <c r="C425" s="436"/>
      <c r="E425" s="440">
        <v>0</v>
      </c>
      <c r="F425" s="431"/>
      <c r="G425" s="432"/>
      <c r="H425" s="432"/>
      <c r="I425" s="432"/>
      <c r="L425" s="433"/>
      <c r="N425" s="432"/>
      <c r="O425" s="432">
        <v>4091</v>
      </c>
      <c r="P425" s="434">
        <v>4091</v>
      </c>
      <c r="Q425" s="434">
        <v>7</v>
      </c>
      <c r="R425" s="434" t="s">
        <v>3329</v>
      </c>
      <c r="S425" s="434">
        <v>66</v>
      </c>
      <c r="T425" s="413" t="s">
        <v>2981</v>
      </c>
      <c r="U425" s="413">
        <v>0</v>
      </c>
    </row>
    <row r="426" spans="1:21" x14ac:dyDescent="0.3">
      <c r="A426" s="26"/>
      <c r="E426" s="440">
        <v>0</v>
      </c>
      <c r="F426" s="431"/>
      <c r="G426" s="432"/>
      <c r="H426" s="432"/>
      <c r="I426" s="432"/>
      <c r="L426" s="433"/>
      <c r="N426" s="432"/>
      <c r="O426" s="432">
        <v>4092</v>
      </c>
      <c r="P426" s="434">
        <v>4092</v>
      </c>
      <c r="Q426" s="434">
        <v>7</v>
      </c>
      <c r="R426" s="434" t="s">
        <v>3330</v>
      </c>
      <c r="S426" s="434">
        <v>27</v>
      </c>
      <c r="T426" s="413" t="s">
        <v>2935</v>
      </c>
      <c r="U426" s="413">
        <v>0</v>
      </c>
    </row>
    <row r="427" spans="1:21" x14ac:dyDescent="0.3">
      <c r="A427" s="26"/>
      <c r="E427" s="440">
        <v>0</v>
      </c>
      <c r="F427" s="431"/>
      <c r="G427" s="432"/>
      <c r="H427" s="432"/>
      <c r="I427" s="432"/>
      <c r="L427" s="433"/>
      <c r="N427" s="432"/>
      <c r="O427" s="432">
        <v>4093</v>
      </c>
      <c r="P427" s="434">
        <v>4093</v>
      </c>
      <c r="Q427" s="434">
        <v>7</v>
      </c>
      <c r="R427" s="434" t="s">
        <v>3331</v>
      </c>
      <c r="S427" s="434">
        <v>43</v>
      </c>
      <c r="T427" s="413" t="s">
        <v>3071</v>
      </c>
      <c r="U427" s="413">
        <v>0</v>
      </c>
    </row>
    <row r="428" spans="1:21" x14ac:dyDescent="0.3">
      <c r="A428" s="26"/>
      <c r="E428" s="440">
        <v>0</v>
      </c>
      <c r="F428" s="431"/>
      <c r="G428" s="432"/>
      <c r="H428" s="432"/>
      <c r="I428" s="432"/>
      <c r="L428" s="433"/>
      <c r="N428" s="432"/>
      <c r="O428" s="432">
        <v>4095</v>
      </c>
      <c r="P428" s="434">
        <v>4095</v>
      </c>
      <c r="Q428" s="434">
        <v>7</v>
      </c>
      <c r="R428" s="434" t="s">
        <v>3332</v>
      </c>
      <c r="S428" s="434">
        <v>13</v>
      </c>
      <c r="T428" s="413" t="s">
        <v>2974</v>
      </c>
      <c r="U428" s="413">
        <v>0</v>
      </c>
    </row>
    <row r="429" spans="1:21" x14ac:dyDescent="0.3">
      <c r="A429" s="26"/>
      <c r="E429" s="440">
        <v>0</v>
      </c>
      <c r="F429" s="431"/>
      <c r="G429" s="432"/>
      <c r="H429" s="432"/>
      <c r="I429" s="432"/>
      <c r="L429" s="433"/>
      <c r="N429" s="432"/>
      <c r="O429" s="432">
        <v>4097</v>
      </c>
      <c r="P429" s="434">
        <v>4097</v>
      </c>
      <c r="Q429" s="434">
        <v>7</v>
      </c>
      <c r="R429" s="434" t="s">
        <v>3333</v>
      </c>
      <c r="S429" s="434">
        <v>27</v>
      </c>
      <c r="T429" s="413" t="s">
        <v>2935</v>
      </c>
      <c r="U429" s="413">
        <v>0</v>
      </c>
    </row>
    <row r="430" spans="1:21" x14ac:dyDescent="0.3">
      <c r="A430" s="26"/>
      <c r="E430" s="440">
        <v>0</v>
      </c>
      <c r="F430" s="431"/>
      <c r="G430" s="432"/>
      <c r="H430" s="432"/>
      <c r="I430" s="432"/>
      <c r="L430" s="433"/>
      <c r="N430" s="432"/>
      <c r="O430" s="432">
        <v>4098</v>
      </c>
      <c r="P430" s="434">
        <v>4098</v>
      </c>
      <c r="Q430" s="434">
        <v>7</v>
      </c>
      <c r="R430" s="434" t="s">
        <v>3334</v>
      </c>
      <c r="S430" s="434">
        <v>62</v>
      </c>
      <c r="T430" s="413" t="s">
        <v>3124</v>
      </c>
      <c r="U430" s="413">
        <v>65</v>
      </c>
    </row>
    <row r="431" spans="1:21" x14ac:dyDescent="0.3">
      <c r="A431" s="442"/>
      <c r="B431" s="435"/>
      <c r="C431" s="436"/>
      <c r="E431" s="440">
        <v>0</v>
      </c>
      <c r="F431" s="431"/>
      <c r="G431" s="432"/>
      <c r="H431" s="432"/>
      <c r="I431" s="432"/>
      <c r="L431" s="433"/>
      <c r="N431" s="432"/>
      <c r="O431" s="432">
        <v>4100</v>
      </c>
      <c r="P431" s="434">
        <v>4100</v>
      </c>
      <c r="Q431" s="434">
        <v>7</v>
      </c>
      <c r="R431" s="434" t="s">
        <v>3335</v>
      </c>
      <c r="S431" s="434">
        <v>16</v>
      </c>
      <c r="T431" s="413" t="s">
        <v>2985</v>
      </c>
      <c r="U431" s="413">
        <v>0</v>
      </c>
    </row>
    <row r="432" spans="1:21" x14ac:dyDescent="0.3">
      <c r="A432" s="26"/>
      <c r="E432" s="440">
        <v>0</v>
      </c>
      <c r="F432" s="431"/>
      <c r="G432" s="432"/>
      <c r="H432" s="432"/>
      <c r="I432" s="432"/>
      <c r="L432" s="433"/>
      <c r="N432" s="432"/>
      <c r="O432" s="432">
        <v>4102</v>
      </c>
      <c r="P432" s="434">
        <v>4102</v>
      </c>
      <c r="Q432" s="434">
        <v>7</v>
      </c>
      <c r="R432" s="434" t="s">
        <v>3336</v>
      </c>
      <c r="S432" s="434">
        <v>27</v>
      </c>
      <c r="T432" s="413" t="s">
        <v>2935</v>
      </c>
      <c r="U432" s="413">
        <v>0</v>
      </c>
    </row>
    <row r="433" spans="1:21" x14ac:dyDescent="0.3">
      <c r="A433" s="26"/>
      <c r="E433" s="440">
        <v>0</v>
      </c>
      <c r="F433" s="431"/>
      <c r="G433" s="432"/>
      <c r="H433" s="432"/>
      <c r="I433" s="432"/>
      <c r="L433" s="433"/>
      <c r="N433" s="432"/>
      <c r="O433" s="432">
        <v>4103</v>
      </c>
      <c r="P433" s="434">
        <v>4103</v>
      </c>
      <c r="Q433" s="434">
        <v>7</v>
      </c>
      <c r="R433" s="434" t="s">
        <v>3337</v>
      </c>
      <c r="S433" s="434">
        <v>62</v>
      </c>
      <c r="T433" s="413" t="s">
        <v>3124</v>
      </c>
      <c r="U433" s="413">
        <v>59</v>
      </c>
    </row>
    <row r="434" spans="1:21" x14ac:dyDescent="0.3">
      <c r="A434" s="26"/>
      <c r="E434" s="440">
        <v>0</v>
      </c>
      <c r="F434" s="431"/>
      <c r="G434" s="432"/>
      <c r="H434" s="432"/>
      <c r="I434" s="432"/>
      <c r="L434" s="433"/>
      <c r="N434" s="432"/>
      <c r="O434" s="432">
        <v>4104</v>
      </c>
      <c r="P434" s="434">
        <v>4104</v>
      </c>
      <c r="Q434" s="434">
        <v>7</v>
      </c>
      <c r="R434" s="434" t="s">
        <v>553</v>
      </c>
      <c r="S434" s="434">
        <v>2</v>
      </c>
      <c r="T434" s="413" t="s">
        <v>2940</v>
      </c>
      <c r="U434" s="413">
        <v>0</v>
      </c>
    </row>
    <row r="435" spans="1:21" x14ac:dyDescent="0.3">
      <c r="A435" s="26"/>
      <c r="E435" s="440">
        <v>0</v>
      </c>
      <c r="F435" s="431"/>
      <c r="G435" s="432"/>
      <c r="H435" s="432"/>
      <c r="I435" s="432"/>
      <c r="L435" s="433"/>
      <c r="N435" s="432"/>
      <c r="O435" s="432">
        <v>4105</v>
      </c>
      <c r="P435" s="434">
        <v>4105</v>
      </c>
      <c r="Q435" s="434">
        <v>7</v>
      </c>
      <c r="R435" s="434" t="s">
        <v>3338</v>
      </c>
      <c r="S435" s="434">
        <v>62</v>
      </c>
      <c r="T435" s="413" t="s">
        <v>3124</v>
      </c>
      <c r="U435" s="413">
        <v>0</v>
      </c>
    </row>
    <row r="436" spans="1:21" x14ac:dyDescent="0.3">
      <c r="A436" s="26"/>
      <c r="E436" s="440">
        <v>0</v>
      </c>
      <c r="F436" s="431"/>
      <c r="G436" s="432"/>
      <c r="H436" s="432"/>
      <c r="I436" s="432"/>
      <c r="L436" s="433"/>
      <c r="N436" s="432"/>
      <c r="O436" s="432">
        <v>4106</v>
      </c>
      <c r="P436" s="434">
        <v>4106</v>
      </c>
      <c r="Q436" s="434">
        <v>7</v>
      </c>
      <c r="R436" s="434" t="s">
        <v>3339</v>
      </c>
      <c r="S436" s="434">
        <v>4</v>
      </c>
      <c r="T436" s="413" t="s">
        <v>2945</v>
      </c>
      <c r="U436" s="413">
        <v>13</v>
      </c>
    </row>
    <row r="437" spans="1:21" x14ac:dyDescent="0.3">
      <c r="A437" s="26"/>
      <c r="E437" s="440">
        <v>0</v>
      </c>
      <c r="F437" s="431"/>
      <c r="G437" s="432"/>
      <c r="H437" s="432"/>
      <c r="I437" s="432"/>
      <c r="L437" s="433"/>
      <c r="N437" s="432"/>
      <c r="O437" s="432">
        <v>4107</v>
      </c>
      <c r="P437" s="434">
        <v>4107</v>
      </c>
      <c r="Q437" s="434">
        <v>7</v>
      </c>
      <c r="R437" s="434" t="s">
        <v>3340</v>
      </c>
      <c r="S437" s="434">
        <v>4</v>
      </c>
      <c r="T437" s="413" t="s">
        <v>2945</v>
      </c>
      <c r="U437" s="413">
        <v>0</v>
      </c>
    </row>
    <row r="438" spans="1:21" x14ac:dyDescent="0.3">
      <c r="A438" s="26"/>
      <c r="E438" s="440">
        <v>0</v>
      </c>
      <c r="F438" s="431"/>
      <c r="G438" s="432"/>
      <c r="H438" s="432"/>
      <c r="I438" s="432"/>
      <c r="L438" s="433"/>
      <c r="N438" s="432"/>
      <c r="O438" s="432">
        <v>4110</v>
      </c>
      <c r="P438" s="434">
        <v>4110</v>
      </c>
      <c r="Q438" s="434">
        <v>7</v>
      </c>
      <c r="R438" s="434" t="s">
        <v>3341</v>
      </c>
      <c r="S438" s="434">
        <v>27</v>
      </c>
      <c r="T438" s="413" t="s">
        <v>2935</v>
      </c>
      <c r="U438" s="413">
        <v>0</v>
      </c>
    </row>
    <row r="439" spans="1:21" x14ac:dyDescent="0.3">
      <c r="A439" s="26"/>
      <c r="E439" s="440">
        <v>0</v>
      </c>
      <c r="F439" s="431"/>
      <c r="G439" s="432"/>
      <c r="H439" s="432"/>
      <c r="I439" s="432"/>
      <c r="L439" s="433"/>
      <c r="N439" s="432"/>
      <c r="O439" s="432">
        <v>4111</v>
      </c>
      <c r="P439" s="434">
        <v>4111</v>
      </c>
      <c r="Q439" s="434">
        <v>7</v>
      </c>
      <c r="R439" s="434" t="s">
        <v>3342</v>
      </c>
      <c r="S439" s="434">
        <v>27</v>
      </c>
      <c r="T439" s="413" t="s">
        <v>2935</v>
      </c>
      <c r="U439" s="413">
        <v>0</v>
      </c>
    </row>
    <row r="440" spans="1:21" x14ac:dyDescent="0.3">
      <c r="A440" s="26"/>
      <c r="E440" s="440">
        <v>0</v>
      </c>
      <c r="F440" s="431"/>
      <c r="G440" s="432"/>
      <c r="H440" s="432"/>
      <c r="I440" s="432"/>
      <c r="L440" s="433"/>
      <c r="N440" s="432"/>
      <c r="O440" s="432">
        <v>4112</v>
      </c>
      <c r="P440" s="434">
        <v>4112</v>
      </c>
      <c r="Q440" s="434">
        <v>7</v>
      </c>
      <c r="R440" s="434" t="s">
        <v>1198</v>
      </c>
      <c r="S440" s="434">
        <v>62</v>
      </c>
      <c r="T440" s="413" t="s">
        <v>3124</v>
      </c>
      <c r="U440" s="413">
        <v>0</v>
      </c>
    </row>
    <row r="441" spans="1:21" x14ac:dyDescent="0.3">
      <c r="A441" s="26"/>
      <c r="E441" s="440">
        <v>0</v>
      </c>
      <c r="F441" s="431"/>
      <c r="G441" s="432"/>
      <c r="H441" s="432"/>
      <c r="I441" s="432"/>
      <c r="L441" s="433"/>
      <c r="N441" s="432"/>
      <c r="O441" s="432">
        <v>4113</v>
      </c>
      <c r="P441" s="434">
        <v>4113</v>
      </c>
      <c r="Q441" s="434">
        <v>7</v>
      </c>
      <c r="R441" s="434" t="s">
        <v>3343</v>
      </c>
      <c r="S441" s="434">
        <v>27</v>
      </c>
      <c r="T441" s="413" t="s">
        <v>2935</v>
      </c>
      <c r="U441" s="413">
        <v>0</v>
      </c>
    </row>
    <row r="442" spans="1:21" x14ac:dyDescent="0.3">
      <c r="A442" s="26"/>
      <c r="E442" s="440">
        <v>0</v>
      </c>
      <c r="F442" s="431"/>
      <c r="G442" s="432"/>
      <c r="H442" s="432"/>
      <c r="I442" s="432"/>
      <c r="L442" s="433"/>
      <c r="N442" s="432"/>
      <c r="O442" s="432">
        <v>4116</v>
      </c>
      <c r="P442" s="434">
        <v>4116</v>
      </c>
      <c r="Q442" s="434">
        <v>7</v>
      </c>
      <c r="R442" s="434" t="s">
        <v>1199</v>
      </c>
      <c r="S442" s="434">
        <v>82</v>
      </c>
      <c r="T442" s="413" t="s">
        <v>3180</v>
      </c>
      <c r="U442" s="413">
        <v>0</v>
      </c>
    </row>
    <row r="443" spans="1:21" x14ac:dyDescent="0.3">
      <c r="A443" s="26"/>
      <c r="E443" s="440">
        <v>0</v>
      </c>
      <c r="F443" s="431"/>
      <c r="G443" s="432"/>
      <c r="H443" s="432"/>
      <c r="I443" s="432"/>
      <c r="L443" s="433"/>
      <c r="N443" s="432"/>
      <c r="O443" s="432">
        <v>4118</v>
      </c>
      <c r="P443" s="434">
        <v>4118</v>
      </c>
      <c r="Q443" s="434">
        <v>7</v>
      </c>
      <c r="R443" s="434" t="s">
        <v>3344</v>
      </c>
      <c r="S443" s="434">
        <v>86</v>
      </c>
      <c r="T443" s="413" t="s">
        <v>3078</v>
      </c>
      <c r="U443" s="413">
        <v>0</v>
      </c>
    </row>
    <row r="444" spans="1:21" x14ac:dyDescent="0.3">
      <c r="A444" s="26"/>
      <c r="E444" s="440">
        <v>0</v>
      </c>
      <c r="F444" s="431"/>
      <c r="G444" s="432"/>
      <c r="H444" s="432"/>
      <c r="I444" s="432"/>
      <c r="L444" s="433"/>
      <c r="N444" s="432"/>
      <c r="O444" s="432">
        <v>4119</v>
      </c>
      <c r="P444" s="434">
        <v>4119</v>
      </c>
      <c r="Q444" s="434">
        <v>7</v>
      </c>
      <c r="R444" s="434" t="s">
        <v>3345</v>
      </c>
      <c r="S444" s="434">
        <v>19</v>
      </c>
      <c r="T444" s="413" t="s">
        <v>2938</v>
      </c>
      <c r="U444" s="413">
        <v>0</v>
      </c>
    </row>
    <row r="445" spans="1:21" x14ac:dyDescent="0.3">
      <c r="A445" s="26"/>
      <c r="E445" s="440">
        <v>0</v>
      </c>
      <c r="F445" s="431"/>
      <c r="G445" s="432"/>
      <c r="H445" s="432"/>
      <c r="I445" s="432"/>
      <c r="L445" s="433"/>
      <c r="N445" s="432"/>
      <c r="O445" s="432">
        <v>4120</v>
      </c>
      <c r="P445" s="434">
        <v>4120</v>
      </c>
      <c r="Q445" s="434">
        <v>7</v>
      </c>
      <c r="R445" s="434" t="s">
        <v>3346</v>
      </c>
      <c r="S445" s="434">
        <v>82</v>
      </c>
      <c r="T445" s="413" t="s">
        <v>3180</v>
      </c>
      <c r="U445" s="413">
        <v>0</v>
      </c>
    </row>
    <row r="446" spans="1:21" x14ac:dyDescent="0.3">
      <c r="A446" s="26"/>
      <c r="E446" s="440">
        <v>0</v>
      </c>
      <c r="F446" s="431"/>
      <c r="G446" s="432"/>
      <c r="H446" s="432"/>
      <c r="I446" s="432"/>
      <c r="L446" s="433"/>
      <c r="N446" s="432"/>
      <c r="O446" s="432">
        <v>4121</v>
      </c>
      <c r="P446" s="434">
        <v>4121</v>
      </c>
      <c r="Q446" s="434">
        <v>7</v>
      </c>
      <c r="R446" s="434" t="s">
        <v>1200</v>
      </c>
      <c r="S446" s="434">
        <v>27</v>
      </c>
      <c r="T446" s="413" t="s">
        <v>2935</v>
      </c>
      <c r="U446" s="413">
        <v>54</v>
      </c>
    </row>
    <row r="447" spans="1:21" x14ac:dyDescent="0.3">
      <c r="A447" s="26"/>
      <c r="E447" s="440">
        <v>0</v>
      </c>
      <c r="F447" s="431"/>
      <c r="G447" s="432"/>
      <c r="H447" s="432"/>
      <c r="I447" s="432"/>
      <c r="L447" s="433"/>
      <c r="N447" s="432"/>
      <c r="O447" s="432">
        <v>4122</v>
      </c>
      <c r="P447" s="434">
        <v>4122</v>
      </c>
      <c r="Q447" s="434">
        <v>7</v>
      </c>
      <c r="R447" s="434" t="s">
        <v>3347</v>
      </c>
      <c r="S447" s="434">
        <v>27</v>
      </c>
      <c r="T447" s="413" t="s">
        <v>2935</v>
      </c>
      <c r="U447" s="413">
        <v>12</v>
      </c>
    </row>
    <row r="448" spans="1:21" x14ac:dyDescent="0.3">
      <c r="A448" s="26"/>
      <c r="E448" s="440">
        <v>0</v>
      </c>
      <c r="F448" s="431"/>
      <c r="G448" s="432"/>
      <c r="H448" s="432"/>
      <c r="I448" s="432"/>
      <c r="L448" s="433"/>
      <c r="N448" s="432"/>
      <c r="O448" s="432">
        <v>4124</v>
      </c>
      <c r="P448" s="434">
        <v>4124</v>
      </c>
      <c r="Q448" s="434">
        <v>7</v>
      </c>
      <c r="R448" s="434" t="s">
        <v>3348</v>
      </c>
      <c r="S448" s="434">
        <v>27</v>
      </c>
      <c r="T448" s="413" t="s">
        <v>2935</v>
      </c>
      <c r="U448" s="413">
        <v>0</v>
      </c>
    </row>
    <row r="449" spans="1:21" x14ac:dyDescent="0.3">
      <c r="A449" s="442"/>
      <c r="B449" s="435"/>
      <c r="C449" s="436"/>
      <c r="E449" s="441">
        <v>0</v>
      </c>
      <c r="F449" s="431"/>
      <c r="G449" s="432"/>
      <c r="H449" s="432"/>
      <c r="I449" s="432"/>
      <c r="L449" s="433"/>
      <c r="N449" s="432"/>
      <c r="O449" s="432">
        <v>4126</v>
      </c>
      <c r="P449" s="434">
        <v>4126</v>
      </c>
      <c r="Q449" s="434">
        <v>7</v>
      </c>
      <c r="R449" s="434" t="s">
        <v>3349</v>
      </c>
      <c r="S449" s="434">
        <v>27</v>
      </c>
      <c r="T449" s="413" t="s">
        <v>2935</v>
      </c>
      <c r="U449" s="413">
        <v>0</v>
      </c>
    </row>
    <row r="450" spans="1:21" x14ac:dyDescent="0.3">
      <c r="A450" s="26"/>
      <c r="E450" s="440">
        <v>0</v>
      </c>
      <c r="F450" s="431"/>
      <c r="G450" s="432"/>
      <c r="H450" s="432"/>
      <c r="I450" s="432"/>
      <c r="L450" s="433"/>
      <c r="N450" s="432"/>
      <c r="O450" s="432">
        <v>4127</v>
      </c>
      <c r="P450" s="434">
        <v>4127</v>
      </c>
      <c r="Q450" s="434">
        <v>7</v>
      </c>
      <c r="R450" s="434" t="s">
        <v>3350</v>
      </c>
      <c r="S450" s="434">
        <v>81</v>
      </c>
      <c r="T450" s="413" t="s">
        <v>327</v>
      </c>
      <c r="U450" s="413">
        <v>0</v>
      </c>
    </row>
    <row r="451" spans="1:21" x14ac:dyDescent="0.3">
      <c r="A451" s="26"/>
      <c r="E451" s="440">
        <v>0</v>
      </c>
      <c r="F451" s="431"/>
      <c r="G451" s="432"/>
      <c r="H451" s="432"/>
      <c r="I451" s="432"/>
      <c r="L451" s="433"/>
      <c r="N451" s="432"/>
      <c r="O451" s="432">
        <v>4131</v>
      </c>
      <c r="P451" s="434">
        <v>4131</v>
      </c>
      <c r="Q451" s="434">
        <v>7</v>
      </c>
      <c r="R451" s="434" t="s">
        <v>3351</v>
      </c>
      <c r="S451" s="434">
        <v>27</v>
      </c>
      <c r="T451" s="413" t="s">
        <v>2935</v>
      </c>
      <c r="U451" s="413">
        <v>0</v>
      </c>
    </row>
    <row r="452" spans="1:21" x14ac:dyDescent="0.3">
      <c r="A452" s="26"/>
      <c r="E452" s="440">
        <v>0</v>
      </c>
      <c r="F452" s="431"/>
      <c r="G452" s="432"/>
      <c r="H452" s="432"/>
      <c r="I452" s="432"/>
      <c r="L452" s="433"/>
      <c r="N452" s="432"/>
      <c r="O452" s="432">
        <v>4132</v>
      </c>
      <c r="P452" s="434">
        <v>4132</v>
      </c>
      <c r="Q452" s="434">
        <v>7</v>
      </c>
      <c r="R452" s="434" t="s">
        <v>3352</v>
      </c>
      <c r="S452" s="434">
        <v>62</v>
      </c>
      <c r="T452" s="413" t="s">
        <v>3124</v>
      </c>
      <c r="U452" s="413">
        <v>33</v>
      </c>
    </row>
    <row r="453" spans="1:21" x14ac:dyDescent="0.3">
      <c r="A453" s="26"/>
      <c r="E453" s="440">
        <v>0</v>
      </c>
      <c r="F453" s="431"/>
      <c r="G453" s="432"/>
      <c r="H453" s="432"/>
      <c r="I453" s="432"/>
      <c r="L453" s="433"/>
      <c r="N453" s="432"/>
      <c r="O453" s="432">
        <v>4135</v>
      </c>
      <c r="P453" s="434">
        <v>4135</v>
      </c>
      <c r="Q453" s="434">
        <v>7</v>
      </c>
      <c r="R453" s="434" t="s">
        <v>3353</v>
      </c>
      <c r="S453" s="434">
        <v>55</v>
      </c>
      <c r="T453" s="413" t="s">
        <v>3003</v>
      </c>
      <c r="U453" s="413">
        <v>0</v>
      </c>
    </row>
    <row r="454" spans="1:21" x14ac:dyDescent="0.3">
      <c r="A454" s="26"/>
      <c r="E454" s="440">
        <v>0</v>
      </c>
      <c r="F454" s="431"/>
      <c r="G454" s="432"/>
      <c r="H454" s="432"/>
      <c r="I454" s="432"/>
      <c r="L454" s="433"/>
      <c r="N454" s="432"/>
      <c r="O454" s="432">
        <v>4137</v>
      </c>
      <c r="P454" s="434">
        <v>4137</v>
      </c>
      <c r="Q454" s="434">
        <v>7</v>
      </c>
      <c r="R454" s="434" t="s">
        <v>3354</v>
      </c>
      <c r="S454" s="434">
        <v>86</v>
      </c>
      <c r="T454" s="413" t="s">
        <v>3078</v>
      </c>
      <c r="U454" s="413">
        <v>0</v>
      </c>
    </row>
    <row r="455" spans="1:21" x14ac:dyDescent="0.3">
      <c r="A455" s="26"/>
      <c r="E455" s="440">
        <v>0</v>
      </c>
      <c r="F455" s="431"/>
      <c r="G455" s="432"/>
      <c r="H455" s="432"/>
      <c r="I455" s="432"/>
      <c r="L455" s="433"/>
      <c r="N455" s="432"/>
      <c r="O455" s="432">
        <v>4139</v>
      </c>
      <c r="P455" s="434">
        <v>4139</v>
      </c>
      <c r="Q455" s="434">
        <v>7</v>
      </c>
      <c r="R455" s="434" t="s">
        <v>3355</v>
      </c>
      <c r="S455" s="434">
        <v>27</v>
      </c>
      <c r="T455" s="413" t="s">
        <v>2935</v>
      </c>
      <c r="U455" s="413">
        <v>0</v>
      </c>
    </row>
    <row r="456" spans="1:21" x14ac:dyDescent="0.3">
      <c r="A456" s="26"/>
      <c r="E456" s="440">
        <v>0</v>
      </c>
      <c r="F456" s="431"/>
      <c r="G456" s="432"/>
      <c r="H456" s="432"/>
      <c r="I456" s="432"/>
      <c r="L456" s="433"/>
      <c r="N456" s="432"/>
      <c r="O456" s="432">
        <v>4140</v>
      </c>
      <c r="P456" s="434">
        <v>4140</v>
      </c>
      <c r="Q456" s="434">
        <v>7</v>
      </c>
      <c r="R456" s="434" t="s">
        <v>3356</v>
      </c>
      <c r="S456" s="434">
        <v>27</v>
      </c>
      <c r="T456" s="413" t="s">
        <v>2935</v>
      </c>
      <c r="U456" s="413">
        <v>0</v>
      </c>
    </row>
    <row r="457" spans="1:21" x14ac:dyDescent="0.3">
      <c r="A457" s="26"/>
      <c r="E457" s="440">
        <v>0</v>
      </c>
      <c r="F457" s="431"/>
      <c r="G457" s="432"/>
      <c r="H457" s="432"/>
      <c r="I457" s="432"/>
      <c r="L457" s="433"/>
      <c r="N457" s="432"/>
      <c r="O457" s="432">
        <v>4142</v>
      </c>
      <c r="P457" s="434">
        <v>4142</v>
      </c>
      <c r="Q457" s="434">
        <v>7</v>
      </c>
      <c r="R457" s="434" t="s">
        <v>3357</v>
      </c>
      <c r="S457" s="434">
        <v>73</v>
      </c>
      <c r="T457" s="413" t="s">
        <v>3153</v>
      </c>
      <c r="U457" s="413">
        <v>0</v>
      </c>
    </row>
    <row r="458" spans="1:21" x14ac:dyDescent="0.3">
      <c r="A458" s="26"/>
      <c r="E458" s="440">
        <v>0</v>
      </c>
      <c r="F458" s="431"/>
      <c r="G458" s="432"/>
      <c r="H458" s="432"/>
      <c r="I458" s="432"/>
      <c r="L458" s="433"/>
      <c r="N458" s="432"/>
      <c r="O458" s="432">
        <v>4143</v>
      </c>
      <c r="P458" s="434">
        <v>4143</v>
      </c>
      <c r="Q458" s="434">
        <v>7</v>
      </c>
      <c r="R458" s="434" t="s">
        <v>3358</v>
      </c>
      <c r="S458" s="434">
        <v>27</v>
      </c>
      <c r="T458" s="413" t="s">
        <v>2935</v>
      </c>
      <c r="U458" s="413">
        <v>0</v>
      </c>
    </row>
    <row r="459" spans="1:21" x14ac:dyDescent="0.3">
      <c r="A459" s="26"/>
      <c r="E459" s="440">
        <v>0</v>
      </c>
      <c r="F459" s="431"/>
      <c r="G459" s="432"/>
      <c r="H459" s="432"/>
      <c r="I459" s="432"/>
      <c r="L459" s="433"/>
      <c r="N459" s="432"/>
      <c r="O459" s="432">
        <v>4144</v>
      </c>
      <c r="P459" s="434">
        <v>4144</v>
      </c>
      <c r="Q459" s="434">
        <v>7</v>
      </c>
      <c r="R459" s="434" t="s">
        <v>3359</v>
      </c>
      <c r="S459" s="434">
        <v>72</v>
      </c>
      <c r="T459" s="413" t="s">
        <v>3248</v>
      </c>
      <c r="U459" s="413">
        <v>0</v>
      </c>
    </row>
    <row r="460" spans="1:21" x14ac:dyDescent="0.3">
      <c r="A460" s="26"/>
      <c r="E460" s="440">
        <v>0</v>
      </c>
      <c r="F460" s="431"/>
      <c r="G460" s="432"/>
      <c r="H460" s="432"/>
      <c r="I460" s="432"/>
      <c r="L460" s="433"/>
      <c r="N460" s="432"/>
      <c r="O460" s="432">
        <v>4145</v>
      </c>
      <c r="P460" s="434">
        <v>4145</v>
      </c>
      <c r="Q460" s="434">
        <v>7</v>
      </c>
      <c r="R460" s="434" t="s">
        <v>3360</v>
      </c>
      <c r="S460" s="434">
        <v>16</v>
      </c>
      <c r="T460" s="413" t="s">
        <v>2985</v>
      </c>
      <c r="U460" s="413">
        <v>0</v>
      </c>
    </row>
    <row r="461" spans="1:21" x14ac:dyDescent="0.3">
      <c r="A461" s="26"/>
      <c r="E461" s="440">
        <v>0</v>
      </c>
      <c r="F461" s="431"/>
      <c r="G461" s="432"/>
      <c r="H461" s="432"/>
      <c r="I461" s="432"/>
      <c r="L461" s="433"/>
      <c r="N461" s="432"/>
      <c r="O461" s="432">
        <v>4146</v>
      </c>
      <c r="P461" s="434">
        <v>4146</v>
      </c>
      <c r="Q461" s="434">
        <v>7</v>
      </c>
      <c r="R461" s="434" t="s">
        <v>3361</v>
      </c>
      <c r="S461" s="434">
        <v>31</v>
      </c>
      <c r="T461" s="413" t="s">
        <v>3037</v>
      </c>
      <c r="U461" s="413">
        <v>0</v>
      </c>
    </row>
    <row r="462" spans="1:21" x14ac:dyDescent="0.3">
      <c r="A462" s="442"/>
      <c r="B462" s="435"/>
      <c r="C462" s="436"/>
      <c r="E462" s="440">
        <v>0</v>
      </c>
      <c r="F462" s="431"/>
      <c r="G462" s="432"/>
      <c r="H462" s="432"/>
      <c r="I462" s="432"/>
      <c r="L462" s="433"/>
      <c r="N462" s="432"/>
      <c r="O462" s="432">
        <v>4150</v>
      </c>
      <c r="P462" s="434">
        <v>4150</v>
      </c>
      <c r="Q462" s="434">
        <v>7</v>
      </c>
      <c r="R462" s="434" t="s">
        <v>3362</v>
      </c>
      <c r="S462" s="434">
        <v>62</v>
      </c>
      <c r="T462" s="413" t="s">
        <v>3124</v>
      </c>
      <c r="U462" s="413">
        <v>0</v>
      </c>
    </row>
    <row r="463" spans="1:21" x14ac:dyDescent="0.3">
      <c r="A463" s="26"/>
      <c r="E463" s="440">
        <v>0</v>
      </c>
      <c r="F463" s="431"/>
      <c r="G463" s="432"/>
      <c r="H463" s="432"/>
      <c r="I463" s="432"/>
      <c r="L463" s="433"/>
      <c r="N463" s="432"/>
      <c r="O463" s="432">
        <v>4151</v>
      </c>
      <c r="P463" s="434">
        <v>4151</v>
      </c>
      <c r="Q463" s="434">
        <v>7</v>
      </c>
      <c r="R463" s="434" t="s">
        <v>3363</v>
      </c>
      <c r="S463" s="434">
        <v>40</v>
      </c>
      <c r="T463" s="413" t="s">
        <v>3059</v>
      </c>
      <c r="U463" s="413">
        <v>0</v>
      </c>
    </row>
    <row r="464" spans="1:21" x14ac:dyDescent="0.3">
      <c r="A464" s="26"/>
      <c r="E464" s="440">
        <v>0</v>
      </c>
      <c r="F464" s="431"/>
      <c r="G464" s="432"/>
      <c r="H464" s="432"/>
      <c r="I464" s="432"/>
      <c r="L464" s="433"/>
      <c r="N464" s="432"/>
      <c r="O464" s="432">
        <v>4152</v>
      </c>
      <c r="P464" s="434">
        <v>4152</v>
      </c>
      <c r="Q464" s="434">
        <v>7</v>
      </c>
      <c r="R464" s="434" t="s">
        <v>3364</v>
      </c>
      <c r="S464" s="434">
        <v>62</v>
      </c>
      <c r="T464" s="413" t="s">
        <v>3124</v>
      </c>
      <c r="U464" s="413">
        <v>0</v>
      </c>
    </row>
    <row r="465" spans="1:21" x14ac:dyDescent="0.3">
      <c r="A465" s="26"/>
      <c r="E465" s="440">
        <v>0</v>
      </c>
      <c r="F465" s="431"/>
      <c r="G465" s="432"/>
      <c r="H465" s="432"/>
      <c r="I465" s="432"/>
      <c r="L465" s="433"/>
      <c r="N465" s="432"/>
      <c r="O465" s="432">
        <v>4153</v>
      </c>
      <c r="P465" s="434">
        <v>4153</v>
      </c>
      <c r="Q465" s="434">
        <v>7</v>
      </c>
      <c r="R465" s="434" t="s">
        <v>3365</v>
      </c>
      <c r="S465" s="434">
        <v>62</v>
      </c>
      <c r="T465" s="413" t="s">
        <v>3124</v>
      </c>
      <c r="U465" s="413">
        <v>0</v>
      </c>
    </row>
    <row r="466" spans="1:21" x14ac:dyDescent="0.3">
      <c r="A466" s="26"/>
      <c r="E466" s="440">
        <v>0</v>
      </c>
      <c r="F466" s="431"/>
      <c r="G466" s="432"/>
      <c r="H466" s="432"/>
      <c r="I466" s="432"/>
      <c r="L466" s="433"/>
      <c r="N466" s="432"/>
      <c r="O466" s="432">
        <v>4155</v>
      </c>
      <c r="P466" s="434">
        <v>4155</v>
      </c>
      <c r="Q466" s="434">
        <v>7</v>
      </c>
      <c r="R466" s="434" t="s">
        <v>3366</v>
      </c>
      <c r="S466" s="434">
        <v>44</v>
      </c>
      <c r="T466" s="413" t="s">
        <v>235</v>
      </c>
      <c r="U466" s="413">
        <v>0</v>
      </c>
    </row>
    <row r="467" spans="1:21" x14ac:dyDescent="0.3">
      <c r="A467" s="26"/>
      <c r="E467" s="440">
        <v>0</v>
      </c>
      <c r="F467" s="431"/>
      <c r="G467" s="432"/>
      <c r="H467" s="432"/>
      <c r="I467" s="432"/>
      <c r="L467" s="433"/>
      <c r="N467" s="432"/>
      <c r="O467" s="432">
        <v>4159</v>
      </c>
      <c r="P467" s="434">
        <v>4159</v>
      </c>
      <c r="Q467" s="434">
        <v>7</v>
      </c>
      <c r="R467" s="434" t="s">
        <v>3367</v>
      </c>
      <c r="S467" s="434">
        <v>27</v>
      </c>
      <c r="T467" s="413" t="s">
        <v>2935</v>
      </c>
      <c r="U467" s="413">
        <v>0</v>
      </c>
    </row>
    <row r="468" spans="1:21" x14ac:dyDescent="0.3">
      <c r="A468" s="26"/>
      <c r="E468" s="440">
        <v>0</v>
      </c>
      <c r="F468" s="431"/>
      <c r="G468" s="432"/>
      <c r="H468" s="432"/>
      <c r="I468" s="432"/>
      <c r="L468" s="433"/>
      <c r="N468" s="432"/>
      <c r="O468" s="432">
        <v>4160</v>
      </c>
      <c r="P468" s="434">
        <v>4160</v>
      </c>
      <c r="Q468" s="434">
        <v>7</v>
      </c>
      <c r="R468" s="434" t="s">
        <v>3368</v>
      </c>
      <c r="S468" s="434">
        <v>71</v>
      </c>
      <c r="T468" s="413" t="s">
        <v>3150</v>
      </c>
      <c r="U468" s="413">
        <v>125</v>
      </c>
    </row>
    <row r="469" spans="1:21" x14ac:dyDescent="0.3">
      <c r="A469" s="26"/>
      <c r="E469" s="440">
        <v>0</v>
      </c>
      <c r="F469" s="431"/>
      <c r="G469" s="432"/>
      <c r="H469" s="432"/>
      <c r="I469" s="432"/>
      <c r="L469" s="433"/>
      <c r="N469" s="432"/>
      <c r="O469" s="432">
        <v>4161</v>
      </c>
      <c r="P469" s="434">
        <v>4161</v>
      </c>
      <c r="Q469" s="434">
        <v>7</v>
      </c>
      <c r="R469" s="434" t="s">
        <v>3369</v>
      </c>
      <c r="S469" s="434">
        <v>43</v>
      </c>
      <c r="T469" s="413" t="s">
        <v>3071</v>
      </c>
      <c r="U469" s="413">
        <v>0</v>
      </c>
    </row>
    <row r="470" spans="1:21" x14ac:dyDescent="0.3">
      <c r="A470" s="26"/>
      <c r="E470" s="440">
        <v>0</v>
      </c>
      <c r="F470" s="431"/>
      <c r="G470" s="432"/>
      <c r="H470" s="432"/>
      <c r="I470" s="432"/>
      <c r="L470" s="433"/>
      <c r="N470" s="432"/>
      <c r="O470" s="432">
        <v>4162</v>
      </c>
      <c r="P470" s="434">
        <v>4162</v>
      </c>
      <c r="Q470" s="434">
        <v>7</v>
      </c>
      <c r="R470" s="434" t="s">
        <v>3370</v>
      </c>
      <c r="S470" s="434">
        <v>27</v>
      </c>
      <c r="T470" s="413" t="s">
        <v>2935</v>
      </c>
      <c r="U470" s="413">
        <v>0</v>
      </c>
    </row>
    <row r="471" spans="1:21" x14ac:dyDescent="0.3">
      <c r="A471" s="26"/>
      <c r="E471" s="440">
        <v>0</v>
      </c>
      <c r="F471" s="431"/>
      <c r="G471" s="432"/>
      <c r="H471" s="432"/>
      <c r="I471" s="432"/>
      <c r="L471" s="433"/>
      <c r="N471" s="432"/>
      <c r="O471" s="432">
        <v>4164</v>
      </c>
      <c r="P471" s="434">
        <v>4164</v>
      </c>
      <c r="Q471" s="434">
        <v>7</v>
      </c>
      <c r="R471" s="434" t="s">
        <v>3371</v>
      </c>
      <c r="S471" s="434">
        <v>62</v>
      </c>
      <c r="T471" s="413" t="s">
        <v>3124</v>
      </c>
      <c r="U471" s="413">
        <v>0</v>
      </c>
    </row>
    <row r="472" spans="1:21" x14ac:dyDescent="0.3">
      <c r="A472" s="26"/>
      <c r="E472" s="440">
        <v>0</v>
      </c>
      <c r="F472" s="431"/>
      <c r="G472" s="432"/>
      <c r="H472" s="432"/>
      <c r="I472" s="432"/>
      <c r="L472" s="433"/>
      <c r="N472" s="432"/>
      <c r="O472" s="432">
        <v>4166</v>
      </c>
      <c r="P472" s="434">
        <v>4166</v>
      </c>
      <c r="Q472" s="434">
        <v>7</v>
      </c>
      <c r="R472" s="434" t="s">
        <v>3372</v>
      </c>
      <c r="S472" s="434">
        <v>69</v>
      </c>
      <c r="T472" s="413" t="s">
        <v>3139</v>
      </c>
      <c r="U472" s="413">
        <v>0</v>
      </c>
    </row>
    <row r="473" spans="1:21" x14ac:dyDescent="0.3">
      <c r="A473" s="26"/>
      <c r="E473" s="440">
        <v>0</v>
      </c>
      <c r="F473" s="431"/>
      <c r="G473" s="432"/>
      <c r="H473" s="432"/>
      <c r="I473" s="432"/>
      <c r="L473" s="433"/>
      <c r="N473" s="432"/>
      <c r="O473" s="432">
        <v>4167</v>
      </c>
      <c r="P473" s="434">
        <v>4167</v>
      </c>
      <c r="Q473" s="434">
        <v>7</v>
      </c>
      <c r="R473" s="434" t="s">
        <v>459</v>
      </c>
      <c r="S473" s="434">
        <v>27</v>
      </c>
      <c r="T473" s="413" t="s">
        <v>2935</v>
      </c>
      <c r="U473" s="413">
        <v>0</v>
      </c>
    </row>
    <row r="474" spans="1:21" x14ac:dyDescent="0.3">
      <c r="A474" s="26"/>
      <c r="E474" s="440">
        <v>0</v>
      </c>
      <c r="F474" s="431"/>
      <c r="G474" s="432"/>
      <c r="H474" s="432"/>
      <c r="I474" s="432"/>
      <c r="L474" s="433"/>
      <c r="N474" s="432"/>
      <c r="O474" s="432">
        <v>4168</v>
      </c>
      <c r="P474" s="434">
        <v>4168</v>
      </c>
      <c r="Q474" s="434">
        <v>7</v>
      </c>
      <c r="R474" s="434" t="s">
        <v>3373</v>
      </c>
      <c r="S474" s="434">
        <v>61</v>
      </c>
      <c r="T474" s="413" t="s">
        <v>3228</v>
      </c>
      <c r="U474" s="413">
        <v>0</v>
      </c>
    </row>
    <row r="475" spans="1:21" x14ac:dyDescent="0.3">
      <c r="A475" s="26"/>
      <c r="E475" s="440">
        <v>0</v>
      </c>
      <c r="F475" s="431"/>
      <c r="G475" s="432"/>
      <c r="H475" s="432"/>
      <c r="I475" s="432"/>
      <c r="L475" s="433"/>
      <c r="N475" s="432"/>
      <c r="O475" s="432">
        <v>4169</v>
      </c>
      <c r="P475" s="434">
        <v>4169</v>
      </c>
      <c r="Q475" s="434">
        <v>7</v>
      </c>
      <c r="R475" s="434" t="s">
        <v>3374</v>
      </c>
      <c r="S475" s="434">
        <v>27</v>
      </c>
      <c r="T475" s="413" t="s">
        <v>2935</v>
      </c>
      <c r="U475" s="413">
        <v>0</v>
      </c>
    </row>
    <row r="476" spans="1:21" x14ac:dyDescent="0.3">
      <c r="A476" s="26"/>
      <c r="E476" s="440">
        <v>0</v>
      </c>
      <c r="F476" s="431"/>
      <c r="G476" s="432"/>
      <c r="H476" s="432"/>
      <c r="I476" s="432"/>
      <c r="L476" s="433"/>
      <c r="N476" s="432"/>
      <c r="O476" s="432">
        <v>4170</v>
      </c>
      <c r="P476" s="434">
        <v>4170</v>
      </c>
      <c r="Q476" s="434">
        <v>7</v>
      </c>
      <c r="R476" s="434" t="s">
        <v>3375</v>
      </c>
      <c r="S476" s="434">
        <v>27</v>
      </c>
      <c r="T476" s="413" t="s">
        <v>2935</v>
      </c>
      <c r="U476" s="413">
        <v>0</v>
      </c>
    </row>
    <row r="477" spans="1:21" x14ac:dyDescent="0.3">
      <c r="A477" s="26"/>
      <c r="E477" s="440">
        <v>0</v>
      </c>
      <c r="F477" s="431"/>
      <c r="G477" s="432"/>
      <c r="H477" s="432"/>
      <c r="I477" s="432"/>
      <c r="L477" s="433"/>
      <c r="N477" s="432"/>
      <c r="O477" s="432">
        <v>4171</v>
      </c>
      <c r="P477" s="434">
        <v>4171</v>
      </c>
      <c r="Q477" s="434">
        <v>7</v>
      </c>
      <c r="R477" s="434" t="s">
        <v>3376</v>
      </c>
      <c r="S477" s="434">
        <v>27</v>
      </c>
      <c r="T477" s="413" t="s">
        <v>2935</v>
      </c>
      <c r="U477" s="413">
        <v>0</v>
      </c>
    </row>
    <row r="478" spans="1:21" x14ac:dyDescent="0.3">
      <c r="A478" s="442"/>
      <c r="B478" s="435"/>
      <c r="C478" s="436"/>
      <c r="E478" s="440">
        <v>0</v>
      </c>
      <c r="F478" s="431"/>
      <c r="G478" s="432"/>
      <c r="H478" s="432"/>
      <c r="I478" s="432"/>
      <c r="L478" s="433"/>
      <c r="N478" s="432"/>
      <c r="O478" s="432">
        <v>4172</v>
      </c>
      <c r="P478" s="434">
        <v>4172</v>
      </c>
      <c r="Q478" s="434">
        <v>7</v>
      </c>
      <c r="R478" s="434" t="s">
        <v>3377</v>
      </c>
      <c r="S478" s="434">
        <v>87</v>
      </c>
      <c r="T478" s="413" t="s">
        <v>3193</v>
      </c>
      <c r="U478" s="413">
        <v>0</v>
      </c>
    </row>
    <row r="479" spans="1:21" x14ac:dyDescent="0.3">
      <c r="A479" s="26"/>
      <c r="E479" s="440">
        <v>0</v>
      </c>
      <c r="F479" s="431"/>
      <c r="G479" s="432"/>
      <c r="H479" s="432"/>
      <c r="I479" s="432"/>
      <c r="L479" s="433"/>
      <c r="N479" s="432"/>
      <c r="O479" s="432">
        <v>4177</v>
      </c>
      <c r="P479" s="434">
        <v>4177</v>
      </c>
      <c r="Q479" s="434">
        <v>7</v>
      </c>
      <c r="R479" s="434" t="s">
        <v>3378</v>
      </c>
      <c r="S479" s="434">
        <v>1</v>
      </c>
      <c r="T479" s="413" t="s">
        <v>133</v>
      </c>
      <c r="U479" s="413">
        <v>0</v>
      </c>
    </row>
    <row r="480" spans="1:21" x14ac:dyDescent="0.3">
      <c r="A480" s="26"/>
      <c r="E480" s="440">
        <v>0</v>
      </c>
      <c r="F480" s="431"/>
      <c r="G480" s="432"/>
      <c r="H480" s="432"/>
      <c r="I480" s="432"/>
      <c r="L480" s="433"/>
      <c r="N480" s="432"/>
      <c r="O480" s="432">
        <v>4178</v>
      </c>
      <c r="P480" s="434">
        <v>4178</v>
      </c>
      <c r="Q480" s="434">
        <v>7</v>
      </c>
      <c r="R480" s="434" t="s">
        <v>3379</v>
      </c>
      <c r="S480" s="434">
        <v>27</v>
      </c>
      <c r="T480" s="413" t="s">
        <v>2935</v>
      </c>
      <c r="U480" s="413">
        <v>6</v>
      </c>
    </row>
    <row r="481" spans="1:21" x14ac:dyDescent="0.3">
      <c r="A481" s="26"/>
      <c r="E481" s="440">
        <v>0</v>
      </c>
      <c r="F481" s="431"/>
      <c r="G481" s="432"/>
      <c r="H481" s="432"/>
      <c r="I481" s="432"/>
      <c r="L481" s="433"/>
      <c r="N481" s="432"/>
      <c r="O481" s="432">
        <v>4181</v>
      </c>
      <c r="P481" s="434">
        <v>4181</v>
      </c>
      <c r="Q481" s="434">
        <v>7</v>
      </c>
      <c r="R481" s="434" t="s">
        <v>3380</v>
      </c>
      <c r="S481" s="434">
        <v>62</v>
      </c>
      <c r="T481" s="413" t="s">
        <v>3124</v>
      </c>
      <c r="U481" s="413">
        <v>0</v>
      </c>
    </row>
    <row r="482" spans="1:21" x14ac:dyDescent="0.3">
      <c r="A482" s="26"/>
      <c r="E482" s="440">
        <v>0</v>
      </c>
      <c r="F482" s="431"/>
      <c r="G482" s="432"/>
      <c r="H482" s="432"/>
      <c r="I482" s="432"/>
      <c r="L482" s="433"/>
      <c r="N482" s="432"/>
      <c r="O482" s="432">
        <v>4183</v>
      </c>
      <c r="P482" s="434">
        <v>4183</v>
      </c>
      <c r="Q482" s="434">
        <v>7</v>
      </c>
      <c r="R482" s="434" t="s">
        <v>3381</v>
      </c>
      <c r="S482" s="434">
        <v>27</v>
      </c>
      <c r="T482" s="413" t="s">
        <v>2935</v>
      </c>
      <c r="U482" s="413">
        <v>0</v>
      </c>
    </row>
    <row r="483" spans="1:21" x14ac:dyDescent="0.3">
      <c r="A483" s="26"/>
      <c r="E483" s="440">
        <v>0</v>
      </c>
      <c r="F483" s="431"/>
      <c r="G483" s="432"/>
      <c r="H483" s="432"/>
      <c r="I483" s="432"/>
      <c r="L483" s="433"/>
      <c r="N483" s="432"/>
      <c r="O483" s="432">
        <v>4184</v>
      </c>
      <c r="P483" s="434">
        <v>4184</v>
      </c>
      <c r="Q483" s="434">
        <v>7</v>
      </c>
      <c r="R483" s="434" t="s">
        <v>3382</v>
      </c>
      <c r="S483" s="434">
        <v>70</v>
      </c>
      <c r="T483" s="413" t="s">
        <v>3026</v>
      </c>
      <c r="U483" s="413">
        <v>0</v>
      </c>
    </row>
    <row r="484" spans="1:21" x14ac:dyDescent="0.3">
      <c r="A484" s="26"/>
      <c r="E484" s="440">
        <v>0</v>
      </c>
      <c r="F484" s="431"/>
      <c r="G484" s="432"/>
      <c r="H484" s="432"/>
      <c r="I484" s="432"/>
      <c r="L484" s="433"/>
      <c r="N484" s="432"/>
      <c r="O484" s="432">
        <v>4185</v>
      </c>
      <c r="P484" s="434">
        <v>4185</v>
      </c>
      <c r="Q484" s="434">
        <v>7</v>
      </c>
      <c r="R484" s="434" t="s">
        <v>3383</v>
      </c>
      <c r="S484" s="434">
        <v>2</v>
      </c>
      <c r="T484" s="413" t="s">
        <v>2940</v>
      </c>
      <c r="U484" s="413">
        <v>0</v>
      </c>
    </row>
    <row r="485" spans="1:21" x14ac:dyDescent="0.3">
      <c r="A485" s="26"/>
      <c r="E485" s="440">
        <v>0</v>
      </c>
      <c r="F485" s="431"/>
      <c r="G485" s="432"/>
      <c r="H485" s="432"/>
      <c r="I485" s="432"/>
      <c r="L485" s="433"/>
      <c r="N485" s="432"/>
      <c r="O485" s="432">
        <v>4186</v>
      </c>
      <c r="P485" s="434">
        <v>4186</v>
      </c>
      <c r="Q485" s="434">
        <v>7</v>
      </c>
      <c r="R485" s="434" t="s">
        <v>3384</v>
      </c>
      <c r="S485" s="434">
        <v>2</v>
      </c>
      <c r="T485" s="413" t="s">
        <v>2940</v>
      </c>
      <c r="U485" s="413">
        <v>0</v>
      </c>
    </row>
    <row r="486" spans="1:21" x14ac:dyDescent="0.3">
      <c r="A486" s="26"/>
      <c r="E486" s="440">
        <v>0</v>
      </c>
      <c r="F486" s="431"/>
      <c r="G486" s="432"/>
      <c r="H486" s="432"/>
      <c r="I486" s="432"/>
      <c r="L486" s="433"/>
      <c r="N486" s="432"/>
      <c r="O486" s="432">
        <v>4187</v>
      </c>
      <c r="P486" s="434">
        <v>4187</v>
      </c>
      <c r="Q486" s="434">
        <v>7</v>
      </c>
      <c r="R486" s="434" t="s">
        <v>3385</v>
      </c>
      <c r="S486" s="434">
        <v>82</v>
      </c>
      <c r="T486" s="413" t="s">
        <v>3180</v>
      </c>
      <c r="U486" s="413">
        <v>0</v>
      </c>
    </row>
    <row r="487" spans="1:21" x14ac:dyDescent="0.3">
      <c r="A487" s="26"/>
      <c r="E487" s="440">
        <v>0</v>
      </c>
      <c r="F487" s="431"/>
      <c r="G487" s="432"/>
      <c r="H487" s="432"/>
      <c r="I487" s="432"/>
      <c r="L487" s="433"/>
      <c r="N487" s="432"/>
      <c r="O487" s="432">
        <v>4188</v>
      </c>
      <c r="P487" s="434">
        <v>4188</v>
      </c>
      <c r="Q487" s="434">
        <v>7</v>
      </c>
      <c r="R487" s="434" t="s">
        <v>3386</v>
      </c>
      <c r="S487" s="434">
        <v>10</v>
      </c>
      <c r="T487" s="413" t="s">
        <v>2966</v>
      </c>
      <c r="U487" s="413">
        <v>0</v>
      </c>
    </row>
    <row r="488" spans="1:21" x14ac:dyDescent="0.3">
      <c r="A488" s="26"/>
      <c r="E488" s="440">
        <v>0</v>
      </c>
      <c r="F488" s="431"/>
      <c r="G488" s="432"/>
      <c r="H488" s="432"/>
      <c r="I488" s="432"/>
      <c r="L488" s="433"/>
      <c r="N488" s="432"/>
      <c r="O488" s="432">
        <v>4189</v>
      </c>
      <c r="P488" s="434">
        <v>4189</v>
      </c>
      <c r="Q488" s="434">
        <v>7</v>
      </c>
      <c r="R488" s="434" t="s">
        <v>3387</v>
      </c>
      <c r="S488" s="434">
        <v>27</v>
      </c>
      <c r="T488" s="413" t="s">
        <v>2935</v>
      </c>
      <c r="U488" s="413">
        <v>0</v>
      </c>
    </row>
    <row r="489" spans="1:21" x14ac:dyDescent="0.3">
      <c r="A489" s="26"/>
      <c r="E489" s="440">
        <v>0</v>
      </c>
      <c r="F489" s="431"/>
      <c r="G489" s="432"/>
      <c r="H489" s="432"/>
      <c r="I489" s="432"/>
      <c r="L489" s="433"/>
      <c r="N489" s="432"/>
      <c r="O489" s="432">
        <v>4190</v>
      </c>
      <c r="P489" s="434">
        <v>4190</v>
      </c>
      <c r="Q489" s="434">
        <v>7</v>
      </c>
      <c r="R489" s="434" t="s">
        <v>3388</v>
      </c>
      <c r="S489" s="434">
        <v>62</v>
      </c>
      <c r="T489" s="413" t="s">
        <v>3124</v>
      </c>
      <c r="U489" s="413">
        <v>0</v>
      </c>
    </row>
    <row r="490" spans="1:21" x14ac:dyDescent="0.3">
      <c r="A490" s="26"/>
      <c r="E490" s="440">
        <v>0</v>
      </c>
      <c r="F490" s="431"/>
      <c r="G490" s="432"/>
      <c r="H490" s="432"/>
      <c r="I490" s="432"/>
      <c r="L490" s="433"/>
      <c r="N490" s="432"/>
      <c r="O490" s="432">
        <v>4191</v>
      </c>
      <c r="P490" s="434">
        <v>4191</v>
      </c>
      <c r="Q490" s="434">
        <v>7</v>
      </c>
      <c r="R490" s="434" t="s">
        <v>3389</v>
      </c>
      <c r="S490" s="434">
        <v>27</v>
      </c>
      <c r="T490" s="413" t="s">
        <v>2935</v>
      </c>
      <c r="U490" s="413">
        <v>0</v>
      </c>
    </row>
    <row r="491" spans="1:21" x14ac:dyDescent="0.3">
      <c r="A491" s="26"/>
      <c r="E491" s="440">
        <v>0</v>
      </c>
      <c r="F491" s="431"/>
      <c r="G491" s="432"/>
      <c r="H491" s="432"/>
      <c r="I491" s="432"/>
      <c r="L491" s="433"/>
      <c r="N491" s="432"/>
      <c r="O491" s="432">
        <v>4192</v>
      </c>
      <c r="P491" s="434">
        <v>4192</v>
      </c>
      <c r="Q491" s="434">
        <v>7</v>
      </c>
      <c r="R491" s="434" t="s">
        <v>3390</v>
      </c>
      <c r="S491" s="434">
        <v>27</v>
      </c>
      <c r="T491" s="413" t="s">
        <v>2935</v>
      </c>
      <c r="U491" s="413">
        <v>0</v>
      </c>
    </row>
    <row r="492" spans="1:21" x14ac:dyDescent="0.3">
      <c r="A492" s="26"/>
      <c r="E492" s="440">
        <v>0</v>
      </c>
      <c r="F492" s="431"/>
      <c r="G492" s="432"/>
      <c r="H492" s="432"/>
      <c r="I492" s="432"/>
      <c r="L492" s="433"/>
      <c r="N492" s="432"/>
      <c r="O492" s="432">
        <v>4193</v>
      </c>
      <c r="P492" s="434">
        <v>4193</v>
      </c>
      <c r="Q492" s="434">
        <v>7</v>
      </c>
      <c r="R492" s="434" t="s">
        <v>3391</v>
      </c>
      <c r="S492" s="434">
        <v>62</v>
      </c>
      <c r="T492" s="413" t="s">
        <v>3124</v>
      </c>
      <c r="U492" s="413">
        <v>0</v>
      </c>
    </row>
    <row r="493" spans="1:21" x14ac:dyDescent="0.3">
      <c r="A493" s="442"/>
      <c r="B493" s="435"/>
      <c r="C493" s="436"/>
      <c r="E493" s="440">
        <v>0</v>
      </c>
      <c r="F493" s="431"/>
      <c r="G493" s="432"/>
      <c r="H493" s="432"/>
      <c r="I493" s="432"/>
      <c r="L493" s="433"/>
      <c r="N493" s="432"/>
      <c r="O493" s="432">
        <v>4194</v>
      </c>
      <c r="P493" s="434">
        <v>4194</v>
      </c>
      <c r="Q493" s="434">
        <v>7</v>
      </c>
      <c r="R493" s="434" t="s">
        <v>3392</v>
      </c>
      <c r="S493" s="434">
        <v>66</v>
      </c>
      <c r="T493" s="413" t="s">
        <v>2981</v>
      </c>
      <c r="U493" s="413">
        <v>0</v>
      </c>
    </row>
    <row r="494" spans="1:21" x14ac:dyDescent="0.3">
      <c r="A494" s="26"/>
      <c r="E494" s="440">
        <v>0</v>
      </c>
      <c r="F494" s="431"/>
      <c r="G494" s="432"/>
      <c r="H494" s="432"/>
      <c r="I494" s="432"/>
      <c r="L494" s="433"/>
      <c r="N494" s="432"/>
      <c r="O494" s="432">
        <v>4195</v>
      </c>
      <c r="P494" s="434">
        <v>4195</v>
      </c>
      <c r="Q494" s="434">
        <v>7</v>
      </c>
      <c r="R494" s="434" t="s">
        <v>3393</v>
      </c>
      <c r="S494" s="434">
        <v>16</v>
      </c>
      <c r="T494" s="413" t="s">
        <v>2985</v>
      </c>
      <c r="U494" s="413">
        <v>0</v>
      </c>
    </row>
    <row r="495" spans="1:21" x14ac:dyDescent="0.3">
      <c r="A495" s="26"/>
      <c r="E495" s="440">
        <v>0</v>
      </c>
      <c r="F495" s="431"/>
      <c r="G495" s="432"/>
      <c r="H495" s="432"/>
      <c r="I495" s="432"/>
      <c r="L495" s="433"/>
      <c r="N495" s="432"/>
      <c r="O495" s="432">
        <v>4198</v>
      </c>
      <c r="P495" s="434">
        <v>4198</v>
      </c>
      <c r="Q495" s="434">
        <v>7</v>
      </c>
      <c r="R495" s="434" t="s">
        <v>3394</v>
      </c>
      <c r="S495" s="434">
        <v>18</v>
      </c>
      <c r="T495" s="413" t="s">
        <v>2990</v>
      </c>
      <c r="U495" s="413">
        <v>0</v>
      </c>
    </row>
    <row r="496" spans="1:21" x14ac:dyDescent="0.3">
      <c r="A496" s="26"/>
      <c r="E496" s="440">
        <v>0</v>
      </c>
      <c r="F496" s="431"/>
      <c r="G496" s="432"/>
      <c r="H496" s="432"/>
      <c r="I496" s="432"/>
      <c r="L496" s="433"/>
      <c r="N496" s="432"/>
      <c r="O496" s="432">
        <v>4199</v>
      </c>
      <c r="P496" s="434">
        <v>4199</v>
      </c>
      <c r="Q496" s="434">
        <v>7</v>
      </c>
      <c r="R496" s="434" t="s">
        <v>3395</v>
      </c>
      <c r="S496" s="434">
        <v>27</v>
      </c>
      <c r="T496" s="413" t="s">
        <v>2935</v>
      </c>
      <c r="U496" s="413">
        <v>32</v>
      </c>
    </row>
    <row r="497" spans="1:21" x14ac:dyDescent="0.3">
      <c r="A497" s="26"/>
      <c r="E497" s="440">
        <v>0</v>
      </c>
      <c r="F497" s="431"/>
      <c r="G497" s="432"/>
      <c r="H497" s="432"/>
      <c r="I497" s="432"/>
      <c r="L497" s="433"/>
      <c r="N497" s="432"/>
      <c r="O497" s="432">
        <v>4200</v>
      </c>
      <c r="P497" s="434">
        <v>4200</v>
      </c>
      <c r="Q497" s="434">
        <v>7</v>
      </c>
      <c r="R497" s="434" t="s">
        <v>3396</v>
      </c>
      <c r="S497" s="434">
        <v>62</v>
      </c>
      <c r="T497" s="413" t="s">
        <v>3124</v>
      </c>
      <c r="U497" s="413">
        <v>0</v>
      </c>
    </row>
    <row r="498" spans="1:21" x14ac:dyDescent="0.3">
      <c r="A498" s="26"/>
      <c r="E498" s="440">
        <v>0</v>
      </c>
      <c r="F498" s="431"/>
      <c r="G498" s="432"/>
      <c r="H498" s="432"/>
      <c r="I498" s="432"/>
      <c r="L498" s="433"/>
      <c r="N498" s="432"/>
      <c r="O498" s="432">
        <v>4201</v>
      </c>
      <c r="P498" s="434">
        <v>4201</v>
      </c>
      <c r="Q498" s="434">
        <v>7</v>
      </c>
      <c r="R498" s="434" t="s">
        <v>3397</v>
      </c>
      <c r="S498" s="434">
        <v>62</v>
      </c>
      <c r="T498" s="413" t="s">
        <v>3124</v>
      </c>
      <c r="U498" s="413">
        <v>0</v>
      </c>
    </row>
    <row r="499" spans="1:21" x14ac:dyDescent="0.3">
      <c r="A499" s="26"/>
      <c r="E499" s="440">
        <v>0</v>
      </c>
      <c r="F499" s="431"/>
      <c r="G499" s="432"/>
      <c r="H499" s="432"/>
      <c r="I499" s="432"/>
      <c r="L499" s="433"/>
      <c r="N499" s="432"/>
      <c r="O499" s="432">
        <v>4204</v>
      </c>
      <c r="P499" s="434">
        <v>4204</v>
      </c>
      <c r="Q499" s="434">
        <v>7</v>
      </c>
      <c r="R499" s="434" t="s">
        <v>3398</v>
      </c>
      <c r="S499" s="434">
        <v>55</v>
      </c>
      <c r="T499" s="413" t="s">
        <v>3003</v>
      </c>
      <c r="U499" s="413">
        <v>0</v>
      </c>
    </row>
    <row r="500" spans="1:21" x14ac:dyDescent="0.3">
      <c r="A500" s="26"/>
      <c r="E500" s="440">
        <v>0</v>
      </c>
      <c r="F500" s="431"/>
      <c r="G500" s="432"/>
      <c r="H500" s="432"/>
      <c r="I500" s="432"/>
      <c r="L500" s="433"/>
      <c r="N500" s="432"/>
      <c r="O500" s="432">
        <v>4205</v>
      </c>
      <c r="P500" s="434">
        <v>4205</v>
      </c>
      <c r="Q500" s="434">
        <v>7</v>
      </c>
      <c r="R500" s="434" t="s">
        <v>3399</v>
      </c>
      <c r="S500" s="434">
        <v>27</v>
      </c>
      <c r="T500" s="413" t="s">
        <v>2935</v>
      </c>
      <c r="U500" s="413">
        <v>0</v>
      </c>
    </row>
    <row r="501" spans="1:21" x14ac:dyDescent="0.3">
      <c r="A501" s="26"/>
      <c r="E501" s="440">
        <v>0</v>
      </c>
      <c r="F501" s="431"/>
      <c r="G501" s="432"/>
      <c r="H501" s="432"/>
      <c r="I501" s="432"/>
      <c r="L501" s="433"/>
      <c r="N501" s="432"/>
      <c r="O501" s="432">
        <v>4207</v>
      </c>
      <c r="P501" s="434">
        <v>4207</v>
      </c>
      <c r="Q501" s="434">
        <v>7</v>
      </c>
      <c r="R501" s="434" t="s">
        <v>3400</v>
      </c>
      <c r="S501" s="434">
        <v>69</v>
      </c>
      <c r="T501" s="413" t="s">
        <v>3139</v>
      </c>
      <c r="U501" s="413">
        <v>0</v>
      </c>
    </row>
    <row r="502" spans="1:21" x14ac:dyDescent="0.3">
      <c r="A502" s="26"/>
      <c r="E502" s="440">
        <v>0</v>
      </c>
      <c r="F502" s="431"/>
      <c r="G502" s="432"/>
      <c r="H502" s="432"/>
      <c r="I502" s="432"/>
      <c r="L502" s="433"/>
      <c r="N502" s="432"/>
      <c r="O502" s="432">
        <v>4208</v>
      </c>
      <c r="P502" s="434">
        <v>4208</v>
      </c>
      <c r="Q502" s="434">
        <v>7</v>
      </c>
      <c r="R502" s="434" t="s">
        <v>3401</v>
      </c>
      <c r="S502" s="434">
        <v>27</v>
      </c>
      <c r="T502" s="413" t="s">
        <v>2935</v>
      </c>
      <c r="U502" s="413">
        <v>0</v>
      </c>
    </row>
    <row r="503" spans="1:21" x14ac:dyDescent="0.3">
      <c r="A503" s="26"/>
      <c r="E503" s="440">
        <v>0</v>
      </c>
      <c r="F503" s="431"/>
      <c r="G503" s="432"/>
      <c r="H503" s="432"/>
      <c r="I503" s="432"/>
      <c r="L503" s="433"/>
      <c r="N503" s="432"/>
      <c r="O503" s="432">
        <v>4209</v>
      </c>
      <c r="P503" s="434">
        <v>4209</v>
      </c>
      <c r="Q503" s="434">
        <v>7</v>
      </c>
      <c r="R503" s="434" t="s">
        <v>3402</v>
      </c>
      <c r="S503" s="434">
        <v>27</v>
      </c>
      <c r="T503" s="413" t="s">
        <v>2935</v>
      </c>
      <c r="U503" s="413">
        <v>0</v>
      </c>
    </row>
    <row r="504" spans="1:21" x14ac:dyDescent="0.3">
      <c r="A504" s="26"/>
      <c r="E504" s="440">
        <v>0</v>
      </c>
      <c r="F504" s="431"/>
      <c r="G504" s="432"/>
      <c r="H504" s="432"/>
      <c r="I504" s="432"/>
      <c r="L504" s="433"/>
      <c r="N504" s="432"/>
      <c r="O504" s="432">
        <v>4210</v>
      </c>
      <c r="P504" s="434">
        <v>4210</v>
      </c>
      <c r="Q504" s="434">
        <v>7</v>
      </c>
      <c r="R504" s="434" t="s">
        <v>3403</v>
      </c>
      <c r="S504" s="434">
        <v>62</v>
      </c>
      <c r="T504" s="413" t="s">
        <v>3124</v>
      </c>
      <c r="U504" s="413">
        <v>0</v>
      </c>
    </row>
    <row r="505" spans="1:21" x14ac:dyDescent="0.3">
      <c r="A505" s="26"/>
      <c r="E505" s="440">
        <v>0</v>
      </c>
      <c r="F505" s="431"/>
      <c r="G505" s="432"/>
      <c r="H505" s="432"/>
      <c r="I505" s="432"/>
      <c r="L505" s="433"/>
      <c r="N505" s="432"/>
      <c r="O505" s="432">
        <v>4212</v>
      </c>
      <c r="P505" s="434">
        <v>4212</v>
      </c>
      <c r="Q505" s="434">
        <v>7</v>
      </c>
      <c r="R505" s="434" t="s">
        <v>3404</v>
      </c>
      <c r="S505" s="434">
        <v>62</v>
      </c>
      <c r="T505" s="413" t="s">
        <v>3124</v>
      </c>
      <c r="U505" s="413">
        <v>0</v>
      </c>
    </row>
    <row r="506" spans="1:21" x14ac:dyDescent="0.3">
      <c r="A506" s="26"/>
      <c r="E506" s="440">
        <v>0</v>
      </c>
      <c r="F506" s="431"/>
      <c r="G506" s="432"/>
      <c r="H506" s="432"/>
      <c r="I506" s="432"/>
      <c r="L506" s="433"/>
      <c r="N506" s="432"/>
      <c r="O506" s="432">
        <v>4213</v>
      </c>
      <c r="P506" s="434">
        <v>4213</v>
      </c>
      <c r="Q506" s="434">
        <v>7</v>
      </c>
      <c r="R506" s="434" t="s">
        <v>3405</v>
      </c>
      <c r="S506" s="434">
        <v>27</v>
      </c>
      <c r="T506" s="413" t="s">
        <v>2935</v>
      </c>
      <c r="U506" s="413">
        <v>0</v>
      </c>
    </row>
    <row r="507" spans="1:21" x14ac:dyDescent="0.3">
      <c r="A507" s="26"/>
      <c r="E507" s="440">
        <v>0</v>
      </c>
      <c r="F507" s="431"/>
      <c r="G507" s="432"/>
      <c r="H507" s="432"/>
      <c r="I507" s="432"/>
      <c r="L507" s="433"/>
      <c r="N507" s="432"/>
      <c r="O507" s="432">
        <v>4215</v>
      </c>
      <c r="P507" s="434">
        <v>4215</v>
      </c>
      <c r="Q507" s="434">
        <v>7</v>
      </c>
      <c r="R507" s="434" t="s">
        <v>3406</v>
      </c>
      <c r="S507" s="434">
        <v>62</v>
      </c>
      <c r="T507" s="413" t="s">
        <v>3124</v>
      </c>
      <c r="U507" s="413">
        <v>0</v>
      </c>
    </row>
    <row r="508" spans="1:21" x14ac:dyDescent="0.3">
      <c r="A508" s="26"/>
      <c r="E508" s="440">
        <v>0</v>
      </c>
      <c r="F508" s="431"/>
      <c r="G508" s="432"/>
      <c r="H508" s="432"/>
      <c r="I508" s="432"/>
      <c r="L508" s="433"/>
      <c r="N508" s="432"/>
      <c r="O508" s="432">
        <v>4217</v>
      </c>
      <c r="P508" s="434">
        <v>4217</v>
      </c>
      <c r="Q508" s="434">
        <v>7</v>
      </c>
      <c r="R508" s="434" t="s">
        <v>3407</v>
      </c>
      <c r="S508" s="434">
        <v>34</v>
      </c>
      <c r="T508" s="413" t="s">
        <v>3045</v>
      </c>
      <c r="U508" s="413">
        <v>0</v>
      </c>
    </row>
    <row r="509" spans="1:21" x14ac:dyDescent="0.3">
      <c r="A509" s="26"/>
      <c r="E509" s="440">
        <v>0</v>
      </c>
      <c r="F509" s="431"/>
      <c r="G509" s="432"/>
      <c r="H509" s="432"/>
      <c r="I509" s="432"/>
      <c r="L509" s="433"/>
      <c r="N509" s="432"/>
      <c r="O509" s="432">
        <v>4218</v>
      </c>
      <c r="P509" s="434">
        <v>4218</v>
      </c>
      <c r="Q509" s="434">
        <v>7</v>
      </c>
      <c r="R509" s="434" t="s">
        <v>3408</v>
      </c>
      <c r="S509" s="434">
        <v>27</v>
      </c>
      <c r="T509" s="413" t="s">
        <v>2935</v>
      </c>
      <c r="U509" s="413">
        <v>0</v>
      </c>
    </row>
    <row r="510" spans="1:21" x14ac:dyDescent="0.3">
      <c r="A510" s="26"/>
      <c r="E510" s="440">
        <v>0</v>
      </c>
      <c r="F510" s="431"/>
      <c r="G510" s="432"/>
      <c r="H510" s="432"/>
      <c r="I510" s="432"/>
      <c r="L510" s="433"/>
      <c r="N510" s="432"/>
      <c r="O510" s="432">
        <v>4219</v>
      </c>
      <c r="P510" s="434">
        <v>4219</v>
      </c>
      <c r="Q510" s="434">
        <v>7</v>
      </c>
      <c r="R510" s="434" t="s">
        <v>3409</v>
      </c>
      <c r="S510" s="434">
        <v>27</v>
      </c>
      <c r="T510" s="413" t="s">
        <v>2935</v>
      </c>
      <c r="U510" s="413">
        <v>0</v>
      </c>
    </row>
    <row r="511" spans="1:21" x14ac:dyDescent="0.3">
      <c r="A511" s="443"/>
      <c r="E511" s="440">
        <v>0</v>
      </c>
      <c r="F511" s="431"/>
      <c r="G511" s="432"/>
      <c r="H511" s="432"/>
      <c r="I511" s="432"/>
      <c r="L511" s="433"/>
      <c r="N511" s="432"/>
      <c r="O511" s="432">
        <v>4220</v>
      </c>
      <c r="P511" s="434">
        <v>4220</v>
      </c>
      <c r="Q511" s="434">
        <v>7</v>
      </c>
      <c r="R511" s="434" t="s">
        <v>3410</v>
      </c>
      <c r="S511" s="434">
        <v>27</v>
      </c>
      <c r="T511" s="413" t="s">
        <v>2935</v>
      </c>
      <c r="U511" s="413">
        <v>0</v>
      </c>
    </row>
    <row r="512" spans="1:21" x14ac:dyDescent="0.3">
      <c r="A512" s="26"/>
      <c r="E512" s="440">
        <v>0</v>
      </c>
      <c r="F512" s="431"/>
      <c r="G512" s="432"/>
      <c r="H512" s="432"/>
      <c r="I512" s="432"/>
      <c r="L512" s="433"/>
      <c r="N512" s="432"/>
      <c r="O512" s="432">
        <v>4221</v>
      </c>
      <c r="P512" s="434">
        <v>4221</v>
      </c>
      <c r="Q512" s="434">
        <v>7</v>
      </c>
      <c r="R512" s="434" t="s">
        <v>3411</v>
      </c>
      <c r="S512" s="434">
        <v>19</v>
      </c>
      <c r="T512" s="413" t="s">
        <v>2938</v>
      </c>
      <c r="U512" s="413">
        <v>0</v>
      </c>
    </row>
    <row r="513" spans="1:21" x14ac:dyDescent="0.3">
      <c r="A513" s="26"/>
      <c r="E513" s="440">
        <v>0</v>
      </c>
      <c r="F513" s="431"/>
      <c r="G513" s="432"/>
      <c r="H513" s="432"/>
      <c r="I513" s="432"/>
      <c r="L513" s="433"/>
      <c r="N513" s="432"/>
      <c r="O513" s="432">
        <v>4223</v>
      </c>
      <c r="P513" s="434">
        <v>4223</v>
      </c>
      <c r="Q513" s="434">
        <v>7</v>
      </c>
      <c r="R513" s="434" t="s">
        <v>492</v>
      </c>
      <c r="S513" s="434">
        <v>73</v>
      </c>
      <c r="T513" s="413" t="s">
        <v>3153</v>
      </c>
      <c r="U513" s="413">
        <v>0</v>
      </c>
    </row>
    <row r="514" spans="1:21" x14ac:dyDescent="0.3">
      <c r="A514" s="26"/>
      <c r="E514" s="440">
        <v>0</v>
      </c>
      <c r="F514" s="431"/>
      <c r="G514" s="432"/>
      <c r="H514" s="432"/>
      <c r="I514" s="432"/>
      <c r="L514" s="433"/>
      <c r="N514" s="432"/>
      <c r="O514" s="432">
        <v>4224</v>
      </c>
      <c r="P514" s="434">
        <v>4224</v>
      </c>
      <c r="Q514" s="434">
        <v>7</v>
      </c>
      <c r="R514" s="434" t="s">
        <v>493</v>
      </c>
      <c r="S514" s="434">
        <v>2</v>
      </c>
      <c r="T514" s="413" t="s">
        <v>2940</v>
      </c>
      <c r="U514" s="413">
        <v>0</v>
      </c>
    </row>
    <row r="515" spans="1:21" x14ac:dyDescent="0.3">
      <c r="A515" s="26"/>
      <c r="E515" s="440">
        <v>0</v>
      </c>
      <c r="F515" s="431"/>
      <c r="G515" s="432"/>
      <c r="H515" s="432"/>
      <c r="I515" s="432"/>
      <c r="L515" s="433"/>
      <c r="N515" s="432"/>
      <c r="O515" s="432">
        <v>4225</v>
      </c>
      <c r="P515" s="434">
        <v>4225</v>
      </c>
      <c r="Q515" s="434">
        <v>7</v>
      </c>
      <c r="R515" s="434" t="s">
        <v>3412</v>
      </c>
      <c r="S515" s="434">
        <v>62</v>
      </c>
      <c r="T515" s="413" t="s">
        <v>3124</v>
      </c>
      <c r="U515" s="413">
        <v>0</v>
      </c>
    </row>
    <row r="516" spans="1:21" x14ac:dyDescent="0.3">
      <c r="A516" s="26"/>
      <c r="E516" s="440">
        <v>0</v>
      </c>
      <c r="F516" s="431"/>
      <c r="G516" s="432"/>
      <c r="H516" s="432"/>
      <c r="I516" s="432"/>
      <c r="L516" s="433"/>
      <c r="N516" s="432"/>
      <c r="O516" s="432">
        <v>4226</v>
      </c>
      <c r="P516" s="434">
        <v>4226</v>
      </c>
      <c r="Q516" s="434">
        <v>7</v>
      </c>
      <c r="R516" s="434" t="s">
        <v>3413</v>
      </c>
      <c r="S516" s="434">
        <v>27</v>
      </c>
      <c r="T516" s="413" t="s">
        <v>2935</v>
      </c>
      <c r="U516" s="413">
        <v>0</v>
      </c>
    </row>
    <row r="517" spans="1:21" x14ac:dyDescent="0.3">
      <c r="A517" s="26"/>
      <c r="E517" s="440">
        <v>0</v>
      </c>
      <c r="F517" s="431"/>
      <c r="G517" s="432"/>
      <c r="H517" s="432"/>
      <c r="I517" s="432"/>
      <c r="L517" s="433"/>
      <c r="N517" s="432"/>
      <c r="O517" s="432">
        <v>4227</v>
      </c>
      <c r="P517" s="434">
        <v>4227</v>
      </c>
      <c r="Q517" s="434">
        <v>7</v>
      </c>
      <c r="R517" s="434" t="s">
        <v>3414</v>
      </c>
      <c r="S517" s="434">
        <v>30</v>
      </c>
      <c r="T517" s="413" t="s">
        <v>3035</v>
      </c>
      <c r="U517" s="413">
        <v>0</v>
      </c>
    </row>
    <row r="518" spans="1:21" x14ac:dyDescent="0.3">
      <c r="A518" s="26"/>
      <c r="E518" s="440">
        <v>0</v>
      </c>
      <c r="F518" s="431"/>
      <c r="G518" s="432"/>
      <c r="H518" s="432"/>
      <c r="I518" s="432"/>
      <c r="L518" s="433"/>
      <c r="N518" s="432"/>
      <c r="O518" s="432">
        <v>4228</v>
      </c>
      <c r="P518" s="434">
        <v>4228</v>
      </c>
      <c r="Q518" s="434">
        <v>7</v>
      </c>
      <c r="R518" s="434" t="s">
        <v>3415</v>
      </c>
      <c r="S518" s="434">
        <v>82</v>
      </c>
      <c r="T518" s="413" t="s">
        <v>3180</v>
      </c>
      <c r="U518" s="413">
        <v>0</v>
      </c>
    </row>
    <row r="519" spans="1:21" x14ac:dyDescent="0.3">
      <c r="A519" s="26"/>
      <c r="E519" s="440">
        <v>0</v>
      </c>
      <c r="F519" s="431"/>
      <c r="G519" s="432"/>
      <c r="H519" s="432"/>
      <c r="I519" s="432"/>
      <c r="L519" s="433"/>
      <c r="N519" s="432"/>
      <c r="O519" s="432">
        <v>4229</v>
      </c>
      <c r="P519" s="434">
        <v>4229</v>
      </c>
      <c r="Q519" s="434">
        <v>7</v>
      </c>
      <c r="R519" s="434" t="s">
        <v>3416</v>
      </c>
      <c r="S519" s="434">
        <v>86</v>
      </c>
      <c r="T519" s="413" t="s">
        <v>3078</v>
      </c>
      <c r="U519" s="413">
        <v>0</v>
      </c>
    </row>
    <row r="520" spans="1:21" x14ac:dyDescent="0.3">
      <c r="A520" s="26"/>
      <c r="E520" s="440">
        <v>0</v>
      </c>
      <c r="F520" s="431"/>
      <c r="G520" s="432"/>
      <c r="H520" s="432"/>
      <c r="I520" s="432"/>
      <c r="L520" s="433"/>
      <c r="N520" s="432"/>
      <c r="O520" s="432">
        <v>4230</v>
      </c>
      <c r="P520" s="434">
        <v>4230</v>
      </c>
      <c r="Q520" s="434">
        <v>7</v>
      </c>
      <c r="R520" s="434" t="s">
        <v>3417</v>
      </c>
      <c r="S520" s="434">
        <v>27</v>
      </c>
      <c r="T520" s="413" t="s">
        <v>2935</v>
      </c>
      <c r="U520" s="413">
        <v>0</v>
      </c>
    </row>
    <row r="521" spans="1:21" x14ac:dyDescent="0.3">
      <c r="A521" s="26"/>
      <c r="E521" s="440">
        <v>0</v>
      </c>
      <c r="F521" s="431"/>
      <c r="G521" s="432"/>
      <c r="H521" s="432"/>
      <c r="I521" s="432"/>
      <c r="L521" s="433"/>
      <c r="N521" s="432"/>
      <c r="O521" s="432">
        <v>4231</v>
      </c>
      <c r="P521" s="434">
        <v>4231</v>
      </c>
      <c r="Q521" s="434">
        <v>7</v>
      </c>
      <c r="R521" s="434" t="s">
        <v>3418</v>
      </c>
      <c r="S521" s="434">
        <v>62</v>
      </c>
      <c r="T521" s="413" t="s">
        <v>3124</v>
      </c>
      <c r="U521" s="413">
        <v>0</v>
      </c>
    </row>
    <row r="522" spans="1:21" x14ac:dyDescent="0.3">
      <c r="A522" s="26"/>
      <c r="E522" s="440">
        <v>0</v>
      </c>
      <c r="F522" s="431"/>
      <c r="G522" s="432"/>
      <c r="H522" s="432"/>
      <c r="I522" s="432"/>
      <c r="L522" s="433"/>
      <c r="N522" s="432"/>
      <c r="O522" s="432">
        <v>4232</v>
      </c>
      <c r="P522" s="434">
        <v>4232</v>
      </c>
      <c r="Q522" s="434">
        <v>7</v>
      </c>
      <c r="R522" s="434" t="s">
        <v>3419</v>
      </c>
      <c r="S522" s="434">
        <v>27</v>
      </c>
      <c r="T522" s="413" t="s">
        <v>2935</v>
      </c>
      <c r="U522" s="413">
        <v>0</v>
      </c>
    </row>
    <row r="523" spans="1:21" x14ac:dyDescent="0.3">
      <c r="A523" s="26"/>
      <c r="E523" s="440">
        <v>0</v>
      </c>
      <c r="F523" s="431"/>
      <c r="G523" s="432"/>
      <c r="H523" s="432"/>
      <c r="I523" s="432"/>
      <c r="L523" s="433"/>
      <c r="N523" s="432"/>
      <c r="O523" s="432">
        <v>4233</v>
      </c>
      <c r="P523" s="434">
        <v>4233</v>
      </c>
      <c r="Q523" s="434">
        <v>7</v>
      </c>
      <c r="R523" s="434" t="s">
        <v>3420</v>
      </c>
      <c r="S523" s="434">
        <v>62</v>
      </c>
      <c r="T523" s="413" t="s">
        <v>3124</v>
      </c>
      <c r="U523" s="413">
        <v>0</v>
      </c>
    </row>
    <row r="524" spans="1:21" x14ac:dyDescent="0.3">
      <c r="A524" s="26"/>
      <c r="E524" s="440">
        <v>0</v>
      </c>
      <c r="F524" s="431"/>
      <c r="G524" s="432"/>
      <c r="H524" s="432"/>
      <c r="I524" s="432"/>
      <c r="L524" s="433"/>
      <c r="N524" s="432"/>
      <c r="O524" s="432">
        <v>4237</v>
      </c>
      <c r="P524" s="434">
        <v>4237</v>
      </c>
      <c r="Q524" s="434">
        <v>7</v>
      </c>
      <c r="R524" s="434" t="s">
        <v>3421</v>
      </c>
      <c r="S524" s="434">
        <v>62</v>
      </c>
      <c r="T524" s="413" t="s">
        <v>3124</v>
      </c>
      <c r="U524" s="413">
        <v>3</v>
      </c>
    </row>
    <row r="525" spans="1:21" x14ac:dyDescent="0.3">
      <c r="A525" s="26"/>
      <c r="E525" s="440">
        <v>0</v>
      </c>
      <c r="F525" s="431"/>
      <c r="G525" s="432"/>
      <c r="H525" s="432"/>
      <c r="I525" s="432"/>
      <c r="L525" s="433"/>
      <c r="N525" s="432"/>
      <c r="O525" s="432">
        <v>4238</v>
      </c>
      <c r="P525" s="434">
        <v>4238</v>
      </c>
      <c r="Q525" s="434">
        <v>7</v>
      </c>
      <c r="R525" s="434" t="s">
        <v>3422</v>
      </c>
      <c r="S525" s="434">
        <v>55</v>
      </c>
      <c r="T525" s="413" t="s">
        <v>3003</v>
      </c>
      <c r="U525" s="413">
        <v>0</v>
      </c>
    </row>
    <row r="526" spans="1:21" x14ac:dyDescent="0.3">
      <c r="A526" s="26"/>
      <c r="E526" s="440">
        <v>0</v>
      </c>
      <c r="F526" s="431"/>
      <c r="G526" s="432"/>
      <c r="H526" s="432"/>
      <c r="I526" s="432"/>
      <c r="L526" s="433"/>
      <c r="N526" s="432"/>
      <c r="O526" s="432">
        <v>4239</v>
      </c>
      <c r="P526" s="434">
        <v>4239</v>
      </c>
      <c r="Q526" s="434">
        <v>7</v>
      </c>
      <c r="R526" s="434" t="s">
        <v>3423</v>
      </c>
      <c r="S526" s="434">
        <v>62</v>
      </c>
      <c r="T526" s="413" t="s">
        <v>3124</v>
      </c>
      <c r="U526" s="413">
        <v>0</v>
      </c>
    </row>
    <row r="527" spans="1:21" x14ac:dyDescent="0.3">
      <c r="A527" s="26"/>
      <c r="E527" s="440">
        <v>0</v>
      </c>
      <c r="F527" s="431"/>
      <c r="G527" s="432"/>
      <c r="H527" s="432"/>
      <c r="I527" s="432"/>
      <c r="L527" s="433"/>
      <c r="N527" s="432"/>
      <c r="O527" s="432">
        <v>4240</v>
      </c>
      <c r="P527" s="434">
        <v>4240</v>
      </c>
      <c r="Q527" s="434">
        <v>7</v>
      </c>
      <c r="R527" s="434" t="s">
        <v>3424</v>
      </c>
      <c r="S527" s="434">
        <v>62</v>
      </c>
      <c r="T527" s="413" t="s">
        <v>3124</v>
      </c>
      <c r="U527" s="413">
        <v>0</v>
      </c>
    </row>
    <row r="528" spans="1:21" x14ac:dyDescent="0.3">
      <c r="A528" s="26"/>
      <c r="E528" s="440">
        <v>0</v>
      </c>
      <c r="F528" s="431"/>
      <c r="G528" s="432"/>
      <c r="H528" s="432"/>
      <c r="I528" s="432"/>
      <c r="L528" s="433"/>
      <c r="N528" s="432"/>
      <c r="O528" s="432">
        <v>4243</v>
      </c>
      <c r="P528" s="434">
        <v>4243</v>
      </c>
      <c r="Q528" s="434">
        <v>7</v>
      </c>
      <c r="R528" s="434" t="s">
        <v>3425</v>
      </c>
      <c r="S528" s="434">
        <v>62</v>
      </c>
      <c r="T528" s="413" t="s">
        <v>3124</v>
      </c>
      <c r="U528" s="413">
        <v>0</v>
      </c>
    </row>
    <row r="529" spans="1:21" x14ac:dyDescent="0.3">
      <c r="A529" s="26"/>
      <c r="E529" s="440">
        <v>0</v>
      </c>
      <c r="F529" s="431"/>
      <c r="G529" s="432"/>
      <c r="H529" s="432"/>
      <c r="I529" s="432"/>
      <c r="L529" s="433"/>
      <c r="N529" s="432"/>
      <c r="O529" s="432">
        <v>4244</v>
      </c>
      <c r="P529" s="434">
        <v>4244</v>
      </c>
      <c r="Q529" s="434">
        <v>7</v>
      </c>
      <c r="R529" s="434" t="s">
        <v>3426</v>
      </c>
      <c r="S529" s="434">
        <v>19</v>
      </c>
      <c r="T529" s="413" t="s">
        <v>2938</v>
      </c>
      <c r="U529" s="413">
        <v>0</v>
      </c>
    </row>
    <row r="530" spans="1:21" x14ac:dyDescent="0.3">
      <c r="E530" s="432">
        <v>0</v>
      </c>
      <c r="O530" s="434">
        <v>4250</v>
      </c>
      <c r="P530" s="413">
        <v>4250</v>
      </c>
      <c r="Q530" s="413">
        <v>7</v>
      </c>
      <c r="R530" s="413" t="s">
        <v>3427</v>
      </c>
      <c r="S530" s="413">
        <v>73</v>
      </c>
      <c r="T530" s="413" t="s">
        <v>3153</v>
      </c>
      <c r="U530" s="413">
        <v>0</v>
      </c>
    </row>
    <row r="531" spans="1:21" x14ac:dyDescent="0.3">
      <c r="E531" s="432">
        <v>0</v>
      </c>
      <c r="O531" s="434">
        <v>4253</v>
      </c>
      <c r="P531" s="413">
        <v>4253</v>
      </c>
      <c r="Q531" s="413">
        <v>7</v>
      </c>
      <c r="R531" s="413" t="s">
        <v>3428</v>
      </c>
      <c r="S531" s="413">
        <v>13</v>
      </c>
      <c r="T531" s="413" t="s">
        <v>2974</v>
      </c>
      <c r="U531" s="413">
        <v>0</v>
      </c>
    </row>
    <row r="532" spans="1:21" x14ac:dyDescent="0.3">
      <c r="E532" s="432">
        <v>0</v>
      </c>
      <c r="O532" s="434">
        <v>4254</v>
      </c>
      <c r="P532" s="413">
        <v>4254</v>
      </c>
      <c r="Q532" s="413">
        <v>7</v>
      </c>
      <c r="R532" s="413" t="s">
        <v>3429</v>
      </c>
      <c r="S532" s="413">
        <v>82</v>
      </c>
      <c r="T532" s="413" t="s">
        <v>3180</v>
      </c>
      <c r="U532" s="413">
        <v>0</v>
      </c>
    </row>
    <row r="533" spans="1:21" x14ac:dyDescent="0.3">
      <c r="E533" s="432">
        <v>0</v>
      </c>
      <c r="O533" s="434">
        <v>4255</v>
      </c>
      <c r="P533" s="413">
        <v>4255</v>
      </c>
      <c r="Q533" s="413">
        <v>7</v>
      </c>
      <c r="R533" s="413" t="s">
        <v>3430</v>
      </c>
      <c r="S533" s="413">
        <v>27</v>
      </c>
      <c r="T533" s="413" t="s">
        <v>2935</v>
      </c>
      <c r="U533" s="413">
        <v>0</v>
      </c>
    </row>
    <row r="534" spans="1:21" x14ac:dyDescent="0.3">
      <c r="E534" s="432">
        <v>0</v>
      </c>
      <c r="O534" s="434">
        <v>4261</v>
      </c>
      <c r="P534" s="413">
        <v>4261</v>
      </c>
      <c r="Q534" s="413">
        <v>7</v>
      </c>
      <c r="R534" s="413" t="s">
        <v>3431</v>
      </c>
      <c r="S534" s="413">
        <v>27</v>
      </c>
      <c r="T534" s="413" t="s">
        <v>2935</v>
      </c>
      <c r="U534" s="413">
        <v>0</v>
      </c>
    </row>
    <row r="535" spans="1:21" x14ac:dyDescent="0.3">
      <c r="E535" s="432">
        <v>0</v>
      </c>
      <c r="O535" s="434">
        <v>4264</v>
      </c>
      <c r="P535" s="413">
        <v>4264</v>
      </c>
      <c r="Q535" s="413">
        <v>7</v>
      </c>
      <c r="R535" s="413" t="s">
        <v>3432</v>
      </c>
      <c r="S535" s="413">
        <v>19</v>
      </c>
      <c r="T535" s="413" t="s">
        <v>2938</v>
      </c>
      <c r="U535" s="413">
        <v>0</v>
      </c>
    </row>
    <row r="536" spans="1:21" x14ac:dyDescent="0.3">
      <c r="E536" s="432">
        <v>0</v>
      </c>
      <c r="O536" s="434">
        <v>4265</v>
      </c>
      <c r="P536" s="413">
        <v>4265</v>
      </c>
      <c r="Q536" s="413">
        <v>7</v>
      </c>
      <c r="R536" s="413" t="s">
        <v>1081</v>
      </c>
      <c r="S536" s="413">
        <v>27</v>
      </c>
      <c r="T536" s="413" t="s">
        <v>2935</v>
      </c>
      <c r="U536" s="413">
        <v>0</v>
      </c>
    </row>
    <row r="537" spans="1:21" x14ac:dyDescent="0.3">
      <c r="E537" s="432">
        <v>0</v>
      </c>
      <c r="O537" s="434">
        <v>6003</v>
      </c>
      <c r="P537" s="413">
        <v>6003</v>
      </c>
      <c r="Q537" s="413">
        <v>50</v>
      </c>
      <c r="R537" s="413" t="s">
        <v>3433</v>
      </c>
      <c r="S537" s="413">
        <v>30</v>
      </c>
      <c r="T537" s="413" t="s">
        <v>3035</v>
      </c>
      <c r="U537" s="413">
        <v>0</v>
      </c>
    </row>
    <row r="538" spans="1:21" x14ac:dyDescent="0.3">
      <c r="E538" s="432">
        <v>0</v>
      </c>
      <c r="O538" s="434">
        <v>6004</v>
      </c>
      <c r="P538" s="413">
        <v>6004</v>
      </c>
      <c r="Q538" s="413">
        <v>61</v>
      </c>
      <c r="R538" s="413" t="s">
        <v>3434</v>
      </c>
      <c r="S538" s="413">
        <v>80</v>
      </c>
      <c r="T538" s="413" t="s">
        <v>3175</v>
      </c>
      <c r="U538" s="413">
        <v>0</v>
      </c>
    </row>
    <row r="539" spans="1:21" x14ac:dyDescent="0.3">
      <c r="E539" s="432">
        <v>0</v>
      </c>
      <c r="O539" s="434">
        <v>6009</v>
      </c>
      <c r="P539" s="413">
        <v>6009</v>
      </c>
      <c r="Q539" s="413">
        <v>61</v>
      </c>
      <c r="R539" s="413" t="s">
        <v>3435</v>
      </c>
      <c r="S539" s="413">
        <v>13</v>
      </c>
      <c r="T539" s="413" t="s">
        <v>2974</v>
      </c>
      <c r="U539" s="413">
        <v>0</v>
      </c>
    </row>
    <row r="540" spans="1:21" x14ac:dyDescent="0.3">
      <c r="E540" s="432">
        <v>0</v>
      </c>
      <c r="O540" s="434">
        <v>6012</v>
      </c>
      <c r="P540" s="413">
        <v>6012</v>
      </c>
      <c r="Q540" s="413">
        <v>61</v>
      </c>
      <c r="R540" s="413" t="s">
        <v>3436</v>
      </c>
      <c r="S540" s="413">
        <v>55</v>
      </c>
      <c r="T540" s="413" t="s">
        <v>3003</v>
      </c>
      <c r="U540" s="413">
        <v>0</v>
      </c>
    </row>
    <row r="541" spans="1:21" x14ac:dyDescent="0.3">
      <c r="E541" s="432">
        <v>0</v>
      </c>
      <c r="O541" s="434">
        <v>6013</v>
      </c>
      <c r="P541" s="413">
        <v>6013</v>
      </c>
      <c r="Q541" s="413">
        <v>61</v>
      </c>
      <c r="R541" s="413" t="s">
        <v>3437</v>
      </c>
      <c r="S541" s="413">
        <v>85</v>
      </c>
      <c r="T541" s="413" t="s">
        <v>337</v>
      </c>
      <c r="U541" s="413">
        <v>0</v>
      </c>
    </row>
    <row r="542" spans="1:21" x14ac:dyDescent="0.3">
      <c r="E542" s="432">
        <v>0</v>
      </c>
      <c r="O542" s="434">
        <v>6014</v>
      </c>
      <c r="P542" s="413">
        <v>6014</v>
      </c>
      <c r="Q542" s="413">
        <v>61</v>
      </c>
      <c r="R542" s="413" t="s">
        <v>3438</v>
      </c>
      <c r="S542" s="413">
        <v>21</v>
      </c>
      <c r="T542" s="413" t="s">
        <v>3000</v>
      </c>
      <c r="U542" s="413">
        <v>0</v>
      </c>
    </row>
    <row r="543" spans="1:21" x14ac:dyDescent="0.3">
      <c r="E543" s="432">
        <v>0</v>
      </c>
      <c r="O543" s="434">
        <v>6018</v>
      </c>
      <c r="P543" s="413">
        <v>6018</v>
      </c>
      <c r="Q543" s="413">
        <v>61</v>
      </c>
      <c r="R543" s="413" t="s">
        <v>3439</v>
      </c>
      <c r="S543" s="413">
        <v>12</v>
      </c>
      <c r="T543" s="413" t="s">
        <v>2972</v>
      </c>
      <c r="U543" s="413">
        <v>0</v>
      </c>
    </row>
    <row r="544" spans="1:21" x14ac:dyDescent="0.3">
      <c r="E544" s="432">
        <v>0</v>
      </c>
      <c r="O544" s="434">
        <v>6026</v>
      </c>
      <c r="P544" s="413">
        <v>6026</v>
      </c>
      <c r="Q544" s="413">
        <v>61</v>
      </c>
      <c r="R544" s="413" t="s">
        <v>3440</v>
      </c>
      <c r="S544" s="413">
        <v>73</v>
      </c>
      <c r="T544" s="413" t="s">
        <v>3153</v>
      </c>
      <c r="U544" s="413">
        <v>0</v>
      </c>
    </row>
    <row r="545" spans="5:21" x14ac:dyDescent="0.3">
      <c r="E545" s="432">
        <v>0</v>
      </c>
      <c r="O545" s="434">
        <v>6027</v>
      </c>
      <c r="P545" s="413">
        <v>6027</v>
      </c>
      <c r="Q545" s="413">
        <v>61</v>
      </c>
      <c r="R545" s="413" t="s">
        <v>3441</v>
      </c>
      <c r="S545" s="413">
        <v>52</v>
      </c>
      <c r="T545" s="413" t="s">
        <v>253</v>
      </c>
      <c r="U545" s="413">
        <v>0</v>
      </c>
    </row>
    <row r="546" spans="5:21" x14ac:dyDescent="0.3">
      <c r="E546" s="432">
        <v>0</v>
      </c>
      <c r="O546" s="434">
        <v>6036</v>
      </c>
      <c r="P546" s="413">
        <v>6036</v>
      </c>
      <c r="Q546" s="413">
        <v>50</v>
      </c>
      <c r="R546" s="413" t="s">
        <v>3442</v>
      </c>
      <c r="S546" s="413">
        <v>7</v>
      </c>
      <c r="T546" s="413" t="s">
        <v>2953</v>
      </c>
      <c r="U546" s="413">
        <v>0</v>
      </c>
    </row>
    <row r="547" spans="5:21" x14ac:dyDescent="0.3">
      <c r="E547" s="432">
        <v>0</v>
      </c>
      <c r="O547" s="434">
        <v>6040</v>
      </c>
      <c r="P547" s="413">
        <v>6040</v>
      </c>
      <c r="Q547" s="413">
        <v>50</v>
      </c>
      <c r="R547" s="413" t="s">
        <v>3443</v>
      </c>
      <c r="S547" s="413">
        <v>43</v>
      </c>
      <c r="T547" s="413" t="s">
        <v>3071</v>
      </c>
      <c r="U547" s="413">
        <v>0</v>
      </c>
    </row>
    <row r="548" spans="5:21" x14ac:dyDescent="0.3">
      <c r="E548" s="432">
        <v>0</v>
      </c>
      <c r="O548" s="434">
        <v>6048</v>
      </c>
      <c r="P548" s="413">
        <v>6048</v>
      </c>
      <c r="Q548" s="413">
        <v>50</v>
      </c>
      <c r="R548" s="413" t="s">
        <v>3444</v>
      </c>
      <c r="S548" s="413">
        <v>20</v>
      </c>
      <c r="T548" s="413" t="s">
        <v>2999</v>
      </c>
      <c r="U548" s="413">
        <v>0</v>
      </c>
    </row>
    <row r="549" spans="5:21" x14ac:dyDescent="0.3">
      <c r="E549" s="432">
        <v>0</v>
      </c>
      <c r="O549" s="434">
        <v>6049</v>
      </c>
      <c r="P549" s="413">
        <v>6049</v>
      </c>
      <c r="Q549" s="413">
        <v>61</v>
      </c>
      <c r="R549" s="413" t="s">
        <v>3445</v>
      </c>
      <c r="S549" s="413">
        <v>8</v>
      </c>
      <c r="T549" s="413" t="s">
        <v>2956</v>
      </c>
      <c r="U549" s="413">
        <v>0</v>
      </c>
    </row>
    <row r="550" spans="5:21" x14ac:dyDescent="0.3">
      <c r="E550" s="432">
        <v>0</v>
      </c>
      <c r="O550" s="434">
        <v>6050</v>
      </c>
      <c r="P550" s="413">
        <v>6050</v>
      </c>
      <c r="Q550" s="413">
        <v>52</v>
      </c>
      <c r="R550" s="413" t="s">
        <v>3446</v>
      </c>
      <c r="S550" s="413">
        <v>18</v>
      </c>
      <c r="T550" s="413" t="s">
        <v>2990</v>
      </c>
      <c r="U550" s="413">
        <v>0</v>
      </c>
    </row>
    <row r="551" spans="5:21" x14ac:dyDescent="0.3">
      <c r="E551" s="432">
        <v>0</v>
      </c>
      <c r="O551" s="434">
        <v>6051</v>
      </c>
      <c r="P551" s="413">
        <v>6051</v>
      </c>
      <c r="Q551" s="413">
        <v>61</v>
      </c>
      <c r="R551" s="413" t="s">
        <v>3447</v>
      </c>
      <c r="S551" s="413">
        <v>25</v>
      </c>
      <c r="T551" s="413" t="s">
        <v>192</v>
      </c>
      <c r="U551" s="413">
        <v>0</v>
      </c>
    </row>
    <row r="552" spans="5:21" x14ac:dyDescent="0.3">
      <c r="E552" s="432">
        <v>0</v>
      </c>
      <c r="O552" s="434">
        <v>6054</v>
      </c>
      <c r="P552" s="413">
        <v>6054</v>
      </c>
      <c r="Q552" s="413">
        <v>50</v>
      </c>
      <c r="R552" s="413" t="s">
        <v>3448</v>
      </c>
      <c r="S552" s="413">
        <v>21</v>
      </c>
      <c r="T552" s="413" t="s">
        <v>3000</v>
      </c>
      <c r="U552" s="413">
        <v>0</v>
      </c>
    </row>
    <row r="553" spans="5:21" x14ac:dyDescent="0.3">
      <c r="E553" s="432">
        <v>0</v>
      </c>
      <c r="O553" s="434">
        <v>6070</v>
      </c>
      <c r="P553" s="413">
        <v>6070</v>
      </c>
      <c r="Q553" s="413">
        <v>50</v>
      </c>
      <c r="R553" s="413" t="s">
        <v>3449</v>
      </c>
      <c r="S553" s="413">
        <v>11</v>
      </c>
      <c r="T553" s="413" t="s">
        <v>2968</v>
      </c>
      <c r="U553" s="413">
        <v>0</v>
      </c>
    </row>
    <row r="554" spans="5:21" x14ac:dyDescent="0.3">
      <c r="E554" s="432">
        <v>0</v>
      </c>
      <c r="O554" s="434">
        <v>6074</v>
      </c>
      <c r="P554" s="413">
        <v>6074</v>
      </c>
      <c r="Q554" s="413">
        <v>50</v>
      </c>
      <c r="R554" s="413" t="s">
        <v>3450</v>
      </c>
      <c r="S554" s="413">
        <v>73</v>
      </c>
      <c r="T554" s="413" t="s">
        <v>3153</v>
      </c>
      <c r="U554" s="413">
        <v>0</v>
      </c>
    </row>
    <row r="555" spans="5:21" x14ac:dyDescent="0.3">
      <c r="E555" s="432">
        <v>0</v>
      </c>
      <c r="O555" s="434">
        <v>6076</v>
      </c>
      <c r="P555" s="413">
        <v>6076</v>
      </c>
      <c r="Q555" s="413">
        <v>50</v>
      </c>
      <c r="R555" s="413" t="s">
        <v>3451</v>
      </c>
      <c r="S555" s="413">
        <v>69</v>
      </c>
      <c r="T555" s="413" t="s">
        <v>3139</v>
      </c>
      <c r="U555" s="413">
        <v>0</v>
      </c>
    </row>
    <row r="556" spans="5:21" x14ac:dyDescent="0.3">
      <c r="E556" s="432">
        <v>0</v>
      </c>
      <c r="O556" s="434">
        <v>6079</v>
      </c>
      <c r="P556" s="413">
        <v>6079</v>
      </c>
      <c r="Q556" s="413">
        <v>52</v>
      </c>
      <c r="R556" s="413" t="s">
        <v>3452</v>
      </c>
      <c r="S556" s="413">
        <v>30</v>
      </c>
      <c r="T556" s="413" t="s">
        <v>3035</v>
      </c>
      <c r="U556" s="413">
        <v>0</v>
      </c>
    </row>
    <row r="557" spans="5:21" x14ac:dyDescent="0.3">
      <c r="E557" s="432">
        <v>0</v>
      </c>
      <c r="O557" s="434">
        <v>6080</v>
      </c>
      <c r="P557" s="413">
        <v>6080</v>
      </c>
      <c r="Q557" s="413">
        <v>50</v>
      </c>
      <c r="R557" s="413" t="s">
        <v>3453</v>
      </c>
      <c r="S557" s="413">
        <v>11</v>
      </c>
      <c r="T557" s="413" t="s">
        <v>2968</v>
      </c>
      <c r="U557" s="413">
        <v>0</v>
      </c>
    </row>
    <row r="558" spans="5:21" x14ac:dyDescent="0.3">
      <c r="E558" s="432">
        <v>0</v>
      </c>
      <c r="O558" s="434">
        <v>6081</v>
      </c>
      <c r="P558" s="413">
        <v>6081</v>
      </c>
      <c r="Q558" s="413">
        <v>50</v>
      </c>
      <c r="R558" s="413" t="s">
        <v>3454</v>
      </c>
      <c r="S558" s="413">
        <v>70</v>
      </c>
      <c r="T558" s="413" t="s">
        <v>3026</v>
      </c>
      <c r="U558" s="413">
        <v>0</v>
      </c>
    </row>
    <row r="559" spans="5:21" x14ac:dyDescent="0.3">
      <c r="E559" s="432">
        <v>0</v>
      </c>
      <c r="O559" s="434">
        <v>6082</v>
      </c>
      <c r="P559" s="413">
        <v>6082</v>
      </c>
      <c r="Q559" s="413">
        <v>50</v>
      </c>
      <c r="R559" s="413" t="s">
        <v>3455</v>
      </c>
      <c r="S559" s="413">
        <v>64</v>
      </c>
      <c r="T559" s="413" t="s">
        <v>3131</v>
      </c>
      <c r="U559" s="413">
        <v>0</v>
      </c>
    </row>
    <row r="560" spans="5:21" x14ac:dyDescent="0.3">
      <c r="E560" s="432">
        <v>0</v>
      </c>
      <c r="O560" s="434">
        <v>6083</v>
      </c>
      <c r="P560" s="413">
        <v>6083</v>
      </c>
      <c r="Q560" s="413">
        <v>52</v>
      </c>
      <c r="R560" s="413" t="s">
        <v>3456</v>
      </c>
      <c r="S560" s="413">
        <v>50</v>
      </c>
      <c r="T560" s="413" t="s">
        <v>3089</v>
      </c>
      <c r="U560" s="413">
        <v>0</v>
      </c>
    </row>
    <row r="561" spans="5:21" x14ac:dyDescent="0.3">
      <c r="E561" s="432">
        <v>0</v>
      </c>
      <c r="O561" s="434">
        <v>6085</v>
      </c>
      <c r="P561" s="413">
        <v>6085</v>
      </c>
      <c r="Q561" s="413">
        <v>50</v>
      </c>
      <c r="R561" s="413" t="s">
        <v>3457</v>
      </c>
      <c r="S561" s="413">
        <v>53</v>
      </c>
      <c r="T561" s="413" t="s">
        <v>3098</v>
      </c>
      <c r="U561" s="413">
        <v>0</v>
      </c>
    </row>
    <row r="562" spans="5:21" x14ac:dyDescent="0.3">
      <c r="E562" s="432">
        <v>0</v>
      </c>
      <c r="O562" s="434">
        <v>6089</v>
      </c>
      <c r="P562" s="413">
        <v>6089</v>
      </c>
      <c r="Q562" s="413">
        <v>50</v>
      </c>
      <c r="R562" s="413" t="s">
        <v>3458</v>
      </c>
      <c r="S562" s="413">
        <v>10</v>
      </c>
      <c r="T562" s="413" t="s">
        <v>2966</v>
      </c>
      <c r="U562" s="413">
        <v>0</v>
      </c>
    </row>
    <row r="563" spans="5:21" x14ac:dyDescent="0.3">
      <c r="E563" s="432">
        <v>0</v>
      </c>
      <c r="O563" s="434">
        <v>6090</v>
      </c>
      <c r="P563" s="413">
        <v>6090</v>
      </c>
      <c r="Q563" s="413">
        <v>52</v>
      </c>
      <c r="R563" s="413" t="s">
        <v>3459</v>
      </c>
      <c r="S563" s="413">
        <v>86</v>
      </c>
      <c r="T563" s="413" t="s">
        <v>3078</v>
      </c>
      <c r="U563" s="413">
        <v>0</v>
      </c>
    </row>
    <row r="564" spans="5:21" x14ac:dyDescent="0.3">
      <c r="E564" s="432">
        <v>0</v>
      </c>
      <c r="O564" s="434">
        <v>6091</v>
      </c>
      <c r="P564" s="413">
        <v>6091</v>
      </c>
      <c r="Q564" s="413">
        <v>50</v>
      </c>
      <c r="R564" s="413" t="s">
        <v>3460</v>
      </c>
      <c r="S564" s="413">
        <v>69</v>
      </c>
      <c r="T564" s="413" t="s">
        <v>3139</v>
      </c>
      <c r="U564" s="413">
        <v>0</v>
      </c>
    </row>
    <row r="565" spans="5:21" x14ac:dyDescent="0.3">
      <c r="E565" s="432">
        <v>0</v>
      </c>
      <c r="O565" s="434">
        <v>6093</v>
      </c>
      <c r="P565" s="413">
        <v>6093</v>
      </c>
      <c r="Q565" s="413">
        <v>50</v>
      </c>
      <c r="R565" s="413" t="s">
        <v>3461</v>
      </c>
      <c r="S565" s="413">
        <v>41</v>
      </c>
      <c r="T565" s="413" t="s">
        <v>3064</v>
      </c>
      <c r="U565" s="413">
        <v>0</v>
      </c>
    </row>
    <row r="566" spans="5:21" x14ac:dyDescent="0.3">
      <c r="E566" s="432">
        <v>0</v>
      </c>
      <c r="O566" s="434">
        <v>6094</v>
      </c>
      <c r="P566" s="413">
        <v>6094</v>
      </c>
      <c r="Q566" s="413">
        <v>52</v>
      </c>
      <c r="R566" s="413" t="s">
        <v>1152</v>
      </c>
      <c r="S566" s="413">
        <v>66</v>
      </c>
      <c r="T566" s="413" t="s">
        <v>2981</v>
      </c>
      <c r="U566" s="413">
        <v>0</v>
      </c>
    </row>
    <row r="567" spans="5:21" x14ac:dyDescent="0.3">
      <c r="E567" s="432">
        <v>0</v>
      </c>
      <c r="O567" s="434">
        <v>6095</v>
      </c>
      <c r="P567" s="413">
        <v>6095</v>
      </c>
      <c r="Q567" s="413">
        <v>52</v>
      </c>
      <c r="R567" s="413" t="s">
        <v>1153</v>
      </c>
      <c r="S567" s="413">
        <v>50</v>
      </c>
      <c r="T567" s="413" t="s">
        <v>3089</v>
      </c>
      <c r="U567" s="413">
        <v>0</v>
      </c>
    </row>
    <row r="568" spans="5:21" x14ac:dyDescent="0.3">
      <c r="E568" s="432">
        <v>0</v>
      </c>
      <c r="O568" s="434">
        <v>6096</v>
      </c>
      <c r="P568" s="413">
        <v>6096</v>
      </c>
      <c r="Q568" s="413">
        <v>52</v>
      </c>
      <c r="R568" s="413" t="s">
        <v>1154</v>
      </c>
      <c r="S568" s="413">
        <v>9</v>
      </c>
      <c r="T568" s="413" t="s">
        <v>158</v>
      </c>
      <c r="U568" s="413">
        <v>0</v>
      </c>
    </row>
    <row r="569" spans="5:21" x14ac:dyDescent="0.3">
      <c r="E569" s="432">
        <v>0</v>
      </c>
      <c r="O569" s="434">
        <v>6097</v>
      </c>
      <c r="P569" s="413">
        <v>6097</v>
      </c>
      <c r="Q569" s="413">
        <v>50</v>
      </c>
      <c r="R569" s="413" t="s">
        <v>3462</v>
      </c>
      <c r="S569" s="413">
        <v>27</v>
      </c>
      <c r="T569" s="413" t="s">
        <v>2935</v>
      </c>
      <c r="U569" s="413">
        <v>0</v>
      </c>
    </row>
    <row r="570" spans="5:21" x14ac:dyDescent="0.3">
      <c r="E570" s="432">
        <v>0</v>
      </c>
      <c r="O570" s="434">
        <v>6383</v>
      </c>
      <c r="P570" s="413">
        <v>6383</v>
      </c>
      <c r="Q570" s="413">
        <v>61</v>
      </c>
      <c r="R570" s="413" t="s">
        <v>3463</v>
      </c>
      <c r="S570" s="413">
        <v>73</v>
      </c>
      <c r="T570" s="413" t="s">
        <v>3153</v>
      </c>
      <c r="U570" s="413">
        <v>0</v>
      </c>
    </row>
    <row r="571" spans="5:21" x14ac:dyDescent="0.3">
      <c r="E571" s="432">
        <v>0</v>
      </c>
      <c r="O571" s="434">
        <v>6979</v>
      </c>
      <c r="P571" s="413">
        <v>6979</v>
      </c>
      <c r="Q571" s="413">
        <v>61</v>
      </c>
      <c r="R571" s="413" t="s">
        <v>3464</v>
      </c>
      <c r="S571" s="413">
        <v>49</v>
      </c>
      <c r="T571" s="413" t="s">
        <v>3083</v>
      </c>
      <c r="U571" s="413">
        <v>0</v>
      </c>
    </row>
  </sheetData>
  <sortState ref="A8:R528">
    <sortCondition ref="A8:A528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6"/>
  <sheetViews>
    <sheetView zoomScale="98" zoomScaleNormal="98" workbookViewId="0">
      <selection activeCell="D8" sqref="D8"/>
    </sheetView>
  </sheetViews>
  <sheetFormatPr defaultRowHeight="12.5" x14ac:dyDescent="0.25"/>
  <cols>
    <col min="1" max="1" width="8.88671875" style="1"/>
    <col min="2" max="2" width="11.5546875" style="369" customWidth="1"/>
    <col min="3" max="4" width="16.88671875" style="368" customWidth="1"/>
  </cols>
  <sheetData>
    <row r="1" spans="1:4" x14ac:dyDescent="0.25">
      <c r="A1" s="14" t="s">
        <v>2881</v>
      </c>
      <c r="B1" s="368" t="s">
        <v>2882</v>
      </c>
      <c r="C1" s="368" t="s">
        <v>2883</v>
      </c>
      <c r="D1" s="368" t="s">
        <v>2884</v>
      </c>
    </row>
    <row r="2" spans="1:4" x14ac:dyDescent="0.25">
      <c r="A2" s="14">
        <v>1</v>
      </c>
      <c r="B2" s="369">
        <v>0</v>
      </c>
      <c r="C2" s="368">
        <v>0</v>
      </c>
      <c r="D2" s="368">
        <v>0</v>
      </c>
    </row>
    <row r="3" spans="1:4" x14ac:dyDescent="0.25">
      <c r="A3" s="246">
        <v>1</v>
      </c>
      <c r="B3" s="369">
        <v>101.41000000000001</v>
      </c>
      <c r="C3" s="368">
        <v>265297.41614120384</v>
      </c>
      <c r="D3" s="368">
        <v>273987.12985497434</v>
      </c>
    </row>
    <row r="4" spans="1:4" x14ac:dyDescent="0.25">
      <c r="A4" s="14">
        <v>2</v>
      </c>
      <c r="B4" s="369">
        <v>3.93</v>
      </c>
      <c r="C4" s="368">
        <v>8972.0105965069451</v>
      </c>
      <c r="D4" s="368">
        <v>9257.9250921396888</v>
      </c>
    </row>
    <row r="5" spans="1:4" x14ac:dyDescent="0.25">
      <c r="A5" s="14">
        <v>4</v>
      </c>
      <c r="B5" s="369">
        <v>0</v>
      </c>
      <c r="C5" s="368">
        <v>0</v>
      </c>
      <c r="D5" s="368">
        <v>0</v>
      </c>
    </row>
    <row r="6" spans="1:4" x14ac:dyDescent="0.25">
      <c r="A6" s="14">
        <v>6</v>
      </c>
      <c r="B6" s="369">
        <v>39.879999999999995</v>
      </c>
      <c r="C6" s="368">
        <v>90294.744788490061</v>
      </c>
      <c r="D6" s="368">
        <v>93183.609943664051</v>
      </c>
    </row>
    <row r="7" spans="1:4" x14ac:dyDescent="0.25">
      <c r="A7" s="14">
        <v>11</v>
      </c>
      <c r="B7" s="369">
        <v>0.5</v>
      </c>
      <c r="C7" s="368">
        <v>1180.4978661773239</v>
      </c>
      <c r="D7" s="368">
        <v>1218.8302842106023</v>
      </c>
    </row>
    <row r="8" spans="1:4" x14ac:dyDescent="0.25">
      <c r="A8" s="14">
        <v>12</v>
      </c>
      <c r="B8" s="369">
        <v>0</v>
      </c>
      <c r="C8" s="368">
        <v>0</v>
      </c>
      <c r="D8" s="368">
        <v>0</v>
      </c>
    </row>
    <row r="9" spans="1:4" x14ac:dyDescent="0.25">
      <c r="A9" s="14">
        <v>13</v>
      </c>
      <c r="B9" s="369">
        <v>0</v>
      </c>
      <c r="C9" s="368">
        <v>0</v>
      </c>
      <c r="D9" s="368">
        <v>0</v>
      </c>
    </row>
    <row r="10" spans="1:4" x14ac:dyDescent="0.25">
      <c r="A10" s="14">
        <v>14</v>
      </c>
      <c r="B10" s="369">
        <v>74.099999999999994</v>
      </c>
      <c r="C10" s="368">
        <v>164588.46006854356</v>
      </c>
      <c r="D10" s="368">
        <v>169705.43866759841</v>
      </c>
    </row>
    <row r="11" spans="1:4" x14ac:dyDescent="0.25">
      <c r="A11" s="14">
        <v>15</v>
      </c>
      <c r="B11" s="369">
        <v>0</v>
      </c>
      <c r="C11" s="368">
        <v>0</v>
      </c>
      <c r="D11" s="368">
        <v>0</v>
      </c>
    </row>
    <row r="12" spans="1:4" x14ac:dyDescent="0.25">
      <c r="A12" s="14">
        <v>16</v>
      </c>
      <c r="B12" s="369">
        <v>20.34</v>
      </c>
      <c r="C12" s="368">
        <v>43658.40808744813</v>
      </c>
      <c r="D12" s="368">
        <v>44664.40964629472</v>
      </c>
    </row>
    <row r="13" spans="1:4" x14ac:dyDescent="0.25">
      <c r="A13" s="14">
        <v>22</v>
      </c>
      <c r="B13" s="369">
        <v>0</v>
      </c>
      <c r="C13" s="368">
        <v>0</v>
      </c>
      <c r="D13" s="368">
        <v>0</v>
      </c>
    </row>
    <row r="14" spans="1:4" x14ac:dyDescent="0.25">
      <c r="A14" s="14">
        <v>23</v>
      </c>
      <c r="B14" s="369">
        <v>0</v>
      </c>
      <c r="C14" s="368">
        <v>0</v>
      </c>
      <c r="D14" s="368">
        <v>0</v>
      </c>
    </row>
    <row r="15" spans="1:4" x14ac:dyDescent="0.25">
      <c r="A15" s="14">
        <v>25</v>
      </c>
      <c r="B15" s="369">
        <v>0</v>
      </c>
      <c r="C15" s="368">
        <v>0</v>
      </c>
      <c r="D15" s="368">
        <v>0</v>
      </c>
    </row>
    <row r="16" spans="1:4" x14ac:dyDescent="0.25">
      <c r="A16" s="14">
        <v>31</v>
      </c>
      <c r="B16" s="369">
        <v>12</v>
      </c>
      <c r="C16" s="368">
        <v>26117.71477072878</v>
      </c>
      <c r="D16" s="368">
        <v>26545.528257445956</v>
      </c>
    </row>
    <row r="17" spans="1:4" x14ac:dyDescent="0.25">
      <c r="A17" s="14">
        <v>32</v>
      </c>
      <c r="B17" s="369">
        <v>0</v>
      </c>
      <c r="C17" s="368">
        <v>0</v>
      </c>
      <c r="D17" s="368">
        <v>0</v>
      </c>
    </row>
    <row r="18" spans="1:4" x14ac:dyDescent="0.25">
      <c r="A18" s="14">
        <v>36</v>
      </c>
      <c r="B18" s="369">
        <v>0</v>
      </c>
      <c r="C18" s="368">
        <v>0</v>
      </c>
      <c r="D18" s="368">
        <v>0</v>
      </c>
    </row>
    <row r="19" spans="1:4" x14ac:dyDescent="0.25">
      <c r="A19" s="14">
        <v>38</v>
      </c>
      <c r="B19" s="369">
        <v>5.12</v>
      </c>
      <c r="C19" s="368">
        <v>12543.723766319337</v>
      </c>
      <c r="D19" s="368">
        <v>13339.311352817502</v>
      </c>
    </row>
    <row r="20" spans="1:4" x14ac:dyDescent="0.25">
      <c r="A20" s="14">
        <v>47</v>
      </c>
      <c r="B20" s="369">
        <v>0</v>
      </c>
      <c r="C20" s="368">
        <v>0</v>
      </c>
      <c r="D20" s="368">
        <v>0</v>
      </c>
    </row>
    <row r="21" spans="1:4" x14ac:dyDescent="0.25">
      <c r="A21" s="14">
        <v>51</v>
      </c>
      <c r="B21" s="369">
        <v>0</v>
      </c>
      <c r="C21" s="368">
        <v>0</v>
      </c>
      <c r="D21" s="368">
        <v>0</v>
      </c>
    </row>
    <row r="22" spans="1:4" x14ac:dyDescent="0.25">
      <c r="A22" s="14">
        <v>75</v>
      </c>
      <c r="B22" s="369">
        <v>0</v>
      </c>
      <c r="C22" s="368">
        <v>0</v>
      </c>
      <c r="D22" s="368">
        <v>0</v>
      </c>
    </row>
    <row r="23" spans="1:4" x14ac:dyDescent="0.25">
      <c r="A23" s="14">
        <v>77</v>
      </c>
      <c r="B23" s="369">
        <v>0</v>
      </c>
      <c r="C23" s="368">
        <v>0</v>
      </c>
      <c r="D23" s="368">
        <v>0</v>
      </c>
    </row>
    <row r="24" spans="1:4" x14ac:dyDescent="0.25">
      <c r="A24" s="14">
        <v>81</v>
      </c>
      <c r="B24" s="369">
        <v>0</v>
      </c>
      <c r="C24" s="368">
        <v>0</v>
      </c>
      <c r="D24" s="368">
        <v>0</v>
      </c>
    </row>
    <row r="25" spans="1:4" x14ac:dyDescent="0.25">
      <c r="A25" s="14">
        <v>84</v>
      </c>
      <c r="B25" s="369">
        <v>14.17</v>
      </c>
      <c r="C25" s="368">
        <v>30133.448837765201</v>
      </c>
      <c r="D25" s="368">
        <v>31042.946989232965</v>
      </c>
    </row>
    <row r="26" spans="1:4" x14ac:dyDescent="0.25">
      <c r="A26" s="14">
        <v>85</v>
      </c>
      <c r="B26" s="369">
        <v>0</v>
      </c>
      <c r="C26" s="368">
        <v>0</v>
      </c>
      <c r="D26" s="368">
        <v>0</v>
      </c>
    </row>
    <row r="27" spans="1:4" x14ac:dyDescent="0.25">
      <c r="A27" s="14">
        <v>88</v>
      </c>
      <c r="B27" s="369">
        <v>0</v>
      </c>
      <c r="C27" s="368">
        <v>0</v>
      </c>
      <c r="D27" s="368">
        <v>0</v>
      </c>
    </row>
    <row r="28" spans="1:4" x14ac:dyDescent="0.25">
      <c r="A28" s="14">
        <v>91</v>
      </c>
      <c r="B28" s="369">
        <v>0</v>
      </c>
      <c r="C28" s="368">
        <v>0</v>
      </c>
      <c r="D28" s="368">
        <v>0</v>
      </c>
    </row>
    <row r="29" spans="1:4" x14ac:dyDescent="0.25">
      <c r="A29" s="14">
        <v>93</v>
      </c>
      <c r="B29" s="369">
        <v>0</v>
      </c>
      <c r="C29" s="368">
        <v>0</v>
      </c>
      <c r="D29" s="368">
        <v>0</v>
      </c>
    </row>
    <row r="30" spans="1:4" x14ac:dyDescent="0.25">
      <c r="A30" s="14">
        <v>94</v>
      </c>
      <c r="B30" s="369">
        <v>0</v>
      </c>
      <c r="C30" s="368">
        <v>0</v>
      </c>
      <c r="D30" s="368">
        <v>0</v>
      </c>
    </row>
    <row r="31" spans="1:4" x14ac:dyDescent="0.25">
      <c r="A31" s="14">
        <v>95</v>
      </c>
      <c r="B31" s="369">
        <v>0</v>
      </c>
      <c r="C31" s="368">
        <v>0</v>
      </c>
      <c r="D31" s="368">
        <v>0</v>
      </c>
    </row>
    <row r="32" spans="1:4" x14ac:dyDescent="0.25">
      <c r="A32" s="14">
        <v>97</v>
      </c>
      <c r="B32" s="369">
        <v>0</v>
      </c>
      <c r="C32" s="368">
        <v>0</v>
      </c>
      <c r="D32" s="368">
        <v>0</v>
      </c>
    </row>
    <row r="33" spans="1:4" x14ac:dyDescent="0.25">
      <c r="A33" s="14">
        <v>99</v>
      </c>
      <c r="B33" s="369">
        <v>0</v>
      </c>
      <c r="C33" s="368">
        <v>0</v>
      </c>
      <c r="D33" s="368">
        <v>0</v>
      </c>
    </row>
    <row r="34" spans="1:4" x14ac:dyDescent="0.25">
      <c r="A34" s="14">
        <v>100</v>
      </c>
      <c r="B34" s="369">
        <v>0</v>
      </c>
      <c r="C34" s="368">
        <v>0</v>
      </c>
      <c r="D34" s="368">
        <v>0</v>
      </c>
    </row>
    <row r="35" spans="1:4" x14ac:dyDescent="0.25">
      <c r="A35" s="14">
        <v>108</v>
      </c>
      <c r="B35" s="369">
        <v>0</v>
      </c>
      <c r="C35" s="368">
        <v>0</v>
      </c>
      <c r="D35" s="368">
        <v>0</v>
      </c>
    </row>
    <row r="36" spans="1:4" x14ac:dyDescent="0.25">
      <c r="A36" s="14">
        <v>110</v>
      </c>
      <c r="B36" s="369">
        <v>0</v>
      </c>
      <c r="C36" s="368">
        <v>0</v>
      </c>
      <c r="D36" s="368">
        <v>0</v>
      </c>
    </row>
    <row r="37" spans="1:4" x14ac:dyDescent="0.25">
      <c r="A37" s="14">
        <v>111</v>
      </c>
      <c r="B37" s="369">
        <v>0</v>
      </c>
      <c r="C37" s="368">
        <v>0</v>
      </c>
      <c r="D37" s="368">
        <v>0</v>
      </c>
    </row>
    <row r="38" spans="1:4" x14ac:dyDescent="0.25">
      <c r="A38" s="14">
        <v>112</v>
      </c>
      <c r="B38" s="369">
        <v>0</v>
      </c>
      <c r="C38" s="368">
        <v>0</v>
      </c>
      <c r="D38" s="368">
        <v>0</v>
      </c>
    </row>
    <row r="39" spans="1:4" x14ac:dyDescent="0.25">
      <c r="A39" s="14">
        <v>113</v>
      </c>
      <c r="B39" s="369">
        <v>8.4</v>
      </c>
      <c r="C39" s="368">
        <v>17515.476985717149</v>
      </c>
      <c r="D39" s="368">
        <v>17746.020172808407</v>
      </c>
    </row>
    <row r="40" spans="1:4" x14ac:dyDescent="0.25">
      <c r="A40" s="14">
        <v>115</v>
      </c>
      <c r="B40" s="369">
        <v>0</v>
      </c>
      <c r="C40" s="368">
        <v>0</v>
      </c>
      <c r="D40" s="368">
        <v>0</v>
      </c>
    </row>
    <row r="41" spans="1:4" x14ac:dyDescent="0.25">
      <c r="A41" s="14">
        <v>116</v>
      </c>
      <c r="B41" s="369">
        <v>0</v>
      </c>
      <c r="C41" s="368">
        <v>0</v>
      </c>
      <c r="D41" s="368">
        <v>0</v>
      </c>
    </row>
    <row r="42" spans="1:4" x14ac:dyDescent="0.25">
      <c r="A42" s="14">
        <v>118</v>
      </c>
      <c r="B42" s="369">
        <v>0</v>
      </c>
      <c r="C42" s="368">
        <v>0</v>
      </c>
      <c r="D42" s="368">
        <v>0</v>
      </c>
    </row>
    <row r="43" spans="1:4" x14ac:dyDescent="0.25">
      <c r="A43" s="14">
        <v>129</v>
      </c>
      <c r="B43" s="369">
        <v>0</v>
      </c>
      <c r="C43" s="368">
        <v>0</v>
      </c>
      <c r="D43" s="368">
        <v>0</v>
      </c>
    </row>
    <row r="44" spans="1:4" x14ac:dyDescent="0.25">
      <c r="A44" s="14">
        <v>138</v>
      </c>
      <c r="B44" s="369">
        <v>0</v>
      </c>
      <c r="C44" s="368">
        <v>0</v>
      </c>
      <c r="D44" s="368">
        <v>0</v>
      </c>
    </row>
    <row r="45" spans="1:4" x14ac:dyDescent="0.25">
      <c r="A45" s="14">
        <v>139</v>
      </c>
      <c r="B45" s="369">
        <v>0</v>
      </c>
      <c r="C45" s="368">
        <v>0</v>
      </c>
      <c r="D45" s="368">
        <v>0</v>
      </c>
    </row>
    <row r="46" spans="1:4" x14ac:dyDescent="0.25">
      <c r="A46" s="14">
        <v>146</v>
      </c>
      <c r="B46" s="369">
        <v>0</v>
      </c>
      <c r="C46" s="368">
        <v>0</v>
      </c>
      <c r="D46" s="368">
        <v>0</v>
      </c>
    </row>
    <row r="47" spans="1:4" x14ac:dyDescent="0.25">
      <c r="A47" s="14">
        <v>150</v>
      </c>
      <c r="B47" s="369">
        <v>0</v>
      </c>
      <c r="C47" s="368">
        <v>0</v>
      </c>
      <c r="D47" s="368">
        <v>0</v>
      </c>
    </row>
    <row r="48" spans="1:4" x14ac:dyDescent="0.25">
      <c r="A48" s="14">
        <v>152</v>
      </c>
      <c r="B48" s="369">
        <v>0</v>
      </c>
      <c r="C48" s="368">
        <v>0</v>
      </c>
      <c r="D48" s="368">
        <v>0</v>
      </c>
    </row>
    <row r="49" spans="1:4" x14ac:dyDescent="0.25">
      <c r="A49" s="14">
        <v>160</v>
      </c>
      <c r="B49" s="369">
        <v>0</v>
      </c>
      <c r="C49" s="368">
        <v>0</v>
      </c>
      <c r="D49" s="368">
        <v>0</v>
      </c>
    </row>
    <row r="50" spans="1:4" x14ac:dyDescent="0.25">
      <c r="A50" s="246">
        <v>160.1</v>
      </c>
      <c r="B50" s="369">
        <v>0</v>
      </c>
      <c r="C50" s="368">
        <v>0</v>
      </c>
      <c r="D50" s="368">
        <v>0</v>
      </c>
    </row>
    <row r="51" spans="1:4" x14ac:dyDescent="0.25">
      <c r="A51" s="14">
        <v>162</v>
      </c>
      <c r="B51" s="369">
        <v>0</v>
      </c>
      <c r="C51" s="368">
        <v>0</v>
      </c>
      <c r="D51" s="368">
        <v>0</v>
      </c>
    </row>
    <row r="52" spans="1:4" x14ac:dyDescent="0.25">
      <c r="A52" s="14">
        <v>166</v>
      </c>
      <c r="B52" s="369">
        <v>14</v>
      </c>
      <c r="C52" s="368">
        <v>34480.464121089841</v>
      </c>
      <c r="D52" s="368">
        <v>35342.277668806288</v>
      </c>
    </row>
    <row r="53" spans="1:4" x14ac:dyDescent="0.25">
      <c r="A53" s="14">
        <v>173</v>
      </c>
      <c r="B53" s="369">
        <v>0</v>
      </c>
      <c r="C53" s="368">
        <v>0</v>
      </c>
      <c r="D53" s="368">
        <v>0</v>
      </c>
    </row>
    <row r="54" spans="1:4" x14ac:dyDescent="0.25">
      <c r="A54" s="14">
        <v>177</v>
      </c>
      <c r="B54" s="369">
        <v>0</v>
      </c>
      <c r="C54" s="368">
        <v>0</v>
      </c>
      <c r="D54" s="368">
        <v>0</v>
      </c>
    </row>
    <row r="55" spans="1:4" x14ac:dyDescent="0.25">
      <c r="A55" s="14">
        <v>181</v>
      </c>
      <c r="B55" s="369">
        <v>17.7</v>
      </c>
      <c r="C55" s="368">
        <v>37641.444618995942</v>
      </c>
      <c r="D55" s="368">
        <v>38791.908746045607</v>
      </c>
    </row>
    <row r="56" spans="1:4" x14ac:dyDescent="0.25">
      <c r="A56" s="14">
        <v>182</v>
      </c>
      <c r="B56" s="369">
        <v>0</v>
      </c>
      <c r="C56" s="368">
        <v>0</v>
      </c>
      <c r="D56" s="368">
        <v>0</v>
      </c>
    </row>
    <row r="57" spans="1:4" x14ac:dyDescent="0.25">
      <c r="A57" s="14">
        <v>186</v>
      </c>
      <c r="B57" s="369">
        <v>0</v>
      </c>
      <c r="C57" s="368">
        <v>0</v>
      </c>
      <c r="D57" s="368">
        <v>0</v>
      </c>
    </row>
    <row r="58" spans="1:4" x14ac:dyDescent="0.25">
      <c r="A58" s="14">
        <v>191</v>
      </c>
      <c r="B58" s="369">
        <v>67.87</v>
      </c>
      <c r="C58" s="368">
        <v>173550.797733846</v>
      </c>
      <c r="D58" s="368">
        <v>179296.9319342965</v>
      </c>
    </row>
    <row r="59" spans="1:4" x14ac:dyDescent="0.25">
      <c r="A59" s="14">
        <v>192</v>
      </c>
      <c r="B59" s="369">
        <v>0</v>
      </c>
      <c r="C59" s="368">
        <v>0</v>
      </c>
      <c r="D59" s="368">
        <v>0</v>
      </c>
    </row>
    <row r="60" spans="1:4" x14ac:dyDescent="0.25">
      <c r="A60" s="14">
        <v>194</v>
      </c>
      <c r="B60" s="369">
        <v>0</v>
      </c>
      <c r="C60" s="368">
        <v>0</v>
      </c>
      <c r="D60" s="368">
        <v>0</v>
      </c>
    </row>
    <row r="61" spans="1:4" x14ac:dyDescent="0.25">
      <c r="A61" s="14">
        <v>195</v>
      </c>
      <c r="B61" s="369">
        <v>0</v>
      </c>
      <c r="C61" s="368">
        <v>0</v>
      </c>
      <c r="D61" s="368">
        <v>0</v>
      </c>
    </row>
    <row r="62" spans="1:4" x14ac:dyDescent="0.25">
      <c r="A62" s="14">
        <v>196</v>
      </c>
      <c r="B62" s="369">
        <v>24.080000000000005</v>
      </c>
      <c r="C62" s="368">
        <v>60079.376229902904</v>
      </c>
      <c r="D62" s="368">
        <v>62020.469823781401</v>
      </c>
    </row>
    <row r="63" spans="1:4" x14ac:dyDescent="0.25">
      <c r="A63" s="14">
        <v>197</v>
      </c>
      <c r="B63" s="369">
        <v>9</v>
      </c>
      <c r="C63" s="368">
        <v>21559.029068700431</v>
      </c>
      <c r="D63" s="368">
        <v>22205.731788057223</v>
      </c>
    </row>
    <row r="64" spans="1:4" x14ac:dyDescent="0.25">
      <c r="A64" s="14">
        <v>199</v>
      </c>
      <c r="B64" s="369">
        <v>23.69</v>
      </c>
      <c r="C64" s="368">
        <v>52815.471864378662</v>
      </c>
      <c r="D64" s="368">
        <v>54501.171282168332</v>
      </c>
    </row>
    <row r="65" spans="1:4" x14ac:dyDescent="0.25">
      <c r="A65" s="14">
        <v>200</v>
      </c>
      <c r="B65" s="369">
        <v>0</v>
      </c>
      <c r="C65" s="368">
        <v>0</v>
      </c>
      <c r="D65" s="368">
        <v>0</v>
      </c>
    </row>
    <row r="66" spans="1:4" x14ac:dyDescent="0.25">
      <c r="A66" s="14">
        <v>203</v>
      </c>
      <c r="B66" s="369">
        <v>0</v>
      </c>
      <c r="C66" s="368">
        <v>0</v>
      </c>
      <c r="D66" s="368">
        <v>0</v>
      </c>
    </row>
    <row r="67" spans="1:4" x14ac:dyDescent="0.25">
      <c r="A67" s="14">
        <v>204</v>
      </c>
      <c r="B67" s="369">
        <v>0</v>
      </c>
      <c r="C67" s="368">
        <v>0</v>
      </c>
      <c r="D67" s="368">
        <v>0</v>
      </c>
    </row>
    <row r="68" spans="1:4" x14ac:dyDescent="0.25">
      <c r="A68" s="14">
        <v>206</v>
      </c>
      <c r="B68" s="369">
        <v>0</v>
      </c>
      <c r="C68" s="368">
        <v>0</v>
      </c>
      <c r="D68" s="368">
        <v>0</v>
      </c>
    </row>
    <row r="69" spans="1:4" x14ac:dyDescent="0.25">
      <c r="A69" s="14">
        <v>213</v>
      </c>
      <c r="B69" s="369">
        <v>0</v>
      </c>
      <c r="C69" s="368">
        <v>0</v>
      </c>
      <c r="D69" s="368">
        <v>0</v>
      </c>
    </row>
    <row r="70" spans="1:4" x14ac:dyDescent="0.25">
      <c r="A70" s="14">
        <v>227</v>
      </c>
      <c r="B70" s="369">
        <v>0</v>
      </c>
      <c r="C70" s="368">
        <v>0</v>
      </c>
      <c r="D70" s="368">
        <v>0</v>
      </c>
    </row>
    <row r="71" spans="1:4" x14ac:dyDescent="0.25">
      <c r="A71" s="14">
        <v>229</v>
      </c>
      <c r="B71" s="369">
        <v>0</v>
      </c>
      <c r="C71" s="368">
        <v>0</v>
      </c>
      <c r="D71" s="368">
        <v>0</v>
      </c>
    </row>
    <row r="72" spans="1:4" x14ac:dyDescent="0.25">
      <c r="A72" s="14">
        <v>238</v>
      </c>
      <c r="B72" s="369">
        <v>0</v>
      </c>
      <c r="C72" s="368">
        <v>0</v>
      </c>
      <c r="D72" s="368">
        <v>0</v>
      </c>
    </row>
    <row r="73" spans="1:4" x14ac:dyDescent="0.25">
      <c r="A73" s="14">
        <v>239</v>
      </c>
      <c r="B73" s="369">
        <v>0</v>
      </c>
      <c r="C73" s="368">
        <v>0</v>
      </c>
      <c r="D73" s="368">
        <v>0</v>
      </c>
    </row>
    <row r="74" spans="1:4" x14ac:dyDescent="0.25">
      <c r="A74" s="14">
        <v>241</v>
      </c>
      <c r="B74" s="369">
        <v>0</v>
      </c>
      <c r="C74" s="368">
        <v>0</v>
      </c>
      <c r="D74" s="368">
        <v>0</v>
      </c>
    </row>
    <row r="75" spans="1:4" x14ac:dyDescent="0.25">
      <c r="A75" s="14">
        <v>242</v>
      </c>
      <c r="B75" s="369">
        <v>0</v>
      </c>
      <c r="C75" s="368">
        <v>0</v>
      </c>
      <c r="D75" s="368">
        <v>0</v>
      </c>
    </row>
    <row r="76" spans="1:4" x14ac:dyDescent="0.25">
      <c r="A76" s="14">
        <v>252</v>
      </c>
      <c r="B76" s="369">
        <v>0</v>
      </c>
      <c r="C76" s="368">
        <v>0</v>
      </c>
      <c r="D76" s="368">
        <v>0</v>
      </c>
    </row>
    <row r="77" spans="1:4" x14ac:dyDescent="0.25">
      <c r="A77" s="14">
        <v>253</v>
      </c>
      <c r="B77" s="369">
        <v>0</v>
      </c>
      <c r="C77" s="368">
        <v>0</v>
      </c>
      <c r="D77" s="368">
        <v>0</v>
      </c>
    </row>
    <row r="78" spans="1:4" x14ac:dyDescent="0.25">
      <c r="A78" s="14">
        <v>255</v>
      </c>
      <c r="B78" s="369">
        <v>0</v>
      </c>
      <c r="C78" s="368">
        <v>0</v>
      </c>
      <c r="D78" s="368">
        <v>0</v>
      </c>
    </row>
    <row r="79" spans="1:4" x14ac:dyDescent="0.25">
      <c r="A79" s="14">
        <v>256</v>
      </c>
      <c r="B79" s="369">
        <v>0</v>
      </c>
      <c r="C79" s="368">
        <v>0</v>
      </c>
      <c r="D79" s="368">
        <v>0</v>
      </c>
    </row>
    <row r="80" spans="1:4" x14ac:dyDescent="0.25">
      <c r="A80" s="14">
        <v>261</v>
      </c>
      <c r="B80" s="369">
        <v>10.8</v>
      </c>
      <c r="C80" s="368">
        <v>25502.182796767534</v>
      </c>
      <c r="D80" s="368">
        <v>26265.762084417307</v>
      </c>
    </row>
    <row r="81" spans="1:4" x14ac:dyDescent="0.25">
      <c r="A81" s="14">
        <v>264</v>
      </c>
      <c r="B81" s="369">
        <v>0</v>
      </c>
      <c r="C81" s="368">
        <v>0</v>
      </c>
      <c r="D81" s="368">
        <v>0</v>
      </c>
    </row>
    <row r="82" spans="1:4" x14ac:dyDescent="0.25">
      <c r="A82" s="14">
        <v>270</v>
      </c>
      <c r="B82" s="369">
        <v>41.4</v>
      </c>
      <c r="C82" s="368">
        <v>105580.04409766028</v>
      </c>
      <c r="D82" s="368">
        <v>109079.30417368544</v>
      </c>
    </row>
    <row r="83" spans="1:4" x14ac:dyDescent="0.25">
      <c r="A83" s="14">
        <v>271</v>
      </c>
      <c r="B83" s="369">
        <v>26.159999999999997</v>
      </c>
      <c r="C83" s="368">
        <v>66552.435082117212</v>
      </c>
      <c r="D83" s="368">
        <v>68755.017846082337</v>
      </c>
    </row>
    <row r="84" spans="1:4" x14ac:dyDescent="0.25">
      <c r="A84" s="14">
        <v>272</v>
      </c>
      <c r="B84" s="369">
        <v>0</v>
      </c>
      <c r="C84" s="368">
        <v>0</v>
      </c>
      <c r="D84" s="368">
        <v>0</v>
      </c>
    </row>
    <row r="85" spans="1:4" x14ac:dyDescent="0.25">
      <c r="A85" s="14">
        <v>273</v>
      </c>
      <c r="B85" s="369">
        <v>0</v>
      </c>
      <c r="C85" s="368">
        <v>0</v>
      </c>
      <c r="D85" s="368">
        <v>0</v>
      </c>
    </row>
    <row r="86" spans="1:4" x14ac:dyDescent="0.25">
      <c r="A86" s="14">
        <v>276</v>
      </c>
      <c r="B86" s="369">
        <v>0</v>
      </c>
      <c r="C86" s="368">
        <v>0</v>
      </c>
      <c r="D86" s="368">
        <v>0</v>
      </c>
    </row>
    <row r="87" spans="1:4" x14ac:dyDescent="0.25">
      <c r="A87" s="14">
        <v>277</v>
      </c>
      <c r="B87" s="369">
        <v>0</v>
      </c>
      <c r="C87" s="368">
        <v>0</v>
      </c>
      <c r="D87" s="368">
        <v>0</v>
      </c>
    </row>
    <row r="88" spans="1:4" x14ac:dyDescent="0.25">
      <c r="A88" s="14">
        <v>278</v>
      </c>
      <c r="B88" s="369">
        <v>0</v>
      </c>
      <c r="C88" s="368">
        <v>0</v>
      </c>
      <c r="D88" s="368">
        <v>0</v>
      </c>
    </row>
    <row r="89" spans="1:4" x14ac:dyDescent="0.25">
      <c r="A89" s="14">
        <v>279</v>
      </c>
      <c r="B89" s="369">
        <v>0</v>
      </c>
      <c r="C89" s="368">
        <v>0</v>
      </c>
      <c r="D89" s="368">
        <v>0</v>
      </c>
    </row>
    <row r="90" spans="1:4" x14ac:dyDescent="0.25">
      <c r="A90" s="14">
        <v>280</v>
      </c>
      <c r="B90" s="369">
        <v>36.56</v>
      </c>
      <c r="C90" s="368">
        <v>86797.746673499001</v>
      </c>
      <c r="D90" s="368">
        <v>89321.005856823875</v>
      </c>
    </row>
    <row r="91" spans="1:4" x14ac:dyDescent="0.25">
      <c r="A91" s="14">
        <v>281</v>
      </c>
      <c r="B91" s="369">
        <v>165.88</v>
      </c>
      <c r="C91" s="368">
        <v>421576.76159516885</v>
      </c>
      <c r="D91" s="368">
        <v>432920.09542410634</v>
      </c>
    </row>
    <row r="92" spans="1:4" x14ac:dyDescent="0.25">
      <c r="A92" s="14">
        <v>282</v>
      </c>
      <c r="B92" s="369">
        <v>0</v>
      </c>
      <c r="C92" s="368">
        <v>0</v>
      </c>
      <c r="D92" s="368">
        <v>0</v>
      </c>
    </row>
    <row r="93" spans="1:4" x14ac:dyDescent="0.25">
      <c r="A93" s="14">
        <v>283</v>
      </c>
      <c r="B93" s="369">
        <v>0</v>
      </c>
      <c r="C93" s="368">
        <v>0</v>
      </c>
      <c r="D93" s="368">
        <v>0</v>
      </c>
    </row>
    <row r="94" spans="1:4" x14ac:dyDescent="0.25">
      <c r="A94" s="14">
        <v>284</v>
      </c>
      <c r="B94" s="369">
        <v>0</v>
      </c>
      <c r="C94" s="368">
        <v>0</v>
      </c>
      <c r="D94" s="368">
        <v>0</v>
      </c>
    </row>
    <row r="95" spans="1:4" x14ac:dyDescent="0.25">
      <c r="A95" s="14">
        <v>286</v>
      </c>
      <c r="B95" s="369">
        <v>0</v>
      </c>
      <c r="C95" s="368">
        <v>0</v>
      </c>
      <c r="D95" s="368">
        <v>0</v>
      </c>
    </row>
    <row r="96" spans="1:4" x14ac:dyDescent="0.25">
      <c r="A96" s="14">
        <v>294</v>
      </c>
      <c r="B96" s="369">
        <v>3.78</v>
      </c>
      <c r="C96" s="368">
        <v>7892.0445049865593</v>
      </c>
      <c r="D96" s="368">
        <v>8138.9277244652985</v>
      </c>
    </row>
    <row r="97" spans="1:4" x14ac:dyDescent="0.25">
      <c r="A97" s="14">
        <v>297</v>
      </c>
      <c r="B97" s="369">
        <v>0</v>
      </c>
      <c r="C97" s="368">
        <v>0</v>
      </c>
      <c r="D97" s="368">
        <v>0</v>
      </c>
    </row>
    <row r="98" spans="1:4" x14ac:dyDescent="0.25">
      <c r="A98" s="14">
        <v>299</v>
      </c>
      <c r="B98" s="369">
        <v>0</v>
      </c>
      <c r="C98" s="368">
        <v>0</v>
      </c>
      <c r="D98" s="368">
        <v>0</v>
      </c>
    </row>
    <row r="99" spans="1:4" x14ac:dyDescent="0.25">
      <c r="A99" s="14">
        <v>300</v>
      </c>
      <c r="B99" s="369">
        <v>0</v>
      </c>
      <c r="C99" s="368">
        <v>0</v>
      </c>
      <c r="D99" s="368">
        <v>0</v>
      </c>
    </row>
    <row r="100" spans="1:4" x14ac:dyDescent="0.25">
      <c r="A100" s="14">
        <v>306</v>
      </c>
      <c r="B100" s="369">
        <v>0</v>
      </c>
      <c r="C100" s="368">
        <v>0</v>
      </c>
      <c r="D100" s="368">
        <v>0</v>
      </c>
    </row>
    <row r="101" spans="1:4" x14ac:dyDescent="0.25">
      <c r="A101" s="14">
        <v>308</v>
      </c>
      <c r="B101" s="369">
        <v>0</v>
      </c>
      <c r="C101" s="368">
        <v>0</v>
      </c>
      <c r="D101" s="368">
        <v>0</v>
      </c>
    </row>
    <row r="102" spans="1:4" x14ac:dyDescent="0.25">
      <c r="A102" s="14">
        <v>309</v>
      </c>
      <c r="B102" s="369">
        <v>9.91</v>
      </c>
      <c r="C102" s="368">
        <v>21364.703216294554</v>
      </c>
      <c r="D102" s="368">
        <v>21750.062595051699</v>
      </c>
    </row>
    <row r="103" spans="1:4" x14ac:dyDescent="0.25">
      <c r="A103" s="14">
        <v>314</v>
      </c>
      <c r="B103" s="369">
        <v>0</v>
      </c>
      <c r="C103" s="368">
        <v>0</v>
      </c>
      <c r="D103" s="368">
        <v>0</v>
      </c>
    </row>
    <row r="104" spans="1:4" x14ac:dyDescent="0.25">
      <c r="A104" s="14">
        <v>316</v>
      </c>
      <c r="B104" s="369">
        <v>0</v>
      </c>
      <c r="C104" s="368">
        <v>0</v>
      </c>
      <c r="D104" s="368">
        <v>0</v>
      </c>
    </row>
    <row r="105" spans="1:4" x14ac:dyDescent="0.25">
      <c r="A105" s="14">
        <v>317</v>
      </c>
      <c r="B105" s="369">
        <v>0</v>
      </c>
      <c r="C105" s="368">
        <v>0</v>
      </c>
      <c r="D105" s="368">
        <v>0</v>
      </c>
    </row>
    <row r="106" spans="1:4" x14ac:dyDescent="0.25">
      <c r="A106" s="14">
        <v>318</v>
      </c>
      <c r="B106" s="369">
        <v>4.68</v>
      </c>
      <c r="C106" s="368">
        <v>10202.207316114538</v>
      </c>
      <c r="D106" s="368">
        <v>10372.250469348612</v>
      </c>
    </row>
    <row r="107" spans="1:4" x14ac:dyDescent="0.25">
      <c r="A107" s="14">
        <v>319</v>
      </c>
      <c r="B107" s="369">
        <v>13.8</v>
      </c>
      <c r="C107" s="368">
        <v>31817.606225282885</v>
      </c>
      <c r="D107" s="368">
        <v>32396.285534901544</v>
      </c>
    </row>
    <row r="108" spans="1:4" x14ac:dyDescent="0.25">
      <c r="A108" s="14">
        <v>323</v>
      </c>
      <c r="B108" s="369">
        <v>0</v>
      </c>
      <c r="C108" s="368">
        <v>0</v>
      </c>
      <c r="D108" s="368">
        <v>0</v>
      </c>
    </row>
    <row r="109" spans="1:4" x14ac:dyDescent="0.25">
      <c r="A109" s="14">
        <v>330</v>
      </c>
      <c r="B109" s="369">
        <v>0</v>
      </c>
      <c r="C109" s="368">
        <v>0</v>
      </c>
      <c r="D109" s="368">
        <v>0</v>
      </c>
    </row>
    <row r="110" spans="1:4" x14ac:dyDescent="0.25">
      <c r="A110" s="14">
        <v>332</v>
      </c>
      <c r="B110" s="369">
        <v>0</v>
      </c>
      <c r="C110" s="368">
        <v>0</v>
      </c>
      <c r="D110" s="368">
        <v>0</v>
      </c>
    </row>
    <row r="111" spans="1:4" x14ac:dyDescent="0.25">
      <c r="A111" s="14">
        <v>333</v>
      </c>
      <c r="B111" s="369">
        <v>0</v>
      </c>
      <c r="C111" s="368">
        <v>0</v>
      </c>
      <c r="D111" s="368">
        <v>0</v>
      </c>
    </row>
    <row r="112" spans="1:4" x14ac:dyDescent="0.25">
      <c r="A112" s="14">
        <v>345</v>
      </c>
      <c r="B112" s="369">
        <v>0</v>
      </c>
      <c r="C112" s="368">
        <v>0</v>
      </c>
      <c r="D112" s="368">
        <v>0</v>
      </c>
    </row>
    <row r="113" spans="1:4" x14ac:dyDescent="0.25">
      <c r="A113" s="14">
        <v>347</v>
      </c>
      <c r="B113" s="369">
        <v>45.71</v>
      </c>
      <c r="C113" s="368">
        <v>97570.723640552373</v>
      </c>
      <c r="D113" s="368">
        <v>100529.57519579137</v>
      </c>
    </row>
    <row r="114" spans="1:4" x14ac:dyDescent="0.25">
      <c r="A114" s="14">
        <v>356</v>
      </c>
      <c r="B114" s="369">
        <v>0</v>
      </c>
      <c r="C114" s="368">
        <v>0</v>
      </c>
      <c r="D114" s="368">
        <v>0</v>
      </c>
    </row>
    <row r="115" spans="1:4" x14ac:dyDescent="0.25">
      <c r="A115" s="14">
        <v>361</v>
      </c>
      <c r="B115" s="369">
        <v>0</v>
      </c>
      <c r="C115" s="368">
        <v>0</v>
      </c>
      <c r="D115" s="368">
        <v>0</v>
      </c>
    </row>
    <row r="116" spans="1:4" x14ac:dyDescent="0.25">
      <c r="A116" s="14">
        <v>362</v>
      </c>
      <c r="B116" s="369">
        <v>0</v>
      </c>
      <c r="C116" s="368">
        <v>0</v>
      </c>
      <c r="D116" s="368">
        <v>0</v>
      </c>
    </row>
    <row r="117" spans="1:4" x14ac:dyDescent="0.25">
      <c r="A117" s="14">
        <v>363</v>
      </c>
      <c r="B117" s="369">
        <v>2.4</v>
      </c>
      <c r="C117" s="368">
        <v>5575.4775463024635</v>
      </c>
      <c r="D117" s="368">
        <v>5721.2880332556379</v>
      </c>
    </row>
    <row r="118" spans="1:4" x14ac:dyDescent="0.25">
      <c r="A118" s="14">
        <v>378</v>
      </c>
      <c r="B118" s="369">
        <v>0</v>
      </c>
      <c r="C118" s="368">
        <v>0</v>
      </c>
      <c r="D118" s="368">
        <v>0</v>
      </c>
    </row>
    <row r="119" spans="1:4" x14ac:dyDescent="0.25">
      <c r="A119" s="14">
        <v>381</v>
      </c>
      <c r="B119" s="369">
        <v>0</v>
      </c>
      <c r="C119" s="368">
        <v>0</v>
      </c>
      <c r="D119" s="368">
        <v>0</v>
      </c>
    </row>
    <row r="120" spans="1:4" x14ac:dyDescent="0.25">
      <c r="A120" s="14">
        <v>390</v>
      </c>
      <c r="B120" s="369">
        <v>5.83</v>
      </c>
      <c r="C120" s="368">
        <v>13226.23245013829</v>
      </c>
      <c r="D120" s="368">
        <v>13427.659479777401</v>
      </c>
    </row>
    <row r="121" spans="1:4" x14ac:dyDescent="0.25">
      <c r="A121" s="14">
        <v>391</v>
      </c>
      <c r="B121" s="369">
        <v>0</v>
      </c>
      <c r="C121" s="368">
        <v>0</v>
      </c>
      <c r="D121" s="368">
        <v>0</v>
      </c>
    </row>
    <row r="122" spans="1:4" x14ac:dyDescent="0.25">
      <c r="A122" s="14">
        <v>402</v>
      </c>
      <c r="B122" s="369">
        <v>0</v>
      </c>
      <c r="C122" s="368">
        <v>0</v>
      </c>
      <c r="D122" s="368">
        <v>0</v>
      </c>
    </row>
    <row r="123" spans="1:4" x14ac:dyDescent="0.25">
      <c r="A123" s="14">
        <v>403</v>
      </c>
      <c r="B123" s="369">
        <v>0</v>
      </c>
      <c r="C123" s="368">
        <v>0</v>
      </c>
      <c r="D123" s="368">
        <v>0</v>
      </c>
    </row>
    <row r="124" spans="1:4" x14ac:dyDescent="0.25">
      <c r="A124" s="14">
        <v>404</v>
      </c>
      <c r="B124" s="369">
        <v>0</v>
      </c>
      <c r="C124" s="368">
        <v>0</v>
      </c>
      <c r="D124" s="368">
        <v>0</v>
      </c>
    </row>
    <row r="125" spans="1:4" x14ac:dyDescent="0.25">
      <c r="A125" s="14">
        <v>413</v>
      </c>
      <c r="B125" s="369">
        <v>42</v>
      </c>
      <c r="C125" s="368">
        <v>89120.317520516983</v>
      </c>
      <c r="D125" s="368">
        <v>91823.208303984662</v>
      </c>
    </row>
    <row r="126" spans="1:4" x14ac:dyDescent="0.25">
      <c r="A126" s="14">
        <v>414</v>
      </c>
      <c r="B126" s="369">
        <v>0</v>
      </c>
      <c r="C126" s="368">
        <v>0</v>
      </c>
      <c r="D126" s="368">
        <v>0</v>
      </c>
    </row>
    <row r="127" spans="1:4" x14ac:dyDescent="0.25">
      <c r="A127" s="14">
        <v>415</v>
      </c>
      <c r="B127" s="369">
        <v>0</v>
      </c>
      <c r="C127" s="368">
        <v>0</v>
      </c>
      <c r="D127" s="368">
        <v>0</v>
      </c>
    </row>
    <row r="128" spans="1:4" x14ac:dyDescent="0.25">
      <c r="A128" s="14">
        <v>423</v>
      </c>
      <c r="B128" s="369">
        <v>0</v>
      </c>
      <c r="C128" s="368">
        <v>0</v>
      </c>
      <c r="D128" s="368">
        <v>0</v>
      </c>
    </row>
    <row r="129" spans="1:4" x14ac:dyDescent="0.25">
      <c r="A129" s="14">
        <v>424</v>
      </c>
      <c r="B129" s="369">
        <v>0</v>
      </c>
      <c r="C129" s="368">
        <v>0</v>
      </c>
      <c r="D129" s="368">
        <v>0</v>
      </c>
    </row>
    <row r="130" spans="1:4" x14ac:dyDescent="0.25">
      <c r="A130" s="14">
        <v>432</v>
      </c>
      <c r="B130" s="369">
        <v>0</v>
      </c>
      <c r="C130" s="368">
        <v>0</v>
      </c>
      <c r="D130" s="368">
        <v>0</v>
      </c>
    </row>
    <row r="131" spans="1:4" x14ac:dyDescent="0.25">
      <c r="A131" s="14">
        <v>435</v>
      </c>
      <c r="B131" s="369">
        <v>0</v>
      </c>
      <c r="C131" s="368">
        <v>0</v>
      </c>
      <c r="D131" s="368">
        <v>0</v>
      </c>
    </row>
    <row r="132" spans="1:4" x14ac:dyDescent="0.25">
      <c r="A132" s="14">
        <v>441</v>
      </c>
      <c r="B132" s="369">
        <v>0</v>
      </c>
      <c r="C132" s="368">
        <v>0</v>
      </c>
      <c r="D132" s="368">
        <v>0</v>
      </c>
    </row>
    <row r="133" spans="1:4" x14ac:dyDescent="0.25">
      <c r="A133" s="14">
        <v>447</v>
      </c>
      <c r="B133" s="369">
        <v>0</v>
      </c>
      <c r="C133" s="368">
        <v>0</v>
      </c>
      <c r="D133" s="368">
        <v>0</v>
      </c>
    </row>
    <row r="134" spans="1:4" x14ac:dyDescent="0.25">
      <c r="A134" s="14">
        <v>458</v>
      </c>
      <c r="B134" s="369">
        <v>0</v>
      </c>
      <c r="C134" s="368">
        <v>0</v>
      </c>
      <c r="D134" s="368">
        <v>0</v>
      </c>
    </row>
    <row r="135" spans="1:4" x14ac:dyDescent="0.25">
      <c r="A135" s="14">
        <v>463</v>
      </c>
      <c r="B135" s="369">
        <v>0</v>
      </c>
      <c r="C135" s="368">
        <v>0</v>
      </c>
      <c r="D135" s="368">
        <v>0</v>
      </c>
    </row>
    <row r="136" spans="1:4" x14ac:dyDescent="0.25">
      <c r="A136" s="14">
        <v>465</v>
      </c>
      <c r="B136" s="369">
        <v>0</v>
      </c>
      <c r="C136" s="368">
        <v>0</v>
      </c>
      <c r="D136" s="368">
        <v>0</v>
      </c>
    </row>
    <row r="137" spans="1:4" x14ac:dyDescent="0.25">
      <c r="A137" s="14">
        <v>466</v>
      </c>
      <c r="B137" s="369">
        <v>0</v>
      </c>
      <c r="C137" s="368">
        <v>0</v>
      </c>
      <c r="D137" s="368">
        <v>0</v>
      </c>
    </row>
    <row r="138" spans="1:4" x14ac:dyDescent="0.25">
      <c r="A138" s="14">
        <v>473</v>
      </c>
      <c r="B138" s="369">
        <v>1.21</v>
      </c>
      <c r="C138" s="368">
        <v>2840.7731201003153</v>
      </c>
      <c r="D138" s="368">
        <v>2888.1414359311384</v>
      </c>
    </row>
    <row r="139" spans="1:4" x14ac:dyDescent="0.25">
      <c r="A139" s="14">
        <v>477</v>
      </c>
      <c r="B139" s="369">
        <v>0</v>
      </c>
      <c r="C139" s="368">
        <v>0</v>
      </c>
      <c r="D139" s="368">
        <v>0</v>
      </c>
    </row>
    <row r="140" spans="1:4" x14ac:dyDescent="0.25">
      <c r="A140" s="14">
        <v>480</v>
      </c>
      <c r="B140" s="369">
        <v>0</v>
      </c>
      <c r="C140" s="368">
        <v>0</v>
      </c>
      <c r="D140" s="368">
        <v>0</v>
      </c>
    </row>
    <row r="141" spans="1:4" x14ac:dyDescent="0.25">
      <c r="A141" s="14">
        <v>482</v>
      </c>
      <c r="B141" s="369">
        <v>0</v>
      </c>
      <c r="C141" s="368">
        <v>0</v>
      </c>
      <c r="D141" s="368">
        <v>0</v>
      </c>
    </row>
    <row r="142" spans="1:4" x14ac:dyDescent="0.25">
      <c r="A142" s="14">
        <v>484</v>
      </c>
      <c r="B142" s="369">
        <v>0</v>
      </c>
      <c r="C142" s="368">
        <v>0</v>
      </c>
      <c r="D142" s="368">
        <v>0</v>
      </c>
    </row>
    <row r="143" spans="1:4" x14ac:dyDescent="0.25">
      <c r="A143" s="14">
        <v>485</v>
      </c>
      <c r="B143" s="369">
        <v>0</v>
      </c>
      <c r="C143" s="368">
        <v>0</v>
      </c>
      <c r="D143" s="368">
        <v>0</v>
      </c>
    </row>
    <row r="144" spans="1:4" x14ac:dyDescent="0.25">
      <c r="A144" s="14">
        <v>486</v>
      </c>
      <c r="B144" s="369">
        <v>7.2</v>
      </c>
      <c r="C144" s="368">
        <v>16617.09516136079</v>
      </c>
      <c r="D144" s="368">
        <v>17062.063029199737</v>
      </c>
    </row>
    <row r="145" spans="1:4" x14ac:dyDescent="0.25">
      <c r="A145" s="14">
        <v>487</v>
      </c>
      <c r="B145" s="369">
        <v>0</v>
      </c>
      <c r="C145" s="368">
        <v>0</v>
      </c>
      <c r="D145" s="368">
        <v>0</v>
      </c>
    </row>
    <row r="146" spans="1:4" x14ac:dyDescent="0.25">
      <c r="A146" s="14">
        <v>492</v>
      </c>
      <c r="B146" s="369">
        <v>13.840000000000003</v>
      </c>
      <c r="C146" s="368">
        <v>29512.313234692352</v>
      </c>
      <c r="D146" s="368">
        <v>30409.133523881726</v>
      </c>
    </row>
    <row r="147" spans="1:4" x14ac:dyDescent="0.25">
      <c r="A147" s="14">
        <v>495</v>
      </c>
      <c r="B147" s="369">
        <v>0</v>
      </c>
      <c r="C147" s="368">
        <v>0</v>
      </c>
      <c r="D147" s="368">
        <v>0</v>
      </c>
    </row>
    <row r="148" spans="1:4" x14ac:dyDescent="0.25">
      <c r="A148" s="14">
        <v>497</v>
      </c>
      <c r="B148" s="369">
        <v>0</v>
      </c>
      <c r="C148" s="368">
        <v>0</v>
      </c>
      <c r="D148" s="368">
        <v>0</v>
      </c>
    </row>
    <row r="149" spans="1:4" x14ac:dyDescent="0.25">
      <c r="A149" s="14">
        <v>499</v>
      </c>
      <c r="B149" s="369">
        <v>0</v>
      </c>
      <c r="C149" s="368">
        <v>0</v>
      </c>
      <c r="D149" s="368">
        <v>0</v>
      </c>
    </row>
    <row r="150" spans="1:4" x14ac:dyDescent="0.25">
      <c r="A150" s="14">
        <v>500</v>
      </c>
      <c r="B150" s="369">
        <v>0</v>
      </c>
      <c r="C150" s="368">
        <v>0</v>
      </c>
      <c r="D150" s="368">
        <v>0</v>
      </c>
    </row>
    <row r="151" spans="1:4" x14ac:dyDescent="0.25">
      <c r="A151" s="14">
        <v>505</v>
      </c>
      <c r="B151" s="369">
        <v>0</v>
      </c>
      <c r="C151" s="368">
        <v>0</v>
      </c>
      <c r="D151" s="368">
        <v>0</v>
      </c>
    </row>
    <row r="152" spans="1:4" x14ac:dyDescent="0.25">
      <c r="A152" s="14">
        <v>507</v>
      </c>
      <c r="B152" s="369">
        <v>0</v>
      </c>
      <c r="C152" s="368">
        <v>0</v>
      </c>
      <c r="D152" s="368">
        <v>0</v>
      </c>
    </row>
    <row r="153" spans="1:4" x14ac:dyDescent="0.25">
      <c r="A153" s="14">
        <v>508</v>
      </c>
      <c r="B153" s="369">
        <v>0</v>
      </c>
      <c r="C153" s="368">
        <v>0</v>
      </c>
      <c r="D153" s="368">
        <v>0</v>
      </c>
    </row>
    <row r="154" spans="1:4" x14ac:dyDescent="0.25">
      <c r="A154" s="14">
        <v>511</v>
      </c>
      <c r="B154" s="369">
        <v>0</v>
      </c>
      <c r="C154" s="368">
        <v>0</v>
      </c>
      <c r="D154" s="368">
        <v>0</v>
      </c>
    </row>
    <row r="155" spans="1:4" x14ac:dyDescent="0.25">
      <c r="A155" s="14">
        <v>514</v>
      </c>
      <c r="B155" s="369">
        <v>0</v>
      </c>
      <c r="C155" s="368">
        <v>0</v>
      </c>
      <c r="D155" s="368">
        <v>0</v>
      </c>
    </row>
    <row r="156" spans="1:4" x14ac:dyDescent="0.25">
      <c r="A156" s="14">
        <v>518</v>
      </c>
      <c r="B156" s="369">
        <v>13.76</v>
      </c>
      <c r="C156" s="368">
        <v>30922.960153667576</v>
      </c>
      <c r="D156" s="368">
        <v>31841.881791044143</v>
      </c>
    </row>
    <row r="157" spans="1:4" x14ac:dyDescent="0.25">
      <c r="A157" s="14">
        <v>531</v>
      </c>
      <c r="B157" s="369">
        <v>0</v>
      </c>
      <c r="C157" s="368">
        <v>0</v>
      </c>
      <c r="D157" s="368">
        <v>0</v>
      </c>
    </row>
    <row r="158" spans="1:4" x14ac:dyDescent="0.25">
      <c r="A158" s="14">
        <v>533</v>
      </c>
      <c r="B158" s="369">
        <v>0</v>
      </c>
      <c r="C158" s="368">
        <v>0</v>
      </c>
      <c r="D158" s="368">
        <v>0</v>
      </c>
    </row>
    <row r="159" spans="1:4" x14ac:dyDescent="0.25">
      <c r="A159" s="14">
        <v>534</v>
      </c>
      <c r="B159" s="369">
        <v>0</v>
      </c>
      <c r="C159" s="368">
        <v>0</v>
      </c>
      <c r="D159" s="368">
        <v>0</v>
      </c>
    </row>
    <row r="160" spans="1:4" x14ac:dyDescent="0.25">
      <c r="A160" s="14">
        <v>535</v>
      </c>
      <c r="B160" s="369">
        <v>37.94</v>
      </c>
      <c r="C160" s="368">
        <v>87194.33685288555</v>
      </c>
      <c r="D160" s="368">
        <v>89950.950881493511</v>
      </c>
    </row>
    <row r="161" spans="1:4" x14ac:dyDescent="0.25">
      <c r="A161" s="14">
        <v>542</v>
      </c>
      <c r="B161" s="369">
        <v>0</v>
      </c>
      <c r="C161" s="368">
        <v>0</v>
      </c>
      <c r="D161" s="368">
        <v>0</v>
      </c>
    </row>
    <row r="162" spans="1:4" x14ac:dyDescent="0.25">
      <c r="A162" s="14">
        <v>544</v>
      </c>
      <c r="B162" s="369">
        <v>0</v>
      </c>
      <c r="C162" s="368">
        <v>0</v>
      </c>
      <c r="D162" s="368">
        <v>0</v>
      </c>
    </row>
    <row r="163" spans="1:4" x14ac:dyDescent="0.25">
      <c r="A163" s="14">
        <v>545</v>
      </c>
      <c r="B163" s="369">
        <v>6</v>
      </c>
      <c r="C163" s="368">
        <v>13995.930934538948</v>
      </c>
      <c r="D163" s="368">
        <v>14403.765607169276</v>
      </c>
    </row>
    <row r="164" spans="1:4" x14ac:dyDescent="0.25">
      <c r="A164" s="14">
        <v>547</v>
      </c>
      <c r="B164" s="369">
        <v>0</v>
      </c>
      <c r="C164" s="368">
        <v>0</v>
      </c>
      <c r="D164" s="368">
        <v>0</v>
      </c>
    </row>
    <row r="165" spans="1:4" x14ac:dyDescent="0.25">
      <c r="A165" s="14">
        <v>548</v>
      </c>
      <c r="B165" s="369">
        <v>6.7100000000000009</v>
      </c>
      <c r="C165" s="368">
        <v>14110.338362234135</v>
      </c>
      <c r="D165" s="368">
        <v>14565.968646272973</v>
      </c>
    </row>
    <row r="166" spans="1:4" x14ac:dyDescent="0.25">
      <c r="A166" s="14">
        <v>549</v>
      </c>
      <c r="B166" s="369">
        <v>0</v>
      </c>
      <c r="C166" s="368">
        <v>0</v>
      </c>
      <c r="D166" s="368">
        <v>0</v>
      </c>
    </row>
    <row r="167" spans="1:4" x14ac:dyDescent="0.25">
      <c r="A167" s="14">
        <v>550</v>
      </c>
      <c r="B167" s="369">
        <v>0</v>
      </c>
      <c r="C167" s="368">
        <v>0</v>
      </c>
      <c r="D167" s="368">
        <v>0</v>
      </c>
    </row>
    <row r="168" spans="1:4" x14ac:dyDescent="0.25">
      <c r="A168" s="14">
        <v>553</v>
      </c>
      <c r="B168" s="369">
        <v>0</v>
      </c>
      <c r="C168" s="368">
        <v>0</v>
      </c>
      <c r="D168" s="368">
        <v>0</v>
      </c>
    </row>
    <row r="169" spans="1:4" x14ac:dyDescent="0.25">
      <c r="A169" s="14">
        <v>561</v>
      </c>
      <c r="B169" s="369">
        <v>8.64</v>
      </c>
      <c r="C169" s="368">
        <v>23615.160693435828</v>
      </c>
      <c r="D169" s="368">
        <v>24249.829417665722</v>
      </c>
    </row>
    <row r="170" spans="1:4" x14ac:dyDescent="0.25">
      <c r="A170" s="14">
        <v>564</v>
      </c>
      <c r="B170" s="369">
        <v>0</v>
      </c>
      <c r="C170" s="368">
        <v>0</v>
      </c>
      <c r="D170" s="368">
        <v>0</v>
      </c>
    </row>
    <row r="171" spans="1:4" x14ac:dyDescent="0.25">
      <c r="A171" s="14">
        <v>577</v>
      </c>
      <c r="B171" s="369">
        <v>0</v>
      </c>
      <c r="C171" s="368">
        <v>0</v>
      </c>
      <c r="D171" s="368">
        <v>0</v>
      </c>
    </row>
    <row r="172" spans="1:4" x14ac:dyDescent="0.25">
      <c r="A172" s="14">
        <v>578</v>
      </c>
      <c r="B172" s="369">
        <v>5.52</v>
      </c>
      <c r="C172" s="368">
        <v>11991.899718567365</v>
      </c>
      <c r="D172" s="368">
        <v>12227.561678429178</v>
      </c>
    </row>
    <row r="173" spans="1:4" x14ac:dyDescent="0.25">
      <c r="A173" s="14">
        <v>581</v>
      </c>
      <c r="B173" s="369">
        <v>11.09</v>
      </c>
      <c r="C173" s="368">
        <v>25328.403584437532</v>
      </c>
      <c r="D173" s="368">
        <v>26106.748812191378</v>
      </c>
    </row>
    <row r="174" spans="1:4" x14ac:dyDescent="0.25">
      <c r="A174" s="14">
        <v>592</v>
      </c>
      <c r="B174" s="369">
        <v>0</v>
      </c>
      <c r="C174" s="368">
        <v>0</v>
      </c>
      <c r="D174" s="368">
        <v>0</v>
      </c>
    </row>
    <row r="175" spans="1:4" x14ac:dyDescent="0.25">
      <c r="A175" s="14">
        <v>593</v>
      </c>
      <c r="B175" s="369">
        <v>19.5</v>
      </c>
      <c r="C175" s="368">
        <v>44933.70067943004</v>
      </c>
      <c r="D175" s="368">
        <v>46284.467539789708</v>
      </c>
    </row>
    <row r="176" spans="1:4" x14ac:dyDescent="0.25">
      <c r="A176" s="14">
        <v>595</v>
      </c>
      <c r="B176" s="369">
        <v>0</v>
      </c>
      <c r="C176" s="368">
        <v>0</v>
      </c>
      <c r="D176" s="368">
        <v>0</v>
      </c>
    </row>
    <row r="177" spans="1:4" x14ac:dyDescent="0.25">
      <c r="A177" s="14">
        <v>599</v>
      </c>
      <c r="B177" s="369">
        <v>0</v>
      </c>
      <c r="C177" s="368">
        <v>0</v>
      </c>
      <c r="D177" s="368">
        <v>0</v>
      </c>
    </row>
    <row r="178" spans="1:4" x14ac:dyDescent="0.25">
      <c r="A178" s="14">
        <v>600</v>
      </c>
      <c r="B178" s="369">
        <v>0</v>
      </c>
      <c r="C178" s="368">
        <v>0</v>
      </c>
      <c r="D178" s="368">
        <v>0</v>
      </c>
    </row>
    <row r="179" spans="1:4" x14ac:dyDescent="0.25">
      <c r="A179" s="14">
        <v>601</v>
      </c>
      <c r="B179" s="369">
        <v>0</v>
      </c>
      <c r="C179" s="368">
        <v>0</v>
      </c>
      <c r="D179" s="368">
        <v>0</v>
      </c>
    </row>
    <row r="180" spans="1:4" x14ac:dyDescent="0.25">
      <c r="A180" s="14">
        <v>621</v>
      </c>
      <c r="B180" s="369">
        <v>50.32</v>
      </c>
      <c r="C180" s="368">
        <v>127819.18029484618</v>
      </c>
      <c r="D180" s="368">
        <v>131962.89535695931</v>
      </c>
    </row>
    <row r="181" spans="1:4" x14ac:dyDescent="0.25">
      <c r="A181" s="14">
        <v>622</v>
      </c>
      <c r="B181" s="369">
        <v>62.74</v>
      </c>
      <c r="C181" s="368">
        <v>145004.10987284919</v>
      </c>
      <c r="D181" s="368">
        <v>149510.27802324295</v>
      </c>
    </row>
    <row r="182" spans="1:4" x14ac:dyDescent="0.25">
      <c r="A182" s="14">
        <v>623</v>
      </c>
      <c r="B182" s="369">
        <v>27.97</v>
      </c>
      <c r="C182" s="368">
        <v>65461.395152114332</v>
      </c>
      <c r="D182" s="368">
        <v>67401.470811821171</v>
      </c>
    </row>
    <row r="183" spans="1:4" x14ac:dyDescent="0.25">
      <c r="A183" s="14">
        <v>624</v>
      </c>
      <c r="B183" s="369">
        <v>24.19</v>
      </c>
      <c r="C183" s="368">
        <v>58512.694924117706</v>
      </c>
      <c r="D183" s="368">
        <v>60045.135423971224</v>
      </c>
    </row>
    <row r="184" spans="1:4" x14ac:dyDescent="0.25">
      <c r="A184" s="14">
        <v>625</v>
      </c>
      <c r="B184" s="369">
        <v>147.34000000000003</v>
      </c>
      <c r="C184" s="368">
        <v>350414.40763057442</v>
      </c>
      <c r="D184" s="368">
        <v>361617.76286872057</v>
      </c>
    </row>
    <row r="185" spans="1:4" x14ac:dyDescent="0.25">
      <c r="A185" s="14">
        <v>630</v>
      </c>
      <c r="B185" s="369">
        <v>0</v>
      </c>
      <c r="C185" s="368">
        <v>0</v>
      </c>
      <c r="D185" s="368">
        <v>0</v>
      </c>
    </row>
    <row r="186" spans="1:4" x14ac:dyDescent="0.25">
      <c r="A186" s="14">
        <v>635</v>
      </c>
      <c r="B186" s="369">
        <v>0</v>
      </c>
      <c r="C186" s="368">
        <v>0</v>
      </c>
      <c r="D186" s="368">
        <v>0</v>
      </c>
    </row>
    <row r="187" spans="1:4" x14ac:dyDescent="0.25">
      <c r="A187" s="14">
        <v>640</v>
      </c>
      <c r="B187" s="369">
        <v>0</v>
      </c>
      <c r="C187" s="368">
        <v>0</v>
      </c>
      <c r="D187" s="368">
        <v>0</v>
      </c>
    </row>
    <row r="188" spans="1:4" x14ac:dyDescent="0.25">
      <c r="A188" s="14">
        <v>656</v>
      </c>
      <c r="B188" s="369">
        <v>35.549999999999997</v>
      </c>
      <c r="C188" s="368">
        <v>82374.281878723239</v>
      </c>
      <c r="D188" s="368">
        <v>85109.156230557943</v>
      </c>
    </row>
    <row r="189" spans="1:4" x14ac:dyDescent="0.25">
      <c r="A189" s="14">
        <v>659</v>
      </c>
      <c r="B189" s="369">
        <v>0</v>
      </c>
      <c r="C189" s="368">
        <v>0</v>
      </c>
      <c r="D189" s="368">
        <v>0</v>
      </c>
    </row>
    <row r="190" spans="1:4" x14ac:dyDescent="0.25">
      <c r="A190" s="14">
        <v>671</v>
      </c>
      <c r="B190" s="369">
        <v>0</v>
      </c>
      <c r="C190" s="368">
        <v>0</v>
      </c>
      <c r="D190" s="368">
        <v>0</v>
      </c>
    </row>
    <row r="191" spans="1:4" x14ac:dyDescent="0.25">
      <c r="A191" s="14">
        <v>676</v>
      </c>
      <c r="B191" s="369">
        <v>0</v>
      </c>
      <c r="C191" s="368">
        <v>0</v>
      </c>
      <c r="D191" s="368">
        <v>0</v>
      </c>
    </row>
    <row r="192" spans="1:4" x14ac:dyDescent="0.25">
      <c r="A192" s="14">
        <v>682</v>
      </c>
      <c r="B192" s="369">
        <v>0</v>
      </c>
      <c r="C192" s="368">
        <v>0</v>
      </c>
      <c r="D192" s="368">
        <v>0</v>
      </c>
    </row>
    <row r="193" spans="1:4" x14ac:dyDescent="0.25">
      <c r="A193" s="14">
        <v>690</v>
      </c>
      <c r="B193" s="369">
        <v>0</v>
      </c>
      <c r="C193" s="368">
        <v>0</v>
      </c>
      <c r="D193" s="368">
        <v>0</v>
      </c>
    </row>
    <row r="194" spans="1:4" x14ac:dyDescent="0.25">
      <c r="A194" s="14">
        <v>695</v>
      </c>
      <c r="B194" s="369">
        <v>10.36</v>
      </c>
      <c r="C194" s="368">
        <v>21712.728610047212</v>
      </c>
      <c r="D194" s="368">
        <v>22361.894630307259</v>
      </c>
    </row>
    <row r="195" spans="1:4" x14ac:dyDescent="0.25">
      <c r="A195" s="14">
        <v>696</v>
      </c>
      <c r="B195" s="369">
        <v>0</v>
      </c>
      <c r="C195" s="368">
        <v>0</v>
      </c>
      <c r="D195" s="368">
        <v>0</v>
      </c>
    </row>
    <row r="196" spans="1:4" x14ac:dyDescent="0.25">
      <c r="A196" s="14">
        <v>698</v>
      </c>
      <c r="B196" s="369">
        <v>0</v>
      </c>
      <c r="C196" s="368">
        <v>0</v>
      </c>
      <c r="D196" s="368">
        <v>0</v>
      </c>
    </row>
    <row r="197" spans="1:4" x14ac:dyDescent="0.25">
      <c r="A197" s="14">
        <v>700</v>
      </c>
      <c r="B197" s="369">
        <v>0</v>
      </c>
      <c r="C197" s="368">
        <v>0</v>
      </c>
      <c r="D197" s="368">
        <v>0</v>
      </c>
    </row>
    <row r="198" spans="1:4" x14ac:dyDescent="0.25">
      <c r="A198" s="14">
        <v>701</v>
      </c>
      <c r="B198" s="369">
        <v>0</v>
      </c>
      <c r="C198" s="368">
        <v>0</v>
      </c>
      <c r="D198" s="368">
        <v>0</v>
      </c>
    </row>
    <row r="199" spans="1:4" x14ac:dyDescent="0.25">
      <c r="A199" s="14">
        <v>704</v>
      </c>
      <c r="B199" s="369">
        <v>0</v>
      </c>
      <c r="C199" s="368">
        <v>0</v>
      </c>
      <c r="D199" s="368">
        <v>0</v>
      </c>
    </row>
    <row r="200" spans="1:4" x14ac:dyDescent="0.25">
      <c r="A200" s="14">
        <v>707</v>
      </c>
      <c r="B200" s="369">
        <v>0</v>
      </c>
      <c r="C200" s="368">
        <v>0</v>
      </c>
      <c r="D200" s="368">
        <v>0</v>
      </c>
    </row>
    <row r="201" spans="1:4" x14ac:dyDescent="0.25">
      <c r="A201" s="14">
        <v>709</v>
      </c>
      <c r="B201" s="369">
        <v>16.319999999999997</v>
      </c>
      <c r="C201" s="368">
        <v>37110.96772976435</v>
      </c>
      <c r="D201" s="368">
        <v>38207.706335750758</v>
      </c>
    </row>
    <row r="202" spans="1:4" x14ac:dyDescent="0.25">
      <c r="A202" s="14">
        <v>712</v>
      </c>
      <c r="B202" s="369">
        <v>10.199999999999999</v>
      </c>
      <c r="C202" s="368">
        <v>21521.271282067508</v>
      </c>
      <c r="D202" s="368">
        <v>22136.642794832296</v>
      </c>
    </row>
    <row r="203" spans="1:4" x14ac:dyDescent="0.25">
      <c r="A203" s="14">
        <v>716</v>
      </c>
      <c r="B203" s="369">
        <v>0</v>
      </c>
      <c r="C203" s="368">
        <v>0</v>
      </c>
      <c r="D203" s="368">
        <v>0</v>
      </c>
    </row>
    <row r="204" spans="1:4" x14ac:dyDescent="0.25">
      <c r="A204" s="14">
        <v>717</v>
      </c>
      <c r="B204" s="369">
        <v>0</v>
      </c>
      <c r="C204" s="368">
        <v>0</v>
      </c>
      <c r="D204" s="368">
        <v>0</v>
      </c>
    </row>
    <row r="205" spans="1:4" x14ac:dyDescent="0.25">
      <c r="A205" s="14">
        <v>719</v>
      </c>
      <c r="B205" s="369">
        <v>0</v>
      </c>
      <c r="C205" s="368">
        <v>0</v>
      </c>
      <c r="D205" s="368">
        <v>0</v>
      </c>
    </row>
    <row r="206" spans="1:4" x14ac:dyDescent="0.25">
      <c r="A206" s="14">
        <v>720</v>
      </c>
      <c r="B206" s="369">
        <v>0</v>
      </c>
      <c r="C206" s="368">
        <v>0</v>
      </c>
      <c r="D206" s="368">
        <v>0</v>
      </c>
    </row>
    <row r="207" spans="1:4" x14ac:dyDescent="0.25">
      <c r="A207" s="14">
        <v>721</v>
      </c>
      <c r="B207" s="369">
        <v>0</v>
      </c>
      <c r="C207" s="368">
        <v>0</v>
      </c>
      <c r="D207" s="368">
        <v>0</v>
      </c>
    </row>
    <row r="208" spans="1:4" x14ac:dyDescent="0.25">
      <c r="A208" s="14">
        <v>726</v>
      </c>
      <c r="B208" s="369">
        <v>0</v>
      </c>
      <c r="C208" s="368">
        <v>0</v>
      </c>
      <c r="D208" s="368">
        <v>0</v>
      </c>
    </row>
    <row r="209" spans="1:4" x14ac:dyDescent="0.25">
      <c r="A209" s="14">
        <v>727</v>
      </c>
      <c r="B209" s="369">
        <v>0</v>
      </c>
      <c r="C209" s="368">
        <v>0</v>
      </c>
      <c r="D209" s="368">
        <v>0</v>
      </c>
    </row>
    <row r="210" spans="1:4" x14ac:dyDescent="0.25">
      <c r="A210" s="14">
        <v>728</v>
      </c>
      <c r="B210" s="369">
        <v>0</v>
      </c>
      <c r="C210" s="368">
        <v>0</v>
      </c>
      <c r="D210" s="368">
        <v>0</v>
      </c>
    </row>
    <row r="211" spans="1:4" x14ac:dyDescent="0.25">
      <c r="A211" s="14">
        <v>738</v>
      </c>
      <c r="B211" s="369">
        <v>0</v>
      </c>
      <c r="C211" s="368">
        <v>0</v>
      </c>
      <c r="D211" s="368">
        <v>0</v>
      </c>
    </row>
    <row r="212" spans="1:4" x14ac:dyDescent="0.25">
      <c r="A212" s="14">
        <v>739</v>
      </c>
      <c r="B212" s="369">
        <v>0</v>
      </c>
      <c r="C212" s="368">
        <v>0</v>
      </c>
      <c r="D212" s="368">
        <v>0</v>
      </c>
    </row>
    <row r="213" spans="1:4" x14ac:dyDescent="0.25">
      <c r="A213" s="14">
        <v>740</v>
      </c>
      <c r="B213" s="369">
        <v>0</v>
      </c>
      <c r="C213" s="368">
        <v>0</v>
      </c>
      <c r="D213" s="368">
        <v>0</v>
      </c>
    </row>
    <row r="214" spans="1:4" x14ac:dyDescent="0.25">
      <c r="A214" s="14">
        <v>741</v>
      </c>
      <c r="B214" s="369">
        <v>0</v>
      </c>
      <c r="C214" s="368">
        <v>0</v>
      </c>
      <c r="D214" s="368">
        <v>0</v>
      </c>
    </row>
    <row r="215" spans="1:4" x14ac:dyDescent="0.25">
      <c r="A215" s="14">
        <v>742</v>
      </c>
      <c r="B215" s="369">
        <v>17.64</v>
      </c>
      <c r="C215" s="368">
        <v>37090.020830466237</v>
      </c>
      <c r="D215" s="368">
        <v>37876.112287552736</v>
      </c>
    </row>
    <row r="216" spans="1:4" x14ac:dyDescent="0.25">
      <c r="A216" s="14">
        <v>743</v>
      </c>
      <c r="B216" s="369">
        <v>0</v>
      </c>
      <c r="C216" s="368">
        <v>0</v>
      </c>
      <c r="D216" s="368">
        <v>0</v>
      </c>
    </row>
    <row r="217" spans="1:4" x14ac:dyDescent="0.25">
      <c r="A217" s="14">
        <v>745</v>
      </c>
      <c r="B217" s="369">
        <v>0</v>
      </c>
      <c r="C217" s="368">
        <v>0</v>
      </c>
      <c r="D217" s="368">
        <v>0</v>
      </c>
    </row>
    <row r="218" spans="1:4" x14ac:dyDescent="0.25">
      <c r="A218" s="14">
        <v>748</v>
      </c>
      <c r="B218" s="369">
        <v>0</v>
      </c>
      <c r="C218" s="368">
        <v>0</v>
      </c>
      <c r="D218" s="368">
        <v>0</v>
      </c>
    </row>
    <row r="219" spans="1:4" x14ac:dyDescent="0.25">
      <c r="A219" s="14">
        <v>750</v>
      </c>
      <c r="B219" s="369">
        <v>0</v>
      </c>
      <c r="C219" s="368">
        <v>0</v>
      </c>
      <c r="D219" s="368">
        <v>0</v>
      </c>
    </row>
    <row r="220" spans="1:4" x14ac:dyDescent="0.25">
      <c r="A220" s="14">
        <v>756</v>
      </c>
      <c r="B220" s="369">
        <v>0</v>
      </c>
      <c r="C220" s="368">
        <v>0</v>
      </c>
      <c r="D220" s="368">
        <v>0</v>
      </c>
    </row>
    <row r="221" spans="1:4" x14ac:dyDescent="0.25">
      <c r="A221" s="14">
        <v>761</v>
      </c>
      <c r="B221" s="369">
        <v>21.66</v>
      </c>
      <c r="C221" s="368">
        <v>48629.827757494058</v>
      </c>
      <c r="D221" s="368">
        <v>50146.121483304538</v>
      </c>
    </row>
    <row r="222" spans="1:4" x14ac:dyDescent="0.25">
      <c r="A222" s="14">
        <v>763</v>
      </c>
      <c r="B222" s="369">
        <v>0</v>
      </c>
      <c r="C222" s="368">
        <v>0</v>
      </c>
      <c r="D222" s="368">
        <v>0</v>
      </c>
    </row>
    <row r="223" spans="1:4" x14ac:dyDescent="0.25">
      <c r="A223" s="14">
        <v>768</v>
      </c>
      <c r="B223" s="369">
        <v>0</v>
      </c>
      <c r="C223" s="368">
        <v>0</v>
      </c>
      <c r="D223" s="368">
        <v>0</v>
      </c>
    </row>
    <row r="224" spans="1:4" x14ac:dyDescent="0.25">
      <c r="A224" s="14">
        <v>771</v>
      </c>
      <c r="B224" s="369">
        <v>0</v>
      </c>
      <c r="C224" s="368">
        <v>0</v>
      </c>
      <c r="D224" s="368">
        <v>0</v>
      </c>
    </row>
    <row r="225" spans="1:4" x14ac:dyDescent="0.25">
      <c r="A225" s="14">
        <v>775</v>
      </c>
      <c r="B225" s="369">
        <v>0</v>
      </c>
      <c r="C225" s="368">
        <v>0</v>
      </c>
      <c r="D225" s="368">
        <v>0</v>
      </c>
    </row>
    <row r="226" spans="1:4" x14ac:dyDescent="0.25">
      <c r="A226" s="14">
        <v>777</v>
      </c>
      <c r="B226" s="369">
        <v>0</v>
      </c>
      <c r="C226" s="368">
        <v>0</v>
      </c>
      <c r="D226" s="368">
        <v>0</v>
      </c>
    </row>
    <row r="227" spans="1:4" x14ac:dyDescent="0.25">
      <c r="A227" s="14">
        <v>786</v>
      </c>
      <c r="B227" s="369">
        <v>10.8</v>
      </c>
      <c r="C227" s="368">
        <v>24420.949217710004</v>
      </c>
      <c r="D227" s="368">
        <v>24903.217464335044</v>
      </c>
    </row>
    <row r="228" spans="1:4" x14ac:dyDescent="0.25">
      <c r="A228" s="14">
        <v>787</v>
      </c>
      <c r="B228" s="369">
        <v>0</v>
      </c>
      <c r="C228" s="368">
        <v>0</v>
      </c>
      <c r="D228" s="368">
        <v>0</v>
      </c>
    </row>
    <row r="229" spans="1:4" x14ac:dyDescent="0.25">
      <c r="A229" s="14">
        <v>801</v>
      </c>
      <c r="B229" s="369">
        <v>5.55</v>
      </c>
      <c r="C229" s="368">
        <v>13711.146497902926</v>
      </c>
      <c r="D229" s="368">
        <v>14056.556089154823</v>
      </c>
    </row>
    <row r="230" spans="1:4" x14ac:dyDescent="0.25">
      <c r="A230" s="14">
        <v>803</v>
      </c>
      <c r="B230" s="369">
        <v>0</v>
      </c>
      <c r="C230" s="368">
        <v>0</v>
      </c>
      <c r="D230" s="368">
        <v>0</v>
      </c>
    </row>
    <row r="231" spans="1:4" x14ac:dyDescent="0.25">
      <c r="A231" s="14">
        <v>811</v>
      </c>
      <c r="B231" s="369">
        <v>0</v>
      </c>
      <c r="C231" s="368">
        <v>0</v>
      </c>
      <c r="D231" s="368">
        <v>0</v>
      </c>
    </row>
    <row r="232" spans="1:4" x14ac:dyDescent="0.25">
      <c r="A232" s="14">
        <v>813</v>
      </c>
      <c r="B232" s="369">
        <v>0</v>
      </c>
      <c r="C232" s="368">
        <v>0</v>
      </c>
      <c r="D232" s="368">
        <v>0</v>
      </c>
    </row>
    <row r="233" spans="1:4" x14ac:dyDescent="0.25">
      <c r="A233" s="14">
        <v>815</v>
      </c>
      <c r="B233" s="369">
        <v>0</v>
      </c>
      <c r="C233" s="368">
        <v>0</v>
      </c>
      <c r="D233" s="368">
        <v>0</v>
      </c>
    </row>
    <row r="234" spans="1:4" x14ac:dyDescent="0.25">
      <c r="A234" s="14">
        <v>818</v>
      </c>
      <c r="B234" s="369">
        <v>0</v>
      </c>
      <c r="C234" s="368">
        <v>0</v>
      </c>
      <c r="D234" s="368">
        <v>0</v>
      </c>
    </row>
    <row r="235" spans="1:4" x14ac:dyDescent="0.25">
      <c r="A235" s="14">
        <v>820</v>
      </c>
      <c r="B235" s="369">
        <v>0</v>
      </c>
      <c r="C235" s="368">
        <v>0</v>
      </c>
      <c r="D235" s="368">
        <v>0</v>
      </c>
    </row>
    <row r="236" spans="1:4" x14ac:dyDescent="0.25">
      <c r="A236" s="14">
        <v>821</v>
      </c>
      <c r="B236" s="369">
        <v>0</v>
      </c>
      <c r="C236" s="368">
        <v>0</v>
      </c>
      <c r="D236" s="368">
        <v>0</v>
      </c>
    </row>
    <row r="237" spans="1:4" x14ac:dyDescent="0.25">
      <c r="A237" s="14">
        <v>829</v>
      </c>
      <c r="B237" s="369">
        <v>7.2</v>
      </c>
      <c r="C237" s="368">
        <v>15312.783775765231</v>
      </c>
      <c r="D237" s="368">
        <v>15779.912479096354</v>
      </c>
    </row>
    <row r="238" spans="1:4" x14ac:dyDescent="0.25">
      <c r="A238" s="14">
        <v>831</v>
      </c>
      <c r="B238" s="369">
        <v>0</v>
      </c>
      <c r="C238" s="368">
        <v>0</v>
      </c>
      <c r="D238" s="368">
        <v>0</v>
      </c>
    </row>
    <row r="239" spans="1:4" x14ac:dyDescent="0.25">
      <c r="A239" s="14">
        <v>832</v>
      </c>
      <c r="B239" s="369">
        <v>0</v>
      </c>
      <c r="C239" s="368">
        <v>0</v>
      </c>
      <c r="D239" s="368">
        <v>0</v>
      </c>
    </row>
    <row r="240" spans="1:4" x14ac:dyDescent="0.25">
      <c r="A240" s="14">
        <v>833</v>
      </c>
      <c r="B240" s="369">
        <v>20.82</v>
      </c>
      <c r="C240" s="368">
        <v>51635.307547553239</v>
      </c>
      <c r="D240" s="368">
        <v>53114.301364141487</v>
      </c>
    </row>
    <row r="241" spans="1:4" x14ac:dyDescent="0.25">
      <c r="A241" s="14">
        <v>834</v>
      </c>
      <c r="B241" s="369">
        <v>0</v>
      </c>
      <c r="C241" s="368">
        <v>0</v>
      </c>
      <c r="D241" s="368">
        <v>0</v>
      </c>
    </row>
    <row r="242" spans="1:4" x14ac:dyDescent="0.25">
      <c r="A242" s="14">
        <v>836</v>
      </c>
      <c r="B242" s="369">
        <v>0</v>
      </c>
      <c r="C242" s="368">
        <v>0</v>
      </c>
      <c r="D242" s="368">
        <v>0</v>
      </c>
    </row>
    <row r="243" spans="1:4" x14ac:dyDescent="0.25">
      <c r="A243" s="14">
        <v>837</v>
      </c>
      <c r="B243" s="369">
        <v>16.670000000000002</v>
      </c>
      <c r="C243" s="368">
        <v>38474.784319735511</v>
      </c>
      <c r="D243" s="368">
        <v>39695.087844117574</v>
      </c>
    </row>
    <row r="244" spans="1:4" x14ac:dyDescent="0.25">
      <c r="A244" s="14">
        <v>840</v>
      </c>
      <c r="B244" s="369">
        <v>0</v>
      </c>
      <c r="C244" s="368">
        <v>0</v>
      </c>
      <c r="D244" s="368">
        <v>0</v>
      </c>
    </row>
    <row r="245" spans="1:4" x14ac:dyDescent="0.25">
      <c r="A245" s="14">
        <v>846</v>
      </c>
      <c r="B245" s="369">
        <v>0</v>
      </c>
      <c r="C245" s="368">
        <v>0</v>
      </c>
      <c r="D245" s="368">
        <v>0</v>
      </c>
    </row>
    <row r="246" spans="1:4" x14ac:dyDescent="0.25">
      <c r="A246" s="14">
        <v>850</v>
      </c>
      <c r="B246" s="369">
        <v>8.64</v>
      </c>
      <c r="C246" s="368">
        <v>18954.80914895414</v>
      </c>
      <c r="D246" s="368">
        <v>19509.157163493495</v>
      </c>
    </row>
    <row r="247" spans="1:4" x14ac:dyDescent="0.25">
      <c r="A247" s="14">
        <v>852</v>
      </c>
      <c r="B247" s="369">
        <v>0</v>
      </c>
      <c r="C247" s="368">
        <v>0</v>
      </c>
      <c r="D247" s="368">
        <v>0</v>
      </c>
    </row>
    <row r="248" spans="1:4" x14ac:dyDescent="0.25">
      <c r="A248" s="14">
        <v>857</v>
      </c>
      <c r="B248" s="369">
        <v>0</v>
      </c>
      <c r="C248" s="368">
        <v>0</v>
      </c>
      <c r="D248" s="368">
        <v>0</v>
      </c>
    </row>
    <row r="249" spans="1:4" x14ac:dyDescent="0.25">
      <c r="A249" s="14">
        <v>858</v>
      </c>
      <c r="B249" s="369">
        <v>0</v>
      </c>
      <c r="C249" s="368">
        <v>0</v>
      </c>
      <c r="D249" s="368">
        <v>0</v>
      </c>
    </row>
    <row r="250" spans="1:4" x14ac:dyDescent="0.25">
      <c r="A250" s="14">
        <v>861</v>
      </c>
      <c r="B250" s="369">
        <v>9</v>
      </c>
      <c r="C250" s="368">
        <v>21950.015618975376</v>
      </c>
      <c r="D250" s="368">
        <v>22364.508338861022</v>
      </c>
    </row>
    <row r="251" spans="1:4" x14ac:dyDescent="0.25">
      <c r="A251" s="14">
        <v>876</v>
      </c>
      <c r="B251" s="369">
        <v>0</v>
      </c>
      <c r="C251" s="368">
        <v>0</v>
      </c>
      <c r="D251" s="368">
        <v>0</v>
      </c>
    </row>
    <row r="252" spans="1:4" x14ac:dyDescent="0.25">
      <c r="A252" s="14">
        <v>877</v>
      </c>
      <c r="B252" s="369">
        <v>0</v>
      </c>
      <c r="C252" s="368">
        <v>0</v>
      </c>
      <c r="D252" s="368">
        <v>0</v>
      </c>
    </row>
    <row r="253" spans="1:4" x14ac:dyDescent="0.25">
      <c r="A253" s="14">
        <v>879</v>
      </c>
      <c r="B253" s="369">
        <v>0</v>
      </c>
      <c r="C253" s="368">
        <v>0</v>
      </c>
      <c r="D253" s="368">
        <v>0</v>
      </c>
    </row>
    <row r="254" spans="1:4" x14ac:dyDescent="0.25">
      <c r="A254" s="14">
        <v>881</v>
      </c>
      <c r="B254" s="369">
        <v>0</v>
      </c>
      <c r="C254" s="368">
        <v>0</v>
      </c>
      <c r="D254" s="368">
        <v>0</v>
      </c>
    </row>
    <row r="255" spans="1:4" x14ac:dyDescent="0.25">
      <c r="A255" s="14">
        <v>882</v>
      </c>
      <c r="B255" s="369">
        <v>0</v>
      </c>
      <c r="C255" s="368">
        <v>0</v>
      </c>
      <c r="D255" s="368">
        <v>0</v>
      </c>
    </row>
    <row r="256" spans="1:4" x14ac:dyDescent="0.25">
      <c r="A256" s="14">
        <v>883</v>
      </c>
      <c r="B256" s="369">
        <v>0</v>
      </c>
      <c r="C256" s="368">
        <v>0</v>
      </c>
      <c r="D256" s="368">
        <v>0</v>
      </c>
    </row>
    <row r="257" spans="1:4" x14ac:dyDescent="0.25">
      <c r="A257" s="14">
        <v>885</v>
      </c>
      <c r="B257" s="369">
        <v>0</v>
      </c>
      <c r="C257" s="368">
        <v>0</v>
      </c>
      <c r="D257" s="368">
        <v>0</v>
      </c>
    </row>
    <row r="258" spans="1:4" x14ac:dyDescent="0.25">
      <c r="A258" s="14">
        <v>891</v>
      </c>
      <c r="B258" s="369">
        <v>0</v>
      </c>
      <c r="C258" s="368">
        <v>0</v>
      </c>
      <c r="D258" s="368">
        <v>0</v>
      </c>
    </row>
    <row r="259" spans="1:4" x14ac:dyDescent="0.25">
      <c r="A259" s="14">
        <v>911</v>
      </c>
      <c r="B259" s="369">
        <v>0</v>
      </c>
      <c r="C259" s="368">
        <v>0</v>
      </c>
      <c r="D259" s="368">
        <v>0</v>
      </c>
    </row>
    <row r="260" spans="1:4" x14ac:dyDescent="0.25">
      <c r="A260" s="14">
        <v>912</v>
      </c>
      <c r="B260" s="369">
        <v>0</v>
      </c>
      <c r="C260" s="368">
        <v>0</v>
      </c>
      <c r="D260" s="368">
        <v>0</v>
      </c>
    </row>
    <row r="261" spans="1:4" x14ac:dyDescent="0.25">
      <c r="A261" s="14">
        <v>914</v>
      </c>
      <c r="B261" s="369">
        <v>0</v>
      </c>
      <c r="C261" s="368">
        <v>0</v>
      </c>
      <c r="D261" s="368">
        <v>0</v>
      </c>
    </row>
    <row r="262" spans="1:4" x14ac:dyDescent="0.25">
      <c r="A262" s="14">
        <v>2071</v>
      </c>
      <c r="B262" s="369">
        <v>0</v>
      </c>
      <c r="C262" s="368">
        <v>0</v>
      </c>
      <c r="D262" s="368">
        <v>0</v>
      </c>
    </row>
    <row r="263" spans="1:4" x14ac:dyDescent="0.25">
      <c r="A263" s="14">
        <v>2125</v>
      </c>
      <c r="B263" s="369">
        <v>0</v>
      </c>
      <c r="C263" s="368">
        <v>0</v>
      </c>
      <c r="D263" s="368">
        <v>0</v>
      </c>
    </row>
    <row r="264" spans="1:4" x14ac:dyDescent="0.25">
      <c r="A264" s="14">
        <v>2134</v>
      </c>
      <c r="B264" s="369">
        <v>0</v>
      </c>
      <c r="C264" s="368">
        <v>0</v>
      </c>
      <c r="D264" s="368">
        <v>0</v>
      </c>
    </row>
    <row r="265" spans="1:4" x14ac:dyDescent="0.25">
      <c r="A265" s="14">
        <v>2135</v>
      </c>
      <c r="B265" s="369">
        <v>0</v>
      </c>
      <c r="C265" s="368">
        <v>0</v>
      </c>
      <c r="D265" s="368">
        <v>0</v>
      </c>
    </row>
    <row r="266" spans="1:4" x14ac:dyDescent="0.25">
      <c r="A266" s="14">
        <v>2137</v>
      </c>
      <c r="B266" s="369">
        <v>0</v>
      </c>
      <c r="C266" s="368">
        <v>0</v>
      </c>
      <c r="D266" s="368">
        <v>0</v>
      </c>
    </row>
    <row r="267" spans="1:4" x14ac:dyDescent="0.25">
      <c r="A267" s="14">
        <v>2142</v>
      </c>
      <c r="B267" s="369">
        <v>44.2</v>
      </c>
      <c r="C267" s="368">
        <v>99038.207369088137</v>
      </c>
      <c r="D267" s="368">
        <v>100225.84695103811</v>
      </c>
    </row>
    <row r="268" spans="1:4" x14ac:dyDescent="0.25">
      <c r="A268" s="14">
        <v>2143</v>
      </c>
      <c r="B268" s="369">
        <v>0</v>
      </c>
      <c r="C268" s="368">
        <v>0</v>
      </c>
      <c r="D268" s="368">
        <v>0</v>
      </c>
    </row>
    <row r="269" spans="1:4" x14ac:dyDescent="0.25">
      <c r="A269" s="14">
        <v>2144</v>
      </c>
      <c r="B269" s="369">
        <v>0</v>
      </c>
      <c r="C269" s="368">
        <v>0</v>
      </c>
      <c r="D269" s="368">
        <v>0</v>
      </c>
    </row>
    <row r="270" spans="1:4" x14ac:dyDescent="0.25">
      <c r="A270" s="14">
        <v>2149</v>
      </c>
      <c r="B270" s="369">
        <v>0</v>
      </c>
      <c r="C270" s="368">
        <v>0</v>
      </c>
      <c r="D270" s="368">
        <v>0</v>
      </c>
    </row>
    <row r="271" spans="1:4" x14ac:dyDescent="0.25">
      <c r="A271" s="14">
        <v>2155</v>
      </c>
      <c r="B271" s="369">
        <v>0</v>
      </c>
      <c r="C271" s="368">
        <v>0</v>
      </c>
      <c r="D271" s="368">
        <v>0</v>
      </c>
    </row>
    <row r="272" spans="1:4" x14ac:dyDescent="0.25">
      <c r="A272" s="14">
        <v>2159</v>
      </c>
      <c r="B272" s="369">
        <v>0</v>
      </c>
      <c r="C272" s="368">
        <v>0</v>
      </c>
      <c r="D272" s="368">
        <v>0</v>
      </c>
    </row>
    <row r="273" spans="1:4" x14ac:dyDescent="0.25">
      <c r="A273" s="14">
        <v>2164</v>
      </c>
      <c r="B273" s="369">
        <v>0</v>
      </c>
      <c r="C273" s="368">
        <v>0</v>
      </c>
      <c r="D273" s="368">
        <v>0</v>
      </c>
    </row>
    <row r="274" spans="1:4" x14ac:dyDescent="0.25">
      <c r="A274" s="14">
        <v>2165</v>
      </c>
      <c r="B274" s="369">
        <v>26.02</v>
      </c>
      <c r="C274" s="368">
        <v>56484.714864681067</v>
      </c>
      <c r="D274" s="368">
        <v>58249.350965690974</v>
      </c>
    </row>
    <row r="275" spans="1:4" x14ac:dyDescent="0.25">
      <c r="A275" s="14">
        <v>2167</v>
      </c>
      <c r="B275" s="369">
        <v>0</v>
      </c>
      <c r="C275" s="368">
        <v>0</v>
      </c>
      <c r="D275" s="368">
        <v>0</v>
      </c>
    </row>
    <row r="276" spans="1:4" x14ac:dyDescent="0.25">
      <c r="A276" s="14">
        <v>2168</v>
      </c>
      <c r="B276" s="369">
        <v>0</v>
      </c>
      <c r="C276" s="368">
        <v>0</v>
      </c>
      <c r="D276" s="368">
        <v>0</v>
      </c>
    </row>
    <row r="277" spans="1:4" x14ac:dyDescent="0.25">
      <c r="A277" s="14">
        <v>2169</v>
      </c>
      <c r="B277" s="369">
        <v>0</v>
      </c>
      <c r="C277" s="368">
        <v>0</v>
      </c>
      <c r="D277" s="368">
        <v>0</v>
      </c>
    </row>
    <row r="278" spans="1:4" x14ac:dyDescent="0.25">
      <c r="A278" s="14">
        <v>2170</v>
      </c>
      <c r="B278" s="369">
        <v>0</v>
      </c>
      <c r="C278" s="368">
        <v>0</v>
      </c>
      <c r="D278" s="368">
        <v>0</v>
      </c>
    </row>
    <row r="279" spans="1:4" x14ac:dyDescent="0.25">
      <c r="A279" s="14">
        <v>2171</v>
      </c>
      <c r="B279" s="369">
        <v>0</v>
      </c>
      <c r="C279" s="368">
        <v>0</v>
      </c>
      <c r="D279" s="368">
        <v>0</v>
      </c>
    </row>
    <row r="280" spans="1:4" x14ac:dyDescent="0.25">
      <c r="A280" s="14">
        <v>2172</v>
      </c>
      <c r="B280" s="369">
        <v>0</v>
      </c>
      <c r="C280" s="368">
        <v>0</v>
      </c>
      <c r="D280" s="368">
        <v>0</v>
      </c>
    </row>
    <row r="281" spans="1:4" x14ac:dyDescent="0.25">
      <c r="A281" s="14">
        <v>2174</v>
      </c>
      <c r="B281" s="369">
        <v>0</v>
      </c>
      <c r="C281" s="368">
        <v>0</v>
      </c>
      <c r="D281" s="368">
        <v>0</v>
      </c>
    </row>
    <row r="282" spans="1:4" x14ac:dyDescent="0.25">
      <c r="A282" s="14">
        <v>2176</v>
      </c>
      <c r="B282" s="369">
        <v>2.6000000000000014</v>
      </c>
      <c r="C282" s="368">
        <v>6893.5311651955235</v>
      </c>
      <c r="D282" s="368">
        <v>7073.9527915718863</v>
      </c>
    </row>
    <row r="283" spans="1:4" x14ac:dyDescent="0.25">
      <c r="A283" s="14">
        <v>2180</v>
      </c>
      <c r="B283" s="369">
        <v>0</v>
      </c>
      <c r="C283" s="368">
        <v>0</v>
      </c>
      <c r="D283" s="368">
        <v>0</v>
      </c>
    </row>
    <row r="284" spans="1:4" x14ac:dyDescent="0.25">
      <c r="A284" s="14">
        <v>2184</v>
      </c>
      <c r="B284" s="369">
        <v>0</v>
      </c>
      <c r="C284" s="368">
        <v>0</v>
      </c>
      <c r="D284" s="368">
        <v>0</v>
      </c>
    </row>
    <row r="285" spans="1:4" x14ac:dyDescent="0.25">
      <c r="A285" s="14">
        <v>2190</v>
      </c>
      <c r="B285" s="369">
        <v>0</v>
      </c>
      <c r="C285" s="368">
        <v>0</v>
      </c>
      <c r="D285" s="368">
        <v>0</v>
      </c>
    </row>
    <row r="286" spans="1:4" x14ac:dyDescent="0.25">
      <c r="A286" s="14">
        <v>2198</v>
      </c>
      <c r="B286" s="369">
        <v>0</v>
      </c>
      <c r="C286" s="368">
        <v>0</v>
      </c>
      <c r="D286" s="368">
        <v>0</v>
      </c>
    </row>
    <row r="287" spans="1:4" x14ac:dyDescent="0.25">
      <c r="A287" s="14">
        <v>2215</v>
      </c>
      <c r="B287" s="369">
        <v>0</v>
      </c>
      <c r="C287" s="368">
        <v>0</v>
      </c>
      <c r="D287" s="368">
        <v>0</v>
      </c>
    </row>
    <row r="288" spans="1:4" x14ac:dyDescent="0.25">
      <c r="A288" s="14">
        <v>2310</v>
      </c>
      <c r="B288" s="369">
        <v>0</v>
      </c>
      <c r="C288" s="368">
        <v>0</v>
      </c>
      <c r="D288" s="368">
        <v>0</v>
      </c>
    </row>
    <row r="289" spans="1:4" x14ac:dyDescent="0.25">
      <c r="A289" s="14">
        <v>2311</v>
      </c>
      <c r="B289" s="369">
        <v>0</v>
      </c>
      <c r="C289" s="368">
        <v>0</v>
      </c>
      <c r="D289" s="368">
        <v>0</v>
      </c>
    </row>
    <row r="290" spans="1:4" x14ac:dyDescent="0.25">
      <c r="A290" s="14">
        <v>2342</v>
      </c>
      <c r="B290" s="369">
        <v>22.79</v>
      </c>
      <c r="C290" s="368">
        <v>56005.471155898413</v>
      </c>
      <c r="D290" s="368">
        <v>57519.776626626204</v>
      </c>
    </row>
    <row r="291" spans="1:4" x14ac:dyDescent="0.25">
      <c r="A291" s="14">
        <v>2358</v>
      </c>
      <c r="B291" s="369">
        <v>0</v>
      </c>
      <c r="C291" s="368">
        <v>0</v>
      </c>
      <c r="D291" s="368">
        <v>0</v>
      </c>
    </row>
    <row r="292" spans="1:4" x14ac:dyDescent="0.25">
      <c r="A292" s="14">
        <v>2364</v>
      </c>
      <c r="B292" s="369">
        <v>0</v>
      </c>
      <c r="C292" s="368">
        <v>0</v>
      </c>
      <c r="D292" s="368">
        <v>0</v>
      </c>
    </row>
    <row r="293" spans="1:4" x14ac:dyDescent="0.25">
      <c r="A293" s="14">
        <v>2365</v>
      </c>
      <c r="B293" s="369">
        <v>0</v>
      </c>
      <c r="C293" s="368">
        <v>0</v>
      </c>
      <c r="D293" s="368">
        <v>0</v>
      </c>
    </row>
    <row r="294" spans="1:4" x14ac:dyDescent="0.25">
      <c r="A294" s="14">
        <v>2396</v>
      </c>
      <c r="B294" s="369">
        <v>0</v>
      </c>
      <c r="C294" s="368">
        <v>0</v>
      </c>
      <c r="D294" s="368">
        <v>0</v>
      </c>
    </row>
    <row r="295" spans="1:4" x14ac:dyDescent="0.25">
      <c r="A295" s="14">
        <v>2397</v>
      </c>
      <c r="B295" s="369">
        <v>0</v>
      </c>
      <c r="C295" s="368">
        <v>0</v>
      </c>
      <c r="D295" s="368">
        <v>0</v>
      </c>
    </row>
    <row r="296" spans="1:4" x14ac:dyDescent="0.25">
      <c r="A296" s="14">
        <v>2448</v>
      </c>
      <c r="B296" s="369">
        <v>0</v>
      </c>
      <c r="C296" s="368">
        <v>0</v>
      </c>
      <c r="D296" s="368">
        <v>0</v>
      </c>
    </row>
    <row r="297" spans="1:4" x14ac:dyDescent="0.25">
      <c r="A297" s="14">
        <v>2527</v>
      </c>
      <c r="B297" s="369">
        <v>6.25</v>
      </c>
      <c r="C297" s="368">
        <v>15833.854573273769</v>
      </c>
      <c r="D297" s="368">
        <v>16236.252744758807</v>
      </c>
    </row>
    <row r="298" spans="1:4" x14ac:dyDescent="0.25">
      <c r="A298" s="14">
        <v>2534</v>
      </c>
      <c r="B298" s="369">
        <v>0</v>
      </c>
      <c r="C298" s="368">
        <v>0</v>
      </c>
      <c r="D298" s="368">
        <v>0</v>
      </c>
    </row>
    <row r="299" spans="1:4" x14ac:dyDescent="0.25">
      <c r="A299" s="14">
        <v>2536</v>
      </c>
      <c r="B299" s="369">
        <v>0</v>
      </c>
      <c r="C299" s="368">
        <v>0</v>
      </c>
      <c r="D299" s="368">
        <v>0</v>
      </c>
    </row>
    <row r="300" spans="1:4" x14ac:dyDescent="0.25">
      <c r="A300" s="14">
        <v>2580</v>
      </c>
      <c r="B300" s="369">
        <v>26.91</v>
      </c>
      <c r="C300" s="368">
        <v>56762.961734020209</v>
      </c>
      <c r="D300" s="368">
        <v>58059.390168012585</v>
      </c>
    </row>
    <row r="301" spans="1:4" x14ac:dyDescent="0.25">
      <c r="A301" s="14">
        <v>2609</v>
      </c>
      <c r="B301" s="369">
        <v>16.71</v>
      </c>
      <c r="C301" s="368">
        <v>38416.946862119337</v>
      </c>
      <c r="D301" s="368">
        <v>39484.495362804271</v>
      </c>
    </row>
    <row r="302" spans="1:4" x14ac:dyDescent="0.25">
      <c r="A302" s="14">
        <v>2683</v>
      </c>
      <c r="B302" s="369">
        <v>0</v>
      </c>
      <c r="C302" s="368">
        <v>0</v>
      </c>
      <c r="D302" s="368">
        <v>0</v>
      </c>
    </row>
    <row r="303" spans="1:4" x14ac:dyDescent="0.25">
      <c r="A303" s="14">
        <v>2687</v>
      </c>
      <c r="B303" s="369">
        <v>0</v>
      </c>
      <c r="C303" s="368">
        <v>0</v>
      </c>
      <c r="D303" s="368">
        <v>0</v>
      </c>
    </row>
    <row r="304" spans="1:4" x14ac:dyDescent="0.25">
      <c r="A304" s="14">
        <v>2689</v>
      </c>
      <c r="B304" s="369">
        <v>18.420000000000002</v>
      </c>
      <c r="C304" s="368">
        <v>41955.638646095496</v>
      </c>
      <c r="D304" s="368">
        <v>42701.12795030314</v>
      </c>
    </row>
    <row r="305" spans="1:4" x14ac:dyDescent="0.25">
      <c r="A305" s="14">
        <v>2711</v>
      </c>
      <c r="B305" s="369">
        <v>6</v>
      </c>
      <c r="C305" s="368">
        <v>12996.95062565527</v>
      </c>
      <c r="D305" s="368">
        <v>13402.450277070529</v>
      </c>
    </row>
    <row r="306" spans="1:4" x14ac:dyDescent="0.25">
      <c r="A306" s="14">
        <v>2752</v>
      </c>
      <c r="B306" s="369">
        <v>32.33</v>
      </c>
      <c r="C306" s="368">
        <v>71451.941511897545</v>
      </c>
      <c r="D306" s="368">
        <v>73605.024450043682</v>
      </c>
    </row>
    <row r="307" spans="1:4" x14ac:dyDescent="0.25">
      <c r="A307" s="14">
        <v>2753</v>
      </c>
      <c r="B307" s="369">
        <v>0</v>
      </c>
      <c r="C307" s="368">
        <v>0</v>
      </c>
      <c r="D307" s="368">
        <v>0</v>
      </c>
    </row>
    <row r="308" spans="1:4" x14ac:dyDescent="0.25">
      <c r="A308" s="14">
        <v>2754</v>
      </c>
      <c r="B308" s="369">
        <v>0</v>
      </c>
      <c r="C308" s="368">
        <v>0</v>
      </c>
      <c r="D308" s="368">
        <v>0</v>
      </c>
    </row>
    <row r="309" spans="1:4" x14ac:dyDescent="0.25">
      <c r="A309" s="14">
        <v>2769</v>
      </c>
      <c r="B309" s="369">
        <v>10.440000000000001</v>
      </c>
      <c r="C309" s="368">
        <v>23052.663066423673</v>
      </c>
      <c r="D309" s="368">
        <v>23771.635855521512</v>
      </c>
    </row>
    <row r="310" spans="1:4" x14ac:dyDescent="0.25">
      <c r="A310" s="14">
        <v>2805</v>
      </c>
      <c r="B310" s="369">
        <v>0</v>
      </c>
      <c r="C310" s="368">
        <v>0</v>
      </c>
      <c r="D310" s="368">
        <v>0</v>
      </c>
    </row>
    <row r="311" spans="1:4" x14ac:dyDescent="0.25">
      <c r="A311" s="14">
        <v>2835</v>
      </c>
      <c r="B311" s="369">
        <v>0</v>
      </c>
      <c r="C311" s="368">
        <v>0</v>
      </c>
      <c r="D311" s="368">
        <v>0</v>
      </c>
    </row>
    <row r="312" spans="1:4" x14ac:dyDescent="0.25">
      <c r="A312" s="14">
        <v>2853</v>
      </c>
      <c r="B312" s="369">
        <v>13.46</v>
      </c>
      <c r="C312" s="368">
        <v>29990.623005289759</v>
      </c>
      <c r="D312" s="368">
        <v>30860.383736015821</v>
      </c>
    </row>
    <row r="313" spans="1:4" x14ac:dyDescent="0.25">
      <c r="A313" s="14">
        <v>2854</v>
      </c>
      <c r="B313" s="369">
        <v>0</v>
      </c>
      <c r="C313" s="368">
        <v>0</v>
      </c>
      <c r="D313" s="368">
        <v>0</v>
      </c>
    </row>
    <row r="314" spans="1:4" x14ac:dyDescent="0.25">
      <c r="A314" s="14">
        <v>2856</v>
      </c>
      <c r="B314" s="369">
        <v>0</v>
      </c>
      <c r="C314" s="368">
        <v>0</v>
      </c>
      <c r="D314" s="368">
        <v>0</v>
      </c>
    </row>
    <row r="315" spans="1:4" x14ac:dyDescent="0.25">
      <c r="A315" s="14">
        <v>2859</v>
      </c>
      <c r="B315" s="369">
        <v>0</v>
      </c>
      <c r="C315" s="368">
        <v>0</v>
      </c>
      <c r="D315" s="368">
        <v>0</v>
      </c>
    </row>
    <row r="316" spans="1:4" x14ac:dyDescent="0.25">
      <c r="A316" s="14">
        <v>2860</v>
      </c>
      <c r="B316" s="369">
        <v>6.24</v>
      </c>
      <c r="C316" s="368">
        <v>14566.100196644373</v>
      </c>
      <c r="D316" s="368">
        <v>15028.145506647939</v>
      </c>
    </row>
    <row r="317" spans="1:4" x14ac:dyDescent="0.25">
      <c r="A317" s="14">
        <v>2884</v>
      </c>
      <c r="B317" s="369">
        <v>0</v>
      </c>
      <c r="C317" s="368">
        <v>0</v>
      </c>
      <c r="D317" s="368">
        <v>0</v>
      </c>
    </row>
    <row r="318" spans="1:4" x14ac:dyDescent="0.25">
      <c r="A318" s="14">
        <v>2886</v>
      </c>
      <c r="B318" s="369">
        <v>0</v>
      </c>
      <c r="C318" s="368">
        <v>0</v>
      </c>
      <c r="D318" s="368">
        <v>0</v>
      </c>
    </row>
    <row r="319" spans="1:4" x14ac:dyDescent="0.25">
      <c r="A319" s="14">
        <v>2888</v>
      </c>
      <c r="B319" s="369">
        <v>0</v>
      </c>
      <c r="C319" s="368">
        <v>0</v>
      </c>
      <c r="D319" s="368">
        <v>0</v>
      </c>
    </row>
    <row r="320" spans="1:4" x14ac:dyDescent="0.25">
      <c r="A320" s="14">
        <v>2889</v>
      </c>
      <c r="B320" s="369">
        <v>0</v>
      </c>
      <c r="C320" s="368">
        <v>0</v>
      </c>
      <c r="D320" s="368">
        <v>0</v>
      </c>
    </row>
    <row r="321" spans="1:4" x14ac:dyDescent="0.25">
      <c r="A321" s="14">
        <v>2890</v>
      </c>
      <c r="B321" s="369">
        <v>0</v>
      </c>
      <c r="C321" s="368">
        <v>0</v>
      </c>
      <c r="D321" s="368">
        <v>0</v>
      </c>
    </row>
    <row r="322" spans="1:4" x14ac:dyDescent="0.25">
      <c r="A322" s="14">
        <v>2895</v>
      </c>
      <c r="B322" s="369">
        <v>0</v>
      </c>
      <c r="C322" s="368">
        <v>0</v>
      </c>
      <c r="D322" s="368">
        <v>0</v>
      </c>
    </row>
    <row r="323" spans="1:4" x14ac:dyDescent="0.25">
      <c r="A323" s="14">
        <v>2897</v>
      </c>
      <c r="B323" s="369">
        <v>0</v>
      </c>
      <c r="C323" s="368">
        <v>0</v>
      </c>
      <c r="D323" s="368">
        <v>0</v>
      </c>
    </row>
    <row r="324" spans="1:4" x14ac:dyDescent="0.25">
      <c r="A324" s="14">
        <v>2898</v>
      </c>
      <c r="B324" s="369">
        <v>0</v>
      </c>
      <c r="C324" s="368">
        <v>0</v>
      </c>
      <c r="D324" s="368">
        <v>0</v>
      </c>
    </row>
    <row r="325" spans="1:4" x14ac:dyDescent="0.25">
      <c r="A325" s="14">
        <v>2899</v>
      </c>
      <c r="B325" s="369">
        <v>0</v>
      </c>
      <c r="C325" s="368">
        <v>0</v>
      </c>
      <c r="D325" s="368">
        <v>0</v>
      </c>
    </row>
    <row r="326" spans="1:4" x14ac:dyDescent="0.25">
      <c r="A326" s="14">
        <v>2902</v>
      </c>
      <c r="B326" s="369">
        <v>0</v>
      </c>
      <c r="C326" s="368">
        <v>0</v>
      </c>
      <c r="D326" s="368">
        <v>0</v>
      </c>
    </row>
    <row r="327" spans="1:4" x14ac:dyDescent="0.25">
      <c r="A327" s="14">
        <v>2903</v>
      </c>
      <c r="B327" s="369">
        <v>0</v>
      </c>
      <c r="C327" s="368">
        <v>0</v>
      </c>
      <c r="D327" s="368">
        <v>0</v>
      </c>
    </row>
    <row r="328" spans="1:4" x14ac:dyDescent="0.25">
      <c r="A328" s="14">
        <v>2904</v>
      </c>
      <c r="B328" s="369">
        <v>2.2400000000000002</v>
      </c>
      <c r="C328" s="368">
        <v>5050.1373170898514</v>
      </c>
      <c r="D328" s="368">
        <v>5184.2154465906751</v>
      </c>
    </row>
    <row r="329" spans="1:4" x14ac:dyDescent="0.25">
      <c r="A329" s="14">
        <v>2905</v>
      </c>
      <c r="B329" s="369">
        <v>0</v>
      </c>
      <c r="C329" s="368">
        <v>0</v>
      </c>
      <c r="D329" s="368">
        <v>0</v>
      </c>
    </row>
    <row r="330" spans="1:4" x14ac:dyDescent="0.25">
      <c r="A330" s="14">
        <v>2906</v>
      </c>
      <c r="B330" s="369">
        <v>0</v>
      </c>
      <c r="C330" s="368">
        <v>0</v>
      </c>
      <c r="D330" s="368">
        <v>0</v>
      </c>
    </row>
    <row r="331" spans="1:4" x14ac:dyDescent="0.25">
      <c r="A331" s="14">
        <v>2907</v>
      </c>
      <c r="B331" s="369">
        <v>0</v>
      </c>
      <c r="C331" s="368">
        <v>0</v>
      </c>
      <c r="D331" s="368">
        <v>0</v>
      </c>
    </row>
    <row r="332" spans="1:4" x14ac:dyDescent="0.25">
      <c r="A332" s="14">
        <v>2908</v>
      </c>
      <c r="B332" s="369">
        <v>0</v>
      </c>
      <c r="C332" s="368">
        <v>0</v>
      </c>
      <c r="D332" s="368">
        <v>0</v>
      </c>
    </row>
    <row r="333" spans="1:4" x14ac:dyDescent="0.25">
      <c r="A333" s="14">
        <v>2909</v>
      </c>
      <c r="B333" s="369">
        <v>41.21</v>
      </c>
      <c r="C333" s="368">
        <v>89912.230391752906</v>
      </c>
      <c r="D333" s="368">
        <v>91717.324874753307</v>
      </c>
    </row>
    <row r="334" spans="1:4" x14ac:dyDescent="0.25">
      <c r="A334" s="14">
        <v>3000</v>
      </c>
      <c r="B334" s="369">
        <v>0</v>
      </c>
      <c r="C334" s="368">
        <v>0</v>
      </c>
      <c r="D334" s="368">
        <v>0</v>
      </c>
    </row>
    <row r="335" spans="1:4" x14ac:dyDescent="0.25">
      <c r="A335" s="14">
        <v>3999</v>
      </c>
      <c r="B335" s="369">
        <v>-17.690000000000452</v>
      </c>
      <c r="C335" s="368">
        <v>-41514.086014075408</v>
      </c>
      <c r="D335" s="368">
        <v>-42857.707769737812</v>
      </c>
    </row>
    <row r="336" spans="1:4" x14ac:dyDescent="0.25">
      <c r="A336" s="14">
        <v>4000</v>
      </c>
      <c r="B336" s="369">
        <v>0</v>
      </c>
      <c r="C336" s="368">
        <v>-2.1347158520385605</v>
      </c>
      <c r="D336" s="368">
        <v>-2.4432256936122094</v>
      </c>
    </row>
    <row r="337" spans="1:4" x14ac:dyDescent="0.25">
      <c r="A337" s="14">
        <v>4001</v>
      </c>
      <c r="B337" s="369">
        <v>0</v>
      </c>
      <c r="C337" s="368">
        <v>-4.0025922225723036</v>
      </c>
      <c r="D337" s="368">
        <v>-4.0720428226870169</v>
      </c>
    </row>
    <row r="338" spans="1:4" x14ac:dyDescent="0.25">
      <c r="A338" s="14">
        <v>4003</v>
      </c>
      <c r="B338" s="369">
        <v>0</v>
      </c>
      <c r="C338" s="368">
        <v>-1.8678763705337413</v>
      </c>
      <c r="D338" s="368">
        <v>-2.7146952151246779</v>
      </c>
    </row>
    <row r="339" spans="1:4" x14ac:dyDescent="0.25">
      <c r="A339" s="14">
        <v>4004</v>
      </c>
      <c r="B339" s="369">
        <v>9</v>
      </c>
      <c r="C339" s="368">
        <v>17794.190824148929</v>
      </c>
      <c r="D339" s="368">
        <v>18348.082019984664</v>
      </c>
    </row>
    <row r="340" spans="1:4" x14ac:dyDescent="0.25">
      <c r="A340" s="14">
        <v>4005</v>
      </c>
      <c r="B340" s="369">
        <v>0</v>
      </c>
      <c r="C340" s="368">
        <v>-1.0673579260192803</v>
      </c>
      <c r="D340" s="368">
        <v>-1.0858780860498713</v>
      </c>
    </row>
    <row r="341" spans="1:4" x14ac:dyDescent="0.25">
      <c r="A341" s="14">
        <v>4007</v>
      </c>
      <c r="B341" s="369">
        <v>0</v>
      </c>
      <c r="C341" s="368">
        <v>1.6010368890289204</v>
      </c>
      <c r="D341" s="368">
        <v>-2.7146952151246779</v>
      </c>
    </row>
    <row r="342" spans="1:4" x14ac:dyDescent="0.25">
      <c r="A342" s="14">
        <v>4008</v>
      </c>
      <c r="B342" s="369">
        <v>0</v>
      </c>
      <c r="C342" s="368">
        <v>-12.808295112231363</v>
      </c>
      <c r="D342" s="368">
        <v>-13.302006554110918</v>
      </c>
    </row>
    <row r="343" spans="1:4" x14ac:dyDescent="0.25">
      <c r="A343" s="14">
        <v>4011</v>
      </c>
      <c r="B343" s="369">
        <v>0</v>
      </c>
      <c r="C343" s="368">
        <v>-23.74871385392899</v>
      </c>
      <c r="D343" s="368">
        <v>-25.789604543684433</v>
      </c>
    </row>
    <row r="344" spans="1:4" x14ac:dyDescent="0.25">
      <c r="A344" s="14">
        <v>4015</v>
      </c>
      <c r="B344" s="369">
        <v>18.57</v>
      </c>
      <c r="C344" s="368">
        <v>36010.084091288649</v>
      </c>
      <c r="D344" s="368">
        <v>37058.757735767867</v>
      </c>
    </row>
    <row r="345" spans="1:4" x14ac:dyDescent="0.25">
      <c r="A345" s="14">
        <v>4016</v>
      </c>
      <c r="B345" s="369">
        <v>0</v>
      </c>
      <c r="C345" s="368">
        <v>-4.0025922225723036</v>
      </c>
      <c r="D345" s="368">
        <v>-4.3435123441994854</v>
      </c>
    </row>
    <row r="346" spans="1:4" x14ac:dyDescent="0.25">
      <c r="A346" s="14">
        <v>4017</v>
      </c>
      <c r="B346" s="369">
        <v>0</v>
      </c>
      <c r="C346" s="368">
        <v>-67.243549339214667</v>
      </c>
      <c r="D346" s="368">
        <v>-48.321574829219259</v>
      </c>
    </row>
    <row r="347" spans="1:4" x14ac:dyDescent="0.25">
      <c r="A347" s="14">
        <v>4018</v>
      </c>
      <c r="B347" s="369">
        <v>21.6</v>
      </c>
      <c r="C347" s="368">
        <v>43157.23017328573</v>
      </c>
      <c r="D347" s="368">
        <v>44292.098427505349</v>
      </c>
    </row>
    <row r="348" spans="1:4" x14ac:dyDescent="0.25">
      <c r="A348" s="14">
        <v>4020</v>
      </c>
      <c r="B348" s="369">
        <v>0</v>
      </c>
      <c r="C348" s="368">
        <v>-5.0699501485915839</v>
      </c>
      <c r="D348" s="368">
        <v>-16.831110333772997</v>
      </c>
    </row>
    <row r="349" spans="1:4" x14ac:dyDescent="0.25">
      <c r="A349" s="14">
        <v>4025</v>
      </c>
      <c r="B349" s="369">
        <v>0</v>
      </c>
      <c r="C349" s="368">
        <v>-5.6036291116012222</v>
      </c>
      <c r="D349" s="368">
        <v>-5.4293904302493559</v>
      </c>
    </row>
    <row r="350" spans="1:4" x14ac:dyDescent="0.25">
      <c r="A350" s="14">
        <v>4026</v>
      </c>
      <c r="B350" s="369">
        <v>0</v>
      </c>
      <c r="C350" s="368">
        <v>24.282392816938625</v>
      </c>
      <c r="D350" s="368">
        <v>23.842263176033313</v>
      </c>
    </row>
    <row r="351" spans="1:4" x14ac:dyDescent="0.25">
      <c r="A351" s="14">
        <v>4027</v>
      </c>
      <c r="B351" s="369">
        <v>0</v>
      </c>
      <c r="C351" s="368">
        <v>294.05710861831176</v>
      </c>
      <c r="D351" s="368">
        <v>-35.291037796620799</v>
      </c>
    </row>
    <row r="352" spans="1:4" x14ac:dyDescent="0.25">
      <c r="A352" s="14">
        <v>4029</v>
      </c>
      <c r="B352" s="369">
        <v>20.28</v>
      </c>
      <c r="C352" s="368">
        <v>39137.805716220086</v>
      </c>
      <c r="D352" s="368">
        <v>40278.736456588493</v>
      </c>
    </row>
    <row r="353" spans="1:4" x14ac:dyDescent="0.25">
      <c r="A353" s="14">
        <v>4031</v>
      </c>
      <c r="B353" s="369">
        <v>0</v>
      </c>
      <c r="C353" s="368">
        <v>-2.1347158520385605</v>
      </c>
      <c r="D353" s="368">
        <v>-4.8864513872244189</v>
      </c>
    </row>
    <row r="354" spans="1:4" x14ac:dyDescent="0.25">
      <c r="A354" s="14">
        <v>4032</v>
      </c>
      <c r="B354" s="369">
        <v>0</v>
      </c>
      <c r="C354" s="368">
        <v>0</v>
      </c>
      <c r="D354" s="368">
        <v>0</v>
      </c>
    </row>
    <row r="355" spans="1:4" x14ac:dyDescent="0.25">
      <c r="A355" s="14">
        <v>4035</v>
      </c>
      <c r="B355" s="369">
        <v>12</v>
      </c>
      <c r="C355" s="368">
        <v>24241.566376268398</v>
      </c>
      <c r="D355" s="368">
        <v>25042.752294373931</v>
      </c>
    </row>
    <row r="356" spans="1:4" x14ac:dyDescent="0.25">
      <c r="A356" s="14">
        <v>4036</v>
      </c>
      <c r="B356" s="369">
        <v>0</v>
      </c>
      <c r="C356" s="368">
        <v>-1.8678763705337413</v>
      </c>
      <c r="D356" s="368">
        <v>-1.9002866505872742</v>
      </c>
    </row>
    <row r="357" spans="1:4" x14ac:dyDescent="0.25">
      <c r="A357" s="14">
        <v>4038</v>
      </c>
      <c r="B357" s="369">
        <v>15.6</v>
      </c>
      <c r="C357" s="368">
        <v>29905.82141806744</v>
      </c>
      <c r="D357" s="368">
        <v>30733.607469469483</v>
      </c>
    </row>
    <row r="358" spans="1:4" x14ac:dyDescent="0.25">
      <c r="A358" s="14">
        <v>4039</v>
      </c>
      <c r="B358" s="369">
        <v>0</v>
      </c>
      <c r="C358" s="368">
        <v>-6.4041475561156815</v>
      </c>
      <c r="D358" s="368">
        <v>-5.1579209087368874</v>
      </c>
    </row>
    <row r="359" spans="1:4" x14ac:dyDescent="0.25">
      <c r="A359" s="14">
        <v>4043</v>
      </c>
      <c r="B359" s="369">
        <v>0</v>
      </c>
      <c r="C359" s="368">
        <v>-14.409332001260282</v>
      </c>
      <c r="D359" s="368">
        <v>-15.202293204698194</v>
      </c>
    </row>
    <row r="360" spans="1:4" x14ac:dyDescent="0.25">
      <c r="A360" s="14">
        <v>4049</v>
      </c>
      <c r="B360" s="369">
        <v>0</v>
      </c>
      <c r="C360" s="368">
        <v>48.031106670867615</v>
      </c>
      <c r="D360" s="368">
        <v>-3.2576342581496132</v>
      </c>
    </row>
    <row r="361" spans="1:4" x14ac:dyDescent="0.25">
      <c r="A361" s="14">
        <v>4050</v>
      </c>
      <c r="B361" s="369">
        <v>0</v>
      </c>
      <c r="C361" s="368">
        <v>17.718141571926267</v>
      </c>
      <c r="D361" s="368">
        <v>-1.0858780860498713</v>
      </c>
    </row>
    <row r="362" spans="1:4" x14ac:dyDescent="0.25">
      <c r="A362" s="14">
        <v>4053</v>
      </c>
      <c r="B362" s="369">
        <v>0</v>
      </c>
      <c r="C362" s="368">
        <v>-12.808295112231363</v>
      </c>
      <c r="D362" s="368">
        <v>-16.55964081226054</v>
      </c>
    </row>
    <row r="363" spans="1:4" x14ac:dyDescent="0.25">
      <c r="A363" s="14">
        <v>4054</v>
      </c>
      <c r="B363" s="369">
        <v>0</v>
      </c>
      <c r="C363" s="368">
        <v>-1.6010368890289204</v>
      </c>
      <c r="D363" s="368">
        <v>-1.9002866505872742</v>
      </c>
    </row>
    <row r="364" spans="1:4" x14ac:dyDescent="0.25">
      <c r="A364" s="14">
        <v>4055</v>
      </c>
      <c r="B364" s="369">
        <v>0</v>
      </c>
      <c r="C364" s="368">
        <v>-1.8678763705337413</v>
      </c>
      <c r="D364" s="368">
        <v>-4.3435123441994854</v>
      </c>
    </row>
    <row r="365" spans="1:4" x14ac:dyDescent="0.25">
      <c r="A365" s="14">
        <v>4056</v>
      </c>
      <c r="B365" s="369">
        <v>0</v>
      </c>
      <c r="C365" s="368">
        <v>-1.0673579260192803</v>
      </c>
      <c r="D365" s="368">
        <v>-1.0858780860498713</v>
      </c>
    </row>
    <row r="366" spans="1:4" x14ac:dyDescent="0.25">
      <c r="A366" s="14">
        <v>4057</v>
      </c>
      <c r="B366" s="369">
        <v>0</v>
      </c>
      <c r="C366" s="368">
        <v>-4.269431704077121</v>
      </c>
      <c r="D366" s="368">
        <v>-7.0582075593241598</v>
      </c>
    </row>
    <row r="367" spans="1:4" x14ac:dyDescent="0.25">
      <c r="A367" s="14">
        <v>4058</v>
      </c>
      <c r="B367" s="369">
        <v>0</v>
      </c>
      <c r="C367" s="368">
        <v>-3.2020737780578408</v>
      </c>
      <c r="D367" s="368">
        <v>-4.0720428226870169</v>
      </c>
    </row>
    <row r="368" spans="1:4" x14ac:dyDescent="0.25">
      <c r="A368" s="14">
        <v>4059</v>
      </c>
      <c r="B368" s="369">
        <v>0</v>
      </c>
      <c r="C368" s="368">
        <v>-1.3341974075241003</v>
      </c>
      <c r="D368" s="368">
        <v>-5.7008599517618208</v>
      </c>
    </row>
    <row r="369" spans="1:4" x14ac:dyDescent="0.25">
      <c r="A369" s="14">
        <v>4064</v>
      </c>
      <c r="B369" s="369">
        <v>4.2</v>
      </c>
      <c r="C369" s="368">
        <v>8161.8192207879329</v>
      </c>
      <c r="D369" s="368">
        <v>8414.8493461306061</v>
      </c>
    </row>
    <row r="370" spans="1:4" x14ac:dyDescent="0.25">
      <c r="A370" s="14">
        <v>4066</v>
      </c>
      <c r="B370" s="369">
        <v>0</v>
      </c>
      <c r="C370" s="368">
        <v>-1.8678763705337413</v>
      </c>
      <c r="D370" s="368">
        <v>-2.4432256936122094</v>
      </c>
    </row>
    <row r="371" spans="1:4" x14ac:dyDescent="0.25">
      <c r="A371" s="14">
        <v>4067</v>
      </c>
      <c r="B371" s="369">
        <v>7.44</v>
      </c>
      <c r="C371" s="368">
        <v>14208.690058327207</v>
      </c>
      <c r="D371" s="368">
        <v>14656.813206951803</v>
      </c>
    </row>
    <row r="372" spans="1:4" x14ac:dyDescent="0.25">
      <c r="A372" s="14">
        <v>4068</v>
      </c>
      <c r="B372" s="369">
        <v>35.659999999999997</v>
      </c>
      <c r="C372" s="368">
        <v>69131.742867870373</v>
      </c>
      <c r="D372" s="368">
        <v>71245.872867243714</v>
      </c>
    </row>
    <row r="373" spans="1:4" x14ac:dyDescent="0.25">
      <c r="A373" s="14">
        <v>4070</v>
      </c>
      <c r="B373" s="369">
        <v>0</v>
      </c>
      <c r="C373" s="368">
        <v>183.26535589746072</v>
      </c>
      <c r="D373" s="368">
        <v>-13.030537032598453</v>
      </c>
    </row>
    <row r="374" spans="1:4" x14ac:dyDescent="0.25">
      <c r="A374" s="14">
        <v>4073</v>
      </c>
      <c r="B374" s="369">
        <v>22.77</v>
      </c>
      <c r="C374" s="368">
        <v>43926.22153306054</v>
      </c>
      <c r="D374" s="368">
        <v>45215.238679494214</v>
      </c>
    </row>
    <row r="375" spans="1:4" x14ac:dyDescent="0.25">
      <c r="A375" s="14">
        <v>4074</v>
      </c>
      <c r="B375" s="369">
        <v>0</v>
      </c>
      <c r="C375" s="368">
        <v>-10.406739778687985</v>
      </c>
      <c r="D375" s="368">
        <v>-12.216128468061051</v>
      </c>
    </row>
    <row r="376" spans="1:4" x14ac:dyDescent="0.25">
      <c r="A376" s="14">
        <v>4075</v>
      </c>
      <c r="B376" s="369">
        <v>0</v>
      </c>
      <c r="C376" s="368">
        <v>74.821790614050997</v>
      </c>
      <c r="D376" s="368">
        <v>-5.1579209087368874</v>
      </c>
    </row>
    <row r="377" spans="1:4" x14ac:dyDescent="0.25">
      <c r="A377" s="14">
        <v>4077</v>
      </c>
      <c r="B377" s="369">
        <v>0</v>
      </c>
      <c r="C377" s="368">
        <v>0</v>
      </c>
      <c r="D377" s="368">
        <v>0</v>
      </c>
    </row>
    <row r="378" spans="1:4" x14ac:dyDescent="0.25">
      <c r="A378" s="14">
        <v>4078</v>
      </c>
      <c r="B378" s="369">
        <v>0</v>
      </c>
      <c r="C378" s="368">
        <v>-20.546640075871153</v>
      </c>
      <c r="D378" s="368">
        <v>-20.903153156460007</v>
      </c>
    </row>
    <row r="379" spans="1:4" x14ac:dyDescent="0.25">
      <c r="A379" s="14">
        <v>4079</v>
      </c>
      <c r="B379" s="369">
        <v>0</v>
      </c>
      <c r="C379" s="368">
        <v>-6.4041475561156815</v>
      </c>
      <c r="D379" s="368">
        <v>-8.6870246883989708</v>
      </c>
    </row>
    <row r="380" spans="1:4" x14ac:dyDescent="0.25">
      <c r="A380" s="14">
        <v>4080</v>
      </c>
      <c r="B380" s="369">
        <v>0</v>
      </c>
      <c r="C380" s="368">
        <v>0.53367896300964013</v>
      </c>
      <c r="D380" s="368">
        <v>-0.81440856453740329</v>
      </c>
    </row>
    <row r="381" spans="1:4" x14ac:dyDescent="0.25">
      <c r="A381" s="14">
        <v>4081</v>
      </c>
      <c r="B381" s="369">
        <v>0</v>
      </c>
      <c r="C381" s="368">
        <v>-1.0673579260192803</v>
      </c>
      <c r="D381" s="368">
        <v>18.405633558557952</v>
      </c>
    </row>
    <row r="382" spans="1:4" x14ac:dyDescent="0.25">
      <c r="A382" s="14">
        <v>4082</v>
      </c>
      <c r="B382" s="369">
        <v>0</v>
      </c>
      <c r="C382" s="368">
        <v>143.0259620865836</v>
      </c>
      <c r="D382" s="368">
        <v>-11.673189425036114</v>
      </c>
    </row>
    <row r="383" spans="1:4" x14ac:dyDescent="0.25">
      <c r="A383" s="14">
        <v>4083</v>
      </c>
      <c r="B383" s="369">
        <v>0</v>
      </c>
      <c r="C383" s="368">
        <v>-2.1347158520385605</v>
      </c>
      <c r="D383" s="368">
        <v>-1.9002866505872742</v>
      </c>
    </row>
    <row r="384" spans="1:4" x14ac:dyDescent="0.25">
      <c r="A384" s="14">
        <v>4084</v>
      </c>
      <c r="B384" s="369">
        <v>0</v>
      </c>
      <c r="C384" s="368">
        <v>114.74097704707265</v>
      </c>
      <c r="D384" s="368">
        <v>-0.81440856453740329</v>
      </c>
    </row>
    <row r="385" spans="1:4" x14ac:dyDescent="0.25">
      <c r="A385" s="14">
        <v>4085</v>
      </c>
      <c r="B385" s="369">
        <v>0</v>
      </c>
      <c r="C385" s="368">
        <v>-3.4689132595626617</v>
      </c>
      <c r="D385" s="368">
        <v>-6.2437989947867578</v>
      </c>
    </row>
    <row r="386" spans="1:4" x14ac:dyDescent="0.25">
      <c r="A386" s="14">
        <v>4087</v>
      </c>
      <c r="B386" s="369">
        <v>0</v>
      </c>
      <c r="C386" s="368">
        <v>-1.6010368890289204</v>
      </c>
      <c r="D386" s="368">
        <v>-1.9002866505872742</v>
      </c>
    </row>
    <row r="387" spans="1:4" x14ac:dyDescent="0.25">
      <c r="A387" s="14">
        <v>4088</v>
      </c>
      <c r="B387" s="369">
        <v>16.48</v>
      </c>
      <c r="C387" s="368">
        <v>31812.869824486144</v>
      </c>
      <c r="D387" s="368">
        <v>32902.110025010188</v>
      </c>
    </row>
    <row r="388" spans="1:4" x14ac:dyDescent="0.25">
      <c r="A388" s="14">
        <v>4089</v>
      </c>
      <c r="B388" s="369">
        <v>0</v>
      </c>
      <c r="C388" s="368">
        <v>-5.3367896300964013</v>
      </c>
      <c r="D388" s="368">
        <v>-5.1579209087368874</v>
      </c>
    </row>
    <row r="389" spans="1:4" x14ac:dyDescent="0.25">
      <c r="A389" s="14">
        <v>4090</v>
      </c>
      <c r="B389" s="369">
        <v>0</v>
      </c>
      <c r="C389" s="368">
        <v>45.095872374314609</v>
      </c>
      <c r="D389" s="368">
        <v>-2.9861647366371464</v>
      </c>
    </row>
    <row r="390" spans="1:4" x14ac:dyDescent="0.25">
      <c r="A390" s="14">
        <v>4091</v>
      </c>
      <c r="B390" s="369">
        <v>0</v>
      </c>
      <c r="C390" s="368">
        <v>-3.4689132595626617</v>
      </c>
      <c r="D390" s="368">
        <v>-4.3435123441994854</v>
      </c>
    </row>
    <row r="391" spans="1:4" x14ac:dyDescent="0.25">
      <c r="A391" s="14">
        <v>4092</v>
      </c>
      <c r="B391" s="369">
        <v>0</v>
      </c>
      <c r="C391" s="368">
        <v>-1.0673579260192803</v>
      </c>
      <c r="D391" s="368">
        <v>-1.6288171290748066</v>
      </c>
    </row>
    <row r="392" spans="1:4" x14ac:dyDescent="0.25">
      <c r="A392" s="14">
        <v>4093</v>
      </c>
      <c r="B392" s="369">
        <v>0</v>
      </c>
      <c r="C392" s="368">
        <v>38.158045855189272</v>
      </c>
      <c r="D392" s="368">
        <v>37.191324447208103</v>
      </c>
    </row>
    <row r="393" spans="1:4" x14ac:dyDescent="0.25">
      <c r="A393" s="14">
        <v>4095</v>
      </c>
      <c r="B393" s="369">
        <v>0</v>
      </c>
      <c r="C393" s="368">
        <v>-3.4689132595626617</v>
      </c>
      <c r="D393" s="368">
        <v>48.267280924929423</v>
      </c>
    </row>
    <row r="394" spans="1:4" x14ac:dyDescent="0.25">
      <c r="A394" s="14">
        <v>4097</v>
      </c>
      <c r="B394" s="369">
        <v>9</v>
      </c>
      <c r="C394" s="368">
        <v>17627.416148208416</v>
      </c>
      <c r="D394" s="368">
        <v>18178.142099517863</v>
      </c>
    </row>
    <row r="395" spans="1:4" x14ac:dyDescent="0.25">
      <c r="A395" s="14">
        <v>4098</v>
      </c>
      <c r="B395" s="369">
        <v>0</v>
      </c>
      <c r="C395" s="368">
        <v>-18.94560318684222</v>
      </c>
      <c r="D395" s="368">
        <v>-19.002866505872746</v>
      </c>
    </row>
    <row r="396" spans="1:4" x14ac:dyDescent="0.25">
      <c r="A396" s="14">
        <v>4100</v>
      </c>
      <c r="B396" s="369">
        <v>0</v>
      </c>
      <c r="C396" s="368">
        <v>-2.1347158520385605</v>
      </c>
      <c r="D396" s="368">
        <v>-2.4432256936122094</v>
      </c>
    </row>
    <row r="397" spans="1:4" x14ac:dyDescent="0.25">
      <c r="A397" s="14">
        <v>4102</v>
      </c>
      <c r="B397" s="369">
        <v>0</v>
      </c>
      <c r="C397" s="368">
        <v>-12.274616149221728</v>
      </c>
      <c r="D397" s="368">
        <v>-12.759067511085988</v>
      </c>
    </row>
    <row r="398" spans="1:4" x14ac:dyDescent="0.25">
      <c r="A398" s="14">
        <v>4103</v>
      </c>
      <c r="B398" s="369">
        <v>0</v>
      </c>
      <c r="C398" s="368">
        <v>-64.308315042661661</v>
      </c>
      <c r="D398" s="368">
        <v>-67.595910856604462</v>
      </c>
    </row>
    <row r="399" spans="1:4" x14ac:dyDescent="0.25">
      <c r="A399" s="14">
        <v>4104</v>
      </c>
      <c r="B399" s="369">
        <v>0</v>
      </c>
      <c r="C399" s="368">
        <v>-5.6036291116012222</v>
      </c>
      <c r="D399" s="368">
        <v>-7.6011466023490968</v>
      </c>
    </row>
    <row r="400" spans="1:4" x14ac:dyDescent="0.25">
      <c r="A400" s="14">
        <v>4105</v>
      </c>
      <c r="B400" s="369">
        <v>0</v>
      </c>
      <c r="C400" s="368">
        <v>-13.875653038250647</v>
      </c>
      <c r="D400" s="368">
        <v>-13.57347607562339</v>
      </c>
    </row>
    <row r="401" spans="1:4" x14ac:dyDescent="0.25">
      <c r="A401" s="14">
        <v>4106</v>
      </c>
      <c r="B401" s="369">
        <v>0</v>
      </c>
      <c r="C401" s="368">
        <v>-4.8031106670867629</v>
      </c>
      <c r="D401" s="368">
        <v>74.68094791422277</v>
      </c>
    </row>
    <row r="402" spans="1:4" x14ac:dyDescent="0.25">
      <c r="A402" s="14">
        <v>4107</v>
      </c>
      <c r="B402" s="369">
        <v>0</v>
      </c>
      <c r="C402" s="368">
        <v>32.607784639938728</v>
      </c>
      <c r="D402" s="368">
        <v>35.095029474423541</v>
      </c>
    </row>
    <row r="403" spans="1:4" x14ac:dyDescent="0.25">
      <c r="A403" s="14">
        <v>4110</v>
      </c>
      <c r="B403" s="369">
        <v>0</v>
      </c>
      <c r="C403" s="368">
        <v>-10.406739778687985</v>
      </c>
      <c r="D403" s="368">
        <v>-11.130250382011177</v>
      </c>
    </row>
    <row r="404" spans="1:4" x14ac:dyDescent="0.25">
      <c r="A404" s="14">
        <v>4111</v>
      </c>
      <c r="B404" s="369">
        <v>0</v>
      </c>
      <c r="C404" s="368">
        <v>-2.6683948150482006</v>
      </c>
      <c r="D404" s="368">
        <v>-2.7146952151246779</v>
      </c>
    </row>
    <row r="405" spans="1:4" x14ac:dyDescent="0.25">
      <c r="A405" s="14">
        <v>4112</v>
      </c>
      <c r="B405" s="369">
        <v>0</v>
      </c>
      <c r="C405" s="368">
        <v>122.7461614922172</v>
      </c>
      <c r="D405" s="368">
        <v>-8.6870246883989708</v>
      </c>
    </row>
    <row r="406" spans="1:4" x14ac:dyDescent="0.25">
      <c r="A406" s="14">
        <v>4113</v>
      </c>
      <c r="B406" s="369">
        <v>0</v>
      </c>
      <c r="C406" s="368">
        <v>-2.9352342965530216</v>
      </c>
      <c r="D406" s="368">
        <v>-3.5291037796620799</v>
      </c>
    </row>
    <row r="407" spans="1:4" x14ac:dyDescent="0.25">
      <c r="A407" s="14">
        <v>4116</v>
      </c>
      <c r="B407" s="369">
        <v>0</v>
      </c>
      <c r="C407" s="368">
        <v>-24.549232298443457</v>
      </c>
      <c r="D407" s="368">
        <v>-25.789604543684433</v>
      </c>
    </row>
    <row r="408" spans="1:4" x14ac:dyDescent="0.25">
      <c r="A408" s="14">
        <v>4118</v>
      </c>
      <c r="B408" s="369">
        <v>0</v>
      </c>
      <c r="C408" s="368">
        <v>159.30317045837762</v>
      </c>
      <c r="D408" s="368">
        <v>189.33617226267108</v>
      </c>
    </row>
    <row r="409" spans="1:4" x14ac:dyDescent="0.25">
      <c r="A409" s="14">
        <v>4119</v>
      </c>
      <c r="B409" s="369">
        <v>0</v>
      </c>
      <c r="C409" s="368">
        <v>-1.6010368890289204</v>
      </c>
      <c r="D409" s="368">
        <v>-1.6288171290748066</v>
      </c>
    </row>
    <row r="410" spans="1:4" x14ac:dyDescent="0.25">
      <c r="A410" s="14">
        <v>4120</v>
      </c>
      <c r="B410" s="369">
        <v>0</v>
      </c>
      <c r="C410" s="368">
        <v>-22.681355927909706</v>
      </c>
      <c r="D410" s="368">
        <v>-22.803439807047283</v>
      </c>
    </row>
    <row r="411" spans="1:4" x14ac:dyDescent="0.25">
      <c r="A411" s="14">
        <v>4121</v>
      </c>
      <c r="B411" s="369">
        <v>0</v>
      </c>
      <c r="C411" s="368">
        <v>-6.6709870376205025</v>
      </c>
      <c r="D411" s="368">
        <v>-7.0582075593241598</v>
      </c>
    </row>
    <row r="412" spans="1:4" x14ac:dyDescent="0.25">
      <c r="A412" s="14">
        <v>4122</v>
      </c>
      <c r="B412" s="369">
        <v>0</v>
      </c>
      <c r="C412" s="368">
        <v>-27.484466594996462</v>
      </c>
      <c r="D412" s="368">
        <v>-28.775769280321583</v>
      </c>
    </row>
    <row r="413" spans="1:4" x14ac:dyDescent="0.25">
      <c r="A413" s="14">
        <v>4124</v>
      </c>
      <c r="B413" s="369">
        <v>0</v>
      </c>
      <c r="C413" s="368">
        <v>-12.808295112231363</v>
      </c>
      <c r="D413" s="368">
        <v>-15.473762726210666</v>
      </c>
    </row>
    <row r="414" spans="1:4" x14ac:dyDescent="0.25">
      <c r="A414" s="14">
        <v>4126</v>
      </c>
      <c r="B414" s="369">
        <v>0</v>
      </c>
      <c r="C414" s="368">
        <v>-14.676171482765113</v>
      </c>
      <c r="D414" s="368">
        <v>-14.387884640160792</v>
      </c>
    </row>
    <row r="415" spans="1:4" x14ac:dyDescent="0.25">
      <c r="A415" s="14">
        <v>4127</v>
      </c>
      <c r="B415" s="369">
        <v>0</v>
      </c>
      <c r="C415" s="368">
        <v>-2.1347158520385605</v>
      </c>
      <c r="D415" s="368">
        <v>-2.1717561720997427</v>
      </c>
    </row>
    <row r="416" spans="1:4" x14ac:dyDescent="0.25">
      <c r="A416" s="14">
        <v>4131</v>
      </c>
      <c r="B416" s="369">
        <v>0</v>
      </c>
      <c r="C416" s="368">
        <v>-10.406739778687985</v>
      </c>
      <c r="D416" s="368">
        <v>-11.130250382011177</v>
      </c>
    </row>
    <row r="417" spans="1:4" x14ac:dyDescent="0.25">
      <c r="A417" s="14">
        <v>4132</v>
      </c>
      <c r="B417" s="369">
        <v>0</v>
      </c>
      <c r="C417" s="368">
        <v>-17.611405779318133</v>
      </c>
      <c r="D417" s="368">
        <v>-22.803439807047283</v>
      </c>
    </row>
    <row r="418" spans="1:4" x14ac:dyDescent="0.25">
      <c r="A418" s="14">
        <v>4135</v>
      </c>
      <c r="B418" s="369">
        <v>0</v>
      </c>
      <c r="C418" s="368">
        <v>-6.9378265191253234</v>
      </c>
      <c r="D418" s="368">
        <v>-10.315841817473775</v>
      </c>
    </row>
    <row r="419" spans="1:4" x14ac:dyDescent="0.25">
      <c r="A419" s="14">
        <v>4137</v>
      </c>
      <c r="B419" s="369">
        <v>0</v>
      </c>
      <c r="C419" s="368">
        <v>36.823848447665171</v>
      </c>
      <c r="D419" s="368">
        <v>40.208472118373919</v>
      </c>
    </row>
    <row r="420" spans="1:4" x14ac:dyDescent="0.25">
      <c r="A420" s="14">
        <v>4138</v>
      </c>
      <c r="B420" s="369">
        <v>0</v>
      </c>
      <c r="C420" s="368">
        <v>0</v>
      </c>
      <c r="D420" s="368">
        <v>0</v>
      </c>
    </row>
    <row r="421" spans="1:4" x14ac:dyDescent="0.25">
      <c r="A421" s="14">
        <v>4139</v>
      </c>
      <c r="B421" s="369">
        <v>0</v>
      </c>
      <c r="C421" s="368">
        <v>-2.9352342965530216</v>
      </c>
      <c r="D421" s="368">
        <v>-2.7146952151246779</v>
      </c>
    </row>
    <row r="422" spans="1:4" x14ac:dyDescent="0.25">
      <c r="A422" s="14">
        <v>4140</v>
      </c>
      <c r="B422" s="369">
        <v>0</v>
      </c>
      <c r="C422" s="368">
        <v>-14.943010964269931</v>
      </c>
      <c r="D422" s="368">
        <v>-15.745232247723123</v>
      </c>
    </row>
    <row r="423" spans="1:4" x14ac:dyDescent="0.25">
      <c r="A423" s="14">
        <v>4142</v>
      </c>
      <c r="B423" s="369">
        <v>0</v>
      </c>
      <c r="C423" s="368">
        <v>132.6192223078956</v>
      </c>
      <c r="D423" s="368">
        <v>-10.315841817473775</v>
      </c>
    </row>
    <row r="424" spans="1:4" x14ac:dyDescent="0.25">
      <c r="A424" s="14">
        <v>4143</v>
      </c>
      <c r="B424" s="369">
        <v>0</v>
      </c>
      <c r="C424" s="368">
        <v>-13.875653038250647</v>
      </c>
      <c r="D424" s="368">
        <v>-14.387884640160792</v>
      </c>
    </row>
    <row r="425" spans="1:4" x14ac:dyDescent="0.25">
      <c r="A425" s="14">
        <v>4144</v>
      </c>
      <c r="B425" s="369">
        <v>0</v>
      </c>
      <c r="C425" s="368">
        <v>-1.0673579260192803</v>
      </c>
      <c r="D425" s="368">
        <v>-1.0858780860498713</v>
      </c>
    </row>
    <row r="426" spans="1:4" x14ac:dyDescent="0.25">
      <c r="A426" s="14">
        <v>4145</v>
      </c>
      <c r="B426" s="369">
        <v>0</v>
      </c>
      <c r="C426" s="368">
        <v>2.1347158520385605</v>
      </c>
      <c r="D426" s="368">
        <v>0.27146952151246784</v>
      </c>
    </row>
    <row r="427" spans="1:4" x14ac:dyDescent="0.25">
      <c r="A427" s="14">
        <v>4146</v>
      </c>
      <c r="B427" s="369">
        <v>0</v>
      </c>
      <c r="C427" s="368">
        <v>2.9352342965530216</v>
      </c>
      <c r="D427" s="368">
        <v>30.239626218331864</v>
      </c>
    </row>
    <row r="428" spans="1:4" x14ac:dyDescent="0.25">
      <c r="A428" s="14">
        <v>4150</v>
      </c>
      <c r="B428" s="369">
        <v>0</v>
      </c>
      <c r="C428" s="368">
        <v>-4.269431704077121</v>
      </c>
      <c r="D428" s="368">
        <v>-5.4293904302493559</v>
      </c>
    </row>
    <row r="429" spans="1:4" x14ac:dyDescent="0.25">
      <c r="A429" s="14">
        <v>4151</v>
      </c>
      <c r="B429" s="369">
        <v>0</v>
      </c>
      <c r="C429" s="368">
        <v>0.80051844451446019</v>
      </c>
      <c r="D429" s="368">
        <v>-1.9002866505872742</v>
      </c>
    </row>
    <row r="430" spans="1:4" x14ac:dyDescent="0.25">
      <c r="A430" s="14">
        <v>4152</v>
      </c>
      <c r="B430" s="369">
        <v>0</v>
      </c>
      <c r="C430" s="368">
        <v>164.96016746632949</v>
      </c>
      <c r="D430" s="368">
        <v>-12.759067511085988</v>
      </c>
    </row>
    <row r="431" spans="1:4" x14ac:dyDescent="0.25">
      <c r="A431" s="14">
        <v>4153</v>
      </c>
      <c r="B431" s="369">
        <v>0</v>
      </c>
      <c r="C431" s="368">
        <v>-6.4041475561156815</v>
      </c>
      <c r="D431" s="368">
        <v>-5.4293904302493559</v>
      </c>
    </row>
    <row r="432" spans="1:4" x14ac:dyDescent="0.25">
      <c r="A432" s="14">
        <v>4155</v>
      </c>
      <c r="B432" s="369">
        <v>0</v>
      </c>
      <c r="C432" s="368">
        <v>34.155453632616968</v>
      </c>
      <c r="D432" s="368">
        <v>-2.4432256936122094</v>
      </c>
    </row>
    <row r="433" spans="1:4" x14ac:dyDescent="0.25">
      <c r="A433" s="14">
        <v>4159</v>
      </c>
      <c r="B433" s="369">
        <v>0</v>
      </c>
      <c r="C433" s="368">
        <v>-29.352342965530227</v>
      </c>
      <c r="D433" s="368">
        <v>-31.490464495446247</v>
      </c>
    </row>
    <row r="434" spans="1:4" x14ac:dyDescent="0.25">
      <c r="A434" s="14">
        <v>4160</v>
      </c>
      <c r="B434" s="369">
        <v>0</v>
      </c>
      <c r="C434" s="368">
        <v>-11.474097704707262</v>
      </c>
      <c r="D434" s="368">
        <v>-16.016701769235596</v>
      </c>
    </row>
    <row r="435" spans="1:4" x14ac:dyDescent="0.25">
      <c r="A435" s="14">
        <v>4161</v>
      </c>
      <c r="B435" s="369">
        <v>3.5</v>
      </c>
      <c r="C435" s="368">
        <v>6958.0796357715153</v>
      </c>
      <c r="D435" s="368">
        <v>7088.340676212043</v>
      </c>
    </row>
    <row r="436" spans="1:4" x14ac:dyDescent="0.25">
      <c r="A436" s="14">
        <v>4162</v>
      </c>
      <c r="B436" s="369">
        <v>0</v>
      </c>
      <c r="C436" s="368">
        <v>-2.1347158520385605</v>
      </c>
      <c r="D436" s="368">
        <v>-2.1717561720997427</v>
      </c>
    </row>
    <row r="437" spans="1:4" x14ac:dyDescent="0.25">
      <c r="A437" s="14">
        <v>4163</v>
      </c>
      <c r="B437" s="369">
        <v>0</v>
      </c>
      <c r="C437" s="368">
        <v>0</v>
      </c>
      <c r="D437" s="368">
        <v>0</v>
      </c>
    </row>
    <row r="438" spans="1:4" x14ac:dyDescent="0.25">
      <c r="A438" s="14">
        <v>4164</v>
      </c>
      <c r="B438" s="369">
        <v>0</v>
      </c>
      <c r="C438" s="368">
        <v>-2.1347158520385605</v>
      </c>
      <c r="D438" s="368">
        <v>-1.9002866505872742</v>
      </c>
    </row>
    <row r="439" spans="1:4" x14ac:dyDescent="0.25">
      <c r="A439" s="14">
        <v>4166</v>
      </c>
      <c r="B439" s="369">
        <v>0</v>
      </c>
      <c r="C439" s="368">
        <v>-2.9352342965530216</v>
      </c>
      <c r="D439" s="368">
        <v>40.584693466113947</v>
      </c>
    </row>
    <row r="440" spans="1:4" x14ac:dyDescent="0.25">
      <c r="A440" s="14">
        <v>4167</v>
      </c>
      <c r="B440" s="369">
        <v>0</v>
      </c>
      <c r="C440" s="368">
        <v>-5.8704685931060432</v>
      </c>
      <c r="D440" s="368">
        <v>-5.9723294732742929</v>
      </c>
    </row>
    <row r="441" spans="1:4" x14ac:dyDescent="0.25">
      <c r="A441" s="14">
        <v>4168</v>
      </c>
      <c r="B441" s="369">
        <v>0</v>
      </c>
      <c r="C441" s="368">
        <v>-1.6010368890289204</v>
      </c>
      <c r="D441" s="368">
        <v>-1.6288171290748066</v>
      </c>
    </row>
    <row r="442" spans="1:4" x14ac:dyDescent="0.25">
      <c r="A442" s="14">
        <v>4169</v>
      </c>
      <c r="B442" s="369">
        <v>12</v>
      </c>
      <c r="C442" s="368">
        <v>22759.273056509119</v>
      </c>
      <c r="D442" s="368">
        <v>23488.085940301738</v>
      </c>
    </row>
    <row r="443" spans="1:4" x14ac:dyDescent="0.25">
      <c r="A443" s="14">
        <v>4170</v>
      </c>
      <c r="B443" s="369">
        <v>0</v>
      </c>
      <c r="C443" s="368">
        <v>-39.22540378120857</v>
      </c>
      <c r="D443" s="368">
        <v>-49.67892243678159</v>
      </c>
    </row>
    <row r="444" spans="1:4" x14ac:dyDescent="0.25">
      <c r="A444" s="14">
        <v>4171</v>
      </c>
      <c r="B444" s="369">
        <v>2.4</v>
      </c>
      <c r="C444" s="368">
        <v>4567.1178296438011</v>
      </c>
      <c r="D444" s="368">
        <v>4704.8382773325793</v>
      </c>
    </row>
    <row r="445" spans="1:4" x14ac:dyDescent="0.25">
      <c r="A445" s="14">
        <v>4172</v>
      </c>
      <c r="B445" s="369">
        <v>0</v>
      </c>
      <c r="C445" s="368">
        <v>-0.80051844451446019</v>
      </c>
      <c r="D445" s="368">
        <v>-0.81440856453740329</v>
      </c>
    </row>
    <row r="446" spans="1:4" x14ac:dyDescent="0.25">
      <c r="A446" s="14">
        <v>4177</v>
      </c>
      <c r="B446" s="369">
        <v>0</v>
      </c>
      <c r="C446" s="368">
        <v>2.6683948150482006</v>
      </c>
      <c r="D446" s="368">
        <v>17.453680436442014</v>
      </c>
    </row>
    <row r="447" spans="1:4" x14ac:dyDescent="0.25">
      <c r="A447" s="14">
        <v>4178</v>
      </c>
      <c r="B447" s="369">
        <v>0</v>
      </c>
      <c r="C447" s="368">
        <v>-4.269431704077121</v>
      </c>
      <c r="D447" s="368">
        <v>-4.8864513872244189</v>
      </c>
    </row>
    <row r="448" spans="1:4" x14ac:dyDescent="0.25">
      <c r="A448" s="14">
        <v>4181</v>
      </c>
      <c r="B448" s="369">
        <v>23.24</v>
      </c>
      <c r="C448" s="368">
        <v>44812.969156023406</v>
      </c>
      <c r="D448" s="368">
        <v>46126.732889010338</v>
      </c>
    </row>
    <row r="449" spans="1:4" x14ac:dyDescent="0.25">
      <c r="A449" s="14">
        <v>4183</v>
      </c>
      <c r="B449" s="369">
        <v>0</v>
      </c>
      <c r="C449" s="368">
        <v>-8.2720239266494247</v>
      </c>
      <c r="D449" s="368">
        <v>-8.6870246883989708</v>
      </c>
    </row>
    <row r="450" spans="1:4" x14ac:dyDescent="0.25">
      <c r="A450" s="14">
        <v>4184</v>
      </c>
      <c r="B450" s="369">
        <v>0</v>
      </c>
      <c r="C450" s="368">
        <v>-13.075134593736188</v>
      </c>
      <c r="D450" s="368">
        <v>-14.930823683185722</v>
      </c>
    </row>
    <row r="451" spans="1:4" x14ac:dyDescent="0.25">
      <c r="A451" s="14">
        <v>4185</v>
      </c>
      <c r="B451" s="369">
        <v>0</v>
      </c>
      <c r="C451" s="368">
        <v>-17.344566297813302</v>
      </c>
      <c r="D451" s="368">
        <v>265.22572251768088</v>
      </c>
    </row>
    <row r="452" spans="1:4" x14ac:dyDescent="0.25">
      <c r="A452" s="14">
        <v>4186</v>
      </c>
      <c r="B452" s="369">
        <v>0</v>
      </c>
      <c r="C452" s="368">
        <v>-12.007776667716904</v>
      </c>
      <c r="D452" s="368">
        <v>-12.759067511085988</v>
      </c>
    </row>
    <row r="453" spans="1:4" x14ac:dyDescent="0.25">
      <c r="A453" s="14">
        <v>4187</v>
      </c>
      <c r="B453" s="369">
        <v>0</v>
      </c>
      <c r="C453" s="368">
        <v>0</v>
      </c>
      <c r="D453" s="368">
        <v>0</v>
      </c>
    </row>
    <row r="454" spans="1:4" x14ac:dyDescent="0.25">
      <c r="A454" s="14">
        <v>4188</v>
      </c>
      <c r="B454" s="369">
        <v>0</v>
      </c>
      <c r="C454" s="368">
        <v>-3.7357527410674827</v>
      </c>
      <c r="D454" s="368">
        <v>-17.916988419822871</v>
      </c>
    </row>
    <row r="455" spans="1:4" x14ac:dyDescent="0.25">
      <c r="A455" s="14">
        <v>4189</v>
      </c>
      <c r="B455" s="369">
        <v>0</v>
      </c>
      <c r="C455" s="368">
        <v>-3.4689132595626617</v>
      </c>
      <c r="D455" s="368">
        <v>-4.3435123441994854</v>
      </c>
    </row>
    <row r="456" spans="1:4" x14ac:dyDescent="0.25">
      <c r="A456" s="14">
        <v>4190</v>
      </c>
      <c r="B456" s="369">
        <v>0</v>
      </c>
      <c r="C456" s="368">
        <v>0</v>
      </c>
      <c r="D456" s="368">
        <v>0</v>
      </c>
    </row>
    <row r="457" spans="1:4" x14ac:dyDescent="0.25">
      <c r="A457" s="14">
        <v>4191</v>
      </c>
      <c r="B457" s="369">
        <v>0</v>
      </c>
      <c r="C457" s="368">
        <v>-14.409332001260282</v>
      </c>
      <c r="D457" s="368">
        <v>-16.831110333772997</v>
      </c>
    </row>
    <row r="458" spans="1:4" x14ac:dyDescent="0.25">
      <c r="A458" s="14">
        <v>4192</v>
      </c>
      <c r="B458" s="369">
        <v>0</v>
      </c>
      <c r="C458" s="368">
        <v>-13.608813556745829</v>
      </c>
      <c r="D458" s="368">
        <v>-13.844945597135847</v>
      </c>
    </row>
    <row r="459" spans="1:4" x14ac:dyDescent="0.25">
      <c r="A459" s="14">
        <v>4193</v>
      </c>
      <c r="B459" s="369">
        <v>0</v>
      </c>
      <c r="C459" s="368">
        <v>-7.4715054821349653</v>
      </c>
      <c r="D459" s="368">
        <v>-7.6011466023490968</v>
      </c>
    </row>
    <row r="460" spans="1:4" x14ac:dyDescent="0.25">
      <c r="A460" s="14">
        <v>4194</v>
      </c>
      <c r="B460" s="369">
        <v>0</v>
      </c>
      <c r="C460" s="368">
        <v>-6.4041475561156815</v>
      </c>
      <c r="D460" s="368">
        <v>-6.2437989947867578</v>
      </c>
    </row>
    <row r="461" spans="1:4" x14ac:dyDescent="0.25">
      <c r="A461" s="14">
        <v>4195</v>
      </c>
      <c r="B461" s="369">
        <v>0</v>
      </c>
      <c r="C461" s="368">
        <v>2.1347158520385605</v>
      </c>
      <c r="D461" s="368">
        <v>0</v>
      </c>
    </row>
    <row r="462" spans="1:4" x14ac:dyDescent="0.25">
      <c r="A462" s="14">
        <v>4198</v>
      </c>
      <c r="B462" s="369">
        <v>0</v>
      </c>
      <c r="C462" s="368">
        <v>-3.7357527410674827</v>
      </c>
      <c r="D462" s="368">
        <v>-5.7008599517618208</v>
      </c>
    </row>
    <row r="463" spans="1:4" x14ac:dyDescent="0.25">
      <c r="A463" s="14">
        <v>4199</v>
      </c>
      <c r="B463" s="369">
        <v>0</v>
      </c>
      <c r="C463" s="368">
        <v>-23.215034890919355</v>
      </c>
      <c r="D463" s="368">
        <v>-23.074909328559755</v>
      </c>
    </row>
    <row r="464" spans="1:4" x14ac:dyDescent="0.25">
      <c r="A464" s="14">
        <v>4200</v>
      </c>
      <c r="B464" s="369">
        <v>0</v>
      </c>
      <c r="C464" s="368">
        <v>-11.740937186212086</v>
      </c>
      <c r="D464" s="368">
        <v>-12.759067511085988</v>
      </c>
    </row>
    <row r="465" spans="1:4" x14ac:dyDescent="0.25">
      <c r="A465" s="14">
        <v>4201</v>
      </c>
      <c r="B465" s="369">
        <v>0</v>
      </c>
      <c r="C465" s="368">
        <v>-2.4015553335433815</v>
      </c>
      <c r="D465" s="368">
        <v>36.648385404183159</v>
      </c>
    </row>
    <row r="466" spans="1:4" x14ac:dyDescent="0.25">
      <c r="A466" s="14">
        <v>4204</v>
      </c>
      <c r="B466" s="369">
        <v>0</v>
      </c>
      <c r="C466" s="368">
        <v>-2.4015553335433815</v>
      </c>
      <c r="D466" s="368">
        <v>-2.7146952151246779</v>
      </c>
    </row>
    <row r="467" spans="1:4" x14ac:dyDescent="0.25">
      <c r="A467" s="14">
        <v>4205</v>
      </c>
      <c r="B467" s="369">
        <v>0</v>
      </c>
      <c r="C467" s="368">
        <v>-11.740937186212086</v>
      </c>
      <c r="D467" s="368">
        <v>-13.030537032598453</v>
      </c>
    </row>
    <row r="468" spans="1:4" x14ac:dyDescent="0.25">
      <c r="A468" s="14">
        <v>4207</v>
      </c>
      <c r="B468" s="369">
        <v>0</v>
      </c>
      <c r="C468" s="368">
        <v>2.6683948150482006</v>
      </c>
      <c r="D468" s="368">
        <v>0</v>
      </c>
    </row>
    <row r="469" spans="1:4" x14ac:dyDescent="0.25">
      <c r="A469" s="14">
        <v>4208</v>
      </c>
      <c r="B469" s="369">
        <v>0</v>
      </c>
      <c r="C469" s="368">
        <v>-2.1347158520385605</v>
      </c>
      <c r="D469" s="368">
        <v>-2.7146952151246779</v>
      </c>
    </row>
    <row r="470" spans="1:4" x14ac:dyDescent="0.25">
      <c r="A470" s="14">
        <v>4209</v>
      </c>
      <c r="B470" s="369">
        <v>0</v>
      </c>
      <c r="C470" s="368">
        <v>-2.9352342965530216</v>
      </c>
      <c r="D470" s="368">
        <v>50.590141823373585</v>
      </c>
    </row>
    <row r="471" spans="1:4" x14ac:dyDescent="0.25">
      <c r="A471" s="14">
        <v>4210</v>
      </c>
      <c r="B471" s="369">
        <v>0</v>
      </c>
      <c r="C471" s="368">
        <v>-5.8704685931060432</v>
      </c>
      <c r="D471" s="368">
        <v>-7.0582075593241598</v>
      </c>
    </row>
    <row r="472" spans="1:4" x14ac:dyDescent="0.25">
      <c r="A472" s="14">
        <v>4212</v>
      </c>
      <c r="B472" s="369">
        <v>0</v>
      </c>
      <c r="C472" s="368">
        <v>0</v>
      </c>
      <c r="D472" s="368">
        <v>0</v>
      </c>
    </row>
    <row r="473" spans="1:4" x14ac:dyDescent="0.25">
      <c r="A473" s="14">
        <v>4213</v>
      </c>
      <c r="B473" s="369">
        <v>38.799999999999997</v>
      </c>
      <c r="C473" s="368">
        <v>73993.30739177519</v>
      </c>
      <c r="D473" s="368">
        <v>76194.490774894482</v>
      </c>
    </row>
    <row r="474" spans="1:4" x14ac:dyDescent="0.25">
      <c r="A474" s="14">
        <v>4215</v>
      </c>
      <c r="B474" s="369">
        <v>9.17</v>
      </c>
      <c r="C474" s="368">
        <v>17679.754044110799</v>
      </c>
      <c r="D474" s="368">
        <v>18198.616330830322</v>
      </c>
    </row>
    <row r="475" spans="1:4" x14ac:dyDescent="0.25">
      <c r="A475" s="14">
        <v>4217</v>
      </c>
      <c r="B475" s="369">
        <v>0</v>
      </c>
      <c r="C475" s="368">
        <v>-2.1347158520385605</v>
      </c>
      <c r="D475" s="368">
        <v>39.471668427950732</v>
      </c>
    </row>
    <row r="476" spans="1:4" x14ac:dyDescent="0.25">
      <c r="A476" s="14">
        <v>4218</v>
      </c>
      <c r="B476" s="369">
        <v>0</v>
      </c>
      <c r="C476" s="368">
        <v>-6.4041475561156815</v>
      </c>
      <c r="D476" s="368">
        <v>-6.5152685162992263</v>
      </c>
    </row>
    <row r="477" spans="1:4" x14ac:dyDescent="0.25">
      <c r="A477" s="14">
        <v>4219</v>
      </c>
      <c r="B477" s="369">
        <v>0</v>
      </c>
      <c r="C477" s="368">
        <v>-9.8730608156783433</v>
      </c>
      <c r="D477" s="368">
        <v>-10.858780860498712</v>
      </c>
    </row>
    <row r="478" spans="1:4" x14ac:dyDescent="0.25">
      <c r="A478" s="14">
        <v>4220</v>
      </c>
      <c r="B478" s="369">
        <v>0</v>
      </c>
      <c r="C478" s="368">
        <v>-6.4041475561156815</v>
      </c>
      <c r="D478" s="368">
        <v>-7.3296770808366318</v>
      </c>
    </row>
    <row r="479" spans="1:4" x14ac:dyDescent="0.25">
      <c r="A479" s="14">
        <v>4221</v>
      </c>
      <c r="B479" s="369">
        <v>0</v>
      </c>
      <c r="C479" s="368">
        <v>-8.5388634081542421</v>
      </c>
      <c r="D479" s="368">
        <v>-13.030537032598453</v>
      </c>
    </row>
    <row r="480" spans="1:4" x14ac:dyDescent="0.25">
      <c r="A480" s="14">
        <v>4223</v>
      </c>
      <c r="B480" s="369">
        <v>0</v>
      </c>
      <c r="C480" s="368">
        <v>-4.536271185581942</v>
      </c>
      <c r="D480" s="368">
        <v>-4.8864513872244189</v>
      </c>
    </row>
    <row r="481" spans="1:4" x14ac:dyDescent="0.25">
      <c r="A481" s="14">
        <v>4224</v>
      </c>
      <c r="B481" s="369">
        <v>0</v>
      </c>
      <c r="C481" s="368">
        <v>41.520223322174871</v>
      </c>
      <c r="D481" s="368">
        <v>-4.0720428226870169</v>
      </c>
    </row>
    <row r="482" spans="1:4" x14ac:dyDescent="0.25">
      <c r="A482" s="14">
        <v>4225</v>
      </c>
      <c r="B482" s="369">
        <v>16.7</v>
      </c>
      <c r="C482" s="368">
        <v>31638.063280152448</v>
      </c>
      <c r="D482" s="368">
        <v>32635.658671946614</v>
      </c>
    </row>
    <row r="483" spans="1:4" x14ac:dyDescent="0.25">
      <c r="A483" s="14">
        <v>4226</v>
      </c>
      <c r="B483" s="369">
        <v>0</v>
      </c>
      <c r="C483" s="368">
        <v>-3.2020737780578408</v>
      </c>
      <c r="D483" s="368">
        <v>-4.3435123441994854</v>
      </c>
    </row>
    <row r="484" spans="1:4" x14ac:dyDescent="0.25">
      <c r="A484" s="14">
        <v>4227</v>
      </c>
      <c r="B484" s="369">
        <v>0</v>
      </c>
      <c r="C484" s="368">
        <v>-6.9378265191253234</v>
      </c>
      <c r="D484" s="368">
        <v>-7.3296770808366318</v>
      </c>
    </row>
    <row r="485" spans="1:4" x14ac:dyDescent="0.25">
      <c r="A485" s="14">
        <v>4228</v>
      </c>
      <c r="B485" s="369">
        <v>0</v>
      </c>
      <c r="C485" s="368">
        <v>-10.940418741697627</v>
      </c>
      <c r="D485" s="368">
        <v>-11.944658946548586</v>
      </c>
    </row>
    <row r="486" spans="1:4" x14ac:dyDescent="0.25">
      <c r="A486" s="14">
        <v>4229</v>
      </c>
      <c r="B486" s="369">
        <v>0</v>
      </c>
      <c r="C486" s="368">
        <v>0.26683948150482006</v>
      </c>
      <c r="D486" s="368">
        <v>-1.6288171290748066</v>
      </c>
    </row>
    <row r="487" spans="1:4" x14ac:dyDescent="0.25">
      <c r="A487" s="14">
        <v>4230</v>
      </c>
      <c r="B487" s="369">
        <v>24</v>
      </c>
      <c r="C487" s="368">
        <v>45696.261207700445</v>
      </c>
      <c r="D487" s="368">
        <v>47133.352733559179</v>
      </c>
    </row>
    <row r="488" spans="1:4" x14ac:dyDescent="0.25">
      <c r="A488" s="14">
        <v>4231</v>
      </c>
      <c r="B488" s="369">
        <v>0</v>
      </c>
      <c r="C488" s="368">
        <v>149.69694912420414</v>
      </c>
      <c r="D488" s="368">
        <v>-11.130250382011177</v>
      </c>
    </row>
    <row r="489" spans="1:4" x14ac:dyDescent="0.25">
      <c r="A489" s="14">
        <v>4232</v>
      </c>
      <c r="B489" s="369">
        <v>0</v>
      </c>
      <c r="C489" s="368">
        <v>-2.6683948150482006</v>
      </c>
      <c r="D489" s="368">
        <v>-2.1717561720997427</v>
      </c>
    </row>
    <row r="490" spans="1:4" x14ac:dyDescent="0.25">
      <c r="A490" s="14">
        <v>4233</v>
      </c>
      <c r="B490" s="369">
        <v>0</v>
      </c>
      <c r="C490" s="368">
        <v>-6.6709870376205025</v>
      </c>
      <c r="D490" s="368">
        <v>-11.401719903523642</v>
      </c>
    </row>
    <row r="491" spans="1:4" x14ac:dyDescent="0.25">
      <c r="A491" s="14">
        <v>4235</v>
      </c>
      <c r="B491" s="369">
        <v>0</v>
      </c>
      <c r="C491" s="368">
        <v>0</v>
      </c>
      <c r="D491" s="368">
        <v>0</v>
      </c>
    </row>
    <row r="492" spans="1:4" x14ac:dyDescent="0.25">
      <c r="A492" s="14">
        <v>4237</v>
      </c>
      <c r="B492" s="369">
        <v>0</v>
      </c>
      <c r="C492" s="368">
        <v>-3.2020737780578408</v>
      </c>
      <c r="D492" s="368">
        <v>-5.9723294732742929</v>
      </c>
    </row>
    <row r="493" spans="1:4" x14ac:dyDescent="0.25">
      <c r="A493" s="14">
        <v>4238</v>
      </c>
      <c r="B493" s="369">
        <v>0</v>
      </c>
      <c r="C493" s="368">
        <v>-2.9352342965530216</v>
      </c>
      <c r="D493" s="368">
        <v>-2.9861647366371464</v>
      </c>
    </row>
    <row r="494" spans="1:4" x14ac:dyDescent="0.25">
      <c r="A494" s="14">
        <v>4239</v>
      </c>
      <c r="B494" s="369">
        <v>0</v>
      </c>
      <c r="C494" s="368">
        <v>-3.2020737780578408</v>
      </c>
      <c r="D494" s="368">
        <v>-3.8005733011745484</v>
      </c>
    </row>
    <row r="495" spans="1:4" x14ac:dyDescent="0.25">
      <c r="A495" s="14">
        <v>4240</v>
      </c>
      <c r="B495" s="369">
        <v>0</v>
      </c>
      <c r="C495" s="368">
        <v>97.663250230764163</v>
      </c>
      <c r="D495" s="368">
        <v>-7.6011466023490968</v>
      </c>
    </row>
    <row r="496" spans="1:4" x14ac:dyDescent="0.25">
      <c r="A496" s="14">
        <v>4243</v>
      </c>
      <c r="B496" s="369">
        <v>0</v>
      </c>
      <c r="C496" s="368">
        <v>-4.8031106670867629</v>
      </c>
      <c r="D496" s="368">
        <v>77.043050205187797</v>
      </c>
    </row>
    <row r="497" spans="1:4" x14ac:dyDescent="0.25">
      <c r="A497" s="14">
        <v>4244</v>
      </c>
      <c r="B497" s="369">
        <v>0</v>
      </c>
      <c r="C497" s="368">
        <v>108.87050845396664</v>
      </c>
      <c r="D497" s="368">
        <v>-11.673189425036114</v>
      </c>
    </row>
    <row r="498" spans="1:4" x14ac:dyDescent="0.25">
      <c r="A498" s="14">
        <v>4246</v>
      </c>
      <c r="B498" s="369">
        <v>0</v>
      </c>
      <c r="C498" s="368">
        <v>0</v>
      </c>
      <c r="D498" s="368">
        <v>0</v>
      </c>
    </row>
    <row r="499" spans="1:4" x14ac:dyDescent="0.25">
      <c r="A499" s="14">
        <v>4248</v>
      </c>
      <c r="B499" s="369">
        <v>0</v>
      </c>
      <c r="C499" s="368">
        <v>0</v>
      </c>
      <c r="D499" s="368">
        <v>0</v>
      </c>
    </row>
    <row r="500" spans="1:4" x14ac:dyDescent="0.25">
      <c r="A500" s="14">
        <v>4249</v>
      </c>
      <c r="B500" s="369">
        <v>0</v>
      </c>
      <c r="C500" s="368">
        <v>0</v>
      </c>
      <c r="D500" s="368">
        <v>0</v>
      </c>
    </row>
    <row r="501" spans="1:4" x14ac:dyDescent="0.25">
      <c r="A501" s="14">
        <v>4250</v>
      </c>
      <c r="B501" s="369">
        <v>0</v>
      </c>
      <c r="C501" s="368">
        <v>-9.8730608156783433</v>
      </c>
      <c r="D501" s="368">
        <v>166.57288804303562</v>
      </c>
    </row>
    <row r="502" spans="1:4" x14ac:dyDescent="0.25">
      <c r="A502" s="14">
        <v>4253</v>
      </c>
      <c r="B502" s="369">
        <v>0</v>
      </c>
      <c r="C502" s="368">
        <v>-2.6683948150482006</v>
      </c>
      <c r="D502" s="368">
        <v>-2.9861647366371464</v>
      </c>
    </row>
    <row r="503" spans="1:4" x14ac:dyDescent="0.25">
      <c r="A503" s="14">
        <v>4254</v>
      </c>
      <c r="B503" s="369">
        <v>0</v>
      </c>
      <c r="C503" s="368">
        <v>-1.8678763705337413</v>
      </c>
      <c r="D503" s="368">
        <v>-4.0720428226870169</v>
      </c>
    </row>
    <row r="504" spans="1:4" x14ac:dyDescent="0.25">
      <c r="A504" s="14">
        <v>4255</v>
      </c>
      <c r="B504" s="369">
        <v>0</v>
      </c>
      <c r="C504" s="368">
        <v>-5.3367896300964013</v>
      </c>
      <c r="D504" s="368">
        <v>-5.7008599517618208</v>
      </c>
    </row>
    <row r="505" spans="1:4" x14ac:dyDescent="0.25">
      <c r="A505" s="14">
        <v>4258</v>
      </c>
      <c r="B505" s="369">
        <v>0</v>
      </c>
      <c r="C505" s="368">
        <v>17.344566297813302</v>
      </c>
      <c r="D505" s="368">
        <v>-1.357347607562339</v>
      </c>
    </row>
    <row r="506" spans="1:4" x14ac:dyDescent="0.25">
      <c r="A506" s="14">
        <v>4261</v>
      </c>
      <c r="B506" s="369">
        <v>0</v>
      </c>
      <c r="C506" s="368">
        <v>-3.2020737780578408</v>
      </c>
      <c r="D506" s="368">
        <v>-2.9861647366371464</v>
      </c>
    </row>
    <row r="507" spans="1:4" x14ac:dyDescent="0.25">
      <c r="A507" s="14">
        <v>4263</v>
      </c>
      <c r="B507" s="369">
        <v>0</v>
      </c>
      <c r="C507" s="368">
        <v>21.880837483395254</v>
      </c>
      <c r="D507" s="368">
        <v>70.338810697314557</v>
      </c>
    </row>
    <row r="508" spans="1:4" x14ac:dyDescent="0.25">
      <c r="A508" s="14">
        <v>4264</v>
      </c>
      <c r="B508" s="369">
        <v>0</v>
      </c>
      <c r="C508" s="368">
        <v>-4.0025922225723036</v>
      </c>
      <c r="D508" s="368">
        <v>-3.8005733011745484</v>
      </c>
    </row>
    <row r="509" spans="1:4" x14ac:dyDescent="0.25">
      <c r="A509" s="14">
        <v>4265</v>
      </c>
      <c r="B509" s="369">
        <v>3.6</v>
      </c>
      <c r="C509" s="368">
        <v>6805.2072968174289</v>
      </c>
      <c r="D509" s="368">
        <v>7022.6450520060316</v>
      </c>
    </row>
    <row r="510" spans="1:4" x14ac:dyDescent="0.25">
      <c r="A510" s="14">
        <v>4266</v>
      </c>
      <c r="B510" s="369">
        <v>0</v>
      </c>
      <c r="C510" s="368">
        <v>0</v>
      </c>
      <c r="D510" s="368">
        <v>0</v>
      </c>
    </row>
    <row r="511" spans="1:4" x14ac:dyDescent="0.25">
      <c r="A511" s="14">
        <v>4267</v>
      </c>
      <c r="B511" s="369">
        <v>0</v>
      </c>
      <c r="C511" s="368">
        <v>-1.8678763705337413</v>
      </c>
      <c r="D511" s="368">
        <v>-1.9002866505872742</v>
      </c>
    </row>
    <row r="512" spans="1:4" x14ac:dyDescent="0.25">
      <c r="A512" s="14">
        <v>4268</v>
      </c>
      <c r="B512" s="369">
        <v>0</v>
      </c>
      <c r="C512" s="368">
        <v>0</v>
      </c>
      <c r="D512" s="368">
        <v>0</v>
      </c>
    </row>
    <row r="513" spans="1:4" x14ac:dyDescent="0.25">
      <c r="A513" s="14">
        <v>4269</v>
      </c>
      <c r="B513" s="369">
        <v>0</v>
      </c>
      <c r="C513" s="368">
        <v>-2.1347158520385605</v>
      </c>
      <c r="D513" s="368">
        <v>-3.2576342581496132</v>
      </c>
    </row>
    <row r="514" spans="1:4" x14ac:dyDescent="0.25">
      <c r="A514" s="14">
        <v>4271</v>
      </c>
      <c r="B514" s="369">
        <v>0</v>
      </c>
      <c r="C514" s="368">
        <v>-2.6683948150482006</v>
      </c>
      <c r="D514" s="368">
        <v>-2.9861647366371464</v>
      </c>
    </row>
    <row r="515" spans="1:4" x14ac:dyDescent="0.25">
      <c r="A515" s="14">
        <v>4273</v>
      </c>
      <c r="B515" s="369">
        <v>0</v>
      </c>
      <c r="C515" s="368">
        <v>-2.9352342965530216</v>
      </c>
      <c r="D515" s="368">
        <v>-3.8005733011745484</v>
      </c>
    </row>
    <row r="516" spans="1:4" x14ac:dyDescent="0.25">
      <c r="A516" s="14">
        <v>4274</v>
      </c>
      <c r="B516" s="369">
        <v>0</v>
      </c>
      <c r="C516" s="368">
        <v>0</v>
      </c>
      <c r="D516" s="368">
        <v>0</v>
      </c>
    </row>
    <row r="517" spans="1:4" x14ac:dyDescent="0.25">
      <c r="A517" s="14">
        <v>4275</v>
      </c>
      <c r="B517" s="369">
        <v>0</v>
      </c>
      <c r="C517" s="368">
        <v>-2.6683948150482006</v>
      </c>
      <c r="D517" s="368">
        <v>-2.4432256936122094</v>
      </c>
    </row>
    <row r="518" spans="1:4" x14ac:dyDescent="0.25">
      <c r="A518" s="14">
        <v>4276</v>
      </c>
      <c r="B518" s="369">
        <v>0</v>
      </c>
      <c r="C518" s="368">
        <v>0</v>
      </c>
      <c r="D518" s="368">
        <v>0</v>
      </c>
    </row>
    <row r="519" spans="1:4" x14ac:dyDescent="0.25">
      <c r="A519" s="14">
        <v>4277</v>
      </c>
      <c r="B519" s="369">
        <v>0</v>
      </c>
      <c r="C519" s="368">
        <v>0</v>
      </c>
      <c r="D519" s="368">
        <v>0</v>
      </c>
    </row>
    <row r="520" spans="1:4" x14ac:dyDescent="0.25">
      <c r="A520" s="14">
        <v>4282</v>
      </c>
      <c r="B520" s="369">
        <v>0</v>
      </c>
      <c r="C520" s="368">
        <v>0</v>
      </c>
      <c r="D520" s="368">
        <v>0</v>
      </c>
    </row>
    <row r="521" spans="1:4" x14ac:dyDescent="0.25">
      <c r="A521" s="14">
        <v>4998</v>
      </c>
      <c r="B521" s="369">
        <v>0</v>
      </c>
      <c r="C521" s="368">
        <v>0</v>
      </c>
      <c r="D521" s="368">
        <v>0</v>
      </c>
    </row>
    <row r="522" spans="1:4" x14ac:dyDescent="0.25">
      <c r="A522" s="14">
        <v>4999</v>
      </c>
      <c r="B522" s="369">
        <v>-159.23999999999998</v>
      </c>
      <c r="C522" s="368">
        <v>-301075.25382137019</v>
      </c>
      <c r="D522" s="368">
        <v>-310675.69274834124</v>
      </c>
    </row>
    <row r="523" spans="1:4" x14ac:dyDescent="0.25">
      <c r="A523" s="12">
        <v>6000</v>
      </c>
      <c r="B523" s="369">
        <v>0</v>
      </c>
      <c r="C523" s="368">
        <v>0</v>
      </c>
      <c r="D523" s="368">
        <v>0</v>
      </c>
    </row>
    <row r="526" spans="1:4" x14ac:dyDescent="0.25">
      <c r="B526" s="369">
        <f>SUM(B2:B523)</f>
        <v>1904.3799999999999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4"/>
  <sheetViews>
    <sheetView workbookViewId="0">
      <selection activeCell="A4" sqref="A4"/>
    </sheetView>
  </sheetViews>
  <sheetFormatPr defaultRowHeight="10" x14ac:dyDescent="0.2"/>
  <cols>
    <col min="1" max="1" width="8.88671875" style="240"/>
    <col min="2" max="2" width="8.88671875" style="482"/>
    <col min="5" max="5" width="4.77734375" customWidth="1"/>
    <col min="6" max="6" width="39.88671875" customWidth="1"/>
  </cols>
  <sheetData>
    <row r="1" spans="1:6" x14ac:dyDescent="0.2">
      <c r="A1" s="240">
        <f>COLUMN()</f>
        <v>1</v>
      </c>
      <c r="B1" s="481">
        <f>COLUMN()</f>
        <v>2</v>
      </c>
      <c r="C1" s="240">
        <f>COLUMN()</f>
        <v>3</v>
      </c>
      <c r="D1" s="240">
        <f>COLUMN()</f>
        <v>4</v>
      </c>
      <c r="E1" s="240">
        <f>COLUMN()</f>
        <v>5</v>
      </c>
      <c r="F1" s="240">
        <f>COLUMN()</f>
        <v>6</v>
      </c>
    </row>
    <row r="2" spans="1:6" ht="12.5" x14ac:dyDescent="0.25">
      <c r="A2" s="474">
        <v>0.99990000000000001</v>
      </c>
      <c r="F2" s="35" t="s">
        <v>3533</v>
      </c>
    </row>
    <row r="3" spans="1:6" ht="12.5" x14ac:dyDescent="0.25">
      <c r="A3" s="67">
        <v>1</v>
      </c>
      <c r="B3" s="483">
        <v>1</v>
      </c>
      <c r="C3" s="14">
        <v>5</v>
      </c>
      <c r="D3" s="14"/>
      <c r="E3" s="14"/>
      <c r="F3" s="35" t="s">
        <v>2393</v>
      </c>
    </row>
    <row r="4" spans="1:6" ht="12.5" x14ac:dyDescent="0.25">
      <c r="A4" s="68">
        <v>1.3</v>
      </c>
      <c r="B4" s="483">
        <v>3</v>
      </c>
      <c r="C4" s="14">
        <v>1</v>
      </c>
      <c r="D4" s="14"/>
      <c r="E4" s="14"/>
      <c r="F4" s="35" t="s">
        <v>2394</v>
      </c>
    </row>
    <row r="5" spans="1:6" ht="12.5" x14ac:dyDescent="0.25">
      <c r="A5" s="67">
        <v>2</v>
      </c>
      <c r="B5" s="483">
        <v>1</v>
      </c>
      <c r="C5" s="14">
        <v>6</v>
      </c>
      <c r="D5" s="14"/>
      <c r="E5" s="14"/>
      <c r="F5" s="35" t="s">
        <v>2395</v>
      </c>
    </row>
    <row r="6" spans="1:6" ht="12.5" x14ac:dyDescent="0.25">
      <c r="A6" s="67">
        <v>4</v>
      </c>
      <c r="B6" s="483">
        <v>1</v>
      </c>
      <c r="C6" s="14">
        <v>6</v>
      </c>
      <c r="D6" s="14"/>
      <c r="E6" s="14"/>
      <c r="F6" s="35" t="s">
        <v>3535</v>
      </c>
    </row>
    <row r="7" spans="1:6" ht="12.5" x14ac:dyDescent="0.25">
      <c r="A7" s="67">
        <v>6</v>
      </c>
      <c r="B7" s="483">
        <v>3</v>
      </c>
      <c r="C7" s="14">
        <v>2</v>
      </c>
      <c r="D7" s="14"/>
      <c r="E7" s="14"/>
      <c r="F7" s="35" t="s">
        <v>2396</v>
      </c>
    </row>
    <row r="8" spans="1:6" ht="12.5" x14ac:dyDescent="0.25">
      <c r="A8" s="67">
        <v>11</v>
      </c>
      <c r="B8" s="483">
        <v>1</v>
      </c>
      <c r="C8" s="14">
        <v>3</v>
      </c>
      <c r="D8" s="14"/>
      <c r="E8" s="14"/>
      <c r="F8" s="35" t="s">
        <v>2397</v>
      </c>
    </row>
    <row r="9" spans="1:6" ht="12.5" x14ac:dyDescent="0.25">
      <c r="A9" s="67">
        <v>12</v>
      </c>
      <c r="B9" s="483">
        <v>1</v>
      </c>
      <c r="C9" s="14">
        <v>3</v>
      </c>
      <c r="D9" s="14"/>
      <c r="E9" s="14"/>
      <c r="F9" s="35" t="s">
        <v>2398</v>
      </c>
    </row>
    <row r="10" spans="1:6" ht="12.5" x14ac:dyDescent="0.25">
      <c r="A10" s="67">
        <v>13</v>
      </c>
      <c r="B10" s="483">
        <v>1</v>
      </c>
      <c r="C10" s="14">
        <v>2</v>
      </c>
      <c r="D10" s="14"/>
      <c r="E10" s="14"/>
      <c r="F10" s="35" t="s">
        <v>1253</v>
      </c>
    </row>
    <row r="11" spans="1:6" ht="12.5" x14ac:dyDescent="0.25">
      <c r="A11" s="67">
        <v>14</v>
      </c>
      <c r="B11" s="483">
        <v>1</v>
      </c>
      <c r="C11" s="14">
        <v>3</v>
      </c>
      <c r="D11" s="14"/>
      <c r="E11" s="14"/>
      <c r="F11" s="35" t="s">
        <v>2399</v>
      </c>
    </row>
    <row r="12" spans="1:6" ht="12.5" x14ac:dyDescent="0.25">
      <c r="A12" s="67">
        <v>15</v>
      </c>
      <c r="B12" s="483">
        <v>1</v>
      </c>
      <c r="C12" s="14">
        <v>3</v>
      </c>
      <c r="D12" s="14"/>
      <c r="E12" s="14"/>
      <c r="F12" s="35" t="s">
        <v>2400</v>
      </c>
    </row>
    <row r="13" spans="1:6" ht="12.5" x14ac:dyDescent="0.25">
      <c r="A13" s="67">
        <v>16</v>
      </c>
      <c r="B13" s="483">
        <v>1</v>
      </c>
      <c r="C13" s="14">
        <v>3</v>
      </c>
      <c r="D13" s="14"/>
      <c r="E13" s="14"/>
      <c r="F13" s="35" t="s">
        <v>1691</v>
      </c>
    </row>
    <row r="14" spans="1:6" ht="12.5" x14ac:dyDescent="0.25">
      <c r="A14" s="67">
        <v>22</v>
      </c>
      <c r="B14" s="483">
        <v>1</v>
      </c>
      <c r="C14" s="14">
        <v>4</v>
      </c>
      <c r="D14" s="14"/>
      <c r="E14" s="14"/>
      <c r="F14" s="35" t="s">
        <v>2401</v>
      </c>
    </row>
    <row r="15" spans="1:6" ht="12.5" x14ac:dyDescent="0.25">
      <c r="A15" s="67">
        <v>23</v>
      </c>
      <c r="B15" s="483">
        <v>1</v>
      </c>
      <c r="C15" s="14">
        <v>6</v>
      </c>
      <c r="D15" s="14"/>
      <c r="E15" s="14"/>
      <c r="F15" s="35" t="s">
        <v>2402</v>
      </c>
    </row>
    <row r="16" spans="1:6" ht="12.5" x14ac:dyDescent="0.25">
      <c r="A16" s="67">
        <v>25</v>
      </c>
      <c r="B16" s="483">
        <v>1</v>
      </c>
      <c r="C16" s="14">
        <v>6</v>
      </c>
      <c r="D16" s="14"/>
      <c r="E16" s="14"/>
      <c r="F16" s="35" t="s">
        <v>2403</v>
      </c>
    </row>
    <row r="17" spans="1:6" ht="12.5" x14ac:dyDescent="0.25">
      <c r="A17" s="67">
        <v>31</v>
      </c>
      <c r="B17" s="483">
        <v>1</v>
      </c>
      <c r="C17" s="14">
        <v>4</v>
      </c>
      <c r="D17" s="14"/>
      <c r="E17" s="14"/>
      <c r="F17" s="35" t="s">
        <v>2404</v>
      </c>
    </row>
    <row r="18" spans="1:6" ht="12.5" x14ac:dyDescent="0.25">
      <c r="A18" s="67">
        <v>32</v>
      </c>
      <c r="B18" s="483">
        <v>1</v>
      </c>
      <c r="C18" s="14">
        <v>6</v>
      </c>
      <c r="D18" s="14"/>
      <c r="E18" s="14"/>
      <c r="F18" s="35" t="s">
        <v>2405</v>
      </c>
    </row>
    <row r="19" spans="1:6" ht="12.5" x14ac:dyDescent="0.25">
      <c r="A19" s="67">
        <v>36</v>
      </c>
      <c r="B19" s="483">
        <v>1</v>
      </c>
      <c r="C19" s="14">
        <v>6</v>
      </c>
      <c r="D19" s="14"/>
      <c r="E19" s="14"/>
      <c r="F19" s="35" t="s">
        <v>2406</v>
      </c>
    </row>
    <row r="20" spans="1:6" ht="12.5" x14ac:dyDescent="0.25">
      <c r="A20" s="67">
        <v>38</v>
      </c>
      <c r="B20" s="483">
        <v>1</v>
      </c>
      <c r="C20" s="14">
        <v>5</v>
      </c>
      <c r="D20" s="14"/>
      <c r="E20" s="14"/>
      <c r="F20" s="35" t="s">
        <v>2407</v>
      </c>
    </row>
    <row r="21" spans="1:6" ht="12.5" x14ac:dyDescent="0.25">
      <c r="A21" s="67">
        <v>47</v>
      </c>
      <c r="B21" s="483">
        <v>1</v>
      </c>
      <c r="C21" s="14">
        <v>4</v>
      </c>
      <c r="D21" s="14"/>
      <c r="E21" s="14"/>
      <c r="F21" s="35" t="s">
        <v>1644</v>
      </c>
    </row>
    <row r="22" spans="1:6" ht="12.5" x14ac:dyDescent="0.25">
      <c r="A22" s="67">
        <v>51</v>
      </c>
      <c r="B22" s="483">
        <v>1</v>
      </c>
      <c r="C22" s="14">
        <v>5</v>
      </c>
      <c r="D22" s="14"/>
      <c r="E22" s="14"/>
      <c r="F22" s="35" t="s">
        <v>2408</v>
      </c>
    </row>
    <row r="23" spans="1:6" ht="12.5" x14ac:dyDescent="0.25">
      <c r="A23" s="67">
        <v>75</v>
      </c>
      <c r="B23" s="483">
        <v>1</v>
      </c>
      <c r="C23" s="14">
        <v>6</v>
      </c>
      <c r="D23" s="14"/>
      <c r="E23" s="14"/>
      <c r="F23" s="35" t="s">
        <v>2409</v>
      </c>
    </row>
    <row r="24" spans="1:6" ht="12.5" x14ac:dyDescent="0.25">
      <c r="A24" s="67">
        <v>77</v>
      </c>
      <c r="B24" s="483">
        <v>1</v>
      </c>
      <c r="C24" s="14">
        <v>4</v>
      </c>
      <c r="D24" s="14"/>
      <c r="E24" s="14"/>
      <c r="F24" s="35" t="s">
        <v>2410</v>
      </c>
    </row>
    <row r="25" spans="1:6" ht="12.5" x14ac:dyDescent="0.25">
      <c r="A25" s="67">
        <v>81</v>
      </c>
      <c r="B25" s="483">
        <v>1</v>
      </c>
      <c r="C25" s="14">
        <v>6</v>
      </c>
      <c r="D25" s="14"/>
      <c r="E25" s="14"/>
      <c r="F25" s="35" t="s">
        <v>2411</v>
      </c>
    </row>
    <row r="26" spans="1:6" ht="12.5" x14ac:dyDescent="0.25">
      <c r="A26" s="67">
        <v>84</v>
      </c>
      <c r="B26" s="483">
        <v>1</v>
      </c>
      <c r="C26" s="14">
        <v>6</v>
      </c>
      <c r="D26" s="14"/>
      <c r="E26" s="14"/>
      <c r="F26" s="35" t="s">
        <v>2412</v>
      </c>
    </row>
    <row r="27" spans="1:6" ht="12.5" x14ac:dyDescent="0.25">
      <c r="A27" s="67">
        <v>85</v>
      </c>
      <c r="B27" s="483">
        <v>1</v>
      </c>
      <c r="C27" s="14">
        <v>6</v>
      </c>
      <c r="D27" s="14"/>
      <c r="E27" s="14"/>
      <c r="F27" s="35" t="s">
        <v>2413</v>
      </c>
    </row>
    <row r="28" spans="1:6" ht="12.5" x14ac:dyDescent="0.25">
      <c r="A28" s="67">
        <v>88</v>
      </c>
      <c r="B28" s="483">
        <v>1</v>
      </c>
      <c r="C28" s="14">
        <v>4</v>
      </c>
      <c r="D28" s="14"/>
      <c r="E28" s="14"/>
      <c r="F28" s="35" t="s">
        <v>2414</v>
      </c>
    </row>
    <row r="29" spans="1:6" ht="12.5" x14ac:dyDescent="0.25">
      <c r="A29" s="67">
        <v>91</v>
      </c>
      <c r="B29" s="483">
        <v>1</v>
      </c>
      <c r="C29" s="14">
        <v>6</v>
      </c>
      <c r="D29" s="14"/>
      <c r="E29" s="14"/>
      <c r="F29" s="35" t="s">
        <v>2415</v>
      </c>
    </row>
    <row r="30" spans="1:6" ht="12.5" x14ac:dyDescent="0.25">
      <c r="A30" s="67">
        <v>93</v>
      </c>
      <c r="B30" s="483">
        <v>1</v>
      </c>
      <c r="C30" s="14">
        <v>6</v>
      </c>
      <c r="D30" s="14"/>
      <c r="E30" s="14"/>
      <c r="F30" s="35" t="s">
        <v>2416</v>
      </c>
    </row>
    <row r="31" spans="1:6" ht="12.5" x14ac:dyDescent="0.25">
      <c r="A31" s="67">
        <v>94</v>
      </c>
      <c r="B31" s="483">
        <v>1</v>
      </c>
      <c r="C31" s="14">
        <v>4</v>
      </c>
      <c r="D31" s="14"/>
      <c r="E31" s="14"/>
      <c r="F31" s="35" t="s">
        <v>2417</v>
      </c>
    </row>
    <row r="32" spans="1:6" ht="12.5" x14ac:dyDescent="0.25">
      <c r="A32" s="67">
        <v>95</v>
      </c>
      <c r="B32" s="483">
        <v>1</v>
      </c>
      <c r="C32" s="14">
        <v>6</v>
      </c>
      <c r="D32" s="14"/>
      <c r="E32" s="14"/>
      <c r="F32" s="35" t="s">
        <v>1830</v>
      </c>
    </row>
    <row r="33" spans="1:6" ht="12.5" x14ac:dyDescent="0.25">
      <c r="A33" s="67">
        <v>97</v>
      </c>
      <c r="B33" s="483">
        <v>1</v>
      </c>
      <c r="C33" s="14">
        <v>6</v>
      </c>
      <c r="D33" s="14"/>
      <c r="E33" s="14"/>
      <c r="F33" s="35" t="s">
        <v>2418</v>
      </c>
    </row>
    <row r="34" spans="1:6" ht="12.5" x14ac:dyDescent="0.25">
      <c r="A34" s="67">
        <v>99</v>
      </c>
      <c r="B34" s="483">
        <v>1</v>
      </c>
      <c r="C34" s="14">
        <v>5</v>
      </c>
      <c r="D34" s="14"/>
      <c r="E34" s="14"/>
      <c r="F34" s="35" t="s">
        <v>2419</v>
      </c>
    </row>
    <row r="35" spans="1:6" ht="12.5" x14ac:dyDescent="0.25">
      <c r="A35" s="67">
        <v>100</v>
      </c>
      <c r="B35" s="483">
        <v>1</v>
      </c>
      <c r="C35" s="14">
        <v>6</v>
      </c>
      <c r="D35" s="14"/>
      <c r="E35" s="14"/>
      <c r="F35" s="35" t="s">
        <v>2420</v>
      </c>
    </row>
    <row r="36" spans="1:6" ht="12.5" x14ac:dyDescent="0.25">
      <c r="A36" s="67">
        <v>108</v>
      </c>
      <c r="B36" s="483">
        <v>1</v>
      </c>
      <c r="C36" s="14">
        <v>3</v>
      </c>
      <c r="D36" s="14"/>
      <c r="E36" s="14"/>
      <c r="F36" s="35" t="s">
        <v>2421</v>
      </c>
    </row>
    <row r="37" spans="1:6" ht="12.5" x14ac:dyDescent="0.25">
      <c r="A37" s="67">
        <v>110</v>
      </c>
      <c r="B37" s="483">
        <v>1</v>
      </c>
      <c r="C37" s="14">
        <v>3</v>
      </c>
      <c r="D37" s="14"/>
      <c r="E37" s="14"/>
      <c r="F37" s="35" t="s">
        <v>2422</v>
      </c>
    </row>
    <row r="38" spans="1:6" ht="12.5" x14ac:dyDescent="0.25">
      <c r="A38" s="67">
        <v>111</v>
      </c>
      <c r="B38" s="483">
        <v>1</v>
      </c>
      <c r="C38" s="14">
        <v>3</v>
      </c>
      <c r="D38" s="14"/>
      <c r="E38" s="14"/>
      <c r="F38" s="35" t="s">
        <v>2423</v>
      </c>
    </row>
    <row r="39" spans="1:6" ht="12.5" x14ac:dyDescent="0.25">
      <c r="A39" s="67">
        <v>112</v>
      </c>
      <c r="B39" s="483">
        <v>1</v>
      </c>
      <c r="C39" s="14">
        <v>3</v>
      </c>
      <c r="D39" s="14"/>
      <c r="E39" s="14"/>
      <c r="F39" s="35" t="s">
        <v>2424</v>
      </c>
    </row>
    <row r="40" spans="1:6" ht="12.5" x14ac:dyDescent="0.25">
      <c r="A40" s="67">
        <v>113</v>
      </c>
      <c r="B40" s="483">
        <v>1</v>
      </c>
      <c r="C40" s="14">
        <v>6</v>
      </c>
      <c r="D40" s="14"/>
      <c r="E40" s="14"/>
      <c r="F40" s="35" t="s">
        <v>1888</v>
      </c>
    </row>
    <row r="41" spans="1:6" ht="12.5" x14ac:dyDescent="0.25">
      <c r="A41" s="67">
        <v>115</v>
      </c>
      <c r="B41" s="483">
        <v>1</v>
      </c>
      <c r="C41" s="14">
        <v>5</v>
      </c>
      <c r="D41" s="14"/>
      <c r="E41" s="14"/>
      <c r="F41" s="35" t="s">
        <v>1865</v>
      </c>
    </row>
    <row r="42" spans="1:6" ht="12.5" x14ac:dyDescent="0.25">
      <c r="A42" s="67">
        <v>116</v>
      </c>
      <c r="B42" s="483">
        <v>1</v>
      </c>
      <c r="C42" s="14">
        <v>6</v>
      </c>
      <c r="D42" s="14"/>
      <c r="E42" s="14"/>
      <c r="F42" s="35" t="s">
        <v>2426</v>
      </c>
    </row>
    <row r="43" spans="1:6" ht="12.5" x14ac:dyDescent="0.25">
      <c r="A43" s="67">
        <v>118</v>
      </c>
      <c r="B43" s="483">
        <v>1</v>
      </c>
      <c r="C43" s="14">
        <v>6</v>
      </c>
      <c r="D43" s="14"/>
      <c r="E43" s="14"/>
      <c r="F43" s="35" t="s">
        <v>2427</v>
      </c>
    </row>
    <row r="44" spans="1:6" ht="12.5" x14ac:dyDescent="0.25">
      <c r="A44" s="67">
        <v>129</v>
      </c>
      <c r="B44" s="483">
        <v>1</v>
      </c>
      <c r="C44" s="14">
        <v>5</v>
      </c>
      <c r="D44" s="14"/>
      <c r="E44" s="14"/>
      <c r="F44" s="35" t="s">
        <v>2428</v>
      </c>
    </row>
    <row r="45" spans="1:6" ht="12.5" x14ac:dyDescent="0.25">
      <c r="A45" s="67">
        <v>138</v>
      </c>
      <c r="B45" s="483">
        <v>1</v>
      </c>
      <c r="C45" s="14">
        <v>4</v>
      </c>
      <c r="D45" s="14"/>
      <c r="E45" s="14"/>
      <c r="F45" s="35" t="s">
        <v>1625</v>
      </c>
    </row>
    <row r="46" spans="1:6" ht="12.5" x14ac:dyDescent="0.25">
      <c r="A46" s="67">
        <v>139</v>
      </c>
      <c r="B46" s="483">
        <v>1</v>
      </c>
      <c r="C46" s="14">
        <v>6</v>
      </c>
      <c r="D46" s="14"/>
      <c r="E46" s="14"/>
      <c r="F46" s="35" t="s">
        <v>2429</v>
      </c>
    </row>
    <row r="47" spans="1:6" ht="12.5" x14ac:dyDescent="0.25">
      <c r="A47" s="67">
        <v>146</v>
      </c>
      <c r="B47" s="483">
        <v>1</v>
      </c>
      <c r="C47" s="14">
        <v>6</v>
      </c>
      <c r="D47" s="14"/>
      <c r="E47" s="14"/>
      <c r="F47" s="35" t="s">
        <v>2430</v>
      </c>
    </row>
    <row r="48" spans="1:6" ht="12.5" x14ac:dyDescent="0.25">
      <c r="A48" s="67">
        <v>150</v>
      </c>
      <c r="B48" s="483">
        <v>1</v>
      </c>
      <c r="C48" s="14">
        <v>6</v>
      </c>
      <c r="D48" s="14"/>
      <c r="E48" s="14"/>
      <c r="F48" s="35" t="s">
        <v>2431</v>
      </c>
    </row>
    <row r="49" spans="1:6" ht="12.5" x14ac:dyDescent="0.25">
      <c r="A49" s="67">
        <v>152</v>
      </c>
      <c r="B49" s="483">
        <v>1</v>
      </c>
      <c r="C49" s="14">
        <v>4</v>
      </c>
      <c r="D49" s="14"/>
      <c r="E49" s="14"/>
      <c r="F49" s="35" t="s">
        <v>2432</v>
      </c>
    </row>
    <row r="50" spans="1:6" ht="12.5" x14ac:dyDescent="0.25">
      <c r="A50" s="67">
        <v>160</v>
      </c>
      <c r="B50" s="483">
        <v>70</v>
      </c>
      <c r="C50" s="14">
        <v>0</v>
      </c>
      <c r="D50" s="14"/>
      <c r="E50" s="14"/>
      <c r="F50" s="35" t="s">
        <v>172</v>
      </c>
    </row>
    <row r="51" spans="1:6" ht="12.5" x14ac:dyDescent="0.25">
      <c r="A51" s="67">
        <v>160.1</v>
      </c>
      <c r="B51" s="483">
        <v>90</v>
      </c>
      <c r="C51" s="14">
        <v>0</v>
      </c>
      <c r="D51" s="14"/>
      <c r="E51" s="14"/>
      <c r="F51" s="35" t="s">
        <v>2114</v>
      </c>
    </row>
    <row r="52" spans="1:6" ht="12.5" x14ac:dyDescent="0.25">
      <c r="A52" s="67">
        <v>162</v>
      </c>
      <c r="B52" s="483">
        <v>1</v>
      </c>
      <c r="C52" s="14">
        <v>6</v>
      </c>
      <c r="D52" s="14"/>
      <c r="E52" s="14"/>
      <c r="F52" s="35" t="s">
        <v>2433</v>
      </c>
    </row>
    <row r="53" spans="1:6" ht="12.5" x14ac:dyDescent="0.25">
      <c r="A53" s="67">
        <v>166</v>
      </c>
      <c r="B53" s="483">
        <v>1</v>
      </c>
      <c r="C53" s="14">
        <v>6</v>
      </c>
      <c r="D53" s="14"/>
      <c r="E53" s="14"/>
      <c r="F53" s="35" t="s">
        <v>1803</v>
      </c>
    </row>
    <row r="54" spans="1:6" ht="12.5" x14ac:dyDescent="0.25">
      <c r="A54" s="67">
        <v>173</v>
      </c>
      <c r="B54" s="483">
        <v>1</v>
      </c>
      <c r="C54" s="14">
        <v>6</v>
      </c>
      <c r="D54" s="14"/>
      <c r="E54" s="14"/>
      <c r="F54" s="35" t="s">
        <v>1813</v>
      </c>
    </row>
    <row r="55" spans="1:6" ht="12.5" x14ac:dyDescent="0.25">
      <c r="A55" s="67">
        <v>177</v>
      </c>
      <c r="B55" s="483">
        <v>1</v>
      </c>
      <c r="C55" s="14">
        <v>6</v>
      </c>
      <c r="D55" s="14"/>
      <c r="E55" s="14"/>
      <c r="F55" s="35" t="s">
        <v>2434</v>
      </c>
    </row>
    <row r="56" spans="1:6" ht="12.5" x14ac:dyDescent="0.25">
      <c r="A56" s="67">
        <v>181</v>
      </c>
      <c r="B56" s="483">
        <v>1</v>
      </c>
      <c r="C56" s="14">
        <v>4</v>
      </c>
      <c r="D56" s="14"/>
      <c r="E56" s="14"/>
      <c r="F56" s="35" t="s">
        <v>2435</v>
      </c>
    </row>
    <row r="57" spans="1:6" ht="12.5" x14ac:dyDescent="0.25">
      <c r="A57" s="67">
        <v>182</v>
      </c>
      <c r="B57" s="483">
        <v>1</v>
      </c>
      <c r="C57" s="14">
        <v>5</v>
      </c>
      <c r="D57" s="14"/>
      <c r="E57" s="14"/>
      <c r="F57" s="35" t="s">
        <v>2436</v>
      </c>
    </row>
    <row r="58" spans="1:6" ht="12.5" x14ac:dyDescent="0.25">
      <c r="A58" s="67">
        <v>186</v>
      </c>
      <c r="B58" s="483">
        <v>1</v>
      </c>
      <c r="C58" s="14">
        <v>5</v>
      </c>
      <c r="D58" s="14"/>
      <c r="E58" s="14"/>
      <c r="F58" s="35" t="s">
        <v>1589</v>
      </c>
    </row>
    <row r="59" spans="1:6" ht="12.5" x14ac:dyDescent="0.25">
      <c r="A59" s="67">
        <v>191</v>
      </c>
      <c r="B59" s="483">
        <v>1</v>
      </c>
      <c r="C59" s="14">
        <v>3</v>
      </c>
      <c r="D59" s="14"/>
      <c r="E59" s="14"/>
      <c r="F59" s="35" t="s">
        <v>2437</v>
      </c>
    </row>
    <row r="60" spans="1:6" ht="12.5" x14ac:dyDescent="0.25">
      <c r="A60" s="67">
        <v>192</v>
      </c>
      <c r="B60" s="483">
        <v>1</v>
      </c>
      <c r="C60" s="14">
        <v>3</v>
      </c>
      <c r="D60" s="14"/>
      <c r="E60" s="14"/>
      <c r="F60" s="35" t="s">
        <v>2438</v>
      </c>
    </row>
    <row r="61" spans="1:6" ht="12.5" x14ac:dyDescent="0.25">
      <c r="A61" s="67">
        <v>194</v>
      </c>
      <c r="B61" s="483">
        <v>1</v>
      </c>
      <c r="C61" s="14">
        <v>3</v>
      </c>
      <c r="D61" s="14"/>
      <c r="E61" s="14"/>
      <c r="F61" s="35" t="s">
        <v>2439</v>
      </c>
    </row>
    <row r="62" spans="1:6" ht="12.5" x14ac:dyDescent="0.25">
      <c r="A62" s="67">
        <v>195</v>
      </c>
      <c r="B62" s="483">
        <v>1</v>
      </c>
      <c r="C62" s="14">
        <v>3</v>
      </c>
      <c r="D62" s="14"/>
      <c r="E62" s="14"/>
      <c r="F62" s="35" t="s">
        <v>2440</v>
      </c>
    </row>
    <row r="63" spans="1:6" ht="12.5" x14ac:dyDescent="0.25">
      <c r="A63" s="67">
        <v>196</v>
      </c>
      <c r="B63" s="483">
        <v>1</v>
      </c>
      <c r="C63" s="14">
        <v>3</v>
      </c>
      <c r="D63" s="14"/>
      <c r="E63" s="14"/>
      <c r="F63" s="35" t="s">
        <v>1576</v>
      </c>
    </row>
    <row r="64" spans="1:6" ht="12.5" x14ac:dyDescent="0.25">
      <c r="A64" s="67">
        <v>197</v>
      </c>
      <c r="B64" s="483">
        <v>1</v>
      </c>
      <c r="C64" s="14">
        <v>2</v>
      </c>
      <c r="D64" s="14"/>
      <c r="E64" s="14"/>
      <c r="F64" s="35" t="s">
        <v>1653</v>
      </c>
    </row>
    <row r="65" spans="1:6" ht="12.5" x14ac:dyDescent="0.25">
      <c r="A65" s="67">
        <v>199</v>
      </c>
      <c r="B65" s="483">
        <v>1</v>
      </c>
      <c r="C65" s="14">
        <v>3</v>
      </c>
      <c r="D65" s="14"/>
      <c r="E65" s="14"/>
      <c r="F65" s="35" t="s">
        <v>1891</v>
      </c>
    </row>
    <row r="66" spans="1:6" ht="12.5" x14ac:dyDescent="0.25">
      <c r="A66" s="67">
        <v>200</v>
      </c>
      <c r="B66" s="483">
        <v>1</v>
      </c>
      <c r="C66" s="14">
        <v>3</v>
      </c>
      <c r="D66" s="14"/>
      <c r="E66" s="14"/>
      <c r="F66" s="35" t="s">
        <v>2441</v>
      </c>
    </row>
    <row r="67" spans="1:6" ht="12.5" x14ac:dyDescent="0.25">
      <c r="A67" s="67">
        <v>203</v>
      </c>
      <c r="B67" s="483">
        <v>1</v>
      </c>
      <c r="C67" s="14">
        <v>6</v>
      </c>
      <c r="D67" s="14"/>
      <c r="E67" s="14"/>
      <c r="F67" s="35" t="s">
        <v>2442</v>
      </c>
    </row>
    <row r="68" spans="1:6" ht="12.5" x14ac:dyDescent="0.25">
      <c r="A68" s="67">
        <v>204</v>
      </c>
      <c r="B68" s="483">
        <v>1</v>
      </c>
      <c r="C68" s="14">
        <v>4</v>
      </c>
      <c r="D68" s="14"/>
      <c r="E68" s="14"/>
      <c r="F68" s="35" t="s">
        <v>2443</v>
      </c>
    </row>
    <row r="69" spans="1:6" ht="12.5" x14ac:dyDescent="0.25">
      <c r="A69" s="67">
        <v>206</v>
      </c>
      <c r="B69" s="483">
        <v>1</v>
      </c>
      <c r="C69" s="14">
        <v>4</v>
      </c>
      <c r="D69" s="14"/>
      <c r="E69" s="14"/>
      <c r="F69" s="35" t="s">
        <v>2444</v>
      </c>
    </row>
    <row r="70" spans="1:6" ht="12.5" x14ac:dyDescent="0.25">
      <c r="A70" s="67">
        <v>213</v>
      </c>
      <c r="B70" s="483">
        <v>1</v>
      </c>
      <c r="C70" s="14">
        <v>6</v>
      </c>
      <c r="D70" s="14"/>
      <c r="E70" s="14"/>
      <c r="F70" s="35" t="s">
        <v>2445</v>
      </c>
    </row>
    <row r="71" spans="1:6" ht="12.5" x14ac:dyDescent="0.25">
      <c r="A71" s="67">
        <v>227</v>
      </c>
      <c r="B71" s="483">
        <v>1</v>
      </c>
      <c r="C71" s="14">
        <v>6</v>
      </c>
      <c r="D71" s="14"/>
      <c r="E71" s="14"/>
      <c r="F71" s="35" t="s">
        <v>1745</v>
      </c>
    </row>
    <row r="72" spans="1:6" ht="12.5" x14ac:dyDescent="0.25">
      <c r="A72" s="67">
        <v>229</v>
      </c>
      <c r="B72" s="483">
        <v>1</v>
      </c>
      <c r="C72" s="14">
        <v>6</v>
      </c>
      <c r="D72" s="14"/>
      <c r="E72" s="14"/>
      <c r="F72" s="35" t="s">
        <v>2446</v>
      </c>
    </row>
    <row r="73" spans="1:6" ht="12.5" x14ac:dyDescent="0.25">
      <c r="A73" s="67">
        <v>238</v>
      </c>
      <c r="B73" s="483">
        <v>1</v>
      </c>
      <c r="C73" s="14">
        <v>6</v>
      </c>
      <c r="D73" s="14"/>
      <c r="E73" s="14"/>
      <c r="F73" s="35" t="s">
        <v>2447</v>
      </c>
    </row>
    <row r="74" spans="1:6" ht="12.5" x14ac:dyDescent="0.25">
      <c r="A74" s="67">
        <v>239</v>
      </c>
      <c r="B74" s="483">
        <v>1</v>
      </c>
      <c r="C74" s="14">
        <v>6</v>
      </c>
      <c r="D74" s="14"/>
      <c r="E74" s="14"/>
      <c r="F74" s="35" t="s">
        <v>1782</v>
      </c>
    </row>
    <row r="75" spans="1:6" ht="12.5" x14ac:dyDescent="0.25">
      <c r="A75" s="67">
        <v>241</v>
      </c>
      <c r="B75" s="483">
        <v>1</v>
      </c>
      <c r="C75" s="14">
        <v>4</v>
      </c>
      <c r="D75" s="14"/>
      <c r="E75" s="14"/>
      <c r="F75" s="35" t="s">
        <v>2448</v>
      </c>
    </row>
    <row r="76" spans="1:6" ht="12.5" x14ac:dyDescent="0.25">
      <c r="A76" s="67">
        <v>242</v>
      </c>
      <c r="B76" s="483">
        <v>1</v>
      </c>
      <c r="C76" s="14">
        <v>6</v>
      </c>
      <c r="D76" s="14"/>
      <c r="E76" s="14"/>
      <c r="F76" s="35" t="s">
        <v>2449</v>
      </c>
    </row>
    <row r="77" spans="1:6" ht="12.5" x14ac:dyDescent="0.25">
      <c r="A77" s="67">
        <v>252</v>
      </c>
      <c r="B77" s="483">
        <v>1</v>
      </c>
      <c r="C77" s="14">
        <v>5</v>
      </c>
      <c r="D77" s="14"/>
      <c r="E77" s="14"/>
      <c r="F77" s="35" t="s">
        <v>2450</v>
      </c>
    </row>
    <row r="78" spans="1:6" ht="12.5" x14ac:dyDescent="0.25">
      <c r="A78" s="67">
        <v>253</v>
      </c>
      <c r="B78" s="483">
        <v>1</v>
      </c>
      <c r="C78" s="14">
        <v>6</v>
      </c>
      <c r="D78" s="14"/>
      <c r="E78" s="14"/>
      <c r="F78" s="35" t="s">
        <v>2451</v>
      </c>
    </row>
    <row r="79" spans="1:6" ht="12.5" x14ac:dyDescent="0.25">
      <c r="A79" s="67">
        <v>255</v>
      </c>
      <c r="B79" s="483">
        <v>1</v>
      </c>
      <c r="C79" s="14">
        <v>5</v>
      </c>
      <c r="D79" s="14"/>
      <c r="E79" s="14"/>
      <c r="F79" s="35" t="s">
        <v>2452</v>
      </c>
    </row>
    <row r="80" spans="1:6" ht="12.5" x14ac:dyDescent="0.25">
      <c r="A80" s="67">
        <v>256</v>
      </c>
      <c r="B80" s="483">
        <v>1</v>
      </c>
      <c r="C80" s="14">
        <v>4</v>
      </c>
      <c r="D80" s="14"/>
      <c r="E80" s="14"/>
      <c r="F80" s="35" t="s">
        <v>2453</v>
      </c>
    </row>
    <row r="81" spans="1:6" ht="12.5" x14ac:dyDescent="0.25">
      <c r="A81" s="67">
        <v>261</v>
      </c>
      <c r="B81" s="483">
        <v>1</v>
      </c>
      <c r="C81" s="14">
        <v>6</v>
      </c>
      <c r="D81" s="14"/>
      <c r="E81" s="14"/>
      <c r="F81" s="35" t="s">
        <v>2454</v>
      </c>
    </row>
    <row r="82" spans="1:6" ht="12.5" x14ac:dyDescent="0.25">
      <c r="A82" s="67">
        <v>264</v>
      </c>
      <c r="B82" s="483">
        <v>1</v>
      </c>
      <c r="C82" s="14">
        <v>6</v>
      </c>
      <c r="D82" s="14"/>
      <c r="E82" s="14"/>
      <c r="F82" s="35" t="s">
        <v>2455</v>
      </c>
    </row>
    <row r="83" spans="1:6" ht="12.5" x14ac:dyDescent="0.25">
      <c r="A83" s="67">
        <v>270</v>
      </c>
      <c r="B83" s="483">
        <v>1</v>
      </c>
      <c r="C83" s="14">
        <v>2</v>
      </c>
      <c r="D83" s="14"/>
      <c r="E83" s="14"/>
      <c r="F83" s="35" t="s">
        <v>2456</v>
      </c>
    </row>
    <row r="84" spans="1:6" ht="12.5" x14ac:dyDescent="0.25">
      <c r="A84" s="67">
        <v>271</v>
      </c>
      <c r="B84" s="483">
        <v>1</v>
      </c>
      <c r="C84" s="14">
        <v>3</v>
      </c>
      <c r="D84" s="14"/>
      <c r="E84" s="14"/>
      <c r="F84" s="35" t="s">
        <v>2457</v>
      </c>
    </row>
    <row r="85" spans="1:6" ht="12.5" x14ac:dyDescent="0.25">
      <c r="A85" s="67">
        <v>272</v>
      </c>
      <c r="B85" s="483">
        <v>1</v>
      </c>
      <c r="C85" s="14">
        <v>3</v>
      </c>
      <c r="D85" s="14"/>
      <c r="E85" s="14"/>
      <c r="F85" s="35" t="s">
        <v>2458</v>
      </c>
    </row>
    <row r="86" spans="1:6" ht="12.5" x14ac:dyDescent="0.25">
      <c r="A86" s="67">
        <v>273</v>
      </c>
      <c r="B86" s="483">
        <v>1</v>
      </c>
      <c r="C86" s="14">
        <v>2</v>
      </c>
      <c r="D86" s="14"/>
      <c r="E86" s="14"/>
      <c r="F86" s="35" t="s">
        <v>2459</v>
      </c>
    </row>
    <row r="87" spans="1:6" ht="12.5" x14ac:dyDescent="0.25">
      <c r="A87" s="67">
        <v>276</v>
      </c>
      <c r="B87" s="483">
        <v>1</v>
      </c>
      <c r="C87" s="14">
        <v>3</v>
      </c>
      <c r="D87" s="14"/>
      <c r="E87" s="14"/>
      <c r="F87" s="35" t="s">
        <v>2460</v>
      </c>
    </row>
    <row r="88" spans="1:6" ht="12.5" x14ac:dyDescent="0.25">
      <c r="A88" s="67">
        <v>277</v>
      </c>
      <c r="B88" s="483">
        <v>1</v>
      </c>
      <c r="C88" s="14">
        <v>3</v>
      </c>
      <c r="D88" s="14"/>
      <c r="E88" s="14"/>
      <c r="F88" s="35" t="s">
        <v>2461</v>
      </c>
    </row>
    <row r="89" spans="1:6" ht="12.5" x14ac:dyDescent="0.25">
      <c r="A89" s="67">
        <v>278</v>
      </c>
      <c r="B89" s="483">
        <v>1</v>
      </c>
      <c r="C89" s="14">
        <v>3</v>
      </c>
      <c r="D89" s="14"/>
      <c r="E89" s="14"/>
      <c r="F89" s="35" t="s">
        <v>2462</v>
      </c>
    </row>
    <row r="90" spans="1:6" ht="12.5" x14ac:dyDescent="0.25">
      <c r="A90" s="67">
        <v>279</v>
      </c>
      <c r="B90" s="483">
        <v>1</v>
      </c>
      <c r="C90" s="14">
        <v>3</v>
      </c>
      <c r="D90" s="14"/>
      <c r="E90" s="14"/>
      <c r="F90" s="35" t="s">
        <v>2463</v>
      </c>
    </row>
    <row r="91" spans="1:6" ht="12.5" x14ac:dyDescent="0.25">
      <c r="A91" s="67">
        <v>280</v>
      </c>
      <c r="B91" s="483">
        <v>1</v>
      </c>
      <c r="C91" s="14">
        <v>2</v>
      </c>
      <c r="D91" s="14"/>
      <c r="E91" s="14"/>
      <c r="F91" s="35" t="s">
        <v>2464</v>
      </c>
    </row>
    <row r="92" spans="1:6" ht="12.5" x14ac:dyDescent="0.25">
      <c r="A92" s="67">
        <v>281</v>
      </c>
      <c r="B92" s="483">
        <v>1</v>
      </c>
      <c r="C92" s="14">
        <v>2</v>
      </c>
      <c r="D92" s="14"/>
      <c r="E92" s="14"/>
      <c r="F92" s="35" t="s">
        <v>2465</v>
      </c>
    </row>
    <row r="93" spans="1:6" ht="12.5" x14ac:dyDescent="0.25">
      <c r="A93" s="67">
        <v>282</v>
      </c>
      <c r="B93" s="483">
        <v>1</v>
      </c>
      <c r="C93" s="14">
        <v>2</v>
      </c>
      <c r="D93" s="14"/>
      <c r="E93" s="14"/>
      <c r="F93" s="35" t="s">
        <v>1894</v>
      </c>
    </row>
    <row r="94" spans="1:6" ht="12.5" x14ac:dyDescent="0.25">
      <c r="A94" s="67">
        <v>283</v>
      </c>
      <c r="B94" s="483">
        <v>1</v>
      </c>
      <c r="C94" s="14">
        <v>2</v>
      </c>
      <c r="D94" s="14"/>
      <c r="E94" s="14"/>
      <c r="F94" s="35" t="s">
        <v>2466</v>
      </c>
    </row>
    <row r="95" spans="1:6" ht="12.5" x14ac:dyDescent="0.25">
      <c r="A95" s="67">
        <v>284</v>
      </c>
      <c r="B95" s="483">
        <v>1</v>
      </c>
      <c r="C95" s="14">
        <v>3</v>
      </c>
      <c r="D95" s="14"/>
      <c r="E95" s="14"/>
      <c r="F95" s="35" t="s">
        <v>2467</v>
      </c>
    </row>
    <row r="96" spans="1:6" ht="12.5" x14ac:dyDescent="0.25">
      <c r="A96" s="67">
        <v>286</v>
      </c>
      <c r="B96" s="483">
        <v>1</v>
      </c>
      <c r="C96" s="14">
        <v>2</v>
      </c>
      <c r="D96" s="14"/>
      <c r="E96" s="14"/>
      <c r="F96" s="35" t="s">
        <v>2468</v>
      </c>
    </row>
    <row r="97" spans="1:6" ht="12.5" x14ac:dyDescent="0.25">
      <c r="A97" s="67">
        <v>294</v>
      </c>
      <c r="B97" s="483">
        <v>1</v>
      </c>
      <c r="C97" s="14">
        <v>5</v>
      </c>
      <c r="D97" s="14"/>
      <c r="E97" s="14"/>
      <c r="F97" s="35" t="s">
        <v>2469</v>
      </c>
    </row>
    <row r="98" spans="1:6" ht="12.5" x14ac:dyDescent="0.25">
      <c r="A98" s="67">
        <v>297</v>
      </c>
      <c r="B98" s="483">
        <v>1</v>
      </c>
      <c r="C98" s="14">
        <v>6</v>
      </c>
      <c r="D98" s="14"/>
      <c r="E98" s="14"/>
      <c r="F98" s="35" t="s">
        <v>2470</v>
      </c>
    </row>
    <row r="99" spans="1:6" ht="12.5" x14ac:dyDescent="0.25">
      <c r="A99" s="67">
        <v>299</v>
      </c>
      <c r="B99" s="483">
        <v>1</v>
      </c>
      <c r="C99" s="14">
        <v>6</v>
      </c>
      <c r="D99" s="14"/>
      <c r="E99" s="14"/>
      <c r="F99" s="35" t="s">
        <v>2471</v>
      </c>
    </row>
    <row r="100" spans="1:6" ht="12.5" x14ac:dyDescent="0.25">
      <c r="A100" s="67">
        <v>300</v>
      </c>
      <c r="B100" s="483">
        <v>1</v>
      </c>
      <c r="C100" s="14">
        <v>5</v>
      </c>
      <c r="D100" s="14"/>
      <c r="E100" s="14"/>
      <c r="F100" s="35" t="s">
        <v>2472</v>
      </c>
    </row>
    <row r="101" spans="1:6" ht="12.5" x14ac:dyDescent="0.25">
      <c r="A101" s="67">
        <v>306</v>
      </c>
      <c r="B101" s="483">
        <v>1</v>
      </c>
      <c r="C101" s="14">
        <v>6</v>
      </c>
      <c r="D101" s="14"/>
      <c r="E101" s="14"/>
      <c r="F101" s="35" t="s">
        <v>2473</v>
      </c>
    </row>
    <row r="102" spans="1:6" ht="12.5" x14ac:dyDescent="0.25">
      <c r="A102" s="67">
        <v>308</v>
      </c>
      <c r="B102" s="483">
        <v>1</v>
      </c>
      <c r="C102" s="14">
        <v>6</v>
      </c>
      <c r="D102" s="14"/>
      <c r="E102" s="14"/>
      <c r="F102" s="35" t="s">
        <v>2474</v>
      </c>
    </row>
    <row r="103" spans="1:6" ht="12.5" x14ac:dyDescent="0.25">
      <c r="A103" s="67">
        <v>309</v>
      </c>
      <c r="B103" s="483">
        <v>1</v>
      </c>
      <c r="C103" s="14">
        <v>5</v>
      </c>
      <c r="D103" s="14"/>
      <c r="E103" s="14"/>
      <c r="F103" s="35" t="s">
        <v>2475</v>
      </c>
    </row>
    <row r="104" spans="1:6" ht="12.5" x14ac:dyDescent="0.25">
      <c r="A104" s="67">
        <v>314</v>
      </c>
      <c r="B104" s="483">
        <v>1</v>
      </c>
      <c r="C104" s="14">
        <v>6</v>
      </c>
      <c r="D104" s="14"/>
      <c r="E104" s="14"/>
      <c r="F104" s="35" t="s">
        <v>2476</v>
      </c>
    </row>
    <row r="105" spans="1:6" ht="12.5" x14ac:dyDescent="0.25">
      <c r="A105" s="67">
        <v>316</v>
      </c>
      <c r="B105" s="483">
        <v>1</v>
      </c>
      <c r="C105" s="14">
        <v>5</v>
      </c>
      <c r="D105" s="14"/>
      <c r="E105" s="14"/>
      <c r="F105" s="35" t="s">
        <v>2477</v>
      </c>
    </row>
    <row r="106" spans="1:6" ht="12.5" x14ac:dyDescent="0.25">
      <c r="A106" s="67">
        <v>317</v>
      </c>
      <c r="B106" s="483">
        <v>1</v>
      </c>
      <c r="C106" s="14">
        <v>6</v>
      </c>
      <c r="D106" s="14"/>
      <c r="E106" s="14"/>
      <c r="F106" s="35" t="s">
        <v>2478</v>
      </c>
    </row>
    <row r="107" spans="1:6" ht="12.5" x14ac:dyDescent="0.25">
      <c r="A107" s="67">
        <v>318</v>
      </c>
      <c r="B107" s="483">
        <v>1</v>
      </c>
      <c r="C107" s="14">
        <v>4</v>
      </c>
      <c r="D107" s="14"/>
      <c r="E107" s="14"/>
      <c r="F107" s="35" t="s">
        <v>2479</v>
      </c>
    </row>
    <row r="108" spans="1:6" ht="12.5" x14ac:dyDescent="0.25">
      <c r="A108" s="67">
        <v>319</v>
      </c>
      <c r="B108" s="483">
        <v>1</v>
      </c>
      <c r="C108" s="14">
        <v>6</v>
      </c>
      <c r="D108" s="14"/>
      <c r="E108" s="14"/>
      <c r="F108" s="35" t="s">
        <v>2480</v>
      </c>
    </row>
    <row r="109" spans="1:6" ht="12.5" x14ac:dyDescent="0.25">
      <c r="A109" s="67">
        <v>323</v>
      </c>
      <c r="B109" s="483">
        <v>2</v>
      </c>
      <c r="C109" s="14">
        <v>6</v>
      </c>
      <c r="D109" s="14"/>
      <c r="E109" s="14"/>
      <c r="F109" s="35" t="s">
        <v>2481</v>
      </c>
    </row>
    <row r="110" spans="1:6" ht="12.5" x14ac:dyDescent="0.25">
      <c r="A110" s="67">
        <v>330</v>
      </c>
      <c r="B110" s="483">
        <v>1</v>
      </c>
      <c r="C110" s="14">
        <v>6</v>
      </c>
      <c r="D110" s="14"/>
      <c r="E110" s="14"/>
      <c r="F110" s="35" t="s">
        <v>2482</v>
      </c>
    </row>
    <row r="111" spans="1:6" ht="12.5" x14ac:dyDescent="0.25">
      <c r="A111" s="67">
        <v>332</v>
      </c>
      <c r="B111" s="483">
        <v>1</v>
      </c>
      <c r="C111" s="14">
        <v>5</v>
      </c>
      <c r="D111" s="14"/>
      <c r="E111" s="14"/>
      <c r="F111" s="35" t="s">
        <v>2483</v>
      </c>
    </row>
    <row r="112" spans="1:6" ht="12.5" x14ac:dyDescent="0.25">
      <c r="A112" s="67">
        <v>333</v>
      </c>
      <c r="B112" s="483">
        <v>1</v>
      </c>
      <c r="C112" s="14">
        <v>6</v>
      </c>
      <c r="D112" s="14"/>
      <c r="E112" s="14"/>
      <c r="F112" s="35" t="s">
        <v>2484</v>
      </c>
    </row>
    <row r="113" spans="1:6" ht="12.5" x14ac:dyDescent="0.25">
      <c r="A113" s="67">
        <v>345</v>
      </c>
      <c r="B113" s="483">
        <v>1</v>
      </c>
      <c r="C113" s="14">
        <v>5</v>
      </c>
      <c r="D113" s="14"/>
      <c r="E113" s="14"/>
      <c r="F113" s="35" t="s">
        <v>2485</v>
      </c>
    </row>
    <row r="114" spans="1:6" ht="12.5" x14ac:dyDescent="0.25">
      <c r="A114" s="67">
        <v>347</v>
      </c>
      <c r="B114" s="483">
        <v>1</v>
      </c>
      <c r="C114" s="14">
        <v>4</v>
      </c>
      <c r="D114" s="14"/>
      <c r="E114" s="14"/>
      <c r="F114" s="35" t="s">
        <v>2486</v>
      </c>
    </row>
    <row r="115" spans="1:6" ht="12.5" x14ac:dyDescent="0.25">
      <c r="A115" s="67">
        <v>356</v>
      </c>
      <c r="B115" s="483">
        <v>1</v>
      </c>
      <c r="C115" s="14">
        <v>6</v>
      </c>
      <c r="D115" s="14"/>
      <c r="E115" s="14"/>
      <c r="F115" s="35" t="s">
        <v>2487</v>
      </c>
    </row>
    <row r="116" spans="1:6" ht="12.5" x14ac:dyDescent="0.25">
      <c r="A116" s="67">
        <v>361</v>
      </c>
      <c r="B116" s="483">
        <v>1</v>
      </c>
      <c r="C116" s="14">
        <v>5</v>
      </c>
      <c r="D116" s="14"/>
      <c r="E116" s="14"/>
      <c r="F116" s="35" t="s">
        <v>2488</v>
      </c>
    </row>
    <row r="117" spans="1:6" ht="12.5" x14ac:dyDescent="0.25">
      <c r="A117" s="67">
        <v>362</v>
      </c>
      <c r="B117" s="483">
        <v>1</v>
      </c>
      <c r="C117" s="14">
        <v>6</v>
      </c>
      <c r="D117" s="14"/>
      <c r="E117" s="14"/>
      <c r="F117" s="35" t="s">
        <v>2489</v>
      </c>
    </row>
    <row r="118" spans="1:6" ht="12.5" x14ac:dyDescent="0.25">
      <c r="A118" s="67">
        <v>363</v>
      </c>
      <c r="B118" s="483">
        <v>1</v>
      </c>
      <c r="C118" s="14">
        <v>6</v>
      </c>
      <c r="D118" s="14"/>
      <c r="E118" s="14"/>
      <c r="F118" s="35" t="s">
        <v>2490</v>
      </c>
    </row>
    <row r="119" spans="1:6" ht="12.5" x14ac:dyDescent="0.25">
      <c r="A119" s="67">
        <v>378</v>
      </c>
      <c r="B119" s="483">
        <v>1</v>
      </c>
      <c r="C119" s="14">
        <v>6</v>
      </c>
      <c r="D119" s="14"/>
      <c r="E119" s="14"/>
      <c r="F119" s="35" t="s">
        <v>2491</v>
      </c>
    </row>
    <row r="120" spans="1:6" ht="12.5" x14ac:dyDescent="0.25">
      <c r="A120" s="67">
        <v>381</v>
      </c>
      <c r="B120" s="483">
        <v>1</v>
      </c>
      <c r="C120" s="14">
        <v>5</v>
      </c>
      <c r="D120" s="14"/>
      <c r="E120" s="14"/>
      <c r="F120" s="35" t="s">
        <v>2492</v>
      </c>
    </row>
    <row r="121" spans="1:6" ht="12.5" x14ac:dyDescent="0.25">
      <c r="A121" s="67">
        <v>390</v>
      </c>
      <c r="B121" s="483">
        <v>1</v>
      </c>
      <c r="C121" s="14">
        <v>6</v>
      </c>
      <c r="D121" s="14"/>
      <c r="E121" s="14"/>
      <c r="F121" s="35" t="s">
        <v>2493</v>
      </c>
    </row>
    <row r="122" spans="1:6" ht="12.5" x14ac:dyDescent="0.25">
      <c r="A122" s="67">
        <v>391</v>
      </c>
      <c r="B122" s="483">
        <v>1</v>
      </c>
      <c r="C122" s="14">
        <v>6</v>
      </c>
      <c r="D122" s="14"/>
      <c r="E122" s="14"/>
      <c r="F122" s="35" t="s">
        <v>2494</v>
      </c>
    </row>
    <row r="123" spans="1:6" ht="12.5" x14ac:dyDescent="0.25">
      <c r="A123" s="67">
        <v>402</v>
      </c>
      <c r="B123" s="483">
        <v>1</v>
      </c>
      <c r="C123" s="14">
        <v>6</v>
      </c>
      <c r="D123" s="14"/>
      <c r="E123" s="14"/>
      <c r="F123" s="35" t="s">
        <v>2495</v>
      </c>
    </row>
    <row r="124" spans="1:6" ht="12.5" x14ac:dyDescent="0.25">
      <c r="A124" s="67">
        <v>403</v>
      </c>
      <c r="B124" s="483">
        <v>1</v>
      </c>
      <c r="C124" s="14">
        <v>6</v>
      </c>
      <c r="D124" s="14"/>
      <c r="E124" s="14"/>
      <c r="F124" s="35" t="s">
        <v>2496</v>
      </c>
    </row>
    <row r="125" spans="1:6" ht="12.5" x14ac:dyDescent="0.25">
      <c r="A125" s="67">
        <v>404</v>
      </c>
      <c r="B125" s="483">
        <v>1</v>
      </c>
      <c r="C125" s="14">
        <v>6</v>
      </c>
      <c r="D125" s="14"/>
      <c r="E125" s="14"/>
      <c r="F125" s="35" t="s">
        <v>2497</v>
      </c>
    </row>
    <row r="126" spans="1:6" ht="12.5" x14ac:dyDescent="0.25">
      <c r="A126" s="67">
        <v>413</v>
      </c>
      <c r="B126" s="483">
        <v>1</v>
      </c>
      <c r="C126" s="14">
        <v>4</v>
      </c>
      <c r="D126" s="14"/>
      <c r="E126" s="14"/>
      <c r="F126" s="35" t="s">
        <v>2498</v>
      </c>
    </row>
    <row r="127" spans="1:6" ht="12.5" x14ac:dyDescent="0.25">
      <c r="A127" s="67">
        <v>414</v>
      </c>
      <c r="B127" s="483">
        <v>1</v>
      </c>
      <c r="C127" s="14">
        <v>6</v>
      </c>
      <c r="D127" s="14"/>
      <c r="E127" s="14"/>
      <c r="F127" s="35" t="s">
        <v>2499</v>
      </c>
    </row>
    <row r="128" spans="1:6" ht="12.5" x14ac:dyDescent="0.25">
      <c r="A128" s="67">
        <v>415</v>
      </c>
      <c r="B128" s="483">
        <v>1</v>
      </c>
      <c r="C128" s="14">
        <v>6</v>
      </c>
      <c r="D128" s="14"/>
      <c r="E128" s="14"/>
      <c r="F128" s="35" t="s">
        <v>2500</v>
      </c>
    </row>
    <row r="129" spans="1:6" ht="12.5" x14ac:dyDescent="0.25">
      <c r="A129" s="67">
        <v>423</v>
      </c>
      <c r="B129" s="483">
        <v>1</v>
      </c>
      <c r="C129" s="14">
        <v>4</v>
      </c>
      <c r="D129" s="14"/>
      <c r="E129" s="14"/>
      <c r="F129" s="35" t="s">
        <v>2501</v>
      </c>
    </row>
    <row r="130" spans="1:6" ht="12.5" x14ac:dyDescent="0.25">
      <c r="A130" s="67">
        <v>424</v>
      </c>
      <c r="B130" s="483">
        <v>1</v>
      </c>
      <c r="C130" s="14">
        <v>6</v>
      </c>
      <c r="D130" s="14"/>
      <c r="E130" s="14"/>
      <c r="F130" s="35" t="s">
        <v>2502</v>
      </c>
    </row>
    <row r="131" spans="1:6" ht="12.5" x14ac:dyDescent="0.25">
      <c r="A131" s="67">
        <v>432</v>
      </c>
      <c r="B131" s="483">
        <v>1</v>
      </c>
      <c r="C131" s="14">
        <v>6</v>
      </c>
      <c r="D131" s="14"/>
      <c r="E131" s="14"/>
      <c r="F131" s="35" t="s">
        <v>2503</v>
      </c>
    </row>
    <row r="132" spans="1:6" ht="12.5" x14ac:dyDescent="0.25">
      <c r="A132" s="67">
        <v>435</v>
      </c>
      <c r="B132" s="483">
        <v>1</v>
      </c>
      <c r="C132" s="14">
        <v>6</v>
      </c>
      <c r="D132" s="14"/>
      <c r="E132" s="14"/>
      <c r="F132" s="35" t="s">
        <v>2504</v>
      </c>
    </row>
    <row r="133" spans="1:6" ht="12.5" x14ac:dyDescent="0.25">
      <c r="A133" s="67">
        <v>441</v>
      </c>
      <c r="B133" s="483">
        <v>1</v>
      </c>
      <c r="C133" s="14">
        <v>6</v>
      </c>
      <c r="D133" s="14"/>
      <c r="E133" s="14"/>
      <c r="F133" s="35" t="s">
        <v>1909</v>
      </c>
    </row>
    <row r="134" spans="1:6" ht="12.5" x14ac:dyDescent="0.25">
      <c r="A134" s="67">
        <v>447</v>
      </c>
      <c r="B134" s="483">
        <v>1</v>
      </c>
      <c r="C134" s="14">
        <v>6</v>
      </c>
      <c r="D134" s="14"/>
      <c r="E134" s="14"/>
      <c r="F134" s="35" t="s">
        <v>2505</v>
      </c>
    </row>
    <row r="135" spans="1:6" ht="12.5" x14ac:dyDescent="0.25">
      <c r="A135" s="67">
        <v>458</v>
      </c>
      <c r="B135" s="483">
        <v>1</v>
      </c>
      <c r="C135" s="14">
        <v>6</v>
      </c>
      <c r="D135" s="14"/>
      <c r="E135" s="14"/>
      <c r="F135" s="35" t="s">
        <v>2506</v>
      </c>
    </row>
    <row r="136" spans="1:6" ht="12.5" x14ac:dyDescent="0.25">
      <c r="A136" s="67">
        <v>463</v>
      </c>
      <c r="B136" s="483">
        <v>1</v>
      </c>
      <c r="C136" s="14">
        <v>6</v>
      </c>
      <c r="D136" s="14"/>
      <c r="E136" s="14"/>
      <c r="F136" s="35" t="s">
        <v>2507</v>
      </c>
    </row>
    <row r="137" spans="1:6" ht="12.5" x14ac:dyDescent="0.25">
      <c r="A137" s="67">
        <v>465</v>
      </c>
      <c r="B137" s="483">
        <v>1</v>
      </c>
      <c r="C137" s="14">
        <v>5</v>
      </c>
      <c r="D137" s="14"/>
      <c r="E137" s="14"/>
      <c r="F137" s="35" t="s">
        <v>2508</v>
      </c>
    </row>
    <row r="138" spans="1:6" ht="12.5" x14ac:dyDescent="0.25">
      <c r="A138" s="67">
        <v>466</v>
      </c>
      <c r="B138" s="483">
        <v>1</v>
      </c>
      <c r="C138" s="14">
        <v>4</v>
      </c>
      <c r="D138" s="14"/>
      <c r="E138" s="14"/>
      <c r="F138" s="35" t="s">
        <v>2509</v>
      </c>
    </row>
    <row r="139" spans="1:6" ht="12.5" x14ac:dyDescent="0.25">
      <c r="A139" s="67">
        <v>473</v>
      </c>
      <c r="B139" s="483">
        <v>1</v>
      </c>
      <c r="C139" s="14">
        <v>6</v>
      </c>
      <c r="D139" s="14"/>
      <c r="E139" s="14"/>
      <c r="F139" s="35" t="s">
        <v>2510</v>
      </c>
    </row>
    <row r="140" spans="1:6" ht="12.5" x14ac:dyDescent="0.25">
      <c r="A140" s="67">
        <v>477</v>
      </c>
      <c r="B140" s="483">
        <v>1</v>
      </c>
      <c r="C140" s="14">
        <v>4</v>
      </c>
      <c r="D140" s="14"/>
      <c r="E140" s="14"/>
      <c r="F140" s="35" t="s">
        <v>2511</v>
      </c>
    </row>
    <row r="141" spans="1:6" ht="12.5" x14ac:dyDescent="0.25">
      <c r="A141" s="67">
        <v>480</v>
      </c>
      <c r="B141" s="483">
        <v>1</v>
      </c>
      <c r="C141" s="14">
        <v>6</v>
      </c>
      <c r="D141" s="14"/>
      <c r="E141" s="14"/>
      <c r="F141" s="35" t="s">
        <v>2512</v>
      </c>
    </row>
    <row r="142" spans="1:6" ht="12.5" x14ac:dyDescent="0.25">
      <c r="A142" s="67">
        <v>482</v>
      </c>
      <c r="B142" s="483">
        <v>1</v>
      </c>
      <c r="C142" s="14">
        <v>4</v>
      </c>
      <c r="D142" s="14"/>
      <c r="E142" s="14"/>
      <c r="F142" s="35" t="s">
        <v>2513</v>
      </c>
    </row>
    <row r="143" spans="1:6" ht="12.5" x14ac:dyDescent="0.25">
      <c r="A143" s="67">
        <v>484</v>
      </c>
      <c r="B143" s="483">
        <v>1</v>
      </c>
      <c r="C143" s="14">
        <v>5</v>
      </c>
      <c r="D143" s="14"/>
      <c r="E143" s="14"/>
      <c r="F143" s="35" t="s">
        <v>2514</v>
      </c>
    </row>
    <row r="144" spans="1:6" ht="12.5" x14ac:dyDescent="0.25">
      <c r="A144" s="67">
        <v>485</v>
      </c>
      <c r="B144" s="483">
        <v>1</v>
      </c>
      <c r="C144" s="14">
        <v>6</v>
      </c>
      <c r="D144" s="14"/>
      <c r="E144" s="14"/>
      <c r="F144" s="35" t="s">
        <v>2515</v>
      </c>
    </row>
    <row r="145" spans="1:6" ht="12.5" x14ac:dyDescent="0.25">
      <c r="A145" s="67">
        <v>486</v>
      </c>
      <c r="B145" s="483">
        <v>1</v>
      </c>
      <c r="C145" s="14">
        <v>6</v>
      </c>
      <c r="D145" s="14"/>
      <c r="E145" s="14"/>
      <c r="F145" s="35" t="s">
        <v>2516</v>
      </c>
    </row>
    <row r="146" spans="1:6" ht="12.5" x14ac:dyDescent="0.25">
      <c r="A146" s="67">
        <v>487</v>
      </c>
      <c r="B146" s="483">
        <v>1</v>
      </c>
      <c r="C146" s="14">
        <v>6</v>
      </c>
      <c r="D146" s="14"/>
      <c r="E146" s="14"/>
      <c r="F146" s="35" t="s">
        <v>2517</v>
      </c>
    </row>
    <row r="147" spans="1:6" ht="12.5" x14ac:dyDescent="0.25">
      <c r="A147" s="67">
        <v>492</v>
      </c>
      <c r="B147" s="483">
        <v>1</v>
      </c>
      <c r="C147" s="14">
        <v>4</v>
      </c>
      <c r="D147" s="14"/>
      <c r="E147" s="14"/>
      <c r="F147" s="35" t="s">
        <v>2518</v>
      </c>
    </row>
    <row r="148" spans="1:6" ht="12.5" x14ac:dyDescent="0.25">
      <c r="A148" s="67">
        <v>495</v>
      </c>
      <c r="B148" s="483">
        <v>1</v>
      </c>
      <c r="C148" s="14">
        <v>6</v>
      </c>
      <c r="D148" s="14"/>
      <c r="E148" s="14"/>
      <c r="F148" s="35" t="s">
        <v>2519</v>
      </c>
    </row>
    <row r="149" spans="1:6" ht="12.5" x14ac:dyDescent="0.25">
      <c r="A149" s="67">
        <v>497</v>
      </c>
      <c r="B149" s="483">
        <v>1</v>
      </c>
      <c r="C149" s="14">
        <v>6</v>
      </c>
      <c r="D149" s="14"/>
      <c r="E149" s="14"/>
      <c r="F149" s="35" t="s">
        <v>2520</v>
      </c>
    </row>
    <row r="150" spans="1:6" ht="12.5" x14ac:dyDescent="0.25">
      <c r="A150" s="67">
        <v>499</v>
      </c>
      <c r="B150" s="483">
        <v>1</v>
      </c>
      <c r="C150" s="14">
        <v>6</v>
      </c>
      <c r="D150" s="14"/>
      <c r="E150" s="14"/>
      <c r="F150" s="35" t="s">
        <v>1864</v>
      </c>
    </row>
    <row r="151" spans="1:6" ht="12.5" x14ac:dyDescent="0.25">
      <c r="A151" s="67">
        <v>500</v>
      </c>
      <c r="B151" s="483">
        <v>1</v>
      </c>
      <c r="C151" s="14">
        <v>6</v>
      </c>
      <c r="D151" s="14"/>
      <c r="E151" s="14"/>
      <c r="F151" s="35" t="s">
        <v>2521</v>
      </c>
    </row>
    <row r="152" spans="1:6" ht="12.5" x14ac:dyDescent="0.25">
      <c r="A152" s="67">
        <v>505</v>
      </c>
      <c r="B152" s="483">
        <v>1</v>
      </c>
      <c r="C152" s="14">
        <v>6</v>
      </c>
      <c r="D152" s="14"/>
      <c r="E152" s="14"/>
      <c r="F152" s="35" t="s">
        <v>2522</v>
      </c>
    </row>
    <row r="153" spans="1:6" ht="12.5" x14ac:dyDescent="0.25">
      <c r="A153" s="67">
        <v>507</v>
      </c>
      <c r="B153" s="483">
        <v>1</v>
      </c>
      <c r="C153" s="14">
        <v>6</v>
      </c>
      <c r="D153" s="14"/>
      <c r="E153" s="14"/>
      <c r="F153" s="35" t="s">
        <v>2523</v>
      </c>
    </row>
    <row r="154" spans="1:6" ht="12.5" x14ac:dyDescent="0.25">
      <c r="A154" s="67">
        <v>508</v>
      </c>
      <c r="B154" s="483">
        <v>1</v>
      </c>
      <c r="C154" s="14">
        <v>5</v>
      </c>
      <c r="D154" s="14"/>
      <c r="E154" s="14"/>
      <c r="F154" s="35" t="s">
        <v>2524</v>
      </c>
    </row>
    <row r="155" spans="1:6" ht="12.5" x14ac:dyDescent="0.25">
      <c r="A155" s="67">
        <v>511</v>
      </c>
      <c r="B155" s="483">
        <v>1</v>
      </c>
      <c r="C155" s="14">
        <v>6</v>
      </c>
      <c r="D155" s="14"/>
      <c r="E155" s="14"/>
      <c r="F155" s="35" t="s">
        <v>2525</v>
      </c>
    </row>
    <row r="156" spans="1:6" ht="12.5" x14ac:dyDescent="0.25">
      <c r="A156" s="67">
        <v>514</v>
      </c>
      <c r="B156" s="483">
        <v>1</v>
      </c>
      <c r="C156" s="14">
        <v>6</v>
      </c>
      <c r="D156" s="14"/>
      <c r="E156" s="14"/>
      <c r="F156" s="35" t="s">
        <v>2526</v>
      </c>
    </row>
    <row r="157" spans="1:6" ht="12.5" x14ac:dyDescent="0.25">
      <c r="A157" s="67">
        <v>518</v>
      </c>
      <c r="B157" s="483">
        <v>1</v>
      </c>
      <c r="C157" s="14">
        <v>4</v>
      </c>
      <c r="D157" s="14"/>
      <c r="E157" s="14"/>
      <c r="F157" s="35" t="s">
        <v>2527</v>
      </c>
    </row>
    <row r="158" spans="1:6" ht="12.5" x14ac:dyDescent="0.25">
      <c r="A158" s="67">
        <v>531</v>
      </c>
      <c r="B158" s="483">
        <v>1</v>
      </c>
      <c r="C158" s="14">
        <v>5</v>
      </c>
      <c r="D158" s="14"/>
      <c r="E158" s="14"/>
      <c r="F158" s="35" t="s">
        <v>2528</v>
      </c>
    </row>
    <row r="159" spans="1:6" ht="12.5" x14ac:dyDescent="0.25">
      <c r="A159" s="67">
        <v>533</v>
      </c>
      <c r="B159" s="483">
        <v>1</v>
      </c>
      <c r="C159" s="14">
        <v>5</v>
      </c>
      <c r="D159" s="14"/>
      <c r="E159" s="14"/>
      <c r="F159" s="35" t="s">
        <v>2529</v>
      </c>
    </row>
    <row r="160" spans="1:6" ht="12.5" x14ac:dyDescent="0.25">
      <c r="A160" s="67">
        <v>534</v>
      </c>
      <c r="B160" s="483">
        <v>1</v>
      </c>
      <c r="C160" s="14">
        <v>5</v>
      </c>
      <c r="D160" s="14"/>
      <c r="E160" s="14"/>
      <c r="F160" s="35" t="s">
        <v>2530</v>
      </c>
    </row>
    <row r="161" spans="1:6" ht="12.5" x14ac:dyDescent="0.25">
      <c r="A161" s="67">
        <v>535</v>
      </c>
      <c r="B161" s="483">
        <v>1</v>
      </c>
      <c r="C161" s="14">
        <v>4</v>
      </c>
      <c r="D161" s="14"/>
      <c r="E161" s="14"/>
      <c r="F161" s="35" t="s">
        <v>2531</v>
      </c>
    </row>
    <row r="162" spans="1:6" ht="12.5" x14ac:dyDescent="0.25">
      <c r="A162" s="67">
        <v>542</v>
      </c>
      <c r="B162" s="483">
        <v>1</v>
      </c>
      <c r="C162" s="14">
        <v>6</v>
      </c>
      <c r="D162" s="14"/>
      <c r="E162" s="14"/>
      <c r="F162" s="35" t="s">
        <v>2532</v>
      </c>
    </row>
    <row r="163" spans="1:6" ht="12.5" x14ac:dyDescent="0.25">
      <c r="A163" s="67">
        <v>544</v>
      </c>
      <c r="B163" s="483">
        <v>1</v>
      </c>
      <c r="C163" s="14">
        <v>4</v>
      </c>
      <c r="D163" s="14"/>
      <c r="E163" s="14"/>
      <c r="F163" s="35" t="s">
        <v>2533</v>
      </c>
    </row>
    <row r="164" spans="1:6" ht="12.5" x14ac:dyDescent="0.25">
      <c r="A164" s="67">
        <v>545</v>
      </c>
      <c r="B164" s="483">
        <v>1</v>
      </c>
      <c r="C164" s="14">
        <v>6</v>
      </c>
      <c r="D164" s="14"/>
      <c r="E164" s="14"/>
      <c r="F164" s="35" t="s">
        <v>2534</v>
      </c>
    </row>
    <row r="165" spans="1:6" ht="12.5" x14ac:dyDescent="0.25">
      <c r="A165" s="67">
        <v>547</v>
      </c>
      <c r="B165" s="483">
        <v>1</v>
      </c>
      <c r="C165" s="14">
        <v>6</v>
      </c>
      <c r="D165" s="14"/>
      <c r="E165" s="14"/>
      <c r="F165" s="35" t="s">
        <v>2535</v>
      </c>
    </row>
    <row r="166" spans="1:6" ht="12.5" x14ac:dyDescent="0.25">
      <c r="A166" s="67">
        <v>548</v>
      </c>
      <c r="B166" s="483">
        <v>1</v>
      </c>
      <c r="C166" s="14">
        <v>6</v>
      </c>
      <c r="D166" s="14"/>
      <c r="E166" s="14"/>
      <c r="F166" s="35" t="s">
        <v>2536</v>
      </c>
    </row>
    <row r="167" spans="1:6" ht="12.5" x14ac:dyDescent="0.25">
      <c r="A167" s="67">
        <v>549</v>
      </c>
      <c r="B167" s="483">
        <v>1</v>
      </c>
      <c r="C167" s="14">
        <v>5</v>
      </c>
      <c r="D167" s="14"/>
      <c r="E167" s="14"/>
      <c r="F167" s="35" t="s">
        <v>2537</v>
      </c>
    </row>
    <row r="168" spans="1:6" ht="12.5" x14ac:dyDescent="0.25">
      <c r="A168" s="67">
        <v>550</v>
      </c>
      <c r="B168" s="483">
        <v>1</v>
      </c>
      <c r="C168" s="14">
        <v>6</v>
      </c>
      <c r="D168" s="14"/>
      <c r="E168" s="14"/>
      <c r="F168" s="35" t="s">
        <v>2538</v>
      </c>
    </row>
    <row r="169" spans="1:6" ht="12.5" x14ac:dyDescent="0.25">
      <c r="A169" s="67">
        <v>553</v>
      </c>
      <c r="B169" s="483">
        <v>1</v>
      </c>
      <c r="C169" s="14">
        <v>6</v>
      </c>
      <c r="D169" s="14"/>
      <c r="E169" s="14"/>
      <c r="F169" s="35" t="s">
        <v>2539</v>
      </c>
    </row>
    <row r="170" spans="1:6" ht="12.5" x14ac:dyDescent="0.25">
      <c r="A170" s="67">
        <v>561</v>
      </c>
      <c r="B170" s="483">
        <v>1</v>
      </c>
      <c r="C170" s="14">
        <v>6</v>
      </c>
      <c r="D170" s="14"/>
      <c r="E170" s="14"/>
      <c r="F170" s="35" t="s">
        <v>2540</v>
      </c>
    </row>
    <row r="171" spans="1:6" ht="12.5" x14ac:dyDescent="0.25">
      <c r="A171" s="67">
        <v>564</v>
      </c>
      <c r="B171" s="483">
        <v>1</v>
      </c>
      <c r="C171" s="14">
        <v>5</v>
      </c>
      <c r="D171" s="14"/>
      <c r="E171" s="14"/>
      <c r="F171" s="35" t="s">
        <v>2541</v>
      </c>
    </row>
    <row r="172" spans="1:6" ht="12.5" x14ac:dyDescent="0.25">
      <c r="A172" s="67">
        <v>577</v>
      </c>
      <c r="B172" s="483">
        <v>1</v>
      </c>
      <c r="C172" s="14">
        <v>6</v>
      </c>
      <c r="D172" s="14"/>
      <c r="E172" s="14"/>
      <c r="F172" s="35" t="s">
        <v>2542</v>
      </c>
    </row>
    <row r="173" spans="1:6" ht="12.5" x14ac:dyDescent="0.25">
      <c r="A173" s="67">
        <v>578</v>
      </c>
      <c r="B173" s="483">
        <v>1</v>
      </c>
      <c r="C173" s="14">
        <v>5</v>
      </c>
      <c r="D173" s="14"/>
      <c r="E173" s="14"/>
      <c r="F173" s="35" t="s">
        <v>2543</v>
      </c>
    </row>
    <row r="174" spans="1:6" ht="12.5" x14ac:dyDescent="0.25">
      <c r="A174" s="67">
        <v>581</v>
      </c>
      <c r="B174" s="483">
        <v>1</v>
      </c>
      <c r="C174" s="14">
        <v>6</v>
      </c>
      <c r="D174" s="14"/>
      <c r="E174" s="14"/>
      <c r="F174" s="35" t="s">
        <v>2544</v>
      </c>
    </row>
    <row r="175" spans="1:6" ht="12.5" x14ac:dyDescent="0.25">
      <c r="A175" s="67">
        <v>592</v>
      </c>
      <c r="B175" s="483">
        <v>1</v>
      </c>
      <c r="C175" s="14">
        <v>6</v>
      </c>
      <c r="D175" s="14"/>
      <c r="E175" s="14"/>
      <c r="F175" s="35" t="s">
        <v>1844</v>
      </c>
    </row>
    <row r="176" spans="1:6" ht="12.5" x14ac:dyDescent="0.25">
      <c r="A176" s="67">
        <v>593</v>
      </c>
      <c r="B176" s="483">
        <v>1</v>
      </c>
      <c r="C176" s="14">
        <v>5</v>
      </c>
      <c r="D176" s="14"/>
      <c r="E176" s="14"/>
      <c r="F176" s="35" t="s">
        <v>2545</v>
      </c>
    </row>
    <row r="177" spans="1:6" ht="12.5" x14ac:dyDescent="0.25">
      <c r="A177" s="67">
        <v>595</v>
      </c>
      <c r="B177" s="483">
        <v>1</v>
      </c>
      <c r="C177" s="14">
        <v>5</v>
      </c>
      <c r="D177" s="14"/>
      <c r="E177" s="14"/>
      <c r="F177" s="35" t="s">
        <v>1418</v>
      </c>
    </row>
    <row r="178" spans="1:6" ht="12.5" x14ac:dyDescent="0.25">
      <c r="A178" s="67">
        <v>599</v>
      </c>
      <c r="B178" s="483">
        <v>1</v>
      </c>
      <c r="C178" s="14">
        <v>6</v>
      </c>
      <c r="D178" s="14"/>
      <c r="E178" s="14"/>
      <c r="F178" s="35" t="s">
        <v>2546</v>
      </c>
    </row>
    <row r="179" spans="1:6" ht="12.5" x14ac:dyDescent="0.25">
      <c r="A179" s="67">
        <v>600</v>
      </c>
      <c r="B179" s="483">
        <v>1</v>
      </c>
      <c r="C179" s="14">
        <v>6</v>
      </c>
      <c r="D179" s="14"/>
      <c r="E179" s="14"/>
      <c r="F179" s="35" t="s">
        <v>2547</v>
      </c>
    </row>
    <row r="180" spans="1:6" ht="12.5" x14ac:dyDescent="0.25">
      <c r="A180" s="67">
        <v>601</v>
      </c>
      <c r="B180" s="483">
        <v>1</v>
      </c>
      <c r="C180" s="14">
        <v>6</v>
      </c>
      <c r="D180" s="14"/>
      <c r="E180" s="14"/>
      <c r="F180" s="35" t="s">
        <v>2548</v>
      </c>
    </row>
    <row r="181" spans="1:6" ht="12.5" x14ac:dyDescent="0.25">
      <c r="A181" s="67">
        <v>621</v>
      </c>
      <c r="B181" s="483">
        <v>1</v>
      </c>
      <c r="C181" s="14">
        <v>3</v>
      </c>
      <c r="D181" s="14"/>
      <c r="E181" s="14"/>
      <c r="F181" s="35" t="s">
        <v>2549</v>
      </c>
    </row>
    <row r="182" spans="1:6" ht="12.5" x14ac:dyDescent="0.25">
      <c r="A182" s="67">
        <v>622</v>
      </c>
      <c r="B182" s="483">
        <v>1</v>
      </c>
      <c r="C182" s="14">
        <v>2</v>
      </c>
      <c r="D182" s="14"/>
      <c r="E182" s="14"/>
      <c r="F182" s="35" t="s">
        <v>2115</v>
      </c>
    </row>
    <row r="183" spans="1:6" ht="12.5" x14ac:dyDescent="0.25">
      <c r="A183" s="67">
        <v>623</v>
      </c>
      <c r="B183" s="483">
        <v>1</v>
      </c>
      <c r="C183" s="14">
        <v>2</v>
      </c>
      <c r="D183" s="14"/>
      <c r="E183" s="14"/>
      <c r="F183" s="35" t="s">
        <v>2550</v>
      </c>
    </row>
    <row r="184" spans="1:6" ht="12.5" x14ac:dyDescent="0.25">
      <c r="A184" s="67">
        <v>624</v>
      </c>
      <c r="B184" s="483">
        <v>1</v>
      </c>
      <c r="C184" s="14">
        <v>3</v>
      </c>
      <c r="D184" s="14"/>
      <c r="E184" s="14"/>
      <c r="F184" s="35" t="s">
        <v>2551</v>
      </c>
    </row>
    <row r="185" spans="1:6" ht="12.5" x14ac:dyDescent="0.25">
      <c r="A185" s="67">
        <v>625</v>
      </c>
      <c r="B185" s="483">
        <v>1</v>
      </c>
      <c r="C185" s="14">
        <v>1</v>
      </c>
      <c r="D185" s="14"/>
      <c r="E185" s="14"/>
      <c r="F185" s="35" t="s">
        <v>2552</v>
      </c>
    </row>
    <row r="186" spans="1:6" ht="12.5" x14ac:dyDescent="0.25">
      <c r="A186" s="67">
        <v>630</v>
      </c>
      <c r="B186" s="483">
        <v>1</v>
      </c>
      <c r="C186" s="14">
        <v>6</v>
      </c>
      <c r="D186" s="14"/>
      <c r="E186" s="14"/>
      <c r="F186" s="35" t="s">
        <v>2553</v>
      </c>
    </row>
    <row r="187" spans="1:6" ht="12.5" x14ac:dyDescent="0.25">
      <c r="A187" s="67">
        <v>635</v>
      </c>
      <c r="B187" s="483">
        <v>1</v>
      </c>
      <c r="C187" s="14">
        <v>6</v>
      </c>
      <c r="D187" s="14"/>
      <c r="E187" s="14"/>
      <c r="F187" s="35" t="s">
        <v>2554</v>
      </c>
    </row>
    <row r="188" spans="1:6" ht="12.5" x14ac:dyDescent="0.25">
      <c r="A188" s="67">
        <v>640</v>
      </c>
      <c r="B188" s="483">
        <v>1</v>
      </c>
      <c r="C188" s="14">
        <v>6</v>
      </c>
      <c r="D188" s="14"/>
      <c r="E188" s="14"/>
      <c r="F188" s="35" t="s">
        <v>2555</v>
      </c>
    </row>
    <row r="189" spans="1:6" ht="12.5" x14ac:dyDescent="0.25">
      <c r="A189" s="67">
        <v>656</v>
      </c>
      <c r="B189" s="483">
        <v>1</v>
      </c>
      <c r="C189" s="14">
        <v>4</v>
      </c>
      <c r="D189" s="14"/>
      <c r="E189" s="14"/>
      <c r="F189" s="35" t="s">
        <v>2556</v>
      </c>
    </row>
    <row r="190" spans="1:6" ht="12.5" x14ac:dyDescent="0.25">
      <c r="A190" s="67">
        <v>659</v>
      </c>
      <c r="B190" s="483">
        <v>1</v>
      </c>
      <c r="C190" s="14">
        <v>3</v>
      </c>
      <c r="D190" s="14"/>
      <c r="E190" s="14"/>
      <c r="F190" s="35" t="s">
        <v>2557</v>
      </c>
    </row>
    <row r="191" spans="1:6" ht="12.5" x14ac:dyDescent="0.25">
      <c r="A191" s="67">
        <v>671</v>
      </c>
      <c r="B191" s="483">
        <v>1</v>
      </c>
      <c r="C191" s="14">
        <v>6</v>
      </c>
      <c r="D191" s="14"/>
      <c r="E191" s="14"/>
      <c r="F191" s="35" t="s">
        <v>2558</v>
      </c>
    </row>
    <row r="192" spans="1:6" ht="12.5" x14ac:dyDescent="0.25">
      <c r="A192" s="67">
        <v>676</v>
      </c>
      <c r="B192" s="483">
        <v>1</v>
      </c>
      <c r="C192" s="14">
        <v>6</v>
      </c>
      <c r="D192" s="14"/>
      <c r="E192" s="14"/>
      <c r="F192" s="35" t="s">
        <v>2559</v>
      </c>
    </row>
    <row r="193" spans="1:6" ht="12.5" x14ac:dyDescent="0.25">
      <c r="A193" s="67">
        <v>682</v>
      </c>
      <c r="B193" s="483">
        <v>1</v>
      </c>
      <c r="C193" s="14">
        <v>5</v>
      </c>
      <c r="D193" s="14"/>
      <c r="E193" s="14"/>
      <c r="F193" s="35" t="s">
        <v>2560</v>
      </c>
    </row>
    <row r="194" spans="1:6" ht="12.5" x14ac:dyDescent="0.25">
      <c r="A194" s="67">
        <v>690</v>
      </c>
      <c r="B194" s="483">
        <v>1</v>
      </c>
      <c r="C194" s="14">
        <v>5</v>
      </c>
      <c r="D194" s="14"/>
      <c r="E194" s="14"/>
      <c r="F194" s="35" t="s">
        <v>2561</v>
      </c>
    </row>
    <row r="195" spans="1:6" ht="12.5" x14ac:dyDescent="0.25">
      <c r="A195" s="67">
        <v>695</v>
      </c>
      <c r="B195" s="483">
        <v>1</v>
      </c>
      <c r="C195" s="14">
        <v>6</v>
      </c>
      <c r="D195" s="14"/>
      <c r="E195" s="14"/>
      <c r="F195" s="35" t="s">
        <v>2562</v>
      </c>
    </row>
    <row r="196" spans="1:6" ht="12.5" x14ac:dyDescent="0.25">
      <c r="A196" s="67">
        <v>696</v>
      </c>
      <c r="B196" s="483">
        <v>1</v>
      </c>
      <c r="C196" s="14">
        <v>6</v>
      </c>
      <c r="D196" s="14"/>
      <c r="E196" s="14"/>
      <c r="F196" s="35" t="s">
        <v>2563</v>
      </c>
    </row>
    <row r="197" spans="1:6" ht="12.5" x14ac:dyDescent="0.25">
      <c r="A197" s="67">
        <v>698</v>
      </c>
      <c r="B197" s="483">
        <v>1</v>
      </c>
      <c r="C197" s="14">
        <v>6</v>
      </c>
      <c r="D197" s="14"/>
      <c r="E197" s="14"/>
      <c r="F197" s="35" t="s">
        <v>2564</v>
      </c>
    </row>
    <row r="198" spans="1:6" ht="12.5" x14ac:dyDescent="0.25">
      <c r="A198" s="67">
        <v>700</v>
      </c>
      <c r="B198" s="483">
        <v>1</v>
      </c>
      <c r="C198" s="14">
        <v>4</v>
      </c>
      <c r="D198" s="14"/>
      <c r="E198" s="14"/>
      <c r="F198" s="35" t="s">
        <v>2565</v>
      </c>
    </row>
    <row r="199" spans="1:6" ht="12.5" x14ac:dyDescent="0.25">
      <c r="A199" s="67">
        <v>701</v>
      </c>
      <c r="B199" s="483">
        <v>1</v>
      </c>
      <c r="C199" s="14">
        <v>4</v>
      </c>
      <c r="D199" s="14"/>
      <c r="E199" s="14"/>
      <c r="F199" s="35" t="s">
        <v>2566</v>
      </c>
    </row>
    <row r="200" spans="1:6" ht="12.5" x14ac:dyDescent="0.25">
      <c r="A200" s="67">
        <v>704</v>
      </c>
      <c r="B200" s="483">
        <v>1</v>
      </c>
      <c r="C200" s="14">
        <v>5</v>
      </c>
      <c r="D200" s="14"/>
      <c r="E200" s="14"/>
      <c r="F200" s="35" t="s">
        <v>2567</v>
      </c>
    </row>
    <row r="201" spans="1:6" ht="12.5" x14ac:dyDescent="0.25">
      <c r="A201" s="67">
        <v>707</v>
      </c>
      <c r="B201" s="483">
        <v>1</v>
      </c>
      <c r="C201" s="14">
        <v>6</v>
      </c>
      <c r="D201" s="14"/>
      <c r="E201" s="14"/>
      <c r="F201" s="35" t="s">
        <v>2568</v>
      </c>
    </row>
    <row r="202" spans="1:6" ht="12.5" x14ac:dyDescent="0.25">
      <c r="A202" s="67">
        <v>709</v>
      </c>
      <c r="B202" s="483">
        <v>1</v>
      </c>
      <c r="C202" s="14">
        <v>4</v>
      </c>
      <c r="D202" s="14"/>
      <c r="E202" s="14"/>
      <c r="F202" s="35" t="s">
        <v>2569</v>
      </c>
    </row>
    <row r="203" spans="1:6" ht="12.5" x14ac:dyDescent="0.25">
      <c r="A203" s="67">
        <v>712</v>
      </c>
      <c r="B203" s="483">
        <v>1</v>
      </c>
      <c r="C203" s="14">
        <v>6</v>
      </c>
      <c r="D203" s="14"/>
      <c r="E203" s="14"/>
      <c r="F203" s="35" t="s">
        <v>2570</v>
      </c>
    </row>
    <row r="204" spans="1:6" ht="12.5" x14ac:dyDescent="0.25">
      <c r="A204" s="67">
        <v>716</v>
      </c>
      <c r="B204" s="483">
        <v>1</v>
      </c>
      <c r="C204" s="14">
        <v>3</v>
      </c>
      <c r="D204" s="14"/>
      <c r="E204" s="14"/>
      <c r="F204" s="35" t="s">
        <v>2571</v>
      </c>
    </row>
    <row r="205" spans="1:6" ht="12.5" x14ac:dyDescent="0.25">
      <c r="A205" s="67">
        <v>717</v>
      </c>
      <c r="B205" s="483">
        <v>1</v>
      </c>
      <c r="C205" s="14">
        <v>3</v>
      </c>
      <c r="D205" s="14"/>
      <c r="E205" s="14"/>
      <c r="F205" s="35" t="s">
        <v>2572</v>
      </c>
    </row>
    <row r="206" spans="1:6" ht="12.5" x14ac:dyDescent="0.25">
      <c r="A206" s="67">
        <v>719</v>
      </c>
      <c r="B206" s="483">
        <v>1</v>
      </c>
      <c r="C206" s="14">
        <v>3</v>
      </c>
      <c r="D206" s="14"/>
      <c r="E206" s="14"/>
      <c r="F206" s="35" t="s">
        <v>2573</v>
      </c>
    </row>
    <row r="207" spans="1:6" ht="12.5" x14ac:dyDescent="0.25">
      <c r="A207" s="67">
        <v>720</v>
      </c>
      <c r="B207" s="483">
        <v>1</v>
      </c>
      <c r="C207" s="14">
        <v>3</v>
      </c>
      <c r="D207" s="14"/>
      <c r="E207" s="14"/>
      <c r="F207" s="35" t="s">
        <v>2574</v>
      </c>
    </row>
    <row r="208" spans="1:6" ht="12.5" x14ac:dyDescent="0.25">
      <c r="A208" s="67">
        <v>721</v>
      </c>
      <c r="B208" s="483">
        <v>1</v>
      </c>
      <c r="C208" s="14">
        <v>3</v>
      </c>
      <c r="D208" s="14"/>
      <c r="E208" s="14"/>
      <c r="F208" s="35" t="s">
        <v>2172</v>
      </c>
    </row>
    <row r="209" spans="1:6" ht="12.5" x14ac:dyDescent="0.25">
      <c r="A209" s="67">
        <v>726</v>
      </c>
      <c r="B209" s="483">
        <v>1</v>
      </c>
      <c r="C209" s="14">
        <v>4</v>
      </c>
      <c r="D209" s="14"/>
      <c r="E209" s="14"/>
      <c r="F209" s="35" t="s">
        <v>2575</v>
      </c>
    </row>
    <row r="210" spans="1:6" ht="12.5" x14ac:dyDescent="0.25">
      <c r="A210" s="67">
        <v>727</v>
      </c>
      <c r="B210" s="483">
        <v>1</v>
      </c>
      <c r="C210" s="14">
        <v>4</v>
      </c>
      <c r="D210" s="14"/>
      <c r="E210" s="14"/>
      <c r="F210" s="35" t="s">
        <v>2576</v>
      </c>
    </row>
    <row r="211" spans="1:6" ht="12.5" x14ac:dyDescent="0.25">
      <c r="A211" s="67">
        <v>728</v>
      </c>
      <c r="B211" s="483">
        <v>1</v>
      </c>
      <c r="C211" s="14">
        <v>4</v>
      </c>
      <c r="D211" s="14"/>
      <c r="E211" s="14"/>
      <c r="F211" s="35" t="s">
        <v>2577</v>
      </c>
    </row>
    <row r="212" spans="1:6" ht="12.5" x14ac:dyDescent="0.25">
      <c r="A212" s="67">
        <v>738</v>
      </c>
      <c r="B212" s="483">
        <v>1</v>
      </c>
      <c r="C212" s="14">
        <v>5</v>
      </c>
      <c r="D212" s="14"/>
      <c r="E212" s="14"/>
      <c r="F212" s="35" t="s">
        <v>2578</v>
      </c>
    </row>
    <row r="213" spans="1:6" ht="12.5" x14ac:dyDescent="0.25">
      <c r="A213" s="67">
        <v>739</v>
      </c>
      <c r="B213" s="483">
        <v>1</v>
      </c>
      <c r="C213" s="14">
        <v>6</v>
      </c>
      <c r="D213" s="14"/>
      <c r="E213" s="14"/>
      <c r="F213" s="35" t="s">
        <v>2579</v>
      </c>
    </row>
    <row r="214" spans="1:6" ht="12.5" x14ac:dyDescent="0.25">
      <c r="A214" s="67">
        <v>740</v>
      </c>
      <c r="B214" s="483">
        <v>1</v>
      </c>
      <c r="C214" s="14">
        <v>5</v>
      </c>
      <c r="D214" s="14"/>
      <c r="E214" s="14"/>
      <c r="F214" s="35" t="s">
        <v>2580</v>
      </c>
    </row>
    <row r="215" spans="1:6" ht="12.5" x14ac:dyDescent="0.25">
      <c r="A215" s="67">
        <v>741</v>
      </c>
      <c r="B215" s="483">
        <v>1</v>
      </c>
      <c r="C215" s="14">
        <v>5</v>
      </c>
      <c r="D215" s="14"/>
      <c r="E215" s="14"/>
      <c r="F215" s="35" t="s">
        <v>2581</v>
      </c>
    </row>
    <row r="216" spans="1:6" ht="12.5" x14ac:dyDescent="0.25">
      <c r="A216" s="67">
        <v>742</v>
      </c>
      <c r="B216" s="483">
        <v>1</v>
      </c>
      <c r="C216" s="14">
        <v>4</v>
      </c>
      <c r="D216" s="14"/>
      <c r="E216" s="14"/>
      <c r="F216" s="35" t="s">
        <v>2582</v>
      </c>
    </row>
    <row r="217" spans="1:6" ht="12.5" x14ac:dyDescent="0.25">
      <c r="A217" s="67">
        <v>743</v>
      </c>
      <c r="B217" s="483">
        <v>1</v>
      </c>
      <c r="C217" s="14">
        <v>5</v>
      </c>
      <c r="D217" s="14"/>
      <c r="E217" s="14"/>
      <c r="F217" s="35" t="s">
        <v>2583</v>
      </c>
    </row>
    <row r="218" spans="1:6" ht="12.5" x14ac:dyDescent="0.25">
      <c r="A218" s="67">
        <v>745</v>
      </c>
      <c r="B218" s="483">
        <v>1</v>
      </c>
      <c r="C218" s="14">
        <v>5</v>
      </c>
      <c r="D218" s="14"/>
      <c r="E218" s="14"/>
      <c r="F218" s="35" t="s">
        <v>2584</v>
      </c>
    </row>
    <row r="219" spans="1:6" ht="12.5" x14ac:dyDescent="0.25">
      <c r="A219" s="67">
        <v>748</v>
      </c>
      <c r="B219" s="483">
        <v>1</v>
      </c>
      <c r="C219" s="14">
        <v>4</v>
      </c>
      <c r="D219" s="14"/>
      <c r="E219" s="14"/>
      <c r="F219" s="35" t="s">
        <v>2585</v>
      </c>
    </row>
    <row r="220" spans="1:6" ht="12.5" x14ac:dyDescent="0.25">
      <c r="A220" s="67">
        <v>750</v>
      </c>
      <c r="B220" s="483">
        <v>1</v>
      </c>
      <c r="C220" s="14">
        <v>4</v>
      </c>
      <c r="D220" s="14"/>
      <c r="E220" s="14"/>
      <c r="F220" s="35" t="s">
        <v>2586</v>
      </c>
    </row>
    <row r="221" spans="1:6" ht="12.5" x14ac:dyDescent="0.25">
      <c r="A221" s="67">
        <v>756</v>
      </c>
      <c r="B221" s="483">
        <v>1</v>
      </c>
      <c r="C221" s="14">
        <v>6</v>
      </c>
      <c r="D221" s="14"/>
      <c r="E221" s="14"/>
      <c r="F221" s="35" t="s">
        <v>1462</v>
      </c>
    </row>
    <row r="222" spans="1:6" ht="12.5" x14ac:dyDescent="0.25">
      <c r="A222" s="67">
        <v>761</v>
      </c>
      <c r="B222" s="483">
        <v>1</v>
      </c>
      <c r="C222" s="14">
        <v>4</v>
      </c>
      <c r="D222" s="14"/>
      <c r="E222" s="14"/>
      <c r="F222" s="35" t="s">
        <v>2587</v>
      </c>
    </row>
    <row r="223" spans="1:6" ht="12.5" x14ac:dyDescent="0.25">
      <c r="A223" s="67">
        <v>763</v>
      </c>
      <c r="B223" s="483">
        <v>1</v>
      </c>
      <c r="C223" s="14">
        <v>6</v>
      </c>
      <c r="D223" s="14"/>
      <c r="E223" s="14"/>
      <c r="F223" s="35" t="s">
        <v>2588</v>
      </c>
    </row>
    <row r="224" spans="1:6" ht="12.5" x14ac:dyDescent="0.25">
      <c r="A224" s="67">
        <v>768</v>
      </c>
      <c r="B224" s="483">
        <v>1</v>
      </c>
      <c r="C224" s="14">
        <v>6</v>
      </c>
      <c r="D224" s="14"/>
      <c r="E224" s="14"/>
      <c r="F224" s="35" t="s">
        <v>2589</v>
      </c>
    </row>
    <row r="225" spans="1:6" ht="12.5" x14ac:dyDescent="0.25">
      <c r="A225" s="67">
        <v>771</v>
      </c>
      <c r="B225" s="483">
        <v>1</v>
      </c>
      <c r="C225" s="14">
        <v>6</v>
      </c>
      <c r="D225" s="14"/>
      <c r="E225" s="14"/>
      <c r="F225" s="35" t="s">
        <v>2590</v>
      </c>
    </row>
    <row r="226" spans="1:6" ht="12.5" x14ac:dyDescent="0.25">
      <c r="A226" s="67">
        <v>775</v>
      </c>
      <c r="B226" s="483">
        <v>1</v>
      </c>
      <c r="C226" s="14">
        <v>6</v>
      </c>
      <c r="D226" s="14"/>
      <c r="E226" s="14"/>
      <c r="F226" s="35" t="s">
        <v>1821</v>
      </c>
    </row>
    <row r="227" spans="1:6" ht="12.5" x14ac:dyDescent="0.25">
      <c r="A227" s="67">
        <v>777</v>
      </c>
      <c r="B227" s="483">
        <v>1</v>
      </c>
      <c r="C227" s="14">
        <v>6</v>
      </c>
      <c r="D227" s="14"/>
      <c r="E227" s="14"/>
      <c r="F227" s="35" t="s">
        <v>2591</v>
      </c>
    </row>
    <row r="228" spans="1:6" ht="12.5" x14ac:dyDescent="0.25">
      <c r="A228" s="67">
        <v>786</v>
      </c>
      <c r="B228" s="483">
        <v>1</v>
      </c>
      <c r="C228" s="14">
        <v>6</v>
      </c>
      <c r="D228" s="14"/>
      <c r="E228" s="14"/>
      <c r="F228" s="35" t="s">
        <v>2592</v>
      </c>
    </row>
    <row r="229" spans="1:6" ht="12.5" x14ac:dyDescent="0.25">
      <c r="A229" s="67">
        <v>787</v>
      </c>
      <c r="B229" s="483">
        <v>1</v>
      </c>
      <c r="C229" s="14">
        <v>6</v>
      </c>
      <c r="D229" s="14"/>
      <c r="E229" s="14"/>
      <c r="F229" s="35" t="s">
        <v>2593</v>
      </c>
    </row>
    <row r="230" spans="1:6" ht="12.5" x14ac:dyDescent="0.25">
      <c r="A230" s="67">
        <v>801</v>
      </c>
      <c r="B230" s="483">
        <v>1</v>
      </c>
      <c r="C230" s="14">
        <v>6</v>
      </c>
      <c r="D230" s="14"/>
      <c r="E230" s="14"/>
      <c r="F230" s="35" t="s">
        <v>2594</v>
      </c>
    </row>
    <row r="231" spans="1:6" ht="12.5" x14ac:dyDescent="0.25">
      <c r="A231" s="67">
        <v>803</v>
      </c>
      <c r="B231" s="483">
        <v>1</v>
      </c>
      <c r="C231" s="14">
        <v>6</v>
      </c>
      <c r="D231" s="14"/>
      <c r="E231" s="14"/>
      <c r="F231" s="35" t="s">
        <v>2595</v>
      </c>
    </row>
    <row r="232" spans="1:6" ht="12.5" x14ac:dyDescent="0.25">
      <c r="A232" s="67">
        <v>811</v>
      </c>
      <c r="B232" s="483">
        <v>1</v>
      </c>
      <c r="C232" s="14">
        <v>6</v>
      </c>
      <c r="D232" s="14"/>
      <c r="E232" s="14"/>
      <c r="F232" s="35" t="s">
        <v>2596</v>
      </c>
    </row>
    <row r="233" spans="1:6" ht="12.5" x14ac:dyDescent="0.25">
      <c r="A233" s="67">
        <v>813</v>
      </c>
      <c r="B233" s="483">
        <v>1</v>
      </c>
      <c r="C233" s="14">
        <v>5</v>
      </c>
      <c r="D233" s="14"/>
      <c r="E233" s="14"/>
      <c r="F233" s="35" t="s">
        <v>2597</v>
      </c>
    </row>
    <row r="234" spans="1:6" ht="12.5" x14ac:dyDescent="0.25">
      <c r="A234" s="67">
        <v>815</v>
      </c>
      <c r="B234" s="483">
        <v>2</v>
      </c>
      <c r="C234" s="14">
        <v>6</v>
      </c>
      <c r="D234" s="14"/>
      <c r="E234" s="14"/>
      <c r="F234" s="35" t="s">
        <v>2598</v>
      </c>
    </row>
    <row r="235" spans="1:6" ht="12.5" x14ac:dyDescent="0.25">
      <c r="A235" s="67">
        <v>818</v>
      </c>
      <c r="B235" s="483">
        <v>1</v>
      </c>
      <c r="C235" s="14">
        <v>6</v>
      </c>
      <c r="D235" s="14"/>
      <c r="E235" s="14"/>
      <c r="F235" s="35" t="s">
        <v>2599</v>
      </c>
    </row>
    <row r="236" spans="1:6" ht="12.5" x14ac:dyDescent="0.25">
      <c r="A236" s="67">
        <v>820</v>
      </c>
      <c r="B236" s="483">
        <v>1</v>
      </c>
      <c r="C236" s="14">
        <v>6</v>
      </c>
      <c r="D236" s="14"/>
      <c r="E236" s="14"/>
      <c r="F236" s="35" t="s">
        <v>2600</v>
      </c>
    </row>
    <row r="237" spans="1:6" ht="12.5" x14ac:dyDescent="0.25">
      <c r="A237" s="67">
        <v>821</v>
      </c>
      <c r="B237" s="483">
        <v>1</v>
      </c>
      <c r="C237" s="14">
        <v>6</v>
      </c>
      <c r="D237" s="14"/>
      <c r="E237" s="14"/>
      <c r="F237" s="35" t="s">
        <v>2601</v>
      </c>
    </row>
    <row r="238" spans="1:6" ht="12.5" x14ac:dyDescent="0.25">
      <c r="A238" s="67">
        <v>829</v>
      </c>
      <c r="B238" s="483">
        <v>1</v>
      </c>
      <c r="C238" s="14">
        <v>5</v>
      </c>
      <c r="D238" s="14"/>
      <c r="E238" s="14"/>
      <c r="F238" s="35" t="s">
        <v>2602</v>
      </c>
    </row>
    <row r="239" spans="1:6" ht="12.5" x14ac:dyDescent="0.25">
      <c r="A239" s="67">
        <v>831</v>
      </c>
      <c r="B239" s="483">
        <v>1</v>
      </c>
      <c r="C239" s="14">
        <v>3</v>
      </c>
      <c r="D239" s="14"/>
      <c r="E239" s="14"/>
      <c r="F239" s="35" t="s">
        <v>2603</v>
      </c>
    </row>
    <row r="240" spans="1:6" ht="12.5" x14ac:dyDescent="0.25">
      <c r="A240" s="67">
        <v>832</v>
      </c>
      <c r="B240" s="483">
        <v>1</v>
      </c>
      <c r="C240" s="14">
        <v>3</v>
      </c>
      <c r="D240" s="14"/>
      <c r="E240" s="14"/>
      <c r="F240" s="35" t="s">
        <v>2604</v>
      </c>
    </row>
    <row r="241" spans="1:6" ht="12.5" x14ac:dyDescent="0.25">
      <c r="A241" s="67">
        <v>833</v>
      </c>
      <c r="B241" s="483">
        <v>1</v>
      </c>
      <c r="C241" s="14">
        <v>2</v>
      </c>
      <c r="D241" s="14"/>
      <c r="E241" s="14"/>
      <c r="F241" s="35" t="s">
        <v>2605</v>
      </c>
    </row>
    <row r="242" spans="1:6" ht="12.5" x14ac:dyDescent="0.25">
      <c r="A242" s="67">
        <v>834</v>
      </c>
      <c r="B242" s="483">
        <v>1</v>
      </c>
      <c r="C242" s="14">
        <v>3</v>
      </c>
      <c r="D242" s="14"/>
      <c r="E242" s="14"/>
      <c r="F242" s="35" t="s">
        <v>2606</v>
      </c>
    </row>
    <row r="243" spans="1:6" ht="12.5" x14ac:dyDescent="0.25">
      <c r="A243" s="67">
        <v>836</v>
      </c>
      <c r="B243" s="483">
        <v>1</v>
      </c>
      <c r="C243" s="14">
        <v>6</v>
      </c>
      <c r="D243" s="14"/>
      <c r="E243" s="14"/>
      <c r="F243" s="35" t="s">
        <v>2607</v>
      </c>
    </row>
    <row r="244" spans="1:6" ht="12.5" x14ac:dyDescent="0.25">
      <c r="A244" s="67">
        <v>837</v>
      </c>
      <c r="B244" s="483">
        <v>1</v>
      </c>
      <c r="C244" s="14">
        <v>6</v>
      </c>
      <c r="D244" s="14"/>
      <c r="E244" s="14"/>
      <c r="F244" s="35" t="s">
        <v>2608</v>
      </c>
    </row>
    <row r="245" spans="1:6" ht="12.5" x14ac:dyDescent="0.25">
      <c r="A245" s="67">
        <v>840</v>
      </c>
      <c r="B245" s="483">
        <v>1</v>
      </c>
      <c r="C245" s="14">
        <v>5</v>
      </c>
      <c r="D245" s="14"/>
      <c r="E245" s="14"/>
      <c r="F245" s="35" t="s">
        <v>2609</v>
      </c>
    </row>
    <row r="246" spans="1:6" ht="12.5" x14ac:dyDescent="0.25">
      <c r="A246" s="67">
        <v>846</v>
      </c>
      <c r="B246" s="483">
        <v>1</v>
      </c>
      <c r="C246" s="14">
        <v>6</v>
      </c>
      <c r="D246" s="14"/>
      <c r="E246" s="14"/>
      <c r="F246" s="35" t="s">
        <v>2610</v>
      </c>
    </row>
    <row r="247" spans="1:6" ht="12.5" x14ac:dyDescent="0.25">
      <c r="A247" s="67">
        <v>850</v>
      </c>
      <c r="B247" s="483">
        <v>1</v>
      </c>
      <c r="C247" s="14">
        <v>6</v>
      </c>
      <c r="D247" s="14"/>
      <c r="E247" s="14"/>
      <c r="F247" s="35" t="s">
        <v>2611</v>
      </c>
    </row>
    <row r="248" spans="1:6" ht="12.5" x14ac:dyDescent="0.25">
      <c r="A248" s="67">
        <v>852</v>
      </c>
      <c r="B248" s="483">
        <v>1</v>
      </c>
      <c r="C248" s="14">
        <v>6</v>
      </c>
      <c r="D248" s="14"/>
      <c r="E248" s="14"/>
      <c r="F248" s="35" t="s">
        <v>2612</v>
      </c>
    </row>
    <row r="249" spans="1:6" ht="12.5" x14ac:dyDescent="0.25">
      <c r="A249" s="67">
        <v>857</v>
      </c>
      <c r="B249" s="483">
        <v>1</v>
      </c>
      <c r="C249" s="14">
        <v>6</v>
      </c>
      <c r="D249" s="14"/>
      <c r="E249" s="14"/>
      <c r="F249" s="35" t="s">
        <v>2613</v>
      </c>
    </row>
    <row r="250" spans="1:6" ht="12.5" x14ac:dyDescent="0.25">
      <c r="A250" s="67">
        <v>858</v>
      </c>
      <c r="B250" s="483">
        <v>1</v>
      </c>
      <c r="C250" s="14">
        <v>6</v>
      </c>
      <c r="D250" s="14"/>
      <c r="E250" s="14"/>
      <c r="F250" s="35" t="s">
        <v>2614</v>
      </c>
    </row>
    <row r="251" spans="1:6" ht="12.5" x14ac:dyDescent="0.25">
      <c r="A251" s="67">
        <v>861</v>
      </c>
      <c r="B251" s="483">
        <v>1</v>
      </c>
      <c r="C251" s="14">
        <v>4</v>
      </c>
      <c r="D251" s="14"/>
      <c r="E251" s="14"/>
      <c r="F251" s="35" t="s">
        <v>2615</v>
      </c>
    </row>
    <row r="252" spans="1:6" ht="12.5" x14ac:dyDescent="0.25">
      <c r="A252" s="67">
        <v>876</v>
      </c>
      <c r="B252" s="483">
        <v>1</v>
      </c>
      <c r="C252" s="14">
        <v>5</v>
      </c>
      <c r="D252" s="14"/>
      <c r="E252" s="14"/>
      <c r="F252" s="35" t="s">
        <v>2616</v>
      </c>
    </row>
    <row r="253" spans="1:6" ht="12.5" x14ac:dyDescent="0.25">
      <c r="A253" s="67">
        <v>877</v>
      </c>
      <c r="B253" s="483">
        <v>1</v>
      </c>
      <c r="C253" s="14">
        <v>4</v>
      </c>
      <c r="D253" s="14"/>
      <c r="E253" s="14"/>
      <c r="F253" s="35" t="s">
        <v>2617</v>
      </c>
    </row>
    <row r="254" spans="1:6" ht="12.5" x14ac:dyDescent="0.25">
      <c r="A254" s="67">
        <v>879</v>
      </c>
      <c r="B254" s="483">
        <v>1</v>
      </c>
      <c r="C254" s="14">
        <v>4</v>
      </c>
      <c r="D254" s="14"/>
      <c r="E254" s="14"/>
      <c r="F254" s="35" t="s">
        <v>2618</v>
      </c>
    </row>
    <row r="255" spans="1:6" ht="12.5" x14ac:dyDescent="0.25">
      <c r="A255" s="67">
        <v>881</v>
      </c>
      <c r="B255" s="483">
        <v>1</v>
      </c>
      <c r="C255" s="14">
        <v>5</v>
      </c>
      <c r="D255" s="14"/>
      <c r="E255" s="14"/>
      <c r="F255" s="35" t="s">
        <v>2619</v>
      </c>
    </row>
    <row r="256" spans="1:6" ht="12.5" x14ac:dyDescent="0.25">
      <c r="A256" s="67">
        <v>882</v>
      </c>
      <c r="B256" s="483">
        <v>1</v>
      </c>
      <c r="C256" s="14">
        <v>4</v>
      </c>
      <c r="D256" s="14"/>
      <c r="E256" s="14"/>
      <c r="F256" s="35" t="s">
        <v>2620</v>
      </c>
    </row>
    <row r="257" spans="1:6" ht="12.5" x14ac:dyDescent="0.25">
      <c r="A257" s="67">
        <v>883</v>
      </c>
      <c r="B257" s="483">
        <v>1</v>
      </c>
      <c r="C257" s="14">
        <v>5</v>
      </c>
      <c r="D257" s="14"/>
      <c r="E257" s="14"/>
      <c r="F257" s="35" t="s">
        <v>2621</v>
      </c>
    </row>
    <row r="258" spans="1:6" ht="12.5" x14ac:dyDescent="0.25">
      <c r="A258" s="67">
        <v>885</v>
      </c>
      <c r="B258" s="483">
        <v>1</v>
      </c>
      <c r="C258" s="14">
        <v>4</v>
      </c>
      <c r="D258" s="14"/>
      <c r="E258" s="14"/>
      <c r="F258" s="35" t="s">
        <v>2622</v>
      </c>
    </row>
    <row r="259" spans="1:6" ht="12.5" x14ac:dyDescent="0.25">
      <c r="A259" s="67">
        <v>891</v>
      </c>
      <c r="B259" s="483">
        <v>1</v>
      </c>
      <c r="C259" s="14">
        <v>6</v>
      </c>
      <c r="D259" s="14"/>
      <c r="E259" s="14"/>
      <c r="F259" s="35" t="s">
        <v>2623</v>
      </c>
    </row>
    <row r="260" spans="1:6" ht="12.5" x14ac:dyDescent="0.25">
      <c r="A260" s="67">
        <v>911</v>
      </c>
      <c r="B260" s="483">
        <v>1</v>
      </c>
      <c r="C260" s="14">
        <v>4</v>
      </c>
      <c r="D260" s="14"/>
      <c r="E260" s="14"/>
      <c r="F260" s="35" t="s">
        <v>1501</v>
      </c>
    </row>
    <row r="261" spans="1:6" ht="12.5" x14ac:dyDescent="0.25">
      <c r="A261" s="67">
        <v>912</v>
      </c>
      <c r="B261" s="483">
        <v>1</v>
      </c>
      <c r="C261" s="14">
        <v>5</v>
      </c>
      <c r="D261" s="14"/>
      <c r="E261" s="14"/>
      <c r="F261" s="35" t="s">
        <v>2624</v>
      </c>
    </row>
    <row r="262" spans="1:6" ht="12.5" x14ac:dyDescent="0.25">
      <c r="A262" s="67">
        <v>914</v>
      </c>
      <c r="B262" s="483">
        <v>1</v>
      </c>
      <c r="C262" s="14">
        <v>6</v>
      </c>
      <c r="D262" s="14"/>
      <c r="E262" s="14"/>
      <c r="F262" s="35" t="s">
        <v>2625</v>
      </c>
    </row>
    <row r="263" spans="1:6" ht="12.5" x14ac:dyDescent="0.25">
      <c r="A263" s="67">
        <v>2071</v>
      </c>
      <c r="B263" s="483">
        <v>1</v>
      </c>
      <c r="C263" s="14">
        <v>6</v>
      </c>
      <c r="D263" s="14"/>
      <c r="E263" s="14"/>
      <c r="F263" s="35" t="s">
        <v>1763</v>
      </c>
    </row>
    <row r="264" spans="1:6" ht="12.5" x14ac:dyDescent="0.25">
      <c r="A264" s="67">
        <v>2125</v>
      </c>
      <c r="B264" s="483">
        <v>1</v>
      </c>
      <c r="C264" s="14">
        <v>5</v>
      </c>
      <c r="D264" s="14"/>
      <c r="E264" s="14"/>
      <c r="F264" s="35" t="s">
        <v>2626</v>
      </c>
    </row>
    <row r="265" spans="1:6" ht="12.5" x14ac:dyDescent="0.25">
      <c r="A265" s="67">
        <v>2134</v>
      </c>
      <c r="B265" s="483">
        <v>1</v>
      </c>
      <c r="C265" s="14">
        <v>6</v>
      </c>
      <c r="D265" s="14"/>
      <c r="E265" s="14"/>
      <c r="F265" s="35" t="s">
        <v>2627</v>
      </c>
    </row>
    <row r="266" spans="1:6" ht="12.5" x14ac:dyDescent="0.25">
      <c r="A266" s="67">
        <v>2135</v>
      </c>
      <c r="B266" s="483">
        <v>1</v>
      </c>
      <c r="C266" s="14">
        <v>5</v>
      </c>
      <c r="D266" s="14"/>
      <c r="E266" s="14"/>
      <c r="F266" s="35" t="s">
        <v>2628</v>
      </c>
    </row>
    <row r="267" spans="1:6" ht="12.5" x14ac:dyDescent="0.25">
      <c r="A267" s="67">
        <v>2137</v>
      </c>
      <c r="B267" s="483">
        <v>1</v>
      </c>
      <c r="C267" s="14">
        <v>6</v>
      </c>
      <c r="D267" s="14"/>
      <c r="E267" s="14"/>
      <c r="F267" s="35" t="s">
        <v>2629</v>
      </c>
    </row>
    <row r="268" spans="1:6" ht="12.5" x14ac:dyDescent="0.25">
      <c r="A268" s="67">
        <v>2142</v>
      </c>
      <c r="B268" s="483">
        <v>1</v>
      </c>
      <c r="C268" s="14">
        <v>5</v>
      </c>
      <c r="D268" s="14"/>
      <c r="E268" s="14"/>
      <c r="F268" s="35" t="s">
        <v>2630</v>
      </c>
    </row>
    <row r="269" spans="1:6" ht="12.5" x14ac:dyDescent="0.25">
      <c r="A269" s="67">
        <v>2143</v>
      </c>
      <c r="B269" s="483">
        <v>1</v>
      </c>
      <c r="C269" s="14">
        <v>6</v>
      </c>
      <c r="D269" s="14"/>
      <c r="E269" s="14"/>
      <c r="F269" s="35" t="s">
        <v>352</v>
      </c>
    </row>
    <row r="270" spans="1:6" ht="12.5" x14ac:dyDescent="0.25">
      <c r="A270" s="67">
        <v>2144</v>
      </c>
      <c r="B270" s="483">
        <v>1</v>
      </c>
      <c r="C270" s="14">
        <v>4</v>
      </c>
      <c r="D270" s="14"/>
      <c r="E270" s="14"/>
      <c r="F270" s="35" t="s">
        <v>2631</v>
      </c>
    </row>
    <row r="271" spans="1:6" ht="12.5" x14ac:dyDescent="0.25">
      <c r="A271" s="67">
        <v>2149</v>
      </c>
      <c r="B271" s="483">
        <v>1</v>
      </c>
      <c r="C271" s="14">
        <v>5</v>
      </c>
      <c r="D271" s="14"/>
      <c r="E271" s="14"/>
      <c r="F271" s="35" t="s">
        <v>2632</v>
      </c>
    </row>
    <row r="272" spans="1:6" ht="12.5" x14ac:dyDescent="0.25">
      <c r="A272" s="67">
        <v>2155</v>
      </c>
      <c r="B272" s="483">
        <v>1</v>
      </c>
      <c r="C272" s="14">
        <v>5</v>
      </c>
      <c r="D272" s="14"/>
      <c r="E272" s="14"/>
      <c r="F272" s="35" t="s">
        <v>2633</v>
      </c>
    </row>
    <row r="273" spans="1:6" ht="12.5" x14ac:dyDescent="0.25">
      <c r="A273" s="67">
        <v>2159</v>
      </c>
      <c r="B273" s="483">
        <v>1</v>
      </c>
      <c r="C273" s="14">
        <v>6</v>
      </c>
      <c r="D273" s="14"/>
      <c r="E273" s="14"/>
      <c r="F273" s="35" t="s">
        <v>2634</v>
      </c>
    </row>
    <row r="274" spans="1:6" ht="12.5" x14ac:dyDescent="0.25">
      <c r="A274" s="67">
        <v>2164</v>
      </c>
      <c r="B274" s="483">
        <v>1</v>
      </c>
      <c r="C274" s="14">
        <v>5</v>
      </c>
      <c r="D274" s="14"/>
      <c r="E274" s="14"/>
      <c r="F274" s="35" t="s">
        <v>1643</v>
      </c>
    </row>
    <row r="275" spans="1:6" ht="12.5" x14ac:dyDescent="0.25">
      <c r="A275" s="67">
        <v>2165</v>
      </c>
      <c r="B275" s="483">
        <v>1</v>
      </c>
      <c r="C275" s="14">
        <v>5</v>
      </c>
      <c r="D275" s="14"/>
      <c r="E275" s="14"/>
      <c r="F275" s="35" t="s">
        <v>2635</v>
      </c>
    </row>
    <row r="276" spans="1:6" ht="12.5" x14ac:dyDescent="0.25">
      <c r="A276" s="67">
        <v>2167</v>
      </c>
      <c r="B276" s="483">
        <v>1</v>
      </c>
      <c r="C276" s="14">
        <v>6</v>
      </c>
      <c r="D276" s="14"/>
      <c r="E276" s="14"/>
      <c r="F276" s="35" t="s">
        <v>2636</v>
      </c>
    </row>
    <row r="277" spans="1:6" ht="12.5" x14ac:dyDescent="0.25">
      <c r="A277" s="67">
        <v>2168</v>
      </c>
      <c r="B277" s="483">
        <v>1</v>
      </c>
      <c r="C277" s="14">
        <v>6</v>
      </c>
      <c r="D277" s="14"/>
      <c r="E277" s="14"/>
      <c r="F277" s="35" t="s">
        <v>3536</v>
      </c>
    </row>
    <row r="278" spans="1:6" ht="12.5" x14ac:dyDescent="0.25">
      <c r="A278" s="67">
        <v>2169</v>
      </c>
      <c r="B278" s="483">
        <v>1</v>
      </c>
      <c r="C278" s="14">
        <v>6</v>
      </c>
      <c r="D278" s="14"/>
      <c r="E278" s="14"/>
      <c r="F278" s="35" t="s">
        <v>2638</v>
      </c>
    </row>
    <row r="279" spans="1:6" ht="12.5" x14ac:dyDescent="0.25">
      <c r="A279" s="67">
        <v>2170</v>
      </c>
      <c r="B279" s="483">
        <v>1</v>
      </c>
      <c r="C279" s="14">
        <v>5</v>
      </c>
      <c r="D279" s="14"/>
      <c r="E279" s="14"/>
      <c r="F279" s="35" t="s">
        <v>2639</v>
      </c>
    </row>
    <row r="280" spans="1:6" ht="12.5" x14ac:dyDescent="0.25">
      <c r="A280" s="67">
        <v>2171</v>
      </c>
      <c r="B280" s="483">
        <v>1</v>
      </c>
      <c r="C280" s="14">
        <v>6</v>
      </c>
      <c r="D280" s="14"/>
      <c r="E280" s="14"/>
      <c r="F280" s="35" t="s">
        <v>2640</v>
      </c>
    </row>
    <row r="281" spans="1:6" ht="12.5" x14ac:dyDescent="0.25">
      <c r="A281" s="67">
        <v>2172</v>
      </c>
      <c r="B281" s="483">
        <v>1</v>
      </c>
      <c r="C281" s="14">
        <v>6</v>
      </c>
      <c r="D281" s="14"/>
      <c r="E281" s="14"/>
      <c r="F281" s="35" t="s">
        <v>2641</v>
      </c>
    </row>
    <row r="282" spans="1:6" ht="12.5" x14ac:dyDescent="0.25">
      <c r="A282" s="67">
        <v>2174</v>
      </c>
      <c r="B282" s="483">
        <v>1</v>
      </c>
      <c r="C282" s="14">
        <v>6</v>
      </c>
      <c r="D282" s="14"/>
      <c r="E282" s="14"/>
      <c r="F282" s="35" t="s">
        <v>2642</v>
      </c>
    </row>
    <row r="283" spans="1:6" ht="12.5" x14ac:dyDescent="0.25">
      <c r="A283" s="67">
        <v>2176</v>
      </c>
      <c r="B283" s="483">
        <v>1</v>
      </c>
      <c r="C283" s="14">
        <v>6</v>
      </c>
      <c r="D283" s="14"/>
      <c r="E283" s="14"/>
      <c r="F283" s="35" t="s">
        <v>2643</v>
      </c>
    </row>
    <row r="284" spans="1:6" ht="12.5" x14ac:dyDescent="0.25">
      <c r="A284" s="67">
        <v>2180</v>
      </c>
      <c r="B284" s="483">
        <v>1</v>
      </c>
      <c r="C284" s="14">
        <v>6</v>
      </c>
      <c r="D284" s="14"/>
      <c r="E284" s="14"/>
      <c r="F284" s="35" t="s">
        <v>2375</v>
      </c>
    </row>
    <row r="285" spans="1:6" ht="12.5" x14ac:dyDescent="0.25">
      <c r="A285" s="67">
        <v>2184</v>
      </c>
      <c r="B285" s="483">
        <v>1</v>
      </c>
      <c r="C285" s="14">
        <v>5</v>
      </c>
      <c r="D285" s="14"/>
      <c r="E285" s="14"/>
      <c r="F285" s="35" t="s">
        <v>2644</v>
      </c>
    </row>
    <row r="286" spans="1:6" ht="12.5" x14ac:dyDescent="0.25">
      <c r="A286" s="67">
        <v>2190</v>
      </c>
      <c r="B286" s="483">
        <v>1</v>
      </c>
      <c r="C286" s="14">
        <v>6</v>
      </c>
      <c r="D286" s="14"/>
      <c r="E286" s="14"/>
      <c r="F286" s="35" t="s">
        <v>361</v>
      </c>
    </row>
    <row r="287" spans="1:6" ht="12.5" x14ac:dyDescent="0.25">
      <c r="A287" s="67">
        <v>2198</v>
      </c>
      <c r="B287" s="483">
        <v>1</v>
      </c>
      <c r="C287" s="14">
        <v>6</v>
      </c>
      <c r="D287" s="14"/>
      <c r="E287" s="14"/>
      <c r="F287" s="35" t="s">
        <v>362</v>
      </c>
    </row>
    <row r="288" spans="1:6" ht="12.5" x14ac:dyDescent="0.25">
      <c r="A288" s="67">
        <v>2215</v>
      </c>
      <c r="B288" s="483">
        <v>1</v>
      </c>
      <c r="C288" s="14">
        <v>6</v>
      </c>
      <c r="D288" s="14"/>
      <c r="E288" s="14"/>
      <c r="F288" s="35" t="s">
        <v>2645</v>
      </c>
    </row>
    <row r="289" spans="1:6" ht="12.5" x14ac:dyDescent="0.25">
      <c r="A289" s="67">
        <v>2310</v>
      </c>
      <c r="B289" s="483">
        <v>1</v>
      </c>
      <c r="C289" s="14">
        <v>5</v>
      </c>
      <c r="D289" s="14"/>
      <c r="E289" s="14"/>
      <c r="F289" s="35" t="s">
        <v>2646</v>
      </c>
    </row>
    <row r="290" spans="1:6" ht="12.5" x14ac:dyDescent="0.25">
      <c r="A290" s="67">
        <v>2311</v>
      </c>
      <c r="B290" s="483">
        <v>1</v>
      </c>
      <c r="C290" s="14">
        <v>6</v>
      </c>
      <c r="D290" s="14"/>
      <c r="E290" s="14"/>
      <c r="F290" s="35" t="s">
        <v>2647</v>
      </c>
    </row>
    <row r="291" spans="1:6" ht="12.5" x14ac:dyDescent="0.25">
      <c r="A291" s="67">
        <v>2342</v>
      </c>
      <c r="B291" s="483">
        <v>1</v>
      </c>
      <c r="C291" s="14">
        <v>6</v>
      </c>
      <c r="D291" s="14"/>
      <c r="E291" s="14"/>
      <c r="F291" s="35" t="s">
        <v>366</v>
      </c>
    </row>
    <row r="292" spans="1:6" ht="12.5" x14ac:dyDescent="0.25">
      <c r="A292" s="67">
        <v>2358</v>
      </c>
      <c r="B292" s="483">
        <v>1</v>
      </c>
      <c r="C292" s="14">
        <v>6</v>
      </c>
      <c r="D292" s="14"/>
      <c r="E292" s="14"/>
      <c r="F292" s="35" t="s">
        <v>2648</v>
      </c>
    </row>
    <row r="293" spans="1:6" ht="12.5" x14ac:dyDescent="0.25">
      <c r="A293" s="67">
        <v>2364</v>
      </c>
      <c r="B293" s="483">
        <v>1</v>
      </c>
      <c r="C293" s="14">
        <v>6</v>
      </c>
      <c r="D293" s="14"/>
      <c r="E293" s="14"/>
      <c r="F293" s="35" t="s">
        <v>2649</v>
      </c>
    </row>
    <row r="294" spans="1:6" ht="12.5" x14ac:dyDescent="0.25">
      <c r="A294" s="67">
        <v>2365</v>
      </c>
      <c r="B294" s="483">
        <v>1</v>
      </c>
      <c r="C294" s="14">
        <v>6</v>
      </c>
      <c r="D294" s="14"/>
      <c r="E294" s="14"/>
      <c r="F294" s="35" t="s">
        <v>8</v>
      </c>
    </row>
    <row r="295" spans="1:6" ht="12.5" x14ac:dyDescent="0.25">
      <c r="A295" s="67">
        <v>2396</v>
      </c>
      <c r="B295" s="483">
        <v>1</v>
      </c>
      <c r="C295" s="14">
        <v>6</v>
      </c>
      <c r="D295" s="14"/>
      <c r="E295" s="14"/>
      <c r="F295" s="35" t="s">
        <v>2376</v>
      </c>
    </row>
    <row r="296" spans="1:6" ht="12.5" x14ac:dyDescent="0.25">
      <c r="A296" s="67">
        <v>2397</v>
      </c>
      <c r="B296" s="483">
        <v>1</v>
      </c>
      <c r="C296" s="14">
        <v>5</v>
      </c>
      <c r="D296" s="14"/>
      <c r="E296" s="14"/>
      <c r="F296" s="35" t="s">
        <v>2650</v>
      </c>
    </row>
    <row r="297" spans="1:6" ht="12.5" x14ac:dyDescent="0.25">
      <c r="A297" s="67">
        <v>2448</v>
      </c>
      <c r="B297" s="483">
        <v>1</v>
      </c>
      <c r="C297" s="14">
        <v>6</v>
      </c>
      <c r="D297" s="14"/>
      <c r="E297" s="14"/>
      <c r="F297" s="35" t="s">
        <v>2651</v>
      </c>
    </row>
    <row r="298" spans="1:6" ht="12.5" x14ac:dyDescent="0.25">
      <c r="A298" s="67">
        <v>2527</v>
      </c>
      <c r="B298" s="483">
        <v>1</v>
      </c>
      <c r="C298" s="14">
        <v>6</v>
      </c>
      <c r="D298" s="14"/>
      <c r="E298" s="14"/>
      <c r="F298" s="35" t="s">
        <v>2652</v>
      </c>
    </row>
    <row r="299" spans="1:6" ht="12.5" x14ac:dyDescent="0.25">
      <c r="A299" s="67">
        <v>2534</v>
      </c>
      <c r="B299" s="483">
        <v>1</v>
      </c>
      <c r="C299" s="14">
        <v>6</v>
      </c>
      <c r="D299" s="14"/>
      <c r="E299" s="14"/>
      <c r="F299" s="35" t="s">
        <v>368</v>
      </c>
    </row>
    <row r="300" spans="1:6" ht="12.5" x14ac:dyDescent="0.25">
      <c r="A300" s="67">
        <v>2536</v>
      </c>
      <c r="B300" s="483">
        <v>1</v>
      </c>
      <c r="C300" s="14">
        <v>6</v>
      </c>
      <c r="D300" s="14"/>
      <c r="E300" s="14"/>
      <c r="F300" s="35" t="s">
        <v>1954</v>
      </c>
    </row>
    <row r="301" spans="1:6" ht="12.5" x14ac:dyDescent="0.25">
      <c r="A301" s="67">
        <v>2580</v>
      </c>
      <c r="B301" s="483">
        <v>1</v>
      </c>
      <c r="C301" s="14">
        <v>6</v>
      </c>
      <c r="D301" s="14"/>
      <c r="E301" s="14"/>
      <c r="F301" s="35" t="s">
        <v>2653</v>
      </c>
    </row>
    <row r="302" spans="1:6" ht="12.5" x14ac:dyDescent="0.25">
      <c r="A302" s="67">
        <v>2609</v>
      </c>
      <c r="B302" s="483">
        <v>1</v>
      </c>
      <c r="C302" s="14">
        <v>6</v>
      </c>
      <c r="D302" s="14"/>
      <c r="E302" s="14"/>
      <c r="F302" s="35" t="s">
        <v>2654</v>
      </c>
    </row>
    <row r="303" spans="1:6" ht="12.5" x14ac:dyDescent="0.25">
      <c r="A303" s="67">
        <v>2683</v>
      </c>
      <c r="B303" s="483">
        <v>1</v>
      </c>
      <c r="C303" s="14">
        <v>6</v>
      </c>
      <c r="D303" s="14"/>
      <c r="E303" s="14"/>
      <c r="F303" s="35" t="s">
        <v>2655</v>
      </c>
    </row>
    <row r="304" spans="1:6" ht="12.5" x14ac:dyDescent="0.25">
      <c r="A304" s="67">
        <v>2687</v>
      </c>
      <c r="B304" s="483">
        <v>1</v>
      </c>
      <c r="C304" s="14">
        <v>5</v>
      </c>
      <c r="D304" s="14"/>
      <c r="E304" s="14"/>
      <c r="F304" s="35" t="s">
        <v>371</v>
      </c>
    </row>
    <row r="305" spans="1:6" ht="12.5" x14ac:dyDescent="0.25">
      <c r="A305" s="67">
        <v>2689</v>
      </c>
      <c r="B305" s="483">
        <v>1</v>
      </c>
      <c r="C305" s="14">
        <v>5</v>
      </c>
      <c r="D305" s="14"/>
      <c r="E305" s="14"/>
      <c r="F305" s="35" t="s">
        <v>2656</v>
      </c>
    </row>
    <row r="306" spans="1:6" ht="12.5" x14ac:dyDescent="0.25">
      <c r="A306" s="67">
        <v>2711</v>
      </c>
      <c r="B306" s="483">
        <v>1</v>
      </c>
      <c r="C306" s="14">
        <v>6</v>
      </c>
      <c r="D306" s="14"/>
      <c r="E306" s="14"/>
      <c r="F306" s="35" t="s">
        <v>2657</v>
      </c>
    </row>
    <row r="307" spans="1:6" ht="12.5" x14ac:dyDescent="0.25">
      <c r="A307" s="67">
        <v>2752</v>
      </c>
      <c r="B307" s="483">
        <v>1</v>
      </c>
      <c r="C307" s="14">
        <v>5</v>
      </c>
      <c r="D307" s="14"/>
      <c r="E307" s="14"/>
      <c r="F307" s="35" t="s">
        <v>2658</v>
      </c>
    </row>
    <row r="308" spans="1:6" ht="12.5" x14ac:dyDescent="0.25">
      <c r="A308" s="67">
        <v>2753</v>
      </c>
      <c r="B308" s="483">
        <v>1</v>
      </c>
      <c r="C308" s="14">
        <v>5</v>
      </c>
      <c r="D308" s="14"/>
      <c r="E308" s="14"/>
      <c r="F308" s="35" t="s">
        <v>2659</v>
      </c>
    </row>
    <row r="309" spans="1:6" ht="12.5" x14ac:dyDescent="0.25">
      <c r="A309" s="67">
        <v>2754</v>
      </c>
      <c r="B309" s="483">
        <v>1</v>
      </c>
      <c r="C309" s="14">
        <v>6</v>
      </c>
      <c r="D309" s="14"/>
      <c r="E309" s="14"/>
      <c r="F309" s="35" t="s">
        <v>2660</v>
      </c>
    </row>
    <row r="310" spans="1:6" ht="12.5" x14ac:dyDescent="0.25">
      <c r="A310" s="67">
        <v>2769</v>
      </c>
      <c r="B310" s="483">
        <v>1</v>
      </c>
      <c r="C310" s="14">
        <v>5</v>
      </c>
      <c r="D310" s="14"/>
      <c r="E310" s="14"/>
      <c r="F310" s="35" t="s">
        <v>1707</v>
      </c>
    </row>
    <row r="311" spans="1:6" ht="12.5" x14ac:dyDescent="0.25">
      <c r="A311" s="67">
        <v>2805</v>
      </c>
      <c r="B311" s="483">
        <v>1</v>
      </c>
      <c r="C311" s="14">
        <v>5</v>
      </c>
      <c r="D311" s="14"/>
      <c r="E311" s="14"/>
      <c r="F311" s="35" t="s">
        <v>2661</v>
      </c>
    </row>
    <row r="312" spans="1:6" ht="12.5" x14ac:dyDescent="0.25">
      <c r="A312" s="67">
        <v>2835</v>
      </c>
      <c r="B312" s="483">
        <v>1</v>
      </c>
      <c r="C312" s="14">
        <v>6</v>
      </c>
      <c r="D312" s="14"/>
      <c r="E312" s="14"/>
      <c r="F312" s="35" t="s">
        <v>1804</v>
      </c>
    </row>
    <row r="313" spans="1:6" ht="12.5" x14ac:dyDescent="0.25">
      <c r="A313" s="67">
        <v>2853</v>
      </c>
      <c r="B313" s="483">
        <v>1</v>
      </c>
      <c r="C313" s="14">
        <v>6</v>
      </c>
      <c r="D313" s="14"/>
      <c r="E313" s="14"/>
      <c r="F313" s="35" t="s">
        <v>2662</v>
      </c>
    </row>
    <row r="314" spans="1:6" ht="12.5" x14ac:dyDescent="0.25">
      <c r="A314" s="67">
        <v>2854</v>
      </c>
      <c r="B314" s="483">
        <v>1</v>
      </c>
      <c r="C314" s="14">
        <v>6</v>
      </c>
      <c r="D314" s="14"/>
      <c r="E314" s="14"/>
      <c r="F314" s="35" t="s">
        <v>2663</v>
      </c>
    </row>
    <row r="315" spans="1:6" ht="12.5" x14ac:dyDescent="0.25">
      <c r="A315" s="67">
        <v>2856</v>
      </c>
      <c r="B315" s="483">
        <v>1</v>
      </c>
      <c r="C315" s="14">
        <v>6</v>
      </c>
      <c r="D315" s="14"/>
      <c r="E315" s="14"/>
      <c r="F315" s="35" t="s">
        <v>2664</v>
      </c>
    </row>
    <row r="316" spans="1:6" ht="12.5" x14ac:dyDescent="0.25">
      <c r="A316" s="67">
        <v>2859</v>
      </c>
      <c r="B316" s="483">
        <v>1</v>
      </c>
      <c r="C316" s="14">
        <v>5</v>
      </c>
      <c r="D316" s="14"/>
      <c r="E316" s="14"/>
      <c r="F316" s="35" t="s">
        <v>2665</v>
      </c>
    </row>
    <row r="317" spans="1:6" ht="12.5" x14ac:dyDescent="0.25">
      <c r="A317" s="67">
        <v>2860</v>
      </c>
      <c r="B317" s="483">
        <v>1</v>
      </c>
      <c r="C317" s="14">
        <v>5</v>
      </c>
      <c r="D317" s="14"/>
      <c r="E317" s="14"/>
      <c r="F317" s="35" t="s">
        <v>2666</v>
      </c>
    </row>
    <row r="318" spans="1:6" ht="12.5" x14ac:dyDescent="0.25">
      <c r="A318" s="67">
        <v>2884</v>
      </c>
      <c r="B318" s="483">
        <v>1</v>
      </c>
      <c r="C318" s="14">
        <v>6</v>
      </c>
      <c r="D318" s="14"/>
      <c r="E318" s="14"/>
      <c r="F318" s="35" t="s">
        <v>2667</v>
      </c>
    </row>
    <row r="319" spans="1:6" ht="12.5" x14ac:dyDescent="0.25">
      <c r="A319" s="67">
        <v>2886</v>
      </c>
      <c r="B319" s="483">
        <v>1</v>
      </c>
      <c r="C319" s="14">
        <v>6</v>
      </c>
      <c r="D319" s="14"/>
      <c r="E319" s="14"/>
      <c r="F319" s="35" t="s">
        <v>2668</v>
      </c>
    </row>
    <row r="320" spans="1:6" ht="12.5" x14ac:dyDescent="0.25">
      <c r="A320" s="67">
        <v>2888</v>
      </c>
      <c r="B320" s="483">
        <v>1</v>
      </c>
      <c r="C320" s="14">
        <v>6</v>
      </c>
      <c r="D320" s="14"/>
      <c r="E320" s="14"/>
      <c r="F320" s="35" t="s">
        <v>380</v>
      </c>
    </row>
    <row r="321" spans="1:6" ht="12.5" x14ac:dyDescent="0.25">
      <c r="A321" s="67">
        <v>2889</v>
      </c>
      <c r="B321" s="483">
        <v>1</v>
      </c>
      <c r="C321" s="14">
        <v>6</v>
      </c>
      <c r="D321" s="14"/>
      <c r="E321" s="14"/>
      <c r="F321" s="35" t="s">
        <v>2669</v>
      </c>
    </row>
    <row r="322" spans="1:6" ht="12.5" x14ac:dyDescent="0.25">
      <c r="A322" s="67">
        <v>2890</v>
      </c>
      <c r="B322" s="483">
        <v>1</v>
      </c>
      <c r="C322" s="14">
        <v>6</v>
      </c>
      <c r="D322" s="14"/>
      <c r="E322" s="14"/>
      <c r="F322" s="35" t="s">
        <v>2670</v>
      </c>
    </row>
    <row r="323" spans="1:6" ht="12.5" x14ac:dyDescent="0.25">
      <c r="A323" s="67">
        <v>2895</v>
      </c>
      <c r="B323" s="483">
        <v>1</v>
      </c>
      <c r="C323" s="14">
        <v>5</v>
      </c>
      <c r="D323" s="14"/>
      <c r="E323" s="14"/>
      <c r="F323" s="35" t="s">
        <v>2671</v>
      </c>
    </row>
    <row r="324" spans="1:6" ht="12.5" x14ac:dyDescent="0.25">
      <c r="A324" s="67">
        <v>2897</v>
      </c>
      <c r="B324" s="483">
        <v>1</v>
      </c>
      <c r="C324" s="14">
        <v>5</v>
      </c>
      <c r="D324" s="14"/>
      <c r="E324" s="14"/>
      <c r="F324" s="35" t="s">
        <v>2672</v>
      </c>
    </row>
    <row r="325" spans="1:6" ht="12.5" x14ac:dyDescent="0.25">
      <c r="A325" s="67">
        <v>2898</v>
      </c>
      <c r="B325" s="483">
        <v>1</v>
      </c>
      <c r="C325" s="14">
        <v>6</v>
      </c>
      <c r="D325" s="14"/>
      <c r="E325" s="14"/>
      <c r="F325" s="35" t="s">
        <v>382</v>
      </c>
    </row>
    <row r="326" spans="1:6" ht="12.5" x14ac:dyDescent="0.25">
      <c r="A326" s="67">
        <v>2899</v>
      </c>
      <c r="B326" s="483">
        <v>1</v>
      </c>
      <c r="C326" s="14">
        <v>5</v>
      </c>
      <c r="D326" s="14"/>
      <c r="E326" s="14"/>
      <c r="F326" s="35" t="s">
        <v>383</v>
      </c>
    </row>
    <row r="327" spans="1:6" ht="12.5" x14ac:dyDescent="0.25">
      <c r="A327" s="67">
        <v>2902</v>
      </c>
      <c r="B327" s="483">
        <v>1</v>
      </c>
      <c r="C327" s="14">
        <v>6</v>
      </c>
      <c r="D327" s="14"/>
      <c r="E327" s="14"/>
      <c r="F327" s="35" t="s">
        <v>3537</v>
      </c>
    </row>
    <row r="328" spans="1:6" ht="12.5" x14ac:dyDescent="0.25">
      <c r="A328" s="67">
        <v>2903</v>
      </c>
      <c r="B328" s="483">
        <v>1</v>
      </c>
      <c r="C328" s="14">
        <v>6</v>
      </c>
      <c r="D328" s="14"/>
      <c r="E328" s="14"/>
      <c r="F328" s="35" t="s">
        <v>1788</v>
      </c>
    </row>
    <row r="329" spans="1:6" ht="12.5" x14ac:dyDescent="0.25">
      <c r="A329" s="67">
        <v>2904</v>
      </c>
      <c r="B329" s="483">
        <v>1</v>
      </c>
      <c r="C329" s="14">
        <v>6</v>
      </c>
      <c r="D329" s="14"/>
      <c r="E329" s="14"/>
      <c r="F329" s="35" t="s">
        <v>2673</v>
      </c>
    </row>
    <row r="330" spans="1:6" ht="12.5" x14ac:dyDescent="0.25">
      <c r="A330" s="67">
        <v>2905</v>
      </c>
      <c r="B330" s="483">
        <v>1</v>
      </c>
      <c r="C330" s="14">
        <v>5</v>
      </c>
      <c r="D330" s="14"/>
      <c r="E330" s="14"/>
      <c r="F330" s="35" t="s">
        <v>2674</v>
      </c>
    </row>
    <row r="331" spans="1:6" ht="12.5" x14ac:dyDescent="0.25">
      <c r="A331" s="67">
        <v>2906</v>
      </c>
      <c r="B331" s="483">
        <v>1</v>
      </c>
      <c r="C331" s="14">
        <v>6</v>
      </c>
      <c r="D331" s="14"/>
      <c r="E331" s="14"/>
      <c r="F331" s="35" t="s">
        <v>2675</v>
      </c>
    </row>
    <row r="332" spans="1:6" ht="12.5" x14ac:dyDescent="0.25">
      <c r="A332" s="67">
        <v>2907</v>
      </c>
      <c r="B332" s="483">
        <v>1</v>
      </c>
      <c r="C332" s="14">
        <v>6</v>
      </c>
      <c r="D332" s="14"/>
      <c r="E332" s="14"/>
      <c r="F332" s="35" t="s">
        <v>2140</v>
      </c>
    </row>
    <row r="333" spans="1:6" ht="12.5" x14ac:dyDescent="0.25">
      <c r="A333" s="67">
        <v>2908</v>
      </c>
      <c r="B333" s="483">
        <v>1</v>
      </c>
      <c r="C333" s="14">
        <v>6</v>
      </c>
      <c r="D333" s="14"/>
      <c r="E333" s="14"/>
      <c r="F333" s="35" t="s">
        <v>1735</v>
      </c>
    </row>
    <row r="334" spans="1:6" ht="12.5" x14ac:dyDescent="0.25">
      <c r="A334" s="67">
        <v>2909</v>
      </c>
      <c r="B334" s="483">
        <v>1</v>
      </c>
      <c r="C334" s="14">
        <v>4</v>
      </c>
      <c r="D334" s="14"/>
      <c r="E334" s="14"/>
      <c r="F334" s="35" t="s">
        <v>2206</v>
      </c>
    </row>
    <row r="335" spans="1:6" ht="12.5" x14ac:dyDescent="0.25">
      <c r="A335" s="67">
        <v>3000</v>
      </c>
      <c r="B335" s="483">
        <v>1</v>
      </c>
      <c r="C335" s="14">
        <v>0</v>
      </c>
      <c r="D335" s="14"/>
      <c r="E335" s="14"/>
      <c r="F335" s="35" t="s">
        <v>387</v>
      </c>
    </row>
    <row r="336" spans="1:6" ht="12.5" x14ac:dyDescent="0.25">
      <c r="A336" s="67">
        <v>3999</v>
      </c>
      <c r="B336" s="483">
        <v>1</v>
      </c>
      <c r="C336" s="14">
        <v>0</v>
      </c>
      <c r="D336" s="14"/>
      <c r="E336" s="14"/>
      <c r="F336" s="35" t="s">
        <v>388</v>
      </c>
    </row>
    <row r="337" spans="1:6" ht="12.5" x14ac:dyDescent="0.25">
      <c r="A337" s="67">
        <v>4000</v>
      </c>
      <c r="B337" s="483">
        <v>7</v>
      </c>
      <c r="C337" s="14">
        <v>7</v>
      </c>
      <c r="D337" s="14"/>
      <c r="E337" s="14"/>
      <c r="F337" s="35" t="s">
        <v>389</v>
      </c>
    </row>
    <row r="338" spans="1:6" ht="12.5" x14ac:dyDescent="0.25">
      <c r="A338" s="67">
        <v>4001</v>
      </c>
      <c r="B338" s="483">
        <v>7</v>
      </c>
      <c r="C338" s="14">
        <v>7</v>
      </c>
      <c r="D338" s="14"/>
      <c r="E338" s="14"/>
      <c r="F338" s="35" t="s">
        <v>390</v>
      </c>
    </row>
    <row r="339" spans="1:6" ht="12.5" x14ac:dyDescent="0.25">
      <c r="A339" s="67">
        <v>4003</v>
      </c>
      <c r="B339" s="483">
        <v>7</v>
      </c>
      <c r="C339" s="14">
        <v>7</v>
      </c>
      <c r="D339" s="14"/>
      <c r="E339" s="14"/>
      <c r="F339" s="35" t="s">
        <v>3538</v>
      </c>
    </row>
    <row r="340" spans="1:6" ht="12.5" x14ac:dyDescent="0.25">
      <c r="A340" s="67">
        <v>4004</v>
      </c>
      <c r="B340" s="483">
        <v>7</v>
      </c>
      <c r="C340" s="14">
        <v>7</v>
      </c>
      <c r="D340" s="14"/>
      <c r="E340" s="14"/>
      <c r="F340" s="35" t="s">
        <v>2676</v>
      </c>
    </row>
    <row r="341" spans="1:6" ht="12.5" x14ac:dyDescent="0.25">
      <c r="A341" s="67">
        <v>4005</v>
      </c>
      <c r="B341" s="483">
        <v>7</v>
      </c>
      <c r="C341" s="14">
        <v>7</v>
      </c>
      <c r="D341" s="14"/>
      <c r="E341" s="14"/>
      <c r="F341" s="35" t="s">
        <v>2677</v>
      </c>
    </row>
    <row r="342" spans="1:6" ht="12.5" x14ac:dyDescent="0.25">
      <c r="A342" s="67">
        <v>4007</v>
      </c>
      <c r="B342" s="483">
        <v>7</v>
      </c>
      <c r="C342" s="14">
        <v>7</v>
      </c>
      <c r="D342" s="14"/>
      <c r="E342" s="14"/>
      <c r="F342" s="35" t="s">
        <v>2678</v>
      </c>
    </row>
    <row r="343" spans="1:6" ht="12.5" x14ac:dyDescent="0.25">
      <c r="A343" s="67">
        <v>4008</v>
      </c>
      <c r="B343" s="483">
        <v>7</v>
      </c>
      <c r="C343" s="14">
        <v>7</v>
      </c>
      <c r="D343" s="14"/>
      <c r="E343" s="14"/>
      <c r="F343" s="35" t="s">
        <v>2679</v>
      </c>
    </row>
    <row r="344" spans="1:6" ht="12.5" x14ac:dyDescent="0.25">
      <c r="A344" s="67">
        <v>4011</v>
      </c>
      <c r="B344" s="483">
        <v>7</v>
      </c>
      <c r="C344" s="14">
        <v>7</v>
      </c>
      <c r="D344" s="14"/>
      <c r="E344" s="14"/>
      <c r="F344" s="35" t="s">
        <v>1063</v>
      </c>
    </row>
    <row r="345" spans="1:6" ht="12.5" x14ac:dyDescent="0.25">
      <c r="A345" s="67">
        <v>4015</v>
      </c>
      <c r="B345" s="483">
        <v>7</v>
      </c>
      <c r="C345" s="14">
        <v>7</v>
      </c>
      <c r="D345" s="14"/>
      <c r="E345" s="14"/>
      <c r="F345" s="35" t="s">
        <v>396</v>
      </c>
    </row>
    <row r="346" spans="1:6" ht="12.5" x14ac:dyDescent="0.25">
      <c r="A346" s="67">
        <v>4016</v>
      </c>
      <c r="B346" s="483">
        <v>7</v>
      </c>
      <c r="C346" s="14">
        <v>7</v>
      </c>
      <c r="D346" s="14"/>
      <c r="E346" s="14"/>
      <c r="F346" s="35" t="s">
        <v>2680</v>
      </c>
    </row>
    <row r="347" spans="1:6" ht="12.5" x14ac:dyDescent="0.25">
      <c r="A347" s="67">
        <v>4017</v>
      </c>
      <c r="B347" s="483">
        <v>7</v>
      </c>
      <c r="C347" s="14">
        <v>7</v>
      </c>
      <c r="D347" s="14"/>
      <c r="E347" s="14"/>
      <c r="F347" s="35" t="s">
        <v>2681</v>
      </c>
    </row>
    <row r="348" spans="1:6" ht="12.5" x14ac:dyDescent="0.25">
      <c r="A348" s="67">
        <v>4018</v>
      </c>
      <c r="B348" s="483">
        <v>7</v>
      </c>
      <c r="C348" s="14">
        <v>7</v>
      </c>
      <c r="D348" s="14"/>
      <c r="E348" s="14"/>
      <c r="F348" s="35" t="s">
        <v>398</v>
      </c>
    </row>
    <row r="349" spans="1:6" ht="12.5" x14ac:dyDescent="0.25">
      <c r="A349" s="67">
        <v>4020</v>
      </c>
      <c r="B349" s="483">
        <v>7</v>
      </c>
      <c r="C349" s="14">
        <v>7</v>
      </c>
      <c r="D349" s="14"/>
      <c r="E349" s="14"/>
      <c r="F349" s="35" t="s">
        <v>2220</v>
      </c>
    </row>
    <row r="350" spans="1:6" ht="12.5" x14ac:dyDescent="0.25">
      <c r="A350" s="67">
        <v>4025</v>
      </c>
      <c r="B350" s="483">
        <v>7</v>
      </c>
      <c r="C350" s="14">
        <v>7</v>
      </c>
      <c r="D350" s="14"/>
      <c r="E350" s="14"/>
      <c r="F350" s="35" t="s">
        <v>399</v>
      </c>
    </row>
    <row r="351" spans="1:6" ht="12.5" x14ac:dyDescent="0.25">
      <c r="A351" s="67">
        <v>4026</v>
      </c>
      <c r="B351" s="483">
        <v>7</v>
      </c>
      <c r="C351" s="14">
        <v>7</v>
      </c>
      <c r="D351" s="14"/>
      <c r="E351" s="14"/>
      <c r="F351" s="35" t="s">
        <v>2682</v>
      </c>
    </row>
    <row r="352" spans="1:6" ht="12.5" x14ac:dyDescent="0.25">
      <c r="A352" s="67">
        <v>4027</v>
      </c>
      <c r="B352" s="483">
        <v>7</v>
      </c>
      <c r="C352" s="14">
        <v>7</v>
      </c>
      <c r="D352" s="14"/>
      <c r="E352" s="14"/>
      <c r="F352" s="35" t="s">
        <v>401</v>
      </c>
    </row>
    <row r="353" spans="1:6" ht="12.5" x14ac:dyDescent="0.25">
      <c r="A353" s="67">
        <v>4029</v>
      </c>
      <c r="B353" s="483">
        <v>7</v>
      </c>
      <c r="C353" s="14">
        <v>7</v>
      </c>
      <c r="D353" s="14"/>
      <c r="E353" s="14"/>
      <c r="F353" s="35" t="s">
        <v>2683</v>
      </c>
    </row>
    <row r="354" spans="1:6" ht="12.5" x14ac:dyDescent="0.25">
      <c r="A354" s="67">
        <v>4031</v>
      </c>
      <c r="B354" s="483">
        <v>7</v>
      </c>
      <c r="C354" s="14">
        <v>7</v>
      </c>
      <c r="D354" s="14"/>
      <c r="E354" s="14"/>
      <c r="F354" s="35" t="s">
        <v>1182</v>
      </c>
    </row>
    <row r="355" spans="1:6" ht="12.5" x14ac:dyDescent="0.25">
      <c r="A355" s="67">
        <v>4032</v>
      </c>
      <c r="B355" s="483">
        <v>7</v>
      </c>
      <c r="C355" s="14">
        <v>7</v>
      </c>
      <c r="D355" s="14"/>
      <c r="E355" s="14"/>
      <c r="F355" s="35" t="s">
        <v>2684</v>
      </c>
    </row>
    <row r="356" spans="1:6" ht="12.5" x14ac:dyDescent="0.25">
      <c r="A356" s="67">
        <v>4035</v>
      </c>
      <c r="B356" s="483">
        <v>7</v>
      </c>
      <c r="C356" s="14">
        <v>7</v>
      </c>
      <c r="D356" s="14"/>
      <c r="E356" s="14"/>
      <c r="F356" s="35" t="s">
        <v>1062</v>
      </c>
    </row>
    <row r="357" spans="1:6" ht="12.5" x14ac:dyDescent="0.25">
      <c r="A357" s="67">
        <v>4036</v>
      </c>
      <c r="B357" s="483">
        <v>7</v>
      </c>
      <c r="C357" s="14">
        <v>7</v>
      </c>
      <c r="D357" s="14"/>
      <c r="E357" s="14"/>
      <c r="F357" s="35" t="s">
        <v>402</v>
      </c>
    </row>
    <row r="358" spans="1:6" ht="12.5" x14ac:dyDescent="0.25">
      <c r="A358" s="67">
        <v>4038</v>
      </c>
      <c r="B358" s="483">
        <v>7</v>
      </c>
      <c r="C358" s="14">
        <v>7</v>
      </c>
      <c r="D358" s="14"/>
      <c r="E358" s="14"/>
      <c r="F358" s="35" t="s">
        <v>403</v>
      </c>
    </row>
    <row r="359" spans="1:6" ht="12.5" x14ac:dyDescent="0.25">
      <c r="A359" s="67">
        <v>4039</v>
      </c>
      <c r="B359" s="483">
        <v>7</v>
      </c>
      <c r="C359" s="14">
        <v>7</v>
      </c>
      <c r="D359" s="14"/>
      <c r="E359" s="14"/>
      <c r="F359" s="35" t="s">
        <v>2685</v>
      </c>
    </row>
    <row r="360" spans="1:6" ht="12.5" x14ac:dyDescent="0.25">
      <c r="A360" s="67">
        <v>4043</v>
      </c>
      <c r="B360" s="483">
        <v>7</v>
      </c>
      <c r="C360" s="14">
        <v>7</v>
      </c>
      <c r="D360" s="14"/>
      <c r="E360" s="14"/>
      <c r="F360" s="35" t="s">
        <v>1183</v>
      </c>
    </row>
    <row r="361" spans="1:6" ht="12.5" x14ac:dyDescent="0.25">
      <c r="A361" s="67">
        <v>4049</v>
      </c>
      <c r="B361" s="483">
        <v>7</v>
      </c>
      <c r="C361" s="14">
        <v>7</v>
      </c>
      <c r="D361" s="14"/>
      <c r="E361" s="14"/>
      <c r="F361" s="35" t="s">
        <v>2686</v>
      </c>
    </row>
    <row r="362" spans="1:6" ht="12.5" x14ac:dyDescent="0.25">
      <c r="A362" s="67">
        <v>4050</v>
      </c>
      <c r="B362" s="483">
        <v>7</v>
      </c>
      <c r="C362" s="14">
        <v>7</v>
      </c>
      <c r="D362" s="14"/>
      <c r="E362" s="14"/>
      <c r="F362" s="35" t="s">
        <v>2687</v>
      </c>
    </row>
    <row r="363" spans="1:6" ht="12.5" x14ac:dyDescent="0.25">
      <c r="A363" s="67">
        <v>4053</v>
      </c>
      <c r="B363" s="483">
        <v>7</v>
      </c>
      <c r="C363" s="14">
        <v>7</v>
      </c>
      <c r="D363" s="14"/>
      <c r="E363" s="14"/>
      <c r="F363" s="35" t="s">
        <v>407</v>
      </c>
    </row>
    <row r="364" spans="1:6" ht="12.5" x14ac:dyDescent="0.25">
      <c r="A364" s="67">
        <v>4054</v>
      </c>
      <c r="B364" s="483">
        <v>7</v>
      </c>
      <c r="C364" s="14">
        <v>7</v>
      </c>
      <c r="D364" s="14"/>
      <c r="E364" s="14"/>
      <c r="F364" s="35" t="s">
        <v>3539</v>
      </c>
    </row>
    <row r="365" spans="1:6" ht="12.5" x14ac:dyDescent="0.25">
      <c r="A365" s="67">
        <v>4055</v>
      </c>
      <c r="B365" s="483">
        <v>7</v>
      </c>
      <c r="C365" s="14">
        <v>7</v>
      </c>
      <c r="D365" s="14"/>
      <c r="E365" s="14"/>
      <c r="F365" s="35" t="s">
        <v>2689</v>
      </c>
    </row>
    <row r="366" spans="1:6" ht="12.5" x14ac:dyDescent="0.25">
      <c r="A366" s="67">
        <v>4056</v>
      </c>
      <c r="B366" s="483">
        <v>7</v>
      </c>
      <c r="C366" s="14">
        <v>7</v>
      </c>
      <c r="D366" s="14"/>
      <c r="E366" s="14"/>
      <c r="F366" s="35" t="s">
        <v>1186</v>
      </c>
    </row>
    <row r="367" spans="1:6" ht="12.5" x14ac:dyDescent="0.25">
      <c r="A367" s="67">
        <v>4057</v>
      </c>
      <c r="B367" s="483">
        <v>7</v>
      </c>
      <c r="C367" s="14">
        <v>7</v>
      </c>
      <c r="D367" s="14"/>
      <c r="E367" s="14"/>
      <c r="F367" s="35" t="s">
        <v>2690</v>
      </c>
    </row>
    <row r="368" spans="1:6" ht="12.5" x14ac:dyDescent="0.25">
      <c r="A368" s="67">
        <v>4058</v>
      </c>
      <c r="B368" s="483">
        <v>7</v>
      </c>
      <c r="C368" s="14">
        <v>7</v>
      </c>
      <c r="D368" s="14"/>
      <c r="E368" s="14"/>
      <c r="F368" s="35" t="s">
        <v>1187</v>
      </c>
    </row>
    <row r="369" spans="1:6" ht="12.5" x14ac:dyDescent="0.25">
      <c r="A369" s="67">
        <v>4059</v>
      </c>
      <c r="B369" s="483">
        <v>7</v>
      </c>
      <c r="C369" s="14">
        <v>7</v>
      </c>
      <c r="D369" s="14"/>
      <c r="E369" s="14"/>
      <c r="F369" s="35" t="s">
        <v>2691</v>
      </c>
    </row>
    <row r="370" spans="1:6" ht="12.5" x14ac:dyDescent="0.25">
      <c r="A370" s="67">
        <v>4064</v>
      </c>
      <c r="B370" s="483">
        <v>7</v>
      </c>
      <c r="C370" s="14">
        <v>7</v>
      </c>
      <c r="D370" s="14"/>
      <c r="E370" s="14"/>
      <c r="F370" s="35" t="s">
        <v>1189</v>
      </c>
    </row>
    <row r="371" spans="1:6" ht="12.5" x14ac:dyDescent="0.25">
      <c r="A371" s="67">
        <v>4066</v>
      </c>
      <c r="B371" s="483">
        <v>7</v>
      </c>
      <c r="C371" s="14">
        <v>7</v>
      </c>
      <c r="D371" s="14"/>
      <c r="E371" s="14"/>
      <c r="F371" s="35" t="s">
        <v>2692</v>
      </c>
    </row>
    <row r="372" spans="1:6" ht="12.5" x14ac:dyDescent="0.25">
      <c r="A372" s="67">
        <v>4067</v>
      </c>
      <c r="B372" s="483">
        <v>7</v>
      </c>
      <c r="C372" s="14">
        <v>7</v>
      </c>
      <c r="D372" s="14"/>
      <c r="E372" s="14"/>
      <c r="F372" s="35" t="s">
        <v>2693</v>
      </c>
    </row>
    <row r="373" spans="1:6" ht="12.5" x14ac:dyDescent="0.25">
      <c r="A373" s="67">
        <v>4068</v>
      </c>
      <c r="B373" s="483">
        <v>7</v>
      </c>
      <c r="C373" s="14">
        <v>7</v>
      </c>
      <c r="D373" s="14"/>
      <c r="E373" s="14"/>
      <c r="F373" s="35" t="s">
        <v>413</v>
      </c>
    </row>
    <row r="374" spans="1:6" ht="12.5" x14ac:dyDescent="0.25">
      <c r="A374" s="67">
        <v>4070</v>
      </c>
      <c r="B374" s="483">
        <v>7</v>
      </c>
      <c r="C374" s="14">
        <v>7</v>
      </c>
      <c r="D374" s="14"/>
      <c r="E374" s="14"/>
      <c r="F374" s="35" t="s">
        <v>414</v>
      </c>
    </row>
    <row r="375" spans="1:6" ht="12.5" x14ac:dyDescent="0.25">
      <c r="A375" s="67">
        <v>4073</v>
      </c>
      <c r="B375" s="483">
        <v>7</v>
      </c>
      <c r="C375" s="14">
        <v>7</v>
      </c>
      <c r="D375" s="14"/>
      <c r="E375" s="14"/>
      <c r="F375" s="35" t="s">
        <v>2694</v>
      </c>
    </row>
    <row r="376" spans="1:6" ht="12.5" x14ac:dyDescent="0.25">
      <c r="A376" s="67">
        <v>4074</v>
      </c>
      <c r="B376" s="483">
        <v>7</v>
      </c>
      <c r="C376" s="14">
        <v>7</v>
      </c>
      <c r="D376" s="14"/>
      <c r="E376" s="14"/>
      <c r="F376" s="35" t="s">
        <v>2695</v>
      </c>
    </row>
    <row r="377" spans="1:6" ht="12.5" x14ac:dyDescent="0.25">
      <c r="A377" s="67">
        <v>4075</v>
      </c>
      <c r="B377" s="483">
        <v>7</v>
      </c>
      <c r="C377" s="14">
        <v>7</v>
      </c>
      <c r="D377" s="14"/>
      <c r="E377" s="14"/>
      <c r="F377" s="35" t="s">
        <v>2696</v>
      </c>
    </row>
    <row r="378" spans="1:6" ht="12.5" x14ac:dyDescent="0.25">
      <c r="A378" s="67">
        <v>4077</v>
      </c>
      <c r="B378" s="483">
        <v>7</v>
      </c>
      <c r="C378" s="14">
        <v>7</v>
      </c>
      <c r="D378" s="14"/>
      <c r="E378" s="14"/>
      <c r="F378" s="35" t="s">
        <v>2697</v>
      </c>
    </row>
    <row r="379" spans="1:6" ht="12.5" x14ac:dyDescent="0.25">
      <c r="A379" s="67">
        <v>4078</v>
      </c>
      <c r="B379" s="483">
        <v>7</v>
      </c>
      <c r="C379" s="14">
        <v>7</v>
      </c>
      <c r="D379" s="14"/>
      <c r="E379" s="14"/>
      <c r="F379" s="35" t="s">
        <v>1192</v>
      </c>
    </row>
    <row r="380" spans="1:6" ht="12.5" x14ac:dyDescent="0.25">
      <c r="A380" s="67">
        <v>4079</v>
      </c>
      <c r="B380" s="483">
        <v>7</v>
      </c>
      <c r="C380" s="14">
        <v>7</v>
      </c>
      <c r="D380" s="14"/>
      <c r="E380" s="14"/>
      <c r="F380" s="35" t="s">
        <v>1193</v>
      </c>
    </row>
    <row r="381" spans="1:6" ht="12.5" x14ac:dyDescent="0.25">
      <c r="A381" s="67">
        <v>4080</v>
      </c>
      <c r="B381" s="483">
        <v>7</v>
      </c>
      <c r="C381" s="14">
        <v>7</v>
      </c>
      <c r="D381" s="14"/>
      <c r="E381" s="14"/>
      <c r="F381" s="35" t="s">
        <v>2698</v>
      </c>
    </row>
    <row r="382" spans="1:6" ht="12.5" x14ac:dyDescent="0.25">
      <c r="A382" s="67">
        <v>4081</v>
      </c>
      <c r="B382" s="483">
        <v>7</v>
      </c>
      <c r="C382" s="14">
        <v>7</v>
      </c>
      <c r="D382" s="14"/>
      <c r="E382" s="14"/>
      <c r="F382" s="35" t="s">
        <v>2699</v>
      </c>
    </row>
    <row r="383" spans="1:6" ht="12.5" x14ac:dyDescent="0.25">
      <c r="A383" s="67">
        <v>4082</v>
      </c>
      <c r="B383" s="483">
        <v>7</v>
      </c>
      <c r="C383" s="14">
        <v>7</v>
      </c>
      <c r="D383" s="14"/>
      <c r="E383" s="14"/>
      <c r="F383" s="35" t="s">
        <v>2700</v>
      </c>
    </row>
    <row r="384" spans="1:6" ht="12.5" x14ac:dyDescent="0.25">
      <c r="A384" s="67">
        <v>4083</v>
      </c>
      <c r="B384" s="483">
        <v>7</v>
      </c>
      <c r="C384" s="14">
        <v>7</v>
      </c>
      <c r="D384" s="14"/>
      <c r="E384" s="14"/>
      <c r="F384" s="35" t="s">
        <v>2701</v>
      </c>
    </row>
    <row r="385" spans="1:6" ht="12.5" x14ac:dyDescent="0.25">
      <c r="A385" s="67">
        <v>4084</v>
      </c>
      <c r="B385" s="483">
        <v>7</v>
      </c>
      <c r="C385" s="14">
        <v>7</v>
      </c>
      <c r="D385" s="14"/>
      <c r="E385" s="14"/>
      <c r="F385" s="35" t="s">
        <v>2702</v>
      </c>
    </row>
    <row r="386" spans="1:6" ht="12.5" x14ac:dyDescent="0.25">
      <c r="A386" s="67">
        <v>4085</v>
      </c>
      <c r="B386" s="483">
        <v>7</v>
      </c>
      <c r="C386" s="14">
        <v>7</v>
      </c>
      <c r="D386" s="14"/>
      <c r="E386" s="14"/>
      <c r="F386" s="35" t="s">
        <v>1195</v>
      </c>
    </row>
    <row r="387" spans="1:6" ht="12.5" x14ac:dyDescent="0.25">
      <c r="A387" s="67">
        <v>4087</v>
      </c>
      <c r="B387" s="483">
        <v>7</v>
      </c>
      <c r="C387" s="14">
        <v>7</v>
      </c>
      <c r="D387" s="14"/>
      <c r="E387" s="14"/>
      <c r="F387" s="35" t="s">
        <v>2703</v>
      </c>
    </row>
    <row r="388" spans="1:6" ht="12.5" x14ac:dyDescent="0.25">
      <c r="A388" s="67">
        <v>4088</v>
      </c>
      <c r="B388" s="483">
        <v>7</v>
      </c>
      <c r="C388" s="14">
        <v>7</v>
      </c>
      <c r="D388" s="14"/>
      <c r="E388" s="14"/>
      <c r="F388" s="35" t="s">
        <v>2704</v>
      </c>
    </row>
    <row r="389" spans="1:6" ht="12.5" x14ac:dyDescent="0.25">
      <c r="A389" s="67">
        <v>4089</v>
      </c>
      <c r="B389" s="483">
        <v>7</v>
      </c>
      <c r="C389" s="14">
        <v>7</v>
      </c>
      <c r="D389" s="14"/>
      <c r="E389" s="14"/>
      <c r="F389" s="35" t="s">
        <v>2705</v>
      </c>
    </row>
    <row r="390" spans="1:6" ht="12.5" x14ac:dyDescent="0.25">
      <c r="A390" s="67">
        <v>4090</v>
      </c>
      <c r="B390" s="483">
        <v>7</v>
      </c>
      <c r="C390" s="14">
        <v>7</v>
      </c>
      <c r="D390" s="14"/>
      <c r="E390" s="14"/>
      <c r="F390" s="35" t="s">
        <v>2706</v>
      </c>
    </row>
    <row r="391" spans="1:6" ht="12.5" x14ac:dyDescent="0.25">
      <c r="A391" s="67">
        <v>4091</v>
      </c>
      <c r="B391" s="483">
        <v>7</v>
      </c>
      <c r="C391" s="14">
        <v>7</v>
      </c>
      <c r="D391" s="14"/>
      <c r="E391" s="14"/>
      <c r="F391" s="35" t="s">
        <v>2707</v>
      </c>
    </row>
    <row r="392" spans="1:6" ht="12.5" x14ac:dyDescent="0.25">
      <c r="A392" s="67">
        <v>4092</v>
      </c>
      <c r="B392" s="483">
        <v>7</v>
      </c>
      <c r="C392" s="14">
        <v>7</v>
      </c>
      <c r="D392" s="14"/>
      <c r="E392" s="14"/>
      <c r="F392" s="35" t="s">
        <v>2708</v>
      </c>
    </row>
    <row r="393" spans="1:6" ht="12.5" x14ac:dyDescent="0.25">
      <c r="A393" s="67">
        <v>4093</v>
      </c>
      <c r="B393" s="483">
        <v>7</v>
      </c>
      <c r="C393" s="14">
        <v>7</v>
      </c>
      <c r="D393" s="14"/>
      <c r="E393" s="14"/>
      <c r="F393" s="35" t="s">
        <v>1070</v>
      </c>
    </row>
    <row r="394" spans="1:6" ht="12.5" x14ac:dyDescent="0.25">
      <c r="A394" s="67">
        <v>4095</v>
      </c>
      <c r="B394" s="483">
        <v>7</v>
      </c>
      <c r="C394" s="14">
        <v>7</v>
      </c>
      <c r="D394" s="14"/>
      <c r="E394" s="14"/>
      <c r="F394" s="35" t="s">
        <v>2709</v>
      </c>
    </row>
    <row r="395" spans="1:6" ht="12.5" x14ac:dyDescent="0.25">
      <c r="A395" s="67">
        <v>4097</v>
      </c>
      <c r="B395" s="483">
        <v>7</v>
      </c>
      <c r="C395" s="14">
        <v>7</v>
      </c>
      <c r="D395" s="14"/>
      <c r="E395" s="14"/>
      <c r="F395" s="35" t="s">
        <v>427</v>
      </c>
    </row>
    <row r="396" spans="1:6" ht="12.5" x14ac:dyDescent="0.25">
      <c r="A396" s="67">
        <v>4098</v>
      </c>
      <c r="B396" s="483">
        <v>7</v>
      </c>
      <c r="C396" s="14">
        <v>7</v>
      </c>
      <c r="D396" s="14"/>
      <c r="E396" s="14"/>
      <c r="F396" s="35" t="s">
        <v>428</v>
      </c>
    </row>
    <row r="397" spans="1:6" ht="12.5" x14ac:dyDescent="0.25">
      <c r="A397" s="67">
        <v>4100</v>
      </c>
      <c r="B397" s="483">
        <v>7</v>
      </c>
      <c r="C397" s="14">
        <v>7</v>
      </c>
      <c r="D397" s="14"/>
      <c r="E397" s="14"/>
      <c r="F397" s="35" t="s">
        <v>429</v>
      </c>
    </row>
    <row r="398" spans="1:6" ht="12.5" x14ac:dyDescent="0.25">
      <c r="A398" s="67">
        <v>4102</v>
      </c>
      <c r="B398" s="483">
        <v>7</v>
      </c>
      <c r="C398" s="14">
        <v>7</v>
      </c>
      <c r="D398" s="14"/>
      <c r="E398" s="14"/>
      <c r="F398" s="35" t="s">
        <v>430</v>
      </c>
    </row>
    <row r="399" spans="1:6" ht="12.5" x14ac:dyDescent="0.25">
      <c r="A399" s="67">
        <v>4103</v>
      </c>
      <c r="B399" s="483">
        <v>7</v>
      </c>
      <c r="C399" s="14">
        <v>7</v>
      </c>
      <c r="D399" s="14"/>
      <c r="E399" s="14"/>
      <c r="F399" s="35" t="s">
        <v>1196</v>
      </c>
    </row>
    <row r="400" spans="1:6" ht="12.5" x14ac:dyDescent="0.25">
      <c r="A400" s="67">
        <v>4104</v>
      </c>
      <c r="B400" s="483">
        <v>7</v>
      </c>
      <c r="C400" s="14">
        <v>7</v>
      </c>
      <c r="D400" s="14"/>
      <c r="E400" s="14"/>
      <c r="F400" s="35" t="s">
        <v>2710</v>
      </c>
    </row>
    <row r="401" spans="1:6" ht="12.5" x14ac:dyDescent="0.25">
      <c r="A401" s="67">
        <v>4105</v>
      </c>
      <c r="B401" s="483">
        <v>7</v>
      </c>
      <c r="C401" s="14">
        <v>7</v>
      </c>
      <c r="D401" s="14"/>
      <c r="E401" s="14"/>
      <c r="F401" s="35" t="s">
        <v>2711</v>
      </c>
    </row>
    <row r="402" spans="1:6" ht="12.5" x14ac:dyDescent="0.25">
      <c r="A402" s="67">
        <v>4106</v>
      </c>
      <c r="B402" s="483">
        <v>7</v>
      </c>
      <c r="C402" s="14">
        <v>7</v>
      </c>
      <c r="D402" s="14"/>
      <c r="E402" s="14"/>
      <c r="F402" s="35" t="s">
        <v>2712</v>
      </c>
    </row>
    <row r="403" spans="1:6" ht="12.5" x14ac:dyDescent="0.25">
      <c r="A403" s="67">
        <v>4107</v>
      </c>
      <c r="B403" s="483">
        <v>7</v>
      </c>
      <c r="C403" s="14">
        <v>7</v>
      </c>
      <c r="D403" s="14"/>
      <c r="E403" s="14"/>
      <c r="F403" s="35" t="s">
        <v>435</v>
      </c>
    </row>
    <row r="404" spans="1:6" ht="12.5" x14ac:dyDescent="0.25">
      <c r="A404" s="67">
        <v>4110</v>
      </c>
      <c r="B404" s="483">
        <v>7</v>
      </c>
      <c r="C404" s="14">
        <v>7</v>
      </c>
      <c r="D404" s="14"/>
      <c r="E404" s="14"/>
      <c r="F404" s="35" t="s">
        <v>2713</v>
      </c>
    </row>
    <row r="405" spans="1:6" ht="12.5" x14ac:dyDescent="0.25">
      <c r="A405" s="67">
        <v>4111</v>
      </c>
      <c r="B405" s="483">
        <v>7</v>
      </c>
      <c r="C405" s="14">
        <v>7</v>
      </c>
      <c r="D405" s="14"/>
      <c r="E405" s="14"/>
      <c r="F405" s="35" t="s">
        <v>589</v>
      </c>
    </row>
    <row r="406" spans="1:6" ht="12.5" x14ac:dyDescent="0.25">
      <c r="A406" s="67">
        <v>4112</v>
      </c>
      <c r="B406" s="483">
        <v>7</v>
      </c>
      <c r="C406" s="14">
        <v>7</v>
      </c>
      <c r="D406" s="14"/>
      <c r="E406" s="14"/>
      <c r="F406" s="35" t="s">
        <v>1198</v>
      </c>
    </row>
    <row r="407" spans="1:6" ht="12.5" x14ac:dyDescent="0.25">
      <c r="A407" s="67">
        <v>4113</v>
      </c>
      <c r="B407" s="483">
        <v>7</v>
      </c>
      <c r="C407" s="14">
        <v>7</v>
      </c>
      <c r="D407" s="14"/>
      <c r="E407" s="14"/>
      <c r="F407" s="35" t="s">
        <v>1047</v>
      </c>
    </row>
    <row r="408" spans="1:6" ht="12.5" x14ac:dyDescent="0.25">
      <c r="A408" s="67">
        <v>4116</v>
      </c>
      <c r="B408" s="483">
        <v>7</v>
      </c>
      <c r="C408" s="14">
        <v>7</v>
      </c>
      <c r="D408" s="14"/>
      <c r="E408" s="14"/>
      <c r="F408" s="35" t="s">
        <v>1199</v>
      </c>
    </row>
    <row r="409" spans="1:6" ht="12.5" x14ac:dyDescent="0.25">
      <c r="A409" s="67">
        <v>4118</v>
      </c>
      <c r="B409" s="483">
        <v>7</v>
      </c>
      <c r="C409" s="14">
        <v>7</v>
      </c>
      <c r="D409" s="14"/>
      <c r="E409" s="14"/>
      <c r="F409" s="35" t="s">
        <v>2714</v>
      </c>
    </row>
    <row r="410" spans="1:6" ht="12.5" x14ac:dyDescent="0.25">
      <c r="A410" s="67">
        <v>4119</v>
      </c>
      <c r="B410" s="483">
        <v>7</v>
      </c>
      <c r="C410" s="14">
        <v>7</v>
      </c>
      <c r="D410" s="14"/>
      <c r="E410" s="14"/>
      <c r="F410" s="35" t="s">
        <v>2715</v>
      </c>
    </row>
    <row r="411" spans="1:6" ht="12.5" x14ac:dyDescent="0.25">
      <c r="A411" s="67">
        <v>4120</v>
      </c>
      <c r="B411" s="483">
        <v>7</v>
      </c>
      <c r="C411" s="14">
        <v>7</v>
      </c>
      <c r="D411" s="14"/>
      <c r="E411" s="14"/>
      <c r="F411" s="35" t="s">
        <v>439</v>
      </c>
    </row>
    <row r="412" spans="1:6" ht="12.5" x14ac:dyDescent="0.25">
      <c r="A412" s="67">
        <v>4121</v>
      </c>
      <c r="B412" s="483">
        <v>7</v>
      </c>
      <c r="C412" s="14">
        <v>7</v>
      </c>
      <c r="D412" s="14"/>
      <c r="E412" s="14"/>
      <c r="F412" s="35" t="s">
        <v>2716</v>
      </c>
    </row>
    <row r="413" spans="1:6" ht="12.5" x14ac:dyDescent="0.25">
      <c r="A413" s="67">
        <v>4122</v>
      </c>
      <c r="B413" s="483">
        <v>7</v>
      </c>
      <c r="C413" s="14">
        <v>7</v>
      </c>
      <c r="D413" s="14"/>
      <c r="E413" s="14"/>
      <c r="F413" s="35" t="s">
        <v>2717</v>
      </c>
    </row>
    <row r="414" spans="1:6" ht="12.5" x14ac:dyDescent="0.25">
      <c r="A414" s="67">
        <v>4124</v>
      </c>
      <c r="B414" s="483">
        <v>7</v>
      </c>
      <c r="C414" s="14">
        <v>7</v>
      </c>
      <c r="D414" s="14"/>
      <c r="E414" s="14"/>
      <c r="F414" s="35" t="s">
        <v>440</v>
      </c>
    </row>
    <row r="415" spans="1:6" ht="12.5" x14ac:dyDescent="0.25">
      <c r="A415" s="67">
        <v>4126</v>
      </c>
      <c r="B415" s="483">
        <v>7</v>
      </c>
      <c r="C415" s="14">
        <v>7</v>
      </c>
      <c r="D415" s="14"/>
      <c r="E415" s="14"/>
      <c r="F415" s="35" t="s">
        <v>441</v>
      </c>
    </row>
    <row r="416" spans="1:6" ht="12.5" x14ac:dyDescent="0.25">
      <c r="A416" s="67">
        <v>4127</v>
      </c>
      <c r="B416" s="483">
        <v>7</v>
      </c>
      <c r="C416" s="14">
        <v>7</v>
      </c>
      <c r="D416" s="14"/>
      <c r="E416" s="14"/>
      <c r="F416" s="35" t="s">
        <v>442</v>
      </c>
    </row>
    <row r="417" spans="1:6" ht="12.5" x14ac:dyDescent="0.25">
      <c r="A417" s="67">
        <v>4131</v>
      </c>
      <c r="B417" s="483">
        <v>7</v>
      </c>
      <c r="C417" s="14">
        <v>7</v>
      </c>
      <c r="D417" s="14"/>
      <c r="E417" s="14"/>
      <c r="F417" s="35" t="s">
        <v>1069</v>
      </c>
    </row>
    <row r="418" spans="1:6" ht="12.5" x14ac:dyDescent="0.25">
      <c r="A418" s="67">
        <v>4132</v>
      </c>
      <c r="B418" s="483">
        <v>7</v>
      </c>
      <c r="C418" s="14">
        <v>7</v>
      </c>
      <c r="D418" s="14"/>
      <c r="E418" s="14"/>
      <c r="F418" s="35" t="s">
        <v>2718</v>
      </c>
    </row>
    <row r="419" spans="1:6" ht="12.5" x14ac:dyDescent="0.25">
      <c r="A419" s="67">
        <v>4135</v>
      </c>
      <c r="B419" s="483">
        <v>7</v>
      </c>
      <c r="C419" s="14">
        <v>7</v>
      </c>
      <c r="D419" s="14"/>
      <c r="E419" s="14"/>
      <c r="F419" s="35" t="s">
        <v>577</v>
      </c>
    </row>
    <row r="420" spans="1:6" ht="12.5" x14ac:dyDescent="0.25">
      <c r="A420" s="67">
        <v>4137</v>
      </c>
      <c r="B420" s="483">
        <v>7</v>
      </c>
      <c r="C420" s="14">
        <v>7</v>
      </c>
      <c r="D420" s="14"/>
      <c r="E420" s="14"/>
      <c r="F420" s="35" t="s">
        <v>2719</v>
      </c>
    </row>
    <row r="421" spans="1:6" ht="12.5" x14ac:dyDescent="0.25">
      <c r="A421" s="67">
        <v>4138</v>
      </c>
      <c r="B421" s="483">
        <v>7</v>
      </c>
      <c r="C421" s="14">
        <v>7</v>
      </c>
      <c r="D421" s="14"/>
      <c r="E421" s="14"/>
      <c r="F421" s="35" t="s">
        <v>2720</v>
      </c>
    </row>
    <row r="422" spans="1:6" ht="12.5" x14ac:dyDescent="0.25">
      <c r="A422" s="67">
        <v>4139</v>
      </c>
      <c r="B422" s="483">
        <v>7</v>
      </c>
      <c r="C422" s="14">
        <v>7</v>
      </c>
      <c r="D422" s="14"/>
      <c r="E422" s="14"/>
      <c r="F422" s="35" t="s">
        <v>445</v>
      </c>
    </row>
    <row r="423" spans="1:6" ht="12.5" x14ac:dyDescent="0.25">
      <c r="A423" s="67">
        <v>4140</v>
      </c>
      <c r="B423" s="483">
        <v>7</v>
      </c>
      <c r="C423" s="14">
        <v>7</v>
      </c>
      <c r="D423" s="14"/>
      <c r="E423" s="14"/>
      <c r="F423" s="35" t="s">
        <v>446</v>
      </c>
    </row>
    <row r="424" spans="1:6" ht="12.5" x14ac:dyDescent="0.25">
      <c r="A424" s="67">
        <v>4142</v>
      </c>
      <c r="B424" s="483">
        <v>7</v>
      </c>
      <c r="C424" s="14">
        <v>7</v>
      </c>
      <c r="D424" s="14"/>
      <c r="E424" s="14"/>
      <c r="F424" s="35" t="s">
        <v>2721</v>
      </c>
    </row>
    <row r="425" spans="1:6" ht="12.5" x14ac:dyDescent="0.25">
      <c r="A425" s="67">
        <v>4143</v>
      </c>
      <c r="B425" s="483">
        <v>7</v>
      </c>
      <c r="C425" s="14">
        <v>7</v>
      </c>
      <c r="D425" s="14"/>
      <c r="E425" s="14"/>
      <c r="F425" s="35" t="s">
        <v>2722</v>
      </c>
    </row>
    <row r="426" spans="1:6" ht="12.5" x14ac:dyDescent="0.25">
      <c r="A426" s="67">
        <v>4144</v>
      </c>
      <c r="B426" s="483">
        <v>7</v>
      </c>
      <c r="C426" s="14">
        <v>7</v>
      </c>
      <c r="D426" s="14"/>
      <c r="E426" s="14"/>
      <c r="F426" s="35" t="s">
        <v>2723</v>
      </c>
    </row>
    <row r="427" spans="1:6" ht="12.5" x14ac:dyDescent="0.25">
      <c r="A427" s="67">
        <v>4145</v>
      </c>
      <c r="B427" s="483">
        <v>7</v>
      </c>
      <c r="C427" s="14">
        <v>7</v>
      </c>
      <c r="D427" s="14"/>
      <c r="E427" s="14"/>
      <c r="F427" s="35" t="s">
        <v>2724</v>
      </c>
    </row>
    <row r="428" spans="1:6" ht="12.5" x14ac:dyDescent="0.25">
      <c r="A428" s="67">
        <v>4146</v>
      </c>
      <c r="B428" s="483">
        <v>7</v>
      </c>
      <c r="C428" s="14">
        <v>7</v>
      </c>
      <c r="D428" s="14"/>
      <c r="E428" s="14"/>
      <c r="F428" s="35" t="s">
        <v>2725</v>
      </c>
    </row>
    <row r="429" spans="1:6" ht="12.5" x14ac:dyDescent="0.25">
      <c r="A429" s="67">
        <v>4150</v>
      </c>
      <c r="B429" s="483">
        <v>7</v>
      </c>
      <c r="C429" s="14">
        <v>7</v>
      </c>
      <c r="D429" s="14"/>
      <c r="E429" s="14"/>
      <c r="F429" s="35" t="s">
        <v>2726</v>
      </c>
    </row>
    <row r="430" spans="1:6" ht="12.5" x14ac:dyDescent="0.25">
      <c r="A430" s="67">
        <v>4151</v>
      </c>
      <c r="B430" s="483">
        <v>7</v>
      </c>
      <c r="C430" s="14">
        <v>7</v>
      </c>
      <c r="D430" s="14"/>
      <c r="E430" s="14"/>
      <c r="F430" s="35" t="s">
        <v>2727</v>
      </c>
    </row>
    <row r="431" spans="1:6" ht="12.5" x14ac:dyDescent="0.25">
      <c r="A431" s="67">
        <v>4152</v>
      </c>
      <c r="B431" s="483">
        <v>7</v>
      </c>
      <c r="C431" s="14">
        <v>7</v>
      </c>
      <c r="D431" s="14"/>
      <c r="E431" s="14"/>
      <c r="F431" s="35" t="s">
        <v>1204</v>
      </c>
    </row>
    <row r="432" spans="1:6" ht="12.5" x14ac:dyDescent="0.25">
      <c r="A432" s="67">
        <v>4153</v>
      </c>
      <c r="B432" s="483">
        <v>7</v>
      </c>
      <c r="C432" s="14">
        <v>7</v>
      </c>
      <c r="D432" s="14"/>
      <c r="E432" s="14"/>
      <c r="F432" s="35" t="s">
        <v>452</v>
      </c>
    </row>
    <row r="433" spans="1:6" ht="12.5" x14ac:dyDescent="0.25">
      <c r="A433" s="67">
        <v>4155</v>
      </c>
      <c r="B433" s="483">
        <v>7</v>
      </c>
      <c r="C433" s="14">
        <v>7</v>
      </c>
      <c r="D433" s="14"/>
      <c r="E433" s="14"/>
      <c r="F433" s="35" t="s">
        <v>2728</v>
      </c>
    </row>
    <row r="434" spans="1:6" ht="12.5" x14ac:dyDescent="0.25">
      <c r="A434" s="67">
        <v>4159</v>
      </c>
      <c r="B434" s="483">
        <v>7</v>
      </c>
      <c r="C434" s="14">
        <v>7</v>
      </c>
      <c r="D434" s="14"/>
      <c r="E434" s="14"/>
      <c r="F434" s="35" t="s">
        <v>1205</v>
      </c>
    </row>
    <row r="435" spans="1:6" ht="12.5" x14ac:dyDescent="0.25">
      <c r="A435" s="67">
        <v>4160</v>
      </c>
      <c r="B435" s="483">
        <v>7</v>
      </c>
      <c r="C435" s="14">
        <v>7</v>
      </c>
      <c r="D435" s="14"/>
      <c r="E435" s="14"/>
      <c r="F435" s="35" t="s">
        <v>2729</v>
      </c>
    </row>
    <row r="436" spans="1:6" ht="12.5" x14ac:dyDescent="0.25">
      <c r="A436" s="67">
        <v>4161</v>
      </c>
      <c r="B436" s="483">
        <v>7</v>
      </c>
      <c r="C436" s="14">
        <v>7</v>
      </c>
      <c r="D436" s="14"/>
      <c r="E436" s="14"/>
      <c r="F436" s="35" t="s">
        <v>455</v>
      </c>
    </row>
    <row r="437" spans="1:6" ht="12.5" x14ac:dyDescent="0.25">
      <c r="A437" s="67">
        <v>4162</v>
      </c>
      <c r="B437" s="483">
        <v>7</v>
      </c>
      <c r="C437" s="14">
        <v>7</v>
      </c>
      <c r="D437" s="14"/>
      <c r="E437" s="14"/>
      <c r="F437" s="35" t="s">
        <v>2730</v>
      </c>
    </row>
    <row r="438" spans="1:6" ht="12.5" x14ac:dyDescent="0.25">
      <c r="A438" s="67">
        <v>4163</v>
      </c>
      <c r="B438" s="483">
        <v>7</v>
      </c>
      <c r="C438" s="14">
        <v>7</v>
      </c>
      <c r="D438" s="14"/>
      <c r="E438" s="14"/>
      <c r="F438" s="35" t="s">
        <v>457</v>
      </c>
    </row>
    <row r="439" spans="1:6" ht="12.5" x14ac:dyDescent="0.25">
      <c r="A439" s="67">
        <v>4164</v>
      </c>
      <c r="B439" s="483">
        <v>7</v>
      </c>
      <c r="C439" s="14">
        <v>7</v>
      </c>
      <c r="D439" s="14"/>
      <c r="E439" s="14"/>
      <c r="F439" s="35" t="s">
        <v>458</v>
      </c>
    </row>
    <row r="440" spans="1:6" ht="12.5" x14ac:dyDescent="0.25">
      <c r="A440" s="67">
        <v>4166</v>
      </c>
      <c r="B440" s="483">
        <v>7</v>
      </c>
      <c r="C440" s="14">
        <v>7</v>
      </c>
      <c r="D440" s="14"/>
      <c r="E440" s="14"/>
      <c r="F440" s="35" t="s">
        <v>1206</v>
      </c>
    </row>
    <row r="441" spans="1:6" ht="12.5" x14ac:dyDescent="0.25">
      <c r="A441" s="67">
        <v>4167</v>
      </c>
      <c r="B441" s="483">
        <v>7</v>
      </c>
      <c r="C441" s="14">
        <v>7</v>
      </c>
      <c r="D441" s="14"/>
      <c r="E441" s="14"/>
      <c r="F441" s="35" t="s">
        <v>459</v>
      </c>
    </row>
    <row r="442" spans="1:6" ht="12.5" x14ac:dyDescent="0.25">
      <c r="A442" s="67">
        <v>4168</v>
      </c>
      <c r="B442" s="483">
        <v>7</v>
      </c>
      <c r="C442" s="14">
        <v>7</v>
      </c>
      <c r="D442" s="14"/>
      <c r="E442" s="14"/>
      <c r="F442" s="35" t="s">
        <v>460</v>
      </c>
    </row>
    <row r="443" spans="1:6" ht="12.5" x14ac:dyDescent="0.25">
      <c r="A443" s="67">
        <v>4169</v>
      </c>
      <c r="B443" s="483">
        <v>7</v>
      </c>
      <c r="C443" s="14">
        <v>7</v>
      </c>
      <c r="D443" s="14"/>
      <c r="E443" s="14"/>
      <c r="F443" s="35" t="s">
        <v>2731</v>
      </c>
    </row>
    <row r="444" spans="1:6" ht="12.5" x14ac:dyDescent="0.25">
      <c r="A444" s="67">
        <v>4170</v>
      </c>
      <c r="B444" s="483">
        <v>7</v>
      </c>
      <c r="C444" s="14">
        <v>7</v>
      </c>
      <c r="D444" s="14"/>
      <c r="E444" s="14"/>
      <c r="F444" s="35" t="s">
        <v>1066</v>
      </c>
    </row>
    <row r="445" spans="1:6" ht="12.5" x14ac:dyDescent="0.25">
      <c r="A445" s="67">
        <v>4171</v>
      </c>
      <c r="B445" s="483">
        <v>7</v>
      </c>
      <c r="C445" s="14">
        <v>7</v>
      </c>
      <c r="D445" s="14"/>
      <c r="E445" s="14"/>
      <c r="F445" s="35" t="s">
        <v>462</v>
      </c>
    </row>
    <row r="446" spans="1:6" ht="12.5" x14ac:dyDescent="0.25">
      <c r="A446" s="67">
        <v>4172</v>
      </c>
      <c r="B446" s="483">
        <v>7</v>
      </c>
      <c r="C446" s="14">
        <v>7</v>
      </c>
      <c r="D446" s="14"/>
      <c r="E446" s="14"/>
      <c r="F446" s="35" t="s">
        <v>2732</v>
      </c>
    </row>
    <row r="447" spans="1:6" ht="12.5" x14ac:dyDescent="0.25">
      <c r="A447" s="67">
        <v>4177</v>
      </c>
      <c r="B447" s="483">
        <v>7</v>
      </c>
      <c r="C447" s="14">
        <v>7</v>
      </c>
      <c r="D447" s="14"/>
      <c r="E447" s="14"/>
      <c r="F447" s="35" t="s">
        <v>464</v>
      </c>
    </row>
    <row r="448" spans="1:6" ht="12.5" x14ac:dyDescent="0.25">
      <c r="A448" s="67">
        <v>4178</v>
      </c>
      <c r="B448" s="483">
        <v>7</v>
      </c>
      <c r="C448" s="14">
        <v>7</v>
      </c>
      <c r="D448" s="14"/>
      <c r="E448" s="14"/>
      <c r="F448" s="35" t="s">
        <v>2733</v>
      </c>
    </row>
    <row r="449" spans="1:6" ht="12.5" x14ac:dyDescent="0.25">
      <c r="A449" s="67">
        <v>4181</v>
      </c>
      <c r="B449" s="483">
        <v>7</v>
      </c>
      <c r="C449" s="14">
        <v>7</v>
      </c>
      <c r="D449" s="14"/>
      <c r="E449" s="14"/>
      <c r="F449" s="35" t="s">
        <v>466</v>
      </c>
    </row>
    <row r="450" spans="1:6" ht="12.5" x14ac:dyDescent="0.25">
      <c r="A450" s="67">
        <v>4183</v>
      </c>
      <c r="B450" s="483">
        <v>7</v>
      </c>
      <c r="C450" s="14">
        <v>7</v>
      </c>
      <c r="D450" s="14"/>
      <c r="E450" s="14"/>
      <c r="F450" s="35" t="s">
        <v>467</v>
      </c>
    </row>
    <row r="451" spans="1:6" ht="12.5" x14ac:dyDescent="0.25">
      <c r="A451" s="67">
        <v>4184</v>
      </c>
      <c r="B451" s="483">
        <v>7</v>
      </c>
      <c r="C451" s="14">
        <v>7</v>
      </c>
      <c r="D451" s="14"/>
      <c r="E451" s="14"/>
      <c r="F451" s="35" t="s">
        <v>468</v>
      </c>
    </row>
    <row r="452" spans="1:6" ht="12.5" x14ac:dyDescent="0.25">
      <c r="A452" s="67">
        <v>4185</v>
      </c>
      <c r="B452" s="483">
        <v>7</v>
      </c>
      <c r="C452" s="14">
        <v>7</v>
      </c>
      <c r="D452" s="14"/>
      <c r="E452" s="14"/>
      <c r="F452" s="35" t="s">
        <v>469</v>
      </c>
    </row>
    <row r="453" spans="1:6" ht="12.5" x14ac:dyDescent="0.25">
      <c r="A453" s="67">
        <v>4186</v>
      </c>
      <c r="B453" s="483">
        <v>7</v>
      </c>
      <c r="C453" s="14">
        <v>7</v>
      </c>
      <c r="D453" s="14"/>
      <c r="E453" s="14"/>
      <c r="F453" s="35" t="s">
        <v>470</v>
      </c>
    </row>
    <row r="454" spans="1:6" ht="12.5" x14ac:dyDescent="0.25">
      <c r="A454" s="67">
        <v>4187</v>
      </c>
      <c r="B454" s="483">
        <v>7</v>
      </c>
      <c r="C454" s="14">
        <v>7</v>
      </c>
      <c r="D454" s="14"/>
      <c r="E454" s="14"/>
      <c r="F454" s="35" t="s">
        <v>592</v>
      </c>
    </row>
    <row r="455" spans="1:6" ht="12.5" x14ac:dyDescent="0.25">
      <c r="A455" s="67">
        <v>4188</v>
      </c>
      <c r="B455" s="483">
        <v>7</v>
      </c>
      <c r="C455" s="14">
        <v>7</v>
      </c>
      <c r="D455" s="14"/>
      <c r="E455" s="14"/>
      <c r="F455" s="35" t="s">
        <v>471</v>
      </c>
    </row>
    <row r="456" spans="1:6" ht="12.5" x14ac:dyDescent="0.25">
      <c r="A456" s="67">
        <v>4189</v>
      </c>
      <c r="B456" s="483">
        <v>7</v>
      </c>
      <c r="C456" s="14">
        <v>7</v>
      </c>
      <c r="D456" s="14"/>
      <c r="E456" s="14"/>
      <c r="F456" s="35" t="s">
        <v>472</v>
      </c>
    </row>
    <row r="457" spans="1:6" ht="12.5" x14ac:dyDescent="0.25">
      <c r="A457" s="67">
        <v>4190</v>
      </c>
      <c r="B457" s="483">
        <v>7</v>
      </c>
      <c r="C457" s="14">
        <v>7</v>
      </c>
      <c r="D457" s="14"/>
      <c r="E457" s="14"/>
      <c r="F457" s="35" t="s">
        <v>473</v>
      </c>
    </row>
    <row r="458" spans="1:6" ht="12.5" x14ac:dyDescent="0.25">
      <c r="A458" s="67">
        <v>4191</v>
      </c>
      <c r="B458" s="483">
        <v>7</v>
      </c>
      <c r="C458" s="14">
        <v>7</v>
      </c>
      <c r="D458" s="14"/>
      <c r="E458" s="14"/>
      <c r="F458" s="35" t="s">
        <v>2735</v>
      </c>
    </row>
    <row r="459" spans="1:6" ht="12.5" x14ac:dyDescent="0.25">
      <c r="A459" s="67">
        <v>4192</v>
      </c>
      <c r="B459" s="483">
        <v>7</v>
      </c>
      <c r="C459" s="14">
        <v>7</v>
      </c>
      <c r="D459" s="14"/>
      <c r="E459" s="14"/>
      <c r="F459" s="35" t="s">
        <v>475</v>
      </c>
    </row>
    <row r="460" spans="1:6" ht="12.5" x14ac:dyDescent="0.25">
      <c r="A460" s="67">
        <v>4193</v>
      </c>
      <c r="B460" s="483">
        <v>7</v>
      </c>
      <c r="C460" s="14">
        <v>7</v>
      </c>
      <c r="D460" s="14"/>
      <c r="E460" s="14"/>
      <c r="F460" s="35" t="s">
        <v>562</v>
      </c>
    </row>
    <row r="461" spans="1:6" ht="12.5" x14ac:dyDescent="0.25">
      <c r="A461" s="67">
        <v>4194</v>
      </c>
      <c r="B461" s="483">
        <v>7</v>
      </c>
      <c r="C461" s="14">
        <v>7</v>
      </c>
      <c r="D461" s="14"/>
      <c r="E461" s="14"/>
      <c r="F461" s="35" t="s">
        <v>2736</v>
      </c>
    </row>
    <row r="462" spans="1:6" ht="12.5" x14ac:dyDescent="0.25">
      <c r="A462" s="67">
        <v>4195</v>
      </c>
      <c r="B462" s="483">
        <v>7</v>
      </c>
      <c r="C462" s="14">
        <v>7</v>
      </c>
      <c r="D462" s="14"/>
      <c r="E462" s="14"/>
      <c r="F462" s="35" t="s">
        <v>2737</v>
      </c>
    </row>
    <row r="463" spans="1:6" ht="12.5" x14ac:dyDescent="0.25">
      <c r="A463" s="67">
        <v>4198</v>
      </c>
      <c r="B463" s="483">
        <v>7</v>
      </c>
      <c r="C463" s="14">
        <v>7</v>
      </c>
      <c r="D463" s="14"/>
      <c r="E463" s="14"/>
      <c r="F463" s="35" t="s">
        <v>2738</v>
      </c>
    </row>
    <row r="464" spans="1:6" ht="12.5" x14ac:dyDescent="0.25">
      <c r="A464" s="67">
        <v>4199</v>
      </c>
      <c r="B464" s="483">
        <v>7</v>
      </c>
      <c r="C464" s="14">
        <v>7</v>
      </c>
      <c r="D464" s="14"/>
      <c r="E464" s="14"/>
      <c r="F464" s="35" t="s">
        <v>2739</v>
      </c>
    </row>
    <row r="465" spans="1:6" ht="12.5" x14ac:dyDescent="0.25">
      <c r="A465" s="67">
        <v>4200</v>
      </c>
      <c r="B465" s="483">
        <v>7</v>
      </c>
      <c r="C465" s="14">
        <v>7</v>
      </c>
      <c r="D465" s="14"/>
      <c r="E465" s="14"/>
      <c r="F465" s="35" t="s">
        <v>2740</v>
      </c>
    </row>
    <row r="466" spans="1:6" ht="12.5" x14ac:dyDescent="0.25">
      <c r="A466" s="67">
        <v>4201</v>
      </c>
      <c r="B466" s="483">
        <v>7</v>
      </c>
      <c r="C466" s="14">
        <v>7</v>
      </c>
      <c r="D466" s="14"/>
      <c r="E466" s="14"/>
      <c r="F466" s="35" t="s">
        <v>480</v>
      </c>
    </row>
    <row r="467" spans="1:6" ht="12.5" x14ac:dyDescent="0.25">
      <c r="A467" s="67">
        <v>4204</v>
      </c>
      <c r="B467" s="483">
        <v>7</v>
      </c>
      <c r="C467" s="14">
        <v>7</v>
      </c>
      <c r="D467" s="14"/>
      <c r="E467" s="14"/>
      <c r="F467" s="35" t="s">
        <v>481</v>
      </c>
    </row>
    <row r="468" spans="1:6" ht="12.5" x14ac:dyDescent="0.25">
      <c r="A468" s="67">
        <v>4205</v>
      </c>
      <c r="B468" s="483">
        <v>7</v>
      </c>
      <c r="C468" s="14">
        <v>7</v>
      </c>
      <c r="D468" s="14"/>
      <c r="E468" s="14"/>
      <c r="F468" s="35" t="s">
        <v>2741</v>
      </c>
    </row>
    <row r="469" spans="1:6" ht="12.5" x14ac:dyDescent="0.25">
      <c r="A469" s="67">
        <v>4207</v>
      </c>
      <c r="B469" s="483">
        <v>7</v>
      </c>
      <c r="C469" s="14">
        <v>7</v>
      </c>
      <c r="D469" s="14"/>
      <c r="E469" s="14"/>
      <c r="F469" s="35" t="s">
        <v>2742</v>
      </c>
    </row>
    <row r="470" spans="1:6" ht="12.5" x14ac:dyDescent="0.25">
      <c r="A470" s="67">
        <v>4208</v>
      </c>
      <c r="B470" s="483">
        <v>7</v>
      </c>
      <c r="C470" s="14">
        <v>7</v>
      </c>
      <c r="D470" s="14"/>
      <c r="E470" s="14"/>
      <c r="F470" s="35" t="s">
        <v>2743</v>
      </c>
    </row>
    <row r="471" spans="1:6" ht="12.5" x14ac:dyDescent="0.25">
      <c r="A471" s="67">
        <v>4209</v>
      </c>
      <c r="B471" s="483">
        <v>7</v>
      </c>
      <c r="C471" s="14">
        <v>7</v>
      </c>
      <c r="D471" s="14"/>
      <c r="E471" s="14"/>
      <c r="F471" s="35" t="s">
        <v>2744</v>
      </c>
    </row>
    <row r="472" spans="1:6" ht="12.5" x14ac:dyDescent="0.25">
      <c r="A472" s="67">
        <v>4210</v>
      </c>
      <c r="B472" s="483">
        <v>7</v>
      </c>
      <c r="C472" s="14">
        <v>7</v>
      </c>
      <c r="D472" s="14"/>
      <c r="E472" s="14"/>
      <c r="F472" s="35" t="s">
        <v>485</v>
      </c>
    </row>
    <row r="473" spans="1:6" ht="12.5" x14ac:dyDescent="0.25">
      <c r="A473" s="67">
        <v>4212</v>
      </c>
      <c r="B473" s="483">
        <v>7</v>
      </c>
      <c r="C473" s="14">
        <v>7</v>
      </c>
      <c r="D473" s="14"/>
      <c r="E473" s="14"/>
      <c r="F473" s="35" t="s">
        <v>2745</v>
      </c>
    </row>
    <row r="474" spans="1:6" ht="12.5" x14ac:dyDescent="0.25">
      <c r="A474" s="67">
        <v>4213</v>
      </c>
      <c r="B474" s="483">
        <v>7</v>
      </c>
      <c r="C474" s="14">
        <v>7</v>
      </c>
      <c r="D474" s="14"/>
      <c r="E474" s="14"/>
      <c r="F474" s="35" t="s">
        <v>486</v>
      </c>
    </row>
    <row r="475" spans="1:6" ht="12.5" x14ac:dyDescent="0.25">
      <c r="A475" s="67">
        <v>4215</v>
      </c>
      <c r="B475" s="483">
        <v>7</v>
      </c>
      <c r="C475" s="14">
        <v>7</v>
      </c>
      <c r="D475" s="14"/>
      <c r="E475" s="14"/>
      <c r="F475" s="35" t="s">
        <v>487</v>
      </c>
    </row>
    <row r="476" spans="1:6" ht="12.5" x14ac:dyDescent="0.25">
      <c r="A476" s="67">
        <v>4217</v>
      </c>
      <c r="B476" s="483">
        <v>7</v>
      </c>
      <c r="C476" s="14">
        <v>7</v>
      </c>
      <c r="D476" s="14"/>
      <c r="E476" s="14"/>
      <c r="F476" s="35" t="s">
        <v>488</v>
      </c>
    </row>
    <row r="477" spans="1:6" ht="12.5" x14ac:dyDescent="0.25">
      <c r="A477" s="67">
        <v>4218</v>
      </c>
      <c r="B477" s="483">
        <v>7</v>
      </c>
      <c r="C477" s="14">
        <v>7</v>
      </c>
      <c r="D477" s="14"/>
      <c r="E477" s="14"/>
      <c r="F477" s="35" t="s">
        <v>489</v>
      </c>
    </row>
    <row r="478" spans="1:6" ht="12.5" x14ac:dyDescent="0.25">
      <c r="A478" s="67">
        <v>4219</v>
      </c>
      <c r="B478" s="483">
        <v>7</v>
      </c>
      <c r="C478" s="14">
        <v>7</v>
      </c>
      <c r="D478" s="14"/>
      <c r="E478" s="14"/>
      <c r="F478" s="35" t="s">
        <v>490</v>
      </c>
    </row>
    <row r="479" spans="1:6" ht="12.5" x14ac:dyDescent="0.25">
      <c r="A479" s="67">
        <v>4220</v>
      </c>
      <c r="B479" s="483">
        <v>7</v>
      </c>
      <c r="C479" s="14">
        <v>7</v>
      </c>
      <c r="D479" s="14"/>
      <c r="E479" s="14"/>
      <c r="F479" s="35" t="s">
        <v>569</v>
      </c>
    </row>
    <row r="480" spans="1:6" ht="12.5" x14ac:dyDescent="0.25">
      <c r="A480" s="67">
        <v>4221</v>
      </c>
      <c r="B480" s="483">
        <v>7</v>
      </c>
      <c r="C480" s="14">
        <v>7</v>
      </c>
      <c r="D480" s="14"/>
      <c r="E480" s="14"/>
      <c r="F480" s="35" t="s">
        <v>2746</v>
      </c>
    </row>
    <row r="481" spans="1:6" ht="12.5" x14ac:dyDescent="0.25">
      <c r="A481" s="67">
        <v>4223</v>
      </c>
      <c r="B481" s="483">
        <v>7</v>
      </c>
      <c r="C481" s="14">
        <v>7</v>
      </c>
      <c r="D481" s="14"/>
      <c r="E481" s="14"/>
      <c r="F481" s="35" t="s">
        <v>492</v>
      </c>
    </row>
    <row r="482" spans="1:6" ht="12.5" x14ac:dyDescent="0.25">
      <c r="A482" s="67">
        <v>4224</v>
      </c>
      <c r="B482" s="483">
        <v>7</v>
      </c>
      <c r="C482" s="14">
        <v>7</v>
      </c>
      <c r="D482" s="14"/>
      <c r="E482" s="14"/>
      <c r="F482" s="35" t="s">
        <v>2747</v>
      </c>
    </row>
    <row r="483" spans="1:6" ht="12.5" x14ac:dyDescent="0.25">
      <c r="A483" s="67">
        <v>4225</v>
      </c>
      <c r="B483" s="483">
        <v>7</v>
      </c>
      <c r="C483" s="14">
        <v>7</v>
      </c>
      <c r="D483" s="14"/>
      <c r="E483" s="14"/>
      <c r="F483" s="35" t="s">
        <v>2748</v>
      </c>
    </row>
    <row r="484" spans="1:6" ht="12.5" x14ac:dyDescent="0.25">
      <c r="A484" s="67">
        <v>4226</v>
      </c>
      <c r="B484" s="483">
        <v>7</v>
      </c>
      <c r="C484" s="14">
        <v>7</v>
      </c>
      <c r="D484" s="14"/>
      <c r="E484" s="14"/>
      <c r="F484" s="35" t="s">
        <v>494</v>
      </c>
    </row>
    <row r="485" spans="1:6" ht="12.5" x14ac:dyDescent="0.25">
      <c r="A485" s="67">
        <v>4227</v>
      </c>
      <c r="B485" s="483">
        <v>7</v>
      </c>
      <c r="C485" s="14">
        <v>7</v>
      </c>
      <c r="D485" s="14"/>
      <c r="E485" s="14"/>
      <c r="F485" s="35" t="s">
        <v>495</v>
      </c>
    </row>
    <row r="486" spans="1:6" ht="12.5" x14ac:dyDescent="0.25">
      <c r="A486" s="67">
        <v>4228</v>
      </c>
      <c r="B486" s="483">
        <v>7</v>
      </c>
      <c r="C486" s="14">
        <v>7</v>
      </c>
      <c r="D486" s="14"/>
      <c r="E486" s="14"/>
      <c r="F486" s="35" t="s">
        <v>496</v>
      </c>
    </row>
    <row r="487" spans="1:6" ht="12.5" x14ac:dyDescent="0.25">
      <c r="A487" s="67">
        <v>4229</v>
      </c>
      <c r="B487" s="483">
        <v>7</v>
      </c>
      <c r="C487" s="14">
        <v>7</v>
      </c>
      <c r="D487" s="14"/>
      <c r="E487" s="14"/>
      <c r="F487" s="35" t="s">
        <v>2749</v>
      </c>
    </row>
    <row r="488" spans="1:6" ht="12.5" x14ac:dyDescent="0.25">
      <c r="A488" s="67">
        <v>4230</v>
      </c>
      <c r="B488" s="483">
        <v>7</v>
      </c>
      <c r="C488" s="14">
        <v>7</v>
      </c>
      <c r="D488" s="14"/>
      <c r="E488" s="14"/>
      <c r="F488" s="35" t="s">
        <v>573</v>
      </c>
    </row>
    <row r="489" spans="1:6" ht="12.5" x14ac:dyDescent="0.25">
      <c r="A489" s="67">
        <v>4231</v>
      </c>
      <c r="B489" s="483">
        <v>7</v>
      </c>
      <c r="C489" s="14">
        <v>7</v>
      </c>
      <c r="D489" s="14"/>
      <c r="E489" s="14"/>
      <c r="F489" s="35" t="s">
        <v>497</v>
      </c>
    </row>
    <row r="490" spans="1:6" ht="12.5" x14ac:dyDescent="0.25">
      <c r="A490" s="67">
        <v>4232</v>
      </c>
      <c r="B490" s="483">
        <v>7</v>
      </c>
      <c r="C490" s="14">
        <v>7</v>
      </c>
      <c r="D490" s="14"/>
      <c r="E490" s="14"/>
      <c r="F490" s="35" t="s">
        <v>2750</v>
      </c>
    </row>
    <row r="491" spans="1:6" ht="12.5" x14ac:dyDescent="0.25">
      <c r="A491" s="67">
        <v>4233</v>
      </c>
      <c r="B491" s="483">
        <v>7</v>
      </c>
      <c r="C491" s="14">
        <v>7</v>
      </c>
      <c r="D491" s="14"/>
      <c r="E491" s="14"/>
      <c r="F491" s="35" t="s">
        <v>499</v>
      </c>
    </row>
    <row r="492" spans="1:6" ht="12.5" x14ac:dyDescent="0.25">
      <c r="A492" s="67">
        <v>4235</v>
      </c>
      <c r="B492" s="483">
        <v>7</v>
      </c>
      <c r="C492" s="14">
        <v>7</v>
      </c>
      <c r="D492" s="14"/>
      <c r="E492" s="14"/>
      <c r="F492" s="35" t="s">
        <v>500</v>
      </c>
    </row>
    <row r="493" spans="1:6" ht="12.5" x14ac:dyDescent="0.25">
      <c r="A493" s="67">
        <v>4237</v>
      </c>
      <c r="B493" s="483">
        <v>7</v>
      </c>
      <c r="C493" s="14">
        <v>7</v>
      </c>
      <c r="D493" s="14"/>
      <c r="E493" s="14"/>
      <c r="F493" s="35" t="s">
        <v>1018</v>
      </c>
    </row>
    <row r="494" spans="1:6" ht="12.5" x14ac:dyDescent="0.25">
      <c r="A494" s="67">
        <v>4238</v>
      </c>
      <c r="B494" s="483">
        <v>7</v>
      </c>
      <c r="C494" s="14">
        <v>7</v>
      </c>
      <c r="D494" s="14"/>
      <c r="E494" s="14"/>
      <c r="F494" s="35" t="s">
        <v>501</v>
      </c>
    </row>
    <row r="495" spans="1:6" ht="12.5" x14ac:dyDescent="0.25">
      <c r="A495" s="67">
        <v>4239</v>
      </c>
      <c r="B495" s="483">
        <v>7</v>
      </c>
      <c r="C495" s="14">
        <v>7</v>
      </c>
      <c r="D495" s="14"/>
      <c r="E495" s="14"/>
      <c r="F495" s="35" t="s">
        <v>2751</v>
      </c>
    </row>
    <row r="496" spans="1:6" ht="12.5" x14ac:dyDescent="0.25">
      <c r="A496" s="67">
        <v>4240</v>
      </c>
      <c r="B496" s="483">
        <v>7</v>
      </c>
      <c r="C496" s="14">
        <v>7</v>
      </c>
      <c r="D496" s="14"/>
      <c r="E496" s="14"/>
      <c r="F496" s="35" t="s">
        <v>2377</v>
      </c>
    </row>
    <row r="497" spans="1:6" ht="12.5" x14ac:dyDescent="0.25">
      <c r="A497" s="67">
        <v>4243</v>
      </c>
      <c r="B497" s="483">
        <v>7</v>
      </c>
      <c r="C497" s="14">
        <v>7</v>
      </c>
      <c r="D497" s="14"/>
      <c r="E497" s="14"/>
      <c r="F497" s="35" t="s">
        <v>126</v>
      </c>
    </row>
    <row r="498" spans="1:6" ht="12.5" x14ac:dyDescent="0.25">
      <c r="A498" s="67">
        <v>4244</v>
      </c>
      <c r="B498" s="483">
        <v>7</v>
      </c>
      <c r="C498" s="14">
        <v>7</v>
      </c>
      <c r="D498" s="14"/>
      <c r="E498" s="14"/>
      <c r="F498" s="35" t="s">
        <v>1209</v>
      </c>
    </row>
    <row r="499" spans="1:6" ht="12.5" x14ac:dyDescent="0.25">
      <c r="A499" s="67">
        <v>4246</v>
      </c>
      <c r="B499" s="483">
        <v>7</v>
      </c>
      <c r="C499" s="14">
        <v>7</v>
      </c>
      <c r="D499" s="14"/>
      <c r="E499" s="14"/>
      <c r="F499" s="35" t="s">
        <v>1060</v>
      </c>
    </row>
    <row r="500" spans="1:6" ht="12.5" x14ac:dyDescent="0.25">
      <c r="A500" s="67">
        <v>4248</v>
      </c>
      <c r="B500" s="483">
        <v>7</v>
      </c>
      <c r="C500" s="14">
        <v>7</v>
      </c>
      <c r="D500" s="14"/>
      <c r="E500" s="14"/>
      <c r="F500" s="35" t="s">
        <v>127</v>
      </c>
    </row>
    <row r="501" spans="1:6" ht="12.5" x14ac:dyDescent="0.25">
      <c r="A501" s="67">
        <v>4249</v>
      </c>
      <c r="B501" s="483">
        <v>7</v>
      </c>
      <c r="C501" s="14">
        <v>7</v>
      </c>
      <c r="D501" s="14"/>
      <c r="E501" s="14"/>
      <c r="F501" s="35" t="s">
        <v>128</v>
      </c>
    </row>
    <row r="502" spans="1:6" ht="12.5" x14ac:dyDescent="0.25">
      <c r="A502" s="67">
        <v>4250</v>
      </c>
      <c r="B502" s="483">
        <v>7</v>
      </c>
      <c r="C502" s="14">
        <v>7</v>
      </c>
      <c r="D502" s="14"/>
      <c r="E502" s="14"/>
      <c r="F502" s="35" t="s">
        <v>504</v>
      </c>
    </row>
    <row r="503" spans="1:6" ht="12.5" x14ac:dyDescent="0.25">
      <c r="A503" s="67">
        <v>4253</v>
      </c>
      <c r="B503" s="483">
        <v>7</v>
      </c>
      <c r="C503" s="14">
        <v>7</v>
      </c>
      <c r="D503" s="14"/>
      <c r="E503" s="14"/>
      <c r="F503" s="35" t="s">
        <v>2378</v>
      </c>
    </row>
    <row r="504" spans="1:6" ht="12.5" x14ac:dyDescent="0.25">
      <c r="A504" s="67">
        <v>4254</v>
      </c>
      <c r="B504" s="483">
        <v>7</v>
      </c>
      <c r="C504" s="14">
        <v>7</v>
      </c>
      <c r="D504" s="14"/>
      <c r="E504" s="14"/>
      <c r="F504" s="35" t="s">
        <v>2379</v>
      </c>
    </row>
    <row r="505" spans="1:6" ht="12.5" x14ac:dyDescent="0.25">
      <c r="A505" s="67">
        <v>4255</v>
      </c>
      <c r="B505" s="483">
        <v>7</v>
      </c>
      <c r="C505" s="14">
        <v>7</v>
      </c>
      <c r="D505" s="14"/>
      <c r="E505" s="14"/>
      <c r="F505" s="35" t="s">
        <v>2116</v>
      </c>
    </row>
    <row r="506" spans="1:6" ht="12.5" x14ac:dyDescent="0.25">
      <c r="A506" s="67">
        <v>4258</v>
      </c>
      <c r="B506" s="483">
        <v>7</v>
      </c>
      <c r="C506" s="14">
        <v>7</v>
      </c>
      <c r="D506" s="14"/>
      <c r="E506" s="14"/>
      <c r="F506" s="35" t="s">
        <v>2356</v>
      </c>
    </row>
    <row r="507" spans="1:6" ht="12.5" x14ac:dyDescent="0.25">
      <c r="A507" s="67">
        <v>4261</v>
      </c>
      <c r="B507" s="483">
        <v>7</v>
      </c>
      <c r="C507" s="14">
        <v>7</v>
      </c>
      <c r="D507" s="14"/>
      <c r="E507" s="14"/>
      <c r="F507" s="35" t="s">
        <v>2752</v>
      </c>
    </row>
    <row r="508" spans="1:6" ht="12.5" x14ac:dyDescent="0.25">
      <c r="A508" s="67">
        <v>4263</v>
      </c>
      <c r="B508" s="483">
        <v>7</v>
      </c>
      <c r="C508" s="14">
        <v>7</v>
      </c>
      <c r="D508" s="14"/>
      <c r="E508" s="14"/>
      <c r="F508" s="35" t="s">
        <v>2380</v>
      </c>
    </row>
    <row r="509" spans="1:6" ht="12.5" x14ac:dyDescent="0.25">
      <c r="A509" s="67">
        <v>4264</v>
      </c>
      <c r="B509" s="483">
        <v>7</v>
      </c>
      <c r="C509" s="14">
        <v>7</v>
      </c>
      <c r="D509" s="14"/>
      <c r="E509" s="14"/>
      <c r="F509" s="35" t="s">
        <v>2118</v>
      </c>
    </row>
    <row r="510" spans="1:6" ht="12.5" x14ac:dyDescent="0.25">
      <c r="A510" s="67">
        <v>4265</v>
      </c>
      <c r="B510" s="484">
        <v>7</v>
      </c>
      <c r="C510" s="14">
        <v>7</v>
      </c>
      <c r="D510" s="14"/>
      <c r="E510" s="14"/>
      <c r="F510" s="12" t="s">
        <v>2381</v>
      </c>
    </row>
    <row r="511" spans="1:6" ht="12.5" x14ac:dyDescent="0.25">
      <c r="A511" s="67">
        <v>4266</v>
      </c>
      <c r="B511" s="484">
        <v>7</v>
      </c>
      <c r="C511" s="14">
        <v>7</v>
      </c>
      <c r="D511" s="14"/>
      <c r="E511" s="14"/>
      <c r="F511" s="12" t="s">
        <v>2382</v>
      </c>
    </row>
    <row r="512" spans="1:6" ht="12.5" x14ac:dyDescent="0.25">
      <c r="A512" s="67">
        <v>4267</v>
      </c>
      <c r="B512" s="483">
        <v>7</v>
      </c>
      <c r="C512" s="14">
        <v>7</v>
      </c>
      <c r="D512" s="14"/>
      <c r="E512" s="14"/>
      <c r="F512" s="35" t="s">
        <v>2383</v>
      </c>
    </row>
    <row r="513" spans="1:6" ht="12.5" x14ac:dyDescent="0.25">
      <c r="A513" s="67">
        <v>4268</v>
      </c>
      <c r="B513" s="483">
        <v>7</v>
      </c>
      <c r="C513" s="14">
        <v>7</v>
      </c>
      <c r="D513" s="14"/>
      <c r="E513" s="14"/>
      <c r="F513" s="35" t="s">
        <v>2384</v>
      </c>
    </row>
    <row r="514" spans="1:6" ht="12.5" x14ac:dyDescent="0.25">
      <c r="A514" s="67">
        <v>4269</v>
      </c>
      <c r="B514" s="483">
        <v>7</v>
      </c>
      <c r="C514" s="14">
        <v>7</v>
      </c>
      <c r="D514" s="14"/>
      <c r="E514" s="14"/>
      <c r="F514" s="35" t="s">
        <v>2385</v>
      </c>
    </row>
    <row r="515" spans="1:6" ht="12.5" x14ac:dyDescent="0.25">
      <c r="A515" s="67">
        <v>4271</v>
      </c>
      <c r="B515" s="484">
        <v>7</v>
      </c>
      <c r="C515" s="14">
        <v>7</v>
      </c>
      <c r="D515" s="14"/>
      <c r="E515" s="14"/>
      <c r="F515" s="12" t="s">
        <v>2386</v>
      </c>
    </row>
    <row r="516" spans="1:6" ht="12.5" x14ac:dyDescent="0.25">
      <c r="A516" s="67">
        <v>4273</v>
      </c>
      <c r="B516" s="484">
        <v>7</v>
      </c>
      <c r="C516" s="14">
        <v>7</v>
      </c>
      <c r="D516" s="14"/>
      <c r="E516" s="14"/>
      <c r="F516" s="12" t="s">
        <v>2387</v>
      </c>
    </row>
    <row r="517" spans="1:6" ht="12.5" x14ac:dyDescent="0.25">
      <c r="A517" s="67">
        <v>4274</v>
      </c>
      <c r="B517" s="484">
        <v>7</v>
      </c>
      <c r="C517" s="14">
        <v>7</v>
      </c>
      <c r="D517" s="14"/>
      <c r="E517" s="14"/>
      <c r="F517" s="12" t="s">
        <v>2388</v>
      </c>
    </row>
    <row r="518" spans="1:6" ht="12.5" x14ac:dyDescent="0.25">
      <c r="A518" s="67">
        <v>4275</v>
      </c>
      <c r="B518" s="484">
        <v>7</v>
      </c>
      <c r="C518" s="14">
        <v>7</v>
      </c>
      <c r="D518" s="14"/>
      <c r="E518" s="14"/>
      <c r="F518" s="12" t="s">
        <v>2389</v>
      </c>
    </row>
    <row r="519" spans="1:6" ht="12.5" x14ac:dyDescent="0.25">
      <c r="A519" s="67">
        <v>4276</v>
      </c>
      <c r="B519" s="484">
        <v>7</v>
      </c>
      <c r="C519" s="14">
        <v>7</v>
      </c>
      <c r="D519" s="14"/>
      <c r="E519" s="14"/>
      <c r="F519" s="12" t="s">
        <v>2390</v>
      </c>
    </row>
    <row r="520" spans="1:6" ht="12.5" x14ac:dyDescent="0.25">
      <c r="A520" s="67">
        <v>4277</v>
      </c>
      <c r="B520" s="484">
        <v>7</v>
      </c>
      <c r="C520" s="14">
        <v>7</v>
      </c>
      <c r="D520" s="14"/>
      <c r="E520" s="14"/>
      <c r="F520" s="12" t="s">
        <v>2391</v>
      </c>
    </row>
    <row r="521" spans="1:6" ht="12.5" x14ac:dyDescent="0.25">
      <c r="A521" s="67">
        <v>4282</v>
      </c>
      <c r="B521" s="483">
        <v>7</v>
      </c>
      <c r="C521" s="14">
        <v>7</v>
      </c>
      <c r="D521" s="14"/>
      <c r="E521" s="14"/>
      <c r="F521" s="35" t="s">
        <v>2392</v>
      </c>
    </row>
    <row r="522" spans="1:6" ht="12.5" x14ac:dyDescent="0.25">
      <c r="A522" s="67">
        <v>4998</v>
      </c>
      <c r="B522" s="483">
        <v>8</v>
      </c>
      <c r="C522" s="14">
        <v>8</v>
      </c>
      <c r="D522" s="14"/>
      <c r="E522" s="14"/>
      <c r="F522" s="35" t="s">
        <v>505</v>
      </c>
    </row>
    <row r="523" spans="1:6" ht="12.5" x14ac:dyDescent="0.25">
      <c r="A523" s="67">
        <v>4999</v>
      </c>
      <c r="B523" s="483">
        <v>7</v>
      </c>
      <c r="C523" s="14">
        <v>0</v>
      </c>
      <c r="D523" s="14"/>
      <c r="E523" s="14"/>
      <c r="F523" s="35" t="s">
        <v>506</v>
      </c>
    </row>
    <row r="524" spans="1:6" ht="12.5" x14ac:dyDescent="0.25">
      <c r="A524" s="67">
        <v>6000</v>
      </c>
      <c r="B524" s="483">
        <v>62</v>
      </c>
      <c r="C524" s="14">
        <v>0</v>
      </c>
      <c r="D524" s="14"/>
      <c r="E524" s="14"/>
      <c r="F524" s="35" t="s">
        <v>3540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H699"/>
  <sheetViews>
    <sheetView topLeftCell="A4" workbookViewId="0">
      <selection activeCell="F28" sqref="F28"/>
    </sheetView>
  </sheetViews>
  <sheetFormatPr defaultRowHeight="10" x14ac:dyDescent="0.2"/>
  <cols>
    <col min="1" max="1" width="6.6640625" style="240" customWidth="1"/>
    <col min="2" max="2" width="9.5546875" style="25" hidden="1" customWidth="1"/>
    <col min="3" max="5" width="9.77734375" style="25" hidden="1" customWidth="1"/>
    <col min="6" max="6" width="22.109375" customWidth="1"/>
    <col min="7" max="7" width="0.44140625" customWidth="1"/>
    <col min="8" max="8" width="9.77734375" customWidth="1"/>
    <col min="9" max="9" width="16.44140625" customWidth="1"/>
    <col min="10" max="10" width="9" customWidth="1"/>
    <col min="11" max="11" width="15.21875" customWidth="1"/>
    <col min="12" max="12" width="9" customWidth="1"/>
    <col min="13" max="13" width="12.77734375" customWidth="1"/>
    <col min="14" max="14" width="9" customWidth="1"/>
    <col min="15" max="15" width="14" customWidth="1"/>
    <col min="16" max="16" width="9" customWidth="1"/>
    <col min="17" max="17" width="12.6640625" customWidth="1"/>
    <col min="18" max="18" width="9" customWidth="1"/>
    <col min="19" max="19" width="13.5546875" customWidth="1"/>
    <col min="20" max="20" width="9" customWidth="1"/>
    <col min="21" max="21" width="17.5546875" customWidth="1"/>
    <col min="22" max="22" width="10.88671875" bestFit="1" customWidth="1"/>
    <col min="23" max="23" width="1.21875" customWidth="1"/>
    <col min="24" max="24" width="17.88671875" customWidth="1"/>
    <col min="25" max="25" width="9" customWidth="1"/>
    <col min="26" max="26" width="14.109375" style="25" customWidth="1"/>
    <col min="27" max="27" width="9" style="25" customWidth="1"/>
    <col min="28" max="28" width="17.33203125" style="25" customWidth="1"/>
    <col min="29" max="29" width="9" style="25" customWidth="1"/>
    <col min="30" max="30" width="15.6640625" customWidth="1"/>
    <col min="31" max="31" width="10.21875" customWidth="1"/>
    <col min="32" max="32" width="13.6640625" customWidth="1"/>
    <col min="33" max="33" width="9" customWidth="1"/>
    <col min="34" max="34" width="12" customWidth="1"/>
    <col min="35" max="35" width="9" customWidth="1"/>
    <col min="36" max="36" width="11.77734375" customWidth="1"/>
    <col min="37" max="37" width="9" customWidth="1"/>
    <col min="38" max="38" width="12.44140625" customWidth="1"/>
    <col min="39" max="39" width="7.33203125" customWidth="1"/>
    <col min="40" max="40" width="16.77734375" customWidth="1"/>
    <col min="41" max="41" width="9.6640625" customWidth="1"/>
    <col min="42" max="42" width="0.44140625" customWidth="1"/>
    <col min="43" max="48" width="9" customWidth="1"/>
    <col min="49" max="49" width="14.33203125" customWidth="1"/>
    <col min="50" max="50" width="9" customWidth="1"/>
    <col min="51" max="51" width="14.33203125" customWidth="1"/>
    <col min="52" max="52" width="9" customWidth="1"/>
    <col min="53" max="53" width="11.33203125" customWidth="1"/>
    <col min="54" max="54" width="9" customWidth="1"/>
    <col min="55" max="55" width="11.33203125" customWidth="1"/>
    <col min="56" max="56" width="9" customWidth="1"/>
    <col min="57" max="57" width="11.33203125" customWidth="1"/>
    <col min="58" max="60" width="9" customWidth="1"/>
    <col min="61" max="61" width="10.21875" customWidth="1"/>
    <col min="62" max="62" width="9" customWidth="1"/>
    <col min="63" max="63" width="12.44140625" customWidth="1"/>
    <col min="64" max="64" width="9" customWidth="1"/>
    <col min="65" max="65" width="15.44140625" customWidth="1"/>
    <col min="66" max="73" width="9" customWidth="1"/>
    <col min="74" max="74" width="14.33203125" customWidth="1"/>
    <col min="75" max="75" width="10.21875" customWidth="1"/>
    <col min="76" max="76" width="14.33203125" customWidth="1"/>
    <col min="77" max="77" width="9" customWidth="1"/>
    <col min="78" max="78" width="11.33203125" customWidth="1"/>
    <col min="79" max="79" width="9" customWidth="1"/>
    <col min="80" max="80" width="11.33203125" customWidth="1"/>
    <col min="81" max="81" width="9" customWidth="1"/>
    <col min="82" max="82" width="11.33203125" customWidth="1"/>
    <col min="83" max="85" width="9" customWidth="1"/>
    <col min="86" max="86" width="10.21875" customWidth="1"/>
    <col min="87" max="87" width="9" customWidth="1"/>
    <col min="88" max="88" width="12.44140625" customWidth="1"/>
    <col min="89" max="89" width="9" customWidth="1"/>
    <col min="90" max="90" width="15.44140625" customWidth="1"/>
    <col min="91" max="91" width="10.88671875" customWidth="1"/>
    <col min="92" max="92" width="1.21875" customWidth="1"/>
    <col min="93" max="93" width="11.109375" customWidth="1"/>
    <col min="94" max="94" width="11.21875" customWidth="1"/>
    <col min="95" max="95" width="11" customWidth="1"/>
    <col min="96" max="96" width="10.6640625" customWidth="1"/>
    <col min="97" max="97" width="9.109375" customWidth="1"/>
    <col min="98" max="98" width="1.109375" customWidth="1"/>
    <col min="99" max="99" width="1.109375" style="25" customWidth="1"/>
    <col min="100" max="100" width="1.109375" style="470" customWidth="1"/>
    <col min="101" max="101" width="9.77734375" customWidth="1"/>
    <col min="102" max="102" width="16.77734375" customWidth="1"/>
    <col min="103" max="103" width="9" customWidth="1"/>
    <col min="104" max="104" width="15.88671875" customWidth="1"/>
    <col min="105" max="105" width="9" customWidth="1"/>
    <col min="106" max="106" width="13.6640625" customWidth="1"/>
    <col min="107" max="109" width="9" customWidth="1"/>
    <col min="110" max="110" width="11.88671875" customWidth="1"/>
    <col min="111" max="111" width="9" customWidth="1"/>
    <col min="112" max="112" width="15.44140625" customWidth="1"/>
    <col min="113" max="113" width="9" customWidth="1"/>
    <col min="114" max="114" width="17.21875" customWidth="1"/>
    <col min="115" max="115" width="11.109375" customWidth="1"/>
    <col min="116" max="116" width="0.88671875" customWidth="1"/>
    <col min="117" max="117" width="16.44140625" customWidth="1"/>
    <col min="118" max="118" width="9" customWidth="1"/>
    <col min="119" max="119" width="14.44140625" style="25" customWidth="1"/>
    <col min="120" max="120" width="9" style="25" customWidth="1"/>
    <col min="121" max="121" width="16.109375" style="25" customWidth="1"/>
    <col min="122" max="122" width="9" style="25" customWidth="1"/>
    <col min="123" max="123" width="15.77734375" customWidth="1"/>
    <col min="124" max="124" width="9" customWidth="1"/>
    <col min="125" max="125" width="13.5546875" customWidth="1"/>
    <col min="126" max="126" width="9" customWidth="1"/>
    <col min="127" max="127" width="12.33203125" customWidth="1"/>
    <col min="128" max="128" width="9" customWidth="1"/>
    <col min="129" max="129" width="13.109375" customWidth="1"/>
    <col min="130" max="130" width="9" customWidth="1"/>
    <col min="131" max="131" width="16.77734375" customWidth="1"/>
    <col min="132" max="132" width="14.21875" customWidth="1"/>
    <col min="133" max="133" width="17.109375" customWidth="1"/>
    <col min="134" max="141" width="9" customWidth="1"/>
    <col min="142" max="142" width="14.33203125" customWidth="1"/>
    <col min="143" max="143" width="9" customWidth="1"/>
    <col min="144" max="144" width="14.33203125" customWidth="1"/>
    <col min="145" max="145" width="9" customWidth="1"/>
    <col min="146" max="146" width="11.33203125" customWidth="1"/>
    <col min="147" max="147" width="9" customWidth="1"/>
    <col min="148" max="148" width="11.33203125" customWidth="1"/>
    <col min="149" max="149" width="9" customWidth="1"/>
    <col min="150" max="150" width="11.33203125" customWidth="1"/>
    <col min="151" max="151" width="9" customWidth="1"/>
    <col min="152" max="152" width="7.44140625" customWidth="1"/>
    <col min="153" max="153" width="9" customWidth="1"/>
    <col min="154" max="154" width="10.21875" customWidth="1"/>
    <col min="155" max="155" width="9" customWidth="1"/>
    <col min="156" max="156" width="12.44140625" customWidth="1"/>
    <col min="157" max="157" width="9" customWidth="1"/>
    <col min="158" max="158" width="15.44140625" customWidth="1"/>
    <col min="159" max="159" width="9" customWidth="1"/>
    <col min="160" max="160" width="0.44140625" customWidth="1"/>
    <col min="161" max="166" width="9" customWidth="1"/>
    <col min="167" max="167" width="18.21875" customWidth="1"/>
    <col min="168" max="168" width="9" customWidth="1"/>
    <col min="169" max="169" width="14.33203125" customWidth="1"/>
    <col min="170" max="170" width="9" customWidth="1"/>
    <col min="171" max="171" width="11.33203125" customWidth="1"/>
    <col min="172" max="172" width="9" customWidth="1"/>
    <col min="173" max="173" width="11.33203125" customWidth="1"/>
    <col min="174" max="174" width="9" customWidth="1"/>
    <col min="175" max="175" width="11.33203125" customWidth="1"/>
    <col min="176" max="178" width="9" customWidth="1"/>
    <col min="179" max="179" width="10.21875" customWidth="1"/>
    <col min="180" max="180" width="9" customWidth="1"/>
    <col min="181" max="181" width="12.44140625" customWidth="1"/>
    <col min="182" max="182" width="9" customWidth="1"/>
    <col min="183" max="183" width="15.44140625" customWidth="1"/>
    <col min="184" max="184" width="9.88671875" customWidth="1"/>
    <col min="185" max="185" width="0.44140625" customWidth="1"/>
    <col min="186" max="186" width="11.21875" customWidth="1"/>
    <col min="187" max="187" width="12" customWidth="1"/>
    <col min="188" max="188" width="10.44140625" customWidth="1"/>
    <col min="189" max="189" width="10.6640625" customWidth="1"/>
    <col min="190" max="190" width="9.33203125" customWidth="1"/>
  </cols>
  <sheetData>
    <row r="1" spans="1:190" ht="12.5" x14ac:dyDescent="0.25">
      <c r="A1" s="475">
        <f>COLUMN()</f>
        <v>1</v>
      </c>
      <c r="B1" s="66">
        <f>COLUMN()</f>
        <v>2</v>
      </c>
      <c r="C1" s="66">
        <f>COLUMN()</f>
        <v>3</v>
      </c>
      <c r="D1" s="66">
        <f>COLUMN()</f>
        <v>4</v>
      </c>
      <c r="E1" s="66"/>
      <c r="F1" s="66">
        <f>COLUMN()</f>
        <v>6</v>
      </c>
      <c r="G1" s="66">
        <f>COLUMN()</f>
        <v>7</v>
      </c>
      <c r="H1" s="66">
        <f>COLUMN()</f>
        <v>8</v>
      </c>
      <c r="I1" s="66">
        <f>COLUMN()</f>
        <v>9</v>
      </c>
      <c r="J1" s="66">
        <f>COLUMN()</f>
        <v>10</v>
      </c>
      <c r="K1" s="66">
        <f>COLUMN()</f>
        <v>11</v>
      </c>
      <c r="L1" s="66">
        <f>COLUMN()</f>
        <v>12</v>
      </c>
      <c r="M1" s="66">
        <f>COLUMN()</f>
        <v>13</v>
      </c>
      <c r="N1" s="66">
        <f>COLUMN()</f>
        <v>14</v>
      </c>
      <c r="O1" s="66">
        <f>COLUMN()</f>
        <v>15</v>
      </c>
      <c r="P1" s="66">
        <f>COLUMN()</f>
        <v>16</v>
      </c>
      <c r="Q1" s="66">
        <f>COLUMN()</f>
        <v>17</v>
      </c>
      <c r="R1" s="66">
        <f>COLUMN()</f>
        <v>18</v>
      </c>
      <c r="S1" s="66">
        <f>COLUMN()</f>
        <v>19</v>
      </c>
      <c r="T1" s="66">
        <f>COLUMN()</f>
        <v>20</v>
      </c>
      <c r="U1" s="66">
        <f>COLUMN()</f>
        <v>21</v>
      </c>
      <c r="V1" s="66">
        <f>COLUMN()</f>
        <v>22</v>
      </c>
      <c r="W1" s="66">
        <f>COLUMN()</f>
        <v>23</v>
      </c>
      <c r="X1" s="66">
        <f>COLUMN()</f>
        <v>24</v>
      </c>
      <c r="Y1" s="66">
        <f>COLUMN()</f>
        <v>25</v>
      </c>
      <c r="Z1" s="66">
        <f>COLUMN()</f>
        <v>26</v>
      </c>
      <c r="AA1" s="66">
        <f>COLUMN()</f>
        <v>27</v>
      </c>
      <c r="AB1" s="66">
        <f>COLUMN()</f>
        <v>28</v>
      </c>
      <c r="AC1" s="66">
        <f>COLUMN()</f>
        <v>29</v>
      </c>
      <c r="AD1" s="66">
        <f>COLUMN()</f>
        <v>30</v>
      </c>
      <c r="AE1" s="66">
        <f>COLUMN()</f>
        <v>31</v>
      </c>
      <c r="AF1" s="66">
        <f>COLUMN()</f>
        <v>32</v>
      </c>
      <c r="AG1" s="66">
        <f>COLUMN()</f>
        <v>33</v>
      </c>
      <c r="AH1" s="66">
        <f>COLUMN()</f>
        <v>34</v>
      </c>
      <c r="AI1" s="66">
        <f>COLUMN()</f>
        <v>35</v>
      </c>
      <c r="AJ1" s="66">
        <f>COLUMN()</f>
        <v>36</v>
      </c>
      <c r="AK1" s="66">
        <f>COLUMN()</f>
        <v>37</v>
      </c>
      <c r="AL1" s="66">
        <f>COLUMN()</f>
        <v>38</v>
      </c>
      <c r="AM1" s="66">
        <f>COLUMN()</f>
        <v>39</v>
      </c>
      <c r="AN1" s="66">
        <f>COLUMN()</f>
        <v>40</v>
      </c>
      <c r="AO1" s="66">
        <f>COLUMN()</f>
        <v>41</v>
      </c>
      <c r="AP1" s="66">
        <f>COLUMN()</f>
        <v>42</v>
      </c>
      <c r="AQ1" s="66">
        <f>COLUMN()</f>
        <v>43</v>
      </c>
      <c r="AR1" s="66">
        <f>COLUMN()</f>
        <v>44</v>
      </c>
      <c r="AS1" s="66">
        <f>COLUMN()</f>
        <v>45</v>
      </c>
      <c r="AT1" s="66">
        <f>COLUMN()</f>
        <v>46</v>
      </c>
      <c r="AU1" s="66">
        <f>COLUMN()</f>
        <v>47</v>
      </c>
      <c r="AV1" s="66">
        <f>COLUMN()</f>
        <v>48</v>
      </c>
      <c r="AW1" s="66">
        <f>COLUMN()</f>
        <v>49</v>
      </c>
      <c r="AX1" s="66">
        <f>COLUMN()</f>
        <v>50</v>
      </c>
      <c r="AY1" s="66">
        <f>COLUMN()</f>
        <v>51</v>
      </c>
      <c r="AZ1" s="66">
        <f>COLUMN()</f>
        <v>52</v>
      </c>
      <c r="BA1" s="66">
        <f>COLUMN()</f>
        <v>53</v>
      </c>
      <c r="BB1" s="66">
        <f>COLUMN()</f>
        <v>54</v>
      </c>
      <c r="BC1" s="66">
        <f>COLUMN()</f>
        <v>55</v>
      </c>
      <c r="BD1" s="66">
        <f>COLUMN()</f>
        <v>56</v>
      </c>
      <c r="BE1" s="66">
        <f>COLUMN()</f>
        <v>57</v>
      </c>
      <c r="BF1" s="66">
        <f>COLUMN()</f>
        <v>58</v>
      </c>
      <c r="BG1" s="66">
        <f>COLUMN()</f>
        <v>59</v>
      </c>
      <c r="BH1" s="66">
        <f>COLUMN()</f>
        <v>60</v>
      </c>
      <c r="BI1" s="66">
        <f>COLUMN()</f>
        <v>61</v>
      </c>
      <c r="BJ1" s="66">
        <f>COLUMN()</f>
        <v>62</v>
      </c>
      <c r="BK1" s="66">
        <f>COLUMN()</f>
        <v>63</v>
      </c>
      <c r="BL1" s="66">
        <f>COLUMN()</f>
        <v>64</v>
      </c>
      <c r="BM1" s="66">
        <f>COLUMN()</f>
        <v>65</v>
      </c>
      <c r="BN1" s="66">
        <f>COLUMN()</f>
        <v>66</v>
      </c>
      <c r="BO1" s="66">
        <f>COLUMN()</f>
        <v>67</v>
      </c>
      <c r="BP1" s="66">
        <f>COLUMN()</f>
        <v>68</v>
      </c>
      <c r="BQ1" s="66">
        <f>COLUMN()</f>
        <v>69</v>
      </c>
      <c r="BR1" s="66">
        <f>COLUMN()</f>
        <v>70</v>
      </c>
      <c r="BS1" s="66">
        <f>COLUMN()</f>
        <v>71</v>
      </c>
      <c r="BT1" s="66">
        <f>COLUMN()</f>
        <v>72</v>
      </c>
      <c r="BU1" s="66">
        <f>COLUMN()</f>
        <v>73</v>
      </c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>
        <f>COLUMN()</f>
        <v>97</v>
      </c>
      <c r="CT1" s="236"/>
      <c r="CU1" s="236"/>
      <c r="CV1" s="463"/>
      <c r="CW1" s="66">
        <f>COLUMN()</f>
        <v>101</v>
      </c>
      <c r="CX1" s="66">
        <f>COLUMN()</f>
        <v>102</v>
      </c>
      <c r="CY1" s="66">
        <f>COLUMN()</f>
        <v>103</v>
      </c>
      <c r="CZ1" s="66">
        <f>COLUMN()</f>
        <v>104</v>
      </c>
      <c r="DA1" s="66">
        <f>COLUMN()</f>
        <v>105</v>
      </c>
      <c r="DB1" s="66">
        <f>COLUMN()</f>
        <v>106</v>
      </c>
      <c r="DC1" s="66">
        <f>COLUMN()</f>
        <v>107</v>
      </c>
      <c r="DD1" s="66">
        <f>COLUMN()</f>
        <v>108</v>
      </c>
      <c r="DE1" s="66">
        <f>COLUMN()</f>
        <v>109</v>
      </c>
      <c r="DF1" s="66">
        <f>COLUMN()</f>
        <v>110</v>
      </c>
      <c r="DG1" s="66">
        <f>COLUMN()</f>
        <v>111</v>
      </c>
      <c r="DH1" s="66">
        <f>COLUMN()</f>
        <v>112</v>
      </c>
      <c r="DI1" s="66">
        <f>COLUMN()</f>
        <v>113</v>
      </c>
      <c r="DJ1" s="66">
        <f>COLUMN()</f>
        <v>114</v>
      </c>
      <c r="DK1" s="66">
        <f>COLUMN()</f>
        <v>115</v>
      </c>
      <c r="DL1" s="66">
        <f>COLUMN()</f>
        <v>116</v>
      </c>
      <c r="DM1" s="66">
        <f>COLUMN()</f>
        <v>117</v>
      </c>
      <c r="DN1" s="66">
        <f>COLUMN()</f>
        <v>118</v>
      </c>
      <c r="DO1" s="66"/>
      <c r="DP1" s="66"/>
      <c r="DQ1" s="66"/>
      <c r="DR1" s="66"/>
      <c r="DS1" s="66">
        <f>COLUMN()</f>
        <v>123</v>
      </c>
      <c r="DT1" s="66">
        <f>COLUMN()</f>
        <v>124</v>
      </c>
      <c r="DU1" s="66">
        <f>COLUMN()</f>
        <v>125</v>
      </c>
      <c r="DV1" s="66">
        <f>COLUMN()</f>
        <v>126</v>
      </c>
      <c r="DW1" s="66">
        <f>COLUMN()</f>
        <v>127</v>
      </c>
      <c r="DX1" s="66">
        <f>COLUMN()</f>
        <v>128</v>
      </c>
      <c r="DY1" s="66">
        <f>COLUMN()</f>
        <v>129</v>
      </c>
      <c r="DZ1" s="66">
        <f>COLUMN()</f>
        <v>130</v>
      </c>
      <c r="EA1" s="66">
        <f>COLUMN()</f>
        <v>131</v>
      </c>
      <c r="EB1" s="66">
        <f>COLUMN()</f>
        <v>132</v>
      </c>
      <c r="EC1" s="66">
        <f>COLUMN()</f>
        <v>133</v>
      </c>
      <c r="ED1" s="66">
        <f>COLUMN()</f>
        <v>134</v>
      </c>
      <c r="EE1" s="66">
        <f>COLUMN()</f>
        <v>135</v>
      </c>
      <c r="EF1" s="66">
        <f>COLUMN()</f>
        <v>136</v>
      </c>
      <c r="EG1" s="66">
        <f>COLUMN()</f>
        <v>137</v>
      </c>
      <c r="EH1" s="66">
        <f>COLUMN()</f>
        <v>138</v>
      </c>
      <c r="EI1" s="66">
        <f>COLUMN()</f>
        <v>139</v>
      </c>
      <c r="EJ1" s="66">
        <f>COLUMN()</f>
        <v>140</v>
      </c>
      <c r="EK1" s="66">
        <f>COLUMN()</f>
        <v>141</v>
      </c>
      <c r="EL1" s="66">
        <f>COLUMN()</f>
        <v>142</v>
      </c>
      <c r="EM1" s="66">
        <f>COLUMN()</f>
        <v>143</v>
      </c>
      <c r="EN1" s="66">
        <f>COLUMN()</f>
        <v>144</v>
      </c>
      <c r="EO1" s="66">
        <f>COLUMN()</f>
        <v>145</v>
      </c>
      <c r="EP1" s="66">
        <f>COLUMN()</f>
        <v>146</v>
      </c>
      <c r="EQ1" s="66">
        <f>COLUMN()</f>
        <v>147</v>
      </c>
      <c r="ER1" s="66">
        <f>COLUMN()</f>
        <v>148</v>
      </c>
      <c r="ES1" s="66">
        <f>COLUMN()</f>
        <v>149</v>
      </c>
      <c r="ET1" s="66">
        <f>COLUMN()</f>
        <v>150</v>
      </c>
      <c r="EU1" s="66">
        <f>COLUMN()</f>
        <v>151</v>
      </c>
      <c r="EV1" s="66">
        <f>COLUMN()</f>
        <v>152</v>
      </c>
      <c r="EW1" s="66">
        <f>COLUMN()</f>
        <v>153</v>
      </c>
      <c r="EX1" s="66">
        <f>COLUMN()</f>
        <v>154</v>
      </c>
      <c r="EY1" s="66">
        <f>COLUMN()</f>
        <v>155</v>
      </c>
      <c r="EZ1" s="66">
        <f>COLUMN()</f>
        <v>156</v>
      </c>
      <c r="FA1" s="66">
        <f>COLUMN()</f>
        <v>157</v>
      </c>
      <c r="FB1" s="66">
        <f>COLUMN()</f>
        <v>158</v>
      </c>
      <c r="FC1" s="66">
        <f>COLUMN()</f>
        <v>159</v>
      </c>
      <c r="FD1" s="66">
        <f>COLUMN()</f>
        <v>160</v>
      </c>
      <c r="FE1" s="66">
        <f>COLUMN()</f>
        <v>161</v>
      </c>
      <c r="FF1" s="66">
        <f>COLUMN()</f>
        <v>162</v>
      </c>
      <c r="FG1" s="66">
        <f>COLUMN()</f>
        <v>163</v>
      </c>
      <c r="FH1" s="66">
        <f>COLUMN()</f>
        <v>164</v>
      </c>
      <c r="FI1" s="66">
        <f>COLUMN()</f>
        <v>165</v>
      </c>
      <c r="FJ1" s="12"/>
      <c r="FK1" s="66">
        <f>COLUMN()</f>
        <v>167</v>
      </c>
      <c r="FL1" s="66">
        <f>COLUMN()</f>
        <v>168</v>
      </c>
      <c r="FM1" s="66">
        <f>COLUMN()</f>
        <v>169</v>
      </c>
      <c r="FN1" s="66">
        <f>COLUMN()</f>
        <v>170</v>
      </c>
      <c r="FO1" s="66">
        <f>COLUMN()</f>
        <v>171</v>
      </c>
      <c r="FP1" s="66">
        <f>COLUMN()</f>
        <v>172</v>
      </c>
      <c r="FQ1" s="66">
        <f>COLUMN()</f>
        <v>173</v>
      </c>
      <c r="FR1" s="66">
        <f>COLUMN()</f>
        <v>174</v>
      </c>
      <c r="FS1" s="66">
        <f>COLUMN()</f>
        <v>175</v>
      </c>
      <c r="FT1" s="66">
        <f>COLUMN()</f>
        <v>176</v>
      </c>
      <c r="FU1" s="66">
        <f>COLUMN()</f>
        <v>177</v>
      </c>
      <c r="FV1" s="66">
        <f>COLUMN()</f>
        <v>178</v>
      </c>
      <c r="FW1" s="66">
        <f>COLUMN()</f>
        <v>179</v>
      </c>
      <c r="FX1" s="66">
        <f>COLUMN()</f>
        <v>180</v>
      </c>
      <c r="FY1" s="66">
        <f>COLUMN()</f>
        <v>181</v>
      </c>
      <c r="FZ1" s="66">
        <f>COLUMN()</f>
        <v>182</v>
      </c>
      <c r="GA1" s="66">
        <f>COLUMN()</f>
        <v>183</v>
      </c>
      <c r="GB1" s="66">
        <f>COLUMN()</f>
        <v>184</v>
      </c>
      <c r="GC1" s="66">
        <f>COLUMN()</f>
        <v>185</v>
      </c>
      <c r="GD1" s="66">
        <f>COLUMN()</f>
        <v>186</v>
      </c>
      <c r="GE1" s="66">
        <f>COLUMN()</f>
        <v>187</v>
      </c>
      <c r="GF1" s="66">
        <f>COLUMN()</f>
        <v>188</v>
      </c>
      <c r="GG1" s="66">
        <f>COLUMN()</f>
        <v>189</v>
      </c>
      <c r="GH1" s="66">
        <f>COLUMN()</f>
        <v>190</v>
      </c>
    </row>
    <row r="2" spans="1:190" s="25" customFormat="1" ht="12.5" x14ac:dyDescent="0.25">
      <c r="A2" s="47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236"/>
      <c r="CU2" s="236"/>
      <c r="CV2" s="463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12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</row>
    <row r="3" spans="1:190" s="25" customFormat="1" ht="12.5" x14ac:dyDescent="0.25">
      <c r="A3" s="475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236"/>
      <c r="CU3" s="236"/>
      <c r="CV3" s="463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12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</row>
    <row r="4" spans="1:190" ht="12.5" x14ac:dyDescent="0.25">
      <c r="A4" s="475"/>
      <c r="B4" s="66"/>
      <c r="C4" s="66"/>
      <c r="D4" s="66"/>
      <c r="E4" s="66"/>
      <c r="F4" s="12"/>
      <c r="G4" s="38"/>
      <c r="H4" s="46" t="s">
        <v>509</v>
      </c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3"/>
      <c r="X4" s="78" t="s">
        <v>2825</v>
      </c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80"/>
      <c r="AR4" s="80"/>
      <c r="AS4" s="80"/>
      <c r="AT4" s="80"/>
      <c r="AU4" s="80"/>
      <c r="AV4" s="43"/>
      <c r="AW4" s="79" t="s">
        <v>2017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43"/>
      <c r="BP4" s="43"/>
      <c r="BQ4" s="43"/>
      <c r="BR4" s="43"/>
      <c r="BS4" s="43"/>
      <c r="BT4" s="43"/>
      <c r="BU4" s="43"/>
      <c r="BV4" s="233"/>
      <c r="BW4" s="233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43"/>
      <c r="CO4" s="233"/>
      <c r="CP4" s="233"/>
      <c r="CQ4" s="233"/>
      <c r="CR4" s="233"/>
      <c r="CS4" s="233"/>
      <c r="CT4" s="235"/>
      <c r="CU4" s="235"/>
      <c r="CV4" s="464"/>
      <c r="CW4" s="65" t="s">
        <v>3510</v>
      </c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43"/>
      <c r="DM4" s="78" t="s">
        <v>3520</v>
      </c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64"/>
      <c r="EF4" s="63"/>
      <c r="EG4" s="63"/>
      <c r="EH4" s="63"/>
      <c r="EI4" s="63"/>
      <c r="EJ4" s="63"/>
      <c r="EK4" s="43"/>
      <c r="EL4" s="64" t="s">
        <v>2018</v>
      </c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3"/>
      <c r="FF4" s="63"/>
      <c r="FG4" s="63"/>
      <c r="FH4" s="63"/>
      <c r="FI4" s="63"/>
      <c r="FJ4" s="12"/>
      <c r="FK4" s="234" t="s">
        <v>2097</v>
      </c>
      <c r="FL4" s="234"/>
      <c r="FM4" s="234"/>
      <c r="FN4" s="234"/>
      <c r="FO4" s="234"/>
      <c r="FP4" s="234"/>
      <c r="FQ4" s="234"/>
      <c r="FR4" s="234"/>
      <c r="FS4" s="234"/>
      <c r="FT4" s="234"/>
      <c r="FU4" s="234"/>
      <c r="FV4" s="234"/>
      <c r="FW4" s="234"/>
      <c r="FX4" s="234"/>
      <c r="FY4" s="234"/>
      <c r="FZ4" s="234"/>
      <c r="GA4" s="234"/>
      <c r="GB4" s="234"/>
      <c r="GC4" s="234"/>
      <c r="GD4" s="234"/>
      <c r="GE4" s="234"/>
      <c r="GF4" s="234"/>
      <c r="GG4" s="234"/>
      <c r="GH4" s="234"/>
    </row>
    <row r="5" spans="1:190" ht="13" x14ac:dyDescent="0.3">
      <c r="A5" s="476"/>
      <c r="B5" s="241"/>
      <c r="C5" s="241"/>
      <c r="D5" s="45"/>
      <c r="E5" s="45"/>
      <c r="F5" s="232"/>
      <c r="G5" s="232"/>
      <c r="H5" s="489" t="s">
        <v>3531</v>
      </c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  <c r="AS5" s="489"/>
      <c r="AT5" s="489"/>
      <c r="AU5" s="489"/>
      <c r="AV5" s="489"/>
      <c r="AW5" s="489"/>
      <c r="AX5" s="489"/>
      <c r="AY5" s="489"/>
      <c r="AZ5" s="489"/>
      <c r="BA5" s="489"/>
      <c r="BB5" s="489"/>
      <c r="BC5" s="489"/>
      <c r="BD5" s="489"/>
      <c r="BE5" s="489"/>
      <c r="BF5" s="489"/>
      <c r="BG5" s="489"/>
      <c r="BH5" s="489"/>
      <c r="BI5" s="489"/>
      <c r="BJ5" s="489"/>
      <c r="BK5" s="489"/>
      <c r="BL5" s="489"/>
      <c r="BM5" s="489"/>
      <c r="BN5" s="489"/>
      <c r="BO5" s="489"/>
      <c r="BP5" s="489"/>
      <c r="BQ5" s="489"/>
      <c r="BR5" s="489"/>
      <c r="BS5" s="489"/>
      <c r="BT5" s="489"/>
      <c r="BU5" s="489"/>
      <c r="BV5" s="489"/>
      <c r="BW5" s="489"/>
      <c r="BX5" s="489"/>
      <c r="BY5" s="489"/>
      <c r="BZ5" s="489"/>
      <c r="CA5" s="489"/>
      <c r="CB5" s="489"/>
      <c r="CC5" s="489"/>
      <c r="CD5" s="489"/>
      <c r="CE5" s="489"/>
      <c r="CF5" s="489"/>
      <c r="CG5" s="489"/>
      <c r="CH5" s="489"/>
      <c r="CI5" s="489"/>
      <c r="CJ5" s="489"/>
      <c r="CK5" s="489"/>
      <c r="CL5" s="489"/>
      <c r="CM5" s="489"/>
      <c r="CN5" s="489"/>
      <c r="CO5" s="489"/>
      <c r="CP5" s="489"/>
      <c r="CQ5" s="489"/>
      <c r="CR5" s="489"/>
      <c r="CS5" s="489"/>
      <c r="CT5" s="237"/>
      <c r="CU5" s="237"/>
      <c r="CV5" s="465"/>
      <c r="CW5" s="490" t="s">
        <v>3532</v>
      </c>
      <c r="CX5" s="490"/>
      <c r="CY5" s="490"/>
      <c r="CZ5" s="490"/>
      <c r="DA5" s="490"/>
      <c r="DB5" s="490"/>
      <c r="DC5" s="490"/>
      <c r="DD5" s="490"/>
      <c r="DE5" s="490"/>
      <c r="DF5" s="490"/>
      <c r="DG5" s="490"/>
      <c r="DH5" s="490"/>
      <c r="DI5" s="490"/>
      <c r="DJ5" s="490"/>
      <c r="DK5" s="490"/>
      <c r="DL5" s="490"/>
      <c r="DM5" s="490"/>
      <c r="DN5" s="490"/>
      <c r="DO5" s="490"/>
      <c r="DP5" s="490"/>
      <c r="DQ5" s="490"/>
      <c r="DR5" s="490"/>
      <c r="DS5" s="490"/>
      <c r="DT5" s="490"/>
      <c r="DU5" s="490"/>
      <c r="DV5" s="490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</row>
    <row r="6" spans="1:190" ht="49.75" customHeight="1" x14ac:dyDescent="0.25">
      <c r="A6" s="477" t="s">
        <v>2113</v>
      </c>
      <c r="B6" s="241" t="s">
        <v>1</v>
      </c>
      <c r="C6" s="241" t="s">
        <v>508</v>
      </c>
      <c r="D6" s="241" t="s">
        <v>525</v>
      </c>
      <c r="E6" s="241" t="s">
        <v>2374</v>
      </c>
      <c r="F6" s="232" t="s">
        <v>507</v>
      </c>
      <c r="G6" s="39"/>
      <c r="H6" s="232" t="s">
        <v>2754</v>
      </c>
      <c r="I6" s="232" t="s">
        <v>2891</v>
      </c>
      <c r="J6" s="232" t="s">
        <v>1214</v>
      </c>
      <c r="K6" s="232" t="s">
        <v>2889</v>
      </c>
      <c r="L6" s="232" t="s">
        <v>1215</v>
      </c>
      <c r="M6" s="232" t="s">
        <v>2893</v>
      </c>
      <c r="N6" s="232" t="s">
        <v>1216</v>
      </c>
      <c r="O6" s="232" t="s">
        <v>2901</v>
      </c>
      <c r="P6" s="232" t="s">
        <v>1218</v>
      </c>
      <c r="Q6" s="232" t="s">
        <v>2908</v>
      </c>
      <c r="R6" s="232" t="s">
        <v>2902</v>
      </c>
      <c r="S6" s="232" t="s">
        <v>2907</v>
      </c>
      <c r="T6" s="232" t="s">
        <v>1569</v>
      </c>
      <c r="U6" s="232" t="s">
        <v>2826</v>
      </c>
      <c r="V6" s="232" t="s">
        <v>3530</v>
      </c>
      <c r="W6" s="39"/>
      <c r="X6" s="232" t="s">
        <v>3509</v>
      </c>
      <c r="Y6" s="232" t="s">
        <v>1573</v>
      </c>
      <c r="Z6" s="251" t="s">
        <v>3506</v>
      </c>
      <c r="AA6" s="251" t="s">
        <v>3507</v>
      </c>
      <c r="AB6" s="251" t="s">
        <v>2151</v>
      </c>
      <c r="AC6" s="251" t="s">
        <v>3508</v>
      </c>
      <c r="AD6" s="232" t="s">
        <v>2890</v>
      </c>
      <c r="AE6" s="232" t="s">
        <v>1215</v>
      </c>
      <c r="AF6" s="232" t="s">
        <v>2898</v>
      </c>
      <c r="AG6" s="232" t="s">
        <v>1216</v>
      </c>
      <c r="AH6" s="232" t="s">
        <v>2903</v>
      </c>
      <c r="AI6" s="232" t="s">
        <v>1218</v>
      </c>
      <c r="AJ6" s="232" t="s">
        <v>2904</v>
      </c>
      <c r="AK6" s="232" t="s">
        <v>2905</v>
      </c>
      <c r="AL6" s="232" t="s">
        <v>2906</v>
      </c>
      <c r="AM6" s="232" t="s">
        <v>1570</v>
      </c>
      <c r="AN6" s="232" t="s">
        <v>1572</v>
      </c>
      <c r="AO6" s="232" t="s">
        <v>2072</v>
      </c>
      <c r="AP6" s="60"/>
      <c r="AQ6" s="232" t="s">
        <v>2073</v>
      </c>
      <c r="AR6" s="232" t="s">
        <v>2074</v>
      </c>
      <c r="AS6" s="232" t="s">
        <v>2076</v>
      </c>
      <c r="AT6" s="232" t="s">
        <v>2079</v>
      </c>
      <c r="AU6" s="232" t="s">
        <v>2075</v>
      </c>
      <c r="AV6" s="39"/>
      <c r="AW6" s="232" t="s">
        <v>2046</v>
      </c>
      <c r="AX6" s="232" t="s">
        <v>2019</v>
      </c>
      <c r="AY6" s="232" t="s">
        <v>2020</v>
      </c>
      <c r="AZ6" s="232" t="s">
        <v>1215</v>
      </c>
      <c r="BA6" s="232" t="s">
        <v>2021</v>
      </c>
      <c r="BB6" s="232" t="s">
        <v>1216</v>
      </c>
      <c r="BC6" s="232" t="s">
        <v>2022</v>
      </c>
      <c r="BD6" s="232" t="s">
        <v>1571</v>
      </c>
      <c r="BE6" s="232" t="s">
        <v>2023</v>
      </c>
      <c r="BF6" s="232" t="s">
        <v>1217</v>
      </c>
      <c r="BG6" s="232" t="s">
        <v>2024</v>
      </c>
      <c r="BH6" s="232" t="s">
        <v>1218</v>
      </c>
      <c r="BI6" s="232" t="s">
        <v>2025</v>
      </c>
      <c r="BJ6" s="232" t="s">
        <v>2026</v>
      </c>
      <c r="BK6" s="232" t="s">
        <v>2027</v>
      </c>
      <c r="BL6" s="232" t="s">
        <v>2028</v>
      </c>
      <c r="BM6" s="232" t="s">
        <v>2029</v>
      </c>
      <c r="BN6" s="232" t="s">
        <v>2077</v>
      </c>
      <c r="BO6" s="39"/>
      <c r="BP6" s="232" t="s">
        <v>2040</v>
      </c>
      <c r="BQ6" s="232" t="s">
        <v>2041</v>
      </c>
      <c r="BR6" s="232" t="s">
        <v>2042</v>
      </c>
      <c r="BS6" s="232" t="s">
        <v>2080</v>
      </c>
      <c r="BT6" s="232" t="s">
        <v>2078</v>
      </c>
      <c r="BU6" s="39"/>
      <c r="BV6" s="232" t="s">
        <v>2084</v>
      </c>
      <c r="BW6" s="232" t="s">
        <v>2085</v>
      </c>
      <c r="BX6" s="232" t="s">
        <v>2086</v>
      </c>
      <c r="BY6" s="232" t="s">
        <v>1215</v>
      </c>
      <c r="BZ6" s="232" t="s">
        <v>2087</v>
      </c>
      <c r="CA6" s="232" t="s">
        <v>1216</v>
      </c>
      <c r="CB6" s="232" t="s">
        <v>2088</v>
      </c>
      <c r="CC6" s="232" t="s">
        <v>1571</v>
      </c>
      <c r="CD6" s="232" t="s">
        <v>2089</v>
      </c>
      <c r="CE6" s="232" t="s">
        <v>1217</v>
      </c>
      <c r="CF6" s="232" t="s">
        <v>2090</v>
      </c>
      <c r="CG6" s="232" t="s">
        <v>1218</v>
      </c>
      <c r="CH6" s="232" t="s">
        <v>2091</v>
      </c>
      <c r="CI6" s="232" t="s">
        <v>2092</v>
      </c>
      <c r="CJ6" s="232" t="s">
        <v>2093</v>
      </c>
      <c r="CK6" s="232" t="s">
        <v>2094</v>
      </c>
      <c r="CL6" s="232" t="s">
        <v>2096</v>
      </c>
      <c r="CM6" s="232" t="s">
        <v>2095</v>
      </c>
      <c r="CN6" s="39"/>
      <c r="CO6" s="232" t="s">
        <v>2109</v>
      </c>
      <c r="CP6" s="232" t="s">
        <v>2111</v>
      </c>
      <c r="CQ6" s="232" t="s">
        <v>2112</v>
      </c>
      <c r="CR6" s="232" t="s">
        <v>2110</v>
      </c>
      <c r="CS6" s="232" t="s">
        <v>2108</v>
      </c>
      <c r="CT6" s="237"/>
      <c r="CU6" s="237"/>
      <c r="CV6" s="465"/>
      <c r="CW6" s="232" t="s">
        <v>2071</v>
      </c>
      <c r="CX6" s="232" t="s">
        <v>3511</v>
      </c>
      <c r="CY6" s="232" t="s">
        <v>3512</v>
      </c>
      <c r="CZ6" s="232" t="s">
        <v>3514</v>
      </c>
      <c r="DA6" s="232" t="s">
        <v>1215</v>
      </c>
      <c r="DB6" s="232" t="s">
        <v>3513</v>
      </c>
      <c r="DC6" s="232" t="s">
        <v>1216</v>
      </c>
      <c r="DD6" s="232" t="s">
        <v>3515</v>
      </c>
      <c r="DE6" s="232" t="s">
        <v>1218</v>
      </c>
      <c r="DF6" s="232" t="s">
        <v>3516</v>
      </c>
      <c r="DG6" s="232" t="s">
        <v>3517</v>
      </c>
      <c r="DH6" s="232" t="s">
        <v>3518</v>
      </c>
      <c r="DI6" s="232" t="s">
        <v>1569</v>
      </c>
      <c r="DJ6" s="232" t="s">
        <v>3519</v>
      </c>
      <c r="DK6" s="232" t="s">
        <v>3530</v>
      </c>
      <c r="DL6" s="39"/>
      <c r="DM6" s="232" t="s">
        <v>3521</v>
      </c>
      <c r="DN6" s="232" t="s">
        <v>3522</v>
      </c>
      <c r="DO6" s="251" t="s">
        <v>3506</v>
      </c>
      <c r="DP6" s="251" t="s">
        <v>3507</v>
      </c>
      <c r="DQ6" s="251" t="s">
        <v>3523</v>
      </c>
      <c r="DR6" s="251" t="s">
        <v>3524</v>
      </c>
      <c r="DS6" s="232" t="s">
        <v>3525</v>
      </c>
      <c r="DT6" s="232" t="s">
        <v>1215</v>
      </c>
      <c r="DU6" s="232" t="s">
        <v>3526</v>
      </c>
      <c r="DV6" s="232" t="s">
        <v>1216</v>
      </c>
      <c r="DW6" s="232" t="s">
        <v>3466</v>
      </c>
      <c r="DX6" s="232" t="s">
        <v>1218</v>
      </c>
      <c r="DY6" s="232" t="s">
        <v>3527</v>
      </c>
      <c r="DZ6" s="232" t="s">
        <v>3528</v>
      </c>
      <c r="EA6" s="232" t="s">
        <v>3529</v>
      </c>
      <c r="EB6" s="232" t="s">
        <v>1570</v>
      </c>
      <c r="EC6" s="232" t="s">
        <v>1574</v>
      </c>
      <c r="ED6" s="232" t="s">
        <v>2072</v>
      </c>
      <c r="EE6" s="60"/>
      <c r="EF6" s="232" t="s">
        <v>2073</v>
      </c>
      <c r="EG6" s="232" t="s">
        <v>2074</v>
      </c>
      <c r="EH6" s="232" t="s">
        <v>2076</v>
      </c>
      <c r="EI6" s="232" t="s">
        <v>2079</v>
      </c>
      <c r="EJ6" s="232" t="s">
        <v>2075</v>
      </c>
      <c r="EK6" s="39"/>
      <c r="EL6" s="229" t="s">
        <v>2030</v>
      </c>
      <c r="EM6" s="229" t="s">
        <v>2070</v>
      </c>
      <c r="EN6" s="232" t="s">
        <v>2031</v>
      </c>
      <c r="EO6" s="232" t="s">
        <v>1215</v>
      </c>
      <c r="EP6" s="232" t="s">
        <v>2032</v>
      </c>
      <c r="EQ6" s="232" t="s">
        <v>1216</v>
      </c>
      <c r="ER6" s="232" t="s">
        <v>2033</v>
      </c>
      <c r="ES6" s="232" t="s">
        <v>1072</v>
      </c>
      <c r="ET6" s="232" t="s">
        <v>2034</v>
      </c>
      <c r="EU6" s="232" t="s">
        <v>1217</v>
      </c>
      <c r="EV6" s="232" t="s">
        <v>2035</v>
      </c>
      <c r="EW6" s="232" t="s">
        <v>1218</v>
      </c>
      <c r="EX6" s="232" t="s">
        <v>2036</v>
      </c>
      <c r="EY6" s="232" t="s">
        <v>2037</v>
      </c>
      <c r="EZ6" s="232" t="s">
        <v>2038</v>
      </c>
      <c r="FA6" s="232" t="s">
        <v>2028</v>
      </c>
      <c r="FB6" s="232" t="s">
        <v>2039</v>
      </c>
      <c r="FC6" s="232" t="s">
        <v>2077</v>
      </c>
      <c r="FD6" s="60"/>
      <c r="FE6" s="232" t="s">
        <v>2043</v>
      </c>
      <c r="FF6" s="232" t="s">
        <v>2044</v>
      </c>
      <c r="FG6" s="232" t="s">
        <v>2045</v>
      </c>
      <c r="FH6" s="232" t="s">
        <v>2081</v>
      </c>
      <c r="FI6" s="232" t="s">
        <v>2078</v>
      </c>
      <c r="FJ6" s="12"/>
      <c r="FK6" s="229" t="s">
        <v>2098</v>
      </c>
      <c r="FL6" s="229" t="s">
        <v>2085</v>
      </c>
      <c r="FM6" s="232" t="s">
        <v>2099</v>
      </c>
      <c r="FN6" s="232" t="s">
        <v>1215</v>
      </c>
      <c r="FO6" s="232" t="s">
        <v>2100</v>
      </c>
      <c r="FP6" s="232" t="s">
        <v>1216</v>
      </c>
      <c r="FQ6" s="232" t="s">
        <v>2101</v>
      </c>
      <c r="FR6" s="232" t="s">
        <v>1072</v>
      </c>
      <c r="FS6" s="232" t="s">
        <v>2102</v>
      </c>
      <c r="FT6" s="232" t="s">
        <v>1217</v>
      </c>
      <c r="FU6" s="232" t="s">
        <v>2103</v>
      </c>
      <c r="FV6" s="232" t="s">
        <v>1218</v>
      </c>
      <c r="FW6" s="232" t="s">
        <v>2104</v>
      </c>
      <c r="FX6" s="232" t="s">
        <v>2105</v>
      </c>
      <c r="FY6" s="232" t="s">
        <v>2106</v>
      </c>
      <c r="FZ6" s="232" t="s">
        <v>2094</v>
      </c>
      <c r="GA6" s="232" t="s">
        <v>2107</v>
      </c>
      <c r="GB6" s="232" t="s">
        <v>2095</v>
      </c>
      <c r="GC6" s="39"/>
      <c r="GD6" s="232" t="s">
        <v>2109</v>
      </c>
      <c r="GE6" s="232" t="s">
        <v>2111</v>
      </c>
      <c r="GF6" s="232" t="s">
        <v>2112</v>
      </c>
      <c r="GG6" s="232" t="s">
        <v>2110</v>
      </c>
      <c r="GH6" s="232" t="s">
        <v>2108</v>
      </c>
    </row>
    <row r="7" spans="1:190" ht="8.4" customHeight="1" x14ac:dyDescent="0.25">
      <c r="A7" s="67"/>
      <c r="B7" s="35"/>
      <c r="C7" s="19"/>
      <c r="D7" s="19"/>
      <c r="E7" s="19"/>
      <c r="F7" s="35"/>
      <c r="G7" s="40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40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61"/>
      <c r="AQ7" s="19"/>
      <c r="AR7" s="19"/>
      <c r="AS7" s="19"/>
      <c r="AT7" s="19"/>
      <c r="AU7" s="19"/>
      <c r="AV7" s="40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40"/>
      <c r="BP7" s="19"/>
      <c r="BQ7" s="19"/>
      <c r="BR7" s="19"/>
      <c r="BS7" s="19"/>
      <c r="BT7" s="19"/>
      <c r="BU7" s="40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40"/>
      <c r="CO7" s="19"/>
      <c r="CP7" s="19"/>
      <c r="CQ7" s="19"/>
      <c r="CR7" s="19"/>
      <c r="CS7" s="19"/>
      <c r="CT7" s="238"/>
      <c r="CU7" s="238"/>
      <c r="CV7" s="466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40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61"/>
      <c r="EF7" s="19"/>
      <c r="EG7" s="19"/>
      <c r="EH7" s="19"/>
      <c r="EI7" s="19"/>
      <c r="EJ7" s="19"/>
      <c r="EK7" s="40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61"/>
      <c r="FE7" s="19"/>
      <c r="FF7" s="19"/>
      <c r="FG7" s="19"/>
      <c r="FH7" s="19"/>
      <c r="FI7" s="19"/>
      <c r="FJ7" s="12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39"/>
      <c r="GD7" s="19"/>
      <c r="GE7" s="19"/>
      <c r="GF7" s="19"/>
      <c r="GG7" s="19"/>
      <c r="GH7" s="19"/>
    </row>
    <row r="8" spans="1:190" ht="13" x14ac:dyDescent="0.3">
      <c r="A8" s="67">
        <v>0.99990000000000001</v>
      </c>
      <c r="B8" s="44"/>
      <c r="C8" s="14"/>
      <c r="D8" s="14"/>
      <c r="E8" s="14"/>
      <c r="F8" s="12" t="s">
        <v>1868</v>
      </c>
      <c r="G8" s="41"/>
      <c r="H8" s="14">
        <f>SUM(H23:H544)</f>
        <v>872979.91225700022</v>
      </c>
      <c r="I8" s="14">
        <f>SUM(I23:I544)</f>
        <v>8808612019.6120434</v>
      </c>
      <c r="J8" s="14">
        <f t="shared" ref="J8:J11" si="0">IF($H8&gt;0,I8/$H8,0)</f>
        <v>10090.280309930933</v>
      </c>
      <c r="K8" s="14">
        <f>SUM(K23:K544)</f>
        <v>1833024523.100843</v>
      </c>
      <c r="L8" s="14">
        <f t="shared" ref="L8:L11" si="1">IF($H8&gt;0,K8/$H8,0)</f>
        <v>2099.7327628785247</v>
      </c>
      <c r="M8" s="14">
        <f>SUM(M23:M544)</f>
        <v>55626738.848999843</v>
      </c>
      <c r="N8" s="14">
        <f t="shared" ref="N8" si="2">IF($H8&gt;0,M8/$H8,0)</f>
        <v>63.720525601995355</v>
      </c>
      <c r="O8" s="14">
        <f>SUM(O23:O544)</f>
        <v>0</v>
      </c>
      <c r="P8" s="14">
        <f t="shared" ref="P8" si="3">IF($H8&gt;0,O8/$H8,0)</f>
        <v>0</v>
      </c>
      <c r="Q8" s="14">
        <f t="shared" ref="Q8:BP8" si="4">SUM(Q23:Q544)</f>
        <v>4000000.0299999989</v>
      </c>
      <c r="R8" s="14">
        <f>Q8/H8</f>
        <v>4.5820069555305212</v>
      </c>
      <c r="S8" s="14">
        <f t="shared" si="4"/>
        <v>59626738.878999963</v>
      </c>
      <c r="T8" s="14">
        <f t="shared" ref="T8:T11" si="5">IF($H8&gt;0,S8/$H8,0)</f>
        <v>68.302532557526021</v>
      </c>
      <c r="U8" s="14">
        <f t="shared" si="4"/>
        <v>10701263281.591892</v>
      </c>
      <c r="V8" s="14">
        <f t="shared" ref="V8:V11" si="6">IF($H8&gt;0,U8/$H8,0)</f>
        <v>12258.31560536699</v>
      </c>
      <c r="W8" s="14">
        <f t="shared" si="4"/>
        <v>0</v>
      </c>
      <c r="X8" s="14">
        <f>SUM(X23:X544)</f>
        <v>8983789713.4665222</v>
      </c>
      <c r="Y8" s="14">
        <f t="shared" ref="Y8:Y11" si="7">IF($H8&gt;0,X8/$H8,0)</f>
        <v>10290.94666134969</v>
      </c>
      <c r="Z8" s="14">
        <f t="shared" ref="Z8" si="8">SUM(Z23:Z544)</f>
        <v>9426111.3600000087</v>
      </c>
      <c r="AA8" s="14">
        <f t="shared" ref="AA8" si="9">IF($H8&gt;0,Z8/$H8,0)</f>
        <v>10.797626872799126</v>
      </c>
      <c r="AB8" s="14">
        <f t="shared" ref="AB8" si="10">SUM(AB23:AB544)</f>
        <v>8993215824.8265133</v>
      </c>
      <c r="AC8" s="14">
        <f t="shared" ref="AC8" si="11">IF($H8&gt;0,AB8/$H8,0)</f>
        <v>10301.744288222479</v>
      </c>
      <c r="AD8" s="14">
        <f t="shared" ref="AD8" si="12">SUM(AD23:AD544)</f>
        <v>1857281295.9792249</v>
      </c>
      <c r="AE8" s="14">
        <f t="shared" ref="AE8" si="13">IF($H8&gt;0,AD8/$H8,0)</f>
        <v>2127.518938181996</v>
      </c>
      <c r="AF8" s="14">
        <f>SUM(AF23:AF544)</f>
        <v>56739273.62597996</v>
      </c>
      <c r="AG8" s="14">
        <f t="shared" ref="AG8" si="14">IF($H8&gt;0,AF8/$H8,0)</f>
        <v>64.994936114035397</v>
      </c>
      <c r="AH8" s="14">
        <f>SUM(AH23:AH544)</f>
        <v>7000000</v>
      </c>
      <c r="AI8" s="14">
        <f t="shared" ref="AI8" si="15">IF($H8&gt;0,AH8/$H8,0)</f>
        <v>8.0185121120395735</v>
      </c>
      <c r="AJ8" s="14">
        <f>SUM(AJ23:AJ544)</f>
        <v>5000000.0375000034</v>
      </c>
      <c r="AK8" s="14">
        <f t="shared" ref="AK8" si="16">IF($H8&gt;0,AJ8/$H8,0)</f>
        <v>5.7275086944131566</v>
      </c>
      <c r="AL8" s="14">
        <f>SUM(AL23:AL544)</f>
        <v>68739273.663479984</v>
      </c>
      <c r="AM8" s="14">
        <f t="shared" ref="AM8" si="17">IF($H8&gt;0,AL8/$H8,0)</f>
        <v>78.740956920488159</v>
      </c>
      <c r="AN8" s="14">
        <f>SUM(AN23:AN544)</f>
        <v>10919236394.469225</v>
      </c>
      <c r="AO8" s="14">
        <f t="shared" ref="AO8:AO11" si="18">IF($H8&gt;0,AN8/$H8,0)</f>
        <v>12508.004183324971</v>
      </c>
      <c r="AP8" s="14">
        <f t="shared" si="4"/>
        <v>0</v>
      </c>
      <c r="AQ8" s="14">
        <f>AC8-J8</f>
        <v>211.46397829154557</v>
      </c>
      <c r="AR8" s="14">
        <f>+AE8-L8</f>
        <v>27.786175303471282</v>
      </c>
      <c r="AS8" s="14">
        <f>+AM8-T8</f>
        <v>10.438424362962138</v>
      </c>
      <c r="AT8" s="14">
        <f t="shared" ref="AT8" si="19">+AQ8+AR8+AS8</f>
        <v>249.68857795797899</v>
      </c>
      <c r="AU8" s="389">
        <f>+AT8/V8</f>
        <v>2.0368914131127382E-2</v>
      </c>
      <c r="AV8" s="14"/>
      <c r="AW8" s="14">
        <f t="shared" si="4"/>
        <v>0</v>
      </c>
      <c r="AX8" s="14">
        <f t="shared" si="4"/>
        <v>0</v>
      </c>
      <c r="AY8" s="14">
        <f t="shared" si="4"/>
        <v>0</v>
      </c>
      <c r="AZ8" s="14" t="e">
        <f t="shared" si="4"/>
        <v>#VALUE!</v>
      </c>
      <c r="BA8" s="14">
        <f t="shared" si="4"/>
        <v>0</v>
      </c>
      <c r="BB8" s="14">
        <f t="shared" si="4"/>
        <v>0</v>
      </c>
      <c r="BC8" s="14">
        <f t="shared" si="4"/>
        <v>0</v>
      </c>
      <c r="BD8" s="14">
        <f t="shared" si="4"/>
        <v>0</v>
      </c>
      <c r="BE8" s="14">
        <f t="shared" si="4"/>
        <v>0</v>
      </c>
      <c r="BF8" s="14">
        <f t="shared" si="4"/>
        <v>0</v>
      </c>
      <c r="BG8" s="14">
        <f t="shared" si="4"/>
        <v>0</v>
      </c>
      <c r="BH8" s="14">
        <f t="shared" si="4"/>
        <v>0</v>
      </c>
      <c r="BI8" s="14">
        <f t="shared" si="4"/>
        <v>-141161</v>
      </c>
      <c r="BJ8" s="14">
        <f t="shared" si="4"/>
        <v>-311.04615863638918</v>
      </c>
      <c r="BK8" s="14">
        <f t="shared" si="4"/>
        <v>-141161</v>
      </c>
      <c r="BL8" s="14">
        <f t="shared" si="4"/>
        <v>-311.04615863638918</v>
      </c>
      <c r="BM8" s="14" t="e">
        <f t="shared" si="4"/>
        <v>#VALUE!</v>
      </c>
      <c r="BN8" s="14" t="e">
        <f t="shared" si="4"/>
        <v>#VALUE!</v>
      </c>
      <c r="BO8" s="14">
        <f t="shared" si="4"/>
        <v>0</v>
      </c>
      <c r="BP8" s="14">
        <f t="shared" si="4"/>
        <v>5067451.5040742597</v>
      </c>
      <c r="BQ8" s="14" t="e">
        <f t="shared" ref="BQ8:DM8" si="20">SUM(BQ23:BQ544)</f>
        <v>#VALUE!</v>
      </c>
      <c r="BR8" s="14">
        <f t="shared" si="20"/>
        <v>30760.283865886417</v>
      </c>
      <c r="BS8" s="14" t="e">
        <f t="shared" si="20"/>
        <v>#VALUE!</v>
      </c>
      <c r="BT8" s="14" t="e">
        <f t="shared" si="20"/>
        <v>#VALUE!</v>
      </c>
      <c r="BU8" s="14">
        <f t="shared" si="20"/>
        <v>0</v>
      </c>
      <c r="BV8" s="14">
        <f t="shared" si="20"/>
        <v>0</v>
      </c>
      <c r="BW8" s="14">
        <f t="shared" si="20"/>
        <v>0</v>
      </c>
      <c r="BX8" s="14">
        <f t="shared" si="20"/>
        <v>0</v>
      </c>
      <c r="BY8" s="14" t="e">
        <f t="shared" si="20"/>
        <v>#VALUE!</v>
      </c>
      <c r="BZ8" s="14">
        <f t="shared" si="20"/>
        <v>0</v>
      </c>
      <c r="CA8" s="14">
        <f t="shared" si="20"/>
        <v>0</v>
      </c>
      <c r="CB8" s="14">
        <f t="shared" si="20"/>
        <v>0</v>
      </c>
      <c r="CC8" s="14">
        <f t="shared" si="20"/>
        <v>0</v>
      </c>
      <c r="CD8" s="14">
        <f t="shared" si="20"/>
        <v>0</v>
      </c>
      <c r="CE8" s="14">
        <f t="shared" si="20"/>
        <v>0</v>
      </c>
      <c r="CF8" s="14">
        <f t="shared" si="20"/>
        <v>0</v>
      </c>
      <c r="CG8" s="14">
        <f t="shared" si="20"/>
        <v>0</v>
      </c>
      <c r="CH8" s="14">
        <f t="shared" si="20"/>
        <v>-141161</v>
      </c>
      <c r="CI8" s="14">
        <f t="shared" si="20"/>
        <v>-311.04615863638918</v>
      </c>
      <c r="CJ8" s="14">
        <f t="shared" si="20"/>
        <v>-141161</v>
      </c>
      <c r="CK8" s="14">
        <f t="shared" si="20"/>
        <v>-311.04615863638918</v>
      </c>
      <c r="CL8" s="14" t="e">
        <f t="shared" si="20"/>
        <v>#VALUE!</v>
      </c>
      <c r="CM8" s="14" t="e">
        <f t="shared" si="20"/>
        <v>#VALUE!</v>
      </c>
      <c r="CN8" s="14">
        <f t="shared" si="20"/>
        <v>0</v>
      </c>
      <c r="CO8" s="14">
        <f t="shared" si="20"/>
        <v>-4953549.9074942581</v>
      </c>
      <c r="CP8" s="14" t="e">
        <f t="shared" si="20"/>
        <v>#VALUE!</v>
      </c>
      <c r="CQ8" s="14">
        <f t="shared" si="20"/>
        <v>-25632.858646299326</v>
      </c>
      <c r="CR8" s="14" t="e">
        <f t="shared" si="20"/>
        <v>#VALUE!</v>
      </c>
      <c r="CS8" s="14" t="e">
        <f t="shared" si="20"/>
        <v>#VALUE!</v>
      </c>
      <c r="CT8" s="14">
        <f t="shared" si="20"/>
        <v>0</v>
      </c>
      <c r="CU8" s="14"/>
      <c r="CV8" s="467"/>
      <c r="CW8" s="14">
        <f t="shared" si="20"/>
        <v>878456.9052480011</v>
      </c>
      <c r="CX8" s="14">
        <f>SUM(CX23:CX544)</f>
        <v>9001674137.7856026</v>
      </c>
      <c r="CY8" s="14">
        <f>IF($CW8&gt;0,CX8/$CW8,0)</f>
        <v>10247.143694822798</v>
      </c>
      <c r="CZ8" s="14">
        <f>SUM(CZ23:CZ544)</f>
        <v>1960183025.9754329</v>
      </c>
      <c r="DA8" s="14">
        <f>IF($CW8&gt;0,CZ8/$CW8,0)</f>
        <v>2231.3934972393949</v>
      </c>
      <c r="DB8" s="14">
        <f>SUM(DB23:DB544)</f>
        <v>55626738.848999843</v>
      </c>
      <c r="DC8" s="14">
        <f>IF($CW8&gt;0,DB8/$CW8,0)</f>
        <v>63.323241603178715</v>
      </c>
      <c r="DD8" s="14">
        <f t="shared" si="20"/>
        <v>0</v>
      </c>
      <c r="DE8" s="14">
        <f t="shared" si="20"/>
        <v>0</v>
      </c>
      <c r="DF8" s="14">
        <f t="shared" si="20"/>
        <v>4000000.0299999989</v>
      </c>
      <c r="DG8" s="14">
        <f t="shared" si="20"/>
        <v>2789.9800029969406</v>
      </c>
      <c r="DH8" s="14">
        <f t="shared" ref="DH8:DJ8" si="21">SUM(DH23:DH544)</f>
        <v>59626738.878999963</v>
      </c>
      <c r="DI8" s="14">
        <f t="shared" ref="DG8:DK10" si="22">IF($CW8&gt;0,DH8/$CW8,0)</f>
        <v>67.876680714538267</v>
      </c>
      <c r="DJ8" s="14">
        <f t="shared" si="21"/>
        <v>11021483902.640028</v>
      </c>
      <c r="DK8" s="14">
        <f t="shared" si="22"/>
        <v>12546.413872776722</v>
      </c>
      <c r="DL8" s="14">
        <f t="shared" si="20"/>
        <v>0</v>
      </c>
      <c r="DM8" s="14">
        <f t="shared" si="20"/>
        <v>9323553089.6676235</v>
      </c>
      <c r="DN8" s="14">
        <f>IF($CW8&gt;0,DM8/$CW8,0)</f>
        <v>10613.557744230435</v>
      </c>
      <c r="DO8" s="14">
        <f t="shared" ref="DO8" si="23">SUM(DO23:DO544)</f>
        <v>9426111.3600000087</v>
      </c>
      <c r="DP8" s="14">
        <f t="shared" ref="DP8:DQ8" si="24">SUM(DP23:DP544)</f>
        <v>18393.178650367059</v>
      </c>
      <c r="DQ8" s="14">
        <f t="shared" si="24"/>
        <v>9332979201.027626</v>
      </c>
      <c r="DR8" s="14">
        <f t="shared" ref="DR8" si="25">IF($CW8&gt;0,DQ8/$CW8,0)</f>
        <v>10624.288050183624</v>
      </c>
      <c r="DS8" s="14">
        <f t="shared" ref="DS8" si="26">SUM(DS23:DS544)</f>
        <v>2012504563.0983129</v>
      </c>
      <c r="DT8" s="14">
        <f t="shared" ref="DT8" si="27">IF($CW8&gt;0,DS8/$CW8,0)</f>
        <v>2290.9542301681308</v>
      </c>
      <c r="DU8" s="14">
        <f t="shared" ref="DU8:DY8" si="28">SUM(DU23:DU544)</f>
        <v>57874059.098499686</v>
      </c>
      <c r="DV8" s="14">
        <f t="shared" ref="DV8" si="29">IF($CW8&gt;0,DU8/$CW8,0)</f>
        <v>65.881500563947412</v>
      </c>
      <c r="DW8" s="14">
        <f t="shared" si="28"/>
        <v>7000000</v>
      </c>
      <c r="DX8" s="14">
        <f t="shared" ref="DX8" si="30">IF($CW8&gt;0,DW8/$CW8,0)</f>
        <v>7.9685183851150887</v>
      </c>
      <c r="DY8" s="14">
        <f t="shared" si="28"/>
        <v>5000000.0375000034</v>
      </c>
      <c r="DZ8" s="14">
        <f t="shared" ref="DZ8" si="31">IF($CW8&gt;0,DY8/$CW8,0)</f>
        <v>5.6917988891992728</v>
      </c>
      <c r="EA8" s="14">
        <f t="shared" ref="EA8" si="32">SUM(EA23:EA544)</f>
        <v>69874059.135999635</v>
      </c>
      <c r="EB8" s="14">
        <f t="shared" ref="EB8" si="33">IF($CW8&gt;0,EA8/$CW8,0)</f>
        <v>79.541817838261721</v>
      </c>
      <c r="EC8" s="14">
        <f t="shared" ref="EC8" si="34">SUM(EC23:EC544)</f>
        <v>11405931711.901928</v>
      </c>
      <c r="ED8" s="14">
        <f t="shared" ref="ED8" si="35">IF($CW8&gt;0,EC8/$CW8,0)</f>
        <v>12984.053792236818</v>
      </c>
      <c r="EE8" s="14"/>
      <c r="EF8" s="14">
        <f>+DN8-CY8</f>
        <v>366.41404940763641</v>
      </c>
      <c r="EG8" s="14">
        <f>+DT8-DA8</f>
        <v>59.560732928735888</v>
      </c>
      <c r="EH8" s="14">
        <f>+EB8-DI8</f>
        <v>11.665137123723454</v>
      </c>
      <c r="EI8" s="14">
        <f t="shared" ref="EI8:EI11" si="36">+EF8+EG8+EH8</f>
        <v>437.63991946009577</v>
      </c>
      <c r="EJ8" s="37">
        <f>IF(CW8&gt;0,EI8/DK8,0)</f>
        <v>3.4881674070204975E-2</v>
      </c>
      <c r="EK8" s="14">
        <f t="shared" ref="EK8:GH8" si="37">SUM(EK23:EK544)</f>
        <v>0</v>
      </c>
      <c r="EL8" s="14">
        <f t="shared" si="37"/>
        <v>0</v>
      </c>
      <c r="EM8" s="14">
        <f t="shared" si="37"/>
        <v>0</v>
      </c>
      <c r="EN8" s="14">
        <f t="shared" si="37"/>
        <v>0</v>
      </c>
      <c r="EO8" s="14" t="e">
        <f t="shared" si="37"/>
        <v>#VALUE!</v>
      </c>
      <c r="EP8" s="14">
        <f t="shared" si="37"/>
        <v>0</v>
      </c>
      <c r="EQ8" s="14">
        <f t="shared" si="37"/>
        <v>0</v>
      </c>
      <c r="ER8" s="14">
        <f t="shared" si="37"/>
        <v>0</v>
      </c>
      <c r="ES8" s="14">
        <f t="shared" si="37"/>
        <v>0</v>
      </c>
      <c r="ET8" s="14">
        <f t="shared" si="37"/>
        <v>0</v>
      </c>
      <c r="EU8" s="14">
        <f t="shared" si="37"/>
        <v>0</v>
      </c>
      <c r="EV8" s="14">
        <f t="shared" si="37"/>
        <v>0</v>
      </c>
      <c r="EW8" s="14">
        <f t="shared" si="37"/>
        <v>0</v>
      </c>
      <c r="EX8" s="14">
        <f t="shared" si="37"/>
        <v>225182.2</v>
      </c>
      <c r="EY8" s="14">
        <f t="shared" si="37"/>
        <v>443.45508665286292</v>
      </c>
      <c r="EZ8" s="14">
        <f t="shared" si="37"/>
        <v>225182.2</v>
      </c>
      <c r="FA8" s="14">
        <f t="shared" si="37"/>
        <v>443.45508665286292</v>
      </c>
      <c r="FB8" s="14" t="e">
        <f t="shared" si="37"/>
        <v>#VALUE!</v>
      </c>
      <c r="FC8" s="14" t="e">
        <f t="shared" si="37"/>
        <v>#VALUE!</v>
      </c>
      <c r="FD8" s="14">
        <f t="shared" si="37"/>
        <v>0</v>
      </c>
      <c r="FE8" s="14">
        <f t="shared" si="37"/>
        <v>5161207.0936013693</v>
      </c>
      <c r="FF8" s="14" t="e">
        <f t="shared" si="37"/>
        <v>#VALUE!</v>
      </c>
      <c r="FG8" s="14">
        <f t="shared" si="37"/>
        <v>30459.114200115742</v>
      </c>
      <c r="FH8" s="14" t="e">
        <f t="shared" si="37"/>
        <v>#VALUE!</v>
      </c>
      <c r="FI8" s="14" t="e">
        <f t="shared" si="37"/>
        <v>#VALUE!</v>
      </c>
      <c r="FJ8" s="14">
        <f t="shared" si="37"/>
        <v>0</v>
      </c>
      <c r="FK8" s="14">
        <f t="shared" si="37"/>
        <v>0</v>
      </c>
      <c r="FL8" s="14">
        <f t="shared" si="37"/>
        <v>0</v>
      </c>
      <c r="FM8" s="14">
        <f t="shared" si="37"/>
        <v>0</v>
      </c>
      <c r="FN8" s="14" t="e">
        <f t="shared" si="37"/>
        <v>#VALUE!</v>
      </c>
      <c r="FO8" s="14">
        <f t="shared" si="37"/>
        <v>0</v>
      </c>
      <c r="FP8" s="14">
        <f t="shared" si="37"/>
        <v>0</v>
      </c>
      <c r="FQ8" s="14">
        <f t="shared" si="37"/>
        <v>0</v>
      </c>
      <c r="FR8" s="14">
        <f t="shared" si="37"/>
        <v>0</v>
      </c>
      <c r="FS8" s="14">
        <f t="shared" si="37"/>
        <v>0</v>
      </c>
      <c r="FT8" s="14">
        <f t="shared" si="37"/>
        <v>0</v>
      </c>
      <c r="FU8" s="14">
        <f t="shared" si="37"/>
        <v>0</v>
      </c>
      <c r="FV8" s="14">
        <f t="shared" si="37"/>
        <v>0</v>
      </c>
      <c r="FW8" s="14">
        <f t="shared" si="37"/>
        <v>225182.2</v>
      </c>
      <c r="FX8" s="14">
        <f t="shared" si="37"/>
        <v>443.45508665286292</v>
      </c>
      <c r="FY8" s="14">
        <f t="shared" si="37"/>
        <v>225182.2</v>
      </c>
      <c r="FZ8" s="14">
        <f t="shared" si="37"/>
        <v>443.45508665286292</v>
      </c>
      <c r="GA8" s="14" t="e">
        <f t="shared" si="37"/>
        <v>#VALUE!</v>
      </c>
      <c r="GB8" s="14" t="e">
        <f t="shared" si="37"/>
        <v>#VALUE!</v>
      </c>
      <c r="GC8" s="14">
        <f t="shared" si="37"/>
        <v>0</v>
      </c>
      <c r="GD8" s="14">
        <f t="shared" si="37"/>
        <v>-4957087.2617291315</v>
      </c>
      <c r="GE8" s="14" t="e">
        <f t="shared" si="37"/>
        <v>#VALUE!</v>
      </c>
      <c r="GF8" s="14">
        <f t="shared" si="37"/>
        <v>-24912.770803328232</v>
      </c>
      <c r="GG8" s="14" t="e">
        <f t="shared" si="37"/>
        <v>#VALUE!</v>
      </c>
      <c r="GH8" s="14" t="e">
        <f t="shared" si="37"/>
        <v>#VALUE!</v>
      </c>
    </row>
    <row r="9" spans="1:190" ht="8.4" customHeight="1" x14ac:dyDescent="0.3">
      <c r="A9" s="67"/>
      <c r="B9" s="44"/>
      <c r="C9" s="14"/>
      <c r="D9" s="14"/>
      <c r="E9" s="14"/>
      <c r="F9" s="1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42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62"/>
      <c r="AQ9" s="14"/>
      <c r="AR9" s="14"/>
      <c r="AS9" s="14"/>
      <c r="AT9" s="14"/>
      <c r="AU9" s="14"/>
      <c r="AV9" s="42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42"/>
      <c r="BP9" s="14"/>
      <c r="BQ9" s="14"/>
      <c r="BR9" s="14"/>
      <c r="BS9" s="14"/>
      <c r="BT9" s="37"/>
      <c r="BU9" s="42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42"/>
      <c r="CO9" s="14"/>
      <c r="CP9" s="14"/>
      <c r="CQ9" s="14"/>
      <c r="CR9" s="14"/>
      <c r="CS9" s="37"/>
      <c r="CT9" s="239"/>
      <c r="CU9" s="239"/>
      <c r="CV9" s="468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42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14"/>
      <c r="EG9" s="14"/>
      <c r="EH9" s="14"/>
      <c r="EI9" s="14"/>
      <c r="EJ9" s="37"/>
      <c r="EK9" s="42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62"/>
      <c r="FE9" s="14"/>
      <c r="FF9" s="14"/>
      <c r="FG9" s="14"/>
      <c r="FH9" s="14"/>
      <c r="FI9" s="37"/>
      <c r="FJ9" s="12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39"/>
      <c r="GD9" s="14"/>
      <c r="GE9" s="14"/>
      <c r="GF9" s="14"/>
      <c r="GG9" s="14"/>
      <c r="GH9" s="37"/>
    </row>
    <row r="10" spans="1:190" ht="13" x14ac:dyDescent="0.3">
      <c r="A10" s="67"/>
      <c r="B10" s="44"/>
      <c r="C10" s="14"/>
      <c r="D10" s="14"/>
      <c r="E10" s="14"/>
      <c r="F10" s="12" t="s">
        <v>2828</v>
      </c>
      <c r="G10" s="42"/>
      <c r="H10" s="14">
        <f>+H13+H14+H15</f>
        <v>425843</v>
      </c>
      <c r="I10" s="14">
        <f>+I13+I14+I15</f>
        <v>4498873588.5910397</v>
      </c>
      <c r="J10" s="14">
        <f t="shared" si="0"/>
        <v>10564.629660675506</v>
      </c>
      <c r="K10" s="14">
        <f>+K13+K14+K15</f>
        <v>745194104.37401998</v>
      </c>
      <c r="L10" s="14">
        <f t="shared" si="1"/>
        <v>1749.9268612470323</v>
      </c>
      <c r="M10" s="14">
        <f>+M13+M14+M15</f>
        <v>31661063.379000004</v>
      </c>
      <c r="N10" s="14">
        <f t="shared" ref="N10:N11" si="38">IF($H10&gt;0,M10/$H10,0)</f>
        <v>74.349145997468554</v>
      </c>
      <c r="O10" s="14">
        <f>+O13+O14+O15</f>
        <v>0</v>
      </c>
      <c r="P10" s="14">
        <f t="shared" ref="P10:P11" si="39">IF($H10&gt;0,O10/$H10,0)</f>
        <v>0</v>
      </c>
      <c r="Q10" s="14">
        <f>+Q13+Q14+Q15</f>
        <v>1095784.8399999999</v>
      </c>
      <c r="R10" s="14">
        <f t="shared" ref="R10:R11" si="40">IF($H10&gt;0,Q10/$H10,0)</f>
        <v>2.5732132264707883</v>
      </c>
      <c r="S10" s="14">
        <f>+S13+S14+S15</f>
        <v>32756848.219000001</v>
      </c>
      <c r="T10" s="14">
        <f t="shared" si="5"/>
        <v>76.922359223939338</v>
      </c>
      <c r="U10" s="14">
        <f>+U13+U14+U15</f>
        <v>5276824541.1840601</v>
      </c>
      <c r="V10" s="14">
        <f t="shared" si="6"/>
        <v>12391.478881146479</v>
      </c>
      <c r="W10" s="42"/>
      <c r="X10" s="14">
        <f>+X13+X14+X15</f>
        <v>4584330662.1649561</v>
      </c>
      <c r="Y10" s="14">
        <f t="shared" si="7"/>
        <v>10765.30707834802</v>
      </c>
      <c r="Z10" s="14">
        <f t="shared" ref="Z10" si="41">+Z13+Z14+Z15</f>
        <v>1895738.8800000041</v>
      </c>
      <c r="AA10" s="14">
        <f t="shared" ref="AA10:AA11" si="42">IF($H10&gt;0,Z10/$H10,0)</f>
        <v>4.4517319293730413</v>
      </c>
      <c r="AB10" s="14">
        <f t="shared" ref="AB10" si="43">+AB13+AB14+AB15</f>
        <v>4586226401.0449562</v>
      </c>
      <c r="AC10" s="14">
        <f t="shared" ref="AC10:AC11" si="44">IF($H10&gt;0,AB10/$H10,0)</f>
        <v>10769.758810277393</v>
      </c>
      <c r="AD10" s="14">
        <f t="shared" ref="AD10" si="45">+AD13+AD14+AD15</f>
        <v>759381247.90046024</v>
      </c>
      <c r="AE10" s="14">
        <f t="shared" ref="AE10:AE11" si="46">IF($H10&gt;0,AD10/$H10,0)</f>
        <v>1783.2422932875736</v>
      </c>
      <c r="AF10" s="14">
        <f>+AF13+AF14+AF15</f>
        <v>32294284.646580003</v>
      </c>
      <c r="AG10" s="14">
        <f t="shared" ref="AG10:AG11" si="47">IF($H10&gt;0,AF10/$H10,0)</f>
        <v>75.836128917417923</v>
      </c>
      <c r="AH10" s="14">
        <f>+AH13+AH14+AH15</f>
        <v>2126796</v>
      </c>
      <c r="AI10" s="14">
        <f t="shared" ref="AI10:AI11" si="48">IF($H10&gt;0,AH10/$H10,0)</f>
        <v>4.9943195027275307</v>
      </c>
      <c r="AJ10" s="14">
        <f>+AJ13+AJ14+AJ15</f>
        <v>1369731.0500000003</v>
      </c>
      <c r="AK10" s="14">
        <f t="shared" ref="AK10:AK11" si="49">IF($H10&gt;0,AJ10/$H10,0)</f>
        <v>3.2165165330884862</v>
      </c>
      <c r="AL10" s="14">
        <f>+AL13+AL14+AL15</f>
        <v>35790811.696580008</v>
      </c>
      <c r="AM10" s="14">
        <f t="shared" ref="AM10:AM11" si="50">IF($H10&gt;0,AL10/$H10,0)</f>
        <v>84.046964953233953</v>
      </c>
      <c r="AN10" s="14">
        <f>+AN13+AN14+AN15</f>
        <v>5381398460.6419954</v>
      </c>
      <c r="AO10" s="14">
        <f t="shared" si="18"/>
        <v>12637.048068518199</v>
      </c>
      <c r="AP10" s="62"/>
      <c r="AQ10" s="14">
        <f t="shared" ref="AQ10:AQ73" si="51">AC10-J10</f>
        <v>205.12914960188755</v>
      </c>
      <c r="AR10" s="14">
        <f>+AE10-L10</f>
        <v>33.315432040541282</v>
      </c>
      <c r="AS10" s="14">
        <f>+AM10-T10</f>
        <v>7.1246057292946148</v>
      </c>
      <c r="AT10" s="14">
        <f t="shared" ref="AT10:AT11" si="52">+AQ10+AR10+AS10</f>
        <v>245.56918737172344</v>
      </c>
      <c r="AU10" s="37">
        <f>+AT10/V10</f>
        <v>1.981758511047093E-2</v>
      </c>
      <c r="AV10" s="42"/>
      <c r="AW10" s="14">
        <f>+AW13+AW14+AW15</f>
        <v>0</v>
      </c>
      <c r="AX10" s="14">
        <f t="shared" ref="AX10:AX11" si="53">IF($H10&gt;0,AW10/$H10,0)</f>
        <v>0</v>
      </c>
      <c r="AY10" s="14">
        <f>+AY13+AY14+AY15</f>
        <v>0</v>
      </c>
      <c r="AZ10" s="14">
        <f t="shared" ref="AZ10:AZ11" si="54">IF($H10&gt;0,AY10/$H10,0)</f>
        <v>0</v>
      </c>
      <c r="BA10" s="14">
        <f>+BA13+BA14+BA15</f>
        <v>0</v>
      </c>
      <c r="BB10" s="14">
        <f t="shared" ref="BB10:BB11" si="55">IF($H10&gt;0,BA10/$H10,0)</f>
        <v>0</v>
      </c>
      <c r="BC10" s="14">
        <f>+BC13+BC14+BC15</f>
        <v>0</v>
      </c>
      <c r="BD10" s="14">
        <f t="shared" ref="BD10:BD11" si="56">IF($H10&gt;0,BC10/$H10,0)</f>
        <v>0</v>
      </c>
      <c r="BE10" s="14">
        <f>+BE13+BE14+BE15</f>
        <v>0</v>
      </c>
      <c r="BF10" s="14">
        <f t="shared" ref="BF10:BF11" si="57">IF($H10&gt;0,BE10/$H10,0)</f>
        <v>0</v>
      </c>
      <c r="BG10" s="14">
        <f>+BG13+BG14+BG15</f>
        <v>0</v>
      </c>
      <c r="BH10" s="14">
        <f t="shared" ref="BH10:BH11" si="58">IF($H10&gt;0,BG10/$H10,0)</f>
        <v>0</v>
      </c>
      <c r="BI10" s="14">
        <f>+BI13+BI14+BI15</f>
        <v>-1767</v>
      </c>
      <c r="BJ10" s="14">
        <f t="shared" ref="BJ10:BJ11" si="59">IF($H10&gt;0,BI10/$H10,0)</f>
        <v>-4.14941656901722E-3</v>
      </c>
      <c r="BK10" s="14">
        <f>+BK13+BK14+BK15</f>
        <v>-1767</v>
      </c>
      <c r="BL10" s="14">
        <f t="shared" ref="BL10:BL11" si="60">IF($H10&gt;0,BK10/$H10,0)</f>
        <v>-4.14941656901722E-3</v>
      </c>
      <c r="BM10" s="14" t="e">
        <f>+BM13+BM14+BM15</f>
        <v>#VALUE!</v>
      </c>
      <c r="BN10" s="14" t="e">
        <f t="shared" ref="BN10:BN11" si="61">IF($H10&gt;0,BM10/$H10,0)</f>
        <v>#VALUE!</v>
      </c>
      <c r="BO10" s="42"/>
      <c r="BP10" s="14">
        <f>Y10-AX10</f>
        <v>10765.30707834802</v>
      </c>
      <c r="BQ10" s="14">
        <f>AE10-AZ10</f>
        <v>1783.2422932875736</v>
      </c>
      <c r="BR10" s="14">
        <f>AM10-BL10</f>
        <v>84.051114369802974</v>
      </c>
      <c r="BS10" s="14" t="e">
        <f>BN10-V10</f>
        <v>#VALUE!</v>
      </c>
      <c r="BT10" s="37" t="e">
        <f>BS10/V10</f>
        <v>#VALUE!</v>
      </c>
      <c r="BU10" s="41"/>
      <c r="BV10" s="14">
        <f>+BV13+BV14+BV15</f>
        <v>0</v>
      </c>
      <c r="BW10" s="14">
        <f t="shared" ref="BW10:BW11" si="62">IF($H10&gt;0,BV10/$H10,0)</f>
        <v>0</v>
      </c>
      <c r="BX10" s="14">
        <f>+BX13+BX14+BX15</f>
        <v>0</v>
      </c>
      <c r="BY10" s="14">
        <f t="shared" ref="BY10:BY11" si="63">IF($H10&gt;0,BX10/$H10,0)</f>
        <v>0</v>
      </c>
      <c r="BZ10" s="14">
        <f>+BZ13+BZ14+BZ15</f>
        <v>0</v>
      </c>
      <c r="CA10" s="14">
        <f t="shared" ref="CA10:CA11" si="64">IF($H10&gt;0,BZ10/$H10,0)</f>
        <v>0</v>
      </c>
      <c r="CB10" s="14">
        <f>+CB13+CB14+CB15</f>
        <v>0</v>
      </c>
      <c r="CC10" s="14">
        <f t="shared" ref="CC10:CC11" si="65">IF($H10&gt;0,CB10/$H10,0)</f>
        <v>0</v>
      </c>
      <c r="CD10" s="14">
        <f>+CD13+CD14+CD15</f>
        <v>0</v>
      </c>
      <c r="CE10" s="14">
        <f t="shared" ref="CE10:CE11" si="66">IF($H10&gt;0,CD10/$H10,0)</f>
        <v>0</v>
      </c>
      <c r="CF10" s="14">
        <f>+CF13+CF14+CF15</f>
        <v>0</v>
      </c>
      <c r="CG10" s="14">
        <f t="shared" ref="CG10:CG11" si="67">IF($H10&gt;0,CF10/$H10,0)</f>
        <v>0</v>
      </c>
      <c r="CH10" s="14">
        <f>+CH13+CH14+CH15</f>
        <v>-1767</v>
      </c>
      <c r="CI10" s="14">
        <f t="shared" ref="CI10:CI11" si="68">IF($H10&gt;0,CH10/$H10,0)</f>
        <v>-4.14941656901722E-3</v>
      </c>
      <c r="CJ10" s="14">
        <f>+CJ13+CJ14+CJ15</f>
        <v>-1767</v>
      </c>
      <c r="CK10" s="14">
        <f t="shared" ref="CK10:CK11" si="69">IF($H10&gt;0,CJ10/$H10,0)</f>
        <v>-4.14941656901722E-3</v>
      </c>
      <c r="CL10" s="14" t="e">
        <f>+CL13+CL14+CL15</f>
        <v>#VALUE!</v>
      </c>
      <c r="CM10" s="14" t="e">
        <f t="shared" ref="CM10:CM11" si="70">IF($H10&gt;0,CL10/$H10,0)</f>
        <v>#VALUE!</v>
      </c>
      <c r="CN10" s="42"/>
      <c r="CO10" s="14">
        <f>BW10-J10</f>
        <v>-10564.629660675506</v>
      </c>
      <c r="CP10" s="14">
        <f>BY10-L10</f>
        <v>-1749.9268612470323</v>
      </c>
      <c r="CQ10" s="14">
        <f>CK10-T10</f>
        <v>-76.926508640508359</v>
      </c>
      <c r="CR10" s="14" t="e">
        <f>CM10-V10</f>
        <v>#VALUE!</v>
      </c>
      <c r="CS10" s="37" t="e">
        <f>CR10/V10</f>
        <v>#VALUE!</v>
      </c>
      <c r="CT10" s="239"/>
      <c r="CU10" s="239"/>
      <c r="CV10" s="468"/>
      <c r="CW10" s="14">
        <f>+CW13+CW14+CW15</f>
        <v>427565.45066799998</v>
      </c>
      <c r="CX10" s="14">
        <f>+CX13+CX14+CX15</f>
        <v>4541944687.6002369</v>
      </c>
      <c r="CY10" s="14">
        <f>IF($CW10&gt;0,CX10/$CW10,0)</f>
        <v>10622.805655845679</v>
      </c>
      <c r="CZ10" s="14">
        <f>+CZ13+CZ14+CZ15</f>
        <v>777515137.54424322</v>
      </c>
      <c r="DA10" s="14">
        <f t="shared" ref="DA10:DA21" si="71">IF($CW10&gt;0,CZ10/$CW10,0)</f>
        <v>1818.4704501486381</v>
      </c>
      <c r="DB10" s="14">
        <f>+DB13+DB14+DB15</f>
        <v>31661063.379000004</v>
      </c>
      <c r="DC10" s="14">
        <f t="shared" ref="DC10:DE10" si="72">IF($CW10&gt;0,DB10/$CW10,0)</f>
        <v>74.049629897679651</v>
      </c>
      <c r="DD10" s="14">
        <f>+DD13+DD14+DD15</f>
        <v>0</v>
      </c>
      <c r="DE10" s="14">
        <f t="shared" si="72"/>
        <v>0</v>
      </c>
      <c r="DF10" s="14">
        <f>+DF13+DF14+DF15</f>
        <v>1095784.8399999999</v>
      </c>
      <c r="DG10" s="14">
        <f t="shared" si="22"/>
        <v>2.5628470174286022</v>
      </c>
      <c r="DH10" s="14">
        <f t="shared" ref="DH10" si="73">+DH13+DH14+DH15</f>
        <v>32756848.219000001</v>
      </c>
      <c r="DI10" s="14">
        <f t="shared" si="22"/>
        <v>76.612476915108246</v>
      </c>
      <c r="DJ10" s="14">
        <f t="shared" ref="DJ10" si="74">+DJ13+DJ14+DJ15</f>
        <v>5352216673.3634806</v>
      </c>
      <c r="DK10" s="14">
        <f t="shared" si="22"/>
        <v>12517.888582909427</v>
      </c>
      <c r="DL10" s="42"/>
      <c r="DM10" s="14">
        <f t="shared" ref="DM10" si="75">+DM13+DM14+DM15</f>
        <v>4696601172.3712721</v>
      </c>
      <c r="DN10" s="14">
        <f>IF($CW10&gt;0,DM10/$CW10,0)</f>
        <v>10984.519832071588</v>
      </c>
      <c r="DO10" s="14">
        <f t="shared" ref="DO10" si="76">+DO13+DO14+DO15</f>
        <v>1895738.8800000041</v>
      </c>
      <c r="DP10" s="14">
        <f>IF($CW10&gt;0,DO10/$CW10,0)</f>
        <v>4.4337980934573338</v>
      </c>
      <c r="DQ10" s="14">
        <f t="shared" ref="DQ10:DS10" si="77">+DQ13+DQ14+DQ15</f>
        <v>4698496911.2512722</v>
      </c>
      <c r="DR10" s="14">
        <f t="shared" ref="DR10:DR11" si="78">IF($CW10&gt;0,DQ10/$CW10,0)</f>
        <v>10988.953630165046</v>
      </c>
      <c r="DS10" s="14">
        <f t="shared" si="77"/>
        <v>807932830.17132664</v>
      </c>
      <c r="DT10" s="14">
        <f t="shared" ref="DT10:DT11" si="79">IF($CW10&gt;0,DS10/$CW10,0)</f>
        <v>1889.6120556725662</v>
      </c>
      <c r="DU10" s="14">
        <f t="shared" ref="DU10:DY10" si="80">+DU13+DU14+DU15</f>
        <v>32940170.339511596</v>
      </c>
      <c r="DV10" s="14">
        <f t="shared" ref="DV10:DV11" si="81">IF($CW10&gt;0,DU10/$CW10,0)</f>
        <v>77.041234945545881</v>
      </c>
      <c r="DW10" s="14">
        <f t="shared" si="80"/>
        <v>2126796</v>
      </c>
      <c r="DX10" s="14">
        <f t="shared" ref="DX10:DX11" si="82">IF($CW10&gt;0,DW10/$CW10,0)</f>
        <v>4.9741998486482819</v>
      </c>
      <c r="DY10" s="14">
        <f t="shared" si="80"/>
        <v>1369731.0500000003</v>
      </c>
      <c r="DZ10" s="14">
        <f t="shared" ref="DZ10:DZ11" si="83">IF($CW10&gt;0,DY10/$CW10,0)</f>
        <v>3.2035587717857537</v>
      </c>
      <c r="EA10" s="14">
        <f t="shared" ref="EA10" si="84">+EA13+EA14+EA15</f>
        <v>36436697.3895116</v>
      </c>
      <c r="EB10" s="14">
        <f t="shared" ref="EB10:EB11" si="85">IF($CW10&gt;0,EA10/$CW10,0)</f>
        <v>85.218993565979929</v>
      </c>
      <c r="EC10" s="14">
        <f t="shared" ref="EC10" si="86">+EC13+EC14+EC15</f>
        <v>5540970699.9321108</v>
      </c>
      <c r="ED10" s="14">
        <f t="shared" ref="ED10:ED11" si="87">IF($CW10&gt;0,EC10/$CW10,0)</f>
        <v>12959.350881310136</v>
      </c>
      <c r="EE10" s="62"/>
      <c r="EF10" s="14">
        <f>+DN10-CY10</f>
        <v>361.71417622590889</v>
      </c>
      <c r="EG10" s="14">
        <f>+DT10-DA10</f>
        <v>71.141605523928092</v>
      </c>
      <c r="EH10" s="14">
        <f>+EB10-DI10</f>
        <v>8.6065166508716828</v>
      </c>
      <c r="EI10" s="14">
        <f t="shared" si="36"/>
        <v>441.46229840070868</v>
      </c>
      <c r="EJ10" s="37">
        <f>IF(CW10&gt;0,EI10/DK10,0)</f>
        <v>3.5266514434665414E-2</v>
      </c>
      <c r="EK10" s="42"/>
      <c r="EL10" s="14">
        <f>+EL13+EL14+EL15</f>
        <v>0</v>
      </c>
      <c r="EM10" s="14">
        <f t="shared" ref="EM10:EO19" si="88">IF($CW10&gt;0,EL10/$CW10,0)</f>
        <v>0</v>
      </c>
      <c r="EN10" s="14">
        <f>+EN13+EN14+EN15</f>
        <v>0</v>
      </c>
      <c r="EO10" s="14">
        <f t="shared" si="88"/>
        <v>0</v>
      </c>
      <c r="EP10" s="14">
        <f>+EP13+EP14+EP15</f>
        <v>0</v>
      </c>
      <c r="EQ10" s="14">
        <f t="shared" ref="EQ10:EQ11" si="89">IF($CW10&gt;0,EP10/$CW10,0)</f>
        <v>0</v>
      </c>
      <c r="ER10" s="14">
        <f>+ER13+ER14+ER15</f>
        <v>0</v>
      </c>
      <c r="ES10" s="14">
        <f t="shared" ref="ES10:ES11" si="90">IF($CW10&gt;0,ER10/$CW10,0)</f>
        <v>0</v>
      </c>
      <c r="ET10" s="14">
        <f>+ET13+ET14+ET15</f>
        <v>0</v>
      </c>
      <c r="EU10" s="14">
        <f t="shared" ref="EU10:EW11" si="91">IF($CW10&gt;0,ET10/$CW10,0)</f>
        <v>0</v>
      </c>
      <c r="EV10" s="14">
        <f>+EV13+EV14+EV15</f>
        <v>0</v>
      </c>
      <c r="EW10" s="14">
        <f t="shared" si="91"/>
        <v>0</v>
      </c>
      <c r="EX10" s="14">
        <f>+EX13+EX14+EX15</f>
        <v>14431.2</v>
      </c>
      <c r="EY10" s="14">
        <f t="shared" ref="EY10:EY11" si="92">IF($CW10&gt;0,EX10/$CW10,0)</f>
        <v>3.3752025514347916E-2</v>
      </c>
      <c r="EZ10" s="14">
        <f>+EZ13+EZ14+EZ15</f>
        <v>14431.2</v>
      </c>
      <c r="FA10" s="14">
        <f t="shared" ref="FA10:FA11" si="93">IF($CW10&gt;0,EZ10/$CW10,0)</f>
        <v>3.3752025514347916E-2</v>
      </c>
      <c r="FB10" s="14" t="e">
        <f>+FB13+FB14+FB15</f>
        <v>#VALUE!</v>
      </c>
      <c r="FC10" s="14" t="e">
        <f t="shared" ref="FC10:FC11" si="94">IF($CW10&gt;0,FB10/$CW10,0)</f>
        <v>#VALUE!</v>
      </c>
      <c r="FD10" s="62"/>
      <c r="FE10" s="14">
        <f>DN10-EM10</f>
        <v>10984.519832071588</v>
      </c>
      <c r="FF10" s="14">
        <f>DT10-EO10</f>
        <v>1889.6120556725662</v>
      </c>
      <c r="FG10" s="14">
        <f t="shared" ref="FG10:FG23" si="95">EB10-FA10</f>
        <v>85.185241540465583</v>
      </c>
      <c r="FH10" s="14" t="e">
        <f>+FC10-DK10</f>
        <v>#VALUE!</v>
      </c>
      <c r="FI10" s="37" t="e">
        <f>+FH10/DK10</f>
        <v>#VALUE!</v>
      </c>
      <c r="FJ10" s="12"/>
      <c r="FK10" s="14">
        <f>+FK13+FK14+FK15</f>
        <v>0</v>
      </c>
      <c r="FL10" s="14">
        <f t="shared" ref="FL10:FN20" si="96">IF($CW10&gt;0,FK10/$CW10,0)</f>
        <v>0</v>
      </c>
      <c r="FM10" s="14">
        <f>+FM13+FM14+FM15</f>
        <v>0</v>
      </c>
      <c r="FN10" s="14">
        <f t="shared" si="96"/>
        <v>0</v>
      </c>
      <c r="FO10" s="14">
        <f>+FO13+FO14+FO15</f>
        <v>0</v>
      </c>
      <c r="FP10" s="14">
        <f t="shared" ref="FP10:FP11" si="97">IF($CW10&gt;0,FO10/$CW10,0)</f>
        <v>0</v>
      </c>
      <c r="FQ10" s="14">
        <f>+FQ13+FQ14+FQ15</f>
        <v>0</v>
      </c>
      <c r="FR10" s="14">
        <f t="shared" ref="FR10:FR11" si="98">IF($CW10&gt;0,FQ10/$CW10,0)</f>
        <v>0</v>
      </c>
      <c r="FS10" s="14">
        <f>+FS13+FS14+FS15</f>
        <v>0</v>
      </c>
      <c r="FT10" s="14">
        <f t="shared" ref="FT10:FT11" si="99">IF($CW10&gt;0,FS10/$CW10,0)</f>
        <v>0</v>
      </c>
      <c r="FU10" s="14">
        <f>+FU13+FU14+FU15</f>
        <v>0</v>
      </c>
      <c r="FV10" s="14">
        <f t="shared" ref="FV10:FV11" si="100">IF($CW10&gt;0,FU10/$CW10,0)</f>
        <v>0</v>
      </c>
      <c r="FW10" s="14">
        <f>+FW13+FW14+FW15</f>
        <v>14431.2</v>
      </c>
      <c r="FX10" s="14">
        <f t="shared" ref="FX10:FX11" si="101">IF($CW10&gt;0,FW10/$CW10,0)</f>
        <v>3.3752025514347916E-2</v>
      </c>
      <c r="FY10" s="14">
        <f>+FY13+FY14+FY15</f>
        <v>14431.2</v>
      </c>
      <c r="FZ10" s="14">
        <f t="shared" ref="FZ10:GB11" si="102">IF($CW10&gt;0,FY10/$CW10,0)</f>
        <v>3.3752025514347916E-2</v>
      </c>
      <c r="GA10" s="14" t="e">
        <f>+GA13+GA14+GA15</f>
        <v>#VALUE!</v>
      </c>
      <c r="GB10" s="14" t="e">
        <f t="shared" si="102"/>
        <v>#VALUE!</v>
      </c>
      <c r="GC10" s="39"/>
      <c r="GD10" s="14">
        <f>FL10-CY10</f>
        <v>-10622.805655845679</v>
      </c>
      <c r="GE10" s="14">
        <f>FN10-DA10</f>
        <v>-1818.4704501486381</v>
      </c>
      <c r="GF10" s="14">
        <f>FZ10-DI10</f>
        <v>-76.5787248895939</v>
      </c>
      <c r="GG10" s="14" t="e">
        <f>+GB10-DK10</f>
        <v>#VALUE!</v>
      </c>
      <c r="GH10" s="37" t="e">
        <f>+GG10/DK10</f>
        <v>#VALUE!</v>
      </c>
    </row>
    <row r="11" spans="1:190" ht="13" x14ac:dyDescent="0.3">
      <c r="A11" s="67"/>
      <c r="B11" s="44"/>
      <c r="C11" s="14"/>
      <c r="D11" s="14"/>
      <c r="E11" s="14"/>
      <c r="F11" s="12" t="s">
        <v>2829</v>
      </c>
      <c r="G11" s="42"/>
      <c r="H11" s="14">
        <f t="shared" ref="H11:I11" si="103">+H16+H17+H18</f>
        <v>370004.60000000003</v>
      </c>
      <c r="I11" s="14">
        <f t="shared" si="103"/>
        <v>3589782399.3588548</v>
      </c>
      <c r="J11" s="14">
        <f t="shared" si="0"/>
        <v>9701.9939734772342</v>
      </c>
      <c r="K11" s="14">
        <f t="shared" ref="K11" si="104">+K16+K17+K18</f>
        <v>560744486.6579634</v>
      </c>
      <c r="L11" s="14">
        <f t="shared" si="1"/>
        <v>1515.5067981802479</v>
      </c>
      <c r="M11" s="14">
        <f t="shared" ref="M11" si="105">+M16+M17+M18</f>
        <v>23965675.469999999</v>
      </c>
      <c r="N11" s="14">
        <f t="shared" si="38"/>
        <v>64.771290600170914</v>
      </c>
      <c r="O11" s="14">
        <f t="shared" ref="O11" si="106">+O16+O17+O18</f>
        <v>0</v>
      </c>
      <c r="P11" s="14">
        <f t="shared" si="39"/>
        <v>0</v>
      </c>
      <c r="Q11" s="14">
        <f t="shared" ref="Q11" si="107">+Q16+Q17+Q18</f>
        <v>2841616.89</v>
      </c>
      <c r="R11" s="14">
        <f t="shared" si="40"/>
        <v>7.6799501681870979</v>
      </c>
      <c r="S11" s="14">
        <f t="shared" ref="S11:U11" si="108">+S16+S17+S18</f>
        <v>26807292.359999999</v>
      </c>
      <c r="T11" s="14">
        <f t="shared" si="5"/>
        <v>72.451240768358005</v>
      </c>
      <c r="U11" s="14">
        <f t="shared" si="108"/>
        <v>4177334178.3768177</v>
      </c>
      <c r="V11" s="14">
        <f t="shared" si="6"/>
        <v>11289.952012425838</v>
      </c>
      <c r="W11" s="42"/>
      <c r="X11" s="14">
        <f t="shared" ref="X11" si="109">+X16+X17+X18</f>
        <v>3660324757.0217905</v>
      </c>
      <c r="Y11" s="14">
        <f t="shared" si="7"/>
        <v>9892.6466239116762</v>
      </c>
      <c r="Z11" s="14">
        <f t="shared" ref="Z11" si="110">+Z16+Z17+Z18</f>
        <v>991631.36000000476</v>
      </c>
      <c r="AA11" s="14">
        <f t="shared" si="42"/>
        <v>2.6800514371983608</v>
      </c>
      <c r="AB11" s="14">
        <f t="shared" ref="AB11" si="111">+AB16+AB17+AB18</f>
        <v>3661316388.3817906</v>
      </c>
      <c r="AC11" s="14">
        <f t="shared" si="44"/>
        <v>9895.3266753488751</v>
      </c>
      <c r="AD11" s="14">
        <f t="shared" ref="AD11" si="112">+AD16+AD17+AD18</f>
        <v>570814116.00990427</v>
      </c>
      <c r="AE11" s="14">
        <f t="shared" si="46"/>
        <v>1542.7216742978444</v>
      </c>
      <c r="AF11" s="14">
        <f t="shared" ref="AF11" si="113">+AF16+AF17+AF18</f>
        <v>24444988.979400001</v>
      </c>
      <c r="AG11" s="14">
        <f t="shared" si="47"/>
        <v>66.06671641217433</v>
      </c>
      <c r="AH11" s="14">
        <f t="shared" ref="AH11" si="114">+AH16+AH17+AH18</f>
        <v>2495864</v>
      </c>
      <c r="AI11" s="14">
        <f t="shared" si="48"/>
        <v>6.7454945154735908</v>
      </c>
      <c r="AJ11" s="14">
        <f t="shared" ref="AJ11" si="115">+AJ16+AJ17+AJ18</f>
        <v>3552021.1124999989</v>
      </c>
      <c r="AK11" s="14">
        <f t="shared" si="49"/>
        <v>9.5999377102338688</v>
      </c>
      <c r="AL11" s="14">
        <f t="shared" ref="AL11" si="116">+AL16+AL17+AL18</f>
        <v>30492874.09190001</v>
      </c>
      <c r="AM11" s="14">
        <f t="shared" si="50"/>
        <v>82.412148637881813</v>
      </c>
      <c r="AN11" s="14">
        <f t="shared" ref="AN11" si="117">+AN16+AN17+AN18</f>
        <v>4262623378.4835944</v>
      </c>
      <c r="AO11" s="14">
        <f t="shared" si="18"/>
        <v>11520.460498284599</v>
      </c>
      <c r="AP11" s="62"/>
      <c r="AQ11" s="14">
        <f t="shared" si="51"/>
        <v>193.33270187164089</v>
      </c>
      <c r="AR11" s="14">
        <f>+AE11-L11</f>
        <v>27.214876117596532</v>
      </c>
      <c r="AS11" s="14">
        <f>+AM11-T11</f>
        <v>9.9609078695238082</v>
      </c>
      <c r="AT11" s="14">
        <f t="shared" si="52"/>
        <v>230.50848585876122</v>
      </c>
      <c r="AU11" s="37">
        <f>+AT11/V11</f>
        <v>2.041713601661559E-2</v>
      </c>
      <c r="AV11" s="42"/>
      <c r="AW11" s="14">
        <f t="shared" ref="AW11:AY11" si="118">+AW16+AW17+AW18</f>
        <v>0</v>
      </c>
      <c r="AX11" s="14">
        <f t="shared" si="53"/>
        <v>0</v>
      </c>
      <c r="AY11" s="14">
        <f t="shared" si="118"/>
        <v>0</v>
      </c>
      <c r="AZ11" s="14">
        <f t="shared" si="54"/>
        <v>0</v>
      </c>
      <c r="BA11" s="14">
        <f t="shared" ref="BA11" si="119">+BA16+BA17+BA18</f>
        <v>0</v>
      </c>
      <c r="BB11" s="14">
        <f t="shared" si="55"/>
        <v>0</v>
      </c>
      <c r="BC11" s="14">
        <f t="shared" ref="BC11" si="120">+BC16+BC17+BC18</f>
        <v>0</v>
      </c>
      <c r="BD11" s="14">
        <f t="shared" si="56"/>
        <v>0</v>
      </c>
      <c r="BE11" s="14">
        <f t="shared" ref="BE11" si="121">+BE16+BE17+BE18</f>
        <v>0</v>
      </c>
      <c r="BF11" s="14">
        <f t="shared" si="57"/>
        <v>0</v>
      </c>
      <c r="BG11" s="14">
        <f t="shared" ref="BG11" si="122">+BG16+BG17+BG18</f>
        <v>0</v>
      </c>
      <c r="BH11" s="14">
        <f t="shared" si="58"/>
        <v>0</v>
      </c>
      <c r="BI11" s="14">
        <f t="shared" ref="BI11" si="123">+BI16+BI17+BI18</f>
        <v>-99227</v>
      </c>
      <c r="BJ11" s="14">
        <f t="shared" si="59"/>
        <v>-0.26817774697936186</v>
      </c>
      <c r="BK11" s="14">
        <f t="shared" ref="BK11" si="124">+BK16+BK17+BK18</f>
        <v>-99227</v>
      </c>
      <c r="BL11" s="14">
        <f t="shared" si="60"/>
        <v>-0.26817774697936186</v>
      </c>
      <c r="BM11" s="14" t="e">
        <f t="shared" ref="BM11" si="125">+BM16+BM17+BM18</f>
        <v>#VALUE!</v>
      </c>
      <c r="BN11" s="14" t="e">
        <f t="shared" si="61"/>
        <v>#VALUE!</v>
      </c>
      <c r="BO11" s="42"/>
      <c r="BP11" s="14">
        <f>Y11-AX11</f>
        <v>9892.6466239116762</v>
      </c>
      <c r="BQ11" s="14">
        <f>AE11-AZ11</f>
        <v>1542.7216742978444</v>
      </c>
      <c r="BR11" s="14">
        <f>AM11-BL11</f>
        <v>82.680326384861175</v>
      </c>
      <c r="BS11" s="14" t="e">
        <f>BN11-V11</f>
        <v>#VALUE!</v>
      </c>
      <c r="BT11" s="37" t="e">
        <f>BS11/V11</f>
        <v>#VALUE!</v>
      </c>
      <c r="BU11" s="41"/>
      <c r="BV11" s="14">
        <f t="shared" ref="BV11" si="126">+BV16+BV17+BV18</f>
        <v>0</v>
      </c>
      <c r="BW11" s="14">
        <f t="shared" si="62"/>
        <v>0</v>
      </c>
      <c r="BX11" s="14">
        <f t="shared" ref="BX11" si="127">+BX16+BX17+BX18</f>
        <v>0</v>
      </c>
      <c r="BY11" s="14">
        <f t="shared" si="63"/>
        <v>0</v>
      </c>
      <c r="BZ11" s="14">
        <f t="shared" ref="BZ11" si="128">+BZ16+BZ17+BZ18</f>
        <v>0</v>
      </c>
      <c r="CA11" s="14">
        <f t="shared" si="64"/>
        <v>0</v>
      </c>
      <c r="CB11" s="14">
        <f t="shared" ref="CB11" si="129">+CB16+CB17+CB18</f>
        <v>0</v>
      </c>
      <c r="CC11" s="14">
        <f t="shared" si="65"/>
        <v>0</v>
      </c>
      <c r="CD11" s="14">
        <f t="shared" ref="CD11" si="130">+CD16+CD17+CD18</f>
        <v>0</v>
      </c>
      <c r="CE11" s="14">
        <f t="shared" si="66"/>
        <v>0</v>
      </c>
      <c r="CF11" s="14">
        <f t="shared" ref="CF11" si="131">+CF16+CF17+CF18</f>
        <v>0</v>
      </c>
      <c r="CG11" s="14">
        <f t="shared" si="67"/>
        <v>0</v>
      </c>
      <c r="CH11" s="14">
        <f t="shared" ref="CH11" si="132">+CH16+CH17+CH18</f>
        <v>-99227</v>
      </c>
      <c r="CI11" s="14">
        <f t="shared" si="68"/>
        <v>-0.26817774697936186</v>
      </c>
      <c r="CJ11" s="14">
        <f t="shared" ref="CJ11" si="133">+CJ16+CJ17+CJ18</f>
        <v>-99227</v>
      </c>
      <c r="CK11" s="14">
        <f t="shared" si="69"/>
        <v>-0.26817774697936186</v>
      </c>
      <c r="CL11" s="14" t="e">
        <f t="shared" ref="CL11" si="134">+CL16+CL17+CL18</f>
        <v>#VALUE!</v>
      </c>
      <c r="CM11" s="14" t="e">
        <f t="shared" si="70"/>
        <v>#VALUE!</v>
      </c>
      <c r="CN11" s="42"/>
      <c r="CO11" s="14">
        <f>BW11-J11</f>
        <v>-9701.9939734772342</v>
      </c>
      <c r="CP11" s="14">
        <f>BY11-L11</f>
        <v>-1515.5067981802479</v>
      </c>
      <c r="CQ11" s="14">
        <f>CK11-T11</f>
        <v>-72.719418515337367</v>
      </c>
      <c r="CR11" s="14" t="e">
        <f>CM11-V11</f>
        <v>#VALUE!</v>
      </c>
      <c r="CS11" s="37" t="e">
        <f>CR11/V11</f>
        <v>#VALUE!</v>
      </c>
      <c r="CT11" s="239"/>
      <c r="CU11" s="239"/>
      <c r="CV11" s="468"/>
      <c r="CW11" s="14">
        <f>+CW16+CW17+CW18</f>
        <v>372150.32954099996</v>
      </c>
      <c r="CX11" s="14">
        <f t="shared" ref="CX11:CZ11" si="135">+CX16+CX17+CX18</f>
        <v>3620656308.2814684</v>
      </c>
      <c r="CY11" s="14">
        <f>IF($CW11&gt;0,CX11/$CW11,0)</f>
        <v>9729.0154565954217</v>
      </c>
      <c r="CZ11" s="14">
        <f t="shared" si="135"/>
        <v>603373720.52427173</v>
      </c>
      <c r="DA11" s="14">
        <f t="shared" si="71"/>
        <v>1621.3171738110682</v>
      </c>
      <c r="DB11" s="14">
        <f t="shared" ref="DB11:DD11" si="136">+DB16+DB17+DB18</f>
        <v>23965675.469999999</v>
      </c>
      <c r="DC11" s="14">
        <f t="shared" ref="DC11:DE11" si="137">IF($CW11&gt;0,DB11/$CW11,0)</f>
        <v>64.397834873768915</v>
      </c>
      <c r="DD11" s="14">
        <f t="shared" si="136"/>
        <v>0</v>
      </c>
      <c r="DE11" s="14">
        <f t="shared" si="137"/>
        <v>0</v>
      </c>
      <c r="DF11" s="14">
        <f t="shared" ref="DF11" si="138">+DF16+DF17+DF18</f>
        <v>2841616.89</v>
      </c>
      <c r="DG11" s="14">
        <f t="shared" ref="DG11:DK11" si="139">IF($CW11&gt;0,DF11/$CW11,0)</f>
        <v>7.6356694175302025</v>
      </c>
      <c r="DH11" s="14">
        <f t="shared" ref="DH11" si="140">+DH16+DH17+DH18</f>
        <v>26807292.359999999</v>
      </c>
      <c r="DI11" s="14">
        <f t="shared" si="139"/>
        <v>72.03350429129911</v>
      </c>
      <c r="DJ11" s="14">
        <f t="shared" ref="DJ11" si="141">+DJ16+DJ17+DJ18</f>
        <v>4250837321.1657395</v>
      </c>
      <c r="DK11" s="14">
        <f t="shared" si="139"/>
        <v>11422.366134697788</v>
      </c>
      <c r="DL11" s="42"/>
      <c r="DM11" s="14">
        <f t="shared" ref="DM11" si="142">+DM16+DM17+DM18</f>
        <v>3753113362.9308777</v>
      </c>
      <c r="DN11" s="14">
        <f>IF($CW11&gt;0,DM11/$CW11,0)</f>
        <v>10084.938974956343</v>
      </c>
      <c r="DO11" s="14">
        <f t="shared" ref="DO11" si="143">+DO16+DO17+DO18</f>
        <v>991631.36000000476</v>
      </c>
      <c r="DP11" s="14">
        <f>IF($CW11&gt;0,DO11/$CW11,0)</f>
        <v>2.6645989034137245</v>
      </c>
      <c r="DQ11" s="14">
        <f t="shared" ref="DQ11:DS11" si="144">+DQ16+DQ17+DQ18</f>
        <v>3754104994.2908773</v>
      </c>
      <c r="DR11" s="14">
        <f t="shared" si="78"/>
        <v>10087.603573859757</v>
      </c>
      <c r="DS11" s="14">
        <f t="shared" si="144"/>
        <v>625277565.0200671</v>
      </c>
      <c r="DT11" s="14">
        <f t="shared" si="79"/>
        <v>1680.1746912095102</v>
      </c>
      <c r="DU11" s="14">
        <f t="shared" ref="DU11:DY11" si="145">+DU16+DU17+DU18</f>
        <v>24933888.758988004</v>
      </c>
      <c r="DV11" s="14">
        <f t="shared" si="81"/>
        <v>66.999507402669181</v>
      </c>
      <c r="DW11" s="14">
        <f t="shared" si="145"/>
        <v>2495864</v>
      </c>
      <c r="DX11" s="14">
        <f t="shared" si="82"/>
        <v>6.7066016119838734</v>
      </c>
      <c r="DY11" s="14">
        <f t="shared" si="145"/>
        <v>3552021.1124999989</v>
      </c>
      <c r="DZ11" s="14">
        <f t="shared" si="83"/>
        <v>9.5445867719127495</v>
      </c>
      <c r="EA11" s="14">
        <f t="shared" ref="EA11" si="146">+EA16+EA17+EA18</f>
        <v>30981773.871487997</v>
      </c>
      <c r="EB11" s="14">
        <f t="shared" si="85"/>
        <v>83.250695786565799</v>
      </c>
      <c r="EC11" s="14">
        <f t="shared" ref="EC11" si="147">+EC16+EC17+EC18</f>
        <v>4409372701.8224335</v>
      </c>
      <c r="ED11" s="14">
        <f t="shared" si="87"/>
        <v>11848.364361952423</v>
      </c>
      <c r="EE11" s="62"/>
      <c r="EF11" s="14">
        <f>+DN11-CY11</f>
        <v>355.92351836092166</v>
      </c>
      <c r="EG11" s="14">
        <f>+DT11-DA11</f>
        <v>58.857517398442042</v>
      </c>
      <c r="EH11" s="14">
        <f>+EB11-DI11</f>
        <v>11.21719149526669</v>
      </c>
      <c r="EI11" s="14">
        <f t="shared" si="36"/>
        <v>425.99822725463036</v>
      </c>
      <c r="EJ11" s="37">
        <f>IF(CW11&gt;0,EI11/DK11,0)</f>
        <v>3.7295094749289562E-2</v>
      </c>
      <c r="EK11" s="42"/>
      <c r="EL11" s="14">
        <f>+EL16+EL17+EL18</f>
        <v>0</v>
      </c>
      <c r="EM11" s="14">
        <f t="shared" si="88"/>
        <v>0</v>
      </c>
      <c r="EN11" s="14">
        <f>+EN16+EN17+EN18</f>
        <v>0</v>
      </c>
      <c r="EO11" s="14">
        <f t="shared" si="88"/>
        <v>0</v>
      </c>
      <c r="EP11" s="14">
        <f>+EP16+EP17+EP18</f>
        <v>0</v>
      </c>
      <c r="EQ11" s="14">
        <f t="shared" si="89"/>
        <v>0</v>
      </c>
      <c r="ER11" s="14">
        <f>+ER16+ER17+ER18</f>
        <v>0</v>
      </c>
      <c r="ES11" s="14">
        <f t="shared" si="90"/>
        <v>0</v>
      </c>
      <c r="ET11" s="14">
        <f>+ET16+ET17+ET18</f>
        <v>0</v>
      </c>
      <c r="EU11" s="14">
        <f t="shared" si="91"/>
        <v>0</v>
      </c>
      <c r="EV11" s="14">
        <f>+EV16+EV17+EV18</f>
        <v>0</v>
      </c>
      <c r="EW11" s="14">
        <f t="shared" si="91"/>
        <v>0</v>
      </c>
      <c r="EX11" s="14">
        <f>+EX16+EX17+EX18</f>
        <v>160766</v>
      </c>
      <c r="EY11" s="14">
        <f t="shared" si="92"/>
        <v>0.43199209362056562</v>
      </c>
      <c r="EZ11" s="14">
        <f>+EZ16+EZ17+EZ18</f>
        <v>160766</v>
      </c>
      <c r="FA11" s="14">
        <f t="shared" si="93"/>
        <v>0.43199209362056562</v>
      </c>
      <c r="FB11" s="14" t="e">
        <f>+FB16+FB17+FB18</f>
        <v>#VALUE!</v>
      </c>
      <c r="FC11" s="14" t="e">
        <f t="shared" si="94"/>
        <v>#VALUE!</v>
      </c>
      <c r="FD11" s="62"/>
      <c r="FE11" s="14">
        <f>DN11-EM11</f>
        <v>10084.938974956343</v>
      </c>
      <c r="FF11" s="14">
        <f>DT11-EO11</f>
        <v>1680.1746912095102</v>
      </c>
      <c r="FG11" s="14">
        <f t="shared" si="95"/>
        <v>82.818703692945235</v>
      </c>
      <c r="FH11" s="14" t="e">
        <f>+FC11-DK11</f>
        <v>#VALUE!</v>
      </c>
      <c r="FI11" s="37" t="e">
        <f>+FH11/DK11</f>
        <v>#VALUE!</v>
      </c>
      <c r="FJ11" s="12"/>
      <c r="FK11" s="14">
        <f>+FK16+FK17+FK18</f>
        <v>0</v>
      </c>
      <c r="FL11" s="14">
        <f t="shared" si="96"/>
        <v>0</v>
      </c>
      <c r="FM11" s="14">
        <f>+FM16+FM17+FM18</f>
        <v>0</v>
      </c>
      <c r="FN11" s="14">
        <f t="shared" si="96"/>
        <v>0</v>
      </c>
      <c r="FO11" s="14">
        <f>+FO16+FO17+FO18</f>
        <v>0</v>
      </c>
      <c r="FP11" s="14">
        <f t="shared" si="97"/>
        <v>0</v>
      </c>
      <c r="FQ11" s="14">
        <f>+FQ16+FQ17+FQ18</f>
        <v>0</v>
      </c>
      <c r="FR11" s="14">
        <f t="shared" si="98"/>
        <v>0</v>
      </c>
      <c r="FS11" s="14">
        <f>+FS16+FS17+FS18</f>
        <v>0</v>
      </c>
      <c r="FT11" s="14">
        <f t="shared" si="99"/>
        <v>0</v>
      </c>
      <c r="FU11" s="14">
        <f>+FU16+FU17+FU18</f>
        <v>0</v>
      </c>
      <c r="FV11" s="14">
        <f t="shared" si="100"/>
        <v>0</v>
      </c>
      <c r="FW11" s="14">
        <f>+FW16+FW17+FW18</f>
        <v>160766</v>
      </c>
      <c r="FX11" s="14">
        <f t="shared" si="101"/>
        <v>0.43199209362056562</v>
      </c>
      <c r="FY11" s="14">
        <f>+FY16+FY17+FY18</f>
        <v>160766</v>
      </c>
      <c r="FZ11" s="14">
        <f t="shared" si="102"/>
        <v>0.43199209362056562</v>
      </c>
      <c r="GA11" s="14" t="e">
        <f>+GA16+GA17+GA18</f>
        <v>#VALUE!</v>
      </c>
      <c r="GB11" s="14" t="e">
        <f t="shared" si="102"/>
        <v>#VALUE!</v>
      </c>
      <c r="GC11" s="39"/>
      <c r="GD11" s="14">
        <f>FL11-CY11</f>
        <v>-9729.0154565954217</v>
      </c>
      <c r="GE11" s="14">
        <f>FN11-DA11</f>
        <v>-1621.3171738110682</v>
      </c>
      <c r="GF11" s="14">
        <f>FZ11-DI11</f>
        <v>-71.601512197678545</v>
      </c>
      <c r="GG11" s="14" t="e">
        <f>+GB11-DK11</f>
        <v>#VALUE!</v>
      </c>
      <c r="GH11" s="37" t="e">
        <f>+GG11/DK11</f>
        <v>#VALUE!</v>
      </c>
    </row>
    <row r="12" spans="1:190" ht="6.65" customHeight="1" x14ac:dyDescent="0.3">
      <c r="A12" s="67"/>
      <c r="B12" s="44"/>
      <c r="C12" s="14"/>
      <c r="D12" s="14"/>
      <c r="E12" s="14"/>
      <c r="F12" s="12"/>
      <c r="G12" s="4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42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62"/>
      <c r="AQ12" s="14"/>
      <c r="AR12" s="14"/>
      <c r="AS12" s="14"/>
      <c r="AT12" s="14"/>
      <c r="AU12" s="14"/>
      <c r="AV12" s="42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42"/>
      <c r="BP12" s="14"/>
      <c r="BQ12" s="14"/>
      <c r="BR12" s="14"/>
      <c r="BS12" s="14"/>
      <c r="BT12" s="37"/>
      <c r="BU12" s="42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42"/>
      <c r="CO12" s="14"/>
      <c r="CP12" s="14"/>
      <c r="CQ12" s="14"/>
      <c r="CR12" s="14"/>
      <c r="CS12" s="37"/>
      <c r="CT12" s="239"/>
      <c r="CU12" s="239"/>
      <c r="CV12" s="468"/>
      <c r="CW12" s="14"/>
      <c r="CX12" s="14"/>
      <c r="CY12" s="14"/>
      <c r="CZ12" s="14"/>
      <c r="DA12" s="14">
        <f t="shared" si="71"/>
        <v>0</v>
      </c>
      <c r="DB12" s="14"/>
      <c r="DC12" s="14"/>
      <c r="DD12" s="14"/>
      <c r="DE12" s="14">
        <f t="shared" ref="DE12" si="148">IF($CW12&gt;0,DD12/$CW12,0)</f>
        <v>0</v>
      </c>
      <c r="DF12" s="14"/>
      <c r="DG12" s="14"/>
      <c r="DH12" s="14"/>
      <c r="DI12" s="14"/>
      <c r="DJ12" s="14"/>
      <c r="DK12" s="14"/>
      <c r="DL12" s="42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62"/>
      <c r="EF12" s="14"/>
      <c r="EG12" s="14"/>
      <c r="EH12" s="14"/>
      <c r="EI12" s="14"/>
      <c r="EJ12" s="37"/>
      <c r="EK12" s="42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62"/>
      <c r="FE12" s="14"/>
      <c r="FF12" s="14"/>
      <c r="FG12" s="14"/>
      <c r="FH12" s="14"/>
      <c r="FI12" s="37"/>
      <c r="FJ12" s="12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39"/>
      <c r="GD12" s="14"/>
      <c r="GE12" s="14"/>
      <c r="GF12" s="14"/>
      <c r="GG12" s="14"/>
      <c r="GH12" s="37"/>
    </row>
    <row r="13" spans="1:190" ht="13" x14ac:dyDescent="0.3">
      <c r="A13" s="67"/>
      <c r="B13" s="44"/>
      <c r="C13" s="14">
        <v>1</v>
      </c>
      <c r="D13" s="14"/>
      <c r="E13" s="14"/>
      <c r="F13" s="12" t="s">
        <v>1074</v>
      </c>
      <c r="G13" s="42"/>
      <c r="H13" s="14">
        <f t="shared" ref="H13:I18" si="149">SUMIF($C$23:$C$545,$C13,H$23:H$545)</f>
        <v>65250</v>
      </c>
      <c r="I13" s="14">
        <f t="shared" si="149"/>
        <v>794318407</v>
      </c>
      <c r="J13" s="14">
        <f t="shared" ref="J13:L21" si="150">IF($H13&gt;0,I13/$H13,0)</f>
        <v>12173.462176245212</v>
      </c>
      <c r="K13" s="14">
        <f t="shared" ref="K13:K21" si="151">SUMIF($C$23:$C$545,$C13,K$23:K$545)</f>
        <v>137240436.97221094</v>
      </c>
      <c r="L13" s="14">
        <f t="shared" si="150"/>
        <v>2103.30171604921</v>
      </c>
      <c r="M13" s="14">
        <f t="shared" ref="M13:M21" si="152">SUMIF($C$23:$C$545,$C13,M$23:M$545)</f>
        <v>7840538.3099999996</v>
      </c>
      <c r="N13" s="14">
        <f t="shared" ref="N13:N21" si="153">IF($H13&gt;0,M13/$H13,0)</f>
        <v>120.16150666666665</v>
      </c>
      <c r="O13" s="14">
        <f t="shared" ref="O13:O21" si="154">SUMIF($C$23:$C$545,$C13,O$23:O$545)</f>
        <v>0</v>
      </c>
      <c r="P13" s="14">
        <f t="shared" ref="P13:P21" si="155">IF($H13&gt;0,O13/$H13,0)</f>
        <v>0</v>
      </c>
      <c r="Q13" s="14">
        <f t="shared" ref="Q13:Q21" si="156">SUMIF($C$23:$C$545,$C13,Q$23:Q$545)</f>
        <v>126350</v>
      </c>
      <c r="R13" s="14">
        <f t="shared" ref="R13:R21" si="157">IF($H13&gt;0,Q13/$H13,0)</f>
        <v>1.9363984674329502</v>
      </c>
      <c r="S13" s="14">
        <f t="shared" ref="S13:S19" si="158">SUMIF($C$23:$C$545,$C13,S$23:S$545)</f>
        <v>7966888.3099999996</v>
      </c>
      <c r="T13" s="14">
        <f>IF($H13&gt;0,S13/$H13,0)</f>
        <v>122.09790513409961</v>
      </c>
      <c r="U13" s="14">
        <f t="shared" ref="U13:U19" si="159">SUMIF($C$23:$C$545,$C13,U$23:U$545)</f>
        <v>939525732.28221083</v>
      </c>
      <c r="V13" s="14">
        <f>IF($H13&gt;0,U13/$H13,0)</f>
        <v>14398.861797428519</v>
      </c>
      <c r="W13" s="42"/>
      <c r="X13" s="14">
        <f t="shared" ref="X13:AD21" si="160">SUMIF($C$23:$C$545,$C13,X$23:X$545)</f>
        <v>812843551.18872297</v>
      </c>
      <c r="Y13" s="14">
        <f t="shared" ref="Y13:Y21" si="161">IF($H13&gt;0,X13/$H13,0)</f>
        <v>12457.37243201108</v>
      </c>
      <c r="Z13" s="14">
        <f t="shared" si="160"/>
        <v>1862516.4800000042</v>
      </c>
      <c r="AA13" s="14">
        <f t="shared" ref="AA13:AA21" si="162">IF($H13&gt;0,Z13/$H13,0)</f>
        <v>28.544313869731866</v>
      </c>
      <c r="AB13" s="14">
        <f t="shared" si="160"/>
        <v>814706067.66872299</v>
      </c>
      <c r="AC13" s="14">
        <f t="shared" ref="AC13:AC21" si="163">IF($H13&gt;0,AB13/$H13,0)</f>
        <v>12485.916745880812</v>
      </c>
      <c r="AD13" s="14">
        <f t="shared" si="160"/>
        <v>140173788.58678713</v>
      </c>
      <c r="AE13" s="14">
        <f t="shared" ref="AE13:AE21" si="164">IF($H13&gt;0,AD13/$H13,0)</f>
        <v>2148.257296349228</v>
      </c>
      <c r="AF13" s="14">
        <f t="shared" ref="AF13:AF21" si="165">SUMIF($C$23:$C$545,$C13,AF$23:AF$545)</f>
        <v>7997349.0762000009</v>
      </c>
      <c r="AG13" s="14">
        <f t="shared" ref="AG13:AG21" si="166">IF($H13&gt;0,AF13/$H13,0)</f>
        <v>122.56473680000002</v>
      </c>
      <c r="AH13" s="14">
        <f t="shared" ref="AH13:AH21" si="167">SUMIF($C$23:$C$545,$C13,AH$23:AH$545)</f>
        <v>452956</v>
      </c>
      <c r="AI13" s="14">
        <f t="shared" ref="AI13:AI21" si="168">IF($H13&gt;0,AH13/$H13,0)</f>
        <v>6.9418544061302683</v>
      </c>
      <c r="AJ13" s="14">
        <f t="shared" ref="AJ13:AJ21" si="169">SUMIF($C$23:$C$545,$C13,AJ$23:AJ$545)</f>
        <v>157937.5</v>
      </c>
      <c r="AK13" s="14">
        <f t="shared" ref="AK13:AK21" si="170">IF($H13&gt;0,AJ13/$H13,0)</f>
        <v>2.4204980842911876</v>
      </c>
      <c r="AL13" s="14">
        <f t="shared" ref="AL13:AL21" si="171">SUMIF($C$23:$C$545,$C13,AL$23:AL$545)</f>
        <v>8608242.5762000009</v>
      </c>
      <c r="AM13" s="14">
        <f t="shared" ref="AM13:AM21" si="172">IF($H13&gt;0,AL13/$H13,0)</f>
        <v>131.92708929042146</v>
      </c>
      <c r="AN13" s="14">
        <f t="shared" ref="AN13:AN21" si="173">SUMIF($C$23:$C$545,$C13,AN$23:AN$545)</f>
        <v>963488098.8317101</v>
      </c>
      <c r="AO13" s="14">
        <f t="shared" ref="AO13:AO21" si="174">IF($H13&gt;0,AN13/$H13,0)</f>
        <v>14766.101131520461</v>
      </c>
      <c r="AP13" s="62"/>
      <c r="AQ13" s="14">
        <f t="shared" si="51"/>
        <v>312.45456963559991</v>
      </c>
      <c r="AR13" s="14">
        <f t="shared" ref="AR13:AR21" si="175">+AE13-L13</f>
        <v>44.955580300018028</v>
      </c>
      <c r="AS13" s="14">
        <f t="shared" ref="AS13:AS21" si="176">+AM13-T13</f>
        <v>9.8291841563218583</v>
      </c>
      <c r="AT13" s="14">
        <f t="shared" ref="AT13:AT21" si="177">+AQ13+AR13+AS13</f>
        <v>367.23933409193978</v>
      </c>
      <c r="AU13" s="37">
        <f t="shared" ref="AU13:AU19" si="178">+AT13/V13</f>
        <v>2.5504747476465448E-2</v>
      </c>
      <c r="AV13" s="42"/>
      <c r="AW13" s="14">
        <f t="shared" ref="AW13:AW19" si="179">SUMIF($C$23:$C$545,$C13,AW$23:AW$545)</f>
        <v>0</v>
      </c>
      <c r="AX13" s="14">
        <f t="shared" ref="AX13:AX20" si="180">IF($H13&gt;0,AW13/$H13,0)</f>
        <v>0</v>
      </c>
      <c r="AY13" s="14">
        <f t="shared" ref="AY13:AY19" si="181">SUMIF($C$23:$C$545,$C13,AY$23:AY$545)</f>
        <v>0</v>
      </c>
      <c r="AZ13" s="14">
        <f t="shared" ref="AZ13:AZ20" si="182">IF($H13&gt;0,AY13/$H13,0)</f>
        <v>0</v>
      </c>
      <c r="BA13" s="14">
        <f t="shared" ref="BA13:BA19" si="183">SUMIF($C$23:$C$545,$C13,BA$23:BA$545)</f>
        <v>0</v>
      </c>
      <c r="BB13" s="14">
        <f t="shared" ref="BB13:BB20" si="184">IF($H13&gt;0,BA13/$H13,0)</f>
        <v>0</v>
      </c>
      <c r="BC13" s="14">
        <f t="shared" ref="BC13:BC19" si="185">SUMIF($C$23:$C$545,$C13,BC$23:BC$545)</f>
        <v>0</v>
      </c>
      <c r="BD13" s="14">
        <f t="shared" ref="BD13:BD20" si="186">IF($H13&gt;0,BC13/$H13,0)</f>
        <v>0</v>
      </c>
      <c r="BE13" s="14">
        <f t="shared" ref="BE13:BE19" si="187">SUMIF($C$23:$C$545,$C13,BE$23:BE$545)</f>
        <v>0</v>
      </c>
      <c r="BF13" s="14">
        <f t="shared" ref="BF13:BF20" si="188">IF($H13&gt;0,BE13/$H13,0)</f>
        <v>0</v>
      </c>
      <c r="BG13" s="14">
        <f t="shared" ref="BG13:BG19" si="189">SUMIF($C$23:$C$545,$C13,BG$23:BG$545)</f>
        <v>0</v>
      </c>
      <c r="BH13" s="14">
        <f t="shared" ref="BH13:BH20" si="190">IF($H13&gt;0,BG13/$H13,0)</f>
        <v>0</v>
      </c>
      <c r="BI13" s="14">
        <f t="shared" ref="BI13:BI19" si="191">SUMIF($C$23:$C$545,$C13,BI$23:BI$545)</f>
        <v>-78</v>
      </c>
      <c r="BJ13" s="14">
        <f t="shared" ref="BJ13:BJ19" si="192">IF($H13&gt;0,BI13/$H13,0)</f>
        <v>-1.1954022988505746E-3</v>
      </c>
      <c r="BK13" s="14">
        <f t="shared" ref="BK13:BK19" si="193">SUMIF($C$23:$C$545,$C13,BK$23:BK$545)</f>
        <v>-78</v>
      </c>
      <c r="BL13" s="14">
        <f>IF($H13&gt;0,BK13/$H13,0)</f>
        <v>-1.1954022988505746E-3</v>
      </c>
      <c r="BM13" s="14" t="e">
        <f t="shared" ref="BM13:BM19" si="194">SUMIF($C$23:$C$545,$C13,BM$23:BM$545)</f>
        <v>#VALUE!</v>
      </c>
      <c r="BN13" s="14" t="e">
        <f>IF($H13&gt;0,BM13/$H13,0)</f>
        <v>#VALUE!</v>
      </c>
      <c r="BO13" s="42"/>
      <c r="BP13" s="14">
        <f t="shared" ref="BP13:BP20" si="195">Y13-AX13</f>
        <v>12457.37243201108</v>
      </c>
      <c r="BQ13" s="14">
        <f t="shared" ref="BQ13:BQ20" si="196">AE13-AZ13</f>
        <v>2148.257296349228</v>
      </c>
      <c r="BR13" s="14">
        <f t="shared" ref="BR13:BR20" si="197">AM13-BL13</f>
        <v>131.92828469272033</v>
      </c>
      <c r="BS13" s="14" t="e">
        <f t="shared" ref="BS13:BS19" si="198">BN13-V13</f>
        <v>#VALUE!</v>
      </c>
      <c r="BT13" s="37" t="e">
        <f t="shared" ref="BT13:BT20" si="199">BS13/V13</f>
        <v>#VALUE!</v>
      </c>
      <c r="BU13" s="42"/>
      <c r="BV13" s="14">
        <f t="shared" ref="BV13:BV19" si="200">SUMIF($C$23:$C$545,$C13,BV$23:BV$545)</f>
        <v>0</v>
      </c>
      <c r="BW13" s="14">
        <f t="shared" ref="BW13:BW20" si="201">IF($H13&gt;0,BV13/$H13,0)</f>
        <v>0</v>
      </c>
      <c r="BX13" s="14">
        <f t="shared" ref="BX13:BX19" si="202">SUMIF($C$23:$C$545,$C13,BX$23:BX$545)</f>
        <v>0</v>
      </c>
      <c r="BY13" s="14">
        <f t="shared" ref="BY13:BY20" si="203">IF($H13&gt;0,BX13/$H13,0)</f>
        <v>0</v>
      </c>
      <c r="BZ13" s="14">
        <f t="shared" ref="BZ13:BZ19" si="204">SUMIF($C$23:$C$545,$C13,BZ$23:BZ$545)</f>
        <v>0</v>
      </c>
      <c r="CA13" s="14">
        <f t="shared" ref="CA13:CA20" si="205">IF($H13&gt;0,BZ13/$H13,0)</f>
        <v>0</v>
      </c>
      <c r="CB13" s="14">
        <f t="shared" ref="CB13:CB19" si="206">SUMIF($C$23:$C$545,$C13,CB$23:CB$545)</f>
        <v>0</v>
      </c>
      <c r="CC13" s="14">
        <f t="shared" ref="CC13:CC20" si="207">IF($H13&gt;0,CB13/$H13,0)</f>
        <v>0</v>
      </c>
      <c r="CD13" s="14">
        <f t="shared" ref="CD13:CD19" si="208">SUMIF($C$23:$C$545,$C13,CD$23:CD$545)</f>
        <v>0</v>
      </c>
      <c r="CE13" s="14">
        <f t="shared" ref="CE13:CE20" si="209">IF($H13&gt;0,CD13/$H13,0)</f>
        <v>0</v>
      </c>
      <c r="CF13" s="14">
        <f t="shared" ref="CF13:CF19" si="210">SUMIF($C$23:$C$545,$C13,CF$23:CF$545)</f>
        <v>0</v>
      </c>
      <c r="CG13" s="14">
        <f t="shared" ref="CG13:CG20" si="211">IF($H13&gt;0,CF13/$H13,0)</f>
        <v>0</v>
      </c>
      <c r="CH13" s="14">
        <f t="shared" ref="CH13:CH19" si="212">SUMIF($C$23:$C$545,$C13,CH$23:CH$545)</f>
        <v>-78</v>
      </c>
      <c r="CI13" s="14">
        <f t="shared" ref="CI13:CI19" si="213">IF($H13&gt;0,CH13/$H13,0)</f>
        <v>-1.1954022988505746E-3</v>
      </c>
      <c r="CJ13" s="14">
        <f t="shared" ref="CJ13:CJ19" si="214">SUMIF($C$23:$C$545,$C13,CJ$23:CJ$545)</f>
        <v>-78</v>
      </c>
      <c r="CK13" s="14">
        <f>IF($H13&gt;0,CJ13/$H13,0)</f>
        <v>-1.1954022988505746E-3</v>
      </c>
      <c r="CL13" s="14" t="e">
        <f t="shared" ref="CL13:CL19" si="215">SUMIF($C$23:$C$545,$C13,CL$23:CL$545)</f>
        <v>#VALUE!</v>
      </c>
      <c r="CM13" s="14" t="e">
        <f>IF($H13&gt;0,CL13/$H13,0)</f>
        <v>#VALUE!</v>
      </c>
      <c r="CN13" s="42"/>
      <c r="CO13" s="14">
        <f t="shared" ref="CO13:CO19" si="216">BW13-J13</f>
        <v>-12173.462176245212</v>
      </c>
      <c r="CP13" s="14">
        <f t="shared" ref="CP13:CP19" si="217">BY13-L13</f>
        <v>-2103.30171604921</v>
      </c>
      <c r="CQ13" s="14">
        <f t="shared" ref="CQ13:CQ20" si="218">CK13-T13</f>
        <v>-122.09910053639845</v>
      </c>
      <c r="CR13" s="14" t="e">
        <f t="shared" ref="CR13:CR20" si="219">CM13-V13</f>
        <v>#VALUE!</v>
      </c>
      <c r="CS13" s="37" t="e">
        <f t="shared" ref="CS13:CS20" si="220">CR13/V13</f>
        <v>#VALUE!</v>
      </c>
      <c r="CT13" s="239"/>
      <c r="CU13" s="239"/>
      <c r="CV13" s="468"/>
      <c r="CW13" s="14">
        <f t="shared" ref="CW13:DJ21" si="221">SUMIF($C$23:$C$545,$C13,CW$23:CW$545)</f>
        <v>64596.769313000004</v>
      </c>
      <c r="CX13" s="14">
        <f t="shared" si="221"/>
        <v>798300547</v>
      </c>
      <c r="CY13" s="14">
        <f t="shared" ref="CY13:CY21" si="222">IF($CW13&gt;0,CX13/$CW13,0)</f>
        <v>12358.21164881915</v>
      </c>
      <c r="CZ13" s="14">
        <f t="shared" si="221"/>
        <v>140910585.30783057</v>
      </c>
      <c r="DA13" s="14">
        <f t="shared" si="71"/>
        <v>2181.387502911427</v>
      </c>
      <c r="DB13" s="14">
        <f t="shared" si="221"/>
        <v>7840538.3099999996</v>
      </c>
      <c r="DC13" s="14">
        <f t="shared" ref="DC13:DE13" si="223">IF($CW13&gt;0,DB13/$CW13,0)</f>
        <v>121.37663219671425</v>
      </c>
      <c r="DD13" s="14">
        <f t="shared" si="221"/>
        <v>0</v>
      </c>
      <c r="DE13" s="14">
        <f t="shared" si="223"/>
        <v>0</v>
      </c>
      <c r="DF13" s="14">
        <f t="shared" si="221"/>
        <v>126350</v>
      </c>
      <c r="DG13" s="14">
        <f t="shared" ref="DG13:DK13" si="224">IF($CW13&gt;0,DF13/$CW13,0)</f>
        <v>1.9559801727510271</v>
      </c>
      <c r="DH13" s="14">
        <f t="shared" si="221"/>
        <v>7966888.3099999996</v>
      </c>
      <c r="DI13" s="14">
        <f t="shared" si="224"/>
        <v>123.33261236946528</v>
      </c>
      <c r="DJ13" s="14">
        <f t="shared" si="221"/>
        <v>947178020.61783051</v>
      </c>
      <c r="DK13" s="14">
        <f t="shared" si="224"/>
        <v>14662.93176410004</v>
      </c>
      <c r="DL13" s="42"/>
      <c r="DM13" s="14">
        <f t="shared" ref="DM13:DM21" si="225">SUMIF($C$23:$C$545,$C13,DM$23:DM$545)</f>
        <v>828566275.88999999</v>
      </c>
      <c r="DN13" s="14">
        <f t="shared" ref="DN13:DN21" si="226">IF($CW13&gt;0,DM13/$CW13,0)</f>
        <v>12826.744815599504</v>
      </c>
      <c r="DO13" s="14">
        <f t="shared" ref="DO13:DO21" si="227">SUMIF($C$23:$C$545,$C13,DO$23:DO$545)</f>
        <v>1862516.4800000042</v>
      </c>
      <c r="DP13" s="14">
        <f t="shared" ref="DP13:DP21" si="228">IF($CW13&gt;0,DO13/$CW13,0)</f>
        <v>28.832966413154281</v>
      </c>
      <c r="DQ13" s="14">
        <f t="shared" ref="DQ13:EC21" si="229">SUMIF($C$23:$C$545,$C13,DQ$23:DQ$545)</f>
        <v>830428792.37</v>
      </c>
      <c r="DR13" s="14">
        <f t="shared" ref="DR13:DR21" si="230">IF($CW13&gt;0,DQ13/$CW13,0)</f>
        <v>12855.577782012659</v>
      </c>
      <c r="DS13" s="14">
        <f t="shared" si="229"/>
        <v>146902592.32470325</v>
      </c>
      <c r="DT13" s="14">
        <f t="shared" ref="DT13:DT21" si="231">IF($CW13&gt;0,DS13/$CW13,0)</f>
        <v>2274.1476684831559</v>
      </c>
      <c r="DU13" s="14">
        <f t="shared" si="229"/>
        <v>8157296.0577240009</v>
      </c>
      <c r="DV13" s="14">
        <f t="shared" ref="DV13:DV21" si="232">IF($CW13&gt;0,DU13/$CW13,0)</f>
        <v>126.28024813746153</v>
      </c>
      <c r="DW13" s="14">
        <f t="shared" si="229"/>
        <v>452956</v>
      </c>
      <c r="DX13" s="14">
        <f t="shared" ref="DX13:DX21" si="233">IF($CW13&gt;0,DW13/$CW13,0)</f>
        <v>7.0120534636217986</v>
      </c>
      <c r="DY13" s="14">
        <f t="shared" si="229"/>
        <v>157937.5</v>
      </c>
      <c r="DZ13" s="14">
        <f t="shared" ref="DZ13:DZ21" si="234">IF($CW13&gt;0,DY13/$CW13,0)</f>
        <v>2.4449752159387841</v>
      </c>
      <c r="EA13" s="14">
        <f t="shared" si="229"/>
        <v>8768189.5577240009</v>
      </c>
      <c r="EB13" s="14">
        <f t="shared" ref="EB13:EB21" si="235">IF($CW13&gt;0,EA13/$CW13,0)</f>
        <v>135.73727681702212</v>
      </c>
      <c r="EC13" s="14">
        <f t="shared" si="229"/>
        <v>984237057.77242732</v>
      </c>
      <c r="ED13" s="14">
        <f t="shared" ref="ED13:ED21" si="236">IF($CW13&gt;0,EC13/$CW13,0)</f>
        <v>15236.629760899685</v>
      </c>
      <c r="EE13" s="62"/>
      <c r="EF13" s="14">
        <f t="shared" ref="EF13:EF19" si="237">+DN13-CY13</f>
        <v>468.5331667803548</v>
      </c>
      <c r="EG13" s="14">
        <f t="shared" ref="EG13:EG19" si="238">+DT13-DA13</f>
        <v>92.760165571728976</v>
      </c>
      <c r="EH13" s="14">
        <f t="shared" ref="EH13:EH19" si="239">+EB13-DI13</f>
        <v>12.40466444755684</v>
      </c>
      <c r="EI13" s="14">
        <f t="shared" ref="EI13:EI19" si="240">+EF13+EG13+EH13</f>
        <v>573.69799679964058</v>
      </c>
      <c r="EJ13" s="37">
        <f t="shared" ref="EJ13:EJ19" si="241">IF(CW13&gt;0,EI13/DK13,0)</f>
        <v>3.912573597350108E-2</v>
      </c>
      <c r="EK13" s="42"/>
      <c r="EL13" s="14">
        <f t="shared" ref="EL13:EL19" si="242">SUMIF($C$23:$C$545,$C13,EL$23:EL$545)</f>
        <v>0</v>
      </c>
      <c r="EM13" s="14">
        <f t="shared" si="88"/>
        <v>0</v>
      </c>
      <c r="EN13" s="14">
        <f t="shared" ref="EN13:EN19" si="243">SUMIF($C$23:$C$545,$C13,EN$23:EN$545)</f>
        <v>0</v>
      </c>
      <c r="EO13" s="14">
        <f t="shared" si="88"/>
        <v>0</v>
      </c>
      <c r="EP13" s="14">
        <f t="shared" ref="EP13:EP19" si="244">SUMIF($C$23:$C$545,$C13,EP$23:EP$545)</f>
        <v>0</v>
      </c>
      <c r="EQ13" s="14">
        <f t="shared" ref="EQ13:EQ19" si="245">IF($CW13&gt;0,EP13/$CW13,0)</f>
        <v>0</v>
      </c>
      <c r="ER13" s="14">
        <f t="shared" ref="ER13:ER19" si="246">SUMIF($C$23:$C$545,$C13,ER$23:ER$545)</f>
        <v>0</v>
      </c>
      <c r="ES13" s="14">
        <f t="shared" ref="ES13:ES19" si="247">IF($CW13&gt;0,ER13/$CW13,0)</f>
        <v>0</v>
      </c>
      <c r="ET13" s="14">
        <f t="shared" ref="ET13:ET19" si="248">SUMIF($C$23:$C$545,$C13,ET$23:ET$545)</f>
        <v>0</v>
      </c>
      <c r="EU13" s="14">
        <f t="shared" ref="EU13:EW19" si="249">IF($CW13&gt;0,ET13/$CW13,0)</f>
        <v>0</v>
      </c>
      <c r="EV13" s="14">
        <f t="shared" ref="EV13:EV19" si="250">SUMIF($C$23:$C$545,$C13,EV$23:EV$545)</f>
        <v>0</v>
      </c>
      <c r="EW13" s="14">
        <f t="shared" si="249"/>
        <v>0</v>
      </c>
      <c r="EX13" s="14">
        <f t="shared" ref="EX13:EX19" si="251">SUMIF($C$23:$C$545,$C13,EX$23:EX$545)</f>
        <v>548.20000000000005</v>
      </c>
      <c r="EY13" s="14">
        <f t="shared" ref="EY13:EY19" si="252">IF($CW13&gt;0,EX13/$CW13,0)</f>
        <v>8.486492526332514E-3</v>
      </c>
      <c r="EZ13" s="14">
        <f t="shared" ref="EZ13:EZ19" si="253">SUMIF($C$23:$C$545,$C13,EZ$23:EZ$545)</f>
        <v>548.20000000000005</v>
      </c>
      <c r="FA13" s="14">
        <f t="shared" ref="FA13:FA19" si="254">IF($CW13&gt;0,EZ13/$CW13,0)</f>
        <v>8.486492526332514E-3</v>
      </c>
      <c r="FB13" s="14" t="e">
        <f t="shared" ref="FB13:FB19" si="255">SUMIF($C$23:$C$545,$C13,FB$23:FB$545)</f>
        <v>#VALUE!</v>
      </c>
      <c r="FC13" s="14" t="e">
        <f t="shared" ref="FC13:FC19" si="256">IF($CW13&gt;0,FB13/$CW13,0)</f>
        <v>#VALUE!</v>
      </c>
      <c r="FD13" s="62"/>
      <c r="FE13" s="14">
        <f t="shared" ref="FE13:FE20" si="257">DN13-EM13</f>
        <v>12826.744815599504</v>
      </c>
      <c r="FF13" s="14">
        <f t="shared" ref="FF13:FF20" si="258">DT13-EO13</f>
        <v>2274.1476684831559</v>
      </c>
      <c r="FG13" s="14">
        <f t="shared" si="95"/>
        <v>135.72879032449578</v>
      </c>
      <c r="FH13" s="14" t="e">
        <f t="shared" ref="FH13:FH19" si="259">+FC13-DK13</f>
        <v>#VALUE!</v>
      </c>
      <c r="FI13" s="37" t="e">
        <f t="shared" ref="FI13:FI20" si="260">+FH13/DK13</f>
        <v>#VALUE!</v>
      </c>
      <c r="FJ13" s="12"/>
      <c r="FK13" s="14">
        <f t="shared" ref="FK13:FK19" si="261">SUMIF($C$23:$C$545,$C13,FK$23:FK$545)</f>
        <v>0</v>
      </c>
      <c r="FL13" s="14">
        <f t="shared" si="96"/>
        <v>0</v>
      </c>
      <c r="FM13" s="14">
        <f t="shared" ref="FM13:FM19" si="262">SUMIF($C$23:$C$545,$C13,FM$23:FM$545)</f>
        <v>0</v>
      </c>
      <c r="FN13" s="14">
        <f t="shared" si="96"/>
        <v>0</v>
      </c>
      <c r="FO13" s="14">
        <f t="shared" ref="FO13:FO19" si="263">SUMIF($C$23:$C$545,$C13,FO$23:FO$545)</f>
        <v>0</v>
      </c>
      <c r="FP13" s="14">
        <f t="shared" ref="FP13:FP20" si="264">IF($CW13&gt;0,FO13/$CW13,0)</f>
        <v>0</v>
      </c>
      <c r="FQ13" s="14">
        <f t="shared" ref="FQ13:FQ19" si="265">SUMIF($C$23:$C$545,$C13,FQ$23:FQ$545)</f>
        <v>0</v>
      </c>
      <c r="FR13" s="14">
        <f t="shared" ref="FR13:FR20" si="266">IF($CW13&gt;0,FQ13/$CW13,0)</f>
        <v>0</v>
      </c>
      <c r="FS13" s="14">
        <f t="shared" ref="FS13:FS19" si="267">SUMIF($C$23:$C$545,$C13,FS$23:FS$545)</f>
        <v>0</v>
      </c>
      <c r="FT13" s="14">
        <f t="shared" ref="FT13:FT20" si="268">IF($CW13&gt;0,FS13/$CW13,0)</f>
        <v>0</v>
      </c>
      <c r="FU13" s="14">
        <f t="shared" ref="FU13:FU19" si="269">SUMIF($C$23:$C$545,$C13,FU$23:FU$545)</f>
        <v>0</v>
      </c>
      <c r="FV13" s="14">
        <f t="shared" ref="FV13:FV20" si="270">IF($CW13&gt;0,FU13/$CW13,0)</f>
        <v>0</v>
      </c>
      <c r="FW13" s="14">
        <f t="shared" ref="FW13:FW19" si="271">SUMIF($C$23:$C$545,$C13,FW$23:FW$545)</f>
        <v>548.20000000000005</v>
      </c>
      <c r="FX13" s="14">
        <f t="shared" ref="FX13:FX20" si="272">IF($CW13&gt;0,FW13/$CW13,0)</f>
        <v>8.486492526332514E-3</v>
      </c>
      <c r="FY13" s="14">
        <f t="shared" ref="FY13:FY19" si="273">SUMIF($C$23:$C$545,$C13,FY$23:FY$545)</f>
        <v>548.20000000000005</v>
      </c>
      <c r="FZ13" s="14">
        <f t="shared" ref="FZ13:GB20" si="274">IF($CW13&gt;0,FY13/$CW13,0)</f>
        <v>8.486492526332514E-3</v>
      </c>
      <c r="GA13" s="14" t="e">
        <f t="shared" ref="GA13:GA19" si="275">SUMIF($C$23:$C$545,$C13,GA$23:GA$545)</f>
        <v>#VALUE!</v>
      </c>
      <c r="GB13" s="14" t="e">
        <f t="shared" si="274"/>
        <v>#VALUE!</v>
      </c>
      <c r="GC13" s="39"/>
      <c r="GD13" s="14">
        <f t="shared" ref="GD13:GD19" si="276">FL13-CY13</f>
        <v>-12358.21164881915</v>
      </c>
      <c r="GE13" s="14">
        <f t="shared" ref="GE13:GE19" si="277">FN13-DA13</f>
        <v>-2181.387502911427</v>
      </c>
      <c r="GF13" s="14">
        <f t="shared" ref="GF13:GF20" si="278">FZ13-DI13</f>
        <v>-123.32412587693895</v>
      </c>
      <c r="GG13" s="14" t="e">
        <f t="shared" ref="GG13:GG19" si="279">+GB13-DK13</f>
        <v>#VALUE!</v>
      </c>
      <c r="GH13" s="37" t="e">
        <f t="shared" ref="GH13:GH20" si="280">+GG13/DK13</f>
        <v>#VALUE!</v>
      </c>
    </row>
    <row r="14" spans="1:190" ht="13" x14ac:dyDescent="0.3">
      <c r="A14" s="67"/>
      <c r="B14" s="44"/>
      <c r="C14" s="14">
        <v>2</v>
      </c>
      <c r="D14" s="14"/>
      <c r="E14" s="14"/>
      <c r="F14" s="12" t="s">
        <v>1075</v>
      </c>
      <c r="G14" s="42"/>
      <c r="H14" s="14">
        <f t="shared" si="149"/>
        <v>86859.199999999983</v>
      </c>
      <c r="I14" s="14">
        <f t="shared" si="149"/>
        <v>925187161.04396904</v>
      </c>
      <c r="J14" s="14">
        <f t="shared" si="150"/>
        <v>10651.573593171122</v>
      </c>
      <c r="K14" s="14">
        <f t="shared" si="151"/>
        <v>146513676.00332251</v>
      </c>
      <c r="L14" s="14">
        <f t="shared" si="150"/>
        <v>1686.795135153473</v>
      </c>
      <c r="M14" s="14">
        <f t="shared" si="152"/>
        <v>6526330.5690000001</v>
      </c>
      <c r="N14" s="14">
        <f t="shared" si="153"/>
        <v>75.136894756111062</v>
      </c>
      <c r="O14" s="14">
        <f t="shared" si="154"/>
        <v>0</v>
      </c>
      <c r="P14" s="14">
        <f t="shared" si="155"/>
        <v>0</v>
      </c>
      <c r="Q14" s="14">
        <f t="shared" si="156"/>
        <v>175369.62000000002</v>
      </c>
      <c r="R14" s="14">
        <f t="shared" si="157"/>
        <v>2.0190103063348506</v>
      </c>
      <c r="S14" s="14">
        <f t="shared" si="158"/>
        <v>6701700.1889999993</v>
      </c>
      <c r="T14" s="14">
        <f t="shared" ref="T14:T20" si="281">IF($H14&gt;0,S14/$H14,0)</f>
        <v>77.155905062445896</v>
      </c>
      <c r="U14" s="14">
        <f t="shared" si="159"/>
        <v>1078402537.2362916</v>
      </c>
      <c r="V14" s="14">
        <f t="shared" ref="V14:V20" si="282">IF($H14&gt;0,U14/$H14,0)</f>
        <v>12415.524633387044</v>
      </c>
      <c r="W14" s="42"/>
      <c r="X14" s="14">
        <f t="shared" si="160"/>
        <v>945171313.21873796</v>
      </c>
      <c r="Y14" s="14">
        <f t="shared" si="161"/>
        <v>10881.648843401023</v>
      </c>
      <c r="Z14" s="14">
        <f t="shared" si="160"/>
        <v>25661.44000000041</v>
      </c>
      <c r="AA14" s="14">
        <f t="shared" si="162"/>
        <v>0.29543721332916278</v>
      </c>
      <c r="AB14" s="14">
        <f t="shared" si="160"/>
        <v>945196974.65873802</v>
      </c>
      <c r="AC14" s="14">
        <f t="shared" si="163"/>
        <v>10881.944280614352</v>
      </c>
      <c r="AD14" s="14">
        <f t="shared" si="160"/>
        <v>149542023.41896671</v>
      </c>
      <c r="AE14" s="14">
        <f t="shared" si="164"/>
        <v>1721.6601513595192</v>
      </c>
      <c r="AF14" s="14">
        <f t="shared" si="165"/>
        <v>6656857.1803800007</v>
      </c>
      <c r="AG14" s="14">
        <f t="shared" si="166"/>
        <v>76.639632651233285</v>
      </c>
      <c r="AH14" s="14">
        <f t="shared" si="167"/>
        <v>404936</v>
      </c>
      <c r="AI14" s="14">
        <f t="shared" si="168"/>
        <v>4.6619816899073454</v>
      </c>
      <c r="AJ14" s="14">
        <f t="shared" si="169"/>
        <v>219212.02500000002</v>
      </c>
      <c r="AK14" s="14">
        <f t="shared" si="170"/>
        <v>2.5237628829185632</v>
      </c>
      <c r="AL14" s="14">
        <f t="shared" si="171"/>
        <v>7281005.205380002</v>
      </c>
      <c r="AM14" s="14">
        <f t="shared" si="172"/>
        <v>83.82537722405921</v>
      </c>
      <c r="AN14" s="14">
        <f t="shared" si="173"/>
        <v>1102020003.2830846</v>
      </c>
      <c r="AO14" s="14">
        <f t="shared" si="174"/>
        <v>12687.429809197931</v>
      </c>
      <c r="AP14" s="62"/>
      <c r="AQ14" s="14">
        <f t="shared" si="51"/>
        <v>230.37068744323005</v>
      </c>
      <c r="AR14" s="14">
        <f t="shared" si="175"/>
        <v>34.865016206046221</v>
      </c>
      <c r="AS14" s="14">
        <f t="shared" si="176"/>
        <v>6.6694721616133137</v>
      </c>
      <c r="AT14" s="14">
        <f t="shared" si="177"/>
        <v>271.9051758108896</v>
      </c>
      <c r="AU14" s="37">
        <f t="shared" si="178"/>
        <v>2.1900417730210078E-2</v>
      </c>
      <c r="AV14" s="42"/>
      <c r="AW14" s="14">
        <f t="shared" si="179"/>
        <v>0</v>
      </c>
      <c r="AX14" s="14">
        <f t="shared" si="180"/>
        <v>0</v>
      </c>
      <c r="AY14" s="14">
        <f t="shared" si="181"/>
        <v>0</v>
      </c>
      <c r="AZ14" s="14">
        <f t="shared" si="182"/>
        <v>0</v>
      </c>
      <c r="BA14" s="14">
        <f t="shared" si="183"/>
        <v>0</v>
      </c>
      <c r="BB14" s="14">
        <f t="shared" si="184"/>
        <v>0</v>
      </c>
      <c r="BC14" s="14">
        <f t="shared" si="185"/>
        <v>0</v>
      </c>
      <c r="BD14" s="14">
        <f t="shared" si="186"/>
        <v>0</v>
      </c>
      <c r="BE14" s="14">
        <f t="shared" si="187"/>
        <v>0</v>
      </c>
      <c r="BF14" s="14">
        <f t="shared" si="188"/>
        <v>0</v>
      </c>
      <c r="BG14" s="14">
        <f t="shared" si="189"/>
        <v>0</v>
      </c>
      <c r="BH14" s="14">
        <f t="shared" si="190"/>
        <v>0</v>
      </c>
      <c r="BI14" s="14">
        <f t="shared" si="191"/>
        <v>-367</v>
      </c>
      <c r="BJ14" s="14">
        <f t="shared" si="192"/>
        <v>-4.2252288761581974E-3</v>
      </c>
      <c r="BK14" s="14">
        <f t="shared" si="193"/>
        <v>-367</v>
      </c>
      <c r="BL14" s="14">
        <f t="shared" ref="BL14:BL20" si="283">IF($H14&gt;0,BK14/$H14,0)</f>
        <v>-4.2252288761581974E-3</v>
      </c>
      <c r="BM14" s="14" t="e">
        <f t="shared" si="194"/>
        <v>#VALUE!</v>
      </c>
      <c r="BN14" s="14" t="e">
        <f t="shared" ref="BN14:BN20" si="284">IF($H14&gt;0,BM14/$H14,0)</f>
        <v>#VALUE!</v>
      </c>
      <c r="BO14" s="42"/>
      <c r="BP14" s="14">
        <f t="shared" si="195"/>
        <v>10881.648843401023</v>
      </c>
      <c r="BQ14" s="14">
        <f t="shared" si="196"/>
        <v>1721.6601513595192</v>
      </c>
      <c r="BR14" s="14">
        <f t="shared" si="197"/>
        <v>83.829602452935362</v>
      </c>
      <c r="BS14" s="14" t="e">
        <f t="shared" si="198"/>
        <v>#VALUE!</v>
      </c>
      <c r="BT14" s="37" t="e">
        <f t="shared" si="199"/>
        <v>#VALUE!</v>
      </c>
      <c r="BU14" s="42"/>
      <c r="BV14" s="14">
        <f t="shared" si="200"/>
        <v>0</v>
      </c>
      <c r="BW14" s="14">
        <f t="shared" si="201"/>
        <v>0</v>
      </c>
      <c r="BX14" s="14">
        <f t="shared" si="202"/>
        <v>0</v>
      </c>
      <c r="BY14" s="14">
        <f t="shared" si="203"/>
        <v>0</v>
      </c>
      <c r="BZ14" s="14">
        <f t="shared" si="204"/>
        <v>0</v>
      </c>
      <c r="CA14" s="14">
        <f t="shared" si="205"/>
        <v>0</v>
      </c>
      <c r="CB14" s="14">
        <f t="shared" si="206"/>
        <v>0</v>
      </c>
      <c r="CC14" s="14">
        <f t="shared" si="207"/>
        <v>0</v>
      </c>
      <c r="CD14" s="14">
        <f t="shared" si="208"/>
        <v>0</v>
      </c>
      <c r="CE14" s="14">
        <f t="shared" si="209"/>
        <v>0</v>
      </c>
      <c r="CF14" s="14">
        <f t="shared" si="210"/>
        <v>0</v>
      </c>
      <c r="CG14" s="14">
        <f t="shared" si="211"/>
        <v>0</v>
      </c>
      <c r="CH14" s="14">
        <f t="shared" si="212"/>
        <v>-367</v>
      </c>
      <c r="CI14" s="14">
        <f t="shared" si="213"/>
        <v>-4.2252288761581974E-3</v>
      </c>
      <c r="CJ14" s="14">
        <f t="shared" si="214"/>
        <v>-367</v>
      </c>
      <c r="CK14" s="14">
        <f t="shared" ref="CK14:CK20" si="285">IF($H14&gt;0,CJ14/$H14,0)</f>
        <v>-4.2252288761581974E-3</v>
      </c>
      <c r="CL14" s="14" t="e">
        <f t="shared" si="215"/>
        <v>#VALUE!</v>
      </c>
      <c r="CM14" s="14" t="e">
        <f t="shared" ref="CM14:CM20" si="286">IF($H14&gt;0,CL14/$H14,0)</f>
        <v>#VALUE!</v>
      </c>
      <c r="CN14" s="42"/>
      <c r="CO14" s="14">
        <f t="shared" si="216"/>
        <v>-10651.573593171122</v>
      </c>
      <c r="CP14" s="14">
        <f t="shared" si="217"/>
        <v>-1686.795135153473</v>
      </c>
      <c r="CQ14" s="14">
        <f t="shared" si="218"/>
        <v>-77.160130291322048</v>
      </c>
      <c r="CR14" s="14" t="e">
        <f t="shared" si="219"/>
        <v>#VALUE!</v>
      </c>
      <c r="CS14" s="37" t="e">
        <f t="shared" si="220"/>
        <v>#VALUE!</v>
      </c>
      <c r="CT14" s="239"/>
      <c r="CU14" s="239"/>
      <c r="CV14" s="468"/>
      <c r="CW14" s="14">
        <f t="shared" si="221"/>
        <v>86475.900516000009</v>
      </c>
      <c r="CX14" s="14">
        <f t="shared" si="221"/>
        <v>924173261.553743</v>
      </c>
      <c r="CY14" s="14">
        <f t="shared" si="222"/>
        <v>10687.061436067381</v>
      </c>
      <c r="CZ14" s="14">
        <f t="shared" si="221"/>
        <v>151846687.60859042</v>
      </c>
      <c r="DA14" s="14">
        <f t="shared" si="71"/>
        <v>1755.9422533043796</v>
      </c>
      <c r="DB14" s="14">
        <f t="shared" si="221"/>
        <v>6526330.5690000001</v>
      </c>
      <c r="DC14" s="14">
        <f t="shared" ref="DC14:DE14" si="287">IF($CW14&gt;0,DB14/$CW14,0)</f>
        <v>75.469934745489937</v>
      </c>
      <c r="DD14" s="14">
        <f t="shared" si="221"/>
        <v>0</v>
      </c>
      <c r="DE14" s="14">
        <f t="shared" si="287"/>
        <v>0</v>
      </c>
      <c r="DF14" s="14">
        <f t="shared" si="221"/>
        <v>175369.62000000002</v>
      </c>
      <c r="DG14" s="14">
        <f t="shared" ref="DG14:DK14" si="288">IF($CW14&gt;0,DF14/$CW14,0)</f>
        <v>2.0279594540626107</v>
      </c>
      <c r="DH14" s="14">
        <f t="shared" si="221"/>
        <v>6701700.1889999993</v>
      </c>
      <c r="DI14" s="14">
        <f t="shared" si="288"/>
        <v>77.497894199552533</v>
      </c>
      <c r="DJ14" s="14">
        <f t="shared" si="221"/>
        <v>1082721649.3513334</v>
      </c>
      <c r="DK14" s="14">
        <f t="shared" si="288"/>
        <v>12520.501583571313</v>
      </c>
      <c r="DL14" s="42"/>
      <c r="DM14" s="14">
        <f t="shared" si="225"/>
        <v>958252686.0616641</v>
      </c>
      <c r="DN14" s="14">
        <f t="shared" si="226"/>
        <v>11081.153018861776</v>
      </c>
      <c r="DO14" s="14">
        <f t="shared" si="227"/>
        <v>25661.44000000041</v>
      </c>
      <c r="DP14" s="14">
        <f t="shared" si="228"/>
        <v>0.29674672188296508</v>
      </c>
      <c r="DQ14" s="14">
        <f t="shared" si="229"/>
        <v>958278347.50166392</v>
      </c>
      <c r="DR14" s="14">
        <f t="shared" si="230"/>
        <v>11081.449765583657</v>
      </c>
      <c r="DS14" s="14">
        <f t="shared" si="229"/>
        <v>158370411.35581785</v>
      </c>
      <c r="DT14" s="14">
        <f t="shared" si="231"/>
        <v>1831.3820429833595</v>
      </c>
      <c r="DU14" s="14">
        <f t="shared" si="229"/>
        <v>6789994.3239875995</v>
      </c>
      <c r="DV14" s="14">
        <f t="shared" si="232"/>
        <v>78.518920109207727</v>
      </c>
      <c r="DW14" s="14">
        <f t="shared" si="229"/>
        <v>404936</v>
      </c>
      <c r="DX14" s="14">
        <f t="shared" si="233"/>
        <v>4.6826456571571367</v>
      </c>
      <c r="DY14" s="14">
        <f t="shared" si="229"/>
        <v>219212.02500000002</v>
      </c>
      <c r="DZ14" s="14">
        <f t="shared" si="234"/>
        <v>2.5349493175782634</v>
      </c>
      <c r="EA14" s="14">
        <f t="shared" si="229"/>
        <v>7414142.3489875998</v>
      </c>
      <c r="EB14" s="14">
        <f t="shared" si="235"/>
        <v>85.736515083943132</v>
      </c>
      <c r="EC14" s="14">
        <f t="shared" si="229"/>
        <v>1124037239.7664695</v>
      </c>
      <c r="ED14" s="14">
        <f t="shared" si="236"/>
        <v>12998.271576929077</v>
      </c>
      <c r="EE14" s="62"/>
      <c r="EF14" s="14">
        <f t="shared" si="237"/>
        <v>394.09158279439544</v>
      </c>
      <c r="EG14" s="14">
        <f t="shared" si="238"/>
        <v>75.439789678979878</v>
      </c>
      <c r="EH14" s="14">
        <f t="shared" si="239"/>
        <v>8.238620884390599</v>
      </c>
      <c r="EI14" s="14">
        <f t="shared" si="240"/>
        <v>477.76999335776588</v>
      </c>
      <c r="EJ14" s="37">
        <f t="shared" si="241"/>
        <v>3.8159013851702901E-2</v>
      </c>
      <c r="EK14" s="42"/>
      <c r="EL14" s="14">
        <f t="shared" si="242"/>
        <v>0</v>
      </c>
      <c r="EM14" s="14">
        <f t="shared" si="88"/>
        <v>0</v>
      </c>
      <c r="EN14" s="14">
        <f t="shared" si="243"/>
        <v>0</v>
      </c>
      <c r="EO14" s="14">
        <f t="shared" si="88"/>
        <v>0</v>
      </c>
      <c r="EP14" s="14">
        <f t="shared" si="244"/>
        <v>0</v>
      </c>
      <c r="EQ14" s="14">
        <f t="shared" si="245"/>
        <v>0</v>
      </c>
      <c r="ER14" s="14">
        <f t="shared" si="246"/>
        <v>0</v>
      </c>
      <c r="ES14" s="14">
        <f t="shared" si="247"/>
        <v>0</v>
      </c>
      <c r="ET14" s="14">
        <f t="shared" si="248"/>
        <v>0</v>
      </c>
      <c r="EU14" s="14">
        <f t="shared" si="249"/>
        <v>0</v>
      </c>
      <c r="EV14" s="14">
        <f t="shared" si="250"/>
        <v>0</v>
      </c>
      <c r="EW14" s="14">
        <f t="shared" si="249"/>
        <v>0</v>
      </c>
      <c r="EX14" s="14">
        <f t="shared" si="251"/>
        <v>3593</v>
      </c>
      <c r="EY14" s="14">
        <f t="shared" si="252"/>
        <v>4.1549148127520377E-2</v>
      </c>
      <c r="EZ14" s="14">
        <f t="shared" si="253"/>
        <v>3593</v>
      </c>
      <c r="FA14" s="14">
        <f t="shared" si="254"/>
        <v>4.1549148127520377E-2</v>
      </c>
      <c r="FB14" s="14" t="e">
        <f t="shared" si="255"/>
        <v>#VALUE!</v>
      </c>
      <c r="FC14" s="14" t="e">
        <f t="shared" si="256"/>
        <v>#VALUE!</v>
      </c>
      <c r="FD14" s="62"/>
      <c r="FE14" s="14">
        <f t="shared" si="257"/>
        <v>11081.153018861776</v>
      </c>
      <c r="FF14" s="14">
        <f t="shared" si="258"/>
        <v>1831.3820429833595</v>
      </c>
      <c r="FG14" s="14">
        <f t="shared" si="95"/>
        <v>85.694965935815617</v>
      </c>
      <c r="FH14" s="14" t="e">
        <f t="shared" si="259"/>
        <v>#VALUE!</v>
      </c>
      <c r="FI14" s="37" t="e">
        <f t="shared" si="260"/>
        <v>#VALUE!</v>
      </c>
      <c r="FJ14" s="12"/>
      <c r="FK14" s="14">
        <f t="shared" si="261"/>
        <v>0</v>
      </c>
      <c r="FL14" s="14">
        <f t="shared" si="96"/>
        <v>0</v>
      </c>
      <c r="FM14" s="14">
        <f t="shared" si="262"/>
        <v>0</v>
      </c>
      <c r="FN14" s="14">
        <f t="shared" si="96"/>
        <v>0</v>
      </c>
      <c r="FO14" s="14">
        <f t="shared" si="263"/>
        <v>0</v>
      </c>
      <c r="FP14" s="14">
        <f t="shared" si="264"/>
        <v>0</v>
      </c>
      <c r="FQ14" s="14">
        <f t="shared" si="265"/>
        <v>0</v>
      </c>
      <c r="FR14" s="14">
        <f t="shared" si="266"/>
        <v>0</v>
      </c>
      <c r="FS14" s="14">
        <f t="shared" si="267"/>
        <v>0</v>
      </c>
      <c r="FT14" s="14">
        <f t="shared" si="268"/>
        <v>0</v>
      </c>
      <c r="FU14" s="14">
        <f t="shared" si="269"/>
        <v>0</v>
      </c>
      <c r="FV14" s="14">
        <f t="shared" si="270"/>
        <v>0</v>
      </c>
      <c r="FW14" s="14">
        <f t="shared" si="271"/>
        <v>3593</v>
      </c>
      <c r="FX14" s="14">
        <f t="shared" si="272"/>
        <v>4.1549148127520377E-2</v>
      </c>
      <c r="FY14" s="14">
        <f t="shared" si="273"/>
        <v>3593</v>
      </c>
      <c r="FZ14" s="14">
        <f t="shared" si="274"/>
        <v>4.1549148127520377E-2</v>
      </c>
      <c r="GA14" s="14" t="e">
        <f t="shared" si="275"/>
        <v>#VALUE!</v>
      </c>
      <c r="GB14" s="14" t="e">
        <f t="shared" si="274"/>
        <v>#VALUE!</v>
      </c>
      <c r="GC14" s="39"/>
      <c r="GD14" s="14">
        <f t="shared" si="276"/>
        <v>-10687.061436067381</v>
      </c>
      <c r="GE14" s="14">
        <f t="shared" si="277"/>
        <v>-1755.9422533043796</v>
      </c>
      <c r="GF14" s="14">
        <f t="shared" si="278"/>
        <v>-77.456345051425018</v>
      </c>
      <c r="GG14" s="14" t="e">
        <f t="shared" si="279"/>
        <v>#VALUE!</v>
      </c>
      <c r="GH14" s="37" t="e">
        <f t="shared" si="280"/>
        <v>#VALUE!</v>
      </c>
    </row>
    <row r="15" spans="1:190" ht="13" x14ac:dyDescent="0.3">
      <c r="A15" s="67"/>
      <c r="B15" s="44"/>
      <c r="C15" s="14">
        <v>3</v>
      </c>
      <c r="D15" s="14"/>
      <c r="E15" s="14"/>
      <c r="F15" s="12" t="s">
        <v>1076</v>
      </c>
      <c r="G15" s="42"/>
      <c r="H15" s="14">
        <f t="shared" si="149"/>
        <v>273733.8</v>
      </c>
      <c r="I15" s="14">
        <f t="shared" si="149"/>
        <v>2779368020.5470705</v>
      </c>
      <c r="J15" s="14">
        <f t="shared" si="150"/>
        <v>10153.543408037556</v>
      </c>
      <c r="K15" s="14">
        <f t="shared" si="151"/>
        <v>461439991.3984865</v>
      </c>
      <c r="L15" s="14">
        <f t="shared" si="150"/>
        <v>1685.725297345401</v>
      </c>
      <c r="M15" s="14">
        <f t="shared" si="152"/>
        <v>17294194.500000004</v>
      </c>
      <c r="N15" s="14">
        <f t="shared" si="153"/>
        <v>63.178878530893897</v>
      </c>
      <c r="O15" s="14">
        <f t="shared" si="154"/>
        <v>0</v>
      </c>
      <c r="P15" s="14">
        <f t="shared" si="155"/>
        <v>0</v>
      </c>
      <c r="Q15" s="14">
        <f t="shared" si="156"/>
        <v>794065.21999999974</v>
      </c>
      <c r="R15" s="14">
        <f t="shared" si="157"/>
        <v>2.9008665352981611</v>
      </c>
      <c r="S15" s="14">
        <f t="shared" si="158"/>
        <v>18088259.720000003</v>
      </c>
      <c r="T15" s="14">
        <f t="shared" si="281"/>
        <v>66.079745066192061</v>
      </c>
      <c r="U15" s="14">
        <f t="shared" si="159"/>
        <v>3258896271.6655574</v>
      </c>
      <c r="V15" s="14">
        <f t="shared" si="282"/>
        <v>11905.34845044915</v>
      </c>
      <c r="W15" s="42"/>
      <c r="X15" s="14">
        <f t="shared" si="160"/>
        <v>2826315797.7574949</v>
      </c>
      <c r="Y15" s="14">
        <f t="shared" si="161"/>
        <v>10325.052287139897</v>
      </c>
      <c r="Z15" s="14">
        <f t="shared" si="160"/>
        <v>7560.9599999994971</v>
      </c>
      <c r="AA15" s="14">
        <f t="shared" si="162"/>
        <v>2.7621579797597145E-2</v>
      </c>
      <c r="AB15" s="14">
        <f t="shared" si="160"/>
        <v>2826323358.717495</v>
      </c>
      <c r="AC15" s="14">
        <f t="shared" si="163"/>
        <v>10325.079908719694</v>
      </c>
      <c r="AD15" s="14">
        <f t="shared" si="160"/>
        <v>469665435.89470631</v>
      </c>
      <c r="AE15" s="14">
        <f t="shared" si="164"/>
        <v>1715.7743614223245</v>
      </c>
      <c r="AF15" s="14">
        <f t="shared" si="165"/>
        <v>17640078.390000001</v>
      </c>
      <c r="AG15" s="14">
        <f t="shared" si="166"/>
        <v>64.442456101511766</v>
      </c>
      <c r="AH15" s="14">
        <f t="shared" si="167"/>
        <v>1268904</v>
      </c>
      <c r="AI15" s="14">
        <f t="shared" si="168"/>
        <v>4.6355400757962668</v>
      </c>
      <c r="AJ15" s="14">
        <f t="shared" si="169"/>
        <v>992581.52500000014</v>
      </c>
      <c r="AK15" s="14">
        <f t="shared" si="170"/>
        <v>3.6260831691227029</v>
      </c>
      <c r="AL15" s="14">
        <f t="shared" si="171"/>
        <v>19901563.915000003</v>
      </c>
      <c r="AM15" s="14">
        <f t="shared" si="172"/>
        <v>72.704079346430746</v>
      </c>
      <c r="AN15" s="14">
        <f t="shared" si="173"/>
        <v>3315890358.5272007</v>
      </c>
      <c r="AO15" s="14">
        <f t="shared" si="174"/>
        <v>12113.558349488449</v>
      </c>
      <c r="AP15" s="62"/>
      <c r="AQ15" s="14">
        <f t="shared" si="51"/>
        <v>171.53650068213756</v>
      </c>
      <c r="AR15" s="14">
        <f t="shared" si="175"/>
        <v>30.049064076923514</v>
      </c>
      <c r="AS15" s="14">
        <f t="shared" si="176"/>
        <v>6.6243342802386849</v>
      </c>
      <c r="AT15" s="14">
        <f t="shared" si="177"/>
        <v>208.20989903929976</v>
      </c>
      <c r="AU15" s="37">
        <f t="shared" si="178"/>
        <v>1.7488769850448574E-2</v>
      </c>
      <c r="AV15" s="42"/>
      <c r="AW15" s="14">
        <f t="shared" si="179"/>
        <v>0</v>
      </c>
      <c r="AX15" s="14">
        <f t="shared" si="180"/>
        <v>0</v>
      </c>
      <c r="AY15" s="14">
        <f t="shared" si="181"/>
        <v>0</v>
      </c>
      <c r="AZ15" s="14">
        <f t="shared" si="182"/>
        <v>0</v>
      </c>
      <c r="BA15" s="14">
        <f t="shared" si="183"/>
        <v>0</v>
      </c>
      <c r="BB15" s="14">
        <f t="shared" si="184"/>
        <v>0</v>
      </c>
      <c r="BC15" s="14">
        <f t="shared" si="185"/>
        <v>0</v>
      </c>
      <c r="BD15" s="14">
        <f t="shared" si="186"/>
        <v>0</v>
      </c>
      <c r="BE15" s="14">
        <f t="shared" si="187"/>
        <v>0</v>
      </c>
      <c r="BF15" s="14">
        <f t="shared" si="188"/>
        <v>0</v>
      </c>
      <c r="BG15" s="14">
        <f t="shared" si="189"/>
        <v>0</v>
      </c>
      <c r="BH15" s="14">
        <f t="shared" si="190"/>
        <v>0</v>
      </c>
      <c r="BI15" s="14">
        <f t="shared" si="191"/>
        <v>-1322</v>
      </c>
      <c r="BJ15" s="14">
        <f t="shared" si="192"/>
        <v>-4.8295095454050615E-3</v>
      </c>
      <c r="BK15" s="14">
        <f t="shared" si="193"/>
        <v>-1322</v>
      </c>
      <c r="BL15" s="14">
        <f t="shared" si="283"/>
        <v>-4.8295095454050615E-3</v>
      </c>
      <c r="BM15" s="14" t="e">
        <f t="shared" si="194"/>
        <v>#VALUE!</v>
      </c>
      <c r="BN15" s="14" t="e">
        <f t="shared" si="284"/>
        <v>#VALUE!</v>
      </c>
      <c r="BO15" s="42"/>
      <c r="BP15" s="14">
        <f t="shared" si="195"/>
        <v>10325.052287139897</v>
      </c>
      <c r="BQ15" s="14">
        <f t="shared" si="196"/>
        <v>1715.7743614223245</v>
      </c>
      <c r="BR15" s="14">
        <f t="shared" si="197"/>
        <v>72.708908855976148</v>
      </c>
      <c r="BS15" s="14" t="e">
        <f t="shared" si="198"/>
        <v>#VALUE!</v>
      </c>
      <c r="BT15" s="37" t="e">
        <f t="shared" si="199"/>
        <v>#VALUE!</v>
      </c>
      <c r="BU15" s="42"/>
      <c r="BV15" s="14">
        <f t="shared" si="200"/>
        <v>0</v>
      </c>
      <c r="BW15" s="14">
        <f t="shared" si="201"/>
        <v>0</v>
      </c>
      <c r="BX15" s="14">
        <f t="shared" si="202"/>
        <v>0</v>
      </c>
      <c r="BY15" s="14">
        <f t="shared" si="203"/>
        <v>0</v>
      </c>
      <c r="BZ15" s="14">
        <f t="shared" si="204"/>
        <v>0</v>
      </c>
      <c r="CA15" s="14">
        <f t="shared" si="205"/>
        <v>0</v>
      </c>
      <c r="CB15" s="14">
        <f t="shared" si="206"/>
        <v>0</v>
      </c>
      <c r="CC15" s="14">
        <f t="shared" si="207"/>
        <v>0</v>
      </c>
      <c r="CD15" s="14">
        <f t="shared" si="208"/>
        <v>0</v>
      </c>
      <c r="CE15" s="14">
        <f t="shared" si="209"/>
        <v>0</v>
      </c>
      <c r="CF15" s="14">
        <f t="shared" si="210"/>
        <v>0</v>
      </c>
      <c r="CG15" s="14">
        <f t="shared" si="211"/>
        <v>0</v>
      </c>
      <c r="CH15" s="14">
        <f t="shared" si="212"/>
        <v>-1322</v>
      </c>
      <c r="CI15" s="14">
        <f t="shared" si="213"/>
        <v>-4.8295095454050615E-3</v>
      </c>
      <c r="CJ15" s="14">
        <f t="shared" si="214"/>
        <v>-1322</v>
      </c>
      <c r="CK15" s="14">
        <f t="shared" si="285"/>
        <v>-4.8295095454050615E-3</v>
      </c>
      <c r="CL15" s="14" t="e">
        <f t="shared" si="215"/>
        <v>#VALUE!</v>
      </c>
      <c r="CM15" s="14" t="e">
        <f t="shared" si="286"/>
        <v>#VALUE!</v>
      </c>
      <c r="CN15" s="42"/>
      <c r="CO15" s="14">
        <f t="shared" si="216"/>
        <v>-10153.543408037556</v>
      </c>
      <c r="CP15" s="14">
        <f t="shared" si="217"/>
        <v>-1685.725297345401</v>
      </c>
      <c r="CQ15" s="14">
        <f t="shared" si="218"/>
        <v>-66.084574575737463</v>
      </c>
      <c r="CR15" s="14" t="e">
        <f t="shared" si="219"/>
        <v>#VALUE!</v>
      </c>
      <c r="CS15" s="37" t="e">
        <f t="shared" si="220"/>
        <v>#VALUE!</v>
      </c>
      <c r="CT15" s="239"/>
      <c r="CU15" s="239"/>
      <c r="CV15" s="468"/>
      <c r="CW15" s="14">
        <f t="shared" si="221"/>
        <v>276492.78083899996</v>
      </c>
      <c r="CX15" s="14">
        <f t="shared" si="221"/>
        <v>2819470879.046494</v>
      </c>
      <c r="CY15" s="14">
        <f t="shared" si="222"/>
        <v>10197.267612163279</v>
      </c>
      <c r="CZ15" s="14">
        <f t="shared" si="221"/>
        <v>484757864.62782222</v>
      </c>
      <c r="DA15" s="14">
        <f t="shared" si="71"/>
        <v>1753.2387759161559</v>
      </c>
      <c r="DB15" s="14">
        <f t="shared" si="221"/>
        <v>17294194.500000004</v>
      </c>
      <c r="DC15" s="14">
        <f t="shared" ref="DC15:DE15" si="289">IF($CW15&gt;0,DB15/$CW15,0)</f>
        <v>62.548448634072315</v>
      </c>
      <c r="DD15" s="14">
        <f t="shared" si="221"/>
        <v>0</v>
      </c>
      <c r="DE15" s="14">
        <f t="shared" si="289"/>
        <v>0</v>
      </c>
      <c r="DF15" s="14">
        <f t="shared" si="221"/>
        <v>794065.21999999974</v>
      </c>
      <c r="DG15" s="14">
        <f t="shared" ref="DG15:DK15" si="290">IF($CW15&gt;0,DF15/$CW15,0)</f>
        <v>2.8719202634891903</v>
      </c>
      <c r="DH15" s="14">
        <f t="shared" si="221"/>
        <v>18088259.720000003</v>
      </c>
      <c r="DI15" s="14">
        <f t="shared" si="290"/>
        <v>65.420368897561502</v>
      </c>
      <c r="DJ15" s="14">
        <f t="shared" si="221"/>
        <v>3322317003.3943167</v>
      </c>
      <c r="DK15" s="14">
        <f t="shared" si="290"/>
        <v>12015.926756976998</v>
      </c>
      <c r="DL15" s="42"/>
      <c r="DM15" s="14">
        <f t="shared" si="225"/>
        <v>2909782210.4196081</v>
      </c>
      <c r="DN15" s="14">
        <f t="shared" si="226"/>
        <v>10523.899400158141</v>
      </c>
      <c r="DO15" s="14">
        <f t="shared" si="227"/>
        <v>7560.9599999994971</v>
      </c>
      <c r="DP15" s="14">
        <f t="shared" si="228"/>
        <v>2.7345958100809139E-2</v>
      </c>
      <c r="DQ15" s="14">
        <f t="shared" si="229"/>
        <v>2909789771.3796082</v>
      </c>
      <c r="DR15" s="14">
        <f t="shared" si="230"/>
        <v>10523.926746116242</v>
      </c>
      <c r="DS15" s="14">
        <f t="shared" si="229"/>
        <v>502659826.49080557</v>
      </c>
      <c r="DT15" s="14">
        <f t="shared" si="231"/>
        <v>1817.9853555869197</v>
      </c>
      <c r="DU15" s="14">
        <f t="shared" si="229"/>
        <v>17992879.957799993</v>
      </c>
      <c r="DV15" s="14">
        <f t="shared" si="232"/>
        <v>65.075405958888808</v>
      </c>
      <c r="DW15" s="14">
        <f t="shared" si="229"/>
        <v>1268904</v>
      </c>
      <c r="DX15" s="14">
        <f t="shared" si="233"/>
        <v>4.5892843789613265</v>
      </c>
      <c r="DY15" s="14">
        <f t="shared" si="229"/>
        <v>992581.52500000014</v>
      </c>
      <c r="DZ15" s="14">
        <f t="shared" si="234"/>
        <v>3.5899003293614897</v>
      </c>
      <c r="EA15" s="14">
        <f t="shared" si="229"/>
        <v>20254365.482799996</v>
      </c>
      <c r="EB15" s="14">
        <f t="shared" si="235"/>
        <v>73.25459066721163</v>
      </c>
      <c r="EC15" s="14">
        <f t="shared" si="229"/>
        <v>3432696402.3932137</v>
      </c>
      <c r="ED15" s="14">
        <f t="shared" si="236"/>
        <v>12415.139346412274</v>
      </c>
      <c r="EE15" s="62"/>
      <c r="EF15" s="14">
        <f t="shared" si="237"/>
        <v>326.63178799486195</v>
      </c>
      <c r="EG15" s="14">
        <f t="shared" si="238"/>
        <v>64.746579670763822</v>
      </c>
      <c r="EH15" s="14">
        <f t="shared" si="239"/>
        <v>7.834221769650128</v>
      </c>
      <c r="EI15" s="14">
        <f t="shared" si="240"/>
        <v>399.2125894352759</v>
      </c>
      <c r="EJ15" s="37">
        <f t="shared" si="241"/>
        <v>3.3223620408927242E-2</v>
      </c>
      <c r="EK15" s="42"/>
      <c r="EL15" s="14">
        <f t="shared" si="242"/>
        <v>0</v>
      </c>
      <c r="EM15" s="14">
        <f t="shared" si="88"/>
        <v>0</v>
      </c>
      <c r="EN15" s="14">
        <f t="shared" si="243"/>
        <v>0</v>
      </c>
      <c r="EO15" s="14">
        <f t="shared" si="88"/>
        <v>0</v>
      </c>
      <c r="EP15" s="14">
        <f t="shared" si="244"/>
        <v>0</v>
      </c>
      <c r="EQ15" s="14">
        <f t="shared" si="245"/>
        <v>0</v>
      </c>
      <c r="ER15" s="14">
        <f t="shared" si="246"/>
        <v>0</v>
      </c>
      <c r="ES15" s="14">
        <f t="shared" si="247"/>
        <v>0</v>
      </c>
      <c r="ET15" s="14">
        <f t="shared" si="248"/>
        <v>0</v>
      </c>
      <c r="EU15" s="14">
        <f t="shared" si="249"/>
        <v>0</v>
      </c>
      <c r="EV15" s="14">
        <f t="shared" si="250"/>
        <v>0</v>
      </c>
      <c r="EW15" s="14">
        <f t="shared" si="249"/>
        <v>0</v>
      </c>
      <c r="EX15" s="14">
        <f t="shared" si="251"/>
        <v>10290</v>
      </c>
      <c r="EY15" s="14">
        <f t="shared" si="252"/>
        <v>3.7216161553208157E-2</v>
      </c>
      <c r="EZ15" s="14">
        <f t="shared" si="253"/>
        <v>10290</v>
      </c>
      <c r="FA15" s="14">
        <f t="shared" si="254"/>
        <v>3.7216161553208157E-2</v>
      </c>
      <c r="FB15" s="14" t="e">
        <f t="shared" si="255"/>
        <v>#VALUE!</v>
      </c>
      <c r="FC15" s="14" t="e">
        <f t="shared" si="256"/>
        <v>#VALUE!</v>
      </c>
      <c r="FD15" s="62"/>
      <c r="FE15" s="14">
        <f t="shared" si="257"/>
        <v>10523.899400158141</v>
      </c>
      <c r="FF15" s="14">
        <f t="shared" si="258"/>
        <v>1817.9853555869197</v>
      </c>
      <c r="FG15" s="14">
        <f t="shared" si="95"/>
        <v>73.217374505658427</v>
      </c>
      <c r="FH15" s="14" t="e">
        <f t="shared" si="259"/>
        <v>#VALUE!</v>
      </c>
      <c r="FI15" s="37" t="e">
        <f t="shared" si="260"/>
        <v>#VALUE!</v>
      </c>
      <c r="FJ15" s="12"/>
      <c r="FK15" s="14">
        <f t="shared" si="261"/>
        <v>0</v>
      </c>
      <c r="FL15" s="14">
        <f t="shared" si="96"/>
        <v>0</v>
      </c>
      <c r="FM15" s="14">
        <f t="shared" si="262"/>
        <v>0</v>
      </c>
      <c r="FN15" s="14">
        <f t="shared" si="96"/>
        <v>0</v>
      </c>
      <c r="FO15" s="14">
        <f t="shared" si="263"/>
        <v>0</v>
      </c>
      <c r="FP15" s="14">
        <f t="shared" si="264"/>
        <v>0</v>
      </c>
      <c r="FQ15" s="14">
        <f t="shared" si="265"/>
        <v>0</v>
      </c>
      <c r="FR15" s="14">
        <f t="shared" si="266"/>
        <v>0</v>
      </c>
      <c r="FS15" s="14">
        <f t="shared" si="267"/>
        <v>0</v>
      </c>
      <c r="FT15" s="14">
        <f t="shared" si="268"/>
        <v>0</v>
      </c>
      <c r="FU15" s="14">
        <f t="shared" si="269"/>
        <v>0</v>
      </c>
      <c r="FV15" s="14">
        <f t="shared" si="270"/>
        <v>0</v>
      </c>
      <c r="FW15" s="14">
        <f t="shared" si="271"/>
        <v>10290</v>
      </c>
      <c r="FX15" s="14">
        <f t="shared" si="272"/>
        <v>3.7216161553208157E-2</v>
      </c>
      <c r="FY15" s="14">
        <f t="shared" si="273"/>
        <v>10290</v>
      </c>
      <c r="FZ15" s="14">
        <f t="shared" si="274"/>
        <v>3.7216161553208157E-2</v>
      </c>
      <c r="GA15" s="14" t="e">
        <f t="shared" si="275"/>
        <v>#VALUE!</v>
      </c>
      <c r="GB15" s="14" t="e">
        <f t="shared" si="274"/>
        <v>#VALUE!</v>
      </c>
      <c r="GC15" s="39"/>
      <c r="GD15" s="14">
        <f t="shared" si="276"/>
        <v>-10197.267612163279</v>
      </c>
      <c r="GE15" s="14">
        <f t="shared" si="277"/>
        <v>-1753.2387759161559</v>
      </c>
      <c r="GF15" s="14">
        <f t="shared" si="278"/>
        <v>-65.383152736008299</v>
      </c>
      <c r="GG15" s="14" t="e">
        <f t="shared" si="279"/>
        <v>#VALUE!</v>
      </c>
      <c r="GH15" s="37" t="e">
        <f t="shared" si="280"/>
        <v>#VALUE!</v>
      </c>
    </row>
    <row r="16" spans="1:190" ht="13" x14ac:dyDescent="0.3">
      <c r="A16" s="67"/>
      <c r="B16" s="44"/>
      <c r="C16" s="14">
        <v>4</v>
      </c>
      <c r="D16" s="14"/>
      <c r="E16" s="14"/>
      <c r="F16" s="12" t="s">
        <v>1077</v>
      </c>
      <c r="G16" s="42"/>
      <c r="H16" s="14">
        <f t="shared" si="149"/>
        <v>191409.8</v>
      </c>
      <c r="I16" s="14">
        <f t="shared" si="149"/>
        <v>1834979670.8042953</v>
      </c>
      <c r="J16" s="14">
        <f t="shared" si="150"/>
        <v>9586.6547627357395</v>
      </c>
      <c r="K16" s="14">
        <f t="shared" si="151"/>
        <v>322244388.05122405</v>
      </c>
      <c r="L16" s="14">
        <f t="shared" si="150"/>
        <v>1683.5312928137644</v>
      </c>
      <c r="M16" s="14">
        <f t="shared" si="152"/>
        <v>13084983.911999997</v>
      </c>
      <c r="N16" s="14">
        <f t="shared" si="153"/>
        <v>68.361097038918587</v>
      </c>
      <c r="O16" s="14">
        <f t="shared" si="154"/>
        <v>0</v>
      </c>
      <c r="P16" s="14">
        <f t="shared" si="155"/>
        <v>0</v>
      </c>
      <c r="Q16" s="14">
        <f t="shared" si="156"/>
        <v>1133584.99</v>
      </c>
      <c r="R16" s="14">
        <f t="shared" si="157"/>
        <v>5.9222933726486318</v>
      </c>
      <c r="S16" s="14">
        <f t="shared" si="158"/>
        <v>14218568.901999995</v>
      </c>
      <c r="T16" s="14">
        <f t="shared" si="281"/>
        <v>74.283390411567197</v>
      </c>
      <c r="U16" s="14">
        <f t="shared" si="159"/>
        <v>2171442627.7575188</v>
      </c>
      <c r="V16" s="14">
        <f t="shared" si="282"/>
        <v>11344.469445961069</v>
      </c>
      <c r="W16" s="42"/>
      <c r="X16" s="14">
        <f t="shared" si="160"/>
        <v>1871011973.0972404</v>
      </c>
      <c r="Y16" s="14">
        <f t="shared" si="161"/>
        <v>9774.9016669848697</v>
      </c>
      <c r="Z16" s="14">
        <f t="shared" si="160"/>
        <v>397866.88000000385</v>
      </c>
      <c r="AA16" s="14">
        <f t="shared" si="162"/>
        <v>2.0786129027876519</v>
      </c>
      <c r="AB16" s="14">
        <f t="shared" si="160"/>
        <v>1871409839.9772406</v>
      </c>
      <c r="AC16" s="14">
        <f t="shared" si="163"/>
        <v>9776.980279887659</v>
      </c>
      <c r="AD16" s="14">
        <f t="shared" si="160"/>
        <v>327769382.34439135</v>
      </c>
      <c r="AE16" s="14">
        <f t="shared" si="164"/>
        <v>1712.3960337683409</v>
      </c>
      <c r="AF16" s="14">
        <f t="shared" si="165"/>
        <v>13346683.59024</v>
      </c>
      <c r="AG16" s="14">
        <f t="shared" si="166"/>
        <v>69.728318979696965</v>
      </c>
      <c r="AH16" s="14">
        <f t="shared" si="167"/>
        <v>1137192</v>
      </c>
      <c r="AI16" s="14">
        <f t="shared" si="168"/>
        <v>5.9411378100807797</v>
      </c>
      <c r="AJ16" s="14">
        <f t="shared" si="169"/>
        <v>1416981.2374999993</v>
      </c>
      <c r="AK16" s="14">
        <f t="shared" si="170"/>
        <v>7.4028667158107861</v>
      </c>
      <c r="AL16" s="14">
        <f t="shared" si="171"/>
        <v>15900856.827740002</v>
      </c>
      <c r="AM16" s="14">
        <f t="shared" si="172"/>
        <v>83.072323505588557</v>
      </c>
      <c r="AN16" s="14">
        <f t="shared" si="173"/>
        <v>2215080079.1493716</v>
      </c>
      <c r="AO16" s="14">
        <f t="shared" si="174"/>
        <v>11572.448637161586</v>
      </c>
      <c r="AP16" s="62"/>
      <c r="AQ16" s="14">
        <f t="shared" si="51"/>
        <v>190.32551715191948</v>
      </c>
      <c r="AR16" s="14">
        <f t="shared" si="175"/>
        <v>28.864740954576519</v>
      </c>
      <c r="AS16" s="14">
        <f t="shared" si="176"/>
        <v>8.7889330940213597</v>
      </c>
      <c r="AT16" s="14">
        <f t="shared" si="177"/>
        <v>227.97919120051736</v>
      </c>
      <c r="AU16" s="37">
        <f t="shared" si="178"/>
        <v>2.0096064631888448E-2</v>
      </c>
      <c r="AV16" s="42"/>
      <c r="AW16" s="14">
        <f t="shared" si="179"/>
        <v>0</v>
      </c>
      <c r="AX16" s="14">
        <f t="shared" si="180"/>
        <v>0</v>
      </c>
      <c r="AY16" s="14">
        <f t="shared" si="181"/>
        <v>0</v>
      </c>
      <c r="AZ16" s="14">
        <f t="shared" si="182"/>
        <v>0</v>
      </c>
      <c r="BA16" s="14">
        <f t="shared" si="183"/>
        <v>0</v>
      </c>
      <c r="BB16" s="14">
        <f t="shared" si="184"/>
        <v>0</v>
      </c>
      <c r="BC16" s="14">
        <f t="shared" si="185"/>
        <v>0</v>
      </c>
      <c r="BD16" s="14">
        <f t="shared" si="186"/>
        <v>0</v>
      </c>
      <c r="BE16" s="14">
        <f t="shared" si="187"/>
        <v>0</v>
      </c>
      <c r="BF16" s="14">
        <f t="shared" si="188"/>
        <v>0</v>
      </c>
      <c r="BG16" s="14">
        <f t="shared" si="189"/>
        <v>0</v>
      </c>
      <c r="BH16" s="14">
        <f t="shared" si="190"/>
        <v>0</v>
      </c>
      <c r="BI16" s="14">
        <f t="shared" si="191"/>
        <v>-3687</v>
      </c>
      <c r="BJ16" s="14">
        <f t="shared" si="192"/>
        <v>-1.9262336620173053E-2</v>
      </c>
      <c r="BK16" s="14">
        <f t="shared" si="193"/>
        <v>-3687</v>
      </c>
      <c r="BL16" s="14">
        <f t="shared" si="283"/>
        <v>-1.9262336620173053E-2</v>
      </c>
      <c r="BM16" s="14" t="e">
        <f t="shared" si="194"/>
        <v>#VALUE!</v>
      </c>
      <c r="BN16" s="14" t="e">
        <f t="shared" si="284"/>
        <v>#VALUE!</v>
      </c>
      <c r="BO16" s="42"/>
      <c r="BP16" s="14">
        <f t="shared" si="195"/>
        <v>9774.9016669848697</v>
      </c>
      <c r="BQ16" s="14">
        <f t="shared" si="196"/>
        <v>1712.3960337683409</v>
      </c>
      <c r="BR16" s="14">
        <f t="shared" si="197"/>
        <v>83.09158584220873</v>
      </c>
      <c r="BS16" s="14" t="e">
        <f t="shared" si="198"/>
        <v>#VALUE!</v>
      </c>
      <c r="BT16" s="37" t="e">
        <f t="shared" si="199"/>
        <v>#VALUE!</v>
      </c>
      <c r="BU16" s="42"/>
      <c r="BV16" s="14">
        <f t="shared" si="200"/>
        <v>0</v>
      </c>
      <c r="BW16" s="14">
        <f t="shared" si="201"/>
        <v>0</v>
      </c>
      <c r="BX16" s="14">
        <f t="shared" si="202"/>
        <v>0</v>
      </c>
      <c r="BY16" s="14">
        <f t="shared" si="203"/>
        <v>0</v>
      </c>
      <c r="BZ16" s="14">
        <f t="shared" si="204"/>
        <v>0</v>
      </c>
      <c r="CA16" s="14">
        <f t="shared" si="205"/>
        <v>0</v>
      </c>
      <c r="CB16" s="14">
        <f t="shared" si="206"/>
        <v>0</v>
      </c>
      <c r="CC16" s="14">
        <f t="shared" si="207"/>
        <v>0</v>
      </c>
      <c r="CD16" s="14">
        <f t="shared" si="208"/>
        <v>0</v>
      </c>
      <c r="CE16" s="14">
        <f t="shared" si="209"/>
        <v>0</v>
      </c>
      <c r="CF16" s="14">
        <f t="shared" si="210"/>
        <v>0</v>
      </c>
      <c r="CG16" s="14">
        <f t="shared" si="211"/>
        <v>0</v>
      </c>
      <c r="CH16" s="14">
        <f t="shared" si="212"/>
        <v>-3687</v>
      </c>
      <c r="CI16" s="14">
        <f t="shared" si="213"/>
        <v>-1.9262336620173053E-2</v>
      </c>
      <c r="CJ16" s="14">
        <f t="shared" si="214"/>
        <v>-3687</v>
      </c>
      <c r="CK16" s="14">
        <f t="shared" si="285"/>
        <v>-1.9262336620173053E-2</v>
      </c>
      <c r="CL16" s="14" t="e">
        <f t="shared" si="215"/>
        <v>#VALUE!</v>
      </c>
      <c r="CM16" s="14" t="e">
        <f t="shared" si="286"/>
        <v>#VALUE!</v>
      </c>
      <c r="CN16" s="42"/>
      <c r="CO16" s="14">
        <f t="shared" si="216"/>
        <v>-9586.6547627357395</v>
      </c>
      <c r="CP16" s="14">
        <f t="shared" si="217"/>
        <v>-1683.5312928137644</v>
      </c>
      <c r="CQ16" s="14">
        <f t="shared" si="218"/>
        <v>-74.30265274818737</v>
      </c>
      <c r="CR16" s="14" t="e">
        <f t="shared" si="219"/>
        <v>#VALUE!</v>
      </c>
      <c r="CS16" s="37" t="e">
        <f t="shared" si="220"/>
        <v>#VALUE!</v>
      </c>
      <c r="CT16" s="239"/>
      <c r="CU16" s="239"/>
      <c r="CV16" s="468"/>
      <c r="CW16" s="14">
        <f t="shared" si="221"/>
        <v>193364.60417500001</v>
      </c>
      <c r="CX16" s="14">
        <f t="shared" si="221"/>
        <v>1860096421.1490958</v>
      </c>
      <c r="CY16" s="14">
        <f t="shared" si="222"/>
        <v>9619.6324507543268</v>
      </c>
      <c r="CZ16" s="14">
        <f t="shared" si="221"/>
        <v>346577609.29880887</v>
      </c>
      <c r="DA16" s="14">
        <f t="shared" si="71"/>
        <v>1792.3529012845966</v>
      </c>
      <c r="DB16" s="14">
        <f t="shared" si="221"/>
        <v>13084983.911999997</v>
      </c>
      <c r="DC16" s="14">
        <f t="shared" ref="DC16:DE16" si="291">IF($CW16&gt;0,DB16/$CW16,0)</f>
        <v>67.670005934269881</v>
      </c>
      <c r="DD16" s="14">
        <f t="shared" si="221"/>
        <v>0</v>
      </c>
      <c r="DE16" s="14">
        <f t="shared" si="291"/>
        <v>0</v>
      </c>
      <c r="DF16" s="14">
        <f t="shared" si="221"/>
        <v>1133584.99</v>
      </c>
      <c r="DG16" s="14">
        <f t="shared" ref="DG16:DK16" si="292">IF($CW16&gt;0,DF16/$CW16,0)</f>
        <v>5.8624224161215981</v>
      </c>
      <c r="DH16" s="14">
        <f t="shared" si="221"/>
        <v>14218568.901999995</v>
      </c>
      <c r="DI16" s="14">
        <f t="shared" si="292"/>
        <v>73.53242835039147</v>
      </c>
      <c r="DJ16" s="14">
        <f t="shared" si="221"/>
        <v>2220892599.349905</v>
      </c>
      <c r="DK16" s="14">
        <f t="shared" si="292"/>
        <v>11485.517780389317</v>
      </c>
      <c r="DL16" s="42"/>
      <c r="DM16" s="14">
        <f t="shared" si="225"/>
        <v>1927893284.1882882</v>
      </c>
      <c r="DN16" s="14">
        <f t="shared" si="226"/>
        <v>9970.2491695092995</v>
      </c>
      <c r="DO16" s="14">
        <f t="shared" si="227"/>
        <v>397866.88000000385</v>
      </c>
      <c r="DP16" s="14">
        <f t="shared" si="228"/>
        <v>2.0575993300196966</v>
      </c>
      <c r="DQ16" s="14">
        <f t="shared" si="229"/>
        <v>1928291151.0682876</v>
      </c>
      <c r="DR16" s="14">
        <f t="shared" si="230"/>
        <v>9972.3067688393148</v>
      </c>
      <c r="DS16" s="14">
        <f t="shared" si="229"/>
        <v>358856987.38258696</v>
      </c>
      <c r="DT16" s="14">
        <f t="shared" si="231"/>
        <v>1855.8566543947827</v>
      </c>
      <c r="DU16" s="14">
        <f t="shared" si="229"/>
        <v>13613617.262044802</v>
      </c>
      <c r="DV16" s="14">
        <f t="shared" si="232"/>
        <v>70.403874174014405</v>
      </c>
      <c r="DW16" s="14">
        <f t="shared" si="229"/>
        <v>1137192</v>
      </c>
      <c r="DX16" s="14">
        <f t="shared" si="233"/>
        <v>5.8810763472037086</v>
      </c>
      <c r="DY16" s="14">
        <f t="shared" si="229"/>
        <v>1416981.2374999993</v>
      </c>
      <c r="DZ16" s="14">
        <f t="shared" si="234"/>
        <v>7.3280280201519936</v>
      </c>
      <c r="EA16" s="14">
        <f t="shared" si="229"/>
        <v>16167790.499544797</v>
      </c>
      <c r="EB16" s="14">
        <f t="shared" si="235"/>
        <v>83.612978541370083</v>
      </c>
      <c r="EC16" s="14">
        <f t="shared" si="229"/>
        <v>2302918062.0704207</v>
      </c>
      <c r="ED16" s="14">
        <f t="shared" si="236"/>
        <v>11909.718802445455</v>
      </c>
      <c r="EE16" s="62"/>
      <c r="EF16" s="14">
        <f t="shared" si="237"/>
        <v>350.61671875497268</v>
      </c>
      <c r="EG16" s="14">
        <f t="shared" si="238"/>
        <v>63.503753110186153</v>
      </c>
      <c r="EH16" s="14">
        <f t="shared" si="239"/>
        <v>10.080550190978613</v>
      </c>
      <c r="EI16" s="14">
        <f t="shared" si="240"/>
        <v>424.20102205613745</v>
      </c>
      <c r="EJ16" s="37">
        <f t="shared" si="241"/>
        <v>3.6933556690010937E-2</v>
      </c>
      <c r="EK16" s="42"/>
      <c r="EL16" s="14">
        <f t="shared" si="242"/>
        <v>0</v>
      </c>
      <c r="EM16" s="14">
        <f t="shared" si="88"/>
        <v>0</v>
      </c>
      <c r="EN16" s="14">
        <f t="shared" si="243"/>
        <v>0</v>
      </c>
      <c r="EO16" s="14">
        <f t="shared" si="88"/>
        <v>0</v>
      </c>
      <c r="EP16" s="14">
        <f t="shared" si="244"/>
        <v>0</v>
      </c>
      <c r="EQ16" s="14">
        <f t="shared" si="245"/>
        <v>0</v>
      </c>
      <c r="ER16" s="14">
        <f t="shared" si="246"/>
        <v>0</v>
      </c>
      <c r="ES16" s="14">
        <f t="shared" si="247"/>
        <v>0</v>
      </c>
      <c r="ET16" s="14">
        <f t="shared" si="248"/>
        <v>0</v>
      </c>
      <c r="EU16" s="14">
        <f t="shared" si="249"/>
        <v>0</v>
      </c>
      <c r="EV16" s="14">
        <f t="shared" si="250"/>
        <v>0</v>
      </c>
      <c r="EW16" s="14">
        <f t="shared" si="249"/>
        <v>0</v>
      </c>
      <c r="EX16" s="14">
        <f t="shared" si="251"/>
        <v>18375</v>
      </c>
      <c r="EY16" s="14">
        <f t="shared" si="252"/>
        <v>9.5027733117950305E-2</v>
      </c>
      <c r="EZ16" s="14">
        <f t="shared" si="253"/>
        <v>18375</v>
      </c>
      <c r="FA16" s="14">
        <f t="shared" si="254"/>
        <v>9.5027733117950305E-2</v>
      </c>
      <c r="FB16" s="14" t="e">
        <f t="shared" si="255"/>
        <v>#VALUE!</v>
      </c>
      <c r="FC16" s="14" t="e">
        <f t="shared" si="256"/>
        <v>#VALUE!</v>
      </c>
      <c r="FD16" s="62"/>
      <c r="FE16" s="14">
        <f t="shared" si="257"/>
        <v>9970.2491695092995</v>
      </c>
      <c r="FF16" s="14">
        <f t="shared" si="258"/>
        <v>1855.8566543947827</v>
      </c>
      <c r="FG16" s="14">
        <f t="shared" si="95"/>
        <v>83.517950808252138</v>
      </c>
      <c r="FH16" s="14" t="e">
        <f t="shared" si="259"/>
        <v>#VALUE!</v>
      </c>
      <c r="FI16" s="37" t="e">
        <f t="shared" si="260"/>
        <v>#VALUE!</v>
      </c>
      <c r="FJ16" s="12"/>
      <c r="FK16" s="14">
        <f t="shared" si="261"/>
        <v>0</v>
      </c>
      <c r="FL16" s="14">
        <f t="shared" si="96"/>
        <v>0</v>
      </c>
      <c r="FM16" s="14">
        <f t="shared" si="262"/>
        <v>0</v>
      </c>
      <c r="FN16" s="14">
        <f t="shared" si="96"/>
        <v>0</v>
      </c>
      <c r="FO16" s="14">
        <f t="shared" si="263"/>
        <v>0</v>
      </c>
      <c r="FP16" s="14">
        <f t="shared" si="264"/>
        <v>0</v>
      </c>
      <c r="FQ16" s="14">
        <f t="shared" si="265"/>
        <v>0</v>
      </c>
      <c r="FR16" s="14">
        <f t="shared" si="266"/>
        <v>0</v>
      </c>
      <c r="FS16" s="14">
        <f t="shared" si="267"/>
        <v>0</v>
      </c>
      <c r="FT16" s="14">
        <f t="shared" si="268"/>
        <v>0</v>
      </c>
      <c r="FU16" s="14">
        <f t="shared" si="269"/>
        <v>0</v>
      </c>
      <c r="FV16" s="14">
        <f t="shared" si="270"/>
        <v>0</v>
      </c>
      <c r="FW16" s="14">
        <f t="shared" si="271"/>
        <v>18375</v>
      </c>
      <c r="FX16" s="14">
        <f t="shared" si="272"/>
        <v>9.5027733117950305E-2</v>
      </c>
      <c r="FY16" s="14">
        <f t="shared" si="273"/>
        <v>18375</v>
      </c>
      <c r="FZ16" s="14">
        <f t="shared" si="274"/>
        <v>9.5027733117950305E-2</v>
      </c>
      <c r="GA16" s="14" t="e">
        <f t="shared" si="275"/>
        <v>#VALUE!</v>
      </c>
      <c r="GB16" s="14" t="e">
        <f t="shared" si="274"/>
        <v>#VALUE!</v>
      </c>
      <c r="GC16" s="39"/>
      <c r="GD16" s="14">
        <f t="shared" si="276"/>
        <v>-9619.6324507543268</v>
      </c>
      <c r="GE16" s="14">
        <f t="shared" si="277"/>
        <v>-1792.3529012845966</v>
      </c>
      <c r="GF16" s="14">
        <f t="shared" si="278"/>
        <v>-73.437400617273525</v>
      </c>
      <c r="GG16" s="14" t="e">
        <f t="shared" si="279"/>
        <v>#VALUE!</v>
      </c>
      <c r="GH16" s="37" t="e">
        <f t="shared" si="280"/>
        <v>#VALUE!</v>
      </c>
    </row>
    <row r="17" spans="1:190" ht="13" x14ac:dyDescent="0.3">
      <c r="A17" s="67"/>
      <c r="B17" s="44"/>
      <c r="C17" s="14">
        <v>5</v>
      </c>
      <c r="D17" s="14"/>
      <c r="E17" s="14"/>
      <c r="F17" s="12" t="s">
        <v>1078</v>
      </c>
      <c r="G17" s="42"/>
      <c r="H17" s="14">
        <f t="shared" si="149"/>
        <v>91942.6</v>
      </c>
      <c r="I17" s="14">
        <f t="shared" si="149"/>
        <v>867973509.97613192</v>
      </c>
      <c r="J17" s="14">
        <f t="shared" si="150"/>
        <v>9440.3846527739242</v>
      </c>
      <c r="K17" s="14">
        <f t="shared" si="151"/>
        <v>127479732.91956869</v>
      </c>
      <c r="L17" s="14">
        <f t="shared" si="150"/>
        <v>1386.514335243605</v>
      </c>
      <c r="M17" s="14">
        <f t="shared" si="152"/>
        <v>5481428.9310000017</v>
      </c>
      <c r="N17" s="14">
        <f t="shared" si="153"/>
        <v>59.617945663925113</v>
      </c>
      <c r="O17" s="14">
        <f t="shared" si="154"/>
        <v>0</v>
      </c>
      <c r="P17" s="14">
        <f t="shared" si="155"/>
        <v>0</v>
      </c>
      <c r="Q17" s="14">
        <f t="shared" si="156"/>
        <v>865156.7799999998</v>
      </c>
      <c r="R17" s="14">
        <f t="shared" si="157"/>
        <v>9.4097489085581625</v>
      </c>
      <c r="S17" s="14">
        <f t="shared" si="158"/>
        <v>6346585.7110000011</v>
      </c>
      <c r="T17" s="14">
        <f t="shared" si="281"/>
        <v>69.02769457248327</v>
      </c>
      <c r="U17" s="14">
        <f t="shared" si="159"/>
        <v>1001799828.6067007</v>
      </c>
      <c r="V17" s="14">
        <f t="shared" si="282"/>
        <v>10895.926682590014</v>
      </c>
      <c r="W17" s="42"/>
      <c r="X17" s="14">
        <f t="shared" si="160"/>
        <v>884863550.06259382</v>
      </c>
      <c r="Y17" s="14">
        <f t="shared" si="161"/>
        <v>9624.086659095934</v>
      </c>
      <c r="Z17" s="14">
        <f t="shared" si="160"/>
        <v>456636.16000000085</v>
      </c>
      <c r="AA17" s="14">
        <f t="shared" si="162"/>
        <v>4.9665352078362019</v>
      </c>
      <c r="AB17" s="14">
        <f t="shared" si="160"/>
        <v>885320186.22259378</v>
      </c>
      <c r="AC17" s="14">
        <f t="shared" si="163"/>
        <v>9629.0531943037695</v>
      </c>
      <c r="AD17" s="14">
        <f t="shared" si="160"/>
        <v>129924727.12604535</v>
      </c>
      <c r="AE17" s="14">
        <f t="shared" si="164"/>
        <v>1413.1069507066945</v>
      </c>
      <c r="AF17" s="14">
        <f t="shared" si="165"/>
        <v>5591057.5096199997</v>
      </c>
      <c r="AG17" s="14">
        <f t="shared" si="166"/>
        <v>60.810304577203595</v>
      </c>
      <c r="AH17" s="14">
        <f t="shared" si="167"/>
        <v>655032</v>
      </c>
      <c r="AI17" s="14">
        <f t="shared" si="168"/>
        <v>7.1243580233754535</v>
      </c>
      <c r="AJ17" s="14">
        <f t="shared" si="169"/>
        <v>1081445.9750000001</v>
      </c>
      <c r="AK17" s="14">
        <f t="shared" si="170"/>
        <v>11.762186135697707</v>
      </c>
      <c r="AL17" s="14">
        <f t="shared" si="171"/>
        <v>7327535.4846200021</v>
      </c>
      <c r="AM17" s="14">
        <f t="shared" si="172"/>
        <v>79.696848736276777</v>
      </c>
      <c r="AN17" s="14">
        <f t="shared" si="173"/>
        <v>1022572448.8332591</v>
      </c>
      <c r="AO17" s="14">
        <f t="shared" si="174"/>
        <v>11121.85699374674</v>
      </c>
      <c r="AP17" s="62"/>
      <c r="AQ17" s="14">
        <f t="shared" si="51"/>
        <v>188.66854152984524</v>
      </c>
      <c r="AR17" s="14">
        <f t="shared" si="175"/>
        <v>26.592615463089487</v>
      </c>
      <c r="AS17" s="14">
        <f t="shared" si="176"/>
        <v>10.669154163793507</v>
      </c>
      <c r="AT17" s="14">
        <f t="shared" si="177"/>
        <v>225.93031115672824</v>
      </c>
      <c r="AU17" s="37">
        <f t="shared" si="178"/>
        <v>2.073530024001809E-2</v>
      </c>
      <c r="AV17" s="42"/>
      <c r="AW17" s="14">
        <f t="shared" si="179"/>
        <v>0</v>
      </c>
      <c r="AX17" s="14">
        <f t="shared" si="180"/>
        <v>0</v>
      </c>
      <c r="AY17" s="14">
        <f t="shared" si="181"/>
        <v>0</v>
      </c>
      <c r="AZ17" s="14">
        <f t="shared" si="182"/>
        <v>0</v>
      </c>
      <c r="BA17" s="14">
        <f t="shared" si="183"/>
        <v>0</v>
      </c>
      <c r="BB17" s="14">
        <f t="shared" si="184"/>
        <v>0</v>
      </c>
      <c r="BC17" s="14">
        <f t="shared" si="185"/>
        <v>0</v>
      </c>
      <c r="BD17" s="14">
        <f t="shared" si="186"/>
        <v>0</v>
      </c>
      <c r="BE17" s="14">
        <f t="shared" si="187"/>
        <v>0</v>
      </c>
      <c r="BF17" s="14">
        <f t="shared" si="188"/>
        <v>0</v>
      </c>
      <c r="BG17" s="14">
        <f t="shared" si="189"/>
        <v>0</v>
      </c>
      <c r="BH17" s="14">
        <f t="shared" si="190"/>
        <v>0</v>
      </c>
      <c r="BI17" s="14">
        <f t="shared" si="191"/>
        <v>-32776</v>
      </c>
      <c r="BJ17" s="14">
        <f t="shared" si="192"/>
        <v>-0.35648328413597175</v>
      </c>
      <c r="BK17" s="14">
        <f t="shared" si="193"/>
        <v>-32776</v>
      </c>
      <c r="BL17" s="14">
        <f t="shared" si="283"/>
        <v>-0.35648328413597175</v>
      </c>
      <c r="BM17" s="14" t="e">
        <f t="shared" si="194"/>
        <v>#VALUE!</v>
      </c>
      <c r="BN17" s="14" t="e">
        <f t="shared" si="284"/>
        <v>#VALUE!</v>
      </c>
      <c r="BO17" s="42"/>
      <c r="BP17" s="14">
        <f t="shared" si="195"/>
        <v>9624.086659095934</v>
      </c>
      <c r="BQ17" s="14">
        <f t="shared" si="196"/>
        <v>1413.1069507066945</v>
      </c>
      <c r="BR17" s="14">
        <f t="shared" si="197"/>
        <v>80.053332020412753</v>
      </c>
      <c r="BS17" s="14" t="e">
        <f t="shared" si="198"/>
        <v>#VALUE!</v>
      </c>
      <c r="BT17" s="37" t="e">
        <f t="shared" si="199"/>
        <v>#VALUE!</v>
      </c>
      <c r="BU17" s="42"/>
      <c r="BV17" s="14">
        <f t="shared" si="200"/>
        <v>0</v>
      </c>
      <c r="BW17" s="14">
        <f t="shared" si="201"/>
        <v>0</v>
      </c>
      <c r="BX17" s="14">
        <f t="shared" si="202"/>
        <v>0</v>
      </c>
      <c r="BY17" s="14">
        <f t="shared" si="203"/>
        <v>0</v>
      </c>
      <c r="BZ17" s="14">
        <f t="shared" si="204"/>
        <v>0</v>
      </c>
      <c r="CA17" s="14">
        <f t="shared" si="205"/>
        <v>0</v>
      </c>
      <c r="CB17" s="14">
        <f t="shared" si="206"/>
        <v>0</v>
      </c>
      <c r="CC17" s="14">
        <f t="shared" si="207"/>
        <v>0</v>
      </c>
      <c r="CD17" s="14">
        <f t="shared" si="208"/>
        <v>0</v>
      </c>
      <c r="CE17" s="14">
        <f t="shared" si="209"/>
        <v>0</v>
      </c>
      <c r="CF17" s="14">
        <f t="shared" si="210"/>
        <v>0</v>
      </c>
      <c r="CG17" s="14">
        <f t="shared" si="211"/>
        <v>0</v>
      </c>
      <c r="CH17" s="14">
        <f t="shared" si="212"/>
        <v>-32776</v>
      </c>
      <c r="CI17" s="14">
        <f t="shared" si="213"/>
        <v>-0.35648328413597175</v>
      </c>
      <c r="CJ17" s="14">
        <f t="shared" si="214"/>
        <v>-32776</v>
      </c>
      <c r="CK17" s="14">
        <f t="shared" si="285"/>
        <v>-0.35648328413597175</v>
      </c>
      <c r="CL17" s="14" t="e">
        <f t="shared" si="215"/>
        <v>#VALUE!</v>
      </c>
      <c r="CM17" s="14" t="e">
        <f t="shared" si="286"/>
        <v>#VALUE!</v>
      </c>
      <c r="CN17" s="42"/>
      <c r="CO17" s="14">
        <f t="shared" si="216"/>
        <v>-9440.3846527739242</v>
      </c>
      <c r="CP17" s="14">
        <f t="shared" si="217"/>
        <v>-1386.514335243605</v>
      </c>
      <c r="CQ17" s="14">
        <f t="shared" si="218"/>
        <v>-69.384177856619246</v>
      </c>
      <c r="CR17" s="14" t="e">
        <f t="shared" si="219"/>
        <v>#VALUE!</v>
      </c>
      <c r="CS17" s="37" t="e">
        <f t="shared" si="220"/>
        <v>#VALUE!</v>
      </c>
      <c r="CT17" s="239"/>
      <c r="CU17" s="239"/>
      <c r="CV17" s="468"/>
      <c r="CW17" s="14">
        <f t="shared" si="221"/>
        <v>91751.198005000013</v>
      </c>
      <c r="CX17" s="14">
        <f t="shared" si="221"/>
        <v>868454451.06973696</v>
      </c>
      <c r="CY17" s="14">
        <f t="shared" si="222"/>
        <v>9465.3200171011413</v>
      </c>
      <c r="CZ17" s="14">
        <f t="shared" si="221"/>
        <v>137574022.91825941</v>
      </c>
      <c r="DA17" s="14">
        <f t="shared" si="71"/>
        <v>1499.4248130772339</v>
      </c>
      <c r="DB17" s="14">
        <f t="shared" si="221"/>
        <v>5481428.9310000017</v>
      </c>
      <c r="DC17" s="14">
        <f t="shared" ref="DC17:DE17" si="293">IF($CW17&gt;0,DB17/$CW17,0)</f>
        <v>59.742314543961477</v>
      </c>
      <c r="DD17" s="14">
        <f t="shared" si="221"/>
        <v>0</v>
      </c>
      <c r="DE17" s="14">
        <f t="shared" si="293"/>
        <v>0</v>
      </c>
      <c r="DF17" s="14">
        <f t="shared" si="221"/>
        <v>865156.7799999998</v>
      </c>
      <c r="DG17" s="14">
        <f t="shared" ref="DG17:DK17" si="294">IF($CW17&gt;0,DF17/$CW17,0)</f>
        <v>9.4293785673823329</v>
      </c>
      <c r="DH17" s="14">
        <f t="shared" si="221"/>
        <v>6346585.7110000011</v>
      </c>
      <c r="DI17" s="14">
        <f t="shared" si="294"/>
        <v>69.171693111343814</v>
      </c>
      <c r="DJ17" s="14">
        <f t="shared" si="221"/>
        <v>1012375059.6989961</v>
      </c>
      <c r="DK17" s="14">
        <f t="shared" si="294"/>
        <v>11033.916523289716</v>
      </c>
      <c r="DL17" s="42"/>
      <c r="DM17" s="14">
        <f t="shared" si="225"/>
        <v>900208019.54725993</v>
      </c>
      <c r="DN17" s="14">
        <f t="shared" si="226"/>
        <v>9811.4034380041867</v>
      </c>
      <c r="DO17" s="14">
        <f t="shared" si="227"/>
        <v>456636.16000000085</v>
      </c>
      <c r="DP17" s="14">
        <f t="shared" si="228"/>
        <v>4.9768958872353499</v>
      </c>
      <c r="DQ17" s="14">
        <f t="shared" si="229"/>
        <v>900664655.70725989</v>
      </c>
      <c r="DR17" s="14">
        <f t="shared" si="230"/>
        <v>9816.3803338914204</v>
      </c>
      <c r="DS17" s="14">
        <f t="shared" si="229"/>
        <v>142736426.04791173</v>
      </c>
      <c r="DT17" s="14">
        <f t="shared" si="231"/>
        <v>1555.6900525716651</v>
      </c>
      <c r="DU17" s="14">
        <f t="shared" si="229"/>
        <v>5702878.6598123983</v>
      </c>
      <c r="DV17" s="14">
        <f t="shared" si="232"/>
        <v>62.155904051537483</v>
      </c>
      <c r="DW17" s="14">
        <f t="shared" si="229"/>
        <v>655032</v>
      </c>
      <c r="DX17" s="14">
        <f t="shared" si="233"/>
        <v>7.1392201327366189</v>
      </c>
      <c r="DY17" s="14">
        <f t="shared" si="229"/>
        <v>1081445.9750000001</v>
      </c>
      <c r="DZ17" s="14">
        <f t="shared" si="234"/>
        <v>11.786723209227921</v>
      </c>
      <c r="EA17" s="14">
        <f t="shared" si="229"/>
        <v>7439356.6348123997</v>
      </c>
      <c r="EB17" s="14">
        <f t="shared" si="235"/>
        <v>81.081847393502045</v>
      </c>
      <c r="EC17" s="14">
        <f t="shared" si="229"/>
        <v>1050383802.229984</v>
      </c>
      <c r="ED17" s="14">
        <f t="shared" si="236"/>
        <v>11448.175337969353</v>
      </c>
      <c r="EE17" s="62"/>
      <c r="EF17" s="14">
        <f t="shared" si="237"/>
        <v>346.08342090304541</v>
      </c>
      <c r="EG17" s="14">
        <f t="shared" si="238"/>
        <v>56.265239494431171</v>
      </c>
      <c r="EH17" s="14">
        <f t="shared" si="239"/>
        <v>11.910154282158231</v>
      </c>
      <c r="EI17" s="14">
        <f t="shared" si="240"/>
        <v>414.25881467963484</v>
      </c>
      <c r="EJ17" s="37">
        <f t="shared" si="241"/>
        <v>3.7544131660344059E-2</v>
      </c>
      <c r="EK17" s="42"/>
      <c r="EL17" s="14">
        <f t="shared" si="242"/>
        <v>0</v>
      </c>
      <c r="EM17" s="14">
        <f t="shared" si="88"/>
        <v>0</v>
      </c>
      <c r="EN17" s="14">
        <f t="shared" si="243"/>
        <v>0</v>
      </c>
      <c r="EO17" s="14">
        <f t="shared" si="88"/>
        <v>0</v>
      </c>
      <c r="EP17" s="14">
        <f t="shared" si="244"/>
        <v>0</v>
      </c>
      <c r="EQ17" s="14">
        <f t="shared" si="245"/>
        <v>0</v>
      </c>
      <c r="ER17" s="14">
        <f t="shared" si="246"/>
        <v>0</v>
      </c>
      <c r="ES17" s="14">
        <f t="shared" si="247"/>
        <v>0</v>
      </c>
      <c r="ET17" s="14">
        <f t="shared" si="248"/>
        <v>0</v>
      </c>
      <c r="EU17" s="14">
        <f t="shared" si="249"/>
        <v>0</v>
      </c>
      <c r="EV17" s="14">
        <f t="shared" si="250"/>
        <v>0</v>
      </c>
      <c r="EW17" s="14">
        <f t="shared" si="249"/>
        <v>0</v>
      </c>
      <c r="EX17" s="14">
        <f t="shared" si="251"/>
        <v>46496</v>
      </c>
      <c r="EY17" s="14">
        <f t="shared" si="252"/>
        <v>0.50676177544260714</v>
      </c>
      <c r="EZ17" s="14">
        <f t="shared" si="253"/>
        <v>46496</v>
      </c>
      <c r="FA17" s="14">
        <f t="shared" si="254"/>
        <v>0.50676177544260714</v>
      </c>
      <c r="FB17" s="14" t="e">
        <f t="shared" si="255"/>
        <v>#VALUE!</v>
      </c>
      <c r="FC17" s="14" t="e">
        <f t="shared" si="256"/>
        <v>#VALUE!</v>
      </c>
      <c r="FD17" s="62"/>
      <c r="FE17" s="14">
        <f t="shared" si="257"/>
        <v>9811.4034380041867</v>
      </c>
      <c r="FF17" s="14">
        <f t="shared" si="258"/>
        <v>1555.6900525716651</v>
      </c>
      <c r="FG17" s="14">
        <f t="shared" si="95"/>
        <v>80.575085618059433</v>
      </c>
      <c r="FH17" s="14" t="e">
        <f t="shared" si="259"/>
        <v>#VALUE!</v>
      </c>
      <c r="FI17" s="37" t="e">
        <f t="shared" si="260"/>
        <v>#VALUE!</v>
      </c>
      <c r="FJ17" s="12"/>
      <c r="FK17" s="14">
        <f t="shared" si="261"/>
        <v>0</v>
      </c>
      <c r="FL17" s="14">
        <f t="shared" si="96"/>
        <v>0</v>
      </c>
      <c r="FM17" s="14">
        <f t="shared" si="262"/>
        <v>0</v>
      </c>
      <c r="FN17" s="14">
        <f t="shared" si="96"/>
        <v>0</v>
      </c>
      <c r="FO17" s="14">
        <f t="shared" si="263"/>
        <v>0</v>
      </c>
      <c r="FP17" s="14">
        <f t="shared" si="264"/>
        <v>0</v>
      </c>
      <c r="FQ17" s="14">
        <f t="shared" si="265"/>
        <v>0</v>
      </c>
      <c r="FR17" s="14">
        <f t="shared" si="266"/>
        <v>0</v>
      </c>
      <c r="FS17" s="14">
        <f t="shared" si="267"/>
        <v>0</v>
      </c>
      <c r="FT17" s="14">
        <f t="shared" si="268"/>
        <v>0</v>
      </c>
      <c r="FU17" s="14">
        <f t="shared" si="269"/>
        <v>0</v>
      </c>
      <c r="FV17" s="14">
        <f t="shared" si="270"/>
        <v>0</v>
      </c>
      <c r="FW17" s="14">
        <f t="shared" si="271"/>
        <v>46496</v>
      </c>
      <c r="FX17" s="14">
        <f t="shared" si="272"/>
        <v>0.50676177544260714</v>
      </c>
      <c r="FY17" s="14">
        <f t="shared" si="273"/>
        <v>46496</v>
      </c>
      <c r="FZ17" s="14">
        <f t="shared" si="274"/>
        <v>0.50676177544260714</v>
      </c>
      <c r="GA17" s="14" t="e">
        <f t="shared" si="275"/>
        <v>#VALUE!</v>
      </c>
      <c r="GB17" s="14" t="e">
        <f t="shared" si="274"/>
        <v>#VALUE!</v>
      </c>
      <c r="GC17" s="39"/>
      <c r="GD17" s="14">
        <f t="shared" si="276"/>
        <v>-9465.3200171011413</v>
      </c>
      <c r="GE17" s="14">
        <f t="shared" si="277"/>
        <v>-1499.4248130772339</v>
      </c>
      <c r="GF17" s="14">
        <f t="shared" si="278"/>
        <v>-68.664931335901201</v>
      </c>
      <c r="GG17" s="14" t="e">
        <f t="shared" si="279"/>
        <v>#VALUE!</v>
      </c>
      <c r="GH17" s="37" t="e">
        <f t="shared" si="280"/>
        <v>#VALUE!</v>
      </c>
    </row>
    <row r="18" spans="1:190" ht="13" x14ac:dyDescent="0.3">
      <c r="A18" s="67"/>
      <c r="B18" s="44"/>
      <c r="C18" s="14">
        <v>6</v>
      </c>
      <c r="D18" s="14"/>
      <c r="E18" s="14"/>
      <c r="F18" s="12" t="s">
        <v>1079</v>
      </c>
      <c r="G18" s="42"/>
      <c r="H18" s="14">
        <f t="shared" si="149"/>
        <v>86652.200000000012</v>
      </c>
      <c r="I18" s="14">
        <f t="shared" si="149"/>
        <v>886829218.57842791</v>
      </c>
      <c r="J18" s="14">
        <f t="shared" si="150"/>
        <v>10234.353179474125</v>
      </c>
      <c r="K18" s="14">
        <f t="shared" si="151"/>
        <v>111020365.68717059</v>
      </c>
      <c r="L18" s="14">
        <f t="shared" si="150"/>
        <v>1281.2180843321992</v>
      </c>
      <c r="M18" s="14">
        <f t="shared" si="152"/>
        <v>5399262.6270000003</v>
      </c>
      <c r="N18" s="14">
        <f t="shared" si="153"/>
        <v>62.309585065353211</v>
      </c>
      <c r="O18" s="14">
        <f t="shared" si="154"/>
        <v>0</v>
      </c>
      <c r="P18" s="14">
        <f t="shared" si="155"/>
        <v>0</v>
      </c>
      <c r="Q18" s="14">
        <f t="shared" si="156"/>
        <v>842875.12000000034</v>
      </c>
      <c r="R18" s="14">
        <f t="shared" si="157"/>
        <v>9.7271058322812376</v>
      </c>
      <c r="S18" s="14">
        <f t="shared" si="158"/>
        <v>6242137.7469999995</v>
      </c>
      <c r="T18" s="14">
        <f t="shared" si="281"/>
        <v>72.036690897634429</v>
      </c>
      <c r="U18" s="14">
        <f t="shared" si="159"/>
        <v>1004091722.0125983</v>
      </c>
      <c r="V18" s="14">
        <f t="shared" si="282"/>
        <v>11587.607954703955</v>
      </c>
      <c r="W18" s="42"/>
      <c r="X18" s="14">
        <f t="shared" si="160"/>
        <v>904449233.86195612</v>
      </c>
      <c r="Y18" s="14">
        <f t="shared" si="161"/>
        <v>10437.694990570995</v>
      </c>
      <c r="Z18" s="14">
        <f t="shared" si="160"/>
        <v>137128.32000000007</v>
      </c>
      <c r="AA18" s="14">
        <f t="shared" si="162"/>
        <v>1.5825140042607118</v>
      </c>
      <c r="AB18" s="14">
        <f t="shared" si="160"/>
        <v>904586362.18195617</v>
      </c>
      <c r="AC18" s="14">
        <f t="shared" si="163"/>
        <v>10439.277504575257</v>
      </c>
      <c r="AD18" s="14">
        <f t="shared" si="160"/>
        <v>113120006.5394676</v>
      </c>
      <c r="AE18" s="14">
        <f t="shared" si="164"/>
        <v>1305.4487542089823</v>
      </c>
      <c r="AF18" s="14">
        <f t="shared" si="165"/>
        <v>5507247.8795400048</v>
      </c>
      <c r="AG18" s="14">
        <f t="shared" si="166"/>
        <v>63.55577676666033</v>
      </c>
      <c r="AH18" s="14">
        <f t="shared" si="167"/>
        <v>703640</v>
      </c>
      <c r="AI18" s="14">
        <f t="shared" si="168"/>
        <v>8.1202785388022445</v>
      </c>
      <c r="AJ18" s="14">
        <f t="shared" si="169"/>
        <v>1053593.8999999997</v>
      </c>
      <c r="AK18" s="14">
        <f t="shared" si="170"/>
        <v>12.158882290351539</v>
      </c>
      <c r="AL18" s="14">
        <f t="shared" si="171"/>
        <v>7264481.7795400051</v>
      </c>
      <c r="AM18" s="14">
        <f t="shared" si="172"/>
        <v>83.834937595814125</v>
      </c>
      <c r="AN18" s="14">
        <f t="shared" si="173"/>
        <v>1024970850.5009637</v>
      </c>
      <c r="AO18" s="14">
        <f t="shared" si="174"/>
        <v>11828.561196380053</v>
      </c>
      <c r="AP18" s="62"/>
      <c r="AQ18" s="14">
        <f t="shared" si="51"/>
        <v>204.92432510113213</v>
      </c>
      <c r="AR18" s="14">
        <f t="shared" si="175"/>
        <v>24.230669876783168</v>
      </c>
      <c r="AS18" s="14">
        <f t="shared" si="176"/>
        <v>11.798246698179696</v>
      </c>
      <c r="AT18" s="14">
        <f t="shared" si="177"/>
        <v>240.95324167609499</v>
      </c>
      <c r="AU18" s="37">
        <f t="shared" si="178"/>
        <v>2.0794045036558278E-2</v>
      </c>
      <c r="AV18" s="42"/>
      <c r="AW18" s="14">
        <f t="shared" si="179"/>
        <v>0</v>
      </c>
      <c r="AX18" s="14">
        <f t="shared" si="180"/>
        <v>0</v>
      </c>
      <c r="AY18" s="14">
        <f t="shared" si="181"/>
        <v>0</v>
      </c>
      <c r="AZ18" s="14">
        <f t="shared" si="182"/>
        <v>0</v>
      </c>
      <c r="BA18" s="14">
        <f t="shared" si="183"/>
        <v>0</v>
      </c>
      <c r="BB18" s="14">
        <f t="shared" si="184"/>
        <v>0</v>
      </c>
      <c r="BC18" s="14">
        <f t="shared" si="185"/>
        <v>0</v>
      </c>
      <c r="BD18" s="14">
        <f t="shared" si="186"/>
        <v>0</v>
      </c>
      <c r="BE18" s="14">
        <f t="shared" si="187"/>
        <v>0</v>
      </c>
      <c r="BF18" s="14">
        <f t="shared" si="188"/>
        <v>0</v>
      </c>
      <c r="BG18" s="14">
        <f t="shared" si="189"/>
        <v>0</v>
      </c>
      <c r="BH18" s="14">
        <f t="shared" si="190"/>
        <v>0</v>
      </c>
      <c r="BI18" s="14">
        <f t="shared" si="191"/>
        <v>-62764</v>
      </c>
      <c r="BJ18" s="14">
        <f t="shared" si="192"/>
        <v>-0.7243209058742881</v>
      </c>
      <c r="BK18" s="14">
        <f t="shared" si="193"/>
        <v>-62764</v>
      </c>
      <c r="BL18" s="14">
        <f t="shared" si="283"/>
        <v>-0.7243209058742881</v>
      </c>
      <c r="BM18" s="14" t="e">
        <f t="shared" si="194"/>
        <v>#VALUE!</v>
      </c>
      <c r="BN18" s="14" t="e">
        <f t="shared" si="284"/>
        <v>#VALUE!</v>
      </c>
      <c r="BO18" s="42"/>
      <c r="BP18" s="14">
        <f t="shared" si="195"/>
        <v>10437.694990570995</v>
      </c>
      <c r="BQ18" s="14">
        <f t="shared" si="196"/>
        <v>1305.4487542089823</v>
      </c>
      <c r="BR18" s="14">
        <f t="shared" si="197"/>
        <v>84.559258501688419</v>
      </c>
      <c r="BS18" s="14" t="e">
        <f t="shared" si="198"/>
        <v>#VALUE!</v>
      </c>
      <c r="BT18" s="37" t="e">
        <f t="shared" si="199"/>
        <v>#VALUE!</v>
      </c>
      <c r="BU18" s="42"/>
      <c r="BV18" s="14">
        <f t="shared" si="200"/>
        <v>0</v>
      </c>
      <c r="BW18" s="14">
        <f t="shared" si="201"/>
        <v>0</v>
      </c>
      <c r="BX18" s="14">
        <f t="shared" si="202"/>
        <v>0</v>
      </c>
      <c r="BY18" s="14">
        <f t="shared" si="203"/>
        <v>0</v>
      </c>
      <c r="BZ18" s="14">
        <f t="shared" si="204"/>
        <v>0</v>
      </c>
      <c r="CA18" s="14">
        <f t="shared" si="205"/>
        <v>0</v>
      </c>
      <c r="CB18" s="14">
        <f t="shared" si="206"/>
        <v>0</v>
      </c>
      <c r="CC18" s="14">
        <f t="shared" si="207"/>
        <v>0</v>
      </c>
      <c r="CD18" s="14">
        <f t="shared" si="208"/>
        <v>0</v>
      </c>
      <c r="CE18" s="14">
        <f t="shared" si="209"/>
        <v>0</v>
      </c>
      <c r="CF18" s="14">
        <f t="shared" si="210"/>
        <v>0</v>
      </c>
      <c r="CG18" s="14">
        <f t="shared" si="211"/>
        <v>0</v>
      </c>
      <c r="CH18" s="14">
        <f t="shared" si="212"/>
        <v>-62764</v>
      </c>
      <c r="CI18" s="14">
        <f t="shared" si="213"/>
        <v>-0.7243209058742881</v>
      </c>
      <c r="CJ18" s="14">
        <f t="shared" si="214"/>
        <v>-62764</v>
      </c>
      <c r="CK18" s="14">
        <f t="shared" si="285"/>
        <v>-0.7243209058742881</v>
      </c>
      <c r="CL18" s="14" t="e">
        <f t="shared" si="215"/>
        <v>#VALUE!</v>
      </c>
      <c r="CM18" s="14" t="e">
        <f t="shared" si="286"/>
        <v>#VALUE!</v>
      </c>
      <c r="CN18" s="42"/>
      <c r="CO18" s="14">
        <f t="shared" si="216"/>
        <v>-10234.353179474125</v>
      </c>
      <c r="CP18" s="14">
        <f t="shared" si="217"/>
        <v>-1281.2180843321992</v>
      </c>
      <c r="CQ18" s="14">
        <f t="shared" si="218"/>
        <v>-72.761011803508723</v>
      </c>
      <c r="CR18" s="14" t="e">
        <f t="shared" si="219"/>
        <v>#VALUE!</v>
      </c>
      <c r="CS18" s="37" t="e">
        <f t="shared" si="220"/>
        <v>#VALUE!</v>
      </c>
      <c r="CT18" s="239"/>
      <c r="CU18" s="239"/>
      <c r="CV18" s="468"/>
      <c r="CW18" s="14">
        <f t="shared" si="221"/>
        <v>87034.527360999971</v>
      </c>
      <c r="CX18" s="14">
        <f t="shared" si="221"/>
        <v>892105436.06263518</v>
      </c>
      <c r="CY18" s="14">
        <f t="shared" si="222"/>
        <v>10250.017586266415</v>
      </c>
      <c r="CZ18" s="14">
        <f t="shared" si="221"/>
        <v>119222088.30720343</v>
      </c>
      <c r="DA18" s="14">
        <f t="shared" si="71"/>
        <v>1369.8251937727721</v>
      </c>
      <c r="DB18" s="14">
        <f t="shared" si="221"/>
        <v>5399262.6270000003</v>
      </c>
      <c r="DC18" s="14">
        <f t="shared" ref="DC18:DE18" si="295">IF($CW18&gt;0,DB18/$CW18,0)</f>
        <v>62.035870024376109</v>
      </c>
      <c r="DD18" s="14">
        <f t="shared" si="221"/>
        <v>0</v>
      </c>
      <c r="DE18" s="14">
        <f t="shared" si="295"/>
        <v>0</v>
      </c>
      <c r="DF18" s="14">
        <f t="shared" si="221"/>
        <v>842875.12000000034</v>
      </c>
      <c r="DG18" s="14">
        <f t="shared" ref="DG18:DK18" si="296">IF($CW18&gt;0,DF18/$CW18,0)</f>
        <v>9.6843763682881931</v>
      </c>
      <c r="DH18" s="14">
        <f t="shared" si="221"/>
        <v>6242137.7469999995</v>
      </c>
      <c r="DI18" s="14">
        <f t="shared" si="296"/>
        <v>71.720246392664293</v>
      </c>
      <c r="DJ18" s="14">
        <f t="shared" si="221"/>
        <v>1017569662.1168383</v>
      </c>
      <c r="DK18" s="14">
        <f t="shared" si="296"/>
        <v>11691.563026431848</v>
      </c>
      <c r="DL18" s="42"/>
      <c r="DM18" s="14">
        <f t="shared" si="225"/>
        <v>925012059.19532967</v>
      </c>
      <c r="DN18" s="14">
        <f t="shared" si="226"/>
        <v>10628.104583811712</v>
      </c>
      <c r="DO18" s="14">
        <f t="shared" si="227"/>
        <v>137128.32000000007</v>
      </c>
      <c r="DP18" s="14">
        <f t="shared" si="228"/>
        <v>1.5755622987555515</v>
      </c>
      <c r="DQ18" s="14">
        <f t="shared" si="229"/>
        <v>925149187.51532972</v>
      </c>
      <c r="DR18" s="14">
        <f t="shared" si="230"/>
        <v>10629.680146110468</v>
      </c>
      <c r="DS18" s="14">
        <f t="shared" si="229"/>
        <v>123684151.58956841</v>
      </c>
      <c r="DT18" s="14">
        <f t="shared" si="231"/>
        <v>1421.0929310451002</v>
      </c>
      <c r="DU18" s="14">
        <f t="shared" si="229"/>
        <v>5617392.8371308036</v>
      </c>
      <c r="DV18" s="14">
        <f t="shared" si="232"/>
        <v>64.542119173360945</v>
      </c>
      <c r="DW18" s="14">
        <f t="shared" si="229"/>
        <v>703640</v>
      </c>
      <c r="DX18" s="14">
        <f t="shared" si="233"/>
        <v>8.084607584314865</v>
      </c>
      <c r="DY18" s="14">
        <f t="shared" si="229"/>
        <v>1053593.8999999997</v>
      </c>
      <c r="DZ18" s="14">
        <f t="shared" si="234"/>
        <v>12.105470460360234</v>
      </c>
      <c r="EA18" s="14">
        <f t="shared" si="229"/>
        <v>7374626.7371307993</v>
      </c>
      <c r="EB18" s="14">
        <f t="shared" si="235"/>
        <v>84.732197218035992</v>
      </c>
      <c r="EC18" s="14">
        <f t="shared" si="229"/>
        <v>1056070837.5220293</v>
      </c>
      <c r="ED18" s="14">
        <f t="shared" si="236"/>
        <v>12133.929712074852</v>
      </c>
      <c r="EE18" s="62"/>
      <c r="EF18" s="14">
        <f t="shared" si="237"/>
        <v>378.08699754529698</v>
      </c>
      <c r="EG18" s="14">
        <f t="shared" si="238"/>
        <v>51.267737272328077</v>
      </c>
      <c r="EH18" s="14">
        <f t="shared" si="239"/>
        <v>13.011950825371699</v>
      </c>
      <c r="EI18" s="14">
        <f t="shared" si="240"/>
        <v>442.36668564299674</v>
      </c>
      <c r="EJ18" s="37">
        <f t="shared" si="241"/>
        <v>3.7836402595864273E-2</v>
      </c>
      <c r="EK18" s="42"/>
      <c r="EL18" s="14">
        <f t="shared" si="242"/>
        <v>0</v>
      </c>
      <c r="EM18" s="14">
        <f t="shared" si="88"/>
        <v>0</v>
      </c>
      <c r="EN18" s="14">
        <f t="shared" si="243"/>
        <v>0</v>
      </c>
      <c r="EO18" s="14">
        <f t="shared" si="88"/>
        <v>0</v>
      </c>
      <c r="EP18" s="14">
        <f t="shared" si="244"/>
        <v>0</v>
      </c>
      <c r="EQ18" s="14">
        <f t="shared" si="245"/>
        <v>0</v>
      </c>
      <c r="ER18" s="14">
        <f t="shared" si="246"/>
        <v>0</v>
      </c>
      <c r="ES18" s="14">
        <f t="shared" si="247"/>
        <v>0</v>
      </c>
      <c r="ET18" s="14">
        <f t="shared" si="248"/>
        <v>0</v>
      </c>
      <c r="EU18" s="14">
        <f t="shared" si="249"/>
        <v>0</v>
      </c>
      <c r="EV18" s="14">
        <f t="shared" si="250"/>
        <v>0</v>
      </c>
      <c r="EW18" s="14">
        <f t="shared" si="249"/>
        <v>0</v>
      </c>
      <c r="EX18" s="14">
        <f t="shared" si="251"/>
        <v>95895</v>
      </c>
      <c r="EY18" s="14">
        <f t="shared" si="252"/>
        <v>1.1018041104796117</v>
      </c>
      <c r="EZ18" s="14">
        <f t="shared" si="253"/>
        <v>95895</v>
      </c>
      <c r="FA18" s="14">
        <f t="shared" si="254"/>
        <v>1.1018041104796117</v>
      </c>
      <c r="FB18" s="14" t="e">
        <f t="shared" si="255"/>
        <v>#VALUE!</v>
      </c>
      <c r="FC18" s="14" t="e">
        <f t="shared" si="256"/>
        <v>#VALUE!</v>
      </c>
      <c r="FD18" s="62"/>
      <c r="FE18" s="14">
        <f t="shared" si="257"/>
        <v>10628.104583811712</v>
      </c>
      <c r="FF18" s="14">
        <f t="shared" si="258"/>
        <v>1421.0929310451002</v>
      </c>
      <c r="FG18" s="14">
        <f t="shared" si="95"/>
        <v>83.630393107556387</v>
      </c>
      <c r="FH18" s="14" t="e">
        <f t="shared" si="259"/>
        <v>#VALUE!</v>
      </c>
      <c r="FI18" s="37" t="e">
        <f t="shared" si="260"/>
        <v>#VALUE!</v>
      </c>
      <c r="FJ18" s="12"/>
      <c r="FK18" s="14">
        <f t="shared" si="261"/>
        <v>0</v>
      </c>
      <c r="FL18" s="14">
        <f t="shared" si="96"/>
        <v>0</v>
      </c>
      <c r="FM18" s="14">
        <f t="shared" si="262"/>
        <v>0</v>
      </c>
      <c r="FN18" s="14">
        <f t="shared" si="96"/>
        <v>0</v>
      </c>
      <c r="FO18" s="14">
        <f t="shared" si="263"/>
        <v>0</v>
      </c>
      <c r="FP18" s="14">
        <f t="shared" si="264"/>
        <v>0</v>
      </c>
      <c r="FQ18" s="14">
        <f t="shared" si="265"/>
        <v>0</v>
      </c>
      <c r="FR18" s="14">
        <f t="shared" si="266"/>
        <v>0</v>
      </c>
      <c r="FS18" s="14">
        <f t="shared" si="267"/>
        <v>0</v>
      </c>
      <c r="FT18" s="14">
        <f t="shared" si="268"/>
        <v>0</v>
      </c>
      <c r="FU18" s="14">
        <f t="shared" si="269"/>
        <v>0</v>
      </c>
      <c r="FV18" s="14">
        <f t="shared" si="270"/>
        <v>0</v>
      </c>
      <c r="FW18" s="14">
        <f t="shared" si="271"/>
        <v>95895</v>
      </c>
      <c r="FX18" s="14">
        <f t="shared" si="272"/>
        <v>1.1018041104796117</v>
      </c>
      <c r="FY18" s="14">
        <f t="shared" si="273"/>
        <v>95895</v>
      </c>
      <c r="FZ18" s="14">
        <f t="shared" si="274"/>
        <v>1.1018041104796117</v>
      </c>
      <c r="GA18" s="14" t="e">
        <f t="shared" si="275"/>
        <v>#VALUE!</v>
      </c>
      <c r="GB18" s="14" t="e">
        <f t="shared" si="274"/>
        <v>#VALUE!</v>
      </c>
      <c r="GC18" s="39"/>
      <c r="GD18" s="14">
        <f t="shared" si="276"/>
        <v>-10250.017586266415</v>
      </c>
      <c r="GE18" s="14">
        <f t="shared" si="277"/>
        <v>-1369.8251937727721</v>
      </c>
      <c r="GF18" s="14">
        <f t="shared" si="278"/>
        <v>-70.618442282184688</v>
      </c>
      <c r="GG18" s="14" t="e">
        <f t="shared" si="279"/>
        <v>#VALUE!</v>
      </c>
      <c r="GH18" s="37" t="e">
        <f t="shared" si="280"/>
        <v>#VALUE!</v>
      </c>
    </row>
    <row r="19" spans="1:190" ht="13" x14ac:dyDescent="0.3">
      <c r="A19" s="67"/>
      <c r="B19" s="44"/>
      <c r="C19" s="14">
        <v>7</v>
      </c>
      <c r="D19" s="14"/>
      <c r="E19" s="14"/>
      <c r="F19" s="12" t="s">
        <v>534</v>
      </c>
      <c r="G19" s="42"/>
      <c r="H19" s="14">
        <f t="shared" ref="H19:H21" si="297">SUMIF($C$23:$C$545,$C19,H$23:H$545)</f>
        <v>67224</v>
      </c>
      <c r="I19" s="14">
        <f>SUMIF($C$23:$C$545,$C19,I$23:I$545)</f>
        <v>616241602.35000014</v>
      </c>
      <c r="J19" s="14">
        <f t="shared" si="150"/>
        <v>9166.9880154409166</v>
      </c>
      <c r="K19" s="14">
        <f t="shared" si="151"/>
        <v>242029059.35671452</v>
      </c>
      <c r="L19" s="14">
        <f t="shared" si="150"/>
        <v>3600.3370724252427</v>
      </c>
      <c r="M19" s="14">
        <f t="shared" si="152"/>
        <v>0</v>
      </c>
      <c r="N19" s="14">
        <f t="shared" si="153"/>
        <v>0</v>
      </c>
      <c r="O19" s="14">
        <f t="shared" si="154"/>
        <v>0</v>
      </c>
      <c r="P19" s="14">
        <f t="shared" si="155"/>
        <v>0</v>
      </c>
      <c r="Q19" s="14">
        <f t="shared" si="156"/>
        <v>62598.299999999988</v>
      </c>
      <c r="R19" s="14">
        <f t="shared" si="157"/>
        <v>0.93118975365940715</v>
      </c>
      <c r="S19" s="14">
        <f t="shared" si="158"/>
        <v>62598.299999999988</v>
      </c>
      <c r="T19" s="14">
        <f t="shared" si="281"/>
        <v>0.93118975365940715</v>
      </c>
      <c r="U19" s="14">
        <f t="shared" si="159"/>
        <v>858333260.00671494</v>
      </c>
      <c r="V19" s="14">
        <f t="shared" si="282"/>
        <v>12768.256277619823</v>
      </c>
      <c r="W19" s="42"/>
      <c r="X19" s="14">
        <f t="shared" si="160"/>
        <v>635110468.35721016</v>
      </c>
      <c r="Y19" s="14">
        <f t="shared" si="161"/>
        <v>9447.6744668155734</v>
      </c>
      <c r="Z19" s="14">
        <f t="shared" si="160"/>
        <v>6538741.1200000029</v>
      </c>
      <c r="AA19" s="14">
        <f t="shared" si="162"/>
        <v>97.267956682137381</v>
      </c>
      <c r="AB19" s="14">
        <f t="shared" si="160"/>
        <v>641649209.47720981</v>
      </c>
      <c r="AC19" s="14">
        <f t="shared" si="163"/>
        <v>9544.9424234977068</v>
      </c>
      <c r="AD19" s="14">
        <f t="shared" si="160"/>
        <v>242029059.35671452</v>
      </c>
      <c r="AE19" s="14">
        <f t="shared" si="164"/>
        <v>3600.3370724252427</v>
      </c>
      <c r="AF19" s="14">
        <f t="shared" si="165"/>
        <v>0</v>
      </c>
      <c r="AG19" s="14">
        <f t="shared" si="166"/>
        <v>0</v>
      </c>
      <c r="AH19" s="14">
        <f t="shared" si="167"/>
        <v>426104</v>
      </c>
      <c r="AI19" s="14">
        <f t="shared" si="168"/>
        <v>6.3385695584910149</v>
      </c>
      <c r="AJ19" s="14">
        <f t="shared" si="169"/>
        <v>78247.875</v>
      </c>
      <c r="AK19" s="14">
        <f t="shared" si="170"/>
        <v>1.1639871920742593</v>
      </c>
      <c r="AL19" s="14">
        <f t="shared" si="171"/>
        <v>504351.87499999988</v>
      </c>
      <c r="AM19" s="14">
        <f t="shared" si="172"/>
        <v>7.5025567505652724</v>
      </c>
      <c r="AN19" s="14">
        <f t="shared" si="173"/>
        <v>884182620.70892513</v>
      </c>
      <c r="AO19" s="14">
        <f t="shared" si="174"/>
        <v>13152.782052673527</v>
      </c>
      <c r="AP19" s="62"/>
      <c r="AQ19" s="14">
        <f t="shared" si="51"/>
        <v>377.95440805679027</v>
      </c>
      <c r="AR19" s="14">
        <f t="shared" si="175"/>
        <v>0</v>
      </c>
      <c r="AS19" s="14">
        <f t="shared" si="176"/>
        <v>6.5713669969058657</v>
      </c>
      <c r="AT19" s="14">
        <f t="shared" si="177"/>
        <v>384.52577505369612</v>
      </c>
      <c r="AU19" s="37">
        <f t="shared" si="178"/>
        <v>3.0115762614170913E-2</v>
      </c>
      <c r="AV19" s="42"/>
      <c r="AW19" s="14">
        <f t="shared" si="179"/>
        <v>0</v>
      </c>
      <c r="AX19" s="14">
        <f t="shared" si="180"/>
        <v>0</v>
      </c>
      <c r="AY19" s="14">
        <f t="shared" si="181"/>
        <v>0</v>
      </c>
      <c r="AZ19" s="14">
        <f t="shared" si="182"/>
        <v>0</v>
      </c>
      <c r="BA19" s="14">
        <f t="shared" si="183"/>
        <v>0</v>
      </c>
      <c r="BB19" s="14">
        <f t="shared" si="184"/>
        <v>0</v>
      </c>
      <c r="BC19" s="14">
        <f t="shared" si="185"/>
        <v>0</v>
      </c>
      <c r="BD19" s="14">
        <f t="shared" si="186"/>
        <v>0</v>
      </c>
      <c r="BE19" s="14">
        <f t="shared" si="187"/>
        <v>0</v>
      </c>
      <c r="BF19" s="14">
        <f t="shared" si="188"/>
        <v>0</v>
      </c>
      <c r="BG19" s="14">
        <f t="shared" si="189"/>
        <v>0</v>
      </c>
      <c r="BH19" s="14">
        <f t="shared" si="190"/>
        <v>0</v>
      </c>
      <c r="BI19" s="14">
        <f t="shared" si="191"/>
        <v>-40167</v>
      </c>
      <c r="BJ19" s="14">
        <f t="shared" si="192"/>
        <v>-0.59750981792217062</v>
      </c>
      <c r="BK19" s="14">
        <f t="shared" si="193"/>
        <v>-40167</v>
      </c>
      <c r="BL19" s="14">
        <f t="shared" si="283"/>
        <v>-0.59750981792217062</v>
      </c>
      <c r="BM19" s="14" t="e">
        <f t="shared" si="194"/>
        <v>#VALUE!</v>
      </c>
      <c r="BN19" s="14" t="e">
        <f t="shared" si="284"/>
        <v>#VALUE!</v>
      </c>
      <c r="BO19" s="42"/>
      <c r="BP19" s="14">
        <f t="shared" si="195"/>
        <v>9447.6744668155734</v>
      </c>
      <c r="BQ19" s="14">
        <f t="shared" si="196"/>
        <v>3600.3370724252427</v>
      </c>
      <c r="BR19" s="14">
        <f t="shared" si="197"/>
        <v>8.1000665684874438</v>
      </c>
      <c r="BS19" s="14" t="e">
        <f t="shared" si="198"/>
        <v>#VALUE!</v>
      </c>
      <c r="BT19" s="37" t="e">
        <f t="shared" si="199"/>
        <v>#VALUE!</v>
      </c>
      <c r="BU19" s="42"/>
      <c r="BV19" s="14">
        <f t="shared" si="200"/>
        <v>0</v>
      </c>
      <c r="BW19" s="14">
        <f t="shared" si="201"/>
        <v>0</v>
      </c>
      <c r="BX19" s="14">
        <f t="shared" si="202"/>
        <v>0</v>
      </c>
      <c r="BY19" s="14">
        <f t="shared" si="203"/>
        <v>0</v>
      </c>
      <c r="BZ19" s="14">
        <f t="shared" si="204"/>
        <v>0</v>
      </c>
      <c r="CA19" s="14">
        <f t="shared" si="205"/>
        <v>0</v>
      </c>
      <c r="CB19" s="14">
        <f t="shared" si="206"/>
        <v>0</v>
      </c>
      <c r="CC19" s="14">
        <f t="shared" si="207"/>
        <v>0</v>
      </c>
      <c r="CD19" s="14">
        <f t="shared" si="208"/>
        <v>0</v>
      </c>
      <c r="CE19" s="14">
        <f t="shared" si="209"/>
        <v>0</v>
      </c>
      <c r="CF19" s="14">
        <f t="shared" si="210"/>
        <v>0</v>
      </c>
      <c r="CG19" s="14">
        <f t="shared" si="211"/>
        <v>0</v>
      </c>
      <c r="CH19" s="14">
        <f t="shared" si="212"/>
        <v>-40167</v>
      </c>
      <c r="CI19" s="14">
        <f t="shared" si="213"/>
        <v>-0.59750981792217062</v>
      </c>
      <c r="CJ19" s="14">
        <f t="shared" si="214"/>
        <v>-40167</v>
      </c>
      <c r="CK19" s="14">
        <f t="shared" si="285"/>
        <v>-0.59750981792217062</v>
      </c>
      <c r="CL19" s="14" t="e">
        <f t="shared" si="215"/>
        <v>#VALUE!</v>
      </c>
      <c r="CM19" s="14" t="e">
        <f t="shared" si="286"/>
        <v>#VALUE!</v>
      </c>
      <c r="CN19" s="42"/>
      <c r="CO19" s="14">
        <f t="shared" si="216"/>
        <v>-9166.9880154409166</v>
      </c>
      <c r="CP19" s="14">
        <f t="shared" si="217"/>
        <v>-3600.3370724252427</v>
      </c>
      <c r="CQ19" s="14">
        <f t="shared" si="218"/>
        <v>-1.5286995715815777</v>
      </c>
      <c r="CR19" s="14" t="e">
        <f t="shared" si="219"/>
        <v>#VALUE!</v>
      </c>
      <c r="CS19" s="37" t="e">
        <f t="shared" si="220"/>
        <v>#VALUE!</v>
      </c>
      <c r="CT19" s="239"/>
      <c r="CU19" s="239"/>
      <c r="CV19" s="468"/>
      <c r="CW19" s="14">
        <f t="shared" si="221"/>
        <v>70648.586638000023</v>
      </c>
      <c r="CX19" s="14">
        <f t="shared" si="221"/>
        <v>646194067.42272878</v>
      </c>
      <c r="CY19" s="14">
        <f t="shared" si="222"/>
        <v>9146.5958226991334</v>
      </c>
      <c r="CZ19" s="14">
        <f t="shared" si="221"/>
        <v>275944722.22808683</v>
      </c>
      <c r="DA19" s="14">
        <f t="shared" si="71"/>
        <v>3905.8774613852415</v>
      </c>
      <c r="DB19" s="14">
        <f t="shared" si="221"/>
        <v>0</v>
      </c>
      <c r="DC19" s="14">
        <f t="shared" ref="DC19:DE19" si="298">IF($CW19&gt;0,DB19/$CW19,0)</f>
        <v>0</v>
      </c>
      <c r="DD19" s="14">
        <f t="shared" si="221"/>
        <v>0</v>
      </c>
      <c r="DE19" s="14">
        <f t="shared" si="298"/>
        <v>0</v>
      </c>
      <c r="DF19" s="14">
        <f t="shared" si="221"/>
        <v>62598.299999999988</v>
      </c>
      <c r="DG19" s="14">
        <f t="shared" ref="DG19:DK19" si="299">IF($CW19&gt;0,DF19/$CW19,0)</f>
        <v>0.88605169584992094</v>
      </c>
      <c r="DH19" s="14">
        <f t="shared" si="221"/>
        <v>62598.299999999988</v>
      </c>
      <c r="DI19" s="14">
        <f t="shared" si="299"/>
        <v>0.88605169584992094</v>
      </c>
      <c r="DJ19" s="14">
        <f t="shared" si="221"/>
        <v>922201387.95081592</v>
      </c>
      <c r="DK19" s="14">
        <f t="shared" si="299"/>
        <v>13053.359335780229</v>
      </c>
      <c r="DL19" s="42"/>
      <c r="DM19" s="14">
        <f t="shared" si="225"/>
        <v>678467755.74157321</v>
      </c>
      <c r="DN19" s="14">
        <f t="shared" si="226"/>
        <v>9603.4158364414216</v>
      </c>
      <c r="DO19" s="14">
        <f t="shared" si="227"/>
        <v>6538741.1200000029</v>
      </c>
      <c r="DP19" s="14">
        <f t="shared" si="228"/>
        <v>92.553035115963453</v>
      </c>
      <c r="DQ19" s="14">
        <f t="shared" si="229"/>
        <v>685006496.86157298</v>
      </c>
      <c r="DR19" s="14">
        <f t="shared" si="230"/>
        <v>9695.9688715573811</v>
      </c>
      <c r="DS19" s="14">
        <f t="shared" si="229"/>
        <v>275944722.22808683</v>
      </c>
      <c r="DT19" s="14">
        <f t="shared" si="231"/>
        <v>3905.8774613852415</v>
      </c>
      <c r="DU19" s="14">
        <f t="shared" si="229"/>
        <v>0</v>
      </c>
      <c r="DV19" s="14">
        <f t="shared" si="232"/>
        <v>0</v>
      </c>
      <c r="DW19" s="14">
        <f t="shared" si="229"/>
        <v>426104</v>
      </c>
      <c r="DX19" s="14">
        <f t="shared" si="233"/>
        <v>6.0313166940385727</v>
      </c>
      <c r="DY19" s="14">
        <f t="shared" si="229"/>
        <v>78247.875</v>
      </c>
      <c r="DZ19" s="14">
        <f t="shared" si="234"/>
        <v>1.1075646198124014</v>
      </c>
      <c r="EA19" s="14">
        <f t="shared" si="229"/>
        <v>504351.87499999988</v>
      </c>
      <c r="EB19" s="14">
        <f t="shared" si="235"/>
        <v>7.1388813138509732</v>
      </c>
      <c r="EC19" s="14">
        <f t="shared" si="229"/>
        <v>954916829.84466016</v>
      </c>
      <c r="ED19" s="14">
        <f t="shared" si="236"/>
        <v>13516.432179140516</v>
      </c>
      <c r="EE19" s="62"/>
      <c r="EF19" s="14">
        <f t="shared" si="237"/>
        <v>456.82001374228821</v>
      </c>
      <c r="EG19" s="14">
        <f t="shared" si="238"/>
        <v>0</v>
      </c>
      <c r="EH19" s="14">
        <f t="shared" si="239"/>
        <v>6.2528296180010523</v>
      </c>
      <c r="EI19" s="14">
        <f t="shared" si="240"/>
        <v>463.07284336028926</v>
      </c>
      <c r="EJ19" s="37">
        <f t="shared" si="241"/>
        <v>3.5475376985215759E-2</v>
      </c>
      <c r="EK19" s="42"/>
      <c r="EL19" s="14">
        <f t="shared" si="242"/>
        <v>0</v>
      </c>
      <c r="EM19" s="14">
        <f t="shared" si="88"/>
        <v>0</v>
      </c>
      <c r="EN19" s="14">
        <f t="shared" si="243"/>
        <v>0</v>
      </c>
      <c r="EO19" s="14">
        <f t="shared" si="88"/>
        <v>0</v>
      </c>
      <c r="EP19" s="14">
        <f t="shared" si="244"/>
        <v>0</v>
      </c>
      <c r="EQ19" s="14">
        <f t="shared" si="245"/>
        <v>0</v>
      </c>
      <c r="ER19" s="14">
        <f t="shared" si="246"/>
        <v>0</v>
      </c>
      <c r="ES19" s="14">
        <f t="shared" si="247"/>
        <v>0</v>
      </c>
      <c r="ET19" s="14">
        <f t="shared" si="248"/>
        <v>0</v>
      </c>
      <c r="EU19" s="14">
        <f t="shared" si="249"/>
        <v>0</v>
      </c>
      <c r="EV19" s="14">
        <f t="shared" si="250"/>
        <v>0</v>
      </c>
      <c r="EW19" s="14">
        <f t="shared" si="249"/>
        <v>0</v>
      </c>
      <c r="EX19" s="14">
        <f t="shared" si="251"/>
        <v>49985</v>
      </c>
      <c r="EY19" s="14">
        <f t="shared" si="252"/>
        <v>0.70751592322887857</v>
      </c>
      <c r="EZ19" s="14">
        <f t="shared" si="253"/>
        <v>49985</v>
      </c>
      <c r="FA19" s="14">
        <f t="shared" si="254"/>
        <v>0.70751592322887857</v>
      </c>
      <c r="FB19" s="14" t="e">
        <f t="shared" si="255"/>
        <v>#VALUE!</v>
      </c>
      <c r="FC19" s="14" t="e">
        <f t="shared" si="256"/>
        <v>#VALUE!</v>
      </c>
      <c r="FD19" s="62"/>
      <c r="FE19" s="14">
        <f t="shared" si="257"/>
        <v>9603.4158364414216</v>
      </c>
      <c r="FF19" s="14">
        <f t="shared" si="258"/>
        <v>3905.8774613852415</v>
      </c>
      <c r="FG19" s="14">
        <f t="shared" si="95"/>
        <v>6.4313653906220942</v>
      </c>
      <c r="FH19" s="14" t="e">
        <f t="shared" si="259"/>
        <v>#VALUE!</v>
      </c>
      <c r="FI19" s="37" t="e">
        <f t="shared" si="260"/>
        <v>#VALUE!</v>
      </c>
      <c r="FJ19" s="12"/>
      <c r="FK19" s="14">
        <f t="shared" si="261"/>
        <v>0</v>
      </c>
      <c r="FL19" s="14">
        <f t="shared" si="96"/>
        <v>0</v>
      </c>
      <c r="FM19" s="14">
        <f t="shared" si="262"/>
        <v>0</v>
      </c>
      <c r="FN19" s="14">
        <f t="shared" si="96"/>
        <v>0</v>
      </c>
      <c r="FO19" s="14">
        <f t="shared" si="263"/>
        <v>0</v>
      </c>
      <c r="FP19" s="14">
        <f t="shared" si="264"/>
        <v>0</v>
      </c>
      <c r="FQ19" s="14">
        <f t="shared" si="265"/>
        <v>0</v>
      </c>
      <c r="FR19" s="14">
        <f t="shared" si="266"/>
        <v>0</v>
      </c>
      <c r="FS19" s="14">
        <f t="shared" si="267"/>
        <v>0</v>
      </c>
      <c r="FT19" s="14">
        <f t="shared" si="268"/>
        <v>0</v>
      </c>
      <c r="FU19" s="14">
        <f t="shared" si="269"/>
        <v>0</v>
      </c>
      <c r="FV19" s="14">
        <f t="shared" si="270"/>
        <v>0</v>
      </c>
      <c r="FW19" s="14">
        <f t="shared" si="271"/>
        <v>49985</v>
      </c>
      <c r="FX19" s="14">
        <f t="shared" si="272"/>
        <v>0.70751592322887857</v>
      </c>
      <c r="FY19" s="14">
        <f t="shared" si="273"/>
        <v>49985</v>
      </c>
      <c r="FZ19" s="14">
        <f t="shared" si="274"/>
        <v>0.70751592322887857</v>
      </c>
      <c r="GA19" s="14" t="e">
        <f t="shared" si="275"/>
        <v>#VALUE!</v>
      </c>
      <c r="GB19" s="14" t="e">
        <f t="shared" si="274"/>
        <v>#VALUE!</v>
      </c>
      <c r="GC19" s="39"/>
      <c r="GD19" s="14">
        <f t="shared" si="276"/>
        <v>-9146.5958226991334</v>
      </c>
      <c r="GE19" s="14">
        <f t="shared" si="277"/>
        <v>-3905.8774613852415</v>
      </c>
      <c r="GF19" s="14">
        <f t="shared" si="278"/>
        <v>-0.17853577262104237</v>
      </c>
      <c r="GG19" s="14" t="e">
        <f t="shared" si="279"/>
        <v>#VALUE!</v>
      </c>
      <c r="GH19" s="37" t="e">
        <f t="shared" si="280"/>
        <v>#VALUE!</v>
      </c>
    </row>
    <row r="20" spans="1:190" ht="13" hidden="1" x14ac:dyDescent="0.3">
      <c r="A20" s="67"/>
      <c r="B20" s="44"/>
      <c r="C20" s="14">
        <v>8</v>
      </c>
      <c r="D20" s="14"/>
      <c r="E20" s="14"/>
      <c r="F20" s="12" t="s">
        <v>1877</v>
      </c>
      <c r="G20" s="42"/>
      <c r="H20" s="14">
        <f t="shared" si="297"/>
        <v>0</v>
      </c>
      <c r="I20" s="14">
        <f>SUMIF($C$23:$C$545,$C20,I$23:I$545)</f>
        <v>0</v>
      </c>
      <c r="J20" s="14">
        <f t="shared" si="150"/>
        <v>0</v>
      </c>
      <c r="K20" s="14">
        <f t="shared" si="151"/>
        <v>0</v>
      </c>
      <c r="L20" s="14">
        <f t="shared" si="150"/>
        <v>0</v>
      </c>
      <c r="M20" s="14">
        <f t="shared" si="152"/>
        <v>0</v>
      </c>
      <c r="N20" s="14">
        <f t="shared" si="153"/>
        <v>0</v>
      </c>
      <c r="O20" s="14">
        <f t="shared" si="154"/>
        <v>0</v>
      </c>
      <c r="P20" s="14">
        <f t="shared" si="155"/>
        <v>0</v>
      </c>
      <c r="Q20" s="14">
        <f t="shared" si="156"/>
        <v>0</v>
      </c>
      <c r="R20" s="14">
        <f t="shared" si="157"/>
        <v>0</v>
      </c>
      <c r="S20" s="14">
        <f>SUMIF($C$23:$C$545,0,S$23:S$545)</f>
        <v>0</v>
      </c>
      <c r="T20" s="14">
        <f t="shared" si="281"/>
        <v>0</v>
      </c>
      <c r="U20" s="14">
        <f>SUMIF($C$23:$C$545,0,U$23:U$545)</f>
        <v>388771302.0242877</v>
      </c>
      <c r="V20" s="14">
        <f t="shared" si="282"/>
        <v>0</v>
      </c>
      <c r="W20" s="42"/>
      <c r="X20" s="14">
        <f t="shared" si="160"/>
        <v>0</v>
      </c>
      <c r="Y20" s="14">
        <f t="shared" si="161"/>
        <v>0</v>
      </c>
      <c r="Z20" s="14">
        <f t="shared" si="160"/>
        <v>0</v>
      </c>
      <c r="AA20" s="14">
        <f t="shared" si="162"/>
        <v>0</v>
      </c>
      <c r="AB20" s="14">
        <f t="shared" si="160"/>
        <v>0</v>
      </c>
      <c r="AC20" s="14">
        <f t="shared" si="163"/>
        <v>0</v>
      </c>
      <c r="AD20" s="14">
        <f t="shared" si="160"/>
        <v>0</v>
      </c>
      <c r="AE20" s="14">
        <f t="shared" si="164"/>
        <v>0</v>
      </c>
      <c r="AF20" s="14">
        <f t="shared" si="165"/>
        <v>0</v>
      </c>
      <c r="AG20" s="14">
        <f t="shared" si="166"/>
        <v>0</v>
      </c>
      <c r="AH20" s="14">
        <f t="shared" si="167"/>
        <v>0</v>
      </c>
      <c r="AI20" s="14">
        <f t="shared" si="168"/>
        <v>0</v>
      </c>
      <c r="AJ20" s="14">
        <f t="shared" si="169"/>
        <v>0</v>
      </c>
      <c r="AK20" s="14">
        <f t="shared" si="170"/>
        <v>0</v>
      </c>
      <c r="AL20" s="14">
        <f t="shared" si="171"/>
        <v>0</v>
      </c>
      <c r="AM20" s="14">
        <f t="shared" si="172"/>
        <v>0</v>
      </c>
      <c r="AN20" s="14">
        <f t="shared" si="173"/>
        <v>0</v>
      </c>
      <c r="AO20" s="14">
        <f t="shared" si="174"/>
        <v>0</v>
      </c>
      <c r="AP20" s="62"/>
      <c r="AQ20" s="14">
        <f t="shared" si="51"/>
        <v>0</v>
      </c>
      <c r="AR20" s="14">
        <f t="shared" si="175"/>
        <v>0</v>
      </c>
      <c r="AS20" s="14">
        <f t="shared" si="176"/>
        <v>0</v>
      </c>
      <c r="AT20" s="14">
        <f t="shared" si="177"/>
        <v>0</v>
      </c>
      <c r="AU20" s="37">
        <f>IF(H20&gt;0,AT20/V20,0)</f>
        <v>0</v>
      </c>
      <c r="AV20" s="42"/>
      <c r="AW20" s="14">
        <f>SUMIF($C$23:$C$545,0,AW$23:AW$545)</f>
        <v>0</v>
      </c>
      <c r="AX20" s="14">
        <f t="shared" si="180"/>
        <v>0</v>
      </c>
      <c r="AY20" s="14">
        <f>SUMIF($C$23:$C$545,0,AY$23:AY$545)</f>
        <v>0</v>
      </c>
      <c r="AZ20" s="14">
        <f t="shared" si="182"/>
        <v>0</v>
      </c>
      <c r="BA20" s="14">
        <f>SUMIF($C$23:$C$545,0,BA$23:BA$545)</f>
        <v>0</v>
      </c>
      <c r="BB20" s="14">
        <f t="shared" si="184"/>
        <v>0</v>
      </c>
      <c r="BC20" s="14">
        <f>SUMIF($C$23:$C$545,0,BC$23:BC$545)</f>
        <v>0</v>
      </c>
      <c r="BD20" s="14">
        <f t="shared" si="186"/>
        <v>0</v>
      </c>
      <c r="BE20" s="14">
        <f>SUMIF($C$23:$C$545,0,BE$23:BE$545)</f>
        <v>0</v>
      </c>
      <c r="BF20" s="14">
        <f t="shared" si="188"/>
        <v>0</v>
      </c>
      <c r="BG20" s="14">
        <f>SUMIF($C$23:$C$545,0,BG$23:BG$545)</f>
        <v>0</v>
      </c>
      <c r="BH20" s="14">
        <f t="shared" si="190"/>
        <v>0</v>
      </c>
      <c r="BI20" s="14">
        <f>SUMIF($C$23:$C$545,0,BI$23:BI$545)</f>
        <v>0</v>
      </c>
      <c r="BJ20" s="14"/>
      <c r="BK20" s="14">
        <f>SUMIF($C$23:$C$545,0,BK$23:BK$545)</f>
        <v>0</v>
      </c>
      <c r="BL20" s="14">
        <f t="shared" si="283"/>
        <v>0</v>
      </c>
      <c r="BM20" s="14" t="e">
        <f>SUMIF($C$23:$C$545,0,BM$23:BM$545)</f>
        <v>#VALUE!</v>
      </c>
      <c r="BN20" s="14">
        <f t="shared" si="284"/>
        <v>0</v>
      </c>
      <c r="BO20" s="42"/>
      <c r="BP20" s="14">
        <f t="shared" si="195"/>
        <v>0</v>
      </c>
      <c r="BQ20" s="14">
        <f t="shared" si="196"/>
        <v>0</v>
      </c>
      <c r="BR20" s="14">
        <f t="shared" si="197"/>
        <v>0</v>
      </c>
      <c r="BS20" s="14">
        <f t="shared" ref="BS20" si="300">AO20-BN20</f>
        <v>0</v>
      </c>
      <c r="BT20" s="37" t="e">
        <f t="shared" si="199"/>
        <v>#DIV/0!</v>
      </c>
      <c r="BU20" s="42"/>
      <c r="BV20" s="14">
        <f>SUMIF($C$23:$C$545,0,BV$23:BV$545)</f>
        <v>0</v>
      </c>
      <c r="BW20" s="14">
        <f t="shared" si="201"/>
        <v>0</v>
      </c>
      <c r="BX20" s="14">
        <f>SUMIF($C$23:$C$545,0,BX$23:BX$545)</f>
        <v>0</v>
      </c>
      <c r="BY20" s="14">
        <f t="shared" si="203"/>
        <v>0</v>
      </c>
      <c r="BZ20" s="14">
        <f>SUMIF($C$23:$C$545,0,BZ$23:BZ$545)</f>
        <v>0</v>
      </c>
      <c r="CA20" s="14">
        <f t="shared" si="205"/>
        <v>0</v>
      </c>
      <c r="CB20" s="14">
        <f>SUMIF($C$23:$C$545,0,CB$23:CB$545)</f>
        <v>0</v>
      </c>
      <c r="CC20" s="14">
        <f t="shared" si="207"/>
        <v>0</v>
      </c>
      <c r="CD20" s="14">
        <f>SUMIF($C$23:$C$545,0,CD$23:CD$545)</f>
        <v>0</v>
      </c>
      <c r="CE20" s="14">
        <f t="shared" si="209"/>
        <v>0</v>
      </c>
      <c r="CF20" s="14">
        <f>SUMIF($C$23:$C$545,0,CF$23:CF$545)</f>
        <v>0</v>
      </c>
      <c r="CG20" s="14">
        <f t="shared" si="211"/>
        <v>0</v>
      </c>
      <c r="CH20" s="14">
        <f>SUMIF($C$23:$C$545,0,CH$23:CH$545)</f>
        <v>0</v>
      </c>
      <c r="CI20" s="14"/>
      <c r="CJ20" s="14">
        <f>SUMIF($C$23:$C$545,0,CJ$23:CJ$545)</f>
        <v>0</v>
      </c>
      <c r="CK20" s="14">
        <f t="shared" si="285"/>
        <v>0</v>
      </c>
      <c r="CL20" s="14" t="e">
        <f>SUMIF($C$23:$C$545,0,CL$23:CL$545)</f>
        <v>#VALUE!</v>
      </c>
      <c r="CM20" s="14">
        <f t="shared" si="286"/>
        <v>0</v>
      </c>
      <c r="CN20" s="42"/>
      <c r="CO20" s="14">
        <f t="shared" ref="CO20" si="301">AX20-BW20</f>
        <v>0</v>
      </c>
      <c r="CP20" s="14">
        <f t="shared" ref="CP20" si="302">AZ20-BY20</f>
        <v>0</v>
      </c>
      <c r="CQ20" s="14">
        <f t="shared" si="218"/>
        <v>0</v>
      </c>
      <c r="CR20" s="14">
        <f t="shared" si="219"/>
        <v>0</v>
      </c>
      <c r="CS20" s="37" t="e">
        <f t="shared" si="220"/>
        <v>#DIV/0!</v>
      </c>
      <c r="CT20" s="239"/>
      <c r="CU20" s="239"/>
      <c r="CV20" s="468"/>
      <c r="CW20" s="14">
        <f>SUMIF($C$23:$C$545,0,CW$23:CW$545)</f>
        <v>8092.5384009999998</v>
      </c>
      <c r="CX20" s="14">
        <f t="shared" si="221"/>
        <v>0</v>
      </c>
      <c r="CY20" s="14">
        <f t="shared" si="222"/>
        <v>0</v>
      </c>
      <c r="CZ20" s="14">
        <f t="shared" si="221"/>
        <v>0</v>
      </c>
      <c r="DA20" s="14">
        <f t="shared" si="71"/>
        <v>0</v>
      </c>
      <c r="DB20" s="14">
        <f t="shared" si="221"/>
        <v>0</v>
      </c>
      <c r="DC20" s="14">
        <f t="shared" ref="DC20:DE20" si="303">IF($CW20&gt;0,DB20/$CW20,0)</f>
        <v>0</v>
      </c>
      <c r="DD20" s="14">
        <f t="shared" si="221"/>
        <v>0</v>
      </c>
      <c r="DE20" s="14">
        <f t="shared" si="303"/>
        <v>0</v>
      </c>
      <c r="DF20" s="14">
        <f t="shared" si="221"/>
        <v>0</v>
      </c>
      <c r="DG20" s="14">
        <f t="shared" ref="DG20:DK20" si="304">IF($CW20&gt;0,DF20/$CW20,0)</f>
        <v>0</v>
      </c>
      <c r="DH20" s="14">
        <f t="shared" si="221"/>
        <v>0</v>
      </c>
      <c r="DI20" s="14">
        <f t="shared" si="304"/>
        <v>0</v>
      </c>
      <c r="DJ20" s="14">
        <f t="shared" si="221"/>
        <v>0</v>
      </c>
      <c r="DK20" s="14">
        <f t="shared" si="304"/>
        <v>0</v>
      </c>
      <c r="DL20" s="42"/>
      <c r="DM20" s="14">
        <f t="shared" si="225"/>
        <v>0</v>
      </c>
      <c r="DN20" s="14">
        <f t="shared" si="226"/>
        <v>0</v>
      </c>
      <c r="DO20" s="14">
        <f t="shared" si="227"/>
        <v>0</v>
      </c>
      <c r="DP20" s="14">
        <f t="shared" si="228"/>
        <v>0</v>
      </c>
      <c r="DQ20" s="14">
        <f t="shared" si="229"/>
        <v>0</v>
      </c>
      <c r="DR20" s="14">
        <f t="shared" si="230"/>
        <v>0</v>
      </c>
      <c r="DS20" s="14">
        <f t="shared" si="229"/>
        <v>0</v>
      </c>
      <c r="DT20" s="14">
        <f t="shared" si="231"/>
        <v>0</v>
      </c>
      <c r="DU20" s="14">
        <f t="shared" si="229"/>
        <v>0</v>
      </c>
      <c r="DV20" s="14">
        <f t="shared" si="232"/>
        <v>0</v>
      </c>
      <c r="DW20" s="14">
        <f t="shared" si="229"/>
        <v>0</v>
      </c>
      <c r="DX20" s="14">
        <f t="shared" si="233"/>
        <v>0</v>
      </c>
      <c r="DY20" s="14">
        <f t="shared" si="229"/>
        <v>0</v>
      </c>
      <c r="DZ20" s="14">
        <f t="shared" si="234"/>
        <v>0</v>
      </c>
      <c r="EA20" s="14">
        <f t="shared" si="229"/>
        <v>0</v>
      </c>
      <c r="EB20" s="14">
        <f t="shared" si="235"/>
        <v>0</v>
      </c>
      <c r="EC20" s="14">
        <f t="shared" si="229"/>
        <v>0</v>
      </c>
      <c r="ED20" s="14">
        <f t="shared" si="236"/>
        <v>0</v>
      </c>
      <c r="EE20" s="62"/>
      <c r="EF20" s="14">
        <f t="shared" ref="EF20:EF21" si="305">+DN20-CY20</f>
        <v>0</v>
      </c>
      <c r="EG20" s="14">
        <f t="shared" ref="EG20:EG21" si="306">+DT20-DA20</f>
        <v>0</v>
      </c>
      <c r="EH20" s="14">
        <f t="shared" ref="EH20:EH21" si="307">+EB20-DI20</f>
        <v>0</v>
      </c>
      <c r="EI20" s="14">
        <f t="shared" ref="EI20:EI21" si="308">+EF20+EG20+EH20</f>
        <v>0</v>
      </c>
      <c r="EJ20" s="37" t="e">
        <f t="shared" ref="EJ20:EJ21" si="309">IF(CW20&gt;0,EI20/DK20,0)</f>
        <v>#DIV/0!</v>
      </c>
      <c r="EK20" s="42"/>
      <c r="EL20" s="14">
        <f>SUMIF($C$23:$C$545,0,EL$23:EL$545)</f>
        <v>0</v>
      </c>
      <c r="EM20" s="14">
        <f>IF($CW20&gt;0,EL20/CW20,0)</f>
        <v>0</v>
      </c>
      <c r="EN20" s="14">
        <f>SUMIF($C$23:$C$545,0,EN$23:EN$545)</f>
        <v>0</v>
      </c>
      <c r="EO20" s="14" t="e">
        <f>IF($CW20&gt;0,EN20/CY20,0)</f>
        <v>#DIV/0!</v>
      </c>
      <c r="EP20" s="14">
        <f>SUMIF($C$23:$C$545,0,EP$23:EP$545)</f>
        <v>0</v>
      </c>
      <c r="EQ20" s="14" t="e">
        <f>IF($CW20&gt;0,EP20/DA20,0)</f>
        <v>#DIV/0!</v>
      </c>
      <c r="ER20" s="14">
        <f>SUMIF($C$23:$C$545,0,ER$23:ER$545)</f>
        <v>0</v>
      </c>
      <c r="ES20" s="14" t="e">
        <f>IF($CW20&gt;0,ER20/DC20,0)</f>
        <v>#DIV/0!</v>
      </c>
      <c r="ET20" s="14">
        <f>SUMIF($C$23:$C$545,0,ET$23:ET$545)</f>
        <v>0</v>
      </c>
      <c r="EU20" s="14" t="e">
        <f>IF($CW20&gt;0,ET20/#REF!,0)</f>
        <v>#REF!</v>
      </c>
      <c r="EV20" s="14">
        <f>SUMIF($C$23:$C$545,0,EV$23:EV$545)</f>
        <v>0</v>
      </c>
      <c r="EW20" s="14" t="e">
        <f>IF($CW20&gt;0,EV20/#REF!,0)</f>
        <v>#REF!</v>
      </c>
      <c r="EX20" s="14">
        <f>SUMIF($C$23:$C$545,0,EX$23:EX$545)</f>
        <v>0</v>
      </c>
      <c r="EY20" s="14" t="e">
        <f>IF($CW20&gt;0,EX20/DE20,0)</f>
        <v>#DIV/0!</v>
      </c>
      <c r="EZ20" s="14">
        <f>SUMIF($C$23:$C$545,0,EZ$23:EZ$545)</f>
        <v>0</v>
      </c>
      <c r="FA20" s="14" t="e">
        <f>IF($CW20&gt;0,EZ20/DG20,0)</f>
        <v>#DIV/0!</v>
      </c>
      <c r="FB20" s="14" t="e">
        <f>SUMIF($C$23:$C$545,0,FB$23:FB$545)</f>
        <v>#VALUE!</v>
      </c>
      <c r="FC20" s="14" t="e">
        <f>IF($CW20&gt;0,FB20/DI20,0)</f>
        <v>#VALUE!</v>
      </c>
      <c r="FD20" s="62"/>
      <c r="FE20" s="14">
        <f t="shared" si="257"/>
        <v>0</v>
      </c>
      <c r="FF20" s="14" t="e">
        <f t="shared" si="258"/>
        <v>#DIV/0!</v>
      </c>
      <c r="FG20" s="14" t="e">
        <f t="shared" si="95"/>
        <v>#DIV/0!</v>
      </c>
      <c r="FH20" s="14" t="e">
        <f t="shared" ref="FH20" si="310">+FE20+FF20+FG20</f>
        <v>#DIV/0!</v>
      </c>
      <c r="FI20" s="37" t="e">
        <f t="shared" si="260"/>
        <v>#DIV/0!</v>
      </c>
      <c r="FJ20" s="12"/>
      <c r="FK20" s="14">
        <f>SUMIF($C$23:$C$545,0,FK$23:FK$545)</f>
        <v>0</v>
      </c>
      <c r="FL20" s="14">
        <f t="shared" si="96"/>
        <v>0</v>
      </c>
      <c r="FM20" s="14">
        <f>SUMIF($C$23:$C$545,0,FM$23:FM$545)</f>
        <v>0</v>
      </c>
      <c r="FN20" s="14">
        <f t="shared" si="96"/>
        <v>0</v>
      </c>
      <c r="FO20" s="14">
        <f>SUMIF($C$23:$C$545,0,FO$23:FO$545)</f>
        <v>0</v>
      </c>
      <c r="FP20" s="14">
        <f t="shared" si="264"/>
        <v>0</v>
      </c>
      <c r="FQ20" s="14">
        <f>SUMIF($C$23:$C$545,0,FQ$23:FQ$545)</f>
        <v>0</v>
      </c>
      <c r="FR20" s="14">
        <f t="shared" si="266"/>
        <v>0</v>
      </c>
      <c r="FS20" s="14">
        <f>SUMIF($C$23:$C$545,0,FS$23:FS$545)</f>
        <v>0</v>
      </c>
      <c r="FT20" s="14">
        <f t="shared" si="268"/>
        <v>0</v>
      </c>
      <c r="FU20" s="14">
        <f>SUMIF($C$23:$C$545,0,FU$23:FU$545)</f>
        <v>0</v>
      </c>
      <c r="FV20" s="14">
        <f t="shared" si="270"/>
        <v>0</v>
      </c>
      <c r="FW20" s="14">
        <f>SUMIF($C$23:$C$545,0,FW$23:FW$545)</f>
        <v>0</v>
      </c>
      <c r="FX20" s="14">
        <f t="shared" si="272"/>
        <v>0</v>
      </c>
      <c r="FY20" s="14">
        <f>SUMIF($C$23:$C$545,0,FY$23:FY$545)</f>
        <v>0</v>
      </c>
      <c r="FZ20" s="14">
        <f t="shared" si="274"/>
        <v>0</v>
      </c>
      <c r="GA20" s="14" t="e">
        <f>SUMIF($C$23:$C$545,0,GA$23:GA$545)</f>
        <v>#VALUE!</v>
      </c>
      <c r="GB20" s="14" t="e">
        <f t="shared" si="274"/>
        <v>#VALUE!</v>
      </c>
      <c r="GC20" s="39"/>
      <c r="GD20" s="14">
        <f t="shared" ref="GD20" si="311">EM20-FL20</f>
        <v>0</v>
      </c>
      <c r="GE20" s="14" t="e">
        <f t="shared" ref="GE20" si="312">EO20-FN20</f>
        <v>#DIV/0!</v>
      </c>
      <c r="GF20" s="14">
        <f t="shared" si="278"/>
        <v>0</v>
      </c>
      <c r="GG20" s="14" t="e">
        <f t="shared" ref="GG20" si="313">+GD20+GE20+GF20</f>
        <v>#DIV/0!</v>
      </c>
      <c r="GH20" s="37" t="e">
        <f t="shared" si="280"/>
        <v>#DIV/0!</v>
      </c>
    </row>
    <row r="21" spans="1:190" ht="13.5" hidden="1" customHeight="1" x14ac:dyDescent="0.3">
      <c r="A21" s="67"/>
      <c r="B21" s="36"/>
      <c r="C21" s="14">
        <v>0</v>
      </c>
      <c r="D21" s="14"/>
      <c r="E21" s="14"/>
      <c r="F21" s="245" t="s">
        <v>3467</v>
      </c>
      <c r="G21" s="42"/>
      <c r="H21" s="14">
        <f t="shared" si="297"/>
        <v>9908.3122570000014</v>
      </c>
      <c r="I21" s="14">
        <f>SUMIF($C$23:$C$545,$C21,I$23:I$545)</f>
        <v>103714429.312141</v>
      </c>
      <c r="J21" s="14">
        <f t="shared" si="150"/>
        <v>10467.416308854121</v>
      </c>
      <c r="K21" s="14">
        <f t="shared" si="151"/>
        <v>285056872.7121467</v>
      </c>
      <c r="L21" s="14">
        <f t="shared" si="150"/>
        <v>28769.468030315697</v>
      </c>
      <c r="M21" s="14">
        <f t="shared" si="152"/>
        <v>0</v>
      </c>
      <c r="N21" s="14">
        <f t="shared" si="153"/>
        <v>0</v>
      </c>
      <c r="O21" s="14">
        <f t="shared" si="154"/>
        <v>0</v>
      </c>
      <c r="P21" s="14">
        <f t="shared" si="155"/>
        <v>0</v>
      </c>
      <c r="Q21" s="14">
        <f t="shared" si="156"/>
        <v>0</v>
      </c>
      <c r="R21" s="14">
        <f t="shared" si="157"/>
        <v>0</v>
      </c>
      <c r="S21" s="14"/>
      <c r="T21" s="14">
        <f t="shared" ref="T21" si="314">IF($H21&gt;0,S21/$H21,0)</f>
        <v>0</v>
      </c>
      <c r="U21" s="14">
        <f>SUMIF($C$23:$C$545,0,U$23:U$545)</f>
        <v>388771302.0242877</v>
      </c>
      <c r="V21" s="14">
        <f t="shared" ref="V21" si="315">IF($H21&gt;0,U21/$H21,0)</f>
        <v>39236.884339169817</v>
      </c>
      <c r="W21" s="42"/>
      <c r="X21" s="14">
        <f t="shared" si="160"/>
        <v>104023825.92256899</v>
      </c>
      <c r="Y21" s="14">
        <f t="shared" si="161"/>
        <v>10498.642273721085</v>
      </c>
      <c r="Z21" s="14">
        <f t="shared" si="160"/>
        <v>0</v>
      </c>
      <c r="AA21" s="14">
        <f t="shared" si="162"/>
        <v>0</v>
      </c>
      <c r="AB21" s="14">
        <f t="shared" si="160"/>
        <v>104023825.92256899</v>
      </c>
      <c r="AC21" s="14">
        <f t="shared" si="163"/>
        <v>10498.642273721085</v>
      </c>
      <c r="AD21" s="14">
        <f t="shared" si="160"/>
        <v>285056872.7121467</v>
      </c>
      <c r="AE21" s="14">
        <f t="shared" si="164"/>
        <v>28769.468030315697</v>
      </c>
      <c r="AF21" s="14">
        <f t="shared" si="165"/>
        <v>0</v>
      </c>
      <c r="AG21" s="14">
        <f t="shared" si="166"/>
        <v>0</v>
      </c>
      <c r="AH21" s="14">
        <f t="shared" si="167"/>
        <v>1951236</v>
      </c>
      <c r="AI21" s="14">
        <f t="shared" si="168"/>
        <v>196.92919938221522</v>
      </c>
      <c r="AJ21" s="14">
        <f t="shared" si="169"/>
        <v>0</v>
      </c>
      <c r="AK21" s="14">
        <f t="shared" si="170"/>
        <v>0</v>
      </c>
      <c r="AL21" s="14">
        <f t="shared" si="171"/>
        <v>1951236</v>
      </c>
      <c r="AM21" s="14">
        <f t="shared" si="172"/>
        <v>196.92919938221522</v>
      </c>
      <c r="AN21" s="14">
        <f t="shared" si="173"/>
        <v>391031934.63471568</v>
      </c>
      <c r="AO21" s="14">
        <f t="shared" si="174"/>
        <v>39465.039503418993</v>
      </c>
      <c r="AP21" s="62"/>
      <c r="AQ21" s="14">
        <f t="shared" si="51"/>
        <v>31.225964866964205</v>
      </c>
      <c r="AR21" s="14">
        <f t="shared" si="175"/>
        <v>0</v>
      </c>
      <c r="AS21" s="14">
        <f t="shared" si="176"/>
        <v>196.92919938221522</v>
      </c>
      <c r="AT21" s="14">
        <f t="shared" si="177"/>
        <v>228.15516424917942</v>
      </c>
      <c r="AU21" s="37">
        <f>IF(H21&gt;0,AT21/V21,0)</f>
        <v>5.8148134871507688E-3</v>
      </c>
      <c r="AV21" s="42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42"/>
      <c r="BP21" s="14"/>
      <c r="BQ21" s="14"/>
      <c r="BR21" s="14"/>
      <c r="BS21" s="14"/>
      <c r="BT21" s="37"/>
      <c r="BU21" s="42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42"/>
      <c r="CO21" s="14"/>
      <c r="CP21" s="14"/>
      <c r="CQ21" s="14"/>
      <c r="CR21" s="14"/>
      <c r="CS21" s="37"/>
      <c r="CT21" s="239"/>
      <c r="CU21" s="239"/>
      <c r="CV21" s="468"/>
      <c r="CW21" s="14">
        <f>SUMIF($C$23:$C$545,0,CW$23:CW$545)</f>
        <v>8092.5384009999998</v>
      </c>
      <c r="CX21" s="14">
        <f t="shared" si="221"/>
        <v>192879074.48116499</v>
      </c>
      <c r="CY21" s="14">
        <f t="shared" si="222"/>
        <v>23834.187114556145</v>
      </c>
      <c r="CZ21" s="14">
        <f t="shared" si="221"/>
        <v>303349445.67883199</v>
      </c>
      <c r="DA21" s="14">
        <f t="shared" si="71"/>
        <v>37485.07954455266</v>
      </c>
      <c r="DB21" s="14">
        <f t="shared" si="221"/>
        <v>0</v>
      </c>
      <c r="DC21" s="14">
        <f t="shared" ref="DC21:DE21" si="316">IF($CW21&gt;0,DB21/$CW21,0)</f>
        <v>0</v>
      </c>
      <c r="DD21" s="14">
        <f t="shared" si="221"/>
        <v>0</v>
      </c>
      <c r="DE21" s="14">
        <f t="shared" si="316"/>
        <v>0</v>
      </c>
      <c r="DF21" s="14">
        <f t="shared" si="221"/>
        <v>0</v>
      </c>
      <c r="DG21" s="14">
        <f t="shared" ref="DG21:DK21" si="317">IF($CW21&gt;0,DF21/$CW21,0)</f>
        <v>0</v>
      </c>
      <c r="DH21" s="14">
        <f t="shared" si="221"/>
        <v>0</v>
      </c>
      <c r="DI21" s="14">
        <f t="shared" si="317"/>
        <v>0</v>
      </c>
      <c r="DJ21" s="14">
        <f t="shared" si="221"/>
        <v>496228520.15999699</v>
      </c>
      <c r="DK21" s="14">
        <f t="shared" si="317"/>
        <v>61319.266659108805</v>
      </c>
      <c r="DL21" s="42"/>
      <c r="DM21" s="14">
        <f t="shared" si="225"/>
        <v>195370798.62389901</v>
      </c>
      <c r="DN21" s="14">
        <f t="shared" si="226"/>
        <v>24142.091015565267</v>
      </c>
      <c r="DO21" s="14">
        <f t="shared" si="227"/>
        <v>0</v>
      </c>
      <c r="DP21" s="14">
        <f t="shared" si="228"/>
        <v>0</v>
      </c>
      <c r="DQ21" s="14">
        <f t="shared" si="229"/>
        <v>195370798.62389901</v>
      </c>
      <c r="DR21" s="14">
        <f t="shared" si="230"/>
        <v>24142.091015565267</v>
      </c>
      <c r="DS21" s="14">
        <f t="shared" si="229"/>
        <v>303349445.67883199</v>
      </c>
      <c r="DT21" s="14">
        <f t="shared" si="231"/>
        <v>37485.07954455266</v>
      </c>
      <c r="DU21" s="14">
        <f t="shared" si="229"/>
        <v>0</v>
      </c>
      <c r="DV21" s="14">
        <f t="shared" si="232"/>
        <v>0</v>
      </c>
      <c r="DW21" s="14">
        <f t="shared" si="229"/>
        <v>1951236</v>
      </c>
      <c r="DX21" s="14">
        <f t="shared" si="233"/>
        <v>241.11544527967698</v>
      </c>
      <c r="DY21" s="14">
        <f t="shared" si="229"/>
        <v>0</v>
      </c>
      <c r="DZ21" s="14">
        <f t="shared" si="234"/>
        <v>0</v>
      </c>
      <c r="EA21" s="14">
        <f t="shared" si="229"/>
        <v>1951236</v>
      </c>
      <c r="EB21" s="14">
        <f t="shared" si="235"/>
        <v>241.11544527967698</v>
      </c>
      <c r="EC21" s="14">
        <f t="shared" si="229"/>
        <v>500671480.30273104</v>
      </c>
      <c r="ED21" s="14">
        <f t="shared" si="236"/>
        <v>61868.286005397611</v>
      </c>
      <c r="EE21" s="62"/>
      <c r="EF21" s="14">
        <f t="shared" si="305"/>
        <v>307.90390100912191</v>
      </c>
      <c r="EG21" s="14">
        <f t="shared" si="306"/>
        <v>0</v>
      </c>
      <c r="EH21" s="14">
        <f t="shared" si="307"/>
        <v>241.11544527967698</v>
      </c>
      <c r="EI21" s="14">
        <f t="shared" si="308"/>
        <v>549.01934628879894</v>
      </c>
      <c r="EJ21" s="37">
        <f t="shared" si="309"/>
        <v>8.9534558418800595E-3</v>
      </c>
      <c r="EK21" s="42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62"/>
      <c r="FE21" s="14"/>
      <c r="FF21" s="14"/>
      <c r="FG21" s="14"/>
      <c r="FH21" s="14"/>
      <c r="FI21" s="37"/>
      <c r="FJ21" s="12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39"/>
      <c r="GD21" s="14"/>
      <c r="GE21" s="14"/>
      <c r="GF21" s="14"/>
      <c r="GG21" s="14"/>
      <c r="GH21" s="37"/>
    </row>
    <row r="22" spans="1:190" ht="13" x14ac:dyDescent="0.3">
      <c r="A22" s="67"/>
      <c r="B22" s="36"/>
      <c r="C22" s="14"/>
      <c r="D22" s="14"/>
      <c r="E22" s="14"/>
      <c r="F22" s="36"/>
      <c r="G22" s="41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42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62"/>
      <c r="AQ22" s="14"/>
      <c r="AR22" s="14"/>
      <c r="AS22" s="14"/>
      <c r="AT22" s="14"/>
      <c r="AU22" s="14"/>
      <c r="AV22" s="42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42"/>
      <c r="BP22" s="14"/>
      <c r="BQ22" s="14"/>
      <c r="BR22" s="14"/>
      <c r="BS22" s="14"/>
      <c r="BT22" s="37"/>
      <c r="BU22" s="41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42"/>
      <c r="CO22" s="14"/>
      <c r="CP22" s="14"/>
      <c r="CQ22" s="14"/>
      <c r="CR22" s="14"/>
      <c r="CS22" s="37"/>
      <c r="CT22" s="239"/>
      <c r="CU22" s="239"/>
      <c r="CV22" s="468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42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14"/>
      <c r="EG22" s="14"/>
      <c r="EH22" s="14"/>
      <c r="EI22" s="14"/>
      <c r="EJ22" s="14"/>
      <c r="EK22" s="42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62"/>
      <c r="FE22" s="14"/>
      <c r="FF22" s="14"/>
      <c r="FG22" s="14"/>
      <c r="FH22" s="14"/>
      <c r="FI22" s="37"/>
      <c r="FJ22" s="12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39"/>
      <c r="GD22" s="14"/>
      <c r="GE22" s="14"/>
      <c r="GF22" s="14"/>
      <c r="GG22" s="14"/>
      <c r="GH22" s="37"/>
    </row>
    <row r="23" spans="1:190" ht="12.5" x14ac:dyDescent="0.25">
      <c r="A23" s="67">
        <v>1</v>
      </c>
      <c r="B23" s="35">
        <v>1</v>
      </c>
      <c r="C23" s="14">
        <v>5</v>
      </c>
      <c r="D23" s="14"/>
      <c r="E23" s="14"/>
      <c r="F23" s="35" t="s">
        <v>2393</v>
      </c>
      <c r="G23" s="41"/>
      <c r="H23" s="14">
        <f>IFERROR(VLOOKUP($A23,BaseFY22!$A$7:$AK$528,6,0),0)</f>
        <v>1068</v>
      </c>
      <c r="I23" s="14">
        <f>IFERROR(VLOOKUP($A23,BaseFY22!$A$7:$AM$528,28,0),0)</f>
        <v>10451137.5</v>
      </c>
      <c r="J23" s="14">
        <f>IF($H23&gt;0,I23/$H23,0)</f>
        <v>9785.7092696629206</v>
      </c>
      <c r="K23" s="14">
        <f>IFERROR(VLOOKUP($A23,SpecEd22!$A$21:$BB$605,24,0)," ")</f>
        <v>1477707.9815301006</v>
      </c>
      <c r="L23" s="14">
        <f>IF($H23&gt;0,K23/$H23,0)</f>
        <v>1383.6217055525287</v>
      </c>
      <c r="M23" s="14">
        <f>IFERROR(VLOOKUP($A23,ECFE!$A$16:$AB$347,7,0),0)</f>
        <v>59510.154000000002</v>
      </c>
      <c r="N23" s="14">
        <f t="shared" ref="N23:P86" si="318">IF($H23&gt;0,M23/$H23,0)</f>
        <v>55.721117977528095</v>
      </c>
      <c r="O23" s="14">
        <v>0</v>
      </c>
      <c r="P23" s="14">
        <f>IF($H23&gt;0,O23/$H23,0)</f>
        <v>0</v>
      </c>
      <c r="Q23" s="14">
        <f>IFERROR(VLOOKUP($A23,ConEnroll!$A$7:$S$338,10,0),0)</f>
        <v>14260.25</v>
      </c>
      <c r="R23" s="14">
        <f>IF($H23&gt;0,Q23/$H23,0)</f>
        <v>13.352294007490636</v>
      </c>
      <c r="S23" s="14">
        <f t="shared" ref="S23:S86" si="319">+M23+O23+Q23</f>
        <v>73770.40400000001</v>
      </c>
      <c r="T23" s="14">
        <f>IF($H23&gt;0,S23/$H23,0)</f>
        <v>69.073411985018737</v>
      </c>
      <c r="U23" s="14">
        <f t="shared" ref="U23:U86" si="320">+I23+K23+S23</f>
        <v>12002615.885530099</v>
      </c>
      <c r="V23" s="14">
        <f>IF($H23&gt;0,U23/$H23,0)</f>
        <v>11238.404387200468</v>
      </c>
      <c r="W23" s="42"/>
      <c r="X23" s="14">
        <f>IFERROR(VLOOKUP($A23,HouseFY22!$A$6:$AJ$528,28,0),0)</f>
        <v>10628048.5</v>
      </c>
      <c r="Y23" s="14">
        <f>IF($H23&gt;0,X23/$H23,0)</f>
        <v>9951.3562734082388</v>
      </c>
      <c r="Z23" s="14">
        <f>IFERROR(VLOOKUP($A23,Compens80percent!$A$13:$M$560,12,0),0)</f>
        <v>0</v>
      </c>
      <c r="AA23" s="14">
        <f>IF($H23&gt;0,Z23/$H23,0)</f>
        <v>0</v>
      </c>
      <c r="AB23" s="14">
        <f>+X23+Z23</f>
        <v>10628048.5</v>
      </c>
      <c r="AC23" s="14">
        <f>IF($H23&gt;0,AB23/$H23,0)</f>
        <v>9951.3562734082388</v>
      </c>
      <c r="AD23" s="14">
        <f>IFERROR(VLOOKUP(A23,SpecEd22!$A$21:$Z$550,14,0),0)</f>
        <v>1505367.1856128233</v>
      </c>
      <c r="AE23" s="14">
        <f>IF($H23&gt;0,AD23/$H23,0)</f>
        <v>1409.5198367161267</v>
      </c>
      <c r="AF23" s="14">
        <f>IFERROR(VLOOKUP($A23,ECFE!$A$16:$AB$348,8,0),0)</f>
        <v>60700.357080000002</v>
      </c>
      <c r="AG23" s="14">
        <f t="shared" ref="AG23" si="321">IF($H23&gt;0,AF23/$H23,0)</f>
        <v>56.835540337078655</v>
      </c>
      <c r="AH23" s="14">
        <f>IFERROR(VLOOKUP(A23,ParaFY19!$A$21:$Z$543,7,0),0)</f>
        <v>7644</v>
      </c>
      <c r="AI23" s="14">
        <f t="shared" ref="AI23" si="322">IF($H23&gt;0,AH23/$H23,0)</f>
        <v>7.1573033707865168</v>
      </c>
      <c r="AJ23" s="14">
        <f>IFERROR(VLOOKUP(A23,ConEnroll!$A$7:$S$341,13,0),0)</f>
        <v>17825.3125</v>
      </c>
      <c r="AK23" s="14">
        <f t="shared" ref="AK23" si="323">IF($H23&gt;0,AJ23/$H23,0)</f>
        <v>16.690367509363295</v>
      </c>
      <c r="AL23" s="14">
        <f t="shared" ref="AL23:AL70" si="324">+AF23+AH23+AJ23</f>
        <v>86169.669580000002</v>
      </c>
      <c r="AM23" s="14">
        <f>IF($H23&gt;0,AL23/$H23,0)</f>
        <v>80.683211217228461</v>
      </c>
      <c r="AN23" s="14">
        <f>+AB23+AD23+AL23</f>
        <v>12219585.355192823</v>
      </c>
      <c r="AO23" s="14">
        <f>IF($H23&gt;0,AN23/$H23,0)</f>
        <v>11441.559321341594</v>
      </c>
      <c r="AP23" s="62"/>
      <c r="AQ23" s="14">
        <f t="shared" si="51"/>
        <v>165.64700374531822</v>
      </c>
      <c r="AR23" s="14">
        <f t="shared" ref="AR23:AR86" si="325">+AE23-L23</f>
        <v>25.898131163598009</v>
      </c>
      <c r="AS23" s="14">
        <f t="shared" ref="AS23:AS86" si="326">+AM23-T23</f>
        <v>11.609799232209724</v>
      </c>
      <c r="AT23" s="14">
        <f t="shared" ref="AT23" si="327">+AQ23+AR23+AS23</f>
        <v>203.15493414112595</v>
      </c>
      <c r="AU23" s="37">
        <f t="shared" ref="AU23:AU86" si="328">IF(H23&gt;0,AT23/V23,0)</f>
        <v>1.8076848558012483E-2</v>
      </c>
      <c r="AV23" s="42"/>
      <c r="AW23" s="14" t="str">
        <f>IFERROR(VLOOKUP($A23,#REF!,27,0),"0")</f>
        <v>0</v>
      </c>
      <c r="AX23" s="14">
        <f>IF($H23&gt;0,AW23/$H23,0)</f>
        <v>0</v>
      </c>
      <c r="AY23" s="14" t="str">
        <f>IFERROR(VLOOKUP($A23,SpecEd22!#REF!,23,0)," ")</f>
        <v xml:space="preserve"> </v>
      </c>
      <c r="AZ23" s="14" t="e">
        <f>IF($H23&gt;0,AY23/$H23,0)</f>
        <v>#VALUE!</v>
      </c>
      <c r="BA23" s="14">
        <f>IFERROR(VLOOKUP($A23,ECFE!#REF!,23,0),0)</f>
        <v>0</v>
      </c>
      <c r="BB23" s="14">
        <f>IF($H23&gt;0,BA23/$H23,0)</f>
        <v>0</v>
      </c>
      <c r="BC23" s="14">
        <f>IFERROR(VLOOKUP($A23,#REF!,17,0),0)</f>
        <v>0</v>
      </c>
      <c r="BD23" s="14">
        <f t="shared" ref="BD23" si="329">IF($H23&gt;0,BC23/$H23,0)</f>
        <v>0</v>
      </c>
      <c r="BE23" s="14">
        <f>IFERROR(VLOOKUP($A23,#REF!,9,0),0)</f>
        <v>0</v>
      </c>
      <c r="BF23" s="14">
        <f t="shared" ref="BF23" si="330">IF($H23&gt;0,BE23/$H23,0)</f>
        <v>0</v>
      </c>
      <c r="BG23" s="14">
        <v>0</v>
      </c>
      <c r="BH23" s="14">
        <f>IF($H23&gt;0,BG23/$H23,0)</f>
        <v>0</v>
      </c>
      <c r="BI23" s="14">
        <f>IFERROR(VLOOKUP($A23,ConEnroll!$A$8:$S$601,15,0),0)</f>
        <v>0</v>
      </c>
      <c r="BJ23" s="14">
        <f>IF($H23&gt;0,BI23/$H23,0)</f>
        <v>0</v>
      </c>
      <c r="BK23" s="14">
        <f>+BA23+BC23+BE23+BG23+BI23</f>
        <v>0</v>
      </c>
      <c r="BL23" s="14">
        <f>IF($H23&gt;0,BK23/$H23,0)</f>
        <v>0</v>
      </c>
      <c r="BM23" s="14" t="e">
        <f>+AW23+AY23+BK23</f>
        <v>#VALUE!</v>
      </c>
      <c r="BN23" s="14" t="e">
        <f>IF($H23&gt;0,BM23/$H23,0)</f>
        <v>#VALUE!</v>
      </c>
      <c r="BO23" s="42"/>
      <c r="BP23" s="14">
        <f t="shared" ref="BP23:BP86" si="331">Y23-AX23</f>
        <v>9951.3562734082388</v>
      </c>
      <c r="BQ23" s="14" t="e">
        <f t="shared" ref="BQ23:BQ86" si="332">AE23-AZ23</f>
        <v>#VALUE!</v>
      </c>
      <c r="BR23" s="14">
        <f t="shared" ref="BR23" si="333">AM23-BL23</f>
        <v>80.683211217228461</v>
      </c>
      <c r="BS23" s="14" t="e">
        <f t="shared" ref="BS23:BS86" si="334">BN23-V23</f>
        <v>#VALUE!</v>
      </c>
      <c r="BT23" s="37" t="e">
        <f t="shared" ref="BT23:BT86" si="335">IF(H23&gt;0,BS23/V23,0)</f>
        <v>#VALUE!</v>
      </c>
      <c r="BU23" s="41"/>
      <c r="BV23" s="14" t="str">
        <f>IFERROR(VLOOKUP($A23,#REF!,27,0),"0")</f>
        <v>0</v>
      </c>
      <c r="BW23" s="14">
        <f>IF($H23&gt;0,BV23/$H23,0)</f>
        <v>0</v>
      </c>
      <c r="BX23" s="14" t="str">
        <f>IFERROR(VLOOKUP($A23,SpecEd22!$Z$22:$AV$606,59,0)," ")</f>
        <v xml:space="preserve"> </v>
      </c>
      <c r="BY23" s="14" t="e">
        <f>IF($H23&gt;0,BX23/$H23,0)</f>
        <v>#VALUE!</v>
      </c>
      <c r="BZ23" s="14">
        <f>IFERROR(VLOOKUP($A23,ECFE!#REF!,25,0),0)</f>
        <v>0</v>
      </c>
      <c r="CA23" s="14">
        <f>IF($H23&gt;0,BZ23/$H23,0)</f>
        <v>0</v>
      </c>
      <c r="CB23" s="14">
        <f>IFERROR(VLOOKUP($A23,#REF!,17,0),0)</f>
        <v>0</v>
      </c>
      <c r="CC23" s="14">
        <f t="shared" ref="CC23" si="336">IF($H23&gt;0,CB23/$H23,0)</f>
        <v>0</v>
      </c>
      <c r="CD23" s="14">
        <f>IFERROR(VLOOKUP($A23,#REF!,9,0),0)</f>
        <v>0</v>
      </c>
      <c r="CE23" s="14">
        <f t="shared" ref="CE23" si="337">IF($H23&gt;0,CD23/$H23,0)</f>
        <v>0</v>
      </c>
      <c r="CF23" s="14">
        <v>0</v>
      </c>
      <c r="CG23" s="14">
        <f>IF($H23&gt;0,CF23/$H23,0)</f>
        <v>0</v>
      </c>
      <c r="CH23" s="14">
        <f>IFERROR(VLOOKUP($A23,ConEnroll!$A$8:$S$601,15,0),0)</f>
        <v>0</v>
      </c>
      <c r="CI23" s="14">
        <f>IF($H23&gt;0,CH23/$H23,0)</f>
        <v>0</v>
      </c>
      <c r="CJ23" s="14">
        <f>+BZ23+CB23+CD23+CF23+CH23</f>
        <v>0</v>
      </c>
      <c r="CK23" s="14">
        <f>IF($H23&gt;0,CJ23/$H23,0)</f>
        <v>0</v>
      </c>
      <c r="CL23" s="14" t="e">
        <f>+BV23+BX23+CJ23</f>
        <v>#VALUE!</v>
      </c>
      <c r="CM23" s="14" t="e">
        <f>IF($H23&gt;0,CL23/$H23,0)</f>
        <v>#VALUE!</v>
      </c>
      <c r="CN23" s="42"/>
      <c r="CO23" s="14">
        <f t="shared" ref="CO23:CO86" si="338">BW23-J23</f>
        <v>-9785.7092696629206</v>
      </c>
      <c r="CP23" s="14" t="e">
        <f t="shared" ref="CP23:CP86" si="339">BY23-L23</f>
        <v>#VALUE!</v>
      </c>
      <c r="CQ23" s="14">
        <f t="shared" ref="CQ23:CQ86" si="340">CK23-T23</f>
        <v>-69.073411985018737</v>
      </c>
      <c r="CR23" s="14" t="e">
        <f t="shared" ref="CR23:CR86" si="341">CM23-V23</f>
        <v>#VALUE!</v>
      </c>
      <c r="CS23" s="37" t="e">
        <f t="shared" ref="CS23:CS86" si="342">IF(H23&gt;0,CR23/V23,0)</f>
        <v>#VALUE!</v>
      </c>
      <c r="CT23" s="239"/>
      <c r="CU23" s="239"/>
      <c r="CV23" s="468"/>
      <c r="CW23" s="14">
        <f>IFERROR(VLOOKUP($A23,BaseFY23!$A$7:$AK$527,6,0),0)</f>
        <v>1019.064555</v>
      </c>
      <c r="CX23" s="14">
        <f>IFERROR(VLOOKUP($A23,BaseFY23!$A$7:$AN$528,28,0),0)</f>
        <v>9973950.25</v>
      </c>
      <c r="CY23" s="14">
        <f>IF($CW23&gt;0,CX23/$CW23,0)</f>
        <v>9787.3586134099223</v>
      </c>
      <c r="CZ23" s="14">
        <f>IFERROR(VLOOKUP($A23,SpecEd23!$A$21:$BB$605,23,0)," ")</f>
        <v>1507645.0372691588</v>
      </c>
      <c r="DA23" s="14">
        <f>IF($CW23&gt;0,CZ23/$CW23,0)</f>
        <v>1479.440168801827</v>
      </c>
      <c r="DB23" s="14">
        <f>IFERROR(VLOOKUP($A23,ECFE!$A$16:$AB$347,7,0),0)</f>
        <v>59510.154000000002</v>
      </c>
      <c r="DC23" s="14">
        <f>IF($CW23&gt;0,DB23/$CW23,0)</f>
        <v>58.396844152822098</v>
      </c>
      <c r="DD23" s="14">
        <v>0</v>
      </c>
      <c r="DE23" s="14">
        <f>IF($CW23&gt;0,DD23/$CW23,0)</f>
        <v>0</v>
      </c>
      <c r="DF23" s="14">
        <f>IFERROR(VLOOKUP($A23,ConEnroll!$A$7:$S$338,10,0),0)</f>
        <v>14260.25</v>
      </c>
      <c r="DG23" s="14">
        <f>IF($CW23&gt;0,DF23/$CW23,0)</f>
        <v>13.993470708045576</v>
      </c>
      <c r="DH23" s="14">
        <f t="shared" ref="DH23:DH86" si="343">+DB23+DD23+DF23</f>
        <v>73770.40400000001</v>
      </c>
      <c r="DI23" s="14">
        <f>IF($CW23&gt;0,DH23/$CW23,0)</f>
        <v>72.390314860867676</v>
      </c>
      <c r="DJ23" s="14">
        <f t="shared" ref="DJ23:DJ86" si="344">+DH23+CX23+CZ23</f>
        <v>11555365.691269157</v>
      </c>
      <c r="DK23" s="14">
        <f>IF($CW23&gt;0,DJ23/$CW23,0)</f>
        <v>11339.189097072616</v>
      </c>
      <c r="DL23" s="42"/>
      <c r="DM23" s="14">
        <f>IFERROR(VLOOKUP($A23,HouseFY23!$A$7:$AJ$528,28,0),0)</f>
        <v>10314640.25</v>
      </c>
      <c r="DN23" s="14">
        <f>IF($CW23&gt;0,DM23/$CW23,0)</f>
        <v>10121.675019891158</v>
      </c>
      <c r="DO23" s="14">
        <f>IFERROR(VLOOKUP($A23,Compens80percent!$A$13:$M$560,12,0),0)</f>
        <v>0</v>
      </c>
      <c r="DP23" s="14">
        <f>IF($CW23&gt;0,DO23/$CW23,0)</f>
        <v>0</v>
      </c>
      <c r="DQ23" s="14">
        <f>+DM23+DO23</f>
        <v>10314640.25</v>
      </c>
      <c r="DR23" s="14">
        <f>IF($H23&gt;0,DQ23/$H23,0)</f>
        <v>9657.9028558052432</v>
      </c>
      <c r="DS23" s="14">
        <f>IFERROR(VLOOKUP($A23,SpecEd23!$A$21:$Z$550,14,0),0)</f>
        <v>1560238.2472473739</v>
      </c>
      <c r="DT23" s="14">
        <f>IF($CW23&gt;0,DS23/$CW23,0)</f>
        <v>1531.0494704110024</v>
      </c>
      <c r="DU23" s="14">
        <f>IFERROR(VLOOKUP($A23,ECFE!$A$16:$AB$347,9,0),0)</f>
        <v>61914.364221600001</v>
      </c>
      <c r="DV23" s="14">
        <f>IF($CW23&gt;0,DU23/$CW23,0)</f>
        <v>60.756076656596107</v>
      </c>
      <c r="DW23" s="14">
        <f>IFERROR(VLOOKUP($A23,ParaFY19!$A$21:$Z$543,7,0),0)</f>
        <v>7644</v>
      </c>
      <c r="DX23" s="14">
        <f>IF($CW23&gt;0,DW23/$CW23,0)</f>
        <v>7.500996833316413</v>
      </c>
      <c r="DY23" s="14">
        <f>IFERROR(VLOOKUP($A23,ConEnroll!$A$7:$S$341,13,0),0)</f>
        <v>17825.3125</v>
      </c>
      <c r="DZ23" s="14">
        <f>IF($CW23&gt;0,DY23/$CW23,0)</f>
        <v>17.491838385056969</v>
      </c>
      <c r="EA23" s="14">
        <f t="shared" ref="EA23:EA86" si="345">+DU23+DW23+DY23</f>
        <v>87383.676721600001</v>
      </c>
      <c r="EB23" s="14">
        <f>IF($CW23&gt;0,EA23/$CW23,0)</f>
        <v>85.748911874969494</v>
      </c>
      <c r="EC23" s="14">
        <f t="shared" ref="EC23:EC86" si="346">EA23+DS23+DM23</f>
        <v>11962262.173968975</v>
      </c>
      <c r="ED23" s="14">
        <f>IF($CW23&gt;0,EC23/$CW23,0)</f>
        <v>11738.473402177131</v>
      </c>
      <c r="EE23" s="62"/>
      <c r="EF23" s="14">
        <f t="shared" ref="EF23:EF86" si="347">+DN23-CY23</f>
        <v>334.31640648123539</v>
      </c>
      <c r="EG23" s="14">
        <f t="shared" ref="EG23:EG86" si="348">+DT23-DA23</f>
        <v>51.609301609175418</v>
      </c>
      <c r="EH23" s="14">
        <f t="shared" ref="EH23:EH86" si="349">+EB23-DI23</f>
        <v>13.358597014101818</v>
      </c>
      <c r="EI23" s="14">
        <f t="shared" ref="EI23" si="350">+EF23+EG23+EH23</f>
        <v>399.28430510451261</v>
      </c>
      <c r="EJ23" s="37">
        <f t="shared" ref="EJ23:EJ86" si="351">IF(CW23&gt;0,EI23/DK23,0)</f>
        <v>3.5212774183966462E-2</v>
      </c>
      <c r="EK23" s="42"/>
      <c r="EL23" s="14" t="str">
        <f>IFERROR(VLOOKUP($A23,#REF!,27,0),"0")</f>
        <v>0</v>
      </c>
      <c r="EM23" s="14">
        <f>IF($CW23&gt;0,EL23/$CW23,0)</f>
        <v>0</v>
      </c>
      <c r="EN23" s="14" t="str">
        <f>IFERROR(VLOOKUP($A23,SpecEd23!#REF!,23,0)," ")</f>
        <v xml:space="preserve"> </v>
      </c>
      <c r="EO23" s="14" t="e">
        <f>IF($CW23&gt;0,EN23/$CW23,0)</f>
        <v>#VALUE!</v>
      </c>
      <c r="EP23" s="14">
        <f>IFERROR(VLOOKUP($A23,ECFE!#REF!,24,0),0)</f>
        <v>0</v>
      </c>
      <c r="EQ23" s="14">
        <f>IF($CW23&gt;0,EP23/$CW23,0)</f>
        <v>0</v>
      </c>
      <c r="ER23" s="14">
        <f>IFERROR(VLOOKUP($A23,#REF!,30,0),0)</f>
        <v>0</v>
      </c>
      <c r="ES23" s="14">
        <f>IF($CW23&gt;0,ER23/$CW23,0)</f>
        <v>0</v>
      </c>
      <c r="ET23" s="14">
        <f>IFERROR(VLOOKUP($A23,#REF!,12,0),0)</f>
        <v>0</v>
      </c>
      <c r="EU23" s="14">
        <f>IF($CW23&gt;0,ET23/$CW23,0)</f>
        <v>0</v>
      </c>
      <c r="EV23" s="14">
        <v>0</v>
      </c>
      <c r="EW23" s="14">
        <f>IF($CW23&gt;0,EV23/$CW23,0)</f>
        <v>0</v>
      </c>
      <c r="EX23" s="14">
        <f>IFERROR(VLOOKUP($A23,ConEnroll!$A$8:$S$601,16,0),0)</f>
        <v>0</v>
      </c>
      <c r="EY23" s="14">
        <f>IF($CW23&gt;0,EX23/$CW23,0)</f>
        <v>0</v>
      </c>
      <c r="EZ23" s="14">
        <f>+EP23+ER23+ET23+EV23+EX23</f>
        <v>0</v>
      </c>
      <c r="FA23" s="14">
        <f>IF($CW23&gt;0,EZ23/$CW23,0)</f>
        <v>0</v>
      </c>
      <c r="FB23" s="14" t="e">
        <f>EZ23+EN23+EL23</f>
        <v>#VALUE!</v>
      </c>
      <c r="FC23" s="14" t="e">
        <f>IF($CW23&gt;0,FB23/$CW23,0)</f>
        <v>#VALUE!</v>
      </c>
      <c r="FD23" s="62"/>
      <c r="FE23" s="14">
        <f t="shared" ref="FE23:FE86" si="352">DN23-EM23</f>
        <v>10121.675019891158</v>
      </c>
      <c r="FF23" s="14" t="e">
        <f t="shared" ref="FF23:FF86" si="353">DT23-EO23</f>
        <v>#VALUE!</v>
      </c>
      <c r="FG23" s="14">
        <f t="shared" si="95"/>
        <v>85.748911874969494</v>
      </c>
      <c r="FH23" s="14" t="e">
        <f t="shared" ref="FH23:FH86" si="354">+FC23-DK23</f>
        <v>#VALUE!</v>
      </c>
      <c r="FI23" s="37" t="e">
        <f t="shared" ref="FI23:FI86" si="355">IF(CS23&gt;0,FH23/DK23,0)</f>
        <v>#VALUE!</v>
      </c>
      <c r="FJ23" s="12"/>
      <c r="FK23" s="14" t="str">
        <f>IFERROR(VLOOKUP($A23,#REF!,27,0),"0")</f>
        <v>0</v>
      </c>
      <c r="FL23" s="14">
        <f>IF($CW23&gt;0,FK23/$CW23,0)</f>
        <v>0</v>
      </c>
      <c r="FM23" s="14" t="str">
        <f>IFERROR(VLOOKUP($A23,SpecEd23!$X$22:$Y$610,59,0)," ")</f>
        <v xml:space="preserve"> </v>
      </c>
      <c r="FN23" s="14" t="e">
        <f>IF($CW23&gt;0,FM23/$CW23,0)</f>
        <v>#VALUE!</v>
      </c>
      <c r="FO23" s="14">
        <f>IFERROR(VLOOKUP($A23,ECFE!#REF!,26,0),0)</f>
        <v>0</v>
      </c>
      <c r="FP23" s="14">
        <f>IF($CW23&gt;0,FO23/$CW23,0)</f>
        <v>0</v>
      </c>
      <c r="FQ23" s="14">
        <f>IFERROR(VLOOKUP($A23,#REF!,16,0),0)</f>
        <v>0</v>
      </c>
      <c r="FR23" s="14">
        <f>IF($CW23&gt;0,FQ23/$CW23,0)</f>
        <v>0</v>
      </c>
      <c r="FS23" s="14">
        <f>IFERROR(VLOOKUP($A23,#REF!,12,0),0)</f>
        <v>0</v>
      </c>
      <c r="FT23" s="14">
        <f>IF($CW23&gt;0,FS23/$CW23,0)</f>
        <v>0</v>
      </c>
      <c r="FU23" s="14">
        <v>0</v>
      </c>
      <c r="FV23" s="14">
        <f>IF($CW23&gt;0,FU23/$CW23,0)</f>
        <v>0</v>
      </c>
      <c r="FW23" s="14">
        <f>IFERROR(VLOOKUP($A23,ConEnroll!$A$8:$S$601,16,0),0)</f>
        <v>0</v>
      </c>
      <c r="FX23" s="14">
        <f>IF($CW23&gt;0,FW23/$CW23,0)</f>
        <v>0</v>
      </c>
      <c r="FY23" s="14">
        <f>+FO23+FQ23+FS23+FU23+FW23</f>
        <v>0</v>
      </c>
      <c r="FZ23" s="14">
        <f>IF($CW23&gt;0,FY23/$CW23,0)</f>
        <v>0</v>
      </c>
      <c r="GA23" s="14" t="e">
        <f>FY23+FM23+FK23</f>
        <v>#VALUE!</v>
      </c>
      <c r="GB23" s="14" t="e">
        <f>IF($CW23&gt;0,GA23/$CW23,0)</f>
        <v>#VALUE!</v>
      </c>
      <c r="GC23" s="39"/>
      <c r="GD23" s="14">
        <f t="shared" ref="GD23:GD86" si="356">FL23-CY23</f>
        <v>-9787.3586134099223</v>
      </c>
      <c r="GE23" s="14" t="e">
        <f t="shared" ref="GE23:GE86" si="357">FN23-DA23</f>
        <v>#VALUE!</v>
      </c>
      <c r="GF23" s="14">
        <f t="shared" ref="GF23:GF86" si="358">FZ23-DI23</f>
        <v>-72.390314860867676</v>
      </c>
      <c r="GG23" s="14" t="e">
        <f t="shared" ref="GG23:GG86" si="359">+GB23-DK23</f>
        <v>#VALUE!</v>
      </c>
      <c r="GH23" s="37" t="e">
        <f t="shared" ref="GH23:GH86" si="360">IF(CW23&gt;0,GG23/DK23,0)</f>
        <v>#VALUE!</v>
      </c>
    </row>
    <row r="24" spans="1:190" ht="12.5" x14ac:dyDescent="0.25">
      <c r="A24" s="68">
        <v>1.3</v>
      </c>
      <c r="B24" s="35">
        <v>3</v>
      </c>
      <c r="C24" s="14">
        <v>1</v>
      </c>
      <c r="D24" s="14"/>
      <c r="E24" s="14"/>
      <c r="F24" s="35" t="s">
        <v>2394</v>
      </c>
      <c r="G24" s="41"/>
      <c r="H24" s="14">
        <f>IFERROR(VLOOKUP($A24,BaseFY22!$A$7:$AK$528,6,0),0)</f>
        <v>30949.200000000001</v>
      </c>
      <c r="I24" s="14">
        <f>IFERROR(VLOOKUP($A24,BaseFY22!$A$7:$AK$528,28,0),0)</f>
        <v>383577264</v>
      </c>
      <c r="J24" s="14">
        <f t="shared" ref="J24:J87" si="361">IF($H24&gt;0,I24/$H24,0)</f>
        <v>12393.769919739443</v>
      </c>
      <c r="K24" s="14">
        <f>IFERROR(VLOOKUP($A24,SpecEd22!$A$21:$BB$605,24,0)," ")</f>
        <v>70087679.685681283</v>
      </c>
      <c r="L24" s="14">
        <f t="shared" ref="L24:L87" si="362">IF($H24&gt;0,K24/$H24,0)</f>
        <v>2264.6039214480916</v>
      </c>
      <c r="M24" s="14">
        <f>IFERROR(VLOOKUP($A24,ECFE!$A$16:$AB$347,7,0),0)</f>
        <v>4247877.0839999998</v>
      </c>
      <c r="N24" s="14">
        <f t="shared" si="318"/>
        <v>137.25321119770462</v>
      </c>
      <c r="O24" s="14">
        <v>0</v>
      </c>
      <c r="P24" s="14">
        <f t="shared" si="318"/>
        <v>0</v>
      </c>
      <c r="Q24" s="14">
        <f>IFERROR(VLOOKUP($A24,ConEnroll!$A$7:$S$337,10,0),0)</f>
        <v>50749.71</v>
      </c>
      <c r="R24" s="14">
        <f t="shared" ref="R24:R87" si="363">IF($H24&gt;0,Q24/$H24,0)</f>
        <v>1.6397745337520839</v>
      </c>
      <c r="S24" s="14">
        <f t="shared" si="319"/>
        <v>4298626.7939999998</v>
      </c>
      <c r="T24" s="14">
        <f t="shared" ref="T24:T87" si="364">IF($H24&gt;0,S24/$H24,0)</f>
        <v>138.89298573145669</v>
      </c>
      <c r="U24" s="14">
        <f t="shared" si="320"/>
        <v>457963570.47968125</v>
      </c>
      <c r="V24" s="14">
        <f t="shared" ref="V24:V87" si="365">IF($H24&gt;0,U24/$H24,0)</f>
        <v>14797.266826918991</v>
      </c>
      <c r="W24" s="42"/>
      <c r="X24" s="14">
        <f>IFERROR(VLOOKUP($A24,HouseFY22!$A$6:$AJ$528,28,0),0)</f>
        <v>391171249.63288599</v>
      </c>
      <c r="Y24" s="14">
        <f t="shared" ref="Y24:AC87" si="366">IF($H24&gt;0,X24/$H24,0)</f>
        <v>12639.139287376927</v>
      </c>
      <c r="Z24" s="14">
        <f>IFERROR(VLOOKUP($A24,Compens80percent!$A$13:$M$560,12,0),0)</f>
        <v>1013626.8799999952</v>
      </c>
      <c r="AA24" s="14">
        <f t="shared" si="366"/>
        <v>32.751311180902746</v>
      </c>
      <c r="AB24" s="14">
        <f t="shared" ref="AB24:AB87" si="367">+X24+Z24</f>
        <v>392184876.51288599</v>
      </c>
      <c r="AC24" s="14">
        <f t="shared" si="366"/>
        <v>12671.890598557829</v>
      </c>
      <c r="AD24" s="14">
        <f>IFERROR(VLOOKUP(A24,SpecEd22!$A$21:$Z$550,14,0),0)</f>
        <v>71699708.961114079</v>
      </c>
      <c r="AE24" s="14">
        <f t="shared" ref="AE24:AE87" si="368">IF($H24&gt;0,AD24/$H24,0)</f>
        <v>2316.690220138617</v>
      </c>
      <c r="AF24" s="14">
        <f>IFERROR(VLOOKUP($A24,ECFE!$A$16:$AB$348,8,0),0)</f>
        <v>4332834.6256800005</v>
      </c>
      <c r="AG24" s="14">
        <f t="shared" ref="AG24:AG87" si="369">IF($H24&gt;0,AF24/$H24,0)</f>
        <v>139.99827542165872</v>
      </c>
      <c r="AH24" s="14">
        <f>IFERROR(VLOOKUP(A24,ParaFY19!$A$21:$Z$543,7,0),0)</f>
        <v>241080</v>
      </c>
      <c r="AI24" s="14">
        <f t="shared" ref="AI24:AI87" si="370">IF($H24&gt;0,AH24/$H24,0)</f>
        <v>7.7895389864681475</v>
      </c>
      <c r="AJ24" s="14">
        <f>IFERROR(VLOOKUP(A24,ConEnroll!$A$7:$S$341,13,0),0)</f>
        <v>63437.137499999997</v>
      </c>
      <c r="AK24" s="14">
        <f t="shared" ref="AK24:AK87" si="371">IF($H24&gt;0,AJ24/$H24,0)</f>
        <v>2.0497181671901048</v>
      </c>
      <c r="AL24" s="14">
        <f t="shared" si="324"/>
        <v>4637351.7631800007</v>
      </c>
      <c r="AM24" s="14">
        <f t="shared" ref="AM24:AM87" si="372">IF($H24&gt;0,AL24/$H24,0)</f>
        <v>149.837532575317</v>
      </c>
      <c r="AN24" s="14">
        <f t="shared" ref="AN24:AN87" si="373">+AB24+AD24+AL24</f>
        <v>468521937.23718011</v>
      </c>
      <c r="AO24" s="14">
        <f t="shared" ref="AO24:AO87" si="374">IF($H24&gt;0,AN24/$H24,0)</f>
        <v>15138.418351271765</v>
      </c>
      <c r="AP24" s="62"/>
      <c r="AQ24" s="14">
        <f t="shared" si="51"/>
        <v>278.1206788183863</v>
      </c>
      <c r="AR24" s="14">
        <f t="shared" si="325"/>
        <v>52.086298690525382</v>
      </c>
      <c r="AS24" s="14">
        <f t="shared" si="326"/>
        <v>10.944546843860309</v>
      </c>
      <c r="AT24" s="14">
        <f t="shared" ref="AT24:AT87" si="375">+AQ24+AR24+AS24</f>
        <v>341.15152435277196</v>
      </c>
      <c r="AU24" s="37">
        <f t="shared" si="328"/>
        <v>2.3055036334963808E-2</v>
      </c>
      <c r="AV24" s="42"/>
      <c r="AW24" s="14" t="str">
        <f>IFERROR(VLOOKUP($A24,#REF!,27,0),"0")</f>
        <v>0</v>
      </c>
      <c r="AX24" s="14">
        <f t="shared" ref="AX24:AX87" si="376">IF($H24&gt;0,AW24/$H24,0)</f>
        <v>0</v>
      </c>
      <c r="AY24" s="14" t="str">
        <f>IFERROR(VLOOKUP($A24,SpecEd22!#REF!,23,0)," ")</f>
        <v xml:space="preserve"> </v>
      </c>
      <c r="AZ24" s="14" t="e">
        <f t="shared" ref="AZ24:AZ87" si="377">IF($H24&gt;0,AY24/$H24,0)</f>
        <v>#VALUE!</v>
      </c>
      <c r="BA24" s="14">
        <f>IFERROR(VLOOKUP($A24,ECFE!#REF!,23,0),0)</f>
        <v>0</v>
      </c>
      <c r="BB24" s="14">
        <f t="shared" ref="BB24:BB87" si="378">IF($H24&gt;0,BA24/$H24,0)</f>
        <v>0</v>
      </c>
      <c r="BC24" s="14">
        <f>IFERROR(VLOOKUP($A24,#REF!,17,0),0)</f>
        <v>0</v>
      </c>
      <c r="BD24" s="14">
        <f t="shared" ref="BD24:BD87" si="379">IF($H24&gt;0,BC24/$H24,0)</f>
        <v>0</v>
      </c>
      <c r="BE24" s="14">
        <f>IFERROR(VLOOKUP($A24,#REF!,9,0),0)</f>
        <v>0</v>
      </c>
      <c r="BF24" s="14">
        <f t="shared" ref="BF24:BF87" si="380">IF($H24&gt;0,BE24/$H24,0)</f>
        <v>0</v>
      </c>
      <c r="BG24" s="14">
        <v>0</v>
      </c>
      <c r="BH24" s="14">
        <f t="shared" ref="BH24:BH87" si="381">IF($H24&gt;0,BG24/$H24,0)</f>
        <v>0</v>
      </c>
      <c r="BI24" s="14">
        <f>IFERROR(VLOOKUP($A24,ConEnroll!$A$8:$S$601,15,0),0)</f>
        <v>0</v>
      </c>
      <c r="BJ24" s="14">
        <f t="shared" ref="BJ24:BJ87" si="382">IF($H24&gt;0,BI24/$H24,0)</f>
        <v>0</v>
      </c>
      <c r="BK24" s="14">
        <f t="shared" ref="BK24:BK87" si="383">+BA24+BC24+BE24+BG24+BI24</f>
        <v>0</v>
      </c>
      <c r="BL24" s="14">
        <f t="shared" ref="BL24:BL87" si="384">IF($H24&gt;0,BK24/$H24,0)</f>
        <v>0</v>
      </c>
      <c r="BM24" s="14" t="e">
        <f t="shared" ref="BM24:BM87" si="385">+AW24+AY24+BK24</f>
        <v>#VALUE!</v>
      </c>
      <c r="BN24" s="14" t="e">
        <f t="shared" ref="BN24:BN87" si="386">IF($H24&gt;0,BM24/$H24,0)</f>
        <v>#VALUE!</v>
      </c>
      <c r="BO24" s="42"/>
      <c r="BP24" s="14">
        <f t="shared" si="331"/>
        <v>12639.139287376927</v>
      </c>
      <c r="BQ24" s="14" t="e">
        <f t="shared" si="332"/>
        <v>#VALUE!</v>
      </c>
      <c r="BR24" s="14">
        <f t="shared" ref="BR24:BR87" si="387">AM24-BL24</f>
        <v>149.837532575317</v>
      </c>
      <c r="BS24" s="14" t="e">
        <f t="shared" si="334"/>
        <v>#VALUE!</v>
      </c>
      <c r="BT24" s="37" t="e">
        <f t="shared" si="335"/>
        <v>#VALUE!</v>
      </c>
      <c r="BU24" s="41"/>
      <c r="BV24" s="14" t="str">
        <f>IFERROR(VLOOKUP($A24,#REF!,27,0),"0")</f>
        <v>0</v>
      </c>
      <c r="BW24" s="14">
        <f t="shared" ref="BW24:BW87" si="388">IF($H24&gt;0,BV24/$H24,0)</f>
        <v>0</v>
      </c>
      <c r="BX24" s="14" t="str">
        <f>IFERROR(VLOOKUP($A24,SpecEd22!$Z$22:$AV$606,59,0)," ")</f>
        <v xml:space="preserve"> </v>
      </c>
      <c r="BY24" s="14" t="e">
        <f t="shared" ref="BY24:BY87" si="389">IF($H24&gt;0,BX24/$H24,0)</f>
        <v>#VALUE!</v>
      </c>
      <c r="BZ24" s="14">
        <f>IFERROR(VLOOKUP($A24,ECFE!#REF!,25,0),0)</f>
        <v>0</v>
      </c>
      <c r="CA24" s="14">
        <f t="shared" ref="CA24:CA87" si="390">IF($H24&gt;0,BZ24/$H24,0)</f>
        <v>0</v>
      </c>
      <c r="CB24" s="14">
        <f>IFERROR(VLOOKUP($A24,#REF!,17,0),0)</f>
        <v>0</v>
      </c>
      <c r="CC24" s="14">
        <f t="shared" ref="CC24:CC87" si="391">IF($H24&gt;0,CB24/$H24,0)</f>
        <v>0</v>
      </c>
      <c r="CD24" s="14">
        <f>IFERROR(VLOOKUP($A24,#REF!,9,0),0)</f>
        <v>0</v>
      </c>
      <c r="CE24" s="14">
        <f t="shared" ref="CE24:CE87" si="392">IF($H24&gt;0,CD24/$H24,0)</f>
        <v>0</v>
      </c>
      <c r="CF24" s="14">
        <v>0</v>
      </c>
      <c r="CG24" s="14">
        <f t="shared" ref="CG24:CG87" si="393">IF($H24&gt;0,CF24/$H24,0)</f>
        <v>0</v>
      </c>
      <c r="CH24" s="14">
        <f>IFERROR(VLOOKUP($A24,ConEnroll!$A$8:$S$601,15,0),0)</f>
        <v>0</v>
      </c>
      <c r="CI24" s="14">
        <f t="shared" ref="CI24:CI87" si="394">IF($H24&gt;0,CH24/$H24,0)</f>
        <v>0</v>
      </c>
      <c r="CJ24" s="14">
        <f t="shared" ref="CJ24:CJ87" si="395">+BZ24+CB24+CD24+CF24+CH24</f>
        <v>0</v>
      </c>
      <c r="CK24" s="14">
        <f t="shared" ref="CK24:CK87" si="396">IF($H24&gt;0,CJ24/$H24,0)</f>
        <v>0</v>
      </c>
      <c r="CL24" s="14" t="e">
        <f t="shared" ref="CL24:CL87" si="397">+BV24+BX24+CJ24</f>
        <v>#VALUE!</v>
      </c>
      <c r="CM24" s="14" t="e">
        <f t="shared" ref="CM24:CM87" si="398">IF($H24&gt;0,CL24/$H24,0)</f>
        <v>#VALUE!</v>
      </c>
      <c r="CN24" s="42"/>
      <c r="CO24" s="14">
        <f t="shared" si="338"/>
        <v>-12393.769919739443</v>
      </c>
      <c r="CP24" s="14" t="e">
        <f t="shared" si="339"/>
        <v>#VALUE!</v>
      </c>
      <c r="CQ24" s="14">
        <f t="shared" si="340"/>
        <v>-138.89298573145669</v>
      </c>
      <c r="CR24" s="14" t="e">
        <f t="shared" si="341"/>
        <v>#VALUE!</v>
      </c>
      <c r="CS24" s="37" t="e">
        <f t="shared" si="342"/>
        <v>#VALUE!</v>
      </c>
      <c r="CT24" s="239"/>
      <c r="CU24" s="239"/>
      <c r="CV24" s="468"/>
      <c r="CW24" s="14">
        <f>IFERROR(VLOOKUP($A24,BaseFY23!$A$7:$AK$527,6,0),0)</f>
        <v>30090.969313000001</v>
      </c>
      <c r="CX24" s="14">
        <f>IFERROR(VLOOKUP($A24,BaseFY23!$A$7:$AN$528,28,0),0)</f>
        <v>383794099</v>
      </c>
      <c r="CY24" s="14">
        <f t="shared" ref="CY24:CY87" si="399">IF($CW24&gt;0,CX24/$CW24,0)</f>
        <v>12754.461147723547</v>
      </c>
      <c r="CZ24" s="14">
        <f>IFERROR(VLOOKUP($A24,SpecEd23!$A$21:$BB$605,23,0)," ")</f>
        <v>70807981.244413555</v>
      </c>
      <c r="DA24" s="14">
        <f t="shared" ref="DA24:DA87" si="400">IF($CW24&gt;0,CZ24/$CW24,0)</f>
        <v>2353.1306189536026</v>
      </c>
      <c r="DB24" s="14">
        <f>IFERROR(VLOOKUP($A24,ECFE!$A$16:$AB$347,7,0),0)</f>
        <v>4247877.0839999998</v>
      </c>
      <c r="DC24" s="14">
        <f t="shared" ref="DC24:DC87" si="401">IF($CW24&gt;0,DB24/$CW24,0)</f>
        <v>141.1678380917034</v>
      </c>
      <c r="DD24" s="14">
        <v>0</v>
      </c>
      <c r="DE24" s="14">
        <f t="shared" ref="DE24:DE87" si="402">IF($CW24&gt;0,DD24/$CW24,0)</f>
        <v>0</v>
      </c>
      <c r="DF24" s="14">
        <f>IFERROR(VLOOKUP($A24,ConEnroll!$A$7:$S$338,10,0),0)</f>
        <v>50749.71</v>
      </c>
      <c r="DG24" s="14">
        <f t="shared" ref="DG24:DG87" si="403">IF($CW24&gt;0,DF24/$CW24,0)</f>
        <v>1.6865428784334622</v>
      </c>
      <c r="DH24" s="14">
        <f t="shared" si="343"/>
        <v>4298626.7939999998</v>
      </c>
      <c r="DI24" s="14">
        <f t="shared" ref="DI24:DI87" si="404">IF($CW24&gt;0,DH24/$CW24,0)</f>
        <v>142.85438097013687</v>
      </c>
      <c r="DJ24" s="14">
        <f t="shared" si="344"/>
        <v>458900707.03841358</v>
      </c>
      <c r="DK24" s="14">
        <f t="shared" ref="DK24:DK87" si="405">IF($CW24&gt;0,DJ24/$CW24,0)</f>
        <v>15250.446147647286</v>
      </c>
      <c r="DL24" s="42"/>
      <c r="DM24" s="14">
        <f>IFERROR(VLOOKUP($A24,HouseFY23!$A$7:$AJ$528,28,0),0)</f>
        <v>396448338.13</v>
      </c>
      <c r="DN24" s="14">
        <f t="shared" ref="DN24:DP87" si="406">IF($CW24&gt;0,DM24/$CW24,0)</f>
        <v>13174.993932771886</v>
      </c>
      <c r="DO24" s="14">
        <f>IFERROR(VLOOKUP($A24,Compens80percent!$A$13:$M$560,12,0),0)</f>
        <v>1013626.8799999952</v>
      </c>
      <c r="DP24" s="14">
        <f t="shared" si="406"/>
        <v>33.685418022146756</v>
      </c>
      <c r="DQ24" s="14">
        <f t="shared" ref="DQ24:DQ87" si="407">+DM24+DO24</f>
        <v>397461965.00999999</v>
      </c>
      <c r="DR24" s="14">
        <f t="shared" ref="DR24:DR87" si="408">IF($H24&gt;0,DQ24/$H24,0)</f>
        <v>12842.398672986701</v>
      </c>
      <c r="DS24" s="14">
        <f>IFERROR(VLOOKUP($A24,SpecEd23!$A$21:$Z$550,14,0),0)</f>
        <v>74087084.214511096</v>
      </c>
      <c r="DT24" s="14">
        <f t="shared" ref="DT24:DT87" si="409">IF($CW24&gt;0,DS24/$CW24,0)</f>
        <v>2462.103611348397</v>
      </c>
      <c r="DU24" s="14">
        <f>IFERROR(VLOOKUP($A24,ECFE!$A$16:$AB$347,9,0),0)</f>
        <v>4419491.3181936005</v>
      </c>
      <c r="DV24" s="14">
        <f t="shared" ref="DV24:DV87" si="410">IF($CW24&gt;0,DU24/$CW24,0)</f>
        <v>146.87101875060824</v>
      </c>
      <c r="DW24" s="14">
        <f>IFERROR(VLOOKUP($A24,ParaFY19!$A$21:$Z$543,7,0),0)</f>
        <v>241080</v>
      </c>
      <c r="DX24" s="14">
        <f t="shared" ref="DX24:DX87" si="411">IF($CW24&gt;0,DW24/$CW24,0)</f>
        <v>8.0117060202460078</v>
      </c>
      <c r="DY24" s="14">
        <f>IFERROR(VLOOKUP($A24,ConEnroll!$A$7:$S$341,13,0),0)</f>
        <v>63437.137499999997</v>
      </c>
      <c r="DZ24" s="14">
        <f t="shared" ref="DZ24:DZ87" si="412">IF($CW24&gt;0,DY24/$CW24,0)</f>
        <v>2.1081785980418277</v>
      </c>
      <c r="EA24" s="14">
        <f t="shared" si="345"/>
        <v>4724008.4556936007</v>
      </c>
      <c r="EB24" s="14">
        <f t="shared" ref="EB24:EB87" si="413">IF($CW24&gt;0,EA24/$CW24,0)</f>
        <v>156.99090336889608</v>
      </c>
      <c r="EC24" s="14">
        <f t="shared" si="346"/>
        <v>475259430.80020469</v>
      </c>
      <c r="ED24" s="14">
        <f t="shared" ref="ED24:ED87" si="414">IF($CW24&gt;0,EC24/$CW24,0)</f>
        <v>15794.088447489177</v>
      </c>
      <c r="EE24" s="62"/>
      <c r="EF24" s="14">
        <f t="shared" si="347"/>
        <v>420.53278504833906</v>
      </c>
      <c r="EG24" s="14">
        <f t="shared" si="348"/>
        <v>108.97299239479435</v>
      </c>
      <c r="EH24" s="14">
        <f t="shared" si="349"/>
        <v>14.136522398759212</v>
      </c>
      <c r="EI24" s="14">
        <f t="shared" ref="EI24:EI87" si="415">+EF24+EG24+EH24</f>
        <v>543.64229984189262</v>
      </c>
      <c r="EJ24" s="37">
        <f t="shared" si="351"/>
        <v>3.5647632507181524E-2</v>
      </c>
      <c r="EK24" s="42"/>
      <c r="EL24" s="14" t="str">
        <f>IFERROR(VLOOKUP($A24,#REF!,27,0),"0")</f>
        <v>0</v>
      </c>
      <c r="EM24" s="14">
        <f t="shared" ref="EM24:EM87" si="416">IF($CW24&gt;0,EL24/$CW24,0)</f>
        <v>0</v>
      </c>
      <c r="EN24" s="14" t="str">
        <f>IFERROR(VLOOKUP($A24,SpecEd23!#REF!,23,0)," ")</f>
        <v xml:space="preserve"> </v>
      </c>
      <c r="EO24" s="14" t="e">
        <f t="shared" ref="EO24:EO87" si="417">IF($CW24&gt;0,EN24/$CW24,0)</f>
        <v>#VALUE!</v>
      </c>
      <c r="EP24" s="14">
        <f>IFERROR(VLOOKUP($A24,ECFE!#REF!,24,0),0)</f>
        <v>0</v>
      </c>
      <c r="EQ24" s="14">
        <f t="shared" ref="EQ24:EQ87" si="418">IF($CW24&gt;0,EP24/$CW24,0)</f>
        <v>0</v>
      </c>
      <c r="ER24" s="14">
        <f>IFERROR(VLOOKUP($A24,#REF!,30,0),0)</f>
        <v>0</v>
      </c>
      <c r="ES24" s="14">
        <f t="shared" ref="ES24:ES87" si="419">IF($CW24&gt;0,ER24/$CW24,0)</f>
        <v>0</v>
      </c>
      <c r="ET24" s="14">
        <f>IFERROR(VLOOKUP($A24,#REF!,12,0),0)</f>
        <v>0</v>
      </c>
      <c r="EU24" s="14">
        <f t="shared" ref="EU24:EU87" si="420">IF($CW24&gt;0,ET24/$CW24,0)</f>
        <v>0</v>
      </c>
      <c r="EV24" s="14">
        <v>0</v>
      </c>
      <c r="EW24" s="14">
        <f t="shared" ref="EW24:EW87" si="421">IF($CW24&gt;0,EV24/$CW24,0)</f>
        <v>0</v>
      </c>
      <c r="EX24" s="14">
        <f>IFERROR(VLOOKUP($A24,ConEnroll!$A$8:$S$601,16,0),0)</f>
        <v>1.2</v>
      </c>
      <c r="EY24" s="14">
        <f t="shared" ref="EY24:EY87" si="422">IF($CW24&gt;0,EX24/$CW24,0)</f>
        <v>3.9879074267028408E-5</v>
      </c>
      <c r="EZ24" s="14">
        <f t="shared" ref="EZ24:EZ87" si="423">+EP24+ER24+ET24+EV24+EX24</f>
        <v>1.2</v>
      </c>
      <c r="FA24" s="14">
        <f t="shared" ref="FA24:FA87" si="424">IF($CW24&gt;0,EZ24/$CW24,0)</f>
        <v>3.9879074267028408E-5</v>
      </c>
      <c r="FB24" s="14" t="e">
        <f t="shared" ref="FB24:FB87" si="425">EZ24+EN24+EL24</f>
        <v>#VALUE!</v>
      </c>
      <c r="FC24" s="14" t="e">
        <f t="shared" ref="FC24:FC87" si="426">IF($CW24&gt;0,FB24/$CW24,0)</f>
        <v>#VALUE!</v>
      </c>
      <c r="FD24" s="62"/>
      <c r="FE24" s="14">
        <f t="shared" si="352"/>
        <v>13174.993932771886</v>
      </c>
      <c r="FF24" s="14" t="e">
        <f t="shared" si="353"/>
        <v>#VALUE!</v>
      </c>
      <c r="FG24" s="14">
        <f t="shared" ref="FG24:FG87" si="427">EB24-FA24</f>
        <v>156.99086348982181</v>
      </c>
      <c r="FH24" s="14" t="e">
        <f t="shared" si="354"/>
        <v>#VALUE!</v>
      </c>
      <c r="FI24" s="37" t="e">
        <f t="shared" si="355"/>
        <v>#VALUE!</v>
      </c>
      <c r="FJ24" s="12"/>
      <c r="FK24" s="14" t="str">
        <f>IFERROR(VLOOKUP($A24,#REF!,27,0),"0")</f>
        <v>0</v>
      </c>
      <c r="FL24" s="14">
        <f t="shared" ref="FL24:FL87" si="428">IF($CW24&gt;0,FK24/$CW24,0)</f>
        <v>0</v>
      </c>
      <c r="FM24" s="14" t="str">
        <f>IFERROR(VLOOKUP($A24,SpecEd23!$X$22:$Y$610,59,0)," ")</f>
        <v xml:space="preserve"> </v>
      </c>
      <c r="FN24" s="14" t="e">
        <f t="shared" ref="FN24:FN87" si="429">IF($CW24&gt;0,FM24/$CW24,0)</f>
        <v>#VALUE!</v>
      </c>
      <c r="FO24" s="14">
        <f>IFERROR(VLOOKUP($A24,ECFE!#REF!,26,0),0)</f>
        <v>0</v>
      </c>
      <c r="FP24" s="14">
        <f t="shared" ref="FP24:FP87" si="430">IF($CW24&gt;0,FO24/$CW24,0)</f>
        <v>0</v>
      </c>
      <c r="FQ24" s="14">
        <f>IFERROR(VLOOKUP($A24,#REF!,16,0),0)</f>
        <v>0</v>
      </c>
      <c r="FR24" s="14">
        <f t="shared" ref="FR24:FR87" si="431">IF($CW24&gt;0,FQ24/$CW24,0)</f>
        <v>0</v>
      </c>
      <c r="FS24" s="14">
        <f>IFERROR(VLOOKUP($A24,#REF!,12,0),0)</f>
        <v>0</v>
      </c>
      <c r="FT24" s="14">
        <f t="shared" ref="FT24:FT87" si="432">IF($CW24&gt;0,FS24/$CW24,0)</f>
        <v>0</v>
      </c>
      <c r="FU24" s="14">
        <v>0</v>
      </c>
      <c r="FV24" s="14">
        <f t="shared" ref="FV24:FV87" si="433">IF($CW24&gt;0,FU24/$CW24,0)</f>
        <v>0</v>
      </c>
      <c r="FW24" s="14">
        <f>IFERROR(VLOOKUP($A24,ConEnroll!$A$8:$S$601,16,0),0)</f>
        <v>1.2</v>
      </c>
      <c r="FX24" s="14">
        <f t="shared" ref="FX24:FX87" si="434">IF($CW24&gt;0,FW24/$CW24,0)</f>
        <v>3.9879074267028408E-5</v>
      </c>
      <c r="FY24" s="14">
        <f t="shared" ref="FY24:FY87" si="435">+FO24+FQ24+FS24+FU24+FW24</f>
        <v>1.2</v>
      </c>
      <c r="FZ24" s="14">
        <f t="shared" ref="FZ24:FZ87" si="436">IF($CW24&gt;0,FY24/$CW24,0)</f>
        <v>3.9879074267028408E-5</v>
      </c>
      <c r="GA24" s="14" t="e">
        <f t="shared" ref="GA24:GA87" si="437">FY24+FM24+FK24</f>
        <v>#VALUE!</v>
      </c>
      <c r="GB24" s="14" t="e">
        <f t="shared" ref="GB24:GB87" si="438">IF($CW24&gt;0,GA24/$CW24,0)</f>
        <v>#VALUE!</v>
      </c>
      <c r="GC24" s="39"/>
      <c r="GD24" s="14">
        <f t="shared" si="356"/>
        <v>-12754.461147723547</v>
      </c>
      <c r="GE24" s="14" t="e">
        <f t="shared" si="357"/>
        <v>#VALUE!</v>
      </c>
      <c r="GF24" s="14">
        <f t="shared" si="358"/>
        <v>-142.85434109106259</v>
      </c>
      <c r="GG24" s="14" t="e">
        <f t="shared" si="359"/>
        <v>#VALUE!</v>
      </c>
      <c r="GH24" s="37" t="e">
        <f t="shared" si="360"/>
        <v>#VALUE!</v>
      </c>
    </row>
    <row r="25" spans="1:190" ht="12.5" x14ac:dyDescent="0.25">
      <c r="A25" s="67">
        <v>2</v>
      </c>
      <c r="B25" s="35">
        <v>1</v>
      </c>
      <c r="C25" s="14">
        <v>6</v>
      </c>
      <c r="D25" s="14"/>
      <c r="E25" s="14"/>
      <c r="F25" s="35" t="s">
        <v>2395</v>
      </c>
      <c r="G25" s="41"/>
      <c r="H25" s="14">
        <f>IFERROR(VLOOKUP($A25,BaseFY22!$A$7:$AK$528,6,0),0)</f>
        <v>252</v>
      </c>
      <c r="I25" s="14">
        <f>IFERROR(VLOOKUP($A25,BaseFY22!$A$7:$AK$528,28,0),0)</f>
        <v>2949405.25</v>
      </c>
      <c r="J25" s="14">
        <f t="shared" si="361"/>
        <v>11703.989087301587</v>
      </c>
      <c r="K25" s="14">
        <f>IFERROR(VLOOKUP($A25,SpecEd22!$A$21:$BB$605,24,0)," ")</f>
        <v>424470.60436664743</v>
      </c>
      <c r="L25" s="14">
        <f t="shared" si="362"/>
        <v>1684.4071601851088</v>
      </c>
      <c r="M25" s="14">
        <f>IFERROR(VLOOKUP($A25,ECFE!$A$16:$AB$347,7,0),0)</f>
        <v>22656.149999999998</v>
      </c>
      <c r="N25" s="14">
        <f t="shared" si="318"/>
        <v>89.905357142857127</v>
      </c>
      <c r="O25" s="14">
        <v>0</v>
      </c>
      <c r="P25" s="14">
        <f t="shared" si="318"/>
        <v>0</v>
      </c>
      <c r="Q25" s="14">
        <f>IFERROR(VLOOKUP($A25,ConEnroll!$A$7:$S$337,10,0),0)</f>
        <v>0</v>
      </c>
      <c r="R25" s="14">
        <f t="shared" si="363"/>
        <v>0</v>
      </c>
      <c r="S25" s="14">
        <f t="shared" si="319"/>
        <v>22656.149999999998</v>
      </c>
      <c r="T25" s="14">
        <f t="shared" si="364"/>
        <v>89.905357142857127</v>
      </c>
      <c r="U25" s="14">
        <f t="shared" si="320"/>
        <v>3396532.0043666475</v>
      </c>
      <c r="V25" s="14">
        <f t="shared" si="365"/>
        <v>13478.301604629554</v>
      </c>
      <c r="W25" s="42"/>
      <c r="X25" s="14">
        <f>IFERROR(VLOOKUP($A25,HouseFY22!$A$6:$AJ$528,28,0),0)</f>
        <v>3043299.4856830002</v>
      </c>
      <c r="Y25" s="14">
        <f t="shared" si="366"/>
        <v>12076.585260646827</v>
      </c>
      <c r="Z25" s="14">
        <f>IFERROR(VLOOKUP($A25,Compens80percent!$A$13:$M$560,12,0),0)</f>
        <v>0</v>
      </c>
      <c r="AA25" s="14">
        <f t="shared" si="366"/>
        <v>0</v>
      </c>
      <c r="AB25" s="14">
        <f t="shared" si="367"/>
        <v>3043299.4856830002</v>
      </c>
      <c r="AC25" s="14">
        <f t="shared" si="366"/>
        <v>12076.585260646827</v>
      </c>
      <c r="AD25" s="14">
        <f>IFERROR(VLOOKUP(A25,SpecEd22!$A$21:$Z$550,14,0),0)</f>
        <v>428984.7585292781</v>
      </c>
      <c r="AE25" s="14">
        <f t="shared" si="368"/>
        <v>1702.3204703542781</v>
      </c>
      <c r="AF25" s="14">
        <f>IFERROR(VLOOKUP($A25,ECFE!$A$16:$AB$348,8,0),0)</f>
        <v>23109.273000000001</v>
      </c>
      <c r="AG25" s="14">
        <f t="shared" si="369"/>
        <v>91.70346428571429</v>
      </c>
      <c r="AH25" s="14">
        <f>IFERROR(VLOOKUP(A25,ParaFY19!$A$21:$Z$543,7,0),0)</f>
        <v>1568</v>
      </c>
      <c r="AI25" s="14">
        <f t="shared" si="370"/>
        <v>6.2222222222222223</v>
      </c>
      <c r="AJ25" s="14">
        <f>IFERROR(VLOOKUP(A25,ConEnroll!$A$7:$S$341,13,0),0)</f>
        <v>0</v>
      </c>
      <c r="AK25" s="14">
        <f t="shared" si="371"/>
        <v>0</v>
      </c>
      <c r="AL25" s="14">
        <f t="shared" si="324"/>
        <v>24677.273000000001</v>
      </c>
      <c r="AM25" s="14">
        <f t="shared" si="372"/>
        <v>97.925686507936518</v>
      </c>
      <c r="AN25" s="14">
        <f t="shared" si="373"/>
        <v>3496961.5172122782</v>
      </c>
      <c r="AO25" s="14">
        <f t="shared" si="374"/>
        <v>13876.83141750904</v>
      </c>
      <c r="AP25" s="62"/>
      <c r="AQ25" s="14">
        <f t="shared" si="51"/>
        <v>372.59617334524046</v>
      </c>
      <c r="AR25" s="14">
        <f t="shared" si="325"/>
        <v>17.913310169169335</v>
      </c>
      <c r="AS25" s="14">
        <f t="shared" si="326"/>
        <v>8.020329365079391</v>
      </c>
      <c r="AT25" s="14">
        <f t="shared" si="375"/>
        <v>398.52981287948921</v>
      </c>
      <c r="AU25" s="37">
        <f t="shared" si="328"/>
        <v>2.9568251592070129E-2</v>
      </c>
      <c r="AV25" s="42"/>
      <c r="AW25" s="14" t="str">
        <f>IFERROR(VLOOKUP($A25,#REF!,27,0),"0")</f>
        <v>0</v>
      </c>
      <c r="AX25" s="14">
        <f t="shared" si="376"/>
        <v>0</v>
      </c>
      <c r="AY25" s="14" t="str">
        <f>IFERROR(VLOOKUP($A25,SpecEd22!#REF!,23,0)," ")</f>
        <v xml:space="preserve"> </v>
      </c>
      <c r="AZ25" s="14" t="e">
        <f t="shared" si="377"/>
        <v>#VALUE!</v>
      </c>
      <c r="BA25" s="14">
        <f>IFERROR(VLOOKUP($A25,ECFE!#REF!,23,0),0)</f>
        <v>0</v>
      </c>
      <c r="BB25" s="14">
        <f t="shared" si="378"/>
        <v>0</v>
      </c>
      <c r="BC25" s="14">
        <f>IFERROR(VLOOKUP($A25,#REF!,17,0),0)</f>
        <v>0</v>
      </c>
      <c r="BD25" s="14">
        <f t="shared" si="379"/>
        <v>0</v>
      </c>
      <c r="BE25" s="14">
        <f>IFERROR(VLOOKUP($A25,#REF!,9,0),0)</f>
        <v>0</v>
      </c>
      <c r="BF25" s="14">
        <f t="shared" si="380"/>
        <v>0</v>
      </c>
      <c r="BG25" s="14">
        <v>0</v>
      </c>
      <c r="BH25" s="14">
        <f t="shared" si="381"/>
        <v>0</v>
      </c>
      <c r="BI25" s="14">
        <f>IFERROR(VLOOKUP($A25,ConEnroll!$A$8:$S$601,15,0),0)</f>
        <v>0</v>
      </c>
      <c r="BJ25" s="14">
        <f t="shared" si="382"/>
        <v>0</v>
      </c>
      <c r="BK25" s="14">
        <f t="shared" si="383"/>
        <v>0</v>
      </c>
      <c r="BL25" s="14">
        <f t="shared" si="384"/>
        <v>0</v>
      </c>
      <c r="BM25" s="14" t="e">
        <f t="shared" si="385"/>
        <v>#VALUE!</v>
      </c>
      <c r="BN25" s="14" t="e">
        <f t="shared" si="386"/>
        <v>#VALUE!</v>
      </c>
      <c r="BO25" s="42"/>
      <c r="BP25" s="14">
        <f t="shared" si="331"/>
        <v>12076.585260646827</v>
      </c>
      <c r="BQ25" s="14" t="e">
        <f t="shared" si="332"/>
        <v>#VALUE!</v>
      </c>
      <c r="BR25" s="14">
        <f t="shared" si="387"/>
        <v>97.925686507936518</v>
      </c>
      <c r="BS25" s="14" t="e">
        <f t="shared" si="334"/>
        <v>#VALUE!</v>
      </c>
      <c r="BT25" s="37" t="e">
        <f t="shared" si="335"/>
        <v>#VALUE!</v>
      </c>
      <c r="BU25" s="41"/>
      <c r="BV25" s="14" t="str">
        <f>IFERROR(VLOOKUP($A25,#REF!,27,0),"0")</f>
        <v>0</v>
      </c>
      <c r="BW25" s="14">
        <f t="shared" si="388"/>
        <v>0</v>
      </c>
      <c r="BX25" s="14" t="str">
        <f>IFERROR(VLOOKUP($A25,SpecEd22!$Z$22:$AV$606,59,0)," ")</f>
        <v xml:space="preserve"> </v>
      </c>
      <c r="BY25" s="14" t="e">
        <f t="shared" si="389"/>
        <v>#VALUE!</v>
      </c>
      <c r="BZ25" s="14">
        <f>IFERROR(VLOOKUP($A25,ECFE!#REF!,25,0),0)</f>
        <v>0</v>
      </c>
      <c r="CA25" s="14">
        <f t="shared" si="390"/>
        <v>0</v>
      </c>
      <c r="CB25" s="14">
        <f>IFERROR(VLOOKUP($A25,#REF!,17,0),0)</f>
        <v>0</v>
      </c>
      <c r="CC25" s="14">
        <f t="shared" si="391"/>
        <v>0</v>
      </c>
      <c r="CD25" s="14">
        <f>IFERROR(VLOOKUP($A25,#REF!,9,0),0)</f>
        <v>0</v>
      </c>
      <c r="CE25" s="14">
        <f t="shared" si="392"/>
        <v>0</v>
      </c>
      <c r="CF25" s="14">
        <v>0</v>
      </c>
      <c r="CG25" s="14">
        <f t="shared" si="393"/>
        <v>0</v>
      </c>
      <c r="CH25" s="14">
        <f>IFERROR(VLOOKUP($A25,ConEnroll!$A$8:$S$601,15,0),0)</f>
        <v>0</v>
      </c>
      <c r="CI25" s="14">
        <f t="shared" si="394"/>
        <v>0</v>
      </c>
      <c r="CJ25" s="14">
        <f t="shared" si="395"/>
        <v>0</v>
      </c>
      <c r="CK25" s="14">
        <f t="shared" si="396"/>
        <v>0</v>
      </c>
      <c r="CL25" s="14" t="e">
        <f t="shared" si="397"/>
        <v>#VALUE!</v>
      </c>
      <c r="CM25" s="14" t="e">
        <f t="shared" si="398"/>
        <v>#VALUE!</v>
      </c>
      <c r="CN25" s="42"/>
      <c r="CO25" s="14">
        <f t="shared" si="338"/>
        <v>-11703.989087301587</v>
      </c>
      <c r="CP25" s="14" t="e">
        <f t="shared" si="339"/>
        <v>#VALUE!</v>
      </c>
      <c r="CQ25" s="14">
        <f t="shared" si="340"/>
        <v>-89.905357142857127</v>
      </c>
      <c r="CR25" s="14" t="e">
        <f t="shared" si="341"/>
        <v>#VALUE!</v>
      </c>
      <c r="CS25" s="37" t="e">
        <f t="shared" si="342"/>
        <v>#VALUE!</v>
      </c>
      <c r="CT25" s="239"/>
      <c r="CU25" s="239"/>
      <c r="CV25" s="468"/>
      <c r="CW25" s="14">
        <f>IFERROR(VLOOKUP($A25,BaseFY23!$A$7:$AK$527,6,0),0)</f>
        <v>247.25911600000001</v>
      </c>
      <c r="CX25" s="14">
        <f>IFERROR(VLOOKUP($A25,BaseFY23!$A$7:$AN$528,28,0),0)</f>
        <v>2919899.25</v>
      </c>
      <c r="CY25" s="14">
        <f t="shared" si="399"/>
        <v>11809.066121549993</v>
      </c>
      <c r="CZ25" s="14">
        <f>IFERROR(VLOOKUP($A25,SpecEd23!$A$21:$BB$605,23,0)," ")</f>
        <v>432847.92699509545</v>
      </c>
      <c r="DA25" s="14">
        <f t="shared" si="400"/>
        <v>1750.5843019963536</v>
      </c>
      <c r="DB25" s="14">
        <f>IFERROR(VLOOKUP($A25,ECFE!$A$16:$AB$347,7,0),0)</f>
        <v>22656.149999999998</v>
      </c>
      <c r="DC25" s="14">
        <f t="shared" si="401"/>
        <v>91.629179811513993</v>
      </c>
      <c r="DD25" s="14">
        <v>0</v>
      </c>
      <c r="DE25" s="14">
        <f t="shared" si="402"/>
        <v>0</v>
      </c>
      <c r="DF25" s="14">
        <f>IFERROR(VLOOKUP($A25,ConEnroll!$A$7:$S$338,10,0),0)</f>
        <v>0</v>
      </c>
      <c r="DG25" s="14">
        <f t="shared" si="403"/>
        <v>0</v>
      </c>
      <c r="DH25" s="14">
        <f t="shared" si="343"/>
        <v>22656.149999999998</v>
      </c>
      <c r="DI25" s="14">
        <f t="shared" si="404"/>
        <v>91.629179811513993</v>
      </c>
      <c r="DJ25" s="14">
        <f t="shared" si="344"/>
        <v>3375403.3269950952</v>
      </c>
      <c r="DK25" s="14">
        <f t="shared" si="405"/>
        <v>13651.27960335786</v>
      </c>
      <c r="DL25" s="42"/>
      <c r="DM25" s="14">
        <f>IFERROR(VLOOKUP($A25,HouseFY23!$A$7:$AJ$528,28,0),0)</f>
        <v>3061912.18</v>
      </c>
      <c r="DN25" s="14">
        <f t="shared" si="406"/>
        <v>12383.414733230706</v>
      </c>
      <c r="DO25" s="14">
        <f>IFERROR(VLOOKUP($A25,Compens80percent!$A$13:$M$560,12,0),0)</f>
        <v>0</v>
      </c>
      <c r="DP25" s="14">
        <f t="shared" si="406"/>
        <v>0</v>
      </c>
      <c r="DQ25" s="14">
        <f t="shared" si="407"/>
        <v>3061912.18</v>
      </c>
      <c r="DR25" s="14">
        <f t="shared" si="408"/>
        <v>12150.445158730159</v>
      </c>
      <c r="DS25" s="14">
        <f>IFERROR(VLOOKUP($A25,SpecEd23!$A$21:$Z$550,14,0),0)</f>
        <v>442496.12751325412</v>
      </c>
      <c r="DT25" s="14">
        <f t="shared" si="409"/>
        <v>1789.6049078864057</v>
      </c>
      <c r="DU25" s="14">
        <f>IFERROR(VLOOKUP($A25,ECFE!$A$16:$AB$347,9,0),0)</f>
        <v>23571.458460000002</v>
      </c>
      <c r="DV25" s="14">
        <f t="shared" si="410"/>
        <v>95.330998675899181</v>
      </c>
      <c r="DW25" s="14">
        <f>IFERROR(VLOOKUP($A25,ParaFY19!$A$21:$Z$543,7,0),0)</f>
        <v>1568</v>
      </c>
      <c r="DX25" s="14">
        <f t="shared" si="411"/>
        <v>6.3415255435920912</v>
      </c>
      <c r="DY25" s="14">
        <f>IFERROR(VLOOKUP($A25,ConEnroll!$A$7:$S$341,13,0),0)</f>
        <v>0</v>
      </c>
      <c r="DZ25" s="14">
        <f t="shared" si="412"/>
        <v>0</v>
      </c>
      <c r="EA25" s="14">
        <f t="shared" si="345"/>
        <v>25139.458460000002</v>
      </c>
      <c r="EB25" s="14">
        <f t="shared" si="413"/>
        <v>101.67252421949127</v>
      </c>
      <c r="EC25" s="14">
        <f t="shared" si="346"/>
        <v>3529547.7659732541</v>
      </c>
      <c r="ED25" s="14">
        <f t="shared" si="414"/>
        <v>14274.692165336603</v>
      </c>
      <c r="EE25" s="62"/>
      <c r="EF25" s="14">
        <f t="shared" si="347"/>
        <v>574.34861168071257</v>
      </c>
      <c r="EG25" s="14">
        <f t="shared" si="348"/>
        <v>39.020605890052138</v>
      </c>
      <c r="EH25" s="14">
        <f t="shared" si="349"/>
        <v>10.043344407977273</v>
      </c>
      <c r="EI25" s="14">
        <f t="shared" si="415"/>
        <v>623.41256197874202</v>
      </c>
      <c r="EJ25" s="37">
        <f t="shared" si="351"/>
        <v>4.5666968964975178E-2</v>
      </c>
      <c r="EK25" s="42"/>
      <c r="EL25" s="14" t="str">
        <f>IFERROR(VLOOKUP($A25,#REF!,27,0),"0")</f>
        <v>0</v>
      </c>
      <c r="EM25" s="14">
        <f t="shared" si="416"/>
        <v>0</v>
      </c>
      <c r="EN25" s="14" t="str">
        <f>IFERROR(VLOOKUP($A25,SpecEd23!#REF!,23,0)," ")</f>
        <v xml:space="preserve"> </v>
      </c>
      <c r="EO25" s="14" t="e">
        <f t="shared" si="417"/>
        <v>#VALUE!</v>
      </c>
      <c r="EP25" s="14">
        <f>IFERROR(VLOOKUP($A25,ECFE!#REF!,24,0),0)</f>
        <v>0</v>
      </c>
      <c r="EQ25" s="14">
        <f t="shared" si="418"/>
        <v>0</v>
      </c>
      <c r="ER25" s="14">
        <f>IFERROR(VLOOKUP($A25,#REF!,30,0),0)</f>
        <v>0</v>
      </c>
      <c r="ES25" s="14">
        <f t="shared" si="419"/>
        <v>0</v>
      </c>
      <c r="ET25" s="14">
        <f>IFERROR(VLOOKUP($A25,#REF!,12,0),0)</f>
        <v>0</v>
      </c>
      <c r="EU25" s="14">
        <f t="shared" si="420"/>
        <v>0</v>
      </c>
      <c r="EV25" s="14">
        <v>0</v>
      </c>
      <c r="EW25" s="14">
        <f t="shared" si="421"/>
        <v>0</v>
      </c>
      <c r="EX25" s="14">
        <f>IFERROR(VLOOKUP($A25,ConEnroll!$A$8:$S$601,16,0),0)</f>
        <v>2</v>
      </c>
      <c r="EY25" s="14">
        <f t="shared" si="422"/>
        <v>8.0886805402960345E-3</v>
      </c>
      <c r="EZ25" s="14">
        <f t="shared" si="423"/>
        <v>2</v>
      </c>
      <c r="FA25" s="14">
        <f t="shared" si="424"/>
        <v>8.0886805402960345E-3</v>
      </c>
      <c r="FB25" s="14" t="e">
        <f t="shared" si="425"/>
        <v>#VALUE!</v>
      </c>
      <c r="FC25" s="14" t="e">
        <f t="shared" si="426"/>
        <v>#VALUE!</v>
      </c>
      <c r="FD25" s="62"/>
      <c r="FE25" s="14">
        <f t="shared" si="352"/>
        <v>12383.414733230706</v>
      </c>
      <c r="FF25" s="14" t="e">
        <f t="shared" si="353"/>
        <v>#VALUE!</v>
      </c>
      <c r="FG25" s="14">
        <f t="shared" si="427"/>
        <v>101.66443553895097</v>
      </c>
      <c r="FH25" s="14" t="e">
        <f t="shared" si="354"/>
        <v>#VALUE!</v>
      </c>
      <c r="FI25" s="37" t="e">
        <f t="shared" si="355"/>
        <v>#VALUE!</v>
      </c>
      <c r="FJ25" s="12"/>
      <c r="FK25" s="14" t="str">
        <f>IFERROR(VLOOKUP($A25,#REF!,27,0),"0")</f>
        <v>0</v>
      </c>
      <c r="FL25" s="14">
        <f t="shared" si="428"/>
        <v>0</v>
      </c>
      <c r="FM25" s="14" t="str">
        <f>IFERROR(VLOOKUP($A25,SpecEd23!$X$22:$Y$610,59,0)," ")</f>
        <v xml:space="preserve"> </v>
      </c>
      <c r="FN25" s="14" t="e">
        <f t="shared" si="429"/>
        <v>#VALUE!</v>
      </c>
      <c r="FO25" s="14">
        <f>IFERROR(VLOOKUP($A25,ECFE!#REF!,26,0),0)</f>
        <v>0</v>
      </c>
      <c r="FP25" s="14">
        <f t="shared" si="430"/>
        <v>0</v>
      </c>
      <c r="FQ25" s="14">
        <f>IFERROR(VLOOKUP($A25,#REF!,16,0),0)</f>
        <v>0</v>
      </c>
      <c r="FR25" s="14">
        <f t="shared" si="431"/>
        <v>0</v>
      </c>
      <c r="FS25" s="14">
        <f>IFERROR(VLOOKUP($A25,#REF!,12,0),0)</f>
        <v>0</v>
      </c>
      <c r="FT25" s="14">
        <f t="shared" si="432"/>
        <v>0</v>
      </c>
      <c r="FU25" s="14">
        <v>0</v>
      </c>
      <c r="FV25" s="14">
        <f t="shared" si="433"/>
        <v>0</v>
      </c>
      <c r="FW25" s="14">
        <f>IFERROR(VLOOKUP($A25,ConEnroll!$A$8:$S$601,16,0),0)</f>
        <v>2</v>
      </c>
      <c r="FX25" s="14">
        <f t="shared" si="434"/>
        <v>8.0886805402960345E-3</v>
      </c>
      <c r="FY25" s="14">
        <f t="shared" si="435"/>
        <v>2</v>
      </c>
      <c r="FZ25" s="14">
        <f t="shared" si="436"/>
        <v>8.0886805402960345E-3</v>
      </c>
      <c r="GA25" s="14" t="e">
        <f t="shared" si="437"/>
        <v>#VALUE!</v>
      </c>
      <c r="GB25" s="14" t="e">
        <f t="shared" si="438"/>
        <v>#VALUE!</v>
      </c>
      <c r="GC25" s="39"/>
      <c r="GD25" s="14">
        <f t="shared" si="356"/>
        <v>-11809.066121549993</v>
      </c>
      <c r="GE25" s="14" t="e">
        <f t="shared" si="357"/>
        <v>#VALUE!</v>
      </c>
      <c r="GF25" s="14">
        <f t="shared" si="358"/>
        <v>-91.621091130973696</v>
      </c>
      <c r="GG25" s="14" t="e">
        <f t="shared" si="359"/>
        <v>#VALUE!</v>
      </c>
      <c r="GH25" s="37" t="e">
        <f t="shared" si="360"/>
        <v>#VALUE!</v>
      </c>
    </row>
    <row r="26" spans="1:190" ht="12.5" x14ac:dyDescent="0.25">
      <c r="A26" s="67">
        <v>4</v>
      </c>
      <c r="B26" s="35">
        <v>1</v>
      </c>
      <c r="C26" s="14">
        <v>6</v>
      </c>
      <c r="D26" s="14"/>
      <c r="E26" s="14"/>
      <c r="F26" s="35" t="s">
        <v>3535</v>
      </c>
      <c r="G26" s="41"/>
      <c r="H26" s="14">
        <f>IFERROR(VLOOKUP($A26,BaseFY22!$A$7:$AK$528,6,0),0)</f>
        <v>424</v>
      </c>
      <c r="I26" s="14">
        <f>IFERROR(VLOOKUP($A26,BaseFY22!$A$7:$AK$528,28,0),0)</f>
        <v>4681390</v>
      </c>
      <c r="J26" s="14">
        <f t="shared" si="361"/>
        <v>11041.014150943396</v>
      </c>
      <c r="K26" s="14">
        <f>IFERROR(VLOOKUP($A26,SpecEd22!$A$21:$BB$605,24,0)," ")</f>
        <v>666721.52388174017</v>
      </c>
      <c r="L26" s="14">
        <f t="shared" si="362"/>
        <v>1572.4564242493873</v>
      </c>
      <c r="M26" s="14">
        <f>IFERROR(VLOOKUP($A26,ECFE!$A$16:$AB$347,7,0),0)</f>
        <v>22656.149999999998</v>
      </c>
      <c r="N26" s="14">
        <f t="shared" si="318"/>
        <v>53.434316037735847</v>
      </c>
      <c r="O26" s="14">
        <v>0</v>
      </c>
      <c r="P26" s="14">
        <f t="shared" si="318"/>
        <v>0</v>
      </c>
      <c r="Q26" s="14">
        <f>IFERROR(VLOOKUP($A26,ConEnroll!$A$7:$S$337,10,0),0)</f>
        <v>419.42</v>
      </c>
      <c r="R26" s="14">
        <f t="shared" si="363"/>
        <v>0.98919811320754725</v>
      </c>
      <c r="S26" s="14">
        <f t="shared" si="319"/>
        <v>23075.569999999996</v>
      </c>
      <c r="T26" s="14">
        <f t="shared" si="364"/>
        <v>54.42351415094339</v>
      </c>
      <c r="U26" s="14">
        <f t="shared" si="320"/>
        <v>5371187.0938817402</v>
      </c>
      <c r="V26" s="14">
        <f t="shared" si="365"/>
        <v>12667.894089343727</v>
      </c>
      <c r="W26" s="42"/>
      <c r="X26" s="14">
        <f>IFERROR(VLOOKUP($A26,HouseFY22!$A$6:$AJ$528,28,0),0)</f>
        <v>4757527</v>
      </c>
      <c r="Y26" s="14">
        <f t="shared" si="366"/>
        <v>11220.582547169812</v>
      </c>
      <c r="Z26" s="14">
        <f>IFERROR(VLOOKUP($A26,Compens80percent!$A$13:$M$560,12,0),0)</f>
        <v>0</v>
      </c>
      <c r="AA26" s="14">
        <f t="shared" si="366"/>
        <v>0</v>
      </c>
      <c r="AB26" s="14">
        <f t="shared" si="367"/>
        <v>4757527</v>
      </c>
      <c r="AC26" s="14">
        <f t="shared" si="366"/>
        <v>11220.582547169812</v>
      </c>
      <c r="AD26" s="14">
        <f>IFERROR(VLOOKUP(A26,SpecEd22!$A$21:$Z$550,14,0),0)</f>
        <v>682936.40166912554</v>
      </c>
      <c r="AE26" s="14">
        <f t="shared" si="368"/>
        <v>1610.6990605403905</v>
      </c>
      <c r="AF26" s="14">
        <f>IFERROR(VLOOKUP($A26,ECFE!$A$16:$AB$348,8,0),0)</f>
        <v>23109.273000000001</v>
      </c>
      <c r="AG26" s="14">
        <f t="shared" si="369"/>
        <v>54.503002358490569</v>
      </c>
      <c r="AH26" s="14">
        <f>IFERROR(VLOOKUP(A26,ParaFY19!$A$21:$Z$543,7,0),0)</f>
        <v>4312</v>
      </c>
      <c r="AI26" s="14">
        <f t="shared" si="370"/>
        <v>10.169811320754716</v>
      </c>
      <c r="AJ26" s="14">
        <f>IFERROR(VLOOKUP(A26,ConEnroll!$A$7:$S$341,13,0),0)</f>
        <v>524.27499999999998</v>
      </c>
      <c r="AK26" s="14">
        <f t="shared" si="371"/>
        <v>1.236497641509434</v>
      </c>
      <c r="AL26" s="14">
        <f t="shared" si="324"/>
        <v>27945.548000000003</v>
      </c>
      <c r="AM26" s="14">
        <f t="shared" si="372"/>
        <v>65.909311320754725</v>
      </c>
      <c r="AN26" s="14">
        <f t="shared" si="373"/>
        <v>5468408.9496691264</v>
      </c>
      <c r="AO26" s="14">
        <f t="shared" si="374"/>
        <v>12897.190919030958</v>
      </c>
      <c r="AP26" s="62"/>
      <c r="AQ26" s="14">
        <f t="shared" si="51"/>
        <v>179.56839622641564</v>
      </c>
      <c r="AR26" s="14">
        <f t="shared" si="325"/>
        <v>38.242636291003237</v>
      </c>
      <c r="AS26" s="14">
        <f t="shared" si="326"/>
        <v>11.485797169811335</v>
      </c>
      <c r="AT26" s="14">
        <f t="shared" si="375"/>
        <v>229.29682968723023</v>
      </c>
      <c r="AU26" s="37">
        <f t="shared" si="328"/>
        <v>1.8100627307905539E-2</v>
      </c>
      <c r="AV26" s="42"/>
      <c r="AW26" s="14" t="str">
        <f>IFERROR(VLOOKUP($A26,#REF!,27,0),"0")</f>
        <v>0</v>
      </c>
      <c r="AX26" s="14">
        <f t="shared" si="376"/>
        <v>0</v>
      </c>
      <c r="AY26" s="14" t="str">
        <f>IFERROR(VLOOKUP($A26,SpecEd22!#REF!,23,0)," ")</f>
        <v xml:space="preserve"> </v>
      </c>
      <c r="AZ26" s="14" t="e">
        <f t="shared" si="377"/>
        <v>#VALUE!</v>
      </c>
      <c r="BA26" s="14">
        <f>IFERROR(VLOOKUP($A26,ECFE!#REF!,23,0),0)</f>
        <v>0</v>
      </c>
      <c r="BB26" s="14">
        <f t="shared" si="378"/>
        <v>0</v>
      </c>
      <c r="BC26" s="14">
        <f>IFERROR(VLOOKUP($A26,#REF!,17,0),0)</f>
        <v>0</v>
      </c>
      <c r="BD26" s="14">
        <f t="shared" si="379"/>
        <v>0</v>
      </c>
      <c r="BE26" s="14">
        <f>IFERROR(VLOOKUP($A26,#REF!,9,0),0)</f>
        <v>0</v>
      </c>
      <c r="BF26" s="14">
        <f t="shared" si="380"/>
        <v>0</v>
      </c>
      <c r="BG26" s="14">
        <v>0</v>
      </c>
      <c r="BH26" s="14">
        <f t="shared" si="381"/>
        <v>0</v>
      </c>
      <c r="BI26" s="14">
        <f>IFERROR(VLOOKUP($A26,ConEnroll!$A$8:$S$601,15,0),0)</f>
        <v>0</v>
      </c>
      <c r="BJ26" s="14">
        <f t="shared" si="382"/>
        <v>0</v>
      </c>
      <c r="BK26" s="14">
        <f t="shared" si="383"/>
        <v>0</v>
      </c>
      <c r="BL26" s="14">
        <f t="shared" si="384"/>
        <v>0</v>
      </c>
      <c r="BM26" s="14" t="e">
        <f t="shared" si="385"/>
        <v>#VALUE!</v>
      </c>
      <c r="BN26" s="14" t="e">
        <f t="shared" si="386"/>
        <v>#VALUE!</v>
      </c>
      <c r="BO26" s="42"/>
      <c r="BP26" s="14">
        <f t="shared" si="331"/>
        <v>11220.582547169812</v>
      </c>
      <c r="BQ26" s="14" t="e">
        <f t="shared" si="332"/>
        <v>#VALUE!</v>
      </c>
      <c r="BR26" s="14">
        <f t="shared" si="387"/>
        <v>65.909311320754725</v>
      </c>
      <c r="BS26" s="14" t="e">
        <f t="shared" si="334"/>
        <v>#VALUE!</v>
      </c>
      <c r="BT26" s="37" t="e">
        <f t="shared" si="335"/>
        <v>#VALUE!</v>
      </c>
      <c r="BU26" s="41"/>
      <c r="BV26" s="14" t="str">
        <f>IFERROR(VLOOKUP($A26,#REF!,27,0),"0")</f>
        <v>0</v>
      </c>
      <c r="BW26" s="14">
        <f t="shared" si="388"/>
        <v>0</v>
      </c>
      <c r="BX26" s="14" t="str">
        <f>IFERROR(VLOOKUP($A26,SpecEd22!$Z$22:$AV$606,59,0)," ")</f>
        <v xml:space="preserve"> </v>
      </c>
      <c r="BY26" s="14" t="e">
        <f t="shared" si="389"/>
        <v>#VALUE!</v>
      </c>
      <c r="BZ26" s="14">
        <f>IFERROR(VLOOKUP($A26,ECFE!#REF!,25,0),0)</f>
        <v>0</v>
      </c>
      <c r="CA26" s="14">
        <f t="shared" si="390"/>
        <v>0</v>
      </c>
      <c r="CB26" s="14">
        <f>IFERROR(VLOOKUP($A26,#REF!,17,0),0)</f>
        <v>0</v>
      </c>
      <c r="CC26" s="14">
        <f t="shared" si="391"/>
        <v>0</v>
      </c>
      <c r="CD26" s="14">
        <f>IFERROR(VLOOKUP($A26,#REF!,9,0),0)</f>
        <v>0</v>
      </c>
      <c r="CE26" s="14">
        <f t="shared" si="392"/>
        <v>0</v>
      </c>
      <c r="CF26" s="14">
        <v>0</v>
      </c>
      <c r="CG26" s="14">
        <f t="shared" si="393"/>
        <v>0</v>
      </c>
      <c r="CH26" s="14">
        <f>IFERROR(VLOOKUP($A26,ConEnroll!$A$8:$S$601,15,0),0)</f>
        <v>0</v>
      </c>
      <c r="CI26" s="14">
        <f t="shared" si="394"/>
        <v>0</v>
      </c>
      <c r="CJ26" s="14">
        <f t="shared" si="395"/>
        <v>0</v>
      </c>
      <c r="CK26" s="14">
        <f t="shared" si="396"/>
        <v>0</v>
      </c>
      <c r="CL26" s="14" t="e">
        <f t="shared" si="397"/>
        <v>#VALUE!</v>
      </c>
      <c r="CM26" s="14" t="e">
        <f t="shared" si="398"/>
        <v>#VALUE!</v>
      </c>
      <c r="CN26" s="42"/>
      <c r="CO26" s="14">
        <f t="shared" si="338"/>
        <v>-11041.014150943396</v>
      </c>
      <c r="CP26" s="14" t="e">
        <f t="shared" si="339"/>
        <v>#VALUE!</v>
      </c>
      <c r="CQ26" s="14">
        <f t="shared" si="340"/>
        <v>-54.42351415094339</v>
      </c>
      <c r="CR26" s="14" t="e">
        <f t="shared" si="341"/>
        <v>#VALUE!</v>
      </c>
      <c r="CS26" s="37" t="e">
        <f t="shared" si="342"/>
        <v>#VALUE!</v>
      </c>
      <c r="CT26" s="239"/>
      <c r="CU26" s="239"/>
      <c r="CV26" s="468"/>
      <c r="CW26" s="14">
        <f>IFERROR(VLOOKUP($A26,BaseFY23!$A$7:$AK$527,6,0),0)</f>
        <v>401</v>
      </c>
      <c r="CX26" s="14">
        <f>IFERROR(VLOOKUP($A26,BaseFY23!$A$7:$AN$528,28,0),0)</f>
        <v>4511658</v>
      </c>
      <c r="CY26" s="14">
        <f t="shared" si="399"/>
        <v>11251.017456359103</v>
      </c>
      <c r="CZ26" s="14">
        <f>IFERROR(VLOOKUP($A26,SpecEd23!$A$21:$BB$605,23,0)," ")</f>
        <v>465328.92145161377</v>
      </c>
      <c r="DA26" s="14">
        <f t="shared" si="400"/>
        <v>1160.4212505027774</v>
      </c>
      <c r="DB26" s="14">
        <f>IFERROR(VLOOKUP($A26,ECFE!$A$16:$AB$347,7,0),0)</f>
        <v>22656.149999999998</v>
      </c>
      <c r="DC26" s="14">
        <f t="shared" si="401"/>
        <v>56.49912718204488</v>
      </c>
      <c r="DD26" s="14">
        <v>0</v>
      </c>
      <c r="DE26" s="14">
        <f t="shared" si="402"/>
        <v>0</v>
      </c>
      <c r="DF26" s="14">
        <f>IFERROR(VLOOKUP($A26,ConEnroll!$A$7:$S$338,10,0),0)</f>
        <v>419.42</v>
      </c>
      <c r="DG26" s="14">
        <f t="shared" si="403"/>
        <v>1.0459351620947632</v>
      </c>
      <c r="DH26" s="14">
        <f t="shared" si="343"/>
        <v>23075.569999999996</v>
      </c>
      <c r="DI26" s="14">
        <f t="shared" si="404"/>
        <v>57.545062344139644</v>
      </c>
      <c r="DJ26" s="14">
        <f t="shared" si="344"/>
        <v>5000062.4914516136</v>
      </c>
      <c r="DK26" s="14">
        <f t="shared" si="405"/>
        <v>12468.983769206019</v>
      </c>
      <c r="DL26" s="42"/>
      <c r="DM26" s="14">
        <f>IFERROR(VLOOKUP($A26,HouseFY23!$A$7:$AJ$528,28,0),0)</f>
        <v>4678243</v>
      </c>
      <c r="DN26" s="14">
        <f t="shared" si="406"/>
        <v>11666.441396508728</v>
      </c>
      <c r="DO26" s="14">
        <f>IFERROR(VLOOKUP($A26,Compens80percent!$A$13:$M$560,12,0),0)</f>
        <v>0</v>
      </c>
      <c r="DP26" s="14">
        <f t="shared" si="406"/>
        <v>0</v>
      </c>
      <c r="DQ26" s="14">
        <f t="shared" si="407"/>
        <v>4678243</v>
      </c>
      <c r="DR26" s="14">
        <f t="shared" si="408"/>
        <v>11033.591981132075</v>
      </c>
      <c r="DS26" s="14">
        <f>IFERROR(VLOOKUP($A26,SpecEd23!$A$21:$Z$550,14,0),0)</f>
        <v>500597.94899378368</v>
      </c>
      <c r="DT26" s="14">
        <f t="shared" si="409"/>
        <v>1248.3739376403582</v>
      </c>
      <c r="DU26" s="14">
        <f>IFERROR(VLOOKUP($A26,ECFE!$A$16:$AB$347,9,0),0)</f>
        <v>23571.458460000002</v>
      </c>
      <c r="DV26" s="14">
        <f t="shared" si="410"/>
        <v>58.781691920199506</v>
      </c>
      <c r="DW26" s="14">
        <f>IFERROR(VLOOKUP($A26,ParaFY19!$A$21:$Z$543,7,0),0)</f>
        <v>4312</v>
      </c>
      <c r="DX26" s="14">
        <f t="shared" si="411"/>
        <v>10.753117206982544</v>
      </c>
      <c r="DY26" s="14">
        <f>IFERROR(VLOOKUP($A26,ConEnroll!$A$7:$S$341,13,0),0)</f>
        <v>524.27499999999998</v>
      </c>
      <c r="DZ26" s="14">
        <f t="shared" si="412"/>
        <v>1.3074189526184539</v>
      </c>
      <c r="EA26" s="14">
        <f t="shared" si="345"/>
        <v>28407.733460000003</v>
      </c>
      <c r="EB26" s="14">
        <f t="shared" si="413"/>
        <v>70.842228079800506</v>
      </c>
      <c r="EC26" s="14">
        <f t="shared" si="346"/>
        <v>5207248.6824537832</v>
      </c>
      <c r="ED26" s="14">
        <f t="shared" si="414"/>
        <v>12985.657562228886</v>
      </c>
      <c r="EE26" s="62"/>
      <c r="EF26" s="14">
        <f t="shared" si="347"/>
        <v>415.4239401496252</v>
      </c>
      <c r="EG26" s="14">
        <f t="shared" si="348"/>
        <v>87.952687137580824</v>
      </c>
      <c r="EH26" s="14">
        <f t="shared" si="349"/>
        <v>13.297165735660862</v>
      </c>
      <c r="EI26" s="14">
        <f t="shared" si="415"/>
        <v>516.6737930228669</v>
      </c>
      <c r="EJ26" s="37">
        <f t="shared" si="351"/>
        <v>4.143672031227344E-2</v>
      </c>
      <c r="EK26" s="42"/>
      <c r="EL26" s="14" t="str">
        <f>IFERROR(VLOOKUP($A26,#REF!,27,0),"0")</f>
        <v>0</v>
      </c>
      <c r="EM26" s="14">
        <f t="shared" si="416"/>
        <v>0</v>
      </c>
      <c r="EN26" s="14" t="str">
        <f>IFERROR(VLOOKUP($A26,SpecEd23!#REF!,23,0)," ")</f>
        <v xml:space="preserve"> </v>
      </c>
      <c r="EO26" s="14" t="e">
        <f t="shared" si="417"/>
        <v>#VALUE!</v>
      </c>
      <c r="EP26" s="14">
        <f>IFERROR(VLOOKUP($A26,ECFE!#REF!,24,0),0)</f>
        <v>0</v>
      </c>
      <c r="EQ26" s="14">
        <f t="shared" si="418"/>
        <v>0</v>
      </c>
      <c r="ER26" s="14">
        <f>IFERROR(VLOOKUP($A26,#REF!,30,0),0)</f>
        <v>0</v>
      </c>
      <c r="ES26" s="14">
        <f t="shared" si="419"/>
        <v>0</v>
      </c>
      <c r="ET26" s="14">
        <f>IFERROR(VLOOKUP($A26,#REF!,12,0),0)</f>
        <v>0</v>
      </c>
      <c r="EU26" s="14">
        <f t="shared" si="420"/>
        <v>0</v>
      </c>
      <c r="EV26" s="14">
        <v>0</v>
      </c>
      <c r="EW26" s="14">
        <f t="shared" si="421"/>
        <v>0</v>
      </c>
      <c r="EX26" s="14">
        <f>IFERROR(VLOOKUP($A26,ConEnroll!$A$8:$S$601,16,0),0)</f>
        <v>4</v>
      </c>
      <c r="EY26" s="14">
        <f t="shared" si="422"/>
        <v>9.9750623441396506E-3</v>
      </c>
      <c r="EZ26" s="14">
        <f t="shared" si="423"/>
        <v>4</v>
      </c>
      <c r="FA26" s="14">
        <f t="shared" si="424"/>
        <v>9.9750623441396506E-3</v>
      </c>
      <c r="FB26" s="14" t="e">
        <f t="shared" si="425"/>
        <v>#VALUE!</v>
      </c>
      <c r="FC26" s="14" t="e">
        <f t="shared" si="426"/>
        <v>#VALUE!</v>
      </c>
      <c r="FD26" s="62"/>
      <c r="FE26" s="14">
        <f t="shared" si="352"/>
        <v>11666.441396508728</v>
      </c>
      <c r="FF26" s="14" t="e">
        <f t="shared" si="353"/>
        <v>#VALUE!</v>
      </c>
      <c r="FG26" s="14">
        <f t="shared" si="427"/>
        <v>70.832253017456367</v>
      </c>
      <c r="FH26" s="14" t="e">
        <f t="shared" si="354"/>
        <v>#VALUE!</v>
      </c>
      <c r="FI26" s="37" t="e">
        <f t="shared" si="355"/>
        <v>#VALUE!</v>
      </c>
      <c r="FJ26" s="12"/>
      <c r="FK26" s="14" t="str">
        <f>IFERROR(VLOOKUP($A26,#REF!,27,0),"0")</f>
        <v>0</v>
      </c>
      <c r="FL26" s="14">
        <f t="shared" si="428"/>
        <v>0</v>
      </c>
      <c r="FM26" s="14" t="str">
        <f>IFERROR(VLOOKUP($A26,SpecEd23!$X$22:$Y$610,59,0)," ")</f>
        <v xml:space="preserve"> </v>
      </c>
      <c r="FN26" s="14" t="e">
        <f t="shared" si="429"/>
        <v>#VALUE!</v>
      </c>
      <c r="FO26" s="14">
        <f>IFERROR(VLOOKUP($A26,ECFE!#REF!,26,0),0)</f>
        <v>0</v>
      </c>
      <c r="FP26" s="14">
        <f t="shared" si="430"/>
        <v>0</v>
      </c>
      <c r="FQ26" s="14">
        <f>IFERROR(VLOOKUP($A26,#REF!,16,0),0)</f>
        <v>0</v>
      </c>
      <c r="FR26" s="14">
        <f t="shared" si="431"/>
        <v>0</v>
      </c>
      <c r="FS26" s="14">
        <f>IFERROR(VLOOKUP($A26,#REF!,12,0),0)</f>
        <v>0</v>
      </c>
      <c r="FT26" s="14">
        <f t="shared" si="432"/>
        <v>0</v>
      </c>
      <c r="FU26" s="14">
        <v>0</v>
      </c>
      <c r="FV26" s="14">
        <f t="shared" si="433"/>
        <v>0</v>
      </c>
      <c r="FW26" s="14">
        <f>IFERROR(VLOOKUP($A26,ConEnroll!$A$8:$S$601,16,0),0)</f>
        <v>4</v>
      </c>
      <c r="FX26" s="14">
        <f t="shared" si="434"/>
        <v>9.9750623441396506E-3</v>
      </c>
      <c r="FY26" s="14">
        <f t="shared" si="435"/>
        <v>4</v>
      </c>
      <c r="FZ26" s="14">
        <f t="shared" si="436"/>
        <v>9.9750623441396506E-3</v>
      </c>
      <c r="GA26" s="14" t="e">
        <f t="shared" si="437"/>
        <v>#VALUE!</v>
      </c>
      <c r="GB26" s="14" t="e">
        <f t="shared" si="438"/>
        <v>#VALUE!</v>
      </c>
      <c r="GC26" s="39"/>
      <c r="GD26" s="14">
        <f t="shared" si="356"/>
        <v>-11251.017456359103</v>
      </c>
      <c r="GE26" s="14" t="e">
        <f t="shared" si="357"/>
        <v>#VALUE!</v>
      </c>
      <c r="GF26" s="14">
        <f t="shared" si="358"/>
        <v>-57.535087281795505</v>
      </c>
      <c r="GG26" s="14" t="e">
        <f t="shared" si="359"/>
        <v>#VALUE!</v>
      </c>
      <c r="GH26" s="37" t="e">
        <f t="shared" si="360"/>
        <v>#VALUE!</v>
      </c>
    </row>
    <row r="27" spans="1:190" ht="12.5" x14ac:dyDescent="0.25">
      <c r="A27" s="67">
        <v>6</v>
      </c>
      <c r="B27" s="35">
        <v>3</v>
      </c>
      <c r="C27" s="14">
        <v>2</v>
      </c>
      <c r="D27" s="14"/>
      <c r="E27" s="14"/>
      <c r="F27" s="35" t="s">
        <v>2396</v>
      </c>
      <c r="G27" s="41"/>
      <c r="H27" s="14">
        <f>IFERROR(VLOOKUP($A27,BaseFY22!$A$7:$AK$528,6,0),0)</f>
        <v>3097.2</v>
      </c>
      <c r="I27" s="14">
        <f>IFERROR(VLOOKUP($A27,BaseFY22!$A$7:$AK$528,28,0),0)</f>
        <v>31410947.5</v>
      </c>
      <c r="J27" s="14">
        <f t="shared" si="361"/>
        <v>10141.723976494899</v>
      </c>
      <c r="K27" s="14">
        <f>IFERROR(VLOOKUP($A27,SpecEd22!$A$21:$BB$605,24,0)," ")</f>
        <v>4702499.5671849856</v>
      </c>
      <c r="L27" s="14">
        <f t="shared" si="362"/>
        <v>1518.3067180630846</v>
      </c>
      <c r="M27" s="14">
        <f>IFERROR(VLOOKUP($A27,ECFE!$A$16:$AB$347,7,0),0)</f>
        <v>246952.035</v>
      </c>
      <c r="N27" s="14">
        <f t="shared" si="318"/>
        <v>79.73396454862457</v>
      </c>
      <c r="O27" s="14">
        <v>0</v>
      </c>
      <c r="P27" s="14">
        <f t="shared" si="318"/>
        <v>0</v>
      </c>
      <c r="Q27" s="14">
        <f>IFERROR(VLOOKUP($A27,ConEnroll!$A$7:$S$337,10,0),0)</f>
        <v>0</v>
      </c>
      <c r="R27" s="14">
        <f t="shared" si="363"/>
        <v>0</v>
      </c>
      <c r="S27" s="14">
        <f t="shared" si="319"/>
        <v>246952.035</v>
      </c>
      <c r="T27" s="14">
        <f t="shared" si="364"/>
        <v>79.73396454862457</v>
      </c>
      <c r="U27" s="14">
        <f t="shared" si="320"/>
        <v>36360399.102184981</v>
      </c>
      <c r="V27" s="14">
        <f t="shared" si="365"/>
        <v>11739.764659106608</v>
      </c>
      <c r="W27" s="42"/>
      <c r="X27" s="14">
        <f>IFERROR(VLOOKUP($A27,HouseFY22!$A$6:$AJ$528,28,0),0)</f>
        <v>32328343.459878001</v>
      </c>
      <c r="Y27" s="14">
        <f t="shared" si="366"/>
        <v>10437.925694135994</v>
      </c>
      <c r="Z27" s="14">
        <f>IFERROR(VLOOKUP($A27,Compens80percent!$A$13:$M$560,12,0),0)</f>
        <v>0</v>
      </c>
      <c r="AA27" s="14">
        <f t="shared" si="366"/>
        <v>0</v>
      </c>
      <c r="AB27" s="14">
        <f t="shared" si="367"/>
        <v>32328343.459878001</v>
      </c>
      <c r="AC27" s="14">
        <f t="shared" si="366"/>
        <v>10437.925694135994</v>
      </c>
      <c r="AD27" s="14">
        <f>IFERROR(VLOOKUP(A27,SpecEd22!$A$21:$Z$550,14,0),0)</f>
        <v>4814587.3448365517</v>
      </c>
      <c r="AE27" s="14">
        <f t="shared" si="368"/>
        <v>1554.496753466535</v>
      </c>
      <c r="AF27" s="14">
        <f>IFERROR(VLOOKUP($A27,ECFE!$A$16:$AB$348,8,0),0)</f>
        <v>251891.07570000002</v>
      </c>
      <c r="AG27" s="14">
        <f t="shared" si="369"/>
        <v>81.328643839597063</v>
      </c>
      <c r="AH27" s="14">
        <f>IFERROR(VLOOKUP(A27,ParaFY19!$A$21:$Z$543,7,0),0)</f>
        <v>12740</v>
      </c>
      <c r="AI27" s="14">
        <f t="shared" si="370"/>
        <v>4.1133927418313316</v>
      </c>
      <c r="AJ27" s="14">
        <f>IFERROR(VLOOKUP(A27,ConEnroll!$A$7:$S$341,13,0),0)</f>
        <v>0</v>
      </c>
      <c r="AK27" s="14">
        <f t="shared" si="371"/>
        <v>0</v>
      </c>
      <c r="AL27" s="14">
        <f t="shared" si="324"/>
        <v>264631.07570000004</v>
      </c>
      <c r="AM27" s="14">
        <f t="shared" si="372"/>
        <v>85.442036581428411</v>
      </c>
      <c r="AN27" s="14">
        <f t="shared" si="373"/>
        <v>37407561.880414553</v>
      </c>
      <c r="AO27" s="14">
        <f t="shared" si="374"/>
        <v>12077.864484183958</v>
      </c>
      <c r="AP27" s="62"/>
      <c r="AQ27" s="14">
        <f t="shared" si="51"/>
        <v>296.20171764109546</v>
      </c>
      <c r="AR27" s="14">
        <f t="shared" si="325"/>
        <v>36.190035403450338</v>
      </c>
      <c r="AS27" s="14">
        <f t="shared" si="326"/>
        <v>5.708072032803841</v>
      </c>
      <c r="AT27" s="14">
        <f t="shared" si="375"/>
        <v>338.09982507734964</v>
      </c>
      <c r="AU27" s="37">
        <f t="shared" si="328"/>
        <v>2.8799540271455402E-2</v>
      </c>
      <c r="AV27" s="42"/>
      <c r="AW27" s="14" t="str">
        <f>IFERROR(VLOOKUP($A27,#REF!,27,0),"0")</f>
        <v>0</v>
      </c>
      <c r="AX27" s="14">
        <f t="shared" si="376"/>
        <v>0</v>
      </c>
      <c r="AY27" s="14" t="str">
        <f>IFERROR(VLOOKUP($A27,SpecEd22!#REF!,23,0)," ")</f>
        <v xml:space="preserve"> </v>
      </c>
      <c r="AZ27" s="14" t="e">
        <f t="shared" si="377"/>
        <v>#VALUE!</v>
      </c>
      <c r="BA27" s="14">
        <f>IFERROR(VLOOKUP($A27,ECFE!#REF!,23,0),0)</f>
        <v>0</v>
      </c>
      <c r="BB27" s="14">
        <f t="shared" si="378"/>
        <v>0</v>
      </c>
      <c r="BC27" s="14">
        <f>IFERROR(VLOOKUP($A27,#REF!,17,0),0)</f>
        <v>0</v>
      </c>
      <c r="BD27" s="14">
        <f t="shared" si="379"/>
        <v>0</v>
      </c>
      <c r="BE27" s="14">
        <f>IFERROR(VLOOKUP($A27,#REF!,9,0),0)</f>
        <v>0</v>
      </c>
      <c r="BF27" s="14">
        <f t="shared" si="380"/>
        <v>0</v>
      </c>
      <c r="BG27" s="14">
        <v>0</v>
      </c>
      <c r="BH27" s="14">
        <f t="shared" si="381"/>
        <v>0</v>
      </c>
      <c r="BI27" s="14">
        <f>IFERROR(VLOOKUP($A27,ConEnroll!$A$8:$S$601,15,0),0)</f>
        <v>0</v>
      </c>
      <c r="BJ27" s="14">
        <f t="shared" si="382"/>
        <v>0</v>
      </c>
      <c r="BK27" s="14">
        <f t="shared" si="383"/>
        <v>0</v>
      </c>
      <c r="BL27" s="14">
        <f t="shared" si="384"/>
        <v>0</v>
      </c>
      <c r="BM27" s="14" t="e">
        <f t="shared" si="385"/>
        <v>#VALUE!</v>
      </c>
      <c r="BN27" s="14" t="e">
        <f t="shared" si="386"/>
        <v>#VALUE!</v>
      </c>
      <c r="BO27" s="42"/>
      <c r="BP27" s="14">
        <f t="shared" si="331"/>
        <v>10437.925694135994</v>
      </c>
      <c r="BQ27" s="14" t="e">
        <f t="shared" si="332"/>
        <v>#VALUE!</v>
      </c>
      <c r="BR27" s="14">
        <f t="shared" si="387"/>
        <v>85.442036581428411</v>
      </c>
      <c r="BS27" s="14" t="e">
        <f t="shared" si="334"/>
        <v>#VALUE!</v>
      </c>
      <c r="BT27" s="37" t="e">
        <f t="shared" si="335"/>
        <v>#VALUE!</v>
      </c>
      <c r="BU27" s="41"/>
      <c r="BV27" s="14" t="str">
        <f>IFERROR(VLOOKUP($A27,#REF!,27,0),"0")</f>
        <v>0</v>
      </c>
      <c r="BW27" s="14">
        <f t="shared" si="388"/>
        <v>0</v>
      </c>
      <c r="BX27" s="14" t="str">
        <f>IFERROR(VLOOKUP($A27,SpecEd22!$Z$22:$AV$606,59,0)," ")</f>
        <v xml:space="preserve"> </v>
      </c>
      <c r="BY27" s="14" t="e">
        <f t="shared" si="389"/>
        <v>#VALUE!</v>
      </c>
      <c r="BZ27" s="14">
        <f>IFERROR(VLOOKUP($A27,ECFE!#REF!,25,0),0)</f>
        <v>0</v>
      </c>
      <c r="CA27" s="14">
        <f t="shared" si="390"/>
        <v>0</v>
      </c>
      <c r="CB27" s="14">
        <f>IFERROR(VLOOKUP($A27,#REF!,17,0),0)</f>
        <v>0</v>
      </c>
      <c r="CC27" s="14">
        <f t="shared" si="391"/>
        <v>0</v>
      </c>
      <c r="CD27" s="14">
        <f>IFERROR(VLOOKUP($A27,#REF!,9,0),0)</f>
        <v>0</v>
      </c>
      <c r="CE27" s="14">
        <f t="shared" si="392"/>
        <v>0</v>
      </c>
      <c r="CF27" s="14">
        <v>0</v>
      </c>
      <c r="CG27" s="14">
        <f t="shared" si="393"/>
        <v>0</v>
      </c>
      <c r="CH27" s="14">
        <f>IFERROR(VLOOKUP($A27,ConEnroll!$A$8:$S$601,15,0),0)</f>
        <v>0</v>
      </c>
      <c r="CI27" s="14">
        <f t="shared" si="394"/>
        <v>0</v>
      </c>
      <c r="CJ27" s="14">
        <f t="shared" si="395"/>
        <v>0</v>
      </c>
      <c r="CK27" s="14">
        <f t="shared" si="396"/>
        <v>0</v>
      </c>
      <c r="CL27" s="14" t="e">
        <f t="shared" si="397"/>
        <v>#VALUE!</v>
      </c>
      <c r="CM27" s="14" t="e">
        <f t="shared" si="398"/>
        <v>#VALUE!</v>
      </c>
      <c r="CN27" s="42"/>
      <c r="CO27" s="14">
        <f t="shared" si="338"/>
        <v>-10141.723976494899</v>
      </c>
      <c r="CP27" s="14" t="e">
        <f t="shared" si="339"/>
        <v>#VALUE!</v>
      </c>
      <c r="CQ27" s="14">
        <f t="shared" si="340"/>
        <v>-79.73396454862457</v>
      </c>
      <c r="CR27" s="14" t="e">
        <f t="shared" si="341"/>
        <v>#VALUE!</v>
      </c>
      <c r="CS27" s="37" t="e">
        <f t="shared" si="342"/>
        <v>#VALUE!</v>
      </c>
      <c r="CT27" s="239"/>
      <c r="CU27" s="239"/>
      <c r="CV27" s="468"/>
      <c r="CW27" s="14">
        <f>IFERROR(VLOOKUP($A27,BaseFY23!$A$7:$AK$527,6,0),0)</f>
        <v>3048.702307</v>
      </c>
      <c r="CX27" s="14">
        <f>IFERROR(VLOOKUP($A27,BaseFY23!$A$7:$AN$528,28,0),0)</f>
        <v>31107943.5</v>
      </c>
      <c r="CY27" s="14">
        <f t="shared" si="399"/>
        <v>10203.667123737969</v>
      </c>
      <c r="CZ27" s="14">
        <f>IFERROR(VLOOKUP($A27,SpecEd23!$A$21:$BB$605,23,0)," ")</f>
        <v>4670576.3326076549</v>
      </c>
      <c r="DA27" s="14">
        <f t="shared" si="400"/>
        <v>1531.988322337585</v>
      </c>
      <c r="DB27" s="14">
        <f>IFERROR(VLOOKUP($A27,ECFE!$A$16:$AB$347,7,0),0)</f>
        <v>246952.035</v>
      </c>
      <c r="DC27" s="14">
        <f t="shared" si="401"/>
        <v>81.002344647748515</v>
      </c>
      <c r="DD27" s="14">
        <v>0</v>
      </c>
      <c r="DE27" s="14">
        <f t="shared" si="402"/>
        <v>0</v>
      </c>
      <c r="DF27" s="14">
        <f>IFERROR(VLOOKUP($A27,ConEnroll!$A$7:$S$338,10,0),0)</f>
        <v>0</v>
      </c>
      <c r="DG27" s="14">
        <f t="shared" si="403"/>
        <v>0</v>
      </c>
      <c r="DH27" s="14">
        <f t="shared" si="343"/>
        <v>246952.035</v>
      </c>
      <c r="DI27" s="14">
        <f t="shared" si="404"/>
        <v>81.002344647748515</v>
      </c>
      <c r="DJ27" s="14">
        <f t="shared" si="344"/>
        <v>36025471.867607653</v>
      </c>
      <c r="DK27" s="14">
        <f t="shared" si="405"/>
        <v>11816.657790723302</v>
      </c>
      <c r="DL27" s="42"/>
      <c r="DM27" s="14">
        <f>IFERROR(VLOOKUP($A27,HouseFY23!$A$7:$AJ$528,28,0),0)</f>
        <v>32568150.359999999</v>
      </c>
      <c r="DN27" s="14">
        <f t="shared" si="406"/>
        <v>10682.627255938243</v>
      </c>
      <c r="DO27" s="14">
        <f>IFERROR(VLOOKUP($A27,Compens80percent!$A$13:$M$560,12,0),0)</f>
        <v>0</v>
      </c>
      <c r="DP27" s="14">
        <f t="shared" si="406"/>
        <v>0</v>
      </c>
      <c r="DQ27" s="14">
        <f t="shared" si="407"/>
        <v>32568150.359999999</v>
      </c>
      <c r="DR27" s="14">
        <f t="shared" si="408"/>
        <v>10515.352692754746</v>
      </c>
      <c r="DS27" s="14">
        <f>IFERROR(VLOOKUP($A27,SpecEd23!$A$21:$Z$550,14,0),0)</f>
        <v>4912981.1106546149</v>
      </c>
      <c r="DT27" s="14">
        <f t="shared" si="409"/>
        <v>1611.4991284567604</v>
      </c>
      <c r="DU27" s="14">
        <f>IFERROR(VLOOKUP($A27,ECFE!$A$16:$AB$347,9,0),0)</f>
        <v>256928.897214</v>
      </c>
      <c r="DV27" s="14">
        <f t="shared" si="410"/>
        <v>84.274839371517558</v>
      </c>
      <c r="DW27" s="14">
        <f>IFERROR(VLOOKUP($A27,ParaFY19!$A$21:$Z$543,7,0),0)</f>
        <v>12740</v>
      </c>
      <c r="DX27" s="14">
        <f t="shared" si="411"/>
        <v>4.1788271589352002</v>
      </c>
      <c r="DY27" s="14">
        <f>IFERROR(VLOOKUP($A27,ConEnroll!$A$7:$S$341,13,0),0)</f>
        <v>0</v>
      </c>
      <c r="DZ27" s="14">
        <f t="shared" si="412"/>
        <v>0</v>
      </c>
      <c r="EA27" s="14">
        <f t="shared" si="345"/>
        <v>269668.897214</v>
      </c>
      <c r="EB27" s="14">
        <f t="shared" si="413"/>
        <v>88.45366653045275</v>
      </c>
      <c r="EC27" s="14">
        <f t="shared" si="346"/>
        <v>37750800.367868617</v>
      </c>
      <c r="ED27" s="14">
        <f t="shared" si="414"/>
        <v>12382.580050925457</v>
      </c>
      <c r="EE27" s="62"/>
      <c r="EF27" s="14">
        <f t="shared" si="347"/>
        <v>478.96013220027453</v>
      </c>
      <c r="EG27" s="14">
        <f t="shared" si="348"/>
        <v>79.510806119175413</v>
      </c>
      <c r="EH27" s="14">
        <f t="shared" si="349"/>
        <v>7.4513218827042351</v>
      </c>
      <c r="EI27" s="14">
        <f t="shared" si="415"/>
        <v>565.92226020215412</v>
      </c>
      <c r="EJ27" s="37">
        <f t="shared" si="351"/>
        <v>4.7891905666120997E-2</v>
      </c>
      <c r="EK27" s="42"/>
      <c r="EL27" s="14" t="str">
        <f>IFERROR(VLOOKUP($A27,#REF!,27,0),"0")</f>
        <v>0</v>
      </c>
      <c r="EM27" s="14">
        <f t="shared" si="416"/>
        <v>0</v>
      </c>
      <c r="EN27" s="14" t="str">
        <f>IFERROR(VLOOKUP($A27,SpecEd23!#REF!,23,0)," ")</f>
        <v xml:space="preserve"> </v>
      </c>
      <c r="EO27" s="14" t="e">
        <f t="shared" si="417"/>
        <v>#VALUE!</v>
      </c>
      <c r="EP27" s="14">
        <f>IFERROR(VLOOKUP($A27,ECFE!#REF!,24,0),0)</f>
        <v>0</v>
      </c>
      <c r="EQ27" s="14">
        <f t="shared" si="418"/>
        <v>0</v>
      </c>
      <c r="ER27" s="14">
        <f>IFERROR(VLOOKUP($A27,#REF!,30,0),0)</f>
        <v>0</v>
      </c>
      <c r="ES27" s="14">
        <f t="shared" si="419"/>
        <v>0</v>
      </c>
      <c r="ET27" s="14">
        <f>IFERROR(VLOOKUP($A27,#REF!,12,0),0)</f>
        <v>0</v>
      </c>
      <c r="EU27" s="14">
        <f t="shared" si="420"/>
        <v>0</v>
      </c>
      <c r="EV27" s="14">
        <v>0</v>
      </c>
      <c r="EW27" s="14">
        <f t="shared" si="421"/>
        <v>0</v>
      </c>
      <c r="EX27" s="14">
        <f>IFERROR(VLOOKUP($A27,ConEnroll!$A$8:$S$601,16,0),0)</f>
        <v>0</v>
      </c>
      <c r="EY27" s="14">
        <f t="shared" si="422"/>
        <v>0</v>
      </c>
      <c r="EZ27" s="14">
        <f t="shared" si="423"/>
        <v>0</v>
      </c>
      <c r="FA27" s="14">
        <f t="shared" si="424"/>
        <v>0</v>
      </c>
      <c r="FB27" s="14" t="e">
        <f t="shared" si="425"/>
        <v>#VALUE!</v>
      </c>
      <c r="FC27" s="14" t="e">
        <f t="shared" si="426"/>
        <v>#VALUE!</v>
      </c>
      <c r="FD27" s="62"/>
      <c r="FE27" s="14">
        <f t="shared" si="352"/>
        <v>10682.627255938243</v>
      </c>
      <c r="FF27" s="14" t="e">
        <f t="shared" si="353"/>
        <v>#VALUE!</v>
      </c>
      <c r="FG27" s="14">
        <f t="shared" si="427"/>
        <v>88.45366653045275</v>
      </c>
      <c r="FH27" s="14" t="e">
        <f t="shared" si="354"/>
        <v>#VALUE!</v>
      </c>
      <c r="FI27" s="37" t="e">
        <f t="shared" si="355"/>
        <v>#VALUE!</v>
      </c>
      <c r="FJ27" s="12"/>
      <c r="FK27" s="14" t="str">
        <f>IFERROR(VLOOKUP($A27,#REF!,27,0),"0")</f>
        <v>0</v>
      </c>
      <c r="FL27" s="14">
        <f t="shared" si="428"/>
        <v>0</v>
      </c>
      <c r="FM27" s="14" t="str">
        <f>IFERROR(VLOOKUP($A27,SpecEd23!$X$22:$Y$610,59,0)," ")</f>
        <v xml:space="preserve"> </v>
      </c>
      <c r="FN27" s="14" t="e">
        <f t="shared" si="429"/>
        <v>#VALUE!</v>
      </c>
      <c r="FO27" s="14">
        <f>IFERROR(VLOOKUP($A27,ECFE!#REF!,26,0),0)</f>
        <v>0</v>
      </c>
      <c r="FP27" s="14">
        <f t="shared" si="430"/>
        <v>0</v>
      </c>
      <c r="FQ27" s="14">
        <f>IFERROR(VLOOKUP($A27,#REF!,16,0),0)</f>
        <v>0</v>
      </c>
      <c r="FR27" s="14">
        <f t="shared" si="431"/>
        <v>0</v>
      </c>
      <c r="FS27" s="14">
        <f>IFERROR(VLOOKUP($A27,#REF!,12,0),0)</f>
        <v>0</v>
      </c>
      <c r="FT27" s="14">
        <f t="shared" si="432"/>
        <v>0</v>
      </c>
      <c r="FU27" s="14">
        <v>0</v>
      </c>
      <c r="FV27" s="14">
        <f t="shared" si="433"/>
        <v>0</v>
      </c>
      <c r="FW27" s="14">
        <f>IFERROR(VLOOKUP($A27,ConEnroll!$A$8:$S$601,16,0),0)</f>
        <v>0</v>
      </c>
      <c r="FX27" s="14">
        <f t="shared" si="434"/>
        <v>0</v>
      </c>
      <c r="FY27" s="14">
        <f t="shared" si="435"/>
        <v>0</v>
      </c>
      <c r="FZ27" s="14">
        <f t="shared" si="436"/>
        <v>0</v>
      </c>
      <c r="GA27" s="14" t="e">
        <f t="shared" si="437"/>
        <v>#VALUE!</v>
      </c>
      <c r="GB27" s="14" t="e">
        <f t="shared" si="438"/>
        <v>#VALUE!</v>
      </c>
      <c r="GC27" s="39"/>
      <c r="GD27" s="14">
        <f t="shared" si="356"/>
        <v>-10203.667123737969</v>
      </c>
      <c r="GE27" s="14" t="e">
        <f t="shared" si="357"/>
        <v>#VALUE!</v>
      </c>
      <c r="GF27" s="14">
        <f t="shared" si="358"/>
        <v>-81.002344647748515</v>
      </c>
      <c r="GG27" s="14" t="e">
        <f t="shared" si="359"/>
        <v>#VALUE!</v>
      </c>
      <c r="GH27" s="37" t="e">
        <f t="shared" si="360"/>
        <v>#VALUE!</v>
      </c>
    </row>
    <row r="28" spans="1:190" ht="12.5" x14ac:dyDescent="0.25">
      <c r="A28" s="67">
        <v>11</v>
      </c>
      <c r="B28" s="35">
        <v>1</v>
      </c>
      <c r="C28" s="14">
        <v>3</v>
      </c>
      <c r="D28" s="14"/>
      <c r="E28" s="14"/>
      <c r="F28" s="35" t="s">
        <v>2397</v>
      </c>
      <c r="G28" s="41"/>
      <c r="H28" s="14">
        <f>IFERROR(VLOOKUP($A28,BaseFY22!$A$7:$AK$528,6,0),0)</f>
        <v>38250.6</v>
      </c>
      <c r="I28" s="14">
        <f>IFERROR(VLOOKUP($A28,BaseFY22!$A$7:$AK$528,28,0),0)</f>
        <v>389262373</v>
      </c>
      <c r="J28" s="14">
        <f t="shared" si="361"/>
        <v>10176.634431878194</v>
      </c>
      <c r="K28" s="14">
        <f>IFERROR(VLOOKUP($A28,SpecEd22!$A$21:$BB$605,24,0)," ")</f>
        <v>72109127.293301344</v>
      </c>
      <c r="L28" s="14">
        <f t="shared" si="362"/>
        <v>1885.1763709144784</v>
      </c>
      <c r="M28" s="14">
        <f>IFERROR(VLOOKUP($A28,ECFE!$A$16:$AB$347,7,0),0)</f>
        <v>2493686.91</v>
      </c>
      <c r="N28" s="14">
        <f t="shared" si="318"/>
        <v>65.193406377939169</v>
      </c>
      <c r="O28" s="14">
        <v>0</v>
      </c>
      <c r="P28" s="14">
        <f t="shared" si="318"/>
        <v>0</v>
      </c>
      <c r="Q28" s="14">
        <f>IFERROR(VLOOKUP($A28,ConEnroll!$A$7:$S$337,10,0),0)</f>
        <v>55992.45</v>
      </c>
      <c r="R28" s="14">
        <f t="shared" si="363"/>
        <v>1.463831939891139</v>
      </c>
      <c r="S28" s="14">
        <f t="shared" si="319"/>
        <v>2549679.3600000003</v>
      </c>
      <c r="T28" s="14">
        <f t="shared" si="364"/>
        <v>66.65723831783032</v>
      </c>
      <c r="U28" s="14">
        <f t="shared" si="320"/>
        <v>463921179.65330136</v>
      </c>
      <c r="V28" s="14">
        <f t="shared" si="365"/>
        <v>12128.468041110502</v>
      </c>
      <c r="W28" s="42"/>
      <c r="X28" s="14">
        <f>IFERROR(VLOOKUP($A28,HouseFY22!$A$6:$AJ$528,28,0),0)</f>
        <v>395264583.04888099</v>
      </c>
      <c r="Y28" s="14">
        <f t="shared" si="366"/>
        <v>10333.552494572137</v>
      </c>
      <c r="Z28" s="14">
        <f>IFERROR(VLOOKUP($A28,Compens80percent!$A$13:$M$560,12,0),0)</f>
        <v>687.35999999940395</v>
      </c>
      <c r="AA28" s="14">
        <f t="shared" si="366"/>
        <v>1.7969914197408773E-2</v>
      </c>
      <c r="AB28" s="14">
        <f t="shared" si="367"/>
        <v>395265270.40888101</v>
      </c>
      <c r="AC28" s="14">
        <f t="shared" si="366"/>
        <v>10333.570464486336</v>
      </c>
      <c r="AD28" s="14">
        <f>IFERROR(VLOOKUP(A28,SpecEd22!$A$21:$Z$550,14,0),0)</f>
        <v>73198416.349589437</v>
      </c>
      <c r="AE28" s="14">
        <f t="shared" si="368"/>
        <v>1913.6540694679152</v>
      </c>
      <c r="AF28" s="14">
        <f>IFERROR(VLOOKUP($A28,ECFE!$A$16:$AB$348,8,0),0)</f>
        <v>2543560.6482000002</v>
      </c>
      <c r="AG28" s="14">
        <f t="shared" si="369"/>
        <v>66.497274505497955</v>
      </c>
      <c r="AH28" s="14">
        <f>IFERROR(VLOOKUP(A28,ParaFY19!$A$21:$Z$543,7,0),0)</f>
        <v>197960</v>
      </c>
      <c r="AI28" s="14">
        <f t="shared" si="370"/>
        <v>5.1753436547400566</v>
      </c>
      <c r="AJ28" s="14">
        <f>IFERROR(VLOOKUP(A28,ConEnroll!$A$7:$S$341,13,0),0)</f>
        <v>69990.5625</v>
      </c>
      <c r="AK28" s="14">
        <f t="shared" si="371"/>
        <v>1.8297899248639238</v>
      </c>
      <c r="AL28" s="14">
        <f t="shared" si="324"/>
        <v>2811511.2107000002</v>
      </c>
      <c r="AM28" s="14">
        <f t="shared" si="372"/>
        <v>73.502408085101933</v>
      </c>
      <c r="AN28" s="14">
        <f t="shared" si="373"/>
        <v>471275197.96917039</v>
      </c>
      <c r="AO28" s="14">
        <f t="shared" si="374"/>
        <v>12320.726942039351</v>
      </c>
      <c r="AP28" s="62"/>
      <c r="AQ28" s="14">
        <f t="shared" si="51"/>
        <v>156.93603260814234</v>
      </c>
      <c r="AR28" s="14">
        <f t="shared" si="325"/>
        <v>28.477698553436767</v>
      </c>
      <c r="AS28" s="14">
        <f t="shared" si="326"/>
        <v>6.8451697672716136</v>
      </c>
      <c r="AT28" s="14">
        <f t="shared" si="375"/>
        <v>192.25890092885072</v>
      </c>
      <c r="AU28" s="37">
        <f t="shared" si="328"/>
        <v>1.5851870184855364E-2</v>
      </c>
      <c r="AV28" s="42"/>
      <c r="AW28" s="14" t="str">
        <f>IFERROR(VLOOKUP($A28,#REF!,27,0),"0")</f>
        <v>0</v>
      </c>
      <c r="AX28" s="14">
        <f t="shared" si="376"/>
        <v>0</v>
      </c>
      <c r="AY28" s="14" t="str">
        <f>IFERROR(VLOOKUP($A28,SpecEd22!#REF!,23,0)," ")</f>
        <v xml:space="preserve"> </v>
      </c>
      <c r="AZ28" s="14" t="e">
        <f t="shared" si="377"/>
        <v>#VALUE!</v>
      </c>
      <c r="BA28" s="14">
        <f>IFERROR(VLOOKUP($A28,ECFE!#REF!,23,0),0)</f>
        <v>0</v>
      </c>
      <c r="BB28" s="14">
        <f t="shared" si="378"/>
        <v>0</v>
      </c>
      <c r="BC28" s="14">
        <f>IFERROR(VLOOKUP($A28,#REF!,17,0),0)</f>
        <v>0</v>
      </c>
      <c r="BD28" s="14">
        <f t="shared" si="379"/>
        <v>0</v>
      </c>
      <c r="BE28" s="14">
        <f>IFERROR(VLOOKUP($A28,#REF!,9,0),0)</f>
        <v>0</v>
      </c>
      <c r="BF28" s="14">
        <f t="shared" si="380"/>
        <v>0</v>
      </c>
      <c r="BG28" s="14">
        <v>0</v>
      </c>
      <c r="BH28" s="14">
        <f t="shared" si="381"/>
        <v>0</v>
      </c>
      <c r="BI28" s="14">
        <f>IFERROR(VLOOKUP($A28,ConEnroll!$A$8:$S$601,15,0),0)</f>
        <v>-5</v>
      </c>
      <c r="BJ28" s="14">
        <f t="shared" si="382"/>
        <v>-1.3071690378713014E-4</v>
      </c>
      <c r="BK28" s="14">
        <f t="shared" si="383"/>
        <v>-5</v>
      </c>
      <c r="BL28" s="14">
        <f t="shared" si="384"/>
        <v>-1.3071690378713014E-4</v>
      </c>
      <c r="BM28" s="14" t="e">
        <f t="shared" si="385"/>
        <v>#VALUE!</v>
      </c>
      <c r="BN28" s="14" t="e">
        <f t="shared" si="386"/>
        <v>#VALUE!</v>
      </c>
      <c r="BO28" s="42"/>
      <c r="BP28" s="14">
        <f t="shared" si="331"/>
        <v>10333.552494572137</v>
      </c>
      <c r="BQ28" s="14" t="e">
        <f t="shared" si="332"/>
        <v>#VALUE!</v>
      </c>
      <c r="BR28" s="14">
        <f t="shared" si="387"/>
        <v>73.502538802005716</v>
      </c>
      <c r="BS28" s="14" t="e">
        <f t="shared" si="334"/>
        <v>#VALUE!</v>
      </c>
      <c r="BT28" s="37" t="e">
        <f t="shared" si="335"/>
        <v>#VALUE!</v>
      </c>
      <c r="BU28" s="41"/>
      <c r="BV28" s="14" t="str">
        <f>IFERROR(VLOOKUP($A28,#REF!,27,0),"0")</f>
        <v>0</v>
      </c>
      <c r="BW28" s="14">
        <f t="shared" si="388"/>
        <v>0</v>
      </c>
      <c r="BX28" s="14" t="str">
        <f>IFERROR(VLOOKUP($A28,SpecEd22!$Z$22:$AV$606,59,0)," ")</f>
        <v xml:space="preserve"> </v>
      </c>
      <c r="BY28" s="14" t="e">
        <f t="shared" si="389"/>
        <v>#VALUE!</v>
      </c>
      <c r="BZ28" s="14">
        <f>IFERROR(VLOOKUP($A28,ECFE!#REF!,25,0),0)</f>
        <v>0</v>
      </c>
      <c r="CA28" s="14">
        <f t="shared" si="390"/>
        <v>0</v>
      </c>
      <c r="CB28" s="14">
        <f>IFERROR(VLOOKUP($A28,#REF!,17,0),0)</f>
        <v>0</v>
      </c>
      <c r="CC28" s="14">
        <f t="shared" si="391"/>
        <v>0</v>
      </c>
      <c r="CD28" s="14">
        <f>IFERROR(VLOOKUP($A28,#REF!,9,0),0)</f>
        <v>0</v>
      </c>
      <c r="CE28" s="14">
        <f t="shared" si="392"/>
        <v>0</v>
      </c>
      <c r="CF28" s="14">
        <v>0</v>
      </c>
      <c r="CG28" s="14">
        <f t="shared" si="393"/>
        <v>0</v>
      </c>
      <c r="CH28" s="14">
        <f>IFERROR(VLOOKUP($A28,ConEnroll!$A$8:$S$601,15,0),0)</f>
        <v>-5</v>
      </c>
      <c r="CI28" s="14">
        <f t="shared" si="394"/>
        <v>-1.3071690378713014E-4</v>
      </c>
      <c r="CJ28" s="14">
        <f t="shared" si="395"/>
        <v>-5</v>
      </c>
      <c r="CK28" s="14">
        <f t="shared" si="396"/>
        <v>-1.3071690378713014E-4</v>
      </c>
      <c r="CL28" s="14" t="e">
        <f t="shared" si="397"/>
        <v>#VALUE!</v>
      </c>
      <c r="CM28" s="14" t="e">
        <f t="shared" si="398"/>
        <v>#VALUE!</v>
      </c>
      <c r="CN28" s="42"/>
      <c r="CO28" s="14">
        <f t="shared" si="338"/>
        <v>-10176.634431878194</v>
      </c>
      <c r="CP28" s="14" t="e">
        <f t="shared" si="339"/>
        <v>#VALUE!</v>
      </c>
      <c r="CQ28" s="14">
        <f t="shared" si="340"/>
        <v>-66.657369034734103</v>
      </c>
      <c r="CR28" s="14" t="e">
        <f t="shared" si="341"/>
        <v>#VALUE!</v>
      </c>
      <c r="CS28" s="37" t="e">
        <f t="shared" si="342"/>
        <v>#VALUE!</v>
      </c>
      <c r="CT28" s="239"/>
      <c r="CU28" s="239"/>
      <c r="CV28" s="468"/>
      <c r="CW28" s="14">
        <f>IFERROR(VLOOKUP($A28,BaseFY23!$A$7:$AK$527,6,0),0)</f>
        <v>39054.928558</v>
      </c>
      <c r="CX28" s="14">
        <f>IFERROR(VLOOKUP($A28,BaseFY23!$A$7:$AN$528,28,0),0)</f>
        <v>399389788.5</v>
      </c>
      <c r="CY28" s="14">
        <f t="shared" si="399"/>
        <v>10226.360750010619</v>
      </c>
      <c r="CZ28" s="14">
        <f>IFERROR(VLOOKUP($A28,SpecEd23!$A$21:$BB$605,23,0)," ")</f>
        <v>77289418.126755536</v>
      </c>
      <c r="DA28" s="14">
        <f t="shared" si="400"/>
        <v>1978.992690051243</v>
      </c>
      <c r="DB28" s="14">
        <f>IFERROR(VLOOKUP($A28,ECFE!$A$16:$AB$347,7,0),0)</f>
        <v>2493686.91</v>
      </c>
      <c r="DC28" s="14">
        <f t="shared" si="401"/>
        <v>63.850761019743153</v>
      </c>
      <c r="DD28" s="14">
        <v>0</v>
      </c>
      <c r="DE28" s="14">
        <f t="shared" si="402"/>
        <v>0</v>
      </c>
      <c r="DF28" s="14">
        <f>IFERROR(VLOOKUP($A28,ConEnroll!$A$7:$S$338,10,0),0)</f>
        <v>55992.45</v>
      </c>
      <c r="DG28" s="14">
        <f t="shared" si="403"/>
        <v>1.4336846095326046</v>
      </c>
      <c r="DH28" s="14">
        <f t="shared" si="343"/>
        <v>2549679.3600000003</v>
      </c>
      <c r="DI28" s="14">
        <f t="shared" si="404"/>
        <v>65.284445629275766</v>
      </c>
      <c r="DJ28" s="14">
        <f t="shared" si="344"/>
        <v>479228885.98675555</v>
      </c>
      <c r="DK28" s="14">
        <f t="shared" si="405"/>
        <v>12270.637885691138</v>
      </c>
      <c r="DL28" s="42"/>
      <c r="DM28" s="14">
        <f>IFERROR(VLOOKUP($A28,HouseFY23!$A$7:$AJ$528,28,0),0)</f>
        <v>411568385.07999998</v>
      </c>
      <c r="DN28" s="14">
        <f t="shared" si="406"/>
        <v>10538.193264616648</v>
      </c>
      <c r="DO28" s="14">
        <f>IFERROR(VLOOKUP($A28,Compens80percent!$A$13:$M$560,12,0),0)</f>
        <v>687.35999999940395</v>
      </c>
      <c r="DP28" s="14">
        <f t="shared" si="406"/>
        <v>1.7599827355428751E-2</v>
      </c>
      <c r="DQ28" s="14">
        <f t="shared" si="407"/>
        <v>411569072.44</v>
      </c>
      <c r="DR28" s="14">
        <f t="shared" si="408"/>
        <v>10759.806968779574</v>
      </c>
      <c r="DS28" s="14">
        <f>IFERROR(VLOOKUP($A28,SpecEd23!$A$21:$Z$550,14,0),0)</f>
        <v>79810605.635553584</v>
      </c>
      <c r="DT28" s="14">
        <f t="shared" si="409"/>
        <v>2043.5476028851986</v>
      </c>
      <c r="DU28" s="14">
        <f>IFERROR(VLOOKUP($A28,ECFE!$A$16:$AB$347,9,0),0)</f>
        <v>2594431.8611639999</v>
      </c>
      <c r="DV28" s="14">
        <f t="shared" si="410"/>
        <v>66.430331764940775</v>
      </c>
      <c r="DW28" s="14">
        <f>IFERROR(VLOOKUP($A28,ParaFY19!$A$21:$Z$543,7,0),0)</f>
        <v>197960</v>
      </c>
      <c r="DX28" s="14">
        <f t="shared" si="411"/>
        <v>5.0687584719560297</v>
      </c>
      <c r="DY28" s="14">
        <f>IFERROR(VLOOKUP($A28,ConEnroll!$A$7:$S$341,13,0),0)</f>
        <v>69990.5625</v>
      </c>
      <c r="DZ28" s="14">
        <f t="shared" si="412"/>
        <v>1.7921057619157559</v>
      </c>
      <c r="EA28" s="14">
        <f t="shared" si="345"/>
        <v>2862382.4236639999</v>
      </c>
      <c r="EB28" s="14">
        <f t="shared" si="413"/>
        <v>73.291195998812555</v>
      </c>
      <c r="EC28" s="14">
        <f t="shared" si="346"/>
        <v>494241373.13921756</v>
      </c>
      <c r="ED28" s="14">
        <f t="shared" si="414"/>
        <v>12655.032063500659</v>
      </c>
      <c r="EE28" s="62"/>
      <c r="EF28" s="14">
        <f t="shared" si="347"/>
        <v>311.83251460602878</v>
      </c>
      <c r="EG28" s="14">
        <f t="shared" si="348"/>
        <v>64.554912833955541</v>
      </c>
      <c r="EH28" s="14">
        <f t="shared" si="349"/>
        <v>8.006750369536789</v>
      </c>
      <c r="EI28" s="14">
        <f t="shared" si="415"/>
        <v>384.39417780952112</v>
      </c>
      <c r="EJ28" s="37">
        <f t="shared" si="351"/>
        <v>3.1326340275900852E-2</v>
      </c>
      <c r="EK28" s="42"/>
      <c r="EL28" s="14" t="str">
        <f>IFERROR(VLOOKUP($A28,#REF!,27,0),"0")</f>
        <v>0</v>
      </c>
      <c r="EM28" s="14">
        <f t="shared" si="416"/>
        <v>0</v>
      </c>
      <c r="EN28" s="14" t="str">
        <f>IFERROR(VLOOKUP($A28,SpecEd23!#REF!,23,0)," ")</f>
        <v xml:space="preserve"> </v>
      </c>
      <c r="EO28" s="14" t="e">
        <f t="shared" si="417"/>
        <v>#VALUE!</v>
      </c>
      <c r="EP28" s="14">
        <f>IFERROR(VLOOKUP($A28,ECFE!#REF!,24,0),0)</f>
        <v>0</v>
      </c>
      <c r="EQ28" s="14">
        <f t="shared" si="418"/>
        <v>0</v>
      </c>
      <c r="ER28" s="14">
        <f>IFERROR(VLOOKUP($A28,#REF!,30,0),0)</f>
        <v>0</v>
      </c>
      <c r="ES28" s="14">
        <f t="shared" si="419"/>
        <v>0</v>
      </c>
      <c r="ET28" s="14">
        <f>IFERROR(VLOOKUP($A28,#REF!,12,0),0)</f>
        <v>0</v>
      </c>
      <c r="EU28" s="14">
        <f t="shared" si="420"/>
        <v>0</v>
      </c>
      <c r="EV28" s="14">
        <v>0</v>
      </c>
      <c r="EW28" s="14">
        <f t="shared" si="421"/>
        <v>0</v>
      </c>
      <c r="EX28" s="14">
        <f>IFERROR(VLOOKUP($A28,ConEnroll!$A$8:$S$601,16,0),0)</f>
        <v>6</v>
      </c>
      <c r="EY28" s="14">
        <f t="shared" si="422"/>
        <v>1.5362977789319145E-4</v>
      </c>
      <c r="EZ28" s="14">
        <f t="shared" si="423"/>
        <v>6</v>
      </c>
      <c r="FA28" s="14">
        <f t="shared" si="424"/>
        <v>1.5362977789319145E-4</v>
      </c>
      <c r="FB28" s="14" t="e">
        <f t="shared" si="425"/>
        <v>#VALUE!</v>
      </c>
      <c r="FC28" s="14" t="e">
        <f t="shared" si="426"/>
        <v>#VALUE!</v>
      </c>
      <c r="FD28" s="62"/>
      <c r="FE28" s="14">
        <f t="shared" si="352"/>
        <v>10538.193264616648</v>
      </c>
      <c r="FF28" s="14" t="e">
        <f t="shared" si="353"/>
        <v>#VALUE!</v>
      </c>
      <c r="FG28" s="14">
        <f t="shared" si="427"/>
        <v>73.291042369034656</v>
      </c>
      <c r="FH28" s="14" t="e">
        <f t="shared" si="354"/>
        <v>#VALUE!</v>
      </c>
      <c r="FI28" s="37" t="e">
        <f t="shared" si="355"/>
        <v>#VALUE!</v>
      </c>
      <c r="FJ28" s="12"/>
      <c r="FK28" s="14" t="str">
        <f>IFERROR(VLOOKUP($A28,#REF!,27,0),"0")</f>
        <v>0</v>
      </c>
      <c r="FL28" s="14">
        <f t="shared" si="428"/>
        <v>0</v>
      </c>
      <c r="FM28" s="14" t="str">
        <f>IFERROR(VLOOKUP($A28,SpecEd23!$X$22:$Y$610,59,0)," ")</f>
        <v xml:space="preserve"> </v>
      </c>
      <c r="FN28" s="14" t="e">
        <f t="shared" si="429"/>
        <v>#VALUE!</v>
      </c>
      <c r="FO28" s="14">
        <f>IFERROR(VLOOKUP($A28,ECFE!#REF!,26,0),0)</f>
        <v>0</v>
      </c>
      <c r="FP28" s="14">
        <f t="shared" si="430"/>
        <v>0</v>
      </c>
      <c r="FQ28" s="14">
        <f>IFERROR(VLOOKUP($A28,#REF!,16,0),0)</f>
        <v>0</v>
      </c>
      <c r="FR28" s="14">
        <f t="shared" si="431"/>
        <v>0</v>
      </c>
      <c r="FS28" s="14">
        <f>IFERROR(VLOOKUP($A28,#REF!,12,0),0)</f>
        <v>0</v>
      </c>
      <c r="FT28" s="14">
        <f t="shared" si="432"/>
        <v>0</v>
      </c>
      <c r="FU28" s="14">
        <v>0</v>
      </c>
      <c r="FV28" s="14">
        <f t="shared" si="433"/>
        <v>0</v>
      </c>
      <c r="FW28" s="14">
        <f>IFERROR(VLOOKUP($A28,ConEnroll!$A$8:$S$601,16,0),0)</f>
        <v>6</v>
      </c>
      <c r="FX28" s="14">
        <f t="shared" si="434"/>
        <v>1.5362977789319145E-4</v>
      </c>
      <c r="FY28" s="14">
        <f t="shared" si="435"/>
        <v>6</v>
      </c>
      <c r="FZ28" s="14">
        <f t="shared" si="436"/>
        <v>1.5362977789319145E-4</v>
      </c>
      <c r="GA28" s="14" t="e">
        <f t="shared" si="437"/>
        <v>#VALUE!</v>
      </c>
      <c r="GB28" s="14" t="e">
        <f t="shared" si="438"/>
        <v>#VALUE!</v>
      </c>
      <c r="GC28" s="39"/>
      <c r="GD28" s="14">
        <f t="shared" si="356"/>
        <v>-10226.360750010619</v>
      </c>
      <c r="GE28" s="14" t="e">
        <f t="shared" si="357"/>
        <v>#VALUE!</v>
      </c>
      <c r="GF28" s="14">
        <f t="shared" si="358"/>
        <v>-65.284291999497867</v>
      </c>
      <c r="GG28" s="14" t="e">
        <f t="shared" si="359"/>
        <v>#VALUE!</v>
      </c>
      <c r="GH28" s="37" t="e">
        <f t="shared" si="360"/>
        <v>#VALUE!</v>
      </c>
    </row>
    <row r="29" spans="1:190" ht="12.5" x14ac:dyDescent="0.25">
      <c r="A29" s="67">
        <v>12</v>
      </c>
      <c r="B29" s="35">
        <v>1</v>
      </c>
      <c r="C29" s="14">
        <v>3</v>
      </c>
      <c r="D29" s="14"/>
      <c r="E29" s="14"/>
      <c r="F29" s="35" t="s">
        <v>2398</v>
      </c>
      <c r="G29" s="41"/>
      <c r="H29" s="14">
        <f>IFERROR(VLOOKUP($A29,BaseFY22!$A$7:$AK$528,6,0),0)</f>
        <v>6434</v>
      </c>
      <c r="I29" s="14">
        <f>IFERROR(VLOOKUP($A29,BaseFY22!$A$7:$AK$528,28,0),0)</f>
        <v>60905766.25</v>
      </c>
      <c r="J29" s="14">
        <f t="shared" si="361"/>
        <v>9466.2365946534046</v>
      </c>
      <c r="K29" s="14">
        <f>IFERROR(VLOOKUP($A29,SpecEd22!$A$21:$BB$605,24,0)," ")</f>
        <v>16394036.426416062</v>
      </c>
      <c r="L29" s="14">
        <f t="shared" si="362"/>
        <v>2548.0317728343275</v>
      </c>
      <c r="M29" s="14">
        <f>IFERROR(VLOOKUP($A29,ECFE!$A$16:$AB$347,7,0),0)</f>
        <v>327003.76500000001</v>
      </c>
      <c r="N29" s="14">
        <f t="shared" si="318"/>
        <v>50.824334006838669</v>
      </c>
      <c r="O29" s="14">
        <v>0</v>
      </c>
      <c r="P29" s="14">
        <f t="shared" si="318"/>
        <v>0</v>
      </c>
      <c r="Q29" s="14">
        <f>IFERROR(VLOOKUP($A29,ConEnroll!$A$7:$S$337,10,0),0)</f>
        <v>4928.17</v>
      </c>
      <c r="R29" s="14">
        <f t="shared" si="363"/>
        <v>0.76595741373950887</v>
      </c>
      <c r="S29" s="14">
        <f t="shared" si="319"/>
        <v>331931.935</v>
      </c>
      <c r="T29" s="14">
        <f t="shared" si="364"/>
        <v>51.590291420578176</v>
      </c>
      <c r="U29" s="14">
        <f t="shared" si="320"/>
        <v>77631734.611416072</v>
      </c>
      <c r="V29" s="14">
        <f t="shared" si="365"/>
        <v>12065.858658908312</v>
      </c>
      <c r="W29" s="42"/>
      <c r="X29" s="14">
        <f>IFERROR(VLOOKUP($A29,HouseFY22!$A$6:$AJ$528,28,0),0)</f>
        <v>61852945.25</v>
      </c>
      <c r="Y29" s="14">
        <f t="shared" si="366"/>
        <v>9613.4512356232517</v>
      </c>
      <c r="Z29" s="14">
        <f>IFERROR(VLOOKUP($A29,Compens80percent!$A$13:$M$560,12,0),0)</f>
        <v>0</v>
      </c>
      <c r="AA29" s="14">
        <f t="shared" si="366"/>
        <v>0</v>
      </c>
      <c r="AB29" s="14">
        <f t="shared" si="367"/>
        <v>61852945.25</v>
      </c>
      <c r="AC29" s="14">
        <f t="shared" si="366"/>
        <v>9613.4512356232517</v>
      </c>
      <c r="AD29" s="14">
        <f>IFERROR(VLOOKUP(A29,SpecEd22!$A$21:$Z$550,14,0),0)</f>
        <v>16541034.484129062</v>
      </c>
      <c r="AE29" s="14">
        <f t="shared" si="368"/>
        <v>2570.8788442849022</v>
      </c>
      <c r="AF29" s="14">
        <f>IFERROR(VLOOKUP($A29,ECFE!$A$16:$AB$348,8,0),0)</f>
        <v>333543.84030000004</v>
      </c>
      <c r="AG29" s="14">
        <f t="shared" si="369"/>
        <v>51.840820686975448</v>
      </c>
      <c r="AH29" s="14">
        <f>IFERROR(VLOOKUP(A29,ParaFY19!$A$21:$Z$543,7,0),0)</f>
        <v>5292</v>
      </c>
      <c r="AI29" s="14">
        <f t="shared" si="370"/>
        <v>0.82250543985079272</v>
      </c>
      <c r="AJ29" s="14">
        <f>IFERROR(VLOOKUP(A29,ConEnroll!$A$7:$S$341,13,0),0)</f>
        <v>6160.2124999999996</v>
      </c>
      <c r="AK29" s="14">
        <f t="shared" si="371"/>
        <v>0.95744676717438604</v>
      </c>
      <c r="AL29" s="14">
        <f t="shared" si="324"/>
        <v>344996.05280000006</v>
      </c>
      <c r="AM29" s="14">
        <f t="shared" si="372"/>
        <v>53.620772894000631</v>
      </c>
      <c r="AN29" s="14">
        <f t="shared" si="373"/>
        <v>78738975.786929056</v>
      </c>
      <c r="AO29" s="14">
        <f t="shared" si="374"/>
        <v>12237.950852802154</v>
      </c>
      <c r="AP29" s="62"/>
      <c r="AQ29" s="14">
        <f t="shared" si="51"/>
        <v>147.2146409698471</v>
      </c>
      <c r="AR29" s="14">
        <f t="shared" si="325"/>
        <v>22.847071450574731</v>
      </c>
      <c r="AS29" s="14">
        <f t="shared" si="326"/>
        <v>2.030481473422455</v>
      </c>
      <c r="AT29" s="14">
        <f t="shared" si="375"/>
        <v>172.0921938938443</v>
      </c>
      <c r="AU29" s="37">
        <f t="shared" si="328"/>
        <v>1.4262739085443154E-2</v>
      </c>
      <c r="AV29" s="42"/>
      <c r="AW29" s="14" t="str">
        <f>IFERROR(VLOOKUP($A29,#REF!,27,0),"0")</f>
        <v>0</v>
      </c>
      <c r="AX29" s="14">
        <f t="shared" si="376"/>
        <v>0</v>
      </c>
      <c r="AY29" s="14" t="str">
        <f>IFERROR(VLOOKUP($A29,SpecEd22!#REF!,23,0)," ")</f>
        <v xml:space="preserve"> </v>
      </c>
      <c r="AZ29" s="14" t="e">
        <f t="shared" si="377"/>
        <v>#VALUE!</v>
      </c>
      <c r="BA29" s="14">
        <f>IFERROR(VLOOKUP($A29,ECFE!#REF!,23,0),0)</f>
        <v>0</v>
      </c>
      <c r="BB29" s="14">
        <f t="shared" si="378"/>
        <v>0</v>
      </c>
      <c r="BC29" s="14">
        <f>IFERROR(VLOOKUP($A29,#REF!,17,0),0)</f>
        <v>0</v>
      </c>
      <c r="BD29" s="14">
        <f t="shared" si="379"/>
        <v>0</v>
      </c>
      <c r="BE29" s="14">
        <f>IFERROR(VLOOKUP($A29,#REF!,9,0),0)</f>
        <v>0</v>
      </c>
      <c r="BF29" s="14">
        <f t="shared" si="380"/>
        <v>0</v>
      </c>
      <c r="BG29" s="14">
        <v>0</v>
      </c>
      <c r="BH29" s="14">
        <f t="shared" si="381"/>
        <v>0</v>
      </c>
      <c r="BI29" s="14">
        <f>IFERROR(VLOOKUP($A29,ConEnroll!$A$8:$S$601,15,0),0)</f>
        <v>-1</v>
      </c>
      <c r="BJ29" s="14">
        <f t="shared" si="382"/>
        <v>-1.5542430836182778E-4</v>
      </c>
      <c r="BK29" s="14">
        <f t="shared" si="383"/>
        <v>-1</v>
      </c>
      <c r="BL29" s="14">
        <f t="shared" si="384"/>
        <v>-1.5542430836182778E-4</v>
      </c>
      <c r="BM29" s="14" t="e">
        <f t="shared" si="385"/>
        <v>#VALUE!</v>
      </c>
      <c r="BN29" s="14" t="e">
        <f t="shared" si="386"/>
        <v>#VALUE!</v>
      </c>
      <c r="BO29" s="42"/>
      <c r="BP29" s="14">
        <f t="shared" si="331"/>
        <v>9613.4512356232517</v>
      </c>
      <c r="BQ29" s="14" t="e">
        <f t="shared" si="332"/>
        <v>#VALUE!</v>
      </c>
      <c r="BR29" s="14">
        <f t="shared" si="387"/>
        <v>53.620928318308991</v>
      </c>
      <c r="BS29" s="14" t="e">
        <f t="shared" si="334"/>
        <v>#VALUE!</v>
      </c>
      <c r="BT29" s="37" t="e">
        <f t="shared" si="335"/>
        <v>#VALUE!</v>
      </c>
      <c r="BU29" s="41"/>
      <c r="BV29" s="14" t="str">
        <f>IFERROR(VLOOKUP($A29,#REF!,27,0),"0")</f>
        <v>0</v>
      </c>
      <c r="BW29" s="14">
        <f t="shared" si="388"/>
        <v>0</v>
      </c>
      <c r="BX29" s="14" t="str">
        <f>IFERROR(VLOOKUP($A29,SpecEd22!$Z$22:$AV$606,59,0)," ")</f>
        <v xml:space="preserve"> </v>
      </c>
      <c r="BY29" s="14" t="e">
        <f t="shared" si="389"/>
        <v>#VALUE!</v>
      </c>
      <c r="BZ29" s="14">
        <f>IFERROR(VLOOKUP($A29,ECFE!#REF!,25,0),0)</f>
        <v>0</v>
      </c>
      <c r="CA29" s="14">
        <f t="shared" si="390"/>
        <v>0</v>
      </c>
      <c r="CB29" s="14">
        <f>IFERROR(VLOOKUP($A29,#REF!,17,0),0)</f>
        <v>0</v>
      </c>
      <c r="CC29" s="14">
        <f t="shared" si="391"/>
        <v>0</v>
      </c>
      <c r="CD29" s="14">
        <f>IFERROR(VLOOKUP($A29,#REF!,9,0),0)</f>
        <v>0</v>
      </c>
      <c r="CE29" s="14">
        <f t="shared" si="392"/>
        <v>0</v>
      </c>
      <c r="CF29" s="14">
        <v>0</v>
      </c>
      <c r="CG29" s="14">
        <f t="shared" si="393"/>
        <v>0</v>
      </c>
      <c r="CH29" s="14">
        <f>IFERROR(VLOOKUP($A29,ConEnroll!$A$8:$S$601,15,0),0)</f>
        <v>-1</v>
      </c>
      <c r="CI29" s="14">
        <f t="shared" si="394"/>
        <v>-1.5542430836182778E-4</v>
      </c>
      <c r="CJ29" s="14">
        <f t="shared" si="395"/>
        <v>-1</v>
      </c>
      <c r="CK29" s="14">
        <f t="shared" si="396"/>
        <v>-1.5542430836182778E-4</v>
      </c>
      <c r="CL29" s="14" t="e">
        <f t="shared" si="397"/>
        <v>#VALUE!</v>
      </c>
      <c r="CM29" s="14" t="e">
        <f t="shared" si="398"/>
        <v>#VALUE!</v>
      </c>
      <c r="CN29" s="42"/>
      <c r="CO29" s="14">
        <f t="shared" si="338"/>
        <v>-9466.2365946534046</v>
      </c>
      <c r="CP29" s="14" t="e">
        <f t="shared" si="339"/>
        <v>#VALUE!</v>
      </c>
      <c r="CQ29" s="14">
        <f t="shared" si="340"/>
        <v>-51.590446844886536</v>
      </c>
      <c r="CR29" s="14" t="e">
        <f t="shared" si="341"/>
        <v>#VALUE!</v>
      </c>
      <c r="CS29" s="37" t="e">
        <f t="shared" si="342"/>
        <v>#VALUE!</v>
      </c>
      <c r="CT29" s="239"/>
      <c r="CU29" s="239"/>
      <c r="CV29" s="468"/>
      <c r="CW29" s="14">
        <f>IFERROR(VLOOKUP($A29,BaseFY23!$A$7:$AK$527,6,0),0)</f>
        <v>6359.9120119999998</v>
      </c>
      <c r="CX29" s="14">
        <f>IFERROR(VLOOKUP($A29,BaseFY23!$A$7:$AN$528,28,0),0)</f>
        <v>60461204.25</v>
      </c>
      <c r="CY29" s="14">
        <f t="shared" si="399"/>
        <v>9506.6101757258093</v>
      </c>
      <c r="CZ29" s="14">
        <f>IFERROR(VLOOKUP($A29,SpecEd23!$A$21:$BB$605,23,0)," ")</f>
        <v>16855434.856175613</v>
      </c>
      <c r="DA29" s="14">
        <f t="shared" si="400"/>
        <v>2650.2622716120077</v>
      </c>
      <c r="DB29" s="14">
        <f>IFERROR(VLOOKUP($A29,ECFE!$A$16:$AB$347,7,0),0)</f>
        <v>327003.76500000001</v>
      </c>
      <c r="DC29" s="14">
        <f t="shared" si="401"/>
        <v>51.416397645596867</v>
      </c>
      <c r="DD29" s="14">
        <v>0</v>
      </c>
      <c r="DE29" s="14">
        <f t="shared" si="402"/>
        <v>0</v>
      </c>
      <c r="DF29" s="14">
        <f>IFERROR(VLOOKUP($A29,ConEnroll!$A$7:$S$338,10,0),0)</f>
        <v>4928.17</v>
      </c>
      <c r="DG29" s="14">
        <f t="shared" si="403"/>
        <v>0.77488021700637333</v>
      </c>
      <c r="DH29" s="14">
        <f t="shared" si="343"/>
        <v>331931.935</v>
      </c>
      <c r="DI29" s="14">
        <f t="shared" si="404"/>
        <v>52.191277862603236</v>
      </c>
      <c r="DJ29" s="14">
        <f t="shared" si="344"/>
        <v>77648571.041175619</v>
      </c>
      <c r="DK29" s="14">
        <f t="shared" si="405"/>
        <v>12209.06372520042</v>
      </c>
      <c r="DL29" s="42"/>
      <c r="DM29" s="14">
        <f>IFERROR(VLOOKUP($A29,HouseFY23!$A$7:$AJ$528,28,0),0)</f>
        <v>62346589.25</v>
      </c>
      <c r="DN29" s="14">
        <f t="shared" si="406"/>
        <v>9803.05845935656</v>
      </c>
      <c r="DO29" s="14">
        <f>IFERROR(VLOOKUP($A29,Compens80percent!$A$13:$M$560,12,0),0)</f>
        <v>0</v>
      </c>
      <c r="DP29" s="14">
        <f t="shared" si="406"/>
        <v>0</v>
      </c>
      <c r="DQ29" s="14">
        <f t="shared" si="407"/>
        <v>62346589.25</v>
      </c>
      <c r="DR29" s="14">
        <f t="shared" si="408"/>
        <v>9690.1755129002177</v>
      </c>
      <c r="DS29" s="14">
        <f>IFERROR(VLOOKUP($A29,SpecEd23!$A$21:$Z$550,14,0),0)</f>
        <v>17176320.54504336</v>
      </c>
      <c r="DT29" s="14">
        <f t="shared" si="409"/>
        <v>2700.7166942930594</v>
      </c>
      <c r="DU29" s="14">
        <f>IFERROR(VLOOKUP($A29,ECFE!$A$16:$AB$347,9,0),0)</f>
        <v>340214.717106</v>
      </c>
      <c r="DV29" s="14">
        <f t="shared" si="410"/>
        <v>53.493620110478979</v>
      </c>
      <c r="DW29" s="14">
        <f>IFERROR(VLOOKUP($A29,ParaFY19!$A$21:$Z$543,7,0),0)</f>
        <v>5292</v>
      </c>
      <c r="DX29" s="14">
        <f t="shared" si="411"/>
        <v>0.83208698328136554</v>
      </c>
      <c r="DY29" s="14">
        <f>IFERROR(VLOOKUP($A29,ConEnroll!$A$7:$S$341,13,0),0)</f>
        <v>6160.2124999999996</v>
      </c>
      <c r="DZ29" s="14">
        <f t="shared" si="412"/>
        <v>0.96860027125796655</v>
      </c>
      <c r="EA29" s="14">
        <f t="shared" si="345"/>
        <v>351666.92960600002</v>
      </c>
      <c r="EB29" s="14">
        <f t="shared" si="413"/>
        <v>55.294307365018312</v>
      </c>
      <c r="EC29" s="14">
        <f t="shared" si="346"/>
        <v>79874576.72464937</v>
      </c>
      <c r="ED29" s="14">
        <f t="shared" si="414"/>
        <v>12559.06946101464</v>
      </c>
      <c r="EE29" s="62"/>
      <c r="EF29" s="14">
        <f t="shared" si="347"/>
        <v>296.44828363075067</v>
      </c>
      <c r="EG29" s="14">
        <f t="shared" si="348"/>
        <v>50.45442268105171</v>
      </c>
      <c r="EH29" s="14">
        <f t="shared" si="349"/>
        <v>3.103029502415076</v>
      </c>
      <c r="EI29" s="14">
        <f t="shared" si="415"/>
        <v>350.00573581421747</v>
      </c>
      <c r="EJ29" s="37">
        <f t="shared" si="351"/>
        <v>2.8667696695839132E-2</v>
      </c>
      <c r="EK29" s="42"/>
      <c r="EL29" s="14" t="str">
        <f>IFERROR(VLOOKUP($A29,#REF!,27,0),"0")</f>
        <v>0</v>
      </c>
      <c r="EM29" s="14">
        <f t="shared" si="416"/>
        <v>0</v>
      </c>
      <c r="EN29" s="14" t="str">
        <f>IFERROR(VLOOKUP($A29,SpecEd23!#REF!,23,0)," ")</f>
        <v xml:space="preserve"> </v>
      </c>
      <c r="EO29" s="14" t="e">
        <f t="shared" si="417"/>
        <v>#VALUE!</v>
      </c>
      <c r="EP29" s="14">
        <f>IFERROR(VLOOKUP($A29,ECFE!#REF!,24,0),0)</f>
        <v>0</v>
      </c>
      <c r="EQ29" s="14">
        <f t="shared" si="418"/>
        <v>0</v>
      </c>
      <c r="ER29" s="14">
        <f>IFERROR(VLOOKUP($A29,#REF!,30,0),0)</f>
        <v>0</v>
      </c>
      <c r="ES29" s="14">
        <f t="shared" si="419"/>
        <v>0</v>
      </c>
      <c r="ET29" s="14">
        <f>IFERROR(VLOOKUP($A29,#REF!,12,0),0)</f>
        <v>0</v>
      </c>
      <c r="EU29" s="14">
        <f t="shared" si="420"/>
        <v>0</v>
      </c>
      <c r="EV29" s="14">
        <v>0</v>
      </c>
      <c r="EW29" s="14">
        <f t="shared" si="421"/>
        <v>0</v>
      </c>
      <c r="EX29" s="14">
        <f>IFERROR(VLOOKUP($A29,ConEnroll!$A$8:$S$601,16,0),0)</f>
        <v>11</v>
      </c>
      <c r="EY29" s="14">
        <f t="shared" si="422"/>
        <v>1.7295836765107749E-3</v>
      </c>
      <c r="EZ29" s="14">
        <f t="shared" si="423"/>
        <v>11</v>
      </c>
      <c r="FA29" s="14">
        <f t="shared" si="424"/>
        <v>1.7295836765107749E-3</v>
      </c>
      <c r="FB29" s="14" t="e">
        <f t="shared" si="425"/>
        <v>#VALUE!</v>
      </c>
      <c r="FC29" s="14" t="e">
        <f t="shared" si="426"/>
        <v>#VALUE!</v>
      </c>
      <c r="FD29" s="62"/>
      <c r="FE29" s="14">
        <f t="shared" si="352"/>
        <v>9803.05845935656</v>
      </c>
      <c r="FF29" s="14" t="e">
        <f t="shared" si="353"/>
        <v>#VALUE!</v>
      </c>
      <c r="FG29" s="14">
        <f t="shared" si="427"/>
        <v>55.292577781341798</v>
      </c>
      <c r="FH29" s="14" t="e">
        <f t="shared" si="354"/>
        <v>#VALUE!</v>
      </c>
      <c r="FI29" s="37" t="e">
        <f t="shared" si="355"/>
        <v>#VALUE!</v>
      </c>
      <c r="FJ29" s="12"/>
      <c r="FK29" s="14" t="str">
        <f>IFERROR(VLOOKUP($A29,#REF!,27,0),"0")</f>
        <v>0</v>
      </c>
      <c r="FL29" s="14">
        <f t="shared" si="428"/>
        <v>0</v>
      </c>
      <c r="FM29" s="14" t="str">
        <f>IFERROR(VLOOKUP($A29,SpecEd23!$X$22:$Y$610,59,0)," ")</f>
        <v xml:space="preserve"> </v>
      </c>
      <c r="FN29" s="14" t="e">
        <f t="shared" si="429"/>
        <v>#VALUE!</v>
      </c>
      <c r="FO29" s="14">
        <f>IFERROR(VLOOKUP($A29,ECFE!#REF!,26,0),0)</f>
        <v>0</v>
      </c>
      <c r="FP29" s="14">
        <f t="shared" si="430"/>
        <v>0</v>
      </c>
      <c r="FQ29" s="14">
        <f>IFERROR(VLOOKUP($A29,#REF!,16,0),0)</f>
        <v>0</v>
      </c>
      <c r="FR29" s="14">
        <f t="shared" si="431"/>
        <v>0</v>
      </c>
      <c r="FS29" s="14">
        <f>IFERROR(VLOOKUP($A29,#REF!,12,0),0)</f>
        <v>0</v>
      </c>
      <c r="FT29" s="14">
        <f t="shared" si="432"/>
        <v>0</v>
      </c>
      <c r="FU29" s="14">
        <v>0</v>
      </c>
      <c r="FV29" s="14">
        <f t="shared" si="433"/>
        <v>0</v>
      </c>
      <c r="FW29" s="14">
        <f>IFERROR(VLOOKUP($A29,ConEnroll!$A$8:$S$601,16,0),0)</f>
        <v>11</v>
      </c>
      <c r="FX29" s="14">
        <f t="shared" si="434"/>
        <v>1.7295836765107749E-3</v>
      </c>
      <c r="FY29" s="14">
        <f t="shared" si="435"/>
        <v>11</v>
      </c>
      <c r="FZ29" s="14">
        <f t="shared" si="436"/>
        <v>1.7295836765107749E-3</v>
      </c>
      <c r="GA29" s="14" t="e">
        <f t="shared" si="437"/>
        <v>#VALUE!</v>
      </c>
      <c r="GB29" s="14" t="e">
        <f t="shared" si="438"/>
        <v>#VALUE!</v>
      </c>
      <c r="GC29" s="39"/>
      <c r="GD29" s="14">
        <f t="shared" si="356"/>
        <v>-9506.6101757258093</v>
      </c>
      <c r="GE29" s="14" t="e">
        <f t="shared" si="357"/>
        <v>#VALUE!</v>
      </c>
      <c r="GF29" s="14">
        <f t="shared" si="358"/>
        <v>-52.189548278926722</v>
      </c>
      <c r="GG29" s="14" t="e">
        <f t="shared" si="359"/>
        <v>#VALUE!</v>
      </c>
      <c r="GH29" s="37" t="e">
        <f t="shared" si="360"/>
        <v>#VALUE!</v>
      </c>
    </row>
    <row r="30" spans="1:190" ht="12.5" x14ac:dyDescent="0.25">
      <c r="A30" s="67">
        <v>13</v>
      </c>
      <c r="B30" s="35">
        <v>1</v>
      </c>
      <c r="C30" s="14">
        <v>2</v>
      </c>
      <c r="D30" s="14"/>
      <c r="E30" s="14"/>
      <c r="F30" s="35" t="s">
        <v>1253</v>
      </c>
      <c r="G30" s="41"/>
      <c r="H30" s="14">
        <f>IFERROR(VLOOKUP($A30,BaseFY22!$A$7:$AK$528,6,0),0)</f>
        <v>3297.4</v>
      </c>
      <c r="I30" s="14">
        <f>IFERROR(VLOOKUP($A30,BaseFY22!$A$7:$AK$528,28,0),0)</f>
        <v>37079309.25</v>
      </c>
      <c r="J30" s="14">
        <f t="shared" si="361"/>
        <v>11245.014026202462</v>
      </c>
      <c r="K30" s="14">
        <f>IFERROR(VLOOKUP($A30,SpecEd22!$A$21:$BB$605,24,0)," ")</f>
        <v>5222675.2863347381</v>
      </c>
      <c r="L30" s="14">
        <f t="shared" si="362"/>
        <v>1583.8767775625456</v>
      </c>
      <c r="M30" s="14">
        <f>IFERROR(VLOOKUP($A30,ECFE!$A$16:$AB$347,7,0),0)</f>
        <v>254504.08499999999</v>
      </c>
      <c r="N30" s="14">
        <f t="shared" si="318"/>
        <v>77.183261054163879</v>
      </c>
      <c r="O30" s="14">
        <v>0</v>
      </c>
      <c r="P30" s="14">
        <f t="shared" si="318"/>
        <v>0</v>
      </c>
      <c r="Q30" s="14">
        <f>IFERROR(VLOOKUP($A30,ConEnroll!$A$7:$S$337,10,0),0)</f>
        <v>6448.57</v>
      </c>
      <c r="R30" s="14">
        <f t="shared" si="363"/>
        <v>1.955652938678959</v>
      </c>
      <c r="S30" s="14">
        <f t="shared" si="319"/>
        <v>260952.655</v>
      </c>
      <c r="T30" s="14">
        <f t="shared" si="364"/>
        <v>79.138913992842845</v>
      </c>
      <c r="U30" s="14">
        <f t="shared" si="320"/>
        <v>42562937.191334739</v>
      </c>
      <c r="V30" s="14">
        <f t="shared" si="365"/>
        <v>12908.02971775785</v>
      </c>
      <c r="W30" s="42"/>
      <c r="X30" s="14">
        <f>IFERROR(VLOOKUP($A30,HouseFY22!$A$6:$AJ$528,28,0),0)</f>
        <v>38005761.25</v>
      </c>
      <c r="Y30" s="14">
        <f t="shared" si="366"/>
        <v>11525.9784223934</v>
      </c>
      <c r="Z30" s="14">
        <f>IFERROR(VLOOKUP($A30,Compens80percent!$A$13:$M$560,12,0),0)</f>
        <v>0</v>
      </c>
      <c r="AA30" s="14">
        <f t="shared" si="366"/>
        <v>0</v>
      </c>
      <c r="AB30" s="14">
        <f t="shared" si="367"/>
        <v>38005761.25</v>
      </c>
      <c r="AC30" s="14">
        <f t="shared" si="366"/>
        <v>11525.9784223934</v>
      </c>
      <c r="AD30" s="14">
        <f>IFERROR(VLOOKUP(A30,SpecEd22!$A$21:$Z$550,14,0),0)</f>
        <v>5358843.8279324602</v>
      </c>
      <c r="AE30" s="14">
        <f t="shared" si="368"/>
        <v>1625.1725080161521</v>
      </c>
      <c r="AF30" s="14">
        <f>IFERROR(VLOOKUP($A30,ECFE!$A$16:$AB$348,8,0),0)</f>
        <v>259594.16670000003</v>
      </c>
      <c r="AG30" s="14">
        <f t="shared" si="369"/>
        <v>78.726926275247166</v>
      </c>
      <c r="AH30" s="14">
        <f>IFERROR(VLOOKUP(A30,ParaFY19!$A$21:$Z$543,7,0),0)</f>
        <v>8428</v>
      </c>
      <c r="AI30" s="14">
        <f t="shared" si="370"/>
        <v>2.5559531752289684</v>
      </c>
      <c r="AJ30" s="14">
        <f>IFERROR(VLOOKUP(A30,ConEnroll!$A$7:$S$341,13,0),0)</f>
        <v>8060.7124999999996</v>
      </c>
      <c r="AK30" s="14">
        <f t="shared" si="371"/>
        <v>2.444566173348699</v>
      </c>
      <c r="AL30" s="14">
        <f t="shared" si="324"/>
        <v>276082.87920000008</v>
      </c>
      <c r="AM30" s="14">
        <f t="shared" si="372"/>
        <v>83.727445623824849</v>
      </c>
      <c r="AN30" s="14">
        <f t="shared" si="373"/>
        <v>43640687.957132459</v>
      </c>
      <c r="AO30" s="14">
        <f t="shared" si="374"/>
        <v>13234.878376033377</v>
      </c>
      <c r="AP30" s="62"/>
      <c r="AQ30" s="14">
        <f t="shared" si="51"/>
        <v>280.96439619093871</v>
      </c>
      <c r="AR30" s="14">
        <f t="shared" si="325"/>
        <v>41.295730453606438</v>
      </c>
      <c r="AS30" s="14">
        <f t="shared" si="326"/>
        <v>4.5885316309820041</v>
      </c>
      <c r="AT30" s="14">
        <f t="shared" si="375"/>
        <v>326.84865827552716</v>
      </c>
      <c r="AU30" s="37">
        <f t="shared" si="328"/>
        <v>2.5321343800895849E-2</v>
      </c>
      <c r="AV30" s="42"/>
      <c r="AW30" s="14" t="str">
        <f>IFERROR(VLOOKUP($A30,#REF!,27,0),"0")</f>
        <v>0</v>
      </c>
      <c r="AX30" s="14">
        <f t="shared" si="376"/>
        <v>0</v>
      </c>
      <c r="AY30" s="14" t="str">
        <f>IFERROR(VLOOKUP($A30,SpecEd22!#REF!,23,0)," ")</f>
        <v xml:space="preserve"> </v>
      </c>
      <c r="AZ30" s="14" t="e">
        <f t="shared" si="377"/>
        <v>#VALUE!</v>
      </c>
      <c r="BA30" s="14">
        <f>IFERROR(VLOOKUP($A30,ECFE!#REF!,23,0),0)</f>
        <v>0</v>
      </c>
      <c r="BB30" s="14">
        <f t="shared" si="378"/>
        <v>0</v>
      </c>
      <c r="BC30" s="14">
        <f>IFERROR(VLOOKUP($A30,#REF!,17,0),0)</f>
        <v>0</v>
      </c>
      <c r="BD30" s="14">
        <f t="shared" si="379"/>
        <v>0</v>
      </c>
      <c r="BE30" s="14">
        <f>IFERROR(VLOOKUP($A30,#REF!,9,0),0)</f>
        <v>0</v>
      </c>
      <c r="BF30" s="14">
        <f t="shared" si="380"/>
        <v>0</v>
      </c>
      <c r="BG30" s="14">
        <v>0</v>
      </c>
      <c r="BH30" s="14">
        <f t="shared" si="381"/>
        <v>0</v>
      </c>
      <c r="BI30" s="14">
        <f>IFERROR(VLOOKUP($A30,ConEnroll!$A$8:$S$601,15,0),0)</f>
        <v>-1</v>
      </c>
      <c r="BJ30" s="14">
        <f t="shared" si="382"/>
        <v>-3.0326924243343238E-4</v>
      </c>
      <c r="BK30" s="14">
        <f t="shared" si="383"/>
        <v>-1</v>
      </c>
      <c r="BL30" s="14">
        <f t="shared" si="384"/>
        <v>-3.0326924243343238E-4</v>
      </c>
      <c r="BM30" s="14" t="e">
        <f t="shared" si="385"/>
        <v>#VALUE!</v>
      </c>
      <c r="BN30" s="14" t="e">
        <f t="shared" si="386"/>
        <v>#VALUE!</v>
      </c>
      <c r="BO30" s="42"/>
      <c r="BP30" s="14">
        <f t="shared" si="331"/>
        <v>11525.9784223934</v>
      </c>
      <c r="BQ30" s="14" t="e">
        <f t="shared" si="332"/>
        <v>#VALUE!</v>
      </c>
      <c r="BR30" s="14">
        <f t="shared" si="387"/>
        <v>83.727748893067286</v>
      </c>
      <c r="BS30" s="14" t="e">
        <f t="shared" si="334"/>
        <v>#VALUE!</v>
      </c>
      <c r="BT30" s="37" t="e">
        <f t="shared" si="335"/>
        <v>#VALUE!</v>
      </c>
      <c r="BU30" s="41"/>
      <c r="BV30" s="14" t="str">
        <f>IFERROR(VLOOKUP($A30,#REF!,27,0),"0")</f>
        <v>0</v>
      </c>
      <c r="BW30" s="14">
        <f t="shared" si="388"/>
        <v>0</v>
      </c>
      <c r="BX30" s="14" t="str">
        <f>IFERROR(VLOOKUP($A30,SpecEd22!$Z$22:$AV$606,59,0)," ")</f>
        <v xml:space="preserve"> </v>
      </c>
      <c r="BY30" s="14" t="e">
        <f t="shared" si="389"/>
        <v>#VALUE!</v>
      </c>
      <c r="BZ30" s="14">
        <f>IFERROR(VLOOKUP($A30,ECFE!#REF!,25,0),0)</f>
        <v>0</v>
      </c>
      <c r="CA30" s="14">
        <f t="shared" si="390"/>
        <v>0</v>
      </c>
      <c r="CB30" s="14">
        <f>IFERROR(VLOOKUP($A30,#REF!,17,0),0)</f>
        <v>0</v>
      </c>
      <c r="CC30" s="14">
        <f t="shared" si="391"/>
        <v>0</v>
      </c>
      <c r="CD30" s="14">
        <f>IFERROR(VLOOKUP($A30,#REF!,9,0),0)</f>
        <v>0</v>
      </c>
      <c r="CE30" s="14">
        <f t="shared" si="392"/>
        <v>0</v>
      </c>
      <c r="CF30" s="14">
        <v>0</v>
      </c>
      <c r="CG30" s="14">
        <f t="shared" si="393"/>
        <v>0</v>
      </c>
      <c r="CH30" s="14">
        <f>IFERROR(VLOOKUP($A30,ConEnroll!$A$8:$S$601,15,0),0)</f>
        <v>-1</v>
      </c>
      <c r="CI30" s="14">
        <f t="shared" si="394"/>
        <v>-3.0326924243343238E-4</v>
      </c>
      <c r="CJ30" s="14">
        <f t="shared" si="395"/>
        <v>-1</v>
      </c>
      <c r="CK30" s="14">
        <f t="shared" si="396"/>
        <v>-3.0326924243343238E-4</v>
      </c>
      <c r="CL30" s="14" t="e">
        <f t="shared" si="397"/>
        <v>#VALUE!</v>
      </c>
      <c r="CM30" s="14" t="e">
        <f t="shared" si="398"/>
        <v>#VALUE!</v>
      </c>
      <c r="CN30" s="42"/>
      <c r="CO30" s="14">
        <f t="shared" si="338"/>
        <v>-11245.014026202462</v>
      </c>
      <c r="CP30" s="14" t="e">
        <f t="shared" si="339"/>
        <v>#VALUE!</v>
      </c>
      <c r="CQ30" s="14">
        <f t="shared" si="340"/>
        <v>-79.139217262085282</v>
      </c>
      <c r="CR30" s="14" t="e">
        <f t="shared" si="341"/>
        <v>#VALUE!</v>
      </c>
      <c r="CS30" s="37" t="e">
        <f t="shared" si="342"/>
        <v>#VALUE!</v>
      </c>
      <c r="CT30" s="239"/>
      <c r="CU30" s="239"/>
      <c r="CV30" s="468"/>
      <c r="CW30" s="14">
        <f>IFERROR(VLOOKUP($A30,BaseFY23!$A$7:$AK$527,6,0),0)</f>
        <v>3273.349749</v>
      </c>
      <c r="CX30" s="14">
        <f>IFERROR(VLOOKUP($A30,BaseFY23!$A$7:$AN$528,28,0),0)</f>
        <v>37192139.75</v>
      </c>
      <c r="CY30" s="14">
        <f t="shared" si="399"/>
        <v>11362.103839151958</v>
      </c>
      <c r="CZ30" s="14">
        <f>IFERROR(VLOOKUP($A30,SpecEd23!$A$21:$BB$605,23,0)," ")</f>
        <v>5232210.2980679739</v>
      </c>
      <c r="DA30" s="14">
        <f t="shared" si="400"/>
        <v>1598.4269018812918</v>
      </c>
      <c r="DB30" s="14">
        <f>IFERROR(VLOOKUP($A30,ECFE!$A$16:$AB$347,7,0),0)</f>
        <v>254504.08499999999</v>
      </c>
      <c r="DC30" s="14">
        <f t="shared" si="401"/>
        <v>77.750348882746295</v>
      </c>
      <c r="DD30" s="14">
        <v>0</v>
      </c>
      <c r="DE30" s="14">
        <f t="shared" si="402"/>
        <v>0</v>
      </c>
      <c r="DF30" s="14">
        <f>IFERROR(VLOOKUP($A30,ConEnroll!$A$7:$S$338,10,0),0)</f>
        <v>6448.57</v>
      </c>
      <c r="DG30" s="14">
        <f t="shared" si="403"/>
        <v>1.9700216886295214</v>
      </c>
      <c r="DH30" s="14">
        <f t="shared" si="343"/>
        <v>260952.655</v>
      </c>
      <c r="DI30" s="14">
        <f t="shared" si="404"/>
        <v>79.72037057137581</v>
      </c>
      <c r="DJ30" s="14">
        <f t="shared" si="344"/>
        <v>42685302.703067973</v>
      </c>
      <c r="DK30" s="14">
        <f t="shared" si="405"/>
        <v>13040.251111604626</v>
      </c>
      <c r="DL30" s="42"/>
      <c r="DM30" s="14">
        <f>IFERROR(VLOOKUP($A30,HouseFY23!$A$7:$AJ$528,28,0),0)</f>
        <v>38763546.75</v>
      </c>
      <c r="DN30" s="14">
        <f t="shared" si="406"/>
        <v>11842.164669950764</v>
      </c>
      <c r="DO30" s="14">
        <f>IFERROR(VLOOKUP($A30,Compens80percent!$A$13:$M$560,12,0),0)</f>
        <v>0</v>
      </c>
      <c r="DP30" s="14">
        <f t="shared" si="406"/>
        <v>0</v>
      </c>
      <c r="DQ30" s="14">
        <f t="shared" si="407"/>
        <v>38763546.75</v>
      </c>
      <c r="DR30" s="14">
        <f t="shared" si="408"/>
        <v>11755.791456905441</v>
      </c>
      <c r="DS30" s="14">
        <f>IFERROR(VLOOKUP($A30,SpecEd23!$A$21:$Z$550,14,0),0)</f>
        <v>5554085.0417400841</v>
      </c>
      <c r="DT30" s="14">
        <f t="shared" si="409"/>
        <v>1696.7588151668922</v>
      </c>
      <c r="DU30" s="14">
        <f>IFERROR(VLOOKUP($A30,ECFE!$A$16:$AB$347,9,0),0)</f>
        <v>264786.05003400001</v>
      </c>
      <c r="DV30" s="14">
        <f t="shared" si="410"/>
        <v>80.891462977609251</v>
      </c>
      <c r="DW30" s="14">
        <f>IFERROR(VLOOKUP($A30,ParaFY19!$A$21:$Z$543,7,0),0)</f>
        <v>8428</v>
      </c>
      <c r="DX30" s="14">
        <f t="shared" si="411"/>
        <v>2.5747325053104189</v>
      </c>
      <c r="DY30" s="14">
        <f>IFERROR(VLOOKUP($A30,ConEnroll!$A$7:$S$341,13,0),0)</f>
        <v>8060.7124999999996</v>
      </c>
      <c r="DZ30" s="14">
        <f t="shared" si="412"/>
        <v>2.4625271107869016</v>
      </c>
      <c r="EA30" s="14">
        <f t="shared" si="345"/>
        <v>281274.76253400004</v>
      </c>
      <c r="EB30" s="14">
        <f t="shared" si="413"/>
        <v>85.928722593706567</v>
      </c>
      <c r="EC30" s="14">
        <f t="shared" si="346"/>
        <v>44598906.554274082</v>
      </c>
      <c r="ED30" s="14">
        <f t="shared" si="414"/>
        <v>13624.852207711361</v>
      </c>
      <c r="EE30" s="62"/>
      <c r="EF30" s="14">
        <f t="shared" si="347"/>
        <v>480.06083079880591</v>
      </c>
      <c r="EG30" s="14">
        <f t="shared" si="348"/>
        <v>98.331913285600422</v>
      </c>
      <c r="EH30" s="14">
        <f t="shared" si="349"/>
        <v>6.2083520223307573</v>
      </c>
      <c r="EI30" s="14">
        <f t="shared" si="415"/>
        <v>584.60109610673703</v>
      </c>
      <c r="EJ30" s="37">
        <f t="shared" si="351"/>
        <v>4.4830509098593638E-2</v>
      </c>
      <c r="EK30" s="42"/>
      <c r="EL30" s="14" t="str">
        <f>IFERROR(VLOOKUP($A30,#REF!,27,0),"0")</f>
        <v>0</v>
      </c>
      <c r="EM30" s="14">
        <f t="shared" si="416"/>
        <v>0</v>
      </c>
      <c r="EN30" s="14" t="str">
        <f>IFERROR(VLOOKUP($A30,SpecEd23!#REF!,23,0)," ")</f>
        <v xml:space="preserve"> </v>
      </c>
      <c r="EO30" s="14" t="e">
        <f t="shared" si="417"/>
        <v>#VALUE!</v>
      </c>
      <c r="EP30" s="14">
        <f>IFERROR(VLOOKUP($A30,ECFE!#REF!,24,0),0)</f>
        <v>0</v>
      </c>
      <c r="EQ30" s="14">
        <f t="shared" si="418"/>
        <v>0</v>
      </c>
      <c r="ER30" s="14">
        <f>IFERROR(VLOOKUP($A30,#REF!,30,0),0)</f>
        <v>0</v>
      </c>
      <c r="ES30" s="14">
        <f t="shared" si="419"/>
        <v>0</v>
      </c>
      <c r="ET30" s="14">
        <f>IFERROR(VLOOKUP($A30,#REF!,12,0),0)</f>
        <v>0</v>
      </c>
      <c r="EU30" s="14">
        <f t="shared" si="420"/>
        <v>0</v>
      </c>
      <c r="EV30" s="14">
        <v>0</v>
      </c>
      <c r="EW30" s="14">
        <f t="shared" si="421"/>
        <v>0</v>
      </c>
      <c r="EX30" s="14">
        <f>IFERROR(VLOOKUP($A30,ConEnroll!$A$8:$S$601,16,0),0)</f>
        <v>12</v>
      </c>
      <c r="EY30" s="14">
        <f t="shared" si="422"/>
        <v>3.6659693953162106E-3</v>
      </c>
      <c r="EZ30" s="14">
        <f t="shared" si="423"/>
        <v>12</v>
      </c>
      <c r="FA30" s="14">
        <f t="shared" si="424"/>
        <v>3.6659693953162106E-3</v>
      </c>
      <c r="FB30" s="14" t="e">
        <f t="shared" si="425"/>
        <v>#VALUE!</v>
      </c>
      <c r="FC30" s="14" t="e">
        <f t="shared" si="426"/>
        <v>#VALUE!</v>
      </c>
      <c r="FD30" s="62"/>
      <c r="FE30" s="14">
        <f t="shared" si="352"/>
        <v>11842.164669950764</v>
      </c>
      <c r="FF30" s="14" t="e">
        <f t="shared" si="353"/>
        <v>#VALUE!</v>
      </c>
      <c r="FG30" s="14">
        <f t="shared" si="427"/>
        <v>85.925056624311253</v>
      </c>
      <c r="FH30" s="14" t="e">
        <f t="shared" si="354"/>
        <v>#VALUE!</v>
      </c>
      <c r="FI30" s="37" t="e">
        <f t="shared" si="355"/>
        <v>#VALUE!</v>
      </c>
      <c r="FJ30" s="12"/>
      <c r="FK30" s="14" t="str">
        <f>IFERROR(VLOOKUP($A30,#REF!,27,0),"0")</f>
        <v>0</v>
      </c>
      <c r="FL30" s="14">
        <f t="shared" si="428"/>
        <v>0</v>
      </c>
      <c r="FM30" s="14" t="str">
        <f>IFERROR(VLOOKUP($A30,SpecEd23!$X$22:$Y$610,59,0)," ")</f>
        <v xml:space="preserve"> </v>
      </c>
      <c r="FN30" s="14" t="e">
        <f t="shared" si="429"/>
        <v>#VALUE!</v>
      </c>
      <c r="FO30" s="14">
        <f>IFERROR(VLOOKUP($A30,ECFE!#REF!,26,0),0)</f>
        <v>0</v>
      </c>
      <c r="FP30" s="14">
        <f t="shared" si="430"/>
        <v>0</v>
      </c>
      <c r="FQ30" s="14">
        <f>IFERROR(VLOOKUP($A30,#REF!,16,0),0)</f>
        <v>0</v>
      </c>
      <c r="FR30" s="14">
        <f t="shared" si="431"/>
        <v>0</v>
      </c>
      <c r="FS30" s="14">
        <f>IFERROR(VLOOKUP($A30,#REF!,12,0),0)</f>
        <v>0</v>
      </c>
      <c r="FT30" s="14">
        <f t="shared" si="432"/>
        <v>0</v>
      </c>
      <c r="FU30" s="14">
        <v>0</v>
      </c>
      <c r="FV30" s="14">
        <f t="shared" si="433"/>
        <v>0</v>
      </c>
      <c r="FW30" s="14">
        <f>IFERROR(VLOOKUP($A30,ConEnroll!$A$8:$S$601,16,0),0)</f>
        <v>12</v>
      </c>
      <c r="FX30" s="14">
        <f t="shared" si="434"/>
        <v>3.6659693953162106E-3</v>
      </c>
      <c r="FY30" s="14">
        <f t="shared" si="435"/>
        <v>12</v>
      </c>
      <c r="FZ30" s="14">
        <f t="shared" si="436"/>
        <v>3.6659693953162106E-3</v>
      </c>
      <c r="GA30" s="14" t="e">
        <f t="shared" si="437"/>
        <v>#VALUE!</v>
      </c>
      <c r="GB30" s="14" t="e">
        <f t="shared" si="438"/>
        <v>#VALUE!</v>
      </c>
      <c r="GC30" s="39"/>
      <c r="GD30" s="14">
        <f t="shared" si="356"/>
        <v>-11362.103839151958</v>
      </c>
      <c r="GE30" s="14" t="e">
        <f t="shared" si="357"/>
        <v>#VALUE!</v>
      </c>
      <c r="GF30" s="14">
        <f t="shared" si="358"/>
        <v>-79.716704601980496</v>
      </c>
      <c r="GG30" s="14" t="e">
        <f t="shared" si="359"/>
        <v>#VALUE!</v>
      </c>
      <c r="GH30" s="37" t="e">
        <f t="shared" si="360"/>
        <v>#VALUE!</v>
      </c>
    </row>
    <row r="31" spans="1:190" ht="12.5" x14ac:dyDescent="0.25">
      <c r="A31" s="67">
        <v>14</v>
      </c>
      <c r="B31" s="35">
        <v>1</v>
      </c>
      <c r="C31" s="14">
        <v>3</v>
      </c>
      <c r="D31" s="14"/>
      <c r="E31" s="14"/>
      <c r="F31" s="35" t="s">
        <v>2399</v>
      </c>
      <c r="G31" s="41"/>
      <c r="H31" s="14">
        <f>IFERROR(VLOOKUP($A31,BaseFY22!$A$7:$AK$528,6,0),0)</f>
        <v>2761</v>
      </c>
      <c r="I31" s="14">
        <f>IFERROR(VLOOKUP($A31,BaseFY22!$A$7:$AK$528,28,0),0)</f>
        <v>29214790</v>
      </c>
      <c r="J31" s="14">
        <f t="shared" si="361"/>
        <v>10581.235059760957</v>
      </c>
      <c r="K31" s="14">
        <f>IFERROR(VLOOKUP($A31,SpecEd22!$A$21:$BB$605,24,0)," ")</f>
        <v>6366456.8252488431</v>
      </c>
      <c r="L31" s="14">
        <f t="shared" si="362"/>
        <v>2305.8518019735034</v>
      </c>
      <c r="M31" s="14">
        <f>IFERROR(VLOOKUP($A31,ECFE!$A$16:$AB$347,7,0),0)</f>
        <v>166900.30499999999</v>
      </c>
      <c r="N31" s="14">
        <f t="shared" si="318"/>
        <v>60.449223107569722</v>
      </c>
      <c r="O31" s="14">
        <v>0</v>
      </c>
      <c r="P31" s="14">
        <f t="shared" si="318"/>
        <v>0</v>
      </c>
      <c r="Q31" s="14">
        <f>IFERROR(VLOOKUP($A31,ConEnroll!$A$7:$S$337,10,0),0)</f>
        <v>3250.5</v>
      </c>
      <c r="R31" s="14">
        <f t="shared" si="363"/>
        <v>1.1772908366533865</v>
      </c>
      <c r="S31" s="14">
        <f t="shared" si="319"/>
        <v>170150.80499999999</v>
      </c>
      <c r="T31" s="14">
        <f t="shared" si="364"/>
        <v>61.626513944223106</v>
      </c>
      <c r="U31" s="14">
        <f t="shared" si="320"/>
        <v>35751397.630248845</v>
      </c>
      <c r="V31" s="14">
        <f t="shared" si="365"/>
        <v>12948.713375678682</v>
      </c>
      <c r="W31" s="42"/>
      <c r="X31" s="14">
        <f>IFERROR(VLOOKUP($A31,HouseFY22!$A$6:$AJ$528,28,0),0)</f>
        <v>30636288.707793999</v>
      </c>
      <c r="Y31" s="14">
        <f t="shared" si="366"/>
        <v>11096.084283880478</v>
      </c>
      <c r="Z31" s="14">
        <f>IFERROR(VLOOKUP($A31,Compens80percent!$A$13:$M$560,12,0),0)</f>
        <v>0</v>
      </c>
      <c r="AA31" s="14">
        <f t="shared" si="366"/>
        <v>0</v>
      </c>
      <c r="AB31" s="14">
        <f t="shared" si="367"/>
        <v>30636288.707793999</v>
      </c>
      <c r="AC31" s="14">
        <f t="shared" si="366"/>
        <v>11096.084283880478</v>
      </c>
      <c r="AD31" s="14">
        <f>IFERROR(VLOOKUP(A31,SpecEd22!$A$21:$Z$550,14,0),0)</f>
        <v>6441010.8103857692</v>
      </c>
      <c r="AE31" s="14">
        <f t="shared" si="368"/>
        <v>2332.8543319035743</v>
      </c>
      <c r="AF31" s="14">
        <f>IFERROR(VLOOKUP($A31,ECFE!$A$16:$AB$348,8,0),0)</f>
        <v>170238.31110000002</v>
      </c>
      <c r="AG31" s="14">
        <f t="shared" si="369"/>
        <v>61.658207569721121</v>
      </c>
      <c r="AH31" s="14">
        <f>IFERROR(VLOOKUP(A31,ParaFY19!$A$21:$Z$543,7,0),0)</f>
        <v>10976</v>
      </c>
      <c r="AI31" s="14">
        <f t="shared" si="370"/>
        <v>3.9753712423035132</v>
      </c>
      <c r="AJ31" s="14">
        <f>IFERROR(VLOOKUP(A31,ConEnroll!$A$7:$S$341,13,0),0)</f>
        <v>4063.125</v>
      </c>
      <c r="AK31" s="14">
        <f t="shared" si="371"/>
        <v>1.471613545816733</v>
      </c>
      <c r="AL31" s="14">
        <f t="shared" si="324"/>
        <v>185277.43610000002</v>
      </c>
      <c r="AM31" s="14">
        <f t="shared" si="372"/>
        <v>67.105192357841375</v>
      </c>
      <c r="AN31" s="14">
        <f t="shared" si="373"/>
        <v>37262576.954279765</v>
      </c>
      <c r="AO31" s="14">
        <f t="shared" si="374"/>
        <v>13496.043808141892</v>
      </c>
      <c r="AP31" s="62"/>
      <c r="AQ31" s="14">
        <f t="shared" si="51"/>
        <v>514.84922411952175</v>
      </c>
      <c r="AR31" s="14">
        <f t="shared" si="325"/>
        <v>27.002529930070978</v>
      </c>
      <c r="AS31" s="14">
        <f t="shared" si="326"/>
        <v>5.4786784136182689</v>
      </c>
      <c r="AT31" s="14">
        <f t="shared" si="375"/>
        <v>547.33043246321097</v>
      </c>
      <c r="AU31" s="37">
        <f t="shared" si="328"/>
        <v>4.2269097831082673E-2</v>
      </c>
      <c r="AV31" s="42"/>
      <c r="AW31" s="14" t="str">
        <f>IFERROR(VLOOKUP($A31,#REF!,27,0),"0")</f>
        <v>0</v>
      </c>
      <c r="AX31" s="14">
        <f t="shared" si="376"/>
        <v>0</v>
      </c>
      <c r="AY31" s="14" t="str">
        <f>IFERROR(VLOOKUP($A31,SpecEd22!#REF!,23,0)," ")</f>
        <v xml:space="preserve"> </v>
      </c>
      <c r="AZ31" s="14" t="e">
        <f t="shared" si="377"/>
        <v>#VALUE!</v>
      </c>
      <c r="BA31" s="14">
        <f>IFERROR(VLOOKUP($A31,ECFE!#REF!,23,0),0)</f>
        <v>0</v>
      </c>
      <c r="BB31" s="14">
        <f t="shared" si="378"/>
        <v>0</v>
      </c>
      <c r="BC31" s="14">
        <f>IFERROR(VLOOKUP($A31,#REF!,17,0),0)</f>
        <v>0</v>
      </c>
      <c r="BD31" s="14">
        <f t="shared" si="379"/>
        <v>0</v>
      </c>
      <c r="BE31" s="14">
        <f>IFERROR(VLOOKUP($A31,#REF!,9,0),0)</f>
        <v>0</v>
      </c>
      <c r="BF31" s="14">
        <f t="shared" si="380"/>
        <v>0</v>
      </c>
      <c r="BG31" s="14">
        <v>0</v>
      </c>
      <c r="BH31" s="14">
        <f t="shared" si="381"/>
        <v>0</v>
      </c>
      <c r="BI31" s="14">
        <f>IFERROR(VLOOKUP($A31,ConEnroll!$A$8:$S$601,15,0),0)</f>
        <v>-1</v>
      </c>
      <c r="BJ31" s="14">
        <f t="shared" si="382"/>
        <v>-3.6218761318362912E-4</v>
      </c>
      <c r="BK31" s="14">
        <f t="shared" si="383"/>
        <v>-1</v>
      </c>
      <c r="BL31" s="14">
        <f t="shared" si="384"/>
        <v>-3.6218761318362912E-4</v>
      </c>
      <c r="BM31" s="14" t="e">
        <f t="shared" si="385"/>
        <v>#VALUE!</v>
      </c>
      <c r="BN31" s="14" t="e">
        <f t="shared" si="386"/>
        <v>#VALUE!</v>
      </c>
      <c r="BO31" s="42"/>
      <c r="BP31" s="14">
        <f t="shared" si="331"/>
        <v>11096.084283880478</v>
      </c>
      <c r="BQ31" s="14" t="e">
        <f t="shared" si="332"/>
        <v>#VALUE!</v>
      </c>
      <c r="BR31" s="14">
        <f t="shared" si="387"/>
        <v>67.105554545454552</v>
      </c>
      <c r="BS31" s="14" t="e">
        <f t="shared" si="334"/>
        <v>#VALUE!</v>
      </c>
      <c r="BT31" s="37" t="e">
        <f t="shared" si="335"/>
        <v>#VALUE!</v>
      </c>
      <c r="BU31" s="41"/>
      <c r="BV31" s="14" t="str">
        <f>IFERROR(VLOOKUP($A31,#REF!,27,0),"0")</f>
        <v>0</v>
      </c>
      <c r="BW31" s="14">
        <f t="shared" si="388"/>
        <v>0</v>
      </c>
      <c r="BX31" s="14" t="str">
        <f>IFERROR(VLOOKUP($A31,SpecEd22!$Z$22:$AV$606,59,0)," ")</f>
        <v xml:space="preserve"> </v>
      </c>
      <c r="BY31" s="14" t="e">
        <f t="shared" si="389"/>
        <v>#VALUE!</v>
      </c>
      <c r="BZ31" s="14">
        <f>IFERROR(VLOOKUP($A31,ECFE!#REF!,25,0),0)</f>
        <v>0</v>
      </c>
      <c r="CA31" s="14">
        <f t="shared" si="390"/>
        <v>0</v>
      </c>
      <c r="CB31" s="14">
        <f>IFERROR(VLOOKUP($A31,#REF!,17,0),0)</f>
        <v>0</v>
      </c>
      <c r="CC31" s="14">
        <f t="shared" si="391"/>
        <v>0</v>
      </c>
      <c r="CD31" s="14">
        <f>IFERROR(VLOOKUP($A31,#REF!,9,0),0)</f>
        <v>0</v>
      </c>
      <c r="CE31" s="14">
        <f t="shared" si="392"/>
        <v>0</v>
      </c>
      <c r="CF31" s="14">
        <v>0</v>
      </c>
      <c r="CG31" s="14">
        <f t="shared" si="393"/>
        <v>0</v>
      </c>
      <c r="CH31" s="14">
        <f>IFERROR(VLOOKUP($A31,ConEnroll!$A$8:$S$601,15,0),0)</f>
        <v>-1</v>
      </c>
      <c r="CI31" s="14">
        <f t="shared" si="394"/>
        <v>-3.6218761318362912E-4</v>
      </c>
      <c r="CJ31" s="14">
        <f t="shared" si="395"/>
        <v>-1</v>
      </c>
      <c r="CK31" s="14">
        <f t="shared" si="396"/>
        <v>-3.6218761318362912E-4</v>
      </c>
      <c r="CL31" s="14" t="e">
        <f t="shared" si="397"/>
        <v>#VALUE!</v>
      </c>
      <c r="CM31" s="14" t="e">
        <f t="shared" si="398"/>
        <v>#VALUE!</v>
      </c>
      <c r="CN31" s="42"/>
      <c r="CO31" s="14">
        <f t="shared" si="338"/>
        <v>-10581.235059760957</v>
      </c>
      <c r="CP31" s="14" t="e">
        <f t="shared" si="339"/>
        <v>#VALUE!</v>
      </c>
      <c r="CQ31" s="14">
        <f t="shared" si="340"/>
        <v>-61.626876131836291</v>
      </c>
      <c r="CR31" s="14" t="e">
        <f t="shared" si="341"/>
        <v>#VALUE!</v>
      </c>
      <c r="CS31" s="37" t="e">
        <f t="shared" si="342"/>
        <v>#VALUE!</v>
      </c>
      <c r="CT31" s="239"/>
      <c r="CU31" s="239"/>
      <c r="CV31" s="468"/>
      <c r="CW31" s="14">
        <f>IFERROR(VLOOKUP($A31,BaseFY23!$A$7:$AK$527,6,0),0)</f>
        <v>2711</v>
      </c>
      <c r="CX31" s="14">
        <f>IFERROR(VLOOKUP($A31,BaseFY23!$A$7:$AN$528,28,0),0)</f>
        <v>28797842.75</v>
      </c>
      <c r="CY31" s="14">
        <f t="shared" si="399"/>
        <v>10622.590464773146</v>
      </c>
      <c r="CZ31" s="14">
        <f>IFERROR(VLOOKUP($A31,SpecEd23!$A$21:$BB$605,23,0)," ")</f>
        <v>6374315.2853467427</v>
      </c>
      <c r="DA31" s="14">
        <f t="shared" si="400"/>
        <v>2351.2782314078727</v>
      </c>
      <c r="DB31" s="14">
        <f>IFERROR(VLOOKUP($A31,ECFE!$A$16:$AB$347,7,0),0)</f>
        <v>166900.30499999999</v>
      </c>
      <c r="DC31" s="14">
        <f t="shared" si="401"/>
        <v>61.564111029140534</v>
      </c>
      <c r="DD31" s="14">
        <v>0</v>
      </c>
      <c r="DE31" s="14">
        <f t="shared" si="402"/>
        <v>0</v>
      </c>
      <c r="DF31" s="14">
        <f>IFERROR(VLOOKUP($A31,ConEnroll!$A$7:$S$338,10,0),0)</f>
        <v>3250.5</v>
      </c>
      <c r="DG31" s="14">
        <f t="shared" si="403"/>
        <v>1.199004057543342</v>
      </c>
      <c r="DH31" s="14">
        <f t="shared" si="343"/>
        <v>170150.80499999999</v>
      </c>
      <c r="DI31" s="14">
        <f t="shared" si="404"/>
        <v>62.763115086683875</v>
      </c>
      <c r="DJ31" s="14">
        <f t="shared" si="344"/>
        <v>35342308.840346739</v>
      </c>
      <c r="DK31" s="14">
        <f t="shared" si="405"/>
        <v>13036.631811267702</v>
      </c>
      <c r="DL31" s="42"/>
      <c r="DM31" s="14">
        <f>IFERROR(VLOOKUP($A31,HouseFY23!$A$7:$AJ$528,28,0),0)</f>
        <v>30687952.440000001</v>
      </c>
      <c r="DN31" s="14">
        <f t="shared" si="406"/>
        <v>11319.79064551826</v>
      </c>
      <c r="DO31" s="14">
        <f>IFERROR(VLOOKUP($A31,Compens80percent!$A$13:$M$560,12,0),0)</f>
        <v>0</v>
      </c>
      <c r="DP31" s="14">
        <f t="shared" si="406"/>
        <v>0</v>
      </c>
      <c r="DQ31" s="14">
        <f t="shared" si="407"/>
        <v>30687952.440000001</v>
      </c>
      <c r="DR31" s="14">
        <f t="shared" si="408"/>
        <v>11114.796247736327</v>
      </c>
      <c r="DS31" s="14">
        <f>IFERROR(VLOOKUP($A31,SpecEd23!$A$21:$Z$550,14,0),0)</f>
        <v>6524328.7937929481</v>
      </c>
      <c r="DT31" s="14">
        <f t="shared" si="409"/>
        <v>2406.6133507166905</v>
      </c>
      <c r="DU31" s="14">
        <f>IFERROR(VLOOKUP($A31,ECFE!$A$16:$AB$347,9,0),0)</f>
        <v>173643.077322</v>
      </c>
      <c r="DV31" s="14">
        <f t="shared" si="410"/>
        <v>64.051301114717816</v>
      </c>
      <c r="DW31" s="14">
        <f>IFERROR(VLOOKUP($A31,ParaFY19!$A$21:$Z$543,7,0),0)</f>
        <v>10976</v>
      </c>
      <c r="DX31" s="14">
        <f t="shared" si="411"/>
        <v>4.0486905201032828</v>
      </c>
      <c r="DY31" s="14">
        <f>IFERROR(VLOOKUP($A31,ConEnroll!$A$7:$S$341,13,0),0)</f>
        <v>4063.125</v>
      </c>
      <c r="DZ31" s="14">
        <f t="shared" si="412"/>
        <v>1.4987550719291773</v>
      </c>
      <c r="EA31" s="14">
        <f t="shared" si="345"/>
        <v>188682.202322</v>
      </c>
      <c r="EB31" s="14">
        <f t="shared" si="413"/>
        <v>69.598746706750276</v>
      </c>
      <c r="EC31" s="14">
        <f t="shared" si="346"/>
        <v>37400963.436114952</v>
      </c>
      <c r="ED31" s="14">
        <f t="shared" si="414"/>
        <v>13796.0027429417</v>
      </c>
      <c r="EE31" s="62"/>
      <c r="EF31" s="14">
        <f t="shared" si="347"/>
        <v>697.20018074511427</v>
      </c>
      <c r="EG31" s="14">
        <f t="shared" si="348"/>
        <v>55.335119308817866</v>
      </c>
      <c r="EH31" s="14">
        <f t="shared" si="349"/>
        <v>6.8356316200664011</v>
      </c>
      <c r="EI31" s="14">
        <f t="shared" si="415"/>
        <v>759.37093167399848</v>
      </c>
      <c r="EJ31" s="37">
        <f t="shared" si="351"/>
        <v>5.8249012679614527E-2</v>
      </c>
      <c r="EK31" s="42"/>
      <c r="EL31" s="14" t="str">
        <f>IFERROR(VLOOKUP($A31,#REF!,27,0),"0")</f>
        <v>0</v>
      </c>
      <c r="EM31" s="14">
        <f t="shared" si="416"/>
        <v>0</v>
      </c>
      <c r="EN31" s="14" t="str">
        <f>IFERROR(VLOOKUP($A31,SpecEd23!#REF!,23,0)," ")</f>
        <v xml:space="preserve"> </v>
      </c>
      <c r="EO31" s="14" t="e">
        <f t="shared" si="417"/>
        <v>#VALUE!</v>
      </c>
      <c r="EP31" s="14">
        <f>IFERROR(VLOOKUP($A31,ECFE!#REF!,24,0),0)</f>
        <v>0</v>
      </c>
      <c r="EQ31" s="14">
        <f t="shared" si="418"/>
        <v>0</v>
      </c>
      <c r="ER31" s="14">
        <f>IFERROR(VLOOKUP($A31,#REF!,30,0),0)</f>
        <v>0</v>
      </c>
      <c r="ES31" s="14">
        <f t="shared" si="419"/>
        <v>0</v>
      </c>
      <c r="ET31" s="14">
        <f>IFERROR(VLOOKUP($A31,#REF!,12,0),0)</f>
        <v>0</v>
      </c>
      <c r="EU31" s="14">
        <f t="shared" si="420"/>
        <v>0</v>
      </c>
      <c r="EV31" s="14">
        <v>0</v>
      </c>
      <c r="EW31" s="14">
        <f t="shared" si="421"/>
        <v>0</v>
      </c>
      <c r="EX31" s="14">
        <f>IFERROR(VLOOKUP($A31,ConEnroll!$A$8:$S$601,16,0),0)</f>
        <v>13</v>
      </c>
      <c r="EY31" s="14">
        <f t="shared" si="422"/>
        <v>4.7952784950202878E-3</v>
      </c>
      <c r="EZ31" s="14">
        <f t="shared" si="423"/>
        <v>13</v>
      </c>
      <c r="FA31" s="14">
        <f t="shared" si="424"/>
        <v>4.7952784950202878E-3</v>
      </c>
      <c r="FB31" s="14" t="e">
        <f t="shared" si="425"/>
        <v>#VALUE!</v>
      </c>
      <c r="FC31" s="14" t="e">
        <f t="shared" si="426"/>
        <v>#VALUE!</v>
      </c>
      <c r="FD31" s="62"/>
      <c r="FE31" s="14">
        <f t="shared" si="352"/>
        <v>11319.79064551826</v>
      </c>
      <c r="FF31" s="14" t="e">
        <f t="shared" si="353"/>
        <v>#VALUE!</v>
      </c>
      <c r="FG31" s="14">
        <f t="shared" si="427"/>
        <v>69.593951428255252</v>
      </c>
      <c r="FH31" s="14" t="e">
        <f t="shared" si="354"/>
        <v>#VALUE!</v>
      </c>
      <c r="FI31" s="37" t="e">
        <f t="shared" si="355"/>
        <v>#VALUE!</v>
      </c>
      <c r="FJ31" s="12"/>
      <c r="FK31" s="14" t="str">
        <f>IFERROR(VLOOKUP($A31,#REF!,27,0),"0")</f>
        <v>0</v>
      </c>
      <c r="FL31" s="14">
        <f t="shared" si="428"/>
        <v>0</v>
      </c>
      <c r="FM31" s="14" t="str">
        <f>IFERROR(VLOOKUP($A31,SpecEd23!$X$22:$Y$610,59,0)," ")</f>
        <v xml:space="preserve"> </v>
      </c>
      <c r="FN31" s="14" t="e">
        <f t="shared" si="429"/>
        <v>#VALUE!</v>
      </c>
      <c r="FO31" s="14">
        <f>IFERROR(VLOOKUP($A31,ECFE!#REF!,26,0),0)</f>
        <v>0</v>
      </c>
      <c r="FP31" s="14">
        <f t="shared" si="430"/>
        <v>0</v>
      </c>
      <c r="FQ31" s="14">
        <f>IFERROR(VLOOKUP($A31,#REF!,16,0),0)</f>
        <v>0</v>
      </c>
      <c r="FR31" s="14">
        <f t="shared" si="431"/>
        <v>0</v>
      </c>
      <c r="FS31" s="14">
        <f>IFERROR(VLOOKUP($A31,#REF!,12,0),0)</f>
        <v>0</v>
      </c>
      <c r="FT31" s="14">
        <f t="shared" si="432"/>
        <v>0</v>
      </c>
      <c r="FU31" s="14">
        <v>0</v>
      </c>
      <c r="FV31" s="14">
        <f t="shared" si="433"/>
        <v>0</v>
      </c>
      <c r="FW31" s="14">
        <f>IFERROR(VLOOKUP($A31,ConEnroll!$A$8:$S$601,16,0),0)</f>
        <v>13</v>
      </c>
      <c r="FX31" s="14">
        <f t="shared" si="434"/>
        <v>4.7952784950202878E-3</v>
      </c>
      <c r="FY31" s="14">
        <f t="shared" si="435"/>
        <v>13</v>
      </c>
      <c r="FZ31" s="14">
        <f t="shared" si="436"/>
        <v>4.7952784950202878E-3</v>
      </c>
      <c r="GA31" s="14" t="e">
        <f t="shared" si="437"/>
        <v>#VALUE!</v>
      </c>
      <c r="GB31" s="14" t="e">
        <f t="shared" si="438"/>
        <v>#VALUE!</v>
      </c>
      <c r="GC31" s="39"/>
      <c r="GD31" s="14">
        <f t="shared" si="356"/>
        <v>-10622.590464773146</v>
      </c>
      <c r="GE31" s="14" t="e">
        <f t="shared" si="357"/>
        <v>#VALUE!</v>
      </c>
      <c r="GF31" s="14">
        <f t="shared" si="358"/>
        <v>-62.758319808188858</v>
      </c>
      <c r="GG31" s="14" t="e">
        <f t="shared" si="359"/>
        <v>#VALUE!</v>
      </c>
      <c r="GH31" s="37" t="e">
        <f t="shared" si="360"/>
        <v>#VALUE!</v>
      </c>
    </row>
    <row r="32" spans="1:190" ht="12.5" x14ac:dyDescent="0.25">
      <c r="A32" s="67">
        <v>15</v>
      </c>
      <c r="B32" s="35">
        <v>1</v>
      </c>
      <c r="C32" s="14">
        <v>3</v>
      </c>
      <c r="D32" s="14"/>
      <c r="E32" s="14"/>
      <c r="F32" s="35" t="s">
        <v>2400</v>
      </c>
      <c r="G32" s="41"/>
      <c r="H32" s="14">
        <f>IFERROR(VLOOKUP($A32,BaseFY22!$A$7:$AK$528,6,0),0)</f>
        <v>3918</v>
      </c>
      <c r="I32" s="14">
        <f>IFERROR(VLOOKUP($A32,BaseFY22!$A$7:$AK$528,28,0),0)</f>
        <v>34721576.75</v>
      </c>
      <c r="J32" s="14">
        <f t="shared" si="361"/>
        <v>8862.0665518121496</v>
      </c>
      <c r="K32" s="14">
        <f>IFERROR(VLOOKUP($A32,SpecEd22!$A$21:$BB$605,24,0)," ")</f>
        <v>8614702.7029767185</v>
      </c>
      <c r="L32" s="14">
        <f t="shared" si="362"/>
        <v>2198.750051806207</v>
      </c>
      <c r="M32" s="14">
        <f>IFERROR(VLOOKUP($A32,ECFE!$A$16:$AB$347,7,0),0)</f>
        <v>265076.95500000002</v>
      </c>
      <c r="N32" s="14">
        <f t="shared" si="318"/>
        <v>67.656190658499241</v>
      </c>
      <c r="O32" s="14">
        <v>0</v>
      </c>
      <c r="P32" s="14">
        <f t="shared" si="318"/>
        <v>0</v>
      </c>
      <c r="Q32" s="14">
        <f>IFERROR(VLOOKUP($A32,ConEnroll!$A$7:$S$337,10,0),0)</f>
        <v>24640.87</v>
      </c>
      <c r="R32" s="14">
        <f t="shared" si="363"/>
        <v>6.2891449719244514</v>
      </c>
      <c r="S32" s="14">
        <f t="shared" si="319"/>
        <v>289717.82500000001</v>
      </c>
      <c r="T32" s="14">
        <f t="shared" si="364"/>
        <v>73.945335630423685</v>
      </c>
      <c r="U32" s="14">
        <f t="shared" si="320"/>
        <v>43625997.277976722</v>
      </c>
      <c r="V32" s="14">
        <f t="shared" si="365"/>
        <v>11134.76193924878</v>
      </c>
      <c r="W32" s="42"/>
      <c r="X32" s="14">
        <f>IFERROR(VLOOKUP($A32,HouseFY22!$A$6:$AJ$528,28,0),0)</f>
        <v>35317930.75</v>
      </c>
      <c r="Y32" s="14">
        <f t="shared" si="366"/>
        <v>9014.2753318019404</v>
      </c>
      <c r="Z32" s="14">
        <f>IFERROR(VLOOKUP($A32,Compens80percent!$A$13:$M$560,12,0),0)</f>
        <v>6873.6000000000931</v>
      </c>
      <c r="AA32" s="14">
        <f t="shared" si="366"/>
        <v>1.7543644716692428</v>
      </c>
      <c r="AB32" s="14">
        <f t="shared" si="367"/>
        <v>35324804.350000001</v>
      </c>
      <c r="AC32" s="14">
        <f t="shared" si="366"/>
        <v>9016.0296962736102</v>
      </c>
      <c r="AD32" s="14">
        <f>IFERROR(VLOOKUP(A32,SpecEd22!$A$21:$Z$550,14,0),0)</f>
        <v>8725346.6766530853</v>
      </c>
      <c r="AE32" s="14">
        <f t="shared" si="368"/>
        <v>2226.989963413243</v>
      </c>
      <c r="AF32" s="14">
        <f>IFERROR(VLOOKUP($A32,ECFE!$A$16:$AB$348,8,0),0)</f>
        <v>270378.49410000001</v>
      </c>
      <c r="AG32" s="14">
        <f t="shared" si="369"/>
        <v>69.009314471669228</v>
      </c>
      <c r="AH32" s="14">
        <f>IFERROR(VLOOKUP(A32,ParaFY19!$A$21:$Z$543,7,0),0)</f>
        <v>24108</v>
      </c>
      <c r="AI32" s="14">
        <f t="shared" si="370"/>
        <v>6.1531393568147017</v>
      </c>
      <c r="AJ32" s="14">
        <f>IFERROR(VLOOKUP(A32,ConEnroll!$A$7:$S$341,13,0),0)</f>
        <v>30801.087499999998</v>
      </c>
      <c r="AK32" s="14">
        <f t="shared" si="371"/>
        <v>7.8614312149055632</v>
      </c>
      <c r="AL32" s="14">
        <f t="shared" si="324"/>
        <v>325287.58160000003</v>
      </c>
      <c r="AM32" s="14">
        <f t="shared" si="372"/>
        <v>83.023885043389498</v>
      </c>
      <c r="AN32" s="14">
        <f t="shared" si="373"/>
        <v>44375438.608253092</v>
      </c>
      <c r="AO32" s="14">
        <f t="shared" si="374"/>
        <v>11326.043544730243</v>
      </c>
      <c r="AP32" s="62"/>
      <c r="AQ32" s="14">
        <f t="shared" si="51"/>
        <v>153.96314446146062</v>
      </c>
      <c r="AR32" s="14">
        <f t="shared" si="325"/>
        <v>28.239911607035992</v>
      </c>
      <c r="AS32" s="14">
        <f t="shared" si="326"/>
        <v>9.0785494129658133</v>
      </c>
      <c r="AT32" s="14">
        <f t="shared" si="375"/>
        <v>191.28160548146241</v>
      </c>
      <c r="AU32" s="37">
        <f t="shared" si="328"/>
        <v>1.7178778183592442E-2</v>
      </c>
      <c r="AV32" s="42"/>
      <c r="AW32" s="14" t="str">
        <f>IFERROR(VLOOKUP($A32,#REF!,27,0),"0")</f>
        <v>0</v>
      </c>
      <c r="AX32" s="14">
        <f t="shared" si="376"/>
        <v>0</v>
      </c>
      <c r="AY32" s="14" t="str">
        <f>IFERROR(VLOOKUP($A32,SpecEd22!#REF!,23,0)," ")</f>
        <v xml:space="preserve"> </v>
      </c>
      <c r="AZ32" s="14" t="e">
        <f t="shared" si="377"/>
        <v>#VALUE!</v>
      </c>
      <c r="BA32" s="14">
        <f>IFERROR(VLOOKUP($A32,ECFE!#REF!,23,0),0)</f>
        <v>0</v>
      </c>
      <c r="BB32" s="14">
        <f t="shared" si="378"/>
        <v>0</v>
      </c>
      <c r="BC32" s="14">
        <f>IFERROR(VLOOKUP($A32,#REF!,17,0),0)</f>
        <v>0</v>
      </c>
      <c r="BD32" s="14">
        <f t="shared" si="379"/>
        <v>0</v>
      </c>
      <c r="BE32" s="14">
        <f>IFERROR(VLOOKUP($A32,#REF!,9,0),0)</f>
        <v>0</v>
      </c>
      <c r="BF32" s="14">
        <f t="shared" si="380"/>
        <v>0</v>
      </c>
      <c r="BG32" s="14">
        <v>0</v>
      </c>
      <c r="BH32" s="14">
        <f t="shared" si="381"/>
        <v>0</v>
      </c>
      <c r="BI32" s="14">
        <f>IFERROR(VLOOKUP($A32,ConEnroll!$A$8:$S$601,15,0),0)</f>
        <v>-1</v>
      </c>
      <c r="BJ32" s="14">
        <f t="shared" si="382"/>
        <v>-2.5523226135783564E-4</v>
      </c>
      <c r="BK32" s="14">
        <f t="shared" si="383"/>
        <v>-1</v>
      </c>
      <c r="BL32" s="14">
        <f t="shared" si="384"/>
        <v>-2.5523226135783564E-4</v>
      </c>
      <c r="BM32" s="14" t="e">
        <f t="shared" si="385"/>
        <v>#VALUE!</v>
      </c>
      <c r="BN32" s="14" t="e">
        <f t="shared" si="386"/>
        <v>#VALUE!</v>
      </c>
      <c r="BO32" s="42"/>
      <c r="BP32" s="14">
        <f t="shared" si="331"/>
        <v>9014.2753318019404</v>
      </c>
      <c r="BQ32" s="14" t="e">
        <f t="shared" si="332"/>
        <v>#VALUE!</v>
      </c>
      <c r="BR32" s="14">
        <f t="shared" si="387"/>
        <v>83.024140275650851</v>
      </c>
      <c r="BS32" s="14" t="e">
        <f t="shared" si="334"/>
        <v>#VALUE!</v>
      </c>
      <c r="BT32" s="37" t="e">
        <f t="shared" si="335"/>
        <v>#VALUE!</v>
      </c>
      <c r="BU32" s="41"/>
      <c r="BV32" s="14" t="str">
        <f>IFERROR(VLOOKUP($A32,#REF!,27,0),"0")</f>
        <v>0</v>
      </c>
      <c r="BW32" s="14">
        <f t="shared" si="388"/>
        <v>0</v>
      </c>
      <c r="BX32" s="14" t="str">
        <f>IFERROR(VLOOKUP($A32,SpecEd22!$Z$22:$AV$606,59,0)," ")</f>
        <v xml:space="preserve"> </v>
      </c>
      <c r="BY32" s="14" t="e">
        <f t="shared" si="389"/>
        <v>#VALUE!</v>
      </c>
      <c r="BZ32" s="14">
        <f>IFERROR(VLOOKUP($A32,ECFE!#REF!,25,0),0)</f>
        <v>0</v>
      </c>
      <c r="CA32" s="14">
        <f t="shared" si="390"/>
        <v>0</v>
      </c>
      <c r="CB32" s="14">
        <f>IFERROR(VLOOKUP($A32,#REF!,17,0),0)</f>
        <v>0</v>
      </c>
      <c r="CC32" s="14">
        <f t="shared" si="391"/>
        <v>0</v>
      </c>
      <c r="CD32" s="14">
        <f>IFERROR(VLOOKUP($A32,#REF!,9,0),0)</f>
        <v>0</v>
      </c>
      <c r="CE32" s="14">
        <f t="shared" si="392"/>
        <v>0</v>
      </c>
      <c r="CF32" s="14">
        <v>0</v>
      </c>
      <c r="CG32" s="14">
        <f t="shared" si="393"/>
        <v>0</v>
      </c>
      <c r="CH32" s="14">
        <f>IFERROR(VLOOKUP($A32,ConEnroll!$A$8:$S$601,15,0),0)</f>
        <v>-1</v>
      </c>
      <c r="CI32" s="14">
        <f t="shared" si="394"/>
        <v>-2.5523226135783564E-4</v>
      </c>
      <c r="CJ32" s="14">
        <f t="shared" si="395"/>
        <v>-1</v>
      </c>
      <c r="CK32" s="14">
        <f t="shared" si="396"/>
        <v>-2.5523226135783564E-4</v>
      </c>
      <c r="CL32" s="14" t="e">
        <f t="shared" si="397"/>
        <v>#VALUE!</v>
      </c>
      <c r="CM32" s="14" t="e">
        <f t="shared" si="398"/>
        <v>#VALUE!</v>
      </c>
      <c r="CN32" s="42"/>
      <c r="CO32" s="14">
        <f t="shared" si="338"/>
        <v>-8862.0665518121496</v>
      </c>
      <c r="CP32" s="14" t="e">
        <f t="shared" si="339"/>
        <v>#VALUE!</v>
      </c>
      <c r="CQ32" s="14">
        <f t="shared" si="340"/>
        <v>-73.945590862685037</v>
      </c>
      <c r="CR32" s="14" t="e">
        <f t="shared" si="341"/>
        <v>#VALUE!</v>
      </c>
      <c r="CS32" s="37" t="e">
        <f t="shared" si="342"/>
        <v>#VALUE!</v>
      </c>
      <c r="CT32" s="239"/>
      <c r="CU32" s="239"/>
      <c r="CV32" s="468"/>
      <c r="CW32" s="14">
        <f>IFERROR(VLOOKUP($A32,BaseFY23!$A$7:$AK$527,6,0),0)</f>
        <v>3853.6702650000002</v>
      </c>
      <c r="CX32" s="14">
        <f>IFERROR(VLOOKUP($A32,BaseFY23!$A$7:$AN$528,28,0),0)</f>
        <v>34054972.25</v>
      </c>
      <c r="CY32" s="14">
        <f t="shared" si="399"/>
        <v>8837.0228660443008</v>
      </c>
      <c r="CZ32" s="14">
        <f>IFERROR(VLOOKUP($A32,SpecEd23!$A$21:$BB$605,23,0)," ")</f>
        <v>8650958.6000271644</v>
      </c>
      <c r="DA32" s="14">
        <f t="shared" si="400"/>
        <v>2244.8621716801617</v>
      </c>
      <c r="DB32" s="14">
        <f>IFERROR(VLOOKUP($A32,ECFE!$A$16:$AB$347,7,0),0)</f>
        <v>265076.95500000002</v>
      </c>
      <c r="DC32" s="14">
        <f t="shared" si="401"/>
        <v>68.785582774814799</v>
      </c>
      <c r="DD32" s="14">
        <v>0</v>
      </c>
      <c r="DE32" s="14">
        <f t="shared" si="402"/>
        <v>0</v>
      </c>
      <c r="DF32" s="14">
        <f>IFERROR(VLOOKUP($A32,ConEnroll!$A$7:$S$338,10,0),0)</f>
        <v>24640.87</v>
      </c>
      <c r="DG32" s="14">
        <f t="shared" si="403"/>
        <v>6.3941303499146152</v>
      </c>
      <c r="DH32" s="14">
        <f t="shared" si="343"/>
        <v>289717.82500000001</v>
      </c>
      <c r="DI32" s="14">
        <f t="shared" si="404"/>
        <v>75.179713124729417</v>
      </c>
      <c r="DJ32" s="14">
        <f t="shared" si="344"/>
        <v>42995648.675027169</v>
      </c>
      <c r="DK32" s="14">
        <f t="shared" si="405"/>
        <v>11157.064750849193</v>
      </c>
      <c r="DL32" s="42"/>
      <c r="DM32" s="14">
        <f>IFERROR(VLOOKUP($A32,HouseFY23!$A$7:$AJ$528,28,0),0)</f>
        <v>35230312.25</v>
      </c>
      <c r="DN32" s="14">
        <f t="shared" si="406"/>
        <v>9142.0152289547277</v>
      </c>
      <c r="DO32" s="14">
        <f>IFERROR(VLOOKUP($A32,Compens80percent!$A$13:$M$560,12,0),0)</f>
        <v>6873.6000000000931</v>
      </c>
      <c r="DP32" s="14">
        <f t="shared" si="406"/>
        <v>1.7836502677532773</v>
      </c>
      <c r="DQ32" s="14">
        <f t="shared" si="407"/>
        <v>35237185.850000001</v>
      </c>
      <c r="DR32" s="14">
        <f t="shared" si="408"/>
        <v>8993.6666283818286</v>
      </c>
      <c r="DS32" s="14">
        <f>IFERROR(VLOOKUP($A32,SpecEd23!$A$21:$Z$550,14,0),0)</f>
        <v>8885248.845267158</v>
      </c>
      <c r="DT32" s="14">
        <f t="shared" si="409"/>
        <v>2305.6588224387583</v>
      </c>
      <c r="DU32" s="14">
        <f>IFERROR(VLOOKUP($A32,ECFE!$A$16:$AB$347,9,0),0)</f>
        <v>275786.06398199999</v>
      </c>
      <c r="DV32" s="14">
        <f t="shared" si="410"/>
        <v>71.564520318917317</v>
      </c>
      <c r="DW32" s="14">
        <f>IFERROR(VLOOKUP($A32,ParaFY19!$A$21:$Z$543,7,0),0)</f>
        <v>24108</v>
      </c>
      <c r="DX32" s="14">
        <f t="shared" si="411"/>
        <v>6.2558543783454699</v>
      </c>
      <c r="DY32" s="14">
        <f>IFERROR(VLOOKUP($A32,ConEnroll!$A$7:$S$341,13,0),0)</f>
        <v>30801.087499999998</v>
      </c>
      <c r="DZ32" s="14">
        <f t="shared" si="412"/>
        <v>7.9926629373932689</v>
      </c>
      <c r="EA32" s="14">
        <f t="shared" si="345"/>
        <v>330695.15148200002</v>
      </c>
      <c r="EB32" s="14">
        <f t="shared" si="413"/>
        <v>85.813037634656055</v>
      </c>
      <c r="EC32" s="14">
        <f t="shared" si="346"/>
        <v>44446256.246749163</v>
      </c>
      <c r="ED32" s="14">
        <f t="shared" si="414"/>
        <v>11533.487089028142</v>
      </c>
      <c r="EE32" s="62"/>
      <c r="EF32" s="14">
        <f t="shared" si="347"/>
        <v>304.99236291042689</v>
      </c>
      <c r="EG32" s="14">
        <f t="shared" si="348"/>
        <v>60.79665075859657</v>
      </c>
      <c r="EH32" s="14">
        <f t="shared" si="349"/>
        <v>10.633324509926638</v>
      </c>
      <c r="EI32" s="14">
        <f t="shared" si="415"/>
        <v>376.4223381789501</v>
      </c>
      <c r="EJ32" s="37">
        <f t="shared" si="351"/>
        <v>3.3738473925258847E-2</v>
      </c>
      <c r="EK32" s="42"/>
      <c r="EL32" s="14" t="str">
        <f>IFERROR(VLOOKUP($A32,#REF!,27,0),"0")</f>
        <v>0</v>
      </c>
      <c r="EM32" s="14">
        <f t="shared" si="416"/>
        <v>0</v>
      </c>
      <c r="EN32" s="14" t="str">
        <f>IFERROR(VLOOKUP($A32,SpecEd23!#REF!,23,0)," ")</f>
        <v xml:space="preserve"> </v>
      </c>
      <c r="EO32" s="14" t="e">
        <f t="shared" si="417"/>
        <v>#VALUE!</v>
      </c>
      <c r="EP32" s="14">
        <f>IFERROR(VLOOKUP($A32,ECFE!#REF!,24,0),0)</f>
        <v>0</v>
      </c>
      <c r="EQ32" s="14">
        <f t="shared" si="418"/>
        <v>0</v>
      </c>
      <c r="ER32" s="14">
        <f>IFERROR(VLOOKUP($A32,#REF!,30,0),0)</f>
        <v>0</v>
      </c>
      <c r="ES32" s="14">
        <f t="shared" si="419"/>
        <v>0</v>
      </c>
      <c r="ET32" s="14">
        <f>IFERROR(VLOOKUP($A32,#REF!,12,0),0)</f>
        <v>0</v>
      </c>
      <c r="EU32" s="14">
        <f t="shared" si="420"/>
        <v>0</v>
      </c>
      <c r="EV32" s="14">
        <v>0</v>
      </c>
      <c r="EW32" s="14">
        <f t="shared" si="421"/>
        <v>0</v>
      </c>
      <c r="EX32" s="14">
        <f>IFERROR(VLOOKUP($A32,ConEnroll!$A$8:$S$601,16,0),0)</f>
        <v>14</v>
      </c>
      <c r="EY32" s="14">
        <f t="shared" si="422"/>
        <v>3.6329003358568351E-3</v>
      </c>
      <c r="EZ32" s="14">
        <f t="shared" si="423"/>
        <v>14</v>
      </c>
      <c r="FA32" s="14">
        <f t="shared" si="424"/>
        <v>3.6329003358568351E-3</v>
      </c>
      <c r="FB32" s="14" t="e">
        <f t="shared" si="425"/>
        <v>#VALUE!</v>
      </c>
      <c r="FC32" s="14" t="e">
        <f t="shared" si="426"/>
        <v>#VALUE!</v>
      </c>
      <c r="FD32" s="62"/>
      <c r="FE32" s="14">
        <f t="shared" si="352"/>
        <v>9142.0152289547277</v>
      </c>
      <c r="FF32" s="14" t="e">
        <f t="shared" si="353"/>
        <v>#VALUE!</v>
      </c>
      <c r="FG32" s="14">
        <f t="shared" si="427"/>
        <v>85.809404734320196</v>
      </c>
      <c r="FH32" s="14" t="e">
        <f t="shared" si="354"/>
        <v>#VALUE!</v>
      </c>
      <c r="FI32" s="37" t="e">
        <f t="shared" si="355"/>
        <v>#VALUE!</v>
      </c>
      <c r="FJ32" s="12"/>
      <c r="FK32" s="14" t="str">
        <f>IFERROR(VLOOKUP($A32,#REF!,27,0),"0")</f>
        <v>0</v>
      </c>
      <c r="FL32" s="14">
        <f t="shared" si="428"/>
        <v>0</v>
      </c>
      <c r="FM32" s="14" t="str">
        <f>IFERROR(VLOOKUP($A32,SpecEd23!$X$22:$Y$610,59,0)," ")</f>
        <v xml:space="preserve"> </v>
      </c>
      <c r="FN32" s="14" t="e">
        <f t="shared" si="429"/>
        <v>#VALUE!</v>
      </c>
      <c r="FO32" s="14">
        <f>IFERROR(VLOOKUP($A32,ECFE!#REF!,26,0),0)</f>
        <v>0</v>
      </c>
      <c r="FP32" s="14">
        <f t="shared" si="430"/>
        <v>0</v>
      </c>
      <c r="FQ32" s="14">
        <f>IFERROR(VLOOKUP($A32,#REF!,16,0),0)</f>
        <v>0</v>
      </c>
      <c r="FR32" s="14">
        <f t="shared" si="431"/>
        <v>0</v>
      </c>
      <c r="FS32" s="14">
        <f>IFERROR(VLOOKUP($A32,#REF!,12,0),0)</f>
        <v>0</v>
      </c>
      <c r="FT32" s="14">
        <f t="shared" si="432"/>
        <v>0</v>
      </c>
      <c r="FU32" s="14">
        <v>0</v>
      </c>
      <c r="FV32" s="14">
        <f t="shared" si="433"/>
        <v>0</v>
      </c>
      <c r="FW32" s="14">
        <f>IFERROR(VLOOKUP($A32,ConEnroll!$A$8:$S$601,16,0),0)</f>
        <v>14</v>
      </c>
      <c r="FX32" s="14">
        <f t="shared" si="434"/>
        <v>3.6329003358568351E-3</v>
      </c>
      <c r="FY32" s="14">
        <f t="shared" si="435"/>
        <v>14</v>
      </c>
      <c r="FZ32" s="14">
        <f t="shared" si="436"/>
        <v>3.6329003358568351E-3</v>
      </c>
      <c r="GA32" s="14" t="e">
        <f t="shared" si="437"/>
        <v>#VALUE!</v>
      </c>
      <c r="GB32" s="14" t="e">
        <f t="shared" si="438"/>
        <v>#VALUE!</v>
      </c>
      <c r="GC32" s="39"/>
      <c r="GD32" s="14">
        <f t="shared" si="356"/>
        <v>-8837.0228660443008</v>
      </c>
      <c r="GE32" s="14" t="e">
        <f t="shared" si="357"/>
        <v>#VALUE!</v>
      </c>
      <c r="GF32" s="14">
        <f t="shared" si="358"/>
        <v>-75.176080224393559</v>
      </c>
      <c r="GG32" s="14" t="e">
        <f t="shared" si="359"/>
        <v>#VALUE!</v>
      </c>
      <c r="GH32" s="37" t="e">
        <f t="shared" si="360"/>
        <v>#VALUE!</v>
      </c>
    </row>
    <row r="33" spans="1:190" ht="12.5" x14ac:dyDescent="0.25">
      <c r="A33" s="67">
        <v>16</v>
      </c>
      <c r="B33" s="35">
        <v>1</v>
      </c>
      <c r="C33" s="14">
        <v>3</v>
      </c>
      <c r="D33" s="14"/>
      <c r="E33" s="14"/>
      <c r="F33" s="35" t="s">
        <v>1691</v>
      </c>
      <c r="G33" s="41"/>
      <c r="H33" s="14">
        <f>IFERROR(VLOOKUP($A33,BaseFY22!$A$7:$AK$528,6,0),0)</f>
        <v>6059</v>
      </c>
      <c r="I33" s="14">
        <f>IFERROR(VLOOKUP($A33,BaseFY22!$A$7:$AK$528,28,0),0)</f>
        <v>55567296.827205002</v>
      </c>
      <c r="J33" s="14">
        <f t="shared" si="361"/>
        <v>9171.034300578478</v>
      </c>
      <c r="K33" s="14">
        <f>IFERROR(VLOOKUP($A33,SpecEd22!$A$21:$BB$605,24,0)," ")</f>
        <v>7345926.2404338475</v>
      </c>
      <c r="L33" s="14">
        <f t="shared" si="362"/>
        <v>1212.3991154371756</v>
      </c>
      <c r="M33" s="14">
        <f>IFERROR(VLOOKUP($A33,ECFE!$A$16:$AB$347,7,0),0)</f>
        <v>273535.25099999999</v>
      </c>
      <c r="N33" s="14">
        <f t="shared" si="318"/>
        <v>45.145279914177259</v>
      </c>
      <c r="O33" s="14">
        <v>0</v>
      </c>
      <c r="P33" s="14">
        <f t="shared" si="318"/>
        <v>0</v>
      </c>
      <c r="Q33" s="14">
        <f>IFERROR(VLOOKUP($A33,ConEnroll!$A$7:$S$337,10,0),0)</f>
        <v>17615.599999999999</v>
      </c>
      <c r="R33" s="14">
        <f t="shared" si="363"/>
        <v>2.9073444462782634</v>
      </c>
      <c r="S33" s="14">
        <f t="shared" si="319"/>
        <v>291150.85099999997</v>
      </c>
      <c r="T33" s="14">
        <f t="shared" si="364"/>
        <v>48.052624360455518</v>
      </c>
      <c r="U33" s="14">
        <f t="shared" si="320"/>
        <v>63204373.918638855</v>
      </c>
      <c r="V33" s="14">
        <f t="shared" si="365"/>
        <v>10431.48604037611</v>
      </c>
      <c r="W33" s="42"/>
      <c r="X33" s="14">
        <f>IFERROR(VLOOKUP($A33,HouseFY22!$A$6:$AJ$528,28,0),0)</f>
        <v>56773549.145034</v>
      </c>
      <c r="Y33" s="14">
        <f t="shared" si="366"/>
        <v>9370.1186903835624</v>
      </c>
      <c r="Z33" s="14">
        <f>IFERROR(VLOOKUP($A33,Compens80percent!$A$13:$M$560,12,0),0)</f>
        <v>0</v>
      </c>
      <c r="AA33" s="14">
        <f t="shared" si="366"/>
        <v>0</v>
      </c>
      <c r="AB33" s="14">
        <f t="shared" si="367"/>
        <v>56773549.145034</v>
      </c>
      <c r="AC33" s="14">
        <f t="shared" si="366"/>
        <v>9370.1186903835624</v>
      </c>
      <c r="AD33" s="14">
        <f>IFERROR(VLOOKUP(A33,SpecEd22!$A$21:$Z$550,14,0),0)</f>
        <v>7509448.5821513049</v>
      </c>
      <c r="AE33" s="14">
        <f t="shared" si="368"/>
        <v>1239.3874537302038</v>
      </c>
      <c r="AF33" s="14">
        <f>IFERROR(VLOOKUP($A33,ECFE!$A$16:$AB$348,8,0),0)</f>
        <v>279005.95602000004</v>
      </c>
      <c r="AG33" s="14">
        <f t="shared" si="369"/>
        <v>46.048185512460812</v>
      </c>
      <c r="AH33" s="14">
        <f>IFERROR(VLOOKUP(A33,ParaFY19!$A$21:$Z$543,7,0),0)</f>
        <v>16268</v>
      </c>
      <c r="AI33" s="14">
        <f t="shared" si="370"/>
        <v>2.6849315068493151</v>
      </c>
      <c r="AJ33" s="14">
        <f>IFERROR(VLOOKUP(A33,ConEnroll!$A$7:$S$341,13,0),0)</f>
        <v>22019.5</v>
      </c>
      <c r="AK33" s="14">
        <f t="shared" si="371"/>
        <v>3.6341805578478299</v>
      </c>
      <c r="AL33" s="14">
        <f t="shared" si="324"/>
        <v>317293.45602000004</v>
      </c>
      <c r="AM33" s="14">
        <f t="shared" si="372"/>
        <v>52.367297577157956</v>
      </c>
      <c r="AN33" s="14">
        <f t="shared" si="373"/>
        <v>64600291.183205307</v>
      </c>
      <c r="AO33" s="14">
        <f t="shared" si="374"/>
        <v>10661.873441690923</v>
      </c>
      <c r="AP33" s="62"/>
      <c r="AQ33" s="14">
        <f t="shared" si="51"/>
        <v>199.08438980508436</v>
      </c>
      <c r="AR33" s="14">
        <f t="shared" si="325"/>
        <v>26.988338293028164</v>
      </c>
      <c r="AS33" s="14">
        <f t="shared" si="326"/>
        <v>4.3146732167024382</v>
      </c>
      <c r="AT33" s="14">
        <f t="shared" si="375"/>
        <v>230.38740131481495</v>
      </c>
      <c r="AU33" s="37">
        <f t="shared" si="328"/>
        <v>2.2085769987428203E-2</v>
      </c>
      <c r="AV33" s="42"/>
      <c r="AW33" s="14" t="str">
        <f>IFERROR(VLOOKUP($A33,#REF!,27,0),"0")</f>
        <v>0</v>
      </c>
      <c r="AX33" s="14">
        <f t="shared" si="376"/>
        <v>0</v>
      </c>
      <c r="AY33" s="14" t="str">
        <f>IFERROR(VLOOKUP($A33,SpecEd22!#REF!,23,0)," ")</f>
        <v xml:space="preserve"> </v>
      </c>
      <c r="AZ33" s="14" t="e">
        <f t="shared" si="377"/>
        <v>#VALUE!</v>
      </c>
      <c r="BA33" s="14">
        <f>IFERROR(VLOOKUP($A33,ECFE!#REF!,23,0),0)</f>
        <v>0</v>
      </c>
      <c r="BB33" s="14">
        <f t="shared" si="378"/>
        <v>0</v>
      </c>
      <c r="BC33" s="14">
        <f>IFERROR(VLOOKUP($A33,#REF!,17,0),0)</f>
        <v>0</v>
      </c>
      <c r="BD33" s="14">
        <f t="shared" si="379"/>
        <v>0</v>
      </c>
      <c r="BE33" s="14">
        <f>IFERROR(VLOOKUP($A33,#REF!,9,0),0)</f>
        <v>0</v>
      </c>
      <c r="BF33" s="14">
        <f t="shared" si="380"/>
        <v>0</v>
      </c>
      <c r="BG33" s="14">
        <v>0</v>
      </c>
      <c r="BH33" s="14">
        <f t="shared" si="381"/>
        <v>0</v>
      </c>
      <c r="BI33" s="14">
        <f>IFERROR(VLOOKUP($A33,ConEnroll!$A$8:$S$601,15,0),0)</f>
        <v>-1</v>
      </c>
      <c r="BJ33" s="14">
        <f t="shared" si="382"/>
        <v>-1.6504373659019642E-4</v>
      </c>
      <c r="BK33" s="14">
        <f t="shared" si="383"/>
        <v>-1</v>
      </c>
      <c r="BL33" s="14">
        <f t="shared" si="384"/>
        <v>-1.6504373659019642E-4</v>
      </c>
      <c r="BM33" s="14" t="e">
        <f t="shared" si="385"/>
        <v>#VALUE!</v>
      </c>
      <c r="BN33" s="14" t="e">
        <f t="shared" si="386"/>
        <v>#VALUE!</v>
      </c>
      <c r="BO33" s="42"/>
      <c r="BP33" s="14">
        <f t="shared" si="331"/>
        <v>9370.1186903835624</v>
      </c>
      <c r="BQ33" s="14" t="e">
        <f t="shared" si="332"/>
        <v>#VALUE!</v>
      </c>
      <c r="BR33" s="14">
        <f t="shared" si="387"/>
        <v>52.367462620894543</v>
      </c>
      <c r="BS33" s="14" t="e">
        <f t="shared" si="334"/>
        <v>#VALUE!</v>
      </c>
      <c r="BT33" s="37" t="e">
        <f t="shared" si="335"/>
        <v>#VALUE!</v>
      </c>
      <c r="BU33" s="41"/>
      <c r="BV33" s="14" t="str">
        <f>IFERROR(VLOOKUP($A33,#REF!,27,0),"0")</f>
        <v>0</v>
      </c>
      <c r="BW33" s="14">
        <f t="shared" si="388"/>
        <v>0</v>
      </c>
      <c r="BX33" s="14" t="str">
        <f>IFERROR(VLOOKUP($A33,SpecEd22!$Z$22:$AV$606,59,0)," ")</f>
        <v xml:space="preserve"> </v>
      </c>
      <c r="BY33" s="14" t="e">
        <f t="shared" si="389"/>
        <v>#VALUE!</v>
      </c>
      <c r="BZ33" s="14">
        <f>IFERROR(VLOOKUP($A33,ECFE!#REF!,25,0),0)</f>
        <v>0</v>
      </c>
      <c r="CA33" s="14">
        <f t="shared" si="390"/>
        <v>0</v>
      </c>
      <c r="CB33" s="14">
        <f>IFERROR(VLOOKUP($A33,#REF!,17,0),0)</f>
        <v>0</v>
      </c>
      <c r="CC33" s="14">
        <f t="shared" si="391"/>
        <v>0</v>
      </c>
      <c r="CD33" s="14">
        <f>IFERROR(VLOOKUP($A33,#REF!,9,0),0)</f>
        <v>0</v>
      </c>
      <c r="CE33" s="14">
        <f t="shared" si="392"/>
        <v>0</v>
      </c>
      <c r="CF33" s="14">
        <v>0</v>
      </c>
      <c r="CG33" s="14">
        <f t="shared" si="393"/>
        <v>0</v>
      </c>
      <c r="CH33" s="14">
        <f>IFERROR(VLOOKUP($A33,ConEnroll!$A$8:$S$601,15,0),0)</f>
        <v>-1</v>
      </c>
      <c r="CI33" s="14">
        <f t="shared" si="394"/>
        <v>-1.6504373659019642E-4</v>
      </c>
      <c r="CJ33" s="14">
        <f t="shared" si="395"/>
        <v>-1</v>
      </c>
      <c r="CK33" s="14">
        <f t="shared" si="396"/>
        <v>-1.6504373659019642E-4</v>
      </c>
      <c r="CL33" s="14" t="e">
        <f t="shared" si="397"/>
        <v>#VALUE!</v>
      </c>
      <c r="CM33" s="14" t="e">
        <f t="shared" si="398"/>
        <v>#VALUE!</v>
      </c>
      <c r="CN33" s="42"/>
      <c r="CO33" s="14">
        <f t="shared" si="338"/>
        <v>-9171.034300578478</v>
      </c>
      <c r="CP33" s="14" t="e">
        <f t="shared" si="339"/>
        <v>#VALUE!</v>
      </c>
      <c r="CQ33" s="14">
        <f t="shared" si="340"/>
        <v>-48.052789404192104</v>
      </c>
      <c r="CR33" s="14" t="e">
        <f t="shared" si="341"/>
        <v>#VALUE!</v>
      </c>
      <c r="CS33" s="37" t="e">
        <f t="shared" si="342"/>
        <v>#VALUE!</v>
      </c>
      <c r="CT33" s="239"/>
      <c r="CU33" s="239"/>
      <c r="CV33" s="468"/>
      <c r="CW33" s="14">
        <f>IFERROR(VLOOKUP($A33,BaseFY23!$A$7:$AK$527,6,0),0)</f>
        <v>6039.9894029999996</v>
      </c>
      <c r="CX33" s="14">
        <f>IFERROR(VLOOKUP($A33,BaseFY23!$A$7:$AN$528,28,0),0)</f>
        <v>55592449.544762999</v>
      </c>
      <c r="CY33" s="14">
        <f t="shared" si="399"/>
        <v>9204.0640861308148</v>
      </c>
      <c r="CZ33" s="14">
        <f>IFERROR(VLOOKUP($A33,SpecEd23!$A$21:$BB$605,23,0)," ")</f>
        <v>6980185.7272715289</v>
      </c>
      <c r="DA33" s="14">
        <f t="shared" si="400"/>
        <v>1155.6619161955059</v>
      </c>
      <c r="DB33" s="14">
        <f>IFERROR(VLOOKUP($A33,ECFE!$A$16:$AB$347,7,0),0)</f>
        <v>273535.25099999999</v>
      </c>
      <c r="DC33" s="14">
        <f t="shared" si="401"/>
        <v>45.287372667266254</v>
      </c>
      <c r="DD33" s="14">
        <v>0</v>
      </c>
      <c r="DE33" s="14">
        <f t="shared" si="402"/>
        <v>0</v>
      </c>
      <c r="DF33" s="14">
        <f>IFERROR(VLOOKUP($A33,ConEnroll!$A$7:$S$338,10,0),0)</f>
        <v>17615.599999999999</v>
      </c>
      <c r="DG33" s="14">
        <f t="shared" si="403"/>
        <v>2.9164951831290491</v>
      </c>
      <c r="DH33" s="14">
        <f t="shared" si="343"/>
        <v>291150.85099999997</v>
      </c>
      <c r="DI33" s="14">
        <f t="shared" si="404"/>
        <v>48.203867850395298</v>
      </c>
      <c r="DJ33" s="14">
        <f t="shared" si="344"/>
        <v>62863786.123034529</v>
      </c>
      <c r="DK33" s="14">
        <f t="shared" si="405"/>
        <v>10407.929870176717</v>
      </c>
      <c r="DL33" s="42"/>
      <c r="DM33" s="14">
        <f>IFERROR(VLOOKUP($A33,HouseFY23!$A$7:$AJ$528,28,0),0)</f>
        <v>57804373.173345</v>
      </c>
      <c r="DN33" s="14">
        <f t="shared" si="406"/>
        <v>9570.2772499293078</v>
      </c>
      <c r="DO33" s="14">
        <f>IFERROR(VLOOKUP($A33,Compens80percent!$A$13:$M$560,12,0),0)</f>
        <v>0</v>
      </c>
      <c r="DP33" s="14">
        <f t="shared" si="406"/>
        <v>0</v>
      </c>
      <c r="DQ33" s="14">
        <f t="shared" si="407"/>
        <v>57804373.173345</v>
      </c>
      <c r="DR33" s="14">
        <f t="shared" si="408"/>
        <v>9540.2497397829666</v>
      </c>
      <c r="DS33" s="14">
        <f>IFERROR(VLOOKUP($A33,SpecEd23!$A$21:$Z$550,14,0),0)</f>
        <v>7332778.8348895237</v>
      </c>
      <c r="DT33" s="14">
        <f t="shared" si="409"/>
        <v>1214.0383609360986</v>
      </c>
      <c r="DU33" s="14">
        <f>IFERROR(VLOOKUP($A33,ECFE!$A$16:$AB$347,9,0),0)</f>
        <v>284586.07514040003</v>
      </c>
      <c r="DV33" s="14">
        <f t="shared" si="410"/>
        <v>47.116982523023815</v>
      </c>
      <c r="DW33" s="14">
        <f>IFERROR(VLOOKUP($A33,ParaFY19!$A$21:$Z$543,7,0),0)</f>
        <v>16268</v>
      </c>
      <c r="DX33" s="14">
        <f t="shared" si="411"/>
        <v>2.6933822089025279</v>
      </c>
      <c r="DY33" s="14">
        <f>IFERROR(VLOOKUP($A33,ConEnroll!$A$7:$S$341,13,0),0)</f>
        <v>22019.5</v>
      </c>
      <c r="DZ33" s="14">
        <f t="shared" si="412"/>
        <v>3.6456189789113114</v>
      </c>
      <c r="EA33" s="14">
        <f t="shared" si="345"/>
        <v>322873.57514040003</v>
      </c>
      <c r="EB33" s="14">
        <f t="shared" si="413"/>
        <v>53.455983710837657</v>
      </c>
      <c r="EC33" s="14">
        <f t="shared" si="346"/>
        <v>65460025.583374925</v>
      </c>
      <c r="ED33" s="14">
        <f t="shared" si="414"/>
        <v>10837.771594576245</v>
      </c>
      <c r="EE33" s="62"/>
      <c r="EF33" s="14">
        <f t="shared" si="347"/>
        <v>366.21316379849304</v>
      </c>
      <c r="EG33" s="14">
        <f t="shared" si="348"/>
        <v>58.37644474059266</v>
      </c>
      <c r="EH33" s="14">
        <f t="shared" si="349"/>
        <v>5.252115860442359</v>
      </c>
      <c r="EI33" s="14">
        <f t="shared" si="415"/>
        <v>429.84172439952806</v>
      </c>
      <c r="EJ33" s="37">
        <f t="shared" si="351"/>
        <v>4.1299444727352856E-2</v>
      </c>
      <c r="EK33" s="42"/>
      <c r="EL33" s="14" t="str">
        <f>IFERROR(VLOOKUP($A33,#REF!,27,0),"0")</f>
        <v>0</v>
      </c>
      <c r="EM33" s="14">
        <f t="shared" si="416"/>
        <v>0</v>
      </c>
      <c r="EN33" s="14" t="str">
        <f>IFERROR(VLOOKUP($A33,SpecEd23!#REF!,23,0)," ")</f>
        <v xml:space="preserve"> </v>
      </c>
      <c r="EO33" s="14" t="e">
        <f t="shared" si="417"/>
        <v>#VALUE!</v>
      </c>
      <c r="EP33" s="14">
        <f>IFERROR(VLOOKUP($A33,ECFE!#REF!,24,0),0)</f>
        <v>0</v>
      </c>
      <c r="EQ33" s="14">
        <f t="shared" si="418"/>
        <v>0</v>
      </c>
      <c r="ER33" s="14">
        <f>IFERROR(VLOOKUP($A33,#REF!,30,0),0)</f>
        <v>0</v>
      </c>
      <c r="ES33" s="14">
        <f t="shared" si="419"/>
        <v>0</v>
      </c>
      <c r="ET33" s="14">
        <f>IFERROR(VLOOKUP($A33,#REF!,12,0),0)</f>
        <v>0</v>
      </c>
      <c r="EU33" s="14">
        <f t="shared" si="420"/>
        <v>0</v>
      </c>
      <c r="EV33" s="14">
        <v>0</v>
      </c>
      <c r="EW33" s="14">
        <f t="shared" si="421"/>
        <v>0</v>
      </c>
      <c r="EX33" s="14">
        <f>IFERROR(VLOOKUP($A33,ConEnroll!$A$8:$S$601,16,0),0)</f>
        <v>15</v>
      </c>
      <c r="EY33" s="14">
        <f t="shared" si="422"/>
        <v>2.4834480657448931E-3</v>
      </c>
      <c r="EZ33" s="14">
        <f t="shared" si="423"/>
        <v>15</v>
      </c>
      <c r="FA33" s="14">
        <f t="shared" si="424"/>
        <v>2.4834480657448931E-3</v>
      </c>
      <c r="FB33" s="14" t="e">
        <f t="shared" si="425"/>
        <v>#VALUE!</v>
      </c>
      <c r="FC33" s="14" t="e">
        <f t="shared" si="426"/>
        <v>#VALUE!</v>
      </c>
      <c r="FD33" s="62"/>
      <c r="FE33" s="14">
        <f t="shared" si="352"/>
        <v>9570.2772499293078</v>
      </c>
      <c r="FF33" s="14" t="e">
        <f t="shared" si="353"/>
        <v>#VALUE!</v>
      </c>
      <c r="FG33" s="14">
        <f t="shared" si="427"/>
        <v>53.453500262771911</v>
      </c>
      <c r="FH33" s="14" t="e">
        <f t="shared" si="354"/>
        <v>#VALUE!</v>
      </c>
      <c r="FI33" s="37" t="e">
        <f t="shared" si="355"/>
        <v>#VALUE!</v>
      </c>
      <c r="FJ33" s="12"/>
      <c r="FK33" s="14" t="str">
        <f>IFERROR(VLOOKUP($A33,#REF!,27,0),"0")</f>
        <v>0</v>
      </c>
      <c r="FL33" s="14">
        <f t="shared" si="428"/>
        <v>0</v>
      </c>
      <c r="FM33" s="14" t="str">
        <f>IFERROR(VLOOKUP($A33,SpecEd23!$X$22:$Y$610,59,0)," ")</f>
        <v xml:space="preserve"> </v>
      </c>
      <c r="FN33" s="14" t="e">
        <f t="shared" si="429"/>
        <v>#VALUE!</v>
      </c>
      <c r="FO33" s="14">
        <f>IFERROR(VLOOKUP($A33,ECFE!#REF!,26,0),0)</f>
        <v>0</v>
      </c>
      <c r="FP33" s="14">
        <f t="shared" si="430"/>
        <v>0</v>
      </c>
      <c r="FQ33" s="14">
        <f>IFERROR(VLOOKUP($A33,#REF!,16,0),0)</f>
        <v>0</v>
      </c>
      <c r="FR33" s="14">
        <f t="shared" si="431"/>
        <v>0</v>
      </c>
      <c r="FS33" s="14">
        <f>IFERROR(VLOOKUP($A33,#REF!,12,0),0)</f>
        <v>0</v>
      </c>
      <c r="FT33" s="14">
        <f t="shared" si="432"/>
        <v>0</v>
      </c>
      <c r="FU33" s="14">
        <v>0</v>
      </c>
      <c r="FV33" s="14">
        <f t="shared" si="433"/>
        <v>0</v>
      </c>
      <c r="FW33" s="14">
        <f>IFERROR(VLOOKUP($A33,ConEnroll!$A$8:$S$601,16,0),0)</f>
        <v>15</v>
      </c>
      <c r="FX33" s="14">
        <f t="shared" si="434"/>
        <v>2.4834480657448931E-3</v>
      </c>
      <c r="FY33" s="14">
        <f t="shared" si="435"/>
        <v>15</v>
      </c>
      <c r="FZ33" s="14">
        <f t="shared" si="436"/>
        <v>2.4834480657448931E-3</v>
      </c>
      <c r="GA33" s="14" t="e">
        <f t="shared" si="437"/>
        <v>#VALUE!</v>
      </c>
      <c r="GB33" s="14" t="e">
        <f t="shared" si="438"/>
        <v>#VALUE!</v>
      </c>
      <c r="GC33" s="39"/>
      <c r="GD33" s="14">
        <f t="shared" si="356"/>
        <v>-9204.0640861308148</v>
      </c>
      <c r="GE33" s="14" t="e">
        <f t="shared" si="357"/>
        <v>#VALUE!</v>
      </c>
      <c r="GF33" s="14">
        <f t="shared" si="358"/>
        <v>-48.201384402329552</v>
      </c>
      <c r="GG33" s="14" t="e">
        <f t="shared" si="359"/>
        <v>#VALUE!</v>
      </c>
      <c r="GH33" s="37" t="e">
        <f t="shared" si="360"/>
        <v>#VALUE!</v>
      </c>
    </row>
    <row r="34" spans="1:190" ht="12.5" x14ac:dyDescent="0.25">
      <c r="A34" s="67">
        <v>22</v>
      </c>
      <c r="B34" s="35">
        <v>1</v>
      </c>
      <c r="C34" s="14">
        <v>4</v>
      </c>
      <c r="D34" s="14"/>
      <c r="E34" s="14"/>
      <c r="F34" s="35" t="s">
        <v>2401</v>
      </c>
      <c r="G34" s="41"/>
      <c r="H34" s="14">
        <f>IFERROR(VLOOKUP($A34,BaseFY22!$A$7:$AK$528,6,0),0)</f>
        <v>2911</v>
      </c>
      <c r="I34" s="14">
        <f>IFERROR(VLOOKUP($A34,BaseFY22!$A$7:$AK$528,28,0),0)</f>
        <v>26881237.390714999</v>
      </c>
      <c r="J34" s="14">
        <f t="shared" si="361"/>
        <v>9234.3653008296114</v>
      </c>
      <c r="K34" s="14">
        <f>IFERROR(VLOOKUP($A34,SpecEd22!$A$21:$BB$605,24,0)," ")</f>
        <v>5036493.7605121545</v>
      </c>
      <c r="L34" s="14">
        <f t="shared" si="362"/>
        <v>1730.1593131268137</v>
      </c>
      <c r="M34" s="14">
        <f>IFERROR(VLOOKUP($A34,ECFE!$A$16:$AB$347,7,0),0)</f>
        <v>162369.07499999998</v>
      </c>
      <c r="N34" s="14">
        <f t="shared" si="318"/>
        <v>55.777765372724147</v>
      </c>
      <c r="O34" s="14">
        <v>0</v>
      </c>
      <c r="P34" s="14">
        <f t="shared" si="318"/>
        <v>0</v>
      </c>
      <c r="Q34" s="14">
        <f>IFERROR(VLOOKUP($A34,ConEnroll!$A$7:$S$337,10,0),0)</f>
        <v>21652.51</v>
      </c>
      <c r="R34" s="14">
        <f t="shared" si="363"/>
        <v>7.4381690140845063</v>
      </c>
      <c r="S34" s="14">
        <f t="shared" si="319"/>
        <v>184021.58499999999</v>
      </c>
      <c r="T34" s="14">
        <f t="shared" si="364"/>
        <v>63.215934386808655</v>
      </c>
      <c r="U34" s="14">
        <f t="shared" si="320"/>
        <v>32101752.736227155</v>
      </c>
      <c r="V34" s="14">
        <f t="shared" si="365"/>
        <v>11027.740548343234</v>
      </c>
      <c r="W34" s="42"/>
      <c r="X34" s="14">
        <f>IFERROR(VLOOKUP($A34,HouseFY22!$A$6:$AJ$528,28,0),0)</f>
        <v>27335880.390714999</v>
      </c>
      <c r="Y34" s="14">
        <f t="shared" si="366"/>
        <v>9390.5463382737889</v>
      </c>
      <c r="Z34" s="14">
        <f>IFERROR(VLOOKUP($A34,Compens80percent!$A$13:$M$560,12,0),0)</f>
        <v>0</v>
      </c>
      <c r="AA34" s="14">
        <f t="shared" si="366"/>
        <v>0</v>
      </c>
      <c r="AB34" s="14">
        <f t="shared" si="367"/>
        <v>27335880.390714999</v>
      </c>
      <c r="AC34" s="14">
        <f t="shared" si="366"/>
        <v>9390.5463382737889</v>
      </c>
      <c r="AD34" s="14">
        <f>IFERROR(VLOOKUP(A34,SpecEd22!$A$21:$Z$550,14,0),0)</f>
        <v>5103202.7233755188</v>
      </c>
      <c r="AE34" s="14">
        <f t="shared" si="368"/>
        <v>1753.0754803763375</v>
      </c>
      <c r="AF34" s="14">
        <f>IFERROR(VLOOKUP($A34,ECFE!$A$16:$AB$348,8,0),0)</f>
        <v>165616.4565</v>
      </c>
      <c r="AG34" s="14">
        <f t="shared" si="369"/>
        <v>56.893320680178633</v>
      </c>
      <c r="AH34" s="14">
        <f>IFERROR(VLOOKUP(A34,ParaFY19!$A$21:$Z$543,7,0),0)</f>
        <v>31556</v>
      </c>
      <c r="AI34" s="14">
        <f t="shared" si="370"/>
        <v>10.840261078667124</v>
      </c>
      <c r="AJ34" s="14">
        <f>IFERROR(VLOOKUP(A34,ConEnroll!$A$7:$S$341,13,0),0)</f>
        <v>27065.637499999997</v>
      </c>
      <c r="AK34" s="14">
        <f t="shared" si="371"/>
        <v>9.2977112676056333</v>
      </c>
      <c r="AL34" s="14">
        <f t="shared" si="324"/>
        <v>224238.09399999998</v>
      </c>
      <c r="AM34" s="14">
        <f t="shared" si="372"/>
        <v>77.03129302645138</v>
      </c>
      <c r="AN34" s="14">
        <f t="shared" si="373"/>
        <v>32663321.208090518</v>
      </c>
      <c r="AO34" s="14">
        <f t="shared" si="374"/>
        <v>11220.653111676578</v>
      </c>
      <c r="AP34" s="62"/>
      <c r="AQ34" s="14">
        <f t="shared" si="51"/>
        <v>156.18103744417749</v>
      </c>
      <c r="AR34" s="14">
        <f t="shared" si="325"/>
        <v>22.916167249523824</v>
      </c>
      <c r="AS34" s="14">
        <f t="shared" si="326"/>
        <v>13.815358639642724</v>
      </c>
      <c r="AT34" s="14">
        <f t="shared" si="375"/>
        <v>192.91256333334405</v>
      </c>
      <c r="AU34" s="37">
        <f t="shared" si="328"/>
        <v>1.7493389737241009E-2</v>
      </c>
      <c r="AV34" s="42"/>
      <c r="AW34" s="14" t="str">
        <f>IFERROR(VLOOKUP($A34,#REF!,27,0),"0")</f>
        <v>0</v>
      </c>
      <c r="AX34" s="14">
        <f t="shared" si="376"/>
        <v>0</v>
      </c>
      <c r="AY34" s="14" t="str">
        <f>IFERROR(VLOOKUP($A34,SpecEd22!#REF!,23,0)," ")</f>
        <v xml:space="preserve"> </v>
      </c>
      <c r="AZ34" s="14" t="e">
        <f t="shared" si="377"/>
        <v>#VALUE!</v>
      </c>
      <c r="BA34" s="14">
        <f>IFERROR(VLOOKUP($A34,ECFE!#REF!,23,0),0)</f>
        <v>0</v>
      </c>
      <c r="BB34" s="14">
        <f t="shared" si="378"/>
        <v>0</v>
      </c>
      <c r="BC34" s="14">
        <f>IFERROR(VLOOKUP($A34,#REF!,17,0),0)</f>
        <v>0</v>
      </c>
      <c r="BD34" s="14">
        <f t="shared" si="379"/>
        <v>0</v>
      </c>
      <c r="BE34" s="14">
        <f>IFERROR(VLOOKUP($A34,#REF!,9,0),0)</f>
        <v>0</v>
      </c>
      <c r="BF34" s="14">
        <f t="shared" si="380"/>
        <v>0</v>
      </c>
      <c r="BG34" s="14">
        <v>0</v>
      </c>
      <c r="BH34" s="14">
        <f t="shared" si="381"/>
        <v>0</v>
      </c>
      <c r="BI34" s="14">
        <f>IFERROR(VLOOKUP($A34,ConEnroll!$A$8:$S$601,15,0),0)</f>
        <v>-6</v>
      </c>
      <c r="BJ34" s="14">
        <f t="shared" si="382"/>
        <v>-2.0611473720371005E-3</v>
      </c>
      <c r="BK34" s="14">
        <f t="shared" si="383"/>
        <v>-6</v>
      </c>
      <c r="BL34" s="14">
        <f t="shared" si="384"/>
        <v>-2.0611473720371005E-3</v>
      </c>
      <c r="BM34" s="14" t="e">
        <f t="shared" si="385"/>
        <v>#VALUE!</v>
      </c>
      <c r="BN34" s="14" t="e">
        <f t="shared" si="386"/>
        <v>#VALUE!</v>
      </c>
      <c r="BO34" s="42"/>
      <c r="BP34" s="14">
        <f t="shared" si="331"/>
        <v>9390.5463382737889</v>
      </c>
      <c r="BQ34" s="14" t="e">
        <f t="shared" si="332"/>
        <v>#VALUE!</v>
      </c>
      <c r="BR34" s="14">
        <f t="shared" si="387"/>
        <v>77.033354173823412</v>
      </c>
      <c r="BS34" s="14" t="e">
        <f t="shared" si="334"/>
        <v>#VALUE!</v>
      </c>
      <c r="BT34" s="37" t="e">
        <f t="shared" si="335"/>
        <v>#VALUE!</v>
      </c>
      <c r="BU34" s="41"/>
      <c r="BV34" s="14" t="str">
        <f>IFERROR(VLOOKUP($A34,#REF!,27,0),"0")</f>
        <v>0</v>
      </c>
      <c r="BW34" s="14">
        <f t="shared" si="388"/>
        <v>0</v>
      </c>
      <c r="BX34" s="14" t="str">
        <f>IFERROR(VLOOKUP($A34,SpecEd22!$Z$22:$AV$606,59,0)," ")</f>
        <v xml:space="preserve"> </v>
      </c>
      <c r="BY34" s="14" t="e">
        <f t="shared" si="389"/>
        <v>#VALUE!</v>
      </c>
      <c r="BZ34" s="14">
        <f>IFERROR(VLOOKUP($A34,ECFE!#REF!,25,0),0)</f>
        <v>0</v>
      </c>
      <c r="CA34" s="14">
        <f t="shared" si="390"/>
        <v>0</v>
      </c>
      <c r="CB34" s="14">
        <f>IFERROR(VLOOKUP($A34,#REF!,17,0),0)</f>
        <v>0</v>
      </c>
      <c r="CC34" s="14">
        <f t="shared" si="391"/>
        <v>0</v>
      </c>
      <c r="CD34" s="14">
        <f>IFERROR(VLOOKUP($A34,#REF!,9,0),0)</f>
        <v>0</v>
      </c>
      <c r="CE34" s="14">
        <f t="shared" si="392"/>
        <v>0</v>
      </c>
      <c r="CF34" s="14">
        <v>0</v>
      </c>
      <c r="CG34" s="14">
        <f t="shared" si="393"/>
        <v>0</v>
      </c>
      <c r="CH34" s="14">
        <f>IFERROR(VLOOKUP($A34,ConEnroll!$A$8:$S$601,15,0),0)</f>
        <v>-6</v>
      </c>
      <c r="CI34" s="14">
        <f t="shared" si="394"/>
        <v>-2.0611473720371005E-3</v>
      </c>
      <c r="CJ34" s="14">
        <f t="shared" si="395"/>
        <v>-6</v>
      </c>
      <c r="CK34" s="14">
        <f t="shared" si="396"/>
        <v>-2.0611473720371005E-3</v>
      </c>
      <c r="CL34" s="14" t="e">
        <f t="shared" si="397"/>
        <v>#VALUE!</v>
      </c>
      <c r="CM34" s="14" t="e">
        <f t="shared" si="398"/>
        <v>#VALUE!</v>
      </c>
      <c r="CN34" s="42"/>
      <c r="CO34" s="14">
        <f t="shared" si="338"/>
        <v>-9234.3653008296114</v>
      </c>
      <c r="CP34" s="14" t="e">
        <f t="shared" si="339"/>
        <v>#VALUE!</v>
      </c>
      <c r="CQ34" s="14">
        <f t="shared" si="340"/>
        <v>-63.217995534180695</v>
      </c>
      <c r="CR34" s="14" t="e">
        <f t="shared" si="341"/>
        <v>#VALUE!</v>
      </c>
      <c r="CS34" s="37" t="e">
        <f t="shared" si="342"/>
        <v>#VALUE!</v>
      </c>
      <c r="CT34" s="239"/>
      <c r="CU34" s="239"/>
      <c r="CV34" s="468"/>
      <c r="CW34" s="14">
        <f>IFERROR(VLOOKUP($A34,BaseFY23!$A$7:$AK$527,6,0),0)</f>
        <v>3016.0932290000001</v>
      </c>
      <c r="CX34" s="14">
        <f>IFERROR(VLOOKUP($A34,BaseFY23!$A$7:$AN$528,28,0),0)</f>
        <v>28973319.806651</v>
      </c>
      <c r="CY34" s="14">
        <f t="shared" si="399"/>
        <v>9606.2414543655341</v>
      </c>
      <c r="CZ34" s="14">
        <f>IFERROR(VLOOKUP($A34,SpecEd23!$A$21:$BB$605,23,0)," ")</f>
        <v>5744520.7283471171</v>
      </c>
      <c r="DA34" s="14">
        <f t="shared" si="400"/>
        <v>1904.6230644043255</v>
      </c>
      <c r="DB34" s="14">
        <f>IFERROR(VLOOKUP($A34,ECFE!$A$16:$AB$347,7,0),0)</f>
        <v>162369.07499999998</v>
      </c>
      <c r="DC34" s="14">
        <f t="shared" si="401"/>
        <v>53.834236103449037</v>
      </c>
      <c r="DD34" s="14">
        <v>0</v>
      </c>
      <c r="DE34" s="14">
        <f t="shared" si="402"/>
        <v>0</v>
      </c>
      <c r="DF34" s="14">
        <f>IFERROR(VLOOKUP($A34,ConEnroll!$A$7:$S$338,10,0),0)</f>
        <v>21652.51</v>
      </c>
      <c r="DG34" s="14">
        <f t="shared" si="403"/>
        <v>7.1789922777615827</v>
      </c>
      <c r="DH34" s="14">
        <f t="shared" si="343"/>
        <v>184021.58499999999</v>
      </c>
      <c r="DI34" s="14">
        <f t="shared" si="404"/>
        <v>61.013228381210624</v>
      </c>
      <c r="DJ34" s="14">
        <f t="shared" si="344"/>
        <v>34901862.11999812</v>
      </c>
      <c r="DK34" s="14">
        <f t="shared" si="405"/>
        <v>11571.877747151071</v>
      </c>
      <c r="DL34" s="42"/>
      <c r="DM34" s="14">
        <f>IFERROR(VLOOKUP($A34,HouseFY23!$A$7:$AJ$528,28,0),0)</f>
        <v>29956046.832391001</v>
      </c>
      <c r="DN34" s="14">
        <f t="shared" si="406"/>
        <v>9932.0692558044939</v>
      </c>
      <c r="DO34" s="14">
        <f>IFERROR(VLOOKUP($A34,Compens80percent!$A$13:$M$560,12,0),0)</f>
        <v>0</v>
      </c>
      <c r="DP34" s="14">
        <f t="shared" si="406"/>
        <v>0</v>
      </c>
      <c r="DQ34" s="14">
        <f t="shared" si="407"/>
        <v>29956046.832391001</v>
      </c>
      <c r="DR34" s="14">
        <f t="shared" si="408"/>
        <v>10290.637867533838</v>
      </c>
      <c r="DS34" s="14">
        <f>IFERROR(VLOOKUP($A34,SpecEd23!$A$21:$Z$550,14,0),0)</f>
        <v>5927652.6022759378</v>
      </c>
      <c r="DT34" s="14">
        <f t="shared" si="409"/>
        <v>1965.3413048645314</v>
      </c>
      <c r="DU34" s="14">
        <f>IFERROR(VLOOKUP($A34,ECFE!$A$16:$AB$347,9,0),0)</f>
        <v>168928.78563</v>
      </c>
      <c r="DV34" s="14">
        <f t="shared" si="410"/>
        <v>56.009139242028382</v>
      </c>
      <c r="DW34" s="14">
        <f>IFERROR(VLOOKUP($A34,ParaFY19!$A$21:$Z$543,7,0),0)</f>
        <v>31556</v>
      </c>
      <c r="DX34" s="14">
        <f t="shared" si="411"/>
        <v>10.462541308931137</v>
      </c>
      <c r="DY34" s="14">
        <f>IFERROR(VLOOKUP($A34,ConEnroll!$A$7:$S$341,13,0),0)</f>
        <v>27065.637499999997</v>
      </c>
      <c r="DZ34" s="14">
        <f t="shared" si="412"/>
        <v>8.9737403472019786</v>
      </c>
      <c r="EA34" s="14">
        <f t="shared" si="345"/>
        <v>227550.42313000001</v>
      </c>
      <c r="EB34" s="14">
        <f t="shared" si="413"/>
        <v>75.445420898161501</v>
      </c>
      <c r="EC34" s="14">
        <f t="shared" si="346"/>
        <v>36111249.857796937</v>
      </c>
      <c r="ED34" s="14">
        <f t="shared" si="414"/>
        <v>11972.855981567185</v>
      </c>
      <c r="EE34" s="62"/>
      <c r="EF34" s="14">
        <f t="shared" si="347"/>
        <v>325.8278014389598</v>
      </c>
      <c r="EG34" s="14">
        <f t="shared" si="348"/>
        <v>60.718240460205834</v>
      </c>
      <c r="EH34" s="14">
        <f t="shared" si="349"/>
        <v>14.432192516950877</v>
      </c>
      <c r="EI34" s="14">
        <f t="shared" si="415"/>
        <v>400.97823441611649</v>
      </c>
      <c r="EJ34" s="37">
        <f t="shared" si="351"/>
        <v>3.4651094937019622E-2</v>
      </c>
      <c r="EK34" s="42"/>
      <c r="EL34" s="14" t="str">
        <f>IFERROR(VLOOKUP($A34,#REF!,27,0),"0")</f>
        <v>0</v>
      </c>
      <c r="EM34" s="14">
        <f t="shared" si="416"/>
        <v>0</v>
      </c>
      <c r="EN34" s="14" t="str">
        <f>IFERROR(VLOOKUP($A34,SpecEd23!#REF!,23,0)," ")</f>
        <v xml:space="preserve"> </v>
      </c>
      <c r="EO34" s="14" t="e">
        <f t="shared" si="417"/>
        <v>#VALUE!</v>
      </c>
      <c r="EP34" s="14">
        <f>IFERROR(VLOOKUP($A34,ECFE!#REF!,24,0),0)</f>
        <v>0</v>
      </c>
      <c r="EQ34" s="14">
        <f t="shared" si="418"/>
        <v>0</v>
      </c>
      <c r="ER34" s="14">
        <f>IFERROR(VLOOKUP($A34,#REF!,30,0),0)</f>
        <v>0</v>
      </c>
      <c r="ES34" s="14">
        <f t="shared" si="419"/>
        <v>0</v>
      </c>
      <c r="ET34" s="14">
        <f>IFERROR(VLOOKUP($A34,#REF!,12,0),0)</f>
        <v>0</v>
      </c>
      <c r="EU34" s="14">
        <f t="shared" si="420"/>
        <v>0</v>
      </c>
      <c r="EV34" s="14">
        <v>0</v>
      </c>
      <c r="EW34" s="14">
        <f t="shared" si="421"/>
        <v>0</v>
      </c>
      <c r="EX34" s="14">
        <f>IFERROR(VLOOKUP($A34,ConEnroll!$A$8:$S$601,16,0),0)</f>
        <v>16</v>
      </c>
      <c r="EY34" s="14">
        <f t="shared" si="422"/>
        <v>5.3048758062776711E-3</v>
      </c>
      <c r="EZ34" s="14">
        <f t="shared" si="423"/>
        <v>16</v>
      </c>
      <c r="FA34" s="14">
        <f t="shared" si="424"/>
        <v>5.3048758062776711E-3</v>
      </c>
      <c r="FB34" s="14" t="e">
        <f t="shared" si="425"/>
        <v>#VALUE!</v>
      </c>
      <c r="FC34" s="14" t="e">
        <f t="shared" si="426"/>
        <v>#VALUE!</v>
      </c>
      <c r="FD34" s="62"/>
      <c r="FE34" s="14">
        <f t="shared" si="352"/>
        <v>9932.0692558044939</v>
      </c>
      <c r="FF34" s="14" t="e">
        <f t="shared" si="353"/>
        <v>#VALUE!</v>
      </c>
      <c r="FG34" s="14">
        <f t="shared" si="427"/>
        <v>75.440116022355227</v>
      </c>
      <c r="FH34" s="14" t="e">
        <f t="shared" si="354"/>
        <v>#VALUE!</v>
      </c>
      <c r="FI34" s="37" t="e">
        <f t="shared" si="355"/>
        <v>#VALUE!</v>
      </c>
      <c r="FJ34" s="12"/>
      <c r="FK34" s="14" t="str">
        <f>IFERROR(VLOOKUP($A34,#REF!,27,0),"0")</f>
        <v>0</v>
      </c>
      <c r="FL34" s="14">
        <f t="shared" si="428"/>
        <v>0</v>
      </c>
      <c r="FM34" s="14" t="str">
        <f>IFERROR(VLOOKUP($A34,SpecEd23!$X$22:$Y$610,59,0)," ")</f>
        <v xml:space="preserve"> </v>
      </c>
      <c r="FN34" s="14" t="e">
        <f t="shared" si="429"/>
        <v>#VALUE!</v>
      </c>
      <c r="FO34" s="14">
        <f>IFERROR(VLOOKUP($A34,ECFE!#REF!,26,0),0)</f>
        <v>0</v>
      </c>
      <c r="FP34" s="14">
        <f t="shared" si="430"/>
        <v>0</v>
      </c>
      <c r="FQ34" s="14">
        <f>IFERROR(VLOOKUP($A34,#REF!,16,0),0)</f>
        <v>0</v>
      </c>
      <c r="FR34" s="14">
        <f t="shared" si="431"/>
        <v>0</v>
      </c>
      <c r="FS34" s="14">
        <f>IFERROR(VLOOKUP($A34,#REF!,12,0),0)</f>
        <v>0</v>
      </c>
      <c r="FT34" s="14">
        <f t="shared" si="432"/>
        <v>0</v>
      </c>
      <c r="FU34" s="14">
        <v>0</v>
      </c>
      <c r="FV34" s="14">
        <f t="shared" si="433"/>
        <v>0</v>
      </c>
      <c r="FW34" s="14">
        <f>IFERROR(VLOOKUP($A34,ConEnroll!$A$8:$S$601,16,0),0)</f>
        <v>16</v>
      </c>
      <c r="FX34" s="14">
        <f t="shared" si="434"/>
        <v>5.3048758062776711E-3</v>
      </c>
      <c r="FY34" s="14">
        <f t="shared" si="435"/>
        <v>16</v>
      </c>
      <c r="FZ34" s="14">
        <f t="shared" si="436"/>
        <v>5.3048758062776711E-3</v>
      </c>
      <c r="GA34" s="14" t="e">
        <f t="shared" si="437"/>
        <v>#VALUE!</v>
      </c>
      <c r="GB34" s="14" t="e">
        <f t="shared" si="438"/>
        <v>#VALUE!</v>
      </c>
      <c r="GC34" s="39"/>
      <c r="GD34" s="14">
        <f t="shared" si="356"/>
        <v>-9606.2414543655341</v>
      </c>
      <c r="GE34" s="14" t="e">
        <f t="shared" si="357"/>
        <v>#VALUE!</v>
      </c>
      <c r="GF34" s="14">
        <f t="shared" si="358"/>
        <v>-61.007923505404349</v>
      </c>
      <c r="GG34" s="14" t="e">
        <f t="shared" si="359"/>
        <v>#VALUE!</v>
      </c>
      <c r="GH34" s="37" t="e">
        <f t="shared" si="360"/>
        <v>#VALUE!</v>
      </c>
    </row>
    <row r="35" spans="1:190" ht="12.5" x14ac:dyDescent="0.25">
      <c r="A35" s="67">
        <v>23</v>
      </c>
      <c r="B35" s="35">
        <v>1</v>
      </c>
      <c r="C35" s="14">
        <v>6</v>
      </c>
      <c r="D35" s="14"/>
      <c r="E35" s="14"/>
      <c r="F35" s="35" t="s">
        <v>2402</v>
      </c>
      <c r="G35" s="41"/>
      <c r="H35" s="14">
        <f>IFERROR(VLOOKUP($A35,BaseFY22!$A$7:$AK$528,6,0),0)</f>
        <v>838</v>
      </c>
      <c r="I35" s="14">
        <f>IFERROR(VLOOKUP($A35,BaseFY22!$A$7:$AK$528,28,0),0)</f>
        <v>7792818.9436130002</v>
      </c>
      <c r="J35" s="14">
        <f t="shared" si="361"/>
        <v>9299.3066152899755</v>
      </c>
      <c r="K35" s="14">
        <f>IFERROR(VLOOKUP($A35,SpecEd22!$A$21:$BB$605,24,0)," ")</f>
        <v>1314786.9161333505</v>
      </c>
      <c r="L35" s="14">
        <f t="shared" si="362"/>
        <v>1568.9581338106807</v>
      </c>
      <c r="M35" s="14">
        <f>IFERROR(VLOOKUP($A35,ECFE!$A$16:$AB$347,7,0),0)</f>
        <v>64947.63</v>
      </c>
      <c r="N35" s="14">
        <f t="shared" si="318"/>
        <v>77.503138424821003</v>
      </c>
      <c r="O35" s="14">
        <v>0</v>
      </c>
      <c r="P35" s="14">
        <f t="shared" si="318"/>
        <v>0</v>
      </c>
      <c r="Q35" s="14">
        <f>IFERROR(VLOOKUP($A35,ConEnroll!$A$7:$S$337,10,0),0)</f>
        <v>13368.98</v>
      </c>
      <c r="R35" s="14">
        <f t="shared" si="363"/>
        <v>15.953436754176611</v>
      </c>
      <c r="S35" s="14">
        <f t="shared" si="319"/>
        <v>78316.61</v>
      </c>
      <c r="T35" s="14">
        <f t="shared" si="364"/>
        <v>93.45657517899761</v>
      </c>
      <c r="U35" s="14">
        <f t="shared" si="320"/>
        <v>9185922.4697463494</v>
      </c>
      <c r="V35" s="14">
        <f t="shared" si="365"/>
        <v>10961.721324279653</v>
      </c>
      <c r="W35" s="42"/>
      <c r="X35" s="14">
        <f>IFERROR(VLOOKUP($A35,HouseFY22!$A$6:$AJ$528,28,0),0)</f>
        <v>7926102.9436130002</v>
      </c>
      <c r="Y35" s="14">
        <f t="shared" si="366"/>
        <v>9458.3567346217187</v>
      </c>
      <c r="Z35" s="14">
        <f>IFERROR(VLOOKUP($A35,Compens80percent!$A$13:$M$560,12,0),0)</f>
        <v>0</v>
      </c>
      <c r="AA35" s="14">
        <f t="shared" si="366"/>
        <v>0</v>
      </c>
      <c r="AB35" s="14">
        <f t="shared" si="367"/>
        <v>7926102.9436130002</v>
      </c>
      <c r="AC35" s="14">
        <f t="shared" si="366"/>
        <v>9458.3567346217187</v>
      </c>
      <c r="AD35" s="14">
        <f>IFERROR(VLOOKUP(A35,SpecEd22!$A$21:$Z$550,14,0),0)</f>
        <v>1338970.1427752585</v>
      </c>
      <c r="AE35" s="14">
        <f t="shared" si="368"/>
        <v>1597.8163994931485</v>
      </c>
      <c r="AF35" s="14">
        <f>IFERROR(VLOOKUP($A35,ECFE!$A$16:$AB$348,8,0),0)</f>
        <v>66246.582600000009</v>
      </c>
      <c r="AG35" s="14">
        <f t="shared" si="369"/>
        <v>79.053201193317435</v>
      </c>
      <c r="AH35" s="14">
        <f>IFERROR(VLOOKUP(A35,ParaFY19!$A$21:$Z$543,7,0),0)</f>
        <v>5684</v>
      </c>
      <c r="AI35" s="14">
        <f t="shared" si="370"/>
        <v>6.7828162291169454</v>
      </c>
      <c r="AJ35" s="14">
        <f>IFERROR(VLOOKUP(A35,ConEnroll!$A$7:$S$341,13,0),0)</f>
        <v>16711.224999999999</v>
      </c>
      <c r="AK35" s="14">
        <f t="shared" si="371"/>
        <v>19.941795942720763</v>
      </c>
      <c r="AL35" s="14">
        <f t="shared" si="324"/>
        <v>88641.8076</v>
      </c>
      <c r="AM35" s="14">
        <f t="shared" si="372"/>
        <v>105.77781336515513</v>
      </c>
      <c r="AN35" s="14">
        <f t="shared" si="373"/>
        <v>9353714.8939882591</v>
      </c>
      <c r="AO35" s="14">
        <f t="shared" si="374"/>
        <v>11161.950947480023</v>
      </c>
      <c r="AP35" s="62"/>
      <c r="AQ35" s="14">
        <f t="shared" si="51"/>
        <v>159.05011933174319</v>
      </c>
      <c r="AR35" s="14">
        <f t="shared" si="325"/>
        <v>28.858265682467845</v>
      </c>
      <c r="AS35" s="14">
        <f t="shared" si="326"/>
        <v>12.321238186157515</v>
      </c>
      <c r="AT35" s="14">
        <f t="shared" si="375"/>
        <v>200.22962320036856</v>
      </c>
      <c r="AU35" s="37">
        <f t="shared" si="328"/>
        <v>1.8266257394892002E-2</v>
      </c>
      <c r="AV35" s="42"/>
      <c r="AW35" s="14" t="str">
        <f>IFERROR(VLOOKUP($A35,#REF!,27,0),"0")</f>
        <v>0</v>
      </c>
      <c r="AX35" s="14">
        <f t="shared" si="376"/>
        <v>0</v>
      </c>
      <c r="AY35" s="14" t="str">
        <f>IFERROR(VLOOKUP($A35,SpecEd22!#REF!,23,0)," ")</f>
        <v xml:space="preserve"> </v>
      </c>
      <c r="AZ35" s="14" t="e">
        <f t="shared" si="377"/>
        <v>#VALUE!</v>
      </c>
      <c r="BA35" s="14">
        <f>IFERROR(VLOOKUP($A35,ECFE!#REF!,23,0),0)</f>
        <v>0</v>
      </c>
      <c r="BB35" s="14">
        <f t="shared" si="378"/>
        <v>0</v>
      </c>
      <c r="BC35" s="14">
        <f>IFERROR(VLOOKUP($A35,#REF!,17,0),0)</f>
        <v>0</v>
      </c>
      <c r="BD35" s="14">
        <f t="shared" si="379"/>
        <v>0</v>
      </c>
      <c r="BE35" s="14">
        <f>IFERROR(VLOOKUP($A35,#REF!,9,0),0)</f>
        <v>0</v>
      </c>
      <c r="BF35" s="14">
        <f t="shared" si="380"/>
        <v>0</v>
      </c>
      <c r="BG35" s="14">
        <v>0</v>
      </c>
      <c r="BH35" s="14">
        <f t="shared" si="381"/>
        <v>0</v>
      </c>
      <c r="BI35" s="14">
        <f>IFERROR(VLOOKUP($A35,ConEnroll!$A$8:$S$601,15,0),0)</f>
        <v>-1</v>
      </c>
      <c r="BJ35" s="14">
        <f t="shared" si="382"/>
        <v>-1.1933174224343676E-3</v>
      </c>
      <c r="BK35" s="14">
        <f t="shared" si="383"/>
        <v>-1</v>
      </c>
      <c r="BL35" s="14">
        <f t="shared" si="384"/>
        <v>-1.1933174224343676E-3</v>
      </c>
      <c r="BM35" s="14" t="e">
        <f t="shared" si="385"/>
        <v>#VALUE!</v>
      </c>
      <c r="BN35" s="14" t="e">
        <f t="shared" si="386"/>
        <v>#VALUE!</v>
      </c>
      <c r="BO35" s="42"/>
      <c r="BP35" s="14">
        <f t="shared" si="331"/>
        <v>9458.3567346217187</v>
      </c>
      <c r="BQ35" s="14" t="e">
        <f t="shared" si="332"/>
        <v>#VALUE!</v>
      </c>
      <c r="BR35" s="14">
        <f t="shared" si="387"/>
        <v>105.77900668257756</v>
      </c>
      <c r="BS35" s="14" t="e">
        <f t="shared" si="334"/>
        <v>#VALUE!</v>
      </c>
      <c r="BT35" s="37" t="e">
        <f t="shared" si="335"/>
        <v>#VALUE!</v>
      </c>
      <c r="BU35" s="41"/>
      <c r="BV35" s="14" t="str">
        <f>IFERROR(VLOOKUP($A35,#REF!,27,0),"0")</f>
        <v>0</v>
      </c>
      <c r="BW35" s="14">
        <f t="shared" si="388"/>
        <v>0</v>
      </c>
      <c r="BX35" s="14" t="str">
        <f>IFERROR(VLOOKUP($A35,SpecEd22!$Z$22:$AV$606,59,0)," ")</f>
        <v xml:space="preserve"> </v>
      </c>
      <c r="BY35" s="14" t="e">
        <f t="shared" si="389"/>
        <v>#VALUE!</v>
      </c>
      <c r="BZ35" s="14">
        <f>IFERROR(VLOOKUP($A35,ECFE!#REF!,25,0),0)</f>
        <v>0</v>
      </c>
      <c r="CA35" s="14">
        <f t="shared" si="390"/>
        <v>0</v>
      </c>
      <c r="CB35" s="14">
        <f>IFERROR(VLOOKUP($A35,#REF!,17,0),0)</f>
        <v>0</v>
      </c>
      <c r="CC35" s="14">
        <f t="shared" si="391"/>
        <v>0</v>
      </c>
      <c r="CD35" s="14">
        <f>IFERROR(VLOOKUP($A35,#REF!,9,0),0)</f>
        <v>0</v>
      </c>
      <c r="CE35" s="14">
        <f t="shared" si="392"/>
        <v>0</v>
      </c>
      <c r="CF35" s="14">
        <v>0</v>
      </c>
      <c r="CG35" s="14">
        <f t="shared" si="393"/>
        <v>0</v>
      </c>
      <c r="CH35" s="14">
        <f>IFERROR(VLOOKUP($A35,ConEnroll!$A$8:$S$601,15,0),0)</f>
        <v>-1</v>
      </c>
      <c r="CI35" s="14">
        <f t="shared" si="394"/>
        <v>-1.1933174224343676E-3</v>
      </c>
      <c r="CJ35" s="14">
        <f t="shared" si="395"/>
        <v>-1</v>
      </c>
      <c r="CK35" s="14">
        <f t="shared" si="396"/>
        <v>-1.1933174224343676E-3</v>
      </c>
      <c r="CL35" s="14" t="e">
        <f t="shared" si="397"/>
        <v>#VALUE!</v>
      </c>
      <c r="CM35" s="14" t="e">
        <f t="shared" si="398"/>
        <v>#VALUE!</v>
      </c>
      <c r="CN35" s="42"/>
      <c r="CO35" s="14">
        <f t="shared" si="338"/>
        <v>-9299.3066152899755</v>
      </c>
      <c r="CP35" s="14" t="e">
        <f t="shared" si="339"/>
        <v>#VALUE!</v>
      </c>
      <c r="CQ35" s="14">
        <f t="shared" si="340"/>
        <v>-93.457768496420044</v>
      </c>
      <c r="CR35" s="14" t="e">
        <f t="shared" si="341"/>
        <v>#VALUE!</v>
      </c>
      <c r="CS35" s="37" t="e">
        <f t="shared" si="342"/>
        <v>#VALUE!</v>
      </c>
      <c r="CT35" s="239"/>
      <c r="CU35" s="239"/>
      <c r="CV35" s="468"/>
      <c r="CW35" s="14">
        <f>IFERROR(VLOOKUP($A35,BaseFY23!$A$7:$AK$527,6,0),0)</f>
        <v>833</v>
      </c>
      <c r="CX35" s="14">
        <f>IFERROR(VLOOKUP($A35,BaseFY23!$A$7:$AN$528,28,0),0)</f>
        <v>7725507.5791779999</v>
      </c>
      <c r="CY35" s="14">
        <f t="shared" si="399"/>
        <v>9274.3188225426165</v>
      </c>
      <c r="CZ35" s="14">
        <f>IFERROR(VLOOKUP($A35,SpecEd23!$A$21:$BB$605,23,0)," ")</f>
        <v>1310830.3139469048</v>
      </c>
      <c r="DA35" s="14">
        <f t="shared" si="400"/>
        <v>1573.6258270671126</v>
      </c>
      <c r="DB35" s="14">
        <f>IFERROR(VLOOKUP($A35,ECFE!$A$16:$AB$347,7,0),0)</f>
        <v>64947.63</v>
      </c>
      <c r="DC35" s="14">
        <f t="shared" si="401"/>
        <v>77.968343337334929</v>
      </c>
      <c r="DD35" s="14">
        <v>0</v>
      </c>
      <c r="DE35" s="14">
        <f t="shared" si="402"/>
        <v>0</v>
      </c>
      <c r="DF35" s="14">
        <f>IFERROR(VLOOKUP($A35,ConEnroll!$A$7:$S$338,10,0),0)</f>
        <v>13368.98</v>
      </c>
      <c r="DG35" s="14">
        <f t="shared" si="403"/>
        <v>16.049195678271307</v>
      </c>
      <c r="DH35" s="14">
        <f t="shared" si="343"/>
        <v>78316.61</v>
      </c>
      <c r="DI35" s="14">
        <f t="shared" si="404"/>
        <v>94.017539015606246</v>
      </c>
      <c r="DJ35" s="14">
        <f t="shared" si="344"/>
        <v>9114654.5031249058</v>
      </c>
      <c r="DK35" s="14">
        <f t="shared" si="405"/>
        <v>10941.962188625337</v>
      </c>
      <c r="DL35" s="42"/>
      <c r="DM35" s="14">
        <f>IFERROR(VLOOKUP($A35,HouseFY23!$A$7:$AJ$528,28,0),0)</f>
        <v>8012527.9217220005</v>
      </c>
      <c r="DN35" s="14">
        <f t="shared" si="406"/>
        <v>9618.8810584897965</v>
      </c>
      <c r="DO35" s="14">
        <f>IFERROR(VLOOKUP($A35,Compens80percent!$A$13:$M$560,12,0),0)</f>
        <v>0</v>
      </c>
      <c r="DP35" s="14">
        <f t="shared" si="406"/>
        <v>0</v>
      </c>
      <c r="DQ35" s="14">
        <f t="shared" si="407"/>
        <v>8012527.9217220005</v>
      </c>
      <c r="DR35" s="14">
        <f t="shared" si="408"/>
        <v>9561.4891667326974</v>
      </c>
      <c r="DS35" s="14">
        <f>IFERROR(VLOOKUP($A35,SpecEd23!$A$21:$Z$550,14,0),0)</f>
        <v>1359955.5116808787</v>
      </c>
      <c r="DT35" s="14">
        <f t="shared" si="409"/>
        <v>1632.599653878606</v>
      </c>
      <c r="DU35" s="14">
        <f>IFERROR(VLOOKUP($A35,ECFE!$A$16:$AB$347,9,0),0)</f>
        <v>67571.514252000008</v>
      </c>
      <c r="DV35" s="14">
        <f t="shared" si="410"/>
        <v>81.11826440816327</v>
      </c>
      <c r="DW35" s="14">
        <f>IFERROR(VLOOKUP($A35,ParaFY19!$A$21:$Z$543,7,0),0)</f>
        <v>5684</v>
      </c>
      <c r="DX35" s="14">
        <f t="shared" si="411"/>
        <v>6.8235294117647056</v>
      </c>
      <c r="DY35" s="14">
        <f>IFERROR(VLOOKUP($A35,ConEnroll!$A$7:$S$341,13,0),0)</f>
        <v>16711.224999999999</v>
      </c>
      <c r="DZ35" s="14">
        <f t="shared" si="412"/>
        <v>20.061494597839133</v>
      </c>
      <c r="EA35" s="14">
        <f t="shared" si="345"/>
        <v>89966.739251999999</v>
      </c>
      <c r="EB35" s="14">
        <f t="shared" si="413"/>
        <v>108.00328841776711</v>
      </c>
      <c r="EC35" s="14">
        <f t="shared" si="346"/>
        <v>9462450.1726548783</v>
      </c>
      <c r="ED35" s="14">
        <f t="shared" si="414"/>
        <v>11359.484000786168</v>
      </c>
      <c r="EE35" s="62"/>
      <c r="EF35" s="14">
        <f t="shared" si="347"/>
        <v>344.56223594717994</v>
      </c>
      <c r="EG35" s="14">
        <f t="shared" si="348"/>
        <v>58.973826811493382</v>
      </c>
      <c r="EH35" s="14">
        <f t="shared" si="349"/>
        <v>13.985749402160863</v>
      </c>
      <c r="EI35" s="14">
        <f t="shared" si="415"/>
        <v>417.5218121608342</v>
      </c>
      <c r="EJ35" s="37">
        <f t="shared" si="351"/>
        <v>3.8157855507384861E-2</v>
      </c>
      <c r="EK35" s="42"/>
      <c r="EL35" s="14" t="str">
        <f>IFERROR(VLOOKUP($A35,#REF!,27,0),"0")</f>
        <v>0</v>
      </c>
      <c r="EM35" s="14">
        <f t="shared" si="416"/>
        <v>0</v>
      </c>
      <c r="EN35" s="14" t="str">
        <f>IFERROR(VLOOKUP($A35,SpecEd23!#REF!,23,0)," ")</f>
        <v xml:space="preserve"> </v>
      </c>
      <c r="EO35" s="14" t="e">
        <f t="shared" si="417"/>
        <v>#VALUE!</v>
      </c>
      <c r="EP35" s="14">
        <f>IFERROR(VLOOKUP($A35,ECFE!#REF!,24,0),0)</f>
        <v>0</v>
      </c>
      <c r="EQ35" s="14">
        <f t="shared" si="418"/>
        <v>0</v>
      </c>
      <c r="ER35" s="14">
        <f>IFERROR(VLOOKUP($A35,#REF!,30,0),0)</f>
        <v>0</v>
      </c>
      <c r="ES35" s="14">
        <f t="shared" si="419"/>
        <v>0</v>
      </c>
      <c r="ET35" s="14">
        <f>IFERROR(VLOOKUP($A35,#REF!,12,0),0)</f>
        <v>0</v>
      </c>
      <c r="EU35" s="14">
        <f t="shared" si="420"/>
        <v>0</v>
      </c>
      <c r="EV35" s="14">
        <v>0</v>
      </c>
      <c r="EW35" s="14">
        <f t="shared" si="421"/>
        <v>0</v>
      </c>
      <c r="EX35" s="14">
        <f>IFERROR(VLOOKUP($A35,ConEnroll!$A$8:$S$601,16,0),0)</f>
        <v>22</v>
      </c>
      <c r="EY35" s="14">
        <f t="shared" si="422"/>
        <v>2.6410564225690276E-2</v>
      </c>
      <c r="EZ35" s="14">
        <f t="shared" si="423"/>
        <v>22</v>
      </c>
      <c r="FA35" s="14">
        <f t="shared" si="424"/>
        <v>2.6410564225690276E-2</v>
      </c>
      <c r="FB35" s="14" t="e">
        <f t="shared" si="425"/>
        <v>#VALUE!</v>
      </c>
      <c r="FC35" s="14" t="e">
        <f t="shared" si="426"/>
        <v>#VALUE!</v>
      </c>
      <c r="FD35" s="62"/>
      <c r="FE35" s="14">
        <f t="shared" si="352"/>
        <v>9618.8810584897965</v>
      </c>
      <c r="FF35" s="14" t="e">
        <f t="shared" si="353"/>
        <v>#VALUE!</v>
      </c>
      <c r="FG35" s="14">
        <f t="shared" si="427"/>
        <v>107.97687785354142</v>
      </c>
      <c r="FH35" s="14" t="e">
        <f t="shared" si="354"/>
        <v>#VALUE!</v>
      </c>
      <c r="FI35" s="37" t="e">
        <f t="shared" si="355"/>
        <v>#VALUE!</v>
      </c>
      <c r="FJ35" s="12"/>
      <c r="FK35" s="14" t="str">
        <f>IFERROR(VLOOKUP($A35,#REF!,27,0),"0")</f>
        <v>0</v>
      </c>
      <c r="FL35" s="14">
        <f t="shared" si="428"/>
        <v>0</v>
      </c>
      <c r="FM35" s="14" t="str">
        <f>IFERROR(VLOOKUP($A35,SpecEd23!$X$22:$Y$610,59,0)," ")</f>
        <v xml:space="preserve"> </v>
      </c>
      <c r="FN35" s="14" t="e">
        <f t="shared" si="429"/>
        <v>#VALUE!</v>
      </c>
      <c r="FO35" s="14">
        <f>IFERROR(VLOOKUP($A35,ECFE!#REF!,26,0),0)</f>
        <v>0</v>
      </c>
      <c r="FP35" s="14">
        <f t="shared" si="430"/>
        <v>0</v>
      </c>
      <c r="FQ35" s="14">
        <f>IFERROR(VLOOKUP($A35,#REF!,16,0),0)</f>
        <v>0</v>
      </c>
      <c r="FR35" s="14">
        <f t="shared" si="431"/>
        <v>0</v>
      </c>
      <c r="FS35" s="14">
        <f>IFERROR(VLOOKUP($A35,#REF!,12,0),0)</f>
        <v>0</v>
      </c>
      <c r="FT35" s="14">
        <f t="shared" si="432"/>
        <v>0</v>
      </c>
      <c r="FU35" s="14">
        <v>0</v>
      </c>
      <c r="FV35" s="14">
        <f t="shared" si="433"/>
        <v>0</v>
      </c>
      <c r="FW35" s="14">
        <f>IFERROR(VLOOKUP($A35,ConEnroll!$A$8:$S$601,16,0),0)</f>
        <v>22</v>
      </c>
      <c r="FX35" s="14">
        <f t="shared" si="434"/>
        <v>2.6410564225690276E-2</v>
      </c>
      <c r="FY35" s="14">
        <f t="shared" si="435"/>
        <v>22</v>
      </c>
      <c r="FZ35" s="14">
        <f t="shared" si="436"/>
        <v>2.6410564225690276E-2</v>
      </c>
      <c r="GA35" s="14" t="e">
        <f t="shared" si="437"/>
        <v>#VALUE!</v>
      </c>
      <c r="GB35" s="14" t="e">
        <f t="shared" si="438"/>
        <v>#VALUE!</v>
      </c>
      <c r="GC35" s="39"/>
      <c r="GD35" s="14">
        <f t="shared" si="356"/>
        <v>-9274.3188225426165</v>
      </c>
      <c r="GE35" s="14" t="e">
        <f t="shared" si="357"/>
        <v>#VALUE!</v>
      </c>
      <c r="GF35" s="14">
        <f t="shared" si="358"/>
        <v>-93.991128451380561</v>
      </c>
      <c r="GG35" s="14" t="e">
        <f t="shared" si="359"/>
        <v>#VALUE!</v>
      </c>
      <c r="GH35" s="37" t="e">
        <f t="shared" si="360"/>
        <v>#VALUE!</v>
      </c>
    </row>
    <row r="36" spans="1:190" ht="12.5" x14ac:dyDescent="0.25">
      <c r="A36" s="67">
        <v>25</v>
      </c>
      <c r="B36" s="35">
        <v>1</v>
      </c>
      <c r="C36" s="14">
        <v>6</v>
      </c>
      <c r="D36" s="14"/>
      <c r="E36" s="14"/>
      <c r="F36" s="35" t="s">
        <v>2403</v>
      </c>
      <c r="G36" s="41"/>
      <c r="H36" s="14">
        <f>IFERROR(VLOOKUP($A36,BaseFY22!$A$7:$AK$528,6,0),0)</f>
        <v>64</v>
      </c>
      <c r="I36" s="14">
        <f>IFERROR(VLOOKUP($A36,BaseFY22!$A$7:$AK$528,28,0),0)</f>
        <v>962342.20503299998</v>
      </c>
      <c r="J36" s="14">
        <f t="shared" si="361"/>
        <v>15036.596953640625</v>
      </c>
      <c r="K36" s="14">
        <f>IFERROR(VLOOKUP($A36,SpecEd22!$A$21:$BB$605,24,0)," ")</f>
        <v>147638.63208469469</v>
      </c>
      <c r="L36" s="14">
        <f t="shared" si="362"/>
        <v>2306.8536263233545</v>
      </c>
      <c r="M36" s="14">
        <f>IFERROR(VLOOKUP($A36,ECFE!$A$16:$AB$347,7,0),0)</f>
        <v>0</v>
      </c>
      <c r="N36" s="14">
        <f t="shared" si="318"/>
        <v>0</v>
      </c>
      <c r="O36" s="14">
        <v>0</v>
      </c>
      <c r="P36" s="14">
        <f t="shared" si="318"/>
        <v>0</v>
      </c>
      <c r="Q36" s="14">
        <f>IFERROR(VLOOKUP($A36,ConEnroll!$A$7:$S$337,10,0),0)</f>
        <v>0</v>
      </c>
      <c r="R36" s="14">
        <f t="shared" si="363"/>
        <v>0</v>
      </c>
      <c r="S36" s="14">
        <f t="shared" si="319"/>
        <v>0</v>
      </c>
      <c r="T36" s="14">
        <f t="shared" si="364"/>
        <v>0</v>
      </c>
      <c r="U36" s="14">
        <f t="shared" si="320"/>
        <v>1109980.8371176948</v>
      </c>
      <c r="V36" s="14">
        <f t="shared" si="365"/>
        <v>17343.450579963981</v>
      </c>
      <c r="W36" s="42"/>
      <c r="X36" s="14">
        <f>IFERROR(VLOOKUP($A36,HouseFY22!$A$6:$AJ$528,28,0),0)</f>
        <v>979999.20503299998</v>
      </c>
      <c r="Y36" s="14">
        <f t="shared" si="366"/>
        <v>15312.487578640625</v>
      </c>
      <c r="Z36" s="14">
        <f>IFERROR(VLOOKUP($A36,Compens80percent!$A$13:$M$560,12,0),0)</f>
        <v>14148.160000000033</v>
      </c>
      <c r="AA36" s="14">
        <f t="shared" si="366"/>
        <v>221.06500000000051</v>
      </c>
      <c r="AB36" s="14">
        <f t="shared" si="367"/>
        <v>994147.36503300001</v>
      </c>
      <c r="AC36" s="14">
        <f t="shared" si="366"/>
        <v>15533.552578640625</v>
      </c>
      <c r="AD36" s="14">
        <f>IFERROR(VLOOKUP(A36,SpecEd22!$A$21:$Z$550,14,0),0)</f>
        <v>149381.39177723083</v>
      </c>
      <c r="AE36" s="14">
        <f t="shared" si="368"/>
        <v>2334.0842465192318</v>
      </c>
      <c r="AF36" s="14">
        <f>IFERROR(VLOOKUP($A36,ECFE!$A$16:$AB$348,8,0),0)</f>
        <v>0</v>
      </c>
      <c r="AG36" s="14">
        <f t="shared" si="369"/>
        <v>0</v>
      </c>
      <c r="AH36" s="14">
        <f>IFERROR(VLOOKUP(A36,ParaFY19!$A$21:$Z$543,7,0),0)</f>
        <v>588</v>
      </c>
      <c r="AI36" s="14">
        <f t="shared" si="370"/>
        <v>9.1875</v>
      </c>
      <c r="AJ36" s="14">
        <f>IFERROR(VLOOKUP(A36,ConEnroll!$A$7:$S$341,13,0),0)</f>
        <v>0</v>
      </c>
      <c r="AK36" s="14">
        <f t="shared" si="371"/>
        <v>0</v>
      </c>
      <c r="AL36" s="14">
        <f t="shared" si="324"/>
        <v>588</v>
      </c>
      <c r="AM36" s="14">
        <f t="shared" si="372"/>
        <v>9.1875</v>
      </c>
      <c r="AN36" s="14">
        <f t="shared" si="373"/>
        <v>1144116.7568102309</v>
      </c>
      <c r="AO36" s="14">
        <f t="shared" si="374"/>
        <v>17876.824325159858</v>
      </c>
      <c r="AP36" s="62"/>
      <c r="AQ36" s="14">
        <f t="shared" si="51"/>
        <v>496.95562500000051</v>
      </c>
      <c r="AR36" s="14">
        <f t="shared" si="325"/>
        <v>27.230620195877236</v>
      </c>
      <c r="AS36" s="14">
        <f t="shared" si="326"/>
        <v>9.1875</v>
      </c>
      <c r="AT36" s="14">
        <f t="shared" si="375"/>
        <v>533.37374519587775</v>
      </c>
      <c r="AU36" s="37">
        <f t="shared" si="328"/>
        <v>3.0753611730070469E-2</v>
      </c>
      <c r="AV36" s="42"/>
      <c r="AW36" s="14" t="str">
        <f>IFERROR(VLOOKUP($A36,#REF!,27,0),"0")</f>
        <v>0</v>
      </c>
      <c r="AX36" s="14">
        <f t="shared" si="376"/>
        <v>0</v>
      </c>
      <c r="AY36" s="14" t="str">
        <f>IFERROR(VLOOKUP($A36,SpecEd22!#REF!,23,0)," ")</f>
        <v xml:space="preserve"> </v>
      </c>
      <c r="AZ36" s="14" t="e">
        <f t="shared" si="377"/>
        <v>#VALUE!</v>
      </c>
      <c r="BA36" s="14">
        <f>IFERROR(VLOOKUP($A36,ECFE!#REF!,23,0),0)</f>
        <v>0</v>
      </c>
      <c r="BB36" s="14">
        <f t="shared" si="378"/>
        <v>0</v>
      </c>
      <c r="BC36" s="14">
        <f>IFERROR(VLOOKUP($A36,#REF!,17,0),0)</f>
        <v>0</v>
      </c>
      <c r="BD36" s="14">
        <f t="shared" si="379"/>
        <v>0</v>
      </c>
      <c r="BE36" s="14">
        <f>IFERROR(VLOOKUP($A36,#REF!,9,0),0)</f>
        <v>0</v>
      </c>
      <c r="BF36" s="14">
        <f t="shared" si="380"/>
        <v>0</v>
      </c>
      <c r="BG36" s="14">
        <v>0</v>
      </c>
      <c r="BH36" s="14">
        <f t="shared" si="381"/>
        <v>0</v>
      </c>
      <c r="BI36" s="14">
        <f>IFERROR(VLOOKUP($A36,ConEnroll!$A$8:$S$601,15,0),0)</f>
        <v>0</v>
      </c>
      <c r="BJ36" s="14">
        <f t="shared" si="382"/>
        <v>0</v>
      </c>
      <c r="BK36" s="14">
        <f t="shared" si="383"/>
        <v>0</v>
      </c>
      <c r="BL36" s="14">
        <f t="shared" si="384"/>
        <v>0</v>
      </c>
      <c r="BM36" s="14" t="e">
        <f t="shared" si="385"/>
        <v>#VALUE!</v>
      </c>
      <c r="BN36" s="14" t="e">
        <f t="shared" si="386"/>
        <v>#VALUE!</v>
      </c>
      <c r="BO36" s="42"/>
      <c r="BP36" s="14">
        <f t="shared" si="331"/>
        <v>15312.487578640625</v>
      </c>
      <c r="BQ36" s="14" t="e">
        <f t="shared" si="332"/>
        <v>#VALUE!</v>
      </c>
      <c r="BR36" s="14">
        <f t="shared" si="387"/>
        <v>9.1875</v>
      </c>
      <c r="BS36" s="14" t="e">
        <f t="shared" si="334"/>
        <v>#VALUE!</v>
      </c>
      <c r="BT36" s="37" t="e">
        <f t="shared" si="335"/>
        <v>#VALUE!</v>
      </c>
      <c r="BU36" s="41"/>
      <c r="BV36" s="14" t="str">
        <f>IFERROR(VLOOKUP($A36,#REF!,27,0),"0")</f>
        <v>0</v>
      </c>
      <c r="BW36" s="14">
        <f t="shared" si="388"/>
        <v>0</v>
      </c>
      <c r="BX36" s="14" t="str">
        <f>IFERROR(VLOOKUP($A36,SpecEd22!$Z$22:$AV$606,59,0)," ")</f>
        <v xml:space="preserve"> </v>
      </c>
      <c r="BY36" s="14" t="e">
        <f t="shared" si="389"/>
        <v>#VALUE!</v>
      </c>
      <c r="BZ36" s="14">
        <f>IFERROR(VLOOKUP($A36,ECFE!#REF!,25,0),0)</f>
        <v>0</v>
      </c>
      <c r="CA36" s="14">
        <f t="shared" si="390"/>
        <v>0</v>
      </c>
      <c r="CB36" s="14">
        <f>IFERROR(VLOOKUP($A36,#REF!,17,0),0)</f>
        <v>0</v>
      </c>
      <c r="CC36" s="14">
        <f t="shared" si="391"/>
        <v>0</v>
      </c>
      <c r="CD36" s="14">
        <f>IFERROR(VLOOKUP($A36,#REF!,9,0),0)</f>
        <v>0</v>
      </c>
      <c r="CE36" s="14">
        <f t="shared" si="392"/>
        <v>0</v>
      </c>
      <c r="CF36" s="14">
        <v>0</v>
      </c>
      <c r="CG36" s="14">
        <f t="shared" si="393"/>
        <v>0</v>
      </c>
      <c r="CH36" s="14">
        <f>IFERROR(VLOOKUP($A36,ConEnroll!$A$8:$S$601,15,0),0)</f>
        <v>0</v>
      </c>
      <c r="CI36" s="14">
        <f t="shared" si="394"/>
        <v>0</v>
      </c>
      <c r="CJ36" s="14">
        <f t="shared" si="395"/>
        <v>0</v>
      </c>
      <c r="CK36" s="14">
        <f t="shared" si="396"/>
        <v>0</v>
      </c>
      <c r="CL36" s="14" t="e">
        <f t="shared" si="397"/>
        <v>#VALUE!</v>
      </c>
      <c r="CM36" s="14" t="e">
        <f t="shared" si="398"/>
        <v>#VALUE!</v>
      </c>
      <c r="CN36" s="42"/>
      <c r="CO36" s="14">
        <f t="shared" si="338"/>
        <v>-15036.596953640625</v>
      </c>
      <c r="CP36" s="14" t="e">
        <f t="shared" si="339"/>
        <v>#VALUE!</v>
      </c>
      <c r="CQ36" s="14">
        <f t="shared" si="340"/>
        <v>0</v>
      </c>
      <c r="CR36" s="14" t="e">
        <f t="shared" si="341"/>
        <v>#VALUE!</v>
      </c>
      <c r="CS36" s="37" t="e">
        <f t="shared" si="342"/>
        <v>#VALUE!</v>
      </c>
      <c r="CT36" s="239"/>
      <c r="CU36" s="239"/>
      <c r="CV36" s="468"/>
      <c r="CW36" s="14">
        <f>IFERROR(VLOOKUP($A36,BaseFY23!$A$7:$AK$527,6,0),0)</f>
        <v>65</v>
      </c>
      <c r="CX36" s="14">
        <f>IFERROR(VLOOKUP($A36,BaseFY23!$A$7:$AN$528,28,0),0)</f>
        <v>983107.93188399996</v>
      </c>
      <c r="CY36" s="14">
        <f t="shared" si="399"/>
        <v>15124.7374136</v>
      </c>
      <c r="CZ36" s="14">
        <f>IFERROR(VLOOKUP($A36,SpecEd23!$A$21:$BB$605,23,0)," ")</f>
        <v>157617.75132332297</v>
      </c>
      <c r="DA36" s="14">
        <f t="shared" si="400"/>
        <v>2424.8884818972765</v>
      </c>
      <c r="DB36" s="14">
        <f>IFERROR(VLOOKUP($A36,ECFE!$A$16:$AB$347,7,0),0)</f>
        <v>0</v>
      </c>
      <c r="DC36" s="14">
        <f t="shared" si="401"/>
        <v>0</v>
      </c>
      <c r="DD36" s="14">
        <v>0</v>
      </c>
      <c r="DE36" s="14">
        <f t="shared" si="402"/>
        <v>0</v>
      </c>
      <c r="DF36" s="14">
        <f>IFERROR(VLOOKUP($A36,ConEnroll!$A$7:$S$338,10,0),0)</f>
        <v>0</v>
      </c>
      <c r="DG36" s="14">
        <f t="shared" si="403"/>
        <v>0</v>
      </c>
      <c r="DH36" s="14">
        <f t="shared" si="343"/>
        <v>0</v>
      </c>
      <c r="DI36" s="14">
        <f t="shared" si="404"/>
        <v>0</v>
      </c>
      <c r="DJ36" s="14">
        <f t="shared" si="344"/>
        <v>1140725.6832073228</v>
      </c>
      <c r="DK36" s="14">
        <f t="shared" si="405"/>
        <v>17549.625895497273</v>
      </c>
      <c r="DL36" s="42"/>
      <c r="DM36" s="14">
        <f>IFERROR(VLOOKUP($A36,HouseFY23!$A$7:$AJ$528,28,0),0)</f>
        <v>1018648.975634</v>
      </c>
      <c r="DN36" s="14">
        <f t="shared" si="406"/>
        <v>15671.522702061538</v>
      </c>
      <c r="DO36" s="14">
        <f>IFERROR(VLOOKUP($A36,Compens80percent!$A$13:$M$560,12,0),0)</f>
        <v>14148.160000000033</v>
      </c>
      <c r="DP36" s="14">
        <f t="shared" si="406"/>
        <v>217.6640000000005</v>
      </c>
      <c r="DQ36" s="14">
        <f t="shared" si="407"/>
        <v>1032797.1356340001</v>
      </c>
      <c r="DR36" s="14">
        <f t="shared" si="408"/>
        <v>16137.455244281251</v>
      </c>
      <c r="DS36" s="14">
        <f>IFERROR(VLOOKUP($A36,SpecEd23!$A$21:$Z$550,14,0),0)</f>
        <v>162804.59507702576</v>
      </c>
      <c r="DT36" s="14">
        <f t="shared" si="409"/>
        <v>2504.6860781080886</v>
      </c>
      <c r="DU36" s="14">
        <f>IFERROR(VLOOKUP($A36,ECFE!$A$16:$AB$347,9,0),0)</f>
        <v>0</v>
      </c>
      <c r="DV36" s="14">
        <f t="shared" si="410"/>
        <v>0</v>
      </c>
      <c r="DW36" s="14">
        <f>IFERROR(VLOOKUP($A36,ParaFY19!$A$21:$Z$543,7,0),0)</f>
        <v>588</v>
      </c>
      <c r="DX36" s="14">
        <f t="shared" si="411"/>
        <v>9.046153846153846</v>
      </c>
      <c r="DY36" s="14">
        <f>IFERROR(VLOOKUP($A36,ConEnroll!$A$7:$S$341,13,0),0)</f>
        <v>0</v>
      </c>
      <c r="DZ36" s="14">
        <f t="shared" si="412"/>
        <v>0</v>
      </c>
      <c r="EA36" s="14">
        <f t="shared" si="345"/>
        <v>588</v>
      </c>
      <c r="EB36" s="14">
        <f t="shared" si="413"/>
        <v>9.046153846153846</v>
      </c>
      <c r="EC36" s="14">
        <f t="shared" si="346"/>
        <v>1182041.5707110257</v>
      </c>
      <c r="ED36" s="14">
        <f t="shared" si="414"/>
        <v>18185.254934015782</v>
      </c>
      <c r="EE36" s="62"/>
      <c r="EF36" s="14">
        <f t="shared" si="347"/>
        <v>546.78528846153858</v>
      </c>
      <c r="EG36" s="14">
        <f t="shared" si="348"/>
        <v>79.797596210812117</v>
      </c>
      <c r="EH36" s="14">
        <f t="shared" si="349"/>
        <v>9.046153846153846</v>
      </c>
      <c r="EI36" s="14">
        <f t="shared" si="415"/>
        <v>635.62903851850456</v>
      </c>
      <c r="EJ36" s="37">
        <f t="shared" si="351"/>
        <v>3.6218950894080802E-2</v>
      </c>
      <c r="EK36" s="42"/>
      <c r="EL36" s="14" t="str">
        <f>IFERROR(VLOOKUP($A36,#REF!,27,0),"0")</f>
        <v>0</v>
      </c>
      <c r="EM36" s="14">
        <f t="shared" si="416"/>
        <v>0</v>
      </c>
      <c r="EN36" s="14" t="str">
        <f>IFERROR(VLOOKUP($A36,SpecEd23!#REF!,23,0)," ")</f>
        <v xml:space="preserve"> </v>
      </c>
      <c r="EO36" s="14" t="e">
        <f t="shared" si="417"/>
        <v>#VALUE!</v>
      </c>
      <c r="EP36" s="14">
        <f>IFERROR(VLOOKUP($A36,ECFE!#REF!,24,0),0)</f>
        <v>0</v>
      </c>
      <c r="EQ36" s="14">
        <f t="shared" si="418"/>
        <v>0</v>
      </c>
      <c r="ER36" s="14">
        <f>IFERROR(VLOOKUP($A36,#REF!,30,0),0)</f>
        <v>0</v>
      </c>
      <c r="ES36" s="14">
        <f t="shared" si="419"/>
        <v>0</v>
      </c>
      <c r="ET36" s="14">
        <f>IFERROR(VLOOKUP($A36,#REF!,12,0),0)</f>
        <v>0</v>
      </c>
      <c r="EU36" s="14">
        <f t="shared" si="420"/>
        <v>0</v>
      </c>
      <c r="EV36" s="14">
        <v>0</v>
      </c>
      <c r="EW36" s="14">
        <f t="shared" si="421"/>
        <v>0</v>
      </c>
      <c r="EX36" s="14">
        <f>IFERROR(VLOOKUP($A36,ConEnroll!$A$8:$S$601,16,0),0)</f>
        <v>0</v>
      </c>
      <c r="EY36" s="14">
        <f t="shared" si="422"/>
        <v>0</v>
      </c>
      <c r="EZ36" s="14">
        <f t="shared" si="423"/>
        <v>0</v>
      </c>
      <c r="FA36" s="14">
        <f t="shared" si="424"/>
        <v>0</v>
      </c>
      <c r="FB36" s="14" t="e">
        <f t="shared" si="425"/>
        <v>#VALUE!</v>
      </c>
      <c r="FC36" s="14" t="e">
        <f t="shared" si="426"/>
        <v>#VALUE!</v>
      </c>
      <c r="FD36" s="62"/>
      <c r="FE36" s="14">
        <f t="shared" si="352"/>
        <v>15671.522702061538</v>
      </c>
      <c r="FF36" s="14" t="e">
        <f t="shared" si="353"/>
        <v>#VALUE!</v>
      </c>
      <c r="FG36" s="14">
        <f t="shared" si="427"/>
        <v>9.046153846153846</v>
      </c>
      <c r="FH36" s="14" t="e">
        <f t="shared" si="354"/>
        <v>#VALUE!</v>
      </c>
      <c r="FI36" s="37" t="e">
        <f t="shared" si="355"/>
        <v>#VALUE!</v>
      </c>
      <c r="FJ36" s="12"/>
      <c r="FK36" s="14" t="str">
        <f>IFERROR(VLOOKUP($A36,#REF!,27,0),"0")</f>
        <v>0</v>
      </c>
      <c r="FL36" s="14">
        <f t="shared" si="428"/>
        <v>0</v>
      </c>
      <c r="FM36" s="14" t="str">
        <f>IFERROR(VLOOKUP($A36,SpecEd23!$X$22:$Y$610,59,0)," ")</f>
        <v xml:space="preserve"> </v>
      </c>
      <c r="FN36" s="14" t="e">
        <f t="shared" si="429"/>
        <v>#VALUE!</v>
      </c>
      <c r="FO36" s="14">
        <f>IFERROR(VLOOKUP($A36,ECFE!#REF!,26,0),0)</f>
        <v>0</v>
      </c>
      <c r="FP36" s="14">
        <f t="shared" si="430"/>
        <v>0</v>
      </c>
      <c r="FQ36" s="14">
        <f>IFERROR(VLOOKUP($A36,#REF!,16,0),0)</f>
        <v>0</v>
      </c>
      <c r="FR36" s="14">
        <f t="shared" si="431"/>
        <v>0</v>
      </c>
      <c r="FS36" s="14">
        <f>IFERROR(VLOOKUP($A36,#REF!,12,0),0)</f>
        <v>0</v>
      </c>
      <c r="FT36" s="14">
        <f t="shared" si="432"/>
        <v>0</v>
      </c>
      <c r="FU36" s="14">
        <v>0</v>
      </c>
      <c r="FV36" s="14">
        <f t="shared" si="433"/>
        <v>0</v>
      </c>
      <c r="FW36" s="14">
        <f>IFERROR(VLOOKUP($A36,ConEnroll!$A$8:$S$601,16,0),0)</f>
        <v>0</v>
      </c>
      <c r="FX36" s="14">
        <f t="shared" si="434"/>
        <v>0</v>
      </c>
      <c r="FY36" s="14">
        <f t="shared" si="435"/>
        <v>0</v>
      </c>
      <c r="FZ36" s="14">
        <f t="shared" si="436"/>
        <v>0</v>
      </c>
      <c r="GA36" s="14" t="e">
        <f t="shared" si="437"/>
        <v>#VALUE!</v>
      </c>
      <c r="GB36" s="14" t="e">
        <f t="shared" si="438"/>
        <v>#VALUE!</v>
      </c>
      <c r="GC36" s="39"/>
      <c r="GD36" s="14">
        <f t="shared" si="356"/>
        <v>-15124.7374136</v>
      </c>
      <c r="GE36" s="14" t="e">
        <f t="shared" si="357"/>
        <v>#VALUE!</v>
      </c>
      <c r="GF36" s="14">
        <f t="shared" si="358"/>
        <v>0</v>
      </c>
      <c r="GG36" s="14" t="e">
        <f t="shared" si="359"/>
        <v>#VALUE!</v>
      </c>
      <c r="GH36" s="37" t="e">
        <f t="shared" si="360"/>
        <v>#VALUE!</v>
      </c>
    </row>
    <row r="37" spans="1:190" ht="12.5" x14ac:dyDescent="0.25">
      <c r="A37" s="67">
        <v>31</v>
      </c>
      <c r="B37" s="35">
        <v>1</v>
      </c>
      <c r="C37" s="14">
        <v>4</v>
      </c>
      <c r="D37" s="14"/>
      <c r="E37" s="14"/>
      <c r="F37" s="35" t="s">
        <v>2404</v>
      </c>
      <c r="G37" s="41"/>
      <c r="H37" s="14">
        <f>IFERROR(VLOOKUP($A37,BaseFY22!$A$7:$AK$528,6,0),0)</f>
        <v>5060</v>
      </c>
      <c r="I37" s="14">
        <f>IFERROR(VLOOKUP($A37,BaseFY22!$A$7:$AK$528,28,0),0)</f>
        <v>48482520.131370999</v>
      </c>
      <c r="J37" s="14">
        <f t="shared" si="361"/>
        <v>9581.5257176622526</v>
      </c>
      <c r="K37" s="14">
        <f>IFERROR(VLOOKUP($A37,SpecEd22!$A$21:$BB$605,24,0)," ")</f>
        <v>9940863.5805549473</v>
      </c>
      <c r="L37" s="14">
        <f t="shared" si="362"/>
        <v>1964.5975455642188</v>
      </c>
      <c r="M37" s="14">
        <f>IFERROR(VLOOKUP($A37,ECFE!$A$16:$AB$347,7,0),0)</f>
        <v>500398.83299999998</v>
      </c>
      <c r="N37" s="14">
        <f t="shared" si="318"/>
        <v>98.893050000000002</v>
      </c>
      <c r="O37" s="14">
        <v>0</v>
      </c>
      <c r="P37" s="14">
        <f t="shared" si="318"/>
        <v>0</v>
      </c>
      <c r="Q37" s="14">
        <f>IFERROR(VLOOKUP($A37,ConEnroll!$A$7:$S$337,10,0),0)</f>
        <v>26423.4</v>
      </c>
      <c r="R37" s="14">
        <f t="shared" si="363"/>
        <v>5.2220158102766803</v>
      </c>
      <c r="S37" s="14">
        <f t="shared" si="319"/>
        <v>526822.23300000001</v>
      </c>
      <c r="T37" s="14">
        <f t="shared" si="364"/>
        <v>104.11506581027668</v>
      </c>
      <c r="U37" s="14">
        <f t="shared" si="320"/>
        <v>58950205.944925949</v>
      </c>
      <c r="V37" s="14">
        <f t="shared" si="365"/>
        <v>11650.238329036749</v>
      </c>
      <c r="W37" s="42"/>
      <c r="X37" s="14">
        <f>IFERROR(VLOOKUP($A37,HouseFY22!$A$6:$AJ$528,28,0),0)</f>
        <v>49421136.843351997</v>
      </c>
      <c r="Y37" s="14">
        <f t="shared" si="366"/>
        <v>9767.0230915715401</v>
      </c>
      <c r="Z37" s="14">
        <f>IFERROR(VLOOKUP($A37,Compens80percent!$A$13:$M$560,12,0),0)</f>
        <v>42100.799999999814</v>
      </c>
      <c r="AA37" s="14">
        <f t="shared" si="366"/>
        <v>8.32031620553356</v>
      </c>
      <c r="AB37" s="14">
        <f t="shared" si="367"/>
        <v>49463237.643351994</v>
      </c>
      <c r="AC37" s="14">
        <f t="shared" si="366"/>
        <v>9775.3434077770744</v>
      </c>
      <c r="AD37" s="14">
        <f>IFERROR(VLOOKUP(A37,SpecEd22!$A$21:$Z$550,14,0),0)</f>
        <v>10087556.380331554</v>
      </c>
      <c r="AE37" s="14">
        <f t="shared" si="368"/>
        <v>1993.5882174568287</v>
      </c>
      <c r="AF37" s="14">
        <f>IFERROR(VLOOKUP($A37,ECFE!$A$16:$AB$348,8,0),0)</f>
        <v>510406.80966000003</v>
      </c>
      <c r="AG37" s="14">
        <f t="shared" si="369"/>
        <v>100.87091100000001</v>
      </c>
      <c r="AH37" s="14">
        <f>IFERROR(VLOOKUP(A37,ParaFY19!$A$21:$Z$543,7,0),0)</f>
        <v>34104</v>
      </c>
      <c r="AI37" s="14">
        <f t="shared" si="370"/>
        <v>6.739920948616601</v>
      </c>
      <c r="AJ37" s="14">
        <f>IFERROR(VLOOKUP(A37,ConEnroll!$A$7:$S$341,13,0),0)</f>
        <v>33029.25</v>
      </c>
      <c r="AK37" s="14">
        <f t="shared" si="371"/>
        <v>6.5275197628458494</v>
      </c>
      <c r="AL37" s="14">
        <f t="shared" si="324"/>
        <v>577540.05966000003</v>
      </c>
      <c r="AM37" s="14">
        <f t="shared" si="372"/>
        <v>114.13835171146246</v>
      </c>
      <c r="AN37" s="14">
        <f t="shared" si="373"/>
        <v>60128334.083343551</v>
      </c>
      <c r="AO37" s="14">
        <f t="shared" si="374"/>
        <v>11883.069976945366</v>
      </c>
      <c r="AP37" s="62"/>
      <c r="AQ37" s="14">
        <f t="shared" si="51"/>
        <v>193.81769011482174</v>
      </c>
      <c r="AR37" s="14">
        <f t="shared" si="325"/>
        <v>28.990671892609953</v>
      </c>
      <c r="AS37" s="14">
        <f t="shared" si="326"/>
        <v>10.023285901185787</v>
      </c>
      <c r="AT37" s="14">
        <f t="shared" si="375"/>
        <v>232.83164790861747</v>
      </c>
      <c r="AU37" s="37">
        <f t="shared" si="328"/>
        <v>1.9985140332135005E-2</v>
      </c>
      <c r="AV37" s="42"/>
      <c r="AW37" s="14" t="str">
        <f>IFERROR(VLOOKUP($A37,#REF!,27,0),"0")</f>
        <v>0</v>
      </c>
      <c r="AX37" s="14">
        <f t="shared" si="376"/>
        <v>0</v>
      </c>
      <c r="AY37" s="14" t="str">
        <f>IFERROR(VLOOKUP($A37,SpecEd22!#REF!,23,0)," ")</f>
        <v xml:space="preserve"> </v>
      </c>
      <c r="AZ37" s="14" t="e">
        <f t="shared" si="377"/>
        <v>#VALUE!</v>
      </c>
      <c r="BA37" s="14">
        <f>IFERROR(VLOOKUP($A37,ECFE!#REF!,23,0),0)</f>
        <v>0</v>
      </c>
      <c r="BB37" s="14">
        <f t="shared" si="378"/>
        <v>0</v>
      </c>
      <c r="BC37" s="14">
        <f>IFERROR(VLOOKUP($A37,#REF!,17,0),0)</f>
        <v>0</v>
      </c>
      <c r="BD37" s="14">
        <f t="shared" si="379"/>
        <v>0</v>
      </c>
      <c r="BE37" s="14">
        <f>IFERROR(VLOOKUP($A37,#REF!,9,0),0)</f>
        <v>0</v>
      </c>
      <c r="BF37" s="14">
        <f t="shared" si="380"/>
        <v>0</v>
      </c>
      <c r="BG37" s="14">
        <v>0</v>
      </c>
      <c r="BH37" s="14">
        <f t="shared" si="381"/>
        <v>0</v>
      </c>
      <c r="BI37" s="14">
        <f>IFERROR(VLOOKUP($A37,ConEnroll!$A$8:$S$601,15,0),0)</f>
        <v>-8</v>
      </c>
      <c r="BJ37" s="14">
        <f t="shared" si="382"/>
        <v>-1.5810276679841897E-3</v>
      </c>
      <c r="BK37" s="14">
        <f t="shared" si="383"/>
        <v>-8</v>
      </c>
      <c r="BL37" s="14">
        <f t="shared" si="384"/>
        <v>-1.5810276679841897E-3</v>
      </c>
      <c r="BM37" s="14" t="e">
        <f t="shared" si="385"/>
        <v>#VALUE!</v>
      </c>
      <c r="BN37" s="14" t="e">
        <f t="shared" si="386"/>
        <v>#VALUE!</v>
      </c>
      <c r="BO37" s="42"/>
      <c r="BP37" s="14">
        <f t="shared" si="331"/>
        <v>9767.0230915715401</v>
      </c>
      <c r="BQ37" s="14" t="e">
        <f t="shared" si="332"/>
        <v>#VALUE!</v>
      </c>
      <c r="BR37" s="14">
        <f t="shared" si="387"/>
        <v>114.13993273913044</v>
      </c>
      <c r="BS37" s="14" t="e">
        <f t="shared" si="334"/>
        <v>#VALUE!</v>
      </c>
      <c r="BT37" s="37" t="e">
        <f t="shared" si="335"/>
        <v>#VALUE!</v>
      </c>
      <c r="BU37" s="41"/>
      <c r="BV37" s="14" t="str">
        <f>IFERROR(VLOOKUP($A37,#REF!,27,0),"0")</f>
        <v>0</v>
      </c>
      <c r="BW37" s="14">
        <f t="shared" si="388"/>
        <v>0</v>
      </c>
      <c r="BX37" s="14" t="str">
        <f>IFERROR(VLOOKUP($A37,SpecEd22!$Z$22:$AV$606,59,0)," ")</f>
        <v xml:space="preserve"> </v>
      </c>
      <c r="BY37" s="14" t="e">
        <f t="shared" si="389"/>
        <v>#VALUE!</v>
      </c>
      <c r="BZ37" s="14">
        <f>IFERROR(VLOOKUP($A37,ECFE!#REF!,25,0),0)</f>
        <v>0</v>
      </c>
      <c r="CA37" s="14">
        <f t="shared" si="390"/>
        <v>0</v>
      </c>
      <c r="CB37" s="14">
        <f>IFERROR(VLOOKUP($A37,#REF!,17,0),0)</f>
        <v>0</v>
      </c>
      <c r="CC37" s="14">
        <f t="shared" si="391"/>
        <v>0</v>
      </c>
      <c r="CD37" s="14">
        <f>IFERROR(VLOOKUP($A37,#REF!,9,0),0)</f>
        <v>0</v>
      </c>
      <c r="CE37" s="14">
        <f t="shared" si="392"/>
        <v>0</v>
      </c>
      <c r="CF37" s="14">
        <v>0</v>
      </c>
      <c r="CG37" s="14">
        <f t="shared" si="393"/>
        <v>0</v>
      </c>
      <c r="CH37" s="14">
        <f>IFERROR(VLOOKUP($A37,ConEnroll!$A$8:$S$601,15,0),0)</f>
        <v>-8</v>
      </c>
      <c r="CI37" s="14">
        <f t="shared" si="394"/>
        <v>-1.5810276679841897E-3</v>
      </c>
      <c r="CJ37" s="14">
        <f t="shared" si="395"/>
        <v>-8</v>
      </c>
      <c r="CK37" s="14">
        <f t="shared" si="396"/>
        <v>-1.5810276679841897E-3</v>
      </c>
      <c r="CL37" s="14" t="e">
        <f t="shared" si="397"/>
        <v>#VALUE!</v>
      </c>
      <c r="CM37" s="14" t="e">
        <f t="shared" si="398"/>
        <v>#VALUE!</v>
      </c>
      <c r="CN37" s="42"/>
      <c r="CO37" s="14">
        <f t="shared" si="338"/>
        <v>-9581.5257176622526</v>
      </c>
      <c r="CP37" s="14" t="e">
        <f t="shared" si="339"/>
        <v>#VALUE!</v>
      </c>
      <c r="CQ37" s="14">
        <f t="shared" si="340"/>
        <v>-104.11664683794466</v>
      </c>
      <c r="CR37" s="14" t="e">
        <f t="shared" si="341"/>
        <v>#VALUE!</v>
      </c>
      <c r="CS37" s="37" t="e">
        <f t="shared" si="342"/>
        <v>#VALUE!</v>
      </c>
      <c r="CT37" s="239"/>
      <c r="CU37" s="239"/>
      <c r="CV37" s="468"/>
      <c r="CW37" s="14">
        <f>IFERROR(VLOOKUP($A37,BaseFY23!$A$7:$AK$527,6,0),0)</f>
        <v>5283.9581609999996</v>
      </c>
      <c r="CX37" s="14">
        <f>IFERROR(VLOOKUP($A37,BaseFY23!$A$7:$AN$528,28,0),0)</f>
        <v>50665175.936738998</v>
      </c>
      <c r="CY37" s="14">
        <f t="shared" si="399"/>
        <v>9588.4892334481538</v>
      </c>
      <c r="CZ37" s="14">
        <f>IFERROR(VLOOKUP($A37,SpecEd23!$A$21:$BB$605,23,0)," ")</f>
        <v>11332093.755916614</v>
      </c>
      <c r="DA37" s="14">
        <f t="shared" si="400"/>
        <v>2144.6221583578913</v>
      </c>
      <c r="DB37" s="14">
        <f>IFERROR(VLOOKUP($A37,ECFE!$A$16:$AB$347,7,0),0)</f>
        <v>500398.83299999998</v>
      </c>
      <c r="DC37" s="14">
        <f t="shared" si="401"/>
        <v>94.701513099282096</v>
      </c>
      <c r="DD37" s="14">
        <v>0</v>
      </c>
      <c r="DE37" s="14">
        <f t="shared" si="402"/>
        <v>0</v>
      </c>
      <c r="DF37" s="14">
        <f>IFERROR(VLOOKUP($A37,ConEnroll!$A$7:$S$338,10,0),0)</f>
        <v>26423.4</v>
      </c>
      <c r="DG37" s="14">
        <f t="shared" si="403"/>
        <v>5.0006830476112851</v>
      </c>
      <c r="DH37" s="14">
        <f t="shared" si="343"/>
        <v>526822.23300000001</v>
      </c>
      <c r="DI37" s="14">
        <f t="shared" si="404"/>
        <v>99.702196146893385</v>
      </c>
      <c r="DJ37" s="14">
        <f t="shared" si="344"/>
        <v>62524091.925655618</v>
      </c>
      <c r="DK37" s="14">
        <f t="shared" si="405"/>
        <v>11832.813587952938</v>
      </c>
      <c r="DL37" s="42"/>
      <c r="DM37" s="14">
        <f>IFERROR(VLOOKUP($A37,HouseFY23!$A$7:$AJ$528,28,0),0)</f>
        <v>52598999.181217998</v>
      </c>
      <c r="DN37" s="14">
        <f t="shared" si="406"/>
        <v>9954.4692782471866</v>
      </c>
      <c r="DO37" s="14">
        <f>IFERROR(VLOOKUP($A37,Compens80percent!$A$13:$M$560,12,0),0)</f>
        <v>42100.799999999814</v>
      </c>
      <c r="DP37" s="14">
        <f t="shared" si="406"/>
        <v>7.9676633911938763</v>
      </c>
      <c r="DQ37" s="14">
        <f t="shared" si="407"/>
        <v>52641099.981217995</v>
      </c>
      <c r="DR37" s="14">
        <f t="shared" si="408"/>
        <v>10403.379442928457</v>
      </c>
      <c r="DS37" s="14">
        <f>IFERROR(VLOOKUP($A37,SpecEd23!$A$21:$Z$550,14,0),0)</f>
        <v>11715490.113449909</v>
      </c>
      <c r="DT37" s="14">
        <f t="shared" si="409"/>
        <v>2217.1807112175788</v>
      </c>
      <c r="DU37" s="14">
        <f>IFERROR(VLOOKUP($A37,ECFE!$A$16:$AB$347,9,0),0)</f>
        <v>520614.94585320004</v>
      </c>
      <c r="DV37" s="14">
        <f t="shared" si="410"/>
        <v>98.527454228493099</v>
      </c>
      <c r="DW37" s="14">
        <f>IFERROR(VLOOKUP($A37,ParaFY19!$A$21:$Z$543,7,0),0)</f>
        <v>34104</v>
      </c>
      <c r="DX37" s="14">
        <f t="shared" si="411"/>
        <v>6.4542524677269117</v>
      </c>
      <c r="DY37" s="14">
        <f>IFERROR(VLOOKUP($A37,ConEnroll!$A$7:$S$341,13,0),0)</f>
        <v>33029.25</v>
      </c>
      <c r="DZ37" s="14">
        <f t="shared" si="412"/>
        <v>6.2508538095141066</v>
      </c>
      <c r="EA37" s="14">
        <f t="shared" si="345"/>
        <v>587748.19585320004</v>
      </c>
      <c r="EB37" s="14">
        <f t="shared" si="413"/>
        <v>111.23256050573411</v>
      </c>
      <c r="EC37" s="14">
        <f t="shared" si="346"/>
        <v>64902237.490521103</v>
      </c>
      <c r="ED37" s="14">
        <f t="shared" si="414"/>
        <v>12282.8825499705</v>
      </c>
      <c r="EE37" s="62"/>
      <c r="EF37" s="14">
        <f t="shared" si="347"/>
        <v>365.98004479903284</v>
      </c>
      <c r="EG37" s="14">
        <f t="shared" si="348"/>
        <v>72.558552859687552</v>
      </c>
      <c r="EH37" s="14">
        <f t="shared" si="349"/>
        <v>11.530364358840728</v>
      </c>
      <c r="EI37" s="14">
        <f t="shared" si="415"/>
        <v>450.06896201756115</v>
      </c>
      <c r="EJ37" s="37">
        <f t="shared" si="351"/>
        <v>3.8035667398308312E-2</v>
      </c>
      <c r="EK37" s="42"/>
      <c r="EL37" s="14" t="str">
        <f>IFERROR(VLOOKUP($A37,#REF!,27,0),"0")</f>
        <v>0</v>
      </c>
      <c r="EM37" s="14">
        <f t="shared" si="416"/>
        <v>0</v>
      </c>
      <c r="EN37" s="14" t="str">
        <f>IFERROR(VLOOKUP($A37,SpecEd23!#REF!,23,0)," ")</f>
        <v xml:space="preserve"> </v>
      </c>
      <c r="EO37" s="14" t="e">
        <f t="shared" si="417"/>
        <v>#VALUE!</v>
      </c>
      <c r="EP37" s="14">
        <f>IFERROR(VLOOKUP($A37,ECFE!#REF!,24,0),0)</f>
        <v>0</v>
      </c>
      <c r="EQ37" s="14">
        <f t="shared" si="418"/>
        <v>0</v>
      </c>
      <c r="ER37" s="14">
        <f>IFERROR(VLOOKUP($A37,#REF!,30,0),0)</f>
        <v>0</v>
      </c>
      <c r="ES37" s="14">
        <f t="shared" si="419"/>
        <v>0</v>
      </c>
      <c r="ET37" s="14">
        <f>IFERROR(VLOOKUP($A37,#REF!,12,0),0)</f>
        <v>0</v>
      </c>
      <c r="EU37" s="14">
        <f t="shared" si="420"/>
        <v>0</v>
      </c>
      <c r="EV37" s="14">
        <v>0</v>
      </c>
      <c r="EW37" s="14">
        <f t="shared" si="421"/>
        <v>0</v>
      </c>
      <c r="EX37" s="14">
        <f>IFERROR(VLOOKUP($A37,ConEnroll!$A$8:$S$601,16,0),0)</f>
        <v>23</v>
      </c>
      <c r="EY37" s="14">
        <f t="shared" si="422"/>
        <v>4.352797523977216E-3</v>
      </c>
      <c r="EZ37" s="14">
        <f t="shared" si="423"/>
        <v>23</v>
      </c>
      <c r="FA37" s="14">
        <f t="shared" si="424"/>
        <v>4.352797523977216E-3</v>
      </c>
      <c r="FB37" s="14" t="e">
        <f t="shared" si="425"/>
        <v>#VALUE!</v>
      </c>
      <c r="FC37" s="14" t="e">
        <f t="shared" si="426"/>
        <v>#VALUE!</v>
      </c>
      <c r="FD37" s="62"/>
      <c r="FE37" s="14">
        <f t="shared" si="352"/>
        <v>9954.4692782471866</v>
      </c>
      <c r="FF37" s="14" t="e">
        <f t="shared" si="353"/>
        <v>#VALUE!</v>
      </c>
      <c r="FG37" s="14">
        <f t="shared" si="427"/>
        <v>111.22820770821014</v>
      </c>
      <c r="FH37" s="14" t="e">
        <f t="shared" si="354"/>
        <v>#VALUE!</v>
      </c>
      <c r="FI37" s="37" t="e">
        <f t="shared" si="355"/>
        <v>#VALUE!</v>
      </c>
      <c r="FJ37" s="12"/>
      <c r="FK37" s="14" t="str">
        <f>IFERROR(VLOOKUP($A37,#REF!,27,0),"0")</f>
        <v>0</v>
      </c>
      <c r="FL37" s="14">
        <f t="shared" si="428"/>
        <v>0</v>
      </c>
      <c r="FM37" s="14" t="str">
        <f>IFERROR(VLOOKUP($A37,SpecEd23!$X$22:$Y$610,59,0)," ")</f>
        <v xml:space="preserve"> </v>
      </c>
      <c r="FN37" s="14" t="e">
        <f t="shared" si="429"/>
        <v>#VALUE!</v>
      </c>
      <c r="FO37" s="14">
        <f>IFERROR(VLOOKUP($A37,ECFE!#REF!,26,0),0)</f>
        <v>0</v>
      </c>
      <c r="FP37" s="14">
        <f t="shared" si="430"/>
        <v>0</v>
      </c>
      <c r="FQ37" s="14">
        <f>IFERROR(VLOOKUP($A37,#REF!,16,0),0)</f>
        <v>0</v>
      </c>
      <c r="FR37" s="14">
        <f t="shared" si="431"/>
        <v>0</v>
      </c>
      <c r="FS37" s="14">
        <f>IFERROR(VLOOKUP($A37,#REF!,12,0),0)</f>
        <v>0</v>
      </c>
      <c r="FT37" s="14">
        <f t="shared" si="432"/>
        <v>0</v>
      </c>
      <c r="FU37" s="14">
        <v>0</v>
      </c>
      <c r="FV37" s="14">
        <f t="shared" si="433"/>
        <v>0</v>
      </c>
      <c r="FW37" s="14">
        <f>IFERROR(VLOOKUP($A37,ConEnroll!$A$8:$S$601,16,0),0)</f>
        <v>23</v>
      </c>
      <c r="FX37" s="14">
        <f t="shared" si="434"/>
        <v>4.352797523977216E-3</v>
      </c>
      <c r="FY37" s="14">
        <f t="shared" si="435"/>
        <v>23</v>
      </c>
      <c r="FZ37" s="14">
        <f t="shared" si="436"/>
        <v>4.352797523977216E-3</v>
      </c>
      <c r="GA37" s="14" t="e">
        <f t="shared" si="437"/>
        <v>#VALUE!</v>
      </c>
      <c r="GB37" s="14" t="e">
        <f t="shared" si="438"/>
        <v>#VALUE!</v>
      </c>
      <c r="GC37" s="39"/>
      <c r="GD37" s="14">
        <f t="shared" si="356"/>
        <v>-9588.4892334481538</v>
      </c>
      <c r="GE37" s="14" t="e">
        <f t="shared" si="357"/>
        <v>#VALUE!</v>
      </c>
      <c r="GF37" s="14">
        <f t="shared" si="358"/>
        <v>-99.697843349369407</v>
      </c>
      <c r="GG37" s="14" t="e">
        <f t="shared" si="359"/>
        <v>#VALUE!</v>
      </c>
      <c r="GH37" s="37" t="e">
        <f t="shared" si="360"/>
        <v>#VALUE!</v>
      </c>
    </row>
    <row r="38" spans="1:190" ht="12.5" x14ac:dyDescent="0.25">
      <c r="A38" s="67">
        <v>32</v>
      </c>
      <c r="B38" s="35">
        <v>1</v>
      </c>
      <c r="C38" s="14">
        <v>6</v>
      </c>
      <c r="D38" s="14"/>
      <c r="E38" s="14"/>
      <c r="F38" s="35" t="s">
        <v>2405</v>
      </c>
      <c r="G38" s="41"/>
      <c r="H38" s="14">
        <f>IFERROR(VLOOKUP($A38,BaseFY22!$A$7:$AK$528,6,0),0)</f>
        <v>577.79999999999995</v>
      </c>
      <c r="I38" s="14">
        <f>IFERROR(VLOOKUP($A38,BaseFY22!$A$7:$AK$528,28,0),0)</f>
        <v>6368341.25</v>
      </c>
      <c r="J38" s="14">
        <f t="shared" si="361"/>
        <v>11021.705174800971</v>
      </c>
      <c r="K38" s="14">
        <f>IFERROR(VLOOKUP($A38,SpecEd22!$A$21:$BB$605,24,0)," ")</f>
        <v>1265293.7833781892</v>
      </c>
      <c r="L38" s="14">
        <f t="shared" si="362"/>
        <v>2189.8473232575102</v>
      </c>
      <c r="M38" s="14">
        <f>IFERROR(VLOOKUP($A38,ECFE!$A$16:$AB$347,7,0),0)</f>
        <v>25374.887999999999</v>
      </c>
      <c r="N38" s="14">
        <f t="shared" si="318"/>
        <v>43.916386292834893</v>
      </c>
      <c r="O38" s="14">
        <v>0</v>
      </c>
      <c r="P38" s="14">
        <f t="shared" si="318"/>
        <v>0</v>
      </c>
      <c r="Q38" s="14">
        <f>IFERROR(VLOOKUP($A38,ConEnroll!$A$7:$S$337,10,0),0)</f>
        <v>576.70000000000005</v>
      </c>
      <c r="R38" s="14">
        <f t="shared" si="363"/>
        <v>0.99809622706818979</v>
      </c>
      <c r="S38" s="14">
        <f t="shared" si="319"/>
        <v>25951.588</v>
      </c>
      <c r="T38" s="14">
        <f t="shared" si="364"/>
        <v>44.914482519903082</v>
      </c>
      <c r="U38" s="14">
        <f t="shared" si="320"/>
        <v>7659586.6213781899</v>
      </c>
      <c r="V38" s="14">
        <f t="shared" si="365"/>
        <v>13256.466980578385</v>
      </c>
      <c r="W38" s="42"/>
      <c r="X38" s="14">
        <f>IFERROR(VLOOKUP($A38,HouseFY22!$A$6:$AJ$528,28,0),0)</f>
        <v>6480325.25</v>
      </c>
      <c r="Y38" s="14">
        <f t="shared" si="366"/>
        <v>11215.516182069921</v>
      </c>
      <c r="Z38" s="14">
        <f>IFERROR(VLOOKUP($A38,Compens80percent!$A$13:$M$560,12,0),0)</f>
        <v>0</v>
      </c>
      <c r="AA38" s="14">
        <f t="shared" si="366"/>
        <v>0</v>
      </c>
      <c r="AB38" s="14">
        <f t="shared" si="367"/>
        <v>6480325.25</v>
      </c>
      <c r="AC38" s="14">
        <f t="shared" si="366"/>
        <v>11215.516182069921</v>
      </c>
      <c r="AD38" s="14">
        <f>IFERROR(VLOOKUP(A38,SpecEd22!$A$21:$Z$550,14,0),0)</f>
        <v>1277187.9207231614</v>
      </c>
      <c r="AE38" s="14">
        <f t="shared" si="368"/>
        <v>2210.432538461685</v>
      </c>
      <c r="AF38" s="14">
        <f>IFERROR(VLOOKUP($A38,ECFE!$A$16:$AB$348,8,0),0)</f>
        <v>25882.385760000001</v>
      </c>
      <c r="AG38" s="14">
        <f t="shared" si="369"/>
        <v>44.794714018691593</v>
      </c>
      <c r="AH38" s="14">
        <f>IFERROR(VLOOKUP(A38,ParaFY19!$A$21:$Z$543,7,0),0)</f>
        <v>4704</v>
      </c>
      <c r="AI38" s="14">
        <f t="shared" si="370"/>
        <v>8.14122533748702</v>
      </c>
      <c r="AJ38" s="14">
        <f>IFERROR(VLOOKUP(A38,ConEnroll!$A$7:$S$341,13,0),0)</f>
        <v>720.875</v>
      </c>
      <c r="AK38" s="14">
        <f t="shared" si="371"/>
        <v>1.2476202838352373</v>
      </c>
      <c r="AL38" s="14">
        <f t="shared" si="324"/>
        <v>31307.260760000001</v>
      </c>
      <c r="AM38" s="14">
        <f t="shared" si="372"/>
        <v>54.183559640013854</v>
      </c>
      <c r="AN38" s="14">
        <f t="shared" si="373"/>
        <v>7788820.4314831616</v>
      </c>
      <c r="AO38" s="14">
        <f t="shared" si="374"/>
        <v>13480.13228017162</v>
      </c>
      <c r="AP38" s="62"/>
      <c r="AQ38" s="14">
        <f t="shared" si="51"/>
        <v>193.81100726895056</v>
      </c>
      <c r="AR38" s="14">
        <f t="shared" si="325"/>
        <v>20.585215204174801</v>
      </c>
      <c r="AS38" s="14">
        <f t="shared" si="326"/>
        <v>9.2690771201107722</v>
      </c>
      <c r="AT38" s="14">
        <f t="shared" si="375"/>
        <v>223.66529959323614</v>
      </c>
      <c r="AU38" s="37">
        <f t="shared" si="328"/>
        <v>1.6872165104090012E-2</v>
      </c>
      <c r="AV38" s="42"/>
      <c r="AW38" s="14" t="str">
        <f>IFERROR(VLOOKUP($A38,#REF!,27,0),"0")</f>
        <v>0</v>
      </c>
      <c r="AX38" s="14">
        <f t="shared" si="376"/>
        <v>0</v>
      </c>
      <c r="AY38" s="14" t="str">
        <f>IFERROR(VLOOKUP($A38,SpecEd22!#REF!,23,0)," ")</f>
        <v xml:space="preserve"> </v>
      </c>
      <c r="AZ38" s="14" t="e">
        <f t="shared" si="377"/>
        <v>#VALUE!</v>
      </c>
      <c r="BA38" s="14">
        <f>IFERROR(VLOOKUP($A38,ECFE!#REF!,23,0),0)</f>
        <v>0</v>
      </c>
      <c r="BB38" s="14">
        <f t="shared" si="378"/>
        <v>0</v>
      </c>
      <c r="BC38" s="14">
        <f>IFERROR(VLOOKUP($A38,#REF!,17,0),0)</f>
        <v>0</v>
      </c>
      <c r="BD38" s="14">
        <f t="shared" si="379"/>
        <v>0</v>
      </c>
      <c r="BE38" s="14">
        <f>IFERROR(VLOOKUP($A38,#REF!,9,0),0)</f>
        <v>0</v>
      </c>
      <c r="BF38" s="14">
        <f t="shared" si="380"/>
        <v>0</v>
      </c>
      <c r="BG38" s="14">
        <v>0</v>
      </c>
      <c r="BH38" s="14">
        <f t="shared" si="381"/>
        <v>0</v>
      </c>
      <c r="BI38" s="14">
        <f>IFERROR(VLOOKUP($A38,ConEnroll!$A$8:$S$601,15,0),0)</f>
        <v>-7</v>
      </c>
      <c r="BJ38" s="14">
        <f t="shared" si="382"/>
        <v>-1.2114918656974732E-2</v>
      </c>
      <c r="BK38" s="14">
        <f t="shared" si="383"/>
        <v>-7</v>
      </c>
      <c r="BL38" s="14">
        <f t="shared" si="384"/>
        <v>-1.2114918656974732E-2</v>
      </c>
      <c r="BM38" s="14" t="e">
        <f t="shared" si="385"/>
        <v>#VALUE!</v>
      </c>
      <c r="BN38" s="14" t="e">
        <f t="shared" si="386"/>
        <v>#VALUE!</v>
      </c>
      <c r="BO38" s="42"/>
      <c r="BP38" s="14">
        <f t="shared" si="331"/>
        <v>11215.516182069921</v>
      </c>
      <c r="BQ38" s="14" t="e">
        <f t="shared" si="332"/>
        <v>#VALUE!</v>
      </c>
      <c r="BR38" s="14">
        <f t="shared" si="387"/>
        <v>54.195674558670831</v>
      </c>
      <c r="BS38" s="14" t="e">
        <f t="shared" si="334"/>
        <v>#VALUE!</v>
      </c>
      <c r="BT38" s="37" t="e">
        <f t="shared" si="335"/>
        <v>#VALUE!</v>
      </c>
      <c r="BU38" s="41"/>
      <c r="BV38" s="14" t="str">
        <f>IFERROR(VLOOKUP($A38,#REF!,27,0),"0")</f>
        <v>0</v>
      </c>
      <c r="BW38" s="14">
        <f t="shared" si="388"/>
        <v>0</v>
      </c>
      <c r="BX38" s="14" t="str">
        <f>IFERROR(VLOOKUP($A38,SpecEd22!$Z$22:$AV$606,59,0)," ")</f>
        <v xml:space="preserve"> </v>
      </c>
      <c r="BY38" s="14" t="e">
        <f t="shared" si="389"/>
        <v>#VALUE!</v>
      </c>
      <c r="BZ38" s="14">
        <f>IFERROR(VLOOKUP($A38,ECFE!#REF!,25,0),0)</f>
        <v>0</v>
      </c>
      <c r="CA38" s="14">
        <f t="shared" si="390"/>
        <v>0</v>
      </c>
      <c r="CB38" s="14">
        <f>IFERROR(VLOOKUP($A38,#REF!,17,0),0)</f>
        <v>0</v>
      </c>
      <c r="CC38" s="14">
        <f t="shared" si="391"/>
        <v>0</v>
      </c>
      <c r="CD38" s="14">
        <f>IFERROR(VLOOKUP($A38,#REF!,9,0),0)</f>
        <v>0</v>
      </c>
      <c r="CE38" s="14">
        <f t="shared" si="392"/>
        <v>0</v>
      </c>
      <c r="CF38" s="14">
        <v>0</v>
      </c>
      <c r="CG38" s="14">
        <f t="shared" si="393"/>
        <v>0</v>
      </c>
      <c r="CH38" s="14">
        <f>IFERROR(VLOOKUP($A38,ConEnroll!$A$8:$S$601,15,0),0)</f>
        <v>-7</v>
      </c>
      <c r="CI38" s="14">
        <f t="shared" si="394"/>
        <v>-1.2114918656974732E-2</v>
      </c>
      <c r="CJ38" s="14">
        <f t="shared" si="395"/>
        <v>-7</v>
      </c>
      <c r="CK38" s="14">
        <f t="shared" si="396"/>
        <v>-1.2114918656974732E-2</v>
      </c>
      <c r="CL38" s="14" t="e">
        <f t="shared" si="397"/>
        <v>#VALUE!</v>
      </c>
      <c r="CM38" s="14" t="e">
        <f t="shared" si="398"/>
        <v>#VALUE!</v>
      </c>
      <c r="CN38" s="42"/>
      <c r="CO38" s="14">
        <f t="shared" si="338"/>
        <v>-11021.705174800971</v>
      </c>
      <c r="CP38" s="14" t="e">
        <f t="shared" si="339"/>
        <v>#VALUE!</v>
      </c>
      <c r="CQ38" s="14">
        <f t="shared" si="340"/>
        <v>-44.926597438560059</v>
      </c>
      <c r="CR38" s="14" t="e">
        <f t="shared" si="341"/>
        <v>#VALUE!</v>
      </c>
      <c r="CS38" s="37" t="e">
        <f t="shared" si="342"/>
        <v>#VALUE!</v>
      </c>
      <c r="CT38" s="239"/>
      <c r="CU38" s="239"/>
      <c r="CV38" s="468"/>
      <c r="CW38" s="14">
        <f>IFERROR(VLOOKUP($A38,BaseFY23!$A$7:$AK$527,6,0),0)</f>
        <v>529.70126500000003</v>
      </c>
      <c r="CX38" s="14">
        <f>IFERROR(VLOOKUP($A38,BaseFY23!$A$7:$AN$528,28,0),0)</f>
        <v>5938163.75</v>
      </c>
      <c r="CY38" s="14">
        <f t="shared" si="399"/>
        <v>11210.401300438652</v>
      </c>
      <c r="CZ38" s="14">
        <f>IFERROR(VLOOKUP($A38,SpecEd23!$A$21:$BB$605,23,0)," ")</f>
        <v>1203393.7183788409</v>
      </c>
      <c r="DA38" s="14">
        <f t="shared" si="400"/>
        <v>2271.8347073965188</v>
      </c>
      <c r="DB38" s="14">
        <f>IFERROR(VLOOKUP($A38,ECFE!$A$16:$AB$347,7,0),0)</f>
        <v>25374.887999999999</v>
      </c>
      <c r="DC38" s="14">
        <f t="shared" si="401"/>
        <v>47.904148388242945</v>
      </c>
      <c r="DD38" s="14">
        <v>0</v>
      </c>
      <c r="DE38" s="14">
        <f t="shared" si="402"/>
        <v>0</v>
      </c>
      <c r="DF38" s="14">
        <f>IFERROR(VLOOKUP($A38,ConEnroll!$A$7:$S$338,10,0),0)</f>
        <v>576.70000000000005</v>
      </c>
      <c r="DG38" s="14">
        <f t="shared" si="403"/>
        <v>1.0887268694742498</v>
      </c>
      <c r="DH38" s="14">
        <f t="shared" si="343"/>
        <v>25951.588</v>
      </c>
      <c r="DI38" s="14">
        <f t="shared" si="404"/>
        <v>48.992875257717195</v>
      </c>
      <c r="DJ38" s="14">
        <f t="shared" si="344"/>
        <v>7167509.0563788414</v>
      </c>
      <c r="DK38" s="14">
        <f t="shared" si="405"/>
        <v>13531.22888309289</v>
      </c>
      <c r="DL38" s="42"/>
      <c r="DM38" s="14">
        <f>IFERROR(VLOOKUP($A38,HouseFY23!$A$7:$AJ$528,28,0),0)</f>
        <v>6149495.75</v>
      </c>
      <c r="DN38" s="14">
        <f t="shared" si="406"/>
        <v>11609.365799796607</v>
      </c>
      <c r="DO38" s="14">
        <f>IFERROR(VLOOKUP($A38,Compens80percent!$A$13:$M$560,12,0),0)</f>
        <v>0</v>
      </c>
      <c r="DP38" s="14">
        <f t="shared" si="406"/>
        <v>0</v>
      </c>
      <c r="DQ38" s="14">
        <f t="shared" si="407"/>
        <v>6149495.75</v>
      </c>
      <c r="DR38" s="14">
        <f t="shared" si="408"/>
        <v>10642.948684665975</v>
      </c>
      <c r="DS38" s="14">
        <f>IFERROR(VLOOKUP($A38,SpecEd23!$A$21:$Z$550,14,0),0)</f>
        <v>1225461.3708045536</v>
      </c>
      <c r="DT38" s="14">
        <f t="shared" si="409"/>
        <v>2313.4952694601429</v>
      </c>
      <c r="DU38" s="14">
        <f>IFERROR(VLOOKUP($A38,ECFE!$A$16:$AB$347,9,0),0)</f>
        <v>26400.033475200002</v>
      </c>
      <c r="DV38" s="14">
        <f t="shared" si="410"/>
        <v>49.839475983127961</v>
      </c>
      <c r="DW38" s="14">
        <f>IFERROR(VLOOKUP($A38,ParaFY19!$A$21:$Z$543,7,0),0)</f>
        <v>4704</v>
      </c>
      <c r="DX38" s="14">
        <f t="shared" si="411"/>
        <v>8.8804771874577266</v>
      </c>
      <c r="DY38" s="14">
        <f>IFERROR(VLOOKUP($A38,ConEnroll!$A$7:$S$341,13,0),0)</f>
        <v>720.875</v>
      </c>
      <c r="DZ38" s="14">
        <f t="shared" si="412"/>
        <v>1.3609085868428121</v>
      </c>
      <c r="EA38" s="14">
        <f t="shared" si="345"/>
        <v>31824.908475200002</v>
      </c>
      <c r="EB38" s="14">
        <f t="shared" si="413"/>
        <v>60.080861757428501</v>
      </c>
      <c r="EC38" s="14">
        <f t="shared" si="346"/>
        <v>7406782.0292797536</v>
      </c>
      <c r="ED38" s="14">
        <f t="shared" si="414"/>
        <v>13982.941931014178</v>
      </c>
      <c r="EE38" s="62"/>
      <c r="EF38" s="14">
        <f t="shared" si="347"/>
        <v>398.96449935795499</v>
      </c>
      <c r="EG38" s="14">
        <f t="shared" si="348"/>
        <v>41.660562063624184</v>
      </c>
      <c r="EH38" s="14">
        <f t="shared" si="349"/>
        <v>11.087986499711306</v>
      </c>
      <c r="EI38" s="14">
        <f t="shared" si="415"/>
        <v>451.71304792129047</v>
      </c>
      <c r="EJ38" s="37">
        <f t="shared" si="351"/>
        <v>3.3383002521352706E-2</v>
      </c>
      <c r="EK38" s="42"/>
      <c r="EL38" s="14" t="str">
        <f>IFERROR(VLOOKUP($A38,#REF!,27,0),"0")</f>
        <v>0</v>
      </c>
      <c r="EM38" s="14">
        <f t="shared" si="416"/>
        <v>0</v>
      </c>
      <c r="EN38" s="14" t="str">
        <f>IFERROR(VLOOKUP($A38,SpecEd23!#REF!,23,0)," ")</f>
        <v xml:space="preserve"> </v>
      </c>
      <c r="EO38" s="14" t="e">
        <f t="shared" si="417"/>
        <v>#VALUE!</v>
      </c>
      <c r="EP38" s="14">
        <f>IFERROR(VLOOKUP($A38,ECFE!#REF!,24,0),0)</f>
        <v>0</v>
      </c>
      <c r="EQ38" s="14">
        <f t="shared" si="418"/>
        <v>0</v>
      </c>
      <c r="ER38" s="14">
        <f>IFERROR(VLOOKUP($A38,#REF!,30,0),0)</f>
        <v>0</v>
      </c>
      <c r="ES38" s="14">
        <f t="shared" si="419"/>
        <v>0</v>
      </c>
      <c r="ET38" s="14">
        <f>IFERROR(VLOOKUP($A38,#REF!,12,0),0)</f>
        <v>0</v>
      </c>
      <c r="EU38" s="14">
        <f t="shared" si="420"/>
        <v>0</v>
      </c>
      <c r="EV38" s="14">
        <v>0</v>
      </c>
      <c r="EW38" s="14">
        <f t="shared" si="421"/>
        <v>0</v>
      </c>
      <c r="EX38" s="14">
        <f>IFERROR(VLOOKUP($A38,ConEnroll!$A$8:$S$601,16,0),0)</f>
        <v>25</v>
      </c>
      <c r="EY38" s="14">
        <f t="shared" si="422"/>
        <v>4.7196413623818698E-2</v>
      </c>
      <c r="EZ38" s="14">
        <f t="shared" si="423"/>
        <v>25</v>
      </c>
      <c r="FA38" s="14">
        <f t="shared" si="424"/>
        <v>4.7196413623818698E-2</v>
      </c>
      <c r="FB38" s="14" t="e">
        <f t="shared" si="425"/>
        <v>#VALUE!</v>
      </c>
      <c r="FC38" s="14" t="e">
        <f t="shared" si="426"/>
        <v>#VALUE!</v>
      </c>
      <c r="FD38" s="62"/>
      <c r="FE38" s="14">
        <f t="shared" si="352"/>
        <v>11609.365799796607</v>
      </c>
      <c r="FF38" s="14" t="e">
        <f t="shared" si="353"/>
        <v>#VALUE!</v>
      </c>
      <c r="FG38" s="14">
        <f t="shared" si="427"/>
        <v>60.033665343804685</v>
      </c>
      <c r="FH38" s="14" t="e">
        <f t="shared" si="354"/>
        <v>#VALUE!</v>
      </c>
      <c r="FI38" s="37" t="e">
        <f t="shared" si="355"/>
        <v>#VALUE!</v>
      </c>
      <c r="FJ38" s="12"/>
      <c r="FK38" s="14" t="str">
        <f>IFERROR(VLOOKUP($A38,#REF!,27,0),"0")</f>
        <v>0</v>
      </c>
      <c r="FL38" s="14">
        <f t="shared" si="428"/>
        <v>0</v>
      </c>
      <c r="FM38" s="14" t="str">
        <f>IFERROR(VLOOKUP($A38,SpecEd23!$X$22:$Y$610,59,0)," ")</f>
        <v xml:space="preserve"> </v>
      </c>
      <c r="FN38" s="14" t="e">
        <f t="shared" si="429"/>
        <v>#VALUE!</v>
      </c>
      <c r="FO38" s="14">
        <f>IFERROR(VLOOKUP($A38,ECFE!#REF!,26,0),0)</f>
        <v>0</v>
      </c>
      <c r="FP38" s="14">
        <f t="shared" si="430"/>
        <v>0</v>
      </c>
      <c r="FQ38" s="14">
        <f>IFERROR(VLOOKUP($A38,#REF!,16,0),0)</f>
        <v>0</v>
      </c>
      <c r="FR38" s="14">
        <f t="shared" si="431"/>
        <v>0</v>
      </c>
      <c r="FS38" s="14">
        <f>IFERROR(VLOOKUP($A38,#REF!,12,0),0)</f>
        <v>0</v>
      </c>
      <c r="FT38" s="14">
        <f t="shared" si="432"/>
        <v>0</v>
      </c>
      <c r="FU38" s="14">
        <v>0</v>
      </c>
      <c r="FV38" s="14">
        <f t="shared" si="433"/>
        <v>0</v>
      </c>
      <c r="FW38" s="14">
        <f>IFERROR(VLOOKUP($A38,ConEnroll!$A$8:$S$601,16,0),0)</f>
        <v>25</v>
      </c>
      <c r="FX38" s="14">
        <f t="shared" si="434"/>
        <v>4.7196413623818698E-2</v>
      </c>
      <c r="FY38" s="14">
        <f t="shared" si="435"/>
        <v>25</v>
      </c>
      <c r="FZ38" s="14">
        <f t="shared" si="436"/>
        <v>4.7196413623818698E-2</v>
      </c>
      <c r="GA38" s="14" t="e">
        <f t="shared" si="437"/>
        <v>#VALUE!</v>
      </c>
      <c r="GB38" s="14" t="e">
        <f t="shared" si="438"/>
        <v>#VALUE!</v>
      </c>
      <c r="GC38" s="39"/>
      <c r="GD38" s="14">
        <f t="shared" si="356"/>
        <v>-11210.401300438652</v>
      </c>
      <c r="GE38" s="14" t="e">
        <f t="shared" si="357"/>
        <v>#VALUE!</v>
      </c>
      <c r="GF38" s="14">
        <f t="shared" si="358"/>
        <v>-48.945678844093379</v>
      </c>
      <c r="GG38" s="14" t="e">
        <f t="shared" si="359"/>
        <v>#VALUE!</v>
      </c>
      <c r="GH38" s="37" t="e">
        <f t="shared" si="360"/>
        <v>#VALUE!</v>
      </c>
    </row>
    <row r="39" spans="1:190" ht="12.5" x14ac:dyDescent="0.25">
      <c r="A39" s="67">
        <v>36</v>
      </c>
      <c r="B39" s="35">
        <v>1</v>
      </c>
      <c r="C39" s="14">
        <v>6</v>
      </c>
      <c r="D39" s="14"/>
      <c r="E39" s="14"/>
      <c r="F39" s="35" t="s">
        <v>2406</v>
      </c>
      <c r="G39" s="41"/>
      <c r="H39" s="14">
        <f>IFERROR(VLOOKUP($A39,BaseFY22!$A$7:$AK$528,6,0),0)</f>
        <v>299</v>
      </c>
      <c r="I39" s="14">
        <f>IFERROR(VLOOKUP($A39,BaseFY22!$A$7:$AK$528,28,0),0)</f>
        <v>3986641.25</v>
      </c>
      <c r="J39" s="14">
        <f t="shared" si="361"/>
        <v>13333.248327759198</v>
      </c>
      <c r="K39" s="14">
        <f>IFERROR(VLOOKUP($A39,SpecEd22!$A$21:$BB$605,24,0)," ")</f>
        <v>640461.57734370709</v>
      </c>
      <c r="L39" s="14">
        <f t="shared" si="362"/>
        <v>2142.0119643602243</v>
      </c>
      <c r="M39" s="14">
        <f>IFERROR(VLOOKUP($A39,ECFE!$A$16:$AB$347,7,0),0)</f>
        <v>22656.149999999998</v>
      </c>
      <c r="N39" s="14">
        <f t="shared" si="318"/>
        <v>75.773076923076914</v>
      </c>
      <c r="O39" s="14">
        <v>0</v>
      </c>
      <c r="P39" s="14">
        <f t="shared" si="318"/>
        <v>0</v>
      </c>
      <c r="Q39" s="14">
        <f>IFERROR(VLOOKUP($A39,ConEnroll!$A$7:$S$337,10,0),0)</f>
        <v>1625.25</v>
      </c>
      <c r="R39" s="14">
        <f t="shared" si="363"/>
        <v>5.4356187290969897</v>
      </c>
      <c r="S39" s="14">
        <f t="shared" si="319"/>
        <v>24281.399999999998</v>
      </c>
      <c r="T39" s="14">
        <f t="shared" si="364"/>
        <v>81.208695652173901</v>
      </c>
      <c r="U39" s="14">
        <f t="shared" si="320"/>
        <v>4651384.2273437073</v>
      </c>
      <c r="V39" s="14">
        <f t="shared" si="365"/>
        <v>15556.468987771597</v>
      </c>
      <c r="W39" s="42"/>
      <c r="X39" s="14">
        <f>IFERROR(VLOOKUP($A39,HouseFY22!$A$6:$AJ$528,28,0),0)</f>
        <v>4059820.25</v>
      </c>
      <c r="Y39" s="14">
        <f t="shared" si="366"/>
        <v>13577.994147157191</v>
      </c>
      <c r="Z39" s="14">
        <f>IFERROR(VLOOKUP($A39,Compens80percent!$A$13:$M$560,12,0),0)</f>
        <v>0</v>
      </c>
      <c r="AA39" s="14">
        <f t="shared" si="366"/>
        <v>0</v>
      </c>
      <c r="AB39" s="14">
        <f t="shared" si="367"/>
        <v>4059820.25</v>
      </c>
      <c r="AC39" s="14">
        <f t="shared" si="366"/>
        <v>13577.994147157191</v>
      </c>
      <c r="AD39" s="14">
        <f>IFERROR(VLOOKUP(A39,SpecEd22!$A$21:$Z$550,14,0),0)</f>
        <v>647350.18551577523</v>
      </c>
      <c r="AE39" s="14">
        <f t="shared" si="368"/>
        <v>2165.050787678178</v>
      </c>
      <c r="AF39" s="14">
        <f>IFERROR(VLOOKUP($A39,ECFE!$A$16:$AB$348,8,0),0)</f>
        <v>23109.273000000001</v>
      </c>
      <c r="AG39" s="14">
        <f t="shared" si="369"/>
        <v>77.288538461538465</v>
      </c>
      <c r="AH39" s="14">
        <f>IFERROR(VLOOKUP(A39,ParaFY19!$A$21:$Z$543,7,0),0)</f>
        <v>2940</v>
      </c>
      <c r="AI39" s="14">
        <f t="shared" si="370"/>
        <v>9.8327759197324411</v>
      </c>
      <c r="AJ39" s="14">
        <f>IFERROR(VLOOKUP(A39,ConEnroll!$A$7:$S$341,13,0),0)</f>
        <v>2031.5625</v>
      </c>
      <c r="AK39" s="14">
        <f t="shared" si="371"/>
        <v>6.7945234113712374</v>
      </c>
      <c r="AL39" s="14">
        <f t="shared" si="324"/>
        <v>28080.835500000001</v>
      </c>
      <c r="AM39" s="14">
        <f t="shared" si="372"/>
        <v>93.915837792642151</v>
      </c>
      <c r="AN39" s="14">
        <f t="shared" si="373"/>
        <v>4735251.2710157754</v>
      </c>
      <c r="AO39" s="14">
        <f t="shared" si="374"/>
        <v>15836.960772628012</v>
      </c>
      <c r="AP39" s="62"/>
      <c r="AQ39" s="14">
        <f t="shared" si="51"/>
        <v>244.74581939799282</v>
      </c>
      <c r="AR39" s="14">
        <f t="shared" si="325"/>
        <v>23.038823317953756</v>
      </c>
      <c r="AS39" s="14">
        <f t="shared" si="326"/>
        <v>12.70714214046825</v>
      </c>
      <c r="AT39" s="14">
        <f t="shared" si="375"/>
        <v>280.49178485641482</v>
      </c>
      <c r="AU39" s="37">
        <f t="shared" si="328"/>
        <v>1.8030555974938769E-2</v>
      </c>
      <c r="AV39" s="42"/>
      <c r="AW39" s="14" t="str">
        <f>IFERROR(VLOOKUP($A39,#REF!,27,0),"0")</f>
        <v>0</v>
      </c>
      <c r="AX39" s="14">
        <f t="shared" si="376"/>
        <v>0</v>
      </c>
      <c r="AY39" s="14" t="str">
        <f>IFERROR(VLOOKUP($A39,SpecEd22!#REF!,23,0)," ")</f>
        <v xml:space="preserve"> </v>
      </c>
      <c r="AZ39" s="14" t="e">
        <f t="shared" si="377"/>
        <v>#VALUE!</v>
      </c>
      <c r="BA39" s="14">
        <f>IFERROR(VLOOKUP($A39,ECFE!#REF!,23,0),0)</f>
        <v>0</v>
      </c>
      <c r="BB39" s="14">
        <f t="shared" si="378"/>
        <v>0</v>
      </c>
      <c r="BC39" s="14">
        <f>IFERROR(VLOOKUP($A39,#REF!,17,0),0)</f>
        <v>0</v>
      </c>
      <c r="BD39" s="14">
        <f t="shared" si="379"/>
        <v>0</v>
      </c>
      <c r="BE39" s="14">
        <f>IFERROR(VLOOKUP($A39,#REF!,9,0),0)</f>
        <v>0</v>
      </c>
      <c r="BF39" s="14">
        <f t="shared" si="380"/>
        <v>0</v>
      </c>
      <c r="BG39" s="14">
        <v>0</v>
      </c>
      <c r="BH39" s="14">
        <f t="shared" si="381"/>
        <v>0</v>
      </c>
      <c r="BI39" s="14">
        <f>IFERROR(VLOOKUP($A39,ConEnroll!$A$8:$S$601,15,0),0)</f>
        <v>-5</v>
      </c>
      <c r="BJ39" s="14">
        <f t="shared" si="382"/>
        <v>-1.6722408026755852E-2</v>
      </c>
      <c r="BK39" s="14">
        <f t="shared" si="383"/>
        <v>-5</v>
      </c>
      <c r="BL39" s="14">
        <f t="shared" si="384"/>
        <v>-1.6722408026755852E-2</v>
      </c>
      <c r="BM39" s="14" t="e">
        <f t="shared" si="385"/>
        <v>#VALUE!</v>
      </c>
      <c r="BN39" s="14" t="e">
        <f t="shared" si="386"/>
        <v>#VALUE!</v>
      </c>
      <c r="BO39" s="42"/>
      <c r="BP39" s="14">
        <f t="shared" si="331"/>
        <v>13577.994147157191</v>
      </c>
      <c r="BQ39" s="14" t="e">
        <f t="shared" si="332"/>
        <v>#VALUE!</v>
      </c>
      <c r="BR39" s="14">
        <f t="shared" si="387"/>
        <v>93.932560200668902</v>
      </c>
      <c r="BS39" s="14" t="e">
        <f t="shared" si="334"/>
        <v>#VALUE!</v>
      </c>
      <c r="BT39" s="37" t="e">
        <f t="shared" si="335"/>
        <v>#VALUE!</v>
      </c>
      <c r="BU39" s="41"/>
      <c r="BV39" s="14" t="str">
        <f>IFERROR(VLOOKUP($A39,#REF!,27,0),"0")</f>
        <v>0</v>
      </c>
      <c r="BW39" s="14">
        <f t="shared" si="388"/>
        <v>0</v>
      </c>
      <c r="BX39" s="14" t="str">
        <f>IFERROR(VLOOKUP($A39,SpecEd22!$Z$22:$AV$606,59,0)," ")</f>
        <v xml:space="preserve"> </v>
      </c>
      <c r="BY39" s="14" t="e">
        <f t="shared" si="389"/>
        <v>#VALUE!</v>
      </c>
      <c r="BZ39" s="14">
        <f>IFERROR(VLOOKUP($A39,ECFE!#REF!,25,0),0)</f>
        <v>0</v>
      </c>
      <c r="CA39" s="14">
        <f t="shared" si="390"/>
        <v>0</v>
      </c>
      <c r="CB39" s="14">
        <f>IFERROR(VLOOKUP($A39,#REF!,17,0),0)</f>
        <v>0</v>
      </c>
      <c r="CC39" s="14">
        <f t="shared" si="391"/>
        <v>0</v>
      </c>
      <c r="CD39" s="14">
        <f>IFERROR(VLOOKUP($A39,#REF!,9,0),0)</f>
        <v>0</v>
      </c>
      <c r="CE39" s="14">
        <f t="shared" si="392"/>
        <v>0</v>
      </c>
      <c r="CF39" s="14">
        <v>0</v>
      </c>
      <c r="CG39" s="14">
        <f t="shared" si="393"/>
        <v>0</v>
      </c>
      <c r="CH39" s="14">
        <f>IFERROR(VLOOKUP($A39,ConEnroll!$A$8:$S$601,15,0),0)</f>
        <v>-5</v>
      </c>
      <c r="CI39" s="14">
        <f t="shared" si="394"/>
        <v>-1.6722408026755852E-2</v>
      </c>
      <c r="CJ39" s="14">
        <f t="shared" si="395"/>
        <v>-5</v>
      </c>
      <c r="CK39" s="14">
        <f t="shared" si="396"/>
        <v>-1.6722408026755852E-2</v>
      </c>
      <c r="CL39" s="14" t="e">
        <f t="shared" si="397"/>
        <v>#VALUE!</v>
      </c>
      <c r="CM39" s="14" t="e">
        <f t="shared" si="398"/>
        <v>#VALUE!</v>
      </c>
      <c r="CN39" s="42"/>
      <c r="CO39" s="14">
        <f t="shared" si="338"/>
        <v>-13333.248327759198</v>
      </c>
      <c r="CP39" s="14" t="e">
        <f t="shared" si="339"/>
        <v>#VALUE!</v>
      </c>
      <c r="CQ39" s="14">
        <f t="shared" si="340"/>
        <v>-81.225418060200653</v>
      </c>
      <c r="CR39" s="14" t="e">
        <f t="shared" si="341"/>
        <v>#VALUE!</v>
      </c>
      <c r="CS39" s="37" t="e">
        <f t="shared" si="342"/>
        <v>#VALUE!</v>
      </c>
      <c r="CT39" s="239"/>
      <c r="CU39" s="239"/>
      <c r="CV39" s="468"/>
      <c r="CW39" s="14">
        <f>IFERROR(VLOOKUP($A39,BaseFY23!$A$7:$AK$527,6,0),0)</f>
        <v>298</v>
      </c>
      <c r="CX39" s="14">
        <f>IFERROR(VLOOKUP($A39,BaseFY23!$A$7:$AN$528,28,0),0)</f>
        <v>3999144.75</v>
      </c>
      <c r="CY39" s="14">
        <f t="shared" si="399"/>
        <v>13419.948825503356</v>
      </c>
      <c r="CZ39" s="14">
        <f>IFERROR(VLOOKUP($A39,SpecEd23!$A$21:$BB$605,23,0)," ")</f>
        <v>686210.40569072799</v>
      </c>
      <c r="DA39" s="14">
        <f t="shared" si="400"/>
        <v>2302.7194821836511</v>
      </c>
      <c r="DB39" s="14">
        <f>IFERROR(VLOOKUP($A39,ECFE!$A$16:$AB$347,7,0),0)</f>
        <v>22656.149999999998</v>
      </c>
      <c r="DC39" s="14">
        <f t="shared" si="401"/>
        <v>76.027348993288584</v>
      </c>
      <c r="DD39" s="14">
        <v>0</v>
      </c>
      <c r="DE39" s="14">
        <f t="shared" si="402"/>
        <v>0</v>
      </c>
      <c r="DF39" s="14">
        <f>IFERROR(VLOOKUP($A39,ConEnroll!$A$7:$S$338,10,0),0)</f>
        <v>1625.25</v>
      </c>
      <c r="DG39" s="14">
        <f t="shared" si="403"/>
        <v>5.4538590604026842</v>
      </c>
      <c r="DH39" s="14">
        <f t="shared" si="343"/>
        <v>24281.399999999998</v>
      </c>
      <c r="DI39" s="14">
        <f t="shared" si="404"/>
        <v>81.481208053691262</v>
      </c>
      <c r="DJ39" s="14">
        <f t="shared" si="344"/>
        <v>4709636.5556907281</v>
      </c>
      <c r="DK39" s="14">
        <f t="shared" si="405"/>
        <v>15804.149515740699</v>
      </c>
      <c r="DL39" s="42"/>
      <c r="DM39" s="14">
        <f>IFERROR(VLOOKUP($A39,HouseFY23!$A$7:$AJ$528,28,0),0)</f>
        <v>4147629.75</v>
      </c>
      <c r="DN39" s="14">
        <f t="shared" si="406"/>
        <v>13918.220637583892</v>
      </c>
      <c r="DO39" s="14">
        <f>IFERROR(VLOOKUP($A39,Compens80percent!$A$13:$M$560,12,0),0)</f>
        <v>0</v>
      </c>
      <c r="DP39" s="14">
        <f t="shared" si="406"/>
        <v>0</v>
      </c>
      <c r="DQ39" s="14">
        <f t="shared" si="407"/>
        <v>4147629.75</v>
      </c>
      <c r="DR39" s="14">
        <f t="shared" si="408"/>
        <v>13871.671404682274</v>
      </c>
      <c r="DS39" s="14">
        <f>IFERROR(VLOOKUP($A39,SpecEd23!$A$21:$Z$550,14,0),0)</f>
        <v>701231.30536690622</v>
      </c>
      <c r="DT39" s="14">
        <f t="shared" si="409"/>
        <v>2353.1251857949874</v>
      </c>
      <c r="DU39" s="14">
        <f>IFERROR(VLOOKUP($A39,ECFE!$A$16:$AB$347,9,0),0)</f>
        <v>23571.458460000002</v>
      </c>
      <c r="DV39" s="14">
        <f t="shared" si="410"/>
        <v>79.098853892617456</v>
      </c>
      <c r="DW39" s="14">
        <f>IFERROR(VLOOKUP($A39,ParaFY19!$A$21:$Z$543,7,0),0)</f>
        <v>2940</v>
      </c>
      <c r="DX39" s="14">
        <f t="shared" si="411"/>
        <v>9.8657718120805367</v>
      </c>
      <c r="DY39" s="14">
        <f>IFERROR(VLOOKUP($A39,ConEnroll!$A$7:$S$341,13,0),0)</f>
        <v>2031.5625</v>
      </c>
      <c r="DZ39" s="14">
        <f t="shared" si="412"/>
        <v>6.8173238255033555</v>
      </c>
      <c r="EA39" s="14">
        <f t="shared" si="345"/>
        <v>28543.020960000002</v>
      </c>
      <c r="EB39" s="14">
        <f t="shared" si="413"/>
        <v>95.781949530201345</v>
      </c>
      <c r="EC39" s="14">
        <f t="shared" si="346"/>
        <v>4877404.0763269067</v>
      </c>
      <c r="ED39" s="14">
        <f t="shared" si="414"/>
        <v>16367.127772909083</v>
      </c>
      <c r="EE39" s="62"/>
      <c r="EF39" s="14">
        <f t="shared" si="347"/>
        <v>498.27181208053662</v>
      </c>
      <c r="EG39" s="14">
        <f t="shared" si="348"/>
        <v>50.405703611336321</v>
      </c>
      <c r="EH39" s="14">
        <f t="shared" si="349"/>
        <v>14.300741476510083</v>
      </c>
      <c r="EI39" s="14">
        <f t="shared" si="415"/>
        <v>562.97825716838304</v>
      </c>
      <c r="EJ39" s="37">
        <f t="shared" si="351"/>
        <v>3.5622179896973576E-2</v>
      </c>
      <c r="EK39" s="42"/>
      <c r="EL39" s="14" t="str">
        <f>IFERROR(VLOOKUP($A39,#REF!,27,0),"0")</f>
        <v>0</v>
      </c>
      <c r="EM39" s="14">
        <f t="shared" si="416"/>
        <v>0</v>
      </c>
      <c r="EN39" s="14" t="str">
        <f>IFERROR(VLOOKUP($A39,SpecEd23!#REF!,23,0)," ")</f>
        <v xml:space="preserve"> </v>
      </c>
      <c r="EO39" s="14" t="e">
        <f t="shared" si="417"/>
        <v>#VALUE!</v>
      </c>
      <c r="EP39" s="14">
        <f>IFERROR(VLOOKUP($A39,ECFE!#REF!,24,0),0)</f>
        <v>0</v>
      </c>
      <c r="EQ39" s="14">
        <f t="shared" si="418"/>
        <v>0</v>
      </c>
      <c r="ER39" s="14">
        <f>IFERROR(VLOOKUP($A39,#REF!,30,0),0)</f>
        <v>0</v>
      </c>
      <c r="ES39" s="14">
        <f t="shared" si="419"/>
        <v>0</v>
      </c>
      <c r="ET39" s="14">
        <f>IFERROR(VLOOKUP($A39,#REF!,12,0),0)</f>
        <v>0</v>
      </c>
      <c r="EU39" s="14">
        <f t="shared" si="420"/>
        <v>0</v>
      </c>
      <c r="EV39" s="14">
        <v>0</v>
      </c>
      <c r="EW39" s="14">
        <f t="shared" si="421"/>
        <v>0</v>
      </c>
      <c r="EX39" s="14">
        <f>IFERROR(VLOOKUP($A39,ConEnroll!$A$8:$S$601,16,0),0)</f>
        <v>31</v>
      </c>
      <c r="EY39" s="14">
        <f t="shared" si="422"/>
        <v>0.1040268456375839</v>
      </c>
      <c r="EZ39" s="14">
        <f t="shared" si="423"/>
        <v>31</v>
      </c>
      <c r="FA39" s="14">
        <f t="shared" si="424"/>
        <v>0.1040268456375839</v>
      </c>
      <c r="FB39" s="14" t="e">
        <f t="shared" si="425"/>
        <v>#VALUE!</v>
      </c>
      <c r="FC39" s="14" t="e">
        <f t="shared" si="426"/>
        <v>#VALUE!</v>
      </c>
      <c r="FD39" s="62"/>
      <c r="FE39" s="14">
        <f t="shared" si="352"/>
        <v>13918.220637583892</v>
      </c>
      <c r="FF39" s="14" t="e">
        <f t="shared" si="353"/>
        <v>#VALUE!</v>
      </c>
      <c r="FG39" s="14">
        <f t="shared" si="427"/>
        <v>95.677922684563768</v>
      </c>
      <c r="FH39" s="14" t="e">
        <f t="shared" si="354"/>
        <v>#VALUE!</v>
      </c>
      <c r="FI39" s="37" t="e">
        <f t="shared" si="355"/>
        <v>#VALUE!</v>
      </c>
      <c r="FJ39" s="12"/>
      <c r="FK39" s="14" t="str">
        <f>IFERROR(VLOOKUP($A39,#REF!,27,0),"0")</f>
        <v>0</v>
      </c>
      <c r="FL39" s="14">
        <f t="shared" si="428"/>
        <v>0</v>
      </c>
      <c r="FM39" s="14" t="str">
        <f>IFERROR(VLOOKUP($A39,SpecEd23!$X$22:$Y$610,59,0)," ")</f>
        <v xml:space="preserve"> </v>
      </c>
      <c r="FN39" s="14" t="e">
        <f t="shared" si="429"/>
        <v>#VALUE!</v>
      </c>
      <c r="FO39" s="14">
        <f>IFERROR(VLOOKUP($A39,ECFE!#REF!,26,0),0)</f>
        <v>0</v>
      </c>
      <c r="FP39" s="14">
        <f t="shared" si="430"/>
        <v>0</v>
      </c>
      <c r="FQ39" s="14">
        <f>IFERROR(VLOOKUP($A39,#REF!,16,0),0)</f>
        <v>0</v>
      </c>
      <c r="FR39" s="14">
        <f t="shared" si="431"/>
        <v>0</v>
      </c>
      <c r="FS39" s="14">
        <f>IFERROR(VLOOKUP($A39,#REF!,12,0),0)</f>
        <v>0</v>
      </c>
      <c r="FT39" s="14">
        <f t="shared" si="432"/>
        <v>0</v>
      </c>
      <c r="FU39" s="14">
        <v>0</v>
      </c>
      <c r="FV39" s="14">
        <f t="shared" si="433"/>
        <v>0</v>
      </c>
      <c r="FW39" s="14">
        <f>IFERROR(VLOOKUP($A39,ConEnroll!$A$8:$S$601,16,0),0)</f>
        <v>31</v>
      </c>
      <c r="FX39" s="14">
        <f t="shared" si="434"/>
        <v>0.1040268456375839</v>
      </c>
      <c r="FY39" s="14">
        <f t="shared" si="435"/>
        <v>31</v>
      </c>
      <c r="FZ39" s="14">
        <f t="shared" si="436"/>
        <v>0.1040268456375839</v>
      </c>
      <c r="GA39" s="14" t="e">
        <f t="shared" si="437"/>
        <v>#VALUE!</v>
      </c>
      <c r="GB39" s="14" t="e">
        <f t="shared" si="438"/>
        <v>#VALUE!</v>
      </c>
      <c r="GC39" s="39"/>
      <c r="GD39" s="14">
        <f t="shared" si="356"/>
        <v>-13419.948825503356</v>
      </c>
      <c r="GE39" s="14" t="e">
        <f t="shared" si="357"/>
        <v>#VALUE!</v>
      </c>
      <c r="GF39" s="14">
        <f t="shared" si="358"/>
        <v>-81.377181208053685</v>
      </c>
      <c r="GG39" s="14" t="e">
        <f t="shared" si="359"/>
        <v>#VALUE!</v>
      </c>
      <c r="GH39" s="37" t="e">
        <f t="shared" si="360"/>
        <v>#VALUE!</v>
      </c>
    </row>
    <row r="40" spans="1:190" ht="12.5" x14ac:dyDescent="0.25">
      <c r="A40" s="67">
        <v>38</v>
      </c>
      <c r="B40" s="35">
        <v>1</v>
      </c>
      <c r="C40" s="14">
        <v>5</v>
      </c>
      <c r="D40" s="14"/>
      <c r="E40" s="14"/>
      <c r="F40" s="35" t="s">
        <v>2407</v>
      </c>
      <c r="G40" s="41"/>
      <c r="H40" s="14">
        <f>IFERROR(VLOOKUP($A40,BaseFY22!$A$7:$AK$528,6,0),0)</f>
        <v>1566</v>
      </c>
      <c r="I40" s="14">
        <f>IFERROR(VLOOKUP($A40,BaseFY22!$A$7:$AK$528,28,0),0)</f>
        <v>19922375.931272998</v>
      </c>
      <c r="J40" s="14">
        <f t="shared" si="361"/>
        <v>12721.823710902298</v>
      </c>
      <c r="K40" s="14">
        <f>IFERROR(VLOOKUP($A40,SpecEd22!$A$21:$BB$605,24,0)," ")</f>
        <v>4158566.8866770673</v>
      </c>
      <c r="L40" s="14">
        <f t="shared" si="362"/>
        <v>2655.5344103940406</v>
      </c>
      <c r="M40" s="14">
        <f>IFERROR(VLOOKUP($A40,ECFE!$A$16:$AB$347,7,0),0)</f>
        <v>129593.178</v>
      </c>
      <c r="N40" s="14">
        <f t="shared" si="318"/>
        <v>82.754264367816091</v>
      </c>
      <c r="O40" s="14">
        <v>0</v>
      </c>
      <c r="P40" s="14">
        <f t="shared" si="318"/>
        <v>0</v>
      </c>
      <c r="Q40" s="14">
        <f>IFERROR(VLOOKUP($A40,ConEnroll!$A$7:$S$337,10,0),0)</f>
        <v>0</v>
      </c>
      <c r="R40" s="14">
        <f t="shared" si="363"/>
        <v>0</v>
      </c>
      <c r="S40" s="14">
        <f t="shared" si="319"/>
        <v>129593.178</v>
      </c>
      <c r="T40" s="14">
        <f t="shared" si="364"/>
        <v>82.754264367816091</v>
      </c>
      <c r="U40" s="14">
        <f t="shared" si="320"/>
        <v>24210535.995950066</v>
      </c>
      <c r="V40" s="14">
        <f t="shared" si="365"/>
        <v>15460.112385664153</v>
      </c>
      <c r="W40" s="42"/>
      <c r="X40" s="14">
        <f>IFERROR(VLOOKUP($A40,HouseFY22!$A$6:$AJ$528,28,0),0)</f>
        <v>20317369.376233999</v>
      </c>
      <c r="Y40" s="14">
        <f t="shared" si="366"/>
        <v>12974.054518667943</v>
      </c>
      <c r="Z40" s="14">
        <f>IFERROR(VLOOKUP($A40,Compens80percent!$A$13:$M$560,12,0),0)</f>
        <v>421809.92000000086</v>
      </c>
      <c r="AA40" s="14">
        <f t="shared" si="366"/>
        <v>269.35499361430453</v>
      </c>
      <c r="AB40" s="14">
        <f t="shared" si="367"/>
        <v>20739179.296234</v>
      </c>
      <c r="AC40" s="14">
        <f t="shared" si="366"/>
        <v>13243.409512282247</v>
      </c>
      <c r="AD40" s="14">
        <f>IFERROR(VLOOKUP(A40,SpecEd22!$A$21:$Z$550,14,0),0)</f>
        <v>4235867.158686921</v>
      </c>
      <c r="AE40" s="14">
        <f t="shared" si="368"/>
        <v>2704.896014487178</v>
      </c>
      <c r="AF40" s="14">
        <f>IFERROR(VLOOKUP($A40,ECFE!$A$16:$AB$348,8,0),0)</f>
        <v>132185.04156000001</v>
      </c>
      <c r="AG40" s="14">
        <f t="shared" si="369"/>
        <v>84.40934965517242</v>
      </c>
      <c r="AH40" s="14">
        <f>IFERROR(VLOOKUP(A40,ParaFY19!$A$21:$Z$543,7,0),0)</f>
        <v>13328</v>
      </c>
      <c r="AI40" s="14">
        <f t="shared" si="370"/>
        <v>8.5108556832694759</v>
      </c>
      <c r="AJ40" s="14">
        <f>IFERROR(VLOOKUP(A40,ConEnroll!$A$7:$S$341,13,0),0)</f>
        <v>0</v>
      </c>
      <c r="AK40" s="14">
        <f t="shared" si="371"/>
        <v>0</v>
      </c>
      <c r="AL40" s="14">
        <f t="shared" si="324"/>
        <v>145513.04156000001</v>
      </c>
      <c r="AM40" s="14">
        <f t="shared" si="372"/>
        <v>92.920205338441903</v>
      </c>
      <c r="AN40" s="14">
        <f t="shared" si="373"/>
        <v>25120559.496480923</v>
      </c>
      <c r="AO40" s="14">
        <f t="shared" si="374"/>
        <v>16041.225732107869</v>
      </c>
      <c r="AP40" s="62"/>
      <c r="AQ40" s="14">
        <f t="shared" si="51"/>
        <v>521.58580137994977</v>
      </c>
      <c r="AR40" s="14">
        <f t="shared" si="325"/>
        <v>49.36160409313743</v>
      </c>
      <c r="AS40" s="14">
        <f t="shared" si="326"/>
        <v>10.165940970625812</v>
      </c>
      <c r="AT40" s="14">
        <f t="shared" si="375"/>
        <v>581.113346443713</v>
      </c>
      <c r="AU40" s="37">
        <f t="shared" si="328"/>
        <v>3.758791216696248E-2</v>
      </c>
      <c r="AV40" s="42"/>
      <c r="AW40" s="14" t="str">
        <f>IFERROR(VLOOKUP($A40,#REF!,27,0),"0")</f>
        <v>0</v>
      </c>
      <c r="AX40" s="14">
        <f t="shared" si="376"/>
        <v>0</v>
      </c>
      <c r="AY40" s="14" t="str">
        <f>IFERROR(VLOOKUP($A40,SpecEd22!#REF!,23,0)," ")</f>
        <v xml:space="preserve"> </v>
      </c>
      <c r="AZ40" s="14" t="e">
        <f t="shared" si="377"/>
        <v>#VALUE!</v>
      </c>
      <c r="BA40" s="14">
        <f>IFERROR(VLOOKUP($A40,ECFE!#REF!,23,0),0)</f>
        <v>0</v>
      </c>
      <c r="BB40" s="14">
        <f t="shared" si="378"/>
        <v>0</v>
      </c>
      <c r="BC40" s="14">
        <f>IFERROR(VLOOKUP($A40,#REF!,17,0),0)</f>
        <v>0</v>
      </c>
      <c r="BD40" s="14">
        <f t="shared" si="379"/>
        <v>0</v>
      </c>
      <c r="BE40" s="14">
        <f>IFERROR(VLOOKUP($A40,#REF!,9,0),0)</f>
        <v>0</v>
      </c>
      <c r="BF40" s="14">
        <f t="shared" si="380"/>
        <v>0</v>
      </c>
      <c r="BG40" s="14">
        <v>0</v>
      </c>
      <c r="BH40" s="14">
        <f t="shared" si="381"/>
        <v>0</v>
      </c>
      <c r="BI40" s="14">
        <f>IFERROR(VLOOKUP($A40,ConEnroll!$A$8:$S$601,15,0),0)</f>
        <v>0</v>
      </c>
      <c r="BJ40" s="14">
        <f t="shared" si="382"/>
        <v>0</v>
      </c>
      <c r="BK40" s="14">
        <f t="shared" si="383"/>
        <v>0</v>
      </c>
      <c r="BL40" s="14">
        <f t="shared" si="384"/>
        <v>0</v>
      </c>
      <c r="BM40" s="14" t="e">
        <f t="shared" si="385"/>
        <v>#VALUE!</v>
      </c>
      <c r="BN40" s="14" t="e">
        <f t="shared" si="386"/>
        <v>#VALUE!</v>
      </c>
      <c r="BO40" s="42"/>
      <c r="BP40" s="14">
        <f t="shared" si="331"/>
        <v>12974.054518667943</v>
      </c>
      <c r="BQ40" s="14" t="e">
        <f t="shared" si="332"/>
        <v>#VALUE!</v>
      </c>
      <c r="BR40" s="14">
        <f t="shared" si="387"/>
        <v>92.920205338441903</v>
      </c>
      <c r="BS40" s="14" t="e">
        <f t="shared" si="334"/>
        <v>#VALUE!</v>
      </c>
      <c r="BT40" s="37" t="e">
        <f t="shared" si="335"/>
        <v>#VALUE!</v>
      </c>
      <c r="BU40" s="41"/>
      <c r="BV40" s="14" t="str">
        <f>IFERROR(VLOOKUP($A40,#REF!,27,0),"0")</f>
        <v>0</v>
      </c>
      <c r="BW40" s="14">
        <f t="shared" si="388"/>
        <v>0</v>
      </c>
      <c r="BX40" s="14" t="str">
        <f>IFERROR(VLOOKUP($A40,SpecEd22!$Z$22:$AV$606,59,0)," ")</f>
        <v xml:space="preserve"> </v>
      </c>
      <c r="BY40" s="14" t="e">
        <f t="shared" si="389"/>
        <v>#VALUE!</v>
      </c>
      <c r="BZ40" s="14">
        <f>IFERROR(VLOOKUP($A40,ECFE!#REF!,25,0),0)</f>
        <v>0</v>
      </c>
      <c r="CA40" s="14">
        <f t="shared" si="390"/>
        <v>0</v>
      </c>
      <c r="CB40" s="14">
        <f>IFERROR(VLOOKUP($A40,#REF!,17,0),0)</f>
        <v>0</v>
      </c>
      <c r="CC40" s="14">
        <f t="shared" si="391"/>
        <v>0</v>
      </c>
      <c r="CD40" s="14">
        <f>IFERROR(VLOOKUP($A40,#REF!,9,0),0)</f>
        <v>0</v>
      </c>
      <c r="CE40" s="14">
        <f t="shared" si="392"/>
        <v>0</v>
      </c>
      <c r="CF40" s="14">
        <v>0</v>
      </c>
      <c r="CG40" s="14">
        <f t="shared" si="393"/>
        <v>0</v>
      </c>
      <c r="CH40" s="14">
        <f>IFERROR(VLOOKUP($A40,ConEnroll!$A$8:$S$601,15,0),0)</f>
        <v>0</v>
      </c>
      <c r="CI40" s="14">
        <f t="shared" si="394"/>
        <v>0</v>
      </c>
      <c r="CJ40" s="14">
        <f t="shared" si="395"/>
        <v>0</v>
      </c>
      <c r="CK40" s="14">
        <f t="shared" si="396"/>
        <v>0</v>
      </c>
      <c r="CL40" s="14" t="e">
        <f t="shared" si="397"/>
        <v>#VALUE!</v>
      </c>
      <c r="CM40" s="14" t="e">
        <f t="shared" si="398"/>
        <v>#VALUE!</v>
      </c>
      <c r="CN40" s="42"/>
      <c r="CO40" s="14">
        <f t="shared" si="338"/>
        <v>-12721.823710902298</v>
      </c>
      <c r="CP40" s="14" t="e">
        <f t="shared" si="339"/>
        <v>#VALUE!</v>
      </c>
      <c r="CQ40" s="14">
        <f t="shared" si="340"/>
        <v>-82.754264367816091</v>
      </c>
      <c r="CR40" s="14" t="e">
        <f t="shared" si="341"/>
        <v>#VALUE!</v>
      </c>
      <c r="CS40" s="37" t="e">
        <f t="shared" si="342"/>
        <v>#VALUE!</v>
      </c>
      <c r="CT40" s="239"/>
      <c r="CU40" s="239"/>
      <c r="CV40" s="468"/>
      <c r="CW40" s="14">
        <f>IFERROR(VLOOKUP($A40,BaseFY23!$A$7:$AK$527,6,0),0)</f>
        <v>1643.507951</v>
      </c>
      <c r="CX40" s="14">
        <f>IFERROR(VLOOKUP($A40,BaseFY23!$A$7:$AN$528,28,0),0)</f>
        <v>21589682.723779</v>
      </c>
      <c r="CY40" s="14">
        <f t="shared" si="399"/>
        <v>13136.342121522843</v>
      </c>
      <c r="CZ40" s="14">
        <f>IFERROR(VLOOKUP($A40,SpecEd23!$A$21:$BB$605,23,0)," ")</f>
        <v>4299300.3731000992</v>
      </c>
      <c r="DA40" s="14">
        <f t="shared" si="400"/>
        <v>2615.9291596272292</v>
      </c>
      <c r="DB40" s="14">
        <f>IFERROR(VLOOKUP($A40,ECFE!$A$16:$AB$347,7,0),0)</f>
        <v>129593.178</v>
      </c>
      <c r="DC40" s="14">
        <f t="shared" si="401"/>
        <v>78.851567417820178</v>
      </c>
      <c r="DD40" s="14">
        <v>0</v>
      </c>
      <c r="DE40" s="14">
        <f t="shared" si="402"/>
        <v>0</v>
      </c>
      <c r="DF40" s="14">
        <f>IFERROR(VLOOKUP($A40,ConEnroll!$A$7:$S$338,10,0),0)</f>
        <v>0</v>
      </c>
      <c r="DG40" s="14">
        <f t="shared" si="403"/>
        <v>0</v>
      </c>
      <c r="DH40" s="14">
        <f t="shared" si="343"/>
        <v>129593.178</v>
      </c>
      <c r="DI40" s="14">
        <f t="shared" si="404"/>
        <v>78.851567417820178</v>
      </c>
      <c r="DJ40" s="14">
        <f t="shared" si="344"/>
        <v>26018576.274879098</v>
      </c>
      <c r="DK40" s="14">
        <f t="shared" si="405"/>
        <v>15831.122848567891</v>
      </c>
      <c r="DL40" s="42"/>
      <c r="DM40" s="14">
        <f>IFERROR(VLOOKUP($A40,HouseFY23!$A$7:$AJ$528,28,0),0)</f>
        <v>22373261.181612998</v>
      </c>
      <c r="DN40" s="14">
        <f t="shared" si="406"/>
        <v>13613.114051562625</v>
      </c>
      <c r="DO40" s="14">
        <f>IFERROR(VLOOKUP($A40,Compens80percent!$A$13:$M$560,12,0),0)</f>
        <v>421809.92000000086</v>
      </c>
      <c r="DP40" s="14">
        <f t="shared" si="406"/>
        <v>256.65219309912595</v>
      </c>
      <c r="DQ40" s="14">
        <f t="shared" si="407"/>
        <v>22795071.101613</v>
      </c>
      <c r="DR40" s="14">
        <f t="shared" si="408"/>
        <v>14556.239528488506</v>
      </c>
      <c r="DS40" s="14">
        <f>IFERROR(VLOOKUP($A40,SpecEd23!$A$21:$Z$550,14,0),0)</f>
        <v>4441011.4526002947</v>
      </c>
      <c r="DT40" s="14">
        <f t="shared" si="409"/>
        <v>2702.1539201548376</v>
      </c>
      <c r="DU40" s="14">
        <f>IFERROR(VLOOKUP($A40,ECFE!$A$16:$AB$347,9,0),0)</f>
        <v>134828.74239120001</v>
      </c>
      <c r="DV40" s="14">
        <f t="shared" si="410"/>
        <v>82.03717074150012</v>
      </c>
      <c r="DW40" s="14">
        <f>IFERROR(VLOOKUP($A40,ParaFY19!$A$21:$Z$543,7,0),0)</f>
        <v>13328</v>
      </c>
      <c r="DX40" s="14">
        <f t="shared" si="411"/>
        <v>8.1094831283843298</v>
      </c>
      <c r="DY40" s="14">
        <f>IFERROR(VLOOKUP($A40,ConEnroll!$A$7:$S$341,13,0),0)</f>
        <v>0</v>
      </c>
      <c r="DZ40" s="14">
        <f t="shared" si="412"/>
        <v>0</v>
      </c>
      <c r="EA40" s="14">
        <f t="shared" si="345"/>
        <v>148156.74239120001</v>
      </c>
      <c r="EB40" s="14">
        <f t="shared" si="413"/>
        <v>90.146653869884446</v>
      </c>
      <c r="EC40" s="14">
        <f t="shared" si="346"/>
        <v>26962429.376604494</v>
      </c>
      <c r="ED40" s="14">
        <f t="shared" si="414"/>
        <v>16405.414625587346</v>
      </c>
      <c r="EE40" s="62"/>
      <c r="EF40" s="14">
        <f t="shared" si="347"/>
        <v>476.77193003978209</v>
      </c>
      <c r="EG40" s="14">
        <f t="shared" si="348"/>
        <v>86.224760527608396</v>
      </c>
      <c r="EH40" s="14">
        <f t="shared" si="349"/>
        <v>11.295086452064268</v>
      </c>
      <c r="EI40" s="14">
        <f t="shared" si="415"/>
        <v>574.2917770194548</v>
      </c>
      <c r="EJ40" s="37">
        <f t="shared" si="351"/>
        <v>3.6276124095102086E-2</v>
      </c>
      <c r="EK40" s="42"/>
      <c r="EL40" s="14" t="str">
        <f>IFERROR(VLOOKUP($A40,#REF!,27,0),"0")</f>
        <v>0</v>
      </c>
      <c r="EM40" s="14">
        <f t="shared" si="416"/>
        <v>0</v>
      </c>
      <c r="EN40" s="14" t="str">
        <f>IFERROR(VLOOKUP($A40,SpecEd23!#REF!,23,0)," ")</f>
        <v xml:space="preserve"> </v>
      </c>
      <c r="EO40" s="14" t="e">
        <f t="shared" si="417"/>
        <v>#VALUE!</v>
      </c>
      <c r="EP40" s="14">
        <f>IFERROR(VLOOKUP($A40,ECFE!#REF!,24,0),0)</f>
        <v>0</v>
      </c>
      <c r="EQ40" s="14">
        <f t="shared" si="418"/>
        <v>0</v>
      </c>
      <c r="ER40" s="14">
        <f>IFERROR(VLOOKUP($A40,#REF!,30,0),0)</f>
        <v>0</v>
      </c>
      <c r="ES40" s="14">
        <f t="shared" si="419"/>
        <v>0</v>
      </c>
      <c r="ET40" s="14">
        <f>IFERROR(VLOOKUP($A40,#REF!,12,0),0)</f>
        <v>0</v>
      </c>
      <c r="EU40" s="14">
        <f t="shared" si="420"/>
        <v>0</v>
      </c>
      <c r="EV40" s="14">
        <v>0</v>
      </c>
      <c r="EW40" s="14">
        <f t="shared" si="421"/>
        <v>0</v>
      </c>
      <c r="EX40" s="14">
        <f>IFERROR(VLOOKUP($A40,ConEnroll!$A$8:$S$601,16,0),0)</f>
        <v>0</v>
      </c>
      <c r="EY40" s="14">
        <f t="shared" si="422"/>
        <v>0</v>
      </c>
      <c r="EZ40" s="14">
        <f t="shared" si="423"/>
        <v>0</v>
      </c>
      <c r="FA40" s="14">
        <f t="shared" si="424"/>
        <v>0</v>
      </c>
      <c r="FB40" s="14" t="e">
        <f t="shared" si="425"/>
        <v>#VALUE!</v>
      </c>
      <c r="FC40" s="14" t="e">
        <f t="shared" si="426"/>
        <v>#VALUE!</v>
      </c>
      <c r="FD40" s="62"/>
      <c r="FE40" s="14">
        <f t="shared" si="352"/>
        <v>13613.114051562625</v>
      </c>
      <c r="FF40" s="14" t="e">
        <f t="shared" si="353"/>
        <v>#VALUE!</v>
      </c>
      <c r="FG40" s="14">
        <f t="shared" si="427"/>
        <v>90.146653869884446</v>
      </c>
      <c r="FH40" s="14" t="e">
        <f t="shared" si="354"/>
        <v>#VALUE!</v>
      </c>
      <c r="FI40" s="37" t="e">
        <f t="shared" si="355"/>
        <v>#VALUE!</v>
      </c>
      <c r="FJ40" s="12"/>
      <c r="FK40" s="14" t="str">
        <f>IFERROR(VLOOKUP($A40,#REF!,27,0),"0")</f>
        <v>0</v>
      </c>
      <c r="FL40" s="14">
        <f t="shared" si="428"/>
        <v>0</v>
      </c>
      <c r="FM40" s="14" t="str">
        <f>IFERROR(VLOOKUP($A40,SpecEd23!$X$22:$Y$610,59,0)," ")</f>
        <v xml:space="preserve"> </v>
      </c>
      <c r="FN40" s="14" t="e">
        <f t="shared" si="429"/>
        <v>#VALUE!</v>
      </c>
      <c r="FO40" s="14">
        <f>IFERROR(VLOOKUP($A40,ECFE!#REF!,26,0),0)</f>
        <v>0</v>
      </c>
      <c r="FP40" s="14">
        <f t="shared" si="430"/>
        <v>0</v>
      </c>
      <c r="FQ40" s="14">
        <f>IFERROR(VLOOKUP($A40,#REF!,16,0),0)</f>
        <v>0</v>
      </c>
      <c r="FR40" s="14">
        <f t="shared" si="431"/>
        <v>0</v>
      </c>
      <c r="FS40" s="14">
        <f>IFERROR(VLOOKUP($A40,#REF!,12,0),0)</f>
        <v>0</v>
      </c>
      <c r="FT40" s="14">
        <f t="shared" si="432"/>
        <v>0</v>
      </c>
      <c r="FU40" s="14">
        <v>0</v>
      </c>
      <c r="FV40" s="14">
        <f t="shared" si="433"/>
        <v>0</v>
      </c>
      <c r="FW40" s="14">
        <f>IFERROR(VLOOKUP($A40,ConEnroll!$A$8:$S$601,16,0),0)</f>
        <v>0</v>
      </c>
      <c r="FX40" s="14">
        <f t="shared" si="434"/>
        <v>0</v>
      </c>
      <c r="FY40" s="14">
        <f t="shared" si="435"/>
        <v>0</v>
      </c>
      <c r="FZ40" s="14">
        <f t="shared" si="436"/>
        <v>0</v>
      </c>
      <c r="GA40" s="14" t="e">
        <f t="shared" si="437"/>
        <v>#VALUE!</v>
      </c>
      <c r="GB40" s="14" t="e">
        <f t="shared" si="438"/>
        <v>#VALUE!</v>
      </c>
      <c r="GC40" s="39"/>
      <c r="GD40" s="14">
        <f t="shared" si="356"/>
        <v>-13136.342121522843</v>
      </c>
      <c r="GE40" s="14" t="e">
        <f t="shared" si="357"/>
        <v>#VALUE!</v>
      </c>
      <c r="GF40" s="14">
        <f t="shared" si="358"/>
        <v>-78.851567417820178</v>
      </c>
      <c r="GG40" s="14" t="e">
        <f t="shared" si="359"/>
        <v>#VALUE!</v>
      </c>
      <c r="GH40" s="37" t="e">
        <f t="shared" si="360"/>
        <v>#VALUE!</v>
      </c>
    </row>
    <row r="41" spans="1:190" ht="12.5" x14ac:dyDescent="0.25">
      <c r="A41" s="67">
        <v>47</v>
      </c>
      <c r="B41" s="35">
        <v>1</v>
      </c>
      <c r="C41" s="14">
        <v>4</v>
      </c>
      <c r="D41" s="14"/>
      <c r="E41" s="14"/>
      <c r="F41" s="35" t="s">
        <v>1644</v>
      </c>
      <c r="G41" s="41"/>
      <c r="H41" s="14">
        <f>IFERROR(VLOOKUP($A41,BaseFY22!$A$7:$AK$528,6,0),0)</f>
        <v>4352</v>
      </c>
      <c r="I41" s="14">
        <f>IFERROR(VLOOKUP($A41,BaseFY22!$A$7:$AK$528,28,0),0)</f>
        <v>38573884.75</v>
      </c>
      <c r="J41" s="14">
        <f t="shared" si="361"/>
        <v>8863.4845473345595</v>
      </c>
      <c r="K41" s="14">
        <f>IFERROR(VLOOKUP($A41,SpecEd22!$A$21:$BB$605,24,0)," ")</f>
        <v>8111769.1876208941</v>
      </c>
      <c r="L41" s="14">
        <f t="shared" si="362"/>
        <v>1863.9175523025951</v>
      </c>
      <c r="M41" s="14">
        <f>IFERROR(VLOOKUP($A41,ECFE!$A$16:$AB$347,7,0),0)</f>
        <v>325493.35499999998</v>
      </c>
      <c r="N41" s="14">
        <f t="shared" si="318"/>
        <v>74.791671645220589</v>
      </c>
      <c r="O41" s="14">
        <v>0</v>
      </c>
      <c r="P41" s="14">
        <f t="shared" si="318"/>
        <v>0</v>
      </c>
      <c r="Q41" s="14">
        <f>IFERROR(VLOOKUP($A41,ConEnroll!$A$7:$S$337,10,0),0)</f>
        <v>18087.45</v>
      </c>
      <c r="R41" s="14">
        <f t="shared" si="363"/>
        <v>4.1561236213235295</v>
      </c>
      <c r="S41" s="14">
        <f t="shared" si="319"/>
        <v>343580.80499999999</v>
      </c>
      <c r="T41" s="14">
        <f t="shared" si="364"/>
        <v>78.947795266544119</v>
      </c>
      <c r="U41" s="14">
        <f t="shared" si="320"/>
        <v>47029234.742620893</v>
      </c>
      <c r="V41" s="14">
        <f t="shared" si="365"/>
        <v>10806.349894903698</v>
      </c>
      <c r="W41" s="42"/>
      <c r="X41" s="14">
        <f>IFERROR(VLOOKUP($A41,HouseFY22!$A$6:$AJ$528,28,0),0)</f>
        <v>39236431.75</v>
      </c>
      <c r="Y41" s="14">
        <f t="shared" si="366"/>
        <v>9015.7242072610297</v>
      </c>
      <c r="Z41" s="14">
        <f>IFERROR(VLOOKUP($A41,Compens80percent!$A$13:$M$560,12,0),0)</f>
        <v>0</v>
      </c>
      <c r="AA41" s="14">
        <f t="shared" si="366"/>
        <v>0</v>
      </c>
      <c r="AB41" s="14">
        <f t="shared" si="367"/>
        <v>39236431.75</v>
      </c>
      <c r="AC41" s="14">
        <f t="shared" si="366"/>
        <v>9015.7242072610297</v>
      </c>
      <c r="AD41" s="14">
        <f>IFERROR(VLOOKUP(A41,SpecEd22!$A$21:$Z$550,14,0),0)</f>
        <v>8225717.1394085092</v>
      </c>
      <c r="AE41" s="14">
        <f t="shared" si="368"/>
        <v>1890.1004456361463</v>
      </c>
      <c r="AF41" s="14">
        <f>IFERROR(VLOOKUP($A41,ECFE!$A$16:$AB$348,8,0),0)</f>
        <v>332003.22210000001</v>
      </c>
      <c r="AG41" s="14">
        <f t="shared" si="369"/>
        <v>76.287505078125008</v>
      </c>
      <c r="AH41" s="14">
        <f>IFERROR(VLOOKUP(A41,ParaFY19!$A$21:$Z$543,7,0),0)</f>
        <v>24500</v>
      </c>
      <c r="AI41" s="14">
        <f t="shared" si="370"/>
        <v>5.6295955882352944</v>
      </c>
      <c r="AJ41" s="14">
        <f>IFERROR(VLOOKUP(A41,ConEnroll!$A$7:$S$341,13,0),0)</f>
        <v>22609.3125</v>
      </c>
      <c r="AK41" s="14">
        <f t="shared" si="371"/>
        <v>5.1951545266544121</v>
      </c>
      <c r="AL41" s="14">
        <f t="shared" si="324"/>
        <v>379112.53460000001</v>
      </c>
      <c r="AM41" s="14">
        <f t="shared" si="372"/>
        <v>87.112255193014704</v>
      </c>
      <c r="AN41" s="14">
        <f t="shared" si="373"/>
        <v>47841261.424008504</v>
      </c>
      <c r="AO41" s="14">
        <f t="shared" si="374"/>
        <v>10992.936908090189</v>
      </c>
      <c r="AP41" s="62"/>
      <c r="AQ41" s="14">
        <f t="shared" si="51"/>
        <v>152.23965992647027</v>
      </c>
      <c r="AR41" s="14">
        <f t="shared" si="325"/>
        <v>26.182893333551192</v>
      </c>
      <c r="AS41" s="14">
        <f t="shared" si="326"/>
        <v>8.1644599264705846</v>
      </c>
      <c r="AT41" s="14">
        <f t="shared" si="375"/>
        <v>186.58701318649204</v>
      </c>
      <c r="AU41" s="37">
        <f t="shared" si="328"/>
        <v>1.7266423445578691E-2</v>
      </c>
      <c r="AV41" s="42"/>
      <c r="AW41" s="14" t="str">
        <f>IFERROR(VLOOKUP($A41,#REF!,27,0),"0")</f>
        <v>0</v>
      </c>
      <c r="AX41" s="14">
        <f t="shared" si="376"/>
        <v>0</v>
      </c>
      <c r="AY41" s="14" t="str">
        <f>IFERROR(VLOOKUP($A41,SpecEd22!#REF!,23,0)," ")</f>
        <v xml:space="preserve"> </v>
      </c>
      <c r="AZ41" s="14" t="e">
        <f t="shared" si="377"/>
        <v>#VALUE!</v>
      </c>
      <c r="BA41" s="14">
        <f>IFERROR(VLOOKUP($A41,ECFE!#REF!,23,0),0)</f>
        <v>0</v>
      </c>
      <c r="BB41" s="14">
        <f t="shared" si="378"/>
        <v>0</v>
      </c>
      <c r="BC41" s="14">
        <f>IFERROR(VLOOKUP($A41,#REF!,17,0),0)</f>
        <v>0</v>
      </c>
      <c r="BD41" s="14">
        <f t="shared" si="379"/>
        <v>0</v>
      </c>
      <c r="BE41" s="14">
        <f>IFERROR(VLOOKUP($A41,#REF!,9,0),0)</f>
        <v>0</v>
      </c>
      <c r="BF41" s="14">
        <f t="shared" si="380"/>
        <v>0</v>
      </c>
      <c r="BG41" s="14">
        <v>0</v>
      </c>
      <c r="BH41" s="14">
        <f t="shared" si="381"/>
        <v>0</v>
      </c>
      <c r="BI41" s="14">
        <f>IFERROR(VLOOKUP($A41,ConEnroll!$A$8:$S$601,15,0),0)</f>
        <v>-15</v>
      </c>
      <c r="BJ41" s="14">
        <f t="shared" si="382"/>
        <v>-3.4466911764705881E-3</v>
      </c>
      <c r="BK41" s="14">
        <f t="shared" si="383"/>
        <v>-15</v>
      </c>
      <c r="BL41" s="14">
        <f t="shared" si="384"/>
        <v>-3.4466911764705881E-3</v>
      </c>
      <c r="BM41" s="14" t="e">
        <f t="shared" si="385"/>
        <v>#VALUE!</v>
      </c>
      <c r="BN41" s="14" t="e">
        <f t="shared" si="386"/>
        <v>#VALUE!</v>
      </c>
      <c r="BO41" s="42"/>
      <c r="BP41" s="14">
        <f t="shared" si="331"/>
        <v>9015.7242072610297</v>
      </c>
      <c r="BQ41" s="14" t="e">
        <f t="shared" si="332"/>
        <v>#VALUE!</v>
      </c>
      <c r="BR41" s="14">
        <f t="shared" si="387"/>
        <v>87.115701884191168</v>
      </c>
      <c r="BS41" s="14" t="e">
        <f t="shared" si="334"/>
        <v>#VALUE!</v>
      </c>
      <c r="BT41" s="37" t="e">
        <f t="shared" si="335"/>
        <v>#VALUE!</v>
      </c>
      <c r="BU41" s="41"/>
      <c r="BV41" s="14" t="str">
        <f>IFERROR(VLOOKUP($A41,#REF!,27,0),"0")</f>
        <v>0</v>
      </c>
      <c r="BW41" s="14">
        <f t="shared" si="388"/>
        <v>0</v>
      </c>
      <c r="BX41" s="14" t="str">
        <f>IFERROR(VLOOKUP($A41,SpecEd22!$Z$22:$AV$606,59,0)," ")</f>
        <v xml:space="preserve"> </v>
      </c>
      <c r="BY41" s="14" t="e">
        <f t="shared" si="389"/>
        <v>#VALUE!</v>
      </c>
      <c r="BZ41" s="14">
        <f>IFERROR(VLOOKUP($A41,ECFE!#REF!,25,0),0)</f>
        <v>0</v>
      </c>
      <c r="CA41" s="14">
        <f t="shared" si="390"/>
        <v>0</v>
      </c>
      <c r="CB41" s="14">
        <f>IFERROR(VLOOKUP($A41,#REF!,17,0),0)</f>
        <v>0</v>
      </c>
      <c r="CC41" s="14">
        <f t="shared" si="391"/>
        <v>0</v>
      </c>
      <c r="CD41" s="14">
        <f>IFERROR(VLOOKUP($A41,#REF!,9,0),0)</f>
        <v>0</v>
      </c>
      <c r="CE41" s="14">
        <f t="shared" si="392"/>
        <v>0</v>
      </c>
      <c r="CF41" s="14">
        <v>0</v>
      </c>
      <c r="CG41" s="14">
        <f t="shared" si="393"/>
        <v>0</v>
      </c>
      <c r="CH41" s="14">
        <f>IFERROR(VLOOKUP($A41,ConEnroll!$A$8:$S$601,15,0),0)</f>
        <v>-15</v>
      </c>
      <c r="CI41" s="14">
        <f t="shared" si="394"/>
        <v>-3.4466911764705881E-3</v>
      </c>
      <c r="CJ41" s="14">
        <f t="shared" si="395"/>
        <v>-15</v>
      </c>
      <c r="CK41" s="14">
        <f t="shared" si="396"/>
        <v>-3.4466911764705881E-3</v>
      </c>
      <c r="CL41" s="14" t="e">
        <f t="shared" si="397"/>
        <v>#VALUE!</v>
      </c>
      <c r="CM41" s="14" t="e">
        <f t="shared" si="398"/>
        <v>#VALUE!</v>
      </c>
      <c r="CN41" s="42"/>
      <c r="CO41" s="14">
        <f t="shared" si="338"/>
        <v>-8863.4845473345595</v>
      </c>
      <c r="CP41" s="14" t="e">
        <f t="shared" si="339"/>
        <v>#VALUE!</v>
      </c>
      <c r="CQ41" s="14">
        <f t="shared" si="340"/>
        <v>-78.951241957720583</v>
      </c>
      <c r="CR41" s="14" t="e">
        <f t="shared" si="341"/>
        <v>#VALUE!</v>
      </c>
      <c r="CS41" s="37" t="e">
        <f t="shared" si="342"/>
        <v>#VALUE!</v>
      </c>
      <c r="CT41" s="239"/>
      <c r="CU41" s="239"/>
      <c r="CV41" s="468"/>
      <c r="CW41" s="14">
        <f>IFERROR(VLOOKUP($A41,BaseFY23!$A$7:$AK$527,6,0),0)</f>
        <v>4289.9078419999996</v>
      </c>
      <c r="CX41" s="14">
        <f>IFERROR(VLOOKUP($A41,BaseFY23!$A$7:$AN$528,28,0),0)</f>
        <v>38125548.75</v>
      </c>
      <c r="CY41" s="14">
        <f t="shared" si="399"/>
        <v>8887.265217386459</v>
      </c>
      <c r="CZ41" s="14">
        <f>IFERROR(VLOOKUP($A41,SpecEd23!$A$21:$BB$605,23,0)," ")</f>
        <v>7915379.6090070615</v>
      </c>
      <c r="DA41" s="14">
        <f t="shared" si="400"/>
        <v>1845.1164688229828</v>
      </c>
      <c r="DB41" s="14">
        <f>IFERROR(VLOOKUP($A41,ECFE!$A$16:$AB$347,7,0),0)</f>
        <v>325493.35499999998</v>
      </c>
      <c r="DC41" s="14">
        <f t="shared" si="401"/>
        <v>75.874206856679606</v>
      </c>
      <c r="DD41" s="14">
        <v>0</v>
      </c>
      <c r="DE41" s="14">
        <f t="shared" si="402"/>
        <v>0</v>
      </c>
      <c r="DF41" s="14">
        <f>IFERROR(VLOOKUP($A41,ConEnroll!$A$7:$S$338,10,0),0)</f>
        <v>18087.45</v>
      </c>
      <c r="DG41" s="14">
        <f t="shared" si="403"/>
        <v>4.2162793855187912</v>
      </c>
      <c r="DH41" s="14">
        <f t="shared" si="343"/>
        <v>343580.80499999999</v>
      </c>
      <c r="DI41" s="14">
        <f t="shared" si="404"/>
        <v>80.090486242198395</v>
      </c>
      <c r="DJ41" s="14">
        <f t="shared" si="344"/>
        <v>46384509.16400706</v>
      </c>
      <c r="DK41" s="14">
        <f t="shared" si="405"/>
        <v>10812.47217245164</v>
      </c>
      <c r="DL41" s="42"/>
      <c r="DM41" s="14">
        <f>IFERROR(VLOOKUP($A41,HouseFY23!$A$7:$AJ$528,28,0),0)</f>
        <v>39445061.75</v>
      </c>
      <c r="DN41" s="14">
        <f t="shared" si="406"/>
        <v>9194.8506128304853</v>
      </c>
      <c r="DO41" s="14">
        <f>IFERROR(VLOOKUP($A41,Compens80percent!$A$13:$M$560,12,0),0)</f>
        <v>0</v>
      </c>
      <c r="DP41" s="14">
        <f t="shared" si="406"/>
        <v>0</v>
      </c>
      <c r="DQ41" s="14">
        <f t="shared" si="407"/>
        <v>39445061.75</v>
      </c>
      <c r="DR41" s="14">
        <f t="shared" si="408"/>
        <v>9063.6630859375</v>
      </c>
      <c r="DS41" s="14">
        <f>IFERROR(VLOOKUP($A41,SpecEd23!$A$21:$Z$550,14,0),0)</f>
        <v>8143768.0991113009</v>
      </c>
      <c r="DT41" s="14">
        <f t="shared" si="409"/>
        <v>1898.3550227770374</v>
      </c>
      <c r="DU41" s="14">
        <f>IFERROR(VLOOKUP($A41,ECFE!$A$16:$AB$347,9,0),0)</f>
        <v>338643.28654200002</v>
      </c>
      <c r="DV41" s="14">
        <f t="shared" si="410"/>
        <v>78.939524813689474</v>
      </c>
      <c r="DW41" s="14">
        <f>IFERROR(VLOOKUP($A41,ParaFY19!$A$21:$Z$543,7,0),0)</f>
        <v>24500</v>
      </c>
      <c r="DX41" s="14">
        <f t="shared" si="411"/>
        <v>5.7110783966347034</v>
      </c>
      <c r="DY41" s="14">
        <f>IFERROR(VLOOKUP($A41,ConEnroll!$A$7:$S$341,13,0),0)</f>
        <v>22609.3125</v>
      </c>
      <c r="DZ41" s="14">
        <f t="shared" si="412"/>
        <v>5.2703492318984884</v>
      </c>
      <c r="EA41" s="14">
        <f t="shared" si="345"/>
        <v>385752.59904200002</v>
      </c>
      <c r="EB41" s="14">
        <f t="shared" si="413"/>
        <v>89.920952442222656</v>
      </c>
      <c r="EC41" s="14">
        <f t="shared" si="346"/>
        <v>47974582.448153302</v>
      </c>
      <c r="ED41" s="14">
        <f t="shared" si="414"/>
        <v>11183.126588049745</v>
      </c>
      <c r="EE41" s="62"/>
      <c r="EF41" s="14">
        <f t="shared" si="347"/>
        <v>307.58539544402629</v>
      </c>
      <c r="EG41" s="14">
        <f t="shared" si="348"/>
        <v>53.238553954054623</v>
      </c>
      <c r="EH41" s="14">
        <f t="shared" si="349"/>
        <v>9.8304662000242615</v>
      </c>
      <c r="EI41" s="14">
        <f t="shared" si="415"/>
        <v>370.65441559810517</v>
      </c>
      <c r="EJ41" s="37">
        <f t="shared" si="351"/>
        <v>3.4280265390413699E-2</v>
      </c>
      <c r="EK41" s="42"/>
      <c r="EL41" s="14" t="str">
        <f>IFERROR(VLOOKUP($A41,#REF!,27,0),"0")</f>
        <v>0</v>
      </c>
      <c r="EM41" s="14">
        <f t="shared" si="416"/>
        <v>0</v>
      </c>
      <c r="EN41" s="14" t="str">
        <f>IFERROR(VLOOKUP($A41,SpecEd23!#REF!,23,0)," ")</f>
        <v xml:space="preserve"> </v>
      </c>
      <c r="EO41" s="14" t="e">
        <f t="shared" si="417"/>
        <v>#VALUE!</v>
      </c>
      <c r="EP41" s="14">
        <f>IFERROR(VLOOKUP($A41,ECFE!#REF!,24,0),0)</f>
        <v>0</v>
      </c>
      <c r="EQ41" s="14">
        <f t="shared" si="418"/>
        <v>0</v>
      </c>
      <c r="ER41" s="14">
        <f>IFERROR(VLOOKUP($A41,#REF!,30,0),0)</f>
        <v>0</v>
      </c>
      <c r="ES41" s="14">
        <f t="shared" si="419"/>
        <v>0</v>
      </c>
      <c r="ET41" s="14">
        <f>IFERROR(VLOOKUP($A41,#REF!,12,0),0)</f>
        <v>0</v>
      </c>
      <c r="EU41" s="14">
        <f t="shared" si="420"/>
        <v>0</v>
      </c>
      <c r="EV41" s="14">
        <v>0</v>
      </c>
      <c r="EW41" s="14">
        <f t="shared" si="421"/>
        <v>0</v>
      </c>
      <c r="EX41" s="14">
        <f>IFERROR(VLOOKUP($A41,ConEnroll!$A$8:$S$601,16,0),0)</f>
        <v>32</v>
      </c>
      <c r="EY41" s="14">
        <f t="shared" si="422"/>
        <v>7.4593677017269601E-3</v>
      </c>
      <c r="EZ41" s="14">
        <f t="shared" si="423"/>
        <v>32</v>
      </c>
      <c r="FA41" s="14">
        <f t="shared" si="424"/>
        <v>7.4593677017269601E-3</v>
      </c>
      <c r="FB41" s="14" t="e">
        <f t="shared" si="425"/>
        <v>#VALUE!</v>
      </c>
      <c r="FC41" s="14" t="e">
        <f t="shared" si="426"/>
        <v>#VALUE!</v>
      </c>
      <c r="FD41" s="62"/>
      <c r="FE41" s="14">
        <f t="shared" si="352"/>
        <v>9194.8506128304853</v>
      </c>
      <c r="FF41" s="14" t="e">
        <f t="shared" si="353"/>
        <v>#VALUE!</v>
      </c>
      <c r="FG41" s="14">
        <f t="shared" si="427"/>
        <v>89.913493074520929</v>
      </c>
      <c r="FH41" s="14" t="e">
        <f t="shared" si="354"/>
        <v>#VALUE!</v>
      </c>
      <c r="FI41" s="37" t="e">
        <f t="shared" si="355"/>
        <v>#VALUE!</v>
      </c>
      <c r="FJ41" s="12"/>
      <c r="FK41" s="14" t="str">
        <f>IFERROR(VLOOKUP($A41,#REF!,27,0),"0")</f>
        <v>0</v>
      </c>
      <c r="FL41" s="14">
        <f t="shared" si="428"/>
        <v>0</v>
      </c>
      <c r="FM41" s="14" t="str">
        <f>IFERROR(VLOOKUP($A41,SpecEd23!$X$22:$Y$610,59,0)," ")</f>
        <v xml:space="preserve"> </v>
      </c>
      <c r="FN41" s="14" t="e">
        <f t="shared" si="429"/>
        <v>#VALUE!</v>
      </c>
      <c r="FO41" s="14">
        <f>IFERROR(VLOOKUP($A41,ECFE!#REF!,26,0),0)</f>
        <v>0</v>
      </c>
      <c r="FP41" s="14">
        <f t="shared" si="430"/>
        <v>0</v>
      </c>
      <c r="FQ41" s="14">
        <f>IFERROR(VLOOKUP($A41,#REF!,16,0),0)</f>
        <v>0</v>
      </c>
      <c r="FR41" s="14">
        <f t="shared" si="431"/>
        <v>0</v>
      </c>
      <c r="FS41" s="14">
        <f>IFERROR(VLOOKUP($A41,#REF!,12,0),0)</f>
        <v>0</v>
      </c>
      <c r="FT41" s="14">
        <f t="shared" si="432"/>
        <v>0</v>
      </c>
      <c r="FU41" s="14">
        <v>0</v>
      </c>
      <c r="FV41" s="14">
        <f t="shared" si="433"/>
        <v>0</v>
      </c>
      <c r="FW41" s="14">
        <f>IFERROR(VLOOKUP($A41,ConEnroll!$A$8:$S$601,16,0),0)</f>
        <v>32</v>
      </c>
      <c r="FX41" s="14">
        <f t="shared" si="434"/>
        <v>7.4593677017269601E-3</v>
      </c>
      <c r="FY41" s="14">
        <f t="shared" si="435"/>
        <v>32</v>
      </c>
      <c r="FZ41" s="14">
        <f t="shared" si="436"/>
        <v>7.4593677017269601E-3</v>
      </c>
      <c r="GA41" s="14" t="e">
        <f t="shared" si="437"/>
        <v>#VALUE!</v>
      </c>
      <c r="GB41" s="14" t="e">
        <f t="shared" si="438"/>
        <v>#VALUE!</v>
      </c>
      <c r="GC41" s="39"/>
      <c r="GD41" s="14">
        <f t="shared" si="356"/>
        <v>-8887.265217386459</v>
      </c>
      <c r="GE41" s="14" t="e">
        <f t="shared" si="357"/>
        <v>#VALUE!</v>
      </c>
      <c r="GF41" s="14">
        <f t="shared" si="358"/>
        <v>-80.083026874496667</v>
      </c>
      <c r="GG41" s="14" t="e">
        <f t="shared" si="359"/>
        <v>#VALUE!</v>
      </c>
      <c r="GH41" s="37" t="e">
        <f t="shared" si="360"/>
        <v>#VALUE!</v>
      </c>
    </row>
    <row r="42" spans="1:190" ht="12.5" x14ac:dyDescent="0.25">
      <c r="A42" s="67">
        <v>51</v>
      </c>
      <c r="B42" s="35">
        <v>1</v>
      </c>
      <c r="C42" s="14">
        <v>5</v>
      </c>
      <c r="D42" s="14"/>
      <c r="E42" s="14"/>
      <c r="F42" s="35" t="s">
        <v>2408</v>
      </c>
      <c r="G42" s="41"/>
      <c r="H42" s="14">
        <f>IFERROR(VLOOKUP($A42,BaseFY22!$A$7:$AK$528,6,0),0)</f>
        <v>1884</v>
      </c>
      <c r="I42" s="14">
        <f>IFERROR(VLOOKUP($A42,BaseFY22!$A$7:$AK$528,28,0),0)</f>
        <v>16570232.75</v>
      </c>
      <c r="J42" s="14">
        <f t="shared" si="361"/>
        <v>8795.2403131634819</v>
      </c>
      <c r="K42" s="14">
        <f>IFERROR(VLOOKUP($A42,SpecEd22!$A$21:$BB$605,24,0)," ")</f>
        <v>2383977.1462009698</v>
      </c>
      <c r="L42" s="14">
        <f t="shared" si="362"/>
        <v>1265.3806508497717</v>
      </c>
      <c r="M42" s="14">
        <f>IFERROR(VLOOKUP($A42,ECFE!$A$16:$AB$347,7,0),0)</f>
        <v>104973.495</v>
      </c>
      <c r="N42" s="14">
        <f t="shared" si="318"/>
        <v>55.718415605095537</v>
      </c>
      <c r="O42" s="14">
        <v>0</v>
      </c>
      <c r="P42" s="14">
        <f t="shared" si="318"/>
        <v>0</v>
      </c>
      <c r="Q42" s="14">
        <f>IFERROR(VLOOKUP($A42,ConEnroll!$A$7:$S$337,10,0),0)</f>
        <v>23644.75</v>
      </c>
      <c r="R42" s="14">
        <f t="shared" si="363"/>
        <v>12.550291932059448</v>
      </c>
      <c r="S42" s="14">
        <f t="shared" si="319"/>
        <v>128618.245</v>
      </c>
      <c r="T42" s="14">
        <f t="shared" si="364"/>
        <v>68.268707537154981</v>
      </c>
      <c r="U42" s="14">
        <f t="shared" si="320"/>
        <v>19082828.141200971</v>
      </c>
      <c r="V42" s="14">
        <f t="shared" si="365"/>
        <v>10128.889671550409</v>
      </c>
      <c r="W42" s="42"/>
      <c r="X42" s="14">
        <f>IFERROR(VLOOKUP($A42,HouseFY22!$A$6:$AJ$528,28,0),0)</f>
        <v>16853442.75</v>
      </c>
      <c r="Y42" s="14">
        <f t="shared" si="366"/>
        <v>8945.564092356688</v>
      </c>
      <c r="Z42" s="14">
        <f>IFERROR(VLOOKUP($A42,Compens80percent!$A$13:$M$560,12,0),0)</f>
        <v>0</v>
      </c>
      <c r="AA42" s="14">
        <f t="shared" si="366"/>
        <v>0</v>
      </c>
      <c r="AB42" s="14">
        <f t="shared" si="367"/>
        <v>16853442.75</v>
      </c>
      <c r="AC42" s="14">
        <f t="shared" si="366"/>
        <v>8945.564092356688</v>
      </c>
      <c r="AD42" s="14">
        <f>IFERROR(VLOOKUP(A42,SpecEd22!$A$21:$Z$550,14,0),0)</f>
        <v>2430534.3270948641</v>
      </c>
      <c r="AE42" s="14">
        <f t="shared" si="368"/>
        <v>1290.0925303051295</v>
      </c>
      <c r="AF42" s="14">
        <f>IFERROR(VLOOKUP($A42,ECFE!$A$16:$AB$348,8,0),0)</f>
        <v>107072.96490000001</v>
      </c>
      <c r="AG42" s="14">
        <f t="shared" si="369"/>
        <v>56.832783917197453</v>
      </c>
      <c r="AH42" s="14">
        <f>IFERROR(VLOOKUP(A42,ParaFY19!$A$21:$Z$543,7,0),0)</f>
        <v>13916</v>
      </c>
      <c r="AI42" s="14">
        <f t="shared" si="370"/>
        <v>7.3864118895966033</v>
      </c>
      <c r="AJ42" s="14">
        <f>IFERROR(VLOOKUP(A42,ConEnroll!$A$7:$S$341,13,0),0)</f>
        <v>29555.9375</v>
      </c>
      <c r="AK42" s="14">
        <f t="shared" si="371"/>
        <v>15.687864915074311</v>
      </c>
      <c r="AL42" s="14">
        <f t="shared" si="324"/>
        <v>150544.90240000002</v>
      </c>
      <c r="AM42" s="14">
        <f t="shared" si="372"/>
        <v>79.907060721868376</v>
      </c>
      <c r="AN42" s="14">
        <f t="shared" si="373"/>
        <v>19434521.979494862</v>
      </c>
      <c r="AO42" s="14">
        <f t="shared" si="374"/>
        <v>10315.563683383685</v>
      </c>
      <c r="AP42" s="62"/>
      <c r="AQ42" s="14">
        <f t="shared" si="51"/>
        <v>150.32377919320606</v>
      </c>
      <c r="AR42" s="14">
        <f t="shared" si="325"/>
        <v>24.711879455357803</v>
      </c>
      <c r="AS42" s="14">
        <f t="shared" si="326"/>
        <v>11.638353184713395</v>
      </c>
      <c r="AT42" s="14">
        <f t="shared" si="375"/>
        <v>186.67401183327726</v>
      </c>
      <c r="AU42" s="37">
        <f t="shared" si="328"/>
        <v>1.8429859331729047E-2</v>
      </c>
      <c r="AV42" s="42"/>
      <c r="AW42" s="14" t="str">
        <f>IFERROR(VLOOKUP($A42,#REF!,27,0),"0")</f>
        <v>0</v>
      </c>
      <c r="AX42" s="14">
        <f t="shared" si="376"/>
        <v>0</v>
      </c>
      <c r="AY42" s="14" t="str">
        <f>IFERROR(VLOOKUP($A42,SpecEd22!#REF!,23,0)," ")</f>
        <v xml:space="preserve"> </v>
      </c>
      <c r="AZ42" s="14" t="e">
        <f t="shared" si="377"/>
        <v>#VALUE!</v>
      </c>
      <c r="BA42" s="14">
        <f>IFERROR(VLOOKUP($A42,ECFE!#REF!,23,0),0)</f>
        <v>0</v>
      </c>
      <c r="BB42" s="14">
        <f t="shared" si="378"/>
        <v>0</v>
      </c>
      <c r="BC42" s="14">
        <f>IFERROR(VLOOKUP($A42,#REF!,17,0),0)</f>
        <v>0</v>
      </c>
      <c r="BD42" s="14">
        <f t="shared" si="379"/>
        <v>0</v>
      </c>
      <c r="BE42" s="14">
        <f>IFERROR(VLOOKUP($A42,#REF!,9,0),0)</f>
        <v>0</v>
      </c>
      <c r="BF42" s="14">
        <f t="shared" si="380"/>
        <v>0</v>
      </c>
      <c r="BG42" s="14">
        <v>0</v>
      </c>
      <c r="BH42" s="14">
        <f t="shared" si="381"/>
        <v>0</v>
      </c>
      <c r="BI42" s="14">
        <f>IFERROR(VLOOKUP($A42,ConEnroll!$A$8:$S$601,15,0),0)</f>
        <v>-15</v>
      </c>
      <c r="BJ42" s="14">
        <f t="shared" si="382"/>
        <v>-7.9617834394904458E-3</v>
      </c>
      <c r="BK42" s="14">
        <f t="shared" si="383"/>
        <v>-15</v>
      </c>
      <c r="BL42" s="14">
        <f t="shared" si="384"/>
        <v>-7.9617834394904458E-3</v>
      </c>
      <c r="BM42" s="14" t="e">
        <f t="shared" si="385"/>
        <v>#VALUE!</v>
      </c>
      <c r="BN42" s="14" t="e">
        <f t="shared" si="386"/>
        <v>#VALUE!</v>
      </c>
      <c r="BO42" s="42"/>
      <c r="BP42" s="14">
        <f t="shared" si="331"/>
        <v>8945.564092356688</v>
      </c>
      <c r="BQ42" s="14" t="e">
        <f t="shared" si="332"/>
        <v>#VALUE!</v>
      </c>
      <c r="BR42" s="14">
        <f t="shared" si="387"/>
        <v>79.91502250530786</v>
      </c>
      <c r="BS42" s="14" t="e">
        <f t="shared" si="334"/>
        <v>#VALUE!</v>
      </c>
      <c r="BT42" s="37" t="e">
        <f t="shared" si="335"/>
        <v>#VALUE!</v>
      </c>
      <c r="BU42" s="41"/>
      <c r="BV42" s="14" t="str">
        <f>IFERROR(VLOOKUP($A42,#REF!,27,0),"0")</f>
        <v>0</v>
      </c>
      <c r="BW42" s="14">
        <f t="shared" si="388"/>
        <v>0</v>
      </c>
      <c r="BX42" s="14" t="str">
        <f>IFERROR(VLOOKUP($A42,SpecEd22!$Z$22:$AV$606,59,0)," ")</f>
        <v xml:space="preserve"> </v>
      </c>
      <c r="BY42" s="14" t="e">
        <f t="shared" si="389"/>
        <v>#VALUE!</v>
      </c>
      <c r="BZ42" s="14">
        <f>IFERROR(VLOOKUP($A42,ECFE!#REF!,25,0),0)</f>
        <v>0</v>
      </c>
      <c r="CA42" s="14">
        <f t="shared" si="390"/>
        <v>0</v>
      </c>
      <c r="CB42" s="14">
        <f>IFERROR(VLOOKUP($A42,#REF!,17,0),0)</f>
        <v>0</v>
      </c>
      <c r="CC42" s="14">
        <f t="shared" si="391"/>
        <v>0</v>
      </c>
      <c r="CD42" s="14">
        <f>IFERROR(VLOOKUP($A42,#REF!,9,0),0)</f>
        <v>0</v>
      </c>
      <c r="CE42" s="14">
        <f t="shared" si="392"/>
        <v>0</v>
      </c>
      <c r="CF42" s="14">
        <v>0</v>
      </c>
      <c r="CG42" s="14">
        <f t="shared" si="393"/>
        <v>0</v>
      </c>
      <c r="CH42" s="14">
        <f>IFERROR(VLOOKUP($A42,ConEnroll!$A$8:$S$601,15,0),0)</f>
        <v>-15</v>
      </c>
      <c r="CI42" s="14">
        <f t="shared" si="394"/>
        <v>-7.9617834394904458E-3</v>
      </c>
      <c r="CJ42" s="14">
        <f t="shared" si="395"/>
        <v>-15</v>
      </c>
      <c r="CK42" s="14">
        <f t="shared" si="396"/>
        <v>-7.9617834394904458E-3</v>
      </c>
      <c r="CL42" s="14" t="e">
        <f t="shared" si="397"/>
        <v>#VALUE!</v>
      </c>
      <c r="CM42" s="14" t="e">
        <f t="shared" si="398"/>
        <v>#VALUE!</v>
      </c>
      <c r="CN42" s="42"/>
      <c r="CO42" s="14">
        <f t="shared" si="338"/>
        <v>-8795.2403131634819</v>
      </c>
      <c r="CP42" s="14" t="e">
        <f t="shared" si="339"/>
        <v>#VALUE!</v>
      </c>
      <c r="CQ42" s="14">
        <f t="shared" si="340"/>
        <v>-68.276669320594465</v>
      </c>
      <c r="CR42" s="14" t="e">
        <f t="shared" si="341"/>
        <v>#VALUE!</v>
      </c>
      <c r="CS42" s="37" t="e">
        <f t="shared" si="342"/>
        <v>#VALUE!</v>
      </c>
      <c r="CT42" s="239"/>
      <c r="CU42" s="239"/>
      <c r="CV42" s="468"/>
      <c r="CW42" s="14">
        <f>IFERROR(VLOOKUP($A42,BaseFY23!$A$7:$AK$527,6,0),0)</f>
        <v>1904.3083819999999</v>
      </c>
      <c r="CX42" s="14">
        <f>IFERROR(VLOOKUP($A42,BaseFY23!$A$7:$AN$528,28,0),0)</f>
        <v>16758908.25</v>
      </c>
      <c r="CY42" s="14">
        <f t="shared" si="399"/>
        <v>8800.5222307528547</v>
      </c>
      <c r="CZ42" s="14">
        <f>IFERROR(VLOOKUP($A42,SpecEd23!$A$21:$BB$605,23,0)," ")</f>
        <v>2952264.0563278538</v>
      </c>
      <c r="DA42" s="14">
        <f t="shared" si="400"/>
        <v>1550.3077569963948</v>
      </c>
      <c r="DB42" s="14">
        <f>IFERROR(VLOOKUP($A42,ECFE!$A$16:$AB$347,7,0),0)</f>
        <v>104973.495</v>
      </c>
      <c r="DC42" s="14">
        <f t="shared" si="401"/>
        <v>55.124209919063411</v>
      </c>
      <c r="DD42" s="14">
        <v>0</v>
      </c>
      <c r="DE42" s="14">
        <f t="shared" si="402"/>
        <v>0</v>
      </c>
      <c r="DF42" s="14">
        <f>IFERROR(VLOOKUP($A42,ConEnroll!$A$7:$S$338,10,0),0)</f>
        <v>23644.75</v>
      </c>
      <c r="DG42" s="14">
        <f t="shared" si="403"/>
        <v>12.416450099939748</v>
      </c>
      <c r="DH42" s="14">
        <f t="shared" si="343"/>
        <v>128618.245</v>
      </c>
      <c r="DI42" s="14">
        <f t="shared" si="404"/>
        <v>67.540660019003155</v>
      </c>
      <c r="DJ42" s="14">
        <f t="shared" si="344"/>
        <v>19839790.551327854</v>
      </c>
      <c r="DK42" s="14">
        <f t="shared" si="405"/>
        <v>10418.370647768254</v>
      </c>
      <c r="DL42" s="42"/>
      <c r="DM42" s="14">
        <f>IFERROR(VLOOKUP($A42,HouseFY23!$A$7:$AJ$528,28,0),0)</f>
        <v>17337620.25</v>
      </c>
      <c r="DN42" s="14">
        <f t="shared" si="406"/>
        <v>9104.4183882608158</v>
      </c>
      <c r="DO42" s="14">
        <f>IFERROR(VLOOKUP($A42,Compens80percent!$A$13:$M$560,12,0),0)</f>
        <v>0</v>
      </c>
      <c r="DP42" s="14">
        <f t="shared" si="406"/>
        <v>0</v>
      </c>
      <c r="DQ42" s="14">
        <f t="shared" si="407"/>
        <v>17337620.25</v>
      </c>
      <c r="DR42" s="14">
        <f t="shared" si="408"/>
        <v>9202.558519108281</v>
      </c>
      <c r="DS42" s="14">
        <f>IFERROR(VLOOKUP($A42,SpecEd23!$A$21:$Z$550,14,0),0)</f>
        <v>3054740.0082526938</v>
      </c>
      <c r="DT42" s="14">
        <f t="shared" si="409"/>
        <v>1604.1204445282403</v>
      </c>
      <c r="DU42" s="14">
        <f>IFERROR(VLOOKUP($A42,ECFE!$A$16:$AB$347,9,0),0)</f>
        <v>109214.42419800001</v>
      </c>
      <c r="DV42" s="14">
        <f t="shared" si="410"/>
        <v>57.351227999793579</v>
      </c>
      <c r="DW42" s="14">
        <f>IFERROR(VLOOKUP($A42,ParaFY19!$A$21:$Z$543,7,0),0)</f>
        <v>13916</v>
      </c>
      <c r="DX42" s="14">
        <f t="shared" si="411"/>
        <v>7.3076399450517151</v>
      </c>
      <c r="DY42" s="14">
        <f>IFERROR(VLOOKUP($A42,ConEnroll!$A$7:$S$341,13,0),0)</f>
        <v>29555.9375</v>
      </c>
      <c r="DZ42" s="14">
        <f t="shared" si="412"/>
        <v>15.520562624924686</v>
      </c>
      <c r="EA42" s="14">
        <f t="shared" si="345"/>
        <v>152686.36169799999</v>
      </c>
      <c r="EB42" s="14">
        <f t="shared" si="413"/>
        <v>80.179430569769977</v>
      </c>
      <c r="EC42" s="14">
        <f t="shared" si="346"/>
        <v>20545046.619950693</v>
      </c>
      <c r="ED42" s="14">
        <f t="shared" si="414"/>
        <v>10788.718263358825</v>
      </c>
      <c r="EE42" s="62"/>
      <c r="EF42" s="14">
        <f t="shared" si="347"/>
        <v>303.89615750796111</v>
      </c>
      <c r="EG42" s="14">
        <f t="shared" si="348"/>
        <v>53.81268753184554</v>
      </c>
      <c r="EH42" s="14">
        <f t="shared" si="349"/>
        <v>12.638770550766822</v>
      </c>
      <c r="EI42" s="14">
        <f t="shared" si="415"/>
        <v>370.34761559057347</v>
      </c>
      <c r="EJ42" s="37">
        <f t="shared" si="351"/>
        <v>3.5547556149761919E-2</v>
      </c>
      <c r="EK42" s="42"/>
      <c r="EL42" s="14" t="str">
        <f>IFERROR(VLOOKUP($A42,#REF!,27,0),"0")</f>
        <v>0</v>
      </c>
      <c r="EM42" s="14">
        <f t="shared" si="416"/>
        <v>0</v>
      </c>
      <c r="EN42" s="14" t="str">
        <f>IFERROR(VLOOKUP($A42,SpecEd23!#REF!,23,0)," ")</f>
        <v xml:space="preserve"> </v>
      </c>
      <c r="EO42" s="14" t="e">
        <f t="shared" si="417"/>
        <v>#VALUE!</v>
      </c>
      <c r="EP42" s="14">
        <f>IFERROR(VLOOKUP($A42,ECFE!#REF!,24,0),0)</f>
        <v>0</v>
      </c>
      <c r="EQ42" s="14">
        <f t="shared" si="418"/>
        <v>0</v>
      </c>
      <c r="ER42" s="14">
        <f>IFERROR(VLOOKUP($A42,#REF!,30,0),0)</f>
        <v>0</v>
      </c>
      <c r="ES42" s="14">
        <f t="shared" si="419"/>
        <v>0</v>
      </c>
      <c r="ET42" s="14">
        <f>IFERROR(VLOOKUP($A42,#REF!,12,0),0)</f>
        <v>0</v>
      </c>
      <c r="EU42" s="14">
        <f t="shared" si="420"/>
        <v>0</v>
      </c>
      <c r="EV42" s="14">
        <v>0</v>
      </c>
      <c r="EW42" s="14">
        <f t="shared" si="421"/>
        <v>0</v>
      </c>
      <c r="EX42" s="14">
        <f>IFERROR(VLOOKUP($A42,ConEnroll!$A$8:$S$601,16,0),0)</f>
        <v>36</v>
      </c>
      <c r="EY42" s="14">
        <f t="shared" si="422"/>
        <v>1.8904501151326657E-2</v>
      </c>
      <c r="EZ42" s="14">
        <f t="shared" si="423"/>
        <v>36</v>
      </c>
      <c r="FA42" s="14">
        <f t="shared" si="424"/>
        <v>1.8904501151326657E-2</v>
      </c>
      <c r="FB42" s="14" t="e">
        <f t="shared" si="425"/>
        <v>#VALUE!</v>
      </c>
      <c r="FC42" s="14" t="e">
        <f t="shared" si="426"/>
        <v>#VALUE!</v>
      </c>
      <c r="FD42" s="62"/>
      <c r="FE42" s="14">
        <f t="shared" si="352"/>
        <v>9104.4183882608158</v>
      </c>
      <c r="FF42" s="14" t="e">
        <f t="shared" si="353"/>
        <v>#VALUE!</v>
      </c>
      <c r="FG42" s="14">
        <f t="shared" si="427"/>
        <v>80.160526068618651</v>
      </c>
      <c r="FH42" s="14" t="e">
        <f t="shared" si="354"/>
        <v>#VALUE!</v>
      </c>
      <c r="FI42" s="37" t="e">
        <f t="shared" si="355"/>
        <v>#VALUE!</v>
      </c>
      <c r="FJ42" s="12"/>
      <c r="FK42" s="14" t="str">
        <f>IFERROR(VLOOKUP($A42,#REF!,27,0),"0")</f>
        <v>0</v>
      </c>
      <c r="FL42" s="14">
        <f t="shared" si="428"/>
        <v>0</v>
      </c>
      <c r="FM42" s="14" t="str">
        <f>IFERROR(VLOOKUP($A42,SpecEd23!$X$22:$Y$610,59,0)," ")</f>
        <v xml:space="preserve"> </v>
      </c>
      <c r="FN42" s="14" t="e">
        <f t="shared" si="429"/>
        <v>#VALUE!</v>
      </c>
      <c r="FO42" s="14">
        <f>IFERROR(VLOOKUP($A42,ECFE!#REF!,26,0),0)</f>
        <v>0</v>
      </c>
      <c r="FP42" s="14">
        <f t="shared" si="430"/>
        <v>0</v>
      </c>
      <c r="FQ42" s="14">
        <f>IFERROR(VLOOKUP($A42,#REF!,16,0),0)</f>
        <v>0</v>
      </c>
      <c r="FR42" s="14">
        <f t="shared" si="431"/>
        <v>0</v>
      </c>
      <c r="FS42" s="14">
        <f>IFERROR(VLOOKUP($A42,#REF!,12,0),0)</f>
        <v>0</v>
      </c>
      <c r="FT42" s="14">
        <f t="shared" si="432"/>
        <v>0</v>
      </c>
      <c r="FU42" s="14">
        <v>0</v>
      </c>
      <c r="FV42" s="14">
        <f t="shared" si="433"/>
        <v>0</v>
      </c>
      <c r="FW42" s="14">
        <f>IFERROR(VLOOKUP($A42,ConEnroll!$A$8:$S$601,16,0),0)</f>
        <v>36</v>
      </c>
      <c r="FX42" s="14">
        <f t="shared" si="434"/>
        <v>1.8904501151326657E-2</v>
      </c>
      <c r="FY42" s="14">
        <f t="shared" si="435"/>
        <v>36</v>
      </c>
      <c r="FZ42" s="14">
        <f t="shared" si="436"/>
        <v>1.8904501151326657E-2</v>
      </c>
      <c r="GA42" s="14" t="e">
        <f t="shared" si="437"/>
        <v>#VALUE!</v>
      </c>
      <c r="GB42" s="14" t="e">
        <f t="shared" si="438"/>
        <v>#VALUE!</v>
      </c>
      <c r="GC42" s="39"/>
      <c r="GD42" s="14">
        <f t="shared" si="356"/>
        <v>-8800.5222307528547</v>
      </c>
      <c r="GE42" s="14" t="e">
        <f t="shared" si="357"/>
        <v>#VALUE!</v>
      </c>
      <c r="GF42" s="14">
        <f t="shared" si="358"/>
        <v>-67.52175551785183</v>
      </c>
      <c r="GG42" s="14" t="e">
        <f t="shared" si="359"/>
        <v>#VALUE!</v>
      </c>
      <c r="GH42" s="37" t="e">
        <f t="shared" si="360"/>
        <v>#VALUE!</v>
      </c>
    </row>
    <row r="43" spans="1:190" ht="12.5" x14ac:dyDescent="0.25">
      <c r="A43" s="67">
        <v>75</v>
      </c>
      <c r="B43" s="35">
        <v>1</v>
      </c>
      <c r="C43" s="14">
        <v>6</v>
      </c>
      <c r="D43" s="14"/>
      <c r="E43" s="14"/>
      <c r="F43" s="35" t="s">
        <v>2409</v>
      </c>
      <c r="G43" s="41"/>
      <c r="H43" s="14">
        <f>IFERROR(VLOOKUP($A43,BaseFY22!$A$7:$AK$528,6,0),0)</f>
        <v>713</v>
      </c>
      <c r="I43" s="14">
        <f>IFERROR(VLOOKUP($A43,BaseFY22!$A$7:$AK$528,28,0),0)</f>
        <v>6360947.5</v>
      </c>
      <c r="J43" s="14">
        <f t="shared" si="361"/>
        <v>8921.3849929873777</v>
      </c>
      <c r="K43" s="14">
        <f>IFERROR(VLOOKUP($A43,SpecEd22!$A$21:$BB$605,24,0)," ")</f>
        <v>759300.79154866037</v>
      </c>
      <c r="L43" s="14">
        <f t="shared" si="362"/>
        <v>1064.937996561936</v>
      </c>
      <c r="M43" s="14">
        <f>IFERROR(VLOOKUP($A43,ECFE!$A$16:$AB$347,7,0),0)</f>
        <v>22656.149999999998</v>
      </c>
      <c r="N43" s="14">
        <f t="shared" si="318"/>
        <v>31.775806451612901</v>
      </c>
      <c r="O43" s="14">
        <v>0</v>
      </c>
      <c r="P43" s="14">
        <f t="shared" si="318"/>
        <v>0</v>
      </c>
      <c r="Q43" s="14">
        <f>IFERROR(VLOOKUP($A43,ConEnroll!$A$7:$S$337,10,0),0)</f>
        <v>11848.59</v>
      </c>
      <c r="R43" s="14">
        <f t="shared" si="363"/>
        <v>16.617938288920055</v>
      </c>
      <c r="S43" s="14">
        <f t="shared" si="319"/>
        <v>34504.74</v>
      </c>
      <c r="T43" s="14">
        <f t="shared" si="364"/>
        <v>48.393744740532959</v>
      </c>
      <c r="U43" s="14">
        <f t="shared" si="320"/>
        <v>7154753.0315486602</v>
      </c>
      <c r="V43" s="14">
        <f t="shared" si="365"/>
        <v>10034.716734289846</v>
      </c>
      <c r="W43" s="42"/>
      <c r="X43" s="14">
        <f>IFERROR(VLOOKUP($A43,HouseFY22!$A$6:$AJ$528,28,0),0)</f>
        <v>6468047.5</v>
      </c>
      <c r="Y43" s="14">
        <f t="shared" si="366"/>
        <v>9071.5953716690037</v>
      </c>
      <c r="Z43" s="14">
        <f>IFERROR(VLOOKUP($A43,Compens80percent!$A$13:$M$560,12,0),0)</f>
        <v>0</v>
      </c>
      <c r="AA43" s="14">
        <f t="shared" si="366"/>
        <v>0</v>
      </c>
      <c r="AB43" s="14">
        <f t="shared" si="367"/>
        <v>6468047.5</v>
      </c>
      <c r="AC43" s="14">
        <f t="shared" si="366"/>
        <v>9071.5953716690037</v>
      </c>
      <c r="AD43" s="14">
        <f>IFERROR(VLOOKUP(A43,SpecEd22!$A$21:$Z$550,14,0),0)</f>
        <v>769624.29152495158</v>
      </c>
      <c r="AE43" s="14">
        <f t="shared" si="368"/>
        <v>1079.4169586605212</v>
      </c>
      <c r="AF43" s="14">
        <f>IFERROR(VLOOKUP($A43,ECFE!$A$16:$AB$348,8,0),0)</f>
        <v>23109.273000000001</v>
      </c>
      <c r="AG43" s="14">
        <f t="shared" si="369"/>
        <v>32.411322580645162</v>
      </c>
      <c r="AH43" s="14">
        <f>IFERROR(VLOOKUP(A43,ParaFY19!$A$21:$Z$543,7,0),0)</f>
        <v>3920</v>
      </c>
      <c r="AI43" s="14">
        <f t="shared" si="370"/>
        <v>5.497896213183731</v>
      </c>
      <c r="AJ43" s="14">
        <f>IFERROR(VLOOKUP(A43,ConEnroll!$A$7:$S$341,13,0),0)</f>
        <v>14810.737499999999</v>
      </c>
      <c r="AK43" s="14">
        <f t="shared" si="371"/>
        <v>20.772422861150069</v>
      </c>
      <c r="AL43" s="14">
        <f t="shared" si="324"/>
        <v>41840.010500000004</v>
      </c>
      <c r="AM43" s="14">
        <f t="shared" si="372"/>
        <v>58.681641654978968</v>
      </c>
      <c r="AN43" s="14">
        <f t="shared" si="373"/>
        <v>7279511.8020249512</v>
      </c>
      <c r="AO43" s="14">
        <f t="shared" si="374"/>
        <v>10209.693971984503</v>
      </c>
      <c r="AP43" s="62"/>
      <c r="AQ43" s="14">
        <f t="shared" si="51"/>
        <v>150.21037868162603</v>
      </c>
      <c r="AR43" s="14">
        <f t="shared" si="325"/>
        <v>14.478962098585271</v>
      </c>
      <c r="AS43" s="14">
        <f t="shared" si="326"/>
        <v>10.287896914446009</v>
      </c>
      <c r="AT43" s="14">
        <f t="shared" si="375"/>
        <v>174.9772376946573</v>
      </c>
      <c r="AU43" s="37">
        <f t="shared" si="328"/>
        <v>1.743718754877642E-2</v>
      </c>
      <c r="AV43" s="42"/>
      <c r="AW43" s="14" t="str">
        <f>IFERROR(VLOOKUP($A43,#REF!,27,0),"0")</f>
        <v>0</v>
      </c>
      <c r="AX43" s="14">
        <f t="shared" si="376"/>
        <v>0</v>
      </c>
      <c r="AY43" s="14" t="str">
        <f>IFERROR(VLOOKUP($A43,SpecEd22!#REF!,23,0)," ")</f>
        <v xml:space="preserve"> </v>
      </c>
      <c r="AZ43" s="14" t="e">
        <f t="shared" si="377"/>
        <v>#VALUE!</v>
      </c>
      <c r="BA43" s="14">
        <f>IFERROR(VLOOKUP($A43,ECFE!#REF!,23,0),0)</f>
        <v>0</v>
      </c>
      <c r="BB43" s="14">
        <f t="shared" si="378"/>
        <v>0</v>
      </c>
      <c r="BC43" s="14">
        <f>IFERROR(VLOOKUP($A43,#REF!,17,0),0)</f>
        <v>0</v>
      </c>
      <c r="BD43" s="14">
        <f t="shared" si="379"/>
        <v>0</v>
      </c>
      <c r="BE43" s="14">
        <f>IFERROR(VLOOKUP($A43,#REF!,9,0),0)</f>
        <v>0</v>
      </c>
      <c r="BF43" s="14">
        <f t="shared" si="380"/>
        <v>0</v>
      </c>
      <c r="BG43" s="14">
        <v>0</v>
      </c>
      <c r="BH43" s="14">
        <f t="shared" si="381"/>
        <v>0</v>
      </c>
      <c r="BI43" s="14">
        <f>IFERROR(VLOOKUP($A43,ConEnroll!$A$8:$S$601,15,0),0)</f>
        <v>-37</v>
      </c>
      <c r="BJ43" s="14">
        <f t="shared" si="382"/>
        <v>-5.1893408134642355E-2</v>
      </c>
      <c r="BK43" s="14">
        <f t="shared" si="383"/>
        <v>-37</v>
      </c>
      <c r="BL43" s="14">
        <f t="shared" si="384"/>
        <v>-5.1893408134642355E-2</v>
      </c>
      <c r="BM43" s="14" t="e">
        <f t="shared" si="385"/>
        <v>#VALUE!</v>
      </c>
      <c r="BN43" s="14" t="e">
        <f t="shared" si="386"/>
        <v>#VALUE!</v>
      </c>
      <c r="BO43" s="42"/>
      <c r="BP43" s="14">
        <f t="shared" si="331"/>
        <v>9071.5953716690037</v>
      </c>
      <c r="BQ43" s="14" t="e">
        <f t="shared" si="332"/>
        <v>#VALUE!</v>
      </c>
      <c r="BR43" s="14">
        <f t="shared" si="387"/>
        <v>58.733535063113614</v>
      </c>
      <c r="BS43" s="14" t="e">
        <f t="shared" si="334"/>
        <v>#VALUE!</v>
      </c>
      <c r="BT43" s="37" t="e">
        <f t="shared" si="335"/>
        <v>#VALUE!</v>
      </c>
      <c r="BU43" s="41"/>
      <c r="BV43" s="14" t="str">
        <f>IFERROR(VLOOKUP($A43,#REF!,27,0),"0")</f>
        <v>0</v>
      </c>
      <c r="BW43" s="14">
        <f t="shared" si="388"/>
        <v>0</v>
      </c>
      <c r="BX43" s="14" t="str">
        <f>IFERROR(VLOOKUP($A43,SpecEd22!$Z$22:$AV$606,59,0)," ")</f>
        <v xml:space="preserve"> </v>
      </c>
      <c r="BY43" s="14" t="e">
        <f t="shared" si="389"/>
        <v>#VALUE!</v>
      </c>
      <c r="BZ43" s="14">
        <f>IFERROR(VLOOKUP($A43,ECFE!#REF!,25,0),0)</f>
        <v>0</v>
      </c>
      <c r="CA43" s="14">
        <f t="shared" si="390"/>
        <v>0</v>
      </c>
      <c r="CB43" s="14">
        <f>IFERROR(VLOOKUP($A43,#REF!,17,0),0)</f>
        <v>0</v>
      </c>
      <c r="CC43" s="14">
        <f t="shared" si="391"/>
        <v>0</v>
      </c>
      <c r="CD43" s="14">
        <f>IFERROR(VLOOKUP($A43,#REF!,9,0),0)</f>
        <v>0</v>
      </c>
      <c r="CE43" s="14">
        <f t="shared" si="392"/>
        <v>0</v>
      </c>
      <c r="CF43" s="14">
        <v>0</v>
      </c>
      <c r="CG43" s="14">
        <f t="shared" si="393"/>
        <v>0</v>
      </c>
      <c r="CH43" s="14">
        <f>IFERROR(VLOOKUP($A43,ConEnroll!$A$8:$S$601,15,0),0)</f>
        <v>-37</v>
      </c>
      <c r="CI43" s="14">
        <f t="shared" si="394"/>
        <v>-5.1893408134642355E-2</v>
      </c>
      <c r="CJ43" s="14">
        <f t="shared" si="395"/>
        <v>-37</v>
      </c>
      <c r="CK43" s="14">
        <f t="shared" si="396"/>
        <v>-5.1893408134642355E-2</v>
      </c>
      <c r="CL43" s="14" t="e">
        <f t="shared" si="397"/>
        <v>#VALUE!</v>
      </c>
      <c r="CM43" s="14" t="e">
        <f t="shared" si="398"/>
        <v>#VALUE!</v>
      </c>
      <c r="CN43" s="42"/>
      <c r="CO43" s="14">
        <f t="shared" si="338"/>
        <v>-8921.3849929873777</v>
      </c>
      <c r="CP43" s="14" t="e">
        <f t="shared" si="339"/>
        <v>#VALUE!</v>
      </c>
      <c r="CQ43" s="14">
        <f t="shared" si="340"/>
        <v>-48.445638148667605</v>
      </c>
      <c r="CR43" s="14" t="e">
        <f t="shared" si="341"/>
        <v>#VALUE!</v>
      </c>
      <c r="CS43" s="37" t="e">
        <f t="shared" si="342"/>
        <v>#VALUE!</v>
      </c>
      <c r="CT43" s="239"/>
      <c r="CU43" s="239"/>
      <c r="CV43" s="468"/>
      <c r="CW43" s="14">
        <f>IFERROR(VLOOKUP($A43,BaseFY23!$A$7:$AK$527,6,0),0)</f>
        <v>712</v>
      </c>
      <c r="CX43" s="14">
        <f>IFERROR(VLOOKUP($A43,BaseFY23!$A$7:$AN$528,28,0),0)</f>
        <v>6369351.75</v>
      </c>
      <c r="CY43" s="14">
        <f t="shared" si="399"/>
        <v>8945.71875</v>
      </c>
      <c r="CZ43" s="14">
        <f>IFERROR(VLOOKUP($A43,SpecEd23!$A$21:$BB$605,23,0)," ")</f>
        <v>865343.67606508604</v>
      </c>
      <c r="DA43" s="14">
        <f t="shared" si="400"/>
        <v>1215.3703315520872</v>
      </c>
      <c r="DB43" s="14">
        <f>IFERROR(VLOOKUP($A43,ECFE!$A$16:$AB$347,7,0),0)</f>
        <v>22656.149999999998</v>
      </c>
      <c r="DC43" s="14">
        <f t="shared" si="401"/>
        <v>31.820435393258425</v>
      </c>
      <c r="DD43" s="14">
        <v>0</v>
      </c>
      <c r="DE43" s="14">
        <f t="shared" si="402"/>
        <v>0</v>
      </c>
      <c r="DF43" s="14">
        <f>IFERROR(VLOOKUP($A43,ConEnroll!$A$7:$S$338,10,0),0)</f>
        <v>11848.59</v>
      </c>
      <c r="DG43" s="14">
        <f t="shared" si="403"/>
        <v>16.641278089887642</v>
      </c>
      <c r="DH43" s="14">
        <f t="shared" si="343"/>
        <v>34504.74</v>
      </c>
      <c r="DI43" s="14">
        <f t="shared" si="404"/>
        <v>48.461713483146063</v>
      </c>
      <c r="DJ43" s="14">
        <f t="shared" si="344"/>
        <v>7269200.1660650866</v>
      </c>
      <c r="DK43" s="14">
        <f t="shared" si="405"/>
        <v>10209.550795035235</v>
      </c>
      <c r="DL43" s="42"/>
      <c r="DM43" s="14">
        <f>IFERROR(VLOOKUP($A43,HouseFY23!$A$7:$AJ$528,28,0),0)</f>
        <v>6585968.75</v>
      </c>
      <c r="DN43" s="14">
        <f t="shared" si="406"/>
        <v>9249.9561095505615</v>
      </c>
      <c r="DO43" s="14">
        <f>IFERROR(VLOOKUP($A43,Compens80percent!$A$13:$M$560,12,0),0)</f>
        <v>0</v>
      </c>
      <c r="DP43" s="14">
        <f t="shared" si="406"/>
        <v>0</v>
      </c>
      <c r="DQ43" s="14">
        <f t="shared" si="407"/>
        <v>6585968.75</v>
      </c>
      <c r="DR43" s="14">
        <f t="shared" si="408"/>
        <v>9236.9828190743337</v>
      </c>
      <c r="DS43" s="14">
        <f>IFERROR(VLOOKUP($A43,SpecEd23!$A$21:$Z$550,14,0),0)</f>
        <v>884999.97044649709</v>
      </c>
      <c r="DT43" s="14">
        <f t="shared" si="409"/>
        <v>1242.9774865821589</v>
      </c>
      <c r="DU43" s="14">
        <f>IFERROR(VLOOKUP($A43,ECFE!$A$16:$AB$347,9,0),0)</f>
        <v>23571.458460000002</v>
      </c>
      <c r="DV43" s="14">
        <f t="shared" si="410"/>
        <v>33.105980983146068</v>
      </c>
      <c r="DW43" s="14">
        <f>IFERROR(VLOOKUP($A43,ParaFY19!$A$21:$Z$543,7,0),0)</f>
        <v>3920</v>
      </c>
      <c r="DX43" s="14">
        <f t="shared" si="411"/>
        <v>5.5056179775280896</v>
      </c>
      <c r="DY43" s="14">
        <f>IFERROR(VLOOKUP($A43,ConEnroll!$A$7:$S$341,13,0),0)</f>
        <v>14810.737499999999</v>
      </c>
      <c r="DZ43" s="14">
        <f t="shared" si="412"/>
        <v>20.801597612359551</v>
      </c>
      <c r="EA43" s="14">
        <f t="shared" si="345"/>
        <v>42302.195959999997</v>
      </c>
      <c r="EB43" s="14">
        <f t="shared" si="413"/>
        <v>59.413196573033701</v>
      </c>
      <c r="EC43" s="14">
        <f t="shared" si="346"/>
        <v>7513270.9164064974</v>
      </c>
      <c r="ED43" s="14">
        <f t="shared" si="414"/>
        <v>10552.346792705755</v>
      </c>
      <c r="EE43" s="62"/>
      <c r="EF43" s="14">
        <f t="shared" si="347"/>
        <v>304.23735955056145</v>
      </c>
      <c r="EG43" s="14">
        <f t="shared" si="348"/>
        <v>27.607155030071681</v>
      </c>
      <c r="EH43" s="14">
        <f t="shared" si="349"/>
        <v>10.951483089887638</v>
      </c>
      <c r="EI43" s="14">
        <f t="shared" si="415"/>
        <v>342.79599767052076</v>
      </c>
      <c r="EJ43" s="37">
        <f t="shared" si="351"/>
        <v>3.3576011770979949E-2</v>
      </c>
      <c r="EK43" s="42"/>
      <c r="EL43" s="14" t="str">
        <f>IFERROR(VLOOKUP($A43,#REF!,27,0),"0")</f>
        <v>0</v>
      </c>
      <c r="EM43" s="14">
        <f t="shared" si="416"/>
        <v>0</v>
      </c>
      <c r="EN43" s="14" t="str">
        <f>IFERROR(VLOOKUP($A43,SpecEd23!#REF!,23,0)," ")</f>
        <v xml:space="preserve"> </v>
      </c>
      <c r="EO43" s="14" t="e">
        <f t="shared" si="417"/>
        <v>#VALUE!</v>
      </c>
      <c r="EP43" s="14">
        <f>IFERROR(VLOOKUP($A43,ECFE!#REF!,24,0),0)</f>
        <v>0</v>
      </c>
      <c r="EQ43" s="14">
        <f t="shared" si="418"/>
        <v>0</v>
      </c>
      <c r="ER43" s="14">
        <f>IFERROR(VLOOKUP($A43,#REF!,30,0),0)</f>
        <v>0</v>
      </c>
      <c r="ES43" s="14">
        <f t="shared" si="419"/>
        <v>0</v>
      </c>
      <c r="ET43" s="14">
        <f>IFERROR(VLOOKUP($A43,#REF!,12,0),0)</f>
        <v>0</v>
      </c>
      <c r="EU43" s="14">
        <f t="shared" si="420"/>
        <v>0</v>
      </c>
      <c r="EV43" s="14">
        <v>0</v>
      </c>
      <c r="EW43" s="14">
        <f t="shared" si="421"/>
        <v>0</v>
      </c>
      <c r="EX43" s="14">
        <f>IFERROR(VLOOKUP($A43,ConEnroll!$A$8:$S$601,16,0),0)</f>
        <v>38</v>
      </c>
      <c r="EY43" s="14">
        <f t="shared" si="422"/>
        <v>5.3370786516853931E-2</v>
      </c>
      <c r="EZ43" s="14">
        <f t="shared" si="423"/>
        <v>38</v>
      </c>
      <c r="FA43" s="14">
        <f t="shared" si="424"/>
        <v>5.3370786516853931E-2</v>
      </c>
      <c r="FB43" s="14" t="e">
        <f t="shared" si="425"/>
        <v>#VALUE!</v>
      </c>
      <c r="FC43" s="14" t="e">
        <f t="shared" si="426"/>
        <v>#VALUE!</v>
      </c>
      <c r="FD43" s="62"/>
      <c r="FE43" s="14">
        <f t="shared" si="352"/>
        <v>9249.9561095505615</v>
      </c>
      <c r="FF43" s="14" t="e">
        <f t="shared" si="353"/>
        <v>#VALUE!</v>
      </c>
      <c r="FG43" s="14">
        <f t="shared" si="427"/>
        <v>59.359825786516851</v>
      </c>
      <c r="FH43" s="14" t="e">
        <f t="shared" si="354"/>
        <v>#VALUE!</v>
      </c>
      <c r="FI43" s="37" t="e">
        <f t="shared" si="355"/>
        <v>#VALUE!</v>
      </c>
      <c r="FJ43" s="12"/>
      <c r="FK43" s="14" t="str">
        <f>IFERROR(VLOOKUP($A43,#REF!,27,0),"0")</f>
        <v>0</v>
      </c>
      <c r="FL43" s="14">
        <f t="shared" si="428"/>
        <v>0</v>
      </c>
      <c r="FM43" s="14" t="str">
        <f>IFERROR(VLOOKUP($A43,SpecEd23!$X$22:$Y$610,59,0)," ")</f>
        <v xml:space="preserve"> </v>
      </c>
      <c r="FN43" s="14" t="e">
        <f t="shared" si="429"/>
        <v>#VALUE!</v>
      </c>
      <c r="FO43" s="14">
        <f>IFERROR(VLOOKUP($A43,ECFE!#REF!,26,0),0)</f>
        <v>0</v>
      </c>
      <c r="FP43" s="14">
        <f t="shared" si="430"/>
        <v>0</v>
      </c>
      <c r="FQ43" s="14">
        <f>IFERROR(VLOOKUP($A43,#REF!,16,0),0)</f>
        <v>0</v>
      </c>
      <c r="FR43" s="14">
        <f t="shared" si="431"/>
        <v>0</v>
      </c>
      <c r="FS43" s="14">
        <f>IFERROR(VLOOKUP($A43,#REF!,12,0),0)</f>
        <v>0</v>
      </c>
      <c r="FT43" s="14">
        <f t="shared" si="432"/>
        <v>0</v>
      </c>
      <c r="FU43" s="14">
        <v>0</v>
      </c>
      <c r="FV43" s="14">
        <f t="shared" si="433"/>
        <v>0</v>
      </c>
      <c r="FW43" s="14">
        <f>IFERROR(VLOOKUP($A43,ConEnroll!$A$8:$S$601,16,0),0)</f>
        <v>38</v>
      </c>
      <c r="FX43" s="14">
        <f t="shared" si="434"/>
        <v>5.3370786516853931E-2</v>
      </c>
      <c r="FY43" s="14">
        <f t="shared" si="435"/>
        <v>38</v>
      </c>
      <c r="FZ43" s="14">
        <f t="shared" si="436"/>
        <v>5.3370786516853931E-2</v>
      </c>
      <c r="GA43" s="14" t="e">
        <f t="shared" si="437"/>
        <v>#VALUE!</v>
      </c>
      <c r="GB43" s="14" t="e">
        <f t="shared" si="438"/>
        <v>#VALUE!</v>
      </c>
      <c r="GC43" s="39"/>
      <c r="GD43" s="14">
        <f t="shared" si="356"/>
        <v>-8945.71875</v>
      </c>
      <c r="GE43" s="14" t="e">
        <f t="shared" si="357"/>
        <v>#VALUE!</v>
      </c>
      <c r="GF43" s="14">
        <f t="shared" si="358"/>
        <v>-48.408342696629212</v>
      </c>
      <c r="GG43" s="14" t="e">
        <f t="shared" si="359"/>
        <v>#VALUE!</v>
      </c>
      <c r="GH43" s="37" t="e">
        <f t="shared" si="360"/>
        <v>#VALUE!</v>
      </c>
    </row>
    <row r="44" spans="1:190" ht="12.5" x14ac:dyDescent="0.25">
      <c r="A44" s="67">
        <v>77</v>
      </c>
      <c r="B44" s="35">
        <v>1</v>
      </c>
      <c r="C44" s="14">
        <v>4</v>
      </c>
      <c r="D44" s="14"/>
      <c r="E44" s="14"/>
      <c r="F44" s="35" t="s">
        <v>2410</v>
      </c>
      <c r="G44" s="41"/>
      <c r="H44" s="14">
        <f>IFERROR(VLOOKUP($A44,BaseFY22!$A$7:$AK$528,6,0),0)</f>
        <v>8570.2000000000007</v>
      </c>
      <c r="I44" s="14">
        <f>IFERROR(VLOOKUP($A44,BaseFY22!$A$7:$AK$528,28,0),0)</f>
        <v>81702974.5</v>
      </c>
      <c r="J44" s="14">
        <f t="shared" si="361"/>
        <v>9533.3801428204697</v>
      </c>
      <c r="K44" s="14">
        <f>IFERROR(VLOOKUP($A44,SpecEd22!$A$21:$BB$605,24,0)," ")</f>
        <v>14081301.894939143</v>
      </c>
      <c r="L44" s="14">
        <f t="shared" si="362"/>
        <v>1643.0540588246647</v>
      </c>
      <c r="M44" s="14">
        <f>IFERROR(VLOOKUP($A44,ECFE!$A$16:$AB$347,7,0),0)</f>
        <v>475174.98599999998</v>
      </c>
      <c r="N44" s="14">
        <f t="shared" si="318"/>
        <v>55.445028820797639</v>
      </c>
      <c r="O44" s="14">
        <v>0</v>
      </c>
      <c r="P44" s="14">
        <f t="shared" si="318"/>
        <v>0</v>
      </c>
      <c r="Q44" s="14">
        <f>IFERROR(VLOOKUP($A44,ConEnroll!$A$7:$S$337,10,0),0)</f>
        <v>0</v>
      </c>
      <c r="R44" s="14">
        <f t="shared" si="363"/>
        <v>0</v>
      </c>
      <c r="S44" s="14">
        <f t="shared" si="319"/>
        <v>475174.98599999998</v>
      </c>
      <c r="T44" s="14">
        <f t="shared" si="364"/>
        <v>55.445028820797639</v>
      </c>
      <c r="U44" s="14">
        <f t="shared" si="320"/>
        <v>96259451.380939141</v>
      </c>
      <c r="V44" s="14">
        <f t="shared" si="365"/>
        <v>11231.879230465933</v>
      </c>
      <c r="W44" s="42"/>
      <c r="X44" s="14">
        <f>IFERROR(VLOOKUP($A44,HouseFY22!$A$6:$AJ$528,28,0),0)</f>
        <v>83077815.5</v>
      </c>
      <c r="Y44" s="14">
        <f t="shared" si="366"/>
        <v>9693.8012531796212</v>
      </c>
      <c r="Z44" s="14">
        <f>IFERROR(VLOOKUP($A44,Compens80percent!$A$13:$M$560,12,0),0)</f>
        <v>0</v>
      </c>
      <c r="AA44" s="14">
        <f t="shared" si="366"/>
        <v>0</v>
      </c>
      <c r="AB44" s="14">
        <f t="shared" si="367"/>
        <v>83077815.5</v>
      </c>
      <c r="AC44" s="14">
        <f t="shared" si="366"/>
        <v>9693.8012531796212</v>
      </c>
      <c r="AD44" s="14">
        <f>IFERROR(VLOOKUP(A44,SpecEd22!$A$21:$Z$550,14,0),0)</f>
        <v>14310814.437704407</v>
      </c>
      <c r="AE44" s="14">
        <f t="shared" si="368"/>
        <v>1669.8343606572082</v>
      </c>
      <c r="AF44" s="14">
        <f>IFERROR(VLOOKUP($A44,ECFE!$A$16:$AB$348,8,0),0)</f>
        <v>484678.48572000006</v>
      </c>
      <c r="AG44" s="14">
        <f t="shared" si="369"/>
        <v>56.553929397213601</v>
      </c>
      <c r="AH44" s="14">
        <f>IFERROR(VLOOKUP(A44,ParaFY19!$A$21:$Z$543,7,0),0)</f>
        <v>49196</v>
      </c>
      <c r="AI44" s="14">
        <f t="shared" si="370"/>
        <v>5.7403561177102045</v>
      </c>
      <c r="AJ44" s="14">
        <f>IFERROR(VLOOKUP(A44,ConEnroll!$A$7:$S$341,13,0),0)</f>
        <v>0</v>
      </c>
      <c r="AK44" s="14">
        <f t="shared" si="371"/>
        <v>0</v>
      </c>
      <c r="AL44" s="14">
        <f t="shared" si="324"/>
        <v>533874.48572</v>
      </c>
      <c r="AM44" s="14">
        <f t="shared" si="372"/>
        <v>62.2942855149238</v>
      </c>
      <c r="AN44" s="14">
        <f t="shared" si="373"/>
        <v>97922504.423424408</v>
      </c>
      <c r="AO44" s="14">
        <f t="shared" si="374"/>
        <v>11425.929899351753</v>
      </c>
      <c r="AP44" s="62"/>
      <c r="AQ44" s="14">
        <f t="shared" si="51"/>
        <v>160.4211103591515</v>
      </c>
      <c r="AR44" s="14">
        <f t="shared" si="325"/>
        <v>26.7803018325435</v>
      </c>
      <c r="AS44" s="14">
        <f t="shared" si="326"/>
        <v>6.8492566941261614</v>
      </c>
      <c r="AT44" s="14">
        <f t="shared" si="375"/>
        <v>194.05066888582115</v>
      </c>
      <c r="AU44" s="37">
        <f t="shared" si="328"/>
        <v>1.7276776655456554E-2</v>
      </c>
      <c r="AV44" s="42"/>
      <c r="AW44" s="14" t="str">
        <f>IFERROR(VLOOKUP($A44,#REF!,27,0),"0")</f>
        <v>0</v>
      </c>
      <c r="AX44" s="14">
        <f t="shared" si="376"/>
        <v>0</v>
      </c>
      <c r="AY44" s="14" t="str">
        <f>IFERROR(VLOOKUP($A44,SpecEd22!#REF!,23,0)," ")</f>
        <v xml:space="preserve"> </v>
      </c>
      <c r="AZ44" s="14" t="e">
        <f t="shared" si="377"/>
        <v>#VALUE!</v>
      </c>
      <c r="BA44" s="14">
        <f>IFERROR(VLOOKUP($A44,ECFE!#REF!,23,0),0)</f>
        <v>0</v>
      </c>
      <c r="BB44" s="14">
        <f t="shared" si="378"/>
        <v>0</v>
      </c>
      <c r="BC44" s="14">
        <f>IFERROR(VLOOKUP($A44,#REF!,17,0),0)</f>
        <v>0</v>
      </c>
      <c r="BD44" s="14">
        <f t="shared" si="379"/>
        <v>0</v>
      </c>
      <c r="BE44" s="14">
        <f>IFERROR(VLOOKUP($A44,#REF!,9,0),0)</f>
        <v>0</v>
      </c>
      <c r="BF44" s="14">
        <f t="shared" si="380"/>
        <v>0</v>
      </c>
      <c r="BG44" s="14">
        <v>0</v>
      </c>
      <c r="BH44" s="14">
        <f t="shared" si="381"/>
        <v>0</v>
      </c>
      <c r="BI44" s="14">
        <f>IFERROR(VLOOKUP($A44,ConEnroll!$A$8:$S$601,15,0),0)</f>
        <v>0</v>
      </c>
      <c r="BJ44" s="14">
        <f t="shared" si="382"/>
        <v>0</v>
      </c>
      <c r="BK44" s="14">
        <f t="shared" si="383"/>
        <v>0</v>
      </c>
      <c r="BL44" s="14">
        <f t="shared" si="384"/>
        <v>0</v>
      </c>
      <c r="BM44" s="14" t="e">
        <f t="shared" si="385"/>
        <v>#VALUE!</v>
      </c>
      <c r="BN44" s="14" t="e">
        <f t="shared" si="386"/>
        <v>#VALUE!</v>
      </c>
      <c r="BO44" s="42"/>
      <c r="BP44" s="14">
        <f t="shared" si="331"/>
        <v>9693.8012531796212</v>
      </c>
      <c r="BQ44" s="14" t="e">
        <f t="shared" si="332"/>
        <v>#VALUE!</v>
      </c>
      <c r="BR44" s="14">
        <f t="shared" si="387"/>
        <v>62.2942855149238</v>
      </c>
      <c r="BS44" s="14" t="e">
        <f t="shared" si="334"/>
        <v>#VALUE!</v>
      </c>
      <c r="BT44" s="37" t="e">
        <f t="shared" si="335"/>
        <v>#VALUE!</v>
      </c>
      <c r="BU44" s="41"/>
      <c r="BV44" s="14" t="str">
        <f>IFERROR(VLOOKUP($A44,#REF!,27,0),"0")</f>
        <v>0</v>
      </c>
      <c r="BW44" s="14">
        <f t="shared" si="388"/>
        <v>0</v>
      </c>
      <c r="BX44" s="14" t="str">
        <f>IFERROR(VLOOKUP($A44,SpecEd22!$Z$22:$AV$606,59,0)," ")</f>
        <v xml:space="preserve"> </v>
      </c>
      <c r="BY44" s="14" t="e">
        <f t="shared" si="389"/>
        <v>#VALUE!</v>
      </c>
      <c r="BZ44" s="14">
        <f>IFERROR(VLOOKUP($A44,ECFE!#REF!,25,0),0)</f>
        <v>0</v>
      </c>
      <c r="CA44" s="14">
        <f t="shared" si="390"/>
        <v>0</v>
      </c>
      <c r="CB44" s="14">
        <f>IFERROR(VLOOKUP($A44,#REF!,17,0),0)</f>
        <v>0</v>
      </c>
      <c r="CC44" s="14">
        <f t="shared" si="391"/>
        <v>0</v>
      </c>
      <c r="CD44" s="14">
        <f>IFERROR(VLOOKUP($A44,#REF!,9,0),0)</f>
        <v>0</v>
      </c>
      <c r="CE44" s="14">
        <f t="shared" si="392"/>
        <v>0</v>
      </c>
      <c r="CF44" s="14">
        <v>0</v>
      </c>
      <c r="CG44" s="14">
        <f t="shared" si="393"/>
        <v>0</v>
      </c>
      <c r="CH44" s="14">
        <f>IFERROR(VLOOKUP($A44,ConEnroll!$A$8:$S$601,15,0),0)</f>
        <v>0</v>
      </c>
      <c r="CI44" s="14">
        <f t="shared" si="394"/>
        <v>0</v>
      </c>
      <c r="CJ44" s="14">
        <f t="shared" si="395"/>
        <v>0</v>
      </c>
      <c r="CK44" s="14">
        <f t="shared" si="396"/>
        <v>0</v>
      </c>
      <c r="CL44" s="14" t="e">
        <f t="shared" si="397"/>
        <v>#VALUE!</v>
      </c>
      <c r="CM44" s="14" t="e">
        <f t="shared" si="398"/>
        <v>#VALUE!</v>
      </c>
      <c r="CN44" s="42"/>
      <c r="CO44" s="14">
        <f t="shared" si="338"/>
        <v>-9533.3801428204697</v>
      </c>
      <c r="CP44" s="14" t="e">
        <f t="shared" si="339"/>
        <v>#VALUE!</v>
      </c>
      <c r="CQ44" s="14">
        <f t="shared" si="340"/>
        <v>-55.445028820797639</v>
      </c>
      <c r="CR44" s="14" t="e">
        <f t="shared" si="341"/>
        <v>#VALUE!</v>
      </c>
      <c r="CS44" s="37" t="e">
        <f t="shared" si="342"/>
        <v>#VALUE!</v>
      </c>
      <c r="CT44" s="239"/>
      <c r="CU44" s="239"/>
      <c r="CV44" s="468"/>
      <c r="CW44" s="14">
        <f>IFERROR(VLOOKUP($A44,BaseFY23!$A$7:$AK$527,6,0),0)</f>
        <v>8434.0478480000002</v>
      </c>
      <c r="CX44" s="14">
        <f>IFERROR(VLOOKUP($A44,BaseFY23!$A$7:$AN$528,28,0),0)</f>
        <v>81211335.75</v>
      </c>
      <c r="CY44" s="14">
        <f t="shared" si="399"/>
        <v>9628.9868416217214</v>
      </c>
      <c r="CZ44" s="14">
        <f>IFERROR(VLOOKUP($A44,SpecEd23!$A$21:$BB$605,23,0)," ")</f>
        <v>15873404.81896811</v>
      </c>
      <c r="DA44" s="14">
        <f t="shared" si="400"/>
        <v>1882.0624574393698</v>
      </c>
      <c r="DB44" s="14">
        <f>IFERROR(VLOOKUP($A44,ECFE!$A$16:$AB$347,7,0),0)</f>
        <v>475174.98599999998</v>
      </c>
      <c r="DC44" s="14">
        <f t="shared" si="401"/>
        <v>56.340086582823943</v>
      </c>
      <c r="DD44" s="14">
        <v>0</v>
      </c>
      <c r="DE44" s="14">
        <f t="shared" si="402"/>
        <v>0</v>
      </c>
      <c r="DF44" s="14">
        <f>IFERROR(VLOOKUP($A44,ConEnroll!$A$7:$S$338,10,0),0)</f>
        <v>0</v>
      </c>
      <c r="DG44" s="14">
        <f t="shared" si="403"/>
        <v>0</v>
      </c>
      <c r="DH44" s="14">
        <f t="shared" si="343"/>
        <v>475174.98599999998</v>
      </c>
      <c r="DI44" s="14">
        <f t="shared" si="404"/>
        <v>56.340086582823943</v>
      </c>
      <c r="DJ44" s="14">
        <f t="shared" si="344"/>
        <v>97559915.554968119</v>
      </c>
      <c r="DK44" s="14">
        <f t="shared" si="405"/>
        <v>11567.389385643917</v>
      </c>
      <c r="DL44" s="42"/>
      <c r="DM44" s="14">
        <f>IFERROR(VLOOKUP($A44,HouseFY23!$A$7:$AJ$528,28,0),0)</f>
        <v>83915278.75</v>
      </c>
      <c r="DN44" s="14">
        <f t="shared" si="406"/>
        <v>9949.5853310696093</v>
      </c>
      <c r="DO44" s="14">
        <f>IFERROR(VLOOKUP($A44,Compens80percent!$A$13:$M$560,12,0),0)</f>
        <v>0</v>
      </c>
      <c r="DP44" s="14">
        <f t="shared" si="406"/>
        <v>0</v>
      </c>
      <c r="DQ44" s="14">
        <f t="shared" si="407"/>
        <v>83915278.75</v>
      </c>
      <c r="DR44" s="14">
        <f t="shared" si="408"/>
        <v>9791.5193052670875</v>
      </c>
      <c r="DS44" s="14">
        <f>IFERROR(VLOOKUP($A44,SpecEd23!$A$21:$Z$550,14,0),0)</f>
        <v>16375709.64748358</v>
      </c>
      <c r="DT44" s="14">
        <f t="shared" si="409"/>
        <v>1941.6192488600616</v>
      </c>
      <c r="DU44" s="14">
        <f>IFERROR(VLOOKUP($A44,ECFE!$A$16:$AB$347,9,0),0)</f>
        <v>494372.05543440004</v>
      </c>
      <c r="DV44" s="14">
        <f t="shared" si="410"/>
        <v>58.616226080770041</v>
      </c>
      <c r="DW44" s="14">
        <f>IFERROR(VLOOKUP($A44,ParaFY19!$A$21:$Z$543,7,0),0)</f>
        <v>49196</v>
      </c>
      <c r="DX44" s="14">
        <f t="shared" si="411"/>
        <v>5.8330235832923387</v>
      </c>
      <c r="DY44" s="14">
        <f>IFERROR(VLOOKUP($A44,ConEnroll!$A$7:$S$341,13,0),0)</f>
        <v>0</v>
      </c>
      <c r="DZ44" s="14">
        <f t="shared" si="412"/>
        <v>0</v>
      </c>
      <c r="EA44" s="14">
        <f t="shared" si="345"/>
        <v>543568.05543439998</v>
      </c>
      <c r="EB44" s="14">
        <f t="shared" si="413"/>
        <v>64.449249664062378</v>
      </c>
      <c r="EC44" s="14">
        <f t="shared" si="346"/>
        <v>100834556.45291798</v>
      </c>
      <c r="ED44" s="14">
        <f t="shared" si="414"/>
        <v>11955.653829593732</v>
      </c>
      <c r="EE44" s="62"/>
      <c r="EF44" s="14">
        <f t="shared" si="347"/>
        <v>320.59848944788791</v>
      </c>
      <c r="EG44" s="14">
        <f t="shared" si="348"/>
        <v>59.556791420691752</v>
      </c>
      <c r="EH44" s="14">
        <f t="shared" si="349"/>
        <v>8.1091630812384352</v>
      </c>
      <c r="EI44" s="14">
        <f t="shared" si="415"/>
        <v>388.26444394981809</v>
      </c>
      <c r="EJ44" s="37">
        <f t="shared" si="351"/>
        <v>3.3565433911275283E-2</v>
      </c>
      <c r="EK44" s="42"/>
      <c r="EL44" s="14" t="str">
        <f>IFERROR(VLOOKUP($A44,#REF!,27,0),"0")</f>
        <v>0</v>
      </c>
      <c r="EM44" s="14">
        <f t="shared" si="416"/>
        <v>0</v>
      </c>
      <c r="EN44" s="14" t="str">
        <f>IFERROR(VLOOKUP($A44,SpecEd23!#REF!,23,0)," ")</f>
        <v xml:space="preserve"> </v>
      </c>
      <c r="EO44" s="14" t="e">
        <f t="shared" si="417"/>
        <v>#VALUE!</v>
      </c>
      <c r="EP44" s="14">
        <f>IFERROR(VLOOKUP($A44,ECFE!#REF!,24,0),0)</f>
        <v>0</v>
      </c>
      <c r="EQ44" s="14">
        <f t="shared" si="418"/>
        <v>0</v>
      </c>
      <c r="ER44" s="14">
        <f>IFERROR(VLOOKUP($A44,#REF!,30,0),0)</f>
        <v>0</v>
      </c>
      <c r="ES44" s="14">
        <f t="shared" si="419"/>
        <v>0</v>
      </c>
      <c r="ET44" s="14">
        <f>IFERROR(VLOOKUP($A44,#REF!,12,0),0)</f>
        <v>0</v>
      </c>
      <c r="EU44" s="14">
        <f t="shared" si="420"/>
        <v>0</v>
      </c>
      <c r="EV44" s="14">
        <v>0</v>
      </c>
      <c r="EW44" s="14">
        <f t="shared" si="421"/>
        <v>0</v>
      </c>
      <c r="EX44" s="14">
        <f>IFERROR(VLOOKUP($A44,ConEnroll!$A$8:$S$601,16,0),0)</f>
        <v>0</v>
      </c>
      <c r="EY44" s="14">
        <f t="shared" si="422"/>
        <v>0</v>
      </c>
      <c r="EZ44" s="14">
        <f t="shared" si="423"/>
        <v>0</v>
      </c>
      <c r="FA44" s="14">
        <f t="shared" si="424"/>
        <v>0</v>
      </c>
      <c r="FB44" s="14" t="e">
        <f t="shared" si="425"/>
        <v>#VALUE!</v>
      </c>
      <c r="FC44" s="14" t="e">
        <f t="shared" si="426"/>
        <v>#VALUE!</v>
      </c>
      <c r="FD44" s="62"/>
      <c r="FE44" s="14">
        <f t="shared" si="352"/>
        <v>9949.5853310696093</v>
      </c>
      <c r="FF44" s="14" t="e">
        <f t="shared" si="353"/>
        <v>#VALUE!</v>
      </c>
      <c r="FG44" s="14">
        <f t="shared" si="427"/>
        <v>64.449249664062378</v>
      </c>
      <c r="FH44" s="14" t="e">
        <f t="shared" si="354"/>
        <v>#VALUE!</v>
      </c>
      <c r="FI44" s="37" t="e">
        <f t="shared" si="355"/>
        <v>#VALUE!</v>
      </c>
      <c r="FJ44" s="12"/>
      <c r="FK44" s="14" t="str">
        <f>IFERROR(VLOOKUP($A44,#REF!,27,0),"0")</f>
        <v>0</v>
      </c>
      <c r="FL44" s="14">
        <f t="shared" si="428"/>
        <v>0</v>
      </c>
      <c r="FM44" s="14" t="str">
        <f>IFERROR(VLOOKUP($A44,SpecEd23!$X$22:$Y$610,59,0)," ")</f>
        <v xml:space="preserve"> </v>
      </c>
      <c r="FN44" s="14" t="e">
        <f t="shared" si="429"/>
        <v>#VALUE!</v>
      </c>
      <c r="FO44" s="14">
        <f>IFERROR(VLOOKUP($A44,ECFE!#REF!,26,0),0)</f>
        <v>0</v>
      </c>
      <c r="FP44" s="14">
        <f t="shared" si="430"/>
        <v>0</v>
      </c>
      <c r="FQ44" s="14">
        <f>IFERROR(VLOOKUP($A44,#REF!,16,0),0)</f>
        <v>0</v>
      </c>
      <c r="FR44" s="14">
        <f t="shared" si="431"/>
        <v>0</v>
      </c>
      <c r="FS44" s="14">
        <f>IFERROR(VLOOKUP($A44,#REF!,12,0),0)</f>
        <v>0</v>
      </c>
      <c r="FT44" s="14">
        <f t="shared" si="432"/>
        <v>0</v>
      </c>
      <c r="FU44" s="14">
        <v>0</v>
      </c>
      <c r="FV44" s="14">
        <f t="shared" si="433"/>
        <v>0</v>
      </c>
      <c r="FW44" s="14">
        <f>IFERROR(VLOOKUP($A44,ConEnroll!$A$8:$S$601,16,0),0)</f>
        <v>0</v>
      </c>
      <c r="FX44" s="14">
        <f t="shared" si="434"/>
        <v>0</v>
      </c>
      <c r="FY44" s="14">
        <f t="shared" si="435"/>
        <v>0</v>
      </c>
      <c r="FZ44" s="14">
        <f t="shared" si="436"/>
        <v>0</v>
      </c>
      <c r="GA44" s="14" t="e">
        <f t="shared" si="437"/>
        <v>#VALUE!</v>
      </c>
      <c r="GB44" s="14" t="e">
        <f t="shared" si="438"/>
        <v>#VALUE!</v>
      </c>
      <c r="GC44" s="39"/>
      <c r="GD44" s="14">
        <f t="shared" si="356"/>
        <v>-9628.9868416217214</v>
      </c>
      <c r="GE44" s="14" t="e">
        <f t="shared" si="357"/>
        <v>#VALUE!</v>
      </c>
      <c r="GF44" s="14">
        <f t="shared" si="358"/>
        <v>-56.340086582823943</v>
      </c>
      <c r="GG44" s="14" t="e">
        <f t="shared" si="359"/>
        <v>#VALUE!</v>
      </c>
      <c r="GH44" s="37" t="e">
        <f t="shared" si="360"/>
        <v>#VALUE!</v>
      </c>
    </row>
    <row r="45" spans="1:190" ht="12.5" x14ac:dyDescent="0.25">
      <c r="A45" s="67">
        <v>81</v>
      </c>
      <c r="B45" s="35">
        <v>1</v>
      </c>
      <c r="C45" s="14">
        <v>6</v>
      </c>
      <c r="D45" s="14"/>
      <c r="E45" s="14"/>
      <c r="F45" s="35" t="s">
        <v>2411</v>
      </c>
      <c r="G45" s="41"/>
      <c r="H45" s="14">
        <f>IFERROR(VLOOKUP($A45,BaseFY22!$A$7:$AK$528,6,0),0)</f>
        <v>132</v>
      </c>
      <c r="I45" s="14">
        <f>IFERROR(VLOOKUP($A45,BaseFY22!$A$7:$AK$528,28,0),0)</f>
        <v>1533145.5</v>
      </c>
      <c r="J45" s="14">
        <f t="shared" si="361"/>
        <v>11614.738636363636</v>
      </c>
      <c r="K45" s="14">
        <f>IFERROR(VLOOKUP($A45,SpecEd22!$A$21:$BB$605,24,0)," ")</f>
        <v>274159.27769853215</v>
      </c>
      <c r="L45" s="14">
        <f t="shared" si="362"/>
        <v>2076.9642249888798</v>
      </c>
      <c r="M45" s="14">
        <f>IFERROR(VLOOKUP($A45,ECFE!$A$16:$AB$347,7,0),0)</f>
        <v>22656.149999999998</v>
      </c>
      <c r="N45" s="14">
        <f t="shared" si="318"/>
        <v>171.63749999999999</v>
      </c>
      <c r="O45" s="14">
        <v>0</v>
      </c>
      <c r="P45" s="14">
        <f t="shared" si="318"/>
        <v>0</v>
      </c>
      <c r="Q45" s="14">
        <f>IFERROR(VLOOKUP($A45,ConEnroll!$A$7:$S$337,10,0),0)</f>
        <v>576.70000000000005</v>
      </c>
      <c r="R45" s="14">
        <f t="shared" si="363"/>
        <v>4.3689393939393941</v>
      </c>
      <c r="S45" s="14">
        <f t="shared" si="319"/>
        <v>23232.85</v>
      </c>
      <c r="T45" s="14">
        <f t="shared" si="364"/>
        <v>176.00643939393939</v>
      </c>
      <c r="U45" s="14">
        <f t="shared" si="320"/>
        <v>1830537.6276985323</v>
      </c>
      <c r="V45" s="14">
        <f t="shared" si="365"/>
        <v>13867.709300746457</v>
      </c>
      <c r="W45" s="42"/>
      <c r="X45" s="14">
        <f>IFERROR(VLOOKUP($A45,HouseFY22!$A$6:$AJ$528,28,0),0)</f>
        <v>1556807.5</v>
      </c>
      <c r="Y45" s="14">
        <f t="shared" si="366"/>
        <v>11793.996212121212</v>
      </c>
      <c r="Z45" s="14">
        <f>IFERROR(VLOOKUP($A45,Compens80percent!$A$13:$M$560,12,0),0)</f>
        <v>0</v>
      </c>
      <c r="AA45" s="14">
        <f t="shared" si="366"/>
        <v>0</v>
      </c>
      <c r="AB45" s="14">
        <f t="shared" si="367"/>
        <v>1556807.5</v>
      </c>
      <c r="AC45" s="14">
        <f t="shared" si="366"/>
        <v>11793.996212121212</v>
      </c>
      <c r="AD45" s="14">
        <f>IFERROR(VLOOKUP(A45,SpecEd22!$A$21:$Z$550,14,0),0)</f>
        <v>278099.88175469957</v>
      </c>
      <c r="AE45" s="14">
        <f t="shared" si="368"/>
        <v>2106.8172860204513</v>
      </c>
      <c r="AF45" s="14">
        <f>IFERROR(VLOOKUP($A45,ECFE!$A$16:$AB$348,8,0),0)</f>
        <v>23109.273000000001</v>
      </c>
      <c r="AG45" s="14">
        <f t="shared" si="369"/>
        <v>175.07025000000002</v>
      </c>
      <c r="AH45" s="14">
        <f>IFERROR(VLOOKUP(A45,ParaFY19!$A$21:$Z$543,7,0),0)</f>
        <v>980</v>
      </c>
      <c r="AI45" s="14">
        <f t="shared" si="370"/>
        <v>7.4242424242424239</v>
      </c>
      <c r="AJ45" s="14">
        <f>IFERROR(VLOOKUP(A45,ConEnroll!$A$7:$S$341,13,0),0)</f>
        <v>720.875</v>
      </c>
      <c r="AK45" s="14">
        <f t="shared" si="371"/>
        <v>5.4611742424242422</v>
      </c>
      <c r="AL45" s="14">
        <f t="shared" si="324"/>
        <v>24810.148000000001</v>
      </c>
      <c r="AM45" s="14">
        <f t="shared" si="372"/>
        <v>187.95566666666667</v>
      </c>
      <c r="AN45" s="14">
        <f t="shared" si="373"/>
        <v>1859717.5297546997</v>
      </c>
      <c r="AO45" s="14">
        <f t="shared" si="374"/>
        <v>14088.769164808331</v>
      </c>
      <c r="AP45" s="62"/>
      <c r="AQ45" s="14">
        <f t="shared" si="51"/>
        <v>179.25757575757598</v>
      </c>
      <c r="AR45" s="14">
        <f t="shared" si="325"/>
        <v>29.853061031571542</v>
      </c>
      <c r="AS45" s="14">
        <f t="shared" si="326"/>
        <v>11.949227272727285</v>
      </c>
      <c r="AT45" s="14">
        <f t="shared" si="375"/>
        <v>221.0598640618748</v>
      </c>
      <c r="AU45" s="37">
        <f t="shared" si="328"/>
        <v>1.5940618545412961E-2</v>
      </c>
      <c r="AV45" s="42"/>
      <c r="AW45" s="14" t="str">
        <f>IFERROR(VLOOKUP($A45,#REF!,27,0),"0")</f>
        <v>0</v>
      </c>
      <c r="AX45" s="14">
        <f t="shared" si="376"/>
        <v>0</v>
      </c>
      <c r="AY45" s="14" t="str">
        <f>IFERROR(VLOOKUP($A45,SpecEd22!#REF!,23,0)," ")</f>
        <v xml:space="preserve"> </v>
      </c>
      <c r="AZ45" s="14" t="e">
        <f t="shared" si="377"/>
        <v>#VALUE!</v>
      </c>
      <c r="BA45" s="14">
        <f>IFERROR(VLOOKUP($A45,ECFE!#REF!,23,0),0)</f>
        <v>0</v>
      </c>
      <c r="BB45" s="14">
        <f t="shared" si="378"/>
        <v>0</v>
      </c>
      <c r="BC45" s="14">
        <f>IFERROR(VLOOKUP($A45,#REF!,17,0),0)</f>
        <v>0</v>
      </c>
      <c r="BD45" s="14">
        <f t="shared" si="379"/>
        <v>0</v>
      </c>
      <c r="BE45" s="14">
        <f>IFERROR(VLOOKUP($A45,#REF!,9,0),0)</f>
        <v>0</v>
      </c>
      <c r="BF45" s="14">
        <f t="shared" si="380"/>
        <v>0</v>
      </c>
      <c r="BG45" s="14">
        <v>0</v>
      </c>
      <c r="BH45" s="14">
        <f t="shared" si="381"/>
        <v>0</v>
      </c>
      <c r="BI45" s="14">
        <f>IFERROR(VLOOKUP($A45,ConEnroll!$A$8:$S$601,15,0),0)</f>
        <v>-34</v>
      </c>
      <c r="BJ45" s="14">
        <f t="shared" si="382"/>
        <v>-0.25757575757575757</v>
      </c>
      <c r="BK45" s="14">
        <f t="shared" si="383"/>
        <v>-34</v>
      </c>
      <c r="BL45" s="14">
        <f t="shared" si="384"/>
        <v>-0.25757575757575757</v>
      </c>
      <c r="BM45" s="14" t="e">
        <f t="shared" si="385"/>
        <v>#VALUE!</v>
      </c>
      <c r="BN45" s="14" t="e">
        <f t="shared" si="386"/>
        <v>#VALUE!</v>
      </c>
      <c r="BO45" s="42"/>
      <c r="BP45" s="14">
        <f t="shared" si="331"/>
        <v>11793.996212121212</v>
      </c>
      <c r="BQ45" s="14" t="e">
        <f t="shared" si="332"/>
        <v>#VALUE!</v>
      </c>
      <c r="BR45" s="14">
        <f t="shared" si="387"/>
        <v>188.21324242424242</v>
      </c>
      <c r="BS45" s="14" t="e">
        <f t="shared" si="334"/>
        <v>#VALUE!</v>
      </c>
      <c r="BT45" s="37" t="e">
        <f t="shared" si="335"/>
        <v>#VALUE!</v>
      </c>
      <c r="BU45" s="41"/>
      <c r="BV45" s="14" t="str">
        <f>IFERROR(VLOOKUP($A45,#REF!,27,0),"0")</f>
        <v>0</v>
      </c>
      <c r="BW45" s="14">
        <f t="shared" si="388"/>
        <v>0</v>
      </c>
      <c r="BX45" s="14" t="str">
        <f>IFERROR(VLOOKUP($A45,SpecEd22!$Z$22:$AV$606,59,0)," ")</f>
        <v xml:space="preserve"> </v>
      </c>
      <c r="BY45" s="14" t="e">
        <f t="shared" si="389"/>
        <v>#VALUE!</v>
      </c>
      <c r="BZ45" s="14">
        <f>IFERROR(VLOOKUP($A45,ECFE!#REF!,25,0),0)</f>
        <v>0</v>
      </c>
      <c r="CA45" s="14">
        <f t="shared" si="390"/>
        <v>0</v>
      </c>
      <c r="CB45" s="14">
        <f>IFERROR(VLOOKUP($A45,#REF!,17,0),0)</f>
        <v>0</v>
      </c>
      <c r="CC45" s="14">
        <f t="shared" si="391"/>
        <v>0</v>
      </c>
      <c r="CD45" s="14">
        <f>IFERROR(VLOOKUP($A45,#REF!,9,0),0)</f>
        <v>0</v>
      </c>
      <c r="CE45" s="14">
        <f t="shared" si="392"/>
        <v>0</v>
      </c>
      <c r="CF45" s="14">
        <v>0</v>
      </c>
      <c r="CG45" s="14">
        <f t="shared" si="393"/>
        <v>0</v>
      </c>
      <c r="CH45" s="14">
        <f>IFERROR(VLOOKUP($A45,ConEnroll!$A$8:$S$601,15,0),0)</f>
        <v>-34</v>
      </c>
      <c r="CI45" s="14">
        <f t="shared" si="394"/>
        <v>-0.25757575757575757</v>
      </c>
      <c r="CJ45" s="14">
        <f t="shared" si="395"/>
        <v>-34</v>
      </c>
      <c r="CK45" s="14">
        <f t="shared" si="396"/>
        <v>-0.25757575757575757</v>
      </c>
      <c r="CL45" s="14" t="e">
        <f t="shared" si="397"/>
        <v>#VALUE!</v>
      </c>
      <c r="CM45" s="14" t="e">
        <f t="shared" si="398"/>
        <v>#VALUE!</v>
      </c>
      <c r="CN45" s="42"/>
      <c r="CO45" s="14">
        <f t="shared" si="338"/>
        <v>-11614.738636363636</v>
      </c>
      <c r="CP45" s="14" t="e">
        <f t="shared" si="339"/>
        <v>#VALUE!</v>
      </c>
      <c r="CQ45" s="14">
        <f t="shared" si="340"/>
        <v>-176.26401515151514</v>
      </c>
      <c r="CR45" s="14" t="e">
        <f t="shared" si="341"/>
        <v>#VALUE!</v>
      </c>
      <c r="CS45" s="37" t="e">
        <f t="shared" si="342"/>
        <v>#VALUE!</v>
      </c>
      <c r="CT45" s="239"/>
      <c r="CU45" s="239"/>
      <c r="CV45" s="468"/>
      <c r="CW45" s="14">
        <f>IFERROR(VLOOKUP($A45,BaseFY23!$A$7:$AK$527,6,0),0)</f>
        <v>121.61666700000001</v>
      </c>
      <c r="CX45" s="14">
        <f>IFERROR(VLOOKUP($A45,BaseFY23!$A$7:$AN$528,28,0),0)</f>
        <v>1426189.25</v>
      </c>
      <c r="CY45" s="14">
        <f t="shared" si="399"/>
        <v>11726.922675820411</v>
      </c>
      <c r="CZ45" s="14">
        <f>IFERROR(VLOOKUP($A45,SpecEd23!$A$21:$BB$605,23,0)," ")</f>
        <v>269707.36097029236</v>
      </c>
      <c r="DA45" s="14">
        <f t="shared" si="400"/>
        <v>2217.6842008858239</v>
      </c>
      <c r="DB45" s="14">
        <f>IFERROR(VLOOKUP($A45,ECFE!$A$16:$AB$347,7,0),0)</f>
        <v>22656.149999999998</v>
      </c>
      <c r="DC45" s="14">
        <f t="shared" si="401"/>
        <v>186.29148914268467</v>
      </c>
      <c r="DD45" s="14">
        <v>0</v>
      </c>
      <c r="DE45" s="14">
        <f t="shared" si="402"/>
        <v>0</v>
      </c>
      <c r="DF45" s="14">
        <f>IFERROR(VLOOKUP($A45,ConEnroll!$A$7:$S$338,10,0),0)</f>
        <v>576.70000000000005</v>
      </c>
      <c r="DG45" s="14">
        <f t="shared" si="403"/>
        <v>4.741948733063043</v>
      </c>
      <c r="DH45" s="14">
        <f t="shared" si="343"/>
        <v>23232.85</v>
      </c>
      <c r="DI45" s="14">
        <f t="shared" si="404"/>
        <v>191.03343787574772</v>
      </c>
      <c r="DJ45" s="14">
        <f t="shared" si="344"/>
        <v>1719129.4609702923</v>
      </c>
      <c r="DK45" s="14">
        <f t="shared" si="405"/>
        <v>14135.640314581982</v>
      </c>
      <c r="DL45" s="42"/>
      <c r="DM45" s="14">
        <f>IFERROR(VLOOKUP($A45,HouseFY23!$A$7:$AJ$528,28,0),0)</f>
        <v>1469343.25</v>
      </c>
      <c r="DN45" s="14">
        <f t="shared" si="406"/>
        <v>12081.758908916652</v>
      </c>
      <c r="DO45" s="14">
        <f>IFERROR(VLOOKUP($A45,Compens80percent!$A$13:$M$560,12,0),0)</f>
        <v>0</v>
      </c>
      <c r="DP45" s="14">
        <f t="shared" si="406"/>
        <v>0</v>
      </c>
      <c r="DQ45" s="14">
        <f t="shared" si="407"/>
        <v>1469343.25</v>
      </c>
      <c r="DR45" s="14">
        <f t="shared" si="408"/>
        <v>11131.388257575758</v>
      </c>
      <c r="DS45" s="14">
        <f>IFERROR(VLOOKUP($A45,SpecEd23!$A$21:$Z$550,14,0),0)</f>
        <v>276902.73901516182</v>
      </c>
      <c r="DT45" s="14">
        <f t="shared" si="409"/>
        <v>2276.8486083832722</v>
      </c>
      <c r="DU45" s="14">
        <f>IFERROR(VLOOKUP($A45,ECFE!$A$16:$AB$347,9,0),0)</f>
        <v>23571.458460000002</v>
      </c>
      <c r="DV45" s="14">
        <f t="shared" si="410"/>
        <v>193.81766530404917</v>
      </c>
      <c r="DW45" s="14">
        <f>IFERROR(VLOOKUP($A45,ParaFY19!$A$21:$Z$543,7,0),0)</f>
        <v>980</v>
      </c>
      <c r="DX45" s="14">
        <f t="shared" si="411"/>
        <v>8.0581060489019976</v>
      </c>
      <c r="DY45" s="14">
        <f>IFERROR(VLOOKUP($A45,ConEnroll!$A$7:$S$341,13,0),0)</f>
        <v>720.875</v>
      </c>
      <c r="DZ45" s="14">
        <f t="shared" si="412"/>
        <v>5.927435916328804</v>
      </c>
      <c r="EA45" s="14">
        <f t="shared" si="345"/>
        <v>25272.333460000002</v>
      </c>
      <c r="EB45" s="14">
        <f t="shared" si="413"/>
        <v>207.80320726927997</v>
      </c>
      <c r="EC45" s="14">
        <f t="shared" si="346"/>
        <v>1771518.3224751619</v>
      </c>
      <c r="ED45" s="14">
        <f t="shared" si="414"/>
        <v>14566.410724569205</v>
      </c>
      <c r="EE45" s="62"/>
      <c r="EF45" s="14">
        <f t="shared" si="347"/>
        <v>354.8362330962409</v>
      </c>
      <c r="EG45" s="14">
        <f t="shared" si="348"/>
        <v>59.164407497448337</v>
      </c>
      <c r="EH45" s="14">
        <f t="shared" si="349"/>
        <v>16.769769393532243</v>
      </c>
      <c r="EI45" s="14">
        <f t="shared" si="415"/>
        <v>430.77040998722146</v>
      </c>
      <c r="EJ45" s="37">
        <f t="shared" si="351"/>
        <v>3.0474064166930534E-2</v>
      </c>
      <c r="EK45" s="42"/>
      <c r="EL45" s="14" t="str">
        <f>IFERROR(VLOOKUP($A45,#REF!,27,0),"0")</f>
        <v>0</v>
      </c>
      <c r="EM45" s="14">
        <f t="shared" si="416"/>
        <v>0</v>
      </c>
      <c r="EN45" s="14" t="str">
        <f>IFERROR(VLOOKUP($A45,SpecEd23!#REF!,23,0)," ")</f>
        <v xml:space="preserve"> </v>
      </c>
      <c r="EO45" s="14" t="e">
        <f t="shared" si="417"/>
        <v>#VALUE!</v>
      </c>
      <c r="EP45" s="14">
        <f>IFERROR(VLOOKUP($A45,ECFE!#REF!,24,0),0)</f>
        <v>0</v>
      </c>
      <c r="EQ45" s="14">
        <f t="shared" si="418"/>
        <v>0</v>
      </c>
      <c r="ER45" s="14">
        <f>IFERROR(VLOOKUP($A45,#REF!,30,0),0)</f>
        <v>0</v>
      </c>
      <c r="ES45" s="14">
        <f t="shared" si="419"/>
        <v>0</v>
      </c>
      <c r="ET45" s="14">
        <f>IFERROR(VLOOKUP($A45,#REF!,12,0),0)</f>
        <v>0</v>
      </c>
      <c r="EU45" s="14">
        <f t="shared" si="420"/>
        <v>0</v>
      </c>
      <c r="EV45" s="14">
        <v>0</v>
      </c>
      <c r="EW45" s="14">
        <f t="shared" si="421"/>
        <v>0</v>
      </c>
      <c r="EX45" s="14">
        <f>IFERROR(VLOOKUP($A45,ConEnroll!$A$8:$S$601,16,0),0)</f>
        <v>47</v>
      </c>
      <c r="EY45" s="14">
        <f t="shared" si="422"/>
        <v>0.3864601880595856</v>
      </c>
      <c r="EZ45" s="14">
        <f t="shared" si="423"/>
        <v>47</v>
      </c>
      <c r="FA45" s="14">
        <f t="shared" si="424"/>
        <v>0.3864601880595856</v>
      </c>
      <c r="FB45" s="14" t="e">
        <f t="shared" si="425"/>
        <v>#VALUE!</v>
      </c>
      <c r="FC45" s="14" t="e">
        <f t="shared" si="426"/>
        <v>#VALUE!</v>
      </c>
      <c r="FD45" s="62"/>
      <c r="FE45" s="14">
        <f t="shared" si="352"/>
        <v>12081.758908916652</v>
      </c>
      <c r="FF45" s="14" t="e">
        <f t="shared" si="353"/>
        <v>#VALUE!</v>
      </c>
      <c r="FG45" s="14">
        <f t="shared" si="427"/>
        <v>207.41674708122039</v>
      </c>
      <c r="FH45" s="14" t="e">
        <f t="shared" si="354"/>
        <v>#VALUE!</v>
      </c>
      <c r="FI45" s="37" t="e">
        <f t="shared" si="355"/>
        <v>#VALUE!</v>
      </c>
      <c r="FJ45" s="12"/>
      <c r="FK45" s="14" t="str">
        <f>IFERROR(VLOOKUP($A45,#REF!,27,0),"0")</f>
        <v>0</v>
      </c>
      <c r="FL45" s="14">
        <f t="shared" si="428"/>
        <v>0</v>
      </c>
      <c r="FM45" s="14" t="str">
        <f>IFERROR(VLOOKUP($A45,SpecEd23!$X$22:$Y$610,59,0)," ")</f>
        <v xml:space="preserve"> </v>
      </c>
      <c r="FN45" s="14" t="e">
        <f t="shared" si="429"/>
        <v>#VALUE!</v>
      </c>
      <c r="FO45" s="14">
        <f>IFERROR(VLOOKUP($A45,ECFE!#REF!,26,0),0)</f>
        <v>0</v>
      </c>
      <c r="FP45" s="14">
        <f t="shared" si="430"/>
        <v>0</v>
      </c>
      <c r="FQ45" s="14">
        <f>IFERROR(VLOOKUP($A45,#REF!,16,0),0)</f>
        <v>0</v>
      </c>
      <c r="FR45" s="14">
        <f t="shared" si="431"/>
        <v>0</v>
      </c>
      <c r="FS45" s="14">
        <f>IFERROR(VLOOKUP($A45,#REF!,12,0),0)</f>
        <v>0</v>
      </c>
      <c r="FT45" s="14">
        <f t="shared" si="432"/>
        <v>0</v>
      </c>
      <c r="FU45" s="14">
        <v>0</v>
      </c>
      <c r="FV45" s="14">
        <f t="shared" si="433"/>
        <v>0</v>
      </c>
      <c r="FW45" s="14">
        <f>IFERROR(VLOOKUP($A45,ConEnroll!$A$8:$S$601,16,0),0)</f>
        <v>47</v>
      </c>
      <c r="FX45" s="14">
        <f t="shared" si="434"/>
        <v>0.3864601880595856</v>
      </c>
      <c r="FY45" s="14">
        <f t="shared" si="435"/>
        <v>47</v>
      </c>
      <c r="FZ45" s="14">
        <f t="shared" si="436"/>
        <v>0.3864601880595856</v>
      </c>
      <c r="GA45" s="14" t="e">
        <f t="shared" si="437"/>
        <v>#VALUE!</v>
      </c>
      <c r="GB45" s="14" t="e">
        <f t="shared" si="438"/>
        <v>#VALUE!</v>
      </c>
      <c r="GC45" s="39"/>
      <c r="GD45" s="14">
        <f t="shared" si="356"/>
        <v>-11726.922675820411</v>
      </c>
      <c r="GE45" s="14" t="e">
        <f t="shared" si="357"/>
        <v>#VALUE!</v>
      </c>
      <c r="GF45" s="14">
        <f t="shared" si="358"/>
        <v>-190.64697768768815</v>
      </c>
      <c r="GG45" s="14" t="e">
        <f t="shared" si="359"/>
        <v>#VALUE!</v>
      </c>
      <c r="GH45" s="37" t="e">
        <f t="shared" si="360"/>
        <v>#VALUE!</v>
      </c>
    </row>
    <row r="46" spans="1:190" ht="12.5" x14ac:dyDescent="0.25">
      <c r="A46" s="67">
        <v>84</v>
      </c>
      <c r="B46" s="35">
        <v>1</v>
      </c>
      <c r="C46" s="14">
        <v>6</v>
      </c>
      <c r="D46" s="14"/>
      <c r="E46" s="14"/>
      <c r="F46" s="35" t="s">
        <v>2412</v>
      </c>
      <c r="G46" s="41"/>
      <c r="H46" s="14">
        <f>IFERROR(VLOOKUP($A46,BaseFY22!$A$7:$AK$528,6,0),0)</f>
        <v>549</v>
      </c>
      <c r="I46" s="14">
        <f>IFERROR(VLOOKUP($A46,BaseFY22!$A$7:$AK$528,28,0),0)</f>
        <v>5273247.25</v>
      </c>
      <c r="J46" s="14">
        <f t="shared" si="361"/>
        <v>9605.1862477231334</v>
      </c>
      <c r="K46" s="14">
        <f>IFERROR(VLOOKUP($A46,SpecEd22!$A$21:$BB$605,24,0)," ")</f>
        <v>593432.91763853107</v>
      </c>
      <c r="L46" s="14">
        <f t="shared" si="362"/>
        <v>1080.9342762086176</v>
      </c>
      <c r="M46" s="14">
        <f>IFERROR(VLOOKUP($A46,ECFE!$A$16:$AB$347,7,0),0)</f>
        <v>54223.718999999997</v>
      </c>
      <c r="N46" s="14">
        <f t="shared" si="318"/>
        <v>98.768158469945348</v>
      </c>
      <c r="O46" s="14">
        <v>0</v>
      </c>
      <c r="P46" s="14">
        <f t="shared" si="318"/>
        <v>0</v>
      </c>
      <c r="Q46" s="14">
        <f>IFERROR(VLOOKUP($A46,ConEnroll!$A$7:$S$337,10,0),0)</f>
        <v>3827.2</v>
      </c>
      <c r="R46" s="14">
        <f t="shared" si="363"/>
        <v>6.9712204007285967</v>
      </c>
      <c r="S46" s="14">
        <f t="shared" si="319"/>
        <v>58050.918999999994</v>
      </c>
      <c r="T46" s="14">
        <f t="shared" si="364"/>
        <v>105.73937887067395</v>
      </c>
      <c r="U46" s="14">
        <f t="shared" si="320"/>
        <v>5924731.0866385307</v>
      </c>
      <c r="V46" s="14">
        <f t="shared" si="365"/>
        <v>10791.859902802424</v>
      </c>
      <c r="W46" s="42"/>
      <c r="X46" s="14">
        <f>IFERROR(VLOOKUP($A46,HouseFY22!$A$6:$AJ$528,28,0),0)</f>
        <v>5519812.0588699998</v>
      </c>
      <c r="Y46" s="14">
        <f t="shared" si="366"/>
        <v>10054.302475173041</v>
      </c>
      <c r="Z46" s="14">
        <f>IFERROR(VLOOKUP($A46,Compens80percent!$A$13:$M$560,12,0),0)</f>
        <v>0</v>
      </c>
      <c r="AA46" s="14">
        <f t="shared" si="366"/>
        <v>0</v>
      </c>
      <c r="AB46" s="14">
        <f t="shared" si="367"/>
        <v>5519812.0588699998</v>
      </c>
      <c r="AC46" s="14">
        <f t="shared" si="366"/>
        <v>10054.302475173041</v>
      </c>
      <c r="AD46" s="14">
        <f>IFERROR(VLOOKUP(A46,SpecEd22!$A$21:$Z$550,14,0),0)</f>
        <v>605811.14032354578</v>
      </c>
      <c r="AE46" s="14">
        <f t="shared" si="368"/>
        <v>1103.4811299153839</v>
      </c>
      <c r="AF46" s="14">
        <f>IFERROR(VLOOKUP($A46,ECFE!$A$16:$AB$348,8,0),0)</f>
        <v>55308.193380000004</v>
      </c>
      <c r="AG46" s="14">
        <f t="shared" si="369"/>
        <v>100.74352163934427</v>
      </c>
      <c r="AH46" s="14">
        <f>IFERROR(VLOOKUP(A46,ParaFY19!$A$21:$Z$543,7,0),0)</f>
        <v>6664</v>
      </c>
      <c r="AI46" s="14">
        <f t="shared" si="370"/>
        <v>12.138433515482696</v>
      </c>
      <c r="AJ46" s="14">
        <f>IFERROR(VLOOKUP(A46,ConEnroll!$A$7:$S$341,13,0),0)</f>
        <v>4784</v>
      </c>
      <c r="AK46" s="14">
        <f t="shared" si="371"/>
        <v>8.714025500910747</v>
      </c>
      <c r="AL46" s="14">
        <f t="shared" si="324"/>
        <v>66756.193380000012</v>
      </c>
      <c r="AM46" s="14">
        <f t="shared" si="372"/>
        <v>121.59598065573772</v>
      </c>
      <c r="AN46" s="14">
        <f t="shared" si="373"/>
        <v>6192379.3925735457</v>
      </c>
      <c r="AO46" s="14">
        <f t="shared" si="374"/>
        <v>11279.379585744164</v>
      </c>
      <c r="AP46" s="62"/>
      <c r="AQ46" s="14">
        <f t="shared" si="51"/>
        <v>449.11622744990746</v>
      </c>
      <c r="AR46" s="14">
        <f t="shared" si="325"/>
        <v>22.546853706766342</v>
      </c>
      <c r="AS46" s="14">
        <f t="shared" si="326"/>
        <v>15.856601785063773</v>
      </c>
      <c r="AT46" s="14">
        <f t="shared" si="375"/>
        <v>487.51968294173759</v>
      </c>
      <c r="AU46" s="37">
        <f t="shared" si="328"/>
        <v>4.5174760174114079E-2</v>
      </c>
      <c r="AV46" s="42"/>
      <c r="AW46" s="14" t="str">
        <f>IFERROR(VLOOKUP($A46,#REF!,27,0),"0")</f>
        <v>0</v>
      </c>
      <c r="AX46" s="14">
        <f t="shared" si="376"/>
        <v>0</v>
      </c>
      <c r="AY46" s="14" t="str">
        <f>IFERROR(VLOOKUP($A46,SpecEd22!#REF!,23,0)," ")</f>
        <v xml:space="preserve"> </v>
      </c>
      <c r="AZ46" s="14" t="e">
        <f t="shared" si="377"/>
        <v>#VALUE!</v>
      </c>
      <c r="BA46" s="14">
        <f>IFERROR(VLOOKUP($A46,ECFE!#REF!,23,0),0)</f>
        <v>0</v>
      </c>
      <c r="BB46" s="14">
        <f t="shared" si="378"/>
        <v>0</v>
      </c>
      <c r="BC46" s="14">
        <f>IFERROR(VLOOKUP($A46,#REF!,17,0),0)</f>
        <v>0</v>
      </c>
      <c r="BD46" s="14">
        <f t="shared" si="379"/>
        <v>0</v>
      </c>
      <c r="BE46" s="14">
        <f>IFERROR(VLOOKUP($A46,#REF!,9,0),0)</f>
        <v>0</v>
      </c>
      <c r="BF46" s="14">
        <f t="shared" si="380"/>
        <v>0</v>
      </c>
      <c r="BG46" s="14">
        <v>0</v>
      </c>
      <c r="BH46" s="14">
        <f t="shared" si="381"/>
        <v>0</v>
      </c>
      <c r="BI46" s="14">
        <f>IFERROR(VLOOKUP($A46,ConEnroll!$A$8:$S$601,15,0),0)</f>
        <v>-33</v>
      </c>
      <c r="BJ46" s="14">
        <f t="shared" si="382"/>
        <v>-6.0109289617486336E-2</v>
      </c>
      <c r="BK46" s="14">
        <f t="shared" si="383"/>
        <v>-33</v>
      </c>
      <c r="BL46" s="14">
        <f t="shared" si="384"/>
        <v>-6.0109289617486336E-2</v>
      </c>
      <c r="BM46" s="14" t="e">
        <f t="shared" si="385"/>
        <v>#VALUE!</v>
      </c>
      <c r="BN46" s="14" t="e">
        <f t="shared" si="386"/>
        <v>#VALUE!</v>
      </c>
      <c r="BO46" s="42"/>
      <c r="BP46" s="14">
        <f t="shared" si="331"/>
        <v>10054.302475173041</v>
      </c>
      <c r="BQ46" s="14" t="e">
        <f t="shared" si="332"/>
        <v>#VALUE!</v>
      </c>
      <c r="BR46" s="14">
        <f t="shared" si="387"/>
        <v>121.65608994535521</v>
      </c>
      <c r="BS46" s="14" t="e">
        <f t="shared" si="334"/>
        <v>#VALUE!</v>
      </c>
      <c r="BT46" s="37" t="e">
        <f t="shared" si="335"/>
        <v>#VALUE!</v>
      </c>
      <c r="BU46" s="41"/>
      <c r="BV46" s="14" t="str">
        <f>IFERROR(VLOOKUP($A46,#REF!,27,0),"0")</f>
        <v>0</v>
      </c>
      <c r="BW46" s="14">
        <f t="shared" si="388"/>
        <v>0</v>
      </c>
      <c r="BX46" s="14" t="str">
        <f>IFERROR(VLOOKUP($A46,SpecEd22!$Z$22:$AV$606,59,0)," ")</f>
        <v xml:space="preserve"> </v>
      </c>
      <c r="BY46" s="14" t="e">
        <f t="shared" si="389"/>
        <v>#VALUE!</v>
      </c>
      <c r="BZ46" s="14">
        <f>IFERROR(VLOOKUP($A46,ECFE!#REF!,25,0),0)</f>
        <v>0</v>
      </c>
      <c r="CA46" s="14">
        <f t="shared" si="390"/>
        <v>0</v>
      </c>
      <c r="CB46" s="14">
        <f>IFERROR(VLOOKUP($A46,#REF!,17,0),0)</f>
        <v>0</v>
      </c>
      <c r="CC46" s="14">
        <f t="shared" si="391"/>
        <v>0</v>
      </c>
      <c r="CD46" s="14">
        <f>IFERROR(VLOOKUP($A46,#REF!,9,0),0)</f>
        <v>0</v>
      </c>
      <c r="CE46" s="14">
        <f t="shared" si="392"/>
        <v>0</v>
      </c>
      <c r="CF46" s="14">
        <v>0</v>
      </c>
      <c r="CG46" s="14">
        <f t="shared" si="393"/>
        <v>0</v>
      </c>
      <c r="CH46" s="14">
        <f>IFERROR(VLOOKUP($A46,ConEnroll!$A$8:$S$601,15,0),0)</f>
        <v>-33</v>
      </c>
      <c r="CI46" s="14">
        <f t="shared" si="394"/>
        <v>-6.0109289617486336E-2</v>
      </c>
      <c r="CJ46" s="14">
        <f t="shared" si="395"/>
        <v>-33</v>
      </c>
      <c r="CK46" s="14">
        <f t="shared" si="396"/>
        <v>-6.0109289617486336E-2</v>
      </c>
      <c r="CL46" s="14" t="e">
        <f t="shared" si="397"/>
        <v>#VALUE!</v>
      </c>
      <c r="CM46" s="14" t="e">
        <f t="shared" si="398"/>
        <v>#VALUE!</v>
      </c>
      <c r="CN46" s="42"/>
      <c r="CO46" s="14">
        <f t="shared" si="338"/>
        <v>-9605.1862477231334</v>
      </c>
      <c r="CP46" s="14" t="e">
        <f t="shared" si="339"/>
        <v>#VALUE!</v>
      </c>
      <c r="CQ46" s="14">
        <f t="shared" si="340"/>
        <v>-105.79948816029143</v>
      </c>
      <c r="CR46" s="14" t="e">
        <f t="shared" si="341"/>
        <v>#VALUE!</v>
      </c>
      <c r="CS46" s="37" t="e">
        <f t="shared" si="342"/>
        <v>#VALUE!</v>
      </c>
      <c r="CT46" s="239"/>
      <c r="CU46" s="239"/>
      <c r="CV46" s="468"/>
      <c r="CW46" s="14">
        <f>IFERROR(VLOOKUP($A46,BaseFY23!$A$7:$AK$527,6,0),0)</f>
        <v>549</v>
      </c>
      <c r="CX46" s="14">
        <f>IFERROR(VLOOKUP($A46,BaseFY23!$A$7:$AN$528,28,0),0)</f>
        <v>5284545</v>
      </c>
      <c r="CY46" s="14">
        <f t="shared" si="399"/>
        <v>9625.7650273224044</v>
      </c>
      <c r="CZ46" s="14">
        <f>IFERROR(VLOOKUP($A46,SpecEd23!$A$21:$BB$605,23,0)," ")</f>
        <v>615340.50276440149</v>
      </c>
      <c r="DA46" s="14">
        <f t="shared" si="400"/>
        <v>1120.8388028495474</v>
      </c>
      <c r="DB46" s="14">
        <f>IFERROR(VLOOKUP($A46,ECFE!$A$16:$AB$347,7,0),0)</f>
        <v>54223.718999999997</v>
      </c>
      <c r="DC46" s="14">
        <f t="shared" si="401"/>
        <v>98.768158469945348</v>
      </c>
      <c r="DD46" s="14">
        <v>0</v>
      </c>
      <c r="DE46" s="14">
        <f t="shared" si="402"/>
        <v>0</v>
      </c>
      <c r="DF46" s="14">
        <f>IFERROR(VLOOKUP($A46,ConEnroll!$A$7:$S$338,10,0),0)</f>
        <v>3827.2</v>
      </c>
      <c r="DG46" s="14">
        <f t="shared" si="403"/>
        <v>6.9712204007285967</v>
      </c>
      <c r="DH46" s="14">
        <f t="shared" si="343"/>
        <v>58050.918999999994</v>
      </c>
      <c r="DI46" s="14">
        <f t="shared" si="404"/>
        <v>105.73937887067395</v>
      </c>
      <c r="DJ46" s="14">
        <f t="shared" si="344"/>
        <v>5957936.4217644017</v>
      </c>
      <c r="DK46" s="14">
        <f t="shared" si="405"/>
        <v>10852.343209042627</v>
      </c>
      <c r="DL46" s="42"/>
      <c r="DM46" s="14">
        <f>IFERROR(VLOOKUP($A46,HouseFY23!$A$7:$AJ$528,28,0),0)</f>
        <v>5614204.4500000002</v>
      </c>
      <c r="DN46" s="14">
        <f t="shared" si="406"/>
        <v>10226.237613843352</v>
      </c>
      <c r="DO46" s="14">
        <f>IFERROR(VLOOKUP($A46,Compens80percent!$A$13:$M$560,12,0),0)</f>
        <v>0</v>
      </c>
      <c r="DP46" s="14">
        <f t="shared" si="406"/>
        <v>0</v>
      </c>
      <c r="DQ46" s="14">
        <f t="shared" si="407"/>
        <v>5614204.4500000002</v>
      </c>
      <c r="DR46" s="14">
        <f t="shared" si="408"/>
        <v>10226.237613843352</v>
      </c>
      <c r="DS46" s="14">
        <f>IFERROR(VLOOKUP($A46,SpecEd23!$A$21:$Z$550,14,0),0)</f>
        <v>640174.00684056047</v>
      </c>
      <c r="DT46" s="14">
        <f t="shared" si="409"/>
        <v>1166.0728722050283</v>
      </c>
      <c r="DU46" s="14">
        <f>IFERROR(VLOOKUP($A46,ECFE!$A$16:$AB$347,9,0),0)</f>
        <v>56414.357247600004</v>
      </c>
      <c r="DV46" s="14">
        <f t="shared" si="410"/>
        <v>102.75839207213116</v>
      </c>
      <c r="DW46" s="14">
        <f>IFERROR(VLOOKUP($A46,ParaFY19!$A$21:$Z$543,7,0),0)</f>
        <v>6664</v>
      </c>
      <c r="DX46" s="14">
        <f t="shared" si="411"/>
        <v>12.138433515482696</v>
      </c>
      <c r="DY46" s="14">
        <f>IFERROR(VLOOKUP($A46,ConEnroll!$A$7:$S$341,13,0),0)</f>
        <v>4784</v>
      </c>
      <c r="DZ46" s="14">
        <f t="shared" si="412"/>
        <v>8.714025500910747</v>
      </c>
      <c r="EA46" s="14">
        <f t="shared" si="345"/>
        <v>67862.357247600012</v>
      </c>
      <c r="EB46" s="14">
        <f t="shared" si="413"/>
        <v>123.61085108852461</v>
      </c>
      <c r="EC46" s="14">
        <f t="shared" si="346"/>
        <v>6322240.8140881602</v>
      </c>
      <c r="ED46" s="14">
        <f t="shared" si="414"/>
        <v>11515.921337136904</v>
      </c>
      <c r="EE46" s="62"/>
      <c r="EF46" s="14">
        <f t="shared" si="347"/>
        <v>600.47258652094752</v>
      </c>
      <c r="EG46" s="14">
        <f t="shared" si="348"/>
        <v>45.234069355480869</v>
      </c>
      <c r="EH46" s="14">
        <f t="shared" si="349"/>
        <v>17.871472217850666</v>
      </c>
      <c r="EI46" s="14">
        <f t="shared" si="415"/>
        <v>663.57812809427901</v>
      </c>
      <c r="EJ46" s="37">
        <f t="shared" si="351"/>
        <v>6.1146069131075578E-2</v>
      </c>
      <c r="EK46" s="42"/>
      <c r="EL46" s="14" t="str">
        <f>IFERROR(VLOOKUP($A46,#REF!,27,0),"0")</f>
        <v>0</v>
      </c>
      <c r="EM46" s="14">
        <f t="shared" si="416"/>
        <v>0</v>
      </c>
      <c r="EN46" s="14" t="str">
        <f>IFERROR(VLOOKUP($A46,SpecEd23!#REF!,23,0)," ")</f>
        <v xml:space="preserve"> </v>
      </c>
      <c r="EO46" s="14" t="e">
        <f t="shared" si="417"/>
        <v>#VALUE!</v>
      </c>
      <c r="EP46" s="14">
        <f>IFERROR(VLOOKUP($A46,ECFE!#REF!,24,0),0)</f>
        <v>0</v>
      </c>
      <c r="EQ46" s="14">
        <f t="shared" si="418"/>
        <v>0</v>
      </c>
      <c r="ER46" s="14">
        <f>IFERROR(VLOOKUP($A46,#REF!,30,0),0)</f>
        <v>0</v>
      </c>
      <c r="ES46" s="14">
        <f t="shared" si="419"/>
        <v>0</v>
      </c>
      <c r="ET46" s="14">
        <f>IFERROR(VLOOKUP($A46,#REF!,12,0),0)</f>
        <v>0</v>
      </c>
      <c r="EU46" s="14">
        <f t="shared" si="420"/>
        <v>0</v>
      </c>
      <c r="EV46" s="14">
        <v>0</v>
      </c>
      <c r="EW46" s="14">
        <f t="shared" si="421"/>
        <v>0</v>
      </c>
      <c r="EX46" s="14">
        <f>IFERROR(VLOOKUP($A46,ConEnroll!$A$8:$S$601,16,0),0)</f>
        <v>51</v>
      </c>
      <c r="EY46" s="14">
        <f t="shared" si="422"/>
        <v>9.2896174863387984E-2</v>
      </c>
      <c r="EZ46" s="14">
        <f t="shared" si="423"/>
        <v>51</v>
      </c>
      <c r="FA46" s="14">
        <f t="shared" si="424"/>
        <v>9.2896174863387984E-2</v>
      </c>
      <c r="FB46" s="14" t="e">
        <f t="shared" si="425"/>
        <v>#VALUE!</v>
      </c>
      <c r="FC46" s="14" t="e">
        <f t="shared" si="426"/>
        <v>#VALUE!</v>
      </c>
      <c r="FD46" s="62"/>
      <c r="FE46" s="14">
        <f t="shared" si="352"/>
        <v>10226.237613843352</v>
      </c>
      <c r="FF46" s="14" t="e">
        <f t="shared" si="353"/>
        <v>#VALUE!</v>
      </c>
      <c r="FG46" s="14">
        <f t="shared" si="427"/>
        <v>123.51795491366123</v>
      </c>
      <c r="FH46" s="14" t="e">
        <f t="shared" si="354"/>
        <v>#VALUE!</v>
      </c>
      <c r="FI46" s="37" t="e">
        <f t="shared" si="355"/>
        <v>#VALUE!</v>
      </c>
      <c r="FJ46" s="12"/>
      <c r="FK46" s="14" t="str">
        <f>IFERROR(VLOOKUP($A46,#REF!,27,0),"0")</f>
        <v>0</v>
      </c>
      <c r="FL46" s="14">
        <f t="shared" si="428"/>
        <v>0</v>
      </c>
      <c r="FM46" s="14" t="str">
        <f>IFERROR(VLOOKUP($A46,SpecEd23!$X$22:$Y$610,59,0)," ")</f>
        <v xml:space="preserve"> </v>
      </c>
      <c r="FN46" s="14" t="e">
        <f t="shared" si="429"/>
        <v>#VALUE!</v>
      </c>
      <c r="FO46" s="14">
        <f>IFERROR(VLOOKUP($A46,ECFE!#REF!,26,0),0)</f>
        <v>0</v>
      </c>
      <c r="FP46" s="14">
        <f t="shared" si="430"/>
        <v>0</v>
      </c>
      <c r="FQ46" s="14">
        <f>IFERROR(VLOOKUP($A46,#REF!,16,0),0)</f>
        <v>0</v>
      </c>
      <c r="FR46" s="14">
        <f t="shared" si="431"/>
        <v>0</v>
      </c>
      <c r="FS46" s="14">
        <f>IFERROR(VLOOKUP($A46,#REF!,12,0),0)</f>
        <v>0</v>
      </c>
      <c r="FT46" s="14">
        <f t="shared" si="432"/>
        <v>0</v>
      </c>
      <c r="FU46" s="14">
        <v>0</v>
      </c>
      <c r="FV46" s="14">
        <f t="shared" si="433"/>
        <v>0</v>
      </c>
      <c r="FW46" s="14">
        <f>IFERROR(VLOOKUP($A46,ConEnroll!$A$8:$S$601,16,0),0)</f>
        <v>51</v>
      </c>
      <c r="FX46" s="14">
        <f t="shared" si="434"/>
        <v>9.2896174863387984E-2</v>
      </c>
      <c r="FY46" s="14">
        <f t="shared" si="435"/>
        <v>51</v>
      </c>
      <c r="FZ46" s="14">
        <f t="shared" si="436"/>
        <v>9.2896174863387984E-2</v>
      </c>
      <c r="GA46" s="14" t="e">
        <f t="shared" si="437"/>
        <v>#VALUE!</v>
      </c>
      <c r="GB46" s="14" t="e">
        <f t="shared" si="438"/>
        <v>#VALUE!</v>
      </c>
      <c r="GC46" s="39"/>
      <c r="GD46" s="14">
        <f t="shared" si="356"/>
        <v>-9625.7650273224044</v>
      </c>
      <c r="GE46" s="14" t="e">
        <f t="shared" si="357"/>
        <v>#VALUE!</v>
      </c>
      <c r="GF46" s="14">
        <f t="shared" si="358"/>
        <v>-105.64648269581056</v>
      </c>
      <c r="GG46" s="14" t="e">
        <f t="shared" si="359"/>
        <v>#VALUE!</v>
      </c>
      <c r="GH46" s="37" t="e">
        <f t="shared" si="360"/>
        <v>#VALUE!</v>
      </c>
    </row>
    <row r="47" spans="1:190" ht="12.5" x14ac:dyDescent="0.25">
      <c r="A47" s="67">
        <v>85</v>
      </c>
      <c r="B47" s="35">
        <v>1</v>
      </c>
      <c r="C47" s="14">
        <v>6</v>
      </c>
      <c r="D47" s="14"/>
      <c r="E47" s="14"/>
      <c r="F47" s="35" t="s">
        <v>2413</v>
      </c>
      <c r="G47" s="41"/>
      <c r="H47" s="14">
        <f>IFERROR(VLOOKUP($A47,BaseFY22!$A$7:$AK$528,6,0),0)</f>
        <v>556</v>
      </c>
      <c r="I47" s="14">
        <f>IFERROR(VLOOKUP($A47,BaseFY22!$A$7:$AK$528,28,0),0)</f>
        <v>5330196.8807939999</v>
      </c>
      <c r="J47" s="14">
        <f t="shared" si="361"/>
        <v>9586.6850373992802</v>
      </c>
      <c r="K47" s="14">
        <f>IFERROR(VLOOKUP($A47,SpecEd22!$A$21:$BB$605,24,0)," ")</f>
        <v>538004.1421754912</v>
      </c>
      <c r="L47" s="14">
        <f t="shared" si="362"/>
        <v>967.63334923649495</v>
      </c>
      <c r="M47" s="14">
        <f>IFERROR(VLOOKUP($A47,ECFE!$A$16:$AB$347,7,0),0)</f>
        <v>23411.355</v>
      </c>
      <c r="N47" s="14">
        <f t="shared" si="318"/>
        <v>42.106753597122299</v>
      </c>
      <c r="O47" s="14">
        <v>0</v>
      </c>
      <c r="P47" s="14">
        <f t="shared" si="318"/>
        <v>0</v>
      </c>
      <c r="Q47" s="14">
        <f>IFERROR(VLOOKUP($A47,ConEnroll!$A$7:$S$337,10,0),0)</f>
        <v>2044.67</v>
      </c>
      <c r="R47" s="14">
        <f t="shared" si="363"/>
        <v>3.6774640287769786</v>
      </c>
      <c r="S47" s="14">
        <f t="shared" si="319"/>
        <v>25456.025000000001</v>
      </c>
      <c r="T47" s="14">
        <f t="shared" si="364"/>
        <v>45.784217625899281</v>
      </c>
      <c r="U47" s="14">
        <f t="shared" si="320"/>
        <v>5893657.0479694912</v>
      </c>
      <c r="V47" s="14">
        <f t="shared" si="365"/>
        <v>10600.102604261674</v>
      </c>
      <c r="W47" s="42"/>
      <c r="X47" s="14">
        <f>IFERROR(VLOOKUP($A47,HouseFY22!$A$6:$AJ$528,28,0),0)</f>
        <v>5421821.8807939999</v>
      </c>
      <c r="Y47" s="14">
        <f t="shared" si="366"/>
        <v>9751.4782028669069</v>
      </c>
      <c r="Z47" s="14">
        <f>IFERROR(VLOOKUP($A47,Compens80percent!$A$13:$M$560,12,0),0)</f>
        <v>0</v>
      </c>
      <c r="AA47" s="14">
        <f t="shared" si="366"/>
        <v>0</v>
      </c>
      <c r="AB47" s="14">
        <f t="shared" si="367"/>
        <v>5421821.8807939999</v>
      </c>
      <c r="AC47" s="14">
        <f t="shared" si="366"/>
        <v>9751.4782028669069</v>
      </c>
      <c r="AD47" s="14">
        <f>IFERROR(VLOOKUP(A47,SpecEd22!$A$21:$Z$550,14,0),0)</f>
        <v>547372.08164275473</v>
      </c>
      <c r="AE47" s="14">
        <f t="shared" si="368"/>
        <v>984.48216122797612</v>
      </c>
      <c r="AF47" s="14">
        <f>IFERROR(VLOOKUP($A47,ECFE!$A$16:$AB$348,8,0),0)</f>
        <v>23879.582100000003</v>
      </c>
      <c r="AG47" s="14">
        <f t="shared" si="369"/>
        <v>42.948888669064758</v>
      </c>
      <c r="AH47" s="14">
        <f>IFERROR(VLOOKUP(A47,ParaFY19!$A$21:$Z$543,7,0),0)</f>
        <v>4508</v>
      </c>
      <c r="AI47" s="14">
        <f t="shared" si="370"/>
        <v>8.1079136690647484</v>
      </c>
      <c r="AJ47" s="14">
        <f>IFERROR(VLOOKUP(A47,ConEnroll!$A$7:$S$341,13,0),0)</f>
        <v>2555.8375000000001</v>
      </c>
      <c r="AK47" s="14">
        <f t="shared" si="371"/>
        <v>4.5968300359712231</v>
      </c>
      <c r="AL47" s="14">
        <f t="shared" si="324"/>
        <v>30943.419600000005</v>
      </c>
      <c r="AM47" s="14">
        <f t="shared" si="372"/>
        <v>55.653632374100731</v>
      </c>
      <c r="AN47" s="14">
        <f t="shared" si="373"/>
        <v>6000137.3820367539</v>
      </c>
      <c r="AO47" s="14">
        <f t="shared" si="374"/>
        <v>10791.613996468981</v>
      </c>
      <c r="AP47" s="62"/>
      <c r="AQ47" s="14">
        <f t="shared" si="51"/>
        <v>164.79316546762675</v>
      </c>
      <c r="AR47" s="14">
        <f t="shared" si="325"/>
        <v>16.84881199148117</v>
      </c>
      <c r="AS47" s="14">
        <f t="shared" si="326"/>
        <v>9.86941474820145</v>
      </c>
      <c r="AT47" s="14">
        <f t="shared" si="375"/>
        <v>191.51139220730937</v>
      </c>
      <c r="AU47" s="37">
        <f t="shared" si="328"/>
        <v>1.8066937590803505E-2</v>
      </c>
      <c r="AV47" s="42"/>
      <c r="AW47" s="14" t="str">
        <f>IFERROR(VLOOKUP($A47,#REF!,27,0),"0")</f>
        <v>0</v>
      </c>
      <c r="AX47" s="14">
        <f t="shared" si="376"/>
        <v>0</v>
      </c>
      <c r="AY47" s="14" t="str">
        <f>IFERROR(VLOOKUP($A47,SpecEd22!#REF!,23,0)," ")</f>
        <v xml:space="preserve"> </v>
      </c>
      <c r="AZ47" s="14" t="e">
        <f t="shared" si="377"/>
        <v>#VALUE!</v>
      </c>
      <c r="BA47" s="14">
        <f>IFERROR(VLOOKUP($A47,ECFE!#REF!,23,0),0)</f>
        <v>0</v>
      </c>
      <c r="BB47" s="14">
        <f t="shared" si="378"/>
        <v>0</v>
      </c>
      <c r="BC47" s="14">
        <f>IFERROR(VLOOKUP($A47,#REF!,17,0),0)</f>
        <v>0</v>
      </c>
      <c r="BD47" s="14">
        <f t="shared" si="379"/>
        <v>0</v>
      </c>
      <c r="BE47" s="14">
        <f>IFERROR(VLOOKUP($A47,#REF!,9,0),0)</f>
        <v>0</v>
      </c>
      <c r="BF47" s="14">
        <f t="shared" si="380"/>
        <v>0</v>
      </c>
      <c r="BG47" s="14">
        <v>0</v>
      </c>
      <c r="BH47" s="14">
        <f t="shared" si="381"/>
        <v>0</v>
      </c>
      <c r="BI47" s="14">
        <f>IFERROR(VLOOKUP($A47,ConEnroll!$A$8:$S$601,15,0),0)</f>
        <v>-10</v>
      </c>
      <c r="BJ47" s="14">
        <f t="shared" si="382"/>
        <v>-1.7985611510791366E-2</v>
      </c>
      <c r="BK47" s="14">
        <f t="shared" si="383"/>
        <v>-10</v>
      </c>
      <c r="BL47" s="14">
        <f t="shared" si="384"/>
        <v>-1.7985611510791366E-2</v>
      </c>
      <c r="BM47" s="14" t="e">
        <f t="shared" si="385"/>
        <v>#VALUE!</v>
      </c>
      <c r="BN47" s="14" t="e">
        <f t="shared" si="386"/>
        <v>#VALUE!</v>
      </c>
      <c r="BO47" s="42"/>
      <c r="BP47" s="14">
        <f t="shared" si="331"/>
        <v>9751.4782028669069</v>
      </c>
      <c r="BQ47" s="14" t="e">
        <f t="shared" si="332"/>
        <v>#VALUE!</v>
      </c>
      <c r="BR47" s="14">
        <f t="shared" si="387"/>
        <v>55.671617985611519</v>
      </c>
      <c r="BS47" s="14" t="e">
        <f t="shared" si="334"/>
        <v>#VALUE!</v>
      </c>
      <c r="BT47" s="37" t="e">
        <f t="shared" si="335"/>
        <v>#VALUE!</v>
      </c>
      <c r="BU47" s="41"/>
      <c r="BV47" s="14" t="str">
        <f>IFERROR(VLOOKUP($A47,#REF!,27,0),"0")</f>
        <v>0</v>
      </c>
      <c r="BW47" s="14">
        <f t="shared" si="388"/>
        <v>0</v>
      </c>
      <c r="BX47" s="14" t="str">
        <f>IFERROR(VLOOKUP($A47,SpecEd22!$Z$22:$AV$606,59,0)," ")</f>
        <v xml:space="preserve"> </v>
      </c>
      <c r="BY47" s="14" t="e">
        <f t="shared" si="389"/>
        <v>#VALUE!</v>
      </c>
      <c r="BZ47" s="14">
        <f>IFERROR(VLOOKUP($A47,ECFE!#REF!,25,0),0)</f>
        <v>0</v>
      </c>
      <c r="CA47" s="14">
        <f t="shared" si="390"/>
        <v>0</v>
      </c>
      <c r="CB47" s="14">
        <f>IFERROR(VLOOKUP($A47,#REF!,17,0),0)</f>
        <v>0</v>
      </c>
      <c r="CC47" s="14">
        <f t="shared" si="391"/>
        <v>0</v>
      </c>
      <c r="CD47" s="14">
        <f>IFERROR(VLOOKUP($A47,#REF!,9,0),0)</f>
        <v>0</v>
      </c>
      <c r="CE47" s="14">
        <f t="shared" si="392"/>
        <v>0</v>
      </c>
      <c r="CF47" s="14">
        <v>0</v>
      </c>
      <c r="CG47" s="14">
        <f t="shared" si="393"/>
        <v>0</v>
      </c>
      <c r="CH47" s="14">
        <f>IFERROR(VLOOKUP($A47,ConEnroll!$A$8:$S$601,15,0),0)</f>
        <v>-10</v>
      </c>
      <c r="CI47" s="14">
        <f t="shared" si="394"/>
        <v>-1.7985611510791366E-2</v>
      </c>
      <c r="CJ47" s="14">
        <f t="shared" si="395"/>
        <v>-10</v>
      </c>
      <c r="CK47" s="14">
        <f t="shared" si="396"/>
        <v>-1.7985611510791366E-2</v>
      </c>
      <c r="CL47" s="14" t="e">
        <f t="shared" si="397"/>
        <v>#VALUE!</v>
      </c>
      <c r="CM47" s="14" t="e">
        <f t="shared" si="398"/>
        <v>#VALUE!</v>
      </c>
      <c r="CN47" s="42"/>
      <c r="CO47" s="14">
        <f t="shared" si="338"/>
        <v>-9586.6850373992802</v>
      </c>
      <c r="CP47" s="14" t="e">
        <f t="shared" si="339"/>
        <v>#VALUE!</v>
      </c>
      <c r="CQ47" s="14">
        <f t="shared" si="340"/>
        <v>-45.802203237410069</v>
      </c>
      <c r="CR47" s="14" t="e">
        <f t="shared" si="341"/>
        <v>#VALUE!</v>
      </c>
      <c r="CS47" s="37" t="e">
        <f t="shared" si="342"/>
        <v>#VALUE!</v>
      </c>
      <c r="CT47" s="239"/>
      <c r="CU47" s="239"/>
      <c r="CV47" s="468"/>
      <c r="CW47" s="14">
        <f>IFERROR(VLOOKUP($A47,BaseFY23!$A$7:$AK$527,6,0),0)</f>
        <v>566.08583499999997</v>
      </c>
      <c r="CX47" s="14">
        <f>IFERROR(VLOOKUP($A47,BaseFY23!$A$7:$AN$528,28,0),0)</f>
        <v>5406369.8345299996</v>
      </c>
      <c r="CY47" s="14">
        <f t="shared" si="399"/>
        <v>9550.4418239506031</v>
      </c>
      <c r="CZ47" s="14">
        <f>IFERROR(VLOOKUP($A47,SpecEd23!$A$21:$BB$605,23,0)," ")</f>
        <v>561043.15996691887</v>
      </c>
      <c r="DA47" s="14">
        <f t="shared" si="400"/>
        <v>991.09203106436837</v>
      </c>
      <c r="DB47" s="14">
        <f>IFERROR(VLOOKUP($A47,ECFE!$A$16:$AB$347,7,0),0)</f>
        <v>23411.355</v>
      </c>
      <c r="DC47" s="14">
        <f t="shared" si="401"/>
        <v>41.356546220592151</v>
      </c>
      <c r="DD47" s="14">
        <v>0</v>
      </c>
      <c r="DE47" s="14">
        <f t="shared" si="402"/>
        <v>0</v>
      </c>
      <c r="DF47" s="14">
        <f>IFERROR(VLOOKUP($A47,ConEnroll!$A$7:$S$338,10,0),0)</f>
        <v>2044.67</v>
      </c>
      <c r="DG47" s="14">
        <f t="shared" si="403"/>
        <v>3.6119434078402617</v>
      </c>
      <c r="DH47" s="14">
        <f t="shared" si="343"/>
        <v>25456.025000000001</v>
      </c>
      <c r="DI47" s="14">
        <f t="shared" si="404"/>
        <v>44.968489628432415</v>
      </c>
      <c r="DJ47" s="14">
        <f t="shared" si="344"/>
        <v>5992869.0194969187</v>
      </c>
      <c r="DK47" s="14">
        <f t="shared" si="405"/>
        <v>10586.502344643404</v>
      </c>
      <c r="DL47" s="42"/>
      <c r="DM47" s="14">
        <f>IFERROR(VLOOKUP($A47,HouseFY23!$A$7:$AJ$528,28,0),0)</f>
        <v>5596126.8865870005</v>
      </c>
      <c r="DN47" s="14">
        <f t="shared" si="406"/>
        <v>9885.6507981461873</v>
      </c>
      <c r="DO47" s="14">
        <f>IFERROR(VLOOKUP($A47,Compens80percent!$A$13:$M$560,12,0),0)</f>
        <v>0</v>
      </c>
      <c r="DP47" s="14">
        <f t="shared" si="406"/>
        <v>0</v>
      </c>
      <c r="DQ47" s="14">
        <f t="shared" si="407"/>
        <v>5596126.8865870005</v>
      </c>
      <c r="DR47" s="14">
        <f t="shared" si="408"/>
        <v>10064.976414724821</v>
      </c>
      <c r="DS47" s="14">
        <f>IFERROR(VLOOKUP($A47,SpecEd23!$A$21:$Z$550,14,0),0)</f>
        <v>579901.936534037</v>
      </c>
      <c r="DT47" s="14">
        <f t="shared" si="409"/>
        <v>1024.4063721079278</v>
      </c>
      <c r="DU47" s="14">
        <f>IFERROR(VLOOKUP($A47,ECFE!$A$16:$AB$347,9,0),0)</f>
        <v>24357.173742000003</v>
      </c>
      <c r="DV47" s="14">
        <f t="shared" si="410"/>
        <v>43.027350687904075</v>
      </c>
      <c r="DW47" s="14">
        <f>IFERROR(VLOOKUP($A47,ParaFY19!$A$21:$Z$543,7,0),0)</f>
        <v>4508</v>
      </c>
      <c r="DX47" s="14">
        <f t="shared" si="411"/>
        <v>7.9634566372783384</v>
      </c>
      <c r="DY47" s="14">
        <f>IFERROR(VLOOKUP($A47,ConEnroll!$A$7:$S$341,13,0),0)</f>
        <v>2555.8375000000001</v>
      </c>
      <c r="DZ47" s="14">
        <f t="shared" si="412"/>
        <v>4.5149292598003274</v>
      </c>
      <c r="EA47" s="14">
        <f t="shared" si="345"/>
        <v>31421.011242000004</v>
      </c>
      <c r="EB47" s="14">
        <f t="shared" si="413"/>
        <v>55.505736584982742</v>
      </c>
      <c r="EC47" s="14">
        <f t="shared" si="346"/>
        <v>6207449.8343630377</v>
      </c>
      <c r="ED47" s="14">
        <f t="shared" si="414"/>
        <v>10965.562906839097</v>
      </c>
      <c r="EE47" s="62"/>
      <c r="EF47" s="14">
        <f t="shared" si="347"/>
        <v>335.20897419558423</v>
      </c>
      <c r="EG47" s="14">
        <f t="shared" si="348"/>
        <v>33.314341043559466</v>
      </c>
      <c r="EH47" s="14">
        <f t="shared" si="349"/>
        <v>10.537246956550327</v>
      </c>
      <c r="EI47" s="14">
        <f t="shared" si="415"/>
        <v>379.06056219569405</v>
      </c>
      <c r="EJ47" s="37">
        <f t="shared" si="351"/>
        <v>3.5806024488106068E-2</v>
      </c>
      <c r="EK47" s="42"/>
      <c r="EL47" s="14" t="str">
        <f>IFERROR(VLOOKUP($A47,#REF!,27,0),"0")</f>
        <v>0</v>
      </c>
      <c r="EM47" s="14">
        <f t="shared" si="416"/>
        <v>0</v>
      </c>
      <c r="EN47" s="14" t="str">
        <f>IFERROR(VLOOKUP($A47,SpecEd23!#REF!,23,0)," ")</f>
        <v xml:space="preserve"> </v>
      </c>
      <c r="EO47" s="14" t="e">
        <f t="shared" si="417"/>
        <v>#VALUE!</v>
      </c>
      <c r="EP47" s="14">
        <f>IFERROR(VLOOKUP($A47,ECFE!#REF!,24,0),0)</f>
        <v>0</v>
      </c>
      <c r="EQ47" s="14">
        <f t="shared" si="418"/>
        <v>0</v>
      </c>
      <c r="ER47" s="14">
        <f>IFERROR(VLOOKUP($A47,#REF!,30,0),0)</f>
        <v>0</v>
      </c>
      <c r="ES47" s="14">
        <f t="shared" si="419"/>
        <v>0</v>
      </c>
      <c r="ET47" s="14">
        <f>IFERROR(VLOOKUP($A47,#REF!,12,0),0)</f>
        <v>0</v>
      </c>
      <c r="EU47" s="14">
        <f t="shared" si="420"/>
        <v>0</v>
      </c>
      <c r="EV47" s="14">
        <v>0</v>
      </c>
      <c r="EW47" s="14">
        <f t="shared" si="421"/>
        <v>0</v>
      </c>
      <c r="EX47" s="14">
        <f>IFERROR(VLOOKUP($A47,ConEnroll!$A$8:$S$601,16,0),0)</f>
        <v>75</v>
      </c>
      <c r="EY47" s="14">
        <f t="shared" si="422"/>
        <v>0.13248874174708858</v>
      </c>
      <c r="EZ47" s="14">
        <f t="shared" si="423"/>
        <v>75</v>
      </c>
      <c r="FA47" s="14">
        <f t="shared" si="424"/>
        <v>0.13248874174708858</v>
      </c>
      <c r="FB47" s="14" t="e">
        <f t="shared" si="425"/>
        <v>#VALUE!</v>
      </c>
      <c r="FC47" s="14" t="e">
        <f t="shared" si="426"/>
        <v>#VALUE!</v>
      </c>
      <c r="FD47" s="62"/>
      <c r="FE47" s="14">
        <f t="shared" si="352"/>
        <v>9885.6507981461873</v>
      </c>
      <c r="FF47" s="14" t="e">
        <f t="shared" si="353"/>
        <v>#VALUE!</v>
      </c>
      <c r="FG47" s="14">
        <f t="shared" si="427"/>
        <v>55.373247843235653</v>
      </c>
      <c r="FH47" s="14" t="e">
        <f t="shared" si="354"/>
        <v>#VALUE!</v>
      </c>
      <c r="FI47" s="37" t="e">
        <f t="shared" si="355"/>
        <v>#VALUE!</v>
      </c>
      <c r="FJ47" s="12"/>
      <c r="FK47" s="14" t="str">
        <f>IFERROR(VLOOKUP($A47,#REF!,27,0),"0")</f>
        <v>0</v>
      </c>
      <c r="FL47" s="14">
        <f t="shared" si="428"/>
        <v>0</v>
      </c>
      <c r="FM47" s="14" t="str">
        <f>IFERROR(VLOOKUP($A47,SpecEd23!$X$22:$Y$610,59,0)," ")</f>
        <v xml:space="preserve"> </v>
      </c>
      <c r="FN47" s="14" t="e">
        <f t="shared" si="429"/>
        <v>#VALUE!</v>
      </c>
      <c r="FO47" s="14">
        <f>IFERROR(VLOOKUP($A47,ECFE!#REF!,26,0),0)</f>
        <v>0</v>
      </c>
      <c r="FP47" s="14">
        <f t="shared" si="430"/>
        <v>0</v>
      </c>
      <c r="FQ47" s="14">
        <f>IFERROR(VLOOKUP($A47,#REF!,16,0),0)</f>
        <v>0</v>
      </c>
      <c r="FR47" s="14">
        <f t="shared" si="431"/>
        <v>0</v>
      </c>
      <c r="FS47" s="14">
        <f>IFERROR(VLOOKUP($A47,#REF!,12,0),0)</f>
        <v>0</v>
      </c>
      <c r="FT47" s="14">
        <f t="shared" si="432"/>
        <v>0</v>
      </c>
      <c r="FU47" s="14">
        <v>0</v>
      </c>
      <c r="FV47" s="14">
        <f t="shared" si="433"/>
        <v>0</v>
      </c>
      <c r="FW47" s="14">
        <f>IFERROR(VLOOKUP($A47,ConEnroll!$A$8:$S$601,16,0),0)</f>
        <v>75</v>
      </c>
      <c r="FX47" s="14">
        <f t="shared" si="434"/>
        <v>0.13248874174708858</v>
      </c>
      <c r="FY47" s="14">
        <f t="shared" si="435"/>
        <v>75</v>
      </c>
      <c r="FZ47" s="14">
        <f t="shared" si="436"/>
        <v>0.13248874174708858</v>
      </c>
      <c r="GA47" s="14" t="e">
        <f t="shared" si="437"/>
        <v>#VALUE!</v>
      </c>
      <c r="GB47" s="14" t="e">
        <f t="shared" si="438"/>
        <v>#VALUE!</v>
      </c>
      <c r="GC47" s="39"/>
      <c r="GD47" s="14">
        <f t="shared" si="356"/>
        <v>-9550.4418239506031</v>
      </c>
      <c r="GE47" s="14" t="e">
        <f t="shared" si="357"/>
        <v>#VALUE!</v>
      </c>
      <c r="GF47" s="14">
        <f t="shared" si="358"/>
        <v>-44.836000886685326</v>
      </c>
      <c r="GG47" s="14" t="e">
        <f t="shared" si="359"/>
        <v>#VALUE!</v>
      </c>
      <c r="GH47" s="37" t="e">
        <f t="shared" si="360"/>
        <v>#VALUE!</v>
      </c>
    </row>
    <row r="48" spans="1:190" ht="12.5" x14ac:dyDescent="0.25">
      <c r="A48" s="67">
        <v>88</v>
      </c>
      <c r="B48" s="35">
        <v>1</v>
      </c>
      <c r="C48" s="14">
        <v>4</v>
      </c>
      <c r="D48" s="14"/>
      <c r="E48" s="14"/>
      <c r="F48" s="35" t="s">
        <v>2414</v>
      </c>
      <c r="G48" s="41"/>
      <c r="H48" s="14">
        <f>IFERROR(VLOOKUP($A48,BaseFY22!$A$7:$AK$528,6,0),0)</f>
        <v>2140</v>
      </c>
      <c r="I48" s="14">
        <f>IFERROR(VLOOKUP($A48,BaseFY22!$A$7:$AK$528,28,0),0)</f>
        <v>20838243.036038999</v>
      </c>
      <c r="J48" s="14">
        <f t="shared" si="361"/>
        <v>9737.4967458126157</v>
      </c>
      <c r="K48" s="14">
        <f>IFERROR(VLOOKUP($A48,SpecEd22!$A$21:$BB$605,24,0)," ")</f>
        <v>3579738.2811121214</v>
      </c>
      <c r="L48" s="14">
        <f t="shared" si="362"/>
        <v>1672.7748977159447</v>
      </c>
      <c r="M48" s="14">
        <f>IFERROR(VLOOKUP($A48,ECFE!$A$16:$AB$347,7,0),0)</f>
        <v>159650.337</v>
      </c>
      <c r="N48" s="14">
        <f t="shared" si="318"/>
        <v>74.602961214953268</v>
      </c>
      <c r="O48" s="14">
        <v>0</v>
      </c>
      <c r="P48" s="14">
        <f t="shared" si="318"/>
        <v>0</v>
      </c>
      <c r="Q48" s="14">
        <f>IFERROR(VLOOKUP($A48,ConEnroll!$A$7:$S$337,10,0),0)</f>
        <v>12897.14</v>
      </c>
      <c r="R48" s="14">
        <f t="shared" si="363"/>
        <v>6.0267009345794387</v>
      </c>
      <c r="S48" s="14">
        <f t="shared" si="319"/>
        <v>172547.47700000001</v>
      </c>
      <c r="T48" s="14">
        <f t="shared" si="364"/>
        <v>80.62966214953272</v>
      </c>
      <c r="U48" s="14">
        <f t="shared" si="320"/>
        <v>24590528.794151124</v>
      </c>
      <c r="V48" s="14">
        <f t="shared" si="365"/>
        <v>11490.901305678095</v>
      </c>
      <c r="W48" s="42"/>
      <c r="X48" s="14">
        <f>IFERROR(VLOOKUP($A48,HouseFY22!$A$6:$AJ$528,28,0),0)</f>
        <v>21165620.036038999</v>
      </c>
      <c r="Y48" s="14">
        <f t="shared" si="366"/>
        <v>9890.4766523546714</v>
      </c>
      <c r="Z48" s="14">
        <f>IFERROR(VLOOKUP($A48,Compens80percent!$A$13:$M$560,12,0),0)</f>
        <v>0</v>
      </c>
      <c r="AA48" s="14">
        <f t="shared" si="366"/>
        <v>0</v>
      </c>
      <c r="AB48" s="14">
        <f t="shared" si="367"/>
        <v>21165620.036038999</v>
      </c>
      <c r="AC48" s="14">
        <f t="shared" si="366"/>
        <v>9890.4766523546714</v>
      </c>
      <c r="AD48" s="14">
        <f>IFERROR(VLOOKUP(A48,SpecEd22!$A$21:$Z$550,14,0),0)</f>
        <v>3651319.6879015556</v>
      </c>
      <c r="AE48" s="14">
        <f t="shared" si="368"/>
        <v>1706.2241532250259</v>
      </c>
      <c r="AF48" s="14">
        <f>IFERROR(VLOOKUP($A48,ECFE!$A$16:$AB$348,8,0),0)</f>
        <v>162843.34374000001</v>
      </c>
      <c r="AG48" s="14">
        <f t="shared" si="369"/>
        <v>76.095020439252337</v>
      </c>
      <c r="AH48" s="14">
        <f>IFERROR(VLOOKUP(A48,ParaFY19!$A$21:$Z$543,7,0),0)</f>
        <v>21364</v>
      </c>
      <c r="AI48" s="14">
        <f t="shared" si="370"/>
        <v>9.9831775700934582</v>
      </c>
      <c r="AJ48" s="14">
        <f>IFERROR(VLOOKUP(A48,ConEnroll!$A$7:$S$341,13,0),0)</f>
        <v>16121.424999999999</v>
      </c>
      <c r="AK48" s="14">
        <f t="shared" si="371"/>
        <v>7.533376168224299</v>
      </c>
      <c r="AL48" s="14">
        <f t="shared" si="324"/>
        <v>200328.76874</v>
      </c>
      <c r="AM48" s="14">
        <f t="shared" si="372"/>
        <v>93.611574177570091</v>
      </c>
      <c r="AN48" s="14">
        <f t="shared" si="373"/>
        <v>25017268.492680553</v>
      </c>
      <c r="AO48" s="14">
        <f t="shared" si="374"/>
        <v>11690.312379757268</v>
      </c>
      <c r="AP48" s="62"/>
      <c r="AQ48" s="14">
        <f t="shared" si="51"/>
        <v>152.97990654205569</v>
      </c>
      <c r="AR48" s="14">
        <f t="shared" si="325"/>
        <v>33.44925550908124</v>
      </c>
      <c r="AS48" s="14">
        <f t="shared" si="326"/>
        <v>12.981912028037371</v>
      </c>
      <c r="AT48" s="14">
        <f t="shared" si="375"/>
        <v>199.41107407917428</v>
      </c>
      <c r="AU48" s="37">
        <f t="shared" si="328"/>
        <v>1.7353823583937462E-2</v>
      </c>
      <c r="AV48" s="42"/>
      <c r="AW48" s="14" t="str">
        <f>IFERROR(VLOOKUP($A48,#REF!,27,0),"0")</f>
        <v>0</v>
      </c>
      <c r="AX48" s="14">
        <f t="shared" si="376"/>
        <v>0</v>
      </c>
      <c r="AY48" s="14" t="str">
        <f>IFERROR(VLOOKUP($A48,SpecEd22!#REF!,23,0)," ")</f>
        <v xml:space="preserve"> </v>
      </c>
      <c r="AZ48" s="14" t="e">
        <f t="shared" si="377"/>
        <v>#VALUE!</v>
      </c>
      <c r="BA48" s="14">
        <f>IFERROR(VLOOKUP($A48,ECFE!#REF!,23,0),0)</f>
        <v>0</v>
      </c>
      <c r="BB48" s="14">
        <f t="shared" si="378"/>
        <v>0</v>
      </c>
      <c r="BC48" s="14">
        <f>IFERROR(VLOOKUP($A48,#REF!,17,0),0)</f>
        <v>0</v>
      </c>
      <c r="BD48" s="14">
        <f t="shared" si="379"/>
        <v>0</v>
      </c>
      <c r="BE48" s="14">
        <f>IFERROR(VLOOKUP($A48,#REF!,9,0),0)</f>
        <v>0</v>
      </c>
      <c r="BF48" s="14">
        <f t="shared" si="380"/>
        <v>0</v>
      </c>
      <c r="BG48" s="14">
        <v>0</v>
      </c>
      <c r="BH48" s="14">
        <f t="shared" si="381"/>
        <v>0</v>
      </c>
      <c r="BI48" s="14">
        <f>IFERROR(VLOOKUP($A48,ConEnroll!$A$8:$S$601,15,0),0)</f>
        <v>-11</v>
      </c>
      <c r="BJ48" s="14">
        <f t="shared" si="382"/>
        <v>-5.1401869158878505E-3</v>
      </c>
      <c r="BK48" s="14">
        <f t="shared" si="383"/>
        <v>-11</v>
      </c>
      <c r="BL48" s="14">
        <f t="shared" si="384"/>
        <v>-5.1401869158878505E-3</v>
      </c>
      <c r="BM48" s="14" t="e">
        <f t="shared" si="385"/>
        <v>#VALUE!</v>
      </c>
      <c r="BN48" s="14" t="e">
        <f t="shared" si="386"/>
        <v>#VALUE!</v>
      </c>
      <c r="BO48" s="42"/>
      <c r="BP48" s="14">
        <f t="shared" si="331"/>
        <v>9890.4766523546714</v>
      </c>
      <c r="BQ48" s="14" t="e">
        <f t="shared" si="332"/>
        <v>#VALUE!</v>
      </c>
      <c r="BR48" s="14">
        <f t="shared" si="387"/>
        <v>93.616714364485972</v>
      </c>
      <c r="BS48" s="14" t="e">
        <f t="shared" si="334"/>
        <v>#VALUE!</v>
      </c>
      <c r="BT48" s="37" t="e">
        <f t="shared" si="335"/>
        <v>#VALUE!</v>
      </c>
      <c r="BU48" s="41"/>
      <c r="BV48" s="14" t="str">
        <f>IFERROR(VLOOKUP($A48,#REF!,27,0),"0")</f>
        <v>0</v>
      </c>
      <c r="BW48" s="14">
        <f t="shared" si="388"/>
        <v>0</v>
      </c>
      <c r="BX48" s="14" t="str">
        <f>IFERROR(VLOOKUP($A48,SpecEd22!$Z$22:$AV$606,59,0)," ")</f>
        <v xml:space="preserve"> </v>
      </c>
      <c r="BY48" s="14" t="e">
        <f t="shared" si="389"/>
        <v>#VALUE!</v>
      </c>
      <c r="BZ48" s="14">
        <f>IFERROR(VLOOKUP($A48,ECFE!#REF!,25,0),0)</f>
        <v>0</v>
      </c>
      <c r="CA48" s="14">
        <f t="shared" si="390"/>
        <v>0</v>
      </c>
      <c r="CB48" s="14">
        <f>IFERROR(VLOOKUP($A48,#REF!,17,0),0)</f>
        <v>0</v>
      </c>
      <c r="CC48" s="14">
        <f t="shared" si="391"/>
        <v>0</v>
      </c>
      <c r="CD48" s="14">
        <f>IFERROR(VLOOKUP($A48,#REF!,9,0),0)</f>
        <v>0</v>
      </c>
      <c r="CE48" s="14">
        <f t="shared" si="392"/>
        <v>0</v>
      </c>
      <c r="CF48" s="14">
        <v>0</v>
      </c>
      <c r="CG48" s="14">
        <f t="shared" si="393"/>
        <v>0</v>
      </c>
      <c r="CH48" s="14">
        <f>IFERROR(VLOOKUP($A48,ConEnroll!$A$8:$S$601,15,0),0)</f>
        <v>-11</v>
      </c>
      <c r="CI48" s="14">
        <f t="shared" si="394"/>
        <v>-5.1401869158878505E-3</v>
      </c>
      <c r="CJ48" s="14">
        <f t="shared" si="395"/>
        <v>-11</v>
      </c>
      <c r="CK48" s="14">
        <f t="shared" si="396"/>
        <v>-5.1401869158878505E-3</v>
      </c>
      <c r="CL48" s="14" t="e">
        <f t="shared" si="397"/>
        <v>#VALUE!</v>
      </c>
      <c r="CM48" s="14" t="e">
        <f t="shared" si="398"/>
        <v>#VALUE!</v>
      </c>
      <c r="CN48" s="42"/>
      <c r="CO48" s="14">
        <f t="shared" si="338"/>
        <v>-9737.4967458126157</v>
      </c>
      <c r="CP48" s="14" t="e">
        <f t="shared" si="339"/>
        <v>#VALUE!</v>
      </c>
      <c r="CQ48" s="14">
        <f t="shared" si="340"/>
        <v>-80.634802336448601</v>
      </c>
      <c r="CR48" s="14" t="e">
        <f t="shared" si="341"/>
        <v>#VALUE!</v>
      </c>
      <c r="CS48" s="37" t="e">
        <f t="shared" si="342"/>
        <v>#VALUE!</v>
      </c>
      <c r="CT48" s="239"/>
      <c r="CU48" s="239"/>
      <c r="CV48" s="468"/>
      <c r="CW48" s="14">
        <f>IFERROR(VLOOKUP($A48,BaseFY23!$A$7:$AK$527,6,0),0)</f>
        <v>2136.3967280000002</v>
      </c>
      <c r="CX48" s="14">
        <f>IFERROR(VLOOKUP($A48,BaseFY23!$A$7:$AN$528,28,0),0)</f>
        <v>20872082.534267001</v>
      </c>
      <c r="CY48" s="14">
        <f t="shared" si="399"/>
        <v>9769.759642819954</v>
      </c>
      <c r="CZ48" s="14">
        <f>IFERROR(VLOOKUP($A48,SpecEd23!$A$21:$BB$605,23,0)," ")</f>
        <v>3525165.1678764541</v>
      </c>
      <c r="DA48" s="14">
        <f t="shared" si="400"/>
        <v>1650.051753812859</v>
      </c>
      <c r="DB48" s="14">
        <f>IFERROR(VLOOKUP($A48,ECFE!$A$16:$AB$347,7,0),0)</f>
        <v>159650.337</v>
      </c>
      <c r="DC48" s="14">
        <f t="shared" si="401"/>
        <v>74.728787452065404</v>
      </c>
      <c r="DD48" s="14">
        <v>0</v>
      </c>
      <c r="DE48" s="14">
        <f t="shared" si="402"/>
        <v>0</v>
      </c>
      <c r="DF48" s="14">
        <f>IFERROR(VLOOKUP($A48,ConEnroll!$A$7:$S$338,10,0),0)</f>
        <v>12897.14</v>
      </c>
      <c r="DG48" s="14">
        <f t="shared" si="403"/>
        <v>6.036865639685626</v>
      </c>
      <c r="DH48" s="14">
        <f t="shared" si="343"/>
        <v>172547.47700000001</v>
      </c>
      <c r="DI48" s="14">
        <f t="shared" si="404"/>
        <v>80.765653091751034</v>
      </c>
      <c r="DJ48" s="14">
        <f t="shared" si="344"/>
        <v>24569795.179143459</v>
      </c>
      <c r="DK48" s="14">
        <f t="shared" si="405"/>
        <v>11500.577049724567</v>
      </c>
      <c r="DL48" s="42"/>
      <c r="DM48" s="14">
        <f>IFERROR(VLOOKUP($A48,HouseFY23!$A$7:$AJ$528,28,0),0)</f>
        <v>21539348.339451</v>
      </c>
      <c r="DN48" s="14">
        <f t="shared" si="406"/>
        <v>10082.091990290204</v>
      </c>
      <c r="DO48" s="14">
        <f>IFERROR(VLOOKUP($A48,Compens80percent!$A$13:$M$560,12,0),0)</f>
        <v>0</v>
      </c>
      <c r="DP48" s="14">
        <f t="shared" si="406"/>
        <v>0</v>
      </c>
      <c r="DQ48" s="14">
        <f t="shared" si="407"/>
        <v>21539348.339451</v>
      </c>
      <c r="DR48" s="14">
        <f t="shared" si="408"/>
        <v>10065.116046472431</v>
      </c>
      <c r="DS48" s="14">
        <f>IFERROR(VLOOKUP($A48,SpecEd23!$A$21:$Z$550,14,0),0)</f>
        <v>3681015.0667206021</v>
      </c>
      <c r="DT48" s="14">
        <f t="shared" si="409"/>
        <v>1723.0016403210864</v>
      </c>
      <c r="DU48" s="14">
        <f>IFERROR(VLOOKUP($A48,ECFE!$A$16:$AB$347,9,0),0)</f>
        <v>166100.21061480002</v>
      </c>
      <c r="DV48" s="14">
        <f t="shared" si="410"/>
        <v>77.747830465128857</v>
      </c>
      <c r="DW48" s="14">
        <f>IFERROR(VLOOKUP($A48,ParaFY19!$A$21:$Z$543,7,0),0)</f>
        <v>21364</v>
      </c>
      <c r="DX48" s="14">
        <f t="shared" si="411"/>
        <v>10.000015315507447</v>
      </c>
      <c r="DY48" s="14">
        <f>IFERROR(VLOOKUP($A48,ConEnroll!$A$7:$S$341,13,0),0)</f>
        <v>16121.424999999999</v>
      </c>
      <c r="DZ48" s="14">
        <f t="shared" si="412"/>
        <v>7.5460820496070324</v>
      </c>
      <c r="EA48" s="14">
        <f t="shared" si="345"/>
        <v>203585.6356148</v>
      </c>
      <c r="EB48" s="14">
        <f t="shared" si="413"/>
        <v>95.293927830243334</v>
      </c>
      <c r="EC48" s="14">
        <f t="shared" si="346"/>
        <v>25423949.041786402</v>
      </c>
      <c r="ED48" s="14">
        <f t="shared" si="414"/>
        <v>11900.387558441533</v>
      </c>
      <c r="EE48" s="62"/>
      <c r="EF48" s="14">
        <f t="shared" si="347"/>
        <v>312.33234747025017</v>
      </c>
      <c r="EG48" s="14">
        <f t="shared" si="348"/>
        <v>72.949886508227337</v>
      </c>
      <c r="EH48" s="14">
        <f t="shared" si="349"/>
        <v>14.5282747384923</v>
      </c>
      <c r="EI48" s="14">
        <f t="shared" si="415"/>
        <v>399.81050871696982</v>
      </c>
      <c r="EJ48" s="37">
        <f t="shared" si="351"/>
        <v>3.4764386777143941E-2</v>
      </c>
      <c r="EK48" s="42"/>
      <c r="EL48" s="14" t="str">
        <f>IFERROR(VLOOKUP($A48,#REF!,27,0),"0")</f>
        <v>0</v>
      </c>
      <c r="EM48" s="14">
        <f t="shared" si="416"/>
        <v>0</v>
      </c>
      <c r="EN48" s="14" t="str">
        <f>IFERROR(VLOOKUP($A48,SpecEd23!#REF!,23,0)," ")</f>
        <v xml:space="preserve"> </v>
      </c>
      <c r="EO48" s="14" t="e">
        <f t="shared" si="417"/>
        <v>#VALUE!</v>
      </c>
      <c r="EP48" s="14">
        <f>IFERROR(VLOOKUP($A48,ECFE!#REF!,24,0),0)</f>
        <v>0</v>
      </c>
      <c r="EQ48" s="14">
        <f t="shared" si="418"/>
        <v>0</v>
      </c>
      <c r="ER48" s="14">
        <f>IFERROR(VLOOKUP($A48,#REF!,30,0),0)</f>
        <v>0</v>
      </c>
      <c r="ES48" s="14">
        <f t="shared" si="419"/>
        <v>0</v>
      </c>
      <c r="ET48" s="14">
        <f>IFERROR(VLOOKUP($A48,#REF!,12,0),0)</f>
        <v>0</v>
      </c>
      <c r="EU48" s="14">
        <f t="shared" si="420"/>
        <v>0</v>
      </c>
      <c r="EV48" s="14">
        <v>0</v>
      </c>
      <c r="EW48" s="14">
        <f t="shared" si="421"/>
        <v>0</v>
      </c>
      <c r="EX48" s="14">
        <f>IFERROR(VLOOKUP($A48,ConEnroll!$A$8:$S$601,16,0),0)</f>
        <v>77</v>
      </c>
      <c r="EY48" s="14">
        <f t="shared" si="422"/>
        <v>3.6041994911724093E-2</v>
      </c>
      <c r="EZ48" s="14">
        <f t="shared" si="423"/>
        <v>77</v>
      </c>
      <c r="FA48" s="14">
        <f t="shared" si="424"/>
        <v>3.6041994911724093E-2</v>
      </c>
      <c r="FB48" s="14" t="e">
        <f t="shared" si="425"/>
        <v>#VALUE!</v>
      </c>
      <c r="FC48" s="14" t="e">
        <f t="shared" si="426"/>
        <v>#VALUE!</v>
      </c>
      <c r="FD48" s="62"/>
      <c r="FE48" s="14">
        <f t="shared" si="352"/>
        <v>10082.091990290204</v>
      </c>
      <c r="FF48" s="14" t="e">
        <f t="shared" si="353"/>
        <v>#VALUE!</v>
      </c>
      <c r="FG48" s="14">
        <f t="shared" si="427"/>
        <v>95.257885835331606</v>
      </c>
      <c r="FH48" s="14" t="e">
        <f t="shared" si="354"/>
        <v>#VALUE!</v>
      </c>
      <c r="FI48" s="37" t="e">
        <f t="shared" si="355"/>
        <v>#VALUE!</v>
      </c>
      <c r="FJ48" s="12"/>
      <c r="FK48" s="14" t="str">
        <f>IFERROR(VLOOKUP($A48,#REF!,27,0),"0")</f>
        <v>0</v>
      </c>
      <c r="FL48" s="14">
        <f t="shared" si="428"/>
        <v>0</v>
      </c>
      <c r="FM48" s="14" t="str">
        <f>IFERROR(VLOOKUP($A48,SpecEd23!$X$22:$Y$610,59,0)," ")</f>
        <v xml:space="preserve"> </v>
      </c>
      <c r="FN48" s="14" t="e">
        <f t="shared" si="429"/>
        <v>#VALUE!</v>
      </c>
      <c r="FO48" s="14">
        <f>IFERROR(VLOOKUP($A48,ECFE!#REF!,26,0),0)</f>
        <v>0</v>
      </c>
      <c r="FP48" s="14">
        <f t="shared" si="430"/>
        <v>0</v>
      </c>
      <c r="FQ48" s="14">
        <f>IFERROR(VLOOKUP($A48,#REF!,16,0),0)</f>
        <v>0</v>
      </c>
      <c r="FR48" s="14">
        <f t="shared" si="431"/>
        <v>0</v>
      </c>
      <c r="FS48" s="14">
        <f>IFERROR(VLOOKUP($A48,#REF!,12,0),0)</f>
        <v>0</v>
      </c>
      <c r="FT48" s="14">
        <f t="shared" si="432"/>
        <v>0</v>
      </c>
      <c r="FU48" s="14">
        <v>0</v>
      </c>
      <c r="FV48" s="14">
        <f t="shared" si="433"/>
        <v>0</v>
      </c>
      <c r="FW48" s="14">
        <f>IFERROR(VLOOKUP($A48,ConEnroll!$A$8:$S$601,16,0),0)</f>
        <v>77</v>
      </c>
      <c r="FX48" s="14">
        <f t="shared" si="434"/>
        <v>3.6041994911724093E-2</v>
      </c>
      <c r="FY48" s="14">
        <f t="shared" si="435"/>
        <v>77</v>
      </c>
      <c r="FZ48" s="14">
        <f t="shared" si="436"/>
        <v>3.6041994911724093E-2</v>
      </c>
      <c r="GA48" s="14" t="e">
        <f t="shared" si="437"/>
        <v>#VALUE!</v>
      </c>
      <c r="GB48" s="14" t="e">
        <f t="shared" si="438"/>
        <v>#VALUE!</v>
      </c>
      <c r="GC48" s="39"/>
      <c r="GD48" s="14">
        <f t="shared" si="356"/>
        <v>-9769.759642819954</v>
      </c>
      <c r="GE48" s="14" t="e">
        <f t="shared" si="357"/>
        <v>#VALUE!</v>
      </c>
      <c r="GF48" s="14">
        <f t="shared" si="358"/>
        <v>-80.729611096839307</v>
      </c>
      <c r="GG48" s="14" t="e">
        <f t="shared" si="359"/>
        <v>#VALUE!</v>
      </c>
      <c r="GH48" s="37" t="e">
        <f t="shared" si="360"/>
        <v>#VALUE!</v>
      </c>
    </row>
    <row r="49" spans="1:190" ht="12.5" x14ac:dyDescent="0.25">
      <c r="A49" s="67">
        <v>91</v>
      </c>
      <c r="B49" s="35">
        <v>1</v>
      </c>
      <c r="C49" s="14">
        <v>6</v>
      </c>
      <c r="D49" s="14"/>
      <c r="E49" s="14"/>
      <c r="F49" s="35" t="s">
        <v>2415</v>
      </c>
      <c r="G49" s="41"/>
      <c r="H49" s="14">
        <f>IFERROR(VLOOKUP($A49,BaseFY22!$A$7:$AK$528,6,0),0)</f>
        <v>686</v>
      </c>
      <c r="I49" s="14">
        <f>IFERROR(VLOOKUP($A49,BaseFY22!$A$7:$AK$528,28,0),0)</f>
        <v>6277545.0985470004</v>
      </c>
      <c r="J49" s="14">
        <f t="shared" si="361"/>
        <v>9150.9403768906704</v>
      </c>
      <c r="K49" s="14">
        <f>IFERROR(VLOOKUP($A49,SpecEd22!$A$21:$BB$605,24,0)," ")</f>
        <v>1127043.7121822666</v>
      </c>
      <c r="L49" s="14">
        <f t="shared" si="362"/>
        <v>1642.9208632394557</v>
      </c>
      <c r="M49" s="14">
        <f>IFERROR(VLOOKUP($A49,ECFE!$A$16:$AB$347,7,0),0)</f>
        <v>39270.659999999996</v>
      </c>
      <c r="N49" s="14">
        <f t="shared" si="318"/>
        <v>57.245860058309034</v>
      </c>
      <c r="O49" s="14">
        <v>0</v>
      </c>
      <c r="P49" s="14">
        <f t="shared" si="318"/>
        <v>0</v>
      </c>
      <c r="Q49" s="14">
        <f>IFERROR(VLOOKUP($A49,ConEnroll!$A$7:$S$337,10,0),0)</f>
        <v>2201.9499999999998</v>
      </c>
      <c r="R49" s="14">
        <f t="shared" si="363"/>
        <v>3.2098396501457724</v>
      </c>
      <c r="S49" s="14">
        <f t="shared" si="319"/>
        <v>41472.609999999993</v>
      </c>
      <c r="T49" s="14">
        <f t="shared" si="364"/>
        <v>60.455699708454802</v>
      </c>
      <c r="U49" s="14">
        <f t="shared" si="320"/>
        <v>7446061.4207292674</v>
      </c>
      <c r="V49" s="14">
        <f t="shared" si="365"/>
        <v>10854.316939838582</v>
      </c>
      <c r="W49" s="42"/>
      <c r="X49" s="14">
        <f>IFERROR(VLOOKUP($A49,HouseFY22!$A$6:$AJ$528,28,0),0)</f>
        <v>6383429.0985470004</v>
      </c>
      <c r="Y49" s="14">
        <f t="shared" si="366"/>
        <v>9305.2902311180769</v>
      </c>
      <c r="Z49" s="14">
        <f>IFERROR(VLOOKUP($A49,Compens80percent!$A$13:$M$560,12,0),0)</f>
        <v>0</v>
      </c>
      <c r="AA49" s="14">
        <f t="shared" si="366"/>
        <v>0</v>
      </c>
      <c r="AB49" s="14">
        <f t="shared" si="367"/>
        <v>6383429.0985470004</v>
      </c>
      <c r="AC49" s="14">
        <f t="shared" si="366"/>
        <v>9305.2902311180769</v>
      </c>
      <c r="AD49" s="14">
        <f>IFERROR(VLOOKUP(A49,SpecEd22!$A$21:$Z$550,14,0),0)</f>
        <v>1142654.6034651103</v>
      </c>
      <c r="AE49" s="14">
        <f t="shared" si="368"/>
        <v>1665.6772645263998</v>
      </c>
      <c r="AF49" s="14">
        <f>IFERROR(VLOOKUP($A49,ECFE!$A$16:$AB$348,8,0),0)</f>
        <v>40056.073200000006</v>
      </c>
      <c r="AG49" s="14">
        <f t="shared" si="369"/>
        <v>58.390777259475229</v>
      </c>
      <c r="AH49" s="14">
        <f>IFERROR(VLOOKUP(A49,ParaFY19!$A$21:$Z$543,7,0),0)</f>
        <v>3528</v>
      </c>
      <c r="AI49" s="14">
        <f t="shared" si="370"/>
        <v>5.1428571428571432</v>
      </c>
      <c r="AJ49" s="14">
        <f>IFERROR(VLOOKUP(A49,ConEnroll!$A$7:$S$341,13,0),0)</f>
        <v>2752.4375</v>
      </c>
      <c r="AK49" s="14">
        <f t="shared" si="371"/>
        <v>4.012299562682216</v>
      </c>
      <c r="AL49" s="14">
        <f t="shared" si="324"/>
        <v>46336.510700000006</v>
      </c>
      <c r="AM49" s="14">
        <f t="shared" si="372"/>
        <v>67.545933965014584</v>
      </c>
      <c r="AN49" s="14">
        <f t="shared" si="373"/>
        <v>7572420.212712111</v>
      </c>
      <c r="AO49" s="14">
        <f t="shared" si="374"/>
        <v>11038.513429609491</v>
      </c>
      <c r="AP49" s="62"/>
      <c r="AQ49" s="14">
        <f t="shared" si="51"/>
        <v>154.34985422740647</v>
      </c>
      <c r="AR49" s="14">
        <f t="shared" si="325"/>
        <v>22.756401286944083</v>
      </c>
      <c r="AS49" s="14">
        <f t="shared" si="326"/>
        <v>7.090234256559782</v>
      </c>
      <c r="AT49" s="14">
        <f t="shared" si="375"/>
        <v>184.19648977091032</v>
      </c>
      <c r="AU49" s="37">
        <f t="shared" si="328"/>
        <v>1.6969883115800152E-2</v>
      </c>
      <c r="AV49" s="42"/>
      <c r="AW49" s="14" t="str">
        <f>IFERROR(VLOOKUP($A49,#REF!,27,0),"0")</f>
        <v>0</v>
      </c>
      <c r="AX49" s="14">
        <f t="shared" si="376"/>
        <v>0</v>
      </c>
      <c r="AY49" s="14" t="str">
        <f>IFERROR(VLOOKUP($A49,SpecEd22!#REF!,23,0)," ")</f>
        <v xml:space="preserve"> </v>
      </c>
      <c r="AZ49" s="14" t="e">
        <f t="shared" si="377"/>
        <v>#VALUE!</v>
      </c>
      <c r="BA49" s="14">
        <f>IFERROR(VLOOKUP($A49,ECFE!#REF!,23,0),0)</f>
        <v>0</v>
      </c>
      <c r="BB49" s="14">
        <f t="shared" si="378"/>
        <v>0</v>
      </c>
      <c r="BC49" s="14">
        <f>IFERROR(VLOOKUP($A49,#REF!,17,0),0)</f>
        <v>0</v>
      </c>
      <c r="BD49" s="14">
        <f t="shared" si="379"/>
        <v>0</v>
      </c>
      <c r="BE49" s="14">
        <f>IFERROR(VLOOKUP($A49,#REF!,9,0),0)</f>
        <v>0</v>
      </c>
      <c r="BF49" s="14">
        <f t="shared" si="380"/>
        <v>0</v>
      </c>
      <c r="BG49" s="14">
        <v>0</v>
      </c>
      <c r="BH49" s="14">
        <f t="shared" si="381"/>
        <v>0</v>
      </c>
      <c r="BI49" s="14">
        <f>IFERROR(VLOOKUP($A49,ConEnroll!$A$8:$S$601,15,0),0)</f>
        <v>-10</v>
      </c>
      <c r="BJ49" s="14">
        <f t="shared" si="382"/>
        <v>-1.4577259475218658E-2</v>
      </c>
      <c r="BK49" s="14">
        <f t="shared" si="383"/>
        <v>-10</v>
      </c>
      <c r="BL49" s="14">
        <f t="shared" si="384"/>
        <v>-1.4577259475218658E-2</v>
      </c>
      <c r="BM49" s="14" t="e">
        <f t="shared" si="385"/>
        <v>#VALUE!</v>
      </c>
      <c r="BN49" s="14" t="e">
        <f t="shared" si="386"/>
        <v>#VALUE!</v>
      </c>
      <c r="BO49" s="42"/>
      <c r="BP49" s="14">
        <f t="shared" si="331"/>
        <v>9305.2902311180769</v>
      </c>
      <c r="BQ49" s="14" t="e">
        <f t="shared" si="332"/>
        <v>#VALUE!</v>
      </c>
      <c r="BR49" s="14">
        <f t="shared" si="387"/>
        <v>67.560511224489801</v>
      </c>
      <c r="BS49" s="14" t="e">
        <f t="shared" si="334"/>
        <v>#VALUE!</v>
      </c>
      <c r="BT49" s="37" t="e">
        <f t="shared" si="335"/>
        <v>#VALUE!</v>
      </c>
      <c r="BU49" s="41"/>
      <c r="BV49" s="14" t="str">
        <f>IFERROR(VLOOKUP($A49,#REF!,27,0),"0")</f>
        <v>0</v>
      </c>
      <c r="BW49" s="14">
        <f t="shared" si="388"/>
        <v>0</v>
      </c>
      <c r="BX49" s="14" t="str">
        <f>IFERROR(VLOOKUP($A49,SpecEd22!$Z$22:$AV$606,59,0)," ")</f>
        <v xml:space="preserve"> </v>
      </c>
      <c r="BY49" s="14" t="e">
        <f t="shared" si="389"/>
        <v>#VALUE!</v>
      </c>
      <c r="BZ49" s="14">
        <f>IFERROR(VLOOKUP($A49,ECFE!#REF!,25,0),0)</f>
        <v>0</v>
      </c>
      <c r="CA49" s="14">
        <f t="shared" si="390"/>
        <v>0</v>
      </c>
      <c r="CB49" s="14">
        <f>IFERROR(VLOOKUP($A49,#REF!,17,0),0)</f>
        <v>0</v>
      </c>
      <c r="CC49" s="14">
        <f t="shared" si="391"/>
        <v>0</v>
      </c>
      <c r="CD49" s="14">
        <f>IFERROR(VLOOKUP($A49,#REF!,9,0),0)</f>
        <v>0</v>
      </c>
      <c r="CE49" s="14">
        <f t="shared" si="392"/>
        <v>0</v>
      </c>
      <c r="CF49" s="14">
        <v>0</v>
      </c>
      <c r="CG49" s="14">
        <f t="shared" si="393"/>
        <v>0</v>
      </c>
      <c r="CH49" s="14">
        <f>IFERROR(VLOOKUP($A49,ConEnroll!$A$8:$S$601,15,0),0)</f>
        <v>-10</v>
      </c>
      <c r="CI49" s="14">
        <f t="shared" si="394"/>
        <v>-1.4577259475218658E-2</v>
      </c>
      <c r="CJ49" s="14">
        <f t="shared" si="395"/>
        <v>-10</v>
      </c>
      <c r="CK49" s="14">
        <f t="shared" si="396"/>
        <v>-1.4577259475218658E-2</v>
      </c>
      <c r="CL49" s="14" t="e">
        <f t="shared" si="397"/>
        <v>#VALUE!</v>
      </c>
      <c r="CM49" s="14" t="e">
        <f t="shared" si="398"/>
        <v>#VALUE!</v>
      </c>
      <c r="CN49" s="42"/>
      <c r="CO49" s="14">
        <f t="shared" si="338"/>
        <v>-9150.9403768906704</v>
      </c>
      <c r="CP49" s="14" t="e">
        <f t="shared" si="339"/>
        <v>#VALUE!</v>
      </c>
      <c r="CQ49" s="14">
        <f t="shared" si="340"/>
        <v>-60.470276967930019</v>
      </c>
      <c r="CR49" s="14" t="e">
        <f t="shared" si="341"/>
        <v>#VALUE!</v>
      </c>
      <c r="CS49" s="37" t="e">
        <f t="shared" si="342"/>
        <v>#VALUE!</v>
      </c>
      <c r="CT49" s="239"/>
      <c r="CU49" s="239"/>
      <c r="CV49" s="468"/>
      <c r="CW49" s="14">
        <f>IFERROR(VLOOKUP($A49,BaseFY23!$A$7:$AK$527,6,0),0)</f>
        <v>674.11262699999997</v>
      </c>
      <c r="CX49" s="14">
        <f>IFERROR(VLOOKUP($A49,BaseFY23!$A$7:$AN$528,28,0),0)</f>
        <v>6192384.3129439997</v>
      </c>
      <c r="CY49" s="14">
        <f t="shared" si="399"/>
        <v>9185.9788185572725</v>
      </c>
      <c r="CZ49" s="14">
        <f>IFERROR(VLOOKUP($A49,SpecEd23!$A$21:$BB$605,23,0)," ")</f>
        <v>1135066.2296934673</v>
      </c>
      <c r="DA49" s="14">
        <f t="shared" si="400"/>
        <v>1683.7931589337627</v>
      </c>
      <c r="DB49" s="14">
        <f>IFERROR(VLOOKUP($A49,ECFE!$A$16:$AB$347,7,0),0)</f>
        <v>39270.659999999996</v>
      </c>
      <c r="DC49" s="14">
        <f t="shared" si="401"/>
        <v>58.255339578441095</v>
      </c>
      <c r="DD49" s="14">
        <v>0</v>
      </c>
      <c r="DE49" s="14">
        <f t="shared" si="402"/>
        <v>0</v>
      </c>
      <c r="DF49" s="14">
        <f>IFERROR(VLOOKUP($A49,ConEnroll!$A$7:$S$338,10,0),0)</f>
        <v>2201.9499999999998</v>
      </c>
      <c r="DG49" s="14">
        <f t="shared" si="403"/>
        <v>3.2664423003012519</v>
      </c>
      <c r="DH49" s="14">
        <f t="shared" si="343"/>
        <v>41472.609999999993</v>
      </c>
      <c r="DI49" s="14">
        <f t="shared" si="404"/>
        <v>61.521781878742338</v>
      </c>
      <c r="DJ49" s="14">
        <f t="shared" si="344"/>
        <v>7368923.1526374668</v>
      </c>
      <c r="DK49" s="14">
        <f t="shared" si="405"/>
        <v>10931.293759369779</v>
      </c>
      <c r="DL49" s="42"/>
      <c r="DM49" s="14">
        <f>IFERROR(VLOOKUP($A49,HouseFY23!$A$7:$AJ$528,28,0),0)</f>
        <v>6405339.1999080004</v>
      </c>
      <c r="DN49" s="14">
        <f t="shared" si="406"/>
        <v>9501.8828358306382</v>
      </c>
      <c r="DO49" s="14">
        <f>IFERROR(VLOOKUP($A49,Compens80percent!$A$13:$M$560,12,0),0)</f>
        <v>0</v>
      </c>
      <c r="DP49" s="14">
        <f t="shared" si="406"/>
        <v>0</v>
      </c>
      <c r="DQ49" s="14">
        <f t="shared" si="407"/>
        <v>6405339.1999080004</v>
      </c>
      <c r="DR49" s="14">
        <f t="shared" si="408"/>
        <v>9337.2291543848405</v>
      </c>
      <c r="DS49" s="14">
        <f>IFERROR(VLOOKUP($A49,SpecEd23!$A$21:$Z$550,14,0),0)</f>
        <v>1167946.4531232039</v>
      </c>
      <c r="DT49" s="14">
        <f t="shared" si="409"/>
        <v>1732.5687227087114</v>
      </c>
      <c r="DU49" s="14">
        <f>IFERROR(VLOOKUP($A49,ECFE!$A$16:$AB$347,9,0),0)</f>
        <v>40857.194664000002</v>
      </c>
      <c r="DV49" s="14">
        <f t="shared" si="410"/>
        <v>60.608855297410123</v>
      </c>
      <c r="DW49" s="14">
        <f>IFERROR(VLOOKUP($A49,ParaFY19!$A$21:$Z$543,7,0),0)</f>
        <v>3528</v>
      </c>
      <c r="DX49" s="14">
        <f t="shared" si="411"/>
        <v>5.233546826886541</v>
      </c>
      <c r="DY49" s="14">
        <f>IFERROR(VLOOKUP($A49,ConEnroll!$A$7:$S$341,13,0),0)</f>
        <v>2752.4375</v>
      </c>
      <c r="DZ49" s="14">
        <f t="shared" si="412"/>
        <v>4.0830528753765654</v>
      </c>
      <c r="EA49" s="14">
        <f t="shared" si="345"/>
        <v>47137.632164000002</v>
      </c>
      <c r="EB49" s="14">
        <f t="shared" si="413"/>
        <v>69.925454999673235</v>
      </c>
      <c r="EC49" s="14">
        <f t="shared" si="346"/>
        <v>7620423.2851952044</v>
      </c>
      <c r="ED49" s="14">
        <f t="shared" si="414"/>
        <v>11304.377013539022</v>
      </c>
      <c r="EE49" s="62"/>
      <c r="EF49" s="14">
        <f t="shared" si="347"/>
        <v>315.90401727336575</v>
      </c>
      <c r="EG49" s="14">
        <f t="shared" si="348"/>
        <v>48.775563774948751</v>
      </c>
      <c r="EH49" s="14">
        <f t="shared" si="349"/>
        <v>8.4036731209308968</v>
      </c>
      <c r="EI49" s="14">
        <f t="shared" si="415"/>
        <v>373.08325416924538</v>
      </c>
      <c r="EJ49" s="37">
        <f t="shared" si="351"/>
        <v>3.4129835166990766E-2</v>
      </c>
      <c r="EK49" s="42"/>
      <c r="EL49" s="14" t="str">
        <f>IFERROR(VLOOKUP($A49,#REF!,27,0),"0")</f>
        <v>0</v>
      </c>
      <c r="EM49" s="14">
        <f t="shared" si="416"/>
        <v>0</v>
      </c>
      <c r="EN49" s="14" t="str">
        <f>IFERROR(VLOOKUP($A49,SpecEd23!#REF!,23,0)," ")</f>
        <v xml:space="preserve"> </v>
      </c>
      <c r="EO49" s="14" t="e">
        <f t="shared" si="417"/>
        <v>#VALUE!</v>
      </c>
      <c r="EP49" s="14">
        <f>IFERROR(VLOOKUP($A49,ECFE!#REF!,24,0),0)</f>
        <v>0</v>
      </c>
      <c r="EQ49" s="14">
        <f t="shared" si="418"/>
        <v>0</v>
      </c>
      <c r="ER49" s="14">
        <f>IFERROR(VLOOKUP($A49,#REF!,30,0),0)</f>
        <v>0</v>
      </c>
      <c r="ES49" s="14">
        <f t="shared" si="419"/>
        <v>0</v>
      </c>
      <c r="ET49" s="14">
        <f>IFERROR(VLOOKUP($A49,#REF!,12,0),0)</f>
        <v>0</v>
      </c>
      <c r="EU49" s="14">
        <f t="shared" si="420"/>
        <v>0</v>
      </c>
      <c r="EV49" s="14">
        <v>0</v>
      </c>
      <c r="EW49" s="14">
        <f t="shared" si="421"/>
        <v>0</v>
      </c>
      <c r="EX49" s="14">
        <f>IFERROR(VLOOKUP($A49,ConEnroll!$A$8:$S$601,16,0),0)</f>
        <v>81</v>
      </c>
      <c r="EY49" s="14">
        <f t="shared" si="422"/>
        <v>0.12015796286219098</v>
      </c>
      <c r="EZ49" s="14">
        <f t="shared" si="423"/>
        <v>81</v>
      </c>
      <c r="FA49" s="14">
        <f t="shared" si="424"/>
        <v>0.12015796286219098</v>
      </c>
      <c r="FB49" s="14" t="e">
        <f t="shared" si="425"/>
        <v>#VALUE!</v>
      </c>
      <c r="FC49" s="14" t="e">
        <f t="shared" si="426"/>
        <v>#VALUE!</v>
      </c>
      <c r="FD49" s="62"/>
      <c r="FE49" s="14">
        <f t="shared" si="352"/>
        <v>9501.8828358306382</v>
      </c>
      <c r="FF49" s="14" t="e">
        <f t="shared" si="353"/>
        <v>#VALUE!</v>
      </c>
      <c r="FG49" s="14">
        <f t="shared" si="427"/>
        <v>69.805297036811041</v>
      </c>
      <c r="FH49" s="14" t="e">
        <f t="shared" si="354"/>
        <v>#VALUE!</v>
      </c>
      <c r="FI49" s="37" t="e">
        <f t="shared" si="355"/>
        <v>#VALUE!</v>
      </c>
      <c r="FJ49" s="12"/>
      <c r="FK49" s="14" t="str">
        <f>IFERROR(VLOOKUP($A49,#REF!,27,0),"0")</f>
        <v>0</v>
      </c>
      <c r="FL49" s="14">
        <f t="shared" si="428"/>
        <v>0</v>
      </c>
      <c r="FM49" s="14" t="str">
        <f>IFERROR(VLOOKUP($A49,SpecEd23!$X$22:$Y$610,59,0)," ")</f>
        <v xml:space="preserve"> </v>
      </c>
      <c r="FN49" s="14" t="e">
        <f t="shared" si="429"/>
        <v>#VALUE!</v>
      </c>
      <c r="FO49" s="14">
        <f>IFERROR(VLOOKUP($A49,ECFE!#REF!,26,0),0)</f>
        <v>0</v>
      </c>
      <c r="FP49" s="14">
        <f t="shared" si="430"/>
        <v>0</v>
      </c>
      <c r="FQ49" s="14">
        <f>IFERROR(VLOOKUP($A49,#REF!,16,0),0)</f>
        <v>0</v>
      </c>
      <c r="FR49" s="14">
        <f t="shared" si="431"/>
        <v>0</v>
      </c>
      <c r="FS49" s="14">
        <f>IFERROR(VLOOKUP($A49,#REF!,12,0),0)</f>
        <v>0</v>
      </c>
      <c r="FT49" s="14">
        <f t="shared" si="432"/>
        <v>0</v>
      </c>
      <c r="FU49" s="14">
        <v>0</v>
      </c>
      <c r="FV49" s="14">
        <f t="shared" si="433"/>
        <v>0</v>
      </c>
      <c r="FW49" s="14">
        <f>IFERROR(VLOOKUP($A49,ConEnroll!$A$8:$S$601,16,0),0)</f>
        <v>81</v>
      </c>
      <c r="FX49" s="14">
        <f t="shared" si="434"/>
        <v>0.12015796286219098</v>
      </c>
      <c r="FY49" s="14">
        <f t="shared" si="435"/>
        <v>81</v>
      </c>
      <c r="FZ49" s="14">
        <f t="shared" si="436"/>
        <v>0.12015796286219098</v>
      </c>
      <c r="GA49" s="14" t="e">
        <f t="shared" si="437"/>
        <v>#VALUE!</v>
      </c>
      <c r="GB49" s="14" t="e">
        <f t="shared" si="438"/>
        <v>#VALUE!</v>
      </c>
      <c r="GC49" s="39"/>
      <c r="GD49" s="14">
        <f t="shared" si="356"/>
        <v>-9185.9788185572725</v>
      </c>
      <c r="GE49" s="14" t="e">
        <f t="shared" si="357"/>
        <v>#VALUE!</v>
      </c>
      <c r="GF49" s="14">
        <f t="shared" si="358"/>
        <v>-61.401623915880144</v>
      </c>
      <c r="GG49" s="14" t="e">
        <f t="shared" si="359"/>
        <v>#VALUE!</v>
      </c>
      <c r="GH49" s="37" t="e">
        <f t="shared" si="360"/>
        <v>#VALUE!</v>
      </c>
    </row>
    <row r="50" spans="1:190" ht="12.5" x14ac:dyDescent="0.25">
      <c r="A50" s="67">
        <v>93</v>
      </c>
      <c r="B50" s="35">
        <v>1</v>
      </c>
      <c r="C50" s="14">
        <v>6</v>
      </c>
      <c r="D50" s="14"/>
      <c r="E50" s="14"/>
      <c r="F50" s="35" t="s">
        <v>2416</v>
      </c>
      <c r="G50" s="41"/>
      <c r="H50" s="14">
        <f>IFERROR(VLOOKUP($A50,BaseFY22!$A$7:$AK$528,6,0),0)</f>
        <v>364</v>
      </c>
      <c r="I50" s="14">
        <f>IFERROR(VLOOKUP($A50,BaseFY22!$A$7:$AK$528,28,0),0)</f>
        <v>3754650.5453030001</v>
      </c>
      <c r="J50" s="14">
        <f t="shared" si="361"/>
        <v>10314.974025557693</v>
      </c>
      <c r="K50" s="14">
        <f>IFERROR(VLOOKUP($A50,SpecEd22!$A$21:$BB$605,24,0)," ")</f>
        <v>525381.88264082186</v>
      </c>
      <c r="L50" s="14">
        <f t="shared" si="362"/>
        <v>1443.3568204418184</v>
      </c>
      <c r="M50" s="14">
        <f>IFERROR(VLOOKUP($A50,ECFE!$A$16:$AB$347,7,0),0)</f>
        <v>25072.806</v>
      </c>
      <c r="N50" s="14">
        <f t="shared" si="318"/>
        <v>68.881335164835164</v>
      </c>
      <c r="O50" s="14">
        <v>0</v>
      </c>
      <c r="P50" s="14">
        <f t="shared" si="318"/>
        <v>0</v>
      </c>
      <c r="Q50" s="14">
        <f>IFERROR(VLOOKUP($A50,ConEnroll!$A$7:$S$337,10,0),0)</f>
        <v>6081.58</v>
      </c>
      <c r="R50" s="14">
        <f t="shared" si="363"/>
        <v>16.707637362637364</v>
      </c>
      <c r="S50" s="14">
        <f t="shared" si="319"/>
        <v>31154.385999999999</v>
      </c>
      <c r="T50" s="14">
        <f t="shared" si="364"/>
        <v>85.588972527472521</v>
      </c>
      <c r="U50" s="14">
        <f t="shared" si="320"/>
        <v>4311186.8139438219</v>
      </c>
      <c r="V50" s="14">
        <f t="shared" si="365"/>
        <v>11843.919818526983</v>
      </c>
      <c r="W50" s="42"/>
      <c r="X50" s="14">
        <f>IFERROR(VLOOKUP($A50,HouseFY22!$A$6:$AJ$528,28,0),0)</f>
        <v>3811129.5453030001</v>
      </c>
      <c r="Y50" s="14">
        <f t="shared" si="366"/>
        <v>10470.13611346978</v>
      </c>
      <c r="Z50" s="14">
        <f>IFERROR(VLOOKUP($A50,Compens80percent!$A$13:$M$560,12,0),0)</f>
        <v>0</v>
      </c>
      <c r="AA50" s="14">
        <f t="shared" si="366"/>
        <v>0</v>
      </c>
      <c r="AB50" s="14">
        <f t="shared" si="367"/>
        <v>3811129.5453030001</v>
      </c>
      <c r="AC50" s="14">
        <f t="shared" si="366"/>
        <v>10470.13611346978</v>
      </c>
      <c r="AD50" s="14">
        <f>IFERROR(VLOOKUP(A50,SpecEd22!$A$21:$Z$550,14,0),0)</f>
        <v>536712.50188122015</v>
      </c>
      <c r="AE50" s="14">
        <f t="shared" si="368"/>
        <v>1474.4848952780774</v>
      </c>
      <c r="AF50" s="14">
        <f>IFERROR(VLOOKUP($A50,ECFE!$A$16:$AB$348,8,0),0)</f>
        <v>25574.262120000003</v>
      </c>
      <c r="AG50" s="14">
        <f t="shared" si="369"/>
        <v>70.258961868131877</v>
      </c>
      <c r="AH50" s="14">
        <f>IFERROR(VLOOKUP(A50,ParaFY19!$A$21:$Z$543,7,0),0)</f>
        <v>1960</v>
      </c>
      <c r="AI50" s="14">
        <f t="shared" si="370"/>
        <v>5.384615384615385</v>
      </c>
      <c r="AJ50" s="14">
        <f>IFERROR(VLOOKUP(A50,ConEnroll!$A$7:$S$341,13,0),0)</f>
        <v>7601.9750000000004</v>
      </c>
      <c r="AK50" s="14">
        <f t="shared" si="371"/>
        <v>20.884546703296703</v>
      </c>
      <c r="AL50" s="14">
        <f t="shared" si="324"/>
        <v>35136.237120000005</v>
      </c>
      <c r="AM50" s="14">
        <f t="shared" si="372"/>
        <v>96.52812395604397</v>
      </c>
      <c r="AN50" s="14">
        <f t="shared" si="373"/>
        <v>4382978.2843042202</v>
      </c>
      <c r="AO50" s="14">
        <f t="shared" si="374"/>
        <v>12041.149132703902</v>
      </c>
      <c r="AP50" s="62"/>
      <c r="AQ50" s="14">
        <f t="shared" si="51"/>
        <v>155.16208791208737</v>
      </c>
      <c r="AR50" s="14">
        <f t="shared" si="325"/>
        <v>31.128074836258975</v>
      </c>
      <c r="AS50" s="14">
        <f t="shared" si="326"/>
        <v>10.939151428571449</v>
      </c>
      <c r="AT50" s="14">
        <f t="shared" si="375"/>
        <v>197.2293141769178</v>
      </c>
      <c r="AU50" s="37">
        <f t="shared" si="328"/>
        <v>1.6652368236096941E-2</v>
      </c>
      <c r="AV50" s="42"/>
      <c r="AW50" s="14" t="str">
        <f>IFERROR(VLOOKUP($A50,#REF!,27,0),"0")</f>
        <v>0</v>
      </c>
      <c r="AX50" s="14">
        <f t="shared" si="376"/>
        <v>0</v>
      </c>
      <c r="AY50" s="14" t="str">
        <f>IFERROR(VLOOKUP($A50,SpecEd22!#REF!,23,0)," ")</f>
        <v xml:space="preserve"> </v>
      </c>
      <c r="AZ50" s="14" t="e">
        <f t="shared" si="377"/>
        <v>#VALUE!</v>
      </c>
      <c r="BA50" s="14">
        <f>IFERROR(VLOOKUP($A50,ECFE!#REF!,23,0),0)</f>
        <v>0</v>
      </c>
      <c r="BB50" s="14">
        <f t="shared" si="378"/>
        <v>0</v>
      </c>
      <c r="BC50" s="14">
        <f>IFERROR(VLOOKUP($A50,#REF!,17,0),0)</f>
        <v>0</v>
      </c>
      <c r="BD50" s="14">
        <f t="shared" si="379"/>
        <v>0</v>
      </c>
      <c r="BE50" s="14">
        <f>IFERROR(VLOOKUP($A50,#REF!,9,0),0)</f>
        <v>0</v>
      </c>
      <c r="BF50" s="14">
        <f t="shared" si="380"/>
        <v>0</v>
      </c>
      <c r="BG50" s="14">
        <v>0</v>
      </c>
      <c r="BH50" s="14">
        <f t="shared" si="381"/>
        <v>0</v>
      </c>
      <c r="BI50" s="14">
        <f>IFERROR(VLOOKUP($A50,ConEnroll!$A$8:$S$601,15,0),0)</f>
        <v>-9</v>
      </c>
      <c r="BJ50" s="14">
        <f t="shared" si="382"/>
        <v>-2.4725274725274724E-2</v>
      </c>
      <c r="BK50" s="14">
        <f t="shared" si="383"/>
        <v>-9</v>
      </c>
      <c r="BL50" s="14">
        <f t="shared" si="384"/>
        <v>-2.4725274725274724E-2</v>
      </c>
      <c r="BM50" s="14" t="e">
        <f t="shared" si="385"/>
        <v>#VALUE!</v>
      </c>
      <c r="BN50" s="14" t="e">
        <f t="shared" si="386"/>
        <v>#VALUE!</v>
      </c>
      <c r="BO50" s="42"/>
      <c r="BP50" s="14">
        <f t="shared" si="331"/>
        <v>10470.13611346978</v>
      </c>
      <c r="BQ50" s="14" t="e">
        <f t="shared" si="332"/>
        <v>#VALUE!</v>
      </c>
      <c r="BR50" s="14">
        <f t="shared" si="387"/>
        <v>96.55284923076924</v>
      </c>
      <c r="BS50" s="14" t="e">
        <f t="shared" si="334"/>
        <v>#VALUE!</v>
      </c>
      <c r="BT50" s="37" t="e">
        <f t="shared" si="335"/>
        <v>#VALUE!</v>
      </c>
      <c r="BU50" s="41"/>
      <c r="BV50" s="14" t="str">
        <f>IFERROR(VLOOKUP($A50,#REF!,27,0),"0")</f>
        <v>0</v>
      </c>
      <c r="BW50" s="14">
        <f t="shared" si="388"/>
        <v>0</v>
      </c>
      <c r="BX50" s="14" t="str">
        <f>IFERROR(VLOOKUP($A50,SpecEd22!$Z$22:$AV$606,59,0)," ")</f>
        <v xml:space="preserve"> </v>
      </c>
      <c r="BY50" s="14" t="e">
        <f t="shared" si="389"/>
        <v>#VALUE!</v>
      </c>
      <c r="BZ50" s="14">
        <f>IFERROR(VLOOKUP($A50,ECFE!#REF!,25,0),0)</f>
        <v>0</v>
      </c>
      <c r="CA50" s="14">
        <f t="shared" si="390"/>
        <v>0</v>
      </c>
      <c r="CB50" s="14">
        <f>IFERROR(VLOOKUP($A50,#REF!,17,0),0)</f>
        <v>0</v>
      </c>
      <c r="CC50" s="14">
        <f t="shared" si="391"/>
        <v>0</v>
      </c>
      <c r="CD50" s="14">
        <f>IFERROR(VLOOKUP($A50,#REF!,9,0),0)</f>
        <v>0</v>
      </c>
      <c r="CE50" s="14">
        <f t="shared" si="392"/>
        <v>0</v>
      </c>
      <c r="CF50" s="14">
        <v>0</v>
      </c>
      <c r="CG50" s="14">
        <f t="shared" si="393"/>
        <v>0</v>
      </c>
      <c r="CH50" s="14">
        <f>IFERROR(VLOOKUP($A50,ConEnroll!$A$8:$S$601,15,0),0)</f>
        <v>-9</v>
      </c>
      <c r="CI50" s="14">
        <f t="shared" si="394"/>
        <v>-2.4725274725274724E-2</v>
      </c>
      <c r="CJ50" s="14">
        <f t="shared" si="395"/>
        <v>-9</v>
      </c>
      <c r="CK50" s="14">
        <f t="shared" si="396"/>
        <v>-2.4725274725274724E-2</v>
      </c>
      <c r="CL50" s="14" t="e">
        <f t="shared" si="397"/>
        <v>#VALUE!</v>
      </c>
      <c r="CM50" s="14" t="e">
        <f t="shared" si="398"/>
        <v>#VALUE!</v>
      </c>
      <c r="CN50" s="42"/>
      <c r="CO50" s="14">
        <f t="shared" si="338"/>
        <v>-10314.974025557693</v>
      </c>
      <c r="CP50" s="14" t="e">
        <f t="shared" si="339"/>
        <v>#VALUE!</v>
      </c>
      <c r="CQ50" s="14">
        <f t="shared" si="340"/>
        <v>-85.613697802197791</v>
      </c>
      <c r="CR50" s="14" t="e">
        <f t="shared" si="341"/>
        <v>#VALUE!</v>
      </c>
      <c r="CS50" s="37" t="e">
        <f t="shared" si="342"/>
        <v>#VALUE!</v>
      </c>
      <c r="CT50" s="239"/>
      <c r="CU50" s="239"/>
      <c r="CV50" s="468"/>
      <c r="CW50" s="14">
        <f>IFERROR(VLOOKUP($A50,BaseFY23!$A$7:$AK$527,6,0),0)</f>
        <v>352.36927500000002</v>
      </c>
      <c r="CX50" s="14">
        <f>IFERROR(VLOOKUP($A50,BaseFY23!$A$7:$AN$528,28,0),0)</f>
        <v>3632043.1276290002</v>
      </c>
      <c r="CY50" s="14">
        <f t="shared" si="399"/>
        <v>10307.490991173961</v>
      </c>
      <c r="CZ50" s="14">
        <f>IFERROR(VLOOKUP($A50,SpecEd23!$A$21:$BB$605,23,0)," ")</f>
        <v>492504.28390259168</v>
      </c>
      <c r="DA50" s="14">
        <f t="shared" si="400"/>
        <v>1397.6936096445743</v>
      </c>
      <c r="DB50" s="14">
        <f>IFERROR(VLOOKUP($A50,ECFE!$A$16:$AB$347,7,0),0)</f>
        <v>25072.806</v>
      </c>
      <c r="DC50" s="14">
        <f t="shared" si="401"/>
        <v>71.154915535697597</v>
      </c>
      <c r="DD50" s="14">
        <v>0</v>
      </c>
      <c r="DE50" s="14">
        <f t="shared" si="402"/>
        <v>0</v>
      </c>
      <c r="DF50" s="14">
        <f>IFERROR(VLOOKUP($A50,ConEnroll!$A$7:$S$338,10,0),0)</f>
        <v>6081.58</v>
      </c>
      <c r="DG50" s="14">
        <f t="shared" si="403"/>
        <v>17.259109779080482</v>
      </c>
      <c r="DH50" s="14">
        <f t="shared" si="343"/>
        <v>31154.385999999999</v>
      </c>
      <c r="DI50" s="14">
        <f t="shared" si="404"/>
        <v>88.414025314778073</v>
      </c>
      <c r="DJ50" s="14">
        <f t="shared" si="344"/>
        <v>4155701.7975315917</v>
      </c>
      <c r="DK50" s="14">
        <f t="shared" si="405"/>
        <v>11793.598626133313</v>
      </c>
      <c r="DL50" s="42"/>
      <c r="DM50" s="14">
        <f>IFERROR(VLOOKUP($A50,HouseFY23!$A$7:$AJ$528,28,0),0)</f>
        <v>3759199.4576300001</v>
      </c>
      <c r="DN50" s="14">
        <f t="shared" si="406"/>
        <v>10668.351994168617</v>
      </c>
      <c r="DO50" s="14">
        <f>IFERROR(VLOOKUP($A50,Compens80percent!$A$13:$M$560,12,0),0)</f>
        <v>0</v>
      </c>
      <c r="DP50" s="14">
        <f t="shared" si="406"/>
        <v>0</v>
      </c>
      <c r="DQ50" s="14">
        <f t="shared" si="407"/>
        <v>3759199.4576300001</v>
      </c>
      <c r="DR50" s="14">
        <f t="shared" si="408"/>
        <v>10327.471037445055</v>
      </c>
      <c r="DS50" s="14">
        <f>IFERROR(VLOOKUP($A50,SpecEd23!$A$21:$Z$550,14,0),0)</f>
        <v>516674.55642511509</v>
      </c>
      <c r="DT50" s="14">
        <f t="shared" si="409"/>
        <v>1466.2871966493533</v>
      </c>
      <c r="DU50" s="14">
        <f>IFERROR(VLOOKUP($A50,ECFE!$A$16:$AB$347,9,0),0)</f>
        <v>26085.747362400001</v>
      </c>
      <c r="DV50" s="14">
        <f t="shared" si="410"/>
        <v>74.029574123339785</v>
      </c>
      <c r="DW50" s="14">
        <f>IFERROR(VLOOKUP($A50,ParaFY19!$A$21:$Z$543,7,0),0)</f>
        <v>1960</v>
      </c>
      <c r="DX50" s="14">
        <f t="shared" si="411"/>
        <v>5.5623464900564894</v>
      </c>
      <c r="DY50" s="14">
        <f>IFERROR(VLOOKUP($A50,ConEnroll!$A$7:$S$341,13,0),0)</f>
        <v>7601.9750000000004</v>
      </c>
      <c r="DZ50" s="14">
        <f t="shared" si="412"/>
        <v>21.573887223850605</v>
      </c>
      <c r="EA50" s="14">
        <f t="shared" si="345"/>
        <v>35647.722362400003</v>
      </c>
      <c r="EB50" s="14">
        <f t="shared" si="413"/>
        <v>101.16580783724689</v>
      </c>
      <c r="EC50" s="14">
        <f t="shared" si="346"/>
        <v>4311521.7364175152</v>
      </c>
      <c r="ED50" s="14">
        <f t="shared" si="414"/>
        <v>12235.804998655218</v>
      </c>
      <c r="EE50" s="62"/>
      <c r="EF50" s="14">
        <f t="shared" si="347"/>
        <v>360.86100299465579</v>
      </c>
      <c r="EG50" s="14">
        <f t="shared" si="348"/>
        <v>68.59358700477901</v>
      </c>
      <c r="EH50" s="14">
        <f t="shared" si="349"/>
        <v>12.751782522468815</v>
      </c>
      <c r="EI50" s="14">
        <f t="shared" si="415"/>
        <v>442.20637252190363</v>
      </c>
      <c r="EJ50" s="37">
        <f t="shared" si="351"/>
        <v>3.7495457200147811E-2</v>
      </c>
      <c r="EK50" s="42"/>
      <c r="EL50" s="14" t="str">
        <f>IFERROR(VLOOKUP($A50,#REF!,27,0),"0")</f>
        <v>0</v>
      </c>
      <c r="EM50" s="14">
        <f t="shared" si="416"/>
        <v>0</v>
      </c>
      <c r="EN50" s="14" t="str">
        <f>IFERROR(VLOOKUP($A50,SpecEd23!#REF!,23,0)," ")</f>
        <v xml:space="preserve"> </v>
      </c>
      <c r="EO50" s="14" t="e">
        <f t="shared" si="417"/>
        <v>#VALUE!</v>
      </c>
      <c r="EP50" s="14">
        <f>IFERROR(VLOOKUP($A50,ECFE!#REF!,24,0),0)</f>
        <v>0</v>
      </c>
      <c r="EQ50" s="14">
        <f t="shared" si="418"/>
        <v>0</v>
      </c>
      <c r="ER50" s="14">
        <f>IFERROR(VLOOKUP($A50,#REF!,30,0),0)</f>
        <v>0</v>
      </c>
      <c r="ES50" s="14">
        <f t="shared" si="419"/>
        <v>0</v>
      </c>
      <c r="ET50" s="14">
        <f>IFERROR(VLOOKUP($A50,#REF!,12,0),0)</f>
        <v>0</v>
      </c>
      <c r="EU50" s="14">
        <f t="shared" si="420"/>
        <v>0</v>
      </c>
      <c r="EV50" s="14">
        <v>0</v>
      </c>
      <c r="EW50" s="14">
        <f t="shared" si="421"/>
        <v>0</v>
      </c>
      <c r="EX50" s="14">
        <f>IFERROR(VLOOKUP($A50,ConEnroll!$A$8:$S$601,16,0),0)</f>
        <v>84</v>
      </c>
      <c r="EY50" s="14">
        <f t="shared" si="422"/>
        <v>0.23838627814527813</v>
      </c>
      <c r="EZ50" s="14">
        <f t="shared" si="423"/>
        <v>84</v>
      </c>
      <c r="FA50" s="14">
        <f t="shared" si="424"/>
        <v>0.23838627814527813</v>
      </c>
      <c r="FB50" s="14" t="e">
        <f t="shared" si="425"/>
        <v>#VALUE!</v>
      </c>
      <c r="FC50" s="14" t="e">
        <f t="shared" si="426"/>
        <v>#VALUE!</v>
      </c>
      <c r="FD50" s="62"/>
      <c r="FE50" s="14">
        <f t="shared" si="352"/>
        <v>10668.351994168617</v>
      </c>
      <c r="FF50" s="14" t="e">
        <f t="shared" si="353"/>
        <v>#VALUE!</v>
      </c>
      <c r="FG50" s="14">
        <f t="shared" si="427"/>
        <v>100.9274215591016</v>
      </c>
      <c r="FH50" s="14" t="e">
        <f t="shared" si="354"/>
        <v>#VALUE!</v>
      </c>
      <c r="FI50" s="37" t="e">
        <f t="shared" si="355"/>
        <v>#VALUE!</v>
      </c>
      <c r="FJ50" s="12"/>
      <c r="FK50" s="14" t="str">
        <f>IFERROR(VLOOKUP($A50,#REF!,27,0),"0")</f>
        <v>0</v>
      </c>
      <c r="FL50" s="14">
        <f t="shared" si="428"/>
        <v>0</v>
      </c>
      <c r="FM50" s="14" t="str">
        <f>IFERROR(VLOOKUP($A50,SpecEd23!$X$22:$Y$610,59,0)," ")</f>
        <v xml:space="preserve"> </v>
      </c>
      <c r="FN50" s="14" t="e">
        <f t="shared" si="429"/>
        <v>#VALUE!</v>
      </c>
      <c r="FO50" s="14">
        <f>IFERROR(VLOOKUP($A50,ECFE!#REF!,26,0),0)</f>
        <v>0</v>
      </c>
      <c r="FP50" s="14">
        <f t="shared" si="430"/>
        <v>0</v>
      </c>
      <c r="FQ50" s="14">
        <f>IFERROR(VLOOKUP($A50,#REF!,16,0),0)</f>
        <v>0</v>
      </c>
      <c r="FR50" s="14">
        <f t="shared" si="431"/>
        <v>0</v>
      </c>
      <c r="FS50" s="14">
        <f>IFERROR(VLOOKUP($A50,#REF!,12,0),0)</f>
        <v>0</v>
      </c>
      <c r="FT50" s="14">
        <f t="shared" si="432"/>
        <v>0</v>
      </c>
      <c r="FU50" s="14">
        <v>0</v>
      </c>
      <c r="FV50" s="14">
        <f t="shared" si="433"/>
        <v>0</v>
      </c>
      <c r="FW50" s="14">
        <f>IFERROR(VLOOKUP($A50,ConEnroll!$A$8:$S$601,16,0),0)</f>
        <v>84</v>
      </c>
      <c r="FX50" s="14">
        <f t="shared" si="434"/>
        <v>0.23838627814527813</v>
      </c>
      <c r="FY50" s="14">
        <f t="shared" si="435"/>
        <v>84</v>
      </c>
      <c r="FZ50" s="14">
        <f t="shared" si="436"/>
        <v>0.23838627814527813</v>
      </c>
      <c r="GA50" s="14" t="e">
        <f t="shared" si="437"/>
        <v>#VALUE!</v>
      </c>
      <c r="GB50" s="14" t="e">
        <f t="shared" si="438"/>
        <v>#VALUE!</v>
      </c>
      <c r="GC50" s="39"/>
      <c r="GD50" s="14">
        <f t="shared" si="356"/>
        <v>-10307.490991173961</v>
      </c>
      <c r="GE50" s="14" t="e">
        <f t="shared" si="357"/>
        <v>#VALUE!</v>
      </c>
      <c r="GF50" s="14">
        <f t="shared" si="358"/>
        <v>-88.175639036632788</v>
      </c>
      <c r="GG50" s="14" t="e">
        <f t="shared" si="359"/>
        <v>#VALUE!</v>
      </c>
      <c r="GH50" s="37" t="e">
        <f t="shared" si="360"/>
        <v>#VALUE!</v>
      </c>
    </row>
    <row r="51" spans="1:190" ht="12.5" x14ac:dyDescent="0.25">
      <c r="A51" s="67">
        <v>94</v>
      </c>
      <c r="B51" s="35">
        <v>1</v>
      </c>
      <c r="C51" s="14">
        <v>4</v>
      </c>
      <c r="D51" s="14"/>
      <c r="E51" s="14"/>
      <c r="F51" s="35" t="s">
        <v>2417</v>
      </c>
      <c r="G51" s="41"/>
      <c r="H51" s="14">
        <f>IFERROR(VLOOKUP($A51,BaseFY22!$A$7:$AK$528,6,0),0)</f>
        <v>2851</v>
      </c>
      <c r="I51" s="14">
        <f>IFERROR(VLOOKUP($A51,BaseFY22!$A$7:$AK$528,28,0),0)</f>
        <v>26298508.5</v>
      </c>
      <c r="J51" s="14">
        <f t="shared" si="361"/>
        <v>9224.3102420203431</v>
      </c>
      <c r="K51" s="14">
        <f>IFERROR(VLOOKUP($A51,SpecEd22!$A$21:$BB$605,24,0)," ")</f>
        <v>4555048.6781150335</v>
      </c>
      <c r="L51" s="14">
        <f t="shared" si="362"/>
        <v>1597.702096848486</v>
      </c>
      <c r="M51" s="14">
        <f>IFERROR(VLOOKUP($A51,ECFE!$A$16:$AB$347,7,0),0)</f>
        <v>157082.63999999998</v>
      </c>
      <c r="N51" s="14">
        <f t="shared" si="318"/>
        <v>55.09738337425464</v>
      </c>
      <c r="O51" s="14">
        <v>0</v>
      </c>
      <c r="P51" s="14">
        <f t="shared" si="318"/>
        <v>0</v>
      </c>
      <c r="Q51" s="14">
        <f>IFERROR(VLOOKUP($A51,ConEnroll!$A$7:$S$337,10,0),0)</f>
        <v>30198.18</v>
      </c>
      <c r="R51" s="14">
        <f t="shared" si="363"/>
        <v>10.592136092599088</v>
      </c>
      <c r="S51" s="14">
        <f t="shared" si="319"/>
        <v>187280.81999999998</v>
      </c>
      <c r="T51" s="14">
        <f t="shared" si="364"/>
        <v>65.689519466853724</v>
      </c>
      <c r="U51" s="14">
        <f t="shared" si="320"/>
        <v>31040837.998115033</v>
      </c>
      <c r="V51" s="14">
        <f t="shared" si="365"/>
        <v>10887.701858335684</v>
      </c>
      <c r="W51" s="42"/>
      <c r="X51" s="14">
        <f>IFERROR(VLOOKUP($A51,HouseFY22!$A$6:$AJ$528,28,0),0)</f>
        <v>26757168.5</v>
      </c>
      <c r="Y51" s="14">
        <f t="shared" si="366"/>
        <v>9385.1871273237466</v>
      </c>
      <c r="Z51" s="14">
        <f>IFERROR(VLOOKUP($A51,Compens80percent!$A$13:$M$560,12,0),0)</f>
        <v>859.1999999997206</v>
      </c>
      <c r="AA51" s="14">
        <f t="shared" si="366"/>
        <v>0.30136794107320963</v>
      </c>
      <c r="AB51" s="14">
        <f t="shared" si="367"/>
        <v>26758027.699999999</v>
      </c>
      <c r="AC51" s="14">
        <f t="shared" si="366"/>
        <v>9385.488495264819</v>
      </c>
      <c r="AD51" s="14">
        <f>IFERROR(VLOOKUP(A51,SpecEd22!$A$21:$Z$550,14,0),0)</f>
        <v>4621519.8942463091</v>
      </c>
      <c r="AE51" s="14">
        <f t="shared" si="368"/>
        <v>1621.0171498584036</v>
      </c>
      <c r="AF51" s="14">
        <f>IFERROR(VLOOKUP($A51,ECFE!$A$16:$AB$348,8,0),0)</f>
        <v>160224.29280000002</v>
      </c>
      <c r="AG51" s="14">
        <f t="shared" si="369"/>
        <v>56.199331041739747</v>
      </c>
      <c r="AH51" s="14">
        <f>IFERROR(VLOOKUP(A51,ParaFY19!$A$21:$Z$543,7,0),0)</f>
        <v>13524</v>
      </c>
      <c r="AI51" s="14">
        <f t="shared" si="370"/>
        <v>4.7435987372851631</v>
      </c>
      <c r="AJ51" s="14">
        <f>IFERROR(VLOOKUP(A51,ConEnroll!$A$7:$S$341,13,0),0)</f>
        <v>37747.724999999999</v>
      </c>
      <c r="AK51" s="14">
        <f t="shared" si="371"/>
        <v>13.24017011574886</v>
      </c>
      <c r="AL51" s="14">
        <f t="shared" si="324"/>
        <v>211496.01780000003</v>
      </c>
      <c r="AM51" s="14">
        <f t="shared" si="372"/>
        <v>74.183099894773775</v>
      </c>
      <c r="AN51" s="14">
        <f t="shared" si="373"/>
        <v>31591043.612046309</v>
      </c>
      <c r="AO51" s="14">
        <f t="shared" si="374"/>
        <v>11080.688745017997</v>
      </c>
      <c r="AP51" s="62"/>
      <c r="AQ51" s="14">
        <f t="shared" si="51"/>
        <v>161.17825324447585</v>
      </c>
      <c r="AR51" s="14">
        <f t="shared" si="325"/>
        <v>23.315053009917619</v>
      </c>
      <c r="AS51" s="14">
        <f t="shared" si="326"/>
        <v>8.4935804279200511</v>
      </c>
      <c r="AT51" s="14">
        <f t="shared" si="375"/>
        <v>192.98688668231352</v>
      </c>
      <c r="AU51" s="37">
        <f t="shared" si="328"/>
        <v>1.772521779098513E-2</v>
      </c>
      <c r="AV51" s="42"/>
      <c r="AW51" s="14" t="str">
        <f>IFERROR(VLOOKUP($A51,#REF!,27,0),"0")</f>
        <v>0</v>
      </c>
      <c r="AX51" s="14">
        <f t="shared" si="376"/>
        <v>0</v>
      </c>
      <c r="AY51" s="14" t="str">
        <f>IFERROR(VLOOKUP($A51,SpecEd22!#REF!,23,0)," ")</f>
        <v xml:space="preserve"> </v>
      </c>
      <c r="AZ51" s="14" t="e">
        <f t="shared" si="377"/>
        <v>#VALUE!</v>
      </c>
      <c r="BA51" s="14">
        <f>IFERROR(VLOOKUP($A51,ECFE!#REF!,23,0),0)</f>
        <v>0</v>
      </c>
      <c r="BB51" s="14">
        <f t="shared" si="378"/>
        <v>0</v>
      </c>
      <c r="BC51" s="14">
        <f>IFERROR(VLOOKUP($A51,#REF!,17,0),0)</f>
        <v>0</v>
      </c>
      <c r="BD51" s="14">
        <f t="shared" si="379"/>
        <v>0</v>
      </c>
      <c r="BE51" s="14">
        <f>IFERROR(VLOOKUP($A51,#REF!,9,0),0)</f>
        <v>0</v>
      </c>
      <c r="BF51" s="14">
        <f t="shared" si="380"/>
        <v>0</v>
      </c>
      <c r="BG51" s="14">
        <v>0</v>
      </c>
      <c r="BH51" s="14">
        <f t="shared" si="381"/>
        <v>0</v>
      </c>
      <c r="BI51" s="14">
        <f>IFERROR(VLOOKUP($A51,ConEnroll!$A$8:$S$601,15,0),0)</f>
        <v>-9</v>
      </c>
      <c r="BJ51" s="14">
        <f t="shared" si="382"/>
        <v>-3.1567870922483338E-3</v>
      </c>
      <c r="BK51" s="14">
        <f t="shared" si="383"/>
        <v>-9</v>
      </c>
      <c r="BL51" s="14">
        <f t="shared" si="384"/>
        <v>-3.1567870922483338E-3</v>
      </c>
      <c r="BM51" s="14" t="e">
        <f t="shared" si="385"/>
        <v>#VALUE!</v>
      </c>
      <c r="BN51" s="14" t="e">
        <f t="shared" si="386"/>
        <v>#VALUE!</v>
      </c>
      <c r="BO51" s="42"/>
      <c r="BP51" s="14">
        <f t="shared" si="331"/>
        <v>9385.1871273237466</v>
      </c>
      <c r="BQ51" s="14" t="e">
        <f t="shared" si="332"/>
        <v>#VALUE!</v>
      </c>
      <c r="BR51" s="14">
        <f t="shared" si="387"/>
        <v>74.186256681866027</v>
      </c>
      <c r="BS51" s="14" t="e">
        <f t="shared" si="334"/>
        <v>#VALUE!</v>
      </c>
      <c r="BT51" s="37" t="e">
        <f t="shared" si="335"/>
        <v>#VALUE!</v>
      </c>
      <c r="BU51" s="41"/>
      <c r="BV51" s="14" t="str">
        <f>IFERROR(VLOOKUP($A51,#REF!,27,0),"0")</f>
        <v>0</v>
      </c>
      <c r="BW51" s="14">
        <f t="shared" si="388"/>
        <v>0</v>
      </c>
      <c r="BX51" s="14" t="str">
        <f>IFERROR(VLOOKUP($A51,SpecEd22!$Z$22:$AV$606,59,0)," ")</f>
        <v xml:space="preserve"> </v>
      </c>
      <c r="BY51" s="14" t="e">
        <f t="shared" si="389"/>
        <v>#VALUE!</v>
      </c>
      <c r="BZ51" s="14">
        <f>IFERROR(VLOOKUP($A51,ECFE!#REF!,25,0),0)</f>
        <v>0</v>
      </c>
      <c r="CA51" s="14">
        <f t="shared" si="390"/>
        <v>0</v>
      </c>
      <c r="CB51" s="14">
        <f>IFERROR(VLOOKUP($A51,#REF!,17,0),0)</f>
        <v>0</v>
      </c>
      <c r="CC51" s="14">
        <f t="shared" si="391"/>
        <v>0</v>
      </c>
      <c r="CD51" s="14">
        <f>IFERROR(VLOOKUP($A51,#REF!,9,0),0)</f>
        <v>0</v>
      </c>
      <c r="CE51" s="14">
        <f t="shared" si="392"/>
        <v>0</v>
      </c>
      <c r="CF51" s="14">
        <v>0</v>
      </c>
      <c r="CG51" s="14">
        <f t="shared" si="393"/>
        <v>0</v>
      </c>
      <c r="CH51" s="14">
        <f>IFERROR(VLOOKUP($A51,ConEnroll!$A$8:$S$601,15,0),0)</f>
        <v>-9</v>
      </c>
      <c r="CI51" s="14">
        <f t="shared" si="394"/>
        <v>-3.1567870922483338E-3</v>
      </c>
      <c r="CJ51" s="14">
        <f t="shared" si="395"/>
        <v>-9</v>
      </c>
      <c r="CK51" s="14">
        <f t="shared" si="396"/>
        <v>-3.1567870922483338E-3</v>
      </c>
      <c r="CL51" s="14" t="e">
        <f t="shared" si="397"/>
        <v>#VALUE!</v>
      </c>
      <c r="CM51" s="14" t="e">
        <f t="shared" si="398"/>
        <v>#VALUE!</v>
      </c>
      <c r="CN51" s="42"/>
      <c r="CO51" s="14">
        <f t="shared" si="338"/>
        <v>-9224.3102420203431</v>
      </c>
      <c r="CP51" s="14" t="e">
        <f t="shared" si="339"/>
        <v>#VALUE!</v>
      </c>
      <c r="CQ51" s="14">
        <f t="shared" si="340"/>
        <v>-65.692676253945976</v>
      </c>
      <c r="CR51" s="14" t="e">
        <f t="shared" si="341"/>
        <v>#VALUE!</v>
      </c>
      <c r="CS51" s="37" t="e">
        <f t="shared" si="342"/>
        <v>#VALUE!</v>
      </c>
      <c r="CT51" s="239"/>
      <c r="CU51" s="239"/>
      <c r="CV51" s="468"/>
      <c r="CW51" s="14">
        <f>IFERROR(VLOOKUP($A51,BaseFY23!$A$7:$AK$527,6,0),0)</f>
        <v>2876</v>
      </c>
      <c r="CX51" s="14">
        <f>IFERROR(VLOOKUP($A51,BaseFY23!$A$7:$AN$528,28,0),0)</f>
        <v>26585177.75</v>
      </c>
      <c r="CY51" s="14">
        <f t="shared" si="399"/>
        <v>9243.8031119610569</v>
      </c>
      <c r="CZ51" s="14">
        <f>IFERROR(VLOOKUP($A51,SpecEd23!$A$21:$BB$605,23,0)," ")</f>
        <v>4907049.8946014671</v>
      </c>
      <c r="DA51" s="14">
        <f t="shared" si="400"/>
        <v>1706.2065002091331</v>
      </c>
      <c r="DB51" s="14">
        <f>IFERROR(VLOOKUP($A51,ECFE!$A$16:$AB$347,7,0),0)</f>
        <v>157082.63999999998</v>
      </c>
      <c r="DC51" s="14">
        <f t="shared" si="401"/>
        <v>54.61844228094575</v>
      </c>
      <c r="DD51" s="14">
        <v>0</v>
      </c>
      <c r="DE51" s="14">
        <f t="shared" si="402"/>
        <v>0</v>
      </c>
      <c r="DF51" s="14">
        <f>IFERROR(VLOOKUP($A51,ConEnroll!$A$7:$S$338,10,0),0)</f>
        <v>30198.18</v>
      </c>
      <c r="DG51" s="14">
        <f t="shared" si="403"/>
        <v>10.500062586926287</v>
      </c>
      <c r="DH51" s="14">
        <f t="shared" si="343"/>
        <v>187280.81999999998</v>
      </c>
      <c r="DI51" s="14">
        <f t="shared" si="404"/>
        <v>65.118504867872034</v>
      </c>
      <c r="DJ51" s="14">
        <f t="shared" si="344"/>
        <v>31679508.464601468</v>
      </c>
      <c r="DK51" s="14">
        <f t="shared" si="405"/>
        <v>11015.128117038063</v>
      </c>
      <c r="DL51" s="42"/>
      <c r="DM51" s="14">
        <f>IFERROR(VLOOKUP($A51,HouseFY23!$A$7:$AJ$528,28,0),0)</f>
        <v>27520497.75</v>
      </c>
      <c r="DN51" s="14">
        <f t="shared" si="406"/>
        <v>9569.0186891515987</v>
      </c>
      <c r="DO51" s="14">
        <f>IFERROR(VLOOKUP($A51,Compens80percent!$A$13:$M$560,12,0),0)</f>
        <v>859.1999999997206</v>
      </c>
      <c r="DP51" s="14">
        <f t="shared" si="406"/>
        <v>0.29874826147417266</v>
      </c>
      <c r="DQ51" s="14">
        <f t="shared" si="407"/>
        <v>27521356.949999999</v>
      </c>
      <c r="DR51" s="14">
        <f t="shared" si="408"/>
        <v>9653.2293756576637</v>
      </c>
      <c r="DS51" s="14">
        <f>IFERROR(VLOOKUP($A51,SpecEd23!$A$21:$Z$550,14,0),0)</f>
        <v>5048635.3812708464</v>
      </c>
      <c r="DT51" s="14">
        <f t="shared" si="409"/>
        <v>1755.4365025281106</v>
      </c>
      <c r="DU51" s="14">
        <f>IFERROR(VLOOKUP($A51,ECFE!$A$16:$AB$347,9,0),0)</f>
        <v>163428.77865600001</v>
      </c>
      <c r="DV51" s="14">
        <f t="shared" si="410"/>
        <v>56.825027349095969</v>
      </c>
      <c r="DW51" s="14">
        <f>IFERROR(VLOOKUP($A51,ParaFY19!$A$21:$Z$543,7,0),0)</f>
        <v>13524</v>
      </c>
      <c r="DX51" s="14">
        <f t="shared" si="411"/>
        <v>4.7023643949930456</v>
      </c>
      <c r="DY51" s="14">
        <f>IFERROR(VLOOKUP($A51,ConEnroll!$A$7:$S$341,13,0),0)</f>
        <v>37747.724999999999</v>
      </c>
      <c r="DZ51" s="14">
        <f t="shared" si="412"/>
        <v>13.125078233657858</v>
      </c>
      <c r="EA51" s="14">
        <f t="shared" si="345"/>
        <v>214700.50365600002</v>
      </c>
      <c r="EB51" s="14">
        <f t="shared" si="413"/>
        <v>74.652469977746875</v>
      </c>
      <c r="EC51" s="14">
        <f t="shared" si="346"/>
        <v>32783833.634926848</v>
      </c>
      <c r="ED51" s="14">
        <f t="shared" si="414"/>
        <v>11399.107661657457</v>
      </c>
      <c r="EE51" s="62"/>
      <c r="EF51" s="14">
        <f t="shared" si="347"/>
        <v>325.21557719054181</v>
      </c>
      <c r="EG51" s="14">
        <f t="shared" si="348"/>
        <v>49.23000231897754</v>
      </c>
      <c r="EH51" s="14">
        <f t="shared" si="349"/>
        <v>9.5339651098748419</v>
      </c>
      <c r="EI51" s="14">
        <f t="shared" si="415"/>
        <v>383.97954461939418</v>
      </c>
      <c r="EJ51" s="37">
        <f t="shared" si="351"/>
        <v>3.4859289927409873E-2</v>
      </c>
      <c r="EK51" s="42"/>
      <c r="EL51" s="14" t="str">
        <f>IFERROR(VLOOKUP($A51,#REF!,27,0),"0")</f>
        <v>0</v>
      </c>
      <c r="EM51" s="14">
        <f t="shared" si="416"/>
        <v>0</v>
      </c>
      <c r="EN51" s="14" t="str">
        <f>IFERROR(VLOOKUP($A51,SpecEd23!#REF!,23,0)," ")</f>
        <v xml:space="preserve"> </v>
      </c>
      <c r="EO51" s="14" t="e">
        <f t="shared" si="417"/>
        <v>#VALUE!</v>
      </c>
      <c r="EP51" s="14">
        <f>IFERROR(VLOOKUP($A51,ECFE!#REF!,24,0),0)</f>
        <v>0</v>
      </c>
      <c r="EQ51" s="14">
        <f t="shared" si="418"/>
        <v>0</v>
      </c>
      <c r="ER51" s="14">
        <f>IFERROR(VLOOKUP($A51,#REF!,30,0),0)</f>
        <v>0</v>
      </c>
      <c r="ES51" s="14">
        <f t="shared" si="419"/>
        <v>0</v>
      </c>
      <c r="ET51" s="14">
        <f>IFERROR(VLOOKUP($A51,#REF!,12,0),0)</f>
        <v>0</v>
      </c>
      <c r="EU51" s="14">
        <f t="shared" si="420"/>
        <v>0</v>
      </c>
      <c r="EV51" s="14">
        <v>0</v>
      </c>
      <c r="EW51" s="14">
        <f t="shared" si="421"/>
        <v>0</v>
      </c>
      <c r="EX51" s="14">
        <f>IFERROR(VLOOKUP($A51,ConEnroll!$A$8:$S$601,16,0),0)</f>
        <v>85</v>
      </c>
      <c r="EY51" s="14">
        <f t="shared" si="422"/>
        <v>2.9554937413073714E-2</v>
      </c>
      <c r="EZ51" s="14">
        <f t="shared" si="423"/>
        <v>85</v>
      </c>
      <c r="FA51" s="14">
        <f t="shared" si="424"/>
        <v>2.9554937413073714E-2</v>
      </c>
      <c r="FB51" s="14" t="e">
        <f t="shared" si="425"/>
        <v>#VALUE!</v>
      </c>
      <c r="FC51" s="14" t="e">
        <f t="shared" si="426"/>
        <v>#VALUE!</v>
      </c>
      <c r="FD51" s="62"/>
      <c r="FE51" s="14">
        <f t="shared" si="352"/>
        <v>9569.0186891515987</v>
      </c>
      <c r="FF51" s="14" t="e">
        <f t="shared" si="353"/>
        <v>#VALUE!</v>
      </c>
      <c r="FG51" s="14">
        <f t="shared" si="427"/>
        <v>74.622915040333808</v>
      </c>
      <c r="FH51" s="14" t="e">
        <f t="shared" si="354"/>
        <v>#VALUE!</v>
      </c>
      <c r="FI51" s="37" t="e">
        <f t="shared" si="355"/>
        <v>#VALUE!</v>
      </c>
      <c r="FJ51" s="12"/>
      <c r="FK51" s="14" t="str">
        <f>IFERROR(VLOOKUP($A51,#REF!,27,0),"0")</f>
        <v>0</v>
      </c>
      <c r="FL51" s="14">
        <f t="shared" si="428"/>
        <v>0</v>
      </c>
      <c r="FM51" s="14" t="str">
        <f>IFERROR(VLOOKUP($A51,SpecEd23!$X$22:$Y$610,59,0)," ")</f>
        <v xml:space="preserve"> </v>
      </c>
      <c r="FN51" s="14" t="e">
        <f t="shared" si="429"/>
        <v>#VALUE!</v>
      </c>
      <c r="FO51" s="14">
        <f>IFERROR(VLOOKUP($A51,ECFE!#REF!,26,0),0)</f>
        <v>0</v>
      </c>
      <c r="FP51" s="14">
        <f t="shared" si="430"/>
        <v>0</v>
      </c>
      <c r="FQ51" s="14">
        <f>IFERROR(VLOOKUP($A51,#REF!,16,0),0)</f>
        <v>0</v>
      </c>
      <c r="FR51" s="14">
        <f t="shared" si="431"/>
        <v>0</v>
      </c>
      <c r="FS51" s="14">
        <f>IFERROR(VLOOKUP($A51,#REF!,12,0),0)</f>
        <v>0</v>
      </c>
      <c r="FT51" s="14">
        <f t="shared" si="432"/>
        <v>0</v>
      </c>
      <c r="FU51" s="14">
        <v>0</v>
      </c>
      <c r="FV51" s="14">
        <f t="shared" si="433"/>
        <v>0</v>
      </c>
      <c r="FW51" s="14">
        <f>IFERROR(VLOOKUP($A51,ConEnroll!$A$8:$S$601,16,0),0)</f>
        <v>85</v>
      </c>
      <c r="FX51" s="14">
        <f t="shared" si="434"/>
        <v>2.9554937413073714E-2</v>
      </c>
      <c r="FY51" s="14">
        <f t="shared" si="435"/>
        <v>85</v>
      </c>
      <c r="FZ51" s="14">
        <f t="shared" si="436"/>
        <v>2.9554937413073714E-2</v>
      </c>
      <c r="GA51" s="14" t="e">
        <f t="shared" si="437"/>
        <v>#VALUE!</v>
      </c>
      <c r="GB51" s="14" t="e">
        <f t="shared" si="438"/>
        <v>#VALUE!</v>
      </c>
      <c r="GC51" s="39"/>
      <c r="GD51" s="14">
        <f t="shared" si="356"/>
        <v>-9243.8031119610569</v>
      </c>
      <c r="GE51" s="14" t="e">
        <f t="shared" si="357"/>
        <v>#VALUE!</v>
      </c>
      <c r="GF51" s="14">
        <f t="shared" si="358"/>
        <v>-65.088949930458966</v>
      </c>
      <c r="GG51" s="14" t="e">
        <f t="shared" si="359"/>
        <v>#VALUE!</v>
      </c>
      <c r="GH51" s="37" t="e">
        <f t="shared" si="360"/>
        <v>#VALUE!</v>
      </c>
    </row>
    <row r="52" spans="1:190" ht="12.5" x14ac:dyDescent="0.25">
      <c r="A52" s="67">
        <v>95</v>
      </c>
      <c r="B52" s="35">
        <v>1</v>
      </c>
      <c r="C52" s="14">
        <v>6</v>
      </c>
      <c r="D52" s="14"/>
      <c r="E52" s="14"/>
      <c r="F52" s="35" t="s">
        <v>1830</v>
      </c>
      <c r="G52" s="41"/>
      <c r="H52" s="14">
        <f>IFERROR(VLOOKUP($A52,BaseFY22!$A$7:$AK$528,6,0),0)</f>
        <v>284</v>
      </c>
      <c r="I52" s="14">
        <f>IFERROR(VLOOKUP($A52,BaseFY22!$A$7:$AK$528,28,0),0)</f>
        <v>3225147.5</v>
      </c>
      <c r="J52" s="14">
        <f t="shared" si="361"/>
        <v>11356.153169014084</v>
      </c>
      <c r="K52" s="14">
        <f>IFERROR(VLOOKUP($A52,SpecEd22!$A$21:$BB$605,24,0)," ")</f>
        <v>381539.31924024422</v>
      </c>
      <c r="L52" s="14">
        <f t="shared" si="362"/>
        <v>1343.4483071839586</v>
      </c>
      <c r="M52" s="14">
        <f>IFERROR(VLOOKUP($A52,ECFE!$A$16:$AB$347,7,0),0)</f>
        <v>22656.149999999998</v>
      </c>
      <c r="N52" s="14">
        <f t="shared" si="318"/>
        <v>79.775176056338026</v>
      </c>
      <c r="O52" s="14">
        <v>0</v>
      </c>
      <c r="P52" s="14">
        <f t="shared" si="318"/>
        <v>0</v>
      </c>
      <c r="Q52" s="14">
        <f>IFERROR(VLOOKUP($A52,ConEnroll!$A$7:$S$337,10,0),0)</f>
        <v>2201.9499999999998</v>
      </c>
      <c r="R52" s="14">
        <f t="shared" si="363"/>
        <v>7.7533450704225348</v>
      </c>
      <c r="S52" s="14">
        <f t="shared" si="319"/>
        <v>24858.1</v>
      </c>
      <c r="T52" s="14">
        <f t="shared" si="364"/>
        <v>87.528521126760552</v>
      </c>
      <c r="U52" s="14">
        <f t="shared" si="320"/>
        <v>3631544.9192402442</v>
      </c>
      <c r="V52" s="14">
        <f t="shared" si="365"/>
        <v>12787.129997324804</v>
      </c>
      <c r="W52" s="42"/>
      <c r="X52" s="14">
        <f>IFERROR(VLOOKUP($A52,HouseFY22!$A$6:$AJ$528,28,0),0)</f>
        <v>3280551.5</v>
      </c>
      <c r="Y52" s="14">
        <f t="shared" si="366"/>
        <v>11551.237676056338</v>
      </c>
      <c r="Z52" s="14">
        <f>IFERROR(VLOOKUP($A52,Compens80percent!$A$13:$M$560,12,0),0)</f>
        <v>0</v>
      </c>
      <c r="AA52" s="14">
        <f t="shared" si="366"/>
        <v>0</v>
      </c>
      <c r="AB52" s="14">
        <f t="shared" si="367"/>
        <v>3280551.5</v>
      </c>
      <c r="AC52" s="14">
        <f t="shared" si="366"/>
        <v>11551.237676056338</v>
      </c>
      <c r="AD52" s="14">
        <f>IFERROR(VLOOKUP(A52,SpecEd22!$A$21:$Z$550,14,0),0)</f>
        <v>384326.0972211308</v>
      </c>
      <c r="AE52" s="14">
        <f t="shared" si="368"/>
        <v>1353.260905708207</v>
      </c>
      <c r="AF52" s="14">
        <f>IFERROR(VLOOKUP($A52,ECFE!$A$16:$AB$348,8,0),0)</f>
        <v>23109.273000000001</v>
      </c>
      <c r="AG52" s="14">
        <f t="shared" si="369"/>
        <v>81.370679577464799</v>
      </c>
      <c r="AH52" s="14">
        <f>IFERROR(VLOOKUP(A52,ParaFY19!$A$21:$Z$543,7,0),0)</f>
        <v>2548</v>
      </c>
      <c r="AI52" s="14">
        <f t="shared" si="370"/>
        <v>8.9718309859154921</v>
      </c>
      <c r="AJ52" s="14">
        <f>IFERROR(VLOOKUP(A52,ConEnroll!$A$7:$S$341,13,0),0)</f>
        <v>2752.4375</v>
      </c>
      <c r="AK52" s="14">
        <f t="shared" si="371"/>
        <v>9.6916813380281699</v>
      </c>
      <c r="AL52" s="14">
        <f t="shared" si="324"/>
        <v>28409.710500000001</v>
      </c>
      <c r="AM52" s="14">
        <f t="shared" si="372"/>
        <v>100.03419190140845</v>
      </c>
      <c r="AN52" s="14">
        <f t="shared" si="373"/>
        <v>3693287.307721131</v>
      </c>
      <c r="AO52" s="14">
        <f t="shared" si="374"/>
        <v>13004.532773665955</v>
      </c>
      <c r="AP52" s="62"/>
      <c r="AQ52" s="14">
        <f t="shared" si="51"/>
        <v>195.0845070422547</v>
      </c>
      <c r="AR52" s="14">
        <f t="shared" si="325"/>
        <v>9.8125985242484148</v>
      </c>
      <c r="AS52" s="14">
        <f t="shared" si="326"/>
        <v>12.505670774647896</v>
      </c>
      <c r="AT52" s="14">
        <f t="shared" si="375"/>
        <v>217.40277634115103</v>
      </c>
      <c r="AU52" s="37">
        <f t="shared" si="328"/>
        <v>1.7001686569748948E-2</v>
      </c>
      <c r="AV52" s="42"/>
      <c r="AW52" s="14" t="str">
        <f>IFERROR(VLOOKUP($A52,#REF!,27,0),"0")</f>
        <v>0</v>
      </c>
      <c r="AX52" s="14">
        <f t="shared" si="376"/>
        <v>0</v>
      </c>
      <c r="AY52" s="14" t="str">
        <f>IFERROR(VLOOKUP($A52,SpecEd22!#REF!,23,0)," ")</f>
        <v xml:space="preserve"> </v>
      </c>
      <c r="AZ52" s="14" t="e">
        <f t="shared" si="377"/>
        <v>#VALUE!</v>
      </c>
      <c r="BA52" s="14">
        <f>IFERROR(VLOOKUP($A52,ECFE!#REF!,23,0),0)</f>
        <v>0</v>
      </c>
      <c r="BB52" s="14">
        <f t="shared" si="378"/>
        <v>0</v>
      </c>
      <c r="BC52" s="14">
        <f>IFERROR(VLOOKUP($A52,#REF!,17,0),0)</f>
        <v>0</v>
      </c>
      <c r="BD52" s="14">
        <f t="shared" si="379"/>
        <v>0</v>
      </c>
      <c r="BE52" s="14">
        <f>IFERROR(VLOOKUP($A52,#REF!,9,0),0)</f>
        <v>0</v>
      </c>
      <c r="BF52" s="14">
        <f t="shared" si="380"/>
        <v>0</v>
      </c>
      <c r="BG52" s="14">
        <v>0</v>
      </c>
      <c r="BH52" s="14">
        <f t="shared" si="381"/>
        <v>0</v>
      </c>
      <c r="BI52" s="14">
        <f>IFERROR(VLOOKUP($A52,ConEnroll!$A$8:$S$601,15,0),0)</f>
        <v>-7</v>
      </c>
      <c r="BJ52" s="14">
        <f t="shared" si="382"/>
        <v>-2.464788732394366E-2</v>
      </c>
      <c r="BK52" s="14">
        <f t="shared" si="383"/>
        <v>-7</v>
      </c>
      <c r="BL52" s="14">
        <f t="shared" si="384"/>
        <v>-2.464788732394366E-2</v>
      </c>
      <c r="BM52" s="14" t="e">
        <f t="shared" si="385"/>
        <v>#VALUE!</v>
      </c>
      <c r="BN52" s="14" t="e">
        <f t="shared" si="386"/>
        <v>#VALUE!</v>
      </c>
      <c r="BO52" s="42"/>
      <c r="BP52" s="14">
        <f t="shared" si="331"/>
        <v>11551.237676056338</v>
      </c>
      <c r="BQ52" s="14" t="e">
        <f t="shared" si="332"/>
        <v>#VALUE!</v>
      </c>
      <c r="BR52" s="14">
        <f t="shared" si="387"/>
        <v>100.05883978873239</v>
      </c>
      <c r="BS52" s="14" t="e">
        <f t="shared" si="334"/>
        <v>#VALUE!</v>
      </c>
      <c r="BT52" s="37" t="e">
        <f t="shared" si="335"/>
        <v>#VALUE!</v>
      </c>
      <c r="BU52" s="41"/>
      <c r="BV52" s="14" t="str">
        <f>IFERROR(VLOOKUP($A52,#REF!,27,0),"0")</f>
        <v>0</v>
      </c>
      <c r="BW52" s="14">
        <f t="shared" si="388"/>
        <v>0</v>
      </c>
      <c r="BX52" s="14" t="str">
        <f>IFERROR(VLOOKUP($A52,SpecEd22!$Z$22:$AV$606,59,0)," ")</f>
        <v xml:space="preserve"> </v>
      </c>
      <c r="BY52" s="14" t="e">
        <f t="shared" si="389"/>
        <v>#VALUE!</v>
      </c>
      <c r="BZ52" s="14">
        <f>IFERROR(VLOOKUP($A52,ECFE!#REF!,25,0),0)</f>
        <v>0</v>
      </c>
      <c r="CA52" s="14">
        <f t="shared" si="390"/>
        <v>0</v>
      </c>
      <c r="CB52" s="14">
        <f>IFERROR(VLOOKUP($A52,#REF!,17,0),0)</f>
        <v>0</v>
      </c>
      <c r="CC52" s="14">
        <f t="shared" si="391"/>
        <v>0</v>
      </c>
      <c r="CD52" s="14">
        <f>IFERROR(VLOOKUP($A52,#REF!,9,0),0)</f>
        <v>0</v>
      </c>
      <c r="CE52" s="14">
        <f t="shared" si="392"/>
        <v>0</v>
      </c>
      <c r="CF52" s="14">
        <v>0</v>
      </c>
      <c r="CG52" s="14">
        <f t="shared" si="393"/>
        <v>0</v>
      </c>
      <c r="CH52" s="14">
        <f>IFERROR(VLOOKUP($A52,ConEnroll!$A$8:$S$601,15,0),0)</f>
        <v>-7</v>
      </c>
      <c r="CI52" s="14">
        <f t="shared" si="394"/>
        <v>-2.464788732394366E-2</v>
      </c>
      <c r="CJ52" s="14">
        <f t="shared" si="395"/>
        <v>-7</v>
      </c>
      <c r="CK52" s="14">
        <f t="shared" si="396"/>
        <v>-2.464788732394366E-2</v>
      </c>
      <c r="CL52" s="14" t="e">
        <f t="shared" si="397"/>
        <v>#VALUE!</v>
      </c>
      <c r="CM52" s="14" t="e">
        <f t="shared" si="398"/>
        <v>#VALUE!</v>
      </c>
      <c r="CN52" s="42"/>
      <c r="CO52" s="14">
        <f t="shared" si="338"/>
        <v>-11356.153169014084</v>
      </c>
      <c r="CP52" s="14" t="e">
        <f t="shared" si="339"/>
        <v>#VALUE!</v>
      </c>
      <c r="CQ52" s="14">
        <f t="shared" si="340"/>
        <v>-87.553169014084489</v>
      </c>
      <c r="CR52" s="14" t="e">
        <f t="shared" si="341"/>
        <v>#VALUE!</v>
      </c>
      <c r="CS52" s="37" t="e">
        <f t="shared" si="342"/>
        <v>#VALUE!</v>
      </c>
      <c r="CT52" s="239"/>
      <c r="CU52" s="239"/>
      <c r="CV52" s="468"/>
      <c r="CW52" s="14">
        <f>IFERROR(VLOOKUP($A52,BaseFY23!$A$7:$AK$527,6,0),0)</f>
        <v>273.52276599999999</v>
      </c>
      <c r="CX52" s="14">
        <f>IFERROR(VLOOKUP($A52,BaseFY23!$A$7:$AN$528,28,0),0)</f>
        <v>3144387.75</v>
      </c>
      <c r="CY52" s="14">
        <f t="shared" si="399"/>
        <v>11495.890437141894</v>
      </c>
      <c r="CZ52" s="14">
        <f>IFERROR(VLOOKUP($A52,SpecEd23!$A$21:$BB$605,23,0)," ")</f>
        <v>397190.11905570474</v>
      </c>
      <c r="DA52" s="14">
        <f t="shared" si="400"/>
        <v>1452.1281897818508</v>
      </c>
      <c r="DB52" s="14">
        <f>IFERROR(VLOOKUP($A52,ECFE!$A$16:$AB$347,7,0),0)</f>
        <v>22656.149999999998</v>
      </c>
      <c r="DC52" s="14">
        <f t="shared" si="401"/>
        <v>82.830947973083894</v>
      </c>
      <c r="DD52" s="14">
        <v>0</v>
      </c>
      <c r="DE52" s="14">
        <f t="shared" si="402"/>
        <v>0</v>
      </c>
      <c r="DF52" s="14">
        <f>IFERROR(VLOOKUP($A52,ConEnroll!$A$7:$S$338,10,0),0)</f>
        <v>2201.9499999999998</v>
      </c>
      <c r="DG52" s="14">
        <f t="shared" si="403"/>
        <v>8.0503353786646041</v>
      </c>
      <c r="DH52" s="14">
        <f t="shared" si="343"/>
        <v>24858.1</v>
      </c>
      <c r="DI52" s="14">
        <f t="shared" si="404"/>
        <v>90.881283351748493</v>
      </c>
      <c r="DJ52" s="14">
        <f t="shared" si="344"/>
        <v>3566435.9690557048</v>
      </c>
      <c r="DK52" s="14">
        <f t="shared" si="405"/>
        <v>13038.899910275493</v>
      </c>
      <c r="DL52" s="42"/>
      <c r="DM52" s="14">
        <f>IFERROR(VLOOKUP($A52,HouseFY23!$A$7:$AJ$528,28,0),0)</f>
        <v>3253703.75</v>
      </c>
      <c r="DN52" s="14">
        <f t="shared" si="406"/>
        <v>11895.550039882239</v>
      </c>
      <c r="DO52" s="14">
        <f>IFERROR(VLOOKUP($A52,Compens80percent!$A$13:$M$560,12,0),0)</f>
        <v>0</v>
      </c>
      <c r="DP52" s="14">
        <f t="shared" si="406"/>
        <v>0</v>
      </c>
      <c r="DQ52" s="14">
        <f t="shared" si="407"/>
        <v>3253703.75</v>
      </c>
      <c r="DR52" s="14">
        <f t="shared" si="408"/>
        <v>11456.703345070422</v>
      </c>
      <c r="DS52" s="14">
        <f>IFERROR(VLOOKUP($A52,SpecEd23!$A$21:$Z$550,14,0),0)</f>
        <v>403949.59342692065</v>
      </c>
      <c r="DT52" s="14">
        <f t="shared" si="409"/>
        <v>1476.8408470500794</v>
      </c>
      <c r="DU52" s="14">
        <f>IFERROR(VLOOKUP($A52,ECFE!$A$16:$AB$347,9,0),0)</f>
        <v>23571.458460000002</v>
      </c>
      <c r="DV52" s="14">
        <f t="shared" si="410"/>
        <v>86.177318271196498</v>
      </c>
      <c r="DW52" s="14">
        <f>IFERROR(VLOOKUP($A52,ParaFY19!$A$21:$Z$543,7,0),0)</f>
        <v>2548</v>
      </c>
      <c r="DX52" s="14">
        <f t="shared" si="411"/>
        <v>9.3154951496797889</v>
      </c>
      <c r="DY52" s="14">
        <f>IFERROR(VLOOKUP($A52,ConEnroll!$A$7:$S$341,13,0),0)</f>
        <v>2752.4375</v>
      </c>
      <c r="DZ52" s="14">
        <f t="shared" si="412"/>
        <v>10.062919223330756</v>
      </c>
      <c r="EA52" s="14">
        <f t="shared" si="345"/>
        <v>28871.895960000002</v>
      </c>
      <c r="EB52" s="14">
        <f t="shared" si="413"/>
        <v>105.55573264420704</v>
      </c>
      <c r="EC52" s="14">
        <f t="shared" si="346"/>
        <v>3686525.2393869208</v>
      </c>
      <c r="ED52" s="14">
        <f t="shared" si="414"/>
        <v>13477.946619576525</v>
      </c>
      <c r="EE52" s="62"/>
      <c r="EF52" s="14">
        <f t="shared" si="347"/>
        <v>399.65960274034478</v>
      </c>
      <c r="EG52" s="14">
        <f t="shared" si="348"/>
        <v>24.712657268228668</v>
      </c>
      <c r="EH52" s="14">
        <f t="shared" si="349"/>
        <v>14.674449292458547</v>
      </c>
      <c r="EI52" s="14">
        <f t="shared" si="415"/>
        <v>439.04670930103202</v>
      </c>
      <c r="EJ52" s="37">
        <f t="shared" si="351"/>
        <v>3.367206684016609E-2</v>
      </c>
      <c r="EK52" s="42"/>
      <c r="EL52" s="14" t="str">
        <f>IFERROR(VLOOKUP($A52,#REF!,27,0),"0")</f>
        <v>0</v>
      </c>
      <c r="EM52" s="14">
        <f t="shared" si="416"/>
        <v>0</v>
      </c>
      <c r="EN52" s="14" t="str">
        <f>IFERROR(VLOOKUP($A52,SpecEd23!#REF!,23,0)," ")</f>
        <v xml:space="preserve"> </v>
      </c>
      <c r="EO52" s="14" t="e">
        <f t="shared" si="417"/>
        <v>#VALUE!</v>
      </c>
      <c r="EP52" s="14">
        <f>IFERROR(VLOOKUP($A52,ECFE!#REF!,24,0),0)</f>
        <v>0</v>
      </c>
      <c r="EQ52" s="14">
        <f t="shared" si="418"/>
        <v>0</v>
      </c>
      <c r="ER52" s="14">
        <f>IFERROR(VLOOKUP($A52,#REF!,30,0),0)</f>
        <v>0</v>
      </c>
      <c r="ES52" s="14">
        <f t="shared" si="419"/>
        <v>0</v>
      </c>
      <c r="ET52" s="14">
        <f>IFERROR(VLOOKUP($A52,#REF!,12,0),0)</f>
        <v>0</v>
      </c>
      <c r="EU52" s="14">
        <f t="shared" si="420"/>
        <v>0</v>
      </c>
      <c r="EV52" s="14">
        <v>0</v>
      </c>
      <c r="EW52" s="14">
        <f t="shared" si="421"/>
        <v>0</v>
      </c>
      <c r="EX52" s="14">
        <f>IFERROR(VLOOKUP($A52,ConEnroll!$A$8:$S$601,16,0),0)</f>
        <v>88</v>
      </c>
      <c r="EY52" s="14">
        <f t="shared" si="422"/>
        <v>0.32172824692771645</v>
      </c>
      <c r="EZ52" s="14">
        <f t="shared" si="423"/>
        <v>88</v>
      </c>
      <c r="FA52" s="14">
        <f t="shared" si="424"/>
        <v>0.32172824692771645</v>
      </c>
      <c r="FB52" s="14" t="e">
        <f t="shared" si="425"/>
        <v>#VALUE!</v>
      </c>
      <c r="FC52" s="14" t="e">
        <f t="shared" si="426"/>
        <v>#VALUE!</v>
      </c>
      <c r="FD52" s="62"/>
      <c r="FE52" s="14">
        <f t="shared" si="352"/>
        <v>11895.550039882239</v>
      </c>
      <c r="FF52" s="14" t="e">
        <f t="shared" si="353"/>
        <v>#VALUE!</v>
      </c>
      <c r="FG52" s="14">
        <f t="shared" si="427"/>
        <v>105.23400439727932</v>
      </c>
      <c r="FH52" s="14" t="e">
        <f t="shared" si="354"/>
        <v>#VALUE!</v>
      </c>
      <c r="FI52" s="37" t="e">
        <f t="shared" si="355"/>
        <v>#VALUE!</v>
      </c>
      <c r="FJ52" s="12"/>
      <c r="FK52" s="14" t="str">
        <f>IFERROR(VLOOKUP($A52,#REF!,27,0),"0")</f>
        <v>0</v>
      </c>
      <c r="FL52" s="14">
        <f t="shared" si="428"/>
        <v>0</v>
      </c>
      <c r="FM52" s="14" t="str">
        <f>IFERROR(VLOOKUP($A52,SpecEd23!$X$22:$Y$610,59,0)," ")</f>
        <v xml:space="preserve"> </v>
      </c>
      <c r="FN52" s="14" t="e">
        <f t="shared" si="429"/>
        <v>#VALUE!</v>
      </c>
      <c r="FO52" s="14">
        <f>IFERROR(VLOOKUP($A52,ECFE!#REF!,26,0),0)</f>
        <v>0</v>
      </c>
      <c r="FP52" s="14">
        <f t="shared" si="430"/>
        <v>0</v>
      </c>
      <c r="FQ52" s="14">
        <f>IFERROR(VLOOKUP($A52,#REF!,16,0),0)</f>
        <v>0</v>
      </c>
      <c r="FR52" s="14">
        <f t="shared" si="431"/>
        <v>0</v>
      </c>
      <c r="FS52" s="14">
        <f>IFERROR(VLOOKUP($A52,#REF!,12,0),0)</f>
        <v>0</v>
      </c>
      <c r="FT52" s="14">
        <f t="shared" si="432"/>
        <v>0</v>
      </c>
      <c r="FU52" s="14">
        <v>0</v>
      </c>
      <c r="FV52" s="14">
        <f t="shared" si="433"/>
        <v>0</v>
      </c>
      <c r="FW52" s="14">
        <f>IFERROR(VLOOKUP($A52,ConEnroll!$A$8:$S$601,16,0),0)</f>
        <v>88</v>
      </c>
      <c r="FX52" s="14">
        <f t="shared" si="434"/>
        <v>0.32172824692771645</v>
      </c>
      <c r="FY52" s="14">
        <f t="shared" si="435"/>
        <v>88</v>
      </c>
      <c r="FZ52" s="14">
        <f t="shared" si="436"/>
        <v>0.32172824692771645</v>
      </c>
      <c r="GA52" s="14" t="e">
        <f t="shared" si="437"/>
        <v>#VALUE!</v>
      </c>
      <c r="GB52" s="14" t="e">
        <f t="shared" si="438"/>
        <v>#VALUE!</v>
      </c>
      <c r="GC52" s="39"/>
      <c r="GD52" s="14">
        <f t="shared" si="356"/>
        <v>-11495.890437141894</v>
      </c>
      <c r="GE52" s="14" t="e">
        <f t="shared" si="357"/>
        <v>#VALUE!</v>
      </c>
      <c r="GF52" s="14">
        <f t="shared" si="358"/>
        <v>-90.559555104820774</v>
      </c>
      <c r="GG52" s="14" t="e">
        <f t="shared" si="359"/>
        <v>#VALUE!</v>
      </c>
      <c r="GH52" s="37" t="e">
        <f t="shared" si="360"/>
        <v>#VALUE!</v>
      </c>
    </row>
    <row r="53" spans="1:190" ht="12.5" x14ac:dyDescent="0.25">
      <c r="A53" s="67">
        <v>97</v>
      </c>
      <c r="B53" s="35">
        <v>1</v>
      </c>
      <c r="C53" s="14">
        <v>6</v>
      </c>
      <c r="D53" s="14"/>
      <c r="E53" s="14"/>
      <c r="F53" s="35" t="s">
        <v>2418</v>
      </c>
      <c r="G53" s="41"/>
      <c r="H53" s="14">
        <f>IFERROR(VLOOKUP($A53,BaseFY22!$A$7:$AK$528,6,0),0)</f>
        <v>573</v>
      </c>
      <c r="I53" s="14">
        <f>IFERROR(VLOOKUP($A53,BaseFY22!$A$7:$AK$528,28,0),0)</f>
        <v>5267566.25</v>
      </c>
      <c r="J53" s="14">
        <f t="shared" si="361"/>
        <v>9192.9602966841194</v>
      </c>
      <c r="K53" s="14">
        <f>IFERROR(VLOOKUP($A53,SpecEd22!$A$21:$BB$605,24,0)," ")</f>
        <v>729695.94331593474</v>
      </c>
      <c r="L53" s="14">
        <f t="shared" si="362"/>
        <v>1273.4658696613171</v>
      </c>
      <c r="M53" s="14">
        <f>IFERROR(VLOOKUP($A53,ECFE!$A$16:$AB$347,7,0),0)</f>
        <v>36249.839999999997</v>
      </c>
      <c r="N53" s="14">
        <f t="shared" si="318"/>
        <v>63.263246073298426</v>
      </c>
      <c r="O53" s="14">
        <v>0</v>
      </c>
      <c r="P53" s="14">
        <f t="shared" si="318"/>
        <v>0</v>
      </c>
      <c r="Q53" s="14">
        <f>IFERROR(VLOOKUP($A53,ConEnroll!$A$7:$S$337,10,0),0)</f>
        <v>2201.9499999999998</v>
      </c>
      <c r="R53" s="14">
        <f t="shared" si="363"/>
        <v>3.8428446771378706</v>
      </c>
      <c r="S53" s="14">
        <f t="shared" si="319"/>
        <v>38451.789999999994</v>
      </c>
      <c r="T53" s="14">
        <f t="shared" si="364"/>
        <v>67.106090750436294</v>
      </c>
      <c r="U53" s="14">
        <f t="shared" si="320"/>
        <v>6035713.9833159344</v>
      </c>
      <c r="V53" s="14">
        <f t="shared" si="365"/>
        <v>10533.532257095872</v>
      </c>
      <c r="W53" s="42"/>
      <c r="X53" s="14">
        <f>IFERROR(VLOOKUP($A53,HouseFY22!$A$6:$AJ$528,28,0),0)</f>
        <v>5357561.25</v>
      </c>
      <c r="Y53" s="14">
        <f t="shared" si="366"/>
        <v>9350.0196335078526</v>
      </c>
      <c r="Z53" s="14">
        <f>IFERROR(VLOOKUP($A53,Compens80percent!$A$13:$M$560,12,0),0)</f>
        <v>0</v>
      </c>
      <c r="AA53" s="14">
        <f t="shared" si="366"/>
        <v>0</v>
      </c>
      <c r="AB53" s="14">
        <f t="shared" si="367"/>
        <v>5357561.25</v>
      </c>
      <c r="AC53" s="14">
        <f t="shared" si="366"/>
        <v>9350.0196335078526</v>
      </c>
      <c r="AD53" s="14">
        <f>IFERROR(VLOOKUP(A53,SpecEd22!$A$21:$Z$550,14,0),0)</f>
        <v>742495.27153898543</v>
      </c>
      <c r="AE53" s="14">
        <f t="shared" si="368"/>
        <v>1295.8032662111439</v>
      </c>
      <c r="AF53" s="14">
        <f>IFERROR(VLOOKUP($A53,ECFE!$A$16:$AB$348,8,0),0)</f>
        <v>36974.836800000005</v>
      </c>
      <c r="AG53" s="14">
        <f t="shared" si="369"/>
        <v>64.528510994764403</v>
      </c>
      <c r="AH53" s="14">
        <f>IFERROR(VLOOKUP(A53,ParaFY19!$A$21:$Z$543,7,0),0)</f>
        <v>3136</v>
      </c>
      <c r="AI53" s="14">
        <f t="shared" si="370"/>
        <v>5.4729493891797558</v>
      </c>
      <c r="AJ53" s="14">
        <f>IFERROR(VLOOKUP(A53,ConEnroll!$A$7:$S$341,13,0),0)</f>
        <v>2752.4375</v>
      </c>
      <c r="AK53" s="14">
        <f t="shared" si="371"/>
        <v>4.8035558464223387</v>
      </c>
      <c r="AL53" s="14">
        <f t="shared" si="324"/>
        <v>42863.274300000005</v>
      </c>
      <c r="AM53" s="14">
        <f t="shared" si="372"/>
        <v>74.805016230366505</v>
      </c>
      <c r="AN53" s="14">
        <f t="shared" si="373"/>
        <v>6142919.7958389856</v>
      </c>
      <c r="AO53" s="14">
        <f t="shared" si="374"/>
        <v>10720.627915949364</v>
      </c>
      <c r="AP53" s="62"/>
      <c r="AQ53" s="14">
        <f t="shared" si="51"/>
        <v>157.05933682373325</v>
      </c>
      <c r="AR53" s="14">
        <f t="shared" si="325"/>
        <v>22.337396549826735</v>
      </c>
      <c r="AS53" s="14">
        <f t="shared" si="326"/>
        <v>7.6989254799302103</v>
      </c>
      <c r="AT53" s="14">
        <f t="shared" si="375"/>
        <v>187.09565885349019</v>
      </c>
      <c r="AU53" s="37">
        <f t="shared" si="328"/>
        <v>1.7761910657030925E-2</v>
      </c>
      <c r="AV53" s="42"/>
      <c r="AW53" s="14" t="str">
        <f>IFERROR(VLOOKUP($A53,#REF!,27,0),"0")</f>
        <v>0</v>
      </c>
      <c r="AX53" s="14">
        <f t="shared" si="376"/>
        <v>0</v>
      </c>
      <c r="AY53" s="14" t="str">
        <f>IFERROR(VLOOKUP($A53,SpecEd22!#REF!,23,0)," ")</f>
        <v xml:space="preserve"> </v>
      </c>
      <c r="AZ53" s="14" t="e">
        <f t="shared" si="377"/>
        <v>#VALUE!</v>
      </c>
      <c r="BA53" s="14">
        <f>IFERROR(VLOOKUP($A53,ECFE!#REF!,23,0),0)</f>
        <v>0</v>
      </c>
      <c r="BB53" s="14">
        <f t="shared" si="378"/>
        <v>0</v>
      </c>
      <c r="BC53" s="14">
        <f>IFERROR(VLOOKUP($A53,#REF!,17,0),0)</f>
        <v>0</v>
      </c>
      <c r="BD53" s="14">
        <f t="shared" si="379"/>
        <v>0</v>
      </c>
      <c r="BE53" s="14">
        <f>IFERROR(VLOOKUP($A53,#REF!,9,0),0)</f>
        <v>0</v>
      </c>
      <c r="BF53" s="14">
        <f t="shared" si="380"/>
        <v>0</v>
      </c>
      <c r="BG53" s="14">
        <v>0</v>
      </c>
      <c r="BH53" s="14">
        <f t="shared" si="381"/>
        <v>0</v>
      </c>
      <c r="BI53" s="14">
        <f>IFERROR(VLOOKUP($A53,ConEnroll!$A$8:$S$601,15,0),0)</f>
        <v>-6</v>
      </c>
      <c r="BJ53" s="14">
        <f t="shared" si="382"/>
        <v>-1.0471204188481676E-2</v>
      </c>
      <c r="BK53" s="14">
        <f t="shared" si="383"/>
        <v>-6</v>
      </c>
      <c r="BL53" s="14">
        <f t="shared" si="384"/>
        <v>-1.0471204188481676E-2</v>
      </c>
      <c r="BM53" s="14" t="e">
        <f t="shared" si="385"/>
        <v>#VALUE!</v>
      </c>
      <c r="BN53" s="14" t="e">
        <f t="shared" si="386"/>
        <v>#VALUE!</v>
      </c>
      <c r="BO53" s="42"/>
      <c r="BP53" s="14">
        <f t="shared" si="331"/>
        <v>9350.0196335078526</v>
      </c>
      <c r="BQ53" s="14" t="e">
        <f t="shared" si="332"/>
        <v>#VALUE!</v>
      </c>
      <c r="BR53" s="14">
        <f t="shared" si="387"/>
        <v>74.815487434554981</v>
      </c>
      <c r="BS53" s="14" t="e">
        <f t="shared" si="334"/>
        <v>#VALUE!</v>
      </c>
      <c r="BT53" s="37" t="e">
        <f t="shared" si="335"/>
        <v>#VALUE!</v>
      </c>
      <c r="BU53" s="41"/>
      <c r="BV53" s="14" t="str">
        <f>IFERROR(VLOOKUP($A53,#REF!,27,0),"0")</f>
        <v>0</v>
      </c>
      <c r="BW53" s="14">
        <f t="shared" si="388"/>
        <v>0</v>
      </c>
      <c r="BX53" s="14" t="str">
        <f>IFERROR(VLOOKUP($A53,SpecEd22!$Z$22:$AV$606,59,0)," ")</f>
        <v xml:space="preserve"> </v>
      </c>
      <c r="BY53" s="14" t="e">
        <f t="shared" si="389"/>
        <v>#VALUE!</v>
      </c>
      <c r="BZ53" s="14">
        <f>IFERROR(VLOOKUP($A53,ECFE!#REF!,25,0),0)</f>
        <v>0</v>
      </c>
      <c r="CA53" s="14">
        <f t="shared" si="390"/>
        <v>0</v>
      </c>
      <c r="CB53" s="14">
        <f>IFERROR(VLOOKUP($A53,#REF!,17,0),0)</f>
        <v>0</v>
      </c>
      <c r="CC53" s="14">
        <f t="shared" si="391"/>
        <v>0</v>
      </c>
      <c r="CD53" s="14">
        <f>IFERROR(VLOOKUP($A53,#REF!,9,0),0)</f>
        <v>0</v>
      </c>
      <c r="CE53" s="14">
        <f t="shared" si="392"/>
        <v>0</v>
      </c>
      <c r="CF53" s="14">
        <v>0</v>
      </c>
      <c r="CG53" s="14">
        <f t="shared" si="393"/>
        <v>0</v>
      </c>
      <c r="CH53" s="14">
        <f>IFERROR(VLOOKUP($A53,ConEnroll!$A$8:$S$601,15,0),0)</f>
        <v>-6</v>
      </c>
      <c r="CI53" s="14">
        <f t="shared" si="394"/>
        <v>-1.0471204188481676E-2</v>
      </c>
      <c r="CJ53" s="14">
        <f t="shared" si="395"/>
        <v>-6</v>
      </c>
      <c r="CK53" s="14">
        <f t="shared" si="396"/>
        <v>-1.0471204188481676E-2</v>
      </c>
      <c r="CL53" s="14" t="e">
        <f t="shared" si="397"/>
        <v>#VALUE!</v>
      </c>
      <c r="CM53" s="14" t="e">
        <f t="shared" si="398"/>
        <v>#VALUE!</v>
      </c>
      <c r="CN53" s="42"/>
      <c r="CO53" s="14">
        <f t="shared" si="338"/>
        <v>-9192.9602966841194</v>
      </c>
      <c r="CP53" s="14" t="e">
        <f t="shared" si="339"/>
        <v>#VALUE!</v>
      </c>
      <c r="CQ53" s="14">
        <f t="shared" si="340"/>
        <v>-67.116561954624771</v>
      </c>
      <c r="CR53" s="14" t="e">
        <f t="shared" si="341"/>
        <v>#VALUE!</v>
      </c>
      <c r="CS53" s="37" t="e">
        <f t="shared" si="342"/>
        <v>#VALUE!</v>
      </c>
      <c r="CT53" s="239"/>
      <c r="CU53" s="239"/>
      <c r="CV53" s="468"/>
      <c r="CW53" s="14">
        <f>IFERROR(VLOOKUP($A53,BaseFY23!$A$7:$AK$527,6,0),0)</f>
        <v>566</v>
      </c>
      <c r="CX53" s="14">
        <f>IFERROR(VLOOKUP($A53,BaseFY23!$A$7:$AN$528,28,0),0)</f>
        <v>5241613.25</v>
      </c>
      <c r="CY53" s="14">
        <f t="shared" si="399"/>
        <v>9260.8007950530027</v>
      </c>
      <c r="CZ53" s="14">
        <f>IFERROR(VLOOKUP($A53,SpecEd23!$A$21:$BB$605,23,0)," ")</f>
        <v>802365.98149663326</v>
      </c>
      <c r="DA53" s="14">
        <f t="shared" si="400"/>
        <v>1417.6077411601295</v>
      </c>
      <c r="DB53" s="14">
        <f>IFERROR(VLOOKUP($A53,ECFE!$A$16:$AB$347,7,0),0)</f>
        <v>36249.839999999997</v>
      </c>
      <c r="DC53" s="14">
        <f t="shared" si="401"/>
        <v>64.04565371024735</v>
      </c>
      <c r="DD53" s="14">
        <v>0</v>
      </c>
      <c r="DE53" s="14">
        <f t="shared" si="402"/>
        <v>0</v>
      </c>
      <c r="DF53" s="14">
        <f>IFERROR(VLOOKUP($A53,ConEnroll!$A$7:$S$338,10,0),0)</f>
        <v>2201.9499999999998</v>
      </c>
      <c r="DG53" s="14">
        <f t="shared" si="403"/>
        <v>3.8903710247349821</v>
      </c>
      <c r="DH53" s="14">
        <f t="shared" si="343"/>
        <v>38451.789999999994</v>
      </c>
      <c r="DI53" s="14">
        <f t="shared" si="404"/>
        <v>67.936024734982325</v>
      </c>
      <c r="DJ53" s="14">
        <f t="shared" si="344"/>
        <v>6082431.0214966331</v>
      </c>
      <c r="DK53" s="14">
        <f t="shared" si="405"/>
        <v>10746.344560948115</v>
      </c>
      <c r="DL53" s="42"/>
      <c r="DM53" s="14">
        <f>IFERROR(VLOOKUP($A53,HouseFY23!$A$7:$AJ$528,28,0),0)</f>
        <v>5421087.25</v>
      </c>
      <c r="DN53" s="14">
        <f t="shared" si="406"/>
        <v>9577.8926678445223</v>
      </c>
      <c r="DO53" s="14">
        <f>IFERROR(VLOOKUP($A53,Compens80percent!$A$13:$M$560,12,0),0)</f>
        <v>0</v>
      </c>
      <c r="DP53" s="14">
        <f t="shared" si="406"/>
        <v>0</v>
      </c>
      <c r="DQ53" s="14">
        <f t="shared" si="407"/>
        <v>5421087.25</v>
      </c>
      <c r="DR53" s="14">
        <f t="shared" si="408"/>
        <v>9460.8852530541008</v>
      </c>
      <c r="DS53" s="14">
        <f>IFERROR(VLOOKUP($A53,SpecEd23!$A$21:$Z$550,14,0),0)</f>
        <v>832751.06595563656</v>
      </c>
      <c r="DT53" s="14">
        <f t="shared" si="409"/>
        <v>1471.2916359640221</v>
      </c>
      <c r="DU53" s="14">
        <f>IFERROR(VLOOKUP($A53,ECFE!$A$16:$AB$347,9,0),0)</f>
        <v>37714.333535999998</v>
      </c>
      <c r="DV53" s="14">
        <f t="shared" si="410"/>
        <v>66.633098120141341</v>
      </c>
      <c r="DW53" s="14">
        <f>IFERROR(VLOOKUP($A53,ParaFY19!$A$21:$Z$543,7,0),0)</f>
        <v>3136</v>
      </c>
      <c r="DX53" s="14">
        <f t="shared" si="411"/>
        <v>5.5406360424028271</v>
      </c>
      <c r="DY53" s="14">
        <f>IFERROR(VLOOKUP($A53,ConEnroll!$A$7:$S$341,13,0),0)</f>
        <v>2752.4375</v>
      </c>
      <c r="DZ53" s="14">
        <f t="shared" si="412"/>
        <v>4.8629637809187276</v>
      </c>
      <c r="EA53" s="14">
        <f t="shared" si="345"/>
        <v>43602.771035999998</v>
      </c>
      <c r="EB53" s="14">
        <f t="shared" si="413"/>
        <v>77.036697943462897</v>
      </c>
      <c r="EC53" s="14">
        <f t="shared" si="346"/>
        <v>6297441.0869916361</v>
      </c>
      <c r="ED53" s="14">
        <f t="shared" si="414"/>
        <v>11126.221001752006</v>
      </c>
      <c r="EE53" s="62"/>
      <c r="EF53" s="14">
        <f t="shared" si="347"/>
        <v>317.09187279151956</v>
      </c>
      <c r="EG53" s="14">
        <f t="shared" si="348"/>
        <v>53.683894803892599</v>
      </c>
      <c r="EH53" s="14">
        <f t="shared" si="349"/>
        <v>9.1006732084805719</v>
      </c>
      <c r="EI53" s="14">
        <f t="shared" si="415"/>
        <v>379.87644080389271</v>
      </c>
      <c r="EJ53" s="37">
        <f t="shared" si="351"/>
        <v>3.5349363557944345E-2</v>
      </c>
      <c r="EK53" s="42"/>
      <c r="EL53" s="14" t="str">
        <f>IFERROR(VLOOKUP($A53,#REF!,27,0),"0")</f>
        <v>0</v>
      </c>
      <c r="EM53" s="14">
        <f t="shared" si="416"/>
        <v>0</v>
      </c>
      <c r="EN53" s="14" t="str">
        <f>IFERROR(VLOOKUP($A53,SpecEd23!#REF!,23,0)," ")</f>
        <v xml:space="preserve"> </v>
      </c>
      <c r="EO53" s="14" t="e">
        <f t="shared" si="417"/>
        <v>#VALUE!</v>
      </c>
      <c r="EP53" s="14">
        <f>IFERROR(VLOOKUP($A53,ECFE!#REF!,24,0),0)</f>
        <v>0</v>
      </c>
      <c r="EQ53" s="14">
        <f t="shared" si="418"/>
        <v>0</v>
      </c>
      <c r="ER53" s="14">
        <f>IFERROR(VLOOKUP($A53,#REF!,30,0),0)</f>
        <v>0</v>
      </c>
      <c r="ES53" s="14">
        <f t="shared" si="419"/>
        <v>0</v>
      </c>
      <c r="ET53" s="14">
        <f>IFERROR(VLOOKUP($A53,#REF!,12,0),0)</f>
        <v>0</v>
      </c>
      <c r="EU53" s="14">
        <f t="shared" si="420"/>
        <v>0</v>
      </c>
      <c r="EV53" s="14">
        <v>0</v>
      </c>
      <c r="EW53" s="14">
        <f t="shared" si="421"/>
        <v>0</v>
      </c>
      <c r="EX53" s="14">
        <f>IFERROR(VLOOKUP($A53,ConEnroll!$A$8:$S$601,16,0),0)</f>
        <v>91</v>
      </c>
      <c r="EY53" s="14">
        <f t="shared" si="422"/>
        <v>0.16077738515901061</v>
      </c>
      <c r="EZ53" s="14">
        <f t="shared" si="423"/>
        <v>91</v>
      </c>
      <c r="FA53" s="14">
        <f t="shared" si="424"/>
        <v>0.16077738515901061</v>
      </c>
      <c r="FB53" s="14" t="e">
        <f t="shared" si="425"/>
        <v>#VALUE!</v>
      </c>
      <c r="FC53" s="14" t="e">
        <f t="shared" si="426"/>
        <v>#VALUE!</v>
      </c>
      <c r="FD53" s="62"/>
      <c r="FE53" s="14">
        <f t="shared" si="352"/>
        <v>9577.8926678445223</v>
      </c>
      <c r="FF53" s="14" t="e">
        <f t="shared" si="353"/>
        <v>#VALUE!</v>
      </c>
      <c r="FG53" s="14">
        <f t="shared" si="427"/>
        <v>76.875920558303889</v>
      </c>
      <c r="FH53" s="14" t="e">
        <f t="shared" si="354"/>
        <v>#VALUE!</v>
      </c>
      <c r="FI53" s="37" t="e">
        <f t="shared" si="355"/>
        <v>#VALUE!</v>
      </c>
      <c r="FJ53" s="12"/>
      <c r="FK53" s="14" t="str">
        <f>IFERROR(VLOOKUP($A53,#REF!,27,0),"0")</f>
        <v>0</v>
      </c>
      <c r="FL53" s="14">
        <f t="shared" si="428"/>
        <v>0</v>
      </c>
      <c r="FM53" s="14" t="str">
        <f>IFERROR(VLOOKUP($A53,SpecEd23!$X$22:$Y$610,59,0)," ")</f>
        <v xml:space="preserve"> </v>
      </c>
      <c r="FN53" s="14" t="e">
        <f t="shared" si="429"/>
        <v>#VALUE!</v>
      </c>
      <c r="FO53" s="14">
        <f>IFERROR(VLOOKUP($A53,ECFE!#REF!,26,0),0)</f>
        <v>0</v>
      </c>
      <c r="FP53" s="14">
        <f t="shared" si="430"/>
        <v>0</v>
      </c>
      <c r="FQ53" s="14">
        <f>IFERROR(VLOOKUP($A53,#REF!,16,0),0)</f>
        <v>0</v>
      </c>
      <c r="FR53" s="14">
        <f t="shared" si="431"/>
        <v>0</v>
      </c>
      <c r="FS53" s="14">
        <f>IFERROR(VLOOKUP($A53,#REF!,12,0),0)</f>
        <v>0</v>
      </c>
      <c r="FT53" s="14">
        <f t="shared" si="432"/>
        <v>0</v>
      </c>
      <c r="FU53" s="14">
        <v>0</v>
      </c>
      <c r="FV53" s="14">
        <f t="shared" si="433"/>
        <v>0</v>
      </c>
      <c r="FW53" s="14">
        <f>IFERROR(VLOOKUP($A53,ConEnroll!$A$8:$S$601,16,0),0)</f>
        <v>91</v>
      </c>
      <c r="FX53" s="14">
        <f t="shared" si="434"/>
        <v>0.16077738515901061</v>
      </c>
      <c r="FY53" s="14">
        <f t="shared" si="435"/>
        <v>91</v>
      </c>
      <c r="FZ53" s="14">
        <f t="shared" si="436"/>
        <v>0.16077738515901061</v>
      </c>
      <c r="GA53" s="14" t="e">
        <f t="shared" si="437"/>
        <v>#VALUE!</v>
      </c>
      <c r="GB53" s="14" t="e">
        <f t="shared" si="438"/>
        <v>#VALUE!</v>
      </c>
      <c r="GC53" s="39"/>
      <c r="GD53" s="14">
        <f t="shared" si="356"/>
        <v>-9260.8007950530027</v>
      </c>
      <c r="GE53" s="14" t="e">
        <f t="shared" si="357"/>
        <v>#VALUE!</v>
      </c>
      <c r="GF53" s="14">
        <f t="shared" si="358"/>
        <v>-67.775247349823317</v>
      </c>
      <c r="GG53" s="14" t="e">
        <f t="shared" si="359"/>
        <v>#VALUE!</v>
      </c>
      <c r="GH53" s="37" t="e">
        <f t="shared" si="360"/>
        <v>#VALUE!</v>
      </c>
    </row>
    <row r="54" spans="1:190" ht="12.5" x14ac:dyDescent="0.25">
      <c r="A54" s="67">
        <v>99</v>
      </c>
      <c r="B54" s="35">
        <v>1</v>
      </c>
      <c r="C54" s="14">
        <v>5</v>
      </c>
      <c r="D54" s="14"/>
      <c r="E54" s="14"/>
      <c r="F54" s="35" t="s">
        <v>2419</v>
      </c>
      <c r="G54" s="41"/>
      <c r="H54" s="14">
        <f>IFERROR(VLOOKUP($A54,BaseFY22!$A$7:$AK$528,6,0),0)</f>
        <v>1247</v>
      </c>
      <c r="I54" s="14">
        <f>IFERROR(VLOOKUP($A54,BaseFY22!$A$7:$AK$528,28,0),0)</f>
        <v>10740723</v>
      </c>
      <c r="J54" s="14">
        <f t="shared" si="361"/>
        <v>8613.250200481154</v>
      </c>
      <c r="K54" s="14">
        <f>IFERROR(VLOOKUP($A54,SpecEd22!$A$21:$BB$605,24,0)," ")</f>
        <v>1060092.4586415722</v>
      </c>
      <c r="L54" s="14">
        <f t="shared" si="362"/>
        <v>850.11424109187828</v>
      </c>
      <c r="M54" s="14">
        <f>IFERROR(VLOOKUP($A54,ECFE!$A$16:$AB$347,7,0),0)</f>
        <v>59661.195</v>
      </c>
      <c r="N54" s="14">
        <f t="shared" si="318"/>
        <v>47.843781074578992</v>
      </c>
      <c r="O54" s="14">
        <v>0</v>
      </c>
      <c r="P54" s="14">
        <f t="shared" si="318"/>
        <v>0</v>
      </c>
      <c r="Q54" s="14">
        <f>IFERROR(VLOOKUP($A54,ConEnroll!$A$7:$S$337,10,0),0)</f>
        <v>19240.849999999999</v>
      </c>
      <c r="R54" s="14">
        <f t="shared" si="363"/>
        <v>15.429711307137127</v>
      </c>
      <c r="S54" s="14">
        <f t="shared" si="319"/>
        <v>78902.044999999998</v>
      </c>
      <c r="T54" s="14">
        <f t="shared" si="364"/>
        <v>63.273492381716117</v>
      </c>
      <c r="U54" s="14">
        <f t="shared" si="320"/>
        <v>11879717.503641572</v>
      </c>
      <c r="V54" s="14">
        <f t="shared" si="365"/>
        <v>9526.6379339547493</v>
      </c>
      <c r="W54" s="42"/>
      <c r="X54" s="14">
        <f>IFERROR(VLOOKUP($A54,HouseFY22!$A$6:$AJ$528,28,0),0)</f>
        <v>10924180</v>
      </c>
      <c r="Y54" s="14">
        <f t="shared" si="366"/>
        <v>8760.3688853247786</v>
      </c>
      <c r="Z54" s="14">
        <f>IFERROR(VLOOKUP($A54,Compens80percent!$A$13:$M$560,12,0),0)</f>
        <v>0</v>
      </c>
      <c r="AA54" s="14">
        <f t="shared" si="366"/>
        <v>0</v>
      </c>
      <c r="AB54" s="14">
        <f t="shared" si="367"/>
        <v>10924180</v>
      </c>
      <c r="AC54" s="14">
        <f t="shared" si="366"/>
        <v>8760.3688853247786</v>
      </c>
      <c r="AD54" s="14">
        <f>IFERROR(VLOOKUP(A54,SpecEd22!$A$21:$Z$550,14,0),0)</f>
        <v>1078099.9565998819</v>
      </c>
      <c r="AE54" s="14">
        <f t="shared" si="368"/>
        <v>864.5548970327842</v>
      </c>
      <c r="AF54" s="14">
        <f>IFERROR(VLOOKUP($A54,ECFE!$A$16:$AB$348,8,0),0)</f>
        <v>60854.418900000004</v>
      </c>
      <c r="AG54" s="14">
        <f t="shared" si="369"/>
        <v>48.800656696070575</v>
      </c>
      <c r="AH54" s="14">
        <f>IFERROR(VLOOKUP(A54,ParaFY19!$A$21:$Z$543,7,0),0)</f>
        <v>2548</v>
      </c>
      <c r="AI54" s="14">
        <f t="shared" si="370"/>
        <v>2.0433039294306337</v>
      </c>
      <c r="AJ54" s="14">
        <f>IFERROR(VLOOKUP(A54,ConEnroll!$A$7:$S$341,13,0),0)</f>
        <v>24051.0625</v>
      </c>
      <c r="AK54" s="14">
        <f t="shared" si="371"/>
        <v>19.287139133921411</v>
      </c>
      <c r="AL54" s="14">
        <f t="shared" si="324"/>
        <v>87453.481400000004</v>
      </c>
      <c r="AM54" s="14">
        <f t="shared" si="372"/>
        <v>70.131099759422611</v>
      </c>
      <c r="AN54" s="14">
        <f t="shared" si="373"/>
        <v>12089733.437999882</v>
      </c>
      <c r="AO54" s="14">
        <f t="shared" si="374"/>
        <v>9695.0548821169868</v>
      </c>
      <c r="AP54" s="62"/>
      <c r="AQ54" s="14">
        <f t="shared" si="51"/>
        <v>147.11868484362458</v>
      </c>
      <c r="AR54" s="14">
        <f t="shared" si="325"/>
        <v>14.440655940905913</v>
      </c>
      <c r="AS54" s="14">
        <f t="shared" si="326"/>
        <v>6.8576073777064934</v>
      </c>
      <c r="AT54" s="14">
        <f t="shared" si="375"/>
        <v>168.41694816223699</v>
      </c>
      <c r="AU54" s="37">
        <f t="shared" si="328"/>
        <v>1.7678529333204421E-2</v>
      </c>
      <c r="AV54" s="42"/>
      <c r="AW54" s="14" t="str">
        <f>IFERROR(VLOOKUP($A54,#REF!,27,0),"0")</f>
        <v>0</v>
      </c>
      <c r="AX54" s="14">
        <f t="shared" si="376"/>
        <v>0</v>
      </c>
      <c r="AY54" s="14" t="str">
        <f>IFERROR(VLOOKUP($A54,SpecEd22!#REF!,23,0)," ")</f>
        <v xml:space="preserve"> </v>
      </c>
      <c r="AZ54" s="14" t="e">
        <f t="shared" si="377"/>
        <v>#VALUE!</v>
      </c>
      <c r="BA54" s="14">
        <f>IFERROR(VLOOKUP($A54,ECFE!#REF!,23,0),0)</f>
        <v>0</v>
      </c>
      <c r="BB54" s="14">
        <f t="shared" si="378"/>
        <v>0</v>
      </c>
      <c r="BC54" s="14">
        <f>IFERROR(VLOOKUP($A54,#REF!,17,0),0)</f>
        <v>0</v>
      </c>
      <c r="BD54" s="14">
        <f t="shared" si="379"/>
        <v>0</v>
      </c>
      <c r="BE54" s="14">
        <f>IFERROR(VLOOKUP($A54,#REF!,9,0),0)</f>
        <v>0</v>
      </c>
      <c r="BF54" s="14">
        <f t="shared" si="380"/>
        <v>0</v>
      </c>
      <c r="BG54" s="14">
        <v>0</v>
      </c>
      <c r="BH54" s="14">
        <f t="shared" si="381"/>
        <v>0</v>
      </c>
      <c r="BI54" s="14">
        <f>IFERROR(VLOOKUP($A54,ConEnroll!$A$8:$S$601,15,0),0)</f>
        <v>-6</v>
      </c>
      <c r="BJ54" s="14">
        <f t="shared" si="382"/>
        <v>-4.8115477145148355E-3</v>
      </c>
      <c r="BK54" s="14">
        <f t="shared" si="383"/>
        <v>-6</v>
      </c>
      <c r="BL54" s="14">
        <f t="shared" si="384"/>
        <v>-4.8115477145148355E-3</v>
      </c>
      <c r="BM54" s="14" t="e">
        <f t="shared" si="385"/>
        <v>#VALUE!</v>
      </c>
      <c r="BN54" s="14" t="e">
        <f t="shared" si="386"/>
        <v>#VALUE!</v>
      </c>
      <c r="BO54" s="42"/>
      <c r="BP54" s="14">
        <f t="shared" si="331"/>
        <v>8760.3688853247786</v>
      </c>
      <c r="BQ54" s="14" t="e">
        <f t="shared" si="332"/>
        <v>#VALUE!</v>
      </c>
      <c r="BR54" s="14">
        <f t="shared" si="387"/>
        <v>70.135911307137121</v>
      </c>
      <c r="BS54" s="14" t="e">
        <f t="shared" si="334"/>
        <v>#VALUE!</v>
      </c>
      <c r="BT54" s="37" t="e">
        <f t="shared" si="335"/>
        <v>#VALUE!</v>
      </c>
      <c r="BU54" s="41"/>
      <c r="BV54" s="14" t="str">
        <f>IFERROR(VLOOKUP($A54,#REF!,27,0),"0")</f>
        <v>0</v>
      </c>
      <c r="BW54" s="14">
        <f t="shared" si="388"/>
        <v>0</v>
      </c>
      <c r="BX54" s="14" t="str">
        <f>IFERROR(VLOOKUP($A54,SpecEd22!$Z$22:$AV$606,59,0)," ")</f>
        <v xml:space="preserve"> </v>
      </c>
      <c r="BY54" s="14" t="e">
        <f t="shared" si="389"/>
        <v>#VALUE!</v>
      </c>
      <c r="BZ54" s="14">
        <f>IFERROR(VLOOKUP($A54,ECFE!#REF!,25,0),0)</f>
        <v>0</v>
      </c>
      <c r="CA54" s="14">
        <f t="shared" si="390"/>
        <v>0</v>
      </c>
      <c r="CB54" s="14">
        <f>IFERROR(VLOOKUP($A54,#REF!,17,0),0)</f>
        <v>0</v>
      </c>
      <c r="CC54" s="14">
        <f t="shared" si="391"/>
        <v>0</v>
      </c>
      <c r="CD54" s="14">
        <f>IFERROR(VLOOKUP($A54,#REF!,9,0),0)</f>
        <v>0</v>
      </c>
      <c r="CE54" s="14">
        <f t="shared" si="392"/>
        <v>0</v>
      </c>
      <c r="CF54" s="14">
        <v>0</v>
      </c>
      <c r="CG54" s="14">
        <f t="shared" si="393"/>
        <v>0</v>
      </c>
      <c r="CH54" s="14">
        <f>IFERROR(VLOOKUP($A54,ConEnroll!$A$8:$S$601,15,0),0)</f>
        <v>-6</v>
      </c>
      <c r="CI54" s="14">
        <f t="shared" si="394"/>
        <v>-4.8115477145148355E-3</v>
      </c>
      <c r="CJ54" s="14">
        <f t="shared" si="395"/>
        <v>-6</v>
      </c>
      <c r="CK54" s="14">
        <f t="shared" si="396"/>
        <v>-4.8115477145148355E-3</v>
      </c>
      <c r="CL54" s="14" t="e">
        <f t="shared" si="397"/>
        <v>#VALUE!</v>
      </c>
      <c r="CM54" s="14" t="e">
        <f t="shared" si="398"/>
        <v>#VALUE!</v>
      </c>
      <c r="CN54" s="42"/>
      <c r="CO54" s="14">
        <f t="shared" si="338"/>
        <v>-8613.250200481154</v>
      </c>
      <c r="CP54" s="14" t="e">
        <f t="shared" si="339"/>
        <v>#VALUE!</v>
      </c>
      <c r="CQ54" s="14">
        <f t="shared" si="340"/>
        <v>-63.278303929430635</v>
      </c>
      <c r="CR54" s="14" t="e">
        <f t="shared" si="341"/>
        <v>#VALUE!</v>
      </c>
      <c r="CS54" s="37" t="e">
        <f t="shared" si="342"/>
        <v>#VALUE!</v>
      </c>
      <c r="CT54" s="239"/>
      <c r="CU54" s="239"/>
      <c r="CV54" s="468"/>
      <c r="CW54" s="14">
        <f>IFERROR(VLOOKUP($A54,BaseFY23!$A$7:$AK$527,6,0),0)</f>
        <v>1233.6900419999999</v>
      </c>
      <c r="CX54" s="14">
        <f>IFERROR(VLOOKUP($A54,BaseFY23!$A$7:$AN$528,28,0),0)</f>
        <v>10677364.75</v>
      </c>
      <c r="CY54" s="14">
        <f t="shared" si="399"/>
        <v>8654.8195952772385</v>
      </c>
      <c r="CZ54" s="14">
        <f>IFERROR(VLOOKUP($A54,SpecEd23!$A$21:$BB$605,23,0)," ")</f>
        <v>1109766.3353889403</v>
      </c>
      <c r="DA54" s="14">
        <f t="shared" si="400"/>
        <v>899.55037133139183</v>
      </c>
      <c r="DB54" s="14">
        <f>IFERROR(VLOOKUP($A54,ECFE!$A$16:$AB$347,7,0),0)</f>
        <v>59661.195</v>
      </c>
      <c r="DC54" s="14">
        <f t="shared" si="401"/>
        <v>48.359955068843789</v>
      </c>
      <c r="DD54" s="14">
        <v>0</v>
      </c>
      <c r="DE54" s="14">
        <f t="shared" si="402"/>
        <v>0</v>
      </c>
      <c r="DF54" s="14">
        <f>IFERROR(VLOOKUP($A54,ConEnroll!$A$7:$S$338,10,0),0)</f>
        <v>19240.849999999999</v>
      </c>
      <c r="DG54" s="14">
        <f t="shared" si="403"/>
        <v>15.596178411886703</v>
      </c>
      <c r="DH54" s="14">
        <f t="shared" si="343"/>
        <v>78902.044999999998</v>
      </c>
      <c r="DI54" s="14">
        <f t="shared" si="404"/>
        <v>63.956133480730486</v>
      </c>
      <c r="DJ54" s="14">
        <f t="shared" si="344"/>
        <v>11866033.13038894</v>
      </c>
      <c r="DK54" s="14">
        <f t="shared" si="405"/>
        <v>9618.3261000893617</v>
      </c>
      <c r="DL54" s="42"/>
      <c r="DM54" s="14">
        <f>IFERROR(VLOOKUP($A54,HouseFY23!$A$7:$AJ$528,28,0),0)</f>
        <v>11044446.75</v>
      </c>
      <c r="DN54" s="14">
        <f t="shared" si="406"/>
        <v>8952.3675915347958</v>
      </c>
      <c r="DO54" s="14">
        <f>IFERROR(VLOOKUP($A54,Compens80percent!$A$13:$M$560,12,0),0)</f>
        <v>0</v>
      </c>
      <c r="DP54" s="14">
        <f t="shared" si="406"/>
        <v>0</v>
      </c>
      <c r="DQ54" s="14">
        <f t="shared" si="407"/>
        <v>11044446.75</v>
      </c>
      <c r="DR54" s="14">
        <f t="shared" si="408"/>
        <v>8856.8137530072181</v>
      </c>
      <c r="DS54" s="14">
        <f>IFERROR(VLOOKUP($A54,SpecEd23!$A$21:$Z$550,14,0),0)</f>
        <v>1148215.1043070992</v>
      </c>
      <c r="DT54" s="14">
        <f t="shared" si="409"/>
        <v>930.71603499827825</v>
      </c>
      <c r="DU54" s="14">
        <f>IFERROR(VLOOKUP($A54,ECFE!$A$16:$AB$347,9,0),0)</f>
        <v>62071.507278000005</v>
      </c>
      <c r="DV54" s="14">
        <f t="shared" si="410"/>
        <v>50.313697253625079</v>
      </c>
      <c r="DW54" s="14">
        <f>IFERROR(VLOOKUP($A54,ParaFY19!$A$21:$Z$543,7,0),0)</f>
        <v>2548</v>
      </c>
      <c r="DX54" s="14">
        <f t="shared" si="411"/>
        <v>2.065348599125679</v>
      </c>
      <c r="DY54" s="14">
        <f>IFERROR(VLOOKUP($A54,ConEnroll!$A$7:$S$341,13,0),0)</f>
        <v>24051.0625</v>
      </c>
      <c r="DZ54" s="14">
        <f t="shared" si="412"/>
        <v>19.495223014858379</v>
      </c>
      <c r="EA54" s="14">
        <f t="shared" si="345"/>
        <v>88670.569778000005</v>
      </c>
      <c r="EB54" s="14">
        <f t="shared" si="413"/>
        <v>71.874268867609132</v>
      </c>
      <c r="EC54" s="14">
        <f t="shared" si="346"/>
        <v>12281332.424085099</v>
      </c>
      <c r="ED54" s="14">
        <f t="shared" si="414"/>
        <v>9954.9578954006829</v>
      </c>
      <c r="EE54" s="62"/>
      <c r="EF54" s="14">
        <f t="shared" si="347"/>
        <v>297.54799625755732</v>
      </c>
      <c r="EG54" s="14">
        <f t="shared" si="348"/>
        <v>31.165663666886417</v>
      </c>
      <c r="EH54" s="14">
        <f t="shared" si="349"/>
        <v>7.9181353868786459</v>
      </c>
      <c r="EI54" s="14">
        <f t="shared" si="415"/>
        <v>336.63179531132238</v>
      </c>
      <c r="EJ54" s="37">
        <f t="shared" si="351"/>
        <v>3.4999000013962389E-2</v>
      </c>
      <c r="EK54" s="42"/>
      <c r="EL54" s="14" t="str">
        <f>IFERROR(VLOOKUP($A54,#REF!,27,0),"0")</f>
        <v>0</v>
      </c>
      <c r="EM54" s="14">
        <f t="shared" si="416"/>
        <v>0</v>
      </c>
      <c r="EN54" s="14" t="str">
        <f>IFERROR(VLOOKUP($A54,SpecEd23!#REF!,23,0)," ")</f>
        <v xml:space="preserve"> </v>
      </c>
      <c r="EO54" s="14" t="e">
        <f t="shared" si="417"/>
        <v>#VALUE!</v>
      </c>
      <c r="EP54" s="14">
        <f>IFERROR(VLOOKUP($A54,ECFE!#REF!,24,0),0)</f>
        <v>0</v>
      </c>
      <c r="EQ54" s="14">
        <f t="shared" si="418"/>
        <v>0</v>
      </c>
      <c r="ER54" s="14">
        <f>IFERROR(VLOOKUP($A54,#REF!,30,0),0)</f>
        <v>0</v>
      </c>
      <c r="ES54" s="14">
        <f t="shared" si="419"/>
        <v>0</v>
      </c>
      <c r="ET54" s="14">
        <f>IFERROR(VLOOKUP($A54,#REF!,12,0),0)</f>
        <v>0</v>
      </c>
      <c r="EU54" s="14">
        <f t="shared" si="420"/>
        <v>0</v>
      </c>
      <c r="EV54" s="14">
        <v>0</v>
      </c>
      <c r="EW54" s="14">
        <f t="shared" si="421"/>
        <v>0</v>
      </c>
      <c r="EX54" s="14">
        <f>IFERROR(VLOOKUP($A54,ConEnroll!$A$8:$S$601,16,0),0)</f>
        <v>93</v>
      </c>
      <c r="EY54" s="14">
        <f t="shared" si="422"/>
        <v>7.5383602715340711E-2</v>
      </c>
      <c r="EZ54" s="14">
        <f t="shared" si="423"/>
        <v>93</v>
      </c>
      <c r="FA54" s="14">
        <f t="shared" si="424"/>
        <v>7.5383602715340711E-2</v>
      </c>
      <c r="FB54" s="14" t="e">
        <f t="shared" si="425"/>
        <v>#VALUE!</v>
      </c>
      <c r="FC54" s="14" t="e">
        <f t="shared" si="426"/>
        <v>#VALUE!</v>
      </c>
      <c r="FD54" s="62"/>
      <c r="FE54" s="14">
        <f t="shared" si="352"/>
        <v>8952.3675915347958</v>
      </c>
      <c r="FF54" s="14" t="e">
        <f t="shared" si="353"/>
        <v>#VALUE!</v>
      </c>
      <c r="FG54" s="14">
        <f t="shared" si="427"/>
        <v>71.798885264893798</v>
      </c>
      <c r="FH54" s="14" t="e">
        <f t="shared" si="354"/>
        <v>#VALUE!</v>
      </c>
      <c r="FI54" s="37" t="e">
        <f t="shared" si="355"/>
        <v>#VALUE!</v>
      </c>
      <c r="FJ54" s="12"/>
      <c r="FK54" s="14" t="str">
        <f>IFERROR(VLOOKUP($A54,#REF!,27,0),"0")</f>
        <v>0</v>
      </c>
      <c r="FL54" s="14">
        <f t="shared" si="428"/>
        <v>0</v>
      </c>
      <c r="FM54" s="14" t="str">
        <f>IFERROR(VLOOKUP($A54,SpecEd23!$X$22:$Y$610,59,0)," ")</f>
        <v xml:space="preserve"> </v>
      </c>
      <c r="FN54" s="14" t="e">
        <f t="shared" si="429"/>
        <v>#VALUE!</v>
      </c>
      <c r="FO54" s="14">
        <f>IFERROR(VLOOKUP($A54,ECFE!#REF!,26,0),0)</f>
        <v>0</v>
      </c>
      <c r="FP54" s="14">
        <f t="shared" si="430"/>
        <v>0</v>
      </c>
      <c r="FQ54" s="14">
        <f>IFERROR(VLOOKUP($A54,#REF!,16,0),0)</f>
        <v>0</v>
      </c>
      <c r="FR54" s="14">
        <f t="shared" si="431"/>
        <v>0</v>
      </c>
      <c r="FS54" s="14">
        <f>IFERROR(VLOOKUP($A54,#REF!,12,0),0)</f>
        <v>0</v>
      </c>
      <c r="FT54" s="14">
        <f t="shared" si="432"/>
        <v>0</v>
      </c>
      <c r="FU54" s="14">
        <v>0</v>
      </c>
      <c r="FV54" s="14">
        <f t="shared" si="433"/>
        <v>0</v>
      </c>
      <c r="FW54" s="14">
        <f>IFERROR(VLOOKUP($A54,ConEnroll!$A$8:$S$601,16,0),0)</f>
        <v>93</v>
      </c>
      <c r="FX54" s="14">
        <f t="shared" si="434"/>
        <v>7.5383602715340711E-2</v>
      </c>
      <c r="FY54" s="14">
        <f t="shared" si="435"/>
        <v>93</v>
      </c>
      <c r="FZ54" s="14">
        <f t="shared" si="436"/>
        <v>7.5383602715340711E-2</v>
      </c>
      <c r="GA54" s="14" t="e">
        <f t="shared" si="437"/>
        <v>#VALUE!</v>
      </c>
      <c r="GB54" s="14" t="e">
        <f t="shared" si="438"/>
        <v>#VALUE!</v>
      </c>
      <c r="GC54" s="39"/>
      <c r="GD54" s="14">
        <f t="shared" si="356"/>
        <v>-8654.8195952772385</v>
      </c>
      <c r="GE54" s="14" t="e">
        <f t="shared" si="357"/>
        <v>#VALUE!</v>
      </c>
      <c r="GF54" s="14">
        <f t="shared" si="358"/>
        <v>-63.880749878015145</v>
      </c>
      <c r="GG54" s="14" t="e">
        <f t="shared" si="359"/>
        <v>#VALUE!</v>
      </c>
      <c r="GH54" s="37" t="e">
        <f t="shared" si="360"/>
        <v>#VALUE!</v>
      </c>
    </row>
    <row r="55" spans="1:190" ht="12.5" x14ac:dyDescent="0.25">
      <c r="A55" s="67">
        <v>100</v>
      </c>
      <c r="B55" s="35">
        <v>1</v>
      </c>
      <c r="C55" s="14">
        <v>6</v>
      </c>
      <c r="D55" s="14"/>
      <c r="E55" s="14"/>
      <c r="F55" s="35" t="s">
        <v>2420</v>
      </c>
      <c r="G55" s="41"/>
      <c r="H55" s="14">
        <f>IFERROR(VLOOKUP($A55,BaseFY22!$A$7:$AK$528,6,0),0)</f>
        <v>359</v>
      </c>
      <c r="I55" s="14">
        <f>IFERROR(VLOOKUP($A55,BaseFY22!$A$7:$AK$528,28,0),0)</f>
        <v>3537389.25</v>
      </c>
      <c r="J55" s="14">
        <f t="shared" si="361"/>
        <v>9853.4519498607242</v>
      </c>
      <c r="K55" s="14">
        <f>IFERROR(VLOOKUP($A55,SpecEd22!$A$21:$BB$605,24,0)," ")</f>
        <v>621074.45227300422</v>
      </c>
      <c r="L55" s="14">
        <f t="shared" si="362"/>
        <v>1730.0124018746635</v>
      </c>
      <c r="M55" s="14">
        <f>IFERROR(VLOOKUP($A55,ECFE!$A$16:$AB$347,7,0),0)</f>
        <v>22656.149999999998</v>
      </c>
      <c r="N55" s="14">
        <f t="shared" si="318"/>
        <v>63.109052924791079</v>
      </c>
      <c r="O55" s="14">
        <v>0</v>
      </c>
      <c r="P55" s="14">
        <f t="shared" si="318"/>
        <v>0</v>
      </c>
      <c r="Q55" s="14">
        <f>IFERROR(VLOOKUP($A55,ConEnroll!$A$7:$S$337,10,0),0)</f>
        <v>943.69</v>
      </c>
      <c r="R55" s="14">
        <f t="shared" si="363"/>
        <v>2.6286629526462395</v>
      </c>
      <c r="S55" s="14">
        <f t="shared" si="319"/>
        <v>23599.839999999997</v>
      </c>
      <c r="T55" s="14">
        <f t="shared" si="364"/>
        <v>65.73771587743731</v>
      </c>
      <c r="U55" s="14">
        <f t="shared" si="320"/>
        <v>4182063.5422730041</v>
      </c>
      <c r="V55" s="14">
        <f t="shared" si="365"/>
        <v>11649.202067612825</v>
      </c>
      <c r="W55" s="42"/>
      <c r="X55" s="14">
        <f>IFERROR(VLOOKUP($A55,HouseFY22!$A$6:$AJ$528,28,0),0)</f>
        <v>3597655.25</v>
      </c>
      <c r="Y55" s="14">
        <f t="shared" si="366"/>
        <v>10021.323816155989</v>
      </c>
      <c r="Z55" s="14">
        <f>IFERROR(VLOOKUP($A55,Compens80percent!$A$13:$M$560,12,0),0)</f>
        <v>0</v>
      </c>
      <c r="AA55" s="14">
        <f t="shared" si="366"/>
        <v>0</v>
      </c>
      <c r="AB55" s="14">
        <f t="shared" si="367"/>
        <v>3597655.25</v>
      </c>
      <c r="AC55" s="14">
        <f t="shared" si="366"/>
        <v>10021.323816155989</v>
      </c>
      <c r="AD55" s="14">
        <f>IFERROR(VLOOKUP(A55,SpecEd22!$A$21:$Z$550,14,0),0)</f>
        <v>627266.11550076492</v>
      </c>
      <c r="AE55" s="14">
        <f t="shared" si="368"/>
        <v>1747.2593746539412</v>
      </c>
      <c r="AF55" s="14">
        <f>IFERROR(VLOOKUP($A55,ECFE!$A$16:$AB$348,8,0),0)</f>
        <v>23109.273000000001</v>
      </c>
      <c r="AG55" s="14">
        <f t="shared" si="369"/>
        <v>64.371233983286913</v>
      </c>
      <c r="AH55" s="14">
        <f>IFERROR(VLOOKUP(A55,ParaFY19!$A$21:$Z$543,7,0),0)</f>
        <v>980</v>
      </c>
      <c r="AI55" s="14">
        <f t="shared" si="370"/>
        <v>2.7298050139275767</v>
      </c>
      <c r="AJ55" s="14">
        <f>IFERROR(VLOOKUP(A55,ConEnroll!$A$7:$S$341,13,0),0)</f>
        <v>1179.6125000000002</v>
      </c>
      <c r="AK55" s="14">
        <f t="shared" si="371"/>
        <v>3.2858286908077998</v>
      </c>
      <c r="AL55" s="14">
        <f t="shared" si="324"/>
        <v>25268.8855</v>
      </c>
      <c r="AM55" s="14">
        <f t="shared" si="372"/>
        <v>70.386867688022292</v>
      </c>
      <c r="AN55" s="14">
        <f t="shared" si="373"/>
        <v>4250190.2510007648</v>
      </c>
      <c r="AO55" s="14">
        <f t="shared" si="374"/>
        <v>11838.970058497953</v>
      </c>
      <c r="AP55" s="62"/>
      <c r="AQ55" s="14">
        <f t="shared" si="51"/>
        <v>167.87186629526514</v>
      </c>
      <c r="AR55" s="14">
        <f t="shared" si="325"/>
        <v>17.246972779277712</v>
      </c>
      <c r="AS55" s="14">
        <f t="shared" si="326"/>
        <v>4.6491518105849821</v>
      </c>
      <c r="AT55" s="14">
        <f t="shared" si="375"/>
        <v>189.76799088512783</v>
      </c>
      <c r="AU55" s="37">
        <f t="shared" si="328"/>
        <v>1.6290213680190322E-2</v>
      </c>
      <c r="AV55" s="42"/>
      <c r="AW55" s="14" t="str">
        <f>IFERROR(VLOOKUP($A55,#REF!,27,0),"0")</f>
        <v>0</v>
      </c>
      <c r="AX55" s="14">
        <f t="shared" si="376"/>
        <v>0</v>
      </c>
      <c r="AY55" s="14" t="str">
        <f>IFERROR(VLOOKUP($A55,SpecEd22!#REF!,23,0)," ")</f>
        <v xml:space="preserve"> </v>
      </c>
      <c r="AZ55" s="14" t="e">
        <f t="shared" si="377"/>
        <v>#VALUE!</v>
      </c>
      <c r="BA55" s="14">
        <f>IFERROR(VLOOKUP($A55,ECFE!#REF!,23,0),0)</f>
        <v>0</v>
      </c>
      <c r="BB55" s="14">
        <f t="shared" si="378"/>
        <v>0</v>
      </c>
      <c r="BC55" s="14">
        <f>IFERROR(VLOOKUP($A55,#REF!,17,0),0)</f>
        <v>0</v>
      </c>
      <c r="BD55" s="14">
        <f t="shared" si="379"/>
        <v>0</v>
      </c>
      <c r="BE55" s="14">
        <f>IFERROR(VLOOKUP($A55,#REF!,9,0),0)</f>
        <v>0</v>
      </c>
      <c r="BF55" s="14">
        <f t="shared" si="380"/>
        <v>0</v>
      </c>
      <c r="BG55" s="14">
        <v>0</v>
      </c>
      <c r="BH55" s="14">
        <f t="shared" si="381"/>
        <v>0</v>
      </c>
      <c r="BI55" s="14">
        <f>IFERROR(VLOOKUP($A55,ConEnroll!$A$8:$S$601,15,0),0)</f>
        <v>-6</v>
      </c>
      <c r="BJ55" s="14">
        <f t="shared" si="382"/>
        <v>-1.6713091922005572E-2</v>
      </c>
      <c r="BK55" s="14">
        <f t="shared" si="383"/>
        <v>-6</v>
      </c>
      <c r="BL55" s="14">
        <f t="shared" si="384"/>
        <v>-1.6713091922005572E-2</v>
      </c>
      <c r="BM55" s="14" t="e">
        <f t="shared" si="385"/>
        <v>#VALUE!</v>
      </c>
      <c r="BN55" s="14" t="e">
        <f t="shared" si="386"/>
        <v>#VALUE!</v>
      </c>
      <c r="BO55" s="42"/>
      <c r="BP55" s="14">
        <f t="shared" si="331"/>
        <v>10021.323816155989</v>
      </c>
      <c r="BQ55" s="14" t="e">
        <f t="shared" si="332"/>
        <v>#VALUE!</v>
      </c>
      <c r="BR55" s="14">
        <f t="shared" si="387"/>
        <v>70.403580779944292</v>
      </c>
      <c r="BS55" s="14" t="e">
        <f t="shared" si="334"/>
        <v>#VALUE!</v>
      </c>
      <c r="BT55" s="37" t="e">
        <f t="shared" si="335"/>
        <v>#VALUE!</v>
      </c>
      <c r="BU55" s="41"/>
      <c r="BV55" s="14" t="str">
        <f>IFERROR(VLOOKUP($A55,#REF!,27,0),"0")</f>
        <v>0</v>
      </c>
      <c r="BW55" s="14">
        <f t="shared" si="388"/>
        <v>0</v>
      </c>
      <c r="BX55" s="14" t="str">
        <f>IFERROR(VLOOKUP($A55,SpecEd22!$Z$22:$AV$606,59,0)," ")</f>
        <v xml:space="preserve"> </v>
      </c>
      <c r="BY55" s="14" t="e">
        <f t="shared" si="389"/>
        <v>#VALUE!</v>
      </c>
      <c r="BZ55" s="14">
        <f>IFERROR(VLOOKUP($A55,ECFE!#REF!,25,0),0)</f>
        <v>0</v>
      </c>
      <c r="CA55" s="14">
        <f t="shared" si="390"/>
        <v>0</v>
      </c>
      <c r="CB55" s="14">
        <f>IFERROR(VLOOKUP($A55,#REF!,17,0),0)</f>
        <v>0</v>
      </c>
      <c r="CC55" s="14">
        <f t="shared" si="391"/>
        <v>0</v>
      </c>
      <c r="CD55" s="14">
        <f>IFERROR(VLOOKUP($A55,#REF!,9,0),0)</f>
        <v>0</v>
      </c>
      <c r="CE55" s="14">
        <f t="shared" si="392"/>
        <v>0</v>
      </c>
      <c r="CF55" s="14">
        <v>0</v>
      </c>
      <c r="CG55" s="14">
        <f t="shared" si="393"/>
        <v>0</v>
      </c>
      <c r="CH55" s="14">
        <f>IFERROR(VLOOKUP($A55,ConEnroll!$A$8:$S$601,15,0),0)</f>
        <v>-6</v>
      </c>
      <c r="CI55" s="14">
        <f t="shared" si="394"/>
        <v>-1.6713091922005572E-2</v>
      </c>
      <c r="CJ55" s="14">
        <f t="shared" si="395"/>
        <v>-6</v>
      </c>
      <c r="CK55" s="14">
        <f t="shared" si="396"/>
        <v>-1.6713091922005572E-2</v>
      </c>
      <c r="CL55" s="14" t="e">
        <f t="shared" si="397"/>
        <v>#VALUE!</v>
      </c>
      <c r="CM55" s="14" t="e">
        <f t="shared" si="398"/>
        <v>#VALUE!</v>
      </c>
      <c r="CN55" s="42"/>
      <c r="CO55" s="14">
        <f t="shared" si="338"/>
        <v>-9853.4519498607242</v>
      </c>
      <c r="CP55" s="14" t="e">
        <f t="shared" si="339"/>
        <v>#VALUE!</v>
      </c>
      <c r="CQ55" s="14">
        <f t="shared" si="340"/>
        <v>-65.75442896935931</v>
      </c>
      <c r="CR55" s="14" t="e">
        <f t="shared" si="341"/>
        <v>#VALUE!</v>
      </c>
      <c r="CS55" s="37" t="e">
        <f t="shared" si="342"/>
        <v>#VALUE!</v>
      </c>
      <c r="CT55" s="239"/>
      <c r="CU55" s="239"/>
      <c r="CV55" s="468"/>
      <c r="CW55" s="14">
        <f>IFERROR(VLOOKUP($A55,BaseFY23!$A$7:$AK$527,6,0),0)</f>
        <v>365</v>
      </c>
      <c r="CX55" s="14">
        <f>IFERROR(VLOOKUP($A55,BaseFY23!$A$7:$AN$528,28,0),0)</f>
        <v>3583615.25</v>
      </c>
      <c r="CY55" s="14">
        <f t="shared" si="399"/>
        <v>9818.1239726027397</v>
      </c>
      <c r="CZ55" s="14">
        <f>IFERROR(VLOOKUP($A55,SpecEd23!$A$21:$BB$605,23,0)," ")</f>
        <v>637734.2827868982</v>
      </c>
      <c r="DA55" s="14">
        <f t="shared" si="400"/>
        <v>1747.2172131147895</v>
      </c>
      <c r="DB55" s="14">
        <f>IFERROR(VLOOKUP($A55,ECFE!$A$16:$AB$347,7,0),0)</f>
        <v>22656.149999999998</v>
      </c>
      <c r="DC55" s="14">
        <f t="shared" si="401"/>
        <v>62.071643835616435</v>
      </c>
      <c r="DD55" s="14">
        <v>0</v>
      </c>
      <c r="DE55" s="14">
        <f t="shared" si="402"/>
        <v>0</v>
      </c>
      <c r="DF55" s="14">
        <f>IFERROR(VLOOKUP($A55,ConEnroll!$A$7:$S$338,10,0),0)</f>
        <v>943.69</v>
      </c>
      <c r="DG55" s="14">
        <f t="shared" si="403"/>
        <v>2.5854520547945206</v>
      </c>
      <c r="DH55" s="14">
        <f t="shared" si="343"/>
        <v>23599.839999999997</v>
      </c>
      <c r="DI55" s="14">
        <f t="shared" si="404"/>
        <v>64.657095890410943</v>
      </c>
      <c r="DJ55" s="14">
        <f t="shared" si="344"/>
        <v>4244949.3727868982</v>
      </c>
      <c r="DK55" s="14">
        <f t="shared" si="405"/>
        <v>11629.998281607941</v>
      </c>
      <c r="DL55" s="42"/>
      <c r="DM55" s="14">
        <f>IFERROR(VLOOKUP($A55,HouseFY23!$A$7:$AJ$528,28,0),0)</f>
        <v>3705291.25</v>
      </c>
      <c r="DN55" s="14">
        <f t="shared" si="406"/>
        <v>10151.482876712329</v>
      </c>
      <c r="DO55" s="14">
        <f>IFERROR(VLOOKUP($A55,Compens80percent!$A$13:$M$560,12,0),0)</f>
        <v>0</v>
      </c>
      <c r="DP55" s="14">
        <f t="shared" si="406"/>
        <v>0</v>
      </c>
      <c r="DQ55" s="14">
        <f t="shared" si="407"/>
        <v>3705291.25</v>
      </c>
      <c r="DR55" s="14">
        <f t="shared" si="408"/>
        <v>10321.145543175488</v>
      </c>
      <c r="DS55" s="14">
        <f>IFERROR(VLOOKUP($A55,SpecEd23!$A$21:$Z$550,14,0),0)</f>
        <v>650360.33353680279</v>
      </c>
      <c r="DT55" s="14">
        <f t="shared" si="409"/>
        <v>1781.8091329775418</v>
      </c>
      <c r="DU55" s="14">
        <f>IFERROR(VLOOKUP($A55,ECFE!$A$16:$AB$347,9,0),0)</f>
        <v>23571.458460000002</v>
      </c>
      <c r="DV55" s="14">
        <f t="shared" si="410"/>
        <v>64.579338246575347</v>
      </c>
      <c r="DW55" s="14">
        <f>IFERROR(VLOOKUP($A55,ParaFY19!$A$21:$Z$543,7,0),0)</f>
        <v>980</v>
      </c>
      <c r="DX55" s="14">
        <f t="shared" si="411"/>
        <v>2.6849315068493151</v>
      </c>
      <c r="DY55" s="14">
        <f>IFERROR(VLOOKUP($A55,ConEnroll!$A$7:$S$341,13,0),0)</f>
        <v>1179.6125000000002</v>
      </c>
      <c r="DZ55" s="14">
        <f t="shared" si="412"/>
        <v>3.2318150684931513</v>
      </c>
      <c r="EA55" s="14">
        <f t="shared" si="345"/>
        <v>25731.070960000001</v>
      </c>
      <c r="EB55" s="14">
        <f t="shared" si="413"/>
        <v>70.496084821917805</v>
      </c>
      <c r="EC55" s="14">
        <f t="shared" si="346"/>
        <v>4381382.6544968029</v>
      </c>
      <c r="ED55" s="14">
        <f t="shared" si="414"/>
        <v>12003.788094511789</v>
      </c>
      <c r="EE55" s="62"/>
      <c r="EF55" s="14">
        <f t="shared" si="347"/>
        <v>333.35890410958928</v>
      </c>
      <c r="EG55" s="14">
        <f t="shared" si="348"/>
        <v>34.59191986275232</v>
      </c>
      <c r="EH55" s="14">
        <f t="shared" si="349"/>
        <v>5.8389889315068615</v>
      </c>
      <c r="EI55" s="14">
        <f t="shared" si="415"/>
        <v>373.78981290384843</v>
      </c>
      <c r="EJ55" s="37">
        <f t="shared" si="351"/>
        <v>3.2140143433638496E-2</v>
      </c>
      <c r="EK55" s="42"/>
      <c r="EL55" s="14" t="str">
        <f>IFERROR(VLOOKUP($A55,#REF!,27,0),"0")</f>
        <v>0</v>
      </c>
      <c r="EM55" s="14">
        <f t="shared" si="416"/>
        <v>0</v>
      </c>
      <c r="EN55" s="14" t="str">
        <f>IFERROR(VLOOKUP($A55,SpecEd23!#REF!,23,0)," ")</f>
        <v xml:space="preserve"> </v>
      </c>
      <c r="EO55" s="14" t="e">
        <f t="shared" si="417"/>
        <v>#VALUE!</v>
      </c>
      <c r="EP55" s="14">
        <f>IFERROR(VLOOKUP($A55,ECFE!#REF!,24,0),0)</f>
        <v>0</v>
      </c>
      <c r="EQ55" s="14">
        <f t="shared" si="418"/>
        <v>0</v>
      </c>
      <c r="ER55" s="14">
        <f>IFERROR(VLOOKUP($A55,#REF!,30,0),0)</f>
        <v>0</v>
      </c>
      <c r="ES55" s="14">
        <f t="shared" si="419"/>
        <v>0</v>
      </c>
      <c r="ET55" s="14">
        <f>IFERROR(VLOOKUP($A55,#REF!,12,0),0)</f>
        <v>0</v>
      </c>
      <c r="EU55" s="14">
        <f t="shared" si="420"/>
        <v>0</v>
      </c>
      <c r="EV55" s="14">
        <v>0</v>
      </c>
      <c r="EW55" s="14">
        <f t="shared" si="421"/>
        <v>0</v>
      </c>
      <c r="EX55" s="14">
        <f>IFERROR(VLOOKUP($A55,ConEnroll!$A$8:$S$601,16,0),0)</f>
        <v>94</v>
      </c>
      <c r="EY55" s="14">
        <f t="shared" si="422"/>
        <v>0.25753424657534246</v>
      </c>
      <c r="EZ55" s="14">
        <f t="shared" si="423"/>
        <v>94</v>
      </c>
      <c r="FA55" s="14">
        <f t="shared" si="424"/>
        <v>0.25753424657534246</v>
      </c>
      <c r="FB55" s="14" t="e">
        <f t="shared" si="425"/>
        <v>#VALUE!</v>
      </c>
      <c r="FC55" s="14" t="e">
        <f t="shared" si="426"/>
        <v>#VALUE!</v>
      </c>
      <c r="FD55" s="62"/>
      <c r="FE55" s="14">
        <f t="shared" si="352"/>
        <v>10151.482876712329</v>
      </c>
      <c r="FF55" s="14" t="e">
        <f t="shared" si="353"/>
        <v>#VALUE!</v>
      </c>
      <c r="FG55" s="14">
        <f t="shared" si="427"/>
        <v>70.238550575342458</v>
      </c>
      <c r="FH55" s="14" t="e">
        <f t="shared" si="354"/>
        <v>#VALUE!</v>
      </c>
      <c r="FI55" s="37" t="e">
        <f t="shared" si="355"/>
        <v>#VALUE!</v>
      </c>
      <c r="FJ55" s="12"/>
      <c r="FK55" s="14" t="str">
        <f>IFERROR(VLOOKUP($A55,#REF!,27,0),"0")</f>
        <v>0</v>
      </c>
      <c r="FL55" s="14">
        <f t="shared" si="428"/>
        <v>0</v>
      </c>
      <c r="FM55" s="14" t="str">
        <f>IFERROR(VLOOKUP($A55,SpecEd23!$X$22:$Y$610,59,0)," ")</f>
        <v xml:space="preserve"> </v>
      </c>
      <c r="FN55" s="14" t="e">
        <f t="shared" si="429"/>
        <v>#VALUE!</v>
      </c>
      <c r="FO55" s="14">
        <f>IFERROR(VLOOKUP($A55,ECFE!#REF!,26,0),0)</f>
        <v>0</v>
      </c>
      <c r="FP55" s="14">
        <f t="shared" si="430"/>
        <v>0</v>
      </c>
      <c r="FQ55" s="14">
        <f>IFERROR(VLOOKUP($A55,#REF!,16,0),0)</f>
        <v>0</v>
      </c>
      <c r="FR55" s="14">
        <f t="shared" si="431"/>
        <v>0</v>
      </c>
      <c r="FS55" s="14">
        <f>IFERROR(VLOOKUP($A55,#REF!,12,0),0)</f>
        <v>0</v>
      </c>
      <c r="FT55" s="14">
        <f t="shared" si="432"/>
        <v>0</v>
      </c>
      <c r="FU55" s="14">
        <v>0</v>
      </c>
      <c r="FV55" s="14">
        <f t="shared" si="433"/>
        <v>0</v>
      </c>
      <c r="FW55" s="14">
        <f>IFERROR(VLOOKUP($A55,ConEnroll!$A$8:$S$601,16,0),0)</f>
        <v>94</v>
      </c>
      <c r="FX55" s="14">
        <f t="shared" si="434"/>
        <v>0.25753424657534246</v>
      </c>
      <c r="FY55" s="14">
        <f t="shared" si="435"/>
        <v>94</v>
      </c>
      <c r="FZ55" s="14">
        <f t="shared" si="436"/>
        <v>0.25753424657534246</v>
      </c>
      <c r="GA55" s="14" t="e">
        <f t="shared" si="437"/>
        <v>#VALUE!</v>
      </c>
      <c r="GB55" s="14" t="e">
        <f t="shared" si="438"/>
        <v>#VALUE!</v>
      </c>
      <c r="GC55" s="39"/>
      <c r="GD55" s="14">
        <f t="shared" si="356"/>
        <v>-9818.1239726027397</v>
      </c>
      <c r="GE55" s="14" t="e">
        <f t="shared" si="357"/>
        <v>#VALUE!</v>
      </c>
      <c r="GF55" s="14">
        <f t="shared" si="358"/>
        <v>-64.399561643835597</v>
      </c>
      <c r="GG55" s="14" t="e">
        <f t="shared" si="359"/>
        <v>#VALUE!</v>
      </c>
      <c r="GH55" s="37" t="e">
        <f t="shared" si="360"/>
        <v>#VALUE!</v>
      </c>
    </row>
    <row r="56" spans="1:190" ht="12.5" x14ac:dyDescent="0.25">
      <c r="A56" s="67">
        <v>108</v>
      </c>
      <c r="B56" s="35">
        <v>1</v>
      </c>
      <c r="C56" s="14">
        <v>3</v>
      </c>
      <c r="D56" s="14"/>
      <c r="E56" s="14"/>
      <c r="F56" s="35" t="s">
        <v>2421</v>
      </c>
      <c r="G56" s="41"/>
      <c r="H56" s="14">
        <f>IFERROR(VLOOKUP($A56,BaseFY22!$A$7:$AK$528,6,0),0)</f>
        <v>881</v>
      </c>
      <c r="I56" s="14">
        <f>IFERROR(VLOOKUP($A56,BaseFY22!$A$7:$AK$528,28,0),0)</f>
        <v>8426812</v>
      </c>
      <c r="J56" s="14">
        <f t="shared" si="361"/>
        <v>9565.0533484676507</v>
      </c>
      <c r="K56" s="14">
        <f>IFERROR(VLOOKUP($A56,SpecEd22!$A$21:$BB$605,24,0)," ")</f>
        <v>527305.69403237605</v>
      </c>
      <c r="L56" s="14">
        <f t="shared" si="362"/>
        <v>598.53086723311696</v>
      </c>
      <c r="M56" s="14">
        <f>IFERROR(VLOOKUP($A56,ECFE!$A$16:$AB$347,7,0),0)</f>
        <v>74916.335999999996</v>
      </c>
      <c r="N56" s="14">
        <f t="shared" si="318"/>
        <v>85.035568671963674</v>
      </c>
      <c r="O56" s="14">
        <v>0</v>
      </c>
      <c r="P56" s="14">
        <f t="shared" si="318"/>
        <v>0</v>
      </c>
      <c r="Q56" s="14">
        <f>IFERROR(VLOOKUP($A56,ConEnroll!$A$7:$S$337,10,0),0)</f>
        <v>5976.72</v>
      </c>
      <c r="R56" s="14">
        <f t="shared" si="363"/>
        <v>6.7840181611804766</v>
      </c>
      <c r="S56" s="14">
        <f t="shared" si="319"/>
        <v>80893.055999999997</v>
      </c>
      <c r="T56" s="14">
        <f t="shared" si="364"/>
        <v>91.819586833144157</v>
      </c>
      <c r="U56" s="14">
        <f t="shared" si="320"/>
        <v>9035010.7500323765</v>
      </c>
      <c r="V56" s="14">
        <f t="shared" si="365"/>
        <v>10255.403802533912</v>
      </c>
      <c r="W56" s="42"/>
      <c r="X56" s="14">
        <f>IFERROR(VLOOKUP($A56,HouseFY22!$A$6:$AJ$528,28,0),0)</f>
        <v>8561451</v>
      </c>
      <c r="Y56" s="14">
        <f t="shared" si="366"/>
        <v>9717.8785471055617</v>
      </c>
      <c r="Z56" s="14">
        <f>IFERROR(VLOOKUP($A56,Compens80percent!$A$13:$M$560,12,0),0)</f>
        <v>0</v>
      </c>
      <c r="AA56" s="14">
        <f t="shared" si="366"/>
        <v>0</v>
      </c>
      <c r="AB56" s="14">
        <f t="shared" si="367"/>
        <v>8561451</v>
      </c>
      <c r="AC56" s="14">
        <f t="shared" si="366"/>
        <v>9717.8785471055617</v>
      </c>
      <c r="AD56" s="14">
        <f>IFERROR(VLOOKUP(A56,SpecEd22!$A$21:$Z$550,14,0),0)</f>
        <v>558785.60444319027</v>
      </c>
      <c r="AE56" s="14">
        <f t="shared" si="368"/>
        <v>634.2628881307495</v>
      </c>
      <c r="AF56" s="14">
        <f>IFERROR(VLOOKUP($A56,ECFE!$A$16:$AB$348,8,0),0)</f>
        <v>76414.662720000008</v>
      </c>
      <c r="AG56" s="14">
        <f t="shared" si="369"/>
        <v>86.736280045402964</v>
      </c>
      <c r="AH56" s="14">
        <f>IFERROR(VLOOKUP(A56,ParaFY19!$A$21:$Z$543,7,0),0)</f>
        <v>3332</v>
      </c>
      <c r="AI56" s="14">
        <f t="shared" si="370"/>
        <v>3.7820658342792282</v>
      </c>
      <c r="AJ56" s="14">
        <f>IFERROR(VLOOKUP(A56,ConEnroll!$A$7:$S$341,13,0),0)</f>
        <v>7470.9000000000005</v>
      </c>
      <c r="AK56" s="14">
        <f t="shared" si="371"/>
        <v>8.4800227014755958</v>
      </c>
      <c r="AL56" s="14">
        <f t="shared" si="324"/>
        <v>87217.562720000002</v>
      </c>
      <c r="AM56" s="14">
        <f t="shared" si="372"/>
        <v>98.998368581157777</v>
      </c>
      <c r="AN56" s="14">
        <f t="shared" si="373"/>
        <v>9207454.1671631914</v>
      </c>
      <c r="AO56" s="14">
        <f t="shared" si="374"/>
        <v>10451.13980381747</v>
      </c>
      <c r="AP56" s="62"/>
      <c r="AQ56" s="14">
        <f t="shared" si="51"/>
        <v>152.82519863791094</v>
      </c>
      <c r="AR56" s="14">
        <f t="shared" si="325"/>
        <v>35.732020897632538</v>
      </c>
      <c r="AS56" s="14">
        <f t="shared" si="326"/>
        <v>7.1787817480136198</v>
      </c>
      <c r="AT56" s="14">
        <f t="shared" si="375"/>
        <v>195.7360012835571</v>
      </c>
      <c r="AU56" s="37">
        <f t="shared" si="328"/>
        <v>1.908613303312294E-2</v>
      </c>
      <c r="AV56" s="42"/>
      <c r="AW56" s="14" t="str">
        <f>IFERROR(VLOOKUP($A56,#REF!,27,0),"0")</f>
        <v>0</v>
      </c>
      <c r="AX56" s="14">
        <f t="shared" si="376"/>
        <v>0</v>
      </c>
      <c r="AY56" s="14" t="str">
        <f>IFERROR(VLOOKUP($A56,SpecEd22!#REF!,23,0)," ")</f>
        <v xml:space="preserve"> </v>
      </c>
      <c r="AZ56" s="14" t="e">
        <f t="shared" si="377"/>
        <v>#VALUE!</v>
      </c>
      <c r="BA56" s="14">
        <f>IFERROR(VLOOKUP($A56,ECFE!#REF!,23,0),0)</f>
        <v>0</v>
      </c>
      <c r="BB56" s="14">
        <f t="shared" si="378"/>
        <v>0</v>
      </c>
      <c r="BC56" s="14">
        <f>IFERROR(VLOOKUP($A56,#REF!,17,0),0)</f>
        <v>0</v>
      </c>
      <c r="BD56" s="14">
        <f t="shared" si="379"/>
        <v>0</v>
      </c>
      <c r="BE56" s="14">
        <f>IFERROR(VLOOKUP($A56,#REF!,9,0),0)</f>
        <v>0</v>
      </c>
      <c r="BF56" s="14">
        <f t="shared" si="380"/>
        <v>0</v>
      </c>
      <c r="BG56" s="14">
        <v>0</v>
      </c>
      <c r="BH56" s="14">
        <f t="shared" si="381"/>
        <v>0</v>
      </c>
      <c r="BI56" s="14">
        <f>IFERROR(VLOOKUP($A56,ConEnroll!$A$8:$S$601,15,0),0)</f>
        <v>-13</v>
      </c>
      <c r="BJ56" s="14">
        <f t="shared" si="382"/>
        <v>-1.4755959137343927E-2</v>
      </c>
      <c r="BK56" s="14">
        <f t="shared" si="383"/>
        <v>-13</v>
      </c>
      <c r="BL56" s="14">
        <f t="shared" si="384"/>
        <v>-1.4755959137343927E-2</v>
      </c>
      <c r="BM56" s="14" t="e">
        <f t="shared" si="385"/>
        <v>#VALUE!</v>
      </c>
      <c r="BN56" s="14" t="e">
        <f t="shared" si="386"/>
        <v>#VALUE!</v>
      </c>
      <c r="BO56" s="42"/>
      <c r="BP56" s="14">
        <f t="shared" si="331"/>
        <v>9717.8785471055617</v>
      </c>
      <c r="BQ56" s="14" t="e">
        <f t="shared" si="332"/>
        <v>#VALUE!</v>
      </c>
      <c r="BR56" s="14">
        <f t="shared" si="387"/>
        <v>99.013124540295124</v>
      </c>
      <c r="BS56" s="14" t="e">
        <f t="shared" si="334"/>
        <v>#VALUE!</v>
      </c>
      <c r="BT56" s="37" t="e">
        <f t="shared" si="335"/>
        <v>#VALUE!</v>
      </c>
      <c r="BU56" s="41"/>
      <c r="BV56" s="14" t="str">
        <f>IFERROR(VLOOKUP($A56,#REF!,27,0),"0")</f>
        <v>0</v>
      </c>
      <c r="BW56" s="14">
        <f t="shared" si="388"/>
        <v>0</v>
      </c>
      <c r="BX56" s="14" t="str">
        <f>IFERROR(VLOOKUP($A56,SpecEd22!$Z$22:$AV$606,59,0)," ")</f>
        <v xml:space="preserve"> </v>
      </c>
      <c r="BY56" s="14" t="e">
        <f t="shared" si="389"/>
        <v>#VALUE!</v>
      </c>
      <c r="BZ56" s="14">
        <f>IFERROR(VLOOKUP($A56,ECFE!#REF!,25,0),0)</f>
        <v>0</v>
      </c>
      <c r="CA56" s="14">
        <f t="shared" si="390"/>
        <v>0</v>
      </c>
      <c r="CB56" s="14">
        <f>IFERROR(VLOOKUP($A56,#REF!,17,0),0)</f>
        <v>0</v>
      </c>
      <c r="CC56" s="14">
        <f t="shared" si="391"/>
        <v>0</v>
      </c>
      <c r="CD56" s="14">
        <f>IFERROR(VLOOKUP($A56,#REF!,9,0),0)</f>
        <v>0</v>
      </c>
      <c r="CE56" s="14">
        <f t="shared" si="392"/>
        <v>0</v>
      </c>
      <c r="CF56" s="14">
        <v>0</v>
      </c>
      <c r="CG56" s="14">
        <f t="shared" si="393"/>
        <v>0</v>
      </c>
      <c r="CH56" s="14">
        <f>IFERROR(VLOOKUP($A56,ConEnroll!$A$8:$S$601,15,0),0)</f>
        <v>-13</v>
      </c>
      <c r="CI56" s="14">
        <f t="shared" si="394"/>
        <v>-1.4755959137343927E-2</v>
      </c>
      <c r="CJ56" s="14">
        <f t="shared" si="395"/>
        <v>-13</v>
      </c>
      <c r="CK56" s="14">
        <f t="shared" si="396"/>
        <v>-1.4755959137343927E-2</v>
      </c>
      <c r="CL56" s="14" t="e">
        <f t="shared" si="397"/>
        <v>#VALUE!</v>
      </c>
      <c r="CM56" s="14" t="e">
        <f t="shared" si="398"/>
        <v>#VALUE!</v>
      </c>
      <c r="CN56" s="42"/>
      <c r="CO56" s="14">
        <f t="shared" si="338"/>
        <v>-9565.0533484676507</v>
      </c>
      <c r="CP56" s="14" t="e">
        <f t="shared" si="339"/>
        <v>#VALUE!</v>
      </c>
      <c r="CQ56" s="14">
        <f t="shared" si="340"/>
        <v>-91.834342792281504</v>
      </c>
      <c r="CR56" s="14" t="e">
        <f t="shared" si="341"/>
        <v>#VALUE!</v>
      </c>
      <c r="CS56" s="37" t="e">
        <f t="shared" si="342"/>
        <v>#VALUE!</v>
      </c>
      <c r="CT56" s="239"/>
      <c r="CU56" s="239"/>
      <c r="CV56" s="468"/>
      <c r="CW56" s="14">
        <f>IFERROR(VLOOKUP($A56,BaseFY23!$A$7:$AK$527,6,0),0)</f>
        <v>858</v>
      </c>
      <c r="CX56" s="14">
        <f>IFERROR(VLOOKUP($A56,BaseFY23!$A$7:$AN$528,28,0),0)</f>
        <v>8206573.75</v>
      </c>
      <c r="CY56" s="14">
        <f t="shared" si="399"/>
        <v>9564.7712703962698</v>
      </c>
      <c r="CZ56" s="14">
        <f>IFERROR(VLOOKUP($A56,SpecEd23!$A$21:$BB$605,23,0)," ")</f>
        <v>272471.41864854167</v>
      </c>
      <c r="DA56" s="14">
        <f t="shared" si="400"/>
        <v>317.56575600063132</v>
      </c>
      <c r="DB56" s="14">
        <f>IFERROR(VLOOKUP($A56,ECFE!$A$16:$AB$347,7,0),0)</f>
        <v>74916.335999999996</v>
      </c>
      <c r="DC56" s="14">
        <f t="shared" si="401"/>
        <v>87.315076923076916</v>
      </c>
      <c r="DD56" s="14">
        <v>0</v>
      </c>
      <c r="DE56" s="14">
        <f t="shared" si="402"/>
        <v>0</v>
      </c>
      <c r="DF56" s="14">
        <f>IFERROR(VLOOKUP($A56,ConEnroll!$A$7:$S$338,10,0),0)</f>
        <v>5976.72</v>
      </c>
      <c r="DG56" s="14">
        <f t="shared" si="403"/>
        <v>6.9658741258741266</v>
      </c>
      <c r="DH56" s="14">
        <f t="shared" si="343"/>
        <v>80893.055999999997</v>
      </c>
      <c r="DI56" s="14">
        <f t="shared" si="404"/>
        <v>94.280951048951039</v>
      </c>
      <c r="DJ56" s="14">
        <f t="shared" si="344"/>
        <v>8559938.2246485408</v>
      </c>
      <c r="DK56" s="14">
        <f t="shared" si="405"/>
        <v>9976.6179774458524</v>
      </c>
      <c r="DL56" s="42"/>
      <c r="DM56" s="14">
        <f>IFERROR(VLOOKUP($A56,HouseFY23!$A$7:$AJ$528,28,0),0)</f>
        <v>8468835.75</v>
      </c>
      <c r="DN56" s="14">
        <f t="shared" si="406"/>
        <v>9870.4379370629376</v>
      </c>
      <c r="DO56" s="14">
        <f>IFERROR(VLOOKUP($A56,Compens80percent!$A$13:$M$560,12,0),0)</f>
        <v>0</v>
      </c>
      <c r="DP56" s="14">
        <f t="shared" si="406"/>
        <v>0</v>
      </c>
      <c r="DQ56" s="14">
        <f t="shared" si="407"/>
        <v>8468835.75</v>
      </c>
      <c r="DR56" s="14">
        <f t="shared" si="408"/>
        <v>9612.7534052213396</v>
      </c>
      <c r="DS56" s="14">
        <f>IFERROR(VLOOKUP($A56,SpecEd23!$A$21:$Z$550,14,0),0)</f>
        <v>338885.30409402191</v>
      </c>
      <c r="DT56" s="14">
        <f t="shared" si="409"/>
        <v>394.97121689279942</v>
      </c>
      <c r="DU56" s="14">
        <f>IFERROR(VLOOKUP($A56,ECFE!$A$16:$AB$347,9,0),0)</f>
        <v>77942.9559744</v>
      </c>
      <c r="DV56" s="14">
        <f t="shared" si="410"/>
        <v>90.842606030769232</v>
      </c>
      <c r="DW56" s="14">
        <f>IFERROR(VLOOKUP($A56,ParaFY19!$A$21:$Z$543,7,0),0)</f>
        <v>3332</v>
      </c>
      <c r="DX56" s="14">
        <f t="shared" si="411"/>
        <v>3.8834498834498836</v>
      </c>
      <c r="DY56" s="14">
        <f>IFERROR(VLOOKUP($A56,ConEnroll!$A$7:$S$341,13,0),0)</f>
        <v>7470.9000000000005</v>
      </c>
      <c r="DZ56" s="14">
        <f t="shared" si="412"/>
        <v>8.7073426573426573</v>
      </c>
      <c r="EA56" s="14">
        <f t="shared" si="345"/>
        <v>88745.855974399994</v>
      </c>
      <c r="EB56" s="14">
        <f t="shared" si="413"/>
        <v>103.43339857156177</v>
      </c>
      <c r="EC56" s="14">
        <f t="shared" si="346"/>
        <v>8896466.9100684226</v>
      </c>
      <c r="ED56" s="14">
        <f t="shared" si="414"/>
        <v>10368.8425525273</v>
      </c>
      <c r="EE56" s="62"/>
      <c r="EF56" s="14">
        <f t="shared" si="347"/>
        <v>305.66666666666788</v>
      </c>
      <c r="EG56" s="14">
        <f t="shared" si="348"/>
        <v>77.405460892168094</v>
      </c>
      <c r="EH56" s="14">
        <f t="shared" si="349"/>
        <v>9.1524475226107285</v>
      </c>
      <c r="EI56" s="14">
        <f t="shared" si="415"/>
        <v>392.22457508144669</v>
      </c>
      <c r="EJ56" s="37">
        <f t="shared" si="351"/>
        <v>3.9314382485943537E-2</v>
      </c>
      <c r="EK56" s="42"/>
      <c r="EL56" s="14" t="str">
        <f>IFERROR(VLOOKUP($A56,#REF!,27,0),"0")</f>
        <v>0</v>
      </c>
      <c r="EM56" s="14">
        <f t="shared" si="416"/>
        <v>0</v>
      </c>
      <c r="EN56" s="14" t="str">
        <f>IFERROR(VLOOKUP($A56,SpecEd23!#REF!,23,0)," ")</f>
        <v xml:space="preserve"> </v>
      </c>
      <c r="EO56" s="14" t="e">
        <f t="shared" si="417"/>
        <v>#VALUE!</v>
      </c>
      <c r="EP56" s="14">
        <f>IFERROR(VLOOKUP($A56,ECFE!#REF!,24,0),0)</f>
        <v>0</v>
      </c>
      <c r="EQ56" s="14">
        <f t="shared" si="418"/>
        <v>0</v>
      </c>
      <c r="ER56" s="14">
        <f>IFERROR(VLOOKUP($A56,#REF!,30,0),0)</f>
        <v>0</v>
      </c>
      <c r="ES56" s="14">
        <f t="shared" si="419"/>
        <v>0</v>
      </c>
      <c r="ET56" s="14">
        <f>IFERROR(VLOOKUP($A56,#REF!,12,0),0)</f>
        <v>0</v>
      </c>
      <c r="EU56" s="14">
        <f t="shared" si="420"/>
        <v>0</v>
      </c>
      <c r="EV56" s="14">
        <v>0</v>
      </c>
      <c r="EW56" s="14">
        <f t="shared" si="421"/>
        <v>0</v>
      </c>
      <c r="EX56" s="14">
        <f>IFERROR(VLOOKUP($A56,ConEnroll!$A$8:$S$601,16,0),0)</f>
        <v>95</v>
      </c>
      <c r="EY56" s="14">
        <f t="shared" si="422"/>
        <v>0.11072261072261072</v>
      </c>
      <c r="EZ56" s="14">
        <f t="shared" si="423"/>
        <v>95</v>
      </c>
      <c r="FA56" s="14">
        <f t="shared" si="424"/>
        <v>0.11072261072261072</v>
      </c>
      <c r="FB56" s="14" t="e">
        <f t="shared" si="425"/>
        <v>#VALUE!</v>
      </c>
      <c r="FC56" s="14" t="e">
        <f t="shared" si="426"/>
        <v>#VALUE!</v>
      </c>
      <c r="FD56" s="62"/>
      <c r="FE56" s="14">
        <f t="shared" si="352"/>
        <v>9870.4379370629376</v>
      </c>
      <c r="FF56" s="14" t="e">
        <f t="shared" si="353"/>
        <v>#VALUE!</v>
      </c>
      <c r="FG56" s="14">
        <f t="shared" si="427"/>
        <v>103.32267596083916</v>
      </c>
      <c r="FH56" s="14" t="e">
        <f t="shared" si="354"/>
        <v>#VALUE!</v>
      </c>
      <c r="FI56" s="37" t="e">
        <f t="shared" si="355"/>
        <v>#VALUE!</v>
      </c>
      <c r="FJ56" s="12"/>
      <c r="FK56" s="14" t="str">
        <f>IFERROR(VLOOKUP($A56,#REF!,27,0),"0")</f>
        <v>0</v>
      </c>
      <c r="FL56" s="14">
        <f t="shared" si="428"/>
        <v>0</v>
      </c>
      <c r="FM56" s="14" t="str">
        <f>IFERROR(VLOOKUP($A56,SpecEd23!$X$22:$Y$610,59,0)," ")</f>
        <v xml:space="preserve"> </v>
      </c>
      <c r="FN56" s="14" t="e">
        <f t="shared" si="429"/>
        <v>#VALUE!</v>
      </c>
      <c r="FO56" s="14">
        <f>IFERROR(VLOOKUP($A56,ECFE!#REF!,26,0),0)</f>
        <v>0</v>
      </c>
      <c r="FP56" s="14">
        <f t="shared" si="430"/>
        <v>0</v>
      </c>
      <c r="FQ56" s="14">
        <f>IFERROR(VLOOKUP($A56,#REF!,16,0),0)</f>
        <v>0</v>
      </c>
      <c r="FR56" s="14">
        <f t="shared" si="431"/>
        <v>0</v>
      </c>
      <c r="FS56" s="14">
        <f>IFERROR(VLOOKUP($A56,#REF!,12,0),0)</f>
        <v>0</v>
      </c>
      <c r="FT56" s="14">
        <f t="shared" si="432"/>
        <v>0</v>
      </c>
      <c r="FU56" s="14">
        <v>0</v>
      </c>
      <c r="FV56" s="14">
        <f t="shared" si="433"/>
        <v>0</v>
      </c>
      <c r="FW56" s="14">
        <f>IFERROR(VLOOKUP($A56,ConEnroll!$A$8:$S$601,16,0),0)</f>
        <v>95</v>
      </c>
      <c r="FX56" s="14">
        <f t="shared" si="434"/>
        <v>0.11072261072261072</v>
      </c>
      <c r="FY56" s="14">
        <f t="shared" si="435"/>
        <v>95</v>
      </c>
      <c r="FZ56" s="14">
        <f t="shared" si="436"/>
        <v>0.11072261072261072</v>
      </c>
      <c r="GA56" s="14" t="e">
        <f t="shared" si="437"/>
        <v>#VALUE!</v>
      </c>
      <c r="GB56" s="14" t="e">
        <f t="shared" si="438"/>
        <v>#VALUE!</v>
      </c>
      <c r="GC56" s="39"/>
      <c r="GD56" s="14">
        <f t="shared" si="356"/>
        <v>-9564.7712703962698</v>
      </c>
      <c r="GE56" s="14" t="e">
        <f t="shared" si="357"/>
        <v>#VALUE!</v>
      </c>
      <c r="GF56" s="14">
        <f t="shared" si="358"/>
        <v>-94.170228438228435</v>
      </c>
      <c r="GG56" s="14" t="e">
        <f t="shared" si="359"/>
        <v>#VALUE!</v>
      </c>
      <c r="GH56" s="37" t="e">
        <f t="shared" si="360"/>
        <v>#VALUE!</v>
      </c>
    </row>
    <row r="57" spans="1:190" ht="12.5" x14ac:dyDescent="0.25">
      <c r="A57" s="67">
        <v>110</v>
      </c>
      <c r="B57" s="35">
        <v>1</v>
      </c>
      <c r="C57" s="14">
        <v>3</v>
      </c>
      <c r="D57" s="14"/>
      <c r="E57" s="14"/>
      <c r="F57" s="35" t="s">
        <v>2422</v>
      </c>
      <c r="G57" s="41"/>
      <c r="H57" s="14">
        <f>IFERROR(VLOOKUP($A57,BaseFY22!$A$7:$AK$528,6,0),0)</f>
        <v>4115</v>
      </c>
      <c r="I57" s="14">
        <f>IFERROR(VLOOKUP($A57,BaseFY22!$A$7:$AK$528,28,0),0)</f>
        <v>39567084.75</v>
      </c>
      <c r="J57" s="14">
        <f t="shared" si="361"/>
        <v>9615.3304374240579</v>
      </c>
      <c r="K57" s="14">
        <f>IFERROR(VLOOKUP($A57,SpecEd22!$A$21:$BB$605,24,0)," ")</f>
        <v>7076650.6857034732</v>
      </c>
      <c r="L57" s="14">
        <f t="shared" si="362"/>
        <v>1719.7207012645135</v>
      </c>
      <c r="M57" s="14">
        <f>IFERROR(VLOOKUP($A57,ECFE!$A$16:$AB$347,7,0),0)</f>
        <v>297550.77</v>
      </c>
      <c r="N57" s="14">
        <f t="shared" si="318"/>
        <v>72.308814094775215</v>
      </c>
      <c r="O57" s="14">
        <v>0</v>
      </c>
      <c r="P57" s="14">
        <f t="shared" si="318"/>
        <v>0</v>
      </c>
      <c r="Q57" s="14">
        <f>IFERROR(VLOOKUP($A57,ConEnroll!$A$7:$S$337,10,0),0)</f>
        <v>6448.57</v>
      </c>
      <c r="R57" s="14">
        <f t="shared" si="363"/>
        <v>1.5670886998784932</v>
      </c>
      <c r="S57" s="14">
        <f t="shared" si="319"/>
        <v>303999.34000000003</v>
      </c>
      <c r="T57" s="14">
        <f t="shared" si="364"/>
        <v>73.875902794653712</v>
      </c>
      <c r="U57" s="14">
        <f t="shared" si="320"/>
        <v>46947734.775703475</v>
      </c>
      <c r="V57" s="14">
        <f t="shared" si="365"/>
        <v>11408.927041483226</v>
      </c>
      <c r="W57" s="42"/>
      <c r="X57" s="14">
        <f>IFERROR(VLOOKUP($A57,HouseFY22!$A$6:$AJ$528,28,0),0)</f>
        <v>40170693.75</v>
      </c>
      <c r="Y57" s="14">
        <f t="shared" si="366"/>
        <v>9762.0154921020658</v>
      </c>
      <c r="Z57" s="14">
        <f>IFERROR(VLOOKUP($A57,Compens80percent!$A$13:$M$560,12,0),0)</f>
        <v>0</v>
      </c>
      <c r="AA57" s="14">
        <f t="shared" si="366"/>
        <v>0</v>
      </c>
      <c r="AB57" s="14">
        <f t="shared" si="367"/>
        <v>40170693.75</v>
      </c>
      <c r="AC57" s="14">
        <f t="shared" si="366"/>
        <v>9762.0154921020658</v>
      </c>
      <c r="AD57" s="14">
        <f>IFERROR(VLOOKUP(A57,SpecEd22!$A$21:$Z$550,14,0),0)</f>
        <v>7196848.4988452513</v>
      </c>
      <c r="AE57" s="14">
        <f t="shared" si="368"/>
        <v>1748.9303763900975</v>
      </c>
      <c r="AF57" s="14">
        <f>IFERROR(VLOOKUP($A57,ECFE!$A$16:$AB$348,8,0),0)</f>
        <v>303501.78540000005</v>
      </c>
      <c r="AG57" s="14">
        <f t="shared" si="369"/>
        <v>73.754990376670733</v>
      </c>
      <c r="AH57" s="14">
        <f>IFERROR(VLOOKUP(A57,ParaFY19!$A$21:$Z$543,7,0),0)</f>
        <v>18816</v>
      </c>
      <c r="AI57" s="14">
        <f t="shared" si="370"/>
        <v>4.5725394896719322</v>
      </c>
      <c r="AJ57" s="14">
        <f>IFERROR(VLOOKUP(A57,ConEnroll!$A$7:$S$341,13,0),0)</f>
        <v>8060.7124999999996</v>
      </c>
      <c r="AK57" s="14">
        <f t="shared" si="371"/>
        <v>1.9588608748481167</v>
      </c>
      <c r="AL57" s="14">
        <f t="shared" si="324"/>
        <v>330378.49790000007</v>
      </c>
      <c r="AM57" s="14">
        <f t="shared" si="372"/>
        <v>80.286390741190786</v>
      </c>
      <c r="AN57" s="14">
        <f t="shared" si="373"/>
        <v>47697920.746745251</v>
      </c>
      <c r="AO57" s="14">
        <f t="shared" si="374"/>
        <v>11591.232259233353</v>
      </c>
      <c r="AP57" s="62"/>
      <c r="AQ57" s="14">
        <f t="shared" si="51"/>
        <v>146.68505467800787</v>
      </c>
      <c r="AR57" s="14">
        <f t="shared" si="325"/>
        <v>29.209675125583999</v>
      </c>
      <c r="AS57" s="14">
        <f t="shared" si="326"/>
        <v>6.4104879465370743</v>
      </c>
      <c r="AT57" s="14">
        <f t="shared" si="375"/>
        <v>182.30521775012895</v>
      </c>
      <c r="AU57" s="37">
        <f t="shared" si="328"/>
        <v>1.5979172895686098E-2</v>
      </c>
      <c r="AV57" s="42"/>
      <c r="AW57" s="14" t="str">
        <f>IFERROR(VLOOKUP($A57,#REF!,27,0),"0")</f>
        <v>0</v>
      </c>
      <c r="AX57" s="14">
        <f t="shared" si="376"/>
        <v>0</v>
      </c>
      <c r="AY57" s="14" t="str">
        <f>IFERROR(VLOOKUP($A57,SpecEd22!#REF!,23,0)," ")</f>
        <v xml:space="preserve"> </v>
      </c>
      <c r="AZ57" s="14" t="e">
        <f t="shared" si="377"/>
        <v>#VALUE!</v>
      </c>
      <c r="BA57" s="14">
        <f>IFERROR(VLOOKUP($A57,ECFE!#REF!,23,0),0)</f>
        <v>0</v>
      </c>
      <c r="BB57" s="14">
        <f t="shared" si="378"/>
        <v>0</v>
      </c>
      <c r="BC57" s="14">
        <f>IFERROR(VLOOKUP($A57,#REF!,17,0),0)</f>
        <v>0</v>
      </c>
      <c r="BD57" s="14">
        <f t="shared" si="379"/>
        <v>0</v>
      </c>
      <c r="BE57" s="14">
        <f>IFERROR(VLOOKUP($A57,#REF!,9,0),0)</f>
        <v>0</v>
      </c>
      <c r="BF57" s="14">
        <f t="shared" si="380"/>
        <v>0</v>
      </c>
      <c r="BG57" s="14">
        <v>0</v>
      </c>
      <c r="BH57" s="14">
        <f t="shared" si="381"/>
        <v>0</v>
      </c>
      <c r="BI57" s="14">
        <f>IFERROR(VLOOKUP($A57,ConEnroll!$A$8:$S$601,15,0),0)</f>
        <v>-13</v>
      </c>
      <c r="BJ57" s="14">
        <f t="shared" si="382"/>
        <v>-3.1591737545565005E-3</v>
      </c>
      <c r="BK57" s="14">
        <f t="shared" si="383"/>
        <v>-13</v>
      </c>
      <c r="BL57" s="14">
        <f t="shared" si="384"/>
        <v>-3.1591737545565005E-3</v>
      </c>
      <c r="BM57" s="14" t="e">
        <f t="shared" si="385"/>
        <v>#VALUE!</v>
      </c>
      <c r="BN57" s="14" t="e">
        <f t="shared" si="386"/>
        <v>#VALUE!</v>
      </c>
      <c r="BO57" s="42"/>
      <c r="BP57" s="14">
        <f t="shared" si="331"/>
        <v>9762.0154921020658</v>
      </c>
      <c r="BQ57" s="14" t="e">
        <f t="shared" si="332"/>
        <v>#VALUE!</v>
      </c>
      <c r="BR57" s="14">
        <f t="shared" si="387"/>
        <v>80.28954991494534</v>
      </c>
      <c r="BS57" s="14" t="e">
        <f t="shared" si="334"/>
        <v>#VALUE!</v>
      </c>
      <c r="BT57" s="37" t="e">
        <f t="shared" si="335"/>
        <v>#VALUE!</v>
      </c>
      <c r="BU57" s="41"/>
      <c r="BV57" s="14" t="str">
        <f>IFERROR(VLOOKUP($A57,#REF!,27,0),"0")</f>
        <v>0</v>
      </c>
      <c r="BW57" s="14">
        <f t="shared" si="388"/>
        <v>0</v>
      </c>
      <c r="BX57" s="14" t="str">
        <f>IFERROR(VLOOKUP($A57,SpecEd22!$Z$22:$AV$606,59,0)," ")</f>
        <v xml:space="preserve"> </v>
      </c>
      <c r="BY57" s="14" t="e">
        <f t="shared" si="389"/>
        <v>#VALUE!</v>
      </c>
      <c r="BZ57" s="14">
        <f>IFERROR(VLOOKUP($A57,ECFE!#REF!,25,0),0)</f>
        <v>0</v>
      </c>
      <c r="CA57" s="14">
        <f t="shared" si="390"/>
        <v>0</v>
      </c>
      <c r="CB57" s="14">
        <f>IFERROR(VLOOKUP($A57,#REF!,17,0),0)</f>
        <v>0</v>
      </c>
      <c r="CC57" s="14">
        <f t="shared" si="391"/>
        <v>0</v>
      </c>
      <c r="CD57" s="14">
        <f>IFERROR(VLOOKUP($A57,#REF!,9,0),0)</f>
        <v>0</v>
      </c>
      <c r="CE57" s="14">
        <f t="shared" si="392"/>
        <v>0</v>
      </c>
      <c r="CF57" s="14">
        <v>0</v>
      </c>
      <c r="CG57" s="14">
        <f t="shared" si="393"/>
        <v>0</v>
      </c>
      <c r="CH57" s="14">
        <f>IFERROR(VLOOKUP($A57,ConEnroll!$A$8:$S$601,15,0),0)</f>
        <v>-13</v>
      </c>
      <c r="CI57" s="14">
        <f t="shared" si="394"/>
        <v>-3.1591737545565005E-3</v>
      </c>
      <c r="CJ57" s="14">
        <f t="shared" si="395"/>
        <v>-13</v>
      </c>
      <c r="CK57" s="14">
        <f t="shared" si="396"/>
        <v>-3.1591737545565005E-3</v>
      </c>
      <c r="CL57" s="14" t="e">
        <f t="shared" si="397"/>
        <v>#VALUE!</v>
      </c>
      <c r="CM57" s="14" t="e">
        <f t="shared" si="398"/>
        <v>#VALUE!</v>
      </c>
      <c r="CN57" s="42"/>
      <c r="CO57" s="14">
        <f t="shared" si="338"/>
        <v>-9615.3304374240579</v>
      </c>
      <c r="CP57" s="14" t="e">
        <f t="shared" si="339"/>
        <v>#VALUE!</v>
      </c>
      <c r="CQ57" s="14">
        <f t="shared" si="340"/>
        <v>-73.879061968408266</v>
      </c>
      <c r="CR57" s="14" t="e">
        <f t="shared" si="341"/>
        <v>#VALUE!</v>
      </c>
      <c r="CS57" s="37" t="e">
        <f t="shared" si="342"/>
        <v>#VALUE!</v>
      </c>
      <c r="CT57" s="239"/>
      <c r="CU57" s="239"/>
      <c r="CV57" s="468"/>
      <c r="CW57" s="14">
        <f>IFERROR(VLOOKUP($A57,BaseFY23!$A$7:$AK$527,6,0),0)</f>
        <v>4135.0384610000001</v>
      </c>
      <c r="CX57" s="14">
        <f>IFERROR(VLOOKUP($A57,BaseFY23!$A$7:$AN$528,28,0),0)</f>
        <v>40038150.5</v>
      </c>
      <c r="CY57" s="14">
        <f t="shared" si="399"/>
        <v>9682.6549202924089</v>
      </c>
      <c r="CZ57" s="14">
        <f>IFERROR(VLOOKUP($A57,SpecEd23!$A$21:$BB$605,23,0)," ")</f>
        <v>7369134.2776865195</v>
      </c>
      <c r="DA57" s="14">
        <f t="shared" si="400"/>
        <v>1782.1198876840433</v>
      </c>
      <c r="DB57" s="14">
        <f>IFERROR(VLOOKUP($A57,ECFE!$A$16:$AB$347,7,0),0)</f>
        <v>297550.77</v>
      </c>
      <c r="DC57" s="14">
        <f t="shared" si="401"/>
        <v>71.9584044517065</v>
      </c>
      <c r="DD57" s="14">
        <v>0</v>
      </c>
      <c r="DE57" s="14">
        <f t="shared" si="402"/>
        <v>0</v>
      </c>
      <c r="DF57" s="14">
        <f>IFERROR(VLOOKUP($A57,ConEnroll!$A$7:$S$338,10,0),0)</f>
        <v>6448.57</v>
      </c>
      <c r="DG57" s="14">
        <f t="shared" si="403"/>
        <v>1.5594945635500825</v>
      </c>
      <c r="DH57" s="14">
        <f t="shared" si="343"/>
        <v>303999.34000000003</v>
      </c>
      <c r="DI57" s="14">
        <f t="shared" si="404"/>
        <v>73.517899015256589</v>
      </c>
      <c r="DJ57" s="14">
        <f t="shared" si="344"/>
        <v>47711284.117686525</v>
      </c>
      <c r="DK57" s="14">
        <f t="shared" si="405"/>
        <v>11538.29270699171</v>
      </c>
      <c r="DL57" s="42"/>
      <c r="DM57" s="14">
        <f>IFERROR(VLOOKUP($A57,HouseFY23!$A$7:$AJ$528,28,0),0)</f>
        <v>41262087.5</v>
      </c>
      <c r="DN57" s="14">
        <f t="shared" si="406"/>
        <v>9978.646604902764</v>
      </c>
      <c r="DO57" s="14">
        <f>IFERROR(VLOOKUP($A57,Compens80percent!$A$13:$M$560,12,0),0)</f>
        <v>0</v>
      </c>
      <c r="DP57" s="14">
        <f t="shared" si="406"/>
        <v>0</v>
      </c>
      <c r="DQ57" s="14">
        <f t="shared" si="407"/>
        <v>41262087.5</v>
      </c>
      <c r="DR57" s="14">
        <f t="shared" si="408"/>
        <v>10027.238760631835</v>
      </c>
      <c r="DS57" s="14">
        <f>IFERROR(VLOOKUP($A57,SpecEd23!$A$21:$Z$550,14,0),0)</f>
        <v>7629141.3955079503</v>
      </c>
      <c r="DT57" s="14">
        <f t="shared" si="409"/>
        <v>1844.998896010982</v>
      </c>
      <c r="DU57" s="14">
        <f>IFERROR(VLOOKUP($A57,ECFE!$A$16:$AB$347,9,0),0)</f>
        <v>309571.821108</v>
      </c>
      <c r="DV57" s="14">
        <f t="shared" si="410"/>
        <v>74.865523991555449</v>
      </c>
      <c r="DW57" s="14">
        <f>IFERROR(VLOOKUP($A57,ParaFY19!$A$21:$Z$543,7,0),0)</f>
        <v>18816</v>
      </c>
      <c r="DX57" s="14">
        <f t="shared" si="411"/>
        <v>4.5503808918501853</v>
      </c>
      <c r="DY57" s="14">
        <f>IFERROR(VLOOKUP($A57,ConEnroll!$A$7:$S$341,13,0),0)</f>
        <v>8060.7124999999996</v>
      </c>
      <c r="DZ57" s="14">
        <f t="shared" si="412"/>
        <v>1.9493682044376031</v>
      </c>
      <c r="EA57" s="14">
        <f t="shared" si="345"/>
        <v>336448.53360800003</v>
      </c>
      <c r="EB57" s="14">
        <f t="shared" si="413"/>
        <v>81.365273087843235</v>
      </c>
      <c r="EC57" s="14">
        <f t="shared" si="346"/>
        <v>49227677.429115951</v>
      </c>
      <c r="ED57" s="14">
        <f t="shared" si="414"/>
        <v>11905.010774001588</v>
      </c>
      <c r="EE57" s="62"/>
      <c r="EF57" s="14">
        <f t="shared" si="347"/>
        <v>295.99168461035515</v>
      </c>
      <c r="EG57" s="14">
        <f t="shared" si="348"/>
        <v>62.879008326938674</v>
      </c>
      <c r="EH57" s="14">
        <f t="shared" si="349"/>
        <v>7.8473740725866463</v>
      </c>
      <c r="EI57" s="14">
        <f t="shared" si="415"/>
        <v>366.71806700988049</v>
      </c>
      <c r="EJ57" s="37">
        <f t="shared" si="351"/>
        <v>3.178269752054956E-2</v>
      </c>
      <c r="EK57" s="42"/>
      <c r="EL57" s="14" t="str">
        <f>IFERROR(VLOOKUP($A57,#REF!,27,0),"0")</f>
        <v>0</v>
      </c>
      <c r="EM57" s="14">
        <f t="shared" si="416"/>
        <v>0</v>
      </c>
      <c r="EN57" s="14" t="str">
        <f>IFERROR(VLOOKUP($A57,SpecEd23!#REF!,23,0)," ")</f>
        <v xml:space="preserve"> </v>
      </c>
      <c r="EO57" s="14" t="e">
        <f t="shared" si="417"/>
        <v>#VALUE!</v>
      </c>
      <c r="EP57" s="14">
        <f>IFERROR(VLOOKUP($A57,ECFE!#REF!,24,0),0)</f>
        <v>0</v>
      </c>
      <c r="EQ57" s="14">
        <f t="shared" si="418"/>
        <v>0</v>
      </c>
      <c r="ER57" s="14">
        <f>IFERROR(VLOOKUP($A57,#REF!,30,0),0)</f>
        <v>0</v>
      </c>
      <c r="ES57" s="14">
        <f t="shared" si="419"/>
        <v>0</v>
      </c>
      <c r="ET57" s="14">
        <f>IFERROR(VLOOKUP($A57,#REF!,12,0),0)</f>
        <v>0</v>
      </c>
      <c r="EU57" s="14">
        <f t="shared" si="420"/>
        <v>0</v>
      </c>
      <c r="EV57" s="14">
        <v>0</v>
      </c>
      <c r="EW57" s="14">
        <f t="shared" si="421"/>
        <v>0</v>
      </c>
      <c r="EX57" s="14">
        <f>IFERROR(VLOOKUP($A57,ConEnroll!$A$8:$S$601,16,0),0)</f>
        <v>97</v>
      </c>
      <c r="EY57" s="14">
        <f t="shared" si="422"/>
        <v>2.3458064759219178E-2</v>
      </c>
      <c r="EZ57" s="14">
        <f t="shared" si="423"/>
        <v>97</v>
      </c>
      <c r="FA57" s="14">
        <f t="shared" si="424"/>
        <v>2.3458064759219178E-2</v>
      </c>
      <c r="FB57" s="14" t="e">
        <f t="shared" si="425"/>
        <v>#VALUE!</v>
      </c>
      <c r="FC57" s="14" t="e">
        <f t="shared" si="426"/>
        <v>#VALUE!</v>
      </c>
      <c r="FD57" s="62"/>
      <c r="FE57" s="14">
        <f t="shared" si="352"/>
        <v>9978.646604902764</v>
      </c>
      <c r="FF57" s="14" t="e">
        <f t="shared" si="353"/>
        <v>#VALUE!</v>
      </c>
      <c r="FG57" s="14">
        <f t="shared" si="427"/>
        <v>81.34181502308401</v>
      </c>
      <c r="FH57" s="14" t="e">
        <f t="shared" si="354"/>
        <v>#VALUE!</v>
      </c>
      <c r="FI57" s="37" t="e">
        <f t="shared" si="355"/>
        <v>#VALUE!</v>
      </c>
      <c r="FJ57" s="12"/>
      <c r="FK57" s="14" t="str">
        <f>IFERROR(VLOOKUP($A57,#REF!,27,0),"0")</f>
        <v>0</v>
      </c>
      <c r="FL57" s="14">
        <f t="shared" si="428"/>
        <v>0</v>
      </c>
      <c r="FM57" s="14" t="str">
        <f>IFERROR(VLOOKUP($A57,SpecEd23!$X$22:$Y$610,59,0)," ")</f>
        <v xml:space="preserve"> </v>
      </c>
      <c r="FN57" s="14" t="e">
        <f t="shared" si="429"/>
        <v>#VALUE!</v>
      </c>
      <c r="FO57" s="14">
        <f>IFERROR(VLOOKUP($A57,ECFE!#REF!,26,0),0)</f>
        <v>0</v>
      </c>
      <c r="FP57" s="14">
        <f t="shared" si="430"/>
        <v>0</v>
      </c>
      <c r="FQ57" s="14">
        <f>IFERROR(VLOOKUP($A57,#REF!,16,0),0)</f>
        <v>0</v>
      </c>
      <c r="FR57" s="14">
        <f t="shared" si="431"/>
        <v>0</v>
      </c>
      <c r="FS57" s="14">
        <f>IFERROR(VLOOKUP($A57,#REF!,12,0),0)</f>
        <v>0</v>
      </c>
      <c r="FT57" s="14">
        <f t="shared" si="432"/>
        <v>0</v>
      </c>
      <c r="FU57" s="14">
        <v>0</v>
      </c>
      <c r="FV57" s="14">
        <f t="shared" si="433"/>
        <v>0</v>
      </c>
      <c r="FW57" s="14">
        <f>IFERROR(VLOOKUP($A57,ConEnroll!$A$8:$S$601,16,0),0)</f>
        <v>97</v>
      </c>
      <c r="FX57" s="14">
        <f t="shared" si="434"/>
        <v>2.3458064759219178E-2</v>
      </c>
      <c r="FY57" s="14">
        <f t="shared" si="435"/>
        <v>97</v>
      </c>
      <c r="FZ57" s="14">
        <f t="shared" si="436"/>
        <v>2.3458064759219178E-2</v>
      </c>
      <c r="GA57" s="14" t="e">
        <f t="shared" si="437"/>
        <v>#VALUE!</v>
      </c>
      <c r="GB57" s="14" t="e">
        <f t="shared" si="438"/>
        <v>#VALUE!</v>
      </c>
      <c r="GC57" s="39"/>
      <c r="GD57" s="14">
        <f t="shared" si="356"/>
        <v>-9682.6549202924089</v>
      </c>
      <c r="GE57" s="14" t="e">
        <f t="shared" si="357"/>
        <v>#VALUE!</v>
      </c>
      <c r="GF57" s="14">
        <f t="shared" si="358"/>
        <v>-73.494440950497363</v>
      </c>
      <c r="GG57" s="14" t="e">
        <f t="shared" si="359"/>
        <v>#VALUE!</v>
      </c>
      <c r="GH57" s="37" t="e">
        <f t="shared" si="360"/>
        <v>#VALUE!</v>
      </c>
    </row>
    <row r="58" spans="1:190" ht="12.5" x14ac:dyDescent="0.25">
      <c r="A58" s="67">
        <v>111</v>
      </c>
      <c r="B58" s="35">
        <v>1</v>
      </c>
      <c r="C58" s="14">
        <v>3</v>
      </c>
      <c r="D58" s="14"/>
      <c r="E58" s="14"/>
      <c r="F58" s="35" t="s">
        <v>2423</v>
      </c>
      <c r="G58" s="41"/>
      <c r="H58" s="14">
        <f>IFERROR(VLOOKUP($A58,BaseFY22!$A$7:$AK$528,6,0),0)</f>
        <v>1557</v>
      </c>
      <c r="I58" s="14">
        <f>IFERROR(VLOOKUP($A58,BaseFY22!$A$7:$AK$528,28,0),0)</f>
        <v>14363776.25</v>
      </c>
      <c r="J58" s="14">
        <f t="shared" si="361"/>
        <v>9225.2898201669886</v>
      </c>
      <c r="K58" s="14">
        <f>IFERROR(VLOOKUP($A58,SpecEd22!$A$21:$BB$605,24,0)," ")</f>
        <v>2039924.5121744054</v>
      </c>
      <c r="L58" s="14">
        <f t="shared" si="362"/>
        <v>1310.1634631820202</v>
      </c>
      <c r="M58" s="14">
        <f>IFERROR(VLOOKUP($A58,ECFE!$A$16:$AB$347,7,0),0)</f>
        <v>114489.07799999999</v>
      </c>
      <c r="N58" s="14">
        <f t="shared" si="318"/>
        <v>73.531842003853555</v>
      </c>
      <c r="O58" s="14">
        <v>0</v>
      </c>
      <c r="P58" s="14">
        <f t="shared" si="318"/>
        <v>0</v>
      </c>
      <c r="Q58" s="14">
        <f>IFERROR(VLOOKUP($A58,ConEnroll!$A$7:$S$337,10,0),0)</f>
        <v>23749.61</v>
      </c>
      <c r="R58" s="14">
        <f t="shared" si="363"/>
        <v>15.253442517662171</v>
      </c>
      <c r="S58" s="14">
        <f t="shared" si="319"/>
        <v>138238.68799999999</v>
      </c>
      <c r="T58" s="14">
        <f t="shared" si="364"/>
        <v>88.785284521515734</v>
      </c>
      <c r="U58" s="14">
        <f t="shared" si="320"/>
        <v>16541939.450174404</v>
      </c>
      <c r="V58" s="14">
        <f t="shared" si="365"/>
        <v>10624.238567870523</v>
      </c>
      <c r="W58" s="42"/>
      <c r="X58" s="14">
        <f>IFERROR(VLOOKUP($A58,HouseFY22!$A$6:$AJ$528,28,0),0)</f>
        <v>14595664.25</v>
      </c>
      <c r="Y58" s="14">
        <f t="shared" si="366"/>
        <v>9374.2223827874113</v>
      </c>
      <c r="Z58" s="14">
        <f>IFERROR(VLOOKUP($A58,Compens80percent!$A$13:$M$560,12,0),0)</f>
        <v>0</v>
      </c>
      <c r="AA58" s="14">
        <f t="shared" si="366"/>
        <v>0</v>
      </c>
      <c r="AB58" s="14">
        <f t="shared" si="367"/>
        <v>14595664.25</v>
      </c>
      <c r="AC58" s="14">
        <f t="shared" si="366"/>
        <v>9374.2223827874113</v>
      </c>
      <c r="AD58" s="14">
        <f>IFERROR(VLOOKUP(A58,SpecEd22!$A$21:$Z$550,14,0),0)</f>
        <v>2089671.2695558046</v>
      </c>
      <c r="AE58" s="14">
        <f t="shared" si="368"/>
        <v>1342.1138532792579</v>
      </c>
      <c r="AF58" s="14">
        <f>IFERROR(VLOOKUP($A58,ECFE!$A$16:$AB$348,8,0),0)</f>
        <v>116778.85956000001</v>
      </c>
      <c r="AG58" s="14">
        <f t="shared" si="369"/>
        <v>75.002478843930646</v>
      </c>
      <c r="AH58" s="14">
        <f>IFERROR(VLOOKUP(A58,ParaFY19!$A$21:$Z$543,7,0),0)</f>
        <v>6664</v>
      </c>
      <c r="AI58" s="14">
        <f t="shared" si="370"/>
        <v>4.2800256904303149</v>
      </c>
      <c r="AJ58" s="14">
        <f>IFERROR(VLOOKUP(A58,ConEnroll!$A$7:$S$341,13,0),0)</f>
        <v>29687.012500000001</v>
      </c>
      <c r="AK58" s="14">
        <f t="shared" si="371"/>
        <v>19.066803147077714</v>
      </c>
      <c r="AL58" s="14">
        <f t="shared" si="324"/>
        <v>153129.87206000002</v>
      </c>
      <c r="AM58" s="14">
        <f t="shared" si="372"/>
        <v>98.349307681438674</v>
      </c>
      <c r="AN58" s="14">
        <f t="shared" si="373"/>
        <v>16838465.391615804</v>
      </c>
      <c r="AO58" s="14">
        <f t="shared" si="374"/>
        <v>10814.685543748108</v>
      </c>
      <c r="AP58" s="62"/>
      <c r="AQ58" s="14">
        <f t="shared" si="51"/>
        <v>148.93256262042269</v>
      </c>
      <c r="AR58" s="14">
        <f t="shared" si="325"/>
        <v>31.950390097237687</v>
      </c>
      <c r="AS58" s="14">
        <f t="shared" si="326"/>
        <v>9.5640231599229395</v>
      </c>
      <c r="AT58" s="14">
        <f t="shared" si="375"/>
        <v>190.44697587758333</v>
      </c>
      <c r="AU58" s="37">
        <f t="shared" si="328"/>
        <v>1.7925705890446293E-2</v>
      </c>
      <c r="AV58" s="42"/>
      <c r="AW58" s="14" t="str">
        <f>IFERROR(VLOOKUP($A58,#REF!,27,0),"0")</f>
        <v>0</v>
      </c>
      <c r="AX58" s="14">
        <f t="shared" si="376"/>
        <v>0</v>
      </c>
      <c r="AY58" s="14" t="str">
        <f>IFERROR(VLOOKUP($A58,SpecEd22!#REF!,23,0)," ")</f>
        <v xml:space="preserve"> </v>
      </c>
      <c r="AZ58" s="14" t="e">
        <f t="shared" si="377"/>
        <v>#VALUE!</v>
      </c>
      <c r="BA58" s="14">
        <f>IFERROR(VLOOKUP($A58,ECFE!#REF!,23,0),0)</f>
        <v>0</v>
      </c>
      <c r="BB58" s="14">
        <f t="shared" si="378"/>
        <v>0</v>
      </c>
      <c r="BC58" s="14">
        <f>IFERROR(VLOOKUP($A58,#REF!,17,0),0)</f>
        <v>0</v>
      </c>
      <c r="BD58" s="14">
        <f t="shared" si="379"/>
        <v>0</v>
      </c>
      <c r="BE58" s="14">
        <f>IFERROR(VLOOKUP($A58,#REF!,9,0),0)</f>
        <v>0</v>
      </c>
      <c r="BF58" s="14">
        <f t="shared" si="380"/>
        <v>0</v>
      </c>
      <c r="BG58" s="14">
        <v>0</v>
      </c>
      <c r="BH58" s="14">
        <f t="shared" si="381"/>
        <v>0</v>
      </c>
      <c r="BI58" s="14">
        <f>IFERROR(VLOOKUP($A58,ConEnroll!$A$8:$S$601,15,0),0)</f>
        <v>-12</v>
      </c>
      <c r="BJ58" s="14">
        <f t="shared" si="382"/>
        <v>-7.7071290944123313E-3</v>
      </c>
      <c r="BK58" s="14">
        <f t="shared" si="383"/>
        <v>-12</v>
      </c>
      <c r="BL58" s="14">
        <f t="shared" si="384"/>
        <v>-7.7071290944123313E-3</v>
      </c>
      <c r="BM58" s="14" t="e">
        <f t="shared" si="385"/>
        <v>#VALUE!</v>
      </c>
      <c r="BN58" s="14" t="e">
        <f t="shared" si="386"/>
        <v>#VALUE!</v>
      </c>
      <c r="BO58" s="42"/>
      <c r="BP58" s="14">
        <f t="shared" si="331"/>
        <v>9374.2223827874113</v>
      </c>
      <c r="BQ58" s="14" t="e">
        <f t="shared" si="332"/>
        <v>#VALUE!</v>
      </c>
      <c r="BR58" s="14">
        <f t="shared" si="387"/>
        <v>98.357014810533087</v>
      </c>
      <c r="BS58" s="14" t="e">
        <f t="shared" si="334"/>
        <v>#VALUE!</v>
      </c>
      <c r="BT58" s="37" t="e">
        <f t="shared" si="335"/>
        <v>#VALUE!</v>
      </c>
      <c r="BU58" s="41"/>
      <c r="BV58" s="14" t="str">
        <f>IFERROR(VLOOKUP($A58,#REF!,27,0),"0")</f>
        <v>0</v>
      </c>
      <c r="BW58" s="14">
        <f t="shared" si="388"/>
        <v>0</v>
      </c>
      <c r="BX58" s="14" t="str">
        <f>IFERROR(VLOOKUP($A58,SpecEd22!$Z$22:$AV$606,59,0)," ")</f>
        <v xml:space="preserve"> </v>
      </c>
      <c r="BY58" s="14" t="e">
        <f t="shared" si="389"/>
        <v>#VALUE!</v>
      </c>
      <c r="BZ58" s="14">
        <f>IFERROR(VLOOKUP($A58,ECFE!#REF!,25,0),0)</f>
        <v>0</v>
      </c>
      <c r="CA58" s="14">
        <f t="shared" si="390"/>
        <v>0</v>
      </c>
      <c r="CB58" s="14">
        <f>IFERROR(VLOOKUP($A58,#REF!,17,0),0)</f>
        <v>0</v>
      </c>
      <c r="CC58" s="14">
        <f t="shared" si="391"/>
        <v>0</v>
      </c>
      <c r="CD58" s="14">
        <f>IFERROR(VLOOKUP($A58,#REF!,9,0),0)</f>
        <v>0</v>
      </c>
      <c r="CE58" s="14">
        <f t="shared" si="392"/>
        <v>0</v>
      </c>
      <c r="CF58" s="14">
        <v>0</v>
      </c>
      <c r="CG58" s="14">
        <f t="shared" si="393"/>
        <v>0</v>
      </c>
      <c r="CH58" s="14">
        <f>IFERROR(VLOOKUP($A58,ConEnroll!$A$8:$S$601,15,0),0)</f>
        <v>-12</v>
      </c>
      <c r="CI58" s="14">
        <f t="shared" si="394"/>
        <v>-7.7071290944123313E-3</v>
      </c>
      <c r="CJ58" s="14">
        <f t="shared" si="395"/>
        <v>-12</v>
      </c>
      <c r="CK58" s="14">
        <f t="shared" si="396"/>
        <v>-7.7071290944123313E-3</v>
      </c>
      <c r="CL58" s="14" t="e">
        <f t="shared" si="397"/>
        <v>#VALUE!</v>
      </c>
      <c r="CM58" s="14" t="e">
        <f t="shared" si="398"/>
        <v>#VALUE!</v>
      </c>
      <c r="CN58" s="42"/>
      <c r="CO58" s="14">
        <f t="shared" si="338"/>
        <v>-9225.2898201669886</v>
      </c>
      <c r="CP58" s="14" t="e">
        <f t="shared" si="339"/>
        <v>#VALUE!</v>
      </c>
      <c r="CQ58" s="14">
        <f t="shared" si="340"/>
        <v>-88.792991650610148</v>
      </c>
      <c r="CR58" s="14" t="e">
        <f t="shared" si="341"/>
        <v>#VALUE!</v>
      </c>
      <c r="CS58" s="37" t="e">
        <f t="shared" si="342"/>
        <v>#VALUE!</v>
      </c>
      <c r="CT58" s="239"/>
      <c r="CU58" s="239"/>
      <c r="CV58" s="468"/>
      <c r="CW58" s="14">
        <f>IFERROR(VLOOKUP($A58,BaseFY23!$A$7:$AK$527,6,0),0)</f>
        <v>1583.4887819999999</v>
      </c>
      <c r="CX58" s="14">
        <f>IFERROR(VLOOKUP($A58,BaseFY23!$A$7:$AN$528,28,0),0)</f>
        <v>14630719</v>
      </c>
      <c r="CY58" s="14">
        <f t="shared" si="399"/>
        <v>9239.546984046774</v>
      </c>
      <c r="CZ58" s="14">
        <f>IFERROR(VLOOKUP($A58,SpecEd23!$A$21:$BB$605,23,0)," ")</f>
        <v>2218545.3082845071</v>
      </c>
      <c r="DA58" s="14">
        <f t="shared" si="400"/>
        <v>1401.0489581633849</v>
      </c>
      <c r="DB58" s="14">
        <f>IFERROR(VLOOKUP($A58,ECFE!$A$16:$AB$347,7,0),0)</f>
        <v>114489.07799999999</v>
      </c>
      <c r="DC58" s="14">
        <f t="shared" si="401"/>
        <v>72.301792915385491</v>
      </c>
      <c r="DD58" s="14">
        <v>0</v>
      </c>
      <c r="DE58" s="14">
        <f t="shared" si="402"/>
        <v>0</v>
      </c>
      <c r="DF58" s="14">
        <f>IFERROR(VLOOKUP($A58,ConEnroll!$A$7:$S$338,10,0),0)</f>
        <v>23749.61</v>
      </c>
      <c r="DG58" s="14">
        <f t="shared" si="403"/>
        <v>14.998281181381936</v>
      </c>
      <c r="DH58" s="14">
        <f t="shared" si="343"/>
        <v>138238.68799999999</v>
      </c>
      <c r="DI58" s="14">
        <f t="shared" si="404"/>
        <v>87.300074096767432</v>
      </c>
      <c r="DJ58" s="14">
        <f t="shared" si="344"/>
        <v>16987502.996284507</v>
      </c>
      <c r="DK58" s="14">
        <f t="shared" si="405"/>
        <v>10727.896016306928</v>
      </c>
      <c r="DL58" s="42"/>
      <c r="DM58" s="14">
        <f>IFERROR(VLOOKUP($A58,HouseFY23!$A$7:$AJ$528,28,0),0)</f>
        <v>15105582</v>
      </c>
      <c r="DN58" s="14">
        <f t="shared" si="406"/>
        <v>9539.4310156849606</v>
      </c>
      <c r="DO58" s="14">
        <f>IFERROR(VLOOKUP($A58,Compens80percent!$A$13:$M$560,12,0),0)</f>
        <v>0</v>
      </c>
      <c r="DP58" s="14">
        <f t="shared" si="406"/>
        <v>0</v>
      </c>
      <c r="DQ58" s="14">
        <f t="shared" si="407"/>
        <v>15105582</v>
      </c>
      <c r="DR58" s="14">
        <f t="shared" si="408"/>
        <v>9701.7225433526019</v>
      </c>
      <c r="DS58" s="14">
        <f>IFERROR(VLOOKUP($A58,SpecEd23!$A$21:$Z$550,14,0),0)</f>
        <v>2323049.6613923083</v>
      </c>
      <c r="DT58" s="14">
        <f t="shared" si="409"/>
        <v>1467.0452281058904</v>
      </c>
      <c r="DU58" s="14">
        <f>IFERROR(VLOOKUP($A58,ECFE!$A$16:$AB$347,9,0),0)</f>
        <v>119114.4367512</v>
      </c>
      <c r="DV58" s="14">
        <f t="shared" si="410"/>
        <v>75.222785349167069</v>
      </c>
      <c r="DW58" s="14">
        <f>IFERROR(VLOOKUP($A58,ParaFY19!$A$21:$Z$543,7,0),0)</f>
        <v>6664</v>
      </c>
      <c r="DX58" s="14">
        <f t="shared" si="411"/>
        <v>4.2084289296847066</v>
      </c>
      <c r="DY58" s="14">
        <f>IFERROR(VLOOKUP($A58,ConEnroll!$A$7:$S$341,13,0),0)</f>
        <v>29687.012500000001</v>
      </c>
      <c r="DZ58" s="14">
        <f t="shared" si="412"/>
        <v>18.747851476727419</v>
      </c>
      <c r="EA58" s="14">
        <f t="shared" si="345"/>
        <v>155465.44925120001</v>
      </c>
      <c r="EB58" s="14">
        <f t="shared" si="413"/>
        <v>98.179065755579202</v>
      </c>
      <c r="EC58" s="14">
        <f t="shared" si="346"/>
        <v>17584097.11064351</v>
      </c>
      <c r="ED58" s="14">
        <f t="shared" si="414"/>
        <v>11104.655309546431</v>
      </c>
      <c r="EE58" s="62"/>
      <c r="EF58" s="14">
        <f t="shared" si="347"/>
        <v>299.88403163818657</v>
      </c>
      <c r="EG58" s="14">
        <f t="shared" si="348"/>
        <v>65.996269942505478</v>
      </c>
      <c r="EH58" s="14">
        <f t="shared" si="349"/>
        <v>10.878991658811771</v>
      </c>
      <c r="EI58" s="14">
        <f t="shared" si="415"/>
        <v>376.75929323950379</v>
      </c>
      <c r="EJ58" s="37">
        <f t="shared" si="351"/>
        <v>3.5119588469799783E-2</v>
      </c>
      <c r="EK58" s="42"/>
      <c r="EL58" s="14" t="str">
        <f>IFERROR(VLOOKUP($A58,#REF!,27,0),"0")</f>
        <v>0</v>
      </c>
      <c r="EM58" s="14">
        <f t="shared" si="416"/>
        <v>0</v>
      </c>
      <c r="EN58" s="14" t="str">
        <f>IFERROR(VLOOKUP($A58,SpecEd23!#REF!,23,0)," ")</f>
        <v xml:space="preserve"> </v>
      </c>
      <c r="EO58" s="14" t="e">
        <f t="shared" si="417"/>
        <v>#VALUE!</v>
      </c>
      <c r="EP58" s="14">
        <f>IFERROR(VLOOKUP($A58,ECFE!#REF!,24,0),0)</f>
        <v>0</v>
      </c>
      <c r="EQ58" s="14">
        <f t="shared" si="418"/>
        <v>0</v>
      </c>
      <c r="ER58" s="14">
        <f>IFERROR(VLOOKUP($A58,#REF!,30,0),0)</f>
        <v>0</v>
      </c>
      <c r="ES58" s="14">
        <f t="shared" si="419"/>
        <v>0</v>
      </c>
      <c r="ET58" s="14">
        <f>IFERROR(VLOOKUP($A58,#REF!,12,0),0)</f>
        <v>0</v>
      </c>
      <c r="EU58" s="14">
        <f t="shared" si="420"/>
        <v>0</v>
      </c>
      <c r="EV58" s="14">
        <v>0</v>
      </c>
      <c r="EW58" s="14">
        <f t="shared" si="421"/>
        <v>0</v>
      </c>
      <c r="EX58" s="14">
        <f>IFERROR(VLOOKUP($A58,ConEnroll!$A$8:$S$601,16,0),0)</f>
        <v>99</v>
      </c>
      <c r="EY58" s="14">
        <f t="shared" si="422"/>
        <v>6.2520177676888652E-2</v>
      </c>
      <c r="EZ58" s="14">
        <f t="shared" si="423"/>
        <v>99</v>
      </c>
      <c r="FA58" s="14">
        <f t="shared" si="424"/>
        <v>6.2520177676888652E-2</v>
      </c>
      <c r="FB58" s="14" t="e">
        <f t="shared" si="425"/>
        <v>#VALUE!</v>
      </c>
      <c r="FC58" s="14" t="e">
        <f t="shared" si="426"/>
        <v>#VALUE!</v>
      </c>
      <c r="FD58" s="62"/>
      <c r="FE58" s="14">
        <f t="shared" si="352"/>
        <v>9539.4310156849606</v>
      </c>
      <c r="FF58" s="14" t="e">
        <f t="shared" si="353"/>
        <v>#VALUE!</v>
      </c>
      <c r="FG58" s="14">
        <f t="shared" si="427"/>
        <v>98.116545577902315</v>
      </c>
      <c r="FH58" s="14" t="e">
        <f t="shared" si="354"/>
        <v>#VALUE!</v>
      </c>
      <c r="FI58" s="37" t="e">
        <f t="shared" si="355"/>
        <v>#VALUE!</v>
      </c>
      <c r="FJ58" s="12"/>
      <c r="FK58" s="14" t="str">
        <f>IFERROR(VLOOKUP($A58,#REF!,27,0),"0")</f>
        <v>0</v>
      </c>
      <c r="FL58" s="14">
        <f t="shared" si="428"/>
        <v>0</v>
      </c>
      <c r="FM58" s="14" t="str">
        <f>IFERROR(VLOOKUP($A58,SpecEd23!$X$22:$Y$610,59,0)," ")</f>
        <v xml:space="preserve"> </v>
      </c>
      <c r="FN58" s="14" t="e">
        <f t="shared" si="429"/>
        <v>#VALUE!</v>
      </c>
      <c r="FO58" s="14">
        <f>IFERROR(VLOOKUP($A58,ECFE!#REF!,26,0),0)</f>
        <v>0</v>
      </c>
      <c r="FP58" s="14">
        <f t="shared" si="430"/>
        <v>0</v>
      </c>
      <c r="FQ58" s="14">
        <f>IFERROR(VLOOKUP($A58,#REF!,16,0),0)</f>
        <v>0</v>
      </c>
      <c r="FR58" s="14">
        <f t="shared" si="431"/>
        <v>0</v>
      </c>
      <c r="FS58" s="14">
        <f>IFERROR(VLOOKUP($A58,#REF!,12,0),0)</f>
        <v>0</v>
      </c>
      <c r="FT58" s="14">
        <f t="shared" si="432"/>
        <v>0</v>
      </c>
      <c r="FU58" s="14">
        <v>0</v>
      </c>
      <c r="FV58" s="14">
        <f t="shared" si="433"/>
        <v>0</v>
      </c>
      <c r="FW58" s="14">
        <f>IFERROR(VLOOKUP($A58,ConEnroll!$A$8:$S$601,16,0),0)</f>
        <v>99</v>
      </c>
      <c r="FX58" s="14">
        <f t="shared" si="434"/>
        <v>6.2520177676888652E-2</v>
      </c>
      <c r="FY58" s="14">
        <f t="shared" si="435"/>
        <v>99</v>
      </c>
      <c r="FZ58" s="14">
        <f t="shared" si="436"/>
        <v>6.2520177676888652E-2</v>
      </c>
      <c r="GA58" s="14" t="e">
        <f t="shared" si="437"/>
        <v>#VALUE!</v>
      </c>
      <c r="GB58" s="14" t="e">
        <f t="shared" si="438"/>
        <v>#VALUE!</v>
      </c>
      <c r="GC58" s="39"/>
      <c r="GD58" s="14">
        <f t="shared" si="356"/>
        <v>-9239.546984046774</v>
      </c>
      <c r="GE58" s="14" t="e">
        <f t="shared" si="357"/>
        <v>#VALUE!</v>
      </c>
      <c r="GF58" s="14">
        <f t="shared" si="358"/>
        <v>-87.237553919090544</v>
      </c>
      <c r="GG58" s="14" t="e">
        <f t="shared" si="359"/>
        <v>#VALUE!</v>
      </c>
      <c r="GH58" s="37" t="e">
        <f t="shared" si="360"/>
        <v>#VALUE!</v>
      </c>
    </row>
    <row r="59" spans="1:190" ht="12.5" x14ac:dyDescent="0.25">
      <c r="A59" s="67">
        <v>112</v>
      </c>
      <c r="B59" s="35">
        <v>1</v>
      </c>
      <c r="C59" s="14">
        <v>3</v>
      </c>
      <c r="D59" s="14"/>
      <c r="E59" s="14"/>
      <c r="F59" s="35" t="s">
        <v>2424</v>
      </c>
      <c r="G59" s="41"/>
      <c r="H59" s="14">
        <f>IFERROR(VLOOKUP($A59,BaseFY22!$A$7:$AK$528,6,0),0)</f>
        <v>9315</v>
      </c>
      <c r="I59" s="14">
        <f>IFERROR(VLOOKUP($A59,BaseFY22!$A$7:$AK$528,28,0),0)</f>
        <v>91490228.038484007</v>
      </c>
      <c r="J59" s="14">
        <f t="shared" si="361"/>
        <v>9821.8172880820184</v>
      </c>
      <c r="K59" s="14">
        <f>IFERROR(VLOOKUP($A59,SpecEd22!$A$21:$BB$605,24,0)," ")</f>
        <v>14048858.719142059</v>
      </c>
      <c r="L59" s="14">
        <f t="shared" si="362"/>
        <v>1508.1973933593192</v>
      </c>
      <c r="M59" s="14">
        <f>IFERROR(VLOOKUP($A59,ECFE!$A$16:$AB$347,7,0),0)</f>
        <v>703851.05999999994</v>
      </c>
      <c r="N59" s="14">
        <f t="shared" si="318"/>
        <v>75.561037037037025</v>
      </c>
      <c r="O59" s="14">
        <v>0</v>
      </c>
      <c r="P59" s="14">
        <f t="shared" si="318"/>
        <v>0</v>
      </c>
      <c r="Q59" s="14">
        <f>IFERROR(VLOOKUP($A59,ConEnroll!$A$7:$S$337,10,0),0)</f>
        <v>838.84</v>
      </c>
      <c r="R59" s="14">
        <f t="shared" si="363"/>
        <v>9.005260332796565E-2</v>
      </c>
      <c r="S59" s="14">
        <f t="shared" si="319"/>
        <v>704689.89999999991</v>
      </c>
      <c r="T59" s="14">
        <f t="shared" si="364"/>
        <v>75.651089640364987</v>
      </c>
      <c r="U59" s="14">
        <f t="shared" si="320"/>
        <v>106243776.65762608</v>
      </c>
      <c r="V59" s="14">
        <f t="shared" si="365"/>
        <v>11405.665771081705</v>
      </c>
      <c r="W59" s="42"/>
      <c r="X59" s="14">
        <f>IFERROR(VLOOKUP($A59,HouseFY22!$A$6:$AJ$528,28,0),0)</f>
        <v>92908974.038484007</v>
      </c>
      <c r="Y59" s="14">
        <f t="shared" si="366"/>
        <v>9974.1249638737536</v>
      </c>
      <c r="Z59" s="14">
        <f>IFERROR(VLOOKUP($A59,Compens80percent!$A$13:$M$560,12,0),0)</f>
        <v>0</v>
      </c>
      <c r="AA59" s="14">
        <f t="shared" si="366"/>
        <v>0</v>
      </c>
      <c r="AB59" s="14">
        <f t="shared" si="367"/>
        <v>92908974.038484007</v>
      </c>
      <c r="AC59" s="14">
        <f t="shared" si="366"/>
        <v>9974.1249638737536</v>
      </c>
      <c r="AD59" s="14">
        <f>IFERROR(VLOOKUP(A59,SpecEd22!$A$21:$Z$550,14,0),0)</f>
        <v>14309115.112775752</v>
      </c>
      <c r="AE59" s="14">
        <f t="shared" si="368"/>
        <v>1536.136888113339</v>
      </c>
      <c r="AF59" s="14">
        <f>IFERROR(VLOOKUP($A59,ECFE!$A$16:$AB$348,8,0),0)</f>
        <v>717928.08120000002</v>
      </c>
      <c r="AG59" s="14">
        <f t="shared" si="369"/>
        <v>77.072257777777779</v>
      </c>
      <c r="AH59" s="14">
        <f>IFERROR(VLOOKUP(A59,ParaFY19!$A$21:$Z$543,7,0),0)</f>
        <v>33516</v>
      </c>
      <c r="AI59" s="14">
        <f t="shared" si="370"/>
        <v>3.5980676328502414</v>
      </c>
      <c r="AJ59" s="14">
        <f>IFERROR(VLOOKUP(A59,ConEnroll!$A$7:$S$341,13,0),0)</f>
        <v>1048.55</v>
      </c>
      <c r="AK59" s="14">
        <f t="shared" si="371"/>
        <v>0.11256575415995705</v>
      </c>
      <c r="AL59" s="14">
        <f t="shared" si="324"/>
        <v>752492.63120000006</v>
      </c>
      <c r="AM59" s="14">
        <f t="shared" si="372"/>
        <v>80.782891164787983</v>
      </c>
      <c r="AN59" s="14">
        <f t="shared" si="373"/>
        <v>107970581.78245977</v>
      </c>
      <c r="AO59" s="14">
        <f t="shared" si="374"/>
        <v>11591.044743151881</v>
      </c>
      <c r="AP59" s="62"/>
      <c r="AQ59" s="14">
        <f t="shared" si="51"/>
        <v>152.30767579173516</v>
      </c>
      <c r="AR59" s="14">
        <f t="shared" si="325"/>
        <v>27.939494754019734</v>
      </c>
      <c r="AS59" s="14">
        <f t="shared" si="326"/>
        <v>5.1318015244229969</v>
      </c>
      <c r="AT59" s="14">
        <f t="shared" si="375"/>
        <v>185.37897207017789</v>
      </c>
      <c r="AU59" s="37">
        <f t="shared" si="328"/>
        <v>1.6253235522663986E-2</v>
      </c>
      <c r="AV59" s="42"/>
      <c r="AW59" s="14" t="str">
        <f>IFERROR(VLOOKUP($A59,#REF!,27,0),"0")</f>
        <v>0</v>
      </c>
      <c r="AX59" s="14">
        <f t="shared" si="376"/>
        <v>0</v>
      </c>
      <c r="AY59" s="14" t="str">
        <f>IFERROR(VLOOKUP($A59,SpecEd22!#REF!,23,0)," ")</f>
        <v xml:space="preserve"> </v>
      </c>
      <c r="AZ59" s="14" t="e">
        <f t="shared" si="377"/>
        <v>#VALUE!</v>
      </c>
      <c r="BA59" s="14">
        <f>IFERROR(VLOOKUP($A59,ECFE!#REF!,23,0),0)</f>
        <v>0</v>
      </c>
      <c r="BB59" s="14">
        <f t="shared" si="378"/>
        <v>0</v>
      </c>
      <c r="BC59" s="14">
        <f>IFERROR(VLOOKUP($A59,#REF!,17,0),0)</f>
        <v>0</v>
      </c>
      <c r="BD59" s="14">
        <f t="shared" si="379"/>
        <v>0</v>
      </c>
      <c r="BE59" s="14">
        <f>IFERROR(VLOOKUP($A59,#REF!,9,0),0)</f>
        <v>0</v>
      </c>
      <c r="BF59" s="14">
        <f t="shared" si="380"/>
        <v>0</v>
      </c>
      <c r="BG59" s="14">
        <v>0</v>
      </c>
      <c r="BH59" s="14">
        <f t="shared" si="381"/>
        <v>0</v>
      </c>
      <c r="BI59" s="14">
        <f>IFERROR(VLOOKUP($A59,ConEnroll!$A$8:$S$601,15,0),0)</f>
        <v>-12</v>
      </c>
      <c r="BJ59" s="14">
        <f t="shared" si="382"/>
        <v>-1.2882447665056361E-3</v>
      </c>
      <c r="BK59" s="14">
        <f t="shared" si="383"/>
        <v>-12</v>
      </c>
      <c r="BL59" s="14">
        <f t="shared" si="384"/>
        <v>-1.2882447665056361E-3</v>
      </c>
      <c r="BM59" s="14" t="e">
        <f t="shared" si="385"/>
        <v>#VALUE!</v>
      </c>
      <c r="BN59" s="14" t="e">
        <f t="shared" si="386"/>
        <v>#VALUE!</v>
      </c>
      <c r="BO59" s="42"/>
      <c r="BP59" s="14">
        <f t="shared" si="331"/>
        <v>9974.1249638737536</v>
      </c>
      <c r="BQ59" s="14" t="e">
        <f t="shared" si="332"/>
        <v>#VALUE!</v>
      </c>
      <c r="BR59" s="14">
        <f t="shared" si="387"/>
        <v>80.784179409554483</v>
      </c>
      <c r="BS59" s="14" t="e">
        <f t="shared" si="334"/>
        <v>#VALUE!</v>
      </c>
      <c r="BT59" s="37" t="e">
        <f t="shared" si="335"/>
        <v>#VALUE!</v>
      </c>
      <c r="BU59" s="41"/>
      <c r="BV59" s="14" t="str">
        <f>IFERROR(VLOOKUP($A59,#REF!,27,0),"0")</f>
        <v>0</v>
      </c>
      <c r="BW59" s="14">
        <f t="shared" si="388"/>
        <v>0</v>
      </c>
      <c r="BX59" s="14" t="str">
        <f>IFERROR(VLOOKUP($A59,SpecEd22!$Z$22:$AV$606,59,0)," ")</f>
        <v xml:space="preserve"> </v>
      </c>
      <c r="BY59" s="14" t="e">
        <f t="shared" si="389"/>
        <v>#VALUE!</v>
      </c>
      <c r="BZ59" s="14">
        <f>IFERROR(VLOOKUP($A59,ECFE!#REF!,25,0),0)</f>
        <v>0</v>
      </c>
      <c r="CA59" s="14">
        <f t="shared" si="390"/>
        <v>0</v>
      </c>
      <c r="CB59" s="14">
        <f>IFERROR(VLOOKUP($A59,#REF!,17,0),0)</f>
        <v>0</v>
      </c>
      <c r="CC59" s="14">
        <f t="shared" si="391"/>
        <v>0</v>
      </c>
      <c r="CD59" s="14">
        <f>IFERROR(VLOOKUP($A59,#REF!,9,0),0)</f>
        <v>0</v>
      </c>
      <c r="CE59" s="14">
        <f t="shared" si="392"/>
        <v>0</v>
      </c>
      <c r="CF59" s="14">
        <v>0</v>
      </c>
      <c r="CG59" s="14">
        <f t="shared" si="393"/>
        <v>0</v>
      </c>
      <c r="CH59" s="14">
        <f>IFERROR(VLOOKUP($A59,ConEnroll!$A$8:$S$601,15,0),0)</f>
        <v>-12</v>
      </c>
      <c r="CI59" s="14">
        <f t="shared" si="394"/>
        <v>-1.2882447665056361E-3</v>
      </c>
      <c r="CJ59" s="14">
        <f t="shared" si="395"/>
        <v>-12</v>
      </c>
      <c r="CK59" s="14">
        <f t="shared" si="396"/>
        <v>-1.2882447665056361E-3</v>
      </c>
      <c r="CL59" s="14" t="e">
        <f t="shared" si="397"/>
        <v>#VALUE!</v>
      </c>
      <c r="CM59" s="14" t="e">
        <f t="shared" si="398"/>
        <v>#VALUE!</v>
      </c>
      <c r="CN59" s="42"/>
      <c r="CO59" s="14">
        <f t="shared" si="338"/>
        <v>-9821.8172880820184</v>
      </c>
      <c r="CP59" s="14" t="e">
        <f t="shared" si="339"/>
        <v>#VALUE!</v>
      </c>
      <c r="CQ59" s="14">
        <f t="shared" si="340"/>
        <v>-75.652377885131486</v>
      </c>
      <c r="CR59" s="14" t="e">
        <f t="shared" si="341"/>
        <v>#VALUE!</v>
      </c>
      <c r="CS59" s="37" t="e">
        <f t="shared" si="342"/>
        <v>#VALUE!</v>
      </c>
      <c r="CT59" s="239"/>
      <c r="CU59" s="239"/>
      <c r="CV59" s="468"/>
      <c r="CW59" s="14">
        <f>IFERROR(VLOOKUP($A59,BaseFY23!$A$7:$AK$527,6,0),0)</f>
        <v>9213.1858069999998</v>
      </c>
      <c r="CX59" s="14">
        <f>IFERROR(VLOOKUP($A59,BaseFY23!$A$7:$AN$528,28,0),0)</f>
        <v>90659882.898600996</v>
      </c>
      <c r="CY59" s="14">
        <f t="shared" si="399"/>
        <v>9840.2316850832831</v>
      </c>
      <c r="CZ59" s="14">
        <f>IFERROR(VLOOKUP($A59,SpecEd23!$A$21:$BB$605,23,0)," ")</f>
        <v>14750035.729714399</v>
      </c>
      <c r="DA59" s="14">
        <f t="shared" si="400"/>
        <v>1600.9701789046312</v>
      </c>
      <c r="DB59" s="14">
        <f>IFERROR(VLOOKUP($A59,ECFE!$A$16:$AB$347,7,0),0)</f>
        <v>703851.05999999994</v>
      </c>
      <c r="DC59" s="14">
        <f t="shared" si="401"/>
        <v>76.396056124823573</v>
      </c>
      <c r="DD59" s="14">
        <v>0</v>
      </c>
      <c r="DE59" s="14">
        <f t="shared" si="402"/>
        <v>0</v>
      </c>
      <c r="DF59" s="14">
        <f>IFERROR(VLOOKUP($A59,ConEnroll!$A$7:$S$338,10,0),0)</f>
        <v>838.84</v>
      </c>
      <c r="DG59" s="14">
        <f t="shared" si="403"/>
        <v>9.1047767577059568E-2</v>
      </c>
      <c r="DH59" s="14">
        <f t="shared" si="343"/>
        <v>704689.89999999991</v>
      </c>
      <c r="DI59" s="14">
        <f t="shared" si="404"/>
        <v>76.487103892400626</v>
      </c>
      <c r="DJ59" s="14">
        <f t="shared" si="344"/>
        <v>106114608.5283154</v>
      </c>
      <c r="DK59" s="14">
        <f t="shared" si="405"/>
        <v>11517.688967880315</v>
      </c>
      <c r="DL59" s="42"/>
      <c r="DM59" s="14">
        <f>IFERROR(VLOOKUP($A59,HouseFY23!$A$7:$AJ$528,28,0),0)</f>
        <v>93780430.599343002</v>
      </c>
      <c r="DN59" s="14">
        <f t="shared" si="406"/>
        <v>10178.936207722028</v>
      </c>
      <c r="DO59" s="14">
        <f>IFERROR(VLOOKUP($A59,Compens80percent!$A$13:$M$560,12,0),0)</f>
        <v>0</v>
      </c>
      <c r="DP59" s="14">
        <f t="shared" si="406"/>
        <v>0</v>
      </c>
      <c r="DQ59" s="14">
        <f t="shared" si="407"/>
        <v>93780430.599343002</v>
      </c>
      <c r="DR59" s="14">
        <f t="shared" si="408"/>
        <v>10067.679076687386</v>
      </c>
      <c r="DS59" s="14">
        <f>IFERROR(VLOOKUP($A59,SpecEd23!$A$21:$Z$550,14,0),0)</f>
        <v>15306215.200222237</v>
      </c>
      <c r="DT59" s="14">
        <f t="shared" si="409"/>
        <v>1661.3379476828604</v>
      </c>
      <c r="DU59" s="14">
        <f>IFERROR(VLOOKUP($A59,ECFE!$A$16:$AB$347,9,0),0)</f>
        <v>732286.64282399998</v>
      </c>
      <c r="DV59" s="14">
        <f t="shared" si="410"/>
        <v>79.482456792266447</v>
      </c>
      <c r="DW59" s="14">
        <f>IFERROR(VLOOKUP($A59,ParaFY19!$A$21:$Z$543,7,0),0)</f>
        <v>33516</v>
      </c>
      <c r="DX59" s="14">
        <f t="shared" si="411"/>
        <v>3.6378295957664495</v>
      </c>
      <c r="DY59" s="14">
        <f>IFERROR(VLOOKUP($A59,ConEnroll!$A$7:$S$341,13,0),0)</f>
        <v>1048.55</v>
      </c>
      <c r="DZ59" s="14">
        <f t="shared" si="412"/>
        <v>0.11380970947132446</v>
      </c>
      <c r="EA59" s="14">
        <f t="shared" si="345"/>
        <v>766851.19282400003</v>
      </c>
      <c r="EB59" s="14">
        <f t="shared" si="413"/>
        <v>83.234096097504221</v>
      </c>
      <c r="EC59" s="14">
        <f t="shared" si="346"/>
        <v>109853496.99238923</v>
      </c>
      <c r="ED59" s="14">
        <f t="shared" si="414"/>
        <v>11923.508251502393</v>
      </c>
      <c r="EE59" s="62"/>
      <c r="EF59" s="14">
        <f t="shared" si="347"/>
        <v>338.7045226387454</v>
      </c>
      <c r="EG59" s="14">
        <f t="shared" si="348"/>
        <v>60.36776877822922</v>
      </c>
      <c r="EH59" s="14">
        <f t="shared" si="349"/>
        <v>6.7469922051035951</v>
      </c>
      <c r="EI59" s="14">
        <f t="shared" si="415"/>
        <v>405.81928362207822</v>
      </c>
      <c r="EJ59" s="37">
        <f t="shared" si="351"/>
        <v>3.523443676537865E-2</v>
      </c>
      <c r="EK59" s="42"/>
      <c r="EL59" s="14" t="str">
        <f>IFERROR(VLOOKUP($A59,#REF!,27,0),"0")</f>
        <v>0</v>
      </c>
      <c r="EM59" s="14">
        <f t="shared" si="416"/>
        <v>0</v>
      </c>
      <c r="EN59" s="14" t="str">
        <f>IFERROR(VLOOKUP($A59,SpecEd23!#REF!,23,0)," ")</f>
        <v xml:space="preserve"> </v>
      </c>
      <c r="EO59" s="14" t="e">
        <f t="shared" si="417"/>
        <v>#VALUE!</v>
      </c>
      <c r="EP59" s="14">
        <f>IFERROR(VLOOKUP($A59,ECFE!#REF!,24,0),0)</f>
        <v>0</v>
      </c>
      <c r="EQ59" s="14">
        <f t="shared" si="418"/>
        <v>0</v>
      </c>
      <c r="ER59" s="14">
        <f>IFERROR(VLOOKUP($A59,#REF!,30,0),0)</f>
        <v>0</v>
      </c>
      <c r="ES59" s="14">
        <f t="shared" si="419"/>
        <v>0</v>
      </c>
      <c r="ET59" s="14">
        <f>IFERROR(VLOOKUP($A59,#REF!,12,0),0)</f>
        <v>0</v>
      </c>
      <c r="EU59" s="14">
        <f t="shared" si="420"/>
        <v>0</v>
      </c>
      <c r="EV59" s="14">
        <v>0</v>
      </c>
      <c r="EW59" s="14">
        <f t="shared" si="421"/>
        <v>0</v>
      </c>
      <c r="EX59" s="14">
        <f>IFERROR(VLOOKUP($A59,ConEnroll!$A$8:$S$601,16,0),0)</f>
        <v>100</v>
      </c>
      <c r="EY59" s="14">
        <f t="shared" si="422"/>
        <v>1.0854008818971386E-2</v>
      </c>
      <c r="EZ59" s="14">
        <f t="shared" si="423"/>
        <v>100</v>
      </c>
      <c r="FA59" s="14">
        <f t="shared" si="424"/>
        <v>1.0854008818971386E-2</v>
      </c>
      <c r="FB59" s="14" t="e">
        <f t="shared" si="425"/>
        <v>#VALUE!</v>
      </c>
      <c r="FC59" s="14" t="e">
        <f t="shared" si="426"/>
        <v>#VALUE!</v>
      </c>
      <c r="FD59" s="62"/>
      <c r="FE59" s="14">
        <f t="shared" si="352"/>
        <v>10178.936207722028</v>
      </c>
      <c r="FF59" s="14" t="e">
        <f t="shared" si="353"/>
        <v>#VALUE!</v>
      </c>
      <c r="FG59" s="14">
        <f t="shared" si="427"/>
        <v>83.223242088685254</v>
      </c>
      <c r="FH59" s="14" t="e">
        <f t="shared" si="354"/>
        <v>#VALUE!</v>
      </c>
      <c r="FI59" s="37" t="e">
        <f t="shared" si="355"/>
        <v>#VALUE!</v>
      </c>
      <c r="FJ59" s="12"/>
      <c r="FK59" s="14" t="str">
        <f>IFERROR(VLOOKUP($A59,#REF!,27,0),"0")</f>
        <v>0</v>
      </c>
      <c r="FL59" s="14">
        <f t="shared" si="428"/>
        <v>0</v>
      </c>
      <c r="FM59" s="14" t="str">
        <f>IFERROR(VLOOKUP($A59,SpecEd23!$X$22:$Y$610,59,0)," ")</f>
        <v xml:space="preserve"> </v>
      </c>
      <c r="FN59" s="14" t="e">
        <f t="shared" si="429"/>
        <v>#VALUE!</v>
      </c>
      <c r="FO59" s="14">
        <f>IFERROR(VLOOKUP($A59,ECFE!#REF!,26,0),0)</f>
        <v>0</v>
      </c>
      <c r="FP59" s="14">
        <f t="shared" si="430"/>
        <v>0</v>
      </c>
      <c r="FQ59" s="14">
        <f>IFERROR(VLOOKUP($A59,#REF!,16,0),0)</f>
        <v>0</v>
      </c>
      <c r="FR59" s="14">
        <f t="shared" si="431"/>
        <v>0</v>
      </c>
      <c r="FS59" s="14">
        <f>IFERROR(VLOOKUP($A59,#REF!,12,0),0)</f>
        <v>0</v>
      </c>
      <c r="FT59" s="14">
        <f t="shared" si="432"/>
        <v>0</v>
      </c>
      <c r="FU59" s="14">
        <v>0</v>
      </c>
      <c r="FV59" s="14">
        <f t="shared" si="433"/>
        <v>0</v>
      </c>
      <c r="FW59" s="14">
        <f>IFERROR(VLOOKUP($A59,ConEnroll!$A$8:$S$601,16,0),0)</f>
        <v>100</v>
      </c>
      <c r="FX59" s="14">
        <f t="shared" si="434"/>
        <v>1.0854008818971386E-2</v>
      </c>
      <c r="FY59" s="14">
        <f t="shared" si="435"/>
        <v>100</v>
      </c>
      <c r="FZ59" s="14">
        <f t="shared" si="436"/>
        <v>1.0854008818971386E-2</v>
      </c>
      <c r="GA59" s="14" t="e">
        <f t="shared" si="437"/>
        <v>#VALUE!</v>
      </c>
      <c r="GB59" s="14" t="e">
        <f t="shared" si="438"/>
        <v>#VALUE!</v>
      </c>
      <c r="GC59" s="39"/>
      <c r="GD59" s="14">
        <f t="shared" si="356"/>
        <v>-9840.2316850832831</v>
      </c>
      <c r="GE59" s="14" t="e">
        <f t="shared" si="357"/>
        <v>#VALUE!</v>
      </c>
      <c r="GF59" s="14">
        <f t="shared" si="358"/>
        <v>-76.476249883581659</v>
      </c>
      <c r="GG59" s="14" t="e">
        <f t="shared" si="359"/>
        <v>#VALUE!</v>
      </c>
      <c r="GH59" s="37" t="e">
        <f t="shared" si="360"/>
        <v>#VALUE!</v>
      </c>
    </row>
    <row r="60" spans="1:190" ht="12.5" x14ac:dyDescent="0.25">
      <c r="A60" s="67">
        <v>113</v>
      </c>
      <c r="B60" s="35">
        <v>1</v>
      </c>
      <c r="C60" s="14">
        <v>6</v>
      </c>
      <c r="D60" s="14"/>
      <c r="E60" s="14"/>
      <c r="F60" s="35" t="s">
        <v>2425</v>
      </c>
      <c r="G60" s="41"/>
      <c r="H60" s="14">
        <f>IFERROR(VLOOKUP($A60,BaseFY22!$A$7:$AK$528,6,0),0)</f>
        <v>730</v>
      </c>
      <c r="I60" s="14">
        <f>IFERROR(VLOOKUP($A60,BaseFY22!$A$7:$AK$528,28,0),0)</f>
        <v>7315572.8468540004</v>
      </c>
      <c r="J60" s="14">
        <f t="shared" si="361"/>
        <v>10021.332666923288</v>
      </c>
      <c r="K60" s="14">
        <f>IFERROR(VLOOKUP($A60,SpecEd22!$A$21:$BB$605,24,0)," ")</f>
        <v>1338413.8751152046</v>
      </c>
      <c r="L60" s="14">
        <f t="shared" si="362"/>
        <v>1833.4436645413762</v>
      </c>
      <c r="M60" s="14">
        <f>IFERROR(VLOOKUP($A60,ECFE!$A$16:$AB$347,7,0),0)</f>
        <v>77786.115000000005</v>
      </c>
      <c r="N60" s="14">
        <f t="shared" si="318"/>
        <v>106.55632191780822</v>
      </c>
      <c r="O60" s="14">
        <v>0</v>
      </c>
      <c r="P60" s="14">
        <f t="shared" si="318"/>
        <v>0</v>
      </c>
      <c r="Q60" s="14">
        <f>IFERROR(VLOOKUP($A60,ConEnroll!$A$7:$S$337,10,0),0)</f>
        <v>5085.46</v>
      </c>
      <c r="R60" s="14">
        <f t="shared" si="363"/>
        <v>6.9663835616438359</v>
      </c>
      <c r="S60" s="14">
        <f t="shared" si="319"/>
        <v>82871.575000000012</v>
      </c>
      <c r="T60" s="14">
        <f t="shared" si="364"/>
        <v>113.52270547945207</v>
      </c>
      <c r="U60" s="14">
        <f t="shared" si="320"/>
        <v>8736858.2969692051</v>
      </c>
      <c r="V60" s="14">
        <f t="shared" si="365"/>
        <v>11968.299036944116</v>
      </c>
      <c r="W60" s="42"/>
      <c r="X60" s="14">
        <f>IFERROR(VLOOKUP($A60,HouseFY22!$A$6:$AJ$528,28,0),0)</f>
        <v>7527096.229607</v>
      </c>
      <c r="Y60" s="14">
        <f t="shared" si="366"/>
        <v>10311.090725489041</v>
      </c>
      <c r="Z60" s="14">
        <f>IFERROR(VLOOKUP($A60,Compens80percent!$A$13:$M$560,12,0),0)</f>
        <v>0</v>
      </c>
      <c r="AA60" s="14">
        <f t="shared" si="366"/>
        <v>0</v>
      </c>
      <c r="AB60" s="14">
        <f t="shared" si="367"/>
        <v>7527096.229607</v>
      </c>
      <c r="AC60" s="14">
        <f t="shared" si="366"/>
        <v>10311.090725489041</v>
      </c>
      <c r="AD60" s="14">
        <f>IFERROR(VLOOKUP(A60,SpecEd22!$A$21:$Z$550,14,0),0)</f>
        <v>1361760.0268597882</v>
      </c>
      <c r="AE60" s="14">
        <f t="shared" si="368"/>
        <v>1865.424694328477</v>
      </c>
      <c r="AF60" s="14">
        <f>IFERROR(VLOOKUP($A60,ECFE!$A$16:$AB$348,8,0),0)</f>
        <v>79341.837299999999</v>
      </c>
      <c r="AG60" s="14">
        <f t="shared" si="369"/>
        <v>108.68744835616438</v>
      </c>
      <c r="AH60" s="14">
        <f>IFERROR(VLOOKUP(A60,ParaFY19!$A$21:$Z$543,7,0),0)</f>
        <v>8624</v>
      </c>
      <c r="AI60" s="14">
        <f t="shared" si="370"/>
        <v>11.813698630136987</v>
      </c>
      <c r="AJ60" s="14">
        <f>IFERROR(VLOOKUP(A60,ConEnroll!$A$7:$S$341,13,0),0)</f>
        <v>6356.8249999999998</v>
      </c>
      <c r="AK60" s="14">
        <f t="shared" si="371"/>
        <v>8.7079794520547935</v>
      </c>
      <c r="AL60" s="14">
        <f t="shared" si="324"/>
        <v>94322.662299999996</v>
      </c>
      <c r="AM60" s="14">
        <f t="shared" si="372"/>
        <v>129.20912643835615</v>
      </c>
      <c r="AN60" s="14">
        <f t="shared" si="373"/>
        <v>8983178.9187667873</v>
      </c>
      <c r="AO60" s="14">
        <f t="shared" si="374"/>
        <v>12305.724546255873</v>
      </c>
      <c r="AP60" s="62"/>
      <c r="AQ60" s="14">
        <f t="shared" si="51"/>
        <v>289.75805856575244</v>
      </c>
      <c r="AR60" s="14">
        <f t="shared" si="325"/>
        <v>31.981029787100852</v>
      </c>
      <c r="AS60" s="14">
        <f t="shared" si="326"/>
        <v>15.68642095890408</v>
      </c>
      <c r="AT60" s="14">
        <f t="shared" si="375"/>
        <v>337.42550931175737</v>
      </c>
      <c r="AU60" s="37">
        <f t="shared" si="328"/>
        <v>2.8193271931974784E-2</v>
      </c>
      <c r="AV60" s="42"/>
      <c r="AW60" s="14" t="str">
        <f>IFERROR(VLOOKUP($A60,#REF!,27,0),"0")</f>
        <v>0</v>
      </c>
      <c r="AX60" s="14">
        <f t="shared" si="376"/>
        <v>0</v>
      </c>
      <c r="AY60" s="14" t="str">
        <f>IFERROR(VLOOKUP($A60,SpecEd22!#REF!,23,0)," ")</f>
        <v xml:space="preserve"> </v>
      </c>
      <c r="AZ60" s="14" t="e">
        <f t="shared" si="377"/>
        <v>#VALUE!</v>
      </c>
      <c r="BA60" s="14">
        <f>IFERROR(VLOOKUP($A60,ECFE!#REF!,23,0),0)</f>
        <v>0</v>
      </c>
      <c r="BB60" s="14">
        <f t="shared" si="378"/>
        <v>0</v>
      </c>
      <c r="BC60" s="14">
        <f>IFERROR(VLOOKUP($A60,#REF!,17,0),0)</f>
        <v>0</v>
      </c>
      <c r="BD60" s="14">
        <f t="shared" si="379"/>
        <v>0</v>
      </c>
      <c r="BE60" s="14">
        <f>IFERROR(VLOOKUP($A60,#REF!,9,0),0)</f>
        <v>0</v>
      </c>
      <c r="BF60" s="14">
        <f t="shared" si="380"/>
        <v>0</v>
      </c>
      <c r="BG60" s="14">
        <v>0</v>
      </c>
      <c r="BH60" s="14">
        <f t="shared" si="381"/>
        <v>0</v>
      </c>
      <c r="BI60" s="14">
        <f>IFERROR(VLOOKUP($A60,ConEnroll!$A$8:$S$601,15,0),0)</f>
        <v>-5</v>
      </c>
      <c r="BJ60" s="14">
        <f t="shared" si="382"/>
        <v>-6.8493150684931503E-3</v>
      </c>
      <c r="BK60" s="14">
        <f t="shared" si="383"/>
        <v>-5</v>
      </c>
      <c r="BL60" s="14">
        <f t="shared" si="384"/>
        <v>-6.8493150684931503E-3</v>
      </c>
      <c r="BM60" s="14" t="e">
        <f t="shared" si="385"/>
        <v>#VALUE!</v>
      </c>
      <c r="BN60" s="14" t="e">
        <f t="shared" si="386"/>
        <v>#VALUE!</v>
      </c>
      <c r="BO60" s="42"/>
      <c r="BP60" s="14">
        <f t="shared" si="331"/>
        <v>10311.090725489041</v>
      </c>
      <c r="BQ60" s="14" t="e">
        <f t="shared" si="332"/>
        <v>#VALUE!</v>
      </c>
      <c r="BR60" s="14">
        <f t="shared" si="387"/>
        <v>129.21597575342466</v>
      </c>
      <c r="BS60" s="14" t="e">
        <f t="shared" si="334"/>
        <v>#VALUE!</v>
      </c>
      <c r="BT60" s="37" t="e">
        <f t="shared" si="335"/>
        <v>#VALUE!</v>
      </c>
      <c r="BU60" s="41"/>
      <c r="BV60" s="14" t="str">
        <f>IFERROR(VLOOKUP($A60,#REF!,27,0),"0")</f>
        <v>0</v>
      </c>
      <c r="BW60" s="14">
        <f t="shared" si="388"/>
        <v>0</v>
      </c>
      <c r="BX60" s="14" t="str">
        <f>IFERROR(VLOOKUP($A60,SpecEd22!$Z$22:$AV$606,59,0)," ")</f>
        <v xml:space="preserve"> </v>
      </c>
      <c r="BY60" s="14" t="e">
        <f t="shared" si="389"/>
        <v>#VALUE!</v>
      </c>
      <c r="BZ60" s="14">
        <f>IFERROR(VLOOKUP($A60,ECFE!#REF!,25,0),0)</f>
        <v>0</v>
      </c>
      <c r="CA60" s="14">
        <f t="shared" si="390"/>
        <v>0</v>
      </c>
      <c r="CB60" s="14">
        <f>IFERROR(VLOOKUP($A60,#REF!,17,0),0)</f>
        <v>0</v>
      </c>
      <c r="CC60" s="14">
        <f t="shared" si="391"/>
        <v>0</v>
      </c>
      <c r="CD60" s="14">
        <f>IFERROR(VLOOKUP($A60,#REF!,9,0),0)</f>
        <v>0</v>
      </c>
      <c r="CE60" s="14">
        <f t="shared" si="392"/>
        <v>0</v>
      </c>
      <c r="CF60" s="14">
        <v>0</v>
      </c>
      <c r="CG60" s="14">
        <f t="shared" si="393"/>
        <v>0</v>
      </c>
      <c r="CH60" s="14">
        <f>IFERROR(VLOOKUP($A60,ConEnroll!$A$8:$S$601,15,0),0)</f>
        <v>-5</v>
      </c>
      <c r="CI60" s="14">
        <f t="shared" si="394"/>
        <v>-6.8493150684931503E-3</v>
      </c>
      <c r="CJ60" s="14">
        <f t="shared" si="395"/>
        <v>-5</v>
      </c>
      <c r="CK60" s="14">
        <f t="shared" si="396"/>
        <v>-6.8493150684931503E-3</v>
      </c>
      <c r="CL60" s="14" t="e">
        <f t="shared" si="397"/>
        <v>#VALUE!</v>
      </c>
      <c r="CM60" s="14" t="e">
        <f t="shared" si="398"/>
        <v>#VALUE!</v>
      </c>
      <c r="CN60" s="42"/>
      <c r="CO60" s="14">
        <f t="shared" si="338"/>
        <v>-10021.332666923288</v>
      </c>
      <c r="CP60" s="14" t="e">
        <f t="shared" si="339"/>
        <v>#VALUE!</v>
      </c>
      <c r="CQ60" s="14">
        <f t="shared" si="340"/>
        <v>-113.52955479452056</v>
      </c>
      <c r="CR60" s="14" t="e">
        <f t="shared" si="341"/>
        <v>#VALUE!</v>
      </c>
      <c r="CS60" s="37" t="e">
        <f t="shared" si="342"/>
        <v>#VALUE!</v>
      </c>
      <c r="CT60" s="239"/>
      <c r="CU60" s="239"/>
      <c r="CV60" s="468"/>
      <c r="CW60" s="14">
        <f>IFERROR(VLOOKUP($A60,BaseFY23!$A$7:$AK$527,6,0),0)</f>
        <v>750.26390100000003</v>
      </c>
      <c r="CX60" s="14">
        <f>IFERROR(VLOOKUP($A60,BaseFY23!$A$7:$AN$528,28,0),0)</f>
        <v>7475512.7903589997</v>
      </c>
      <c r="CY60" s="14">
        <f t="shared" si="399"/>
        <v>9963.8444291337419</v>
      </c>
      <c r="CZ60" s="14">
        <f>IFERROR(VLOOKUP($A60,SpecEd23!$A$21:$BB$605,23,0)," ")</f>
        <v>1426328.0342808126</v>
      </c>
      <c r="DA60" s="14">
        <f t="shared" si="400"/>
        <v>1901.1017754948768</v>
      </c>
      <c r="DB60" s="14">
        <f>IFERROR(VLOOKUP($A60,ECFE!$A$16:$AB$347,7,0),0)</f>
        <v>77786.115000000005</v>
      </c>
      <c r="DC60" s="14">
        <f t="shared" si="401"/>
        <v>103.67833891024434</v>
      </c>
      <c r="DD60" s="14">
        <v>0</v>
      </c>
      <c r="DE60" s="14">
        <f t="shared" si="402"/>
        <v>0</v>
      </c>
      <c r="DF60" s="14">
        <f>IFERROR(VLOOKUP($A60,ConEnroll!$A$7:$S$338,10,0),0)</f>
        <v>5085.46</v>
      </c>
      <c r="DG60" s="14">
        <f t="shared" si="403"/>
        <v>6.7782282917007892</v>
      </c>
      <c r="DH60" s="14">
        <f t="shared" si="343"/>
        <v>82871.575000000012</v>
      </c>
      <c r="DI60" s="14">
        <f t="shared" si="404"/>
        <v>110.45656720194513</v>
      </c>
      <c r="DJ60" s="14">
        <f t="shared" si="344"/>
        <v>8984712.3996398132</v>
      </c>
      <c r="DK60" s="14">
        <f t="shared" si="405"/>
        <v>11975.402771830566</v>
      </c>
      <c r="DL60" s="42"/>
      <c r="DM60" s="14">
        <f>IFERROR(VLOOKUP($A60,HouseFY23!$A$7:$AJ$528,28,0),0)</f>
        <v>7829026.3804829996</v>
      </c>
      <c r="DN60" s="14">
        <f t="shared" si="406"/>
        <v>10435.030087477178</v>
      </c>
      <c r="DO60" s="14">
        <f>IFERROR(VLOOKUP($A60,Compens80percent!$A$13:$M$560,12,0),0)</f>
        <v>0</v>
      </c>
      <c r="DP60" s="14">
        <f t="shared" si="406"/>
        <v>0</v>
      </c>
      <c r="DQ60" s="14">
        <f t="shared" si="407"/>
        <v>7829026.3804829996</v>
      </c>
      <c r="DR60" s="14">
        <f t="shared" si="408"/>
        <v>10724.69367189452</v>
      </c>
      <c r="DS60" s="14">
        <f>IFERROR(VLOOKUP($A60,SpecEd23!$A$21:$Z$550,14,0),0)</f>
        <v>1474326.5342164238</v>
      </c>
      <c r="DT60" s="14">
        <f t="shared" si="409"/>
        <v>1965.0772644816664</v>
      </c>
      <c r="DU60" s="14">
        <f>IFERROR(VLOOKUP($A60,ECFE!$A$16:$AB$347,9,0),0)</f>
        <v>80928.674046</v>
      </c>
      <c r="DV60" s="14">
        <f t="shared" si="410"/>
        <v>107.8669438022182</v>
      </c>
      <c r="DW60" s="14">
        <f>IFERROR(VLOOKUP($A60,ParaFY19!$A$21:$Z$543,7,0),0)</f>
        <v>8624</v>
      </c>
      <c r="DX60" s="14">
        <f t="shared" si="411"/>
        <v>11.494622076985682</v>
      </c>
      <c r="DY60" s="14">
        <f>IFERROR(VLOOKUP($A60,ConEnroll!$A$7:$S$341,13,0),0)</f>
        <v>6356.8249999999998</v>
      </c>
      <c r="DZ60" s="14">
        <f t="shared" si="412"/>
        <v>8.4727853646259863</v>
      </c>
      <c r="EA60" s="14">
        <f t="shared" si="345"/>
        <v>95909.499045999997</v>
      </c>
      <c r="EB60" s="14">
        <f t="shared" si="413"/>
        <v>127.83435124382986</v>
      </c>
      <c r="EC60" s="14">
        <f t="shared" si="346"/>
        <v>9399262.4137454238</v>
      </c>
      <c r="ED60" s="14">
        <f t="shared" si="414"/>
        <v>12527.941703202676</v>
      </c>
      <c r="EE60" s="62"/>
      <c r="EF60" s="14">
        <f t="shared" si="347"/>
        <v>471.18565834343644</v>
      </c>
      <c r="EG60" s="14">
        <f t="shared" si="348"/>
        <v>63.975488986789514</v>
      </c>
      <c r="EH60" s="14">
        <f t="shared" si="349"/>
        <v>17.377784041884723</v>
      </c>
      <c r="EI60" s="14">
        <f t="shared" si="415"/>
        <v>552.53893137211071</v>
      </c>
      <c r="EJ60" s="37">
        <f t="shared" si="351"/>
        <v>4.6139486236891666E-2</v>
      </c>
      <c r="EK60" s="42"/>
      <c r="EL60" s="14" t="str">
        <f>IFERROR(VLOOKUP($A60,#REF!,27,0),"0")</f>
        <v>0</v>
      </c>
      <c r="EM60" s="14">
        <f t="shared" si="416"/>
        <v>0</v>
      </c>
      <c r="EN60" s="14" t="str">
        <f>IFERROR(VLOOKUP($A60,SpecEd23!#REF!,23,0)," ")</f>
        <v xml:space="preserve"> </v>
      </c>
      <c r="EO60" s="14" t="e">
        <f t="shared" si="417"/>
        <v>#VALUE!</v>
      </c>
      <c r="EP60" s="14">
        <f>IFERROR(VLOOKUP($A60,ECFE!#REF!,24,0),0)</f>
        <v>0</v>
      </c>
      <c r="EQ60" s="14">
        <f t="shared" si="418"/>
        <v>0</v>
      </c>
      <c r="ER60" s="14">
        <f>IFERROR(VLOOKUP($A60,#REF!,30,0),0)</f>
        <v>0</v>
      </c>
      <c r="ES60" s="14">
        <f t="shared" si="419"/>
        <v>0</v>
      </c>
      <c r="ET60" s="14">
        <f>IFERROR(VLOOKUP($A60,#REF!,12,0),0)</f>
        <v>0</v>
      </c>
      <c r="EU60" s="14">
        <f t="shared" si="420"/>
        <v>0</v>
      </c>
      <c r="EV60" s="14">
        <v>0</v>
      </c>
      <c r="EW60" s="14">
        <f t="shared" si="421"/>
        <v>0</v>
      </c>
      <c r="EX60" s="14">
        <f>IFERROR(VLOOKUP($A60,ConEnroll!$A$8:$S$601,16,0),0)</f>
        <v>108</v>
      </c>
      <c r="EY60" s="14">
        <f t="shared" si="422"/>
        <v>0.14394934883052568</v>
      </c>
      <c r="EZ60" s="14">
        <f t="shared" si="423"/>
        <v>108</v>
      </c>
      <c r="FA60" s="14">
        <f t="shared" si="424"/>
        <v>0.14394934883052568</v>
      </c>
      <c r="FB60" s="14" t="e">
        <f t="shared" si="425"/>
        <v>#VALUE!</v>
      </c>
      <c r="FC60" s="14" t="e">
        <f t="shared" si="426"/>
        <v>#VALUE!</v>
      </c>
      <c r="FD60" s="62"/>
      <c r="FE60" s="14">
        <f t="shared" si="352"/>
        <v>10435.030087477178</v>
      </c>
      <c r="FF60" s="14" t="e">
        <f t="shared" si="353"/>
        <v>#VALUE!</v>
      </c>
      <c r="FG60" s="14">
        <f t="shared" si="427"/>
        <v>127.69040189499933</v>
      </c>
      <c r="FH60" s="14" t="e">
        <f t="shared" si="354"/>
        <v>#VALUE!</v>
      </c>
      <c r="FI60" s="37" t="e">
        <f t="shared" si="355"/>
        <v>#VALUE!</v>
      </c>
      <c r="FJ60" s="12"/>
      <c r="FK60" s="14" t="str">
        <f>IFERROR(VLOOKUP($A60,#REF!,27,0),"0")</f>
        <v>0</v>
      </c>
      <c r="FL60" s="14">
        <f t="shared" si="428"/>
        <v>0</v>
      </c>
      <c r="FM60" s="14" t="str">
        <f>IFERROR(VLOOKUP($A60,SpecEd23!$X$22:$Y$610,59,0)," ")</f>
        <v xml:space="preserve"> </v>
      </c>
      <c r="FN60" s="14" t="e">
        <f t="shared" si="429"/>
        <v>#VALUE!</v>
      </c>
      <c r="FO60" s="14">
        <f>IFERROR(VLOOKUP($A60,ECFE!#REF!,26,0),0)</f>
        <v>0</v>
      </c>
      <c r="FP60" s="14">
        <f t="shared" si="430"/>
        <v>0</v>
      </c>
      <c r="FQ60" s="14">
        <f>IFERROR(VLOOKUP($A60,#REF!,16,0),0)</f>
        <v>0</v>
      </c>
      <c r="FR60" s="14">
        <f t="shared" si="431"/>
        <v>0</v>
      </c>
      <c r="FS60" s="14">
        <f>IFERROR(VLOOKUP($A60,#REF!,12,0),0)</f>
        <v>0</v>
      </c>
      <c r="FT60" s="14">
        <f t="shared" si="432"/>
        <v>0</v>
      </c>
      <c r="FU60" s="14">
        <v>0</v>
      </c>
      <c r="FV60" s="14">
        <f t="shared" si="433"/>
        <v>0</v>
      </c>
      <c r="FW60" s="14">
        <f>IFERROR(VLOOKUP($A60,ConEnroll!$A$8:$S$601,16,0),0)</f>
        <v>108</v>
      </c>
      <c r="FX60" s="14">
        <f t="shared" si="434"/>
        <v>0.14394934883052568</v>
      </c>
      <c r="FY60" s="14">
        <f t="shared" si="435"/>
        <v>108</v>
      </c>
      <c r="FZ60" s="14">
        <f t="shared" si="436"/>
        <v>0.14394934883052568</v>
      </c>
      <c r="GA60" s="14" t="e">
        <f t="shared" si="437"/>
        <v>#VALUE!</v>
      </c>
      <c r="GB60" s="14" t="e">
        <f t="shared" si="438"/>
        <v>#VALUE!</v>
      </c>
      <c r="GC60" s="39"/>
      <c r="GD60" s="14">
        <f t="shared" si="356"/>
        <v>-9963.8444291337419</v>
      </c>
      <c r="GE60" s="14" t="e">
        <f t="shared" si="357"/>
        <v>#VALUE!</v>
      </c>
      <c r="GF60" s="14">
        <f t="shared" si="358"/>
        <v>-110.3126178531146</v>
      </c>
      <c r="GG60" s="14" t="e">
        <f t="shared" si="359"/>
        <v>#VALUE!</v>
      </c>
      <c r="GH60" s="37" t="e">
        <f t="shared" si="360"/>
        <v>#VALUE!</v>
      </c>
    </row>
    <row r="61" spans="1:190" ht="12.5" x14ac:dyDescent="0.25">
      <c r="A61" s="67">
        <v>115</v>
      </c>
      <c r="B61" s="35">
        <v>1</v>
      </c>
      <c r="C61" s="14">
        <v>5</v>
      </c>
      <c r="D61" s="14"/>
      <c r="E61" s="14"/>
      <c r="F61" s="35" t="s">
        <v>1865</v>
      </c>
      <c r="G61" s="41"/>
      <c r="H61" s="14">
        <f>IFERROR(VLOOKUP($A61,BaseFY22!$A$7:$AK$528,6,0),0)</f>
        <v>1275</v>
      </c>
      <c r="I61" s="14">
        <f>IFERROR(VLOOKUP($A61,BaseFY22!$A$7:$AK$528,28,0),0)</f>
        <v>13842884</v>
      </c>
      <c r="J61" s="14">
        <f t="shared" si="361"/>
        <v>10857.163921568628</v>
      </c>
      <c r="K61" s="14">
        <f>IFERROR(VLOOKUP($A61,SpecEd22!$A$21:$BB$605,24,0)," ")</f>
        <v>2759126.3746389062</v>
      </c>
      <c r="L61" s="14">
        <f t="shared" si="362"/>
        <v>2164.0206859912992</v>
      </c>
      <c r="M61" s="14">
        <f>IFERROR(VLOOKUP($A61,ECFE!$A$16:$AB$347,7,0),0)</f>
        <v>80806.934999999998</v>
      </c>
      <c r="N61" s="14">
        <f t="shared" si="318"/>
        <v>63.377988235294119</v>
      </c>
      <c r="O61" s="14">
        <v>0</v>
      </c>
      <c r="P61" s="14">
        <f t="shared" si="318"/>
        <v>0</v>
      </c>
      <c r="Q61" s="14">
        <f>IFERROR(VLOOKUP($A61,ConEnroll!$A$7:$S$337,10,0),0)</f>
        <v>1467.97</v>
      </c>
      <c r="R61" s="14">
        <f t="shared" si="363"/>
        <v>1.1513490196078431</v>
      </c>
      <c r="S61" s="14">
        <f t="shared" si="319"/>
        <v>82274.904999999999</v>
      </c>
      <c r="T61" s="14">
        <f t="shared" si="364"/>
        <v>64.529337254901961</v>
      </c>
      <c r="U61" s="14">
        <f t="shared" si="320"/>
        <v>16684285.279638905</v>
      </c>
      <c r="V61" s="14">
        <f t="shared" si="365"/>
        <v>13085.713944814828</v>
      </c>
      <c r="W61" s="42"/>
      <c r="X61" s="14">
        <f>IFERROR(VLOOKUP($A61,HouseFY22!$A$6:$AJ$528,28,0),0)</f>
        <v>14077713</v>
      </c>
      <c r="Y61" s="14">
        <f t="shared" si="366"/>
        <v>11041.343529411764</v>
      </c>
      <c r="Z61" s="14">
        <f>IFERROR(VLOOKUP($A61,Compens80percent!$A$13:$M$560,12,0),0)</f>
        <v>5613.4399999999441</v>
      </c>
      <c r="AA61" s="14">
        <f t="shared" si="366"/>
        <v>4.4026980392156423</v>
      </c>
      <c r="AB61" s="14">
        <f t="shared" si="367"/>
        <v>14083326.439999999</v>
      </c>
      <c r="AC61" s="14">
        <f t="shared" si="366"/>
        <v>11045.74622745098</v>
      </c>
      <c r="AD61" s="14">
        <f>IFERROR(VLOOKUP(A61,SpecEd22!$A$21:$Z$550,14,0),0)</f>
        <v>2796284.0541191488</v>
      </c>
      <c r="AE61" s="14">
        <f t="shared" si="368"/>
        <v>2193.1639640150188</v>
      </c>
      <c r="AF61" s="14">
        <f>IFERROR(VLOOKUP($A61,ECFE!$A$16:$AB$348,8,0),0)</f>
        <v>82423.073700000008</v>
      </c>
      <c r="AG61" s="14">
        <f t="shared" si="369"/>
        <v>64.645548000000005</v>
      </c>
      <c r="AH61" s="14">
        <f>IFERROR(VLOOKUP(A61,ParaFY19!$A$21:$Z$543,7,0),0)</f>
        <v>10976</v>
      </c>
      <c r="AI61" s="14">
        <f t="shared" si="370"/>
        <v>8.6086274509803928</v>
      </c>
      <c r="AJ61" s="14">
        <f>IFERROR(VLOOKUP(A61,ConEnroll!$A$7:$S$341,13,0),0)</f>
        <v>1834.9625000000001</v>
      </c>
      <c r="AK61" s="14">
        <f t="shared" si="371"/>
        <v>1.4391862745098041</v>
      </c>
      <c r="AL61" s="14">
        <f t="shared" si="324"/>
        <v>95234.036200000002</v>
      </c>
      <c r="AM61" s="14">
        <f t="shared" si="372"/>
        <v>74.693361725490192</v>
      </c>
      <c r="AN61" s="14">
        <f t="shared" si="373"/>
        <v>16974844.530319151</v>
      </c>
      <c r="AO61" s="14">
        <f t="shared" si="374"/>
        <v>13313.603553191491</v>
      </c>
      <c r="AP61" s="62"/>
      <c r="AQ61" s="14">
        <f t="shared" si="51"/>
        <v>188.58230588235165</v>
      </c>
      <c r="AR61" s="14">
        <f t="shared" si="325"/>
        <v>29.143278023719631</v>
      </c>
      <c r="AS61" s="14">
        <f t="shared" si="326"/>
        <v>10.164024470588231</v>
      </c>
      <c r="AT61" s="14">
        <f t="shared" si="375"/>
        <v>227.88960837665951</v>
      </c>
      <c r="AU61" s="37">
        <f t="shared" si="328"/>
        <v>1.7415145198627854E-2</v>
      </c>
      <c r="AV61" s="42"/>
      <c r="AW61" s="14" t="str">
        <f>IFERROR(VLOOKUP($A61,#REF!,27,0),"0")</f>
        <v>0</v>
      </c>
      <c r="AX61" s="14">
        <f t="shared" si="376"/>
        <v>0</v>
      </c>
      <c r="AY61" s="14" t="str">
        <f>IFERROR(VLOOKUP($A61,SpecEd22!#REF!,23,0)," ")</f>
        <v xml:space="preserve"> </v>
      </c>
      <c r="AZ61" s="14" t="e">
        <f t="shared" si="377"/>
        <v>#VALUE!</v>
      </c>
      <c r="BA61" s="14">
        <f>IFERROR(VLOOKUP($A61,ECFE!#REF!,23,0),0)</f>
        <v>0</v>
      </c>
      <c r="BB61" s="14">
        <f t="shared" si="378"/>
        <v>0</v>
      </c>
      <c r="BC61" s="14">
        <f>IFERROR(VLOOKUP($A61,#REF!,17,0),0)</f>
        <v>0</v>
      </c>
      <c r="BD61" s="14">
        <f t="shared" si="379"/>
        <v>0</v>
      </c>
      <c r="BE61" s="14">
        <f>IFERROR(VLOOKUP($A61,#REF!,9,0),0)</f>
        <v>0</v>
      </c>
      <c r="BF61" s="14">
        <f t="shared" si="380"/>
        <v>0</v>
      </c>
      <c r="BG61" s="14">
        <v>0</v>
      </c>
      <c r="BH61" s="14">
        <f t="shared" si="381"/>
        <v>0</v>
      </c>
      <c r="BI61" s="14">
        <f>IFERROR(VLOOKUP($A61,ConEnroll!$A$8:$S$601,15,0),0)</f>
        <v>-5</v>
      </c>
      <c r="BJ61" s="14">
        <f t="shared" si="382"/>
        <v>-3.9215686274509803E-3</v>
      </c>
      <c r="BK61" s="14">
        <f t="shared" si="383"/>
        <v>-5</v>
      </c>
      <c r="BL61" s="14">
        <f t="shared" si="384"/>
        <v>-3.9215686274509803E-3</v>
      </c>
      <c r="BM61" s="14" t="e">
        <f t="shared" si="385"/>
        <v>#VALUE!</v>
      </c>
      <c r="BN61" s="14" t="e">
        <f t="shared" si="386"/>
        <v>#VALUE!</v>
      </c>
      <c r="BO61" s="42"/>
      <c r="BP61" s="14">
        <f t="shared" si="331"/>
        <v>11041.343529411764</v>
      </c>
      <c r="BQ61" s="14" t="e">
        <f t="shared" si="332"/>
        <v>#VALUE!</v>
      </c>
      <c r="BR61" s="14">
        <f t="shared" si="387"/>
        <v>74.697283294117639</v>
      </c>
      <c r="BS61" s="14" t="e">
        <f t="shared" si="334"/>
        <v>#VALUE!</v>
      </c>
      <c r="BT61" s="37" t="e">
        <f t="shared" si="335"/>
        <v>#VALUE!</v>
      </c>
      <c r="BU61" s="41"/>
      <c r="BV61" s="14" t="str">
        <f>IFERROR(VLOOKUP($A61,#REF!,27,0),"0")</f>
        <v>0</v>
      </c>
      <c r="BW61" s="14">
        <f t="shared" si="388"/>
        <v>0</v>
      </c>
      <c r="BX61" s="14" t="str">
        <f>IFERROR(VLOOKUP($A61,SpecEd22!$Z$22:$AV$606,59,0)," ")</f>
        <v xml:space="preserve"> </v>
      </c>
      <c r="BY61" s="14" t="e">
        <f t="shared" si="389"/>
        <v>#VALUE!</v>
      </c>
      <c r="BZ61" s="14">
        <f>IFERROR(VLOOKUP($A61,ECFE!#REF!,25,0),0)</f>
        <v>0</v>
      </c>
      <c r="CA61" s="14">
        <f t="shared" si="390"/>
        <v>0</v>
      </c>
      <c r="CB61" s="14">
        <f>IFERROR(VLOOKUP($A61,#REF!,17,0),0)</f>
        <v>0</v>
      </c>
      <c r="CC61" s="14">
        <f t="shared" si="391"/>
        <v>0</v>
      </c>
      <c r="CD61" s="14">
        <f>IFERROR(VLOOKUP($A61,#REF!,9,0),0)</f>
        <v>0</v>
      </c>
      <c r="CE61" s="14">
        <f t="shared" si="392"/>
        <v>0</v>
      </c>
      <c r="CF61" s="14">
        <v>0</v>
      </c>
      <c r="CG61" s="14">
        <f t="shared" si="393"/>
        <v>0</v>
      </c>
      <c r="CH61" s="14">
        <f>IFERROR(VLOOKUP($A61,ConEnroll!$A$8:$S$601,15,0),0)</f>
        <v>-5</v>
      </c>
      <c r="CI61" s="14">
        <f t="shared" si="394"/>
        <v>-3.9215686274509803E-3</v>
      </c>
      <c r="CJ61" s="14">
        <f t="shared" si="395"/>
        <v>-5</v>
      </c>
      <c r="CK61" s="14">
        <f t="shared" si="396"/>
        <v>-3.9215686274509803E-3</v>
      </c>
      <c r="CL61" s="14" t="e">
        <f t="shared" si="397"/>
        <v>#VALUE!</v>
      </c>
      <c r="CM61" s="14" t="e">
        <f t="shared" si="398"/>
        <v>#VALUE!</v>
      </c>
      <c r="CN61" s="42"/>
      <c r="CO61" s="14">
        <f t="shared" si="338"/>
        <v>-10857.163921568628</v>
      </c>
      <c r="CP61" s="14" t="e">
        <f t="shared" si="339"/>
        <v>#VALUE!</v>
      </c>
      <c r="CQ61" s="14">
        <f t="shared" si="340"/>
        <v>-64.533258823529408</v>
      </c>
      <c r="CR61" s="14" t="e">
        <f t="shared" si="341"/>
        <v>#VALUE!</v>
      </c>
      <c r="CS61" s="37" t="e">
        <f t="shared" si="342"/>
        <v>#VALUE!</v>
      </c>
      <c r="CT61" s="239"/>
      <c r="CU61" s="239"/>
      <c r="CV61" s="468"/>
      <c r="CW61" s="14">
        <f>IFERROR(VLOOKUP($A61,BaseFY23!$A$7:$AK$527,6,0),0)</f>
        <v>1425.853918</v>
      </c>
      <c r="CX61" s="14">
        <f>IFERROR(VLOOKUP($A61,BaseFY23!$A$7:$AN$528,28,0),0)</f>
        <v>15467063.5</v>
      </c>
      <c r="CY61" s="14">
        <f t="shared" si="399"/>
        <v>10847.579338067926</v>
      </c>
      <c r="CZ61" s="14">
        <f>IFERROR(VLOOKUP($A61,SpecEd23!$A$21:$BB$605,23,0)," ")</f>
        <v>3202123.8426539861</v>
      </c>
      <c r="DA61" s="14">
        <f t="shared" si="400"/>
        <v>2245.7587009653157</v>
      </c>
      <c r="DB61" s="14">
        <f>IFERROR(VLOOKUP($A61,ECFE!$A$16:$AB$347,7,0),0)</f>
        <v>80806.934999999998</v>
      </c>
      <c r="DC61" s="14">
        <f t="shared" si="401"/>
        <v>56.672660487790587</v>
      </c>
      <c r="DD61" s="14">
        <v>0</v>
      </c>
      <c r="DE61" s="14">
        <f t="shared" si="402"/>
        <v>0</v>
      </c>
      <c r="DF61" s="14">
        <f>IFERROR(VLOOKUP($A61,ConEnroll!$A$7:$S$338,10,0),0)</f>
        <v>1467.97</v>
      </c>
      <c r="DG61" s="14">
        <f t="shared" si="403"/>
        <v>1.029537445223754</v>
      </c>
      <c r="DH61" s="14">
        <f t="shared" si="343"/>
        <v>82274.904999999999</v>
      </c>
      <c r="DI61" s="14">
        <f t="shared" si="404"/>
        <v>57.70219793301434</v>
      </c>
      <c r="DJ61" s="14">
        <f t="shared" si="344"/>
        <v>18751462.247653984</v>
      </c>
      <c r="DK61" s="14">
        <f t="shared" si="405"/>
        <v>13151.040236966255</v>
      </c>
      <c r="DL61" s="42"/>
      <c r="DM61" s="14">
        <f>IFERROR(VLOOKUP($A61,HouseFY23!$A$7:$AJ$528,28,0),0)</f>
        <v>15996027.5</v>
      </c>
      <c r="DN61" s="14">
        <f t="shared" si="406"/>
        <v>11218.559838470072</v>
      </c>
      <c r="DO61" s="14">
        <f>IFERROR(VLOOKUP($A61,Compens80percent!$A$13:$M$560,12,0),0)</f>
        <v>5613.4399999999441</v>
      </c>
      <c r="DP61" s="14">
        <f t="shared" si="406"/>
        <v>3.9368969914349559</v>
      </c>
      <c r="DQ61" s="14">
        <f t="shared" si="407"/>
        <v>16001640.939999999</v>
      </c>
      <c r="DR61" s="14">
        <f t="shared" si="408"/>
        <v>12550.306619607843</v>
      </c>
      <c r="DS61" s="14">
        <f>IFERROR(VLOOKUP($A61,SpecEd23!$A$21:$Z$550,14,0),0)</f>
        <v>3287229.5052339644</v>
      </c>
      <c r="DT61" s="14">
        <f t="shared" si="409"/>
        <v>2305.4462057690012</v>
      </c>
      <c r="DU61" s="14">
        <f>IFERROR(VLOOKUP($A61,ECFE!$A$16:$AB$347,9,0),0)</f>
        <v>84071.535174000004</v>
      </c>
      <c r="DV61" s="14">
        <f t="shared" si="410"/>
        <v>58.962235971497329</v>
      </c>
      <c r="DW61" s="14">
        <f>IFERROR(VLOOKUP($A61,ParaFY19!$A$21:$Z$543,7,0),0)</f>
        <v>10976</v>
      </c>
      <c r="DX61" s="14">
        <f t="shared" si="411"/>
        <v>7.6978432793421687</v>
      </c>
      <c r="DY61" s="14">
        <f>IFERROR(VLOOKUP($A61,ConEnroll!$A$7:$S$341,13,0),0)</f>
        <v>1834.9625000000001</v>
      </c>
      <c r="DZ61" s="14">
        <f t="shared" si="412"/>
        <v>1.2869218065296926</v>
      </c>
      <c r="EA61" s="14">
        <f t="shared" si="345"/>
        <v>96882.497673999998</v>
      </c>
      <c r="EB61" s="14">
        <f t="shared" si="413"/>
        <v>67.947001057369192</v>
      </c>
      <c r="EC61" s="14">
        <f t="shared" si="346"/>
        <v>19380139.502907965</v>
      </c>
      <c r="ED61" s="14">
        <f t="shared" si="414"/>
        <v>13591.953045296443</v>
      </c>
      <c r="EE61" s="62"/>
      <c r="EF61" s="14">
        <f t="shared" si="347"/>
        <v>370.98050040214548</v>
      </c>
      <c r="EG61" s="14">
        <f t="shared" si="348"/>
        <v>59.687504803685442</v>
      </c>
      <c r="EH61" s="14">
        <f t="shared" si="349"/>
        <v>10.244803124354853</v>
      </c>
      <c r="EI61" s="14">
        <f t="shared" si="415"/>
        <v>440.91280833018578</v>
      </c>
      <c r="EJ61" s="37">
        <f t="shared" si="351"/>
        <v>3.3526838971325183E-2</v>
      </c>
      <c r="EK61" s="42"/>
      <c r="EL61" s="14" t="str">
        <f>IFERROR(VLOOKUP($A61,#REF!,27,0),"0")</f>
        <v>0</v>
      </c>
      <c r="EM61" s="14">
        <f t="shared" si="416"/>
        <v>0</v>
      </c>
      <c r="EN61" s="14" t="str">
        <f>IFERROR(VLOOKUP($A61,SpecEd23!#REF!,23,0)," ")</f>
        <v xml:space="preserve"> </v>
      </c>
      <c r="EO61" s="14" t="e">
        <f t="shared" si="417"/>
        <v>#VALUE!</v>
      </c>
      <c r="EP61" s="14">
        <f>IFERROR(VLOOKUP($A61,ECFE!#REF!,24,0),0)</f>
        <v>0</v>
      </c>
      <c r="EQ61" s="14">
        <f t="shared" si="418"/>
        <v>0</v>
      </c>
      <c r="ER61" s="14">
        <f>IFERROR(VLOOKUP($A61,#REF!,30,0),0)</f>
        <v>0</v>
      </c>
      <c r="ES61" s="14">
        <f t="shared" si="419"/>
        <v>0</v>
      </c>
      <c r="ET61" s="14">
        <f>IFERROR(VLOOKUP($A61,#REF!,12,0),0)</f>
        <v>0</v>
      </c>
      <c r="EU61" s="14">
        <f t="shared" si="420"/>
        <v>0</v>
      </c>
      <c r="EV61" s="14">
        <v>0</v>
      </c>
      <c r="EW61" s="14">
        <f t="shared" si="421"/>
        <v>0</v>
      </c>
      <c r="EX61" s="14">
        <f>IFERROR(VLOOKUP($A61,ConEnroll!$A$8:$S$601,16,0),0)</f>
        <v>110</v>
      </c>
      <c r="EY61" s="14">
        <f t="shared" si="422"/>
        <v>7.7146752981745489E-2</v>
      </c>
      <c r="EZ61" s="14">
        <f t="shared" si="423"/>
        <v>110</v>
      </c>
      <c r="FA61" s="14">
        <f t="shared" si="424"/>
        <v>7.7146752981745489E-2</v>
      </c>
      <c r="FB61" s="14" t="e">
        <f t="shared" si="425"/>
        <v>#VALUE!</v>
      </c>
      <c r="FC61" s="14" t="e">
        <f t="shared" si="426"/>
        <v>#VALUE!</v>
      </c>
      <c r="FD61" s="62"/>
      <c r="FE61" s="14">
        <f t="shared" si="352"/>
        <v>11218.559838470072</v>
      </c>
      <c r="FF61" s="14" t="e">
        <f t="shared" si="353"/>
        <v>#VALUE!</v>
      </c>
      <c r="FG61" s="14">
        <f t="shared" si="427"/>
        <v>67.869854304387445</v>
      </c>
      <c r="FH61" s="14" t="e">
        <f t="shared" si="354"/>
        <v>#VALUE!</v>
      </c>
      <c r="FI61" s="37" t="e">
        <f t="shared" si="355"/>
        <v>#VALUE!</v>
      </c>
      <c r="FJ61" s="12"/>
      <c r="FK61" s="14" t="str">
        <f>IFERROR(VLOOKUP($A61,#REF!,27,0),"0")</f>
        <v>0</v>
      </c>
      <c r="FL61" s="14">
        <f t="shared" si="428"/>
        <v>0</v>
      </c>
      <c r="FM61" s="14" t="str">
        <f>IFERROR(VLOOKUP($A61,SpecEd23!$X$22:$Y$610,59,0)," ")</f>
        <v xml:space="preserve"> </v>
      </c>
      <c r="FN61" s="14" t="e">
        <f t="shared" si="429"/>
        <v>#VALUE!</v>
      </c>
      <c r="FO61" s="14">
        <f>IFERROR(VLOOKUP($A61,ECFE!#REF!,26,0),0)</f>
        <v>0</v>
      </c>
      <c r="FP61" s="14">
        <f t="shared" si="430"/>
        <v>0</v>
      </c>
      <c r="FQ61" s="14">
        <f>IFERROR(VLOOKUP($A61,#REF!,16,0),0)</f>
        <v>0</v>
      </c>
      <c r="FR61" s="14">
        <f t="shared" si="431"/>
        <v>0</v>
      </c>
      <c r="FS61" s="14">
        <f>IFERROR(VLOOKUP($A61,#REF!,12,0),0)</f>
        <v>0</v>
      </c>
      <c r="FT61" s="14">
        <f t="shared" si="432"/>
        <v>0</v>
      </c>
      <c r="FU61" s="14">
        <v>0</v>
      </c>
      <c r="FV61" s="14">
        <f t="shared" si="433"/>
        <v>0</v>
      </c>
      <c r="FW61" s="14">
        <f>IFERROR(VLOOKUP($A61,ConEnroll!$A$8:$S$601,16,0),0)</f>
        <v>110</v>
      </c>
      <c r="FX61" s="14">
        <f t="shared" si="434"/>
        <v>7.7146752981745489E-2</v>
      </c>
      <c r="FY61" s="14">
        <f t="shared" si="435"/>
        <v>110</v>
      </c>
      <c r="FZ61" s="14">
        <f t="shared" si="436"/>
        <v>7.7146752981745489E-2</v>
      </c>
      <c r="GA61" s="14" t="e">
        <f t="shared" si="437"/>
        <v>#VALUE!</v>
      </c>
      <c r="GB61" s="14" t="e">
        <f t="shared" si="438"/>
        <v>#VALUE!</v>
      </c>
      <c r="GC61" s="39"/>
      <c r="GD61" s="14">
        <f t="shared" si="356"/>
        <v>-10847.579338067926</v>
      </c>
      <c r="GE61" s="14" t="e">
        <f t="shared" si="357"/>
        <v>#VALUE!</v>
      </c>
      <c r="GF61" s="14">
        <f t="shared" si="358"/>
        <v>-57.625051180032592</v>
      </c>
      <c r="GG61" s="14" t="e">
        <f t="shared" si="359"/>
        <v>#VALUE!</v>
      </c>
      <c r="GH61" s="37" t="e">
        <f t="shared" si="360"/>
        <v>#VALUE!</v>
      </c>
    </row>
    <row r="62" spans="1:190" ht="12.5" x14ac:dyDescent="0.25">
      <c r="A62" s="67">
        <v>116</v>
      </c>
      <c r="B62" s="35">
        <v>1</v>
      </c>
      <c r="C62" s="14">
        <v>6</v>
      </c>
      <c r="D62" s="14"/>
      <c r="E62" s="14"/>
      <c r="F62" s="35" t="s">
        <v>2426</v>
      </c>
      <c r="G62" s="41"/>
      <c r="H62" s="14">
        <f>IFERROR(VLOOKUP($A62,BaseFY22!$A$7:$AK$528,6,0),0)</f>
        <v>1195</v>
      </c>
      <c r="I62" s="14">
        <f>IFERROR(VLOOKUP($A62,BaseFY22!$A$7:$AK$528,28,0),0)</f>
        <v>10989000.441895001</v>
      </c>
      <c r="J62" s="14">
        <f t="shared" si="361"/>
        <v>9195.8162693682007</v>
      </c>
      <c r="K62" s="14">
        <f>IFERROR(VLOOKUP($A62,SpecEd22!$A$21:$BB$605,24,0)," ")</f>
        <v>1663019.3064245952</v>
      </c>
      <c r="L62" s="14">
        <f t="shared" si="362"/>
        <v>1391.6479551670252</v>
      </c>
      <c r="M62" s="14">
        <f>IFERROR(VLOOKUP($A62,ECFE!$A$16:$AB$347,7,0),0)</f>
        <v>53619.555</v>
      </c>
      <c r="N62" s="14">
        <f t="shared" si="318"/>
        <v>44.86992050209205</v>
      </c>
      <c r="O62" s="14">
        <v>0</v>
      </c>
      <c r="P62" s="14">
        <f t="shared" si="318"/>
        <v>0</v>
      </c>
      <c r="Q62" s="14">
        <f>IFERROR(VLOOKUP($A62,ConEnroll!$A$7:$S$337,10,0),0)</f>
        <v>10695.19</v>
      </c>
      <c r="R62" s="14">
        <f t="shared" si="363"/>
        <v>8.9499497907949799</v>
      </c>
      <c r="S62" s="14">
        <f t="shared" si="319"/>
        <v>64314.745000000003</v>
      </c>
      <c r="T62" s="14">
        <f t="shared" si="364"/>
        <v>53.819870292887032</v>
      </c>
      <c r="U62" s="14">
        <f t="shared" si="320"/>
        <v>12716334.493319595</v>
      </c>
      <c r="V62" s="14">
        <f t="shared" si="365"/>
        <v>10641.284094828114</v>
      </c>
      <c r="W62" s="42"/>
      <c r="X62" s="14">
        <f>IFERROR(VLOOKUP($A62,HouseFY22!$A$6:$AJ$528,28,0),0)</f>
        <v>11178048.441895001</v>
      </c>
      <c r="Y62" s="14">
        <f t="shared" si="366"/>
        <v>9354.015432548118</v>
      </c>
      <c r="Z62" s="14">
        <f>IFERROR(VLOOKUP($A62,Compens80percent!$A$13:$M$560,12,0),0)</f>
        <v>0</v>
      </c>
      <c r="AA62" s="14">
        <f t="shared" si="366"/>
        <v>0</v>
      </c>
      <c r="AB62" s="14">
        <f t="shared" si="367"/>
        <v>11178048.441895001</v>
      </c>
      <c r="AC62" s="14">
        <f t="shared" si="366"/>
        <v>9354.015432548118</v>
      </c>
      <c r="AD62" s="14">
        <f>IFERROR(VLOOKUP(A62,SpecEd22!$A$21:$Z$550,14,0),0)</f>
        <v>1687891.3358825471</v>
      </c>
      <c r="AE62" s="14">
        <f t="shared" si="368"/>
        <v>1412.46136893937</v>
      </c>
      <c r="AF62" s="14">
        <f>IFERROR(VLOOKUP($A62,ECFE!$A$16:$AB$348,8,0),0)</f>
        <v>54691.946100000001</v>
      </c>
      <c r="AG62" s="14">
        <f t="shared" si="369"/>
        <v>45.767318912133895</v>
      </c>
      <c r="AH62" s="14">
        <f>IFERROR(VLOOKUP(A62,ParaFY19!$A$21:$Z$543,7,0),0)</f>
        <v>0</v>
      </c>
      <c r="AI62" s="14">
        <f t="shared" si="370"/>
        <v>0</v>
      </c>
      <c r="AJ62" s="14">
        <f>IFERROR(VLOOKUP(A62,ConEnroll!$A$7:$S$341,13,0),0)</f>
        <v>13368.987500000001</v>
      </c>
      <c r="AK62" s="14">
        <f t="shared" si="371"/>
        <v>11.187437238493725</v>
      </c>
      <c r="AL62" s="14">
        <f t="shared" si="324"/>
        <v>68060.933600000004</v>
      </c>
      <c r="AM62" s="14">
        <f t="shared" si="372"/>
        <v>56.954756150627617</v>
      </c>
      <c r="AN62" s="14">
        <f t="shared" si="373"/>
        <v>12934000.711377546</v>
      </c>
      <c r="AO62" s="14">
        <f t="shared" si="374"/>
        <v>10823.431557638114</v>
      </c>
      <c r="AP62" s="62"/>
      <c r="AQ62" s="14">
        <f t="shared" si="51"/>
        <v>158.19916317991738</v>
      </c>
      <c r="AR62" s="14">
        <f t="shared" si="325"/>
        <v>20.813413772344802</v>
      </c>
      <c r="AS62" s="14">
        <f t="shared" si="326"/>
        <v>3.1348858577405849</v>
      </c>
      <c r="AT62" s="14">
        <f t="shared" si="375"/>
        <v>182.14746281000276</v>
      </c>
      <c r="AU62" s="37">
        <f t="shared" si="328"/>
        <v>1.7117056662224649E-2</v>
      </c>
      <c r="AV62" s="42"/>
      <c r="AW62" s="14" t="str">
        <f>IFERROR(VLOOKUP($A62,#REF!,27,0),"0")</f>
        <v>0</v>
      </c>
      <c r="AX62" s="14">
        <f t="shared" si="376"/>
        <v>0</v>
      </c>
      <c r="AY62" s="14" t="str">
        <f>IFERROR(VLOOKUP($A62,SpecEd22!#REF!,23,0)," ")</f>
        <v xml:space="preserve"> </v>
      </c>
      <c r="AZ62" s="14" t="e">
        <f t="shared" si="377"/>
        <v>#VALUE!</v>
      </c>
      <c r="BA62" s="14">
        <f>IFERROR(VLOOKUP($A62,ECFE!#REF!,23,0),0)</f>
        <v>0</v>
      </c>
      <c r="BB62" s="14">
        <f t="shared" si="378"/>
        <v>0</v>
      </c>
      <c r="BC62" s="14">
        <f>IFERROR(VLOOKUP($A62,#REF!,17,0),0)</f>
        <v>0</v>
      </c>
      <c r="BD62" s="14">
        <f t="shared" si="379"/>
        <v>0</v>
      </c>
      <c r="BE62" s="14">
        <f>IFERROR(VLOOKUP($A62,#REF!,9,0),0)</f>
        <v>0</v>
      </c>
      <c r="BF62" s="14">
        <f t="shared" si="380"/>
        <v>0</v>
      </c>
      <c r="BG62" s="14">
        <v>0</v>
      </c>
      <c r="BH62" s="14">
        <f t="shared" si="381"/>
        <v>0</v>
      </c>
      <c r="BI62" s="14">
        <f>IFERROR(VLOOKUP($A62,ConEnroll!$A$8:$S$601,15,0),0)</f>
        <v>-5</v>
      </c>
      <c r="BJ62" s="14">
        <f t="shared" si="382"/>
        <v>-4.1841004184100415E-3</v>
      </c>
      <c r="BK62" s="14">
        <f t="shared" si="383"/>
        <v>-5</v>
      </c>
      <c r="BL62" s="14">
        <f t="shared" si="384"/>
        <v>-4.1841004184100415E-3</v>
      </c>
      <c r="BM62" s="14" t="e">
        <f t="shared" si="385"/>
        <v>#VALUE!</v>
      </c>
      <c r="BN62" s="14" t="e">
        <f t="shared" si="386"/>
        <v>#VALUE!</v>
      </c>
      <c r="BO62" s="42"/>
      <c r="BP62" s="14">
        <f t="shared" si="331"/>
        <v>9354.015432548118</v>
      </c>
      <c r="BQ62" s="14" t="e">
        <f t="shared" si="332"/>
        <v>#VALUE!</v>
      </c>
      <c r="BR62" s="14">
        <f t="shared" si="387"/>
        <v>56.95894025104603</v>
      </c>
      <c r="BS62" s="14" t="e">
        <f t="shared" si="334"/>
        <v>#VALUE!</v>
      </c>
      <c r="BT62" s="37" t="e">
        <f t="shared" si="335"/>
        <v>#VALUE!</v>
      </c>
      <c r="BU62" s="41"/>
      <c r="BV62" s="14" t="str">
        <f>IFERROR(VLOOKUP($A62,#REF!,27,0),"0")</f>
        <v>0</v>
      </c>
      <c r="BW62" s="14">
        <f t="shared" si="388"/>
        <v>0</v>
      </c>
      <c r="BX62" s="14" t="str">
        <f>IFERROR(VLOOKUP($A62,SpecEd22!$Z$22:$AV$606,59,0)," ")</f>
        <v xml:space="preserve"> </v>
      </c>
      <c r="BY62" s="14" t="e">
        <f t="shared" si="389"/>
        <v>#VALUE!</v>
      </c>
      <c r="BZ62" s="14">
        <f>IFERROR(VLOOKUP($A62,ECFE!#REF!,25,0),0)</f>
        <v>0</v>
      </c>
      <c r="CA62" s="14">
        <f t="shared" si="390"/>
        <v>0</v>
      </c>
      <c r="CB62" s="14">
        <f>IFERROR(VLOOKUP($A62,#REF!,17,0),0)</f>
        <v>0</v>
      </c>
      <c r="CC62" s="14">
        <f t="shared" si="391"/>
        <v>0</v>
      </c>
      <c r="CD62" s="14">
        <f>IFERROR(VLOOKUP($A62,#REF!,9,0),0)</f>
        <v>0</v>
      </c>
      <c r="CE62" s="14">
        <f t="shared" si="392"/>
        <v>0</v>
      </c>
      <c r="CF62" s="14">
        <v>0</v>
      </c>
      <c r="CG62" s="14">
        <f t="shared" si="393"/>
        <v>0</v>
      </c>
      <c r="CH62" s="14">
        <f>IFERROR(VLOOKUP($A62,ConEnroll!$A$8:$S$601,15,0),0)</f>
        <v>-5</v>
      </c>
      <c r="CI62" s="14">
        <f t="shared" si="394"/>
        <v>-4.1841004184100415E-3</v>
      </c>
      <c r="CJ62" s="14">
        <f t="shared" si="395"/>
        <v>-5</v>
      </c>
      <c r="CK62" s="14">
        <f t="shared" si="396"/>
        <v>-4.1841004184100415E-3</v>
      </c>
      <c r="CL62" s="14" t="e">
        <f t="shared" si="397"/>
        <v>#VALUE!</v>
      </c>
      <c r="CM62" s="14" t="e">
        <f t="shared" si="398"/>
        <v>#VALUE!</v>
      </c>
      <c r="CN62" s="42"/>
      <c r="CO62" s="14">
        <f t="shared" si="338"/>
        <v>-9195.8162693682007</v>
      </c>
      <c r="CP62" s="14" t="e">
        <f t="shared" si="339"/>
        <v>#VALUE!</v>
      </c>
      <c r="CQ62" s="14">
        <f t="shared" si="340"/>
        <v>-53.824054393305445</v>
      </c>
      <c r="CR62" s="14" t="e">
        <f t="shared" si="341"/>
        <v>#VALUE!</v>
      </c>
      <c r="CS62" s="37" t="e">
        <f t="shared" si="342"/>
        <v>#VALUE!</v>
      </c>
      <c r="CT62" s="239"/>
      <c r="CU62" s="239"/>
      <c r="CV62" s="468"/>
      <c r="CW62" s="14">
        <f>IFERROR(VLOOKUP($A62,BaseFY23!$A$7:$AK$527,6,0),0)</f>
        <v>1251.5671809999999</v>
      </c>
      <c r="CX62" s="14">
        <f>IFERROR(VLOOKUP($A62,BaseFY23!$A$7:$AN$528,28,0),0)</f>
        <v>11546781.88979</v>
      </c>
      <c r="CY62" s="14">
        <f t="shared" si="399"/>
        <v>9225.8586395371458</v>
      </c>
      <c r="CZ62" s="14">
        <f>IFERROR(VLOOKUP($A62,SpecEd23!$A$21:$BB$605,23,0)," ")</f>
        <v>1926097.2781328773</v>
      </c>
      <c r="DA62" s="14">
        <f t="shared" si="400"/>
        <v>1538.94837398495</v>
      </c>
      <c r="DB62" s="14">
        <f>IFERROR(VLOOKUP($A62,ECFE!$A$16:$AB$347,7,0),0)</f>
        <v>53619.555</v>
      </c>
      <c r="DC62" s="14">
        <f t="shared" si="401"/>
        <v>42.841931151596732</v>
      </c>
      <c r="DD62" s="14">
        <v>0</v>
      </c>
      <c r="DE62" s="14">
        <f t="shared" si="402"/>
        <v>0</v>
      </c>
      <c r="DF62" s="14">
        <f>IFERROR(VLOOKUP($A62,ConEnroll!$A$7:$S$338,10,0),0)</f>
        <v>10695.19</v>
      </c>
      <c r="DG62" s="14">
        <f t="shared" si="403"/>
        <v>8.545438201291411</v>
      </c>
      <c r="DH62" s="14">
        <f t="shared" si="343"/>
        <v>64314.745000000003</v>
      </c>
      <c r="DI62" s="14">
        <f t="shared" si="404"/>
        <v>51.387369352888143</v>
      </c>
      <c r="DJ62" s="14">
        <f t="shared" si="344"/>
        <v>13537193.912922878</v>
      </c>
      <c r="DK62" s="14">
        <f t="shared" si="405"/>
        <v>10816.194382874985</v>
      </c>
      <c r="DL62" s="42"/>
      <c r="DM62" s="14">
        <f>IFERROR(VLOOKUP($A62,HouseFY23!$A$7:$AJ$528,28,0),0)</f>
        <v>11953506.37328</v>
      </c>
      <c r="DN62" s="14">
        <f t="shared" si="406"/>
        <v>9550.8307941801177</v>
      </c>
      <c r="DO62" s="14">
        <f>IFERROR(VLOOKUP($A62,Compens80percent!$A$13:$M$560,12,0),0)</f>
        <v>0</v>
      </c>
      <c r="DP62" s="14">
        <f t="shared" si="406"/>
        <v>0</v>
      </c>
      <c r="DQ62" s="14">
        <f t="shared" si="407"/>
        <v>11953506.37328</v>
      </c>
      <c r="DR62" s="14">
        <f t="shared" si="408"/>
        <v>10002.93420358159</v>
      </c>
      <c r="DS62" s="14">
        <f>IFERROR(VLOOKUP($A62,SpecEd23!$A$21:$Z$550,14,0),0)</f>
        <v>1982127.7848220014</v>
      </c>
      <c r="DT62" s="14">
        <f t="shared" si="409"/>
        <v>1583.7166513413085</v>
      </c>
      <c r="DU62" s="14">
        <f>IFERROR(VLOOKUP($A62,ECFE!$A$16:$AB$347,9,0),0)</f>
        <v>55785.785022000004</v>
      </c>
      <c r="DV62" s="14">
        <f t="shared" si="410"/>
        <v>44.572745170121244</v>
      </c>
      <c r="DW62" s="14">
        <f>IFERROR(VLOOKUP($A62,ParaFY19!$A$21:$Z$543,7,0),0)</f>
        <v>0</v>
      </c>
      <c r="DX62" s="14">
        <f t="shared" si="411"/>
        <v>0</v>
      </c>
      <c r="DY62" s="14">
        <f>IFERROR(VLOOKUP($A62,ConEnroll!$A$7:$S$341,13,0),0)</f>
        <v>13368.987500000001</v>
      </c>
      <c r="DZ62" s="14">
        <f t="shared" si="412"/>
        <v>10.681797751614264</v>
      </c>
      <c r="EA62" s="14">
        <f t="shared" si="345"/>
        <v>69154.772521999999</v>
      </c>
      <c r="EB62" s="14">
        <f t="shared" si="413"/>
        <v>55.254542921735499</v>
      </c>
      <c r="EC62" s="14">
        <f t="shared" si="346"/>
        <v>14004788.930624001</v>
      </c>
      <c r="ED62" s="14">
        <f t="shared" si="414"/>
        <v>11189.801988443161</v>
      </c>
      <c r="EE62" s="62"/>
      <c r="EF62" s="14">
        <f t="shared" si="347"/>
        <v>324.97215464297187</v>
      </c>
      <c r="EG62" s="14">
        <f t="shared" si="348"/>
        <v>44.768277356358567</v>
      </c>
      <c r="EH62" s="14">
        <f t="shared" si="349"/>
        <v>3.8671735688473561</v>
      </c>
      <c r="EI62" s="14">
        <f t="shared" si="415"/>
        <v>373.6076055681778</v>
      </c>
      <c r="EJ62" s="37">
        <f t="shared" si="351"/>
        <v>3.4541502523262858E-2</v>
      </c>
      <c r="EK62" s="42"/>
      <c r="EL62" s="14" t="str">
        <f>IFERROR(VLOOKUP($A62,#REF!,27,0),"0")</f>
        <v>0</v>
      </c>
      <c r="EM62" s="14">
        <f t="shared" si="416"/>
        <v>0</v>
      </c>
      <c r="EN62" s="14" t="str">
        <f>IFERROR(VLOOKUP($A62,SpecEd23!#REF!,23,0)," ")</f>
        <v xml:space="preserve"> </v>
      </c>
      <c r="EO62" s="14" t="e">
        <f t="shared" si="417"/>
        <v>#VALUE!</v>
      </c>
      <c r="EP62" s="14">
        <f>IFERROR(VLOOKUP($A62,ECFE!#REF!,24,0),0)</f>
        <v>0</v>
      </c>
      <c r="EQ62" s="14">
        <f t="shared" si="418"/>
        <v>0</v>
      </c>
      <c r="ER62" s="14">
        <f>IFERROR(VLOOKUP($A62,#REF!,30,0),0)</f>
        <v>0</v>
      </c>
      <c r="ES62" s="14">
        <f t="shared" si="419"/>
        <v>0</v>
      </c>
      <c r="ET62" s="14">
        <f>IFERROR(VLOOKUP($A62,#REF!,12,0),0)</f>
        <v>0</v>
      </c>
      <c r="EU62" s="14">
        <f t="shared" si="420"/>
        <v>0</v>
      </c>
      <c r="EV62" s="14">
        <v>0</v>
      </c>
      <c r="EW62" s="14">
        <f t="shared" si="421"/>
        <v>0</v>
      </c>
      <c r="EX62" s="14">
        <f>IFERROR(VLOOKUP($A62,ConEnroll!$A$8:$S$601,16,0),0)</f>
        <v>111</v>
      </c>
      <c r="EY62" s="14">
        <f t="shared" si="422"/>
        <v>8.8688806869569078E-2</v>
      </c>
      <c r="EZ62" s="14">
        <f t="shared" si="423"/>
        <v>111</v>
      </c>
      <c r="FA62" s="14">
        <f t="shared" si="424"/>
        <v>8.8688806869569078E-2</v>
      </c>
      <c r="FB62" s="14" t="e">
        <f t="shared" si="425"/>
        <v>#VALUE!</v>
      </c>
      <c r="FC62" s="14" t="e">
        <f t="shared" si="426"/>
        <v>#VALUE!</v>
      </c>
      <c r="FD62" s="62"/>
      <c r="FE62" s="14">
        <f t="shared" si="352"/>
        <v>9550.8307941801177</v>
      </c>
      <c r="FF62" s="14" t="e">
        <f t="shared" si="353"/>
        <v>#VALUE!</v>
      </c>
      <c r="FG62" s="14">
        <f t="shared" si="427"/>
        <v>55.16585411486593</v>
      </c>
      <c r="FH62" s="14" t="e">
        <f t="shared" si="354"/>
        <v>#VALUE!</v>
      </c>
      <c r="FI62" s="37" t="e">
        <f t="shared" si="355"/>
        <v>#VALUE!</v>
      </c>
      <c r="FJ62" s="12"/>
      <c r="FK62" s="14" t="str">
        <f>IFERROR(VLOOKUP($A62,#REF!,27,0),"0")</f>
        <v>0</v>
      </c>
      <c r="FL62" s="14">
        <f t="shared" si="428"/>
        <v>0</v>
      </c>
      <c r="FM62" s="14" t="str">
        <f>IFERROR(VLOOKUP($A62,SpecEd23!$X$22:$Y$610,59,0)," ")</f>
        <v xml:space="preserve"> </v>
      </c>
      <c r="FN62" s="14" t="e">
        <f t="shared" si="429"/>
        <v>#VALUE!</v>
      </c>
      <c r="FO62" s="14">
        <f>IFERROR(VLOOKUP($A62,ECFE!#REF!,26,0),0)</f>
        <v>0</v>
      </c>
      <c r="FP62" s="14">
        <f t="shared" si="430"/>
        <v>0</v>
      </c>
      <c r="FQ62" s="14">
        <f>IFERROR(VLOOKUP($A62,#REF!,16,0),0)</f>
        <v>0</v>
      </c>
      <c r="FR62" s="14">
        <f t="shared" si="431"/>
        <v>0</v>
      </c>
      <c r="FS62" s="14">
        <f>IFERROR(VLOOKUP($A62,#REF!,12,0),0)</f>
        <v>0</v>
      </c>
      <c r="FT62" s="14">
        <f t="shared" si="432"/>
        <v>0</v>
      </c>
      <c r="FU62" s="14">
        <v>0</v>
      </c>
      <c r="FV62" s="14">
        <f t="shared" si="433"/>
        <v>0</v>
      </c>
      <c r="FW62" s="14">
        <f>IFERROR(VLOOKUP($A62,ConEnroll!$A$8:$S$601,16,0),0)</f>
        <v>111</v>
      </c>
      <c r="FX62" s="14">
        <f t="shared" si="434"/>
        <v>8.8688806869569078E-2</v>
      </c>
      <c r="FY62" s="14">
        <f t="shared" si="435"/>
        <v>111</v>
      </c>
      <c r="FZ62" s="14">
        <f t="shared" si="436"/>
        <v>8.8688806869569078E-2</v>
      </c>
      <c r="GA62" s="14" t="e">
        <f t="shared" si="437"/>
        <v>#VALUE!</v>
      </c>
      <c r="GB62" s="14" t="e">
        <f t="shared" si="438"/>
        <v>#VALUE!</v>
      </c>
      <c r="GC62" s="39"/>
      <c r="GD62" s="14">
        <f t="shared" si="356"/>
        <v>-9225.8586395371458</v>
      </c>
      <c r="GE62" s="14" t="e">
        <f t="shared" si="357"/>
        <v>#VALUE!</v>
      </c>
      <c r="GF62" s="14">
        <f t="shared" si="358"/>
        <v>-51.298680546018574</v>
      </c>
      <c r="GG62" s="14" t="e">
        <f t="shared" si="359"/>
        <v>#VALUE!</v>
      </c>
      <c r="GH62" s="37" t="e">
        <f t="shared" si="360"/>
        <v>#VALUE!</v>
      </c>
    </row>
    <row r="63" spans="1:190" ht="12.5" x14ac:dyDescent="0.25">
      <c r="A63" s="67">
        <v>118</v>
      </c>
      <c r="B63" s="35">
        <v>1</v>
      </c>
      <c r="C63" s="14">
        <v>6</v>
      </c>
      <c r="D63" s="14"/>
      <c r="E63" s="14"/>
      <c r="F63" s="35" t="s">
        <v>2427</v>
      </c>
      <c r="G63" s="41"/>
      <c r="H63" s="14">
        <f>IFERROR(VLOOKUP($A63,BaseFY22!$A$7:$AK$528,6,0),0)</f>
        <v>324</v>
      </c>
      <c r="I63" s="14">
        <f>IFERROR(VLOOKUP($A63,BaseFY22!$A$7:$AK$528,28,0),0)</f>
        <v>4271644.8323710002</v>
      </c>
      <c r="J63" s="14">
        <f t="shared" si="361"/>
        <v>13184.088988799384</v>
      </c>
      <c r="K63" s="14">
        <f>IFERROR(VLOOKUP($A63,SpecEd22!$A$21:$BB$605,24,0)," ")</f>
        <v>676482.16408512206</v>
      </c>
      <c r="L63" s="14">
        <f t="shared" si="362"/>
        <v>2087.9079138429693</v>
      </c>
      <c r="M63" s="14">
        <f>IFERROR(VLOOKUP($A63,ECFE!$A$16:$AB$347,7,0),0)</f>
        <v>28093.626</v>
      </c>
      <c r="N63" s="14">
        <f t="shared" si="318"/>
        <v>86.708722222222221</v>
      </c>
      <c r="O63" s="14">
        <v>0</v>
      </c>
      <c r="P63" s="14">
        <f t="shared" si="318"/>
        <v>0</v>
      </c>
      <c r="Q63" s="14">
        <f>IFERROR(VLOOKUP($A63,ConEnroll!$A$7:$S$337,10,0),0)</f>
        <v>2673.8</v>
      </c>
      <c r="R63" s="14">
        <f t="shared" si="363"/>
        <v>8.2524691358024693</v>
      </c>
      <c r="S63" s="14">
        <f t="shared" si="319"/>
        <v>30767.425999999999</v>
      </c>
      <c r="T63" s="14">
        <f t="shared" si="364"/>
        <v>94.961191358024692</v>
      </c>
      <c r="U63" s="14">
        <f t="shared" si="320"/>
        <v>4978894.422456122</v>
      </c>
      <c r="V63" s="14">
        <f t="shared" si="365"/>
        <v>15366.958094000376</v>
      </c>
      <c r="W63" s="42"/>
      <c r="X63" s="14">
        <f>IFERROR(VLOOKUP($A63,HouseFY22!$A$6:$AJ$528,28,0),0)</f>
        <v>4348664.8323710002</v>
      </c>
      <c r="Y63" s="14">
        <f t="shared" si="366"/>
        <v>13421.805038182099</v>
      </c>
      <c r="Z63" s="14">
        <f>IFERROR(VLOOKUP($A63,Compens80percent!$A$13:$M$560,12,0),0)</f>
        <v>12888</v>
      </c>
      <c r="AA63" s="14">
        <f t="shared" si="366"/>
        <v>39.777777777777779</v>
      </c>
      <c r="AB63" s="14">
        <f t="shared" si="367"/>
        <v>4361552.8323710002</v>
      </c>
      <c r="AC63" s="14">
        <f t="shared" si="366"/>
        <v>13461.582815959877</v>
      </c>
      <c r="AD63" s="14">
        <f>IFERROR(VLOOKUP(A63,SpecEd22!$A$21:$Z$550,14,0),0)</f>
        <v>685890.31635863113</v>
      </c>
      <c r="AE63" s="14">
        <f t="shared" si="368"/>
        <v>2116.9454208599727</v>
      </c>
      <c r="AF63" s="14">
        <f>IFERROR(VLOOKUP($A63,ECFE!$A$16:$AB$348,8,0),0)</f>
        <v>28655.498520000001</v>
      </c>
      <c r="AG63" s="14">
        <f t="shared" si="369"/>
        <v>88.44289666666667</v>
      </c>
      <c r="AH63" s="14">
        <f>IFERROR(VLOOKUP(A63,ParaFY19!$A$21:$Z$543,7,0),0)</f>
        <v>3528</v>
      </c>
      <c r="AI63" s="14">
        <f t="shared" si="370"/>
        <v>10.888888888888889</v>
      </c>
      <c r="AJ63" s="14">
        <f>IFERROR(VLOOKUP(A63,ConEnroll!$A$7:$S$341,13,0),0)</f>
        <v>3342.25</v>
      </c>
      <c r="AK63" s="14">
        <f t="shared" si="371"/>
        <v>10.315586419753087</v>
      </c>
      <c r="AL63" s="14">
        <f t="shared" si="324"/>
        <v>35525.748520000001</v>
      </c>
      <c r="AM63" s="14">
        <f t="shared" si="372"/>
        <v>109.64737197530864</v>
      </c>
      <c r="AN63" s="14">
        <f t="shared" si="373"/>
        <v>5082968.8972496316</v>
      </c>
      <c r="AO63" s="14">
        <f t="shared" si="374"/>
        <v>15688.17560879516</v>
      </c>
      <c r="AP63" s="62"/>
      <c r="AQ63" s="14">
        <f t="shared" si="51"/>
        <v>277.49382716049331</v>
      </c>
      <c r="AR63" s="14">
        <f t="shared" si="325"/>
        <v>29.037507017003463</v>
      </c>
      <c r="AS63" s="14">
        <f t="shared" si="326"/>
        <v>14.686180617283952</v>
      </c>
      <c r="AT63" s="14">
        <f t="shared" si="375"/>
        <v>321.21751479478075</v>
      </c>
      <c r="AU63" s="37">
        <f t="shared" si="328"/>
        <v>2.0903129482743345E-2</v>
      </c>
      <c r="AV63" s="42"/>
      <c r="AW63" s="14" t="str">
        <f>IFERROR(VLOOKUP($A63,#REF!,27,0),"0")</f>
        <v>0</v>
      </c>
      <c r="AX63" s="14">
        <f t="shared" si="376"/>
        <v>0</v>
      </c>
      <c r="AY63" s="14" t="str">
        <f>IFERROR(VLOOKUP($A63,SpecEd22!#REF!,23,0)," ")</f>
        <v xml:space="preserve"> </v>
      </c>
      <c r="AZ63" s="14" t="e">
        <f t="shared" si="377"/>
        <v>#VALUE!</v>
      </c>
      <c r="BA63" s="14">
        <f>IFERROR(VLOOKUP($A63,ECFE!#REF!,23,0),0)</f>
        <v>0</v>
      </c>
      <c r="BB63" s="14">
        <f t="shared" si="378"/>
        <v>0</v>
      </c>
      <c r="BC63" s="14">
        <f>IFERROR(VLOOKUP($A63,#REF!,17,0),0)</f>
        <v>0</v>
      </c>
      <c r="BD63" s="14">
        <f t="shared" si="379"/>
        <v>0</v>
      </c>
      <c r="BE63" s="14">
        <f>IFERROR(VLOOKUP($A63,#REF!,9,0),0)</f>
        <v>0</v>
      </c>
      <c r="BF63" s="14">
        <f t="shared" si="380"/>
        <v>0</v>
      </c>
      <c r="BG63" s="14">
        <v>0</v>
      </c>
      <c r="BH63" s="14">
        <f t="shared" si="381"/>
        <v>0</v>
      </c>
      <c r="BI63" s="14">
        <f>IFERROR(VLOOKUP($A63,ConEnroll!$A$8:$S$601,15,0),0)</f>
        <v>-6</v>
      </c>
      <c r="BJ63" s="14">
        <f t="shared" si="382"/>
        <v>-1.8518518518518517E-2</v>
      </c>
      <c r="BK63" s="14">
        <f t="shared" si="383"/>
        <v>-6</v>
      </c>
      <c r="BL63" s="14">
        <f t="shared" si="384"/>
        <v>-1.8518518518518517E-2</v>
      </c>
      <c r="BM63" s="14" t="e">
        <f t="shared" si="385"/>
        <v>#VALUE!</v>
      </c>
      <c r="BN63" s="14" t="e">
        <f t="shared" si="386"/>
        <v>#VALUE!</v>
      </c>
      <c r="BO63" s="42"/>
      <c r="BP63" s="14">
        <f t="shared" si="331"/>
        <v>13421.805038182099</v>
      </c>
      <c r="BQ63" s="14" t="e">
        <f t="shared" si="332"/>
        <v>#VALUE!</v>
      </c>
      <c r="BR63" s="14">
        <f t="shared" si="387"/>
        <v>109.66589049382716</v>
      </c>
      <c r="BS63" s="14" t="e">
        <f t="shared" si="334"/>
        <v>#VALUE!</v>
      </c>
      <c r="BT63" s="37" t="e">
        <f t="shared" si="335"/>
        <v>#VALUE!</v>
      </c>
      <c r="BU63" s="41"/>
      <c r="BV63" s="14" t="str">
        <f>IFERROR(VLOOKUP($A63,#REF!,27,0),"0")</f>
        <v>0</v>
      </c>
      <c r="BW63" s="14">
        <f t="shared" si="388"/>
        <v>0</v>
      </c>
      <c r="BX63" s="14" t="str">
        <f>IFERROR(VLOOKUP($A63,SpecEd22!$Z$22:$AV$606,59,0)," ")</f>
        <v xml:space="preserve"> </v>
      </c>
      <c r="BY63" s="14" t="e">
        <f t="shared" si="389"/>
        <v>#VALUE!</v>
      </c>
      <c r="BZ63" s="14">
        <f>IFERROR(VLOOKUP($A63,ECFE!#REF!,25,0),0)</f>
        <v>0</v>
      </c>
      <c r="CA63" s="14">
        <f t="shared" si="390"/>
        <v>0</v>
      </c>
      <c r="CB63" s="14">
        <f>IFERROR(VLOOKUP($A63,#REF!,17,0),0)</f>
        <v>0</v>
      </c>
      <c r="CC63" s="14">
        <f t="shared" si="391"/>
        <v>0</v>
      </c>
      <c r="CD63" s="14">
        <f>IFERROR(VLOOKUP($A63,#REF!,9,0),0)</f>
        <v>0</v>
      </c>
      <c r="CE63" s="14">
        <f t="shared" si="392"/>
        <v>0</v>
      </c>
      <c r="CF63" s="14">
        <v>0</v>
      </c>
      <c r="CG63" s="14">
        <f t="shared" si="393"/>
        <v>0</v>
      </c>
      <c r="CH63" s="14">
        <f>IFERROR(VLOOKUP($A63,ConEnroll!$A$8:$S$601,15,0),0)</f>
        <v>-6</v>
      </c>
      <c r="CI63" s="14">
        <f t="shared" si="394"/>
        <v>-1.8518518518518517E-2</v>
      </c>
      <c r="CJ63" s="14">
        <f t="shared" si="395"/>
        <v>-6</v>
      </c>
      <c r="CK63" s="14">
        <f t="shared" si="396"/>
        <v>-1.8518518518518517E-2</v>
      </c>
      <c r="CL63" s="14" t="e">
        <f t="shared" si="397"/>
        <v>#VALUE!</v>
      </c>
      <c r="CM63" s="14" t="e">
        <f t="shared" si="398"/>
        <v>#VALUE!</v>
      </c>
      <c r="CN63" s="42"/>
      <c r="CO63" s="14">
        <f t="shared" si="338"/>
        <v>-13184.088988799384</v>
      </c>
      <c r="CP63" s="14" t="e">
        <f t="shared" si="339"/>
        <v>#VALUE!</v>
      </c>
      <c r="CQ63" s="14">
        <f t="shared" si="340"/>
        <v>-94.979709876543211</v>
      </c>
      <c r="CR63" s="14" t="e">
        <f t="shared" si="341"/>
        <v>#VALUE!</v>
      </c>
      <c r="CS63" s="37" t="e">
        <f t="shared" si="342"/>
        <v>#VALUE!</v>
      </c>
      <c r="CT63" s="239"/>
      <c r="CU63" s="239"/>
      <c r="CV63" s="468"/>
      <c r="CW63" s="14">
        <f>IFERROR(VLOOKUP($A63,BaseFY23!$A$7:$AK$527,6,0),0)</f>
        <v>332.625</v>
      </c>
      <c r="CX63" s="14">
        <f>IFERROR(VLOOKUP($A63,BaseFY23!$A$7:$AN$528,28,0),0)</f>
        <v>4382386.0258990005</v>
      </c>
      <c r="CY63" s="14">
        <f t="shared" si="399"/>
        <v>13175.15528267268</v>
      </c>
      <c r="CZ63" s="14">
        <f>IFERROR(VLOOKUP($A63,SpecEd23!$A$21:$BB$605,23,0)," ")</f>
        <v>748222.80964689271</v>
      </c>
      <c r="DA63" s="14">
        <f t="shared" si="400"/>
        <v>2249.4485070180917</v>
      </c>
      <c r="DB63" s="14">
        <f>IFERROR(VLOOKUP($A63,ECFE!$A$16:$AB$347,7,0),0)</f>
        <v>28093.626</v>
      </c>
      <c r="DC63" s="14">
        <f t="shared" si="401"/>
        <v>84.460356257046229</v>
      </c>
      <c r="DD63" s="14">
        <v>0</v>
      </c>
      <c r="DE63" s="14">
        <f t="shared" si="402"/>
        <v>0</v>
      </c>
      <c r="DF63" s="14">
        <f>IFERROR(VLOOKUP($A63,ConEnroll!$A$7:$S$338,10,0),0)</f>
        <v>2673.8</v>
      </c>
      <c r="DG63" s="14">
        <f t="shared" si="403"/>
        <v>8.0384817737692611</v>
      </c>
      <c r="DH63" s="14">
        <f t="shared" si="343"/>
        <v>30767.425999999999</v>
      </c>
      <c r="DI63" s="14">
        <f t="shared" si="404"/>
        <v>92.498838030815477</v>
      </c>
      <c r="DJ63" s="14">
        <f t="shared" si="344"/>
        <v>5161376.2615458928</v>
      </c>
      <c r="DK63" s="14">
        <f t="shared" si="405"/>
        <v>15517.102627721586</v>
      </c>
      <c r="DL63" s="42"/>
      <c r="DM63" s="14">
        <f>IFERROR(VLOOKUP($A63,HouseFY23!$A$7:$AJ$528,28,0),0)</f>
        <v>4549964.7624700004</v>
      </c>
      <c r="DN63" s="14">
        <f t="shared" si="406"/>
        <v>13678.962081833899</v>
      </c>
      <c r="DO63" s="14">
        <f>IFERROR(VLOOKUP($A63,Compens80percent!$A$13:$M$560,12,0),0)</f>
        <v>12888</v>
      </c>
      <c r="DP63" s="14">
        <f t="shared" si="406"/>
        <v>38.746335963923336</v>
      </c>
      <c r="DQ63" s="14">
        <f t="shared" si="407"/>
        <v>4562852.7624700004</v>
      </c>
      <c r="DR63" s="14">
        <f t="shared" si="408"/>
        <v>14082.878896512348</v>
      </c>
      <c r="DS63" s="14">
        <f>IFERROR(VLOOKUP($A63,SpecEd23!$A$21:$Z$550,14,0),0)</f>
        <v>768813.50838222331</v>
      </c>
      <c r="DT63" s="14">
        <f t="shared" si="409"/>
        <v>2311.3521484621519</v>
      </c>
      <c r="DU63" s="14">
        <f>IFERROR(VLOOKUP($A63,ECFE!$A$16:$AB$347,9,0),0)</f>
        <v>29228.608490400002</v>
      </c>
      <c r="DV63" s="14">
        <f t="shared" si="410"/>
        <v>87.872554649830903</v>
      </c>
      <c r="DW63" s="14">
        <f>IFERROR(VLOOKUP($A63,ParaFY19!$A$21:$Z$543,7,0),0)</f>
        <v>3528</v>
      </c>
      <c r="DX63" s="14">
        <f t="shared" si="411"/>
        <v>10.606538895152198</v>
      </c>
      <c r="DY63" s="14">
        <f>IFERROR(VLOOKUP($A63,ConEnroll!$A$7:$S$341,13,0),0)</f>
        <v>3342.25</v>
      </c>
      <c r="DZ63" s="14">
        <f t="shared" si="412"/>
        <v>10.048102217211575</v>
      </c>
      <c r="EA63" s="14">
        <f t="shared" si="345"/>
        <v>36098.858490400002</v>
      </c>
      <c r="EB63" s="14">
        <f t="shared" si="413"/>
        <v>108.52719576219467</v>
      </c>
      <c r="EC63" s="14">
        <f t="shared" si="346"/>
        <v>5354877.129342624</v>
      </c>
      <c r="ED63" s="14">
        <f t="shared" si="414"/>
        <v>16098.841426058245</v>
      </c>
      <c r="EE63" s="62"/>
      <c r="EF63" s="14">
        <f t="shared" si="347"/>
        <v>503.80679916121881</v>
      </c>
      <c r="EG63" s="14">
        <f t="shared" si="348"/>
        <v>61.903641444060213</v>
      </c>
      <c r="EH63" s="14">
        <f t="shared" si="349"/>
        <v>16.028357731379188</v>
      </c>
      <c r="EI63" s="14">
        <f t="shared" si="415"/>
        <v>581.73879833665819</v>
      </c>
      <c r="EJ63" s="37">
        <f t="shared" si="351"/>
        <v>3.7490168899016706E-2</v>
      </c>
      <c r="EK63" s="42"/>
      <c r="EL63" s="14" t="str">
        <f>IFERROR(VLOOKUP($A63,#REF!,27,0),"0")</f>
        <v>0</v>
      </c>
      <c r="EM63" s="14">
        <f t="shared" si="416"/>
        <v>0</v>
      </c>
      <c r="EN63" s="14" t="str">
        <f>IFERROR(VLOOKUP($A63,SpecEd23!#REF!,23,0)," ")</f>
        <v xml:space="preserve"> </v>
      </c>
      <c r="EO63" s="14" t="e">
        <f t="shared" si="417"/>
        <v>#VALUE!</v>
      </c>
      <c r="EP63" s="14">
        <f>IFERROR(VLOOKUP($A63,ECFE!#REF!,24,0),0)</f>
        <v>0</v>
      </c>
      <c r="EQ63" s="14">
        <f t="shared" si="418"/>
        <v>0</v>
      </c>
      <c r="ER63" s="14">
        <f>IFERROR(VLOOKUP($A63,#REF!,30,0),0)</f>
        <v>0</v>
      </c>
      <c r="ES63" s="14">
        <f t="shared" si="419"/>
        <v>0</v>
      </c>
      <c r="ET63" s="14">
        <f>IFERROR(VLOOKUP($A63,#REF!,12,0),0)</f>
        <v>0</v>
      </c>
      <c r="EU63" s="14">
        <f t="shared" si="420"/>
        <v>0</v>
      </c>
      <c r="EV63" s="14">
        <v>0</v>
      </c>
      <c r="EW63" s="14">
        <f t="shared" si="421"/>
        <v>0</v>
      </c>
      <c r="EX63" s="14">
        <f>IFERROR(VLOOKUP($A63,ConEnroll!$A$8:$S$601,16,0),0)</f>
        <v>112</v>
      </c>
      <c r="EY63" s="14">
        <f t="shared" si="422"/>
        <v>0.33671552048102216</v>
      </c>
      <c r="EZ63" s="14">
        <f t="shared" si="423"/>
        <v>112</v>
      </c>
      <c r="FA63" s="14">
        <f t="shared" si="424"/>
        <v>0.33671552048102216</v>
      </c>
      <c r="FB63" s="14" t="e">
        <f t="shared" si="425"/>
        <v>#VALUE!</v>
      </c>
      <c r="FC63" s="14" t="e">
        <f t="shared" si="426"/>
        <v>#VALUE!</v>
      </c>
      <c r="FD63" s="62"/>
      <c r="FE63" s="14">
        <f t="shared" si="352"/>
        <v>13678.962081833899</v>
      </c>
      <c r="FF63" s="14" t="e">
        <f t="shared" si="353"/>
        <v>#VALUE!</v>
      </c>
      <c r="FG63" s="14">
        <f t="shared" si="427"/>
        <v>108.19048024171364</v>
      </c>
      <c r="FH63" s="14" t="e">
        <f t="shared" si="354"/>
        <v>#VALUE!</v>
      </c>
      <c r="FI63" s="37" t="e">
        <f t="shared" si="355"/>
        <v>#VALUE!</v>
      </c>
      <c r="FJ63" s="12"/>
      <c r="FK63" s="14" t="str">
        <f>IFERROR(VLOOKUP($A63,#REF!,27,0),"0")</f>
        <v>0</v>
      </c>
      <c r="FL63" s="14">
        <f t="shared" si="428"/>
        <v>0</v>
      </c>
      <c r="FM63" s="14" t="str">
        <f>IFERROR(VLOOKUP($A63,SpecEd23!$X$22:$Y$610,59,0)," ")</f>
        <v xml:space="preserve"> </v>
      </c>
      <c r="FN63" s="14" t="e">
        <f t="shared" si="429"/>
        <v>#VALUE!</v>
      </c>
      <c r="FO63" s="14">
        <f>IFERROR(VLOOKUP($A63,ECFE!#REF!,26,0),0)</f>
        <v>0</v>
      </c>
      <c r="FP63" s="14">
        <f t="shared" si="430"/>
        <v>0</v>
      </c>
      <c r="FQ63" s="14">
        <f>IFERROR(VLOOKUP($A63,#REF!,16,0),0)</f>
        <v>0</v>
      </c>
      <c r="FR63" s="14">
        <f t="shared" si="431"/>
        <v>0</v>
      </c>
      <c r="FS63" s="14">
        <f>IFERROR(VLOOKUP($A63,#REF!,12,0),0)</f>
        <v>0</v>
      </c>
      <c r="FT63" s="14">
        <f t="shared" si="432"/>
        <v>0</v>
      </c>
      <c r="FU63" s="14">
        <v>0</v>
      </c>
      <c r="FV63" s="14">
        <f t="shared" si="433"/>
        <v>0</v>
      </c>
      <c r="FW63" s="14">
        <f>IFERROR(VLOOKUP($A63,ConEnroll!$A$8:$S$601,16,0),0)</f>
        <v>112</v>
      </c>
      <c r="FX63" s="14">
        <f t="shared" si="434"/>
        <v>0.33671552048102216</v>
      </c>
      <c r="FY63" s="14">
        <f t="shared" si="435"/>
        <v>112</v>
      </c>
      <c r="FZ63" s="14">
        <f t="shared" si="436"/>
        <v>0.33671552048102216</v>
      </c>
      <c r="GA63" s="14" t="e">
        <f t="shared" si="437"/>
        <v>#VALUE!</v>
      </c>
      <c r="GB63" s="14" t="e">
        <f t="shared" si="438"/>
        <v>#VALUE!</v>
      </c>
      <c r="GC63" s="39"/>
      <c r="GD63" s="14">
        <f t="shared" si="356"/>
        <v>-13175.15528267268</v>
      </c>
      <c r="GE63" s="14" t="e">
        <f t="shared" si="357"/>
        <v>#VALUE!</v>
      </c>
      <c r="GF63" s="14">
        <f t="shared" si="358"/>
        <v>-92.162122510334456</v>
      </c>
      <c r="GG63" s="14" t="e">
        <f t="shared" si="359"/>
        <v>#VALUE!</v>
      </c>
      <c r="GH63" s="37" t="e">
        <f t="shared" si="360"/>
        <v>#VALUE!</v>
      </c>
    </row>
    <row r="64" spans="1:190" ht="12.5" x14ac:dyDescent="0.25">
      <c r="A64" s="67">
        <v>129</v>
      </c>
      <c r="B64" s="35">
        <v>1</v>
      </c>
      <c r="C64" s="14">
        <v>5</v>
      </c>
      <c r="D64" s="14"/>
      <c r="E64" s="14"/>
      <c r="F64" s="35" t="s">
        <v>2428</v>
      </c>
      <c r="G64" s="41"/>
      <c r="H64" s="14">
        <f>IFERROR(VLOOKUP($A64,BaseFY22!$A$7:$AK$528,6,0),0)</f>
        <v>1608</v>
      </c>
      <c r="I64" s="14">
        <f>IFERROR(VLOOKUP($A64,BaseFY22!$A$7:$AK$528,28,0),0)</f>
        <v>15416077.5</v>
      </c>
      <c r="J64" s="14">
        <f t="shared" si="361"/>
        <v>9587.1128731343288</v>
      </c>
      <c r="K64" s="14">
        <f>IFERROR(VLOOKUP($A64,SpecEd22!$A$21:$BB$605,24,0)," ")</f>
        <v>2474439.9115581289</v>
      </c>
      <c r="L64" s="14">
        <f t="shared" si="362"/>
        <v>1538.8307907699807</v>
      </c>
      <c r="M64" s="14">
        <f>IFERROR(VLOOKUP($A64,ECFE!$A$16:$AB$347,7,0),0)</f>
        <v>70838.228999999992</v>
      </c>
      <c r="N64" s="14">
        <f t="shared" si="318"/>
        <v>44.053624999999997</v>
      </c>
      <c r="O64" s="14">
        <v>0</v>
      </c>
      <c r="P64" s="14">
        <f t="shared" si="318"/>
        <v>0</v>
      </c>
      <c r="Q64" s="14">
        <f>IFERROR(VLOOKUP($A64,ConEnroll!$A$7:$S$337,10,0),0)</f>
        <v>7811.68</v>
      </c>
      <c r="R64" s="14">
        <f t="shared" si="363"/>
        <v>4.8580099502487561</v>
      </c>
      <c r="S64" s="14">
        <f t="shared" si="319"/>
        <v>78649.908999999985</v>
      </c>
      <c r="T64" s="14">
        <f t="shared" si="364"/>
        <v>48.911634950248747</v>
      </c>
      <c r="U64" s="14">
        <f t="shared" si="320"/>
        <v>17969167.320558131</v>
      </c>
      <c r="V64" s="14">
        <f t="shared" si="365"/>
        <v>11174.85529885456</v>
      </c>
      <c r="W64" s="42"/>
      <c r="X64" s="14">
        <f>IFERROR(VLOOKUP($A64,HouseFY22!$A$6:$AJ$528,28,0),0)</f>
        <v>15693868.5</v>
      </c>
      <c r="Y64" s="14">
        <f t="shared" si="366"/>
        <v>9759.868470149253</v>
      </c>
      <c r="Z64" s="14">
        <f>IFERROR(VLOOKUP($A64,Compens80percent!$A$13:$M$560,12,0),0)</f>
        <v>0</v>
      </c>
      <c r="AA64" s="14">
        <f t="shared" si="366"/>
        <v>0</v>
      </c>
      <c r="AB64" s="14">
        <f t="shared" si="367"/>
        <v>15693868.5</v>
      </c>
      <c r="AC64" s="14">
        <f t="shared" si="366"/>
        <v>9759.868470149253</v>
      </c>
      <c r="AD64" s="14">
        <f>IFERROR(VLOOKUP(A64,SpecEd22!$A$21:$Z$550,14,0),0)</f>
        <v>2517243.0259559504</v>
      </c>
      <c r="AE64" s="14">
        <f t="shared" si="368"/>
        <v>1565.4496430074319</v>
      </c>
      <c r="AF64" s="14">
        <f>IFERROR(VLOOKUP($A64,ECFE!$A$16:$AB$348,8,0),0)</f>
        <v>72254.993580000009</v>
      </c>
      <c r="AG64" s="14">
        <f t="shared" si="369"/>
        <v>44.934697500000006</v>
      </c>
      <c r="AH64" s="14">
        <f>IFERROR(VLOOKUP(A64,ParaFY19!$A$21:$Z$543,7,0),0)</f>
        <v>13524</v>
      </c>
      <c r="AI64" s="14">
        <f t="shared" si="370"/>
        <v>8.41044776119403</v>
      </c>
      <c r="AJ64" s="14">
        <f>IFERROR(VLOOKUP(A64,ConEnroll!$A$7:$S$341,13,0),0)</f>
        <v>9764.6</v>
      </c>
      <c r="AK64" s="14">
        <f t="shared" si="371"/>
        <v>6.0725124378109454</v>
      </c>
      <c r="AL64" s="14">
        <f t="shared" si="324"/>
        <v>95543.593580000015</v>
      </c>
      <c r="AM64" s="14">
        <f t="shared" si="372"/>
        <v>59.417657699004984</v>
      </c>
      <c r="AN64" s="14">
        <f t="shared" si="373"/>
        <v>18306655.119535949</v>
      </c>
      <c r="AO64" s="14">
        <f t="shared" si="374"/>
        <v>11384.73577085569</v>
      </c>
      <c r="AP64" s="62"/>
      <c r="AQ64" s="14">
        <f t="shared" si="51"/>
        <v>172.75559701492421</v>
      </c>
      <c r="AR64" s="14">
        <f t="shared" si="325"/>
        <v>26.618852237451165</v>
      </c>
      <c r="AS64" s="14">
        <f t="shared" si="326"/>
        <v>10.506022748756237</v>
      </c>
      <c r="AT64" s="14">
        <f t="shared" si="375"/>
        <v>209.88047200113161</v>
      </c>
      <c r="AU64" s="37">
        <f t="shared" si="328"/>
        <v>1.8781493485883857E-2</v>
      </c>
      <c r="AV64" s="42"/>
      <c r="AW64" s="14" t="str">
        <f>IFERROR(VLOOKUP($A64,#REF!,27,0),"0")</f>
        <v>0</v>
      </c>
      <c r="AX64" s="14">
        <f t="shared" si="376"/>
        <v>0</v>
      </c>
      <c r="AY64" s="14" t="str">
        <f>IFERROR(VLOOKUP($A64,SpecEd22!#REF!,23,0)," ")</f>
        <v xml:space="preserve"> </v>
      </c>
      <c r="AZ64" s="14" t="e">
        <f t="shared" si="377"/>
        <v>#VALUE!</v>
      </c>
      <c r="BA64" s="14">
        <f>IFERROR(VLOOKUP($A64,ECFE!#REF!,23,0),0)</f>
        <v>0</v>
      </c>
      <c r="BB64" s="14">
        <f t="shared" si="378"/>
        <v>0</v>
      </c>
      <c r="BC64" s="14">
        <f>IFERROR(VLOOKUP($A64,#REF!,17,0),0)</f>
        <v>0</v>
      </c>
      <c r="BD64" s="14">
        <f t="shared" si="379"/>
        <v>0</v>
      </c>
      <c r="BE64" s="14">
        <f>IFERROR(VLOOKUP($A64,#REF!,9,0),0)</f>
        <v>0</v>
      </c>
      <c r="BF64" s="14">
        <f t="shared" si="380"/>
        <v>0</v>
      </c>
      <c r="BG64" s="14">
        <v>0</v>
      </c>
      <c r="BH64" s="14">
        <f t="shared" si="381"/>
        <v>0</v>
      </c>
      <c r="BI64" s="14">
        <f>IFERROR(VLOOKUP($A64,ConEnroll!$A$8:$S$601,15,0),0)</f>
        <v>-16</v>
      </c>
      <c r="BJ64" s="14">
        <f t="shared" si="382"/>
        <v>-9.9502487562189053E-3</v>
      </c>
      <c r="BK64" s="14">
        <f t="shared" si="383"/>
        <v>-16</v>
      </c>
      <c r="BL64" s="14">
        <f t="shared" si="384"/>
        <v>-9.9502487562189053E-3</v>
      </c>
      <c r="BM64" s="14" t="e">
        <f t="shared" si="385"/>
        <v>#VALUE!</v>
      </c>
      <c r="BN64" s="14" t="e">
        <f t="shared" si="386"/>
        <v>#VALUE!</v>
      </c>
      <c r="BO64" s="42"/>
      <c r="BP64" s="14">
        <f t="shared" si="331"/>
        <v>9759.868470149253</v>
      </c>
      <c r="BQ64" s="14" t="e">
        <f t="shared" si="332"/>
        <v>#VALUE!</v>
      </c>
      <c r="BR64" s="14">
        <f t="shared" si="387"/>
        <v>59.427607947761203</v>
      </c>
      <c r="BS64" s="14" t="e">
        <f t="shared" si="334"/>
        <v>#VALUE!</v>
      </c>
      <c r="BT64" s="37" t="e">
        <f t="shared" si="335"/>
        <v>#VALUE!</v>
      </c>
      <c r="BU64" s="41"/>
      <c r="BV64" s="14" t="str">
        <f>IFERROR(VLOOKUP($A64,#REF!,27,0),"0")</f>
        <v>0</v>
      </c>
      <c r="BW64" s="14">
        <f t="shared" si="388"/>
        <v>0</v>
      </c>
      <c r="BX64" s="14" t="str">
        <f>IFERROR(VLOOKUP($A64,SpecEd22!$Z$22:$AV$606,59,0)," ")</f>
        <v xml:space="preserve"> </v>
      </c>
      <c r="BY64" s="14" t="e">
        <f t="shared" si="389"/>
        <v>#VALUE!</v>
      </c>
      <c r="BZ64" s="14">
        <f>IFERROR(VLOOKUP($A64,ECFE!#REF!,25,0),0)</f>
        <v>0</v>
      </c>
      <c r="CA64" s="14">
        <f t="shared" si="390"/>
        <v>0</v>
      </c>
      <c r="CB64" s="14">
        <f>IFERROR(VLOOKUP($A64,#REF!,17,0),0)</f>
        <v>0</v>
      </c>
      <c r="CC64" s="14">
        <f t="shared" si="391"/>
        <v>0</v>
      </c>
      <c r="CD64" s="14">
        <f>IFERROR(VLOOKUP($A64,#REF!,9,0),0)</f>
        <v>0</v>
      </c>
      <c r="CE64" s="14">
        <f t="shared" si="392"/>
        <v>0</v>
      </c>
      <c r="CF64" s="14">
        <v>0</v>
      </c>
      <c r="CG64" s="14">
        <f t="shared" si="393"/>
        <v>0</v>
      </c>
      <c r="CH64" s="14">
        <f>IFERROR(VLOOKUP($A64,ConEnroll!$A$8:$S$601,15,0),0)</f>
        <v>-16</v>
      </c>
      <c r="CI64" s="14">
        <f t="shared" si="394"/>
        <v>-9.9502487562189053E-3</v>
      </c>
      <c r="CJ64" s="14">
        <f t="shared" si="395"/>
        <v>-16</v>
      </c>
      <c r="CK64" s="14">
        <f t="shared" si="396"/>
        <v>-9.9502487562189053E-3</v>
      </c>
      <c r="CL64" s="14" t="e">
        <f t="shared" si="397"/>
        <v>#VALUE!</v>
      </c>
      <c r="CM64" s="14" t="e">
        <f t="shared" si="398"/>
        <v>#VALUE!</v>
      </c>
      <c r="CN64" s="42"/>
      <c r="CO64" s="14">
        <f t="shared" si="338"/>
        <v>-9587.1128731343288</v>
      </c>
      <c r="CP64" s="14" t="e">
        <f t="shared" si="339"/>
        <v>#VALUE!</v>
      </c>
      <c r="CQ64" s="14">
        <f t="shared" si="340"/>
        <v>-48.921585199004966</v>
      </c>
      <c r="CR64" s="14" t="e">
        <f t="shared" si="341"/>
        <v>#VALUE!</v>
      </c>
      <c r="CS64" s="37" t="e">
        <f t="shared" si="342"/>
        <v>#VALUE!</v>
      </c>
      <c r="CT64" s="239"/>
      <c r="CU64" s="239"/>
      <c r="CV64" s="468"/>
      <c r="CW64" s="14">
        <f>IFERROR(VLOOKUP($A64,BaseFY23!$A$7:$AK$527,6,0),0)</f>
        <v>1625.829583</v>
      </c>
      <c r="CX64" s="14">
        <f>IFERROR(VLOOKUP($A64,BaseFY23!$A$7:$AN$528,28,0),0)</f>
        <v>15637912.75</v>
      </c>
      <c r="CY64" s="14">
        <f t="shared" si="399"/>
        <v>9618.4205980215575</v>
      </c>
      <c r="CZ64" s="14">
        <f>IFERROR(VLOOKUP($A64,SpecEd23!$A$21:$BB$605,23,0)," ")</f>
        <v>2465969.0943743428</v>
      </c>
      <c r="DA64" s="14">
        <f t="shared" si="400"/>
        <v>1516.7451251711802</v>
      </c>
      <c r="DB64" s="14">
        <f>IFERROR(VLOOKUP($A64,ECFE!$A$16:$AB$347,7,0),0)</f>
        <v>70838.228999999992</v>
      </c>
      <c r="DC64" s="14">
        <f t="shared" si="401"/>
        <v>43.570513011141337</v>
      </c>
      <c r="DD64" s="14">
        <v>0</v>
      </c>
      <c r="DE64" s="14">
        <f t="shared" si="402"/>
        <v>0</v>
      </c>
      <c r="DF64" s="14">
        <f>IFERROR(VLOOKUP($A64,ConEnroll!$A$7:$S$338,10,0),0)</f>
        <v>7811.68</v>
      </c>
      <c r="DG64" s="14">
        <f t="shared" si="403"/>
        <v>4.804734814571276</v>
      </c>
      <c r="DH64" s="14">
        <f t="shared" si="343"/>
        <v>78649.908999999985</v>
      </c>
      <c r="DI64" s="14">
        <f t="shared" si="404"/>
        <v>48.375247825712606</v>
      </c>
      <c r="DJ64" s="14">
        <f t="shared" si="344"/>
        <v>18182531.753374342</v>
      </c>
      <c r="DK64" s="14">
        <f t="shared" si="405"/>
        <v>11183.54097101845</v>
      </c>
      <c r="DL64" s="42"/>
      <c r="DM64" s="14">
        <f>IFERROR(VLOOKUP($A64,HouseFY23!$A$7:$AJ$528,28,0),0)</f>
        <v>16185617.75</v>
      </c>
      <c r="DN64" s="14">
        <f t="shared" si="406"/>
        <v>9955.2978487044784</v>
      </c>
      <c r="DO64" s="14">
        <f>IFERROR(VLOOKUP($A64,Compens80percent!$A$13:$M$560,12,0),0)</f>
        <v>0</v>
      </c>
      <c r="DP64" s="14">
        <f t="shared" si="406"/>
        <v>0</v>
      </c>
      <c r="DQ64" s="14">
        <f t="shared" si="407"/>
        <v>16185617.75</v>
      </c>
      <c r="DR64" s="14">
        <f t="shared" si="408"/>
        <v>10065.682680348258</v>
      </c>
      <c r="DS64" s="14">
        <f>IFERROR(VLOOKUP($A64,SpecEd23!$A$21:$Z$550,14,0),0)</f>
        <v>2555284.9744062601</v>
      </c>
      <c r="DT64" s="14">
        <f t="shared" si="409"/>
        <v>1571.6806983492195</v>
      </c>
      <c r="DU64" s="14">
        <f>IFERROR(VLOOKUP($A64,ECFE!$A$16:$AB$347,9,0),0)</f>
        <v>73700.093451599998</v>
      </c>
      <c r="DV64" s="14">
        <f t="shared" si="410"/>
        <v>45.330761736791452</v>
      </c>
      <c r="DW64" s="14">
        <f>IFERROR(VLOOKUP($A64,ParaFY19!$A$21:$Z$543,7,0),0)</f>
        <v>13524</v>
      </c>
      <c r="DX64" s="14">
        <f t="shared" si="411"/>
        <v>8.3182149847743307</v>
      </c>
      <c r="DY64" s="14">
        <f>IFERROR(VLOOKUP($A64,ConEnroll!$A$7:$S$341,13,0),0)</f>
        <v>9764.6</v>
      </c>
      <c r="DZ64" s="14">
        <f t="shared" si="412"/>
        <v>6.0059185182140951</v>
      </c>
      <c r="EA64" s="14">
        <f t="shared" si="345"/>
        <v>96988.693451600004</v>
      </c>
      <c r="EB64" s="14">
        <f t="shared" si="413"/>
        <v>59.654895239779883</v>
      </c>
      <c r="EC64" s="14">
        <f t="shared" si="346"/>
        <v>18837891.417857859</v>
      </c>
      <c r="ED64" s="14">
        <f t="shared" si="414"/>
        <v>11586.633442293478</v>
      </c>
      <c r="EE64" s="62"/>
      <c r="EF64" s="14">
        <f t="shared" si="347"/>
        <v>336.87725068292093</v>
      </c>
      <c r="EG64" s="14">
        <f t="shared" si="348"/>
        <v>54.935573178039249</v>
      </c>
      <c r="EH64" s="14">
        <f t="shared" si="349"/>
        <v>11.279647414067277</v>
      </c>
      <c r="EI64" s="14">
        <f t="shared" si="415"/>
        <v>403.09247127502744</v>
      </c>
      <c r="EJ64" s="37">
        <f t="shared" si="351"/>
        <v>3.6043366972913146E-2</v>
      </c>
      <c r="EK64" s="42"/>
      <c r="EL64" s="14" t="str">
        <f>IFERROR(VLOOKUP($A64,#REF!,27,0),"0")</f>
        <v>0</v>
      </c>
      <c r="EM64" s="14">
        <f t="shared" si="416"/>
        <v>0</v>
      </c>
      <c r="EN64" s="14" t="str">
        <f>IFERROR(VLOOKUP($A64,SpecEd23!#REF!,23,0)," ")</f>
        <v xml:space="preserve"> </v>
      </c>
      <c r="EO64" s="14" t="e">
        <f t="shared" si="417"/>
        <v>#VALUE!</v>
      </c>
      <c r="EP64" s="14">
        <f>IFERROR(VLOOKUP($A64,ECFE!#REF!,24,0),0)</f>
        <v>0</v>
      </c>
      <c r="EQ64" s="14">
        <f t="shared" si="418"/>
        <v>0</v>
      </c>
      <c r="ER64" s="14">
        <f>IFERROR(VLOOKUP($A64,#REF!,30,0),0)</f>
        <v>0</v>
      </c>
      <c r="ES64" s="14">
        <f t="shared" si="419"/>
        <v>0</v>
      </c>
      <c r="ET64" s="14">
        <f>IFERROR(VLOOKUP($A64,#REF!,12,0),0)</f>
        <v>0</v>
      </c>
      <c r="EU64" s="14">
        <f t="shared" si="420"/>
        <v>0</v>
      </c>
      <c r="EV64" s="14">
        <v>0</v>
      </c>
      <c r="EW64" s="14">
        <f t="shared" si="421"/>
        <v>0</v>
      </c>
      <c r="EX64" s="14">
        <f>IFERROR(VLOOKUP($A64,ConEnroll!$A$8:$S$601,16,0),0)</f>
        <v>113</v>
      </c>
      <c r="EY64" s="14">
        <f t="shared" si="422"/>
        <v>6.950297939067579E-2</v>
      </c>
      <c r="EZ64" s="14">
        <f t="shared" si="423"/>
        <v>113</v>
      </c>
      <c r="FA64" s="14">
        <f t="shared" si="424"/>
        <v>6.950297939067579E-2</v>
      </c>
      <c r="FB64" s="14" t="e">
        <f t="shared" si="425"/>
        <v>#VALUE!</v>
      </c>
      <c r="FC64" s="14" t="e">
        <f t="shared" si="426"/>
        <v>#VALUE!</v>
      </c>
      <c r="FD64" s="62"/>
      <c r="FE64" s="14">
        <f t="shared" si="352"/>
        <v>9955.2978487044784</v>
      </c>
      <c r="FF64" s="14" t="e">
        <f t="shared" si="353"/>
        <v>#VALUE!</v>
      </c>
      <c r="FG64" s="14">
        <f t="shared" si="427"/>
        <v>59.585392260389206</v>
      </c>
      <c r="FH64" s="14" t="e">
        <f t="shared" si="354"/>
        <v>#VALUE!</v>
      </c>
      <c r="FI64" s="37" t="e">
        <f t="shared" si="355"/>
        <v>#VALUE!</v>
      </c>
      <c r="FJ64" s="12"/>
      <c r="FK64" s="14" t="str">
        <f>IFERROR(VLOOKUP($A64,#REF!,27,0),"0")</f>
        <v>0</v>
      </c>
      <c r="FL64" s="14">
        <f t="shared" si="428"/>
        <v>0</v>
      </c>
      <c r="FM64" s="14" t="str">
        <f>IFERROR(VLOOKUP($A64,SpecEd23!$X$22:$Y$610,59,0)," ")</f>
        <v xml:space="preserve"> </v>
      </c>
      <c r="FN64" s="14" t="e">
        <f t="shared" si="429"/>
        <v>#VALUE!</v>
      </c>
      <c r="FO64" s="14">
        <f>IFERROR(VLOOKUP($A64,ECFE!#REF!,26,0),0)</f>
        <v>0</v>
      </c>
      <c r="FP64" s="14">
        <f t="shared" si="430"/>
        <v>0</v>
      </c>
      <c r="FQ64" s="14">
        <f>IFERROR(VLOOKUP($A64,#REF!,16,0),0)</f>
        <v>0</v>
      </c>
      <c r="FR64" s="14">
        <f t="shared" si="431"/>
        <v>0</v>
      </c>
      <c r="FS64" s="14">
        <f>IFERROR(VLOOKUP($A64,#REF!,12,0),0)</f>
        <v>0</v>
      </c>
      <c r="FT64" s="14">
        <f t="shared" si="432"/>
        <v>0</v>
      </c>
      <c r="FU64" s="14">
        <v>0</v>
      </c>
      <c r="FV64" s="14">
        <f t="shared" si="433"/>
        <v>0</v>
      </c>
      <c r="FW64" s="14">
        <f>IFERROR(VLOOKUP($A64,ConEnroll!$A$8:$S$601,16,0),0)</f>
        <v>113</v>
      </c>
      <c r="FX64" s="14">
        <f t="shared" si="434"/>
        <v>6.950297939067579E-2</v>
      </c>
      <c r="FY64" s="14">
        <f t="shared" si="435"/>
        <v>113</v>
      </c>
      <c r="FZ64" s="14">
        <f t="shared" si="436"/>
        <v>6.950297939067579E-2</v>
      </c>
      <c r="GA64" s="14" t="e">
        <f t="shared" si="437"/>
        <v>#VALUE!</v>
      </c>
      <c r="GB64" s="14" t="e">
        <f t="shared" si="438"/>
        <v>#VALUE!</v>
      </c>
      <c r="GC64" s="39"/>
      <c r="GD64" s="14">
        <f t="shared" si="356"/>
        <v>-9618.4205980215575</v>
      </c>
      <c r="GE64" s="14" t="e">
        <f t="shared" si="357"/>
        <v>#VALUE!</v>
      </c>
      <c r="GF64" s="14">
        <f t="shared" si="358"/>
        <v>-48.305744846321929</v>
      </c>
      <c r="GG64" s="14" t="e">
        <f t="shared" si="359"/>
        <v>#VALUE!</v>
      </c>
      <c r="GH64" s="37" t="e">
        <f t="shared" si="360"/>
        <v>#VALUE!</v>
      </c>
    </row>
    <row r="65" spans="1:190" ht="12.5" x14ac:dyDescent="0.25">
      <c r="A65" s="67">
        <v>138</v>
      </c>
      <c r="B65" s="35">
        <v>1</v>
      </c>
      <c r="C65" s="14">
        <v>4</v>
      </c>
      <c r="D65" s="14"/>
      <c r="E65" s="14"/>
      <c r="F65" s="35" t="s">
        <v>1625</v>
      </c>
      <c r="G65" s="41"/>
      <c r="H65" s="14">
        <f>IFERROR(VLOOKUP($A65,BaseFY22!$A$7:$AK$528,6,0),0)</f>
        <v>2659</v>
      </c>
      <c r="I65" s="14">
        <f>IFERROR(VLOOKUP($A65,BaseFY22!$A$7:$AK$528,28,0),0)</f>
        <v>23506287.841929</v>
      </c>
      <c r="J65" s="14">
        <f t="shared" si="361"/>
        <v>8840.2737276904845</v>
      </c>
      <c r="K65" s="14">
        <f>IFERROR(VLOOKUP($A65,SpecEd22!$A$21:$BB$605,24,0)," ")</f>
        <v>3399843.795679077</v>
      </c>
      <c r="L65" s="14">
        <f t="shared" si="362"/>
        <v>1278.6174485442184</v>
      </c>
      <c r="M65" s="14">
        <f>IFERROR(VLOOKUP($A65,ECFE!$A$16:$AB$347,7,0),0)</f>
        <v>160858.66500000001</v>
      </c>
      <c r="N65" s="14">
        <f t="shared" si="318"/>
        <v>60.495925159834528</v>
      </c>
      <c r="O65" s="14">
        <v>0</v>
      </c>
      <c r="P65" s="14">
        <f t="shared" si="318"/>
        <v>0</v>
      </c>
      <c r="Q65" s="14">
        <f>IFERROR(VLOOKUP($A65,ConEnroll!$A$7:$S$337,10,0),0)</f>
        <v>19345.71</v>
      </c>
      <c r="R65" s="14">
        <f t="shared" si="363"/>
        <v>7.2755584806318163</v>
      </c>
      <c r="S65" s="14">
        <f t="shared" si="319"/>
        <v>180204.375</v>
      </c>
      <c r="T65" s="14">
        <f t="shared" si="364"/>
        <v>67.771483640466343</v>
      </c>
      <c r="U65" s="14">
        <f t="shared" si="320"/>
        <v>27086336.012608077</v>
      </c>
      <c r="V65" s="14">
        <f t="shared" si="365"/>
        <v>10186.66265987517</v>
      </c>
      <c r="W65" s="42"/>
      <c r="X65" s="14">
        <f>IFERROR(VLOOKUP($A65,HouseFY22!$A$6:$AJ$528,28,0),0)</f>
        <v>23903494.841929</v>
      </c>
      <c r="Y65" s="14">
        <f t="shared" si="366"/>
        <v>8989.6558262237686</v>
      </c>
      <c r="Z65" s="14">
        <f>IFERROR(VLOOKUP($A65,Compens80percent!$A$13:$M$560,12,0),0)</f>
        <v>0</v>
      </c>
      <c r="AA65" s="14">
        <f t="shared" si="366"/>
        <v>0</v>
      </c>
      <c r="AB65" s="14">
        <f t="shared" si="367"/>
        <v>23903494.841929</v>
      </c>
      <c r="AC65" s="14">
        <f t="shared" si="366"/>
        <v>8989.6558262237686</v>
      </c>
      <c r="AD65" s="14">
        <f>IFERROR(VLOOKUP(A65,SpecEd22!$A$21:$Z$550,14,0),0)</f>
        <v>3486369.035426131</v>
      </c>
      <c r="AE65" s="14">
        <f t="shared" si="368"/>
        <v>1311.1579674411926</v>
      </c>
      <c r="AF65" s="14">
        <f>IFERROR(VLOOKUP($A65,ECFE!$A$16:$AB$348,8,0),0)</f>
        <v>164075.8383</v>
      </c>
      <c r="AG65" s="14">
        <f t="shared" si="369"/>
        <v>61.705843663031217</v>
      </c>
      <c r="AH65" s="14">
        <f>IFERROR(VLOOKUP(A65,ParaFY19!$A$21:$Z$543,7,0),0)</f>
        <v>12544</v>
      </c>
      <c r="AI65" s="14">
        <f t="shared" si="370"/>
        <v>4.7175629936066192</v>
      </c>
      <c r="AJ65" s="14">
        <f>IFERROR(VLOOKUP(A65,ConEnroll!$A$7:$S$341,13,0),0)</f>
        <v>24182.137499999997</v>
      </c>
      <c r="AK65" s="14">
        <f t="shared" si="371"/>
        <v>9.0944481007897693</v>
      </c>
      <c r="AL65" s="14">
        <f t="shared" si="324"/>
        <v>200801.97580000001</v>
      </c>
      <c r="AM65" s="14">
        <f t="shared" si="372"/>
        <v>75.517854757427614</v>
      </c>
      <c r="AN65" s="14">
        <f t="shared" si="373"/>
        <v>27590665.853155132</v>
      </c>
      <c r="AO65" s="14">
        <f t="shared" si="374"/>
        <v>10376.331648422389</v>
      </c>
      <c r="AP65" s="62"/>
      <c r="AQ65" s="14">
        <f t="shared" si="51"/>
        <v>149.38209853328408</v>
      </c>
      <c r="AR65" s="14">
        <f t="shared" si="325"/>
        <v>32.540518896974163</v>
      </c>
      <c r="AS65" s="14">
        <f t="shared" si="326"/>
        <v>7.7463711169612708</v>
      </c>
      <c r="AT65" s="14">
        <f t="shared" si="375"/>
        <v>189.6689885472195</v>
      </c>
      <c r="AU65" s="37">
        <f t="shared" si="328"/>
        <v>1.861934520461913E-2</v>
      </c>
      <c r="AV65" s="42"/>
      <c r="AW65" s="14" t="str">
        <f>IFERROR(VLOOKUP($A65,#REF!,27,0),"0")</f>
        <v>0</v>
      </c>
      <c r="AX65" s="14">
        <f t="shared" si="376"/>
        <v>0</v>
      </c>
      <c r="AY65" s="14" t="str">
        <f>IFERROR(VLOOKUP($A65,SpecEd22!#REF!,23,0)," ")</f>
        <v xml:space="preserve"> </v>
      </c>
      <c r="AZ65" s="14" t="e">
        <f t="shared" si="377"/>
        <v>#VALUE!</v>
      </c>
      <c r="BA65" s="14">
        <f>IFERROR(VLOOKUP($A65,ECFE!#REF!,23,0),0)</f>
        <v>0</v>
      </c>
      <c r="BB65" s="14">
        <f t="shared" si="378"/>
        <v>0</v>
      </c>
      <c r="BC65" s="14">
        <f>IFERROR(VLOOKUP($A65,#REF!,17,0),0)</f>
        <v>0</v>
      </c>
      <c r="BD65" s="14">
        <f t="shared" si="379"/>
        <v>0</v>
      </c>
      <c r="BE65" s="14">
        <f>IFERROR(VLOOKUP($A65,#REF!,9,0),0)</f>
        <v>0</v>
      </c>
      <c r="BF65" s="14">
        <f t="shared" si="380"/>
        <v>0</v>
      </c>
      <c r="BG65" s="14">
        <v>0</v>
      </c>
      <c r="BH65" s="14">
        <f t="shared" si="381"/>
        <v>0</v>
      </c>
      <c r="BI65" s="14">
        <f>IFERROR(VLOOKUP($A65,ConEnroll!$A$8:$S$601,15,0),0)</f>
        <v>-23</v>
      </c>
      <c r="BJ65" s="14">
        <f t="shared" si="382"/>
        <v>-8.6498683715682586E-3</v>
      </c>
      <c r="BK65" s="14">
        <f t="shared" si="383"/>
        <v>-23</v>
      </c>
      <c r="BL65" s="14">
        <f t="shared" si="384"/>
        <v>-8.6498683715682586E-3</v>
      </c>
      <c r="BM65" s="14" t="e">
        <f t="shared" si="385"/>
        <v>#VALUE!</v>
      </c>
      <c r="BN65" s="14" t="e">
        <f t="shared" si="386"/>
        <v>#VALUE!</v>
      </c>
      <c r="BO65" s="42"/>
      <c r="BP65" s="14">
        <f t="shared" si="331"/>
        <v>8989.6558262237686</v>
      </c>
      <c r="BQ65" s="14" t="e">
        <f t="shared" si="332"/>
        <v>#VALUE!</v>
      </c>
      <c r="BR65" s="14">
        <f t="shared" si="387"/>
        <v>75.526504625799177</v>
      </c>
      <c r="BS65" s="14" t="e">
        <f t="shared" si="334"/>
        <v>#VALUE!</v>
      </c>
      <c r="BT65" s="37" t="e">
        <f t="shared" si="335"/>
        <v>#VALUE!</v>
      </c>
      <c r="BU65" s="41"/>
      <c r="BV65" s="14" t="str">
        <f>IFERROR(VLOOKUP($A65,#REF!,27,0),"0")</f>
        <v>0</v>
      </c>
      <c r="BW65" s="14">
        <f t="shared" si="388"/>
        <v>0</v>
      </c>
      <c r="BX65" s="14" t="str">
        <f>IFERROR(VLOOKUP($A65,SpecEd22!$Z$22:$AV$606,59,0)," ")</f>
        <v xml:space="preserve"> </v>
      </c>
      <c r="BY65" s="14" t="e">
        <f t="shared" si="389"/>
        <v>#VALUE!</v>
      </c>
      <c r="BZ65" s="14">
        <f>IFERROR(VLOOKUP($A65,ECFE!#REF!,25,0),0)</f>
        <v>0</v>
      </c>
      <c r="CA65" s="14">
        <f t="shared" si="390"/>
        <v>0</v>
      </c>
      <c r="CB65" s="14">
        <f>IFERROR(VLOOKUP($A65,#REF!,17,0),0)</f>
        <v>0</v>
      </c>
      <c r="CC65" s="14">
        <f t="shared" si="391"/>
        <v>0</v>
      </c>
      <c r="CD65" s="14">
        <f>IFERROR(VLOOKUP($A65,#REF!,9,0),0)</f>
        <v>0</v>
      </c>
      <c r="CE65" s="14">
        <f t="shared" si="392"/>
        <v>0</v>
      </c>
      <c r="CF65" s="14">
        <v>0</v>
      </c>
      <c r="CG65" s="14">
        <f t="shared" si="393"/>
        <v>0</v>
      </c>
      <c r="CH65" s="14">
        <f>IFERROR(VLOOKUP($A65,ConEnroll!$A$8:$S$601,15,0),0)</f>
        <v>-23</v>
      </c>
      <c r="CI65" s="14">
        <f t="shared" si="394"/>
        <v>-8.6498683715682586E-3</v>
      </c>
      <c r="CJ65" s="14">
        <f t="shared" si="395"/>
        <v>-23</v>
      </c>
      <c r="CK65" s="14">
        <f t="shared" si="396"/>
        <v>-8.6498683715682586E-3</v>
      </c>
      <c r="CL65" s="14" t="e">
        <f t="shared" si="397"/>
        <v>#VALUE!</v>
      </c>
      <c r="CM65" s="14" t="e">
        <f t="shared" si="398"/>
        <v>#VALUE!</v>
      </c>
      <c r="CN65" s="42"/>
      <c r="CO65" s="14">
        <f t="shared" si="338"/>
        <v>-8840.2737276904845</v>
      </c>
      <c r="CP65" s="14" t="e">
        <f t="shared" si="339"/>
        <v>#VALUE!</v>
      </c>
      <c r="CQ65" s="14">
        <f t="shared" si="340"/>
        <v>-67.780133508837906</v>
      </c>
      <c r="CR65" s="14" t="e">
        <f t="shared" si="341"/>
        <v>#VALUE!</v>
      </c>
      <c r="CS65" s="37" t="e">
        <f t="shared" si="342"/>
        <v>#VALUE!</v>
      </c>
      <c r="CT65" s="239"/>
      <c r="CU65" s="239"/>
      <c r="CV65" s="468"/>
      <c r="CW65" s="14">
        <f>IFERROR(VLOOKUP($A65,BaseFY23!$A$7:$AK$527,6,0),0)</f>
        <v>2793.3739340000002</v>
      </c>
      <c r="CX65" s="14">
        <f>IFERROR(VLOOKUP($A65,BaseFY23!$A$7:$AN$528,28,0),0)</f>
        <v>24670964.352626</v>
      </c>
      <c r="CY65" s="14">
        <f t="shared" si="399"/>
        <v>8831.9591059182549</v>
      </c>
      <c r="CZ65" s="14">
        <f>IFERROR(VLOOKUP($A65,SpecEd23!$A$21:$BB$605,23,0)," ")</f>
        <v>3716795.1578767346</v>
      </c>
      <c r="DA65" s="14">
        <f t="shared" si="400"/>
        <v>1330.5755855444788</v>
      </c>
      <c r="DB65" s="14">
        <f>IFERROR(VLOOKUP($A65,ECFE!$A$16:$AB$347,7,0),0)</f>
        <v>160858.66500000001</v>
      </c>
      <c r="DC65" s="14">
        <f t="shared" si="401"/>
        <v>57.585797247580388</v>
      </c>
      <c r="DD65" s="14">
        <v>0</v>
      </c>
      <c r="DE65" s="14">
        <f t="shared" si="402"/>
        <v>0</v>
      </c>
      <c r="DF65" s="14">
        <f>IFERROR(VLOOKUP($A65,ConEnroll!$A$7:$S$338,10,0),0)</f>
        <v>19345.71</v>
      </c>
      <c r="DG65" s="14">
        <f t="shared" si="403"/>
        <v>6.9255711756061649</v>
      </c>
      <c r="DH65" s="14">
        <f t="shared" si="343"/>
        <v>180204.375</v>
      </c>
      <c r="DI65" s="14">
        <f t="shared" si="404"/>
        <v>64.511368423186553</v>
      </c>
      <c r="DJ65" s="14">
        <f t="shared" si="344"/>
        <v>28567963.885502733</v>
      </c>
      <c r="DK65" s="14">
        <f t="shared" si="405"/>
        <v>10227.046059885919</v>
      </c>
      <c r="DL65" s="42"/>
      <c r="DM65" s="14">
        <f>IFERROR(VLOOKUP($A65,HouseFY23!$A$7:$AJ$528,28,0),0)</f>
        <v>25565151.762570001</v>
      </c>
      <c r="DN65" s="14">
        <f t="shared" si="406"/>
        <v>9152.0692777288587</v>
      </c>
      <c r="DO65" s="14">
        <f>IFERROR(VLOOKUP($A65,Compens80percent!$A$13:$M$560,12,0),0)</f>
        <v>0</v>
      </c>
      <c r="DP65" s="14">
        <f t="shared" si="406"/>
        <v>0</v>
      </c>
      <c r="DQ65" s="14">
        <f t="shared" si="407"/>
        <v>25565151.762570001</v>
      </c>
      <c r="DR65" s="14">
        <f t="shared" si="408"/>
        <v>9614.5738106694243</v>
      </c>
      <c r="DS65" s="14">
        <f>IFERROR(VLOOKUP($A65,SpecEd23!$A$21:$Z$550,14,0),0)</f>
        <v>3911316.5759324739</v>
      </c>
      <c r="DT65" s="14">
        <f t="shared" si="409"/>
        <v>1400.2123125462206</v>
      </c>
      <c r="DU65" s="14">
        <f>IFERROR(VLOOKUP($A65,ECFE!$A$16:$AB$347,9,0),0)</f>
        <v>167357.35506600002</v>
      </c>
      <c r="DV65" s="14">
        <f t="shared" si="410"/>
        <v>59.91226345638264</v>
      </c>
      <c r="DW65" s="14">
        <f>IFERROR(VLOOKUP($A65,ParaFY19!$A$21:$Z$543,7,0),0)</f>
        <v>12544</v>
      </c>
      <c r="DX65" s="14">
        <f t="shared" si="411"/>
        <v>4.4906268535403324</v>
      </c>
      <c r="DY65" s="14">
        <f>IFERROR(VLOOKUP($A65,ConEnroll!$A$7:$S$341,13,0),0)</f>
        <v>24182.137499999997</v>
      </c>
      <c r="DZ65" s="14">
        <f t="shared" si="412"/>
        <v>8.6569639695077054</v>
      </c>
      <c r="EA65" s="14">
        <f t="shared" si="345"/>
        <v>204083.49256600003</v>
      </c>
      <c r="EB65" s="14">
        <f t="shared" si="413"/>
        <v>73.059854279430681</v>
      </c>
      <c r="EC65" s="14">
        <f t="shared" si="346"/>
        <v>29680551.831068475</v>
      </c>
      <c r="ED65" s="14">
        <f t="shared" si="414"/>
        <v>10625.34144455451</v>
      </c>
      <c r="EE65" s="62"/>
      <c r="EF65" s="14">
        <f t="shared" si="347"/>
        <v>320.11017181060379</v>
      </c>
      <c r="EG65" s="14">
        <f t="shared" si="348"/>
        <v>69.636727001741747</v>
      </c>
      <c r="EH65" s="14">
        <f t="shared" si="349"/>
        <v>8.5484858562441275</v>
      </c>
      <c r="EI65" s="14">
        <f t="shared" si="415"/>
        <v>398.29538466858969</v>
      </c>
      <c r="EJ65" s="37">
        <f t="shared" si="351"/>
        <v>3.8945300758040452E-2</v>
      </c>
      <c r="EK65" s="42"/>
      <c r="EL65" s="14" t="str">
        <f>IFERROR(VLOOKUP($A65,#REF!,27,0),"0")</f>
        <v>0</v>
      </c>
      <c r="EM65" s="14">
        <f t="shared" si="416"/>
        <v>0</v>
      </c>
      <c r="EN65" s="14" t="str">
        <f>IFERROR(VLOOKUP($A65,SpecEd23!#REF!,23,0)," ")</f>
        <v xml:space="preserve"> </v>
      </c>
      <c r="EO65" s="14" t="e">
        <f t="shared" si="417"/>
        <v>#VALUE!</v>
      </c>
      <c r="EP65" s="14">
        <f>IFERROR(VLOOKUP($A65,ECFE!#REF!,24,0),0)</f>
        <v>0</v>
      </c>
      <c r="EQ65" s="14">
        <f t="shared" si="418"/>
        <v>0</v>
      </c>
      <c r="ER65" s="14">
        <f>IFERROR(VLOOKUP($A65,#REF!,30,0),0)</f>
        <v>0</v>
      </c>
      <c r="ES65" s="14">
        <f t="shared" si="419"/>
        <v>0</v>
      </c>
      <c r="ET65" s="14">
        <f>IFERROR(VLOOKUP($A65,#REF!,12,0),0)</f>
        <v>0</v>
      </c>
      <c r="EU65" s="14">
        <f t="shared" si="420"/>
        <v>0</v>
      </c>
      <c r="EV65" s="14">
        <v>0</v>
      </c>
      <c r="EW65" s="14">
        <f t="shared" si="421"/>
        <v>0</v>
      </c>
      <c r="EX65" s="14">
        <f>IFERROR(VLOOKUP($A65,ConEnroll!$A$8:$S$601,16,0),0)</f>
        <v>115</v>
      </c>
      <c r="EY65" s="14">
        <f t="shared" si="422"/>
        <v>4.1168852691098386E-2</v>
      </c>
      <c r="EZ65" s="14">
        <f t="shared" si="423"/>
        <v>115</v>
      </c>
      <c r="FA65" s="14">
        <f t="shared" si="424"/>
        <v>4.1168852691098386E-2</v>
      </c>
      <c r="FB65" s="14" t="e">
        <f t="shared" si="425"/>
        <v>#VALUE!</v>
      </c>
      <c r="FC65" s="14" t="e">
        <f t="shared" si="426"/>
        <v>#VALUE!</v>
      </c>
      <c r="FD65" s="62"/>
      <c r="FE65" s="14">
        <f t="shared" si="352"/>
        <v>9152.0692777288587</v>
      </c>
      <c r="FF65" s="14" t="e">
        <f t="shared" si="353"/>
        <v>#VALUE!</v>
      </c>
      <c r="FG65" s="14">
        <f t="shared" si="427"/>
        <v>73.01868542673958</v>
      </c>
      <c r="FH65" s="14" t="e">
        <f t="shared" si="354"/>
        <v>#VALUE!</v>
      </c>
      <c r="FI65" s="37" t="e">
        <f t="shared" si="355"/>
        <v>#VALUE!</v>
      </c>
      <c r="FJ65" s="12"/>
      <c r="FK65" s="14" t="str">
        <f>IFERROR(VLOOKUP($A65,#REF!,27,0),"0")</f>
        <v>0</v>
      </c>
      <c r="FL65" s="14">
        <f t="shared" si="428"/>
        <v>0</v>
      </c>
      <c r="FM65" s="14" t="str">
        <f>IFERROR(VLOOKUP($A65,SpecEd23!$X$22:$Y$610,59,0)," ")</f>
        <v xml:space="preserve"> </v>
      </c>
      <c r="FN65" s="14" t="e">
        <f t="shared" si="429"/>
        <v>#VALUE!</v>
      </c>
      <c r="FO65" s="14">
        <f>IFERROR(VLOOKUP($A65,ECFE!#REF!,26,0),0)</f>
        <v>0</v>
      </c>
      <c r="FP65" s="14">
        <f t="shared" si="430"/>
        <v>0</v>
      </c>
      <c r="FQ65" s="14">
        <f>IFERROR(VLOOKUP($A65,#REF!,16,0),0)</f>
        <v>0</v>
      </c>
      <c r="FR65" s="14">
        <f t="shared" si="431"/>
        <v>0</v>
      </c>
      <c r="FS65" s="14">
        <f>IFERROR(VLOOKUP($A65,#REF!,12,0),0)</f>
        <v>0</v>
      </c>
      <c r="FT65" s="14">
        <f t="shared" si="432"/>
        <v>0</v>
      </c>
      <c r="FU65" s="14">
        <v>0</v>
      </c>
      <c r="FV65" s="14">
        <f t="shared" si="433"/>
        <v>0</v>
      </c>
      <c r="FW65" s="14">
        <f>IFERROR(VLOOKUP($A65,ConEnroll!$A$8:$S$601,16,0),0)</f>
        <v>115</v>
      </c>
      <c r="FX65" s="14">
        <f t="shared" si="434"/>
        <v>4.1168852691098386E-2</v>
      </c>
      <c r="FY65" s="14">
        <f t="shared" si="435"/>
        <v>115</v>
      </c>
      <c r="FZ65" s="14">
        <f t="shared" si="436"/>
        <v>4.1168852691098386E-2</v>
      </c>
      <c r="GA65" s="14" t="e">
        <f t="shared" si="437"/>
        <v>#VALUE!</v>
      </c>
      <c r="GB65" s="14" t="e">
        <f t="shared" si="438"/>
        <v>#VALUE!</v>
      </c>
      <c r="GC65" s="39"/>
      <c r="GD65" s="14">
        <f t="shared" si="356"/>
        <v>-8831.9591059182549</v>
      </c>
      <c r="GE65" s="14" t="e">
        <f t="shared" si="357"/>
        <v>#VALUE!</v>
      </c>
      <c r="GF65" s="14">
        <f t="shared" si="358"/>
        <v>-64.470199570495453</v>
      </c>
      <c r="GG65" s="14" t="e">
        <f t="shared" si="359"/>
        <v>#VALUE!</v>
      </c>
      <c r="GH65" s="37" t="e">
        <f t="shared" si="360"/>
        <v>#VALUE!</v>
      </c>
    </row>
    <row r="66" spans="1:190" ht="12.5" x14ac:dyDescent="0.25">
      <c r="A66" s="67">
        <v>139</v>
      </c>
      <c r="B66" s="35">
        <v>1</v>
      </c>
      <c r="C66" s="14">
        <v>6</v>
      </c>
      <c r="D66" s="14"/>
      <c r="E66" s="14"/>
      <c r="F66" s="35" t="s">
        <v>2429</v>
      </c>
      <c r="G66" s="41"/>
      <c r="H66" s="14">
        <f>IFERROR(VLOOKUP($A66,BaseFY22!$A$7:$AK$528,6,0),0)</f>
        <v>859</v>
      </c>
      <c r="I66" s="14">
        <f>IFERROR(VLOOKUP($A66,BaseFY22!$A$7:$AK$528,28,0),0)</f>
        <v>8445706.75</v>
      </c>
      <c r="J66" s="14">
        <f t="shared" si="361"/>
        <v>9832.021827706636</v>
      </c>
      <c r="K66" s="14">
        <f>IFERROR(VLOOKUP($A66,SpecEd22!$A$21:$BB$605,24,0)," ")</f>
        <v>1093893.4652379174</v>
      </c>
      <c r="L66" s="14">
        <f t="shared" si="362"/>
        <v>1273.4499013247</v>
      </c>
      <c r="M66" s="14">
        <f>IFERROR(VLOOKUP($A66,ECFE!$A$16:$AB$347,7,0),0)</f>
        <v>49088.324999999997</v>
      </c>
      <c r="N66" s="14">
        <f t="shared" si="318"/>
        <v>57.145896391152498</v>
      </c>
      <c r="O66" s="14">
        <v>0</v>
      </c>
      <c r="P66" s="14">
        <f t="shared" si="318"/>
        <v>0</v>
      </c>
      <c r="Q66" s="14">
        <f>IFERROR(VLOOKUP($A66,ConEnroll!$A$7:$S$337,10,0),0)</f>
        <v>7182.55</v>
      </c>
      <c r="R66" s="14">
        <f t="shared" si="363"/>
        <v>8.3615250291036087</v>
      </c>
      <c r="S66" s="14">
        <f t="shared" si="319"/>
        <v>56270.875</v>
      </c>
      <c r="T66" s="14">
        <f t="shared" si="364"/>
        <v>65.507421420256108</v>
      </c>
      <c r="U66" s="14">
        <f t="shared" si="320"/>
        <v>9595871.0902379174</v>
      </c>
      <c r="V66" s="14">
        <f t="shared" si="365"/>
        <v>11170.979150451592</v>
      </c>
      <c r="W66" s="42"/>
      <c r="X66" s="14">
        <f>IFERROR(VLOOKUP($A66,HouseFY22!$A$6:$AJ$528,28,0),0)</f>
        <v>8577953.75</v>
      </c>
      <c r="Y66" s="14">
        <f t="shared" si="366"/>
        <v>9985.9764260768334</v>
      </c>
      <c r="Z66" s="14">
        <f>IFERROR(VLOOKUP($A66,Compens80percent!$A$13:$M$560,12,0),0)</f>
        <v>0</v>
      </c>
      <c r="AA66" s="14">
        <f t="shared" si="366"/>
        <v>0</v>
      </c>
      <c r="AB66" s="14">
        <f t="shared" si="367"/>
        <v>8577953.75</v>
      </c>
      <c r="AC66" s="14">
        <f t="shared" si="366"/>
        <v>9985.9764260768334</v>
      </c>
      <c r="AD66" s="14">
        <f>IFERROR(VLOOKUP(A66,SpecEd22!$A$21:$Z$550,14,0),0)</f>
        <v>1116621.7290893341</v>
      </c>
      <c r="AE66" s="14">
        <f t="shared" si="368"/>
        <v>1299.9088813612736</v>
      </c>
      <c r="AF66" s="14">
        <f>IFERROR(VLOOKUP($A66,ECFE!$A$16:$AB$348,8,0),0)</f>
        <v>50070.091500000002</v>
      </c>
      <c r="AG66" s="14">
        <f t="shared" si="369"/>
        <v>58.288814318975554</v>
      </c>
      <c r="AH66" s="14">
        <f>IFERROR(VLOOKUP(A66,ParaFY19!$A$21:$Z$543,7,0),0)</f>
        <v>4900</v>
      </c>
      <c r="AI66" s="14">
        <f t="shared" si="370"/>
        <v>5.7043073341094299</v>
      </c>
      <c r="AJ66" s="14">
        <f>IFERROR(VLOOKUP(A66,ConEnroll!$A$7:$S$341,13,0),0)</f>
        <v>8978.1875</v>
      </c>
      <c r="AK66" s="14">
        <f t="shared" si="371"/>
        <v>10.451906286379511</v>
      </c>
      <c r="AL66" s="14">
        <f t="shared" si="324"/>
        <v>63948.279000000002</v>
      </c>
      <c r="AM66" s="14">
        <f t="shared" si="372"/>
        <v>74.445027939464495</v>
      </c>
      <c r="AN66" s="14">
        <f t="shared" si="373"/>
        <v>9758523.7580893338</v>
      </c>
      <c r="AO66" s="14">
        <f t="shared" si="374"/>
        <v>11360.330335377572</v>
      </c>
      <c r="AP66" s="62"/>
      <c r="AQ66" s="14">
        <f t="shared" si="51"/>
        <v>153.95459837019735</v>
      </c>
      <c r="AR66" s="14">
        <f t="shared" si="325"/>
        <v>26.458980036573621</v>
      </c>
      <c r="AS66" s="14">
        <f t="shared" si="326"/>
        <v>8.9376065192083871</v>
      </c>
      <c r="AT66" s="14">
        <f t="shared" si="375"/>
        <v>189.35118492597934</v>
      </c>
      <c r="AU66" s="37">
        <f t="shared" si="328"/>
        <v>1.6950276459725085E-2</v>
      </c>
      <c r="AV66" s="42"/>
      <c r="AW66" s="14" t="str">
        <f>IFERROR(VLOOKUP($A66,#REF!,27,0),"0")</f>
        <v>0</v>
      </c>
      <c r="AX66" s="14">
        <f t="shared" si="376"/>
        <v>0</v>
      </c>
      <c r="AY66" s="14" t="str">
        <f>IFERROR(VLOOKUP($A66,SpecEd22!#REF!,23,0)," ")</f>
        <v xml:space="preserve"> </v>
      </c>
      <c r="AZ66" s="14" t="e">
        <f t="shared" si="377"/>
        <v>#VALUE!</v>
      </c>
      <c r="BA66" s="14">
        <f>IFERROR(VLOOKUP($A66,ECFE!#REF!,23,0),0)</f>
        <v>0</v>
      </c>
      <c r="BB66" s="14">
        <f t="shared" si="378"/>
        <v>0</v>
      </c>
      <c r="BC66" s="14">
        <f>IFERROR(VLOOKUP($A66,#REF!,17,0),0)</f>
        <v>0</v>
      </c>
      <c r="BD66" s="14">
        <f t="shared" si="379"/>
        <v>0</v>
      </c>
      <c r="BE66" s="14">
        <f>IFERROR(VLOOKUP($A66,#REF!,9,0),0)</f>
        <v>0</v>
      </c>
      <c r="BF66" s="14">
        <f t="shared" si="380"/>
        <v>0</v>
      </c>
      <c r="BG66" s="14">
        <v>0</v>
      </c>
      <c r="BH66" s="14">
        <f t="shared" si="381"/>
        <v>0</v>
      </c>
      <c r="BI66" s="14">
        <f>IFERROR(VLOOKUP($A66,ConEnroll!$A$8:$S$601,15,0),0)</f>
        <v>-23</v>
      </c>
      <c r="BJ66" s="14">
        <f t="shared" si="382"/>
        <v>-2.6775320139697321E-2</v>
      </c>
      <c r="BK66" s="14">
        <f t="shared" si="383"/>
        <v>-23</v>
      </c>
      <c r="BL66" s="14">
        <f t="shared" si="384"/>
        <v>-2.6775320139697321E-2</v>
      </c>
      <c r="BM66" s="14" t="e">
        <f t="shared" si="385"/>
        <v>#VALUE!</v>
      </c>
      <c r="BN66" s="14" t="e">
        <f t="shared" si="386"/>
        <v>#VALUE!</v>
      </c>
      <c r="BO66" s="42"/>
      <c r="BP66" s="14">
        <f t="shared" si="331"/>
        <v>9985.9764260768334</v>
      </c>
      <c r="BQ66" s="14" t="e">
        <f t="shared" si="332"/>
        <v>#VALUE!</v>
      </c>
      <c r="BR66" s="14">
        <f t="shared" si="387"/>
        <v>74.471803259604187</v>
      </c>
      <c r="BS66" s="14" t="e">
        <f t="shared" si="334"/>
        <v>#VALUE!</v>
      </c>
      <c r="BT66" s="37" t="e">
        <f t="shared" si="335"/>
        <v>#VALUE!</v>
      </c>
      <c r="BU66" s="41"/>
      <c r="BV66" s="14" t="str">
        <f>IFERROR(VLOOKUP($A66,#REF!,27,0),"0")</f>
        <v>0</v>
      </c>
      <c r="BW66" s="14">
        <f t="shared" si="388"/>
        <v>0</v>
      </c>
      <c r="BX66" s="14" t="str">
        <f>IFERROR(VLOOKUP($A66,SpecEd22!$Z$22:$AV$606,59,0)," ")</f>
        <v xml:space="preserve"> </v>
      </c>
      <c r="BY66" s="14" t="e">
        <f t="shared" si="389"/>
        <v>#VALUE!</v>
      </c>
      <c r="BZ66" s="14">
        <f>IFERROR(VLOOKUP($A66,ECFE!#REF!,25,0),0)</f>
        <v>0</v>
      </c>
      <c r="CA66" s="14">
        <f t="shared" si="390"/>
        <v>0</v>
      </c>
      <c r="CB66" s="14">
        <f>IFERROR(VLOOKUP($A66,#REF!,17,0),0)</f>
        <v>0</v>
      </c>
      <c r="CC66" s="14">
        <f t="shared" si="391"/>
        <v>0</v>
      </c>
      <c r="CD66" s="14">
        <f>IFERROR(VLOOKUP($A66,#REF!,9,0),0)</f>
        <v>0</v>
      </c>
      <c r="CE66" s="14">
        <f t="shared" si="392"/>
        <v>0</v>
      </c>
      <c r="CF66" s="14">
        <v>0</v>
      </c>
      <c r="CG66" s="14">
        <f t="shared" si="393"/>
        <v>0</v>
      </c>
      <c r="CH66" s="14">
        <f>IFERROR(VLOOKUP($A66,ConEnroll!$A$8:$S$601,15,0),0)</f>
        <v>-23</v>
      </c>
      <c r="CI66" s="14">
        <f t="shared" si="394"/>
        <v>-2.6775320139697321E-2</v>
      </c>
      <c r="CJ66" s="14">
        <f t="shared" si="395"/>
        <v>-23</v>
      </c>
      <c r="CK66" s="14">
        <f t="shared" si="396"/>
        <v>-2.6775320139697321E-2</v>
      </c>
      <c r="CL66" s="14" t="e">
        <f t="shared" si="397"/>
        <v>#VALUE!</v>
      </c>
      <c r="CM66" s="14" t="e">
        <f t="shared" si="398"/>
        <v>#VALUE!</v>
      </c>
      <c r="CN66" s="42"/>
      <c r="CO66" s="14">
        <f t="shared" si="338"/>
        <v>-9832.021827706636</v>
      </c>
      <c r="CP66" s="14" t="e">
        <f t="shared" si="339"/>
        <v>#VALUE!</v>
      </c>
      <c r="CQ66" s="14">
        <f t="shared" si="340"/>
        <v>-65.534196740395799</v>
      </c>
      <c r="CR66" s="14" t="e">
        <f t="shared" si="341"/>
        <v>#VALUE!</v>
      </c>
      <c r="CS66" s="37" t="e">
        <f t="shared" si="342"/>
        <v>#VALUE!</v>
      </c>
      <c r="CT66" s="239"/>
      <c r="CU66" s="239"/>
      <c r="CV66" s="468"/>
      <c r="CW66" s="14">
        <f>IFERROR(VLOOKUP($A66,BaseFY23!$A$7:$AK$527,6,0),0)</f>
        <v>863.53658499999995</v>
      </c>
      <c r="CX66" s="14">
        <f>IFERROR(VLOOKUP($A66,BaseFY23!$A$7:$AN$528,28,0),0)</f>
        <v>8506391.1581180003</v>
      </c>
      <c r="CY66" s="14">
        <f t="shared" si="399"/>
        <v>9850.6436274706302</v>
      </c>
      <c r="CZ66" s="14">
        <f>IFERROR(VLOOKUP($A66,SpecEd23!$A$21:$BB$605,23,0)," ")</f>
        <v>1105806.4567178932</v>
      </c>
      <c r="DA66" s="14">
        <f t="shared" si="400"/>
        <v>1280.5554228115227</v>
      </c>
      <c r="DB66" s="14">
        <f>IFERROR(VLOOKUP($A66,ECFE!$A$16:$AB$347,7,0),0)</f>
        <v>49088.324999999997</v>
      </c>
      <c r="DC66" s="14">
        <f t="shared" si="401"/>
        <v>56.845680718900866</v>
      </c>
      <c r="DD66" s="14">
        <v>0</v>
      </c>
      <c r="DE66" s="14">
        <f t="shared" si="402"/>
        <v>0</v>
      </c>
      <c r="DF66" s="14">
        <f>IFERROR(VLOOKUP($A66,ConEnroll!$A$7:$S$338,10,0),0)</f>
        <v>7182.55</v>
      </c>
      <c r="DG66" s="14">
        <f t="shared" si="403"/>
        <v>8.3175978004452471</v>
      </c>
      <c r="DH66" s="14">
        <f t="shared" si="343"/>
        <v>56270.875</v>
      </c>
      <c r="DI66" s="14">
        <f t="shared" si="404"/>
        <v>65.163278519346122</v>
      </c>
      <c r="DJ66" s="14">
        <f t="shared" si="344"/>
        <v>9668468.4898358937</v>
      </c>
      <c r="DK66" s="14">
        <f t="shared" si="405"/>
        <v>11196.362328801501</v>
      </c>
      <c r="DL66" s="42"/>
      <c r="DM66" s="14">
        <f>IFERROR(VLOOKUP($A66,HouseFY23!$A$7:$AJ$528,28,0),0)</f>
        <v>8774727.5051390007</v>
      </c>
      <c r="DN66" s="14">
        <f t="shared" si="406"/>
        <v>10161.384772295434</v>
      </c>
      <c r="DO66" s="14">
        <f>IFERROR(VLOOKUP($A66,Compens80percent!$A$13:$M$560,12,0),0)</f>
        <v>0</v>
      </c>
      <c r="DP66" s="14">
        <f t="shared" si="406"/>
        <v>0</v>
      </c>
      <c r="DQ66" s="14">
        <f t="shared" si="407"/>
        <v>8774727.5051390007</v>
      </c>
      <c r="DR66" s="14">
        <f t="shared" si="408"/>
        <v>10215.04948211758</v>
      </c>
      <c r="DS66" s="14">
        <f>IFERROR(VLOOKUP($A66,SpecEd23!$A$21:$Z$550,14,0),0)</f>
        <v>1152678.9681842218</v>
      </c>
      <c r="DT66" s="14">
        <f t="shared" si="409"/>
        <v>1334.8351282467343</v>
      </c>
      <c r="DU66" s="14">
        <f>IFERROR(VLOOKUP($A66,ECFE!$A$16:$AB$347,9,0),0)</f>
        <v>51071.493330000005</v>
      </c>
      <c r="DV66" s="14">
        <f t="shared" si="410"/>
        <v>59.142246219944475</v>
      </c>
      <c r="DW66" s="14">
        <f>IFERROR(VLOOKUP($A66,ParaFY19!$A$21:$Z$543,7,0),0)</f>
        <v>4900</v>
      </c>
      <c r="DX66" s="14">
        <f t="shared" si="411"/>
        <v>5.6743397849206358</v>
      </c>
      <c r="DY66" s="14">
        <f>IFERROR(VLOOKUP($A66,ConEnroll!$A$7:$S$341,13,0),0)</f>
        <v>8978.1875</v>
      </c>
      <c r="DZ66" s="14">
        <f t="shared" si="412"/>
        <v>10.396997250556559</v>
      </c>
      <c r="EA66" s="14">
        <f t="shared" si="345"/>
        <v>64949.680830000005</v>
      </c>
      <c r="EB66" s="14">
        <f t="shared" si="413"/>
        <v>75.213583255421668</v>
      </c>
      <c r="EC66" s="14">
        <f t="shared" si="346"/>
        <v>9992356.1541532222</v>
      </c>
      <c r="ED66" s="14">
        <f t="shared" si="414"/>
        <v>11571.433483797589</v>
      </c>
      <c r="EE66" s="62"/>
      <c r="EF66" s="14">
        <f t="shared" si="347"/>
        <v>310.741144824804</v>
      </c>
      <c r="EG66" s="14">
        <f t="shared" si="348"/>
        <v>54.279705435211554</v>
      </c>
      <c r="EH66" s="14">
        <f t="shared" si="349"/>
        <v>10.050304736075546</v>
      </c>
      <c r="EI66" s="14">
        <f t="shared" si="415"/>
        <v>375.07115499609108</v>
      </c>
      <c r="EJ66" s="37">
        <f t="shared" si="351"/>
        <v>3.349937631361382E-2</v>
      </c>
      <c r="EK66" s="42"/>
      <c r="EL66" s="14" t="str">
        <f>IFERROR(VLOOKUP($A66,#REF!,27,0),"0")</f>
        <v>0</v>
      </c>
      <c r="EM66" s="14">
        <f t="shared" si="416"/>
        <v>0</v>
      </c>
      <c r="EN66" s="14" t="str">
        <f>IFERROR(VLOOKUP($A66,SpecEd23!#REF!,23,0)," ")</f>
        <v xml:space="preserve"> </v>
      </c>
      <c r="EO66" s="14" t="e">
        <f t="shared" si="417"/>
        <v>#VALUE!</v>
      </c>
      <c r="EP66" s="14">
        <f>IFERROR(VLOOKUP($A66,ECFE!#REF!,24,0),0)</f>
        <v>0</v>
      </c>
      <c r="EQ66" s="14">
        <f t="shared" si="418"/>
        <v>0</v>
      </c>
      <c r="ER66" s="14">
        <f>IFERROR(VLOOKUP($A66,#REF!,30,0),0)</f>
        <v>0</v>
      </c>
      <c r="ES66" s="14">
        <f t="shared" si="419"/>
        <v>0</v>
      </c>
      <c r="ET66" s="14">
        <f>IFERROR(VLOOKUP($A66,#REF!,12,0),0)</f>
        <v>0</v>
      </c>
      <c r="EU66" s="14">
        <f t="shared" si="420"/>
        <v>0</v>
      </c>
      <c r="EV66" s="14">
        <v>0</v>
      </c>
      <c r="EW66" s="14">
        <f t="shared" si="421"/>
        <v>0</v>
      </c>
      <c r="EX66" s="14">
        <f>IFERROR(VLOOKUP($A66,ConEnroll!$A$8:$S$601,16,0),0)</f>
        <v>116</v>
      </c>
      <c r="EY66" s="14">
        <f t="shared" si="422"/>
        <v>0.13433130919403954</v>
      </c>
      <c r="EZ66" s="14">
        <f t="shared" si="423"/>
        <v>116</v>
      </c>
      <c r="FA66" s="14">
        <f t="shared" si="424"/>
        <v>0.13433130919403954</v>
      </c>
      <c r="FB66" s="14" t="e">
        <f t="shared" si="425"/>
        <v>#VALUE!</v>
      </c>
      <c r="FC66" s="14" t="e">
        <f t="shared" si="426"/>
        <v>#VALUE!</v>
      </c>
      <c r="FD66" s="62"/>
      <c r="FE66" s="14">
        <f t="shared" si="352"/>
        <v>10161.384772295434</v>
      </c>
      <c r="FF66" s="14" t="e">
        <f t="shared" si="353"/>
        <v>#VALUE!</v>
      </c>
      <c r="FG66" s="14">
        <f t="shared" si="427"/>
        <v>75.079251946227629</v>
      </c>
      <c r="FH66" s="14" t="e">
        <f t="shared" si="354"/>
        <v>#VALUE!</v>
      </c>
      <c r="FI66" s="37" t="e">
        <f t="shared" si="355"/>
        <v>#VALUE!</v>
      </c>
      <c r="FJ66" s="12"/>
      <c r="FK66" s="14" t="str">
        <f>IFERROR(VLOOKUP($A66,#REF!,27,0),"0")</f>
        <v>0</v>
      </c>
      <c r="FL66" s="14">
        <f t="shared" si="428"/>
        <v>0</v>
      </c>
      <c r="FM66" s="14" t="str">
        <f>IFERROR(VLOOKUP($A66,SpecEd23!$X$22:$Y$610,59,0)," ")</f>
        <v xml:space="preserve"> </v>
      </c>
      <c r="FN66" s="14" t="e">
        <f t="shared" si="429"/>
        <v>#VALUE!</v>
      </c>
      <c r="FO66" s="14">
        <f>IFERROR(VLOOKUP($A66,ECFE!#REF!,26,0),0)</f>
        <v>0</v>
      </c>
      <c r="FP66" s="14">
        <f t="shared" si="430"/>
        <v>0</v>
      </c>
      <c r="FQ66" s="14">
        <f>IFERROR(VLOOKUP($A66,#REF!,16,0),0)</f>
        <v>0</v>
      </c>
      <c r="FR66" s="14">
        <f t="shared" si="431"/>
        <v>0</v>
      </c>
      <c r="FS66" s="14">
        <f>IFERROR(VLOOKUP($A66,#REF!,12,0),0)</f>
        <v>0</v>
      </c>
      <c r="FT66" s="14">
        <f t="shared" si="432"/>
        <v>0</v>
      </c>
      <c r="FU66" s="14">
        <v>0</v>
      </c>
      <c r="FV66" s="14">
        <f t="shared" si="433"/>
        <v>0</v>
      </c>
      <c r="FW66" s="14">
        <f>IFERROR(VLOOKUP($A66,ConEnroll!$A$8:$S$601,16,0),0)</f>
        <v>116</v>
      </c>
      <c r="FX66" s="14">
        <f t="shared" si="434"/>
        <v>0.13433130919403954</v>
      </c>
      <c r="FY66" s="14">
        <f t="shared" si="435"/>
        <v>116</v>
      </c>
      <c r="FZ66" s="14">
        <f t="shared" si="436"/>
        <v>0.13433130919403954</v>
      </c>
      <c r="GA66" s="14" t="e">
        <f t="shared" si="437"/>
        <v>#VALUE!</v>
      </c>
      <c r="GB66" s="14" t="e">
        <f t="shared" si="438"/>
        <v>#VALUE!</v>
      </c>
      <c r="GC66" s="39"/>
      <c r="GD66" s="14">
        <f t="shared" si="356"/>
        <v>-9850.6436274706302</v>
      </c>
      <c r="GE66" s="14" t="e">
        <f t="shared" si="357"/>
        <v>#VALUE!</v>
      </c>
      <c r="GF66" s="14">
        <f t="shared" si="358"/>
        <v>-65.028947210152083</v>
      </c>
      <c r="GG66" s="14" t="e">
        <f t="shared" si="359"/>
        <v>#VALUE!</v>
      </c>
      <c r="GH66" s="37" t="e">
        <f t="shared" si="360"/>
        <v>#VALUE!</v>
      </c>
    </row>
    <row r="67" spans="1:190" ht="12.5" x14ac:dyDescent="0.25">
      <c r="A67" s="67">
        <v>146</v>
      </c>
      <c r="B67" s="35">
        <v>1</v>
      </c>
      <c r="C67" s="14">
        <v>6</v>
      </c>
      <c r="D67" s="14"/>
      <c r="E67" s="14"/>
      <c r="F67" s="35" t="s">
        <v>2430</v>
      </c>
      <c r="G67" s="41"/>
      <c r="H67" s="14">
        <f>IFERROR(VLOOKUP($A67,BaseFY22!$A$7:$AK$528,6,0),0)</f>
        <v>875</v>
      </c>
      <c r="I67" s="14">
        <f>IFERROR(VLOOKUP($A67,BaseFY22!$A$7:$AK$528,28,0),0)</f>
        <v>7991761.75</v>
      </c>
      <c r="J67" s="14">
        <f t="shared" si="361"/>
        <v>9133.4419999999991</v>
      </c>
      <c r="K67" s="14">
        <f>IFERROR(VLOOKUP($A67,SpecEd22!$A$21:$BB$605,24,0)," ")</f>
        <v>721686.73972221115</v>
      </c>
      <c r="L67" s="14">
        <f t="shared" si="362"/>
        <v>824.78484539681278</v>
      </c>
      <c r="M67" s="14">
        <f>IFERROR(VLOOKUP($A67,ECFE!$A$16:$AB$347,7,0),0)</f>
        <v>38364.413999999997</v>
      </c>
      <c r="N67" s="14">
        <f t="shared" si="318"/>
        <v>43.845044571428566</v>
      </c>
      <c r="O67" s="14">
        <v>0</v>
      </c>
      <c r="P67" s="14">
        <f t="shared" si="318"/>
        <v>0</v>
      </c>
      <c r="Q67" s="14">
        <f>IFERROR(VLOOKUP($A67,ConEnroll!$A$7:$S$337,10,0),0)</f>
        <v>0</v>
      </c>
      <c r="R67" s="14">
        <f t="shared" si="363"/>
        <v>0</v>
      </c>
      <c r="S67" s="14">
        <f t="shared" si="319"/>
        <v>38364.413999999997</v>
      </c>
      <c r="T67" s="14">
        <f t="shared" si="364"/>
        <v>43.845044571428566</v>
      </c>
      <c r="U67" s="14">
        <f t="shared" si="320"/>
        <v>8751812.9037222117</v>
      </c>
      <c r="V67" s="14">
        <f t="shared" si="365"/>
        <v>10002.071889968242</v>
      </c>
      <c r="W67" s="42"/>
      <c r="X67" s="14">
        <f>IFERROR(VLOOKUP($A67,HouseFY22!$A$6:$AJ$528,28,0),0)</f>
        <v>8124227.75</v>
      </c>
      <c r="Y67" s="14">
        <f t="shared" si="366"/>
        <v>9284.831714285714</v>
      </c>
      <c r="Z67" s="14">
        <f>IFERROR(VLOOKUP($A67,Compens80percent!$A$13:$M$560,12,0),0)</f>
        <v>0</v>
      </c>
      <c r="AA67" s="14">
        <f t="shared" si="366"/>
        <v>0</v>
      </c>
      <c r="AB67" s="14">
        <f t="shared" si="367"/>
        <v>8124227.75</v>
      </c>
      <c r="AC67" s="14">
        <f t="shared" si="366"/>
        <v>9284.831714285714</v>
      </c>
      <c r="AD67" s="14">
        <f>IFERROR(VLOOKUP(A67,SpecEd22!$A$21:$Z$550,14,0),0)</f>
        <v>738003.14416951896</v>
      </c>
      <c r="AE67" s="14">
        <f t="shared" si="368"/>
        <v>843.43216476516454</v>
      </c>
      <c r="AF67" s="14">
        <f>IFERROR(VLOOKUP($A67,ECFE!$A$16:$AB$348,8,0),0)</f>
        <v>39131.702280000005</v>
      </c>
      <c r="AG67" s="14">
        <f t="shared" si="369"/>
        <v>44.72194546285715</v>
      </c>
      <c r="AH67" s="14">
        <f>IFERROR(VLOOKUP(A67,ParaFY19!$A$21:$Z$543,7,0),0)</f>
        <v>2940</v>
      </c>
      <c r="AI67" s="14">
        <f t="shared" si="370"/>
        <v>3.36</v>
      </c>
      <c r="AJ67" s="14">
        <f>IFERROR(VLOOKUP(A67,ConEnroll!$A$7:$S$341,13,0),0)</f>
        <v>0</v>
      </c>
      <c r="AK67" s="14">
        <f t="shared" si="371"/>
        <v>0</v>
      </c>
      <c r="AL67" s="14">
        <f t="shared" si="324"/>
        <v>42071.702280000005</v>
      </c>
      <c r="AM67" s="14">
        <f t="shared" si="372"/>
        <v>48.081945462857149</v>
      </c>
      <c r="AN67" s="14">
        <f t="shared" si="373"/>
        <v>8904302.5964495186</v>
      </c>
      <c r="AO67" s="14">
        <f t="shared" si="374"/>
        <v>10176.345824513735</v>
      </c>
      <c r="AP67" s="62"/>
      <c r="AQ67" s="14">
        <f t="shared" si="51"/>
        <v>151.38971428571494</v>
      </c>
      <c r="AR67" s="14">
        <f t="shared" si="325"/>
        <v>18.647319368351759</v>
      </c>
      <c r="AS67" s="14">
        <f t="shared" si="326"/>
        <v>4.2369008914285828</v>
      </c>
      <c r="AT67" s="14">
        <f t="shared" si="375"/>
        <v>174.27393454549528</v>
      </c>
      <c r="AU67" s="37">
        <f t="shared" si="328"/>
        <v>1.7423783438338059E-2</v>
      </c>
      <c r="AV67" s="42"/>
      <c r="AW67" s="14" t="str">
        <f>IFERROR(VLOOKUP($A67,#REF!,27,0),"0")</f>
        <v>0</v>
      </c>
      <c r="AX67" s="14">
        <f t="shared" si="376"/>
        <v>0</v>
      </c>
      <c r="AY67" s="14" t="str">
        <f>IFERROR(VLOOKUP($A67,SpecEd22!#REF!,23,0)," ")</f>
        <v xml:space="preserve"> </v>
      </c>
      <c r="AZ67" s="14" t="e">
        <f t="shared" si="377"/>
        <v>#VALUE!</v>
      </c>
      <c r="BA67" s="14">
        <f>IFERROR(VLOOKUP($A67,ECFE!#REF!,23,0),0)</f>
        <v>0</v>
      </c>
      <c r="BB67" s="14">
        <f t="shared" si="378"/>
        <v>0</v>
      </c>
      <c r="BC67" s="14">
        <f>IFERROR(VLOOKUP($A67,#REF!,17,0),0)</f>
        <v>0</v>
      </c>
      <c r="BD67" s="14">
        <f t="shared" si="379"/>
        <v>0</v>
      </c>
      <c r="BE67" s="14">
        <f>IFERROR(VLOOKUP($A67,#REF!,9,0),0)</f>
        <v>0</v>
      </c>
      <c r="BF67" s="14">
        <f t="shared" si="380"/>
        <v>0</v>
      </c>
      <c r="BG67" s="14">
        <v>0</v>
      </c>
      <c r="BH67" s="14">
        <f t="shared" si="381"/>
        <v>0</v>
      </c>
      <c r="BI67" s="14">
        <f>IFERROR(VLOOKUP($A67,ConEnroll!$A$8:$S$601,15,0),0)</f>
        <v>0</v>
      </c>
      <c r="BJ67" s="14">
        <f t="shared" si="382"/>
        <v>0</v>
      </c>
      <c r="BK67" s="14">
        <f t="shared" si="383"/>
        <v>0</v>
      </c>
      <c r="BL67" s="14">
        <f t="shared" si="384"/>
        <v>0</v>
      </c>
      <c r="BM67" s="14" t="e">
        <f t="shared" si="385"/>
        <v>#VALUE!</v>
      </c>
      <c r="BN67" s="14" t="e">
        <f t="shared" si="386"/>
        <v>#VALUE!</v>
      </c>
      <c r="BO67" s="42"/>
      <c r="BP67" s="14">
        <f t="shared" si="331"/>
        <v>9284.831714285714</v>
      </c>
      <c r="BQ67" s="14" t="e">
        <f t="shared" si="332"/>
        <v>#VALUE!</v>
      </c>
      <c r="BR67" s="14">
        <f t="shared" si="387"/>
        <v>48.081945462857149</v>
      </c>
      <c r="BS67" s="14" t="e">
        <f t="shared" si="334"/>
        <v>#VALUE!</v>
      </c>
      <c r="BT67" s="37" t="e">
        <f t="shared" si="335"/>
        <v>#VALUE!</v>
      </c>
      <c r="BU67" s="41"/>
      <c r="BV67" s="14" t="str">
        <f>IFERROR(VLOOKUP($A67,#REF!,27,0),"0")</f>
        <v>0</v>
      </c>
      <c r="BW67" s="14">
        <f t="shared" si="388"/>
        <v>0</v>
      </c>
      <c r="BX67" s="14" t="str">
        <f>IFERROR(VLOOKUP($A67,SpecEd22!$Z$22:$AV$606,59,0)," ")</f>
        <v xml:space="preserve"> </v>
      </c>
      <c r="BY67" s="14" t="e">
        <f t="shared" si="389"/>
        <v>#VALUE!</v>
      </c>
      <c r="BZ67" s="14">
        <f>IFERROR(VLOOKUP($A67,ECFE!#REF!,25,0),0)</f>
        <v>0</v>
      </c>
      <c r="CA67" s="14">
        <f t="shared" si="390"/>
        <v>0</v>
      </c>
      <c r="CB67" s="14">
        <f>IFERROR(VLOOKUP($A67,#REF!,17,0),0)</f>
        <v>0</v>
      </c>
      <c r="CC67" s="14">
        <f t="shared" si="391"/>
        <v>0</v>
      </c>
      <c r="CD67" s="14">
        <f>IFERROR(VLOOKUP($A67,#REF!,9,0),0)</f>
        <v>0</v>
      </c>
      <c r="CE67" s="14">
        <f t="shared" si="392"/>
        <v>0</v>
      </c>
      <c r="CF67" s="14">
        <v>0</v>
      </c>
      <c r="CG67" s="14">
        <f t="shared" si="393"/>
        <v>0</v>
      </c>
      <c r="CH67" s="14">
        <f>IFERROR(VLOOKUP($A67,ConEnroll!$A$8:$S$601,15,0),0)</f>
        <v>0</v>
      </c>
      <c r="CI67" s="14">
        <f t="shared" si="394"/>
        <v>0</v>
      </c>
      <c r="CJ67" s="14">
        <f t="shared" si="395"/>
        <v>0</v>
      </c>
      <c r="CK67" s="14">
        <f t="shared" si="396"/>
        <v>0</v>
      </c>
      <c r="CL67" s="14" t="e">
        <f t="shared" si="397"/>
        <v>#VALUE!</v>
      </c>
      <c r="CM67" s="14" t="e">
        <f t="shared" si="398"/>
        <v>#VALUE!</v>
      </c>
      <c r="CN67" s="42"/>
      <c r="CO67" s="14">
        <f t="shared" si="338"/>
        <v>-9133.4419999999991</v>
      </c>
      <c r="CP67" s="14" t="e">
        <f t="shared" si="339"/>
        <v>#VALUE!</v>
      </c>
      <c r="CQ67" s="14">
        <f t="shared" si="340"/>
        <v>-43.845044571428566</v>
      </c>
      <c r="CR67" s="14" t="e">
        <f t="shared" si="341"/>
        <v>#VALUE!</v>
      </c>
      <c r="CS67" s="37" t="e">
        <f t="shared" si="342"/>
        <v>#VALUE!</v>
      </c>
      <c r="CT67" s="239"/>
      <c r="CU67" s="239"/>
      <c r="CV67" s="468"/>
      <c r="CW67" s="14">
        <f>IFERROR(VLOOKUP($A67,BaseFY23!$A$7:$AK$527,6,0),0)</f>
        <v>889.05235200000004</v>
      </c>
      <c r="CX67" s="14">
        <f>IFERROR(VLOOKUP($A67,BaseFY23!$A$7:$AN$528,28,0),0)</f>
        <v>8105369</v>
      </c>
      <c r="CY67" s="14">
        <f t="shared" si="399"/>
        <v>9116.8635702568845</v>
      </c>
      <c r="CZ67" s="14">
        <f>IFERROR(VLOOKUP($A67,SpecEd23!$A$21:$BB$605,23,0)," ")</f>
        <v>760615.890951287</v>
      </c>
      <c r="DA67" s="14">
        <f t="shared" si="400"/>
        <v>855.53554775510781</v>
      </c>
      <c r="DB67" s="14">
        <f>IFERROR(VLOOKUP($A67,ECFE!$A$16:$AB$347,7,0),0)</f>
        <v>38364.413999999997</v>
      </c>
      <c r="DC67" s="14">
        <f t="shared" si="401"/>
        <v>43.152030264242519</v>
      </c>
      <c r="DD67" s="14">
        <v>0</v>
      </c>
      <c r="DE67" s="14">
        <f t="shared" si="402"/>
        <v>0</v>
      </c>
      <c r="DF67" s="14">
        <f>IFERROR(VLOOKUP($A67,ConEnroll!$A$7:$S$338,10,0),0)</f>
        <v>0</v>
      </c>
      <c r="DG67" s="14">
        <f t="shared" si="403"/>
        <v>0</v>
      </c>
      <c r="DH67" s="14">
        <f t="shared" si="343"/>
        <v>38364.413999999997</v>
      </c>
      <c r="DI67" s="14">
        <f t="shared" si="404"/>
        <v>43.152030264242519</v>
      </c>
      <c r="DJ67" s="14">
        <f t="shared" si="344"/>
        <v>8904349.3049512878</v>
      </c>
      <c r="DK67" s="14">
        <f t="shared" si="405"/>
        <v>10015.551148276234</v>
      </c>
      <c r="DL67" s="42"/>
      <c r="DM67" s="14">
        <f>IFERROR(VLOOKUP($A67,HouseFY23!$A$7:$AJ$528,28,0),0)</f>
        <v>8376707</v>
      </c>
      <c r="DN67" s="14">
        <f t="shared" si="406"/>
        <v>9422.0626953585743</v>
      </c>
      <c r="DO67" s="14">
        <f>IFERROR(VLOOKUP($A67,Compens80percent!$A$13:$M$560,12,0),0)</f>
        <v>0</v>
      </c>
      <c r="DP67" s="14">
        <f t="shared" si="406"/>
        <v>0</v>
      </c>
      <c r="DQ67" s="14">
        <f t="shared" si="407"/>
        <v>8376707</v>
      </c>
      <c r="DR67" s="14">
        <f t="shared" si="408"/>
        <v>9573.3794285714284</v>
      </c>
      <c r="DS67" s="14">
        <f>IFERROR(VLOOKUP($A67,SpecEd23!$A$21:$Z$550,14,0),0)</f>
        <v>794146.68402238959</v>
      </c>
      <c r="DT67" s="14">
        <f t="shared" si="409"/>
        <v>893.25075428447838</v>
      </c>
      <c r="DU67" s="14">
        <f>IFERROR(VLOOKUP($A67,ECFE!$A$16:$AB$347,9,0),0)</f>
        <v>39914.336325600001</v>
      </c>
      <c r="DV67" s="14">
        <f t="shared" si="410"/>
        <v>44.895372286917926</v>
      </c>
      <c r="DW67" s="14">
        <f>IFERROR(VLOOKUP($A67,ParaFY19!$A$21:$Z$543,7,0),0)</f>
        <v>2940</v>
      </c>
      <c r="DX67" s="14">
        <f t="shared" si="411"/>
        <v>3.3068918758116057</v>
      </c>
      <c r="DY67" s="14">
        <f>IFERROR(VLOOKUP($A67,ConEnroll!$A$7:$S$341,13,0),0)</f>
        <v>0</v>
      </c>
      <c r="DZ67" s="14">
        <f t="shared" si="412"/>
        <v>0</v>
      </c>
      <c r="EA67" s="14">
        <f t="shared" si="345"/>
        <v>42854.336325600001</v>
      </c>
      <c r="EB67" s="14">
        <f t="shared" si="413"/>
        <v>48.202264162729527</v>
      </c>
      <c r="EC67" s="14">
        <f t="shared" si="346"/>
        <v>9213708.0203479901</v>
      </c>
      <c r="ED67" s="14">
        <f t="shared" si="414"/>
        <v>10363.515713805782</v>
      </c>
      <c r="EE67" s="62"/>
      <c r="EF67" s="14">
        <f t="shared" si="347"/>
        <v>305.19912510168979</v>
      </c>
      <c r="EG67" s="14">
        <f t="shared" si="348"/>
        <v>37.715206529370562</v>
      </c>
      <c r="EH67" s="14">
        <f t="shared" si="349"/>
        <v>5.0502338984870079</v>
      </c>
      <c r="EI67" s="14">
        <f t="shared" si="415"/>
        <v>347.96456552954737</v>
      </c>
      <c r="EJ67" s="37">
        <f t="shared" si="351"/>
        <v>3.4742428087887627E-2</v>
      </c>
      <c r="EK67" s="42"/>
      <c r="EL67" s="14" t="str">
        <f>IFERROR(VLOOKUP($A67,#REF!,27,0),"0")</f>
        <v>0</v>
      </c>
      <c r="EM67" s="14">
        <f t="shared" si="416"/>
        <v>0</v>
      </c>
      <c r="EN67" s="14" t="str">
        <f>IFERROR(VLOOKUP($A67,SpecEd23!#REF!,23,0)," ")</f>
        <v xml:space="preserve"> </v>
      </c>
      <c r="EO67" s="14" t="e">
        <f t="shared" si="417"/>
        <v>#VALUE!</v>
      </c>
      <c r="EP67" s="14">
        <f>IFERROR(VLOOKUP($A67,ECFE!#REF!,24,0),0)</f>
        <v>0</v>
      </c>
      <c r="EQ67" s="14">
        <f t="shared" si="418"/>
        <v>0</v>
      </c>
      <c r="ER67" s="14">
        <f>IFERROR(VLOOKUP($A67,#REF!,30,0),0)</f>
        <v>0</v>
      </c>
      <c r="ES67" s="14">
        <f t="shared" si="419"/>
        <v>0</v>
      </c>
      <c r="ET67" s="14">
        <f>IFERROR(VLOOKUP($A67,#REF!,12,0),0)</f>
        <v>0</v>
      </c>
      <c r="EU67" s="14">
        <f t="shared" si="420"/>
        <v>0</v>
      </c>
      <c r="EV67" s="14">
        <v>0</v>
      </c>
      <c r="EW67" s="14">
        <f t="shared" si="421"/>
        <v>0</v>
      </c>
      <c r="EX67" s="14">
        <f>IFERROR(VLOOKUP($A67,ConEnroll!$A$8:$S$601,16,0),0)</f>
        <v>0</v>
      </c>
      <c r="EY67" s="14">
        <f t="shared" si="422"/>
        <v>0</v>
      </c>
      <c r="EZ67" s="14">
        <f t="shared" si="423"/>
        <v>0</v>
      </c>
      <c r="FA67" s="14">
        <f t="shared" si="424"/>
        <v>0</v>
      </c>
      <c r="FB67" s="14" t="e">
        <f t="shared" si="425"/>
        <v>#VALUE!</v>
      </c>
      <c r="FC67" s="14" t="e">
        <f t="shared" si="426"/>
        <v>#VALUE!</v>
      </c>
      <c r="FD67" s="62"/>
      <c r="FE67" s="14">
        <f t="shared" si="352"/>
        <v>9422.0626953585743</v>
      </c>
      <c r="FF67" s="14" t="e">
        <f t="shared" si="353"/>
        <v>#VALUE!</v>
      </c>
      <c r="FG67" s="14">
        <f t="shared" si="427"/>
        <v>48.202264162729527</v>
      </c>
      <c r="FH67" s="14" t="e">
        <f t="shared" si="354"/>
        <v>#VALUE!</v>
      </c>
      <c r="FI67" s="37" t="e">
        <f t="shared" si="355"/>
        <v>#VALUE!</v>
      </c>
      <c r="FJ67" s="12"/>
      <c r="FK67" s="14" t="str">
        <f>IFERROR(VLOOKUP($A67,#REF!,27,0),"0")</f>
        <v>0</v>
      </c>
      <c r="FL67" s="14">
        <f t="shared" si="428"/>
        <v>0</v>
      </c>
      <c r="FM67" s="14" t="str">
        <f>IFERROR(VLOOKUP($A67,SpecEd23!$X$22:$Y$610,59,0)," ")</f>
        <v xml:space="preserve"> </v>
      </c>
      <c r="FN67" s="14" t="e">
        <f t="shared" si="429"/>
        <v>#VALUE!</v>
      </c>
      <c r="FO67" s="14">
        <f>IFERROR(VLOOKUP($A67,ECFE!#REF!,26,0),0)</f>
        <v>0</v>
      </c>
      <c r="FP67" s="14">
        <f t="shared" si="430"/>
        <v>0</v>
      </c>
      <c r="FQ67" s="14">
        <f>IFERROR(VLOOKUP($A67,#REF!,16,0),0)</f>
        <v>0</v>
      </c>
      <c r="FR67" s="14">
        <f t="shared" si="431"/>
        <v>0</v>
      </c>
      <c r="FS67" s="14">
        <f>IFERROR(VLOOKUP($A67,#REF!,12,0),0)</f>
        <v>0</v>
      </c>
      <c r="FT67" s="14">
        <f t="shared" si="432"/>
        <v>0</v>
      </c>
      <c r="FU67" s="14">
        <v>0</v>
      </c>
      <c r="FV67" s="14">
        <f t="shared" si="433"/>
        <v>0</v>
      </c>
      <c r="FW67" s="14">
        <f>IFERROR(VLOOKUP($A67,ConEnroll!$A$8:$S$601,16,0),0)</f>
        <v>0</v>
      </c>
      <c r="FX67" s="14">
        <f t="shared" si="434"/>
        <v>0</v>
      </c>
      <c r="FY67" s="14">
        <f t="shared" si="435"/>
        <v>0</v>
      </c>
      <c r="FZ67" s="14">
        <f t="shared" si="436"/>
        <v>0</v>
      </c>
      <c r="GA67" s="14" t="e">
        <f t="shared" si="437"/>
        <v>#VALUE!</v>
      </c>
      <c r="GB67" s="14" t="e">
        <f t="shared" si="438"/>
        <v>#VALUE!</v>
      </c>
      <c r="GC67" s="39"/>
      <c r="GD67" s="14">
        <f t="shared" si="356"/>
        <v>-9116.8635702568845</v>
      </c>
      <c r="GE67" s="14" t="e">
        <f t="shared" si="357"/>
        <v>#VALUE!</v>
      </c>
      <c r="GF67" s="14">
        <f t="shared" si="358"/>
        <v>-43.152030264242519</v>
      </c>
      <c r="GG67" s="14" t="e">
        <f t="shared" si="359"/>
        <v>#VALUE!</v>
      </c>
      <c r="GH67" s="37" t="e">
        <f t="shared" si="360"/>
        <v>#VALUE!</v>
      </c>
    </row>
    <row r="68" spans="1:190" ht="12.5" x14ac:dyDescent="0.25">
      <c r="A68" s="67">
        <v>150</v>
      </c>
      <c r="B68" s="35">
        <v>1</v>
      </c>
      <c r="C68" s="14">
        <v>6</v>
      </c>
      <c r="D68" s="14"/>
      <c r="E68" s="14"/>
      <c r="F68" s="35" t="s">
        <v>2431</v>
      </c>
      <c r="G68" s="41"/>
      <c r="H68" s="14">
        <f>IFERROR(VLOOKUP($A68,BaseFY22!$A$7:$AK$528,6,0),0)</f>
        <v>1002</v>
      </c>
      <c r="I68" s="14">
        <f>IFERROR(VLOOKUP($A68,BaseFY22!$A$7:$AK$528,28,0),0)</f>
        <v>8706067.5</v>
      </c>
      <c r="J68" s="14">
        <f t="shared" si="361"/>
        <v>8688.6901197604784</v>
      </c>
      <c r="K68" s="14">
        <f>IFERROR(VLOOKUP($A68,SpecEd22!$A$21:$BB$605,24,0)," ")</f>
        <v>773870.96732603363</v>
      </c>
      <c r="L68" s="14">
        <f t="shared" si="362"/>
        <v>772.32631469664034</v>
      </c>
      <c r="M68" s="14">
        <f>IFERROR(VLOOKUP($A68,ECFE!$A$16:$AB$347,7,0),0)</f>
        <v>44406.053999999996</v>
      </c>
      <c r="N68" s="14">
        <f t="shared" si="318"/>
        <v>44.317419161676646</v>
      </c>
      <c r="O68" s="14">
        <v>0</v>
      </c>
      <c r="P68" s="14">
        <f t="shared" si="318"/>
        <v>0</v>
      </c>
      <c r="Q68" s="14">
        <f>IFERROR(VLOOKUP($A68,ConEnroll!$A$7:$S$337,10,0),0)</f>
        <v>21128.240000000002</v>
      </c>
      <c r="R68" s="14">
        <f t="shared" si="363"/>
        <v>21.08606786427146</v>
      </c>
      <c r="S68" s="14">
        <f t="shared" si="319"/>
        <v>65534.293999999994</v>
      </c>
      <c r="T68" s="14">
        <f t="shared" si="364"/>
        <v>65.403487025948095</v>
      </c>
      <c r="U68" s="14">
        <f t="shared" si="320"/>
        <v>9545472.7613260336</v>
      </c>
      <c r="V68" s="14">
        <f t="shared" si="365"/>
        <v>9526.4199214830678</v>
      </c>
      <c r="W68" s="42"/>
      <c r="X68" s="14">
        <f>IFERROR(VLOOKUP($A68,HouseFY22!$A$6:$AJ$528,28,0),0)</f>
        <v>8855784.5</v>
      </c>
      <c r="Y68" s="14">
        <f t="shared" si="366"/>
        <v>8838.1082834331337</v>
      </c>
      <c r="Z68" s="14">
        <f>IFERROR(VLOOKUP($A68,Compens80percent!$A$13:$M$560,12,0),0)</f>
        <v>0</v>
      </c>
      <c r="AA68" s="14">
        <f t="shared" si="366"/>
        <v>0</v>
      </c>
      <c r="AB68" s="14">
        <f t="shared" si="367"/>
        <v>8855784.5</v>
      </c>
      <c r="AC68" s="14">
        <f t="shared" si="366"/>
        <v>8838.1082834331337</v>
      </c>
      <c r="AD68" s="14">
        <f>IFERROR(VLOOKUP(A68,SpecEd22!$A$21:$Z$550,14,0),0)</f>
        <v>790406.850503447</v>
      </c>
      <c r="AE68" s="14">
        <f t="shared" si="368"/>
        <v>788.82919211920853</v>
      </c>
      <c r="AF68" s="14">
        <f>IFERROR(VLOOKUP($A68,ECFE!$A$16:$AB$348,8,0),0)</f>
        <v>45294.175080000001</v>
      </c>
      <c r="AG68" s="14">
        <f t="shared" si="369"/>
        <v>45.203767544910178</v>
      </c>
      <c r="AH68" s="14">
        <f>IFERROR(VLOOKUP(A68,ParaFY19!$A$21:$Z$543,7,0),0)</f>
        <v>5684</v>
      </c>
      <c r="AI68" s="14">
        <f t="shared" si="370"/>
        <v>5.6726546906187627</v>
      </c>
      <c r="AJ68" s="14">
        <f>IFERROR(VLOOKUP(A68,ConEnroll!$A$7:$S$341,13,0),0)</f>
        <v>26410.300000000003</v>
      </c>
      <c r="AK68" s="14">
        <f t="shared" si="371"/>
        <v>26.357584830339324</v>
      </c>
      <c r="AL68" s="14">
        <f t="shared" si="324"/>
        <v>77388.475080000004</v>
      </c>
      <c r="AM68" s="14">
        <f t="shared" si="372"/>
        <v>77.234007065868269</v>
      </c>
      <c r="AN68" s="14">
        <f t="shared" si="373"/>
        <v>9723579.8255834468</v>
      </c>
      <c r="AO68" s="14">
        <f t="shared" si="374"/>
        <v>9704.1714826182106</v>
      </c>
      <c r="AP68" s="62"/>
      <c r="AQ68" s="14">
        <f t="shared" si="51"/>
        <v>149.41816367265528</v>
      </c>
      <c r="AR68" s="14">
        <f t="shared" si="325"/>
        <v>16.50287742256819</v>
      </c>
      <c r="AS68" s="14">
        <f t="shared" si="326"/>
        <v>11.830520039920174</v>
      </c>
      <c r="AT68" s="14">
        <f t="shared" si="375"/>
        <v>177.75156113514365</v>
      </c>
      <c r="AU68" s="37">
        <f t="shared" si="328"/>
        <v>1.8658799696021734E-2</v>
      </c>
      <c r="AV68" s="42"/>
      <c r="AW68" s="14" t="str">
        <f>IFERROR(VLOOKUP($A68,#REF!,27,0),"0")</f>
        <v>0</v>
      </c>
      <c r="AX68" s="14">
        <f t="shared" si="376"/>
        <v>0</v>
      </c>
      <c r="AY68" s="14" t="str">
        <f>IFERROR(VLOOKUP($A68,SpecEd22!#REF!,23,0)," ")</f>
        <v xml:space="preserve"> </v>
      </c>
      <c r="AZ68" s="14" t="e">
        <f t="shared" si="377"/>
        <v>#VALUE!</v>
      </c>
      <c r="BA68" s="14">
        <f>IFERROR(VLOOKUP($A68,ECFE!#REF!,23,0),0)</f>
        <v>0</v>
      </c>
      <c r="BB68" s="14">
        <f t="shared" si="378"/>
        <v>0</v>
      </c>
      <c r="BC68" s="14">
        <f>IFERROR(VLOOKUP($A68,#REF!,17,0),0)</f>
        <v>0</v>
      </c>
      <c r="BD68" s="14">
        <f t="shared" si="379"/>
        <v>0</v>
      </c>
      <c r="BE68" s="14">
        <f>IFERROR(VLOOKUP($A68,#REF!,9,0),0)</f>
        <v>0</v>
      </c>
      <c r="BF68" s="14">
        <f t="shared" si="380"/>
        <v>0</v>
      </c>
      <c r="BG68" s="14">
        <v>0</v>
      </c>
      <c r="BH68" s="14">
        <f t="shared" si="381"/>
        <v>0</v>
      </c>
      <c r="BI68" s="14">
        <f>IFERROR(VLOOKUP($A68,ConEnroll!$A$8:$S$601,15,0),0)</f>
        <v>-32</v>
      </c>
      <c r="BJ68" s="14">
        <f t="shared" si="382"/>
        <v>-3.1936127744510975E-2</v>
      </c>
      <c r="BK68" s="14">
        <f t="shared" si="383"/>
        <v>-32</v>
      </c>
      <c r="BL68" s="14">
        <f t="shared" si="384"/>
        <v>-3.1936127744510975E-2</v>
      </c>
      <c r="BM68" s="14" t="e">
        <f t="shared" si="385"/>
        <v>#VALUE!</v>
      </c>
      <c r="BN68" s="14" t="e">
        <f t="shared" si="386"/>
        <v>#VALUE!</v>
      </c>
      <c r="BO68" s="42"/>
      <c r="BP68" s="14">
        <f t="shared" si="331"/>
        <v>8838.1082834331337</v>
      </c>
      <c r="BQ68" s="14" t="e">
        <f t="shared" si="332"/>
        <v>#VALUE!</v>
      </c>
      <c r="BR68" s="14">
        <f t="shared" si="387"/>
        <v>77.265943193612785</v>
      </c>
      <c r="BS68" s="14" t="e">
        <f t="shared" si="334"/>
        <v>#VALUE!</v>
      </c>
      <c r="BT68" s="37" t="e">
        <f t="shared" si="335"/>
        <v>#VALUE!</v>
      </c>
      <c r="BU68" s="41"/>
      <c r="BV68" s="14" t="str">
        <f>IFERROR(VLOOKUP($A68,#REF!,27,0),"0")</f>
        <v>0</v>
      </c>
      <c r="BW68" s="14">
        <f t="shared" si="388"/>
        <v>0</v>
      </c>
      <c r="BX68" s="14" t="str">
        <f>IFERROR(VLOOKUP($A68,SpecEd22!$Z$22:$AV$606,59,0)," ")</f>
        <v xml:space="preserve"> </v>
      </c>
      <c r="BY68" s="14" t="e">
        <f t="shared" si="389"/>
        <v>#VALUE!</v>
      </c>
      <c r="BZ68" s="14">
        <f>IFERROR(VLOOKUP($A68,ECFE!#REF!,25,0),0)</f>
        <v>0</v>
      </c>
      <c r="CA68" s="14">
        <f t="shared" si="390"/>
        <v>0</v>
      </c>
      <c r="CB68" s="14">
        <f>IFERROR(VLOOKUP($A68,#REF!,17,0),0)</f>
        <v>0</v>
      </c>
      <c r="CC68" s="14">
        <f t="shared" si="391"/>
        <v>0</v>
      </c>
      <c r="CD68" s="14">
        <f>IFERROR(VLOOKUP($A68,#REF!,9,0),0)</f>
        <v>0</v>
      </c>
      <c r="CE68" s="14">
        <f t="shared" si="392"/>
        <v>0</v>
      </c>
      <c r="CF68" s="14">
        <v>0</v>
      </c>
      <c r="CG68" s="14">
        <f t="shared" si="393"/>
        <v>0</v>
      </c>
      <c r="CH68" s="14">
        <f>IFERROR(VLOOKUP($A68,ConEnroll!$A$8:$S$601,15,0),0)</f>
        <v>-32</v>
      </c>
      <c r="CI68" s="14">
        <f t="shared" si="394"/>
        <v>-3.1936127744510975E-2</v>
      </c>
      <c r="CJ68" s="14">
        <f t="shared" si="395"/>
        <v>-32</v>
      </c>
      <c r="CK68" s="14">
        <f t="shared" si="396"/>
        <v>-3.1936127744510975E-2</v>
      </c>
      <c r="CL68" s="14" t="e">
        <f t="shared" si="397"/>
        <v>#VALUE!</v>
      </c>
      <c r="CM68" s="14" t="e">
        <f t="shared" si="398"/>
        <v>#VALUE!</v>
      </c>
      <c r="CN68" s="42"/>
      <c r="CO68" s="14">
        <f t="shared" si="338"/>
        <v>-8688.6901197604784</v>
      </c>
      <c r="CP68" s="14" t="e">
        <f t="shared" si="339"/>
        <v>#VALUE!</v>
      </c>
      <c r="CQ68" s="14">
        <f t="shared" si="340"/>
        <v>-65.435423153692611</v>
      </c>
      <c r="CR68" s="14" t="e">
        <f t="shared" si="341"/>
        <v>#VALUE!</v>
      </c>
      <c r="CS68" s="37" t="e">
        <f t="shared" si="342"/>
        <v>#VALUE!</v>
      </c>
      <c r="CT68" s="239"/>
      <c r="CU68" s="239"/>
      <c r="CV68" s="468"/>
      <c r="CW68" s="14">
        <f>IFERROR(VLOOKUP($A68,BaseFY23!$A$7:$AK$527,6,0),0)</f>
        <v>1004.058308</v>
      </c>
      <c r="CX68" s="14">
        <f>IFERROR(VLOOKUP($A68,BaseFY23!$A$7:$AN$528,28,0),0)</f>
        <v>8737560.5</v>
      </c>
      <c r="CY68" s="14">
        <f t="shared" si="399"/>
        <v>8702.2441130978623</v>
      </c>
      <c r="CZ68" s="14">
        <f>IFERROR(VLOOKUP($A68,SpecEd23!$A$21:$BB$605,23,0)," ")</f>
        <v>777565.85109231854</v>
      </c>
      <c r="DA68" s="14">
        <f t="shared" si="400"/>
        <v>774.42300401972125</v>
      </c>
      <c r="DB68" s="14">
        <f>IFERROR(VLOOKUP($A68,ECFE!$A$16:$AB$347,7,0),0)</f>
        <v>44406.053999999996</v>
      </c>
      <c r="DC68" s="14">
        <f t="shared" si="401"/>
        <v>44.226568961371513</v>
      </c>
      <c r="DD68" s="14">
        <v>0</v>
      </c>
      <c r="DE68" s="14">
        <f t="shared" si="402"/>
        <v>0</v>
      </c>
      <c r="DF68" s="14">
        <f>IFERROR(VLOOKUP($A68,ConEnroll!$A$7:$S$338,10,0),0)</f>
        <v>21128.240000000002</v>
      </c>
      <c r="DG68" s="14">
        <f t="shared" si="403"/>
        <v>21.04284166731879</v>
      </c>
      <c r="DH68" s="14">
        <f t="shared" si="343"/>
        <v>65534.293999999994</v>
      </c>
      <c r="DI68" s="14">
        <f t="shared" si="404"/>
        <v>65.269410628690295</v>
      </c>
      <c r="DJ68" s="14">
        <f t="shared" si="344"/>
        <v>9580660.6450923178</v>
      </c>
      <c r="DK68" s="14">
        <f t="shared" si="405"/>
        <v>9541.936527746273</v>
      </c>
      <c r="DL68" s="42"/>
      <c r="DM68" s="14">
        <f>IFERROR(VLOOKUP($A68,HouseFY23!$A$7:$AJ$528,28,0),0)</f>
        <v>9039334.5</v>
      </c>
      <c r="DN68" s="14">
        <f t="shared" si="406"/>
        <v>9002.7983713471749</v>
      </c>
      <c r="DO68" s="14">
        <f>IFERROR(VLOOKUP($A68,Compens80percent!$A$13:$M$560,12,0),0)</f>
        <v>0</v>
      </c>
      <c r="DP68" s="14">
        <f t="shared" si="406"/>
        <v>0</v>
      </c>
      <c r="DQ68" s="14">
        <f t="shared" si="407"/>
        <v>9039334.5</v>
      </c>
      <c r="DR68" s="14">
        <f t="shared" si="408"/>
        <v>9021.2919161676655</v>
      </c>
      <c r="DS68" s="14">
        <f>IFERROR(VLOOKUP($A68,SpecEd23!$A$21:$Z$550,14,0),0)</f>
        <v>811661.4058106048</v>
      </c>
      <c r="DT68" s="14">
        <f t="shared" si="409"/>
        <v>808.38074775494488</v>
      </c>
      <c r="DU68" s="14">
        <f>IFERROR(VLOOKUP($A68,ECFE!$A$16:$AB$347,9,0),0)</f>
        <v>46200.058581600002</v>
      </c>
      <c r="DV68" s="14">
        <f t="shared" si="410"/>
        <v>46.013322347410927</v>
      </c>
      <c r="DW68" s="14">
        <f>IFERROR(VLOOKUP($A68,ParaFY19!$A$21:$Z$543,7,0),0)</f>
        <v>5684</v>
      </c>
      <c r="DX68" s="14">
        <f t="shared" si="411"/>
        <v>5.6610258136522482</v>
      </c>
      <c r="DY68" s="14">
        <f>IFERROR(VLOOKUP($A68,ConEnroll!$A$7:$S$341,13,0),0)</f>
        <v>26410.300000000003</v>
      </c>
      <c r="DZ68" s="14">
        <f t="shared" si="412"/>
        <v>26.303552084148485</v>
      </c>
      <c r="EA68" s="14">
        <f t="shared" si="345"/>
        <v>78294.358581600012</v>
      </c>
      <c r="EB68" s="14">
        <f t="shared" si="413"/>
        <v>77.977900245211671</v>
      </c>
      <c r="EC68" s="14">
        <f t="shared" si="346"/>
        <v>9929290.2643922046</v>
      </c>
      <c r="ED68" s="14">
        <f t="shared" si="414"/>
        <v>9889.1570193473308</v>
      </c>
      <c r="EE68" s="62"/>
      <c r="EF68" s="14">
        <f t="shared" si="347"/>
        <v>300.55425824931262</v>
      </c>
      <c r="EG68" s="14">
        <f t="shared" si="348"/>
        <v>33.95774373522363</v>
      </c>
      <c r="EH68" s="14">
        <f t="shared" si="349"/>
        <v>12.708489616521376</v>
      </c>
      <c r="EI68" s="14">
        <f t="shared" si="415"/>
        <v>347.22049160105763</v>
      </c>
      <c r="EJ68" s="37">
        <f t="shared" si="351"/>
        <v>3.6388891352546887E-2</v>
      </c>
      <c r="EK68" s="42"/>
      <c r="EL68" s="14" t="str">
        <f>IFERROR(VLOOKUP($A68,#REF!,27,0),"0")</f>
        <v>0</v>
      </c>
      <c r="EM68" s="14">
        <f t="shared" si="416"/>
        <v>0</v>
      </c>
      <c r="EN68" s="14" t="str">
        <f>IFERROR(VLOOKUP($A68,SpecEd23!#REF!,23,0)," ")</f>
        <v xml:space="preserve"> </v>
      </c>
      <c r="EO68" s="14" t="e">
        <f t="shared" si="417"/>
        <v>#VALUE!</v>
      </c>
      <c r="EP68" s="14">
        <f>IFERROR(VLOOKUP($A68,ECFE!#REF!,24,0),0)</f>
        <v>0</v>
      </c>
      <c r="EQ68" s="14">
        <f t="shared" si="418"/>
        <v>0</v>
      </c>
      <c r="ER68" s="14">
        <f>IFERROR(VLOOKUP($A68,#REF!,30,0),0)</f>
        <v>0</v>
      </c>
      <c r="ES68" s="14">
        <f t="shared" si="419"/>
        <v>0</v>
      </c>
      <c r="ET68" s="14">
        <f>IFERROR(VLOOKUP($A68,#REF!,12,0),0)</f>
        <v>0</v>
      </c>
      <c r="EU68" s="14">
        <f t="shared" si="420"/>
        <v>0</v>
      </c>
      <c r="EV68" s="14">
        <v>0</v>
      </c>
      <c r="EW68" s="14">
        <f t="shared" si="421"/>
        <v>0</v>
      </c>
      <c r="EX68" s="14">
        <f>IFERROR(VLOOKUP($A68,ConEnroll!$A$8:$S$601,16,0),0)</f>
        <v>118</v>
      </c>
      <c r="EY68" s="14">
        <f t="shared" si="422"/>
        <v>0.11752305524471593</v>
      </c>
      <c r="EZ68" s="14">
        <f t="shared" si="423"/>
        <v>118</v>
      </c>
      <c r="FA68" s="14">
        <f t="shared" si="424"/>
        <v>0.11752305524471593</v>
      </c>
      <c r="FB68" s="14" t="e">
        <f t="shared" si="425"/>
        <v>#VALUE!</v>
      </c>
      <c r="FC68" s="14" t="e">
        <f t="shared" si="426"/>
        <v>#VALUE!</v>
      </c>
      <c r="FD68" s="62"/>
      <c r="FE68" s="14">
        <f t="shared" si="352"/>
        <v>9002.7983713471749</v>
      </c>
      <c r="FF68" s="14" t="e">
        <f t="shared" si="353"/>
        <v>#VALUE!</v>
      </c>
      <c r="FG68" s="14">
        <f t="shared" si="427"/>
        <v>77.860377189966954</v>
      </c>
      <c r="FH68" s="14" t="e">
        <f t="shared" si="354"/>
        <v>#VALUE!</v>
      </c>
      <c r="FI68" s="37" t="e">
        <f t="shared" si="355"/>
        <v>#VALUE!</v>
      </c>
      <c r="FJ68" s="12"/>
      <c r="FK68" s="14" t="str">
        <f>IFERROR(VLOOKUP($A68,#REF!,27,0),"0")</f>
        <v>0</v>
      </c>
      <c r="FL68" s="14">
        <f t="shared" si="428"/>
        <v>0</v>
      </c>
      <c r="FM68" s="14" t="str">
        <f>IFERROR(VLOOKUP($A68,SpecEd23!$X$22:$Y$610,59,0)," ")</f>
        <v xml:space="preserve"> </v>
      </c>
      <c r="FN68" s="14" t="e">
        <f t="shared" si="429"/>
        <v>#VALUE!</v>
      </c>
      <c r="FO68" s="14">
        <f>IFERROR(VLOOKUP($A68,ECFE!#REF!,26,0),0)</f>
        <v>0</v>
      </c>
      <c r="FP68" s="14">
        <f t="shared" si="430"/>
        <v>0</v>
      </c>
      <c r="FQ68" s="14">
        <f>IFERROR(VLOOKUP($A68,#REF!,16,0),0)</f>
        <v>0</v>
      </c>
      <c r="FR68" s="14">
        <f t="shared" si="431"/>
        <v>0</v>
      </c>
      <c r="FS68" s="14">
        <f>IFERROR(VLOOKUP($A68,#REF!,12,0),0)</f>
        <v>0</v>
      </c>
      <c r="FT68" s="14">
        <f t="shared" si="432"/>
        <v>0</v>
      </c>
      <c r="FU68" s="14">
        <v>0</v>
      </c>
      <c r="FV68" s="14">
        <f t="shared" si="433"/>
        <v>0</v>
      </c>
      <c r="FW68" s="14">
        <f>IFERROR(VLOOKUP($A68,ConEnroll!$A$8:$S$601,16,0),0)</f>
        <v>118</v>
      </c>
      <c r="FX68" s="14">
        <f t="shared" si="434"/>
        <v>0.11752305524471593</v>
      </c>
      <c r="FY68" s="14">
        <f t="shared" si="435"/>
        <v>118</v>
      </c>
      <c r="FZ68" s="14">
        <f t="shared" si="436"/>
        <v>0.11752305524471593</v>
      </c>
      <c r="GA68" s="14" t="e">
        <f t="shared" si="437"/>
        <v>#VALUE!</v>
      </c>
      <c r="GB68" s="14" t="e">
        <f t="shared" si="438"/>
        <v>#VALUE!</v>
      </c>
      <c r="GC68" s="39"/>
      <c r="GD68" s="14">
        <f t="shared" si="356"/>
        <v>-8702.2441130978623</v>
      </c>
      <c r="GE68" s="14" t="e">
        <f t="shared" si="357"/>
        <v>#VALUE!</v>
      </c>
      <c r="GF68" s="14">
        <f t="shared" si="358"/>
        <v>-65.151887573445578</v>
      </c>
      <c r="GG68" s="14" t="e">
        <f t="shared" si="359"/>
        <v>#VALUE!</v>
      </c>
      <c r="GH68" s="37" t="e">
        <f t="shared" si="360"/>
        <v>#VALUE!</v>
      </c>
    </row>
    <row r="69" spans="1:190" ht="12.5" x14ac:dyDescent="0.25">
      <c r="A69" s="67">
        <v>152</v>
      </c>
      <c r="B69" s="35">
        <v>1</v>
      </c>
      <c r="C69" s="14">
        <v>4</v>
      </c>
      <c r="D69" s="14"/>
      <c r="E69" s="14"/>
      <c r="F69" s="35" t="s">
        <v>2432</v>
      </c>
      <c r="G69" s="41"/>
      <c r="H69" s="14">
        <f>IFERROR(VLOOKUP($A69,BaseFY22!$A$7:$AK$528,6,0),0)</f>
        <v>7225</v>
      </c>
      <c r="I69" s="14">
        <f>IFERROR(VLOOKUP($A69,BaseFY22!$A$7:$AK$528,28,0),0)</f>
        <v>67691100.141286001</v>
      </c>
      <c r="J69" s="14">
        <f t="shared" si="361"/>
        <v>9369.0104001779928</v>
      </c>
      <c r="K69" s="14">
        <f>IFERROR(VLOOKUP($A69,SpecEd22!$A$21:$BB$605,24,0)," ")</f>
        <v>14403766.775549181</v>
      </c>
      <c r="L69" s="14">
        <f t="shared" si="362"/>
        <v>1993.6009377922742</v>
      </c>
      <c r="M69" s="14">
        <f>IFERROR(VLOOKUP($A69,ECFE!$A$16:$AB$347,7,0),0)</f>
        <v>385909.755</v>
      </c>
      <c r="N69" s="14">
        <f t="shared" si="318"/>
        <v>53.413114878892735</v>
      </c>
      <c r="O69" s="14">
        <v>0</v>
      </c>
      <c r="P69" s="14">
        <f t="shared" si="318"/>
        <v>0</v>
      </c>
      <c r="Q69" s="14">
        <f>IFERROR(VLOOKUP($A69,ConEnroll!$A$7:$S$337,10,0),0)</f>
        <v>8598.09</v>
      </c>
      <c r="R69" s="14">
        <f t="shared" si="363"/>
        <v>1.1900470588235295</v>
      </c>
      <c r="S69" s="14">
        <f t="shared" si="319"/>
        <v>394507.84500000003</v>
      </c>
      <c r="T69" s="14">
        <f t="shared" si="364"/>
        <v>54.603161937716266</v>
      </c>
      <c r="U69" s="14">
        <f t="shared" si="320"/>
        <v>82489374.761835188</v>
      </c>
      <c r="V69" s="14">
        <f t="shared" si="365"/>
        <v>11417.214499907985</v>
      </c>
      <c r="W69" s="42"/>
      <c r="X69" s="14">
        <f>IFERROR(VLOOKUP($A69,HouseFY22!$A$6:$AJ$528,28,0),0)</f>
        <v>68845607.141286001</v>
      </c>
      <c r="Y69" s="14">
        <f t="shared" si="366"/>
        <v>9528.8037565793766</v>
      </c>
      <c r="Z69" s="14">
        <f>IFERROR(VLOOKUP($A69,Compens80percent!$A$13:$M$560,12,0),0)</f>
        <v>6701.7599999997765</v>
      </c>
      <c r="AA69" s="14">
        <f t="shared" si="366"/>
        <v>0.92757923875429438</v>
      </c>
      <c r="AB69" s="14">
        <f t="shared" si="367"/>
        <v>68852308.901286006</v>
      </c>
      <c r="AC69" s="14">
        <f t="shared" si="366"/>
        <v>9529.7313358181327</v>
      </c>
      <c r="AD69" s="14">
        <f>IFERROR(VLOOKUP(A69,SpecEd22!$A$21:$Z$550,14,0),0)</f>
        <v>14598839.236664938</v>
      </c>
      <c r="AE69" s="14">
        <f t="shared" si="368"/>
        <v>2020.6005863896107</v>
      </c>
      <c r="AF69" s="14">
        <f>IFERROR(VLOOKUP($A69,ECFE!$A$16:$AB$348,8,0),0)</f>
        <v>393627.95010000002</v>
      </c>
      <c r="AG69" s="14">
        <f t="shared" si="369"/>
        <v>54.481377176470588</v>
      </c>
      <c r="AH69" s="14">
        <f>IFERROR(VLOOKUP(A69,ParaFY19!$A$21:$Z$543,7,0),0)</f>
        <v>37632</v>
      </c>
      <c r="AI69" s="14">
        <f t="shared" si="370"/>
        <v>5.2085813148788924</v>
      </c>
      <c r="AJ69" s="14">
        <f>IFERROR(VLOOKUP(A69,ConEnroll!$A$7:$S$341,13,0),0)</f>
        <v>10747.612499999999</v>
      </c>
      <c r="AK69" s="14">
        <f t="shared" si="371"/>
        <v>1.4875588235294117</v>
      </c>
      <c r="AL69" s="14">
        <f t="shared" si="324"/>
        <v>442007.5626</v>
      </c>
      <c r="AM69" s="14">
        <f t="shared" si="372"/>
        <v>61.177517314878891</v>
      </c>
      <c r="AN69" s="14">
        <f t="shared" si="373"/>
        <v>83893155.700550944</v>
      </c>
      <c r="AO69" s="14">
        <f t="shared" si="374"/>
        <v>11611.509439522622</v>
      </c>
      <c r="AP69" s="62"/>
      <c r="AQ69" s="14">
        <f t="shared" si="51"/>
        <v>160.72093564013994</v>
      </c>
      <c r="AR69" s="14">
        <f t="shared" si="325"/>
        <v>26.999648597336545</v>
      </c>
      <c r="AS69" s="14">
        <f t="shared" si="326"/>
        <v>6.5743553771626253</v>
      </c>
      <c r="AT69" s="14">
        <f t="shared" si="375"/>
        <v>194.29493961463911</v>
      </c>
      <c r="AU69" s="37">
        <f t="shared" si="328"/>
        <v>1.7017718254851478E-2</v>
      </c>
      <c r="AV69" s="42"/>
      <c r="AW69" s="14" t="str">
        <f>IFERROR(VLOOKUP($A69,#REF!,27,0),"0")</f>
        <v>0</v>
      </c>
      <c r="AX69" s="14">
        <f t="shared" si="376"/>
        <v>0</v>
      </c>
      <c r="AY69" s="14" t="str">
        <f>IFERROR(VLOOKUP($A69,SpecEd22!#REF!,23,0)," ")</f>
        <v xml:space="preserve"> </v>
      </c>
      <c r="AZ69" s="14" t="e">
        <f t="shared" si="377"/>
        <v>#VALUE!</v>
      </c>
      <c r="BA69" s="14">
        <f>IFERROR(VLOOKUP($A69,ECFE!#REF!,23,0),0)</f>
        <v>0</v>
      </c>
      <c r="BB69" s="14">
        <f t="shared" si="378"/>
        <v>0</v>
      </c>
      <c r="BC69" s="14">
        <f>IFERROR(VLOOKUP($A69,#REF!,17,0),0)</f>
        <v>0</v>
      </c>
      <c r="BD69" s="14">
        <f t="shared" si="379"/>
        <v>0</v>
      </c>
      <c r="BE69" s="14">
        <f>IFERROR(VLOOKUP($A69,#REF!,9,0),0)</f>
        <v>0</v>
      </c>
      <c r="BF69" s="14">
        <f t="shared" si="380"/>
        <v>0</v>
      </c>
      <c r="BG69" s="14">
        <v>0</v>
      </c>
      <c r="BH69" s="14">
        <f t="shared" si="381"/>
        <v>0</v>
      </c>
      <c r="BI69" s="14">
        <f>IFERROR(VLOOKUP($A69,ConEnroll!$A$8:$S$601,15,0),0)</f>
        <v>-23</v>
      </c>
      <c r="BJ69" s="14">
        <f t="shared" si="382"/>
        <v>-3.1833910034602076E-3</v>
      </c>
      <c r="BK69" s="14">
        <f t="shared" si="383"/>
        <v>-23</v>
      </c>
      <c r="BL69" s="14">
        <f t="shared" si="384"/>
        <v>-3.1833910034602076E-3</v>
      </c>
      <c r="BM69" s="14" t="e">
        <f t="shared" si="385"/>
        <v>#VALUE!</v>
      </c>
      <c r="BN69" s="14" t="e">
        <f t="shared" si="386"/>
        <v>#VALUE!</v>
      </c>
      <c r="BO69" s="42"/>
      <c r="BP69" s="14">
        <f t="shared" si="331"/>
        <v>9528.8037565793766</v>
      </c>
      <c r="BQ69" s="14" t="e">
        <f t="shared" si="332"/>
        <v>#VALUE!</v>
      </c>
      <c r="BR69" s="14">
        <f t="shared" si="387"/>
        <v>61.180700705882352</v>
      </c>
      <c r="BS69" s="14" t="e">
        <f t="shared" si="334"/>
        <v>#VALUE!</v>
      </c>
      <c r="BT69" s="37" t="e">
        <f t="shared" si="335"/>
        <v>#VALUE!</v>
      </c>
      <c r="BU69" s="41"/>
      <c r="BV69" s="14" t="str">
        <f>IFERROR(VLOOKUP($A69,#REF!,27,0),"0")</f>
        <v>0</v>
      </c>
      <c r="BW69" s="14">
        <f t="shared" si="388"/>
        <v>0</v>
      </c>
      <c r="BX69" s="14" t="str">
        <f>IFERROR(VLOOKUP($A69,SpecEd22!$Z$22:$AV$606,59,0)," ")</f>
        <v xml:space="preserve"> </v>
      </c>
      <c r="BY69" s="14" t="e">
        <f t="shared" si="389"/>
        <v>#VALUE!</v>
      </c>
      <c r="BZ69" s="14">
        <f>IFERROR(VLOOKUP($A69,ECFE!#REF!,25,0),0)</f>
        <v>0</v>
      </c>
      <c r="CA69" s="14">
        <f t="shared" si="390"/>
        <v>0</v>
      </c>
      <c r="CB69" s="14">
        <f>IFERROR(VLOOKUP($A69,#REF!,17,0),0)</f>
        <v>0</v>
      </c>
      <c r="CC69" s="14">
        <f t="shared" si="391"/>
        <v>0</v>
      </c>
      <c r="CD69" s="14">
        <f>IFERROR(VLOOKUP($A69,#REF!,9,0),0)</f>
        <v>0</v>
      </c>
      <c r="CE69" s="14">
        <f t="shared" si="392"/>
        <v>0</v>
      </c>
      <c r="CF69" s="14">
        <v>0</v>
      </c>
      <c r="CG69" s="14">
        <f t="shared" si="393"/>
        <v>0</v>
      </c>
      <c r="CH69" s="14">
        <f>IFERROR(VLOOKUP($A69,ConEnroll!$A$8:$S$601,15,0),0)</f>
        <v>-23</v>
      </c>
      <c r="CI69" s="14">
        <f t="shared" si="394"/>
        <v>-3.1833910034602076E-3</v>
      </c>
      <c r="CJ69" s="14">
        <f t="shared" si="395"/>
        <v>-23</v>
      </c>
      <c r="CK69" s="14">
        <f t="shared" si="396"/>
        <v>-3.1833910034602076E-3</v>
      </c>
      <c r="CL69" s="14" t="e">
        <f t="shared" si="397"/>
        <v>#VALUE!</v>
      </c>
      <c r="CM69" s="14" t="e">
        <f t="shared" si="398"/>
        <v>#VALUE!</v>
      </c>
      <c r="CN69" s="42"/>
      <c r="CO69" s="14">
        <f t="shared" si="338"/>
        <v>-9369.0104001779928</v>
      </c>
      <c r="CP69" s="14" t="e">
        <f t="shared" si="339"/>
        <v>#VALUE!</v>
      </c>
      <c r="CQ69" s="14">
        <f t="shared" si="340"/>
        <v>-54.606345328719726</v>
      </c>
      <c r="CR69" s="14" t="e">
        <f t="shared" si="341"/>
        <v>#VALUE!</v>
      </c>
      <c r="CS69" s="37" t="e">
        <f t="shared" si="342"/>
        <v>#VALUE!</v>
      </c>
      <c r="CT69" s="239"/>
      <c r="CU69" s="239"/>
      <c r="CV69" s="468"/>
      <c r="CW69" s="14">
        <f>IFERROR(VLOOKUP($A69,BaseFY23!$A$7:$AK$527,6,0),0)</f>
        <v>7541.6295049999999</v>
      </c>
      <c r="CX69" s="14">
        <f>IFERROR(VLOOKUP($A69,BaseFY23!$A$7:$AN$528,28,0),0)</f>
        <v>70890315.497351006</v>
      </c>
      <c r="CY69" s="14">
        <f t="shared" si="399"/>
        <v>9399.8671574030086</v>
      </c>
      <c r="CZ69" s="14">
        <f>IFERROR(VLOOKUP($A69,SpecEd23!$A$21:$BB$605,23,0)," ")</f>
        <v>15615371.828470374</v>
      </c>
      <c r="DA69" s="14">
        <f t="shared" si="400"/>
        <v>2070.5567434886043</v>
      </c>
      <c r="DB69" s="14">
        <f>IFERROR(VLOOKUP($A69,ECFE!$A$16:$AB$347,7,0),0)</f>
        <v>385909.755</v>
      </c>
      <c r="DC69" s="14">
        <f t="shared" si="401"/>
        <v>51.170606398013447</v>
      </c>
      <c r="DD69" s="14">
        <v>0</v>
      </c>
      <c r="DE69" s="14">
        <f t="shared" si="402"/>
        <v>0</v>
      </c>
      <c r="DF69" s="14">
        <f>IFERROR(VLOOKUP($A69,ConEnroll!$A$7:$S$338,10,0),0)</f>
        <v>8598.09</v>
      </c>
      <c r="DG69" s="14">
        <f t="shared" si="403"/>
        <v>1.1400838498231161</v>
      </c>
      <c r="DH69" s="14">
        <f t="shared" si="343"/>
        <v>394507.84500000003</v>
      </c>
      <c r="DI69" s="14">
        <f t="shared" si="404"/>
        <v>52.310690247836568</v>
      </c>
      <c r="DJ69" s="14">
        <f t="shared" si="344"/>
        <v>86900195.170821384</v>
      </c>
      <c r="DK69" s="14">
        <f t="shared" si="405"/>
        <v>11522.73459113945</v>
      </c>
      <c r="DL69" s="42"/>
      <c r="DM69" s="14">
        <f>IFERROR(VLOOKUP($A69,HouseFY23!$A$7:$AJ$528,28,0),0)</f>
        <v>73364622.056071997</v>
      </c>
      <c r="DN69" s="14">
        <f t="shared" si="406"/>
        <v>9727.9536216188062</v>
      </c>
      <c r="DO69" s="14">
        <f>IFERROR(VLOOKUP($A69,Compens80percent!$A$13:$M$560,12,0),0)</f>
        <v>6701.7599999997765</v>
      </c>
      <c r="DP69" s="14">
        <f t="shared" si="406"/>
        <v>0.88863553898485714</v>
      </c>
      <c r="DQ69" s="14">
        <f t="shared" si="407"/>
        <v>73371323.816072002</v>
      </c>
      <c r="DR69" s="14">
        <f t="shared" si="408"/>
        <v>10155.200528176056</v>
      </c>
      <c r="DS69" s="14">
        <f>IFERROR(VLOOKUP($A69,SpecEd23!$A$21:$Z$550,14,0),0)</f>
        <v>16043408.677229661</v>
      </c>
      <c r="DT69" s="14">
        <f t="shared" si="409"/>
        <v>2127.3132903960736</v>
      </c>
      <c r="DU69" s="14">
        <f>IFERROR(VLOOKUP($A69,ECFE!$A$16:$AB$347,9,0),0)</f>
        <v>401500.50910200004</v>
      </c>
      <c r="DV69" s="14">
        <f t="shared" si="410"/>
        <v>53.237898896493199</v>
      </c>
      <c r="DW69" s="14">
        <f>IFERROR(VLOOKUP($A69,ParaFY19!$A$21:$Z$543,7,0),0)</f>
        <v>37632</v>
      </c>
      <c r="DX69" s="14">
        <f t="shared" si="411"/>
        <v>4.9899030408548288</v>
      </c>
      <c r="DY69" s="14">
        <f>IFERROR(VLOOKUP($A69,ConEnroll!$A$7:$S$341,13,0),0)</f>
        <v>10747.612499999999</v>
      </c>
      <c r="DZ69" s="14">
        <f t="shared" si="412"/>
        <v>1.4251048122788947</v>
      </c>
      <c r="EA69" s="14">
        <f t="shared" si="345"/>
        <v>449880.12160200003</v>
      </c>
      <c r="EB69" s="14">
        <f t="shared" si="413"/>
        <v>59.652906749626922</v>
      </c>
      <c r="EC69" s="14">
        <f t="shared" si="346"/>
        <v>89857910.854903653</v>
      </c>
      <c r="ED69" s="14">
        <f t="shared" si="414"/>
        <v>11914.919818764507</v>
      </c>
      <c r="EE69" s="62"/>
      <c r="EF69" s="14">
        <f t="shared" si="347"/>
        <v>328.0864642157976</v>
      </c>
      <c r="EG69" s="14">
        <f t="shared" si="348"/>
        <v>56.756546907469328</v>
      </c>
      <c r="EH69" s="14">
        <f t="shared" si="349"/>
        <v>7.3422165017903538</v>
      </c>
      <c r="EI69" s="14">
        <f t="shared" si="415"/>
        <v>392.18522762505728</v>
      </c>
      <c r="EJ69" s="37">
        <f t="shared" si="351"/>
        <v>3.4035777230053792E-2</v>
      </c>
      <c r="EK69" s="42"/>
      <c r="EL69" s="14" t="str">
        <f>IFERROR(VLOOKUP($A69,#REF!,27,0),"0")</f>
        <v>0</v>
      </c>
      <c r="EM69" s="14">
        <f t="shared" si="416"/>
        <v>0</v>
      </c>
      <c r="EN69" s="14" t="str">
        <f>IFERROR(VLOOKUP($A69,SpecEd23!#REF!,23,0)," ")</f>
        <v xml:space="preserve"> </v>
      </c>
      <c r="EO69" s="14" t="e">
        <f t="shared" si="417"/>
        <v>#VALUE!</v>
      </c>
      <c r="EP69" s="14">
        <f>IFERROR(VLOOKUP($A69,ECFE!#REF!,24,0),0)</f>
        <v>0</v>
      </c>
      <c r="EQ69" s="14">
        <f t="shared" si="418"/>
        <v>0</v>
      </c>
      <c r="ER69" s="14">
        <f>IFERROR(VLOOKUP($A69,#REF!,30,0),0)</f>
        <v>0</v>
      </c>
      <c r="ES69" s="14">
        <f t="shared" si="419"/>
        <v>0</v>
      </c>
      <c r="ET69" s="14">
        <f>IFERROR(VLOOKUP($A69,#REF!,12,0),0)</f>
        <v>0</v>
      </c>
      <c r="EU69" s="14">
        <f t="shared" si="420"/>
        <v>0</v>
      </c>
      <c r="EV69" s="14">
        <v>0</v>
      </c>
      <c r="EW69" s="14">
        <f t="shared" si="421"/>
        <v>0</v>
      </c>
      <c r="EX69" s="14">
        <f>IFERROR(VLOOKUP($A69,ConEnroll!$A$8:$S$601,16,0),0)</f>
        <v>129</v>
      </c>
      <c r="EY69" s="14">
        <f t="shared" si="422"/>
        <v>1.7105056661093562E-2</v>
      </c>
      <c r="EZ69" s="14">
        <f t="shared" si="423"/>
        <v>129</v>
      </c>
      <c r="FA69" s="14">
        <f t="shared" si="424"/>
        <v>1.7105056661093562E-2</v>
      </c>
      <c r="FB69" s="14" t="e">
        <f t="shared" si="425"/>
        <v>#VALUE!</v>
      </c>
      <c r="FC69" s="14" t="e">
        <f t="shared" si="426"/>
        <v>#VALUE!</v>
      </c>
      <c r="FD69" s="62"/>
      <c r="FE69" s="14">
        <f t="shared" si="352"/>
        <v>9727.9536216188062</v>
      </c>
      <c r="FF69" s="14" t="e">
        <f t="shared" si="353"/>
        <v>#VALUE!</v>
      </c>
      <c r="FG69" s="14">
        <f t="shared" si="427"/>
        <v>59.635801692965828</v>
      </c>
      <c r="FH69" s="14" t="e">
        <f t="shared" si="354"/>
        <v>#VALUE!</v>
      </c>
      <c r="FI69" s="37" t="e">
        <f t="shared" si="355"/>
        <v>#VALUE!</v>
      </c>
      <c r="FJ69" s="12"/>
      <c r="FK69" s="14" t="str">
        <f>IFERROR(VLOOKUP($A69,#REF!,27,0),"0")</f>
        <v>0</v>
      </c>
      <c r="FL69" s="14">
        <f t="shared" si="428"/>
        <v>0</v>
      </c>
      <c r="FM69" s="14" t="str">
        <f>IFERROR(VLOOKUP($A69,SpecEd23!$X$22:$Y$610,59,0)," ")</f>
        <v xml:space="preserve"> </v>
      </c>
      <c r="FN69" s="14" t="e">
        <f t="shared" si="429"/>
        <v>#VALUE!</v>
      </c>
      <c r="FO69" s="14">
        <f>IFERROR(VLOOKUP($A69,ECFE!#REF!,26,0),0)</f>
        <v>0</v>
      </c>
      <c r="FP69" s="14">
        <f t="shared" si="430"/>
        <v>0</v>
      </c>
      <c r="FQ69" s="14">
        <f>IFERROR(VLOOKUP($A69,#REF!,16,0),0)</f>
        <v>0</v>
      </c>
      <c r="FR69" s="14">
        <f t="shared" si="431"/>
        <v>0</v>
      </c>
      <c r="FS69" s="14">
        <f>IFERROR(VLOOKUP($A69,#REF!,12,0),0)</f>
        <v>0</v>
      </c>
      <c r="FT69" s="14">
        <f t="shared" si="432"/>
        <v>0</v>
      </c>
      <c r="FU69" s="14">
        <v>0</v>
      </c>
      <c r="FV69" s="14">
        <f t="shared" si="433"/>
        <v>0</v>
      </c>
      <c r="FW69" s="14">
        <f>IFERROR(VLOOKUP($A69,ConEnroll!$A$8:$S$601,16,0),0)</f>
        <v>129</v>
      </c>
      <c r="FX69" s="14">
        <f t="shared" si="434"/>
        <v>1.7105056661093562E-2</v>
      </c>
      <c r="FY69" s="14">
        <f t="shared" si="435"/>
        <v>129</v>
      </c>
      <c r="FZ69" s="14">
        <f t="shared" si="436"/>
        <v>1.7105056661093562E-2</v>
      </c>
      <c r="GA69" s="14" t="e">
        <f t="shared" si="437"/>
        <v>#VALUE!</v>
      </c>
      <c r="GB69" s="14" t="e">
        <f t="shared" si="438"/>
        <v>#VALUE!</v>
      </c>
      <c r="GC69" s="39"/>
      <c r="GD69" s="14">
        <f t="shared" si="356"/>
        <v>-9399.8671574030086</v>
      </c>
      <c r="GE69" s="14" t="e">
        <f t="shared" si="357"/>
        <v>#VALUE!</v>
      </c>
      <c r="GF69" s="14">
        <f t="shared" si="358"/>
        <v>-52.293585191175474</v>
      </c>
      <c r="GG69" s="14" t="e">
        <f t="shared" si="359"/>
        <v>#VALUE!</v>
      </c>
      <c r="GH69" s="37" t="e">
        <f t="shared" si="360"/>
        <v>#VALUE!</v>
      </c>
    </row>
    <row r="70" spans="1:190" ht="12.5" x14ac:dyDescent="0.25">
      <c r="A70" s="67">
        <v>160</v>
      </c>
      <c r="B70" s="35">
        <v>70</v>
      </c>
      <c r="C70" s="14">
        <v>0</v>
      </c>
      <c r="D70" s="14"/>
      <c r="E70" s="14"/>
      <c r="F70" s="35" t="s">
        <v>172</v>
      </c>
      <c r="G70" s="41"/>
      <c r="H70" s="14">
        <f>IFERROR(VLOOKUP($A70,BaseFY22!$A$7:$AK$528,6,0),0)</f>
        <v>0</v>
      </c>
      <c r="I70" s="14">
        <f>IFERROR(VLOOKUP($A70,BaseFY22!$A$7:$AK$528,28,0),0)</f>
        <v>167830</v>
      </c>
      <c r="J70" s="14">
        <f t="shared" si="361"/>
        <v>0</v>
      </c>
      <c r="K70" s="14">
        <f>IFERROR(VLOOKUP($A70,SpecEd22!$A$21:$BB$605,24,0)," ")</f>
        <v>3767585.2476296015</v>
      </c>
      <c r="L70" s="14">
        <f t="shared" si="362"/>
        <v>0</v>
      </c>
      <c r="M70" s="14">
        <f>IFERROR(VLOOKUP($A70,ECFE!$A$16:$AB$347,7,0),0)</f>
        <v>0</v>
      </c>
      <c r="N70" s="14">
        <f t="shared" si="318"/>
        <v>0</v>
      </c>
      <c r="O70" s="14">
        <v>0</v>
      </c>
      <c r="P70" s="14">
        <f t="shared" si="318"/>
        <v>0</v>
      </c>
      <c r="Q70" s="14">
        <f>IFERROR(VLOOKUP($A70,ConEnroll!$A$7:$S$337,10,0),0)</f>
        <v>0</v>
      </c>
      <c r="R70" s="14">
        <f t="shared" si="363"/>
        <v>0</v>
      </c>
      <c r="S70" s="14">
        <f t="shared" si="319"/>
        <v>0</v>
      </c>
      <c r="T70" s="14">
        <f t="shared" si="364"/>
        <v>0</v>
      </c>
      <c r="U70" s="14">
        <f t="shared" si="320"/>
        <v>3935415.2476296015</v>
      </c>
      <c r="V70" s="14">
        <f t="shared" si="365"/>
        <v>0</v>
      </c>
      <c r="W70" s="42"/>
      <c r="X70" s="14">
        <f>IFERROR(VLOOKUP($A70,HouseFY22!$A$6:$AJ$528,28,0),0)</f>
        <v>171669</v>
      </c>
      <c r="Y70" s="14">
        <f t="shared" si="366"/>
        <v>0</v>
      </c>
      <c r="Z70" s="14">
        <f>IFERROR(VLOOKUP($A70,Compens80percent!$A$13:$M$560,12,0),0)</f>
        <v>0</v>
      </c>
      <c r="AA70" s="14">
        <f t="shared" si="366"/>
        <v>0</v>
      </c>
      <c r="AB70" s="14">
        <f t="shared" si="367"/>
        <v>171669</v>
      </c>
      <c r="AC70" s="14">
        <f t="shared" si="366"/>
        <v>0</v>
      </c>
      <c r="AD70" s="14">
        <f>IFERROR(VLOOKUP(A70,SpecEd22!$A$21:$Z$550,14,0),0)</f>
        <v>3767585.2476296015</v>
      </c>
      <c r="AE70" s="14">
        <f t="shared" si="368"/>
        <v>0</v>
      </c>
      <c r="AF70" s="14">
        <f>IFERROR(VLOOKUP($A70,ECFE!$A$16:$AB$348,8,0),0)</f>
        <v>0</v>
      </c>
      <c r="AG70" s="14">
        <f t="shared" si="369"/>
        <v>0</v>
      </c>
      <c r="AH70" s="14">
        <f>IFERROR(VLOOKUP(A70,ParaFY19!$A$21:$Z$543,7,0),0)</f>
        <v>11172</v>
      </c>
      <c r="AI70" s="14">
        <f t="shared" si="370"/>
        <v>0</v>
      </c>
      <c r="AJ70" s="14">
        <f>IFERROR(VLOOKUP(A70,ConEnroll!$A$7:$S$341,13,0),0)</f>
        <v>0</v>
      </c>
      <c r="AK70" s="14">
        <f t="shared" si="371"/>
        <v>0</v>
      </c>
      <c r="AL70" s="14">
        <f t="shared" si="324"/>
        <v>11172</v>
      </c>
      <c r="AM70" s="14">
        <f t="shared" si="372"/>
        <v>0</v>
      </c>
      <c r="AN70" s="14">
        <f t="shared" si="373"/>
        <v>3950426.2476296015</v>
      </c>
      <c r="AO70" s="14">
        <f t="shared" si="374"/>
        <v>0</v>
      </c>
      <c r="AP70" s="62"/>
      <c r="AQ70" s="14">
        <f t="shared" si="51"/>
        <v>0</v>
      </c>
      <c r="AR70" s="14">
        <f t="shared" si="325"/>
        <v>0</v>
      </c>
      <c r="AS70" s="14">
        <f t="shared" si="326"/>
        <v>0</v>
      </c>
      <c r="AT70" s="14">
        <f t="shared" si="375"/>
        <v>0</v>
      </c>
      <c r="AU70" s="37">
        <f t="shared" si="328"/>
        <v>0</v>
      </c>
      <c r="AV70" s="42"/>
      <c r="AW70" s="14" t="str">
        <f>IFERROR(VLOOKUP($A70,#REF!,27,0),"0")</f>
        <v>0</v>
      </c>
      <c r="AX70" s="14">
        <f t="shared" si="376"/>
        <v>0</v>
      </c>
      <c r="AY70" s="14" t="str">
        <f>IFERROR(VLOOKUP($A70,SpecEd22!#REF!,23,0)," ")</f>
        <v xml:space="preserve"> </v>
      </c>
      <c r="AZ70" s="14">
        <f t="shared" si="377"/>
        <v>0</v>
      </c>
      <c r="BA70" s="14">
        <f>IFERROR(VLOOKUP($A70,ECFE!#REF!,23,0),0)</f>
        <v>0</v>
      </c>
      <c r="BB70" s="14">
        <f t="shared" si="378"/>
        <v>0</v>
      </c>
      <c r="BC70" s="14">
        <f>IFERROR(VLOOKUP($A70,#REF!,17,0),0)</f>
        <v>0</v>
      </c>
      <c r="BD70" s="14">
        <f t="shared" si="379"/>
        <v>0</v>
      </c>
      <c r="BE70" s="14">
        <f>IFERROR(VLOOKUP($A70,#REF!,9,0),0)</f>
        <v>0</v>
      </c>
      <c r="BF70" s="14">
        <f t="shared" si="380"/>
        <v>0</v>
      </c>
      <c r="BG70" s="14">
        <v>0</v>
      </c>
      <c r="BH70" s="14">
        <f t="shared" si="381"/>
        <v>0</v>
      </c>
      <c r="BI70" s="14">
        <f>IFERROR(VLOOKUP($A70,ConEnroll!$A$8:$S$601,15,0),0)</f>
        <v>0</v>
      </c>
      <c r="BJ70" s="14">
        <f t="shared" si="382"/>
        <v>0</v>
      </c>
      <c r="BK70" s="14">
        <f t="shared" si="383"/>
        <v>0</v>
      </c>
      <c r="BL70" s="14">
        <f t="shared" si="384"/>
        <v>0</v>
      </c>
      <c r="BM70" s="14" t="e">
        <f t="shared" si="385"/>
        <v>#VALUE!</v>
      </c>
      <c r="BN70" s="14">
        <f t="shared" si="386"/>
        <v>0</v>
      </c>
      <c r="BO70" s="42"/>
      <c r="BP70" s="14">
        <f t="shared" si="331"/>
        <v>0</v>
      </c>
      <c r="BQ70" s="14">
        <f t="shared" si="332"/>
        <v>0</v>
      </c>
      <c r="BR70" s="14">
        <f t="shared" si="387"/>
        <v>0</v>
      </c>
      <c r="BS70" s="14">
        <f t="shared" si="334"/>
        <v>0</v>
      </c>
      <c r="BT70" s="37">
        <f t="shared" si="335"/>
        <v>0</v>
      </c>
      <c r="BU70" s="41"/>
      <c r="BV70" s="14" t="str">
        <f>IFERROR(VLOOKUP($A70,#REF!,27,0),"0")</f>
        <v>0</v>
      </c>
      <c r="BW70" s="14">
        <f t="shared" si="388"/>
        <v>0</v>
      </c>
      <c r="BX70" s="14" t="str">
        <f>IFERROR(VLOOKUP($A70,SpecEd22!$Z$22:$AV$606,59,0)," ")</f>
        <v xml:space="preserve"> </v>
      </c>
      <c r="BY70" s="14">
        <f t="shared" si="389"/>
        <v>0</v>
      </c>
      <c r="BZ70" s="14">
        <f>IFERROR(VLOOKUP($A70,ECFE!#REF!,25,0),0)</f>
        <v>0</v>
      </c>
      <c r="CA70" s="14">
        <f t="shared" si="390"/>
        <v>0</v>
      </c>
      <c r="CB70" s="14">
        <f>IFERROR(VLOOKUP($A70,#REF!,17,0),0)</f>
        <v>0</v>
      </c>
      <c r="CC70" s="14">
        <f t="shared" si="391"/>
        <v>0</v>
      </c>
      <c r="CD70" s="14">
        <f>IFERROR(VLOOKUP($A70,#REF!,9,0),0)</f>
        <v>0</v>
      </c>
      <c r="CE70" s="14">
        <f t="shared" si="392"/>
        <v>0</v>
      </c>
      <c r="CF70" s="14">
        <v>0</v>
      </c>
      <c r="CG70" s="14">
        <f t="shared" si="393"/>
        <v>0</v>
      </c>
      <c r="CH70" s="14">
        <f>IFERROR(VLOOKUP($A70,ConEnroll!$A$8:$S$601,15,0),0)</f>
        <v>0</v>
      </c>
      <c r="CI70" s="14">
        <f t="shared" si="394"/>
        <v>0</v>
      </c>
      <c r="CJ70" s="14">
        <f t="shared" si="395"/>
        <v>0</v>
      </c>
      <c r="CK70" s="14">
        <f t="shared" si="396"/>
        <v>0</v>
      </c>
      <c r="CL70" s="14" t="e">
        <f t="shared" si="397"/>
        <v>#VALUE!</v>
      </c>
      <c r="CM70" s="14">
        <f t="shared" si="398"/>
        <v>0</v>
      </c>
      <c r="CN70" s="42"/>
      <c r="CO70" s="14">
        <f t="shared" si="338"/>
        <v>0</v>
      </c>
      <c r="CP70" s="14">
        <f t="shared" si="339"/>
        <v>0</v>
      </c>
      <c r="CQ70" s="14">
        <f t="shared" si="340"/>
        <v>0</v>
      </c>
      <c r="CR70" s="14">
        <f t="shared" si="341"/>
        <v>0</v>
      </c>
      <c r="CS70" s="37">
        <f t="shared" si="342"/>
        <v>0</v>
      </c>
      <c r="CT70" s="239"/>
      <c r="CU70" s="239"/>
      <c r="CV70" s="468"/>
      <c r="CW70" s="14">
        <f>IFERROR(VLOOKUP($A70,BaseFY23!$A$7:$AK$527,6,0),0)</f>
        <v>0</v>
      </c>
      <c r="CX70" s="14">
        <f>IFERROR(VLOOKUP($A70,BaseFY23!$A$7:$AN$528,28,0),0)</f>
        <v>167830</v>
      </c>
      <c r="CY70" s="14">
        <f t="shared" si="399"/>
        <v>0</v>
      </c>
      <c r="CZ70" s="14">
        <f>IFERROR(VLOOKUP($A70,SpecEd23!$A$21:$BB$605,23,0)," ")</f>
        <v>4033576.7661122512</v>
      </c>
      <c r="DA70" s="14">
        <f t="shared" si="400"/>
        <v>0</v>
      </c>
      <c r="DB70" s="14">
        <f>IFERROR(VLOOKUP($A70,ECFE!$A$16:$AB$347,7,0),0)</f>
        <v>0</v>
      </c>
      <c r="DC70" s="14">
        <f t="shared" si="401"/>
        <v>0</v>
      </c>
      <c r="DD70" s="14">
        <v>0</v>
      </c>
      <c r="DE70" s="14">
        <f t="shared" si="402"/>
        <v>0</v>
      </c>
      <c r="DF70" s="14">
        <f>IFERROR(VLOOKUP($A70,ConEnroll!$A$7:$S$338,10,0),0)</f>
        <v>0</v>
      </c>
      <c r="DG70" s="14">
        <f t="shared" si="403"/>
        <v>0</v>
      </c>
      <c r="DH70" s="14">
        <f t="shared" si="343"/>
        <v>0</v>
      </c>
      <c r="DI70" s="14">
        <f t="shared" si="404"/>
        <v>0</v>
      </c>
      <c r="DJ70" s="14">
        <f t="shared" si="344"/>
        <v>4201406.7661122512</v>
      </c>
      <c r="DK70" s="14">
        <f t="shared" si="405"/>
        <v>0</v>
      </c>
      <c r="DL70" s="42"/>
      <c r="DM70" s="14">
        <f>IFERROR(VLOOKUP($A70,HouseFY23!$A$7:$AJ$528,28,0),0)</f>
        <v>175595</v>
      </c>
      <c r="DN70" s="14">
        <f t="shared" si="406"/>
        <v>0</v>
      </c>
      <c r="DO70" s="14">
        <f>IFERROR(VLOOKUP($A70,Compens80percent!$A$13:$M$560,12,0),0)</f>
        <v>0</v>
      </c>
      <c r="DP70" s="14">
        <f t="shared" si="406"/>
        <v>0</v>
      </c>
      <c r="DQ70" s="14">
        <f t="shared" si="407"/>
        <v>175595</v>
      </c>
      <c r="DR70" s="14">
        <f t="shared" si="408"/>
        <v>0</v>
      </c>
      <c r="DS70" s="14">
        <f>IFERROR(VLOOKUP($A70,SpecEd23!$A$21:$Z$550,14,0),0)</f>
        <v>4033576.7661122512</v>
      </c>
      <c r="DT70" s="14">
        <f t="shared" si="409"/>
        <v>0</v>
      </c>
      <c r="DU70" s="14">
        <f>IFERROR(VLOOKUP($A70,ECFE!$A$16:$AB$347,9,0),0)</f>
        <v>0</v>
      </c>
      <c r="DV70" s="14">
        <f t="shared" si="410"/>
        <v>0</v>
      </c>
      <c r="DW70" s="14">
        <f>IFERROR(VLOOKUP($A70,ParaFY19!$A$21:$Z$543,7,0),0)</f>
        <v>11172</v>
      </c>
      <c r="DX70" s="14">
        <f t="shared" si="411"/>
        <v>0</v>
      </c>
      <c r="DY70" s="14">
        <f>IFERROR(VLOOKUP($A70,ConEnroll!$A$7:$S$341,13,0),0)</f>
        <v>0</v>
      </c>
      <c r="DZ70" s="14">
        <f t="shared" si="412"/>
        <v>0</v>
      </c>
      <c r="EA70" s="14">
        <f t="shared" si="345"/>
        <v>11172</v>
      </c>
      <c r="EB70" s="14">
        <f t="shared" si="413"/>
        <v>0</v>
      </c>
      <c r="EC70" s="14">
        <f t="shared" si="346"/>
        <v>4220343.7661122512</v>
      </c>
      <c r="ED70" s="14">
        <f t="shared" si="414"/>
        <v>0</v>
      </c>
      <c r="EE70" s="62"/>
      <c r="EF70" s="14">
        <f t="shared" si="347"/>
        <v>0</v>
      </c>
      <c r="EG70" s="14">
        <f t="shared" si="348"/>
        <v>0</v>
      </c>
      <c r="EH70" s="14">
        <f t="shared" si="349"/>
        <v>0</v>
      </c>
      <c r="EI70" s="14">
        <f t="shared" si="415"/>
        <v>0</v>
      </c>
      <c r="EJ70" s="37">
        <f t="shared" si="351"/>
        <v>0</v>
      </c>
      <c r="EK70" s="42"/>
      <c r="EL70" s="14" t="str">
        <f>IFERROR(VLOOKUP($A70,#REF!,27,0),"0")</f>
        <v>0</v>
      </c>
      <c r="EM70" s="14">
        <f t="shared" si="416"/>
        <v>0</v>
      </c>
      <c r="EN70" s="14" t="str">
        <f>IFERROR(VLOOKUP($A70,SpecEd23!#REF!,23,0)," ")</f>
        <v xml:space="preserve"> </v>
      </c>
      <c r="EO70" s="14">
        <f t="shared" si="417"/>
        <v>0</v>
      </c>
      <c r="EP70" s="14">
        <f>IFERROR(VLOOKUP($A70,ECFE!#REF!,24,0),0)</f>
        <v>0</v>
      </c>
      <c r="EQ70" s="14">
        <f t="shared" si="418"/>
        <v>0</v>
      </c>
      <c r="ER70" s="14">
        <f>IFERROR(VLOOKUP($A70,#REF!,30,0),0)</f>
        <v>0</v>
      </c>
      <c r="ES70" s="14">
        <f t="shared" si="419"/>
        <v>0</v>
      </c>
      <c r="ET70" s="14">
        <f>IFERROR(VLOOKUP($A70,#REF!,12,0),0)</f>
        <v>0</v>
      </c>
      <c r="EU70" s="14">
        <f t="shared" si="420"/>
        <v>0</v>
      </c>
      <c r="EV70" s="14">
        <v>0</v>
      </c>
      <c r="EW70" s="14">
        <f t="shared" si="421"/>
        <v>0</v>
      </c>
      <c r="EX70" s="14">
        <f>IFERROR(VLOOKUP($A70,ConEnroll!$A$8:$S$601,16,0),0)</f>
        <v>0</v>
      </c>
      <c r="EY70" s="14">
        <f t="shared" si="422"/>
        <v>0</v>
      </c>
      <c r="EZ70" s="14">
        <f t="shared" si="423"/>
        <v>0</v>
      </c>
      <c r="FA70" s="14">
        <f t="shared" si="424"/>
        <v>0</v>
      </c>
      <c r="FB70" s="14" t="e">
        <f t="shared" si="425"/>
        <v>#VALUE!</v>
      </c>
      <c r="FC70" s="14">
        <f t="shared" si="426"/>
        <v>0</v>
      </c>
      <c r="FD70" s="62"/>
      <c r="FE70" s="14">
        <f t="shared" si="352"/>
        <v>0</v>
      </c>
      <c r="FF70" s="14">
        <f t="shared" si="353"/>
        <v>0</v>
      </c>
      <c r="FG70" s="14">
        <f t="shared" si="427"/>
        <v>0</v>
      </c>
      <c r="FH70" s="14">
        <f t="shared" si="354"/>
        <v>0</v>
      </c>
      <c r="FI70" s="37">
        <f t="shared" si="355"/>
        <v>0</v>
      </c>
      <c r="FJ70" s="12"/>
      <c r="FK70" s="14" t="str">
        <f>IFERROR(VLOOKUP($A70,#REF!,27,0),"0")</f>
        <v>0</v>
      </c>
      <c r="FL70" s="14">
        <f t="shared" si="428"/>
        <v>0</v>
      </c>
      <c r="FM70" s="14" t="str">
        <f>IFERROR(VLOOKUP($A70,SpecEd23!$X$22:$Y$610,59,0)," ")</f>
        <v xml:space="preserve"> </v>
      </c>
      <c r="FN70" s="14">
        <f t="shared" si="429"/>
        <v>0</v>
      </c>
      <c r="FO70" s="14">
        <f>IFERROR(VLOOKUP($A70,ECFE!#REF!,26,0),0)</f>
        <v>0</v>
      </c>
      <c r="FP70" s="14">
        <f t="shared" si="430"/>
        <v>0</v>
      </c>
      <c r="FQ70" s="14">
        <f>IFERROR(VLOOKUP($A70,#REF!,16,0),0)</f>
        <v>0</v>
      </c>
      <c r="FR70" s="14">
        <f t="shared" si="431"/>
        <v>0</v>
      </c>
      <c r="FS70" s="14">
        <f>IFERROR(VLOOKUP($A70,#REF!,12,0),0)</f>
        <v>0</v>
      </c>
      <c r="FT70" s="14">
        <f t="shared" si="432"/>
        <v>0</v>
      </c>
      <c r="FU70" s="14">
        <v>0</v>
      </c>
      <c r="FV70" s="14">
        <f t="shared" si="433"/>
        <v>0</v>
      </c>
      <c r="FW70" s="14">
        <f>IFERROR(VLOOKUP($A70,ConEnroll!$A$8:$S$601,16,0),0)</f>
        <v>0</v>
      </c>
      <c r="FX70" s="14">
        <f t="shared" si="434"/>
        <v>0</v>
      </c>
      <c r="FY70" s="14">
        <f t="shared" si="435"/>
        <v>0</v>
      </c>
      <c r="FZ70" s="14">
        <f t="shared" si="436"/>
        <v>0</v>
      </c>
      <c r="GA70" s="14" t="e">
        <f t="shared" si="437"/>
        <v>#VALUE!</v>
      </c>
      <c r="GB70" s="14">
        <f t="shared" si="438"/>
        <v>0</v>
      </c>
      <c r="GC70" s="39"/>
      <c r="GD70" s="14">
        <f t="shared" si="356"/>
        <v>0</v>
      </c>
      <c r="GE70" s="14">
        <f t="shared" si="357"/>
        <v>0</v>
      </c>
      <c r="GF70" s="14">
        <f t="shared" si="358"/>
        <v>0</v>
      </c>
      <c r="GG70" s="14">
        <f t="shared" si="359"/>
        <v>0</v>
      </c>
      <c r="GH70" s="37">
        <f t="shared" si="360"/>
        <v>0</v>
      </c>
    </row>
    <row r="71" spans="1:190" ht="12.5" x14ac:dyDescent="0.25">
      <c r="A71" s="67">
        <v>160.1</v>
      </c>
      <c r="B71" s="35">
        <v>90</v>
      </c>
      <c r="C71" s="14">
        <v>0</v>
      </c>
      <c r="D71" s="14"/>
      <c r="E71" s="14"/>
      <c r="F71" s="35" t="s">
        <v>2114</v>
      </c>
      <c r="G71" s="41"/>
      <c r="H71" s="14">
        <f>IFERROR(VLOOKUP($A71,BaseFY22!$A$7:$AK$528,6,0),0)</f>
        <v>0</v>
      </c>
      <c r="I71" s="14">
        <f>IFERROR(VLOOKUP($A71,BaseFY22!$A$7:$AK$528,28,0),0)</f>
        <v>905405</v>
      </c>
      <c r="J71" s="14">
        <f t="shared" si="361"/>
        <v>0</v>
      </c>
      <c r="K71" s="14">
        <f>IFERROR(VLOOKUP($A71,SpecEd22!$A$21:$BB$605,24,0)," ")</f>
        <v>0</v>
      </c>
      <c r="L71" s="14">
        <f t="shared" si="362"/>
        <v>0</v>
      </c>
      <c r="M71" s="14">
        <f>IFERROR(VLOOKUP($A71,ECFE!$A$16:$AB$347,7,0),0)</f>
        <v>0</v>
      </c>
      <c r="N71" s="14">
        <f t="shared" si="318"/>
        <v>0</v>
      </c>
      <c r="O71" s="14">
        <v>0</v>
      </c>
      <c r="P71" s="14">
        <f t="shared" si="318"/>
        <v>0</v>
      </c>
      <c r="Q71" s="14">
        <f>IFERROR(VLOOKUP($A71,ConEnroll!$A$7:$S$337,10,0),0)</f>
        <v>0</v>
      </c>
      <c r="R71" s="14">
        <f t="shared" si="363"/>
        <v>0</v>
      </c>
      <c r="S71" s="14">
        <f t="shared" si="319"/>
        <v>0</v>
      </c>
      <c r="T71" s="14">
        <f t="shared" si="364"/>
        <v>0</v>
      </c>
      <c r="U71" s="14">
        <f t="shared" si="320"/>
        <v>905405</v>
      </c>
      <c r="V71" s="14">
        <f t="shared" si="365"/>
        <v>0</v>
      </c>
      <c r="W71" s="42"/>
      <c r="X71" s="14">
        <f>IFERROR(VLOOKUP($A71,HouseFY22!$A$6:$AJ$528,28,0),0)</f>
        <v>923466</v>
      </c>
      <c r="Y71" s="14">
        <f t="shared" si="366"/>
        <v>0</v>
      </c>
      <c r="Z71" s="14">
        <f>IFERROR(VLOOKUP($A71,Compens80percent!$A$13:$M$560,12,0),0)</f>
        <v>0</v>
      </c>
      <c r="AA71" s="14">
        <f t="shared" si="366"/>
        <v>0</v>
      </c>
      <c r="AB71" s="14">
        <f t="shared" si="367"/>
        <v>923466</v>
      </c>
      <c r="AC71" s="14">
        <f t="shared" si="366"/>
        <v>0</v>
      </c>
      <c r="AD71" s="14">
        <f>IFERROR(VLOOKUP(A71,SpecEd22!$A$21:$Z$550,14,0),0)</f>
        <v>0</v>
      </c>
      <c r="AE71" s="14">
        <f t="shared" si="368"/>
        <v>0</v>
      </c>
      <c r="AF71" s="14">
        <f>IFERROR(VLOOKUP($A71,ECFE!$A$16:$AB$348,8,0),0)</f>
        <v>0</v>
      </c>
      <c r="AG71" s="14">
        <f t="shared" si="369"/>
        <v>0</v>
      </c>
      <c r="AH71" s="14">
        <f>IFERROR(VLOOKUP(A71,ParaFY19!$A$21:$Z$543,7,0),0)</f>
        <v>0</v>
      </c>
      <c r="AI71" s="14">
        <f t="shared" si="370"/>
        <v>0</v>
      </c>
      <c r="AJ71" s="14">
        <f>IFERROR(VLOOKUP(A71,ConEnroll!$A$7:$S$341,13,0),0)</f>
        <v>0</v>
      </c>
      <c r="AK71" s="14">
        <f t="shared" si="371"/>
        <v>0</v>
      </c>
      <c r="AL71" s="14">
        <f t="shared" ref="AL71:AL134" si="439">+AF71+AH71+AJ71</f>
        <v>0</v>
      </c>
      <c r="AM71" s="14">
        <f t="shared" si="372"/>
        <v>0</v>
      </c>
      <c r="AN71" s="14">
        <f t="shared" si="373"/>
        <v>923466</v>
      </c>
      <c r="AO71" s="14">
        <f t="shared" si="374"/>
        <v>0</v>
      </c>
      <c r="AP71" s="62"/>
      <c r="AQ71" s="14">
        <f t="shared" si="51"/>
        <v>0</v>
      </c>
      <c r="AR71" s="14">
        <f t="shared" si="325"/>
        <v>0</v>
      </c>
      <c r="AS71" s="14">
        <f t="shared" si="326"/>
        <v>0</v>
      </c>
      <c r="AT71" s="14">
        <f t="shared" si="375"/>
        <v>0</v>
      </c>
      <c r="AU71" s="37">
        <f t="shared" si="328"/>
        <v>0</v>
      </c>
      <c r="AV71" s="42"/>
      <c r="AW71" s="14" t="str">
        <f>IFERROR(VLOOKUP($A71,#REF!,27,0),"0")</f>
        <v>0</v>
      </c>
      <c r="AX71" s="14">
        <f t="shared" si="376"/>
        <v>0</v>
      </c>
      <c r="AY71" s="14" t="str">
        <f>IFERROR(VLOOKUP($A71,SpecEd22!#REF!,23,0)," ")</f>
        <v xml:space="preserve"> </v>
      </c>
      <c r="AZ71" s="14">
        <f t="shared" si="377"/>
        <v>0</v>
      </c>
      <c r="BA71" s="14">
        <f>IFERROR(VLOOKUP($A71,ECFE!#REF!,23,0),0)</f>
        <v>0</v>
      </c>
      <c r="BB71" s="14">
        <f t="shared" si="378"/>
        <v>0</v>
      </c>
      <c r="BC71" s="14">
        <f>IFERROR(VLOOKUP($A71,#REF!,17,0),0)</f>
        <v>0</v>
      </c>
      <c r="BD71" s="14">
        <f t="shared" si="379"/>
        <v>0</v>
      </c>
      <c r="BE71" s="14">
        <f>IFERROR(VLOOKUP($A71,#REF!,9,0),0)</f>
        <v>0</v>
      </c>
      <c r="BF71" s="14">
        <f t="shared" si="380"/>
        <v>0</v>
      </c>
      <c r="BG71" s="14">
        <v>0</v>
      </c>
      <c r="BH71" s="14">
        <f t="shared" si="381"/>
        <v>0</v>
      </c>
      <c r="BI71" s="14">
        <f>IFERROR(VLOOKUP($A71,ConEnroll!$A$8:$S$601,15,0),0)</f>
        <v>0</v>
      </c>
      <c r="BJ71" s="14">
        <f t="shared" si="382"/>
        <v>0</v>
      </c>
      <c r="BK71" s="14">
        <f t="shared" si="383"/>
        <v>0</v>
      </c>
      <c r="BL71" s="14">
        <f t="shared" si="384"/>
        <v>0</v>
      </c>
      <c r="BM71" s="14" t="e">
        <f t="shared" si="385"/>
        <v>#VALUE!</v>
      </c>
      <c r="BN71" s="14">
        <f t="shared" si="386"/>
        <v>0</v>
      </c>
      <c r="BO71" s="42"/>
      <c r="BP71" s="14">
        <f t="shared" si="331"/>
        <v>0</v>
      </c>
      <c r="BQ71" s="14">
        <f t="shared" si="332"/>
        <v>0</v>
      </c>
      <c r="BR71" s="14">
        <f t="shared" si="387"/>
        <v>0</v>
      </c>
      <c r="BS71" s="14">
        <f t="shared" si="334"/>
        <v>0</v>
      </c>
      <c r="BT71" s="37">
        <f t="shared" si="335"/>
        <v>0</v>
      </c>
      <c r="BU71" s="41"/>
      <c r="BV71" s="14" t="str">
        <f>IFERROR(VLOOKUP($A71,#REF!,27,0),"0")</f>
        <v>0</v>
      </c>
      <c r="BW71" s="14">
        <f t="shared" si="388"/>
        <v>0</v>
      </c>
      <c r="BX71" s="14" t="str">
        <f>IFERROR(VLOOKUP($A71,SpecEd22!$Z$22:$AV$606,59,0)," ")</f>
        <v xml:space="preserve"> </v>
      </c>
      <c r="BY71" s="14">
        <f t="shared" si="389"/>
        <v>0</v>
      </c>
      <c r="BZ71" s="14">
        <f>IFERROR(VLOOKUP($A71,ECFE!#REF!,25,0),0)</f>
        <v>0</v>
      </c>
      <c r="CA71" s="14">
        <f t="shared" si="390"/>
        <v>0</v>
      </c>
      <c r="CB71" s="14">
        <f>IFERROR(VLOOKUP($A71,#REF!,17,0),0)</f>
        <v>0</v>
      </c>
      <c r="CC71" s="14">
        <f t="shared" si="391"/>
        <v>0</v>
      </c>
      <c r="CD71" s="14">
        <f>IFERROR(VLOOKUP($A71,#REF!,9,0),0)</f>
        <v>0</v>
      </c>
      <c r="CE71" s="14">
        <f t="shared" si="392"/>
        <v>0</v>
      </c>
      <c r="CF71" s="14">
        <v>0</v>
      </c>
      <c r="CG71" s="14">
        <f t="shared" si="393"/>
        <v>0</v>
      </c>
      <c r="CH71" s="14">
        <f>IFERROR(VLOOKUP($A71,ConEnroll!$A$8:$S$601,15,0),0)</f>
        <v>0</v>
      </c>
      <c r="CI71" s="14">
        <f t="shared" si="394"/>
        <v>0</v>
      </c>
      <c r="CJ71" s="14">
        <f t="shared" si="395"/>
        <v>0</v>
      </c>
      <c r="CK71" s="14">
        <f t="shared" si="396"/>
        <v>0</v>
      </c>
      <c r="CL71" s="14" t="e">
        <f t="shared" si="397"/>
        <v>#VALUE!</v>
      </c>
      <c r="CM71" s="14">
        <f t="shared" si="398"/>
        <v>0</v>
      </c>
      <c r="CN71" s="42"/>
      <c r="CO71" s="14">
        <f t="shared" si="338"/>
        <v>0</v>
      </c>
      <c r="CP71" s="14">
        <f t="shared" si="339"/>
        <v>0</v>
      </c>
      <c r="CQ71" s="14">
        <f t="shared" si="340"/>
        <v>0</v>
      </c>
      <c r="CR71" s="14">
        <f t="shared" si="341"/>
        <v>0</v>
      </c>
      <c r="CS71" s="37">
        <f t="shared" si="342"/>
        <v>0</v>
      </c>
      <c r="CT71" s="239"/>
      <c r="CU71" s="239"/>
      <c r="CV71" s="468"/>
      <c r="CW71" s="14">
        <f>IFERROR(VLOOKUP($A71,BaseFY23!$A$7:$AK$527,6,0),0)</f>
        <v>0</v>
      </c>
      <c r="CX71" s="14">
        <f>IFERROR(VLOOKUP($A71,BaseFY23!$A$7:$AN$528,28,0),0)</f>
        <v>905405</v>
      </c>
      <c r="CY71" s="14">
        <f t="shared" si="399"/>
        <v>0</v>
      </c>
      <c r="CZ71" s="14">
        <f>IFERROR(VLOOKUP($A71,SpecEd23!$A$21:$BB$605,23,0)," ")</f>
        <v>0</v>
      </c>
      <c r="DA71" s="14">
        <f t="shared" si="400"/>
        <v>0</v>
      </c>
      <c r="DB71" s="14">
        <f>IFERROR(VLOOKUP($A71,ECFE!$A$16:$AB$347,7,0),0)</f>
        <v>0</v>
      </c>
      <c r="DC71" s="14">
        <f t="shared" si="401"/>
        <v>0</v>
      </c>
      <c r="DD71" s="14">
        <v>0</v>
      </c>
      <c r="DE71" s="14">
        <f t="shared" si="402"/>
        <v>0</v>
      </c>
      <c r="DF71" s="14">
        <f>IFERROR(VLOOKUP($A71,ConEnroll!$A$7:$S$338,10,0),0)</f>
        <v>0</v>
      </c>
      <c r="DG71" s="14">
        <f t="shared" si="403"/>
        <v>0</v>
      </c>
      <c r="DH71" s="14">
        <f t="shared" si="343"/>
        <v>0</v>
      </c>
      <c r="DI71" s="14">
        <f t="shared" si="404"/>
        <v>0</v>
      </c>
      <c r="DJ71" s="14">
        <f t="shared" si="344"/>
        <v>905405</v>
      </c>
      <c r="DK71" s="14">
        <f t="shared" si="405"/>
        <v>0</v>
      </c>
      <c r="DL71" s="42"/>
      <c r="DM71" s="14">
        <f>IFERROR(VLOOKUP($A71,HouseFY23!$A$7:$AJ$528,28,0),0)</f>
        <v>0</v>
      </c>
      <c r="DN71" s="14">
        <f t="shared" si="406"/>
        <v>0</v>
      </c>
      <c r="DO71" s="14">
        <f>IFERROR(VLOOKUP($A71,Compens80percent!$A$13:$M$560,12,0),0)</f>
        <v>0</v>
      </c>
      <c r="DP71" s="14">
        <f t="shared" si="406"/>
        <v>0</v>
      </c>
      <c r="DQ71" s="14">
        <f t="shared" si="407"/>
        <v>0</v>
      </c>
      <c r="DR71" s="14">
        <f t="shared" si="408"/>
        <v>0</v>
      </c>
      <c r="DS71" s="14">
        <f>IFERROR(VLOOKUP($A71,SpecEd23!$A$21:$Z$550,14,0),0)</f>
        <v>0</v>
      </c>
      <c r="DT71" s="14">
        <f t="shared" si="409"/>
        <v>0</v>
      </c>
      <c r="DU71" s="14">
        <f>IFERROR(VLOOKUP($A71,ECFE!$A$16:$AB$347,9,0),0)</f>
        <v>0</v>
      </c>
      <c r="DV71" s="14">
        <f t="shared" si="410"/>
        <v>0</v>
      </c>
      <c r="DW71" s="14">
        <f>IFERROR(VLOOKUP($A71,ParaFY19!$A$21:$Z$543,7,0),0)</f>
        <v>0</v>
      </c>
      <c r="DX71" s="14">
        <f t="shared" si="411"/>
        <v>0</v>
      </c>
      <c r="DY71" s="14">
        <f>IFERROR(VLOOKUP($A71,ConEnroll!$A$7:$S$341,13,0),0)</f>
        <v>0</v>
      </c>
      <c r="DZ71" s="14">
        <f t="shared" si="412"/>
        <v>0</v>
      </c>
      <c r="EA71" s="14">
        <f t="shared" si="345"/>
        <v>0</v>
      </c>
      <c r="EB71" s="14">
        <f t="shared" si="413"/>
        <v>0</v>
      </c>
      <c r="EC71" s="14">
        <f t="shared" si="346"/>
        <v>0</v>
      </c>
      <c r="ED71" s="14">
        <f t="shared" si="414"/>
        <v>0</v>
      </c>
      <c r="EE71" s="62"/>
      <c r="EF71" s="14">
        <f t="shared" si="347"/>
        <v>0</v>
      </c>
      <c r="EG71" s="14">
        <f t="shared" si="348"/>
        <v>0</v>
      </c>
      <c r="EH71" s="14">
        <f t="shared" si="349"/>
        <v>0</v>
      </c>
      <c r="EI71" s="14">
        <f t="shared" si="415"/>
        <v>0</v>
      </c>
      <c r="EJ71" s="37">
        <f t="shared" si="351"/>
        <v>0</v>
      </c>
      <c r="EK71" s="42"/>
      <c r="EL71" s="14" t="str">
        <f>IFERROR(VLOOKUP($A71,#REF!,27,0),"0")</f>
        <v>0</v>
      </c>
      <c r="EM71" s="14">
        <f t="shared" si="416"/>
        <v>0</v>
      </c>
      <c r="EN71" s="14" t="str">
        <f>IFERROR(VLOOKUP($A71,SpecEd23!#REF!,23,0)," ")</f>
        <v xml:space="preserve"> </v>
      </c>
      <c r="EO71" s="14">
        <f t="shared" si="417"/>
        <v>0</v>
      </c>
      <c r="EP71" s="14">
        <f>IFERROR(VLOOKUP($A71,ECFE!#REF!,24,0),0)</f>
        <v>0</v>
      </c>
      <c r="EQ71" s="14">
        <f t="shared" si="418"/>
        <v>0</v>
      </c>
      <c r="ER71" s="14">
        <f>IFERROR(VLOOKUP($A71,#REF!,30,0),0)</f>
        <v>0</v>
      </c>
      <c r="ES71" s="14">
        <f t="shared" si="419"/>
        <v>0</v>
      </c>
      <c r="ET71" s="14">
        <f>IFERROR(VLOOKUP($A71,#REF!,12,0),0)</f>
        <v>0</v>
      </c>
      <c r="EU71" s="14">
        <f t="shared" si="420"/>
        <v>0</v>
      </c>
      <c r="EV71" s="14">
        <v>0</v>
      </c>
      <c r="EW71" s="14">
        <f t="shared" si="421"/>
        <v>0</v>
      </c>
      <c r="EX71" s="14">
        <f>IFERROR(VLOOKUP($A71,ConEnroll!$A$8:$S$601,16,0),0)</f>
        <v>0</v>
      </c>
      <c r="EY71" s="14">
        <f t="shared" si="422"/>
        <v>0</v>
      </c>
      <c r="EZ71" s="14">
        <f t="shared" si="423"/>
        <v>0</v>
      </c>
      <c r="FA71" s="14">
        <f t="shared" si="424"/>
        <v>0</v>
      </c>
      <c r="FB71" s="14" t="e">
        <f t="shared" si="425"/>
        <v>#VALUE!</v>
      </c>
      <c r="FC71" s="14">
        <f t="shared" si="426"/>
        <v>0</v>
      </c>
      <c r="FD71" s="62"/>
      <c r="FE71" s="14">
        <f t="shared" si="352"/>
        <v>0</v>
      </c>
      <c r="FF71" s="14">
        <f t="shared" si="353"/>
        <v>0</v>
      </c>
      <c r="FG71" s="14">
        <f t="shared" si="427"/>
        <v>0</v>
      </c>
      <c r="FH71" s="14">
        <f t="shared" si="354"/>
        <v>0</v>
      </c>
      <c r="FI71" s="37">
        <f t="shared" si="355"/>
        <v>0</v>
      </c>
      <c r="FJ71" s="12"/>
      <c r="FK71" s="14" t="str">
        <f>IFERROR(VLOOKUP($A71,#REF!,27,0),"0")</f>
        <v>0</v>
      </c>
      <c r="FL71" s="14">
        <f t="shared" si="428"/>
        <v>0</v>
      </c>
      <c r="FM71" s="14" t="str">
        <f>IFERROR(VLOOKUP($A71,SpecEd23!$X$22:$Y$610,59,0)," ")</f>
        <v xml:space="preserve"> </v>
      </c>
      <c r="FN71" s="14">
        <f t="shared" si="429"/>
        <v>0</v>
      </c>
      <c r="FO71" s="14">
        <f>IFERROR(VLOOKUP($A71,ECFE!#REF!,26,0),0)</f>
        <v>0</v>
      </c>
      <c r="FP71" s="14">
        <f t="shared" si="430"/>
        <v>0</v>
      </c>
      <c r="FQ71" s="14">
        <f>IFERROR(VLOOKUP($A71,#REF!,16,0),0)</f>
        <v>0</v>
      </c>
      <c r="FR71" s="14">
        <f t="shared" si="431"/>
        <v>0</v>
      </c>
      <c r="FS71" s="14">
        <f>IFERROR(VLOOKUP($A71,#REF!,12,0),0)</f>
        <v>0</v>
      </c>
      <c r="FT71" s="14">
        <f t="shared" si="432"/>
        <v>0</v>
      </c>
      <c r="FU71" s="14">
        <v>0</v>
      </c>
      <c r="FV71" s="14">
        <f t="shared" si="433"/>
        <v>0</v>
      </c>
      <c r="FW71" s="14">
        <f>IFERROR(VLOOKUP($A71,ConEnroll!$A$8:$S$601,16,0),0)</f>
        <v>0</v>
      </c>
      <c r="FX71" s="14">
        <f t="shared" si="434"/>
        <v>0</v>
      </c>
      <c r="FY71" s="14">
        <f t="shared" si="435"/>
        <v>0</v>
      </c>
      <c r="FZ71" s="14">
        <f t="shared" si="436"/>
        <v>0</v>
      </c>
      <c r="GA71" s="14" t="e">
        <f t="shared" si="437"/>
        <v>#VALUE!</v>
      </c>
      <c r="GB71" s="14">
        <f t="shared" si="438"/>
        <v>0</v>
      </c>
      <c r="GC71" s="39"/>
      <c r="GD71" s="14">
        <f t="shared" si="356"/>
        <v>0</v>
      </c>
      <c r="GE71" s="14">
        <f t="shared" si="357"/>
        <v>0</v>
      </c>
      <c r="GF71" s="14">
        <f t="shared" si="358"/>
        <v>0</v>
      </c>
      <c r="GG71" s="14">
        <f t="shared" si="359"/>
        <v>0</v>
      </c>
      <c r="GH71" s="37">
        <f t="shared" si="360"/>
        <v>0</v>
      </c>
    </row>
    <row r="72" spans="1:190" ht="12.5" x14ac:dyDescent="0.25">
      <c r="A72" s="67">
        <v>162</v>
      </c>
      <c r="B72" s="35">
        <v>1</v>
      </c>
      <c r="C72" s="14">
        <v>6</v>
      </c>
      <c r="D72" s="14"/>
      <c r="E72" s="14"/>
      <c r="F72" s="35" t="s">
        <v>2433</v>
      </c>
      <c r="G72" s="41"/>
      <c r="H72" s="14">
        <f>IFERROR(VLOOKUP($A72,BaseFY22!$A$7:$AK$528,6,0),0)</f>
        <v>961.2</v>
      </c>
      <c r="I72" s="14">
        <f>IFERROR(VLOOKUP($A72,BaseFY22!$A$7:$AK$528,28,0),0)</f>
        <v>9115093.7414280009</v>
      </c>
      <c r="J72" s="14">
        <f t="shared" si="361"/>
        <v>9483.0355195880147</v>
      </c>
      <c r="K72" s="14">
        <f>IFERROR(VLOOKUP($A72,SpecEd22!$A$21:$BB$605,24,0)," ")</f>
        <v>1591634.3174327551</v>
      </c>
      <c r="L72" s="14">
        <f t="shared" si="362"/>
        <v>1655.8825607914639</v>
      </c>
      <c r="M72" s="14">
        <f>IFERROR(VLOOKUP($A72,ECFE!$A$16:$AB$347,7,0),0)</f>
        <v>62682.014999999999</v>
      </c>
      <c r="N72" s="14">
        <f t="shared" si="318"/>
        <v>65.212250312109859</v>
      </c>
      <c r="O72" s="14">
        <v>0</v>
      </c>
      <c r="P72" s="14">
        <f t="shared" si="318"/>
        <v>0</v>
      </c>
      <c r="Q72" s="14">
        <f>IFERROR(VLOOKUP($A72,ConEnroll!$A$7:$S$337,10,0),0)</f>
        <v>6029.15</v>
      </c>
      <c r="R72" s="14">
        <f t="shared" si="363"/>
        <v>6.272523928422804</v>
      </c>
      <c r="S72" s="14">
        <f t="shared" si="319"/>
        <v>68711.164999999994</v>
      </c>
      <c r="T72" s="14">
        <f t="shared" si="364"/>
        <v>71.484774240532658</v>
      </c>
      <c r="U72" s="14">
        <f t="shared" si="320"/>
        <v>10775439.223860756</v>
      </c>
      <c r="V72" s="14">
        <f t="shared" si="365"/>
        <v>11210.402854620012</v>
      </c>
      <c r="W72" s="42"/>
      <c r="X72" s="14">
        <f>IFERROR(VLOOKUP($A72,HouseFY22!$A$6:$AJ$528,28,0),0)</f>
        <v>9272357.7414280009</v>
      </c>
      <c r="Y72" s="14">
        <f t="shared" si="366"/>
        <v>9646.6476710653351</v>
      </c>
      <c r="Z72" s="14">
        <f>IFERROR(VLOOKUP($A72,Compens80percent!$A$13:$M$560,12,0),0)</f>
        <v>1718.4000000000233</v>
      </c>
      <c r="AA72" s="14">
        <f t="shared" si="366"/>
        <v>1.787765293383295</v>
      </c>
      <c r="AB72" s="14">
        <f t="shared" si="367"/>
        <v>9274076.1414280012</v>
      </c>
      <c r="AC72" s="14">
        <f t="shared" si="366"/>
        <v>9648.435436358719</v>
      </c>
      <c r="AD72" s="14">
        <f>IFERROR(VLOOKUP(A72,SpecEd22!$A$21:$Z$550,14,0),0)</f>
        <v>1611695.9559567235</v>
      </c>
      <c r="AE72" s="14">
        <f t="shared" si="368"/>
        <v>1676.7540116070782</v>
      </c>
      <c r="AF72" s="14">
        <f>IFERROR(VLOOKUP($A72,ECFE!$A$16:$AB$348,8,0),0)</f>
        <v>63935.655300000006</v>
      </c>
      <c r="AG72" s="14">
        <f t="shared" si="369"/>
        <v>66.516495318352057</v>
      </c>
      <c r="AH72" s="14">
        <f>IFERROR(VLOOKUP(A72,ParaFY19!$A$21:$Z$543,7,0),0)</f>
        <v>8036</v>
      </c>
      <c r="AI72" s="14">
        <f t="shared" si="370"/>
        <v>8.3603828547648771</v>
      </c>
      <c r="AJ72" s="14">
        <f>IFERROR(VLOOKUP(A72,ConEnroll!$A$7:$S$341,13,0),0)</f>
        <v>7536.4375</v>
      </c>
      <c r="AK72" s="14">
        <f t="shared" si="371"/>
        <v>7.8406549105285057</v>
      </c>
      <c r="AL72" s="14">
        <f t="shared" si="439"/>
        <v>79508.092800000013</v>
      </c>
      <c r="AM72" s="14">
        <f t="shared" si="372"/>
        <v>82.717533083645449</v>
      </c>
      <c r="AN72" s="14">
        <f t="shared" si="373"/>
        <v>10965280.190184725</v>
      </c>
      <c r="AO72" s="14">
        <f t="shared" si="374"/>
        <v>11407.906981049444</v>
      </c>
      <c r="AP72" s="62"/>
      <c r="AQ72" s="14">
        <f t="shared" si="51"/>
        <v>165.39991677070429</v>
      </c>
      <c r="AR72" s="14">
        <f t="shared" si="325"/>
        <v>20.871450815614253</v>
      </c>
      <c r="AS72" s="14">
        <f t="shared" si="326"/>
        <v>11.232758843112791</v>
      </c>
      <c r="AT72" s="14">
        <f t="shared" si="375"/>
        <v>197.50412642943132</v>
      </c>
      <c r="AU72" s="37">
        <f t="shared" si="328"/>
        <v>1.7617933003008564E-2</v>
      </c>
      <c r="AV72" s="42"/>
      <c r="AW72" s="14" t="str">
        <f>IFERROR(VLOOKUP($A72,#REF!,27,0),"0")</f>
        <v>0</v>
      </c>
      <c r="AX72" s="14">
        <f t="shared" si="376"/>
        <v>0</v>
      </c>
      <c r="AY72" s="14" t="str">
        <f>IFERROR(VLOOKUP($A72,SpecEd22!#REF!,23,0)," ")</f>
        <v xml:space="preserve"> </v>
      </c>
      <c r="AZ72" s="14" t="e">
        <f t="shared" si="377"/>
        <v>#VALUE!</v>
      </c>
      <c r="BA72" s="14">
        <f>IFERROR(VLOOKUP($A72,ECFE!#REF!,23,0),0)</f>
        <v>0</v>
      </c>
      <c r="BB72" s="14">
        <f t="shared" si="378"/>
        <v>0</v>
      </c>
      <c r="BC72" s="14">
        <f>IFERROR(VLOOKUP($A72,#REF!,17,0),0)</f>
        <v>0</v>
      </c>
      <c r="BD72" s="14">
        <f t="shared" si="379"/>
        <v>0</v>
      </c>
      <c r="BE72" s="14">
        <f>IFERROR(VLOOKUP($A72,#REF!,9,0),0)</f>
        <v>0</v>
      </c>
      <c r="BF72" s="14">
        <f t="shared" si="380"/>
        <v>0</v>
      </c>
      <c r="BG72" s="14">
        <v>0</v>
      </c>
      <c r="BH72" s="14">
        <f t="shared" si="381"/>
        <v>0</v>
      </c>
      <c r="BI72" s="14">
        <f>IFERROR(VLOOKUP($A72,ConEnroll!$A$8:$S$601,15,0),0)</f>
        <v>-24</v>
      </c>
      <c r="BJ72" s="14">
        <f t="shared" si="382"/>
        <v>-2.4968789013732832E-2</v>
      </c>
      <c r="BK72" s="14">
        <f t="shared" si="383"/>
        <v>-24</v>
      </c>
      <c r="BL72" s="14">
        <f t="shared" si="384"/>
        <v>-2.4968789013732832E-2</v>
      </c>
      <c r="BM72" s="14" t="e">
        <f t="shared" si="385"/>
        <v>#VALUE!</v>
      </c>
      <c r="BN72" s="14" t="e">
        <f t="shared" si="386"/>
        <v>#VALUE!</v>
      </c>
      <c r="BO72" s="42"/>
      <c r="BP72" s="14">
        <f t="shared" si="331"/>
        <v>9646.6476710653351</v>
      </c>
      <c r="BQ72" s="14" t="e">
        <f t="shared" si="332"/>
        <v>#VALUE!</v>
      </c>
      <c r="BR72" s="14">
        <f t="shared" si="387"/>
        <v>82.742501872659176</v>
      </c>
      <c r="BS72" s="14" t="e">
        <f t="shared" si="334"/>
        <v>#VALUE!</v>
      </c>
      <c r="BT72" s="37" t="e">
        <f t="shared" si="335"/>
        <v>#VALUE!</v>
      </c>
      <c r="BU72" s="41"/>
      <c r="BV72" s="14" t="str">
        <f>IFERROR(VLOOKUP($A72,#REF!,27,0),"0")</f>
        <v>0</v>
      </c>
      <c r="BW72" s="14">
        <f t="shared" si="388"/>
        <v>0</v>
      </c>
      <c r="BX72" s="14" t="str">
        <f>IFERROR(VLOOKUP($A72,SpecEd22!$Z$22:$AV$606,59,0)," ")</f>
        <v xml:space="preserve"> </v>
      </c>
      <c r="BY72" s="14" t="e">
        <f t="shared" si="389"/>
        <v>#VALUE!</v>
      </c>
      <c r="BZ72" s="14">
        <f>IFERROR(VLOOKUP($A72,ECFE!#REF!,25,0),0)</f>
        <v>0</v>
      </c>
      <c r="CA72" s="14">
        <f t="shared" si="390"/>
        <v>0</v>
      </c>
      <c r="CB72" s="14">
        <f>IFERROR(VLOOKUP($A72,#REF!,17,0),0)</f>
        <v>0</v>
      </c>
      <c r="CC72" s="14">
        <f t="shared" si="391"/>
        <v>0</v>
      </c>
      <c r="CD72" s="14">
        <f>IFERROR(VLOOKUP($A72,#REF!,9,0),0)</f>
        <v>0</v>
      </c>
      <c r="CE72" s="14">
        <f t="shared" si="392"/>
        <v>0</v>
      </c>
      <c r="CF72" s="14">
        <v>0</v>
      </c>
      <c r="CG72" s="14">
        <f t="shared" si="393"/>
        <v>0</v>
      </c>
      <c r="CH72" s="14">
        <f>IFERROR(VLOOKUP($A72,ConEnroll!$A$8:$S$601,15,0),0)</f>
        <v>-24</v>
      </c>
      <c r="CI72" s="14">
        <f t="shared" si="394"/>
        <v>-2.4968789013732832E-2</v>
      </c>
      <c r="CJ72" s="14">
        <f t="shared" si="395"/>
        <v>-24</v>
      </c>
      <c r="CK72" s="14">
        <f t="shared" si="396"/>
        <v>-2.4968789013732832E-2</v>
      </c>
      <c r="CL72" s="14" t="e">
        <f t="shared" si="397"/>
        <v>#VALUE!</v>
      </c>
      <c r="CM72" s="14" t="e">
        <f t="shared" si="398"/>
        <v>#VALUE!</v>
      </c>
      <c r="CN72" s="42"/>
      <c r="CO72" s="14">
        <f t="shared" si="338"/>
        <v>-9483.0355195880147</v>
      </c>
      <c r="CP72" s="14" t="e">
        <f t="shared" si="339"/>
        <v>#VALUE!</v>
      </c>
      <c r="CQ72" s="14">
        <f t="shared" si="340"/>
        <v>-71.509743029546385</v>
      </c>
      <c r="CR72" s="14" t="e">
        <f t="shared" si="341"/>
        <v>#VALUE!</v>
      </c>
      <c r="CS72" s="37" t="e">
        <f t="shared" si="342"/>
        <v>#VALUE!</v>
      </c>
      <c r="CT72" s="239"/>
      <c r="CU72" s="239"/>
      <c r="CV72" s="468"/>
      <c r="CW72" s="14">
        <f>IFERROR(VLOOKUP($A72,BaseFY23!$A$7:$AK$527,6,0),0)</f>
        <v>969.16427699999997</v>
      </c>
      <c r="CX72" s="14">
        <f>IFERROR(VLOOKUP($A72,BaseFY23!$A$7:$AN$528,28,0),0)</f>
        <v>9210473.6064309999</v>
      </c>
      <c r="CY72" s="14">
        <f t="shared" si="399"/>
        <v>9503.5215649317634</v>
      </c>
      <c r="CZ72" s="14">
        <f>IFERROR(VLOOKUP($A72,SpecEd23!$A$21:$BB$605,23,0)," ")</f>
        <v>1665183.8310562321</v>
      </c>
      <c r="DA72" s="14">
        <f t="shared" si="400"/>
        <v>1718.1646812351835</v>
      </c>
      <c r="DB72" s="14">
        <f>IFERROR(VLOOKUP($A72,ECFE!$A$16:$AB$347,7,0),0)</f>
        <v>62682.014999999999</v>
      </c>
      <c r="DC72" s="14">
        <f t="shared" si="401"/>
        <v>64.676357236390388</v>
      </c>
      <c r="DD72" s="14">
        <v>0</v>
      </c>
      <c r="DE72" s="14">
        <f t="shared" si="402"/>
        <v>0</v>
      </c>
      <c r="DF72" s="14">
        <f>IFERROR(VLOOKUP($A72,ConEnroll!$A$7:$S$338,10,0),0)</f>
        <v>6029.15</v>
      </c>
      <c r="DG72" s="14">
        <f t="shared" si="403"/>
        <v>6.2209783656728819</v>
      </c>
      <c r="DH72" s="14">
        <f t="shared" si="343"/>
        <v>68711.164999999994</v>
      </c>
      <c r="DI72" s="14">
        <f t="shared" si="404"/>
        <v>70.897335602063251</v>
      </c>
      <c r="DJ72" s="14">
        <f t="shared" si="344"/>
        <v>10944368.602487231</v>
      </c>
      <c r="DK72" s="14">
        <f t="shared" si="405"/>
        <v>11292.583581769008</v>
      </c>
      <c r="DL72" s="42"/>
      <c r="DM72" s="14">
        <f>IFERROR(VLOOKUP($A72,HouseFY23!$A$7:$AJ$528,28,0),0)</f>
        <v>9545288.4638969991</v>
      </c>
      <c r="DN72" s="14">
        <f t="shared" si="406"/>
        <v>9848.9891656386335</v>
      </c>
      <c r="DO72" s="14">
        <f>IFERROR(VLOOKUP($A72,Compens80percent!$A$13:$M$560,12,0),0)</f>
        <v>1718.4000000000233</v>
      </c>
      <c r="DP72" s="14">
        <f t="shared" si="406"/>
        <v>1.7730740193182164</v>
      </c>
      <c r="DQ72" s="14">
        <f t="shared" si="407"/>
        <v>9547006.8638969995</v>
      </c>
      <c r="DR72" s="14">
        <f t="shared" si="408"/>
        <v>9932.3833373876387</v>
      </c>
      <c r="DS72" s="14">
        <f>IFERROR(VLOOKUP($A72,SpecEd23!$A$21:$Z$550,14,0),0)</f>
        <v>1706409.0061487928</v>
      </c>
      <c r="DT72" s="14">
        <f t="shared" si="409"/>
        <v>1760.7015102030973</v>
      </c>
      <c r="DU72" s="14">
        <f>IFERROR(VLOOKUP($A72,ECFE!$A$16:$AB$347,9,0),0)</f>
        <v>65214.368406000001</v>
      </c>
      <c r="DV72" s="14">
        <f t="shared" si="410"/>
        <v>67.289282068740548</v>
      </c>
      <c r="DW72" s="14">
        <f>IFERROR(VLOOKUP($A72,ParaFY19!$A$21:$Z$543,7,0),0)</f>
        <v>8036</v>
      </c>
      <c r="DX72" s="14">
        <f t="shared" si="411"/>
        <v>8.2916799460201318</v>
      </c>
      <c r="DY72" s="14">
        <f>IFERROR(VLOOKUP($A72,ConEnroll!$A$7:$S$341,13,0),0)</f>
        <v>7536.4375</v>
      </c>
      <c r="DZ72" s="14">
        <f t="shared" si="412"/>
        <v>7.7762229570911021</v>
      </c>
      <c r="EA72" s="14">
        <f t="shared" si="345"/>
        <v>80786.805905999994</v>
      </c>
      <c r="EB72" s="14">
        <f t="shared" si="413"/>
        <v>83.35718497185178</v>
      </c>
      <c r="EC72" s="14">
        <f t="shared" si="346"/>
        <v>11332484.275951792</v>
      </c>
      <c r="ED72" s="14">
        <f t="shared" si="414"/>
        <v>11693.047860813582</v>
      </c>
      <c r="EE72" s="62"/>
      <c r="EF72" s="14">
        <f t="shared" si="347"/>
        <v>345.46760070687014</v>
      </c>
      <c r="EG72" s="14">
        <f t="shared" si="348"/>
        <v>42.536828967913834</v>
      </c>
      <c r="EH72" s="14">
        <f t="shared" si="349"/>
        <v>12.459849369788529</v>
      </c>
      <c r="EI72" s="14">
        <f t="shared" si="415"/>
        <v>400.46427904457249</v>
      </c>
      <c r="EJ72" s="37">
        <f t="shared" si="351"/>
        <v>3.5462591544692279E-2</v>
      </c>
      <c r="EK72" s="42"/>
      <c r="EL72" s="14" t="str">
        <f>IFERROR(VLOOKUP($A72,#REF!,27,0),"0")</f>
        <v>0</v>
      </c>
      <c r="EM72" s="14">
        <f t="shared" si="416"/>
        <v>0</v>
      </c>
      <c r="EN72" s="14" t="str">
        <f>IFERROR(VLOOKUP($A72,SpecEd23!#REF!,23,0)," ")</f>
        <v xml:space="preserve"> </v>
      </c>
      <c r="EO72" s="14" t="e">
        <f t="shared" si="417"/>
        <v>#VALUE!</v>
      </c>
      <c r="EP72" s="14">
        <f>IFERROR(VLOOKUP($A72,ECFE!#REF!,24,0),0)</f>
        <v>0</v>
      </c>
      <c r="EQ72" s="14">
        <f t="shared" si="418"/>
        <v>0</v>
      </c>
      <c r="ER72" s="14">
        <f>IFERROR(VLOOKUP($A72,#REF!,30,0),0)</f>
        <v>0</v>
      </c>
      <c r="ES72" s="14">
        <f t="shared" si="419"/>
        <v>0</v>
      </c>
      <c r="ET72" s="14">
        <f>IFERROR(VLOOKUP($A72,#REF!,12,0),0)</f>
        <v>0</v>
      </c>
      <c r="EU72" s="14">
        <f t="shared" si="420"/>
        <v>0</v>
      </c>
      <c r="EV72" s="14">
        <v>0</v>
      </c>
      <c r="EW72" s="14">
        <f t="shared" si="421"/>
        <v>0</v>
      </c>
      <c r="EX72" s="14">
        <f>IFERROR(VLOOKUP($A72,ConEnroll!$A$8:$S$601,16,0),0)</f>
        <v>138</v>
      </c>
      <c r="EY72" s="14">
        <f t="shared" si="422"/>
        <v>0.14239072082513418</v>
      </c>
      <c r="EZ72" s="14">
        <f t="shared" si="423"/>
        <v>138</v>
      </c>
      <c r="FA72" s="14">
        <f t="shared" si="424"/>
        <v>0.14239072082513418</v>
      </c>
      <c r="FB72" s="14" t="e">
        <f t="shared" si="425"/>
        <v>#VALUE!</v>
      </c>
      <c r="FC72" s="14" t="e">
        <f t="shared" si="426"/>
        <v>#VALUE!</v>
      </c>
      <c r="FD72" s="62"/>
      <c r="FE72" s="14">
        <f t="shared" si="352"/>
        <v>9848.9891656386335</v>
      </c>
      <c r="FF72" s="14" t="e">
        <f t="shared" si="353"/>
        <v>#VALUE!</v>
      </c>
      <c r="FG72" s="14">
        <f t="shared" si="427"/>
        <v>83.214794251026646</v>
      </c>
      <c r="FH72" s="14" t="e">
        <f t="shared" si="354"/>
        <v>#VALUE!</v>
      </c>
      <c r="FI72" s="37" t="e">
        <f t="shared" si="355"/>
        <v>#VALUE!</v>
      </c>
      <c r="FJ72" s="12"/>
      <c r="FK72" s="14" t="str">
        <f>IFERROR(VLOOKUP($A72,#REF!,27,0),"0")</f>
        <v>0</v>
      </c>
      <c r="FL72" s="14">
        <f t="shared" si="428"/>
        <v>0</v>
      </c>
      <c r="FM72" s="14" t="str">
        <f>IFERROR(VLOOKUP($A72,SpecEd23!$X$22:$Y$610,59,0)," ")</f>
        <v xml:space="preserve"> </v>
      </c>
      <c r="FN72" s="14" t="e">
        <f t="shared" si="429"/>
        <v>#VALUE!</v>
      </c>
      <c r="FO72" s="14">
        <f>IFERROR(VLOOKUP($A72,ECFE!#REF!,26,0),0)</f>
        <v>0</v>
      </c>
      <c r="FP72" s="14">
        <f t="shared" si="430"/>
        <v>0</v>
      </c>
      <c r="FQ72" s="14">
        <f>IFERROR(VLOOKUP($A72,#REF!,16,0),0)</f>
        <v>0</v>
      </c>
      <c r="FR72" s="14">
        <f t="shared" si="431"/>
        <v>0</v>
      </c>
      <c r="FS72" s="14">
        <f>IFERROR(VLOOKUP($A72,#REF!,12,0),0)</f>
        <v>0</v>
      </c>
      <c r="FT72" s="14">
        <f t="shared" si="432"/>
        <v>0</v>
      </c>
      <c r="FU72" s="14">
        <v>0</v>
      </c>
      <c r="FV72" s="14">
        <f t="shared" si="433"/>
        <v>0</v>
      </c>
      <c r="FW72" s="14">
        <f>IFERROR(VLOOKUP($A72,ConEnroll!$A$8:$S$601,16,0),0)</f>
        <v>138</v>
      </c>
      <c r="FX72" s="14">
        <f t="shared" si="434"/>
        <v>0.14239072082513418</v>
      </c>
      <c r="FY72" s="14">
        <f t="shared" si="435"/>
        <v>138</v>
      </c>
      <c r="FZ72" s="14">
        <f t="shared" si="436"/>
        <v>0.14239072082513418</v>
      </c>
      <c r="GA72" s="14" t="e">
        <f t="shared" si="437"/>
        <v>#VALUE!</v>
      </c>
      <c r="GB72" s="14" t="e">
        <f t="shared" si="438"/>
        <v>#VALUE!</v>
      </c>
      <c r="GC72" s="39"/>
      <c r="GD72" s="14">
        <f t="shared" si="356"/>
        <v>-9503.5215649317634</v>
      </c>
      <c r="GE72" s="14" t="e">
        <f t="shared" si="357"/>
        <v>#VALUE!</v>
      </c>
      <c r="GF72" s="14">
        <f t="shared" si="358"/>
        <v>-70.754944881238117</v>
      </c>
      <c r="GG72" s="14" t="e">
        <f t="shared" si="359"/>
        <v>#VALUE!</v>
      </c>
      <c r="GH72" s="37" t="e">
        <f t="shared" si="360"/>
        <v>#VALUE!</v>
      </c>
    </row>
    <row r="73" spans="1:190" ht="12.5" x14ac:dyDescent="0.25">
      <c r="A73" s="67">
        <v>166</v>
      </c>
      <c r="B73" s="35">
        <v>1</v>
      </c>
      <c r="C73" s="14">
        <v>6</v>
      </c>
      <c r="D73" s="14"/>
      <c r="E73" s="14"/>
      <c r="F73" s="35" t="s">
        <v>1803</v>
      </c>
      <c r="G73" s="41"/>
      <c r="H73" s="14">
        <f>IFERROR(VLOOKUP($A73,BaseFY22!$A$7:$AK$528,6,0),0)</f>
        <v>434</v>
      </c>
      <c r="I73" s="14">
        <f>IFERROR(VLOOKUP($A73,BaseFY22!$A$7:$AK$528,28,0),0)</f>
        <v>5328938.25</v>
      </c>
      <c r="J73" s="14">
        <f t="shared" si="361"/>
        <v>12278.659562211982</v>
      </c>
      <c r="K73" s="14">
        <f>IFERROR(VLOOKUP($A73,SpecEd22!$A$21:$BB$605,24,0)," ")</f>
        <v>674052.43832910282</v>
      </c>
      <c r="L73" s="14">
        <f t="shared" si="362"/>
        <v>1553.1162173481632</v>
      </c>
      <c r="M73" s="14">
        <f>IFERROR(VLOOKUP($A73,ECFE!$A$16:$AB$347,7,0),0)</f>
        <v>39572.741999999998</v>
      </c>
      <c r="N73" s="14">
        <f t="shared" si="318"/>
        <v>91.181433179723498</v>
      </c>
      <c r="O73" s="14">
        <v>0</v>
      </c>
      <c r="P73" s="14">
        <f t="shared" si="318"/>
        <v>0</v>
      </c>
      <c r="Q73" s="14">
        <f>IFERROR(VLOOKUP($A73,ConEnroll!$A$7:$S$337,10,0),0)</f>
        <v>2516.5100000000002</v>
      </c>
      <c r="R73" s="14">
        <f t="shared" si="363"/>
        <v>5.7984101382488484</v>
      </c>
      <c r="S73" s="14">
        <f t="shared" si="319"/>
        <v>42089.252</v>
      </c>
      <c r="T73" s="14">
        <f t="shared" si="364"/>
        <v>96.979843317972353</v>
      </c>
      <c r="U73" s="14">
        <f t="shared" si="320"/>
        <v>6045079.9403291028</v>
      </c>
      <c r="V73" s="14">
        <f t="shared" si="365"/>
        <v>13928.755622878118</v>
      </c>
      <c r="W73" s="42"/>
      <c r="X73" s="14">
        <f>IFERROR(VLOOKUP($A73,HouseFY22!$A$6:$AJ$528,28,0),0)</f>
        <v>5579398.534008</v>
      </c>
      <c r="Y73" s="14">
        <f t="shared" si="366"/>
        <v>12855.756990801843</v>
      </c>
      <c r="Z73" s="14">
        <f>IFERROR(VLOOKUP($A73,Compens80percent!$A$13:$M$560,12,0),0)</f>
        <v>0</v>
      </c>
      <c r="AA73" s="14">
        <f t="shared" si="366"/>
        <v>0</v>
      </c>
      <c r="AB73" s="14">
        <f t="shared" si="367"/>
        <v>5579398.534008</v>
      </c>
      <c r="AC73" s="14">
        <f t="shared" si="366"/>
        <v>12855.756990801843</v>
      </c>
      <c r="AD73" s="14">
        <f>IFERROR(VLOOKUP(A73,SpecEd22!$A$21:$Z$550,14,0),0)</f>
        <v>692470.89547100337</v>
      </c>
      <c r="AE73" s="14">
        <f t="shared" si="368"/>
        <v>1595.5550586889478</v>
      </c>
      <c r="AF73" s="14">
        <f>IFERROR(VLOOKUP($A73,ECFE!$A$16:$AB$348,8,0),0)</f>
        <v>40364.196840000004</v>
      </c>
      <c r="AG73" s="14">
        <f t="shared" si="369"/>
        <v>93.005061843317975</v>
      </c>
      <c r="AH73" s="14">
        <f>IFERROR(VLOOKUP(A73,ParaFY19!$A$21:$Z$543,7,0),0)</f>
        <v>3724</v>
      </c>
      <c r="AI73" s="14">
        <f t="shared" si="370"/>
        <v>8.5806451612903221</v>
      </c>
      <c r="AJ73" s="14">
        <f>IFERROR(VLOOKUP(A73,ConEnroll!$A$7:$S$341,13,0),0)</f>
        <v>3145.6375000000003</v>
      </c>
      <c r="AK73" s="14">
        <f t="shared" si="371"/>
        <v>7.2480126728110603</v>
      </c>
      <c r="AL73" s="14">
        <f t="shared" si="439"/>
        <v>47233.834340000001</v>
      </c>
      <c r="AM73" s="14">
        <f t="shared" si="372"/>
        <v>108.83371967741935</v>
      </c>
      <c r="AN73" s="14">
        <f t="shared" si="373"/>
        <v>6319103.2638190025</v>
      </c>
      <c r="AO73" s="14">
        <f t="shared" si="374"/>
        <v>14560.145769168208</v>
      </c>
      <c r="AP73" s="62"/>
      <c r="AQ73" s="14">
        <f t="shared" si="51"/>
        <v>577.09742858986101</v>
      </c>
      <c r="AR73" s="14">
        <f t="shared" si="325"/>
        <v>42.43884134078462</v>
      </c>
      <c r="AS73" s="14">
        <f t="shared" si="326"/>
        <v>11.853876359447</v>
      </c>
      <c r="AT73" s="14">
        <f t="shared" si="375"/>
        <v>631.39014629009262</v>
      </c>
      <c r="AU73" s="37">
        <f t="shared" si="328"/>
        <v>4.5329975152484416E-2</v>
      </c>
      <c r="AV73" s="42"/>
      <c r="AW73" s="14" t="str">
        <f>IFERROR(VLOOKUP($A73,#REF!,27,0),"0")</f>
        <v>0</v>
      </c>
      <c r="AX73" s="14">
        <f t="shared" si="376"/>
        <v>0</v>
      </c>
      <c r="AY73" s="14" t="str">
        <f>IFERROR(VLOOKUP($A73,SpecEd22!#REF!,23,0)," ")</f>
        <v xml:space="preserve"> </v>
      </c>
      <c r="AZ73" s="14" t="e">
        <f t="shared" si="377"/>
        <v>#VALUE!</v>
      </c>
      <c r="BA73" s="14">
        <f>IFERROR(VLOOKUP($A73,ECFE!#REF!,23,0),0)</f>
        <v>0</v>
      </c>
      <c r="BB73" s="14">
        <f t="shared" si="378"/>
        <v>0</v>
      </c>
      <c r="BC73" s="14">
        <f>IFERROR(VLOOKUP($A73,#REF!,17,0),0)</f>
        <v>0</v>
      </c>
      <c r="BD73" s="14">
        <f t="shared" si="379"/>
        <v>0</v>
      </c>
      <c r="BE73" s="14">
        <f>IFERROR(VLOOKUP($A73,#REF!,9,0),0)</f>
        <v>0</v>
      </c>
      <c r="BF73" s="14">
        <f t="shared" si="380"/>
        <v>0</v>
      </c>
      <c r="BG73" s="14">
        <v>0</v>
      </c>
      <c r="BH73" s="14">
        <f t="shared" si="381"/>
        <v>0</v>
      </c>
      <c r="BI73" s="14">
        <f>IFERROR(VLOOKUP($A73,ConEnroll!$A$8:$S$601,15,0),0)</f>
        <v>-27</v>
      </c>
      <c r="BJ73" s="14">
        <f t="shared" si="382"/>
        <v>-6.2211981566820278E-2</v>
      </c>
      <c r="BK73" s="14">
        <f t="shared" si="383"/>
        <v>-27</v>
      </c>
      <c r="BL73" s="14">
        <f t="shared" si="384"/>
        <v>-6.2211981566820278E-2</v>
      </c>
      <c r="BM73" s="14" t="e">
        <f t="shared" si="385"/>
        <v>#VALUE!</v>
      </c>
      <c r="BN73" s="14" t="e">
        <f t="shared" si="386"/>
        <v>#VALUE!</v>
      </c>
      <c r="BO73" s="42"/>
      <c r="BP73" s="14">
        <f t="shared" si="331"/>
        <v>12855.756990801843</v>
      </c>
      <c r="BQ73" s="14" t="e">
        <f t="shared" si="332"/>
        <v>#VALUE!</v>
      </c>
      <c r="BR73" s="14">
        <f t="shared" si="387"/>
        <v>108.89593165898617</v>
      </c>
      <c r="BS73" s="14" t="e">
        <f t="shared" si="334"/>
        <v>#VALUE!</v>
      </c>
      <c r="BT73" s="37" t="e">
        <f t="shared" si="335"/>
        <v>#VALUE!</v>
      </c>
      <c r="BU73" s="41"/>
      <c r="BV73" s="14" t="str">
        <f>IFERROR(VLOOKUP($A73,#REF!,27,0),"0")</f>
        <v>0</v>
      </c>
      <c r="BW73" s="14">
        <f t="shared" si="388"/>
        <v>0</v>
      </c>
      <c r="BX73" s="14" t="str">
        <f>IFERROR(VLOOKUP($A73,SpecEd22!$Z$22:$AV$606,59,0)," ")</f>
        <v xml:space="preserve"> </v>
      </c>
      <c r="BY73" s="14" t="e">
        <f t="shared" si="389"/>
        <v>#VALUE!</v>
      </c>
      <c r="BZ73" s="14">
        <f>IFERROR(VLOOKUP($A73,ECFE!#REF!,25,0),0)</f>
        <v>0</v>
      </c>
      <c r="CA73" s="14">
        <f t="shared" si="390"/>
        <v>0</v>
      </c>
      <c r="CB73" s="14">
        <f>IFERROR(VLOOKUP($A73,#REF!,17,0),0)</f>
        <v>0</v>
      </c>
      <c r="CC73" s="14">
        <f t="shared" si="391"/>
        <v>0</v>
      </c>
      <c r="CD73" s="14">
        <f>IFERROR(VLOOKUP($A73,#REF!,9,0),0)</f>
        <v>0</v>
      </c>
      <c r="CE73" s="14">
        <f t="shared" si="392"/>
        <v>0</v>
      </c>
      <c r="CF73" s="14">
        <v>0</v>
      </c>
      <c r="CG73" s="14">
        <f t="shared" si="393"/>
        <v>0</v>
      </c>
      <c r="CH73" s="14">
        <f>IFERROR(VLOOKUP($A73,ConEnroll!$A$8:$S$601,15,0),0)</f>
        <v>-27</v>
      </c>
      <c r="CI73" s="14">
        <f t="shared" si="394"/>
        <v>-6.2211981566820278E-2</v>
      </c>
      <c r="CJ73" s="14">
        <f t="shared" si="395"/>
        <v>-27</v>
      </c>
      <c r="CK73" s="14">
        <f t="shared" si="396"/>
        <v>-6.2211981566820278E-2</v>
      </c>
      <c r="CL73" s="14" t="e">
        <f t="shared" si="397"/>
        <v>#VALUE!</v>
      </c>
      <c r="CM73" s="14" t="e">
        <f t="shared" si="398"/>
        <v>#VALUE!</v>
      </c>
      <c r="CN73" s="42"/>
      <c r="CO73" s="14">
        <f t="shared" si="338"/>
        <v>-12278.659562211982</v>
      </c>
      <c r="CP73" s="14" t="e">
        <f t="shared" si="339"/>
        <v>#VALUE!</v>
      </c>
      <c r="CQ73" s="14">
        <f t="shared" si="340"/>
        <v>-97.042055299539172</v>
      </c>
      <c r="CR73" s="14" t="e">
        <f t="shared" si="341"/>
        <v>#VALUE!</v>
      </c>
      <c r="CS73" s="37" t="e">
        <f t="shared" si="342"/>
        <v>#VALUE!</v>
      </c>
      <c r="CT73" s="239"/>
      <c r="CU73" s="239"/>
      <c r="CV73" s="468"/>
      <c r="CW73" s="14">
        <f>IFERROR(VLOOKUP($A73,BaseFY23!$A$7:$AK$527,6,0),0)</f>
        <v>466.40374000000003</v>
      </c>
      <c r="CX73" s="14">
        <f>IFERROR(VLOOKUP($A73,BaseFY23!$A$7:$AN$528,28,0),0)</f>
        <v>5659849</v>
      </c>
      <c r="CY73" s="14">
        <f t="shared" si="399"/>
        <v>12135.084937354919</v>
      </c>
      <c r="CZ73" s="14">
        <f>IFERROR(VLOOKUP($A73,SpecEd23!$A$21:$BB$605,23,0)," ")</f>
        <v>652202.81802273169</v>
      </c>
      <c r="DA73" s="14">
        <f t="shared" si="400"/>
        <v>1398.3653261929924</v>
      </c>
      <c r="DB73" s="14">
        <f>IFERROR(VLOOKUP($A73,ECFE!$A$16:$AB$347,7,0),0)</f>
        <v>39572.741999999998</v>
      </c>
      <c r="DC73" s="14">
        <f t="shared" si="401"/>
        <v>84.846536607961156</v>
      </c>
      <c r="DD73" s="14">
        <v>0</v>
      </c>
      <c r="DE73" s="14">
        <f t="shared" si="402"/>
        <v>0</v>
      </c>
      <c r="DF73" s="14">
        <f>IFERROR(VLOOKUP($A73,ConEnroll!$A$7:$S$338,10,0),0)</f>
        <v>2516.5100000000002</v>
      </c>
      <c r="DG73" s="14">
        <f t="shared" si="403"/>
        <v>5.3955613649238749</v>
      </c>
      <c r="DH73" s="14">
        <f t="shared" si="343"/>
        <v>42089.252</v>
      </c>
      <c r="DI73" s="14">
        <f t="shared" si="404"/>
        <v>90.242097972885034</v>
      </c>
      <c r="DJ73" s="14">
        <f t="shared" si="344"/>
        <v>6354141.070022732</v>
      </c>
      <c r="DK73" s="14">
        <f t="shared" si="405"/>
        <v>13623.692361520796</v>
      </c>
      <c r="DL73" s="42"/>
      <c r="DM73" s="14">
        <f>IFERROR(VLOOKUP($A73,HouseFY23!$A$7:$AJ$528,28,0),0)</f>
        <v>6004499.0300000003</v>
      </c>
      <c r="DN73" s="14">
        <f t="shared" si="406"/>
        <v>12874.037052104257</v>
      </c>
      <c r="DO73" s="14">
        <f>IFERROR(VLOOKUP($A73,Compens80percent!$A$13:$M$560,12,0),0)</f>
        <v>0</v>
      </c>
      <c r="DP73" s="14">
        <f t="shared" si="406"/>
        <v>0</v>
      </c>
      <c r="DQ73" s="14">
        <f t="shared" si="407"/>
        <v>6004499.0300000003</v>
      </c>
      <c r="DR73" s="14">
        <f t="shared" si="408"/>
        <v>13835.251221198158</v>
      </c>
      <c r="DS73" s="14">
        <f>IFERROR(VLOOKUP($A73,SpecEd23!$A$21:$Z$550,14,0),0)</f>
        <v>701487.75888199359</v>
      </c>
      <c r="DT73" s="14">
        <f t="shared" si="409"/>
        <v>1504.0354498057702</v>
      </c>
      <c r="DU73" s="14">
        <f>IFERROR(VLOOKUP($A73,ECFE!$A$16:$AB$347,9,0),0)</f>
        <v>41171.480776800003</v>
      </c>
      <c r="DV73" s="14">
        <f t="shared" si="410"/>
        <v>88.274336686922794</v>
      </c>
      <c r="DW73" s="14">
        <f>IFERROR(VLOOKUP($A73,ParaFY19!$A$21:$Z$543,7,0),0)</f>
        <v>3724</v>
      </c>
      <c r="DX73" s="14">
        <f t="shared" si="411"/>
        <v>7.984498580564555</v>
      </c>
      <c r="DY73" s="14">
        <f>IFERROR(VLOOKUP($A73,ConEnroll!$A$7:$S$341,13,0),0)</f>
        <v>3145.6375000000003</v>
      </c>
      <c r="DZ73" s="14">
        <f t="shared" si="412"/>
        <v>6.7444517061548437</v>
      </c>
      <c r="EA73" s="14">
        <f t="shared" si="345"/>
        <v>48041.1182768</v>
      </c>
      <c r="EB73" s="14">
        <f t="shared" si="413"/>
        <v>103.00328697364219</v>
      </c>
      <c r="EC73" s="14">
        <f t="shared" si="346"/>
        <v>6754027.9071587939</v>
      </c>
      <c r="ED73" s="14">
        <f t="shared" si="414"/>
        <v>14481.075788883669</v>
      </c>
      <c r="EE73" s="62"/>
      <c r="EF73" s="14">
        <f t="shared" si="347"/>
        <v>738.95211474933785</v>
      </c>
      <c r="EG73" s="14">
        <f t="shared" si="348"/>
        <v>105.67012361277784</v>
      </c>
      <c r="EH73" s="14">
        <f t="shared" si="349"/>
        <v>12.761189000757156</v>
      </c>
      <c r="EI73" s="14">
        <f t="shared" si="415"/>
        <v>857.38342736287291</v>
      </c>
      <c r="EJ73" s="37">
        <f t="shared" si="351"/>
        <v>6.2933263950123747E-2</v>
      </c>
      <c r="EK73" s="42"/>
      <c r="EL73" s="14" t="str">
        <f>IFERROR(VLOOKUP($A73,#REF!,27,0),"0")</f>
        <v>0</v>
      </c>
      <c r="EM73" s="14">
        <f t="shared" si="416"/>
        <v>0</v>
      </c>
      <c r="EN73" s="14" t="str">
        <f>IFERROR(VLOOKUP($A73,SpecEd23!#REF!,23,0)," ")</f>
        <v xml:space="preserve"> </v>
      </c>
      <c r="EO73" s="14" t="e">
        <f t="shared" si="417"/>
        <v>#VALUE!</v>
      </c>
      <c r="EP73" s="14">
        <f>IFERROR(VLOOKUP($A73,ECFE!#REF!,24,0),0)</f>
        <v>0</v>
      </c>
      <c r="EQ73" s="14">
        <f t="shared" si="418"/>
        <v>0</v>
      </c>
      <c r="ER73" s="14">
        <f>IFERROR(VLOOKUP($A73,#REF!,30,0),0)</f>
        <v>0</v>
      </c>
      <c r="ES73" s="14">
        <f t="shared" si="419"/>
        <v>0</v>
      </c>
      <c r="ET73" s="14">
        <f>IFERROR(VLOOKUP($A73,#REF!,12,0),0)</f>
        <v>0</v>
      </c>
      <c r="EU73" s="14">
        <f t="shared" si="420"/>
        <v>0</v>
      </c>
      <c r="EV73" s="14">
        <v>0</v>
      </c>
      <c r="EW73" s="14">
        <f t="shared" si="421"/>
        <v>0</v>
      </c>
      <c r="EX73" s="14">
        <f>IFERROR(VLOOKUP($A73,ConEnroll!$A$8:$S$601,16,0),0)</f>
        <v>139</v>
      </c>
      <c r="EY73" s="14">
        <f t="shared" si="422"/>
        <v>0.29802505443030963</v>
      </c>
      <c r="EZ73" s="14">
        <f t="shared" si="423"/>
        <v>139</v>
      </c>
      <c r="FA73" s="14">
        <f t="shared" si="424"/>
        <v>0.29802505443030963</v>
      </c>
      <c r="FB73" s="14" t="e">
        <f t="shared" si="425"/>
        <v>#VALUE!</v>
      </c>
      <c r="FC73" s="14" t="e">
        <f t="shared" si="426"/>
        <v>#VALUE!</v>
      </c>
      <c r="FD73" s="62"/>
      <c r="FE73" s="14">
        <f t="shared" si="352"/>
        <v>12874.037052104257</v>
      </c>
      <c r="FF73" s="14" t="e">
        <f t="shared" si="353"/>
        <v>#VALUE!</v>
      </c>
      <c r="FG73" s="14">
        <f t="shared" si="427"/>
        <v>102.70526191921188</v>
      </c>
      <c r="FH73" s="14" t="e">
        <f t="shared" si="354"/>
        <v>#VALUE!</v>
      </c>
      <c r="FI73" s="37" t="e">
        <f t="shared" si="355"/>
        <v>#VALUE!</v>
      </c>
      <c r="FJ73" s="12"/>
      <c r="FK73" s="14" t="str">
        <f>IFERROR(VLOOKUP($A73,#REF!,27,0),"0")</f>
        <v>0</v>
      </c>
      <c r="FL73" s="14">
        <f t="shared" si="428"/>
        <v>0</v>
      </c>
      <c r="FM73" s="14" t="str">
        <f>IFERROR(VLOOKUP($A73,SpecEd23!$X$22:$Y$610,59,0)," ")</f>
        <v xml:space="preserve"> </v>
      </c>
      <c r="FN73" s="14" t="e">
        <f t="shared" si="429"/>
        <v>#VALUE!</v>
      </c>
      <c r="FO73" s="14">
        <f>IFERROR(VLOOKUP($A73,ECFE!#REF!,26,0),0)</f>
        <v>0</v>
      </c>
      <c r="FP73" s="14">
        <f t="shared" si="430"/>
        <v>0</v>
      </c>
      <c r="FQ73" s="14">
        <f>IFERROR(VLOOKUP($A73,#REF!,16,0),0)</f>
        <v>0</v>
      </c>
      <c r="FR73" s="14">
        <f t="shared" si="431"/>
        <v>0</v>
      </c>
      <c r="FS73" s="14">
        <f>IFERROR(VLOOKUP($A73,#REF!,12,0),0)</f>
        <v>0</v>
      </c>
      <c r="FT73" s="14">
        <f t="shared" si="432"/>
        <v>0</v>
      </c>
      <c r="FU73" s="14">
        <v>0</v>
      </c>
      <c r="FV73" s="14">
        <f t="shared" si="433"/>
        <v>0</v>
      </c>
      <c r="FW73" s="14">
        <f>IFERROR(VLOOKUP($A73,ConEnroll!$A$8:$S$601,16,0),0)</f>
        <v>139</v>
      </c>
      <c r="FX73" s="14">
        <f t="shared" si="434"/>
        <v>0.29802505443030963</v>
      </c>
      <c r="FY73" s="14">
        <f t="shared" si="435"/>
        <v>139</v>
      </c>
      <c r="FZ73" s="14">
        <f t="shared" si="436"/>
        <v>0.29802505443030963</v>
      </c>
      <c r="GA73" s="14" t="e">
        <f t="shared" si="437"/>
        <v>#VALUE!</v>
      </c>
      <c r="GB73" s="14" t="e">
        <f t="shared" si="438"/>
        <v>#VALUE!</v>
      </c>
      <c r="GC73" s="39"/>
      <c r="GD73" s="14">
        <f t="shared" si="356"/>
        <v>-12135.084937354919</v>
      </c>
      <c r="GE73" s="14" t="e">
        <f t="shared" si="357"/>
        <v>#VALUE!</v>
      </c>
      <c r="GF73" s="14">
        <f t="shared" si="358"/>
        <v>-89.944072918454722</v>
      </c>
      <c r="GG73" s="14" t="e">
        <f t="shared" si="359"/>
        <v>#VALUE!</v>
      </c>
      <c r="GH73" s="37" t="e">
        <f t="shared" si="360"/>
        <v>#VALUE!</v>
      </c>
    </row>
    <row r="74" spans="1:190" ht="12.5" x14ac:dyDescent="0.25">
      <c r="A74" s="67">
        <v>173</v>
      </c>
      <c r="B74" s="35">
        <v>1</v>
      </c>
      <c r="C74" s="14">
        <v>6</v>
      </c>
      <c r="D74" s="14"/>
      <c r="E74" s="14"/>
      <c r="F74" s="35" t="s">
        <v>1813</v>
      </c>
      <c r="G74" s="41"/>
      <c r="H74" s="14">
        <f>IFERROR(VLOOKUP($A74,BaseFY22!$A$7:$AK$528,6,0),0)</f>
        <v>487</v>
      </c>
      <c r="I74" s="14">
        <f>IFERROR(VLOOKUP($A74,BaseFY22!$A$7:$AK$528,28,0),0)</f>
        <v>5445107</v>
      </c>
      <c r="J74" s="14">
        <f t="shared" si="361"/>
        <v>11180.917864476385</v>
      </c>
      <c r="K74" s="14">
        <f>IFERROR(VLOOKUP($A74,SpecEd22!$A$21:$BB$605,24,0)," ")</f>
        <v>491044.53466905234</v>
      </c>
      <c r="L74" s="14">
        <f t="shared" si="362"/>
        <v>1008.304999320436</v>
      </c>
      <c r="M74" s="14">
        <f>IFERROR(VLOOKUP($A74,ECFE!$A$16:$AB$347,7,0),0)</f>
        <v>27791.543999999998</v>
      </c>
      <c r="N74" s="14">
        <f t="shared" si="318"/>
        <v>57.066825462012318</v>
      </c>
      <c r="O74" s="14">
        <v>0</v>
      </c>
      <c r="P74" s="14">
        <f t="shared" si="318"/>
        <v>0</v>
      </c>
      <c r="Q74" s="14">
        <f>IFERROR(VLOOKUP($A74,ConEnroll!$A$7:$S$337,10,0),0)</f>
        <v>2673.8</v>
      </c>
      <c r="R74" s="14">
        <f t="shared" si="363"/>
        <v>5.4903490759753595</v>
      </c>
      <c r="S74" s="14">
        <f t="shared" si="319"/>
        <v>30465.343999999997</v>
      </c>
      <c r="T74" s="14">
        <f t="shared" si="364"/>
        <v>62.557174537987677</v>
      </c>
      <c r="U74" s="14">
        <f t="shared" si="320"/>
        <v>5966616.8786690524</v>
      </c>
      <c r="V74" s="14">
        <f t="shared" si="365"/>
        <v>12251.780038334809</v>
      </c>
      <c r="W74" s="42"/>
      <c r="X74" s="14">
        <f>IFERROR(VLOOKUP($A74,HouseFY22!$A$6:$AJ$528,28,0),0)</f>
        <v>5531177</v>
      </c>
      <c r="Y74" s="14">
        <f t="shared" si="366"/>
        <v>11357.65297741273</v>
      </c>
      <c r="Z74" s="14">
        <f>IFERROR(VLOOKUP($A74,Compens80percent!$A$13:$M$560,12,0),0)</f>
        <v>0</v>
      </c>
      <c r="AA74" s="14">
        <f t="shared" si="366"/>
        <v>0</v>
      </c>
      <c r="AB74" s="14">
        <f t="shared" si="367"/>
        <v>5531177</v>
      </c>
      <c r="AC74" s="14">
        <f t="shared" si="366"/>
        <v>11357.65297741273</v>
      </c>
      <c r="AD74" s="14">
        <f>IFERROR(VLOOKUP(A74,SpecEd22!$A$21:$Z$550,14,0),0)</f>
        <v>503192.38834671327</v>
      </c>
      <c r="AE74" s="14">
        <f t="shared" si="368"/>
        <v>1033.2492573854481</v>
      </c>
      <c r="AF74" s="14">
        <f>IFERROR(VLOOKUP($A74,ECFE!$A$16:$AB$348,8,0),0)</f>
        <v>28347.374880000003</v>
      </c>
      <c r="AG74" s="14">
        <f t="shared" si="369"/>
        <v>58.208161971252572</v>
      </c>
      <c r="AH74" s="14">
        <f>IFERROR(VLOOKUP(A74,ParaFY19!$A$21:$Z$543,7,0),0)</f>
        <v>3332</v>
      </c>
      <c r="AI74" s="14">
        <f t="shared" si="370"/>
        <v>6.8418891170431211</v>
      </c>
      <c r="AJ74" s="14">
        <f>IFERROR(VLOOKUP(A74,ConEnroll!$A$7:$S$341,13,0),0)</f>
        <v>3342.25</v>
      </c>
      <c r="AK74" s="14">
        <f t="shared" si="371"/>
        <v>6.8629363449691994</v>
      </c>
      <c r="AL74" s="14">
        <f t="shared" si="439"/>
        <v>35021.624880000003</v>
      </c>
      <c r="AM74" s="14">
        <f t="shared" si="372"/>
        <v>71.912987433264888</v>
      </c>
      <c r="AN74" s="14">
        <f t="shared" si="373"/>
        <v>6069391.0132267131</v>
      </c>
      <c r="AO74" s="14">
        <f t="shared" si="374"/>
        <v>12462.815222231444</v>
      </c>
      <c r="AP74" s="62"/>
      <c r="AQ74" s="14">
        <f t="shared" ref="AQ74:AQ137" si="440">AC74-J74</f>
        <v>176.7351129363451</v>
      </c>
      <c r="AR74" s="14">
        <f t="shared" si="325"/>
        <v>24.94425806501215</v>
      </c>
      <c r="AS74" s="14">
        <f t="shared" si="326"/>
        <v>9.3558128952772108</v>
      </c>
      <c r="AT74" s="14">
        <f t="shared" si="375"/>
        <v>211.03518389663446</v>
      </c>
      <c r="AU74" s="37">
        <f t="shared" si="328"/>
        <v>1.7224859019368842E-2</v>
      </c>
      <c r="AV74" s="42"/>
      <c r="AW74" s="14" t="str">
        <f>IFERROR(VLOOKUP($A74,#REF!,27,0),"0")</f>
        <v>0</v>
      </c>
      <c r="AX74" s="14">
        <f t="shared" si="376"/>
        <v>0</v>
      </c>
      <c r="AY74" s="14" t="str">
        <f>IFERROR(VLOOKUP($A74,SpecEd22!#REF!,23,0)," ")</f>
        <v xml:space="preserve"> </v>
      </c>
      <c r="AZ74" s="14" t="e">
        <f t="shared" si="377"/>
        <v>#VALUE!</v>
      </c>
      <c r="BA74" s="14">
        <f>IFERROR(VLOOKUP($A74,ECFE!#REF!,23,0),0)</f>
        <v>0</v>
      </c>
      <c r="BB74" s="14">
        <f t="shared" si="378"/>
        <v>0</v>
      </c>
      <c r="BC74" s="14">
        <f>IFERROR(VLOOKUP($A74,#REF!,17,0),0)</f>
        <v>0</v>
      </c>
      <c r="BD74" s="14">
        <f t="shared" si="379"/>
        <v>0</v>
      </c>
      <c r="BE74" s="14">
        <f>IFERROR(VLOOKUP($A74,#REF!,9,0),0)</f>
        <v>0</v>
      </c>
      <c r="BF74" s="14">
        <f t="shared" si="380"/>
        <v>0</v>
      </c>
      <c r="BG74" s="14">
        <v>0</v>
      </c>
      <c r="BH74" s="14">
        <f t="shared" si="381"/>
        <v>0</v>
      </c>
      <c r="BI74" s="14">
        <f>IFERROR(VLOOKUP($A74,ConEnroll!$A$8:$S$601,15,0),0)</f>
        <v>-27</v>
      </c>
      <c r="BJ74" s="14">
        <f t="shared" si="382"/>
        <v>-5.5441478439425054E-2</v>
      </c>
      <c r="BK74" s="14">
        <f t="shared" si="383"/>
        <v>-27</v>
      </c>
      <c r="BL74" s="14">
        <f t="shared" si="384"/>
        <v>-5.5441478439425054E-2</v>
      </c>
      <c r="BM74" s="14" t="e">
        <f t="shared" si="385"/>
        <v>#VALUE!</v>
      </c>
      <c r="BN74" s="14" t="e">
        <f t="shared" si="386"/>
        <v>#VALUE!</v>
      </c>
      <c r="BO74" s="42"/>
      <c r="BP74" s="14">
        <f t="shared" si="331"/>
        <v>11357.65297741273</v>
      </c>
      <c r="BQ74" s="14" t="e">
        <f t="shared" si="332"/>
        <v>#VALUE!</v>
      </c>
      <c r="BR74" s="14">
        <f t="shared" si="387"/>
        <v>71.968428911704308</v>
      </c>
      <c r="BS74" s="14" t="e">
        <f t="shared" si="334"/>
        <v>#VALUE!</v>
      </c>
      <c r="BT74" s="37" t="e">
        <f t="shared" si="335"/>
        <v>#VALUE!</v>
      </c>
      <c r="BU74" s="41"/>
      <c r="BV74" s="14" t="str">
        <f>IFERROR(VLOOKUP($A74,#REF!,27,0),"0")</f>
        <v>0</v>
      </c>
      <c r="BW74" s="14">
        <f t="shared" si="388"/>
        <v>0</v>
      </c>
      <c r="BX74" s="14" t="str">
        <f>IFERROR(VLOOKUP($A74,SpecEd22!$Z$22:$AV$606,59,0)," ")</f>
        <v xml:space="preserve"> </v>
      </c>
      <c r="BY74" s="14" t="e">
        <f t="shared" si="389"/>
        <v>#VALUE!</v>
      </c>
      <c r="BZ74" s="14">
        <f>IFERROR(VLOOKUP($A74,ECFE!#REF!,25,0),0)</f>
        <v>0</v>
      </c>
      <c r="CA74" s="14">
        <f t="shared" si="390"/>
        <v>0</v>
      </c>
      <c r="CB74" s="14">
        <f>IFERROR(VLOOKUP($A74,#REF!,17,0),0)</f>
        <v>0</v>
      </c>
      <c r="CC74" s="14">
        <f t="shared" si="391"/>
        <v>0</v>
      </c>
      <c r="CD74" s="14">
        <f>IFERROR(VLOOKUP($A74,#REF!,9,0),0)</f>
        <v>0</v>
      </c>
      <c r="CE74" s="14">
        <f t="shared" si="392"/>
        <v>0</v>
      </c>
      <c r="CF74" s="14">
        <v>0</v>
      </c>
      <c r="CG74" s="14">
        <f t="shared" si="393"/>
        <v>0</v>
      </c>
      <c r="CH74" s="14">
        <f>IFERROR(VLOOKUP($A74,ConEnroll!$A$8:$S$601,15,0),0)</f>
        <v>-27</v>
      </c>
      <c r="CI74" s="14">
        <f t="shared" si="394"/>
        <v>-5.5441478439425054E-2</v>
      </c>
      <c r="CJ74" s="14">
        <f t="shared" si="395"/>
        <v>-27</v>
      </c>
      <c r="CK74" s="14">
        <f t="shared" si="396"/>
        <v>-5.5441478439425054E-2</v>
      </c>
      <c r="CL74" s="14" t="e">
        <f t="shared" si="397"/>
        <v>#VALUE!</v>
      </c>
      <c r="CM74" s="14" t="e">
        <f t="shared" si="398"/>
        <v>#VALUE!</v>
      </c>
      <c r="CN74" s="42"/>
      <c r="CO74" s="14">
        <f t="shared" si="338"/>
        <v>-11180.917864476385</v>
      </c>
      <c r="CP74" s="14" t="e">
        <f t="shared" si="339"/>
        <v>#VALUE!</v>
      </c>
      <c r="CQ74" s="14">
        <f t="shared" si="340"/>
        <v>-62.612616016427104</v>
      </c>
      <c r="CR74" s="14" t="e">
        <f t="shared" si="341"/>
        <v>#VALUE!</v>
      </c>
      <c r="CS74" s="37" t="e">
        <f t="shared" si="342"/>
        <v>#VALUE!</v>
      </c>
      <c r="CT74" s="239"/>
      <c r="CU74" s="239"/>
      <c r="CV74" s="468"/>
      <c r="CW74" s="14">
        <f>IFERROR(VLOOKUP($A74,BaseFY23!$A$7:$AK$527,6,0),0)</f>
        <v>473</v>
      </c>
      <c r="CX74" s="14">
        <f>IFERROR(VLOOKUP($A74,BaseFY23!$A$7:$AN$528,28,0),0)</f>
        <v>5320242.75</v>
      </c>
      <c r="CY74" s="14">
        <f t="shared" si="399"/>
        <v>11247.870507399577</v>
      </c>
      <c r="CZ74" s="14">
        <f>IFERROR(VLOOKUP($A74,SpecEd23!$A$21:$BB$605,23,0)," ")</f>
        <v>480544.58387811633</v>
      </c>
      <c r="DA74" s="14">
        <f t="shared" si="400"/>
        <v>1015.9504944569055</v>
      </c>
      <c r="DB74" s="14">
        <f>IFERROR(VLOOKUP($A74,ECFE!$A$16:$AB$347,7,0),0)</f>
        <v>27791.543999999998</v>
      </c>
      <c r="DC74" s="14">
        <f t="shared" si="401"/>
        <v>58.755906976744178</v>
      </c>
      <c r="DD74" s="14">
        <v>0</v>
      </c>
      <c r="DE74" s="14">
        <f t="shared" si="402"/>
        <v>0</v>
      </c>
      <c r="DF74" s="14">
        <f>IFERROR(VLOOKUP($A74,ConEnroll!$A$7:$S$338,10,0),0)</f>
        <v>2673.8</v>
      </c>
      <c r="DG74" s="14">
        <f t="shared" si="403"/>
        <v>5.6528541226215649</v>
      </c>
      <c r="DH74" s="14">
        <f t="shared" si="343"/>
        <v>30465.343999999997</v>
      </c>
      <c r="DI74" s="14">
        <f t="shared" si="404"/>
        <v>64.408761099365748</v>
      </c>
      <c r="DJ74" s="14">
        <f t="shared" si="344"/>
        <v>5831252.6778781163</v>
      </c>
      <c r="DK74" s="14">
        <f t="shared" si="405"/>
        <v>12328.229762955849</v>
      </c>
      <c r="DL74" s="42"/>
      <c r="DM74" s="14">
        <f>IFERROR(VLOOKUP($A74,HouseFY23!$A$7:$AJ$528,28,0),0)</f>
        <v>5486456.75</v>
      </c>
      <c r="DN74" s="14">
        <f t="shared" si="406"/>
        <v>11599.274312896407</v>
      </c>
      <c r="DO74" s="14">
        <f>IFERROR(VLOOKUP($A74,Compens80percent!$A$13:$M$560,12,0),0)</f>
        <v>0</v>
      </c>
      <c r="DP74" s="14">
        <f t="shared" si="406"/>
        <v>0</v>
      </c>
      <c r="DQ74" s="14">
        <f t="shared" si="407"/>
        <v>5486456.75</v>
      </c>
      <c r="DR74" s="14">
        <f t="shared" si="408"/>
        <v>11265.824948665299</v>
      </c>
      <c r="DS74" s="14">
        <f>IFERROR(VLOOKUP($A74,SpecEd23!$A$21:$Z$550,14,0),0)</f>
        <v>505278.36956125859</v>
      </c>
      <c r="DT74" s="14">
        <f t="shared" si="409"/>
        <v>1068.2417961125975</v>
      </c>
      <c r="DU74" s="14">
        <f>IFERROR(VLOOKUP($A74,ECFE!$A$16:$AB$347,9,0),0)</f>
        <v>28914.322377600001</v>
      </c>
      <c r="DV74" s="14">
        <f t="shared" si="410"/>
        <v>61.129645618604656</v>
      </c>
      <c r="DW74" s="14">
        <f>IFERROR(VLOOKUP($A74,ParaFY19!$A$21:$Z$543,7,0),0)</f>
        <v>3332</v>
      </c>
      <c r="DX74" s="14">
        <f t="shared" si="411"/>
        <v>7.044397463002114</v>
      </c>
      <c r="DY74" s="14">
        <f>IFERROR(VLOOKUP($A74,ConEnroll!$A$7:$S$341,13,0),0)</f>
        <v>3342.25</v>
      </c>
      <c r="DZ74" s="14">
        <f t="shared" si="412"/>
        <v>7.0660676532769555</v>
      </c>
      <c r="EA74" s="14">
        <f t="shared" si="345"/>
        <v>35588.572377600001</v>
      </c>
      <c r="EB74" s="14">
        <f t="shared" si="413"/>
        <v>75.240110734883729</v>
      </c>
      <c r="EC74" s="14">
        <f t="shared" si="346"/>
        <v>6027323.6919388585</v>
      </c>
      <c r="ED74" s="14">
        <f t="shared" si="414"/>
        <v>12742.756219743887</v>
      </c>
      <c r="EE74" s="62"/>
      <c r="EF74" s="14">
        <f t="shared" si="347"/>
        <v>351.40380549682959</v>
      </c>
      <c r="EG74" s="14">
        <f t="shared" si="348"/>
        <v>52.291301655691996</v>
      </c>
      <c r="EH74" s="14">
        <f t="shared" si="349"/>
        <v>10.831349635517981</v>
      </c>
      <c r="EI74" s="14">
        <f t="shared" si="415"/>
        <v>414.52645678803958</v>
      </c>
      <c r="EJ74" s="37">
        <f t="shared" si="351"/>
        <v>3.3624167034395996E-2</v>
      </c>
      <c r="EK74" s="42"/>
      <c r="EL74" s="14" t="str">
        <f>IFERROR(VLOOKUP($A74,#REF!,27,0),"0")</f>
        <v>0</v>
      </c>
      <c r="EM74" s="14">
        <f t="shared" si="416"/>
        <v>0</v>
      </c>
      <c r="EN74" s="14" t="str">
        <f>IFERROR(VLOOKUP($A74,SpecEd23!#REF!,23,0)," ")</f>
        <v xml:space="preserve"> </v>
      </c>
      <c r="EO74" s="14" t="e">
        <f t="shared" si="417"/>
        <v>#VALUE!</v>
      </c>
      <c r="EP74" s="14">
        <f>IFERROR(VLOOKUP($A74,ECFE!#REF!,24,0),0)</f>
        <v>0</v>
      </c>
      <c r="EQ74" s="14">
        <f t="shared" si="418"/>
        <v>0</v>
      </c>
      <c r="ER74" s="14">
        <f>IFERROR(VLOOKUP($A74,#REF!,30,0),0)</f>
        <v>0</v>
      </c>
      <c r="ES74" s="14">
        <f t="shared" si="419"/>
        <v>0</v>
      </c>
      <c r="ET74" s="14">
        <f>IFERROR(VLOOKUP($A74,#REF!,12,0),0)</f>
        <v>0</v>
      </c>
      <c r="EU74" s="14">
        <f t="shared" si="420"/>
        <v>0</v>
      </c>
      <c r="EV74" s="14">
        <v>0</v>
      </c>
      <c r="EW74" s="14">
        <f t="shared" si="421"/>
        <v>0</v>
      </c>
      <c r="EX74" s="14">
        <f>IFERROR(VLOOKUP($A74,ConEnroll!$A$8:$S$601,16,0),0)</f>
        <v>146</v>
      </c>
      <c r="EY74" s="14">
        <f t="shared" si="422"/>
        <v>0.30866807610993657</v>
      </c>
      <c r="EZ74" s="14">
        <f t="shared" si="423"/>
        <v>146</v>
      </c>
      <c r="FA74" s="14">
        <f t="shared" si="424"/>
        <v>0.30866807610993657</v>
      </c>
      <c r="FB74" s="14" t="e">
        <f t="shared" si="425"/>
        <v>#VALUE!</v>
      </c>
      <c r="FC74" s="14" t="e">
        <f t="shared" si="426"/>
        <v>#VALUE!</v>
      </c>
      <c r="FD74" s="62"/>
      <c r="FE74" s="14">
        <f t="shared" si="352"/>
        <v>11599.274312896407</v>
      </c>
      <c r="FF74" s="14" t="e">
        <f t="shared" si="353"/>
        <v>#VALUE!</v>
      </c>
      <c r="FG74" s="14">
        <f t="shared" si="427"/>
        <v>74.93144265877379</v>
      </c>
      <c r="FH74" s="14" t="e">
        <f t="shared" si="354"/>
        <v>#VALUE!</v>
      </c>
      <c r="FI74" s="37" t="e">
        <f t="shared" si="355"/>
        <v>#VALUE!</v>
      </c>
      <c r="FJ74" s="12"/>
      <c r="FK74" s="14" t="str">
        <f>IFERROR(VLOOKUP($A74,#REF!,27,0),"0")</f>
        <v>0</v>
      </c>
      <c r="FL74" s="14">
        <f t="shared" si="428"/>
        <v>0</v>
      </c>
      <c r="FM74" s="14" t="str">
        <f>IFERROR(VLOOKUP($A74,SpecEd23!$X$22:$Y$610,59,0)," ")</f>
        <v xml:space="preserve"> </v>
      </c>
      <c r="FN74" s="14" t="e">
        <f t="shared" si="429"/>
        <v>#VALUE!</v>
      </c>
      <c r="FO74" s="14">
        <f>IFERROR(VLOOKUP($A74,ECFE!#REF!,26,0),0)</f>
        <v>0</v>
      </c>
      <c r="FP74" s="14">
        <f t="shared" si="430"/>
        <v>0</v>
      </c>
      <c r="FQ74" s="14">
        <f>IFERROR(VLOOKUP($A74,#REF!,16,0),0)</f>
        <v>0</v>
      </c>
      <c r="FR74" s="14">
        <f t="shared" si="431"/>
        <v>0</v>
      </c>
      <c r="FS74" s="14">
        <f>IFERROR(VLOOKUP($A74,#REF!,12,0),0)</f>
        <v>0</v>
      </c>
      <c r="FT74" s="14">
        <f t="shared" si="432"/>
        <v>0</v>
      </c>
      <c r="FU74" s="14">
        <v>0</v>
      </c>
      <c r="FV74" s="14">
        <f t="shared" si="433"/>
        <v>0</v>
      </c>
      <c r="FW74" s="14">
        <f>IFERROR(VLOOKUP($A74,ConEnroll!$A$8:$S$601,16,0),0)</f>
        <v>146</v>
      </c>
      <c r="FX74" s="14">
        <f t="shared" si="434"/>
        <v>0.30866807610993657</v>
      </c>
      <c r="FY74" s="14">
        <f t="shared" si="435"/>
        <v>146</v>
      </c>
      <c r="FZ74" s="14">
        <f t="shared" si="436"/>
        <v>0.30866807610993657</v>
      </c>
      <c r="GA74" s="14" t="e">
        <f t="shared" si="437"/>
        <v>#VALUE!</v>
      </c>
      <c r="GB74" s="14" t="e">
        <f t="shared" si="438"/>
        <v>#VALUE!</v>
      </c>
      <c r="GC74" s="39"/>
      <c r="GD74" s="14">
        <f t="shared" si="356"/>
        <v>-11247.870507399577</v>
      </c>
      <c r="GE74" s="14" t="e">
        <f t="shared" si="357"/>
        <v>#VALUE!</v>
      </c>
      <c r="GF74" s="14">
        <f t="shared" si="358"/>
        <v>-64.100093023255809</v>
      </c>
      <c r="GG74" s="14" t="e">
        <f t="shared" si="359"/>
        <v>#VALUE!</v>
      </c>
      <c r="GH74" s="37" t="e">
        <f t="shared" si="360"/>
        <v>#VALUE!</v>
      </c>
    </row>
    <row r="75" spans="1:190" ht="12.5" x14ac:dyDescent="0.25">
      <c r="A75" s="67">
        <v>177</v>
      </c>
      <c r="B75" s="35">
        <v>1</v>
      </c>
      <c r="C75" s="14">
        <v>6</v>
      </c>
      <c r="D75" s="14"/>
      <c r="E75" s="14"/>
      <c r="F75" s="35" t="s">
        <v>2434</v>
      </c>
      <c r="G75" s="41"/>
      <c r="H75" s="14">
        <f>IFERROR(VLOOKUP($A75,BaseFY22!$A$7:$AK$528,6,0),0)</f>
        <v>1148</v>
      </c>
      <c r="I75" s="14">
        <f>IFERROR(VLOOKUP($A75,BaseFY22!$A$7:$AK$528,28,0),0)</f>
        <v>11272636.25</v>
      </c>
      <c r="J75" s="14">
        <f t="shared" si="361"/>
        <v>9819.3695557491283</v>
      </c>
      <c r="K75" s="14">
        <f>IFERROR(VLOOKUP($A75,SpecEd22!$A$21:$BB$605,24,0)," ")</f>
        <v>1653360.2833322478</v>
      </c>
      <c r="L75" s="14">
        <f t="shared" si="362"/>
        <v>1440.2093060385434</v>
      </c>
      <c r="M75" s="14">
        <f>IFERROR(VLOOKUP($A75,ECFE!$A$16:$AB$347,7,0),0)</f>
        <v>45161.258999999998</v>
      </c>
      <c r="N75" s="14">
        <f t="shared" si="318"/>
        <v>39.33907578397212</v>
      </c>
      <c r="O75" s="14">
        <v>0</v>
      </c>
      <c r="P75" s="14">
        <f t="shared" si="318"/>
        <v>0</v>
      </c>
      <c r="Q75" s="14">
        <f>IFERROR(VLOOKUP($A75,ConEnroll!$A$7:$S$337,10,0),0)</f>
        <v>11062.18</v>
      </c>
      <c r="R75" s="14">
        <f t="shared" si="363"/>
        <v>9.6360452961672483</v>
      </c>
      <c r="S75" s="14">
        <f t="shared" si="319"/>
        <v>56223.438999999998</v>
      </c>
      <c r="T75" s="14">
        <f t="shared" si="364"/>
        <v>48.975121080139374</v>
      </c>
      <c r="U75" s="14">
        <f t="shared" si="320"/>
        <v>12982219.972332247</v>
      </c>
      <c r="V75" s="14">
        <f t="shared" si="365"/>
        <v>11308.55398286781</v>
      </c>
      <c r="W75" s="42"/>
      <c r="X75" s="14">
        <f>IFERROR(VLOOKUP($A75,HouseFY22!$A$6:$AJ$528,28,0),0)</f>
        <v>11475602.25</v>
      </c>
      <c r="Y75" s="14">
        <f t="shared" si="366"/>
        <v>9996.1692073170725</v>
      </c>
      <c r="Z75" s="14">
        <f>IFERROR(VLOOKUP($A75,Compens80percent!$A$13:$M$560,12,0),0)</f>
        <v>0</v>
      </c>
      <c r="AA75" s="14">
        <f t="shared" si="366"/>
        <v>0</v>
      </c>
      <c r="AB75" s="14">
        <f t="shared" si="367"/>
        <v>11475602.25</v>
      </c>
      <c r="AC75" s="14">
        <f t="shared" si="366"/>
        <v>9996.1692073170725</v>
      </c>
      <c r="AD75" s="14">
        <f>IFERROR(VLOOKUP(A75,SpecEd22!$A$21:$Z$550,14,0),0)</f>
        <v>1694905.5918309367</v>
      </c>
      <c r="AE75" s="14">
        <f t="shared" si="368"/>
        <v>1476.3985991558682</v>
      </c>
      <c r="AF75" s="14">
        <f>IFERROR(VLOOKUP($A75,ECFE!$A$16:$AB$348,8,0),0)</f>
        <v>46064.484180000007</v>
      </c>
      <c r="AG75" s="14">
        <f t="shared" si="369"/>
        <v>40.125857299651571</v>
      </c>
      <c r="AH75" s="14">
        <f>IFERROR(VLOOKUP(A75,ParaFY19!$A$21:$Z$543,7,0),0)</f>
        <v>10780</v>
      </c>
      <c r="AI75" s="14">
        <f t="shared" si="370"/>
        <v>9.3902439024390247</v>
      </c>
      <c r="AJ75" s="14">
        <f>IFERROR(VLOOKUP(A75,ConEnroll!$A$7:$S$341,13,0),0)</f>
        <v>13827.725</v>
      </c>
      <c r="AK75" s="14">
        <f t="shared" si="371"/>
        <v>12.04505662020906</v>
      </c>
      <c r="AL75" s="14">
        <f t="shared" si="439"/>
        <v>70672.209180000005</v>
      </c>
      <c r="AM75" s="14">
        <f t="shared" si="372"/>
        <v>61.561157822299656</v>
      </c>
      <c r="AN75" s="14">
        <f t="shared" si="373"/>
        <v>13241180.051010936</v>
      </c>
      <c r="AO75" s="14">
        <f t="shared" si="374"/>
        <v>11534.128964295242</v>
      </c>
      <c r="AP75" s="62"/>
      <c r="AQ75" s="14">
        <f t="shared" si="440"/>
        <v>176.79965156794424</v>
      </c>
      <c r="AR75" s="14">
        <f t="shared" si="325"/>
        <v>36.189293117324723</v>
      </c>
      <c r="AS75" s="14">
        <f t="shared" si="326"/>
        <v>12.586036742160282</v>
      </c>
      <c r="AT75" s="14">
        <f t="shared" si="375"/>
        <v>225.57498142742924</v>
      </c>
      <c r="AU75" s="37">
        <f t="shared" si="328"/>
        <v>1.9947287846807819E-2</v>
      </c>
      <c r="AV75" s="42"/>
      <c r="AW75" s="14" t="str">
        <f>IFERROR(VLOOKUP($A75,#REF!,27,0),"0")</f>
        <v>0</v>
      </c>
      <c r="AX75" s="14">
        <f t="shared" si="376"/>
        <v>0</v>
      </c>
      <c r="AY75" s="14" t="str">
        <f>IFERROR(VLOOKUP($A75,SpecEd22!#REF!,23,0)," ")</f>
        <v xml:space="preserve"> </v>
      </c>
      <c r="AZ75" s="14" t="e">
        <f t="shared" si="377"/>
        <v>#VALUE!</v>
      </c>
      <c r="BA75" s="14">
        <f>IFERROR(VLOOKUP($A75,ECFE!#REF!,23,0),0)</f>
        <v>0</v>
      </c>
      <c r="BB75" s="14">
        <f t="shared" si="378"/>
        <v>0</v>
      </c>
      <c r="BC75" s="14">
        <f>IFERROR(VLOOKUP($A75,#REF!,17,0),0)</f>
        <v>0</v>
      </c>
      <c r="BD75" s="14">
        <f t="shared" si="379"/>
        <v>0</v>
      </c>
      <c r="BE75" s="14">
        <f>IFERROR(VLOOKUP($A75,#REF!,9,0),0)</f>
        <v>0</v>
      </c>
      <c r="BF75" s="14">
        <f t="shared" si="380"/>
        <v>0</v>
      </c>
      <c r="BG75" s="14">
        <v>0</v>
      </c>
      <c r="BH75" s="14">
        <f t="shared" si="381"/>
        <v>0</v>
      </c>
      <c r="BI75" s="14">
        <f>IFERROR(VLOOKUP($A75,ConEnroll!$A$8:$S$601,15,0),0)</f>
        <v>-27</v>
      </c>
      <c r="BJ75" s="14">
        <f t="shared" si="382"/>
        <v>-2.3519163763066203E-2</v>
      </c>
      <c r="BK75" s="14">
        <f t="shared" si="383"/>
        <v>-27</v>
      </c>
      <c r="BL75" s="14">
        <f t="shared" si="384"/>
        <v>-2.3519163763066203E-2</v>
      </c>
      <c r="BM75" s="14" t="e">
        <f t="shared" si="385"/>
        <v>#VALUE!</v>
      </c>
      <c r="BN75" s="14" t="e">
        <f t="shared" si="386"/>
        <v>#VALUE!</v>
      </c>
      <c r="BO75" s="42"/>
      <c r="BP75" s="14">
        <f t="shared" si="331"/>
        <v>9996.1692073170725</v>
      </c>
      <c r="BQ75" s="14" t="e">
        <f t="shared" si="332"/>
        <v>#VALUE!</v>
      </c>
      <c r="BR75" s="14">
        <f t="shared" si="387"/>
        <v>61.584676986062725</v>
      </c>
      <c r="BS75" s="14" t="e">
        <f t="shared" si="334"/>
        <v>#VALUE!</v>
      </c>
      <c r="BT75" s="37" t="e">
        <f t="shared" si="335"/>
        <v>#VALUE!</v>
      </c>
      <c r="BU75" s="41"/>
      <c r="BV75" s="14" t="str">
        <f>IFERROR(VLOOKUP($A75,#REF!,27,0),"0")</f>
        <v>0</v>
      </c>
      <c r="BW75" s="14">
        <f t="shared" si="388"/>
        <v>0</v>
      </c>
      <c r="BX75" s="14" t="str">
        <f>IFERROR(VLOOKUP($A75,SpecEd22!$Z$22:$AV$606,59,0)," ")</f>
        <v xml:space="preserve"> </v>
      </c>
      <c r="BY75" s="14" t="e">
        <f t="shared" si="389"/>
        <v>#VALUE!</v>
      </c>
      <c r="BZ75" s="14">
        <f>IFERROR(VLOOKUP($A75,ECFE!#REF!,25,0),0)</f>
        <v>0</v>
      </c>
      <c r="CA75" s="14">
        <f t="shared" si="390"/>
        <v>0</v>
      </c>
      <c r="CB75" s="14">
        <f>IFERROR(VLOOKUP($A75,#REF!,17,0),0)</f>
        <v>0</v>
      </c>
      <c r="CC75" s="14">
        <f t="shared" si="391"/>
        <v>0</v>
      </c>
      <c r="CD75" s="14">
        <f>IFERROR(VLOOKUP($A75,#REF!,9,0),0)</f>
        <v>0</v>
      </c>
      <c r="CE75" s="14">
        <f t="shared" si="392"/>
        <v>0</v>
      </c>
      <c r="CF75" s="14">
        <v>0</v>
      </c>
      <c r="CG75" s="14">
        <f t="shared" si="393"/>
        <v>0</v>
      </c>
      <c r="CH75" s="14">
        <f>IFERROR(VLOOKUP($A75,ConEnroll!$A$8:$S$601,15,0),0)</f>
        <v>-27</v>
      </c>
      <c r="CI75" s="14">
        <f t="shared" si="394"/>
        <v>-2.3519163763066203E-2</v>
      </c>
      <c r="CJ75" s="14">
        <f t="shared" si="395"/>
        <v>-27</v>
      </c>
      <c r="CK75" s="14">
        <f t="shared" si="396"/>
        <v>-2.3519163763066203E-2</v>
      </c>
      <c r="CL75" s="14" t="e">
        <f t="shared" si="397"/>
        <v>#VALUE!</v>
      </c>
      <c r="CM75" s="14" t="e">
        <f t="shared" si="398"/>
        <v>#VALUE!</v>
      </c>
      <c r="CN75" s="42"/>
      <c r="CO75" s="14">
        <f t="shared" si="338"/>
        <v>-9819.3695557491283</v>
      </c>
      <c r="CP75" s="14" t="e">
        <f t="shared" si="339"/>
        <v>#VALUE!</v>
      </c>
      <c r="CQ75" s="14">
        <f t="shared" si="340"/>
        <v>-48.998640243902443</v>
      </c>
      <c r="CR75" s="14" t="e">
        <f t="shared" si="341"/>
        <v>#VALUE!</v>
      </c>
      <c r="CS75" s="37" t="e">
        <f t="shared" si="342"/>
        <v>#VALUE!</v>
      </c>
      <c r="CT75" s="239"/>
      <c r="CU75" s="239"/>
      <c r="CV75" s="468"/>
      <c r="CW75" s="14">
        <f>IFERROR(VLOOKUP($A75,BaseFY23!$A$7:$AK$527,6,0),0)</f>
        <v>1156</v>
      </c>
      <c r="CX75" s="14">
        <f>IFERROR(VLOOKUP($A75,BaseFY23!$A$7:$AN$528,28,0),0)</f>
        <v>11360092.25</v>
      </c>
      <c r="CY75" s="14">
        <f t="shared" si="399"/>
        <v>9827.0694204152242</v>
      </c>
      <c r="CZ75" s="14">
        <f>IFERROR(VLOOKUP($A75,SpecEd23!$A$21:$BB$605,23,0)," ")</f>
        <v>1728809.8276827035</v>
      </c>
      <c r="DA75" s="14">
        <f t="shared" si="400"/>
        <v>1495.510231559432</v>
      </c>
      <c r="DB75" s="14">
        <f>IFERROR(VLOOKUP($A75,ECFE!$A$16:$AB$347,7,0),0)</f>
        <v>45161.258999999998</v>
      </c>
      <c r="DC75" s="14">
        <f t="shared" si="401"/>
        <v>39.066833044982694</v>
      </c>
      <c r="DD75" s="14">
        <v>0</v>
      </c>
      <c r="DE75" s="14">
        <f t="shared" si="402"/>
        <v>0</v>
      </c>
      <c r="DF75" s="14">
        <f>IFERROR(VLOOKUP($A75,ConEnroll!$A$7:$S$338,10,0),0)</f>
        <v>11062.18</v>
      </c>
      <c r="DG75" s="14">
        <f t="shared" si="403"/>
        <v>9.5693598615916962</v>
      </c>
      <c r="DH75" s="14">
        <f t="shared" si="343"/>
        <v>56223.438999999998</v>
      </c>
      <c r="DI75" s="14">
        <f t="shared" si="404"/>
        <v>48.636192906574394</v>
      </c>
      <c r="DJ75" s="14">
        <f t="shared" si="344"/>
        <v>13145125.516682703</v>
      </c>
      <c r="DK75" s="14">
        <f t="shared" si="405"/>
        <v>11371.215844881232</v>
      </c>
      <c r="DL75" s="42"/>
      <c r="DM75" s="14">
        <f>IFERROR(VLOOKUP($A75,HouseFY23!$A$7:$AJ$528,28,0),0)</f>
        <v>11749065.25</v>
      </c>
      <c r="DN75" s="14">
        <f t="shared" si="406"/>
        <v>10163.551254325259</v>
      </c>
      <c r="DO75" s="14">
        <f>IFERROR(VLOOKUP($A75,Compens80percent!$A$13:$M$560,12,0),0)</f>
        <v>0</v>
      </c>
      <c r="DP75" s="14">
        <f t="shared" si="406"/>
        <v>0</v>
      </c>
      <c r="DQ75" s="14">
        <f t="shared" si="407"/>
        <v>11749065.25</v>
      </c>
      <c r="DR75" s="14">
        <f t="shared" si="408"/>
        <v>10234.377395470383</v>
      </c>
      <c r="DS75" s="14">
        <f>IFERROR(VLOOKUP($A75,SpecEd23!$A$21:$Z$550,14,0),0)</f>
        <v>1815102.2836460576</v>
      </c>
      <c r="DT75" s="14">
        <f t="shared" si="409"/>
        <v>1570.1576848149286</v>
      </c>
      <c r="DU75" s="14">
        <f>IFERROR(VLOOKUP($A75,ECFE!$A$16:$AB$347,9,0),0)</f>
        <v>46985.773863599999</v>
      </c>
      <c r="DV75" s="14">
        <f t="shared" si="410"/>
        <v>40.645133100000002</v>
      </c>
      <c r="DW75" s="14">
        <f>IFERROR(VLOOKUP($A75,ParaFY19!$A$21:$Z$543,7,0),0)</f>
        <v>10780</v>
      </c>
      <c r="DX75" s="14">
        <f t="shared" si="411"/>
        <v>9.3252595155709344</v>
      </c>
      <c r="DY75" s="14">
        <f>IFERROR(VLOOKUP($A75,ConEnroll!$A$7:$S$341,13,0),0)</f>
        <v>13827.725</v>
      </c>
      <c r="DZ75" s="14">
        <f t="shared" si="412"/>
        <v>11.961699826989619</v>
      </c>
      <c r="EA75" s="14">
        <f t="shared" si="345"/>
        <v>71593.498863600005</v>
      </c>
      <c r="EB75" s="14">
        <f t="shared" si="413"/>
        <v>61.93209244256056</v>
      </c>
      <c r="EC75" s="14">
        <f t="shared" si="346"/>
        <v>13635761.032509658</v>
      </c>
      <c r="ED75" s="14">
        <f t="shared" si="414"/>
        <v>11795.641031582749</v>
      </c>
      <c r="EE75" s="62"/>
      <c r="EF75" s="14">
        <f t="shared" si="347"/>
        <v>336.48183391003477</v>
      </c>
      <c r="EG75" s="14">
        <f t="shared" si="348"/>
        <v>74.647453255496657</v>
      </c>
      <c r="EH75" s="14">
        <f t="shared" si="349"/>
        <v>13.295899535986166</v>
      </c>
      <c r="EI75" s="14">
        <f t="shared" si="415"/>
        <v>424.42518670151759</v>
      </c>
      <c r="EJ75" s="37">
        <f t="shared" si="351"/>
        <v>3.7324521185003554E-2</v>
      </c>
      <c r="EK75" s="42"/>
      <c r="EL75" s="14" t="str">
        <f>IFERROR(VLOOKUP($A75,#REF!,27,0),"0")</f>
        <v>0</v>
      </c>
      <c r="EM75" s="14">
        <f t="shared" si="416"/>
        <v>0</v>
      </c>
      <c r="EN75" s="14" t="str">
        <f>IFERROR(VLOOKUP($A75,SpecEd23!#REF!,23,0)," ")</f>
        <v xml:space="preserve"> </v>
      </c>
      <c r="EO75" s="14" t="e">
        <f t="shared" si="417"/>
        <v>#VALUE!</v>
      </c>
      <c r="EP75" s="14">
        <f>IFERROR(VLOOKUP($A75,ECFE!#REF!,24,0),0)</f>
        <v>0</v>
      </c>
      <c r="EQ75" s="14">
        <f t="shared" si="418"/>
        <v>0</v>
      </c>
      <c r="ER75" s="14">
        <f>IFERROR(VLOOKUP($A75,#REF!,30,0),0)</f>
        <v>0</v>
      </c>
      <c r="ES75" s="14">
        <f t="shared" si="419"/>
        <v>0</v>
      </c>
      <c r="ET75" s="14">
        <f>IFERROR(VLOOKUP($A75,#REF!,12,0),0)</f>
        <v>0</v>
      </c>
      <c r="EU75" s="14">
        <f t="shared" si="420"/>
        <v>0</v>
      </c>
      <c r="EV75" s="14">
        <v>0</v>
      </c>
      <c r="EW75" s="14">
        <f t="shared" si="421"/>
        <v>0</v>
      </c>
      <c r="EX75" s="14">
        <f>IFERROR(VLOOKUP($A75,ConEnroll!$A$8:$S$601,16,0),0)</f>
        <v>150</v>
      </c>
      <c r="EY75" s="14">
        <f t="shared" si="422"/>
        <v>0.12975778546712802</v>
      </c>
      <c r="EZ75" s="14">
        <f t="shared" si="423"/>
        <v>150</v>
      </c>
      <c r="FA75" s="14">
        <f t="shared" si="424"/>
        <v>0.12975778546712802</v>
      </c>
      <c r="FB75" s="14" t="e">
        <f t="shared" si="425"/>
        <v>#VALUE!</v>
      </c>
      <c r="FC75" s="14" t="e">
        <f t="shared" si="426"/>
        <v>#VALUE!</v>
      </c>
      <c r="FD75" s="62"/>
      <c r="FE75" s="14">
        <f t="shared" si="352"/>
        <v>10163.551254325259</v>
      </c>
      <c r="FF75" s="14" t="e">
        <f t="shared" si="353"/>
        <v>#VALUE!</v>
      </c>
      <c r="FG75" s="14">
        <f t="shared" si="427"/>
        <v>61.802334657093432</v>
      </c>
      <c r="FH75" s="14" t="e">
        <f t="shared" si="354"/>
        <v>#VALUE!</v>
      </c>
      <c r="FI75" s="37" t="e">
        <f t="shared" si="355"/>
        <v>#VALUE!</v>
      </c>
      <c r="FJ75" s="12"/>
      <c r="FK75" s="14" t="str">
        <f>IFERROR(VLOOKUP($A75,#REF!,27,0),"0")</f>
        <v>0</v>
      </c>
      <c r="FL75" s="14">
        <f t="shared" si="428"/>
        <v>0</v>
      </c>
      <c r="FM75" s="14" t="str">
        <f>IFERROR(VLOOKUP($A75,SpecEd23!$X$22:$Y$610,59,0)," ")</f>
        <v xml:space="preserve"> </v>
      </c>
      <c r="FN75" s="14" t="e">
        <f t="shared" si="429"/>
        <v>#VALUE!</v>
      </c>
      <c r="FO75" s="14">
        <f>IFERROR(VLOOKUP($A75,ECFE!#REF!,26,0),0)</f>
        <v>0</v>
      </c>
      <c r="FP75" s="14">
        <f t="shared" si="430"/>
        <v>0</v>
      </c>
      <c r="FQ75" s="14">
        <f>IFERROR(VLOOKUP($A75,#REF!,16,0),0)</f>
        <v>0</v>
      </c>
      <c r="FR75" s="14">
        <f t="shared" si="431"/>
        <v>0</v>
      </c>
      <c r="FS75" s="14">
        <f>IFERROR(VLOOKUP($A75,#REF!,12,0),0)</f>
        <v>0</v>
      </c>
      <c r="FT75" s="14">
        <f t="shared" si="432"/>
        <v>0</v>
      </c>
      <c r="FU75" s="14">
        <v>0</v>
      </c>
      <c r="FV75" s="14">
        <f t="shared" si="433"/>
        <v>0</v>
      </c>
      <c r="FW75" s="14">
        <f>IFERROR(VLOOKUP($A75,ConEnroll!$A$8:$S$601,16,0),0)</f>
        <v>150</v>
      </c>
      <c r="FX75" s="14">
        <f t="shared" si="434"/>
        <v>0.12975778546712802</v>
      </c>
      <c r="FY75" s="14">
        <f t="shared" si="435"/>
        <v>150</v>
      </c>
      <c r="FZ75" s="14">
        <f t="shared" si="436"/>
        <v>0.12975778546712802</v>
      </c>
      <c r="GA75" s="14" t="e">
        <f t="shared" si="437"/>
        <v>#VALUE!</v>
      </c>
      <c r="GB75" s="14" t="e">
        <f t="shared" si="438"/>
        <v>#VALUE!</v>
      </c>
      <c r="GC75" s="39"/>
      <c r="GD75" s="14">
        <f t="shared" si="356"/>
        <v>-9827.0694204152242</v>
      </c>
      <c r="GE75" s="14" t="e">
        <f t="shared" si="357"/>
        <v>#VALUE!</v>
      </c>
      <c r="GF75" s="14">
        <f t="shared" si="358"/>
        <v>-48.506435121107266</v>
      </c>
      <c r="GG75" s="14" t="e">
        <f t="shared" si="359"/>
        <v>#VALUE!</v>
      </c>
      <c r="GH75" s="37" t="e">
        <f t="shared" si="360"/>
        <v>#VALUE!</v>
      </c>
    </row>
    <row r="76" spans="1:190" ht="12.5" x14ac:dyDescent="0.25">
      <c r="A76" s="67">
        <v>181</v>
      </c>
      <c r="B76" s="35">
        <v>1</v>
      </c>
      <c r="C76" s="14">
        <v>4</v>
      </c>
      <c r="D76" s="14"/>
      <c r="E76" s="14"/>
      <c r="F76" s="35" t="s">
        <v>2435</v>
      </c>
      <c r="G76" s="41"/>
      <c r="H76" s="14">
        <f>IFERROR(VLOOKUP($A76,BaseFY22!$A$7:$AK$528,6,0),0)</f>
        <v>6184</v>
      </c>
      <c r="I76" s="14">
        <f>IFERROR(VLOOKUP($A76,BaseFY22!$A$7:$AK$528,28,0),0)</f>
        <v>56877026.25</v>
      </c>
      <c r="J76" s="14">
        <f t="shared" si="361"/>
        <v>9197.4492642302721</v>
      </c>
      <c r="K76" s="14">
        <f>IFERROR(VLOOKUP($A76,SpecEd22!$A$21:$BB$605,24,0)," ")</f>
        <v>16057820.503326759</v>
      </c>
      <c r="L76" s="14">
        <f t="shared" si="362"/>
        <v>2596.6721383128652</v>
      </c>
      <c r="M76" s="14">
        <f>IFERROR(VLOOKUP($A76,ECFE!$A$16:$AB$347,7,0),0)</f>
        <v>397086.78899999999</v>
      </c>
      <c r="N76" s="14">
        <f t="shared" si="318"/>
        <v>64.211964586028458</v>
      </c>
      <c r="O76" s="14">
        <v>0</v>
      </c>
      <c r="P76" s="14">
        <f t="shared" si="318"/>
        <v>0</v>
      </c>
      <c r="Q76" s="14">
        <f>IFERROR(VLOOKUP($A76,ConEnroll!$A$7:$S$337,10,0),0)</f>
        <v>17353.47</v>
      </c>
      <c r="R76" s="14">
        <f t="shared" si="363"/>
        <v>2.8061885510996123</v>
      </c>
      <c r="S76" s="14">
        <f t="shared" si="319"/>
        <v>414440.25899999996</v>
      </c>
      <c r="T76" s="14">
        <f t="shared" si="364"/>
        <v>67.018153137128067</v>
      </c>
      <c r="U76" s="14">
        <f t="shared" si="320"/>
        <v>73349287.012326762</v>
      </c>
      <c r="V76" s="14">
        <f t="shared" si="365"/>
        <v>11861.139555680265</v>
      </c>
      <c r="W76" s="42"/>
      <c r="X76" s="14">
        <f>IFERROR(VLOOKUP($A76,HouseFY22!$A$6:$AJ$528,28,0),0)</f>
        <v>58031618.569950998</v>
      </c>
      <c r="Y76" s="14">
        <f t="shared" si="366"/>
        <v>9384.1556549079887</v>
      </c>
      <c r="Z76" s="14">
        <f>IFERROR(VLOOKUP($A76,Compens80percent!$A$13:$M$560,12,0),0)</f>
        <v>0</v>
      </c>
      <c r="AA76" s="14">
        <f t="shared" si="366"/>
        <v>0</v>
      </c>
      <c r="AB76" s="14">
        <f t="shared" si="367"/>
        <v>58031618.569950998</v>
      </c>
      <c r="AC76" s="14">
        <f t="shared" si="366"/>
        <v>9384.1556549079887</v>
      </c>
      <c r="AD76" s="14">
        <f>IFERROR(VLOOKUP(A76,SpecEd22!$A$21:$Z$550,14,0),0)</f>
        <v>16232417.977607297</v>
      </c>
      <c r="AE76" s="14">
        <f t="shared" si="368"/>
        <v>2624.9058825367556</v>
      </c>
      <c r="AF76" s="14">
        <f>IFERROR(VLOOKUP($A76,ECFE!$A$16:$AB$348,8,0),0)</f>
        <v>405028.52478000004</v>
      </c>
      <c r="AG76" s="14">
        <f t="shared" si="369"/>
        <v>65.496203877749039</v>
      </c>
      <c r="AH76" s="14">
        <f>IFERROR(VLOOKUP(A76,ParaFY19!$A$21:$Z$543,7,0),0)</f>
        <v>57428</v>
      </c>
      <c r="AI76" s="14">
        <f t="shared" si="370"/>
        <v>9.2865459249676583</v>
      </c>
      <c r="AJ76" s="14">
        <f>IFERROR(VLOOKUP(A76,ConEnroll!$A$7:$S$341,13,0),0)</f>
        <v>21691.837500000001</v>
      </c>
      <c r="AK76" s="14">
        <f t="shared" si="371"/>
        <v>3.507735688874515</v>
      </c>
      <c r="AL76" s="14">
        <f t="shared" si="439"/>
        <v>484148.36228000006</v>
      </c>
      <c r="AM76" s="14">
        <f t="shared" si="372"/>
        <v>78.290485491591213</v>
      </c>
      <c r="AN76" s="14">
        <f t="shared" si="373"/>
        <v>74748184.909838289</v>
      </c>
      <c r="AO76" s="14">
        <f t="shared" si="374"/>
        <v>12087.352022936335</v>
      </c>
      <c r="AP76" s="62"/>
      <c r="AQ76" s="14">
        <f t="shared" si="440"/>
        <v>186.70639067771663</v>
      </c>
      <c r="AR76" s="14">
        <f t="shared" si="325"/>
        <v>28.233744223890426</v>
      </c>
      <c r="AS76" s="14">
        <f t="shared" si="326"/>
        <v>11.272332354463146</v>
      </c>
      <c r="AT76" s="14">
        <f t="shared" si="375"/>
        <v>226.2124672560702</v>
      </c>
      <c r="AU76" s="37">
        <f t="shared" si="328"/>
        <v>1.9071731362248216E-2</v>
      </c>
      <c r="AV76" s="42"/>
      <c r="AW76" s="14" t="str">
        <f>IFERROR(VLOOKUP($A76,#REF!,27,0),"0")</f>
        <v>0</v>
      </c>
      <c r="AX76" s="14">
        <f t="shared" si="376"/>
        <v>0</v>
      </c>
      <c r="AY76" s="14" t="str">
        <f>IFERROR(VLOOKUP($A76,SpecEd22!#REF!,23,0)," ")</f>
        <v xml:space="preserve"> </v>
      </c>
      <c r="AZ76" s="14" t="e">
        <f t="shared" si="377"/>
        <v>#VALUE!</v>
      </c>
      <c r="BA76" s="14">
        <f>IFERROR(VLOOKUP($A76,ECFE!#REF!,23,0),0)</f>
        <v>0</v>
      </c>
      <c r="BB76" s="14">
        <f t="shared" si="378"/>
        <v>0</v>
      </c>
      <c r="BC76" s="14">
        <f>IFERROR(VLOOKUP($A76,#REF!,17,0),0)</f>
        <v>0</v>
      </c>
      <c r="BD76" s="14">
        <f t="shared" si="379"/>
        <v>0</v>
      </c>
      <c r="BE76" s="14">
        <f>IFERROR(VLOOKUP($A76,#REF!,9,0),0)</f>
        <v>0</v>
      </c>
      <c r="BF76" s="14">
        <f t="shared" si="380"/>
        <v>0</v>
      </c>
      <c r="BG76" s="14">
        <v>0</v>
      </c>
      <c r="BH76" s="14">
        <f t="shared" si="381"/>
        <v>0</v>
      </c>
      <c r="BI76" s="14">
        <f>IFERROR(VLOOKUP($A76,ConEnroll!$A$8:$S$601,15,0),0)</f>
        <v>-29</v>
      </c>
      <c r="BJ76" s="14">
        <f t="shared" si="382"/>
        <v>-4.6895213454075033E-3</v>
      </c>
      <c r="BK76" s="14">
        <f t="shared" si="383"/>
        <v>-29</v>
      </c>
      <c r="BL76" s="14">
        <f t="shared" si="384"/>
        <v>-4.6895213454075033E-3</v>
      </c>
      <c r="BM76" s="14" t="e">
        <f t="shared" si="385"/>
        <v>#VALUE!</v>
      </c>
      <c r="BN76" s="14" t="e">
        <f t="shared" si="386"/>
        <v>#VALUE!</v>
      </c>
      <c r="BO76" s="42"/>
      <c r="BP76" s="14">
        <f t="shared" si="331"/>
        <v>9384.1556549079887</v>
      </c>
      <c r="BQ76" s="14" t="e">
        <f t="shared" si="332"/>
        <v>#VALUE!</v>
      </c>
      <c r="BR76" s="14">
        <f t="shared" si="387"/>
        <v>78.295175012936625</v>
      </c>
      <c r="BS76" s="14" t="e">
        <f t="shared" si="334"/>
        <v>#VALUE!</v>
      </c>
      <c r="BT76" s="37" t="e">
        <f t="shared" si="335"/>
        <v>#VALUE!</v>
      </c>
      <c r="BU76" s="41"/>
      <c r="BV76" s="14" t="str">
        <f>IFERROR(VLOOKUP($A76,#REF!,27,0),"0")</f>
        <v>0</v>
      </c>
      <c r="BW76" s="14">
        <f t="shared" si="388"/>
        <v>0</v>
      </c>
      <c r="BX76" s="14" t="str">
        <f>IFERROR(VLOOKUP($A76,SpecEd22!$Z$22:$AV$606,59,0)," ")</f>
        <v xml:space="preserve"> </v>
      </c>
      <c r="BY76" s="14" t="e">
        <f t="shared" si="389"/>
        <v>#VALUE!</v>
      </c>
      <c r="BZ76" s="14">
        <f>IFERROR(VLOOKUP($A76,ECFE!#REF!,25,0),0)</f>
        <v>0</v>
      </c>
      <c r="CA76" s="14">
        <f t="shared" si="390"/>
        <v>0</v>
      </c>
      <c r="CB76" s="14">
        <f>IFERROR(VLOOKUP($A76,#REF!,17,0),0)</f>
        <v>0</v>
      </c>
      <c r="CC76" s="14">
        <f t="shared" si="391"/>
        <v>0</v>
      </c>
      <c r="CD76" s="14">
        <f>IFERROR(VLOOKUP($A76,#REF!,9,0),0)</f>
        <v>0</v>
      </c>
      <c r="CE76" s="14">
        <f t="shared" si="392"/>
        <v>0</v>
      </c>
      <c r="CF76" s="14">
        <v>0</v>
      </c>
      <c r="CG76" s="14">
        <f t="shared" si="393"/>
        <v>0</v>
      </c>
      <c r="CH76" s="14">
        <f>IFERROR(VLOOKUP($A76,ConEnroll!$A$8:$S$601,15,0),0)</f>
        <v>-29</v>
      </c>
      <c r="CI76" s="14">
        <f t="shared" si="394"/>
        <v>-4.6895213454075033E-3</v>
      </c>
      <c r="CJ76" s="14">
        <f t="shared" si="395"/>
        <v>-29</v>
      </c>
      <c r="CK76" s="14">
        <f t="shared" si="396"/>
        <v>-4.6895213454075033E-3</v>
      </c>
      <c r="CL76" s="14" t="e">
        <f t="shared" si="397"/>
        <v>#VALUE!</v>
      </c>
      <c r="CM76" s="14" t="e">
        <f t="shared" si="398"/>
        <v>#VALUE!</v>
      </c>
      <c r="CN76" s="42"/>
      <c r="CO76" s="14">
        <f t="shared" si="338"/>
        <v>-9197.4492642302721</v>
      </c>
      <c r="CP76" s="14" t="e">
        <f t="shared" si="339"/>
        <v>#VALUE!</v>
      </c>
      <c r="CQ76" s="14">
        <f t="shared" si="340"/>
        <v>-67.022842658473479</v>
      </c>
      <c r="CR76" s="14" t="e">
        <f t="shared" si="341"/>
        <v>#VALUE!</v>
      </c>
      <c r="CS76" s="37" t="e">
        <f t="shared" si="342"/>
        <v>#VALUE!</v>
      </c>
      <c r="CT76" s="239"/>
      <c r="CU76" s="239"/>
      <c r="CV76" s="468"/>
      <c r="CW76" s="14">
        <f>IFERROR(VLOOKUP($A76,BaseFY23!$A$7:$AK$527,6,0),0)</f>
        <v>6096.0758980000001</v>
      </c>
      <c r="CX76" s="14">
        <f>IFERROR(VLOOKUP($A76,BaseFY23!$A$7:$AN$528,28,0),0)</f>
        <v>56371195.75</v>
      </c>
      <c r="CY76" s="14">
        <f t="shared" si="399"/>
        <v>9247.128266315427</v>
      </c>
      <c r="CZ76" s="14">
        <f>IFERROR(VLOOKUP($A76,SpecEd23!$A$21:$BB$605,23,0)," ")</f>
        <v>16860406.489040852</v>
      </c>
      <c r="DA76" s="14">
        <f t="shared" si="400"/>
        <v>2765.7802775343416</v>
      </c>
      <c r="DB76" s="14">
        <f>IFERROR(VLOOKUP($A76,ECFE!$A$16:$AB$347,7,0),0)</f>
        <v>397086.78899999999</v>
      </c>
      <c r="DC76" s="14">
        <f t="shared" si="401"/>
        <v>65.138097957454264</v>
      </c>
      <c r="DD76" s="14">
        <v>0</v>
      </c>
      <c r="DE76" s="14">
        <f t="shared" si="402"/>
        <v>0</v>
      </c>
      <c r="DF76" s="14">
        <f>IFERROR(VLOOKUP($A76,ConEnroll!$A$7:$S$338,10,0),0)</f>
        <v>17353.47</v>
      </c>
      <c r="DG76" s="14">
        <f t="shared" si="403"/>
        <v>2.8466623923913619</v>
      </c>
      <c r="DH76" s="14">
        <f t="shared" si="343"/>
        <v>414440.25899999996</v>
      </c>
      <c r="DI76" s="14">
        <f t="shared" si="404"/>
        <v>67.984760349845629</v>
      </c>
      <c r="DJ76" s="14">
        <f t="shared" si="344"/>
        <v>73646042.498040855</v>
      </c>
      <c r="DK76" s="14">
        <f t="shared" si="405"/>
        <v>12080.893304199615</v>
      </c>
      <c r="DL76" s="42"/>
      <c r="DM76" s="14">
        <f>IFERROR(VLOOKUP($A76,HouseFY23!$A$7:$AJ$528,28,0),0)</f>
        <v>58511309.659999996</v>
      </c>
      <c r="DN76" s="14">
        <f t="shared" si="406"/>
        <v>9598.1924501951125</v>
      </c>
      <c r="DO76" s="14">
        <f>IFERROR(VLOOKUP($A76,Compens80percent!$A$13:$M$560,12,0),0)</f>
        <v>0</v>
      </c>
      <c r="DP76" s="14">
        <f t="shared" si="406"/>
        <v>0</v>
      </c>
      <c r="DQ76" s="14">
        <f t="shared" si="407"/>
        <v>58511309.659999996</v>
      </c>
      <c r="DR76" s="14">
        <f t="shared" si="408"/>
        <v>9461.7253654592496</v>
      </c>
      <c r="DS76" s="14">
        <f>IFERROR(VLOOKUP($A76,SpecEd23!$A$21:$Z$550,14,0),0)</f>
        <v>17259287.342786256</v>
      </c>
      <c r="DT76" s="14">
        <f t="shared" si="409"/>
        <v>2831.2126737871949</v>
      </c>
      <c r="DU76" s="14">
        <f>IFERROR(VLOOKUP($A76,ECFE!$A$16:$AB$347,9,0),0)</f>
        <v>413129.09527560003</v>
      </c>
      <c r="DV76" s="14">
        <f t="shared" si="410"/>
        <v>67.769677114935433</v>
      </c>
      <c r="DW76" s="14">
        <f>IFERROR(VLOOKUP($A76,ParaFY19!$A$21:$Z$543,7,0),0)</f>
        <v>57428</v>
      </c>
      <c r="DX76" s="14">
        <f t="shared" si="411"/>
        <v>9.4204863851581919</v>
      </c>
      <c r="DY76" s="14">
        <f>IFERROR(VLOOKUP($A76,ConEnroll!$A$7:$S$341,13,0),0)</f>
        <v>21691.837500000001</v>
      </c>
      <c r="DZ76" s="14">
        <f t="shared" si="412"/>
        <v>3.5583279904892025</v>
      </c>
      <c r="EA76" s="14">
        <f t="shared" si="345"/>
        <v>492248.93277560006</v>
      </c>
      <c r="EB76" s="14">
        <f t="shared" si="413"/>
        <v>80.748491490582822</v>
      </c>
      <c r="EC76" s="14">
        <f t="shared" si="346"/>
        <v>76262845.935561851</v>
      </c>
      <c r="ED76" s="14">
        <f t="shared" si="414"/>
        <v>12510.153615472891</v>
      </c>
      <c r="EE76" s="62"/>
      <c r="EF76" s="14">
        <f t="shared" si="347"/>
        <v>351.06418387968552</v>
      </c>
      <c r="EG76" s="14">
        <f t="shared" si="348"/>
        <v>65.432396252853323</v>
      </c>
      <c r="EH76" s="14">
        <f t="shared" si="349"/>
        <v>12.763731140737193</v>
      </c>
      <c r="EI76" s="14">
        <f t="shared" si="415"/>
        <v>429.26031127327605</v>
      </c>
      <c r="EJ76" s="37">
        <f t="shared" si="351"/>
        <v>3.5532166410579477E-2</v>
      </c>
      <c r="EK76" s="42"/>
      <c r="EL76" s="14" t="str">
        <f>IFERROR(VLOOKUP($A76,#REF!,27,0),"0")</f>
        <v>0</v>
      </c>
      <c r="EM76" s="14">
        <f t="shared" si="416"/>
        <v>0</v>
      </c>
      <c r="EN76" s="14" t="str">
        <f>IFERROR(VLOOKUP($A76,SpecEd23!#REF!,23,0)," ")</f>
        <v xml:space="preserve"> </v>
      </c>
      <c r="EO76" s="14" t="e">
        <f t="shared" si="417"/>
        <v>#VALUE!</v>
      </c>
      <c r="EP76" s="14">
        <f>IFERROR(VLOOKUP($A76,ECFE!#REF!,24,0),0)</f>
        <v>0</v>
      </c>
      <c r="EQ76" s="14">
        <f t="shared" si="418"/>
        <v>0</v>
      </c>
      <c r="ER76" s="14">
        <f>IFERROR(VLOOKUP($A76,#REF!,30,0),0)</f>
        <v>0</v>
      </c>
      <c r="ES76" s="14">
        <f t="shared" si="419"/>
        <v>0</v>
      </c>
      <c r="ET76" s="14">
        <f>IFERROR(VLOOKUP($A76,#REF!,12,0),0)</f>
        <v>0</v>
      </c>
      <c r="EU76" s="14">
        <f t="shared" si="420"/>
        <v>0</v>
      </c>
      <c r="EV76" s="14">
        <v>0</v>
      </c>
      <c r="EW76" s="14">
        <f t="shared" si="421"/>
        <v>0</v>
      </c>
      <c r="EX76" s="14">
        <f>IFERROR(VLOOKUP($A76,ConEnroll!$A$8:$S$601,16,0),0)</f>
        <v>152</v>
      </c>
      <c r="EY76" s="14">
        <f t="shared" si="422"/>
        <v>2.49340727614412E-2</v>
      </c>
      <c r="EZ76" s="14">
        <f t="shared" si="423"/>
        <v>152</v>
      </c>
      <c r="FA76" s="14">
        <f t="shared" si="424"/>
        <v>2.49340727614412E-2</v>
      </c>
      <c r="FB76" s="14" t="e">
        <f t="shared" si="425"/>
        <v>#VALUE!</v>
      </c>
      <c r="FC76" s="14" t="e">
        <f t="shared" si="426"/>
        <v>#VALUE!</v>
      </c>
      <c r="FD76" s="62"/>
      <c r="FE76" s="14">
        <f t="shared" si="352"/>
        <v>9598.1924501951125</v>
      </c>
      <c r="FF76" s="14" t="e">
        <f t="shared" si="353"/>
        <v>#VALUE!</v>
      </c>
      <c r="FG76" s="14">
        <f t="shared" si="427"/>
        <v>80.723557417821382</v>
      </c>
      <c r="FH76" s="14" t="e">
        <f t="shared" si="354"/>
        <v>#VALUE!</v>
      </c>
      <c r="FI76" s="37" t="e">
        <f t="shared" si="355"/>
        <v>#VALUE!</v>
      </c>
      <c r="FJ76" s="12"/>
      <c r="FK76" s="14" t="str">
        <f>IFERROR(VLOOKUP($A76,#REF!,27,0),"0")</f>
        <v>0</v>
      </c>
      <c r="FL76" s="14">
        <f t="shared" si="428"/>
        <v>0</v>
      </c>
      <c r="FM76" s="14" t="str">
        <f>IFERROR(VLOOKUP($A76,SpecEd23!$X$22:$Y$610,59,0)," ")</f>
        <v xml:space="preserve"> </v>
      </c>
      <c r="FN76" s="14" t="e">
        <f t="shared" si="429"/>
        <v>#VALUE!</v>
      </c>
      <c r="FO76" s="14">
        <f>IFERROR(VLOOKUP($A76,ECFE!#REF!,26,0),0)</f>
        <v>0</v>
      </c>
      <c r="FP76" s="14">
        <f t="shared" si="430"/>
        <v>0</v>
      </c>
      <c r="FQ76" s="14">
        <f>IFERROR(VLOOKUP($A76,#REF!,16,0),0)</f>
        <v>0</v>
      </c>
      <c r="FR76" s="14">
        <f t="shared" si="431"/>
        <v>0</v>
      </c>
      <c r="FS76" s="14">
        <f>IFERROR(VLOOKUP($A76,#REF!,12,0),0)</f>
        <v>0</v>
      </c>
      <c r="FT76" s="14">
        <f t="shared" si="432"/>
        <v>0</v>
      </c>
      <c r="FU76" s="14">
        <v>0</v>
      </c>
      <c r="FV76" s="14">
        <f t="shared" si="433"/>
        <v>0</v>
      </c>
      <c r="FW76" s="14">
        <f>IFERROR(VLOOKUP($A76,ConEnroll!$A$8:$S$601,16,0),0)</f>
        <v>152</v>
      </c>
      <c r="FX76" s="14">
        <f t="shared" si="434"/>
        <v>2.49340727614412E-2</v>
      </c>
      <c r="FY76" s="14">
        <f t="shared" si="435"/>
        <v>152</v>
      </c>
      <c r="FZ76" s="14">
        <f t="shared" si="436"/>
        <v>2.49340727614412E-2</v>
      </c>
      <c r="GA76" s="14" t="e">
        <f t="shared" si="437"/>
        <v>#VALUE!</v>
      </c>
      <c r="GB76" s="14" t="e">
        <f t="shared" si="438"/>
        <v>#VALUE!</v>
      </c>
      <c r="GC76" s="39"/>
      <c r="GD76" s="14">
        <f t="shared" si="356"/>
        <v>-9247.128266315427</v>
      </c>
      <c r="GE76" s="14" t="e">
        <f t="shared" si="357"/>
        <v>#VALUE!</v>
      </c>
      <c r="GF76" s="14">
        <f t="shared" si="358"/>
        <v>-67.95982627708419</v>
      </c>
      <c r="GG76" s="14" t="e">
        <f t="shared" si="359"/>
        <v>#VALUE!</v>
      </c>
      <c r="GH76" s="37" t="e">
        <f t="shared" si="360"/>
        <v>#VALUE!</v>
      </c>
    </row>
    <row r="77" spans="1:190" ht="12.5" x14ac:dyDescent="0.25">
      <c r="A77" s="67">
        <v>182</v>
      </c>
      <c r="B77" s="35">
        <v>1</v>
      </c>
      <c r="C77" s="14">
        <v>5</v>
      </c>
      <c r="D77" s="14"/>
      <c r="E77" s="14"/>
      <c r="F77" s="35" t="s">
        <v>2436</v>
      </c>
      <c r="G77" s="41"/>
      <c r="H77" s="14">
        <f>IFERROR(VLOOKUP($A77,BaseFY22!$A$7:$AK$528,6,0),0)</f>
        <v>1000</v>
      </c>
      <c r="I77" s="14">
        <f>IFERROR(VLOOKUP($A77,BaseFY22!$A$7:$AK$528,28,0),0)</f>
        <v>9105304.8758690003</v>
      </c>
      <c r="J77" s="14">
        <f t="shared" si="361"/>
        <v>9105.3048758690002</v>
      </c>
      <c r="K77" s="14">
        <f>IFERROR(VLOOKUP($A77,SpecEd22!$A$21:$BB$605,24,0)," ")</f>
        <v>1889173.6191825923</v>
      </c>
      <c r="L77" s="14">
        <f t="shared" si="362"/>
        <v>1889.1736191825923</v>
      </c>
      <c r="M77" s="14">
        <f>IFERROR(VLOOKUP($A77,ECFE!$A$16:$AB$347,7,0),0)</f>
        <v>62682.014999999999</v>
      </c>
      <c r="N77" s="14">
        <f t="shared" si="318"/>
        <v>62.682015</v>
      </c>
      <c r="O77" s="14">
        <v>0</v>
      </c>
      <c r="P77" s="14">
        <f t="shared" si="318"/>
        <v>0</v>
      </c>
      <c r="Q77" s="14">
        <f>IFERROR(VLOOKUP($A77,ConEnroll!$A$7:$S$337,10,0),0)</f>
        <v>20656.39</v>
      </c>
      <c r="R77" s="14">
        <f t="shared" si="363"/>
        <v>20.656389999999998</v>
      </c>
      <c r="S77" s="14">
        <f t="shared" si="319"/>
        <v>83338.404999999999</v>
      </c>
      <c r="T77" s="14">
        <f t="shared" si="364"/>
        <v>83.338404999999995</v>
      </c>
      <c r="U77" s="14">
        <f t="shared" si="320"/>
        <v>11077816.900051592</v>
      </c>
      <c r="V77" s="14">
        <f t="shared" si="365"/>
        <v>11077.816900051592</v>
      </c>
      <c r="W77" s="42"/>
      <c r="X77" s="14">
        <f>IFERROR(VLOOKUP($A77,HouseFY22!$A$6:$AJ$528,28,0),0)</f>
        <v>9263382.8758690003</v>
      </c>
      <c r="Y77" s="14">
        <f t="shared" si="366"/>
        <v>9263.3828758689997</v>
      </c>
      <c r="Z77" s="14">
        <f>IFERROR(VLOOKUP($A77,Compens80percent!$A$13:$M$560,12,0),0)</f>
        <v>0</v>
      </c>
      <c r="AA77" s="14">
        <f t="shared" si="366"/>
        <v>0</v>
      </c>
      <c r="AB77" s="14">
        <f t="shared" si="367"/>
        <v>9263382.8758690003</v>
      </c>
      <c r="AC77" s="14">
        <f t="shared" si="366"/>
        <v>9263.3828758689997</v>
      </c>
      <c r="AD77" s="14">
        <f>IFERROR(VLOOKUP(A77,SpecEd22!$A$21:$Z$550,14,0),0)</f>
        <v>1921796.4208739777</v>
      </c>
      <c r="AE77" s="14">
        <f t="shared" si="368"/>
        <v>1921.7964208739777</v>
      </c>
      <c r="AF77" s="14">
        <f>IFERROR(VLOOKUP($A77,ECFE!$A$16:$AB$348,8,0),0)</f>
        <v>63935.655300000006</v>
      </c>
      <c r="AG77" s="14">
        <f t="shared" si="369"/>
        <v>63.935655300000008</v>
      </c>
      <c r="AH77" s="14">
        <f>IFERROR(VLOOKUP(A77,ParaFY19!$A$21:$Z$543,7,0),0)</f>
        <v>7840</v>
      </c>
      <c r="AI77" s="14">
        <f t="shared" si="370"/>
        <v>7.84</v>
      </c>
      <c r="AJ77" s="14">
        <f>IFERROR(VLOOKUP(A77,ConEnroll!$A$7:$S$341,13,0),0)</f>
        <v>25820.487499999999</v>
      </c>
      <c r="AK77" s="14">
        <f t="shared" si="371"/>
        <v>25.820487499999999</v>
      </c>
      <c r="AL77" s="14">
        <f t="shared" si="439"/>
        <v>97596.142800000016</v>
      </c>
      <c r="AM77" s="14">
        <f t="shared" si="372"/>
        <v>97.59614280000001</v>
      </c>
      <c r="AN77" s="14">
        <f t="shared" si="373"/>
        <v>11282775.439542977</v>
      </c>
      <c r="AO77" s="14">
        <f t="shared" si="374"/>
        <v>11282.775439542977</v>
      </c>
      <c r="AP77" s="62"/>
      <c r="AQ77" s="14">
        <f t="shared" si="440"/>
        <v>158.07799999999952</v>
      </c>
      <c r="AR77" s="14">
        <f t="shared" si="325"/>
        <v>32.622801691385348</v>
      </c>
      <c r="AS77" s="14">
        <f t="shared" si="326"/>
        <v>14.257737800000015</v>
      </c>
      <c r="AT77" s="14">
        <f t="shared" si="375"/>
        <v>204.9585394913849</v>
      </c>
      <c r="AU77" s="37">
        <f t="shared" si="328"/>
        <v>1.8501708535228666E-2</v>
      </c>
      <c r="AV77" s="42"/>
      <c r="AW77" s="14" t="str">
        <f>IFERROR(VLOOKUP($A77,#REF!,27,0),"0")</f>
        <v>0</v>
      </c>
      <c r="AX77" s="14">
        <f t="shared" si="376"/>
        <v>0</v>
      </c>
      <c r="AY77" s="14" t="str">
        <f>IFERROR(VLOOKUP($A77,SpecEd22!#REF!,23,0)," ")</f>
        <v xml:space="preserve"> </v>
      </c>
      <c r="AZ77" s="14" t="e">
        <f t="shared" si="377"/>
        <v>#VALUE!</v>
      </c>
      <c r="BA77" s="14">
        <f>IFERROR(VLOOKUP($A77,ECFE!#REF!,23,0),0)</f>
        <v>0</v>
      </c>
      <c r="BB77" s="14">
        <f t="shared" si="378"/>
        <v>0</v>
      </c>
      <c r="BC77" s="14">
        <f>IFERROR(VLOOKUP($A77,#REF!,17,0),0)</f>
        <v>0</v>
      </c>
      <c r="BD77" s="14">
        <f t="shared" si="379"/>
        <v>0</v>
      </c>
      <c r="BE77" s="14">
        <f>IFERROR(VLOOKUP($A77,#REF!,9,0),0)</f>
        <v>0</v>
      </c>
      <c r="BF77" s="14">
        <f t="shared" si="380"/>
        <v>0</v>
      </c>
      <c r="BG77" s="14">
        <v>0</v>
      </c>
      <c r="BH77" s="14">
        <f t="shared" si="381"/>
        <v>0</v>
      </c>
      <c r="BI77" s="14">
        <f>IFERROR(VLOOKUP($A77,ConEnroll!$A$8:$S$601,15,0),0)</f>
        <v>-22</v>
      </c>
      <c r="BJ77" s="14">
        <f t="shared" si="382"/>
        <v>-2.1999999999999999E-2</v>
      </c>
      <c r="BK77" s="14">
        <f t="shared" si="383"/>
        <v>-22</v>
      </c>
      <c r="BL77" s="14">
        <f t="shared" si="384"/>
        <v>-2.1999999999999999E-2</v>
      </c>
      <c r="BM77" s="14" t="e">
        <f t="shared" si="385"/>
        <v>#VALUE!</v>
      </c>
      <c r="BN77" s="14" t="e">
        <f t="shared" si="386"/>
        <v>#VALUE!</v>
      </c>
      <c r="BO77" s="42"/>
      <c r="BP77" s="14">
        <f t="shared" si="331"/>
        <v>9263.3828758689997</v>
      </c>
      <c r="BQ77" s="14" t="e">
        <f t="shared" si="332"/>
        <v>#VALUE!</v>
      </c>
      <c r="BR77" s="14">
        <f t="shared" si="387"/>
        <v>97.618142800000015</v>
      </c>
      <c r="BS77" s="14" t="e">
        <f t="shared" si="334"/>
        <v>#VALUE!</v>
      </c>
      <c r="BT77" s="37" t="e">
        <f t="shared" si="335"/>
        <v>#VALUE!</v>
      </c>
      <c r="BU77" s="41"/>
      <c r="BV77" s="14" t="str">
        <f>IFERROR(VLOOKUP($A77,#REF!,27,0),"0")</f>
        <v>0</v>
      </c>
      <c r="BW77" s="14">
        <f t="shared" si="388"/>
        <v>0</v>
      </c>
      <c r="BX77" s="14" t="str">
        <f>IFERROR(VLOOKUP($A77,SpecEd22!$Z$22:$AV$606,59,0)," ")</f>
        <v xml:space="preserve"> </v>
      </c>
      <c r="BY77" s="14" t="e">
        <f t="shared" si="389"/>
        <v>#VALUE!</v>
      </c>
      <c r="BZ77" s="14">
        <f>IFERROR(VLOOKUP($A77,ECFE!#REF!,25,0),0)</f>
        <v>0</v>
      </c>
      <c r="CA77" s="14">
        <f t="shared" si="390"/>
        <v>0</v>
      </c>
      <c r="CB77" s="14">
        <f>IFERROR(VLOOKUP($A77,#REF!,17,0),0)</f>
        <v>0</v>
      </c>
      <c r="CC77" s="14">
        <f t="shared" si="391"/>
        <v>0</v>
      </c>
      <c r="CD77" s="14">
        <f>IFERROR(VLOOKUP($A77,#REF!,9,0),0)</f>
        <v>0</v>
      </c>
      <c r="CE77" s="14">
        <f t="shared" si="392"/>
        <v>0</v>
      </c>
      <c r="CF77" s="14">
        <v>0</v>
      </c>
      <c r="CG77" s="14">
        <f t="shared" si="393"/>
        <v>0</v>
      </c>
      <c r="CH77" s="14">
        <f>IFERROR(VLOOKUP($A77,ConEnroll!$A$8:$S$601,15,0),0)</f>
        <v>-22</v>
      </c>
      <c r="CI77" s="14">
        <f t="shared" si="394"/>
        <v>-2.1999999999999999E-2</v>
      </c>
      <c r="CJ77" s="14">
        <f t="shared" si="395"/>
        <v>-22</v>
      </c>
      <c r="CK77" s="14">
        <f t="shared" si="396"/>
        <v>-2.1999999999999999E-2</v>
      </c>
      <c r="CL77" s="14" t="e">
        <f t="shared" si="397"/>
        <v>#VALUE!</v>
      </c>
      <c r="CM77" s="14" t="e">
        <f t="shared" si="398"/>
        <v>#VALUE!</v>
      </c>
      <c r="CN77" s="42"/>
      <c r="CO77" s="14">
        <f t="shared" si="338"/>
        <v>-9105.3048758690002</v>
      </c>
      <c r="CP77" s="14" t="e">
        <f t="shared" si="339"/>
        <v>#VALUE!</v>
      </c>
      <c r="CQ77" s="14">
        <f t="shared" si="340"/>
        <v>-83.360405</v>
      </c>
      <c r="CR77" s="14" t="e">
        <f t="shared" si="341"/>
        <v>#VALUE!</v>
      </c>
      <c r="CS77" s="37" t="e">
        <f t="shared" si="342"/>
        <v>#VALUE!</v>
      </c>
      <c r="CT77" s="239"/>
      <c r="CU77" s="239"/>
      <c r="CV77" s="468"/>
      <c r="CW77" s="14">
        <f>IFERROR(VLOOKUP($A77,BaseFY23!$A$7:$AK$527,6,0),0)</f>
        <v>1005.754966</v>
      </c>
      <c r="CX77" s="14">
        <f>IFERROR(VLOOKUP($A77,BaseFY23!$A$7:$AN$528,28,0),0)</f>
        <v>9178627.4172879998</v>
      </c>
      <c r="CY77" s="14">
        <f t="shared" si="399"/>
        <v>9126.1069818948326</v>
      </c>
      <c r="CZ77" s="14">
        <f>IFERROR(VLOOKUP($A77,SpecEd23!$A$21:$BB$605,23,0)," ")</f>
        <v>2069951.4062715282</v>
      </c>
      <c r="DA77" s="14">
        <f t="shared" si="400"/>
        <v>2058.1070700589794</v>
      </c>
      <c r="DB77" s="14">
        <f>IFERROR(VLOOKUP($A77,ECFE!$A$16:$AB$347,7,0),0)</f>
        <v>62682.014999999999</v>
      </c>
      <c r="DC77" s="14">
        <f t="shared" si="401"/>
        <v>62.32334626126022</v>
      </c>
      <c r="DD77" s="14">
        <v>0</v>
      </c>
      <c r="DE77" s="14">
        <f t="shared" si="402"/>
        <v>0</v>
      </c>
      <c r="DF77" s="14">
        <f>IFERROR(VLOOKUP($A77,ConEnroll!$A$7:$S$338,10,0),0)</f>
        <v>20656.39</v>
      </c>
      <c r="DG77" s="14">
        <f t="shared" si="403"/>
        <v>20.538193395308575</v>
      </c>
      <c r="DH77" s="14">
        <f t="shared" si="343"/>
        <v>83338.404999999999</v>
      </c>
      <c r="DI77" s="14">
        <f t="shared" si="404"/>
        <v>82.861539656568794</v>
      </c>
      <c r="DJ77" s="14">
        <f t="shared" si="344"/>
        <v>11331917.228559528</v>
      </c>
      <c r="DK77" s="14">
        <f t="shared" si="405"/>
        <v>11267.075591610381</v>
      </c>
      <c r="DL77" s="42"/>
      <c r="DM77" s="14">
        <f>IFERROR(VLOOKUP($A77,HouseFY23!$A$7:$AJ$528,28,0),0)</f>
        <v>9505995.1273970008</v>
      </c>
      <c r="DN77" s="14">
        <f t="shared" si="406"/>
        <v>9451.6014822212674</v>
      </c>
      <c r="DO77" s="14">
        <f>IFERROR(VLOOKUP($A77,Compens80percent!$A$13:$M$560,12,0),0)</f>
        <v>0</v>
      </c>
      <c r="DP77" s="14">
        <f t="shared" si="406"/>
        <v>0</v>
      </c>
      <c r="DQ77" s="14">
        <f t="shared" si="407"/>
        <v>9505995.1273970008</v>
      </c>
      <c r="DR77" s="14">
        <f t="shared" si="408"/>
        <v>9505.995127397</v>
      </c>
      <c r="DS77" s="14">
        <f>IFERROR(VLOOKUP($A77,SpecEd23!$A$21:$Z$550,14,0),0)</f>
        <v>2140449.8577856026</v>
      </c>
      <c r="DT77" s="14">
        <f t="shared" si="409"/>
        <v>2128.2021269041416</v>
      </c>
      <c r="DU77" s="14">
        <f>IFERROR(VLOOKUP($A77,ECFE!$A$16:$AB$347,9,0),0)</f>
        <v>65214.368406000001</v>
      </c>
      <c r="DV77" s="14">
        <f t="shared" si="410"/>
        <v>64.841209450215132</v>
      </c>
      <c r="DW77" s="14">
        <f>IFERROR(VLOOKUP($A77,ParaFY19!$A$21:$Z$543,7,0),0)</f>
        <v>7840</v>
      </c>
      <c r="DX77" s="14">
        <f t="shared" si="411"/>
        <v>7.7951392387159242</v>
      </c>
      <c r="DY77" s="14">
        <f>IFERROR(VLOOKUP($A77,ConEnroll!$A$7:$S$341,13,0),0)</f>
        <v>25820.487499999999</v>
      </c>
      <c r="DZ77" s="14">
        <f t="shared" si="412"/>
        <v>25.672741744135717</v>
      </c>
      <c r="EA77" s="14">
        <f t="shared" si="345"/>
        <v>98874.855905999997</v>
      </c>
      <c r="EB77" s="14">
        <f t="shared" si="413"/>
        <v>98.309090433066771</v>
      </c>
      <c r="EC77" s="14">
        <f t="shared" si="346"/>
        <v>11745319.841088604</v>
      </c>
      <c r="ED77" s="14">
        <f t="shared" si="414"/>
        <v>11678.112699558478</v>
      </c>
      <c r="EE77" s="62"/>
      <c r="EF77" s="14">
        <f t="shared" si="347"/>
        <v>325.49450032643472</v>
      </c>
      <c r="EG77" s="14">
        <f t="shared" si="348"/>
        <v>70.095056845162162</v>
      </c>
      <c r="EH77" s="14">
        <f t="shared" si="349"/>
        <v>15.447550776497977</v>
      </c>
      <c r="EI77" s="14">
        <f t="shared" si="415"/>
        <v>411.03710794809484</v>
      </c>
      <c r="EJ77" s="37">
        <f t="shared" si="351"/>
        <v>3.6481259454241945E-2</v>
      </c>
      <c r="EK77" s="42"/>
      <c r="EL77" s="14" t="str">
        <f>IFERROR(VLOOKUP($A77,#REF!,27,0),"0")</f>
        <v>0</v>
      </c>
      <c r="EM77" s="14">
        <f t="shared" si="416"/>
        <v>0</v>
      </c>
      <c r="EN77" s="14" t="str">
        <f>IFERROR(VLOOKUP($A77,SpecEd23!#REF!,23,0)," ")</f>
        <v xml:space="preserve"> </v>
      </c>
      <c r="EO77" s="14" t="e">
        <f t="shared" si="417"/>
        <v>#VALUE!</v>
      </c>
      <c r="EP77" s="14">
        <f>IFERROR(VLOOKUP($A77,ECFE!#REF!,24,0),0)</f>
        <v>0</v>
      </c>
      <c r="EQ77" s="14">
        <f t="shared" si="418"/>
        <v>0</v>
      </c>
      <c r="ER77" s="14">
        <f>IFERROR(VLOOKUP($A77,#REF!,30,0),0)</f>
        <v>0</v>
      </c>
      <c r="ES77" s="14">
        <f t="shared" si="419"/>
        <v>0</v>
      </c>
      <c r="ET77" s="14">
        <f>IFERROR(VLOOKUP($A77,#REF!,12,0),0)</f>
        <v>0</v>
      </c>
      <c r="EU77" s="14">
        <f t="shared" si="420"/>
        <v>0</v>
      </c>
      <c r="EV77" s="14">
        <v>0</v>
      </c>
      <c r="EW77" s="14">
        <f t="shared" si="421"/>
        <v>0</v>
      </c>
      <c r="EX77" s="14">
        <f>IFERROR(VLOOKUP($A77,ConEnroll!$A$8:$S$601,16,0),0)</f>
        <v>160</v>
      </c>
      <c r="EY77" s="14">
        <f t="shared" si="422"/>
        <v>0.15908447425950867</v>
      </c>
      <c r="EZ77" s="14">
        <f t="shared" si="423"/>
        <v>160</v>
      </c>
      <c r="FA77" s="14">
        <f t="shared" si="424"/>
        <v>0.15908447425950867</v>
      </c>
      <c r="FB77" s="14" t="e">
        <f t="shared" si="425"/>
        <v>#VALUE!</v>
      </c>
      <c r="FC77" s="14" t="e">
        <f t="shared" si="426"/>
        <v>#VALUE!</v>
      </c>
      <c r="FD77" s="62"/>
      <c r="FE77" s="14">
        <f t="shared" si="352"/>
        <v>9451.6014822212674</v>
      </c>
      <c r="FF77" s="14" t="e">
        <f t="shared" si="353"/>
        <v>#VALUE!</v>
      </c>
      <c r="FG77" s="14">
        <f t="shared" si="427"/>
        <v>98.150005958807256</v>
      </c>
      <c r="FH77" s="14" t="e">
        <f t="shared" si="354"/>
        <v>#VALUE!</v>
      </c>
      <c r="FI77" s="37" t="e">
        <f t="shared" si="355"/>
        <v>#VALUE!</v>
      </c>
      <c r="FJ77" s="12"/>
      <c r="FK77" s="14" t="str">
        <f>IFERROR(VLOOKUP($A77,#REF!,27,0),"0")</f>
        <v>0</v>
      </c>
      <c r="FL77" s="14">
        <f t="shared" si="428"/>
        <v>0</v>
      </c>
      <c r="FM77" s="14" t="str">
        <f>IFERROR(VLOOKUP($A77,SpecEd23!$X$22:$Y$610,59,0)," ")</f>
        <v xml:space="preserve"> </v>
      </c>
      <c r="FN77" s="14" t="e">
        <f t="shared" si="429"/>
        <v>#VALUE!</v>
      </c>
      <c r="FO77" s="14">
        <f>IFERROR(VLOOKUP($A77,ECFE!#REF!,26,0),0)</f>
        <v>0</v>
      </c>
      <c r="FP77" s="14">
        <f t="shared" si="430"/>
        <v>0</v>
      </c>
      <c r="FQ77" s="14">
        <f>IFERROR(VLOOKUP($A77,#REF!,16,0),0)</f>
        <v>0</v>
      </c>
      <c r="FR77" s="14">
        <f t="shared" si="431"/>
        <v>0</v>
      </c>
      <c r="FS77" s="14">
        <f>IFERROR(VLOOKUP($A77,#REF!,12,0),0)</f>
        <v>0</v>
      </c>
      <c r="FT77" s="14">
        <f t="shared" si="432"/>
        <v>0</v>
      </c>
      <c r="FU77" s="14">
        <v>0</v>
      </c>
      <c r="FV77" s="14">
        <f t="shared" si="433"/>
        <v>0</v>
      </c>
      <c r="FW77" s="14">
        <f>IFERROR(VLOOKUP($A77,ConEnroll!$A$8:$S$601,16,0),0)</f>
        <v>160</v>
      </c>
      <c r="FX77" s="14">
        <f t="shared" si="434"/>
        <v>0.15908447425950867</v>
      </c>
      <c r="FY77" s="14">
        <f t="shared" si="435"/>
        <v>160</v>
      </c>
      <c r="FZ77" s="14">
        <f t="shared" si="436"/>
        <v>0.15908447425950867</v>
      </c>
      <c r="GA77" s="14" t="e">
        <f t="shared" si="437"/>
        <v>#VALUE!</v>
      </c>
      <c r="GB77" s="14" t="e">
        <f t="shared" si="438"/>
        <v>#VALUE!</v>
      </c>
      <c r="GC77" s="39"/>
      <c r="GD77" s="14">
        <f t="shared" si="356"/>
        <v>-9126.1069818948326</v>
      </c>
      <c r="GE77" s="14" t="e">
        <f t="shared" si="357"/>
        <v>#VALUE!</v>
      </c>
      <c r="GF77" s="14">
        <f t="shared" si="358"/>
        <v>-82.702455182309279</v>
      </c>
      <c r="GG77" s="14" t="e">
        <f t="shared" si="359"/>
        <v>#VALUE!</v>
      </c>
      <c r="GH77" s="37" t="e">
        <f t="shared" si="360"/>
        <v>#VALUE!</v>
      </c>
    </row>
    <row r="78" spans="1:190" ht="12.5" x14ac:dyDescent="0.25">
      <c r="A78" s="67">
        <v>186</v>
      </c>
      <c r="B78" s="35">
        <v>1</v>
      </c>
      <c r="C78" s="14">
        <v>5</v>
      </c>
      <c r="D78" s="14"/>
      <c r="E78" s="14"/>
      <c r="F78" s="35" t="s">
        <v>1589</v>
      </c>
      <c r="G78" s="41"/>
      <c r="H78" s="14">
        <f>IFERROR(VLOOKUP($A78,BaseFY22!$A$7:$AK$528,6,0),0)</f>
        <v>1792</v>
      </c>
      <c r="I78" s="14">
        <f>IFERROR(VLOOKUP($A78,BaseFY22!$A$7:$AK$528,28,0),0)</f>
        <v>15734463.75</v>
      </c>
      <c r="J78" s="14">
        <f t="shared" si="361"/>
        <v>8780.3927176339294</v>
      </c>
      <c r="K78" s="14">
        <f>IFERROR(VLOOKUP($A78,SpecEd22!$A$21:$BB$605,24,0)," ")</f>
        <v>1814506.6465297409</v>
      </c>
      <c r="L78" s="14">
        <f t="shared" si="362"/>
        <v>1012.5595125724001</v>
      </c>
      <c r="M78" s="14">
        <f>IFERROR(VLOOKUP($A78,ECFE!$A$16:$AB$347,7,0),0)</f>
        <v>100442.265</v>
      </c>
      <c r="N78" s="14">
        <f t="shared" si="318"/>
        <v>56.050371093750002</v>
      </c>
      <c r="O78" s="14">
        <v>0</v>
      </c>
      <c r="P78" s="14">
        <f t="shared" si="318"/>
        <v>0</v>
      </c>
      <c r="Q78" s="14">
        <f>IFERROR(VLOOKUP($A78,ConEnroll!$A$7:$S$337,10,0),0)</f>
        <v>45873.96</v>
      </c>
      <c r="R78" s="14">
        <f t="shared" si="363"/>
        <v>25.599308035714284</v>
      </c>
      <c r="S78" s="14">
        <f t="shared" si="319"/>
        <v>146316.22500000001</v>
      </c>
      <c r="T78" s="14">
        <f t="shared" si="364"/>
        <v>81.649679129464289</v>
      </c>
      <c r="U78" s="14">
        <f t="shared" si="320"/>
        <v>17695286.621529743</v>
      </c>
      <c r="V78" s="14">
        <f t="shared" si="365"/>
        <v>9874.6019093357936</v>
      </c>
      <c r="W78" s="42"/>
      <c r="X78" s="14">
        <f>IFERROR(VLOOKUP($A78,HouseFY22!$A$6:$AJ$528,28,0),0)</f>
        <v>16003267.75</v>
      </c>
      <c r="Y78" s="14">
        <f t="shared" si="366"/>
        <v>8930.3949497767862</v>
      </c>
      <c r="Z78" s="14">
        <f>IFERROR(VLOOKUP($A78,Compens80percent!$A$13:$M$560,12,0),0)</f>
        <v>0</v>
      </c>
      <c r="AA78" s="14">
        <f t="shared" si="366"/>
        <v>0</v>
      </c>
      <c r="AB78" s="14">
        <f t="shared" si="367"/>
        <v>16003267.75</v>
      </c>
      <c r="AC78" s="14">
        <f t="shared" si="366"/>
        <v>8930.3949497767862</v>
      </c>
      <c r="AD78" s="14">
        <f>IFERROR(VLOOKUP(A78,SpecEd22!$A$21:$Z$550,14,0),0)</f>
        <v>1845678.8902264191</v>
      </c>
      <c r="AE78" s="14">
        <f t="shared" si="368"/>
        <v>1029.9547378495643</v>
      </c>
      <c r="AF78" s="14">
        <f>IFERROR(VLOOKUP($A78,ECFE!$A$16:$AB$348,8,0),0)</f>
        <v>102451.11030000001</v>
      </c>
      <c r="AG78" s="14">
        <f t="shared" si="369"/>
        <v>57.171378515625008</v>
      </c>
      <c r="AH78" s="14">
        <f>IFERROR(VLOOKUP(A78,ParaFY19!$A$21:$Z$543,7,0),0)</f>
        <v>11760</v>
      </c>
      <c r="AI78" s="14">
        <f t="shared" si="370"/>
        <v>6.5625</v>
      </c>
      <c r="AJ78" s="14">
        <f>IFERROR(VLOOKUP(A78,ConEnroll!$A$7:$S$341,13,0),0)</f>
        <v>57342.45</v>
      </c>
      <c r="AK78" s="14">
        <f t="shared" si="371"/>
        <v>31.999135044642856</v>
      </c>
      <c r="AL78" s="14">
        <f t="shared" si="439"/>
        <v>171553.56030000001</v>
      </c>
      <c r="AM78" s="14">
        <f t="shared" si="372"/>
        <v>95.733013560267864</v>
      </c>
      <c r="AN78" s="14">
        <f t="shared" si="373"/>
        <v>18020500.20052642</v>
      </c>
      <c r="AO78" s="14">
        <f t="shared" si="374"/>
        <v>10056.082701186619</v>
      </c>
      <c r="AP78" s="62"/>
      <c r="AQ78" s="14">
        <f t="shared" si="440"/>
        <v>150.00223214285688</v>
      </c>
      <c r="AR78" s="14">
        <f t="shared" si="325"/>
        <v>17.395225277164172</v>
      </c>
      <c r="AS78" s="14">
        <f t="shared" si="326"/>
        <v>14.083334430803575</v>
      </c>
      <c r="AT78" s="14">
        <f t="shared" si="375"/>
        <v>181.48079185082463</v>
      </c>
      <c r="AU78" s="37">
        <f t="shared" si="328"/>
        <v>1.8378542600208152E-2</v>
      </c>
      <c r="AV78" s="42"/>
      <c r="AW78" s="14" t="str">
        <f>IFERROR(VLOOKUP($A78,#REF!,27,0),"0")</f>
        <v>0</v>
      </c>
      <c r="AX78" s="14">
        <f t="shared" si="376"/>
        <v>0</v>
      </c>
      <c r="AY78" s="14" t="str">
        <f>IFERROR(VLOOKUP($A78,SpecEd22!#REF!,23,0)," ")</f>
        <v xml:space="preserve"> </v>
      </c>
      <c r="AZ78" s="14" t="e">
        <f t="shared" si="377"/>
        <v>#VALUE!</v>
      </c>
      <c r="BA78" s="14">
        <f>IFERROR(VLOOKUP($A78,ECFE!#REF!,23,0),0)</f>
        <v>0</v>
      </c>
      <c r="BB78" s="14">
        <f t="shared" si="378"/>
        <v>0</v>
      </c>
      <c r="BC78" s="14">
        <f>IFERROR(VLOOKUP($A78,#REF!,17,0),0)</f>
        <v>0</v>
      </c>
      <c r="BD78" s="14">
        <f t="shared" si="379"/>
        <v>0</v>
      </c>
      <c r="BE78" s="14">
        <f>IFERROR(VLOOKUP($A78,#REF!,9,0),0)</f>
        <v>0</v>
      </c>
      <c r="BF78" s="14">
        <f t="shared" si="380"/>
        <v>0</v>
      </c>
      <c r="BG78" s="14">
        <v>0</v>
      </c>
      <c r="BH78" s="14">
        <f t="shared" si="381"/>
        <v>0</v>
      </c>
      <c r="BI78" s="14">
        <f>IFERROR(VLOOKUP($A78,ConEnroll!$A$8:$S$601,15,0),0)</f>
        <v>-24</v>
      </c>
      <c r="BJ78" s="14">
        <f t="shared" si="382"/>
        <v>-1.3392857142857142E-2</v>
      </c>
      <c r="BK78" s="14">
        <f t="shared" si="383"/>
        <v>-24</v>
      </c>
      <c r="BL78" s="14">
        <f t="shared" si="384"/>
        <v>-1.3392857142857142E-2</v>
      </c>
      <c r="BM78" s="14" t="e">
        <f t="shared" si="385"/>
        <v>#VALUE!</v>
      </c>
      <c r="BN78" s="14" t="e">
        <f t="shared" si="386"/>
        <v>#VALUE!</v>
      </c>
      <c r="BO78" s="42"/>
      <c r="BP78" s="14">
        <f t="shared" si="331"/>
        <v>8930.3949497767862</v>
      </c>
      <c r="BQ78" s="14" t="e">
        <f t="shared" si="332"/>
        <v>#VALUE!</v>
      </c>
      <c r="BR78" s="14">
        <f t="shared" si="387"/>
        <v>95.746406417410725</v>
      </c>
      <c r="BS78" s="14" t="e">
        <f t="shared" si="334"/>
        <v>#VALUE!</v>
      </c>
      <c r="BT78" s="37" t="e">
        <f t="shared" si="335"/>
        <v>#VALUE!</v>
      </c>
      <c r="BU78" s="41"/>
      <c r="BV78" s="14" t="str">
        <f>IFERROR(VLOOKUP($A78,#REF!,27,0),"0")</f>
        <v>0</v>
      </c>
      <c r="BW78" s="14">
        <f t="shared" si="388"/>
        <v>0</v>
      </c>
      <c r="BX78" s="14" t="str">
        <f>IFERROR(VLOOKUP($A78,SpecEd22!$Z$22:$AV$606,59,0)," ")</f>
        <v xml:space="preserve"> </v>
      </c>
      <c r="BY78" s="14" t="e">
        <f t="shared" si="389"/>
        <v>#VALUE!</v>
      </c>
      <c r="BZ78" s="14">
        <f>IFERROR(VLOOKUP($A78,ECFE!#REF!,25,0),0)</f>
        <v>0</v>
      </c>
      <c r="CA78" s="14">
        <f t="shared" si="390"/>
        <v>0</v>
      </c>
      <c r="CB78" s="14">
        <f>IFERROR(VLOOKUP($A78,#REF!,17,0),0)</f>
        <v>0</v>
      </c>
      <c r="CC78" s="14">
        <f t="shared" si="391"/>
        <v>0</v>
      </c>
      <c r="CD78" s="14">
        <f>IFERROR(VLOOKUP($A78,#REF!,9,0),0)</f>
        <v>0</v>
      </c>
      <c r="CE78" s="14">
        <f t="shared" si="392"/>
        <v>0</v>
      </c>
      <c r="CF78" s="14">
        <v>0</v>
      </c>
      <c r="CG78" s="14">
        <f t="shared" si="393"/>
        <v>0</v>
      </c>
      <c r="CH78" s="14">
        <f>IFERROR(VLOOKUP($A78,ConEnroll!$A$8:$S$601,15,0),0)</f>
        <v>-24</v>
      </c>
      <c r="CI78" s="14">
        <f t="shared" si="394"/>
        <v>-1.3392857142857142E-2</v>
      </c>
      <c r="CJ78" s="14">
        <f t="shared" si="395"/>
        <v>-24</v>
      </c>
      <c r="CK78" s="14">
        <f t="shared" si="396"/>
        <v>-1.3392857142857142E-2</v>
      </c>
      <c r="CL78" s="14" t="e">
        <f t="shared" si="397"/>
        <v>#VALUE!</v>
      </c>
      <c r="CM78" s="14" t="e">
        <f t="shared" si="398"/>
        <v>#VALUE!</v>
      </c>
      <c r="CN78" s="42"/>
      <c r="CO78" s="14">
        <f t="shared" si="338"/>
        <v>-8780.3927176339294</v>
      </c>
      <c r="CP78" s="14" t="e">
        <f t="shared" si="339"/>
        <v>#VALUE!</v>
      </c>
      <c r="CQ78" s="14">
        <f t="shared" si="340"/>
        <v>-81.66307198660715</v>
      </c>
      <c r="CR78" s="14" t="e">
        <f t="shared" si="341"/>
        <v>#VALUE!</v>
      </c>
      <c r="CS78" s="37" t="e">
        <f t="shared" si="342"/>
        <v>#VALUE!</v>
      </c>
      <c r="CT78" s="239"/>
      <c r="CU78" s="239"/>
      <c r="CV78" s="468"/>
      <c r="CW78" s="14">
        <f>IFERROR(VLOOKUP($A78,BaseFY23!$A$7:$AK$527,6,0),0)</f>
        <v>1837.352161</v>
      </c>
      <c r="CX78" s="14">
        <f>IFERROR(VLOOKUP($A78,BaseFY23!$A$7:$AN$528,28,0),0)</f>
        <v>16171870.75</v>
      </c>
      <c r="CY78" s="14">
        <f t="shared" si="399"/>
        <v>8801.7262521945031</v>
      </c>
      <c r="CZ78" s="14">
        <f>IFERROR(VLOOKUP($A78,SpecEd23!$A$21:$BB$605,23,0)," ")</f>
        <v>2084086.3493740838</v>
      </c>
      <c r="DA78" s="14">
        <f t="shared" si="400"/>
        <v>1134.2879136680015</v>
      </c>
      <c r="DB78" s="14">
        <f>IFERROR(VLOOKUP($A78,ECFE!$A$16:$AB$347,7,0),0)</f>
        <v>100442.265</v>
      </c>
      <c r="DC78" s="14">
        <f t="shared" si="401"/>
        <v>54.666855452105132</v>
      </c>
      <c r="DD78" s="14">
        <v>0</v>
      </c>
      <c r="DE78" s="14">
        <f t="shared" si="402"/>
        <v>0</v>
      </c>
      <c r="DF78" s="14">
        <f>IFERROR(VLOOKUP($A78,ConEnroll!$A$7:$S$338,10,0),0)</f>
        <v>45873.96</v>
      </c>
      <c r="DG78" s="14">
        <f t="shared" si="403"/>
        <v>24.967429202593678</v>
      </c>
      <c r="DH78" s="14">
        <f t="shared" si="343"/>
        <v>146316.22500000001</v>
      </c>
      <c r="DI78" s="14">
        <f t="shared" si="404"/>
        <v>79.634284654698817</v>
      </c>
      <c r="DJ78" s="14">
        <f t="shared" si="344"/>
        <v>18402273.324374083</v>
      </c>
      <c r="DK78" s="14">
        <f t="shared" si="405"/>
        <v>10015.648450517203</v>
      </c>
      <c r="DL78" s="42"/>
      <c r="DM78" s="14">
        <f>IFERROR(VLOOKUP($A78,HouseFY23!$A$7:$AJ$528,28,0),0)</f>
        <v>16728605.75</v>
      </c>
      <c r="DN78" s="14">
        <f t="shared" si="406"/>
        <v>9104.7356653148436</v>
      </c>
      <c r="DO78" s="14">
        <f>IFERROR(VLOOKUP($A78,Compens80percent!$A$13:$M$560,12,0),0)</f>
        <v>0</v>
      </c>
      <c r="DP78" s="14">
        <f t="shared" si="406"/>
        <v>0</v>
      </c>
      <c r="DQ78" s="14">
        <f t="shared" si="407"/>
        <v>16728605.75</v>
      </c>
      <c r="DR78" s="14">
        <f t="shared" si="408"/>
        <v>9335.1594587053569</v>
      </c>
      <c r="DS78" s="14">
        <f>IFERROR(VLOOKUP($A78,SpecEd23!$A$21:$Z$550,14,0),0)</f>
        <v>2156726.2978007761</v>
      </c>
      <c r="DT78" s="14">
        <f t="shared" si="409"/>
        <v>1173.8230392517421</v>
      </c>
      <c r="DU78" s="14">
        <f>IFERROR(VLOOKUP($A78,ECFE!$A$16:$AB$347,9,0),0)</f>
        <v>104500.13250600001</v>
      </c>
      <c r="DV78" s="14">
        <f t="shared" si="410"/>
        <v>56.875396412370186</v>
      </c>
      <c r="DW78" s="14">
        <f>IFERROR(VLOOKUP($A78,ParaFY19!$A$21:$Z$543,7,0),0)</f>
        <v>11760</v>
      </c>
      <c r="DX78" s="14">
        <f t="shared" si="411"/>
        <v>6.4005149636635172</v>
      </c>
      <c r="DY78" s="14">
        <f>IFERROR(VLOOKUP($A78,ConEnroll!$A$7:$S$341,13,0),0)</f>
        <v>57342.45</v>
      </c>
      <c r="DZ78" s="14">
        <f t="shared" si="412"/>
        <v>31.209286503242094</v>
      </c>
      <c r="EA78" s="14">
        <f t="shared" si="345"/>
        <v>173602.58250600001</v>
      </c>
      <c r="EB78" s="14">
        <f t="shared" si="413"/>
        <v>94.485197879275802</v>
      </c>
      <c r="EC78" s="14">
        <f t="shared" si="346"/>
        <v>19058934.630306777</v>
      </c>
      <c r="ED78" s="14">
        <f t="shared" si="414"/>
        <v>10373.043902445861</v>
      </c>
      <c r="EE78" s="62"/>
      <c r="EF78" s="14">
        <f t="shared" si="347"/>
        <v>303.00941312034047</v>
      </c>
      <c r="EG78" s="14">
        <f t="shared" si="348"/>
        <v>39.535125583740637</v>
      </c>
      <c r="EH78" s="14">
        <f t="shared" si="349"/>
        <v>14.850913224576985</v>
      </c>
      <c r="EI78" s="14">
        <f t="shared" si="415"/>
        <v>357.39545192865808</v>
      </c>
      <c r="EJ78" s="37">
        <f t="shared" si="351"/>
        <v>3.5683705722538851E-2</v>
      </c>
      <c r="EK78" s="42"/>
      <c r="EL78" s="14" t="str">
        <f>IFERROR(VLOOKUP($A78,#REF!,27,0),"0")</f>
        <v>0</v>
      </c>
      <c r="EM78" s="14">
        <f t="shared" si="416"/>
        <v>0</v>
      </c>
      <c r="EN78" s="14" t="str">
        <f>IFERROR(VLOOKUP($A78,SpecEd23!#REF!,23,0)," ")</f>
        <v xml:space="preserve"> </v>
      </c>
      <c r="EO78" s="14" t="e">
        <f t="shared" si="417"/>
        <v>#VALUE!</v>
      </c>
      <c r="EP78" s="14">
        <f>IFERROR(VLOOKUP($A78,ECFE!#REF!,24,0),0)</f>
        <v>0</v>
      </c>
      <c r="EQ78" s="14">
        <f t="shared" si="418"/>
        <v>0</v>
      </c>
      <c r="ER78" s="14">
        <f>IFERROR(VLOOKUP($A78,#REF!,30,0),0)</f>
        <v>0</v>
      </c>
      <c r="ES78" s="14">
        <f t="shared" si="419"/>
        <v>0</v>
      </c>
      <c r="ET78" s="14">
        <f>IFERROR(VLOOKUP($A78,#REF!,12,0),0)</f>
        <v>0</v>
      </c>
      <c r="EU78" s="14">
        <f t="shared" si="420"/>
        <v>0</v>
      </c>
      <c r="EV78" s="14">
        <v>0</v>
      </c>
      <c r="EW78" s="14">
        <f t="shared" si="421"/>
        <v>0</v>
      </c>
      <c r="EX78" s="14">
        <f>IFERROR(VLOOKUP($A78,ConEnroll!$A$8:$S$601,16,0),0)</f>
        <v>162</v>
      </c>
      <c r="EY78" s="14">
        <f t="shared" si="422"/>
        <v>8.8170359193323958E-2</v>
      </c>
      <c r="EZ78" s="14">
        <f t="shared" si="423"/>
        <v>162</v>
      </c>
      <c r="FA78" s="14">
        <f t="shared" si="424"/>
        <v>8.8170359193323958E-2</v>
      </c>
      <c r="FB78" s="14" t="e">
        <f t="shared" si="425"/>
        <v>#VALUE!</v>
      </c>
      <c r="FC78" s="14" t="e">
        <f t="shared" si="426"/>
        <v>#VALUE!</v>
      </c>
      <c r="FD78" s="62"/>
      <c r="FE78" s="14">
        <f t="shared" si="352"/>
        <v>9104.7356653148436</v>
      </c>
      <c r="FF78" s="14" t="e">
        <f t="shared" si="353"/>
        <v>#VALUE!</v>
      </c>
      <c r="FG78" s="14">
        <f t="shared" si="427"/>
        <v>94.397027520082474</v>
      </c>
      <c r="FH78" s="14" t="e">
        <f t="shared" si="354"/>
        <v>#VALUE!</v>
      </c>
      <c r="FI78" s="37" t="e">
        <f t="shared" si="355"/>
        <v>#VALUE!</v>
      </c>
      <c r="FJ78" s="12"/>
      <c r="FK78" s="14" t="str">
        <f>IFERROR(VLOOKUP($A78,#REF!,27,0),"0")</f>
        <v>0</v>
      </c>
      <c r="FL78" s="14">
        <f t="shared" si="428"/>
        <v>0</v>
      </c>
      <c r="FM78" s="14" t="str">
        <f>IFERROR(VLOOKUP($A78,SpecEd23!$X$22:$Y$610,59,0)," ")</f>
        <v xml:space="preserve"> </v>
      </c>
      <c r="FN78" s="14" t="e">
        <f t="shared" si="429"/>
        <v>#VALUE!</v>
      </c>
      <c r="FO78" s="14">
        <f>IFERROR(VLOOKUP($A78,ECFE!#REF!,26,0),0)</f>
        <v>0</v>
      </c>
      <c r="FP78" s="14">
        <f t="shared" si="430"/>
        <v>0</v>
      </c>
      <c r="FQ78" s="14">
        <f>IFERROR(VLOOKUP($A78,#REF!,16,0),0)</f>
        <v>0</v>
      </c>
      <c r="FR78" s="14">
        <f t="shared" si="431"/>
        <v>0</v>
      </c>
      <c r="FS78" s="14">
        <f>IFERROR(VLOOKUP($A78,#REF!,12,0),0)</f>
        <v>0</v>
      </c>
      <c r="FT78" s="14">
        <f t="shared" si="432"/>
        <v>0</v>
      </c>
      <c r="FU78" s="14">
        <v>0</v>
      </c>
      <c r="FV78" s="14">
        <f t="shared" si="433"/>
        <v>0</v>
      </c>
      <c r="FW78" s="14">
        <f>IFERROR(VLOOKUP($A78,ConEnroll!$A$8:$S$601,16,0),0)</f>
        <v>162</v>
      </c>
      <c r="FX78" s="14">
        <f t="shared" si="434"/>
        <v>8.8170359193323958E-2</v>
      </c>
      <c r="FY78" s="14">
        <f t="shared" si="435"/>
        <v>162</v>
      </c>
      <c r="FZ78" s="14">
        <f t="shared" si="436"/>
        <v>8.8170359193323958E-2</v>
      </c>
      <c r="GA78" s="14" t="e">
        <f t="shared" si="437"/>
        <v>#VALUE!</v>
      </c>
      <c r="GB78" s="14" t="e">
        <f t="shared" si="438"/>
        <v>#VALUE!</v>
      </c>
      <c r="GC78" s="39"/>
      <c r="GD78" s="14">
        <f t="shared" si="356"/>
        <v>-8801.7262521945031</v>
      </c>
      <c r="GE78" s="14" t="e">
        <f t="shared" si="357"/>
        <v>#VALUE!</v>
      </c>
      <c r="GF78" s="14">
        <f t="shared" si="358"/>
        <v>-79.54611429550549</v>
      </c>
      <c r="GG78" s="14" t="e">
        <f t="shared" si="359"/>
        <v>#VALUE!</v>
      </c>
      <c r="GH78" s="37" t="e">
        <f t="shared" si="360"/>
        <v>#VALUE!</v>
      </c>
    </row>
    <row r="79" spans="1:190" ht="12.5" x14ac:dyDescent="0.25">
      <c r="A79" s="67">
        <v>191</v>
      </c>
      <c r="B79" s="35">
        <v>1</v>
      </c>
      <c r="C79" s="14">
        <v>3</v>
      </c>
      <c r="D79" s="14"/>
      <c r="E79" s="14"/>
      <c r="F79" s="35" t="s">
        <v>2437</v>
      </c>
      <c r="G79" s="41"/>
      <c r="H79" s="14">
        <f>IFERROR(VLOOKUP($A79,BaseFY22!$A$7:$AK$528,6,0),0)</f>
        <v>7633.6</v>
      </c>
      <c r="I79" s="14">
        <f>IFERROR(VLOOKUP($A79,BaseFY22!$A$7:$AK$528,28,0),0)</f>
        <v>88615991</v>
      </c>
      <c r="J79" s="14">
        <f t="shared" si="361"/>
        <v>11608.676247118005</v>
      </c>
      <c r="K79" s="14">
        <f>IFERROR(VLOOKUP($A79,SpecEd22!$A$21:$BB$605,24,0)," ")</f>
        <v>16109436.749705866</v>
      </c>
      <c r="L79" s="14">
        <f t="shared" si="362"/>
        <v>2110.3328376789282</v>
      </c>
      <c r="M79" s="14">
        <f>IFERROR(VLOOKUP($A79,ECFE!$A$16:$AB$347,7,0),0)</f>
        <v>506440.473</v>
      </c>
      <c r="N79" s="14">
        <f t="shared" si="318"/>
        <v>66.343595813246694</v>
      </c>
      <c r="O79" s="14">
        <v>0</v>
      </c>
      <c r="P79" s="14">
        <f t="shared" si="318"/>
        <v>0</v>
      </c>
      <c r="Q79" s="14">
        <f>IFERROR(VLOOKUP($A79,ConEnroll!$A$7:$S$337,10,0),0)</f>
        <v>50592.43</v>
      </c>
      <c r="R79" s="14">
        <f t="shared" si="363"/>
        <v>6.6275977258436383</v>
      </c>
      <c r="S79" s="14">
        <f t="shared" si="319"/>
        <v>557032.90300000005</v>
      </c>
      <c r="T79" s="14">
        <f t="shared" si="364"/>
        <v>72.971193539090336</v>
      </c>
      <c r="U79" s="14">
        <f t="shared" si="320"/>
        <v>105282460.65270586</v>
      </c>
      <c r="V79" s="14">
        <f t="shared" si="365"/>
        <v>13791.980278336023</v>
      </c>
      <c r="W79" s="42"/>
      <c r="X79" s="14">
        <f>IFERROR(VLOOKUP($A79,HouseFY22!$A$6:$AJ$528,28,0),0)</f>
        <v>91253090.830577001</v>
      </c>
      <c r="Y79" s="14">
        <f t="shared" si="366"/>
        <v>11954.135772188351</v>
      </c>
      <c r="Z79" s="14">
        <f>IFERROR(VLOOKUP($A79,Compens80percent!$A$13:$M$560,12,0),0)</f>
        <v>0</v>
      </c>
      <c r="AA79" s="14">
        <f t="shared" si="366"/>
        <v>0</v>
      </c>
      <c r="AB79" s="14">
        <f t="shared" si="367"/>
        <v>91253090.830577001</v>
      </c>
      <c r="AC79" s="14">
        <f t="shared" si="366"/>
        <v>11954.135772188351</v>
      </c>
      <c r="AD79" s="14">
        <f>IFERROR(VLOOKUP(A79,SpecEd22!$A$21:$Z$550,14,0),0)</f>
        <v>16441851.406599611</v>
      </c>
      <c r="AE79" s="14">
        <f t="shared" si="368"/>
        <v>2153.8790880580082</v>
      </c>
      <c r="AF79" s="14">
        <f>IFERROR(VLOOKUP($A79,ECFE!$A$16:$AB$348,8,0),0)</f>
        <v>516569.28246000002</v>
      </c>
      <c r="AG79" s="14">
        <f t="shared" si="369"/>
        <v>67.670467729511628</v>
      </c>
      <c r="AH79" s="14">
        <f>IFERROR(VLOOKUP(A79,ParaFY19!$A$21:$Z$543,7,0),0)</f>
        <v>37240</v>
      </c>
      <c r="AI79" s="14">
        <f t="shared" si="370"/>
        <v>4.8784321945084885</v>
      </c>
      <c r="AJ79" s="14">
        <f>IFERROR(VLOOKUP(A79,ConEnroll!$A$7:$S$341,13,0),0)</f>
        <v>63240.537499999999</v>
      </c>
      <c r="AK79" s="14">
        <f t="shared" si="371"/>
        <v>8.2844971573045481</v>
      </c>
      <c r="AL79" s="14">
        <f t="shared" si="439"/>
        <v>617049.81995999999</v>
      </c>
      <c r="AM79" s="14">
        <f t="shared" si="372"/>
        <v>80.833397081324662</v>
      </c>
      <c r="AN79" s="14">
        <f t="shared" si="373"/>
        <v>108311992.05713661</v>
      </c>
      <c r="AO79" s="14">
        <f t="shared" si="374"/>
        <v>14188.848257327683</v>
      </c>
      <c r="AP79" s="62"/>
      <c r="AQ79" s="14">
        <f t="shared" si="440"/>
        <v>345.45952507034599</v>
      </c>
      <c r="AR79" s="14">
        <f t="shared" si="325"/>
        <v>43.546250379079993</v>
      </c>
      <c r="AS79" s="14">
        <f t="shared" si="326"/>
        <v>7.8622035422343259</v>
      </c>
      <c r="AT79" s="14">
        <f t="shared" si="375"/>
        <v>396.86797899166032</v>
      </c>
      <c r="AU79" s="37">
        <f t="shared" si="328"/>
        <v>2.877527164210401E-2</v>
      </c>
      <c r="AV79" s="42"/>
      <c r="AW79" s="14" t="str">
        <f>IFERROR(VLOOKUP($A79,#REF!,27,0),"0")</f>
        <v>0</v>
      </c>
      <c r="AX79" s="14">
        <f t="shared" si="376"/>
        <v>0</v>
      </c>
      <c r="AY79" s="14" t="str">
        <f>IFERROR(VLOOKUP($A79,SpecEd22!#REF!,23,0)," ")</f>
        <v xml:space="preserve"> </v>
      </c>
      <c r="AZ79" s="14" t="e">
        <f t="shared" si="377"/>
        <v>#VALUE!</v>
      </c>
      <c r="BA79" s="14">
        <f>IFERROR(VLOOKUP($A79,ECFE!#REF!,23,0),0)</f>
        <v>0</v>
      </c>
      <c r="BB79" s="14">
        <f t="shared" si="378"/>
        <v>0</v>
      </c>
      <c r="BC79" s="14">
        <f>IFERROR(VLOOKUP($A79,#REF!,17,0),0)</f>
        <v>0</v>
      </c>
      <c r="BD79" s="14">
        <f t="shared" si="379"/>
        <v>0</v>
      </c>
      <c r="BE79" s="14">
        <f>IFERROR(VLOOKUP($A79,#REF!,9,0),0)</f>
        <v>0</v>
      </c>
      <c r="BF79" s="14">
        <f t="shared" si="380"/>
        <v>0</v>
      </c>
      <c r="BG79" s="14">
        <v>0</v>
      </c>
      <c r="BH79" s="14">
        <f t="shared" si="381"/>
        <v>0</v>
      </c>
      <c r="BI79" s="14">
        <f>IFERROR(VLOOKUP($A79,ConEnroll!$A$8:$S$601,15,0),0)</f>
        <v>-25</v>
      </c>
      <c r="BJ79" s="14">
        <f t="shared" si="382"/>
        <v>-3.2749947600083837E-3</v>
      </c>
      <c r="BK79" s="14">
        <f t="shared" si="383"/>
        <v>-25</v>
      </c>
      <c r="BL79" s="14">
        <f t="shared" si="384"/>
        <v>-3.2749947600083837E-3</v>
      </c>
      <c r="BM79" s="14" t="e">
        <f t="shared" si="385"/>
        <v>#VALUE!</v>
      </c>
      <c r="BN79" s="14" t="e">
        <f t="shared" si="386"/>
        <v>#VALUE!</v>
      </c>
      <c r="BO79" s="42"/>
      <c r="BP79" s="14">
        <f t="shared" si="331"/>
        <v>11954.135772188351</v>
      </c>
      <c r="BQ79" s="14" t="e">
        <f t="shared" si="332"/>
        <v>#VALUE!</v>
      </c>
      <c r="BR79" s="14">
        <f t="shared" si="387"/>
        <v>80.836672076084668</v>
      </c>
      <c r="BS79" s="14" t="e">
        <f t="shared" si="334"/>
        <v>#VALUE!</v>
      </c>
      <c r="BT79" s="37" t="e">
        <f t="shared" si="335"/>
        <v>#VALUE!</v>
      </c>
      <c r="BU79" s="41"/>
      <c r="BV79" s="14" t="str">
        <f>IFERROR(VLOOKUP($A79,#REF!,27,0),"0")</f>
        <v>0</v>
      </c>
      <c r="BW79" s="14">
        <f t="shared" si="388"/>
        <v>0</v>
      </c>
      <c r="BX79" s="14" t="str">
        <f>IFERROR(VLOOKUP($A79,SpecEd22!$Z$22:$AV$606,59,0)," ")</f>
        <v xml:space="preserve"> </v>
      </c>
      <c r="BY79" s="14" t="e">
        <f t="shared" si="389"/>
        <v>#VALUE!</v>
      </c>
      <c r="BZ79" s="14">
        <f>IFERROR(VLOOKUP($A79,ECFE!#REF!,25,0),0)</f>
        <v>0</v>
      </c>
      <c r="CA79" s="14">
        <f t="shared" si="390"/>
        <v>0</v>
      </c>
      <c r="CB79" s="14">
        <f>IFERROR(VLOOKUP($A79,#REF!,17,0),0)</f>
        <v>0</v>
      </c>
      <c r="CC79" s="14">
        <f t="shared" si="391"/>
        <v>0</v>
      </c>
      <c r="CD79" s="14">
        <f>IFERROR(VLOOKUP($A79,#REF!,9,0),0)</f>
        <v>0</v>
      </c>
      <c r="CE79" s="14">
        <f t="shared" si="392"/>
        <v>0</v>
      </c>
      <c r="CF79" s="14">
        <v>0</v>
      </c>
      <c r="CG79" s="14">
        <f t="shared" si="393"/>
        <v>0</v>
      </c>
      <c r="CH79" s="14">
        <f>IFERROR(VLOOKUP($A79,ConEnroll!$A$8:$S$601,15,0),0)</f>
        <v>-25</v>
      </c>
      <c r="CI79" s="14">
        <f t="shared" si="394"/>
        <v>-3.2749947600083837E-3</v>
      </c>
      <c r="CJ79" s="14">
        <f t="shared" si="395"/>
        <v>-25</v>
      </c>
      <c r="CK79" s="14">
        <f t="shared" si="396"/>
        <v>-3.2749947600083837E-3</v>
      </c>
      <c r="CL79" s="14" t="e">
        <f t="shared" si="397"/>
        <v>#VALUE!</v>
      </c>
      <c r="CM79" s="14" t="e">
        <f t="shared" si="398"/>
        <v>#VALUE!</v>
      </c>
      <c r="CN79" s="42"/>
      <c r="CO79" s="14">
        <f t="shared" si="338"/>
        <v>-11608.676247118005</v>
      </c>
      <c r="CP79" s="14" t="e">
        <f t="shared" si="339"/>
        <v>#VALUE!</v>
      </c>
      <c r="CQ79" s="14">
        <f t="shared" si="340"/>
        <v>-72.974468533850342</v>
      </c>
      <c r="CR79" s="14" t="e">
        <f t="shared" si="341"/>
        <v>#VALUE!</v>
      </c>
      <c r="CS79" s="37" t="e">
        <f t="shared" si="342"/>
        <v>#VALUE!</v>
      </c>
      <c r="CT79" s="239"/>
      <c r="CU79" s="239"/>
      <c r="CV79" s="468"/>
      <c r="CW79" s="14">
        <f>IFERROR(VLOOKUP($A79,BaseFY23!$A$7:$AK$527,6,0),0)</f>
        <v>7327.2460410000003</v>
      </c>
      <c r="CX79" s="14">
        <f>IFERROR(VLOOKUP($A79,BaseFY23!$A$7:$AN$528,28,0),0)</f>
        <v>85468590</v>
      </c>
      <c r="CY79" s="14">
        <f t="shared" si="399"/>
        <v>11664.490249372806</v>
      </c>
      <c r="CZ79" s="14">
        <f>IFERROR(VLOOKUP($A79,SpecEd23!$A$21:$BB$605,23,0)," ")</f>
        <v>16225687.352414314</v>
      </c>
      <c r="DA79" s="14">
        <f t="shared" si="400"/>
        <v>2214.4318972807255</v>
      </c>
      <c r="DB79" s="14">
        <f>IFERROR(VLOOKUP($A79,ECFE!$A$16:$AB$347,7,0),0)</f>
        <v>506440.473</v>
      </c>
      <c r="DC79" s="14">
        <f t="shared" si="401"/>
        <v>69.117437870406562</v>
      </c>
      <c r="DD79" s="14">
        <v>0</v>
      </c>
      <c r="DE79" s="14">
        <f t="shared" si="402"/>
        <v>0</v>
      </c>
      <c r="DF79" s="14">
        <f>IFERROR(VLOOKUP($A79,ConEnroll!$A$7:$S$338,10,0),0)</f>
        <v>50592.43</v>
      </c>
      <c r="DG79" s="14">
        <f t="shared" si="403"/>
        <v>6.9046992167189867</v>
      </c>
      <c r="DH79" s="14">
        <f t="shared" si="343"/>
        <v>557032.90300000005</v>
      </c>
      <c r="DI79" s="14">
        <f t="shared" si="404"/>
        <v>76.022137087125557</v>
      </c>
      <c r="DJ79" s="14">
        <f t="shared" si="344"/>
        <v>102251310.25541431</v>
      </c>
      <c r="DK79" s="14">
        <f t="shared" si="405"/>
        <v>13954.944283740657</v>
      </c>
      <c r="DL79" s="42"/>
      <c r="DM79" s="14">
        <f>IFERROR(VLOOKUP($A79,HouseFY23!$A$7:$AJ$528,28,0),0)</f>
        <v>89267010.930000007</v>
      </c>
      <c r="DN79" s="14">
        <f t="shared" si="406"/>
        <v>12182.88705340337</v>
      </c>
      <c r="DO79" s="14">
        <f>IFERROR(VLOOKUP($A79,Compens80percent!$A$13:$M$560,12,0),0)</f>
        <v>0</v>
      </c>
      <c r="DP79" s="14">
        <f t="shared" si="406"/>
        <v>0</v>
      </c>
      <c r="DQ79" s="14">
        <f t="shared" si="407"/>
        <v>89267010.930000007</v>
      </c>
      <c r="DR79" s="14">
        <f t="shared" si="408"/>
        <v>11693.959721494446</v>
      </c>
      <c r="DS79" s="14">
        <f>IFERROR(VLOOKUP($A79,SpecEd23!$A$21:$Z$550,14,0),0)</f>
        <v>16901324.354582082</v>
      </c>
      <c r="DT79" s="14">
        <f t="shared" si="409"/>
        <v>2306.6407569787898</v>
      </c>
      <c r="DU79" s="14">
        <f>IFERROR(VLOOKUP($A79,ECFE!$A$16:$AB$347,9,0),0)</f>
        <v>526900.66810919996</v>
      </c>
      <c r="DV79" s="14">
        <f t="shared" si="410"/>
        <v>71.909782360370983</v>
      </c>
      <c r="DW79" s="14">
        <f>IFERROR(VLOOKUP($A79,ParaFY19!$A$21:$Z$543,7,0),0)</f>
        <v>37240</v>
      </c>
      <c r="DX79" s="14">
        <f t="shared" si="411"/>
        <v>5.0824006443378007</v>
      </c>
      <c r="DY79" s="14">
        <f>IFERROR(VLOOKUP($A79,ConEnroll!$A$7:$S$341,13,0),0)</f>
        <v>63240.537499999999</v>
      </c>
      <c r="DZ79" s="14">
        <f t="shared" si="412"/>
        <v>8.6308740208987338</v>
      </c>
      <c r="EA79" s="14">
        <f t="shared" si="345"/>
        <v>627381.20560919994</v>
      </c>
      <c r="EB79" s="14">
        <f t="shared" si="413"/>
        <v>85.623057025607523</v>
      </c>
      <c r="EC79" s="14">
        <f t="shared" si="346"/>
        <v>106795716.49019128</v>
      </c>
      <c r="ED79" s="14">
        <f t="shared" si="414"/>
        <v>14575.150867407767</v>
      </c>
      <c r="EE79" s="62"/>
      <c r="EF79" s="14">
        <f t="shared" si="347"/>
        <v>518.39680403056445</v>
      </c>
      <c r="EG79" s="14">
        <f t="shared" si="348"/>
        <v>92.208859698064316</v>
      </c>
      <c r="EH79" s="14">
        <f t="shared" si="349"/>
        <v>9.6009199384819652</v>
      </c>
      <c r="EI79" s="14">
        <f t="shared" si="415"/>
        <v>620.20658366711075</v>
      </c>
      <c r="EJ79" s="37">
        <f t="shared" si="351"/>
        <v>4.4443501246345558E-2</v>
      </c>
      <c r="EK79" s="42"/>
      <c r="EL79" s="14" t="str">
        <f>IFERROR(VLOOKUP($A79,#REF!,27,0),"0")</f>
        <v>0</v>
      </c>
      <c r="EM79" s="14">
        <f t="shared" si="416"/>
        <v>0</v>
      </c>
      <c r="EN79" s="14" t="str">
        <f>IFERROR(VLOOKUP($A79,SpecEd23!#REF!,23,0)," ")</f>
        <v xml:space="preserve"> </v>
      </c>
      <c r="EO79" s="14" t="e">
        <f t="shared" si="417"/>
        <v>#VALUE!</v>
      </c>
      <c r="EP79" s="14">
        <f>IFERROR(VLOOKUP($A79,ECFE!#REF!,24,0),0)</f>
        <v>0</v>
      </c>
      <c r="EQ79" s="14">
        <f t="shared" si="418"/>
        <v>0</v>
      </c>
      <c r="ER79" s="14">
        <f>IFERROR(VLOOKUP($A79,#REF!,30,0),0)</f>
        <v>0</v>
      </c>
      <c r="ES79" s="14">
        <f t="shared" si="419"/>
        <v>0</v>
      </c>
      <c r="ET79" s="14">
        <f>IFERROR(VLOOKUP($A79,#REF!,12,0),0)</f>
        <v>0</v>
      </c>
      <c r="EU79" s="14">
        <f t="shared" si="420"/>
        <v>0</v>
      </c>
      <c r="EV79" s="14">
        <v>0</v>
      </c>
      <c r="EW79" s="14">
        <f t="shared" si="421"/>
        <v>0</v>
      </c>
      <c r="EX79" s="14">
        <f>IFERROR(VLOOKUP($A79,ConEnroll!$A$8:$S$601,16,0),0)</f>
        <v>166</v>
      </c>
      <c r="EY79" s="14">
        <f t="shared" si="422"/>
        <v>2.2655169359830155E-2</v>
      </c>
      <c r="EZ79" s="14">
        <f t="shared" si="423"/>
        <v>166</v>
      </c>
      <c r="FA79" s="14">
        <f t="shared" si="424"/>
        <v>2.2655169359830155E-2</v>
      </c>
      <c r="FB79" s="14" t="e">
        <f t="shared" si="425"/>
        <v>#VALUE!</v>
      </c>
      <c r="FC79" s="14" t="e">
        <f t="shared" si="426"/>
        <v>#VALUE!</v>
      </c>
      <c r="FD79" s="62"/>
      <c r="FE79" s="14">
        <f t="shared" si="352"/>
        <v>12182.88705340337</v>
      </c>
      <c r="FF79" s="14" t="e">
        <f t="shared" si="353"/>
        <v>#VALUE!</v>
      </c>
      <c r="FG79" s="14">
        <f t="shared" si="427"/>
        <v>85.600401856247686</v>
      </c>
      <c r="FH79" s="14" t="e">
        <f t="shared" si="354"/>
        <v>#VALUE!</v>
      </c>
      <c r="FI79" s="37" t="e">
        <f t="shared" si="355"/>
        <v>#VALUE!</v>
      </c>
      <c r="FJ79" s="12"/>
      <c r="FK79" s="14" t="str">
        <f>IFERROR(VLOOKUP($A79,#REF!,27,0),"0")</f>
        <v>0</v>
      </c>
      <c r="FL79" s="14">
        <f t="shared" si="428"/>
        <v>0</v>
      </c>
      <c r="FM79" s="14" t="str">
        <f>IFERROR(VLOOKUP($A79,SpecEd23!$X$22:$Y$610,59,0)," ")</f>
        <v xml:space="preserve"> </v>
      </c>
      <c r="FN79" s="14" t="e">
        <f t="shared" si="429"/>
        <v>#VALUE!</v>
      </c>
      <c r="FO79" s="14">
        <f>IFERROR(VLOOKUP($A79,ECFE!#REF!,26,0),0)</f>
        <v>0</v>
      </c>
      <c r="FP79" s="14">
        <f t="shared" si="430"/>
        <v>0</v>
      </c>
      <c r="FQ79" s="14">
        <f>IFERROR(VLOOKUP($A79,#REF!,16,0),0)</f>
        <v>0</v>
      </c>
      <c r="FR79" s="14">
        <f t="shared" si="431"/>
        <v>0</v>
      </c>
      <c r="FS79" s="14">
        <f>IFERROR(VLOOKUP($A79,#REF!,12,0),0)</f>
        <v>0</v>
      </c>
      <c r="FT79" s="14">
        <f t="shared" si="432"/>
        <v>0</v>
      </c>
      <c r="FU79" s="14">
        <v>0</v>
      </c>
      <c r="FV79" s="14">
        <f t="shared" si="433"/>
        <v>0</v>
      </c>
      <c r="FW79" s="14">
        <f>IFERROR(VLOOKUP($A79,ConEnroll!$A$8:$S$601,16,0),0)</f>
        <v>166</v>
      </c>
      <c r="FX79" s="14">
        <f t="shared" si="434"/>
        <v>2.2655169359830155E-2</v>
      </c>
      <c r="FY79" s="14">
        <f t="shared" si="435"/>
        <v>166</v>
      </c>
      <c r="FZ79" s="14">
        <f t="shared" si="436"/>
        <v>2.2655169359830155E-2</v>
      </c>
      <c r="GA79" s="14" t="e">
        <f t="shared" si="437"/>
        <v>#VALUE!</v>
      </c>
      <c r="GB79" s="14" t="e">
        <f t="shared" si="438"/>
        <v>#VALUE!</v>
      </c>
      <c r="GC79" s="39"/>
      <c r="GD79" s="14">
        <f t="shared" si="356"/>
        <v>-11664.490249372806</v>
      </c>
      <c r="GE79" s="14" t="e">
        <f t="shared" si="357"/>
        <v>#VALUE!</v>
      </c>
      <c r="GF79" s="14">
        <f t="shared" si="358"/>
        <v>-75.999481917765721</v>
      </c>
      <c r="GG79" s="14" t="e">
        <f t="shared" si="359"/>
        <v>#VALUE!</v>
      </c>
      <c r="GH79" s="37" t="e">
        <f t="shared" si="360"/>
        <v>#VALUE!</v>
      </c>
    </row>
    <row r="80" spans="1:190" ht="12.5" x14ac:dyDescent="0.25">
      <c r="A80" s="67">
        <v>192</v>
      </c>
      <c r="B80" s="35">
        <v>1</v>
      </c>
      <c r="C80" s="14">
        <v>3</v>
      </c>
      <c r="D80" s="14"/>
      <c r="E80" s="14"/>
      <c r="F80" s="35" t="s">
        <v>2438</v>
      </c>
      <c r="G80" s="41"/>
      <c r="H80" s="14">
        <f>IFERROR(VLOOKUP($A80,BaseFY22!$A$7:$AK$528,6,0),0)</f>
        <v>7025</v>
      </c>
      <c r="I80" s="14">
        <f>IFERROR(VLOOKUP($A80,BaseFY22!$A$7:$AK$528,28,0),0)</f>
        <v>64538858.75</v>
      </c>
      <c r="J80" s="14">
        <f t="shared" si="361"/>
        <v>9187.0261565836299</v>
      </c>
      <c r="K80" s="14">
        <f>IFERROR(VLOOKUP($A80,SpecEd22!$A$21:$BB$605,24,0)," ")</f>
        <v>7971281.9391976427</v>
      </c>
      <c r="L80" s="14">
        <f t="shared" si="362"/>
        <v>1134.7020554017997</v>
      </c>
      <c r="M80" s="14">
        <f>IFERROR(VLOOKUP($A80,ECFE!$A$16:$AB$347,7,0),0)</f>
        <v>455388.61499999999</v>
      </c>
      <c r="N80" s="14">
        <f t="shared" si="318"/>
        <v>64.824002135231311</v>
      </c>
      <c r="O80" s="14">
        <v>0</v>
      </c>
      <c r="P80" s="14">
        <f t="shared" si="318"/>
        <v>0</v>
      </c>
      <c r="Q80" s="14">
        <f>IFERROR(VLOOKUP($A80,ConEnroll!$A$7:$S$337,10,0),0)</f>
        <v>13316.56</v>
      </c>
      <c r="R80" s="14">
        <f t="shared" si="363"/>
        <v>1.8955957295373664</v>
      </c>
      <c r="S80" s="14">
        <f t="shared" si="319"/>
        <v>468705.17499999999</v>
      </c>
      <c r="T80" s="14">
        <f t="shared" si="364"/>
        <v>66.719597864768687</v>
      </c>
      <c r="U80" s="14">
        <f t="shared" si="320"/>
        <v>72978845.864197642</v>
      </c>
      <c r="V80" s="14">
        <f t="shared" si="365"/>
        <v>10388.447809850199</v>
      </c>
      <c r="W80" s="42"/>
      <c r="X80" s="14">
        <f>IFERROR(VLOOKUP($A80,HouseFY22!$A$6:$AJ$528,28,0),0)</f>
        <v>65582844.75</v>
      </c>
      <c r="Y80" s="14">
        <f t="shared" si="366"/>
        <v>9335.6362633451954</v>
      </c>
      <c r="Z80" s="14">
        <f>IFERROR(VLOOKUP($A80,Compens80percent!$A$13:$M$560,12,0),0)</f>
        <v>0</v>
      </c>
      <c r="AA80" s="14">
        <f t="shared" si="366"/>
        <v>0</v>
      </c>
      <c r="AB80" s="14">
        <f t="shared" si="367"/>
        <v>65582844.75</v>
      </c>
      <c r="AC80" s="14">
        <f t="shared" si="366"/>
        <v>9335.6362633451954</v>
      </c>
      <c r="AD80" s="14">
        <f>IFERROR(VLOOKUP(A80,SpecEd22!$A$21:$Z$550,14,0),0)</f>
        <v>8217396.0995313451</v>
      </c>
      <c r="AE80" s="14">
        <f t="shared" si="368"/>
        <v>1169.7360995774156</v>
      </c>
      <c r="AF80" s="14">
        <f>IFERROR(VLOOKUP($A80,ECFE!$A$16:$AB$348,8,0),0)</f>
        <v>464496.38730000006</v>
      </c>
      <c r="AG80" s="14">
        <f t="shared" si="369"/>
        <v>66.120482177935955</v>
      </c>
      <c r="AH80" s="14">
        <f>IFERROR(VLOOKUP(A80,ParaFY19!$A$21:$Z$543,7,0),0)</f>
        <v>26264</v>
      </c>
      <c r="AI80" s="14">
        <f t="shared" si="370"/>
        <v>3.7386476868327403</v>
      </c>
      <c r="AJ80" s="14">
        <f>IFERROR(VLOOKUP(A80,ConEnroll!$A$7:$S$341,13,0),0)</f>
        <v>16645.7</v>
      </c>
      <c r="AK80" s="14">
        <f t="shared" si="371"/>
        <v>2.3694946619217081</v>
      </c>
      <c r="AL80" s="14">
        <f t="shared" si="439"/>
        <v>507406.08730000007</v>
      </c>
      <c r="AM80" s="14">
        <f t="shared" si="372"/>
        <v>72.228624526690396</v>
      </c>
      <c r="AN80" s="14">
        <f t="shared" si="373"/>
        <v>74307646.936831355</v>
      </c>
      <c r="AO80" s="14">
        <f t="shared" si="374"/>
        <v>10577.600987449303</v>
      </c>
      <c r="AP80" s="62"/>
      <c r="AQ80" s="14">
        <f t="shared" si="440"/>
        <v>148.61010676156548</v>
      </c>
      <c r="AR80" s="14">
        <f t="shared" si="325"/>
        <v>35.034044175615918</v>
      </c>
      <c r="AS80" s="14">
        <f t="shared" si="326"/>
        <v>5.509026661921709</v>
      </c>
      <c r="AT80" s="14">
        <f t="shared" si="375"/>
        <v>189.15317759910312</v>
      </c>
      <c r="AU80" s="37">
        <f t="shared" si="328"/>
        <v>1.8208030791640538E-2</v>
      </c>
      <c r="AV80" s="42"/>
      <c r="AW80" s="14" t="str">
        <f>IFERROR(VLOOKUP($A80,#REF!,27,0),"0")</f>
        <v>0</v>
      </c>
      <c r="AX80" s="14">
        <f t="shared" si="376"/>
        <v>0</v>
      </c>
      <c r="AY80" s="14" t="str">
        <f>IFERROR(VLOOKUP($A80,SpecEd22!#REF!,23,0)," ")</f>
        <v xml:space="preserve"> </v>
      </c>
      <c r="AZ80" s="14" t="e">
        <f t="shared" si="377"/>
        <v>#VALUE!</v>
      </c>
      <c r="BA80" s="14">
        <f>IFERROR(VLOOKUP($A80,ECFE!#REF!,23,0),0)</f>
        <v>0</v>
      </c>
      <c r="BB80" s="14">
        <f t="shared" si="378"/>
        <v>0</v>
      </c>
      <c r="BC80" s="14">
        <f>IFERROR(VLOOKUP($A80,#REF!,17,0),0)</f>
        <v>0</v>
      </c>
      <c r="BD80" s="14">
        <f t="shared" si="379"/>
        <v>0</v>
      </c>
      <c r="BE80" s="14">
        <f>IFERROR(VLOOKUP($A80,#REF!,9,0),0)</f>
        <v>0</v>
      </c>
      <c r="BF80" s="14">
        <f t="shared" si="380"/>
        <v>0</v>
      </c>
      <c r="BG80" s="14">
        <v>0</v>
      </c>
      <c r="BH80" s="14">
        <f t="shared" si="381"/>
        <v>0</v>
      </c>
      <c r="BI80" s="14">
        <f>IFERROR(VLOOKUP($A80,ConEnroll!$A$8:$S$601,15,0),0)</f>
        <v>-19</v>
      </c>
      <c r="BJ80" s="14">
        <f t="shared" si="382"/>
        <v>-2.704626334519573E-3</v>
      </c>
      <c r="BK80" s="14">
        <f t="shared" si="383"/>
        <v>-19</v>
      </c>
      <c r="BL80" s="14">
        <f t="shared" si="384"/>
        <v>-2.704626334519573E-3</v>
      </c>
      <c r="BM80" s="14" t="e">
        <f t="shared" si="385"/>
        <v>#VALUE!</v>
      </c>
      <c r="BN80" s="14" t="e">
        <f t="shared" si="386"/>
        <v>#VALUE!</v>
      </c>
      <c r="BO80" s="42"/>
      <c r="BP80" s="14">
        <f t="shared" si="331"/>
        <v>9335.6362633451954</v>
      </c>
      <c r="BQ80" s="14" t="e">
        <f t="shared" si="332"/>
        <v>#VALUE!</v>
      </c>
      <c r="BR80" s="14">
        <f t="shared" si="387"/>
        <v>72.231329153024916</v>
      </c>
      <c r="BS80" s="14" t="e">
        <f t="shared" si="334"/>
        <v>#VALUE!</v>
      </c>
      <c r="BT80" s="37" t="e">
        <f t="shared" si="335"/>
        <v>#VALUE!</v>
      </c>
      <c r="BU80" s="41"/>
      <c r="BV80" s="14" t="str">
        <f>IFERROR(VLOOKUP($A80,#REF!,27,0),"0")</f>
        <v>0</v>
      </c>
      <c r="BW80" s="14">
        <f t="shared" si="388"/>
        <v>0</v>
      </c>
      <c r="BX80" s="14" t="str">
        <f>IFERROR(VLOOKUP($A80,SpecEd22!$Z$22:$AV$606,59,0)," ")</f>
        <v xml:space="preserve"> </v>
      </c>
      <c r="BY80" s="14" t="e">
        <f t="shared" si="389"/>
        <v>#VALUE!</v>
      </c>
      <c r="BZ80" s="14">
        <f>IFERROR(VLOOKUP($A80,ECFE!#REF!,25,0),0)</f>
        <v>0</v>
      </c>
      <c r="CA80" s="14">
        <f t="shared" si="390"/>
        <v>0</v>
      </c>
      <c r="CB80" s="14">
        <f>IFERROR(VLOOKUP($A80,#REF!,17,0),0)</f>
        <v>0</v>
      </c>
      <c r="CC80" s="14">
        <f t="shared" si="391"/>
        <v>0</v>
      </c>
      <c r="CD80" s="14">
        <f>IFERROR(VLOOKUP($A80,#REF!,9,0),0)</f>
        <v>0</v>
      </c>
      <c r="CE80" s="14">
        <f t="shared" si="392"/>
        <v>0</v>
      </c>
      <c r="CF80" s="14">
        <v>0</v>
      </c>
      <c r="CG80" s="14">
        <f t="shared" si="393"/>
        <v>0</v>
      </c>
      <c r="CH80" s="14">
        <f>IFERROR(VLOOKUP($A80,ConEnroll!$A$8:$S$601,15,0),0)</f>
        <v>-19</v>
      </c>
      <c r="CI80" s="14">
        <f t="shared" si="394"/>
        <v>-2.704626334519573E-3</v>
      </c>
      <c r="CJ80" s="14">
        <f t="shared" si="395"/>
        <v>-19</v>
      </c>
      <c r="CK80" s="14">
        <f t="shared" si="396"/>
        <v>-2.704626334519573E-3</v>
      </c>
      <c r="CL80" s="14" t="e">
        <f t="shared" si="397"/>
        <v>#VALUE!</v>
      </c>
      <c r="CM80" s="14" t="e">
        <f t="shared" si="398"/>
        <v>#VALUE!</v>
      </c>
      <c r="CN80" s="42"/>
      <c r="CO80" s="14">
        <f t="shared" si="338"/>
        <v>-9187.0261565836299</v>
      </c>
      <c r="CP80" s="14" t="e">
        <f t="shared" si="339"/>
        <v>#VALUE!</v>
      </c>
      <c r="CQ80" s="14">
        <f t="shared" si="340"/>
        <v>-66.722302491103207</v>
      </c>
      <c r="CR80" s="14" t="e">
        <f t="shared" si="341"/>
        <v>#VALUE!</v>
      </c>
      <c r="CS80" s="37" t="e">
        <f t="shared" si="342"/>
        <v>#VALUE!</v>
      </c>
      <c r="CT80" s="239"/>
      <c r="CU80" s="239"/>
      <c r="CV80" s="468"/>
      <c r="CW80" s="14">
        <f>IFERROR(VLOOKUP($A80,BaseFY23!$A$7:$AK$527,6,0),0)</f>
        <v>7034.1130940000003</v>
      </c>
      <c r="CX80" s="14">
        <f>IFERROR(VLOOKUP($A80,BaseFY23!$A$7:$AN$528,28,0),0)</f>
        <v>64882716.75</v>
      </c>
      <c r="CY80" s="14">
        <f t="shared" si="399"/>
        <v>9224.008184534885</v>
      </c>
      <c r="CZ80" s="14">
        <f>IFERROR(VLOOKUP($A80,SpecEd23!$A$21:$BB$605,23,0)," ")</f>
        <v>9402845.2657791562</v>
      </c>
      <c r="DA80" s="14">
        <f t="shared" si="400"/>
        <v>1336.7492305177252</v>
      </c>
      <c r="DB80" s="14">
        <f>IFERROR(VLOOKUP($A80,ECFE!$A$16:$AB$347,7,0),0)</f>
        <v>455388.61499999999</v>
      </c>
      <c r="DC80" s="14">
        <f t="shared" si="401"/>
        <v>64.740018949715221</v>
      </c>
      <c r="DD80" s="14">
        <v>0</v>
      </c>
      <c r="DE80" s="14">
        <f t="shared" si="402"/>
        <v>0</v>
      </c>
      <c r="DF80" s="14">
        <f>IFERROR(VLOOKUP($A80,ConEnroll!$A$7:$S$338,10,0),0)</f>
        <v>13316.56</v>
      </c>
      <c r="DG80" s="14">
        <f t="shared" si="403"/>
        <v>1.8931398773441444</v>
      </c>
      <c r="DH80" s="14">
        <f t="shared" si="343"/>
        <v>468705.17499999999</v>
      </c>
      <c r="DI80" s="14">
        <f t="shared" si="404"/>
        <v>66.633158827059361</v>
      </c>
      <c r="DJ80" s="14">
        <f t="shared" si="344"/>
        <v>74754267.19077915</v>
      </c>
      <c r="DK80" s="14">
        <f t="shared" si="405"/>
        <v>10627.390573879667</v>
      </c>
      <c r="DL80" s="42"/>
      <c r="DM80" s="14">
        <f>IFERROR(VLOOKUP($A80,HouseFY23!$A$7:$AJ$528,28,0),0)</f>
        <v>66974489.75</v>
      </c>
      <c r="DN80" s="14">
        <f t="shared" si="406"/>
        <v>9521.3836989809424</v>
      </c>
      <c r="DO80" s="14">
        <f>IFERROR(VLOOKUP($A80,Compens80percent!$A$13:$M$560,12,0),0)</f>
        <v>0</v>
      </c>
      <c r="DP80" s="14">
        <f t="shared" si="406"/>
        <v>0</v>
      </c>
      <c r="DQ80" s="14">
        <f t="shared" si="407"/>
        <v>66974489.75</v>
      </c>
      <c r="DR80" s="14">
        <f t="shared" si="408"/>
        <v>9533.7351957295377</v>
      </c>
      <c r="DS80" s="14">
        <f>IFERROR(VLOOKUP($A80,SpecEd23!$A$21:$Z$550,14,0),0)</f>
        <v>9986856.0018327143</v>
      </c>
      <c r="DT80" s="14">
        <f t="shared" si="409"/>
        <v>1419.7747275845425</v>
      </c>
      <c r="DU80" s="14">
        <f>IFERROR(VLOOKUP($A80,ECFE!$A$16:$AB$347,9,0),0)</f>
        <v>473786.315046</v>
      </c>
      <c r="DV80" s="14">
        <f t="shared" si="410"/>
        <v>67.355515715283715</v>
      </c>
      <c r="DW80" s="14">
        <f>IFERROR(VLOOKUP($A80,ParaFY19!$A$21:$Z$543,7,0),0)</f>
        <v>26264</v>
      </c>
      <c r="DX80" s="14">
        <f t="shared" si="411"/>
        <v>3.7338040558948111</v>
      </c>
      <c r="DY80" s="14">
        <f>IFERROR(VLOOKUP($A80,ConEnroll!$A$7:$S$341,13,0),0)</f>
        <v>16645.7</v>
      </c>
      <c r="DZ80" s="14">
        <f t="shared" si="412"/>
        <v>2.3664248466801805</v>
      </c>
      <c r="EA80" s="14">
        <f t="shared" si="345"/>
        <v>516696.01504600001</v>
      </c>
      <c r="EB80" s="14">
        <f t="shared" si="413"/>
        <v>73.455744617858713</v>
      </c>
      <c r="EC80" s="14">
        <f t="shared" si="346"/>
        <v>77478041.766878709</v>
      </c>
      <c r="ED80" s="14">
        <f t="shared" si="414"/>
        <v>11014.614171183342</v>
      </c>
      <c r="EE80" s="62"/>
      <c r="EF80" s="14">
        <f t="shared" si="347"/>
        <v>297.37551444605742</v>
      </c>
      <c r="EG80" s="14">
        <f t="shared" si="348"/>
        <v>83.025497066817252</v>
      </c>
      <c r="EH80" s="14">
        <f t="shared" si="349"/>
        <v>6.8225857907993515</v>
      </c>
      <c r="EI80" s="14">
        <f t="shared" si="415"/>
        <v>387.22359730367401</v>
      </c>
      <c r="EJ80" s="37">
        <f t="shared" si="351"/>
        <v>3.643637585461517E-2</v>
      </c>
      <c r="EK80" s="42"/>
      <c r="EL80" s="14" t="str">
        <f>IFERROR(VLOOKUP($A80,#REF!,27,0),"0")</f>
        <v>0</v>
      </c>
      <c r="EM80" s="14">
        <f t="shared" si="416"/>
        <v>0</v>
      </c>
      <c r="EN80" s="14" t="str">
        <f>IFERROR(VLOOKUP($A80,SpecEd23!#REF!,23,0)," ")</f>
        <v xml:space="preserve"> </v>
      </c>
      <c r="EO80" s="14" t="e">
        <f t="shared" si="417"/>
        <v>#VALUE!</v>
      </c>
      <c r="EP80" s="14">
        <f>IFERROR(VLOOKUP($A80,ECFE!#REF!,24,0),0)</f>
        <v>0</v>
      </c>
      <c r="EQ80" s="14">
        <f t="shared" si="418"/>
        <v>0</v>
      </c>
      <c r="ER80" s="14">
        <f>IFERROR(VLOOKUP($A80,#REF!,30,0),0)</f>
        <v>0</v>
      </c>
      <c r="ES80" s="14">
        <f t="shared" si="419"/>
        <v>0</v>
      </c>
      <c r="ET80" s="14">
        <f>IFERROR(VLOOKUP($A80,#REF!,12,0),0)</f>
        <v>0</v>
      </c>
      <c r="EU80" s="14">
        <f t="shared" si="420"/>
        <v>0</v>
      </c>
      <c r="EV80" s="14">
        <v>0</v>
      </c>
      <c r="EW80" s="14">
        <f t="shared" si="421"/>
        <v>0</v>
      </c>
      <c r="EX80" s="14">
        <f>IFERROR(VLOOKUP($A80,ConEnroll!$A$8:$S$601,16,0),0)</f>
        <v>173</v>
      </c>
      <c r="EY80" s="14">
        <f t="shared" si="422"/>
        <v>2.4594429701104262E-2</v>
      </c>
      <c r="EZ80" s="14">
        <f t="shared" si="423"/>
        <v>173</v>
      </c>
      <c r="FA80" s="14">
        <f t="shared" si="424"/>
        <v>2.4594429701104262E-2</v>
      </c>
      <c r="FB80" s="14" t="e">
        <f t="shared" si="425"/>
        <v>#VALUE!</v>
      </c>
      <c r="FC80" s="14" t="e">
        <f t="shared" si="426"/>
        <v>#VALUE!</v>
      </c>
      <c r="FD80" s="62"/>
      <c r="FE80" s="14">
        <f t="shared" si="352"/>
        <v>9521.3836989809424</v>
      </c>
      <c r="FF80" s="14" t="e">
        <f t="shared" si="353"/>
        <v>#VALUE!</v>
      </c>
      <c r="FG80" s="14">
        <f t="shared" si="427"/>
        <v>73.431150188157602</v>
      </c>
      <c r="FH80" s="14" t="e">
        <f t="shared" si="354"/>
        <v>#VALUE!</v>
      </c>
      <c r="FI80" s="37" t="e">
        <f t="shared" si="355"/>
        <v>#VALUE!</v>
      </c>
      <c r="FJ80" s="12"/>
      <c r="FK80" s="14" t="str">
        <f>IFERROR(VLOOKUP($A80,#REF!,27,0),"0")</f>
        <v>0</v>
      </c>
      <c r="FL80" s="14">
        <f t="shared" si="428"/>
        <v>0</v>
      </c>
      <c r="FM80" s="14" t="str">
        <f>IFERROR(VLOOKUP($A80,SpecEd23!$X$22:$Y$610,59,0)," ")</f>
        <v xml:space="preserve"> </v>
      </c>
      <c r="FN80" s="14" t="e">
        <f t="shared" si="429"/>
        <v>#VALUE!</v>
      </c>
      <c r="FO80" s="14">
        <f>IFERROR(VLOOKUP($A80,ECFE!#REF!,26,0),0)</f>
        <v>0</v>
      </c>
      <c r="FP80" s="14">
        <f t="shared" si="430"/>
        <v>0</v>
      </c>
      <c r="FQ80" s="14">
        <f>IFERROR(VLOOKUP($A80,#REF!,16,0),0)</f>
        <v>0</v>
      </c>
      <c r="FR80" s="14">
        <f t="shared" si="431"/>
        <v>0</v>
      </c>
      <c r="FS80" s="14">
        <f>IFERROR(VLOOKUP($A80,#REF!,12,0),0)</f>
        <v>0</v>
      </c>
      <c r="FT80" s="14">
        <f t="shared" si="432"/>
        <v>0</v>
      </c>
      <c r="FU80" s="14">
        <v>0</v>
      </c>
      <c r="FV80" s="14">
        <f t="shared" si="433"/>
        <v>0</v>
      </c>
      <c r="FW80" s="14">
        <f>IFERROR(VLOOKUP($A80,ConEnroll!$A$8:$S$601,16,0),0)</f>
        <v>173</v>
      </c>
      <c r="FX80" s="14">
        <f t="shared" si="434"/>
        <v>2.4594429701104262E-2</v>
      </c>
      <c r="FY80" s="14">
        <f t="shared" si="435"/>
        <v>173</v>
      </c>
      <c r="FZ80" s="14">
        <f t="shared" si="436"/>
        <v>2.4594429701104262E-2</v>
      </c>
      <c r="GA80" s="14" t="e">
        <f t="shared" si="437"/>
        <v>#VALUE!</v>
      </c>
      <c r="GB80" s="14" t="e">
        <f t="shared" si="438"/>
        <v>#VALUE!</v>
      </c>
      <c r="GC80" s="39"/>
      <c r="GD80" s="14">
        <f t="shared" si="356"/>
        <v>-9224.008184534885</v>
      </c>
      <c r="GE80" s="14" t="e">
        <f t="shared" si="357"/>
        <v>#VALUE!</v>
      </c>
      <c r="GF80" s="14">
        <f t="shared" si="358"/>
        <v>-66.608564397358251</v>
      </c>
      <c r="GG80" s="14" t="e">
        <f t="shared" si="359"/>
        <v>#VALUE!</v>
      </c>
      <c r="GH80" s="37" t="e">
        <f t="shared" si="360"/>
        <v>#VALUE!</v>
      </c>
    </row>
    <row r="81" spans="1:190" ht="12.5" x14ac:dyDescent="0.25">
      <c r="A81" s="67">
        <v>194</v>
      </c>
      <c r="B81" s="35">
        <v>1</v>
      </c>
      <c r="C81" s="14">
        <v>3</v>
      </c>
      <c r="D81" s="14"/>
      <c r="E81" s="14"/>
      <c r="F81" s="35" t="s">
        <v>2439</v>
      </c>
      <c r="G81" s="41"/>
      <c r="H81" s="14">
        <f>IFERROR(VLOOKUP($A81,BaseFY22!$A$7:$AK$528,6,0),0)</f>
        <v>11774</v>
      </c>
      <c r="I81" s="14">
        <f>IFERROR(VLOOKUP($A81,BaseFY22!$A$7:$AK$528,28,0),0)</f>
        <v>118285496</v>
      </c>
      <c r="J81" s="14">
        <f t="shared" si="361"/>
        <v>10046.330558858503</v>
      </c>
      <c r="K81" s="14">
        <f>IFERROR(VLOOKUP($A81,SpecEd22!$A$21:$BB$605,24,0)," ")</f>
        <v>20427137.835017502</v>
      </c>
      <c r="L81" s="14">
        <f t="shared" si="362"/>
        <v>1734.9361164444965</v>
      </c>
      <c r="M81" s="14">
        <f>IFERROR(VLOOKUP($A81,ECFE!$A$16:$AB$347,7,0),0)</f>
        <v>599632.77</v>
      </c>
      <c r="N81" s="14">
        <f t="shared" si="318"/>
        <v>50.928551894003739</v>
      </c>
      <c r="O81" s="14">
        <v>0</v>
      </c>
      <c r="P81" s="14">
        <f t="shared" si="318"/>
        <v>0</v>
      </c>
      <c r="Q81" s="14">
        <f>IFERROR(VLOOKUP($A81,ConEnroll!$A$7:$S$337,10,0),0)</f>
        <v>28153.51</v>
      </c>
      <c r="R81" s="14">
        <f t="shared" si="363"/>
        <v>2.3911593341260402</v>
      </c>
      <c r="S81" s="14">
        <f t="shared" si="319"/>
        <v>627786.28</v>
      </c>
      <c r="T81" s="14">
        <f t="shared" si="364"/>
        <v>53.319711228129783</v>
      </c>
      <c r="U81" s="14">
        <f t="shared" si="320"/>
        <v>139340420.1150175</v>
      </c>
      <c r="V81" s="14">
        <f t="shared" si="365"/>
        <v>11834.586386531128</v>
      </c>
      <c r="W81" s="42"/>
      <c r="X81" s="14">
        <f>IFERROR(VLOOKUP($A81,HouseFY22!$A$6:$AJ$528,28,0),0)</f>
        <v>120022573</v>
      </c>
      <c r="Y81" s="14">
        <f t="shared" si="366"/>
        <v>10193.86555121454</v>
      </c>
      <c r="Z81" s="14">
        <f>IFERROR(VLOOKUP($A81,Compens80percent!$A$13:$M$560,12,0),0)</f>
        <v>0</v>
      </c>
      <c r="AA81" s="14">
        <f t="shared" si="366"/>
        <v>0</v>
      </c>
      <c r="AB81" s="14">
        <f t="shared" si="367"/>
        <v>120022573</v>
      </c>
      <c r="AC81" s="14">
        <f t="shared" si="366"/>
        <v>10193.86555121454</v>
      </c>
      <c r="AD81" s="14">
        <f>IFERROR(VLOOKUP(A81,SpecEd22!$A$21:$Z$550,14,0),0)</f>
        <v>20818331.82579457</v>
      </c>
      <c r="AE81" s="14">
        <f t="shared" si="368"/>
        <v>1768.1613577199398</v>
      </c>
      <c r="AF81" s="14">
        <f>IFERROR(VLOOKUP($A81,ECFE!$A$16:$AB$348,8,0),0)</f>
        <v>611625.42540000007</v>
      </c>
      <c r="AG81" s="14">
        <f t="shared" si="369"/>
        <v>51.947122931883818</v>
      </c>
      <c r="AH81" s="14">
        <f>IFERROR(VLOOKUP(A81,ParaFY19!$A$21:$Z$543,7,0),0)</f>
        <v>59388</v>
      </c>
      <c r="AI81" s="14">
        <f t="shared" si="370"/>
        <v>5.0439952437574318</v>
      </c>
      <c r="AJ81" s="14">
        <f>IFERROR(VLOOKUP(A81,ConEnroll!$A$7:$S$341,13,0),0)</f>
        <v>35191.887499999997</v>
      </c>
      <c r="AK81" s="14">
        <f t="shared" si="371"/>
        <v>2.9889491676575504</v>
      </c>
      <c r="AL81" s="14">
        <f t="shared" si="439"/>
        <v>706205.31290000002</v>
      </c>
      <c r="AM81" s="14">
        <f t="shared" si="372"/>
        <v>59.980067343298792</v>
      </c>
      <c r="AN81" s="14">
        <f t="shared" si="373"/>
        <v>141547110.13869458</v>
      </c>
      <c r="AO81" s="14">
        <f t="shared" si="374"/>
        <v>12022.00697627778</v>
      </c>
      <c r="AP81" s="62"/>
      <c r="AQ81" s="14">
        <f t="shared" si="440"/>
        <v>147.53499235603704</v>
      </c>
      <c r="AR81" s="14">
        <f t="shared" si="325"/>
        <v>33.225241275443295</v>
      </c>
      <c r="AS81" s="14">
        <f t="shared" si="326"/>
        <v>6.6603561151690087</v>
      </c>
      <c r="AT81" s="14">
        <f t="shared" si="375"/>
        <v>187.42058974664934</v>
      </c>
      <c r="AU81" s="37">
        <f t="shared" si="328"/>
        <v>1.5836682721751188E-2</v>
      </c>
      <c r="AV81" s="42"/>
      <c r="AW81" s="14" t="str">
        <f>IFERROR(VLOOKUP($A81,#REF!,27,0),"0")</f>
        <v>0</v>
      </c>
      <c r="AX81" s="14">
        <f t="shared" si="376"/>
        <v>0</v>
      </c>
      <c r="AY81" s="14" t="str">
        <f>IFERROR(VLOOKUP($A81,SpecEd22!#REF!,23,0)," ")</f>
        <v xml:space="preserve"> </v>
      </c>
      <c r="AZ81" s="14" t="e">
        <f t="shared" si="377"/>
        <v>#VALUE!</v>
      </c>
      <c r="BA81" s="14">
        <f>IFERROR(VLOOKUP($A81,ECFE!#REF!,23,0),0)</f>
        <v>0</v>
      </c>
      <c r="BB81" s="14">
        <f t="shared" si="378"/>
        <v>0</v>
      </c>
      <c r="BC81" s="14">
        <f>IFERROR(VLOOKUP($A81,#REF!,17,0),0)</f>
        <v>0</v>
      </c>
      <c r="BD81" s="14">
        <f t="shared" si="379"/>
        <v>0</v>
      </c>
      <c r="BE81" s="14">
        <f>IFERROR(VLOOKUP($A81,#REF!,9,0),0)</f>
        <v>0</v>
      </c>
      <c r="BF81" s="14">
        <f t="shared" si="380"/>
        <v>0</v>
      </c>
      <c r="BG81" s="14">
        <v>0</v>
      </c>
      <c r="BH81" s="14">
        <f t="shared" si="381"/>
        <v>0</v>
      </c>
      <c r="BI81" s="14">
        <f>IFERROR(VLOOKUP($A81,ConEnroll!$A$8:$S$601,15,0),0)</f>
        <v>-17</v>
      </c>
      <c r="BJ81" s="14">
        <f t="shared" si="382"/>
        <v>-1.443859351112621E-3</v>
      </c>
      <c r="BK81" s="14">
        <f t="shared" si="383"/>
        <v>-17</v>
      </c>
      <c r="BL81" s="14">
        <f t="shared" si="384"/>
        <v>-1.443859351112621E-3</v>
      </c>
      <c r="BM81" s="14" t="e">
        <f t="shared" si="385"/>
        <v>#VALUE!</v>
      </c>
      <c r="BN81" s="14" t="e">
        <f t="shared" si="386"/>
        <v>#VALUE!</v>
      </c>
      <c r="BO81" s="42"/>
      <c r="BP81" s="14">
        <f t="shared" si="331"/>
        <v>10193.86555121454</v>
      </c>
      <c r="BQ81" s="14" t="e">
        <f t="shared" si="332"/>
        <v>#VALUE!</v>
      </c>
      <c r="BR81" s="14">
        <f t="shared" si="387"/>
        <v>59.981511202649905</v>
      </c>
      <c r="BS81" s="14" t="e">
        <f t="shared" si="334"/>
        <v>#VALUE!</v>
      </c>
      <c r="BT81" s="37" t="e">
        <f t="shared" si="335"/>
        <v>#VALUE!</v>
      </c>
      <c r="BU81" s="41"/>
      <c r="BV81" s="14" t="str">
        <f>IFERROR(VLOOKUP($A81,#REF!,27,0),"0")</f>
        <v>0</v>
      </c>
      <c r="BW81" s="14">
        <f t="shared" si="388"/>
        <v>0</v>
      </c>
      <c r="BX81" s="14" t="str">
        <f>IFERROR(VLOOKUP($A81,SpecEd22!$Z$22:$AV$606,59,0)," ")</f>
        <v xml:space="preserve"> </v>
      </c>
      <c r="BY81" s="14" t="e">
        <f t="shared" si="389"/>
        <v>#VALUE!</v>
      </c>
      <c r="BZ81" s="14">
        <f>IFERROR(VLOOKUP($A81,ECFE!#REF!,25,0),0)</f>
        <v>0</v>
      </c>
      <c r="CA81" s="14">
        <f t="shared" si="390"/>
        <v>0</v>
      </c>
      <c r="CB81" s="14">
        <f>IFERROR(VLOOKUP($A81,#REF!,17,0),0)</f>
        <v>0</v>
      </c>
      <c r="CC81" s="14">
        <f t="shared" si="391"/>
        <v>0</v>
      </c>
      <c r="CD81" s="14">
        <f>IFERROR(VLOOKUP($A81,#REF!,9,0),0)</f>
        <v>0</v>
      </c>
      <c r="CE81" s="14">
        <f t="shared" si="392"/>
        <v>0</v>
      </c>
      <c r="CF81" s="14">
        <v>0</v>
      </c>
      <c r="CG81" s="14">
        <f t="shared" si="393"/>
        <v>0</v>
      </c>
      <c r="CH81" s="14">
        <f>IFERROR(VLOOKUP($A81,ConEnroll!$A$8:$S$601,15,0),0)</f>
        <v>-17</v>
      </c>
      <c r="CI81" s="14">
        <f t="shared" si="394"/>
        <v>-1.443859351112621E-3</v>
      </c>
      <c r="CJ81" s="14">
        <f t="shared" si="395"/>
        <v>-17</v>
      </c>
      <c r="CK81" s="14">
        <f t="shared" si="396"/>
        <v>-1.443859351112621E-3</v>
      </c>
      <c r="CL81" s="14" t="e">
        <f t="shared" si="397"/>
        <v>#VALUE!</v>
      </c>
      <c r="CM81" s="14" t="e">
        <f t="shared" si="398"/>
        <v>#VALUE!</v>
      </c>
      <c r="CN81" s="42"/>
      <c r="CO81" s="14">
        <f t="shared" si="338"/>
        <v>-10046.330558858503</v>
      </c>
      <c r="CP81" s="14" t="e">
        <f t="shared" si="339"/>
        <v>#VALUE!</v>
      </c>
      <c r="CQ81" s="14">
        <f t="shared" si="340"/>
        <v>-53.321155087480896</v>
      </c>
      <c r="CR81" s="14" t="e">
        <f t="shared" si="341"/>
        <v>#VALUE!</v>
      </c>
      <c r="CS81" s="37" t="e">
        <f t="shared" si="342"/>
        <v>#VALUE!</v>
      </c>
      <c r="CT81" s="239"/>
      <c r="CU81" s="239"/>
      <c r="CV81" s="468"/>
      <c r="CW81" s="14">
        <f>IFERROR(VLOOKUP($A81,BaseFY23!$A$7:$AK$527,6,0),0)</f>
        <v>11978.301632999999</v>
      </c>
      <c r="CX81" s="14">
        <f>IFERROR(VLOOKUP($A81,BaseFY23!$A$7:$AN$528,28,0),0)</f>
        <v>120866847.75</v>
      </c>
      <c r="CY81" s="14">
        <f t="shared" si="399"/>
        <v>10090.482895923582</v>
      </c>
      <c r="CZ81" s="14">
        <f>IFERROR(VLOOKUP($A81,SpecEd23!$A$21:$BB$605,23,0)," ")</f>
        <v>21377020.388083871</v>
      </c>
      <c r="DA81" s="14">
        <f t="shared" si="400"/>
        <v>1784.6453564995038</v>
      </c>
      <c r="DB81" s="14">
        <f>IFERROR(VLOOKUP($A81,ECFE!$A$16:$AB$347,7,0),0)</f>
        <v>599632.77</v>
      </c>
      <c r="DC81" s="14">
        <f t="shared" si="401"/>
        <v>50.059915701907428</v>
      </c>
      <c r="DD81" s="14">
        <v>0</v>
      </c>
      <c r="DE81" s="14">
        <f t="shared" si="402"/>
        <v>0</v>
      </c>
      <c r="DF81" s="14">
        <f>IFERROR(VLOOKUP($A81,ConEnroll!$A$7:$S$338,10,0),0)</f>
        <v>28153.51</v>
      </c>
      <c r="DG81" s="14">
        <f t="shared" si="403"/>
        <v>2.3503757763485935</v>
      </c>
      <c r="DH81" s="14">
        <f t="shared" si="343"/>
        <v>627786.28</v>
      </c>
      <c r="DI81" s="14">
        <f t="shared" si="404"/>
        <v>52.410291478256021</v>
      </c>
      <c r="DJ81" s="14">
        <f t="shared" si="344"/>
        <v>142871654.41808388</v>
      </c>
      <c r="DK81" s="14">
        <f t="shared" si="405"/>
        <v>11927.538543901343</v>
      </c>
      <c r="DL81" s="42"/>
      <c r="DM81" s="14">
        <f>IFERROR(VLOOKUP($A81,HouseFY23!$A$7:$AJ$528,28,0),0)</f>
        <v>124404636.75</v>
      </c>
      <c r="DN81" s="14">
        <f t="shared" si="406"/>
        <v>10385.832696620992</v>
      </c>
      <c r="DO81" s="14">
        <f>IFERROR(VLOOKUP($A81,Compens80percent!$A$13:$M$560,12,0),0)</f>
        <v>0</v>
      </c>
      <c r="DP81" s="14">
        <f t="shared" si="406"/>
        <v>0</v>
      </c>
      <c r="DQ81" s="14">
        <f t="shared" si="407"/>
        <v>124404636.75</v>
      </c>
      <c r="DR81" s="14">
        <f t="shared" si="408"/>
        <v>10566.046946662136</v>
      </c>
      <c r="DS81" s="14">
        <f>IFERROR(VLOOKUP($A81,SpecEd23!$A$21:$Z$550,14,0),0)</f>
        <v>22215273.222515494</v>
      </c>
      <c r="DT81" s="14">
        <f t="shared" si="409"/>
        <v>1854.626298716074</v>
      </c>
      <c r="DU81" s="14">
        <f>IFERROR(VLOOKUP($A81,ECFE!$A$16:$AB$347,9,0),0)</f>
        <v>623857.93390800001</v>
      </c>
      <c r="DV81" s="14">
        <f t="shared" si="410"/>
        <v>52.082336296264486</v>
      </c>
      <c r="DW81" s="14">
        <f>IFERROR(VLOOKUP($A81,ParaFY19!$A$21:$Z$543,7,0),0)</f>
        <v>59388</v>
      </c>
      <c r="DX81" s="14">
        <f t="shared" si="411"/>
        <v>4.9579649786399731</v>
      </c>
      <c r="DY81" s="14">
        <f>IFERROR(VLOOKUP($A81,ConEnroll!$A$7:$S$341,13,0),0)</f>
        <v>35191.887499999997</v>
      </c>
      <c r="DZ81" s="14">
        <f t="shared" si="412"/>
        <v>2.937969720435742</v>
      </c>
      <c r="EA81" s="14">
        <f t="shared" si="345"/>
        <v>718437.82140799996</v>
      </c>
      <c r="EB81" s="14">
        <f t="shared" si="413"/>
        <v>59.978270995340196</v>
      </c>
      <c r="EC81" s="14">
        <f t="shared" si="346"/>
        <v>147338347.7939235</v>
      </c>
      <c r="ED81" s="14">
        <f t="shared" si="414"/>
        <v>12300.437266332405</v>
      </c>
      <c r="EE81" s="62"/>
      <c r="EF81" s="14">
        <f t="shared" si="347"/>
        <v>295.34980069740959</v>
      </c>
      <c r="EG81" s="14">
        <f t="shared" si="348"/>
        <v>69.980942216570156</v>
      </c>
      <c r="EH81" s="14">
        <f t="shared" si="349"/>
        <v>7.5679795170841757</v>
      </c>
      <c r="EI81" s="14">
        <f t="shared" si="415"/>
        <v>372.8987224310639</v>
      </c>
      <c r="EJ81" s="37">
        <f t="shared" si="351"/>
        <v>3.1263677837514124E-2</v>
      </c>
      <c r="EK81" s="42"/>
      <c r="EL81" s="14" t="str">
        <f>IFERROR(VLOOKUP($A81,#REF!,27,0),"0")</f>
        <v>0</v>
      </c>
      <c r="EM81" s="14">
        <f t="shared" si="416"/>
        <v>0</v>
      </c>
      <c r="EN81" s="14" t="str">
        <f>IFERROR(VLOOKUP($A81,SpecEd23!#REF!,23,0)," ")</f>
        <v xml:space="preserve"> </v>
      </c>
      <c r="EO81" s="14" t="e">
        <f t="shared" si="417"/>
        <v>#VALUE!</v>
      </c>
      <c r="EP81" s="14">
        <f>IFERROR(VLOOKUP($A81,ECFE!#REF!,24,0),0)</f>
        <v>0</v>
      </c>
      <c r="EQ81" s="14">
        <f t="shared" si="418"/>
        <v>0</v>
      </c>
      <c r="ER81" s="14">
        <f>IFERROR(VLOOKUP($A81,#REF!,30,0),0)</f>
        <v>0</v>
      </c>
      <c r="ES81" s="14">
        <f t="shared" si="419"/>
        <v>0</v>
      </c>
      <c r="ET81" s="14">
        <f>IFERROR(VLOOKUP($A81,#REF!,12,0),0)</f>
        <v>0</v>
      </c>
      <c r="EU81" s="14">
        <f t="shared" si="420"/>
        <v>0</v>
      </c>
      <c r="EV81" s="14">
        <v>0</v>
      </c>
      <c r="EW81" s="14">
        <f t="shared" si="421"/>
        <v>0</v>
      </c>
      <c r="EX81" s="14">
        <f>IFERROR(VLOOKUP($A81,ConEnroll!$A$8:$S$601,16,0),0)</f>
        <v>177</v>
      </c>
      <c r="EY81" s="14">
        <f t="shared" si="422"/>
        <v>1.4776719223063166E-2</v>
      </c>
      <c r="EZ81" s="14">
        <f t="shared" si="423"/>
        <v>177</v>
      </c>
      <c r="FA81" s="14">
        <f t="shared" si="424"/>
        <v>1.4776719223063166E-2</v>
      </c>
      <c r="FB81" s="14" t="e">
        <f t="shared" si="425"/>
        <v>#VALUE!</v>
      </c>
      <c r="FC81" s="14" t="e">
        <f t="shared" si="426"/>
        <v>#VALUE!</v>
      </c>
      <c r="FD81" s="62"/>
      <c r="FE81" s="14">
        <f t="shared" si="352"/>
        <v>10385.832696620992</v>
      </c>
      <c r="FF81" s="14" t="e">
        <f t="shared" si="353"/>
        <v>#VALUE!</v>
      </c>
      <c r="FG81" s="14">
        <f t="shared" si="427"/>
        <v>59.963494276117132</v>
      </c>
      <c r="FH81" s="14" t="e">
        <f t="shared" si="354"/>
        <v>#VALUE!</v>
      </c>
      <c r="FI81" s="37" t="e">
        <f t="shared" si="355"/>
        <v>#VALUE!</v>
      </c>
      <c r="FJ81" s="12"/>
      <c r="FK81" s="14" t="str">
        <f>IFERROR(VLOOKUP($A81,#REF!,27,0),"0")</f>
        <v>0</v>
      </c>
      <c r="FL81" s="14">
        <f t="shared" si="428"/>
        <v>0</v>
      </c>
      <c r="FM81" s="14" t="str">
        <f>IFERROR(VLOOKUP($A81,SpecEd23!$X$22:$Y$610,59,0)," ")</f>
        <v xml:space="preserve"> </v>
      </c>
      <c r="FN81" s="14" t="e">
        <f t="shared" si="429"/>
        <v>#VALUE!</v>
      </c>
      <c r="FO81" s="14">
        <f>IFERROR(VLOOKUP($A81,ECFE!#REF!,26,0),0)</f>
        <v>0</v>
      </c>
      <c r="FP81" s="14">
        <f t="shared" si="430"/>
        <v>0</v>
      </c>
      <c r="FQ81" s="14">
        <f>IFERROR(VLOOKUP($A81,#REF!,16,0),0)</f>
        <v>0</v>
      </c>
      <c r="FR81" s="14">
        <f t="shared" si="431"/>
        <v>0</v>
      </c>
      <c r="FS81" s="14">
        <f>IFERROR(VLOOKUP($A81,#REF!,12,0),0)</f>
        <v>0</v>
      </c>
      <c r="FT81" s="14">
        <f t="shared" si="432"/>
        <v>0</v>
      </c>
      <c r="FU81" s="14">
        <v>0</v>
      </c>
      <c r="FV81" s="14">
        <f t="shared" si="433"/>
        <v>0</v>
      </c>
      <c r="FW81" s="14">
        <f>IFERROR(VLOOKUP($A81,ConEnroll!$A$8:$S$601,16,0),0)</f>
        <v>177</v>
      </c>
      <c r="FX81" s="14">
        <f t="shared" si="434"/>
        <v>1.4776719223063166E-2</v>
      </c>
      <c r="FY81" s="14">
        <f t="shared" si="435"/>
        <v>177</v>
      </c>
      <c r="FZ81" s="14">
        <f t="shared" si="436"/>
        <v>1.4776719223063166E-2</v>
      </c>
      <c r="GA81" s="14" t="e">
        <f t="shared" si="437"/>
        <v>#VALUE!</v>
      </c>
      <c r="GB81" s="14" t="e">
        <f t="shared" si="438"/>
        <v>#VALUE!</v>
      </c>
      <c r="GC81" s="39"/>
      <c r="GD81" s="14">
        <f t="shared" si="356"/>
        <v>-10090.482895923582</v>
      </c>
      <c r="GE81" s="14" t="e">
        <f t="shared" si="357"/>
        <v>#VALUE!</v>
      </c>
      <c r="GF81" s="14">
        <f t="shared" si="358"/>
        <v>-52.395514759032956</v>
      </c>
      <c r="GG81" s="14" t="e">
        <f t="shared" si="359"/>
        <v>#VALUE!</v>
      </c>
      <c r="GH81" s="37" t="e">
        <f t="shared" si="360"/>
        <v>#VALUE!</v>
      </c>
    </row>
    <row r="82" spans="1:190" ht="12.5" x14ac:dyDescent="0.25">
      <c r="A82" s="67">
        <v>195</v>
      </c>
      <c r="B82" s="35">
        <v>1</v>
      </c>
      <c r="C82" s="14">
        <v>3</v>
      </c>
      <c r="D82" s="14"/>
      <c r="E82" s="14"/>
      <c r="F82" s="35" t="s">
        <v>2440</v>
      </c>
      <c r="G82" s="41"/>
      <c r="H82" s="14">
        <f>IFERROR(VLOOKUP($A82,BaseFY22!$A$7:$AK$528,6,0),0)</f>
        <v>702</v>
      </c>
      <c r="I82" s="14">
        <f>IFERROR(VLOOKUP($A82,BaseFY22!$A$7:$AK$528,28,0),0)</f>
        <v>6133349</v>
      </c>
      <c r="J82" s="14">
        <f t="shared" si="361"/>
        <v>8736.964387464388</v>
      </c>
      <c r="K82" s="14">
        <f>IFERROR(VLOOKUP($A82,SpecEd22!$A$21:$BB$605,24,0)," ")</f>
        <v>817790.42855061311</v>
      </c>
      <c r="L82" s="14">
        <f t="shared" si="362"/>
        <v>1164.9436304139788</v>
      </c>
      <c r="M82" s="14">
        <f>IFERROR(VLOOKUP($A82,ECFE!$A$16:$AB$347,7,0),0)</f>
        <v>22656.149999999998</v>
      </c>
      <c r="N82" s="14">
        <f t="shared" si="318"/>
        <v>32.273717948717945</v>
      </c>
      <c r="O82" s="14">
        <v>0</v>
      </c>
      <c r="P82" s="14">
        <f t="shared" si="318"/>
        <v>0</v>
      </c>
      <c r="Q82" s="14">
        <f>IFERROR(VLOOKUP($A82,ConEnroll!$A$7:$S$337,10,0),0)</f>
        <v>0</v>
      </c>
      <c r="R82" s="14">
        <f t="shared" si="363"/>
        <v>0</v>
      </c>
      <c r="S82" s="14">
        <f t="shared" si="319"/>
        <v>22656.149999999998</v>
      </c>
      <c r="T82" s="14">
        <f t="shared" si="364"/>
        <v>32.273717948717945</v>
      </c>
      <c r="U82" s="14">
        <f t="shared" si="320"/>
        <v>6973795.5785506135</v>
      </c>
      <c r="V82" s="14">
        <f t="shared" si="365"/>
        <v>9934.1817358270855</v>
      </c>
      <c r="W82" s="42"/>
      <c r="X82" s="14">
        <f>IFERROR(VLOOKUP($A82,HouseFY22!$A$6:$AJ$528,28,0),0)</f>
        <v>6237906</v>
      </c>
      <c r="Y82" s="14">
        <f t="shared" si="366"/>
        <v>8885.9059829059825</v>
      </c>
      <c r="Z82" s="14">
        <f>IFERROR(VLOOKUP($A82,Compens80percent!$A$13:$M$560,12,0),0)</f>
        <v>0</v>
      </c>
      <c r="AA82" s="14">
        <f t="shared" si="366"/>
        <v>0</v>
      </c>
      <c r="AB82" s="14">
        <f t="shared" si="367"/>
        <v>6237906</v>
      </c>
      <c r="AC82" s="14">
        <f t="shared" si="366"/>
        <v>8885.9059829059825</v>
      </c>
      <c r="AD82" s="14">
        <f>IFERROR(VLOOKUP(A82,SpecEd22!$A$21:$Z$550,14,0),0)</f>
        <v>831121.46725083748</v>
      </c>
      <c r="AE82" s="14">
        <f t="shared" si="368"/>
        <v>1183.933714032532</v>
      </c>
      <c r="AF82" s="14">
        <f>IFERROR(VLOOKUP($A82,ECFE!$A$16:$AB$348,8,0),0)</f>
        <v>23109.273000000001</v>
      </c>
      <c r="AG82" s="14">
        <f t="shared" si="369"/>
        <v>32.919192307692306</v>
      </c>
      <c r="AH82" s="14">
        <f>IFERROR(VLOOKUP(A82,ParaFY19!$A$21:$Z$543,7,0),0)</f>
        <v>4116</v>
      </c>
      <c r="AI82" s="14">
        <f t="shared" si="370"/>
        <v>5.8632478632478628</v>
      </c>
      <c r="AJ82" s="14">
        <f>IFERROR(VLOOKUP(A82,ConEnroll!$A$7:$S$341,13,0),0)</f>
        <v>0</v>
      </c>
      <c r="AK82" s="14">
        <f t="shared" si="371"/>
        <v>0</v>
      </c>
      <c r="AL82" s="14">
        <f t="shared" si="439"/>
        <v>27225.273000000001</v>
      </c>
      <c r="AM82" s="14">
        <f t="shared" si="372"/>
        <v>38.78244017094017</v>
      </c>
      <c r="AN82" s="14">
        <f t="shared" si="373"/>
        <v>7096252.7402508371</v>
      </c>
      <c r="AO82" s="14">
        <f t="shared" si="374"/>
        <v>10108.622137109454</v>
      </c>
      <c r="AP82" s="62"/>
      <c r="AQ82" s="14">
        <f t="shared" si="440"/>
        <v>148.94159544159447</v>
      </c>
      <c r="AR82" s="14">
        <f t="shared" si="325"/>
        <v>18.990083618553172</v>
      </c>
      <c r="AS82" s="14">
        <f t="shared" si="326"/>
        <v>6.5087222222222252</v>
      </c>
      <c r="AT82" s="14">
        <f t="shared" si="375"/>
        <v>174.44040128236986</v>
      </c>
      <c r="AU82" s="37">
        <f t="shared" si="328"/>
        <v>1.7559614462584278E-2</v>
      </c>
      <c r="AV82" s="42"/>
      <c r="AW82" s="14" t="str">
        <f>IFERROR(VLOOKUP($A82,#REF!,27,0),"0")</f>
        <v>0</v>
      </c>
      <c r="AX82" s="14">
        <f t="shared" si="376"/>
        <v>0</v>
      </c>
      <c r="AY82" s="14" t="str">
        <f>IFERROR(VLOOKUP($A82,SpecEd22!#REF!,23,0)," ")</f>
        <v xml:space="preserve"> </v>
      </c>
      <c r="AZ82" s="14" t="e">
        <f t="shared" si="377"/>
        <v>#VALUE!</v>
      </c>
      <c r="BA82" s="14">
        <f>IFERROR(VLOOKUP($A82,ECFE!#REF!,23,0),0)</f>
        <v>0</v>
      </c>
      <c r="BB82" s="14">
        <f t="shared" si="378"/>
        <v>0</v>
      </c>
      <c r="BC82" s="14">
        <f>IFERROR(VLOOKUP($A82,#REF!,17,0),0)</f>
        <v>0</v>
      </c>
      <c r="BD82" s="14">
        <f t="shared" si="379"/>
        <v>0</v>
      </c>
      <c r="BE82" s="14">
        <f>IFERROR(VLOOKUP($A82,#REF!,9,0),0)</f>
        <v>0</v>
      </c>
      <c r="BF82" s="14">
        <f t="shared" si="380"/>
        <v>0</v>
      </c>
      <c r="BG82" s="14">
        <v>0</v>
      </c>
      <c r="BH82" s="14">
        <f t="shared" si="381"/>
        <v>0</v>
      </c>
      <c r="BI82" s="14">
        <f>IFERROR(VLOOKUP($A82,ConEnroll!$A$8:$S$601,15,0),0)</f>
        <v>0</v>
      </c>
      <c r="BJ82" s="14">
        <f t="shared" si="382"/>
        <v>0</v>
      </c>
      <c r="BK82" s="14">
        <f t="shared" si="383"/>
        <v>0</v>
      </c>
      <c r="BL82" s="14">
        <f t="shared" si="384"/>
        <v>0</v>
      </c>
      <c r="BM82" s="14" t="e">
        <f t="shared" si="385"/>
        <v>#VALUE!</v>
      </c>
      <c r="BN82" s="14" t="e">
        <f t="shared" si="386"/>
        <v>#VALUE!</v>
      </c>
      <c r="BO82" s="42"/>
      <c r="BP82" s="14">
        <f t="shared" si="331"/>
        <v>8885.9059829059825</v>
      </c>
      <c r="BQ82" s="14" t="e">
        <f t="shared" si="332"/>
        <v>#VALUE!</v>
      </c>
      <c r="BR82" s="14">
        <f t="shared" si="387"/>
        <v>38.78244017094017</v>
      </c>
      <c r="BS82" s="14" t="e">
        <f t="shared" si="334"/>
        <v>#VALUE!</v>
      </c>
      <c r="BT82" s="37" t="e">
        <f t="shared" si="335"/>
        <v>#VALUE!</v>
      </c>
      <c r="BU82" s="41"/>
      <c r="BV82" s="14" t="str">
        <f>IFERROR(VLOOKUP($A82,#REF!,27,0),"0")</f>
        <v>0</v>
      </c>
      <c r="BW82" s="14">
        <f t="shared" si="388"/>
        <v>0</v>
      </c>
      <c r="BX82" s="14" t="str">
        <f>IFERROR(VLOOKUP($A82,SpecEd22!$Z$22:$AV$606,59,0)," ")</f>
        <v xml:space="preserve"> </v>
      </c>
      <c r="BY82" s="14" t="e">
        <f t="shared" si="389"/>
        <v>#VALUE!</v>
      </c>
      <c r="BZ82" s="14">
        <f>IFERROR(VLOOKUP($A82,ECFE!#REF!,25,0),0)</f>
        <v>0</v>
      </c>
      <c r="CA82" s="14">
        <f t="shared" si="390"/>
        <v>0</v>
      </c>
      <c r="CB82" s="14">
        <f>IFERROR(VLOOKUP($A82,#REF!,17,0),0)</f>
        <v>0</v>
      </c>
      <c r="CC82" s="14">
        <f t="shared" si="391"/>
        <v>0</v>
      </c>
      <c r="CD82" s="14">
        <f>IFERROR(VLOOKUP($A82,#REF!,9,0),0)</f>
        <v>0</v>
      </c>
      <c r="CE82" s="14">
        <f t="shared" si="392"/>
        <v>0</v>
      </c>
      <c r="CF82" s="14">
        <v>0</v>
      </c>
      <c r="CG82" s="14">
        <f t="shared" si="393"/>
        <v>0</v>
      </c>
      <c r="CH82" s="14">
        <f>IFERROR(VLOOKUP($A82,ConEnroll!$A$8:$S$601,15,0),0)</f>
        <v>0</v>
      </c>
      <c r="CI82" s="14">
        <f t="shared" si="394"/>
        <v>0</v>
      </c>
      <c r="CJ82" s="14">
        <f t="shared" si="395"/>
        <v>0</v>
      </c>
      <c r="CK82" s="14">
        <f t="shared" si="396"/>
        <v>0</v>
      </c>
      <c r="CL82" s="14" t="e">
        <f t="shared" si="397"/>
        <v>#VALUE!</v>
      </c>
      <c r="CM82" s="14" t="e">
        <f t="shared" si="398"/>
        <v>#VALUE!</v>
      </c>
      <c r="CN82" s="42"/>
      <c r="CO82" s="14">
        <f t="shared" si="338"/>
        <v>-8736.964387464388</v>
      </c>
      <c r="CP82" s="14" t="e">
        <f t="shared" si="339"/>
        <v>#VALUE!</v>
      </c>
      <c r="CQ82" s="14">
        <f t="shared" si="340"/>
        <v>-32.273717948717945</v>
      </c>
      <c r="CR82" s="14" t="e">
        <f t="shared" si="341"/>
        <v>#VALUE!</v>
      </c>
      <c r="CS82" s="37" t="e">
        <f t="shared" si="342"/>
        <v>#VALUE!</v>
      </c>
      <c r="CT82" s="239"/>
      <c r="CU82" s="239"/>
      <c r="CV82" s="468"/>
      <c r="CW82" s="14">
        <f>IFERROR(VLOOKUP($A82,BaseFY23!$A$7:$AK$527,6,0),0)</f>
        <v>720</v>
      </c>
      <c r="CX82" s="14">
        <f>IFERROR(VLOOKUP($A82,BaseFY23!$A$7:$AN$528,28,0),0)</f>
        <v>6292190.25</v>
      </c>
      <c r="CY82" s="14">
        <f t="shared" si="399"/>
        <v>8739.1531250000007</v>
      </c>
      <c r="CZ82" s="14">
        <f>IFERROR(VLOOKUP($A82,SpecEd23!$A$21:$BB$605,23,0)," ")</f>
        <v>823126.78396462835</v>
      </c>
      <c r="DA82" s="14">
        <f t="shared" si="400"/>
        <v>1143.2316443953171</v>
      </c>
      <c r="DB82" s="14">
        <f>IFERROR(VLOOKUP($A82,ECFE!$A$16:$AB$347,7,0),0)</f>
        <v>22656.149999999998</v>
      </c>
      <c r="DC82" s="14">
        <f t="shared" si="401"/>
        <v>31.466874999999998</v>
      </c>
      <c r="DD82" s="14">
        <v>0</v>
      </c>
      <c r="DE82" s="14">
        <f t="shared" si="402"/>
        <v>0</v>
      </c>
      <c r="DF82" s="14">
        <f>IFERROR(VLOOKUP($A82,ConEnroll!$A$7:$S$338,10,0),0)</f>
        <v>0</v>
      </c>
      <c r="DG82" s="14">
        <f t="shared" si="403"/>
        <v>0</v>
      </c>
      <c r="DH82" s="14">
        <f t="shared" si="343"/>
        <v>22656.149999999998</v>
      </c>
      <c r="DI82" s="14">
        <f t="shared" si="404"/>
        <v>31.466874999999998</v>
      </c>
      <c r="DJ82" s="14">
        <f t="shared" si="344"/>
        <v>7137973.1839646287</v>
      </c>
      <c r="DK82" s="14">
        <f t="shared" si="405"/>
        <v>9913.8516443953176</v>
      </c>
      <c r="DL82" s="42"/>
      <c r="DM82" s="14">
        <f>IFERROR(VLOOKUP($A82,HouseFY23!$A$7:$AJ$528,28,0),0)</f>
        <v>6509151.25</v>
      </c>
      <c r="DN82" s="14">
        <f t="shared" si="406"/>
        <v>9040.4878472222226</v>
      </c>
      <c r="DO82" s="14">
        <f>IFERROR(VLOOKUP($A82,Compens80percent!$A$13:$M$560,12,0),0)</f>
        <v>0</v>
      </c>
      <c r="DP82" s="14">
        <f t="shared" si="406"/>
        <v>0</v>
      </c>
      <c r="DQ82" s="14">
        <f t="shared" si="407"/>
        <v>6509151.25</v>
      </c>
      <c r="DR82" s="14">
        <f t="shared" si="408"/>
        <v>9272.2952279202273</v>
      </c>
      <c r="DS82" s="14">
        <f>IFERROR(VLOOKUP($A82,SpecEd23!$A$21:$Z$550,14,0),0)</f>
        <v>849005.19240799884</v>
      </c>
      <c r="DT82" s="14">
        <f t="shared" si="409"/>
        <v>1179.1738783444428</v>
      </c>
      <c r="DU82" s="14">
        <f>IFERROR(VLOOKUP($A82,ECFE!$A$16:$AB$347,9,0),0)</f>
        <v>23571.458460000002</v>
      </c>
      <c r="DV82" s="14">
        <f t="shared" si="410"/>
        <v>32.738136750000002</v>
      </c>
      <c r="DW82" s="14">
        <f>IFERROR(VLOOKUP($A82,ParaFY19!$A$21:$Z$543,7,0),0)</f>
        <v>4116</v>
      </c>
      <c r="DX82" s="14">
        <f t="shared" si="411"/>
        <v>5.7166666666666668</v>
      </c>
      <c r="DY82" s="14">
        <f>IFERROR(VLOOKUP($A82,ConEnroll!$A$7:$S$341,13,0),0)</f>
        <v>0</v>
      </c>
      <c r="DZ82" s="14">
        <f t="shared" si="412"/>
        <v>0</v>
      </c>
      <c r="EA82" s="14">
        <f t="shared" si="345"/>
        <v>27687.458460000002</v>
      </c>
      <c r="EB82" s="14">
        <f t="shared" si="413"/>
        <v>38.454803416666671</v>
      </c>
      <c r="EC82" s="14">
        <f t="shared" si="346"/>
        <v>7385843.9008679986</v>
      </c>
      <c r="ED82" s="14">
        <f t="shared" si="414"/>
        <v>10258.116528983332</v>
      </c>
      <c r="EE82" s="62"/>
      <c r="EF82" s="14">
        <f t="shared" si="347"/>
        <v>301.3347222222219</v>
      </c>
      <c r="EG82" s="14">
        <f t="shared" si="348"/>
        <v>35.942233949125693</v>
      </c>
      <c r="EH82" s="14">
        <f t="shared" si="349"/>
        <v>6.9879284166666729</v>
      </c>
      <c r="EI82" s="14">
        <f t="shared" si="415"/>
        <v>344.26488458801424</v>
      </c>
      <c r="EJ82" s="37">
        <f t="shared" si="351"/>
        <v>3.4725644173083874E-2</v>
      </c>
      <c r="EK82" s="42"/>
      <c r="EL82" s="14" t="str">
        <f>IFERROR(VLOOKUP($A82,#REF!,27,0),"0")</f>
        <v>0</v>
      </c>
      <c r="EM82" s="14">
        <f t="shared" si="416"/>
        <v>0</v>
      </c>
      <c r="EN82" s="14" t="str">
        <f>IFERROR(VLOOKUP($A82,SpecEd23!#REF!,23,0)," ")</f>
        <v xml:space="preserve"> </v>
      </c>
      <c r="EO82" s="14" t="e">
        <f t="shared" si="417"/>
        <v>#VALUE!</v>
      </c>
      <c r="EP82" s="14">
        <f>IFERROR(VLOOKUP($A82,ECFE!#REF!,24,0),0)</f>
        <v>0</v>
      </c>
      <c r="EQ82" s="14">
        <f t="shared" si="418"/>
        <v>0</v>
      </c>
      <c r="ER82" s="14">
        <f>IFERROR(VLOOKUP($A82,#REF!,30,0),0)</f>
        <v>0</v>
      </c>
      <c r="ES82" s="14">
        <f t="shared" si="419"/>
        <v>0</v>
      </c>
      <c r="ET82" s="14">
        <f>IFERROR(VLOOKUP($A82,#REF!,12,0),0)</f>
        <v>0</v>
      </c>
      <c r="EU82" s="14">
        <f t="shared" si="420"/>
        <v>0</v>
      </c>
      <c r="EV82" s="14">
        <v>0</v>
      </c>
      <c r="EW82" s="14">
        <f t="shared" si="421"/>
        <v>0</v>
      </c>
      <c r="EX82" s="14">
        <f>IFERROR(VLOOKUP($A82,ConEnroll!$A$8:$S$601,16,0),0)</f>
        <v>0</v>
      </c>
      <c r="EY82" s="14">
        <f t="shared" si="422"/>
        <v>0</v>
      </c>
      <c r="EZ82" s="14">
        <f t="shared" si="423"/>
        <v>0</v>
      </c>
      <c r="FA82" s="14">
        <f t="shared" si="424"/>
        <v>0</v>
      </c>
      <c r="FB82" s="14" t="e">
        <f t="shared" si="425"/>
        <v>#VALUE!</v>
      </c>
      <c r="FC82" s="14" t="e">
        <f t="shared" si="426"/>
        <v>#VALUE!</v>
      </c>
      <c r="FD82" s="62"/>
      <c r="FE82" s="14">
        <f t="shared" si="352"/>
        <v>9040.4878472222226</v>
      </c>
      <c r="FF82" s="14" t="e">
        <f t="shared" si="353"/>
        <v>#VALUE!</v>
      </c>
      <c r="FG82" s="14">
        <f t="shared" si="427"/>
        <v>38.454803416666671</v>
      </c>
      <c r="FH82" s="14" t="e">
        <f t="shared" si="354"/>
        <v>#VALUE!</v>
      </c>
      <c r="FI82" s="37" t="e">
        <f t="shared" si="355"/>
        <v>#VALUE!</v>
      </c>
      <c r="FJ82" s="12"/>
      <c r="FK82" s="14" t="str">
        <f>IFERROR(VLOOKUP($A82,#REF!,27,0),"0")</f>
        <v>0</v>
      </c>
      <c r="FL82" s="14">
        <f t="shared" si="428"/>
        <v>0</v>
      </c>
      <c r="FM82" s="14" t="str">
        <f>IFERROR(VLOOKUP($A82,SpecEd23!$X$22:$Y$610,59,0)," ")</f>
        <v xml:space="preserve"> </v>
      </c>
      <c r="FN82" s="14" t="e">
        <f t="shared" si="429"/>
        <v>#VALUE!</v>
      </c>
      <c r="FO82" s="14">
        <f>IFERROR(VLOOKUP($A82,ECFE!#REF!,26,0),0)</f>
        <v>0</v>
      </c>
      <c r="FP82" s="14">
        <f t="shared" si="430"/>
        <v>0</v>
      </c>
      <c r="FQ82" s="14">
        <f>IFERROR(VLOOKUP($A82,#REF!,16,0),0)</f>
        <v>0</v>
      </c>
      <c r="FR82" s="14">
        <f t="shared" si="431"/>
        <v>0</v>
      </c>
      <c r="FS82" s="14">
        <f>IFERROR(VLOOKUP($A82,#REF!,12,0),0)</f>
        <v>0</v>
      </c>
      <c r="FT82" s="14">
        <f t="shared" si="432"/>
        <v>0</v>
      </c>
      <c r="FU82" s="14">
        <v>0</v>
      </c>
      <c r="FV82" s="14">
        <f t="shared" si="433"/>
        <v>0</v>
      </c>
      <c r="FW82" s="14">
        <f>IFERROR(VLOOKUP($A82,ConEnroll!$A$8:$S$601,16,0),0)</f>
        <v>0</v>
      </c>
      <c r="FX82" s="14">
        <f t="shared" si="434"/>
        <v>0</v>
      </c>
      <c r="FY82" s="14">
        <f t="shared" si="435"/>
        <v>0</v>
      </c>
      <c r="FZ82" s="14">
        <f t="shared" si="436"/>
        <v>0</v>
      </c>
      <c r="GA82" s="14" t="e">
        <f t="shared" si="437"/>
        <v>#VALUE!</v>
      </c>
      <c r="GB82" s="14" t="e">
        <f t="shared" si="438"/>
        <v>#VALUE!</v>
      </c>
      <c r="GC82" s="39"/>
      <c r="GD82" s="14">
        <f t="shared" si="356"/>
        <v>-8739.1531250000007</v>
      </c>
      <c r="GE82" s="14" t="e">
        <f t="shared" si="357"/>
        <v>#VALUE!</v>
      </c>
      <c r="GF82" s="14">
        <f t="shared" si="358"/>
        <v>-31.466874999999998</v>
      </c>
      <c r="GG82" s="14" t="e">
        <f t="shared" si="359"/>
        <v>#VALUE!</v>
      </c>
      <c r="GH82" s="37" t="e">
        <f t="shared" si="360"/>
        <v>#VALUE!</v>
      </c>
    </row>
    <row r="83" spans="1:190" ht="12.5" x14ac:dyDescent="0.25">
      <c r="A83" s="67">
        <v>196</v>
      </c>
      <c r="B83" s="35">
        <v>1</v>
      </c>
      <c r="C83" s="14">
        <v>3</v>
      </c>
      <c r="D83" s="14"/>
      <c r="E83" s="14"/>
      <c r="F83" s="35" t="s">
        <v>1576</v>
      </c>
      <c r="G83" s="41"/>
      <c r="H83" s="14">
        <f>IFERROR(VLOOKUP($A83,BaseFY22!$A$7:$AK$528,6,0),0)</f>
        <v>29615.4</v>
      </c>
      <c r="I83" s="14">
        <f>IFERROR(VLOOKUP($A83,BaseFY22!$A$7:$AK$528,28,0),0)</f>
        <v>307311660.75</v>
      </c>
      <c r="J83" s="14">
        <f t="shared" si="361"/>
        <v>10376.751985453513</v>
      </c>
      <c r="K83" s="14">
        <f>IFERROR(VLOOKUP($A83,SpecEd22!$A$21:$BB$605,24,0)," ")</f>
        <v>56756676.199605666</v>
      </c>
      <c r="L83" s="14">
        <f t="shared" si="362"/>
        <v>1916.4582007876195</v>
      </c>
      <c r="M83" s="14">
        <f>IFERROR(VLOOKUP($A83,ECFE!$A$16:$AB$347,7,0),0)</f>
        <v>1730929.8599999999</v>
      </c>
      <c r="N83" s="14">
        <f t="shared" si="318"/>
        <v>58.446951923661331</v>
      </c>
      <c r="O83" s="14">
        <v>0</v>
      </c>
      <c r="P83" s="14">
        <f t="shared" si="318"/>
        <v>0</v>
      </c>
      <c r="Q83" s="14">
        <f>IFERROR(VLOOKUP($A83,ConEnroll!$A$7:$S$337,10,0),0)</f>
        <v>89493.55</v>
      </c>
      <c r="R83" s="14">
        <f t="shared" si="363"/>
        <v>3.0218585600734751</v>
      </c>
      <c r="S83" s="14">
        <f t="shared" si="319"/>
        <v>1820423.41</v>
      </c>
      <c r="T83" s="14">
        <f t="shared" si="364"/>
        <v>61.468810483734806</v>
      </c>
      <c r="U83" s="14">
        <f t="shared" si="320"/>
        <v>365888760.35960567</v>
      </c>
      <c r="V83" s="14">
        <f t="shared" si="365"/>
        <v>12354.678996724868</v>
      </c>
      <c r="W83" s="42"/>
      <c r="X83" s="14">
        <f>IFERROR(VLOOKUP($A83,HouseFY22!$A$6:$AJ$528,28,0),0)</f>
        <v>312178337.35704899</v>
      </c>
      <c r="Y83" s="14">
        <f t="shared" si="366"/>
        <v>10541.081240065945</v>
      </c>
      <c r="Z83" s="14">
        <f>IFERROR(VLOOKUP($A83,Compens80percent!$A$13:$M$560,12,0),0)</f>
        <v>0</v>
      </c>
      <c r="AA83" s="14">
        <f t="shared" si="366"/>
        <v>0</v>
      </c>
      <c r="AB83" s="14">
        <f t="shared" si="367"/>
        <v>312178337.35704899</v>
      </c>
      <c r="AC83" s="14">
        <f t="shared" si="366"/>
        <v>10541.081240065945</v>
      </c>
      <c r="AD83" s="14">
        <f>IFERROR(VLOOKUP(A83,SpecEd22!$A$21:$Z$550,14,0),0)</f>
        <v>57527059.260626346</v>
      </c>
      <c r="AE83" s="14">
        <f t="shared" si="368"/>
        <v>1942.4711218023847</v>
      </c>
      <c r="AF83" s="14">
        <f>IFERROR(VLOOKUP($A83,ECFE!$A$16:$AB$348,8,0),0)</f>
        <v>1765548.4572000001</v>
      </c>
      <c r="AG83" s="14">
        <f t="shared" si="369"/>
        <v>59.615890962134564</v>
      </c>
      <c r="AH83" s="14">
        <f>IFERROR(VLOOKUP(A83,ParaFY19!$A$21:$Z$543,7,0),0)</f>
        <v>125048</v>
      </c>
      <c r="AI83" s="14">
        <f t="shared" si="370"/>
        <v>4.2223978065465939</v>
      </c>
      <c r="AJ83" s="14">
        <f>IFERROR(VLOOKUP(A83,ConEnroll!$A$7:$S$341,13,0),0)</f>
        <v>111866.9375</v>
      </c>
      <c r="AK83" s="14">
        <f t="shared" si="371"/>
        <v>3.777323200091844</v>
      </c>
      <c r="AL83" s="14">
        <f t="shared" si="439"/>
        <v>2002463.3947000001</v>
      </c>
      <c r="AM83" s="14">
        <f t="shared" si="372"/>
        <v>67.615611968772996</v>
      </c>
      <c r="AN83" s="14">
        <f t="shared" si="373"/>
        <v>371707860.0123753</v>
      </c>
      <c r="AO83" s="14">
        <f t="shared" si="374"/>
        <v>12551.1679738371</v>
      </c>
      <c r="AP83" s="62"/>
      <c r="AQ83" s="14">
        <f t="shared" si="440"/>
        <v>164.32925461243212</v>
      </c>
      <c r="AR83" s="14">
        <f t="shared" si="325"/>
        <v>26.012921014765197</v>
      </c>
      <c r="AS83" s="14">
        <f t="shared" si="326"/>
        <v>6.1468014850381891</v>
      </c>
      <c r="AT83" s="14">
        <f t="shared" si="375"/>
        <v>196.48897711223552</v>
      </c>
      <c r="AU83" s="37">
        <f t="shared" si="328"/>
        <v>1.5904013140634676E-2</v>
      </c>
      <c r="AV83" s="42"/>
      <c r="AW83" s="14" t="str">
        <f>IFERROR(VLOOKUP($A83,#REF!,27,0),"0")</f>
        <v>0</v>
      </c>
      <c r="AX83" s="14">
        <f t="shared" si="376"/>
        <v>0</v>
      </c>
      <c r="AY83" s="14" t="str">
        <f>IFERROR(VLOOKUP($A83,SpecEd22!#REF!,23,0)," ")</f>
        <v xml:space="preserve"> </v>
      </c>
      <c r="AZ83" s="14" t="e">
        <f t="shared" si="377"/>
        <v>#VALUE!</v>
      </c>
      <c r="BA83" s="14">
        <f>IFERROR(VLOOKUP($A83,ECFE!#REF!,23,0),0)</f>
        <v>0</v>
      </c>
      <c r="BB83" s="14">
        <f t="shared" si="378"/>
        <v>0</v>
      </c>
      <c r="BC83" s="14">
        <f>IFERROR(VLOOKUP($A83,#REF!,17,0),0)</f>
        <v>0</v>
      </c>
      <c r="BD83" s="14">
        <f t="shared" si="379"/>
        <v>0</v>
      </c>
      <c r="BE83" s="14">
        <f>IFERROR(VLOOKUP($A83,#REF!,9,0),0)</f>
        <v>0</v>
      </c>
      <c r="BF83" s="14">
        <f t="shared" si="380"/>
        <v>0</v>
      </c>
      <c r="BG83" s="14">
        <v>0</v>
      </c>
      <c r="BH83" s="14">
        <f t="shared" si="381"/>
        <v>0</v>
      </c>
      <c r="BI83" s="14">
        <f>IFERROR(VLOOKUP($A83,ConEnroll!$A$8:$S$601,15,0),0)</f>
        <v>-15</v>
      </c>
      <c r="BJ83" s="14">
        <f t="shared" si="382"/>
        <v>-5.0649324338013333E-4</v>
      </c>
      <c r="BK83" s="14">
        <f t="shared" si="383"/>
        <v>-15</v>
      </c>
      <c r="BL83" s="14">
        <f t="shared" si="384"/>
        <v>-5.0649324338013333E-4</v>
      </c>
      <c r="BM83" s="14" t="e">
        <f t="shared" si="385"/>
        <v>#VALUE!</v>
      </c>
      <c r="BN83" s="14" t="e">
        <f t="shared" si="386"/>
        <v>#VALUE!</v>
      </c>
      <c r="BO83" s="42"/>
      <c r="BP83" s="14">
        <f t="shared" si="331"/>
        <v>10541.081240065945</v>
      </c>
      <c r="BQ83" s="14" t="e">
        <f t="shared" si="332"/>
        <v>#VALUE!</v>
      </c>
      <c r="BR83" s="14">
        <f t="shared" si="387"/>
        <v>67.616118462016374</v>
      </c>
      <c r="BS83" s="14" t="e">
        <f t="shared" si="334"/>
        <v>#VALUE!</v>
      </c>
      <c r="BT83" s="37" t="e">
        <f t="shared" si="335"/>
        <v>#VALUE!</v>
      </c>
      <c r="BU83" s="41"/>
      <c r="BV83" s="14" t="str">
        <f>IFERROR(VLOOKUP($A83,#REF!,27,0),"0")</f>
        <v>0</v>
      </c>
      <c r="BW83" s="14">
        <f t="shared" si="388"/>
        <v>0</v>
      </c>
      <c r="BX83" s="14" t="str">
        <f>IFERROR(VLOOKUP($A83,SpecEd22!$Z$22:$AV$606,59,0)," ")</f>
        <v xml:space="preserve"> </v>
      </c>
      <c r="BY83" s="14" t="e">
        <f t="shared" si="389"/>
        <v>#VALUE!</v>
      </c>
      <c r="BZ83" s="14">
        <f>IFERROR(VLOOKUP($A83,ECFE!#REF!,25,0),0)</f>
        <v>0</v>
      </c>
      <c r="CA83" s="14">
        <f t="shared" si="390"/>
        <v>0</v>
      </c>
      <c r="CB83" s="14">
        <f>IFERROR(VLOOKUP($A83,#REF!,17,0),0)</f>
        <v>0</v>
      </c>
      <c r="CC83" s="14">
        <f t="shared" si="391"/>
        <v>0</v>
      </c>
      <c r="CD83" s="14">
        <f>IFERROR(VLOOKUP($A83,#REF!,9,0),0)</f>
        <v>0</v>
      </c>
      <c r="CE83" s="14">
        <f t="shared" si="392"/>
        <v>0</v>
      </c>
      <c r="CF83" s="14">
        <v>0</v>
      </c>
      <c r="CG83" s="14">
        <f t="shared" si="393"/>
        <v>0</v>
      </c>
      <c r="CH83" s="14">
        <f>IFERROR(VLOOKUP($A83,ConEnroll!$A$8:$S$601,15,0),0)</f>
        <v>-15</v>
      </c>
      <c r="CI83" s="14">
        <f t="shared" si="394"/>
        <v>-5.0649324338013333E-4</v>
      </c>
      <c r="CJ83" s="14">
        <f t="shared" si="395"/>
        <v>-15</v>
      </c>
      <c r="CK83" s="14">
        <f t="shared" si="396"/>
        <v>-5.0649324338013333E-4</v>
      </c>
      <c r="CL83" s="14" t="e">
        <f t="shared" si="397"/>
        <v>#VALUE!</v>
      </c>
      <c r="CM83" s="14" t="e">
        <f t="shared" si="398"/>
        <v>#VALUE!</v>
      </c>
      <c r="CN83" s="42"/>
      <c r="CO83" s="14">
        <f t="shared" si="338"/>
        <v>-10376.751985453513</v>
      </c>
      <c r="CP83" s="14" t="e">
        <f t="shared" si="339"/>
        <v>#VALUE!</v>
      </c>
      <c r="CQ83" s="14">
        <f t="shared" si="340"/>
        <v>-61.469316976978185</v>
      </c>
      <c r="CR83" s="14" t="e">
        <f t="shared" si="341"/>
        <v>#VALUE!</v>
      </c>
      <c r="CS83" s="37" t="e">
        <f t="shared" si="342"/>
        <v>#VALUE!</v>
      </c>
      <c r="CT83" s="239"/>
      <c r="CU83" s="239"/>
      <c r="CV83" s="468"/>
      <c r="CW83" s="14">
        <f>IFERROR(VLOOKUP($A83,BaseFY23!$A$7:$AK$527,6,0),0)</f>
        <v>30321.407938</v>
      </c>
      <c r="CX83" s="14">
        <f>IFERROR(VLOOKUP($A83,BaseFY23!$A$7:$AN$528,28,0),0)</f>
        <v>315917038.5</v>
      </c>
      <c r="CY83" s="14">
        <f t="shared" si="399"/>
        <v>10418.9435776193</v>
      </c>
      <c r="CZ83" s="14">
        <f>IFERROR(VLOOKUP($A83,SpecEd23!$A$21:$BB$605,23,0)," ")</f>
        <v>61020314.157452554</v>
      </c>
      <c r="DA83" s="14">
        <f t="shared" si="400"/>
        <v>2012.4498929015581</v>
      </c>
      <c r="DB83" s="14">
        <f>IFERROR(VLOOKUP($A83,ECFE!$A$16:$AB$347,7,0),0)</f>
        <v>1730929.8599999999</v>
      </c>
      <c r="DC83" s="14">
        <f t="shared" si="401"/>
        <v>57.086064853562732</v>
      </c>
      <c r="DD83" s="14">
        <v>0</v>
      </c>
      <c r="DE83" s="14">
        <f t="shared" si="402"/>
        <v>0</v>
      </c>
      <c r="DF83" s="14">
        <f>IFERROR(VLOOKUP($A83,ConEnroll!$A$7:$S$338,10,0),0)</f>
        <v>89493.55</v>
      </c>
      <c r="DG83" s="14">
        <f t="shared" si="403"/>
        <v>2.9514971792534443</v>
      </c>
      <c r="DH83" s="14">
        <f t="shared" si="343"/>
        <v>1820423.41</v>
      </c>
      <c r="DI83" s="14">
        <f t="shared" si="404"/>
        <v>60.037562032816176</v>
      </c>
      <c r="DJ83" s="14">
        <f t="shared" si="344"/>
        <v>378757776.06745255</v>
      </c>
      <c r="DK83" s="14">
        <f t="shared" si="405"/>
        <v>12491.431032553675</v>
      </c>
      <c r="DL83" s="42"/>
      <c r="DM83" s="14">
        <f>IFERROR(VLOOKUP($A83,HouseFY23!$A$7:$AJ$528,28,0),0)</f>
        <v>325415511.97000003</v>
      </c>
      <c r="DN83" s="14">
        <f t="shared" si="406"/>
        <v>10732.203222073218</v>
      </c>
      <c r="DO83" s="14">
        <f>IFERROR(VLOOKUP($A83,Compens80percent!$A$13:$M$560,12,0),0)</f>
        <v>0</v>
      </c>
      <c r="DP83" s="14">
        <f t="shared" si="406"/>
        <v>0</v>
      </c>
      <c r="DQ83" s="14">
        <f t="shared" si="407"/>
        <v>325415511.97000003</v>
      </c>
      <c r="DR83" s="14">
        <f t="shared" si="408"/>
        <v>10988.050540259461</v>
      </c>
      <c r="DS83" s="14">
        <f>IFERROR(VLOOKUP($A83,SpecEd23!$A$21:$Z$550,14,0),0)</f>
        <v>62765885.943286858</v>
      </c>
      <c r="DT83" s="14">
        <f t="shared" si="409"/>
        <v>2070.0188484528167</v>
      </c>
      <c r="DU83" s="14">
        <f>IFERROR(VLOOKUP($A83,ECFE!$A$16:$AB$347,9,0),0)</f>
        <v>1800859.426344</v>
      </c>
      <c r="DV83" s="14">
        <f t="shared" si="410"/>
        <v>59.392341873646672</v>
      </c>
      <c r="DW83" s="14">
        <f>IFERROR(VLOOKUP($A83,ParaFY19!$A$21:$Z$543,7,0),0)</f>
        <v>125048</v>
      </c>
      <c r="DX83" s="14">
        <f t="shared" si="411"/>
        <v>4.1240829006256288</v>
      </c>
      <c r="DY83" s="14">
        <f>IFERROR(VLOOKUP($A83,ConEnroll!$A$7:$S$341,13,0),0)</f>
        <v>111866.9375</v>
      </c>
      <c r="DZ83" s="14">
        <f t="shared" si="412"/>
        <v>3.6893714740668058</v>
      </c>
      <c r="EA83" s="14">
        <f t="shared" si="345"/>
        <v>2037774.363844</v>
      </c>
      <c r="EB83" s="14">
        <f t="shared" si="413"/>
        <v>67.205796248339112</v>
      </c>
      <c r="EC83" s="14">
        <f t="shared" si="346"/>
        <v>390219172.2771309</v>
      </c>
      <c r="ED83" s="14">
        <f t="shared" si="414"/>
        <v>12869.427866774373</v>
      </c>
      <c r="EE83" s="62"/>
      <c r="EF83" s="14">
        <f t="shared" si="347"/>
        <v>313.25964445391764</v>
      </c>
      <c r="EG83" s="14">
        <f t="shared" si="348"/>
        <v>57.568955551258568</v>
      </c>
      <c r="EH83" s="14">
        <f t="shared" si="349"/>
        <v>7.1682342155229364</v>
      </c>
      <c r="EI83" s="14">
        <f t="shared" si="415"/>
        <v>377.99683422069916</v>
      </c>
      <c r="EJ83" s="37">
        <f t="shared" si="351"/>
        <v>3.0260490830522856E-2</v>
      </c>
      <c r="EK83" s="42"/>
      <c r="EL83" s="14" t="str">
        <f>IFERROR(VLOOKUP($A83,#REF!,27,0),"0")</f>
        <v>0</v>
      </c>
      <c r="EM83" s="14">
        <f t="shared" si="416"/>
        <v>0</v>
      </c>
      <c r="EN83" s="14" t="str">
        <f>IFERROR(VLOOKUP($A83,SpecEd23!#REF!,23,0)," ")</f>
        <v xml:space="preserve"> </v>
      </c>
      <c r="EO83" s="14" t="e">
        <f t="shared" si="417"/>
        <v>#VALUE!</v>
      </c>
      <c r="EP83" s="14">
        <f>IFERROR(VLOOKUP($A83,ECFE!#REF!,24,0),0)</f>
        <v>0</v>
      </c>
      <c r="EQ83" s="14">
        <f t="shared" si="418"/>
        <v>0</v>
      </c>
      <c r="ER83" s="14">
        <f>IFERROR(VLOOKUP($A83,#REF!,30,0),0)</f>
        <v>0</v>
      </c>
      <c r="ES83" s="14">
        <f t="shared" si="419"/>
        <v>0</v>
      </c>
      <c r="ET83" s="14">
        <f>IFERROR(VLOOKUP($A83,#REF!,12,0),0)</f>
        <v>0</v>
      </c>
      <c r="EU83" s="14">
        <f t="shared" si="420"/>
        <v>0</v>
      </c>
      <c r="EV83" s="14">
        <v>0</v>
      </c>
      <c r="EW83" s="14">
        <f t="shared" si="421"/>
        <v>0</v>
      </c>
      <c r="EX83" s="14">
        <f>IFERROR(VLOOKUP($A83,ConEnroll!$A$8:$S$601,16,0),0)</f>
        <v>181</v>
      </c>
      <c r="EY83" s="14">
        <f t="shared" si="422"/>
        <v>5.9693797982633768E-3</v>
      </c>
      <c r="EZ83" s="14">
        <f t="shared" si="423"/>
        <v>181</v>
      </c>
      <c r="FA83" s="14">
        <f t="shared" si="424"/>
        <v>5.9693797982633768E-3</v>
      </c>
      <c r="FB83" s="14" t="e">
        <f t="shared" si="425"/>
        <v>#VALUE!</v>
      </c>
      <c r="FC83" s="14" t="e">
        <f t="shared" si="426"/>
        <v>#VALUE!</v>
      </c>
      <c r="FD83" s="62"/>
      <c r="FE83" s="14">
        <f t="shared" si="352"/>
        <v>10732.203222073218</v>
      </c>
      <c r="FF83" s="14" t="e">
        <f t="shared" si="353"/>
        <v>#VALUE!</v>
      </c>
      <c r="FG83" s="14">
        <f t="shared" si="427"/>
        <v>67.199826868540853</v>
      </c>
      <c r="FH83" s="14" t="e">
        <f t="shared" si="354"/>
        <v>#VALUE!</v>
      </c>
      <c r="FI83" s="37" t="e">
        <f t="shared" si="355"/>
        <v>#VALUE!</v>
      </c>
      <c r="FJ83" s="12"/>
      <c r="FK83" s="14" t="str">
        <f>IFERROR(VLOOKUP($A83,#REF!,27,0),"0")</f>
        <v>0</v>
      </c>
      <c r="FL83" s="14">
        <f t="shared" si="428"/>
        <v>0</v>
      </c>
      <c r="FM83" s="14" t="str">
        <f>IFERROR(VLOOKUP($A83,SpecEd23!$X$22:$Y$610,59,0)," ")</f>
        <v xml:space="preserve"> </v>
      </c>
      <c r="FN83" s="14" t="e">
        <f t="shared" si="429"/>
        <v>#VALUE!</v>
      </c>
      <c r="FO83" s="14">
        <f>IFERROR(VLOOKUP($A83,ECFE!#REF!,26,0),0)</f>
        <v>0</v>
      </c>
      <c r="FP83" s="14">
        <f t="shared" si="430"/>
        <v>0</v>
      </c>
      <c r="FQ83" s="14">
        <f>IFERROR(VLOOKUP($A83,#REF!,16,0),0)</f>
        <v>0</v>
      </c>
      <c r="FR83" s="14">
        <f t="shared" si="431"/>
        <v>0</v>
      </c>
      <c r="FS83" s="14">
        <f>IFERROR(VLOOKUP($A83,#REF!,12,0),0)</f>
        <v>0</v>
      </c>
      <c r="FT83" s="14">
        <f t="shared" si="432"/>
        <v>0</v>
      </c>
      <c r="FU83" s="14">
        <v>0</v>
      </c>
      <c r="FV83" s="14">
        <f t="shared" si="433"/>
        <v>0</v>
      </c>
      <c r="FW83" s="14">
        <f>IFERROR(VLOOKUP($A83,ConEnroll!$A$8:$S$601,16,0),0)</f>
        <v>181</v>
      </c>
      <c r="FX83" s="14">
        <f t="shared" si="434"/>
        <v>5.9693797982633768E-3</v>
      </c>
      <c r="FY83" s="14">
        <f t="shared" si="435"/>
        <v>181</v>
      </c>
      <c r="FZ83" s="14">
        <f t="shared" si="436"/>
        <v>5.9693797982633768E-3</v>
      </c>
      <c r="GA83" s="14" t="e">
        <f t="shared" si="437"/>
        <v>#VALUE!</v>
      </c>
      <c r="GB83" s="14" t="e">
        <f t="shared" si="438"/>
        <v>#VALUE!</v>
      </c>
      <c r="GC83" s="39"/>
      <c r="GD83" s="14">
        <f t="shared" si="356"/>
        <v>-10418.9435776193</v>
      </c>
      <c r="GE83" s="14" t="e">
        <f t="shared" si="357"/>
        <v>#VALUE!</v>
      </c>
      <c r="GF83" s="14">
        <f t="shared" si="358"/>
        <v>-60.03159265301791</v>
      </c>
      <c r="GG83" s="14" t="e">
        <f t="shared" si="359"/>
        <v>#VALUE!</v>
      </c>
      <c r="GH83" s="37" t="e">
        <f t="shared" si="360"/>
        <v>#VALUE!</v>
      </c>
    </row>
    <row r="84" spans="1:190" ht="12.5" x14ac:dyDescent="0.25">
      <c r="A84" s="67">
        <v>197</v>
      </c>
      <c r="B84" s="35">
        <v>1</v>
      </c>
      <c r="C84" s="14">
        <v>2</v>
      </c>
      <c r="D84" s="14"/>
      <c r="E84" s="14"/>
      <c r="F84" s="35" t="s">
        <v>1653</v>
      </c>
      <c r="G84" s="41"/>
      <c r="H84" s="14">
        <f>IFERROR(VLOOKUP($A84,BaseFY22!$A$7:$AK$528,6,0),0)</f>
        <v>5075</v>
      </c>
      <c r="I84" s="14">
        <f>IFERROR(VLOOKUP($A84,BaseFY22!$A$7:$AK$528,28,0),0)</f>
        <v>53259159.25</v>
      </c>
      <c r="J84" s="14">
        <f t="shared" si="361"/>
        <v>10494.415615763546</v>
      </c>
      <c r="K84" s="14">
        <f>IFERROR(VLOOKUP($A84,SpecEd22!$A$21:$BB$605,24,0)," ")</f>
        <v>9339497.2853430398</v>
      </c>
      <c r="L84" s="14">
        <f t="shared" si="362"/>
        <v>1840.2950315946875</v>
      </c>
      <c r="M84" s="14">
        <f>IFERROR(VLOOKUP($A84,ECFE!$A$16:$AB$347,7,0),0)</f>
        <v>477289.56</v>
      </c>
      <c r="N84" s="14">
        <f t="shared" si="318"/>
        <v>94.047203940886703</v>
      </c>
      <c r="O84" s="14">
        <v>0</v>
      </c>
      <c r="P84" s="14">
        <f t="shared" si="318"/>
        <v>0</v>
      </c>
      <c r="Q84" s="14">
        <f>IFERROR(VLOOKUP($A84,ConEnroll!$A$7:$S$337,10,0),0)</f>
        <v>17877.740000000002</v>
      </c>
      <c r="R84" s="14">
        <f t="shared" si="363"/>
        <v>3.5227073891625618</v>
      </c>
      <c r="S84" s="14">
        <f t="shared" si="319"/>
        <v>495167.3</v>
      </c>
      <c r="T84" s="14">
        <f t="shared" si="364"/>
        <v>97.569911330049266</v>
      </c>
      <c r="U84" s="14">
        <f t="shared" si="320"/>
        <v>63093823.835343033</v>
      </c>
      <c r="V84" s="14">
        <f t="shared" si="365"/>
        <v>12432.280558688282</v>
      </c>
      <c r="W84" s="42"/>
      <c r="X84" s="14">
        <f>IFERROR(VLOOKUP($A84,HouseFY22!$A$6:$AJ$528,28,0),0)</f>
        <v>54239328.344402</v>
      </c>
      <c r="Y84" s="14">
        <f t="shared" si="366"/>
        <v>10687.552383133399</v>
      </c>
      <c r="Z84" s="14">
        <f>IFERROR(VLOOKUP($A84,Compens80percent!$A$13:$M$560,12,0),0)</f>
        <v>0</v>
      </c>
      <c r="AA84" s="14">
        <f t="shared" si="366"/>
        <v>0</v>
      </c>
      <c r="AB84" s="14">
        <f t="shared" si="367"/>
        <v>54239328.344402</v>
      </c>
      <c r="AC84" s="14">
        <f t="shared" si="366"/>
        <v>10687.552383133399</v>
      </c>
      <c r="AD84" s="14">
        <f>IFERROR(VLOOKUP(A84,SpecEd22!$A$21:$Z$550,14,0),0)</f>
        <v>9538586.8165592905</v>
      </c>
      <c r="AE84" s="14">
        <f t="shared" si="368"/>
        <v>1879.5244958737519</v>
      </c>
      <c r="AF84" s="14">
        <f>IFERROR(VLOOKUP($A84,ECFE!$A$16:$AB$348,8,0),0)</f>
        <v>486835.35120000003</v>
      </c>
      <c r="AG84" s="14">
        <f t="shared" si="369"/>
        <v>95.928148019704437</v>
      </c>
      <c r="AH84" s="14">
        <f>IFERROR(VLOOKUP(A84,ParaFY19!$A$21:$Z$543,7,0),0)</f>
        <v>36260</v>
      </c>
      <c r="AI84" s="14">
        <f t="shared" si="370"/>
        <v>7.1448275862068966</v>
      </c>
      <c r="AJ84" s="14">
        <f>IFERROR(VLOOKUP(A84,ConEnroll!$A$7:$S$341,13,0),0)</f>
        <v>22347.175000000003</v>
      </c>
      <c r="AK84" s="14">
        <f t="shared" si="371"/>
        <v>4.4033842364532028</v>
      </c>
      <c r="AL84" s="14">
        <f t="shared" si="439"/>
        <v>545442.52620000008</v>
      </c>
      <c r="AM84" s="14">
        <f t="shared" si="372"/>
        <v>107.47635984236454</v>
      </c>
      <c r="AN84" s="14">
        <f t="shared" si="373"/>
        <v>64323357.687161289</v>
      </c>
      <c r="AO84" s="14">
        <f t="shared" si="374"/>
        <v>12674.553238849516</v>
      </c>
      <c r="AP84" s="62"/>
      <c r="AQ84" s="14">
        <f t="shared" si="440"/>
        <v>193.13676736985326</v>
      </c>
      <c r="AR84" s="14">
        <f t="shared" si="325"/>
        <v>39.229464279064359</v>
      </c>
      <c r="AS84" s="14">
        <f t="shared" si="326"/>
        <v>9.9064485123152792</v>
      </c>
      <c r="AT84" s="14">
        <f t="shared" si="375"/>
        <v>242.2726801612329</v>
      </c>
      <c r="AU84" s="37">
        <f t="shared" si="328"/>
        <v>1.9487388417398686E-2</v>
      </c>
      <c r="AV84" s="42"/>
      <c r="AW84" s="14" t="str">
        <f>IFERROR(VLOOKUP($A84,#REF!,27,0),"0")</f>
        <v>0</v>
      </c>
      <c r="AX84" s="14">
        <f t="shared" si="376"/>
        <v>0</v>
      </c>
      <c r="AY84" s="14" t="str">
        <f>IFERROR(VLOOKUP($A84,SpecEd22!#REF!,23,0)," ")</f>
        <v xml:space="preserve"> </v>
      </c>
      <c r="AZ84" s="14" t="e">
        <f t="shared" si="377"/>
        <v>#VALUE!</v>
      </c>
      <c r="BA84" s="14">
        <f>IFERROR(VLOOKUP($A84,ECFE!#REF!,23,0),0)</f>
        <v>0</v>
      </c>
      <c r="BB84" s="14">
        <f t="shared" si="378"/>
        <v>0</v>
      </c>
      <c r="BC84" s="14">
        <f>IFERROR(VLOOKUP($A84,#REF!,17,0),0)</f>
        <v>0</v>
      </c>
      <c r="BD84" s="14">
        <f t="shared" si="379"/>
        <v>0</v>
      </c>
      <c r="BE84" s="14">
        <f>IFERROR(VLOOKUP($A84,#REF!,9,0),0)</f>
        <v>0</v>
      </c>
      <c r="BF84" s="14">
        <f t="shared" si="380"/>
        <v>0</v>
      </c>
      <c r="BG84" s="14">
        <v>0</v>
      </c>
      <c r="BH84" s="14">
        <f t="shared" si="381"/>
        <v>0</v>
      </c>
      <c r="BI84" s="14">
        <f>IFERROR(VLOOKUP($A84,ConEnroll!$A$8:$S$601,15,0),0)</f>
        <v>-15</v>
      </c>
      <c r="BJ84" s="14">
        <f t="shared" si="382"/>
        <v>-2.9556650246305421E-3</v>
      </c>
      <c r="BK84" s="14">
        <f t="shared" si="383"/>
        <v>-15</v>
      </c>
      <c r="BL84" s="14">
        <f t="shared" si="384"/>
        <v>-2.9556650246305421E-3</v>
      </c>
      <c r="BM84" s="14" t="e">
        <f t="shared" si="385"/>
        <v>#VALUE!</v>
      </c>
      <c r="BN84" s="14" t="e">
        <f t="shared" si="386"/>
        <v>#VALUE!</v>
      </c>
      <c r="BO84" s="42"/>
      <c r="BP84" s="14">
        <f t="shared" si="331"/>
        <v>10687.552383133399</v>
      </c>
      <c r="BQ84" s="14" t="e">
        <f t="shared" si="332"/>
        <v>#VALUE!</v>
      </c>
      <c r="BR84" s="14">
        <f t="shared" si="387"/>
        <v>107.47931550738917</v>
      </c>
      <c r="BS84" s="14" t="e">
        <f t="shared" si="334"/>
        <v>#VALUE!</v>
      </c>
      <c r="BT84" s="37" t="e">
        <f t="shared" si="335"/>
        <v>#VALUE!</v>
      </c>
      <c r="BU84" s="41"/>
      <c r="BV84" s="14" t="str">
        <f>IFERROR(VLOOKUP($A84,#REF!,27,0),"0")</f>
        <v>0</v>
      </c>
      <c r="BW84" s="14">
        <f t="shared" si="388"/>
        <v>0</v>
      </c>
      <c r="BX84" s="14" t="str">
        <f>IFERROR(VLOOKUP($A84,SpecEd22!$Z$22:$AV$606,59,0)," ")</f>
        <v xml:space="preserve"> </v>
      </c>
      <c r="BY84" s="14" t="e">
        <f t="shared" si="389"/>
        <v>#VALUE!</v>
      </c>
      <c r="BZ84" s="14">
        <f>IFERROR(VLOOKUP($A84,ECFE!#REF!,25,0),0)</f>
        <v>0</v>
      </c>
      <c r="CA84" s="14">
        <f t="shared" si="390"/>
        <v>0</v>
      </c>
      <c r="CB84" s="14">
        <f>IFERROR(VLOOKUP($A84,#REF!,17,0),0)</f>
        <v>0</v>
      </c>
      <c r="CC84" s="14">
        <f t="shared" si="391"/>
        <v>0</v>
      </c>
      <c r="CD84" s="14">
        <f>IFERROR(VLOOKUP($A84,#REF!,9,0),0)</f>
        <v>0</v>
      </c>
      <c r="CE84" s="14">
        <f t="shared" si="392"/>
        <v>0</v>
      </c>
      <c r="CF84" s="14">
        <v>0</v>
      </c>
      <c r="CG84" s="14">
        <f t="shared" si="393"/>
        <v>0</v>
      </c>
      <c r="CH84" s="14">
        <f>IFERROR(VLOOKUP($A84,ConEnroll!$A$8:$S$601,15,0),0)</f>
        <v>-15</v>
      </c>
      <c r="CI84" s="14">
        <f t="shared" si="394"/>
        <v>-2.9556650246305421E-3</v>
      </c>
      <c r="CJ84" s="14">
        <f t="shared" si="395"/>
        <v>-15</v>
      </c>
      <c r="CK84" s="14">
        <f t="shared" si="396"/>
        <v>-2.9556650246305421E-3</v>
      </c>
      <c r="CL84" s="14" t="e">
        <f t="shared" si="397"/>
        <v>#VALUE!</v>
      </c>
      <c r="CM84" s="14" t="e">
        <f t="shared" si="398"/>
        <v>#VALUE!</v>
      </c>
      <c r="CN84" s="42"/>
      <c r="CO84" s="14">
        <f t="shared" si="338"/>
        <v>-10494.415615763546</v>
      </c>
      <c r="CP84" s="14" t="e">
        <f t="shared" si="339"/>
        <v>#VALUE!</v>
      </c>
      <c r="CQ84" s="14">
        <f t="shared" si="340"/>
        <v>-97.572866995073895</v>
      </c>
      <c r="CR84" s="14" t="e">
        <f t="shared" si="341"/>
        <v>#VALUE!</v>
      </c>
      <c r="CS84" s="37" t="e">
        <f t="shared" si="342"/>
        <v>#VALUE!</v>
      </c>
      <c r="CT84" s="239"/>
      <c r="CU84" s="239"/>
      <c r="CV84" s="468"/>
      <c r="CW84" s="14">
        <f>IFERROR(VLOOKUP($A84,BaseFY23!$A$7:$AK$527,6,0),0)</f>
        <v>5035</v>
      </c>
      <c r="CX84" s="14">
        <f>IFERROR(VLOOKUP($A84,BaseFY23!$A$7:$AN$528,28,0),0)</f>
        <v>53088721.25</v>
      </c>
      <c r="CY84" s="14">
        <f t="shared" si="399"/>
        <v>10543.936693147964</v>
      </c>
      <c r="CZ84" s="14">
        <f>IFERROR(VLOOKUP($A84,SpecEd23!$A$21:$BB$605,23,0)," ")</f>
        <v>10353081.527607221</v>
      </c>
      <c r="DA84" s="14">
        <f t="shared" si="400"/>
        <v>2056.2227462973628</v>
      </c>
      <c r="DB84" s="14">
        <f>IFERROR(VLOOKUP($A84,ECFE!$A$16:$AB$347,7,0),0)</f>
        <v>477289.56</v>
      </c>
      <c r="DC84" s="14">
        <f t="shared" si="401"/>
        <v>94.794351539225417</v>
      </c>
      <c r="DD84" s="14">
        <v>0</v>
      </c>
      <c r="DE84" s="14">
        <f t="shared" si="402"/>
        <v>0</v>
      </c>
      <c r="DF84" s="14">
        <f>IFERROR(VLOOKUP($A84,ConEnroll!$A$7:$S$338,10,0),0)</f>
        <v>17877.740000000002</v>
      </c>
      <c r="DG84" s="14">
        <f t="shared" si="403"/>
        <v>3.5506931479642505</v>
      </c>
      <c r="DH84" s="14">
        <f t="shared" si="343"/>
        <v>495167.3</v>
      </c>
      <c r="DI84" s="14">
        <f t="shared" si="404"/>
        <v>98.34504468718967</v>
      </c>
      <c r="DJ84" s="14">
        <f t="shared" si="344"/>
        <v>63936970.077607214</v>
      </c>
      <c r="DK84" s="14">
        <f t="shared" si="405"/>
        <v>12698.504484132516</v>
      </c>
      <c r="DL84" s="42"/>
      <c r="DM84" s="14">
        <f>IFERROR(VLOOKUP($A84,HouseFY23!$A$7:$AJ$528,28,0),0)</f>
        <v>54875009.229999997</v>
      </c>
      <c r="DN84" s="14">
        <f t="shared" si="406"/>
        <v>10898.710869910625</v>
      </c>
      <c r="DO84" s="14">
        <f>IFERROR(VLOOKUP($A84,Compens80percent!$A$13:$M$560,12,0),0)</f>
        <v>0</v>
      </c>
      <c r="DP84" s="14">
        <f t="shared" si="406"/>
        <v>0</v>
      </c>
      <c r="DQ84" s="14">
        <f t="shared" si="407"/>
        <v>54875009.229999997</v>
      </c>
      <c r="DR84" s="14">
        <f t="shared" si="408"/>
        <v>10812.809700492609</v>
      </c>
      <c r="DS84" s="14">
        <f>IFERROR(VLOOKUP($A84,SpecEd23!$A$21:$Z$550,14,0),0)</f>
        <v>10778631.042117171</v>
      </c>
      <c r="DT84" s="14">
        <f t="shared" si="409"/>
        <v>2140.7410212745126</v>
      </c>
      <c r="DU84" s="14">
        <f>IFERROR(VLOOKUP($A84,ECFE!$A$16:$AB$347,9,0),0)</f>
        <v>496572.05822400004</v>
      </c>
      <c r="DV84" s="14">
        <f t="shared" si="410"/>
        <v>98.624043341410143</v>
      </c>
      <c r="DW84" s="14">
        <f>IFERROR(VLOOKUP($A84,ParaFY19!$A$21:$Z$543,7,0),0)</f>
        <v>36260</v>
      </c>
      <c r="DX84" s="14">
        <f t="shared" si="411"/>
        <v>7.2015888778550146</v>
      </c>
      <c r="DY84" s="14">
        <f>IFERROR(VLOOKUP($A84,ConEnroll!$A$7:$S$341,13,0),0)</f>
        <v>22347.175000000003</v>
      </c>
      <c r="DZ84" s="14">
        <f t="shared" si="412"/>
        <v>4.4383664349553138</v>
      </c>
      <c r="EA84" s="14">
        <f t="shared" si="345"/>
        <v>555179.23322400008</v>
      </c>
      <c r="EB84" s="14">
        <f t="shared" si="413"/>
        <v>110.26399865422047</v>
      </c>
      <c r="EC84" s="14">
        <f t="shared" si="346"/>
        <v>66208819.505341172</v>
      </c>
      <c r="ED84" s="14">
        <f t="shared" si="414"/>
        <v>13149.715889839359</v>
      </c>
      <c r="EE84" s="62"/>
      <c r="EF84" s="14">
        <f t="shared" si="347"/>
        <v>354.77417676266123</v>
      </c>
      <c r="EG84" s="14">
        <f t="shared" si="348"/>
        <v>84.518274977149758</v>
      </c>
      <c r="EH84" s="14">
        <f t="shared" si="349"/>
        <v>11.918953967030802</v>
      </c>
      <c r="EI84" s="14">
        <f t="shared" si="415"/>
        <v>451.21140570684179</v>
      </c>
      <c r="EJ84" s="37">
        <f t="shared" si="351"/>
        <v>3.5532641365024945E-2</v>
      </c>
      <c r="EK84" s="42"/>
      <c r="EL84" s="14" t="str">
        <f>IFERROR(VLOOKUP($A84,#REF!,27,0),"0")</f>
        <v>0</v>
      </c>
      <c r="EM84" s="14">
        <f t="shared" si="416"/>
        <v>0</v>
      </c>
      <c r="EN84" s="14" t="str">
        <f>IFERROR(VLOOKUP($A84,SpecEd23!#REF!,23,0)," ")</f>
        <v xml:space="preserve"> </v>
      </c>
      <c r="EO84" s="14" t="e">
        <f t="shared" si="417"/>
        <v>#VALUE!</v>
      </c>
      <c r="EP84" s="14">
        <f>IFERROR(VLOOKUP($A84,ECFE!#REF!,24,0),0)</f>
        <v>0</v>
      </c>
      <c r="EQ84" s="14">
        <f t="shared" si="418"/>
        <v>0</v>
      </c>
      <c r="ER84" s="14">
        <f>IFERROR(VLOOKUP($A84,#REF!,30,0),0)</f>
        <v>0</v>
      </c>
      <c r="ES84" s="14">
        <f t="shared" si="419"/>
        <v>0</v>
      </c>
      <c r="ET84" s="14">
        <f>IFERROR(VLOOKUP($A84,#REF!,12,0),0)</f>
        <v>0</v>
      </c>
      <c r="EU84" s="14">
        <f t="shared" si="420"/>
        <v>0</v>
      </c>
      <c r="EV84" s="14">
        <v>0</v>
      </c>
      <c r="EW84" s="14">
        <f t="shared" si="421"/>
        <v>0</v>
      </c>
      <c r="EX84" s="14">
        <f>IFERROR(VLOOKUP($A84,ConEnroll!$A$8:$S$601,16,0),0)</f>
        <v>182</v>
      </c>
      <c r="EY84" s="14">
        <f t="shared" si="422"/>
        <v>3.6146971201588877E-2</v>
      </c>
      <c r="EZ84" s="14">
        <f t="shared" si="423"/>
        <v>182</v>
      </c>
      <c r="FA84" s="14">
        <f t="shared" si="424"/>
        <v>3.6146971201588877E-2</v>
      </c>
      <c r="FB84" s="14" t="e">
        <f t="shared" si="425"/>
        <v>#VALUE!</v>
      </c>
      <c r="FC84" s="14" t="e">
        <f t="shared" si="426"/>
        <v>#VALUE!</v>
      </c>
      <c r="FD84" s="62"/>
      <c r="FE84" s="14">
        <f t="shared" si="352"/>
        <v>10898.710869910625</v>
      </c>
      <c r="FF84" s="14" t="e">
        <f t="shared" si="353"/>
        <v>#VALUE!</v>
      </c>
      <c r="FG84" s="14">
        <f t="shared" si="427"/>
        <v>110.22785168301888</v>
      </c>
      <c r="FH84" s="14" t="e">
        <f t="shared" si="354"/>
        <v>#VALUE!</v>
      </c>
      <c r="FI84" s="37" t="e">
        <f t="shared" si="355"/>
        <v>#VALUE!</v>
      </c>
      <c r="FJ84" s="12"/>
      <c r="FK84" s="14" t="str">
        <f>IFERROR(VLOOKUP($A84,#REF!,27,0),"0")</f>
        <v>0</v>
      </c>
      <c r="FL84" s="14">
        <f t="shared" si="428"/>
        <v>0</v>
      </c>
      <c r="FM84" s="14" t="str">
        <f>IFERROR(VLOOKUP($A84,SpecEd23!$X$22:$Y$610,59,0)," ")</f>
        <v xml:space="preserve"> </v>
      </c>
      <c r="FN84" s="14" t="e">
        <f t="shared" si="429"/>
        <v>#VALUE!</v>
      </c>
      <c r="FO84" s="14">
        <f>IFERROR(VLOOKUP($A84,ECFE!#REF!,26,0),0)</f>
        <v>0</v>
      </c>
      <c r="FP84" s="14">
        <f t="shared" si="430"/>
        <v>0</v>
      </c>
      <c r="FQ84" s="14">
        <f>IFERROR(VLOOKUP($A84,#REF!,16,0),0)</f>
        <v>0</v>
      </c>
      <c r="FR84" s="14">
        <f t="shared" si="431"/>
        <v>0</v>
      </c>
      <c r="FS84" s="14">
        <f>IFERROR(VLOOKUP($A84,#REF!,12,0),0)</f>
        <v>0</v>
      </c>
      <c r="FT84" s="14">
        <f t="shared" si="432"/>
        <v>0</v>
      </c>
      <c r="FU84" s="14">
        <v>0</v>
      </c>
      <c r="FV84" s="14">
        <f t="shared" si="433"/>
        <v>0</v>
      </c>
      <c r="FW84" s="14">
        <f>IFERROR(VLOOKUP($A84,ConEnroll!$A$8:$S$601,16,0),0)</f>
        <v>182</v>
      </c>
      <c r="FX84" s="14">
        <f t="shared" si="434"/>
        <v>3.6146971201588877E-2</v>
      </c>
      <c r="FY84" s="14">
        <f t="shared" si="435"/>
        <v>182</v>
      </c>
      <c r="FZ84" s="14">
        <f t="shared" si="436"/>
        <v>3.6146971201588877E-2</v>
      </c>
      <c r="GA84" s="14" t="e">
        <f t="shared" si="437"/>
        <v>#VALUE!</v>
      </c>
      <c r="GB84" s="14" t="e">
        <f t="shared" si="438"/>
        <v>#VALUE!</v>
      </c>
      <c r="GC84" s="39"/>
      <c r="GD84" s="14">
        <f t="shared" si="356"/>
        <v>-10543.936693147964</v>
      </c>
      <c r="GE84" s="14" t="e">
        <f t="shared" si="357"/>
        <v>#VALUE!</v>
      </c>
      <c r="GF84" s="14">
        <f t="shared" si="358"/>
        <v>-98.308897715988081</v>
      </c>
      <c r="GG84" s="14" t="e">
        <f t="shared" si="359"/>
        <v>#VALUE!</v>
      </c>
      <c r="GH84" s="37" t="e">
        <f t="shared" si="360"/>
        <v>#VALUE!</v>
      </c>
    </row>
    <row r="85" spans="1:190" ht="12.5" x14ac:dyDescent="0.25">
      <c r="A85" s="67">
        <v>199</v>
      </c>
      <c r="B85" s="35">
        <v>1</v>
      </c>
      <c r="C85" s="14">
        <v>3</v>
      </c>
      <c r="D85" s="14"/>
      <c r="E85" s="14"/>
      <c r="F85" s="35" t="s">
        <v>1891</v>
      </c>
      <c r="G85" s="41"/>
      <c r="H85" s="14">
        <f>IFERROR(VLOOKUP($A85,BaseFY22!$A$7:$AK$528,6,0),0)</f>
        <v>3354</v>
      </c>
      <c r="I85" s="14">
        <f>IFERROR(VLOOKUP($A85,BaseFY22!$A$7:$AK$528,28,0),0)</f>
        <v>32562405.5</v>
      </c>
      <c r="J85" s="14">
        <f t="shared" si="361"/>
        <v>9708.5287716159801</v>
      </c>
      <c r="K85" s="14">
        <f>IFERROR(VLOOKUP($A85,SpecEd22!$A$21:$BB$605,24,0)," ")</f>
        <v>4446050.1062720288</v>
      </c>
      <c r="L85" s="14">
        <f t="shared" si="362"/>
        <v>1325.596334607045</v>
      </c>
      <c r="M85" s="14">
        <f>IFERROR(VLOOKUP($A85,ECFE!$A$16:$AB$347,7,0),0)</f>
        <v>259035.315</v>
      </c>
      <c r="N85" s="14">
        <f t="shared" si="318"/>
        <v>77.23175760286226</v>
      </c>
      <c r="O85" s="14">
        <v>0</v>
      </c>
      <c r="P85" s="14">
        <f t="shared" si="318"/>
        <v>0</v>
      </c>
      <c r="Q85" s="14">
        <f>IFERROR(VLOOKUP($A85,ConEnroll!$A$7:$S$337,10,0),0)</f>
        <v>7497.12</v>
      </c>
      <c r="R85" s="14">
        <f t="shared" si="363"/>
        <v>2.2352772808586763</v>
      </c>
      <c r="S85" s="14">
        <f t="shared" si="319"/>
        <v>266532.435</v>
      </c>
      <c r="T85" s="14">
        <f t="shared" si="364"/>
        <v>79.467034883720927</v>
      </c>
      <c r="U85" s="14">
        <f t="shared" si="320"/>
        <v>37274988.041272029</v>
      </c>
      <c r="V85" s="14">
        <f t="shared" si="365"/>
        <v>11113.592141106747</v>
      </c>
      <c r="W85" s="42"/>
      <c r="X85" s="14">
        <f>IFERROR(VLOOKUP($A85,HouseFY22!$A$6:$AJ$528,28,0),0)</f>
        <v>33378392.294930998</v>
      </c>
      <c r="Y85" s="14">
        <f t="shared" si="366"/>
        <v>9951.8164266341682</v>
      </c>
      <c r="Z85" s="14">
        <f>IFERROR(VLOOKUP($A85,Compens80percent!$A$13:$M$560,12,0),0)</f>
        <v>0</v>
      </c>
      <c r="AA85" s="14">
        <f t="shared" si="366"/>
        <v>0</v>
      </c>
      <c r="AB85" s="14">
        <f t="shared" si="367"/>
        <v>33378392.294930998</v>
      </c>
      <c r="AC85" s="14">
        <f t="shared" si="366"/>
        <v>9951.8164266341682</v>
      </c>
      <c r="AD85" s="14">
        <f>IFERROR(VLOOKUP(A85,SpecEd22!$A$21:$Z$550,14,0),0)</f>
        <v>4575031.3131912891</v>
      </c>
      <c r="AE85" s="14">
        <f t="shared" si="368"/>
        <v>1364.0522698841053</v>
      </c>
      <c r="AF85" s="14">
        <f>IFERROR(VLOOKUP($A85,ECFE!$A$16:$AB$348,8,0),0)</f>
        <v>264216.02130000002</v>
      </c>
      <c r="AG85" s="14">
        <f t="shared" si="369"/>
        <v>78.776392754919499</v>
      </c>
      <c r="AH85" s="14">
        <f>IFERROR(VLOOKUP(A85,ParaFY19!$A$21:$Z$543,7,0),0)</f>
        <v>5096</v>
      </c>
      <c r="AI85" s="14">
        <f t="shared" si="370"/>
        <v>1.5193798449612403</v>
      </c>
      <c r="AJ85" s="14">
        <f>IFERROR(VLOOKUP(A85,ConEnroll!$A$7:$S$341,13,0),0)</f>
        <v>9371.4</v>
      </c>
      <c r="AK85" s="14">
        <f t="shared" si="371"/>
        <v>2.794096601073345</v>
      </c>
      <c r="AL85" s="14">
        <f t="shared" si="439"/>
        <v>278683.42130000005</v>
      </c>
      <c r="AM85" s="14">
        <f t="shared" si="372"/>
        <v>83.089869200954098</v>
      </c>
      <c r="AN85" s="14">
        <f t="shared" si="373"/>
        <v>38232107.029422291</v>
      </c>
      <c r="AO85" s="14">
        <f t="shared" si="374"/>
        <v>11398.958565719227</v>
      </c>
      <c r="AP85" s="62"/>
      <c r="AQ85" s="14">
        <f t="shared" si="440"/>
        <v>243.28765501818816</v>
      </c>
      <c r="AR85" s="14">
        <f t="shared" si="325"/>
        <v>38.455935277060235</v>
      </c>
      <c r="AS85" s="14">
        <f t="shared" si="326"/>
        <v>3.6228343172331705</v>
      </c>
      <c r="AT85" s="14">
        <f t="shared" si="375"/>
        <v>285.36642461248158</v>
      </c>
      <c r="AU85" s="37">
        <f t="shared" si="328"/>
        <v>2.5677244673841644E-2</v>
      </c>
      <c r="AV85" s="42"/>
      <c r="AW85" s="14" t="str">
        <f>IFERROR(VLOOKUP($A85,#REF!,27,0),"0")</f>
        <v>0</v>
      </c>
      <c r="AX85" s="14">
        <f t="shared" si="376"/>
        <v>0</v>
      </c>
      <c r="AY85" s="14" t="str">
        <f>IFERROR(VLOOKUP($A85,SpecEd22!#REF!,23,0)," ")</f>
        <v xml:space="preserve"> </v>
      </c>
      <c r="AZ85" s="14" t="e">
        <f t="shared" si="377"/>
        <v>#VALUE!</v>
      </c>
      <c r="BA85" s="14">
        <f>IFERROR(VLOOKUP($A85,ECFE!#REF!,23,0),0)</f>
        <v>0</v>
      </c>
      <c r="BB85" s="14">
        <f t="shared" si="378"/>
        <v>0</v>
      </c>
      <c r="BC85" s="14">
        <f>IFERROR(VLOOKUP($A85,#REF!,17,0),0)</f>
        <v>0</v>
      </c>
      <c r="BD85" s="14">
        <f t="shared" si="379"/>
        <v>0</v>
      </c>
      <c r="BE85" s="14">
        <f>IFERROR(VLOOKUP($A85,#REF!,9,0),0)</f>
        <v>0</v>
      </c>
      <c r="BF85" s="14">
        <f t="shared" si="380"/>
        <v>0</v>
      </c>
      <c r="BG85" s="14">
        <v>0</v>
      </c>
      <c r="BH85" s="14">
        <f t="shared" si="381"/>
        <v>0</v>
      </c>
      <c r="BI85" s="14">
        <f>IFERROR(VLOOKUP($A85,ConEnroll!$A$8:$S$601,15,0),0)</f>
        <v>-13</v>
      </c>
      <c r="BJ85" s="14">
        <f t="shared" si="382"/>
        <v>-3.875968992248062E-3</v>
      </c>
      <c r="BK85" s="14">
        <f t="shared" si="383"/>
        <v>-13</v>
      </c>
      <c r="BL85" s="14">
        <f t="shared" si="384"/>
        <v>-3.875968992248062E-3</v>
      </c>
      <c r="BM85" s="14" t="e">
        <f t="shared" si="385"/>
        <v>#VALUE!</v>
      </c>
      <c r="BN85" s="14" t="e">
        <f t="shared" si="386"/>
        <v>#VALUE!</v>
      </c>
      <c r="BO85" s="42"/>
      <c r="BP85" s="14">
        <f t="shared" si="331"/>
        <v>9951.8164266341682</v>
      </c>
      <c r="BQ85" s="14" t="e">
        <f t="shared" si="332"/>
        <v>#VALUE!</v>
      </c>
      <c r="BR85" s="14">
        <f t="shared" si="387"/>
        <v>83.093745169946345</v>
      </c>
      <c r="BS85" s="14" t="e">
        <f t="shared" si="334"/>
        <v>#VALUE!</v>
      </c>
      <c r="BT85" s="37" t="e">
        <f t="shared" si="335"/>
        <v>#VALUE!</v>
      </c>
      <c r="BU85" s="41"/>
      <c r="BV85" s="14" t="str">
        <f>IFERROR(VLOOKUP($A85,#REF!,27,0),"0")</f>
        <v>0</v>
      </c>
      <c r="BW85" s="14">
        <f t="shared" si="388"/>
        <v>0</v>
      </c>
      <c r="BX85" s="14" t="str">
        <f>IFERROR(VLOOKUP($A85,SpecEd22!$Z$22:$AV$606,59,0)," ")</f>
        <v xml:space="preserve"> </v>
      </c>
      <c r="BY85" s="14" t="e">
        <f t="shared" si="389"/>
        <v>#VALUE!</v>
      </c>
      <c r="BZ85" s="14">
        <f>IFERROR(VLOOKUP($A85,ECFE!#REF!,25,0),0)</f>
        <v>0</v>
      </c>
      <c r="CA85" s="14">
        <f t="shared" si="390"/>
        <v>0</v>
      </c>
      <c r="CB85" s="14">
        <f>IFERROR(VLOOKUP($A85,#REF!,17,0),0)</f>
        <v>0</v>
      </c>
      <c r="CC85" s="14">
        <f t="shared" si="391"/>
        <v>0</v>
      </c>
      <c r="CD85" s="14">
        <f>IFERROR(VLOOKUP($A85,#REF!,9,0),0)</f>
        <v>0</v>
      </c>
      <c r="CE85" s="14">
        <f t="shared" si="392"/>
        <v>0</v>
      </c>
      <c r="CF85" s="14">
        <v>0</v>
      </c>
      <c r="CG85" s="14">
        <f t="shared" si="393"/>
        <v>0</v>
      </c>
      <c r="CH85" s="14">
        <f>IFERROR(VLOOKUP($A85,ConEnroll!$A$8:$S$601,15,0),0)</f>
        <v>-13</v>
      </c>
      <c r="CI85" s="14">
        <f t="shared" si="394"/>
        <v>-3.875968992248062E-3</v>
      </c>
      <c r="CJ85" s="14">
        <f t="shared" si="395"/>
        <v>-13</v>
      </c>
      <c r="CK85" s="14">
        <f t="shared" si="396"/>
        <v>-3.875968992248062E-3</v>
      </c>
      <c r="CL85" s="14" t="e">
        <f t="shared" si="397"/>
        <v>#VALUE!</v>
      </c>
      <c r="CM85" s="14" t="e">
        <f t="shared" si="398"/>
        <v>#VALUE!</v>
      </c>
      <c r="CN85" s="42"/>
      <c r="CO85" s="14">
        <f t="shared" si="338"/>
        <v>-9708.5287716159801</v>
      </c>
      <c r="CP85" s="14" t="e">
        <f t="shared" si="339"/>
        <v>#VALUE!</v>
      </c>
      <c r="CQ85" s="14">
        <f t="shared" si="340"/>
        <v>-79.470910852713175</v>
      </c>
      <c r="CR85" s="14" t="e">
        <f t="shared" si="341"/>
        <v>#VALUE!</v>
      </c>
      <c r="CS85" s="37" t="e">
        <f t="shared" si="342"/>
        <v>#VALUE!</v>
      </c>
      <c r="CT85" s="239"/>
      <c r="CU85" s="239"/>
      <c r="CV85" s="468"/>
      <c r="CW85" s="14">
        <f>IFERROR(VLOOKUP($A85,BaseFY23!$A$7:$AK$527,6,0),0)</f>
        <v>3256</v>
      </c>
      <c r="CX85" s="14">
        <f>IFERROR(VLOOKUP($A85,BaseFY23!$A$7:$AN$528,28,0),0)</f>
        <v>31929562.5</v>
      </c>
      <c r="CY85" s="14">
        <f t="shared" si="399"/>
        <v>9806.3766891891901</v>
      </c>
      <c r="CZ85" s="14">
        <f>IFERROR(VLOOKUP($A85,SpecEd23!$A$21:$BB$605,23,0)," ")</f>
        <v>4893877.8616892546</v>
      </c>
      <c r="DA85" s="14">
        <f t="shared" si="400"/>
        <v>1503.0337413050536</v>
      </c>
      <c r="DB85" s="14">
        <f>IFERROR(VLOOKUP($A85,ECFE!$A$16:$AB$347,7,0),0)</f>
        <v>259035.315</v>
      </c>
      <c r="DC85" s="14">
        <f t="shared" si="401"/>
        <v>79.556300675675672</v>
      </c>
      <c r="DD85" s="14">
        <v>0</v>
      </c>
      <c r="DE85" s="14">
        <f t="shared" si="402"/>
        <v>0</v>
      </c>
      <c r="DF85" s="14">
        <f>IFERROR(VLOOKUP($A85,ConEnroll!$A$7:$S$338,10,0),0)</f>
        <v>7497.12</v>
      </c>
      <c r="DG85" s="14">
        <f t="shared" si="403"/>
        <v>2.3025552825552826</v>
      </c>
      <c r="DH85" s="14">
        <f t="shared" si="343"/>
        <v>266532.435</v>
      </c>
      <c r="DI85" s="14">
        <f t="shared" si="404"/>
        <v>81.858855958230961</v>
      </c>
      <c r="DJ85" s="14">
        <f t="shared" si="344"/>
        <v>37089972.796689257</v>
      </c>
      <c r="DK85" s="14">
        <f t="shared" si="405"/>
        <v>11391.269286452474</v>
      </c>
      <c r="DL85" s="42"/>
      <c r="DM85" s="14">
        <f>IFERROR(VLOOKUP($A85,HouseFY23!$A$7:$AJ$528,28,0),0)</f>
        <v>33224187.170000002</v>
      </c>
      <c r="DN85" s="14">
        <f t="shared" si="406"/>
        <v>10203.988688574938</v>
      </c>
      <c r="DO85" s="14">
        <f>IFERROR(VLOOKUP($A85,Compens80percent!$A$13:$M$560,12,0),0)</f>
        <v>0</v>
      </c>
      <c r="DP85" s="14">
        <f t="shared" si="406"/>
        <v>0</v>
      </c>
      <c r="DQ85" s="14">
        <f t="shared" si="407"/>
        <v>33224187.170000002</v>
      </c>
      <c r="DR85" s="14">
        <f t="shared" si="408"/>
        <v>9905.8399433512222</v>
      </c>
      <c r="DS85" s="14">
        <f>IFERROR(VLOOKUP($A85,SpecEd23!$A$21:$Z$550,14,0),0)</f>
        <v>5158677.3322259206</v>
      </c>
      <c r="DT85" s="14">
        <f t="shared" si="409"/>
        <v>1584.3603600202459</v>
      </c>
      <c r="DU85" s="14">
        <f>IFERROR(VLOOKUP($A85,ECFE!$A$16:$AB$347,9,0),0)</f>
        <v>269500.34172600001</v>
      </c>
      <c r="DV85" s="14">
        <f t="shared" si="410"/>
        <v>82.770375222972973</v>
      </c>
      <c r="DW85" s="14">
        <f>IFERROR(VLOOKUP($A85,ParaFY19!$A$21:$Z$543,7,0),0)</f>
        <v>5096</v>
      </c>
      <c r="DX85" s="14">
        <f t="shared" si="411"/>
        <v>1.565110565110565</v>
      </c>
      <c r="DY85" s="14">
        <f>IFERROR(VLOOKUP($A85,ConEnroll!$A$7:$S$341,13,0),0)</f>
        <v>9371.4</v>
      </c>
      <c r="DZ85" s="14">
        <f t="shared" si="412"/>
        <v>2.8781941031941032</v>
      </c>
      <c r="EA85" s="14">
        <f t="shared" si="345"/>
        <v>283967.74172600004</v>
      </c>
      <c r="EB85" s="14">
        <f t="shared" si="413"/>
        <v>87.21367989127765</v>
      </c>
      <c r="EC85" s="14">
        <f t="shared" si="346"/>
        <v>38666832.243951924</v>
      </c>
      <c r="ED85" s="14">
        <f t="shared" si="414"/>
        <v>11875.562728486464</v>
      </c>
      <c r="EE85" s="62"/>
      <c r="EF85" s="14">
        <f t="shared" si="347"/>
        <v>397.61199938574828</v>
      </c>
      <c r="EG85" s="14">
        <f t="shared" si="348"/>
        <v>81.326618715192353</v>
      </c>
      <c r="EH85" s="14">
        <f t="shared" si="349"/>
        <v>5.3548239330466885</v>
      </c>
      <c r="EI85" s="14">
        <f t="shared" si="415"/>
        <v>484.29344203398733</v>
      </c>
      <c r="EJ85" s="37">
        <f t="shared" si="351"/>
        <v>4.25144406523646E-2</v>
      </c>
      <c r="EK85" s="42"/>
      <c r="EL85" s="14" t="str">
        <f>IFERROR(VLOOKUP($A85,#REF!,27,0),"0")</f>
        <v>0</v>
      </c>
      <c r="EM85" s="14">
        <f t="shared" si="416"/>
        <v>0</v>
      </c>
      <c r="EN85" s="14" t="str">
        <f>IFERROR(VLOOKUP($A85,SpecEd23!#REF!,23,0)," ")</f>
        <v xml:space="preserve"> </v>
      </c>
      <c r="EO85" s="14" t="e">
        <f t="shared" si="417"/>
        <v>#VALUE!</v>
      </c>
      <c r="EP85" s="14">
        <f>IFERROR(VLOOKUP($A85,ECFE!#REF!,24,0),0)</f>
        <v>0</v>
      </c>
      <c r="EQ85" s="14">
        <f t="shared" si="418"/>
        <v>0</v>
      </c>
      <c r="ER85" s="14">
        <f>IFERROR(VLOOKUP($A85,#REF!,30,0),0)</f>
        <v>0</v>
      </c>
      <c r="ES85" s="14">
        <f t="shared" si="419"/>
        <v>0</v>
      </c>
      <c r="ET85" s="14">
        <f>IFERROR(VLOOKUP($A85,#REF!,12,0),0)</f>
        <v>0</v>
      </c>
      <c r="EU85" s="14">
        <f t="shared" si="420"/>
        <v>0</v>
      </c>
      <c r="EV85" s="14">
        <v>0</v>
      </c>
      <c r="EW85" s="14">
        <f t="shared" si="421"/>
        <v>0</v>
      </c>
      <c r="EX85" s="14">
        <f>IFERROR(VLOOKUP($A85,ConEnroll!$A$8:$S$601,16,0),0)</f>
        <v>186</v>
      </c>
      <c r="EY85" s="14">
        <f t="shared" si="422"/>
        <v>5.7125307125307126E-2</v>
      </c>
      <c r="EZ85" s="14">
        <f t="shared" si="423"/>
        <v>186</v>
      </c>
      <c r="FA85" s="14">
        <f t="shared" si="424"/>
        <v>5.7125307125307126E-2</v>
      </c>
      <c r="FB85" s="14" t="e">
        <f t="shared" si="425"/>
        <v>#VALUE!</v>
      </c>
      <c r="FC85" s="14" t="e">
        <f t="shared" si="426"/>
        <v>#VALUE!</v>
      </c>
      <c r="FD85" s="62"/>
      <c r="FE85" s="14">
        <f t="shared" si="352"/>
        <v>10203.988688574938</v>
      </c>
      <c r="FF85" s="14" t="e">
        <f t="shared" si="353"/>
        <v>#VALUE!</v>
      </c>
      <c r="FG85" s="14">
        <f t="shared" si="427"/>
        <v>87.156554584152346</v>
      </c>
      <c r="FH85" s="14" t="e">
        <f t="shared" si="354"/>
        <v>#VALUE!</v>
      </c>
      <c r="FI85" s="37" t="e">
        <f t="shared" si="355"/>
        <v>#VALUE!</v>
      </c>
      <c r="FJ85" s="12"/>
      <c r="FK85" s="14" t="str">
        <f>IFERROR(VLOOKUP($A85,#REF!,27,0),"0")</f>
        <v>0</v>
      </c>
      <c r="FL85" s="14">
        <f t="shared" si="428"/>
        <v>0</v>
      </c>
      <c r="FM85" s="14" t="str">
        <f>IFERROR(VLOOKUP($A85,SpecEd23!$X$22:$Y$610,59,0)," ")</f>
        <v xml:space="preserve"> </v>
      </c>
      <c r="FN85" s="14" t="e">
        <f t="shared" si="429"/>
        <v>#VALUE!</v>
      </c>
      <c r="FO85" s="14">
        <f>IFERROR(VLOOKUP($A85,ECFE!#REF!,26,0),0)</f>
        <v>0</v>
      </c>
      <c r="FP85" s="14">
        <f t="shared" si="430"/>
        <v>0</v>
      </c>
      <c r="FQ85" s="14">
        <f>IFERROR(VLOOKUP($A85,#REF!,16,0),0)</f>
        <v>0</v>
      </c>
      <c r="FR85" s="14">
        <f t="shared" si="431"/>
        <v>0</v>
      </c>
      <c r="FS85" s="14">
        <f>IFERROR(VLOOKUP($A85,#REF!,12,0),0)</f>
        <v>0</v>
      </c>
      <c r="FT85" s="14">
        <f t="shared" si="432"/>
        <v>0</v>
      </c>
      <c r="FU85" s="14">
        <v>0</v>
      </c>
      <c r="FV85" s="14">
        <f t="shared" si="433"/>
        <v>0</v>
      </c>
      <c r="FW85" s="14">
        <f>IFERROR(VLOOKUP($A85,ConEnroll!$A$8:$S$601,16,0),0)</f>
        <v>186</v>
      </c>
      <c r="FX85" s="14">
        <f t="shared" si="434"/>
        <v>5.7125307125307126E-2</v>
      </c>
      <c r="FY85" s="14">
        <f t="shared" si="435"/>
        <v>186</v>
      </c>
      <c r="FZ85" s="14">
        <f t="shared" si="436"/>
        <v>5.7125307125307126E-2</v>
      </c>
      <c r="GA85" s="14" t="e">
        <f t="shared" si="437"/>
        <v>#VALUE!</v>
      </c>
      <c r="GB85" s="14" t="e">
        <f t="shared" si="438"/>
        <v>#VALUE!</v>
      </c>
      <c r="GC85" s="39"/>
      <c r="GD85" s="14">
        <f t="shared" si="356"/>
        <v>-9806.3766891891901</v>
      </c>
      <c r="GE85" s="14" t="e">
        <f t="shared" si="357"/>
        <v>#VALUE!</v>
      </c>
      <c r="GF85" s="14">
        <f t="shared" si="358"/>
        <v>-81.801730651105657</v>
      </c>
      <c r="GG85" s="14" t="e">
        <f t="shared" si="359"/>
        <v>#VALUE!</v>
      </c>
      <c r="GH85" s="37" t="e">
        <f t="shared" si="360"/>
        <v>#VALUE!</v>
      </c>
    </row>
    <row r="86" spans="1:190" ht="12.5" x14ac:dyDescent="0.25">
      <c r="A86" s="67">
        <v>200</v>
      </c>
      <c r="B86" s="35">
        <v>1</v>
      </c>
      <c r="C86" s="14">
        <v>3</v>
      </c>
      <c r="D86" s="14"/>
      <c r="E86" s="14"/>
      <c r="F86" s="35" t="s">
        <v>2441</v>
      </c>
      <c r="G86" s="41"/>
      <c r="H86" s="14">
        <f>IFERROR(VLOOKUP($A86,BaseFY22!$A$7:$AK$528,6,0),0)</f>
        <v>4268</v>
      </c>
      <c r="I86" s="14">
        <f>IFERROR(VLOOKUP($A86,BaseFY22!$A$7:$AK$528,28,0),0)</f>
        <v>43534648.5</v>
      </c>
      <c r="J86" s="14">
        <f t="shared" si="361"/>
        <v>10200.245665417056</v>
      </c>
      <c r="K86" s="14">
        <f>IFERROR(VLOOKUP($A86,SpecEd22!$A$21:$BB$605,24,0)," ")</f>
        <v>6409680.0514169754</v>
      </c>
      <c r="L86" s="14">
        <f t="shared" si="362"/>
        <v>1501.7994497228153</v>
      </c>
      <c r="M86" s="14">
        <f>IFERROR(VLOOKUP($A86,ECFE!$A$16:$AB$347,7,0),0)</f>
        <v>265076.95500000002</v>
      </c>
      <c r="N86" s="14">
        <f t="shared" si="318"/>
        <v>62.108002577319589</v>
      </c>
      <c r="O86" s="14">
        <v>0</v>
      </c>
      <c r="P86" s="14">
        <f t="shared" si="318"/>
        <v>0</v>
      </c>
      <c r="Q86" s="14">
        <f>IFERROR(VLOOKUP($A86,ConEnroll!$A$7:$S$337,10,0),0)</f>
        <v>20132.12</v>
      </c>
      <c r="R86" s="14">
        <f t="shared" si="363"/>
        <v>4.7169915651358947</v>
      </c>
      <c r="S86" s="14">
        <f t="shared" si="319"/>
        <v>285209.07500000001</v>
      </c>
      <c r="T86" s="14">
        <f t="shared" si="364"/>
        <v>66.824994142455481</v>
      </c>
      <c r="U86" s="14">
        <f t="shared" si="320"/>
        <v>50229537.626416981</v>
      </c>
      <c r="V86" s="14">
        <f t="shared" si="365"/>
        <v>11768.870109282328</v>
      </c>
      <c r="W86" s="42"/>
      <c r="X86" s="14">
        <f>IFERROR(VLOOKUP($A86,HouseFY22!$A$6:$AJ$528,28,0),0)</f>
        <v>44170566.5</v>
      </c>
      <c r="Y86" s="14">
        <f t="shared" si="366"/>
        <v>10349.242385192127</v>
      </c>
      <c r="Z86" s="14">
        <f>IFERROR(VLOOKUP($A86,Compens80percent!$A$13:$M$560,12,0),0)</f>
        <v>0</v>
      </c>
      <c r="AA86" s="14">
        <f t="shared" si="366"/>
        <v>0</v>
      </c>
      <c r="AB86" s="14">
        <f t="shared" si="367"/>
        <v>44170566.5</v>
      </c>
      <c r="AC86" s="14">
        <f t="shared" si="366"/>
        <v>10349.242385192127</v>
      </c>
      <c r="AD86" s="14">
        <f>IFERROR(VLOOKUP(A86,SpecEd22!$A$21:$Z$550,14,0),0)</f>
        <v>6560339.7534657735</v>
      </c>
      <c r="AE86" s="14">
        <f t="shared" si="368"/>
        <v>1537.0992861916059</v>
      </c>
      <c r="AF86" s="14">
        <f>IFERROR(VLOOKUP($A86,ECFE!$A$16:$AB$348,8,0),0)</f>
        <v>270378.49410000001</v>
      </c>
      <c r="AG86" s="14">
        <f t="shared" si="369"/>
        <v>63.350162628865981</v>
      </c>
      <c r="AH86" s="14">
        <f>IFERROR(VLOOKUP(A86,ParaFY19!$A$21:$Z$543,7,0),0)</f>
        <v>19012</v>
      </c>
      <c r="AI86" s="14">
        <f t="shared" si="370"/>
        <v>4.4545454545454541</v>
      </c>
      <c r="AJ86" s="14">
        <f>IFERROR(VLOOKUP(A86,ConEnroll!$A$7:$S$341,13,0),0)</f>
        <v>25165.149999999998</v>
      </c>
      <c r="AK86" s="14">
        <f t="shared" si="371"/>
        <v>5.8962394564198686</v>
      </c>
      <c r="AL86" s="14">
        <f t="shared" si="439"/>
        <v>314555.64410000003</v>
      </c>
      <c r="AM86" s="14">
        <f t="shared" si="372"/>
        <v>73.700947539831304</v>
      </c>
      <c r="AN86" s="14">
        <f t="shared" si="373"/>
        <v>51045461.897565775</v>
      </c>
      <c r="AO86" s="14">
        <f t="shared" si="374"/>
        <v>11960.042618923564</v>
      </c>
      <c r="AP86" s="62"/>
      <c r="AQ86" s="14">
        <f t="shared" si="440"/>
        <v>148.99671977507023</v>
      </c>
      <c r="AR86" s="14">
        <f t="shared" si="325"/>
        <v>35.299836468790545</v>
      </c>
      <c r="AS86" s="14">
        <f t="shared" si="326"/>
        <v>6.8759533973758238</v>
      </c>
      <c r="AT86" s="14">
        <f t="shared" si="375"/>
        <v>191.17250964123662</v>
      </c>
      <c r="AU86" s="37">
        <f t="shared" si="328"/>
        <v>1.6243913635384188E-2</v>
      </c>
      <c r="AV86" s="42"/>
      <c r="AW86" s="14" t="str">
        <f>IFERROR(VLOOKUP($A86,#REF!,27,0),"0")</f>
        <v>0</v>
      </c>
      <c r="AX86" s="14">
        <f t="shared" si="376"/>
        <v>0</v>
      </c>
      <c r="AY86" s="14" t="str">
        <f>IFERROR(VLOOKUP($A86,SpecEd22!#REF!,23,0)," ")</f>
        <v xml:space="preserve"> </v>
      </c>
      <c r="AZ86" s="14" t="e">
        <f t="shared" si="377"/>
        <v>#VALUE!</v>
      </c>
      <c r="BA86" s="14">
        <f>IFERROR(VLOOKUP($A86,ECFE!#REF!,23,0),0)</f>
        <v>0</v>
      </c>
      <c r="BB86" s="14">
        <f t="shared" si="378"/>
        <v>0</v>
      </c>
      <c r="BC86" s="14">
        <f>IFERROR(VLOOKUP($A86,#REF!,17,0),0)</f>
        <v>0</v>
      </c>
      <c r="BD86" s="14">
        <f t="shared" si="379"/>
        <v>0</v>
      </c>
      <c r="BE86" s="14">
        <f>IFERROR(VLOOKUP($A86,#REF!,9,0),0)</f>
        <v>0</v>
      </c>
      <c r="BF86" s="14">
        <f t="shared" si="380"/>
        <v>0</v>
      </c>
      <c r="BG86" s="14">
        <v>0</v>
      </c>
      <c r="BH86" s="14">
        <f t="shared" si="381"/>
        <v>0</v>
      </c>
      <c r="BI86" s="14">
        <f>IFERROR(VLOOKUP($A86,ConEnroll!$A$8:$S$601,15,0),0)</f>
        <v>-9</v>
      </c>
      <c r="BJ86" s="14">
        <f t="shared" si="382"/>
        <v>-2.1087160262417996E-3</v>
      </c>
      <c r="BK86" s="14">
        <f t="shared" si="383"/>
        <v>-9</v>
      </c>
      <c r="BL86" s="14">
        <f t="shared" si="384"/>
        <v>-2.1087160262417996E-3</v>
      </c>
      <c r="BM86" s="14" t="e">
        <f t="shared" si="385"/>
        <v>#VALUE!</v>
      </c>
      <c r="BN86" s="14" t="e">
        <f t="shared" si="386"/>
        <v>#VALUE!</v>
      </c>
      <c r="BO86" s="42"/>
      <c r="BP86" s="14">
        <f t="shared" si="331"/>
        <v>10349.242385192127</v>
      </c>
      <c r="BQ86" s="14" t="e">
        <f t="shared" si="332"/>
        <v>#VALUE!</v>
      </c>
      <c r="BR86" s="14">
        <f t="shared" si="387"/>
        <v>73.703056255857547</v>
      </c>
      <c r="BS86" s="14" t="e">
        <f t="shared" si="334"/>
        <v>#VALUE!</v>
      </c>
      <c r="BT86" s="37" t="e">
        <f t="shared" si="335"/>
        <v>#VALUE!</v>
      </c>
      <c r="BU86" s="41"/>
      <c r="BV86" s="14" t="str">
        <f>IFERROR(VLOOKUP($A86,#REF!,27,0),"0")</f>
        <v>0</v>
      </c>
      <c r="BW86" s="14">
        <f t="shared" si="388"/>
        <v>0</v>
      </c>
      <c r="BX86" s="14" t="str">
        <f>IFERROR(VLOOKUP($A86,SpecEd22!$Z$22:$AV$606,59,0)," ")</f>
        <v xml:space="preserve"> </v>
      </c>
      <c r="BY86" s="14" t="e">
        <f t="shared" si="389"/>
        <v>#VALUE!</v>
      </c>
      <c r="BZ86" s="14">
        <f>IFERROR(VLOOKUP($A86,ECFE!#REF!,25,0),0)</f>
        <v>0</v>
      </c>
      <c r="CA86" s="14">
        <f t="shared" si="390"/>
        <v>0</v>
      </c>
      <c r="CB86" s="14">
        <f>IFERROR(VLOOKUP($A86,#REF!,17,0),0)</f>
        <v>0</v>
      </c>
      <c r="CC86" s="14">
        <f t="shared" si="391"/>
        <v>0</v>
      </c>
      <c r="CD86" s="14">
        <f>IFERROR(VLOOKUP($A86,#REF!,9,0),0)</f>
        <v>0</v>
      </c>
      <c r="CE86" s="14">
        <f t="shared" si="392"/>
        <v>0</v>
      </c>
      <c r="CF86" s="14">
        <v>0</v>
      </c>
      <c r="CG86" s="14">
        <f t="shared" si="393"/>
        <v>0</v>
      </c>
      <c r="CH86" s="14">
        <f>IFERROR(VLOOKUP($A86,ConEnroll!$A$8:$S$601,15,0),0)</f>
        <v>-9</v>
      </c>
      <c r="CI86" s="14">
        <f t="shared" si="394"/>
        <v>-2.1087160262417996E-3</v>
      </c>
      <c r="CJ86" s="14">
        <f t="shared" si="395"/>
        <v>-9</v>
      </c>
      <c r="CK86" s="14">
        <f t="shared" si="396"/>
        <v>-2.1087160262417996E-3</v>
      </c>
      <c r="CL86" s="14" t="e">
        <f t="shared" si="397"/>
        <v>#VALUE!</v>
      </c>
      <c r="CM86" s="14" t="e">
        <f t="shared" si="398"/>
        <v>#VALUE!</v>
      </c>
      <c r="CN86" s="42"/>
      <c r="CO86" s="14">
        <f t="shared" si="338"/>
        <v>-10200.245665417056</v>
      </c>
      <c r="CP86" s="14" t="e">
        <f t="shared" si="339"/>
        <v>#VALUE!</v>
      </c>
      <c r="CQ86" s="14">
        <f t="shared" si="340"/>
        <v>-66.827102858481723</v>
      </c>
      <c r="CR86" s="14" t="e">
        <f t="shared" si="341"/>
        <v>#VALUE!</v>
      </c>
      <c r="CS86" s="37" t="e">
        <f t="shared" si="342"/>
        <v>#VALUE!</v>
      </c>
      <c r="CT86" s="239"/>
      <c r="CU86" s="239"/>
      <c r="CV86" s="468"/>
      <c r="CW86" s="14">
        <f>IFERROR(VLOOKUP($A86,BaseFY23!$A$7:$AK$527,6,0),0)</f>
        <v>4301.0110109999996</v>
      </c>
      <c r="CX86" s="14">
        <f>IFERROR(VLOOKUP($A86,BaseFY23!$A$7:$AN$528,28,0),0)</f>
        <v>43740764.5</v>
      </c>
      <c r="CY86" s="14">
        <f t="shared" si="399"/>
        <v>10169.879683667707</v>
      </c>
      <c r="CZ86" s="14">
        <f>IFERROR(VLOOKUP($A86,SpecEd23!$A$21:$BB$605,23,0)," ")</f>
        <v>7061625.1289147735</v>
      </c>
      <c r="DA86" s="14">
        <f t="shared" si="400"/>
        <v>1641.8523716527109</v>
      </c>
      <c r="DB86" s="14">
        <f>IFERROR(VLOOKUP($A86,ECFE!$A$16:$AB$347,7,0),0)</f>
        <v>265076.95500000002</v>
      </c>
      <c r="DC86" s="14">
        <f t="shared" si="401"/>
        <v>61.631312805769525</v>
      </c>
      <c r="DD86" s="14">
        <v>0</v>
      </c>
      <c r="DE86" s="14">
        <f t="shared" si="402"/>
        <v>0</v>
      </c>
      <c r="DF86" s="14">
        <f>IFERROR(VLOOKUP($A86,ConEnroll!$A$7:$S$338,10,0),0)</f>
        <v>20132.12</v>
      </c>
      <c r="DG86" s="14">
        <f t="shared" si="403"/>
        <v>4.6807878307010453</v>
      </c>
      <c r="DH86" s="14">
        <f t="shared" si="343"/>
        <v>285209.07500000001</v>
      </c>
      <c r="DI86" s="14">
        <f t="shared" si="404"/>
        <v>66.312100636470575</v>
      </c>
      <c r="DJ86" s="14">
        <f t="shared" si="344"/>
        <v>51087598.703914776</v>
      </c>
      <c r="DK86" s="14">
        <f t="shared" si="405"/>
        <v>11878.04415595689</v>
      </c>
      <c r="DL86" s="42"/>
      <c r="DM86" s="14">
        <f>IFERROR(VLOOKUP($A86,HouseFY23!$A$7:$AJ$528,28,0),0)</f>
        <v>45030894.5</v>
      </c>
      <c r="DN86" s="14">
        <f t="shared" si="406"/>
        <v>10469.839390048473</v>
      </c>
      <c r="DO86" s="14">
        <f>IFERROR(VLOOKUP($A86,Compens80percent!$A$13:$M$560,12,0),0)</f>
        <v>0</v>
      </c>
      <c r="DP86" s="14">
        <f t="shared" si="406"/>
        <v>0</v>
      </c>
      <c r="DQ86" s="14">
        <f t="shared" si="407"/>
        <v>45030894.5</v>
      </c>
      <c r="DR86" s="14">
        <f t="shared" si="408"/>
        <v>10550.818767572633</v>
      </c>
      <c r="DS86" s="14">
        <f>IFERROR(VLOOKUP($A86,SpecEd23!$A$21:$Z$550,14,0),0)</f>
        <v>7379249.9221836776</v>
      </c>
      <c r="DT86" s="14">
        <f t="shared" si="409"/>
        <v>1715.7012393855689</v>
      </c>
      <c r="DU86" s="14">
        <f>IFERROR(VLOOKUP($A86,ECFE!$A$16:$AB$347,9,0),0)</f>
        <v>275786.06398199999</v>
      </c>
      <c r="DV86" s="14">
        <f t="shared" si="410"/>
        <v>64.121217843122608</v>
      </c>
      <c r="DW86" s="14">
        <f>IFERROR(VLOOKUP($A86,ParaFY19!$A$21:$Z$543,7,0),0)</f>
        <v>19012</v>
      </c>
      <c r="DX86" s="14">
        <f t="shared" si="411"/>
        <v>4.4203560398650659</v>
      </c>
      <c r="DY86" s="14">
        <f>IFERROR(VLOOKUP($A86,ConEnroll!$A$7:$S$341,13,0),0)</f>
        <v>25165.149999999998</v>
      </c>
      <c r="DZ86" s="14">
        <f t="shared" si="412"/>
        <v>5.8509847883763069</v>
      </c>
      <c r="EA86" s="14">
        <f t="shared" si="345"/>
        <v>319963.21398200002</v>
      </c>
      <c r="EB86" s="14">
        <f t="shared" si="413"/>
        <v>74.392558671363986</v>
      </c>
      <c r="EC86" s="14">
        <f t="shared" si="346"/>
        <v>52730107.636165679</v>
      </c>
      <c r="ED86" s="14">
        <f t="shared" si="414"/>
        <v>12259.933188105406</v>
      </c>
      <c r="EE86" s="62"/>
      <c r="EF86" s="14">
        <f t="shared" si="347"/>
        <v>299.95970638076687</v>
      </c>
      <c r="EG86" s="14">
        <f t="shared" si="348"/>
        <v>73.848867732858025</v>
      </c>
      <c r="EH86" s="14">
        <f t="shared" si="349"/>
        <v>8.080458034893411</v>
      </c>
      <c r="EI86" s="14">
        <f t="shared" si="415"/>
        <v>381.88903214851831</v>
      </c>
      <c r="EJ86" s="37">
        <f t="shared" si="351"/>
        <v>3.215083452581706E-2</v>
      </c>
      <c r="EK86" s="42"/>
      <c r="EL86" s="14" t="str">
        <f>IFERROR(VLOOKUP($A86,#REF!,27,0),"0")</f>
        <v>0</v>
      </c>
      <c r="EM86" s="14">
        <f t="shared" si="416"/>
        <v>0</v>
      </c>
      <c r="EN86" s="14" t="str">
        <f>IFERROR(VLOOKUP($A86,SpecEd23!#REF!,23,0)," ")</f>
        <v xml:space="preserve"> </v>
      </c>
      <c r="EO86" s="14" t="e">
        <f t="shared" si="417"/>
        <v>#VALUE!</v>
      </c>
      <c r="EP86" s="14">
        <f>IFERROR(VLOOKUP($A86,ECFE!#REF!,24,0),0)</f>
        <v>0</v>
      </c>
      <c r="EQ86" s="14">
        <f t="shared" si="418"/>
        <v>0</v>
      </c>
      <c r="ER86" s="14">
        <f>IFERROR(VLOOKUP($A86,#REF!,30,0),0)</f>
        <v>0</v>
      </c>
      <c r="ES86" s="14">
        <f t="shared" si="419"/>
        <v>0</v>
      </c>
      <c r="ET86" s="14">
        <f>IFERROR(VLOOKUP($A86,#REF!,12,0),0)</f>
        <v>0</v>
      </c>
      <c r="EU86" s="14">
        <f t="shared" si="420"/>
        <v>0</v>
      </c>
      <c r="EV86" s="14">
        <v>0</v>
      </c>
      <c r="EW86" s="14">
        <f t="shared" si="421"/>
        <v>0</v>
      </c>
      <c r="EX86" s="14">
        <f>IFERROR(VLOOKUP($A86,ConEnroll!$A$8:$S$601,16,0),0)</f>
        <v>191</v>
      </c>
      <c r="EY86" s="14">
        <f t="shared" si="422"/>
        <v>4.4408163455408559E-2</v>
      </c>
      <c r="EZ86" s="14">
        <f t="shared" si="423"/>
        <v>191</v>
      </c>
      <c r="FA86" s="14">
        <f t="shared" si="424"/>
        <v>4.4408163455408559E-2</v>
      </c>
      <c r="FB86" s="14" t="e">
        <f t="shared" si="425"/>
        <v>#VALUE!</v>
      </c>
      <c r="FC86" s="14" t="e">
        <f t="shared" si="426"/>
        <v>#VALUE!</v>
      </c>
      <c r="FD86" s="62"/>
      <c r="FE86" s="14">
        <f t="shared" si="352"/>
        <v>10469.839390048473</v>
      </c>
      <c r="FF86" s="14" t="e">
        <f t="shared" si="353"/>
        <v>#VALUE!</v>
      </c>
      <c r="FG86" s="14">
        <f t="shared" si="427"/>
        <v>74.348150507908571</v>
      </c>
      <c r="FH86" s="14" t="e">
        <f t="shared" si="354"/>
        <v>#VALUE!</v>
      </c>
      <c r="FI86" s="37" t="e">
        <f t="shared" si="355"/>
        <v>#VALUE!</v>
      </c>
      <c r="FJ86" s="12"/>
      <c r="FK86" s="14" t="str">
        <f>IFERROR(VLOOKUP($A86,#REF!,27,0),"0")</f>
        <v>0</v>
      </c>
      <c r="FL86" s="14">
        <f t="shared" si="428"/>
        <v>0</v>
      </c>
      <c r="FM86" s="14" t="str">
        <f>IFERROR(VLOOKUP($A86,SpecEd23!$X$22:$Y$610,59,0)," ")</f>
        <v xml:space="preserve"> </v>
      </c>
      <c r="FN86" s="14" t="e">
        <f t="shared" si="429"/>
        <v>#VALUE!</v>
      </c>
      <c r="FO86" s="14">
        <f>IFERROR(VLOOKUP($A86,ECFE!#REF!,26,0),0)</f>
        <v>0</v>
      </c>
      <c r="FP86" s="14">
        <f t="shared" si="430"/>
        <v>0</v>
      </c>
      <c r="FQ86" s="14">
        <f>IFERROR(VLOOKUP($A86,#REF!,16,0),0)</f>
        <v>0</v>
      </c>
      <c r="FR86" s="14">
        <f t="shared" si="431"/>
        <v>0</v>
      </c>
      <c r="FS86" s="14">
        <f>IFERROR(VLOOKUP($A86,#REF!,12,0),0)</f>
        <v>0</v>
      </c>
      <c r="FT86" s="14">
        <f t="shared" si="432"/>
        <v>0</v>
      </c>
      <c r="FU86" s="14">
        <v>0</v>
      </c>
      <c r="FV86" s="14">
        <f t="shared" si="433"/>
        <v>0</v>
      </c>
      <c r="FW86" s="14">
        <f>IFERROR(VLOOKUP($A86,ConEnroll!$A$8:$S$601,16,0),0)</f>
        <v>191</v>
      </c>
      <c r="FX86" s="14">
        <f t="shared" si="434"/>
        <v>4.4408163455408559E-2</v>
      </c>
      <c r="FY86" s="14">
        <f t="shared" si="435"/>
        <v>191</v>
      </c>
      <c r="FZ86" s="14">
        <f t="shared" si="436"/>
        <v>4.4408163455408559E-2</v>
      </c>
      <c r="GA86" s="14" t="e">
        <f t="shared" si="437"/>
        <v>#VALUE!</v>
      </c>
      <c r="GB86" s="14" t="e">
        <f t="shared" si="438"/>
        <v>#VALUE!</v>
      </c>
      <c r="GC86" s="39"/>
      <c r="GD86" s="14">
        <f t="shared" si="356"/>
        <v>-10169.879683667707</v>
      </c>
      <c r="GE86" s="14" t="e">
        <f t="shared" si="357"/>
        <v>#VALUE!</v>
      </c>
      <c r="GF86" s="14">
        <f t="shared" si="358"/>
        <v>-66.26769247301516</v>
      </c>
      <c r="GG86" s="14" t="e">
        <f t="shared" si="359"/>
        <v>#VALUE!</v>
      </c>
      <c r="GH86" s="37" t="e">
        <f t="shared" si="360"/>
        <v>#VALUE!</v>
      </c>
    </row>
    <row r="87" spans="1:190" ht="12.5" x14ac:dyDescent="0.25">
      <c r="A87" s="67">
        <v>203</v>
      </c>
      <c r="B87" s="35">
        <v>1</v>
      </c>
      <c r="C87" s="14">
        <v>6</v>
      </c>
      <c r="D87" s="14"/>
      <c r="E87" s="14"/>
      <c r="F87" s="35" t="s">
        <v>2442</v>
      </c>
      <c r="G87" s="41"/>
      <c r="H87" s="14">
        <f>IFERROR(VLOOKUP($A87,BaseFY22!$A$7:$AK$528,6,0),0)</f>
        <v>648</v>
      </c>
      <c r="I87" s="14">
        <f>IFERROR(VLOOKUP($A87,BaseFY22!$A$7:$AK$528,28,0),0)</f>
        <v>6368567</v>
      </c>
      <c r="J87" s="14">
        <f t="shared" si="361"/>
        <v>9828.0354938271612</v>
      </c>
      <c r="K87" s="14">
        <f>IFERROR(VLOOKUP($A87,SpecEd22!$A$21:$BB$605,24,0)," ")</f>
        <v>768540.55278985156</v>
      </c>
      <c r="L87" s="14">
        <f t="shared" si="362"/>
        <v>1186.0193715892772</v>
      </c>
      <c r="M87" s="14">
        <f>IFERROR(VLOOKUP($A87,ECFE!$A$16:$AB$347,7,0),0)</f>
        <v>23411.355</v>
      </c>
      <c r="N87" s="14">
        <f t="shared" ref="N87:P150" si="441">IF($H87&gt;0,M87/$H87,0)</f>
        <v>36.128634259259258</v>
      </c>
      <c r="O87" s="14">
        <v>0</v>
      </c>
      <c r="P87" s="14">
        <f t="shared" si="441"/>
        <v>0</v>
      </c>
      <c r="Q87" s="14">
        <f>IFERROR(VLOOKUP($A87,ConEnroll!$A$7:$S$337,10,0),0)</f>
        <v>10957.32</v>
      </c>
      <c r="R87" s="14">
        <f t="shared" si="363"/>
        <v>16.909444444444443</v>
      </c>
      <c r="S87" s="14">
        <f t="shared" ref="S87:S150" si="442">+M87+O87+Q87</f>
        <v>34368.675000000003</v>
      </c>
      <c r="T87" s="14">
        <f t="shared" si="364"/>
        <v>53.038078703703711</v>
      </c>
      <c r="U87" s="14">
        <f t="shared" ref="U87:U150" si="443">+I87+K87+S87</f>
        <v>7171476.2277898518</v>
      </c>
      <c r="V87" s="14">
        <f t="shared" si="365"/>
        <v>11067.092944120142</v>
      </c>
      <c r="W87" s="42"/>
      <c r="X87" s="14">
        <f>IFERROR(VLOOKUP($A87,HouseFY22!$A$6:$AJ$528,28,0),0)</f>
        <v>6471178</v>
      </c>
      <c r="Y87" s="14">
        <f t="shared" si="366"/>
        <v>9986.3858024691363</v>
      </c>
      <c r="Z87" s="14">
        <f>IFERROR(VLOOKUP($A87,Compens80percent!$A$13:$M$560,12,0),0)</f>
        <v>0</v>
      </c>
      <c r="AA87" s="14">
        <f t="shared" si="366"/>
        <v>0</v>
      </c>
      <c r="AB87" s="14">
        <f t="shared" si="367"/>
        <v>6471178</v>
      </c>
      <c r="AC87" s="14">
        <f t="shared" si="366"/>
        <v>9986.3858024691363</v>
      </c>
      <c r="AD87" s="14">
        <f>IFERROR(VLOOKUP(A87,SpecEd22!$A$21:$Z$550,14,0),0)</f>
        <v>782166.61279976368</v>
      </c>
      <c r="AE87" s="14">
        <f t="shared" si="368"/>
        <v>1207.047241974944</v>
      </c>
      <c r="AF87" s="14">
        <f>IFERROR(VLOOKUP($A87,ECFE!$A$16:$AB$348,8,0),0)</f>
        <v>23879.582100000003</v>
      </c>
      <c r="AG87" s="14">
        <f t="shared" si="369"/>
        <v>36.851206944444449</v>
      </c>
      <c r="AH87" s="14">
        <f>IFERROR(VLOOKUP(A87,ParaFY19!$A$21:$Z$543,7,0),0)</f>
        <v>4312</v>
      </c>
      <c r="AI87" s="14">
        <f t="shared" si="370"/>
        <v>6.6543209876543212</v>
      </c>
      <c r="AJ87" s="14">
        <f>IFERROR(VLOOKUP(A87,ConEnroll!$A$7:$S$341,13,0),0)</f>
        <v>13696.65</v>
      </c>
      <c r="AK87" s="14">
        <f t="shared" si="371"/>
        <v>21.136805555555554</v>
      </c>
      <c r="AL87" s="14">
        <f t="shared" si="439"/>
        <v>41888.232100000001</v>
      </c>
      <c r="AM87" s="14">
        <f t="shared" si="372"/>
        <v>64.642333487654327</v>
      </c>
      <c r="AN87" s="14">
        <f t="shared" si="373"/>
        <v>7295232.8448997634</v>
      </c>
      <c r="AO87" s="14">
        <f t="shared" si="374"/>
        <v>11258.075377931733</v>
      </c>
      <c r="AP87" s="62"/>
      <c r="AQ87" s="14">
        <f t="shared" si="440"/>
        <v>158.35030864197506</v>
      </c>
      <c r="AR87" s="14">
        <f t="shared" ref="AR87:AR150" si="444">+AE87-L87</f>
        <v>21.027870385666802</v>
      </c>
      <c r="AS87" s="14">
        <f t="shared" ref="AS87:AS150" si="445">+AM87-T87</f>
        <v>11.604254783950616</v>
      </c>
      <c r="AT87" s="14">
        <f t="shared" si="375"/>
        <v>190.98243381159247</v>
      </c>
      <c r="AU87" s="37">
        <f t="shared" ref="AU87:AU150" si="446">IF(H87&gt;0,AT87/V87,0)</f>
        <v>1.7256784123518172E-2</v>
      </c>
      <c r="AV87" s="42"/>
      <c r="AW87" s="14" t="str">
        <f>IFERROR(VLOOKUP($A87,#REF!,27,0),"0")</f>
        <v>0</v>
      </c>
      <c r="AX87" s="14">
        <f t="shared" si="376"/>
        <v>0</v>
      </c>
      <c r="AY87" s="14" t="str">
        <f>IFERROR(VLOOKUP($A87,SpecEd22!#REF!,23,0)," ")</f>
        <v xml:space="preserve"> </v>
      </c>
      <c r="AZ87" s="14" t="e">
        <f t="shared" si="377"/>
        <v>#VALUE!</v>
      </c>
      <c r="BA87" s="14">
        <f>IFERROR(VLOOKUP($A87,ECFE!#REF!,23,0),0)</f>
        <v>0</v>
      </c>
      <c r="BB87" s="14">
        <f t="shared" si="378"/>
        <v>0</v>
      </c>
      <c r="BC87" s="14">
        <f>IFERROR(VLOOKUP($A87,#REF!,17,0),0)</f>
        <v>0</v>
      </c>
      <c r="BD87" s="14">
        <f t="shared" si="379"/>
        <v>0</v>
      </c>
      <c r="BE87" s="14">
        <f>IFERROR(VLOOKUP($A87,#REF!,9,0),0)</f>
        <v>0</v>
      </c>
      <c r="BF87" s="14">
        <f t="shared" si="380"/>
        <v>0</v>
      </c>
      <c r="BG87" s="14">
        <v>0</v>
      </c>
      <c r="BH87" s="14">
        <f t="shared" si="381"/>
        <v>0</v>
      </c>
      <c r="BI87" s="14">
        <f>IFERROR(VLOOKUP($A87,ConEnroll!$A$8:$S$601,15,0),0)</f>
        <v>-11</v>
      </c>
      <c r="BJ87" s="14">
        <f t="shared" si="382"/>
        <v>-1.6975308641975308E-2</v>
      </c>
      <c r="BK87" s="14">
        <f t="shared" si="383"/>
        <v>-11</v>
      </c>
      <c r="BL87" s="14">
        <f t="shared" si="384"/>
        <v>-1.6975308641975308E-2</v>
      </c>
      <c r="BM87" s="14" t="e">
        <f t="shared" si="385"/>
        <v>#VALUE!</v>
      </c>
      <c r="BN87" s="14" t="e">
        <f t="shared" si="386"/>
        <v>#VALUE!</v>
      </c>
      <c r="BO87" s="42"/>
      <c r="BP87" s="14">
        <f t="shared" ref="BP87:BP150" si="447">Y87-AX87</f>
        <v>9986.3858024691363</v>
      </c>
      <c r="BQ87" s="14" t="e">
        <f t="shared" ref="BQ87:BQ150" si="448">AE87-AZ87</f>
        <v>#VALUE!</v>
      </c>
      <c r="BR87" s="14">
        <f t="shared" si="387"/>
        <v>64.659308796296301</v>
      </c>
      <c r="BS87" s="14" t="e">
        <f t="shared" ref="BS87:BS150" si="449">BN87-V87</f>
        <v>#VALUE!</v>
      </c>
      <c r="BT87" s="37" t="e">
        <f t="shared" ref="BT87:BT150" si="450">IF(H87&gt;0,BS87/V87,0)</f>
        <v>#VALUE!</v>
      </c>
      <c r="BU87" s="41"/>
      <c r="BV87" s="14" t="str">
        <f>IFERROR(VLOOKUP($A87,#REF!,27,0),"0")</f>
        <v>0</v>
      </c>
      <c r="BW87" s="14">
        <f t="shared" si="388"/>
        <v>0</v>
      </c>
      <c r="BX87" s="14" t="str">
        <f>IFERROR(VLOOKUP($A87,SpecEd22!$Z$22:$AV$606,59,0)," ")</f>
        <v xml:space="preserve"> </v>
      </c>
      <c r="BY87" s="14" t="e">
        <f t="shared" si="389"/>
        <v>#VALUE!</v>
      </c>
      <c r="BZ87" s="14">
        <f>IFERROR(VLOOKUP($A87,ECFE!#REF!,25,0),0)</f>
        <v>0</v>
      </c>
      <c r="CA87" s="14">
        <f t="shared" si="390"/>
        <v>0</v>
      </c>
      <c r="CB87" s="14">
        <f>IFERROR(VLOOKUP($A87,#REF!,17,0),0)</f>
        <v>0</v>
      </c>
      <c r="CC87" s="14">
        <f t="shared" si="391"/>
        <v>0</v>
      </c>
      <c r="CD87" s="14">
        <f>IFERROR(VLOOKUP($A87,#REF!,9,0),0)</f>
        <v>0</v>
      </c>
      <c r="CE87" s="14">
        <f t="shared" si="392"/>
        <v>0</v>
      </c>
      <c r="CF87" s="14">
        <v>0</v>
      </c>
      <c r="CG87" s="14">
        <f t="shared" si="393"/>
        <v>0</v>
      </c>
      <c r="CH87" s="14">
        <f>IFERROR(VLOOKUP($A87,ConEnroll!$A$8:$S$601,15,0),0)</f>
        <v>-11</v>
      </c>
      <c r="CI87" s="14">
        <f t="shared" si="394"/>
        <v>-1.6975308641975308E-2</v>
      </c>
      <c r="CJ87" s="14">
        <f t="shared" si="395"/>
        <v>-11</v>
      </c>
      <c r="CK87" s="14">
        <f t="shared" si="396"/>
        <v>-1.6975308641975308E-2</v>
      </c>
      <c r="CL87" s="14" t="e">
        <f t="shared" si="397"/>
        <v>#VALUE!</v>
      </c>
      <c r="CM87" s="14" t="e">
        <f t="shared" si="398"/>
        <v>#VALUE!</v>
      </c>
      <c r="CN87" s="42"/>
      <c r="CO87" s="14">
        <f t="shared" ref="CO87:CO150" si="451">BW87-J87</f>
        <v>-9828.0354938271612</v>
      </c>
      <c r="CP87" s="14" t="e">
        <f t="shared" ref="CP87:CP150" si="452">BY87-L87</f>
        <v>#VALUE!</v>
      </c>
      <c r="CQ87" s="14">
        <f t="shared" ref="CQ87:CQ150" si="453">CK87-T87</f>
        <v>-53.055054012345686</v>
      </c>
      <c r="CR87" s="14" t="e">
        <f t="shared" ref="CR87:CR150" si="454">CM87-V87</f>
        <v>#VALUE!</v>
      </c>
      <c r="CS87" s="37" t="e">
        <f t="shared" ref="CS87:CS150" si="455">IF(H87&gt;0,CR87/V87,0)</f>
        <v>#VALUE!</v>
      </c>
      <c r="CT87" s="239"/>
      <c r="CU87" s="239"/>
      <c r="CV87" s="468"/>
      <c r="CW87" s="14">
        <f>IFERROR(VLOOKUP($A87,BaseFY23!$A$7:$AK$527,6,0),0)</f>
        <v>644.10193900000002</v>
      </c>
      <c r="CX87" s="14">
        <f>IFERROR(VLOOKUP($A87,BaseFY23!$A$7:$AN$528,28,0),0)</f>
        <v>6328752.75</v>
      </c>
      <c r="CY87" s="14">
        <f t="shared" si="399"/>
        <v>9825.7005091860156</v>
      </c>
      <c r="CZ87" s="14">
        <f>IFERROR(VLOOKUP($A87,SpecEd23!$A$21:$BB$605,23,0)," ")</f>
        <v>725118.78720906493</v>
      </c>
      <c r="DA87" s="14">
        <f t="shared" si="400"/>
        <v>1125.7826491484368</v>
      </c>
      <c r="DB87" s="14">
        <f>IFERROR(VLOOKUP($A87,ECFE!$A$16:$AB$347,7,0),0)</f>
        <v>23411.355</v>
      </c>
      <c r="DC87" s="14">
        <f t="shared" si="401"/>
        <v>36.347282289426545</v>
      </c>
      <c r="DD87" s="14">
        <v>0</v>
      </c>
      <c r="DE87" s="14">
        <f t="shared" si="402"/>
        <v>0</v>
      </c>
      <c r="DF87" s="14">
        <f>IFERROR(VLOOKUP($A87,ConEnroll!$A$7:$S$338,10,0),0)</f>
        <v>10957.32</v>
      </c>
      <c r="DG87" s="14">
        <f t="shared" si="403"/>
        <v>17.011779248812353</v>
      </c>
      <c r="DH87" s="14">
        <f t="shared" ref="DH87:DH150" si="456">+DB87+DD87+DF87</f>
        <v>34368.675000000003</v>
      </c>
      <c r="DI87" s="14">
        <f t="shared" si="404"/>
        <v>53.359061538238905</v>
      </c>
      <c r="DJ87" s="14">
        <f t="shared" ref="DJ87:DJ150" si="457">+DH87+CX87+CZ87</f>
        <v>7088240.2122090645</v>
      </c>
      <c r="DK87" s="14">
        <f t="shared" si="405"/>
        <v>11004.842219872691</v>
      </c>
      <c r="DL87" s="42"/>
      <c r="DM87" s="14">
        <f>IFERROR(VLOOKUP($A87,HouseFY23!$A$7:$AJ$528,28,0),0)</f>
        <v>6533037.75</v>
      </c>
      <c r="DN87" s="14">
        <f t="shared" si="406"/>
        <v>10142.863038330335</v>
      </c>
      <c r="DO87" s="14">
        <f>IFERROR(VLOOKUP($A87,Compens80percent!$A$13:$M$560,12,0),0)</f>
        <v>0</v>
      </c>
      <c r="DP87" s="14">
        <f t="shared" si="406"/>
        <v>0</v>
      </c>
      <c r="DQ87" s="14">
        <f t="shared" si="407"/>
        <v>6533037.75</v>
      </c>
      <c r="DR87" s="14">
        <f t="shared" si="408"/>
        <v>10081.84837962963</v>
      </c>
      <c r="DS87" s="14">
        <f>IFERROR(VLOOKUP($A87,SpecEd23!$A$21:$Z$550,14,0),0)</f>
        <v>752906.37031878415</v>
      </c>
      <c r="DT87" s="14">
        <f t="shared" si="409"/>
        <v>1168.9242412275739</v>
      </c>
      <c r="DU87" s="14">
        <f>IFERROR(VLOOKUP($A87,ECFE!$A$16:$AB$347,9,0),0)</f>
        <v>24357.173742000003</v>
      </c>
      <c r="DV87" s="14">
        <f t="shared" si="410"/>
        <v>37.815712493919385</v>
      </c>
      <c r="DW87" s="14">
        <f>IFERROR(VLOOKUP($A87,ParaFY19!$A$21:$Z$543,7,0),0)</f>
        <v>4312</v>
      </c>
      <c r="DX87" s="14">
        <f t="shared" si="411"/>
        <v>6.6945924843738123</v>
      </c>
      <c r="DY87" s="14">
        <f>IFERROR(VLOOKUP($A87,ConEnroll!$A$7:$S$341,13,0),0)</f>
        <v>13696.65</v>
      </c>
      <c r="DZ87" s="14">
        <f t="shared" si="412"/>
        <v>21.264724061015439</v>
      </c>
      <c r="EA87" s="14">
        <f t="shared" ref="EA87:EA150" si="458">+DU87+DW87+DY87</f>
        <v>42365.823742</v>
      </c>
      <c r="EB87" s="14">
        <f t="shared" si="413"/>
        <v>65.775029039308635</v>
      </c>
      <c r="EC87" s="14">
        <f t="shared" ref="EC87:EC150" si="459">EA87+DS87+DM87</f>
        <v>7328309.9440607838</v>
      </c>
      <c r="ED87" s="14">
        <f t="shared" si="414"/>
        <v>11377.562308597217</v>
      </c>
      <c r="EE87" s="62"/>
      <c r="EF87" s="14">
        <f t="shared" ref="EF87:EF150" si="460">+DN87-CY87</f>
        <v>317.16252914431971</v>
      </c>
      <c r="EG87" s="14">
        <f t="shared" ref="EG87:EG150" si="461">+DT87-DA87</f>
        <v>43.141592079137126</v>
      </c>
      <c r="EH87" s="14">
        <f t="shared" ref="EH87:EH150" si="462">+EB87-DI87</f>
        <v>12.41596750106973</v>
      </c>
      <c r="EI87" s="14">
        <f t="shared" si="415"/>
        <v>372.72008872452659</v>
      </c>
      <c r="EJ87" s="37">
        <f t="shared" ref="EJ87:EJ150" si="463">IF(CW87&gt;0,EI87/DK87,0)</f>
        <v>3.3868735351013361E-2</v>
      </c>
      <c r="EK87" s="42"/>
      <c r="EL87" s="14" t="str">
        <f>IFERROR(VLOOKUP($A87,#REF!,27,0),"0")</f>
        <v>0</v>
      </c>
      <c r="EM87" s="14">
        <f t="shared" si="416"/>
        <v>0</v>
      </c>
      <c r="EN87" s="14" t="str">
        <f>IFERROR(VLOOKUP($A87,SpecEd23!#REF!,23,0)," ")</f>
        <v xml:space="preserve"> </v>
      </c>
      <c r="EO87" s="14" t="e">
        <f t="shared" si="417"/>
        <v>#VALUE!</v>
      </c>
      <c r="EP87" s="14">
        <f>IFERROR(VLOOKUP($A87,ECFE!#REF!,24,0),0)</f>
        <v>0</v>
      </c>
      <c r="EQ87" s="14">
        <f t="shared" si="418"/>
        <v>0</v>
      </c>
      <c r="ER87" s="14">
        <f>IFERROR(VLOOKUP($A87,#REF!,30,0),0)</f>
        <v>0</v>
      </c>
      <c r="ES87" s="14">
        <f t="shared" si="419"/>
        <v>0</v>
      </c>
      <c r="ET87" s="14">
        <f>IFERROR(VLOOKUP($A87,#REF!,12,0),0)</f>
        <v>0</v>
      </c>
      <c r="EU87" s="14">
        <f t="shared" si="420"/>
        <v>0</v>
      </c>
      <c r="EV87" s="14">
        <v>0</v>
      </c>
      <c r="EW87" s="14">
        <f t="shared" si="421"/>
        <v>0</v>
      </c>
      <c r="EX87" s="14">
        <f>IFERROR(VLOOKUP($A87,ConEnroll!$A$8:$S$601,16,0),0)</f>
        <v>192</v>
      </c>
      <c r="EY87" s="14">
        <f t="shared" si="422"/>
        <v>0.29808946127081909</v>
      </c>
      <c r="EZ87" s="14">
        <f t="shared" si="423"/>
        <v>192</v>
      </c>
      <c r="FA87" s="14">
        <f t="shared" si="424"/>
        <v>0.29808946127081909</v>
      </c>
      <c r="FB87" s="14" t="e">
        <f t="shared" si="425"/>
        <v>#VALUE!</v>
      </c>
      <c r="FC87" s="14" t="e">
        <f t="shared" si="426"/>
        <v>#VALUE!</v>
      </c>
      <c r="FD87" s="62"/>
      <c r="FE87" s="14">
        <f t="shared" ref="FE87:FE150" si="464">DN87-EM87</f>
        <v>10142.863038330335</v>
      </c>
      <c r="FF87" s="14" t="e">
        <f t="shared" ref="FF87:FF150" si="465">DT87-EO87</f>
        <v>#VALUE!</v>
      </c>
      <c r="FG87" s="14">
        <f t="shared" si="427"/>
        <v>65.476939578037815</v>
      </c>
      <c r="FH87" s="14" t="e">
        <f t="shared" ref="FH87:FH150" si="466">+FC87-DK87</f>
        <v>#VALUE!</v>
      </c>
      <c r="FI87" s="37" t="e">
        <f t="shared" ref="FI87:FI150" si="467">IF(CS87&gt;0,FH87/DK87,0)</f>
        <v>#VALUE!</v>
      </c>
      <c r="FJ87" s="12"/>
      <c r="FK87" s="14" t="str">
        <f>IFERROR(VLOOKUP($A87,#REF!,27,0),"0")</f>
        <v>0</v>
      </c>
      <c r="FL87" s="14">
        <f t="shared" si="428"/>
        <v>0</v>
      </c>
      <c r="FM87" s="14" t="str">
        <f>IFERROR(VLOOKUP($A87,SpecEd23!$X$22:$Y$610,59,0)," ")</f>
        <v xml:space="preserve"> </v>
      </c>
      <c r="FN87" s="14" t="e">
        <f t="shared" si="429"/>
        <v>#VALUE!</v>
      </c>
      <c r="FO87" s="14">
        <f>IFERROR(VLOOKUP($A87,ECFE!#REF!,26,0),0)</f>
        <v>0</v>
      </c>
      <c r="FP87" s="14">
        <f t="shared" si="430"/>
        <v>0</v>
      </c>
      <c r="FQ87" s="14">
        <f>IFERROR(VLOOKUP($A87,#REF!,16,0),0)</f>
        <v>0</v>
      </c>
      <c r="FR87" s="14">
        <f t="shared" si="431"/>
        <v>0</v>
      </c>
      <c r="FS87" s="14">
        <f>IFERROR(VLOOKUP($A87,#REF!,12,0),0)</f>
        <v>0</v>
      </c>
      <c r="FT87" s="14">
        <f t="shared" si="432"/>
        <v>0</v>
      </c>
      <c r="FU87" s="14">
        <v>0</v>
      </c>
      <c r="FV87" s="14">
        <f t="shared" si="433"/>
        <v>0</v>
      </c>
      <c r="FW87" s="14">
        <f>IFERROR(VLOOKUP($A87,ConEnroll!$A$8:$S$601,16,0),0)</f>
        <v>192</v>
      </c>
      <c r="FX87" s="14">
        <f t="shared" si="434"/>
        <v>0.29808946127081909</v>
      </c>
      <c r="FY87" s="14">
        <f t="shared" si="435"/>
        <v>192</v>
      </c>
      <c r="FZ87" s="14">
        <f t="shared" si="436"/>
        <v>0.29808946127081909</v>
      </c>
      <c r="GA87" s="14" t="e">
        <f t="shared" si="437"/>
        <v>#VALUE!</v>
      </c>
      <c r="GB87" s="14" t="e">
        <f t="shared" si="438"/>
        <v>#VALUE!</v>
      </c>
      <c r="GC87" s="39"/>
      <c r="GD87" s="14">
        <f t="shared" ref="GD87:GD150" si="468">FL87-CY87</f>
        <v>-9825.7005091860156</v>
      </c>
      <c r="GE87" s="14" t="e">
        <f t="shared" ref="GE87:GE150" si="469">FN87-DA87</f>
        <v>#VALUE!</v>
      </c>
      <c r="GF87" s="14">
        <f t="shared" ref="GF87:GF150" si="470">FZ87-DI87</f>
        <v>-53.060972076968085</v>
      </c>
      <c r="GG87" s="14" t="e">
        <f t="shared" ref="GG87:GG150" si="471">+GB87-DK87</f>
        <v>#VALUE!</v>
      </c>
      <c r="GH87" s="37" t="e">
        <f t="shared" ref="GH87:GH150" si="472">IF(CW87&gt;0,GG87/DK87,0)</f>
        <v>#VALUE!</v>
      </c>
    </row>
    <row r="88" spans="1:190" ht="12.5" x14ac:dyDescent="0.25">
      <c r="A88" s="67">
        <v>204</v>
      </c>
      <c r="B88" s="35">
        <v>1</v>
      </c>
      <c r="C88" s="14">
        <v>4</v>
      </c>
      <c r="D88" s="14"/>
      <c r="E88" s="14"/>
      <c r="F88" s="35" t="s">
        <v>2443</v>
      </c>
      <c r="G88" s="41"/>
      <c r="H88" s="14">
        <f>IFERROR(VLOOKUP($A88,BaseFY22!$A$7:$AK$528,6,0),0)</f>
        <v>2239</v>
      </c>
      <c r="I88" s="14">
        <f>IFERROR(VLOOKUP($A88,BaseFY22!$A$7:$AK$528,28,0),0)</f>
        <v>19400843.25</v>
      </c>
      <c r="J88" s="14">
        <f t="shared" ref="J88:J151" si="473">IF($H88&gt;0,I88/$H88,0)</f>
        <v>8664.9590218847698</v>
      </c>
      <c r="K88" s="14">
        <f>IFERROR(VLOOKUP($A88,SpecEd22!$A$21:$BB$605,24,0)," ")</f>
        <v>1723529.1397513428</v>
      </c>
      <c r="L88" s="14">
        <f t="shared" ref="L88:L151" si="474">IF($H88&gt;0,K88/$H88,0)</f>
        <v>769.776301809443</v>
      </c>
      <c r="M88" s="14">
        <f>IFERROR(VLOOKUP($A88,ECFE!$A$16:$AB$347,7,0),0)</f>
        <v>131405.66999999998</v>
      </c>
      <c r="N88" s="14">
        <f t="shared" si="441"/>
        <v>58.689446181330943</v>
      </c>
      <c r="O88" s="14">
        <v>0</v>
      </c>
      <c r="P88" s="14">
        <f t="shared" si="441"/>
        <v>0</v>
      </c>
      <c r="Q88" s="14">
        <f>IFERROR(VLOOKUP($A88,ConEnroll!$A$7:$S$337,10,0),0)</f>
        <v>27629.23</v>
      </c>
      <c r="R88" s="14">
        <f t="shared" ref="R88:R151" si="475">IF($H88&gt;0,Q88/$H88,0)</f>
        <v>12.339986601161232</v>
      </c>
      <c r="S88" s="14">
        <f t="shared" si="442"/>
        <v>159034.9</v>
      </c>
      <c r="T88" s="14">
        <f t="shared" ref="T88:T151" si="476">IF($H88&gt;0,S88/$H88,0)</f>
        <v>71.029432782492179</v>
      </c>
      <c r="U88" s="14">
        <f t="shared" si="443"/>
        <v>21283407.28975134</v>
      </c>
      <c r="V88" s="14">
        <f t="shared" ref="V88:V151" si="477">IF($H88&gt;0,U88/$H88,0)</f>
        <v>9505.764756476703</v>
      </c>
      <c r="W88" s="42"/>
      <c r="X88" s="14">
        <f>IFERROR(VLOOKUP($A88,HouseFY22!$A$6:$AJ$528,28,0),0)</f>
        <v>19731381.25</v>
      </c>
      <c r="Y88" s="14">
        <f t="shared" ref="Y88:AC151" si="478">IF($H88&gt;0,X88/$H88,0)</f>
        <v>8812.5865341670396</v>
      </c>
      <c r="Z88" s="14">
        <f>IFERROR(VLOOKUP($A88,Compens80percent!$A$13:$M$560,12,0),0)</f>
        <v>0</v>
      </c>
      <c r="AA88" s="14">
        <f t="shared" si="478"/>
        <v>0</v>
      </c>
      <c r="AB88" s="14">
        <f t="shared" ref="AB88:AB151" si="479">+X88+Z88</f>
        <v>19731381.25</v>
      </c>
      <c r="AC88" s="14">
        <f t="shared" si="478"/>
        <v>8812.5865341670396</v>
      </c>
      <c r="AD88" s="14">
        <f>IFERROR(VLOOKUP(A88,SpecEd22!$A$21:$Z$550,14,0),0)</f>
        <v>1760433.9596561415</v>
      </c>
      <c r="AE88" s="14">
        <f t="shared" ref="AE88:AE151" si="480">IF($H88&gt;0,AD88/$H88,0)</f>
        <v>786.25902619747274</v>
      </c>
      <c r="AF88" s="14">
        <f>IFERROR(VLOOKUP($A88,ECFE!$A$16:$AB$348,8,0),0)</f>
        <v>134033.78340000001</v>
      </c>
      <c r="AG88" s="14">
        <f t="shared" ref="AG88:AG151" si="481">IF($H88&gt;0,AF88/$H88,0)</f>
        <v>59.863235104957575</v>
      </c>
      <c r="AH88" s="14">
        <f>IFERROR(VLOOKUP(A88,ParaFY19!$A$21:$Z$543,7,0),0)</f>
        <v>10192</v>
      </c>
      <c r="AI88" s="14">
        <f t="shared" ref="AI88:AI151" si="482">IF($H88&gt;0,AH88/$H88,0)</f>
        <v>4.5520321572130413</v>
      </c>
      <c r="AJ88" s="14">
        <f>IFERROR(VLOOKUP(A88,ConEnroll!$A$7:$S$341,13,0),0)</f>
        <v>34536.537499999999</v>
      </c>
      <c r="AK88" s="14">
        <f t="shared" ref="AK88:AK151" si="483">IF($H88&gt;0,AJ88/$H88,0)</f>
        <v>15.42498325145154</v>
      </c>
      <c r="AL88" s="14">
        <f t="shared" si="439"/>
        <v>178762.32090000002</v>
      </c>
      <c r="AM88" s="14">
        <f t="shared" ref="AM88:AM151" si="484">IF($H88&gt;0,AL88/$H88,0)</f>
        <v>79.840250513622166</v>
      </c>
      <c r="AN88" s="14">
        <f t="shared" ref="AN88:AN151" si="485">+AB88+AD88+AL88</f>
        <v>21670577.530556142</v>
      </c>
      <c r="AO88" s="14">
        <f t="shared" ref="AO88:AO151" si="486">IF($H88&gt;0,AN88/$H88,0)</f>
        <v>9678.6858108781344</v>
      </c>
      <c r="AP88" s="62"/>
      <c r="AQ88" s="14">
        <f t="shared" si="440"/>
        <v>147.62751228226989</v>
      </c>
      <c r="AR88" s="14">
        <f t="shared" si="444"/>
        <v>16.482724388029737</v>
      </c>
      <c r="AS88" s="14">
        <f t="shared" si="445"/>
        <v>8.8108177311299869</v>
      </c>
      <c r="AT88" s="14">
        <f t="shared" ref="AT88:AT151" si="487">+AQ88+AR88+AS88</f>
        <v>172.92105440142961</v>
      </c>
      <c r="AU88" s="37">
        <f t="shared" si="446"/>
        <v>1.8191177546615676E-2</v>
      </c>
      <c r="AV88" s="42"/>
      <c r="AW88" s="14" t="str">
        <f>IFERROR(VLOOKUP($A88,#REF!,27,0),"0")</f>
        <v>0</v>
      </c>
      <c r="AX88" s="14">
        <f t="shared" ref="AX88:AX151" si="488">IF($H88&gt;0,AW88/$H88,0)</f>
        <v>0</v>
      </c>
      <c r="AY88" s="14" t="str">
        <f>IFERROR(VLOOKUP($A88,SpecEd22!#REF!,23,0)," ")</f>
        <v xml:space="preserve"> </v>
      </c>
      <c r="AZ88" s="14" t="e">
        <f t="shared" ref="AZ88:AZ151" si="489">IF($H88&gt;0,AY88/$H88,0)</f>
        <v>#VALUE!</v>
      </c>
      <c r="BA88" s="14">
        <f>IFERROR(VLOOKUP($A88,ECFE!#REF!,23,0),0)</f>
        <v>0</v>
      </c>
      <c r="BB88" s="14">
        <f t="shared" ref="BB88:BB151" si="490">IF($H88&gt;0,BA88/$H88,0)</f>
        <v>0</v>
      </c>
      <c r="BC88" s="14">
        <f>IFERROR(VLOOKUP($A88,#REF!,17,0),0)</f>
        <v>0</v>
      </c>
      <c r="BD88" s="14">
        <f t="shared" ref="BD88:BD151" si="491">IF($H88&gt;0,BC88/$H88,0)</f>
        <v>0</v>
      </c>
      <c r="BE88" s="14">
        <f>IFERROR(VLOOKUP($A88,#REF!,9,0),0)</f>
        <v>0</v>
      </c>
      <c r="BF88" s="14">
        <f t="shared" ref="BF88:BF151" si="492">IF($H88&gt;0,BE88/$H88,0)</f>
        <v>0</v>
      </c>
      <c r="BG88" s="14">
        <v>0</v>
      </c>
      <c r="BH88" s="14">
        <f t="shared" ref="BH88:BH151" si="493">IF($H88&gt;0,BG88/$H88,0)</f>
        <v>0</v>
      </c>
      <c r="BI88" s="14">
        <f>IFERROR(VLOOKUP($A88,ConEnroll!$A$8:$S$601,15,0),0)</f>
        <v>-10</v>
      </c>
      <c r="BJ88" s="14">
        <f t="shared" ref="BJ88:BJ151" si="494">IF($H88&gt;0,BI88/$H88,0)</f>
        <v>-4.4662795891022775E-3</v>
      </c>
      <c r="BK88" s="14">
        <f t="shared" ref="BK88:BK151" si="495">+BA88+BC88+BE88+BG88+BI88</f>
        <v>-10</v>
      </c>
      <c r="BL88" s="14">
        <f t="shared" ref="BL88:BL151" si="496">IF($H88&gt;0,BK88/$H88,0)</f>
        <v>-4.4662795891022775E-3</v>
      </c>
      <c r="BM88" s="14" t="e">
        <f t="shared" ref="BM88:BM151" si="497">+AW88+AY88+BK88</f>
        <v>#VALUE!</v>
      </c>
      <c r="BN88" s="14" t="e">
        <f t="shared" ref="BN88:BN151" si="498">IF($H88&gt;0,BM88/$H88,0)</f>
        <v>#VALUE!</v>
      </c>
      <c r="BO88" s="42"/>
      <c r="BP88" s="14">
        <f t="shared" si="447"/>
        <v>8812.5865341670396</v>
      </c>
      <c r="BQ88" s="14" t="e">
        <f t="shared" si="448"/>
        <v>#VALUE!</v>
      </c>
      <c r="BR88" s="14">
        <f t="shared" ref="BR88:BR151" si="499">AM88-BL88</f>
        <v>79.844716793211262</v>
      </c>
      <c r="BS88" s="14" t="e">
        <f t="shared" si="449"/>
        <v>#VALUE!</v>
      </c>
      <c r="BT88" s="37" t="e">
        <f t="shared" si="450"/>
        <v>#VALUE!</v>
      </c>
      <c r="BU88" s="41"/>
      <c r="BV88" s="14" t="str">
        <f>IFERROR(VLOOKUP($A88,#REF!,27,0),"0")</f>
        <v>0</v>
      </c>
      <c r="BW88" s="14">
        <f t="shared" ref="BW88:BW151" si="500">IF($H88&gt;0,BV88/$H88,0)</f>
        <v>0</v>
      </c>
      <c r="BX88" s="14" t="str">
        <f>IFERROR(VLOOKUP($A88,SpecEd22!$Z$22:$AV$606,59,0)," ")</f>
        <v xml:space="preserve"> </v>
      </c>
      <c r="BY88" s="14" t="e">
        <f t="shared" ref="BY88:BY151" si="501">IF($H88&gt;0,BX88/$H88,0)</f>
        <v>#VALUE!</v>
      </c>
      <c r="BZ88" s="14">
        <f>IFERROR(VLOOKUP($A88,ECFE!#REF!,25,0),0)</f>
        <v>0</v>
      </c>
      <c r="CA88" s="14">
        <f t="shared" ref="CA88:CA151" si="502">IF($H88&gt;0,BZ88/$H88,0)</f>
        <v>0</v>
      </c>
      <c r="CB88" s="14">
        <f>IFERROR(VLOOKUP($A88,#REF!,17,0),0)</f>
        <v>0</v>
      </c>
      <c r="CC88" s="14">
        <f t="shared" ref="CC88:CC151" si="503">IF($H88&gt;0,CB88/$H88,0)</f>
        <v>0</v>
      </c>
      <c r="CD88" s="14">
        <f>IFERROR(VLOOKUP($A88,#REF!,9,0),0)</f>
        <v>0</v>
      </c>
      <c r="CE88" s="14">
        <f t="shared" ref="CE88:CE151" si="504">IF($H88&gt;0,CD88/$H88,0)</f>
        <v>0</v>
      </c>
      <c r="CF88" s="14">
        <v>0</v>
      </c>
      <c r="CG88" s="14">
        <f t="shared" ref="CG88:CG151" si="505">IF($H88&gt;0,CF88/$H88,0)</f>
        <v>0</v>
      </c>
      <c r="CH88" s="14">
        <f>IFERROR(VLOOKUP($A88,ConEnroll!$A$8:$S$601,15,0),0)</f>
        <v>-10</v>
      </c>
      <c r="CI88" s="14">
        <f t="shared" ref="CI88:CI151" si="506">IF($H88&gt;0,CH88/$H88,0)</f>
        <v>-4.4662795891022775E-3</v>
      </c>
      <c r="CJ88" s="14">
        <f t="shared" ref="CJ88:CJ151" si="507">+BZ88+CB88+CD88+CF88+CH88</f>
        <v>-10</v>
      </c>
      <c r="CK88" s="14">
        <f t="shared" ref="CK88:CK151" si="508">IF($H88&gt;0,CJ88/$H88,0)</f>
        <v>-4.4662795891022775E-3</v>
      </c>
      <c r="CL88" s="14" t="e">
        <f t="shared" ref="CL88:CL151" si="509">+BV88+BX88+CJ88</f>
        <v>#VALUE!</v>
      </c>
      <c r="CM88" s="14" t="e">
        <f t="shared" ref="CM88:CM151" si="510">IF($H88&gt;0,CL88/$H88,0)</f>
        <v>#VALUE!</v>
      </c>
      <c r="CN88" s="42"/>
      <c r="CO88" s="14">
        <f t="shared" si="451"/>
        <v>-8664.9590218847698</v>
      </c>
      <c r="CP88" s="14" t="e">
        <f t="shared" si="452"/>
        <v>#VALUE!</v>
      </c>
      <c r="CQ88" s="14">
        <f t="shared" si="453"/>
        <v>-71.033899062081275</v>
      </c>
      <c r="CR88" s="14" t="e">
        <f t="shared" si="454"/>
        <v>#VALUE!</v>
      </c>
      <c r="CS88" s="37" t="e">
        <f t="shared" si="455"/>
        <v>#VALUE!</v>
      </c>
      <c r="CT88" s="239"/>
      <c r="CU88" s="239"/>
      <c r="CV88" s="468"/>
      <c r="CW88" s="14">
        <f>IFERROR(VLOOKUP($A88,BaseFY23!$A$7:$AK$527,6,0),0)</f>
        <v>2228</v>
      </c>
      <c r="CX88" s="14">
        <f>IFERROR(VLOOKUP($A88,BaseFY23!$A$7:$AN$528,28,0),0)</f>
        <v>19356847</v>
      </c>
      <c r="CY88" s="14">
        <f t="shared" ref="CY88:CY151" si="511">IF($CW88&gt;0,CX88/$CW88,0)</f>
        <v>8687.9923698384209</v>
      </c>
      <c r="CZ88" s="14">
        <f>IFERROR(VLOOKUP($A88,SpecEd23!$A$21:$BB$605,23,0)," ")</f>
        <v>1757977.0282656117</v>
      </c>
      <c r="DA88" s="14">
        <f t="shared" ref="DA88:DA151" si="512">IF($CW88&gt;0,CZ88/$CW88,0)</f>
        <v>789.03816349443969</v>
      </c>
      <c r="DB88" s="14">
        <f>IFERROR(VLOOKUP($A88,ECFE!$A$16:$AB$347,7,0),0)</f>
        <v>131405.66999999998</v>
      </c>
      <c r="DC88" s="14">
        <f t="shared" ref="DC88:DC151" si="513">IF($CW88&gt;0,DB88/$CW88,0)</f>
        <v>58.979205565529618</v>
      </c>
      <c r="DD88" s="14">
        <v>0</v>
      </c>
      <c r="DE88" s="14">
        <f t="shared" ref="DE88:DE151" si="514">IF($CW88&gt;0,DD88/$CW88,0)</f>
        <v>0</v>
      </c>
      <c r="DF88" s="14">
        <f>IFERROR(VLOOKUP($A88,ConEnroll!$A$7:$S$338,10,0),0)</f>
        <v>27629.23</v>
      </c>
      <c r="DG88" s="14">
        <f t="shared" ref="DG88:DG151" si="515">IF($CW88&gt;0,DF88/$CW88,0)</f>
        <v>12.400911131059246</v>
      </c>
      <c r="DH88" s="14">
        <f t="shared" si="456"/>
        <v>159034.9</v>
      </c>
      <c r="DI88" s="14">
        <f t="shared" ref="DI88:DI151" si="516">IF($CW88&gt;0,DH88/$CW88,0)</f>
        <v>71.380116696588871</v>
      </c>
      <c r="DJ88" s="14">
        <f t="shared" si="457"/>
        <v>21273858.928265609</v>
      </c>
      <c r="DK88" s="14">
        <f t="shared" ref="DK88:DK151" si="517">IF($CW88&gt;0,DJ88/$CW88,0)</f>
        <v>9548.4106500294474</v>
      </c>
      <c r="DL88" s="42"/>
      <c r="DM88" s="14">
        <f>IFERROR(VLOOKUP($A88,HouseFY23!$A$7:$AJ$528,28,0),0)</f>
        <v>20021119</v>
      </c>
      <c r="DN88" s="14">
        <f t="shared" ref="DN88:DP151" si="518">IF($CW88&gt;0,DM88/$CW88,0)</f>
        <v>8986.1395870736087</v>
      </c>
      <c r="DO88" s="14">
        <f>IFERROR(VLOOKUP($A88,Compens80percent!$A$13:$M$560,12,0),0)</f>
        <v>0</v>
      </c>
      <c r="DP88" s="14">
        <f t="shared" si="518"/>
        <v>0</v>
      </c>
      <c r="DQ88" s="14">
        <f t="shared" ref="DQ88:DQ151" si="519">+DM88+DO88</f>
        <v>20021119</v>
      </c>
      <c r="DR88" s="14">
        <f t="shared" ref="DR88:DR151" si="520">IF($H88&gt;0,DQ88/$H88,0)</f>
        <v>8941.9915140687808</v>
      </c>
      <c r="DS88" s="14">
        <f>IFERROR(VLOOKUP($A88,SpecEd23!$A$21:$Z$550,14,0),0)</f>
        <v>1834690.3836698853</v>
      </c>
      <c r="DT88" s="14">
        <f t="shared" ref="DT88:DT151" si="521">IF($CW88&gt;0,DS88/$CW88,0)</f>
        <v>823.46965155739917</v>
      </c>
      <c r="DU88" s="14">
        <f>IFERROR(VLOOKUP($A88,ECFE!$A$16:$AB$347,9,0),0)</f>
        <v>136714.459068</v>
      </c>
      <c r="DV88" s="14">
        <f t="shared" ref="DV88:DV151" si="522">IF($CW88&gt;0,DU88/$CW88,0)</f>
        <v>61.361965470377015</v>
      </c>
      <c r="DW88" s="14">
        <f>IFERROR(VLOOKUP($A88,ParaFY19!$A$21:$Z$543,7,0),0)</f>
        <v>10192</v>
      </c>
      <c r="DX88" s="14">
        <f t="shared" ref="DX88:DX151" si="523">IF($CW88&gt;0,DW88/$CW88,0)</f>
        <v>4.5745062836624779</v>
      </c>
      <c r="DY88" s="14">
        <f>IFERROR(VLOOKUP($A88,ConEnroll!$A$7:$S$341,13,0),0)</f>
        <v>34536.537499999999</v>
      </c>
      <c r="DZ88" s="14">
        <f t="shared" ref="DZ88:DZ151" si="524">IF($CW88&gt;0,DY88/$CW88,0)</f>
        <v>15.501138913824057</v>
      </c>
      <c r="EA88" s="14">
        <f t="shared" si="458"/>
        <v>181442.996568</v>
      </c>
      <c r="EB88" s="14">
        <f t="shared" ref="EB88:EB151" si="525">IF($CW88&gt;0,EA88/$CW88,0)</f>
        <v>81.437610667863552</v>
      </c>
      <c r="EC88" s="14">
        <f t="shared" si="459"/>
        <v>22037252.380237885</v>
      </c>
      <c r="ED88" s="14">
        <f t="shared" ref="ED88:ED151" si="526">IF($CW88&gt;0,EC88/$CW88,0)</f>
        <v>9891.0468492988712</v>
      </c>
      <c r="EE88" s="62"/>
      <c r="EF88" s="14">
        <f t="shared" si="460"/>
        <v>298.14721723518778</v>
      </c>
      <c r="EG88" s="14">
        <f t="shared" si="461"/>
        <v>34.431488062959488</v>
      </c>
      <c r="EH88" s="14">
        <f t="shared" si="462"/>
        <v>10.057493971274681</v>
      </c>
      <c r="EI88" s="14">
        <f t="shared" ref="EI88:EI151" si="527">+EF88+EG88+EH88</f>
        <v>342.63619926942192</v>
      </c>
      <c r="EJ88" s="37">
        <f t="shared" si="463"/>
        <v>3.5884108028844071E-2</v>
      </c>
      <c r="EK88" s="42"/>
      <c r="EL88" s="14" t="str">
        <f>IFERROR(VLOOKUP($A88,#REF!,27,0),"0")</f>
        <v>0</v>
      </c>
      <c r="EM88" s="14">
        <f t="shared" ref="EM88:EM151" si="528">IF($CW88&gt;0,EL88/$CW88,0)</f>
        <v>0</v>
      </c>
      <c r="EN88" s="14" t="str">
        <f>IFERROR(VLOOKUP($A88,SpecEd23!#REF!,23,0)," ")</f>
        <v xml:space="preserve"> </v>
      </c>
      <c r="EO88" s="14" t="e">
        <f t="shared" ref="EO88:EO151" si="529">IF($CW88&gt;0,EN88/$CW88,0)</f>
        <v>#VALUE!</v>
      </c>
      <c r="EP88" s="14">
        <f>IFERROR(VLOOKUP($A88,ECFE!#REF!,24,0),0)</f>
        <v>0</v>
      </c>
      <c r="EQ88" s="14">
        <f t="shared" ref="EQ88:EQ151" si="530">IF($CW88&gt;0,EP88/$CW88,0)</f>
        <v>0</v>
      </c>
      <c r="ER88" s="14">
        <f>IFERROR(VLOOKUP($A88,#REF!,30,0),0)</f>
        <v>0</v>
      </c>
      <c r="ES88" s="14">
        <f t="shared" ref="ES88:ES151" si="531">IF($CW88&gt;0,ER88/$CW88,0)</f>
        <v>0</v>
      </c>
      <c r="ET88" s="14">
        <f>IFERROR(VLOOKUP($A88,#REF!,12,0),0)</f>
        <v>0</v>
      </c>
      <c r="EU88" s="14">
        <f t="shared" ref="EU88:EU151" si="532">IF($CW88&gt;0,ET88/$CW88,0)</f>
        <v>0</v>
      </c>
      <c r="EV88" s="14">
        <v>0</v>
      </c>
      <c r="EW88" s="14">
        <f t="shared" ref="EW88:EW151" si="533">IF($CW88&gt;0,EV88/$CW88,0)</f>
        <v>0</v>
      </c>
      <c r="EX88" s="14">
        <f>IFERROR(VLOOKUP($A88,ConEnroll!$A$8:$S$601,16,0),0)</f>
        <v>194</v>
      </c>
      <c r="EY88" s="14">
        <f t="shared" ref="EY88:EY151" si="534">IF($CW88&gt;0,EX88/$CW88,0)</f>
        <v>8.707360861759425E-2</v>
      </c>
      <c r="EZ88" s="14">
        <f t="shared" ref="EZ88:EZ151" si="535">+EP88+ER88+ET88+EV88+EX88</f>
        <v>194</v>
      </c>
      <c r="FA88" s="14">
        <f t="shared" ref="FA88:FA151" si="536">IF($CW88&gt;0,EZ88/$CW88,0)</f>
        <v>8.707360861759425E-2</v>
      </c>
      <c r="FB88" s="14" t="e">
        <f t="shared" ref="FB88:FB151" si="537">EZ88+EN88+EL88</f>
        <v>#VALUE!</v>
      </c>
      <c r="FC88" s="14" t="e">
        <f t="shared" ref="FC88:FC151" si="538">IF($CW88&gt;0,FB88/$CW88,0)</f>
        <v>#VALUE!</v>
      </c>
      <c r="FD88" s="62"/>
      <c r="FE88" s="14">
        <f t="shared" si="464"/>
        <v>8986.1395870736087</v>
      </c>
      <c r="FF88" s="14" t="e">
        <f t="shared" si="465"/>
        <v>#VALUE!</v>
      </c>
      <c r="FG88" s="14">
        <f t="shared" ref="FG88:FG151" si="539">EB88-FA88</f>
        <v>81.350537059245951</v>
      </c>
      <c r="FH88" s="14" t="e">
        <f t="shared" si="466"/>
        <v>#VALUE!</v>
      </c>
      <c r="FI88" s="37" t="e">
        <f t="shared" si="467"/>
        <v>#VALUE!</v>
      </c>
      <c r="FJ88" s="12"/>
      <c r="FK88" s="14" t="str">
        <f>IFERROR(VLOOKUP($A88,#REF!,27,0),"0")</f>
        <v>0</v>
      </c>
      <c r="FL88" s="14">
        <f t="shared" ref="FL88:FL151" si="540">IF($CW88&gt;0,FK88/$CW88,0)</f>
        <v>0</v>
      </c>
      <c r="FM88" s="14" t="str">
        <f>IFERROR(VLOOKUP($A88,SpecEd23!$X$22:$Y$610,59,0)," ")</f>
        <v xml:space="preserve"> </v>
      </c>
      <c r="FN88" s="14" t="e">
        <f t="shared" ref="FN88:FN151" si="541">IF($CW88&gt;0,FM88/$CW88,0)</f>
        <v>#VALUE!</v>
      </c>
      <c r="FO88" s="14">
        <f>IFERROR(VLOOKUP($A88,ECFE!#REF!,26,0),0)</f>
        <v>0</v>
      </c>
      <c r="FP88" s="14">
        <f t="shared" ref="FP88:FP151" si="542">IF($CW88&gt;0,FO88/$CW88,0)</f>
        <v>0</v>
      </c>
      <c r="FQ88" s="14">
        <f>IFERROR(VLOOKUP($A88,#REF!,16,0),0)</f>
        <v>0</v>
      </c>
      <c r="FR88" s="14">
        <f t="shared" ref="FR88:FR151" si="543">IF($CW88&gt;0,FQ88/$CW88,0)</f>
        <v>0</v>
      </c>
      <c r="FS88" s="14">
        <f>IFERROR(VLOOKUP($A88,#REF!,12,0),0)</f>
        <v>0</v>
      </c>
      <c r="FT88" s="14">
        <f t="shared" ref="FT88:FT151" si="544">IF($CW88&gt;0,FS88/$CW88,0)</f>
        <v>0</v>
      </c>
      <c r="FU88" s="14">
        <v>0</v>
      </c>
      <c r="FV88" s="14">
        <f t="shared" ref="FV88:FV151" si="545">IF($CW88&gt;0,FU88/$CW88,0)</f>
        <v>0</v>
      </c>
      <c r="FW88" s="14">
        <f>IFERROR(VLOOKUP($A88,ConEnroll!$A$8:$S$601,16,0),0)</f>
        <v>194</v>
      </c>
      <c r="FX88" s="14">
        <f t="shared" ref="FX88:FX151" si="546">IF($CW88&gt;0,FW88/$CW88,0)</f>
        <v>8.707360861759425E-2</v>
      </c>
      <c r="FY88" s="14">
        <f t="shared" ref="FY88:FY151" si="547">+FO88+FQ88+FS88+FU88+FW88</f>
        <v>194</v>
      </c>
      <c r="FZ88" s="14">
        <f t="shared" ref="FZ88:FZ151" si="548">IF($CW88&gt;0,FY88/$CW88,0)</f>
        <v>8.707360861759425E-2</v>
      </c>
      <c r="GA88" s="14" t="e">
        <f t="shared" ref="GA88:GA151" si="549">FY88+FM88+FK88</f>
        <v>#VALUE!</v>
      </c>
      <c r="GB88" s="14" t="e">
        <f t="shared" ref="GB88:GB151" si="550">IF($CW88&gt;0,GA88/$CW88,0)</f>
        <v>#VALUE!</v>
      </c>
      <c r="GC88" s="39"/>
      <c r="GD88" s="14">
        <f t="shared" si="468"/>
        <v>-8687.9923698384209</v>
      </c>
      <c r="GE88" s="14" t="e">
        <f t="shared" si="469"/>
        <v>#VALUE!</v>
      </c>
      <c r="GF88" s="14">
        <f t="shared" si="470"/>
        <v>-71.29304308797127</v>
      </c>
      <c r="GG88" s="14" t="e">
        <f t="shared" si="471"/>
        <v>#VALUE!</v>
      </c>
      <c r="GH88" s="37" t="e">
        <f t="shared" si="472"/>
        <v>#VALUE!</v>
      </c>
    </row>
    <row r="89" spans="1:190" ht="12.5" x14ac:dyDescent="0.25">
      <c r="A89" s="67">
        <v>206</v>
      </c>
      <c r="B89" s="35">
        <v>1</v>
      </c>
      <c r="C89" s="14">
        <v>4</v>
      </c>
      <c r="D89" s="14"/>
      <c r="E89" s="14"/>
      <c r="F89" s="35" t="s">
        <v>2444</v>
      </c>
      <c r="G89" s="41"/>
      <c r="H89" s="14">
        <f>IFERROR(VLOOKUP($A89,BaseFY22!$A$7:$AK$528,6,0),0)</f>
        <v>4120</v>
      </c>
      <c r="I89" s="14">
        <f>IFERROR(VLOOKUP($A89,BaseFY22!$A$7:$AK$528,28,0),0)</f>
        <v>38972829.75</v>
      </c>
      <c r="J89" s="14">
        <f t="shared" si="473"/>
        <v>9459.4246966019418</v>
      </c>
      <c r="K89" s="14">
        <f>IFERROR(VLOOKUP($A89,SpecEd22!$A$21:$BB$605,24,0)," ")</f>
        <v>7878878.4838461075</v>
      </c>
      <c r="L89" s="14">
        <f t="shared" si="474"/>
        <v>1912.3491465645891</v>
      </c>
      <c r="M89" s="14">
        <f>IFERROR(VLOOKUP($A89,ECFE!$A$16:$AB$347,7,0),0)</f>
        <v>242571.84599999999</v>
      </c>
      <c r="N89" s="14">
        <f t="shared" si="441"/>
        <v>58.876661650485431</v>
      </c>
      <c r="O89" s="14">
        <v>0</v>
      </c>
      <c r="P89" s="14">
        <f t="shared" si="441"/>
        <v>0</v>
      </c>
      <c r="Q89" s="14">
        <f>IFERROR(VLOOKUP($A89,ConEnroll!$A$7:$S$337,10,0),0)</f>
        <v>54734.19</v>
      </c>
      <c r="R89" s="14">
        <f t="shared" si="475"/>
        <v>13.284997572815534</v>
      </c>
      <c r="S89" s="14">
        <f t="shared" si="442"/>
        <v>297306.03599999996</v>
      </c>
      <c r="T89" s="14">
        <f t="shared" si="476"/>
        <v>72.161659223300958</v>
      </c>
      <c r="U89" s="14">
        <f t="shared" si="443"/>
        <v>47149014.269846104</v>
      </c>
      <c r="V89" s="14">
        <f t="shared" si="477"/>
        <v>11443.935502389832</v>
      </c>
      <c r="W89" s="42"/>
      <c r="X89" s="14">
        <f>IFERROR(VLOOKUP($A89,HouseFY22!$A$6:$AJ$528,28,0),0)</f>
        <v>39598107.75</v>
      </c>
      <c r="Y89" s="14">
        <f t="shared" si="478"/>
        <v>9611.1912014563113</v>
      </c>
      <c r="Z89" s="14">
        <f>IFERROR(VLOOKUP($A89,Compens80percent!$A$13:$M$560,12,0),0)</f>
        <v>0</v>
      </c>
      <c r="AA89" s="14">
        <f t="shared" si="478"/>
        <v>0</v>
      </c>
      <c r="AB89" s="14">
        <f t="shared" si="479"/>
        <v>39598107.75</v>
      </c>
      <c r="AC89" s="14">
        <f t="shared" si="478"/>
        <v>9611.1912014563113</v>
      </c>
      <c r="AD89" s="14">
        <f>IFERROR(VLOOKUP(A89,SpecEd22!$A$21:$Z$550,14,0),0)</f>
        <v>8001660.0001170468</v>
      </c>
      <c r="AE89" s="14">
        <f t="shared" si="480"/>
        <v>1942.1504854653026</v>
      </c>
      <c r="AF89" s="14">
        <f>IFERROR(VLOOKUP($A89,ECFE!$A$16:$AB$348,8,0),0)</f>
        <v>247423.28292000003</v>
      </c>
      <c r="AG89" s="14">
        <f t="shared" si="481"/>
        <v>60.05419488349515</v>
      </c>
      <c r="AH89" s="14">
        <f>IFERROR(VLOOKUP(A89,ParaFY19!$A$21:$Z$543,7,0),0)</f>
        <v>26656</v>
      </c>
      <c r="AI89" s="14">
        <f t="shared" si="482"/>
        <v>6.4699029126213592</v>
      </c>
      <c r="AJ89" s="14">
        <f>IFERROR(VLOOKUP(A89,ConEnroll!$A$7:$S$341,13,0),0)</f>
        <v>68417.737500000003</v>
      </c>
      <c r="AK89" s="14">
        <f t="shared" si="483"/>
        <v>16.60624696601942</v>
      </c>
      <c r="AL89" s="14">
        <f t="shared" si="439"/>
        <v>342497.02042000002</v>
      </c>
      <c r="AM89" s="14">
        <f t="shared" si="484"/>
        <v>83.13034476213592</v>
      </c>
      <c r="AN89" s="14">
        <f t="shared" si="485"/>
        <v>47942264.770537049</v>
      </c>
      <c r="AO89" s="14">
        <f t="shared" si="486"/>
        <v>11636.47203168375</v>
      </c>
      <c r="AP89" s="62"/>
      <c r="AQ89" s="14">
        <f t="shared" si="440"/>
        <v>151.76650485436949</v>
      </c>
      <c r="AR89" s="14">
        <f t="shared" si="444"/>
        <v>29.801338900713517</v>
      </c>
      <c r="AS89" s="14">
        <f t="shared" si="445"/>
        <v>10.968685538834961</v>
      </c>
      <c r="AT89" s="14">
        <f t="shared" si="487"/>
        <v>192.53652929391797</v>
      </c>
      <c r="AU89" s="37">
        <f t="shared" si="446"/>
        <v>1.6824328418638033E-2</v>
      </c>
      <c r="AV89" s="42"/>
      <c r="AW89" s="14" t="str">
        <f>IFERROR(VLOOKUP($A89,#REF!,27,0),"0")</f>
        <v>0</v>
      </c>
      <c r="AX89" s="14">
        <f t="shared" si="488"/>
        <v>0</v>
      </c>
      <c r="AY89" s="14" t="str">
        <f>IFERROR(VLOOKUP($A89,SpecEd22!#REF!,23,0)," ")</f>
        <v xml:space="preserve"> </v>
      </c>
      <c r="AZ89" s="14" t="e">
        <f t="shared" si="489"/>
        <v>#VALUE!</v>
      </c>
      <c r="BA89" s="14">
        <f>IFERROR(VLOOKUP($A89,ECFE!#REF!,23,0),0)</f>
        <v>0</v>
      </c>
      <c r="BB89" s="14">
        <f t="shared" si="490"/>
        <v>0</v>
      </c>
      <c r="BC89" s="14">
        <f>IFERROR(VLOOKUP($A89,#REF!,17,0),0)</f>
        <v>0</v>
      </c>
      <c r="BD89" s="14">
        <f t="shared" si="491"/>
        <v>0</v>
      </c>
      <c r="BE89" s="14">
        <f>IFERROR(VLOOKUP($A89,#REF!,9,0),0)</f>
        <v>0</v>
      </c>
      <c r="BF89" s="14">
        <f t="shared" si="492"/>
        <v>0</v>
      </c>
      <c r="BG89" s="14">
        <v>0</v>
      </c>
      <c r="BH89" s="14">
        <f t="shared" si="493"/>
        <v>0</v>
      </c>
      <c r="BI89" s="14">
        <f>IFERROR(VLOOKUP($A89,ConEnroll!$A$8:$S$601,15,0),0)</f>
        <v>-11</v>
      </c>
      <c r="BJ89" s="14">
        <f t="shared" si="494"/>
        <v>-2.6699029126213592E-3</v>
      </c>
      <c r="BK89" s="14">
        <f t="shared" si="495"/>
        <v>-11</v>
      </c>
      <c r="BL89" s="14">
        <f t="shared" si="496"/>
        <v>-2.6699029126213592E-3</v>
      </c>
      <c r="BM89" s="14" t="e">
        <f t="shared" si="497"/>
        <v>#VALUE!</v>
      </c>
      <c r="BN89" s="14" t="e">
        <f t="shared" si="498"/>
        <v>#VALUE!</v>
      </c>
      <c r="BO89" s="42"/>
      <c r="BP89" s="14">
        <f t="shared" si="447"/>
        <v>9611.1912014563113</v>
      </c>
      <c r="BQ89" s="14" t="e">
        <f t="shared" si="448"/>
        <v>#VALUE!</v>
      </c>
      <c r="BR89" s="14">
        <f t="shared" si="499"/>
        <v>83.133014665048535</v>
      </c>
      <c r="BS89" s="14" t="e">
        <f t="shared" si="449"/>
        <v>#VALUE!</v>
      </c>
      <c r="BT89" s="37" t="e">
        <f t="shared" si="450"/>
        <v>#VALUE!</v>
      </c>
      <c r="BU89" s="41"/>
      <c r="BV89" s="14" t="str">
        <f>IFERROR(VLOOKUP($A89,#REF!,27,0),"0")</f>
        <v>0</v>
      </c>
      <c r="BW89" s="14">
        <f t="shared" si="500"/>
        <v>0</v>
      </c>
      <c r="BX89" s="14" t="str">
        <f>IFERROR(VLOOKUP($A89,SpecEd22!$Z$22:$AV$606,59,0)," ")</f>
        <v xml:space="preserve"> </v>
      </c>
      <c r="BY89" s="14" t="e">
        <f t="shared" si="501"/>
        <v>#VALUE!</v>
      </c>
      <c r="BZ89" s="14">
        <f>IFERROR(VLOOKUP($A89,ECFE!#REF!,25,0),0)</f>
        <v>0</v>
      </c>
      <c r="CA89" s="14">
        <f t="shared" si="502"/>
        <v>0</v>
      </c>
      <c r="CB89" s="14">
        <f>IFERROR(VLOOKUP($A89,#REF!,17,0),0)</f>
        <v>0</v>
      </c>
      <c r="CC89" s="14">
        <f t="shared" si="503"/>
        <v>0</v>
      </c>
      <c r="CD89" s="14">
        <f>IFERROR(VLOOKUP($A89,#REF!,9,0),0)</f>
        <v>0</v>
      </c>
      <c r="CE89" s="14">
        <f t="shared" si="504"/>
        <v>0</v>
      </c>
      <c r="CF89" s="14">
        <v>0</v>
      </c>
      <c r="CG89" s="14">
        <f t="shared" si="505"/>
        <v>0</v>
      </c>
      <c r="CH89" s="14">
        <f>IFERROR(VLOOKUP($A89,ConEnroll!$A$8:$S$601,15,0),0)</f>
        <v>-11</v>
      </c>
      <c r="CI89" s="14">
        <f t="shared" si="506"/>
        <v>-2.6699029126213592E-3</v>
      </c>
      <c r="CJ89" s="14">
        <f t="shared" si="507"/>
        <v>-11</v>
      </c>
      <c r="CK89" s="14">
        <f t="shared" si="508"/>
        <v>-2.6699029126213592E-3</v>
      </c>
      <c r="CL89" s="14" t="e">
        <f t="shared" si="509"/>
        <v>#VALUE!</v>
      </c>
      <c r="CM89" s="14" t="e">
        <f t="shared" si="510"/>
        <v>#VALUE!</v>
      </c>
      <c r="CN89" s="42"/>
      <c r="CO89" s="14">
        <f t="shared" si="451"/>
        <v>-9459.4246966019418</v>
      </c>
      <c r="CP89" s="14" t="e">
        <f t="shared" si="452"/>
        <v>#VALUE!</v>
      </c>
      <c r="CQ89" s="14">
        <f t="shared" si="453"/>
        <v>-72.164329126213573</v>
      </c>
      <c r="CR89" s="14" t="e">
        <f t="shared" si="454"/>
        <v>#VALUE!</v>
      </c>
      <c r="CS89" s="37" t="e">
        <f t="shared" si="455"/>
        <v>#VALUE!</v>
      </c>
      <c r="CT89" s="239"/>
      <c r="CU89" s="239"/>
      <c r="CV89" s="468"/>
      <c r="CW89" s="14">
        <f>IFERROR(VLOOKUP($A89,BaseFY23!$A$7:$AK$527,6,0),0)</f>
        <v>4073.4476119999999</v>
      </c>
      <c r="CX89" s="14">
        <f>IFERROR(VLOOKUP($A89,BaseFY23!$A$7:$AN$528,28,0),0)</f>
        <v>39189697.5</v>
      </c>
      <c r="CY89" s="14">
        <f t="shared" si="511"/>
        <v>9620.7687523833065</v>
      </c>
      <c r="CZ89" s="14">
        <f>IFERROR(VLOOKUP($A89,SpecEd23!$A$21:$BB$605,23,0)," ")</f>
        <v>8097534.0014901217</v>
      </c>
      <c r="DA89" s="14">
        <f t="shared" si="512"/>
        <v>1987.8822002363638</v>
      </c>
      <c r="DB89" s="14">
        <f>IFERROR(VLOOKUP($A89,ECFE!$A$16:$AB$347,7,0),0)</f>
        <v>242571.84599999999</v>
      </c>
      <c r="DC89" s="14">
        <f t="shared" si="513"/>
        <v>59.549519008273428</v>
      </c>
      <c r="DD89" s="14">
        <v>0</v>
      </c>
      <c r="DE89" s="14">
        <f t="shared" si="514"/>
        <v>0</v>
      </c>
      <c r="DF89" s="14">
        <f>IFERROR(VLOOKUP($A89,ConEnroll!$A$7:$S$338,10,0),0)</f>
        <v>54734.19</v>
      </c>
      <c r="DG89" s="14">
        <f t="shared" si="515"/>
        <v>13.436821880010962</v>
      </c>
      <c r="DH89" s="14">
        <f t="shared" si="456"/>
        <v>297306.03599999996</v>
      </c>
      <c r="DI89" s="14">
        <f t="shared" si="516"/>
        <v>72.986340888284374</v>
      </c>
      <c r="DJ89" s="14">
        <f t="shared" si="457"/>
        <v>47584537.537490122</v>
      </c>
      <c r="DK89" s="14">
        <f t="shared" si="517"/>
        <v>11681.637293507954</v>
      </c>
      <c r="DL89" s="42"/>
      <c r="DM89" s="14">
        <f>IFERROR(VLOOKUP($A89,HouseFY23!$A$7:$AJ$528,28,0),0)</f>
        <v>40442607.5</v>
      </c>
      <c r="DN89" s="14">
        <f t="shared" si="518"/>
        <v>9928.3485028406449</v>
      </c>
      <c r="DO89" s="14">
        <f>IFERROR(VLOOKUP($A89,Compens80percent!$A$13:$M$560,12,0),0)</f>
        <v>0</v>
      </c>
      <c r="DP89" s="14">
        <f t="shared" si="518"/>
        <v>0</v>
      </c>
      <c r="DQ89" s="14">
        <f t="shared" si="519"/>
        <v>40442607.5</v>
      </c>
      <c r="DR89" s="14">
        <f t="shared" si="520"/>
        <v>9816.1668689320395</v>
      </c>
      <c r="DS89" s="14">
        <f>IFERROR(VLOOKUP($A89,SpecEd23!$A$21:$Z$550,14,0),0)</f>
        <v>8353991.943035217</v>
      </c>
      <c r="DT89" s="14">
        <f t="shared" si="521"/>
        <v>2050.8406486989375</v>
      </c>
      <c r="DU89" s="14">
        <f>IFERROR(VLOOKUP($A89,ECFE!$A$16:$AB$347,9,0),0)</f>
        <v>252371.7485784</v>
      </c>
      <c r="DV89" s="14">
        <f t="shared" si="522"/>
        <v>61.955319576207678</v>
      </c>
      <c r="DW89" s="14">
        <f>IFERROR(VLOOKUP($A89,ParaFY19!$A$21:$Z$543,7,0),0)</f>
        <v>26656</v>
      </c>
      <c r="DX89" s="14">
        <f t="shared" si="523"/>
        <v>6.5438425969868597</v>
      </c>
      <c r="DY89" s="14">
        <f>IFERROR(VLOOKUP($A89,ConEnroll!$A$7:$S$341,13,0),0)</f>
        <v>68417.737500000003</v>
      </c>
      <c r="DZ89" s="14">
        <f t="shared" si="524"/>
        <v>16.796027350013702</v>
      </c>
      <c r="EA89" s="14">
        <f t="shared" si="458"/>
        <v>347445.48607839999</v>
      </c>
      <c r="EB89" s="14">
        <f t="shared" si="525"/>
        <v>85.295189523208236</v>
      </c>
      <c r="EC89" s="14">
        <f t="shared" si="459"/>
        <v>49144044.929113619</v>
      </c>
      <c r="ED89" s="14">
        <f t="shared" si="526"/>
        <v>12064.484341062791</v>
      </c>
      <c r="EE89" s="62"/>
      <c r="EF89" s="14">
        <f t="shared" si="460"/>
        <v>307.57975045733838</v>
      </c>
      <c r="EG89" s="14">
        <f t="shared" si="461"/>
        <v>62.958448462573642</v>
      </c>
      <c r="EH89" s="14">
        <f t="shared" si="462"/>
        <v>12.308848634923862</v>
      </c>
      <c r="EI89" s="14">
        <f t="shared" si="527"/>
        <v>382.84704755483585</v>
      </c>
      <c r="EJ89" s="37">
        <f t="shared" si="463"/>
        <v>3.2773406495646147E-2</v>
      </c>
      <c r="EK89" s="42"/>
      <c r="EL89" s="14" t="str">
        <f>IFERROR(VLOOKUP($A89,#REF!,27,0),"0")</f>
        <v>0</v>
      </c>
      <c r="EM89" s="14">
        <f t="shared" si="528"/>
        <v>0</v>
      </c>
      <c r="EN89" s="14" t="str">
        <f>IFERROR(VLOOKUP($A89,SpecEd23!#REF!,23,0)," ")</f>
        <v xml:space="preserve"> </v>
      </c>
      <c r="EO89" s="14" t="e">
        <f t="shared" si="529"/>
        <v>#VALUE!</v>
      </c>
      <c r="EP89" s="14">
        <f>IFERROR(VLOOKUP($A89,ECFE!#REF!,24,0),0)</f>
        <v>0</v>
      </c>
      <c r="EQ89" s="14">
        <f t="shared" si="530"/>
        <v>0</v>
      </c>
      <c r="ER89" s="14">
        <f>IFERROR(VLOOKUP($A89,#REF!,30,0),0)</f>
        <v>0</v>
      </c>
      <c r="ES89" s="14">
        <f t="shared" si="531"/>
        <v>0</v>
      </c>
      <c r="ET89" s="14">
        <f>IFERROR(VLOOKUP($A89,#REF!,12,0),0)</f>
        <v>0</v>
      </c>
      <c r="EU89" s="14">
        <f t="shared" si="532"/>
        <v>0</v>
      </c>
      <c r="EV89" s="14">
        <v>0</v>
      </c>
      <c r="EW89" s="14">
        <f t="shared" si="533"/>
        <v>0</v>
      </c>
      <c r="EX89" s="14">
        <f>IFERROR(VLOOKUP($A89,ConEnroll!$A$8:$S$601,16,0),0)</f>
        <v>195</v>
      </c>
      <c r="EY89" s="14">
        <f t="shared" si="534"/>
        <v>4.787099738942218E-2</v>
      </c>
      <c r="EZ89" s="14">
        <f t="shared" si="535"/>
        <v>195</v>
      </c>
      <c r="FA89" s="14">
        <f t="shared" si="536"/>
        <v>4.787099738942218E-2</v>
      </c>
      <c r="FB89" s="14" t="e">
        <f t="shared" si="537"/>
        <v>#VALUE!</v>
      </c>
      <c r="FC89" s="14" t="e">
        <f t="shared" si="538"/>
        <v>#VALUE!</v>
      </c>
      <c r="FD89" s="62"/>
      <c r="FE89" s="14">
        <f t="shared" si="464"/>
        <v>9928.3485028406449</v>
      </c>
      <c r="FF89" s="14" t="e">
        <f t="shared" si="465"/>
        <v>#VALUE!</v>
      </c>
      <c r="FG89" s="14">
        <f t="shared" si="539"/>
        <v>85.247318525818812</v>
      </c>
      <c r="FH89" s="14" t="e">
        <f t="shared" si="466"/>
        <v>#VALUE!</v>
      </c>
      <c r="FI89" s="37" t="e">
        <f t="shared" si="467"/>
        <v>#VALUE!</v>
      </c>
      <c r="FJ89" s="12"/>
      <c r="FK89" s="14" t="str">
        <f>IFERROR(VLOOKUP($A89,#REF!,27,0),"0")</f>
        <v>0</v>
      </c>
      <c r="FL89" s="14">
        <f t="shared" si="540"/>
        <v>0</v>
      </c>
      <c r="FM89" s="14" t="str">
        <f>IFERROR(VLOOKUP($A89,SpecEd23!$X$22:$Y$610,59,0)," ")</f>
        <v xml:space="preserve"> </v>
      </c>
      <c r="FN89" s="14" t="e">
        <f t="shared" si="541"/>
        <v>#VALUE!</v>
      </c>
      <c r="FO89" s="14">
        <f>IFERROR(VLOOKUP($A89,ECFE!#REF!,26,0),0)</f>
        <v>0</v>
      </c>
      <c r="FP89" s="14">
        <f t="shared" si="542"/>
        <v>0</v>
      </c>
      <c r="FQ89" s="14">
        <f>IFERROR(VLOOKUP($A89,#REF!,16,0),0)</f>
        <v>0</v>
      </c>
      <c r="FR89" s="14">
        <f t="shared" si="543"/>
        <v>0</v>
      </c>
      <c r="FS89" s="14">
        <f>IFERROR(VLOOKUP($A89,#REF!,12,0),0)</f>
        <v>0</v>
      </c>
      <c r="FT89" s="14">
        <f t="shared" si="544"/>
        <v>0</v>
      </c>
      <c r="FU89" s="14">
        <v>0</v>
      </c>
      <c r="FV89" s="14">
        <f t="shared" si="545"/>
        <v>0</v>
      </c>
      <c r="FW89" s="14">
        <f>IFERROR(VLOOKUP($A89,ConEnroll!$A$8:$S$601,16,0),0)</f>
        <v>195</v>
      </c>
      <c r="FX89" s="14">
        <f t="shared" si="546"/>
        <v>4.787099738942218E-2</v>
      </c>
      <c r="FY89" s="14">
        <f t="shared" si="547"/>
        <v>195</v>
      </c>
      <c r="FZ89" s="14">
        <f t="shared" si="548"/>
        <v>4.787099738942218E-2</v>
      </c>
      <c r="GA89" s="14" t="e">
        <f t="shared" si="549"/>
        <v>#VALUE!</v>
      </c>
      <c r="GB89" s="14" t="e">
        <f t="shared" si="550"/>
        <v>#VALUE!</v>
      </c>
      <c r="GC89" s="39"/>
      <c r="GD89" s="14">
        <f t="shared" si="468"/>
        <v>-9620.7687523833065</v>
      </c>
      <c r="GE89" s="14" t="e">
        <f t="shared" si="469"/>
        <v>#VALUE!</v>
      </c>
      <c r="GF89" s="14">
        <f t="shared" si="470"/>
        <v>-72.93846989089495</v>
      </c>
      <c r="GG89" s="14" t="e">
        <f t="shared" si="471"/>
        <v>#VALUE!</v>
      </c>
      <c r="GH89" s="37" t="e">
        <f t="shared" si="472"/>
        <v>#VALUE!</v>
      </c>
    </row>
    <row r="90" spans="1:190" ht="12.5" x14ac:dyDescent="0.25">
      <c r="A90" s="67">
        <v>213</v>
      </c>
      <c r="B90" s="35">
        <v>1</v>
      </c>
      <c r="C90" s="14">
        <v>6</v>
      </c>
      <c r="D90" s="14"/>
      <c r="E90" s="14"/>
      <c r="F90" s="35" t="s">
        <v>2445</v>
      </c>
      <c r="G90" s="41"/>
      <c r="H90" s="14">
        <f>IFERROR(VLOOKUP($A90,BaseFY22!$A$7:$AK$528,6,0),0)</f>
        <v>825</v>
      </c>
      <c r="I90" s="14">
        <f>IFERROR(VLOOKUP($A90,BaseFY22!$A$7:$AK$528,28,0),0)</f>
        <v>7256831.75</v>
      </c>
      <c r="J90" s="14">
        <f t="shared" si="473"/>
        <v>8796.1596969696966</v>
      </c>
      <c r="K90" s="14">
        <f>IFERROR(VLOOKUP($A90,SpecEd22!$A$21:$BB$605,24,0)," ")</f>
        <v>1274890.9997044122</v>
      </c>
      <c r="L90" s="14">
        <f t="shared" si="474"/>
        <v>1545.322423884136</v>
      </c>
      <c r="M90" s="14">
        <f>IFERROR(VLOOKUP($A90,ECFE!$A$16:$AB$347,7,0),0)</f>
        <v>43650.849000000002</v>
      </c>
      <c r="N90" s="14">
        <f t="shared" si="441"/>
        <v>52.910119999999999</v>
      </c>
      <c r="O90" s="14">
        <v>0</v>
      </c>
      <c r="P90" s="14">
        <f t="shared" si="441"/>
        <v>0</v>
      </c>
      <c r="Q90" s="14">
        <f>IFERROR(VLOOKUP($A90,ConEnroll!$A$7:$S$337,10,0),0)</f>
        <v>24640.87</v>
      </c>
      <c r="R90" s="14">
        <f t="shared" si="475"/>
        <v>29.867721212121211</v>
      </c>
      <c r="S90" s="14">
        <f t="shared" si="442"/>
        <v>68291.718999999997</v>
      </c>
      <c r="T90" s="14">
        <f t="shared" si="476"/>
        <v>82.777841212121203</v>
      </c>
      <c r="U90" s="14">
        <f t="shared" si="443"/>
        <v>8600014.4687044136</v>
      </c>
      <c r="V90" s="14">
        <f t="shared" si="477"/>
        <v>10424.259962065957</v>
      </c>
      <c r="W90" s="42"/>
      <c r="X90" s="14">
        <f>IFERROR(VLOOKUP($A90,HouseFY22!$A$6:$AJ$528,28,0),0)</f>
        <v>7384218.75</v>
      </c>
      <c r="Y90" s="14">
        <f t="shared" si="478"/>
        <v>8950.568181818182</v>
      </c>
      <c r="Z90" s="14">
        <f>IFERROR(VLOOKUP($A90,Compens80percent!$A$13:$M$560,12,0),0)</f>
        <v>0</v>
      </c>
      <c r="AA90" s="14">
        <f t="shared" si="478"/>
        <v>0</v>
      </c>
      <c r="AB90" s="14">
        <f t="shared" si="479"/>
        <v>7384218.75</v>
      </c>
      <c r="AC90" s="14">
        <f t="shared" si="478"/>
        <v>8950.568181818182</v>
      </c>
      <c r="AD90" s="14">
        <f>IFERROR(VLOOKUP(A90,SpecEd22!$A$21:$Z$550,14,0),0)</f>
        <v>1283828.133991065</v>
      </c>
      <c r="AE90" s="14">
        <f t="shared" si="480"/>
        <v>1556.1553139285636</v>
      </c>
      <c r="AF90" s="14">
        <f>IFERROR(VLOOKUP($A90,ECFE!$A$16:$AB$348,8,0),0)</f>
        <v>44523.865980000002</v>
      </c>
      <c r="AG90" s="14">
        <f t="shared" si="481"/>
        <v>53.968322400000005</v>
      </c>
      <c r="AH90" s="14">
        <f>IFERROR(VLOOKUP(A90,ParaFY19!$A$21:$Z$543,7,0),0)</f>
        <v>7056</v>
      </c>
      <c r="AI90" s="14">
        <f t="shared" si="482"/>
        <v>8.5527272727272727</v>
      </c>
      <c r="AJ90" s="14">
        <f>IFERROR(VLOOKUP(A90,ConEnroll!$A$7:$S$341,13,0),0)</f>
        <v>30801.087499999998</v>
      </c>
      <c r="AK90" s="14">
        <f t="shared" si="483"/>
        <v>37.334651515151513</v>
      </c>
      <c r="AL90" s="14">
        <f t="shared" si="439"/>
        <v>82380.953479999996</v>
      </c>
      <c r="AM90" s="14">
        <f t="shared" si="484"/>
        <v>99.855701187878779</v>
      </c>
      <c r="AN90" s="14">
        <f t="shared" si="485"/>
        <v>8750427.8374710642</v>
      </c>
      <c r="AO90" s="14">
        <f t="shared" si="486"/>
        <v>10606.579196934623</v>
      </c>
      <c r="AP90" s="62"/>
      <c r="AQ90" s="14">
        <f t="shared" si="440"/>
        <v>154.40848484848539</v>
      </c>
      <c r="AR90" s="14">
        <f t="shared" si="444"/>
        <v>10.832890044427586</v>
      </c>
      <c r="AS90" s="14">
        <f t="shared" si="445"/>
        <v>17.077859975757576</v>
      </c>
      <c r="AT90" s="14">
        <f t="shared" si="487"/>
        <v>182.31923486867055</v>
      </c>
      <c r="AU90" s="37">
        <f t="shared" si="446"/>
        <v>1.7489897175639622E-2</v>
      </c>
      <c r="AV90" s="42"/>
      <c r="AW90" s="14" t="str">
        <f>IFERROR(VLOOKUP($A90,#REF!,27,0),"0")</f>
        <v>0</v>
      </c>
      <c r="AX90" s="14">
        <f t="shared" si="488"/>
        <v>0</v>
      </c>
      <c r="AY90" s="14" t="str">
        <f>IFERROR(VLOOKUP($A90,SpecEd22!#REF!,23,0)," ")</f>
        <v xml:space="preserve"> </v>
      </c>
      <c r="AZ90" s="14" t="e">
        <f t="shared" si="489"/>
        <v>#VALUE!</v>
      </c>
      <c r="BA90" s="14">
        <f>IFERROR(VLOOKUP($A90,ECFE!#REF!,23,0),0)</f>
        <v>0</v>
      </c>
      <c r="BB90" s="14">
        <f t="shared" si="490"/>
        <v>0</v>
      </c>
      <c r="BC90" s="14">
        <f>IFERROR(VLOOKUP($A90,#REF!,17,0),0)</f>
        <v>0</v>
      </c>
      <c r="BD90" s="14">
        <f t="shared" si="491"/>
        <v>0</v>
      </c>
      <c r="BE90" s="14">
        <f>IFERROR(VLOOKUP($A90,#REF!,9,0),0)</f>
        <v>0</v>
      </c>
      <c r="BF90" s="14">
        <f t="shared" si="492"/>
        <v>0</v>
      </c>
      <c r="BG90" s="14">
        <v>0</v>
      </c>
      <c r="BH90" s="14">
        <f t="shared" si="493"/>
        <v>0</v>
      </c>
      <c r="BI90" s="14">
        <f>IFERROR(VLOOKUP($A90,ConEnroll!$A$8:$S$601,15,0),0)</f>
        <v>-17</v>
      </c>
      <c r="BJ90" s="14">
        <f t="shared" si="494"/>
        <v>-2.0606060606060607E-2</v>
      </c>
      <c r="BK90" s="14">
        <f t="shared" si="495"/>
        <v>-17</v>
      </c>
      <c r="BL90" s="14">
        <f t="shared" si="496"/>
        <v>-2.0606060606060607E-2</v>
      </c>
      <c r="BM90" s="14" t="e">
        <f t="shared" si="497"/>
        <v>#VALUE!</v>
      </c>
      <c r="BN90" s="14" t="e">
        <f t="shared" si="498"/>
        <v>#VALUE!</v>
      </c>
      <c r="BO90" s="42"/>
      <c r="BP90" s="14">
        <f t="shared" si="447"/>
        <v>8950.568181818182</v>
      </c>
      <c r="BQ90" s="14" t="e">
        <f t="shared" si="448"/>
        <v>#VALUE!</v>
      </c>
      <c r="BR90" s="14">
        <f t="shared" si="499"/>
        <v>99.876307248484835</v>
      </c>
      <c r="BS90" s="14" t="e">
        <f t="shared" si="449"/>
        <v>#VALUE!</v>
      </c>
      <c r="BT90" s="37" t="e">
        <f t="shared" si="450"/>
        <v>#VALUE!</v>
      </c>
      <c r="BU90" s="41"/>
      <c r="BV90" s="14" t="str">
        <f>IFERROR(VLOOKUP($A90,#REF!,27,0),"0")</f>
        <v>0</v>
      </c>
      <c r="BW90" s="14">
        <f t="shared" si="500"/>
        <v>0</v>
      </c>
      <c r="BX90" s="14" t="str">
        <f>IFERROR(VLOOKUP($A90,SpecEd22!$Z$22:$AV$606,59,0)," ")</f>
        <v xml:space="preserve"> </v>
      </c>
      <c r="BY90" s="14" t="e">
        <f t="shared" si="501"/>
        <v>#VALUE!</v>
      </c>
      <c r="BZ90" s="14">
        <f>IFERROR(VLOOKUP($A90,ECFE!#REF!,25,0),0)</f>
        <v>0</v>
      </c>
      <c r="CA90" s="14">
        <f t="shared" si="502"/>
        <v>0</v>
      </c>
      <c r="CB90" s="14">
        <f>IFERROR(VLOOKUP($A90,#REF!,17,0),0)</f>
        <v>0</v>
      </c>
      <c r="CC90" s="14">
        <f t="shared" si="503"/>
        <v>0</v>
      </c>
      <c r="CD90" s="14">
        <f>IFERROR(VLOOKUP($A90,#REF!,9,0),0)</f>
        <v>0</v>
      </c>
      <c r="CE90" s="14">
        <f t="shared" si="504"/>
        <v>0</v>
      </c>
      <c r="CF90" s="14">
        <v>0</v>
      </c>
      <c r="CG90" s="14">
        <f t="shared" si="505"/>
        <v>0</v>
      </c>
      <c r="CH90" s="14">
        <f>IFERROR(VLOOKUP($A90,ConEnroll!$A$8:$S$601,15,0),0)</f>
        <v>-17</v>
      </c>
      <c r="CI90" s="14">
        <f t="shared" si="506"/>
        <v>-2.0606060606060607E-2</v>
      </c>
      <c r="CJ90" s="14">
        <f t="shared" si="507"/>
        <v>-17</v>
      </c>
      <c r="CK90" s="14">
        <f t="shared" si="508"/>
        <v>-2.0606060606060607E-2</v>
      </c>
      <c r="CL90" s="14" t="e">
        <f t="shared" si="509"/>
        <v>#VALUE!</v>
      </c>
      <c r="CM90" s="14" t="e">
        <f t="shared" si="510"/>
        <v>#VALUE!</v>
      </c>
      <c r="CN90" s="42"/>
      <c r="CO90" s="14">
        <f t="shared" si="451"/>
        <v>-8796.1596969696966</v>
      </c>
      <c r="CP90" s="14" t="e">
        <f t="shared" si="452"/>
        <v>#VALUE!</v>
      </c>
      <c r="CQ90" s="14">
        <f t="shared" si="453"/>
        <v>-82.798447272727259</v>
      </c>
      <c r="CR90" s="14" t="e">
        <f t="shared" si="454"/>
        <v>#VALUE!</v>
      </c>
      <c r="CS90" s="37" t="e">
        <f t="shared" si="455"/>
        <v>#VALUE!</v>
      </c>
      <c r="CT90" s="239"/>
      <c r="CU90" s="239"/>
      <c r="CV90" s="468"/>
      <c r="CW90" s="14">
        <f>IFERROR(VLOOKUP($A90,BaseFY23!$A$7:$AK$527,6,0),0)</f>
        <v>828.20925</v>
      </c>
      <c r="CX90" s="14">
        <f>IFERROR(VLOOKUP($A90,BaseFY23!$A$7:$AN$528,28,0),0)</f>
        <v>7291897.5</v>
      </c>
      <c r="CY90" s="14">
        <f t="shared" si="511"/>
        <v>8804.414464098294</v>
      </c>
      <c r="CZ90" s="14">
        <f>IFERROR(VLOOKUP($A90,SpecEd23!$A$21:$BB$605,23,0)," ")</f>
        <v>1328029.2571898317</v>
      </c>
      <c r="DA90" s="14">
        <f t="shared" si="512"/>
        <v>1603.4948380374062</v>
      </c>
      <c r="DB90" s="14">
        <f>IFERROR(VLOOKUP($A90,ECFE!$A$16:$AB$347,7,0),0)</f>
        <v>43650.849000000002</v>
      </c>
      <c r="DC90" s="14">
        <f t="shared" si="513"/>
        <v>52.705097172000919</v>
      </c>
      <c r="DD90" s="14">
        <v>0</v>
      </c>
      <c r="DE90" s="14">
        <f t="shared" si="514"/>
        <v>0</v>
      </c>
      <c r="DF90" s="14">
        <f>IFERROR(VLOOKUP($A90,ConEnroll!$A$7:$S$338,10,0),0)</f>
        <v>24640.87</v>
      </c>
      <c r="DG90" s="14">
        <f t="shared" si="515"/>
        <v>29.751985986633208</v>
      </c>
      <c r="DH90" s="14">
        <f t="shared" si="456"/>
        <v>68291.718999999997</v>
      </c>
      <c r="DI90" s="14">
        <f t="shared" si="516"/>
        <v>82.45708315863412</v>
      </c>
      <c r="DJ90" s="14">
        <f t="shared" si="457"/>
        <v>8688218.4761898313</v>
      </c>
      <c r="DK90" s="14">
        <f t="shared" si="517"/>
        <v>10490.366385294334</v>
      </c>
      <c r="DL90" s="42"/>
      <c r="DM90" s="14">
        <f>IFERROR(VLOOKUP($A90,HouseFY23!$A$7:$AJ$528,28,0),0)</f>
        <v>7548973.5</v>
      </c>
      <c r="DN90" s="14">
        <f t="shared" si="518"/>
        <v>9114.8142815357351</v>
      </c>
      <c r="DO90" s="14">
        <f>IFERROR(VLOOKUP($A90,Compens80percent!$A$13:$M$560,12,0),0)</f>
        <v>0</v>
      </c>
      <c r="DP90" s="14">
        <f t="shared" si="518"/>
        <v>0</v>
      </c>
      <c r="DQ90" s="14">
        <f t="shared" si="519"/>
        <v>7548973.5</v>
      </c>
      <c r="DR90" s="14">
        <f t="shared" si="520"/>
        <v>9150.2709090909084</v>
      </c>
      <c r="DS90" s="14">
        <f>IFERROR(VLOOKUP($A90,SpecEd23!$A$21:$Z$550,14,0),0)</f>
        <v>1346392.3528520206</v>
      </c>
      <c r="DT90" s="14">
        <f t="shared" si="521"/>
        <v>1625.6668865410772</v>
      </c>
      <c r="DU90" s="14">
        <f>IFERROR(VLOOKUP($A90,ECFE!$A$16:$AB$347,9,0),0)</f>
        <v>45414.343299600005</v>
      </c>
      <c r="DV90" s="14">
        <f t="shared" si="522"/>
        <v>54.834383097749757</v>
      </c>
      <c r="DW90" s="14">
        <f>IFERROR(VLOOKUP($A90,ParaFY19!$A$21:$Z$543,7,0),0)</f>
        <v>7056</v>
      </c>
      <c r="DX90" s="14">
        <f t="shared" si="523"/>
        <v>8.5195860828649277</v>
      </c>
      <c r="DY90" s="14">
        <f>IFERROR(VLOOKUP($A90,ConEnroll!$A$7:$S$341,13,0),0)</f>
        <v>30801.087499999998</v>
      </c>
      <c r="DZ90" s="14">
        <f t="shared" si="524"/>
        <v>37.189982483291509</v>
      </c>
      <c r="EA90" s="14">
        <f t="shared" si="458"/>
        <v>83271.430799599999</v>
      </c>
      <c r="EB90" s="14">
        <f t="shared" si="525"/>
        <v>100.54395166390618</v>
      </c>
      <c r="EC90" s="14">
        <f t="shared" si="459"/>
        <v>8978637.2836516201</v>
      </c>
      <c r="ED90" s="14">
        <f t="shared" si="526"/>
        <v>10841.025119740718</v>
      </c>
      <c r="EE90" s="62"/>
      <c r="EF90" s="14">
        <f t="shared" si="460"/>
        <v>310.39981743744102</v>
      </c>
      <c r="EG90" s="14">
        <f t="shared" si="461"/>
        <v>22.172048503671022</v>
      </c>
      <c r="EH90" s="14">
        <f t="shared" si="462"/>
        <v>18.086868505272065</v>
      </c>
      <c r="EI90" s="14">
        <f t="shared" si="527"/>
        <v>350.65873444638407</v>
      </c>
      <c r="EJ90" s="37">
        <f t="shared" si="463"/>
        <v>3.3426738549184189E-2</v>
      </c>
      <c r="EK90" s="42"/>
      <c r="EL90" s="14" t="str">
        <f>IFERROR(VLOOKUP($A90,#REF!,27,0),"0")</f>
        <v>0</v>
      </c>
      <c r="EM90" s="14">
        <f t="shared" si="528"/>
        <v>0</v>
      </c>
      <c r="EN90" s="14" t="str">
        <f>IFERROR(VLOOKUP($A90,SpecEd23!#REF!,23,0)," ")</f>
        <v xml:space="preserve"> </v>
      </c>
      <c r="EO90" s="14" t="e">
        <f t="shared" si="529"/>
        <v>#VALUE!</v>
      </c>
      <c r="EP90" s="14">
        <f>IFERROR(VLOOKUP($A90,ECFE!#REF!,24,0),0)</f>
        <v>0</v>
      </c>
      <c r="EQ90" s="14">
        <f t="shared" si="530"/>
        <v>0</v>
      </c>
      <c r="ER90" s="14">
        <f>IFERROR(VLOOKUP($A90,#REF!,30,0),0)</f>
        <v>0</v>
      </c>
      <c r="ES90" s="14">
        <f t="shared" si="531"/>
        <v>0</v>
      </c>
      <c r="ET90" s="14">
        <f>IFERROR(VLOOKUP($A90,#REF!,12,0),0)</f>
        <v>0</v>
      </c>
      <c r="EU90" s="14">
        <f t="shared" si="532"/>
        <v>0</v>
      </c>
      <c r="EV90" s="14">
        <v>0</v>
      </c>
      <c r="EW90" s="14">
        <f t="shared" si="533"/>
        <v>0</v>
      </c>
      <c r="EX90" s="14">
        <f>IFERROR(VLOOKUP($A90,ConEnroll!$A$8:$S$601,16,0),0)</f>
        <v>196</v>
      </c>
      <c r="EY90" s="14">
        <f t="shared" si="534"/>
        <v>0.23665516896847022</v>
      </c>
      <c r="EZ90" s="14">
        <f t="shared" si="535"/>
        <v>196</v>
      </c>
      <c r="FA90" s="14">
        <f t="shared" si="536"/>
        <v>0.23665516896847022</v>
      </c>
      <c r="FB90" s="14" t="e">
        <f t="shared" si="537"/>
        <v>#VALUE!</v>
      </c>
      <c r="FC90" s="14" t="e">
        <f t="shared" si="538"/>
        <v>#VALUE!</v>
      </c>
      <c r="FD90" s="62"/>
      <c r="FE90" s="14">
        <f t="shared" si="464"/>
        <v>9114.8142815357351</v>
      </c>
      <c r="FF90" s="14" t="e">
        <f t="shared" si="465"/>
        <v>#VALUE!</v>
      </c>
      <c r="FG90" s="14">
        <f t="shared" si="539"/>
        <v>100.30729649493772</v>
      </c>
      <c r="FH90" s="14" t="e">
        <f t="shared" si="466"/>
        <v>#VALUE!</v>
      </c>
      <c r="FI90" s="37" t="e">
        <f t="shared" si="467"/>
        <v>#VALUE!</v>
      </c>
      <c r="FJ90" s="12"/>
      <c r="FK90" s="14" t="str">
        <f>IFERROR(VLOOKUP($A90,#REF!,27,0),"0")</f>
        <v>0</v>
      </c>
      <c r="FL90" s="14">
        <f t="shared" si="540"/>
        <v>0</v>
      </c>
      <c r="FM90" s="14" t="str">
        <f>IFERROR(VLOOKUP($A90,SpecEd23!$X$22:$Y$610,59,0)," ")</f>
        <v xml:space="preserve"> </v>
      </c>
      <c r="FN90" s="14" t="e">
        <f t="shared" si="541"/>
        <v>#VALUE!</v>
      </c>
      <c r="FO90" s="14">
        <f>IFERROR(VLOOKUP($A90,ECFE!#REF!,26,0),0)</f>
        <v>0</v>
      </c>
      <c r="FP90" s="14">
        <f t="shared" si="542"/>
        <v>0</v>
      </c>
      <c r="FQ90" s="14">
        <f>IFERROR(VLOOKUP($A90,#REF!,16,0),0)</f>
        <v>0</v>
      </c>
      <c r="FR90" s="14">
        <f t="shared" si="543"/>
        <v>0</v>
      </c>
      <c r="FS90" s="14">
        <f>IFERROR(VLOOKUP($A90,#REF!,12,0),0)</f>
        <v>0</v>
      </c>
      <c r="FT90" s="14">
        <f t="shared" si="544"/>
        <v>0</v>
      </c>
      <c r="FU90" s="14">
        <v>0</v>
      </c>
      <c r="FV90" s="14">
        <f t="shared" si="545"/>
        <v>0</v>
      </c>
      <c r="FW90" s="14">
        <f>IFERROR(VLOOKUP($A90,ConEnroll!$A$8:$S$601,16,0),0)</f>
        <v>196</v>
      </c>
      <c r="FX90" s="14">
        <f t="shared" si="546"/>
        <v>0.23665516896847022</v>
      </c>
      <c r="FY90" s="14">
        <f t="shared" si="547"/>
        <v>196</v>
      </c>
      <c r="FZ90" s="14">
        <f t="shared" si="548"/>
        <v>0.23665516896847022</v>
      </c>
      <c r="GA90" s="14" t="e">
        <f t="shared" si="549"/>
        <v>#VALUE!</v>
      </c>
      <c r="GB90" s="14" t="e">
        <f t="shared" si="550"/>
        <v>#VALUE!</v>
      </c>
      <c r="GC90" s="39"/>
      <c r="GD90" s="14">
        <f t="shared" si="468"/>
        <v>-8804.414464098294</v>
      </c>
      <c r="GE90" s="14" t="e">
        <f t="shared" si="469"/>
        <v>#VALUE!</v>
      </c>
      <c r="GF90" s="14">
        <f t="shared" si="470"/>
        <v>-82.220427989665652</v>
      </c>
      <c r="GG90" s="14" t="e">
        <f t="shared" si="471"/>
        <v>#VALUE!</v>
      </c>
      <c r="GH90" s="37" t="e">
        <f t="shared" si="472"/>
        <v>#VALUE!</v>
      </c>
    </row>
    <row r="91" spans="1:190" ht="12.5" x14ac:dyDescent="0.25">
      <c r="A91" s="67">
        <v>227</v>
      </c>
      <c r="B91" s="35">
        <v>1</v>
      </c>
      <c r="C91" s="14">
        <v>6</v>
      </c>
      <c r="D91" s="14"/>
      <c r="E91" s="14"/>
      <c r="F91" s="35" t="s">
        <v>1745</v>
      </c>
      <c r="G91" s="41"/>
      <c r="H91" s="14">
        <f>IFERROR(VLOOKUP($A91,BaseFY22!$A$7:$AK$528,6,0),0)</f>
        <v>871</v>
      </c>
      <c r="I91" s="14">
        <f>IFERROR(VLOOKUP($A91,BaseFY22!$A$7:$AK$528,28,0),0)</f>
        <v>8059228.25</v>
      </c>
      <c r="J91" s="14">
        <f t="shared" si="473"/>
        <v>9252.845292766935</v>
      </c>
      <c r="K91" s="14">
        <f>IFERROR(VLOOKUP($A91,SpecEd22!$A$21:$BB$605,24,0)," ")</f>
        <v>745301.59855883732</v>
      </c>
      <c r="L91" s="14">
        <f t="shared" si="474"/>
        <v>855.68495816169616</v>
      </c>
      <c r="M91" s="14">
        <f>IFERROR(VLOOKUP($A91,ECFE!$A$16:$AB$347,7,0),0)</f>
        <v>48937.284</v>
      </c>
      <c r="N91" s="14">
        <f t="shared" si="441"/>
        <v>56.185171067738231</v>
      </c>
      <c r="O91" s="14">
        <v>0</v>
      </c>
      <c r="P91" s="14">
        <f t="shared" si="441"/>
        <v>0</v>
      </c>
      <c r="Q91" s="14">
        <f>IFERROR(VLOOKUP($A91,ConEnroll!$A$7:$S$337,10,0),0)</f>
        <v>7497.12</v>
      </c>
      <c r="R91" s="14">
        <f t="shared" si="475"/>
        <v>8.6074856486796776</v>
      </c>
      <c r="S91" s="14">
        <f t="shared" si="442"/>
        <v>56434.404000000002</v>
      </c>
      <c r="T91" s="14">
        <f t="shared" si="476"/>
        <v>64.792656716417909</v>
      </c>
      <c r="U91" s="14">
        <f t="shared" si="443"/>
        <v>8860964.2525588367</v>
      </c>
      <c r="V91" s="14">
        <f t="shared" si="477"/>
        <v>10173.322907645048</v>
      </c>
      <c r="W91" s="42"/>
      <c r="X91" s="14">
        <f>IFERROR(VLOOKUP($A91,HouseFY22!$A$6:$AJ$528,28,0),0)</f>
        <v>8189402.25</v>
      </c>
      <c r="Y91" s="14">
        <f t="shared" si="478"/>
        <v>9402.2987944890938</v>
      </c>
      <c r="Z91" s="14">
        <f>IFERROR(VLOOKUP($A91,Compens80percent!$A$13:$M$560,12,0),0)</f>
        <v>0</v>
      </c>
      <c r="AA91" s="14">
        <f t="shared" si="478"/>
        <v>0</v>
      </c>
      <c r="AB91" s="14">
        <f t="shared" si="479"/>
        <v>8189402.25</v>
      </c>
      <c r="AC91" s="14">
        <f t="shared" si="478"/>
        <v>9402.2987944890938</v>
      </c>
      <c r="AD91" s="14">
        <f>IFERROR(VLOOKUP(A91,SpecEd22!$A$21:$Z$550,14,0),0)</f>
        <v>761862.9264040119</v>
      </c>
      <c r="AE91" s="14">
        <f t="shared" si="480"/>
        <v>874.69911183009401</v>
      </c>
      <c r="AF91" s="14">
        <f>IFERROR(VLOOKUP($A91,ECFE!$A$16:$AB$348,8,0),0)</f>
        <v>49916.029680000007</v>
      </c>
      <c r="AG91" s="14">
        <f t="shared" si="481"/>
        <v>57.308874489093007</v>
      </c>
      <c r="AH91" s="14">
        <f>IFERROR(VLOOKUP(A91,ParaFY19!$A$21:$Z$543,7,0),0)</f>
        <v>6664</v>
      </c>
      <c r="AI91" s="14">
        <f t="shared" si="482"/>
        <v>7.6509758897818596</v>
      </c>
      <c r="AJ91" s="14">
        <f>IFERROR(VLOOKUP(A91,ConEnroll!$A$7:$S$341,13,0),0)</f>
        <v>9371.4</v>
      </c>
      <c r="AK91" s="14">
        <f t="shared" si="483"/>
        <v>10.759357060849597</v>
      </c>
      <c r="AL91" s="14">
        <f t="shared" si="439"/>
        <v>65951.429680000001</v>
      </c>
      <c r="AM91" s="14">
        <f t="shared" si="484"/>
        <v>75.719207439724457</v>
      </c>
      <c r="AN91" s="14">
        <f t="shared" si="485"/>
        <v>9017216.6060840115</v>
      </c>
      <c r="AO91" s="14">
        <f t="shared" si="486"/>
        <v>10352.71711375891</v>
      </c>
      <c r="AP91" s="62"/>
      <c r="AQ91" s="14">
        <f t="shared" si="440"/>
        <v>149.45350172215876</v>
      </c>
      <c r="AR91" s="14">
        <f t="shared" si="444"/>
        <v>19.014153668397853</v>
      </c>
      <c r="AS91" s="14">
        <f t="shared" si="445"/>
        <v>10.926550723306548</v>
      </c>
      <c r="AT91" s="14">
        <f t="shared" si="487"/>
        <v>179.39420611386316</v>
      </c>
      <c r="AU91" s="37">
        <f t="shared" si="446"/>
        <v>1.7633786693141532E-2</v>
      </c>
      <c r="AV91" s="42"/>
      <c r="AW91" s="14" t="str">
        <f>IFERROR(VLOOKUP($A91,#REF!,27,0),"0")</f>
        <v>0</v>
      </c>
      <c r="AX91" s="14">
        <f t="shared" si="488"/>
        <v>0</v>
      </c>
      <c r="AY91" s="14" t="str">
        <f>IFERROR(VLOOKUP($A91,SpecEd22!#REF!,23,0)," ")</f>
        <v xml:space="preserve"> </v>
      </c>
      <c r="AZ91" s="14" t="e">
        <f t="shared" si="489"/>
        <v>#VALUE!</v>
      </c>
      <c r="BA91" s="14">
        <f>IFERROR(VLOOKUP($A91,ECFE!#REF!,23,0),0)</f>
        <v>0</v>
      </c>
      <c r="BB91" s="14">
        <f t="shared" si="490"/>
        <v>0</v>
      </c>
      <c r="BC91" s="14">
        <f>IFERROR(VLOOKUP($A91,#REF!,17,0),0)</f>
        <v>0</v>
      </c>
      <c r="BD91" s="14">
        <f t="shared" si="491"/>
        <v>0</v>
      </c>
      <c r="BE91" s="14">
        <f>IFERROR(VLOOKUP($A91,#REF!,9,0),0)</f>
        <v>0</v>
      </c>
      <c r="BF91" s="14">
        <f t="shared" si="492"/>
        <v>0</v>
      </c>
      <c r="BG91" s="14">
        <v>0</v>
      </c>
      <c r="BH91" s="14">
        <f t="shared" si="493"/>
        <v>0</v>
      </c>
      <c r="BI91" s="14">
        <f>IFERROR(VLOOKUP($A91,ConEnroll!$A$8:$S$601,15,0),0)</f>
        <v>-30</v>
      </c>
      <c r="BJ91" s="14">
        <f t="shared" si="494"/>
        <v>-3.4443168771526977E-2</v>
      </c>
      <c r="BK91" s="14">
        <f t="shared" si="495"/>
        <v>-30</v>
      </c>
      <c r="BL91" s="14">
        <f t="shared" si="496"/>
        <v>-3.4443168771526977E-2</v>
      </c>
      <c r="BM91" s="14" t="e">
        <f t="shared" si="497"/>
        <v>#VALUE!</v>
      </c>
      <c r="BN91" s="14" t="e">
        <f t="shared" si="498"/>
        <v>#VALUE!</v>
      </c>
      <c r="BO91" s="42"/>
      <c r="BP91" s="14">
        <f t="shared" si="447"/>
        <v>9402.2987944890938</v>
      </c>
      <c r="BQ91" s="14" t="e">
        <f t="shared" si="448"/>
        <v>#VALUE!</v>
      </c>
      <c r="BR91" s="14">
        <f t="shared" si="499"/>
        <v>75.753650608495988</v>
      </c>
      <c r="BS91" s="14" t="e">
        <f t="shared" si="449"/>
        <v>#VALUE!</v>
      </c>
      <c r="BT91" s="37" t="e">
        <f t="shared" si="450"/>
        <v>#VALUE!</v>
      </c>
      <c r="BU91" s="41"/>
      <c r="BV91" s="14" t="str">
        <f>IFERROR(VLOOKUP($A91,#REF!,27,0),"0")</f>
        <v>0</v>
      </c>
      <c r="BW91" s="14">
        <f t="shared" si="500"/>
        <v>0</v>
      </c>
      <c r="BX91" s="14" t="str">
        <f>IFERROR(VLOOKUP($A91,SpecEd22!$Z$22:$AV$606,59,0)," ")</f>
        <v xml:space="preserve"> </v>
      </c>
      <c r="BY91" s="14" t="e">
        <f t="shared" si="501"/>
        <v>#VALUE!</v>
      </c>
      <c r="BZ91" s="14">
        <f>IFERROR(VLOOKUP($A91,ECFE!#REF!,25,0),0)</f>
        <v>0</v>
      </c>
      <c r="CA91" s="14">
        <f t="shared" si="502"/>
        <v>0</v>
      </c>
      <c r="CB91" s="14">
        <f>IFERROR(VLOOKUP($A91,#REF!,17,0),0)</f>
        <v>0</v>
      </c>
      <c r="CC91" s="14">
        <f t="shared" si="503"/>
        <v>0</v>
      </c>
      <c r="CD91" s="14">
        <f>IFERROR(VLOOKUP($A91,#REF!,9,0),0)</f>
        <v>0</v>
      </c>
      <c r="CE91" s="14">
        <f t="shared" si="504"/>
        <v>0</v>
      </c>
      <c r="CF91" s="14">
        <v>0</v>
      </c>
      <c r="CG91" s="14">
        <f t="shared" si="505"/>
        <v>0</v>
      </c>
      <c r="CH91" s="14">
        <f>IFERROR(VLOOKUP($A91,ConEnroll!$A$8:$S$601,15,0),0)</f>
        <v>-30</v>
      </c>
      <c r="CI91" s="14">
        <f t="shared" si="506"/>
        <v>-3.4443168771526977E-2</v>
      </c>
      <c r="CJ91" s="14">
        <f t="shared" si="507"/>
        <v>-30</v>
      </c>
      <c r="CK91" s="14">
        <f t="shared" si="508"/>
        <v>-3.4443168771526977E-2</v>
      </c>
      <c r="CL91" s="14" t="e">
        <f t="shared" si="509"/>
        <v>#VALUE!</v>
      </c>
      <c r="CM91" s="14" t="e">
        <f t="shared" si="510"/>
        <v>#VALUE!</v>
      </c>
      <c r="CN91" s="42"/>
      <c r="CO91" s="14">
        <f t="shared" si="451"/>
        <v>-9252.845292766935</v>
      </c>
      <c r="CP91" s="14" t="e">
        <f t="shared" si="452"/>
        <v>#VALUE!</v>
      </c>
      <c r="CQ91" s="14">
        <f t="shared" si="453"/>
        <v>-64.82709988518944</v>
      </c>
      <c r="CR91" s="14" t="e">
        <f t="shared" si="454"/>
        <v>#VALUE!</v>
      </c>
      <c r="CS91" s="37" t="e">
        <f t="shared" si="455"/>
        <v>#VALUE!</v>
      </c>
      <c r="CT91" s="239"/>
      <c r="CU91" s="239"/>
      <c r="CV91" s="468"/>
      <c r="CW91" s="14">
        <f>IFERROR(VLOOKUP($A91,BaseFY23!$A$7:$AK$527,6,0),0)</f>
        <v>869.08050900000001</v>
      </c>
      <c r="CX91" s="14">
        <f>IFERROR(VLOOKUP($A91,BaseFY23!$A$7:$AN$528,28,0),0)</f>
        <v>8061274.5</v>
      </c>
      <c r="CY91" s="14">
        <f t="shared" si="511"/>
        <v>9275.636050422574</v>
      </c>
      <c r="CZ91" s="14">
        <f>IFERROR(VLOOKUP($A91,SpecEd23!$A$21:$BB$605,23,0)," ")</f>
        <v>837873.25961628871</v>
      </c>
      <c r="DA91" s="14">
        <f t="shared" si="512"/>
        <v>964.09164736691696</v>
      </c>
      <c r="DB91" s="14">
        <f>IFERROR(VLOOKUP($A91,ECFE!$A$16:$AB$347,7,0),0)</f>
        <v>48937.284</v>
      </c>
      <c r="DC91" s="14">
        <f t="shared" si="513"/>
        <v>56.309264208800705</v>
      </c>
      <c r="DD91" s="14">
        <v>0</v>
      </c>
      <c r="DE91" s="14">
        <f t="shared" si="514"/>
        <v>0</v>
      </c>
      <c r="DF91" s="14">
        <f>IFERROR(VLOOKUP($A91,ConEnroll!$A$7:$S$338,10,0),0)</f>
        <v>7497.12</v>
      </c>
      <c r="DG91" s="14">
        <f t="shared" si="515"/>
        <v>8.6264965355470888</v>
      </c>
      <c r="DH91" s="14">
        <f t="shared" si="456"/>
        <v>56434.404000000002</v>
      </c>
      <c r="DI91" s="14">
        <f t="shared" si="516"/>
        <v>64.935760744347803</v>
      </c>
      <c r="DJ91" s="14">
        <f t="shared" si="457"/>
        <v>8955582.1636162885</v>
      </c>
      <c r="DK91" s="14">
        <f t="shared" si="517"/>
        <v>10304.663458533838</v>
      </c>
      <c r="DL91" s="42"/>
      <c r="DM91" s="14">
        <f>IFERROR(VLOOKUP($A91,HouseFY23!$A$7:$AJ$528,28,0),0)</f>
        <v>8324338.5</v>
      </c>
      <c r="DN91" s="14">
        <f t="shared" si="518"/>
        <v>9578.3283755590473</v>
      </c>
      <c r="DO91" s="14">
        <f>IFERROR(VLOOKUP($A91,Compens80percent!$A$13:$M$560,12,0),0)</f>
        <v>0</v>
      </c>
      <c r="DP91" s="14">
        <f t="shared" si="518"/>
        <v>0</v>
      </c>
      <c r="DQ91" s="14">
        <f t="shared" si="519"/>
        <v>8324338.5</v>
      </c>
      <c r="DR91" s="14">
        <f t="shared" si="520"/>
        <v>9557.2198622273245</v>
      </c>
      <c r="DS91" s="14">
        <f>IFERROR(VLOOKUP($A91,SpecEd23!$A$21:$Z$550,14,0),0)</f>
        <v>871890.88538593508</v>
      </c>
      <c r="DT91" s="14">
        <f t="shared" si="521"/>
        <v>1003.2337353752978</v>
      </c>
      <c r="DU91" s="14">
        <f>IFERROR(VLOOKUP($A91,ECFE!$A$16:$AB$347,9,0),0)</f>
        <v>50914.350273600001</v>
      </c>
      <c r="DV91" s="14">
        <f t="shared" si="522"/>
        <v>58.584158482836258</v>
      </c>
      <c r="DW91" s="14">
        <f>IFERROR(VLOOKUP($A91,ParaFY19!$A$21:$Z$543,7,0),0)</f>
        <v>6664</v>
      </c>
      <c r="DX91" s="14">
        <f t="shared" si="523"/>
        <v>7.6678741854053021</v>
      </c>
      <c r="DY91" s="14">
        <f>IFERROR(VLOOKUP($A91,ConEnroll!$A$7:$S$341,13,0),0)</f>
        <v>9371.4</v>
      </c>
      <c r="DZ91" s="14">
        <f t="shared" si="524"/>
        <v>10.78312066943386</v>
      </c>
      <c r="EA91" s="14">
        <f t="shared" si="458"/>
        <v>66949.750273600002</v>
      </c>
      <c r="EB91" s="14">
        <f t="shared" si="525"/>
        <v>77.035153337675425</v>
      </c>
      <c r="EC91" s="14">
        <f t="shared" si="459"/>
        <v>9263179.1356595345</v>
      </c>
      <c r="ED91" s="14">
        <f t="shared" si="526"/>
        <v>10658.597264272019</v>
      </c>
      <c r="EE91" s="62"/>
      <c r="EF91" s="14">
        <f t="shared" si="460"/>
        <v>302.6923251364733</v>
      </c>
      <c r="EG91" s="14">
        <f t="shared" si="461"/>
        <v>39.142088008380824</v>
      </c>
      <c r="EH91" s="14">
        <f t="shared" si="462"/>
        <v>12.099392593327622</v>
      </c>
      <c r="EI91" s="14">
        <f t="shared" si="527"/>
        <v>353.93380573818172</v>
      </c>
      <c r="EJ91" s="37">
        <f t="shared" si="463"/>
        <v>3.4346954382587856E-2</v>
      </c>
      <c r="EK91" s="42"/>
      <c r="EL91" s="14" t="str">
        <f>IFERROR(VLOOKUP($A91,#REF!,27,0),"0")</f>
        <v>0</v>
      </c>
      <c r="EM91" s="14">
        <f t="shared" si="528"/>
        <v>0</v>
      </c>
      <c r="EN91" s="14" t="str">
        <f>IFERROR(VLOOKUP($A91,SpecEd23!#REF!,23,0)," ")</f>
        <v xml:space="preserve"> </v>
      </c>
      <c r="EO91" s="14" t="e">
        <f t="shared" si="529"/>
        <v>#VALUE!</v>
      </c>
      <c r="EP91" s="14">
        <f>IFERROR(VLOOKUP($A91,ECFE!#REF!,24,0),0)</f>
        <v>0</v>
      </c>
      <c r="EQ91" s="14">
        <f t="shared" si="530"/>
        <v>0</v>
      </c>
      <c r="ER91" s="14">
        <f>IFERROR(VLOOKUP($A91,#REF!,30,0),0)</f>
        <v>0</v>
      </c>
      <c r="ES91" s="14">
        <f t="shared" si="531"/>
        <v>0</v>
      </c>
      <c r="ET91" s="14">
        <f>IFERROR(VLOOKUP($A91,#REF!,12,0),0)</f>
        <v>0</v>
      </c>
      <c r="EU91" s="14">
        <f t="shared" si="532"/>
        <v>0</v>
      </c>
      <c r="EV91" s="14">
        <v>0</v>
      </c>
      <c r="EW91" s="14">
        <f t="shared" si="533"/>
        <v>0</v>
      </c>
      <c r="EX91" s="14">
        <f>IFERROR(VLOOKUP($A91,ConEnroll!$A$8:$S$601,16,0),0)</f>
        <v>197</v>
      </c>
      <c r="EY91" s="14">
        <f t="shared" si="534"/>
        <v>0.22667635271981459</v>
      </c>
      <c r="EZ91" s="14">
        <f t="shared" si="535"/>
        <v>197</v>
      </c>
      <c r="FA91" s="14">
        <f t="shared" si="536"/>
        <v>0.22667635271981459</v>
      </c>
      <c r="FB91" s="14" t="e">
        <f t="shared" si="537"/>
        <v>#VALUE!</v>
      </c>
      <c r="FC91" s="14" t="e">
        <f t="shared" si="538"/>
        <v>#VALUE!</v>
      </c>
      <c r="FD91" s="62"/>
      <c r="FE91" s="14">
        <f t="shared" si="464"/>
        <v>9578.3283755590473</v>
      </c>
      <c r="FF91" s="14" t="e">
        <f t="shared" si="465"/>
        <v>#VALUE!</v>
      </c>
      <c r="FG91" s="14">
        <f t="shared" si="539"/>
        <v>76.808476984955604</v>
      </c>
      <c r="FH91" s="14" t="e">
        <f t="shared" si="466"/>
        <v>#VALUE!</v>
      </c>
      <c r="FI91" s="37" t="e">
        <f t="shared" si="467"/>
        <v>#VALUE!</v>
      </c>
      <c r="FJ91" s="12"/>
      <c r="FK91" s="14" t="str">
        <f>IFERROR(VLOOKUP($A91,#REF!,27,0),"0")</f>
        <v>0</v>
      </c>
      <c r="FL91" s="14">
        <f t="shared" si="540"/>
        <v>0</v>
      </c>
      <c r="FM91" s="14" t="str">
        <f>IFERROR(VLOOKUP($A91,SpecEd23!$X$22:$Y$610,59,0)," ")</f>
        <v xml:space="preserve"> </v>
      </c>
      <c r="FN91" s="14" t="e">
        <f t="shared" si="541"/>
        <v>#VALUE!</v>
      </c>
      <c r="FO91" s="14">
        <f>IFERROR(VLOOKUP($A91,ECFE!#REF!,26,0),0)</f>
        <v>0</v>
      </c>
      <c r="FP91" s="14">
        <f t="shared" si="542"/>
        <v>0</v>
      </c>
      <c r="FQ91" s="14">
        <f>IFERROR(VLOOKUP($A91,#REF!,16,0),0)</f>
        <v>0</v>
      </c>
      <c r="FR91" s="14">
        <f t="shared" si="543"/>
        <v>0</v>
      </c>
      <c r="FS91" s="14">
        <f>IFERROR(VLOOKUP($A91,#REF!,12,0),0)</f>
        <v>0</v>
      </c>
      <c r="FT91" s="14">
        <f t="shared" si="544"/>
        <v>0</v>
      </c>
      <c r="FU91" s="14">
        <v>0</v>
      </c>
      <c r="FV91" s="14">
        <f t="shared" si="545"/>
        <v>0</v>
      </c>
      <c r="FW91" s="14">
        <f>IFERROR(VLOOKUP($A91,ConEnroll!$A$8:$S$601,16,0),0)</f>
        <v>197</v>
      </c>
      <c r="FX91" s="14">
        <f t="shared" si="546"/>
        <v>0.22667635271981459</v>
      </c>
      <c r="FY91" s="14">
        <f t="shared" si="547"/>
        <v>197</v>
      </c>
      <c r="FZ91" s="14">
        <f t="shared" si="548"/>
        <v>0.22667635271981459</v>
      </c>
      <c r="GA91" s="14" t="e">
        <f t="shared" si="549"/>
        <v>#VALUE!</v>
      </c>
      <c r="GB91" s="14" t="e">
        <f t="shared" si="550"/>
        <v>#VALUE!</v>
      </c>
      <c r="GC91" s="39"/>
      <c r="GD91" s="14">
        <f t="shared" si="468"/>
        <v>-9275.636050422574</v>
      </c>
      <c r="GE91" s="14" t="e">
        <f t="shared" si="469"/>
        <v>#VALUE!</v>
      </c>
      <c r="GF91" s="14">
        <f t="shared" si="470"/>
        <v>-64.709084391627982</v>
      </c>
      <c r="GG91" s="14" t="e">
        <f t="shared" si="471"/>
        <v>#VALUE!</v>
      </c>
      <c r="GH91" s="37" t="e">
        <f t="shared" si="472"/>
        <v>#VALUE!</v>
      </c>
    </row>
    <row r="92" spans="1:190" ht="12.5" x14ac:dyDescent="0.25">
      <c r="A92" s="67">
        <v>229</v>
      </c>
      <c r="B92" s="35">
        <v>1</v>
      </c>
      <c r="C92" s="14">
        <v>6</v>
      </c>
      <c r="D92" s="14"/>
      <c r="E92" s="14"/>
      <c r="F92" s="35" t="s">
        <v>2446</v>
      </c>
      <c r="G92" s="41"/>
      <c r="H92" s="14">
        <f>IFERROR(VLOOKUP($A92,BaseFY22!$A$7:$AK$528,6,0),0)</f>
        <v>369</v>
      </c>
      <c r="I92" s="14">
        <f>IFERROR(VLOOKUP($A92,BaseFY22!$A$7:$AK$528,28,0),0)</f>
        <v>3465024.5</v>
      </c>
      <c r="J92" s="14">
        <f t="shared" si="473"/>
        <v>9390.3102981029806</v>
      </c>
      <c r="K92" s="14">
        <f>IFERROR(VLOOKUP($A92,SpecEd22!$A$21:$BB$605,24,0)," ")</f>
        <v>466462.30805840594</v>
      </c>
      <c r="L92" s="14">
        <f t="shared" si="474"/>
        <v>1264.1254960932411</v>
      </c>
      <c r="M92" s="14">
        <f>IFERROR(VLOOKUP($A92,ECFE!$A$16:$AB$347,7,0),0)</f>
        <v>22656.149999999998</v>
      </c>
      <c r="N92" s="14">
        <f t="shared" si="441"/>
        <v>61.398780487804871</v>
      </c>
      <c r="O92" s="14">
        <v>0</v>
      </c>
      <c r="P92" s="14">
        <f t="shared" si="441"/>
        <v>0</v>
      </c>
      <c r="Q92" s="14">
        <f>IFERROR(VLOOKUP($A92,ConEnroll!$A$7:$S$337,10,0),0)</f>
        <v>1153.4000000000001</v>
      </c>
      <c r="R92" s="14">
        <f t="shared" si="475"/>
        <v>3.1257452574525746</v>
      </c>
      <c r="S92" s="14">
        <f t="shared" si="442"/>
        <v>23809.55</v>
      </c>
      <c r="T92" s="14">
        <f t="shared" si="476"/>
        <v>64.524525745257449</v>
      </c>
      <c r="U92" s="14">
        <f t="shared" si="443"/>
        <v>3955296.3580584056</v>
      </c>
      <c r="V92" s="14">
        <f t="shared" si="477"/>
        <v>10718.960319941478</v>
      </c>
      <c r="W92" s="42"/>
      <c r="X92" s="14">
        <f>IFERROR(VLOOKUP($A92,HouseFY22!$A$6:$AJ$528,28,0),0)</f>
        <v>3521725.5</v>
      </c>
      <c r="Y92" s="14">
        <f t="shared" si="478"/>
        <v>9543.9715447154467</v>
      </c>
      <c r="Z92" s="14">
        <f>IFERROR(VLOOKUP($A92,Compens80percent!$A$13:$M$560,12,0),0)</f>
        <v>0</v>
      </c>
      <c r="AA92" s="14">
        <f t="shared" si="478"/>
        <v>0</v>
      </c>
      <c r="AB92" s="14">
        <f t="shared" si="479"/>
        <v>3521725.5</v>
      </c>
      <c r="AC92" s="14">
        <f t="shared" si="478"/>
        <v>9543.9715447154467</v>
      </c>
      <c r="AD92" s="14">
        <f>IFERROR(VLOOKUP(A92,SpecEd22!$A$21:$Z$550,14,0),0)</f>
        <v>467209.70082965179</v>
      </c>
      <c r="AE92" s="14">
        <f t="shared" si="480"/>
        <v>1266.1509507578639</v>
      </c>
      <c r="AF92" s="14">
        <f>IFERROR(VLOOKUP($A92,ECFE!$A$16:$AB$348,8,0),0)</f>
        <v>23109.273000000001</v>
      </c>
      <c r="AG92" s="14">
        <f t="shared" si="481"/>
        <v>62.626756097560978</v>
      </c>
      <c r="AH92" s="14">
        <f>IFERROR(VLOOKUP(A92,ParaFY19!$A$21:$Z$543,7,0),0)</f>
        <v>1764</v>
      </c>
      <c r="AI92" s="14">
        <f t="shared" si="482"/>
        <v>4.7804878048780486</v>
      </c>
      <c r="AJ92" s="14">
        <f>IFERROR(VLOOKUP(A92,ConEnroll!$A$7:$S$341,13,0),0)</f>
        <v>1441.75</v>
      </c>
      <c r="AK92" s="14">
        <f t="shared" si="483"/>
        <v>3.9071815718157183</v>
      </c>
      <c r="AL92" s="14">
        <f t="shared" si="439"/>
        <v>26315.023000000001</v>
      </c>
      <c r="AM92" s="14">
        <f t="shared" si="484"/>
        <v>71.314425474254747</v>
      </c>
      <c r="AN92" s="14">
        <f t="shared" si="485"/>
        <v>4015250.2238296517</v>
      </c>
      <c r="AO92" s="14">
        <f t="shared" si="486"/>
        <v>10881.436920947566</v>
      </c>
      <c r="AP92" s="62"/>
      <c r="AQ92" s="14">
        <f t="shared" si="440"/>
        <v>153.66124661246613</v>
      </c>
      <c r="AR92" s="14">
        <f t="shared" si="444"/>
        <v>2.0254546646228846</v>
      </c>
      <c r="AS92" s="14">
        <f t="shared" si="445"/>
        <v>6.7898997289972982</v>
      </c>
      <c r="AT92" s="14">
        <f t="shared" si="487"/>
        <v>162.4766010060863</v>
      </c>
      <c r="AU92" s="37">
        <f t="shared" si="446"/>
        <v>1.5157869434763742E-2</v>
      </c>
      <c r="AV92" s="42"/>
      <c r="AW92" s="14" t="str">
        <f>IFERROR(VLOOKUP($A92,#REF!,27,0),"0")</f>
        <v>0</v>
      </c>
      <c r="AX92" s="14">
        <f t="shared" si="488"/>
        <v>0</v>
      </c>
      <c r="AY92" s="14" t="str">
        <f>IFERROR(VLOOKUP($A92,SpecEd22!#REF!,23,0)," ")</f>
        <v xml:space="preserve"> </v>
      </c>
      <c r="AZ92" s="14" t="e">
        <f t="shared" si="489"/>
        <v>#VALUE!</v>
      </c>
      <c r="BA92" s="14">
        <f>IFERROR(VLOOKUP($A92,ECFE!#REF!,23,0),0)</f>
        <v>0</v>
      </c>
      <c r="BB92" s="14">
        <f t="shared" si="490"/>
        <v>0</v>
      </c>
      <c r="BC92" s="14">
        <f>IFERROR(VLOOKUP($A92,#REF!,17,0),0)</f>
        <v>0</v>
      </c>
      <c r="BD92" s="14">
        <f t="shared" si="491"/>
        <v>0</v>
      </c>
      <c r="BE92" s="14">
        <f>IFERROR(VLOOKUP($A92,#REF!,9,0),0)</f>
        <v>0</v>
      </c>
      <c r="BF92" s="14">
        <f t="shared" si="492"/>
        <v>0</v>
      </c>
      <c r="BG92" s="14">
        <v>0</v>
      </c>
      <c r="BH92" s="14">
        <f t="shared" si="493"/>
        <v>0</v>
      </c>
      <c r="BI92" s="14">
        <f>IFERROR(VLOOKUP($A92,ConEnroll!$A$8:$S$601,15,0),0)</f>
        <v>-30</v>
      </c>
      <c r="BJ92" s="14">
        <f t="shared" si="494"/>
        <v>-8.1300813008130079E-2</v>
      </c>
      <c r="BK92" s="14">
        <f t="shared" si="495"/>
        <v>-30</v>
      </c>
      <c r="BL92" s="14">
        <f t="shared" si="496"/>
        <v>-8.1300813008130079E-2</v>
      </c>
      <c r="BM92" s="14" t="e">
        <f t="shared" si="497"/>
        <v>#VALUE!</v>
      </c>
      <c r="BN92" s="14" t="e">
        <f t="shared" si="498"/>
        <v>#VALUE!</v>
      </c>
      <c r="BO92" s="42"/>
      <c r="BP92" s="14">
        <f t="shared" si="447"/>
        <v>9543.9715447154467</v>
      </c>
      <c r="BQ92" s="14" t="e">
        <f t="shared" si="448"/>
        <v>#VALUE!</v>
      </c>
      <c r="BR92" s="14">
        <f t="shared" si="499"/>
        <v>71.395726287262875</v>
      </c>
      <c r="BS92" s="14" t="e">
        <f t="shared" si="449"/>
        <v>#VALUE!</v>
      </c>
      <c r="BT92" s="37" t="e">
        <f t="shared" si="450"/>
        <v>#VALUE!</v>
      </c>
      <c r="BU92" s="41"/>
      <c r="BV92" s="14" t="str">
        <f>IFERROR(VLOOKUP($A92,#REF!,27,0),"0")</f>
        <v>0</v>
      </c>
      <c r="BW92" s="14">
        <f t="shared" si="500"/>
        <v>0</v>
      </c>
      <c r="BX92" s="14" t="str">
        <f>IFERROR(VLOOKUP($A92,SpecEd22!$Z$22:$AV$606,59,0)," ")</f>
        <v xml:space="preserve"> </v>
      </c>
      <c r="BY92" s="14" t="e">
        <f t="shared" si="501"/>
        <v>#VALUE!</v>
      </c>
      <c r="BZ92" s="14">
        <f>IFERROR(VLOOKUP($A92,ECFE!#REF!,25,0),0)</f>
        <v>0</v>
      </c>
      <c r="CA92" s="14">
        <f t="shared" si="502"/>
        <v>0</v>
      </c>
      <c r="CB92" s="14">
        <f>IFERROR(VLOOKUP($A92,#REF!,17,0),0)</f>
        <v>0</v>
      </c>
      <c r="CC92" s="14">
        <f t="shared" si="503"/>
        <v>0</v>
      </c>
      <c r="CD92" s="14">
        <f>IFERROR(VLOOKUP($A92,#REF!,9,0),0)</f>
        <v>0</v>
      </c>
      <c r="CE92" s="14">
        <f t="shared" si="504"/>
        <v>0</v>
      </c>
      <c r="CF92" s="14">
        <v>0</v>
      </c>
      <c r="CG92" s="14">
        <f t="shared" si="505"/>
        <v>0</v>
      </c>
      <c r="CH92" s="14">
        <f>IFERROR(VLOOKUP($A92,ConEnroll!$A$8:$S$601,15,0),0)</f>
        <v>-30</v>
      </c>
      <c r="CI92" s="14">
        <f t="shared" si="506"/>
        <v>-8.1300813008130079E-2</v>
      </c>
      <c r="CJ92" s="14">
        <f t="shared" si="507"/>
        <v>-30</v>
      </c>
      <c r="CK92" s="14">
        <f t="shared" si="508"/>
        <v>-8.1300813008130079E-2</v>
      </c>
      <c r="CL92" s="14" t="e">
        <f t="shared" si="509"/>
        <v>#VALUE!</v>
      </c>
      <c r="CM92" s="14" t="e">
        <f t="shared" si="510"/>
        <v>#VALUE!</v>
      </c>
      <c r="CN92" s="42"/>
      <c r="CO92" s="14">
        <f t="shared" si="451"/>
        <v>-9390.3102981029806</v>
      </c>
      <c r="CP92" s="14" t="e">
        <f t="shared" si="452"/>
        <v>#VALUE!</v>
      </c>
      <c r="CQ92" s="14">
        <f t="shared" si="453"/>
        <v>-64.605826558265576</v>
      </c>
      <c r="CR92" s="14" t="e">
        <f t="shared" si="454"/>
        <v>#VALUE!</v>
      </c>
      <c r="CS92" s="37" t="e">
        <f t="shared" si="455"/>
        <v>#VALUE!</v>
      </c>
      <c r="CT92" s="239"/>
      <c r="CU92" s="239"/>
      <c r="CV92" s="468"/>
      <c r="CW92" s="14">
        <f>IFERROR(VLOOKUP($A92,BaseFY23!$A$7:$AK$527,6,0),0)</f>
        <v>369.22857099999999</v>
      </c>
      <c r="CX92" s="14">
        <f>IFERROR(VLOOKUP($A92,BaseFY23!$A$7:$AN$528,28,0),0)</f>
        <v>3450869.0888220002</v>
      </c>
      <c r="CY92" s="14">
        <f t="shared" si="511"/>
        <v>9346.1594249758109</v>
      </c>
      <c r="CZ92" s="14">
        <f>IFERROR(VLOOKUP($A92,SpecEd23!$A$21:$BB$605,23,0)," ")</f>
        <v>473115.43857193639</v>
      </c>
      <c r="DA92" s="14">
        <f t="shared" si="512"/>
        <v>1281.3619414407028</v>
      </c>
      <c r="DB92" s="14">
        <f>IFERROR(VLOOKUP($A92,ECFE!$A$16:$AB$347,7,0),0)</f>
        <v>22656.149999999998</v>
      </c>
      <c r="DC92" s="14">
        <f t="shared" si="513"/>
        <v>61.360771563910198</v>
      </c>
      <c r="DD92" s="14">
        <v>0</v>
      </c>
      <c r="DE92" s="14">
        <f t="shared" si="514"/>
        <v>0</v>
      </c>
      <c r="DF92" s="14">
        <f>IFERROR(VLOOKUP($A92,ConEnroll!$A$7:$S$338,10,0),0)</f>
        <v>1153.4000000000001</v>
      </c>
      <c r="DG92" s="14">
        <f t="shared" si="515"/>
        <v>3.1238102644012349</v>
      </c>
      <c r="DH92" s="14">
        <f t="shared" si="456"/>
        <v>23809.55</v>
      </c>
      <c r="DI92" s="14">
        <f t="shared" si="516"/>
        <v>64.484581828311434</v>
      </c>
      <c r="DJ92" s="14">
        <f t="shared" si="457"/>
        <v>3947794.0773939365</v>
      </c>
      <c r="DK92" s="14">
        <f t="shared" si="517"/>
        <v>10692.005948244825</v>
      </c>
      <c r="DL92" s="42"/>
      <c r="DM92" s="14">
        <f>IFERROR(VLOOKUP($A92,HouseFY23!$A$7:$AJ$528,28,0),0)</f>
        <v>3566913.6876190002</v>
      </c>
      <c r="DN92" s="14">
        <f t="shared" si="518"/>
        <v>9660.4487511856187</v>
      </c>
      <c r="DO92" s="14">
        <f>IFERROR(VLOOKUP($A92,Compens80percent!$A$13:$M$560,12,0),0)</f>
        <v>0</v>
      </c>
      <c r="DP92" s="14">
        <f t="shared" si="518"/>
        <v>0</v>
      </c>
      <c r="DQ92" s="14">
        <f t="shared" si="519"/>
        <v>3566913.6876190002</v>
      </c>
      <c r="DR92" s="14">
        <f t="shared" si="520"/>
        <v>9666.4327577750682</v>
      </c>
      <c r="DS92" s="14">
        <f>IFERROR(VLOOKUP($A92,SpecEd23!$A$21:$Z$550,14,0),0)</f>
        <v>475254.47334390919</v>
      </c>
      <c r="DT92" s="14">
        <f t="shared" si="521"/>
        <v>1287.1551951051729</v>
      </c>
      <c r="DU92" s="14">
        <f>IFERROR(VLOOKUP($A92,ECFE!$A$16:$AB$347,9,0),0)</f>
        <v>23571.458460000002</v>
      </c>
      <c r="DV92" s="14">
        <f t="shared" si="522"/>
        <v>63.839746735092184</v>
      </c>
      <c r="DW92" s="14">
        <f>IFERROR(VLOOKUP($A92,ParaFY19!$A$21:$Z$543,7,0),0)</f>
        <v>1764</v>
      </c>
      <c r="DX92" s="14">
        <f t="shared" si="523"/>
        <v>4.7775284432146501</v>
      </c>
      <c r="DY92" s="14">
        <f>IFERROR(VLOOKUP($A92,ConEnroll!$A$7:$S$341,13,0),0)</f>
        <v>1441.75</v>
      </c>
      <c r="DZ92" s="14">
        <f t="shared" si="524"/>
        <v>3.9047628305015434</v>
      </c>
      <c r="EA92" s="14">
        <f t="shared" si="458"/>
        <v>26777.208460000002</v>
      </c>
      <c r="EB92" s="14">
        <f t="shared" si="525"/>
        <v>72.52203800880838</v>
      </c>
      <c r="EC92" s="14">
        <f t="shared" si="459"/>
        <v>4068945.3694229093</v>
      </c>
      <c r="ED92" s="14">
        <f t="shared" si="526"/>
        <v>11020.125984299599</v>
      </c>
      <c r="EE92" s="62"/>
      <c r="EF92" s="14">
        <f t="shared" si="460"/>
        <v>314.28932620980777</v>
      </c>
      <c r="EG92" s="14">
        <f t="shared" si="461"/>
        <v>5.7932536644700576</v>
      </c>
      <c r="EH92" s="14">
        <f t="shared" si="462"/>
        <v>8.037456180496946</v>
      </c>
      <c r="EI92" s="14">
        <f t="shared" si="527"/>
        <v>328.1200360547748</v>
      </c>
      <c r="EJ92" s="37">
        <f t="shared" si="463"/>
        <v>3.0688351432187354E-2</v>
      </c>
      <c r="EK92" s="42"/>
      <c r="EL92" s="14" t="str">
        <f>IFERROR(VLOOKUP($A92,#REF!,27,0),"0")</f>
        <v>0</v>
      </c>
      <c r="EM92" s="14">
        <f t="shared" si="528"/>
        <v>0</v>
      </c>
      <c r="EN92" s="14" t="str">
        <f>IFERROR(VLOOKUP($A92,SpecEd23!#REF!,23,0)," ")</f>
        <v xml:space="preserve"> </v>
      </c>
      <c r="EO92" s="14" t="e">
        <f t="shared" si="529"/>
        <v>#VALUE!</v>
      </c>
      <c r="EP92" s="14">
        <f>IFERROR(VLOOKUP($A92,ECFE!#REF!,24,0),0)</f>
        <v>0</v>
      </c>
      <c r="EQ92" s="14">
        <f t="shared" si="530"/>
        <v>0</v>
      </c>
      <c r="ER92" s="14">
        <f>IFERROR(VLOOKUP($A92,#REF!,30,0),0)</f>
        <v>0</v>
      </c>
      <c r="ES92" s="14">
        <f t="shared" si="531"/>
        <v>0</v>
      </c>
      <c r="ET92" s="14">
        <f>IFERROR(VLOOKUP($A92,#REF!,12,0),0)</f>
        <v>0</v>
      </c>
      <c r="EU92" s="14">
        <f t="shared" si="532"/>
        <v>0</v>
      </c>
      <c r="EV92" s="14">
        <v>0</v>
      </c>
      <c r="EW92" s="14">
        <f t="shared" si="533"/>
        <v>0</v>
      </c>
      <c r="EX92" s="14">
        <f>IFERROR(VLOOKUP($A92,ConEnroll!$A$8:$S$601,16,0),0)</f>
        <v>199</v>
      </c>
      <c r="EY92" s="14">
        <f t="shared" si="534"/>
        <v>0.5389615420633308</v>
      </c>
      <c r="EZ92" s="14">
        <f t="shared" si="535"/>
        <v>199</v>
      </c>
      <c r="FA92" s="14">
        <f t="shared" si="536"/>
        <v>0.5389615420633308</v>
      </c>
      <c r="FB92" s="14" t="e">
        <f t="shared" si="537"/>
        <v>#VALUE!</v>
      </c>
      <c r="FC92" s="14" t="e">
        <f t="shared" si="538"/>
        <v>#VALUE!</v>
      </c>
      <c r="FD92" s="62"/>
      <c r="FE92" s="14">
        <f t="shared" si="464"/>
        <v>9660.4487511856187</v>
      </c>
      <c r="FF92" s="14" t="e">
        <f t="shared" si="465"/>
        <v>#VALUE!</v>
      </c>
      <c r="FG92" s="14">
        <f t="shared" si="539"/>
        <v>71.983076466745047</v>
      </c>
      <c r="FH92" s="14" t="e">
        <f t="shared" si="466"/>
        <v>#VALUE!</v>
      </c>
      <c r="FI92" s="37" t="e">
        <f t="shared" si="467"/>
        <v>#VALUE!</v>
      </c>
      <c r="FJ92" s="12"/>
      <c r="FK92" s="14" t="str">
        <f>IFERROR(VLOOKUP($A92,#REF!,27,0),"0")</f>
        <v>0</v>
      </c>
      <c r="FL92" s="14">
        <f t="shared" si="540"/>
        <v>0</v>
      </c>
      <c r="FM92" s="14" t="str">
        <f>IFERROR(VLOOKUP($A92,SpecEd23!$X$22:$Y$610,59,0)," ")</f>
        <v xml:space="preserve"> </v>
      </c>
      <c r="FN92" s="14" t="e">
        <f t="shared" si="541"/>
        <v>#VALUE!</v>
      </c>
      <c r="FO92" s="14">
        <f>IFERROR(VLOOKUP($A92,ECFE!#REF!,26,0),0)</f>
        <v>0</v>
      </c>
      <c r="FP92" s="14">
        <f t="shared" si="542"/>
        <v>0</v>
      </c>
      <c r="FQ92" s="14">
        <f>IFERROR(VLOOKUP($A92,#REF!,16,0),0)</f>
        <v>0</v>
      </c>
      <c r="FR92" s="14">
        <f t="shared" si="543"/>
        <v>0</v>
      </c>
      <c r="FS92" s="14">
        <f>IFERROR(VLOOKUP($A92,#REF!,12,0),0)</f>
        <v>0</v>
      </c>
      <c r="FT92" s="14">
        <f t="shared" si="544"/>
        <v>0</v>
      </c>
      <c r="FU92" s="14">
        <v>0</v>
      </c>
      <c r="FV92" s="14">
        <f t="shared" si="545"/>
        <v>0</v>
      </c>
      <c r="FW92" s="14">
        <f>IFERROR(VLOOKUP($A92,ConEnroll!$A$8:$S$601,16,0),0)</f>
        <v>199</v>
      </c>
      <c r="FX92" s="14">
        <f t="shared" si="546"/>
        <v>0.5389615420633308</v>
      </c>
      <c r="FY92" s="14">
        <f t="shared" si="547"/>
        <v>199</v>
      </c>
      <c r="FZ92" s="14">
        <f t="shared" si="548"/>
        <v>0.5389615420633308</v>
      </c>
      <c r="GA92" s="14" t="e">
        <f t="shared" si="549"/>
        <v>#VALUE!</v>
      </c>
      <c r="GB92" s="14" t="e">
        <f t="shared" si="550"/>
        <v>#VALUE!</v>
      </c>
      <c r="GC92" s="39"/>
      <c r="GD92" s="14">
        <f t="shared" si="468"/>
        <v>-9346.1594249758109</v>
      </c>
      <c r="GE92" s="14" t="e">
        <f t="shared" si="469"/>
        <v>#VALUE!</v>
      </c>
      <c r="GF92" s="14">
        <f t="shared" si="470"/>
        <v>-63.945620286248101</v>
      </c>
      <c r="GG92" s="14" t="e">
        <f t="shared" si="471"/>
        <v>#VALUE!</v>
      </c>
      <c r="GH92" s="37" t="e">
        <f t="shared" si="472"/>
        <v>#VALUE!</v>
      </c>
    </row>
    <row r="93" spans="1:190" ht="12.5" x14ac:dyDescent="0.25">
      <c r="A93" s="67">
        <v>238</v>
      </c>
      <c r="B93" s="35">
        <v>1</v>
      </c>
      <c r="C93" s="14">
        <v>6</v>
      </c>
      <c r="D93" s="14"/>
      <c r="E93" s="14"/>
      <c r="F93" s="35" t="s">
        <v>2447</v>
      </c>
      <c r="G93" s="41"/>
      <c r="H93" s="14">
        <f>IFERROR(VLOOKUP($A93,BaseFY22!$A$7:$AK$528,6,0),0)</f>
        <v>243</v>
      </c>
      <c r="I93" s="14">
        <f>IFERROR(VLOOKUP($A93,BaseFY22!$A$7:$AK$528,28,0),0)</f>
        <v>2588030.150442</v>
      </c>
      <c r="J93" s="14">
        <f t="shared" si="473"/>
        <v>10650.329837209876</v>
      </c>
      <c r="K93" s="14">
        <f>IFERROR(VLOOKUP($A93,SpecEd22!$A$21:$BB$605,24,0)," ")</f>
        <v>106038.6757803142</v>
      </c>
      <c r="L93" s="14">
        <f t="shared" si="474"/>
        <v>436.37315135931766</v>
      </c>
      <c r="M93" s="14">
        <f>IFERROR(VLOOKUP($A93,ECFE!$A$16:$AB$347,7,0),0)</f>
        <v>28848.830999999998</v>
      </c>
      <c r="N93" s="14">
        <f t="shared" si="441"/>
        <v>118.71946913580246</v>
      </c>
      <c r="O93" s="14">
        <v>0</v>
      </c>
      <c r="P93" s="14">
        <f t="shared" si="441"/>
        <v>0</v>
      </c>
      <c r="Q93" s="14">
        <f>IFERROR(VLOOKUP($A93,ConEnroll!$A$7:$S$337,10,0),0)</f>
        <v>0</v>
      </c>
      <c r="R93" s="14">
        <f t="shared" si="475"/>
        <v>0</v>
      </c>
      <c r="S93" s="14">
        <f t="shared" si="442"/>
        <v>28848.830999999998</v>
      </c>
      <c r="T93" s="14">
        <f t="shared" si="476"/>
        <v>118.71946913580246</v>
      </c>
      <c r="U93" s="14">
        <f t="shared" si="443"/>
        <v>2722917.6572223138</v>
      </c>
      <c r="V93" s="14">
        <f t="shared" si="477"/>
        <v>11205.422457704995</v>
      </c>
      <c r="W93" s="42"/>
      <c r="X93" s="14">
        <f>IFERROR(VLOOKUP($A93,HouseFY22!$A$6:$AJ$528,28,0),0)</f>
        <v>2625183.150442</v>
      </c>
      <c r="Y93" s="14">
        <f t="shared" si="478"/>
        <v>10803.222841325103</v>
      </c>
      <c r="Z93" s="14">
        <f>IFERROR(VLOOKUP($A93,Compens80percent!$A$13:$M$560,12,0),0)</f>
        <v>0</v>
      </c>
      <c r="AA93" s="14">
        <f t="shared" si="478"/>
        <v>0</v>
      </c>
      <c r="AB93" s="14">
        <f t="shared" si="479"/>
        <v>2625183.150442</v>
      </c>
      <c r="AC93" s="14">
        <f t="shared" si="478"/>
        <v>10803.222841325103</v>
      </c>
      <c r="AD93" s="14">
        <f>IFERROR(VLOOKUP(A93,SpecEd22!$A$21:$Z$550,14,0),0)</f>
        <v>114871.06274523406</v>
      </c>
      <c r="AE93" s="14">
        <f t="shared" si="480"/>
        <v>472.72042281989326</v>
      </c>
      <c r="AF93" s="14">
        <f>IFERROR(VLOOKUP($A93,ECFE!$A$16:$AB$348,8,0),0)</f>
        <v>29425.807620000003</v>
      </c>
      <c r="AG93" s="14">
        <f t="shared" si="481"/>
        <v>121.09385851851853</v>
      </c>
      <c r="AH93" s="14">
        <f>IFERROR(VLOOKUP(A93,ParaFY19!$A$21:$Z$543,7,0),0)</f>
        <v>1764</v>
      </c>
      <c r="AI93" s="14">
        <f t="shared" si="482"/>
        <v>7.2592592592592595</v>
      </c>
      <c r="AJ93" s="14">
        <f>IFERROR(VLOOKUP(A93,ConEnroll!$A$7:$S$341,13,0),0)</f>
        <v>0</v>
      </c>
      <c r="AK93" s="14">
        <f t="shared" si="483"/>
        <v>0</v>
      </c>
      <c r="AL93" s="14">
        <f t="shared" si="439"/>
        <v>31189.807620000003</v>
      </c>
      <c r="AM93" s="14">
        <f t="shared" si="484"/>
        <v>128.35311777777778</v>
      </c>
      <c r="AN93" s="14">
        <f t="shared" si="485"/>
        <v>2771244.0208072341</v>
      </c>
      <c r="AO93" s="14">
        <f t="shared" si="486"/>
        <v>11404.296381922773</v>
      </c>
      <c r="AP93" s="62"/>
      <c r="AQ93" s="14">
        <f t="shared" si="440"/>
        <v>152.89300411522709</v>
      </c>
      <c r="AR93" s="14">
        <f t="shared" si="444"/>
        <v>36.347271460575598</v>
      </c>
      <c r="AS93" s="14">
        <f t="shared" si="445"/>
        <v>9.6336486419753271</v>
      </c>
      <c r="AT93" s="14">
        <f t="shared" si="487"/>
        <v>198.87392421777801</v>
      </c>
      <c r="AU93" s="37">
        <f t="shared" si="446"/>
        <v>1.7748007713982234E-2</v>
      </c>
      <c r="AV93" s="42"/>
      <c r="AW93" s="14" t="str">
        <f>IFERROR(VLOOKUP($A93,#REF!,27,0),"0")</f>
        <v>0</v>
      </c>
      <c r="AX93" s="14">
        <f t="shared" si="488"/>
        <v>0</v>
      </c>
      <c r="AY93" s="14" t="str">
        <f>IFERROR(VLOOKUP($A93,SpecEd22!#REF!,23,0)," ")</f>
        <v xml:space="preserve"> </v>
      </c>
      <c r="AZ93" s="14" t="e">
        <f t="shared" si="489"/>
        <v>#VALUE!</v>
      </c>
      <c r="BA93" s="14">
        <f>IFERROR(VLOOKUP($A93,ECFE!#REF!,23,0),0)</f>
        <v>0</v>
      </c>
      <c r="BB93" s="14">
        <f t="shared" si="490"/>
        <v>0</v>
      </c>
      <c r="BC93" s="14">
        <f>IFERROR(VLOOKUP($A93,#REF!,17,0),0)</f>
        <v>0</v>
      </c>
      <c r="BD93" s="14">
        <f t="shared" si="491"/>
        <v>0</v>
      </c>
      <c r="BE93" s="14">
        <f>IFERROR(VLOOKUP($A93,#REF!,9,0),0)</f>
        <v>0</v>
      </c>
      <c r="BF93" s="14">
        <f t="shared" si="492"/>
        <v>0</v>
      </c>
      <c r="BG93" s="14">
        <v>0</v>
      </c>
      <c r="BH93" s="14">
        <f t="shared" si="493"/>
        <v>0</v>
      </c>
      <c r="BI93" s="14">
        <f>IFERROR(VLOOKUP($A93,ConEnroll!$A$8:$S$601,15,0),0)</f>
        <v>-38</v>
      </c>
      <c r="BJ93" s="14">
        <f t="shared" si="494"/>
        <v>-0.15637860082304528</v>
      </c>
      <c r="BK93" s="14">
        <f t="shared" si="495"/>
        <v>-38</v>
      </c>
      <c r="BL93" s="14">
        <f t="shared" si="496"/>
        <v>-0.15637860082304528</v>
      </c>
      <c r="BM93" s="14" t="e">
        <f t="shared" si="497"/>
        <v>#VALUE!</v>
      </c>
      <c r="BN93" s="14" t="e">
        <f t="shared" si="498"/>
        <v>#VALUE!</v>
      </c>
      <c r="BO93" s="42"/>
      <c r="BP93" s="14">
        <f t="shared" si="447"/>
        <v>10803.222841325103</v>
      </c>
      <c r="BQ93" s="14" t="e">
        <f t="shared" si="448"/>
        <v>#VALUE!</v>
      </c>
      <c r="BR93" s="14">
        <f t="shared" si="499"/>
        <v>128.50949637860083</v>
      </c>
      <c r="BS93" s="14" t="e">
        <f t="shared" si="449"/>
        <v>#VALUE!</v>
      </c>
      <c r="BT93" s="37" t="e">
        <f t="shared" si="450"/>
        <v>#VALUE!</v>
      </c>
      <c r="BU93" s="41"/>
      <c r="BV93" s="14" t="str">
        <f>IFERROR(VLOOKUP($A93,#REF!,27,0),"0")</f>
        <v>0</v>
      </c>
      <c r="BW93" s="14">
        <f t="shared" si="500"/>
        <v>0</v>
      </c>
      <c r="BX93" s="14" t="str">
        <f>IFERROR(VLOOKUP($A93,SpecEd22!$Z$22:$AV$606,59,0)," ")</f>
        <v xml:space="preserve"> </v>
      </c>
      <c r="BY93" s="14" t="e">
        <f t="shared" si="501"/>
        <v>#VALUE!</v>
      </c>
      <c r="BZ93" s="14">
        <f>IFERROR(VLOOKUP($A93,ECFE!#REF!,25,0),0)</f>
        <v>0</v>
      </c>
      <c r="CA93" s="14">
        <f t="shared" si="502"/>
        <v>0</v>
      </c>
      <c r="CB93" s="14">
        <f>IFERROR(VLOOKUP($A93,#REF!,17,0),0)</f>
        <v>0</v>
      </c>
      <c r="CC93" s="14">
        <f t="shared" si="503"/>
        <v>0</v>
      </c>
      <c r="CD93" s="14">
        <f>IFERROR(VLOOKUP($A93,#REF!,9,0),0)</f>
        <v>0</v>
      </c>
      <c r="CE93" s="14">
        <f t="shared" si="504"/>
        <v>0</v>
      </c>
      <c r="CF93" s="14">
        <v>0</v>
      </c>
      <c r="CG93" s="14">
        <f t="shared" si="505"/>
        <v>0</v>
      </c>
      <c r="CH93" s="14">
        <f>IFERROR(VLOOKUP($A93,ConEnroll!$A$8:$S$601,15,0),0)</f>
        <v>-38</v>
      </c>
      <c r="CI93" s="14">
        <f t="shared" si="506"/>
        <v>-0.15637860082304528</v>
      </c>
      <c r="CJ93" s="14">
        <f t="shared" si="507"/>
        <v>-38</v>
      </c>
      <c r="CK93" s="14">
        <f t="shared" si="508"/>
        <v>-0.15637860082304528</v>
      </c>
      <c r="CL93" s="14" t="e">
        <f t="shared" si="509"/>
        <v>#VALUE!</v>
      </c>
      <c r="CM93" s="14" t="e">
        <f t="shared" si="510"/>
        <v>#VALUE!</v>
      </c>
      <c r="CN93" s="42"/>
      <c r="CO93" s="14">
        <f t="shared" si="451"/>
        <v>-10650.329837209876</v>
      </c>
      <c r="CP93" s="14" t="e">
        <f t="shared" si="452"/>
        <v>#VALUE!</v>
      </c>
      <c r="CQ93" s="14">
        <f t="shared" si="453"/>
        <v>-118.8758477366255</v>
      </c>
      <c r="CR93" s="14" t="e">
        <f t="shared" si="454"/>
        <v>#VALUE!</v>
      </c>
      <c r="CS93" s="37" t="e">
        <f t="shared" si="455"/>
        <v>#VALUE!</v>
      </c>
      <c r="CT93" s="239"/>
      <c r="CU93" s="239"/>
      <c r="CV93" s="468"/>
      <c r="CW93" s="14">
        <f>IFERROR(VLOOKUP($A93,BaseFY23!$A$7:$AK$527,6,0),0)</f>
        <v>249</v>
      </c>
      <c r="CX93" s="14">
        <f>IFERROR(VLOOKUP($A93,BaseFY23!$A$7:$AN$528,28,0),0)</f>
        <v>2635506.566263</v>
      </c>
      <c r="CY93" s="14">
        <f t="shared" si="511"/>
        <v>10584.363719931727</v>
      </c>
      <c r="CZ93" s="14">
        <f>IFERROR(VLOOKUP($A93,SpecEd23!$A$21:$BB$605,23,0)," ")</f>
        <v>236967.61623009376</v>
      </c>
      <c r="DA93" s="14">
        <f t="shared" si="512"/>
        <v>951.67717361483437</v>
      </c>
      <c r="DB93" s="14">
        <f>IFERROR(VLOOKUP($A93,ECFE!$A$16:$AB$347,7,0),0)</f>
        <v>28848.830999999998</v>
      </c>
      <c r="DC93" s="14">
        <f t="shared" si="513"/>
        <v>115.85875903614458</v>
      </c>
      <c r="DD93" s="14">
        <v>0</v>
      </c>
      <c r="DE93" s="14">
        <f t="shared" si="514"/>
        <v>0</v>
      </c>
      <c r="DF93" s="14">
        <f>IFERROR(VLOOKUP($A93,ConEnroll!$A$7:$S$338,10,0),0)</f>
        <v>0</v>
      </c>
      <c r="DG93" s="14">
        <f t="shared" si="515"/>
        <v>0</v>
      </c>
      <c r="DH93" s="14">
        <f t="shared" si="456"/>
        <v>28848.830999999998</v>
      </c>
      <c r="DI93" s="14">
        <f t="shared" si="516"/>
        <v>115.85875903614458</v>
      </c>
      <c r="DJ93" s="14">
        <f t="shared" si="457"/>
        <v>2901323.0134930937</v>
      </c>
      <c r="DK93" s="14">
        <f t="shared" si="517"/>
        <v>11651.899652582706</v>
      </c>
      <c r="DL93" s="42"/>
      <c r="DM93" s="14">
        <f>IFERROR(VLOOKUP($A93,HouseFY23!$A$7:$AJ$528,28,0),0)</f>
        <v>2717387.0213120002</v>
      </c>
      <c r="DN93" s="14">
        <f t="shared" si="518"/>
        <v>10913.200888803214</v>
      </c>
      <c r="DO93" s="14">
        <f>IFERROR(VLOOKUP($A93,Compens80percent!$A$13:$M$560,12,0),0)</f>
        <v>0</v>
      </c>
      <c r="DP93" s="14">
        <f t="shared" si="518"/>
        <v>0</v>
      </c>
      <c r="DQ93" s="14">
        <f t="shared" si="519"/>
        <v>2717387.0213120002</v>
      </c>
      <c r="DR93" s="14">
        <f t="shared" si="520"/>
        <v>11182.662639144033</v>
      </c>
      <c r="DS93" s="14">
        <f>IFERROR(VLOOKUP($A93,SpecEd23!$A$21:$Z$550,14,0),0)</f>
        <v>257533.91110546747</v>
      </c>
      <c r="DT93" s="14">
        <f t="shared" si="521"/>
        <v>1034.2727353633231</v>
      </c>
      <c r="DU93" s="14">
        <f>IFERROR(VLOOKUP($A93,ECFE!$A$16:$AB$347,9,0),0)</f>
        <v>30014.323772400003</v>
      </c>
      <c r="DV93" s="14">
        <f t="shared" si="522"/>
        <v>120.53945290120483</v>
      </c>
      <c r="DW93" s="14">
        <f>IFERROR(VLOOKUP($A93,ParaFY19!$A$21:$Z$543,7,0),0)</f>
        <v>1764</v>
      </c>
      <c r="DX93" s="14">
        <f t="shared" si="523"/>
        <v>7.0843373493975905</v>
      </c>
      <c r="DY93" s="14">
        <f>IFERROR(VLOOKUP($A93,ConEnroll!$A$7:$S$341,13,0),0)</f>
        <v>0</v>
      </c>
      <c r="DZ93" s="14">
        <f t="shared" si="524"/>
        <v>0</v>
      </c>
      <c r="EA93" s="14">
        <f t="shared" si="458"/>
        <v>31778.323772400003</v>
      </c>
      <c r="EB93" s="14">
        <f t="shared" si="525"/>
        <v>127.62379025060243</v>
      </c>
      <c r="EC93" s="14">
        <f t="shared" si="459"/>
        <v>3006699.2561898679</v>
      </c>
      <c r="ED93" s="14">
        <f t="shared" si="526"/>
        <v>12075.09741441714</v>
      </c>
      <c r="EE93" s="62"/>
      <c r="EF93" s="14">
        <f t="shared" si="460"/>
        <v>328.83716887148694</v>
      </c>
      <c r="EG93" s="14">
        <f t="shared" si="461"/>
        <v>82.595561748488763</v>
      </c>
      <c r="EH93" s="14">
        <f t="shared" si="462"/>
        <v>11.765031214457849</v>
      </c>
      <c r="EI93" s="14">
        <f t="shared" si="527"/>
        <v>423.19776183443355</v>
      </c>
      <c r="EJ93" s="37">
        <f t="shared" si="463"/>
        <v>3.6320065779199315E-2</v>
      </c>
      <c r="EK93" s="42"/>
      <c r="EL93" s="14" t="str">
        <f>IFERROR(VLOOKUP($A93,#REF!,27,0),"0")</f>
        <v>0</v>
      </c>
      <c r="EM93" s="14">
        <f t="shared" si="528"/>
        <v>0</v>
      </c>
      <c r="EN93" s="14" t="str">
        <f>IFERROR(VLOOKUP($A93,SpecEd23!#REF!,23,0)," ")</f>
        <v xml:space="preserve"> </v>
      </c>
      <c r="EO93" s="14" t="e">
        <f t="shared" si="529"/>
        <v>#VALUE!</v>
      </c>
      <c r="EP93" s="14">
        <f>IFERROR(VLOOKUP($A93,ECFE!#REF!,24,0),0)</f>
        <v>0</v>
      </c>
      <c r="EQ93" s="14">
        <f t="shared" si="530"/>
        <v>0</v>
      </c>
      <c r="ER93" s="14">
        <f>IFERROR(VLOOKUP($A93,#REF!,30,0),0)</f>
        <v>0</v>
      </c>
      <c r="ES93" s="14">
        <f t="shared" si="531"/>
        <v>0</v>
      </c>
      <c r="ET93" s="14">
        <f>IFERROR(VLOOKUP($A93,#REF!,12,0),0)</f>
        <v>0</v>
      </c>
      <c r="EU93" s="14">
        <f t="shared" si="532"/>
        <v>0</v>
      </c>
      <c r="EV93" s="14">
        <v>0</v>
      </c>
      <c r="EW93" s="14">
        <f t="shared" si="533"/>
        <v>0</v>
      </c>
      <c r="EX93" s="14">
        <f>IFERROR(VLOOKUP($A93,ConEnroll!$A$8:$S$601,16,0),0)</f>
        <v>200</v>
      </c>
      <c r="EY93" s="14">
        <f t="shared" si="534"/>
        <v>0.80321285140562249</v>
      </c>
      <c r="EZ93" s="14">
        <f t="shared" si="535"/>
        <v>200</v>
      </c>
      <c r="FA93" s="14">
        <f t="shared" si="536"/>
        <v>0.80321285140562249</v>
      </c>
      <c r="FB93" s="14" t="e">
        <f t="shared" si="537"/>
        <v>#VALUE!</v>
      </c>
      <c r="FC93" s="14" t="e">
        <f t="shared" si="538"/>
        <v>#VALUE!</v>
      </c>
      <c r="FD93" s="62"/>
      <c r="FE93" s="14">
        <f t="shared" si="464"/>
        <v>10913.200888803214</v>
      </c>
      <c r="FF93" s="14" t="e">
        <f t="shared" si="465"/>
        <v>#VALUE!</v>
      </c>
      <c r="FG93" s="14">
        <f t="shared" si="539"/>
        <v>126.82057739919681</v>
      </c>
      <c r="FH93" s="14" t="e">
        <f t="shared" si="466"/>
        <v>#VALUE!</v>
      </c>
      <c r="FI93" s="37" t="e">
        <f t="shared" si="467"/>
        <v>#VALUE!</v>
      </c>
      <c r="FJ93" s="12"/>
      <c r="FK93" s="14" t="str">
        <f>IFERROR(VLOOKUP($A93,#REF!,27,0),"0")</f>
        <v>0</v>
      </c>
      <c r="FL93" s="14">
        <f t="shared" si="540"/>
        <v>0</v>
      </c>
      <c r="FM93" s="14" t="str">
        <f>IFERROR(VLOOKUP($A93,SpecEd23!$X$22:$Y$610,59,0)," ")</f>
        <v xml:space="preserve"> </v>
      </c>
      <c r="FN93" s="14" t="e">
        <f t="shared" si="541"/>
        <v>#VALUE!</v>
      </c>
      <c r="FO93" s="14">
        <f>IFERROR(VLOOKUP($A93,ECFE!#REF!,26,0),0)</f>
        <v>0</v>
      </c>
      <c r="FP93" s="14">
        <f t="shared" si="542"/>
        <v>0</v>
      </c>
      <c r="FQ93" s="14">
        <f>IFERROR(VLOOKUP($A93,#REF!,16,0),0)</f>
        <v>0</v>
      </c>
      <c r="FR93" s="14">
        <f t="shared" si="543"/>
        <v>0</v>
      </c>
      <c r="FS93" s="14">
        <f>IFERROR(VLOOKUP($A93,#REF!,12,0),0)</f>
        <v>0</v>
      </c>
      <c r="FT93" s="14">
        <f t="shared" si="544"/>
        <v>0</v>
      </c>
      <c r="FU93" s="14">
        <v>0</v>
      </c>
      <c r="FV93" s="14">
        <f t="shared" si="545"/>
        <v>0</v>
      </c>
      <c r="FW93" s="14">
        <f>IFERROR(VLOOKUP($A93,ConEnroll!$A$8:$S$601,16,0),0)</f>
        <v>200</v>
      </c>
      <c r="FX93" s="14">
        <f t="shared" si="546"/>
        <v>0.80321285140562249</v>
      </c>
      <c r="FY93" s="14">
        <f t="shared" si="547"/>
        <v>200</v>
      </c>
      <c r="FZ93" s="14">
        <f t="shared" si="548"/>
        <v>0.80321285140562249</v>
      </c>
      <c r="GA93" s="14" t="e">
        <f t="shared" si="549"/>
        <v>#VALUE!</v>
      </c>
      <c r="GB93" s="14" t="e">
        <f t="shared" si="550"/>
        <v>#VALUE!</v>
      </c>
      <c r="GC93" s="39"/>
      <c r="GD93" s="14">
        <f t="shared" si="468"/>
        <v>-10584.363719931727</v>
      </c>
      <c r="GE93" s="14" t="e">
        <f t="shared" si="469"/>
        <v>#VALUE!</v>
      </c>
      <c r="GF93" s="14">
        <f t="shared" si="470"/>
        <v>-115.05554618473896</v>
      </c>
      <c r="GG93" s="14" t="e">
        <f t="shared" si="471"/>
        <v>#VALUE!</v>
      </c>
      <c r="GH93" s="37" t="e">
        <f t="shared" si="472"/>
        <v>#VALUE!</v>
      </c>
    </row>
    <row r="94" spans="1:190" ht="12.5" x14ac:dyDescent="0.25">
      <c r="A94" s="67">
        <v>239</v>
      </c>
      <c r="B94" s="35">
        <v>1</v>
      </c>
      <c r="C94" s="14">
        <v>6</v>
      </c>
      <c r="D94" s="14"/>
      <c r="E94" s="14"/>
      <c r="F94" s="35" t="s">
        <v>1782</v>
      </c>
      <c r="G94" s="41"/>
      <c r="H94" s="14">
        <f>IFERROR(VLOOKUP($A94,BaseFY22!$A$7:$AK$528,6,0),0)</f>
        <v>666</v>
      </c>
      <c r="I94" s="14">
        <f>IFERROR(VLOOKUP($A94,BaseFY22!$A$7:$AK$528,28,0),0)</f>
        <v>6432725.25</v>
      </c>
      <c r="J94" s="14">
        <f t="shared" si="473"/>
        <v>9658.7466216216217</v>
      </c>
      <c r="K94" s="14">
        <f>IFERROR(VLOOKUP($A94,SpecEd22!$A$21:$BB$605,24,0)," ")</f>
        <v>713465.76787546638</v>
      </c>
      <c r="L94" s="14">
        <f t="shared" si="474"/>
        <v>1071.2699217349345</v>
      </c>
      <c r="M94" s="14">
        <f>IFERROR(VLOOKUP($A94,ECFE!$A$16:$AB$347,7,0),0)</f>
        <v>35494.635000000002</v>
      </c>
      <c r="N94" s="14">
        <f t="shared" si="441"/>
        <v>53.295247747747752</v>
      </c>
      <c r="O94" s="14">
        <v>0</v>
      </c>
      <c r="P94" s="14">
        <f t="shared" si="441"/>
        <v>0</v>
      </c>
      <c r="Q94" s="14">
        <f>IFERROR(VLOOKUP($A94,ConEnroll!$A$7:$S$337,10,0),0)</f>
        <v>5662.16</v>
      </c>
      <c r="R94" s="14">
        <f t="shared" si="475"/>
        <v>8.5017417417417409</v>
      </c>
      <c r="S94" s="14">
        <f t="shared" si="442"/>
        <v>41156.794999999998</v>
      </c>
      <c r="T94" s="14">
        <f t="shared" si="476"/>
        <v>61.796989489489484</v>
      </c>
      <c r="U94" s="14">
        <f t="shared" si="443"/>
        <v>7187347.8128754664</v>
      </c>
      <c r="V94" s="14">
        <f t="shared" si="477"/>
        <v>10791.813532846045</v>
      </c>
      <c r="W94" s="42"/>
      <c r="X94" s="14">
        <f>IFERROR(VLOOKUP($A94,HouseFY22!$A$6:$AJ$528,28,0),0)</f>
        <v>6537625.25</v>
      </c>
      <c r="Y94" s="14">
        <f t="shared" si="478"/>
        <v>9816.2541291291291</v>
      </c>
      <c r="Z94" s="14">
        <f>IFERROR(VLOOKUP($A94,Compens80percent!$A$13:$M$560,12,0),0)</f>
        <v>0</v>
      </c>
      <c r="AA94" s="14">
        <f t="shared" si="478"/>
        <v>0</v>
      </c>
      <c r="AB94" s="14">
        <f t="shared" si="479"/>
        <v>6537625.25</v>
      </c>
      <c r="AC94" s="14">
        <f t="shared" si="478"/>
        <v>9816.2541291291291</v>
      </c>
      <c r="AD94" s="14">
        <f>IFERROR(VLOOKUP(A94,SpecEd22!$A$21:$Z$550,14,0),0)</f>
        <v>728172.05869810155</v>
      </c>
      <c r="AE94" s="14">
        <f t="shared" si="480"/>
        <v>1093.351439486639</v>
      </c>
      <c r="AF94" s="14">
        <f>IFERROR(VLOOKUP($A94,ECFE!$A$16:$AB$348,8,0),0)</f>
        <v>36204.527700000006</v>
      </c>
      <c r="AG94" s="14">
        <f t="shared" si="481"/>
        <v>54.361152702702711</v>
      </c>
      <c r="AH94" s="14">
        <f>IFERROR(VLOOKUP(A94,ParaFY19!$A$21:$Z$543,7,0),0)</f>
        <v>2744</v>
      </c>
      <c r="AI94" s="14">
        <f t="shared" si="482"/>
        <v>4.1201201201201201</v>
      </c>
      <c r="AJ94" s="14">
        <f>IFERROR(VLOOKUP(A94,ConEnroll!$A$7:$S$341,13,0),0)</f>
        <v>7077.7</v>
      </c>
      <c r="AK94" s="14">
        <f t="shared" si="483"/>
        <v>10.627177177177177</v>
      </c>
      <c r="AL94" s="14">
        <f t="shared" si="439"/>
        <v>46026.227700000003</v>
      </c>
      <c r="AM94" s="14">
        <f t="shared" si="484"/>
        <v>69.108450000000005</v>
      </c>
      <c r="AN94" s="14">
        <f t="shared" si="485"/>
        <v>7311823.5363981016</v>
      </c>
      <c r="AO94" s="14">
        <f t="shared" si="486"/>
        <v>10978.714018615769</v>
      </c>
      <c r="AP94" s="62"/>
      <c r="AQ94" s="14">
        <f t="shared" si="440"/>
        <v>157.5075075075074</v>
      </c>
      <c r="AR94" s="14">
        <f t="shared" si="444"/>
        <v>22.081517751704496</v>
      </c>
      <c r="AS94" s="14">
        <f t="shared" si="445"/>
        <v>7.3114605105105213</v>
      </c>
      <c r="AT94" s="14">
        <f t="shared" si="487"/>
        <v>186.90048576972242</v>
      </c>
      <c r="AU94" s="37">
        <f t="shared" si="446"/>
        <v>1.7318728237925043E-2</v>
      </c>
      <c r="AV94" s="42"/>
      <c r="AW94" s="14" t="str">
        <f>IFERROR(VLOOKUP($A94,#REF!,27,0),"0")</f>
        <v>0</v>
      </c>
      <c r="AX94" s="14">
        <f t="shared" si="488"/>
        <v>0</v>
      </c>
      <c r="AY94" s="14" t="str">
        <f>IFERROR(VLOOKUP($A94,SpecEd22!#REF!,23,0)," ")</f>
        <v xml:space="preserve"> </v>
      </c>
      <c r="AZ94" s="14" t="e">
        <f t="shared" si="489"/>
        <v>#VALUE!</v>
      </c>
      <c r="BA94" s="14">
        <f>IFERROR(VLOOKUP($A94,ECFE!#REF!,23,0),0)</f>
        <v>0</v>
      </c>
      <c r="BB94" s="14">
        <f t="shared" si="490"/>
        <v>0</v>
      </c>
      <c r="BC94" s="14">
        <f>IFERROR(VLOOKUP($A94,#REF!,17,0),0)</f>
        <v>0</v>
      </c>
      <c r="BD94" s="14">
        <f t="shared" si="491"/>
        <v>0</v>
      </c>
      <c r="BE94" s="14">
        <f>IFERROR(VLOOKUP($A94,#REF!,9,0),0)</f>
        <v>0</v>
      </c>
      <c r="BF94" s="14">
        <f t="shared" si="492"/>
        <v>0</v>
      </c>
      <c r="BG94" s="14">
        <v>0</v>
      </c>
      <c r="BH94" s="14">
        <f t="shared" si="493"/>
        <v>0</v>
      </c>
      <c r="BI94" s="14">
        <f>IFERROR(VLOOKUP($A94,ConEnroll!$A$8:$S$601,15,0),0)</f>
        <v>-36</v>
      </c>
      <c r="BJ94" s="14">
        <f t="shared" si="494"/>
        <v>-5.4054054054054057E-2</v>
      </c>
      <c r="BK94" s="14">
        <f t="shared" si="495"/>
        <v>-36</v>
      </c>
      <c r="BL94" s="14">
        <f t="shared" si="496"/>
        <v>-5.4054054054054057E-2</v>
      </c>
      <c r="BM94" s="14" t="e">
        <f t="shared" si="497"/>
        <v>#VALUE!</v>
      </c>
      <c r="BN94" s="14" t="e">
        <f t="shared" si="498"/>
        <v>#VALUE!</v>
      </c>
      <c r="BO94" s="42"/>
      <c r="BP94" s="14">
        <f t="shared" si="447"/>
        <v>9816.2541291291291</v>
      </c>
      <c r="BQ94" s="14" t="e">
        <f t="shared" si="448"/>
        <v>#VALUE!</v>
      </c>
      <c r="BR94" s="14">
        <f t="shared" si="499"/>
        <v>69.162504054054054</v>
      </c>
      <c r="BS94" s="14" t="e">
        <f t="shared" si="449"/>
        <v>#VALUE!</v>
      </c>
      <c r="BT94" s="37" t="e">
        <f t="shared" si="450"/>
        <v>#VALUE!</v>
      </c>
      <c r="BU94" s="41"/>
      <c r="BV94" s="14" t="str">
        <f>IFERROR(VLOOKUP($A94,#REF!,27,0),"0")</f>
        <v>0</v>
      </c>
      <c r="BW94" s="14">
        <f t="shared" si="500"/>
        <v>0</v>
      </c>
      <c r="BX94" s="14" t="str">
        <f>IFERROR(VLOOKUP($A94,SpecEd22!$Z$22:$AV$606,59,0)," ")</f>
        <v xml:space="preserve"> </v>
      </c>
      <c r="BY94" s="14" t="e">
        <f t="shared" si="501"/>
        <v>#VALUE!</v>
      </c>
      <c r="BZ94" s="14">
        <f>IFERROR(VLOOKUP($A94,ECFE!#REF!,25,0),0)</f>
        <v>0</v>
      </c>
      <c r="CA94" s="14">
        <f t="shared" si="502"/>
        <v>0</v>
      </c>
      <c r="CB94" s="14">
        <f>IFERROR(VLOOKUP($A94,#REF!,17,0),0)</f>
        <v>0</v>
      </c>
      <c r="CC94" s="14">
        <f t="shared" si="503"/>
        <v>0</v>
      </c>
      <c r="CD94" s="14">
        <f>IFERROR(VLOOKUP($A94,#REF!,9,0),0)</f>
        <v>0</v>
      </c>
      <c r="CE94" s="14">
        <f t="shared" si="504"/>
        <v>0</v>
      </c>
      <c r="CF94" s="14">
        <v>0</v>
      </c>
      <c r="CG94" s="14">
        <f t="shared" si="505"/>
        <v>0</v>
      </c>
      <c r="CH94" s="14">
        <f>IFERROR(VLOOKUP($A94,ConEnroll!$A$8:$S$601,15,0),0)</f>
        <v>-36</v>
      </c>
      <c r="CI94" s="14">
        <f t="shared" si="506"/>
        <v>-5.4054054054054057E-2</v>
      </c>
      <c r="CJ94" s="14">
        <f t="shared" si="507"/>
        <v>-36</v>
      </c>
      <c r="CK94" s="14">
        <f t="shared" si="508"/>
        <v>-5.4054054054054057E-2</v>
      </c>
      <c r="CL94" s="14" t="e">
        <f t="shared" si="509"/>
        <v>#VALUE!</v>
      </c>
      <c r="CM94" s="14" t="e">
        <f t="shared" si="510"/>
        <v>#VALUE!</v>
      </c>
      <c r="CN94" s="42"/>
      <c r="CO94" s="14">
        <f t="shared" si="451"/>
        <v>-9658.7466216216217</v>
      </c>
      <c r="CP94" s="14" t="e">
        <f t="shared" si="452"/>
        <v>#VALUE!</v>
      </c>
      <c r="CQ94" s="14">
        <f t="shared" si="453"/>
        <v>-61.85104354354354</v>
      </c>
      <c r="CR94" s="14" t="e">
        <f t="shared" si="454"/>
        <v>#VALUE!</v>
      </c>
      <c r="CS94" s="37" t="e">
        <f t="shared" si="455"/>
        <v>#VALUE!</v>
      </c>
      <c r="CT94" s="239"/>
      <c r="CU94" s="239"/>
      <c r="CV94" s="468"/>
      <c r="CW94" s="14">
        <f>IFERROR(VLOOKUP($A94,BaseFY23!$A$7:$AK$527,6,0),0)</f>
        <v>676.59799499999997</v>
      </c>
      <c r="CX94" s="14">
        <f>IFERROR(VLOOKUP($A94,BaseFY23!$A$7:$AN$528,28,0),0)</f>
        <v>6563441.5</v>
      </c>
      <c r="CY94" s="14">
        <f t="shared" si="511"/>
        <v>9700.6517141689146</v>
      </c>
      <c r="CZ94" s="14">
        <f>IFERROR(VLOOKUP($A94,SpecEd23!$A$21:$BB$605,23,0)," ")</f>
        <v>777753.14233293023</v>
      </c>
      <c r="DA94" s="14">
        <f t="shared" si="512"/>
        <v>1149.5055381193233</v>
      </c>
      <c r="DB94" s="14">
        <f>IFERROR(VLOOKUP($A94,ECFE!$A$16:$AB$347,7,0),0)</f>
        <v>35494.635000000002</v>
      </c>
      <c r="DC94" s="14">
        <f t="shared" si="513"/>
        <v>52.460449576117945</v>
      </c>
      <c r="DD94" s="14">
        <v>0</v>
      </c>
      <c r="DE94" s="14">
        <f t="shared" si="514"/>
        <v>0</v>
      </c>
      <c r="DF94" s="14">
        <f>IFERROR(VLOOKUP($A94,ConEnroll!$A$7:$S$338,10,0),0)</f>
        <v>5662.16</v>
      </c>
      <c r="DG94" s="14">
        <f t="shared" si="515"/>
        <v>8.3685734244601182</v>
      </c>
      <c r="DH94" s="14">
        <f t="shared" si="456"/>
        <v>41156.794999999998</v>
      </c>
      <c r="DI94" s="14">
        <f t="shared" si="516"/>
        <v>60.829023000578061</v>
      </c>
      <c r="DJ94" s="14">
        <f t="shared" si="457"/>
        <v>7382351.43733293</v>
      </c>
      <c r="DK94" s="14">
        <f t="shared" si="517"/>
        <v>10910.986275288815</v>
      </c>
      <c r="DL94" s="42"/>
      <c r="DM94" s="14">
        <f>IFERROR(VLOOKUP($A94,HouseFY23!$A$7:$AJ$528,28,0),0)</f>
        <v>6778000.5</v>
      </c>
      <c r="DN94" s="14">
        <f t="shared" si="518"/>
        <v>10017.766162608863</v>
      </c>
      <c r="DO94" s="14">
        <f>IFERROR(VLOOKUP($A94,Compens80percent!$A$13:$M$560,12,0),0)</f>
        <v>0</v>
      </c>
      <c r="DP94" s="14">
        <f t="shared" si="518"/>
        <v>0</v>
      </c>
      <c r="DQ94" s="14">
        <f t="shared" si="519"/>
        <v>6778000.5</v>
      </c>
      <c r="DR94" s="14">
        <f t="shared" si="520"/>
        <v>10177.177927927927</v>
      </c>
      <c r="DS94" s="14">
        <f>IFERROR(VLOOKUP($A94,SpecEd23!$A$21:$Z$550,14,0),0)</f>
        <v>808406.22211885487</v>
      </c>
      <c r="DT94" s="14">
        <f t="shared" si="521"/>
        <v>1194.8102537886696</v>
      </c>
      <c r="DU94" s="14">
        <f>IFERROR(VLOOKUP($A94,ECFE!$A$16:$AB$347,9,0),0)</f>
        <v>36928.618254000001</v>
      </c>
      <c r="DV94" s="14">
        <f t="shared" si="522"/>
        <v>54.579851738993113</v>
      </c>
      <c r="DW94" s="14">
        <f>IFERROR(VLOOKUP($A94,ParaFY19!$A$21:$Z$543,7,0),0)</f>
        <v>2744</v>
      </c>
      <c r="DX94" s="14">
        <f t="shared" si="523"/>
        <v>4.0555839956339215</v>
      </c>
      <c r="DY94" s="14">
        <f>IFERROR(VLOOKUP($A94,ConEnroll!$A$7:$S$341,13,0),0)</f>
        <v>7077.7</v>
      </c>
      <c r="DZ94" s="14">
        <f t="shared" si="524"/>
        <v>10.460716780575147</v>
      </c>
      <c r="EA94" s="14">
        <f t="shared" si="458"/>
        <v>46750.318253999998</v>
      </c>
      <c r="EB94" s="14">
        <f t="shared" si="525"/>
        <v>69.096152515202178</v>
      </c>
      <c r="EC94" s="14">
        <f t="shared" si="459"/>
        <v>7633157.040372855</v>
      </c>
      <c r="ED94" s="14">
        <f t="shared" si="526"/>
        <v>11281.672568912734</v>
      </c>
      <c r="EE94" s="62"/>
      <c r="EF94" s="14">
        <f t="shared" si="460"/>
        <v>317.11444843994832</v>
      </c>
      <c r="EG94" s="14">
        <f t="shared" si="461"/>
        <v>45.304715669346251</v>
      </c>
      <c r="EH94" s="14">
        <f t="shared" si="462"/>
        <v>8.2671295146241164</v>
      </c>
      <c r="EI94" s="14">
        <f t="shared" si="527"/>
        <v>370.68629362391869</v>
      </c>
      <c r="EJ94" s="37">
        <f t="shared" si="463"/>
        <v>3.3973674264759036E-2</v>
      </c>
      <c r="EK94" s="42"/>
      <c r="EL94" s="14" t="str">
        <f>IFERROR(VLOOKUP($A94,#REF!,27,0),"0")</f>
        <v>0</v>
      </c>
      <c r="EM94" s="14">
        <f t="shared" si="528"/>
        <v>0</v>
      </c>
      <c r="EN94" s="14" t="str">
        <f>IFERROR(VLOOKUP($A94,SpecEd23!#REF!,23,0)," ")</f>
        <v xml:space="preserve"> </v>
      </c>
      <c r="EO94" s="14" t="e">
        <f t="shared" si="529"/>
        <v>#VALUE!</v>
      </c>
      <c r="EP94" s="14">
        <f>IFERROR(VLOOKUP($A94,ECFE!#REF!,24,0),0)</f>
        <v>0</v>
      </c>
      <c r="EQ94" s="14">
        <f t="shared" si="530"/>
        <v>0</v>
      </c>
      <c r="ER94" s="14">
        <f>IFERROR(VLOOKUP($A94,#REF!,30,0),0)</f>
        <v>0</v>
      </c>
      <c r="ES94" s="14">
        <f t="shared" si="531"/>
        <v>0</v>
      </c>
      <c r="ET94" s="14">
        <f>IFERROR(VLOOKUP($A94,#REF!,12,0),0)</f>
        <v>0</v>
      </c>
      <c r="EU94" s="14">
        <f t="shared" si="532"/>
        <v>0</v>
      </c>
      <c r="EV94" s="14">
        <v>0</v>
      </c>
      <c r="EW94" s="14">
        <f t="shared" si="533"/>
        <v>0</v>
      </c>
      <c r="EX94" s="14">
        <f>IFERROR(VLOOKUP($A94,ConEnroll!$A$8:$S$601,16,0),0)</f>
        <v>203</v>
      </c>
      <c r="EY94" s="14">
        <f t="shared" si="534"/>
        <v>0.30003044865659112</v>
      </c>
      <c r="EZ94" s="14">
        <f t="shared" si="535"/>
        <v>203</v>
      </c>
      <c r="FA94" s="14">
        <f t="shared" si="536"/>
        <v>0.30003044865659112</v>
      </c>
      <c r="FB94" s="14" t="e">
        <f t="shared" si="537"/>
        <v>#VALUE!</v>
      </c>
      <c r="FC94" s="14" t="e">
        <f t="shared" si="538"/>
        <v>#VALUE!</v>
      </c>
      <c r="FD94" s="62"/>
      <c r="FE94" s="14">
        <f t="shared" si="464"/>
        <v>10017.766162608863</v>
      </c>
      <c r="FF94" s="14" t="e">
        <f t="shared" si="465"/>
        <v>#VALUE!</v>
      </c>
      <c r="FG94" s="14">
        <f t="shared" si="539"/>
        <v>68.796122066545593</v>
      </c>
      <c r="FH94" s="14" t="e">
        <f t="shared" si="466"/>
        <v>#VALUE!</v>
      </c>
      <c r="FI94" s="37" t="e">
        <f t="shared" si="467"/>
        <v>#VALUE!</v>
      </c>
      <c r="FJ94" s="12"/>
      <c r="FK94" s="14" t="str">
        <f>IFERROR(VLOOKUP($A94,#REF!,27,0),"0")</f>
        <v>0</v>
      </c>
      <c r="FL94" s="14">
        <f t="shared" si="540"/>
        <v>0</v>
      </c>
      <c r="FM94" s="14" t="str">
        <f>IFERROR(VLOOKUP($A94,SpecEd23!$X$22:$Y$610,59,0)," ")</f>
        <v xml:space="preserve"> </v>
      </c>
      <c r="FN94" s="14" t="e">
        <f t="shared" si="541"/>
        <v>#VALUE!</v>
      </c>
      <c r="FO94" s="14">
        <f>IFERROR(VLOOKUP($A94,ECFE!#REF!,26,0),0)</f>
        <v>0</v>
      </c>
      <c r="FP94" s="14">
        <f t="shared" si="542"/>
        <v>0</v>
      </c>
      <c r="FQ94" s="14">
        <f>IFERROR(VLOOKUP($A94,#REF!,16,0),0)</f>
        <v>0</v>
      </c>
      <c r="FR94" s="14">
        <f t="shared" si="543"/>
        <v>0</v>
      </c>
      <c r="FS94" s="14">
        <f>IFERROR(VLOOKUP($A94,#REF!,12,0),0)</f>
        <v>0</v>
      </c>
      <c r="FT94" s="14">
        <f t="shared" si="544"/>
        <v>0</v>
      </c>
      <c r="FU94" s="14">
        <v>0</v>
      </c>
      <c r="FV94" s="14">
        <f t="shared" si="545"/>
        <v>0</v>
      </c>
      <c r="FW94" s="14">
        <f>IFERROR(VLOOKUP($A94,ConEnroll!$A$8:$S$601,16,0),0)</f>
        <v>203</v>
      </c>
      <c r="FX94" s="14">
        <f t="shared" si="546"/>
        <v>0.30003044865659112</v>
      </c>
      <c r="FY94" s="14">
        <f t="shared" si="547"/>
        <v>203</v>
      </c>
      <c r="FZ94" s="14">
        <f t="shared" si="548"/>
        <v>0.30003044865659112</v>
      </c>
      <c r="GA94" s="14" t="e">
        <f t="shared" si="549"/>
        <v>#VALUE!</v>
      </c>
      <c r="GB94" s="14" t="e">
        <f t="shared" si="550"/>
        <v>#VALUE!</v>
      </c>
      <c r="GC94" s="39"/>
      <c r="GD94" s="14">
        <f t="shared" si="468"/>
        <v>-9700.6517141689146</v>
      </c>
      <c r="GE94" s="14" t="e">
        <f t="shared" si="469"/>
        <v>#VALUE!</v>
      </c>
      <c r="GF94" s="14">
        <f t="shared" si="470"/>
        <v>-60.528992551921469</v>
      </c>
      <c r="GG94" s="14" t="e">
        <f t="shared" si="471"/>
        <v>#VALUE!</v>
      </c>
      <c r="GH94" s="37" t="e">
        <f t="shared" si="472"/>
        <v>#VALUE!</v>
      </c>
    </row>
    <row r="95" spans="1:190" ht="12.5" x14ac:dyDescent="0.25">
      <c r="A95" s="67">
        <v>241</v>
      </c>
      <c r="B95" s="35">
        <v>1</v>
      </c>
      <c r="C95" s="14">
        <v>4</v>
      </c>
      <c r="D95" s="14"/>
      <c r="E95" s="14"/>
      <c r="F95" s="35" t="s">
        <v>2448</v>
      </c>
      <c r="G95" s="41"/>
      <c r="H95" s="14">
        <f>IFERROR(VLOOKUP($A95,BaseFY22!$A$7:$AK$528,6,0),0)</f>
        <v>3379</v>
      </c>
      <c r="I95" s="14">
        <f>IFERROR(VLOOKUP($A95,BaseFY22!$A$7:$AK$528,28,0),0)</f>
        <v>35343623.25</v>
      </c>
      <c r="J95" s="14">
        <f t="shared" si="473"/>
        <v>10459.78788102989</v>
      </c>
      <c r="K95" s="14">
        <f>IFERROR(VLOOKUP($A95,SpecEd22!$A$21:$BB$605,24,0)," ")</f>
        <v>8110184.9316736637</v>
      </c>
      <c r="L95" s="14">
        <f t="shared" si="474"/>
        <v>2400.1731079235465</v>
      </c>
      <c r="M95" s="14">
        <f>IFERROR(VLOOKUP($A95,ECFE!$A$16:$AB$347,7,0),0)</f>
        <v>175811.72399999999</v>
      </c>
      <c r="N95" s="14">
        <f t="shared" si="441"/>
        <v>52.030696655815326</v>
      </c>
      <c r="O95" s="14">
        <v>0</v>
      </c>
      <c r="P95" s="14">
        <f t="shared" si="441"/>
        <v>0</v>
      </c>
      <c r="Q95" s="14">
        <f>IFERROR(VLOOKUP($A95,ConEnroll!$A$7:$S$337,10,0),0)</f>
        <v>39425.4</v>
      </c>
      <c r="R95" s="14">
        <f t="shared" si="475"/>
        <v>11.667771530038474</v>
      </c>
      <c r="S95" s="14">
        <f t="shared" si="442"/>
        <v>215237.12399999998</v>
      </c>
      <c r="T95" s="14">
        <f t="shared" si="476"/>
        <v>63.698468185853798</v>
      </c>
      <c r="U95" s="14">
        <f t="shared" si="443"/>
        <v>43669045.305673659</v>
      </c>
      <c r="V95" s="14">
        <f t="shared" si="477"/>
        <v>12923.659457139289</v>
      </c>
      <c r="W95" s="42"/>
      <c r="X95" s="14">
        <f>IFERROR(VLOOKUP($A95,HouseFY22!$A$6:$AJ$528,28,0),0)</f>
        <v>35942951.25</v>
      </c>
      <c r="Y95" s="14">
        <f t="shared" si="478"/>
        <v>10637.156333234685</v>
      </c>
      <c r="Z95" s="14">
        <f>IFERROR(VLOOKUP($A95,Compens80percent!$A$13:$M$560,12,0),0)</f>
        <v>0</v>
      </c>
      <c r="AA95" s="14">
        <f t="shared" si="478"/>
        <v>0</v>
      </c>
      <c r="AB95" s="14">
        <f t="shared" si="479"/>
        <v>35942951.25</v>
      </c>
      <c r="AC95" s="14">
        <f t="shared" si="478"/>
        <v>10637.156333234685</v>
      </c>
      <c r="AD95" s="14">
        <f>IFERROR(VLOOKUP(A95,SpecEd22!$A$21:$Z$550,14,0),0)</f>
        <v>8255281.1753913676</v>
      </c>
      <c r="AE95" s="14">
        <f t="shared" si="480"/>
        <v>2443.1136949959655</v>
      </c>
      <c r="AF95" s="14">
        <f>IFERROR(VLOOKUP($A95,ECFE!$A$16:$AB$348,8,0),0)</f>
        <v>179327.95848</v>
      </c>
      <c r="AG95" s="14">
        <f t="shared" si="481"/>
        <v>53.071310588931638</v>
      </c>
      <c r="AH95" s="14">
        <f>IFERROR(VLOOKUP(A95,ParaFY19!$A$21:$Z$543,7,0),0)</f>
        <v>20776</v>
      </c>
      <c r="AI95" s="14">
        <f t="shared" si="482"/>
        <v>6.148564664101805</v>
      </c>
      <c r="AJ95" s="14">
        <f>IFERROR(VLOOKUP(A95,ConEnroll!$A$7:$S$341,13,0),0)</f>
        <v>49281.75</v>
      </c>
      <c r="AK95" s="14">
        <f t="shared" si="483"/>
        <v>14.584714412548092</v>
      </c>
      <c r="AL95" s="14">
        <f t="shared" si="439"/>
        <v>249385.70848</v>
      </c>
      <c r="AM95" s="14">
        <f t="shared" si="484"/>
        <v>73.804589665581531</v>
      </c>
      <c r="AN95" s="14">
        <f t="shared" si="485"/>
        <v>44447618.133871369</v>
      </c>
      <c r="AO95" s="14">
        <f t="shared" si="486"/>
        <v>13154.074617896233</v>
      </c>
      <c r="AP95" s="62"/>
      <c r="AQ95" s="14">
        <f t="shared" si="440"/>
        <v>177.36845220479518</v>
      </c>
      <c r="AR95" s="14">
        <f t="shared" si="444"/>
        <v>42.940587072419021</v>
      </c>
      <c r="AS95" s="14">
        <f t="shared" si="445"/>
        <v>10.106121479727733</v>
      </c>
      <c r="AT95" s="14">
        <f t="shared" si="487"/>
        <v>230.41516075694193</v>
      </c>
      <c r="AU95" s="37">
        <f t="shared" si="446"/>
        <v>1.7828940906490381E-2</v>
      </c>
      <c r="AV95" s="42"/>
      <c r="AW95" s="14" t="str">
        <f>IFERROR(VLOOKUP($A95,#REF!,27,0),"0")</f>
        <v>0</v>
      </c>
      <c r="AX95" s="14">
        <f t="shared" si="488"/>
        <v>0</v>
      </c>
      <c r="AY95" s="14" t="str">
        <f>IFERROR(VLOOKUP($A95,SpecEd22!#REF!,23,0)," ")</f>
        <v xml:space="preserve"> </v>
      </c>
      <c r="AZ95" s="14" t="e">
        <f t="shared" si="489"/>
        <v>#VALUE!</v>
      </c>
      <c r="BA95" s="14">
        <f>IFERROR(VLOOKUP($A95,ECFE!#REF!,23,0),0)</f>
        <v>0</v>
      </c>
      <c r="BB95" s="14">
        <f t="shared" si="490"/>
        <v>0</v>
      </c>
      <c r="BC95" s="14">
        <f>IFERROR(VLOOKUP($A95,#REF!,17,0),0)</f>
        <v>0</v>
      </c>
      <c r="BD95" s="14">
        <f t="shared" si="491"/>
        <v>0</v>
      </c>
      <c r="BE95" s="14">
        <f>IFERROR(VLOOKUP($A95,#REF!,9,0),0)</f>
        <v>0</v>
      </c>
      <c r="BF95" s="14">
        <f t="shared" si="492"/>
        <v>0</v>
      </c>
      <c r="BG95" s="14">
        <v>0</v>
      </c>
      <c r="BH95" s="14">
        <f t="shared" si="493"/>
        <v>0</v>
      </c>
      <c r="BI95" s="14">
        <f>IFERROR(VLOOKUP($A95,ConEnroll!$A$8:$S$601,15,0),0)</f>
        <v>-37</v>
      </c>
      <c r="BJ95" s="14">
        <f t="shared" si="494"/>
        <v>-1.0949985202722699E-2</v>
      </c>
      <c r="BK95" s="14">
        <f t="shared" si="495"/>
        <v>-37</v>
      </c>
      <c r="BL95" s="14">
        <f t="shared" si="496"/>
        <v>-1.0949985202722699E-2</v>
      </c>
      <c r="BM95" s="14" t="e">
        <f t="shared" si="497"/>
        <v>#VALUE!</v>
      </c>
      <c r="BN95" s="14" t="e">
        <f t="shared" si="498"/>
        <v>#VALUE!</v>
      </c>
      <c r="BO95" s="42"/>
      <c r="BP95" s="14">
        <f t="shared" si="447"/>
        <v>10637.156333234685</v>
      </c>
      <c r="BQ95" s="14" t="e">
        <f t="shared" si="448"/>
        <v>#VALUE!</v>
      </c>
      <c r="BR95" s="14">
        <f t="shared" si="499"/>
        <v>73.81553965078426</v>
      </c>
      <c r="BS95" s="14" t="e">
        <f t="shared" si="449"/>
        <v>#VALUE!</v>
      </c>
      <c r="BT95" s="37" t="e">
        <f t="shared" si="450"/>
        <v>#VALUE!</v>
      </c>
      <c r="BU95" s="41"/>
      <c r="BV95" s="14" t="str">
        <f>IFERROR(VLOOKUP($A95,#REF!,27,0),"0")</f>
        <v>0</v>
      </c>
      <c r="BW95" s="14">
        <f t="shared" si="500"/>
        <v>0</v>
      </c>
      <c r="BX95" s="14" t="str">
        <f>IFERROR(VLOOKUP($A95,SpecEd22!$Z$22:$AV$606,59,0)," ")</f>
        <v xml:space="preserve"> </v>
      </c>
      <c r="BY95" s="14" t="e">
        <f t="shared" si="501"/>
        <v>#VALUE!</v>
      </c>
      <c r="BZ95" s="14">
        <f>IFERROR(VLOOKUP($A95,ECFE!#REF!,25,0),0)</f>
        <v>0</v>
      </c>
      <c r="CA95" s="14">
        <f t="shared" si="502"/>
        <v>0</v>
      </c>
      <c r="CB95" s="14">
        <f>IFERROR(VLOOKUP($A95,#REF!,17,0),0)</f>
        <v>0</v>
      </c>
      <c r="CC95" s="14">
        <f t="shared" si="503"/>
        <v>0</v>
      </c>
      <c r="CD95" s="14">
        <f>IFERROR(VLOOKUP($A95,#REF!,9,0),0)</f>
        <v>0</v>
      </c>
      <c r="CE95" s="14">
        <f t="shared" si="504"/>
        <v>0</v>
      </c>
      <c r="CF95" s="14">
        <v>0</v>
      </c>
      <c r="CG95" s="14">
        <f t="shared" si="505"/>
        <v>0</v>
      </c>
      <c r="CH95" s="14">
        <f>IFERROR(VLOOKUP($A95,ConEnroll!$A$8:$S$601,15,0),0)</f>
        <v>-37</v>
      </c>
      <c r="CI95" s="14">
        <f t="shared" si="506"/>
        <v>-1.0949985202722699E-2</v>
      </c>
      <c r="CJ95" s="14">
        <f t="shared" si="507"/>
        <v>-37</v>
      </c>
      <c r="CK95" s="14">
        <f t="shared" si="508"/>
        <v>-1.0949985202722699E-2</v>
      </c>
      <c r="CL95" s="14" t="e">
        <f t="shared" si="509"/>
        <v>#VALUE!</v>
      </c>
      <c r="CM95" s="14" t="e">
        <f t="shared" si="510"/>
        <v>#VALUE!</v>
      </c>
      <c r="CN95" s="42"/>
      <c r="CO95" s="14">
        <f t="shared" si="451"/>
        <v>-10459.78788102989</v>
      </c>
      <c r="CP95" s="14" t="e">
        <f t="shared" si="452"/>
        <v>#VALUE!</v>
      </c>
      <c r="CQ95" s="14">
        <f t="shared" si="453"/>
        <v>-63.709418171056519</v>
      </c>
      <c r="CR95" s="14" t="e">
        <f t="shared" si="454"/>
        <v>#VALUE!</v>
      </c>
      <c r="CS95" s="37" t="e">
        <f t="shared" si="455"/>
        <v>#VALUE!</v>
      </c>
      <c r="CT95" s="239"/>
      <c r="CU95" s="239"/>
      <c r="CV95" s="468"/>
      <c r="CW95" s="14">
        <f>IFERROR(VLOOKUP($A95,BaseFY23!$A$7:$AK$527,6,0),0)</f>
        <v>3319</v>
      </c>
      <c r="CX95" s="14">
        <f>IFERROR(VLOOKUP($A95,BaseFY23!$A$7:$AN$528,28,0),0)</f>
        <v>34628923</v>
      </c>
      <c r="CY95" s="14">
        <f t="shared" si="511"/>
        <v>10433.541126845435</v>
      </c>
      <c r="CZ95" s="14">
        <f>IFERROR(VLOOKUP($A95,SpecEd23!$A$21:$BB$605,23,0)," ")</f>
        <v>8674831.4854173437</v>
      </c>
      <c r="DA95" s="14">
        <f t="shared" si="512"/>
        <v>2613.6883053381571</v>
      </c>
      <c r="DB95" s="14">
        <f>IFERROR(VLOOKUP($A95,ECFE!$A$16:$AB$347,7,0),0)</f>
        <v>175811.72399999999</v>
      </c>
      <c r="DC95" s="14">
        <f t="shared" si="513"/>
        <v>52.971293763181677</v>
      </c>
      <c r="DD95" s="14">
        <v>0</v>
      </c>
      <c r="DE95" s="14">
        <f t="shared" si="514"/>
        <v>0</v>
      </c>
      <c r="DF95" s="14">
        <f>IFERROR(VLOOKUP($A95,ConEnroll!$A$7:$S$338,10,0),0)</f>
        <v>39425.4</v>
      </c>
      <c r="DG95" s="14">
        <f t="shared" si="515"/>
        <v>11.878698403133475</v>
      </c>
      <c r="DH95" s="14">
        <f t="shared" si="456"/>
        <v>215237.12399999998</v>
      </c>
      <c r="DI95" s="14">
        <f t="shared" si="516"/>
        <v>64.849992166315147</v>
      </c>
      <c r="DJ95" s="14">
        <f t="shared" si="457"/>
        <v>43518991.609417342</v>
      </c>
      <c r="DK95" s="14">
        <f t="shared" si="517"/>
        <v>13112.079424349908</v>
      </c>
      <c r="DL95" s="42"/>
      <c r="DM95" s="14">
        <f>IFERROR(VLOOKUP($A95,HouseFY23!$A$7:$AJ$528,28,0),0)</f>
        <v>35787746</v>
      </c>
      <c r="DN95" s="14">
        <f t="shared" si="518"/>
        <v>10782.689364266345</v>
      </c>
      <c r="DO95" s="14">
        <f>IFERROR(VLOOKUP($A95,Compens80percent!$A$13:$M$560,12,0),0)</f>
        <v>0</v>
      </c>
      <c r="DP95" s="14">
        <f t="shared" si="518"/>
        <v>0</v>
      </c>
      <c r="DQ95" s="14">
        <f t="shared" si="519"/>
        <v>35787746</v>
      </c>
      <c r="DR95" s="14">
        <f t="shared" si="520"/>
        <v>10591.224030778338</v>
      </c>
      <c r="DS95" s="14">
        <f>IFERROR(VLOOKUP($A95,SpecEd23!$A$21:$Z$550,14,0),0)</f>
        <v>8974418.5267021563</v>
      </c>
      <c r="DT95" s="14">
        <f t="shared" si="521"/>
        <v>2703.9525539928159</v>
      </c>
      <c r="DU95" s="14">
        <f>IFERROR(VLOOKUP($A95,ECFE!$A$16:$AB$347,9,0),0)</f>
        <v>182914.51764960002</v>
      </c>
      <c r="DV95" s="14">
        <f t="shared" si="522"/>
        <v>55.111334031214227</v>
      </c>
      <c r="DW95" s="14">
        <f>IFERROR(VLOOKUP($A95,ParaFY19!$A$21:$Z$543,7,0),0)</f>
        <v>20776</v>
      </c>
      <c r="DX95" s="14">
        <f t="shared" si="523"/>
        <v>6.2597167821633022</v>
      </c>
      <c r="DY95" s="14">
        <f>IFERROR(VLOOKUP($A95,ConEnroll!$A$7:$S$341,13,0),0)</f>
        <v>49281.75</v>
      </c>
      <c r="DZ95" s="14">
        <f t="shared" si="524"/>
        <v>14.848373003916842</v>
      </c>
      <c r="EA95" s="14">
        <f t="shared" si="458"/>
        <v>252972.26764960002</v>
      </c>
      <c r="EB95" s="14">
        <f t="shared" si="525"/>
        <v>76.21942381729437</v>
      </c>
      <c r="EC95" s="14">
        <f t="shared" si="459"/>
        <v>45015136.794351757</v>
      </c>
      <c r="ED95" s="14">
        <f t="shared" si="526"/>
        <v>13562.861342076456</v>
      </c>
      <c r="EE95" s="62"/>
      <c r="EF95" s="14">
        <f t="shared" si="460"/>
        <v>349.14823742090994</v>
      </c>
      <c r="EG95" s="14">
        <f t="shared" si="461"/>
        <v>90.264248654658786</v>
      </c>
      <c r="EH95" s="14">
        <f t="shared" si="462"/>
        <v>11.369431650979223</v>
      </c>
      <c r="EI95" s="14">
        <f t="shared" si="527"/>
        <v>450.78191772654793</v>
      </c>
      <c r="EJ95" s="37">
        <f t="shared" si="463"/>
        <v>3.4379132640808996E-2</v>
      </c>
      <c r="EK95" s="42"/>
      <c r="EL95" s="14" t="str">
        <f>IFERROR(VLOOKUP($A95,#REF!,27,0),"0")</f>
        <v>0</v>
      </c>
      <c r="EM95" s="14">
        <f t="shared" si="528"/>
        <v>0</v>
      </c>
      <c r="EN95" s="14" t="str">
        <f>IFERROR(VLOOKUP($A95,SpecEd23!#REF!,23,0)," ")</f>
        <v xml:space="preserve"> </v>
      </c>
      <c r="EO95" s="14" t="e">
        <f t="shared" si="529"/>
        <v>#VALUE!</v>
      </c>
      <c r="EP95" s="14">
        <f>IFERROR(VLOOKUP($A95,ECFE!#REF!,24,0),0)</f>
        <v>0</v>
      </c>
      <c r="EQ95" s="14">
        <f t="shared" si="530"/>
        <v>0</v>
      </c>
      <c r="ER95" s="14">
        <f>IFERROR(VLOOKUP($A95,#REF!,30,0),0)</f>
        <v>0</v>
      </c>
      <c r="ES95" s="14">
        <f t="shared" si="531"/>
        <v>0</v>
      </c>
      <c r="ET95" s="14">
        <f>IFERROR(VLOOKUP($A95,#REF!,12,0),0)</f>
        <v>0</v>
      </c>
      <c r="EU95" s="14">
        <f t="shared" si="532"/>
        <v>0</v>
      </c>
      <c r="EV95" s="14">
        <v>0</v>
      </c>
      <c r="EW95" s="14">
        <f t="shared" si="533"/>
        <v>0</v>
      </c>
      <c r="EX95" s="14">
        <f>IFERROR(VLOOKUP($A95,ConEnroll!$A$8:$S$601,16,0),0)</f>
        <v>204</v>
      </c>
      <c r="EY95" s="14">
        <f t="shared" si="534"/>
        <v>6.146429647484182E-2</v>
      </c>
      <c r="EZ95" s="14">
        <f t="shared" si="535"/>
        <v>204</v>
      </c>
      <c r="FA95" s="14">
        <f t="shared" si="536"/>
        <v>6.146429647484182E-2</v>
      </c>
      <c r="FB95" s="14" t="e">
        <f t="shared" si="537"/>
        <v>#VALUE!</v>
      </c>
      <c r="FC95" s="14" t="e">
        <f t="shared" si="538"/>
        <v>#VALUE!</v>
      </c>
      <c r="FD95" s="62"/>
      <c r="FE95" s="14">
        <f t="shared" si="464"/>
        <v>10782.689364266345</v>
      </c>
      <c r="FF95" s="14" t="e">
        <f t="shared" si="465"/>
        <v>#VALUE!</v>
      </c>
      <c r="FG95" s="14">
        <f t="shared" si="539"/>
        <v>76.157959520819531</v>
      </c>
      <c r="FH95" s="14" t="e">
        <f t="shared" si="466"/>
        <v>#VALUE!</v>
      </c>
      <c r="FI95" s="37" t="e">
        <f t="shared" si="467"/>
        <v>#VALUE!</v>
      </c>
      <c r="FJ95" s="12"/>
      <c r="FK95" s="14" t="str">
        <f>IFERROR(VLOOKUP($A95,#REF!,27,0),"0")</f>
        <v>0</v>
      </c>
      <c r="FL95" s="14">
        <f t="shared" si="540"/>
        <v>0</v>
      </c>
      <c r="FM95" s="14" t="str">
        <f>IFERROR(VLOOKUP($A95,SpecEd23!$X$22:$Y$610,59,0)," ")</f>
        <v xml:space="preserve"> </v>
      </c>
      <c r="FN95" s="14" t="e">
        <f t="shared" si="541"/>
        <v>#VALUE!</v>
      </c>
      <c r="FO95" s="14">
        <f>IFERROR(VLOOKUP($A95,ECFE!#REF!,26,0),0)</f>
        <v>0</v>
      </c>
      <c r="FP95" s="14">
        <f t="shared" si="542"/>
        <v>0</v>
      </c>
      <c r="FQ95" s="14">
        <f>IFERROR(VLOOKUP($A95,#REF!,16,0),0)</f>
        <v>0</v>
      </c>
      <c r="FR95" s="14">
        <f t="shared" si="543"/>
        <v>0</v>
      </c>
      <c r="FS95" s="14">
        <f>IFERROR(VLOOKUP($A95,#REF!,12,0),0)</f>
        <v>0</v>
      </c>
      <c r="FT95" s="14">
        <f t="shared" si="544"/>
        <v>0</v>
      </c>
      <c r="FU95" s="14">
        <v>0</v>
      </c>
      <c r="FV95" s="14">
        <f t="shared" si="545"/>
        <v>0</v>
      </c>
      <c r="FW95" s="14">
        <f>IFERROR(VLOOKUP($A95,ConEnroll!$A$8:$S$601,16,0),0)</f>
        <v>204</v>
      </c>
      <c r="FX95" s="14">
        <f t="shared" si="546"/>
        <v>6.146429647484182E-2</v>
      </c>
      <c r="FY95" s="14">
        <f t="shared" si="547"/>
        <v>204</v>
      </c>
      <c r="FZ95" s="14">
        <f t="shared" si="548"/>
        <v>6.146429647484182E-2</v>
      </c>
      <c r="GA95" s="14" t="e">
        <f t="shared" si="549"/>
        <v>#VALUE!</v>
      </c>
      <c r="GB95" s="14" t="e">
        <f t="shared" si="550"/>
        <v>#VALUE!</v>
      </c>
      <c r="GC95" s="39"/>
      <c r="GD95" s="14">
        <f t="shared" si="468"/>
        <v>-10433.541126845435</v>
      </c>
      <c r="GE95" s="14" t="e">
        <f t="shared" si="469"/>
        <v>#VALUE!</v>
      </c>
      <c r="GF95" s="14">
        <f t="shared" si="470"/>
        <v>-64.788527869840308</v>
      </c>
      <c r="GG95" s="14" t="e">
        <f t="shared" si="471"/>
        <v>#VALUE!</v>
      </c>
      <c r="GH95" s="37" t="e">
        <f t="shared" si="472"/>
        <v>#VALUE!</v>
      </c>
    </row>
    <row r="96" spans="1:190" ht="12.5" x14ac:dyDescent="0.25">
      <c r="A96" s="67">
        <v>242</v>
      </c>
      <c r="B96" s="35">
        <v>1</v>
      </c>
      <c r="C96" s="14">
        <v>6</v>
      </c>
      <c r="D96" s="14"/>
      <c r="E96" s="14"/>
      <c r="F96" s="35" t="s">
        <v>2449</v>
      </c>
      <c r="G96" s="41"/>
      <c r="H96" s="14">
        <f>IFERROR(VLOOKUP($A96,BaseFY22!$A$7:$AK$528,6,0),0)</f>
        <v>451</v>
      </c>
      <c r="I96" s="14">
        <f>IFERROR(VLOOKUP($A96,BaseFY22!$A$7:$AK$528,28,0),0)</f>
        <v>4350915.25</v>
      </c>
      <c r="J96" s="14">
        <f t="shared" si="473"/>
        <v>9647.2621951219517</v>
      </c>
      <c r="K96" s="14">
        <f>IFERROR(VLOOKUP($A96,SpecEd22!$A$21:$BB$605,24,0)," ")</f>
        <v>316463.76814211591</v>
      </c>
      <c r="L96" s="14">
        <f t="shared" si="474"/>
        <v>701.69349920646539</v>
      </c>
      <c r="M96" s="14">
        <f>IFERROR(VLOOKUP($A96,ECFE!$A$16:$AB$347,7,0),0)</f>
        <v>22656.149999999998</v>
      </c>
      <c r="N96" s="14">
        <f t="shared" si="441"/>
        <v>50.235365853658529</v>
      </c>
      <c r="O96" s="14">
        <v>0</v>
      </c>
      <c r="P96" s="14">
        <f t="shared" si="441"/>
        <v>0</v>
      </c>
      <c r="Q96" s="14">
        <f>IFERROR(VLOOKUP($A96,ConEnroll!$A$7:$S$337,10,0),0)</f>
        <v>10485.48</v>
      </c>
      <c r="R96" s="14">
        <f t="shared" si="475"/>
        <v>23.249401330376941</v>
      </c>
      <c r="S96" s="14">
        <f t="shared" si="442"/>
        <v>33141.629999999997</v>
      </c>
      <c r="T96" s="14">
        <f t="shared" si="476"/>
        <v>73.484767184035476</v>
      </c>
      <c r="U96" s="14">
        <f t="shared" si="443"/>
        <v>4700520.6481421161</v>
      </c>
      <c r="V96" s="14">
        <f t="shared" si="477"/>
        <v>10422.440461512453</v>
      </c>
      <c r="W96" s="42"/>
      <c r="X96" s="14">
        <f>IFERROR(VLOOKUP($A96,HouseFY22!$A$6:$AJ$528,28,0),0)</f>
        <v>4422901.25</v>
      </c>
      <c r="Y96" s="14">
        <f t="shared" si="478"/>
        <v>9806.8763858093134</v>
      </c>
      <c r="Z96" s="14">
        <f>IFERROR(VLOOKUP($A96,Compens80percent!$A$13:$M$560,12,0),0)</f>
        <v>0</v>
      </c>
      <c r="AA96" s="14">
        <f t="shared" si="478"/>
        <v>0</v>
      </c>
      <c r="AB96" s="14">
        <f t="shared" si="479"/>
        <v>4422901.25</v>
      </c>
      <c r="AC96" s="14">
        <f t="shared" si="478"/>
        <v>9806.8763858093134</v>
      </c>
      <c r="AD96" s="14">
        <f>IFERROR(VLOOKUP(A96,SpecEd22!$A$21:$Z$550,14,0),0)</f>
        <v>329788.31457624503</v>
      </c>
      <c r="AE96" s="14">
        <f t="shared" si="480"/>
        <v>731.23794806262754</v>
      </c>
      <c r="AF96" s="14">
        <f>IFERROR(VLOOKUP($A96,ECFE!$A$16:$AB$348,8,0),0)</f>
        <v>23109.273000000001</v>
      </c>
      <c r="AG96" s="14">
        <f t="shared" si="481"/>
        <v>51.240073170731712</v>
      </c>
      <c r="AH96" s="14">
        <f>IFERROR(VLOOKUP(A96,ParaFY19!$A$21:$Z$543,7,0),0)</f>
        <v>2548</v>
      </c>
      <c r="AI96" s="14">
        <f t="shared" si="482"/>
        <v>5.6496674057649665</v>
      </c>
      <c r="AJ96" s="14">
        <f>IFERROR(VLOOKUP(A96,ConEnroll!$A$7:$S$341,13,0),0)</f>
        <v>13106.849999999999</v>
      </c>
      <c r="AK96" s="14">
        <f t="shared" si="483"/>
        <v>29.061751662971172</v>
      </c>
      <c r="AL96" s="14">
        <f t="shared" si="439"/>
        <v>38764.123</v>
      </c>
      <c r="AM96" s="14">
        <f t="shared" si="484"/>
        <v>85.951492239467854</v>
      </c>
      <c r="AN96" s="14">
        <f t="shared" si="485"/>
        <v>4791453.6875762446</v>
      </c>
      <c r="AO96" s="14">
        <f t="shared" si="486"/>
        <v>10624.065826111408</v>
      </c>
      <c r="AP96" s="62"/>
      <c r="AQ96" s="14">
        <f t="shared" si="440"/>
        <v>159.61419068736177</v>
      </c>
      <c r="AR96" s="14">
        <f t="shared" si="444"/>
        <v>29.544448856162148</v>
      </c>
      <c r="AS96" s="14">
        <f t="shared" si="445"/>
        <v>12.466725055432377</v>
      </c>
      <c r="AT96" s="14">
        <f t="shared" si="487"/>
        <v>201.62536459895631</v>
      </c>
      <c r="AU96" s="37">
        <f t="shared" si="446"/>
        <v>1.9345312198569033E-2</v>
      </c>
      <c r="AV96" s="42"/>
      <c r="AW96" s="14" t="str">
        <f>IFERROR(VLOOKUP($A96,#REF!,27,0),"0")</f>
        <v>0</v>
      </c>
      <c r="AX96" s="14">
        <f t="shared" si="488"/>
        <v>0</v>
      </c>
      <c r="AY96" s="14" t="str">
        <f>IFERROR(VLOOKUP($A96,SpecEd22!#REF!,23,0)," ")</f>
        <v xml:space="preserve"> </v>
      </c>
      <c r="AZ96" s="14" t="e">
        <f t="shared" si="489"/>
        <v>#VALUE!</v>
      </c>
      <c r="BA96" s="14">
        <f>IFERROR(VLOOKUP($A96,ECFE!#REF!,23,0),0)</f>
        <v>0</v>
      </c>
      <c r="BB96" s="14">
        <f t="shared" si="490"/>
        <v>0</v>
      </c>
      <c r="BC96" s="14">
        <f>IFERROR(VLOOKUP($A96,#REF!,17,0),0)</f>
        <v>0</v>
      </c>
      <c r="BD96" s="14">
        <f t="shared" si="491"/>
        <v>0</v>
      </c>
      <c r="BE96" s="14">
        <f>IFERROR(VLOOKUP($A96,#REF!,9,0),0)</f>
        <v>0</v>
      </c>
      <c r="BF96" s="14">
        <f t="shared" si="492"/>
        <v>0</v>
      </c>
      <c r="BG96" s="14">
        <v>0</v>
      </c>
      <c r="BH96" s="14">
        <f t="shared" si="493"/>
        <v>0</v>
      </c>
      <c r="BI96" s="14">
        <f>IFERROR(VLOOKUP($A96,ConEnroll!$A$8:$S$601,15,0),0)</f>
        <v>-36</v>
      </c>
      <c r="BJ96" s="14">
        <f t="shared" si="494"/>
        <v>-7.9822616407982258E-2</v>
      </c>
      <c r="BK96" s="14">
        <f t="shared" si="495"/>
        <v>-36</v>
      </c>
      <c r="BL96" s="14">
        <f t="shared" si="496"/>
        <v>-7.9822616407982258E-2</v>
      </c>
      <c r="BM96" s="14" t="e">
        <f t="shared" si="497"/>
        <v>#VALUE!</v>
      </c>
      <c r="BN96" s="14" t="e">
        <f t="shared" si="498"/>
        <v>#VALUE!</v>
      </c>
      <c r="BO96" s="42"/>
      <c r="BP96" s="14">
        <f t="shared" si="447"/>
        <v>9806.8763858093134</v>
      </c>
      <c r="BQ96" s="14" t="e">
        <f t="shared" si="448"/>
        <v>#VALUE!</v>
      </c>
      <c r="BR96" s="14">
        <f t="shared" si="499"/>
        <v>86.031314855875834</v>
      </c>
      <c r="BS96" s="14" t="e">
        <f t="shared" si="449"/>
        <v>#VALUE!</v>
      </c>
      <c r="BT96" s="37" t="e">
        <f t="shared" si="450"/>
        <v>#VALUE!</v>
      </c>
      <c r="BU96" s="41"/>
      <c r="BV96" s="14" t="str">
        <f>IFERROR(VLOOKUP($A96,#REF!,27,0),"0")</f>
        <v>0</v>
      </c>
      <c r="BW96" s="14">
        <f t="shared" si="500"/>
        <v>0</v>
      </c>
      <c r="BX96" s="14" t="str">
        <f>IFERROR(VLOOKUP($A96,SpecEd22!$Z$22:$AV$606,59,0)," ")</f>
        <v xml:space="preserve"> </v>
      </c>
      <c r="BY96" s="14" t="e">
        <f t="shared" si="501"/>
        <v>#VALUE!</v>
      </c>
      <c r="BZ96" s="14">
        <f>IFERROR(VLOOKUP($A96,ECFE!#REF!,25,0),0)</f>
        <v>0</v>
      </c>
      <c r="CA96" s="14">
        <f t="shared" si="502"/>
        <v>0</v>
      </c>
      <c r="CB96" s="14">
        <f>IFERROR(VLOOKUP($A96,#REF!,17,0),0)</f>
        <v>0</v>
      </c>
      <c r="CC96" s="14">
        <f t="shared" si="503"/>
        <v>0</v>
      </c>
      <c r="CD96" s="14">
        <f>IFERROR(VLOOKUP($A96,#REF!,9,0),0)</f>
        <v>0</v>
      </c>
      <c r="CE96" s="14">
        <f t="shared" si="504"/>
        <v>0</v>
      </c>
      <c r="CF96" s="14">
        <v>0</v>
      </c>
      <c r="CG96" s="14">
        <f t="shared" si="505"/>
        <v>0</v>
      </c>
      <c r="CH96" s="14">
        <f>IFERROR(VLOOKUP($A96,ConEnroll!$A$8:$S$601,15,0),0)</f>
        <v>-36</v>
      </c>
      <c r="CI96" s="14">
        <f t="shared" si="506"/>
        <v>-7.9822616407982258E-2</v>
      </c>
      <c r="CJ96" s="14">
        <f t="shared" si="507"/>
        <v>-36</v>
      </c>
      <c r="CK96" s="14">
        <f t="shared" si="508"/>
        <v>-7.9822616407982258E-2</v>
      </c>
      <c r="CL96" s="14" t="e">
        <f t="shared" si="509"/>
        <v>#VALUE!</v>
      </c>
      <c r="CM96" s="14" t="e">
        <f t="shared" si="510"/>
        <v>#VALUE!</v>
      </c>
      <c r="CN96" s="42"/>
      <c r="CO96" s="14">
        <f t="shared" si="451"/>
        <v>-9647.2621951219517</v>
      </c>
      <c r="CP96" s="14" t="e">
        <f t="shared" si="452"/>
        <v>#VALUE!</v>
      </c>
      <c r="CQ96" s="14">
        <f t="shared" si="453"/>
        <v>-73.564589800443457</v>
      </c>
      <c r="CR96" s="14" t="e">
        <f t="shared" si="454"/>
        <v>#VALUE!</v>
      </c>
      <c r="CS96" s="37" t="e">
        <f t="shared" si="455"/>
        <v>#VALUE!</v>
      </c>
      <c r="CT96" s="239"/>
      <c r="CU96" s="239"/>
      <c r="CV96" s="468"/>
      <c r="CW96" s="14">
        <f>IFERROR(VLOOKUP($A96,BaseFY23!$A$7:$AK$527,6,0),0)</f>
        <v>452</v>
      </c>
      <c r="CX96" s="14">
        <f>IFERROR(VLOOKUP($A96,BaseFY23!$A$7:$AN$528,28,0),0)</f>
        <v>4342052.25</v>
      </c>
      <c r="CY96" s="14">
        <f t="shared" si="511"/>
        <v>9606.3102876106186</v>
      </c>
      <c r="CZ96" s="14">
        <f>IFERROR(VLOOKUP($A96,SpecEd23!$A$21:$BB$605,23,0)," ")</f>
        <v>646700.22209040122</v>
      </c>
      <c r="DA96" s="14">
        <f t="shared" si="512"/>
        <v>1430.7527037398256</v>
      </c>
      <c r="DB96" s="14">
        <f>IFERROR(VLOOKUP($A96,ECFE!$A$16:$AB$347,7,0),0)</f>
        <v>22656.149999999998</v>
      </c>
      <c r="DC96" s="14">
        <f t="shared" si="513"/>
        <v>50.124225663716807</v>
      </c>
      <c r="DD96" s="14">
        <v>0</v>
      </c>
      <c r="DE96" s="14">
        <f t="shared" si="514"/>
        <v>0</v>
      </c>
      <c r="DF96" s="14">
        <f>IFERROR(VLOOKUP($A96,ConEnroll!$A$7:$S$338,10,0),0)</f>
        <v>10485.48</v>
      </c>
      <c r="DG96" s="14">
        <f t="shared" si="515"/>
        <v>23.197964601769911</v>
      </c>
      <c r="DH96" s="14">
        <f t="shared" si="456"/>
        <v>33141.629999999997</v>
      </c>
      <c r="DI96" s="14">
        <f t="shared" si="516"/>
        <v>73.322190265486725</v>
      </c>
      <c r="DJ96" s="14">
        <f t="shared" si="457"/>
        <v>5021894.1020904016</v>
      </c>
      <c r="DK96" s="14">
        <f t="shared" si="517"/>
        <v>11110.385181615933</v>
      </c>
      <c r="DL96" s="42"/>
      <c r="DM96" s="14">
        <f>IFERROR(VLOOKUP($A96,HouseFY23!$A$7:$AJ$528,28,0),0)</f>
        <v>4485319.25</v>
      </c>
      <c r="DN96" s="14">
        <f t="shared" si="518"/>
        <v>9923.2726769911496</v>
      </c>
      <c r="DO96" s="14">
        <f>IFERROR(VLOOKUP($A96,Compens80percent!$A$13:$M$560,12,0),0)</f>
        <v>0</v>
      </c>
      <c r="DP96" s="14">
        <f t="shared" si="518"/>
        <v>0</v>
      </c>
      <c r="DQ96" s="14">
        <f t="shared" si="519"/>
        <v>4485319.25</v>
      </c>
      <c r="DR96" s="14">
        <f t="shared" si="520"/>
        <v>9945.275498891353</v>
      </c>
      <c r="DS96" s="14">
        <f>IFERROR(VLOOKUP($A96,SpecEd23!$A$21:$Z$550,14,0),0)</f>
        <v>679467.27232835046</v>
      </c>
      <c r="DT96" s="14">
        <f t="shared" si="521"/>
        <v>1503.2461777175895</v>
      </c>
      <c r="DU96" s="14">
        <f>IFERROR(VLOOKUP($A96,ECFE!$A$16:$AB$347,9,0),0)</f>
        <v>23571.458460000002</v>
      </c>
      <c r="DV96" s="14">
        <f t="shared" si="522"/>
        <v>52.14924438053098</v>
      </c>
      <c r="DW96" s="14">
        <f>IFERROR(VLOOKUP($A96,ParaFY19!$A$21:$Z$543,7,0),0)</f>
        <v>2548</v>
      </c>
      <c r="DX96" s="14">
        <f t="shared" si="523"/>
        <v>5.6371681415929205</v>
      </c>
      <c r="DY96" s="14">
        <f>IFERROR(VLOOKUP($A96,ConEnroll!$A$7:$S$341,13,0),0)</f>
        <v>13106.849999999999</v>
      </c>
      <c r="DZ96" s="14">
        <f t="shared" si="524"/>
        <v>28.997455752212385</v>
      </c>
      <c r="EA96" s="14">
        <f t="shared" si="458"/>
        <v>39226.30846</v>
      </c>
      <c r="EB96" s="14">
        <f t="shared" si="525"/>
        <v>86.783868274336285</v>
      </c>
      <c r="EC96" s="14">
        <f t="shared" si="459"/>
        <v>5204012.8307883507</v>
      </c>
      <c r="ED96" s="14">
        <f t="shared" si="526"/>
        <v>11513.302722983077</v>
      </c>
      <c r="EE96" s="62"/>
      <c r="EF96" s="14">
        <f t="shared" si="460"/>
        <v>316.96238938053102</v>
      </c>
      <c r="EG96" s="14">
        <f t="shared" si="461"/>
        <v>72.49347397776387</v>
      </c>
      <c r="EH96" s="14">
        <f t="shared" si="462"/>
        <v>13.46167800884956</v>
      </c>
      <c r="EI96" s="14">
        <f t="shared" si="527"/>
        <v>402.91754136714445</v>
      </c>
      <c r="EJ96" s="37">
        <f t="shared" si="463"/>
        <v>3.6264948044631401E-2</v>
      </c>
      <c r="EK96" s="42"/>
      <c r="EL96" s="14" t="str">
        <f>IFERROR(VLOOKUP($A96,#REF!,27,0),"0")</f>
        <v>0</v>
      </c>
      <c r="EM96" s="14">
        <f t="shared" si="528"/>
        <v>0</v>
      </c>
      <c r="EN96" s="14" t="str">
        <f>IFERROR(VLOOKUP($A96,SpecEd23!#REF!,23,0)," ")</f>
        <v xml:space="preserve"> </v>
      </c>
      <c r="EO96" s="14" t="e">
        <f t="shared" si="529"/>
        <v>#VALUE!</v>
      </c>
      <c r="EP96" s="14">
        <f>IFERROR(VLOOKUP($A96,ECFE!#REF!,24,0),0)</f>
        <v>0</v>
      </c>
      <c r="EQ96" s="14">
        <f t="shared" si="530"/>
        <v>0</v>
      </c>
      <c r="ER96" s="14">
        <f>IFERROR(VLOOKUP($A96,#REF!,30,0),0)</f>
        <v>0</v>
      </c>
      <c r="ES96" s="14">
        <f t="shared" si="531"/>
        <v>0</v>
      </c>
      <c r="ET96" s="14">
        <f>IFERROR(VLOOKUP($A96,#REF!,12,0),0)</f>
        <v>0</v>
      </c>
      <c r="EU96" s="14">
        <f t="shared" si="532"/>
        <v>0</v>
      </c>
      <c r="EV96" s="14">
        <v>0</v>
      </c>
      <c r="EW96" s="14">
        <f t="shared" si="533"/>
        <v>0</v>
      </c>
      <c r="EX96" s="14">
        <f>IFERROR(VLOOKUP($A96,ConEnroll!$A$8:$S$601,16,0),0)</f>
        <v>206</v>
      </c>
      <c r="EY96" s="14">
        <f t="shared" si="534"/>
        <v>0.45575221238938052</v>
      </c>
      <c r="EZ96" s="14">
        <f t="shared" si="535"/>
        <v>206</v>
      </c>
      <c r="FA96" s="14">
        <f t="shared" si="536"/>
        <v>0.45575221238938052</v>
      </c>
      <c r="FB96" s="14" t="e">
        <f t="shared" si="537"/>
        <v>#VALUE!</v>
      </c>
      <c r="FC96" s="14" t="e">
        <f t="shared" si="538"/>
        <v>#VALUE!</v>
      </c>
      <c r="FD96" s="62"/>
      <c r="FE96" s="14">
        <f t="shared" si="464"/>
        <v>9923.2726769911496</v>
      </c>
      <c r="FF96" s="14" t="e">
        <f t="shared" si="465"/>
        <v>#VALUE!</v>
      </c>
      <c r="FG96" s="14">
        <f t="shared" si="539"/>
        <v>86.328116061946901</v>
      </c>
      <c r="FH96" s="14" t="e">
        <f t="shared" si="466"/>
        <v>#VALUE!</v>
      </c>
      <c r="FI96" s="37" t="e">
        <f t="shared" si="467"/>
        <v>#VALUE!</v>
      </c>
      <c r="FJ96" s="12"/>
      <c r="FK96" s="14" t="str">
        <f>IFERROR(VLOOKUP($A96,#REF!,27,0),"0")</f>
        <v>0</v>
      </c>
      <c r="FL96" s="14">
        <f t="shared" si="540"/>
        <v>0</v>
      </c>
      <c r="FM96" s="14" t="str">
        <f>IFERROR(VLOOKUP($A96,SpecEd23!$X$22:$Y$610,59,0)," ")</f>
        <v xml:space="preserve"> </v>
      </c>
      <c r="FN96" s="14" t="e">
        <f t="shared" si="541"/>
        <v>#VALUE!</v>
      </c>
      <c r="FO96" s="14">
        <f>IFERROR(VLOOKUP($A96,ECFE!#REF!,26,0),0)</f>
        <v>0</v>
      </c>
      <c r="FP96" s="14">
        <f t="shared" si="542"/>
        <v>0</v>
      </c>
      <c r="FQ96" s="14">
        <f>IFERROR(VLOOKUP($A96,#REF!,16,0),0)</f>
        <v>0</v>
      </c>
      <c r="FR96" s="14">
        <f t="shared" si="543"/>
        <v>0</v>
      </c>
      <c r="FS96" s="14">
        <f>IFERROR(VLOOKUP($A96,#REF!,12,0),0)</f>
        <v>0</v>
      </c>
      <c r="FT96" s="14">
        <f t="shared" si="544"/>
        <v>0</v>
      </c>
      <c r="FU96" s="14">
        <v>0</v>
      </c>
      <c r="FV96" s="14">
        <f t="shared" si="545"/>
        <v>0</v>
      </c>
      <c r="FW96" s="14">
        <f>IFERROR(VLOOKUP($A96,ConEnroll!$A$8:$S$601,16,0),0)</f>
        <v>206</v>
      </c>
      <c r="FX96" s="14">
        <f t="shared" si="546"/>
        <v>0.45575221238938052</v>
      </c>
      <c r="FY96" s="14">
        <f t="shared" si="547"/>
        <v>206</v>
      </c>
      <c r="FZ96" s="14">
        <f t="shared" si="548"/>
        <v>0.45575221238938052</v>
      </c>
      <c r="GA96" s="14" t="e">
        <f t="shared" si="549"/>
        <v>#VALUE!</v>
      </c>
      <c r="GB96" s="14" t="e">
        <f t="shared" si="550"/>
        <v>#VALUE!</v>
      </c>
      <c r="GC96" s="39"/>
      <c r="GD96" s="14">
        <f t="shared" si="468"/>
        <v>-9606.3102876106186</v>
      </c>
      <c r="GE96" s="14" t="e">
        <f t="shared" si="469"/>
        <v>#VALUE!</v>
      </c>
      <c r="GF96" s="14">
        <f t="shared" si="470"/>
        <v>-72.86643805309734</v>
      </c>
      <c r="GG96" s="14" t="e">
        <f t="shared" si="471"/>
        <v>#VALUE!</v>
      </c>
      <c r="GH96" s="37" t="e">
        <f t="shared" si="472"/>
        <v>#VALUE!</v>
      </c>
    </row>
    <row r="97" spans="1:190" ht="12.5" x14ac:dyDescent="0.25">
      <c r="A97" s="67">
        <v>252</v>
      </c>
      <c r="B97" s="35">
        <v>1</v>
      </c>
      <c r="C97" s="14">
        <v>5</v>
      </c>
      <c r="D97" s="14"/>
      <c r="E97" s="14"/>
      <c r="F97" s="35" t="s">
        <v>2450</v>
      </c>
      <c r="G97" s="41"/>
      <c r="H97" s="14">
        <f>IFERROR(VLOOKUP($A97,BaseFY22!$A$7:$AK$528,6,0),0)</f>
        <v>1092</v>
      </c>
      <c r="I97" s="14">
        <f>IFERROR(VLOOKUP($A97,BaseFY22!$A$7:$AK$528,28,0),0)</f>
        <v>10223239.5</v>
      </c>
      <c r="J97" s="14">
        <f t="shared" si="473"/>
        <v>9361.9409340659349</v>
      </c>
      <c r="K97" s="14">
        <f>IFERROR(VLOOKUP($A97,SpecEd22!$A$21:$BB$605,24,0)," ")</f>
        <v>1090382.358384883</v>
      </c>
      <c r="L97" s="14">
        <f t="shared" si="474"/>
        <v>998.51864320959987</v>
      </c>
      <c r="M97" s="14">
        <f>IFERROR(VLOOKUP($A97,ECFE!$A$16:$AB$347,7,0),0)</f>
        <v>88056.902999999991</v>
      </c>
      <c r="N97" s="14">
        <f t="shared" si="441"/>
        <v>80.638189560439557</v>
      </c>
      <c r="O97" s="14">
        <v>0</v>
      </c>
      <c r="P97" s="14">
        <f t="shared" si="441"/>
        <v>0</v>
      </c>
      <c r="Q97" s="14">
        <f>IFERROR(VLOOKUP($A97,ConEnroll!$A$7:$S$337,10,0),0)</f>
        <v>0</v>
      </c>
      <c r="R97" s="14">
        <f t="shared" si="475"/>
        <v>0</v>
      </c>
      <c r="S97" s="14">
        <f t="shared" si="442"/>
        <v>88056.902999999991</v>
      </c>
      <c r="T97" s="14">
        <f t="shared" si="476"/>
        <v>80.638189560439557</v>
      </c>
      <c r="U97" s="14">
        <f t="shared" si="443"/>
        <v>11401678.761384884</v>
      </c>
      <c r="V97" s="14">
        <f t="shared" si="477"/>
        <v>10441.097766835974</v>
      </c>
      <c r="W97" s="42"/>
      <c r="X97" s="14">
        <f>IFERROR(VLOOKUP($A97,HouseFY22!$A$6:$AJ$528,28,0),0)</f>
        <v>10388976.5</v>
      </c>
      <c r="Y97" s="14">
        <f t="shared" si="478"/>
        <v>9513.7147435897441</v>
      </c>
      <c r="Z97" s="14">
        <f>IFERROR(VLOOKUP($A97,Compens80percent!$A$13:$M$560,12,0),0)</f>
        <v>0</v>
      </c>
      <c r="AA97" s="14">
        <f t="shared" si="478"/>
        <v>0</v>
      </c>
      <c r="AB97" s="14">
        <f t="shared" si="479"/>
        <v>10388976.5</v>
      </c>
      <c r="AC97" s="14">
        <f t="shared" si="478"/>
        <v>9513.7147435897441</v>
      </c>
      <c r="AD97" s="14">
        <f>IFERROR(VLOOKUP(A97,SpecEd22!$A$21:$Z$550,14,0),0)</f>
        <v>1130541.0686981445</v>
      </c>
      <c r="AE97" s="14">
        <f t="shared" si="480"/>
        <v>1035.2940189543449</v>
      </c>
      <c r="AF97" s="14">
        <f>IFERROR(VLOOKUP($A97,ECFE!$A$16:$AB$348,8,0),0)</f>
        <v>89818.041060000003</v>
      </c>
      <c r="AG97" s="14">
        <f t="shared" si="481"/>
        <v>82.250953351648349</v>
      </c>
      <c r="AH97" s="14">
        <f>IFERROR(VLOOKUP(A97,ParaFY19!$A$21:$Z$543,7,0),0)</f>
        <v>5684</v>
      </c>
      <c r="AI97" s="14">
        <f t="shared" si="482"/>
        <v>5.2051282051282053</v>
      </c>
      <c r="AJ97" s="14">
        <f>IFERROR(VLOOKUP(A97,ConEnroll!$A$7:$S$341,13,0),0)</f>
        <v>0</v>
      </c>
      <c r="AK97" s="14">
        <f t="shared" si="483"/>
        <v>0</v>
      </c>
      <c r="AL97" s="14">
        <f t="shared" si="439"/>
        <v>95502.041060000003</v>
      </c>
      <c r="AM97" s="14">
        <f t="shared" si="484"/>
        <v>87.456081556776553</v>
      </c>
      <c r="AN97" s="14">
        <f t="shared" si="485"/>
        <v>11615019.609758146</v>
      </c>
      <c r="AO97" s="14">
        <f t="shared" si="486"/>
        <v>10636.464844100867</v>
      </c>
      <c r="AP97" s="62"/>
      <c r="AQ97" s="14">
        <f t="shared" si="440"/>
        <v>151.77380952380918</v>
      </c>
      <c r="AR97" s="14">
        <f t="shared" si="444"/>
        <v>36.77537574474502</v>
      </c>
      <c r="AS97" s="14">
        <f t="shared" si="445"/>
        <v>6.8178919963369964</v>
      </c>
      <c r="AT97" s="14">
        <f t="shared" si="487"/>
        <v>195.36707726489118</v>
      </c>
      <c r="AU97" s="37">
        <f t="shared" si="446"/>
        <v>1.8711354076717396E-2</v>
      </c>
      <c r="AV97" s="42"/>
      <c r="AW97" s="14" t="str">
        <f>IFERROR(VLOOKUP($A97,#REF!,27,0),"0")</f>
        <v>0</v>
      </c>
      <c r="AX97" s="14">
        <f t="shared" si="488"/>
        <v>0</v>
      </c>
      <c r="AY97" s="14" t="str">
        <f>IFERROR(VLOOKUP($A97,SpecEd22!#REF!,23,0)," ")</f>
        <v xml:space="preserve"> </v>
      </c>
      <c r="AZ97" s="14" t="e">
        <f t="shared" si="489"/>
        <v>#VALUE!</v>
      </c>
      <c r="BA97" s="14">
        <f>IFERROR(VLOOKUP($A97,ECFE!#REF!,23,0),0)</f>
        <v>0</v>
      </c>
      <c r="BB97" s="14">
        <f t="shared" si="490"/>
        <v>0</v>
      </c>
      <c r="BC97" s="14">
        <f>IFERROR(VLOOKUP($A97,#REF!,17,0),0)</f>
        <v>0</v>
      </c>
      <c r="BD97" s="14">
        <f t="shared" si="491"/>
        <v>0</v>
      </c>
      <c r="BE97" s="14">
        <f>IFERROR(VLOOKUP($A97,#REF!,9,0),0)</f>
        <v>0</v>
      </c>
      <c r="BF97" s="14">
        <f t="shared" si="492"/>
        <v>0</v>
      </c>
      <c r="BG97" s="14">
        <v>0</v>
      </c>
      <c r="BH97" s="14">
        <f t="shared" si="493"/>
        <v>0</v>
      </c>
      <c r="BI97" s="14">
        <f>IFERROR(VLOOKUP($A97,ConEnroll!$A$8:$S$601,15,0),0)</f>
        <v>0</v>
      </c>
      <c r="BJ97" s="14">
        <f t="shared" si="494"/>
        <v>0</v>
      </c>
      <c r="BK97" s="14">
        <f t="shared" si="495"/>
        <v>0</v>
      </c>
      <c r="BL97" s="14">
        <f t="shared" si="496"/>
        <v>0</v>
      </c>
      <c r="BM97" s="14" t="e">
        <f t="shared" si="497"/>
        <v>#VALUE!</v>
      </c>
      <c r="BN97" s="14" t="e">
        <f t="shared" si="498"/>
        <v>#VALUE!</v>
      </c>
      <c r="BO97" s="42"/>
      <c r="BP97" s="14">
        <f t="shared" si="447"/>
        <v>9513.7147435897441</v>
      </c>
      <c r="BQ97" s="14" t="e">
        <f t="shared" si="448"/>
        <v>#VALUE!</v>
      </c>
      <c r="BR97" s="14">
        <f t="shared" si="499"/>
        <v>87.456081556776553</v>
      </c>
      <c r="BS97" s="14" t="e">
        <f t="shared" si="449"/>
        <v>#VALUE!</v>
      </c>
      <c r="BT97" s="37" t="e">
        <f t="shared" si="450"/>
        <v>#VALUE!</v>
      </c>
      <c r="BU97" s="41"/>
      <c r="BV97" s="14" t="str">
        <f>IFERROR(VLOOKUP($A97,#REF!,27,0),"0")</f>
        <v>0</v>
      </c>
      <c r="BW97" s="14">
        <f t="shared" si="500"/>
        <v>0</v>
      </c>
      <c r="BX97" s="14" t="str">
        <f>IFERROR(VLOOKUP($A97,SpecEd22!$Z$22:$AV$606,59,0)," ")</f>
        <v xml:space="preserve"> </v>
      </c>
      <c r="BY97" s="14" t="e">
        <f t="shared" si="501"/>
        <v>#VALUE!</v>
      </c>
      <c r="BZ97" s="14">
        <f>IFERROR(VLOOKUP($A97,ECFE!#REF!,25,0),0)</f>
        <v>0</v>
      </c>
      <c r="CA97" s="14">
        <f t="shared" si="502"/>
        <v>0</v>
      </c>
      <c r="CB97" s="14">
        <f>IFERROR(VLOOKUP($A97,#REF!,17,0),0)</f>
        <v>0</v>
      </c>
      <c r="CC97" s="14">
        <f t="shared" si="503"/>
        <v>0</v>
      </c>
      <c r="CD97" s="14">
        <f>IFERROR(VLOOKUP($A97,#REF!,9,0),0)</f>
        <v>0</v>
      </c>
      <c r="CE97" s="14">
        <f t="shared" si="504"/>
        <v>0</v>
      </c>
      <c r="CF97" s="14">
        <v>0</v>
      </c>
      <c r="CG97" s="14">
        <f t="shared" si="505"/>
        <v>0</v>
      </c>
      <c r="CH97" s="14">
        <f>IFERROR(VLOOKUP($A97,ConEnroll!$A$8:$S$601,15,0),0)</f>
        <v>0</v>
      </c>
      <c r="CI97" s="14">
        <f t="shared" si="506"/>
        <v>0</v>
      </c>
      <c r="CJ97" s="14">
        <f t="shared" si="507"/>
        <v>0</v>
      </c>
      <c r="CK97" s="14">
        <f t="shared" si="508"/>
        <v>0</v>
      </c>
      <c r="CL97" s="14" t="e">
        <f t="shared" si="509"/>
        <v>#VALUE!</v>
      </c>
      <c r="CM97" s="14" t="e">
        <f t="shared" si="510"/>
        <v>#VALUE!</v>
      </c>
      <c r="CN97" s="42"/>
      <c r="CO97" s="14">
        <f t="shared" si="451"/>
        <v>-9361.9409340659349</v>
      </c>
      <c r="CP97" s="14" t="e">
        <f t="shared" si="452"/>
        <v>#VALUE!</v>
      </c>
      <c r="CQ97" s="14">
        <f t="shared" si="453"/>
        <v>-80.638189560439557</v>
      </c>
      <c r="CR97" s="14" t="e">
        <f t="shared" si="454"/>
        <v>#VALUE!</v>
      </c>
      <c r="CS97" s="37" t="e">
        <f t="shared" si="455"/>
        <v>#VALUE!</v>
      </c>
      <c r="CT97" s="239"/>
      <c r="CU97" s="239"/>
      <c r="CV97" s="468"/>
      <c r="CW97" s="14">
        <f>IFERROR(VLOOKUP($A97,BaseFY23!$A$7:$AK$527,6,0),0)</f>
        <v>1059</v>
      </c>
      <c r="CX97" s="14">
        <f>IFERROR(VLOOKUP($A97,BaseFY23!$A$7:$AN$528,28,0),0)</f>
        <v>9944037.25</v>
      </c>
      <c r="CY97" s="14">
        <f t="shared" si="511"/>
        <v>9390.025731822474</v>
      </c>
      <c r="CZ97" s="14">
        <f>IFERROR(VLOOKUP($A97,SpecEd23!$A$21:$BB$605,23,0)," ")</f>
        <v>1352082.6768486602</v>
      </c>
      <c r="DA97" s="14">
        <f t="shared" si="512"/>
        <v>1276.754180215921</v>
      </c>
      <c r="DB97" s="14">
        <f>IFERROR(VLOOKUP($A97,ECFE!$A$16:$AB$347,7,0),0)</f>
        <v>88056.902999999991</v>
      </c>
      <c r="DC97" s="14">
        <f t="shared" si="513"/>
        <v>83.150994334277613</v>
      </c>
      <c r="DD97" s="14">
        <v>0</v>
      </c>
      <c r="DE97" s="14">
        <f t="shared" si="514"/>
        <v>0</v>
      </c>
      <c r="DF97" s="14">
        <f>IFERROR(VLOOKUP($A97,ConEnroll!$A$7:$S$338,10,0),0)</f>
        <v>0</v>
      </c>
      <c r="DG97" s="14">
        <f t="shared" si="515"/>
        <v>0</v>
      </c>
      <c r="DH97" s="14">
        <f t="shared" si="456"/>
        <v>88056.902999999991</v>
      </c>
      <c r="DI97" s="14">
        <f t="shared" si="516"/>
        <v>83.150994334277613</v>
      </c>
      <c r="DJ97" s="14">
        <f t="shared" si="457"/>
        <v>11384176.829848662</v>
      </c>
      <c r="DK97" s="14">
        <f t="shared" si="517"/>
        <v>10749.930906372674</v>
      </c>
      <c r="DL97" s="42"/>
      <c r="DM97" s="14">
        <f>IFERROR(VLOOKUP($A97,HouseFY23!$A$7:$AJ$528,28,0),0)</f>
        <v>10268307.25</v>
      </c>
      <c r="DN97" s="14">
        <f t="shared" si="518"/>
        <v>9696.2296978281393</v>
      </c>
      <c r="DO97" s="14">
        <f>IFERROR(VLOOKUP($A97,Compens80percent!$A$13:$M$560,12,0),0)</f>
        <v>0</v>
      </c>
      <c r="DP97" s="14">
        <f t="shared" si="518"/>
        <v>0</v>
      </c>
      <c r="DQ97" s="14">
        <f t="shared" si="519"/>
        <v>10268307.25</v>
      </c>
      <c r="DR97" s="14">
        <f t="shared" si="520"/>
        <v>9403.211767399267</v>
      </c>
      <c r="DS97" s="14">
        <f>IFERROR(VLOOKUP($A97,SpecEd23!$A$21:$Z$550,14,0),0)</f>
        <v>1432589.9809038287</v>
      </c>
      <c r="DT97" s="14">
        <f t="shared" si="521"/>
        <v>1352.7761859337381</v>
      </c>
      <c r="DU97" s="14">
        <f>IFERROR(VLOOKUP($A97,ECFE!$A$16:$AB$347,9,0),0)</f>
        <v>91614.401881199999</v>
      </c>
      <c r="DV97" s="14">
        <f t="shared" si="522"/>
        <v>86.510294505382433</v>
      </c>
      <c r="DW97" s="14">
        <f>IFERROR(VLOOKUP($A97,ParaFY19!$A$21:$Z$543,7,0),0)</f>
        <v>5684</v>
      </c>
      <c r="DX97" s="14">
        <f t="shared" si="523"/>
        <v>5.3673276676109536</v>
      </c>
      <c r="DY97" s="14">
        <f>IFERROR(VLOOKUP($A97,ConEnroll!$A$7:$S$341,13,0),0)</f>
        <v>0</v>
      </c>
      <c r="DZ97" s="14">
        <f t="shared" si="524"/>
        <v>0</v>
      </c>
      <c r="EA97" s="14">
        <f t="shared" si="458"/>
        <v>97298.401881199999</v>
      </c>
      <c r="EB97" s="14">
        <f t="shared" si="525"/>
        <v>91.877622172993384</v>
      </c>
      <c r="EC97" s="14">
        <f t="shared" si="459"/>
        <v>11798195.63278503</v>
      </c>
      <c r="ED97" s="14">
        <f t="shared" si="526"/>
        <v>11140.883505934873</v>
      </c>
      <c r="EE97" s="62"/>
      <c r="EF97" s="14">
        <f t="shared" si="460"/>
        <v>306.20396600566528</v>
      </c>
      <c r="EG97" s="14">
        <f t="shared" si="461"/>
        <v>76.022005717817137</v>
      </c>
      <c r="EH97" s="14">
        <f t="shared" si="462"/>
        <v>8.7266278387157712</v>
      </c>
      <c r="EI97" s="14">
        <f t="shared" si="527"/>
        <v>390.9525995621982</v>
      </c>
      <c r="EJ97" s="37">
        <f t="shared" si="463"/>
        <v>3.6367917428235495E-2</v>
      </c>
      <c r="EK97" s="42"/>
      <c r="EL97" s="14" t="str">
        <f>IFERROR(VLOOKUP($A97,#REF!,27,0),"0")</f>
        <v>0</v>
      </c>
      <c r="EM97" s="14">
        <f t="shared" si="528"/>
        <v>0</v>
      </c>
      <c r="EN97" s="14" t="str">
        <f>IFERROR(VLOOKUP($A97,SpecEd23!#REF!,23,0)," ")</f>
        <v xml:space="preserve"> </v>
      </c>
      <c r="EO97" s="14" t="e">
        <f t="shared" si="529"/>
        <v>#VALUE!</v>
      </c>
      <c r="EP97" s="14">
        <f>IFERROR(VLOOKUP($A97,ECFE!#REF!,24,0),0)</f>
        <v>0</v>
      </c>
      <c r="EQ97" s="14">
        <f t="shared" si="530"/>
        <v>0</v>
      </c>
      <c r="ER97" s="14">
        <f>IFERROR(VLOOKUP($A97,#REF!,30,0),0)</f>
        <v>0</v>
      </c>
      <c r="ES97" s="14">
        <f t="shared" si="531"/>
        <v>0</v>
      </c>
      <c r="ET97" s="14">
        <f>IFERROR(VLOOKUP($A97,#REF!,12,0),0)</f>
        <v>0</v>
      </c>
      <c r="EU97" s="14">
        <f t="shared" si="532"/>
        <v>0</v>
      </c>
      <c r="EV97" s="14">
        <v>0</v>
      </c>
      <c r="EW97" s="14">
        <f t="shared" si="533"/>
        <v>0</v>
      </c>
      <c r="EX97" s="14">
        <f>IFERROR(VLOOKUP($A97,ConEnroll!$A$8:$S$601,16,0),0)</f>
        <v>0</v>
      </c>
      <c r="EY97" s="14">
        <f t="shared" si="534"/>
        <v>0</v>
      </c>
      <c r="EZ97" s="14">
        <f t="shared" si="535"/>
        <v>0</v>
      </c>
      <c r="FA97" s="14">
        <f t="shared" si="536"/>
        <v>0</v>
      </c>
      <c r="FB97" s="14" t="e">
        <f t="shared" si="537"/>
        <v>#VALUE!</v>
      </c>
      <c r="FC97" s="14" t="e">
        <f t="shared" si="538"/>
        <v>#VALUE!</v>
      </c>
      <c r="FD97" s="62"/>
      <c r="FE97" s="14">
        <f t="shared" si="464"/>
        <v>9696.2296978281393</v>
      </c>
      <c r="FF97" s="14" t="e">
        <f t="shared" si="465"/>
        <v>#VALUE!</v>
      </c>
      <c r="FG97" s="14">
        <f t="shared" si="539"/>
        <v>91.877622172993384</v>
      </c>
      <c r="FH97" s="14" t="e">
        <f t="shared" si="466"/>
        <v>#VALUE!</v>
      </c>
      <c r="FI97" s="37" t="e">
        <f t="shared" si="467"/>
        <v>#VALUE!</v>
      </c>
      <c r="FJ97" s="12"/>
      <c r="FK97" s="14" t="str">
        <f>IFERROR(VLOOKUP($A97,#REF!,27,0),"0")</f>
        <v>0</v>
      </c>
      <c r="FL97" s="14">
        <f t="shared" si="540"/>
        <v>0</v>
      </c>
      <c r="FM97" s="14" t="str">
        <f>IFERROR(VLOOKUP($A97,SpecEd23!$X$22:$Y$610,59,0)," ")</f>
        <v xml:space="preserve"> </v>
      </c>
      <c r="FN97" s="14" t="e">
        <f t="shared" si="541"/>
        <v>#VALUE!</v>
      </c>
      <c r="FO97" s="14">
        <f>IFERROR(VLOOKUP($A97,ECFE!#REF!,26,0),0)</f>
        <v>0</v>
      </c>
      <c r="FP97" s="14">
        <f t="shared" si="542"/>
        <v>0</v>
      </c>
      <c r="FQ97" s="14">
        <f>IFERROR(VLOOKUP($A97,#REF!,16,0),0)</f>
        <v>0</v>
      </c>
      <c r="FR97" s="14">
        <f t="shared" si="543"/>
        <v>0</v>
      </c>
      <c r="FS97" s="14">
        <f>IFERROR(VLOOKUP($A97,#REF!,12,0),0)</f>
        <v>0</v>
      </c>
      <c r="FT97" s="14">
        <f t="shared" si="544"/>
        <v>0</v>
      </c>
      <c r="FU97" s="14">
        <v>0</v>
      </c>
      <c r="FV97" s="14">
        <f t="shared" si="545"/>
        <v>0</v>
      </c>
      <c r="FW97" s="14">
        <f>IFERROR(VLOOKUP($A97,ConEnroll!$A$8:$S$601,16,0),0)</f>
        <v>0</v>
      </c>
      <c r="FX97" s="14">
        <f t="shared" si="546"/>
        <v>0</v>
      </c>
      <c r="FY97" s="14">
        <f t="shared" si="547"/>
        <v>0</v>
      </c>
      <c r="FZ97" s="14">
        <f t="shared" si="548"/>
        <v>0</v>
      </c>
      <c r="GA97" s="14" t="e">
        <f t="shared" si="549"/>
        <v>#VALUE!</v>
      </c>
      <c r="GB97" s="14" t="e">
        <f t="shared" si="550"/>
        <v>#VALUE!</v>
      </c>
      <c r="GC97" s="39"/>
      <c r="GD97" s="14">
        <f t="shared" si="468"/>
        <v>-9390.025731822474</v>
      </c>
      <c r="GE97" s="14" t="e">
        <f t="shared" si="469"/>
        <v>#VALUE!</v>
      </c>
      <c r="GF97" s="14">
        <f t="shared" si="470"/>
        <v>-83.150994334277613</v>
      </c>
      <c r="GG97" s="14" t="e">
        <f t="shared" si="471"/>
        <v>#VALUE!</v>
      </c>
      <c r="GH97" s="37" t="e">
        <f t="shared" si="472"/>
        <v>#VALUE!</v>
      </c>
    </row>
    <row r="98" spans="1:190" ht="12.5" x14ac:dyDescent="0.25">
      <c r="A98" s="67">
        <v>253</v>
      </c>
      <c r="B98" s="35">
        <v>1</v>
      </c>
      <c r="C98" s="14">
        <v>6</v>
      </c>
      <c r="D98" s="14"/>
      <c r="E98" s="14"/>
      <c r="F98" s="35" t="s">
        <v>2451</v>
      </c>
      <c r="G98" s="41"/>
      <c r="H98" s="14">
        <f>IFERROR(VLOOKUP($A98,BaseFY22!$A$7:$AK$528,6,0),0)</f>
        <v>707</v>
      </c>
      <c r="I98" s="14">
        <f>IFERROR(VLOOKUP($A98,BaseFY22!$A$7:$AK$528,28,0),0)</f>
        <v>6314404.4521730002</v>
      </c>
      <c r="J98" s="14">
        <f t="shared" si="473"/>
        <v>8931.2651374441302</v>
      </c>
      <c r="K98" s="14">
        <f>IFERROR(VLOOKUP($A98,SpecEd22!$A$21:$BB$605,24,0)," ")</f>
        <v>386208.41202557634</v>
      </c>
      <c r="L98" s="14">
        <f t="shared" si="474"/>
        <v>546.26366623136687</v>
      </c>
      <c r="M98" s="14">
        <f>IFERROR(VLOOKUP($A98,ECFE!$A$16:$AB$347,7,0),0)</f>
        <v>39270.659999999996</v>
      </c>
      <c r="N98" s="14">
        <f t="shared" si="441"/>
        <v>55.545487977369163</v>
      </c>
      <c r="O98" s="14">
        <v>0</v>
      </c>
      <c r="P98" s="14">
        <f t="shared" si="441"/>
        <v>0</v>
      </c>
      <c r="Q98" s="14">
        <f>IFERROR(VLOOKUP($A98,ConEnroll!$A$7:$S$337,10,0),0)</f>
        <v>4561.18</v>
      </c>
      <c r="R98" s="14">
        <f t="shared" si="475"/>
        <v>6.4514568599717119</v>
      </c>
      <c r="S98" s="14">
        <f t="shared" si="442"/>
        <v>43831.839999999997</v>
      </c>
      <c r="T98" s="14">
        <f t="shared" si="476"/>
        <v>61.99694483734087</v>
      </c>
      <c r="U98" s="14">
        <f t="shared" si="443"/>
        <v>6744444.7041985765</v>
      </c>
      <c r="V98" s="14">
        <f t="shared" si="477"/>
        <v>9539.5257485128386</v>
      </c>
      <c r="W98" s="42"/>
      <c r="X98" s="14">
        <f>IFERROR(VLOOKUP($A98,HouseFY22!$A$6:$AJ$528,28,0),0)</f>
        <v>6423151.4521730002</v>
      </c>
      <c r="Y98" s="14">
        <f t="shared" si="478"/>
        <v>9085.0798474865624</v>
      </c>
      <c r="Z98" s="14">
        <f>IFERROR(VLOOKUP($A98,Compens80percent!$A$13:$M$560,12,0),0)</f>
        <v>0</v>
      </c>
      <c r="AA98" s="14">
        <f t="shared" si="478"/>
        <v>0</v>
      </c>
      <c r="AB98" s="14">
        <f t="shared" si="479"/>
        <v>6423151.4521730002</v>
      </c>
      <c r="AC98" s="14">
        <f t="shared" si="478"/>
        <v>9085.0798474865624</v>
      </c>
      <c r="AD98" s="14">
        <f>IFERROR(VLOOKUP(A98,SpecEd22!$A$21:$Z$550,14,0),0)</f>
        <v>398008.26505484711</v>
      </c>
      <c r="AE98" s="14">
        <f t="shared" si="480"/>
        <v>562.95369880459282</v>
      </c>
      <c r="AF98" s="14">
        <f>IFERROR(VLOOKUP($A98,ECFE!$A$16:$AB$348,8,0),0)</f>
        <v>40056.073200000006</v>
      </c>
      <c r="AG98" s="14">
        <f t="shared" si="481"/>
        <v>56.65639773691656</v>
      </c>
      <c r="AH98" s="14">
        <f>IFERROR(VLOOKUP(A98,ParaFY19!$A$21:$Z$543,7,0),0)</f>
        <v>3724</v>
      </c>
      <c r="AI98" s="14">
        <f t="shared" si="482"/>
        <v>5.2673267326732676</v>
      </c>
      <c r="AJ98" s="14">
        <f>IFERROR(VLOOKUP(A98,ConEnroll!$A$7:$S$341,13,0),0)</f>
        <v>5701.4750000000004</v>
      </c>
      <c r="AK98" s="14">
        <f t="shared" si="483"/>
        <v>8.0643210749646403</v>
      </c>
      <c r="AL98" s="14">
        <f t="shared" si="439"/>
        <v>49481.548200000005</v>
      </c>
      <c r="AM98" s="14">
        <f t="shared" si="484"/>
        <v>69.988045544554467</v>
      </c>
      <c r="AN98" s="14">
        <f t="shared" si="485"/>
        <v>6870641.2654278474</v>
      </c>
      <c r="AO98" s="14">
        <f t="shared" si="486"/>
        <v>9718.0215918357098</v>
      </c>
      <c r="AP98" s="62"/>
      <c r="AQ98" s="14">
        <f t="shared" si="440"/>
        <v>153.81471004243213</v>
      </c>
      <c r="AR98" s="14">
        <f t="shared" si="444"/>
        <v>16.690032573225949</v>
      </c>
      <c r="AS98" s="14">
        <f t="shared" si="445"/>
        <v>7.9911007072135973</v>
      </c>
      <c r="AT98" s="14">
        <f t="shared" si="487"/>
        <v>178.49584332287168</v>
      </c>
      <c r="AU98" s="37">
        <f t="shared" si="446"/>
        <v>1.8711186282053722E-2</v>
      </c>
      <c r="AV98" s="42"/>
      <c r="AW98" s="14" t="str">
        <f>IFERROR(VLOOKUP($A98,#REF!,27,0),"0")</f>
        <v>0</v>
      </c>
      <c r="AX98" s="14">
        <f t="shared" si="488"/>
        <v>0</v>
      </c>
      <c r="AY98" s="14" t="str">
        <f>IFERROR(VLOOKUP($A98,SpecEd22!#REF!,23,0)," ")</f>
        <v xml:space="preserve"> </v>
      </c>
      <c r="AZ98" s="14" t="e">
        <f t="shared" si="489"/>
        <v>#VALUE!</v>
      </c>
      <c r="BA98" s="14">
        <f>IFERROR(VLOOKUP($A98,ECFE!#REF!,23,0),0)</f>
        <v>0</v>
      </c>
      <c r="BB98" s="14">
        <f t="shared" si="490"/>
        <v>0</v>
      </c>
      <c r="BC98" s="14">
        <f>IFERROR(VLOOKUP($A98,#REF!,17,0),0)</f>
        <v>0</v>
      </c>
      <c r="BD98" s="14">
        <f t="shared" si="491"/>
        <v>0</v>
      </c>
      <c r="BE98" s="14">
        <f>IFERROR(VLOOKUP($A98,#REF!,9,0),0)</f>
        <v>0</v>
      </c>
      <c r="BF98" s="14">
        <f t="shared" si="492"/>
        <v>0</v>
      </c>
      <c r="BG98" s="14">
        <v>0</v>
      </c>
      <c r="BH98" s="14">
        <f t="shared" si="493"/>
        <v>0</v>
      </c>
      <c r="BI98" s="14">
        <f>IFERROR(VLOOKUP($A98,ConEnroll!$A$8:$S$601,15,0),0)</f>
        <v>-40</v>
      </c>
      <c r="BJ98" s="14">
        <f t="shared" si="494"/>
        <v>-5.6577086280056574E-2</v>
      </c>
      <c r="BK98" s="14">
        <f t="shared" si="495"/>
        <v>-40</v>
      </c>
      <c r="BL98" s="14">
        <f t="shared" si="496"/>
        <v>-5.6577086280056574E-2</v>
      </c>
      <c r="BM98" s="14" t="e">
        <f t="shared" si="497"/>
        <v>#VALUE!</v>
      </c>
      <c r="BN98" s="14" t="e">
        <f t="shared" si="498"/>
        <v>#VALUE!</v>
      </c>
      <c r="BO98" s="42"/>
      <c r="BP98" s="14">
        <f t="shared" si="447"/>
        <v>9085.0798474865624</v>
      </c>
      <c r="BQ98" s="14" t="e">
        <f t="shared" si="448"/>
        <v>#VALUE!</v>
      </c>
      <c r="BR98" s="14">
        <f t="shared" si="499"/>
        <v>70.044622630834525</v>
      </c>
      <c r="BS98" s="14" t="e">
        <f t="shared" si="449"/>
        <v>#VALUE!</v>
      </c>
      <c r="BT98" s="37" t="e">
        <f t="shared" si="450"/>
        <v>#VALUE!</v>
      </c>
      <c r="BU98" s="41"/>
      <c r="BV98" s="14" t="str">
        <f>IFERROR(VLOOKUP($A98,#REF!,27,0),"0")</f>
        <v>0</v>
      </c>
      <c r="BW98" s="14">
        <f t="shared" si="500"/>
        <v>0</v>
      </c>
      <c r="BX98" s="14" t="str">
        <f>IFERROR(VLOOKUP($A98,SpecEd22!$Z$22:$AV$606,59,0)," ")</f>
        <v xml:space="preserve"> </v>
      </c>
      <c r="BY98" s="14" t="e">
        <f t="shared" si="501"/>
        <v>#VALUE!</v>
      </c>
      <c r="BZ98" s="14">
        <f>IFERROR(VLOOKUP($A98,ECFE!#REF!,25,0),0)</f>
        <v>0</v>
      </c>
      <c r="CA98" s="14">
        <f t="shared" si="502"/>
        <v>0</v>
      </c>
      <c r="CB98" s="14">
        <f>IFERROR(VLOOKUP($A98,#REF!,17,0),0)</f>
        <v>0</v>
      </c>
      <c r="CC98" s="14">
        <f t="shared" si="503"/>
        <v>0</v>
      </c>
      <c r="CD98" s="14">
        <f>IFERROR(VLOOKUP($A98,#REF!,9,0),0)</f>
        <v>0</v>
      </c>
      <c r="CE98" s="14">
        <f t="shared" si="504"/>
        <v>0</v>
      </c>
      <c r="CF98" s="14">
        <v>0</v>
      </c>
      <c r="CG98" s="14">
        <f t="shared" si="505"/>
        <v>0</v>
      </c>
      <c r="CH98" s="14">
        <f>IFERROR(VLOOKUP($A98,ConEnroll!$A$8:$S$601,15,0),0)</f>
        <v>-40</v>
      </c>
      <c r="CI98" s="14">
        <f t="shared" si="506"/>
        <v>-5.6577086280056574E-2</v>
      </c>
      <c r="CJ98" s="14">
        <f t="shared" si="507"/>
        <v>-40</v>
      </c>
      <c r="CK98" s="14">
        <f t="shared" si="508"/>
        <v>-5.6577086280056574E-2</v>
      </c>
      <c r="CL98" s="14" t="e">
        <f t="shared" si="509"/>
        <v>#VALUE!</v>
      </c>
      <c r="CM98" s="14" t="e">
        <f t="shared" si="510"/>
        <v>#VALUE!</v>
      </c>
      <c r="CN98" s="42"/>
      <c r="CO98" s="14">
        <f t="shared" si="451"/>
        <v>-8931.2651374441302</v>
      </c>
      <c r="CP98" s="14" t="e">
        <f t="shared" si="452"/>
        <v>#VALUE!</v>
      </c>
      <c r="CQ98" s="14">
        <f t="shared" si="453"/>
        <v>-62.053521923620927</v>
      </c>
      <c r="CR98" s="14" t="e">
        <f t="shared" si="454"/>
        <v>#VALUE!</v>
      </c>
      <c r="CS98" s="37" t="e">
        <f t="shared" si="455"/>
        <v>#VALUE!</v>
      </c>
      <c r="CT98" s="239"/>
      <c r="CU98" s="239"/>
      <c r="CV98" s="468"/>
      <c r="CW98" s="14">
        <f>IFERROR(VLOOKUP($A98,BaseFY23!$A$7:$AK$527,6,0),0)</f>
        <v>697</v>
      </c>
      <c r="CX98" s="14">
        <f>IFERROR(VLOOKUP($A98,BaseFY23!$A$7:$AN$528,28,0),0)</f>
        <v>6241176.798312</v>
      </c>
      <c r="CY98" s="14">
        <f t="shared" si="511"/>
        <v>8954.3426087690095</v>
      </c>
      <c r="CZ98" s="14">
        <f>IFERROR(VLOOKUP($A98,SpecEd23!$A$21:$BB$605,23,0)," ")</f>
        <v>402762.44704972062</v>
      </c>
      <c r="DA98" s="14">
        <f t="shared" si="512"/>
        <v>577.85143048740406</v>
      </c>
      <c r="DB98" s="14">
        <f>IFERROR(VLOOKUP($A98,ECFE!$A$16:$AB$347,7,0),0)</f>
        <v>39270.659999999996</v>
      </c>
      <c r="DC98" s="14">
        <f t="shared" si="513"/>
        <v>56.342410329985647</v>
      </c>
      <c r="DD98" s="14">
        <v>0</v>
      </c>
      <c r="DE98" s="14">
        <f t="shared" si="514"/>
        <v>0</v>
      </c>
      <c r="DF98" s="14">
        <f>IFERROR(VLOOKUP($A98,ConEnroll!$A$7:$S$338,10,0),0)</f>
        <v>4561.18</v>
      </c>
      <c r="DG98" s="14">
        <f t="shared" si="515"/>
        <v>6.5440172166427555</v>
      </c>
      <c r="DH98" s="14">
        <f t="shared" si="456"/>
        <v>43831.839999999997</v>
      </c>
      <c r="DI98" s="14">
        <f t="shared" si="516"/>
        <v>62.886427546628404</v>
      </c>
      <c r="DJ98" s="14">
        <f t="shared" si="457"/>
        <v>6687771.0853617201</v>
      </c>
      <c r="DK98" s="14">
        <f t="shared" si="517"/>
        <v>9595.0804668030414</v>
      </c>
      <c r="DL98" s="42"/>
      <c r="DM98" s="14">
        <f>IFERROR(VLOOKUP($A98,HouseFY23!$A$7:$AJ$528,28,0),0)</f>
        <v>6465142.6428220002</v>
      </c>
      <c r="DN98" s="14">
        <f t="shared" si="518"/>
        <v>9275.6709366169307</v>
      </c>
      <c r="DO98" s="14">
        <f>IFERROR(VLOOKUP($A98,Compens80percent!$A$13:$M$560,12,0),0)</f>
        <v>0</v>
      </c>
      <c r="DP98" s="14">
        <f t="shared" si="518"/>
        <v>0</v>
      </c>
      <c r="DQ98" s="14">
        <f t="shared" si="519"/>
        <v>6465142.6428220002</v>
      </c>
      <c r="DR98" s="14">
        <f t="shared" si="520"/>
        <v>9144.4733278953336</v>
      </c>
      <c r="DS98" s="14">
        <f>IFERROR(VLOOKUP($A98,SpecEd23!$A$21:$Z$550,14,0),0)</f>
        <v>426615.08289995656</v>
      </c>
      <c r="DT98" s="14">
        <f t="shared" si="521"/>
        <v>612.07328966995203</v>
      </c>
      <c r="DU98" s="14">
        <f>IFERROR(VLOOKUP($A98,ECFE!$A$16:$AB$347,9,0),0)</f>
        <v>40857.194664000002</v>
      </c>
      <c r="DV98" s="14">
        <f t="shared" si="522"/>
        <v>58.618643707317077</v>
      </c>
      <c r="DW98" s="14">
        <f>IFERROR(VLOOKUP($A98,ParaFY19!$A$21:$Z$543,7,0),0)</f>
        <v>3724</v>
      </c>
      <c r="DX98" s="14">
        <f t="shared" si="523"/>
        <v>5.3428981348637015</v>
      </c>
      <c r="DY98" s="14">
        <f>IFERROR(VLOOKUP($A98,ConEnroll!$A$7:$S$341,13,0),0)</f>
        <v>5701.4750000000004</v>
      </c>
      <c r="DZ98" s="14">
        <f t="shared" si="524"/>
        <v>8.180021520803443</v>
      </c>
      <c r="EA98" s="14">
        <f t="shared" si="458"/>
        <v>50282.669664000001</v>
      </c>
      <c r="EB98" s="14">
        <f t="shared" si="525"/>
        <v>72.141563362984215</v>
      </c>
      <c r="EC98" s="14">
        <f t="shared" si="459"/>
        <v>6942040.3953859564</v>
      </c>
      <c r="ED98" s="14">
        <f t="shared" si="526"/>
        <v>9959.8857896498648</v>
      </c>
      <c r="EE98" s="62"/>
      <c r="EF98" s="14">
        <f t="shared" si="460"/>
        <v>321.32832784792117</v>
      </c>
      <c r="EG98" s="14">
        <f t="shared" si="461"/>
        <v>34.221859182547973</v>
      </c>
      <c r="EH98" s="14">
        <f t="shared" si="462"/>
        <v>9.2551358163558106</v>
      </c>
      <c r="EI98" s="14">
        <f t="shared" si="527"/>
        <v>364.80532284682494</v>
      </c>
      <c r="EJ98" s="37">
        <f t="shared" si="463"/>
        <v>3.8020037883890037E-2</v>
      </c>
      <c r="EK98" s="42"/>
      <c r="EL98" s="14" t="str">
        <f>IFERROR(VLOOKUP($A98,#REF!,27,0),"0")</f>
        <v>0</v>
      </c>
      <c r="EM98" s="14">
        <f t="shared" si="528"/>
        <v>0</v>
      </c>
      <c r="EN98" s="14" t="str">
        <f>IFERROR(VLOOKUP($A98,SpecEd23!#REF!,23,0)," ")</f>
        <v xml:space="preserve"> </v>
      </c>
      <c r="EO98" s="14" t="e">
        <f t="shared" si="529"/>
        <v>#VALUE!</v>
      </c>
      <c r="EP98" s="14">
        <f>IFERROR(VLOOKUP($A98,ECFE!#REF!,24,0),0)</f>
        <v>0</v>
      </c>
      <c r="EQ98" s="14">
        <f t="shared" si="530"/>
        <v>0</v>
      </c>
      <c r="ER98" s="14">
        <f>IFERROR(VLOOKUP($A98,#REF!,30,0),0)</f>
        <v>0</v>
      </c>
      <c r="ES98" s="14">
        <f t="shared" si="531"/>
        <v>0</v>
      </c>
      <c r="ET98" s="14">
        <f>IFERROR(VLOOKUP($A98,#REF!,12,0),0)</f>
        <v>0</v>
      </c>
      <c r="EU98" s="14">
        <f t="shared" si="532"/>
        <v>0</v>
      </c>
      <c r="EV98" s="14">
        <v>0</v>
      </c>
      <c r="EW98" s="14">
        <f t="shared" si="533"/>
        <v>0</v>
      </c>
      <c r="EX98" s="14">
        <f>IFERROR(VLOOKUP($A98,ConEnroll!$A$8:$S$601,16,0),0)</f>
        <v>213</v>
      </c>
      <c r="EY98" s="14">
        <f t="shared" si="534"/>
        <v>0.30559540889526543</v>
      </c>
      <c r="EZ98" s="14">
        <f t="shared" si="535"/>
        <v>213</v>
      </c>
      <c r="FA98" s="14">
        <f t="shared" si="536"/>
        <v>0.30559540889526543</v>
      </c>
      <c r="FB98" s="14" t="e">
        <f t="shared" si="537"/>
        <v>#VALUE!</v>
      </c>
      <c r="FC98" s="14" t="e">
        <f t="shared" si="538"/>
        <v>#VALUE!</v>
      </c>
      <c r="FD98" s="62"/>
      <c r="FE98" s="14">
        <f t="shared" si="464"/>
        <v>9275.6709366169307</v>
      </c>
      <c r="FF98" s="14" t="e">
        <f t="shared" si="465"/>
        <v>#VALUE!</v>
      </c>
      <c r="FG98" s="14">
        <f t="shared" si="539"/>
        <v>71.835967954088943</v>
      </c>
      <c r="FH98" s="14" t="e">
        <f t="shared" si="466"/>
        <v>#VALUE!</v>
      </c>
      <c r="FI98" s="37" t="e">
        <f t="shared" si="467"/>
        <v>#VALUE!</v>
      </c>
      <c r="FJ98" s="12"/>
      <c r="FK98" s="14" t="str">
        <f>IFERROR(VLOOKUP($A98,#REF!,27,0),"0")</f>
        <v>0</v>
      </c>
      <c r="FL98" s="14">
        <f t="shared" si="540"/>
        <v>0</v>
      </c>
      <c r="FM98" s="14" t="str">
        <f>IFERROR(VLOOKUP($A98,SpecEd23!$X$22:$Y$610,59,0)," ")</f>
        <v xml:space="preserve"> </v>
      </c>
      <c r="FN98" s="14" t="e">
        <f t="shared" si="541"/>
        <v>#VALUE!</v>
      </c>
      <c r="FO98" s="14">
        <f>IFERROR(VLOOKUP($A98,ECFE!#REF!,26,0),0)</f>
        <v>0</v>
      </c>
      <c r="FP98" s="14">
        <f t="shared" si="542"/>
        <v>0</v>
      </c>
      <c r="FQ98" s="14">
        <f>IFERROR(VLOOKUP($A98,#REF!,16,0),0)</f>
        <v>0</v>
      </c>
      <c r="FR98" s="14">
        <f t="shared" si="543"/>
        <v>0</v>
      </c>
      <c r="FS98" s="14">
        <f>IFERROR(VLOOKUP($A98,#REF!,12,0),0)</f>
        <v>0</v>
      </c>
      <c r="FT98" s="14">
        <f t="shared" si="544"/>
        <v>0</v>
      </c>
      <c r="FU98" s="14">
        <v>0</v>
      </c>
      <c r="FV98" s="14">
        <f t="shared" si="545"/>
        <v>0</v>
      </c>
      <c r="FW98" s="14">
        <f>IFERROR(VLOOKUP($A98,ConEnroll!$A$8:$S$601,16,0),0)</f>
        <v>213</v>
      </c>
      <c r="FX98" s="14">
        <f t="shared" si="546"/>
        <v>0.30559540889526543</v>
      </c>
      <c r="FY98" s="14">
        <f t="shared" si="547"/>
        <v>213</v>
      </c>
      <c r="FZ98" s="14">
        <f t="shared" si="548"/>
        <v>0.30559540889526543</v>
      </c>
      <c r="GA98" s="14" t="e">
        <f t="shared" si="549"/>
        <v>#VALUE!</v>
      </c>
      <c r="GB98" s="14" t="e">
        <f t="shared" si="550"/>
        <v>#VALUE!</v>
      </c>
      <c r="GC98" s="39"/>
      <c r="GD98" s="14">
        <f t="shared" si="468"/>
        <v>-8954.3426087690095</v>
      </c>
      <c r="GE98" s="14" t="e">
        <f t="shared" si="469"/>
        <v>#VALUE!</v>
      </c>
      <c r="GF98" s="14">
        <f t="shared" si="470"/>
        <v>-62.58083213773314</v>
      </c>
      <c r="GG98" s="14" t="e">
        <f t="shared" si="471"/>
        <v>#VALUE!</v>
      </c>
      <c r="GH98" s="37" t="e">
        <f t="shared" si="472"/>
        <v>#VALUE!</v>
      </c>
    </row>
    <row r="99" spans="1:190" ht="12.5" x14ac:dyDescent="0.25">
      <c r="A99" s="67">
        <v>255</v>
      </c>
      <c r="B99" s="35">
        <v>1</v>
      </c>
      <c r="C99" s="14">
        <v>5</v>
      </c>
      <c r="D99" s="14"/>
      <c r="E99" s="14"/>
      <c r="F99" s="35" t="s">
        <v>2452</v>
      </c>
      <c r="G99" s="41"/>
      <c r="H99" s="14">
        <f>IFERROR(VLOOKUP($A99,BaseFY22!$A$7:$AK$528,6,0),0)</f>
        <v>1388</v>
      </c>
      <c r="I99" s="14">
        <f>IFERROR(VLOOKUP($A99,BaseFY22!$A$7:$AK$528,28,0),0)</f>
        <v>11978196.75</v>
      </c>
      <c r="J99" s="14">
        <f t="shared" si="473"/>
        <v>8629.8247478386165</v>
      </c>
      <c r="K99" s="14">
        <f>IFERROR(VLOOKUP($A99,SpecEd22!$A$21:$BB$605,24,0)," ")</f>
        <v>1049383.2138377354</v>
      </c>
      <c r="L99" s="14">
        <f t="shared" si="474"/>
        <v>756.03977942199958</v>
      </c>
      <c r="M99" s="14">
        <f>IFERROR(VLOOKUP($A99,ECFE!$A$16:$AB$347,7,0),0)</f>
        <v>86244.410999999993</v>
      </c>
      <c r="N99" s="14">
        <f t="shared" si="441"/>
        <v>62.135742795389042</v>
      </c>
      <c r="O99" s="14">
        <v>0</v>
      </c>
      <c r="P99" s="14">
        <f t="shared" si="441"/>
        <v>0</v>
      </c>
      <c r="Q99" s="14">
        <f>IFERROR(VLOOKUP($A99,ConEnroll!$A$7:$S$337,10,0),0)</f>
        <v>11901.02</v>
      </c>
      <c r="R99" s="14">
        <f t="shared" si="475"/>
        <v>8.5742219020172907</v>
      </c>
      <c r="S99" s="14">
        <f t="shared" si="442"/>
        <v>98145.430999999997</v>
      </c>
      <c r="T99" s="14">
        <f t="shared" si="476"/>
        <v>70.709964697406335</v>
      </c>
      <c r="U99" s="14">
        <f t="shared" si="443"/>
        <v>13125725.394837735</v>
      </c>
      <c r="V99" s="14">
        <f t="shared" si="477"/>
        <v>9456.5744919580229</v>
      </c>
      <c r="W99" s="42"/>
      <c r="X99" s="14">
        <f>IFERROR(VLOOKUP($A99,HouseFY22!$A$6:$AJ$528,28,0),0)</f>
        <v>12181902.75</v>
      </c>
      <c r="Y99" s="14">
        <f t="shared" si="478"/>
        <v>8776.5869956772331</v>
      </c>
      <c r="Z99" s="14">
        <f>IFERROR(VLOOKUP($A99,Compens80percent!$A$13:$M$560,12,0),0)</f>
        <v>0</v>
      </c>
      <c r="AA99" s="14">
        <f t="shared" si="478"/>
        <v>0</v>
      </c>
      <c r="AB99" s="14">
        <f t="shared" si="479"/>
        <v>12181902.75</v>
      </c>
      <c r="AC99" s="14">
        <f t="shared" si="478"/>
        <v>8776.5869956772331</v>
      </c>
      <c r="AD99" s="14">
        <f>IFERROR(VLOOKUP(A99,SpecEd22!$A$21:$Z$550,14,0),0)</f>
        <v>1071014.0584800583</v>
      </c>
      <c r="AE99" s="14">
        <f t="shared" si="480"/>
        <v>771.62396144096419</v>
      </c>
      <c r="AF99" s="14">
        <f>IFERROR(VLOOKUP($A99,ECFE!$A$16:$AB$348,8,0),0)</f>
        <v>87969.299220000001</v>
      </c>
      <c r="AG99" s="14">
        <f t="shared" si="481"/>
        <v>63.378457651296827</v>
      </c>
      <c r="AH99" s="14">
        <f>IFERROR(VLOOKUP(A99,ParaFY19!$A$21:$Z$543,7,0),0)</f>
        <v>6076</v>
      </c>
      <c r="AI99" s="14">
        <f t="shared" si="482"/>
        <v>4.3775216138328528</v>
      </c>
      <c r="AJ99" s="14">
        <f>IFERROR(VLOOKUP(A99,ConEnroll!$A$7:$S$341,13,0),0)</f>
        <v>14876.275000000001</v>
      </c>
      <c r="AK99" s="14">
        <f t="shared" si="483"/>
        <v>10.717777377521616</v>
      </c>
      <c r="AL99" s="14">
        <f t="shared" si="439"/>
        <v>108921.57422000001</v>
      </c>
      <c r="AM99" s="14">
        <f t="shared" si="484"/>
        <v>78.47375664265131</v>
      </c>
      <c r="AN99" s="14">
        <f t="shared" si="485"/>
        <v>13361838.382700058</v>
      </c>
      <c r="AO99" s="14">
        <f t="shared" si="486"/>
        <v>9626.6847137608493</v>
      </c>
      <c r="AP99" s="62"/>
      <c r="AQ99" s="14">
        <f t="shared" si="440"/>
        <v>146.76224783861653</v>
      </c>
      <c r="AR99" s="14">
        <f t="shared" si="444"/>
        <v>15.584182018964611</v>
      </c>
      <c r="AS99" s="14">
        <f t="shared" si="445"/>
        <v>7.7637919452449751</v>
      </c>
      <c r="AT99" s="14">
        <f t="shared" si="487"/>
        <v>170.11022180282612</v>
      </c>
      <c r="AU99" s="37">
        <f t="shared" si="446"/>
        <v>1.7988566784673431E-2</v>
      </c>
      <c r="AV99" s="42"/>
      <c r="AW99" s="14" t="str">
        <f>IFERROR(VLOOKUP($A99,#REF!,27,0),"0")</f>
        <v>0</v>
      </c>
      <c r="AX99" s="14">
        <f t="shared" si="488"/>
        <v>0</v>
      </c>
      <c r="AY99" s="14" t="str">
        <f>IFERROR(VLOOKUP($A99,SpecEd22!#REF!,23,0)," ")</f>
        <v xml:space="preserve"> </v>
      </c>
      <c r="AZ99" s="14" t="e">
        <f t="shared" si="489"/>
        <v>#VALUE!</v>
      </c>
      <c r="BA99" s="14">
        <f>IFERROR(VLOOKUP($A99,ECFE!#REF!,23,0),0)</f>
        <v>0</v>
      </c>
      <c r="BB99" s="14">
        <f t="shared" si="490"/>
        <v>0</v>
      </c>
      <c r="BC99" s="14">
        <f>IFERROR(VLOOKUP($A99,#REF!,17,0),0)</f>
        <v>0</v>
      </c>
      <c r="BD99" s="14">
        <f t="shared" si="491"/>
        <v>0</v>
      </c>
      <c r="BE99" s="14">
        <f>IFERROR(VLOOKUP($A99,#REF!,9,0),0)</f>
        <v>0</v>
      </c>
      <c r="BF99" s="14">
        <f t="shared" si="492"/>
        <v>0</v>
      </c>
      <c r="BG99" s="14">
        <v>0</v>
      </c>
      <c r="BH99" s="14">
        <f t="shared" si="493"/>
        <v>0</v>
      </c>
      <c r="BI99" s="14">
        <f>IFERROR(VLOOKUP($A99,ConEnroll!$A$8:$S$601,15,0),0)</f>
        <v>-28</v>
      </c>
      <c r="BJ99" s="14">
        <f t="shared" si="494"/>
        <v>-2.0172910662824207E-2</v>
      </c>
      <c r="BK99" s="14">
        <f t="shared" si="495"/>
        <v>-28</v>
      </c>
      <c r="BL99" s="14">
        <f t="shared" si="496"/>
        <v>-2.0172910662824207E-2</v>
      </c>
      <c r="BM99" s="14" t="e">
        <f t="shared" si="497"/>
        <v>#VALUE!</v>
      </c>
      <c r="BN99" s="14" t="e">
        <f t="shared" si="498"/>
        <v>#VALUE!</v>
      </c>
      <c r="BO99" s="42"/>
      <c r="BP99" s="14">
        <f t="shared" si="447"/>
        <v>8776.5869956772331</v>
      </c>
      <c r="BQ99" s="14" t="e">
        <f t="shared" si="448"/>
        <v>#VALUE!</v>
      </c>
      <c r="BR99" s="14">
        <f t="shared" si="499"/>
        <v>78.493929553314132</v>
      </c>
      <c r="BS99" s="14" t="e">
        <f t="shared" si="449"/>
        <v>#VALUE!</v>
      </c>
      <c r="BT99" s="37" t="e">
        <f t="shared" si="450"/>
        <v>#VALUE!</v>
      </c>
      <c r="BU99" s="41"/>
      <c r="BV99" s="14" t="str">
        <f>IFERROR(VLOOKUP($A99,#REF!,27,0),"0")</f>
        <v>0</v>
      </c>
      <c r="BW99" s="14">
        <f t="shared" si="500"/>
        <v>0</v>
      </c>
      <c r="BX99" s="14" t="str">
        <f>IFERROR(VLOOKUP($A99,SpecEd22!$Z$22:$AV$606,59,0)," ")</f>
        <v xml:space="preserve"> </v>
      </c>
      <c r="BY99" s="14" t="e">
        <f t="shared" si="501"/>
        <v>#VALUE!</v>
      </c>
      <c r="BZ99" s="14">
        <f>IFERROR(VLOOKUP($A99,ECFE!#REF!,25,0),0)</f>
        <v>0</v>
      </c>
      <c r="CA99" s="14">
        <f t="shared" si="502"/>
        <v>0</v>
      </c>
      <c r="CB99" s="14">
        <f>IFERROR(VLOOKUP($A99,#REF!,17,0),0)</f>
        <v>0</v>
      </c>
      <c r="CC99" s="14">
        <f t="shared" si="503"/>
        <v>0</v>
      </c>
      <c r="CD99" s="14">
        <f>IFERROR(VLOOKUP($A99,#REF!,9,0),0)</f>
        <v>0</v>
      </c>
      <c r="CE99" s="14">
        <f t="shared" si="504"/>
        <v>0</v>
      </c>
      <c r="CF99" s="14">
        <v>0</v>
      </c>
      <c r="CG99" s="14">
        <f t="shared" si="505"/>
        <v>0</v>
      </c>
      <c r="CH99" s="14">
        <f>IFERROR(VLOOKUP($A99,ConEnroll!$A$8:$S$601,15,0),0)</f>
        <v>-28</v>
      </c>
      <c r="CI99" s="14">
        <f t="shared" si="506"/>
        <v>-2.0172910662824207E-2</v>
      </c>
      <c r="CJ99" s="14">
        <f t="shared" si="507"/>
        <v>-28</v>
      </c>
      <c r="CK99" s="14">
        <f t="shared" si="508"/>
        <v>-2.0172910662824207E-2</v>
      </c>
      <c r="CL99" s="14" t="e">
        <f t="shared" si="509"/>
        <v>#VALUE!</v>
      </c>
      <c r="CM99" s="14" t="e">
        <f t="shared" si="510"/>
        <v>#VALUE!</v>
      </c>
      <c r="CN99" s="42"/>
      <c r="CO99" s="14">
        <f t="shared" si="451"/>
        <v>-8629.8247478386165</v>
      </c>
      <c r="CP99" s="14" t="e">
        <f t="shared" si="452"/>
        <v>#VALUE!</v>
      </c>
      <c r="CQ99" s="14">
        <f t="shared" si="453"/>
        <v>-70.730137608069157</v>
      </c>
      <c r="CR99" s="14" t="e">
        <f t="shared" si="454"/>
        <v>#VALUE!</v>
      </c>
      <c r="CS99" s="37" t="e">
        <f t="shared" si="455"/>
        <v>#VALUE!</v>
      </c>
      <c r="CT99" s="239"/>
      <c r="CU99" s="239"/>
      <c r="CV99" s="468"/>
      <c r="CW99" s="14">
        <f>IFERROR(VLOOKUP($A99,BaseFY23!$A$7:$AK$527,6,0),0)</f>
        <v>1371</v>
      </c>
      <c r="CX99" s="14">
        <f>IFERROR(VLOOKUP($A99,BaseFY23!$A$7:$AN$528,28,0),0)</f>
        <v>11897913</v>
      </c>
      <c r="CY99" s="14">
        <f t="shared" si="511"/>
        <v>8678.2735229759292</v>
      </c>
      <c r="CZ99" s="14">
        <f>IFERROR(VLOOKUP($A99,SpecEd23!$A$21:$BB$605,23,0)," ")</f>
        <v>1246596.5982383296</v>
      </c>
      <c r="DA99" s="14">
        <f t="shared" si="512"/>
        <v>909.26083022489399</v>
      </c>
      <c r="DB99" s="14">
        <f>IFERROR(VLOOKUP($A99,ECFE!$A$16:$AB$347,7,0),0)</f>
        <v>86244.410999999993</v>
      </c>
      <c r="DC99" s="14">
        <f t="shared" si="513"/>
        <v>62.906207877461704</v>
      </c>
      <c r="DD99" s="14">
        <v>0</v>
      </c>
      <c r="DE99" s="14">
        <f t="shared" si="514"/>
        <v>0</v>
      </c>
      <c r="DF99" s="14">
        <f>IFERROR(VLOOKUP($A99,ConEnroll!$A$7:$S$338,10,0),0)</f>
        <v>11901.02</v>
      </c>
      <c r="DG99" s="14">
        <f t="shared" si="515"/>
        <v>8.6805397520058349</v>
      </c>
      <c r="DH99" s="14">
        <f t="shared" si="456"/>
        <v>98145.430999999997</v>
      </c>
      <c r="DI99" s="14">
        <f t="shared" si="516"/>
        <v>71.586747629467538</v>
      </c>
      <c r="DJ99" s="14">
        <f t="shared" si="457"/>
        <v>13242655.02923833</v>
      </c>
      <c r="DK99" s="14">
        <f t="shared" si="517"/>
        <v>9659.1211008302926</v>
      </c>
      <c r="DL99" s="42"/>
      <c r="DM99" s="14">
        <f>IFERROR(VLOOKUP($A99,HouseFY23!$A$7:$AJ$528,28,0),0)</f>
        <v>12306810</v>
      </c>
      <c r="DN99" s="14">
        <f t="shared" si="518"/>
        <v>8976.5207877461708</v>
      </c>
      <c r="DO99" s="14">
        <f>IFERROR(VLOOKUP($A99,Compens80percent!$A$13:$M$560,12,0),0)</f>
        <v>0</v>
      </c>
      <c r="DP99" s="14">
        <f t="shared" si="518"/>
        <v>0</v>
      </c>
      <c r="DQ99" s="14">
        <f t="shared" si="519"/>
        <v>12306810</v>
      </c>
      <c r="DR99" s="14">
        <f t="shared" si="520"/>
        <v>8866.5778097982711</v>
      </c>
      <c r="DS99" s="14">
        <f>IFERROR(VLOOKUP($A99,SpecEd23!$A$21:$Z$550,14,0),0)</f>
        <v>1299833.489034354</v>
      </c>
      <c r="DT99" s="14">
        <f t="shared" si="521"/>
        <v>948.09153102432822</v>
      </c>
      <c r="DU99" s="14">
        <f>IFERROR(VLOOKUP($A99,ECFE!$A$16:$AB$347,9,0),0)</f>
        <v>89728.685204399997</v>
      </c>
      <c r="DV99" s="14">
        <f t="shared" si="522"/>
        <v>65.447618675711155</v>
      </c>
      <c r="DW99" s="14">
        <f>IFERROR(VLOOKUP($A99,ParaFY19!$A$21:$Z$543,7,0),0)</f>
        <v>6076</v>
      </c>
      <c r="DX99" s="14">
        <f t="shared" si="523"/>
        <v>4.4318016046681254</v>
      </c>
      <c r="DY99" s="14">
        <f>IFERROR(VLOOKUP($A99,ConEnroll!$A$7:$S$341,13,0),0)</f>
        <v>14876.275000000001</v>
      </c>
      <c r="DZ99" s="14">
        <f t="shared" si="524"/>
        <v>10.850674690007295</v>
      </c>
      <c r="EA99" s="14">
        <f t="shared" si="458"/>
        <v>110680.96020440001</v>
      </c>
      <c r="EB99" s="14">
        <f t="shared" si="525"/>
        <v>80.730094970386588</v>
      </c>
      <c r="EC99" s="14">
        <f t="shared" si="459"/>
        <v>13717324.449238755</v>
      </c>
      <c r="ED99" s="14">
        <f t="shared" si="526"/>
        <v>10005.342413740886</v>
      </c>
      <c r="EE99" s="62"/>
      <c r="EF99" s="14">
        <f t="shared" si="460"/>
        <v>298.2472647702416</v>
      </c>
      <c r="EG99" s="14">
        <f t="shared" si="461"/>
        <v>38.830700799434226</v>
      </c>
      <c r="EH99" s="14">
        <f t="shared" si="462"/>
        <v>9.1433473409190498</v>
      </c>
      <c r="EI99" s="14">
        <f t="shared" si="527"/>
        <v>346.22131291059486</v>
      </c>
      <c r="EJ99" s="37">
        <f t="shared" si="463"/>
        <v>3.5843976827336171E-2</v>
      </c>
      <c r="EK99" s="42"/>
      <c r="EL99" s="14" t="str">
        <f>IFERROR(VLOOKUP($A99,#REF!,27,0),"0")</f>
        <v>0</v>
      </c>
      <c r="EM99" s="14">
        <f t="shared" si="528"/>
        <v>0</v>
      </c>
      <c r="EN99" s="14" t="str">
        <f>IFERROR(VLOOKUP($A99,SpecEd23!#REF!,23,0)," ")</f>
        <v xml:space="preserve"> </v>
      </c>
      <c r="EO99" s="14" t="e">
        <f t="shared" si="529"/>
        <v>#VALUE!</v>
      </c>
      <c r="EP99" s="14">
        <f>IFERROR(VLOOKUP($A99,ECFE!#REF!,24,0),0)</f>
        <v>0</v>
      </c>
      <c r="EQ99" s="14">
        <f t="shared" si="530"/>
        <v>0</v>
      </c>
      <c r="ER99" s="14">
        <f>IFERROR(VLOOKUP($A99,#REF!,30,0),0)</f>
        <v>0</v>
      </c>
      <c r="ES99" s="14">
        <f t="shared" si="531"/>
        <v>0</v>
      </c>
      <c r="ET99" s="14">
        <f>IFERROR(VLOOKUP($A99,#REF!,12,0),0)</f>
        <v>0</v>
      </c>
      <c r="EU99" s="14">
        <f t="shared" si="532"/>
        <v>0</v>
      </c>
      <c r="EV99" s="14">
        <v>0</v>
      </c>
      <c r="EW99" s="14">
        <f t="shared" si="533"/>
        <v>0</v>
      </c>
      <c r="EX99" s="14">
        <f>IFERROR(VLOOKUP($A99,ConEnroll!$A$8:$S$601,16,0),0)</f>
        <v>227</v>
      </c>
      <c r="EY99" s="14">
        <f t="shared" si="534"/>
        <v>0.16557257476294676</v>
      </c>
      <c r="EZ99" s="14">
        <f t="shared" si="535"/>
        <v>227</v>
      </c>
      <c r="FA99" s="14">
        <f t="shared" si="536"/>
        <v>0.16557257476294676</v>
      </c>
      <c r="FB99" s="14" t="e">
        <f t="shared" si="537"/>
        <v>#VALUE!</v>
      </c>
      <c r="FC99" s="14" t="e">
        <f t="shared" si="538"/>
        <v>#VALUE!</v>
      </c>
      <c r="FD99" s="62"/>
      <c r="FE99" s="14">
        <f t="shared" si="464"/>
        <v>8976.5207877461708</v>
      </c>
      <c r="FF99" s="14" t="e">
        <f t="shared" si="465"/>
        <v>#VALUE!</v>
      </c>
      <c r="FG99" s="14">
        <f t="shared" si="539"/>
        <v>80.564522395623641</v>
      </c>
      <c r="FH99" s="14" t="e">
        <f t="shared" si="466"/>
        <v>#VALUE!</v>
      </c>
      <c r="FI99" s="37" t="e">
        <f t="shared" si="467"/>
        <v>#VALUE!</v>
      </c>
      <c r="FJ99" s="12"/>
      <c r="FK99" s="14" t="str">
        <f>IFERROR(VLOOKUP($A99,#REF!,27,0),"0")</f>
        <v>0</v>
      </c>
      <c r="FL99" s="14">
        <f t="shared" si="540"/>
        <v>0</v>
      </c>
      <c r="FM99" s="14" t="str">
        <f>IFERROR(VLOOKUP($A99,SpecEd23!$X$22:$Y$610,59,0)," ")</f>
        <v xml:space="preserve"> </v>
      </c>
      <c r="FN99" s="14" t="e">
        <f t="shared" si="541"/>
        <v>#VALUE!</v>
      </c>
      <c r="FO99" s="14">
        <f>IFERROR(VLOOKUP($A99,ECFE!#REF!,26,0),0)</f>
        <v>0</v>
      </c>
      <c r="FP99" s="14">
        <f t="shared" si="542"/>
        <v>0</v>
      </c>
      <c r="FQ99" s="14">
        <f>IFERROR(VLOOKUP($A99,#REF!,16,0),0)</f>
        <v>0</v>
      </c>
      <c r="FR99" s="14">
        <f t="shared" si="543"/>
        <v>0</v>
      </c>
      <c r="FS99" s="14">
        <f>IFERROR(VLOOKUP($A99,#REF!,12,0),0)</f>
        <v>0</v>
      </c>
      <c r="FT99" s="14">
        <f t="shared" si="544"/>
        <v>0</v>
      </c>
      <c r="FU99" s="14">
        <v>0</v>
      </c>
      <c r="FV99" s="14">
        <f t="shared" si="545"/>
        <v>0</v>
      </c>
      <c r="FW99" s="14">
        <f>IFERROR(VLOOKUP($A99,ConEnroll!$A$8:$S$601,16,0),0)</f>
        <v>227</v>
      </c>
      <c r="FX99" s="14">
        <f t="shared" si="546"/>
        <v>0.16557257476294676</v>
      </c>
      <c r="FY99" s="14">
        <f t="shared" si="547"/>
        <v>227</v>
      </c>
      <c r="FZ99" s="14">
        <f t="shared" si="548"/>
        <v>0.16557257476294676</v>
      </c>
      <c r="GA99" s="14" t="e">
        <f t="shared" si="549"/>
        <v>#VALUE!</v>
      </c>
      <c r="GB99" s="14" t="e">
        <f t="shared" si="550"/>
        <v>#VALUE!</v>
      </c>
      <c r="GC99" s="39"/>
      <c r="GD99" s="14">
        <f t="shared" si="468"/>
        <v>-8678.2735229759292</v>
      </c>
      <c r="GE99" s="14" t="e">
        <f t="shared" si="469"/>
        <v>#VALUE!</v>
      </c>
      <c r="GF99" s="14">
        <f t="shared" si="470"/>
        <v>-71.421175054704591</v>
      </c>
      <c r="GG99" s="14" t="e">
        <f t="shared" si="471"/>
        <v>#VALUE!</v>
      </c>
      <c r="GH99" s="37" t="e">
        <f t="shared" si="472"/>
        <v>#VALUE!</v>
      </c>
    </row>
    <row r="100" spans="1:190" ht="12.5" x14ac:dyDescent="0.25">
      <c r="A100" s="67">
        <v>256</v>
      </c>
      <c r="B100" s="35">
        <v>1</v>
      </c>
      <c r="C100" s="14">
        <v>4</v>
      </c>
      <c r="D100" s="14"/>
      <c r="E100" s="14"/>
      <c r="F100" s="35" t="s">
        <v>2453</v>
      </c>
      <c r="G100" s="41"/>
      <c r="H100" s="14">
        <f>IFERROR(VLOOKUP($A100,BaseFY22!$A$7:$AK$528,6,0),0)</f>
        <v>2550</v>
      </c>
      <c r="I100" s="14">
        <f>IFERROR(VLOOKUP($A100,BaseFY22!$A$7:$AK$528,28,0),0)</f>
        <v>27008707.5</v>
      </c>
      <c r="J100" s="14">
        <f t="shared" si="473"/>
        <v>10591.65</v>
      </c>
      <c r="K100" s="14">
        <f>IFERROR(VLOOKUP($A100,SpecEd22!$A$21:$BB$605,24,0)," ")</f>
        <v>4219041.7217348926</v>
      </c>
      <c r="L100" s="14">
        <f t="shared" si="474"/>
        <v>1654.5261653862324</v>
      </c>
      <c r="M100" s="14">
        <f>IFERROR(VLOOKUP($A100,ECFE!$A$16:$AB$347,7,0),0)</f>
        <v>163124.28</v>
      </c>
      <c r="N100" s="14">
        <f t="shared" si="441"/>
        <v>63.970305882352939</v>
      </c>
      <c r="O100" s="14">
        <v>0</v>
      </c>
      <c r="P100" s="14">
        <f t="shared" si="441"/>
        <v>0</v>
      </c>
      <c r="Q100" s="14">
        <f>IFERROR(VLOOKUP($A100,ConEnroll!$A$7:$S$337,10,0),0)</f>
        <v>16671.91</v>
      </c>
      <c r="R100" s="14">
        <f t="shared" si="475"/>
        <v>6.5380039215686274</v>
      </c>
      <c r="S100" s="14">
        <f t="shared" si="442"/>
        <v>179796.19</v>
      </c>
      <c r="T100" s="14">
        <f t="shared" si="476"/>
        <v>70.508309803921563</v>
      </c>
      <c r="U100" s="14">
        <f t="shared" si="443"/>
        <v>31407545.411734894</v>
      </c>
      <c r="V100" s="14">
        <f t="shared" si="477"/>
        <v>12316.684475190155</v>
      </c>
      <c r="W100" s="42"/>
      <c r="X100" s="14">
        <f>IFERROR(VLOOKUP($A100,HouseFY22!$A$6:$AJ$528,28,0),0)</f>
        <v>27399569.5</v>
      </c>
      <c r="Y100" s="14">
        <f t="shared" si="478"/>
        <v>10744.929215686274</v>
      </c>
      <c r="Z100" s="14">
        <f>IFERROR(VLOOKUP($A100,Compens80percent!$A$13:$M$560,12,0),0)</f>
        <v>0</v>
      </c>
      <c r="AA100" s="14">
        <f t="shared" si="478"/>
        <v>0</v>
      </c>
      <c r="AB100" s="14">
        <f t="shared" si="479"/>
        <v>27399569.5</v>
      </c>
      <c r="AC100" s="14">
        <f t="shared" si="478"/>
        <v>10744.929215686274</v>
      </c>
      <c r="AD100" s="14">
        <f>IFERROR(VLOOKUP(A100,SpecEd22!$A$21:$Z$550,14,0),0)</f>
        <v>4320263.2225168599</v>
      </c>
      <c r="AE100" s="14">
        <f t="shared" si="480"/>
        <v>1694.2208715752392</v>
      </c>
      <c r="AF100" s="14">
        <f>IFERROR(VLOOKUP($A100,ECFE!$A$16:$AB$348,8,0),0)</f>
        <v>166386.76560000001</v>
      </c>
      <c r="AG100" s="14">
        <f t="shared" si="481"/>
        <v>65.249712000000002</v>
      </c>
      <c r="AH100" s="14">
        <f>IFERROR(VLOOKUP(A100,ParaFY19!$A$21:$Z$543,7,0),0)</f>
        <v>17640</v>
      </c>
      <c r="AI100" s="14">
        <f t="shared" si="482"/>
        <v>6.9176470588235297</v>
      </c>
      <c r="AJ100" s="14">
        <f>IFERROR(VLOOKUP(A100,ConEnroll!$A$7:$S$341,13,0),0)</f>
        <v>20839.887500000001</v>
      </c>
      <c r="AK100" s="14">
        <f t="shared" si="483"/>
        <v>8.1725049019607852</v>
      </c>
      <c r="AL100" s="14">
        <f t="shared" si="439"/>
        <v>204866.65310000003</v>
      </c>
      <c r="AM100" s="14">
        <f t="shared" si="484"/>
        <v>80.339863960784328</v>
      </c>
      <c r="AN100" s="14">
        <f t="shared" si="485"/>
        <v>31924699.37561686</v>
      </c>
      <c r="AO100" s="14">
        <f t="shared" si="486"/>
        <v>12519.489951222298</v>
      </c>
      <c r="AP100" s="62"/>
      <c r="AQ100" s="14">
        <f t="shared" si="440"/>
        <v>153.27921568627426</v>
      </c>
      <c r="AR100" s="14">
        <f t="shared" si="444"/>
        <v>39.694706189006865</v>
      </c>
      <c r="AS100" s="14">
        <f t="shared" si="445"/>
        <v>9.8315541568627651</v>
      </c>
      <c r="AT100" s="14">
        <f t="shared" si="487"/>
        <v>202.80547603214387</v>
      </c>
      <c r="AU100" s="37">
        <f t="shared" si="446"/>
        <v>1.6465914706239381E-2</v>
      </c>
      <c r="AV100" s="42"/>
      <c r="AW100" s="14" t="str">
        <f>IFERROR(VLOOKUP($A100,#REF!,27,0),"0")</f>
        <v>0</v>
      </c>
      <c r="AX100" s="14">
        <f t="shared" si="488"/>
        <v>0</v>
      </c>
      <c r="AY100" s="14" t="str">
        <f>IFERROR(VLOOKUP($A100,SpecEd22!#REF!,23,0)," ")</f>
        <v xml:space="preserve"> </v>
      </c>
      <c r="AZ100" s="14" t="e">
        <f t="shared" si="489"/>
        <v>#VALUE!</v>
      </c>
      <c r="BA100" s="14">
        <f>IFERROR(VLOOKUP($A100,ECFE!#REF!,23,0),0)</f>
        <v>0</v>
      </c>
      <c r="BB100" s="14">
        <f t="shared" si="490"/>
        <v>0</v>
      </c>
      <c r="BC100" s="14">
        <f>IFERROR(VLOOKUP($A100,#REF!,17,0),0)</f>
        <v>0</v>
      </c>
      <c r="BD100" s="14">
        <f t="shared" si="491"/>
        <v>0</v>
      </c>
      <c r="BE100" s="14">
        <f>IFERROR(VLOOKUP($A100,#REF!,9,0),0)</f>
        <v>0</v>
      </c>
      <c r="BF100" s="14">
        <f t="shared" si="492"/>
        <v>0</v>
      </c>
      <c r="BG100" s="14">
        <v>0</v>
      </c>
      <c r="BH100" s="14">
        <f t="shared" si="493"/>
        <v>0</v>
      </c>
      <c r="BI100" s="14">
        <f>IFERROR(VLOOKUP($A100,ConEnroll!$A$8:$S$601,15,0),0)</f>
        <v>-27</v>
      </c>
      <c r="BJ100" s="14">
        <f t="shared" si="494"/>
        <v>-1.0588235294117647E-2</v>
      </c>
      <c r="BK100" s="14">
        <f t="shared" si="495"/>
        <v>-27</v>
      </c>
      <c r="BL100" s="14">
        <f t="shared" si="496"/>
        <v>-1.0588235294117647E-2</v>
      </c>
      <c r="BM100" s="14" t="e">
        <f t="shared" si="497"/>
        <v>#VALUE!</v>
      </c>
      <c r="BN100" s="14" t="e">
        <f t="shared" si="498"/>
        <v>#VALUE!</v>
      </c>
      <c r="BO100" s="42"/>
      <c r="BP100" s="14">
        <f t="shared" si="447"/>
        <v>10744.929215686274</v>
      </c>
      <c r="BQ100" s="14" t="e">
        <f t="shared" si="448"/>
        <v>#VALUE!</v>
      </c>
      <c r="BR100" s="14">
        <f t="shared" si="499"/>
        <v>80.35045219607845</v>
      </c>
      <c r="BS100" s="14" t="e">
        <f t="shared" si="449"/>
        <v>#VALUE!</v>
      </c>
      <c r="BT100" s="37" t="e">
        <f t="shared" si="450"/>
        <v>#VALUE!</v>
      </c>
      <c r="BU100" s="41"/>
      <c r="BV100" s="14" t="str">
        <f>IFERROR(VLOOKUP($A100,#REF!,27,0),"0")</f>
        <v>0</v>
      </c>
      <c r="BW100" s="14">
        <f t="shared" si="500"/>
        <v>0</v>
      </c>
      <c r="BX100" s="14" t="str">
        <f>IFERROR(VLOOKUP($A100,SpecEd22!$Z$22:$AV$606,59,0)," ")</f>
        <v xml:space="preserve"> </v>
      </c>
      <c r="BY100" s="14" t="e">
        <f t="shared" si="501"/>
        <v>#VALUE!</v>
      </c>
      <c r="BZ100" s="14">
        <f>IFERROR(VLOOKUP($A100,ECFE!#REF!,25,0),0)</f>
        <v>0</v>
      </c>
      <c r="CA100" s="14">
        <f t="shared" si="502"/>
        <v>0</v>
      </c>
      <c r="CB100" s="14">
        <f>IFERROR(VLOOKUP($A100,#REF!,17,0),0)</f>
        <v>0</v>
      </c>
      <c r="CC100" s="14">
        <f t="shared" si="503"/>
        <v>0</v>
      </c>
      <c r="CD100" s="14">
        <f>IFERROR(VLOOKUP($A100,#REF!,9,0),0)</f>
        <v>0</v>
      </c>
      <c r="CE100" s="14">
        <f t="shared" si="504"/>
        <v>0</v>
      </c>
      <c r="CF100" s="14">
        <v>0</v>
      </c>
      <c r="CG100" s="14">
        <f t="shared" si="505"/>
        <v>0</v>
      </c>
      <c r="CH100" s="14">
        <f>IFERROR(VLOOKUP($A100,ConEnroll!$A$8:$S$601,15,0),0)</f>
        <v>-27</v>
      </c>
      <c r="CI100" s="14">
        <f t="shared" si="506"/>
        <v>-1.0588235294117647E-2</v>
      </c>
      <c r="CJ100" s="14">
        <f t="shared" si="507"/>
        <v>-27</v>
      </c>
      <c r="CK100" s="14">
        <f t="shared" si="508"/>
        <v>-1.0588235294117647E-2</v>
      </c>
      <c r="CL100" s="14" t="e">
        <f t="shared" si="509"/>
        <v>#VALUE!</v>
      </c>
      <c r="CM100" s="14" t="e">
        <f t="shared" si="510"/>
        <v>#VALUE!</v>
      </c>
      <c r="CN100" s="42"/>
      <c r="CO100" s="14">
        <f t="shared" si="451"/>
        <v>-10591.65</v>
      </c>
      <c r="CP100" s="14" t="e">
        <f t="shared" si="452"/>
        <v>#VALUE!</v>
      </c>
      <c r="CQ100" s="14">
        <f t="shared" si="453"/>
        <v>-70.518898039215685</v>
      </c>
      <c r="CR100" s="14" t="e">
        <f t="shared" si="454"/>
        <v>#VALUE!</v>
      </c>
      <c r="CS100" s="37" t="e">
        <f t="shared" si="455"/>
        <v>#VALUE!</v>
      </c>
      <c r="CT100" s="239"/>
      <c r="CU100" s="239"/>
      <c r="CV100" s="468"/>
      <c r="CW100" s="14">
        <f>IFERROR(VLOOKUP($A100,BaseFY23!$A$7:$AK$527,6,0),0)</f>
        <v>2512</v>
      </c>
      <c r="CX100" s="14">
        <f>IFERROR(VLOOKUP($A100,BaseFY23!$A$7:$AN$528,28,0),0)</f>
        <v>26710621.75</v>
      </c>
      <c r="CY100" s="14">
        <f t="shared" si="511"/>
        <v>10633.209295382165</v>
      </c>
      <c r="CZ100" s="14">
        <f>IFERROR(VLOOKUP($A100,SpecEd23!$A$21:$BB$605,23,0)," ")</f>
        <v>4585133.2783282483</v>
      </c>
      <c r="DA100" s="14">
        <f t="shared" si="512"/>
        <v>1825.2919101625191</v>
      </c>
      <c r="DB100" s="14">
        <f>IFERROR(VLOOKUP($A100,ECFE!$A$16:$AB$347,7,0),0)</f>
        <v>163124.28</v>
      </c>
      <c r="DC100" s="14">
        <f t="shared" si="513"/>
        <v>64.938009554140123</v>
      </c>
      <c r="DD100" s="14">
        <v>0</v>
      </c>
      <c r="DE100" s="14">
        <f t="shared" si="514"/>
        <v>0</v>
      </c>
      <c r="DF100" s="14">
        <f>IFERROR(VLOOKUP($A100,ConEnroll!$A$7:$S$338,10,0),0)</f>
        <v>16671.91</v>
      </c>
      <c r="DG100" s="14">
        <f t="shared" si="515"/>
        <v>6.6369068471337576</v>
      </c>
      <c r="DH100" s="14">
        <f t="shared" si="456"/>
        <v>179796.19</v>
      </c>
      <c r="DI100" s="14">
        <f t="shared" si="516"/>
        <v>71.574916401273882</v>
      </c>
      <c r="DJ100" s="14">
        <f t="shared" si="457"/>
        <v>31475551.218328249</v>
      </c>
      <c r="DK100" s="14">
        <f t="shared" si="517"/>
        <v>12530.076121945958</v>
      </c>
      <c r="DL100" s="42"/>
      <c r="DM100" s="14">
        <f>IFERROR(VLOOKUP($A100,HouseFY23!$A$7:$AJ$528,28,0),0)</f>
        <v>27488517.75</v>
      </c>
      <c r="DN100" s="14">
        <f t="shared" si="518"/>
        <v>10942.881269904459</v>
      </c>
      <c r="DO100" s="14">
        <f>IFERROR(VLOOKUP($A100,Compens80percent!$A$13:$M$560,12,0),0)</f>
        <v>0</v>
      </c>
      <c r="DP100" s="14">
        <f t="shared" si="518"/>
        <v>0</v>
      </c>
      <c r="DQ100" s="14">
        <f t="shared" si="519"/>
        <v>27488517.75</v>
      </c>
      <c r="DR100" s="14">
        <f t="shared" si="520"/>
        <v>10779.810882352942</v>
      </c>
      <c r="DS100" s="14">
        <f>IFERROR(VLOOKUP($A100,SpecEd23!$A$21:$Z$550,14,0),0)</f>
        <v>4795752.9704595618</v>
      </c>
      <c r="DT100" s="14">
        <f t="shared" si="521"/>
        <v>1909.1373290046026</v>
      </c>
      <c r="DU100" s="14">
        <f>IFERROR(VLOOKUP($A100,ECFE!$A$16:$AB$347,9,0),0)</f>
        <v>169714.50091200002</v>
      </c>
      <c r="DV100" s="14">
        <f t="shared" si="522"/>
        <v>67.561505140127394</v>
      </c>
      <c r="DW100" s="14">
        <f>IFERROR(VLOOKUP($A100,ParaFY19!$A$21:$Z$543,7,0),0)</f>
        <v>17640</v>
      </c>
      <c r="DX100" s="14">
        <f t="shared" si="523"/>
        <v>7.0222929936305736</v>
      </c>
      <c r="DY100" s="14">
        <f>IFERROR(VLOOKUP($A100,ConEnroll!$A$7:$S$341,13,0),0)</f>
        <v>20839.887500000001</v>
      </c>
      <c r="DZ100" s="14">
        <f t="shared" si="524"/>
        <v>8.2961335589171981</v>
      </c>
      <c r="EA100" s="14">
        <f t="shared" si="458"/>
        <v>208194.38841200003</v>
      </c>
      <c r="EB100" s="14">
        <f t="shared" si="525"/>
        <v>82.879931692675171</v>
      </c>
      <c r="EC100" s="14">
        <f t="shared" si="459"/>
        <v>32492465.108871561</v>
      </c>
      <c r="ED100" s="14">
        <f t="shared" si="526"/>
        <v>12934.898530601737</v>
      </c>
      <c r="EE100" s="62"/>
      <c r="EF100" s="14">
        <f t="shared" si="460"/>
        <v>309.67197452229448</v>
      </c>
      <c r="EG100" s="14">
        <f t="shared" si="461"/>
        <v>83.845418842083518</v>
      </c>
      <c r="EH100" s="14">
        <f t="shared" si="462"/>
        <v>11.30501529140129</v>
      </c>
      <c r="EI100" s="14">
        <f t="shared" si="527"/>
        <v>404.82240865577927</v>
      </c>
      <c r="EJ100" s="37">
        <f t="shared" si="463"/>
        <v>3.2308056608430974E-2</v>
      </c>
      <c r="EK100" s="42"/>
      <c r="EL100" s="14" t="str">
        <f>IFERROR(VLOOKUP($A100,#REF!,27,0),"0")</f>
        <v>0</v>
      </c>
      <c r="EM100" s="14">
        <f t="shared" si="528"/>
        <v>0</v>
      </c>
      <c r="EN100" s="14" t="str">
        <f>IFERROR(VLOOKUP($A100,SpecEd23!#REF!,23,0)," ")</f>
        <v xml:space="preserve"> </v>
      </c>
      <c r="EO100" s="14" t="e">
        <f t="shared" si="529"/>
        <v>#VALUE!</v>
      </c>
      <c r="EP100" s="14">
        <f>IFERROR(VLOOKUP($A100,ECFE!#REF!,24,0),0)</f>
        <v>0</v>
      </c>
      <c r="EQ100" s="14">
        <f t="shared" si="530"/>
        <v>0</v>
      </c>
      <c r="ER100" s="14">
        <f>IFERROR(VLOOKUP($A100,#REF!,30,0),0)</f>
        <v>0</v>
      </c>
      <c r="ES100" s="14">
        <f t="shared" si="531"/>
        <v>0</v>
      </c>
      <c r="ET100" s="14">
        <f>IFERROR(VLOOKUP($A100,#REF!,12,0),0)</f>
        <v>0</v>
      </c>
      <c r="EU100" s="14">
        <f t="shared" si="532"/>
        <v>0</v>
      </c>
      <c r="EV100" s="14">
        <v>0</v>
      </c>
      <c r="EW100" s="14">
        <f t="shared" si="533"/>
        <v>0</v>
      </c>
      <c r="EX100" s="14">
        <f>IFERROR(VLOOKUP($A100,ConEnroll!$A$8:$S$601,16,0),0)</f>
        <v>229</v>
      </c>
      <c r="EY100" s="14">
        <f t="shared" si="534"/>
        <v>9.1162420382165599E-2</v>
      </c>
      <c r="EZ100" s="14">
        <f t="shared" si="535"/>
        <v>229</v>
      </c>
      <c r="FA100" s="14">
        <f t="shared" si="536"/>
        <v>9.1162420382165599E-2</v>
      </c>
      <c r="FB100" s="14" t="e">
        <f t="shared" si="537"/>
        <v>#VALUE!</v>
      </c>
      <c r="FC100" s="14" t="e">
        <f t="shared" si="538"/>
        <v>#VALUE!</v>
      </c>
      <c r="FD100" s="62"/>
      <c r="FE100" s="14">
        <f t="shared" si="464"/>
        <v>10942.881269904459</v>
      </c>
      <c r="FF100" s="14" t="e">
        <f t="shared" si="465"/>
        <v>#VALUE!</v>
      </c>
      <c r="FG100" s="14">
        <f t="shared" si="539"/>
        <v>82.78876927229301</v>
      </c>
      <c r="FH100" s="14" t="e">
        <f t="shared" si="466"/>
        <v>#VALUE!</v>
      </c>
      <c r="FI100" s="37" t="e">
        <f t="shared" si="467"/>
        <v>#VALUE!</v>
      </c>
      <c r="FJ100" s="12"/>
      <c r="FK100" s="14" t="str">
        <f>IFERROR(VLOOKUP($A100,#REF!,27,0),"0")</f>
        <v>0</v>
      </c>
      <c r="FL100" s="14">
        <f t="shared" si="540"/>
        <v>0</v>
      </c>
      <c r="FM100" s="14" t="str">
        <f>IFERROR(VLOOKUP($A100,SpecEd23!$X$22:$Y$610,59,0)," ")</f>
        <v xml:space="preserve"> </v>
      </c>
      <c r="FN100" s="14" t="e">
        <f t="shared" si="541"/>
        <v>#VALUE!</v>
      </c>
      <c r="FO100" s="14">
        <f>IFERROR(VLOOKUP($A100,ECFE!#REF!,26,0),0)</f>
        <v>0</v>
      </c>
      <c r="FP100" s="14">
        <f t="shared" si="542"/>
        <v>0</v>
      </c>
      <c r="FQ100" s="14">
        <f>IFERROR(VLOOKUP($A100,#REF!,16,0),0)</f>
        <v>0</v>
      </c>
      <c r="FR100" s="14">
        <f t="shared" si="543"/>
        <v>0</v>
      </c>
      <c r="FS100" s="14">
        <f>IFERROR(VLOOKUP($A100,#REF!,12,0),0)</f>
        <v>0</v>
      </c>
      <c r="FT100" s="14">
        <f t="shared" si="544"/>
        <v>0</v>
      </c>
      <c r="FU100" s="14">
        <v>0</v>
      </c>
      <c r="FV100" s="14">
        <f t="shared" si="545"/>
        <v>0</v>
      </c>
      <c r="FW100" s="14">
        <f>IFERROR(VLOOKUP($A100,ConEnroll!$A$8:$S$601,16,0),0)</f>
        <v>229</v>
      </c>
      <c r="FX100" s="14">
        <f t="shared" si="546"/>
        <v>9.1162420382165599E-2</v>
      </c>
      <c r="FY100" s="14">
        <f t="shared" si="547"/>
        <v>229</v>
      </c>
      <c r="FZ100" s="14">
        <f t="shared" si="548"/>
        <v>9.1162420382165599E-2</v>
      </c>
      <c r="GA100" s="14" t="e">
        <f t="shared" si="549"/>
        <v>#VALUE!</v>
      </c>
      <c r="GB100" s="14" t="e">
        <f t="shared" si="550"/>
        <v>#VALUE!</v>
      </c>
      <c r="GC100" s="39"/>
      <c r="GD100" s="14">
        <f t="shared" si="468"/>
        <v>-10633.209295382165</v>
      </c>
      <c r="GE100" s="14" t="e">
        <f t="shared" si="469"/>
        <v>#VALUE!</v>
      </c>
      <c r="GF100" s="14">
        <f t="shared" si="470"/>
        <v>-71.48375398089172</v>
      </c>
      <c r="GG100" s="14" t="e">
        <f t="shared" si="471"/>
        <v>#VALUE!</v>
      </c>
      <c r="GH100" s="37" t="e">
        <f t="shared" si="472"/>
        <v>#VALUE!</v>
      </c>
    </row>
    <row r="101" spans="1:190" ht="12.5" x14ac:dyDescent="0.25">
      <c r="A101" s="67">
        <v>261</v>
      </c>
      <c r="B101" s="35">
        <v>1</v>
      </c>
      <c r="C101" s="14">
        <v>6</v>
      </c>
      <c r="D101" s="14"/>
      <c r="E101" s="14"/>
      <c r="F101" s="35" t="s">
        <v>2454</v>
      </c>
      <c r="G101" s="41"/>
      <c r="H101" s="14">
        <f>IFERROR(VLOOKUP($A101,BaseFY22!$A$7:$AK$528,6,0),0)</f>
        <v>309</v>
      </c>
      <c r="I101" s="14">
        <f>IFERROR(VLOOKUP($A101,BaseFY22!$A$7:$AK$528,28,0),0)</f>
        <v>3104089</v>
      </c>
      <c r="J101" s="14">
        <f t="shared" si="473"/>
        <v>10045.595469255664</v>
      </c>
      <c r="K101" s="14">
        <f>IFERROR(VLOOKUP($A101,SpecEd22!$A$21:$BB$605,24,0)," ")</f>
        <v>305822.80557561351</v>
      </c>
      <c r="L101" s="14">
        <f t="shared" si="474"/>
        <v>989.7178173968075</v>
      </c>
      <c r="M101" s="14">
        <f>IFERROR(VLOOKUP($A101,ECFE!$A$16:$AB$347,7,0),0)</f>
        <v>22656.149999999998</v>
      </c>
      <c r="N101" s="14">
        <f t="shared" si="441"/>
        <v>73.320873786407759</v>
      </c>
      <c r="O101" s="14">
        <v>0</v>
      </c>
      <c r="P101" s="14">
        <f t="shared" si="441"/>
        <v>0</v>
      </c>
      <c r="Q101" s="14">
        <f>IFERROR(VLOOKUP($A101,ConEnroll!$A$7:$S$337,10,0),0)</f>
        <v>1730.1</v>
      </c>
      <c r="R101" s="14">
        <f t="shared" si="475"/>
        <v>5.5990291262135923</v>
      </c>
      <c r="S101" s="14">
        <f t="shared" si="442"/>
        <v>24386.249999999996</v>
      </c>
      <c r="T101" s="14">
        <f t="shared" si="476"/>
        <v>78.919902912621353</v>
      </c>
      <c r="U101" s="14">
        <f t="shared" si="443"/>
        <v>3434298.0555756134</v>
      </c>
      <c r="V101" s="14">
        <f t="shared" si="477"/>
        <v>11114.233189565091</v>
      </c>
      <c r="W101" s="42"/>
      <c r="X101" s="14">
        <f>IFERROR(VLOOKUP($A101,HouseFY22!$A$6:$AJ$528,28,0),0)</f>
        <v>3267220.15325</v>
      </c>
      <c r="Y101" s="14">
        <f t="shared" si="478"/>
        <v>10573.528004045307</v>
      </c>
      <c r="Z101" s="14">
        <f>IFERROR(VLOOKUP($A101,Compens80percent!$A$13:$M$560,12,0),0)</f>
        <v>0</v>
      </c>
      <c r="AA101" s="14">
        <f t="shared" si="478"/>
        <v>0</v>
      </c>
      <c r="AB101" s="14">
        <f t="shared" si="479"/>
        <v>3267220.15325</v>
      </c>
      <c r="AC101" s="14">
        <f t="shared" si="478"/>
        <v>10573.528004045307</v>
      </c>
      <c r="AD101" s="14">
        <f>IFERROR(VLOOKUP(A101,SpecEd22!$A$21:$Z$550,14,0),0)</f>
        <v>309621.50622822822</v>
      </c>
      <c r="AE101" s="14">
        <f t="shared" si="480"/>
        <v>1002.0113470169198</v>
      </c>
      <c r="AF101" s="14">
        <f>IFERROR(VLOOKUP($A101,ECFE!$A$16:$AB$348,8,0),0)</f>
        <v>23109.273000000001</v>
      </c>
      <c r="AG101" s="14">
        <f t="shared" si="481"/>
        <v>74.787291262135923</v>
      </c>
      <c r="AH101" s="14">
        <f>IFERROR(VLOOKUP(A101,ParaFY19!$A$21:$Z$543,7,0),0)</f>
        <v>2744</v>
      </c>
      <c r="AI101" s="14">
        <f t="shared" si="482"/>
        <v>8.8802588996763756</v>
      </c>
      <c r="AJ101" s="14">
        <f>IFERROR(VLOOKUP(A101,ConEnroll!$A$7:$S$341,13,0),0)</f>
        <v>2162.625</v>
      </c>
      <c r="AK101" s="14">
        <f t="shared" si="483"/>
        <v>6.9987864077669899</v>
      </c>
      <c r="AL101" s="14">
        <f t="shared" si="439"/>
        <v>28015.898000000001</v>
      </c>
      <c r="AM101" s="14">
        <f t="shared" si="484"/>
        <v>90.666336569579286</v>
      </c>
      <c r="AN101" s="14">
        <f t="shared" si="485"/>
        <v>3604857.5574782281</v>
      </c>
      <c r="AO101" s="14">
        <f t="shared" si="486"/>
        <v>11666.205687631806</v>
      </c>
      <c r="AP101" s="62"/>
      <c r="AQ101" s="14">
        <f t="shared" si="440"/>
        <v>527.93253478964289</v>
      </c>
      <c r="AR101" s="14">
        <f t="shared" si="444"/>
        <v>12.293529620112281</v>
      </c>
      <c r="AS101" s="14">
        <f t="shared" si="445"/>
        <v>11.746433656957933</v>
      </c>
      <c r="AT101" s="14">
        <f t="shared" si="487"/>
        <v>551.97249806671311</v>
      </c>
      <c r="AU101" s="37">
        <f t="shared" si="446"/>
        <v>4.9663570005436627E-2</v>
      </c>
      <c r="AV101" s="42"/>
      <c r="AW101" s="14" t="str">
        <f>IFERROR(VLOOKUP($A101,#REF!,27,0),"0")</f>
        <v>0</v>
      </c>
      <c r="AX101" s="14">
        <f t="shared" si="488"/>
        <v>0</v>
      </c>
      <c r="AY101" s="14" t="str">
        <f>IFERROR(VLOOKUP($A101,SpecEd22!#REF!,23,0)," ")</f>
        <v xml:space="preserve"> </v>
      </c>
      <c r="AZ101" s="14" t="e">
        <f t="shared" si="489"/>
        <v>#VALUE!</v>
      </c>
      <c r="BA101" s="14">
        <f>IFERROR(VLOOKUP($A101,ECFE!#REF!,23,0),0)</f>
        <v>0</v>
      </c>
      <c r="BB101" s="14">
        <f t="shared" si="490"/>
        <v>0</v>
      </c>
      <c r="BC101" s="14">
        <f>IFERROR(VLOOKUP($A101,#REF!,17,0),0)</f>
        <v>0</v>
      </c>
      <c r="BD101" s="14">
        <f t="shared" si="491"/>
        <v>0</v>
      </c>
      <c r="BE101" s="14">
        <f>IFERROR(VLOOKUP($A101,#REF!,9,0),0)</f>
        <v>0</v>
      </c>
      <c r="BF101" s="14">
        <f t="shared" si="492"/>
        <v>0</v>
      </c>
      <c r="BG101" s="14">
        <v>0</v>
      </c>
      <c r="BH101" s="14">
        <f t="shared" si="493"/>
        <v>0</v>
      </c>
      <c r="BI101" s="14">
        <f>IFERROR(VLOOKUP($A101,ConEnroll!$A$8:$S$601,15,0),0)</f>
        <v>-23</v>
      </c>
      <c r="BJ101" s="14">
        <f t="shared" si="494"/>
        <v>-7.4433656957928807E-2</v>
      </c>
      <c r="BK101" s="14">
        <f t="shared" si="495"/>
        <v>-23</v>
      </c>
      <c r="BL101" s="14">
        <f t="shared" si="496"/>
        <v>-7.4433656957928807E-2</v>
      </c>
      <c r="BM101" s="14" t="e">
        <f t="shared" si="497"/>
        <v>#VALUE!</v>
      </c>
      <c r="BN101" s="14" t="e">
        <f t="shared" si="498"/>
        <v>#VALUE!</v>
      </c>
      <c r="BO101" s="42"/>
      <c r="BP101" s="14">
        <f t="shared" si="447"/>
        <v>10573.528004045307</v>
      </c>
      <c r="BQ101" s="14" t="e">
        <f t="shared" si="448"/>
        <v>#VALUE!</v>
      </c>
      <c r="BR101" s="14">
        <f t="shared" si="499"/>
        <v>90.740770226537208</v>
      </c>
      <c r="BS101" s="14" t="e">
        <f t="shared" si="449"/>
        <v>#VALUE!</v>
      </c>
      <c r="BT101" s="37" t="e">
        <f t="shared" si="450"/>
        <v>#VALUE!</v>
      </c>
      <c r="BU101" s="41"/>
      <c r="BV101" s="14" t="str">
        <f>IFERROR(VLOOKUP($A101,#REF!,27,0),"0")</f>
        <v>0</v>
      </c>
      <c r="BW101" s="14">
        <f t="shared" si="500"/>
        <v>0</v>
      </c>
      <c r="BX101" s="14" t="str">
        <f>IFERROR(VLOOKUP($A101,SpecEd22!$Z$22:$AV$606,59,0)," ")</f>
        <v xml:space="preserve"> </v>
      </c>
      <c r="BY101" s="14" t="e">
        <f t="shared" si="501"/>
        <v>#VALUE!</v>
      </c>
      <c r="BZ101" s="14">
        <f>IFERROR(VLOOKUP($A101,ECFE!#REF!,25,0),0)</f>
        <v>0</v>
      </c>
      <c r="CA101" s="14">
        <f t="shared" si="502"/>
        <v>0</v>
      </c>
      <c r="CB101" s="14">
        <f>IFERROR(VLOOKUP($A101,#REF!,17,0),0)</f>
        <v>0</v>
      </c>
      <c r="CC101" s="14">
        <f t="shared" si="503"/>
        <v>0</v>
      </c>
      <c r="CD101" s="14">
        <f>IFERROR(VLOOKUP($A101,#REF!,9,0),0)</f>
        <v>0</v>
      </c>
      <c r="CE101" s="14">
        <f t="shared" si="504"/>
        <v>0</v>
      </c>
      <c r="CF101" s="14">
        <v>0</v>
      </c>
      <c r="CG101" s="14">
        <f t="shared" si="505"/>
        <v>0</v>
      </c>
      <c r="CH101" s="14">
        <f>IFERROR(VLOOKUP($A101,ConEnroll!$A$8:$S$601,15,0),0)</f>
        <v>-23</v>
      </c>
      <c r="CI101" s="14">
        <f t="shared" si="506"/>
        <v>-7.4433656957928807E-2</v>
      </c>
      <c r="CJ101" s="14">
        <f t="shared" si="507"/>
        <v>-23</v>
      </c>
      <c r="CK101" s="14">
        <f t="shared" si="508"/>
        <v>-7.4433656957928807E-2</v>
      </c>
      <c r="CL101" s="14" t="e">
        <f t="shared" si="509"/>
        <v>#VALUE!</v>
      </c>
      <c r="CM101" s="14" t="e">
        <f t="shared" si="510"/>
        <v>#VALUE!</v>
      </c>
      <c r="CN101" s="42"/>
      <c r="CO101" s="14">
        <f t="shared" si="451"/>
        <v>-10045.595469255664</v>
      </c>
      <c r="CP101" s="14" t="e">
        <f t="shared" si="452"/>
        <v>#VALUE!</v>
      </c>
      <c r="CQ101" s="14">
        <f t="shared" si="453"/>
        <v>-78.994336569579275</v>
      </c>
      <c r="CR101" s="14" t="e">
        <f t="shared" si="454"/>
        <v>#VALUE!</v>
      </c>
      <c r="CS101" s="37" t="e">
        <f t="shared" si="455"/>
        <v>#VALUE!</v>
      </c>
      <c r="CT101" s="239"/>
      <c r="CU101" s="239"/>
      <c r="CV101" s="468"/>
      <c r="CW101" s="14">
        <f>IFERROR(VLOOKUP($A101,BaseFY23!$A$7:$AK$527,6,0),0)</f>
        <v>310.88592599999998</v>
      </c>
      <c r="CX101" s="14">
        <f>IFERROR(VLOOKUP($A101,BaseFY23!$A$7:$AN$528,28,0),0)</f>
        <v>3114806.25</v>
      </c>
      <c r="CY101" s="14">
        <f t="shared" si="511"/>
        <v>10019.129170871505</v>
      </c>
      <c r="CZ101" s="14">
        <f>IFERROR(VLOOKUP($A101,SpecEd23!$A$21:$BB$605,23,0)," ")</f>
        <v>340702.29127350205</v>
      </c>
      <c r="DA101" s="14">
        <f t="shared" si="512"/>
        <v>1095.9077358603299</v>
      </c>
      <c r="DB101" s="14">
        <f>IFERROR(VLOOKUP($A101,ECFE!$A$16:$AB$347,7,0),0)</f>
        <v>22656.149999999998</v>
      </c>
      <c r="DC101" s="14">
        <f t="shared" si="513"/>
        <v>72.876087674679738</v>
      </c>
      <c r="DD101" s="14">
        <v>0</v>
      </c>
      <c r="DE101" s="14">
        <f t="shared" si="514"/>
        <v>0</v>
      </c>
      <c r="DF101" s="14">
        <f>IFERROR(VLOOKUP($A101,ConEnroll!$A$7:$S$338,10,0),0)</f>
        <v>1730.1</v>
      </c>
      <c r="DG101" s="14">
        <f t="shared" si="515"/>
        <v>5.5650637591101502</v>
      </c>
      <c r="DH101" s="14">
        <f t="shared" si="456"/>
        <v>24386.249999999996</v>
      </c>
      <c r="DI101" s="14">
        <f t="shared" si="516"/>
        <v>78.441151433789884</v>
      </c>
      <c r="DJ101" s="14">
        <f t="shared" si="457"/>
        <v>3479894.7912735022</v>
      </c>
      <c r="DK101" s="14">
        <f t="shared" si="517"/>
        <v>11193.478058165625</v>
      </c>
      <c r="DL101" s="42"/>
      <c r="DM101" s="14">
        <f>IFERROR(VLOOKUP($A101,HouseFY23!$A$7:$AJ$528,28,0),0)</f>
        <v>3335908.01</v>
      </c>
      <c r="DN101" s="14">
        <f t="shared" si="518"/>
        <v>10730.328171883857</v>
      </c>
      <c r="DO101" s="14">
        <f>IFERROR(VLOOKUP($A101,Compens80percent!$A$13:$M$560,12,0),0)</f>
        <v>0</v>
      </c>
      <c r="DP101" s="14">
        <f t="shared" si="518"/>
        <v>0</v>
      </c>
      <c r="DQ101" s="14">
        <f t="shared" si="519"/>
        <v>3335908.01</v>
      </c>
      <c r="DR101" s="14">
        <f t="shared" si="520"/>
        <v>10795.818802588996</v>
      </c>
      <c r="DS101" s="14">
        <f>IFERROR(VLOOKUP($A101,SpecEd23!$A$21:$Z$550,14,0),0)</f>
        <v>347843.83413847012</v>
      </c>
      <c r="DT101" s="14">
        <f t="shared" si="521"/>
        <v>1118.8793221165956</v>
      </c>
      <c r="DU101" s="14">
        <f>IFERROR(VLOOKUP($A101,ECFE!$A$16:$AB$347,9,0),0)</f>
        <v>23571.458460000002</v>
      </c>
      <c r="DV101" s="14">
        <f t="shared" si="522"/>
        <v>75.820281616736821</v>
      </c>
      <c r="DW101" s="14">
        <f>IFERROR(VLOOKUP($A101,ParaFY19!$A$21:$Z$543,7,0),0)</f>
        <v>2744</v>
      </c>
      <c r="DX101" s="14">
        <f t="shared" si="523"/>
        <v>8.8263886220439591</v>
      </c>
      <c r="DY101" s="14">
        <f>IFERROR(VLOOKUP($A101,ConEnroll!$A$7:$S$341,13,0),0)</f>
        <v>2162.625</v>
      </c>
      <c r="DZ101" s="14">
        <f t="shared" si="524"/>
        <v>6.9563296988876884</v>
      </c>
      <c r="EA101" s="14">
        <f t="shared" si="458"/>
        <v>28478.083460000002</v>
      </c>
      <c r="EB101" s="14">
        <f t="shared" si="525"/>
        <v>91.602999937668471</v>
      </c>
      <c r="EC101" s="14">
        <f t="shared" si="459"/>
        <v>3712229.9275984699</v>
      </c>
      <c r="ED101" s="14">
        <f t="shared" si="526"/>
        <v>11940.810493938121</v>
      </c>
      <c r="EE101" s="62"/>
      <c r="EF101" s="14">
        <f t="shared" si="460"/>
        <v>711.1990010123518</v>
      </c>
      <c r="EG101" s="14">
        <f t="shared" si="461"/>
        <v>22.971586256265709</v>
      </c>
      <c r="EH101" s="14">
        <f t="shared" si="462"/>
        <v>13.161848503878588</v>
      </c>
      <c r="EI101" s="14">
        <f t="shared" si="527"/>
        <v>747.33243577249607</v>
      </c>
      <c r="EJ101" s="37">
        <f t="shared" si="463"/>
        <v>6.6764988673678444E-2</v>
      </c>
      <c r="EK101" s="42"/>
      <c r="EL101" s="14" t="str">
        <f>IFERROR(VLOOKUP($A101,#REF!,27,0),"0")</f>
        <v>0</v>
      </c>
      <c r="EM101" s="14">
        <f t="shared" si="528"/>
        <v>0</v>
      </c>
      <c r="EN101" s="14" t="str">
        <f>IFERROR(VLOOKUP($A101,SpecEd23!#REF!,23,0)," ")</f>
        <v xml:space="preserve"> </v>
      </c>
      <c r="EO101" s="14" t="e">
        <f t="shared" si="529"/>
        <v>#VALUE!</v>
      </c>
      <c r="EP101" s="14">
        <f>IFERROR(VLOOKUP($A101,ECFE!#REF!,24,0),0)</f>
        <v>0</v>
      </c>
      <c r="EQ101" s="14">
        <f t="shared" si="530"/>
        <v>0</v>
      </c>
      <c r="ER101" s="14">
        <f>IFERROR(VLOOKUP($A101,#REF!,30,0),0)</f>
        <v>0</v>
      </c>
      <c r="ES101" s="14">
        <f t="shared" si="531"/>
        <v>0</v>
      </c>
      <c r="ET101" s="14">
        <f>IFERROR(VLOOKUP($A101,#REF!,12,0),0)</f>
        <v>0</v>
      </c>
      <c r="EU101" s="14">
        <f t="shared" si="532"/>
        <v>0</v>
      </c>
      <c r="EV101" s="14">
        <v>0</v>
      </c>
      <c r="EW101" s="14">
        <f t="shared" si="533"/>
        <v>0</v>
      </c>
      <c r="EX101" s="14">
        <f>IFERROR(VLOOKUP($A101,ConEnroll!$A$8:$S$601,16,0),0)</f>
        <v>238</v>
      </c>
      <c r="EY101" s="14">
        <f t="shared" si="534"/>
        <v>0.76555411517728211</v>
      </c>
      <c r="EZ101" s="14">
        <f t="shared" si="535"/>
        <v>238</v>
      </c>
      <c r="FA101" s="14">
        <f t="shared" si="536"/>
        <v>0.76555411517728211</v>
      </c>
      <c r="FB101" s="14" t="e">
        <f t="shared" si="537"/>
        <v>#VALUE!</v>
      </c>
      <c r="FC101" s="14" t="e">
        <f t="shared" si="538"/>
        <v>#VALUE!</v>
      </c>
      <c r="FD101" s="62"/>
      <c r="FE101" s="14">
        <f t="shared" si="464"/>
        <v>10730.328171883857</v>
      </c>
      <c r="FF101" s="14" t="e">
        <f t="shared" si="465"/>
        <v>#VALUE!</v>
      </c>
      <c r="FG101" s="14">
        <f t="shared" si="539"/>
        <v>90.83744582249119</v>
      </c>
      <c r="FH101" s="14" t="e">
        <f t="shared" si="466"/>
        <v>#VALUE!</v>
      </c>
      <c r="FI101" s="37" t="e">
        <f t="shared" si="467"/>
        <v>#VALUE!</v>
      </c>
      <c r="FJ101" s="12"/>
      <c r="FK101" s="14" t="str">
        <f>IFERROR(VLOOKUP($A101,#REF!,27,0),"0")</f>
        <v>0</v>
      </c>
      <c r="FL101" s="14">
        <f t="shared" si="540"/>
        <v>0</v>
      </c>
      <c r="FM101" s="14" t="str">
        <f>IFERROR(VLOOKUP($A101,SpecEd23!$X$22:$Y$610,59,0)," ")</f>
        <v xml:space="preserve"> </v>
      </c>
      <c r="FN101" s="14" t="e">
        <f t="shared" si="541"/>
        <v>#VALUE!</v>
      </c>
      <c r="FO101" s="14">
        <f>IFERROR(VLOOKUP($A101,ECFE!#REF!,26,0),0)</f>
        <v>0</v>
      </c>
      <c r="FP101" s="14">
        <f t="shared" si="542"/>
        <v>0</v>
      </c>
      <c r="FQ101" s="14">
        <f>IFERROR(VLOOKUP($A101,#REF!,16,0),0)</f>
        <v>0</v>
      </c>
      <c r="FR101" s="14">
        <f t="shared" si="543"/>
        <v>0</v>
      </c>
      <c r="FS101" s="14">
        <f>IFERROR(VLOOKUP($A101,#REF!,12,0),0)</f>
        <v>0</v>
      </c>
      <c r="FT101" s="14">
        <f t="shared" si="544"/>
        <v>0</v>
      </c>
      <c r="FU101" s="14">
        <v>0</v>
      </c>
      <c r="FV101" s="14">
        <f t="shared" si="545"/>
        <v>0</v>
      </c>
      <c r="FW101" s="14">
        <f>IFERROR(VLOOKUP($A101,ConEnroll!$A$8:$S$601,16,0),0)</f>
        <v>238</v>
      </c>
      <c r="FX101" s="14">
        <f t="shared" si="546"/>
        <v>0.76555411517728211</v>
      </c>
      <c r="FY101" s="14">
        <f t="shared" si="547"/>
        <v>238</v>
      </c>
      <c r="FZ101" s="14">
        <f t="shared" si="548"/>
        <v>0.76555411517728211</v>
      </c>
      <c r="GA101" s="14" t="e">
        <f t="shared" si="549"/>
        <v>#VALUE!</v>
      </c>
      <c r="GB101" s="14" t="e">
        <f t="shared" si="550"/>
        <v>#VALUE!</v>
      </c>
      <c r="GC101" s="39"/>
      <c r="GD101" s="14">
        <f t="shared" si="468"/>
        <v>-10019.129170871505</v>
      </c>
      <c r="GE101" s="14" t="e">
        <f t="shared" si="469"/>
        <v>#VALUE!</v>
      </c>
      <c r="GF101" s="14">
        <f t="shared" si="470"/>
        <v>-77.675597318612603</v>
      </c>
      <c r="GG101" s="14" t="e">
        <f t="shared" si="471"/>
        <v>#VALUE!</v>
      </c>
      <c r="GH101" s="37" t="e">
        <f t="shared" si="472"/>
        <v>#VALUE!</v>
      </c>
    </row>
    <row r="102" spans="1:190" ht="12.5" x14ac:dyDescent="0.25">
      <c r="A102" s="67">
        <v>264</v>
      </c>
      <c r="B102" s="35">
        <v>1</v>
      </c>
      <c r="C102" s="14">
        <v>6</v>
      </c>
      <c r="D102" s="14"/>
      <c r="E102" s="14"/>
      <c r="F102" s="35" t="s">
        <v>2455</v>
      </c>
      <c r="G102" s="41"/>
      <c r="H102" s="14">
        <f>IFERROR(VLOOKUP($A102,BaseFY22!$A$7:$AK$528,6,0),0)</f>
        <v>100</v>
      </c>
      <c r="I102" s="14">
        <f>IFERROR(VLOOKUP($A102,BaseFY22!$A$7:$AK$528,28,0),0)</f>
        <v>1591655</v>
      </c>
      <c r="J102" s="14">
        <f t="shared" si="473"/>
        <v>15916.55</v>
      </c>
      <c r="K102" s="14">
        <f>IFERROR(VLOOKUP($A102,SpecEd22!$A$21:$BB$605,24,0)," ")</f>
        <v>136965.363264163</v>
      </c>
      <c r="L102" s="14">
        <f t="shared" si="474"/>
        <v>1369.6536326416299</v>
      </c>
      <c r="M102" s="14">
        <f>IFERROR(VLOOKUP($A102,ECFE!$A$16:$AB$347,7,0),0)</f>
        <v>22656.149999999998</v>
      </c>
      <c r="N102" s="14">
        <f t="shared" si="441"/>
        <v>226.56149999999997</v>
      </c>
      <c r="O102" s="14">
        <v>0</v>
      </c>
      <c r="P102" s="14">
        <f t="shared" si="441"/>
        <v>0</v>
      </c>
      <c r="Q102" s="14">
        <f>IFERROR(VLOOKUP($A102,ConEnroll!$A$7:$S$337,10,0),0)</f>
        <v>314.56</v>
      </c>
      <c r="R102" s="14">
        <f t="shared" si="475"/>
        <v>3.1456</v>
      </c>
      <c r="S102" s="14">
        <f t="shared" si="442"/>
        <v>22970.71</v>
      </c>
      <c r="T102" s="14">
        <f t="shared" si="476"/>
        <v>229.7071</v>
      </c>
      <c r="U102" s="14">
        <f t="shared" si="443"/>
        <v>1751591.073264163</v>
      </c>
      <c r="V102" s="14">
        <f t="shared" si="477"/>
        <v>17515.910732641631</v>
      </c>
      <c r="W102" s="42"/>
      <c r="X102" s="14">
        <f>IFERROR(VLOOKUP($A102,HouseFY22!$A$6:$AJ$528,28,0),0)</f>
        <v>1614087</v>
      </c>
      <c r="Y102" s="14">
        <f t="shared" si="478"/>
        <v>16140.87</v>
      </c>
      <c r="Z102" s="14">
        <f>IFERROR(VLOOKUP($A102,Compens80percent!$A$13:$M$560,12,0),0)</f>
        <v>0</v>
      </c>
      <c r="AA102" s="14">
        <f t="shared" si="478"/>
        <v>0</v>
      </c>
      <c r="AB102" s="14">
        <f t="shared" si="479"/>
        <v>1614087</v>
      </c>
      <c r="AC102" s="14">
        <f t="shared" si="478"/>
        <v>16140.87</v>
      </c>
      <c r="AD102" s="14">
        <f>IFERROR(VLOOKUP(A102,SpecEd22!$A$21:$Z$550,14,0),0)</f>
        <v>138451.47475377464</v>
      </c>
      <c r="AE102" s="14">
        <f t="shared" si="480"/>
        <v>1384.5147475377464</v>
      </c>
      <c r="AF102" s="14">
        <f>IFERROR(VLOOKUP($A102,ECFE!$A$16:$AB$348,8,0),0)</f>
        <v>23109.273000000001</v>
      </c>
      <c r="AG102" s="14">
        <f t="shared" si="481"/>
        <v>231.09273000000002</v>
      </c>
      <c r="AH102" s="14">
        <f>IFERROR(VLOOKUP(A102,ParaFY19!$A$21:$Z$543,7,0),0)</f>
        <v>1960</v>
      </c>
      <c r="AI102" s="14">
        <f t="shared" si="482"/>
        <v>19.600000000000001</v>
      </c>
      <c r="AJ102" s="14">
        <f>IFERROR(VLOOKUP(A102,ConEnroll!$A$7:$S$341,13,0),0)</f>
        <v>393.2</v>
      </c>
      <c r="AK102" s="14">
        <f t="shared" si="483"/>
        <v>3.9319999999999999</v>
      </c>
      <c r="AL102" s="14">
        <f t="shared" si="439"/>
        <v>25462.473000000002</v>
      </c>
      <c r="AM102" s="14">
        <f t="shared" si="484"/>
        <v>254.62473000000003</v>
      </c>
      <c r="AN102" s="14">
        <f t="shared" si="485"/>
        <v>1778000.9477537747</v>
      </c>
      <c r="AO102" s="14">
        <f t="shared" si="486"/>
        <v>17780.009477537747</v>
      </c>
      <c r="AP102" s="62"/>
      <c r="AQ102" s="14">
        <f t="shared" si="440"/>
        <v>224.32000000000153</v>
      </c>
      <c r="AR102" s="14">
        <f t="shared" si="444"/>
        <v>14.861114896116533</v>
      </c>
      <c r="AS102" s="14">
        <f t="shared" si="445"/>
        <v>24.917630000000031</v>
      </c>
      <c r="AT102" s="14">
        <f t="shared" si="487"/>
        <v>264.09874489611809</v>
      </c>
      <c r="AU102" s="37">
        <f t="shared" si="446"/>
        <v>1.50776484835561E-2</v>
      </c>
      <c r="AV102" s="42"/>
      <c r="AW102" s="14" t="str">
        <f>IFERROR(VLOOKUP($A102,#REF!,27,0),"0")</f>
        <v>0</v>
      </c>
      <c r="AX102" s="14">
        <f t="shared" si="488"/>
        <v>0</v>
      </c>
      <c r="AY102" s="14" t="str">
        <f>IFERROR(VLOOKUP($A102,SpecEd22!#REF!,23,0)," ")</f>
        <v xml:space="preserve"> </v>
      </c>
      <c r="AZ102" s="14" t="e">
        <f t="shared" si="489"/>
        <v>#VALUE!</v>
      </c>
      <c r="BA102" s="14">
        <f>IFERROR(VLOOKUP($A102,ECFE!#REF!,23,0),0)</f>
        <v>0</v>
      </c>
      <c r="BB102" s="14">
        <f t="shared" si="490"/>
        <v>0</v>
      </c>
      <c r="BC102" s="14">
        <f>IFERROR(VLOOKUP($A102,#REF!,17,0),0)</f>
        <v>0</v>
      </c>
      <c r="BD102" s="14">
        <f t="shared" si="491"/>
        <v>0</v>
      </c>
      <c r="BE102" s="14">
        <f>IFERROR(VLOOKUP($A102,#REF!,9,0),0)</f>
        <v>0</v>
      </c>
      <c r="BF102" s="14">
        <f t="shared" si="492"/>
        <v>0</v>
      </c>
      <c r="BG102" s="14">
        <v>0</v>
      </c>
      <c r="BH102" s="14">
        <f t="shared" si="493"/>
        <v>0</v>
      </c>
      <c r="BI102" s="14">
        <f>IFERROR(VLOOKUP($A102,ConEnroll!$A$8:$S$601,15,0),0)</f>
        <v>-25</v>
      </c>
      <c r="BJ102" s="14">
        <f t="shared" si="494"/>
        <v>-0.25</v>
      </c>
      <c r="BK102" s="14">
        <f t="shared" si="495"/>
        <v>-25</v>
      </c>
      <c r="BL102" s="14">
        <f t="shared" si="496"/>
        <v>-0.25</v>
      </c>
      <c r="BM102" s="14" t="e">
        <f t="shared" si="497"/>
        <v>#VALUE!</v>
      </c>
      <c r="BN102" s="14" t="e">
        <f t="shared" si="498"/>
        <v>#VALUE!</v>
      </c>
      <c r="BO102" s="42"/>
      <c r="BP102" s="14">
        <f t="shared" si="447"/>
        <v>16140.87</v>
      </c>
      <c r="BQ102" s="14" t="e">
        <f t="shared" si="448"/>
        <v>#VALUE!</v>
      </c>
      <c r="BR102" s="14">
        <f t="shared" si="499"/>
        <v>254.87473000000003</v>
      </c>
      <c r="BS102" s="14" t="e">
        <f t="shared" si="449"/>
        <v>#VALUE!</v>
      </c>
      <c r="BT102" s="37" t="e">
        <f t="shared" si="450"/>
        <v>#VALUE!</v>
      </c>
      <c r="BU102" s="41"/>
      <c r="BV102" s="14" t="str">
        <f>IFERROR(VLOOKUP($A102,#REF!,27,0),"0")</f>
        <v>0</v>
      </c>
      <c r="BW102" s="14">
        <f t="shared" si="500"/>
        <v>0</v>
      </c>
      <c r="BX102" s="14" t="str">
        <f>IFERROR(VLOOKUP($A102,SpecEd22!$Z$22:$AV$606,59,0)," ")</f>
        <v xml:space="preserve"> </v>
      </c>
      <c r="BY102" s="14" t="e">
        <f t="shared" si="501"/>
        <v>#VALUE!</v>
      </c>
      <c r="BZ102" s="14">
        <f>IFERROR(VLOOKUP($A102,ECFE!#REF!,25,0),0)</f>
        <v>0</v>
      </c>
      <c r="CA102" s="14">
        <f t="shared" si="502"/>
        <v>0</v>
      </c>
      <c r="CB102" s="14">
        <f>IFERROR(VLOOKUP($A102,#REF!,17,0),0)</f>
        <v>0</v>
      </c>
      <c r="CC102" s="14">
        <f t="shared" si="503"/>
        <v>0</v>
      </c>
      <c r="CD102" s="14">
        <f>IFERROR(VLOOKUP($A102,#REF!,9,0),0)</f>
        <v>0</v>
      </c>
      <c r="CE102" s="14">
        <f t="shared" si="504"/>
        <v>0</v>
      </c>
      <c r="CF102" s="14">
        <v>0</v>
      </c>
      <c r="CG102" s="14">
        <f t="shared" si="505"/>
        <v>0</v>
      </c>
      <c r="CH102" s="14">
        <f>IFERROR(VLOOKUP($A102,ConEnroll!$A$8:$S$601,15,0),0)</f>
        <v>-25</v>
      </c>
      <c r="CI102" s="14">
        <f t="shared" si="506"/>
        <v>-0.25</v>
      </c>
      <c r="CJ102" s="14">
        <f t="shared" si="507"/>
        <v>-25</v>
      </c>
      <c r="CK102" s="14">
        <f t="shared" si="508"/>
        <v>-0.25</v>
      </c>
      <c r="CL102" s="14" t="e">
        <f t="shared" si="509"/>
        <v>#VALUE!</v>
      </c>
      <c r="CM102" s="14" t="e">
        <f t="shared" si="510"/>
        <v>#VALUE!</v>
      </c>
      <c r="CN102" s="42"/>
      <c r="CO102" s="14">
        <f t="shared" si="451"/>
        <v>-15916.55</v>
      </c>
      <c r="CP102" s="14" t="e">
        <f t="shared" si="452"/>
        <v>#VALUE!</v>
      </c>
      <c r="CQ102" s="14">
        <f t="shared" si="453"/>
        <v>-229.9571</v>
      </c>
      <c r="CR102" s="14" t="e">
        <f t="shared" si="454"/>
        <v>#VALUE!</v>
      </c>
      <c r="CS102" s="37" t="e">
        <f t="shared" si="455"/>
        <v>#VALUE!</v>
      </c>
      <c r="CT102" s="239"/>
      <c r="CU102" s="239"/>
      <c r="CV102" s="468"/>
      <c r="CW102" s="14">
        <f>IFERROR(VLOOKUP($A102,BaseFY23!$A$7:$AK$527,6,0),0)</f>
        <v>98</v>
      </c>
      <c r="CX102" s="14">
        <f>IFERROR(VLOOKUP($A102,BaseFY23!$A$7:$AN$528,28,0),0)</f>
        <v>1395954</v>
      </c>
      <c r="CY102" s="14">
        <f t="shared" si="511"/>
        <v>14244.428571428571</v>
      </c>
      <c r="CZ102" s="14">
        <f>IFERROR(VLOOKUP($A102,SpecEd23!$A$21:$BB$605,23,0)," ")</f>
        <v>156131.90816326506</v>
      </c>
      <c r="DA102" s="14">
        <f t="shared" si="512"/>
        <v>1593.1827363598477</v>
      </c>
      <c r="DB102" s="14">
        <f>IFERROR(VLOOKUP($A102,ECFE!$A$16:$AB$347,7,0),0)</f>
        <v>22656.149999999998</v>
      </c>
      <c r="DC102" s="14">
        <f t="shared" si="513"/>
        <v>231.18520408163263</v>
      </c>
      <c r="DD102" s="14">
        <v>0</v>
      </c>
      <c r="DE102" s="14">
        <f t="shared" si="514"/>
        <v>0</v>
      </c>
      <c r="DF102" s="14">
        <f>IFERROR(VLOOKUP($A102,ConEnroll!$A$7:$S$338,10,0),0)</f>
        <v>314.56</v>
      </c>
      <c r="DG102" s="14">
        <f t="shared" si="515"/>
        <v>3.2097959183673468</v>
      </c>
      <c r="DH102" s="14">
        <f t="shared" si="456"/>
        <v>22970.71</v>
      </c>
      <c r="DI102" s="14">
        <f t="shared" si="516"/>
        <v>234.39499999999998</v>
      </c>
      <c r="DJ102" s="14">
        <f t="shared" si="457"/>
        <v>1575056.6181632651</v>
      </c>
      <c r="DK102" s="14">
        <f t="shared" si="517"/>
        <v>16072.006307788419</v>
      </c>
      <c r="DL102" s="42"/>
      <c r="DM102" s="14">
        <f>IFERROR(VLOOKUP($A102,HouseFY23!$A$7:$AJ$528,28,0),0)</f>
        <v>1438827</v>
      </c>
      <c r="DN102" s="14">
        <f t="shared" si="518"/>
        <v>14681.908163265307</v>
      </c>
      <c r="DO102" s="14">
        <f>IFERROR(VLOOKUP($A102,Compens80percent!$A$13:$M$560,12,0),0)</f>
        <v>0</v>
      </c>
      <c r="DP102" s="14">
        <f t="shared" si="518"/>
        <v>0</v>
      </c>
      <c r="DQ102" s="14">
        <f t="shared" si="519"/>
        <v>1438827</v>
      </c>
      <c r="DR102" s="14">
        <f t="shared" si="520"/>
        <v>14388.27</v>
      </c>
      <c r="DS102" s="14">
        <f>IFERROR(VLOOKUP($A102,SpecEd23!$A$21:$Z$550,14,0),0)</f>
        <v>159785.35553465801</v>
      </c>
      <c r="DT102" s="14">
        <f t="shared" si="521"/>
        <v>1630.4628115781429</v>
      </c>
      <c r="DU102" s="14">
        <f>IFERROR(VLOOKUP($A102,ECFE!$A$16:$AB$347,9,0),0)</f>
        <v>23571.458460000002</v>
      </c>
      <c r="DV102" s="14">
        <f t="shared" si="522"/>
        <v>240.52508632653064</v>
      </c>
      <c r="DW102" s="14">
        <f>IFERROR(VLOOKUP($A102,ParaFY19!$A$21:$Z$543,7,0),0)</f>
        <v>1960</v>
      </c>
      <c r="DX102" s="14">
        <f t="shared" si="523"/>
        <v>20</v>
      </c>
      <c r="DY102" s="14">
        <f>IFERROR(VLOOKUP($A102,ConEnroll!$A$7:$S$341,13,0),0)</f>
        <v>393.2</v>
      </c>
      <c r="DZ102" s="14">
        <f t="shared" si="524"/>
        <v>4.0122448979591834</v>
      </c>
      <c r="EA102" s="14">
        <f t="shared" si="458"/>
        <v>25924.658460000002</v>
      </c>
      <c r="EB102" s="14">
        <f t="shared" si="525"/>
        <v>264.53733122448983</v>
      </c>
      <c r="EC102" s="14">
        <f t="shared" si="459"/>
        <v>1624537.0139946579</v>
      </c>
      <c r="ED102" s="14">
        <f t="shared" si="526"/>
        <v>16576.908306067937</v>
      </c>
      <c r="EE102" s="62"/>
      <c r="EF102" s="14">
        <f t="shared" si="460"/>
        <v>437.47959183673629</v>
      </c>
      <c r="EG102" s="14">
        <f t="shared" si="461"/>
        <v>37.280075218295224</v>
      </c>
      <c r="EH102" s="14">
        <f t="shared" si="462"/>
        <v>30.142331224489851</v>
      </c>
      <c r="EI102" s="14">
        <f t="shared" si="527"/>
        <v>504.90199827952137</v>
      </c>
      <c r="EJ102" s="37">
        <f t="shared" si="463"/>
        <v>3.1414995029889217E-2</v>
      </c>
      <c r="EK102" s="42"/>
      <c r="EL102" s="14" t="str">
        <f>IFERROR(VLOOKUP($A102,#REF!,27,0),"0")</f>
        <v>0</v>
      </c>
      <c r="EM102" s="14">
        <f t="shared" si="528"/>
        <v>0</v>
      </c>
      <c r="EN102" s="14" t="str">
        <f>IFERROR(VLOOKUP($A102,SpecEd23!#REF!,23,0)," ")</f>
        <v xml:space="preserve"> </v>
      </c>
      <c r="EO102" s="14" t="e">
        <f t="shared" si="529"/>
        <v>#VALUE!</v>
      </c>
      <c r="EP102" s="14">
        <f>IFERROR(VLOOKUP($A102,ECFE!#REF!,24,0),0)</f>
        <v>0</v>
      </c>
      <c r="EQ102" s="14">
        <f t="shared" si="530"/>
        <v>0</v>
      </c>
      <c r="ER102" s="14">
        <f>IFERROR(VLOOKUP($A102,#REF!,30,0),0)</f>
        <v>0</v>
      </c>
      <c r="ES102" s="14">
        <f t="shared" si="531"/>
        <v>0</v>
      </c>
      <c r="ET102" s="14">
        <f>IFERROR(VLOOKUP($A102,#REF!,12,0),0)</f>
        <v>0</v>
      </c>
      <c r="EU102" s="14">
        <f t="shared" si="532"/>
        <v>0</v>
      </c>
      <c r="EV102" s="14">
        <v>0</v>
      </c>
      <c r="EW102" s="14">
        <f t="shared" si="533"/>
        <v>0</v>
      </c>
      <c r="EX102" s="14">
        <f>IFERROR(VLOOKUP($A102,ConEnroll!$A$8:$S$601,16,0),0)</f>
        <v>239</v>
      </c>
      <c r="EY102" s="14">
        <f t="shared" si="534"/>
        <v>2.4387755102040818</v>
      </c>
      <c r="EZ102" s="14">
        <f t="shared" si="535"/>
        <v>239</v>
      </c>
      <c r="FA102" s="14">
        <f t="shared" si="536"/>
        <v>2.4387755102040818</v>
      </c>
      <c r="FB102" s="14" t="e">
        <f t="shared" si="537"/>
        <v>#VALUE!</v>
      </c>
      <c r="FC102" s="14" t="e">
        <f t="shared" si="538"/>
        <v>#VALUE!</v>
      </c>
      <c r="FD102" s="62"/>
      <c r="FE102" s="14">
        <f t="shared" si="464"/>
        <v>14681.908163265307</v>
      </c>
      <c r="FF102" s="14" t="e">
        <f t="shared" si="465"/>
        <v>#VALUE!</v>
      </c>
      <c r="FG102" s="14">
        <f t="shared" si="539"/>
        <v>262.09855571428574</v>
      </c>
      <c r="FH102" s="14" t="e">
        <f t="shared" si="466"/>
        <v>#VALUE!</v>
      </c>
      <c r="FI102" s="37" t="e">
        <f t="shared" si="467"/>
        <v>#VALUE!</v>
      </c>
      <c r="FJ102" s="12"/>
      <c r="FK102" s="14" t="str">
        <f>IFERROR(VLOOKUP($A102,#REF!,27,0),"0")</f>
        <v>0</v>
      </c>
      <c r="FL102" s="14">
        <f t="shared" si="540"/>
        <v>0</v>
      </c>
      <c r="FM102" s="14" t="str">
        <f>IFERROR(VLOOKUP($A102,SpecEd23!$X$22:$Y$610,59,0)," ")</f>
        <v xml:space="preserve"> </v>
      </c>
      <c r="FN102" s="14" t="e">
        <f t="shared" si="541"/>
        <v>#VALUE!</v>
      </c>
      <c r="FO102" s="14">
        <f>IFERROR(VLOOKUP($A102,ECFE!#REF!,26,0),0)</f>
        <v>0</v>
      </c>
      <c r="FP102" s="14">
        <f t="shared" si="542"/>
        <v>0</v>
      </c>
      <c r="FQ102" s="14">
        <f>IFERROR(VLOOKUP($A102,#REF!,16,0),0)</f>
        <v>0</v>
      </c>
      <c r="FR102" s="14">
        <f t="shared" si="543"/>
        <v>0</v>
      </c>
      <c r="FS102" s="14">
        <f>IFERROR(VLOOKUP($A102,#REF!,12,0),0)</f>
        <v>0</v>
      </c>
      <c r="FT102" s="14">
        <f t="shared" si="544"/>
        <v>0</v>
      </c>
      <c r="FU102" s="14">
        <v>0</v>
      </c>
      <c r="FV102" s="14">
        <f t="shared" si="545"/>
        <v>0</v>
      </c>
      <c r="FW102" s="14">
        <f>IFERROR(VLOOKUP($A102,ConEnroll!$A$8:$S$601,16,0),0)</f>
        <v>239</v>
      </c>
      <c r="FX102" s="14">
        <f t="shared" si="546"/>
        <v>2.4387755102040818</v>
      </c>
      <c r="FY102" s="14">
        <f t="shared" si="547"/>
        <v>239</v>
      </c>
      <c r="FZ102" s="14">
        <f t="shared" si="548"/>
        <v>2.4387755102040818</v>
      </c>
      <c r="GA102" s="14" t="e">
        <f t="shared" si="549"/>
        <v>#VALUE!</v>
      </c>
      <c r="GB102" s="14" t="e">
        <f t="shared" si="550"/>
        <v>#VALUE!</v>
      </c>
      <c r="GC102" s="39"/>
      <c r="GD102" s="14">
        <f t="shared" si="468"/>
        <v>-14244.428571428571</v>
      </c>
      <c r="GE102" s="14" t="e">
        <f t="shared" si="469"/>
        <v>#VALUE!</v>
      </c>
      <c r="GF102" s="14">
        <f t="shared" si="470"/>
        <v>-231.95622448979589</v>
      </c>
      <c r="GG102" s="14" t="e">
        <f t="shared" si="471"/>
        <v>#VALUE!</v>
      </c>
      <c r="GH102" s="37" t="e">
        <f t="shared" si="472"/>
        <v>#VALUE!</v>
      </c>
    </row>
    <row r="103" spans="1:190" ht="12.5" x14ac:dyDescent="0.25">
      <c r="A103" s="67">
        <v>270</v>
      </c>
      <c r="B103" s="35">
        <v>1</v>
      </c>
      <c r="C103" s="14">
        <v>2</v>
      </c>
      <c r="D103" s="14"/>
      <c r="E103" s="14"/>
      <c r="F103" s="35" t="s">
        <v>2456</v>
      </c>
      <c r="G103" s="41"/>
      <c r="H103" s="14">
        <f>IFERROR(VLOOKUP($A103,BaseFY22!$A$7:$AK$528,6,0),0)</f>
        <v>6743</v>
      </c>
      <c r="I103" s="14">
        <f>IFERROR(VLOOKUP($A103,BaseFY22!$A$7:$AK$528,28,0),0)</f>
        <v>73915723.5</v>
      </c>
      <c r="J103" s="14">
        <f t="shared" si="473"/>
        <v>10961.845395224678</v>
      </c>
      <c r="K103" s="14">
        <f>IFERROR(VLOOKUP($A103,SpecEd22!$A$21:$BB$605,24,0)," ")</f>
        <v>9606340.5275630653</v>
      </c>
      <c r="L103" s="14">
        <f t="shared" si="474"/>
        <v>1424.638963008018</v>
      </c>
      <c r="M103" s="14">
        <f>IFERROR(VLOOKUP($A103,ECFE!$A$16:$AB$347,7,0),0)</f>
        <v>562778.76599999995</v>
      </c>
      <c r="N103" s="14">
        <f t="shared" si="441"/>
        <v>83.46118433931484</v>
      </c>
      <c r="O103" s="14">
        <v>0</v>
      </c>
      <c r="P103" s="14">
        <f t="shared" si="441"/>
        <v>0</v>
      </c>
      <c r="Q103" s="14">
        <f>IFERROR(VLOOKUP($A103,ConEnroll!$A$7:$S$337,10,0),0)</f>
        <v>23539.9</v>
      </c>
      <c r="R103" s="14">
        <f t="shared" si="475"/>
        <v>3.4910129022690199</v>
      </c>
      <c r="S103" s="14">
        <f t="shared" si="442"/>
        <v>586318.66599999997</v>
      </c>
      <c r="T103" s="14">
        <f t="shared" si="476"/>
        <v>86.95219724158386</v>
      </c>
      <c r="U103" s="14">
        <f t="shared" si="443"/>
        <v>84108382.693563059</v>
      </c>
      <c r="V103" s="14">
        <f t="shared" si="477"/>
        <v>12473.436555474278</v>
      </c>
      <c r="W103" s="42"/>
      <c r="X103" s="14">
        <f>IFERROR(VLOOKUP($A103,HouseFY22!$A$6:$AJ$528,28,0),0)</f>
        <v>75531244.424496993</v>
      </c>
      <c r="Y103" s="14">
        <f t="shared" si="478"/>
        <v>11201.430286889663</v>
      </c>
      <c r="Z103" s="14">
        <f>IFERROR(VLOOKUP($A103,Compens80percent!$A$13:$M$560,12,0),0)</f>
        <v>0</v>
      </c>
      <c r="AA103" s="14">
        <f t="shared" si="478"/>
        <v>0</v>
      </c>
      <c r="AB103" s="14">
        <f t="shared" si="479"/>
        <v>75531244.424496993</v>
      </c>
      <c r="AC103" s="14">
        <f t="shared" si="478"/>
        <v>11201.430286889663</v>
      </c>
      <c r="AD103" s="14">
        <f>IFERROR(VLOOKUP(A103,SpecEd22!$A$21:$Z$550,14,0),0)</f>
        <v>9836551.8063007761</v>
      </c>
      <c r="AE103" s="14">
        <f t="shared" si="480"/>
        <v>1458.7797428890369</v>
      </c>
      <c r="AF103" s="14">
        <f>IFERROR(VLOOKUP($A103,ECFE!$A$16:$AB$348,8,0),0)</f>
        <v>574034.34132000001</v>
      </c>
      <c r="AG103" s="14">
        <f t="shared" si="481"/>
        <v>85.130408026101136</v>
      </c>
      <c r="AH103" s="14">
        <f>IFERROR(VLOOKUP(A103,ParaFY19!$A$21:$Z$543,7,0),0)</f>
        <v>47040</v>
      </c>
      <c r="AI103" s="14">
        <f t="shared" si="482"/>
        <v>6.9761233872163722</v>
      </c>
      <c r="AJ103" s="14">
        <f>IFERROR(VLOOKUP(A103,ConEnroll!$A$7:$S$341,13,0),0)</f>
        <v>29424.875</v>
      </c>
      <c r="AK103" s="14">
        <f t="shared" si="483"/>
        <v>4.3637661278362749</v>
      </c>
      <c r="AL103" s="14">
        <f t="shared" si="439"/>
        <v>650499.21632000001</v>
      </c>
      <c r="AM103" s="14">
        <f t="shared" si="484"/>
        <v>96.470297541153784</v>
      </c>
      <c r="AN103" s="14">
        <f t="shared" si="485"/>
        <v>86018295.447117761</v>
      </c>
      <c r="AO103" s="14">
        <f t="shared" si="486"/>
        <v>12756.680327319851</v>
      </c>
      <c r="AP103" s="62"/>
      <c r="AQ103" s="14">
        <f t="shared" si="440"/>
        <v>239.58489166498475</v>
      </c>
      <c r="AR103" s="14">
        <f t="shared" si="444"/>
        <v>34.140779881018943</v>
      </c>
      <c r="AS103" s="14">
        <f t="shared" si="445"/>
        <v>9.5181002995699231</v>
      </c>
      <c r="AT103" s="14">
        <f t="shared" si="487"/>
        <v>283.24377184557363</v>
      </c>
      <c r="AU103" s="37">
        <f t="shared" si="446"/>
        <v>2.2707757448067915E-2</v>
      </c>
      <c r="AV103" s="42"/>
      <c r="AW103" s="14" t="str">
        <f>IFERROR(VLOOKUP($A103,#REF!,27,0),"0")</f>
        <v>0</v>
      </c>
      <c r="AX103" s="14">
        <f t="shared" si="488"/>
        <v>0</v>
      </c>
      <c r="AY103" s="14" t="str">
        <f>IFERROR(VLOOKUP($A103,SpecEd22!#REF!,23,0)," ")</f>
        <v xml:space="preserve"> </v>
      </c>
      <c r="AZ103" s="14" t="e">
        <f t="shared" si="489"/>
        <v>#VALUE!</v>
      </c>
      <c r="BA103" s="14">
        <f>IFERROR(VLOOKUP($A103,ECFE!#REF!,23,0),0)</f>
        <v>0</v>
      </c>
      <c r="BB103" s="14">
        <f t="shared" si="490"/>
        <v>0</v>
      </c>
      <c r="BC103" s="14">
        <f>IFERROR(VLOOKUP($A103,#REF!,17,0),0)</f>
        <v>0</v>
      </c>
      <c r="BD103" s="14">
        <f t="shared" si="491"/>
        <v>0</v>
      </c>
      <c r="BE103" s="14">
        <f>IFERROR(VLOOKUP($A103,#REF!,9,0),0)</f>
        <v>0</v>
      </c>
      <c r="BF103" s="14">
        <f t="shared" si="492"/>
        <v>0</v>
      </c>
      <c r="BG103" s="14">
        <v>0</v>
      </c>
      <c r="BH103" s="14">
        <f t="shared" si="493"/>
        <v>0</v>
      </c>
      <c r="BI103" s="14">
        <f>IFERROR(VLOOKUP($A103,ConEnroll!$A$8:$S$601,15,0),0)</f>
        <v>-29</v>
      </c>
      <c r="BJ103" s="14">
        <f t="shared" si="494"/>
        <v>-4.3007563399080524E-3</v>
      </c>
      <c r="BK103" s="14">
        <f t="shared" si="495"/>
        <v>-29</v>
      </c>
      <c r="BL103" s="14">
        <f t="shared" si="496"/>
        <v>-4.3007563399080524E-3</v>
      </c>
      <c r="BM103" s="14" t="e">
        <f t="shared" si="497"/>
        <v>#VALUE!</v>
      </c>
      <c r="BN103" s="14" t="e">
        <f t="shared" si="498"/>
        <v>#VALUE!</v>
      </c>
      <c r="BO103" s="42"/>
      <c r="BP103" s="14">
        <f t="shared" si="447"/>
        <v>11201.430286889663</v>
      </c>
      <c r="BQ103" s="14" t="e">
        <f t="shared" si="448"/>
        <v>#VALUE!</v>
      </c>
      <c r="BR103" s="14">
        <f t="shared" si="499"/>
        <v>96.474598297493685</v>
      </c>
      <c r="BS103" s="14" t="e">
        <f t="shared" si="449"/>
        <v>#VALUE!</v>
      </c>
      <c r="BT103" s="37" t="e">
        <f t="shared" si="450"/>
        <v>#VALUE!</v>
      </c>
      <c r="BU103" s="41"/>
      <c r="BV103" s="14" t="str">
        <f>IFERROR(VLOOKUP($A103,#REF!,27,0),"0")</f>
        <v>0</v>
      </c>
      <c r="BW103" s="14">
        <f t="shared" si="500"/>
        <v>0</v>
      </c>
      <c r="BX103" s="14" t="str">
        <f>IFERROR(VLOOKUP($A103,SpecEd22!$Z$22:$AV$606,59,0)," ")</f>
        <v xml:space="preserve"> </v>
      </c>
      <c r="BY103" s="14" t="e">
        <f t="shared" si="501"/>
        <v>#VALUE!</v>
      </c>
      <c r="BZ103" s="14">
        <f>IFERROR(VLOOKUP($A103,ECFE!#REF!,25,0),0)</f>
        <v>0</v>
      </c>
      <c r="CA103" s="14">
        <f t="shared" si="502"/>
        <v>0</v>
      </c>
      <c r="CB103" s="14">
        <f>IFERROR(VLOOKUP($A103,#REF!,17,0),0)</f>
        <v>0</v>
      </c>
      <c r="CC103" s="14">
        <f t="shared" si="503"/>
        <v>0</v>
      </c>
      <c r="CD103" s="14">
        <f>IFERROR(VLOOKUP($A103,#REF!,9,0),0)</f>
        <v>0</v>
      </c>
      <c r="CE103" s="14">
        <f t="shared" si="504"/>
        <v>0</v>
      </c>
      <c r="CF103" s="14">
        <v>0</v>
      </c>
      <c r="CG103" s="14">
        <f t="shared" si="505"/>
        <v>0</v>
      </c>
      <c r="CH103" s="14">
        <f>IFERROR(VLOOKUP($A103,ConEnroll!$A$8:$S$601,15,0),0)</f>
        <v>-29</v>
      </c>
      <c r="CI103" s="14">
        <f t="shared" si="506"/>
        <v>-4.3007563399080524E-3</v>
      </c>
      <c r="CJ103" s="14">
        <f t="shared" si="507"/>
        <v>-29</v>
      </c>
      <c r="CK103" s="14">
        <f t="shared" si="508"/>
        <v>-4.3007563399080524E-3</v>
      </c>
      <c r="CL103" s="14" t="e">
        <f t="shared" si="509"/>
        <v>#VALUE!</v>
      </c>
      <c r="CM103" s="14" t="e">
        <f t="shared" si="510"/>
        <v>#VALUE!</v>
      </c>
      <c r="CN103" s="42"/>
      <c r="CO103" s="14">
        <f t="shared" si="451"/>
        <v>-10961.845395224678</v>
      </c>
      <c r="CP103" s="14" t="e">
        <f t="shared" si="452"/>
        <v>#VALUE!</v>
      </c>
      <c r="CQ103" s="14">
        <f t="shared" si="453"/>
        <v>-86.956497997923762</v>
      </c>
      <c r="CR103" s="14" t="e">
        <f t="shared" si="454"/>
        <v>#VALUE!</v>
      </c>
      <c r="CS103" s="37" t="e">
        <f t="shared" si="455"/>
        <v>#VALUE!</v>
      </c>
      <c r="CT103" s="239"/>
      <c r="CU103" s="239"/>
      <c r="CV103" s="468"/>
      <c r="CW103" s="14">
        <f>IFERROR(VLOOKUP($A103,BaseFY23!$A$7:$AK$527,6,0),0)</f>
        <v>6727.4580699999997</v>
      </c>
      <c r="CX103" s="14">
        <f>IFERROR(VLOOKUP($A103,BaseFY23!$A$7:$AN$528,28,0),0)</f>
        <v>74198515</v>
      </c>
      <c r="CY103" s="14">
        <f t="shared" si="511"/>
        <v>11029.20512145236</v>
      </c>
      <c r="CZ103" s="14">
        <f>IFERROR(VLOOKUP($A103,SpecEd23!$A$21:$BB$605,23,0)," ")</f>
        <v>9951752.0946608819</v>
      </c>
      <c r="DA103" s="14">
        <f t="shared" si="512"/>
        <v>1479.2737451667065</v>
      </c>
      <c r="DB103" s="14">
        <f>IFERROR(VLOOKUP($A103,ECFE!$A$16:$AB$347,7,0),0)</f>
        <v>562778.76599999995</v>
      </c>
      <c r="DC103" s="14">
        <f t="shared" si="513"/>
        <v>83.653998307268523</v>
      </c>
      <c r="DD103" s="14">
        <v>0</v>
      </c>
      <c r="DE103" s="14">
        <f t="shared" si="514"/>
        <v>0</v>
      </c>
      <c r="DF103" s="14">
        <f>IFERROR(VLOOKUP($A103,ConEnroll!$A$7:$S$338,10,0),0)</f>
        <v>23539.9</v>
      </c>
      <c r="DG103" s="14">
        <f t="shared" si="515"/>
        <v>3.4990779214176513</v>
      </c>
      <c r="DH103" s="14">
        <f t="shared" si="456"/>
        <v>586318.66599999997</v>
      </c>
      <c r="DI103" s="14">
        <f t="shared" si="516"/>
        <v>87.153076228686174</v>
      </c>
      <c r="DJ103" s="14">
        <f t="shared" si="457"/>
        <v>84736585.760660872</v>
      </c>
      <c r="DK103" s="14">
        <f t="shared" si="517"/>
        <v>12595.631942847751</v>
      </c>
      <c r="DL103" s="42"/>
      <c r="DM103" s="14">
        <f>IFERROR(VLOOKUP($A103,HouseFY23!$A$7:$AJ$528,28,0),0)</f>
        <v>76866483.799999997</v>
      </c>
      <c r="DN103" s="14">
        <f t="shared" si="518"/>
        <v>11425.78415208168</v>
      </c>
      <c r="DO103" s="14">
        <f>IFERROR(VLOOKUP($A103,Compens80percent!$A$13:$M$560,12,0),0)</f>
        <v>0</v>
      </c>
      <c r="DP103" s="14">
        <f t="shared" si="518"/>
        <v>0</v>
      </c>
      <c r="DQ103" s="14">
        <f t="shared" si="519"/>
        <v>76866483.799999997</v>
      </c>
      <c r="DR103" s="14">
        <f t="shared" si="520"/>
        <v>11399.448880320331</v>
      </c>
      <c r="DS103" s="14">
        <f>IFERROR(VLOOKUP($A103,SpecEd23!$A$21:$Z$550,14,0),0)</f>
        <v>10425448.207445607</v>
      </c>
      <c r="DT103" s="14">
        <f t="shared" si="521"/>
        <v>1549.6860922755045</v>
      </c>
      <c r="DU103" s="14">
        <f>IFERROR(VLOOKUP($A103,ECFE!$A$16:$AB$347,9,0),0)</f>
        <v>585515.0281464</v>
      </c>
      <c r="DV103" s="14">
        <f t="shared" si="522"/>
        <v>87.033619838882174</v>
      </c>
      <c r="DW103" s="14">
        <f>IFERROR(VLOOKUP($A103,ParaFY19!$A$21:$Z$543,7,0),0)</f>
        <v>47040</v>
      </c>
      <c r="DX103" s="14">
        <f t="shared" si="523"/>
        <v>6.9922397896119479</v>
      </c>
      <c r="DY103" s="14">
        <f>IFERROR(VLOOKUP($A103,ConEnroll!$A$7:$S$341,13,0),0)</f>
        <v>29424.875</v>
      </c>
      <c r="DZ103" s="14">
        <f t="shared" si="524"/>
        <v>4.3738474017720632</v>
      </c>
      <c r="EA103" s="14">
        <f t="shared" si="458"/>
        <v>661979.9031464</v>
      </c>
      <c r="EB103" s="14">
        <f t="shared" si="525"/>
        <v>98.3997070302662</v>
      </c>
      <c r="EC103" s="14">
        <f t="shared" si="459"/>
        <v>87953911.910592005</v>
      </c>
      <c r="ED103" s="14">
        <f t="shared" si="526"/>
        <v>13073.869951387451</v>
      </c>
      <c r="EE103" s="62"/>
      <c r="EF103" s="14">
        <f t="shared" si="460"/>
        <v>396.57903062932019</v>
      </c>
      <c r="EG103" s="14">
        <f t="shared" si="461"/>
        <v>70.412347108798031</v>
      </c>
      <c r="EH103" s="14">
        <f t="shared" si="462"/>
        <v>11.246630801580025</v>
      </c>
      <c r="EI103" s="14">
        <f t="shared" si="527"/>
        <v>478.23800853969823</v>
      </c>
      <c r="EJ103" s="37">
        <f t="shared" si="463"/>
        <v>3.7968560109543283E-2</v>
      </c>
      <c r="EK103" s="42"/>
      <c r="EL103" s="14" t="str">
        <f>IFERROR(VLOOKUP($A103,#REF!,27,0),"0")</f>
        <v>0</v>
      </c>
      <c r="EM103" s="14">
        <f t="shared" si="528"/>
        <v>0</v>
      </c>
      <c r="EN103" s="14" t="str">
        <f>IFERROR(VLOOKUP($A103,SpecEd23!#REF!,23,0)," ")</f>
        <v xml:space="preserve"> </v>
      </c>
      <c r="EO103" s="14" t="e">
        <f t="shared" si="529"/>
        <v>#VALUE!</v>
      </c>
      <c r="EP103" s="14">
        <f>IFERROR(VLOOKUP($A103,ECFE!#REF!,24,0),0)</f>
        <v>0</v>
      </c>
      <c r="EQ103" s="14">
        <f t="shared" si="530"/>
        <v>0</v>
      </c>
      <c r="ER103" s="14">
        <f>IFERROR(VLOOKUP($A103,#REF!,30,0),0)</f>
        <v>0</v>
      </c>
      <c r="ES103" s="14">
        <f t="shared" si="531"/>
        <v>0</v>
      </c>
      <c r="ET103" s="14">
        <f>IFERROR(VLOOKUP($A103,#REF!,12,0),0)</f>
        <v>0</v>
      </c>
      <c r="EU103" s="14">
        <f t="shared" si="532"/>
        <v>0</v>
      </c>
      <c r="EV103" s="14">
        <v>0</v>
      </c>
      <c r="EW103" s="14">
        <f t="shared" si="533"/>
        <v>0</v>
      </c>
      <c r="EX103" s="14">
        <f>IFERROR(VLOOKUP($A103,ConEnroll!$A$8:$S$601,16,0),0)</f>
        <v>241</v>
      </c>
      <c r="EY103" s="14">
        <f t="shared" si="534"/>
        <v>3.5823337357493185E-2</v>
      </c>
      <c r="EZ103" s="14">
        <f t="shared" si="535"/>
        <v>241</v>
      </c>
      <c r="FA103" s="14">
        <f t="shared" si="536"/>
        <v>3.5823337357493185E-2</v>
      </c>
      <c r="FB103" s="14" t="e">
        <f t="shared" si="537"/>
        <v>#VALUE!</v>
      </c>
      <c r="FC103" s="14" t="e">
        <f t="shared" si="538"/>
        <v>#VALUE!</v>
      </c>
      <c r="FD103" s="62"/>
      <c r="FE103" s="14">
        <f t="shared" si="464"/>
        <v>11425.78415208168</v>
      </c>
      <c r="FF103" s="14" t="e">
        <f t="shared" si="465"/>
        <v>#VALUE!</v>
      </c>
      <c r="FG103" s="14">
        <f t="shared" si="539"/>
        <v>98.363883692908701</v>
      </c>
      <c r="FH103" s="14" t="e">
        <f t="shared" si="466"/>
        <v>#VALUE!</v>
      </c>
      <c r="FI103" s="37" t="e">
        <f t="shared" si="467"/>
        <v>#VALUE!</v>
      </c>
      <c r="FJ103" s="12"/>
      <c r="FK103" s="14" t="str">
        <f>IFERROR(VLOOKUP($A103,#REF!,27,0),"0")</f>
        <v>0</v>
      </c>
      <c r="FL103" s="14">
        <f t="shared" si="540"/>
        <v>0</v>
      </c>
      <c r="FM103" s="14" t="str">
        <f>IFERROR(VLOOKUP($A103,SpecEd23!$X$22:$Y$610,59,0)," ")</f>
        <v xml:space="preserve"> </v>
      </c>
      <c r="FN103" s="14" t="e">
        <f t="shared" si="541"/>
        <v>#VALUE!</v>
      </c>
      <c r="FO103" s="14">
        <f>IFERROR(VLOOKUP($A103,ECFE!#REF!,26,0),0)</f>
        <v>0</v>
      </c>
      <c r="FP103" s="14">
        <f t="shared" si="542"/>
        <v>0</v>
      </c>
      <c r="FQ103" s="14">
        <f>IFERROR(VLOOKUP($A103,#REF!,16,0),0)</f>
        <v>0</v>
      </c>
      <c r="FR103" s="14">
        <f t="shared" si="543"/>
        <v>0</v>
      </c>
      <c r="FS103" s="14">
        <f>IFERROR(VLOOKUP($A103,#REF!,12,0),0)</f>
        <v>0</v>
      </c>
      <c r="FT103" s="14">
        <f t="shared" si="544"/>
        <v>0</v>
      </c>
      <c r="FU103" s="14">
        <v>0</v>
      </c>
      <c r="FV103" s="14">
        <f t="shared" si="545"/>
        <v>0</v>
      </c>
      <c r="FW103" s="14">
        <f>IFERROR(VLOOKUP($A103,ConEnroll!$A$8:$S$601,16,0),0)</f>
        <v>241</v>
      </c>
      <c r="FX103" s="14">
        <f t="shared" si="546"/>
        <v>3.5823337357493185E-2</v>
      </c>
      <c r="FY103" s="14">
        <f t="shared" si="547"/>
        <v>241</v>
      </c>
      <c r="FZ103" s="14">
        <f t="shared" si="548"/>
        <v>3.5823337357493185E-2</v>
      </c>
      <c r="GA103" s="14" t="e">
        <f t="shared" si="549"/>
        <v>#VALUE!</v>
      </c>
      <c r="GB103" s="14" t="e">
        <f t="shared" si="550"/>
        <v>#VALUE!</v>
      </c>
      <c r="GC103" s="39"/>
      <c r="GD103" s="14">
        <f t="shared" si="468"/>
        <v>-11029.20512145236</v>
      </c>
      <c r="GE103" s="14" t="e">
        <f t="shared" si="469"/>
        <v>#VALUE!</v>
      </c>
      <c r="GF103" s="14">
        <f t="shared" si="470"/>
        <v>-87.117252891328675</v>
      </c>
      <c r="GG103" s="14" t="e">
        <f t="shared" si="471"/>
        <v>#VALUE!</v>
      </c>
      <c r="GH103" s="37" t="e">
        <f t="shared" si="472"/>
        <v>#VALUE!</v>
      </c>
    </row>
    <row r="104" spans="1:190" ht="12.5" x14ac:dyDescent="0.25">
      <c r="A104" s="67">
        <v>271</v>
      </c>
      <c r="B104" s="35">
        <v>1</v>
      </c>
      <c r="C104" s="14">
        <v>3</v>
      </c>
      <c r="D104" s="14"/>
      <c r="E104" s="14"/>
      <c r="F104" s="35" t="s">
        <v>2457</v>
      </c>
      <c r="G104" s="41"/>
      <c r="H104" s="14">
        <f>IFERROR(VLOOKUP($A104,BaseFY22!$A$7:$AK$528,6,0),0)</f>
        <v>10066.799999999999</v>
      </c>
      <c r="I104" s="14">
        <f>IFERROR(VLOOKUP($A104,BaseFY22!$A$7:$AK$528,28,0),0)</f>
        <v>112994298.75</v>
      </c>
      <c r="J104" s="14">
        <f t="shared" si="473"/>
        <v>11224.450545357016</v>
      </c>
      <c r="K104" s="14">
        <f>IFERROR(VLOOKUP($A104,SpecEd22!$A$21:$BB$605,24,0)," ")</f>
        <v>22027843.825241499</v>
      </c>
      <c r="L104" s="14">
        <f t="shared" si="474"/>
        <v>2188.1674241309552</v>
      </c>
      <c r="M104" s="14">
        <f>IFERROR(VLOOKUP($A104,ECFE!$A$16:$AB$347,7,0),0)</f>
        <v>762606.00899999996</v>
      </c>
      <c r="N104" s="14">
        <f t="shared" si="441"/>
        <v>75.754560436285615</v>
      </c>
      <c r="O104" s="14">
        <v>0</v>
      </c>
      <c r="P104" s="14">
        <f t="shared" si="441"/>
        <v>0</v>
      </c>
      <c r="Q104" s="14">
        <f>IFERROR(VLOOKUP($A104,ConEnroll!$A$7:$S$337,10,0),0)</f>
        <v>20184.54</v>
      </c>
      <c r="R104" s="14">
        <f t="shared" si="475"/>
        <v>2.0050601978781741</v>
      </c>
      <c r="S104" s="14">
        <f t="shared" si="442"/>
        <v>782790.549</v>
      </c>
      <c r="T104" s="14">
        <f t="shared" si="476"/>
        <v>77.759620634163795</v>
      </c>
      <c r="U104" s="14">
        <f t="shared" si="443"/>
        <v>135804933.1242415</v>
      </c>
      <c r="V104" s="14">
        <f t="shared" si="477"/>
        <v>13490.377590122136</v>
      </c>
      <c r="W104" s="42"/>
      <c r="X104" s="14">
        <f>IFERROR(VLOOKUP($A104,HouseFY22!$A$6:$AJ$528,28,0),0)</f>
        <v>115142003.79311299</v>
      </c>
      <c r="Y104" s="14">
        <f t="shared" si="478"/>
        <v>11437.795902681388</v>
      </c>
      <c r="Z104" s="14">
        <f>IFERROR(VLOOKUP($A104,Compens80percent!$A$13:$M$560,12,0),0)</f>
        <v>0</v>
      </c>
      <c r="AA104" s="14">
        <f t="shared" si="478"/>
        <v>0</v>
      </c>
      <c r="AB104" s="14">
        <f t="shared" si="479"/>
        <v>115142003.79311299</v>
      </c>
      <c r="AC104" s="14">
        <f t="shared" si="478"/>
        <v>11437.795902681388</v>
      </c>
      <c r="AD104" s="14">
        <f>IFERROR(VLOOKUP(A104,SpecEd22!$A$21:$Z$550,14,0),0)</f>
        <v>22439362.223959923</v>
      </c>
      <c r="AE104" s="14">
        <f t="shared" si="480"/>
        <v>2229.0461938212666</v>
      </c>
      <c r="AF104" s="14">
        <f>IFERROR(VLOOKUP($A104,ECFE!$A$16:$AB$348,8,0),0)</f>
        <v>777858.12918000005</v>
      </c>
      <c r="AG104" s="14">
        <f t="shared" si="481"/>
        <v>77.269651645011336</v>
      </c>
      <c r="AH104" s="14">
        <f>IFERROR(VLOOKUP(A104,ParaFY19!$A$21:$Z$543,7,0),0)</f>
        <v>8232</v>
      </c>
      <c r="AI104" s="14">
        <f t="shared" si="482"/>
        <v>0.81773751341041845</v>
      </c>
      <c r="AJ104" s="14">
        <f>IFERROR(VLOOKUP(A104,ConEnroll!$A$7:$S$341,13,0),0)</f>
        <v>25230.675000000003</v>
      </c>
      <c r="AK104" s="14">
        <f t="shared" si="483"/>
        <v>2.5063252473477178</v>
      </c>
      <c r="AL104" s="14">
        <f t="shared" si="439"/>
        <v>811320.80418000009</v>
      </c>
      <c r="AM104" s="14">
        <f t="shared" si="484"/>
        <v>80.593714405769475</v>
      </c>
      <c r="AN104" s="14">
        <f t="shared" si="485"/>
        <v>138392686.82125291</v>
      </c>
      <c r="AO104" s="14">
        <f t="shared" si="486"/>
        <v>13747.435810908424</v>
      </c>
      <c r="AP104" s="62"/>
      <c r="AQ104" s="14">
        <f t="shared" si="440"/>
        <v>213.34535732437143</v>
      </c>
      <c r="AR104" s="14">
        <f t="shared" si="444"/>
        <v>40.878769690311401</v>
      </c>
      <c r="AS104" s="14">
        <f t="shared" si="445"/>
        <v>2.83409377160568</v>
      </c>
      <c r="AT104" s="14">
        <f t="shared" si="487"/>
        <v>257.05822078628853</v>
      </c>
      <c r="AU104" s="37">
        <f t="shared" si="446"/>
        <v>1.9054931492392811E-2</v>
      </c>
      <c r="AV104" s="42"/>
      <c r="AW104" s="14" t="str">
        <f>IFERROR(VLOOKUP($A104,#REF!,27,0),"0")</f>
        <v>0</v>
      </c>
      <c r="AX104" s="14">
        <f t="shared" si="488"/>
        <v>0</v>
      </c>
      <c r="AY104" s="14" t="str">
        <f>IFERROR(VLOOKUP($A104,SpecEd22!#REF!,23,0)," ")</f>
        <v xml:space="preserve"> </v>
      </c>
      <c r="AZ104" s="14" t="e">
        <f t="shared" si="489"/>
        <v>#VALUE!</v>
      </c>
      <c r="BA104" s="14">
        <f>IFERROR(VLOOKUP($A104,ECFE!#REF!,23,0),0)</f>
        <v>0</v>
      </c>
      <c r="BB104" s="14">
        <f t="shared" si="490"/>
        <v>0</v>
      </c>
      <c r="BC104" s="14">
        <f>IFERROR(VLOOKUP($A104,#REF!,17,0),0)</f>
        <v>0</v>
      </c>
      <c r="BD104" s="14">
        <f t="shared" si="491"/>
        <v>0</v>
      </c>
      <c r="BE104" s="14">
        <f>IFERROR(VLOOKUP($A104,#REF!,9,0),0)</f>
        <v>0</v>
      </c>
      <c r="BF104" s="14">
        <f t="shared" si="492"/>
        <v>0</v>
      </c>
      <c r="BG104" s="14">
        <v>0</v>
      </c>
      <c r="BH104" s="14">
        <f t="shared" si="493"/>
        <v>0</v>
      </c>
      <c r="BI104" s="14">
        <f>IFERROR(VLOOKUP($A104,ConEnroll!$A$8:$S$601,15,0),0)</f>
        <v>-29</v>
      </c>
      <c r="BJ104" s="14">
        <f t="shared" si="494"/>
        <v>-2.8807565462709104E-3</v>
      </c>
      <c r="BK104" s="14">
        <f t="shared" si="495"/>
        <v>-29</v>
      </c>
      <c r="BL104" s="14">
        <f t="shared" si="496"/>
        <v>-2.8807565462709104E-3</v>
      </c>
      <c r="BM104" s="14" t="e">
        <f t="shared" si="497"/>
        <v>#VALUE!</v>
      </c>
      <c r="BN104" s="14" t="e">
        <f t="shared" si="498"/>
        <v>#VALUE!</v>
      </c>
      <c r="BO104" s="42"/>
      <c r="BP104" s="14">
        <f t="shared" si="447"/>
        <v>11437.795902681388</v>
      </c>
      <c r="BQ104" s="14" t="e">
        <f t="shared" si="448"/>
        <v>#VALUE!</v>
      </c>
      <c r="BR104" s="14">
        <f t="shared" si="499"/>
        <v>80.596595162315751</v>
      </c>
      <c r="BS104" s="14" t="e">
        <f t="shared" si="449"/>
        <v>#VALUE!</v>
      </c>
      <c r="BT104" s="37" t="e">
        <f t="shared" si="450"/>
        <v>#VALUE!</v>
      </c>
      <c r="BU104" s="41"/>
      <c r="BV104" s="14" t="str">
        <f>IFERROR(VLOOKUP($A104,#REF!,27,0),"0")</f>
        <v>0</v>
      </c>
      <c r="BW104" s="14">
        <f t="shared" si="500"/>
        <v>0</v>
      </c>
      <c r="BX104" s="14" t="str">
        <f>IFERROR(VLOOKUP($A104,SpecEd22!$Z$22:$AV$606,59,0)," ")</f>
        <v xml:space="preserve"> </v>
      </c>
      <c r="BY104" s="14" t="e">
        <f t="shared" si="501"/>
        <v>#VALUE!</v>
      </c>
      <c r="BZ104" s="14">
        <f>IFERROR(VLOOKUP($A104,ECFE!#REF!,25,0),0)</f>
        <v>0</v>
      </c>
      <c r="CA104" s="14">
        <f t="shared" si="502"/>
        <v>0</v>
      </c>
      <c r="CB104" s="14">
        <f>IFERROR(VLOOKUP($A104,#REF!,17,0),0)</f>
        <v>0</v>
      </c>
      <c r="CC104" s="14">
        <f t="shared" si="503"/>
        <v>0</v>
      </c>
      <c r="CD104" s="14">
        <f>IFERROR(VLOOKUP($A104,#REF!,9,0),0)</f>
        <v>0</v>
      </c>
      <c r="CE104" s="14">
        <f t="shared" si="504"/>
        <v>0</v>
      </c>
      <c r="CF104" s="14">
        <v>0</v>
      </c>
      <c r="CG104" s="14">
        <f t="shared" si="505"/>
        <v>0</v>
      </c>
      <c r="CH104" s="14">
        <f>IFERROR(VLOOKUP($A104,ConEnroll!$A$8:$S$601,15,0),0)</f>
        <v>-29</v>
      </c>
      <c r="CI104" s="14">
        <f t="shared" si="506"/>
        <v>-2.8807565462709104E-3</v>
      </c>
      <c r="CJ104" s="14">
        <f t="shared" si="507"/>
        <v>-29</v>
      </c>
      <c r="CK104" s="14">
        <f t="shared" si="508"/>
        <v>-2.8807565462709104E-3</v>
      </c>
      <c r="CL104" s="14" t="e">
        <f t="shared" si="509"/>
        <v>#VALUE!</v>
      </c>
      <c r="CM104" s="14" t="e">
        <f t="shared" si="510"/>
        <v>#VALUE!</v>
      </c>
      <c r="CN104" s="42"/>
      <c r="CO104" s="14">
        <f t="shared" si="451"/>
        <v>-11224.450545357016</v>
      </c>
      <c r="CP104" s="14" t="e">
        <f t="shared" si="452"/>
        <v>#VALUE!</v>
      </c>
      <c r="CQ104" s="14">
        <f t="shared" si="453"/>
        <v>-77.762501390710071</v>
      </c>
      <c r="CR104" s="14" t="e">
        <f t="shared" si="454"/>
        <v>#VALUE!</v>
      </c>
      <c r="CS104" s="37" t="e">
        <f t="shared" si="455"/>
        <v>#VALUE!</v>
      </c>
      <c r="CT104" s="239"/>
      <c r="CU104" s="239"/>
      <c r="CV104" s="468"/>
      <c r="CW104" s="14">
        <f>IFERROR(VLOOKUP($A104,BaseFY23!$A$7:$AK$527,6,0),0)</f>
        <v>10097.976576999999</v>
      </c>
      <c r="CX104" s="14">
        <f>IFERROR(VLOOKUP($A104,BaseFY23!$A$7:$AN$528,28,0),0)</f>
        <v>113859417</v>
      </c>
      <c r="CY104" s="14">
        <f t="shared" si="511"/>
        <v>11275.468519043288</v>
      </c>
      <c r="CZ104" s="14">
        <f>IFERROR(VLOOKUP($A104,SpecEd23!$A$21:$BB$605,23,0)," ")</f>
        <v>22737430.612919983</v>
      </c>
      <c r="DA104" s="14">
        <f t="shared" si="512"/>
        <v>2251.6818532446059</v>
      </c>
      <c r="DB104" s="14">
        <f>IFERROR(VLOOKUP($A104,ECFE!$A$16:$AB$347,7,0),0)</f>
        <v>762606.00899999996</v>
      </c>
      <c r="DC104" s="14">
        <f t="shared" si="513"/>
        <v>75.520675175358946</v>
      </c>
      <c r="DD104" s="14">
        <v>0</v>
      </c>
      <c r="DE104" s="14">
        <f t="shared" si="514"/>
        <v>0</v>
      </c>
      <c r="DF104" s="14">
        <f>IFERROR(VLOOKUP($A104,ConEnroll!$A$7:$S$338,10,0),0)</f>
        <v>20184.54</v>
      </c>
      <c r="DG104" s="14">
        <f t="shared" si="515"/>
        <v>1.9988697583210884</v>
      </c>
      <c r="DH104" s="14">
        <f t="shared" si="456"/>
        <v>782790.549</v>
      </c>
      <c r="DI104" s="14">
        <f t="shared" si="516"/>
        <v>77.519544933680038</v>
      </c>
      <c r="DJ104" s="14">
        <f t="shared" si="457"/>
        <v>137379638.16191998</v>
      </c>
      <c r="DK104" s="14">
        <f t="shared" si="517"/>
        <v>13604.669917221574</v>
      </c>
      <c r="DL104" s="42"/>
      <c r="DM104" s="14">
        <f>IFERROR(VLOOKUP($A104,HouseFY23!$A$7:$AJ$528,28,0),0)</f>
        <v>117661023.77</v>
      </c>
      <c r="DN104" s="14">
        <f t="shared" si="518"/>
        <v>11651.940650961167</v>
      </c>
      <c r="DO104" s="14">
        <f>IFERROR(VLOOKUP($A104,Compens80percent!$A$13:$M$560,12,0),0)</f>
        <v>0</v>
      </c>
      <c r="DP104" s="14">
        <f t="shared" si="518"/>
        <v>0</v>
      </c>
      <c r="DQ104" s="14">
        <f t="shared" si="519"/>
        <v>117661023.77</v>
      </c>
      <c r="DR104" s="14">
        <f t="shared" si="520"/>
        <v>11688.026360909127</v>
      </c>
      <c r="DS104" s="14">
        <f>IFERROR(VLOOKUP($A104,SpecEd23!$A$21:$Z$550,14,0),0)</f>
        <v>23640668.665606424</v>
      </c>
      <c r="DT104" s="14">
        <f t="shared" si="521"/>
        <v>2341.1292832122822</v>
      </c>
      <c r="DU104" s="14">
        <f>IFERROR(VLOOKUP($A104,ECFE!$A$16:$AB$347,9,0),0)</f>
        <v>793415.29176360008</v>
      </c>
      <c r="DV104" s="14">
        <f t="shared" si="522"/>
        <v>78.571710452443455</v>
      </c>
      <c r="DW104" s="14">
        <f>IFERROR(VLOOKUP($A104,ParaFY19!$A$21:$Z$543,7,0),0)</f>
        <v>8232</v>
      </c>
      <c r="DX104" s="14">
        <f t="shared" si="523"/>
        <v>0.81521282379975957</v>
      </c>
      <c r="DY104" s="14">
        <f>IFERROR(VLOOKUP($A104,ConEnroll!$A$7:$S$341,13,0),0)</f>
        <v>25230.675000000003</v>
      </c>
      <c r="DZ104" s="14">
        <f t="shared" si="524"/>
        <v>2.4985871979013607</v>
      </c>
      <c r="EA104" s="14">
        <f t="shared" si="458"/>
        <v>826877.96676360012</v>
      </c>
      <c r="EB104" s="14">
        <f t="shared" si="525"/>
        <v>81.885510474144581</v>
      </c>
      <c r="EC104" s="14">
        <f t="shared" si="459"/>
        <v>142128570.40237004</v>
      </c>
      <c r="ED104" s="14">
        <f t="shared" si="526"/>
        <v>14074.955444647596</v>
      </c>
      <c r="EE104" s="62"/>
      <c r="EF104" s="14">
        <f t="shared" si="460"/>
        <v>376.47213191787887</v>
      </c>
      <c r="EG104" s="14">
        <f t="shared" si="461"/>
        <v>89.447429967676271</v>
      </c>
      <c r="EH104" s="14">
        <f t="shared" si="462"/>
        <v>4.3659655404645434</v>
      </c>
      <c r="EI104" s="14">
        <f t="shared" si="527"/>
        <v>470.28552742601971</v>
      </c>
      <c r="EJ104" s="37">
        <f t="shared" si="463"/>
        <v>3.4567948380041562E-2</v>
      </c>
      <c r="EK104" s="42"/>
      <c r="EL104" s="14" t="str">
        <f>IFERROR(VLOOKUP($A104,#REF!,27,0),"0")</f>
        <v>0</v>
      </c>
      <c r="EM104" s="14">
        <f t="shared" si="528"/>
        <v>0</v>
      </c>
      <c r="EN104" s="14" t="str">
        <f>IFERROR(VLOOKUP($A104,SpecEd23!#REF!,23,0)," ")</f>
        <v xml:space="preserve"> </v>
      </c>
      <c r="EO104" s="14" t="e">
        <f t="shared" si="529"/>
        <v>#VALUE!</v>
      </c>
      <c r="EP104" s="14">
        <f>IFERROR(VLOOKUP($A104,ECFE!#REF!,24,0),0)</f>
        <v>0</v>
      </c>
      <c r="EQ104" s="14">
        <f t="shared" si="530"/>
        <v>0</v>
      </c>
      <c r="ER104" s="14">
        <f>IFERROR(VLOOKUP($A104,#REF!,30,0),0)</f>
        <v>0</v>
      </c>
      <c r="ES104" s="14">
        <f t="shared" si="531"/>
        <v>0</v>
      </c>
      <c r="ET104" s="14">
        <f>IFERROR(VLOOKUP($A104,#REF!,12,0),0)</f>
        <v>0</v>
      </c>
      <c r="EU104" s="14">
        <f t="shared" si="532"/>
        <v>0</v>
      </c>
      <c r="EV104" s="14">
        <v>0</v>
      </c>
      <c r="EW104" s="14">
        <f t="shared" si="533"/>
        <v>0</v>
      </c>
      <c r="EX104" s="14">
        <f>IFERROR(VLOOKUP($A104,ConEnroll!$A$8:$S$601,16,0),0)</f>
        <v>242</v>
      </c>
      <c r="EY104" s="14">
        <f t="shared" si="534"/>
        <v>2.3965197201110521E-2</v>
      </c>
      <c r="EZ104" s="14">
        <f t="shared" si="535"/>
        <v>242</v>
      </c>
      <c r="FA104" s="14">
        <f t="shared" si="536"/>
        <v>2.3965197201110521E-2</v>
      </c>
      <c r="FB104" s="14" t="e">
        <f t="shared" si="537"/>
        <v>#VALUE!</v>
      </c>
      <c r="FC104" s="14" t="e">
        <f t="shared" si="538"/>
        <v>#VALUE!</v>
      </c>
      <c r="FD104" s="62"/>
      <c r="FE104" s="14">
        <f t="shared" si="464"/>
        <v>11651.940650961167</v>
      </c>
      <c r="FF104" s="14" t="e">
        <f t="shared" si="465"/>
        <v>#VALUE!</v>
      </c>
      <c r="FG104" s="14">
        <f t="shared" si="539"/>
        <v>81.861545276943474</v>
      </c>
      <c r="FH104" s="14" t="e">
        <f t="shared" si="466"/>
        <v>#VALUE!</v>
      </c>
      <c r="FI104" s="37" t="e">
        <f t="shared" si="467"/>
        <v>#VALUE!</v>
      </c>
      <c r="FJ104" s="12"/>
      <c r="FK104" s="14" t="str">
        <f>IFERROR(VLOOKUP($A104,#REF!,27,0),"0")</f>
        <v>0</v>
      </c>
      <c r="FL104" s="14">
        <f t="shared" si="540"/>
        <v>0</v>
      </c>
      <c r="FM104" s="14" t="str">
        <f>IFERROR(VLOOKUP($A104,SpecEd23!$X$22:$Y$610,59,0)," ")</f>
        <v xml:space="preserve"> </v>
      </c>
      <c r="FN104" s="14" t="e">
        <f t="shared" si="541"/>
        <v>#VALUE!</v>
      </c>
      <c r="FO104" s="14">
        <f>IFERROR(VLOOKUP($A104,ECFE!#REF!,26,0),0)</f>
        <v>0</v>
      </c>
      <c r="FP104" s="14">
        <f t="shared" si="542"/>
        <v>0</v>
      </c>
      <c r="FQ104" s="14">
        <f>IFERROR(VLOOKUP($A104,#REF!,16,0),0)</f>
        <v>0</v>
      </c>
      <c r="FR104" s="14">
        <f t="shared" si="543"/>
        <v>0</v>
      </c>
      <c r="FS104" s="14">
        <f>IFERROR(VLOOKUP($A104,#REF!,12,0),0)</f>
        <v>0</v>
      </c>
      <c r="FT104" s="14">
        <f t="shared" si="544"/>
        <v>0</v>
      </c>
      <c r="FU104" s="14">
        <v>0</v>
      </c>
      <c r="FV104" s="14">
        <f t="shared" si="545"/>
        <v>0</v>
      </c>
      <c r="FW104" s="14">
        <f>IFERROR(VLOOKUP($A104,ConEnroll!$A$8:$S$601,16,0),0)</f>
        <v>242</v>
      </c>
      <c r="FX104" s="14">
        <f t="shared" si="546"/>
        <v>2.3965197201110521E-2</v>
      </c>
      <c r="FY104" s="14">
        <f t="shared" si="547"/>
        <v>242</v>
      </c>
      <c r="FZ104" s="14">
        <f t="shared" si="548"/>
        <v>2.3965197201110521E-2</v>
      </c>
      <c r="GA104" s="14" t="e">
        <f t="shared" si="549"/>
        <v>#VALUE!</v>
      </c>
      <c r="GB104" s="14" t="e">
        <f t="shared" si="550"/>
        <v>#VALUE!</v>
      </c>
      <c r="GC104" s="39"/>
      <c r="GD104" s="14">
        <f t="shared" si="468"/>
        <v>-11275.468519043288</v>
      </c>
      <c r="GE104" s="14" t="e">
        <f t="shared" si="469"/>
        <v>#VALUE!</v>
      </c>
      <c r="GF104" s="14">
        <f t="shared" si="470"/>
        <v>-77.49557973647893</v>
      </c>
      <c r="GG104" s="14" t="e">
        <f t="shared" si="471"/>
        <v>#VALUE!</v>
      </c>
      <c r="GH104" s="37" t="e">
        <f t="shared" si="472"/>
        <v>#VALUE!</v>
      </c>
    </row>
    <row r="105" spans="1:190" ht="12.5" x14ac:dyDescent="0.25">
      <c r="A105" s="67">
        <v>272</v>
      </c>
      <c r="B105" s="35">
        <v>1</v>
      </c>
      <c r="C105" s="14">
        <v>3</v>
      </c>
      <c r="D105" s="14"/>
      <c r="E105" s="14"/>
      <c r="F105" s="35" t="s">
        <v>2458</v>
      </c>
      <c r="G105" s="41"/>
      <c r="H105" s="14">
        <f>IFERROR(VLOOKUP($A105,BaseFY22!$A$7:$AK$528,6,0),0)</f>
        <v>8602</v>
      </c>
      <c r="I105" s="14">
        <f>IFERROR(VLOOKUP($A105,BaseFY22!$A$7:$AK$528,28,0),0)</f>
        <v>89826888.5</v>
      </c>
      <c r="J105" s="14">
        <f t="shared" si="473"/>
        <v>10442.558532899326</v>
      </c>
      <c r="K105" s="14">
        <f>IFERROR(VLOOKUP($A105,SpecEd22!$A$21:$BB$605,24,0)," ")</f>
        <v>13525392.151353857</v>
      </c>
      <c r="L105" s="14">
        <f t="shared" si="474"/>
        <v>1572.3543537960772</v>
      </c>
      <c r="M105" s="14">
        <f>IFERROR(VLOOKUP($A105,ECFE!$A$16:$AB$347,7,0),0)</f>
        <v>663976.23600000003</v>
      </c>
      <c r="N105" s="14">
        <f t="shared" si="441"/>
        <v>77.188588235294119</v>
      </c>
      <c r="O105" s="14">
        <v>0</v>
      </c>
      <c r="P105" s="14">
        <f t="shared" si="441"/>
        <v>0</v>
      </c>
      <c r="Q105" s="14">
        <f>IFERROR(VLOOKUP($A105,ConEnroll!$A$7:$S$337,10,0),0)</f>
        <v>18716.580000000002</v>
      </c>
      <c r="R105" s="14">
        <f t="shared" si="475"/>
        <v>2.1758405022087888</v>
      </c>
      <c r="S105" s="14">
        <f t="shared" si="442"/>
        <v>682692.81599999999</v>
      </c>
      <c r="T105" s="14">
        <f t="shared" si="476"/>
        <v>79.364428737502905</v>
      </c>
      <c r="U105" s="14">
        <f t="shared" si="443"/>
        <v>104034973.46735385</v>
      </c>
      <c r="V105" s="14">
        <f t="shared" si="477"/>
        <v>12094.277315432906</v>
      </c>
      <c r="W105" s="42"/>
      <c r="X105" s="14">
        <f>IFERROR(VLOOKUP($A105,HouseFY22!$A$6:$AJ$528,28,0),0)</f>
        <v>91189153.5</v>
      </c>
      <c r="Y105" s="14">
        <f t="shared" si="478"/>
        <v>10600.924610555685</v>
      </c>
      <c r="Z105" s="14">
        <f>IFERROR(VLOOKUP($A105,Compens80percent!$A$13:$M$560,12,0),0)</f>
        <v>0</v>
      </c>
      <c r="AA105" s="14">
        <f t="shared" si="478"/>
        <v>0</v>
      </c>
      <c r="AB105" s="14">
        <f t="shared" si="479"/>
        <v>91189153.5</v>
      </c>
      <c r="AC105" s="14">
        <f t="shared" si="478"/>
        <v>10600.924610555685</v>
      </c>
      <c r="AD105" s="14">
        <f>IFERROR(VLOOKUP(A105,SpecEd22!$A$21:$Z$550,14,0),0)</f>
        <v>13759463.166892955</v>
      </c>
      <c r="AE105" s="14">
        <f t="shared" si="480"/>
        <v>1599.5655855490531</v>
      </c>
      <c r="AF105" s="14">
        <f>IFERROR(VLOOKUP($A105,ECFE!$A$16:$AB$348,8,0),0)</f>
        <v>677255.76072000002</v>
      </c>
      <c r="AG105" s="14">
        <f t="shared" si="481"/>
        <v>78.73236</v>
      </c>
      <c r="AH105" s="14">
        <f>IFERROR(VLOOKUP(A105,ParaFY19!$A$21:$Z$543,7,0),0)</f>
        <v>53312</v>
      </c>
      <c r="AI105" s="14">
        <f t="shared" si="482"/>
        <v>6.1976284584980235</v>
      </c>
      <c r="AJ105" s="14">
        <f>IFERROR(VLOOKUP(A105,ConEnroll!$A$7:$S$341,13,0),0)</f>
        <v>23395.725000000002</v>
      </c>
      <c r="AK105" s="14">
        <f t="shared" si="483"/>
        <v>2.7198006277609861</v>
      </c>
      <c r="AL105" s="14">
        <f t="shared" si="439"/>
        <v>753963.48572</v>
      </c>
      <c r="AM105" s="14">
        <f t="shared" si="484"/>
        <v>87.649789086259005</v>
      </c>
      <c r="AN105" s="14">
        <f t="shared" si="485"/>
        <v>105702580.15261295</v>
      </c>
      <c r="AO105" s="14">
        <f t="shared" si="486"/>
        <v>12288.139985190997</v>
      </c>
      <c r="AP105" s="62"/>
      <c r="AQ105" s="14">
        <f t="shared" si="440"/>
        <v>158.36607765635927</v>
      </c>
      <c r="AR105" s="14">
        <f t="shared" si="444"/>
        <v>27.211231752975891</v>
      </c>
      <c r="AS105" s="14">
        <f t="shared" si="445"/>
        <v>8.2853603487561003</v>
      </c>
      <c r="AT105" s="14">
        <f t="shared" si="487"/>
        <v>193.86266975809127</v>
      </c>
      <c r="AU105" s="37">
        <f t="shared" si="446"/>
        <v>1.6029289283015922E-2</v>
      </c>
      <c r="AV105" s="42"/>
      <c r="AW105" s="14" t="str">
        <f>IFERROR(VLOOKUP($A105,#REF!,27,0),"0")</f>
        <v>0</v>
      </c>
      <c r="AX105" s="14">
        <f t="shared" si="488"/>
        <v>0</v>
      </c>
      <c r="AY105" s="14" t="str">
        <f>IFERROR(VLOOKUP($A105,SpecEd22!#REF!,23,0)," ")</f>
        <v xml:space="preserve"> </v>
      </c>
      <c r="AZ105" s="14" t="e">
        <f t="shared" si="489"/>
        <v>#VALUE!</v>
      </c>
      <c r="BA105" s="14">
        <f>IFERROR(VLOOKUP($A105,ECFE!#REF!,23,0),0)</f>
        <v>0</v>
      </c>
      <c r="BB105" s="14">
        <f t="shared" si="490"/>
        <v>0</v>
      </c>
      <c r="BC105" s="14">
        <f>IFERROR(VLOOKUP($A105,#REF!,17,0),0)</f>
        <v>0</v>
      </c>
      <c r="BD105" s="14">
        <f t="shared" si="491"/>
        <v>0</v>
      </c>
      <c r="BE105" s="14">
        <f>IFERROR(VLOOKUP($A105,#REF!,9,0),0)</f>
        <v>0</v>
      </c>
      <c r="BF105" s="14">
        <f t="shared" si="492"/>
        <v>0</v>
      </c>
      <c r="BG105" s="14">
        <v>0</v>
      </c>
      <c r="BH105" s="14">
        <f t="shared" si="493"/>
        <v>0</v>
      </c>
      <c r="BI105" s="14">
        <f>IFERROR(VLOOKUP($A105,ConEnroll!$A$8:$S$601,15,0),0)</f>
        <v>-26</v>
      </c>
      <c r="BJ105" s="14">
        <f t="shared" si="494"/>
        <v>-3.0225528946756569E-3</v>
      </c>
      <c r="BK105" s="14">
        <f t="shared" si="495"/>
        <v>-26</v>
      </c>
      <c r="BL105" s="14">
        <f t="shared" si="496"/>
        <v>-3.0225528946756569E-3</v>
      </c>
      <c r="BM105" s="14" t="e">
        <f t="shared" si="497"/>
        <v>#VALUE!</v>
      </c>
      <c r="BN105" s="14" t="e">
        <f t="shared" si="498"/>
        <v>#VALUE!</v>
      </c>
      <c r="BO105" s="42"/>
      <c r="BP105" s="14">
        <f t="shared" si="447"/>
        <v>10600.924610555685</v>
      </c>
      <c r="BQ105" s="14" t="e">
        <f t="shared" si="448"/>
        <v>#VALUE!</v>
      </c>
      <c r="BR105" s="14">
        <f t="shared" si="499"/>
        <v>87.652811639153683</v>
      </c>
      <c r="BS105" s="14" t="e">
        <f t="shared" si="449"/>
        <v>#VALUE!</v>
      </c>
      <c r="BT105" s="37" t="e">
        <f t="shared" si="450"/>
        <v>#VALUE!</v>
      </c>
      <c r="BU105" s="41"/>
      <c r="BV105" s="14" t="str">
        <f>IFERROR(VLOOKUP($A105,#REF!,27,0),"0")</f>
        <v>0</v>
      </c>
      <c r="BW105" s="14">
        <f t="shared" si="500"/>
        <v>0</v>
      </c>
      <c r="BX105" s="14" t="str">
        <f>IFERROR(VLOOKUP($A105,SpecEd22!$Z$22:$AV$606,59,0)," ")</f>
        <v xml:space="preserve"> </v>
      </c>
      <c r="BY105" s="14" t="e">
        <f t="shared" si="501"/>
        <v>#VALUE!</v>
      </c>
      <c r="BZ105" s="14">
        <f>IFERROR(VLOOKUP($A105,ECFE!#REF!,25,0),0)</f>
        <v>0</v>
      </c>
      <c r="CA105" s="14">
        <f t="shared" si="502"/>
        <v>0</v>
      </c>
      <c r="CB105" s="14">
        <f>IFERROR(VLOOKUP($A105,#REF!,17,0),0)</f>
        <v>0</v>
      </c>
      <c r="CC105" s="14">
        <f t="shared" si="503"/>
        <v>0</v>
      </c>
      <c r="CD105" s="14">
        <f>IFERROR(VLOOKUP($A105,#REF!,9,0),0)</f>
        <v>0</v>
      </c>
      <c r="CE105" s="14">
        <f t="shared" si="504"/>
        <v>0</v>
      </c>
      <c r="CF105" s="14">
        <v>0</v>
      </c>
      <c r="CG105" s="14">
        <f t="shared" si="505"/>
        <v>0</v>
      </c>
      <c r="CH105" s="14">
        <f>IFERROR(VLOOKUP($A105,ConEnroll!$A$8:$S$601,15,0),0)</f>
        <v>-26</v>
      </c>
      <c r="CI105" s="14">
        <f t="shared" si="506"/>
        <v>-3.0225528946756569E-3</v>
      </c>
      <c r="CJ105" s="14">
        <f t="shared" si="507"/>
        <v>-26</v>
      </c>
      <c r="CK105" s="14">
        <f t="shared" si="508"/>
        <v>-3.0225528946756569E-3</v>
      </c>
      <c r="CL105" s="14" t="e">
        <f t="shared" si="509"/>
        <v>#VALUE!</v>
      </c>
      <c r="CM105" s="14" t="e">
        <f t="shared" si="510"/>
        <v>#VALUE!</v>
      </c>
      <c r="CN105" s="42"/>
      <c r="CO105" s="14">
        <f t="shared" si="451"/>
        <v>-10442.558532899326</v>
      </c>
      <c r="CP105" s="14" t="e">
        <f t="shared" si="452"/>
        <v>#VALUE!</v>
      </c>
      <c r="CQ105" s="14">
        <f t="shared" si="453"/>
        <v>-79.367451290397582</v>
      </c>
      <c r="CR105" s="14" t="e">
        <f t="shared" si="454"/>
        <v>#VALUE!</v>
      </c>
      <c r="CS105" s="37" t="e">
        <f t="shared" si="455"/>
        <v>#VALUE!</v>
      </c>
      <c r="CT105" s="239"/>
      <c r="CU105" s="239"/>
      <c r="CV105" s="468"/>
      <c r="CW105" s="14">
        <f>IFERROR(VLOOKUP($A105,BaseFY23!$A$7:$AK$527,6,0),0)</f>
        <v>8575.2376139999997</v>
      </c>
      <c r="CX105" s="14">
        <f>IFERROR(VLOOKUP($A105,BaseFY23!$A$7:$AN$528,28,0),0)</f>
        <v>89917231</v>
      </c>
      <c r="CY105" s="14">
        <f t="shared" si="511"/>
        <v>10485.683901423376</v>
      </c>
      <c r="CZ105" s="14">
        <f>IFERROR(VLOOKUP($A105,SpecEd23!$A$21:$BB$605,23,0)," ")</f>
        <v>13168313.408495335</v>
      </c>
      <c r="DA105" s="14">
        <f t="shared" si="512"/>
        <v>1535.6208190658931</v>
      </c>
      <c r="DB105" s="14">
        <f>IFERROR(VLOOKUP($A105,ECFE!$A$16:$AB$347,7,0),0)</f>
        <v>663976.23600000003</v>
      </c>
      <c r="DC105" s="14">
        <f t="shared" si="513"/>
        <v>77.429485442594299</v>
      </c>
      <c r="DD105" s="14">
        <v>0</v>
      </c>
      <c r="DE105" s="14">
        <f t="shared" si="514"/>
        <v>0</v>
      </c>
      <c r="DF105" s="14">
        <f>IFERROR(VLOOKUP($A105,ConEnroll!$A$7:$S$338,10,0),0)</f>
        <v>18716.580000000002</v>
      </c>
      <c r="DG105" s="14">
        <f t="shared" si="515"/>
        <v>2.1826310642918125</v>
      </c>
      <c r="DH105" s="14">
        <f t="shared" si="456"/>
        <v>682692.81599999999</v>
      </c>
      <c r="DI105" s="14">
        <f t="shared" si="516"/>
        <v>79.61211650688611</v>
      </c>
      <c r="DJ105" s="14">
        <f t="shared" si="457"/>
        <v>103768237.22449534</v>
      </c>
      <c r="DK105" s="14">
        <f t="shared" si="517"/>
        <v>12100.916836996155</v>
      </c>
      <c r="DL105" s="42"/>
      <c r="DM105" s="14">
        <f>IFERROR(VLOOKUP($A105,HouseFY23!$A$7:$AJ$528,28,0),0)</f>
        <v>92567753</v>
      </c>
      <c r="DN105" s="14">
        <f t="shared" si="518"/>
        <v>10794.77411201681</v>
      </c>
      <c r="DO105" s="14">
        <f>IFERROR(VLOOKUP($A105,Compens80percent!$A$13:$M$560,12,0),0)</f>
        <v>0</v>
      </c>
      <c r="DP105" s="14">
        <f t="shared" si="518"/>
        <v>0</v>
      </c>
      <c r="DQ105" s="14">
        <f t="shared" si="519"/>
        <v>92567753</v>
      </c>
      <c r="DR105" s="14">
        <f t="shared" si="520"/>
        <v>10761.189607068123</v>
      </c>
      <c r="DS105" s="14">
        <f>IFERROR(VLOOKUP($A105,SpecEd23!$A$21:$Z$550,14,0),0)</f>
        <v>13666389.228038134</v>
      </c>
      <c r="DT105" s="14">
        <f t="shared" si="521"/>
        <v>1593.7038532583961</v>
      </c>
      <c r="DU105" s="14">
        <f>IFERROR(VLOOKUP($A105,ECFE!$A$16:$AB$347,9,0),0)</f>
        <v>690800.87593440001</v>
      </c>
      <c r="DV105" s="14">
        <f t="shared" si="522"/>
        <v>80.557636654475104</v>
      </c>
      <c r="DW105" s="14">
        <f>IFERROR(VLOOKUP($A105,ParaFY19!$A$21:$Z$543,7,0),0)</f>
        <v>53312</v>
      </c>
      <c r="DX105" s="14">
        <f t="shared" si="523"/>
        <v>6.2169705843442067</v>
      </c>
      <c r="DY105" s="14">
        <f>IFERROR(VLOOKUP($A105,ConEnroll!$A$7:$S$341,13,0),0)</f>
        <v>23395.725000000002</v>
      </c>
      <c r="DZ105" s="14">
        <f t="shared" si="524"/>
        <v>2.7282888303647654</v>
      </c>
      <c r="EA105" s="14">
        <f t="shared" si="458"/>
        <v>767508.60093439999</v>
      </c>
      <c r="EB105" s="14">
        <f t="shared" si="525"/>
        <v>89.502896069184075</v>
      </c>
      <c r="EC105" s="14">
        <f t="shared" si="459"/>
        <v>107001650.82897253</v>
      </c>
      <c r="ED105" s="14">
        <f t="shared" si="526"/>
        <v>12477.980861344391</v>
      </c>
      <c r="EE105" s="62"/>
      <c r="EF105" s="14">
        <f t="shared" si="460"/>
        <v>309.09021059343468</v>
      </c>
      <c r="EG105" s="14">
        <f t="shared" si="461"/>
        <v>58.083034192502964</v>
      </c>
      <c r="EH105" s="14">
        <f t="shared" si="462"/>
        <v>9.8907795622979648</v>
      </c>
      <c r="EI105" s="14">
        <f t="shared" si="527"/>
        <v>377.06402434823559</v>
      </c>
      <c r="EJ105" s="37">
        <f t="shared" si="463"/>
        <v>3.1159955020551588E-2</v>
      </c>
      <c r="EK105" s="42"/>
      <c r="EL105" s="14" t="str">
        <f>IFERROR(VLOOKUP($A105,#REF!,27,0),"0")</f>
        <v>0</v>
      </c>
      <c r="EM105" s="14">
        <f t="shared" si="528"/>
        <v>0</v>
      </c>
      <c r="EN105" s="14" t="str">
        <f>IFERROR(VLOOKUP($A105,SpecEd23!#REF!,23,0)," ")</f>
        <v xml:space="preserve"> </v>
      </c>
      <c r="EO105" s="14" t="e">
        <f t="shared" si="529"/>
        <v>#VALUE!</v>
      </c>
      <c r="EP105" s="14">
        <f>IFERROR(VLOOKUP($A105,ECFE!#REF!,24,0),0)</f>
        <v>0</v>
      </c>
      <c r="EQ105" s="14">
        <f t="shared" si="530"/>
        <v>0</v>
      </c>
      <c r="ER105" s="14">
        <f>IFERROR(VLOOKUP($A105,#REF!,30,0),0)</f>
        <v>0</v>
      </c>
      <c r="ES105" s="14">
        <f t="shared" si="531"/>
        <v>0</v>
      </c>
      <c r="ET105" s="14">
        <f>IFERROR(VLOOKUP($A105,#REF!,12,0),0)</f>
        <v>0</v>
      </c>
      <c r="EU105" s="14">
        <f t="shared" si="532"/>
        <v>0</v>
      </c>
      <c r="EV105" s="14">
        <v>0</v>
      </c>
      <c r="EW105" s="14">
        <f t="shared" si="533"/>
        <v>0</v>
      </c>
      <c r="EX105" s="14">
        <f>IFERROR(VLOOKUP($A105,ConEnroll!$A$8:$S$601,16,0),0)</f>
        <v>246</v>
      </c>
      <c r="EY105" s="14">
        <f t="shared" si="534"/>
        <v>2.8687251720976043E-2</v>
      </c>
      <c r="EZ105" s="14">
        <f t="shared" si="535"/>
        <v>246</v>
      </c>
      <c r="FA105" s="14">
        <f t="shared" si="536"/>
        <v>2.8687251720976043E-2</v>
      </c>
      <c r="FB105" s="14" t="e">
        <f t="shared" si="537"/>
        <v>#VALUE!</v>
      </c>
      <c r="FC105" s="14" t="e">
        <f t="shared" si="538"/>
        <v>#VALUE!</v>
      </c>
      <c r="FD105" s="62"/>
      <c r="FE105" s="14">
        <f t="shared" si="464"/>
        <v>10794.77411201681</v>
      </c>
      <c r="FF105" s="14" t="e">
        <f t="shared" si="465"/>
        <v>#VALUE!</v>
      </c>
      <c r="FG105" s="14">
        <f t="shared" si="539"/>
        <v>89.474208817463094</v>
      </c>
      <c r="FH105" s="14" t="e">
        <f t="shared" si="466"/>
        <v>#VALUE!</v>
      </c>
      <c r="FI105" s="37" t="e">
        <f t="shared" si="467"/>
        <v>#VALUE!</v>
      </c>
      <c r="FJ105" s="12"/>
      <c r="FK105" s="14" t="str">
        <f>IFERROR(VLOOKUP($A105,#REF!,27,0),"0")</f>
        <v>0</v>
      </c>
      <c r="FL105" s="14">
        <f t="shared" si="540"/>
        <v>0</v>
      </c>
      <c r="FM105" s="14" t="str">
        <f>IFERROR(VLOOKUP($A105,SpecEd23!$X$22:$Y$610,59,0)," ")</f>
        <v xml:space="preserve"> </v>
      </c>
      <c r="FN105" s="14" t="e">
        <f t="shared" si="541"/>
        <v>#VALUE!</v>
      </c>
      <c r="FO105" s="14">
        <f>IFERROR(VLOOKUP($A105,ECFE!#REF!,26,0),0)</f>
        <v>0</v>
      </c>
      <c r="FP105" s="14">
        <f t="shared" si="542"/>
        <v>0</v>
      </c>
      <c r="FQ105" s="14">
        <f>IFERROR(VLOOKUP($A105,#REF!,16,0),0)</f>
        <v>0</v>
      </c>
      <c r="FR105" s="14">
        <f t="shared" si="543"/>
        <v>0</v>
      </c>
      <c r="FS105" s="14">
        <f>IFERROR(VLOOKUP($A105,#REF!,12,0),0)</f>
        <v>0</v>
      </c>
      <c r="FT105" s="14">
        <f t="shared" si="544"/>
        <v>0</v>
      </c>
      <c r="FU105" s="14">
        <v>0</v>
      </c>
      <c r="FV105" s="14">
        <f t="shared" si="545"/>
        <v>0</v>
      </c>
      <c r="FW105" s="14">
        <f>IFERROR(VLOOKUP($A105,ConEnroll!$A$8:$S$601,16,0),0)</f>
        <v>246</v>
      </c>
      <c r="FX105" s="14">
        <f t="shared" si="546"/>
        <v>2.8687251720976043E-2</v>
      </c>
      <c r="FY105" s="14">
        <f t="shared" si="547"/>
        <v>246</v>
      </c>
      <c r="FZ105" s="14">
        <f t="shared" si="548"/>
        <v>2.8687251720976043E-2</v>
      </c>
      <c r="GA105" s="14" t="e">
        <f t="shared" si="549"/>
        <v>#VALUE!</v>
      </c>
      <c r="GB105" s="14" t="e">
        <f t="shared" si="550"/>
        <v>#VALUE!</v>
      </c>
      <c r="GC105" s="39"/>
      <c r="GD105" s="14">
        <f t="shared" si="468"/>
        <v>-10485.683901423376</v>
      </c>
      <c r="GE105" s="14" t="e">
        <f t="shared" si="469"/>
        <v>#VALUE!</v>
      </c>
      <c r="GF105" s="14">
        <f t="shared" si="470"/>
        <v>-79.583429255165129</v>
      </c>
      <c r="GG105" s="14" t="e">
        <f t="shared" si="471"/>
        <v>#VALUE!</v>
      </c>
      <c r="GH105" s="37" t="e">
        <f t="shared" si="472"/>
        <v>#VALUE!</v>
      </c>
    </row>
    <row r="106" spans="1:190" ht="12.5" x14ac:dyDescent="0.25">
      <c r="A106" s="67">
        <v>273</v>
      </c>
      <c r="B106" s="35">
        <v>1</v>
      </c>
      <c r="C106" s="14">
        <v>2</v>
      </c>
      <c r="D106" s="14"/>
      <c r="E106" s="14"/>
      <c r="F106" s="35" t="s">
        <v>2459</v>
      </c>
      <c r="G106" s="41"/>
      <c r="H106" s="14">
        <f>IFERROR(VLOOKUP($A106,BaseFY22!$A$7:$AK$528,6,0),0)</f>
        <v>8392</v>
      </c>
      <c r="I106" s="14">
        <f>IFERROR(VLOOKUP($A106,BaseFY22!$A$7:$AK$528,28,0),0)</f>
        <v>87822219.233265996</v>
      </c>
      <c r="J106" s="14">
        <f t="shared" si="473"/>
        <v>10464.99275896878</v>
      </c>
      <c r="K106" s="14">
        <f>IFERROR(VLOOKUP($A106,SpecEd22!$A$21:$BB$605,24,0)," ")</f>
        <v>15131473.694851391</v>
      </c>
      <c r="L106" s="14">
        <f t="shared" si="474"/>
        <v>1803.0831380900133</v>
      </c>
      <c r="M106" s="14">
        <f>IFERROR(VLOOKUP($A106,ECFE!$A$16:$AB$347,7,0),0)</f>
        <v>442550.13</v>
      </c>
      <c r="N106" s="14">
        <f t="shared" si="441"/>
        <v>52.734762869399425</v>
      </c>
      <c r="O106" s="14">
        <v>0</v>
      </c>
      <c r="P106" s="14">
        <f t="shared" si="441"/>
        <v>0</v>
      </c>
      <c r="Q106" s="14">
        <f>IFERROR(VLOOKUP($A106,ConEnroll!$A$7:$S$337,10,0),0)</f>
        <v>4980.6000000000004</v>
      </c>
      <c r="R106" s="14">
        <f t="shared" si="475"/>
        <v>0.59349380362249771</v>
      </c>
      <c r="S106" s="14">
        <f t="shared" si="442"/>
        <v>447530.73</v>
      </c>
      <c r="T106" s="14">
        <f t="shared" si="476"/>
        <v>53.328256673021926</v>
      </c>
      <c r="U106" s="14">
        <f t="shared" si="443"/>
        <v>103401223.6581174</v>
      </c>
      <c r="V106" s="14">
        <f t="shared" si="477"/>
        <v>12321.404153731815</v>
      </c>
      <c r="W106" s="42"/>
      <c r="X106" s="14">
        <f>IFERROR(VLOOKUP($A106,HouseFY22!$A$6:$AJ$528,28,0),0)</f>
        <v>89076481.233265996</v>
      </c>
      <c r="Y106" s="14">
        <f t="shared" si="478"/>
        <v>10614.452005870591</v>
      </c>
      <c r="Z106" s="14">
        <f>IFERROR(VLOOKUP($A106,Compens80percent!$A$13:$M$560,12,0),0)</f>
        <v>0</v>
      </c>
      <c r="AA106" s="14">
        <f t="shared" si="478"/>
        <v>0</v>
      </c>
      <c r="AB106" s="14">
        <f t="shared" si="479"/>
        <v>89076481.233265996</v>
      </c>
      <c r="AC106" s="14">
        <f t="shared" si="478"/>
        <v>10614.452005870591</v>
      </c>
      <c r="AD106" s="14">
        <f>IFERROR(VLOOKUP(A106,SpecEd22!$A$21:$Z$550,14,0),0)</f>
        <v>15365974.081371805</v>
      </c>
      <c r="AE106" s="14">
        <f t="shared" si="480"/>
        <v>1831.0264634618452</v>
      </c>
      <c r="AF106" s="14">
        <f>IFERROR(VLOOKUP($A106,ECFE!$A$16:$AB$348,8,0),0)</f>
        <v>451401.13260000001</v>
      </c>
      <c r="AG106" s="14">
        <f t="shared" si="481"/>
        <v>53.789458126787416</v>
      </c>
      <c r="AH106" s="14">
        <f>IFERROR(VLOOKUP(A106,ParaFY19!$A$21:$Z$543,7,0),0)</f>
        <v>35868</v>
      </c>
      <c r="AI106" s="14">
        <f t="shared" si="482"/>
        <v>4.2740705433746422</v>
      </c>
      <c r="AJ106" s="14">
        <f>IFERROR(VLOOKUP(A106,ConEnroll!$A$7:$S$341,13,0),0)</f>
        <v>6225.75</v>
      </c>
      <c r="AK106" s="14">
        <f t="shared" si="483"/>
        <v>0.74186725452812197</v>
      </c>
      <c r="AL106" s="14">
        <f t="shared" si="439"/>
        <v>493494.88260000001</v>
      </c>
      <c r="AM106" s="14">
        <f t="shared" si="484"/>
        <v>58.805395924690181</v>
      </c>
      <c r="AN106" s="14">
        <f t="shared" si="485"/>
        <v>104935950.19723779</v>
      </c>
      <c r="AO106" s="14">
        <f t="shared" si="486"/>
        <v>12504.283865257124</v>
      </c>
      <c r="AP106" s="62"/>
      <c r="AQ106" s="14">
        <f t="shared" si="440"/>
        <v>149.45924690181164</v>
      </c>
      <c r="AR106" s="14">
        <f t="shared" si="444"/>
        <v>27.943325371831861</v>
      </c>
      <c r="AS106" s="14">
        <f t="shared" si="445"/>
        <v>5.4771392516682553</v>
      </c>
      <c r="AT106" s="14">
        <f t="shared" si="487"/>
        <v>182.87971152531176</v>
      </c>
      <c r="AU106" s="37">
        <f t="shared" si="446"/>
        <v>1.484244078382272E-2</v>
      </c>
      <c r="AV106" s="42"/>
      <c r="AW106" s="14" t="str">
        <f>IFERROR(VLOOKUP($A106,#REF!,27,0),"0")</f>
        <v>0</v>
      </c>
      <c r="AX106" s="14">
        <f t="shared" si="488"/>
        <v>0</v>
      </c>
      <c r="AY106" s="14" t="str">
        <f>IFERROR(VLOOKUP($A106,SpecEd22!#REF!,23,0)," ")</f>
        <v xml:space="preserve"> </v>
      </c>
      <c r="AZ106" s="14" t="e">
        <f t="shared" si="489"/>
        <v>#VALUE!</v>
      </c>
      <c r="BA106" s="14">
        <f>IFERROR(VLOOKUP($A106,ECFE!#REF!,23,0),0)</f>
        <v>0</v>
      </c>
      <c r="BB106" s="14">
        <f t="shared" si="490"/>
        <v>0</v>
      </c>
      <c r="BC106" s="14">
        <f>IFERROR(VLOOKUP($A106,#REF!,17,0),0)</f>
        <v>0</v>
      </c>
      <c r="BD106" s="14">
        <f t="shared" si="491"/>
        <v>0</v>
      </c>
      <c r="BE106" s="14">
        <f>IFERROR(VLOOKUP($A106,#REF!,9,0),0)</f>
        <v>0</v>
      </c>
      <c r="BF106" s="14">
        <f t="shared" si="492"/>
        <v>0</v>
      </c>
      <c r="BG106" s="14">
        <v>0</v>
      </c>
      <c r="BH106" s="14">
        <f t="shared" si="493"/>
        <v>0</v>
      </c>
      <c r="BI106" s="14">
        <f>IFERROR(VLOOKUP($A106,ConEnroll!$A$8:$S$601,15,0),0)</f>
        <v>-21</v>
      </c>
      <c r="BJ106" s="14">
        <f t="shared" si="494"/>
        <v>-2.5023832221163014E-3</v>
      </c>
      <c r="BK106" s="14">
        <f t="shared" si="495"/>
        <v>-21</v>
      </c>
      <c r="BL106" s="14">
        <f t="shared" si="496"/>
        <v>-2.5023832221163014E-3</v>
      </c>
      <c r="BM106" s="14" t="e">
        <f t="shared" si="497"/>
        <v>#VALUE!</v>
      </c>
      <c r="BN106" s="14" t="e">
        <f t="shared" si="498"/>
        <v>#VALUE!</v>
      </c>
      <c r="BO106" s="42"/>
      <c r="BP106" s="14">
        <f t="shared" si="447"/>
        <v>10614.452005870591</v>
      </c>
      <c r="BQ106" s="14" t="e">
        <f t="shared" si="448"/>
        <v>#VALUE!</v>
      </c>
      <c r="BR106" s="14">
        <f t="shared" si="499"/>
        <v>58.807898307912296</v>
      </c>
      <c r="BS106" s="14" t="e">
        <f t="shared" si="449"/>
        <v>#VALUE!</v>
      </c>
      <c r="BT106" s="37" t="e">
        <f t="shared" si="450"/>
        <v>#VALUE!</v>
      </c>
      <c r="BU106" s="41"/>
      <c r="BV106" s="14" t="str">
        <f>IFERROR(VLOOKUP($A106,#REF!,27,0),"0")</f>
        <v>0</v>
      </c>
      <c r="BW106" s="14">
        <f t="shared" si="500"/>
        <v>0</v>
      </c>
      <c r="BX106" s="14" t="str">
        <f>IFERROR(VLOOKUP($A106,SpecEd22!$Z$22:$AV$606,59,0)," ")</f>
        <v xml:space="preserve"> </v>
      </c>
      <c r="BY106" s="14" t="e">
        <f t="shared" si="501"/>
        <v>#VALUE!</v>
      </c>
      <c r="BZ106" s="14">
        <f>IFERROR(VLOOKUP($A106,ECFE!#REF!,25,0),0)</f>
        <v>0</v>
      </c>
      <c r="CA106" s="14">
        <f t="shared" si="502"/>
        <v>0</v>
      </c>
      <c r="CB106" s="14">
        <f>IFERROR(VLOOKUP($A106,#REF!,17,0),0)</f>
        <v>0</v>
      </c>
      <c r="CC106" s="14">
        <f t="shared" si="503"/>
        <v>0</v>
      </c>
      <c r="CD106" s="14">
        <f>IFERROR(VLOOKUP($A106,#REF!,9,0),0)</f>
        <v>0</v>
      </c>
      <c r="CE106" s="14">
        <f t="shared" si="504"/>
        <v>0</v>
      </c>
      <c r="CF106" s="14">
        <v>0</v>
      </c>
      <c r="CG106" s="14">
        <f t="shared" si="505"/>
        <v>0</v>
      </c>
      <c r="CH106" s="14">
        <f>IFERROR(VLOOKUP($A106,ConEnroll!$A$8:$S$601,15,0),0)</f>
        <v>-21</v>
      </c>
      <c r="CI106" s="14">
        <f t="shared" si="506"/>
        <v>-2.5023832221163014E-3</v>
      </c>
      <c r="CJ106" s="14">
        <f t="shared" si="507"/>
        <v>-21</v>
      </c>
      <c r="CK106" s="14">
        <f t="shared" si="508"/>
        <v>-2.5023832221163014E-3</v>
      </c>
      <c r="CL106" s="14" t="e">
        <f t="shared" si="509"/>
        <v>#VALUE!</v>
      </c>
      <c r="CM106" s="14" t="e">
        <f t="shared" si="510"/>
        <v>#VALUE!</v>
      </c>
      <c r="CN106" s="42"/>
      <c r="CO106" s="14">
        <f t="shared" si="451"/>
        <v>-10464.99275896878</v>
      </c>
      <c r="CP106" s="14" t="e">
        <f t="shared" si="452"/>
        <v>#VALUE!</v>
      </c>
      <c r="CQ106" s="14">
        <f t="shared" si="453"/>
        <v>-53.330759056244041</v>
      </c>
      <c r="CR106" s="14" t="e">
        <f t="shared" si="454"/>
        <v>#VALUE!</v>
      </c>
      <c r="CS106" s="37" t="e">
        <f t="shared" si="455"/>
        <v>#VALUE!</v>
      </c>
      <c r="CT106" s="239"/>
      <c r="CU106" s="239"/>
      <c r="CV106" s="468"/>
      <c r="CW106" s="14">
        <f>IFERROR(VLOOKUP($A106,BaseFY23!$A$7:$AK$527,6,0),0)</f>
        <v>8515.873947</v>
      </c>
      <c r="CX106" s="14">
        <f>IFERROR(VLOOKUP($A106,BaseFY23!$A$7:$AN$528,28,0),0)</f>
        <v>89451910.133477002</v>
      </c>
      <c r="CY106" s="14">
        <f t="shared" si="511"/>
        <v>10504.1374132821</v>
      </c>
      <c r="CZ106" s="14">
        <f>IFERROR(VLOOKUP($A106,SpecEd23!$A$21:$BB$605,23,0)," ")</f>
        <v>15555657.473059963</v>
      </c>
      <c r="DA106" s="14">
        <f t="shared" si="512"/>
        <v>1826.6660086649076</v>
      </c>
      <c r="DB106" s="14">
        <f>IFERROR(VLOOKUP($A106,ECFE!$A$16:$AB$347,7,0),0)</f>
        <v>442550.13</v>
      </c>
      <c r="DC106" s="14">
        <f t="shared" si="513"/>
        <v>51.967670347669134</v>
      </c>
      <c r="DD106" s="14">
        <v>0</v>
      </c>
      <c r="DE106" s="14">
        <f t="shared" si="514"/>
        <v>0</v>
      </c>
      <c r="DF106" s="14">
        <f>IFERROR(VLOOKUP($A106,ConEnroll!$A$7:$S$338,10,0),0)</f>
        <v>4980.6000000000004</v>
      </c>
      <c r="DG106" s="14">
        <f t="shared" si="515"/>
        <v>0.58486070026372128</v>
      </c>
      <c r="DH106" s="14">
        <f t="shared" si="456"/>
        <v>447530.73</v>
      </c>
      <c r="DI106" s="14">
        <f t="shared" si="516"/>
        <v>52.552531047932852</v>
      </c>
      <c r="DJ106" s="14">
        <f t="shared" si="457"/>
        <v>105455098.33653697</v>
      </c>
      <c r="DK106" s="14">
        <f t="shared" si="517"/>
        <v>12383.355952994942</v>
      </c>
      <c r="DL106" s="42"/>
      <c r="DM106" s="14">
        <f>IFERROR(VLOOKUP($A106,HouseFY23!$A$7:$AJ$528,28,0),0)</f>
        <v>91991504.970017001</v>
      </c>
      <c r="DN106" s="14">
        <f t="shared" si="518"/>
        <v>10802.356345636617</v>
      </c>
      <c r="DO106" s="14">
        <f>IFERROR(VLOOKUP($A106,Compens80percent!$A$13:$M$560,12,0),0)</f>
        <v>0</v>
      </c>
      <c r="DP106" s="14">
        <f t="shared" si="518"/>
        <v>0</v>
      </c>
      <c r="DQ106" s="14">
        <f t="shared" si="519"/>
        <v>91991504.970017001</v>
      </c>
      <c r="DR106" s="14">
        <f t="shared" si="520"/>
        <v>10961.809457818994</v>
      </c>
      <c r="DS106" s="14">
        <f>IFERROR(VLOOKUP($A106,SpecEd23!$A$21:$Z$550,14,0),0)</f>
        <v>16060712.651181128</v>
      </c>
      <c r="DT106" s="14">
        <f t="shared" si="521"/>
        <v>1885.9735067871745</v>
      </c>
      <c r="DU106" s="14">
        <f>IFERROR(VLOOKUP($A106,ECFE!$A$16:$AB$347,9,0),0)</f>
        <v>460429.15525200003</v>
      </c>
      <c r="DV106" s="14">
        <f t="shared" si="522"/>
        <v>54.067164229714969</v>
      </c>
      <c r="DW106" s="14">
        <f>IFERROR(VLOOKUP($A106,ParaFY19!$A$21:$Z$543,7,0),0)</f>
        <v>35868</v>
      </c>
      <c r="DX106" s="14">
        <f t="shared" si="523"/>
        <v>4.2118988870937546</v>
      </c>
      <c r="DY106" s="14">
        <f>IFERROR(VLOOKUP($A106,ConEnroll!$A$7:$S$341,13,0),0)</f>
        <v>6225.75</v>
      </c>
      <c r="DZ106" s="14">
        <f t="shared" si="524"/>
        <v>0.73107587532965157</v>
      </c>
      <c r="EA106" s="14">
        <f t="shared" si="458"/>
        <v>502522.90525200003</v>
      </c>
      <c r="EB106" s="14">
        <f t="shared" si="525"/>
        <v>59.010138992138373</v>
      </c>
      <c r="EC106" s="14">
        <f t="shared" si="459"/>
        <v>108554740.52645013</v>
      </c>
      <c r="ED106" s="14">
        <f t="shared" si="526"/>
        <v>12747.339991415931</v>
      </c>
      <c r="EE106" s="62"/>
      <c r="EF106" s="14">
        <f t="shared" si="460"/>
        <v>298.21893235451716</v>
      </c>
      <c r="EG106" s="14">
        <f t="shared" si="461"/>
        <v>59.307498122266907</v>
      </c>
      <c r="EH106" s="14">
        <f t="shared" si="462"/>
        <v>6.4576079442055203</v>
      </c>
      <c r="EI106" s="14">
        <f t="shared" si="527"/>
        <v>363.98403842098958</v>
      </c>
      <c r="EJ106" s="37">
        <f t="shared" si="463"/>
        <v>2.9393004594441885E-2</v>
      </c>
      <c r="EK106" s="42"/>
      <c r="EL106" s="14" t="str">
        <f>IFERROR(VLOOKUP($A106,#REF!,27,0),"0")</f>
        <v>0</v>
      </c>
      <c r="EM106" s="14">
        <f t="shared" si="528"/>
        <v>0</v>
      </c>
      <c r="EN106" s="14" t="str">
        <f>IFERROR(VLOOKUP($A106,SpecEd23!#REF!,23,0)," ")</f>
        <v xml:space="preserve"> </v>
      </c>
      <c r="EO106" s="14" t="e">
        <f t="shared" si="529"/>
        <v>#VALUE!</v>
      </c>
      <c r="EP106" s="14">
        <f>IFERROR(VLOOKUP($A106,ECFE!#REF!,24,0),0)</f>
        <v>0</v>
      </c>
      <c r="EQ106" s="14">
        <f t="shared" si="530"/>
        <v>0</v>
      </c>
      <c r="ER106" s="14">
        <f>IFERROR(VLOOKUP($A106,#REF!,30,0),0)</f>
        <v>0</v>
      </c>
      <c r="ES106" s="14">
        <f t="shared" si="531"/>
        <v>0</v>
      </c>
      <c r="ET106" s="14">
        <f>IFERROR(VLOOKUP($A106,#REF!,12,0),0)</f>
        <v>0</v>
      </c>
      <c r="EU106" s="14">
        <f t="shared" si="532"/>
        <v>0</v>
      </c>
      <c r="EV106" s="14">
        <v>0</v>
      </c>
      <c r="EW106" s="14">
        <f t="shared" si="533"/>
        <v>0</v>
      </c>
      <c r="EX106" s="14">
        <f>IFERROR(VLOOKUP($A106,ConEnroll!$A$8:$S$601,16,0),0)</f>
        <v>252</v>
      </c>
      <c r="EY106" s="14">
        <f t="shared" si="534"/>
        <v>2.959179545967509E-2</v>
      </c>
      <c r="EZ106" s="14">
        <f t="shared" si="535"/>
        <v>252</v>
      </c>
      <c r="FA106" s="14">
        <f t="shared" si="536"/>
        <v>2.959179545967509E-2</v>
      </c>
      <c r="FB106" s="14" t="e">
        <f t="shared" si="537"/>
        <v>#VALUE!</v>
      </c>
      <c r="FC106" s="14" t="e">
        <f t="shared" si="538"/>
        <v>#VALUE!</v>
      </c>
      <c r="FD106" s="62"/>
      <c r="FE106" s="14">
        <f t="shared" si="464"/>
        <v>10802.356345636617</v>
      </c>
      <c r="FF106" s="14" t="e">
        <f t="shared" si="465"/>
        <v>#VALUE!</v>
      </c>
      <c r="FG106" s="14">
        <f t="shared" si="539"/>
        <v>58.9805471966787</v>
      </c>
      <c r="FH106" s="14" t="e">
        <f t="shared" si="466"/>
        <v>#VALUE!</v>
      </c>
      <c r="FI106" s="37" t="e">
        <f t="shared" si="467"/>
        <v>#VALUE!</v>
      </c>
      <c r="FJ106" s="12"/>
      <c r="FK106" s="14" t="str">
        <f>IFERROR(VLOOKUP($A106,#REF!,27,0),"0")</f>
        <v>0</v>
      </c>
      <c r="FL106" s="14">
        <f t="shared" si="540"/>
        <v>0</v>
      </c>
      <c r="FM106" s="14" t="str">
        <f>IFERROR(VLOOKUP($A106,SpecEd23!$X$22:$Y$610,59,0)," ")</f>
        <v xml:space="preserve"> </v>
      </c>
      <c r="FN106" s="14" t="e">
        <f t="shared" si="541"/>
        <v>#VALUE!</v>
      </c>
      <c r="FO106" s="14">
        <f>IFERROR(VLOOKUP($A106,ECFE!#REF!,26,0),0)</f>
        <v>0</v>
      </c>
      <c r="FP106" s="14">
        <f t="shared" si="542"/>
        <v>0</v>
      </c>
      <c r="FQ106" s="14">
        <f>IFERROR(VLOOKUP($A106,#REF!,16,0),0)</f>
        <v>0</v>
      </c>
      <c r="FR106" s="14">
        <f t="shared" si="543"/>
        <v>0</v>
      </c>
      <c r="FS106" s="14">
        <f>IFERROR(VLOOKUP($A106,#REF!,12,0),0)</f>
        <v>0</v>
      </c>
      <c r="FT106" s="14">
        <f t="shared" si="544"/>
        <v>0</v>
      </c>
      <c r="FU106" s="14">
        <v>0</v>
      </c>
      <c r="FV106" s="14">
        <f t="shared" si="545"/>
        <v>0</v>
      </c>
      <c r="FW106" s="14">
        <f>IFERROR(VLOOKUP($A106,ConEnroll!$A$8:$S$601,16,0),0)</f>
        <v>252</v>
      </c>
      <c r="FX106" s="14">
        <f t="shared" si="546"/>
        <v>2.959179545967509E-2</v>
      </c>
      <c r="FY106" s="14">
        <f t="shared" si="547"/>
        <v>252</v>
      </c>
      <c r="FZ106" s="14">
        <f t="shared" si="548"/>
        <v>2.959179545967509E-2</v>
      </c>
      <c r="GA106" s="14" t="e">
        <f t="shared" si="549"/>
        <v>#VALUE!</v>
      </c>
      <c r="GB106" s="14" t="e">
        <f t="shared" si="550"/>
        <v>#VALUE!</v>
      </c>
      <c r="GC106" s="39"/>
      <c r="GD106" s="14">
        <f t="shared" si="468"/>
        <v>-10504.1374132821</v>
      </c>
      <c r="GE106" s="14" t="e">
        <f t="shared" si="469"/>
        <v>#VALUE!</v>
      </c>
      <c r="GF106" s="14">
        <f t="shared" si="470"/>
        <v>-52.522939252473179</v>
      </c>
      <c r="GG106" s="14" t="e">
        <f t="shared" si="471"/>
        <v>#VALUE!</v>
      </c>
      <c r="GH106" s="37" t="e">
        <f t="shared" si="472"/>
        <v>#VALUE!</v>
      </c>
    </row>
    <row r="107" spans="1:190" ht="12.5" x14ac:dyDescent="0.25">
      <c r="A107" s="67">
        <v>276</v>
      </c>
      <c r="B107" s="35">
        <v>1</v>
      </c>
      <c r="C107" s="14">
        <v>3</v>
      </c>
      <c r="D107" s="14"/>
      <c r="E107" s="14"/>
      <c r="F107" s="35" t="s">
        <v>2460</v>
      </c>
      <c r="G107" s="41"/>
      <c r="H107" s="14">
        <f>IFERROR(VLOOKUP($A107,BaseFY22!$A$7:$AK$528,6,0),0)</f>
        <v>11144</v>
      </c>
      <c r="I107" s="14">
        <f>IFERROR(VLOOKUP($A107,BaseFY22!$A$7:$AK$528,28,0),0)</f>
        <v>115782833</v>
      </c>
      <c r="J107" s="14">
        <f t="shared" si="473"/>
        <v>10389.701453697056</v>
      </c>
      <c r="K107" s="14">
        <f>IFERROR(VLOOKUP($A107,SpecEd22!$A$21:$BB$605,24,0)," ")</f>
        <v>14946918.194870595</v>
      </c>
      <c r="L107" s="14">
        <f t="shared" si="474"/>
        <v>1341.2525300494074</v>
      </c>
      <c r="M107" s="14">
        <f>IFERROR(VLOOKUP($A107,ECFE!$A$16:$AB$347,7,0),0)</f>
        <v>401769.06</v>
      </c>
      <c r="N107" s="14">
        <f t="shared" si="441"/>
        <v>36.052500000000002</v>
      </c>
      <c r="O107" s="14">
        <v>0</v>
      </c>
      <c r="P107" s="14">
        <f t="shared" si="441"/>
        <v>0</v>
      </c>
      <c r="Q107" s="14">
        <f>IFERROR(VLOOKUP($A107,ConEnroll!$A$7:$S$337,10,0),0)</f>
        <v>2097.1</v>
      </c>
      <c r="R107" s="14">
        <f t="shared" si="475"/>
        <v>0.18818198133524766</v>
      </c>
      <c r="S107" s="14">
        <f t="shared" si="442"/>
        <v>403866.16</v>
      </c>
      <c r="T107" s="14">
        <f t="shared" si="476"/>
        <v>36.240681981335243</v>
      </c>
      <c r="U107" s="14">
        <f t="shared" si="443"/>
        <v>131133617.35487059</v>
      </c>
      <c r="V107" s="14">
        <f t="shared" si="477"/>
        <v>11767.194665727799</v>
      </c>
      <c r="W107" s="42"/>
      <c r="X107" s="14">
        <f>IFERROR(VLOOKUP($A107,HouseFY22!$A$6:$AJ$528,28,0),0)</f>
        <v>117394316</v>
      </c>
      <c r="Y107" s="14">
        <f t="shared" si="478"/>
        <v>10534.306891600861</v>
      </c>
      <c r="Z107" s="14">
        <f>IFERROR(VLOOKUP($A107,Compens80percent!$A$13:$M$560,12,0),0)</f>
        <v>0</v>
      </c>
      <c r="AA107" s="14">
        <f t="shared" si="478"/>
        <v>0</v>
      </c>
      <c r="AB107" s="14">
        <f t="shared" si="479"/>
        <v>117394316</v>
      </c>
      <c r="AC107" s="14">
        <f t="shared" si="478"/>
        <v>10534.306891600861</v>
      </c>
      <c r="AD107" s="14">
        <f>IFERROR(VLOOKUP(A107,SpecEd22!$A$21:$Z$550,14,0),0)</f>
        <v>15133773.212087266</v>
      </c>
      <c r="AE107" s="14">
        <f t="shared" si="480"/>
        <v>1358.0198503308745</v>
      </c>
      <c r="AF107" s="14">
        <f>IFERROR(VLOOKUP($A107,ECFE!$A$16:$AB$348,8,0),0)</f>
        <v>409804.44120000006</v>
      </c>
      <c r="AG107" s="14">
        <f t="shared" si="481"/>
        <v>36.773550000000007</v>
      </c>
      <c r="AH107" s="14">
        <f>IFERROR(VLOOKUP(A107,ParaFY19!$A$21:$Z$543,7,0),0)</f>
        <v>63308</v>
      </c>
      <c r="AI107" s="14">
        <f t="shared" si="482"/>
        <v>5.6809045226130657</v>
      </c>
      <c r="AJ107" s="14">
        <f>IFERROR(VLOOKUP(A107,ConEnroll!$A$7:$S$341,13,0),0)</f>
        <v>2621.375</v>
      </c>
      <c r="AK107" s="14">
        <f t="shared" si="483"/>
        <v>0.23522747666905958</v>
      </c>
      <c r="AL107" s="14">
        <f t="shared" si="439"/>
        <v>475733.81620000006</v>
      </c>
      <c r="AM107" s="14">
        <f t="shared" si="484"/>
        <v>42.689681999282129</v>
      </c>
      <c r="AN107" s="14">
        <f t="shared" si="485"/>
        <v>133003823.02828728</v>
      </c>
      <c r="AO107" s="14">
        <f t="shared" si="486"/>
        <v>11935.01642393102</v>
      </c>
      <c r="AP107" s="62"/>
      <c r="AQ107" s="14">
        <f t="shared" si="440"/>
        <v>144.60543790380507</v>
      </c>
      <c r="AR107" s="14">
        <f t="shared" si="444"/>
        <v>16.767320281467164</v>
      </c>
      <c r="AS107" s="14">
        <f t="shared" si="445"/>
        <v>6.4490000179468865</v>
      </c>
      <c r="AT107" s="14">
        <f t="shared" si="487"/>
        <v>167.82175820321913</v>
      </c>
      <c r="AU107" s="37">
        <f t="shared" si="446"/>
        <v>1.4261832405305874E-2</v>
      </c>
      <c r="AV107" s="42"/>
      <c r="AW107" s="14" t="str">
        <f>IFERROR(VLOOKUP($A107,#REF!,27,0),"0")</f>
        <v>0</v>
      </c>
      <c r="AX107" s="14">
        <f t="shared" si="488"/>
        <v>0</v>
      </c>
      <c r="AY107" s="14" t="str">
        <f>IFERROR(VLOOKUP($A107,SpecEd22!#REF!,23,0)," ")</f>
        <v xml:space="preserve"> </v>
      </c>
      <c r="AZ107" s="14" t="e">
        <f t="shared" si="489"/>
        <v>#VALUE!</v>
      </c>
      <c r="BA107" s="14">
        <f>IFERROR(VLOOKUP($A107,ECFE!#REF!,23,0),0)</f>
        <v>0</v>
      </c>
      <c r="BB107" s="14">
        <f t="shared" si="490"/>
        <v>0</v>
      </c>
      <c r="BC107" s="14">
        <f>IFERROR(VLOOKUP($A107,#REF!,17,0),0)</f>
        <v>0</v>
      </c>
      <c r="BD107" s="14">
        <f t="shared" si="491"/>
        <v>0</v>
      </c>
      <c r="BE107" s="14">
        <f>IFERROR(VLOOKUP($A107,#REF!,9,0),0)</f>
        <v>0</v>
      </c>
      <c r="BF107" s="14">
        <f t="shared" si="492"/>
        <v>0</v>
      </c>
      <c r="BG107" s="14">
        <v>0</v>
      </c>
      <c r="BH107" s="14">
        <f t="shared" si="493"/>
        <v>0</v>
      </c>
      <c r="BI107" s="14">
        <f>IFERROR(VLOOKUP($A107,ConEnroll!$A$8:$S$601,15,0),0)</f>
        <v>-23</v>
      </c>
      <c r="BJ107" s="14">
        <f t="shared" si="494"/>
        <v>-2.0638908829863603E-3</v>
      </c>
      <c r="BK107" s="14">
        <f t="shared" si="495"/>
        <v>-23</v>
      </c>
      <c r="BL107" s="14">
        <f t="shared" si="496"/>
        <v>-2.0638908829863603E-3</v>
      </c>
      <c r="BM107" s="14" t="e">
        <f t="shared" si="497"/>
        <v>#VALUE!</v>
      </c>
      <c r="BN107" s="14" t="e">
        <f t="shared" si="498"/>
        <v>#VALUE!</v>
      </c>
      <c r="BO107" s="42"/>
      <c r="BP107" s="14">
        <f t="shared" si="447"/>
        <v>10534.306891600861</v>
      </c>
      <c r="BQ107" s="14" t="e">
        <f t="shared" si="448"/>
        <v>#VALUE!</v>
      </c>
      <c r="BR107" s="14">
        <f t="shared" si="499"/>
        <v>42.691745890165116</v>
      </c>
      <c r="BS107" s="14" t="e">
        <f t="shared" si="449"/>
        <v>#VALUE!</v>
      </c>
      <c r="BT107" s="37" t="e">
        <f t="shared" si="450"/>
        <v>#VALUE!</v>
      </c>
      <c r="BU107" s="41"/>
      <c r="BV107" s="14" t="str">
        <f>IFERROR(VLOOKUP($A107,#REF!,27,0),"0")</f>
        <v>0</v>
      </c>
      <c r="BW107" s="14">
        <f t="shared" si="500"/>
        <v>0</v>
      </c>
      <c r="BX107" s="14" t="str">
        <f>IFERROR(VLOOKUP($A107,SpecEd22!$Z$22:$AV$606,59,0)," ")</f>
        <v xml:space="preserve"> </v>
      </c>
      <c r="BY107" s="14" t="e">
        <f t="shared" si="501"/>
        <v>#VALUE!</v>
      </c>
      <c r="BZ107" s="14">
        <f>IFERROR(VLOOKUP($A107,ECFE!#REF!,25,0),0)</f>
        <v>0</v>
      </c>
      <c r="CA107" s="14">
        <f t="shared" si="502"/>
        <v>0</v>
      </c>
      <c r="CB107" s="14">
        <f>IFERROR(VLOOKUP($A107,#REF!,17,0),0)</f>
        <v>0</v>
      </c>
      <c r="CC107" s="14">
        <f t="shared" si="503"/>
        <v>0</v>
      </c>
      <c r="CD107" s="14">
        <f>IFERROR(VLOOKUP($A107,#REF!,9,0),0)</f>
        <v>0</v>
      </c>
      <c r="CE107" s="14">
        <f t="shared" si="504"/>
        <v>0</v>
      </c>
      <c r="CF107" s="14">
        <v>0</v>
      </c>
      <c r="CG107" s="14">
        <f t="shared" si="505"/>
        <v>0</v>
      </c>
      <c r="CH107" s="14">
        <f>IFERROR(VLOOKUP($A107,ConEnroll!$A$8:$S$601,15,0),0)</f>
        <v>-23</v>
      </c>
      <c r="CI107" s="14">
        <f t="shared" si="506"/>
        <v>-2.0638908829863603E-3</v>
      </c>
      <c r="CJ107" s="14">
        <f t="shared" si="507"/>
        <v>-23</v>
      </c>
      <c r="CK107" s="14">
        <f t="shared" si="508"/>
        <v>-2.0638908829863603E-3</v>
      </c>
      <c r="CL107" s="14" t="e">
        <f t="shared" si="509"/>
        <v>#VALUE!</v>
      </c>
      <c r="CM107" s="14" t="e">
        <f t="shared" si="510"/>
        <v>#VALUE!</v>
      </c>
      <c r="CN107" s="42"/>
      <c r="CO107" s="14">
        <f t="shared" si="451"/>
        <v>-10389.701453697056</v>
      </c>
      <c r="CP107" s="14" t="e">
        <f t="shared" si="452"/>
        <v>#VALUE!</v>
      </c>
      <c r="CQ107" s="14">
        <f t="shared" si="453"/>
        <v>-36.242745872218229</v>
      </c>
      <c r="CR107" s="14" t="e">
        <f t="shared" si="454"/>
        <v>#VALUE!</v>
      </c>
      <c r="CS107" s="37" t="e">
        <f t="shared" si="455"/>
        <v>#VALUE!</v>
      </c>
      <c r="CT107" s="239"/>
      <c r="CU107" s="239"/>
      <c r="CV107" s="468"/>
      <c r="CW107" s="14">
        <f>IFERROR(VLOOKUP($A107,BaseFY23!$A$7:$AK$527,6,0),0)</f>
        <v>11200.437201999999</v>
      </c>
      <c r="CX107" s="14">
        <f>IFERROR(VLOOKUP($A107,BaseFY23!$A$7:$AN$528,28,0),0)</f>
        <v>117164744.5</v>
      </c>
      <c r="CY107" s="14">
        <f t="shared" si="511"/>
        <v>10460.729557867486</v>
      </c>
      <c r="CZ107" s="14">
        <f>IFERROR(VLOOKUP($A107,SpecEd23!$A$21:$BB$605,23,0)," ")</f>
        <v>15924758.071757516</v>
      </c>
      <c r="DA107" s="14">
        <f t="shared" si="512"/>
        <v>1421.7978981136487</v>
      </c>
      <c r="DB107" s="14">
        <f>IFERROR(VLOOKUP($A107,ECFE!$A$16:$AB$347,7,0),0)</f>
        <v>401769.06</v>
      </c>
      <c r="DC107" s="14">
        <f t="shared" si="513"/>
        <v>35.87083724984042</v>
      </c>
      <c r="DD107" s="14">
        <v>0</v>
      </c>
      <c r="DE107" s="14">
        <f t="shared" si="514"/>
        <v>0</v>
      </c>
      <c r="DF107" s="14">
        <f>IFERROR(VLOOKUP($A107,ConEnroll!$A$7:$S$338,10,0),0)</f>
        <v>2097.1</v>
      </c>
      <c r="DG107" s="14">
        <f t="shared" si="515"/>
        <v>0.18723376259147567</v>
      </c>
      <c r="DH107" s="14">
        <f t="shared" si="456"/>
        <v>403866.16</v>
      </c>
      <c r="DI107" s="14">
        <f t="shared" si="516"/>
        <v>36.058071012431895</v>
      </c>
      <c r="DJ107" s="14">
        <f t="shared" si="457"/>
        <v>133493368.73175751</v>
      </c>
      <c r="DK107" s="14">
        <f t="shared" si="517"/>
        <v>11918.585526993567</v>
      </c>
      <c r="DL107" s="42"/>
      <c r="DM107" s="14">
        <f>IFERROR(VLOOKUP($A107,HouseFY23!$A$7:$AJ$528,28,0),0)</f>
        <v>120428331.5</v>
      </c>
      <c r="DN107" s="14">
        <f t="shared" si="518"/>
        <v>10752.109880005022</v>
      </c>
      <c r="DO107" s="14">
        <f>IFERROR(VLOOKUP($A107,Compens80percent!$A$13:$M$560,12,0),0)</f>
        <v>0</v>
      </c>
      <c r="DP107" s="14">
        <f t="shared" si="518"/>
        <v>0</v>
      </c>
      <c r="DQ107" s="14">
        <f t="shared" si="519"/>
        <v>120428331.5</v>
      </c>
      <c r="DR107" s="14">
        <f t="shared" si="520"/>
        <v>10806.562410265613</v>
      </c>
      <c r="DS107" s="14">
        <f>IFERROR(VLOOKUP($A107,SpecEd23!$A$21:$Z$550,14,0),0)</f>
        <v>16317371.150147211</v>
      </c>
      <c r="DT107" s="14">
        <f t="shared" si="521"/>
        <v>1456.8512689159588</v>
      </c>
      <c r="DU107" s="14">
        <f>IFERROR(VLOOKUP($A107,ECFE!$A$16:$AB$347,9,0),0)</f>
        <v>418000.53002400004</v>
      </c>
      <c r="DV107" s="14">
        <f t="shared" si="522"/>
        <v>37.320019074733978</v>
      </c>
      <c r="DW107" s="14">
        <f>IFERROR(VLOOKUP($A107,ParaFY19!$A$21:$Z$543,7,0),0)</f>
        <v>63308</v>
      </c>
      <c r="DX107" s="14">
        <f t="shared" si="523"/>
        <v>5.652279358228574</v>
      </c>
      <c r="DY107" s="14">
        <f>IFERROR(VLOOKUP($A107,ConEnroll!$A$7:$S$341,13,0),0)</f>
        <v>2621.375</v>
      </c>
      <c r="DZ107" s="14">
        <f t="shared" si="524"/>
        <v>0.2340422032393446</v>
      </c>
      <c r="EA107" s="14">
        <f t="shared" si="458"/>
        <v>483929.90502400004</v>
      </c>
      <c r="EB107" s="14">
        <f t="shared" si="525"/>
        <v>43.206340636201894</v>
      </c>
      <c r="EC107" s="14">
        <f t="shared" si="459"/>
        <v>137229632.55517122</v>
      </c>
      <c r="ED107" s="14">
        <f t="shared" si="526"/>
        <v>12252.167489557185</v>
      </c>
      <c r="EE107" s="62"/>
      <c r="EF107" s="14">
        <f t="shared" si="460"/>
        <v>291.3803221375365</v>
      </c>
      <c r="EG107" s="14">
        <f t="shared" si="461"/>
        <v>35.053370802310155</v>
      </c>
      <c r="EH107" s="14">
        <f t="shared" si="462"/>
        <v>7.1482696237699983</v>
      </c>
      <c r="EI107" s="14">
        <f t="shared" si="527"/>
        <v>333.58196256361663</v>
      </c>
      <c r="EJ107" s="37">
        <f t="shared" si="463"/>
        <v>2.7988385182797931E-2</v>
      </c>
      <c r="EK107" s="42"/>
      <c r="EL107" s="14" t="str">
        <f>IFERROR(VLOOKUP($A107,#REF!,27,0),"0")</f>
        <v>0</v>
      </c>
      <c r="EM107" s="14">
        <f t="shared" si="528"/>
        <v>0</v>
      </c>
      <c r="EN107" s="14" t="str">
        <f>IFERROR(VLOOKUP($A107,SpecEd23!#REF!,23,0)," ")</f>
        <v xml:space="preserve"> </v>
      </c>
      <c r="EO107" s="14" t="e">
        <f t="shared" si="529"/>
        <v>#VALUE!</v>
      </c>
      <c r="EP107" s="14">
        <f>IFERROR(VLOOKUP($A107,ECFE!#REF!,24,0),0)</f>
        <v>0</v>
      </c>
      <c r="EQ107" s="14">
        <f t="shared" si="530"/>
        <v>0</v>
      </c>
      <c r="ER107" s="14">
        <f>IFERROR(VLOOKUP($A107,#REF!,30,0),0)</f>
        <v>0</v>
      </c>
      <c r="ES107" s="14">
        <f t="shared" si="531"/>
        <v>0</v>
      </c>
      <c r="ET107" s="14">
        <f>IFERROR(VLOOKUP($A107,#REF!,12,0),0)</f>
        <v>0</v>
      </c>
      <c r="EU107" s="14">
        <f t="shared" si="532"/>
        <v>0</v>
      </c>
      <c r="EV107" s="14">
        <v>0</v>
      </c>
      <c r="EW107" s="14">
        <f t="shared" si="533"/>
        <v>0</v>
      </c>
      <c r="EX107" s="14">
        <f>IFERROR(VLOOKUP($A107,ConEnroll!$A$8:$S$601,16,0),0)</f>
        <v>253</v>
      </c>
      <c r="EY107" s="14">
        <f t="shared" si="534"/>
        <v>2.2588403955769085E-2</v>
      </c>
      <c r="EZ107" s="14">
        <f t="shared" si="535"/>
        <v>253</v>
      </c>
      <c r="FA107" s="14">
        <f t="shared" si="536"/>
        <v>2.2588403955769085E-2</v>
      </c>
      <c r="FB107" s="14" t="e">
        <f t="shared" si="537"/>
        <v>#VALUE!</v>
      </c>
      <c r="FC107" s="14" t="e">
        <f t="shared" si="538"/>
        <v>#VALUE!</v>
      </c>
      <c r="FD107" s="62"/>
      <c r="FE107" s="14">
        <f t="shared" si="464"/>
        <v>10752.109880005022</v>
      </c>
      <c r="FF107" s="14" t="e">
        <f t="shared" si="465"/>
        <v>#VALUE!</v>
      </c>
      <c r="FG107" s="14">
        <f t="shared" si="539"/>
        <v>43.183752232246128</v>
      </c>
      <c r="FH107" s="14" t="e">
        <f t="shared" si="466"/>
        <v>#VALUE!</v>
      </c>
      <c r="FI107" s="37" t="e">
        <f t="shared" si="467"/>
        <v>#VALUE!</v>
      </c>
      <c r="FJ107" s="12"/>
      <c r="FK107" s="14" t="str">
        <f>IFERROR(VLOOKUP($A107,#REF!,27,0),"0")</f>
        <v>0</v>
      </c>
      <c r="FL107" s="14">
        <f t="shared" si="540"/>
        <v>0</v>
      </c>
      <c r="FM107" s="14" t="str">
        <f>IFERROR(VLOOKUP($A107,SpecEd23!$X$22:$Y$610,59,0)," ")</f>
        <v xml:space="preserve"> </v>
      </c>
      <c r="FN107" s="14" t="e">
        <f t="shared" si="541"/>
        <v>#VALUE!</v>
      </c>
      <c r="FO107" s="14">
        <f>IFERROR(VLOOKUP($A107,ECFE!#REF!,26,0),0)</f>
        <v>0</v>
      </c>
      <c r="FP107" s="14">
        <f t="shared" si="542"/>
        <v>0</v>
      </c>
      <c r="FQ107" s="14">
        <f>IFERROR(VLOOKUP($A107,#REF!,16,0),0)</f>
        <v>0</v>
      </c>
      <c r="FR107" s="14">
        <f t="shared" si="543"/>
        <v>0</v>
      </c>
      <c r="FS107" s="14">
        <f>IFERROR(VLOOKUP($A107,#REF!,12,0),0)</f>
        <v>0</v>
      </c>
      <c r="FT107" s="14">
        <f t="shared" si="544"/>
        <v>0</v>
      </c>
      <c r="FU107" s="14">
        <v>0</v>
      </c>
      <c r="FV107" s="14">
        <f t="shared" si="545"/>
        <v>0</v>
      </c>
      <c r="FW107" s="14">
        <f>IFERROR(VLOOKUP($A107,ConEnroll!$A$8:$S$601,16,0),0)</f>
        <v>253</v>
      </c>
      <c r="FX107" s="14">
        <f t="shared" si="546"/>
        <v>2.2588403955769085E-2</v>
      </c>
      <c r="FY107" s="14">
        <f t="shared" si="547"/>
        <v>253</v>
      </c>
      <c r="FZ107" s="14">
        <f t="shared" si="548"/>
        <v>2.2588403955769085E-2</v>
      </c>
      <c r="GA107" s="14" t="e">
        <f t="shared" si="549"/>
        <v>#VALUE!</v>
      </c>
      <c r="GB107" s="14" t="e">
        <f t="shared" si="550"/>
        <v>#VALUE!</v>
      </c>
      <c r="GC107" s="39"/>
      <c r="GD107" s="14">
        <f t="shared" si="468"/>
        <v>-10460.729557867486</v>
      </c>
      <c r="GE107" s="14" t="e">
        <f t="shared" si="469"/>
        <v>#VALUE!</v>
      </c>
      <c r="GF107" s="14">
        <f t="shared" si="470"/>
        <v>-36.03548260847613</v>
      </c>
      <c r="GG107" s="14" t="e">
        <f t="shared" si="471"/>
        <v>#VALUE!</v>
      </c>
      <c r="GH107" s="37" t="e">
        <f t="shared" si="472"/>
        <v>#VALUE!</v>
      </c>
    </row>
    <row r="108" spans="1:190" ht="12.5" x14ac:dyDescent="0.25">
      <c r="A108" s="67">
        <v>277</v>
      </c>
      <c r="B108" s="35">
        <v>1</v>
      </c>
      <c r="C108" s="14">
        <v>3</v>
      </c>
      <c r="D108" s="14"/>
      <c r="E108" s="14"/>
      <c r="F108" s="35" t="s">
        <v>2461</v>
      </c>
      <c r="G108" s="41"/>
      <c r="H108" s="14">
        <f>IFERROR(VLOOKUP($A108,BaseFY22!$A$7:$AK$528,6,0),0)</f>
        <v>2446</v>
      </c>
      <c r="I108" s="14">
        <f>IFERROR(VLOOKUP($A108,BaseFY22!$A$7:$AK$528,28,0),0)</f>
        <v>24875186.75</v>
      </c>
      <c r="J108" s="14">
        <f t="shared" si="473"/>
        <v>10169.741107931317</v>
      </c>
      <c r="K108" s="14">
        <f>IFERROR(VLOOKUP($A108,SpecEd22!$A$21:$BB$605,24,0)," ")</f>
        <v>3318861.9318508096</v>
      </c>
      <c r="L108" s="14">
        <f t="shared" si="474"/>
        <v>1356.8527930706498</v>
      </c>
      <c r="M108" s="14">
        <f>IFERROR(VLOOKUP($A108,ECFE!$A$16:$AB$347,7,0),0)</f>
        <v>144244.155</v>
      </c>
      <c r="N108" s="14">
        <f t="shared" si="441"/>
        <v>58.971445216680294</v>
      </c>
      <c r="O108" s="14">
        <v>0</v>
      </c>
      <c r="P108" s="14">
        <f t="shared" si="441"/>
        <v>0</v>
      </c>
      <c r="Q108" s="14">
        <f>IFERROR(VLOOKUP($A108,ConEnroll!$A$7:$S$337,10,0),0)</f>
        <v>2411.66</v>
      </c>
      <c r="R108" s="14">
        <f t="shared" si="475"/>
        <v>0.98596075224856905</v>
      </c>
      <c r="S108" s="14">
        <f t="shared" si="442"/>
        <v>146655.815</v>
      </c>
      <c r="T108" s="14">
        <f t="shared" si="476"/>
        <v>59.957405968928867</v>
      </c>
      <c r="U108" s="14">
        <f t="shared" si="443"/>
        <v>28340704.496850811</v>
      </c>
      <c r="V108" s="14">
        <f t="shared" si="477"/>
        <v>11586.551306970896</v>
      </c>
      <c r="W108" s="42"/>
      <c r="X108" s="14">
        <f>IFERROR(VLOOKUP($A108,HouseFY22!$A$6:$AJ$528,28,0),0)</f>
        <v>25233244.75</v>
      </c>
      <c r="Y108" s="14">
        <f t="shared" si="478"/>
        <v>10316.126226492232</v>
      </c>
      <c r="Z108" s="14">
        <f>IFERROR(VLOOKUP($A108,Compens80percent!$A$13:$M$560,12,0),0)</f>
        <v>0</v>
      </c>
      <c r="AA108" s="14">
        <f t="shared" si="478"/>
        <v>0</v>
      </c>
      <c r="AB108" s="14">
        <f t="shared" si="479"/>
        <v>25233244.75</v>
      </c>
      <c r="AC108" s="14">
        <f t="shared" si="478"/>
        <v>10316.126226492232</v>
      </c>
      <c r="AD108" s="14">
        <f>IFERROR(VLOOKUP(A108,SpecEd22!$A$21:$Z$550,14,0),0)</f>
        <v>3414994.560028431</v>
      </c>
      <c r="AE108" s="14">
        <f t="shared" si="480"/>
        <v>1396.1547669780994</v>
      </c>
      <c r="AF108" s="14">
        <f>IFERROR(VLOOKUP($A108,ECFE!$A$16:$AB$348,8,0),0)</f>
        <v>147129.03810000001</v>
      </c>
      <c r="AG108" s="14">
        <f t="shared" si="481"/>
        <v>60.150874121013899</v>
      </c>
      <c r="AH108" s="14">
        <f>IFERROR(VLOOKUP(A108,ParaFY19!$A$21:$Z$543,7,0),0)</f>
        <v>13916</v>
      </c>
      <c r="AI108" s="14">
        <f t="shared" si="482"/>
        <v>5.6892886345053144</v>
      </c>
      <c r="AJ108" s="14">
        <f>IFERROR(VLOOKUP(A108,ConEnroll!$A$7:$S$341,13,0),0)</f>
        <v>3014.5749999999998</v>
      </c>
      <c r="AK108" s="14">
        <f t="shared" si="483"/>
        <v>1.2324509403107113</v>
      </c>
      <c r="AL108" s="14">
        <f t="shared" si="439"/>
        <v>164059.61310000002</v>
      </c>
      <c r="AM108" s="14">
        <f t="shared" si="484"/>
        <v>67.072613695829929</v>
      </c>
      <c r="AN108" s="14">
        <f t="shared" si="485"/>
        <v>28812298.92312843</v>
      </c>
      <c r="AO108" s="14">
        <f t="shared" si="486"/>
        <v>11779.35360716616</v>
      </c>
      <c r="AP108" s="62"/>
      <c r="AQ108" s="14">
        <f t="shared" si="440"/>
        <v>146.38511856091463</v>
      </c>
      <c r="AR108" s="14">
        <f t="shared" si="444"/>
        <v>39.301973907449565</v>
      </c>
      <c r="AS108" s="14">
        <f t="shared" si="445"/>
        <v>7.1152077269010618</v>
      </c>
      <c r="AT108" s="14">
        <f t="shared" si="487"/>
        <v>192.80230019526527</v>
      </c>
      <c r="AU108" s="37">
        <f t="shared" si="446"/>
        <v>1.66401800749174E-2</v>
      </c>
      <c r="AV108" s="42"/>
      <c r="AW108" s="14" t="str">
        <f>IFERROR(VLOOKUP($A108,#REF!,27,0),"0")</f>
        <v>0</v>
      </c>
      <c r="AX108" s="14">
        <f t="shared" si="488"/>
        <v>0</v>
      </c>
      <c r="AY108" s="14" t="str">
        <f>IFERROR(VLOOKUP($A108,SpecEd22!#REF!,23,0)," ")</f>
        <v xml:space="preserve"> </v>
      </c>
      <c r="AZ108" s="14" t="e">
        <f t="shared" si="489"/>
        <v>#VALUE!</v>
      </c>
      <c r="BA108" s="14">
        <f>IFERROR(VLOOKUP($A108,ECFE!#REF!,23,0),0)</f>
        <v>0</v>
      </c>
      <c r="BB108" s="14">
        <f t="shared" si="490"/>
        <v>0</v>
      </c>
      <c r="BC108" s="14">
        <f>IFERROR(VLOOKUP($A108,#REF!,17,0),0)</f>
        <v>0</v>
      </c>
      <c r="BD108" s="14">
        <f t="shared" si="491"/>
        <v>0</v>
      </c>
      <c r="BE108" s="14">
        <f>IFERROR(VLOOKUP($A108,#REF!,9,0),0)</f>
        <v>0</v>
      </c>
      <c r="BF108" s="14">
        <f t="shared" si="492"/>
        <v>0</v>
      </c>
      <c r="BG108" s="14">
        <v>0</v>
      </c>
      <c r="BH108" s="14">
        <f t="shared" si="493"/>
        <v>0</v>
      </c>
      <c r="BI108" s="14">
        <f>IFERROR(VLOOKUP($A108,ConEnroll!$A$8:$S$601,15,0),0)</f>
        <v>-22</v>
      </c>
      <c r="BJ108" s="14">
        <f t="shared" si="494"/>
        <v>-8.9942763695829934E-3</v>
      </c>
      <c r="BK108" s="14">
        <f t="shared" si="495"/>
        <v>-22</v>
      </c>
      <c r="BL108" s="14">
        <f t="shared" si="496"/>
        <v>-8.9942763695829934E-3</v>
      </c>
      <c r="BM108" s="14" t="e">
        <f t="shared" si="497"/>
        <v>#VALUE!</v>
      </c>
      <c r="BN108" s="14" t="e">
        <f t="shared" si="498"/>
        <v>#VALUE!</v>
      </c>
      <c r="BO108" s="42"/>
      <c r="BP108" s="14">
        <f t="shared" si="447"/>
        <v>10316.126226492232</v>
      </c>
      <c r="BQ108" s="14" t="e">
        <f t="shared" si="448"/>
        <v>#VALUE!</v>
      </c>
      <c r="BR108" s="14">
        <f t="shared" si="499"/>
        <v>67.081607972199507</v>
      </c>
      <c r="BS108" s="14" t="e">
        <f t="shared" si="449"/>
        <v>#VALUE!</v>
      </c>
      <c r="BT108" s="37" t="e">
        <f t="shared" si="450"/>
        <v>#VALUE!</v>
      </c>
      <c r="BU108" s="41"/>
      <c r="BV108" s="14" t="str">
        <f>IFERROR(VLOOKUP($A108,#REF!,27,0),"0")</f>
        <v>0</v>
      </c>
      <c r="BW108" s="14">
        <f t="shared" si="500"/>
        <v>0</v>
      </c>
      <c r="BX108" s="14" t="str">
        <f>IFERROR(VLOOKUP($A108,SpecEd22!$Z$22:$AV$606,59,0)," ")</f>
        <v xml:space="preserve"> </v>
      </c>
      <c r="BY108" s="14" t="e">
        <f t="shared" si="501"/>
        <v>#VALUE!</v>
      </c>
      <c r="BZ108" s="14">
        <f>IFERROR(VLOOKUP($A108,ECFE!#REF!,25,0),0)</f>
        <v>0</v>
      </c>
      <c r="CA108" s="14">
        <f t="shared" si="502"/>
        <v>0</v>
      </c>
      <c r="CB108" s="14">
        <f>IFERROR(VLOOKUP($A108,#REF!,17,0),0)</f>
        <v>0</v>
      </c>
      <c r="CC108" s="14">
        <f t="shared" si="503"/>
        <v>0</v>
      </c>
      <c r="CD108" s="14">
        <f>IFERROR(VLOOKUP($A108,#REF!,9,0),0)</f>
        <v>0</v>
      </c>
      <c r="CE108" s="14">
        <f t="shared" si="504"/>
        <v>0</v>
      </c>
      <c r="CF108" s="14">
        <v>0</v>
      </c>
      <c r="CG108" s="14">
        <f t="shared" si="505"/>
        <v>0</v>
      </c>
      <c r="CH108" s="14">
        <f>IFERROR(VLOOKUP($A108,ConEnroll!$A$8:$S$601,15,0),0)</f>
        <v>-22</v>
      </c>
      <c r="CI108" s="14">
        <f t="shared" si="506"/>
        <v>-8.9942763695829934E-3</v>
      </c>
      <c r="CJ108" s="14">
        <f t="shared" si="507"/>
        <v>-22</v>
      </c>
      <c r="CK108" s="14">
        <f t="shared" si="508"/>
        <v>-8.9942763695829934E-3</v>
      </c>
      <c r="CL108" s="14" t="e">
        <f t="shared" si="509"/>
        <v>#VALUE!</v>
      </c>
      <c r="CM108" s="14" t="e">
        <f t="shared" si="510"/>
        <v>#VALUE!</v>
      </c>
      <c r="CN108" s="42"/>
      <c r="CO108" s="14">
        <f t="shared" si="451"/>
        <v>-10169.741107931317</v>
      </c>
      <c r="CP108" s="14" t="e">
        <f t="shared" si="452"/>
        <v>#VALUE!</v>
      </c>
      <c r="CQ108" s="14">
        <f t="shared" si="453"/>
        <v>-59.966400245298452</v>
      </c>
      <c r="CR108" s="14" t="e">
        <f t="shared" si="454"/>
        <v>#VALUE!</v>
      </c>
      <c r="CS108" s="37" t="e">
        <f t="shared" si="455"/>
        <v>#VALUE!</v>
      </c>
      <c r="CT108" s="239"/>
      <c r="CU108" s="239"/>
      <c r="CV108" s="468"/>
      <c r="CW108" s="14">
        <f>IFERROR(VLOOKUP($A108,BaseFY23!$A$7:$AK$527,6,0),0)</f>
        <v>2417.403965</v>
      </c>
      <c r="CX108" s="14">
        <f>IFERROR(VLOOKUP($A108,BaseFY23!$A$7:$AN$528,28,0),0)</f>
        <v>24772669.75</v>
      </c>
      <c r="CY108" s="14">
        <f t="shared" si="511"/>
        <v>10247.633456661431</v>
      </c>
      <c r="CZ108" s="14">
        <f>IFERROR(VLOOKUP($A108,SpecEd23!$A$21:$BB$605,23,0)," ")</f>
        <v>3409458.0359146856</v>
      </c>
      <c r="DA108" s="14">
        <f t="shared" si="512"/>
        <v>1410.3799304038478</v>
      </c>
      <c r="DB108" s="14">
        <f>IFERROR(VLOOKUP($A108,ECFE!$A$16:$AB$347,7,0),0)</f>
        <v>144244.155</v>
      </c>
      <c r="DC108" s="14">
        <f t="shared" si="513"/>
        <v>59.66903218842036</v>
      </c>
      <c r="DD108" s="14">
        <v>0</v>
      </c>
      <c r="DE108" s="14">
        <f t="shared" si="514"/>
        <v>0</v>
      </c>
      <c r="DF108" s="14">
        <f>IFERROR(VLOOKUP($A108,ConEnroll!$A$7:$S$338,10,0),0)</f>
        <v>2411.66</v>
      </c>
      <c r="DG108" s="14">
        <f t="shared" si="515"/>
        <v>0.99762391181483812</v>
      </c>
      <c r="DH108" s="14">
        <f t="shared" si="456"/>
        <v>146655.815</v>
      </c>
      <c r="DI108" s="14">
        <f t="shared" si="516"/>
        <v>60.666656100235194</v>
      </c>
      <c r="DJ108" s="14">
        <f t="shared" si="457"/>
        <v>28328783.600914687</v>
      </c>
      <c r="DK108" s="14">
        <f t="shared" si="517"/>
        <v>11718.680043165516</v>
      </c>
      <c r="DL108" s="42"/>
      <c r="DM108" s="14">
        <f>IFERROR(VLOOKUP($A108,HouseFY23!$A$7:$AJ$528,28,0),0)</f>
        <v>25489492.75</v>
      </c>
      <c r="DN108" s="14">
        <f t="shared" si="518"/>
        <v>10544.159403660116</v>
      </c>
      <c r="DO108" s="14">
        <f>IFERROR(VLOOKUP($A108,Compens80percent!$A$13:$M$560,12,0),0)</f>
        <v>0</v>
      </c>
      <c r="DP108" s="14">
        <f t="shared" si="518"/>
        <v>0</v>
      </c>
      <c r="DQ108" s="14">
        <f t="shared" si="519"/>
        <v>25489492.75</v>
      </c>
      <c r="DR108" s="14">
        <f t="shared" si="520"/>
        <v>10420.888286999183</v>
      </c>
      <c r="DS108" s="14">
        <f>IFERROR(VLOOKUP($A108,SpecEd23!$A$21:$Z$550,14,0),0)</f>
        <v>3608094.3333384702</v>
      </c>
      <c r="DT108" s="14">
        <f t="shared" si="521"/>
        <v>1492.5491914374643</v>
      </c>
      <c r="DU108" s="14">
        <f>IFERROR(VLOOKUP($A108,ECFE!$A$16:$AB$347,9,0),0)</f>
        <v>150071.618862</v>
      </c>
      <c r="DV108" s="14">
        <f t="shared" si="522"/>
        <v>62.079661088832545</v>
      </c>
      <c r="DW108" s="14">
        <f>IFERROR(VLOOKUP($A108,ParaFY19!$A$21:$Z$543,7,0),0)</f>
        <v>13916</v>
      </c>
      <c r="DX108" s="14">
        <f t="shared" si="523"/>
        <v>5.7565885559387668</v>
      </c>
      <c r="DY108" s="14">
        <f>IFERROR(VLOOKUP($A108,ConEnroll!$A$7:$S$341,13,0),0)</f>
        <v>3014.5749999999998</v>
      </c>
      <c r="DZ108" s="14">
        <f t="shared" si="524"/>
        <v>1.2470298897685477</v>
      </c>
      <c r="EA108" s="14">
        <f t="shared" si="458"/>
        <v>167002.19386200001</v>
      </c>
      <c r="EB108" s="14">
        <f t="shared" si="525"/>
        <v>69.083279534539855</v>
      </c>
      <c r="EC108" s="14">
        <f t="shared" si="459"/>
        <v>29264589.277200472</v>
      </c>
      <c r="ED108" s="14">
        <f t="shared" si="526"/>
        <v>12105.791874632121</v>
      </c>
      <c r="EE108" s="62"/>
      <c r="EF108" s="14">
        <f t="shared" si="460"/>
        <v>296.52594699868496</v>
      </c>
      <c r="EG108" s="14">
        <f t="shared" si="461"/>
        <v>82.169261033616522</v>
      </c>
      <c r="EH108" s="14">
        <f t="shared" si="462"/>
        <v>8.4166234343046611</v>
      </c>
      <c r="EI108" s="14">
        <f t="shared" si="527"/>
        <v>387.11183146660613</v>
      </c>
      <c r="EJ108" s="37">
        <f t="shared" si="463"/>
        <v>3.3033740151679855E-2</v>
      </c>
      <c r="EK108" s="42"/>
      <c r="EL108" s="14" t="str">
        <f>IFERROR(VLOOKUP($A108,#REF!,27,0),"0")</f>
        <v>0</v>
      </c>
      <c r="EM108" s="14">
        <f t="shared" si="528"/>
        <v>0</v>
      </c>
      <c r="EN108" s="14" t="str">
        <f>IFERROR(VLOOKUP($A108,SpecEd23!#REF!,23,0)," ")</f>
        <v xml:space="preserve"> </v>
      </c>
      <c r="EO108" s="14" t="e">
        <f t="shared" si="529"/>
        <v>#VALUE!</v>
      </c>
      <c r="EP108" s="14">
        <f>IFERROR(VLOOKUP($A108,ECFE!#REF!,24,0),0)</f>
        <v>0</v>
      </c>
      <c r="EQ108" s="14">
        <f t="shared" si="530"/>
        <v>0</v>
      </c>
      <c r="ER108" s="14">
        <f>IFERROR(VLOOKUP($A108,#REF!,30,0),0)</f>
        <v>0</v>
      </c>
      <c r="ES108" s="14">
        <f t="shared" si="531"/>
        <v>0</v>
      </c>
      <c r="ET108" s="14">
        <f>IFERROR(VLOOKUP($A108,#REF!,12,0),0)</f>
        <v>0</v>
      </c>
      <c r="EU108" s="14">
        <f t="shared" si="532"/>
        <v>0</v>
      </c>
      <c r="EV108" s="14">
        <v>0</v>
      </c>
      <c r="EW108" s="14">
        <f t="shared" si="533"/>
        <v>0</v>
      </c>
      <c r="EX108" s="14">
        <f>IFERROR(VLOOKUP($A108,ConEnroll!$A$8:$S$601,16,0),0)</f>
        <v>255</v>
      </c>
      <c r="EY108" s="14">
        <f t="shared" si="534"/>
        <v>0.10548505905176672</v>
      </c>
      <c r="EZ108" s="14">
        <f t="shared" si="535"/>
        <v>255</v>
      </c>
      <c r="FA108" s="14">
        <f t="shared" si="536"/>
        <v>0.10548505905176672</v>
      </c>
      <c r="FB108" s="14" t="e">
        <f t="shared" si="537"/>
        <v>#VALUE!</v>
      </c>
      <c r="FC108" s="14" t="e">
        <f t="shared" si="538"/>
        <v>#VALUE!</v>
      </c>
      <c r="FD108" s="62"/>
      <c r="FE108" s="14">
        <f t="shared" si="464"/>
        <v>10544.159403660116</v>
      </c>
      <c r="FF108" s="14" t="e">
        <f t="shared" si="465"/>
        <v>#VALUE!</v>
      </c>
      <c r="FG108" s="14">
        <f t="shared" si="539"/>
        <v>68.977794475488082</v>
      </c>
      <c r="FH108" s="14" t="e">
        <f t="shared" si="466"/>
        <v>#VALUE!</v>
      </c>
      <c r="FI108" s="37" t="e">
        <f t="shared" si="467"/>
        <v>#VALUE!</v>
      </c>
      <c r="FJ108" s="12"/>
      <c r="FK108" s="14" t="str">
        <f>IFERROR(VLOOKUP($A108,#REF!,27,0),"0")</f>
        <v>0</v>
      </c>
      <c r="FL108" s="14">
        <f t="shared" si="540"/>
        <v>0</v>
      </c>
      <c r="FM108" s="14" t="str">
        <f>IFERROR(VLOOKUP($A108,SpecEd23!$X$22:$Y$610,59,0)," ")</f>
        <v xml:space="preserve"> </v>
      </c>
      <c r="FN108" s="14" t="e">
        <f t="shared" si="541"/>
        <v>#VALUE!</v>
      </c>
      <c r="FO108" s="14">
        <f>IFERROR(VLOOKUP($A108,ECFE!#REF!,26,0),0)</f>
        <v>0</v>
      </c>
      <c r="FP108" s="14">
        <f t="shared" si="542"/>
        <v>0</v>
      </c>
      <c r="FQ108" s="14">
        <f>IFERROR(VLOOKUP($A108,#REF!,16,0),0)</f>
        <v>0</v>
      </c>
      <c r="FR108" s="14">
        <f t="shared" si="543"/>
        <v>0</v>
      </c>
      <c r="FS108" s="14">
        <f>IFERROR(VLOOKUP($A108,#REF!,12,0),0)</f>
        <v>0</v>
      </c>
      <c r="FT108" s="14">
        <f t="shared" si="544"/>
        <v>0</v>
      </c>
      <c r="FU108" s="14">
        <v>0</v>
      </c>
      <c r="FV108" s="14">
        <f t="shared" si="545"/>
        <v>0</v>
      </c>
      <c r="FW108" s="14">
        <f>IFERROR(VLOOKUP($A108,ConEnroll!$A$8:$S$601,16,0),0)</f>
        <v>255</v>
      </c>
      <c r="FX108" s="14">
        <f t="shared" si="546"/>
        <v>0.10548505905176672</v>
      </c>
      <c r="FY108" s="14">
        <f t="shared" si="547"/>
        <v>255</v>
      </c>
      <c r="FZ108" s="14">
        <f t="shared" si="548"/>
        <v>0.10548505905176672</v>
      </c>
      <c r="GA108" s="14" t="e">
        <f t="shared" si="549"/>
        <v>#VALUE!</v>
      </c>
      <c r="GB108" s="14" t="e">
        <f t="shared" si="550"/>
        <v>#VALUE!</v>
      </c>
      <c r="GC108" s="39"/>
      <c r="GD108" s="14">
        <f t="shared" si="468"/>
        <v>-10247.633456661431</v>
      </c>
      <c r="GE108" s="14" t="e">
        <f t="shared" si="469"/>
        <v>#VALUE!</v>
      </c>
      <c r="GF108" s="14">
        <f t="shared" si="470"/>
        <v>-60.561171041183428</v>
      </c>
      <c r="GG108" s="14" t="e">
        <f t="shared" si="471"/>
        <v>#VALUE!</v>
      </c>
      <c r="GH108" s="37" t="e">
        <f t="shared" si="472"/>
        <v>#VALUE!</v>
      </c>
    </row>
    <row r="109" spans="1:190" ht="12.5" x14ac:dyDescent="0.25">
      <c r="A109" s="67">
        <v>278</v>
      </c>
      <c r="B109" s="35">
        <v>1</v>
      </c>
      <c r="C109" s="14">
        <v>3</v>
      </c>
      <c r="D109" s="14"/>
      <c r="E109" s="14"/>
      <c r="F109" s="35" t="s">
        <v>2462</v>
      </c>
      <c r="G109" s="41"/>
      <c r="H109" s="14">
        <f>IFERROR(VLOOKUP($A109,BaseFY22!$A$7:$AK$528,6,0),0)</f>
        <v>2922</v>
      </c>
      <c r="I109" s="14">
        <f>IFERROR(VLOOKUP($A109,BaseFY22!$A$7:$AK$528,28,0),0)</f>
        <v>30690537</v>
      </c>
      <c r="J109" s="14">
        <f t="shared" si="473"/>
        <v>10503.26386036961</v>
      </c>
      <c r="K109" s="14">
        <f>IFERROR(VLOOKUP($A109,SpecEd22!$A$21:$BB$605,24,0)," ")</f>
        <v>3469499.3144163759</v>
      </c>
      <c r="L109" s="14">
        <f t="shared" si="474"/>
        <v>1187.3714286161451</v>
      </c>
      <c r="M109" s="14">
        <f>IFERROR(VLOOKUP($A109,ECFE!$A$16:$AB$347,7,0),0)</f>
        <v>104822.454</v>
      </c>
      <c r="N109" s="14">
        <f t="shared" si="441"/>
        <v>35.873529774127306</v>
      </c>
      <c r="O109" s="14">
        <v>0</v>
      </c>
      <c r="P109" s="14">
        <f t="shared" si="441"/>
        <v>0</v>
      </c>
      <c r="Q109" s="14">
        <f>IFERROR(VLOOKUP($A109,ConEnroll!$A$7:$S$337,10,0),0)</f>
        <v>2568.94</v>
      </c>
      <c r="R109" s="14">
        <f t="shared" si="475"/>
        <v>0.87917180013689256</v>
      </c>
      <c r="S109" s="14">
        <f t="shared" si="442"/>
        <v>107391.394</v>
      </c>
      <c r="T109" s="14">
        <f t="shared" si="476"/>
        <v>36.752701574264201</v>
      </c>
      <c r="U109" s="14">
        <f t="shared" si="443"/>
        <v>34267427.70841638</v>
      </c>
      <c r="V109" s="14">
        <f t="shared" si="477"/>
        <v>11727.387990560021</v>
      </c>
      <c r="W109" s="42"/>
      <c r="X109" s="14">
        <f>IFERROR(VLOOKUP($A109,HouseFY22!$A$6:$AJ$528,28,0),0)</f>
        <v>31119288</v>
      </c>
      <c r="Y109" s="14">
        <f t="shared" si="478"/>
        <v>10649.995893223819</v>
      </c>
      <c r="Z109" s="14">
        <f>IFERROR(VLOOKUP($A109,Compens80percent!$A$13:$M$560,12,0),0)</f>
        <v>0</v>
      </c>
      <c r="AA109" s="14">
        <f t="shared" si="478"/>
        <v>0</v>
      </c>
      <c r="AB109" s="14">
        <f t="shared" si="479"/>
        <v>31119288</v>
      </c>
      <c r="AC109" s="14">
        <f t="shared" si="478"/>
        <v>10649.995893223819</v>
      </c>
      <c r="AD109" s="14">
        <f>IFERROR(VLOOKUP(A109,SpecEd22!$A$21:$Z$550,14,0),0)</f>
        <v>3536053.9798077587</v>
      </c>
      <c r="AE109" s="14">
        <f t="shared" si="480"/>
        <v>1210.1485214947841</v>
      </c>
      <c r="AF109" s="14">
        <f>IFERROR(VLOOKUP($A109,ECFE!$A$16:$AB$348,8,0),0)</f>
        <v>106918.90308</v>
      </c>
      <c r="AG109" s="14">
        <f t="shared" si="481"/>
        <v>36.591000369609858</v>
      </c>
      <c r="AH109" s="14">
        <f>IFERROR(VLOOKUP(A109,ParaFY19!$A$21:$Z$543,7,0),0)</f>
        <v>6860</v>
      </c>
      <c r="AI109" s="14">
        <f t="shared" si="482"/>
        <v>2.3477070499657771</v>
      </c>
      <c r="AJ109" s="14">
        <f>IFERROR(VLOOKUP(A109,ConEnroll!$A$7:$S$341,13,0),0)</f>
        <v>3211.1750000000002</v>
      </c>
      <c r="AK109" s="14">
        <f t="shared" si="483"/>
        <v>1.0989647501711157</v>
      </c>
      <c r="AL109" s="14">
        <f t="shared" si="439"/>
        <v>116990.07808000001</v>
      </c>
      <c r="AM109" s="14">
        <f t="shared" si="484"/>
        <v>40.037672169746749</v>
      </c>
      <c r="AN109" s="14">
        <f t="shared" si="485"/>
        <v>34772332.057887755</v>
      </c>
      <c r="AO109" s="14">
        <f t="shared" si="486"/>
        <v>11900.18208688835</v>
      </c>
      <c r="AP109" s="62"/>
      <c r="AQ109" s="14">
        <f t="shared" si="440"/>
        <v>146.73203285420823</v>
      </c>
      <c r="AR109" s="14">
        <f t="shared" si="444"/>
        <v>22.777092878638996</v>
      </c>
      <c r="AS109" s="14">
        <f t="shared" si="445"/>
        <v>3.2849705954825481</v>
      </c>
      <c r="AT109" s="14">
        <f t="shared" si="487"/>
        <v>172.79409632832977</v>
      </c>
      <c r="AU109" s="37">
        <f t="shared" si="446"/>
        <v>1.4734235489387803E-2</v>
      </c>
      <c r="AV109" s="42"/>
      <c r="AW109" s="14" t="str">
        <f>IFERROR(VLOOKUP($A109,#REF!,27,0),"0")</f>
        <v>0</v>
      </c>
      <c r="AX109" s="14">
        <f t="shared" si="488"/>
        <v>0</v>
      </c>
      <c r="AY109" s="14" t="str">
        <f>IFERROR(VLOOKUP($A109,SpecEd22!#REF!,23,0)," ")</f>
        <v xml:space="preserve"> </v>
      </c>
      <c r="AZ109" s="14" t="e">
        <f t="shared" si="489"/>
        <v>#VALUE!</v>
      </c>
      <c r="BA109" s="14">
        <f>IFERROR(VLOOKUP($A109,ECFE!#REF!,23,0),0)</f>
        <v>0</v>
      </c>
      <c r="BB109" s="14">
        <f t="shared" si="490"/>
        <v>0</v>
      </c>
      <c r="BC109" s="14">
        <f>IFERROR(VLOOKUP($A109,#REF!,17,0),0)</f>
        <v>0</v>
      </c>
      <c r="BD109" s="14">
        <f t="shared" si="491"/>
        <v>0</v>
      </c>
      <c r="BE109" s="14">
        <f>IFERROR(VLOOKUP($A109,#REF!,9,0),0)</f>
        <v>0</v>
      </c>
      <c r="BF109" s="14">
        <f t="shared" si="492"/>
        <v>0</v>
      </c>
      <c r="BG109" s="14">
        <v>0</v>
      </c>
      <c r="BH109" s="14">
        <f t="shared" si="493"/>
        <v>0</v>
      </c>
      <c r="BI109" s="14">
        <f>IFERROR(VLOOKUP($A109,ConEnroll!$A$8:$S$601,15,0),0)</f>
        <v>-22</v>
      </c>
      <c r="BJ109" s="14">
        <f t="shared" si="494"/>
        <v>-7.5290896646132786E-3</v>
      </c>
      <c r="BK109" s="14">
        <f t="shared" si="495"/>
        <v>-22</v>
      </c>
      <c r="BL109" s="14">
        <f t="shared" si="496"/>
        <v>-7.5290896646132786E-3</v>
      </c>
      <c r="BM109" s="14" t="e">
        <f t="shared" si="497"/>
        <v>#VALUE!</v>
      </c>
      <c r="BN109" s="14" t="e">
        <f t="shared" si="498"/>
        <v>#VALUE!</v>
      </c>
      <c r="BO109" s="42"/>
      <c r="BP109" s="14">
        <f t="shared" si="447"/>
        <v>10649.995893223819</v>
      </c>
      <c r="BQ109" s="14" t="e">
        <f t="shared" si="448"/>
        <v>#VALUE!</v>
      </c>
      <c r="BR109" s="14">
        <f t="shared" si="499"/>
        <v>40.045201259411364</v>
      </c>
      <c r="BS109" s="14" t="e">
        <f t="shared" si="449"/>
        <v>#VALUE!</v>
      </c>
      <c r="BT109" s="37" t="e">
        <f t="shared" si="450"/>
        <v>#VALUE!</v>
      </c>
      <c r="BU109" s="41"/>
      <c r="BV109" s="14" t="str">
        <f>IFERROR(VLOOKUP($A109,#REF!,27,0),"0")</f>
        <v>0</v>
      </c>
      <c r="BW109" s="14">
        <f t="shared" si="500"/>
        <v>0</v>
      </c>
      <c r="BX109" s="14" t="str">
        <f>IFERROR(VLOOKUP($A109,SpecEd22!$Z$22:$AV$606,59,0)," ")</f>
        <v xml:space="preserve"> </v>
      </c>
      <c r="BY109" s="14" t="e">
        <f t="shared" si="501"/>
        <v>#VALUE!</v>
      </c>
      <c r="BZ109" s="14">
        <f>IFERROR(VLOOKUP($A109,ECFE!#REF!,25,0),0)</f>
        <v>0</v>
      </c>
      <c r="CA109" s="14">
        <f t="shared" si="502"/>
        <v>0</v>
      </c>
      <c r="CB109" s="14">
        <f>IFERROR(VLOOKUP($A109,#REF!,17,0),0)</f>
        <v>0</v>
      </c>
      <c r="CC109" s="14">
        <f t="shared" si="503"/>
        <v>0</v>
      </c>
      <c r="CD109" s="14">
        <f>IFERROR(VLOOKUP($A109,#REF!,9,0),0)</f>
        <v>0</v>
      </c>
      <c r="CE109" s="14">
        <f t="shared" si="504"/>
        <v>0</v>
      </c>
      <c r="CF109" s="14">
        <v>0</v>
      </c>
      <c r="CG109" s="14">
        <f t="shared" si="505"/>
        <v>0</v>
      </c>
      <c r="CH109" s="14">
        <f>IFERROR(VLOOKUP($A109,ConEnroll!$A$8:$S$601,15,0),0)</f>
        <v>-22</v>
      </c>
      <c r="CI109" s="14">
        <f t="shared" si="506"/>
        <v>-7.5290896646132786E-3</v>
      </c>
      <c r="CJ109" s="14">
        <f t="shared" si="507"/>
        <v>-22</v>
      </c>
      <c r="CK109" s="14">
        <f t="shared" si="508"/>
        <v>-7.5290896646132786E-3</v>
      </c>
      <c r="CL109" s="14" t="e">
        <f t="shared" si="509"/>
        <v>#VALUE!</v>
      </c>
      <c r="CM109" s="14" t="e">
        <f t="shared" si="510"/>
        <v>#VALUE!</v>
      </c>
      <c r="CN109" s="42"/>
      <c r="CO109" s="14">
        <f t="shared" si="451"/>
        <v>-10503.26386036961</v>
      </c>
      <c r="CP109" s="14" t="e">
        <f t="shared" si="452"/>
        <v>#VALUE!</v>
      </c>
      <c r="CQ109" s="14">
        <f t="shared" si="453"/>
        <v>-36.760230663928816</v>
      </c>
      <c r="CR109" s="14" t="e">
        <f t="shared" si="454"/>
        <v>#VALUE!</v>
      </c>
      <c r="CS109" s="37" t="e">
        <f t="shared" si="455"/>
        <v>#VALUE!</v>
      </c>
      <c r="CT109" s="239"/>
      <c r="CU109" s="239"/>
      <c r="CV109" s="468"/>
      <c r="CW109" s="14">
        <f>IFERROR(VLOOKUP($A109,BaseFY23!$A$7:$AK$527,6,0),0)</f>
        <v>2991.635796</v>
      </c>
      <c r="CX109" s="14">
        <f>IFERROR(VLOOKUP($A109,BaseFY23!$A$7:$AN$528,28,0),0)</f>
        <v>31611106.25</v>
      </c>
      <c r="CY109" s="14">
        <f t="shared" si="511"/>
        <v>10566.495524711258</v>
      </c>
      <c r="CZ109" s="14">
        <f>IFERROR(VLOOKUP($A109,SpecEd23!$A$21:$BB$605,23,0)," ")</f>
        <v>3691953.0644150027</v>
      </c>
      <c r="DA109" s="14">
        <f t="shared" si="512"/>
        <v>1234.0917531978223</v>
      </c>
      <c r="DB109" s="14">
        <f>IFERROR(VLOOKUP($A109,ECFE!$A$16:$AB$347,7,0),0)</f>
        <v>104822.454</v>
      </c>
      <c r="DC109" s="14">
        <f t="shared" si="513"/>
        <v>35.038507742203791</v>
      </c>
      <c r="DD109" s="14">
        <v>0</v>
      </c>
      <c r="DE109" s="14">
        <f t="shared" si="514"/>
        <v>0</v>
      </c>
      <c r="DF109" s="14">
        <f>IFERROR(VLOOKUP($A109,ConEnroll!$A$7:$S$338,10,0),0)</f>
        <v>2568.94</v>
      </c>
      <c r="DG109" s="14">
        <f t="shared" si="515"/>
        <v>0.85870746814663401</v>
      </c>
      <c r="DH109" s="14">
        <f t="shared" si="456"/>
        <v>107391.394</v>
      </c>
      <c r="DI109" s="14">
        <f t="shared" si="516"/>
        <v>35.897215210350424</v>
      </c>
      <c r="DJ109" s="14">
        <f t="shared" si="457"/>
        <v>35410450.708415002</v>
      </c>
      <c r="DK109" s="14">
        <f t="shared" si="517"/>
        <v>11836.484493119429</v>
      </c>
      <c r="DL109" s="42"/>
      <c r="DM109" s="14">
        <f>IFERROR(VLOOKUP($A109,HouseFY23!$A$7:$AJ$528,28,0),0)</f>
        <v>32495679.25</v>
      </c>
      <c r="DN109" s="14">
        <f t="shared" si="518"/>
        <v>10862.177573035029</v>
      </c>
      <c r="DO109" s="14">
        <f>IFERROR(VLOOKUP($A109,Compens80percent!$A$13:$M$560,12,0),0)</f>
        <v>0</v>
      </c>
      <c r="DP109" s="14">
        <f t="shared" si="518"/>
        <v>0</v>
      </c>
      <c r="DQ109" s="14">
        <f t="shared" si="519"/>
        <v>32495679.25</v>
      </c>
      <c r="DR109" s="14">
        <f t="shared" si="520"/>
        <v>11121.040126625599</v>
      </c>
      <c r="DS109" s="14">
        <f>IFERROR(VLOOKUP($A109,SpecEd23!$A$21:$Z$550,14,0),0)</f>
        <v>3836132.7137337145</v>
      </c>
      <c r="DT109" s="14">
        <f t="shared" si="521"/>
        <v>1282.2860051557273</v>
      </c>
      <c r="DU109" s="14">
        <f>IFERROR(VLOOKUP($A109,ECFE!$A$16:$AB$347,9,0),0)</f>
        <v>109057.2811416</v>
      </c>
      <c r="DV109" s="14">
        <f t="shared" si="522"/>
        <v>36.454063454988827</v>
      </c>
      <c r="DW109" s="14">
        <f>IFERROR(VLOOKUP($A109,ParaFY19!$A$21:$Z$543,7,0),0)</f>
        <v>6860</v>
      </c>
      <c r="DX109" s="14">
        <f t="shared" si="523"/>
        <v>2.2930598735221177</v>
      </c>
      <c r="DY109" s="14">
        <f>IFERROR(VLOOKUP($A109,ConEnroll!$A$7:$S$341,13,0),0)</f>
        <v>3211.1750000000002</v>
      </c>
      <c r="DZ109" s="14">
        <f t="shared" si="524"/>
        <v>1.0733843351832926</v>
      </c>
      <c r="EA109" s="14">
        <f t="shared" si="458"/>
        <v>119128.45614160001</v>
      </c>
      <c r="EB109" s="14">
        <f t="shared" si="525"/>
        <v>39.820507663694237</v>
      </c>
      <c r="EC109" s="14">
        <f t="shared" si="459"/>
        <v>36450940.419875316</v>
      </c>
      <c r="ED109" s="14">
        <f t="shared" si="526"/>
        <v>12184.284085854451</v>
      </c>
      <c r="EE109" s="62"/>
      <c r="EF109" s="14">
        <f t="shared" si="460"/>
        <v>295.6820483237716</v>
      </c>
      <c r="EG109" s="14">
        <f t="shared" si="461"/>
        <v>48.194251957904953</v>
      </c>
      <c r="EH109" s="14">
        <f t="shared" si="462"/>
        <v>3.9232924533438123</v>
      </c>
      <c r="EI109" s="14">
        <f t="shared" si="527"/>
        <v>347.79959273502038</v>
      </c>
      <c r="EJ109" s="37">
        <f t="shared" si="463"/>
        <v>2.9383690143572352E-2</v>
      </c>
      <c r="EK109" s="42"/>
      <c r="EL109" s="14" t="str">
        <f>IFERROR(VLOOKUP($A109,#REF!,27,0),"0")</f>
        <v>0</v>
      </c>
      <c r="EM109" s="14">
        <f t="shared" si="528"/>
        <v>0</v>
      </c>
      <c r="EN109" s="14" t="str">
        <f>IFERROR(VLOOKUP($A109,SpecEd23!#REF!,23,0)," ")</f>
        <v xml:space="preserve"> </v>
      </c>
      <c r="EO109" s="14" t="e">
        <f t="shared" si="529"/>
        <v>#VALUE!</v>
      </c>
      <c r="EP109" s="14">
        <f>IFERROR(VLOOKUP($A109,ECFE!#REF!,24,0),0)</f>
        <v>0</v>
      </c>
      <c r="EQ109" s="14">
        <f t="shared" si="530"/>
        <v>0</v>
      </c>
      <c r="ER109" s="14">
        <f>IFERROR(VLOOKUP($A109,#REF!,30,0),0)</f>
        <v>0</v>
      </c>
      <c r="ES109" s="14">
        <f t="shared" si="531"/>
        <v>0</v>
      </c>
      <c r="ET109" s="14">
        <f>IFERROR(VLOOKUP($A109,#REF!,12,0),0)</f>
        <v>0</v>
      </c>
      <c r="EU109" s="14">
        <f t="shared" si="532"/>
        <v>0</v>
      </c>
      <c r="EV109" s="14">
        <v>0</v>
      </c>
      <c r="EW109" s="14">
        <f t="shared" si="533"/>
        <v>0</v>
      </c>
      <c r="EX109" s="14">
        <f>IFERROR(VLOOKUP($A109,ConEnroll!$A$8:$S$601,16,0),0)</f>
        <v>256</v>
      </c>
      <c r="EY109" s="14">
        <f t="shared" si="534"/>
        <v>8.5571913647472617E-2</v>
      </c>
      <c r="EZ109" s="14">
        <f t="shared" si="535"/>
        <v>256</v>
      </c>
      <c r="FA109" s="14">
        <f t="shared" si="536"/>
        <v>8.5571913647472617E-2</v>
      </c>
      <c r="FB109" s="14" t="e">
        <f t="shared" si="537"/>
        <v>#VALUE!</v>
      </c>
      <c r="FC109" s="14" t="e">
        <f t="shared" si="538"/>
        <v>#VALUE!</v>
      </c>
      <c r="FD109" s="62"/>
      <c r="FE109" s="14">
        <f t="shared" si="464"/>
        <v>10862.177573035029</v>
      </c>
      <c r="FF109" s="14" t="e">
        <f t="shared" si="465"/>
        <v>#VALUE!</v>
      </c>
      <c r="FG109" s="14">
        <f t="shared" si="539"/>
        <v>39.734935750046766</v>
      </c>
      <c r="FH109" s="14" t="e">
        <f t="shared" si="466"/>
        <v>#VALUE!</v>
      </c>
      <c r="FI109" s="37" t="e">
        <f t="shared" si="467"/>
        <v>#VALUE!</v>
      </c>
      <c r="FJ109" s="12"/>
      <c r="FK109" s="14" t="str">
        <f>IFERROR(VLOOKUP($A109,#REF!,27,0),"0")</f>
        <v>0</v>
      </c>
      <c r="FL109" s="14">
        <f t="shared" si="540"/>
        <v>0</v>
      </c>
      <c r="FM109" s="14" t="str">
        <f>IFERROR(VLOOKUP($A109,SpecEd23!$X$22:$Y$610,59,0)," ")</f>
        <v xml:space="preserve"> </v>
      </c>
      <c r="FN109" s="14" t="e">
        <f t="shared" si="541"/>
        <v>#VALUE!</v>
      </c>
      <c r="FO109" s="14">
        <f>IFERROR(VLOOKUP($A109,ECFE!#REF!,26,0),0)</f>
        <v>0</v>
      </c>
      <c r="FP109" s="14">
        <f t="shared" si="542"/>
        <v>0</v>
      </c>
      <c r="FQ109" s="14">
        <f>IFERROR(VLOOKUP($A109,#REF!,16,0),0)</f>
        <v>0</v>
      </c>
      <c r="FR109" s="14">
        <f t="shared" si="543"/>
        <v>0</v>
      </c>
      <c r="FS109" s="14">
        <f>IFERROR(VLOOKUP($A109,#REF!,12,0),0)</f>
        <v>0</v>
      </c>
      <c r="FT109" s="14">
        <f t="shared" si="544"/>
        <v>0</v>
      </c>
      <c r="FU109" s="14">
        <v>0</v>
      </c>
      <c r="FV109" s="14">
        <f t="shared" si="545"/>
        <v>0</v>
      </c>
      <c r="FW109" s="14">
        <f>IFERROR(VLOOKUP($A109,ConEnroll!$A$8:$S$601,16,0),0)</f>
        <v>256</v>
      </c>
      <c r="FX109" s="14">
        <f t="shared" si="546"/>
        <v>8.5571913647472617E-2</v>
      </c>
      <c r="FY109" s="14">
        <f t="shared" si="547"/>
        <v>256</v>
      </c>
      <c r="FZ109" s="14">
        <f t="shared" si="548"/>
        <v>8.5571913647472617E-2</v>
      </c>
      <c r="GA109" s="14" t="e">
        <f t="shared" si="549"/>
        <v>#VALUE!</v>
      </c>
      <c r="GB109" s="14" t="e">
        <f t="shared" si="550"/>
        <v>#VALUE!</v>
      </c>
      <c r="GC109" s="39"/>
      <c r="GD109" s="14">
        <f t="shared" si="468"/>
        <v>-10566.495524711258</v>
      </c>
      <c r="GE109" s="14" t="e">
        <f t="shared" si="469"/>
        <v>#VALUE!</v>
      </c>
      <c r="GF109" s="14">
        <f t="shared" si="470"/>
        <v>-35.811643296702954</v>
      </c>
      <c r="GG109" s="14" t="e">
        <f t="shared" si="471"/>
        <v>#VALUE!</v>
      </c>
      <c r="GH109" s="37" t="e">
        <f t="shared" si="472"/>
        <v>#VALUE!</v>
      </c>
    </row>
    <row r="110" spans="1:190" ht="12.5" x14ac:dyDescent="0.25">
      <c r="A110" s="67">
        <v>279</v>
      </c>
      <c r="B110" s="35">
        <v>1</v>
      </c>
      <c r="C110" s="14">
        <v>3</v>
      </c>
      <c r="D110" s="14"/>
      <c r="E110" s="14"/>
      <c r="F110" s="35" t="s">
        <v>2463</v>
      </c>
      <c r="G110" s="41"/>
      <c r="H110" s="14">
        <f>IFERROR(VLOOKUP($A110,BaseFY22!$A$7:$AK$528,6,0),0)</f>
        <v>21274.400000000001</v>
      </c>
      <c r="I110" s="14">
        <f>IFERROR(VLOOKUP($A110,BaseFY22!$A$7:$AK$528,28,0),0)</f>
        <v>226784008</v>
      </c>
      <c r="J110" s="14">
        <f t="shared" si="473"/>
        <v>10659.948482683412</v>
      </c>
      <c r="K110" s="14">
        <f>IFERROR(VLOOKUP($A110,SpecEd22!$A$21:$BB$605,24,0)," ")</f>
        <v>33843518.373596355</v>
      </c>
      <c r="L110" s="14">
        <f t="shared" si="474"/>
        <v>1590.8095351030513</v>
      </c>
      <c r="M110" s="14">
        <f>IFERROR(VLOOKUP($A110,ECFE!$A$16:$AB$347,7,0),0)</f>
        <v>1684409.2320000001</v>
      </c>
      <c r="N110" s="14">
        <f t="shared" si="441"/>
        <v>79.175404805775955</v>
      </c>
      <c r="O110" s="14">
        <v>0</v>
      </c>
      <c r="P110" s="14">
        <f t="shared" si="441"/>
        <v>0</v>
      </c>
      <c r="Q110" s="14">
        <f>IFERROR(VLOOKUP($A110,ConEnroll!$A$7:$S$337,10,0),0)</f>
        <v>0</v>
      </c>
      <c r="R110" s="14">
        <f t="shared" si="475"/>
        <v>0</v>
      </c>
      <c r="S110" s="14">
        <f t="shared" si="442"/>
        <v>1684409.2320000001</v>
      </c>
      <c r="T110" s="14">
        <f t="shared" si="476"/>
        <v>79.175404805775955</v>
      </c>
      <c r="U110" s="14">
        <f t="shared" si="443"/>
        <v>262311935.60559636</v>
      </c>
      <c r="V110" s="14">
        <f t="shared" si="477"/>
        <v>12329.933422592239</v>
      </c>
      <c r="W110" s="42"/>
      <c r="X110" s="14">
        <f>IFERROR(VLOOKUP($A110,HouseFY22!$A$6:$AJ$528,28,0),0)</f>
        <v>230333364</v>
      </c>
      <c r="Y110" s="14">
        <f t="shared" si="478"/>
        <v>10826.785432256607</v>
      </c>
      <c r="Z110" s="14">
        <f>IFERROR(VLOOKUP($A110,Compens80percent!$A$13:$M$560,12,0),0)</f>
        <v>0</v>
      </c>
      <c r="AA110" s="14">
        <f t="shared" si="478"/>
        <v>0</v>
      </c>
      <c r="AB110" s="14">
        <f t="shared" si="479"/>
        <v>230333364</v>
      </c>
      <c r="AC110" s="14">
        <f t="shared" si="478"/>
        <v>10826.785432256607</v>
      </c>
      <c r="AD110" s="14">
        <f>IFERROR(VLOOKUP(A110,SpecEd22!$A$21:$Z$550,14,0),0)</f>
        <v>34610531.216587454</v>
      </c>
      <c r="AE110" s="14">
        <f t="shared" si="480"/>
        <v>1626.8628594267032</v>
      </c>
      <c r="AF110" s="14">
        <f>IFERROR(VLOOKUP($A110,ECFE!$A$16:$AB$348,8,0),0)</f>
        <v>1718097.4166400002</v>
      </c>
      <c r="AG110" s="14">
        <f t="shared" si="481"/>
        <v>80.758912901891478</v>
      </c>
      <c r="AH110" s="14">
        <f>IFERROR(VLOOKUP(A110,ParaFY19!$A$21:$Z$543,7,0),0)</f>
        <v>151900</v>
      </c>
      <c r="AI110" s="14">
        <f t="shared" si="482"/>
        <v>7.1400368518031057</v>
      </c>
      <c r="AJ110" s="14">
        <f>IFERROR(VLOOKUP(A110,ConEnroll!$A$7:$S$341,13,0),0)</f>
        <v>0</v>
      </c>
      <c r="AK110" s="14">
        <f t="shared" si="483"/>
        <v>0</v>
      </c>
      <c r="AL110" s="14">
        <f t="shared" si="439"/>
        <v>1869997.4166400002</v>
      </c>
      <c r="AM110" s="14">
        <f t="shared" si="484"/>
        <v>87.898949753694581</v>
      </c>
      <c r="AN110" s="14">
        <f t="shared" si="485"/>
        <v>266813892.63322747</v>
      </c>
      <c r="AO110" s="14">
        <f t="shared" si="486"/>
        <v>12541.547241437007</v>
      </c>
      <c r="AP110" s="62"/>
      <c r="AQ110" s="14">
        <f t="shared" si="440"/>
        <v>166.83694957319494</v>
      </c>
      <c r="AR110" s="14">
        <f t="shared" si="444"/>
        <v>36.05332432365185</v>
      </c>
      <c r="AS110" s="14">
        <f t="shared" si="445"/>
        <v>8.7235449479186258</v>
      </c>
      <c r="AT110" s="14">
        <f t="shared" si="487"/>
        <v>211.61381884476543</v>
      </c>
      <c r="AU110" s="37">
        <f t="shared" si="446"/>
        <v>1.7162608393085373E-2</v>
      </c>
      <c r="AV110" s="42"/>
      <c r="AW110" s="14" t="str">
        <f>IFERROR(VLOOKUP($A110,#REF!,27,0),"0")</f>
        <v>0</v>
      </c>
      <c r="AX110" s="14">
        <f t="shared" si="488"/>
        <v>0</v>
      </c>
      <c r="AY110" s="14" t="str">
        <f>IFERROR(VLOOKUP($A110,SpecEd22!#REF!,23,0)," ")</f>
        <v xml:space="preserve"> </v>
      </c>
      <c r="AZ110" s="14" t="e">
        <f t="shared" si="489"/>
        <v>#VALUE!</v>
      </c>
      <c r="BA110" s="14">
        <f>IFERROR(VLOOKUP($A110,ECFE!#REF!,23,0),0)</f>
        <v>0</v>
      </c>
      <c r="BB110" s="14">
        <f t="shared" si="490"/>
        <v>0</v>
      </c>
      <c r="BC110" s="14">
        <f>IFERROR(VLOOKUP($A110,#REF!,17,0),0)</f>
        <v>0</v>
      </c>
      <c r="BD110" s="14">
        <f t="shared" si="491"/>
        <v>0</v>
      </c>
      <c r="BE110" s="14">
        <f>IFERROR(VLOOKUP($A110,#REF!,9,0),0)</f>
        <v>0</v>
      </c>
      <c r="BF110" s="14">
        <f t="shared" si="492"/>
        <v>0</v>
      </c>
      <c r="BG110" s="14">
        <v>0</v>
      </c>
      <c r="BH110" s="14">
        <f t="shared" si="493"/>
        <v>0</v>
      </c>
      <c r="BI110" s="14">
        <f>IFERROR(VLOOKUP($A110,ConEnroll!$A$8:$S$601,15,0),0)</f>
        <v>-18</v>
      </c>
      <c r="BJ110" s="14">
        <f t="shared" si="494"/>
        <v>-8.4608731621103287E-4</v>
      </c>
      <c r="BK110" s="14">
        <f t="shared" si="495"/>
        <v>-18</v>
      </c>
      <c r="BL110" s="14">
        <f t="shared" si="496"/>
        <v>-8.4608731621103287E-4</v>
      </c>
      <c r="BM110" s="14" t="e">
        <f t="shared" si="497"/>
        <v>#VALUE!</v>
      </c>
      <c r="BN110" s="14" t="e">
        <f t="shared" si="498"/>
        <v>#VALUE!</v>
      </c>
      <c r="BO110" s="42"/>
      <c r="BP110" s="14">
        <f t="shared" si="447"/>
        <v>10826.785432256607</v>
      </c>
      <c r="BQ110" s="14" t="e">
        <f t="shared" si="448"/>
        <v>#VALUE!</v>
      </c>
      <c r="BR110" s="14">
        <f t="shared" si="499"/>
        <v>87.899795841010786</v>
      </c>
      <c r="BS110" s="14" t="e">
        <f t="shared" si="449"/>
        <v>#VALUE!</v>
      </c>
      <c r="BT110" s="37" t="e">
        <f t="shared" si="450"/>
        <v>#VALUE!</v>
      </c>
      <c r="BU110" s="41"/>
      <c r="BV110" s="14" t="str">
        <f>IFERROR(VLOOKUP($A110,#REF!,27,0),"0")</f>
        <v>0</v>
      </c>
      <c r="BW110" s="14">
        <f t="shared" si="500"/>
        <v>0</v>
      </c>
      <c r="BX110" s="14" t="str">
        <f>IFERROR(VLOOKUP($A110,SpecEd22!$Z$22:$AV$606,59,0)," ")</f>
        <v xml:space="preserve"> </v>
      </c>
      <c r="BY110" s="14" t="e">
        <f t="shared" si="501"/>
        <v>#VALUE!</v>
      </c>
      <c r="BZ110" s="14">
        <f>IFERROR(VLOOKUP($A110,ECFE!#REF!,25,0),0)</f>
        <v>0</v>
      </c>
      <c r="CA110" s="14">
        <f t="shared" si="502"/>
        <v>0</v>
      </c>
      <c r="CB110" s="14">
        <f>IFERROR(VLOOKUP($A110,#REF!,17,0),0)</f>
        <v>0</v>
      </c>
      <c r="CC110" s="14">
        <f t="shared" si="503"/>
        <v>0</v>
      </c>
      <c r="CD110" s="14">
        <f>IFERROR(VLOOKUP($A110,#REF!,9,0),0)</f>
        <v>0</v>
      </c>
      <c r="CE110" s="14">
        <f t="shared" si="504"/>
        <v>0</v>
      </c>
      <c r="CF110" s="14">
        <v>0</v>
      </c>
      <c r="CG110" s="14">
        <f t="shared" si="505"/>
        <v>0</v>
      </c>
      <c r="CH110" s="14">
        <f>IFERROR(VLOOKUP($A110,ConEnroll!$A$8:$S$601,15,0),0)</f>
        <v>-18</v>
      </c>
      <c r="CI110" s="14">
        <f t="shared" si="506"/>
        <v>-8.4608731621103287E-4</v>
      </c>
      <c r="CJ110" s="14">
        <f t="shared" si="507"/>
        <v>-18</v>
      </c>
      <c r="CK110" s="14">
        <f t="shared" si="508"/>
        <v>-8.4608731621103287E-4</v>
      </c>
      <c r="CL110" s="14" t="e">
        <f t="shared" si="509"/>
        <v>#VALUE!</v>
      </c>
      <c r="CM110" s="14" t="e">
        <f t="shared" si="510"/>
        <v>#VALUE!</v>
      </c>
      <c r="CN110" s="42"/>
      <c r="CO110" s="14">
        <f t="shared" si="451"/>
        <v>-10659.948482683412</v>
      </c>
      <c r="CP110" s="14" t="e">
        <f t="shared" si="452"/>
        <v>#VALUE!</v>
      </c>
      <c r="CQ110" s="14">
        <f t="shared" si="453"/>
        <v>-79.17625089309216</v>
      </c>
      <c r="CR110" s="14" t="e">
        <f t="shared" si="454"/>
        <v>#VALUE!</v>
      </c>
      <c r="CS110" s="37" t="e">
        <f t="shared" si="455"/>
        <v>#VALUE!</v>
      </c>
      <c r="CT110" s="239"/>
      <c r="CU110" s="239"/>
      <c r="CV110" s="468"/>
      <c r="CW110" s="14">
        <f>IFERROR(VLOOKUP($A110,BaseFY23!$A$7:$AK$527,6,0),0)</f>
        <v>21778.628248000001</v>
      </c>
      <c r="CX110" s="14">
        <f>IFERROR(VLOOKUP($A110,BaseFY23!$A$7:$AN$528,28,0),0)</f>
        <v>233700029.75</v>
      </c>
      <c r="CY110" s="14">
        <f t="shared" si="511"/>
        <v>10730.704757378895</v>
      </c>
      <c r="CZ110" s="14">
        <f>IFERROR(VLOOKUP($A110,SpecEd23!$A$21:$BB$605,23,0)," ")</f>
        <v>35003638.280638188</v>
      </c>
      <c r="DA110" s="14">
        <f t="shared" si="512"/>
        <v>1607.2471545058252</v>
      </c>
      <c r="DB110" s="14">
        <f>IFERROR(VLOOKUP($A110,ECFE!$A$16:$AB$347,7,0),0)</f>
        <v>1684409.2320000001</v>
      </c>
      <c r="DC110" s="14">
        <f t="shared" si="513"/>
        <v>77.342301490209081</v>
      </c>
      <c r="DD110" s="14">
        <v>0</v>
      </c>
      <c r="DE110" s="14">
        <f t="shared" si="514"/>
        <v>0</v>
      </c>
      <c r="DF110" s="14">
        <f>IFERROR(VLOOKUP($A110,ConEnroll!$A$7:$S$338,10,0),0)</f>
        <v>0</v>
      </c>
      <c r="DG110" s="14">
        <f t="shared" si="515"/>
        <v>0</v>
      </c>
      <c r="DH110" s="14">
        <f t="shared" si="456"/>
        <v>1684409.2320000001</v>
      </c>
      <c r="DI110" s="14">
        <f t="shared" si="516"/>
        <v>77.342301490209081</v>
      </c>
      <c r="DJ110" s="14">
        <f t="shared" si="457"/>
        <v>270388077.26263821</v>
      </c>
      <c r="DK110" s="14">
        <f t="shared" si="517"/>
        <v>12415.294213374931</v>
      </c>
      <c r="DL110" s="42"/>
      <c r="DM110" s="14">
        <f>IFERROR(VLOOKUP($A110,HouseFY23!$A$7:$AJ$528,28,0),0)</f>
        <v>240726628.75</v>
      </c>
      <c r="DN110" s="14">
        <f t="shared" si="518"/>
        <v>11053.342111760719</v>
      </c>
      <c r="DO110" s="14">
        <f>IFERROR(VLOOKUP($A110,Compens80percent!$A$13:$M$560,12,0),0)</f>
        <v>0</v>
      </c>
      <c r="DP110" s="14">
        <f t="shared" si="518"/>
        <v>0</v>
      </c>
      <c r="DQ110" s="14">
        <f t="shared" si="519"/>
        <v>240726628.75</v>
      </c>
      <c r="DR110" s="14">
        <f t="shared" si="520"/>
        <v>11315.319292200955</v>
      </c>
      <c r="DS110" s="14">
        <f>IFERROR(VLOOKUP($A110,SpecEd23!$A$21:$Z$550,14,0),0)</f>
        <v>36739071.757337704</v>
      </c>
      <c r="DT110" s="14">
        <f t="shared" si="521"/>
        <v>1686.9323145139579</v>
      </c>
      <c r="DU110" s="14">
        <f>IFERROR(VLOOKUP($A110,ECFE!$A$16:$AB$347,9,0),0)</f>
        <v>1752459.3649728</v>
      </c>
      <c r="DV110" s="14">
        <f t="shared" si="522"/>
        <v>80.46693047041353</v>
      </c>
      <c r="DW110" s="14">
        <f>IFERROR(VLOOKUP($A110,ParaFY19!$A$21:$Z$543,7,0),0)</f>
        <v>151900</v>
      </c>
      <c r="DX110" s="14">
        <f t="shared" si="523"/>
        <v>6.9747276215135106</v>
      </c>
      <c r="DY110" s="14">
        <f>IFERROR(VLOOKUP($A110,ConEnroll!$A$7:$S$341,13,0),0)</f>
        <v>0</v>
      </c>
      <c r="DZ110" s="14">
        <f t="shared" si="524"/>
        <v>0</v>
      </c>
      <c r="EA110" s="14">
        <f t="shared" si="458"/>
        <v>1904359.3649728</v>
      </c>
      <c r="EB110" s="14">
        <f t="shared" si="525"/>
        <v>87.441658091927039</v>
      </c>
      <c r="EC110" s="14">
        <f t="shared" si="459"/>
        <v>279370059.87231052</v>
      </c>
      <c r="ED110" s="14">
        <f t="shared" si="526"/>
        <v>12827.716084366606</v>
      </c>
      <c r="EE110" s="62"/>
      <c r="EF110" s="14">
        <f t="shared" si="460"/>
        <v>322.63735438182448</v>
      </c>
      <c r="EG110" s="14">
        <f t="shared" si="461"/>
        <v>79.685160008132698</v>
      </c>
      <c r="EH110" s="14">
        <f t="shared" si="462"/>
        <v>10.099356601717957</v>
      </c>
      <c r="EI110" s="14">
        <f t="shared" si="527"/>
        <v>412.42187099167512</v>
      </c>
      <c r="EJ110" s="37">
        <f t="shared" si="463"/>
        <v>3.3218856025769829E-2</v>
      </c>
      <c r="EK110" s="42"/>
      <c r="EL110" s="14" t="str">
        <f>IFERROR(VLOOKUP($A110,#REF!,27,0),"0")</f>
        <v>0</v>
      </c>
      <c r="EM110" s="14">
        <f t="shared" si="528"/>
        <v>0</v>
      </c>
      <c r="EN110" s="14" t="str">
        <f>IFERROR(VLOOKUP($A110,SpecEd23!#REF!,23,0)," ")</f>
        <v xml:space="preserve"> </v>
      </c>
      <c r="EO110" s="14" t="e">
        <f t="shared" si="529"/>
        <v>#VALUE!</v>
      </c>
      <c r="EP110" s="14">
        <f>IFERROR(VLOOKUP($A110,ECFE!#REF!,24,0),0)</f>
        <v>0</v>
      </c>
      <c r="EQ110" s="14">
        <f t="shared" si="530"/>
        <v>0</v>
      </c>
      <c r="ER110" s="14">
        <f>IFERROR(VLOOKUP($A110,#REF!,30,0),0)</f>
        <v>0</v>
      </c>
      <c r="ES110" s="14">
        <f t="shared" si="531"/>
        <v>0</v>
      </c>
      <c r="ET110" s="14">
        <f>IFERROR(VLOOKUP($A110,#REF!,12,0),0)</f>
        <v>0</v>
      </c>
      <c r="EU110" s="14">
        <f t="shared" si="532"/>
        <v>0</v>
      </c>
      <c r="EV110" s="14">
        <v>0</v>
      </c>
      <c r="EW110" s="14">
        <f t="shared" si="533"/>
        <v>0</v>
      </c>
      <c r="EX110" s="14">
        <f>IFERROR(VLOOKUP($A110,ConEnroll!$A$8:$S$601,16,0),0)</f>
        <v>261</v>
      </c>
      <c r="EY110" s="14">
        <f t="shared" si="534"/>
        <v>1.1984225867116697E-2</v>
      </c>
      <c r="EZ110" s="14">
        <f t="shared" si="535"/>
        <v>261</v>
      </c>
      <c r="FA110" s="14">
        <f t="shared" si="536"/>
        <v>1.1984225867116697E-2</v>
      </c>
      <c r="FB110" s="14" t="e">
        <f t="shared" si="537"/>
        <v>#VALUE!</v>
      </c>
      <c r="FC110" s="14" t="e">
        <f t="shared" si="538"/>
        <v>#VALUE!</v>
      </c>
      <c r="FD110" s="62"/>
      <c r="FE110" s="14">
        <f t="shared" si="464"/>
        <v>11053.342111760719</v>
      </c>
      <c r="FF110" s="14" t="e">
        <f t="shared" si="465"/>
        <v>#VALUE!</v>
      </c>
      <c r="FG110" s="14">
        <f t="shared" si="539"/>
        <v>87.429673866059929</v>
      </c>
      <c r="FH110" s="14" t="e">
        <f t="shared" si="466"/>
        <v>#VALUE!</v>
      </c>
      <c r="FI110" s="37" t="e">
        <f t="shared" si="467"/>
        <v>#VALUE!</v>
      </c>
      <c r="FJ110" s="12"/>
      <c r="FK110" s="14" t="str">
        <f>IFERROR(VLOOKUP($A110,#REF!,27,0),"0")</f>
        <v>0</v>
      </c>
      <c r="FL110" s="14">
        <f t="shared" si="540"/>
        <v>0</v>
      </c>
      <c r="FM110" s="14" t="str">
        <f>IFERROR(VLOOKUP($A110,SpecEd23!$X$22:$Y$610,59,0)," ")</f>
        <v xml:space="preserve"> </v>
      </c>
      <c r="FN110" s="14" t="e">
        <f t="shared" si="541"/>
        <v>#VALUE!</v>
      </c>
      <c r="FO110" s="14">
        <f>IFERROR(VLOOKUP($A110,ECFE!#REF!,26,0),0)</f>
        <v>0</v>
      </c>
      <c r="FP110" s="14">
        <f t="shared" si="542"/>
        <v>0</v>
      </c>
      <c r="FQ110" s="14">
        <f>IFERROR(VLOOKUP($A110,#REF!,16,0),0)</f>
        <v>0</v>
      </c>
      <c r="FR110" s="14">
        <f t="shared" si="543"/>
        <v>0</v>
      </c>
      <c r="FS110" s="14">
        <f>IFERROR(VLOOKUP($A110,#REF!,12,0),0)</f>
        <v>0</v>
      </c>
      <c r="FT110" s="14">
        <f t="shared" si="544"/>
        <v>0</v>
      </c>
      <c r="FU110" s="14">
        <v>0</v>
      </c>
      <c r="FV110" s="14">
        <f t="shared" si="545"/>
        <v>0</v>
      </c>
      <c r="FW110" s="14">
        <f>IFERROR(VLOOKUP($A110,ConEnroll!$A$8:$S$601,16,0),0)</f>
        <v>261</v>
      </c>
      <c r="FX110" s="14">
        <f t="shared" si="546"/>
        <v>1.1984225867116697E-2</v>
      </c>
      <c r="FY110" s="14">
        <f t="shared" si="547"/>
        <v>261</v>
      </c>
      <c r="FZ110" s="14">
        <f t="shared" si="548"/>
        <v>1.1984225867116697E-2</v>
      </c>
      <c r="GA110" s="14" t="e">
        <f t="shared" si="549"/>
        <v>#VALUE!</v>
      </c>
      <c r="GB110" s="14" t="e">
        <f t="shared" si="550"/>
        <v>#VALUE!</v>
      </c>
      <c r="GC110" s="39"/>
      <c r="GD110" s="14">
        <f t="shared" si="468"/>
        <v>-10730.704757378895</v>
      </c>
      <c r="GE110" s="14" t="e">
        <f t="shared" si="469"/>
        <v>#VALUE!</v>
      </c>
      <c r="GF110" s="14">
        <f t="shared" si="470"/>
        <v>-77.330317264341971</v>
      </c>
      <c r="GG110" s="14" t="e">
        <f t="shared" si="471"/>
        <v>#VALUE!</v>
      </c>
      <c r="GH110" s="37" t="e">
        <f t="shared" si="472"/>
        <v>#VALUE!</v>
      </c>
    </row>
    <row r="111" spans="1:190" ht="12.5" x14ac:dyDescent="0.25">
      <c r="A111" s="67">
        <v>280</v>
      </c>
      <c r="B111" s="35">
        <v>1</v>
      </c>
      <c r="C111" s="14">
        <v>2</v>
      </c>
      <c r="D111" s="14"/>
      <c r="E111" s="14"/>
      <c r="F111" s="35" t="s">
        <v>2464</v>
      </c>
      <c r="G111" s="41"/>
      <c r="H111" s="14">
        <f>IFERROR(VLOOKUP($A111,BaseFY22!$A$7:$AK$528,6,0),0)</f>
        <v>4004.6</v>
      </c>
      <c r="I111" s="14">
        <f>IFERROR(VLOOKUP($A111,BaseFY22!$A$7:$AK$528,28,0),0)</f>
        <v>44767990.5</v>
      </c>
      <c r="J111" s="14">
        <f t="shared" si="473"/>
        <v>11179.141612146032</v>
      </c>
      <c r="K111" s="14">
        <f>IFERROR(VLOOKUP($A111,SpecEd22!$A$21:$BB$605,24,0)," ")</f>
        <v>6664270.1910779607</v>
      </c>
      <c r="L111" s="14">
        <f t="shared" si="474"/>
        <v>1664.1537709329173</v>
      </c>
      <c r="M111" s="14">
        <f>IFERROR(VLOOKUP($A111,ECFE!$A$16:$AB$347,7,0),0)</f>
        <v>376998.33600000001</v>
      </c>
      <c r="N111" s="14">
        <f t="shared" si="441"/>
        <v>94.141321480297663</v>
      </c>
      <c r="O111" s="14">
        <v>0</v>
      </c>
      <c r="P111" s="14">
        <f t="shared" si="441"/>
        <v>0</v>
      </c>
      <c r="Q111" s="14">
        <f>IFERROR(VLOOKUP($A111,ConEnroll!$A$7:$S$337,10,0),0)</f>
        <v>32557.41</v>
      </c>
      <c r="R111" s="14">
        <f t="shared" si="475"/>
        <v>8.130002996553964</v>
      </c>
      <c r="S111" s="14">
        <f t="shared" si="442"/>
        <v>409555.74599999998</v>
      </c>
      <c r="T111" s="14">
        <f t="shared" si="476"/>
        <v>102.27132447685162</v>
      </c>
      <c r="U111" s="14">
        <f t="shared" si="443"/>
        <v>51841816.437077962</v>
      </c>
      <c r="V111" s="14">
        <f t="shared" si="477"/>
        <v>12945.566707555801</v>
      </c>
      <c r="W111" s="42"/>
      <c r="X111" s="14">
        <f>IFERROR(VLOOKUP($A111,HouseFY22!$A$6:$AJ$528,28,0),0)</f>
        <v>46179199.461130999</v>
      </c>
      <c r="Y111" s="14">
        <f t="shared" si="478"/>
        <v>11531.538595897468</v>
      </c>
      <c r="Z111" s="14">
        <f>IFERROR(VLOOKUP($A111,Compens80percent!$A$13:$M$560,12,0),0)</f>
        <v>0</v>
      </c>
      <c r="AA111" s="14">
        <f t="shared" si="478"/>
        <v>0</v>
      </c>
      <c r="AB111" s="14">
        <f t="shared" si="479"/>
        <v>46179199.461130999</v>
      </c>
      <c r="AC111" s="14">
        <f t="shared" si="478"/>
        <v>11531.538595897468</v>
      </c>
      <c r="AD111" s="14">
        <f>IFERROR(VLOOKUP(A111,SpecEd22!$A$21:$Z$550,14,0),0)</f>
        <v>6840228.9248003531</v>
      </c>
      <c r="AE111" s="14">
        <f t="shared" si="480"/>
        <v>1708.0929243371006</v>
      </c>
      <c r="AF111" s="14">
        <f>IFERROR(VLOOKUP($A111,ECFE!$A$16:$AB$348,8,0),0)</f>
        <v>384538.30272000004</v>
      </c>
      <c r="AG111" s="14">
        <f t="shared" si="481"/>
        <v>96.024147909903618</v>
      </c>
      <c r="AH111" s="14">
        <f>IFERROR(VLOOKUP(A111,ParaFY19!$A$21:$Z$543,7,0),0)</f>
        <v>12936</v>
      </c>
      <c r="AI111" s="14">
        <f t="shared" si="482"/>
        <v>3.2302851720521399</v>
      </c>
      <c r="AJ111" s="14">
        <f>IFERROR(VLOOKUP(A111,ConEnroll!$A$7:$S$341,13,0),0)</f>
        <v>40696.762499999997</v>
      </c>
      <c r="AK111" s="14">
        <f t="shared" si="483"/>
        <v>10.162503745692453</v>
      </c>
      <c r="AL111" s="14">
        <f t="shared" si="439"/>
        <v>438171.06522000005</v>
      </c>
      <c r="AM111" s="14">
        <f t="shared" si="484"/>
        <v>109.41693682764821</v>
      </c>
      <c r="AN111" s="14">
        <f t="shared" si="485"/>
        <v>53457599.451151349</v>
      </c>
      <c r="AO111" s="14">
        <f t="shared" si="486"/>
        <v>13349.048457062216</v>
      </c>
      <c r="AP111" s="62"/>
      <c r="AQ111" s="14">
        <f t="shared" si="440"/>
        <v>352.39698375143598</v>
      </c>
      <c r="AR111" s="14">
        <f t="shared" si="444"/>
        <v>43.939153404183344</v>
      </c>
      <c r="AS111" s="14">
        <f t="shared" si="445"/>
        <v>7.145612350796597</v>
      </c>
      <c r="AT111" s="14">
        <f t="shared" si="487"/>
        <v>403.48174950641589</v>
      </c>
      <c r="AU111" s="37">
        <f t="shared" si="446"/>
        <v>3.1167561731455139E-2</v>
      </c>
      <c r="AV111" s="42"/>
      <c r="AW111" s="14" t="str">
        <f>IFERROR(VLOOKUP($A111,#REF!,27,0),"0")</f>
        <v>0</v>
      </c>
      <c r="AX111" s="14">
        <f t="shared" si="488"/>
        <v>0</v>
      </c>
      <c r="AY111" s="14" t="str">
        <f>IFERROR(VLOOKUP($A111,SpecEd22!#REF!,23,0)," ")</f>
        <v xml:space="preserve"> </v>
      </c>
      <c r="AZ111" s="14" t="e">
        <f t="shared" si="489"/>
        <v>#VALUE!</v>
      </c>
      <c r="BA111" s="14">
        <f>IFERROR(VLOOKUP($A111,ECFE!#REF!,23,0),0)</f>
        <v>0</v>
      </c>
      <c r="BB111" s="14">
        <f t="shared" si="490"/>
        <v>0</v>
      </c>
      <c r="BC111" s="14">
        <f>IFERROR(VLOOKUP($A111,#REF!,17,0),0)</f>
        <v>0</v>
      </c>
      <c r="BD111" s="14">
        <f t="shared" si="491"/>
        <v>0</v>
      </c>
      <c r="BE111" s="14">
        <f>IFERROR(VLOOKUP($A111,#REF!,9,0),0)</f>
        <v>0</v>
      </c>
      <c r="BF111" s="14">
        <f t="shared" si="492"/>
        <v>0</v>
      </c>
      <c r="BG111" s="14">
        <v>0</v>
      </c>
      <c r="BH111" s="14">
        <f t="shared" si="493"/>
        <v>0</v>
      </c>
      <c r="BI111" s="14">
        <f>IFERROR(VLOOKUP($A111,ConEnroll!$A$8:$S$601,15,0),0)</f>
        <v>-16</v>
      </c>
      <c r="BJ111" s="14">
        <f t="shared" si="494"/>
        <v>-3.9954052839234885E-3</v>
      </c>
      <c r="BK111" s="14">
        <f t="shared" si="495"/>
        <v>-16</v>
      </c>
      <c r="BL111" s="14">
        <f t="shared" si="496"/>
        <v>-3.9954052839234885E-3</v>
      </c>
      <c r="BM111" s="14" t="e">
        <f t="shared" si="497"/>
        <v>#VALUE!</v>
      </c>
      <c r="BN111" s="14" t="e">
        <f t="shared" si="498"/>
        <v>#VALUE!</v>
      </c>
      <c r="BO111" s="42"/>
      <c r="BP111" s="14">
        <f t="shared" si="447"/>
        <v>11531.538595897468</v>
      </c>
      <c r="BQ111" s="14" t="e">
        <f t="shared" si="448"/>
        <v>#VALUE!</v>
      </c>
      <c r="BR111" s="14">
        <f t="shared" si="499"/>
        <v>109.42093223293213</v>
      </c>
      <c r="BS111" s="14" t="e">
        <f t="shared" si="449"/>
        <v>#VALUE!</v>
      </c>
      <c r="BT111" s="37" t="e">
        <f t="shared" si="450"/>
        <v>#VALUE!</v>
      </c>
      <c r="BU111" s="41"/>
      <c r="BV111" s="14" t="str">
        <f>IFERROR(VLOOKUP($A111,#REF!,27,0),"0")</f>
        <v>0</v>
      </c>
      <c r="BW111" s="14">
        <f t="shared" si="500"/>
        <v>0</v>
      </c>
      <c r="BX111" s="14" t="str">
        <f>IFERROR(VLOOKUP($A111,SpecEd22!$Z$22:$AV$606,59,0)," ")</f>
        <v xml:space="preserve"> </v>
      </c>
      <c r="BY111" s="14" t="e">
        <f t="shared" si="501"/>
        <v>#VALUE!</v>
      </c>
      <c r="BZ111" s="14">
        <f>IFERROR(VLOOKUP($A111,ECFE!#REF!,25,0),0)</f>
        <v>0</v>
      </c>
      <c r="CA111" s="14">
        <f t="shared" si="502"/>
        <v>0</v>
      </c>
      <c r="CB111" s="14">
        <f>IFERROR(VLOOKUP($A111,#REF!,17,0),0)</f>
        <v>0</v>
      </c>
      <c r="CC111" s="14">
        <f t="shared" si="503"/>
        <v>0</v>
      </c>
      <c r="CD111" s="14">
        <f>IFERROR(VLOOKUP($A111,#REF!,9,0),0)</f>
        <v>0</v>
      </c>
      <c r="CE111" s="14">
        <f t="shared" si="504"/>
        <v>0</v>
      </c>
      <c r="CF111" s="14">
        <v>0</v>
      </c>
      <c r="CG111" s="14">
        <f t="shared" si="505"/>
        <v>0</v>
      </c>
      <c r="CH111" s="14">
        <f>IFERROR(VLOOKUP($A111,ConEnroll!$A$8:$S$601,15,0),0)</f>
        <v>-16</v>
      </c>
      <c r="CI111" s="14">
        <f t="shared" si="506"/>
        <v>-3.9954052839234885E-3</v>
      </c>
      <c r="CJ111" s="14">
        <f t="shared" si="507"/>
        <v>-16</v>
      </c>
      <c r="CK111" s="14">
        <f t="shared" si="508"/>
        <v>-3.9954052839234885E-3</v>
      </c>
      <c r="CL111" s="14" t="e">
        <f t="shared" si="509"/>
        <v>#VALUE!</v>
      </c>
      <c r="CM111" s="14" t="e">
        <f t="shared" si="510"/>
        <v>#VALUE!</v>
      </c>
      <c r="CN111" s="42"/>
      <c r="CO111" s="14">
        <f t="shared" si="451"/>
        <v>-11179.141612146032</v>
      </c>
      <c r="CP111" s="14" t="e">
        <f t="shared" si="452"/>
        <v>#VALUE!</v>
      </c>
      <c r="CQ111" s="14">
        <f t="shared" si="453"/>
        <v>-102.27531988213553</v>
      </c>
      <c r="CR111" s="14" t="e">
        <f t="shared" si="454"/>
        <v>#VALUE!</v>
      </c>
      <c r="CS111" s="37" t="e">
        <f t="shared" si="455"/>
        <v>#VALUE!</v>
      </c>
      <c r="CT111" s="239"/>
      <c r="CU111" s="239"/>
      <c r="CV111" s="468"/>
      <c r="CW111" s="14">
        <f>IFERROR(VLOOKUP($A111,BaseFY23!$A$7:$AK$527,6,0),0)</f>
        <v>3964.739525</v>
      </c>
      <c r="CX111" s="14">
        <f>IFERROR(VLOOKUP($A111,BaseFY23!$A$7:$AN$528,28,0),0)</f>
        <v>44270228.25</v>
      </c>
      <c r="CY111" s="14">
        <f t="shared" si="511"/>
        <v>11165.986559987192</v>
      </c>
      <c r="CZ111" s="14">
        <f>IFERROR(VLOOKUP($A111,SpecEd23!$A$21:$BB$605,23,0)," ")</f>
        <v>6857579.0159062948</v>
      </c>
      <c r="DA111" s="14">
        <f t="shared" si="512"/>
        <v>1729.6417514102127</v>
      </c>
      <c r="DB111" s="14">
        <f>IFERROR(VLOOKUP($A111,ECFE!$A$16:$AB$347,7,0),0)</f>
        <v>376998.33600000001</v>
      </c>
      <c r="DC111" s="14">
        <f t="shared" si="513"/>
        <v>95.087794197526762</v>
      </c>
      <c r="DD111" s="14">
        <v>0</v>
      </c>
      <c r="DE111" s="14">
        <f t="shared" si="514"/>
        <v>0</v>
      </c>
      <c r="DF111" s="14">
        <f>IFERROR(VLOOKUP($A111,ConEnroll!$A$7:$S$338,10,0),0)</f>
        <v>32557.41</v>
      </c>
      <c r="DG111" s="14">
        <f t="shared" si="515"/>
        <v>8.2117399629172354</v>
      </c>
      <c r="DH111" s="14">
        <f t="shared" si="456"/>
        <v>409555.74599999998</v>
      </c>
      <c r="DI111" s="14">
        <f t="shared" si="516"/>
        <v>103.299534160444</v>
      </c>
      <c r="DJ111" s="14">
        <f t="shared" si="457"/>
        <v>51537363.011906296</v>
      </c>
      <c r="DK111" s="14">
        <f t="shared" si="517"/>
        <v>12998.927845557848</v>
      </c>
      <c r="DL111" s="42"/>
      <c r="DM111" s="14">
        <f>IFERROR(VLOOKUP($A111,HouseFY23!$A$7:$AJ$528,28,0),0)</f>
        <v>46381558.009999998</v>
      </c>
      <c r="DN111" s="14">
        <f t="shared" si="518"/>
        <v>11698.51328631734</v>
      </c>
      <c r="DO111" s="14">
        <f>IFERROR(VLOOKUP($A111,Compens80percent!$A$13:$M$560,12,0),0)</f>
        <v>0</v>
      </c>
      <c r="DP111" s="14">
        <f t="shared" si="518"/>
        <v>0</v>
      </c>
      <c r="DQ111" s="14">
        <f t="shared" si="519"/>
        <v>46381558.009999998</v>
      </c>
      <c r="DR111" s="14">
        <f t="shared" si="520"/>
        <v>11582.070121859861</v>
      </c>
      <c r="DS111" s="14">
        <f>IFERROR(VLOOKUP($A111,SpecEd23!$A$21:$Z$550,14,0),0)</f>
        <v>7222220.0566514302</v>
      </c>
      <c r="DT111" s="14">
        <f t="shared" si="521"/>
        <v>1821.6127468427906</v>
      </c>
      <c r="DU111" s="14">
        <f>IFERROR(VLOOKUP($A111,ECFE!$A$16:$AB$347,9,0),0)</f>
        <v>392229.06877439999</v>
      </c>
      <c r="DV111" s="14">
        <f t="shared" si="522"/>
        <v>98.929341083106834</v>
      </c>
      <c r="DW111" s="14">
        <f>IFERROR(VLOOKUP($A111,ParaFY19!$A$21:$Z$543,7,0),0)</f>
        <v>12936</v>
      </c>
      <c r="DX111" s="14">
        <f t="shared" si="523"/>
        <v>3.262761631232256</v>
      </c>
      <c r="DY111" s="14">
        <f>IFERROR(VLOOKUP($A111,ConEnroll!$A$7:$S$341,13,0),0)</f>
        <v>40696.762499999997</v>
      </c>
      <c r="DZ111" s="14">
        <f t="shared" si="524"/>
        <v>10.264674953646544</v>
      </c>
      <c r="EA111" s="14">
        <f t="shared" si="458"/>
        <v>445861.8312744</v>
      </c>
      <c r="EB111" s="14">
        <f t="shared" si="525"/>
        <v>112.45677766798565</v>
      </c>
      <c r="EC111" s="14">
        <f t="shared" si="459"/>
        <v>54049639.897925824</v>
      </c>
      <c r="ED111" s="14">
        <f t="shared" si="526"/>
        <v>13632.582810828115</v>
      </c>
      <c r="EE111" s="62"/>
      <c r="EF111" s="14">
        <f t="shared" si="460"/>
        <v>532.52672633014845</v>
      </c>
      <c r="EG111" s="14">
        <f t="shared" si="461"/>
        <v>91.970995432577865</v>
      </c>
      <c r="EH111" s="14">
        <f t="shared" si="462"/>
        <v>9.1572435075416507</v>
      </c>
      <c r="EI111" s="14">
        <f t="shared" si="527"/>
        <v>633.65496527026801</v>
      </c>
      <c r="EJ111" s="37">
        <f t="shared" si="463"/>
        <v>4.8746709943990364E-2</v>
      </c>
      <c r="EK111" s="42"/>
      <c r="EL111" s="14" t="str">
        <f>IFERROR(VLOOKUP($A111,#REF!,27,0),"0")</f>
        <v>0</v>
      </c>
      <c r="EM111" s="14">
        <f t="shared" si="528"/>
        <v>0</v>
      </c>
      <c r="EN111" s="14" t="str">
        <f>IFERROR(VLOOKUP($A111,SpecEd23!#REF!,23,0)," ")</f>
        <v xml:space="preserve"> </v>
      </c>
      <c r="EO111" s="14" t="e">
        <f t="shared" si="529"/>
        <v>#VALUE!</v>
      </c>
      <c r="EP111" s="14">
        <f>IFERROR(VLOOKUP($A111,ECFE!#REF!,24,0),0)</f>
        <v>0</v>
      </c>
      <c r="EQ111" s="14">
        <f t="shared" si="530"/>
        <v>0</v>
      </c>
      <c r="ER111" s="14">
        <f>IFERROR(VLOOKUP($A111,#REF!,30,0),0)</f>
        <v>0</v>
      </c>
      <c r="ES111" s="14">
        <f t="shared" si="531"/>
        <v>0</v>
      </c>
      <c r="ET111" s="14">
        <f>IFERROR(VLOOKUP($A111,#REF!,12,0),0)</f>
        <v>0</v>
      </c>
      <c r="EU111" s="14">
        <f t="shared" si="532"/>
        <v>0</v>
      </c>
      <c r="EV111" s="14">
        <v>0</v>
      </c>
      <c r="EW111" s="14">
        <f t="shared" si="533"/>
        <v>0</v>
      </c>
      <c r="EX111" s="14">
        <f>IFERROR(VLOOKUP($A111,ConEnroll!$A$8:$S$601,16,0),0)</f>
        <v>264</v>
      </c>
      <c r="EY111" s="14">
        <f t="shared" si="534"/>
        <v>6.6586972065964409E-2</v>
      </c>
      <c r="EZ111" s="14">
        <f t="shared" si="535"/>
        <v>264</v>
      </c>
      <c r="FA111" s="14">
        <f t="shared" si="536"/>
        <v>6.6586972065964409E-2</v>
      </c>
      <c r="FB111" s="14" t="e">
        <f t="shared" si="537"/>
        <v>#VALUE!</v>
      </c>
      <c r="FC111" s="14" t="e">
        <f t="shared" si="538"/>
        <v>#VALUE!</v>
      </c>
      <c r="FD111" s="62"/>
      <c r="FE111" s="14">
        <f t="shared" si="464"/>
        <v>11698.51328631734</v>
      </c>
      <c r="FF111" s="14" t="e">
        <f t="shared" si="465"/>
        <v>#VALUE!</v>
      </c>
      <c r="FG111" s="14">
        <f t="shared" si="539"/>
        <v>112.39019069591969</v>
      </c>
      <c r="FH111" s="14" t="e">
        <f t="shared" si="466"/>
        <v>#VALUE!</v>
      </c>
      <c r="FI111" s="37" t="e">
        <f t="shared" si="467"/>
        <v>#VALUE!</v>
      </c>
      <c r="FJ111" s="12"/>
      <c r="FK111" s="14" t="str">
        <f>IFERROR(VLOOKUP($A111,#REF!,27,0),"0")</f>
        <v>0</v>
      </c>
      <c r="FL111" s="14">
        <f t="shared" si="540"/>
        <v>0</v>
      </c>
      <c r="FM111" s="14" t="str">
        <f>IFERROR(VLOOKUP($A111,SpecEd23!$X$22:$Y$610,59,0)," ")</f>
        <v xml:space="preserve"> </v>
      </c>
      <c r="FN111" s="14" t="e">
        <f t="shared" si="541"/>
        <v>#VALUE!</v>
      </c>
      <c r="FO111" s="14">
        <f>IFERROR(VLOOKUP($A111,ECFE!#REF!,26,0),0)</f>
        <v>0</v>
      </c>
      <c r="FP111" s="14">
        <f t="shared" si="542"/>
        <v>0</v>
      </c>
      <c r="FQ111" s="14">
        <f>IFERROR(VLOOKUP($A111,#REF!,16,0),0)</f>
        <v>0</v>
      </c>
      <c r="FR111" s="14">
        <f t="shared" si="543"/>
        <v>0</v>
      </c>
      <c r="FS111" s="14">
        <f>IFERROR(VLOOKUP($A111,#REF!,12,0),0)</f>
        <v>0</v>
      </c>
      <c r="FT111" s="14">
        <f t="shared" si="544"/>
        <v>0</v>
      </c>
      <c r="FU111" s="14">
        <v>0</v>
      </c>
      <c r="FV111" s="14">
        <f t="shared" si="545"/>
        <v>0</v>
      </c>
      <c r="FW111" s="14">
        <f>IFERROR(VLOOKUP($A111,ConEnroll!$A$8:$S$601,16,0),0)</f>
        <v>264</v>
      </c>
      <c r="FX111" s="14">
        <f t="shared" si="546"/>
        <v>6.6586972065964409E-2</v>
      </c>
      <c r="FY111" s="14">
        <f t="shared" si="547"/>
        <v>264</v>
      </c>
      <c r="FZ111" s="14">
        <f t="shared" si="548"/>
        <v>6.6586972065964409E-2</v>
      </c>
      <c r="GA111" s="14" t="e">
        <f t="shared" si="549"/>
        <v>#VALUE!</v>
      </c>
      <c r="GB111" s="14" t="e">
        <f t="shared" si="550"/>
        <v>#VALUE!</v>
      </c>
      <c r="GC111" s="39"/>
      <c r="GD111" s="14">
        <f t="shared" si="468"/>
        <v>-11165.986559987192</v>
      </c>
      <c r="GE111" s="14" t="e">
        <f t="shared" si="469"/>
        <v>#VALUE!</v>
      </c>
      <c r="GF111" s="14">
        <f t="shared" si="470"/>
        <v>-103.23294718837803</v>
      </c>
      <c r="GG111" s="14" t="e">
        <f t="shared" si="471"/>
        <v>#VALUE!</v>
      </c>
      <c r="GH111" s="37" t="e">
        <f t="shared" si="472"/>
        <v>#VALUE!</v>
      </c>
    </row>
    <row r="112" spans="1:190" ht="12.5" x14ac:dyDescent="0.25">
      <c r="A112" s="67">
        <v>281</v>
      </c>
      <c r="B112" s="35">
        <v>1</v>
      </c>
      <c r="C112" s="14">
        <v>2</v>
      </c>
      <c r="D112" s="14"/>
      <c r="E112" s="14"/>
      <c r="F112" s="35" t="s">
        <v>2465</v>
      </c>
      <c r="G112" s="41"/>
      <c r="H112" s="14">
        <f>IFERROR(VLOOKUP($A112,BaseFY22!$A$7:$AK$528,6,0),0)</f>
        <v>11175</v>
      </c>
      <c r="I112" s="14">
        <f>IFERROR(VLOOKUP($A112,BaseFY22!$A$7:$AK$528,28,0),0)</f>
        <v>129730167.85486799</v>
      </c>
      <c r="J112" s="14">
        <f t="shared" si="473"/>
        <v>11608.963566431141</v>
      </c>
      <c r="K112" s="14">
        <f>IFERROR(VLOOKUP($A112,SpecEd22!$A$21:$BB$605,24,0)," ")</f>
        <v>17198639.857823551</v>
      </c>
      <c r="L112" s="14">
        <f t="shared" si="474"/>
        <v>1539.0281751967384</v>
      </c>
      <c r="M112" s="14">
        <f>IFERROR(VLOOKUP($A112,ECFE!$A$16:$AB$347,7,0),0)</f>
        <v>1096255.578</v>
      </c>
      <c r="N112" s="14">
        <f t="shared" si="441"/>
        <v>98.098933154362413</v>
      </c>
      <c r="O112" s="14">
        <v>0</v>
      </c>
      <c r="P112" s="14">
        <f t="shared" si="441"/>
        <v>0</v>
      </c>
      <c r="Q112" s="14">
        <f>IFERROR(VLOOKUP($A112,ConEnroll!$A$7:$S$337,10,0),0)</f>
        <v>733.98</v>
      </c>
      <c r="R112" s="14">
        <f t="shared" si="475"/>
        <v>6.5680536912751677E-2</v>
      </c>
      <c r="S112" s="14">
        <f t="shared" si="442"/>
        <v>1096989.558</v>
      </c>
      <c r="T112" s="14">
        <f t="shared" si="476"/>
        <v>98.164613691275164</v>
      </c>
      <c r="U112" s="14">
        <f t="shared" si="443"/>
        <v>148025797.27069154</v>
      </c>
      <c r="V112" s="14">
        <f t="shared" si="477"/>
        <v>13246.156355319154</v>
      </c>
      <c r="W112" s="42"/>
      <c r="X112" s="14">
        <f>IFERROR(VLOOKUP($A112,HouseFY22!$A$6:$AJ$528,28,0),0)</f>
        <v>133721319.32334299</v>
      </c>
      <c r="Y112" s="14">
        <f t="shared" si="478"/>
        <v>11966.113585981477</v>
      </c>
      <c r="Z112" s="14">
        <f>IFERROR(VLOOKUP($A112,Compens80percent!$A$13:$M$560,12,0),0)</f>
        <v>0</v>
      </c>
      <c r="AA112" s="14">
        <f t="shared" si="478"/>
        <v>0</v>
      </c>
      <c r="AB112" s="14">
        <f t="shared" si="479"/>
        <v>133721319.32334299</v>
      </c>
      <c r="AC112" s="14">
        <f t="shared" si="478"/>
        <v>11966.113585981477</v>
      </c>
      <c r="AD112" s="14">
        <f>IFERROR(VLOOKUP(A112,SpecEd22!$A$21:$Z$550,14,0),0)</f>
        <v>17642370.559049476</v>
      </c>
      <c r="AE112" s="14">
        <f t="shared" si="480"/>
        <v>1578.7356204965974</v>
      </c>
      <c r="AF112" s="14">
        <f>IFERROR(VLOOKUP($A112,ECFE!$A$16:$AB$348,8,0),0)</f>
        <v>1118180.6895600001</v>
      </c>
      <c r="AG112" s="14">
        <f t="shared" si="481"/>
        <v>100.06091181744968</v>
      </c>
      <c r="AH112" s="14">
        <f>IFERROR(VLOOKUP(A112,ParaFY19!$A$21:$Z$543,7,0),0)</f>
        <v>59780</v>
      </c>
      <c r="AI112" s="14">
        <f t="shared" si="482"/>
        <v>5.3494407158836692</v>
      </c>
      <c r="AJ112" s="14">
        <f>IFERROR(VLOOKUP(A112,ConEnroll!$A$7:$S$341,13,0),0)</f>
        <v>917.47500000000002</v>
      </c>
      <c r="AK112" s="14">
        <f t="shared" si="483"/>
        <v>8.2100671140939593E-2</v>
      </c>
      <c r="AL112" s="14">
        <f t="shared" si="439"/>
        <v>1178878.1645600002</v>
      </c>
      <c r="AM112" s="14">
        <f t="shared" si="484"/>
        <v>105.49245320447429</v>
      </c>
      <c r="AN112" s="14">
        <f t="shared" si="485"/>
        <v>152542568.04695246</v>
      </c>
      <c r="AO112" s="14">
        <f t="shared" si="486"/>
        <v>13650.341659682546</v>
      </c>
      <c r="AP112" s="62"/>
      <c r="AQ112" s="14">
        <f t="shared" si="440"/>
        <v>357.15001955033586</v>
      </c>
      <c r="AR112" s="14">
        <f t="shared" si="444"/>
        <v>39.707445299859046</v>
      </c>
      <c r="AS112" s="14">
        <f t="shared" si="445"/>
        <v>7.3278395131991232</v>
      </c>
      <c r="AT112" s="14">
        <f t="shared" si="487"/>
        <v>404.18530436339404</v>
      </c>
      <c r="AU112" s="37">
        <f t="shared" si="446"/>
        <v>3.0513402795603311E-2</v>
      </c>
      <c r="AV112" s="42"/>
      <c r="AW112" s="14" t="str">
        <f>IFERROR(VLOOKUP($A112,#REF!,27,0),"0")</f>
        <v>0</v>
      </c>
      <c r="AX112" s="14">
        <f t="shared" si="488"/>
        <v>0</v>
      </c>
      <c r="AY112" s="14" t="str">
        <f>IFERROR(VLOOKUP($A112,SpecEd22!#REF!,23,0)," ")</f>
        <v xml:space="preserve"> </v>
      </c>
      <c r="AZ112" s="14" t="e">
        <f t="shared" si="489"/>
        <v>#VALUE!</v>
      </c>
      <c r="BA112" s="14">
        <f>IFERROR(VLOOKUP($A112,ECFE!#REF!,23,0),0)</f>
        <v>0</v>
      </c>
      <c r="BB112" s="14">
        <f t="shared" si="490"/>
        <v>0</v>
      </c>
      <c r="BC112" s="14">
        <f>IFERROR(VLOOKUP($A112,#REF!,17,0),0)</f>
        <v>0</v>
      </c>
      <c r="BD112" s="14">
        <f t="shared" si="491"/>
        <v>0</v>
      </c>
      <c r="BE112" s="14">
        <f>IFERROR(VLOOKUP($A112,#REF!,9,0),0)</f>
        <v>0</v>
      </c>
      <c r="BF112" s="14">
        <f t="shared" si="492"/>
        <v>0</v>
      </c>
      <c r="BG112" s="14">
        <v>0</v>
      </c>
      <c r="BH112" s="14">
        <f t="shared" si="493"/>
        <v>0</v>
      </c>
      <c r="BI112" s="14">
        <f>IFERROR(VLOOKUP($A112,ConEnroll!$A$8:$S$601,15,0),0)</f>
        <v>-11</v>
      </c>
      <c r="BJ112" s="14">
        <f t="shared" si="494"/>
        <v>-9.8434004474272927E-4</v>
      </c>
      <c r="BK112" s="14">
        <f t="shared" si="495"/>
        <v>-11</v>
      </c>
      <c r="BL112" s="14">
        <f t="shared" si="496"/>
        <v>-9.8434004474272927E-4</v>
      </c>
      <c r="BM112" s="14" t="e">
        <f t="shared" si="497"/>
        <v>#VALUE!</v>
      </c>
      <c r="BN112" s="14" t="e">
        <f t="shared" si="498"/>
        <v>#VALUE!</v>
      </c>
      <c r="BO112" s="42"/>
      <c r="BP112" s="14">
        <f t="shared" si="447"/>
        <v>11966.113585981477</v>
      </c>
      <c r="BQ112" s="14" t="e">
        <f t="shared" si="448"/>
        <v>#VALUE!</v>
      </c>
      <c r="BR112" s="14">
        <f t="shared" si="499"/>
        <v>105.49343754451903</v>
      </c>
      <c r="BS112" s="14" t="e">
        <f t="shared" si="449"/>
        <v>#VALUE!</v>
      </c>
      <c r="BT112" s="37" t="e">
        <f t="shared" si="450"/>
        <v>#VALUE!</v>
      </c>
      <c r="BU112" s="41"/>
      <c r="BV112" s="14" t="str">
        <f>IFERROR(VLOOKUP($A112,#REF!,27,0),"0")</f>
        <v>0</v>
      </c>
      <c r="BW112" s="14">
        <f t="shared" si="500"/>
        <v>0</v>
      </c>
      <c r="BX112" s="14" t="str">
        <f>IFERROR(VLOOKUP($A112,SpecEd22!$Z$22:$AV$606,59,0)," ")</f>
        <v xml:space="preserve"> </v>
      </c>
      <c r="BY112" s="14" t="e">
        <f t="shared" si="501"/>
        <v>#VALUE!</v>
      </c>
      <c r="BZ112" s="14">
        <f>IFERROR(VLOOKUP($A112,ECFE!#REF!,25,0),0)</f>
        <v>0</v>
      </c>
      <c r="CA112" s="14">
        <f t="shared" si="502"/>
        <v>0</v>
      </c>
      <c r="CB112" s="14">
        <f>IFERROR(VLOOKUP($A112,#REF!,17,0),0)</f>
        <v>0</v>
      </c>
      <c r="CC112" s="14">
        <f t="shared" si="503"/>
        <v>0</v>
      </c>
      <c r="CD112" s="14">
        <f>IFERROR(VLOOKUP($A112,#REF!,9,0),0)</f>
        <v>0</v>
      </c>
      <c r="CE112" s="14">
        <f t="shared" si="504"/>
        <v>0</v>
      </c>
      <c r="CF112" s="14">
        <v>0</v>
      </c>
      <c r="CG112" s="14">
        <f t="shared" si="505"/>
        <v>0</v>
      </c>
      <c r="CH112" s="14">
        <f>IFERROR(VLOOKUP($A112,ConEnroll!$A$8:$S$601,15,0),0)</f>
        <v>-11</v>
      </c>
      <c r="CI112" s="14">
        <f t="shared" si="506"/>
        <v>-9.8434004474272927E-4</v>
      </c>
      <c r="CJ112" s="14">
        <f t="shared" si="507"/>
        <v>-11</v>
      </c>
      <c r="CK112" s="14">
        <f t="shared" si="508"/>
        <v>-9.8434004474272927E-4</v>
      </c>
      <c r="CL112" s="14" t="e">
        <f t="shared" si="509"/>
        <v>#VALUE!</v>
      </c>
      <c r="CM112" s="14" t="e">
        <f t="shared" si="510"/>
        <v>#VALUE!</v>
      </c>
      <c r="CN112" s="42"/>
      <c r="CO112" s="14">
        <f t="shared" si="451"/>
        <v>-11608.963566431141</v>
      </c>
      <c r="CP112" s="14" t="e">
        <f t="shared" si="452"/>
        <v>#VALUE!</v>
      </c>
      <c r="CQ112" s="14">
        <f t="shared" si="453"/>
        <v>-98.165598031319902</v>
      </c>
      <c r="CR112" s="14" t="e">
        <f t="shared" si="454"/>
        <v>#VALUE!</v>
      </c>
      <c r="CS112" s="37" t="e">
        <f t="shared" si="455"/>
        <v>#VALUE!</v>
      </c>
      <c r="CT112" s="239"/>
      <c r="CU112" s="239"/>
      <c r="CV112" s="468"/>
      <c r="CW112" s="14">
        <f>IFERROR(VLOOKUP($A112,BaseFY23!$A$7:$AK$527,6,0),0)</f>
        <v>10783.907633000001</v>
      </c>
      <c r="CX112" s="14">
        <f>IFERROR(VLOOKUP($A112,BaseFY23!$A$7:$AN$528,28,0),0)</f>
        <v>126281318.282529</v>
      </c>
      <c r="CY112" s="14">
        <f t="shared" si="511"/>
        <v>11710.163196881769</v>
      </c>
      <c r="CZ112" s="14">
        <f>IFERROR(VLOOKUP($A112,SpecEd23!$A$21:$BB$605,23,0)," ")</f>
        <v>14312930.852277327</v>
      </c>
      <c r="DA112" s="14">
        <f t="shared" si="512"/>
        <v>1327.24902135457</v>
      </c>
      <c r="DB112" s="14">
        <f>IFERROR(VLOOKUP($A112,ECFE!$A$16:$AB$347,7,0),0)</f>
        <v>1096255.578</v>
      </c>
      <c r="DC112" s="14">
        <f t="shared" si="513"/>
        <v>101.65661792626372</v>
      </c>
      <c r="DD112" s="14">
        <v>0</v>
      </c>
      <c r="DE112" s="14">
        <f t="shared" si="514"/>
        <v>0</v>
      </c>
      <c r="DF112" s="14">
        <f>IFERROR(VLOOKUP($A112,ConEnroll!$A$7:$S$338,10,0),0)</f>
        <v>733.98</v>
      </c>
      <c r="DG112" s="14">
        <f t="shared" si="515"/>
        <v>6.8062526588593603E-2</v>
      </c>
      <c r="DH112" s="14">
        <f t="shared" si="456"/>
        <v>1096989.558</v>
      </c>
      <c r="DI112" s="14">
        <f t="shared" si="516"/>
        <v>101.72468045285231</v>
      </c>
      <c r="DJ112" s="14">
        <f t="shared" si="457"/>
        <v>141691238.69280633</v>
      </c>
      <c r="DK112" s="14">
        <f t="shared" si="517"/>
        <v>13139.136898689192</v>
      </c>
      <c r="DL112" s="42"/>
      <c r="DM112" s="14">
        <f>IFERROR(VLOOKUP($A112,HouseFY23!$A$7:$AJ$528,28,0),0)</f>
        <v>132241813.36515801</v>
      </c>
      <c r="DN112" s="14">
        <f t="shared" si="518"/>
        <v>12262.884463186871</v>
      </c>
      <c r="DO112" s="14">
        <f>IFERROR(VLOOKUP($A112,Compens80percent!$A$13:$M$560,12,0),0)</f>
        <v>0</v>
      </c>
      <c r="DP112" s="14">
        <f t="shared" si="518"/>
        <v>0</v>
      </c>
      <c r="DQ112" s="14">
        <f t="shared" si="519"/>
        <v>132241813.36515801</v>
      </c>
      <c r="DR112" s="14">
        <f t="shared" si="520"/>
        <v>11833.719316792663</v>
      </c>
      <c r="DS112" s="14">
        <f>IFERROR(VLOOKUP($A112,SpecEd23!$A$21:$Z$550,14,0),0)</f>
        <v>15227806.918770891</v>
      </c>
      <c r="DT112" s="14">
        <f t="shared" si="521"/>
        <v>1412.0861784991598</v>
      </c>
      <c r="DU112" s="14">
        <f>IFERROR(VLOOKUP($A112,ECFE!$A$16:$AB$347,9,0),0)</f>
        <v>1140544.3033512</v>
      </c>
      <c r="DV112" s="14">
        <f t="shared" si="522"/>
        <v>105.76354529048477</v>
      </c>
      <c r="DW112" s="14">
        <f>IFERROR(VLOOKUP($A112,ParaFY19!$A$21:$Z$543,7,0),0)</f>
        <v>59780</v>
      </c>
      <c r="DX112" s="14">
        <f t="shared" si="523"/>
        <v>5.5434451067687478</v>
      </c>
      <c r="DY112" s="14">
        <f>IFERROR(VLOOKUP($A112,ConEnroll!$A$7:$S$341,13,0),0)</f>
        <v>917.47500000000002</v>
      </c>
      <c r="DZ112" s="14">
        <f t="shared" si="524"/>
        <v>8.5078158235741996E-2</v>
      </c>
      <c r="EA112" s="14">
        <f t="shared" si="458"/>
        <v>1201241.7783512</v>
      </c>
      <c r="EB112" s="14">
        <f t="shared" si="525"/>
        <v>111.39206855548926</v>
      </c>
      <c r="EC112" s="14">
        <f t="shared" si="459"/>
        <v>148670862.06228009</v>
      </c>
      <c r="ED112" s="14">
        <f t="shared" si="526"/>
        <v>13786.362710241519</v>
      </c>
      <c r="EE112" s="62"/>
      <c r="EF112" s="14">
        <f t="shared" si="460"/>
        <v>552.72126630510138</v>
      </c>
      <c r="EG112" s="14">
        <f t="shared" si="461"/>
        <v>84.83715714458981</v>
      </c>
      <c r="EH112" s="14">
        <f t="shared" si="462"/>
        <v>9.6673881026369486</v>
      </c>
      <c r="EI112" s="14">
        <f t="shared" si="527"/>
        <v>647.2258115523282</v>
      </c>
      <c r="EJ112" s="37">
        <f t="shared" si="463"/>
        <v>4.9259385646320326E-2</v>
      </c>
      <c r="EK112" s="42"/>
      <c r="EL112" s="14" t="str">
        <f>IFERROR(VLOOKUP($A112,#REF!,27,0),"0")</f>
        <v>0</v>
      </c>
      <c r="EM112" s="14">
        <f t="shared" si="528"/>
        <v>0</v>
      </c>
      <c r="EN112" s="14" t="str">
        <f>IFERROR(VLOOKUP($A112,SpecEd23!#REF!,23,0)," ")</f>
        <v xml:space="preserve"> </v>
      </c>
      <c r="EO112" s="14" t="e">
        <f t="shared" si="529"/>
        <v>#VALUE!</v>
      </c>
      <c r="EP112" s="14">
        <f>IFERROR(VLOOKUP($A112,ECFE!#REF!,24,0),0)</f>
        <v>0</v>
      </c>
      <c r="EQ112" s="14">
        <f t="shared" si="530"/>
        <v>0</v>
      </c>
      <c r="ER112" s="14">
        <f>IFERROR(VLOOKUP($A112,#REF!,30,0),0)</f>
        <v>0</v>
      </c>
      <c r="ES112" s="14">
        <f t="shared" si="531"/>
        <v>0</v>
      </c>
      <c r="ET112" s="14">
        <f>IFERROR(VLOOKUP($A112,#REF!,12,0),0)</f>
        <v>0</v>
      </c>
      <c r="EU112" s="14">
        <f t="shared" si="532"/>
        <v>0</v>
      </c>
      <c r="EV112" s="14">
        <v>0</v>
      </c>
      <c r="EW112" s="14">
        <f t="shared" si="533"/>
        <v>0</v>
      </c>
      <c r="EX112" s="14">
        <f>IFERROR(VLOOKUP($A112,ConEnroll!$A$8:$S$601,16,0),0)</f>
        <v>270</v>
      </c>
      <c r="EY112" s="14">
        <f t="shared" si="534"/>
        <v>2.5037306437396486E-2</v>
      </c>
      <c r="EZ112" s="14">
        <f t="shared" si="535"/>
        <v>270</v>
      </c>
      <c r="FA112" s="14">
        <f t="shared" si="536"/>
        <v>2.5037306437396486E-2</v>
      </c>
      <c r="FB112" s="14" t="e">
        <f t="shared" si="537"/>
        <v>#VALUE!</v>
      </c>
      <c r="FC112" s="14" t="e">
        <f t="shared" si="538"/>
        <v>#VALUE!</v>
      </c>
      <c r="FD112" s="62"/>
      <c r="FE112" s="14">
        <f t="shared" si="464"/>
        <v>12262.884463186871</v>
      </c>
      <c r="FF112" s="14" t="e">
        <f t="shared" si="465"/>
        <v>#VALUE!</v>
      </c>
      <c r="FG112" s="14">
        <f t="shared" si="539"/>
        <v>111.36703124905186</v>
      </c>
      <c r="FH112" s="14" t="e">
        <f t="shared" si="466"/>
        <v>#VALUE!</v>
      </c>
      <c r="FI112" s="37" t="e">
        <f t="shared" si="467"/>
        <v>#VALUE!</v>
      </c>
      <c r="FJ112" s="12"/>
      <c r="FK112" s="14" t="str">
        <f>IFERROR(VLOOKUP($A112,#REF!,27,0),"0")</f>
        <v>0</v>
      </c>
      <c r="FL112" s="14">
        <f t="shared" si="540"/>
        <v>0</v>
      </c>
      <c r="FM112" s="14" t="str">
        <f>IFERROR(VLOOKUP($A112,SpecEd23!$X$22:$Y$610,59,0)," ")</f>
        <v xml:space="preserve"> </v>
      </c>
      <c r="FN112" s="14" t="e">
        <f t="shared" si="541"/>
        <v>#VALUE!</v>
      </c>
      <c r="FO112" s="14">
        <f>IFERROR(VLOOKUP($A112,ECFE!#REF!,26,0),0)</f>
        <v>0</v>
      </c>
      <c r="FP112" s="14">
        <f t="shared" si="542"/>
        <v>0</v>
      </c>
      <c r="FQ112" s="14">
        <f>IFERROR(VLOOKUP($A112,#REF!,16,0),0)</f>
        <v>0</v>
      </c>
      <c r="FR112" s="14">
        <f t="shared" si="543"/>
        <v>0</v>
      </c>
      <c r="FS112" s="14">
        <f>IFERROR(VLOOKUP($A112,#REF!,12,0),0)</f>
        <v>0</v>
      </c>
      <c r="FT112" s="14">
        <f t="shared" si="544"/>
        <v>0</v>
      </c>
      <c r="FU112" s="14">
        <v>0</v>
      </c>
      <c r="FV112" s="14">
        <f t="shared" si="545"/>
        <v>0</v>
      </c>
      <c r="FW112" s="14">
        <f>IFERROR(VLOOKUP($A112,ConEnroll!$A$8:$S$601,16,0),0)</f>
        <v>270</v>
      </c>
      <c r="FX112" s="14">
        <f t="shared" si="546"/>
        <v>2.5037306437396486E-2</v>
      </c>
      <c r="FY112" s="14">
        <f t="shared" si="547"/>
        <v>270</v>
      </c>
      <c r="FZ112" s="14">
        <f t="shared" si="548"/>
        <v>2.5037306437396486E-2</v>
      </c>
      <c r="GA112" s="14" t="e">
        <f t="shared" si="549"/>
        <v>#VALUE!</v>
      </c>
      <c r="GB112" s="14" t="e">
        <f t="shared" si="550"/>
        <v>#VALUE!</v>
      </c>
      <c r="GC112" s="39"/>
      <c r="GD112" s="14">
        <f t="shared" si="468"/>
        <v>-11710.163196881769</v>
      </c>
      <c r="GE112" s="14" t="e">
        <f t="shared" si="469"/>
        <v>#VALUE!</v>
      </c>
      <c r="GF112" s="14">
        <f t="shared" si="470"/>
        <v>-101.69964314641491</v>
      </c>
      <c r="GG112" s="14" t="e">
        <f t="shared" si="471"/>
        <v>#VALUE!</v>
      </c>
      <c r="GH112" s="37" t="e">
        <f t="shared" si="472"/>
        <v>#VALUE!</v>
      </c>
    </row>
    <row r="113" spans="1:190" ht="12.5" x14ac:dyDescent="0.25">
      <c r="A113" s="67">
        <v>282</v>
      </c>
      <c r="B113" s="35">
        <v>1</v>
      </c>
      <c r="C113" s="14">
        <v>2</v>
      </c>
      <c r="D113" s="14"/>
      <c r="E113" s="14"/>
      <c r="F113" s="35" t="s">
        <v>1894</v>
      </c>
      <c r="G113" s="41"/>
      <c r="H113" s="14">
        <f>IFERROR(VLOOKUP($A113,BaseFY22!$A$7:$AK$528,6,0),0)</f>
        <v>1767</v>
      </c>
      <c r="I113" s="14">
        <f>IFERROR(VLOOKUP($A113,BaseFY22!$A$7:$AK$528,28,0),0)</f>
        <v>17250825.5</v>
      </c>
      <c r="J113" s="14">
        <f t="shared" si="473"/>
        <v>9762.7761743067349</v>
      </c>
      <c r="K113" s="14">
        <f>IFERROR(VLOOKUP($A113,SpecEd22!$A$21:$BB$605,24,0)," ")</f>
        <v>1963770.6496188622</v>
      </c>
      <c r="L113" s="14">
        <f t="shared" si="474"/>
        <v>1111.35860193484</v>
      </c>
      <c r="M113" s="14">
        <f>IFERROR(VLOOKUP($A113,ECFE!$A$16:$AB$347,7,0),0)</f>
        <v>86093.37</v>
      </c>
      <c r="N113" s="14">
        <f t="shared" si="441"/>
        <v>48.722903225806448</v>
      </c>
      <c r="O113" s="14">
        <v>0</v>
      </c>
      <c r="P113" s="14">
        <f t="shared" si="441"/>
        <v>0</v>
      </c>
      <c r="Q113" s="14">
        <f>IFERROR(VLOOKUP($A113,ConEnroll!$A$7:$S$337,10,0),0)</f>
        <v>2831.08</v>
      </c>
      <c r="R113" s="14">
        <f t="shared" si="475"/>
        <v>1.6021958121109223</v>
      </c>
      <c r="S113" s="14">
        <f t="shared" si="442"/>
        <v>88924.45</v>
      </c>
      <c r="T113" s="14">
        <f t="shared" si="476"/>
        <v>50.325099037917376</v>
      </c>
      <c r="U113" s="14">
        <f t="shared" si="443"/>
        <v>19303520.599618863</v>
      </c>
      <c r="V113" s="14">
        <f t="shared" si="477"/>
        <v>10924.459875279492</v>
      </c>
      <c r="W113" s="42"/>
      <c r="X113" s="14">
        <f>IFERROR(VLOOKUP($A113,HouseFY22!$A$6:$AJ$528,28,0),0)</f>
        <v>17528471.5</v>
      </c>
      <c r="Y113" s="14">
        <f t="shared" si="478"/>
        <v>9919.9046406338421</v>
      </c>
      <c r="Z113" s="14">
        <f>IFERROR(VLOOKUP($A113,Compens80percent!$A$13:$M$560,12,0),0)</f>
        <v>0</v>
      </c>
      <c r="AA113" s="14">
        <f t="shared" si="478"/>
        <v>0</v>
      </c>
      <c r="AB113" s="14">
        <f t="shared" si="479"/>
        <v>17528471.5</v>
      </c>
      <c r="AC113" s="14">
        <f t="shared" si="478"/>
        <v>9919.9046406338421</v>
      </c>
      <c r="AD113" s="14">
        <f>IFERROR(VLOOKUP(A113,SpecEd22!$A$21:$Z$550,14,0),0)</f>
        <v>2017431.979320419</v>
      </c>
      <c r="AE113" s="14">
        <f t="shared" si="480"/>
        <v>1141.7272095757889</v>
      </c>
      <c r="AF113" s="14">
        <f>IFERROR(VLOOKUP($A113,ECFE!$A$16:$AB$348,8,0),0)</f>
        <v>87815.237400000013</v>
      </c>
      <c r="AG113" s="14">
        <f t="shared" si="481"/>
        <v>49.69736129032259</v>
      </c>
      <c r="AH113" s="14">
        <f>IFERROR(VLOOKUP(A113,ParaFY19!$A$21:$Z$543,7,0),0)</f>
        <v>8036</v>
      </c>
      <c r="AI113" s="14">
        <f t="shared" si="482"/>
        <v>4.5478211658177701</v>
      </c>
      <c r="AJ113" s="14">
        <f>IFERROR(VLOOKUP(A113,ConEnroll!$A$7:$S$341,13,0),0)</f>
        <v>3538.85</v>
      </c>
      <c r="AK113" s="14">
        <f t="shared" si="483"/>
        <v>2.0027447651386532</v>
      </c>
      <c r="AL113" s="14">
        <f t="shared" si="439"/>
        <v>99390.087400000019</v>
      </c>
      <c r="AM113" s="14">
        <f t="shared" si="484"/>
        <v>56.247927221279014</v>
      </c>
      <c r="AN113" s="14">
        <f t="shared" si="485"/>
        <v>19645293.566720419</v>
      </c>
      <c r="AO113" s="14">
        <f t="shared" si="486"/>
        <v>11117.87977743091</v>
      </c>
      <c r="AP113" s="62"/>
      <c r="AQ113" s="14">
        <f t="shared" si="440"/>
        <v>157.12846632710716</v>
      </c>
      <c r="AR113" s="14">
        <f t="shared" si="444"/>
        <v>30.368607640948994</v>
      </c>
      <c r="AS113" s="14">
        <f t="shared" si="445"/>
        <v>5.9228281833616379</v>
      </c>
      <c r="AT113" s="14">
        <f t="shared" si="487"/>
        <v>193.4199021514178</v>
      </c>
      <c r="AU113" s="37">
        <f t="shared" si="446"/>
        <v>1.7705214203687973E-2</v>
      </c>
      <c r="AV113" s="42"/>
      <c r="AW113" s="14" t="str">
        <f>IFERROR(VLOOKUP($A113,#REF!,27,0),"0")</f>
        <v>0</v>
      </c>
      <c r="AX113" s="14">
        <f t="shared" si="488"/>
        <v>0</v>
      </c>
      <c r="AY113" s="14" t="str">
        <f>IFERROR(VLOOKUP($A113,SpecEd22!#REF!,23,0)," ")</f>
        <v xml:space="preserve"> </v>
      </c>
      <c r="AZ113" s="14" t="e">
        <f t="shared" si="489"/>
        <v>#VALUE!</v>
      </c>
      <c r="BA113" s="14">
        <f>IFERROR(VLOOKUP($A113,ECFE!#REF!,23,0),0)</f>
        <v>0</v>
      </c>
      <c r="BB113" s="14">
        <f t="shared" si="490"/>
        <v>0</v>
      </c>
      <c r="BC113" s="14">
        <f>IFERROR(VLOOKUP($A113,#REF!,17,0),0)</f>
        <v>0</v>
      </c>
      <c r="BD113" s="14">
        <f t="shared" si="491"/>
        <v>0</v>
      </c>
      <c r="BE113" s="14">
        <f>IFERROR(VLOOKUP($A113,#REF!,9,0),0)</f>
        <v>0</v>
      </c>
      <c r="BF113" s="14">
        <f t="shared" si="492"/>
        <v>0</v>
      </c>
      <c r="BG113" s="14">
        <v>0</v>
      </c>
      <c r="BH113" s="14">
        <f t="shared" si="493"/>
        <v>0</v>
      </c>
      <c r="BI113" s="14">
        <f>IFERROR(VLOOKUP($A113,ConEnroll!$A$8:$S$601,15,0),0)</f>
        <v>-11</v>
      </c>
      <c r="BJ113" s="14">
        <f t="shared" si="494"/>
        <v>-6.2252405206564797E-3</v>
      </c>
      <c r="BK113" s="14">
        <f t="shared" si="495"/>
        <v>-11</v>
      </c>
      <c r="BL113" s="14">
        <f t="shared" si="496"/>
        <v>-6.2252405206564797E-3</v>
      </c>
      <c r="BM113" s="14" t="e">
        <f t="shared" si="497"/>
        <v>#VALUE!</v>
      </c>
      <c r="BN113" s="14" t="e">
        <f t="shared" si="498"/>
        <v>#VALUE!</v>
      </c>
      <c r="BO113" s="42"/>
      <c r="BP113" s="14">
        <f t="shared" si="447"/>
        <v>9919.9046406338421</v>
      </c>
      <c r="BQ113" s="14" t="e">
        <f t="shared" si="448"/>
        <v>#VALUE!</v>
      </c>
      <c r="BR113" s="14">
        <f t="shared" si="499"/>
        <v>56.25415246179967</v>
      </c>
      <c r="BS113" s="14" t="e">
        <f t="shared" si="449"/>
        <v>#VALUE!</v>
      </c>
      <c r="BT113" s="37" t="e">
        <f t="shared" si="450"/>
        <v>#VALUE!</v>
      </c>
      <c r="BU113" s="41"/>
      <c r="BV113" s="14" t="str">
        <f>IFERROR(VLOOKUP($A113,#REF!,27,0),"0")</f>
        <v>0</v>
      </c>
      <c r="BW113" s="14">
        <f t="shared" si="500"/>
        <v>0</v>
      </c>
      <c r="BX113" s="14" t="str">
        <f>IFERROR(VLOOKUP($A113,SpecEd22!$Z$22:$AV$606,59,0)," ")</f>
        <v xml:space="preserve"> </v>
      </c>
      <c r="BY113" s="14" t="e">
        <f t="shared" si="501"/>
        <v>#VALUE!</v>
      </c>
      <c r="BZ113" s="14">
        <f>IFERROR(VLOOKUP($A113,ECFE!#REF!,25,0),0)</f>
        <v>0</v>
      </c>
      <c r="CA113" s="14">
        <f t="shared" si="502"/>
        <v>0</v>
      </c>
      <c r="CB113" s="14">
        <f>IFERROR(VLOOKUP($A113,#REF!,17,0),0)</f>
        <v>0</v>
      </c>
      <c r="CC113" s="14">
        <f t="shared" si="503"/>
        <v>0</v>
      </c>
      <c r="CD113" s="14">
        <f>IFERROR(VLOOKUP($A113,#REF!,9,0),0)</f>
        <v>0</v>
      </c>
      <c r="CE113" s="14">
        <f t="shared" si="504"/>
        <v>0</v>
      </c>
      <c r="CF113" s="14">
        <v>0</v>
      </c>
      <c r="CG113" s="14">
        <f t="shared" si="505"/>
        <v>0</v>
      </c>
      <c r="CH113" s="14">
        <f>IFERROR(VLOOKUP($A113,ConEnroll!$A$8:$S$601,15,0),0)</f>
        <v>-11</v>
      </c>
      <c r="CI113" s="14">
        <f t="shared" si="506"/>
        <v>-6.2252405206564797E-3</v>
      </c>
      <c r="CJ113" s="14">
        <f t="shared" si="507"/>
        <v>-11</v>
      </c>
      <c r="CK113" s="14">
        <f t="shared" si="508"/>
        <v>-6.2252405206564797E-3</v>
      </c>
      <c r="CL113" s="14" t="e">
        <f t="shared" si="509"/>
        <v>#VALUE!</v>
      </c>
      <c r="CM113" s="14" t="e">
        <f t="shared" si="510"/>
        <v>#VALUE!</v>
      </c>
      <c r="CN113" s="42"/>
      <c r="CO113" s="14">
        <f t="shared" si="451"/>
        <v>-9762.7761743067349</v>
      </c>
      <c r="CP113" s="14" t="e">
        <f t="shared" si="452"/>
        <v>#VALUE!</v>
      </c>
      <c r="CQ113" s="14">
        <f t="shared" si="453"/>
        <v>-50.331324278438032</v>
      </c>
      <c r="CR113" s="14" t="e">
        <f t="shared" si="454"/>
        <v>#VALUE!</v>
      </c>
      <c r="CS113" s="37" t="e">
        <f t="shared" si="455"/>
        <v>#VALUE!</v>
      </c>
      <c r="CT113" s="239"/>
      <c r="CU113" s="239"/>
      <c r="CV113" s="468"/>
      <c r="CW113" s="14">
        <f>IFERROR(VLOOKUP($A113,BaseFY23!$A$7:$AK$527,6,0),0)</f>
        <v>1759.5304349999999</v>
      </c>
      <c r="CX113" s="14">
        <f>IFERROR(VLOOKUP($A113,BaseFY23!$A$7:$AN$528,28,0),0)</f>
        <v>17227539.25</v>
      </c>
      <c r="CY113" s="14">
        <f t="shared" si="511"/>
        <v>9790.9867924506816</v>
      </c>
      <c r="CZ113" s="14">
        <f>IFERROR(VLOOKUP($A113,SpecEd23!$A$21:$BB$605,23,0)," ")</f>
        <v>2103306.914470477</v>
      </c>
      <c r="DA113" s="14">
        <f t="shared" si="512"/>
        <v>1195.3796721171675</v>
      </c>
      <c r="DB113" s="14">
        <f>IFERROR(VLOOKUP($A113,ECFE!$A$16:$AB$347,7,0),0)</f>
        <v>86093.37</v>
      </c>
      <c r="DC113" s="14">
        <f t="shared" si="513"/>
        <v>48.92974187172841</v>
      </c>
      <c r="DD113" s="14">
        <v>0</v>
      </c>
      <c r="DE113" s="14">
        <f t="shared" si="514"/>
        <v>0</v>
      </c>
      <c r="DF113" s="14">
        <f>IFERROR(VLOOKUP($A113,ConEnroll!$A$7:$S$338,10,0),0)</f>
        <v>2831.08</v>
      </c>
      <c r="DG113" s="14">
        <f t="shared" si="515"/>
        <v>1.6089974595977932</v>
      </c>
      <c r="DH113" s="14">
        <f t="shared" si="456"/>
        <v>88924.45</v>
      </c>
      <c r="DI113" s="14">
        <f t="shared" si="516"/>
        <v>50.538739331326205</v>
      </c>
      <c r="DJ113" s="14">
        <f t="shared" si="457"/>
        <v>19419770.614470474</v>
      </c>
      <c r="DK113" s="14">
        <f t="shared" si="517"/>
        <v>11036.905203899172</v>
      </c>
      <c r="DL113" s="42"/>
      <c r="DM113" s="14">
        <f>IFERROR(VLOOKUP($A113,HouseFY23!$A$7:$AJ$528,28,0),0)</f>
        <v>17771970.25</v>
      </c>
      <c r="DN113" s="14">
        <f t="shared" si="518"/>
        <v>10100.405140192986</v>
      </c>
      <c r="DO113" s="14">
        <f>IFERROR(VLOOKUP($A113,Compens80percent!$A$13:$M$560,12,0),0)</f>
        <v>0</v>
      </c>
      <c r="DP113" s="14">
        <f t="shared" si="518"/>
        <v>0</v>
      </c>
      <c r="DQ113" s="14">
        <f t="shared" si="519"/>
        <v>17771970.25</v>
      </c>
      <c r="DR113" s="14">
        <f t="shared" si="520"/>
        <v>10057.708121109225</v>
      </c>
      <c r="DS113" s="14">
        <f>IFERROR(VLOOKUP($A113,SpecEd23!$A$21:$Z$550,14,0),0)</f>
        <v>2218274.8557347157</v>
      </c>
      <c r="DT113" s="14">
        <f t="shared" si="521"/>
        <v>1260.7197986516874</v>
      </c>
      <c r="DU113" s="14">
        <f>IFERROR(VLOOKUP($A113,ECFE!$A$16:$AB$347,9,0),0)</f>
        <v>89571.542148000008</v>
      </c>
      <c r="DV113" s="14">
        <f t="shared" si="522"/>
        <v>50.906503443346246</v>
      </c>
      <c r="DW113" s="14">
        <f>IFERROR(VLOOKUP($A113,ParaFY19!$A$21:$Z$543,7,0),0)</f>
        <v>8036</v>
      </c>
      <c r="DX113" s="14">
        <f t="shared" si="523"/>
        <v>4.5671275927659645</v>
      </c>
      <c r="DY113" s="14">
        <f>IFERROR(VLOOKUP($A113,ConEnroll!$A$7:$S$341,13,0),0)</f>
        <v>3538.85</v>
      </c>
      <c r="DZ113" s="14">
        <f t="shared" si="524"/>
        <v>2.0112468244972415</v>
      </c>
      <c r="EA113" s="14">
        <f t="shared" si="458"/>
        <v>101146.39214800001</v>
      </c>
      <c r="EB113" s="14">
        <f t="shared" si="525"/>
        <v>57.484877860609451</v>
      </c>
      <c r="EC113" s="14">
        <f t="shared" si="459"/>
        <v>20091391.497882716</v>
      </c>
      <c r="ED113" s="14">
        <f t="shared" si="526"/>
        <v>11418.609816705284</v>
      </c>
      <c r="EE113" s="62"/>
      <c r="EF113" s="14">
        <f t="shared" si="460"/>
        <v>309.41834774230483</v>
      </c>
      <c r="EG113" s="14">
        <f t="shared" si="461"/>
        <v>65.340126534519868</v>
      </c>
      <c r="EH113" s="14">
        <f t="shared" si="462"/>
        <v>6.946138529283246</v>
      </c>
      <c r="EI113" s="14">
        <f t="shared" si="527"/>
        <v>381.70461280610795</v>
      </c>
      <c r="EJ113" s="37">
        <f t="shared" si="463"/>
        <v>3.458438808292541E-2</v>
      </c>
      <c r="EK113" s="42"/>
      <c r="EL113" s="14" t="str">
        <f>IFERROR(VLOOKUP($A113,#REF!,27,0),"0")</f>
        <v>0</v>
      </c>
      <c r="EM113" s="14">
        <f t="shared" si="528"/>
        <v>0</v>
      </c>
      <c r="EN113" s="14" t="str">
        <f>IFERROR(VLOOKUP($A113,SpecEd23!#REF!,23,0)," ")</f>
        <v xml:space="preserve"> </v>
      </c>
      <c r="EO113" s="14" t="e">
        <f t="shared" si="529"/>
        <v>#VALUE!</v>
      </c>
      <c r="EP113" s="14">
        <f>IFERROR(VLOOKUP($A113,ECFE!#REF!,24,0),0)</f>
        <v>0</v>
      </c>
      <c r="EQ113" s="14">
        <f t="shared" si="530"/>
        <v>0</v>
      </c>
      <c r="ER113" s="14">
        <f>IFERROR(VLOOKUP($A113,#REF!,30,0),0)</f>
        <v>0</v>
      </c>
      <c r="ES113" s="14">
        <f t="shared" si="531"/>
        <v>0</v>
      </c>
      <c r="ET113" s="14">
        <f>IFERROR(VLOOKUP($A113,#REF!,12,0),0)</f>
        <v>0</v>
      </c>
      <c r="EU113" s="14">
        <f t="shared" si="532"/>
        <v>0</v>
      </c>
      <c r="EV113" s="14">
        <v>0</v>
      </c>
      <c r="EW113" s="14">
        <f t="shared" si="533"/>
        <v>0</v>
      </c>
      <c r="EX113" s="14">
        <f>IFERROR(VLOOKUP($A113,ConEnroll!$A$8:$S$601,16,0),0)</f>
        <v>271</v>
      </c>
      <c r="EY113" s="14">
        <f t="shared" si="534"/>
        <v>0.15401836456440721</v>
      </c>
      <c r="EZ113" s="14">
        <f t="shared" si="535"/>
        <v>271</v>
      </c>
      <c r="FA113" s="14">
        <f t="shared" si="536"/>
        <v>0.15401836456440721</v>
      </c>
      <c r="FB113" s="14" t="e">
        <f t="shared" si="537"/>
        <v>#VALUE!</v>
      </c>
      <c r="FC113" s="14" t="e">
        <f t="shared" si="538"/>
        <v>#VALUE!</v>
      </c>
      <c r="FD113" s="62"/>
      <c r="FE113" s="14">
        <f t="shared" si="464"/>
        <v>10100.405140192986</v>
      </c>
      <c r="FF113" s="14" t="e">
        <f t="shared" si="465"/>
        <v>#VALUE!</v>
      </c>
      <c r="FG113" s="14">
        <f t="shared" si="539"/>
        <v>57.330859496045043</v>
      </c>
      <c r="FH113" s="14" t="e">
        <f t="shared" si="466"/>
        <v>#VALUE!</v>
      </c>
      <c r="FI113" s="37" t="e">
        <f t="shared" si="467"/>
        <v>#VALUE!</v>
      </c>
      <c r="FJ113" s="12"/>
      <c r="FK113" s="14" t="str">
        <f>IFERROR(VLOOKUP($A113,#REF!,27,0),"0")</f>
        <v>0</v>
      </c>
      <c r="FL113" s="14">
        <f t="shared" si="540"/>
        <v>0</v>
      </c>
      <c r="FM113" s="14" t="str">
        <f>IFERROR(VLOOKUP($A113,SpecEd23!$X$22:$Y$610,59,0)," ")</f>
        <v xml:space="preserve"> </v>
      </c>
      <c r="FN113" s="14" t="e">
        <f t="shared" si="541"/>
        <v>#VALUE!</v>
      </c>
      <c r="FO113" s="14">
        <f>IFERROR(VLOOKUP($A113,ECFE!#REF!,26,0),0)</f>
        <v>0</v>
      </c>
      <c r="FP113" s="14">
        <f t="shared" si="542"/>
        <v>0</v>
      </c>
      <c r="FQ113" s="14">
        <f>IFERROR(VLOOKUP($A113,#REF!,16,0),0)</f>
        <v>0</v>
      </c>
      <c r="FR113" s="14">
        <f t="shared" si="543"/>
        <v>0</v>
      </c>
      <c r="FS113" s="14">
        <f>IFERROR(VLOOKUP($A113,#REF!,12,0),0)</f>
        <v>0</v>
      </c>
      <c r="FT113" s="14">
        <f t="shared" si="544"/>
        <v>0</v>
      </c>
      <c r="FU113" s="14">
        <v>0</v>
      </c>
      <c r="FV113" s="14">
        <f t="shared" si="545"/>
        <v>0</v>
      </c>
      <c r="FW113" s="14">
        <f>IFERROR(VLOOKUP($A113,ConEnroll!$A$8:$S$601,16,0),0)</f>
        <v>271</v>
      </c>
      <c r="FX113" s="14">
        <f t="shared" si="546"/>
        <v>0.15401836456440721</v>
      </c>
      <c r="FY113" s="14">
        <f t="shared" si="547"/>
        <v>271</v>
      </c>
      <c r="FZ113" s="14">
        <f t="shared" si="548"/>
        <v>0.15401836456440721</v>
      </c>
      <c r="GA113" s="14" t="e">
        <f t="shared" si="549"/>
        <v>#VALUE!</v>
      </c>
      <c r="GB113" s="14" t="e">
        <f t="shared" si="550"/>
        <v>#VALUE!</v>
      </c>
      <c r="GC113" s="39"/>
      <c r="GD113" s="14">
        <f t="shared" si="468"/>
        <v>-9790.9867924506816</v>
      </c>
      <c r="GE113" s="14" t="e">
        <f t="shared" si="469"/>
        <v>#VALUE!</v>
      </c>
      <c r="GF113" s="14">
        <f t="shared" si="470"/>
        <v>-50.384720966761797</v>
      </c>
      <c r="GG113" s="14" t="e">
        <f t="shared" si="471"/>
        <v>#VALUE!</v>
      </c>
      <c r="GH113" s="37" t="e">
        <f t="shared" si="472"/>
        <v>#VALUE!</v>
      </c>
    </row>
    <row r="114" spans="1:190" ht="12.5" x14ac:dyDescent="0.25">
      <c r="A114" s="67">
        <v>283</v>
      </c>
      <c r="B114" s="35">
        <v>1</v>
      </c>
      <c r="C114" s="14">
        <v>2</v>
      </c>
      <c r="D114" s="14"/>
      <c r="E114" s="14"/>
      <c r="F114" s="35" t="s">
        <v>2466</v>
      </c>
      <c r="G114" s="41"/>
      <c r="H114" s="14">
        <f>IFERROR(VLOOKUP($A114,BaseFY22!$A$7:$AK$528,6,0),0)</f>
        <v>4448</v>
      </c>
      <c r="I114" s="14">
        <f>IFERROR(VLOOKUP($A114,BaseFY22!$A$7:$AK$528,28,0),0)</f>
        <v>48324514</v>
      </c>
      <c r="J114" s="14">
        <f t="shared" si="473"/>
        <v>10864.324190647481</v>
      </c>
      <c r="K114" s="14">
        <f>IFERROR(VLOOKUP($A114,SpecEd22!$A$21:$BB$605,24,0)," ")</f>
        <v>6704182.4611022836</v>
      </c>
      <c r="L114" s="14">
        <f t="shared" si="474"/>
        <v>1507.2352655355853</v>
      </c>
      <c r="M114" s="14">
        <f>IFERROR(VLOOKUP($A114,ECFE!$A$16:$AB$347,7,0),0)</f>
        <v>502664.44799999997</v>
      </c>
      <c r="N114" s="14">
        <f t="shared" si="441"/>
        <v>113.00909352517985</v>
      </c>
      <c r="O114" s="14">
        <v>0</v>
      </c>
      <c r="P114" s="14">
        <f t="shared" si="441"/>
        <v>0</v>
      </c>
      <c r="Q114" s="14">
        <f>IFERROR(VLOOKUP($A114,ConEnroll!$A$7:$S$337,10,0),0)</f>
        <v>0</v>
      </c>
      <c r="R114" s="14">
        <f t="shared" si="475"/>
        <v>0</v>
      </c>
      <c r="S114" s="14">
        <f t="shared" si="442"/>
        <v>502664.44799999997</v>
      </c>
      <c r="T114" s="14">
        <f t="shared" si="476"/>
        <v>113.00909352517985</v>
      </c>
      <c r="U114" s="14">
        <f t="shared" si="443"/>
        <v>55531360.909102283</v>
      </c>
      <c r="V114" s="14">
        <f t="shared" si="477"/>
        <v>12484.568549708247</v>
      </c>
      <c r="W114" s="42"/>
      <c r="X114" s="14">
        <f>IFERROR(VLOOKUP($A114,HouseFY22!$A$6:$AJ$528,28,0),0)</f>
        <v>49045202</v>
      </c>
      <c r="Y114" s="14">
        <f t="shared" si="478"/>
        <v>11026.349370503596</v>
      </c>
      <c r="Z114" s="14">
        <f>IFERROR(VLOOKUP($A114,Compens80percent!$A$13:$M$560,12,0),0)</f>
        <v>0</v>
      </c>
      <c r="AA114" s="14">
        <f t="shared" si="478"/>
        <v>0</v>
      </c>
      <c r="AB114" s="14">
        <f t="shared" si="479"/>
        <v>49045202</v>
      </c>
      <c r="AC114" s="14">
        <f t="shared" si="478"/>
        <v>11026.349370503596</v>
      </c>
      <c r="AD114" s="14">
        <f>IFERROR(VLOOKUP(A114,SpecEd22!$A$21:$Z$550,14,0),0)</f>
        <v>6840634.4845268521</v>
      </c>
      <c r="AE114" s="14">
        <f t="shared" si="480"/>
        <v>1537.9124290752816</v>
      </c>
      <c r="AF114" s="14">
        <f>IFERROR(VLOOKUP($A114,ECFE!$A$16:$AB$348,8,0),0)</f>
        <v>512717.73696000001</v>
      </c>
      <c r="AG114" s="14">
        <f t="shared" si="481"/>
        <v>115.26927539568345</v>
      </c>
      <c r="AH114" s="14">
        <f>IFERROR(VLOOKUP(A114,ParaFY19!$A$21:$Z$543,7,0),0)</f>
        <v>18424</v>
      </c>
      <c r="AI114" s="14">
        <f t="shared" si="482"/>
        <v>4.1420863309352516</v>
      </c>
      <c r="AJ114" s="14">
        <f>IFERROR(VLOOKUP(A114,ConEnroll!$A$7:$S$341,13,0),0)</f>
        <v>0</v>
      </c>
      <c r="AK114" s="14">
        <f t="shared" si="483"/>
        <v>0</v>
      </c>
      <c r="AL114" s="14">
        <f t="shared" si="439"/>
        <v>531141.73696000001</v>
      </c>
      <c r="AM114" s="14">
        <f t="shared" si="484"/>
        <v>119.41136172661871</v>
      </c>
      <c r="AN114" s="14">
        <f t="shared" si="485"/>
        <v>56416978.221486852</v>
      </c>
      <c r="AO114" s="14">
        <f t="shared" si="486"/>
        <v>12683.673161305498</v>
      </c>
      <c r="AP114" s="62"/>
      <c r="AQ114" s="14">
        <f t="shared" si="440"/>
        <v>162.02517985611485</v>
      </c>
      <c r="AR114" s="14">
        <f t="shared" si="444"/>
        <v>30.677163539696267</v>
      </c>
      <c r="AS114" s="14">
        <f t="shared" si="445"/>
        <v>6.4022682014388579</v>
      </c>
      <c r="AT114" s="14">
        <f t="shared" si="487"/>
        <v>199.10461159724997</v>
      </c>
      <c r="AU114" s="37">
        <f t="shared" si="446"/>
        <v>1.5948057059761416E-2</v>
      </c>
      <c r="AV114" s="42"/>
      <c r="AW114" s="14" t="str">
        <f>IFERROR(VLOOKUP($A114,#REF!,27,0),"0")</f>
        <v>0</v>
      </c>
      <c r="AX114" s="14">
        <f t="shared" si="488"/>
        <v>0</v>
      </c>
      <c r="AY114" s="14" t="str">
        <f>IFERROR(VLOOKUP($A114,SpecEd22!#REF!,23,0)," ")</f>
        <v xml:space="preserve"> </v>
      </c>
      <c r="AZ114" s="14" t="e">
        <f t="shared" si="489"/>
        <v>#VALUE!</v>
      </c>
      <c r="BA114" s="14">
        <f>IFERROR(VLOOKUP($A114,ECFE!#REF!,23,0),0)</f>
        <v>0</v>
      </c>
      <c r="BB114" s="14">
        <f t="shared" si="490"/>
        <v>0</v>
      </c>
      <c r="BC114" s="14">
        <f>IFERROR(VLOOKUP($A114,#REF!,17,0),0)</f>
        <v>0</v>
      </c>
      <c r="BD114" s="14">
        <f t="shared" si="491"/>
        <v>0</v>
      </c>
      <c r="BE114" s="14">
        <f>IFERROR(VLOOKUP($A114,#REF!,9,0),0)</f>
        <v>0</v>
      </c>
      <c r="BF114" s="14">
        <f t="shared" si="492"/>
        <v>0</v>
      </c>
      <c r="BG114" s="14">
        <v>0</v>
      </c>
      <c r="BH114" s="14">
        <f t="shared" si="493"/>
        <v>0</v>
      </c>
      <c r="BI114" s="14">
        <f>IFERROR(VLOOKUP($A114,ConEnroll!$A$8:$S$601,15,0),0)</f>
        <v>0</v>
      </c>
      <c r="BJ114" s="14">
        <f t="shared" si="494"/>
        <v>0</v>
      </c>
      <c r="BK114" s="14">
        <f t="shared" si="495"/>
        <v>0</v>
      </c>
      <c r="BL114" s="14">
        <f t="shared" si="496"/>
        <v>0</v>
      </c>
      <c r="BM114" s="14" t="e">
        <f t="shared" si="497"/>
        <v>#VALUE!</v>
      </c>
      <c r="BN114" s="14" t="e">
        <f t="shared" si="498"/>
        <v>#VALUE!</v>
      </c>
      <c r="BO114" s="42"/>
      <c r="BP114" s="14">
        <f t="shared" si="447"/>
        <v>11026.349370503596</v>
      </c>
      <c r="BQ114" s="14" t="e">
        <f t="shared" si="448"/>
        <v>#VALUE!</v>
      </c>
      <c r="BR114" s="14">
        <f t="shared" si="499"/>
        <v>119.41136172661871</v>
      </c>
      <c r="BS114" s="14" t="e">
        <f t="shared" si="449"/>
        <v>#VALUE!</v>
      </c>
      <c r="BT114" s="37" t="e">
        <f t="shared" si="450"/>
        <v>#VALUE!</v>
      </c>
      <c r="BU114" s="41"/>
      <c r="BV114" s="14" t="str">
        <f>IFERROR(VLOOKUP($A114,#REF!,27,0),"0")</f>
        <v>0</v>
      </c>
      <c r="BW114" s="14">
        <f t="shared" si="500"/>
        <v>0</v>
      </c>
      <c r="BX114" s="14" t="str">
        <f>IFERROR(VLOOKUP($A114,SpecEd22!$Z$22:$AV$606,59,0)," ")</f>
        <v xml:space="preserve"> </v>
      </c>
      <c r="BY114" s="14" t="e">
        <f t="shared" si="501"/>
        <v>#VALUE!</v>
      </c>
      <c r="BZ114" s="14">
        <f>IFERROR(VLOOKUP($A114,ECFE!#REF!,25,0),0)</f>
        <v>0</v>
      </c>
      <c r="CA114" s="14">
        <f t="shared" si="502"/>
        <v>0</v>
      </c>
      <c r="CB114" s="14">
        <f>IFERROR(VLOOKUP($A114,#REF!,17,0),0)</f>
        <v>0</v>
      </c>
      <c r="CC114" s="14">
        <f t="shared" si="503"/>
        <v>0</v>
      </c>
      <c r="CD114" s="14">
        <f>IFERROR(VLOOKUP($A114,#REF!,9,0),0)</f>
        <v>0</v>
      </c>
      <c r="CE114" s="14">
        <f t="shared" si="504"/>
        <v>0</v>
      </c>
      <c r="CF114" s="14">
        <v>0</v>
      </c>
      <c r="CG114" s="14">
        <f t="shared" si="505"/>
        <v>0</v>
      </c>
      <c r="CH114" s="14">
        <f>IFERROR(VLOOKUP($A114,ConEnroll!$A$8:$S$601,15,0),0)</f>
        <v>0</v>
      </c>
      <c r="CI114" s="14">
        <f t="shared" si="506"/>
        <v>0</v>
      </c>
      <c r="CJ114" s="14">
        <f t="shared" si="507"/>
        <v>0</v>
      </c>
      <c r="CK114" s="14">
        <f t="shared" si="508"/>
        <v>0</v>
      </c>
      <c r="CL114" s="14" t="e">
        <f t="shared" si="509"/>
        <v>#VALUE!</v>
      </c>
      <c r="CM114" s="14" t="e">
        <f t="shared" si="510"/>
        <v>#VALUE!</v>
      </c>
      <c r="CN114" s="42"/>
      <c r="CO114" s="14">
        <f t="shared" si="451"/>
        <v>-10864.324190647481</v>
      </c>
      <c r="CP114" s="14" t="e">
        <f t="shared" si="452"/>
        <v>#VALUE!</v>
      </c>
      <c r="CQ114" s="14">
        <f t="shared" si="453"/>
        <v>-113.00909352517985</v>
      </c>
      <c r="CR114" s="14" t="e">
        <f t="shared" si="454"/>
        <v>#VALUE!</v>
      </c>
      <c r="CS114" s="37" t="e">
        <f t="shared" si="455"/>
        <v>#VALUE!</v>
      </c>
      <c r="CT114" s="239"/>
      <c r="CU114" s="239"/>
      <c r="CV114" s="468"/>
      <c r="CW114" s="14">
        <f>IFERROR(VLOOKUP($A114,BaseFY23!$A$7:$AK$527,6,0),0)</f>
        <v>4385.8931659999998</v>
      </c>
      <c r="CX114" s="14">
        <f>IFERROR(VLOOKUP($A114,BaseFY23!$A$7:$AN$528,28,0),0)</f>
        <v>48053454</v>
      </c>
      <c r="CY114" s="14">
        <f t="shared" si="511"/>
        <v>10956.366737912467</v>
      </c>
      <c r="CZ114" s="14">
        <f>IFERROR(VLOOKUP($A114,SpecEd23!$A$21:$BB$605,23,0)," ")</f>
        <v>6922866.8995831227</v>
      </c>
      <c r="DA114" s="14">
        <f t="shared" si="512"/>
        <v>1578.4394734577816</v>
      </c>
      <c r="DB114" s="14">
        <f>IFERROR(VLOOKUP($A114,ECFE!$A$16:$AB$347,7,0),0)</f>
        <v>502664.44799999997</v>
      </c>
      <c r="DC114" s="14">
        <f t="shared" si="513"/>
        <v>114.60936894147777</v>
      </c>
      <c r="DD114" s="14">
        <v>0</v>
      </c>
      <c r="DE114" s="14">
        <f t="shared" si="514"/>
        <v>0</v>
      </c>
      <c r="DF114" s="14">
        <f>IFERROR(VLOOKUP($A114,ConEnroll!$A$7:$S$338,10,0),0)</f>
        <v>0</v>
      </c>
      <c r="DG114" s="14">
        <f t="shared" si="515"/>
        <v>0</v>
      </c>
      <c r="DH114" s="14">
        <f t="shared" si="456"/>
        <v>502664.44799999997</v>
      </c>
      <c r="DI114" s="14">
        <f t="shared" si="516"/>
        <v>114.60936894147777</v>
      </c>
      <c r="DJ114" s="14">
        <f t="shared" si="457"/>
        <v>55478985.347583123</v>
      </c>
      <c r="DK114" s="14">
        <f t="shared" si="517"/>
        <v>12649.415580311726</v>
      </c>
      <c r="DL114" s="42"/>
      <c r="DM114" s="14">
        <f>IFERROR(VLOOKUP($A114,HouseFY23!$A$7:$AJ$528,28,0),0)</f>
        <v>49442094</v>
      </c>
      <c r="DN114" s="14">
        <f t="shared" si="518"/>
        <v>11272.981837150386</v>
      </c>
      <c r="DO114" s="14">
        <f>IFERROR(VLOOKUP($A114,Compens80percent!$A$13:$M$560,12,0),0)</f>
        <v>0</v>
      </c>
      <c r="DP114" s="14">
        <f t="shared" si="518"/>
        <v>0</v>
      </c>
      <c r="DQ114" s="14">
        <f t="shared" si="519"/>
        <v>49442094</v>
      </c>
      <c r="DR114" s="14">
        <f t="shared" si="520"/>
        <v>11115.57868705036</v>
      </c>
      <c r="DS114" s="14">
        <f>IFERROR(VLOOKUP($A114,SpecEd23!$A$21:$Z$550,14,0),0)</f>
        <v>7220824.2742269775</v>
      </c>
      <c r="DT114" s="14">
        <f t="shared" si="521"/>
        <v>1646.3748661740608</v>
      </c>
      <c r="DU114" s="14">
        <f>IFERROR(VLOOKUP($A114,ECFE!$A$16:$AB$347,9,0),0)</f>
        <v>522972.09169920004</v>
      </c>
      <c r="DV114" s="14">
        <f t="shared" si="522"/>
        <v>119.23958744671349</v>
      </c>
      <c r="DW114" s="14">
        <f>IFERROR(VLOOKUP($A114,ParaFY19!$A$21:$Z$543,7,0),0)</f>
        <v>18424</v>
      </c>
      <c r="DX114" s="14">
        <f t="shared" si="523"/>
        <v>4.2007407163551509</v>
      </c>
      <c r="DY114" s="14">
        <f>IFERROR(VLOOKUP($A114,ConEnroll!$A$7:$S$341,13,0),0)</f>
        <v>0</v>
      </c>
      <c r="DZ114" s="14">
        <f t="shared" si="524"/>
        <v>0</v>
      </c>
      <c r="EA114" s="14">
        <f t="shared" si="458"/>
        <v>541396.09169919998</v>
      </c>
      <c r="EB114" s="14">
        <f t="shared" si="525"/>
        <v>123.44032816306863</v>
      </c>
      <c r="EC114" s="14">
        <f t="shared" si="459"/>
        <v>57204314.365926176</v>
      </c>
      <c r="ED114" s="14">
        <f t="shared" si="526"/>
        <v>13042.797031487515</v>
      </c>
      <c r="EE114" s="62"/>
      <c r="EF114" s="14">
        <f t="shared" si="460"/>
        <v>316.61509923791891</v>
      </c>
      <c r="EG114" s="14">
        <f t="shared" si="461"/>
        <v>67.935392716279239</v>
      </c>
      <c r="EH114" s="14">
        <f t="shared" si="462"/>
        <v>8.8309592215908594</v>
      </c>
      <c r="EI114" s="14">
        <f t="shared" si="527"/>
        <v>393.38145117578904</v>
      </c>
      <c r="EJ114" s="37">
        <f t="shared" si="463"/>
        <v>3.1098784657535516E-2</v>
      </c>
      <c r="EK114" s="42"/>
      <c r="EL114" s="14" t="str">
        <f>IFERROR(VLOOKUP($A114,#REF!,27,0),"0")</f>
        <v>0</v>
      </c>
      <c r="EM114" s="14">
        <f t="shared" si="528"/>
        <v>0</v>
      </c>
      <c r="EN114" s="14" t="str">
        <f>IFERROR(VLOOKUP($A114,SpecEd23!#REF!,23,0)," ")</f>
        <v xml:space="preserve"> </v>
      </c>
      <c r="EO114" s="14" t="e">
        <f t="shared" si="529"/>
        <v>#VALUE!</v>
      </c>
      <c r="EP114" s="14">
        <f>IFERROR(VLOOKUP($A114,ECFE!#REF!,24,0),0)</f>
        <v>0</v>
      </c>
      <c r="EQ114" s="14">
        <f t="shared" si="530"/>
        <v>0</v>
      </c>
      <c r="ER114" s="14">
        <f>IFERROR(VLOOKUP($A114,#REF!,30,0),0)</f>
        <v>0</v>
      </c>
      <c r="ES114" s="14">
        <f t="shared" si="531"/>
        <v>0</v>
      </c>
      <c r="ET114" s="14">
        <f>IFERROR(VLOOKUP($A114,#REF!,12,0),0)</f>
        <v>0</v>
      </c>
      <c r="EU114" s="14">
        <f t="shared" si="532"/>
        <v>0</v>
      </c>
      <c r="EV114" s="14">
        <v>0</v>
      </c>
      <c r="EW114" s="14">
        <f t="shared" si="533"/>
        <v>0</v>
      </c>
      <c r="EX114" s="14">
        <f>IFERROR(VLOOKUP($A114,ConEnroll!$A$8:$S$601,16,0),0)</f>
        <v>0</v>
      </c>
      <c r="EY114" s="14">
        <f t="shared" si="534"/>
        <v>0</v>
      </c>
      <c r="EZ114" s="14">
        <f t="shared" si="535"/>
        <v>0</v>
      </c>
      <c r="FA114" s="14">
        <f t="shared" si="536"/>
        <v>0</v>
      </c>
      <c r="FB114" s="14" t="e">
        <f t="shared" si="537"/>
        <v>#VALUE!</v>
      </c>
      <c r="FC114" s="14" t="e">
        <f t="shared" si="538"/>
        <v>#VALUE!</v>
      </c>
      <c r="FD114" s="62"/>
      <c r="FE114" s="14">
        <f t="shared" si="464"/>
        <v>11272.981837150386</v>
      </c>
      <c r="FF114" s="14" t="e">
        <f t="shared" si="465"/>
        <v>#VALUE!</v>
      </c>
      <c r="FG114" s="14">
        <f t="shared" si="539"/>
        <v>123.44032816306863</v>
      </c>
      <c r="FH114" s="14" t="e">
        <f t="shared" si="466"/>
        <v>#VALUE!</v>
      </c>
      <c r="FI114" s="37" t="e">
        <f t="shared" si="467"/>
        <v>#VALUE!</v>
      </c>
      <c r="FJ114" s="12"/>
      <c r="FK114" s="14" t="str">
        <f>IFERROR(VLOOKUP($A114,#REF!,27,0),"0")</f>
        <v>0</v>
      </c>
      <c r="FL114" s="14">
        <f t="shared" si="540"/>
        <v>0</v>
      </c>
      <c r="FM114" s="14" t="str">
        <f>IFERROR(VLOOKUP($A114,SpecEd23!$X$22:$Y$610,59,0)," ")</f>
        <v xml:space="preserve"> </v>
      </c>
      <c r="FN114" s="14" t="e">
        <f t="shared" si="541"/>
        <v>#VALUE!</v>
      </c>
      <c r="FO114" s="14">
        <f>IFERROR(VLOOKUP($A114,ECFE!#REF!,26,0),0)</f>
        <v>0</v>
      </c>
      <c r="FP114" s="14">
        <f t="shared" si="542"/>
        <v>0</v>
      </c>
      <c r="FQ114" s="14">
        <f>IFERROR(VLOOKUP($A114,#REF!,16,0),0)</f>
        <v>0</v>
      </c>
      <c r="FR114" s="14">
        <f t="shared" si="543"/>
        <v>0</v>
      </c>
      <c r="FS114" s="14">
        <f>IFERROR(VLOOKUP($A114,#REF!,12,0),0)</f>
        <v>0</v>
      </c>
      <c r="FT114" s="14">
        <f t="shared" si="544"/>
        <v>0</v>
      </c>
      <c r="FU114" s="14">
        <v>0</v>
      </c>
      <c r="FV114" s="14">
        <f t="shared" si="545"/>
        <v>0</v>
      </c>
      <c r="FW114" s="14">
        <f>IFERROR(VLOOKUP($A114,ConEnroll!$A$8:$S$601,16,0),0)</f>
        <v>0</v>
      </c>
      <c r="FX114" s="14">
        <f t="shared" si="546"/>
        <v>0</v>
      </c>
      <c r="FY114" s="14">
        <f t="shared" si="547"/>
        <v>0</v>
      </c>
      <c r="FZ114" s="14">
        <f t="shared" si="548"/>
        <v>0</v>
      </c>
      <c r="GA114" s="14" t="e">
        <f t="shared" si="549"/>
        <v>#VALUE!</v>
      </c>
      <c r="GB114" s="14" t="e">
        <f t="shared" si="550"/>
        <v>#VALUE!</v>
      </c>
      <c r="GC114" s="39"/>
      <c r="GD114" s="14">
        <f t="shared" si="468"/>
        <v>-10956.366737912467</v>
      </c>
      <c r="GE114" s="14" t="e">
        <f t="shared" si="469"/>
        <v>#VALUE!</v>
      </c>
      <c r="GF114" s="14">
        <f t="shared" si="470"/>
        <v>-114.60936894147777</v>
      </c>
      <c r="GG114" s="14" t="e">
        <f t="shared" si="471"/>
        <v>#VALUE!</v>
      </c>
      <c r="GH114" s="37" t="e">
        <f t="shared" si="472"/>
        <v>#VALUE!</v>
      </c>
    </row>
    <row r="115" spans="1:190" ht="12.5" x14ac:dyDescent="0.25">
      <c r="A115" s="67">
        <v>284</v>
      </c>
      <c r="B115" s="35">
        <v>1</v>
      </c>
      <c r="C115" s="14">
        <v>3</v>
      </c>
      <c r="D115" s="14"/>
      <c r="E115" s="14"/>
      <c r="F115" s="35" t="s">
        <v>2467</v>
      </c>
      <c r="G115" s="41"/>
      <c r="H115" s="14">
        <f>IFERROR(VLOOKUP($A115,BaseFY22!$A$7:$AK$528,6,0),0)</f>
        <v>13171</v>
      </c>
      <c r="I115" s="14">
        <f>IFERROR(VLOOKUP($A115,BaseFY22!$A$7:$AK$528,28,0),0)</f>
        <v>136790318.52923501</v>
      </c>
      <c r="J115" s="14">
        <f t="shared" si="473"/>
        <v>10385.720031070914</v>
      </c>
      <c r="K115" s="14">
        <f>IFERROR(VLOOKUP($A115,SpecEd22!$A$21:$BB$605,24,0)," ")</f>
        <v>13288206.465059217</v>
      </c>
      <c r="L115" s="14">
        <f t="shared" si="474"/>
        <v>1008.8988281117013</v>
      </c>
      <c r="M115" s="14">
        <f>IFERROR(VLOOKUP($A115,ECFE!$A$16:$AB$347,7,0),0)</f>
        <v>766533.07499999995</v>
      </c>
      <c r="N115" s="14">
        <f t="shared" si="441"/>
        <v>58.198547946245533</v>
      </c>
      <c r="O115" s="14">
        <v>0</v>
      </c>
      <c r="P115" s="14">
        <f t="shared" si="441"/>
        <v>0</v>
      </c>
      <c r="Q115" s="14">
        <f>IFERROR(VLOOKUP($A115,ConEnroll!$A$7:$S$337,10,0),0)</f>
        <v>19188.419999999998</v>
      </c>
      <c r="R115" s="14">
        <f t="shared" si="475"/>
        <v>1.4568688785969173</v>
      </c>
      <c r="S115" s="14">
        <f t="shared" si="442"/>
        <v>785721.495</v>
      </c>
      <c r="T115" s="14">
        <f t="shared" si="476"/>
        <v>59.655416824842455</v>
      </c>
      <c r="U115" s="14">
        <f t="shared" si="443"/>
        <v>150864246.48929423</v>
      </c>
      <c r="V115" s="14">
        <f t="shared" si="477"/>
        <v>11454.274276007458</v>
      </c>
      <c r="W115" s="42"/>
      <c r="X115" s="14">
        <f>IFERROR(VLOOKUP($A115,HouseFY22!$A$6:$AJ$528,28,0),0)</f>
        <v>138705934.52923501</v>
      </c>
      <c r="Y115" s="14">
        <f t="shared" si="478"/>
        <v>10531.161986882926</v>
      </c>
      <c r="Z115" s="14">
        <f>IFERROR(VLOOKUP($A115,Compens80percent!$A$13:$M$560,12,0),0)</f>
        <v>0</v>
      </c>
      <c r="AA115" s="14">
        <f t="shared" si="478"/>
        <v>0</v>
      </c>
      <c r="AB115" s="14">
        <f t="shared" si="479"/>
        <v>138705934.52923501</v>
      </c>
      <c r="AC115" s="14">
        <f t="shared" si="478"/>
        <v>10531.161986882926</v>
      </c>
      <c r="AD115" s="14">
        <f>IFERROR(VLOOKUP(A115,SpecEd22!$A$21:$Z$550,14,0),0)</f>
        <v>13619876.703277018</v>
      </c>
      <c r="AE115" s="14">
        <f t="shared" si="480"/>
        <v>1034.080685086707</v>
      </c>
      <c r="AF115" s="14">
        <f>IFERROR(VLOOKUP($A115,ECFE!$A$16:$AB$348,8,0),0)</f>
        <v>781863.73650000012</v>
      </c>
      <c r="AG115" s="14">
        <f t="shared" si="481"/>
        <v>59.362518905170461</v>
      </c>
      <c r="AH115" s="14">
        <f>IFERROR(VLOOKUP(A115,ParaFY19!$A$21:$Z$543,7,0),0)</f>
        <v>47628</v>
      </c>
      <c r="AI115" s="14">
        <f t="shared" si="482"/>
        <v>3.6161263381671853</v>
      </c>
      <c r="AJ115" s="14">
        <f>IFERROR(VLOOKUP(A115,ConEnroll!$A$7:$S$341,13,0),0)</f>
        <v>23985.524999999998</v>
      </c>
      <c r="AK115" s="14">
        <f t="shared" si="483"/>
        <v>1.8210860982461468</v>
      </c>
      <c r="AL115" s="14">
        <f t="shared" si="439"/>
        <v>853477.26150000014</v>
      </c>
      <c r="AM115" s="14">
        <f t="shared" si="484"/>
        <v>64.799731341583794</v>
      </c>
      <c r="AN115" s="14">
        <f t="shared" si="485"/>
        <v>153179288.49401203</v>
      </c>
      <c r="AO115" s="14">
        <f t="shared" si="486"/>
        <v>11630.042403311216</v>
      </c>
      <c r="AP115" s="62"/>
      <c r="AQ115" s="14">
        <f t="shared" si="440"/>
        <v>145.44195581201166</v>
      </c>
      <c r="AR115" s="14">
        <f t="shared" si="444"/>
        <v>25.181856975005758</v>
      </c>
      <c r="AS115" s="14">
        <f t="shared" si="445"/>
        <v>5.1443145167413391</v>
      </c>
      <c r="AT115" s="14">
        <f t="shared" si="487"/>
        <v>175.76812730375875</v>
      </c>
      <c r="AU115" s="37">
        <f t="shared" si="446"/>
        <v>1.5345199797767118E-2</v>
      </c>
      <c r="AV115" s="42"/>
      <c r="AW115" s="14" t="str">
        <f>IFERROR(VLOOKUP($A115,#REF!,27,0),"0")</f>
        <v>0</v>
      </c>
      <c r="AX115" s="14">
        <f t="shared" si="488"/>
        <v>0</v>
      </c>
      <c r="AY115" s="14" t="str">
        <f>IFERROR(VLOOKUP($A115,SpecEd22!#REF!,23,0)," ")</f>
        <v xml:space="preserve"> </v>
      </c>
      <c r="AZ115" s="14" t="e">
        <f t="shared" si="489"/>
        <v>#VALUE!</v>
      </c>
      <c r="BA115" s="14">
        <f>IFERROR(VLOOKUP($A115,ECFE!#REF!,23,0),0)</f>
        <v>0</v>
      </c>
      <c r="BB115" s="14">
        <f t="shared" si="490"/>
        <v>0</v>
      </c>
      <c r="BC115" s="14">
        <f>IFERROR(VLOOKUP($A115,#REF!,17,0),0)</f>
        <v>0</v>
      </c>
      <c r="BD115" s="14">
        <f t="shared" si="491"/>
        <v>0</v>
      </c>
      <c r="BE115" s="14">
        <f>IFERROR(VLOOKUP($A115,#REF!,9,0),0)</f>
        <v>0</v>
      </c>
      <c r="BF115" s="14">
        <f t="shared" si="492"/>
        <v>0</v>
      </c>
      <c r="BG115" s="14">
        <v>0</v>
      </c>
      <c r="BH115" s="14">
        <f t="shared" si="493"/>
        <v>0</v>
      </c>
      <c r="BI115" s="14">
        <f>IFERROR(VLOOKUP($A115,ConEnroll!$A$8:$S$601,15,0),0)</f>
        <v>-12</v>
      </c>
      <c r="BJ115" s="14">
        <f t="shared" si="494"/>
        <v>-9.110925518183889E-4</v>
      </c>
      <c r="BK115" s="14">
        <f t="shared" si="495"/>
        <v>-12</v>
      </c>
      <c r="BL115" s="14">
        <f t="shared" si="496"/>
        <v>-9.110925518183889E-4</v>
      </c>
      <c r="BM115" s="14" t="e">
        <f t="shared" si="497"/>
        <v>#VALUE!</v>
      </c>
      <c r="BN115" s="14" t="e">
        <f t="shared" si="498"/>
        <v>#VALUE!</v>
      </c>
      <c r="BO115" s="42"/>
      <c r="BP115" s="14">
        <f t="shared" si="447"/>
        <v>10531.161986882926</v>
      </c>
      <c r="BQ115" s="14" t="e">
        <f t="shared" si="448"/>
        <v>#VALUE!</v>
      </c>
      <c r="BR115" s="14">
        <f t="shared" si="499"/>
        <v>64.800642434135611</v>
      </c>
      <c r="BS115" s="14" t="e">
        <f t="shared" si="449"/>
        <v>#VALUE!</v>
      </c>
      <c r="BT115" s="37" t="e">
        <f t="shared" si="450"/>
        <v>#VALUE!</v>
      </c>
      <c r="BU115" s="41"/>
      <c r="BV115" s="14" t="str">
        <f>IFERROR(VLOOKUP($A115,#REF!,27,0),"0")</f>
        <v>0</v>
      </c>
      <c r="BW115" s="14">
        <f t="shared" si="500"/>
        <v>0</v>
      </c>
      <c r="BX115" s="14" t="str">
        <f>IFERROR(VLOOKUP($A115,SpecEd22!$Z$22:$AV$606,59,0)," ")</f>
        <v xml:space="preserve"> </v>
      </c>
      <c r="BY115" s="14" t="e">
        <f t="shared" si="501"/>
        <v>#VALUE!</v>
      </c>
      <c r="BZ115" s="14">
        <f>IFERROR(VLOOKUP($A115,ECFE!#REF!,25,0),0)</f>
        <v>0</v>
      </c>
      <c r="CA115" s="14">
        <f t="shared" si="502"/>
        <v>0</v>
      </c>
      <c r="CB115" s="14">
        <f>IFERROR(VLOOKUP($A115,#REF!,17,0),0)</f>
        <v>0</v>
      </c>
      <c r="CC115" s="14">
        <f t="shared" si="503"/>
        <v>0</v>
      </c>
      <c r="CD115" s="14">
        <f>IFERROR(VLOOKUP($A115,#REF!,9,0),0)</f>
        <v>0</v>
      </c>
      <c r="CE115" s="14">
        <f t="shared" si="504"/>
        <v>0</v>
      </c>
      <c r="CF115" s="14">
        <v>0</v>
      </c>
      <c r="CG115" s="14">
        <f t="shared" si="505"/>
        <v>0</v>
      </c>
      <c r="CH115" s="14">
        <f>IFERROR(VLOOKUP($A115,ConEnroll!$A$8:$S$601,15,0),0)</f>
        <v>-12</v>
      </c>
      <c r="CI115" s="14">
        <f t="shared" si="506"/>
        <v>-9.110925518183889E-4</v>
      </c>
      <c r="CJ115" s="14">
        <f t="shared" si="507"/>
        <v>-12</v>
      </c>
      <c r="CK115" s="14">
        <f t="shared" si="508"/>
        <v>-9.110925518183889E-4</v>
      </c>
      <c r="CL115" s="14" t="e">
        <f t="shared" si="509"/>
        <v>#VALUE!</v>
      </c>
      <c r="CM115" s="14" t="e">
        <f t="shared" si="510"/>
        <v>#VALUE!</v>
      </c>
      <c r="CN115" s="42"/>
      <c r="CO115" s="14">
        <f t="shared" si="451"/>
        <v>-10385.720031070914</v>
      </c>
      <c r="CP115" s="14" t="e">
        <f t="shared" si="452"/>
        <v>#VALUE!</v>
      </c>
      <c r="CQ115" s="14">
        <f t="shared" si="453"/>
        <v>-59.656327917394272</v>
      </c>
      <c r="CR115" s="14" t="e">
        <f t="shared" si="454"/>
        <v>#VALUE!</v>
      </c>
      <c r="CS115" s="37" t="e">
        <f t="shared" si="455"/>
        <v>#VALUE!</v>
      </c>
      <c r="CT115" s="239"/>
      <c r="CU115" s="239"/>
      <c r="CV115" s="468"/>
      <c r="CW115" s="14">
        <f>IFERROR(VLOOKUP($A115,BaseFY23!$A$7:$AK$527,6,0),0)</f>
        <v>14286.997729000001</v>
      </c>
      <c r="CX115" s="14">
        <f>IFERROR(VLOOKUP($A115,BaseFY23!$A$7:$AN$528,28,0),0)</f>
        <v>149034120.74139699</v>
      </c>
      <c r="CY115" s="14">
        <f t="shared" si="511"/>
        <v>10431.451279570438</v>
      </c>
      <c r="CZ115" s="14">
        <f>IFERROR(VLOOKUP($A115,SpecEd23!$A$21:$BB$605,23,0)," ")</f>
        <v>14879252.009633701</v>
      </c>
      <c r="DA115" s="14">
        <f t="shared" si="512"/>
        <v>1041.4540753675303</v>
      </c>
      <c r="DB115" s="14">
        <f>IFERROR(VLOOKUP($A115,ECFE!$A$16:$AB$347,7,0),0)</f>
        <v>766533.07499999995</v>
      </c>
      <c r="DC115" s="14">
        <f t="shared" si="513"/>
        <v>53.652495054582218</v>
      </c>
      <c r="DD115" s="14">
        <v>0</v>
      </c>
      <c r="DE115" s="14">
        <f t="shared" si="514"/>
        <v>0</v>
      </c>
      <c r="DF115" s="14">
        <f>IFERROR(VLOOKUP($A115,ConEnroll!$A$7:$S$338,10,0),0)</f>
        <v>19188.419999999998</v>
      </c>
      <c r="DG115" s="14">
        <f t="shared" si="515"/>
        <v>1.3430687373212782</v>
      </c>
      <c r="DH115" s="14">
        <f t="shared" si="456"/>
        <v>785721.495</v>
      </c>
      <c r="DI115" s="14">
        <f t="shared" si="516"/>
        <v>54.9955637919035</v>
      </c>
      <c r="DJ115" s="14">
        <f t="shared" si="457"/>
        <v>164699094.24603069</v>
      </c>
      <c r="DK115" s="14">
        <f t="shared" si="517"/>
        <v>11527.900918729871</v>
      </c>
      <c r="DL115" s="42"/>
      <c r="DM115" s="14">
        <f>IFERROR(VLOOKUP($A115,HouseFY23!$A$7:$AJ$528,28,0),0)</f>
        <v>153407921.76329201</v>
      </c>
      <c r="DN115" s="14">
        <f t="shared" si="518"/>
        <v>10737.589847298841</v>
      </c>
      <c r="DO115" s="14">
        <f>IFERROR(VLOOKUP($A115,Compens80percent!$A$13:$M$560,12,0),0)</f>
        <v>0</v>
      </c>
      <c r="DP115" s="14">
        <f t="shared" si="518"/>
        <v>0</v>
      </c>
      <c r="DQ115" s="14">
        <f t="shared" si="519"/>
        <v>153407921.76329201</v>
      </c>
      <c r="DR115" s="14">
        <f t="shared" si="520"/>
        <v>11647.401242372789</v>
      </c>
      <c r="DS115" s="14">
        <f>IFERROR(VLOOKUP($A115,SpecEd23!$A$21:$Z$550,14,0),0)</f>
        <v>15706952.632428546</v>
      </c>
      <c r="DT115" s="14">
        <f t="shared" si="521"/>
        <v>1099.3879141274233</v>
      </c>
      <c r="DU115" s="14">
        <f>IFERROR(VLOOKUP($A115,ECFE!$A$16:$AB$347,9,0),0)</f>
        <v>797501.01123000006</v>
      </c>
      <c r="DV115" s="14">
        <f t="shared" si="522"/>
        <v>55.820055854787348</v>
      </c>
      <c r="DW115" s="14">
        <f>IFERROR(VLOOKUP($A115,ParaFY19!$A$21:$Z$543,7,0),0)</f>
        <v>47628</v>
      </c>
      <c r="DX115" s="14">
        <f t="shared" si="523"/>
        <v>3.3336605005069639</v>
      </c>
      <c r="DY115" s="14">
        <f>IFERROR(VLOOKUP($A115,ConEnroll!$A$7:$S$341,13,0),0)</f>
        <v>23985.524999999998</v>
      </c>
      <c r="DZ115" s="14">
        <f t="shared" si="524"/>
        <v>1.6788359216515976</v>
      </c>
      <c r="EA115" s="14">
        <f t="shared" si="458"/>
        <v>869114.53623000009</v>
      </c>
      <c r="EB115" s="14">
        <f t="shared" si="525"/>
        <v>60.832552276945911</v>
      </c>
      <c r="EC115" s="14">
        <f t="shared" si="459"/>
        <v>169983988.93195057</v>
      </c>
      <c r="ED115" s="14">
        <f t="shared" si="526"/>
        <v>11897.810313703212</v>
      </c>
      <c r="EE115" s="62"/>
      <c r="EF115" s="14">
        <f t="shared" si="460"/>
        <v>306.13856772840336</v>
      </c>
      <c r="EG115" s="14">
        <f t="shared" si="461"/>
        <v>57.933838759892978</v>
      </c>
      <c r="EH115" s="14">
        <f t="shared" si="462"/>
        <v>5.8369884850424114</v>
      </c>
      <c r="EI115" s="14">
        <f t="shared" si="527"/>
        <v>369.90939497333875</v>
      </c>
      <c r="EJ115" s="37">
        <f t="shared" si="463"/>
        <v>3.2088183059617664E-2</v>
      </c>
      <c r="EK115" s="42"/>
      <c r="EL115" s="14" t="str">
        <f>IFERROR(VLOOKUP($A115,#REF!,27,0),"0")</f>
        <v>0</v>
      </c>
      <c r="EM115" s="14">
        <f t="shared" si="528"/>
        <v>0</v>
      </c>
      <c r="EN115" s="14" t="str">
        <f>IFERROR(VLOOKUP($A115,SpecEd23!#REF!,23,0)," ")</f>
        <v xml:space="preserve"> </v>
      </c>
      <c r="EO115" s="14" t="e">
        <f t="shared" si="529"/>
        <v>#VALUE!</v>
      </c>
      <c r="EP115" s="14">
        <f>IFERROR(VLOOKUP($A115,ECFE!#REF!,24,0),0)</f>
        <v>0</v>
      </c>
      <c r="EQ115" s="14">
        <f t="shared" si="530"/>
        <v>0</v>
      </c>
      <c r="ER115" s="14">
        <f>IFERROR(VLOOKUP($A115,#REF!,30,0),0)</f>
        <v>0</v>
      </c>
      <c r="ES115" s="14">
        <f t="shared" si="531"/>
        <v>0</v>
      </c>
      <c r="ET115" s="14">
        <f>IFERROR(VLOOKUP($A115,#REF!,12,0),0)</f>
        <v>0</v>
      </c>
      <c r="EU115" s="14">
        <f t="shared" si="532"/>
        <v>0</v>
      </c>
      <c r="EV115" s="14">
        <v>0</v>
      </c>
      <c r="EW115" s="14">
        <f t="shared" si="533"/>
        <v>0</v>
      </c>
      <c r="EX115" s="14">
        <f>IFERROR(VLOOKUP($A115,ConEnroll!$A$8:$S$601,16,0),0)</f>
        <v>272</v>
      </c>
      <c r="EY115" s="14">
        <f t="shared" si="534"/>
        <v>1.9038289580454653E-2</v>
      </c>
      <c r="EZ115" s="14">
        <f t="shared" si="535"/>
        <v>272</v>
      </c>
      <c r="FA115" s="14">
        <f t="shared" si="536"/>
        <v>1.9038289580454653E-2</v>
      </c>
      <c r="FB115" s="14" t="e">
        <f t="shared" si="537"/>
        <v>#VALUE!</v>
      </c>
      <c r="FC115" s="14" t="e">
        <f t="shared" si="538"/>
        <v>#VALUE!</v>
      </c>
      <c r="FD115" s="62"/>
      <c r="FE115" s="14">
        <f t="shared" si="464"/>
        <v>10737.589847298841</v>
      </c>
      <c r="FF115" s="14" t="e">
        <f t="shared" si="465"/>
        <v>#VALUE!</v>
      </c>
      <c r="FG115" s="14">
        <f t="shared" si="539"/>
        <v>60.813513987365454</v>
      </c>
      <c r="FH115" s="14" t="e">
        <f t="shared" si="466"/>
        <v>#VALUE!</v>
      </c>
      <c r="FI115" s="37" t="e">
        <f t="shared" si="467"/>
        <v>#VALUE!</v>
      </c>
      <c r="FJ115" s="12"/>
      <c r="FK115" s="14" t="str">
        <f>IFERROR(VLOOKUP($A115,#REF!,27,0),"0")</f>
        <v>0</v>
      </c>
      <c r="FL115" s="14">
        <f t="shared" si="540"/>
        <v>0</v>
      </c>
      <c r="FM115" s="14" t="str">
        <f>IFERROR(VLOOKUP($A115,SpecEd23!$X$22:$Y$610,59,0)," ")</f>
        <v xml:space="preserve"> </v>
      </c>
      <c r="FN115" s="14" t="e">
        <f t="shared" si="541"/>
        <v>#VALUE!</v>
      </c>
      <c r="FO115" s="14">
        <f>IFERROR(VLOOKUP($A115,ECFE!#REF!,26,0),0)</f>
        <v>0</v>
      </c>
      <c r="FP115" s="14">
        <f t="shared" si="542"/>
        <v>0</v>
      </c>
      <c r="FQ115" s="14">
        <f>IFERROR(VLOOKUP($A115,#REF!,16,0),0)</f>
        <v>0</v>
      </c>
      <c r="FR115" s="14">
        <f t="shared" si="543"/>
        <v>0</v>
      </c>
      <c r="FS115" s="14">
        <f>IFERROR(VLOOKUP($A115,#REF!,12,0),0)</f>
        <v>0</v>
      </c>
      <c r="FT115" s="14">
        <f t="shared" si="544"/>
        <v>0</v>
      </c>
      <c r="FU115" s="14">
        <v>0</v>
      </c>
      <c r="FV115" s="14">
        <f t="shared" si="545"/>
        <v>0</v>
      </c>
      <c r="FW115" s="14">
        <f>IFERROR(VLOOKUP($A115,ConEnroll!$A$8:$S$601,16,0),0)</f>
        <v>272</v>
      </c>
      <c r="FX115" s="14">
        <f t="shared" si="546"/>
        <v>1.9038289580454653E-2</v>
      </c>
      <c r="FY115" s="14">
        <f t="shared" si="547"/>
        <v>272</v>
      </c>
      <c r="FZ115" s="14">
        <f t="shared" si="548"/>
        <v>1.9038289580454653E-2</v>
      </c>
      <c r="GA115" s="14" t="e">
        <f t="shared" si="549"/>
        <v>#VALUE!</v>
      </c>
      <c r="GB115" s="14" t="e">
        <f t="shared" si="550"/>
        <v>#VALUE!</v>
      </c>
      <c r="GC115" s="39"/>
      <c r="GD115" s="14">
        <f t="shared" si="468"/>
        <v>-10431.451279570438</v>
      </c>
      <c r="GE115" s="14" t="e">
        <f t="shared" si="469"/>
        <v>#VALUE!</v>
      </c>
      <c r="GF115" s="14">
        <f t="shared" si="470"/>
        <v>-54.976525502323042</v>
      </c>
      <c r="GG115" s="14" t="e">
        <f t="shared" si="471"/>
        <v>#VALUE!</v>
      </c>
      <c r="GH115" s="37" t="e">
        <f t="shared" si="472"/>
        <v>#VALUE!</v>
      </c>
    </row>
    <row r="116" spans="1:190" ht="12.5" x14ac:dyDescent="0.25">
      <c r="A116" s="67">
        <v>286</v>
      </c>
      <c r="B116" s="35">
        <v>1</v>
      </c>
      <c r="C116" s="14">
        <v>2</v>
      </c>
      <c r="D116" s="14"/>
      <c r="E116" s="14"/>
      <c r="F116" s="35" t="s">
        <v>2468</v>
      </c>
      <c r="G116" s="41"/>
      <c r="H116" s="14">
        <f>IFERROR(VLOOKUP($A116,BaseFY22!$A$7:$AK$528,6,0),0)</f>
        <v>2250</v>
      </c>
      <c r="I116" s="14">
        <f>IFERROR(VLOOKUP($A116,BaseFY22!$A$7:$AK$528,28,0),0)</f>
        <v>25847591.205835</v>
      </c>
      <c r="J116" s="14">
        <f t="shared" si="473"/>
        <v>11487.818313704443</v>
      </c>
      <c r="K116" s="14">
        <f>IFERROR(VLOOKUP($A116,SpecEd22!$A$21:$BB$605,24,0)," ")</f>
        <v>2871472.4003664847</v>
      </c>
      <c r="L116" s="14">
        <f t="shared" si="474"/>
        <v>1276.2099557184376</v>
      </c>
      <c r="M116" s="14">
        <f>IFERROR(VLOOKUP($A116,ECFE!$A$16:$AB$347,7,0),0)</f>
        <v>121588.005</v>
      </c>
      <c r="N116" s="14">
        <f t="shared" si="441"/>
        <v>54.039113333333333</v>
      </c>
      <c r="O116" s="14">
        <v>0</v>
      </c>
      <c r="P116" s="14">
        <f t="shared" si="441"/>
        <v>0</v>
      </c>
      <c r="Q116" s="14">
        <f>IFERROR(VLOOKUP($A116,ConEnroll!$A$7:$S$337,10,0),0)</f>
        <v>8493.24</v>
      </c>
      <c r="R116" s="14">
        <f t="shared" si="475"/>
        <v>3.7747733333333331</v>
      </c>
      <c r="S116" s="14">
        <f t="shared" si="442"/>
        <v>130081.24500000001</v>
      </c>
      <c r="T116" s="14">
        <f t="shared" si="476"/>
        <v>57.813886666666669</v>
      </c>
      <c r="U116" s="14">
        <f t="shared" si="443"/>
        <v>28849144.851201486</v>
      </c>
      <c r="V116" s="14">
        <f t="shared" si="477"/>
        <v>12821.842156089549</v>
      </c>
      <c r="W116" s="42"/>
      <c r="X116" s="14">
        <f>IFERROR(VLOOKUP($A116,HouseFY22!$A$6:$AJ$528,28,0),0)</f>
        <v>26397295.205835</v>
      </c>
      <c r="Y116" s="14">
        <f t="shared" si="478"/>
        <v>11732.131202593333</v>
      </c>
      <c r="Z116" s="14">
        <f>IFERROR(VLOOKUP($A116,Compens80percent!$A$13:$M$560,12,0),0)</f>
        <v>25661.44000000041</v>
      </c>
      <c r="AA116" s="14">
        <f t="shared" si="478"/>
        <v>11.405084444444627</v>
      </c>
      <c r="AB116" s="14">
        <f t="shared" si="479"/>
        <v>26422956.645835001</v>
      </c>
      <c r="AC116" s="14">
        <f t="shared" si="478"/>
        <v>11743.536287037778</v>
      </c>
      <c r="AD116" s="14">
        <f>IFERROR(VLOOKUP(A116,SpecEd22!$A$21:$Z$550,14,0),0)</f>
        <v>2945796.8160241675</v>
      </c>
      <c r="AE116" s="14">
        <f t="shared" si="480"/>
        <v>1309.2430293440743</v>
      </c>
      <c r="AF116" s="14">
        <f>IFERROR(VLOOKUP($A116,ECFE!$A$16:$AB$348,8,0),0)</f>
        <v>124019.7651</v>
      </c>
      <c r="AG116" s="14">
        <f t="shared" si="481"/>
        <v>55.1198956</v>
      </c>
      <c r="AH116" s="14">
        <f>IFERROR(VLOOKUP(A116,ParaFY19!$A$21:$Z$543,7,0),0)</f>
        <v>12740</v>
      </c>
      <c r="AI116" s="14">
        <f t="shared" si="482"/>
        <v>5.6622222222222218</v>
      </c>
      <c r="AJ116" s="14">
        <f>IFERROR(VLOOKUP(A116,ConEnroll!$A$7:$S$341,13,0),0)</f>
        <v>10616.55</v>
      </c>
      <c r="AK116" s="14">
        <f t="shared" si="483"/>
        <v>4.7184666666666661</v>
      </c>
      <c r="AL116" s="14">
        <f t="shared" si="439"/>
        <v>147376.31510000001</v>
      </c>
      <c r="AM116" s="14">
        <f t="shared" si="484"/>
        <v>65.50058448888889</v>
      </c>
      <c r="AN116" s="14">
        <f t="shared" si="485"/>
        <v>29516129.776959166</v>
      </c>
      <c r="AO116" s="14">
        <f t="shared" si="486"/>
        <v>13118.279900870741</v>
      </c>
      <c r="AP116" s="62"/>
      <c r="AQ116" s="14">
        <f t="shared" si="440"/>
        <v>255.71797333333416</v>
      </c>
      <c r="AR116" s="14">
        <f t="shared" si="444"/>
        <v>33.033073625636689</v>
      </c>
      <c r="AS116" s="14">
        <f t="shared" si="445"/>
        <v>7.6866978222222215</v>
      </c>
      <c r="AT116" s="14">
        <f t="shared" si="487"/>
        <v>296.43774478119309</v>
      </c>
      <c r="AU116" s="37">
        <f t="shared" si="446"/>
        <v>2.311974684857622E-2</v>
      </c>
      <c r="AV116" s="42"/>
      <c r="AW116" s="14" t="str">
        <f>IFERROR(VLOOKUP($A116,#REF!,27,0),"0")</f>
        <v>0</v>
      </c>
      <c r="AX116" s="14">
        <f t="shared" si="488"/>
        <v>0</v>
      </c>
      <c r="AY116" s="14" t="str">
        <f>IFERROR(VLOOKUP($A116,SpecEd22!#REF!,23,0)," ")</f>
        <v xml:space="preserve"> </v>
      </c>
      <c r="AZ116" s="14" t="e">
        <f t="shared" si="489"/>
        <v>#VALUE!</v>
      </c>
      <c r="BA116" s="14">
        <f>IFERROR(VLOOKUP($A116,ECFE!#REF!,23,0),0)</f>
        <v>0</v>
      </c>
      <c r="BB116" s="14">
        <f t="shared" si="490"/>
        <v>0</v>
      </c>
      <c r="BC116" s="14">
        <f>IFERROR(VLOOKUP($A116,#REF!,17,0),0)</f>
        <v>0</v>
      </c>
      <c r="BD116" s="14">
        <f t="shared" si="491"/>
        <v>0</v>
      </c>
      <c r="BE116" s="14">
        <f>IFERROR(VLOOKUP($A116,#REF!,9,0),0)</f>
        <v>0</v>
      </c>
      <c r="BF116" s="14">
        <f t="shared" si="492"/>
        <v>0</v>
      </c>
      <c r="BG116" s="14">
        <v>0</v>
      </c>
      <c r="BH116" s="14">
        <f t="shared" si="493"/>
        <v>0</v>
      </c>
      <c r="BI116" s="14">
        <f>IFERROR(VLOOKUP($A116,ConEnroll!$A$8:$S$601,15,0),0)</f>
        <v>-13</v>
      </c>
      <c r="BJ116" s="14">
        <f t="shared" si="494"/>
        <v>-5.7777777777777775E-3</v>
      </c>
      <c r="BK116" s="14">
        <f t="shared" si="495"/>
        <v>-13</v>
      </c>
      <c r="BL116" s="14">
        <f t="shared" si="496"/>
        <v>-5.7777777777777775E-3</v>
      </c>
      <c r="BM116" s="14" t="e">
        <f t="shared" si="497"/>
        <v>#VALUE!</v>
      </c>
      <c r="BN116" s="14" t="e">
        <f t="shared" si="498"/>
        <v>#VALUE!</v>
      </c>
      <c r="BO116" s="42"/>
      <c r="BP116" s="14">
        <f t="shared" si="447"/>
        <v>11732.131202593333</v>
      </c>
      <c r="BQ116" s="14" t="e">
        <f t="shared" si="448"/>
        <v>#VALUE!</v>
      </c>
      <c r="BR116" s="14">
        <f t="shared" si="499"/>
        <v>65.50636226666667</v>
      </c>
      <c r="BS116" s="14" t="e">
        <f t="shared" si="449"/>
        <v>#VALUE!</v>
      </c>
      <c r="BT116" s="37" t="e">
        <f t="shared" si="450"/>
        <v>#VALUE!</v>
      </c>
      <c r="BU116" s="41"/>
      <c r="BV116" s="14" t="str">
        <f>IFERROR(VLOOKUP($A116,#REF!,27,0),"0")</f>
        <v>0</v>
      </c>
      <c r="BW116" s="14">
        <f t="shared" si="500"/>
        <v>0</v>
      </c>
      <c r="BX116" s="14" t="str">
        <f>IFERROR(VLOOKUP($A116,SpecEd22!$Z$22:$AV$606,59,0)," ")</f>
        <v xml:space="preserve"> </v>
      </c>
      <c r="BY116" s="14" t="e">
        <f t="shared" si="501"/>
        <v>#VALUE!</v>
      </c>
      <c r="BZ116" s="14">
        <f>IFERROR(VLOOKUP($A116,ECFE!#REF!,25,0),0)</f>
        <v>0</v>
      </c>
      <c r="CA116" s="14">
        <f t="shared" si="502"/>
        <v>0</v>
      </c>
      <c r="CB116" s="14">
        <f>IFERROR(VLOOKUP($A116,#REF!,17,0),0)</f>
        <v>0</v>
      </c>
      <c r="CC116" s="14">
        <f t="shared" si="503"/>
        <v>0</v>
      </c>
      <c r="CD116" s="14">
        <f>IFERROR(VLOOKUP($A116,#REF!,9,0),0)</f>
        <v>0</v>
      </c>
      <c r="CE116" s="14">
        <f t="shared" si="504"/>
        <v>0</v>
      </c>
      <c r="CF116" s="14">
        <v>0</v>
      </c>
      <c r="CG116" s="14">
        <f t="shared" si="505"/>
        <v>0</v>
      </c>
      <c r="CH116" s="14">
        <f>IFERROR(VLOOKUP($A116,ConEnroll!$A$8:$S$601,15,0),0)</f>
        <v>-13</v>
      </c>
      <c r="CI116" s="14">
        <f t="shared" si="506"/>
        <v>-5.7777777777777775E-3</v>
      </c>
      <c r="CJ116" s="14">
        <f t="shared" si="507"/>
        <v>-13</v>
      </c>
      <c r="CK116" s="14">
        <f t="shared" si="508"/>
        <v>-5.7777777777777775E-3</v>
      </c>
      <c r="CL116" s="14" t="e">
        <f t="shared" si="509"/>
        <v>#VALUE!</v>
      </c>
      <c r="CM116" s="14" t="e">
        <f t="shared" si="510"/>
        <v>#VALUE!</v>
      </c>
      <c r="CN116" s="42"/>
      <c r="CO116" s="14">
        <f t="shared" si="451"/>
        <v>-11487.818313704443</v>
      </c>
      <c r="CP116" s="14" t="e">
        <f t="shared" si="452"/>
        <v>#VALUE!</v>
      </c>
      <c r="CQ116" s="14">
        <f t="shared" si="453"/>
        <v>-57.819664444444449</v>
      </c>
      <c r="CR116" s="14" t="e">
        <f t="shared" si="454"/>
        <v>#VALUE!</v>
      </c>
      <c r="CS116" s="37" t="e">
        <f t="shared" si="455"/>
        <v>#VALUE!</v>
      </c>
      <c r="CT116" s="239"/>
      <c r="CU116" s="239"/>
      <c r="CV116" s="468"/>
      <c r="CW116" s="14">
        <f>IFERROR(VLOOKUP($A116,BaseFY23!$A$7:$AK$527,6,0),0)</f>
        <v>2121.5721610000001</v>
      </c>
      <c r="CX116" s="14">
        <f>IFERROR(VLOOKUP($A116,BaseFY23!$A$7:$AN$528,28,0),0)</f>
        <v>24447956.887736998</v>
      </c>
      <c r="CY116" s="14">
        <f t="shared" si="511"/>
        <v>11523.509469606486</v>
      </c>
      <c r="CZ116" s="14">
        <f>IFERROR(VLOOKUP($A116,SpecEd23!$A$21:$BB$605,23,0)," ")</f>
        <v>1754348.134956718</v>
      </c>
      <c r="DA116" s="14">
        <f t="shared" si="512"/>
        <v>826.90948118861456</v>
      </c>
      <c r="DB116" s="14">
        <f>IFERROR(VLOOKUP($A116,ECFE!$A$16:$AB$347,7,0),0)</f>
        <v>121588.005</v>
      </c>
      <c r="DC116" s="14">
        <f t="shared" si="513"/>
        <v>57.310332042955196</v>
      </c>
      <c r="DD116" s="14">
        <v>0</v>
      </c>
      <c r="DE116" s="14">
        <f t="shared" si="514"/>
        <v>0</v>
      </c>
      <c r="DF116" s="14">
        <f>IFERROR(VLOOKUP($A116,ConEnroll!$A$7:$S$338,10,0),0)</f>
        <v>8493.24</v>
      </c>
      <c r="DG116" s="14">
        <f t="shared" si="515"/>
        <v>4.0032765116962707</v>
      </c>
      <c r="DH116" s="14">
        <f t="shared" si="456"/>
        <v>130081.24500000001</v>
      </c>
      <c r="DI116" s="14">
        <f t="shared" si="516"/>
        <v>61.313608554651474</v>
      </c>
      <c r="DJ116" s="14">
        <f t="shared" si="457"/>
        <v>26332386.267693717</v>
      </c>
      <c r="DK116" s="14">
        <f t="shared" si="517"/>
        <v>12411.732559349754</v>
      </c>
      <c r="DL116" s="42"/>
      <c r="DM116" s="14">
        <f>IFERROR(VLOOKUP($A116,HouseFY23!$A$7:$AJ$528,28,0),0)</f>
        <v>25407207.276489001</v>
      </c>
      <c r="DN116" s="14">
        <f t="shared" si="518"/>
        <v>11975.650766699988</v>
      </c>
      <c r="DO116" s="14">
        <f>IFERROR(VLOOKUP($A116,Compens80percent!$A$13:$M$560,12,0),0)</f>
        <v>25661.44000000041</v>
      </c>
      <c r="DP116" s="14">
        <f t="shared" si="518"/>
        <v>12.095482996866307</v>
      </c>
      <c r="DQ116" s="14">
        <f t="shared" si="519"/>
        <v>25432868.716489002</v>
      </c>
      <c r="DR116" s="14">
        <f t="shared" si="520"/>
        <v>11303.497207328446</v>
      </c>
      <c r="DS116" s="14">
        <f>IFERROR(VLOOKUP($A116,SpecEd23!$A$21:$Z$550,14,0),0)</f>
        <v>1899153.1358920825</v>
      </c>
      <c r="DT116" s="14">
        <f t="shared" si="521"/>
        <v>895.16311101900931</v>
      </c>
      <c r="DU116" s="14">
        <f>IFERROR(VLOOKUP($A116,ECFE!$A$16:$AB$347,9,0),0)</f>
        <v>126500.16040200001</v>
      </c>
      <c r="DV116" s="14">
        <f t="shared" si="522"/>
        <v>59.625669457490588</v>
      </c>
      <c r="DW116" s="14">
        <f>IFERROR(VLOOKUP($A116,ParaFY19!$A$21:$Z$543,7,0),0)</f>
        <v>12740</v>
      </c>
      <c r="DX116" s="14">
        <f t="shared" si="523"/>
        <v>6.0049807563439268</v>
      </c>
      <c r="DY116" s="14">
        <f>IFERROR(VLOOKUP($A116,ConEnroll!$A$7:$S$341,13,0),0)</f>
        <v>10616.55</v>
      </c>
      <c r="DZ116" s="14">
        <f t="shared" si="524"/>
        <v>5.0040956396203384</v>
      </c>
      <c r="EA116" s="14">
        <f t="shared" si="458"/>
        <v>149856.710402</v>
      </c>
      <c r="EB116" s="14">
        <f t="shared" si="525"/>
        <v>70.634745853454845</v>
      </c>
      <c r="EC116" s="14">
        <f t="shared" si="459"/>
        <v>27456217.122783083</v>
      </c>
      <c r="ED116" s="14">
        <f t="shared" si="526"/>
        <v>12941.448623572453</v>
      </c>
      <c r="EE116" s="62"/>
      <c r="EF116" s="14">
        <f t="shared" si="460"/>
        <v>452.14129709350163</v>
      </c>
      <c r="EG116" s="14">
        <f t="shared" si="461"/>
        <v>68.253629830394743</v>
      </c>
      <c r="EH116" s="14">
        <f t="shared" si="462"/>
        <v>9.3211372988033716</v>
      </c>
      <c r="EI116" s="14">
        <f t="shared" si="527"/>
        <v>529.71606422269974</v>
      </c>
      <c r="EJ116" s="37">
        <f t="shared" si="463"/>
        <v>4.2678655996633189E-2</v>
      </c>
      <c r="EK116" s="42"/>
      <c r="EL116" s="14" t="str">
        <f>IFERROR(VLOOKUP($A116,#REF!,27,0),"0")</f>
        <v>0</v>
      </c>
      <c r="EM116" s="14">
        <f t="shared" si="528"/>
        <v>0</v>
      </c>
      <c r="EN116" s="14" t="str">
        <f>IFERROR(VLOOKUP($A116,SpecEd23!#REF!,23,0)," ")</f>
        <v xml:space="preserve"> </v>
      </c>
      <c r="EO116" s="14" t="e">
        <f t="shared" si="529"/>
        <v>#VALUE!</v>
      </c>
      <c r="EP116" s="14">
        <f>IFERROR(VLOOKUP($A116,ECFE!#REF!,24,0),0)</f>
        <v>0</v>
      </c>
      <c r="EQ116" s="14">
        <f t="shared" si="530"/>
        <v>0</v>
      </c>
      <c r="ER116" s="14">
        <f>IFERROR(VLOOKUP($A116,#REF!,30,0),0)</f>
        <v>0</v>
      </c>
      <c r="ES116" s="14">
        <f t="shared" si="531"/>
        <v>0</v>
      </c>
      <c r="ET116" s="14">
        <f>IFERROR(VLOOKUP($A116,#REF!,12,0),0)</f>
        <v>0</v>
      </c>
      <c r="EU116" s="14">
        <f t="shared" si="532"/>
        <v>0</v>
      </c>
      <c r="EV116" s="14">
        <v>0</v>
      </c>
      <c r="EW116" s="14">
        <f t="shared" si="533"/>
        <v>0</v>
      </c>
      <c r="EX116" s="14">
        <f>IFERROR(VLOOKUP($A116,ConEnroll!$A$8:$S$601,16,0),0)</f>
        <v>273</v>
      </c>
      <c r="EY116" s="14">
        <f t="shared" si="534"/>
        <v>0.12867815906451271</v>
      </c>
      <c r="EZ116" s="14">
        <f t="shared" si="535"/>
        <v>273</v>
      </c>
      <c r="FA116" s="14">
        <f t="shared" si="536"/>
        <v>0.12867815906451271</v>
      </c>
      <c r="FB116" s="14" t="e">
        <f t="shared" si="537"/>
        <v>#VALUE!</v>
      </c>
      <c r="FC116" s="14" t="e">
        <f t="shared" si="538"/>
        <v>#VALUE!</v>
      </c>
      <c r="FD116" s="62"/>
      <c r="FE116" s="14">
        <f t="shared" si="464"/>
        <v>11975.650766699988</v>
      </c>
      <c r="FF116" s="14" t="e">
        <f t="shared" si="465"/>
        <v>#VALUE!</v>
      </c>
      <c r="FG116" s="14">
        <f t="shared" si="539"/>
        <v>70.506067694390339</v>
      </c>
      <c r="FH116" s="14" t="e">
        <f t="shared" si="466"/>
        <v>#VALUE!</v>
      </c>
      <c r="FI116" s="37" t="e">
        <f t="shared" si="467"/>
        <v>#VALUE!</v>
      </c>
      <c r="FJ116" s="12"/>
      <c r="FK116" s="14" t="str">
        <f>IFERROR(VLOOKUP($A116,#REF!,27,0),"0")</f>
        <v>0</v>
      </c>
      <c r="FL116" s="14">
        <f t="shared" si="540"/>
        <v>0</v>
      </c>
      <c r="FM116" s="14" t="str">
        <f>IFERROR(VLOOKUP($A116,SpecEd23!$X$22:$Y$610,59,0)," ")</f>
        <v xml:space="preserve"> </v>
      </c>
      <c r="FN116" s="14" t="e">
        <f t="shared" si="541"/>
        <v>#VALUE!</v>
      </c>
      <c r="FO116" s="14">
        <f>IFERROR(VLOOKUP($A116,ECFE!#REF!,26,0),0)</f>
        <v>0</v>
      </c>
      <c r="FP116" s="14">
        <f t="shared" si="542"/>
        <v>0</v>
      </c>
      <c r="FQ116" s="14">
        <f>IFERROR(VLOOKUP($A116,#REF!,16,0),0)</f>
        <v>0</v>
      </c>
      <c r="FR116" s="14">
        <f t="shared" si="543"/>
        <v>0</v>
      </c>
      <c r="FS116" s="14">
        <f>IFERROR(VLOOKUP($A116,#REF!,12,0),0)</f>
        <v>0</v>
      </c>
      <c r="FT116" s="14">
        <f t="shared" si="544"/>
        <v>0</v>
      </c>
      <c r="FU116" s="14">
        <v>0</v>
      </c>
      <c r="FV116" s="14">
        <f t="shared" si="545"/>
        <v>0</v>
      </c>
      <c r="FW116" s="14">
        <f>IFERROR(VLOOKUP($A116,ConEnroll!$A$8:$S$601,16,0),0)</f>
        <v>273</v>
      </c>
      <c r="FX116" s="14">
        <f t="shared" si="546"/>
        <v>0.12867815906451271</v>
      </c>
      <c r="FY116" s="14">
        <f t="shared" si="547"/>
        <v>273</v>
      </c>
      <c r="FZ116" s="14">
        <f t="shared" si="548"/>
        <v>0.12867815906451271</v>
      </c>
      <c r="GA116" s="14" t="e">
        <f t="shared" si="549"/>
        <v>#VALUE!</v>
      </c>
      <c r="GB116" s="14" t="e">
        <f t="shared" si="550"/>
        <v>#VALUE!</v>
      </c>
      <c r="GC116" s="39"/>
      <c r="GD116" s="14">
        <f t="shared" si="468"/>
        <v>-11523.509469606486</v>
      </c>
      <c r="GE116" s="14" t="e">
        <f t="shared" si="469"/>
        <v>#VALUE!</v>
      </c>
      <c r="GF116" s="14">
        <f t="shared" si="470"/>
        <v>-61.18493039558696</v>
      </c>
      <c r="GG116" s="14" t="e">
        <f t="shared" si="471"/>
        <v>#VALUE!</v>
      </c>
      <c r="GH116" s="37" t="e">
        <f t="shared" si="472"/>
        <v>#VALUE!</v>
      </c>
    </row>
    <row r="117" spans="1:190" ht="12.5" x14ac:dyDescent="0.25">
      <c r="A117" s="67">
        <v>294</v>
      </c>
      <c r="B117" s="35">
        <v>1</v>
      </c>
      <c r="C117" s="14">
        <v>5</v>
      </c>
      <c r="D117" s="14"/>
      <c r="E117" s="14"/>
      <c r="F117" s="35" t="s">
        <v>2469</v>
      </c>
      <c r="G117" s="41"/>
      <c r="H117" s="14">
        <f>IFERROR(VLOOKUP($A117,BaseFY22!$A$7:$AK$528,6,0),0)</f>
        <v>1848</v>
      </c>
      <c r="I117" s="14">
        <f>IFERROR(VLOOKUP($A117,BaseFY22!$A$7:$AK$528,28,0),0)</f>
        <v>18858298.25</v>
      </c>
      <c r="J117" s="14">
        <f t="shared" si="473"/>
        <v>10204.706845238095</v>
      </c>
      <c r="K117" s="14">
        <f>IFERROR(VLOOKUP($A117,SpecEd22!$A$21:$BB$605,24,0)," ")</f>
        <v>3119179.9013274396</v>
      </c>
      <c r="L117" s="14">
        <f t="shared" si="474"/>
        <v>1687.8679119737228</v>
      </c>
      <c r="M117" s="14">
        <f>IFERROR(VLOOKUP($A117,ECFE!$A$16:$AB$347,7,0),0)</f>
        <v>22656.149999999998</v>
      </c>
      <c r="N117" s="14">
        <f t="shared" si="441"/>
        <v>12.259821428571428</v>
      </c>
      <c r="O117" s="14">
        <v>0</v>
      </c>
      <c r="P117" s="14">
        <f t="shared" si="441"/>
        <v>0</v>
      </c>
      <c r="Q117" s="14">
        <f>IFERROR(VLOOKUP($A117,ConEnroll!$A$7:$S$337,10,0),0)</f>
        <v>209.71</v>
      </c>
      <c r="R117" s="14">
        <f t="shared" si="475"/>
        <v>0.11347943722943724</v>
      </c>
      <c r="S117" s="14">
        <f t="shared" si="442"/>
        <v>22865.859999999997</v>
      </c>
      <c r="T117" s="14">
        <f t="shared" si="476"/>
        <v>12.373300865800864</v>
      </c>
      <c r="U117" s="14">
        <f t="shared" si="443"/>
        <v>22000344.011327438</v>
      </c>
      <c r="V117" s="14">
        <f t="shared" si="477"/>
        <v>11904.948058077618</v>
      </c>
      <c r="W117" s="42"/>
      <c r="X117" s="14">
        <f>IFERROR(VLOOKUP($A117,HouseFY22!$A$6:$AJ$528,28,0),0)</f>
        <v>19249262.722197</v>
      </c>
      <c r="Y117" s="14">
        <f t="shared" si="478"/>
        <v>10416.267706816558</v>
      </c>
      <c r="Z117" s="14">
        <f>IFERROR(VLOOKUP($A117,Compens80percent!$A$13:$M$560,12,0),0)</f>
        <v>0</v>
      </c>
      <c r="AA117" s="14">
        <f t="shared" si="478"/>
        <v>0</v>
      </c>
      <c r="AB117" s="14">
        <f t="shared" si="479"/>
        <v>19249262.722197</v>
      </c>
      <c r="AC117" s="14">
        <f t="shared" si="478"/>
        <v>10416.267706816558</v>
      </c>
      <c r="AD117" s="14">
        <f>IFERROR(VLOOKUP(A117,SpecEd22!$A$21:$Z$550,14,0),0)</f>
        <v>3157584.5851887073</v>
      </c>
      <c r="AE117" s="14">
        <f t="shared" si="480"/>
        <v>1708.6496673099066</v>
      </c>
      <c r="AF117" s="14">
        <f>IFERROR(VLOOKUP($A117,ECFE!$A$16:$AB$348,8,0),0)</f>
        <v>23109.273000000001</v>
      </c>
      <c r="AG117" s="14">
        <f t="shared" si="481"/>
        <v>12.505017857142859</v>
      </c>
      <c r="AH117" s="14">
        <f>IFERROR(VLOOKUP(A117,ParaFY19!$A$21:$Z$543,7,0),0)</f>
        <v>4116</v>
      </c>
      <c r="AI117" s="14">
        <f t="shared" si="482"/>
        <v>2.2272727272727271</v>
      </c>
      <c r="AJ117" s="14">
        <f>IFERROR(VLOOKUP(A117,ConEnroll!$A$7:$S$341,13,0),0)</f>
        <v>262.13749999999999</v>
      </c>
      <c r="AK117" s="14">
        <f t="shared" si="483"/>
        <v>0.14184929653679654</v>
      </c>
      <c r="AL117" s="14">
        <f t="shared" si="439"/>
        <v>27487.410500000002</v>
      </c>
      <c r="AM117" s="14">
        <f t="shared" si="484"/>
        <v>14.874139880952383</v>
      </c>
      <c r="AN117" s="14">
        <f t="shared" si="485"/>
        <v>22434334.717885707</v>
      </c>
      <c r="AO117" s="14">
        <f t="shared" si="486"/>
        <v>12139.791514007416</v>
      </c>
      <c r="AP117" s="62"/>
      <c r="AQ117" s="14">
        <f t="shared" si="440"/>
        <v>211.56086157846221</v>
      </c>
      <c r="AR117" s="14">
        <f t="shared" si="444"/>
        <v>20.781755336183778</v>
      </c>
      <c r="AS117" s="14">
        <f t="shared" si="445"/>
        <v>2.5008390151515183</v>
      </c>
      <c r="AT117" s="14">
        <f t="shared" si="487"/>
        <v>234.8434559297975</v>
      </c>
      <c r="AU117" s="37">
        <f t="shared" si="446"/>
        <v>1.9726541836564672E-2</v>
      </c>
      <c r="AV117" s="42"/>
      <c r="AW117" s="14" t="str">
        <f>IFERROR(VLOOKUP($A117,#REF!,27,0),"0")</f>
        <v>0</v>
      </c>
      <c r="AX117" s="14">
        <f t="shared" si="488"/>
        <v>0</v>
      </c>
      <c r="AY117" s="14" t="str">
        <f>IFERROR(VLOOKUP($A117,SpecEd22!#REF!,23,0)," ")</f>
        <v xml:space="preserve"> </v>
      </c>
      <c r="AZ117" s="14" t="e">
        <f t="shared" si="489"/>
        <v>#VALUE!</v>
      </c>
      <c r="BA117" s="14">
        <f>IFERROR(VLOOKUP($A117,ECFE!#REF!,23,0),0)</f>
        <v>0</v>
      </c>
      <c r="BB117" s="14">
        <f t="shared" si="490"/>
        <v>0</v>
      </c>
      <c r="BC117" s="14">
        <f>IFERROR(VLOOKUP($A117,#REF!,17,0),0)</f>
        <v>0</v>
      </c>
      <c r="BD117" s="14">
        <f t="shared" si="491"/>
        <v>0</v>
      </c>
      <c r="BE117" s="14">
        <f>IFERROR(VLOOKUP($A117,#REF!,9,0),0)</f>
        <v>0</v>
      </c>
      <c r="BF117" s="14">
        <f t="shared" si="492"/>
        <v>0</v>
      </c>
      <c r="BG117" s="14">
        <v>0</v>
      </c>
      <c r="BH117" s="14">
        <f t="shared" si="493"/>
        <v>0</v>
      </c>
      <c r="BI117" s="14">
        <f>IFERROR(VLOOKUP($A117,ConEnroll!$A$8:$S$601,15,0),0)</f>
        <v>-18</v>
      </c>
      <c r="BJ117" s="14">
        <f t="shared" si="494"/>
        <v>-9.74025974025974E-3</v>
      </c>
      <c r="BK117" s="14">
        <f t="shared" si="495"/>
        <v>-18</v>
      </c>
      <c r="BL117" s="14">
        <f t="shared" si="496"/>
        <v>-9.74025974025974E-3</v>
      </c>
      <c r="BM117" s="14" t="e">
        <f t="shared" si="497"/>
        <v>#VALUE!</v>
      </c>
      <c r="BN117" s="14" t="e">
        <f t="shared" si="498"/>
        <v>#VALUE!</v>
      </c>
      <c r="BO117" s="42"/>
      <c r="BP117" s="14">
        <f t="shared" si="447"/>
        <v>10416.267706816558</v>
      </c>
      <c r="BQ117" s="14" t="e">
        <f t="shared" si="448"/>
        <v>#VALUE!</v>
      </c>
      <c r="BR117" s="14">
        <f t="shared" si="499"/>
        <v>14.883880140692643</v>
      </c>
      <c r="BS117" s="14" t="e">
        <f t="shared" si="449"/>
        <v>#VALUE!</v>
      </c>
      <c r="BT117" s="37" t="e">
        <f t="shared" si="450"/>
        <v>#VALUE!</v>
      </c>
      <c r="BU117" s="41"/>
      <c r="BV117" s="14" t="str">
        <f>IFERROR(VLOOKUP($A117,#REF!,27,0),"0")</f>
        <v>0</v>
      </c>
      <c r="BW117" s="14">
        <f t="shared" si="500"/>
        <v>0</v>
      </c>
      <c r="BX117" s="14" t="str">
        <f>IFERROR(VLOOKUP($A117,SpecEd22!$Z$22:$AV$606,59,0)," ")</f>
        <v xml:space="preserve"> </v>
      </c>
      <c r="BY117" s="14" t="e">
        <f t="shared" si="501"/>
        <v>#VALUE!</v>
      </c>
      <c r="BZ117" s="14">
        <f>IFERROR(VLOOKUP($A117,ECFE!#REF!,25,0),0)</f>
        <v>0</v>
      </c>
      <c r="CA117" s="14">
        <f t="shared" si="502"/>
        <v>0</v>
      </c>
      <c r="CB117" s="14">
        <f>IFERROR(VLOOKUP($A117,#REF!,17,0),0)</f>
        <v>0</v>
      </c>
      <c r="CC117" s="14">
        <f t="shared" si="503"/>
        <v>0</v>
      </c>
      <c r="CD117" s="14">
        <f>IFERROR(VLOOKUP($A117,#REF!,9,0),0)</f>
        <v>0</v>
      </c>
      <c r="CE117" s="14">
        <f t="shared" si="504"/>
        <v>0</v>
      </c>
      <c r="CF117" s="14">
        <v>0</v>
      </c>
      <c r="CG117" s="14">
        <f t="shared" si="505"/>
        <v>0</v>
      </c>
      <c r="CH117" s="14">
        <f>IFERROR(VLOOKUP($A117,ConEnroll!$A$8:$S$601,15,0),0)</f>
        <v>-18</v>
      </c>
      <c r="CI117" s="14">
        <f t="shared" si="506"/>
        <v>-9.74025974025974E-3</v>
      </c>
      <c r="CJ117" s="14">
        <f t="shared" si="507"/>
        <v>-18</v>
      </c>
      <c r="CK117" s="14">
        <f t="shared" si="508"/>
        <v>-9.74025974025974E-3</v>
      </c>
      <c r="CL117" s="14" t="e">
        <f t="shared" si="509"/>
        <v>#VALUE!</v>
      </c>
      <c r="CM117" s="14" t="e">
        <f t="shared" si="510"/>
        <v>#VALUE!</v>
      </c>
      <c r="CN117" s="42"/>
      <c r="CO117" s="14">
        <f t="shared" si="451"/>
        <v>-10204.706845238095</v>
      </c>
      <c r="CP117" s="14" t="e">
        <f t="shared" si="452"/>
        <v>#VALUE!</v>
      </c>
      <c r="CQ117" s="14">
        <f t="shared" si="453"/>
        <v>-12.383041125541125</v>
      </c>
      <c r="CR117" s="14" t="e">
        <f t="shared" si="454"/>
        <v>#VALUE!</v>
      </c>
      <c r="CS117" s="37" t="e">
        <f t="shared" si="455"/>
        <v>#VALUE!</v>
      </c>
      <c r="CT117" s="239"/>
      <c r="CU117" s="239"/>
      <c r="CV117" s="468"/>
      <c r="CW117" s="14">
        <f>IFERROR(VLOOKUP($A117,BaseFY23!$A$7:$AK$527,6,0),0)</f>
        <v>1354.8494330000001</v>
      </c>
      <c r="CX117" s="14">
        <f>IFERROR(VLOOKUP($A117,BaseFY23!$A$7:$AN$528,28,0),0)</f>
        <v>13629101.75</v>
      </c>
      <c r="CY117" s="14">
        <f t="shared" si="511"/>
        <v>10059.495481960319</v>
      </c>
      <c r="CZ117" s="14">
        <f>IFERROR(VLOOKUP($A117,SpecEd23!$A$21:$BB$605,23,0)," ")</f>
        <v>2157778.0185126052</v>
      </c>
      <c r="DA117" s="14">
        <f t="shared" si="512"/>
        <v>1592.6330749053832</v>
      </c>
      <c r="DB117" s="14">
        <f>IFERROR(VLOOKUP($A117,ECFE!$A$16:$AB$347,7,0),0)</f>
        <v>22656.149999999998</v>
      </c>
      <c r="DC117" s="14">
        <f t="shared" si="513"/>
        <v>16.722264074638318</v>
      </c>
      <c r="DD117" s="14">
        <v>0</v>
      </c>
      <c r="DE117" s="14">
        <f t="shared" si="514"/>
        <v>0</v>
      </c>
      <c r="DF117" s="14">
        <f>IFERROR(VLOOKUP($A117,ConEnroll!$A$7:$S$338,10,0),0)</f>
        <v>209.71</v>
      </c>
      <c r="DG117" s="14">
        <f t="shared" si="515"/>
        <v>0.15478472728563336</v>
      </c>
      <c r="DH117" s="14">
        <f t="shared" si="456"/>
        <v>22865.859999999997</v>
      </c>
      <c r="DI117" s="14">
        <f t="shared" si="516"/>
        <v>16.877048801923952</v>
      </c>
      <c r="DJ117" s="14">
        <f t="shared" si="457"/>
        <v>15809745.628512604</v>
      </c>
      <c r="DK117" s="14">
        <f t="shared" si="517"/>
        <v>11669.005605667624</v>
      </c>
      <c r="DL117" s="42"/>
      <c r="DM117" s="14">
        <f>IFERROR(VLOOKUP($A117,HouseFY23!$A$7:$AJ$528,28,0),0)</f>
        <v>14165613.68</v>
      </c>
      <c r="DN117" s="14">
        <f t="shared" si="518"/>
        <v>10455.489248449941</v>
      </c>
      <c r="DO117" s="14">
        <f>IFERROR(VLOOKUP($A117,Compens80percent!$A$13:$M$560,12,0),0)</f>
        <v>0</v>
      </c>
      <c r="DP117" s="14">
        <f t="shared" si="518"/>
        <v>0</v>
      </c>
      <c r="DQ117" s="14">
        <f t="shared" si="519"/>
        <v>14165613.68</v>
      </c>
      <c r="DR117" s="14">
        <f t="shared" si="520"/>
        <v>7665.3753679653682</v>
      </c>
      <c r="DS117" s="14">
        <f>IFERROR(VLOOKUP($A117,SpecEd23!$A$21:$Z$550,14,0),0)</f>
        <v>2169515.6042612181</v>
      </c>
      <c r="DT117" s="14">
        <f t="shared" si="521"/>
        <v>1601.2964624839003</v>
      </c>
      <c r="DU117" s="14">
        <f>IFERROR(VLOOKUP($A117,ECFE!$A$16:$AB$347,9,0),0)</f>
        <v>23571.458460000002</v>
      </c>
      <c r="DV117" s="14">
        <f t="shared" si="522"/>
        <v>17.39784354325371</v>
      </c>
      <c r="DW117" s="14">
        <f>IFERROR(VLOOKUP($A117,ParaFY19!$A$21:$Z$543,7,0),0)</f>
        <v>4116</v>
      </c>
      <c r="DX117" s="14">
        <f t="shared" si="523"/>
        <v>3.0379759549266461</v>
      </c>
      <c r="DY117" s="14">
        <f>IFERROR(VLOOKUP($A117,ConEnroll!$A$7:$S$341,13,0),0)</f>
        <v>262.13749999999999</v>
      </c>
      <c r="DZ117" s="14">
        <f t="shared" si="524"/>
        <v>0.19348090910704169</v>
      </c>
      <c r="EA117" s="14">
        <f t="shared" si="458"/>
        <v>27949.595960000002</v>
      </c>
      <c r="EB117" s="14">
        <f t="shared" si="525"/>
        <v>20.629300407287399</v>
      </c>
      <c r="EC117" s="14">
        <f t="shared" si="459"/>
        <v>16363078.880221218</v>
      </c>
      <c r="ED117" s="14">
        <f t="shared" si="526"/>
        <v>12077.415011341129</v>
      </c>
      <c r="EE117" s="62"/>
      <c r="EF117" s="14">
        <f t="shared" si="460"/>
        <v>395.99376648962243</v>
      </c>
      <c r="EG117" s="14">
        <f t="shared" si="461"/>
        <v>8.6633875785171313</v>
      </c>
      <c r="EH117" s="14">
        <f t="shared" si="462"/>
        <v>3.7522516053634476</v>
      </c>
      <c r="EI117" s="14">
        <f t="shared" si="527"/>
        <v>408.40940567350299</v>
      </c>
      <c r="EJ117" s="37">
        <f t="shared" si="463"/>
        <v>3.499950376878206E-2</v>
      </c>
      <c r="EK117" s="42"/>
      <c r="EL117" s="14" t="str">
        <f>IFERROR(VLOOKUP($A117,#REF!,27,0),"0")</f>
        <v>0</v>
      </c>
      <c r="EM117" s="14">
        <f t="shared" si="528"/>
        <v>0</v>
      </c>
      <c r="EN117" s="14" t="str">
        <f>IFERROR(VLOOKUP($A117,SpecEd23!#REF!,23,0)," ")</f>
        <v xml:space="preserve"> </v>
      </c>
      <c r="EO117" s="14" t="e">
        <f t="shared" si="529"/>
        <v>#VALUE!</v>
      </c>
      <c r="EP117" s="14">
        <f>IFERROR(VLOOKUP($A117,ECFE!#REF!,24,0),0)</f>
        <v>0</v>
      </c>
      <c r="EQ117" s="14">
        <f t="shared" si="530"/>
        <v>0</v>
      </c>
      <c r="ER117" s="14">
        <f>IFERROR(VLOOKUP($A117,#REF!,30,0),0)</f>
        <v>0</v>
      </c>
      <c r="ES117" s="14">
        <f t="shared" si="531"/>
        <v>0</v>
      </c>
      <c r="ET117" s="14">
        <f>IFERROR(VLOOKUP($A117,#REF!,12,0),0)</f>
        <v>0</v>
      </c>
      <c r="EU117" s="14">
        <f t="shared" si="532"/>
        <v>0</v>
      </c>
      <c r="EV117" s="14">
        <v>0</v>
      </c>
      <c r="EW117" s="14">
        <f t="shared" si="533"/>
        <v>0</v>
      </c>
      <c r="EX117" s="14">
        <f>IFERROR(VLOOKUP($A117,ConEnroll!$A$8:$S$601,16,0),0)</f>
        <v>276</v>
      </c>
      <c r="EY117" s="14">
        <f t="shared" si="534"/>
        <v>0.20371267336242815</v>
      </c>
      <c r="EZ117" s="14">
        <f t="shared" si="535"/>
        <v>276</v>
      </c>
      <c r="FA117" s="14">
        <f t="shared" si="536"/>
        <v>0.20371267336242815</v>
      </c>
      <c r="FB117" s="14" t="e">
        <f t="shared" si="537"/>
        <v>#VALUE!</v>
      </c>
      <c r="FC117" s="14" t="e">
        <f t="shared" si="538"/>
        <v>#VALUE!</v>
      </c>
      <c r="FD117" s="62"/>
      <c r="FE117" s="14">
        <f t="shared" si="464"/>
        <v>10455.489248449941</v>
      </c>
      <c r="FF117" s="14" t="e">
        <f t="shared" si="465"/>
        <v>#VALUE!</v>
      </c>
      <c r="FG117" s="14">
        <f t="shared" si="539"/>
        <v>20.425587733924971</v>
      </c>
      <c r="FH117" s="14" t="e">
        <f t="shared" si="466"/>
        <v>#VALUE!</v>
      </c>
      <c r="FI117" s="37" t="e">
        <f t="shared" si="467"/>
        <v>#VALUE!</v>
      </c>
      <c r="FJ117" s="12"/>
      <c r="FK117" s="14" t="str">
        <f>IFERROR(VLOOKUP($A117,#REF!,27,0),"0")</f>
        <v>0</v>
      </c>
      <c r="FL117" s="14">
        <f t="shared" si="540"/>
        <v>0</v>
      </c>
      <c r="FM117" s="14" t="str">
        <f>IFERROR(VLOOKUP($A117,SpecEd23!$X$22:$Y$610,59,0)," ")</f>
        <v xml:space="preserve"> </v>
      </c>
      <c r="FN117" s="14" t="e">
        <f t="shared" si="541"/>
        <v>#VALUE!</v>
      </c>
      <c r="FO117" s="14">
        <f>IFERROR(VLOOKUP($A117,ECFE!#REF!,26,0),0)</f>
        <v>0</v>
      </c>
      <c r="FP117" s="14">
        <f t="shared" si="542"/>
        <v>0</v>
      </c>
      <c r="FQ117" s="14">
        <f>IFERROR(VLOOKUP($A117,#REF!,16,0),0)</f>
        <v>0</v>
      </c>
      <c r="FR117" s="14">
        <f t="shared" si="543"/>
        <v>0</v>
      </c>
      <c r="FS117" s="14">
        <f>IFERROR(VLOOKUP($A117,#REF!,12,0),0)</f>
        <v>0</v>
      </c>
      <c r="FT117" s="14">
        <f t="shared" si="544"/>
        <v>0</v>
      </c>
      <c r="FU117" s="14">
        <v>0</v>
      </c>
      <c r="FV117" s="14">
        <f t="shared" si="545"/>
        <v>0</v>
      </c>
      <c r="FW117" s="14">
        <f>IFERROR(VLOOKUP($A117,ConEnroll!$A$8:$S$601,16,0),0)</f>
        <v>276</v>
      </c>
      <c r="FX117" s="14">
        <f t="shared" si="546"/>
        <v>0.20371267336242815</v>
      </c>
      <c r="FY117" s="14">
        <f t="shared" si="547"/>
        <v>276</v>
      </c>
      <c r="FZ117" s="14">
        <f t="shared" si="548"/>
        <v>0.20371267336242815</v>
      </c>
      <c r="GA117" s="14" t="e">
        <f t="shared" si="549"/>
        <v>#VALUE!</v>
      </c>
      <c r="GB117" s="14" t="e">
        <f t="shared" si="550"/>
        <v>#VALUE!</v>
      </c>
      <c r="GC117" s="39"/>
      <c r="GD117" s="14">
        <f t="shared" si="468"/>
        <v>-10059.495481960319</v>
      </c>
      <c r="GE117" s="14" t="e">
        <f t="shared" si="469"/>
        <v>#VALUE!</v>
      </c>
      <c r="GF117" s="14">
        <f t="shared" si="470"/>
        <v>-16.673336128561523</v>
      </c>
      <c r="GG117" s="14" t="e">
        <f t="shared" si="471"/>
        <v>#VALUE!</v>
      </c>
      <c r="GH117" s="37" t="e">
        <f t="shared" si="472"/>
        <v>#VALUE!</v>
      </c>
    </row>
    <row r="118" spans="1:190" ht="12.5" x14ac:dyDescent="0.25">
      <c r="A118" s="67">
        <v>297</v>
      </c>
      <c r="B118" s="35">
        <v>1</v>
      </c>
      <c r="C118" s="14">
        <v>6</v>
      </c>
      <c r="D118" s="14"/>
      <c r="E118" s="14"/>
      <c r="F118" s="35" t="s">
        <v>2470</v>
      </c>
      <c r="G118" s="41"/>
      <c r="H118" s="14">
        <f>IFERROR(VLOOKUP($A118,BaseFY22!$A$7:$AK$528,6,0),0)</f>
        <v>349</v>
      </c>
      <c r="I118" s="14">
        <f>IFERROR(VLOOKUP($A118,BaseFY22!$A$7:$AK$528,28,0),0)</f>
        <v>3556102.75</v>
      </c>
      <c r="J118" s="14">
        <f t="shared" si="473"/>
        <v>10189.406160458453</v>
      </c>
      <c r="K118" s="14">
        <f>IFERROR(VLOOKUP($A118,SpecEd22!$A$21:$BB$605,24,0)," ")</f>
        <v>406156.55623101944</v>
      </c>
      <c r="L118" s="14">
        <f t="shared" si="474"/>
        <v>1163.7723674241245</v>
      </c>
      <c r="M118" s="14">
        <f>IFERROR(VLOOKUP($A118,ECFE!$A$16:$AB$347,7,0),0)</f>
        <v>22656.149999999998</v>
      </c>
      <c r="N118" s="14">
        <f t="shared" si="441"/>
        <v>64.917335243552998</v>
      </c>
      <c r="O118" s="14">
        <v>0</v>
      </c>
      <c r="P118" s="14">
        <f t="shared" si="441"/>
        <v>0</v>
      </c>
      <c r="Q118" s="14">
        <f>IFERROR(VLOOKUP($A118,ConEnroll!$A$7:$S$337,10,0),0)</f>
        <v>1834.96</v>
      </c>
      <c r="R118" s="14">
        <f t="shared" si="475"/>
        <v>5.2577650429799432</v>
      </c>
      <c r="S118" s="14">
        <f t="shared" si="442"/>
        <v>24491.109999999997</v>
      </c>
      <c r="T118" s="14">
        <f t="shared" si="476"/>
        <v>70.175100286532938</v>
      </c>
      <c r="U118" s="14">
        <f t="shared" si="443"/>
        <v>3986750.4162310194</v>
      </c>
      <c r="V118" s="14">
        <f t="shared" si="477"/>
        <v>11423.35362816911</v>
      </c>
      <c r="W118" s="42"/>
      <c r="X118" s="14">
        <f>IFERROR(VLOOKUP($A118,HouseFY22!$A$6:$AJ$528,28,0),0)</f>
        <v>3609031.75</v>
      </c>
      <c r="Y118" s="14">
        <f t="shared" si="478"/>
        <v>10341.065186246418</v>
      </c>
      <c r="Z118" s="14">
        <f>IFERROR(VLOOKUP($A118,Compens80percent!$A$13:$M$560,12,0),0)</f>
        <v>0</v>
      </c>
      <c r="AA118" s="14">
        <f t="shared" si="478"/>
        <v>0</v>
      </c>
      <c r="AB118" s="14">
        <f t="shared" si="479"/>
        <v>3609031.75</v>
      </c>
      <c r="AC118" s="14">
        <f t="shared" si="478"/>
        <v>10341.065186246418</v>
      </c>
      <c r="AD118" s="14">
        <f>IFERROR(VLOOKUP(A118,SpecEd22!$A$21:$Z$550,14,0),0)</f>
        <v>414366.11677323916</v>
      </c>
      <c r="AE118" s="14">
        <f t="shared" si="480"/>
        <v>1187.2954635336366</v>
      </c>
      <c r="AF118" s="14">
        <f>IFERROR(VLOOKUP($A118,ECFE!$A$16:$AB$348,8,0),0)</f>
        <v>23109.273000000001</v>
      </c>
      <c r="AG118" s="14">
        <f t="shared" si="481"/>
        <v>66.215681948424077</v>
      </c>
      <c r="AH118" s="14">
        <f>IFERROR(VLOOKUP(A118,ParaFY19!$A$21:$Z$543,7,0),0)</f>
        <v>980</v>
      </c>
      <c r="AI118" s="14">
        <f t="shared" si="482"/>
        <v>2.8080229226361033</v>
      </c>
      <c r="AJ118" s="14">
        <f>IFERROR(VLOOKUP(A118,ConEnroll!$A$7:$S$341,13,0),0)</f>
        <v>2293.6999999999998</v>
      </c>
      <c r="AK118" s="14">
        <f t="shared" si="483"/>
        <v>6.5722063037249274</v>
      </c>
      <c r="AL118" s="14">
        <f t="shared" si="439"/>
        <v>26382.973000000002</v>
      </c>
      <c r="AM118" s="14">
        <f t="shared" si="484"/>
        <v>75.595911174785101</v>
      </c>
      <c r="AN118" s="14">
        <f t="shared" si="485"/>
        <v>4049780.8397732396</v>
      </c>
      <c r="AO118" s="14">
        <f t="shared" si="486"/>
        <v>11603.956560954841</v>
      </c>
      <c r="AP118" s="62"/>
      <c r="AQ118" s="14">
        <f t="shared" si="440"/>
        <v>151.65902578796522</v>
      </c>
      <c r="AR118" s="14">
        <f t="shared" si="444"/>
        <v>23.523096109512153</v>
      </c>
      <c r="AS118" s="14">
        <f t="shared" si="445"/>
        <v>5.4208108882521628</v>
      </c>
      <c r="AT118" s="14">
        <f t="shared" si="487"/>
        <v>180.60293278572954</v>
      </c>
      <c r="AU118" s="37">
        <f t="shared" si="446"/>
        <v>1.5809974781869365E-2</v>
      </c>
      <c r="AV118" s="42"/>
      <c r="AW118" s="14" t="str">
        <f>IFERROR(VLOOKUP($A118,#REF!,27,0),"0")</f>
        <v>0</v>
      </c>
      <c r="AX118" s="14">
        <f t="shared" si="488"/>
        <v>0</v>
      </c>
      <c r="AY118" s="14" t="str">
        <f>IFERROR(VLOOKUP($A118,SpecEd22!#REF!,23,0)," ")</f>
        <v xml:space="preserve"> </v>
      </c>
      <c r="AZ118" s="14" t="e">
        <f t="shared" si="489"/>
        <v>#VALUE!</v>
      </c>
      <c r="BA118" s="14">
        <f>IFERROR(VLOOKUP($A118,ECFE!#REF!,23,0),0)</f>
        <v>0</v>
      </c>
      <c r="BB118" s="14">
        <f t="shared" si="490"/>
        <v>0</v>
      </c>
      <c r="BC118" s="14">
        <f>IFERROR(VLOOKUP($A118,#REF!,17,0),0)</f>
        <v>0</v>
      </c>
      <c r="BD118" s="14">
        <f t="shared" si="491"/>
        <v>0</v>
      </c>
      <c r="BE118" s="14">
        <f>IFERROR(VLOOKUP($A118,#REF!,9,0),0)</f>
        <v>0</v>
      </c>
      <c r="BF118" s="14">
        <f t="shared" si="492"/>
        <v>0</v>
      </c>
      <c r="BG118" s="14">
        <v>0</v>
      </c>
      <c r="BH118" s="14">
        <f t="shared" si="493"/>
        <v>0</v>
      </c>
      <c r="BI118" s="14">
        <f>IFERROR(VLOOKUP($A118,ConEnroll!$A$8:$S$601,15,0),0)</f>
        <v>-20</v>
      </c>
      <c r="BJ118" s="14">
        <f t="shared" si="494"/>
        <v>-5.730659025787966E-2</v>
      </c>
      <c r="BK118" s="14">
        <f t="shared" si="495"/>
        <v>-20</v>
      </c>
      <c r="BL118" s="14">
        <f t="shared" si="496"/>
        <v>-5.730659025787966E-2</v>
      </c>
      <c r="BM118" s="14" t="e">
        <f t="shared" si="497"/>
        <v>#VALUE!</v>
      </c>
      <c r="BN118" s="14" t="e">
        <f t="shared" si="498"/>
        <v>#VALUE!</v>
      </c>
      <c r="BO118" s="42"/>
      <c r="BP118" s="14">
        <f t="shared" si="447"/>
        <v>10341.065186246418</v>
      </c>
      <c r="BQ118" s="14" t="e">
        <f t="shared" si="448"/>
        <v>#VALUE!</v>
      </c>
      <c r="BR118" s="14">
        <f t="shared" si="499"/>
        <v>75.653217765042982</v>
      </c>
      <c r="BS118" s="14" t="e">
        <f t="shared" si="449"/>
        <v>#VALUE!</v>
      </c>
      <c r="BT118" s="37" t="e">
        <f t="shared" si="450"/>
        <v>#VALUE!</v>
      </c>
      <c r="BU118" s="41"/>
      <c r="BV118" s="14" t="str">
        <f>IFERROR(VLOOKUP($A118,#REF!,27,0),"0")</f>
        <v>0</v>
      </c>
      <c r="BW118" s="14">
        <f t="shared" si="500"/>
        <v>0</v>
      </c>
      <c r="BX118" s="14" t="str">
        <f>IFERROR(VLOOKUP($A118,SpecEd22!$Z$22:$AV$606,59,0)," ")</f>
        <v xml:space="preserve"> </v>
      </c>
      <c r="BY118" s="14" t="e">
        <f t="shared" si="501"/>
        <v>#VALUE!</v>
      </c>
      <c r="BZ118" s="14">
        <f>IFERROR(VLOOKUP($A118,ECFE!#REF!,25,0),0)</f>
        <v>0</v>
      </c>
      <c r="CA118" s="14">
        <f t="shared" si="502"/>
        <v>0</v>
      </c>
      <c r="CB118" s="14">
        <f>IFERROR(VLOOKUP($A118,#REF!,17,0),0)</f>
        <v>0</v>
      </c>
      <c r="CC118" s="14">
        <f t="shared" si="503"/>
        <v>0</v>
      </c>
      <c r="CD118" s="14">
        <f>IFERROR(VLOOKUP($A118,#REF!,9,0),0)</f>
        <v>0</v>
      </c>
      <c r="CE118" s="14">
        <f t="shared" si="504"/>
        <v>0</v>
      </c>
      <c r="CF118" s="14">
        <v>0</v>
      </c>
      <c r="CG118" s="14">
        <f t="shared" si="505"/>
        <v>0</v>
      </c>
      <c r="CH118" s="14">
        <f>IFERROR(VLOOKUP($A118,ConEnroll!$A$8:$S$601,15,0),0)</f>
        <v>-20</v>
      </c>
      <c r="CI118" s="14">
        <f t="shared" si="506"/>
        <v>-5.730659025787966E-2</v>
      </c>
      <c r="CJ118" s="14">
        <f t="shared" si="507"/>
        <v>-20</v>
      </c>
      <c r="CK118" s="14">
        <f t="shared" si="508"/>
        <v>-5.730659025787966E-2</v>
      </c>
      <c r="CL118" s="14" t="e">
        <f t="shared" si="509"/>
        <v>#VALUE!</v>
      </c>
      <c r="CM118" s="14" t="e">
        <f t="shared" si="510"/>
        <v>#VALUE!</v>
      </c>
      <c r="CN118" s="42"/>
      <c r="CO118" s="14">
        <f t="shared" si="451"/>
        <v>-10189.406160458453</v>
      </c>
      <c r="CP118" s="14" t="e">
        <f t="shared" si="452"/>
        <v>#VALUE!</v>
      </c>
      <c r="CQ118" s="14">
        <f t="shared" si="453"/>
        <v>-70.232406876790819</v>
      </c>
      <c r="CR118" s="14" t="e">
        <f t="shared" si="454"/>
        <v>#VALUE!</v>
      </c>
      <c r="CS118" s="37" t="e">
        <f t="shared" si="455"/>
        <v>#VALUE!</v>
      </c>
      <c r="CT118" s="239"/>
      <c r="CU118" s="239"/>
      <c r="CV118" s="468"/>
      <c r="CW118" s="14">
        <f>IFERROR(VLOOKUP($A118,BaseFY23!$A$7:$AK$527,6,0),0)</f>
        <v>351</v>
      </c>
      <c r="CX118" s="14">
        <f>IFERROR(VLOOKUP($A118,BaseFY23!$A$7:$AN$528,28,0),0)</f>
        <v>3565395</v>
      </c>
      <c r="CY118" s="14">
        <f t="shared" si="511"/>
        <v>10157.820512820514</v>
      </c>
      <c r="CZ118" s="14">
        <f>IFERROR(VLOOKUP($A118,SpecEd23!$A$21:$BB$605,23,0)," ")</f>
        <v>411563.00084192032</v>
      </c>
      <c r="DA118" s="14">
        <f t="shared" si="512"/>
        <v>1172.5441619427929</v>
      </c>
      <c r="DB118" s="14">
        <f>IFERROR(VLOOKUP($A118,ECFE!$A$16:$AB$347,7,0),0)</f>
        <v>22656.149999999998</v>
      </c>
      <c r="DC118" s="14">
        <f t="shared" si="513"/>
        <v>64.547435897435889</v>
      </c>
      <c r="DD118" s="14">
        <v>0</v>
      </c>
      <c r="DE118" s="14">
        <f t="shared" si="514"/>
        <v>0</v>
      </c>
      <c r="DF118" s="14">
        <f>IFERROR(VLOOKUP($A118,ConEnroll!$A$7:$S$338,10,0),0)</f>
        <v>1834.96</v>
      </c>
      <c r="DG118" s="14">
        <f t="shared" si="515"/>
        <v>5.227806267806268</v>
      </c>
      <c r="DH118" s="14">
        <f t="shared" si="456"/>
        <v>24491.109999999997</v>
      </c>
      <c r="DI118" s="14">
        <f t="shared" si="516"/>
        <v>69.775242165242162</v>
      </c>
      <c r="DJ118" s="14">
        <f t="shared" si="457"/>
        <v>4001449.1108419201</v>
      </c>
      <c r="DK118" s="14">
        <f t="shared" si="517"/>
        <v>11400.139916928547</v>
      </c>
      <c r="DL118" s="42"/>
      <c r="DM118" s="14">
        <f>IFERROR(VLOOKUP($A118,HouseFY23!$A$7:$AJ$528,28,0),0)</f>
        <v>3672522</v>
      </c>
      <c r="DN118" s="14">
        <f t="shared" si="518"/>
        <v>10463.025641025641</v>
      </c>
      <c r="DO118" s="14">
        <f>IFERROR(VLOOKUP($A118,Compens80percent!$A$13:$M$560,12,0),0)</f>
        <v>0</v>
      </c>
      <c r="DP118" s="14">
        <f t="shared" si="518"/>
        <v>0</v>
      </c>
      <c r="DQ118" s="14">
        <f t="shared" si="519"/>
        <v>3672522</v>
      </c>
      <c r="DR118" s="14">
        <f t="shared" si="520"/>
        <v>10522.985673352436</v>
      </c>
      <c r="DS118" s="14">
        <f>IFERROR(VLOOKUP($A118,SpecEd23!$A$21:$Z$550,14,0),0)</f>
        <v>429635.40963616851</v>
      </c>
      <c r="DT118" s="14">
        <f t="shared" si="521"/>
        <v>1224.0325060859502</v>
      </c>
      <c r="DU118" s="14">
        <f>IFERROR(VLOOKUP($A118,ECFE!$A$16:$AB$347,9,0),0)</f>
        <v>23571.458460000002</v>
      </c>
      <c r="DV118" s="14">
        <f t="shared" si="522"/>
        <v>67.155152307692319</v>
      </c>
      <c r="DW118" s="14">
        <f>IFERROR(VLOOKUP($A118,ParaFY19!$A$21:$Z$543,7,0),0)</f>
        <v>980</v>
      </c>
      <c r="DX118" s="14">
        <f t="shared" si="523"/>
        <v>2.792022792022792</v>
      </c>
      <c r="DY118" s="14">
        <f>IFERROR(VLOOKUP($A118,ConEnroll!$A$7:$S$341,13,0),0)</f>
        <v>2293.6999999999998</v>
      </c>
      <c r="DZ118" s="14">
        <f t="shared" si="524"/>
        <v>6.5347578347578343</v>
      </c>
      <c r="EA118" s="14">
        <f t="shared" si="458"/>
        <v>26845.158460000002</v>
      </c>
      <c r="EB118" s="14">
        <f t="shared" si="525"/>
        <v>76.481932934472937</v>
      </c>
      <c r="EC118" s="14">
        <f t="shared" si="459"/>
        <v>4129002.5680961683</v>
      </c>
      <c r="ED118" s="14">
        <f t="shared" si="526"/>
        <v>11763.540080046063</v>
      </c>
      <c r="EE118" s="62"/>
      <c r="EF118" s="14">
        <f t="shared" si="460"/>
        <v>305.20512820512704</v>
      </c>
      <c r="EG118" s="14">
        <f t="shared" si="461"/>
        <v>51.488344143157292</v>
      </c>
      <c r="EH118" s="14">
        <f t="shared" si="462"/>
        <v>6.7066907692307751</v>
      </c>
      <c r="EI118" s="14">
        <f t="shared" si="527"/>
        <v>363.40016311751509</v>
      </c>
      <c r="EJ118" s="37">
        <f t="shared" si="463"/>
        <v>3.1876816053624649E-2</v>
      </c>
      <c r="EK118" s="42"/>
      <c r="EL118" s="14" t="str">
        <f>IFERROR(VLOOKUP($A118,#REF!,27,0),"0")</f>
        <v>0</v>
      </c>
      <c r="EM118" s="14">
        <f t="shared" si="528"/>
        <v>0</v>
      </c>
      <c r="EN118" s="14" t="str">
        <f>IFERROR(VLOOKUP($A118,SpecEd23!#REF!,23,0)," ")</f>
        <v xml:space="preserve"> </v>
      </c>
      <c r="EO118" s="14" t="e">
        <f t="shared" si="529"/>
        <v>#VALUE!</v>
      </c>
      <c r="EP118" s="14">
        <f>IFERROR(VLOOKUP($A118,ECFE!#REF!,24,0),0)</f>
        <v>0</v>
      </c>
      <c r="EQ118" s="14">
        <f t="shared" si="530"/>
        <v>0</v>
      </c>
      <c r="ER118" s="14">
        <f>IFERROR(VLOOKUP($A118,#REF!,30,0),0)</f>
        <v>0</v>
      </c>
      <c r="ES118" s="14">
        <f t="shared" si="531"/>
        <v>0</v>
      </c>
      <c r="ET118" s="14">
        <f>IFERROR(VLOOKUP($A118,#REF!,12,0),0)</f>
        <v>0</v>
      </c>
      <c r="EU118" s="14">
        <f t="shared" si="532"/>
        <v>0</v>
      </c>
      <c r="EV118" s="14">
        <v>0</v>
      </c>
      <c r="EW118" s="14">
        <f t="shared" si="533"/>
        <v>0</v>
      </c>
      <c r="EX118" s="14">
        <f>IFERROR(VLOOKUP($A118,ConEnroll!$A$8:$S$601,16,0),0)</f>
        <v>277</v>
      </c>
      <c r="EY118" s="14">
        <f t="shared" si="534"/>
        <v>0.78917378917378922</v>
      </c>
      <c r="EZ118" s="14">
        <f t="shared" si="535"/>
        <v>277</v>
      </c>
      <c r="FA118" s="14">
        <f t="shared" si="536"/>
        <v>0.78917378917378922</v>
      </c>
      <c r="FB118" s="14" t="e">
        <f t="shared" si="537"/>
        <v>#VALUE!</v>
      </c>
      <c r="FC118" s="14" t="e">
        <f t="shared" si="538"/>
        <v>#VALUE!</v>
      </c>
      <c r="FD118" s="62"/>
      <c r="FE118" s="14">
        <f t="shared" si="464"/>
        <v>10463.025641025641</v>
      </c>
      <c r="FF118" s="14" t="e">
        <f t="shared" si="465"/>
        <v>#VALUE!</v>
      </c>
      <c r="FG118" s="14">
        <f t="shared" si="539"/>
        <v>75.692759145299149</v>
      </c>
      <c r="FH118" s="14" t="e">
        <f t="shared" si="466"/>
        <v>#VALUE!</v>
      </c>
      <c r="FI118" s="37" t="e">
        <f t="shared" si="467"/>
        <v>#VALUE!</v>
      </c>
      <c r="FJ118" s="12"/>
      <c r="FK118" s="14" t="str">
        <f>IFERROR(VLOOKUP($A118,#REF!,27,0),"0")</f>
        <v>0</v>
      </c>
      <c r="FL118" s="14">
        <f t="shared" si="540"/>
        <v>0</v>
      </c>
      <c r="FM118" s="14" t="str">
        <f>IFERROR(VLOOKUP($A118,SpecEd23!$X$22:$Y$610,59,0)," ")</f>
        <v xml:space="preserve"> </v>
      </c>
      <c r="FN118" s="14" t="e">
        <f t="shared" si="541"/>
        <v>#VALUE!</v>
      </c>
      <c r="FO118" s="14">
        <f>IFERROR(VLOOKUP($A118,ECFE!#REF!,26,0),0)</f>
        <v>0</v>
      </c>
      <c r="FP118" s="14">
        <f t="shared" si="542"/>
        <v>0</v>
      </c>
      <c r="FQ118" s="14">
        <f>IFERROR(VLOOKUP($A118,#REF!,16,0),0)</f>
        <v>0</v>
      </c>
      <c r="FR118" s="14">
        <f t="shared" si="543"/>
        <v>0</v>
      </c>
      <c r="FS118" s="14">
        <f>IFERROR(VLOOKUP($A118,#REF!,12,0),0)</f>
        <v>0</v>
      </c>
      <c r="FT118" s="14">
        <f t="shared" si="544"/>
        <v>0</v>
      </c>
      <c r="FU118" s="14">
        <v>0</v>
      </c>
      <c r="FV118" s="14">
        <f t="shared" si="545"/>
        <v>0</v>
      </c>
      <c r="FW118" s="14">
        <f>IFERROR(VLOOKUP($A118,ConEnroll!$A$8:$S$601,16,0),0)</f>
        <v>277</v>
      </c>
      <c r="FX118" s="14">
        <f t="shared" si="546"/>
        <v>0.78917378917378922</v>
      </c>
      <c r="FY118" s="14">
        <f t="shared" si="547"/>
        <v>277</v>
      </c>
      <c r="FZ118" s="14">
        <f t="shared" si="548"/>
        <v>0.78917378917378922</v>
      </c>
      <c r="GA118" s="14" t="e">
        <f t="shared" si="549"/>
        <v>#VALUE!</v>
      </c>
      <c r="GB118" s="14" t="e">
        <f t="shared" si="550"/>
        <v>#VALUE!</v>
      </c>
      <c r="GC118" s="39"/>
      <c r="GD118" s="14">
        <f t="shared" si="468"/>
        <v>-10157.820512820514</v>
      </c>
      <c r="GE118" s="14" t="e">
        <f t="shared" si="469"/>
        <v>#VALUE!</v>
      </c>
      <c r="GF118" s="14">
        <f t="shared" si="470"/>
        <v>-68.986068376068374</v>
      </c>
      <c r="GG118" s="14" t="e">
        <f t="shared" si="471"/>
        <v>#VALUE!</v>
      </c>
      <c r="GH118" s="37" t="e">
        <f t="shared" si="472"/>
        <v>#VALUE!</v>
      </c>
    </row>
    <row r="119" spans="1:190" ht="12.5" x14ac:dyDescent="0.25">
      <c r="A119" s="67">
        <v>299</v>
      </c>
      <c r="B119" s="35">
        <v>1</v>
      </c>
      <c r="C119" s="14">
        <v>6</v>
      </c>
      <c r="D119" s="14"/>
      <c r="E119" s="14"/>
      <c r="F119" s="35" t="s">
        <v>2471</v>
      </c>
      <c r="G119" s="41"/>
      <c r="H119" s="14">
        <f>IFERROR(VLOOKUP($A119,BaseFY22!$A$7:$AK$528,6,0),0)</f>
        <v>710</v>
      </c>
      <c r="I119" s="14">
        <f>IFERROR(VLOOKUP($A119,BaseFY22!$A$7:$AK$528,28,0),0)</f>
        <v>6886264.35745</v>
      </c>
      <c r="J119" s="14">
        <f t="shared" si="473"/>
        <v>9698.9638837323946</v>
      </c>
      <c r="K119" s="14">
        <f>IFERROR(VLOOKUP($A119,SpecEd22!$A$21:$BB$605,24,0)," ")</f>
        <v>1033740.8238147867</v>
      </c>
      <c r="L119" s="14">
        <f t="shared" si="474"/>
        <v>1455.972991288432</v>
      </c>
      <c r="M119" s="14">
        <f>IFERROR(VLOOKUP($A119,ECFE!$A$16:$AB$347,7,0),0)</f>
        <v>51353.94</v>
      </c>
      <c r="N119" s="14">
        <f t="shared" si="441"/>
        <v>72.329492957746481</v>
      </c>
      <c r="O119" s="14">
        <v>0</v>
      </c>
      <c r="P119" s="14">
        <f t="shared" si="441"/>
        <v>0</v>
      </c>
      <c r="Q119" s="14">
        <f>IFERROR(VLOOKUP($A119,ConEnroll!$A$7:$S$337,10,0),0)</f>
        <v>6553.42</v>
      </c>
      <c r="R119" s="14">
        <f t="shared" si="475"/>
        <v>9.2301690140845079</v>
      </c>
      <c r="S119" s="14">
        <f t="shared" si="442"/>
        <v>57907.360000000001</v>
      </c>
      <c r="T119" s="14">
        <f t="shared" si="476"/>
        <v>81.559661971830991</v>
      </c>
      <c r="U119" s="14">
        <f t="shared" si="443"/>
        <v>7977912.5412647873</v>
      </c>
      <c r="V119" s="14">
        <f t="shared" si="477"/>
        <v>11236.496536992658</v>
      </c>
      <c r="W119" s="42"/>
      <c r="X119" s="14">
        <f>IFERROR(VLOOKUP($A119,HouseFY22!$A$6:$AJ$528,28,0),0)</f>
        <v>6997039.35745</v>
      </c>
      <c r="Y119" s="14">
        <f t="shared" si="478"/>
        <v>9854.9850104929574</v>
      </c>
      <c r="Z119" s="14">
        <f>IFERROR(VLOOKUP($A119,Compens80percent!$A$13:$M$560,12,0),0)</f>
        <v>0</v>
      </c>
      <c r="AA119" s="14">
        <f t="shared" si="478"/>
        <v>0</v>
      </c>
      <c r="AB119" s="14">
        <f t="shared" si="479"/>
        <v>6997039.35745</v>
      </c>
      <c r="AC119" s="14">
        <f t="shared" si="478"/>
        <v>9854.9850104929574</v>
      </c>
      <c r="AD119" s="14">
        <f>IFERROR(VLOOKUP(A119,SpecEd22!$A$21:$Z$550,14,0),0)</f>
        <v>1055908.6352387962</v>
      </c>
      <c r="AE119" s="14">
        <f t="shared" si="480"/>
        <v>1487.195260899713</v>
      </c>
      <c r="AF119" s="14">
        <f>IFERROR(VLOOKUP($A119,ECFE!$A$16:$AB$348,8,0),0)</f>
        <v>52381.018800000005</v>
      </c>
      <c r="AG119" s="14">
        <f t="shared" si="481"/>
        <v>73.776082816901422</v>
      </c>
      <c r="AH119" s="14">
        <f>IFERROR(VLOOKUP(A119,ParaFY19!$A$21:$Z$543,7,0),0)</f>
        <v>3724</v>
      </c>
      <c r="AI119" s="14">
        <f t="shared" si="482"/>
        <v>5.2450704225352114</v>
      </c>
      <c r="AJ119" s="14">
        <f>IFERROR(VLOOKUP(A119,ConEnroll!$A$7:$S$341,13,0),0)</f>
        <v>8191.7749999999996</v>
      </c>
      <c r="AK119" s="14">
        <f t="shared" si="483"/>
        <v>11.537711267605633</v>
      </c>
      <c r="AL119" s="14">
        <f t="shared" si="439"/>
        <v>64296.793800000007</v>
      </c>
      <c r="AM119" s="14">
        <f t="shared" si="484"/>
        <v>90.558864507042259</v>
      </c>
      <c r="AN119" s="14">
        <f t="shared" si="485"/>
        <v>8117244.7864887966</v>
      </c>
      <c r="AO119" s="14">
        <f t="shared" si="486"/>
        <v>11432.739135899714</v>
      </c>
      <c r="AP119" s="62"/>
      <c r="AQ119" s="14">
        <f t="shared" si="440"/>
        <v>156.02112676056277</v>
      </c>
      <c r="AR119" s="14">
        <f t="shared" si="444"/>
        <v>31.222269611281035</v>
      </c>
      <c r="AS119" s="14">
        <f t="shared" si="445"/>
        <v>8.9992025352112677</v>
      </c>
      <c r="AT119" s="14">
        <f t="shared" si="487"/>
        <v>196.24259890705508</v>
      </c>
      <c r="AU119" s="37">
        <f t="shared" si="446"/>
        <v>1.746474964513962E-2</v>
      </c>
      <c r="AV119" s="42"/>
      <c r="AW119" s="14" t="str">
        <f>IFERROR(VLOOKUP($A119,#REF!,27,0),"0")</f>
        <v>0</v>
      </c>
      <c r="AX119" s="14">
        <f t="shared" si="488"/>
        <v>0</v>
      </c>
      <c r="AY119" s="14" t="str">
        <f>IFERROR(VLOOKUP($A119,SpecEd22!#REF!,23,0)," ")</f>
        <v xml:space="preserve"> </v>
      </c>
      <c r="AZ119" s="14" t="e">
        <f t="shared" si="489"/>
        <v>#VALUE!</v>
      </c>
      <c r="BA119" s="14">
        <f>IFERROR(VLOOKUP($A119,ECFE!#REF!,23,0),0)</f>
        <v>0</v>
      </c>
      <c r="BB119" s="14">
        <f t="shared" si="490"/>
        <v>0</v>
      </c>
      <c r="BC119" s="14">
        <f>IFERROR(VLOOKUP($A119,#REF!,17,0),0)</f>
        <v>0</v>
      </c>
      <c r="BD119" s="14">
        <f t="shared" si="491"/>
        <v>0</v>
      </c>
      <c r="BE119" s="14">
        <f>IFERROR(VLOOKUP($A119,#REF!,9,0),0)</f>
        <v>0</v>
      </c>
      <c r="BF119" s="14">
        <f t="shared" si="492"/>
        <v>0</v>
      </c>
      <c r="BG119" s="14">
        <v>0</v>
      </c>
      <c r="BH119" s="14">
        <f t="shared" si="493"/>
        <v>0</v>
      </c>
      <c r="BI119" s="14">
        <f>IFERROR(VLOOKUP($A119,ConEnroll!$A$8:$S$601,15,0),0)</f>
        <v>-21</v>
      </c>
      <c r="BJ119" s="14">
        <f t="shared" si="494"/>
        <v>-2.9577464788732393E-2</v>
      </c>
      <c r="BK119" s="14">
        <f t="shared" si="495"/>
        <v>-21</v>
      </c>
      <c r="BL119" s="14">
        <f t="shared" si="496"/>
        <v>-2.9577464788732393E-2</v>
      </c>
      <c r="BM119" s="14" t="e">
        <f t="shared" si="497"/>
        <v>#VALUE!</v>
      </c>
      <c r="BN119" s="14" t="e">
        <f t="shared" si="498"/>
        <v>#VALUE!</v>
      </c>
      <c r="BO119" s="42"/>
      <c r="BP119" s="14">
        <f t="shared" si="447"/>
        <v>9854.9850104929574</v>
      </c>
      <c r="BQ119" s="14" t="e">
        <f t="shared" si="448"/>
        <v>#VALUE!</v>
      </c>
      <c r="BR119" s="14">
        <f t="shared" si="499"/>
        <v>90.588441971830989</v>
      </c>
      <c r="BS119" s="14" t="e">
        <f t="shared" si="449"/>
        <v>#VALUE!</v>
      </c>
      <c r="BT119" s="37" t="e">
        <f t="shared" si="450"/>
        <v>#VALUE!</v>
      </c>
      <c r="BU119" s="41"/>
      <c r="BV119" s="14" t="str">
        <f>IFERROR(VLOOKUP($A119,#REF!,27,0),"0")</f>
        <v>0</v>
      </c>
      <c r="BW119" s="14">
        <f t="shared" si="500"/>
        <v>0</v>
      </c>
      <c r="BX119" s="14" t="str">
        <f>IFERROR(VLOOKUP($A119,SpecEd22!$Z$22:$AV$606,59,0)," ")</f>
        <v xml:space="preserve"> </v>
      </c>
      <c r="BY119" s="14" t="e">
        <f t="shared" si="501"/>
        <v>#VALUE!</v>
      </c>
      <c r="BZ119" s="14">
        <f>IFERROR(VLOOKUP($A119,ECFE!#REF!,25,0),0)</f>
        <v>0</v>
      </c>
      <c r="CA119" s="14">
        <f t="shared" si="502"/>
        <v>0</v>
      </c>
      <c r="CB119" s="14">
        <f>IFERROR(VLOOKUP($A119,#REF!,17,0),0)</f>
        <v>0</v>
      </c>
      <c r="CC119" s="14">
        <f t="shared" si="503"/>
        <v>0</v>
      </c>
      <c r="CD119" s="14">
        <f>IFERROR(VLOOKUP($A119,#REF!,9,0),0)</f>
        <v>0</v>
      </c>
      <c r="CE119" s="14">
        <f t="shared" si="504"/>
        <v>0</v>
      </c>
      <c r="CF119" s="14">
        <v>0</v>
      </c>
      <c r="CG119" s="14">
        <f t="shared" si="505"/>
        <v>0</v>
      </c>
      <c r="CH119" s="14">
        <f>IFERROR(VLOOKUP($A119,ConEnroll!$A$8:$S$601,15,0),0)</f>
        <v>-21</v>
      </c>
      <c r="CI119" s="14">
        <f t="shared" si="506"/>
        <v>-2.9577464788732393E-2</v>
      </c>
      <c r="CJ119" s="14">
        <f t="shared" si="507"/>
        <v>-21</v>
      </c>
      <c r="CK119" s="14">
        <f t="shared" si="508"/>
        <v>-2.9577464788732393E-2</v>
      </c>
      <c r="CL119" s="14" t="e">
        <f t="shared" si="509"/>
        <v>#VALUE!</v>
      </c>
      <c r="CM119" s="14" t="e">
        <f t="shared" si="510"/>
        <v>#VALUE!</v>
      </c>
      <c r="CN119" s="42"/>
      <c r="CO119" s="14">
        <f t="shared" si="451"/>
        <v>-9698.9638837323946</v>
      </c>
      <c r="CP119" s="14" t="e">
        <f t="shared" si="452"/>
        <v>#VALUE!</v>
      </c>
      <c r="CQ119" s="14">
        <f t="shared" si="453"/>
        <v>-81.589239436619721</v>
      </c>
      <c r="CR119" s="14" t="e">
        <f t="shared" si="454"/>
        <v>#VALUE!</v>
      </c>
      <c r="CS119" s="37" t="e">
        <f t="shared" si="455"/>
        <v>#VALUE!</v>
      </c>
      <c r="CT119" s="239"/>
      <c r="CU119" s="239"/>
      <c r="CV119" s="468"/>
      <c r="CW119" s="14">
        <f>IFERROR(VLOOKUP($A119,BaseFY23!$A$7:$AK$527,6,0),0)</f>
        <v>698.482034</v>
      </c>
      <c r="CX119" s="14">
        <f>IFERROR(VLOOKUP($A119,BaseFY23!$A$7:$AN$528,28,0),0)</f>
        <v>6816961.3770110002</v>
      </c>
      <c r="CY119" s="14">
        <f t="shared" si="511"/>
        <v>9759.6803427745726</v>
      </c>
      <c r="CZ119" s="14">
        <f>IFERROR(VLOOKUP($A119,SpecEd23!$A$21:$BB$605,23,0)," ")</f>
        <v>1085318.2376282916</v>
      </c>
      <c r="DA119" s="14">
        <f t="shared" si="512"/>
        <v>1553.8241283215191</v>
      </c>
      <c r="DB119" s="14">
        <f>IFERROR(VLOOKUP($A119,ECFE!$A$16:$AB$347,7,0),0)</f>
        <v>51353.94</v>
      </c>
      <c r="DC119" s="14">
        <f t="shared" si="513"/>
        <v>73.52220601281779</v>
      </c>
      <c r="DD119" s="14">
        <v>0</v>
      </c>
      <c r="DE119" s="14">
        <f t="shared" si="514"/>
        <v>0</v>
      </c>
      <c r="DF119" s="14">
        <f>IFERROR(VLOOKUP($A119,ConEnroll!$A$7:$S$338,10,0),0)</f>
        <v>6553.42</v>
      </c>
      <c r="DG119" s="14">
        <f t="shared" si="515"/>
        <v>9.3823744649100025</v>
      </c>
      <c r="DH119" s="14">
        <f t="shared" si="456"/>
        <v>57907.360000000001</v>
      </c>
      <c r="DI119" s="14">
        <f t="shared" si="516"/>
        <v>82.904580477727791</v>
      </c>
      <c r="DJ119" s="14">
        <f t="shared" si="457"/>
        <v>7960186.9746392919</v>
      </c>
      <c r="DK119" s="14">
        <f t="shared" si="517"/>
        <v>11396.409051573819</v>
      </c>
      <c r="DL119" s="42"/>
      <c r="DM119" s="14">
        <f>IFERROR(VLOOKUP($A119,HouseFY23!$A$7:$AJ$528,28,0),0)</f>
        <v>7048911.3549619997</v>
      </c>
      <c r="DN119" s="14">
        <f t="shared" si="518"/>
        <v>10091.757571193306</v>
      </c>
      <c r="DO119" s="14">
        <f>IFERROR(VLOOKUP($A119,Compens80percent!$A$13:$M$560,12,0),0)</f>
        <v>0</v>
      </c>
      <c r="DP119" s="14">
        <f t="shared" si="518"/>
        <v>0</v>
      </c>
      <c r="DQ119" s="14">
        <f t="shared" si="519"/>
        <v>7048911.3549619997</v>
      </c>
      <c r="DR119" s="14">
        <f t="shared" si="520"/>
        <v>9928.0441619183093</v>
      </c>
      <c r="DS119" s="14">
        <f>IFERROR(VLOOKUP($A119,SpecEd23!$A$21:$Z$550,14,0),0)</f>
        <v>1131234.5708811132</v>
      </c>
      <c r="DT119" s="14">
        <f t="shared" si="521"/>
        <v>1619.5614429806697</v>
      </c>
      <c r="DU119" s="14">
        <f>IFERROR(VLOOKUP($A119,ECFE!$A$16:$AB$347,9,0),0)</f>
        <v>53428.639176000004</v>
      </c>
      <c r="DV119" s="14">
        <f t="shared" si="522"/>
        <v>76.492503135735632</v>
      </c>
      <c r="DW119" s="14">
        <f>IFERROR(VLOOKUP($A119,ParaFY19!$A$21:$Z$543,7,0),0)</f>
        <v>3724</v>
      </c>
      <c r="DX119" s="14">
        <f t="shared" si="523"/>
        <v>5.3315616132225383</v>
      </c>
      <c r="DY119" s="14">
        <f>IFERROR(VLOOKUP($A119,ConEnroll!$A$7:$S$341,13,0),0)</f>
        <v>8191.7749999999996</v>
      </c>
      <c r="DZ119" s="14">
        <f t="shared" si="524"/>
        <v>11.727968081137503</v>
      </c>
      <c r="EA119" s="14">
        <f t="shared" si="458"/>
        <v>65344.414176000006</v>
      </c>
      <c r="EB119" s="14">
        <f t="shared" si="525"/>
        <v>93.552032830095683</v>
      </c>
      <c r="EC119" s="14">
        <f t="shared" si="459"/>
        <v>8245490.3400191125</v>
      </c>
      <c r="ED119" s="14">
        <f t="shared" si="526"/>
        <v>11804.87104700407</v>
      </c>
      <c r="EE119" s="62"/>
      <c r="EF119" s="14">
        <f t="shared" si="460"/>
        <v>332.07722841873328</v>
      </c>
      <c r="EG119" s="14">
        <f t="shared" si="461"/>
        <v>65.73731465915057</v>
      </c>
      <c r="EH119" s="14">
        <f t="shared" si="462"/>
        <v>10.647452352367893</v>
      </c>
      <c r="EI119" s="14">
        <f t="shared" si="527"/>
        <v>408.46199543025176</v>
      </c>
      <c r="EJ119" s="37">
        <f t="shared" si="463"/>
        <v>3.5841289443172809E-2</v>
      </c>
      <c r="EK119" s="42"/>
      <c r="EL119" s="14" t="str">
        <f>IFERROR(VLOOKUP($A119,#REF!,27,0),"0")</f>
        <v>0</v>
      </c>
      <c r="EM119" s="14">
        <f t="shared" si="528"/>
        <v>0</v>
      </c>
      <c r="EN119" s="14" t="str">
        <f>IFERROR(VLOOKUP($A119,SpecEd23!#REF!,23,0)," ")</f>
        <v xml:space="preserve"> </v>
      </c>
      <c r="EO119" s="14" t="e">
        <f t="shared" si="529"/>
        <v>#VALUE!</v>
      </c>
      <c r="EP119" s="14">
        <f>IFERROR(VLOOKUP($A119,ECFE!#REF!,24,0),0)</f>
        <v>0</v>
      </c>
      <c r="EQ119" s="14">
        <f t="shared" si="530"/>
        <v>0</v>
      </c>
      <c r="ER119" s="14">
        <f>IFERROR(VLOOKUP($A119,#REF!,30,0),0)</f>
        <v>0</v>
      </c>
      <c r="ES119" s="14">
        <f t="shared" si="531"/>
        <v>0</v>
      </c>
      <c r="ET119" s="14">
        <f>IFERROR(VLOOKUP($A119,#REF!,12,0),0)</f>
        <v>0</v>
      </c>
      <c r="EU119" s="14">
        <f t="shared" si="532"/>
        <v>0</v>
      </c>
      <c r="EV119" s="14">
        <v>0</v>
      </c>
      <c r="EW119" s="14">
        <f t="shared" si="533"/>
        <v>0</v>
      </c>
      <c r="EX119" s="14">
        <f>IFERROR(VLOOKUP($A119,ConEnroll!$A$8:$S$601,16,0),0)</f>
        <v>278</v>
      </c>
      <c r="EY119" s="14">
        <f t="shared" si="534"/>
        <v>0.39800594212563528</v>
      </c>
      <c r="EZ119" s="14">
        <f t="shared" si="535"/>
        <v>278</v>
      </c>
      <c r="FA119" s="14">
        <f t="shared" si="536"/>
        <v>0.39800594212563528</v>
      </c>
      <c r="FB119" s="14" t="e">
        <f t="shared" si="537"/>
        <v>#VALUE!</v>
      </c>
      <c r="FC119" s="14" t="e">
        <f t="shared" si="538"/>
        <v>#VALUE!</v>
      </c>
      <c r="FD119" s="62"/>
      <c r="FE119" s="14">
        <f t="shared" si="464"/>
        <v>10091.757571193306</v>
      </c>
      <c r="FF119" s="14" t="e">
        <f t="shared" si="465"/>
        <v>#VALUE!</v>
      </c>
      <c r="FG119" s="14">
        <f t="shared" si="539"/>
        <v>93.154026887970048</v>
      </c>
      <c r="FH119" s="14" t="e">
        <f t="shared" si="466"/>
        <v>#VALUE!</v>
      </c>
      <c r="FI119" s="37" t="e">
        <f t="shared" si="467"/>
        <v>#VALUE!</v>
      </c>
      <c r="FJ119" s="12"/>
      <c r="FK119" s="14" t="str">
        <f>IFERROR(VLOOKUP($A119,#REF!,27,0),"0")</f>
        <v>0</v>
      </c>
      <c r="FL119" s="14">
        <f t="shared" si="540"/>
        <v>0</v>
      </c>
      <c r="FM119" s="14" t="str">
        <f>IFERROR(VLOOKUP($A119,SpecEd23!$X$22:$Y$610,59,0)," ")</f>
        <v xml:space="preserve"> </v>
      </c>
      <c r="FN119" s="14" t="e">
        <f t="shared" si="541"/>
        <v>#VALUE!</v>
      </c>
      <c r="FO119" s="14">
        <f>IFERROR(VLOOKUP($A119,ECFE!#REF!,26,0),0)</f>
        <v>0</v>
      </c>
      <c r="FP119" s="14">
        <f t="shared" si="542"/>
        <v>0</v>
      </c>
      <c r="FQ119" s="14">
        <f>IFERROR(VLOOKUP($A119,#REF!,16,0),0)</f>
        <v>0</v>
      </c>
      <c r="FR119" s="14">
        <f t="shared" si="543"/>
        <v>0</v>
      </c>
      <c r="FS119" s="14">
        <f>IFERROR(VLOOKUP($A119,#REF!,12,0),0)</f>
        <v>0</v>
      </c>
      <c r="FT119" s="14">
        <f t="shared" si="544"/>
        <v>0</v>
      </c>
      <c r="FU119" s="14">
        <v>0</v>
      </c>
      <c r="FV119" s="14">
        <f t="shared" si="545"/>
        <v>0</v>
      </c>
      <c r="FW119" s="14">
        <f>IFERROR(VLOOKUP($A119,ConEnroll!$A$8:$S$601,16,0),0)</f>
        <v>278</v>
      </c>
      <c r="FX119" s="14">
        <f t="shared" si="546"/>
        <v>0.39800594212563528</v>
      </c>
      <c r="FY119" s="14">
        <f t="shared" si="547"/>
        <v>278</v>
      </c>
      <c r="FZ119" s="14">
        <f t="shared" si="548"/>
        <v>0.39800594212563528</v>
      </c>
      <c r="GA119" s="14" t="e">
        <f t="shared" si="549"/>
        <v>#VALUE!</v>
      </c>
      <c r="GB119" s="14" t="e">
        <f t="shared" si="550"/>
        <v>#VALUE!</v>
      </c>
      <c r="GC119" s="39"/>
      <c r="GD119" s="14">
        <f t="shared" si="468"/>
        <v>-9759.6803427745726</v>
      </c>
      <c r="GE119" s="14" t="e">
        <f t="shared" si="469"/>
        <v>#VALUE!</v>
      </c>
      <c r="GF119" s="14">
        <f t="shared" si="470"/>
        <v>-82.506574535602155</v>
      </c>
      <c r="GG119" s="14" t="e">
        <f t="shared" si="471"/>
        <v>#VALUE!</v>
      </c>
      <c r="GH119" s="37" t="e">
        <f t="shared" si="472"/>
        <v>#VALUE!</v>
      </c>
    </row>
    <row r="120" spans="1:190" ht="12.5" x14ac:dyDescent="0.25">
      <c r="A120" s="67">
        <v>300</v>
      </c>
      <c r="B120" s="35">
        <v>1</v>
      </c>
      <c r="C120" s="14">
        <v>5</v>
      </c>
      <c r="D120" s="14"/>
      <c r="E120" s="14"/>
      <c r="F120" s="35" t="s">
        <v>2472</v>
      </c>
      <c r="G120" s="41"/>
      <c r="H120" s="14">
        <f>IFERROR(VLOOKUP($A120,BaseFY22!$A$7:$AK$528,6,0),0)</f>
        <v>1074</v>
      </c>
      <c r="I120" s="14">
        <f>IFERROR(VLOOKUP($A120,BaseFY22!$A$7:$AK$528,28,0),0)</f>
        <v>10571360.25</v>
      </c>
      <c r="J120" s="14">
        <f t="shared" si="473"/>
        <v>9842.9797486033513</v>
      </c>
      <c r="K120" s="14">
        <f>IFERROR(VLOOKUP($A120,SpecEd22!$A$21:$BB$605,24,0)," ")</f>
        <v>2299064.5396974362</v>
      </c>
      <c r="L120" s="14">
        <f t="shared" si="474"/>
        <v>2140.6559959938886</v>
      </c>
      <c r="M120" s="14">
        <f>IFERROR(VLOOKUP($A120,ECFE!$A$16:$AB$347,7,0),0)</f>
        <v>84582.959999999992</v>
      </c>
      <c r="N120" s="14">
        <f t="shared" si="441"/>
        <v>78.75508379888268</v>
      </c>
      <c r="O120" s="14">
        <v>0</v>
      </c>
      <c r="P120" s="14">
        <f t="shared" si="441"/>
        <v>0</v>
      </c>
      <c r="Q120" s="14">
        <f>IFERROR(VLOOKUP($A120,ConEnroll!$A$7:$S$337,10,0),0)</f>
        <v>4456.33</v>
      </c>
      <c r="R120" s="14">
        <f t="shared" si="475"/>
        <v>4.1492830540037247</v>
      </c>
      <c r="S120" s="14">
        <f t="shared" si="442"/>
        <v>89039.29</v>
      </c>
      <c r="T120" s="14">
        <f t="shared" si="476"/>
        <v>82.904366852886398</v>
      </c>
      <c r="U120" s="14">
        <f t="shared" si="443"/>
        <v>12959464.079697436</v>
      </c>
      <c r="V120" s="14">
        <f t="shared" si="477"/>
        <v>12066.540111450126</v>
      </c>
      <c r="W120" s="42"/>
      <c r="X120" s="14">
        <f>IFERROR(VLOOKUP($A120,HouseFY22!$A$6:$AJ$528,28,0),0)</f>
        <v>10735909.25</v>
      </c>
      <c r="Y120" s="14">
        <f t="shared" si="478"/>
        <v>9996.1911080074497</v>
      </c>
      <c r="Z120" s="14">
        <f>IFERROR(VLOOKUP($A120,Compens80percent!$A$13:$M$560,12,0),0)</f>
        <v>0</v>
      </c>
      <c r="AA120" s="14">
        <f t="shared" si="478"/>
        <v>0</v>
      </c>
      <c r="AB120" s="14">
        <f t="shared" si="479"/>
        <v>10735909.25</v>
      </c>
      <c r="AC120" s="14">
        <f t="shared" si="478"/>
        <v>9996.1911080074497</v>
      </c>
      <c r="AD120" s="14">
        <f>IFERROR(VLOOKUP(A120,SpecEd22!$A$21:$Z$550,14,0),0)</f>
        <v>2337919.0475838678</v>
      </c>
      <c r="AE120" s="14">
        <f t="shared" si="480"/>
        <v>2176.8333776386107</v>
      </c>
      <c r="AF120" s="14">
        <f>IFERROR(VLOOKUP($A120,ECFE!$A$16:$AB$348,8,0),0)</f>
        <v>86274.619200000001</v>
      </c>
      <c r="AG120" s="14">
        <f t="shared" si="481"/>
        <v>80.330185474860343</v>
      </c>
      <c r="AH120" s="14">
        <f>IFERROR(VLOOKUP(A120,ParaFY19!$A$21:$Z$543,7,0),0)</f>
        <v>7448</v>
      </c>
      <c r="AI120" s="14">
        <f t="shared" si="482"/>
        <v>6.9348230912476723</v>
      </c>
      <c r="AJ120" s="14">
        <f>IFERROR(VLOOKUP(A120,ConEnroll!$A$7:$S$341,13,0),0)</f>
        <v>5570.4125000000004</v>
      </c>
      <c r="AK120" s="14">
        <f t="shared" si="483"/>
        <v>5.1866038175046558</v>
      </c>
      <c r="AL120" s="14">
        <f t="shared" si="439"/>
        <v>99293.031700000007</v>
      </c>
      <c r="AM120" s="14">
        <f t="shared" si="484"/>
        <v>92.45161238361267</v>
      </c>
      <c r="AN120" s="14">
        <f t="shared" si="485"/>
        <v>13173121.329283867</v>
      </c>
      <c r="AO120" s="14">
        <f t="shared" si="486"/>
        <v>12265.476098029671</v>
      </c>
      <c r="AP120" s="62"/>
      <c r="AQ120" s="14">
        <f t="shared" si="440"/>
        <v>153.2113594040984</v>
      </c>
      <c r="AR120" s="14">
        <f t="shared" si="444"/>
        <v>36.177381644722118</v>
      </c>
      <c r="AS120" s="14">
        <f t="shared" si="445"/>
        <v>9.547245530726272</v>
      </c>
      <c r="AT120" s="14">
        <f t="shared" si="487"/>
        <v>198.93598657954681</v>
      </c>
      <c r="AU120" s="37">
        <f t="shared" si="446"/>
        <v>1.6486580638867092E-2</v>
      </c>
      <c r="AV120" s="42"/>
      <c r="AW120" s="14" t="str">
        <f>IFERROR(VLOOKUP($A120,#REF!,27,0),"0")</f>
        <v>0</v>
      </c>
      <c r="AX120" s="14">
        <f t="shared" si="488"/>
        <v>0</v>
      </c>
      <c r="AY120" s="14" t="str">
        <f>IFERROR(VLOOKUP($A120,SpecEd22!#REF!,23,0)," ")</f>
        <v xml:space="preserve"> </v>
      </c>
      <c r="AZ120" s="14" t="e">
        <f t="shared" si="489"/>
        <v>#VALUE!</v>
      </c>
      <c r="BA120" s="14">
        <f>IFERROR(VLOOKUP($A120,ECFE!#REF!,23,0),0)</f>
        <v>0</v>
      </c>
      <c r="BB120" s="14">
        <f t="shared" si="490"/>
        <v>0</v>
      </c>
      <c r="BC120" s="14">
        <f>IFERROR(VLOOKUP($A120,#REF!,17,0),0)</f>
        <v>0</v>
      </c>
      <c r="BD120" s="14">
        <f t="shared" si="491"/>
        <v>0</v>
      </c>
      <c r="BE120" s="14">
        <f>IFERROR(VLOOKUP($A120,#REF!,9,0),0)</f>
        <v>0</v>
      </c>
      <c r="BF120" s="14">
        <f t="shared" si="492"/>
        <v>0</v>
      </c>
      <c r="BG120" s="14">
        <v>0</v>
      </c>
      <c r="BH120" s="14">
        <f t="shared" si="493"/>
        <v>0</v>
      </c>
      <c r="BI120" s="14">
        <f>IFERROR(VLOOKUP($A120,ConEnroll!$A$8:$S$601,15,0),0)</f>
        <v>-21</v>
      </c>
      <c r="BJ120" s="14">
        <f t="shared" si="494"/>
        <v>-1.9553072625698324E-2</v>
      </c>
      <c r="BK120" s="14">
        <f t="shared" si="495"/>
        <v>-21</v>
      </c>
      <c r="BL120" s="14">
        <f t="shared" si="496"/>
        <v>-1.9553072625698324E-2</v>
      </c>
      <c r="BM120" s="14" t="e">
        <f t="shared" si="497"/>
        <v>#VALUE!</v>
      </c>
      <c r="BN120" s="14" t="e">
        <f t="shared" si="498"/>
        <v>#VALUE!</v>
      </c>
      <c r="BO120" s="42"/>
      <c r="BP120" s="14">
        <f t="shared" si="447"/>
        <v>9996.1911080074497</v>
      </c>
      <c r="BQ120" s="14" t="e">
        <f t="shared" si="448"/>
        <v>#VALUE!</v>
      </c>
      <c r="BR120" s="14">
        <f t="shared" si="499"/>
        <v>92.471165456238367</v>
      </c>
      <c r="BS120" s="14" t="e">
        <f t="shared" si="449"/>
        <v>#VALUE!</v>
      </c>
      <c r="BT120" s="37" t="e">
        <f t="shared" si="450"/>
        <v>#VALUE!</v>
      </c>
      <c r="BU120" s="41"/>
      <c r="BV120" s="14" t="str">
        <f>IFERROR(VLOOKUP($A120,#REF!,27,0),"0")</f>
        <v>0</v>
      </c>
      <c r="BW120" s="14">
        <f t="shared" si="500"/>
        <v>0</v>
      </c>
      <c r="BX120" s="14" t="str">
        <f>IFERROR(VLOOKUP($A120,SpecEd22!$Z$22:$AV$606,59,0)," ")</f>
        <v xml:space="preserve"> </v>
      </c>
      <c r="BY120" s="14" t="e">
        <f t="shared" si="501"/>
        <v>#VALUE!</v>
      </c>
      <c r="BZ120" s="14">
        <f>IFERROR(VLOOKUP($A120,ECFE!#REF!,25,0),0)</f>
        <v>0</v>
      </c>
      <c r="CA120" s="14">
        <f t="shared" si="502"/>
        <v>0</v>
      </c>
      <c r="CB120" s="14">
        <f>IFERROR(VLOOKUP($A120,#REF!,17,0),0)</f>
        <v>0</v>
      </c>
      <c r="CC120" s="14">
        <f t="shared" si="503"/>
        <v>0</v>
      </c>
      <c r="CD120" s="14">
        <f>IFERROR(VLOOKUP($A120,#REF!,9,0),0)</f>
        <v>0</v>
      </c>
      <c r="CE120" s="14">
        <f t="shared" si="504"/>
        <v>0</v>
      </c>
      <c r="CF120" s="14">
        <v>0</v>
      </c>
      <c r="CG120" s="14">
        <f t="shared" si="505"/>
        <v>0</v>
      </c>
      <c r="CH120" s="14">
        <f>IFERROR(VLOOKUP($A120,ConEnroll!$A$8:$S$601,15,0),0)</f>
        <v>-21</v>
      </c>
      <c r="CI120" s="14">
        <f t="shared" si="506"/>
        <v>-1.9553072625698324E-2</v>
      </c>
      <c r="CJ120" s="14">
        <f t="shared" si="507"/>
        <v>-21</v>
      </c>
      <c r="CK120" s="14">
        <f t="shared" si="508"/>
        <v>-1.9553072625698324E-2</v>
      </c>
      <c r="CL120" s="14" t="e">
        <f t="shared" si="509"/>
        <v>#VALUE!</v>
      </c>
      <c r="CM120" s="14" t="e">
        <f t="shared" si="510"/>
        <v>#VALUE!</v>
      </c>
      <c r="CN120" s="42"/>
      <c r="CO120" s="14">
        <f t="shared" si="451"/>
        <v>-9842.9797486033513</v>
      </c>
      <c r="CP120" s="14" t="e">
        <f t="shared" si="452"/>
        <v>#VALUE!</v>
      </c>
      <c r="CQ120" s="14">
        <f t="shared" si="453"/>
        <v>-82.923919925512095</v>
      </c>
      <c r="CR120" s="14" t="e">
        <f t="shared" si="454"/>
        <v>#VALUE!</v>
      </c>
      <c r="CS120" s="37" t="e">
        <f t="shared" si="455"/>
        <v>#VALUE!</v>
      </c>
      <c r="CT120" s="239"/>
      <c r="CU120" s="239"/>
      <c r="CV120" s="468"/>
      <c r="CW120" s="14">
        <f>IFERROR(VLOOKUP($A120,BaseFY23!$A$7:$AK$527,6,0),0)</f>
        <v>1050.5779050000001</v>
      </c>
      <c r="CX120" s="14">
        <f>IFERROR(VLOOKUP($A120,BaseFY23!$A$7:$AN$528,28,0),0)</f>
        <v>10406737</v>
      </c>
      <c r="CY120" s="14">
        <f t="shared" si="511"/>
        <v>9905.7261250892188</v>
      </c>
      <c r="CZ120" s="14">
        <f>IFERROR(VLOOKUP($A120,SpecEd23!$A$21:$BB$605,23,0)," ")</f>
        <v>2360564.6477364087</v>
      </c>
      <c r="DA120" s="14">
        <f t="shared" si="512"/>
        <v>2246.9201346247696</v>
      </c>
      <c r="DB120" s="14">
        <f>IFERROR(VLOOKUP($A120,ECFE!$A$16:$AB$347,7,0),0)</f>
        <v>84582.959999999992</v>
      </c>
      <c r="DC120" s="14">
        <f t="shared" si="513"/>
        <v>80.510887957423762</v>
      </c>
      <c r="DD120" s="14">
        <v>0</v>
      </c>
      <c r="DE120" s="14">
        <f t="shared" si="514"/>
        <v>0</v>
      </c>
      <c r="DF120" s="14">
        <f>IFERROR(VLOOKUP($A120,ConEnroll!$A$7:$S$338,10,0),0)</f>
        <v>4456.33</v>
      </c>
      <c r="DG120" s="14">
        <f t="shared" si="515"/>
        <v>4.2417891893509783</v>
      </c>
      <c r="DH120" s="14">
        <f t="shared" si="456"/>
        <v>89039.29</v>
      </c>
      <c r="DI120" s="14">
        <f t="shared" si="516"/>
        <v>84.752677146774744</v>
      </c>
      <c r="DJ120" s="14">
        <f t="shared" si="457"/>
        <v>12856340.937736407</v>
      </c>
      <c r="DK120" s="14">
        <f t="shared" si="517"/>
        <v>12237.398936860762</v>
      </c>
      <c r="DL120" s="42"/>
      <c r="DM120" s="14">
        <f>IFERROR(VLOOKUP($A120,HouseFY23!$A$7:$AJ$528,28,0),0)</f>
        <v>10732204</v>
      </c>
      <c r="DN120" s="14">
        <f t="shared" si="518"/>
        <v>10215.524188089601</v>
      </c>
      <c r="DO120" s="14">
        <f>IFERROR(VLOOKUP($A120,Compens80percent!$A$13:$M$560,12,0),0)</f>
        <v>0</v>
      </c>
      <c r="DP120" s="14">
        <f t="shared" si="518"/>
        <v>0</v>
      </c>
      <c r="DQ120" s="14">
        <f t="shared" si="519"/>
        <v>10732204</v>
      </c>
      <c r="DR120" s="14">
        <f t="shared" si="520"/>
        <v>9992.7411545623836</v>
      </c>
      <c r="DS120" s="14">
        <f>IFERROR(VLOOKUP($A120,SpecEd23!$A$21:$Z$550,14,0),0)</f>
        <v>2439638.1560929473</v>
      </c>
      <c r="DT120" s="14">
        <f t="shared" si="521"/>
        <v>2322.1868121174193</v>
      </c>
      <c r="DU120" s="14">
        <f>IFERROR(VLOOKUP($A120,ECFE!$A$16:$AB$347,9,0),0)</f>
        <v>88000.111583999998</v>
      </c>
      <c r="DV120" s="14">
        <f t="shared" si="522"/>
        <v>83.763527830903683</v>
      </c>
      <c r="DW120" s="14">
        <f>IFERROR(VLOOKUP($A120,ParaFY19!$A$21:$Z$543,7,0),0)</f>
        <v>7448</v>
      </c>
      <c r="DX120" s="14">
        <f t="shared" si="523"/>
        <v>7.0894314115620007</v>
      </c>
      <c r="DY120" s="14">
        <f>IFERROR(VLOOKUP($A120,ConEnroll!$A$7:$S$341,13,0),0)</f>
        <v>5570.4125000000004</v>
      </c>
      <c r="DZ120" s="14">
        <f t="shared" si="524"/>
        <v>5.3022364866887237</v>
      </c>
      <c r="EA120" s="14">
        <f t="shared" si="458"/>
        <v>101018.524084</v>
      </c>
      <c r="EB120" s="14">
        <f t="shared" si="525"/>
        <v>96.155195729154414</v>
      </c>
      <c r="EC120" s="14">
        <f t="shared" si="459"/>
        <v>13272860.680176947</v>
      </c>
      <c r="ED120" s="14">
        <f t="shared" si="526"/>
        <v>12633.866195936174</v>
      </c>
      <c r="EE120" s="62"/>
      <c r="EF120" s="14">
        <f t="shared" si="460"/>
        <v>309.79806300038217</v>
      </c>
      <c r="EG120" s="14">
        <f t="shared" si="461"/>
        <v>75.266677492649706</v>
      </c>
      <c r="EH120" s="14">
        <f t="shared" si="462"/>
        <v>11.40251858237967</v>
      </c>
      <c r="EI120" s="14">
        <f t="shared" si="527"/>
        <v>396.46725907541156</v>
      </c>
      <c r="EJ120" s="37">
        <f t="shared" si="463"/>
        <v>3.2398000679801045E-2</v>
      </c>
      <c r="EK120" s="42"/>
      <c r="EL120" s="14" t="str">
        <f>IFERROR(VLOOKUP($A120,#REF!,27,0),"0")</f>
        <v>0</v>
      </c>
      <c r="EM120" s="14">
        <f t="shared" si="528"/>
        <v>0</v>
      </c>
      <c r="EN120" s="14" t="str">
        <f>IFERROR(VLOOKUP($A120,SpecEd23!#REF!,23,0)," ")</f>
        <v xml:space="preserve"> </v>
      </c>
      <c r="EO120" s="14" t="e">
        <f t="shared" si="529"/>
        <v>#VALUE!</v>
      </c>
      <c r="EP120" s="14">
        <f>IFERROR(VLOOKUP($A120,ECFE!#REF!,24,0),0)</f>
        <v>0</v>
      </c>
      <c r="EQ120" s="14">
        <f t="shared" si="530"/>
        <v>0</v>
      </c>
      <c r="ER120" s="14">
        <f>IFERROR(VLOOKUP($A120,#REF!,30,0),0)</f>
        <v>0</v>
      </c>
      <c r="ES120" s="14">
        <f t="shared" si="531"/>
        <v>0</v>
      </c>
      <c r="ET120" s="14">
        <f>IFERROR(VLOOKUP($A120,#REF!,12,0),0)</f>
        <v>0</v>
      </c>
      <c r="EU120" s="14">
        <f t="shared" si="532"/>
        <v>0</v>
      </c>
      <c r="EV120" s="14">
        <v>0</v>
      </c>
      <c r="EW120" s="14">
        <f t="shared" si="533"/>
        <v>0</v>
      </c>
      <c r="EX120" s="14">
        <f>IFERROR(VLOOKUP($A120,ConEnroll!$A$8:$S$601,16,0),0)</f>
        <v>279</v>
      </c>
      <c r="EY120" s="14">
        <f t="shared" si="534"/>
        <v>0.26556812081441972</v>
      </c>
      <c r="EZ120" s="14">
        <f t="shared" si="535"/>
        <v>279</v>
      </c>
      <c r="FA120" s="14">
        <f t="shared" si="536"/>
        <v>0.26556812081441972</v>
      </c>
      <c r="FB120" s="14" t="e">
        <f t="shared" si="537"/>
        <v>#VALUE!</v>
      </c>
      <c r="FC120" s="14" t="e">
        <f t="shared" si="538"/>
        <v>#VALUE!</v>
      </c>
      <c r="FD120" s="62"/>
      <c r="FE120" s="14">
        <f t="shared" si="464"/>
        <v>10215.524188089601</v>
      </c>
      <c r="FF120" s="14" t="e">
        <f t="shared" si="465"/>
        <v>#VALUE!</v>
      </c>
      <c r="FG120" s="14">
        <f t="shared" si="539"/>
        <v>95.889627608339993</v>
      </c>
      <c r="FH120" s="14" t="e">
        <f t="shared" si="466"/>
        <v>#VALUE!</v>
      </c>
      <c r="FI120" s="37" t="e">
        <f t="shared" si="467"/>
        <v>#VALUE!</v>
      </c>
      <c r="FJ120" s="12"/>
      <c r="FK120" s="14" t="str">
        <f>IFERROR(VLOOKUP($A120,#REF!,27,0),"0")</f>
        <v>0</v>
      </c>
      <c r="FL120" s="14">
        <f t="shared" si="540"/>
        <v>0</v>
      </c>
      <c r="FM120" s="14" t="str">
        <f>IFERROR(VLOOKUP($A120,SpecEd23!$X$22:$Y$610,59,0)," ")</f>
        <v xml:space="preserve"> </v>
      </c>
      <c r="FN120" s="14" t="e">
        <f t="shared" si="541"/>
        <v>#VALUE!</v>
      </c>
      <c r="FO120" s="14">
        <f>IFERROR(VLOOKUP($A120,ECFE!#REF!,26,0),0)</f>
        <v>0</v>
      </c>
      <c r="FP120" s="14">
        <f t="shared" si="542"/>
        <v>0</v>
      </c>
      <c r="FQ120" s="14">
        <f>IFERROR(VLOOKUP($A120,#REF!,16,0),0)</f>
        <v>0</v>
      </c>
      <c r="FR120" s="14">
        <f t="shared" si="543"/>
        <v>0</v>
      </c>
      <c r="FS120" s="14">
        <f>IFERROR(VLOOKUP($A120,#REF!,12,0),0)</f>
        <v>0</v>
      </c>
      <c r="FT120" s="14">
        <f t="shared" si="544"/>
        <v>0</v>
      </c>
      <c r="FU120" s="14">
        <v>0</v>
      </c>
      <c r="FV120" s="14">
        <f t="shared" si="545"/>
        <v>0</v>
      </c>
      <c r="FW120" s="14">
        <f>IFERROR(VLOOKUP($A120,ConEnroll!$A$8:$S$601,16,0),0)</f>
        <v>279</v>
      </c>
      <c r="FX120" s="14">
        <f t="shared" si="546"/>
        <v>0.26556812081441972</v>
      </c>
      <c r="FY120" s="14">
        <f t="shared" si="547"/>
        <v>279</v>
      </c>
      <c r="FZ120" s="14">
        <f t="shared" si="548"/>
        <v>0.26556812081441972</v>
      </c>
      <c r="GA120" s="14" t="e">
        <f t="shared" si="549"/>
        <v>#VALUE!</v>
      </c>
      <c r="GB120" s="14" t="e">
        <f t="shared" si="550"/>
        <v>#VALUE!</v>
      </c>
      <c r="GC120" s="39"/>
      <c r="GD120" s="14">
        <f t="shared" si="468"/>
        <v>-9905.7261250892188</v>
      </c>
      <c r="GE120" s="14" t="e">
        <f t="shared" si="469"/>
        <v>#VALUE!</v>
      </c>
      <c r="GF120" s="14">
        <f t="shared" si="470"/>
        <v>-84.487109025960322</v>
      </c>
      <c r="GG120" s="14" t="e">
        <f t="shared" si="471"/>
        <v>#VALUE!</v>
      </c>
      <c r="GH120" s="37" t="e">
        <f t="shared" si="472"/>
        <v>#VALUE!</v>
      </c>
    </row>
    <row r="121" spans="1:190" ht="12.5" x14ac:dyDescent="0.25">
      <c r="A121" s="67">
        <v>306</v>
      </c>
      <c r="B121" s="35">
        <v>1</v>
      </c>
      <c r="C121" s="14">
        <v>6</v>
      </c>
      <c r="D121" s="14"/>
      <c r="E121" s="14"/>
      <c r="F121" s="35" t="s">
        <v>2473</v>
      </c>
      <c r="G121" s="41"/>
      <c r="H121" s="14">
        <f>IFERROR(VLOOKUP($A121,BaseFY22!$A$7:$AK$528,6,0),0)</f>
        <v>323.39999999999998</v>
      </c>
      <c r="I121" s="14">
        <f>IFERROR(VLOOKUP($A121,BaseFY22!$A$7:$AK$528,28,0),0)</f>
        <v>3442780.5</v>
      </c>
      <c r="J121" s="14">
        <f t="shared" si="473"/>
        <v>10645.579777365492</v>
      </c>
      <c r="K121" s="14">
        <f>IFERROR(VLOOKUP($A121,SpecEd22!$A$21:$BB$605,24,0)," ")</f>
        <v>635289.52909325087</v>
      </c>
      <c r="L121" s="14">
        <f t="shared" si="474"/>
        <v>1964.4079440112891</v>
      </c>
      <c r="M121" s="14">
        <f>IFERROR(VLOOKUP($A121,ECFE!$A$16:$AB$347,7,0),0)</f>
        <v>22656.149999999998</v>
      </c>
      <c r="N121" s="14">
        <f t="shared" si="441"/>
        <v>70.056122448979593</v>
      </c>
      <c r="O121" s="14">
        <v>0</v>
      </c>
      <c r="P121" s="14">
        <f t="shared" si="441"/>
        <v>0</v>
      </c>
      <c r="Q121" s="14">
        <f>IFERROR(VLOOKUP($A121,ConEnroll!$A$7:$S$337,10,0),0)</f>
        <v>524.27</v>
      </c>
      <c r="R121" s="14">
        <f t="shared" si="475"/>
        <v>1.6211193568336426</v>
      </c>
      <c r="S121" s="14">
        <f t="shared" si="442"/>
        <v>23180.42</v>
      </c>
      <c r="T121" s="14">
        <f t="shared" si="476"/>
        <v>71.677241805813239</v>
      </c>
      <c r="U121" s="14">
        <f t="shared" si="443"/>
        <v>4101250.4490932506</v>
      </c>
      <c r="V121" s="14">
        <f t="shared" si="477"/>
        <v>12681.664963182593</v>
      </c>
      <c r="W121" s="42"/>
      <c r="X121" s="14">
        <f>IFERROR(VLOOKUP($A121,HouseFY22!$A$6:$AJ$528,28,0),0)</f>
        <v>3501588.5</v>
      </c>
      <c r="Y121" s="14">
        <f t="shared" si="478"/>
        <v>10827.422696351268</v>
      </c>
      <c r="Z121" s="14">
        <f>IFERROR(VLOOKUP($A121,Compens80percent!$A$13:$M$560,12,0),0)</f>
        <v>0</v>
      </c>
      <c r="AA121" s="14">
        <f t="shared" si="478"/>
        <v>0</v>
      </c>
      <c r="AB121" s="14">
        <f t="shared" si="479"/>
        <v>3501588.5</v>
      </c>
      <c r="AC121" s="14">
        <f t="shared" si="478"/>
        <v>10827.422696351268</v>
      </c>
      <c r="AD121" s="14">
        <f>IFERROR(VLOOKUP(A121,SpecEd22!$A$21:$Z$550,14,0),0)</f>
        <v>642528.46380884154</v>
      </c>
      <c r="AE121" s="14">
        <f t="shared" si="480"/>
        <v>1986.791786669269</v>
      </c>
      <c r="AF121" s="14">
        <f>IFERROR(VLOOKUP($A121,ECFE!$A$16:$AB$348,8,0),0)</f>
        <v>23109.273000000001</v>
      </c>
      <c r="AG121" s="14">
        <f t="shared" si="481"/>
        <v>71.457244897959185</v>
      </c>
      <c r="AH121" s="14">
        <f>IFERROR(VLOOKUP(A121,ParaFY19!$A$21:$Z$543,7,0),0)</f>
        <v>3332</v>
      </c>
      <c r="AI121" s="14">
        <f t="shared" si="482"/>
        <v>10.303030303030305</v>
      </c>
      <c r="AJ121" s="14">
        <f>IFERROR(VLOOKUP(A121,ConEnroll!$A$7:$S$341,13,0),0)</f>
        <v>655.33749999999998</v>
      </c>
      <c r="AK121" s="14">
        <f t="shared" si="483"/>
        <v>2.0263991960420533</v>
      </c>
      <c r="AL121" s="14">
        <f t="shared" si="439"/>
        <v>27096.610500000003</v>
      </c>
      <c r="AM121" s="14">
        <f t="shared" si="484"/>
        <v>83.786674397031547</v>
      </c>
      <c r="AN121" s="14">
        <f t="shared" si="485"/>
        <v>4171213.5743088415</v>
      </c>
      <c r="AO121" s="14">
        <f t="shared" si="486"/>
        <v>12898.00115741757</v>
      </c>
      <c r="AP121" s="62"/>
      <c r="AQ121" s="14">
        <f t="shared" si="440"/>
        <v>181.84291898577612</v>
      </c>
      <c r="AR121" s="14">
        <f t="shared" si="444"/>
        <v>22.383842657979812</v>
      </c>
      <c r="AS121" s="14">
        <f t="shared" si="445"/>
        <v>12.109432591218308</v>
      </c>
      <c r="AT121" s="14">
        <f t="shared" si="487"/>
        <v>216.33619423497424</v>
      </c>
      <c r="AU121" s="37">
        <f t="shared" si="446"/>
        <v>1.7058974106557889E-2</v>
      </c>
      <c r="AV121" s="42"/>
      <c r="AW121" s="14" t="str">
        <f>IFERROR(VLOOKUP($A121,#REF!,27,0),"0")</f>
        <v>0</v>
      </c>
      <c r="AX121" s="14">
        <f t="shared" si="488"/>
        <v>0</v>
      </c>
      <c r="AY121" s="14" t="str">
        <f>IFERROR(VLOOKUP($A121,SpecEd22!#REF!,23,0)," ")</f>
        <v xml:space="preserve"> </v>
      </c>
      <c r="AZ121" s="14" t="e">
        <f t="shared" si="489"/>
        <v>#VALUE!</v>
      </c>
      <c r="BA121" s="14">
        <f>IFERROR(VLOOKUP($A121,ECFE!#REF!,23,0),0)</f>
        <v>0</v>
      </c>
      <c r="BB121" s="14">
        <f t="shared" si="490"/>
        <v>0</v>
      </c>
      <c r="BC121" s="14">
        <f>IFERROR(VLOOKUP($A121,#REF!,17,0),0)</f>
        <v>0</v>
      </c>
      <c r="BD121" s="14">
        <f t="shared" si="491"/>
        <v>0</v>
      </c>
      <c r="BE121" s="14">
        <f>IFERROR(VLOOKUP($A121,#REF!,9,0),0)</f>
        <v>0</v>
      </c>
      <c r="BF121" s="14">
        <f t="shared" si="492"/>
        <v>0</v>
      </c>
      <c r="BG121" s="14">
        <v>0</v>
      </c>
      <c r="BH121" s="14">
        <f t="shared" si="493"/>
        <v>0</v>
      </c>
      <c r="BI121" s="14">
        <f>IFERROR(VLOOKUP($A121,ConEnroll!$A$8:$S$601,15,0),0)</f>
        <v>-26</v>
      </c>
      <c r="BJ121" s="14">
        <f t="shared" si="494"/>
        <v>-8.0395794681508967E-2</v>
      </c>
      <c r="BK121" s="14">
        <f t="shared" si="495"/>
        <v>-26</v>
      </c>
      <c r="BL121" s="14">
        <f t="shared" si="496"/>
        <v>-8.0395794681508967E-2</v>
      </c>
      <c r="BM121" s="14" t="e">
        <f t="shared" si="497"/>
        <v>#VALUE!</v>
      </c>
      <c r="BN121" s="14" t="e">
        <f t="shared" si="498"/>
        <v>#VALUE!</v>
      </c>
      <c r="BO121" s="42"/>
      <c r="BP121" s="14">
        <f t="shared" si="447"/>
        <v>10827.422696351268</v>
      </c>
      <c r="BQ121" s="14" t="e">
        <f t="shared" si="448"/>
        <v>#VALUE!</v>
      </c>
      <c r="BR121" s="14">
        <f t="shared" si="499"/>
        <v>83.867070191713054</v>
      </c>
      <c r="BS121" s="14" t="e">
        <f t="shared" si="449"/>
        <v>#VALUE!</v>
      </c>
      <c r="BT121" s="37" t="e">
        <f t="shared" si="450"/>
        <v>#VALUE!</v>
      </c>
      <c r="BU121" s="41"/>
      <c r="BV121" s="14" t="str">
        <f>IFERROR(VLOOKUP($A121,#REF!,27,0),"0")</f>
        <v>0</v>
      </c>
      <c r="BW121" s="14">
        <f t="shared" si="500"/>
        <v>0</v>
      </c>
      <c r="BX121" s="14" t="str">
        <f>IFERROR(VLOOKUP($A121,SpecEd22!$Z$22:$AV$606,59,0)," ")</f>
        <v xml:space="preserve"> </v>
      </c>
      <c r="BY121" s="14" t="e">
        <f t="shared" si="501"/>
        <v>#VALUE!</v>
      </c>
      <c r="BZ121" s="14">
        <f>IFERROR(VLOOKUP($A121,ECFE!#REF!,25,0),0)</f>
        <v>0</v>
      </c>
      <c r="CA121" s="14">
        <f t="shared" si="502"/>
        <v>0</v>
      </c>
      <c r="CB121" s="14">
        <f>IFERROR(VLOOKUP($A121,#REF!,17,0),0)</f>
        <v>0</v>
      </c>
      <c r="CC121" s="14">
        <f t="shared" si="503"/>
        <v>0</v>
      </c>
      <c r="CD121" s="14">
        <f>IFERROR(VLOOKUP($A121,#REF!,9,0),0)</f>
        <v>0</v>
      </c>
      <c r="CE121" s="14">
        <f t="shared" si="504"/>
        <v>0</v>
      </c>
      <c r="CF121" s="14">
        <v>0</v>
      </c>
      <c r="CG121" s="14">
        <f t="shared" si="505"/>
        <v>0</v>
      </c>
      <c r="CH121" s="14">
        <f>IFERROR(VLOOKUP($A121,ConEnroll!$A$8:$S$601,15,0),0)</f>
        <v>-26</v>
      </c>
      <c r="CI121" s="14">
        <f t="shared" si="506"/>
        <v>-8.0395794681508967E-2</v>
      </c>
      <c r="CJ121" s="14">
        <f t="shared" si="507"/>
        <v>-26</v>
      </c>
      <c r="CK121" s="14">
        <f t="shared" si="508"/>
        <v>-8.0395794681508967E-2</v>
      </c>
      <c r="CL121" s="14" t="e">
        <f t="shared" si="509"/>
        <v>#VALUE!</v>
      </c>
      <c r="CM121" s="14" t="e">
        <f t="shared" si="510"/>
        <v>#VALUE!</v>
      </c>
      <c r="CN121" s="42"/>
      <c r="CO121" s="14">
        <f t="shared" si="451"/>
        <v>-10645.579777365492</v>
      </c>
      <c r="CP121" s="14" t="e">
        <f t="shared" si="452"/>
        <v>#VALUE!</v>
      </c>
      <c r="CQ121" s="14">
        <f t="shared" si="453"/>
        <v>-71.757637600494746</v>
      </c>
      <c r="CR121" s="14" t="e">
        <f t="shared" si="454"/>
        <v>#VALUE!</v>
      </c>
      <c r="CS121" s="37" t="e">
        <f t="shared" si="455"/>
        <v>#VALUE!</v>
      </c>
      <c r="CT121" s="239"/>
      <c r="CU121" s="239"/>
      <c r="CV121" s="468"/>
      <c r="CW121" s="14">
        <f>IFERROR(VLOOKUP($A121,BaseFY23!$A$7:$AK$527,6,0),0)</f>
        <v>333.33215300000001</v>
      </c>
      <c r="CX121" s="14">
        <f>IFERROR(VLOOKUP($A121,BaseFY23!$A$7:$AN$528,28,0),0)</f>
        <v>3558939.75</v>
      </c>
      <c r="CY121" s="14">
        <f t="shared" si="511"/>
        <v>10676.857056750838</v>
      </c>
      <c r="CZ121" s="14">
        <f>IFERROR(VLOOKUP($A121,SpecEd23!$A$21:$BB$605,23,0)," ")</f>
        <v>679237.84626182716</v>
      </c>
      <c r="DA121" s="14">
        <f t="shared" si="512"/>
        <v>2037.7207543546726</v>
      </c>
      <c r="DB121" s="14">
        <f>IFERROR(VLOOKUP($A121,ECFE!$A$16:$AB$347,7,0),0)</f>
        <v>22656.149999999998</v>
      </c>
      <c r="DC121" s="14">
        <f t="shared" si="513"/>
        <v>67.968690677133679</v>
      </c>
      <c r="DD121" s="14">
        <v>0</v>
      </c>
      <c r="DE121" s="14">
        <f t="shared" si="514"/>
        <v>0</v>
      </c>
      <c r="DF121" s="14">
        <f>IFERROR(VLOOKUP($A121,ConEnroll!$A$7:$S$338,10,0),0)</f>
        <v>524.27</v>
      </c>
      <c r="DG121" s="14">
        <f t="shared" si="515"/>
        <v>1.5728155693399311</v>
      </c>
      <c r="DH121" s="14">
        <f t="shared" si="456"/>
        <v>23180.42</v>
      </c>
      <c r="DI121" s="14">
        <f t="shared" si="516"/>
        <v>69.541506246473617</v>
      </c>
      <c r="DJ121" s="14">
        <f t="shared" si="457"/>
        <v>4261358.0162618272</v>
      </c>
      <c r="DK121" s="14">
        <f t="shared" si="517"/>
        <v>12784.119317351984</v>
      </c>
      <c r="DL121" s="42"/>
      <c r="DM121" s="14">
        <f>IFERROR(VLOOKUP($A121,HouseFY23!$A$7:$AJ$528,28,0),0)</f>
        <v>3681762.75</v>
      </c>
      <c r="DN121" s="14">
        <f t="shared" si="518"/>
        <v>11045.327361504187</v>
      </c>
      <c r="DO121" s="14">
        <f>IFERROR(VLOOKUP($A121,Compens80percent!$A$13:$M$560,12,0),0)</f>
        <v>0</v>
      </c>
      <c r="DP121" s="14">
        <f t="shared" si="518"/>
        <v>0</v>
      </c>
      <c r="DQ121" s="14">
        <f t="shared" si="519"/>
        <v>3681762.75</v>
      </c>
      <c r="DR121" s="14">
        <f t="shared" si="520"/>
        <v>11384.547773654916</v>
      </c>
      <c r="DS121" s="14">
        <f>IFERROR(VLOOKUP($A121,SpecEd23!$A$21:$Z$550,14,0),0)</f>
        <v>694279.91169952916</v>
      </c>
      <c r="DT121" s="14">
        <f t="shared" si="521"/>
        <v>2082.8471104602054</v>
      </c>
      <c r="DU121" s="14">
        <f>IFERROR(VLOOKUP($A121,ECFE!$A$16:$AB$347,9,0),0)</f>
        <v>23571.458460000002</v>
      </c>
      <c r="DV121" s="14">
        <f t="shared" si="522"/>
        <v>70.714625780489897</v>
      </c>
      <c r="DW121" s="14">
        <f>IFERROR(VLOOKUP($A121,ParaFY19!$A$21:$Z$543,7,0),0)</f>
        <v>3332</v>
      </c>
      <c r="DX121" s="14">
        <f t="shared" si="523"/>
        <v>9.9960353959613375</v>
      </c>
      <c r="DY121" s="14">
        <f>IFERROR(VLOOKUP($A121,ConEnroll!$A$7:$S$341,13,0),0)</f>
        <v>655.33749999999998</v>
      </c>
      <c r="DZ121" s="14">
        <f t="shared" si="524"/>
        <v>1.9660194616749136</v>
      </c>
      <c r="EA121" s="14">
        <f t="shared" si="458"/>
        <v>27558.795960000003</v>
      </c>
      <c r="EB121" s="14">
        <f t="shared" si="525"/>
        <v>82.676680638126143</v>
      </c>
      <c r="EC121" s="14">
        <f t="shared" si="459"/>
        <v>4403601.4576595295</v>
      </c>
      <c r="ED121" s="14">
        <f t="shared" si="526"/>
        <v>13210.85115260252</v>
      </c>
      <c r="EE121" s="62"/>
      <c r="EF121" s="14">
        <f t="shared" si="460"/>
        <v>368.47030475334941</v>
      </c>
      <c r="EG121" s="14">
        <f t="shared" si="461"/>
        <v>45.12635610553275</v>
      </c>
      <c r="EH121" s="14">
        <f t="shared" si="462"/>
        <v>13.135174391652527</v>
      </c>
      <c r="EI121" s="14">
        <f t="shared" si="527"/>
        <v>426.73183525053469</v>
      </c>
      <c r="EJ121" s="37">
        <f t="shared" si="463"/>
        <v>3.3379838271012402E-2</v>
      </c>
      <c r="EK121" s="42"/>
      <c r="EL121" s="14" t="str">
        <f>IFERROR(VLOOKUP($A121,#REF!,27,0),"0")</f>
        <v>0</v>
      </c>
      <c r="EM121" s="14">
        <f t="shared" si="528"/>
        <v>0</v>
      </c>
      <c r="EN121" s="14" t="str">
        <f>IFERROR(VLOOKUP($A121,SpecEd23!#REF!,23,0)," ")</f>
        <v xml:space="preserve"> </v>
      </c>
      <c r="EO121" s="14" t="e">
        <f t="shared" si="529"/>
        <v>#VALUE!</v>
      </c>
      <c r="EP121" s="14">
        <f>IFERROR(VLOOKUP($A121,ECFE!#REF!,24,0),0)</f>
        <v>0</v>
      </c>
      <c r="EQ121" s="14">
        <f t="shared" si="530"/>
        <v>0</v>
      </c>
      <c r="ER121" s="14">
        <f>IFERROR(VLOOKUP($A121,#REF!,30,0),0)</f>
        <v>0</v>
      </c>
      <c r="ES121" s="14">
        <f t="shared" si="531"/>
        <v>0</v>
      </c>
      <c r="ET121" s="14">
        <f>IFERROR(VLOOKUP($A121,#REF!,12,0),0)</f>
        <v>0</v>
      </c>
      <c r="EU121" s="14">
        <f t="shared" si="532"/>
        <v>0</v>
      </c>
      <c r="EV121" s="14">
        <v>0</v>
      </c>
      <c r="EW121" s="14">
        <f t="shared" si="533"/>
        <v>0</v>
      </c>
      <c r="EX121" s="14">
        <f>IFERROR(VLOOKUP($A121,ConEnroll!$A$8:$S$601,16,0),0)</f>
        <v>280</v>
      </c>
      <c r="EY121" s="14">
        <f t="shared" si="534"/>
        <v>0.84000297445053251</v>
      </c>
      <c r="EZ121" s="14">
        <f t="shared" si="535"/>
        <v>280</v>
      </c>
      <c r="FA121" s="14">
        <f t="shared" si="536"/>
        <v>0.84000297445053251</v>
      </c>
      <c r="FB121" s="14" t="e">
        <f t="shared" si="537"/>
        <v>#VALUE!</v>
      </c>
      <c r="FC121" s="14" t="e">
        <f t="shared" si="538"/>
        <v>#VALUE!</v>
      </c>
      <c r="FD121" s="62"/>
      <c r="FE121" s="14">
        <f t="shared" si="464"/>
        <v>11045.327361504187</v>
      </c>
      <c r="FF121" s="14" t="e">
        <f t="shared" si="465"/>
        <v>#VALUE!</v>
      </c>
      <c r="FG121" s="14">
        <f t="shared" si="539"/>
        <v>81.836677663675616</v>
      </c>
      <c r="FH121" s="14" t="e">
        <f t="shared" si="466"/>
        <v>#VALUE!</v>
      </c>
      <c r="FI121" s="37" t="e">
        <f t="shared" si="467"/>
        <v>#VALUE!</v>
      </c>
      <c r="FJ121" s="12"/>
      <c r="FK121" s="14" t="str">
        <f>IFERROR(VLOOKUP($A121,#REF!,27,0),"0")</f>
        <v>0</v>
      </c>
      <c r="FL121" s="14">
        <f t="shared" si="540"/>
        <v>0</v>
      </c>
      <c r="FM121" s="14" t="str">
        <f>IFERROR(VLOOKUP($A121,SpecEd23!$X$22:$Y$610,59,0)," ")</f>
        <v xml:space="preserve"> </v>
      </c>
      <c r="FN121" s="14" t="e">
        <f t="shared" si="541"/>
        <v>#VALUE!</v>
      </c>
      <c r="FO121" s="14">
        <f>IFERROR(VLOOKUP($A121,ECFE!#REF!,26,0),0)</f>
        <v>0</v>
      </c>
      <c r="FP121" s="14">
        <f t="shared" si="542"/>
        <v>0</v>
      </c>
      <c r="FQ121" s="14">
        <f>IFERROR(VLOOKUP($A121,#REF!,16,0),0)</f>
        <v>0</v>
      </c>
      <c r="FR121" s="14">
        <f t="shared" si="543"/>
        <v>0</v>
      </c>
      <c r="FS121" s="14">
        <f>IFERROR(VLOOKUP($A121,#REF!,12,0),0)</f>
        <v>0</v>
      </c>
      <c r="FT121" s="14">
        <f t="shared" si="544"/>
        <v>0</v>
      </c>
      <c r="FU121" s="14">
        <v>0</v>
      </c>
      <c r="FV121" s="14">
        <f t="shared" si="545"/>
        <v>0</v>
      </c>
      <c r="FW121" s="14">
        <f>IFERROR(VLOOKUP($A121,ConEnroll!$A$8:$S$601,16,0),0)</f>
        <v>280</v>
      </c>
      <c r="FX121" s="14">
        <f t="shared" si="546"/>
        <v>0.84000297445053251</v>
      </c>
      <c r="FY121" s="14">
        <f t="shared" si="547"/>
        <v>280</v>
      </c>
      <c r="FZ121" s="14">
        <f t="shared" si="548"/>
        <v>0.84000297445053251</v>
      </c>
      <c r="GA121" s="14" t="e">
        <f t="shared" si="549"/>
        <v>#VALUE!</v>
      </c>
      <c r="GB121" s="14" t="e">
        <f t="shared" si="550"/>
        <v>#VALUE!</v>
      </c>
      <c r="GC121" s="39"/>
      <c r="GD121" s="14">
        <f t="shared" si="468"/>
        <v>-10676.857056750838</v>
      </c>
      <c r="GE121" s="14" t="e">
        <f t="shared" si="469"/>
        <v>#VALUE!</v>
      </c>
      <c r="GF121" s="14">
        <f t="shared" si="470"/>
        <v>-68.701503272023089</v>
      </c>
      <c r="GG121" s="14" t="e">
        <f t="shared" si="471"/>
        <v>#VALUE!</v>
      </c>
      <c r="GH121" s="37" t="e">
        <f t="shared" si="472"/>
        <v>#VALUE!</v>
      </c>
    </row>
    <row r="122" spans="1:190" ht="12.5" x14ac:dyDescent="0.25">
      <c r="A122" s="67">
        <v>308</v>
      </c>
      <c r="B122" s="35">
        <v>1</v>
      </c>
      <c r="C122" s="14">
        <v>6</v>
      </c>
      <c r="D122" s="14"/>
      <c r="E122" s="14"/>
      <c r="F122" s="35" t="s">
        <v>2474</v>
      </c>
      <c r="G122" s="41"/>
      <c r="H122" s="14">
        <f>IFERROR(VLOOKUP($A122,BaseFY22!$A$7:$AK$528,6,0),0)</f>
        <v>613.20000000000005</v>
      </c>
      <c r="I122" s="14">
        <f>IFERROR(VLOOKUP($A122,BaseFY22!$A$7:$AK$528,28,0),0)</f>
        <v>5930178.25</v>
      </c>
      <c r="J122" s="14">
        <f t="shared" si="473"/>
        <v>9670.8712491846054</v>
      </c>
      <c r="K122" s="14">
        <f>IFERROR(VLOOKUP($A122,SpecEd22!$A$21:$BB$605,24,0)," ")</f>
        <v>695852.95457648928</v>
      </c>
      <c r="L122" s="14">
        <f t="shared" si="474"/>
        <v>1134.7895541038638</v>
      </c>
      <c r="M122" s="14">
        <f>IFERROR(VLOOKUP($A122,ECFE!$A$16:$AB$347,7,0),0)</f>
        <v>25525.929</v>
      </c>
      <c r="N122" s="14">
        <f t="shared" si="441"/>
        <v>41.627411937377687</v>
      </c>
      <c r="O122" s="14">
        <v>0</v>
      </c>
      <c r="P122" s="14">
        <f t="shared" si="441"/>
        <v>0</v>
      </c>
      <c r="Q122" s="14">
        <f>IFERROR(VLOOKUP($A122,ConEnroll!$A$7:$S$337,10,0),0)</f>
        <v>13001.99</v>
      </c>
      <c r="R122" s="14">
        <f t="shared" si="475"/>
        <v>21.203506196999346</v>
      </c>
      <c r="S122" s="14">
        <f t="shared" si="442"/>
        <v>38527.919000000002</v>
      </c>
      <c r="T122" s="14">
        <f t="shared" si="476"/>
        <v>62.830918134377036</v>
      </c>
      <c r="U122" s="14">
        <f t="shared" si="443"/>
        <v>6664559.1235764893</v>
      </c>
      <c r="V122" s="14">
        <f t="shared" si="477"/>
        <v>10868.491721422846</v>
      </c>
      <c r="W122" s="42"/>
      <c r="X122" s="14">
        <f>IFERROR(VLOOKUP($A122,HouseFY22!$A$6:$AJ$528,28,0),0)</f>
        <v>6030802.25</v>
      </c>
      <c r="Y122" s="14">
        <f t="shared" si="478"/>
        <v>9834.9677919112837</v>
      </c>
      <c r="Z122" s="14">
        <f>IFERROR(VLOOKUP($A122,Compens80percent!$A$13:$M$560,12,0),0)</f>
        <v>0</v>
      </c>
      <c r="AA122" s="14">
        <f t="shared" si="478"/>
        <v>0</v>
      </c>
      <c r="AB122" s="14">
        <f t="shared" si="479"/>
        <v>6030802.25</v>
      </c>
      <c r="AC122" s="14">
        <f t="shared" si="478"/>
        <v>9834.9677919112837</v>
      </c>
      <c r="AD122" s="14">
        <f>IFERROR(VLOOKUP(A122,SpecEd22!$A$21:$Z$550,14,0),0)</f>
        <v>705621.15569118923</v>
      </c>
      <c r="AE122" s="14">
        <f t="shared" si="480"/>
        <v>1150.7194319817174</v>
      </c>
      <c r="AF122" s="14">
        <f>IFERROR(VLOOKUP($A122,ECFE!$A$16:$AB$348,8,0),0)</f>
        <v>26036.447580000004</v>
      </c>
      <c r="AG122" s="14">
        <f t="shared" si="481"/>
        <v>42.45996017612525</v>
      </c>
      <c r="AH122" s="14">
        <f>IFERROR(VLOOKUP(A122,ParaFY19!$A$21:$Z$543,7,0),0)</f>
        <v>2744</v>
      </c>
      <c r="AI122" s="14">
        <f t="shared" si="482"/>
        <v>4.474885844748858</v>
      </c>
      <c r="AJ122" s="14">
        <f>IFERROR(VLOOKUP(A122,ConEnroll!$A$7:$S$341,13,0),0)</f>
        <v>16252.487499999999</v>
      </c>
      <c r="AK122" s="14">
        <f t="shared" si="483"/>
        <v>26.504382746249181</v>
      </c>
      <c r="AL122" s="14">
        <f t="shared" si="439"/>
        <v>45032.935080000003</v>
      </c>
      <c r="AM122" s="14">
        <f t="shared" si="484"/>
        <v>73.439228767123282</v>
      </c>
      <c r="AN122" s="14">
        <f t="shared" si="485"/>
        <v>6781456.3407711899</v>
      </c>
      <c r="AO122" s="14">
        <f t="shared" si="486"/>
        <v>11059.126452660126</v>
      </c>
      <c r="AP122" s="62"/>
      <c r="AQ122" s="14">
        <f t="shared" si="440"/>
        <v>164.09654272667831</v>
      </c>
      <c r="AR122" s="14">
        <f t="shared" si="444"/>
        <v>15.929877877853642</v>
      </c>
      <c r="AS122" s="14">
        <f t="shared" si="445"/>
        <v>10.608310632746246</v>
      </c>
      <c r="AT122" s="14">
        <f t="shared" si="487"/>
        <v>190.6347312372782</v>
      </c>
      <c r="AU122" s="37">
        <f t="shared" si="446"/>
        <v>1.7540127565402543E-2</v>
      </c>
      <c r="AV122" s="42"/>
      <c r="AW122" s="14" t="str">
        <f>IFERROR(VLOOKUP($A122,#REF!,27,0),"0")</f>
        <v>0</v>
      </c>
      <c r="AX122" s="14">
        <f t="shared" si="488"/>
        <v>0</v>
      </c>
      <c r="AY122" s="14" t="str">
        <f>IFERROR(VLOOKUP($A122,SpecEd22!#REF!,23,0)," ")</f>
        <v xml:space="preserve"> </v>
      </c>
      <c r="AZ122" s="14" t="e">
        <f t="shared" si="489"/>
        <v>#VALUE!</v>
      </c>
      <c r="BA122" s="14">
        <f>IFERROR(VLOOKUP($A122,ECFE!#REF!,23,0),0)</f>
        <v>0</v>
      </c>
      <c r="BB122" s="14">
        <f t="shared" si="490"/>
        <v>0</v>
      </c>
      <c r="BC122" s="14">
        <f>IFERROR(VLOOKUP($A122,#REF!,17,0),0)</f>
        <v>0</v>
      </c>
      <c r="BD122" s="14">
        <f t="shared" si="491"/>
        <v>0</v>
      </c>
      <c r="BE122" s="14">
        <f>IFERROR(VLOOKUP($A122,#REF!,9,0),0)</f>
        <v>0</v>
      </c>
      <c r="BF122" s="14">
        <f t="shared" si="492"/>
        <v>0</v>
      </c>
      <c r="BG122" s="14">
        <v>0</v>
      </c>
      <c r="BH122" s="14">
        <f t="shared" si="493"/>
        <v>0</v>
      </c>
      <c r="BI122" s="14">
        <f>IFERROR(VLOOKUP($A122,ConEnroll!$A$8:$S$601,15,0),0)</f>
        <v>-27</v>
      </c>
      <c r="BJ122" s="14">
        <f t="shared" si="494"/>
        <v>-4.4031311154598823E-2</v>
      </c>
      <c r="BK122" s="14">
        <f t="shared" si="495"/>
        <v>-27</v>
      </c>
      <c r="BL122" s="14">
        <f t="shared" si="496"/>
        <v>-4.4031311154598823E-2</v>
      </c>
      <c r="BM122" s="14" t="e">
        <f t="shared" si="497"/>
        <v>#VALUE!</v>
      </c>
      <c r="BN122" s="14" t="e">
        <f t="shared" si="498"/>
        <v>#VALUE!</v>
      </c>
      <c r="BO122" s="42"/>
      <c r="BP122" s="14">
        <f t="shared" si="447"/>
        <v>9834.9677919112837</v>
      </c>
      <c r="BQ122" s="14" t="e">
        <f t="shared" si="448"/>
        <v>#VALUE!</v>
      </c>
      <c r="BR122" s="14">
        <f t="shared" si="499"/>
        <v>73.48326007827788</v>
      </c>
      <c r="BS122" s="14" t="e">
        <f t="shared" si="449"/>
        <v>#VALUE!</v>
      </c>
      <c r="BT122" s="37" t="e">
        <f t="shared" si="450"/>
        <v>#VALUE!</v>
      </c>
      <c r="BU122" s="41"/>
      <c r="BV122" s="14" t="str">
        <f>IFERROR(VLOOKUP($A122,#REF!,27,0),"0")</f>
        <v>0</v>
      </c>
      <c r="BW122" s="14">
        <f t="shared" si="500"/>
        <v>0</v>
      </c>
      <c r="BX122" s="14" t="str">
        <f>IFERROR(VLOOKUP($A122,SpecEd22!$Z$22:$AV$606,59,0)," ")</f>
        <v xml:space="preserve"> </v>
      </c>
      <c r="BY122" s="14" t="e">
        <f t="shared" si="501"/>
        <v>#VALUE!</v>
      </c>
      <c r="BZ122" s="14">
        <f>IFERROR(VLOOKUP($A122,ECFE!#REF!,25,0),0)</f>
        <v>0</v>
      </c>
      <c r="CA122" s="14">
        <f t="shared" si="502"/>
        <v>0</v>
      </c>
      <c r="CB122" s="14">
        <f>IFERROR(VLOOKUP($A122,#REF!,17,0),0)</f>
        <v>0</v>
      </c>
      <c r="CC122" s="14">
        <f t="shared" si="503"/>
        <v>0</v>
      </c>
      <c r="CD122" s="14">
        <f>IFERROR(VLOOKUP($A122,#REF!,9,0),0)</f>
        <v>0</v>
      </c>
      <c r="CE122" s="14">
        <f t="shared" si="504"/>
        <v>0</v>
      </c>
      <c r="CF122" s="14">
        <v>0</v>
      </c>
      <c r="CG122" s="14">
        <f t="shared" si="505"/>
        <v>0</v>
      </c>
      <c r="CH122" s="14">
        <f>IFERROR(VLOOKUP($A122,ConEnroll!$A$8:$S$601,15,0),0)</f>
        <v>-27</v>
      </c>
      <c r="CI122" s="14">
        <f t="shared" si="506"/>
        <v>-4.4031311154598823E-2</v>
      </c>
      <c r="CJ122" s="14">
        <f t="shared" si="507"/>
        <v>-27</v>
      </c>
      <c r="CK122" s="14">
        <f t="shared" si="508"/>
        <v>-4.4031311154598823E-2</v>
      </c>
      <c r="CL122" s="14" t="e">
        <f t="shared" si="509"/>
        <v>#VALUE!</v>
      </c>
      <c r="CM122" s="14" t="e">
        <f t="shared" si="510"/>
        <v>#VALUE!</v>
      </c>
      <c r="CN122" s="42"/>
      <c r="CO122" s="14">
        <f t="shared" si="451"/>
        <v>-9670.8712491846054</v>
      </c>
      <c r="CP122" s="14" t="e">
        <f t="shared" si="452"/>
        <v>#VALUE!</v>
      </c>
      <c r="CQ122" s="14">
        <f t="shared" si="453"/>
        <v>-62.874949445531634</v>
      </c>
      <c r="CR122" s="14" t="e">
        <f t="shared" si="454"/>
        <v>#VALUE!</v>
      </c>
      <c r="CS122" s="37" t="e">
        <f t="shared" si="455"/>
        <v>#VALUE!</v>
      </c>
      <c r="CT122" s="239"/>
      <c r="CU122" s="239"/>
      <c r="CV122" s="468"/>
      <c r="CW122" s="14">
        <f>IFERROR(VLOOKUP($A122,BaseFY23!$A$7:$AK$527,6,0),0)</f>
        <v>626.19846700000005</v>
      </c>
      <c r="CX122" s="14">
        <f>IFERROR(VLOOKUP($A122,BaseFY23!$A$7:$AN$528,28,0),0)</f>
        <v>6056478.75</v>
      </c>
      <c r="CY122" s="14">
        <f t="shared" si="511"/>
        <v>9671.8198289680568</v>
      </c>
      <c r="CZ122" s="14">
        <f>IFERROR(VLOOKUP($A122,SpecEd23!$A$21:$BB$605,23,0)," ")</f>
        <v>770246.3510776161</v>
      </c>
      <c r="DA122" s="14">
        <f t="shared" si="512"/>
        <v>1230.035510574982</v>
      </c>
      <c r="DB122" s="14">
        <f>IFERROR(VLOOKUP($A122,ECFE!$A$16:$AB$347,7,0),0)</f>
        <v>25525.929</v>
      </c>
      <c r="DC122" s="14">
        <f t="shared" si="513"/>
        <v>40.763320808321296</v>
      </c>
      <c r="DD122" s="14">
        <v>0</v>
      </c>
      <c r="DE122" s="14">
        <f t="shared" si="514"/>
        <v>0</v>
      </c>
      <c r="DF122" s="14">
        <f>IFERROR(VLOOKUP($A122,ConEnroll!$A$7:$S$338,10,0),0)</f>
        <v>13001.99</v>
      </c>
      <c r="DG122" s="14">
        <f t="shared" si="515"/>
        <v>20.763369259414041</v>
      </c>
      <c r="DH122" s="14">
        <f t="shared" si="456"/>
        <v>38527.919000000002</v>
      </c>
      <c r="DI122" s="14">
        <f t="shared" si="516"/>
        <v>61.526690067735345</v>
      </c>
      <c r="DJ122" s="14">
        <f t="shared" si="457"/>
        <v>6865253.020077616</v>
      </c>
      <c r="DK122" s="14">
        <f t="shared" si="517"/>
        <v>10963.382029610773</v>
      </c>
      <c r="DL122" s="42"/>
      <c r="DM122" s="14">
        <f>IFERROR(VLOOKUP($A122,HouseFY23!$A$7:$AJ$528,28,0),0)</f>
        <v>6264413.75</v>
      </c>
      <c r="DN122" s="14">
        <f t="shared" si="518"/>
        <v>10003.879089662478</v>
      </c>
      <c r="DO122" s="14">
        <f>IFERROR(VLOOKUP($A122,Compens80percent!$A$13:$M$560,12,0),0)</f>
        <v>0</v>
      </c>
      <c r="DP122" s="14">
        <f t="shared" si="518"/>
        <v>0</v>
      </c>
      <c r="DQ122" s="14">
        <f t="shared" si="519"/>
        <v>6264413.75</v>
      </c>
      <c r="DR122" s="14">
        <f t="shared" si="520"/>
        <v>10215.938926940638</v>
      </c>
      <c r="DS122" s="14">
        <f>IFERROR(VLOOKUP($A122,SpecEd23!$A$21:$Z$550,14,0),0)</f>
        <v>792508.7497661442</v>
      </c>
      <c r="DT122" s="14">
        <f t="shared" si="521"/>
        <v>1265.5871764792171</v>
      </c>
      <c r="DU122" s="14">
        <f>IFERROR(VLOOKUP($A122,ECFE!$A$16:$AB$347,9,0),0)</f>
        <v>26557.176531600002</v>
      </c>
      <c r="DV122" s="14">
        <f t="shared" si="522"/>
        <v>42.410158968977484</v>
      </c>
      <c r="DW122" s="14">
        <f>IFERROR(VLOOKUP($A122,ParaFY19!$A$21:$Z$543,7,0),0)</f>
        <v>2744</v>
      </c>
      <c r="DX122" s="14">
        <f t="shared" si="523"/>
        <v>4.3819973133214329</v>
      </c>
      <c r="DY122" s="14">
        <f>IFERROR(VLOOKUP($A122,ConEnroll!$A$7:$S$341,13,0),0)</f>
        <v>16252.487499999999</v>
      </c>
      <c r="DZ122" s="14">
        <f t="shared" si="524"/>
        <v>25.954211574267553</v>
      </c>
      <c r="EA122" s="14">
        <f t="shared" si="458"/>
        <v>45553.664031599998</v>
      </c>
      <c r="EB122" s="14">
        <f t="shared" si="525"/>
        <v>72.746367856566465</v>
      </c>
      <c r="EC122" s="14">
        <f t="shared" si="459"/>
        <v>7102476.1637977445</v>
      </c>
      <c r="ED122" s="14">
        <f t="shared" si="526"/>
        <v>11342.212633998262</v>
      </c>
      <c r="EE122" s="62"/>
      <c r="EF122" s="14">
        <f t="shared" si="460"/>
        <v>332.05926069442103</v>
      </c>
      <c r="EG122" s="14">
        <f t="shared" si="461"/>
        <v>35.551665904235051</v>
      </c>
      <c r="EH122" s="14">
        <f t="shared" si="462"/>
        <v>11.21967778883112</v>
      </c>
      <c r="EI122" s="14">
        <f t="shared" si="527"/>
        <v>378.8306043874872</v>
      </c>
      <c r="EJ122" s="37">
        <f t="shared" si="463"/>
        <v>3.455417346256031E-2</v>
      </c>
      <c r="EK122" s="42"/>
      <c r="EL122" s="14" t="str">
        <f>IFERROR(VLOOKUP($A122,#REF!,27,0),"0")</f>
        <v>0</v>
      </c>
      <c r="EM122" s="14">
        <f t="shared" si="528"/>
        <v>0</v>
      </c>
      <c r="EN122" s="14" t="str">
        <f>IFERROR(VLOOKUP($A122,SpecEd23!#REF!,23,0)," ")</f>
        <v xml:space="preserve"> </v>
      </c>
      <c r="EO122" s="14" t="e">
        <f t="shared" si="529"/>
        <v>#VALUE!</v>
      </c>
      <c r="EP122" s="14">
        <f>IFERROR(VLOOKUP($A122,ECFE!#REF!,24,0),0)</f>
        <v>0</v>
      </c>
      <c r="EQ122" s="14">
        <f t="shared" si="530"/>
        <v>0</v>
      </c>
      <c r="ER122" s="14">
        <f>IFERROR(VLOOKUP($A122,#REF!,30,0),0)</f>
        <v>0</v>
      </c>
      <c r="ES122" s="14">
        <f t="shared" si="531"/>
        <v>0</v>
      </c>
      <c r="ET122" s="14">
        <f>IFERROR(VLOOKUP($A122,#REF!,12,0),0)</f>
        <v>0</v>
      </c>
      <c r="EU122" s="14">
        <f t="shared" si="532"/>
        <v>0</v>
      </c>
      <c r="EV122" s="14">
        <v>0</v>
      </c>
      <c r="EW122" s="14">
        <f t="shared" si="533"/>
        <v>0</v>
      </c>
      <c r="EX122" s="14">
        <f>IFERROR(VLOOKUP($A122,ConEnroll!$A$8:$S$601,16,0),0)</f>
        <v>281</v>
      </c>
      <c r="EY122" s="14">
        <f t="shared" si="534"/>
        <v>0.44873952078838286</v>
      </c>
      <c r="EZ122" s="14">
        <f t="shared" si="535"/>
        <v>281</v>
      </c>
      <c r="FA122" s="14">
        <f t="shared" si="536"/>
        <v>0.44873952078838286</v>
      </c>
      <c r="FB122" s="14" t="e">
        <f t="shared" si="537"/>
        <v>#VALUE!</v>
      </c>
      <c r="FC122" s="14" t="e">
        <f t="shared" si="538"/>
        <v>#VALUE!</v>
      </c>
      <c r="FD122" s="62"/>
      <c r="FE122" s="14">
        <f t="shared" si="464"/>
        <v>10003.879089662478</v>
      </c>
      <c r="FF122" s="14" t="e">
        <f t="shared" si="465"/>
        <v>#VALUE!</v>
      </c>
      <c r="FG122" s="14">
        <f t="shared" si="539"/>
        <v>72.297628335778086</v>
      </c>
      <c r="FH122" s="14" t="e">
        <f t="shared" si="466"/>
        <v>#VALUE!</v>
      </c>
      <c r="FI122" s="37" t="e">
        <f t="shared" si="467"/>
        <v>#VALUE!</v>
      </c>
      <c r="FJ122" s="12"/>
      <c r="FK122" s="14" t="str">
        <f>IFERROR(VLOOKUP($A122,#REF!,27,0),"0")</f>
        <v>0</v>
      </c>
      <c r="FL122" s="14">
        <f t="shared" si="540"/>
        <v>0</v>
      </c>
      <c r="FM122" s="14" t="str">
        <f>IFERROR(VLOOKUP($A122,SpecEd23!$X$22:$Y$610,59,0)," ")</f>
        <v xml:space="preserve"> </v>
      </c>
      <c r="FN122" s="14" t="e">
        <f t="shared" si="541"/>
        <v>#VALUE!</v>
      </c>
      <c r="FO122" s="14">
        <f>IFERROR(VLOOKUP($A122,ECFE!#REF!,26,0),0)</f>
        <v>0</v>
      </c>
      <c r="FP122" s="14">
        <f t="shared" si="542"/>
        <v>0</v>
      </c>
      <c r="FQ122" s="14">
        <f>IFERROR(VLOOKUP($A122,#REF!,16,0),0)</f>
        <v>0</v>
      </c>
      <c r="FR122" s="14">
        <f t="shared" si="543"/>
        <v>0</v>
      </c>
      <c r="FS122" s="14">
        <f>IFERROR(VLOOKUP($A122,#REF!,12,0),0)</f>
        <v>0</v>
      </c>
      <c r="FT122" s="14">
        <f t="shared" si="544"/>
        <v>0</v>
      </c>
      <c r="FU122" s="14">
        <v>0</v>
      </c>
      <c r="FV122" s="14">
        <f t="shared" si="545"/>
        <v>0</v>
      </c>
      <c r="FW122" s="14">
        <f>IFERROR(VLOOKUP($A122,ConEnroll!$A$8:$S$601,16,0),0)</f>
        <v>281</v>
      </c>
      <c r="FX122" s="14">
        <f t="shared" si="546"/>
        <v>0.44873952078838286</v>
      </c>
      <c r="FY122" s="14">
        <f t="shared" si="547"/>
        <v>281</v>
      </c>
      <c r="FZ122" s="14">
        <f t="shared" si="548"/>
        <v>0.44873952078838286</v>
      </c>
      <c r="GA122" s="14" t="e">
        <f t="shared" si="549"/>
        <v>#VALUE!</v>
      </c>
      <c r="GB122" s="14" t="e">
        <f t="shared" si="550"/>
        <v>#VALUE!</v>
      </c>
      <c r="GC122" s="39"/>
      <c r="GD122" s="14">
        <f t="shared" si="468"/>
        <v>-9671.8198289680568</v>
      </c>
      <c r="GE122" s="14" t="e">
        <f t="shared" si="469"/>
        <v>#VALUE!</v>
      </c>
      <c r="GF122" s="14">
        <f t="shared" si="470"/>
        <v>-61.077950546946965</v>
      </c>
      <c r="GG122" s="14" t="e">
        <f t="shared" si="471"/>
        <v>#VALUE!</v>
      </c>
      <c r="GH122" s="37" t="e">
        <f t="shared" si="472"/>
        <v>#VALUE!</v>
      </c>
    </row>
    <row r="123" spans="1:190" ht="12.5" x14ac:dyDescent="0.25">
      <c r="A123" s="67">
        <v>309</v>
      </c>
      <c r="B123" s="35">
        <v>1</v>
      </c>
      <c r="C123" s="14">
        <v>5</v>
      </c>
      <c r="D123" s="14"/>
      <c r="E123" s="14"/>
      <c r="F123" s="35" t="s">
        <v>2475</v>
      </c>
      <c r="G123" s="41"/>
      <c r="H123" s="14">
        <f>IFERROR(VLOOKUP($A123,BaseFY22!$A$7:$AK$528,6,0),0)</f>
        <v>1648</v>
      </c>
      <c r="I123" s="14">
        <f>IFERROR(VLOOKUP($A123,BaseFY22!$A$7:$AK$528,28,0),0)</f>
        <v>15565892.061334999</v>
      </c>
      <c r="J123" s="14">
        <f t="shared" si="473"/>
        <v>9445.3228527518204</v>
      </c>
      <c r="K123" s="14">
        <f>IFERROR(VLOOKUP($A123,SpecEd22!$A$21:$BB$605,24,0)," ")</f>
        <v>2066475.1917280881</v>
      </c>
      <c r="L123" s="14">
        <f t="shared" si="474"/>
        <v>1253.9291211942282</v>
      </c>
      <c r="M123" s="14">
        <f>IFERROR(VLOOKUP($A123,ECFE!$A$16:$AB$347,7,0),0)</f>
        <v>105728.7</v>
      </c>
      <c r="N123" s="14">
        <f t="shared" si="441"/>
        <v>64.1557645631068</v>
      </c>
      <c r="O123" s="14">
        <v>0</v>
      </c>
      <c r="P123" s="14">
        <f t="shared" si="441"/>
        <v>0</v>
      </c>
      <c r="Q123" s="14">
        <f>IFERROR(VLOOKUP($A123,ConEnroll!$A$7:$S$337,10,0),0)</f>
        <v>17196.18</v>
      </c>
      <c r="R123" s="14">
        <f t="shared" si="475"/>
        <v>10.434575242718447</v>
      </c>
      <c r="S123" s="14">
        <f t="shared" si="442"/>
        <v>122924.88</v>
      </c>
      <c r="T123" s="14">
        <f t="shared" si="476"/>
        <v>74.590339805825252</v>
      </c>
      <c r="U123" s="14">
        <f t="shared" si="443"/>
        <v>17755292.133063085</v>
      </c>
      <c r="V123" s="14">
        <f t="shared" si="477"/>
        <v>10773.842313751873</v>
      </c>
      <c r="W123" s="42"/>
      <c r="X123" s="14">
        <f>IFERROR(VLOOKUP($A123,HouseFY22!$A$6:$AJ$528,28,0),0)</f>
        <v>15939116.699199</v>
      </c>
      <c r="Y123" s="14">
        <f t="shared" si="478"/>
        <v>9671.7941135916262</v>
      </c>
      <c r="Z123" s="14">
        <f>IFERROR(VLOOKUP($A123,Compens80percent!$A$13:$M$560,12,0),0)</f>
        <v>0</v>
      </c>
      <c r="AA123" s="14">
        <f t="shared" si="478"/>
        <v>0</v>
      </c>
      <c r="AB123" s="14">
        <f t="shared" si="479"/>
        <v>15939116.699199</v>
      </c>
      <c r="AC123" s="14">
        <f t="shared" si="478"/>
        <v>9671.7941135916262</v>
      </c>
      <c r="AD123" s="14">
        <f>IFERROR(VLOOKUP(A123,SpecEd22!$A$21:$Z$550,14,0),0)</f>
        <v>2109909.5660626246</v>
      </c>
      <c r="AE123" s="14">
        <f t="shared" si="480"/>
        <v>1280.2849308632431</v>
      </c>
      <c r="AF123" s="14">
        <f>IFERROR(VLOOKUP($A123,ECFE!$A$16:$AB$348,8,0),0)</f>
        <v>107843.274</v>
      </c>
      <c r="AG123" s="14">
        <f t="shared" si="481"/>
        <v>65.438879854368935</v>
      </c>
      <c r="AH123" s="14">
        <f>IFERROR(VLOOKUP(A123,ParaFY19!$A$21:$Z$543,7,0),0)</f>
        <v>8232</v>
      </c>
      <c r="AI123" s="14">
        <f t="shared" si="482"/>
        <v>4.9951456310679614</v>
      </c>
      <c r="AJ123" s="14">
        <f>IFERROR(VLOOKUP(A123,ConEnroll!$A$7:$S$341,13,0),0)</f>
        <v>21495.224999999999</v>
      </c>
      <c r="AK123" s="14">
        <f t="shared" si="483"/>
        <v>13.043219053398058</v>
      </c>
      <c r="AL123" s="14">
        <f t="shared" si="439"/>
        <v>137570.49900000001</v>
      </c>
      <c r="AM123" s="14">
        <f t="shared" si="484"/>
        <v>83.477244538834952</v>
      </c>
      <c r="AN123" s="14">
        <f t="shared" si="485"/>
        <v>18186596.764261626</v>
      </c>
      <c r="AO123" s="14">
        <f t="shared" si="486"/>
        <v>11035.556288993705</v>
      </c>
      <c r="AP123" s="62"/>
      <c r="AQ123" s="14">
        <f t="shared" si="440"/>
        <v>226.47126083980584</v>
      </c>
      <c r="AR123" s="14">
        <f t="shared" si="444"/>
        <v>26.355809669014889</v>
      </c>
      <c r="AS123" s="14">
        <f t="shared" si="445"/>
        <v>8.8869047330097004</v>
      </c>
      <c r="AT123" s="14">
        <f t="shared" si="487"/>
        <v>261.71397524183044</v>
      </c>
      <c r="AU123" s="37">
        <f t="shared" si="446"/>
        <v>2.4291609958665843E-2</v>
      </c>
      <c r="AV123" s="42"/>
      <c r="AW123" s="14" t="str">
        <f>IFERROR(VLOOKUP($A123,#REF!,27,0),"0")</f>
        <v>0</v>
      </c>
      <c r="AX123" s="14">
        <f t="shared" si="488"/>
        <v>0</v>
      </c>
      <c r="AY123" s="14" t="str">
        <f>IFERROR(VLOOKUP($A123,SpecEd22!#REF!,23,0)," ")</f>
        <v xml:space="preserve"> </v>
      </c>
      <c r="AZ123" s="14" t="e">
        <f t="shared" si="489"/>
        <v>#VALUE!</v>
      </c>
      <c r="BA123" s="14">
        <f>IFERROR(VLOOKUP($A123,ECFE!#REF!,23,0),0)</f>
        <v>0</v>
      </c>
      <c r="BB123" s="14">
        <f t="shared" si="490"/>
        <v>0</v>
      </c>
      <c r="BC123" s="14">
        <f>IFERROR(VLOOKUP($A123,#REF!,17,0),0)</f>
        <v>0</v>
      </c>
      <c r="BD123" s="14">
        <f t="shared" si="491"/>
        <v>0</v>
      </c>
      <c r="BE123" s="14">
        <f>IFERROR(VLOOKUP($A123,#REF!,9,0),0)</f>
        <v>0</v>
      </c>
      <c r="BF123" s="14">
        <f t="shared" si="492"/>
        <v>0</v>
      </c>
      <c r="BG123" s="14">
        <v>0</v>
      </c>
      <c r="BH123" s="14">
        <f t="shared" si="493"/>
        <v>0</v>
      </c>
      <c r="BI123" s="14">
        <f>IFERROR(VLOOKUP($A123,ConEnroll!$A$8:$S$601,15,0),0)</f>
        <v>-27</v>
      </c>
      <c r="BJ123" s="14">
        <f t="shared" si="494"/>
        <v>-1.6383495145631068E-2</v>
      </c>
      <c r="BK123" s="14">
        <f t="shared" si="495"/>
        <v>-27</v>
      </c>
      <c r="BL123" s="14">
        <f t="shared" si="496"/>
        <v>-1.6383495145631068E-2</v>
      </c>
      <c r="BM123" s="14" t="e">
        <f t="shared" si="497"/>
        <v>#VALUE!</v>
      </c>
      <c r="BN123" s="14" t="e">
        <f t="shared" si="498"/>
        <v>#VALUE!</v>
      </c>
      <c r="BO123" s="42"/>
      <c r="BP123" s="14">
        <f t="shared" si="447"/>
        <v>9671.7941135916262</v>
      </c>
      <c r="BQ123" s="14" t="e">
        <f t="shared" si="448"/>
        <v>#VALUE!</v>
      </c>
      <c r="BR123" s="14">
        <f t="shared" si="499"/>
        <v>83.493628033980585</v>
      </c>
      <c r="BS123" s="14" t="e">
        <f t="shared" si="449"/>
        <v>#VALUE!</v>
      </c>
      <c r="BT123" s="37" t="e">
        <f t="shared" si="450"/>
        <v>#VALUE!</v>
      </c>
      <c r="BU123" s="41"/>
      <c r="BV123" s="14" t="str">
        <f>IFERROR(VLOOKUP($A123,#REF!,27,0),"0")</f>
        <v>0</v>
      </c>
      <c r="BW123" s="14">
        <f t="shared" si="500"/>
        <v>0</v>
      </c>
      <c r="BX123" s="14" t="str">
        <f>IFERROR(VLOOKUP($A123,SpecEd22!$Z$22:$AV$606,59,0)," ")</f>
        <v xml:space="preserve"> </v>
      </c>
      <c r="BY123" s="14" t="e">
        <f t="shared" si="501"/>
        <v>#VALUE!</v>
      </c>
      <c r="BZ123" s="14">
        <f>IFERROR(VLOOKUP($A123,ECFE!#REF!,25,0),0)</f>
        <v>0</v>
      </c>
      <c r="CA123" s="14">
        <f t="shared" si="502"/>
        <v>0</v>
      </c>
      <c r="CB123" s="14">
        <f>IFERROR(VLOOKUP($A123,#REF!,17,0),0)</f>
        <v>0</v>
      </c>
      <c r="CC123" s="14">
        <f t="shared" si="503"/>
        <v>0</v>
      </c>
      <c r="CD123" s="14">
        <f>IFERROR(VLOOKUP($A123,#REF!,9,0),0)</f>
        <v>0</v>
      </c>
      <c r="CE123" s="14">
        <f t="shared" si="504"/>
        <v>0</v>
      </c>
      <c r="CF123" s="14">
        <v>0</v>
      </c>
      <c r="CG123" s="14">
        <f t="shared" si="505"/>
        <v>0</v>
      </c>
      <c r="CH123" s="14">
        <f>IFERROR(VLOOKUP($A123,ConEnroll!$A$8:$S$601,15,0),0)</f>
        <v>-27</v>
      </c>
      <c r="CI123" s="14">
        <f t="shared" si="506"/>
        <v>-1.6383495145631068E-2</v>
      </c>
      <c r="CJ123" s="14">
        <f t="shared" si="507"/>
        <v>-27</v>
      </c>
      <c r="CK123" s="14">
        <f t="shared" si="508"/>
        <v>-1.6383495145631068E-2</v>
      </c>
      <c r="CL123" s="14" t="e">
        <f t="shared" si="509"/>
        <v>#VALUE!</v>
      </c>
      <c r="CM123" s="14" t="e">
        <f t="shared" si="510"/>
        <v>#VALUE!</v>
      </c>
      <c r="CN123" s="42"/>
      <c r="CO123" s="14">
        <f t="shared" si="451"/>
        <v>-9445.3228527518204</v>
      </c>
      <c r="CP123" s="14" t="e">
        <f t="shared" si="452"/>
        <v>#VALUE!</v>
      </c>
      <c r="CQ123" s="14">
        <f t="shared" si="453"/>
        <v>-74.606723300970884</v>
      </c>
      <c r="CR123" s="14" t="e">
        <f t="shared" si="454"/>
        <v>#VALUE!</v>
      </c>
      <c r="CS123" s="37" t="e">
        <f t="shared" si="455"/>
        <v>#VALUE!</v>
      </c>
      <c r="CT123" s="239"/>
      <c r="CU123" s="239"/>
      <c r="CV123" s="468"/>
      <c r="CW123" s="14">
        <f>IFERROR(VLOOKUP($A123,BaseFY23!$A$7:$AK$527,6,0),0)</f>
        <v>1646.974013</v>
      </c>
      <c r="CX123" s="14">
        <f>IFERROR(VLOOKUP($A123,BaseFY23!$A$7:$AN$528,28,0),0)</f>
        <v>15595852.53561</v>
      </c>
      <c r="CY123" s="14">
        <f t="shared" si="511"/>
        <v>9469.3980673087881</v>
      </c>
      <c r="CZ123" s="14">
        <f>IFERROR(VLOOKUP($A123,SpecEd23!$A$21:$BB$605,23,0)," ")</f>
        <v>2157842.2118509477</v>
      </c>
      <c r="DA123" s="14">
        <f t="shared" si="512"/>
        <v>1310.1859500019614</v>
      </c>
      <c r="DB123" s="14">
        <f>IFERROR(VLOOKUP($A123,ECFE!$A$16:$AB$347,7,0),0)</f>
        <v>105728.7</v>
      </c>
      <c r="DC123" s="14">
        <f t="shared" si="513"/>
        <v>64.195730573436805</v>
      </c>
      <c r="DD123" s="14">
        <v>0</v>
      </c>
      <c r="DE123" s="14">
        <f t="shared" si="514"/>
        <v>0</v>
      </c>
      <c r="DF123" s="14">
        <f>IFERROR(VLOOKUP($A123,ConEnroll!$A$7:$S$338,10,0),0)</f>
        <v>17196.18</v>
      </c>
      <c r="DG123" s="14">
        <f t="shared" si="515"/>
        <v>10.441075490120681</v>
      </c>
      <c r="DH123" s="14">
        <f t="shared" si="456"/>
        <v>122924.88</v>
      </c>
      <c r="DI123" s="14">
        <f t="shared" si="516"/>
        <v>74.636806063557486</v>
      </c>
      <c r="DJ123" s="14">
        <f t="shared" si="457"/>
        <v>17876619.627460949</v>
      </c>
      <c r="DK123" s="14">
        <f t="shared" si="517"/>
        <v>10854.220823374308</v>
      </c>
      <c r="DL123" s="42"/>
      <c r="DM123" s="14">
        <f>IFERROR(VLOOKUP($A123,HouseFY23!$A$7:$AJ$528,28,0),0)</f>
        <v>16253224.95661</v>
      </c>
      <c r="DN123" s="14">
        <f t="shared" si="518"/>
        <v>9868.5375897366994</v>
      </c>
      <c r="DO123" s="14">
        <f>IFERROR(VLOOKUP($A123,Compens80percent!$A$13:$M$560,12,0),0)</f>
        <v>0</v>
      </c>
      <c r="DP123" s="14">
        <f t="shared" si="518"/>
        <v>0</v>
      </c>
      <c r="DQ123" s="14">
        <f t="shared" si="519"/>
        <v>16253224.95661</v>
      </c>
      <c r="DR123" s="14">
        <f t="shared" si="520"/>
        <v>9862.3937843507283</v>
      </c>
      <c r="DS123" s="14">
        <f>IFERROR(VLOOKUP($A123,SpecEd23!$A$21:$Z$550,14,0),0)</f>
        <v>2249624.0955192572</v>
      </c>
      <c r="DT123" s="14">
        <f t="shared" si="521"/>
        <v>1365.9135346170499</v>
      </c>
      <c r="DU123" s="14">
        <f>IFERROR(VLOOKUP($A123,ECFE!$A$16:$AB$347,9,0),0)</f>
        <v>110000.13948</v>
      </c>
      <c r="DV123" s="14">
        <f t="shared" si="522"/>
        <v>66.789238088603653</v>
      </c>
      <c r="DW123" s="14">
        <f>IFERROR(VLOOKUP($A123,ParaFY19!$A$21:$Z$543,7,0),0)</f>
        <v>8232</v>
      </c>
      <c r="DX123" s="14">
        <f t="shared" si="523"/>
        <v>4.9982573708040654</v>
      </c>
      <c r="DY123" s="14">
        <f>IFERROR(VLOOKUP($A123,ConEnroll!$A$7:$S$341,13,0),0)</f>
        <v>21495.224999999999</v>
      </c>
      <c r="DZ123" s="14">
        <f t="shared" si="524"/>
        <v>13.05134436265085</v>
      </c>
      <c r="EA123" s="14">
        <f t="shared" si="458"/>
        <v>139727.36447999999</v>
      </c>
      <c r="EB123" s="14">
        <f t="shared" si="525"/>
        <v>84.83883982205856</v>
      </c>
      <c r="EC123" s="14">
        <f t="shared" si="459"/>
        <v>18642576.416609257</v>
      </c>
      <c r="ED123" s="14">
        <f t="shared" si="526"/>
        <v>11319.289964175809</v>
      </c>
      <c r="EE123" s="62"/>
      <c r="EF123" s="14">
        <f t="shared" si="460"/>
        <v>399.13952242791129</v>
      </c>
      <c r="EG123" s="14">
        <f t="shared" si="461"/>
        <v>55.727584615088517</v>
      </c>
      <c r="EH123" s="14">
        <f t="shared" si="462"/>
        <v>10.202033758501074</v>
      </c>
      <c r="EI123" s="14">
        <f t="shared" si="527"/>
        <v>465.06914080150091</v>
      </c>
      <c r="EJ123" s="37">
        <f t="shared" si="463"/>
        <v>4.2846847173035718E-2</v>
      </c>
      <c r="EK123" s="42"/>
      <c r="EL123" s="14" t="str">
        <f>IFERROR(VLOOKUP($A123,#REF!,27,0),"0")</f>
        <v>0</v>
      </c>
      <c r="EM123" s="14">
        <f t="shared" si="528"/>
        <v>0</v>
      </c>
      <c r="EN123" s="14" t="str">
        <f>IFERROR(VLOOKUP($A123,SpecEd23!#REF!,23,0)," ")</f>
        <v xml:space="preserve"> </v>
      </c>
      <c r="EO123" s="14" t="e">
        <f t="shared" si="529"/>
        <v>#VALUE!</v>
      </c>
      <c r="EP123" s="14">
        <f>IFERROR(VLOOKUP($A123,ECFE!#REF!,24,0),0)</f>
        <v>0</v>
      </c>
      <c r="EQ123" s="14">
        <f t="shared" si="530"/>
        <v>0</v>
      </c>
      <c r="ER123" s="14">
        <f>IFERROR(VLOOKUP($A123,#REF!,30,0),0)</f>
        <v>0</v>
      </c>
      <c r="ES123" s="14">
        <f t="shared" si="531"/>
        <v>0</v>
      </c>
      <c r="ET123" s="14">
        <f>IFERROR(VLOOKUP($A123,#REF!,12,0),0)</f>
        <v>0</v>
      </c>
      <c r="EU123" s="14">
        <f t="shared" si="532"/>
        <v>0</v>
      </c>
      <c r="EV123" s="14">
        <v>0</v>
      </c>
      <c r="EW123" s="14">
        <f t="shared" si="533"/>
        <v>0</v>
      </c>
      <c r="EX123" s="14">
        <f>IFERROR(VLOOKUP($A123,ConEnroll!$A$8:$S$601,16,0),0)</f>
        <v>282</v>
      </c>
      <c r="EY123" s="14">
        <f t="shared" si="534"/>
        <v>0.1712231023526174</v>
      </c>
      <c r="EZ123" s="14">
        <f t="shared" si="535"/>
        <v>282</v>
      </c>
      <c r="FA123" s="14">
        <f t="shared" si="536"/>
        <v>0.1712231023526174</v>
      </c>
      <c r="FB123" s="14" t="e">
        <f t="shared" si="537"/>
        <v>#VALUE!</v>
      </c>
      <c r="FC123" s="14" t="e">
        <f t="shared" si="538"/>
        <v>#VALUE!</v>
      </c>
      <c r="FD123" s="62"/>
      <c r="FE123" s="14">
        <f t="shared" si="464"/>
        <v>9868.5375897366994</v>
      </c>
      <c r="FF123" s="14" t="e">
        <f t="shared" si="465"/>
        <v>#VALUE!</v>
      </c>
      <c r="FG123" s="14">
        <f t="shared" si="539"/>
        <v>84.667616719705947</v>
      </c>
      <c r="FH123" s="14" t="e">
        <f t="shared" si="466"/>
        <v>#VALUE!</v>
      </c>
      <c r="FI123" s="37" t="e">
        <f t="shared" si="467"/>
        <v>#VALUE!</v>
      </c>
      <c r="FJ123" s="12"/>
      <c r="FK123" s="14" t="str">
        <f>IFERROR(VLOOKUP($A123,#REF!,27,0),"0")</f>
        <v>0</v>
      </c>
      <c r="FL123" s="14">
        <f t="shared" si="540"/>
        <v>0</v>
      </c>
      <c r="FM123" s="14" t="str">
        <f>IFERROR(VLOOKUP($A123,SpecEd23!$X$22:$Y$610,59,0)," ")</f>
        <v xml:space="preserve"> </v>
      </c>
      <c r="FN123" s="14" t="e">
        <f t="shared" si="541"/>
        <v>#VALUE!</v>
      </c>
      <c r="FO123" s="14">
        <f>IFERROR(VLOOKUP($A123,ECFE!#REF!,26,0),0)</f>
        <v>0</v>
      </c>
      <c r="FP123" s="14">
        <f t="shared" si="542"/>
        <v>0</v>
      </c>
      <c r="FQ123" s="14">
        <f>IFERROR(VLOOKUP($A123,#REF!,16,0),0)</f>
        <v>0</v>
      </c>
      <c r="FR123" s="14">
        <f t="shared" si="543"/>
        <v>0</v>
      </c>
      <c r="FS123" s="14">
        <f>IFERROR(VLOOKUP($A123,#REF!,12,0),0)</f>
        <v>0</v>
      </c>
      <c r="FT123" s="14">
        <f t="shared" si="544"/>
        <v>0</v>
      </c>
      <c r="FU123" s="14">
        <v>0</v>
      </c>
      <c r="FV123" s="14">
        <f t="shared" si="545"/>
        <v>0</v>
      </c>
      <c r="FW123" s="14">
        <f>IFERROR(VLOOKUP($A123,ConEnroll!$A$8:$S$601,16,0),0)</f>
        <v>282</v>
      </c>
      <c r="FX123" s="14">
        <f t="shared" si="546"/>
        <v>0.1712231023526174</v>
      </c>
      <c r="FY123" s="14">
        <f t="shared" si="547"/>
        <v>282</v>
      </c>
      <c r="FZ123" s="14">
        <f t="shared" si="548"/>
        <v>0.1712231023526174</v>
      </c>
      <c r="GA123" s="14" t="e">
        <f t="shared" si="549"/>
        <v>#VALUE!</v>
      </c>
      <c r="GB123" s="14" t="e">
        <f t="shared" si="550"/>
        <v>#VALUE!</v>
      </c>
      <c r="GC123" s="39"/>
      <c r="GD123" s="14">
        <f t="shared" si="468"/>
        <v>-9469.3980673087881</v>
      </c>
      <c r="GE123" s="14" t="e">
        <f t="shared" si="469"/>
        <v>#VALUE!</v>
      </c>
      <c r="GF123" s="14">
        <f t="shared" si="470"/>
        <v>-74.465582961204873</v>
      </c>
      <c r="GG123" s="14" t="e">
        <f t="shared" si="471"/>
        <v>#VALUE!</v>
      </c>
      <c r="GH123" s="37" t="e">
        <f t="shared" si="472"/>
        <v>#VALUE!</v>
      </c>
    </row>
    <row r="124" spans="1:190" ht="12.5" x14ac:dyDescent="0.25">
      <c r="A124" s="67">
        <v>314</v>
      </c>
      <c r="B124" s="35">
        <v>1</v>
      </c>
      <c r="C124" s="14">
        <v>6</v>
      </c>
      <c r="D124" s="14"/>
      <c r="E124" s="14"/>
      <c r="F124" s="35" t="s">
        <v>2476</v>
      </c>
      <c r="G124" s="41"/>
      <c r="H124" s="14">
        <f>IFERROR(VLOOKUP($A124,BaseFY22!$A$7:$AK$528,6,0),0)</f>
        <v>740</v>
      </c>
      <c r="I124" s="14">
        <f>IFERROR(VLOOKUP($A124,BaseFY22!$A$7:$AK$528,28,0),0)</f>
        <v>7120501.7393199997</v>
      </c>
      <c r="J124" s="14">
        <f t="shared" si="473"/>
        <v>9622.2996477297293</v>
      </c>
      <c r="K124" s="14">
        <f>IFERROR(VLOOKUP($A124,SpecEd22!$A$21:$BB$605,24,0)," ")</f>
        <v>607651.35805803235</v>
      </c>
      <c r="L124" s="14">
        <f t="shared" si="474"/>
        <v>821.15048386220587</v>
      </c>
      <c r="M124" s="14">
        <f>IFERROR(VLOOKUP($A124,ECFE!$A$16:$AB$347,7,0),0)</f>
        <v>41536.275000000001</v>
      </c>
      <c r="N124" s="14">
        <f t="shared" si="441"/>
        <v>56.130101351351357</v>
      </c>
      <c r="O124" s="14">
        <v>0</v>
      </c>
      <c r="P124" s="14">
        <f t="shared" si="441"/>
        <v>0</v>
      </c>
      <c r="Q124" s="14">
        <f>IFERROR(VLOOKUP($A124,ConEnroll!$A$7:$S$337,10,0),0)</f>
        <v>5662.16</v>
      </c>
      <c r="R124" s="14">
        <f t="shared" si="475"/>
        <v>7.6515675675675672</v>
      </c>
      <c r="S124" s="14">
        <f t="shared" si="442"/>
        <v>47198.434999999998</v>
      </c>
      <c r="T124" s="14">
        <f t="shared" si="476"/>
        <v>63.781668918918918</v>
      </c>
      <c r="U124" s="14">
        <f t="shared" si="443"/>
        <v>7775351.5323780319</v>
      </c>
      <c r="V124" s="14">
        <f t="shared" si="477"/>
        <v>10507.231800510854</v>
      </c>
      <c r="W124" s="42"/>
      <c r="X124" s="14">
        <f>IFERROR(VLOOKUP($A124,HouseFY22!$A$6:$AJ$528,28,0),0)</f>
        <v>7236868.7393199997</v>
      </c>
      <c r="Y124" s="14">
        <f t="shared" si="478"/>
        <v>9779.5523504324319</v>
      </c>
      <c r="Z124" s="14">
        <f>IFERROR(VLOOKUP($A124,Compens80percent!$A$13:$M$560,12,0),0)</f>
        <v>0</v>
      </c>
      <c r="AA124" s="14">
        <f t="shared" si="478"/>
        <v>0</v>
      </c>
      <c r="AB124" s="14">
        <f t="shared" si="479"/>
        <v>7236868.7393199997</v>
      </c>
      <c r="AC124" s="14">
        <f t="shared" si="478"/>
        <v>9779.5523504324319</v>
      </c>
      <c r="AD124" s="14">
        <f>IFERROR(VLOOKUP(A124,SpecEd22!$A$21:$Z$550,14,0),0)</f>
        <v>625969.60507549869</v>
      </c>
      <c r="AE124" s="14">
        <f t="shared" si="480"/>
        <v>845.90487172364692</v>
      </c>
      <c r="AF124" s="14">
        <f>IFERROR(VLOOKUP($A124,ECFE!$A$16:$AB$348,8,0),0)</f>
        <v>42367.000500000002</v>
      </c>
      <c r="AG124" s="14">
        <f t="shared" si="481"/>
        <v>57.252703378378378</v>
      </c>
      <c r="AH124" s="14">
        <f>IFERROR(VLOOKUP(A124,ParaFY19!$A$21:$Z$543,7,0),0)</f>
        <v>4508</v>
      </c>
      <c r="AI124" s="14">
        <f t="shared" si="482"/>
        <v>6.0918918918918923</v>
      </c>
      <c r="AJ124" s="14">
        <f>IFERROR(VLOOKUP(A124,ConEnroll!$A$7:$S$341,13,0),0)</f>
        <v>7077.7</v>
      </c>
      <c r="AK124" s="14">
        <f t="shared" si="483"/>
        <v>9.5644594594594601</v>
      </c>
      <c r="AL124" s="14">
        <f t="shared" si="439"/>
        <v>53952.700499999999</v>
      </c>
      <c r="AM124" s="14">
        <f t="shared" si="484"/>
        <v>72.909054729729732</v>
      </c>
      <c r="AN124" s="14">
        <f t="shared" si="485"/>
        <v>7916791.044895499</v>
      </c>
      <c r="AO124" s="14">
        <f t="shared" si="486"/>
        <v>10698.36627688581</v>
      </c>
      <c r="AP124" s="62"/>
      <c r="AQ124" s="14">
        <f t="shared" si="440"/>
        <v>157.25270270270266</v>
      </c>
      <c r="AR124" s="14">
        <f t="shared" si="444"/>
        <v>24.754387861441046</v>
      </c>
      <c r="AS124" s="14">
        <f t="shared" si="445"/>
        <v>9.1273858108108143</v>
      </c>
      <c r="AT124" s="14">
        <f t="shared" si="487"/>
        <v>191.13447637495452</v>
      </c>
      <c r="AU124" s="37">
        <f t="shared" si="446"/>
        <v>1.8190754711023098E-2</v>
      </c>
      <c r="AV124" s="42"/>
      <c r="AW124" s="14" t="str">
        <f>IFERROR(VLOOKUP($A124,#REF!,27,0),"0")</f>
        <v>0</v>
      </c>
      <c r="AX124" s="14">
        <f t="shared" si="488"/>
        <v>0</v>
      </c>
      <c r="AY124" s="14" t="str">
        <f>IFERROR(VLOOKUP($A124,SpecEd22!#REF!,23,0)," ")</f>
        <v xml:space="preserve"> </v>
      </c>
      <c r="AZ124" s="14" t="e">
        <f t="shared" si="489"/>
        <v>#VALUE!</v>
      </c>
      <c r="BA124" s="14">
        <f>IFERROR(VLOOKUP($A124,ECFE!#REF!,23,0),0)</f>
        <v>0</v>
      </c>
      <c r="BB124" s="14">
        <f t="shared" si="490"/>
        <v>0</v>
      </c>
      <c r="BC124" s="14">
        <f>IFERROR(VLOOKUP($A124,#REF!,17,0),0)</f>
        <v>0</v>
      </c>
      <c r="BD124" s="14">
        <f t="shared" si="491"/>
        <v>0</v>
      </c>
      <c r="BE124" s="14">
        <f>IFERROR(VLOOKUP($A124,#REF!,9,0),0)</f>
        <v>0</v>
      </c>
      <c r="BF124" s="14">
        <f t="shared" si="492"/>
        <v>0</v>
      </c>
      <c r="BG124" s="14">
        <v>0</v>
      </c>
      <c r="BH124" s="14">
        <f t="shared" si="493"/>
        <v>0</v>
      </c>
      <c r="BI124" s="14">
        <f>IFERROR(VLOOKUP($A124,ConEnroll!$A$8:$S$601,15,0),0)</f>
        <v>-31</v>
      </c>
      <c r="BJ124" s="14">
        <f t="shared" si="494"/>
        <v>-4.1891891891891894E-2</v>
      </c>
      <c r="BK124" s="14">
        <f t="shared" si="495"/>
        <v>-31</v>
      </c>
      <c r="BL124" s="14">
        <f t="shared" si="496"/>
        <v>-4.1891891891891894E-2</v>
      </c>
      <c r="BM124" s="14" t="e">
        <f t="shared" si="497"/>
        <v>#VALUE!</v>
      </c>
      <c r="BN124" s="14" t="e">
        <f t="shared" si="498"/>
        <v>#VALUE!</v>
      </c>
      <c r="BO124" s="42"/>
      <c r="BP124" s="14">
        <f t="shared" si="447"/>
        <v>9779.5523504324319</v>
      </c>
      <c r="BQ124" s="14" t="e">
        <f t="shared" si="448"/>
        <v>#VALUE!</v>
      </c>
      <c r="BR124" s="14">
        <f t="shared" si="499"/>
        <v>72.950946621621625</v>
      </c>
      <c r="BS124" s="14" t="e">
        <f t="shared" si="449"/>
        <v>#VALUE!</v>
      </c>
      <c r="BT124" s="37" t="e">
        <f t="shared" si="450"/>
        <v>#VALUE!</v>
      </c>
      <c r="BU124" s="41"/>
      <c r="BV124" s="14" t="str">
        <f>IFERROR(VLOOKUP($A124,#REF!,27,0),"0")</f>
        <v>0</v>
      </c>
      <c r="BW124" s="14">
        <f t="shared" si="500"/>
        <v>0</v>
      </c>
      <c r="BX124" s="14" t="str">
        <f>IFERROR(VLOOKUP($A124,SpecEd22!$Z$22:$AV$606,59,0)," ")</f>
        <v xml:space="preserve"> </v>
      </c>
      <c r="BY124" s="14" t="e">
        <f t="shared" si="501"/>
        <v>#VALUE!</v>
      </c>
      <c r="BZ124" s="14">
        <f>IFERROR(VLOOKUP($A124,ECFE!#REF!,25,0),0)</f>
        <v>0</v>
      </c>
      <c r="CA124" s="14">
        <f t="shared" si="502"/>
        <v>0</v>
      </c>
      <c r="CB124" s="14">
        <f>IFERROR(VLOOKUP($A124,#REF!,17,0),0)</f>
        <v>0</v>
      </c>
      <c r="CC124" s="14">
        <f t="shared" si="503"/>
        <v>0</v>
      </c>
      <c r="CD124" s="14">
        <f>IFERROR(VLOOKUP($A124,#REF!,9,0),0)</f>
        <v>0</v>
      </c>
      <c r="CE124" s="14">
        <f t="shared" si="504"/>
        <v>0</v>
      </c>
      <c r="CF124" s="14">
        <v>0</v>
      </c>
      <c r="CG124" s="14">
        <f t="shared" si="505"/>
        <v>0</v>
      </c>
      <c r="CH124" s="14">
        <f>IFERROR(VLOOKUP($A124,ConEnroll!$A$8:$S$601,15,0),0)</f>
        <v>-31</v>
      </c>
      <c r="CI124" s="14">
        <f t="shared" si="506"/>
        <v>-4.1891891891891894E-2</v>
      </c>
      <c r="CJ124" s="14">
        <f t="shared" si="507"/>
        <v>-31</v>
      </c>
      <c r="CK124" s="14">
        <f t="shared" si="508"/>
        <v>-4.1891891891891894E-2</v>
      </c>
      <c r="CL124" s="14" t="e">
        <f t="shared" si="509"/>
        <v>#VALUE!</v>
      </c>
      <c r="CM124" s="14" t="e">
        <f t="shared" si="510"/>
        <v>#VALUE!</v>
      </c>
      <c r="CN124" s="42"/>
      <c r="CO124" s="14">
        <f t="shared" si="451"/>
        <v>-9622.2996477297293</v>
      </c>
      <c r="CP124" s="14" t="e">
        <f t="shared" si="452"/>
        <v>#VALUE!</v>
      </c>
      <c r="CQ124" s="14">
        <f t="shared" si="453"/>
        <v>-63.823560810810811</v>
      </c>
      <c r="CR124" s="14" t="e">
        <f t="shared" si="454"/>
        <v>#VALUE!</v>
      </c>
      <c r="CS124" s="37" t="e">
        <f t="shared" si="455"/>
        <v>#VALUE!</v>
      </c>
      <c r="CT124" s="239"/>
      <c r="CU124" s="239"/>
      <c r="CV124" s="468"/>
      <c r="CW124" s="14">
        <f>IFERROR(VLOOKUP($A124,BaseFY23!$A$7:$AK$527,6,0),0)</f>
        <v>738.02324699999997</v>
      </c>
      <c r="CX124" s="14">
        <f>IFERROR(VLOOKUP($A124,BaseFY23!$A$7:$AN$528,28,0),0)</f>
        <v>7152754.347728</v>
      </c>
      <c r="CY124" s="14">
        <f t="shared" si="511"/>
        <v>9691.7737710882702</v>
      </c>
      <c r="CZ124" s="14">
        <f>IFERROR(VLOOKUP($A124,SpecEd23!$A$21:$BB$605,23,0)," ")</f>
        <v>547327.82451466913</v>
      </c>
      <c r="DA124" s="14">
        <f t="shared" si="512"/>
        <v>741.61325776594288</v>
      </c>
      <c r="DB124" s="14">
        <f>IFERROR(VLOOKUP($A124,ECFE!$A$16:$AB$347,7,0),0)</f>
        <v>41536.275000000001</v>
      </c>
      <c r="DC124" s="14">
        <f t="shared" si="513"/>
        <v>56.280442613212159</v>
      </c>
      <c r="DD124" s="14">
        <v>0</v>
      </c>
      <c r="DE124" s="14">
        <f t="shared" si="514"/>
        <v>0</v>
      </c>
      <c r="DF124" s="14">
        <f>IFERROR(VLOOKUP($A124,ConEnroll!$A$7:$S$338,10,0),0)</f>
        <v>5662.16</v>
      </c>
      <c r="DG124" s="14">
        <f t="shared" si="515"/>
        <v>7.6720618530868583</v>
      </c>
      <c r="DH124" s="14">
        <f t="shared" si="456"/>
        <v>47198.434999999998</v>
      </c>
      <c r="DI124" s="14">
        <f t="shared" si="516"/>
        <v>63.952504466299011</v>
      </c>
      <c r="DJ124" s="14">
        <f t="shared" si="457"/>
        <v>7747280.607242669</v>
      </c>
      <c r="DK124" s="14">
        <f t="shared" si="517"/>
        <v>10497.339533320512</v>
      </c>
      <c r="DL124" s="42"/>
      <c r="DM124" s="14">
        <f>IFERROR(VLOOKUP($A124,HouseFY23!$A$7:$AJ$528,28,0),0)</f>
        <v>7400209.0731779998</v>
      </c>
      <c r="DN124" s="14">
        <f t="shared" si="518"/>
        <v>10027.067715358837</v>
      </c>
      <c r="DO124" s="14">
        <f>IFERROR(VLOOKUP($A124,Compens80percent!$A$13:$M$560,12,0),0)</f>
        <v>0</v>
      </c>
      <c r="DP124" s="14">
        <f t="shared" si="518"/>
        <v>0</v>
      </c>
      <c r="DQ124" s="14">
        <f t="shared" si="519"/>
        <v>7400209.0731779998</v>
      </c>
      <c r="DR124" s="14">
        <f t="shared" si="520"/>
        <v>10000.282531321622</v>
      </c>
      <c r="DS124" s="14">
        <f>IFERROR(VLOOKUP($A124,SpecEd23!$A$21:$Z$550,14,0),0)</f>
        <v>587222.18593108293</v>
      </c>
      <c r="DT124" s="14">
        <f t="shared" si="521"/>
        <v>795.66895530471402</v>
      </c>
      <c r="DU124" s="14">
        <f>IFERROR(VLOOKUP($A124,ECFE!$A$16:$AB$347,9,0),0)</f>
        <v>43214.340510000002</v>
      </c>
      <c r="DV124" s="14">
        <f t="shared" si="522"/>
        <v>58.554172494785931</v>
      </c>
      <c r="DW124" s="14">
        <f>IFERROR(VLOOKUP($A124,ParaFY19!$A$21:$Z$543,7,0),0)</f>
        <v>4508</v>
      </c>
      <c r="DX124" s="14">
        <f t="shared" si="523"/>
        <v>6.108208675437564</v>
      </c>
      <c r="DY124" s="14">
        <f>IFERROR(VLOOKUP($A124,ConEnroll!$A$7:$S$341,13,0),0)</f>
        <v>7077.7</v>
      </c>
      <c r="DZ124" s="14">
        <f t="shared" si="524"/>
        <v>9.5900773163585722</v>
      </c>
      <c r="EA124" s="14">
        <f t="shared" si="458"/>
        <v>54800.040509999999</v>
      </c>
      <c r="EB124" s="14">
        <f t="shared" si="525"/>
        <v>74.252458486582071</v>
      </c>
      <c r="EC124" s="14">
        <f t="shared" si="459"/>
        <v>8042231.2996190824</v>
      </c>
      <c r="ED124" s="14">
        <f t="shared" si="526"/>
        <v>10896.989129150132</v>
      </c>
      <c r="EE124" s="62"/>
      <c r="EF124" s="14">
        <f t="shared" si="460"/>
        <v>335.2939442705665</v>
      </c>
      <c r="EG124" s="14">
        <f t="shared" si="461"/>
        <v>54.055697538771142</v>
      </c>
      <c r="EH124" s="14">
        <f t="shared" si="462"/>
        <v>10.29995402028306</v>
      </c>
      <c r="EI124" s="14">
        <f t="shared" si="527"/>
        <v>399.64959582962069</v>
      </c>
      <c r="EJ124" s="37">
        <f t="shared" si="463"/>
        <v>3.8071512744830095E-2</v>
      </c>
      <c r="EK124" s="42"/>
      <c r="EL124" s="14" t="str">
        <f>IFERROR(VLOOKUP($A124,#REF!,27,0),"0")</f>
        <v>0</v>
      </c>
      <c r="EM124" s="14">
        <f t="shared" si="528"/>
        <v>0</v>
      </c>
      <c r="EN124" s="14" t="str">
        <f>IFERROR(VLOOKUP($A124,SpecEd23!#REF!,23,0)," ")</f>
        <v xml:space="preserve"> </v>
      </c>
      <c r="EO124" s="14" t="e">
        <f t="shared" si="529"/>
        <v>#VALUE!</v>
      </c>
      <c r="EP124" s="14">
        <f>IFERROR(VLOOKUP($A124,ECFE!#REF!,24,0),0)</f>
        <v>0</v>
      </c>
      <c r="EQ124" s="14">
        <f t="shared" si="530"/>
        <v>0</v>
      </c>
      <c r="ER124" s="14">
        <f>IFERROR(VLOOKUP($A124,#REF!,30,0),0)</f>
        <v>0</v>
      </c>
      <c r="ES124" s="14">
        <f t="shared" si="531"/>
        <v>0</v>
      </c>
      <c r="ET124" s="14">
        <f>IFERROR(VLOOKUP($A124,#REF!,12,0),0)</f>
        <v>0</v>
      </c>
      <c r="EU124" s="14">
        <f t="shared" si="532"/>
        <v>0</v>
      </c>
      <c r="EV124" s="14">
        <v>0</v>
      </c>
      <c r="EW124" s="14">
        <f t="shared" si="533"/>
        <v>0</v>
      </c>
      <c r="EX124" s="14">
        <f>IFERROR(VLOOKUP($A124,ConEnroll!$A$8:$S$601,16,0),0)</f>
        <v>283</v>
      </c>
      <c r="EY124" s="14">
        <f t="shared" si="534"/>
        <v>0.38345675580053917</v>
      </c>
      <c r="EZ124" s="14">
        <f t="shared" si="535"/>
        <v>283</v>
      </c>
      <c r="FA124" s="14">
        <f t="shared" si="536"/>
        <v>0.38345675580053917</v>
      </c>
      <c r="FB124" s="14" t="e">
        <f t="shared" si="537"/>
        <v>#VALUE!</v>
      </c>
      <c r="FC124" s="14" t="e">
        <f t="shared" si="538"/>
        <v>#VALUE!</v>
      </c>
      <c r="FD124" s="62"/>
      <c r="FE124" s="14">
        <f t="shared" si="464"/>
        <v>10027.067715358837</v>
      </c>
      <c r="FF124" s="14" t="e">
        <f t="shared" si="465"/>
        <v>#VALUE!</v>
      </c>
      <c r="FG124" s="14">
        <f t="shared" si="539"/>
        <v>73.869001730781534</v>
      </c>
      <c r="FH124" s="14" t="e">
        <f t="shared" si="466"/>
        <v>#VALUE!</v>
      </c>
      <c r="FI124" s="37" t="e">
        <f t="shared" si="467"/>
        <v>#VALUE!</v>
      </c>
      <c r="FJ124" s="12"/>
      <c r="FK124" s="14" t="str">
        <f>IFERROR(VLOOKUP($A124,#REF!,27,0),"0")</f>
        <v>0</v>
      </c>
      <c r="FL124" s="14">
        <f t="shared" si="540"/>
        <v>0</v>
      </c>
      <c r="FM124" s="14" t="str">
        <f>IFERROR(VLOOKUP($A124,SpecEd23!$X$22:$Y$610,59,0)," ")</f>
        <v xml:space="preserve"> </v>
      </c>
      <c r="FN124" s="14" t="e">
        <f t="shared" si="541"/>
        <v>#VALUE!</v>
      </c>
      <c r="FO124" s="14">
        <f>IFERROR(VLOOKUP($A124,ECFE!#REF!,26,0),0)</f>
        <v>0</v>
      </c>
      <c r="FP124" s="14">
        <f t="shared" si="542"/>
        <v>0</v>
      </c>
      <c r="FQ124" s="14">
        <f>IFERROR(VLOOKUP($A124,#REF!,16,0),0)</f>
        <v>0</v>
      </c>
      <c r="FR124" s="14">
        <f t="shared" si="543"/>
        <v>0</v>
      </c>
      <c r="FS124" s="14">
        <f>IFERROR(VLOOKUP($A124,#REF!,12,0),0)</f>
        <v>0</v>
      </c>
      <c r="FT124" s="14">
        <f t="shared" si="544"/>
        <v>0</v>
      </c>
      <c r="FU124" s="14">
        <v>0</v>
      </c>
      <c r="FV124" s="14">
        <f t="shared" si="545"/>
        <v>0</v>
      </c>
      <c r="FW124" s="14">
        <f>IFERROR(VLOOKUP($A124,ConEnroll!$A$8:$S$601,16,0),0)</f>
        <v>283</v>
      </c>
      <c r="FX124" s="14">
        <f t="shared" si="546"/>
        <v>0.38345675580053917</v>
      </c>
      <c r="FY124" s="14">
        <f t="shared" si="547"/>
        <v>283</v>
      </c>
      <c r="FZ124" s="14">
        <f t="shared" si="548"/>
        <v>0.38345675580053917</v>
      </c>
      <c r="GA124" s="14" t="e">
        <f t="shared" si="549"/>
        <v>#VALUE!</v>
      </c>
      <c r="GB124" s="14" t="e">
        <f t="shared" si="550"/>
        <v>#VALUE!</v>
      </c>
      <c r="GC124" s="39"/>
      <c r="GD124" s="14">
        <f t="shared" si="468"/>
        <v>-9691.7737710882702</v>
      </c>
      <c r="GE124" s="14" t="e">
        <f t="shared" si="469"/>
        <v>#VALUE!</v>
      </c>
      <c r="GF124" s="14">
        <f t="shared" si="470"/>
        <v>-63.569047710498474</v>
      </c>
      <c r="GG124" s="14" t="e">
        <f t="shared" si="471"/>
        <v>#VALUE!</v>
      </c>
      <c r="GH124" s="37" t="e">
        <f t="shared" si="472"/>
        <v>#VALUE!</v>
      </c>
    </row>
    <row r="125" spans="1:190" ht="12.5" x14ac:dyDescent="0.25">
      <c r="A125" s="67">
        <v>316</v>
      </c>
      <c r="B125" s="35">
        <v>1</v>
      </c>
      <c r="C125" s="14">
        <v>5</v>
      </c>
      <c r="D125" s="14"/>
      <c r="E125" s="14"/>
      <c r="F125" s="35" t="s">
        <v>2477</v>
      </c>
      <c r="G125" s="41"/>
      <c r="H125" s="14">
        <f>IFERROR(VLOOKUP($A125,BaseFY22!$A$7:$AK$528,6,0),0)</f>
        <v>1041</v>
      </c>
      <c r="I125" s="14">
        <f>IFERROR(VLOOKUP($A125,BaseFY22!$A$7:$AK$528,28,0),0)</f>
        <v>9721039.3379190005</v>
      </c>
      <c r="J125" s="14">
        <f t="shared" si="473"/>
        <v>9338.1741958876082</v>
      </c>
      <c r="K125" s="14">
        <f>IFERROR(VLOOKUP($A125,SpecEd22!$A$21:$BB$605,24,0)," ")</f>
        <v>3132038.6753545902</v>
      </c>
      <c r="L125" s="14">
        <f t="shared" si="474"/>
        <v>3008.6826852589725</v>
      </c>
      <c r="M125" s="14">
        <f>IFERROR(VLOOKUP($A125,ECFE!$A$16:$AB$347,7,0),0)</f>
        <v>65702.834999999992</v>
      </c>
      <c r="N125" s="14">
        <f t="shared" si="441"/>
        <v>63.11511527377521</v>
      </c>
      <c r="O125" s="14">
        <v>0</v>
      </c>
      <c r="P125" s="14">
        <f t="shared" si="441"/>
        <v>0</v>
      </c>
      <c r="Q125" s="14">
        <f>IFERROR(VLOOKUP($A125,ConEnroll!$A$7:$S$337,10,0),0)</f>
        <v>9489.36</v>
      </c>
      <c r="R125" s="14">
        <f t="shared" si="475"/>
        <v>9.1156195965417872</v>
      </c>
      <c r="S125" s="14">
        <f t="shared" si="442"/>
        <v>75192.194999999992</v>
      </c>
      <c r="T125" s="14">
        <f t="shared" si="476"/>
        <v>72.230734870316994</v>
      </c>
      <c r="U125" s="14">
        <f t="shared" si="443"/>
        <v>12928270.208273591</v>
      </c>
      <c r="V125" s="14">
        <f t="shared" si="477"/>
        <v>12419.087616016899</v>
      </c>
      <c r="W125" s="42"/>
      <c r="X125" s="14">
        <f>IFERROR(VLOOKUP($A125,HouseFY22!$A$6:$AJ$528,28,0),0)</f>
        <v>9889373.3379190005</v>
      </c>
      <c r="Y125" s="14">
        <f t="shared" si="478"/>
        <v>9499.8783265312213</v>
      </c>
      <c r="Z125" s="14">
        <f>IFERROR(VLOOKUP($A125,Compens80percent!$A$13:$M$560,12,0),0)</f>
        <v>0</v>
      </c>
      <c r="AA125" s="14">
        <f t="shared" si="478"/>
        <v>0</v>
      </c>
      <c r="AB125" s="14">
        <f t="shared" si="479"/>
        <v>9889373.3379190005</v>
      </c>
      <c r="AC125" s="14">
        <f t="shared" si="478"/>
        <v>9499.8783265312213</v>
      </c>
      <c r="AD125" s="14">
        <f>IFERROR(VLOOKUP(A125,SpecEd22!$A$21:$Z$550,14,0),0)</f>
        <v>3157893.2162308707</v>
      </c>
      <c r="AE125" s="14">
        <f t="shared" si="480"/>
        <v>3033.5189397030458</v>
      </c>
      <c r="AF125" s="14">
        <f>IFERROR(VLOOKUP($A125,ECFE!$A$16:$AB$348,8,0),0)</f>
        <v>67016.891700000007</v>
      </c>
      <c r="AG125" s="14">
        <f t="shared" si="481"/>
        <v>64.377417579250732</v>
      </c>
      <c r="AH125" s="14">
        <f>IFERROR(VLOOKUP(A125,ParaFY19!$A$21:$Z$543,7,0),0)</f>
        <v>12348</v>
      </c>
      <c r="AI125" s="14">
        <f t="shared" si="482"/>
        <v>11.861671469740633</v>
      </c>
      <c r="AJ125" s="14">
        <f>IFERROR(VLOOKUP(A125,ConEnroll!$A$7:$S$341,13,0),0)</f>
        <v>11861.7</v>
      </c>
      <c r="AK125" s="14">
        <f t="shared" si="483"/>
        <v>11.394524495677235</v>
      </c>
      <c r="AL125" s="14">
        <f t="shared" si="439"/>
        <v>91226.591700000004</v>
      </c>
      <c r="AM125" s="14">
        <f t="shared" si="484"/>
        <v>87.633613544668592</v>
      </c>
      <c r="AN125" s="14">
        <f t="shared" si="485"/>
        <v>13138493.145849872</v>
      </c>
      <c r="AO125" s="14">
        <f t="shared" si="486"/>
        <v>12621.030879778937</v>
      </c>
      <c r="AP125" s="62"/>
      <c r="AQ125" s="14">
        <f t="shared" si="440"/>
        <v>161.7041306436131</v>
      </c>
      <c r="AR125" s="14">
        <f t="shared" si="444"/>
        <v>24.836254444073347</v>
      </c>
      <c r="AS125" s="14">
        <f t="shared" si="445"/>
        <v>15.402878674351598</v>
      </c>
      <c r="AT125" s="14">
        <f t="shared" si="487"/>
        <v>201.94326376203804</v>
      </c>
      <c r="AU125" s="37">
        <f t="shared" si="446"/>
        <v>1.6260716568388792E-2</v>
      </c>
      <c r="AV125" s="42"/>
      <c r="AW125" s="14" t="str">
        <f>IFERROR(VLOOKUP($A125,#REF!,27,0),"0")</f>
        <v>0</v>
      </c>
      <c r="AX125" s="14">
        <f t="shared" si="488"/>
        <v>0</v>
      </c>
      <c r="AY125" s="14" t="str">
        <f>IFERROR(VLOOKUP($A125,SpecEd22!#REF!,23,0)," ")</f>
        <v xml:space="preserve"> </v>
      </c>
      <c r="AZ125" s="14" t="e">
        <f t="shared" si="489"/>
        <v>#VALUE!</v>
      </c>
      <c r="BA125" s="14">
        <f>IFERROR(VLOOKUP($A125,ECFE!#REF!,23,0),0)</f>
        <v>0</v>
      </c>
      <c r="BB125" s="14">
        <f t="shared" si="490"/>
        <v>0</v>
      </c>
      <c r="BC125" s="14">
        <f>IFERROR(VLOOKUP($A125,#REF!,17,0),0)</f>
        <v>0</v>
      </c>
      <c r="BD125" s="14">
        <f t="shared" si="491"/>
        <v>0</v>
      </c>
      <c r="BE125" s="14">
        <f>IFERROR(VLOOKUP($A125,#REF!,9,0),0)</f>
        <v>0</v>
      </c>
      <c r="BF125" s="14">
        <f t="shared" si="492"/>
        <v>0</v>
      </c>
      <c r="BG125" s="14">
        <v>0</v>
      </c>
      <c r="BH125" s="14">
        <f t="shared" si="493"/>
        <v>0</v>
      </c>
      <c r="BI125" s="14">
        <f>IFERROR(VLOOKUP($A125,ConEnroll!$A$8:$S$601,15,0),0)</f>
        <v>-32</v>
      </c>
      <c r="BJ125" s="14">
        <f t="shared" si="494"/>
        <v>-3.073967339097022E-2</v>
      </c>
      <c r="BK125" s="14">
        <f t="shared" si="495"/>
        <v>-32</v>
      </c>
      <c r="BL125" s="14">
        <f t="shared" si="496"/>
        <v>-3.073967339097022E-2</v>
      </c>
      <c r="BM125" s="14" t="e">
        <f t="shared" si="497"/>
        <v>#VALUE!</v>
      </c>
      <c r="BN125" s="14" t="e">
        <f t="shared" si="498"/>
        <v>#VALUE!</v>
      </c>
      <c r="BO125" s="42"/>
      <c r="BP125" s="14">
        <f t="shared" si="447"/>
        <v>9499.8783265312213</v>
      </c>
      <c r="BQ125" s="14" t="e">
        <f t="shared" si="448"/>
        <v>#VALUE!</v>
      </c>
      <c r="BR125" s="14">
        <f t="shared" si="499"/>
        <v>87.66435321805956</v>
      </c>
      <c r="BS125" s="14" t="e">
        <f t="shared" si="449"/>
        <v>#VALUE!</v>
      </c>
      <c r="BT125" s="37" t="e">
        <f t="shared" si="450"/>
        <v>#VALUE!</v>
      </c>
      <c r="BU125" s="41"/>
      <c r="BV125" s="14" t="str">
        <f>IFERROR(VLOOKUP($A125,#REF!,27,0),"0")</f>
        <v>0</v>
      </c>
      <c r="BW125" s="14">
        <f t="shared" si="500"/>
        <v>0</v>
      </c>
      <c r="BX125" s="14" t="str">
        <f>IFERROR(VLOOKUP($A125,SpecEd22!$Z$22:$AV$606,59,0)," ")</f>
        <v xml:space="preserve"> </v>
      </c>
      <c r="BY125" s="14" t="e">
        <f t="shared" si="501"/>
        <v>#VALUE!</v>
      </c>
      <c r="BZ125" s="14">
        <f>IFERROR(VLOOKUP($A125,ECFE!#REF!,25,0),0)</f>
        <v>0</v>
      </c>
      <c r="CA125" s="14">
        <f t="shared" si="502"/>
        <v>0</v>
      </c>
      <c r="CB125" s="14">
        <f>IFERROR(VLOOKUP($A125,#REF!,17,0),0)</f>
        <v>0</v>
      </c>
      <c r="CC125" s="14">
        <f t="shared" si="503"/>
        <v>0</v>
      </c>
      <c r="CD125" s="14">
        <f>IFERROR(VLOOKUP($A125,#REF!,9,0),0)</f>
        <v>0</v>
      </c>
      <c r="CE125" s="14">
        <f t="shared" si="504"/>
        <v>0</v>
      </c>
      <c r="CF125" s="14">
        <v>0</v>
      </c>
      <c r="CG125" s="14">
        <f t="shared" si="505"/>
        <v>0</v>
      </c>
      <c r="CH125" s="14">
        <f>IFERROR(VLOOKUP($A125,ConEnroll!$A$8:$S$601,15,0),0)</f>
        <v>-32</v>
      </c>
      <c r="CI125" s="14">
        <f t="shared" si="506"/>
        <v>-3.073967339097022E-2</v>
      </c>
      <c r="CJ125" s="14">
        <f t="shared" si="507"/>
        <v>-32</v>
      </c>
      <c r="CK125" s="14">
        <f t="shared" si="508"/>
        <v>-3.073967339097022E-2</v>
      </c>
      <c r="CL125" s="14" t="e">
        <f t="shared" si="509"/>
        <v>#VALUE!</v>
      </c>
      <c r="CM125" s="14" t="e">
        <f t="shared" si="510"/>
        <v>#VALUE!</v>
      </c>
      <c r="CN125" s="42"/>
      <c r="CO125" s="14">
        <f t="shared" si="451"/>
        <v>-9338.1741958876082</v>
      </c>
      <c r="CP125" s="14" t="e">
        <f t="shared" si="452"/>
        <v>#VALUE!</v>
      </c>
      <c r="CQ125" s="14">
        <f t="shared" si="453"/>
        <v>-72.261474543707962</v>
      </c>
      <c r="CR125" s="14" t="e">
        <f t="shared" si="454"/>
        <v>#VALUE!</v>
      </c>
      <c r="CS125" s="37" t="e">
        <f t="shared" si="455"/>
        <v>#VALUE!</v>
      </c>
      <c r="CT125" s="239"/>
      <c r="CU125" s="239"/>
      <c r="CV125" s="468"/>
      <c r="CW125" s="14">
        <f>IFERROR(VLOOKUP($A125,BaseFY23!$A$7:$AK$527,6,0),0)</f>
        <v>1050.312271</v>
      </c>
      <c r="CX125" s="14">
        <f>IFERROR(VLOOKUP($A125,BaseFY23!$A$7:$AN$528,28,0),0)</f>
        <v>9816225.7045530006</v>
      </c>
      <c r="CY125" s="14">
        <f t="shared" si="511"/>
        <v>9346.0068739433027</v>
      </c>
      <c r="CZ125" s="14">
        <f>IFERROR(VLOOKUP($A125,SpecEd23!$A$21:$BB$605,23,0)," ")</f>
        <v>3109496.8795501343</v>
      </c>
      <c r="DA125" s="14">
        <f t="shared" si="512"/>
        <v>2960.5451306301402</v>
      </c>
      <c r="DB125" s="14">
        <f>IFERROR(VLOOKUP($A125,ECFE!$A$16:$AB$347,7,0),0)</f>
        <v>65702.834999999992</v>
      </c>
      <c r="DC125" s="14">
        <f t="shared" si="513"/>
        <v>62.555524498865907</v>
      </c>
      <c r="DD125" s="14">
        <v>0</v>
      </c>
      <c r="DE125" s="14">
        <f t="shared" si="514"/>
        <v>0</v>
      </c>
      <c r="DF125" s="14">
        <f>IFERROR(VLOOKUP($A125,ConEnroll!$A$7:$S$338,10,0),0)</f>
        <v>9489.36</v>
      </c>
      <c r="DG125" s="14">
        <f t="shared" si="515"/>
        <v>9.034798756530952</v>
      </c>
      <c r="DH125" s="14">
        <f t="shared" si="456"/>
        <v>75192.194999999992</v>
      </c>
      <c r="DI125" s="14">
        <f t="shared" si="516"/>
        <v>71.590323255396868</v>
      </c>
      <c r="DJ125" s="14">
        <f t="shared" si="457"/>
        <v>13000914.779103136</v>
      </c>
      <c r="DK125" s="14">
        <f t="shared" si="517"/>
        <v>12378.14232782884</v>
      </c>
      <c r="DL125" s="42"/>
      <c r="DM125" s="14">
        <f>IFERROR(VLOOKUP($A125,HouseFY23!$A$7:$AJ$528,28,0),0)</f>
        <v>10165241.460801</v>
      </c>
      <c r="DN125" s="14">
        <f t="shared" si="518"/>
        <v>9678.3040067909478</v>
      </c>
      <c r="DO125" s="14">
        <f>IFERROR(VLOOKUP($A125,Compens80percent!$A$13:$M$560,12,0),0)</f>
        <v>0</v>
      </c>
      <c r="DP125" s="14">
        <f t="shared" si="518"/>
        <v>0</v>
      </c>
      <c r="DQ125" s="14">
        <f t="shared" si="519"/>
        <v>10165241.460801</v>
      </c>
      <c r="DR125" s="14">
        <f t="shared" si="520"/>
        <v>9764.881326417868</v>
      </c>
      <c r="DS125" s="14">
        <f>IFERROR(VLOOKUP($A125,SpecEd23!$A$21:$Z$550,14,0),0)</f>
        <v>3163819.1446455903</v>
      </c>
      <c r="DT125" s="14">
        <f t="shared" si="521"/>
        <v>3012.2652395875803</v>
      </c>
      <c r="DU125" s="14">
        <f>IFERROR(VLOOKUP($A125,ECFE!$A$16:$AB$347,9,0),0)</f>
        <v>68357.229533999998</v>
      </c>
      <c r="DV125" s="14">
        <f t="shared" si="522"/>
        <v>65.082767688620095</v>
      </c>
      <c r="DW125" s="14">
        <f>IFERROR(VLOOKUP($A125,ParaFY19!$A$21:$Z$543,7,0),0)</f>
        <v>12348</v>
      </c>
      <c r="DX125" s="14">
        <f t="shared" si="523"/>
        <v>11.756503604631312</v>
      </c>
      <c r="DY125" s="14">
        <f>IFERROR(VLOOKUP($A125,ConEnroll!$A$7:$S$341,13,0),0)</f>
        <v>11861.7</v>
      </c>
      <c r="DZ125" s="14">
        <f t="shared" si="524"/>
        <v>11.29349844566369</v>
      </c>
      <c r="EA125" s="14">
        <f t="shared" si="458"/>
        <v>92566.929533999995</v>
      </c>
      <c r="EB125" s="14">
        <f t="shared" si="525"/>
        <v>88.132769738915101</v>
      </c>
      <c r="EC125" s="14">
        <f t="shared" si="459"/>
        <v>13421627.53498059</v>
      </c>
      <c r="ED125" s="14">
        <f t="shared" si="526"/>
        <v>12778.702016117442</v>
      </c>
      <c r="EE125" s="62"/>
      <c r="EF125" s="14">
        <f t="shared" si="460"/>
        <v>332.29713284764512</v>
      </c>
      <c r="EG125" s="14">
        <f t="shared" si="461"/>
        <v>51.720108957440061</v>
      </c>
      <c r="EH125" s="14">
        <f t="shared" si="462"/>
        <v>16.542446483518233</v>
      </c>
      <c r="EI125" s="14">
        <f t="shared" si="527"/>
        <v>400.55968828860341</v>
      </c>
      <c r="EJ125" s="37">
        <f t="shared" si="463"/>
        <v>3.2360242569521552E-2</v>
      </c>
      <c r="EK125" s="42"/>
      <c r="EL125" s="14" t="str">
        <f>IFERROR(VLOOKUP($A125,#REF!,27,0),"0")</f>
        <v>0</v>
      </c>
      <c r="EM125" s="14">
        <f t="shared" si="528"/>
        <v>0</v>
      </c>
      <c r="EN125" s="14" t="str">
        <f>IFERROR(VLOOKUP($A125,SpecEd23!#REF!,23,0)," ")</f>
        <v xml:space="preserve"> </v>
      </c>
      <c r="EO125" s="14" t="e">
        <f t="shared" si="529"/>
        <v>#VALUE!</v>
      </c>
      <c r="EP125" s="14">
        <f>IFERROR(VLOOKUP($A125,ECFE!#REF!,24,0),0)</f>
        <v>0</v>
      </c>
      <c r="EQ125" s="14">
        <f t="shared" si="530"/>
        <v>0</v>
      </c>
      <c r="ER125" s="14">
        <f>IFERROR(VLOOKUP($A125,#REF!,30,0),0)</f>
        <v>0</v>
      </c>
      <c r="ES125" s="14">
        <f t="shared" si="531"/>
        <v>0</v>
      </c>
      <c r="ET125" s="14">
        <f>IFERROR(VLOOKUP($A125,#REF!,12,0),0)</f>
        <v>0</v>
      </c>
      <c r="EU125" s="14">
        <f t="shared" si="532"/>
        <v>0</v>
      </c>
      <c r="EV125" s="14">
        <v>0</v>
      </c>
      <c r="EW125" s="14">
        <f t="shared" si="533"/>
        <v>0</v>
      </c>
      <c r="EX125" s="14">
        <f>IFERROR(VLOOKUP($A125,ConEnroll!$A$8:$S$601,16,0),0)</f>
        <v>284</v>
      </c>
      <c r="EY125" s="14">
        <f t="shared" si="534"/>
        <v>0.27039577451532981</v>
      </c>
      <c r="EZ125" s="14">
        <f t="shared" si="535"/>
        <v>284</v>
      </c>
      <c r="FA125" s="14">
        <f t="shared" si="536"/>
        <v>0.27039577451532981</v>
      </c>
      <c r="FB125" s="14" t="e">
        <f t="shared" si="537"/>
        <v>#VALUE!</v>
      </c>
      <c r="FC125" s="14" t="e">
        <f t="shared" si="538"/>
        <v>#VALUE!</v>
      </c>
      <c r="FD125" s="62"/>
      <c r="FE125" s="14">
        <f t="shared" si="464"/>
        <v>9678.3040067909478</v>
      </c>
      <c r="FF125" s="14" t="e">
        <f t="shared" si="465"/>
        <v>#VALUE!</v>
      </c>
      <c r="FG125" s="14">
        <f t="shared" si="539"/>
        <v>87.862373964399765</v>
      </c>
      <c r="FH125" s="14" t="e">
        <f t="shared" si="466"/>
        <v>#VALUE!</v>
      </c>
      <c r="FI125" s="37" t="e">
        <f t="shared" si="467"/>
        <v>#VALUE!</v>
      </c>
      <c r="FJ125" s="12"/>
      <c r="FK125" s="14" t="str">
        <f>IFERROR(VLOOKUP($A125,#REF!,27,0),"0")</f>
        <v>0</v>
      </c>
      <c r="FL125" s="14">
        <f t="shared" si="540"/>
        <v>0</v>
      </c>
      <c r="FM125" s="14" t="str">
        <f>IFERROR(VLOOKUP($A125,SpecEd23!$X$22:$Y$610,59,0)," ")</f>
        <v xml:space="preserve"> </v>
      </c>
      <c r="FN125" s="14" t="e">
        <f t="shared" si="541"/>
        <v>#VALUE!</v>
      </c>
      <c r="FO125" s="14">
        <f>IFERROR(VLOOKUP($A125,ECFE!#REF!,26,0),0)</f>
        <v>0</v>
      </c>
      <c r="FP125" s="14">
        <f t="shared" si="542"/>
        <v>0</v>
      </c>
      <c r="FQ125" s="14">
        <f>IFERROR(VLOOKUP($A125,#REF!,16,0),0)</f>
        <v>0</v>
      </c>
      <c r="FR125" s="14">
        <f t="shared" si="543"/>
        <v>0</v>
      </c>
      <c r="FS125" s="14">
        <f>IFERROR(VLOOKUP($A125,#REF!,12,0),0)</f>
        <v>0</v>
      </c>
      <c r="FT125" s="14">
        <f t="shared" si="544"/>
        <v>0</v>
      </c>
      <c r="FU125" s="14">
        <v>0</v>
      </c>
      <c r="FV125" s="14">
        <f t="shared" si="545"/>
        <v>0</v>
      </c>
      <c r="FW125" s="14">
        <f>IFERROR(VLOOKUP($A125,ConEnroll!$A$8:$S$601,16,0),0)</f>
        <v>284</v>
      </c>
      <c r="FX125" s="14">
        <f t="shared" si="546"/>
        <v>0.27039577451532981</v>
      </c>
      <c r="FY125" s="14">
        <f t="shared" si="547"/>
        <v>284</v>
      </c>
      <c r="FZ125" s="14">
        <f t="shared" si="548"/>
        <v>0.27039577451532981</v>
      </c>
      <c r="GA125" s="14" t="e">
        <f t="shared" si="549"/>
        <v>#VALUE!</v>
      </c>
      <c r="GB125" s="14" t="e">
        <f t="shared" si="550"/>
        <v>#VALUE!</v>
      </c>
      <c r="GC125" s="39"/>
      <c r="GD125" s="14">
        <f t="shared" si="468"/>
        <v>-9346.0068739433027</v>
      </c>
      <c r="GE125" s="14" t="e">
        <f t="shared" si="469"/>
        <v>#VALUE!</v>
      </c>
      <c r="GF125" s="14">
        <f t="shared" si="470"/>
        <v>-71.319927480881532</v>
      </c>
      <c r="GG125" s="14" t="e">
        <f t="shared" si="471"/>
        <v>#VALUE!</v>
      </c>
      <c r="GH125" s="37" t="e">
        <f t="shared" si="472"/>
        <v>#VALUE!</v>
      </c>
    </row>
    <row r="126" spans="1:190" ht="12.5" x14ac:dyDescent="0.25">
      <c r="A126" s="67">
        <v>317</v>
      </c>
      <c r="B126" s="35">
        <v>1</v>
      </c>
      <c r="C126" s="14">
        <v>6</v>
      </c>
      <c r="D126" s="14"/>
      <c r="E126" s="14"/>
      <c r="F126" s="35" t="s">
        <v>2478</v>
      </c>
      <c r="G126" s="41"/>
      <c r="H126" s="14">
        <f>IFERROR(VLOOKUP($A126,BaseFY22!$A$7:$AK$528,6,0),0)</f>
        <v>922.6</v>
      </c>
      <c r="I126" s="14">
        <f>IFERROR(VLOOKUP($A126,BaseFY22!$A$7:$AK$528,28,0),0)</f>
        <v>9836679.2681179997</v>
      </c>
      <c r="J126" s="14">
        <f t="shared" si="473"/>
        <v>10661.911194578364</v>
      </c>
      <c r="K126" s="14">
        <f>IFERROR(VLOOKUP($A126,SpecEd22!$A$21:$BB$605,24,0)," ")</f>
        <v>2948620.4458257775</v>
      </c>
      <c r="L126" s="14">
        <f t="shared" si="474"/>
        <v>3195.9900778514821</v>
      </c>
      <c r="M126" s="14">
        <f>IFERROR(VLOOKUP($A126,ECFE!$A$16:$AB$347,7,0),0)</f>
        <v>55885.17</v>
      </c>
      <c r="N126" s="14">
        <f t="shared" si="441"/>
        <v>60.573563841318013</v>
      </c>
      <c r="O126" s="14">
        <v>0</v>
      </c>
      <c r="P126" s="14">
        <f t="shared" si="441"/>
        <v>0</v>
      </c>
      <c r="Q126" s="14">
        <f>IFERROR(VLOOKUP($A126,ConEnroll!$A$7:$S$337,10,0),0)</f>
        <v>11953.44</v>
      </c>
      <c r="R126" s="14">
        <f t="shared" si="475"/>
        <v>12.956254064600044</v>
      </c>
      <c r="S126" s="14">
        <f t="shared" si="442"/>
        <v>67838.61</v>
      </c>
      <c r="T126" s="14">
        <f t="shared" si="476"/>
        <v>73.529817905918051</v>
      </c>
      <c r="U126" s="14">
        <f t="shared" si="443"/>
        <v>12853138.323943777</v>
      </c>
      <c r="V126" s="14">
        <f t="shared" si="477"/>
        <v>13931.431090335765</v>
      </c>
      <c r="W126" s="42"/>
      <c r="X126" s="14">
        <f>IFERROR(VLOOKUP($A126,HouseFY22!$A$6:$AJ$528,28,0),0)</f>
        <v>10010566.268118</v>
      </c>
      <c r="Y126" s="14">
        <f t="shared" si="478"/>
        <v>10850.386156642098</v>
      </c>
      <c r="Z126" s="14">
        <f>IFERROR(VLOOKUP($A126,Compens80percent!$A$13:$M$560,12,0),0)</f>
        <v>8706.5600000000559</v>
      </c>
      <c r="AA126" s="14">
        <f t="shared" si="478"/>
        <v>9.4369824409278724</v>
      </c>
      <c r="AB126" s="14">
        <f t="shared" si="479"/>
        <v>10019272.828118</v>
      </c>
      <c r="AC126" s="14">
        <f t="shared" si="478"/>
        <v>10859.823139083026</v>
      </c>
      <c r="AD126" s="14">
        <f>IFERROR(VLOOKUP(A126,SpecEd22!$A$21:$Z$550,14,0),0)</f>
        <v>2982544.5026187864</v>
      </c>
      <c r="AE126" s="14">
        <f t="shared" si="480"/>
        <v>3232.7601372412601</v>
      </c>
      <c r="AF126" s="14">
        <f>IFERROR(VLOOKUP($A126,ECFE!$A$16:$AB$348,8,0),0)</f>
        <v>57002.873400000004</v>
      </c>
      <c r="AG126" s="14">
        <f t="shared" si="481"/>
        <v>61.785035118144378</v>
      </c>
      <c r="AH126" s="14">
        <f>IFERROR(VLOOKUP(A126,ParaFY19!$A$21:$Z$543,7,0),0)</f>
        <v>10388</v>
      </c>
      <c r="AI126" s="14">
        <f t="shared" si="482"/>
        <v>11.259484066767829</v>
      </c>
      <c r="AJ126" s="14">
        <f>IFERROR(VLOOKUP(A126,ConEnroll!$A$7:$S$341,13,0),0)</f>
        <v>14941.800000000001</v>
      </c>
      <c r="AK126" s="14">
        <f t="shared" si="483"/>
        <v>16.195317580750054</v>
      </c>
      <c r="AL126" s="14">
        <f t="shared" si="439"/>
        <v>82332.673400000014</v>
      </c>
      <c r="AM126" s="14">
        <f t="shared" si="484"/>
        <v>89.239836765662275</v>
      </c>
      <c r="AN126" s="14">
        <f t="shared" si="485"/>
        <v>13084150.004136786</v>
      </c>
      <c r="AO126" s="14">
        <f t="shared" si="486"/>
        <v>14181.823113089948</v>
      </c>
      <c r="AP126" s="62"/>
      <c r="AQ126" s="14">
        <f t="shared" si="440"/>
        <v>197.91194450466173</v>
      </c>
      <c r="AR126" s="14">
        <f t="shared" si="444"/>
        <v>36.770059389777998</v>
      </c>
      <c r="AS126" s="14">
        <f t="shared" si="445"/>
        <v>15.710018859744224</v>
      </c>
      <c r="AT126" s="14">
        <f t="shared" si="487"/>
        <v>250.39202275418396</v>
      </c>
      <c r="AU126" s="37">
        <f t="shared" si="446"/>
        <v>1.7973173117001664E-2</v>
      </c>
      <c r="AV126" s="42"/>
      <c r="AW126" s="14" t="str">
        <f>IFERROR(VLOOKUP($A126,#REF!,27,0),"0")</f>
        <v>0</v>
      </c>
      <c r="AX126" s="14">
        <f t="shared" si="488"/>
        <v>0</v>
      </c>
      <c r="AY126" s="14" t="str">
        <f>IFERROR(VLOOKUP($A126,SpecEd22!#REF!,23,0)," ")</f>
        <v xml:space="preserve"> </v>
      </c>
      <c r="AZ126" s="14" t="e">
        <f t="shared" si="489"/>
        <v>#VALUE!</v>
      </c>
      <c r="BA126" s="14">
        <f>IFERROR(VLOOKUP($A126,ECFE!#REF!,23,0),0)</f>
        <v>0</v>
      </c>
      <c r="BB126" s="14">
        <f t="shared" si="490"/>
        <v>0</v>
      </c>
      <c r="BC126" s="14">
        <f>IFERROR(VLOOKUP($A126,#REF!,17,0),0)</f>
        <v>0</v>
      </c>
      <c r="BD126" s="14">
        <f t="shared" si="491"/>
        <v>0</v>
      </c>
      <c r="BE126" s="14">
        <f>IFERROR(VLOOKUP($A126,#REF!,9,0),0)</f>
        <v>0</v>
      </c>
      <c r="BF126" s="14">
        <f t="shared" si="492"/>
        <v>0</v>
      </c>
      <c r="BG126" s="14">
        <v>0</v>
      </c>
      <c r="BH126" s="14">
        <f t="shared" si="493"/>
        <v>0</v>
      </c>
      <c r="BI126" s="14">
        <f>IFERROR(VLOOKUP($A126,ConEnroll!$A$8:$S$601,15,0),0)</f>
        <v>-31</v>
      </c>
      <c r="BJ126" s="14">
        <f t="shared" si="494"/>
        <v>-3.3600693691740735E-2</v>
      </c>
      <c r="BK126" s="14">
        <f t="shared" si="495"/>
        <v>-31</v>
      </c>
      <c r="BL126" s="14">
        <f t="shared" si="496"/>
        <v>-3.3600693691740735E-2</v>
      </c>
      <c r="BM126" s="14" t="e">
        <f t="shared" si="497"/>
        <v>#VALUE!</v>
      </c>
      <c r="BN126" s="14" t="e">
        <f t="shared" si="498"/>
        <v>#VALUE!</v>
      </c>
      <c r="BO126" s="42"/>
      <c r="BP126" s="14">
        <f t="shared" si="447"/>
        <v>10850.386156642098</v>
      </c>
      <c r="BQ126" s="14" t="e">
        <f t="shared" si="448"/>
        <v>#VALUE!</v>
      </c>
      <c r="BR126" s="14">
        <f t="shared" si="499"/>
        <v>89.273437459354014</v>
      </c>
      <c r="BS126" s="14" t="e">
        <f t="shared" si="449"/>
        <v>#VALUE!</v>
      </c>
      <c r="BT126" s="37" t="e">
        <f t="shared" si="450"/>
        <v>#VALUE!</v>
      </c>
      <c r="BU126" s="41"/>
      <c r="BV126" s="14" t="str">
        <f>IFERROR(VLOOKUP($A126,#REF!,27,0),"0")</f>
        <v>0</v>
      </c>
      <c r="BW126" s="14">
        <f t="shared" si="500"/>
        <v>0</v>
      </c>
      <c r="BX126" s="14" t="str">
        <f>IFERROR(VLOOKUP($A126,SpecEd22!$Z$22:$AV$606,59,0)," ")</f>
        <v xml:space="preserve"> </v>
      </c>
      <c r="BY126" s="14" t="e">
        <f t="shared" si="501"/>
        <v>#VALUE!</v>
      </c>
      <c r="BZ126" s="14">
        <f>IFERROR(VLOOKUP($A126,ECFE!#REF!,25,0),0)</f>
        <v>0</v>
      </c>
      <c r="CA126" s="14">
        <f t="shared" si="502"/>
        <v>0</v>
      </c>
      <c r="CB126" s="14">
        <f>IFERROR(VLOOKUP($A126,#REF!,17,0),0)</f>
        <v>0</v>
      </c>
      <c r="CC126" s="14">
        <f t="shared" si="503"/>
        <v>0</v>
      </c>
      <c r="CD126" s="14">
        <f>IFERROR(VLOOKUP($A126,#REF!,9,0),0)</f>
        <v>0</v>
      </c>
      <c r="CE126" s="14">
        <f t="shared" si="504"/>
        <v>0</v>
      </c>
      <c r="CF126" s="14">
        <v>0</v>
      </c>
      <c r="CG126" s="14">
        <f t="shared" si="505"/>
        <v>0</v>
      </c>
      <c r="CH126" s="14">
        <f>IFERROR(VLOOKUP($A126,ConEnroll!$A$8:$S$601,15,0),0)</f>
        <v>-31</v>
      </c>
      <c r="CI126" s="14">
        <f t="shared" si="506"/>
        <v>-3.3600693691740735E-2</v>
      </c>
      <c r="CJ126" s="14">
        <f t="shared" si="507"/>
        <v>-31</v>
      </c>
      <c r="CK126" s="14">
        <f t="shared" si="508"/>
        <v>-3.3600693691740735E-2</v>
      </c>
      <c r="CL126" s="14" t="e">
        <f t="shared" si="509"/>
        <v>#VALUE!</v>
      </c>
      <c r="CM126" s="14" t="e">
        <f t="shared" si="510"/>
        <v>#VALUE!</v>
      </c>
      <c r="CN126" s="42"/>
      <c r="CO126" s="14">
        <f t="shared" si="451"/>
        <v>-10661.911194578364</v>
      </c>
      <c r="CP126" s="14" t="e">
        <f t="shared" si="452"/>
        <v>#VALUE!</v>
      </c>
      <c r="CQ126" s="14">
        <f t="shared" si="453"/>
        <v>-73.56341859960979</v>
      </c>
      <c r="CR126" s="14" t="e">
        <f t="shared" si="454"/>
        <v>#VALUE!</v>
      </c>
      <c r="CS126" s="37" t="e">
        <f t="shared" si="455"/>
        <v>#VALUE!</v>
      </c>
      <c r="CT126" s="239"/>
      <c r="CU126" s="239"/>
      <c r="CV126" s="468"/>
      <c r="CW126" s="14">
        <f>IFERROR(VLOOKUP($A126,BaseFY23!$A$7:$AK$527,6,0),0)</f>
        <v>947.53261099999997</v>
      </c>
      <c r="CX126" s="14">
        <f>IFERROR(VLOOKUP($A126,BaseFY23!$A$7:$AN$528,28,0),0)</f>
        <v>10105176.131999999</v>
      </c>
      <c r="CY126" s="14">
        <f t="shared" si="511"/>
        <v>10664.726485070812</v>
      </c>
      <c r="CZ126" s="14">
        <f>IFERROR(VLOOKUP($A126,SpecEd23!$A$21:$BB$605,23,0)," ")</f>
        <v>3133109.0008238158</v>
      </c>
      <c r="DA126" s="14">
        <f t="shared" si="512"/>
        <v>3306.5975402337008</v>
      </c>
      <c r="DB126" s="14">
        <f>IFERROR(VLOOKUP($A126,ECFE!$A$16:$AB$347,7,0),0)</f>
        <v>55885.17</v>
      </c>
      <c r="DC126" s="14">
        <f t="shared" si="513"/>
        <v>58.979679803337135</v>
      </c>
      <c r="DD126" s="14">
        <v>0</v>
      </c>
      <c r="DE126" s="14">
        <f t="shared" si="514"/>
        <v>0</v>
      </c>
      <c r="DF126" s="14">
        <f>IFERROR(VLOOKUP($A126,ConEnroll!$A$7:$S$338,10,0),0)</f>
        <v>11953.44</v>
      </c>
      <c r="DG126" s="14">
        <f t="shared" si="515"/>
        <v>12.615333616206271</v>
      </c>
      <c r="DH126" s="14">
        <f t="shared" si="456"/>
        <v>67838.61</v>
      </c>
      <c r="DI126" s="14">
        <f t="shared" si="516"/>
        <v>71.595013419543406</v>
      </c>
      <c r="DJ126" s="14">
        <f t="shared" si="457"/>
        <v>13306123.742823815</v>
      </c>
      <c r="DK126" s="14">
        <f t="shared" si="517"/>
        <v>14042.919038724056</v>
      </c>
      <c r="DL126" s="42"/>
      <c r="DM126" s="14">
        <f>IFERROR(VLOOKUP($A126,HouseFY23!$A$7:$AJ$528,28,0),0)</f>
        <v>10476671.415824</v>
      </c>
      <c r="DN126" s="14">
        <f t="shared" si="518"/>
        <v>11056.79244619054</v>
      </c>
      <c r="DO126" s="14">
        <f>IFERROR(VLOOKUP($A126,Compens80percent!$A$13:$M$560,12,0),0)</f>
        <v>8706.5600000000559</v>
      </c>
      <c r="DP126" s="14">
        <f t="shared" si="518"/>
        <v>9.1886652753949978</v>
      </c>
      <c r="DQ126" s="14">
        <f t="shared" si="519"/>
        <v>10485377.975824</v>
      </c>
      <c r="DR126" s="14">
        <f t="shared" si="520"/>
        <v>11365.031406702796</v>
      </c>
      <c r="DS126" s="14">
        <f>IFERROR(VLOOKUP($A126,SpecEd23!$A$21:$Z$550,14,0),0)</f>
        <v>3206052.0084873489</v>
      </c>
      <c r="DT126" s="14">
        <f t="shared" si="521"/>
        <v>3383.5795953278794</v>
      </c>
      <c r="DU126" s="14">
        <f>IFERROR(VLOOKUP($A126,ECFE!$A$16:$AB$347,9,0),0)</f>
        <v>58142.930868000003</v>
      </c>
      <c r="DV126" s="14">
        <f t="shared" si="522"/>
        <v>61.362458867391958</v>
      </c>
      <c r="DW126" s="14">
        <f>IFERROR(VLOOKUP($A126,ParaFY19!$A$21:$Z$543,7,0),0)</f>
        <v>10388</v>
      </c>
      <c r="DX126" s="14">
        <f t="shared" si="523"/>
        <v>10.963211059339466</v>
      </c>
      <c r="DY126" s="14">
        <f>IFERROR(VLOOKUP($A126,ConEnroll!$A$7:$S$341,13,0),0)</f>
        <v>14941.800000000001</v>
      </c>
      <c r="DZ126" s="14">
        <f t="shared" si="524"/>
        <v>15.769167020257841</v>
      </c>
      <c r="EA126" s="14">
        <f t="shared" si="458"/>
        <v>83472.730867999999</v>
      </c>
      <c r="EB126" s="14">
        <f t="shared" si="525"/>
        <v>88.094836946989261</v>
      </c>
      <c r="EC126" s="14">
        <f t="shared" si="459"/>
        <v>13766196.155179348</v>
      </c>
      <c r="ED126" s="14">
        <f t="shared" si="526"/>
        <v>14528.466878465408</v>
      </c>
      <c r="EE126" s="62"/>
      <c r="EF126" s="14">
        <f t="shared" si="460"/>
        <v>392.06596111972794</v>
      </c>
      <c r="EG126" s="14">
        <f t="shared" si="461"/>
        <v>76.982055094178577</v>
      </c>
      <c r="EH126" s="14">
        <f t="shared" si="462"/>
        <v>16.499823527445855</v>
      </c>
      <c r="EI126" s="14">
        <f t="shared" si="527"/>
        <v>485.54783974135239</v>
      </c>
      <c r="EJ126" s="37">
        <f t="shared" si="463"/>
        <v>3.4575990818036466E-2</v>
      </c>
      <c r="EK126" s="42"/>
      <c r="EL126" s="14" t="str">
        <f>IFERROR(VLOOKUP($A126,#REF!,27,0),"0")</f>
        <v>0</v>
      </c>
      <c r="EM126" s="14">
        <f t="shared" si="528"/>
        <v>0</v>
      </c>
      <c r="EN126" s="14" t="str">
        <f>IFERROR(VLOOKUP($A126,SpecEd23!#REF!,23,0)," ")</f>
        <v xml:space="preserve"> </v>
      </c>
      <c r="EO126" s="14" t="e">
        <f t="shared" si="529"/>
        <v>#VALUE!</v>
      </c>
      <c r="EP126" s="14">
        <f>IFERROR(VLOOKUP($A126,ECFE!#REF!,24,0),0)</f>
        <v>0</v>
      </c>
      <c r="EQ126" s="14">
        <f t="shared" si="530"/>
        <v>0</v>
      </c>
      <c r="ER126" s="14">
        <f>IFERROR(VLOOKUP($A126,#REF!,30,0),0)</f>
        <v>0</v>
      </c>
      <c r="ES126" s="14">
        <f t="shared" si="531"/>
        <v>0</v>
      </c>
      <c r="ET126" s="14">
        <f>IFERROR(VLOOKUP($A126,#REF!,12,0),0)</f>
        <v>0</v>
      </c>
      <c r="EU126" s="14">
        <f t="shared" si="532"/>
        <v>0</v>
      </c>
      <c r="EV126" s="14">
        <v>0</v>
      </c>
      <c r="EW126" s="14">
        <f t="shared" si="533"/>
        <v>0</v>
      </c>
      <c r="EX126" s="14">
        <f>IFERROR(VLOOKUP($A126,ConEnroll!$A$8:$S$601,16,0),0)</f>
        <v>286</v>
      </c>
      <c r="EY126" s="14">
        <f t="shared" si="534"/>
        <v>0.3018365771054185</v>
      </c>
      <c r="EZ126" s="14">
        <f t="shared" si="535"/>
        <v>286</v>
      </c>
      <c r="FA126" s="14">
        <f t="shared" si="536"/>
        <v>0.3018365771054185</v>
      </c>
      <c r="FB126" s="14" t="e">
        <f t="shared" si="537"/>
        <v>#VALUE!</v>
      </c>
      <c r="FC126" s="14" t="e">
        <f t="shared" si="538"/>
        <v>#VALUE!</v>
      </c>
      <c r="FD126" s="62"/>
      <c r="FE126" s="14">
        <f t="shared" si="464"/>
        <v>11056.79244619054</v>
      </c>
      <c r="FF126" s="14" t="e">
        <f t="shared" si="465"/>
        <v>#VALUE!</v>
      </c>
      <c r="FG126" s="14">
        <f t="shared" si="539"/>
        <v>87.793000369883842</v>
      </c>
      <c r="FH126" s="14" t="e">
        <f t="shared" si="466"/>
        <v>#VALUE!</v>
      </c>
      <c r="FI126" s="37" t="e">
        <f t="shared" si="467"/>
        <v>#VALUE!</v>
      </c>
      <c r="FJ126" s="12"/>
      <c r="FK126" s="14" t="str">
        <f>IFERROR(VLOOKUP($A126,#REF!,27,0),"0")</f>
        <v>0</v>
      </c>
      <c r="FL126" s="14">
        <f t="shared" si="540"/>
        <v>0</v>
      </c>
      <c r="FM126" s="14" t="str">
        <f>IFERROR(VLOOKUP($A126,SpecEd23!$X$22:$Y$610,59,0)," ")</f>
        <v xml:space="preserve"> </v>
      </c>
      <c r="FN126" s="14" t="e">
        <f t="shared" si="541"/>
        <v>#VALUE!</v>
      </c>
      <c r="FO126" s="14">
        <f>IFERROR(VLOOKUP($A126,ECFE!#REF!,26,0),0)</f>
        <v>0</v>
      </c>
      <c r="FP126" s="14">
        <f t="shared" si="542"/>
        <v>0</v>
      </c>
      <c r="FQ126" s="14">
        <f>IFERROR(VLOOKUP($A126,#REF!,16,0),0)</f>
        <v>0</v>
      </c>
      <c r="FR126" s="14">
        <f t="shared" si="543"/>
        <v>0</v>
      </c>
      <c r="FS126" s="14">
        <f>IFERROR(VLOOKUP($A126,#REF!,12,0),0)</f>
        <v>0</v>
      </c>
      <c r="FT126" s="14">
        <f t="shared" si="544"/>
        <v>0</v>
      </c>
      <c r="FU126" s="14">
        <v>0</v>
      </c>
      <c r="FV126" s="14">
        <f t="shared" si="545"/>
        <v>0</v>
      </c>
      <c r="FW126" s="14">
        <f>IFERROR(VLOOKUP($A126,ConEnroll!$A$8:$S$601,16,0),0)</f>
        <v>286</v>
      </c>
      <c r="FX126" s="14">
        <f t="shared" si="546"/>
        <v>0.3018365771054185</v>
      </c>
      <c r="FY126" s="14">
        <f t="shared" si="547"/>
        <v>286</v>
      </c>
      <c r="FZ126" s="14">
        <f t="shared" si="548"/>
        <v>0.3018365771054185</v>
      </c>
      <c r="GA126" s="14" t="e">
        <f t="shared" si="549"/>
        <v>#VALUE!</v>
      </c>
      <c r="GB126" s="14" t="e">
        <f t="shared" si="550"/>
        <v>#VALUE!</v>
      </c>
      <c r="GC126" s="39"/>
      <c r="GD126" s="14">
        <f t="shared" si="468"/>
        <v>-10664.726485070812</v>
      </c>
      <c r="GE126" s="14" t="e">
        <f t="shared" si="469"/>
        <v>#VALUE!</v>
      </c>
      <c r="GF126" s="14">
        <f t="shared" si="470"/>
        <v>-71.293176842437987</v>
      </c>
      <c r="GG126" s="14" t="e">
        <f t="shared" si="471"/>
        <v>#VALUE!</v>
      </c>
      <c r="GH126" s="37" t="e">
        <f t="shared" si="472"/>
        <v>#VALUE!</v>
      </c>
    </row>
    <row r="127" spans="1:190" ht="12.5" x14ac:dyDescent="0.25">
      <c r="A127" s="67">
        <v>318</v>
      </c>
      <c r="B127" s="35">
        <v>1</v>
      </c>
      <c r="C127" s="14">
        <v>4</v>
      </c>
      <c r="D127" s="14"/>
      <c r="E127" s="14"/>
      <c r="F127" s="35" t="s">
        <v>2479</v>
      </c>
      <c r="G127" s="41"/>
      <c r="H127" s="14">
        <f>IFERROR(VLOOKUP($A127,BaseFY22!$A$7:$AK$528,6,0),0)</f>
        <v>3898</v>
      </c>
      <c r="I127" s="14">
        <f>IFERROR(VLOOKUP($A127,BaseFY22!$A$7:$AK$528,28,0),0)</f>
        <v>37319189.350000001</v>
      </c>
      <c r="J127" s="14">
        <f t="shared" si="473"/>
        <v>9573.9326192919452</v>
      </c>
      <c r="K127" s="14">
        <f>IFERROR(VLOOKUP($A127,SpecEd22!$A$21:$BB$605,24,0)," ")</f>
        <v>7073234.2319076024</v>
      </c>
      <c r="L127" s="14">
        <f t="shared" si="474"/>
        <v>1814.5803570825044</v>
      </c>
      <c r="M127" s="14">
        <f>IFERROR(VLOOKUP($A127,ECFE!$A$16:$AB$347,7,0),0)</f>
        <v>249217.65</v>
      </c>
      <c r="N127" s="14">
        <f t="shared" si="441"/>
        <v>63.93474858902001</v>
      </c>
      <c r="O127" s="14">
        <v>0</v>
      </c>
      <c r="P127" s="14">
        <f t="shared" si="441"/>
        <v>0</v>
      </c>
      <c r="Q127" s="14">
        <f>IFERROR(VLOOKUP($A127,ConEnroll!$A$7:$S$337,10,0),0)</f>
        <v>19712.7</v>
      </c>
      <c r="R127" s="14">
        <f t="shared" si="475"/>
        <v>5.0571318624935868</v>
      </c>
      <c r="S127" s="14">
        <f t="shared" si="442"/>
        <v>268930.34999999998</v>
      </c>
      <c r="T127" s="14">
        <f t="shared" si="476"/>
        <v>68.991880451513595</v>
      </c>
      <c r="U127" s="14">
        <f t="shared" si="443"/>
        <v>44661353.931907602</v>
      </c>
      <c r="V127" s="14">
        <f t="shared" si="477"/>
        <v>11457.504856825963</v>
      </c>
      <c r="W127" s="42"/>
      <c r="X127" s="14">
        <f>IFERROR(VLOOKUP($A127,HouseFY22!$A$6:$AJ$528,28,0),0)</f>
        <v>38007963.575990997</v>
      </c>
      <c r="Y127" s="14">
        <f t="shared" si="478"/>
        <v>9750.6320102593636</v>
      </c>
      <c r="Z127" s="14">
        <f>IFERROR(VLOOKUP($A127,Compens80percent!$A$13:$M$560,12,0),0)</f>
        <v>33508.799999999814</v>
      </c>
      <c r="AA127" s="14">
        <f t="shared" si="478"/>
        <v>8.5964084145715276</v>
      </c>
      <c r="AB127" s="14">
        <f t="shared" si="479"/>
        <v>38041472.375990994</v>
      </c>
      <c r="AC127" s="14">
        <f t="shared" si="478"/>
        <v>9759.2284186739344</v>
      </c>
      <c r="AD127" s="14">
        <f>IFERROR(VLOOKUP(A127,SpecEd22!$A$21:$Z$550,14,0),0)</f>
        <v>7154003.7254363364</v>
      </c>
      <c r="AE127" s="14">
        <f t="shared" si="480"/>
        <v>1835.3011096552941</v>
      </c>
      <c r="AF127" s="14">
        <f>IFERROR(VLOOKUP($A127,ECFE!$A$16:$AB$348,8,0),0)</f>
        <v>254202.00300000003</v>
      </c>
      <c r="AG127" s="14">
        <f t="shared" si="481"/>
        <v>65.213443560800414</v>
      </c>
      <c r="AH127" s="14">
        <f>IFERROR(VLOOKUP(A127,ParaFY19!$A$21:$Z$543,7,0),0)</f>
        <v>21560</v>
      </c>
      <c r="AI127" s="14">
        <f t="shared" si="482"/>
        <v>5.5310415597742431</v>
      </c>
      <c r="AJ127" s="14">
        <f>IFERROR(VLOOKUP(A127,ConEnroll!$A$7:$S$341,13,0),0)</f>
        <v>24640.875</v>
      </c>
      <c r="AK127" s="14">
        <f t="shared" si="483"/>
        <v>6.3214148281169829</v>
      </c>
      <c r="AL127" s="14">
        <f t="shared" si="439"/>
        <v>300402.87800000003</v>
      </c>
      <c r="AM127" s="14">
        <f t="shared" si="484"/>
        <v>77.065899948691637</v>
      </c>
      <c r="AN127" s="14">
        <f t="shared" si="485"/>
        <v>45495878.97942733</v>
      </c>
      <c r="AO127" s="14">
        <f t="shared" si="486"/>
        <v>11671.59542827792</v>
      </c>
      <c r="AP127" s="62"/>
      <c r="AQ127" s="14">
        <f t="shared" si="440"/>
        <v>185.29579938198913</v>
      </c>
      <c r="AR127" s="14">
        <f t="shared" si="444"/>
        <v>20.720752572789706</v>
      </c>
      <c r="AS127" s="14">
        <f t="shared" si="445"/>
        <v>8.0740194971780426</v>
      </c>
      <c r="AT127" s="14">
        <f t="shared" si="487"/>
        <v>214.09057145195686</v>
      </c>
      <c r="AU127" s="37">
        <f t="shared" si="446"/>
        <v>1.8685619087860088E-2</v>
      </c>
      <c r="AV127" s="42"/>
      <c r="AW127" s="14" t="str">
        <f>IFERROR(VLOOKUP($A127,#REF!,27,0),"0")</f>
        <v>0</v>
      </c>
      <c r="AX127" s="14">
        <f t="shared" si="488"/>
        <v>0</v>
      </c>
      <c r="AY127" s="14" t="str">
        <f>IFERROR(VLOOKUP($A127,SpecEd22!#REF!,23,0)," ")</f>
        <v xml:space="preserve"> </v>
      </c>
      <c r="AZ127" s="14" t="e">
        <f t="shared" si="489"/>
        <v>#VALUE!</v>
      </c>
      <c r="BA127" s="14">
        <f>IFERROR(VLOOKUP($A127,ECFE!#REF!,23,0),0)</f>
        <v>0</v>
      </c>
      <c r="BB127" s="14">
        <f t="shared" si="490"/>
        <v>0</v>
      </c>
      <c r="BC127" s="14">
        <f>IFERROR(VLOOKUP($A127,#REF!,17,0),0)</f>
        <v>0</v>
      </c>
      <c r="BD127" s="14">
        <f t="shared" si="491"/>
        <v>0</v>
      </c>
      <c r="BE127" s="14">
        <f>IFERROR(VLOOKUP($A127,#REF!,9,0),0)</f>
        <v>0</v>
      </c>
      <c r="BF127" s="14">
        <f t="shared" si="492"/>
        <v>0</v>
      </c>
      <c r="BG127" s="14">
        <v>0</v>
      </c>
      <c r="BH127" s="14">
        <f t="shared" si="493"/>
        <v>0</v>
      </c>
      <c r="BI127" s="14">
        <f>IFERROR(VLOOKUP($A127,ConEnroll!$A$8:$S$601,15,0),0)</f>
        <v>-31</v>
      </c>
      <c r="BJ127" s="14">
        <f t="shared" si="494"/>
        <v>-7.9527963057978452E-3</v>
      </c>
      <c r="BK127" s="14">
        <f t="shared" si="495"/>
        <v>-31</v>
      </c>
      <c r="BL127" s="14">
        <f t="shared" si="496"/>
        <v>-7.9527963057978452E-3</v>
      </c>
      <c r="BM127" s="14" t="e">
        <f t="shared" si="497"/>
        <v>#VALUE!</v>
      </c>
      <c r="BN127" s="14" t="e">
        <f t="shared" si="498"/>
        <v>#VALUE!</v>
      </c>
      <c r="BO127" s="42"/>
      <c r="BP127" s="14">
        <f t="shared" si="447"/>
        <v>9750.6320102593636</v>
      </c>
      <c r="BQ127" s="14" t="e">
        <f t="shared" si="448"/>
        <v>#VALUE!</v>
      </c>
      <c r="BR127" s="14">
        <f t="shared" si="499"/>
        <v>77.073852744997438</v>
      </c>
      <c r="BS127" s="14" t="e">
        <f t="shared" si="449"/>
        <v>#VALUE!</v>
      </c>
      <c r="BT127" s="37" t="e">
        <f t="shared" si="450"/>
        <v>#VALUE!</v>
      </c>
      <c r="BU127" s="41"/>
      <c r="BV127" s="14" t="str">
        <f>IFERROR(VLOOKUP($A127,#REF!,27,0),"0")</f>
        <v>0</v>
      </c>
      <c r="BW127" s="14">
        <f t="shared" si="500"/>
        <v>0</v>
      </c>
      <c r="BX127" s="14" t="str">
        <f>IFERROR(VLOOKUP($A127,SpecEd22!$Z$22:$AV$606,59,0)," ")</f>
        <v xml:space="preserve"> </v>
      </c>
      <c r="BY127" s="14" t="e">
        <f t="shared" si="501"/>
        <v>#VALUE!</v>
      </c>
      <c r="BZ127" s="14">
        <f>IFERROR(VLOOKUP($A127,ECFE!#REF!,25,0),0)</f>
        <v>0</v>
      </c>
      <c r="CA127" s="14">
        <f t="shared" si="502"/>
        <v>0</v>
      </c>
      <c r="CB127" s="14">
        <f>IFERROR(VLOOKUP($A127,#REF!,17,0),0)</f>
        <v>0</v>
      </c>
      <c r="CC127" s="14">
        <f t="shared" si="503"/>
        <v>0</v>
      </c>
      <c r="CD127" s="14">
        <f>IFERROR(VLOOKUP($A127,#REF!,9,0),0)</f>
        <v>0</v>
      </c>
      <c r="CE127" s="14">
        <f t="shared" si="504"/>
        <v>0</v>
      </c>
      <c r="CF127" s="14">
        <v>0</v>
      </c>
      <c r="CG127" s="14">
        <f t="shared" si="505"/>
        <v>0</v>
      </c>
      <c r="CH127" s="14">
        <f>IFERROR(VLOOKUP($A127,ConEnroll!$A$8:$S$601,15,0),0)</f>
        <v>-31</v>
      </c>
      <c r="CI127" s="14">
        <f t="shared" si="506"/>
        <v>-7.9527963057978452E-3</v>
      </c>
      <c r="CJ127" s="14">
        <f t="shared" si="507"/>
        <v>-31</v>
      </c>
      <c r="CK127" s="14">
        <f t="shared" si="508"/>
        <v>-7.9527963057978452E-3</v>
      </c>
      <c r="CL127" s="14" t="e">
        <f t="shared" si="509"/>
        <v>#VALUE!</v>
      </c>
      <c r="CM127" s="14" t="e">
        <f t="shared" si="510"/>
        <v>#VALUE!</v>
      </c>
      <c r="CN127" s="42"/>
      <c r="CO127" s="14">
        <f t="shared" si="451"/>
        <v>-9573.9326192919452</v>
      </c>
      <c r="CP127" s="14" t="e">
        <f t="shared" si="452"/>
        <v>#VALUE!</v>
      </c>
      <c r="CQ127" s="14">
        <f t="shared" si="453"/>
        <v>-68.999833247819396</v>
      </c>
      <c r="CR127" s="14" t="e">
        <f t="shared" si="454"/>
        <v>#VALUE!</v>
      </c>
      <c r="CS127" s="37" t="e">
        <f t="shared" si="455"/>
        <v>#VALUE!</v>
      </c>
      <c r="CT127" s="239"/>
      <c r="CU127" s="239"/>
      <c r="CV127" s="468"/>
      <c r="CW127" s="14">
        <f>IFERROR(VLOOKUP($A127,BaseFY23!$A$7:$AK$527,6,0),0)</f>
        <v>3893.0621970000002</v>
      </c>
      <c r="CX127" s="14">
        <f>IFERROR(VLOOKUP($A127,BaseFY23!$A$7:$AN$528,28,0),0)</f>
        <v>37360695.875785001</v>
      </c>
      <c r="CY127" s="14">
        <f t="shared" si="511"/>
        <v>9596.7374743139753</v>
      </c>
      <c r="CZ127" s="14">
        <f>IFERROR(VLOOKUP($A127,SpecEd23!$A$21:$BB$605,23,0)," ")</f>
        <v>7400743.1321357917</v>
      </c>
      <c r="DA127" s="14">
        <f t="shared" si="512"/>
        <v>1901.0081929435435</v>
      </c>
      <c r="DB127" s="14">
        <f>IFERROR(VLOOKUP($A127,ECFE!$A$16:$AB$347,7,0),0)</f>
        <v>249217.65</v>
      </c>
      <c r="DC127" s="14">
        <f t="shared" si="513"/>
        <v>64.015840844270997</v>
      </c>
      <c r="DD127" s="14">
        <v>0</v>
      </c>
      <c r="DE127" s="14">
        <f t="shared" si="514"/>
        <v>0</v>
      </c>
      <c r="DF127" s="14">
        <f>IFERROR(VLOOKUP($A127,ConEnroll!$A$7:$S$338,10,0),0)</f>
        <v>19712.7</v>
      </c>
      <c r="DG127" s="14">
        <f t="shared" si="515"/>
        <v>5.0635461244854083</v>
      </c>
      <c r="DH127" s="14">
        <f t="shared" si="456"/>
        <v>268930.34999999998</v>
      </c>
      <c r="DI127" s="14">
        <f t="shared" si="516"/>
        <v>69.079386968756396</v>
      </c>
      <c r="DJ127" s="14">
        <f t="shared" si="457"/>
        <v>45030369.357920796</v>
      </c>
      <c r="DK127" s="14">
        <f t="shared" si="517"/>
        <v>11566.825054226278</v>
      </c>
      <c r="DL127" s="42"/>
      <c r="DM127" s="14">
        <f>IFERROR(VLOOKUP($A127,HouseFY23!$A$7:$AJ$528,28,0),0)</f>
        <v>38699996.046348996</v>
      </c>
      <c r="DN127" s="14">
        <f t="shared" si="518"/>
        <v>9940.7597639131673</v>
      </c>
      <c r="DO127" s="14">
        <f>IFERROR(VLOOKUP($A127,Compens80percent!$A$13:$M$560,12,0),0)</f>
        <v>33508.799999999814</v>
      </c>
      <c r="DP127" s="14">
        <f t="shared" si="518"/>
        <v>8.6073117521270905</v>
      </c>
      <c r="DQ127" s="14">
        <f t="shared" si="519"/>
        <v>38733504.846348993</v>
      </c>
      <c r="DR127" s="14">
        <f t="shared" si="520"/>
        <v>9936.7636855692654</v>
      </c>
      <c r="DS127" s="14">
        <f>IFERROR(VLOOKUP($A127,SpecEd23!$A$21:$Z$550,14,0),0)</f>
        <v>7586445.6628184924</v>
      </c>
      <c r="DT127" s="14">
        <f t="shared" si="521"/>
        <v>1948.7090827022027</v>
      </c>
      <c r="DU127" s="14">
        <f>IFERROR(VLOOKUP($A127,ECFE!$A$16:$AB$347,9,0),0)</f>
        <v>259286.04306</v>
      </c>
      <c r="DV127" s="14">
        <f t="shared" si="522"/>
        <v>66.602080814379548</v>
      </c>
      <c r="DW127" s="14">
        <f>IFERROR(VLOOKUP($A127,ParaFY19!$A$21:$Z$543,7,0),0)</f>
        <v>21560</v>
      </c>
      <c r="DX127" s="14">
        <f t="shared" si="523"/>
        <v>5.5380569097031556</v>
      </c>
      <c r="DY127" s="14">
        <f>IFERROR(VLOOKUP($A127,ConEnroll!$A$7:$S$341,13,0),0)</f>
        <v>24640.875</v>
      </c>
      <c r="DZ127" s="14">
        <f t="shared" si="524"/>
        <v>6.3294326556067606</v>
      </c>
      <c r="EA127" s="14">
        <f t="shared" si="458"/>
        <v>305486.91806</v>
      </c>
      <c r="EB127" s="14">
        <f t="shared" si="525"/>
        <v>78.469570379689458</v>
      </c>
      <c r="EC127" s="14">
        <f t="shared" si="459"/>
        <v>46591928.627227485</v>
      </c>
      <c r="ED127" s="14">
        <f t="shared" si="526"/>
        <v>11967.938416995057</v>
      </c>
      <c r="EE127" s="62"/>
      <c r="EF127" s="14">
        <f t="shared" si="460"/>
        <v>344.02228959919194</v>
      </c>
      <c r="EG127" s="14">
        <f t="shared" si="461"/>
        <v>47.700889758659287</v>
      </c>
      <c r="EH127" s="14">
        <f t="shared" si="462"/>
        <v>9.3901834109330622</v>
      </c>
      <c r="EI127" s="14">
        <f t="shared" si="527"/>
        <v>401.11336276878427</v>
      </c>
      <c r="EJ127" s="37">
        <f t="shared" si="463"/>
        <v>3.4677913851755351E-2</v>
      </c>
      <c r="EK127" s="42"/>
      <c r="EL127" s="14" t="str">
        <f>IFERROR(VLOOKUP($A127,#REF!,27,0),"0")</f>
        <v>0</v>
      </c>
      <c r="EM127" s="14">
        <f t="shared" si="528"/>
        <v>0</v>
      </c>
      <c r="EN127" s="14" t="str">
        <f>IFERROR(VLOOKUP($A127,SpecEd23!#REF!,23,0)," ")</f>
        <v xml:space="preserve"> </v>
      </c>
      <c r="EO127" s="14" t="e">
        <f t="shared" si="529"/>
        <v>#VALUE!</v>
      </c>
      <c r="EP127" s="14">
        <f>IFERROR(VLOOKUP($A127,ECFE!#REF!,24,0),0)</f>
        <v>0</v>
      </c>
      <c r="EQ127" s="14">
        <f t="shared" si="530"/>
        <v>0</v>
      </c>
      <c r="ER127" s="14">
        <f>IFERROR(VLOOKUP($A127,#REF!,30,0),0)</f>
        <v>0</v>
      </c>
      <c r="ES127" s="14">
        <f t="shared" si="531"/>
        <v>0</v>
      </c>
      <c r="ET127" s="14">
        <f>IFERROR(VLOOKUP($A127,#REF!,12,0),0)</f>
        <v>0</v>
      </c>
      <c r="EU127" s="14">
        <f t="shared" si="532"/>
        <v>0</v>
      </c>
      <c r="EV127" s="14">
        <v>0</v>
      </c>
      <c r="EW127" s="14">
        <f t="shared" si="533"/>
        <v>0</v>
      </c>
      <c r="EX127" s="14">
        <f>IFERROR(VLOOKUP($A127,ConEnroll!$A$8:$S$601,16,0),0)</f>
        <v>287</v>
      </c>
      <c r="EY127" s="14">
        <f t="shared" si="534"/>
        <v>7.3720887434360199E-2</v>
      </c>
      <c r="EZ127" s="14">
        <f t="shared" si="535"/>
        <v>287</v>
      </c>
      <c r="FA127" s="14">
        <f t="shared" si="536"/>
        <v>7.3720887434360199E-2</v>
      </c>
      <c r="FB127" s="14" t="e">
        <f t="shared" si="537"/>
        <v>#VALUE!</v>
      </c>
      <c r="FC127" s="14" t="e">
        <f t="shared" si="538"/>
        <v>#VALUE!</v>
      </c>
      <c r="FD127" s="62"/>
      <c r="FE127" s="14">
        <f t="shared" si="464"/>
        <v>9940.7597639131673</v>
      </c>
      <c r="FF127" s="14" t="e">
        <f t="shared" si="465"/>
        <v>#VALUE!</v>
      </c>
      <c r="FG127" s="14">
        <f t="shared" si="539"/>
        <v>78.395849492255095</v>
      </c>
      <c r="FH127" s="14" t="e">
        <f t="shared" si="466"/>
        <v>#VALUE!</v>
      </c>
      <c r="FI127" s="37" t="e">
        <f t="shared" si="467"/>
        <v>#VALUE!</v>
      </c>
      <c r="FJ127" s="12"/>
      <c r="FK127" s="14" t="str">
        <f>IFERROR(VLOOKUP($A127,#REF!,27,0),"0")</f>
        <v>0</v>
      </c>
      <c r="FL127" s="14">
        <f t="shared" si="540"/>
        <v>0</v>
      </c>
      <c r="FM127" s="14" t="str">
        <f>IFERROR(VLOOKUP($A127,SpecEd23!$X$22:$Y$610,59,0)," ")</f>
        <v xml:space="preserve"> </v>
      </c>
      <c r="FN127" s="14" t="e">
        <f t="shared" si="541"/>
        <v>#VALUE!</v>
      </c>
      <c r="FO127" s="14">
        <f>IFERROR(VLOOKUP($A127,ECFE!#REF!,26,0),0)</f>
        <v>0</v>
      </c>
      <c r="FP127" s="14">
        <f t="shared" si="542"/>
        <v>0</v>
      </c>
      <c r="FQ127" s="14">
        <f>IFERROR(VLOOKUP($A127,#REF!,16,0),0)</f>
        <v>0</v>
      </c>
      <c r="FR127" s="14">
        <f t="shared" si="543"/>
        <v>0</v>
      </c>
      <c r="FS127" s="14">
        <f>IFERROR(VLOOKUP($A127,#REF!,12,0),0)</f>
        <v>0</v>
      </c>
      <c r="FT127" s="14">
        <f t="shared" si="544"/>
        <v>0</v>
      </c>
      <c r="FU127" s="14">
        <v>0</v>
      </c>
      <c r="FV127" s="14">
        <f t="shared" si="545"/>
        <v>0</v>
      </c>
      <c r="FW127" s="14">
        <f>IFERROR(VLOOKUP($A127,ConEnroll!$A$8:$S$601,16,0),0)</f>
        <v>287</v>
      </c>
      <c r="FX127" s="14">
        <f t="shared" si="546"/>
        <v>7.3720887434360199E-2</v>
      </c>
      <c r="FY127" s="14">
        <f t="shared" si="547"/>
        <v>287</v>
      </c>
      <c r="FZ127" s="14">
        <f t="shared" si="548"/>
        <v>7.3720887434360199E-2</v>
      </c>
      <c r="GA127" s="14" t="e">
        <f t="shared" si="549"/>
        <v>#VALUE!</v>
      </c>
      <c r="GB127" s="14" t="e">
        <f t="shared" si="550"/>
        <v>#VALUE!</v>
      </c>
      <c r="GC127" s="39"/>
      <c r="GD127" s="14">
        <f t="shared" si="468"/>
        <v>-9596.7374743139753</v>
      </c>
      <c r="GE127" s="14" t="e">
        <f t="shared" si="469"/>
        <v>#VALUE!</v>
      </c>
      <c r="GF127" s="14">
        <f t="shared" si="470"/>
        <v>-69.005666081322033</v>
      </c>
      <c r="GG127" s="14" t="e">
        <f t="shared" si="471"/>
        <v>#VALUE!</v>
      </c>
      <c r="GH127" s="37" t="e">
        <f t="shared" si="472"/>
        <v>#VALUE!</v>
      </c>
    </row>
    <row r="128" spans="1:190" ht="12.5" x14ac:dyDescent="0.25">
      <c r="A128" s="67">
        <v>319</v>
      </c>
      <c r="B128" s="35">
        <v>1</v>
      </c>
      <c r="C128" s="14">
        <v>6</v>
      </c>
      <c r="D128" s="14"/>
      <c r="E128" s="14"/>
      <c r="F128" s="35" t="s">
        <v>2480</v>
      </c>
      <c r="G128" s="41"/>
      <c r="H128" s="14">
        <f>IFERROR(VLOOKUP($A128,BaseFY22!$A$7:$AK$528,6,0),0)</f>
        <v>531</v>
      </c>
      <c r="I128" s="14">
        <f>IFERROR(VLOOKUP($A128,BaseFY22!$A$7:$AK$528,28,0),0)</f>
        <v>5816749.0333930003</v>
      </c>
      <c r="J128" s="14">
        <f t="shared" si="473"/>
        <v>10954.329629741997</v>
      </c>
      <c r="K128" s="14">
        <f>IFERROR(VLOOKUP($A128,SpecEd22!$A$21:$BB$605,24,0)," ")</f>
        <v>1169325.784384168</v>
      </c>
      <c r="L128" s="14">
        <f t="shared" si="474"/>
        <v>2202.1201212507872</v>
      </c>
      <c r="M128" s="14">
        <f>IFERROR(VLOOKUP($A128,ECFE!$A$16:$AB$347,7,0),0)</f>
        <v>33984.224999999999</v>
      </c>
      <c r="N128" s="14">
        <f t="shared" si="441"/>
        <v>64.000423728813558</v>
      </c>
      <c r="O128" s="14">
        <v>0</v>
      </c>
      <c r="P128" s="14">
        <f t="shared" si="441"/>
        <v>0</v>
      </c>
      <c r="Q128" s="14">
        <f>IFERROR(VLOOKUP($A128,ConEnroll!$A$7:$S$337,10,0),0)</f>
        <v>8126.25</v>
      </c>
      <c r="R128" s="14">
        <f t="shared" si="475"/>
        <v>15.30367231638418</v>
      </c>
      <c r="S128" s="14">
        <f t="shared" si="442"/>
        <v>42110.474999999999</v>
      </c>
      <c r="T128" s="14">
        <f t="shared" si="476"/>
        <v>79.304096045197738</v>
      </c>
      <c r="U128" s="14">
        <f t="shared" si="443"/>
        <v>7028185.2927771676</v>
      </c>
      <c r="V128" s="14">
        <f t="shared" si="477"/>
        <v>13235.75384703798</v>
      </c>
      <c r="W128" s="42"/>
      <c r="X128" s="14">
        <f>IFERROR(VLOOKUP($A128,HouseFY22!$A$6:$AJ$528,28,0),0)</f>
        <v>6062533.0982680004</v>
      </c>
      <c r="Y128" s="14">
        <f t="shared" si="478"/>
        <v>11417.199808414314</v>
      </c>
      <c r="Z128" s="14">
        <f>IFERROR(VLOOKUP($A128,Compens80percent!$A$13:$M$560,12,0),0)</f>
        <v>0</v>
      </c>
      <c r="AA128" s="14">
        <f t="shared" si="478"/>
        <v>0</v>
      </c>
      <c r="AB128" s="14">
        <f t="shared" si="479"/>
        <v>6062533.0982680004</v>
      </c>
      <c r="AC128" s="14">
        <f t="shared" si="478"/>
        <v>11417.199808414314</v>
      </c>
      <c r="AD128" s="14">
        <f>IFERROR(VLOOKUP(A128,SpecEd22!$A$21:$Z$550,14,0),0)</f>
        <v>1185343.4747956782</v>
      </c>
      <c r="AE128" s="14">
        <f t="shared" si="480"/>
        <v>2232.2852632686972</v>
      </c>
      <c r="AF128" s="14">
        <f>IFERROR(VLOOKUP($A128,ECFE!$A$16:$AB$348,8,0),0)</f>
        <v>34663.909500000002</v>
      </c>
      <c r="AG128" s="14">
        <f t="shared" si="481"/>
        <v>65.280432203389836</v>
      </c>
      <c r="AH128" s="14">
        <f>IFERROR(VLOOKUP(A128,ParaFY19!$A$21:$Z$543,7,0),0)</f>
        <v>3528</v>
      </c>
      <c r="AI128" s="14">
        <f t="shared" si="482"/>
        <v>6.6440677966101696</v>
      </c>
      <c r="AJ128" s="14">
        <f>IFERROR(VLOOKUP(A128,ConEnroll!$A$7:$S$341,13,0),0)</f>
        <v>10157.8125</v>
      </c>
      <c r="AK128" s="14">
        <f t="shared" si="483"/>
        <v>19.129590395480225</v>
      </c>
      <c r="AL128" s="14">
        <f t="shared" si="439"/>
        <v>48349.722000000002</v>
      </c>
      <c r="AM128" s="14">
        <f t="shared" si="484"/>
        <v>91.05409039548023</v>
      </c>
      <c r="AN128" s="14">
        <f t="shared" si="485"/>
        <v>7296226.2950636791</v>
      </c>
      <c r="AO128" s="14">
        <f t="shared" si="486"/>
        <v>13740.539162078492</v>
      </c>
      <c r="AP128" s="62"/>
      <c r="AQ128" s="14">
        <f t="shared" si="440"/>
        <v>462.87017867231771</v>
      </c>
      <c r="AR128" s="14">
        <f t="shared" si="444"/>
        <v>30.165142017910057</v>
      </c>
      <c r="AS128" s="14">
        <f t="shared" si="445"/>
        <v>11.749994350282492</v>
      </c>
      <c r="AT128" s="14">
        <f t="shared" si="487"/>
        <v>504.78531504051023</v>
      </c>
      <c r="AU128" s="37">
        <f t="shared" si="446"/>
        <v>3.8138010186210568E-2</v>
      </c>
      <c r="AV128" s="42"/>
      <c r="AW128" s="14" t="str">
        <f>IFERROR(VLOOKUP($A128,#REF!,27,0),"0")</f>
        <v>0</v>
      </c>
      <c r="AX128" s="14">
        <f t="shared" si="488"/>
        <v>0</v>
      </c>
      <c r="AY128" s="14" t="str">
        <f>IFERROR(VLOOKUP($A128,SpecEd22!#REF!,23,0)," ")</f>
        <v xml:space="preserve"> </v>
      </c>
      <c r="AZ128" s="14" t="e">
        <f t="shared" si="489"/>
        <v>#VALUE!</v>
      </c>
      <c r="BA128" s="14">
        <f>IFERROR(VLOOKUP($A128,ECFE!#REF!,23,0),0)</f>
        <v>0</v>
      </c>
      <c r="BB128" s="14">
        <f t="shared" si="490"/>
        <v>0</v>
      </c>
      <c r="BC128" s="14">
        <f>IFERROR(VLOOKUP($A128,#REF!,17,0),0)</f>
        <v>0</v>
      </c>
      <c r="BD128" s="14">
        <f t="shared" si="491"/>
        <v>0</v>
      </c>
      <c r="BE128" s="14">
        <f>IFERROR(VLOOKUP($A128,#REF!,9,0),0)</f>
        <v>0</v>
      </c>
      <c r="BF128" s="14">
        <f t="shared" si="492"/>
        <v>0</v>
      </c>
      <c r="BG128" s="14">
        <v>0</v>
      </c>
      <c r="BH128" s="14">
        <f t="shared" si="493"/>
        <v>0</v>
      </c>
      <c r="BI128" s="14">
        <f>IFERROR(VLOOKUP($A128,ConEnroll!$A$8:$S$601,15,0),0)</f>
        <v>-31</v>
      </c>
      <c r="BJ128" s="14">
        <f t="shared" si="494"/>
        <v>-5.8380414312617701E-2</v>
      </c>
      <c r="BK128" s="14">
        <f t="shared" si="495"/>
        <v>-31</v>
      </c>
      <c r="BL128" s="14">
        <f t="shared" si="496"/>
        <v>-5.8380414312617701E-2</v>
      </c>
      <c r="BM128" s="14" t="e">
        <f t="shared" si="497"/>
        <v>#VALUE!</v>
      </c>
      <c r="BN128" s="14" t="e">
        <f t="shared" si="498"/>
        <v>#VALUE!</v>
      </c>
      <c r="BO128" s="42"/>
      <c r="BP128" s="14">
        <f t="shared" si="447"/>
        <v>11417.199808414314</v>
      </c>
      <c r="BQ128" s="14" t="e">
        <f t="shared" si="448"/>
        <v>#VALUE!</v>
      </c>
      <c r="BR128" s="14">
        <f t="shared" si="499"/>
        <v>91.112470809792853</v>
      </c>
      <c r="BS128" s="14" t="e">
        <f t="shared" si="449"/>
        <v>#VALUE!</v>
      </c>
      <c r="BT128" s="37" t="e">
        <f t="shared" si="450"/>
        <v>#VALUE!</v>
      </c>
      <c r="BU128" s="41"/>
      <c r="BV128" s="14" t="str">
        <f>IFERROR(VLOOKUP($A128,#REF!,27,0),"0")</f>
        <v>0</v>
      </c>
      <c r="BW128" s="14">
        <f t="shared" si="500"/>
        <v>0</v>
      </c>
      <c r="BX128" s="14" t="str">
        <f>IFERROR(VLOOKUP($A128,SpecEd22!$Z$22:$AV$606,59,0)," ")</f>
        <v xml:space="preserve"> </v>
      </c>
      <c r="BY128" s="14" t="e">
        <f t="shared" si="501"/>
        <v>#VALUE!</v>
      </c>
      <c r="BZ128" s="14">
        <f>IFERROR(VLOOKUP($A128,ECFE!#REF!,25,0),0)</f>
        <v>0</v>
      </c>
      <c r="CA128" s="14">
        <f t="shared" si="502"/>
        <v>0</v>
      </c>
      <c r="CB128" s="14">
        <f>IFERROR(VLOOKUP($A128,#REF!,17,0),0)</f>
        <v>0</v>
      </c>
      <c r="CC128" s="14">
        <f t="shared" si="503"/>
        <v>0</v>
      </c>
      <c r="CD128" s="14">
        <f>IFERROR(VLOOKUP($A128,#REF!,9,0),0)</f>
        <v>0</v>
      </c>
      <c r="CE128" s="14">
        <f t="shared" si="504"/>
        <v>0</v>
      </c>
      <c r="CF128" s="14">
        <v>0</v>
      </c>
      <c r="CG128" s="14">
        <f t="shared" si="505"/>
        <v>0</v>
      </c>
      <c r="CH128" s="14">
        <f>IFERROR(VLOOKUP($A128,ConEnroll!$A$8:$S$601,15,0),0)</f>
        <v>-31</v>
      </c>
      <c r="CI128" s="14">
        <f t="shared" si="506"/>
        <v>-5.8380414312617701E-2</v>
      </c>
      <c r="CJ128" s="14">
        <f t="shared" si="507"/>
        <v>-31</v>
      </c>
      <c r="CK128" s="14">
        <f t="shared" si="508"/>
        <v>-5.8380414312617701E-2</v>
      </c>
      <c r="CL128" s="14" t="e">
        <f t="shared" si="509"/>
        <v>#VALUE!</v>
      </c>
      <c r="CM128" s="14" t="e">
        <f t="shared" si="510"/>
        <v>#VALUE!</v>
      </c>
      <c r="CN128" s="42"/>
      <c r="CO128" s="14">
        <f t="shared" si="451"/>
        <v>-10954.329629741997</v>
      </c>
      <c r="CP128" s="14" t="e">
        <f t="shared" si="452"/>
        <v>#VALUE!</v>
      </c>
      <c r="CQ128" s="14">
        <f t="shared" si="453"/>
        <v>-79.362476459510361</v>
      </c>
      <c r="CR128" s="14" t="e">
        <f t="shared" si="454"/>
        <v>#VALUE!</v>
      </c>
      <c r="CS128" s="37" t="e">
        <f t="shared" si="455"/>
        <v>#VALUE!</v>
      </c>
      <c r="CT128" s="239"/>
      <c r="CU128" s="239"/>
      <c r="CV128" s="468"/>
      <c r="CW128" s="14">
        <f>IFERROR(VLOOKUP($A128,BaseFY23!$A$7:$AK$527,6,0),0)</f>
        <v>527.26822800000002</v>
      </c>
      <c r="CX128" s="14">
        <f>IFERROR(VLOOKUP($A128,BaseFY23!$A$7:$AN$528,28,0),0)</f>
        <v>5726373.1771649998</v>
      </c>
      <c r="CY128" s="14">
        <f t="shared" si="511"/>
        <v>10860.455595600575</v>
      </c>
      <c r="CZ128" s="14">
        <f>IFERROR(VLOOKUP($A128,SpecEd23!$A$21:$BB$605,23,0)," ")</f>
        <v>1110718.0547878612</v>
      </c>
      <c r="DA128" s="14">
        <f t="shared" si="512"/>
        <v>2106.5522172670362</v>
      </c>
      <c r="DB128" s="14">
        <f>IFERROR(VLOOKUP($A128,ECFE!$A$16:$AB$347,7,0),0)</f>
        <v>33984.224999999999</v>
      </c>
      <c r="DC128" s="14">
        <f t="shared" si="513"/>
        <v>64.453390504690148</v>
      </c>
      <c r="DD128" s="14">
        <v>0</v>
      </c>
      <c r="DE128" s="14">
        <f t="shared" si="514"/>
        <v>0</v>
      </c>
      <c r="DF128" s="14">
        <f>IFERROR(VLOOKUP($A128,ConEnroll!$A$7:$S$338,10,0),0)</f>
        <v>8126.25</v>
      </c>
      <c r="DG128" s="14">
        <f t="shared" si="515"/>
        <v>15.411984960337872</v>
      </c>
      <c r="DH128" s="14">
        <f t="shared" si="456"/>
        <v>42110.474999999999</v>
      </c>
      <c r="DI128" s="14">
        <f t="shared" si="516"/>
        <v>79.865375465028009</v>
      </c>
      <c r="DJ128" s="14">
        <f t="shared" si="457"/>
        <v>6879201.7069528606</v>
      </c>
      <c r="DK128" s="14">
        <f t="shared" si="517"/>
        <v>13046.873188332638</v>
      </c>
      <c r="DL128" s="42"/>
      <c r="DM128" s="14">
        <f>IFERROR(VLOOKUP($A128,HouseFY23!$A$7:$AJ$528,28,0),0)</f>
        <v>6072938.2084039999</v>
      </c>
      <c r="DN128" s="14">
        <f t="shared" si="518"/>
        <v>11517.739711796175</v>
      </c>
      <c r="DO128" s="14">
        <f>IFERROR(VLOOKUP($A128,Compens80percent!$A$13:$M$560,12,0),0)</f>
        <v>0</v>
      </c>
      <c r="DP128" s="14">
        <f t="shared" si="518"/>
        <v>0</v>
      </c>
      <c r="DQ128" s="14">
        <f t="shared" si="519"/>
        <v>6072938.2084039999</v>
      </c>
      <c r="DR128" s="14">
        <f t="shared" si="520"/>
        <v>11436.795119404896</v>
      </c>
      <c r="DS128" s="14">
        <f>IFERROR(VLOOKUP($A128,SpecEd23!$A$21:$Z$550,14,0),0)</f>
        <v>1141020.3742667111</v>
      </c>
      <c r="DT128" s="14">
        <f t="shared" si="521"/>
        <v>2164.0226239209524</v>
      </c>
      <c r="DU128" s="14">
        <f>IFERROR(VLOOKUP($A128,ECFE!$A$16:$AB$347,9,0),0)</f>
        <v>35357.187689999999</v>
      </c>
      <c r="DV128" s="14">
        <f t="shared" si="522"/>
        <v>67.057307481079619</v>
      </c>
      <c r="DW128" s="14">
        <f>IFERROR(VLOOKUP($A128,ParaFY19!$A$21:$Z$543,7,0),0)</f>
        <v>3528</v>
      </c>
      <c r="DX128" s="14">
        <f t="shared" si="523"/>
        <v>6.6910915785352421</v>
      </c>
      <c r="DY128" s="14">
        <f>IFERROR(VLOOKUP($A128,ConEnroll!$A$7:$S$341,13,0),0)</f>
        <v>10157.8125</v>
      </c>
      <c r="DZ128" s="14">
        <f t="shared" si="524"/>
        <v>19.264981200422341</v>
      </c>
      <c r="EA128" s="14">
        <f t="shared" si="458"/>
        <v>49043.000189999999</v>
      </c>
      <c r="EB128" s="14">
        <f t="shared" si="525"/>
        <v>93.013380260037209</v>
      </c>
      <c r="EC128" s="14">
        <f t="shared" si="459"/>
        <v>7263001.582860711</v>
      </c>
      <c r="ED128" s="14">
        <f t="shared" si="526"/>
        <v>13774.775715977165</v>
      </c>
      <c r="EE128" s="62"/>
      <c r="EF128" s="14">
        <f t="shared" si="460"/>
        <v>657.28411619560029</v>
      </c>
      <c r="EG128" s="14">
        <f t="shared" si="461"/>
        <v>57.470406653916143</v>
      </c>
      <c r="EH128" s="14">
        <f t="shared" si="462"/>
        <v>13.1480047950092</v>
      </c>
      <c r="EI128" s="14">
        <f t="shared" si="527"/>
        <v>727.90252764452566</v>
      </c>
      <c r="EJ128" s="37">
        <f t="shared" si="463"/>
        <v>5.5791339207271778E-2</v>
      </c>
      <c r="EK128" s="42"/>
      <c r="EL128" s="14" t="str">
        <f>IFERROR(VLOOKUP($A128,#REF!,27,0),"0")</f>
        <v>0</v>
      </c>
      <c r="EM128" s="14">
        <f t="shared" si="528"/>
        <v>0</v>
      </c>
      <c r="EN128" s="14" t="str">
        <f>IFERROR(VLOOKUP($A128,SpecEd23!#REF!,23,0)," ")</f>
        <v xml:space="preserve"> </v>
      </c>
      <c r="EO128" s="14" t="e">
        <f t="shared" si="529"/>
        <v>#VALUE!</v>
      </c>
      <c r="EP128" s="14">
        <f>IFERROR(VLOOKUP($A128,ECFE!#REF!,24,0),0)</f>
        <v>0</v>
      </c>
      <c r="EQ128" s="14">
        <f t="shared" si="530"/>
        <v>0</v>
      </c>
      <c r="ER128" s="14">
        <f>IFERROR(VLOOKUP($A128,#REF!,30,0),0)</f>
        <v>0</v>
      </c>
      <c r="ES128" s="14">
        <f t="shared" si="531"/>
        <v>0</v>
      </c>
      <c r="ET128" s="14">
        <f>IFERROR(VLOOKUP($A128,#REF!,12,0),0)</f>
        <v>0</v>
      </c>
      <c r="EU128" s="14">
        <f t="shared" si="532"/>
        <v>0</v>
      </c>
      <c r="EV128" s="14">
        <v>0</v>
      </c>
      <c r="EW128" s="14">
        <f t="shared" si="533"/>
        <v>0</v>
      </c>
      <c r="EX128" s="14">
        <f>IFERROR(VLOOKUP($A128,ConEnroll!$A$8:$S$601,16,0),0)</f>
        <v>288</v>
      </c>
      <c r="EY128" s="14">
        <f t="shared" si="534"/>
        <v>0.54621155743144834</v>
      </c>
      <c r="EZ128" s="14">
        <f t="shared" si="535"/>
        <v>288</v>
      </c>
      <c r="FA128" s="14">
        <f t="shared" si="536"/>
        <v>0.54621155743144834</v>
      </c>
      <c r="FB128" s="14" t="e">
        <f t="shared" si="537"/>
        <v>#VALUE!</v>
      </c>
      <c r="FC128" s="14" t="e">
        <f t="shared" si="538"/>
        <v>#VALUE!</v>
      </c>
      <c r="FD128" s="62"/>
      <c r="FE128" s="14">
        <f t="shared" si="464"/>
        <v>11517.739711796175</v>
      </c>
      <c r="FF128" s="14" t="e">
        <f t="shared" si="465"/>
        <v>#VALUE!</v>
      </c>
      <c r="FG128" s="14">
        <f t="shared" si="539"/>
        <v>92.467168702605761</v>
      </c>
      <c r="FH128" s="14" t="e">
        <f t="shared" si="466"/>
        <v>#VALUE!</v>
      </c>
      <c r="FI128" s="37" t="e">
        <f t="shared" si="467"/>
        <v>#VALUE!</v>
      </c>
      <c r="FJ128" s="12"/>
      <c r="FK128" s="14" t="str">
        <f>IFERROR(VLOOKUP($A128,#REF!,27,0),"0")</f>
        <v>0</v>
      </c>
      <c r="FL128" s="14">
        <f t="shared" si="540"/>
        <v>0</v>
      </c>
      <c r="FM128" s="14" t="str">
        <f>IFERROR(VLOOKUP($A128,SpecEd23!$X$22:$Y$610,59,0)," ")</f>
        <v xml:space="preserve"> </v>
      </c>
      <c r="FN128" s="14" t="e">
        <f t="shared" si="541"/>
        <v>#VALUE!</v>
      </c>
      <c r="FO128" s="14">
        <f>IFERROR(VLOOKUP($A128,ECFE!#REF!,26,0),0)</f>
        <v>0</v>
      </c>
      <c r="FP128" s="14">
        <f t="shared" si="542"/>
        <v>0</v>
      </c>
      <c r="FQ128" s="14">
        <f>IFERROR(VLOOKUP($A128,#REF!,16,0),0)</f>
        <v>0</v>
      </c>
      <c r="FR128" s="14">
        <f t="shared" si="543"/>
        <v>0</v>
      </c>
      <c r="FS128" s="14">
        <f>IFERROR(VLOOKUP($A128,#REF!,12,0),0)</f>
        <v>0</v>
      </c>
      <c r="FT128" s="14">
        <f t="shared" si="544"/>
        <v>0</v>
      </c>
      <c r="FU128" s="14">
        <v>0</v>
      </c>
      <c r="FV128" s="14">
        <f t="shared" si="545"/>
        <v>0</v>
      </c>
      <c r="FW128" s="14">
        <f>IFERROR(VLOOKUP($A128,ConEnroll!$A$8:$S$601,16,0),0)</f>
        <v>288</v>
      </c>
      <c r="FX128" s="14">
        <f t="shared" si="546"/>
        <v>0.54621155743144834</v>
      </c>
      <c r="FY128" s="14">
        <f t="shared" si="547"/>
        <v>288</v>
      </c>
      <c r="FZ128" s="14">
        <f t="shared" si="548"/>
        <v>0.54621155743144834</v>
      </c>
      <c r="GA128" s="14" t="e">
        <f t="shared" si="549"/>
        <v>#VALUE!</v>
      </c>
      <c r="GB128" s="14" t="e">
        <f t="shared" si="550"/>
        <v>#VALUE!</v>
      </c>
      <c r="GC128" s="39"/>
      <c r="GD128" s="14">
        <f t="shared" si="468"/>
        <v>-10860.455595600575</v>
      </c>
      <c r="GE128" s="14" t="e">
        <f t="shared" si="469"/>
        <v>#VALUE!</v>
      </c>
      <c r="GF128" s="14">
        <f t="shared" si="470"/>
        <v>-79.319163907596561</v>
      </c>
      <c r="GG128" s="14" t="e">
        <f t="shared" si="471"/>
        <v>#VALUE!</v>
      </c>
      <c r="GH128" s="37" t="e">
        <f t="shared" si="472"/>
        <v>#VALUE!</v>
      </c>
    </row>
    <row r="129" spans="1:190" ht="12.5" x14ac:dyDescent="0.25">
      <c r="A129" s="67">
        <v>323</v>
      </c>
      <c r="B129" s="35">
        <v>2</v>
      </c>
      <c r="C129" s="14">
        <v>6</v>
      </c>
      <c r="D129" s="14"/>
      <c r="E129" s="14"/>
      <c r="F129" s="35" t="s">
        <v>2481</v>
      </c>
      <c r="G129" s="41"/>
      <c r="H129" s="14">
        <f>IFERROR(VLOOKUP($A129,BaseFY22!$A$7:$AK$528,6,0),0)</f>
        <v>27</v>
      </c>
      <c r="I129" s="14">
        <f>IFERROR(VLOOKUP($A129,BaseFY22!$A$7:$AK$528,28,0),0)</f>
        <v>309142.5</v>
      </c>
      <c r="J129" s="14">
        <f t="shared" si="473"/>
        <v>11449.722222222223</v>
      </c>
      <c r="K129" s="14">
        <f>IFERROR(VLOOKUP($A129,SpecEd22!$A$21:$BB$605,24,0)," ")</f>
        <v>-27515.544097251746</v>
      </c>
      <c r="L129" s="14">
        <f t="shared" si="474"/>
        <v>-1019.0942258241388</v>
      </c>
      <c r="M129" s="14">
        <f>IFERROR(VLOOKUP($A129,ECFE!$A$16:$AB$347,7,0),0)</f>
        <v>0</v>
      </c>
      <c r="N129" s="14">
        <f t="shared" si="441"/>
        <v>0</v>
      </c>
      <c r="O129" s="14">
        <v>0</v>
      </c>
      <c r="P129" s="14">
        <f t="shared" si="441"/>
        <v>0</v>
      </c>
      <c r="Q129" s="14">
        <f>IFERROR(VLOOKUP($A129,ConEnroll!$A$7:$S$337,10,0),0)</f>
        <v>0</v>
      </c>
      <c r="R129" s="14">
        <f t="shared" si="475"/>
        <v>0</v>
      </c>
      <c r="S129" s="14">
        <f t="shared" si="442"/>
        <v>0</v>
      </c>
      <c r="T129" s="14">
        <f t="shared" si="476"/>
        <v>0</v>
      </c>
      <c r="U129" s="14">
        <f t="shared" si="443"/>
        <v>281626.95590274828</v>
      </c>
      <c r="V129" s="14">
        <f t="shared" si="477"/>
        <v>10430.627996398085</v>
      </c>
      <c r="W129" s="42"/>
      <c r="X129" s="14">
        <f>IFERROR(VLOOKUP($A129,HouseFY22!$A$6:$AJ$528,28,0),0)</f>
        <v>313271.5</v>
      </c>
      <c r="Y129" s="14">
        <f t="shared" si="478"/>
        <v>11602.648148148148</v>
      </c>
      <c r="Z129" s="14">
        <f>IFERROR(VLOOKUP($A129,Compens80percent!$A$13:$M$560,12,0),0)</f>
        <v>0</v>
      </c>
      <c r="AA129" s="14">
        <f t="shared" si="478"/>
        <v>0</v>
      </c>
      <c r="AB129" s="14">
        <f t="shared" si="479"/>
        <v>313271.5</v>
      </c>
      <c r="AC129" s="14">
        <f t="shared" si="478"/>
        <v>11602.648148148148</v>
      </c>
      <c r="AD129" s="14">
        <f>IFERROR(VLOOKUP(A129,SpecEd22!$A$21:$Z$550,14,0),0)</f>
        <v>-26768.68797989648</v>
      </c>
      <c r="AE129" s="14">
        <f t="shared" si="480"/>
        <v>-991.43288814431412</v>
      </c>
      <c r="AF129" s="14">
        <f>IFERROR(VLOOKUP($A129,ECFE!$A$16:$AB$348,8,0),0)</f>
        <v>0</v>
      </c>
      <c r="AG129" s="14">
        <f t="shared" si="481"/>
        <v>0</v>
      </c>
      <c r="AH129" s="14">
        <f>IFERROR(VLOOKUP(A129,ParaFY19!$A$21:$Z$543,7,0),0)</f>
        <v>0</v>
      </c>
      <c r="AI129" s="14">
        <f t="shared" si="482"/>
        <v>0</v>
      </c>
      <c r="AJ129" s="14">
        <f>IFERROR(VLOOKUP(A129,ConEnroll!$A$7:$S$341,13,0),0)</f>
        <v>0</v>
      </c>
      <c r="AK129" s="14">
        <f t="shared" si="483"/>
        <v>0</v>
      </c>
      <c r="AL129" s="14">
        <f t="shared" si="439"/>
        <v>0</v>
      </c>
      <c r="AM129" s="14">
        <f t="shared" si="484"/>
        <v>0</v>
      </c>
      <c r="AN129" s="14">
        <f t="shared" si="485"/>
        <v>286502.81202010351</v>
      </c>
      <c r="AO129" s="14">
        <f t="shared" si="486"/>
        <v>10611.215260003833</v>
      </c>
      <c r="AP129" s="62"/>
      <c r="AQ129" s="14">
        <f t="shared" si="440"/>
        <v>152.92592592592518</v>
      </c>
      <c r="AR129" s="14">
        <f t="shared" si="444"/>
        <v>27.661337679824669</v>
      </c>
      <c r="AS129" s="14">
        <f t="shared" si="445"/>
        <v>0</v>
      </c>
      <c r="AT129" s="14">
        <f t="shared" si="487"/>
        <v>180.58726360574985</v>
      </c>
      <c r="AU129" s="37">
        <f t="shared" si="446"/>
        <v>1.7313172674560961E-2</v>
      </c>
      <c r="AV129" s="42"/>
      <c r="AW129" s="14" t="str">
        <f>IFERROR(VLOOKUP($A129,#REF!,27,0),"0")</f>
        <v>0</v>
      </c>
      <c r="AX129" s="14">
        <f t="shared" si="488"/>
        <v>0</v>
      </c>
      <c r="AY129" s="14" t="str">
        <f>IFERROR(VLOOKUP($A129,SpecEd22!#REF!,23,0)," ")</f>
        <v xml:space="preserve"> </v>
      </c>
      <c r="AZ129" s="14" t="e">
        <f t="shared" si="489"/>
        <v>#VALUE!</v>
      </c>
      <c r="BA129" s="14">
        <f>IFERROR(VLOOKUP($A129,ECFE!#REF!,23,0),0)</f>
        <v>0</v>
      </c>
      <c r="BB129" s="14">
        <f t="shared" si="490"/>
        <v>0</v>
      </c>
      <c r="BC129" s="14">
        <f>IFERROR(VLOOKUP($A129,#REF!,17,0),0)</f>
        <v>0</v>
      </c>
      <c r="BD129" s="14">
        <f t="shared" si="491"/>
        <v>0</v>
      </c>
      <c r="BE129" s="14">
        <f>IFERROR(VLOOKUP($A129,#REF!,9,0),0)</f>
        <v>0</v>
      </c>
      <c r="BF129" s="14">
        <f t="shared" si="492"/>
        <v>0</v>
      </c>
      <c r="BG129" s="14">
        <v>0</v>
      </c>
      <c r="BH129" s="14">
        <f t="shared" si="493"/>
        <v>0</v>
      </c>
      <c r="BI129" s="14">
        <f>IFERROR(VLOOKUP($A129,ConEnroll!$A$8:$S$601,15,0),0)</f>
        <v>0</v>
      </c>
      <c r="BJ129" s="14">
        <f t="shared" si="494"/>
        <v>0</v>
      </c>
      <c r="BK129" s="14">
        <f t="shared" si="495"/>
        <v>0</v>
      </c>
      <c r="BL129" s="14">
        <f t="shared" si="496"/>
        <v>0</v>
      </c>
      <c r="BM129" s="14" t="e">
        <f t="shared" si="497"/>
        <v>#VALUE!</v>
      </c>
      <c r="BN129" s="14" t="e">
        <f t="shared" si="498"/>
        <v>#VALUE!</v>
      </c>
      <c r="BO129" s="42"/>
      <c r="BP129" s="14">
        <f t="shared" si="447"/>
        <v>11602.648148148148</v>
      </c>
      <c r="BQ129" s="14" t="e">
        <f t="shared" si="448"/>
        <v>#VALUE!</v>
      </c>
      <c r="BR129" s="14">
        <f t="shared" si="499"/>
        <v>0</v>
      </c>
      <c r="BS129" s="14" t="e">
        <f t="shared" si="449"/>
        <v>#VALUE!</v>
      </c>
      <c r="BT129" s="37" t="e">
        <f t="shared" si="450"/>
        <v>#VALUE!</v>
      </c>
      <c r="BU129" s="41"/>
      <c r="BV129" s="14" t="str">
        <f>IFERROR(VLOOKUP($A129,#REF!,27,0),"0")</f>
        <v>0</v>
      </c>
      <c r="BW129" s="14">
        <f t="shared" si="500"/>
        <v>0</v>
      </c>
      <c r="BX129" s="14" t="str">
        <f>IFERROR(VLOOKUP($A129,SpecEd22!$Z$22:$AV$606,59,0)," ")</f>
        <v xml:space="preserve"> </v>
      </c>
      <c r="BY129" s="14" t="e">
        <f t="shared" si="501"/>
        <v>#VALUE!</v>
      </c>
      <c r="BZ129" s="14">
        <f>IFERROR(VLOOKUP($A129,ECFE!#REF!,25,0),0)</f>
        <v>0</v>
      </c>
      <c r="CA129" s="14">
        <f t="shared" si="502"/>
        <v>0</v>
      </c>
      <c r="CB129" s="14">
        <f>IFERROR(VLOOKUP($A129,#REF!,17,0),0)</f>
        <v>0</v>
      </c>
      <c r="CC129" s="14">
        <f t="shared" si="503"/>
        <v>0</v>
      </c>
      <c r="CD129" s="14">
        <f>IFERROR(VLOOKUP($A129,#REF!,9,0),0)</f>
        <v>0</v>
      </c>
      <c r="CE129" s="14">
        <f t="shared" si="504"/>
        <v>0</v>
      </c>
      <c r="CF129" s="14">
        <v>0</v>
      </c>
      <c r="CG129" s="14">
        <f t="shared" si="505"/>
        <v>0</v>
      </c>
      <c r="CH129" s="14">
        <f>IFERROR(VLOOKUP($A129,ConEnroll!$A$8:$S$601,15,0),0)</f>
        <v>0</v>
      </c>
      <c r="CI129" s="14">
        <f t="shared" si="506"/>
        <v>0</v>
      </c>
      <c r="CJ129" s="14">
        <f t="shared" si="507"/>
        <v>0</v>
      </c>
      <c r="CK129" s="14">
        <f t="shared" si="508"/>
        <v>0</v>
      </c>
      <c r="CL129" s="14" t="e">
        <f t="shared" si="509"/>
        <v>#VALUE!</v>
      </c>
      <c r="CM129" s="14" t="e">
        <f t="shared" si="510"/>
        <v>#VALUE!</v>
      </c>
      <c r="CN129" s="42"/>
      <c r="CO129" s="14">
        <f t="shared" si="451"/>
        <v>-11449.722222222223</v>
      </c>
      <c r="CP129" s="14" t="e">
        <f t="shared" si="452"/>
        <v>#VALUE!</v>
      </c>
      <c r="CQ129" s="14">
        <f t="shared" si="453"/>
        <v>0</v>
      </c>
      <c r="CR129" s="14" t="e">
        <f t="shared" si="454"/>
        <v>#VALUE!</v>
      </c>
      <c r="CS129" s="37" t="e">
        <f t="shared" si="455"/>
        <v>#VALUE!</v>
      </c>
      <c r="CT129" s="239"/>
      <c r="CU129" s="239"/>
      <c r="CV129" s="468"/>
      <c r="CW129" s="14">
        <f>IFERROR(VLOOKUP($A129,BaseFY23!$A$7:$AK$527,6,0),0)</f>
        <v>25</v>
      </c>
      <c r="CX129" s="14">
        <f>IFERROR(VLOOKUP($A129,BaseFY23!$A$7:$AN$528,28,0),0)</f>
        <v>292196.25</v>
      </c>
      <c r="CY129" s="14">
        <f t="shared" si="511"/>
        <v>11687.85</v>
      </c>
      <c r="CZ129" s="14">
        <f>IFERROR(VLOOKUP($A129,SpecEd23!$A$21:$BB$605,23,0)," ")</f>
        <v>-27251.687358569299</v>
      </c>
      <c r="DA129" s="14">
        <f t="shared" si="512"/>
        <v>-1090.0674943427721</v>
      </c>
      <c r="DB129" s="14">
        <f>IFERROR(VLOOKUP($A129,ECFE!$A$16:$AB$347,7,0),0)</f>
        <v>0</v>
      </c>
      <c r="DC129" s="14">
        <f t="shared" si="513"/>
        <v>0</v>
      </c>
      <c r="DD129" s="14">
        <v>0</v>
      </c>
      <c r="DE129" s="14">
        <f t="shared" si="514"/>
        <v>0</v>
      </c>
      <c r="DF129" s="14">
        <f>IFERROR(VLOOKUP($A129,ConEnroll!$A$7:$S$338,10,0),0)</f>
        <v>0</v>
      </c>
      <c r="DG129" s="14">
        <f t="shared" si="515"/>
        <v>0</v>
      </c>
      <c r="DH129" s="14">
        <f t="shared" si="456"/>
        <v>0</v>
      </c>
      <c r="DI129" s="14">
        <f t="shared" si="516"/>
        <v>0</v>
      </c>
      <c r="DJ129" s="14">
        <f t="shared" si="457"/>
        <v>264944.5626414307</v>
      </c>
      <c r="DK129" s="14">
        <f t="shared" si="517"/>
        <v>10597.782505657227</v>
      </c>
      <c r="DL129" s="42"/>
      <c r="DM129" s="14">
        <f>IFERROR(VLOOKUP($A129,HouseFY23!$A$7:$AJ$528,28,0),0)</f>
        <v>300114.25</v>
      </c>
      <c r="DN129" s="14">
        <f t="shared" si="518"/>
        <v>12004.57</v>
      </c>
      <c r="DO129" s="14">
        <f>IFERROR(VLOOKUP($A129,Compens80percent!$A$13:$M$560,12,0),0)</f>
        <v>0</v>
      </c>
      <c r="DP129" s="14">
        <f t="shared" si="518"/>
        <v>0</v>
      </c>
      <c r="DQ129" s="14">
        <f t="shared" si="519"/>
        <v>300114.25</v>
      </c>
      <c r="DR129" s="14">
        <f t="shared" si="520"/>
        <v>11115.342592592593</v>
      </c>
      <c r="DS129" s="14">
        <f>IFERROR(VLOOKUP($A129,SpecEd23!$A$21:$Z$550,14,0),0)</f>
        <v>-25594.745909498863</v>
      </c>
      <c r="DT129" s="14">
        <f t="shared" si="521"/>
        <v>-1023.7898363799545</v>
      </c>
      <c r="DU129" s="14">
        <f>IFERROR(VLOOKUP($A129,ECFE!$A$16:$AB$347,9,0),0)</f>
        <v>0</v>
      </c>
      <c r="DV129" s="14">
        <f t="shared" si="522"/>
        <v>0</v>
      </c>
      <c r="DW129" s="14">
        <f>IFERROR(VLOOKUP($A129,ParaFY19!$A$21:$Z$543,7,0),0)</f>
        <v>0</v>
      </c>
      <c r="DX129" s="14">
        <f t="shared" si="523"/>
        <v>0</v>
      </c>
      <c r="DY129" s="14">
        <f>IFERROR(VLOOKUP($A129,ConEnroll!$A$7:$S$341,13,0),0)</f>
        <v>0</v>
      </c>
      <c r="DZ129" s="14">
        <f t="shared" si="524"/>
        <v>0</v>
      </c>
      <c r="EA129" s="14">
        <f t="shared" si="458"/>
        <v>0</v>
      </c>
      <c r="EB129" s="14">
        <f t="shared" si="525"/>
        <v>0</v>
      </c>
      <c r="EC129" s="14">
        <f t="shared" si="459"/>
        <v>274519.50409050111</v>
      </c>
      <c r="ED129" s="14">
        <f t="shared" si="526"/>
        <v>10980.780163620044</v>
      </c>
      <c r="EE129" s="62"/>
      <c r="EF129" s="14">
        <f t="shared" si="460"/>
        <v>316.71999999999935</v>
      </c>
      <c r="EG129" s="14">
        <f t="shared" si="461"/>
        <v>66.277657962817557</v>
      </c>
      <c r="EH129" s="14">
        <f t="shared" si="462"/>
        <v>0</v>
      </c>
      <c r="EI129" s="14">
        <f t="shared" si="527"/>
        <v>382.9976579628169</v>
      </c>
      <c r="EJ129" s="37">
        <f t="shared" si="463"/>
        <v>3.6139414802895606E-2</v>
      </c>
      <c r="EK129" s="42"/>
      <c r="EL129" s="14" t="str">
        <f>IFERROR(VLOOKUP($A129,#REF!,27,0),"0")</f>
        <v>0</v>
      </c>
      <c r="EM129" s="14">
        <f t="shared" si="528"/>
        <v>0</v>
      </c>
      <c r="EN129" s="14" t="str">
        <f>IFERROR(VLOOKUP($A129,SpecEd23!#REF!,23,0)," ")</f>
        <v xml:space="preserve"> </v>
      </c>
      <c r="EO129" s="14" t="e">
        <f t="shared" si="529"/>
        <v>#VALUE!</v>
      </c>
      <c r="EP129" s="14">
        <f>IFERROR(VLOOKUP($A129,ECFE!#REF!,24,0),0)</f>
        <v>0</v>
      </c>
      <c r="EQ129" s="14">
        <f t="shared" si="530"/>
        <v>0</v>
      </c>
      <c r="ER129" s="14">
        <f>IFERROR(VLOOKUP($A129,#REF!,30,0),0)</f>
        <v>0</v>
      </c>
      <c r="ES129" s="14">
        <f t="shared" si="531"/>
        <v>0</v>
      </c>
      <c r="ET129" s="14">
        <f>IFERROR(VLOOKUP($A129,#REF!,12,0),0)</f>
        <v>0</v>
      </c>
      <c r="EU129" s="14">
        <f t="shared" si="532"/>
        <v>0</v>
      </c>
      <c r="EV129" s="14">
        <v>0</v>
      </c>
      <c r="EW129" s="14">
        <f t="shared" si="533"/>
        <v>0</v>
      </c>
      <c r="EX129" s="14">
        <f>IFERROR(VLOOKUP($A129,ConEnroll!$A$8:$S$601,16,0),0)</f>
        <v>0</v>
      </c>
      <c r="EY129" s="14">
        <f t="shared" si="534"/>
        <v>0</v>
      </c>
      <c r="EZ129" s="14">
        <f t="shared" si="535"/>
        <v>0</v>
      </c>
      <c r="FA129" s="14">
        <f t="shared" si="536"/>
        <v>0</v>
      </c>
      <c r="FB129" s="14" t="e">
        <f t="shared" si="537"/>
        <v>#VALUE!</v>
      </c>
      <c r="FC129" s="14" t="e">
        <f t="shared" si="538"/>
        <v>#VALUE!</v>
      </c>
      <c r="FD129" s="62"/>
      <c r="FE129" s="14">
        <f t="shared" si="464"/>
        <v>12004.57</v>
      </c>
      <c r="FF129" s="14" t="e">
        <f t="shared" si="465"/>
        <v>#VALUE!</v>
      </c>
      <c r="FG129" s="14">
        <f t="shared" si="539"/>
        <v>0</v>
      </c>
      <c r="FH129" s="14" t="e">
        <f t="shared" si="466"/>
        <v>#VALUE!</v>
      </c>
      <c r="FI129" s="37" t="e">
        <f t="shared" si="467"/>
        <v>#VALUE!</v>
      </c>
      <c r="FJ129" s="12"/>
      <c r="FK129" s="14" t="str">
        <f>IFERROR(VLOOKUP($A129,#REF!,27,0),"0")</f>
        <v>0</v>
      </c>
      <c r="FL129" s="14">
        <f t="shared" si="540"/>
        <v>0</v>
      </c>
      <c r="FM129" s="14" t="str">
        <f>IFERROR(VLOOKUP($A129,SpecEd23!$X$22:$Y$610,59,0)," ")</f>
        <v xml:space="preserve"> </v>
      </c>
      <c r="FN129" s="14" t="e">
        <f t="shared" si="541"/>
        <v>#VALUE!</v>
      </c>
      <c r="FO129" s="14">
        <f>IFERROR(VLOOKUP($A129,ECFE!#REF!,26,0),0)</f>
        <v>0</v>
      </c>
      <c r="FP129" s="14">
        <f t="shared" si="542"/>
        <v>0</v>
      </c>
      <c r="FQ129" s="14">
        <f>IFERROR(VLOOKUP($A129,#REF!,16,0),0)</f>
        <v>0</v>
      </c>
      <c r="FR129" s="14">
        <f t="shared" si="543"/>
        <v>0</v>
      </c>
      <c r="FS129" s="14">
        <f>IFERROR(VLOOKUP($A129,#REF!,12,0),0)</f>
        <v>0</v>
      </c>
      <c r="FT129" s="14">
        <f t="shared" si="544"/>
        <v>0</v>
      </c>
      <c r="FU129" s="14">
        <v>0</v>
      </c>
      <c r="FV129" s="14">
        <f t="shared" si="545"/>
        <v>0</v>
      </c>
      <c r="FW129" s="14">
        <f>IFERROR(VLOOKUP($A129,ConEnroll!$A$8:$S$601,16,0),0)</f>
        <v>0</v>
      </c>
      <c r="FX129" s="14">
        <f t="shared" si="546"/>
        <v>0</v>
      </c>
      <c r="FY129" s="14">
        <f t="shared" si="547"/>
        <v>0</v>
      </c>
      <c r="FZ129" s="14">
        <f t="shared" si="548"/>
        <v>0</v>
      </c>
      <c r="GA129" s="14" t="e">
        <f t="shared" si="549"/>
        <v>#VALUE!</v>
      </c>
      <c r="GB129" s="14" t="e">
        <f t="shared" si="550"/>
        <v>#VALUE!</v>
      </c>
      <c r="GC129" s="39"/>
      <c r="GD129" s="14">
        <f t="shared" si="468"/>
        <v>-11687.85</v>
      </c>
      <c r="GE129" s="14" t="e">
        <f t="shared" si="469"/>
        <v>#VALUE!</v>
      </c>
      <c r="GF129" s="14">
        <f t="shared" si="470"/>
        <v>0</v>
      </c>
      <c r="GG129" s="14" t="e">
        <f t="shared" si="471"/>
        <v>#VALUE!</v>
      </c>
      <c r="GH129" s="37" t="e">
        <f t="shared" si="472"/>
        <v>#VALUE!</v>
      </c>
    </row>
    <row r="130" spans="1:190" ht="12.5" x14ac:dyDescent="0.25">
      <c r="A130" s="67">
        <v>330</v>
      </c>
      <c r="B130" s="35">
        <v>1</v>
      </c>
      <c r="C130" s="14">
        <v>6</v>
      </c>
      <c r="D130" s="14"/>
      <c r="E130" s="14"/>
      <c r="F130" s="35" t="s">
        <v>2482</v>
      </c>
      <c r="G130" s="41"/>
      <c r="H130" s="14">
        <f>IFERROR(VLOOKUP($A130,BaseFY22!$A$7:$AK$528,6,0),0)</f>
        <v>252.4</v>
      </c>
      <c r="I130" s="14">
        <f>IFERROR(VLOOKUP($A130,BaseFY22!$A$7:$AK$528,28,0),0)</f>
        <v>3145772.75</v>
      </c>
      <c r="J130" s="14">
        <f t="shared" si="473"/>
        <v>12463.441957210776</v>
      </c>
      <c r="K130" s="14">
        <f>IFERROR(VLOOKUP($A130,SpecEd22!$A$21:$BB$605,24,0)," ")</f>
        <v>388631.02060947998</v>
      </c>
      <c r="L130" s="14">
        <f t="shared" si="474"/>
        <v>1539.7425539202852</v>
      </c>
      <c r="M130" s="14">
        <f>IFERROR(VLOOKUP($A130,ECFE!$A$16:$AB$347,7,0),0)</f>
        <v>22656.149999999998</v>
      </c>
      <c r="N130" s="14">
        <f t="shared" si="441"/>
        <v>89.762876386687793</v>
      </c>
      <c r="O130" s="14">
        <v>0</v>
      </c>
      <c r="P130" s="14">
        <f t="shared" si="441"/>
        <v>0</v>
      </c>
      <c r="Q130" s="14">
        <f>IFERROR(VLOOKUP($A130,ConEnroll!$A$7:$S$337,10,0),0)</f>
        <v>1887.39</v>
      </c>
      <c r="R130" s="14">
        <f t="shared" si="475"/>
        <v>7.4777733755942952</v>
      </c>
      <c r="S130" s="14">
        <f t="shared" si="442"/>
        <v>24543.539999999997</v>
      </c>
      <c r="T130" s="14">
        <f t="shared" si="476"/>
        <v>97.240649762282075</v>
      </c>
      <c r="U130" s="14">
        <f t="shared" si="443"/>
        <v>3558947.3106094799</v>
      </c>
      <c r="V130" s="14">
        <f t="shared" si="477"/>
        <v>14100.425160893343</v>
      </c>
      <c r="W130" s="42"/>
      <c r="X130" s="14">
        <f>IFERROR(VLOOKUP($A130,HouseFY22!$A$6:$AJ$528,28,0),0)</f>
        <v>3193611.75</v>
      </c>
      <c r="Y130" s="14">
        <f t="shared" si="478"/>
        <v>12652.978407290015</v>
      </c>
      <c r="Z130" s="14">
        <f>IFERROR(VLOOKUP($A130,Compens80percent!$A$13:$M$560,12,0),0)</f>
        <v>0</v>
      </c>
      <c r="AA130" s="14">
        <f t="shared" si="478"/>
        <v>0</v>
      </c>
      <c r="AB130" s="14">
        <f t="shared" si="479"/>
        <v>3193611.75</v>
      </c>
      <c r="AC130" s="14">
        <f t="shared" si="478"/>
        <v>12652.978407290015</v>
      </c>
      <c r="AD130" s="14">
        <f>IFERROR(VLOOKUP(A130,SpecEd22!$A$21:$Z$550,14,0),0)</f>
        <v>391958.80400851677</v>
      </c>
      <c r="AE130" s="14">
        <f t="shared" si="480"/>
        <v>1552.9271157231251</v>
      </c>
      <c r="AF130" s="14">
        <f>IFERROR(VLOOKUP($A130,ECFE!$A$16:$AB$348,8,0),0)</f>
        <v>23109.273000000001</v>
      </c>
      <c r="AG130" s="14">
        <f t="shared" si="481"/>
        <v>91.55813391442156</v>
      </c>
      <c r="AH130" s="14">
        <f>IFERROR(VLOOKUP(A130,ParaFY19!$A$21:$Z$543,7,0),0)</f>
        <v>1960</v>
      </c>
      <c r="AI130" s="14">
        <f t="shared" si="482"/>
        <v>7.7654516640253561</v>
      </c>
      <c r="AJ130" s="14">
        <f>IFERROR(VLOOKUP(A130,ConEnroll!$A$7:$S$341,13,0),0)</f>
        <v>2359.2375000000002</v>
      </c>
      <c r="AK130" s="14">
        <f t="shared" si="483"/>
        <v>9.3472167194928684</v>
      </c>
      <c r="AL130" s="14">
        <f t="shared" si="439"/>
        <v>27428.5105</v>
      </c>
      <c r="AM130" s="14">
        <f t="shared" si="484"/>
        <v>108.67080229793977</v>
      </c>
      <c r="AN130" s="14">
        <f t="shared" si="485"/>
        <v>3612999.0645085168</v>
      </c>
      <c r="AO130" s="14">
        <f t="shared" si="486"/>
        <v>14314.57632531108</v>
      </c>
      <c r="AP130" s="62"/>
      <c r="AQ130" s="14">
        <f t="shared" si="440"/>
        <v>189.53645007923842</v>
      </c>
      <c r="AR130" s="14">
        <f t="shared" si="444"/>
        <v>13.18456180283988</v>
      </c>
      <c r="AS130" s="14">
        <f t="shared" si="445"/>
        <v>11.430152535657697</v>
      </c>
      <c r="AT130" s="14">
        <f t="shared" si="487"/>
        <v>214.151164417736</v>
      </c>
      <c r="AU130" s="37">
        <f t="shared" si="446"/>
        <v>1.5187567890624391E-2</v>
      </c>
      <c r="AV130" s="42"/>
      <c r="AW130" s="14" t="str">
        <f>IFERROR(VLOOKUP($A130,#REF!,27,0),"0")</f>
        <v>0</v>
      </c>
      <c r="AX130" s="14">
        <f t="shared" si="488"/>
        <v>0</v>
      </c>
      <c r="AY130" s="14" t="str">
        <f>IFERROR(VLOOKUP($A130,SpecEd22!#REF!,23,0)," ")</f>
        <v xml:space="preserve"> </v>
      </c>
      <c r="AZ130" s="14" t="e">
        <f t="shared" si="489"/>
        <v>#VALUE!</v>
      </c>
      <c r="BA130" s="14">
        <f>IFERROR(VLOOKUP($A130,ECFE!#REF!,23,0),0)</f>
        <v>0</v>
      </c>
      <c r="BB130" s="14">
        <f t="shared" si="490"/>
        <v>0</v>
      </c>
      <c r="BC130" s="14">
        <f>IFERROR(VLOOKUP($A130,#REF!,17,0),0)</f>
        <v>0</v>
      </c>
      <c r="BD130" s="14">
        <f t="shared" si="491"/>
        <v>0</v>
      </c>
      <c r="BE130" s="14">
        <f>IFERROR(VLOOKUP($A130,#REF!,9,0),0)</f>
        <v>0</v>
      </c>
      <c r="BF130" s="14">
        <f t="shared" si="492"/>
        <v>0</v>
      </c>
      <c r="BG130" s="14">
        <v>0</v>
      </c>
      <c r="BH130" s="14">
        <f t="shared" si="493"/>
        <v>0</v>
      </c>
      <c r="BI130" s="14">
        <f>IFERROR(VLOOKUP($A130,ConEnroll!$A$8:$S$601,15,0),0)</f>
        <v>-36</v>
      </c>
      <c r="BJ130" s="14">
        <f t="shared" si="494"/>
        <v>-0.14263074484944532</v>
      </c>
      <c r="BK130" s="14">
        <f t="shared" si="495"/>
        <v>-36</v>
      </c>
      <c r="BL130" s="14">
        <f t="shared" si="496"/>
        <v>-0.14263074484944532</v>
      </c>
      <c r="BM130" s="14" t="e">
        <f t="shared" si="497"/>
        <v>#VALUE!</v>
      </c>
      <c r="BN130" s="14" t="e">
        <f t="shared" si="498"/>
        <v>#VALUE!</v>
      </c>
      <c r="BO130" s="42"/>
      <c r="BP130" s="14">
        <f t="shared" si="447"/>
        <v>12652.978407290015</v>
      </c>
      <c r="BQ130" s="14" t="e">
        <f t="shared" si="448"/>
        <v>#VALUE!</v>
      </c>
      <c r="BR130" s="14">
        <f t="shared" si="499"/>
        <v>108.81343304278921</v>
      </c>
      <c r="BS130" s="14" t="e">
        <f t="shared" si="449"/>
        <v>#VALUE!</v>
      </c>
      <c r="BT130" s="37" t="e">
        <f t="shared" si="450"/>
        <v>#VALUE!</v>
      </c>
      <c r="BU130" s="41"/>
      <c r="BV130" s="14" t="str">
        <f>IFERROR(VLOOKUP($A130,#REF!,27,0),"0")</f>
        <v>0</v>
      </c>
      <c r="BW130" s="14">
        <f t="shared" si="500"/>
        <v>0</v>
      </c>
      <c r="BX130" s="14" t="str">
        <f>IFERROR(VLOOKUP($A130,SpecEd22!$Z$22:$AV$606,59,0)," ")</f>
        <v xml:space="preserve"> </v>
      </c>
      <c r="BY130" s="14" t="e">
        <f t="shared" si="501"/>
        <v>#VALUE!</v>
      </c>
      <c r="BZ130" s="14">
        <f>IFERROR(VLOOKUP($A130,ECFE!#REF!,25,0),0)</f>
        <v>0</v>
      </c>
      <c r="CA130" s="14">
        <f t="shared" si="502"/>
        <v>0</v>
      </c>
      <c r="CB130" s="14">
        <f>IFERROR(VLOOKUP($A130,#REF!,17,0),0)</f>
        <v>0</v>
      </c>
      <c r="CC130" s="14">
        <f t="shared" si="503"/>
        <v>0</v>
      </c>
      <c r="CD130" s="14">
        <f>IFERROR(VLOOKUP($A130,#REF!,9,0),0)</f>
        <v>0</v>
      </c>
      <c r="CE130" s="14">
        <f t="shared" si="504"/>
        <v>0</v>
      </c>
      <c r="CF130" s="14">
        <v>0</v>
      </c>
      <c r="CG130" s="14">
        <f t="shared" si="505"/>
        <v>0</v>
      </c>
      <c r="CH130" s="14">
        <f>IFERROR(VLOOKUP($A130,ConEnroll!$A$8:$S$601,15,0),0)</f>
        <v>-36</v>
      </c>
      <c r="CI130" s="14">
        <f t="shared" si="506"/>
        <v>-0.14263074484944532</v>
      </c>
      <c r="CJ130" s="14">
        <f t="shared" si="507"/>
        <v>-36</v>
      </c>
      <c r="CK130" s="14">
        <f t="shared" si="508"/>
        <v>-0.14263074484944532</v>
      </c>
      <c r="CL130" s="14" t="e">
        <f t="shared" si="509"/>
        <v>#VALUE!</v>
      </c>
      <c r="CM130" s="14" t="e">
        <f t="shared" si="510"/>
        <v>#VALUE!</v>
      </c>
      <c r="CN130" s="42"/>
      <c r="CO130" s="14">
        <f t="shared" si="451"/>
        <v>-12463.441957210776</v>
      </c>
      <c r="CP130" s="14" t="e">
        <f t="shared" si="452"/>
        <v>#VALUE!</v>
      </c>
      <c r="CQ130" s="14">
        <f t="shared" si="453"/>
        <v>-97.383280507131516</v>
      </c>
      <c r="CR130" s="14" t="e">
        <f t="shared" si="454"/>
        <v>#VALUE!</v>
      </c>
      <c r="CS130" s="37" t="e">
        <f t="shared" si="455"/>
        <v>#VALUE!</v>
      </c>
      <c r="CT130" s="239"/>
      <c r="CU130" s="239"/>
      <c r="CV130" s="468"/>
      <c r="CW130" s="14">
        <f>IFERROR(VLOOKUP($A130,BaseFY23!$A$7:$AK$527,6,0),0)</f>
        <v>228.66319899999999</v>
      </c>
      <c r="CX130" s="14">
        <f>IFERROR(VLOOKUP($A130,BaseFY23!$A$7:$AN$528,28,0),0)</f>
        <v>2881474</v>
      </c>
      <c r="CY130" s="14">
        <f t="shared" si="511"/>
        <v>12601.389347308135</v>
      </c>
      <c r="CZ130" s="14">
        <f>IFERROR(VLOOKUP($A130,SpecEd23!$A$21:$BB$605,23,0)," ")</f>
        <v>337604.88550401543</v>
      </c>
      <c r="DA130" s="14">
        <f t="shared" si="512"/>
        <v>1476.4285944587675</v>
      </c>
      <c r="DB130" s="14">
        <f>IFERROR(VLOOKUP($A130,ECFE!$A$16:$AB$347,7,0),0)</f>
        <v>22656.149999999998</v>
      </c>
      <c r="DC130" s="14">
        <f t="shared" si="513"/>
        <v>99.080875711880509</v>
      </c>
      <c r="DD130" s="14">
        <v>0</v>
      </c>
      <c r="DE130" s="14">
        <f t="shared" si="514"/>
        <v>0</v>
      </c>
      <c r="DF130" s="14">
        <f>IFERROR(VLOOKUP($A130,ConEnroll!$A$7:$S$338,10,0),0)</f>
        <v>1887.39</v>
      </c>
      <c r="DG130" s="14">
        <f t="shared" si="515"/>
        <v>8.2540172981661133</v>
      </c>
      <c r="DH130" s="14">
        <f t="shared" si="456"/>
        <v>24543.539999999997</v>
      </c>
      <c r="DI130" s="14">
        <f t="shared" si="516"/>
        <v>107.33489301004661</v>
      </c>
      <c r="DJ130" s="14">
        <f t="shared" si="457"/>
        <v>3243622.4255040153</v>
      </c>
      <c r="DK130" s="14">
        <f t="shared" si="517"/>
        <v>14185.152834776949</v>
      </c>
      <c r="DL130" s="42"/>
      <c r="DM130" s="14">
        <f>IFERROR(VLOOKUP($A130,HouseFY23!$A$7:$AJ$528,28,0),0)</f>
        <v>2975808</v>
      </c>
      <c r="DN130" s="14">
        <f t="shared" si="518"/>
        <v>13013.934962048703</v>
      </c>
      <c r="DO130" s="14">
        <f>IFERROR(VLOOKUP($A130,Compens80percent!$A$13:$M$560,12,0),0)</f>
        <v>0</v>
      </c>
      <c r="DP130" s="14">
        <f t="shared" si="518"/>
        <v>0</v>
      </c>
      <c r="DQ130" s="14">
        <f t="shared" si="519"/>
        <v>2975808</v>
      </c>
      <c r="DR130" s="14">
        <f t="shared" si="520"/>
        <v>11790.047543581617</v>
      </c>
      <c r="DS130" s="14">
        <f>IFERROR(VLOOKUP($A130,SpecEd23!$A$21:$Z$550,14,0),0)</f>
        <v>344570.46547132672</v>
      </c>
      <c r="DT130" s="14">
        <f t="shared" si="521"/>
        <v>1506.8907763829839</v>
      </c>
      <c r="DU130" s="14">
        <f>IFERROR(VLOOKUP($A130,ECFE!$A$16:$AB$347,9,0),0)</f>
        <v>23571.458460000002</v>
      </c>
      <c r="DV130" s="14">
        <f t="shared" si="522"/>
        <v>103.0837430906405</v>
      </c>
      <c r="DW130" s="14">
        <f>IFERROR(VLOOKUP($A130,ParaFY19!$A$21:$Z$543,7,0),0)</f>
        <v>1960</v>
      </c>
      <c r="DX130" s="14">
        <f t="shared" si="523"/>
        <v>8.5715585567400385</v>
      </c>
      <c r="DY130" s="14">
        <f>IFERROR(VLOOKUP($A130,ConEnroll!$A$7:$S$341,13,0),0)</f>
        <v>2359.2375000000002</v>
      </c>
      <c r="DZ130" s="14">
        <f t="shared" si="524"/>
        <v>10.317521622707641</v>
      </c>
      <c r="EA130" s="14">
        <f t="shared" si="458"/>
        <v>27890.695960000001</v>
      </c>
      <c r="EB130" s="14">
        <f t="shared" si="525"/>
        <v>121.97282327008817</v>
      </c>
      <c r="EC130" s="14">
        <f t="shared" si="459"/>
        <v>3348269.1614313265</v>
      </c>
      <c r="ED130" s="14">
        <f t="shared" si="526"/>
        <v>14642.798561701775</v>
      </c>
      <c r="EE130" s="62"/>
      <c r="EF130" s="14">
        <f t="shared" si="460"/>
        <v>412.54561474056754</v>
      </c>
      <c r="EG130" s="14">
        <f t="shared" si="461"/>
        <v>30.462181924216338</v>
      </c>
      <c r="EH130" s="14">
        <f t="shared" si="462"/>
        <v>14.637930260041557</v>
      </c>
      <c r="EI130" s="14">
        <f t="shared" si="527"/>
        <v>457.64572692482545</v>
      </c>
      <c r="EJ130" s="37">
        <f t="shared" si="463"/>
        <v>3.2262304978684535E-2</v>
      </c>
      <c r="EK130" s="42"/>
      <c r="EL130" s="14" t="str">
        <f>IFERROR(VLOOKUP($A130,#REF!,27,0),"0")</f>
        <v>0</v>
      </c>
      <c r="EM130" s="14">
        <f t="shared" si="528"/>
        <v>0</v>
      </c>
      <c r="EN130" s="14" t="str">
        <f>IFERROR(VLOOKUP($A130,SpecEd23!#REF!,23,0)," ")</f>
        <v xml:space="preserve"> </v>
      </c>
      <c r="EO130" s="14" t="e">
        <f t="shared" si="529"/>
        <v>#VALUE!</v>
      </c>
      <c r="EP130" s="14">
        <f>IFERROR(VLOOKUP($A130,ECFE!#REF!,24,0),0)</f>
        <v>0</v>
      </c>
      <c r="EQ130" s="14">
        <f t="shared" si="530"/>
        <v>0</v>
      </c>
      <c r="ER130" s="14">
        <f>IFERROR(VLOOKUP($A130,#REF!,30,0),0)</f>
        <v>0</v>
      </c>
      <c r="ES130" s="14">
        <f t="shared" si="531"/>
        <v>0</v>
      </c>
      <c r="ET130" s="14">
        <f>IFERROR(VLOOKUP($A130,#REF!,12,0),0)</f>
        <v>0</v>
      </c>
      <c r="EU130" s="14">
        <f t="shared" si="532"/>
        <v>0</v>
      </c>
      <c r="EV130" s="14">
        <v>0</v>
      </c>
      <c r="EW130" s="14">
        <f t="shared" si="533"/>
        <v>0</v>
      </c>
      <c r="EX130" s="14">
        <f>IFERROR(VLOOKUP($A130,ConEnroll!$A$8:$S$601,16,0),0)</f>
        <v>294</v>
      </c>
      <c r="EY130" s="14">
        <f t="shared" si="534"/>
        <v>1.2857337835110056</v>
      </c>
      <c r="EZ130" s="14">
        <f t="shared" si="535"/>
        <v>294</v>
      </c>
      <c r="FA130" s="14">
        <f t="shared" si="536"/>
        <v>1.2857337835110056</v>
      </c>
      <c r="FB130" s="14" t="e">
        <f t="shared" si="537"/>
        <v>#VALUE!</v>
      </c>
      <c r="FC130" s="14" t="e">
        <f t="shared" si="538"/>
        <v>#VALUE!</v>
      </c>
      <c r="FD130" s="62"/>
      <c r="FE130" s="14">
        <f t="shared" si="464"/>
        <v>13013.934962048703</v>
      </c>
      <c r="FF130" s="14" t="e">
        <f t="shared" si="465"/>
        <v>#VALUE!</v>
      </c>
      <c r="FG130" s="14">
        <f t="shared" si="539"/>
        <v>120.68708948657716</v>
      </c>
      <c r="FH130" s="14" t="e">
        <f t="shared" si="466"/>
        <v>#VALUE!</v>
      </c>
      <c r="FI130" s="37" t="e">
        <f t="shared" si="467"/>
        <v>#VALUE!</v>
      </c>
      <c r="FJ130" s="12"/>
      <c r="FK130" s="14" t="str">
        <f>IFERROR(VLOOKUP($A130,#REF!,27,0),"0")</f>
        <v>0</v>
      </c>
      <c r="FL130" s="14">
        <f t="shared" si="540"/>
        <v>0</v>
      </c>
      <c r="FM130" s="14" t="str">
        <f>IFERROR(VLOOKUP($A130,SpecEd23!$X$22:$Y$610,59,0)," ")</f>
        <v xml:space="preserve"> </v>
      </c>
      <c r="FN130" s="14" t="e">
        <f t="shared" si="541"/>
        <v>#VALUE!</v>
      </c>
      <c r="FO130" s="14">
        <f>IFERROR(VLOOKUP($A130,ECFE!#REF!,26,0),0)</f>
        <v>0</v>
      </c>
      <c r="FP130" s="14">
        <f t="shared" si="542"/>
        <v>0</v>
      </c>
      <c r="FQ130" s="14">
        <f>IFERROR(VLOOKUP($A130,#REF!,16,0),0)</f>
        <v>0</v>
      </c>
      <c r="FR130" s="14">
        <f t="shared" si="543"/>
        <v>0</v>
      </c>
      <c r="FS130" s="14">
        <f>IFERROR(VLOOKUP($A130,#REF!,12,0),0)</f>
        <v>0</v>
      </c>
      <c r="FT130" s="14">
        <f t="shared" si="544"/>
        <v>0</v>
      </c>
      <c r="FU130" s="14">
        <v>0</v>
      </c>
      <c r="FV130" s="14">
        <f t="shared" si="545"/>
        <v>0</v>
      </c>
      <c r="FW130" s="14">
        <f>IFERROR(VLOOKUP($A130,ConEnroll!$A$8:$S$601,16,0),0)</f>
        <v>294</v>
      </c>
      <c r="FX130" s="14">
        <f t="shared" si="546"/>
        <v>1.2857337835110056</v>
      </c>
      <c r="FY130" s="14">
        <f t="shared" si="547"/>
        <v>294</v>
      </c>
      <c r="FZ130" s="14">
        <f t="shared" si="548"/>
        <v>1.2857337835110056</v>
      </c>
      <c r="GA130" s="14" t="e">
        <f t="shared" si="549"/>
        <v>#VALUE!</v>
      </c>
      <c r="GB130" s="14" t="e">
        <f t="shared" si="550"/>
        <v>#VALUE!</v>
      </c>
      <c r="GC130" s="39"/>
      <c r="GD130" s="14">
        <f t="shared" si="468"/>
        <v>-12601.389347308135</v>
      </c>
      <c r="GE130" s="14" t="e">
        <f t="shared" si="469"/>
        <v>#VALUE!</v>
      </c>
      <c r="GF130" s="14">
        <f t="shared" si="470"/>
        <v>-106.04915922653561</v>
      </c>
      <c r="GG130" s="14" t="e">
        <f t="shared" si="471"/>
        <v>#VALUE!</v>
      </c>
      <c r="GH130" s="37" t="e">
        <f t="shared" si="472"/>
        <v>#VALUE!</v>
      </c>
    </row>
    <row r="131" spans="1:190" ht="12.5" x14ac:dyDescent="0.25">
      <c r="A131" s="67">
        <v>332</v>
      </c>
      <c r="B131" s="35">
        <v>1</v>
      </c>
      <c r="C131" s="14">
        <v>5</v>
      </c>
      <c r="D131" s="14"/>
      <c r="E131" s="14"/>
      <c r="F131" s="35" t="s">
        <v>2483</v>
      </c>
      <c r="G131" s="41"/>
      <c r="H131" s="14">
        <f>IFERROR(VLOOKUP($A131,BaseFY22!$A$7:$AK$528,6,0),0)</f>
        <v>1555</v>
      </c>
      <c r="I131" s="14">
        <f>IFERROR(VLOOKUP($A131,BaseFY22!$A$7:$AK$528,28,0),0)</f>
        <v>14178643.25</v>
      </c>
      <c r="J131" s="14">
        <f t="shared" si="473"/>
        <v>9118.0985530546623</v>
      </c>
      <c r="K131" s="14">
        <f>IFERROR(VLOOKUP($A131,SpecEd22!$A$21:$BB$605,24,0)," ")</f>
        <v>1826180.553632664</v>
      </c>
      <c r="L131" s="14">
        <f t="shared" si="474"/>
        <v>1174.3926389920668</v>
      </c>
      <c r="M131" s="14">
        <f>IFERROR(VLOOKUP($A131,ECFE!$A$16:$AB$347,7,0),0)</f>
        <v>95155.83</v>
      </c>
      <c r="N131" s="14">
        <f t="shared" si="441"/>
        <v>61.193459807073957</v>
      </c>
      <c r="O131" s="14">
        <v>0</v>
      </c>
      <c r="P131" s="14">
        <f t="shared" si="441"/>
        <v>0</v>
      </c>
      <c r="Q131" s="14">
        <f>IFERROR(VLOOKUP($A131,ConEnroll!$A$7:$S$337,10,0),0)</f>
        <v>11114.61</v>
      </c>
      <c r="R131" s="14">
        <f t="shared" si="475"/>
        <v>7.1476591639871385</v>
      </c>
      <c r="S131" s="14">
        <f t="shared" si="442"/>
        <v>106270.44</v>
      </c>
      <c r="T131" s="14">
        <f t="shared" si="476"/>
        <v>68.341118971061093</v>
      </c>
      <c r="U131" s="14">
        <f t="shared" si="443"/>
        <v>16111094.243632663</v>
      </c>
      <c r="V131" s="14">
        <f t="shared" si="477"/>
        <v>10360.83231101779</v>
      </c>
      <c r="W131" s="42"/>
      <c r="X131" s="14">
        <f>IFERROR(VLOOKUP($A131,HouseFY22!$A$6:$AJ$528,28,0),0)</f>
        <v>14422989.25</v>
      </c>
      <c r="Y131" s="14">
        <f t="shared" si="478"/>
        <v>9275.2342443729904</v>
      </c>
      <c r="Z131" s="14">
        <f>IFERROR(VLOOKUP($A131,Compens80percent!$A$13:$M$560,12,0),0)</f>
        <v>0</v>
      </c>
      <c r="AA131" s="14">
        <f t="shared" si="478"/>
        <v>0</v>
      </c>
      <c r="AB131" s="14">
        <f t="shared" si="479"/>
        <v>14422989.25</v>
      </c>
      <c r="AC131" s="14">
        <f t="shared" si="478"/>
        <v>9275.2342443729904</v>
      </c>
      <c r="AD131" s="14">
        <f>IFERROR(VLOOKUP(A131,SpecEd22!$A$21:$Z$550,14,0),0)</f>
        <v>1868246.9178033606</v>
      </c>
      <c r="AE131" s="14">
        <f t="shared" si="480"/>
        <v>1201.4449632175952</v>
      </c>
      <c r="AF131" s="14">
        <f>IFERROR(VLOOKUP($A131,ECFE!$A$16:$AB$348,8,0),0)</f>
        <v>97058.94660000001</v>
      </c>
      <c r="AG131" s="14">
        <f t="shared" si="481"/>
        <v>62.417329003215443</v>
      </c>
      <c r="AH131" s="14">
        <f>IFERROR(VLOOKUP(A131,ParaFY19!$A$21:$Z$543,7,0),0)</f>
        <v>9800</v>
      </c>
      <c r="AI131" s="14">
        <f t="shared" si="482"/>
        <v>6.302250803858521</v>
      </c>
      <c r="AJ131" s="14">
        <f>IFERROR(VLOOKUP(A131,ConEnroll!$A$7:$S$341,13,0),0)</f>
        <v>13893.262500000001</v>
      </c>
      <c r="AK131" s="14">
        <f t="shared" si="483"/>
        <v>8.9345739549839234</v>
      </c>
      <c r="AL131" s="14">
        <f t="shared" si="439"/>
        <v>120752.20910000001</v>
      </c>
      <c r="AM131" s="14">
        <f t="shared" si="484"/>
        <v>77.654153762057888</v>
      </c>
      <c r="AN131" s="14">
        <f t="shared" si="485"/>
        <v>16411988.376903361</v>
      </c>
      <c r="AO131" s="14">
        <f t="shared" si="486"/>
        <v>10554.333361352643</v>
      </c>
      <c r="AP131" s="62"/>
      <c r="AQ131" s="14">
        <f t="shared" si="440"/>
        <v>157.1356913183281</v>
      </c>
      <c r="AR131" s="14">
        <f t="shared" si="444"/>
        <v>27.052324225528309</v>
      </c>
      <c r="AS131" s="14">
        <f t="shared" si="445"/>
        <v>9.3130347909967952</v>
      </c>
      <c r="AT131" s="14">
        <f t="shared" si="487"/>
        <v>193.5010503348532</v>
      </c>
      <c r="AU131" s="37">
        <f t="shared" si="446"/>
        <v>1.8676207135316984E-2</v>
      </c>
      <c r="AV131" s="42"/>
      <c r="AW131" s="14" t="str">
        <f>IFERROR(VLOOKUP($A131,#REF!,27,0),"0")</f>
        <v>0</v>
      </c>
      <c r="AX131" s="14">
        <f t="shared" si="488"/>
        <v>0</v>
      </c>
      <c r="AY131" s="14" t="str">
        <f>IFERROR(VLOOKUP($A131,SpecEd22!#REF!,23,0)," ")</f>
        <v xml:space="preserve"> </v>
      </c>
      <c r="AZ131" s="14" t="e">
        <f t="shared" si="489"/>
        <v>#VALUE!</v>
      </c>
      <c r="BA131" s="14">
        <f>IFERROR(VLOOKUP($A131,ECFE!#REF!,23,0),0)</f>
        <v>0</v>
      </c>
      <c r="BB131" s="14">
        <f t="shared" si="490"/>
        <v>0</v>
      </c>
      <c r="BC131" s="14">
        <f>IFERROR(VLOOKUP($A131,#REF!,17,0),0)</f>
        <v>0</v>
      </c>
      <c r="BD131" s="14">
        <f t="shared" si="491"/>
        <v>0</v>
      </c>
      <c r="BE131" s="14">
        <f>IFERROR(VLOOKUP($A131,#REF!,9,0),0)</f>
        <v>0</v>
      </c>
      <c r="BF131" s="14">
        <f t="shared" si="492"/>
        <v>0</v>
      </c>
      <c r="BG131" s="14">
        <v>0</v>
      </c>
      <c r="BH131" s="14">
        <f t="shared" si="493"/>
        <v>0</v>
      </c>
      <c r="BI131" s="14">
        <f>IFERROR(VLOOKUP($A131,ConEnroll!$A$8:$S$601,15,0),0)</f>
        <v>-35</v>
      </c>
      <c r="BJ131" s="14">
        <f t="shared" si="494"/>
        <v>-2.2508038585209004E-2</v>
      </c>
      <c r="BK131" s="14">
        <f t="shared" si="495"/>
        <v>-35</v>
      </c>
      <c r="BL131" s="14">
        <f t="shared" si="496"/>
        <v>-2.2508038585209004E-2</v>
      </c>
      <c r="BM131" s="14" t="e">
        <f t="shared" si="497"/>
        <v>#VALUE!</v>
      </c>
      <c r="BN131" s="14" t="e">
        <f t="shared" si="498"/>
        <v>#VALUE!</v>
      </c>
      <c r="BO131" s="42"/>
      <c r="BP131" s="14">
        <f t="shared" si="447"/>
        <v>9275.2342443729904</v>
      </c>
      <c r="BQ131" s="14" t="e">
        <f t="shared" si="448"/>
        <v>#VALUE!</v>
      </c>
      <c r="BR131" s="14">
        <f t="shared" si="499"/>
        <v>77.676661800643103</v>
      </c>
      <c r="BS131" s="14" t="e">
        <f t="shared" si="449"/>
        <v>#VALUE!</v>
      </c>
      <c r="BT131" s="37" t="e">
        <f t="shared" si="450"/>
        <v>#VALUE!</v>
      </c>
      <c r="BU131" s="41"/>
      <c r="BV131" s="14" t="str">
        <f>IFERROR(VLOOKUP($A131,#REF!,27,0),"0")</f>
        <v>0</v>
      </c>
      <c r="BW131" s="14">
        <f t="shared" si="500"/>
        <v>0</v>
      </c>
      <c r="BX131" s="14" t="str">
        <f>IFERROR(VLOOKUP($A131,SpecEd22!$Z$22:$AV$606,59,0)," ")</f>
        <v xml:space="preserve"> </v>
      </c>
      <c r="BY131" s="14" t="e">
        <f t="shared" si="501"/>
        <v>#VALUE!</v>
      </c>
      <c r="BZ131" s="14">
        <f>IFERROR(VLOOKUP($A131,ECFE!#REF!,25,0),0)</f>
        <v>0</v>
      </c>
      <c r="CA131" s="14">
        <f t="shared" si="502"/>
        <v>0</v>
      </c>
      <c r="CB131" s="14">
        <f>IFERROR(VLOOKUP($A131,#REF!,17,0),0)</f>
        <v>0</v>
      </c>
      <c r="CC131" s="14">
        <f t="shared" si="503"/>
        <v>0</v>
      </c>
      <c r="CD131" s="14">
        <f>IFERROR(VLOOKUP($A131,#REF!,9,0),0)</f>
        <v>0</v>
      </c>
      <c r="CE131" s="14">
        <f t="shared" si="504"/>
        <v>0</v>
      </c>
      <c r="CF131" s="14">
        <v>0</v>
      </c>
      <c r="CG131" s="14">
        <f t="shared" si="505"/>
        <v>0</v>
      </c>
      <c r="CH131" s="14">
        <f>IFERROR(VLOOKUP($A131,ConEnroll!$A$8:$S$601,15,0),0)</f>
        <v>-35</v>
      </c>
      <c r="CI131" s="14">
        <f t="shared" si="506"/>
        <v>-2.2508038585209004E-2</v>
      </c>
      <c r="CJ131" s="14">
        <f t="shared" si="507"/>
        <v>-35</v>
      </c>
      <c r="CK131" s="14">
        <f t="shared" si="508"/>
        <v>-2.2508038585209004E-2</v>
      </c>
      <c r="CL131" s="14" t="e">
        <f t="shared" si="509"/>
        <v>#VALUE!</v>
      </c>
      <c r="CM131" s="14" t="e">
        <f t="shared" si="510"/>
        <v>#VALUE!</v>
      </c>
      <c r="CN131" s="42"/>
      <c r="CO131" s="14">
        <f t="shared" si="451"/>
        <v>-9118.0985530546623</v>
      </c>
      <c r="CP131" s="14" t="e">
        <f t="shared" si="452"/>
        <v>#VALUE!</v>
      </c>
      <c r="CQ131" s="14">
        <f t="shared" si="453"/>
        <v>-68.363627009646308</v>
      </c>
      <c r="CR131" s="14" t="e">
        <f t="shared" si="454"/>
        <v>#VALUE!</v>
      </c>
      <c r="CS131" s="37" t="e">
        <f t="shared" si="455"/>
        <v>#VALUE!</v>
      </c>
      <c r="CT131" s="239"/>
      <c r="CU131" s="239"/>
      <c r="CV131" s="468"/>
      <c r="CW131" s="14">
        <f>IFERROR(VLOOKUP($A131,BaseFY23!$A$7:$AK$527,6,0),0)</f>
        <v>1533</v>
      </c>
      <c r="CX131" s="14">
        <f>IFERROR(VLOOKUP($A131,BaseFY23!$A$7:$AN$528,28,0),0)</f>
        <v>14033584.25</v>
      </c>
      <c r="CY131" s="14">
        <f t="shared" si="511"/>
        <v>9154.3276255707769</v>
      </c>
      <c r="CZ131" s="14">
        <f>IFERROR(VLOOKUP($A131,SpecEd23!$A$21:$BB$605,23,0)," ")</f>
        <v>1870721.4345525652</v>
      </c>
      <c r="DA131" s="14">
        <f t="shared" si="512"/>
        <v>1220.3010010127628</v>
      </c>
      <c r="DB131" s="14">
        <f>IFERROR(VLOOKUP($A131,ECFE!$A$16:$AB$347,7,0),0)</f>
        <v>95155.83</v>
      </c>
      <c r="DC131" s="14">
        <f t="shared" si="513"/>
        <v>62.071643835616442</v>
      </c>
      <c r="DD131" s="14">
        <v>0</v>
      </c>
      <c r="DE131" s="14">
        <f t="shared" si="514"/>
        <v>0</v>
      </c>
      <c r="DF131" s="14">
        <f>IFERROR(VLOOKUP($A131,ConEnroll!$A$7:$S$338,10,0),0)</f>
        <v>11114.61</v>
      </c>
      <c r="DG131" s="14">
        <f t="shared" si="515"/>
        <v>7.2502348336594915</v>
      </c>
      <c r="DH131" s="14">
        <f t="shared" si="456"/>
        <v>106270.44</v>
      </c>
      <c r="DI131" s="14">
        <f t="shared" si="516"/>
        <v>69.321878669275932</v>
      </c>
      <c r="DJ131" s="14">
        <f t="shared" si="457"/>
        <v>16010576.124552565</v>
      </c>
      <c r="DK131" s="14">
        <f t="shared" si="517"/>
        <v>10443.950505252815</v>
      </c>
      <c r="DL131" s="42"/>
      <c r="DM131" s="14">
        <f>IFERROR(VLOOKUP($A131,HouseFY23!$A$7:$AJ$528,28,0),0)</f>
        <v>14520909.25</v>
      </c>
      <c r="DN131" s="14">
        <f t="shared" si="518"/>
        <v>9472.21738421396</v>
      </c>
      <c r="DO131" s="14">
        <f>IFERROR(VLOOKUP($A131,Compens80percent!$A$13:$M$560,12,0),0)</f>
        <v>0</v>
      </c>
      <c r="DP131" s="14">
        <f t="shared" si="518"/>
        <v>0</v>
      </c>
      <c r="DQ131" s="14">
        <f t="shared" si="519"/>
        <v>14520909.25</v>
      </c>
      <c r="DR131" s="14">
        <f t="shared" si="520"/>
        <v>9338.2053054662374</v>
      </c>
      <c r="DS131" s="14">
        <f>IFERROR(VLOOKUP($A131,SpecEd23!$A$21:$Z$550,14,0),0)</f>
        <v>1957481.6579848258</v>
      </c>
      <c r="DT131" s="14">
        <f t="shared" si="521"/>
        <v>1276.8960586985165</v>
      </c>
      <c r="DU131" s="14">
        <f>IFERROR(VLOOKUP($A131,ECFE!$A$16:$AB$347,9,0),0)</f>
        <v>99000.125532000005</v>
      </c>
      <c r="DV131" s="14">
        <f t="shared" si="522"/>
        <v>64.579338246575347</v>
      </c>
      <c r="DW131" s="14">
        <f>IFERROR(VLOOKUP($A131,ParaFY19!$A$21:$Z$543,7,0),0)</f>
        <v>9800</v>
      </c>
      <c r="DX131" s="14">
        <f t="shared" si="523"/>
        <v>6.3926940639269407</v>
      </c>
      <c r="DY131" s="14">
        <f>IFERROR(VLOOKUP($A131,ConEnroll!$A$7:$S$341,13,0),0)</f>
        <v>13893.262500000001</v>
      </c>
      <c r="DZ131" s="14">
        <f t="shared" si="524"/>
        <v>9.062793542074365</v>
      </c>
      <c r="EA131" s="14">
        <f t="shared" si="458"/>
        <v>122693.388032</v>
      </c>
      <c r="EB131" s="14">
        <f t="shared" si="525"/>
        <v>80.034825852576645</v>
      </c>
      <c r="EC131" s="14">
        <f t="shared" si="459"/>
        <v>16601084.296016825</v>
      </c>
      <c r="ED131" s="14">
        <f t="shared" si="526"/>
        <v>10829.148268765053</v>
      </c>
      <c r="EE131" s="62"/>
      <c r="EF131" s="14">
        <f t="shared" si="460"/>
        <v>317.88975864318309</v>
      </c>
      <c r="EG131" s="14">
        <f t="shared" si="461"/>
        <v>56.595057685753773</v>
      </c>
      <c r="EH131" s="14">
        <f t="shared" si="462"/>
        <v>10.712947183300713</v>
      </c>
      <c r="EI131" s="14">
        <f t="shared" si="527"/>
        <v>385.19776351223754</v>
      </c>
      <c r="EJ131" s="37">
        <f t="shared" si="463"/>
        <v>3.6882381175447093E-2</v>
      </c>
      <c r="EK131" s="42"/>
      <c r="EL131" s="14" t="str">
        <f>IFERROR(VLOOKUP($A131,#REF!,27,0),"0")</f>
        <v>0</v>
      </c>
      <c r="EM131" s="14">
        <f t="shared" si="528"/>
        <v>0</v>
      </c>
      <c r="EN131" s="14" t="str">
        <f>IFERROR(VLOOKUP($A131,SpecEd23!#REF!,23,0)," ")</f>
        <v xml:space="preserve"> </v>
      </c>
      <c r="EO131" s="14" t="e">
        <f t="shared" si="529"/>
        <v>#VALUE!</v>
      </c>
      <c r="EP131" s="14">
        <f>IFERROR(VLOOKUP($A131,ECFE!#REF!,24,0),0)</f>
        <v>0</v>
      </c>
      <c r="EQ131" s="14">
        <f t="shared" si="530"/>
        <v>0</v>
      </c>
      <c r="ER131" s="14">
        <f>IFERROR(VLOOKUP($A131,#REF!,30,0),0)</f>
        <v>0</v>
      </c>
      <c r="ES131" s="14">
        <f t="shared" si="531"/>
        <v>0</v>
      </c>
      <c r="ET131" s="14">
        <f>IFERROR(VLOOKUP($A131,#REF!,12,0),0)</f>
        <v>0</v>
      </c>
      <c r="EU131" s="14">
        <f t="shared" si="532"/>
        <v>0</v>
      </c>
      <c r="EV131" s="14">
        <v>0</v>
      </c>
      <c r="EW131" s="14">
        <f t="shared" si="533"/>
        <v>0</v>
      </c>
      <c r="EX131" s="14">
        <f>IFERROR(VLOOKUP($A131,ConEnroll!$A$8:$S$601,16,0),0)</f>
        <v>297</v>
      </c>
      <c r="EY131" s="14">
        <f t="shared" si="534"/>
        <v>0.19373776908023482</v>
      </c>
      <c r="EZ131" s="14">
        <f t="shared" si="535"/>
        <v>297</v>
      </c>
      <c r="FA131" s="14">
        <f t="shared" si="536"/>
        <v>0.19373776908023482</v>
      </c>
      <c r="FB131" s="14" t="e">
        <f t="shared" si="537"/>
        <v>#VALUE!</v>
      </c>
      <c r="FC131" s="14" t="e">
        <f t="shared" si="538"/>
        <v>#VALUE!</v>
      </c>
      <c r="FD131" s="62"/>
      <c r="FE131" s="14">
        <f t="shared" si="464"/>
        <v>9472.21738421396</v>
      </c>
      <c r="FF131" s="14" t="e">
        <f t="shared" si="465"/>
        <v>#VALUE!</v>
      </c>
      <c r="FG131" s="14">
        <f t="shared" si="539"/>
        <v>79.841088083496416</v>
      </c>
      <c r="FH131" s="14" t="e">
        <f t="shared" si="466"/>
        <v>#VALUE!</v>
      </c>
      <c r="FI131" s="37" t="e">
        <f t="shared" si="467"/>
        <v>#VALUE!</v>
      </c>
      <c r="FJ131" s="12"/>
      <c r="FK131" s="14" t="str">
        <f>IFERROR(VLOOKUP($A131,#REF!,27,0),"0")</f>
        <v>0</v>
      </c>
      <c r="FL131" s="14">
        <f t="shared" si="540"/>
        <v>0</v>
      </c>
      <c r="FM131" s="14" t="str">
        <f>IFERROR(VLOOKUP($A131,SpecEd23!$X$22:$Y$610,59,0)," ")</f>
        <v xml:space="preserve"> </v>
      </c>
      <c r="FN131" s="14" t="e">
        <f t="shared" si="541"/>
        <v>#VALUE!</v>
      </c>
      <c r="FO131" s="14">
        <f>IFERROR(VLOOKUP($A131,ECFE!#REF!,26,0),0)</f>
        <v>0</v>
      </c>
      <c r="FP131" s="14">
        <f t="shared" si="542"/>
        <v>0</v>
      </c>
      <c r="FQ131" s="14">
        <f>IFERROR(VLOOKUP($A131,#REF!,16,0),0)</f>
        <v>0</v>
      </c>
      <c r="FR131" s="14">
        <f t="shared" si="543"/>
        <v>0</v>
      </c>
      <c r="FS131" s="14">
        <f>IFERROR(VLOOKUP($A131,#REF!,12,0),0)</f>
        <v>0</v>
      </c>
      <c r="FT131" s="14">
        <f t="shared" si="544"/>
        <v>0</v>
      </c>
      <c r="FU131" s="14">
        <v>0</v>
      </c>
      <c r="FV131" s="14">
        <f t="shared" si="545"/>
        <v>0</v>
      </c>
      <c r="FW131" s="14">
        <f>IFERROR(VLOOKUP($A131,ConEnroll!$A$8:$S$601,16,0),0)</f>
        <v>297</v>
      </c>
      <c r="FX131" s="14">
        <f t="shared" si="546"/>
        <v>0.19373776908023482</v>
      </c>
      <c r="FY131" s="14">
        <f t="shared" si="547"/>
        <v>297</v>
      </c>
      <c r="FZ131" s="14">
        <f t="shared" si="548"/>
        <v>0.19373776908023482</v>
      </c>
      <c r="GA131" s="14" t="e">
        <f t="shared" si="549"/>
        <v>#VALUE!</v>
      </c>
      <c r="GB131" s="14" t="e">
        <f t="shared" si="550"/>
        <v>#VALUE!</v>
      </c>
      <c r="GC131" s="39"/>
      <c r="GD131" s="14">
        <f t="shared" si="468"/>
        <v>-9154.3276255707769</v>
      </c>
      <c r="GE131" s="14" t="e">
        <f t="shared" si="469"/>
        <v>#VALUE!</v>
      </c>
      <c r="GF131" s="14">
        <f t="shared" si="470"/>
        <v>-69.128140900195703</v>
      </c>
      <c r="GG131" s="14" t="e">
        <f t="shared" si="471"/>
        <v>#VALUE!</v>
      </c>
      <c r="GH131" s="37" t="e">
        <f t="shared" si="472"/>
        <v>#VALUE!</v>
      </c>
    </row>
    <row r="132" spans="1:190" ht="12.5" x14ac:dyDescent="0.25">
      <c r="A132" s="67">
        <v>333</v>
      </c>
      <c r="B132" s="35">
        <v>1</v>
      </c>
      <c r="C132" s="14">
        <v>6</v>
      </c>
      <c r="D132" s="14"/>
      <c r="E132" s="14"/>
      <c r="F132" s="35" t="s">
        <v>2484</v>
      </c>
      <c r="G132" s="41"/>
      <c r="H132" s="14">
        <f>IFERROR(VLOOKUP($A132,BaseFY22!$A$7:$AK$528,6,0),0)</f>
        <v>490</v>
      </c>
      <c r="I132" s="14">
        <f>IFERROR(VLOOKUP($A132,BaseFY22!$A$7:$AK$528,28,0),0)</f>
        <v>4635804.25</v>
      </c>
      <c r="J132" s="14">
        <f t="shared" si="473"/>
        <v>9460.8250000000007</v>
      </c>
      <c r="K132" s="14">
        <f>IFERROR(VLOOKUP($A132,SpecEd22!$A$21:$BB$605,24,0)," ")</f>
        <v>784991.19845046883</v>
      </c>
      <c r="L132" s="14">
        <f t="shared" si="474"/>
        <v>1602.0228539805487</v>
      </c>
      <c r="M132" s="14">
        <f>IFERROR(VLOOKUP($A132,ECFE!$A$16:$AB$347,7,0),0)</f>
        <v>30510.281999999999</v>
      </c>
      <c r="N132" s="14">
        <f t="shared" si="441"/>
        <v>62.265881632653063</v>
      </c>
      <c r="O132" s="14">
        <v>0</v>
      </c>
      <c r="P132" s="14">
        <f t="shared" si="441"/>
        <v>0</v>
      </c>
      <c r="Q132" s="14">
        <f>IFERROR(VLOOKUP($A132,ConEnroll!$A$7:$S$337,10,0),0)</f>
        <v>943.69</v>
      </c>
      <c r="R132" s="14">
        <f t="shared" si="475"/>
        <v>1.9258979591836736</v>
      </c>
      <c r="S132" s="14">
        <f t="shared" si="442"/>
        <v>31453.971999999998</v>
      </c>
      <c r="T132" s="14">
        <f t="shared" si="476"/>
        <v>64.191779591836735</v>
      </c>
      <c r="U132" s="14">
        <f t="shared" si="443"/>
        <v>5452249.4204504685</v>
      </c>
      <c r="V132" s="14">
        <f t="shared" si="477"/>
        <v>11127.039633572385</v>
      </c>
      <c r="W132" s="42"/>
      <c r="X132" s="14">
        <f>IFERROR(VLOOKUP($A132,HouseFY22!$A$6:$AJ$528,28,0),0)</f>
        <v>4713283.25</v>
      </c>
      <c r="Y132" s="14">
        <f t="shared" si="478"/>
        <v>9618.9454081632648</v>
      </c>
      <c r="Z132" s="14">
        <f>IFERROR(VLOOKUP($A132,Compens80percent!$A$13:$M$560,12,0),0)</f>
        <v>0</v>
      </c>
      <c r="AA132" s="14">
        <f t="shared" si="478"/>
        <v>0</v>
      </c>
      <c r="AB132" s="14">
        <f t="shared" si="479"/>
        <v>4713283.25</v>
      </c>
      <c r="AC132" s="14">
        <f t="shared" si="478"/>
        <v>9618.9454081632648</v>
      </c>
      <c r="AD132" s="14">
        <f>IFERROR(VLOOKUP(A132,SpecEd22!$A$21:$Z$550,14,0),0)</f>
        <v>800402.78977836296</v>
      </c>
      <c r="AE132" s="14">
        <f t="shared" si="480"/>
        <v>1633.4750811803326</v>
      </c>
      <c r="AF132" s="14">
        <f>IFERROR(VLOOKUP($A132,ECFE!$A$16:$AB$348,8,0),0)</f>
        <v>31120.487640000003</v>
      </c>
      <c r="AG132" s="14">
        <f t="shared" si="481"/>
        <v>63.511199265306132</v>
      </c>
      <c r="AH132" s="14">
        <f>IFERROR(VLOOKUP(A132,ParaFY19!$A$21:$Z$543,7,0),0)</f>
        <v>2744</v>
      </c>
      <c r="AI132" s="14">
        <f t="shared" si="482"/>
        <v>5.6</v>
      </c>
      <c r="AJ132" s="14">
        <f>IFERROR(VLOOKUP(A132,ConEnroll!$A$7:$S$341,13,0),0)</f>
        <v>1179.6125000000002</v>
      </c>
      <c r="AK132" s="14">
        <f t="shared" si="483"/>
        <v>2.4073724489795922</v>
      </c>
      <c r="AL132" s="14">
        <f t="shared" si="439"/>
        <v>35044.10014000001</v>
      </c>
      <c r="AM132" s="14">
        <f t="shared" si="484"/>
        <v>71.518571714285727</v>
      </c>
      <c r="AN132" s="14">
        <f t="shared" si="485"/>
        <v>5548730.1399183627</v>
      </c>
      <c r="AO132" s="14">
        <f t="shared" si="486"/>
        <v>11323.939061057883</v>
      </c>
      <c r="AP132" s="62"/>
      <c r="AQ132" s="14">
        <f t="shared" si="440"/>
        <v>158.12040816326407</v>
      </c>
      <c r="AR132" s="14">
        <f t="shared" si="444"/>
        <v>31.45222719978392</v>
      </c>
      <c r="AS132" s="14">
        <f t="shared" si="445"/>
        <v>7.3267921224489925</v>
      </c>
      <c r="AT132" s="14">
        <f t="shared" si="487"/>
        <v>196.89942748549697</v>
      </c>
      <c r="AU132" s="37">
        <f t="shared" si="446"/>
        <v>1.7695580672815625E-2</v>
      </c>
      <c r="AV132" s="42"/>
      <c r="AW132" s="14" t="str">
        <f>IFERROR(VLOOKUP($A132,#REF!,27,0),"0")</f>
        <v>0</v>
      </c>
      <c r="AX132" s="14">
        <f t="shared" si="488"/>
        <v>0</v>
      </c>
      <c r="AY132" s="14" t="str">
        <f>IFERROR(VLOOKUP($A132,SpecEd22!#REF!,23,0)," ")</f>
        <v xml:space="preserve"> </v>
      </c>
      <c r="AZ132" s="14" t="e">
        <f t="shared" si="489"/>
        <v>#VALUE!</v>
      </c>
      <c r="BA132" s="14">
        <f>IFERROR(VLOOKUP($A132,ECFE!#REF!,23,0),0)</f>
        <v>0</v>
      </c>
      <c r="BB132" s="14">
        <f t="shared" si="490"/>
        <v>0</v>
      </c>
      <c r="BC132" s="14">
        <f>IFERROR(VLOOKUP($A132,#REF!,17,0),0)</f>
        <v>0</v>
      </c>
      <c r="BD132" s="14">
        <f t="shared" si="491"/>
        <v>0</v>
      </c>
      <c r="BE132" s="14">
        <f>IFERROR(VLOOKUP($A132,#REF!,9,0),0)</f>
        <v>0</v>
      </c>
      <c r="BF132" s="14">
        <f t="shared" si="492"/>
        <v>0</v>
      </c>
      <c r="BG132" s="14">
        <v>0</v>
      </c>
      <c r="BH132" s="14">
        <f t="shared" si="493"/>
        <v>0</v>
      </c>
      <c r="BI132" s="14">
        <f>IFERROR(VLOOKUP($A132,ConEnroll!$A$8:$S$601,15,0),0)</f>
        <v>-34</v>
      </c>
      <c r="BJ132" s="14">
        <f t="shared" si="494"/>
        <v>-6.9387755102040816E-2</v>
      </c>
      <c r="BK132" s="14">
        <f t="shared" si="495"/>
        <v>-34</v>
      </c>
      <c r="BL132" s="14">
        <f t="shared" si="496"/>
        <v>-6.9387755102040816E-2</v>
      </c>
      <c r="BM132" s="14" t="e">
        <f t="shared" si="497"/>
        <v>#VALUE!</v>
      </c>
      <c r="BN132" s="14" t="e">
        <f t="shared" si="498"/>
        <v>#VALUE!</v>
      </c>
      <c r="BO132" s="42"/>
      <c r="BP132" s="14">
        <f t="shared" si="447"/>
        <v>9618.9454081632648</v>
      </c>
      <c r="BQ132" s="14" t="e">
        <f t="shared" si="448"/>
        <v>#VALUE!</v>
      </c>
      <c r="BR132" s="14">
        <f t="shared" si="499"/>
        <v>71.587959469387769</v>
      </c>
      <c r="BS132" s="14" t="e">
        <f t="shared" si="449"/>
        <v>#VALUE!</v>
      </c>
      <c r="BT132" s="37" t="e">
        <f t="shared" si="450"/>
        <v>#VALUE!</v>
      </c>
      <c r="BU132" s="41"/>
      <c r="BV132" s="14" t="str">
        <f>IFERROR(VLOOKUP($A132,#REF!,27,0),"0")</f>
        <v>0</v>
      </c>
      <c r="BW132" s="14">
        <f t="shared" si="500"/>
        <v>0</v>
      </c>
      <c r="BX132" s="14" t="str">
        <f>IFERROR(VLOOKUP($A132,SpecEd22!$Z$22:$AV$606,59,0)," ")</f>
        <v xml:space="preserve"> </v>
      </c>
      <c r="BY132" s="14" t="e">
        <f t="shared" si="501"/>
        <v>#VALUE!</v>
      </c>
      <c r="BZ132" s="14">
        <f>IFERROR(VLOOKUP($A132,ECFE!#REF!,25,0),0)</f>
        <v>0</v>
      </c>
      <c r="CA132" s="14">
        <f t="shared" si="502"/>
        <v>0</v>
      </c>
      <c r="CB132" s="14">
        <f>IFERROR(VLOOKUP($A132,#REF!,17,0),0)</f>
        <v>0</v>
      </c>
      <c r="CC132" s="14">
        <f t="shared" si="503"/>
        <v>0</v>
      </c>
      <c r="CD132" s="14">
        <f>IFERROR(VLOOKUP($A132,#REF!,9,0),0)</f>
        <v>0</v>
      </c>
      <c r="CE132" s="14">
        <f t="shared" si="504"/>
        <v>0</v>
      </c>
      <c r="CF132" s="14">
        <v>0</v>
      </c>
      <c r="CG132" s="14">
        <f t="shared" si="505"/>
        <v>0</v>
      </c>
      <c r="CH132" s="14">
        <f>IFERROR(VLOOKUP($A132,ConEnroll!$A$8:$S$601,15,0),0)</f>
        <v>-34</v>
      </c>
      <c r="CI132" s="14">
        <f t="shared" si="506"/>
        <v>-6.9387755102040816E-2</v>
      </c>
      <c r="CJ132" s="14">
        <f t="shared" si="507"/>
        <v>-34</v>
      </c>
      <c r="CK132" s="14">
        <f t="shared" si="508"/>
        <v>-6.9387755102040816E-2</v>
      </c>
      <c r="CL132" s="14" t="e">
        <f t="shared" si="509"/>
        <v>#VALUE!</v>
      </c>
      <c r="CM132" s="14" t="e">
        <f t="shared" si="510"/>
        <v>#VALUE!</v>
      </c>
      <c r="CN132" s="42"/>
      <c r="CO132" s="14">
        <f t="shared" si="451"/>
        <v>-9460.8250000000007</v>
      </c>
      <c r="CP132" s="14" t="e">
        <f t="shared" si="452"/>
        <v>#VALUE!</v>
      </c>
      <c r="CQ132" s="14">
        <f t="shared" si="453"/>
        <v>-64.261167346938777</v>
      </c>
      <c r="CR132" s="14" t="e">
        <f t="shared" si="454"/>
        <v>#VALUE!</v>
      </c>
      <c r="CS132" s="37" t="e">
        <f t="shared" si="455"/>
        <v>#VALUE!</v>
      </c>
      <c r="CT132" s="239"/>
      <c r="CU132" s="239"/>
      <c r="CV132" s="468"/>
      <c r="CW132" s="14">
        <f>IFERROR(VLOOKUP($A132,BaseFY23!$A$7:$AK$527,6,0),0)</f>
        <v>472</v>
      </c>
      <c r="CX132" s="14">
        <f>IFERROR(VLOOKUP($A132,BaseFY23!$A$7:$AN$528,28,0),0)</f>
        <v>4507312.25</v>
      </c>
      <c r="CY132" s="14">
        <f t="shared" si="511"/>
        <v>9549.390360169491</v>
      </c>
      <c r="CZ132" s="14">
        <f>IFERROR(VLOOKUP($A132,SpecEd23!$A$21:$BB$605,23,0)," ")</f>
        <v>800754.34077525476</v>
      </c>
      <c r="DA132" s="14">
        <f t="shared" si="512"/>
        <v>1696.5134338458788</v>
      </c>
      <c r="DB132" s="14">
        <f>IFERROR(VLOOKUP($A132,ECFE!$A$16:$AB$347,7,0),0)</f>
        <v>30510.281999999999</v>
      </c>
      <c r="DC132" s="14">
        <f t="shared" si="513"/>
        <v>64.640427966101697</v>
      </c>
      <c r="DD132" s="14">
        <v>0</v>
      </c>
      <c r="DE132" s="14">
        <f t="shared" si="514"/>
        <v>0</v>
      </c>
      <c r="DF132" s="14">
        <f>IFERROR(VLOOKUP($A132,ConEnroll!$A$7:$S$338,10,0),0)</f>
        <v>943.69</v>
      </c>
      <c r="DG132" s="14">
        <f t="shared" si="515"/>
        <v>1.9993432203389832</v>
      </c>
      <c r="DH132" s="14">
        <f t="shared" si="456"/>
        <v>31453.971999999998</v>
      </c>
      <c r="DI132" s="14">
        <f t="shared" si="516"/>
        <v>66.639771186440669</v>
      </c>
      <c r="DJ132" s="14">
        <f t="shared" si="457"/>
        <v>5339520.5627752552</v>
      </c>
      <c r="DK132" s="14">
        <f t="shared" si="517"/>
        <v>11312.543565201811</v>
      </c>
      <c r="DL132" s="42"/>
      <c r="DM132" s="14">
        <f>IFERROR(VLOOKUP($A132,HouseFY23!$A$7:$AJ$528,28,0),0)</f>
        <v>4659540.25</v>
      </c>
      <c r="DN132" s="14">
        <f t="shared" si="518"/>
        <v>9871.9073093220341</v>
      </c>
      <c r="DO132" s="14">
        <f>IFERROR(VLOOKUP($A132,Compens80percent!$A$13:$M$560,12,0),0)</f>
        <v>0</v>
      </c>
      <c r="DP132" s="14">
        <f t="shared" si="518"/>
        <v>0</v>
      </c>
      <c r="DQ132" s="14">
        <f t="shared" si="519"/>
        <v>4659540.25</v>
      </c>
      <c r="DR132" s="14">
        <f t="shared" si="520"/>
        <v>9509.2658163265314</v>
      </c>
      <c r="DS132" s="14">
        <f>IFERROR(VLOOKUP($A132,SpecEd23!$A$21:$Z$550,14,0),0)</f>
        <v>831287.09448071464</v>
      </c>
      <c r="DT132" s="14">
        <f t="shared" si="521"/>
        <v>1761.2014713574463</v>
      </c>
      <c r="DU132" s="14">
        <f>IFERROR(VLOOKUP($A132,ECFE!$A$16:$AB$347,9,0),0)</f>
        <v>31742.897392800001</v>
      </c>
      <c r="DV132" s="14">
        <f t="shared" si="522"/>
        <v>67.251901255932211</v>
      </c>
      <c r="DW132" s="14">
        <f>IFERROR(VLOOKUP($A132,ParaFY19!$A$21:$Z$543,7,0),0)</f>
        <v>2744</v>
      </c>
      <c r="DX132" s="14">
        <f t="shared" si="523"/>
        <v>5.8135593220338979</v>
      </c>
      <c r="DY132" s="14">
        <f>IFERROR(VLOOKUP($A132,ConEnroll!$A$7:$S$341,13,0),0)</f>
        <v>1179.6125000000002</v>
      </c>
      <c r="DZ132" s="14">
        <f t="shared" si="524"/>
        <v>2.4991790254237292</v>
      </c>
      <c r="EA132" s="14">
        <f t="shared" si="458"/>
        <v>35666.509892800008</v>
      </c>
      <c r="EB132" s="14">
        <f t="shared" si="525"/>
        <v>75.56463960338985</v>
      </c>
      <c r="EC132" s="14">
        <f t="shared" si="459"/>
        <v>5526493.8543735147</v>
      </c>
      <c r="ED132" s="14">
        <f t="shared" si="526"/>
        <v>11708.67342028287</v>
      </c>
      <c r="EE132" s="62"/>
      <c r="EF132" s="14">
        <f t="shared" si="460"/>
        <v>322.51694915254302</v>
      </c>
      <c r="EG132" s="14">
        <f t="shared" si="461"/>
        <v>64.688037511567472</v>
      </c>
      <c r="EH132" s="14">
        <f t="shared" si="462"/>
        <v>8.924868416949181</v>
      </c>
      <c r="EI132" s="14">
        <f t="shared" si="527"/>
        <v>396.12985508105965</v>
      </c>
      <c r="EJ132" s="37">
        <f t="shared" si="463"/>
        <v>3.5016868911743534E-2</v>
      </c>
      <c r="EK132" s="42"/>
      <c r="EL132" s="14" t="str">
        <f>IFERROR(VLOOKUP($A132,#REF!,27,0),"0")</f>
        <v>0</v>
      </c>
      <c r="EM132" s="14">
        <f t="shared" si="528"/>
        <v>0</v>
      </c>
      <c r="EN132" s="14" t="str">
        <f>IFERROR(VLOOKUP($A132,SpecEd23!#REF!,23,0)," ")</f>
        <v xml:space="preserve"> </v>
      </c>
      <c r="EO132" s="14" t="e">
        <f t="shared" si="529"/>
        <v>#VALUE!</v>
      </c>
      <c r="EP132" s="14">
        <f>IFERROR(VLOOKUP($A132,ECFE!#REF!,24,0),0)</f>
        <v>0</v>
      </c>
      <c r="EQ132" s="14">
        <f t="shared" si="530"/>
        <v>0</v>
      </c>
      <c r="ER132" s="14">
        <f>IFERROR(VLOOKUP($A132,#REF!,30,0),0)</f>
        <v>0</v>
      </c>
      <c r="ES132" s="14">
        <f t="shared" si="531"/>
        <v>0</v>
      </c>
      <c r="ET132" s="14">
        <f>IFERROR(VLOOKUP($A132,#REF!,12,0),0)</f>
        <v>0</v>
      </c>
      <c r="EU132" s="14">
        <f t="shared" si="532"/>
        <v>0</v>
      </c>
      <c r="EV132" s="14">
        <v>0</v>
      </c>
      <c r="EW132" s="14">
        <f t="shared" si="533"/>
        <v>0</v>
      </c>
      <c r="EX132" s="14">
        <f>IFERROR(VLOOKUP($A132,ConEnroll!$A$8:$S$601,16,0),0)</f>
        <v>299</v>
      </c>
      <c r="EY132" s="14">
        <f t="shared" si="534"/>
        <v>0.63347457627118642</v>
      </c>
      <c r="EZ132" s="14">
        <f t="shared" si="535"/>
        <v>299</v>
      </c>
      <c r="FA132" s="14">
        <f t="shared" si="536"/>
        <v>0.63347457627118642</v>
      </c>
      <c r="FB132" s="14" t="e">
        <f t="shared" si="537"/>
        <v>#VALUE!</v>
      </c>
      <c r="FC132" s="14" t="e">
        <f t="shared" si="538"/>
        <v>#VALUE!</v>
      </c>
      <c r="FD132" s="62"/>
      <c r="FE132" s="14">
        <f t="shared" si="464"/>
        <v>9871.9073093220341</v>
      </c>
      <c r="FF132" s="14" t="e">
        <f t="shared" si="465"/>
        <v>#VALUE!</v>
      </c>
      <c r="FG132" s="14">
        <f t="shared" si="539"/>
        <v>74.931165027118666</v>
      </c>
      <c r="FH132" s="14" t="e">
        <f t="shared" si="466"/>
        <v>#VALUE!</v>
      </c>
      <c r="FI132" s="37" t="e">
        <f t="shared" si="467"/>
        <v>#VALUE!</v>
      </c>
      <c r="FJ132" s="12"/>
      <c r="FK132" s="14" t="str">
        <f>IFERROR(VLOOKUP($A132,#REF!,27,0),"0")</f>
        <v>0</v>
      </c>
      <c r="FL132" s="14">
        <f t="shared" si="540"/>
        <v>0</v>
      </c>
      <c r="FM132" s="14" t="str">
        <f>IFERROR(VLOOKUP($A132,SpecEd23!$X$22:$Y$610,59,0)," ")</f>
        <v xml:space="preserve"> </v>
      </c>
      <c r="FN132" s="14" t="e">
        <f t="shared" si="541"/>
        <v>#VALUE!</v>
      </c>
      <c r="FO132" s="14">
        <f>IFERROR(VLOOKUP($A132,ECFE!#REF!,26,0),0)</f>
        <v>0</v>
      </c>
      <c r="FP132" s="14">
        <f t="shared" si="542"/>
        <v>0</v>
      </c>
      <c r="FQ132" s="14">
        <f>IFERROR(VLOOKUP($A132,#REF!,16,0),0)</f>
        <v>0</v>
      </c>
      <c r="FR132" s="14">
        <f t="shared" si="543"/>
        <v>0</v>
      </c>
      <c r="FS132" s="14">
        <f>IFERROR(VLOOKUP($A132,#REF!,12,0),0)</f>
        <v>0</v>
      </c>
      <c r="FT132" s="14">
        <f t="shared" si="544"/>
        <v>0</v>
      </c>
      <c r="FU132" s="14">
        <v>0</v>
      </c>
      <c r="FV132" s="14">
        <f t="shared" si="545"/>
        <v>0</v>
      </c>
      <c r="FW132" s="14">
        <f>IFERROR(VLOOKUP($A132,ConEnroll!$A$8:$S$601,16,0),0)</f>
        <v>299</v>
      </c>
      <c r="FX132" s="14">
        <f t="shared" si="546"/>
        <v>0.63347457627118642</v>
      </c>
      <c r="FY132" s="14">
        <f t="shared" si="547"/>
        <v>299</v>
      </c>
      <c r="FZ132" s="14">
        <f t="shared" si="548"/>
        <v>0.63347457627118642</v>
      </c>
      <c r="GA132" s="14" t="e">
        <f t="shared" si="549"/>
        <v>#VALUE!</v>
      </c>
      <c r="GB132" s="14" t="e">
        <f t="shared" si="550"/>
        <v>#VALUE!</v>
      </c>
      <c r="GC132" s="39"/>
      <c r="GD132" s="14">
        <f t="shared" si="468"/>
        <v>-9549.390360169491</v>
      </c>
      <c r="GE132" s="14" t="e">
        <f t="shared" si="469"/>
        <v>#VALUE!</v>
      </c>
      <c r="GF132" s="14">
        <f t="shared" si="470"/>
        <v>-66.006296610169485</v>
      </c>
      <c r="GG132" s="14" t="e">
        <f t="shared" si="471"/>
        <v>#VALUE!</v>
      </c>
      <c r="GH132" s="37" t="e">
        <f t="shared" si="472"/>
        <v>#VALUE!</v>
      </c>
    </row>
    <row r="133" spans="1:190" ht="12.5" x14ac:dyDescent="0.25">
      <c r="A133" s="67">
        <v>345</v>
      </c>
      <c r="B133" s="35">
        <v>1</v>
      </c>
      <c r="C133" s="14">
        <v>5</v>
      </c>
      <c r="D133" s="14"/>
      <c r="E133" s="14"/>
      <c r="F133" s="35" t="s">
        <v>2485</v>
      </c>
      <c r="G133" s="41"/>
      <c r="H133" s="14">
        <f>IFERROR(VLOOKUP($A133,BaseFY22!$A$7:$AK$528,6,0),0)</f>
        <v>1511</v>
      </c>
      <c r="I133" s="14">
        <f>IFERROR(VLOOKUP($A133,BaseFY22!$A$7:$AK$528,28,0),0)</f>
        <v>13311208.75</v>
      </c>
      <c r="J133" s="14">
        <f t="shared" si="473"/>
        <v>8809.5359033752484</v>
      </c>
      <c r="K133" s="14">
        <f>IFERROR(VLOOKUP($A133,SpecEd22!$A$21:$BB$605,24,0)," ")</f>
        <v>2850205.3279999336</v>
      </c>
      <c r="L133" s="14">
        <f t="shared" si="474"/>
        <v>1886.3039894109422</v>
      </c>
      <c r="M133" s="14">
        <f>IFERROR(VLOOKUP($A133,ECFE!$A$16:$AB$347,7,0),0)</f>
        <v>80353.812000000005</v>
      </c>
      <c r="N133" s="14">
        <f t="shared" si="441"/>
        <v>53.179227001985446</v>
      </c>
      <c r="O133" s="14">
        <v>0</v>
      </c>
      <c r="P133" s="14">
        <f t="shared" si="441"/>
        <v>0</v>
      </c>
      <c r="Q133" s="14">
        <f>IFERROR(VLOOKUP($A133,ConEnroll!$A$7:$S$337,10,0),0)</f>
        <v>8702.9500000000007</v>
      </c>
      <c r="R133" s="14">
        <f t="shared" si="475"/>
        <v>5.7597286565188623</v>
      </c>
      <c r="S133" s="14">
        <f t="shared" si="442"/>
        <v>89056.762000000002</v>
      </c>
      <c r="T133" s="14">
        <f t="shared" si="476"/>
        <v>58.938955658504305</v>
      </c>
      <c r="U133" s="14">
        <f t="shared" si="443"/>
        <v>16250470.839999935</v>
      </c>
      <c r="V133" s="14">
        <f t="shared" si="477"/>
        <v>10754.778848444696</v>
      </c>
      <c r="W133" s="42"/>
      <c r="X133" s="14">
        <f>IFERROR(VLOOKUP($A133,HouseFY22!$A$6:$AJ$528,28,0),0)</f>
        <v>13540302.75</v>
      </c>
      <c r="Y133" s="14">
        <f t="shared" si="478"/>
        <v>8961.1533752481791</v>
      </c>
      <c r="Z133" s="14">
        <f>IFERROR(VLOOKUP($A133,Compens80percent!$A$13:$M$560,12,0),0)</f>
        <v>0</v>
      </c>
      <c r="AA133" s="14">
        <f t="shared" si="478"/>
        <v>0</v>
      </c>
      <c r="AB133" s="14">
        <f t="shared" si="479"/>
        <v>13540302.75</v>
      </c>
      <c r="AC133" s="14">
        <f t="shared" si="478"/>
        <v>8961.1533752481791</v>
      </c>
      <c r="AD133" s="14">
        <f>IFERROR(VLOOKUP(A133,SpecEd22!$A$21:$Z$550,14,0),0)</f>
        <v>2884953.4160662773</v>
      </c>
      <c r="AE133" s="14">
        <f t="shared" si="480"/>
        <v>1909.3007386275826</v>
      </c>
      <c r="AF133" s="14">
        <f>IFERROR(VLOOKUP($A133,ECFE!$A$16:$AB$348,8,0),0)</f>
        <v>81960.88824</v>
      </c>
      <c r="AG133" s="14">
        <f t="shared" si="481"/>
        <v>54.242811542025152</v>
      </c>
      <c r="AH133" s="14">
        <f>IFERROR(VLOOKUP(A133,ParaFY19!$A$21:$Z$543,7,0),0)</f>
        <v>11172</v>
      </c>
      <c r="AI133" s="14">
        <f t="shared" si="482"/>
        <v>7.393778954334878</v>
      </c>
      <c r="AJ133" s="14">
        <f>IFERROR(VLOOKUP(A133,ConEnroll!$A$7:$S$341,13,0),0)</f>
        <v>10878.6875</v>
      </c>
      <c r="AK133" s="14">
        <f t="shared" si="483"/>
        <v>7.1996608206485773</v>
      </c>
      <c r="AL133" s="14">
        <f t="shared" si="439"/>
        <v>104011.57574</v>
      </c>
      <c r="AM133" s="14">
        <f t="shared" si="484"/>
        <v>68.836251317008603</v>
      </c>
      <c r="AN133" s="14">
        <f t="shared" si="485"/>
        <v>16529267.741806278</v>
      </c>
      <c r="AO133" s="14">
        <f t="shared" si="486"/>
        <v>10939.290365192772</v>
      </c>
      <c r="AP133" s="62"/>
      <c r="AQ133" s="14">
        <f t="shared" si="440"/>
        <v>151.61747187293076</v>
      </c>
      <c r="AR133" s="14">
        <f t="shared" si="444"/>
        <v>22.99674921664041</v>
      </c>
      <c r="AS133" s="14">
        <f t="shared" si="445"/>
        <v>9.8972956585042979</v>
      </c>
      <c r="AT133" s="14">
        <f t="shared" si="487"/>
        <v>184.51151674807548</v>
      </c>
      <c r="AU133" s="37">
        <f t="shared" si="446"/>
        <v>1.7156235320892596E-2</v>
      </c>
      <c r="AV133" s="42"/>
      <c r="AW133" s="14" t="str">
        <f>IFERROR(VLOOKUP($A133,#REF!,27,0),"0")</f>
        <v>0</v>
      </c>
      <c r="AX133" s="14">
        <f t="shared" si="488"/>
        <v>0</v>
      </c>
      <c r="AY133" s="14" t="str">
        <f>IFERROR(VLOOKUP($A133,SpecEd22!#REF!,23,0)," ")</f>
        <v xml:space="preserve"> </v>
      </c>
      <c r="AZ133" s="14" t="e">
        <f t="shared" si="489"/>
        <v>#VALUE!</v>
      </c>
      <c r="BA133" s="14">
        <f>IFERROR(VLOOKUP($A133,ECFE!#REF!,23,0),0)</f>
        <v>0</v>
      </c>
      <c r="BB133" s="14">
        <f t="shared" si="490"/>
        <v>0</v>
      </c>
      <c r="BC133" s="14">
        <f>IFERROR(VLOOKUP($A133,#REF!,17,0),0)</f>
        <v>0</v>
      </c>
      <c r="BD133" s="14">
        <f t="shared" si="491"/>
        <v>0</v>
      </c>
      <c r="BE133" s="14">
        <f>IFERROR(VLOOKUP($A133,#REF!,9,0),0)</f>
        <v>0</v>
      </c>
      <c r="BF133" s="14">
        <f t="shared" si="492"/>
        <v>0</v>
      </c>
      <c r="BG133" s="14">
        <v>0</v>
      </c>
      <c r="BH133" s="14">
        <f t="shared" si="493"/>
        <v>0</v>
      </c>
      <c r="BI133" s="14">
        <f>IFERROR(VLOOKUP($A133,ConEnroll!$A$8:$S$601,15,0),0)</f>
        <v>-45</v>
      </c>
      <c r="BJ133" s="14">
        <f t="shared" si="494"/>
        <v>-2.9781601588352084E-2</v>
      </c>
      <c r="BK133" s="14">
        <f t="shared" si="495"/>
        <v>-45</v>
      </c>
      <c r="BL133" s="14">
        <f t="shared" si="496"/>
        <v>-2.9781601588352084E-2</v>
      </c>
      <c r="BM133" s="14" t="e">
        <f t="shared" si="497"/>
        <v>#VALUE!</v>
      </c>
      <c r="BN133" s="14" t="e">
        <f t="shared" si="498"/>
        <v>#VALUE!</v>
      </c>
      <c r="BO133" s="42"/>
      <c r="BP133" s="14">
        <f t="shared" si="447"/>
        <v>8961.1533752481791</v>
      </c>
      <c r="BQ133" s="14" t="e">
        <f t="shared" si="448"/>
        <v>#VALUE!</v>
      </c>
      <c r="BR133" s="14">
        <f t="shared" si="499"/>
        <v>68.866032918596957</v>
      </c>
      <c r="BS133" s="14" t="e">
        <f t="shared" si="449"/>
        <v>#VALUE!</v>
      </c>
      <c r="BT133" s="37" t="e">
        <f t="shared" si="450"/>
        <v>#VALUE!</v>
      </c>
      <c r="BU133" s="41"/>
      <c r="BV133" s="14" t="str">
        <f>IFERROR(VLOOKUP($A133,#REF!,27,0),"0")</f>
        <v>0</v>
      </c>
      <c r="BW133" s="14">
        <f t="shared" si="500"/>
        <v>0</v>
      </c>
      <c r="BX133" s="14" t="str">
        <f>IFERROR(VLOOKUP($A133,SpecEd22!$Z$22:$AV$606,59,0)," ")</f>
        <v xml:space="preserve"> </v>
      </c>
      <c r="BY133" s="14" t="e">
        <f t="shared" si="501"/>
        <v>#VALUE!</v>
      </c>
      <c r="BZ133" s="14">
        <f>IFERROR(VLOOKUP($A133,ECFE!#REF!,25,0),0)</f>
        <v>0</v>
      </c>
      <c r="CA133" s="14">
        <f t="shared" si="502"/>
        <v>0</v>
      </c>
      <c r="CB133" s="14">
        <f>IFERROR(VLOOKUP($A133,#REF!,17,0),0)</f>
        <v>0</v>
      </c>
      <c r="CC133" s="14">
        <f t="shared" si="503"/>
        <v>0</v>
      </c>
      <c r="CD133" s="14">
        <f>IFERROR(VLOOKUP($A133,#REF!,9,0),0)</f>
        <v>0</v>
      </c>
      <c r="CE133" s="14">
        <f t="shared" si="504"/>
        <v>0</v>
      </c>
      <c r="CF133" s="14">
        <v>0</v>
      </c>
      <c r="CG133" s="14">
        <f t="shared" si="505"/>
        <v>0</v>
      </c>
      <c r="CH133" s="14">
        <f>IFERROR(VLOOKUP($A133,ConEnroll!$A$8:$S$601,15,0),0)</f>
        <v>-45</v>
      </c>
      <c r="CI133" s="14">
        <f t="shared" si="506"/>
        <v>-2.9781601588352084E-2</v>
      </c>
      <c r="CJ133" s="14">
        <f t="shared" si="507"/>
        <v>-45</v>
      </c>
      <c r="CK133" s="14">
        <f t="shared" si="508"/>
        <v>-2.9781601588352084E-2</v>
      </c>
      <c r="CL133" s="14" t="e">
        <f t="shared" si="509"/>
        <v>#VALUE!</v>
      </c>
      <c r="CM133" s="14" t="e">
        <f t="shared" si="510"/>
        <v>#VALUE!</v>
      </c>
      <c r="CN133" s="42"/>
      <c r="CO133" s="14">
        <f t="shared" si="451"/>
        <v>-8809.5359033752484</v>
      </c>
      <c r="CP133" s="14" t="e">
        <f t="shared" si="452"/>
        <v>#VALUE!</v>
      </c>
      <c r="CQ133" s="14">
        <f t="shared" si="453"/>
        <v>-58.968737260092659</v>
      </c>
      <c r="CR133" s="14" t="e">
        <f t="shared" si="454"/>
        <v>#VALUE!</v>
      </c>
      <c r="CS133" s="37" t="e">
        <f t="shared" si="455"/>
        <v>#VALUE!</v>
      </c>
      <c r="CT133" s="239"/>
      <c r="CU133" s="239"/>
      <c r="CV133" s="468"/>
      <c r="CW133" s="14">
        <f>IFERROR(VLOOKUP($A133,BaseFY23!$A$7:$AK$527,6,0),0)</f>
        <v>1520.818912</v>
      </c>
      <c r="CX133" s="14">
        <f>IFERROR(VLOOKUP($A133,BaseFY23!$A$7:$AN$528,28,0),0)</f>
        <v>13426058.25</v>
      </c>
      <c r="CY133" s="14">
        <f t="shared" si="511"/>
        <v>8828.1768092584061</v>
      </c>
      <c r="CZ133" s="14">
        <f>IFERROR(VLOOKUP($A133,SpecEd23!$A$21:$BB$605,23,0)," ")</f>
        <v>3035724.4368089801</v>
      </c>
      <c r="DA133" s="14">
        <f t="shared" si="512"/>
        <v>1996.1117085378407</v>
      </c>
      <c r="DB133" s="14">
        <f>IFERROR(VLOOKUP($A133,ECFE!$A$16:$AB$347,7,0),0)</f>
        <v>80353.812000000005</v>
      </c>
      <c r="DC133" s="14">
        <f t="shared" si="513"/>
        <v>52.835884250234791</v>
      </c>
      <c r="DD133" s="14">
        <v>0</v>
      </c>
      <c r="DE133" s="14">
        <f t="shared" si="514"/>
        <v>0</v>
      </c>
      <c r="DF133" s="14">
        <f>IFERROR(VLOOKUP($A133,ConEnroll!$A$7:$S$338,10,0),0)</f>
        <v>8702.9500000000007</v>
      </c>
      <c r="DG133" s="14">
        <f t="shared" si="515"/>
        <v>5.7225419353543661</v>
      </c>
      <c r="DH133" s="14">
        <f t="shared" si="456"/>
        <v>89056.762000000002</v>
      </c>
      <c r="DI133" s="14">
        <f t="shared" si="516"/>
        <v>58.558426185589155</v>
      </c>
      <c r="DJ133" s="14">
        <f t="shared" si="457"/>
        <v>16550839.448808979</v>
      </c>
      <c r="DK133" s="14">
        <f t="shared" si="517"/>
        <v>10882.846943981835</v>
      </c>
      <c r="DL133" s="42"/>
      <c r="DM133" s="14">
        <f>IFERROR(VLOOKUP($A133,HouseFY23!$A$7:$AJ$528,28,0),0)</f>
        <v>13890526.25</v>
      </c>
      <c r="DN133" s="14">
        <f t="shared" si="518"/>
        <v>9133.5833217202926</v>
      </c>
      <c r="DO133" s="14">
        <f>IFERROR(VLOOKUP($A133,Compens80percent!$A$13:$M$560,12,0),0)</f>
        <v>0</v>
      </c>
      <c r="DP133" s="14">
        <f t="shared" si="518"/>
        <v>0</v>
      </c>
      <c r="DQ133" s="14">
        <f t="shared" si="519"/>
        <v>13890526.25</v>
      </c>
      <c r="DR133" s="14">
        <f t="shared" si="520"/>
        <v>9192.9359695565854</v>
      </c>
      <c r="DS133" s="14">
        <f>IFERROR(VLOOKUP($A133,SpecEd23!$A$21:$Z$550,14,0),0)</f>
        <v>3112483.5646215896</v>
      </c>
      <c r="DT133" s="14">
        <f t="shared" si="521"/>
        <v>2046.5839424158803</v>
      </c>
      <c r="DU133" s="14">
        <f>IFERROR(VLOOKUP($A133,ECFE!$A$16:$AB$347,9,0),0)</f>
        <v>83600.106004800007</v>
      </c>
      <c r="DV133" s="14">
        <f t="shared" si="522"/>
        <v>54.970453973944274</v>
      </c>
      <c r="DW133" s="14">
        <f>IFERROR(VLOOKUP($A133,ParaFY19!$A$21:$Z$543,7,0),0)</f>
        <v>11172</v>
      </c>
      <c r="DX133" s="14">
        <f t="shared" si="523"/>
        <v>7.3460422617364189</v>
      </c>
      <c r="DY133" s="14">
        <f>IFERROR(VLOOKUP($A133,ConEnroll!$A$7:$S$341,13,0),0)</f>
        <v>10878.6875</v>
      </c>
      <c r="DZ133" s="14">
        <f t="shared" si="524"/>
        <v>7.1531774191929571</v>
      </c>
      <c r="EA133" s="14">
        <f t="shared" si="458"/>
        <v>105650.79350480001</v>
      </c>
      <c r="EB133" s="14">
        <f t="shared" si="525"/>
        <v>69.469673654873645</v>
      </c>
      <c r="EC133" s="14">
        <f t="shared" si="459"/>
        <v>17108660.608126391</v>
      </c>
      <c r="ED133" s="14">
        <f t="shared" si="526"/>
        <v>11249.636937791047</v>
      </c>
      <c r="EE133" s="62"/>
      <c r="EF133" s="14">
        <f t="shared" si="460"/>
        <v>305.40651246188645</v>
      </c>
      <c r="EG133" s="14">
        <f t="shared" si="461"/>
        <v>50.47223387803956</v>
      </c>
      <c r="EH133" s="14">
        <f t="shared" si="462"/>
        <v>10.91124746928449</v>
      </c>
      <c r="EI133" s="14">
        <f t="shared" si="527"/>
        <v>366.7899938092105</v>
      </c>
      <c r="EJ133" s="37">
        <f t="shared" si="463"/>
        <v>3.3703496492895522E-2</v>
      </c>
      <c r="EK133" s="42"/>
      <c r="EL133" s="14" t="str">
        <f>IFERROR(VLOOKUP($A133,#REF!,27,0),"0")</f>
        <v>0</v>
      </c>
      <c r="EM133" s="14">
        <f t="shared" si="528"/>
        <v>0</v>
      </c>
      <c r="EN133" s="14" t="str">
        <f>IFERROR(VLOOKUP($A133,SpecEd23!#REF!,23,0)," ")</f>
        <v xml:space="preserve"> </v>
      </c>
      <c r="EO133" s="14" t="e">
        <f t="shared" si="529"/>
        <v>#VALUE!</v>
      </c>
      <c r="EP133" s="14">
        <f>IFERROR(VLOOKUP($A133,ECFE!#REF!,24,0),0)</f>
        <v>0</v>
      </c>
      <c r="EQ133" s="14">
        <f t="shared" si="530"/>
        <v>0</v>
      </c>
      <c r="ER133" s="14">
        <f>IFERROR(VLOOKUP($A133,#REF!,30,0),0)</f>
        <v>0</v>
      </c>
      <c r="ES133" s="14">
        <f t="shared" si="531"/>
        <v>0</v>
      </c>
      <c r="ET133" s="14">
        <f>IFERROR(VLOOKUP($A133,#REF!,12,0),0)</f>
        <v>0</v>
      </c>
      <c r="EU133" s="14">
        <f t="shared" si="532"/>
        <v>0</v>
      </c>
      <c r="EV133" s="14">
        <v>0</v>
      </c>
      <c r="EW133" s="14">
        <f t="shared" si="533"/>
        <v>0</v>
      </c>
      <c r="EX133" s="14">
        <f>IFERROR(VLOOKUP($A133,ConEnroll!$A$8:$S$601,16,0),0)</f>
        <v>300</v>
      </c>
      <c r="EY133" s="14">
        <f t="shared" si="534"/>
        <v>0.19726214451494145</v>
      </c>
      <c r="EZ133" s="14">
        <f t="shared" si="535"/>
        <v>300</v>
      </c>
      <c r="FA133" s="14">
        <f t="shared" si="536"/>
        <v>0.19726214451494145</v>
      </c>
      <c r="FB133" s="14" t="e">
        <f t="shared" si="537"/>
        <v>#VALUE!</v>
      </c>
      <c r="FC133" s="14" t="e">
        <f t="shared" si="538"/>
        <v>#VALUE!</v>
      </c>
      <c r="FD133" s="62"/>
      <c r="FE133" s="14">
        <f t="shared" si="464"/>
        <v>9133.5833217202926</v>
      </c>
      <c r="FF133" s="14" t="e">
        <f t="shared" si="465"/>
        <v>#VALUE!</v>
      </c>
      <c r="FG133" s="14">
        <f t="shared" si="539"/>
        <v>69.272411510358708</v>
      </c>
      <c r="FH133" s="14" t="e">
        <f t="shared" si="466"/>
        <v>#VALUE!</v>
      </c>
      <c r="FI133" s="37" t="e">
        <f t="shared" si="467"/>
        <v>#VALUE!</v>
      </c>
      <c r="FJ133" s="12"/>
      <c r="FK133" s="14" t="str">
        <f>IFERROR(VLOOKUP($A133,#REF!,27,0),"0")</f>
        <v>0</v>
      </c>
      <c r="FL133" s="14">
        <f t="shared" si="540"/>
        <v>0</v>
      </c>
      <c r="FM133" s="14" t="str">
        <f>IFERROR(VLOOKUP($A133,SpecEd23!$X$22:$Y$610,59,0)," ")</f>
        <v xml:space="preserve"> </v>
      </c>
      <c r="FN133" s="14" t="e">
        <f t="shared" si="541"/>
        <v>#VALUE!</v>
      </c>
      <c r="FO133" s="14">
        <f>IFERROR(VLOOKUP($A133,ECFE!#REF!,26,0),0)</f>
        <v>0</v>
      </c>
      <c r="FP133" s="14">
        <f t="shared" si="542"/>
        <v>0</v>
      </c>
      <c r="FQ133" s="14">
        <f>IFERROR(VLOOKUP($A133,#REF!,16,0),0)</f>
        <v>0</v>
      </c>
      <c r="FR133" s="14">
        <f t="shared" si="543"/>
        <v>0</v>
      </c>
      <c r="FS133" s="14">
        <f>IFERROR(VLOOKUP($A133,#REF!,12,0),0)</f>
        <v>0</v>
      </c>
      <c r="FT133" s="14">
        <f t="shared" si="544"/>
        <v>0</v>
      </c>
      <c r="FU133" s="14">
        <v>0</v>
      </c>
      <c r="FV133" s="14">
        <f t="shared" si="545"/>
        <v>0</v>
      </c>
      <c r="FW133" s="14">
        <f>IFERROR(VLOOKUP($A133,ConEnroll!$A$8:$S$601,16,0),0)</f>
        <v>300</v>
      </c>
      <c r="FX133" s="14">
        <f t="shared" si="546"/>
        <v>0.19726214451494145</v>
      </c>
      <c r="FY133" s="14">
        <f t="shared" si="547"/>
        <v>300</v>
      </c>
      <c r="FZ133" s="14">
        <f t="shared" si="548"/>
        <v>0.19726214451494145</v>
      </c>
      <c r="GA133" s="14" t="e">
        <f t="shared" si="549"/>
        <v>#VALUE!</v>
      </c>
      <c r="GB133" s="14" t="e">
        <f t="shared" si="550"/>
        <v>#VALUE!</v>
      </c>
      <c r="GC133" s="39"/>
      <c r="GD133" s="14">
        <f t="shared" si="468"/>
        <v>-8828.1768092584061</v>
      </c>
      <c r="GE133" s="14" t="e">
        <f t="shared" si="469"/>
        <v>#VALUE!</v>
      </c>
      <c r="GF133" s="14">
        <f t="shared" si="470"/>
        <v>-58.361164041074211</v>
      </c>
      <c r="GG133" s="14" t="e">
        <f t="shared" si="471"/>
        <v>#VALUE!</v>
      </c>
      <c r="GH133" s="37" t="e">
        <f t="shared" si="472"/>
        <v>#VALUE!</v>
      </c>
    </row>
    <row r="134" spans="1:190" ht="12.5" x14ac:dyDescent="0.25">
      <c r="A134" s="67">
        <v>347</v>
      </c>
      <c r="B134" s="35">
        <v>1</v>
      </c>
      <c r="C134" s="14">
        <v>4</v>
      </c>
      <c r="D134" s="14"/>
      <c r="E134" s="14"/>
      <c r="F134" s="35" t="s">
        <v>2486</v>
      </c>
      <c r="G134" s="41"/>
      <c r="H134" s="14">
        <f>IFERROR(VLOOKUP($A134,BaseFY22!$A$7:$AK$528,6,0),0)</f>
        <v>4214</v>
      </c>
      <c r="I134" s="14">
        <f>IFERROR(VLOOKUP($A134,BaseFY22!$A$7:$AK$528,28,0),0)</f>
        <v>43178178.5</v>
      </c>
      <c r="J134" s="14">
        <f t="shared" si="473"/>
        <v>10246.364143331752</v>
      </c>
      <c r="K134" s="14">
        <f>IFERROR(VLOOKUP($A134,SpecEd22!$A$21:$BB$605,24,0)," ")</f>
        <v>7638667.9521600017</v>
      </c>
      <c r="L134" s="14">
        <f t="shared" si="474"/>
        <v>1812.6881708970104</v>
      </c>
      <c r="M134" s="14">
        <f>IFERROR(VLOOKUP($A134,ECFE!$A$16:$AB$347,7,0),0)</f>
        <v>299061.18</v>
      </c>
      <c r="N134" s="14">
        <f t="shared" si="441"/>
        <v>70.968481252966299</v>
      </c>
      <c r="O134" s="14">
        <v>0</v>
      </c>
      <c r="P134" s="14">
        <f t="shared" si="441"/>
        <v>0</v>
      </c>
      <c r="Q134" s="14">
        <f>IFERROR(VLOOKUP($A134,ConEnroll!$A$7:$S$337,10,0),0)</f>
        <v>8598.09</v>
      </c>
      <c r="R134" s="14">
        <f t="shared" si="475"/>
        <v>2.0403630754627433</v>
      </c>
      <c r="S134" s="14">
        <f t="shared" si="442"/>
        <v>307659.27</v>
      </c>
      <c r="T134" s="14">
        <f t="shared" si="476"/>
        <v>73.008844328429049</v>
      </c>
      <c r="U134" s="14">
        <f t="shared" si="443"/>
        <v>51124505.722160004</v>
      </c>
      <c r="V134" s="14">
        <f t="shared" si="477"/>
        <v>12132.061158557191</v>
      </c>
      <c r="W134" s="42"/>
      <c r="X134" s="14">
        <f>IFERROR(VLOOKUP($A134,HouseFY22!$A$6:$AJ$528,28,0),0)</f>
        <v>44762193.832771003</v>
      </c>
      <c r="Y134" s="14">
        <f t="shared" si="478"/>
        <v>10622.257672703134</v>
      </c>
      <c r="Z134" s="14">
        <f>IFERROR(VLOOKUP($A134,Compens80percent!$A$13:$M$560,12,0),0)</f>
        <v>49833.600000000559</v>
      </c>
      <c r="AA134" s="14">
        <f t="shared" si="478"/>
        <v>11.825723777883379</v>
      </c>
      <c r="AB134" s="14">
        <f t="shared" si="479"/>
        <v>44812027.432771005</v>
      </c>
      <c r="AC134" s="14">
        <f t="shared" si="478"/>
        <v>10634.083396481017</v>
      </c>
      <c r="AD134" s="14">
        <f>IFERROR(VLOOKUP(A134,SpecEd22!$A$21:$Z$550,14,0),0)</f>
        <v>7763571.7854151307</v>
      </c>
      <c r="AE134" s="14">
        <f t="shared" si="480"/>
        <v>1842.3283781241412</v>
      </c>
      <c r="AF134" s="14">
        <f>IFERROR(VLOOKUP($A134,ECFE!$A$16:$AB$348,8,0),0)</f>
        <v>305042.40360000002</v>
      </c>
      <c r="AG134" s="14">
        <f t="shared" si="481"/>
        <v>72.387850878025631</v>
      </c>
      <c r="AH134" s="14">
        <f>IFERROR(VLOOKUP(A134,ParaFY19!$A$21:$Z$543,7,0),0)</f>
        <v>28812</v>
      </c>
      <c r="AI134" s="14">
        <f t="shared" si="482"/>
        <v>6.8372093023255811</v>
      </c>
      <c r="AJ134" s="14">
        <f>IFERROR(VLOOKUP(A134,ConEnroll!$A$7:$S$341,13,0),0)</f>
        <v>10747.612499999999</v>
      </c>
      <c r="AK134" s="14">
        <f t="shared" si="483"/>
        <v>2.550453844328429</v>
      </c>
      <c r="AL134" s="14">
        <f t="shared" si="439"/>
        <v>344602.01610000001</v>
      </c>
      <c r="AM134" s="14">
        <f t="shared" si="484"/>
        <v>81.775514024679637</v>
      </c>
      <c r="AN134" s="14">
        <f t="shared" si="485"/>
        <v>52920201.234286129</v>
      </c>
      <c r="AO134" s="14">
        <f t="shared" si="486"/>
        <v>12558.187288629837</v>
      </c>
      <c r="AP134" s="62"/>
      <c r="AQ134" s="14">
        <f t="shared" si="440"/>
        <v>387.71925314926557</v>
      </c>
      <c r="AR134" s="14">
        <f t="shared" si="444"/>
        <v>29.640207227130759</v>
      </c>
      <c r="AS134" s="14">
        <f t="shared" si="445"/>
        <v>8.7666696962505881</v>
      </c>
      <c r="AT134" s="14">
        <f t="shared" si="487"/>
        <v>426.1261300726469</v>
      </c>
      <c r="AU134" s="37">
        <f t="shared" si="446"/>
        <v>3.5123968178489139E-2</v>
      </c>
      <c r="AV134" s="42"/>
      <c r="AW134" s="14" t="str">
        <f>IFERROR(VLOOKUP($A134,#REF!,27,0),"0")</f>
        <v>0</v>
      </c>
      <c r="AX134" s="14">
        <f t="shared" si="488"/>
        <v>0</v>
      </c>
      <c r="AY134" s="14" t="str">
        <f>IFERROR(VLOOKUP($A134,SpecEd22!#REF!,23,0)," ")</f>
        <v xml:space="preserve"> </v>
      </c>
      <c r="AZ134" s="14" t="e">
        <f t="shared" si="489"/>
        <v>#VALUE!</v>
      </c>
      <c r="BA134" s="14">
        <f>IFERROR(VLOOKUP($A134,ECFE!#REF!,23,0),0)</f>
        <v>0</v>
      </c>
      <c r="BB134" s="14">
        <f t="shared" si="490"/>
        <v>0</v>
      </c>
      <c r="BC134" s="14">
        <f>IFERROR(VLOOKUP($A134,#REF!,17,0),0)</f>
        <v>0</v>
      </c>
      <c r="BD134" s="14">
        <f t="shared" si="491"/>
        <v>0</v>
      </c>
      <c r="BE134" s="14">
        <f>IFERROR(VLOOKUP($A134,#REF!,9,0),0)</f>
        <v>0</v>
      </c>
      <c r="BF134" s="14">
        <f t="shared" si="492"/>
        <v>0</v>
      </c>
      <c r="BG134" s="14">
        <v>0</v>
      </c>
      <c r="BH134" s="14">
        <f t="shared" si="493"/>
        <v>0</v>
      </c>
      <c r="BI134" s="14">
        <f>IFERROR(VLOOKUP($A134,ConEnroll!$A$8:$S$601,15,0),0)</f>
        <v>-41</v>
      </c>
      <c r="BJ134" s="14">
        <f t="shared" si="494"/>
        <v>-9.7294731846226858E-3</v>
      </c>
      <c r="BK134" s="14">
        <f t="shared" si="495"/>
        <v>-41</v>
      </c>
      <c r="BL134" s="14">
        <f t="shared" si="496"/>
        <v>-9.7294731846226858E-3</v>
      </c>
      <c r="BM134" s="14" t="e">
        <f t="shared" si="497"/>
        <v>#VALUE!</v>
      </c>
      <c r="BN134" s="14" t="e">
        <f t="shared" si="498"/>
        <v>#VALUE!</v>
      </c>
      <c r="BO134" s="42"/>
      <c r="BP134" s="14">
        <f t="shared" si="447"/>
        <v>10622.257672703134</v>
      </c>
      <c r="BQ134" s="14" t="e">
        <f t="shared" si="448"/>
        <v>#VALUE!</v>
      </c>
      <c r="BR134" s="14">
        <f t="shared" si="499"/>
        <v>81.785243497864258</v>
      </c>
      <c r="BS134" s="14" t="e">
        <f t="shared" si="449"/>
        <v>#VALUE!</v>
      </c>
      <c r="BT134" s="37" t="e">
        <f t="shared" si="450"/>
        <v>#VALUE!</v>
      </c>
      <c r="BU134" s="41"/>
      <c r="BV134" s="14" t="str">
        <f>IFERROR(VLOOKUP($A134,#REF!,27,0),"0")</f>
        <v>0</v>
      </c>
      <c r="BW134" s="14">
        <f t="shared" si="500"/>
        <v>0</v>
      </c>
      <c r="BX134" s="14" t="str">
        <f>IFERROR(VLOOKUP($A134,SpecEd22!$Z$22:$AV$606,59,0)," ")</f>
        <v xml:space="preserve"> </v>
      </c>
      <c r="BY134" s="14" t="e">
        <f t="shared" si="501"/>
        <v>#VALUE!</v>
      </c>
      <c r="BZ134" s="14">
        <f>IFERROR(VLOOKUP($A134,ECFE!#REF!,25,0),0)</f>
        <v>0</v>
      </c>
      <c r="CA134" s="14">
        <f t="shared" si="502"/>
        <v>0</v>
      </c>
      <c r="CB134" s="14">
        <f>IFERROR(VLOOKUP($A134,#REF!,17,0),0)</f>
        <v>0</v>
      </c>
      <c r="CC134" s="14">
        <f t="shared" si="503"/>
        <v>0</v>
      </c>
      <c r="CD134" s="14">
        <f>IFERROR(VLOOKUP($A134,#REF!,9,0),0)</f>
        <v>0</v>
      </c>
      <c r="CE134" s="14">
        <f t="shared" si="504"/>
        <v>0</v>
      </c>
      <c r="CF134" s="14">
        <v>0</v>
      </c>
      <c r="CG134" s="14">
        <f t="shared" si="505"/>
        <v>0</v>
      </c>
      <c r="CH134" s="14">
        <f>IFERROR(VLOOKUP($A134,ConEnroll!$A$8:$S$601,15,0),0)</f>
        <v>-41</v>
      </c>
      <c r="CI134" s="14">
        <f t="shared" si="506"/>
        <v>-9.7294731846226858E-3</v>
      </c>
      <c r="CJ134" s="14">
        <f t="shared" si="507"/>
        <v>-41</v>
      </c>
      <c r="CK134" s="14">
        <f t="shared" si="508"/>
        <v>-9.7294731846226858E-3</v>
      </c>
      <c r="CL134" s="14" t="e">
        <f t="shared" si="509"/>
        <v>#VALUE!</v>
      </c>
      <c r="CM134" s="14" t="e">
        <f t="shared" si="510"/>
        <v>#VALUE!</v>
      </c>
      <c r="CN134" s="42"/>
      <c r="CO134" s="14">
        <f t="shared" si="451"/>
        <v>-10246.364143331752</v>
      </c>
      <c r="CP134" s="14" t="e">
        <f t="shared" si="452"/>
        <v>#VALUE!</v>
      </c>
      <c r="CQ134" s="14">
        <f t="shared" si="453"/>
        <v>-73.01857380161367</v>
      </c>
      <c r="CR134" s="14" t="e">
        <f t="shared" si="454"/>
        <v>#VALUE!</v>
      </c>
      <c r="CS134" s="37" t="e">
        <f t="shared" si="455"/>
        <v>#VALUE!</v>
      </c>
      <c r="CT134" s="239"/>
      <c r="CU134" s="239"/>
      <c r="CV134" s="468"/>
      <c r="CW134" s="14">
        <f>IFERROR(VLOOKUP($A134,BaseFY23!$A$7:$AK$527,6,0),0)</f>
        <v>4350.6144459999996</v>
      </c>
      <c r="CX134" s="14">
        <f>IFERROR(VLOOKUP($A134,BaseFY23!$A$7:$AN$528,28,0),0)</f>
        <v>44129793.75</v>
      </c>
      <c r="CY134" s="14">
        <f t="shared" si="511"/>
        <v>10143.347404772536</v>
      </c>
      <c r="CZ134" s="14">
        <f>IFERROR(VLOOKUP($A134,SpecEd23!$A$21:$BB$605,23,0)," ")</f>
        <v>8342936.075811768</v>
      </c>
      <c r="DA134" s="14">
        <f t="shared" si="512"/>
        <v>1917.6454680975812</v>
      </c>
      <c r="DB134" s="14">
        <f>IFERROR(VLOOKUP($A134,ECFE!$A$16:$AB$347,7,0),0)</f>
        <v>299061.18</v>
      </c>
      <c r="DC134" s="14">
        <f t="shared" si="513"/>
        <v>68.739986894255821</v>
      </c>
      <c r="DD134" s="14">
        <v>0</v>
      </c>
      <c r="DE134" s="14">
        <f t="shared" si="514"/>
        <v>0</v>
      </c>
      <c r="DF134" s="14">
        <f>IFERROR(VLOOKUP($A134,ConEnroll!$A$7:$S$338,10,0),0)</f>
        <v>8598.09</v>
      </c>
      <c r="DG134" s="14">
        <f t="shared" si="515"/>
        <v>1.9762932585086168</v>
      </c>
      <c r="DH134" s="14">
        <f t="shared" si="456"/>
        <v>307659.27</v>
      </c>
      <c r="DI134" s="14">
        <f t="shared" si="516"/>
        <v>70.71628015276444</v>
      </c>
      <c r="DJ134" s="14">
        <f t="shared" si="457"/>
        <v>52780389.095811769</v>
      </c>
      <c r="DK134" s="14">
        <f t="shared" si="517"/>
        <v>12131.709153022883</v>
      </c>
      <c r="DL134" s="42"/>
      <c r="DM134" s="14">
        <f>IFERROR(VLOOKUP($A134,HouseFY23!$A$7:$AJ$528,28,0),0)</f>
        <v>46559707.579999998</v>
      </c>
      <c r="DN134" s="14">
        <f t="shared" si="518"/>
        <v>10701.869392910117</v>
      </c>
      <c r="DO134" s="14">
        <f>IFERROR(VLOOKUP($A134,Compens80percent!$A$13:$M$560,12,0),0)</f>
        <v>49833.600000000559</v>
      </c>
      <c r="DP134" s="14">
        <f t="shared" si="518"/>
        <v>11.454382046153984</v>
      </c>
      <c r="DQ134" s="14">
        <f t="shared" si="519"/>
        <v>46609541.18</v>
      </c>
      <c r="DR134" s="14">
        <f t="shared" si="520"/>
        <v>11060.641001423824</v>
      </c>
      <c r="DS134" s="14">
        <f>IFERROR(VLOOKUP($A134,SpecEd23!$A$21:$Z$550,14,0),0)</f>
        <v>8644553.9974180162</v>
      </c>
      <c r="DT134" s="14">
        <f t="shared" si="521"/>
        <v>1986.9731286728727</v>
      </c>
      <c r="DU134" s="14">
        <f>IFERROR(VLOOKUP($A134,ECFE!$A$16:$AB$347,9,0),0)</f>
        <v>311143.25167199998</v>
      </c>
      <c r="DV134" s="14">
        <f t="shared" si="522"/>
        <v>71.517082364783747</v>
      </c>
      <c r="DW134" s="14">
        <f>IFERROR(VLOOKUP($A134,ParaFY19!$A$21:$Z$543,7,0),0)</f>
        <v>28812</v>
      </c>
      <c r="DX134" s="14">
        <f t="shared" si="523"/>
        <v>6.6225128329838681</v>
      </c>
      <c r="DY134" s="14">
        <f>IFERROR(VLOOKUP($A134,ConEnroll!$A$7:$S$341,13,0),0)</f>
        <v>10747.612499999999</v>
      </c>
      <c r="DZ134" s="14">
        <f t="shared" si="524"/>
        <v>2.4703665731357707</v>
      </c>
      <c r="EA134" s="14">
        <f t="shared" si="458"/>
        <v>350702.86417199997</v>
      </c>
      <c r="EB134" s="14">
        <f t="shared" si="525"/>
        <v>80.609961770903382</v>
      </c>
      <c r="EC134" s="14">
        <f t="shared" si="459"/>
        <v>55554964.441590011</v>
      </c>
      <c r="ED134" s="14">
        <f t="shared" si="526"/>
        <v>12769.452483353893</v>
      </c>
      <c r="EE134" s="62"/>
      <c r="EF134" s="14">
        <f t="shared" si="460"/>
        <v>558.5219881375815</v>
      </c>
      <c r="EG134" s="14">
        <f t="shared" si="461"/>
        <v>69.327660575291475</v>
      </c>
      <c r="EH134" s="14">
        <f t="shared" si="462"/>
        <v>9.8936816181389418</v>
      </c>
      <c r="EI134" s="14">
        <f t="shared" si="527"/>
        <v>637.74333033101198</v>
      </c>
      <c r="EJ134" s="37">
        <f t="shared" si="463"/>
        <v>5.2568300334838163E-2</v>
      </c>
      <c r="EK134" s="42"/>
      <c r="EL134" s="14" t="str">
        <f>IFERROR(VLOOKUP($A134,#REF!,27,0),"0")</f>
        <v>0</v>
      </c>
      <c r="EM134" s="14">
        <f t="shared" si="528"/>
        <v>0</v>
      </c>
      <c r="EN134" s="14" t="str">
        <f>IFERROR(VLOOKUP($A134,SpecEd23!#REF!,23,0)," ")</f>
        <v xml:space="preserve"> </v>
      </c>
      <c r="EO134" s="14" t="e">
        <f t="shared" si="529"/>
        <v>#VALUE!</v>
      </c>
      <c r="EP134" s="14">
        <f>IFERROR(VLOOKUP($A134,ECFE!#REF!,24,0),0)</f>
        <v>0</v>
      </c>
      <c r="EQ134" s="14">
        <f t="shared" si="530"/>
        <v>0</v>
      </c>
      <c r="ER134" s="14">
        <f>IFERROR(VLOOKUP($A134,#REF!,30,0),0)</f>
        <v>0</v>
      </c>
      <c r="ES134" s="14">
        <f t="shared" si="531"/>
        <v>0</v>
      </c>
      <c r="ET134" s="14">
        <f>IFERROR(VLOOKUP($A134,#REF!,12,0),0)</f>
        <v>0</v>
      </c>
      <c r="EU134" s="14">
        <f t="shared" si="532"/>
        <v>0</v>
      </c>
      <c r="EV134" s="14">
        <v>0</v>
      </c>
      <c r="EW134" s="14">
        <f t="shared" si="533"/>
        <v>0</v>
      </c>
      <c r="EX134" s="14">
        <f>IFERROR(VLOOKUP($A134,ConEnroll!$A$8:$S$601,16,0),0)</f>
        <v>306</v>
      </c>
      <c r="EY134" s="14">
        <f t="shared" si="534"/>
        <v>7.0334892645184777E-2</v>
      </c>
      <c r="EZ134" s="14">
        <f t="shared" si="535"/>
        <v>306</v>
      </c>
      <c r="FA134" s="14">
        <f t="shared" si="536"/>
        <v>7.0334892645184777E-2</v>
      </c>
      <c r="FB134" s="14" t="e">
        <f t="shared" si="537"/>
        <v>#VALUE!</v>
      </c>
      <c r="FC134" s="14" t="e">
        <f t="shared" si="538"/>
        <v>#VALUE!</v>
      </c>
      <c r="FD134" s="62"/>
      <c r="FE134" s="14">
        <f t="shared" si="464"/>
        <v>10701.869392910117</v>
      </c>
      <c r="FF134" s="14" t="e">
        <f t="shared" si="465"/>
        <v>#VALUE!</v>
      </c>
      <c r="FG134" s="14">
        <f t="shared" si="539"/>
        <v>80.539626878258204</v>
      </c>
      <c r="FH134" s="14" t="e">
        <f t="shared" si="466"/>
        <v>#VALUE!</v>
      </c>
      <c r="FI134" s="37" t="e">
        <f t="shared" si="467"/>
        <v>#VALUE!</v>
      </c>
      <c r="FJ134" s="12"/>
      <c r="FK134" s="14" t="str">
        <f>IFERROR(VLOOKUP($A134,#REF!,27,0),"0")</f>
        <v>0</v>
      </c>
      <c r="FL134" s="14">
        <f t="shared" si="540"/>
        <v>0</v>
      </c>
      <c r="FM134" s="14" t="str">
        <f>IFERROR(VLOOKUP($A134,SpecEd23!$X$22:$Y$610,59,0)," ")</f>
        <v xml:space="preserve"> </v>
      </c>
      <c r="FN134" s="14" t="e">
        <f t="shared" si="541"/>
        <v>#VALUE!</v>
      </c>
      <c r="FO134" s="14">
        <f>IFERROR(VLOOKUP($A134,ECFE!#REF!,26,0),0)</f>
        <v>0</v>
      </c>
      <c r="FP134" s="14">
        <f t="shared" si="542"/>
        <v>0</v>
      </c>
      <c r="FQ134" s="14">
        <f>IFERROR(VLOOKUP($A134,#REF!,16,0),0)</f>
        <v>0</v>
      </c>
      <c r="FR134" s="14">
        <f t="shared" si="543"/>
        <v>0</v>
      </c>
      <c r="FS134" s="14">
        <f>IFERROR(VLOOKUP($A134,#REF!,12,0),0)</f>
        <v>0</v>
      </c>
      <c r="FT134" s="14">
        <f t="shared" si="544"/>
        <v>0</v>
      </c>
      <c r="FU134" s="14">
        <v>0</v>
      </c>
      <c r="FV134" s="14">
        <f t="shared" si="545"/>
        <v>0</v>
      </c>
      <c r="FW134" s="14">
        <f>IFERROR(VLOOKUP($A134,ConEnroll!$A$8:$S$601,16,0),0)</f>
        <v>306</v>
      </c>
      <c r="FX134" s="14">
        <f t="shared" si="546"/>
        <v>7.0334892645184777E-2</v>
      </c>
      <c r="FY134" s="14">
        <f t="shared" si="547"/>
        <v>306</v>
      </c>
      <c r="FZ134" s="14">
        <f t="shared" si="548"/>
        <v>7.0334892645184777E-2</v>
      </c>
      <c r="GA134" s="14" t="e">
        <f t="shared" si="549"/>
        <v>#VALUE!</v>
      </c>
      <c r="GB134" s="14" t="e">
        <f t="shared" si="550"/>
        <v>#VALUE!</v>
      </c>
      <c r="GC134" s="39"/>
      <c r="GD134" s="14">
        <f t="shared" si="468"/>
        <v>-10143.347404772536</v>
      </c>
      <c r="GE134" s="14" t="e">
        <f t="shared" si="469"/>
        <v>#VALUE!</v>
      </c>
      <c r="GF134" s="14">
        <f t="shared" si="470"/>
        <v>-70.645945260119262</v>
      </c>
      <c r="GG134" s="14" t="e">
        <f t="shared" si="471"/>
        <v>#VALUE!</v>
      </c>
      <c r="GH134" s="37" t="e">
        <f t="shared" si="472"/>
        <v>#VALUE!</v>
      </c>
    </row>
    <row r="135" spans="1:190" ht="12.5" x14ac:dyDescent="0.25">
      <c r="A135" s="67">
        <v>356</v>
      </c>
      <c r="B135" s="35">
        <v>1</v>
      </c>
      <c r="C135" s="14">
        <v>6</v>
      </c>
      <c r="D135" s="14"/>
      <c r="E135" s="14"/>
      <c r="F135" s="35" t="s">
        <v>2487</v>
      </c>
      <c r="G135" s="41"/>
      <c r="H135" s="14">
        <f>IFERROR(VLOOKUP($A135,BaseFY22!$A$7:$AK$528,6,0),0)</f>
        <v>201</v>
      </c>
      <c r="I135" s="14">
        <f>IFERROR(VLOOKUP($A135,BaseFY22!$A$7:$AK$528,28,0),0)</f>
        <v>2713036.59</v>
      </c>
      <c r="J135" s="14">
        <f t="shared" si="473"/>
        <v>13497.69447761194</v>
      </c>
      <c r="K135" s="14">
        <f>IFERROR(VLOOKUP($A135,SpecEd22!$A$21:$BB$605,24,0)," ")</f>
        <v>288203.88466654642</v>
      </c>
      <c r="L135" s="14">
        <f t="shared" si="474"/>
        <v>1433.8501724703801</v>
      </c>
      <c r="M135" s="14">
        <f>IFERROR(VLOOKUP($A135,ECFE!$A$16:$AB$347,7,0),0)</f>
        <v>22656.149999999998</v>
      </c>
      <c r="N135" s="14">
        <f t="shared" si="441"/>
        <v>112.71716417910447</v>
      </c>
      <c r="O135" s="14">
        <v>0</v>
      </c>
      <c r="P135" s="14">
        <f t="shared" si="441"/>
        <v>0</v>
      </c>
      <c r="Q135" s="14">
        <f>IFERROR(VLOOKUP($A135,ConEnroll!$A$7:$S$337,10,0),0)</f>
        <v>1572.82</v>
      </c>
      <c r="R135" s="14">
        <f t="shared" si="475"/>
        <v>7.8249751243781089</v>
      </c>
      <c r="S135" s="14">
        <f t="shared" si="442"/>
        <v>24228.969999999998</v>
      </c>
      <c r="T135" s="14">
        <f t="shared" si="476"/>
        <v>120.54213930348257</v>
      </c>
      <c r="U135" s="14">
        <f t="shared" si="443"/>
        <v>3025469.4446665463</v>
      </c>
      <c r="V135" s="14">
        <f t="shared" si="477"/>
        <v>15052.086789385803</v>
      </c>
      <c r="W135" s="42"/>
      <c r="X135" s="14">
        <f>IFERROR(VLOOKUP($A135,HouseFY22!$A$6:$AJ$528,28,0),0)</f>
        <v>2745160.59</v>
      </c>
      <c r="Y135" s="14">
        <f t="shared" si="478"/>
        <v>13657.515373134327</v>
      </c>
      <c r="Z135" s="14">
        <f>IFERROR(VLOOKUP($A135,Compens80percent!$A$13:$M$560,12,0),0)</f>
        <v>0</v>
      </c>
      <c r="AA135" s="14">
        <f t="shared" si="478"/>
        <v>0</v>
      </c>
      <c r="AB135" s="14">
        <f t="shared" si="479"/>
        <v>2745160.59</v>
      </c>
      <c r="AC135" s="14">
        <f t="shared" si="478"/>
        <v>13657.515373134327</v>
      </c>
      <c r="AD135" s="14">
        <f>IFERROR(VLOOKUP(A135,SpecEd22!$A$21:$Z$550,14,0),0)</f>
        <v>294137.74380822032</v>
      </c>
      <c r="AE135" s="14">
        <f t="shared" si="480"/>
        <v>1463.3718597423897</v>
      </c>
      <c r="AF135" s="14">
        <f>IFERROR(VLOOKUP($A135,ECFE!$A$16:$AB$348,8,0),0)</f>
        <v>23109.273000000001</v>
      </c>
      <c r="AG135" s="14">
        <f t="shared" si="481"/>
        <v>114.97150746268657</v>
      </c>
      <c r="AH135" s="14">
        <f>IFERROR(VLOOKUP(A135,ParaFY19!$A$21:$Z$543,7,0),0)</f>
        <v>2156</v>
      </c>
      <c r="AI135" s="14">
        <f t="shared" si="482"/>
        <v>10.726368159203981</v>
      </c>
      <c r="AJ135" s="14">
        <f>IFERROR(VLOOKUP(A135,ConEnroll!$A$7:$S$341,13,0),0)</f>
        <v>1966.0249999999999</v>
      </c>
      <c r="AK135" s="14">
        <f t="shared" si="483"/>
        <v>9.7812189054726364</v>
      </c>
      <c r="AL135" s="14">
        <f t="shared" ref="AL135:AL198" si="551">+AF135+AH135+AJ135</f>
        <v>27231.298000000003</v>
      </c>
      <c r="AM135" s="14">
        <f t="shared" si="484"/>
        <v>135.4790945273632</v>
      </c>
      <c r="AN135" s="14">
        <f t="shared" si="485"/>
        <v>3066529.6318082199</v>
      </c>
      <c r="AO135" s="14">
        <f t="shared" si="486"/>
        <v>15256.366327404079</v>
      </c>
      <c r="AP135" s="62"/>
      <c r="AQ135" s="14">
        <f t="shared" si="440"/>
        <v>159.82089552238722</v>
      </c>
      <c r="AR135" s="14">
        <f t="shared" si="444"/>
        <v>29.521687272009558</v>
      </c>
      <c r="AS135" s="14">
        <f t="shared" si="445"/>
        <v>14.936955223880631</v>
      </c>
      <c r="AT135" s="14">
        <f t="shared" si="487"/>
        <v>204.27953801827741</v>
      </c>
      <c r="AU135" s="37">
        <f t="shared" si="446"/>
        <v>1.3571509444280382E-2</v>
      </c>
      <c r="AV135" s="42"/>
      <c r="AW135" s="14" t="str">
        <f>IFERROR(VLOOKUP($A135,#REF!,27,0),"0")</f>
        <v>0</v>
      </c>
      <c r="AX135" s="14">
        <f t="shared" si="488"/>
        <v>0</v>
      </c>
      <c r="AY135" s="14" t="str">
        <f>IFERROR(VLOOKUP($A135,SpecEd22!#REF!,23,0)," ")</f>
        <v xml:space="preserve"> </v>
      </c>
      <c r="AZ135" s="14" t="e">
        <f t="shared" si="489"/>
        <v>#VALUE!</v>
      </c>
      <c r="BA135" s="14">
        <f>IFERROR(VLOOKUP($A135,ECFE!#REF!,23,0),0)</f>
        <v>0</v>
      </c>
      <c r="BB135" s="14">
        <f t="shared" si="490"/>
        <v>0</v>
      </c>
      <c r="BC135" s="14">
        <f>IFERROR(VLOOKUP($A135,#REF!,17,0),0)</f>
        <v>0</v>
      </c>
      <c r="BD135" s="14">
        <f t="shared" si="491"/>
        <v>0</v>
      </c>
      <c r="BE135" s="14">
        <f>IFERROR(VLOOKUP($A135,#REF!,9,0),0)</f>
        <v>0</v>
      </c>
      <c r="BF135" s="14">
        <f t="shared" si="492"/>
        <v>0</v>
      </c>
      <c r="BG135" s="14">
        <v>0</v>
      </c>
      <c r="BH135" s="14">
        <f t="shared" si="493"/>
        <v>0</v>
      </c>
      <c r="BI135" s="14">
        <f>IFERROR(VLOOKUP($A135,ConEnroll!$A$8:$S$601,15,0),0)</f>
        <v>-48</v>
      </c>
      <c r="BJ135" s="14">
        <f t="shared" si="494"/>
        <v>-0.23880597014925373</v>
      </c>
      <c r="BK135" s="14">
        <f t="shared" si="495"/>
        <v>-48</v>
      </c>
      <c r="BL135" s="14">
        <f t="shared" si="496"/>
        <v>-0.23880597014925373</v>
      </c>
      <c r="BM135" s="14" t="e">
        <f t="shared" si="497"/>
        <v>#VALUE!</v>
      </c>
      <c r="BN135" s="14" t="e">
        <f t="shared" si="498"/>
        <v>#VALUE!</v>
      </c>
      <c r="BO135" s="42"/>
      <c r="BP135" s="14">
        <f t="shared" si="447"/>
        <v>13657.515373134327</v>
      </c>
      <c r="BQ135" s="14" t="e">
        <f t="shared" si="448"/>
        <v>#VALUE!</v>
      </c>
      <c r="BR135" s="14">
        <f t="shared" si="499"/>
        <v>135.71790049751246</v>
      </c>
      <c r="BS135" s="14" t="e">
        <f t="shared" si="449"/>
        <v>#VALUE!</v>
      </c>
      <c r="BT135" s="37" t="e">
        <f t="shared" si="450"/>
        <v>#VALUE!</v>
      </c>
      <c r="BU135" s="41"/>
      <c r="BV135" s="14" t="str">
        <f>IFERROR(VLOOKUP($A135,#REF!,27,0),"0")</f>
        <v>0</v>
      </c>
      <c r="BW135" s="14">
        <f t="shared" si="500"/>
        <v>0</v>
      </c>
      <c r="BX135" s="14" t="str">
        <f>IFERROR(VLOOKUP($A135,SpecEd22!$Z$22:$AV$606,59,0)," ")</f>
        <v xml:space="preserve"> </v>
      </c>
      <c r="BY135" s="14" t="e">
        <f t="shared" si="501"/>
        <v>#VALUE!</v>
      </c>
      <c r="BZ135" s="14">
        <f>IFERROR(VLOOKUP($A135,ECFE!#REF!,25,0),0)</f>
        <v>0</v>
      </c>
      <c r="CA135" s="14">
        <f t="shared" si="502"/>
        <v>0</v>
      </c>
      <c r="CB135" s="14">
        <f>IFERROR(VLOOKUP($A135,#REF!,17,0),0)</f>
        <v>0</v>
      </c>
      <c r="CC135" s="14">
        <f t="shared" si="503"/>
        <v>0</v>
      </c>
      <c r="CD135" s="14">
        <f>IFERROR(VLOOKUP($A135,#REF!,9,0),0)</f>
        <v>0</v>
      </c>
      <c r="CE135" s="14">
        <f t="shared" si="504"/>
        <v>0</v>
      </c>
      <c r="CF135" s="14">
        <v>0</v>
      </c>
      <c r="CG135" s="14">
        <f t="shared" si="505"/>
        <v>0</v>
      </c>
      <c r="CH135" s="14">
        <f>IFERROR(VLOOKUP($A135,ConEnroll!$A$8:$S$601,15,0),0)</f>
        <v>-48</v>
      </c>
      <c r="CI135" s="14">
        <f t="shared" si="506"/>
        <v>-0.23880597014925373</v>
      </c>
      <c r="CJ135" s="14">
        <f t="shared" si="507"/>
        <v>-48</v>
      </c>
      <c r="CK135" s="14">
        <f t="shared" si="508"/>
        <v>-0.23880597014925373</v>
      </c>
      <c r="CL135" s="14" t="e">
        <f t="shared" si="509"/>
        <v>#VALUE!</v>
      </c>
      <c r="CM135" s="14" t="e">
        <f t="shared" si="510"/>
        <v>#VALUE!</v>
      </c>
      <c r="CN135" s="42"/>
      <c r="CO135" s="14">
        <f t="shared" si="451"/>
        <v>-13497.69447761194</v>
      </c>
      <c r="CP135" s="14" t="e">
        <f t="shared" si="452"/>
        <v>#VALUE!</v>
      </c>
      <c r="CQ135" s="14">
        <f t="shared" si="453"/>
        <v>-120.78094527363183</v>
      </c>
      <c r="CR135" s="14" t="e">
        <f t="shared" si="454"/>
        <v>#VALUE!</v>
      </c>
      <c r="CS135" s="37" t="e">
        <f t="shared" si="455"/>
        <v>#VALUE!</v>
      </c>
      <c r="CT135" s="239"/>
      <c r="CU135" s="239"/>
      <c r="CV135" s="468"/>
      <c r="CW135" s="14">
        <f>IFERROR(VLOOKUP($A135,BaseFY23!$A$7:$AK$527,6,0),0)</f>
        <v>207</v>
      </c>
      <c r="CX135" s="14">
        <f>IFERROR(VLOOKUP($A135,BaseFY23!$A$7:$AN$528,28,0),0)</f>
        <v>2801827.59</v>
      </c>
      <c r="CY135" s="14">
        <f t="shared" si="511"/>
        <v>13535.398985507245</v>
      </c>
      <c r="CZ135" s="14">
        <f>IFERROR(VLOOKUP($A135,SpecEd23!$A$21:$BB$605,23,0)," ")</f>
        <v>308276.70772777055</v>
      </c>
      <c r="DA135" s="14">
        <f t="shared" si="512"/>
        <v>1489.2594576220799</v>
      </c>
      <c r="DB135" s="14">
        <f>IFERROR(VLOOKUP($A135,ECFE!$A$16:$AB$347,7,0),0)</f>
        <v>22656.149999999998</v>
      </c>
      <c r="DC135" s="14">
        <f t="shared" si="513"/>
        <v>109.44999999999999</v>
      </c>
      <c r="DD135" s="14">
        <v>0</v>
      </c>
      <c r="DE135" s="14">
        <f t="shared" si="514"/>
        <v>0</v>
      </c>
      <c r="DF135" s="14">
        <f>IFERROR(VLOOKUP($A135,ConEnroll!$A$7:$S$338,10,0),0)</f>
        <v>1572.82</v>
      </c>
      <c r="DG135" s="14">
        <f t="shared" si="515"/>
        <v>7.598164251207729</v>
      </c>
      <c r="DH135" s="14">
        <f t="shared" si="456"/>
        <v>24228.969999999998</v>
      </c>
      <c r="DI135" s="14">
        <f t="shared" si="516"/>
        <v>117.04816425120772</v>
      </c>
      <c r="DJ135" s="14">
        <f t="shared" si="457"/>
        <v>3134333.2677277708</v>
      </c>
      <c r="DK135" s="14">
        <f t="shared" si="517"/>
        <v>15141.706607380536</v>
      </c>
      <c r="DL135" s="42"/>
      <c r="DM135" s="14">
        <f>IFERROR(VLOOKUP($A135,HouseFY23!$A$7:$AJ$528,28,0),0)</f>
        <v>2868665.59</v>
      </c>
      <c r="DN135" s="14">
        <f t="shared" si="518"/>
        <v>13858.287874396134</v>
      </c>
      <c r="DO135" s="14">
        <f>IFERROR(VLOOKUP($A135,Compens80percent!$A$13:$M$560,12,0),0)</f>
        <v>0</v>
      </c>
      <c r="DP135" s="14">
        <f t="shared" si="518"/>
        <v>0</v>
      </c>
      <c r="DQ135" s="14">
        <f t="shared" si="519"/>
        <v>2868665.59</v>
      </c>
      <c r="DR135" s="14">
        <f t="shared" si="520"/>
        <v>14271.968109452735</v>
      </c>
      <c r="DS135" s="14">
        <f>IFERROR(VLOOKUP($A135,SpecEd23!$A$21:$Z$550,14,0),0)</f>
        <v>320987.45601043967</v>
      </c>
      <c r="DT135" s="14">
        <f t="shared" si="521"/>
        <v>1550.6640386977763</v>
      </c>
      <c r="DU135" s="14">
        <f>IFERROR(VLOOKUP($A135,ECFE!$A$16:$AB$347,9,0),0)</f>
        <v>23571.458460000002</v>
      </c>
      <c r="DV135" s="14">
        <f t="shared" si="522"/>
        <v>113.87178</v>
      </c>
      <c r="DW135" s="14">
        <f>IFERROR(VLOOKUP($A135,ParaFY19!$A$21:$Z$543,7,0),0)</f>
        <v>2156</v>
      </c>
      <c r="DX135" s="14">
        <f t="shared" si="523"/>
        <v>10.415458937198068</v>
      </c>
      <c r="DY135" s="14">
        <f>IFERROR(VLOOKUP($A135,ConEnroll!$A$7:$S$341,13,0),0)</f>
        <v>1966.0249999999999</v>
      </c>
      <c r="DZ135" s="14">
        <f t="shared" si="524"/>
        <v>9.4977053140096608</v>
      </c>
      <c r="EA135" s="14">
        <f t="shared" si="458"/>
        <v>27693.483460000003</v>
      </c>
      <c r="EB135" s="14">
        <f t="shared" si="525"/>
        <v>133.78494425120775</v>
      </c>
      <c r="EC135" s="14">
        <f t="shared" si="459"/>
        <v>3217346.5294704395</v>
      </c>
      <c r="ED135" s="14">
        <f t="shared" si="526"/>
        <v>15542.736857345119</v>
      </c>
      <c r="EE135" s="62"/>
      <c r="EF135" s="14">
        <f t="shared" si="460"/>
        <v>322.88888888888869</v>
      </c>
      <c r="EG135" s="14">
        <f t="shared" si="461"/>
        <v>61.404581075696342</v>
      </c>
      <c r="EH135" s="14">
        <f t="shared" si="462"/>
        <v>16.736780000000024</v>
      </c>
      <c r="EI135" s="14">
        <f t="shared" si="527"/>
        <v>401.03024996458504</v>
      </c>
      <c r="EJ135" s="37">
        <f t="shared" si="463"/>
        <v>2.648514202283582E-2</v>
      </c>
      <c r="EK135" s="42"/>
      <c r="EL135" s="14" t="str">
        <f>IFERROR(VLOOKUP($A135,#REF!,27,0),"0")</f>
        <v>0</v>
      </c>
      <c r="EM135" s="14">
        <f t="shared" si="528"/>
        <v>0</v>
      </c>
      <c r="EN135" s="14" t="str">
        <f>IFERROR(VLOOKUP($A135,SpecEd23!#REF!,23,0)," ")</f>
        <v xml:space="preserve"> </v>
      </c>
      <c r="EO135" s="14" t="e">
        <f t="shared" si="529"/>
        <v>#VALUE!</v>
      </c>
      <c r="EP135" s="14">
        <f>IFERROR(VLOOKUP($A135,ECFE!#REF!,24,0),0)</f>
        <v>0</v>
      </c>
      <c r="EQ135" s="14">
        <f t="shared" si="530"/>
        <v>0</v>
      </c>
      <c r="ER135" s="14">
        <f>IFERROR(VLOOKUP($A135,#REF!,30,0),0)</f>
        <v>0</v>
      </c>
      <c r="ES135" s="14">
        <f t="shared" si="531"/>
        <v>0</v>
      </c>
      <c r="ET135" s="14">
        <f>IFERROR(VLOOKUP($A135,#REF!,12,0),0)</f>
        <v>0</v>
      </c>
      <c r="EU135" s="14">
        <f t="shared" si="532"/>
        <v>0</v>
      </c>
      <c r="EV135" s="14">
        <v>0</v>
      </c>
      <c r="EW135" s="14">
        <f t="shared" si="533"/>
        <v>0</v>
      </c>
      <c r="EX135" s="14">
        <f>IFERROR(VLOOKUP($A135,ConEnroll!$A$8:$S$601,16,0),0)</f>
        <v>308</v>
      </c>
      <c r="EY135" s="14">
        <f t="shared" si="534"/>
        <v>1.4879227053140096</v>
      </c>
      <c r="EZ135" s="14">
        <f t="shared" si="535"/>
        <v>308</v>
      </c>
      <c r="FA135" s="14">
        <f t="shared" si="536"/>
        <v>1.4879227053140096</v>
      </c>
      <c r="FB135" s="14" t="e">
        <f t="shared" si="537"/>
        <v>#VALUE!</v>
      </c>
      <c r="FC135" s="14" t="e">
        <f t="shared" si="538"/>
        <v>#VALUE!</v>
      </c>
      <c r="FD135" s="62"/>
      <c r="FE135" s="14">
        <f t="shared" si="464"/>
        <v>13858.287874396134</v>
      </c>
      <c r="FF135" s="14" t="e">
        <f t="shared" si="465"/>
        <v>#VALUE!</v>
      </c>
      <c r="FG135" s="14">
        <f t="shared" si="539"/>
        <v>132.29702154589373</v>
      </c>
      <c r="FH135" s="14" t="e">
        <f t="shared" si="466"/>
        <v>#VALUE!</v>
      </c>
      <c r="FI135" s="37" t="e">
        <f t="shared" si="467"/>
        <v>#VALUE!</v>
      </c>
      <c r="FJ135" s="12"/>
      <c r="FK135" s="14" t="str">
        <f>IFERROR(VLOOKUP($A135,#REF!,27,0),"0")</f>
        <v>0</v>
      </c>
      <c r="FL135" s="14">
        <f t="shared" si="540"/>
        <v>0</v>
      </c>
      <c r="FM135" s="14" t="str">
        <f>IFERROR(VLOOKUP($A135,SpecEd23!$X$22:$Y$610,59,0)," ")</f>
        <v xml:space="preserve"> </v>
      </c>
      <c r="FN135" s="14" t="e">
        <f t="shared" si="541"/>
        <v>#VALUE!</v>
      </c>
      <c r="FO135" s="14">
        <f>IFERROR(VLOOKUP($A135,ECFE!#REF!,26,0),0)</f>
        <v>0</v>
      </c>
      <c r="FP135" s="14">
        <f t="shared" si="542"/>
        <v>0</v>
      </c>
      <c r="FQ135" s="14">
        <f>IFERROR(VLOOKUP($A135,#REF!,16,0),0)</f>
        <v>0</v>
      </c>
      <c r="FR135" s="14">
        <f t="shared" si="543"/>
        <v>0</v>
      </c>
      <c r="FS135" s="14">
        <f>IFERROR(VLOOKUP($A135,#REF!,12,0),0)</f>
        <v>0</v>
      </c>
      <c r="FT135" s="14">
        <f t="shared" si="544"/>
        <v>0</v>
      </c>
      <c r="FU135" s="14">
        <v>0</v>
      </c>
      <c r="FV135" s="14">
        <f t="shared" si="545"/>
        <v>0</v>
      </c>
      <c r="FW135" s="14">
        <f>IFERROR(VLOOKUP($A135,ConEnroll!$A$8:$S$601,16,0),0)</f>
        <v>308</v>
      </c>
      <c r="FX135" s="14">
        <f t="shared" si="546"/>
        <v>1.4879227053140096</v>
      </c>
      <c r="FY135" s="14">
        <f t="shared" si="547"/>
        <v>308</v>
      </c>
      <c r="FZ135" s="14">
        <f t="shared" si="548"/>
        <v>1.4879227053140096</v>
      </c>
      <c r="GA135" s="14" t="e">
        <f t="shared" si="549"/>
        <v>#VALUE!</v>
      </c>
      <c r="GB135" s="14" t="e">
        <f t="shared" si="550"/>
        <v>#VALUE!</v>
      </c>
      <c r="GC135" s="39"/>
      <c r="GD135" s="14">
        <f t="shared" si="468"/>
        <v>-13535.398985507245</v>
      </c>
      <c r="GE135" s="14" t="e">
        <f t="shared" si="469"/>
        <v>#VALUE!</v>
      </c>
      <c r="GF135" s="14">
        <f t="shared" si="470"/>
        <v>-115.56024154589372</v>
      </c>
      <c r="GG135" s="14" t="e">
        <f t="shared" si="471"/>
        <v>#VALUE!</v>
      </c>
      <c r="GH135" s="37" t="e">
        <f t="shared" si="472"/>
        <v>#VALUE!</v>
      </c>
    </row>
    <row r="136" spans="1:190" ht="12.5" x14ac:dyDescent="0.25">
      <c r="A136" s="67">
        <v>361</v>
      </c>
      <c r="B136" s="35">
        <v>1</v>
      </c>
      <c r="C136" s="14">
        <v>5</v>
      </c>
      <c r="D136" s="14"/>
      <c r="E136" s="14"/>
      <c r="F136" s="35" t="s">
        <v>2488</v>
      </c>
      <c r="G136" s="41"/>
      <c r="H136" s="14">
        <f>IFERROR(VLOOKUP($A136,BaseFY22!$A$7:$AK$528,6,0),0)</f>
        <v>913</v>
      </c>
      <c r="I136" s="14">
        <f>IFERROR(VLOOKUP($A136,BaseFY22!$A$7:$AK$528,28,0),0)</f>
        <v>9037507.75</v>
      </c>
      <c r="J136" s="14">
        <f t="shared" si="473"/>
        <v>9898.6941401971526</v>
      </c>
      <c r="K136" s="14">
        <f>IFERROR(VLOOKUP($A136,SpecEd22!$A$21:$BB$605,24,0)," ")</f>
        <v>848266.66425797786</v>
      </c>
      <c r="L136" s="14">
        <f t="shared" si="474"/>
        <v>929.0982083877085</v>
      </c>
      <c r="M136" s="14">
        <f>IFERROR(VLOOKUP($A136,ECFE!$A$16:$AB$347,7,0),0)</f>
        <v>62984.097000000002</v>
      </c>
      <c r="N136" s="14">
        <f t="shared" si="441"/>
        <v>68.985867469879523</v>
      </c>
      <c r="O136" s="14">
        <v>0</v>
      </c>
      <c r="P136" s="14">
        <f t="shared" si="441"/>
        <v>0</v>
      </c>
      <c r="Q136" s="14">
        <f>IFERROR(VLOOKUP($A136,ConEnroll!$A$7:$S$337,10,0),0)</f>
        <v>12005.87</v>
      </c>
      <c r="R136" s="14">
        <f t="shared" si="475"/>
        <v>13.149912376779847</v>
      </c>
      <c r="S136" s="14">
        <f t="shared" si="442"/>
        <v>74989.967000000004</v>
      </c>
      <c r="T136" s="14">
        <f t="shared" si="476"/>
        <v>82.135779846659375</v>
      </c>
      <c r="U136" s="14">
        <f t="shared" si="443"/>
        <v>9960764.3812579773</v>
      </c>
      <c r="V136" s="14">
        <f t="shared" si="477"/>
        <v>10909.92812843152</v>
      </c>
      <c r="W136" s="42"/>
      <c r="X136" s="14">
        <f>IFERROR(VLOOKUP($A136,HouseFY22!$A$6:$AJ$528,28,0),0)</f>
        <v>9185277.75</v>
      </c>
      <c r="Y136" s="14">
        <f t="shared" si="478"/>
        <v>10060.545180722891</v>
      </c>
      <c r="Z136" s="14">
        <f>IFERROR(VLOOKUP($A136,Compens80percent!$A$13:$M$560,12,0),0)</f>
        <v>0</v>
      </c>
      <c r="AA136" s="14">
        <f t="shared" si="478"/>
        <v>0</v>
      </c>
      <c r="AB136" s="14">
        <f t="shared" si="479"/>
        <v>9185277.75</v>
      </c>
      <c r="AC136" s="14">
        <f t="shared" si="478"/>
        <v>10060.545180722891</v>
      </c>
      <c r="AD136" s="14">
        <f>IFERROR(VLOOKUP(A136,SpecEd22!$A$21:$Z$550,14,0),0)</f>
        <v>874202.19808228803</v>
      </c>
      <c r="AE136" s="14">
        <f t="shared" si="480"/>
        <v>957.5051457637328</v>
      </c>
      <c r="AF136" s="14">
        <f>IFERROR(VLOOKUP($A136,ECFE!$A$16:$AB$348,8,0),0)</f>
        <v>64243.778940000004</v>
      </c>
      <c r="AG136" s="14">
        <f t="shared" si="481"/>
        <v>70.365584819277117</v>
      </c>
      <c r="AH136" s="14">
        <f>IFERROR(VLOOKUP(A136,ParaFY19!$A$21:$Z$543,7,0),0)</f>
        <v>6272</v>
      </c>
      <c r="AI136" s="14">
        <f t="shared" si="482"/>
        <v>6.8696604600219056</v>
      </c>
      <c r="AJ136" s="14">
        <f>IFERROR(VLOOKUP(A136,ConEnroll!$A$7:$S$341,13,0),0)</f>
        <v>15007.337500000001</v>
      </c>
      <c r="AK136" s="14">
        <f t="shared" si="483"/>
        <v>16.437390470974808</v>
      </c>
      <c r="AL136" s="14">
        <f t="shared" si="551"/>
        <v>85523.116440000013</v>
      </c>
      <c r="AM136" s="14">
        <f t="shared" si="484"/>
        <v>93.672635750273841</v>
      </c>
      <c r="AN136" s="14">
        <f t="shared" si="485"/>
        <v>10145003.064522289</v>
      </c>
      <c r="AO136" s="14">
        <f t="shared" si="486"/>
        <v>11111.7229622369</v>
      </c>
      <c r="AP136" s="62"/>
      <c r="AQ136" s="14">
        <f t="shared" si="440"/>
        <v>161.85104052573843</v>
      </c>
      <c r="AR136" s="14">
        <f t="shared" si="444"/>
        <v>28.406937376024302</v>
      </c>
      <c r="AS136" s="14">
        <f t="shared" si="445"/>
        <v>11.536855903614466</v>
      </c>
      <c r="AT136" s="14">
        <f t="shared" si="487"/>
        <v>201.79483380537721</v>
      </c>
      <c r="AU136" s="37">
        <f t="shared" si="446"/>
        <v>1.8496440254220859E-2</v>
      </c>
      <c r="AV136" s="42"/>
      <c r="AW136" s="14" t="str">
        <f>IFERROR(VLOOKUP($A136,#REF!,27,0),"0")</f>
        <v>0</v>
      </c>
      <c r="AX136" s="14">
        <f t="shared" si="488"/>
        <v>0</v>
      </c>
      <c r="AY136" s="14" t="str">
        <f>IFERROR(VLOOKUP($A136,SpecEd22!#REF!,23,0)," ")</f>
        <v xml:space="preserve"> </v>
      </c>
      <c r="AZ136" s="14" t="e">
        <f t="shared" si="489"/>
        <v>#VALUE!</v>
      </c>
      <c r="BA136" s="14">
        <f>IFERROR(VLOOKUP($A136,ECFE!#REF!,23,0),0)</f>
        <v>0</v>
      </c>
      <c r="BB136" s="14">
        <f t="shared" si="490"/>
        <v>0</v>
      </c>
      <c r="BC136" s="14">
        <f>IFERROR(VLOOKUP($A136,#REF!,17,0),0)</f>
        <v>0</v>
      </c>
      <c r="BD136" s="14">
        <f t="shared" si="491"/>
        <v>0</v>
      </c>
      <c r="BE136" s="14">
        <f>IFERROR(VLOOKUP($A136,#REF!,9,0),0)</f>
        <v>0</v>
      </c>
      <c r="BF136" s="14">
        <f t="shared" si="492"/>
        <v>0</v>
      </c>
      <c r="BG136" s="14">
        <v>0</v>
      </c>
      <c r="BH136" s="14">
        <f t="shared" si="493"/>
        <v>0</v>
      </c>
      <c r="BI136" s="14">
        <f>IFERROR(VLOOKUP($A136,ConEnroll!$A$8:$S$601,15,0),0)</f>
        <v>-52</v>
      </c>
      <c r="BJ136" s="14">
        <f t="shared" si="494"/>
        <v>-5.6955093099671415E-2</v>
      </c>
      <c r="BK136" s="14">
        <f t="shared" si="495"/>
        <v>-52</v>
      </c>
      <c r="BL136" s="14">
        <f t="shared" si="496"/>
        <v>-5.6955093099671415E-2</v>
      </c>
      <c r="BM136" s="14" t="e">
        <f t="shared" si="497"/>
        <v>#VALUE!</v>
      </c>
      <c r="BN136" s="14" t="e">
        <f t="shared" si="498"/>
        <v>#VALUE!</v>
      </c>
      <c r="BO136" s="42"/>
      <c r="BP136" s="14">
        <f t="shared" si="447"/>
        <v>10060.545180722891</v>
      </c>
      <c r="BQ136" s="14" t="e">
        <f t="shared" si="448"/>
        <v>#VALUE!</v>
      </c>
      <c r="BR136" s="14">
        <f t="shared" si="499"/>
        <v>93.729590843373515</v>
      </c>
      <c r="BS136" s="14" t="e">
        <f t="shared" si="449"/>
        <v>#VALUE!</v>
      </c>
      <c r="BT136" s="37" t="e">
        <f t="shared" si="450"/>
        <v>#VALUE!</v>
      </c>
      <c r="BU136" s="41"/>
      <c r="BV136" s="14" t="str">
        <f>IFERROR(VLOOKUP($A136,#REF!,27,0),"0")</f>
        <v>0</v>
      </c>
      <c r="BW136" s="14">
        <f t="shared" si="500"/>
        <v>0</v>
      </c>
      <c r="BX136" s="14" t="str">
        <f>IFERROR(VLOOKUP($A136,SpecEd22!$Z$22:$AV$606,59,0)," ")</f>
        <v xml:space="preserve"> </v>
      </c>
      <c r="BY136" s="14" t="e">
        <f t="shared" si="501"/>
        <v>#VALUE!</v>
      </c>
      <c r="BZ136" s="14">
        <f>IFERROR(VLOOKUP($A136,ECFE!#REF!,25,0),0)</f>
        <v>0</v>
      </c>
      <c r="CA136" s="14">
        <f t="shared" si="502"/>
        <v>0</v>
      </c>
      <c r="CB136" s="14">
        <f>IFERROR(VLOOKUP($A136,#REF!,17,0),0)</f>
        <v>0</v>
      </c>
      <c r="CC136" s="14">
        <f t="shared" si="503"/>
        <v>0</v>
      </c>
      <c r="CD136" s="14">
        <f>IFERROR(VLOOKUP($A136,#REF!,9,0),0)</f>
        <v>0</v>
      </c>
      <c r="CE136" s="14">
        <f t="shared" si="504"/>
        <v>0</v>
      </c>
      <c r="CF136" s="14">
        <v>0</v>
      </c>
      <c r="CG136" s="14">
        <f t="shared" si="505"/>
        <v>0</v>
      </c>
      <c r="CH136" s="14">
        <f>IFERROR(VLOOKUP($A136,ConEnroll!$A$8:$S$601,15,0),0)</f>
        <v>-52</v>
      </c>
      <c r="CI136" s="14">
        <f t="shared" si="506"/>
        <v>-5.6955093099671415E-2</v>
      </c>
      <c r="CJ136" s="14">
        <f t="shared" si="507"/>
        <v>-52</v>
      </c>
      <c r="CK136" s="14">
        <f t="shared" si="508"/>
        <v>-5.6955093099671415E-2</v>
      </c>
      <c r="CL136" s="14" t="e">
        <f t="shared" si="509"/>
        <v>#VALUE!</v>
      </c>
      <c r="CM136" s="14" t="e">
        <f t="shared" si="510"/>
        <v>#VALUE!</v>
      </c>
      <c r="CN136" s="42"/>
      <c r="CO136" s="14">
        <f t="shared" si="451"/>
        <v>-9898.6941401971526</v>
      </c>
      <c r="CP136" s="14" t="e">
        <f t="shared" si="452"/>
        <v>#VALUE!</v>
      </c>
      <c r="CQ136" s="14">
        <f t="shared" si="453"/>
        <v>-82.192734939759049</v>
      </c>
      <c r="CR136" s="14" t="e">
        <f t="shared" si="454"/>
        <v>#VALUE!</v>
      </c>
      <c r="CS136" s="37" t="e">
        <f t="shared" si="455"/>
        <v>#VALUE!</v>
      </c>
      <c r="CT136" s="239"/>
      <c r="CU136" s="239"/>
      <c r="CV136" s="468"/>
      <c r="CW136" s="14">
        <f>IFERROR(VLOOKUP($A136,BaseFY23!$A$7:$AK$527,6,0),0)</f>
        <v>898.98503100000005</v>
      </c>
      <c r="CX136" s="14">
        <f>IFERROR(VLOOKUP($A136,BaseFY23!$A$7:$AN$528,28,0),0)</f>
        <v>8900232.25</v>
      </c>
      <c r="CY136" s="14">
        <f t="shared" si="511"/>
        <v>9900.3119552498974</v>
      </c>
      <c r="CZ136" s="14">
        <f>IFERROR(VLOOKUP($A136,SpecEd23!$A$21:$BB$605,23,0)," ")</f>
        <v>915448.6334518498</v>
      </c>
      <c r="DA136" s="14">
        <f t="shared" si="512"/>
        <v>1018.3135445909886</v>
      </c>
      <c r="DB136" s="14">
        <f>IFERROR(VLOOKUP($A136,ECFE!$A$16:$AB$347,7,0),0)</f>
        <v>62984.097000000002</v>
      </c>
      <c r="DC136" s="14">
        <f t="shared" si="513"/>
        <v>70.061341210474509</v>
      </c>
      <c r="DD136" s="14">
        <v>0</v>
      </c>
      <c r="DE136" s="14">
        <f t="shared" si="514"/>
        <v>0</v>
      </c>
      <c r="DF136" s="14">
        <f>IFERROR(VLOOKUP($A136,ConEnroll!$A$7:$S$338,10,0),0)</f>
        <v>12005.87</v>
      </c>
      <c r="DG136" s="14">
        <f t="shared" si="515"/>
        <v>13.354916473575855</v>
      </c>
      <c r="DH136" s="14">
        <f t="shared" si="456"/>
        <v>74989.967000000004</v>
      </c>
      <c r="DI136" s="14">
        <f t="shared" si="516"/>
        <v>83.416257684050365</v>
      </c>
      <c r="DJ136" s="14">
        <f t="shared" si="457"/>
        <v>9890670.8504518494</v>
      </c>
      <c r="DK136" s="14">
        <f t="shared" si="517"/>
        <v>11002.041757524936</v>
      </c>
      <c r="DL136" s="42"/>
      <c r="DM136" s="14">
        <f>IFERROR(VLOOKUP($A136,HouseFY23!$A$7:$AJ$528,28,0),0)</f>
        <v>9191890.25</v>
      </c>
      <c r="DN136" s="14">
        <f t="shared" si="518"/>
        <v>10224.742273823244</v>
      </c>
      <c r="DO136" s="14">
        <f>IFERROR(VLOOKUP($A136,Compens80percent!$A$13:$M$560,12,0),0)</f>
        <v>0</v>
      </c>
      <c r="DP136" s="14">
        <f t="shared" si="518"/>
        <v>0</v>
      </c>
      <c r="DQ136" s="14">
        <f t="shared" si="519"/>
        <v>9191890.25</v>
      </c>
      <c r="DR136" s="14">
        <f t="shared" si="520"/>
        <v>10067.787787513691</v>
      </c>
      <c r="DS136" s="14">
        <f>IFERROR(VLOOKUP($A136,SpecEd23!$A$21:$Z$550,14,0),0)</f>
        <v>968232.0626859694</v>
      </c>
      <c r="DT136" s="14">
        <f t="shared" si="521"/>
        <v>1077.0280141471781</v>
      </c>
      <c r="DU136" s="14">
        <f>IFERROR(VLOOKUP($A136,ECFE!$A$16:$AB$347,9,0),0)</f>
        <v>65528.654518800002</v>
      </c>
      <c r="DV136" s="14">
        <f t="shared" si="522"/>
        <v>72.891819395377667</v>
      </c>
      <c r="DW136" s="14">
        <f>IFERROR(VLOOKUP($A136,ParaFY19!$A$21:$Z$543,7,0),0)</f>
        <v>6272</v>
      </c>
      <c r="DX136" s="14">
        <f t="shared" si="523"/>
        <v>6.976756879948538</v>
      </c>
      <c r="DY136" s="14">
        <f>IFERROR(VLOOKUP($A136,ConEnroll!$A$7:$S$341,13,0),0)</f>
        <v>15007.337500000001</v>
      </c>
      <c r="DZ136" s="14">
        <f t="shared" si="524"/>
        <v>16.693645591969819</v>
      </c>
      <c r="EA136" s="14">
        <f t="shared" si="458"/>
        <v>86807.992018799996</v>
      </c>
      <c r="EB136" s="14">
        <f t="shared" si="525"/>
        <v>96.562221867296017</v>
      </c>
      <c r="EC136" s="14">
        <f t="shared" si="459"/>
        <v>10246930.30470477</v>
      </c>
      <c r="ED136" s="14">
        <f t="shared" si="526"/>
        <v>11398.332509837719</v>
      </c>
      <c r="EE136" s="62"/>
      <c r="EF136" s="14">
        <f t="shared" si="460"/>
        <v>324.43031857334609</v>
      </c>
      <c r="EG136" s="14">
        <f t="shared" si="461"/>
        <v>58.714469556189442</v>
      </c>
      <c r="EH136" s="14">
        <f t="shared" si="462"/>
        <v>13.145964183245653</v>
      </c>
      <c r="EI136" s="14">
        <f t="shared" si="527"/>
        <v>396.29075231278119</v>
      </c>
      <c r="EJ136" s="37">
        <f t="shared" si="463"/>
        <v>3.6019746247712148E-2</v>
      </c>
      <c r="EK136" s="42"/>
      <c r="EL136" s="14" t="str">
        <f>IFERROR(VLOOKUP($A136,#REF!,27,0),"0")</f>
        <v>0</v>
      </c>
      <c r="EM136" s="14">
        <f t="shared" si="528"/>
        <v>0</v>
      </c>
      <c r="EN136" s="14" t="str">
        <f>IFERROR(VLOOKUP($A136,SpecEd23!#REF!,23,0)," ")</f>
        <v xml:space="preserve"> </v>
      </c>
      <c r="EO136" s="14" t="e">
        <f t="shared" si="529"/>
        <v>#VALUE!</v>
      </c>
      <c r="EP136" s="14">
        <f>IFERROR(VLOOKUP($A136,ECFE!#REF!,24,0),0)</f>
        <v>0</v>
      </c>
      <c r="EQ136" s="14">
        <f t="shared" si="530"/>
        <v>0</v>
      </c>
      <c r="ER136" s="14">
        <f>IFERROR(VLOOKUP($A136,#REF!,30,0),0)</f>
        <v>0</v>
      </c>
      <c r="ES136" s="14">
        <f t="shared" si="531"/>
        <v>0</v>
      </c>
      <c r="ET136" s="14">
        <f>IFERROR(VLOOKUP($A136,#REF!,12,0),0)</f>
        <v>0</v>
      </c>
      <c r="EU136" s="14">
        <f t="shared" si="532"/>
        <v>0</v>
      </c>
      <c r="EV136" s="14">
        <v>0</v>
      </c>
      <c r="EW136" s="14">
        <f t="shared" si="533"/>
        <v>0</v>
      </c>
      <c r="EX136" s="14">
        <f>IFERROR(VLOOKUP($A136,ConEnroll!$A$8:$S$601,16,0),0)</f>
        <v>309</v>
      </c>
      <c r="EY136" s="14">
        <f t="shared" si="534"/>
        <v>0.34372096235715854</v>
      </c>
      <c r="EZ136" s="14">
        <f t="shared" si="535"/>
        <v>309</v>
      </c>
      <c r="FA136" s="14">
        <f t="shared" si="536"/>
        <v>0.34372096235715854</v>
      </c>
      <c r="FB136" s="14" t="e">
        <f t="shared" si="537"/>
        <v>#VALUE!</v>
      </c>
      <c r="FC136" s="14" t="e">
        <f t="shared" si="538"/>
        <v>#VALUE!</v>
      </c>
      <c r="FD136" s="62"/>
      <c r="FE136" s="14">
        <f t="shared" si="464"/>
        <v>10224.742273823244</v>
      </c>
      <c r="FF136" s="14" t="e">
        <f t="shared" si="465"/>
        <v>#VALUE!</v>
      </c>
      <c r="FG136" s="14">
        <f t="shared" si="539"/>
        <v>96.218500904938864</v>
      </c>
      <c r="FH136" s="14" t="e">
        <f t="shared" si="466"/>
        <v>#VALUE!</v>
      </c>
      <c r="FI136" s="37" t="e">
        <f t="shared" si="467"/>
        <v>#VALUE!</v>
      </c>
      <c r="FJ136" s="12"/>
      <c r="FK136" s="14" t="str">
        <f>IFERROR(VLOOKUP($A136,#REF!,27,0),"0")</f>
        <v>0</v>
      </c>
      <c r="FL136" s="14">
        <f t="shared" si="540"/>
        <v>0</v>
      </c>
      <c r="FM136" s="14" t="str">
        <f>IFERROR(VLOOKUP($A136,SpecEd23!$X$22:$Y$610,59,0)," ")</f>
        <v xml:space="preserve"> </v>
      </c>
      <c r="FN136" s="14" t="e">
        <f t="shared" si="541"/>
        <v>#VALUE!</v>
      </c>
      <c r="FO136" s="14">
        <f>IFERROR(VLOOKUP($A136,ECFE!#REF!,26,0),0)</f>
        <v>0</v>
      </c>
      <c r="FP136" s="14">
        <f t="shared" si="542"/>
        <v>0</v>
      </c>
      <c r="FQ136" s="14">
        <f>IFERROR(VLOOKUP($A136,#REF!,16,0),0)</f>
        <v>0</v>
      </c>
      <c r="FR136" s="14">
        <f t="shared" si="543"/>
        <v>0</v>
      </c>
      <c r="FS136" s="14">
        <f>IFERROR(VLOOKUP($A136,#REF!,12,0),0)</f>
        <v>0</v>
      </c>
      <c r="FT136" s="14">
        <f t="shared" si="544"/>
        <v>0</v>
      </c>
      <c r="FU136" s="14">
        <v>0</v>
      </c>
      <c r="FV136" s="14">
        <f t="shared" si="545"/>
        <v>0</v>
      </c>
      <c r="FW136" s="14">
        <f>IFERROR(VLOOKUP($A136,ConEnroll!$A$8:$S$601,16,0),0)</f>
        <v>309</v>
      </c>
      <c r="FX136" s="14">
        <f t="shared" si="546"/>
        <v>0.34372096235715854</v>
      </c>
      <c r="FY136" s="14">
        <f t="shared" si="547"/>
        <v>309</v>
      </c>
      <c r="FZ136" s="14">
        <f t="shared" si="548"/>
        <v>0.34372096235715854</v>
      </c>
      <c r="GA136" s="14" t="e">
        <f t="shared" si="549"/>
        <v>#VALUE!</v>
      </c>
      <c r="GB136" s="14" t="e">
        <f t="shared" si="550"/>
        <v>#VALUE!</v>
      </c>
      <c r="GC136" s="39"/>
      <c r="GD136" s="14">
        <f t="shared" si="468"/>
        <v>-9900.3119552498974</v>
      </c>
      <c r="GE136" s="14" t="e">
        <f t="shared" si="469"/>
        <v>#VALUE!</v>
      </c>
      <c r="GF136" s="14">
        <f t="shared" si="470"/>
        <v>-83.072536721693211</v>
      </c>
      <c r="GG136" s="14" t="e">
        <f t="shared" si="471"/>
        <v>#VALUE!</v>
      </c>
      <c r="GH136" s="37" t="e">
        <f t="shared" si="472"/>
        <v>#VALUE!</v>
      </c>
    </row>
    <row r="137" spans="1:190" ht="12.5" x14ac:dyDescent="0.25">
      <c r="A137" s="67">
        <v>362</v>
      </c>
      <c r="B137" s="35">
        <v>1</v>
      </c>
      <c r="C137" s="14">
        <v>6</v>
      </c>
      <c r="D137" s="14"/>
      <c r="E137" s="14"/>
      <c r="F137" s="35" t="s">
        <v>2489</v>
      </c>
      <c r="G137" s="41"/>
      <c r="H137" s="14">
        <f>IFERROR(VLOOKUP($A137,BaseFY22!$A$7:$AK$528,6,0),0)</f>
        <v>288</v>
      </c>
      <c r="I137" s="14">
        <f>IFERROR(VLOOKUP($A137,BaseFY22!$A$7:$AK$528,28,0),0)</f>
        <v>3464083.25</v>
      </c>
      <c r="J137" s="14">
        <f t="shared" si="473"/>
        <v>12028.066840277777</v>
      </c>
      <c r="K137" s="14">
        <f>IFERROR(VLOOKUP($A137,SpecEd22!$A$21:$BB$605,24,0)," ")</f>
        <v>416601.11875711399</v>
      </c>
      <c r="L137" s="14">
        <f t="shared" si="474"/>
        <v>1446.5316623510903</v>
      </c>
      <c r="M137" s="14">
        <f>IFERROR(VLOOKUP($A137,ECFE!$A$16:$AB$347,7,0),0)</f>
        <v>22656.149999999998</v>
      </c>
      <c r="N137" s="14">
        <f t="shared" si="441"/>
        <v>78.667187499999997</v>
      </c>
      <c r="O137" s="14">
        <v>0</v>
      </c>
      <c r="P137" s="14">
        <f t="shared" si="441"/>
        <v>0</v>
      </c>
      <c r="Q137" s="14">
        <f>IFERROR(VLOOKUP($A137,ConEnroll!$A$7:$S$337,10,0),0)</f>
        <v>1520.39</v>
      </c>
      <c r="R137" s="14">
        <f t="shared" si="475"/>
        <v>5.2791319444444449</v>
      </c>
      <c r="S137" s="14">
        <f t="shared" si="442"/>
        <v>24176.539999999997</v>
      </c>
      <c r="T137" s="14">
        <f t="shared" si="476"/>
        <v>83.946319444444441</v>
      </c>
      <c r="U137" s="14">
        <f t="shared" si="443"/>
        <v>3904860.9087571139</v>
      </c>
      <c r="V137" s="14">
        <f t="shared" si="477"/>
        <v>13558.544822073312</v>
      </c>
      <c r="W137" s="42"/>
      <c r="X137" s="14">
        <f>IFERROR(VLOOKUP($A137,HouseFY22!$A$6:$AJ$528,28,0),0)</f>
        <v>3527558.25</v>
      </c>
      <c r="Y137" s="14">
        <f t="shared" si="478"/>
        <v>12248.466145833334</v>
      </c>
      <c r="Z137" s="14">
        <f>IFERROR(VLOOKUP($A137,Compens80percent!$A$13:$M$560,12,0),0)</f>
        <v>0</v>
      </c>
      <c r="AA137" s="14">
        <f t="shared" si="478"/>
        <v>0</v>
      </c>
      <c r="AB137" s="14">
        <f t="shared" si="479"/>
        <v>3527558.25</v>
      </c>
      <c r="AC137" s="14">
        <f t="shared" si="478"/>
        <v>12248.466145833334</v>
      </c>
      <c r="AD137" s="14">
        <f>IFERROR(VLOOKUP(A137,SpecEd22!$A$21:$Z$550,14,0),0)</f>
        <v>420525.88242660556</v>
      </c>
      <c r="AE137" s="14">
        <f t="shared" si="480"/>
        <v>1460.1593139812694</v>
      </c>
      <c r="AF137" s="14">
        <f>IFERROR(VLOOKUP($A137,ECFE!$A$16:$AB$348,8,0),0)</f>
        <v>23109.273000000001</v>
      </c>
      <c r="AG137" s="14">
        <f t="shared" si="481"/>
        <v>80.240531250000004</v>
      </c>
      <c r="AH137" s="14">
        <f>IFERROR(VLOOKUP(A137,ParaFY19!$A$21:$Z$543,7,0),0)</f>
        <v>1176</v>
      </c>
      <c r="AI137" s="14">
        <f t="shared" si="482"/>
        <v>4.083333333333333</v>
      </c>
      <c r="AJ137" s="14">
        <f>IFERROR(VLOOKUP(A137,ConEnroll!$A$7:$S$341,13,0),0)</f>
        <v>1900.4875000000002</v>
      </c>
      <c r="AK137" s="14">
        <f t="shared" si="483"/>
        <v>6.5989149305555559</v>
      </c>
      <c r="AL137" s="14">
        <f t="shared" si="551"/>
        <v>26185.7605</v>
      </c>
      <c r="AM137" s="14">
        <f t="shared" si="484"/>
        <v>90.922779513888884</v>
      </c>
      <c r="AN137" s="14">
        <f t="shared" si="485"/>
        <v>3974269.8929266054</v>
      </c>
      <c r="AO137" s="14">
        <f t="shared" si="486"/>
        <v>13799.548239328491</v>
      </c>
      <c r="AP137" s="62"/>
      <c r="AQ137" s="14">
        <f t="shared" si="440"/>
        <v>220.39930555555657</v>
      </c>
      <c r="AR137" s="14">
        <f t="shared" si="444"/>
        <v>13.627651630179116</v>
      </c>
      <c r="AS137" s="14">
        <f t="shared" si="445"/>
        <v>6.9764600694444425</v>
      </c>
      <c r="AT137" s="14">
        <f t="shared" si="487"/>
        <v>241.00341725518012</v>
      </c>
      <c r="AU137" s="37">
        <f t="shared" si="446"/>
        <v>1.7775020875605067E-2</v>
      </c>
      <c r="AV137" s="42"/>
      <c r="AW137" s="14" t="str">
        <f>IFERROR(VLOOKUP($A137,#REF!,27,0),"0")</f>
        <v>0</v>
      </c>
      <c r="AX137" s="14">
        <f t="shared" si="488"/>
        <v>0</v>
      </c>
      <c r="AY137" s="14" t="str">
        <f>IFERROR(VLOOKUP($A137,SpecEd22!#REF!,23,0)," ")</f>
        <v xml:space="preserve"> </v>
      </c>
      <c r="AZ137" s="14" t="e">
        <f t="shared" si="489"/>
        <v>#VALUE!</v>
      </c>
      <c r="BA137" s="14">
        <f>IFERROR(VLOOKUP($A137,ECFE!#REF!,23,0),0)</f>
        <v>0</v>
      </c>
      <c r="BB137" s="14">
        <f t="shared" si="490"/>
        <v>0</v>
      </c>
      <c r="BC137" s="14">
        <f>IFERROR(VLOOKUP($A137,#REF!,17,0),0)</f>
        <v>0</v>
      </c>
      <c r="BD137" s="14">
        <f t="shared" si="491"/>
        <v>0</v>
      </c>
      <c r="BE137" s="14">
        <f>IFERROR(VLOOKUP($A137,#REF!,9,0),0)</f>
        <v>0</v>
      </c>
      <c r="BF137" s="14">
        <f t="shared" si="492"/>
        <v>0</v>
      </c>
      <c r="BG137" s="14">
        <v>0</v>
      </c>
      <c r="BH137" s="14">
        <f t="shared" si="493"/>
        <v>0</v>
      </c>
      <c r="BI137" s="14">
        <f>IFERROR(VLOOKUP($A137,ConEnroll!$A$8:$S$601,15,0),0)</f>
        <v>-48</v>
      </c>
      <c r="BJ137" s="14">
        <f t="shared" si="494"/>
        <v>-0.16666666666666666</v>
      </c>
      <c r="BK137" s="14">
        <f t="shared" si="495"/>
        <v>-48</v>
      </c>
      <c r="BL137" s="14">
        <f t="shared" si="496"/>
        <v>-0.16666666666666666</v>
      </c>
      <c r="BM137" s="14" t="e">
        <f t="shared" si="497"/>
        <v>#VALUE!</v>
      </c>
      <c r="BN137" s="14" t="e">
        <f t="shared" si="498"/>
        <v>#VALUE!</v>
      </c>
      <c r="BO137" s="42"/>
      <c r="BP137" s="14">
        <f t="shared" si="447"/>
        <v>12248.466145833334</v>
      </c>
      <c r="BQ137" s="14" t="e">
        <f t="shared" si="448"/>
        <v>#VALUE!</v>
      </c>
      <c r="BR137" s="14">
        <f t="shared" si="499"/>
        <v>91.089446180555555</v>
      </c>
      <c r="BS137" s="14" t="e">
        <f t="shared" si="449"/>
        <v>#VALUE!</v>
      </c>
      <c r="BT137" s="37" t="e">
        <f t="shared" si="450"/>
        <v>#VALUE!</v>
      </c>
      <c r="BU137" s="41"/>
      <c r="BV137" s="14" t="str">
        <f>IFERROR(VLOOKUP($A137,#REF!,27,0),"0")</f>
        <v>0</v>
      </c>
      <c r="BW137" s="14">
        <f t="shared" si="500"/>
        <v>0</v>
      </c>
      <c r="BX137" s="14" t="str">
        <f>IFERROR(VLOOKUP($A137,SpecEd22!$Z$22:$AV$606,59,0)," ")</f>
        <v xml:space="preserve"> </v>
      </c>
      <c r="BY137" s="14" t="e">
        <f t="shared" si="501"/>
        <v>#VALUE!</v>
      </c>
      <c r="BZ137" s="14">
        <f>IFERROR(VLOOKUP($A137,ECFE!#REF!,25,0),0)</f>
        <v>0</v>
      </c>
      <c r="CA137" s="14">
        <f t="shared" si="502"/>
        <v>0</v>
      </c>
      <c r="CB137" s="14">
        <f>IFERROR(VLOOKUP($A137,#REF!,17,0),0)</f>
        <v>0</v>
      </c>
      <c r="CC137" s="14">
        <f t="shared" si="503"/>
        <v>0</v>
      </c>
      <c r="CD137" s="14">
        <f>IFERROR(VLOOKUP($A137,#REF!,9,0),0)</f>
        <v>0</v>
      </c>
      <c r="CE137" s="14">
        <f t="shared" si="504"/>
        <v>0</v>
      </c>
      <c r="CF137" s="14">
        <v>0</v>
      </c>
      <c r="CG137" s="14">
        <f t="shared" si="505"/>
        <v>0</v>
      </c>
      <c r="CH137" s="14">
        <f>IFERROR(VLOOKUP($A137,ConEnroll!$A$8:$S$601,15,0),0)</f>
        <v>-48</v>
      </c>
      <c r="CI137" s="14">
        <f t="shared" si="506"/>
        <v>-0.16666666666666666</v>
      </c>
      <c r="CJ137" s="14">
        <f t="shared" si="507"/>
        <v>-48</v>
      </c>
      <c r="CK137" s="14">
        <f t="shared" si="508"/>
        <v>-0.16666666666666666</v>
      </c>
      <c r="CL137" s="14" t="e">
        <f t="shared" si="509"/>
        <v>#VALUE!</v>
      </c>
      <c r="CM137" s="14" t="e">
        <f t="shared" si="510"/>
        <v>#VALUE!</v>
      </c>
      <c r="CN137" s="42"/>
      <c r="CO137" s="14">
        <f t="shared" si="451"/>
        <v>-12028.066840277777</v>
      </c>
      <c r="CP137" s="14" t="e">
        <f t="shared" si="452"/>
        <v>#VALUE!</v>
      </c>
      <c r="CQ137" s="14">
        <f t="shared" si="453"/>
        <v>-84.112986111111113</v>
      </c>
      <c r="CR137" s="14" t="e">
        <f t="shared" si="454"/>
        <v>#VALUE!</v>
      </c>
      <c r="CS137" s="37" t="e">
        <f t="shared" si="455"/>
        <v>#VALUE!</v>
      </c>
      <c r="CT137" s="239"/>
      <c r="CU137" s="239"/>
      <c r="CV137" s="468"/>
      <c r="CW137" s="14">
        <f>IFERROR(VLOOKUP($A137,BaseFY23!$A$7:$AK$527,6,0),0)</f>
        <v>289.63494700000001</v>
      </c>
      <c r="CX137" s="14">
        <f>IFERROR(VLOOKUP($A137,BaseFY23!$A$7:$AN$528,28,0),0)</f>
        <v>3460053</v>
      </c>
      <c r="CY137" s="14">
        <f t="shared" si="511"/>
        <v>11946.255228655125</v>
      </c>
      <c r="CZ137" s="14">
        <f>IFERROR(VLOOKUP($A137,SpecEd23!$A$21:$BB$605,23,0)," ")</f>
        <v>434274.65872489364</v>
      </c>
      <c r="DA137" s="14">
        <f t="shared" si="512"/>
        <v>1499.3862557783596</v>
      </c>
      <c r="DB137" s="14">
        <f>IFERROR(VLOOKUP($A137,ECFE!$A$16:$AB$347,7,0),0)</f>
        <v>22656.149999999998</v>
      </c>
      <c r="DC137" s="14">
        <f t="shared" si="513"/>
        <v>78.223122709014802</v>
      </c>
      <c r="DD137" s="14">
        <v>0</v>
      </c>
      <c r="DE137" s="14">
        <f t="shared" si="514"/>
        <v>0</v>
      </c>
      <c r="DF137" s="14">
        <f>IFERROR(VLOOKUP($A137,ConEnroll!$A$7:$S$338,10,0),0)</f>
        <v>1520.39</v>
      </c>
      <c r="DG137" s="14">
        <f t="shared" si="515"/>
        <v>5.2493320151728788</v>
      </c>
      <c r="DH137" s="14">
        <f t="shared" si="456"/>
        <v>24176.539999999997</v>
      </c>
      <c r="DI137" s="14">
        <f t="shared" si="516"/>
        <v>83.472454724187671</v>
      </c>
      <c r="DJ137" s="14">
        <f t="shared" si="457"/>
        <v>3918504.1987248939</v>
      </c>
      <c r="DK137" s="14">
        <f t="shared" si="517"/>
        <v>13529.113939157673</v>
      </c>
      <c r="DL137" s="42"/>
      <c r="DM137" s="14">
        <f>IFERROR(VLOOKUP($A137,HouseFY23!$A$7:$AJ$528,28,0),0)</f>
        <v>3588054</v>
      </c>
      <c r="DN137" s="14">
        <f t="shared" si="518"/>
        <v>12388.194301704896</v>
      </c>
      <c r="DO137" s="14">
        <f>IFERROR(VLOOKUP($A137,Compens80percent!$A$13:$M$560,12,0),0)</f>
        <v>0</v>
      </c>
      <c r="DP137" s="14">
        <f t="shared" si="518"/>
        <v>0</v>
      </c>
      <c r="DQ137" s="14">
        <f t="shared" si="519"/>
        <v>3588054</v>
      </c>
      <c r="DR137" s="14">
        <f t="shared" si="520"/>
        <v>12458.520833333334</v>
      </c>
      <c r="DS137" s="14">
        <f>IFERROR(VLOOKUP($A137,SpecEd23!$A$21:$Z$550,14,0),0)</f>
        <v>441929.36561805528</v>
      </c>
      <c r="DT137" s="14">
        <f t="shared" si="521"/>
        <v>1525.8150654660305</v>
      </c>
      <c r="DU137" s="14">
        <f>IFERROR(VLOOKUP($A137,ECFE!$A$16:$AB$347,9,0),0)</f>
        <v>23571.458460000002</v>
      </c>
      <c r="DV137" s="14">
        <f t="shared" si="522"/>
        <v>81.383336866459004</v>
      </c>
      <c r="DW137" s="14">
        <f>IFERROR(VLOOKUP($A137,ParaFY19!$A$21:$Z$543,7,0),0)</f>
        <v>1176</v>
      </c>
      <c r="DX137" s="14">
        <f t="shared" si="523"/>
        <v>4.0602835126798427</v>
      </c>
      <c r="DY137" s="14">
        <f>IFERROR(VLOOKUP($A137,ConEnroll!$A$7:$S$341,13,0),0)</f>
        <v>1900.4875000000002</v>
      </c>
      <c r="DZ137" s="14">
        <f t="shared" si="524"/>
        <v>6.5616650189660994</v>
      </c>
      <c r="EA137" s="14">
        <f t="shared" si="458"/>
        <v>26647.945960000001</v>
      </c>
      <c r="EB137" s="14">
        <f t="shared" si="525"/>
        <v>92.005285398104945</v>
      </c>
      <c r="EC137" s="14">
        <f t="shared" si="459"/>
        <v>4056631.3115780554</v>
      </c>
      <c r="ED137" s="14">
        <f t="shared" si="526"/>
        <v>14006.014652569032</v>
      </c>
      <c r="EE137" s="62"/>
      <c r="EF137" s="14">
        <f t="shared" si="460"/>
        <v>441.93907304977074</v>
      </c>
      <c r="EG137" s="14">
        <f t="shared" si="461"/>
        <v>26.428809687670991</v>
      </c>
      <c r="EH137" s="14">
        <f t="shared" si="462"/>
        <v>8.5328306739172746</v>
      </c>
      <c r="EI137" s="14">
        <f t="shared" si="527"/>
        <v>476.90071341135899</v>
      </c>
      <c r="EJ137" s="37">
        <f t="shared" si="463"/>
        <v>3.5249959129330162E-2</v>
      </c>
      <c r="EK137" s="42"/>
      <c r="EL137" s="14" t="str">
        <f>IFERROR(VLOOKUP($A137,#REF!,27,0),"0")</f>
        <v>0</v>
      </c>
      <c r="EM137" s="14">
        <f t="shared" si="528"/>
        <v>0</v>
      </c>
      <c r="EN137" s="14" t="str">
        <f>IFERROR(VLOOKUP($A137,SpecEd23!#REF!,23,0)," ")</f>
        <v xml:space="preserve"> </v>
      </c>
      <c r="EO137" s="14" t="e">
        <f t="shared" si="529"/>
        <v>#VALUE!</v>
      </c>
      <c r="EP137" s="14">
        <f>IFERROR(VLOOKUP($A137,ECFE!#REF!,24,0),0)</f>
        <v>0</v>
      </c>
      <c r="EQ137" s="14">
        <f t="shared" si="530"/>
        <v>0</v>
      </c>
      <c r="ER137" s="14">
        <f>IFERROR(VLOOKUP($A137,#REF!,30,0),0)</f>
        <v>0</v>
      </c>
      <c r="ES137" s="14">
        <f t="shared" si="531"/>
        <v>0</v>
      </c>
      <c r="ET137" s="14">
        <f>IFERROR(VLOOKUP($A137,#REF!,12,0),0)</f>
        <v>0</v>
      </c>
      <c r="EU137" s="14">
        <f t="shared" si="532"/>
        <v>0</v>
      </c>
      <c r="EV137" s="14">
        <v>0</v>
      </c>
      <c r="EW137" s="14">
        <f t="shared" si="533"/>
        <v>0</v>
      </c>
      <c r="EX137" s="14">
        <f>IFERROR(VLOOKUP($A137,ConEnroll!$A$8:$S$601,16,0),0)</f>
        <v>314</v>
      </c>
      <c r="EY137" s="14">
        <f t="shared" si="534"/>
        <v>1.0841233188617947</v>
      </c>
      <c r="EZ137" s="14">
        <f t="shared" si="535"/>
        <v>314</v>
      </c>
      <c r="FA137" s="14">
        <f t="shared" si="536"/>
        <v>1.0841233188617947</v>
      </c>
      <c r="FB137" s="14" t="e">
        <f t="shared" si="537"/>
        <v>#VALUE!</v>
      </c>
      <c r="FC137" s="14" t="e">
        <f t="shared" si="538"/>
        <v>#VALUE!</v>
      </c>
      <c r="FD137" s="62"/>
      <c r="FE137" s="14">
        <f t="shared" si="464"/>
        <v>12388.194301704896</v>
      </c>
      <c r="FF137" s="14" t="e">
        <f t="shared" si="465"/>
        <v>#VALUE!</v>
      </c>
      <c r="FG137" s="14">
        <f t="shared" si="539"/>
        <v>90.921162079243146</v>
      </c>
      <c r="FH137" s="14" t="e">
        <f t="shared" si="466"/>
        <v>#VALUE!</v>
      </c>
      <c r="FI137" s="37" t="e">
        <f t="shared" si="467"/>
        <v>#VALUE!</v>
      </c>
      <c r="FJ137" s="12"/>
      <c r="FK137" s="14" t="str">
        <f>IFERROR(VLOOKUP($A137,#REF!,27,0),"0")</f>
        <v>0</v>
      </c>
      <c r="FL137" s="14">
        <f t="shared" si="540"/>
        <v>0</v>
      </c>
      <c r="FM137" s="14" t="str">
        <f>IFERROR(VLOOKUP($A137,SpecEd23!$X$22:$Y$610,59,0)," ")</f>
        <v xml:space="preserve"> </v>
      </c>
      <c r="FN137" s="14" t="e">
        <f t="shared" si="541"/>
        <v>#VALUE!</v>
      </c>
      <c r="FO137" s="14">
        <f>IFERROR(VLOOKUP($A137,ECFE!#REF!,26,0),0)</f>
        <v>0</v>
      </c>
      <c r="FP137" s="14">
        <f t="shared" si="542"/>
        <v>0</v>
      </c>
      <c r="FQ137" s="14">
        <f>IFERROR(VLOOKUP($A137,#REF!,16,0),0)</f>
        <v>0</v>
      </c>
      <c r="FR137" s="14">
        <f t="shared" si="543"/>
        <v>0</v>
      </c>
      <c r="FS137" s="14">
        <f>IFERROR(VLOOKUP($A137,#REF!,12,0),0)</f>
        <v>0</v>
      </c>
      <c r="FT137" s="14">
        <f t="shared" si="544"/>
        <v>0</v>
      </c>
      <c r="FU137" s="14">
        <v>0</v>
      </c>
      <c r="FV137" s="14">
        <f t="shared" si="545"/>
        <v>0</v>
      </c>
      <c r="FW137" s="14">
        <f>IFERROR(VLOOKUP($A137,ConEnroll!$A$8:$S$601,16,0),0)</f>
        <v>314</v>
      </c>
      <c r="FX137" s="14">
        <f t="shared" si="546"/>
        <v>1.0841233188617947</v>
      </c>
      <c r="FY137" s="14">
        <f t="shared" si="547"/>
        <v>314</v>
      </c>
      <c r="FZ137" s="14">
        <f t="shared" si="548"/>
        <v>1.0841233188617947</v>
      </c>
      <c r="GA137" s="14" t="e">
        <f t="shared" si="549"/>
        <v>#VALUE!</v>
      </c>
      <c r="GB137" s="14" t="e">
        <f t="shared" si="550"/>
        <v>#VALUE!</v>
      </c>
      <c r="GC137" s="39"/>
      <c r="GD137" s="14">
        <f t="shared" si="468"/>
        <v>-11946.255228655125</v>
      </c>
      <c r="GE137" s="14" t="e">
        <f t="shared" si="469"/>
        <v>#VALUE!</v>
      </c>
      <c r="GF137" s="14">
        <f t="shared" si="470"/>
        <v>-82.388331405325872</v>
      </c>
      <c r="GG137" s="14" t="e">
        <f t="shared" si="471"/>
        <v>#VALUE!</v>
      </c>
      <c r="GH137" s="37" t="e">
        <f t="shared" si="472"/>
        <v>#VALUE!</v>
      </c>
    </row>
    <row r="138" spans="1:190" ht="12.5" x14ac:dyDescent="0.25">
      <c r="A138" s="67">
        <v>363</v>
      </c>
      <c r="B138" s="35">
        <v>1</v>
      </c>
      <c r="C138" s="14">
        <v>6</v>
      </c>
      <c r="D138" s="14"/>
      <c r="E138" s="14"/>
      <c r="F138" s="35" t="s">
        <v>2490</v>
      </c>
      <c r="G138" s="41"/>
      <c r="H138" s="14">
        <f>IFERROR(VLOOKUP($A138,BaseFY22!$A$7:$AK$528,6,0),0)</f>
        <v>288</v>
      </c>
      <c r="I138" s="14">
        <f>IFERROR(VLOOKUP($A138,BaseFY22!$A$7:$AK$528,28,0),0)</f>
        <v>4077499.1</v>
      </c>
      <c r="J138" s="14">
        <f t="shared" si="473"/>
        <v>14157.982986111112</v>
      </c>
      <c r="K138" s="14">
        <f>IFERROR(VLOOKUP($A138,SpecEd22!$A$21:$BB$605,24,0)," ")</f>
        <v>566108.8924256342</v>
      </c>
      <c r="L138" s="14">
        <f t="shared" si="474"/>
        <v>1965.6558764778965</v>
      </c>
      <c r="M138" s="14">
        <f>IFERROR(VLOOKUP($A138,ECFE!$A$16:$AB$347,7,0),0)</f>
        <v>22656.149999999998</v>
      </c>
      <c r="N138" s="14">
        <f t="shared" si="441"/>
        <v>78.667187499999997</v>
      </c>
      <c r="O138" s="14">
        <v>0</v>
      </c>
      <c r="P138" s="14">
        <f t="shared" si="441"/>
        <v>0</v>
      </c>
      <c r="Q138" s="14">
        <f>IFERROR(VLOOKUP($A138,ConEnroll!$A$7:$S$337,10,0),0)</f>
        <v>838.84</v>
      </c>
      <c r="R138" s="14">
        <f t="shared" si="475"/>
        <v>2.912638888888889</v>
      </c>
      <c r="S138" s="14">
        <f t="shared" si="442"/>
        <v>23494.989999999998</v>
      </c>
      <c r="T138" s="14">
        <f t="shared" si="476"/>
        <v>81.579826388888875</v>
      </c>
      <c r="U138" s="14">
        <f t="shared" si="443"/>
        <v>4667102.9824256347</v>
      </c>
      <c r="V138" s="14">
        <f t="shared" si="477"/>
        <v>16205.218688977899</v>
      </c>
      <c r="W138" s="42"/>
      <c r="X138" s="14">
        <f>IFERROR(VLOOKUP($A138,HouseFY22!$A$6:$AJ$528,28,0),0)</f>
        <v>4180460.3009350002</v>
      </c>
      <c r="Y138" s="14">
        <f t="shared" si="478"/>
        <v>14515.487156024306</v>
      </c>
      <c r="Z138" s="14">
        <f>IFERROR(VLOOKUP($A138,Compens80percent!$A$13:$M$560,12,0),0)</f>
        <v>0</v>
      </c>
      <c r="AA138" s="14">
        <f t="shared" si="478"/>
        <v>0</v>
      </c>
      <c r="AB138" s="14">
        <f t="shared" si="479"/>
        <v>4180460.3009350002</v>
      </c>
      <c r="AC138" s="14">
        <f t="shared" si="478"/>
        <v>14515.487156024306</v>
      </c>
      <c r="AD138" s="14">
        <f>IFERROR(VLOOKUP(A138,SpecEd22!$A$21:$Z$550,14,0),0)</f>
        <v>569605.745352995</v>
      </c>
      <c r="AE138" s="14">
        <f t="shared" si="480"/>
        <v>1977.7977269201215</v>
      </c>
      <c r="AF138" s="14">
        <f>IFERROR(VLOOKUP($A138,ECFE!$A$16:$AB$348,8,0),0)</f>
        <v>23109.273000000001</v>
      </c>
      <c r="AG138" s="14">
        <f t="shared" si="481"/>
        <v>80.240531250000004</v>
      </c>
      <c r="AH138" s="14">
        <f>IFERROR(VLOOKUP(A138,ParaFY19!$A$21:$Z$543,7,0),0)</f>
        <v>2940</v>
      </c>
      <c r="AI138" s="14">
        <f t="shared" si="482"/>
        <v>10.208333333333334</v>
      </c>
      <c r="AJ138" s="14">
        <f>IFERROR(VLOOKUP(A138,ConEnroll!$A$7:$S$341,13,0),0)</f>
        <v>1048.55</v>
      </c>
      <c r="AK138" s="14">
        <f t="shared" si="483"/>
        <v>3.6407986111111108</v>
      </c>
      <c r="AL138" s="14">
        <f t="shared" si="551"/>
        <v>27097.823</v>
      </c>
      <c r="AM138" s="14">
        <f t="shared" si="484"/>
        <v>94.089663194444441</v>
      </c>
      <c r="AN138" s="14">
        <f t="shared" si="485"/>
        <v>4777163.8692879947</v>
      </c>
      <c r="AO138" s="14">
        <f t="shared" si="486"/>
        <v>16587.374546138872</v>
      </c>
      <c r="AP138" s="62"/>
      <c r="AQ138" s="14">
        <f t="shared" ref="AQ138:AQ201" si="552">AC138-J138</f>
        <v>357.50416991319435</v>
      </c>
      <c r="AR138" s="14">
        <f t="shared" si="444"/>
        <v>12.14185044222495</v>
      </c>
      <c r="AS138" s="14">
        <f t="shared" si="445"/>
        <v>12.509836805555565</v>
      </c>
      <c r="AT138" s="14">
        <f t="shared" si="487"/>
        <v>382.15585716097485</v>
      </c>
      <c r="AU138" s="37">
        <f t="shared" si="446"/>
        <v>2.358227090270007E-2</v>
      </c>
      <c r="AV138" s="42"/>
      <c r="AW138" s="14" t="str">
        <f>IFERROR(VLOOKUP($A138,#REF!,27,0),"0")</f>
        <v>0</v>
      </c>
      <c r="AX138" s="14">
        <f t="shared" si="488"/>
        <v>0</v>
      </c>
      <c r="AY138" s="14" t="str">
        <f>IFERROR(VLOOKUP($A138,SpecEd22!#REF!,23,0)," ")</f>
        <v xml:space="preserve"> </v>
      </c>
      <c r="AZ138" s="14" t="e">
        <f t="shared" si="489"/>
        <v>#VALUE!</v>
      </c>
      <c r="BA138" s="14">
        <f>IFERROR(VLOOKUP($A138,ECFE!#REF!,23,0),0)</f>
        <v>0</v>
      </c>
      <c r="BB138" s="14">
        <f t="shared" si="490"/>
        <v>0</v>
      </c>
      <c r="BC138" s="14">
        <f>IFERROR(VLOOKUP($A138,#REF!,17,0),0)</f>
        <v>0</v>
      </c>
      <c r="BD138" s="14">
        <f t="shared" si="491"/>
        <v>0</v>
      </c>
      <c r="BE138" s="14">
        <f>IFERROR(VLOOKUP($A138,#REF!,9,0),0)</f>
        <v>0</v>
      </c>
      <c r="BF138" s="14">
        <f t="shared" si="492"/>
        <v>0</v>
      </c>
      <c r="BG138" s="14">
        <v>0</v>
      </c>
      <c r="BH138" s="14">
        <f t="shared" si="493"/>
        <v>0</v>
      </c>
      <c r="BI138" s="14">
        <f>IFERROR(VLOOKUP($A138,ConEnroll!$A$8:$S$601,15,0),0)</f>
        <v>-47</v>
      </c>
      <c r="BJ138" s="14">
        <f t="shared" si="494"/>
        <v>-0.16319444444444445</v>
      </c>
      <c r="BK138" s="14">
        <f t="shared" si="495"/>
        <v>-47</v>
      </c>
      <c r="BL138" s="14">
        <f t="shared" si="496"/>
        <v>-0.16319444444444445</v>
      </c>
      <c r="BM138" s="14" t="e">
        <f t="shared" si="497"/>
        <v>#VALUE!</v>
      </c>
      <c r="BN138" s="14" t="e">
        <f t="shared" si="498"/>
        <v>#VALUE!</v>
      </c>
      <c r="BO138" s="42"/>
      <c r="BP138" s="14">
        <f t="shared" si="447"/>
        <v>14515.487156024306</v>
      </c>
      <c r="BQ138" s="14" t="e">
        <f t="shared" si="448"/>
        <v>#VALUE!</v>
      </c>
      <c r="BR138" s="14">
        <f t="shared" si="499"/>
        <v>94.252857638888884</v>
      </c>
      <c r="BS138" s="14" t="e">
        <f t="shared" si="449"/>
        <v>#VALUE!</v>
      </c>
      <c r="BT138" s="37" t="e">
        <f t="shared" si="450"/>
        <v>#VALUE!</v>
      </c>
      <c r="BU138" s="41"/>
      <c r="BV138" s="14" t="str">
        <f>IFERROR(VLOOKUP($A138,#REF!,27,0),"0")</f>
        <v>0</v>
      </c>
      <c r="BW138" s="14">
        <f t="shared" si="500"/>
        <v>0</v>
      </c>
      <c r="BX138" s="14" t="str">
        <f>IFERROR(VLOOKUP($A138,SpecEd22!$Z$22:$AV$606,59,0)," ")</f>
        <v xml:space="preserve"> </v>
      </c>
      <c r="BY138" s="14" t="e">
        <f t="shared" si="501"/>
        <v>#VALUE!</v>
      </c>
      <c r="BZ138" s="14">
        <f>IFERROR(VLOOKUP($A138,ECFE!#REF!,25,0),0)</f>
        <v>0</v>
      </c>
      <c r="CA138" s="14">
        <f t="shared" si="502"/>
        <v>0</v>
      </c>
      <c r="CB138" s="14">
        <f>IFERROR(VLOOKUP($A138,#REF!,17,0),0)</f>
        <v>0</v>
      </c>
      <c r="CC138" s="14">
        <f t="shared" si="503"/>
        <v>0</v>
      </c>
      <c r="CD138" s="14">
        <f>IFERROR(VLOOKUP($A138,#REF!,9,0),0)</f>
        <v>0</v>
      </c>
      <c r="CE138" s="14">
        <f t="shared" si="504"/>
        <v>0</v>
      </c>
      <c r="CF138" s="14">
        <v>0</v>
      </c>
      <c r="CG138" s="14">
        <f t="shared" si="505"/>
        <v>0</v>
      </c>
      <c r="CH138" s="14">
        <f>IFERROR(VLOOKUP($A138,ConEnroll!$A$8:$S$601,15,0),0)</f>
        <v>-47</v>
      </c>
      <c r="CI138" s="14">
        <f t="shared" si="506"/>
        <v>-0.16319444444444445</v>
      </c>
      <c r="CJ138" s="14">
        <f t="shared" si="507"/>
        <v>-47</v>
      </c>
      <c r="CK138" s="14">
        <f t="shared" si="508"/>
        <v>-0.16319444444444445</v>
      </c>
      <c r="CL138" s="14" t="e">
        <f t="shared" si="509"/>
        <v>#VALUE!</v>
      </c>
      <c r="CM138" s="14" t="e">
        <f t="shared" si="510"/>
        <v>#VALUE!</v>
      </c>
      <c r="CN138" s="42"/>
      <c r="CO138" s="14">
        <f t="shared" si="451"/>
        <v>-14157.982986111112</v>
      </c>
      <c r="CP138" s="14" t="e">
        <f t="shared" si="452"/>
        <v>#VALUE!</v>
      </c>
      <c r="CQ138" s="14">
        <f t="shared" si="453"/>
        <v>-81.743020833333318</v>
      </c>
      <c r="CR138" s="14" t="e">
        <f t="shared" si="454"/>
        <v>#VALUE!</v>
      </c>
      <c r="CS138" s="37" t="e">
        <f t="shared" si="455"/>
        <v>#VALUE!</v>
      </c>
      <c r="CT138" s="239"/>
      <c r="CU138" s="239"/>
      <c r="CV138" s="468"/>
      <c r="CW138" s="14">
        <f>IFERROR(VLOOKUP($A138,BaseFY23!$A$7:$AK$527,6,0),0)</f>
        <v>289.27899200000002</v>
      </c>
      <c r="CX138" s="14">
        <f>IFERROR(VLOOKUP($A138,BaseFY23!$A$7:$AN$528,28,0),0)</f>
        <v>4088605.6</v>
      </c>
      <c r="CY138" s="14">
        <f t="shared" si="511"/>
        <v>14133.779890936567</v>
      </c>
      <c r="CZ138" s="14">
        <f>IFERROR(VLOOKUP($A138,SpecEd23!$A$21:$BB$605,23,0)," ")</f>
        <v>591978.8151611262</v>
      </c>
      <c r="DA138" s="14">
        <f t="shared" si="512"/>
        <v>2046.3940746901046</v>
      </c>
      <c r="DB138" s="14">
        <f>IFERROR(VLOOKUP($A138,ECFE!$A$16:$AB$347,7,0),0)</f>
        <v>22656.149999999998</v>
      </c>
      <c r="DC138" s="14">
        <f t="shared" si="513"/>
        <v>78.319375504461092</v>
      </c>
      <c r="DD138" s="14">
        <v>0</v>
      </c>
      <c r="DE138" s="14">
        <f t="shared" si="514"/>
        <v>0</v>
      </c>
      <c r="DF138" s="14">
        <f>IFERROR(VLOOKUP($A138,ConEnroll!$A$7:$S$338,10,0),0)</f>
        <v>838.84</v>
      </c>
      <c r="DG138" s="14">
        <f t="shared" si="515"/>
        <v>2.8997612104511203</v>
      </c>
      <c r="DH138" s="14">
        <f t="shared" si="456"/>
        <v>23494.989999999998</v>
      </c>
      <c r="DI138" s="14">
        <f t="shared" si="516"/>
        <v>81.21913671491221</v>
      </c>
      <c r="DJ138" s="14">
        <f t="shared" si="457"/>
        <v>4704079.4051611265</v>
      </c>
      <c r="DK138" s="14">
        <f t="shared" si="517"/>
        <v>16261.393102341584</v>
      </c>
      <c r="DL138" s="42"/>
      <c r="DM138" s="14">
        <f>IFERROR(VLOOKUP($A138,HouseFY23!$A$7:$AJ$528,28,0),0)</f>
        <v>4257057.1399999997</v>
      </c>
      <c r="DN138" s="14">
        <f t="shared" si="518"/>
        <v>14716.095042255953</v>
      </c>
      <c r="DO138" s="14">
        <f>IFERROR(VLOOKUP($A138,Compens80percent!$A$13:$M$560,12,0),0)</f>
        <v>0</v>
      </c>
      <c r="DP138" s="14">
        <f t="shared" si="518"/>
        <v>0</v>
      </c>
      <c r="DQ138" s="14">
        <f t="shared" si="519"/>
        <v>4257057.1399999997</v>
      </c>
      <c r="DR138" s="14">
        <f t="shared" si="520"/>
        <v>14781.448402777776</v>
      </c>
      <c r="DS138" s="14">
        <f>IFERROR(VLOOKUP($A138,SpecEd23!$A$21:$Z$550,14,0),0)</f>
        <v>598988.65401096991</v>
      </c>
      <c r="DT138" s="14">
        <f t="shared" si="521"/>
        <v>2070.6261794875513</v>
      </c>
      <c r="DU138" s="14">
        <f>IFERROR(VLOOKUP($A138,ECFE!$A$16:$AB$347,9,0),0)</f>
        <v>23571.458460000002</v>
      </c>
      <c r="DV138" s="14">
        <f t="shared" si="522"/>
        <v>81.483478274841332</v>
      </c>
      <c r="DW138" s="14">
        <f>IFERROR(VLOOKUP($A138,ParaFY19!$A$21:$Z$543,7,0),0)</f>
        <v>2940</v>
      </c>
      <c r="DX138" s="14">
        <f t="shared" si="523"/>
        <v>10.163199130616439</v>
      </c>
      <c r="DY138" s="14">
        <f>IFERROR(VLOOKUP($A138,ConEnroll!$A$7:$S$341,13,0),0)</f>
        <v>1048.55</v>
      </c>
      <c r="DZ138" s="14">
        <f t="shared" si="524"/>
        <v>3.6247015130639002</v>
      </c>
      <c r="EA138" s="14">
        <f t="shared" si="458"/>
        <v>27560.008460000001</v>
      </c>
      <c r="EB138" s="14">
        <f t="shared" si="525"/>
        <v>95.271378918521677</v>
      </c>
      <c r="EC138" s="14">
        <f t="shared" si="459"/>
        <v>4883605.80247097</v>
      </c>
      <c r="ED138" s="14">
        <f t="shared" si="526"/>
        <v>16881.992600662026</v>
      </c>
      <c r="EE138" s="62"/>
      <c r="EF138" s="14">
        <f t="shared" si="460"/>
        <v>582.31515131938613</v>
      </c>
      <c r="EG138" s="14">
        <f t="shared" si="461"/>
        <v>24.232104797446709</v>
      </c>
      <c r="EH138" s="14">
        <f t="shared" si="462"/>
        <v>14.052242203609467</v>
      </c>
      <c r="EI138" s="14">
        <f t="shared" si="527"/>
        <v>620.59949832044231</v>
      </c>
      <c r="EJ138" s="37">
        <f t="shared" si="463"/>
        <v>3.8163981057138217E-2</v>
      </c>
      <c r="EK138" s="42"/>
      <c r="EL138" s="14" t="str">
        <f>IFERROR(VLOOKUP($A138,#REF!,27,0),"0")</f>
        <v>0</v>
      </c>
      <c r="EM138" s="14">
        <f t="shared" si="528"/>
        <v>0</v>
      </c>
      <c r="EN138" s="14" t="str">
        <f>IFERROR(VLOOKUP($A138,SpecEd23!#REF!,23,0)," ")</f>
        <v xml:space="preserve"> </v>
      </c>
      <c r="EO138" s="14" t="e">
        <f t="shared" si="529"/>
        <v>#VALUE!</v>
      </c>
      <c r="EP138" s="14">
        <f>IFERROR(VLOOKUP($A138,ECFE!#REF!,24,0),0)</f>
        <v>0</v>
      </c>
      <c r="EQ138" s="14">
        <f t="shared" si="530"/>
        <v>0</v>
      </c>
      <c r="ER138" s="14">
        <f>IFERROR(VLOOKUP($A138,#REF!,30,0),0)</f>
        <v>0</v>
      </c>
      <c r="ES138" s="14">
        <f t="shared" si="531"/>
        <v>0</v>
      </c>
      <c r="ET138" s="14">
        <f>IFERROR(VLOOKUP($A138,#REF!,12,0),0)</f>
        <v>0</v>
      </c>
      <c r="EU138" s="14">
        <f t="shared" si="532"/>
        <v>0</v>
      </c>
      <c r="EV138" s="14">
        <v>0</v>
      </c>
      <c r="EW138" s="14">
        <f t="shared" si="533"/>
        <v>0</v>
      </c>
      <c r="EX138" s="14">
        <f>IFERROR(VLOOKUP($A138,ConEnroll!$A$8:$S$601,16,0),0)</f>
        <v>316</v>
      </c>
      <c r="EY138" s="14">
        <f t="shared" si="534"/>
        <v>1.0923710630186376</v>
      </c>
      <c r="EZ138" s="14">
        <f t="shared" si="535"/>
        <v>316</v>
      </c>
      <c r="FA138" s="14">
        <f t="shared" si="536"/>
        <v>1.0923710630186376</v>
      </c>
      <c r="FB138" s="14" t="e">
        <f t="shared" si="537"/>
        <v>#VALUE!</v>
      </c>
      <c r="FC138" s="14" t="e">
        <f t="shared" si="538"/>
        <v>#VALUE!</v>
      </c>
      <c r="FD138" s="62"/>
      <c r="FE138" s="14">
        <f t="shared" si="464"/>
        <v>14716.095042255953</v>
      </c>
      <c r="FF138" s="14" t="e">
        <f t="shared" si="465"/>
        <v>#VALUE!</v>
      </c>
      <c r="FG138" s="14">
        <f t="shared" si="539"/>
        <v>94.179007855503045</v>
      </c>
      <c r="FH138" s="14" t="e">
        <f t="shared" si="466"/>
        <v>#VALUE!</v>
      </c>
      <c r="FI138" s="37" t="e">
        <f t="shared" si="467"/>
        <v>#VALUE!</v>
      </c>
      <c r="FJ138" s="12"/>
      <c r="FK138" s="14" t="str">
        <f>IFERROR(VLOOKUP($A138,#REF!,27,0),"0")</f>
        <v>0</v>
      </c>
      <c r="FL138" s="14">
        <f t="shared" si="540"/>
        <v>0</v>
      </c>
      <c r="FM138" s="14" t="str">
        <f>IFERROR(VLOOKUP($A138,SpecEd23!$X$22:$Y$610,59,0)," ")</f>
        <v xml:space="preserve"> </v>
      </c>
      <c r="FN138" s="14" t="e">
        <f t="shared" si="541"/>
        <v>#VALUE!</v>
      </c>
      <c r="FO138" s="14">
        <f>IFERROR(VLOOKUP($A138,ECFE!#REF!,26,0),0)</f>
        <v>0</v>
      </c>
      <c r="FP138" s="14">
        <f t="shared" si="542"/>
        <v>0</v>
      </c>
      <c r="FQ138" s="14">
        <f>IFERROR(VLOOKUP($A138,#REF!,16,0),0)</f>
        <v>0</v>
      </c>
      <c r="FR138" s="14">
        <f t="shared" si="543"/>
        <v>0</v>
      </c>
      <c r="FS138" s="14">
        <f>IFERROR(VLOOKUP($A138,#REF!,12,0),0)</f>
        <v>0</v>
      </c>
      <c r="FT138" s="14">
        <f t="shared" si="544"/>
        <v>0</v>
      </c>
      <c r="FU138" s="14">
        <v>0</v>
      </c>
      <c r="FV138" s="14">
        <f t="shared" si="545"/>
        <v>0</v>
      </c>
      <c r="FW138" s="14">
        <f>IFERROR(VLOOKUP($A138,ConEnroll!$A$8:$S$601,16,0),0)</f>
        <v>316</v>
      </c>
      <c r="FX138" s="14">
        <f t="shared" si="546"/>
        <v>1.0923710630186376</v>
      </c>
      <c r="FY138" s="14">
        <f t="shared" si="547"/>
        <v>316</v>
      </c>
      <c r="FZ138" s="14">
        <f t="shared" si="548"/>
        <v>1.0923710630186376</v>
      </c>
      <c r="GA138" s="14" t="e">
        <f t="shared" si="549"/>
        <v>#VALUE!</v>
      </c>
      <c r="GB138" s="14" t="e">
        <f t="shared" si="550"/>
        <v>#VALUE!</v>
      </c>
      <c r="GC138" s="39"/>
      <c r="GD138" s="14">
        <f t="shared" si="468"/>
        <v>-14133.779890936567</v>
      </c>
      <c r="GE138" s="14" t="e">
        <f t="shared" si="469"/>
        <v>#VALUE!</v>
      </c>
      <c r="GF138" s="14">
        <f t="shared" si="470"/>
        <v>-80.126765651893578</v>
      </c>
      <c r="GG138" s="14" t="e">
        <f t="shared" si="471"/>
        <v>#VALUE!</v>
      </c>
      <c r="GH138" s="37" t="e">
        <f t="shared" si="472"/>
        <v>#VALUE!</v>
      </c>
    </row>
    <row r="139" spans="1:190" ht="12.5" x14ac:dyDescent="0.25">
      <c r="A139" s="67">
        <v>378</v>
      </c>
      <c r="B139" s="35">
        <v>1</v>
      </c>
      <c r="C139" s="14">
        <v>6</v>
      </c>
      <c r="D139" s="14"/>
      <c r="E139" s="14"/>
      <c r="F139" s="35" t="s">
        <v>2491</v>
      </c>
      <c r="G139" s="41"/>
      <c r="H139" s="14">
        <f>IFERROR(VLOOKUP($A139,BaseFY22!$A$7:$AK$528,6,0),0)</f>
        <v>550</v>
      </c>
      <c r="I139" s="14">
        <f>IFERROR(VLOOKUP($A139,BaseFY22!$A$7:$AK$528,28,0),0)</f>
        <v>5388305.5</v>
      </c>
      <c r="J139" s="14">
        <f t="shared" si="473"/>
        <v>9796.9190909090903</v>
      </c>
      <c r="K139" s="14">
        <f>IFERROR(VLOOKUP($A139,SpecEd22!$A$21:$BB$605,24,0)," ")</f>
        <v>1028047.5072722123</v>
      </c>
      <c r="L139" s="14">
        <f t="shared" si="474"/>
        <v>1869.177285949477</v>
      </c>
      <c r="M139" s="14">
        <f>IFERROR(VLOOKUP($A139,ECFE!$A$16:$AB$347,7,0),0)</f>
        <v>27640.503000000001</v>
      </c>
      <c r="N139" s="14">
        <f t="shared" si="441"/>
        <v>50.255459999999999</v>
      </c>
      <c r="O139" s="14">
        <v>0</v>
      </c>
      <c r="P139" s="14">
        <f t="shared" si="441"/>
        <v>0</v>
      </c>
      <c r="Q139" s="14">
        <f>IFERROR(VLOOKUP($A139,ConEnroll!$A$7:$S$337,10,0),0)</f>
        <v>2359.23</v>
      </c>
      <c r="R139" s="14">
        <f t="shared" si="475"/>
        <v>4.2895090909090907</v>
      </c>
      <c r="S139" s="14">
        <f t="shared" si="442"/>
        <v>29999.733</v>
      </c>
      <c r="T139" s="14">
        <f t="shared" si="476"/>
        <v>54.544969090909092</v>
      </c>
      <c r="U139" s="14">
        <f t="shared" si="443"/>
        <v>6446352.7402722118</v>
      </c>
      <c r="V139" s="14">
        <f t="shared" si="477"/>
        <v>11720.641345949476</v>
      </c>
      <c r="W139" s="42"/>
      <c r="X139" s="14">
        <f>IFERROR(VLOOKUP($A139,HouseFY22!$A$6:$AJ$528,28,0),0)</f>
        <v>5477329.5</v>
      </c>
      <c r="Y139" s="14">
        <f t="shared" si="478"/>
        <v>9958.7809090909086</v>
      </c>
      <c r="Z139" s="14">
        <f>IFERROR(VLOOKUP($A139,Compens80percent!$A$13:$M$560,12,0),0)</f>
        <v>0</v>
      </c>
      <c r="AA139" s="14">
        <f t="shared" si="478"/>
        <v>0</v>
      </c>
      <c r="AB139" s="14">
        <f t="shared" si="479"/>
        <v>5477329.5</v>
      </c>
      <c r="AC139" s="14">
        <f t="shared" si="478"/>
        <v>9958.7809090909086</v>
      </c>
      <c r="AD139" s="14">
        <f>IFERROR(VLOOKUP(A139,SpecEd22!$A$21:$Z$550,14,0),0)</f>
        <v>1041556.6266048294</v>
      </c>
      <c r="AE139" s="14">
        <f t="shared" si="480"/>
        <v>1893.73932109969</v>
      </c>
      <c r="AF139" s="14">
        <f>IFERROR(VLOOKUP($A139,ECFE!$A$16:$AB$348,8,0),0)</f>
        <v>28193.31306</v>
      </c>
      <c r="AG139" s="14">
        <f t="shared" si="481"/>
        <v>51.260569199999999</v>
      </c>
      <c r="AH139" s="14">
        <f>IFERROR(VLOOKUP(A139,ParaFY19!$A$21:$Z$543,7,0),0)</f>
        <v>8036</v>
      </c>
      <c r="AI139" s="14">
        <f t="shared" si="482"/>
        <v>14.610909090909091</v>
      </c>
      <c r="AJ139" s="14">
        <f>IFERROR(VLOOKUP(A139,ConEnroll!$A$7:$S$341,13,0),0)</f>
        <v>2949.0374999999999</v>
      </c>
      <c r="AK139" s="14">
        <f t="shared" si="483"/>
        <v>5.3618863636363638</v>
      </c>
      <c r="AL139" s="14">
        <f t="shared" si="551"/>
        <v>39178.350559999999</v>
      </c>
      <c r="AM139" s="14">
        <f t="shared" si="484"/>
        <v>71.233364654545454</v>
      </c>
      <c r="AN139" s="14">
        <f t="shared" si="485"/>
        <v>6558064.4771648291</v>
      </c>
      <c r="AO139" s="14">
        <f t="shared" si="486"/>
        <v>11923.753594845144</v>
      </c>
      <c r="AP139" s="62"/>
      <c r="AQ139" s="14">
        <f t="shared" si="552"/>
        <v>161.86181818181831</v>
      </c>
      <c r="AR139" s="14">
        <f t="shared" si="444"/>
        <v>24.562035150212978</v>
      </c>
      <c r="AS139" s="14">
        <f t="shared" si="445"/>
        <v>16.688395563636362</v>
      </c>
      <c r="AT139" s="14">
        <f t="shared" si="487"/>
        <v>203.11224889566765</v>
      </c>
      <c r="AU139" s="37">
        <f t="shared" si="446"/>
        <v>1.732944835530361E-2</v>
      </c>
      <c r="AV139" s="42"/>
      <c r="AW139" s="14" t="str">
        <f>IFERROR(VLOOKUP($A139,#REF!,27,0),"0")</f>
        <v>0</v>
      </c>
      <c r="AX139" s="14">
        <f t="shared" si="488"/>
        <v>0</v>
      </c>
      <c r="AY139" s="14" t="str">
        <f>IFERROR(VLOOKUP($A139,SpecEd22!#REF!,23,0)," ")</f>
        <v xml:space="preserve"> </v>
      </c>
      <c r="AZ139" s="14" t="e">
        <f t="shared" si="489"/>
        <v>#VALUE!</v>
      </c>
      <c r="BA139" s="14">
        <f>IFERROR(VLOOKUP($A139,ECFE!#REF!,23,0),0)</f>
        <v>0</v>
      </c>
      <c r="BB139" s="14">
        <f t="shared" si="490"/>
        <v>0</v>
      </c>
      <c r="BC139" s="14">
        <f>IFERROR(VLOOKUP($A139,#REF!,17,0),0)</f>
        <v>0</v>
      </c>
      <c r="BD139" s="14">
        <f t="shared" si="491"/>
        <v>0</v>
      </c>
      <c r="BE139" s="14">
        <f>IFERROR(VLOOKUP($A139,#REF!,9,0),0)</f>
        <v>0</v>
      </c>
      <c r="BF139" s="14">
        <f t="shared" si="492"/>
        <v>0</v>
      </c>
      <c r="BG139" s="14">
        <v>0</v>
      </c>
      <c r="BH139" s="14">
        <f t="shared" si="493"/>
        <v>0</v>
      </c>
      <c r="BI139" s="14">
        <f>IFERROR(VLOOKUP($A139,ConEnroll!$A$8:$S$601,15,0),0)</f>
        <v>-61</v>
      </c>
      <c r="BJ139" s="14">
        <f t="shared" si="494"/>
        <v>-0.11090909090909092</v>
      </c>
      <c r="BK139" s="14">
        <f t="shared" si="495"/>
        <v>-61</v>
      </c>
      <c r="BL139" s="14">
        <f t="shared" si="496"/>
        <v>-0.11090909090909092</v>
      </c>
      <c r="BM139" s="14" t="e">
        <f t="shared" si="497"/>
        <v>#VALUE!</v>
      </c>
      <c r="BN139" s="14" t="e">
        <f t="shared" si="498"/>
        <v>#VALUE!</v>
      </c>
      <c r="BO139" s="42"/>
      <c r="BP139" s="14">
        <f t="shared" si="447"/>
        <v>9958.7809090909086</v>
      </c>
      <c r="BQ139" s="14" t="e">
        <f t="shared" si="448"/>
        <v>#VALUE!</v>
      </c>
      <c r="BR139" s="14">
        <f t="shared" si="499"/>
        <v>71.344273745454544</v>
      </c>
      <c r="BS139" s="14" t="e">
        <f t="shared" si="449"/>
        <v>#VALUE!</v>
      </c>
      <c r="BT139" s="37" t="e">
        <f t="shared" si="450"/>
        <v>#VALUE!</v>
      </c>
      <c r="BU139" s="41"/>
      <c r="BV139" s="14" t="str">
        <f>IFERROR(VLOOKUP($A139,#REF!,27,0),"0")</f>
        <v>0</v>
      </c>
      <c r="BW139" s="14">
        <f t="shared" si="500"/>
        <v>0</v>
      </c>
      <c r="BX139" s="14" t="str">
        <f>IFERROR(VLOOKUP($A139,SpecEd22!$Z$22:$AV$606,59,0)," ")</f>
        <v xml:space="preserve"> </v>
      </c>
      <c r="BY139" s="14" t="e">
        <f t="shared" si="501"/>
        <v>#VALUE!</v>
      </c>
      <c r="BZ139" s="14">
        <f>IFERROR(VLOOKUP($A139,ECFE!#REF!,25,0),0)</f>
        <v>0</v>
      </c>
      <c r="CA139" s="14">
        <f t="shared" si="502"/>
        <v>0</v>
      </c>
      <c r="CB139" s="14">
        <f>IFERROR(VLOOKUP($A139,#REF!,17,0),0)</f>
        <v>0</v>
      </c>
      <c r="CC139" s="14">
        <f t="shared" si="503"/>
        <v>0</v>
      </c>
      <c r="CD139" s="14">
        <f>IFERROR(VLOOKUP($A139,#REF!,9,0),0)</f>
        <v>0</v>
      </c>
      <c r="CE139" s="14">
        <f t="shared" si="504"/>
        <v>0</v>
      </c>
      <c r="CF139" s="14">
        <v>0</v>
      </c>
      <c r="CG139" s="14">
        <f t="shared" si="505"/>
        <v>0</v>
      </c>
      <c r="CH139" s="14">
        <f>IFERROR(VLOOKUP($A139,ConEnroll!$A$8:$S$601,15,0),0)</f>
        <v>-61</v>
      </c>
      <c r="CI139" s="14">
        <f t="shared" si="506"/>
        <v>-0.11090909090909092</v>
      </c>
      <c r="CJ139" s="14">
        <f t="shared" si="507"/>
        <v>-61</v>
      </c>
      <c r="CK139" s="14">
        <f t="shared" si="508"/>
        <v>-0.11090909090909092</v>
      </c>
      <c r="CL139" s="14" t="e">
        <f t="shared" si="509"/>
        <v>#VALUE!</v>
      </c>
      <c r="CM139" s="14" t="e">
        <f t="shared" si="510"/>
        <v>#VALUE!</v>
      </c>
      <c r="CN139" s="42"/>
      <c r="CO139" s="14">
        <f t="shared" si="451"/>
        <v>-9796.9190909090903</v>
      </c>
      <c r="CP139" s="14" t="e">
        <f t="shared" si="452"/>
        <v>#VALUE!</v>
      </c>
      <c r="CQ139" s="14">
        <f t="shared" si="453"/>
        <v>-54.655878181818181</v>
      </c>
      <c r="CR139" s="14" t="e">
        <f t="shared" si="454"/>
        <v>#VALUE!</v>
      </c>
      <c r="CS139" s="37" t="e">
        <f t="shared" si="455"/>
        <v>#VALUE!</v>
      </c>
      <c r="CT139" s="239"/>
      <c r="CU139" s="239"/>
      <c r="CV139" s="468"/>
      <c r="CW139" s="14">
        <f>IFERROR(VLOOKUP($A139,BaseFY23!$A$7:$AK$527,6,0),0)</f>
        <v>544</v>
      </c>
      <c r="CX139" s="14">
        <f>IFERROR(VLOOKUP($A139,BaseFY23!$A$7:$AN$528,28,0),0)</f>
        <v>5330292</v>
      </c>
      <c r="CY139" s="14">
        <f t="shared" si="511"/>
        <v>9798.3308823529405</v>
      </c>
      <c r="CZ139" s="14">
        <f>IFERROR(VLOOKUP($A139,SpecEd23!$A$21:$BB$605,23,0)," ")</f>
        <v>1033630.3144208642</v>
      </c>
      <c r="DA139" s="14">
        <f t="shared" si="512"/>
        <v>1900.0557250383533</v>
      </c>
      <c r="DB139" s="14">
        <f>IFERROR(VLOOKUP($A139,ECFE!$A$16:$AB$347,7,0),0)</f>
        <v>27640.503000000001</v>
      </c>
      <c r="DC139" s="14">
        <f t="shared" si="513"/>
        <v>50.809748161764709</v>
      </c>
      <c r="DD139" s="14">
        <v>0</v>
      </c>
      <c r="DE139" s="14">
        <f t="shared" si="514"/>
        <v>0</v>
      </c>
      <c r="DF139" s="14">
        <f>IFERROR(VLOOKUP($A139,ConEnroll!$A$7:$S$338,10,0),0)</f>
        <v>2359.23</v>
      </c>
      <c r="DG139" s="14">
        <f t="shared" si="515"/>
        <v>4.3368198529411766</v>
      </c>
      <c r="DH139" s="14">
        <f t="shared" si="456"/>
        <v>29999.733</v>
      </c>
      <c r="DI139" s="14">
        <f t="shared" si="516"/>
        <v>55.146568014705885</v>
      </c>
      <c r="DJ139" s="14">
        <f t="shared" si="457"/>
        <v>6393922.047420864</v>
      </c>
      <c r="DK139" s="14">
        <f t="shared" si="517"/>
        <v>11753.533175406001</v>
      </c>
      <c r="DL139" s="42"/>
      <c r="DM139" s="14">
        <f>IFERROR(VLOOKUP($A139,HouseFY23!$A$7:$AJ$528,28,0),0)</f>
        <v>5506401</v>
      </c>
      <c r="DN139" s="14">
        <f t="shared" si="518"/>
        <v>10122.060661764706</v>
      </c>
      <c r="DO139" s="14">
        <f>IFERROR(VLOOKUP($A139,Compens80percent!$A$13:$M$560,12,0),0)</f>
        <v>0</v>
      </c>
      <c r="DP139" s="14">
        <f t="shared" si="518"/>
        <v>0</v>
      </c>
      <c r="DQ139" s="14">
        <f t="shared" si="519"/>
        <v>5506401</v>
      </c>
      <c r="DR139" s="14">
        <f t="shared" si="520"/>
        <v>10011.638181818182</v>
      </c>
      <c r="DS139" s="14">
        <f>IFERROR(VLOOKUP($A139,SpecEd23!$A$21:$Z$550,14,0),0)</f>
        <v>1059967.2753390404</v>
      </c>
      <c r="DT139" s="14">
        <f t="shared" si="521"/>
        <v>1948.469256137942</v>
      </c>
      <c r="DU139" s="14">
        <f>IFERROR(VLOOKUP($A139,ECFE!$A$16:$AB$347,9,0),0)</f>
        <v>28757.179321200001</v>
      </c>
      <c r="DV139" s="14">
        <f t="shared" si="522"/>
        <v>52.862461987500005</v>
      </c>
      <c r="DW139" s="14">
        <f>IFERROR(VLOOKUP($A139,ParaFY19!$A$21:$Z$543,7,0),0)</f>
        <v>8036</v>
      </c>
      <c r="DX139" s="14">
        <f t="shared" si="523"/>
        <v>14.772058823529411</v>
      </c>
      <c r="DY139" s="14">
        <f>IFERROR(VLOOKUP($A139,ConEnroll!$A$7:$S$341,13,0),0)</f>
        <v>2949.0374999999999</v>
      </c>
      <c r="DZ139" s="14">
        <f t="shared" si="524"/>
        <v>5.4210248161764705</v>
      </c>
      <c r="EA139" s="14">
        <f t="shared" si="458"/>
        <v>39742.216821200003</v>
      </c>
      <c r="EB139" s="14">
        <f t="shared" si="525"/>
        <v>73.055545627205888</v>
      </c>
      <c r="EC139" s="14">
        <f t="shared" si="459"/>
        <v>6606110.4921602402</v>
      </c>
      <c r="ED139" s="14">
        <f t="shared" si="526"/>
        <v>12143.585463529853</v>
      </c>
      <c r="EE139" s="62"/>
      <c r="EF139" s="14">
        <f t="shared" si="460"/>
        <v>323.72977941176578</v>
      </c>
      <c r="EG139" s="14">
        <f t="shared" si="461"/>
        <v>48.413531099588681</v>
      </c>
      <c r="EH139" s="14">
        <f t="shared" si="462"/>
        <v>17.908977612500003</v>
      </c>
      <c r="EI139" s="14">
        <f t="shared" si="527"/>
        <v>390.05228812385445</v>
      </c>
      <c r="EJ139" s="37">
        <f t="shared" si="463"/>
        <v>3.3185960536532957E-2</v>
      </c>
      <c r="EK139" s="42"/>
      <c r="EL139" s="14" t="str">
        <f>IFERROR(VLOOKUP($A139,#REF!,27,0),"0")</f>
        <v>0</v>
      </c>
      <c r="EM139" s="14">
        <f t="shared" si="528"/>
        <v>0</v>
      </c>
      <c r="EN139" s="14" t="str">
        <f>IFERROR(VLOOKUP($A139,SpecEd23!#REF!,23,0)," ")</f>
        <v xml:space="preserve"> </v>
      </c>
      <c r="EO139" s="14" t="e">
        <f t="shared" si="529"/>
        <v>#VALUE!</v>
      </c>
      <c r="EP139" s="14">
        <f>IFERROR(VLOOKUP($A139,ECFE!#REF!,24,0),0)</f>
        <v>0</v>
      </c>
      <c r="EQ139" s="14">
        <f t="shared" si="530"/>
        <v>0</v>
      </c>
      <c r="ER139" s="14">
        <f>IFERROR(VLOOKUP($A139,#REF!,30,0),0)</f>
        <v>0</v>
      </c>
      <c r="ES139" s="14">
        <f t="shared" si="531"/>
        <v>0</v>
      </c>
      <c r="ET139" s="14">
        <f>IFERROR(VLOOKUP($A139,#REF!,12,0),0)</f>
        <v>0</v>
      </c>
      <c r="EU139" s="14">
        <f t="shared" si="532"/>
        <v>0</v>
      </c>
      <c r="EV139" s="14">
        <v>0</v>
      </c>
      <c r="EW139" s="14">
        <f t="shared" si="533"/>
        <v>0</v>
      </c>
      <c r="EX139" s="14">
        <f>IFERROR(VLOOKUP($A139,ConEnroll!$A$8:$S$601,16,0),0)</f>
        <v>317</v>
      </c>
      <c r="EY139" s="14">
        <f t="shared" si="534"/>
        <v>0.58272058823529416</v>
      </c>
      <c r="EZ139" s="14">
        <f t="shared" si="535"/>
        <v>317</v>
      </c>
      <c r="FA139" s="14">
        <f t="shared" si="536"/>
        <v>0.58272058823529416</v>
      </c>
      <c r="FB139" s="14" t="e">
        <f t="shared" si="537"/>
        <v>#VALUE!</v>
      </c>
      <c r="FC139" s="14" t="e">
        <f t="shared" si="538"/>
        <v>#VALUE!</v>
      </c>
      <c r="FD139" s="62"/>
      <c r="FE139" s="14">
        <f t="shared" si="464"/>
        <v>10122.060661764706</v>
      </c>
      <c r="FF139" s="14" t="e">
        <f t="shared" si="465"/>
        <v>#VALUE!</v>
      </c>
      <c r="FG139" s="14">
        <f t="shared" si="539"/>
        <v>72.472825038970598</v>
      </c>
      <c r="FH139" s="14" t="e">
        <f t="shared" si="466"/>
        <v>#VALUE!</v>
      </c>
      <c r="FI139" s="37" t="e">
        <f t="shared" si="467"/>
        <v>#VALUE!</v>
      </c>
      <c r="FJ139" s="12"/>
      <c r="FK139" s="14" t="str">
        <f>IFERROR(VLOOKUP($A139,#REF!,27,0),"0")</f>
        <v>0</v>
      </c>
      <c r="FL139" s="14">
        <f t="shared" si="540"/>
        <v>0</v>
      </c>
      <c r="FM139" s="14" t="str">
        <f>IFERROR(VLOOKUP($A139,SpecEd23!$X$22:$Y$610,59,0)," ")</f>
        <v xml:space="preserve"> </v>
      </c>
      <c r="FN139" s="14" t="e">
        <f t="shared" si="541"/>
        <v>#VALUE!</v>
      </c>
      <c r="FO139" s="14">
        <f>IFERROR(VLOOKUP($A139,ECFE!#REF!,26,0),0)</f>
        <v>0</v>
      </c>
      <c r="FP139" s="14">
        <f t="shared" si="542"/>
        <v>0</v>
      </c>
      <c r="FQ139" s="14">
        <f>IFERROR(VLOOKUP($A139,#REF!,16,0),0)</f>
        <v>0</v>
      </c>
      <c r="FR139" s="14">
        <f t="shared" si="543"/>
        <v>0</v>
      </c>
      <c r="FS139" s="14">
        <f>IFERROR(VLOOKUP($A139,#REF!,12,0),0)</f>
        <v>0</v>
      </c>
      <c r="FT139" s="14">
        <f t="shared" si="544"/>
        <v>0</v>
      </c>
      <c r="FU139" s="14">
        <v>0</v>
      </c>
      <c r="FV139" s="14">
        <f t="shared" si="545"/>
        <v>0</v>
      </c>
      <c r="FW139" s="14">
        <f>IFERROR(VLOOKUP($A139,ConEnroll!$A$8:$S$601,16,0),0)</f>
        <v>317</v>
      </c>
      <c r="FX139" s="14">
        <f t="shared" si="546"/>
        <v>0.58272058823529416</v>
      </c>
      <c r="FY139" s="14">
        <f t="shared" si="547"/>
        <v>317</v>
      </c>
      <c r="FZ139" s="14">
        <f t="shared" si="548"/>
        <v>0.58272058823529416</v>
      </c>
      <c r="GA139" s="14" t="e">
        <f t="shared" si="549"/>
        <v>#VALUE!</v>
      </c>
      <c r="GB139" s="14" t="e">
        <f t="shared" si="550"/>
        <v>#VALUE!</v>
      </c>
      <c r="GC139" s="39"/>
      <c r="GD139" s="14">
        <f t="shared" si="468"/>
        <v>-9798.3308823529405</v>
      </c>
      <c r="GE139" s="14" t="e">
        <f t="shared" si="469"/>
        <v>#VALUE!</v>
      </c>
      <c r="GF139" s="14">
        <f t="shared" si="470"/>
        <v>-54.563847426470588</v>
      </c>
      <c r="GG139" s="14" t="e">
        <f t="shared" si="471"/>
        <v>#VALUE!</v>
      </c>
      <c r="GH139" s="37" t="e">
        <f t="shared" si="472"/>
        <v>#VALUE!</v>
      </c>
    </row>
    <row r="140" spans="1:190" ht="12.5" x14ac:dyDescent="0.25">
      <c r="A140" s="67">
        <v>381</v>
      </c>
      <c r="B140" s="35">
        <v>1</v>
      </c>
      <c r="C140" s="14">
        <v>5</v>
      </c>
      <c r="D140" s="14"/>
      <c r="E140" s="14"/>
      <c r="F140" s="35" t="s">
        <v>2492</v>
      </c>
      <c r="G140" s="41"/>
      <c r="H140" s="14">
        <f>IFERROR(VLOOKUP($A140,BaseFY22!$A$7:$AK$528,6,0),0)</f>
        <v>1324</v>
      </c>
      <c r="I140" s="14">
        <f>IFERROR(VLOOKUP($A140,BaseFY22!$A$7:$AK$528,28,0),0)</f>
        <v>13168790.1</v>
      </c>
      <c r="J140" s="14">
        <f t="shared" si="473"/>
        <v>9946.216087613293</v>
      </c>
      <c r="K140" s="14">
        <f>IFERROR(VLOOKUP($A140,SpecEd22!$A$21:$BB$605,24,0)," ")</f>
        <v>1827581.2502324141</v>
      </c>
      <c r="L140" s="14">
        <f t="shared" si="474"/>
        <v>1380.3483763084698</v>
      </c>
      <c r="M140" s="14">
        <f>IFERROR(VLOOKUP($A140,ECFE!$A$16:$AB$347,7,0),0)</f>
        <v>94098.543000000005</v>
      </c>
      <c r="N140" s="14">
        <f t="shared" si="441"/>
        <v>71.071407099697893</v>
      </c>
      <c r="O140" s="14">
        <v>0</v>
      </c>
      <c r="P140" s="14">
        <f t="shared" si="441"/>
        <v>0</v>
      </c>
      <c r="Q140" s="14">
        <f>IFERROR(VLOOKUP($A140,ConEnroll!$A$7:$S$337,10,0),0)</f>
        <v>9699.07</v>
      </c>
      <c r="R140" s="14">
        <f t="shared" si="475"/>
        <v>7.3255815709969783</v>
      </c>
      <c r="S140" s="14">
        <f t="shared" si="442"/>
        <v>103797.61300000001</v>
      </c>
      <c r="T140" s="14">
        <f t="shared" si="476"/>
        <v>78.396988670694867</v>
      </c>
      <c r="U140" s="14">
        <f t="shared" si="443"/>
        <v>15100168.963232413</v>
      </c>
      <c r="V140" s="14">
        <f t="shared" si="477"/>
        <v>11404.961452592457</v>
      </c>
      <c r="W140" s="42"/>
      <c r="X140" s="14">
        <f>IFERROR(VLOOKUP($A140,HouseFY22!$A$6:$AJ$528,28,0),0)</f>
        <v>13393175.1</v>
      </c>
      <c r="Y140" s="14">
        <f t="shared" si="478"/>
        <v>10115.691163141993</v>
      </c>
      <c r="Z140" s="14">
        <f>IFERROR(VLOOKUP($A140,Compens80percent!$A$13:$M$560,12,0),0)</f>
        <v>0</v>
      </c>
      <c r="AA140" s="14">
        <f t="shared" si="478"/>
        <v>0</v>
      </c>
      <c r="AB140" s="14">
        <f t="shared" si="479"/>
        <v>13393175.1</v>
      </c>
      <c r="AC140" s="14">
        <f t="shared" si="478"/>
        <v>10115.691163141993</v>
      </c>
      <c r="AD140" s="14">
        <f>IFERROR(VLOOKUP(A140,SpecEd22!$A$21:$Z$550,14,0),0)</f>
        <v>1871102.8879680603</v>
      </c>
      <c r="AE140" s="14">
        <f t="shared" si="480"/>
        <v>1413.2197039033688</v>
      </c>
      <c r="AF140" s="14">
        <f>IFERROR(VLOOKUP($A140,ECFE!$A$16:$AB$348,8,0),0)</f>
        <v>95980.513860000006</v>
      </c>
      <c r="AG140" s="14">
        <f t="shared" si="481"/>
        <v>72.49283524169185</v>
      </c>
      <c r="AH140" s="14">
        <f>IFERROR(VLOOKUP(A140,ParaFY19!$A$21:$Z$543,7,0),0)</f>
        <v>10584</v>
      </c>
      <c r="AI140" s="14">
        <f t="shared" si="482"/>
        <v>7.9939577039274923</v>
      </c>
      <c r="AJ140" s="14">
        <f>IFERROR(VLOOKUP(A140,ConEnroll!$A$7:$S$341,13,0),0)</f>
        <v>12123.8375</v>
      </c>
      <c r="AK140" s="14">
        <f t="shared" si="483"/>
        <v>9.1569769637462226</v>
      </c>
      <c r="AL140" s="14">
        <f t="shared" si="551"/>
        <v>118688.35136</v>
      </c>
      <c r="AM140" s="14">
        <f t="shared" si="484"/>
        <v>89.64376990936556</v>
      </c>
      <c r="AN140" s="14">
        <f t="shared" si="485"/>
        <v>15382966.33932806</v>
      </c>
      <c r="AO140" s="14">
        <f t="shared" si="486"/>
        <v>11618.554636954728</v>
      </c>
      <c r="AP140" s="62"/>
      <c r="AQ140" s="14">
        <f t="shared" si="552"/>
        <v>169.47507552870047</v>
      </c>
      <c r="AR140" s="14">
        <f t="shared" si="444"/>
        <v>32.871327594898958</v>
      </c>
      <c r="AS140" s="14">
        <f t="shared" si="445"/>
        <v>11.246781238670692</v>
      </c>
      <c r="AT140" s="14">
        <f t="shared" si="487"/>
        <v>213.59318436227011</v>
      </c>
      <c r="AU140" s="37">
        <f t="shared" si="446"/>
        <v>1.8728093492478955E-2</v>
      </c>
      <c r="AV140" s="42"/>
      <c r="AW140" s="14" t="str">
        <f>IFERROR(VLOOKUP($A140,#REF!,27,0),"0")</f>
        <v>0</v>
      </c>
      <c r="AX140" s="14">
        <f t="shared" si="488"/>
        <v>0</v>
      </c>
      <c r="AY140" s="14" t="str">
        <f>IFERROR(VLOOKUP($A140,SpecEd22!#REF!,23,0)," ")</f>
        <v xml:space="preserve"> </v>
      </c>
      <c r="AZ140" s="14" t="e">
        <f t="shared" si="489"/>
        <v>#VALUE!</v>
      </c>
      <c r="BA140" s="14">
        <f>IFERROR(VLOOKUP($A140,ECFE!#REF!,23,0),0)</f>
        <v>0</v>
      </c>
      <c r="BB140" s="14">
        <f t="shared" si="490"/>
        <v>0</v>
      </c>
      <c r="BC140" s="14">
        <f>IFERROR(VLOOKUP($A140,#REF!,17,0),0)</f>
        <v>0</v>
      </c>
      <c r="BD140" s="14">
        <f t="shared" si="491"/>
        <v>0</v>
      </c>
      <c r="BE140" s="14">
        <f>IFERROR(VLOOKUP($A140,#REF!,9,0),0)</f>
        <v>0</v>
      </c>
      <c r="BF140" s="14">
        <f t="shared" si="492"/>
        <v>0</v>
      </c>
      <c r="BG140" s="14">
        <v>0</v>
      </c>
      <c r="BH140" s="14">
        <f t="shared" si="493"/>
        <v>0</v>
      </c>
      <c r="BI140" s="14">
        <f>IFERROR(VLOOKUP($A140,ConEnroll!$A$8:$S$601,15,0),0)</f>
        <v>-63</v>
      </c>
      <c r="BJ140" s="14">
        <f t="shared" si="494"/>
        <v>-4.7583081570996978E-2</v>
      </c>
      <c r="BK140" s="14">
        <f t="shared" si="495"/>
        <v>-63</v>
      </c>
      <c r="BL140" s="14">
        <f t="shared" si="496"/>
        <v>-4.7583081570996978E-2</v>
      </c>
      <c r="BM140" s="14" t="e">
        <f t="shared" si="497"/>
        <v>#VALUE!</v>
      </c>
      <c r="BN140" s="14" t="e">
        <f t="shared" si="498"/>
        <v>#VALUE!</v>
      </c>
      <c r="BO140" s="42"/>
      <c r="BP140" s="14">
        <f t="shared" si="447"/>
        <v>10115.691163141993</v>
      </c>
      <c r="BQ140" s="14" t="e">
        <f t="shared" si="448"/>
        <v>#VALUE!</v>
      </c>
      <c r="BR140" s="14">
        <f t="shared" si="499"/>
        <v>89.691352990936551</v>
      </c>
      <c r="BS140" s="14" t="e">
        <f t="shared" si="449"/>
        <v>#VALUE!</v>
      </c>
      <c r="BT140" s="37" t="e">
        <f t="shared" si="450"/>
        <v>#VALUE!</v>
      </c>
      <c r="BU140" s="41"/>
      <c r="BV140" s="14" t="str">
        <f>IFERROR(VLOOKUP($A140,#REF!,27,0),"0")</f>
        <v>0</v>
      </c>
      <c r="BW140" s="14">
        <f t="shared" si="500"/>
        <v>0</v>
      </c>
      <c r="BX140" s="14" t="str">
        <f>IFERROR(VLOOKUP($A140,SpecEd22!$Z$22:$AV$606,59,0)," ")</f>
        <v xml:space="preserve"> </v>
      </c>
      <c r="BY140" s="14" t="e">
        <f t="shared" si="501"/>
        <v>#VALUE!</v>
      </c>
      <c r="BZ140" s="14">
        <f>IFERROR(VLOOKUP($A140,ECFE!#REF!,25,0),0)</f>
        <v>0</v>
      </c>
      <c r="CA140" s="14">
        <f t="shared" si="502"/>
        <v>0</v>
      </c>
      <c r="CB140" s="14">
        <f>IFERROR(VLOOKUP($A140,#REF!,17,0),0)</f>
        <v>0</v>
      </c>
      <c r="CC140" s="14">
        <f t="shared" si="503"/>
        <v>0</v>
      </c>
      <c r="CD140" s="14">
        <f>IFERROR(VLOOKUP($A140,#REF!,9,0),0)</f>
        <v>0</v>
      </c>
      <c r="CE140" s="14">
        <f t="shared" si="504"/>
        <v>0</v>
      </c>
      <c r="CF140" s="14">
        <v>0</v>
      </c>
      <c r="CG140" s="14">
        <f t="shared" si="505"/>
        <v>0</v>
      </c>
      <c r="CH140" s="14">
        <f>IFERROR(VLOOKUP($A140,ConEnroll!$A$8:$S$601,15,0),0)</f>
        <v>-63</v>
      </c>
      <c r="CI140" s="14">
        <f t="shared" si="506"/>
        <v>-4.7583081570996978E-2</v>
      </c>
      <c r="CJ140" s="14">
        <f t="shared" si="507"/>
        <v>-63</v>
      </c>
      <c r="CK140" s="14">
        <f t="shared" si="508"/>
        <v>-4.7583081570996978E-2</v>
      </c>
      <c r="CL140" s="14" t="e">
        <f t="shared" si="509"/>
        <v>#VALUE!</v>
      </c>
      <c r="CM140" s="14" t="e">
        <f t="shared" si="510"/>
        <v>#VALUE!</v>
      </c>
      <c r="CN140" s="42"/>
      <c r="CO140" s="14">
        <f t="shared" si="451"/>
        <v>-9946.216087613293</v>
      </c>
      <c r="CP140" s="14" t="e">
        <f t="shared" si="452"/>
        <v>#VALUE!</v>
      </c>
      <c r="CQ140" s="14">
        <f t="shared" si="453"/>
        <v>-78.444571752265858</v>
      </c>
      <c r="CR140" s="14" t="e">
        <f t="shared" si="454"/>
        <v>#VALUE!</v>
      </c>
      <c r="CS140" s="37" t="e">
        <f t="shared" si="455"/>
        <v>#VALUE!</v>
      </c>
      <c r="CT140" s="239"/>
      <c r="CU140" s="239"/>
      <c r="CV140" s="468"/>
      <c r="CW140" s="14">
        <f>IFERROR(VLOOKUP($A140,BaseFY23!$A$7:$AK$527,6,0),0)</f>
        <v>1316.272256</v>
      </c>
      <c r="CX140" s="14">
        <f>IFERROR(VLOOKUP($A140,BaseFY23!$A$7:$AN$528,28,0),0)</f>
        <v>13118266.1</v>
      </c>
      <c r="CY140" s="14">
        <f t="shared" si="511"/>
        <v>9966.2254827621309</v>
      </c>
      <c r="CZ140" s="14">
        <f>IFERROR(VLOOKUP($A140,SpecEd23!$A$21:$BB$605,23,0)," ")</f>
        <v>1930529.5263231806</v>
      </c>
      <c r="DA140" s="14">
        <f t="shared" si="512"/>
        <v>1466.6642995194914</v>
      </c>
      <c r="DB140" s="14">
        <f>IFERROR(VLOOKUP($A140,ECFE!$A$16:$AB$347,7,0),0)</f>
        <v>94098.543000000005</v>
      </c>
      <c r="DC140" s="14">
        <f t="shared" si="513"/>
        <v>71.488662448872589</v>
      </c>
      <c r="DD140" s="14">
        <v>0</v>
      </c>
      <c r="DE140" s="14">
        <f t="shared" si="514"/>
        <v>0</v>
      </c>
      <c r="DF140" s="14">
        <f>IFERROR(VLOOKUP($A140,ConEnroll!$A$7:$S$338,10,0),0)</f>
        <v>9699.07</v>
      </c>
      <c r="DG140" s="14">
        <f t="shared" si="515"/>
        <v>7.3685895572047979</v>
      </c>
      <c r="DH140" s="14">
        <f t="shared" si="456"/>
        <v>103797.61300000001</v>
      </c>
      <c r="DI140" s="14">
        <f t="shared" si="516"/>
        <v>78.857252006077388</v>
      </c>
      <c r="DJ140" s="14">
        <f t="shared" si="457"/>
        <v>15152593.23932318</v>
      </c>
      <c r="DK140" s="14">
        <f t="shared" si="517"/>
        <v>11511.7470342877</v>
      </c>
      <c r="DL140" s="42"/>
      <c r="DM140" s="14">
        <f>IFERROR(VLOOKUP($A140,HouseFY23!$A$7:$AJ$528,28,0),0)</f>
        <v>13562906.1</v>
      </c>
      <c r="DN140" s="14">
        <f t="shared" si="518"/>
        <v>10304.027938122856</v>
      </c>
      <c r="DO140" s="14">
        <f>IFERROR(VLOOKUP($A140,Compens80percent!$A$13:$M$560,12,0),0)</f>
        <v>0</v>
      </c>
      <c r="DP140" s="14">
        <f t="shared" si="518"/>
        <v>0</v>
      </c>
      <c r="DQ140" s="14">
        <f t="shared" si="519"/>
        <v>13562906.1</v>
      </c>
      <c r="DR140" s="14">
        <f t="shared" si="520"/>
        <v>10243.886782477341</v>
      </c>
      <c r="DS140" s="14">
        <f>IFERROR(VLOOKUP($A140,SpecEd23!$A$21:$Z$550,14,0),0)</f>
        <v>2022444.5485072969</v>
      </c>
      <c r="DT140" s="14">
        <f t="shared" si="521"/>
        <v>1536.4940948108056</v>
      </c>
      <c r="DU140" s="14">
        <f>IFERROR(VLOOKUP($A140,ECFE!$A$16:$AB$347,9,0),0)</f>
        <v>97900.124137200008</v>
      </c>
      <c r="DV140" s="14">
        <f t="shared" si="522"/>
        <v>74.376804411807043</v>
      </c>
      <c r="DW140" s="14">
        <f>IFERROR(VLOOKUP($A140,ParaFY19!$A$21:$Z$543,7,0),0)</f>
        <v>10584</v>
      </c>
      <c r="DX140" s="14">
        <f t="shared" si="523"/>
        <v>8.0408896805008698</v>
      </c>
      <c r="DY140" s="14">
        <f>IFERROR(VLOOKUP($A140,ConEnroll!$A$7:$S$341,13,0),0)</f>
        <v>12123.8375</v>
      </c>
      <c r="DZ140" s="14">
        <f t="shared" si="524"/>
        <v>9.2107369465059961</v>
      </c>
      <c r="EA140" s="14">
        <f t="shared" si="458"/>
        <v>120607.9616372</v>
      </c>
      <c r="EB140" s="14">
        <f t="shared" si="525"/>
        <v>91.6284310388139</v>
      </c>
      <c r="EC140" s="14">
        <f t="shared" si="459"/>
        <v>15705958.610144496</v>
      </c>
      <c r="ED140" s="14">
        <f t="shared" si="526"/>
        <v>11932.150463972475</v>
      </c>
      <c r="EE140" s="62"/>
      <c r="EF140" s="14">
        <f t="shared" si="460"/>
        <v>337.80245536072471</v>
      </c>
      <c r="EG140" s="14">
        <f t="shared" si="461"/>
        <v>69.829795291314213</v>
      </c>
      <c r="EH140" s="14">
        <f t="shared" si="462"/>
        <v>12.771179032736512</v>
      </c>
      <c r="EI140" s="14">
        <f t="shared" si="527"/>
        <v>420.40342968477546</v>
      </c>
      <c r="EJ140" s="37">
        <f t="shared" si="463"/>
        <v>3.6519515972041887E-2</v>
      </c>
      <c r="EK140" s="42"/>
      <c r="EL140" s="14" t="str">
        <f>IFERROR(VLOOKUP($A140,#REF!,27,0),"0")</f>
        <v>0</v>
      </c>
      <c r="EM140" s="14">
        <f t="shared" si="528"/>
        <v>0</v>
      </c>
      <c r="EN140" s="14" t="str">
        <f>IFERROR(VLOOKUP($A140,SpecEd23!#REF!,23,0)," ")</f>
        <v xml:space="preserve"> </v>
      </c>
      <c r="EO140" s="14" t="e">
        <f t="shared" si="529"/>
        <v>#VALUE!</v>
      </c>
      <c r="EP140" s="14">
        <f>IFERROR(VLOOKUP($A140,ECFE!#REF!,24,0),0)</f>
        <v>0</v>
      </c>
      <c r="EQ140" s="14">
        <f t="shared" si="530"/>
        <v>0</v>
      </c>
      <c r="ER140" s="14">
        <f>IFERROR(VLOOKUP($A140,#REF!,30,0),0)</f>
        <v>0</v>
      </c>
      <c r="ES140" s="14">
        <f t="shared" si="531"/>
        <v>0</v>
      </c>
      <c r="ET140" s="14">
        <f>IFERROR(VLOOKUP($A140,#REF!,12,0),0)</f>
        <v>0</v>
      </c>
      <c r="EU140" s="14">
        <f t="shared" si="532"/>
        <v>0</v>
      </c>
      <c r="EV140" s="14">
        <v>0</v>
      </c>
      <c r="EW140" s="14">
        <f t="shared" si="533"/>
        <v>0</v>
      </c>
      <c r="EX140" s="14">
        <f>IFERROR(VLOOKUP($A140,ConEnroll!$A$8:$S$601,16,0),0)</f>
        <v>318</v>
      </c>
      <c r="EY140" s="14">
        <f t="shared" si="534"/>
        <v>0.2415913566136883</v>
      </c>
      <c r="EZ140" s="14">
        <f t="shared" si="535"/>
        <v>318</v>
      </c>
      <c r="FA140" s="14">
        <f t="shared" si="536"/>
        <v>0.2415913566136883</v>
      </c>
      <c r="FB140" s="14" t="e">
        <f t="shared" si="537"/>
        <v>#VALUE!</v>
      </c>
      <c r="FC140" s="14" t="e">
        <f t="shared" si="538"/>
        <v>#VALUE!</v>
      </c>
      <c r="FD140" s="62"/>
      <c r="FE140" s="14">
        <f t="shared" si="464"/>
        <v>10304.027938122856</v>
      </c>
      <c r="FF140" s="14" t="e">
        <f t="shared" si="465"/>
        <v>#VALUE!</v>
      </c>
      <c r="FG140" s="14">
        <f t="shared" si="539"/>
        <v>91.386839682200218</v>
      </c>
      <c r="FH140" s="14" t="e">
        <f t="shared" si="466"/>
        <v>#VALUE!</v>
      </c>
      <c r="FI140" s="37" t="e">
        <f t="shared" si="467"/>
        <v>#VALUE!</v>
      </c>
      <c r="FJ140" s="12"/>
      <c r="FK140" s="14" t="str">
        <f>IFERROR(VLOOKUP($A140,#REF!,27,0),"0")</f>
        <v>0</v>
      </c>
      <c r="FL140" s="14">
        <f t="shared" si="540"/>
        <v>0</v>
      </c>
      <c r="FM140" s="14" t="str">
        <f>IFERROR(VLOOKUP($A140,SpecEd23!$X$22:$Y$610,59,0)," ")</f>
        <v xml:space="preserve"> </v>
      </c>
      <c r="FN140" s="14" t="e">
        <f t="shared" si="541"/>
        <v>#VALUE!</v>
      </c>
      <c r="FO140" s="14">
        <f>IFERROR(VLOOKUP($A140,ECFE!#REF!,26,0),0)</f>
        <v>0</v>
      </c>
      <c r="FP140" s="14">
        <f t="shared" si="542"/>
        <v>0</v>
      </c>
      <c r="FQ140" s="14">
        <f>IFERROR(VLOOKUP($A140,#REF!,16,0),0)</f>
        <v>0</v>
      </c>
      <c r="FR140" s="14">
        <f t="shared" si="543"/>
        <v>0</v>
      </c>
      <c r="FS140" s="14">
        <f>IFERROR(VLOOKUP($A140,#REF!,12,0),0)</f>
        <v>0</v>
      </c>
      <c r="FT140" s="14">
        <f t="shared" si="544"/>
        <v>0</v>
      </c>
      <c r="FU140" s="14">
        <v>0</v>
      </c>
      <c r="FV140" s="14">
        <f t="shared" si="545"/>
        <v>0</v>
      </c>
      <c r="FW140" s="14">
        <f>IFERROR(VLOOKUP($A140,ConEnroll!$A$8:$S$601,16,0),0)</f>
        <v>318</v>
      </c>
      <c r="FX140" s="14">
        <f t="shared" si="546"/>
        <v>0.2415913566136883</v>
      </c>
      <c r="FY140" s="14">
        <f t="shared" si="547"/>
        <v>318</v>
      </c>
      <c r="FZ140" s="14">
        <f t="shared" si="548"/>
        <v>0.2415913566136883</v>
      </c>
      <c r="GA140" s="14" t="e">
        <f t="shared" si="549"/>
        <v>#VALUE!</v>
      </c>
      <c r="GB140" s="14" t="e">
        <f t="shared" si="550"/>
        <v>#VALUE!</v>
      </c>
      <c r="GC140" s="39"/>
      <c r="GD140" s="14">
        <f t="shared" si="468"/>
        <v>-9966.2254827621309</v>
      </c>
      <c r="GE140" s="14" t="e">
        <f t="shared" si="469"/>
        <v>#VALUE!</v>
      </c>
      <c r="GF140" s="14">
        <f t="shared" si="470"/>
        <v>-78.615660649463706</v>
      </c>
      <c r="GG140" s="14" t="e">
        <f t="shared" si="471"/>
        <v>#VALUE!</v>
      </c>
      <c r="GH140" s="37" t="e">
        <f t="shared" si="472"/>
        <v>#VALUE!</v>
      </c>
    </row>
    <row r="141" spans="1:190" ht="12.5" x14ac:dyDescent="0.25">
      <c r="A141" s="67">
        <v>390</v>
      </c>
      <c r="B141" s="35">
        <v>1</v>
      </c>
      <c r="C141" s="14">
        <v>6</v>
      </c>
      <c r="D141" s="14"/>
      <c r="E141" s="14"/>
      <c r="F141" s="35" t="s">
        <v>2493</v>
      </c>
      <c r="G141" s="41"/>
      <c r="H141" s="14">
        <f>IFERROR(VLOOKUP($A141,BaseFY22!$A$7:$AK$528,6,0),0)</f>
        <v>433</v>
      </c>
      <c r="I141" s="14">
        <f>IFERROR(VLOOKUP($A141,BaseFY22!$A$7:$AK$528,28,0),0)</f>
        <v>4839228.6435510004</v>
      </c>
      <c r="J141" s="14">
        <f t="shared" si="473"/>
        <v>11176.047675637414</v>
      </c>
      <c r="K141" s="14">
        <f>IFERROR(VLOOKUP($A141,SpecEd22!$A$21:$BB$605,24,0)," ")</f>
        <v>597844.08708334086</v>
      </c>
      <c r="L141" s="14">
        <f t="shared" si="474"/>
        <v>1380.7022796382005</v>
      </c>
      <c r="M141" s="14">
        <f>IFERROR(VLOOKUP($A141,ECFE!$A$16:$AB$347,7,0),0)</f>
        <v>23411.355</v>
      </c>
      <c r="N141" s="14">
        <f t="shared" si="441"/>
        <v>54.067794457274829</v>
      </c>
      <c r="O141" s="14">
        <v>0</v>
      </c>
      <c r="P141" s="14">
        <f t="shared" si="441"/>
        <v>0</v>
      </c>
      <c r="Q141" s="14">
        <f>IFERROR(VLOOKUP($A141,ConEnroll!$A$7:$S$337,10,0),0)</f>
        <v>3879.63</v>
      </c>
      <c r="R141" s="14">
        <f t="shared" si="475"/>
        <v>8.9598845265588913</v>
      </c>
      <c r="S141" s="14">
        <f t="shared" si="442"/>
        <v>27290.985000000001</v>
      </c>
      <c r="T141" s="14">
        <f t="shared" si="476"/>
        <v>63.027678983833717</v>
      </c>
      <c r="U141" s="14">
        <f t="shared" si="443"/>
        <v>5464363.7156343414</v>
      </c>
      <c r="V141" s="14">
        <f t="shared" si="477"/>
        <v>12619.777634259448</v>
      </c>
      <c r="W141" s="42"/>
      <c r="X141" s="14">
        <f>IFERROR(VLOOKUP($A141,HouseFY22!$A$6:$AJ$528,28,0),0)</f>
        <v>4987970.9633759996</v>
      </c>
      <c r="Y141" s="14">
        <f t="shared" si="478"/>
        <v>11519.563425810622</v>
      </c>
      <c r="Z141" s="14">
        <f>IFERROR(VLOOKUP($A141,Compens80percent!$A$13:$M$560,12,0),0)</f>
        <v>0</v>
      </c>
      <c r="AA141" s="14">
        <f t="shared" si="478"/>
        <v>0</v>
      </c>
      <c r="AB141" s="14">
        <f t="shared" si="479"/>
        <v>4987970.9633759996</v>
      </c>
      <c r="AC141" s="14">
        <f t="shared" si="478"/>
        <v>11519.563425810622</v>
      </c>
      <c r="AD141" s="14">
        <f>IFERROR(VLOOKUP(A141,SpecEd22!$A$21:$Z$550,14,0),0)</f>
        <v>603759.48999833723</v>
      </c>
      <c r="AE141" s="14">
        <f t="shared" si="480"/>
        <v>1394.3637182409636</v>
      </c>
      <c r="AF141" s="14">
        <f>IFERROR(VLOOKUP($A141,ECFE!$A$16:$AB$348,8,0),0)</f>
        <v>23879.582100000003</v>
      </c>
      <c r="AG141" s="14">
        <f t="shared" si="481"/>
        <v>55.149150346420328</v>
      </c>
      <c r="AH141" s="14">
        <f>IFERROR(VLOOKUP(A141,ParaFY19!$A$21:$Z$543,7,0),0)</f>
        <v>2352</v>
      </c>
      <c r="AI141" s="14">
        <f t="shared" si="482"/>
        <v>5.4318706697459582</v>
      </c>
      <c r="AJ141" s="14">
        <f>IFERROR(VLOOKUP(A141,ConEnroll!$A$7:$S$341,13,0),0)</f>
        <v>4849.5375000000004</v>
      </c>
      <c r="AK141" s="14">
        <f t="shared" si="483"/>
        <v>11.199855658198615</v>
      </c>
      <c r="AL141" s="14">
        <f t="shared" si="551"/>
        <v>31081.119600000005</v>
      </c>
      <c r="AM141" s="14">
        <f t="shared" si="484"/>
        <v>71.780876674364904</v>
      </c>
      <c r="AN141" s="14">
        <f t="shared" si="485"/>
        <v>5622811.5729743363</v>
      </c>
      <c r="AO141" s="14">
        <f t="shared" si="486"/>
        <v>12985.70802072595</v>
      </c>
      <c r="AP141" s="62"/>
      <c r="AQ141" s="14">
        <f t="shared" si="552"/>
        <v>343.51575017320829</v>
      </c>
      <c r="AR141" s="14">
        <f t="shared" si="444"/>
        <v>13.661438602763155</v>
      </c>
      <c r="AS141" s="14">
        <f t="shared" si="445"/>
        <v>8.7531976905311879</v>
      </c>
      <c r="AT141" s="14">
        <f t="shared" si="487"/>
        <v>365.93038646650263</v>
      </c>
      <c r="AU141" s="37">
        <f t="shared" si="446"/>
        <v>2.8996579581013839E-2</v>
      </c>
      <c r="AV141" s="42"/>
      <c r="AW141" s="14" t="str">
        <f>IFERROR(VLOOKUP($A141,#REF!,27,0),"0")</f>
        <v>0</v>
      </c>
      <c r="AX141" s="14">
        <f t="shared" si="488"/>
        <v>0</v>
      </c>
      <c r="AY141" s="14" t="str">
        <f>IFERROR(VLOOKUP($A141,SpecEd22!#REF!,23,0)," ")</f>
        <v xml:space="preserve"> </v>
      </c>
      <c r="AZ141" s="14" t="e">
        <f t="shared" si="489"/>
        <v>#VALUE!</v>
      </c>
      <c r="BA141" s="14">
        <f>IFERROR(VLOOKUP($A141,ECFE!#REF!,23,0),0)</f>
        <v>0</v>
      </c>
      <c r="BB141" s="14">
        <f t="shared" si="490"/>
        <v>0</v>
      </c>
      <c r="BC141" s="14">
        <f>IFERROR(VLOOKUP($A141,#REF!,17,0),0)</f>
        <v>0</v>
      </c>
      <c r="BD141" s="14">
        <f t="shared" si="491"/>
        <v>0</v>
      </c>
      <c r="BE141" s="14">
        <f>IFERROR(VLOOKUP($A141,#REF!,9,0),0)</f>
        <v>0</v>
      </c>
      <c r="BF141" s="14">
        <f t="shared" si="492"/>
        <v>0</v>
      </c>
      <c r="BG141" s="14">
        <v>0</v>
      </c>
      <c r="BH141" s="14">
        <f t="shared" si="493"/>
        <v>0</v>
      </c>
      <c r="BI141" s="14">
        <f>IFERROR(VLOOKUP($A141,ConEnroll!$A$8:$S$601,15,0),0)</f>
        <v>-71</v>
      </c>
      <c r="BJ141" s="14">
        <f t="shared" si="494"/>
        <v>-0.16397228637413394</v>
      </c>
      <c r="BK141" s="14">
        <f t="shared" si="495"/>
        <v>-71</v>
      </c>
      <c r="BL141" s="14">
        <f t="shared" si="496"/>
        <v>-0.16397228637413394</v>
      </c>
      <c r="BM141" s="14" t="e">
        <f t="shared" si="497"/>
        <v>#VALUE!</v>
      </c>
      <c r="BN141" s="14" t="e">
        <f t="shared" si="498"/>
        <v>#VALUE!</v>
      </c>
      <c r="BO141" s="42"/>
      <c r="BP141" s="14">
        <f t="shared" si="447"/>
        <v>11519.563425810622</v>
      </c>
      <c r="BQ141" s="14" t="e">
        <f t="shared" si="448"/>
        <v>#VALUE!</v>
      </c>
      <c r="BR141" s="14">
        <f t="shared" si="499"/>
        <v>71.944848960739037</v>
      </c>
      <c r="BS141" s="14" t="e">
        <f t="shared" si="449"/>
        <v>#VALUE!</v>
      </c>
      <c r="BT141" s="37" t="e">
        <f t="shared" si="450"/>
        <v>#VALUE!</v>
      </c>
      <c r="BU141" s="41"/>
      <c r="BV141" s="14" t="str">
        <f>IFERROR(VLOOKUP($A141,#REF!,27,0),"0")</f>
        <v>0</v>
      </c>
      <c r="BW141" s="14">
        <f t="shared" si="500"/>
        <v>0</v>
      </c>
      <c r="BX141" s="14" t="str">
        <f>IFERROR(VLOOKUP($A141,SpecEd22!$Z$22:$AV$606,59,0)," ")</f>
        <v xml:space="preserve"> </v>
      </c>
      <c r="BY141" s="14" t="e">
        <f t="shared" si="501"/>
        <v>#VALUE!</v>
      </c>
      <c r="BZ141" s="14">
        <f>IFERROR(VLOOKUP($A141,ECFE!#REF!,25,0),0)</f>
        <v>0</v>
      </c>
      <c r="CA141" s="14">
        <f t="shared" si="502"/>
        <v>0</v>
      </c>
      <c r="CB141" s="14">
        <f>IFERROR(VLOOKUP($A141,#REF!,17,0),0)</f>
        <v>0</v>
      </c>
      <c r="CC141" s="14">
        <f t="shared" si="503"/>
        <v>0</v>
      </c>
      <c r="CD141" s="14">
        <f>IFERROR(VLOOKUP($A141,#REF!,9,0),0)</f>
        <v>0</v>
      </c>
      <c r="CE141" s="14">
        <f t="shared" si="504"/>
        <v>0</v>
      </c>
      <c r="CF141" s="14">
        <v>0</v>
      </c>
      <c r="CG141" s="14">
        <f t="shared" si="505"/>
        <v>0</v>
      </c>
      <c r="CH141" s="14">
        <f>IFERROR(VLOOKUP($A141,ConEnroll!$A$8:$S$601,15,0),0)</f>
        <v>-71</v>
      </c>
      <c r="CI141" s="14">
        <f t="shared" si="506"/>
        <v>-0.16397228637413394</v>
      </c>
      <c r="CJ141" s="14">
        <f t="shared" si="507"/>
        <v>-71</v>
      </c>
      <c r="CK141" s="14">
        <f t="shared" si="508"/>
        <v>-0.16397228637413394</v>
      </c>
      <c r="CL141" s="14" t="e">
        <f t="shared" si="509"/>
        <v>#VALUE!</v>
      </c>
      <c r="CM141" s="14" t="e">
        <f t="shared" si="510"/>
        <v>#VALUE!</v>
      </c>
      <c r="CN141" s="42"/>
      <c r="CO141" s="14">
        <f t="shared" si="451"/>
        <v>-11176.047675637414</v>
      </c>
      <c r="CP141" s="14" t="e">
        <f t="shared" si="452"/>
        <v>#VALUE!</v>
      </c>
      <c r="CQ141" s="14">
        <f t="shared" si="453"/>
        <v>-63.191651270207849</v>
      </c>
      <c r="CR141" s="14" t="e">
        <f t="shared" si="454"/>
        <v>#VALUE!</v>
      </c>
      <c r="CS141" s="37" t="e">
        <f t="shared" si="455"/>
        <v>#VALUE!</v>
      </c>
      <c r="CT141" s="239"/>
      <c r="CU141" s="239"/>
      <c r="CV141" s="468"/>
      <c r="CW141" s="14">
        <f>IFERROR(VLOOKUP($A141,BaseFY23!$A$7:$AK$527,6,0),0)</f>
        <v>412.39138200000002</v>
      </c>
      <c r="CX141" s="14">
        <f>IFERROR(VLOOKUP($A141,BaseFY23!$A$7:$AN$528,28,0),0)</f>
        <v>4708097.62904</v>
      </c>
      <c r="CY141" s="14">
        <f t="shared" si="511"/>
        <v>11416.576181119128</v>
      </c>
      <c r="CZ141" s="14">
        <f>IFERROR(VLOOKUP($A141,SpecEd23!$A$21:$BB$605,23,0)," ")</f>
        <v>551170.76592162403</v>
      </c>
      <c r="DA141" s="14">
        <f t="shared" si="512"/>
        <v>1336.5234822526529</v>
      </c>
      <c r="DB141" s="14">
        <f>IFERROR(VLOOKUP($A141,ECFE!$A$16:$AB$347,7,0),0)</f>
        <v>23411.355</v>
      </c>
      <c r="DC141" s="14">
        <f t="shared" si="513"/>
        <v>56.76974840371421</v>
      </c>
      <c r="DD141" s="14">
        <v>0</v>
      </c>
      <c r="DE141" s="14">
        <f t="shared" si="514"/>
        <v>0</v>
      </c>
      <c r="DF141" s="14">
        <f>IFERROR(VLOOKUP($A141,ConEnroll!$A$7:$S$338,10,0),0)</f>
        <v>3879.63</v>
      </c>
      <c r="DG141" s="14">
        <f t="shared" si="515"/>
        <v>9.4076408221353169</v>
      </c>
      <c r="DH141" s="14">
        <f t="shared" si="456"/>
        <v>27290.985000000001</v>
      </c>
      <c r="DI141" s="14">
        <f t="shared" si="516"/>
        <v>66.177389225849538</v>
      </c>
      <c r="DJ141" s="14">
        <f t="shared" si="457"/>
        <v>5286559.3799616247</v>
      </c>
      <c r="DK141" s="14">
        <f t="shared" si="517"/>
        <v>12819.277052597632</v>
      </c>
      <c r="DL141" s="42"/>
      <c r="DM141" s="14">
        <f>IFERROR(VLOOKUP($A141,HouseFY23!$A$7:$AJ$528,28,0),0)</f>
        <v>4947794.5677580005</v>
      </c>
      <c r="DN141" s="14">
        <f t="shared" si="518"/>
        <v>11997.81271801165</v>
      </c>
      <c r="DO141" s="14">
        <f>IFERROR(VLOOKUP($A141,Compens80percent!$A$13:$M$560,12,0),0)</f>
        <v>0</v>
      </c>
      <c r="DP141" s="14">
        <f t="shared" si="518"/>
        <v>0</v>
      </c>
      <c r="DQ141" s="14">
        <f t="shared" si="519"/>
        <v>4947794.5677580005</v>
      </c>
      <c r="DR141" s="14">
        <f t="shared" si="520"/>
        <v>11426.777292743651</v>
      </c>
      <c r="DS141" s="14">
        <f>IFERROR(VLOOKUP($A141,SpecEd23!$A$21:$Z$550,14,0),0)</f>
        <v>563077.9608859343</v>
      </c>
      <c r="DT141" s="14">
        <f t="shared" si="521"/>
        <v>1365.3970123118002</v>
      </c>
      <c r="DU141" s="14">
        <f>IFERROR(VLOOKUP($A141,ECFE!$A$16:$AB$347,9,0),0)</f>
        <v>24357.173742000003</v>
      </c>
      <c r="DV141" s="14">
        <f t="shared" si="522"/>
        <v>59.063246239224277</v>
      </c>
      <c r="DW141" s="14">
        <f>IFERROR(VLOOKUP($A141,ParaFY19!$A$21:$Z$543,7,0),0)</f>
        <v>2352</v>
      </c>
      <c r="DX141" s="14">
        <f t="shared" si="523"/>
        <v>5.7033199592905168</v>
      </c>
      <c r="DY141" s="14">
        <f>IFERROR(VLOOKUP($A141,ConEnroll!$A$7:$S$341,13,0),0)</f>
        <v>4849.5375000000004</v>
      </c>
      <c r="DZ141" s="14">
        <f t="shared" si="524"/>
        <v>11.759551027669147</v>
      </c>
      <c r="EA141" s="14">
        <f t="shared" si="458"/>
        <v>31558.711242000005</v>
      </c>
      <c r="EB141" s="14">
        <f t="shared" si="525"/>
        <v>76.526117226183942</v>
      </c>
      <c r="EC141" s="14">
        <f t="shared" si="459"/>
        <v>5542431.2398859346</v>
      </c>
      <c r="ED141" s="14">
        <f t="shared" si="526"/>
        <v>13439.735847549633</v>
      </c>
      <c r="EE141" s="62"/>
      <c r="EF141" s="14">
        <f t="shared" si="460"/>
        <v>581.23653689252205</v>
      </c>
      <c r="EG141" s="14">
        <f t="shared" si="461"/>
        <v>28.873530059147242</v>
      </c>
      <c r="EH141" s="14">
        <f t="shared" si="462"/>
        <v>10.348728000334404</v>
      </c>
      <c r="EI141" s="14">
        <f t="shared" si="527"/>
        <v>620.4587949520037</v>
      </c>
      <c r="EJ141" s="37">
        <f t="shared" si="463"/>
        <v>4.8400451320792473E-2</v>
      </c>
      <c r="EK141" s="42"/>
      <c r="EL141" s="14" t="str">
        <f>IFERROR(VLOOKUP($A141,#REF!,27,0),"0")</f>
        <v>0</v>
      </c>
      <c r="EM141" s="14">
        <f t="shared" si="528"/>
        <v>0</v>
      </c>
      <c r="EN141" s="14" t="str">
        <f>IFERROR(VLOOKUP($A141,SpecEd23!#REF!,23,0)," ")</f>
        <v xml:space="preserve"> </v>
      </c>
      <c r="EO141" s="14" t="e">
        <f t="shared" si="529"/>
        <v>#VALUE!</v>
      </c>
      <c r="EP141" s="14">
        <f>IFERROR(VLOOKUP($A141,ECFE!#REF!,24,0),0)</f>
        <v>0</v>
      </c>
      <c r="EQ141" s="14">
        <f t="shared" si="530"/>
        <v>0</v>
      </c>
      <c r="ER141" s="14">
        <f>IFERROR(VLOOKUP($A141,#REF!,30,0),0)</f>
        <v>0</v>
      </c>
      <c r="ES141" s="14">
        <f t="shared" si="531"/>
        <v>0</v>
      </c>
      <c r="ET141" s="14">
        <f>IFERROR(VLOOKUP($A141,#REF!,12,0),0)</f>
        <v>0</v>
      </c>
      <c r="EU141" s="14">
        <f t="shared" si="532"/>
        <v>0</v>
      </c>
      <c r="EV141" s="14">
        <v>0</v>
      </c>
      <c r="EW141" s="14">
        <f t="shared" si="533"/>
        <v>0</v>
      </c>
      <c r="EX141" s="14">
        <f>IFERROR(VLOOKUP($A141,ConEnroll!$A$8:$S$601,16,0),0)</f>
        <v>319</v>
      </c>
      <c r="EY141" s="14">
        <f t="shared" si="534"/>
        <v>0.77353701828812704</v>
      </c>
      <c r="EZ141" s="14">
        <f t="shared" si="535"/>
        <v>319</v>
      </c>
      <c r="FA141" s="14">
        <f t="shared" si="536"/>
        <v>0.77353701828812704</v>
      </c>
      <c r="FB141" s="14" t="e">
        <f t="shared" si="537"/>
        <v>#VALUE!</v>
      </c>
      <c r="FC141" s="14" t="e">
        <f t="shared" si="538"/>
        <v>#VALUE!</v>
      </c>
      <c r="FD141" s="62"/>
      <c r="FE141" s="14">
        <f t="shared" si="464"/>
        <v>11997.81271801165</v>
      </c>
      <c r="FF141" s="14" t="e">
        <f t="shared" si="465"/>
        <v>#VALUE!</v>
      </c>
      <c r="FG141" s="14">
        <f t="shared" si="539"/>
        <v>75.752580207895818</v>
      </c>
      <c r="FH141" s="14" t="e">
        <f t="shared" si="466"/>
        <v>#VALUE!</v>
      </c>
      <c r="FI141" s="37" t="e">
        <f t="shared" si="467"/>
        <v>#VALUE!</v>
      </c>
      <c r="FJ141" s="12"/>
      <c r="FK141" s="14" t="str">
        <f>IFERROR(VLOOKUP($A141,#REF!,27,0),"0")</f>
        <v>0</v>
      </c>
      <c r="FL141" s="14">
        <f t="shared" si="540"/>
        <v>0</v>
      </c>
      <c r="FM141" s="14" t="str">
        <f>IFERROR(VLOOKUP($A141,SpecEd23!$X$22:$Y$610,59,0)," ")</f>
        <v xml:space="preserve"> </v>
      </c>
      <c r="FN141" s="14" t="e">
        <f t="shared" si="541"/>
        <v>#VALUE!</v>
      </c>
      <c r="FO141" s="14">
        <f>IFERROR(VLOOKUP($A141,ECFE!#REF!,26,0),0)</f>
        <v>0</v>
      </c>
      <c r="FP141" s="14">
        <f t="shared" si="542"/>
        <v>0</v>
      </c>
      <c r="FQ141" s="14">
        <f>IFERROR(VLOOKUP($A141,#REF!,16,0),0)</f>
        <v>0</v>
      </c>
      <c r="FR141" s="14">
        <f t="shared" si="543"/>
        <v>0</v>
      </c>
      <c r="FS141" s="14">
        <f>IFERROR(VLOOKUP($A141,#REF!,12,0),0)</f>
        <v>0</v>
      </c>
      <c r="FT141" s="14">
        <f t="shared" si="544"/>
        <v>0</v>
      </c>
      <c r="FU141" s="14">
        <v>0</v>
      </c>
      <c r="FV141" s="14">
        <f t="shared" si="545"/>
        <v>0</v>
      </c>
      <c r="FW141" s="14">
        <f>IFERROR(VLOOKUP($A141,ConEnroll!$A$8:$S$601,16,0),0)</f>
        <v>319</v>
      </c>
      <c r="FX141" s="14">
        <f t="shared" si="546"/>
        <v>0.77353701828812704</v>
      </c>
      <c r="FY141" s="14">
        <f t="shared" si="547"/>
        <v>319</v>
      </c>
      <c r="FZ141" s="14">
        <f t="shared" si="548"/>
        <v>0.77353701828812704</v>
      </c>
      <c r="GA141" s="14" t="e">
        <f t="shared" si="549"/>
        <v>#VALUE!</v>
      </c>
      <c r="GB141" s="14" t="e">
        <f t="shared" si="550"/>
        <v>#VALUE!</v>
      </c>
      <c r="GC141" s="39"/>
      <c r="GD141" s="14">
        <f t="shared" si="468"/>
        <v>-11416.576181119128</v>
      </c>
      <c r="GE141" s="14" t="e">
        <f t="shared" si="469"/>
        <v>#VALUE!</v>
      </c>
      <c r="GF141" s="14">
        <f t="shared" si="470"/>
        <v>-65.403852207561414</v>
      </c>
      <c r="GG141" s="14" t="e">
        <f t="shared" si="471"/>
        <v>#VALUE!</v>
      </c>
      <c r="GH141" s="37" t="e">
        <f t="shared" si="472"/>
        <v>#VALUE!</v>
      </c>
    </row>
    <row r="142" spans="1:190" ht="12.5" x14ac:dyDescent="0.25">
      <c r="A142" s="67">
        <v>391</v>
      </c>
      <c r="B142" s="35">
        <v>1</v>
      </c>
      <c r="C142" s="14">
        <v>6</v>
      </c>
      <c r="D142" s="14"/>
      <c r="E142" s="14"/>
      <c r="F142" s="35" t="s">
        <v>2494</v>
      </c>
      <c r="G142" s="41"/>
      <c r="H142" s="14">
        <f>IFERROR(VLOOKUP($A142,BaseFY22!$A$7:$AK$528,6,0),0)</f>
        <v>487</v>
      </c>
      <c r="I142" s="14">
        <f>IFERROR(VLOOKUP($A142,BaseFY22!$A$7:$AK$528,28,0),0)</f>
        <v>4821280.4119149996</v>
      </c>
      <c r="J142" s="14">
        <f t="shared" si="473"/>
        <v>9899.9597780595468</v>
      </c>
      <c r="K142" s="14">
        <f>IFERROR(VLOOKUP($A142,SpecEd22!$A$21:$BB$605,24,0)," ")</f>
        <v>328783.93894086959</v>
      </c>
      <c r="L142" s="14">
        <f t="shared" si="474"/>
        <v>675.12102451923943</v>
      </c>
      <c r="M142" s="14">
        <f>IFERROR(VLOOKUP($A142,ECFE!$A$16:$AB$347,7,0),0)</f>
        <v>22656.149999999998</v>
      </c>
      <c r="N142" s="14">
        <f t="shared" si="441"/>
        <v>46.52186858316221</v>
      </c>
      <c r="O142" s="14">
        <v>0</v>
      </c>
      <c r="P142" s="14">
        <f t="shared" si="441"/>
        <v>0</v>
      </c>
      <c r="Q142" s="14">
        <f>IFERROR(VLOOKUP($A142,ConEnroll!$A$7:$S$337,10,0),0)</f>
        <v>9017.51</v>
      </c>
      <c r="R142" s="14">
        <f t="shared" si="475"/>
        <v>18.516447638603697</v>
      </c>
      <c r="S142" s="14">
        <f t="shared" si="442"/>
        <v>31673.659999999996</v>
      </c>
      <c r="T142" s="14">
        <f t="shared" si="476"/>
        <v>65.038316221765911</v>
      </c>
      <c r="U142" s="14">
        <f t="shared" si="443"/>
        <v>5181738.0108558694</v>
      </c>
      <c r="V142" s="14">
        <f t="shared" si="477"/>
        <v>10640.119118800552</v>
      </c>
      <c r="W142" s="42"/>
      <c r="X142" s="14">
        <f>IFERROR(VLOOKUP($A142,HouseFY22!$A$6:$AJ$528,28,0),0)</f>
        <v>4895967.4119149996</v>
      </c>
      <c r="Y142" s="14">
        <f t="shared" si="478"/>
        <v>10053.321174363449</v>
      </c>
      <c r="Z142" s="14">
        <f>IFERROR(VLOOKUP($A142,Compens80percent!$A$13:$M$560,12,0),0)</f>
        <v>0</v>
      </c>
      <c r="AA142" s="14">
        <f t="shared" si="478"/>
        <v>0</v>
      </c>
      <c r="AB142" s="14">
        <f t="shared" si="479"/>
        <v>4895967.4119149996</v>
      </c>
      <c r="AC142" s="14">
        <f t="shared" si="478"/>
        <v>10053.321174363449</v>
      </c>
      <c r="AD142" s="14">
        <f>IFERROR(VLOOKUP(A142,SpecEd22!$A$21:$Z$550,14,0),0)</f>
        <v>332887.38812580518</v>
      </c>
      <c r="AE142" s="14">
        <f t="shared" si="480"/>
        <v>683.54699820493875</v>
      </c>
      <c r="AF142" s="14">
        <f>IFERROR(VLOOKUP($A142,ECFE!$A$16:$AB$348,8,0),0)</f>
        <v>23109.273000000001</v>
      </c>
      <c r="AG142" s="14">
        <f t="shared" si="481"/>
        <v>47.452305954825462</v>
      </c>
      <c r="AH142" s="14">
        <f>IFERROR(VLOOKUP(A142,ParaFY19!$A$21:$Z$543,7,0),0)</f>
        <v>4312</v>
      </c>
      <c r="AI142" s="14">
        <f t="shared" si="482"/>
        <v>8.8542094455852158</v>
      </c>
      <c r="AJ142" s="14">
        <f>IFERROR(VLOOKUP(A142,ConEnroll!$A$7:$S$341,13,0),0)</f>
        <v>11271.887500000001</v>
      </c>
      <c r="AK142" s="14">
        <f t="shared" si="483"/>
        <v>23.145559548254621</v>
      </c>
      <c r="AL142" s="14">
        <f t="shared" si="551"/>
        <v>38693.160499999998</v>
      </c>
      <c r="AM142" s="14">
        <f t="shared" si="484"/>
        <v>79.452074948665299</v>
      </c>
      <c r="AN142" s="14">
        <f t="shared" si="485"/>
        <v>5267547.960540805</v>
      </c>
      <c r="AO142" s="14">
        <f t="shared" si="486"/>
        <v>10816.320247517053</v>
      </c>
      <c r="AP142" s="62"/>
      <c r="AQ142" s="14">
        <f t="shared" si="552"/>
        <v>153.36139630390244</v>
      </c>
      <c r="AR142" s="14">
        <f t="shared" si="444"/>
        <v>8.4259736856993186</v>
      </c>
      <c r="AS142" s="14">
        <f t="shared" si="445"/>
        <v>14.413758726899388</v>
      </c>
      <c r="AT142" s="14">
        <f t="shared" si="487"/>
        <v>176.20112871650116</v>
      </c>
      <c r="AU142" s="37">
        <f t="shared" si="446"/>
        <v>1.6560071062095789E-2</v>
      </c>
      <c r="AV142" s="42"/>
      <c r="AW142" s="14" t="str">
        <f>IFERROR(VLOOKUP($A142,#REF!,27,0),"0")</f>
        <v>0</v>
      </c>
      <c r="AX142" s="14">
        <f t="shared" si="488"/>
        <v>0</v>
      </c>
      <c r="AY142" s="14" t="str">
        <f>IFERROR(VLOOKUP($A142,SpecEd22!#REF!,23,0)," ")</f>
        <v xml:space="preserve"> </v>
      </c>
      <c r="AZ142" s="14" t="e">
        <f t="shared" si="489"/>
        <v>#VALUE!</v>
      </c>
      <c r="BA142" s="14">
        <f>IFERROR(VLOOKUP($A142,ECFE!#REF!,23,0),0)</f>
        <v>0</v>
      </c>
      <c r="BB142" s="14">
        <f t="shared" si="490"/>
        <v>0</v>
      </c>
      <c r="BC142" s="14">
        <f>IFERROR(VLOOKUP($A142,#REF!,17,0),0)</f>
        <v>0</v>
      </c>
      <c r="BD142" s="14">
        <f t="shared" si="491"/>
        <v>0</v>
      </c>
      <c r="BE142" s="14">
        <f>IFERROR(VLOOKUP($A142,#REF!,9,0),0)</f>
        <v>0</v>
      </c>
      <c r="BF142" s="14">
        <f t="shared" si="492"/>
        <v>0</v>
      </c>
      <c r="BG142" s="14">
        <v>0</v>
      </c>
      <c r="BH142" s="14">
        <f t="shared" si="493"/>
        <v>0</v>
      </c>
      <c r="BI142" s="14">
        <f>IFERROR(VLOOKUP($A142,ConEnroll!$A$8:$S$601,15,0),0)</f>
        <v>-68</v>
      </c>
      <c r="BJ142" s="14">
        <f t="shared" si="494"/>
        <v>-0.13963039014373715</v>
      </c>
      <c r="BK142" s="14">
        <f t="shared" si="495"/>
        <v>-68</v>
      </c>
      <c r="BL142" s="14">
        <f t="shared" si="496"/>
        <v>-0.13963039014373715</v>
      </c>
      <c r="BM142" s="14" t="e">
        <f t="shared" si="497"/>
        <v>#VALUE!</v>
      </c>
      <c r="BN142" s="14" t="e">
        <f t="shared" si="498"/>
        <v>#VALUE!</v>
      </c>
      <c r="BO142" s="42"/>
      <c r="BP142" s="14">
        <f t="shared" si="447"/>
        <v>10053.321174363449</v>
      </c>
      <c r="BQ142" s="14" t="e">
        <f t="shared" si="448"/>
        <v>#VALUE!</v>
      </c>
      <c r="BR142" s="14">
        <f t="shared" si="499"/>
        <v>79.591705338809035</v>
      </c>
      <c r="BS142" s="14" t="e">
        <f t="shared" si="449"/>
        <v>#VALUE!</v>
      </c>
      <c r="BT142" s="37" t="e">
        <f t="shared" si="450"/>
        <v>#VALUE!</v>
      </c>
      <c r="BU142" s="41"/>
      <c r="BV142" s="14" t="str">
        <f>IFERROR(VLOOKUP($A142,#REF!,27,0),"0")</f>
        <v>0</v>
      </c>
      <c r="BW142" s="14">
        <f t="shared" si="500"/>
        <v>0</v>
      </c>
      <c r="BX142" s="14" t="str">
        <f>IFERROR(VLOOKUP($A142,SpecEd22!$Z$22:$AV$606,59,0)," ")</f>
        <v xml:space="preserve"> </v>
      </c>
      <c r="BY142" s="14" t="e">
        <f t="shared" si="501"/>
        <v>#VALUE!</v>
      </c>
      <c r="BZ142" s="14">
        <f>IFERROR(VLOOKUP($A142,ECFE!#REF!,25,0),0)</f>
        <v>0</v>
      </c>
      <c r="CA142" s="14">
        <f t="shared" si="502"/>
        <v>0</v>
      </c>
      <c r="CB142" s="14">
        <f>IFERROR(VLOOKUP($A142,#REF!,17,0),0)</f>
        <v>0</v>
      </c>
      <c r="CC142" s="14">
        <f t="shared" si="503"/>
        <v>0</v>
      </c>
      <c r="CD142" s="14">
        <f>IFERROR(VLOOKUP($A142,#REF!,9,0),0)</f>
        <v>0</v>
      </c>
      <c r="CE142" s="14">
        <f t="shared" si="504"/>
        <v>0</v>
      </c>
      <c r="CF142" s="14">
        <v>0</v>
      </c>
      <c r="CG142" s="14">
        <f t="shared" si="505"/>
        <v>0</v>
      </c>
      <c r="CH142" s="14">
        <f>IFERROR(VLOOKUP($A142,ConEnroll!$A$8:$S$601,15,0),0)</f>
        <v>-68</v>
      </c>
      <c r="CI142" s="14">
        <f t="shared" si="506"/>
        <v>-0.13963039014373715</v>
      </c>
      <c r="CJ142" s="14">
        <f t="shared" si="507"/>
        <v>-68</v>
      </c>
      <c r="CK142" s="14">
        <f t="shared" si="508"/>
        <v>-0.13963039014373715</v>
      </c>
      <c r="CL142" s="14" t="e">
        <f t="shared" si="509"/>
        <v>#VALUE!</v>
      </c>
      <c r="CM142" s="14" t="e">
        <f t="shared" si="510"/>
        <v>#VALUE!</v>
      </c>
      <c r="CN142" s="42"/>
      <c r="CO142" s="14">
        <f t="shared" si="451"/>
        <v>-9899.9597780595468</v>
      </c>
      <c r="CP142" s="14" t="e">
        <f t="shared" si="452"/>
        <v>#VALUE!</v>
      </c>
      <c r="CQ142" s="14">
        <f t="shared" si="453"/>
        <v>-65.177946611909647</v>
      </c>
      <c r="CR142" s="14" t="e">
        <f t="shared" si="454"/>
        <v>#VALUE!</v>
      </c>
      <c r="CS142" s="37" t="e">
        <f t="shared" si="455"/>
        <v>#VALUE!</v>
      </c>
      <c r="CT142" s="239"/>
      <c r="CU142" s="239"/>
      <c r="CV142" s="468"/>
      <c r="CW142" s="14">
        <f>IFERROR(VLOOKUP($A142,BaseFY23!$A$7:$AK$527,6,0),0)</f>
        <v>491.030303</v>
      </c>
      <c r="CX142" s="14">
        <f>IFERROR(VLOOKUP($A142,BaseFY23!$A$7:$AN$528,28,0),0)</f>
        <v>4752899.152973</v>
      </c>
      <c r="CY142" s="14">
        <f t="shared" si="511"/>
        <v>9679.441622919554</v>
      </c>
      <c r="CZ142" s="14">
        <f>IFERROR(VLOOKUP($A142,SpecEd23!$A$21:$BB$605,23,0)," ")</f>
        <v>315429.06116333877</v>
      </c>
      <c r="DA142" s="14">
        <f t="shared" si="512"/>
        <v>642.38206733106404</v>
      </c>
      <c r="DB142" s="14">
        <f>IFERROR(VLOOKUP($A142,ECFE!$A$16:$AB$347,7,0),0)</f>
        <v>22656.149999999998</v>
      </c>
      <c r="DC142" s="14">
        <f t="shared" si="513"/>
        <v>46.140024070978768</v>
      </c>
      <c r="DD142" s="14">
        <v>0</v>
      </c>
      <c r="DE142" s="14">
        <f t="shared" si="514"/>
        <v>0</v>
      </c>
      <c r="DF142" s="14">
        <f>IFERROR(VLOOKUP($A142,ConEnroll!$A$7:$S$338,10,0),0)</f>
        <v>9017.51</v>
      </c>
      <c r="DG142" s="14">
        <f t="shared" si="515"/>
        <v>18.364467416586304</v>
      </c>
      <c r="DH142" s="14">
        <f t="shared" si="456"/>
        <v>31673.659999999996</v>
      </c>
      <c r="DI142" s="14">
        <f t="shared" si="516"/>
        <v>64.504491487565062</v>
      </c>
      <c r="DJ142" s="14">
        <f t="shared" si="457"/>
        <v>5100001.8741363389</v>
      </c>
      <c r="DK142" s="14">
        <f t="shared" si="517"/>
        <v>10386.328181738183</v>
      </c>
      <c r="DL142" s="42"/>
      <c r="DM142" s="14">
        <f>IFERROR(VLOOKUP($A142,HouseFY23!$A$7:$AJ$528,28,0),0)</f>
        <v>4914349.8290759996</v>
      </c>
      <c r="DN142" s="14">
        <f t="shared" si="518"/>
        <v>10008.241444675155</v>
      </c>
      <c r="DO142" s="14">
        <f>IFERROR(VLOOKUP($A142,Compens80percent!$A$13:$M$560,12,0),0)</f>
        <v>0</v>
      </c>
      <c r="DP142" s="14">
        <f t="shared" si="518"/>
        <v>0</v>
      </c>
      <c r="DQ142" s="14">
        <f t="shared" si="519"/>
        <v>4914349.8290759996</v>
      </c>
      <c r="DR142" s="14">
        <f t="shared" si="520"/>
        <v>10091.067410833675</v>
      </c>
      <c r="DS142" s="14">
        <f>IFERROR(VLOOKUP($A142,SpecEd23!$A$21:$Z$550,14,0),0)</f>
        <v>322841.71355526702</v>
      </c>
      <c r="DT142" s="14">
        <f t="shared" si="521"/>
        <v>657.47818735999078</v>
      </c>
      <c r="DU142" s="14">
        <f>IFERROR(VLOOKUP($A142,ECFE!$A$16:$AB$347,9,0),0)</f>
        <v>23571.458460000002</v>
      </c>
      <c r="DV142" s="14">
        <f t="shared" si="522"/>
        <v>48.00408104344632</v>
      </c>
      <c r="DW142" s="14">
        <f>IFERROR(VLOOKUP($A142,ParaFY19!$A$21:$Z$543,7,0),0)</f>
        <v>4312</v>
      </c>
      <c r="DX142" s="14">
        <f t="shared" si="523"/>
        <v>8.7815354238941943</v>
      </c>
      <c r="DY142" s="14">
        <f>IFERROR(VLOOKUP($A142,ConEnroll!$A$7:$S$341,13,0),0)</f>
        <v>11271.887500000001</v>
      </c>
      <c r="DZ142" s="14">
        <f t="shared" si="524"/>
        <v>22.955584270732881</v>
      </c>
      <c r="EA142" s="14">
        <f t="shared" si="458"/>
        <v>39155.345960000006</v>
      </c>
      <c r="EB142" s="14">
        <f t="shared" si="525"/>
        <v>79.741200738073402</v>
      </c>
      <c r="EC142" s="14">
        <f t="shared" si="459"/>
        <v>5276346.8885912662</v>
      </c>
      <c r="ED142" s="14">
        <f t="shared" si="526"/>
        <v>10745.460832773218</v>
      </c>
      <c r="EE142" s="62"/>
      <c r="EF142" s="14">
        <f t="shared" si="460"/>
        <v>328.79982175560144</v>
      </c>
      <c r="EG142" s="14">
        <f t="shared" si="461"/>
        <v>15.096120028926748</v>
      </c>
      <c r="EH142" s="14">
        <f t="shared" si="462"/>
        <v>15.236709250508341</v>
      </c>
      <c r="EI142" s="14">
        <f t="shared" si="527"/>
        <v>359.13265103503653</v>
      </c>
      <c r="EJ142" s="37">
        <f t="shared" si="463"/>
        <v>3.4577441108252623E-2</v>
      </c>
      <c r="EK142" s="42"/>
      <c r="EL142" s="14" t="str">
        <f>IFERROR(VLOOKUP($A142,#REF!,27,0),"0")</f>
        <v>0</v>
      </c>
      <c r="EM142" s="14">
        <f t="shared" si="528"/>
        <v>0</v>
      </c>
      <c r="EN142" s="14" t="str">
        <f>IFERROR(VLOOKUP($A142,SpecEd23!#REF!,23,0)," ")</f>
        <v xml:space="preserve"> </v>
      </c>
      <c r="EO142" s="14" t="e">
        <f t="shared" si="529"/>
        <v>#VALUE!</v>
      </c>
      <c r="EP142" s="14">
        <f>IFERROR(VLOOKUP($A142,ECFE!#REF!,24,0),0)</f>
        <v>0</v>
      </c>
      <c r="EQ142" s="14">
        <f t="shared" si="530"/>
        <v>0</v>
      </c>
      <c r="ER142" s="14">
        <f>IFERROR(VLOOKUP($A142,#REF!,30,0),0)</f>
        <v>0</v>
      </c>
      <c r="ES142" s="14">
        <f t="shared" si="531"/>
        <v>0</v>
      </c>
      <c r="ET142" s="14">
        <f>IFERROR(VLOOKUP($A142,#REF!,12,0),0)</f>
        <v>0</v>
      </c>
      <c r="EU142" s="14">
        <f t="shared" si="532"/>
        <v>0</v>
      </c>
      <c r="EV142" s="14">
        <v>0</v>
      </c>
      <c r="EW142" s="14">
        <f t="shared" si="533"/>
        <v>0</v>
      </c>
      <c r="EX142" s="14">
        <f>IFERROR(VLOOKUP($A142,ConEnroll!$A$8:$S$601,16,0),0)</f>
        <v>323</v>
      </c>
      <c r="EY142" s="14">
        <f t="shared" si="534"/>
        <v>0.6578005431163787</v>
      </c>
      <c r="EZ142" s="14">
        <f t="shared" si="535"/>
        <v>323</v>
      </c>
      <c r="FA142" s="14">
        <f t="shared" si="536"/>
        <v>0.6578005431163787</v>
      </c>
      <c r="FB142" s="14" t="e">
        <f t="shared" si="537"/>
        <v>#VALUE!</v>
      </c>
      <c r="FC142" s="14" t="e">
        <f t="shared" si="538"/>
        <v>#VALUE!</v>
      </c>
      <c r="FD142" s="62"/>
      <c r="FE142" s="14">
        <f t="shared" si="464"/>
        <v>10008.241444675155</v>
      </c>
      <c r="FF142" s="14" t="e">
        <f t="shared" si="465"/>
        <v>#VALUE!</v>
      </c>
      <c r="FG142" s="14">
        <f t="shared" si="539"/>
        <v>79.083400194957022</v>
      </c>
      <c r="FH142" s="14" t="e">
        <f t="shared" si="466"/>
        <v>#VALUE!</v>
      </c>
      <c r="FI142" s="37" t="e">
        <f t="shared" si="467"/>
        <v>#VALUE!</v>
      </c>
      <c r="FJ142" s="12"/>
      <c r="FK142" s="14" t="str">
        <f>IFERROR(VLOOKUP($A142,#REF!,27,0),"0")</f>
        <v>0</v>
      </c>
      <c r="FL142" s="14">
        <f t="shared" si="540"/>
        <v>0</v>
      </c>
      <c r="FM142" s="14" t="str">
        <f>IFERROR(VLOOKUP($A142,SpecEd23!$X$22:$Y$610,59,0)," ")</f>
        <v xml:space="preserve"> </v>
      </c>
      <c r="FN142" s="14" t="e">
        <f t="shared" si="541"/>
        <v>#VALUE!</v>
      </c>
      <c r="FO142" s="14">
        <f>IFERROR(VLOOKUP($A142,ECFE!#REF!,26,0),0)</f>
        <v>0</v>
      </c>
      <c r="FP142" s="14">
        <f t="shared" si="542"/>
        <v>0</v>
      </c>
      <c r="FQ142" s="14">
        <f>IFERROR(VLOOKUP($A142,#REF!,16,0),0)</f>
        <v>0</v>
      </c>
      <c r="FR142" s="14">
        <f t="shared" si="543"/>
        <v>0</v>
      </c>
      <c r="FS142" s="14">
        <f>IFERROR(VLOOKUP($A142,#REF!,12,0),0)</f>
        <v>0</v>
      </c>
      <c r="FT142" s="14">
        <f t="shared" si="544"/>
        <v>0</v>
      </c>
      <c r="FU142" s="14">
        <v>0</v>
      </c>
      <c r="FV142" s="14">
        <f t="shared" si="545"/>
        <v>0</v>
      </c>
      <c r="FW142" s="14">
        <f>IFERROR(VLOOKUP($A142,ConEnroll!$A$8:$S$601,16,0),0)</f>
        <v>323</v>
      </c>
      <c r="FX142" s="14">
        <f t="shared" si="546"/>
        <v>0.6578005431163787</v>
      </c>
      <c r="FY142" s="14">
        <f t="shared" si="547"/>
        <v>323</v>
      </c>
      <c r="FZ142" s="14">
        <f t="shared" si="548"/>
        <v>0.6578005431163787</v>
      </c>
      <c r="GA142" s="14" t="e">
        <f t="shared" si="549"/>
        <v>#VALUE!</v>
      </c>
      <c r="GB142" s="14" t="e">
        <f t="shared" si="550"/>
        <v>#VALUE!</v>
      </c>
      <c r="GC142" s="39"/>
      <c r="GD142" s="14">
        <f t="shared" si="468"/>
        <v>-9679.441622919554</v>
      </c>
      <c r="GE142" s="14" t="e">
        <f t="shared" si="469"/>
        <v>#VALUE!</v>
      </c>
      <c r="GF142" s="14">
        <f t="shared" si="470"/>
        <v>-63.846690944448682</v>
      </c>
      <c r="GG142" s="14" t="e">
        <f t="shared" si="471"/>
        <v>#VALUE!</v>
      </c>
      <c r="GH142" s="37" t="e">
        <f t="shared" si="472"/>
        <v>#VALUE!</v>
      </c>
    </row>
    <row r="143" spans="1:190" ht="12.5" x14ac:dyDescent="0.25">
      <c r="A143" s="67">
        <v>402</v>
      </c>
      <c r="B143" s="35">
        <v>1</v>
      </c>
      <c r="C143" s="14">
        <v>6</v>
      </c>
      <c r="D143" s="14"/>
      <c r="E143" s="14"/>
      <c r="F143" s="35" t="s">
        <v>2495</v>
      </c>
      <c r="G143" s="41"/>
      <c r="H143" s="14">
        <f>IFERROR(VLOOKUP($A143,BaseFY22!$A$7:$AK$528,6,0),0)</f>
        <v>146.19999999999999</v>
      </c>
      <c r="I143" s="14">
        <f>IFERROR(VLOOKUP($A143,BaseFY22!$A$7:$AK$528,28,0),0)</f>
        <v>1955564</v>
      </c>
      <c r="J143" s="14">
        <f t="shared" si="473"/>
        <v>13375.950752393981</v>
      </c>
      <c r="K143" s="14">
        <f>IFERROR(VLOOKUP($A143,SpecEd22!$A$21:$BB$605,24,0)," ")</f>
        <v>256755.63082550332</v>
      </c>
      <c r="L143" s="14">
        <f t="shared" si="474"/>
        <v>1756.1944652907205</v>
      </c>
      <c r="M143" s="14">
        <f>IFERROR(VLOOKUP($A143,ECFE!$A$16:$AB$347,7,0),0)</f>
        <v>22656.149999999998</v>
      </c>
      <c r="N143" s="14">
        <f t="shared" si="441"/>
        <v>154.96682626538987</v>
      </c>
      <c r="O143" s="14">
        <v>0</v>
      </c>
      <c r="P143" s="14">
        <f t="shared" si="441"/>
        <v>0</v>
      </c>
      <c r="Q143" s="14">
        <f>IFERROR(VLOOKUP($A143,ConEnroll!$A$7:$S$337,10,0),0)</f>
        <v>209.71</v>
      </c>
      <c r="R143" s="14">
        <f t="shared" si="475"/>
        <v>1.4344049247606021</v>
      </c>
      <c r="S143" s="14">
        <f t="shared" si="442"/>
        <v>22865.859999999997</v>
      </c>
      <c r="T143" s="14">
        <f t="shared" si="476"/>
        <v>156.40123119015047</v>
      </c>
      <c r="U143" s="14">
        <f t="shared" si="443"/>
        <v>2235185.4908255031</v>
      </c>
      <c r="V143" s="14">
        <f t="shared" si="477"/>
        <v>15288.546448874851</v>
      </c>
      <c r="W143" s="42"/>
      <c r="X143" s="14">
        <f>IFERROR(VLOOKUP($A143,HouseFY22!$A$6:$AJ$528,28,0),0)</f>
        <v>1982063</v>
      </c>
      <c r="Y143" s="14">
        <f t="shared" si="478"/>
        <v>13557.202462380303</v>
      </c>
      <c r="Z143" s="14">
        <f>IFERROR(VLOOKUP($A143,Compens80percent!$A$13:$M$560,12,0),0)</f>
        <v>0</v>
      </c>
      <c r="AA143" s="14">
        <f t="shared" si="478"/>
        <v>0</v>
      </c>
      <c r="AB143" s="14">
        <f t="shared" si="479"/>
        <v>1982063</v>
      </c>
      <c r="AC143" s="14">
        <f t="shared" si="478"/>
        <v>13557.202462380303</v>
      </c>
      <c r="AD143" s="14">
        <f>IFERROR(VLOOKUP(A143,SpecEd22!$A$21:$Z$550,14,0),0)</f>
        <v>256946.82511258803</v>
      </c>
      <c r="AE143" s="14">
        <f t="shared" si="480"/>
        <v>1757.5022237523124</v>
      </c>
      <c r="AF143" s="14">
        <f>IFERROR(VLOOKUP($A143,ECFE!$A$16:$AB$348,8,0),0)</f>
        <v>23109.273000000001</v>
      </c>
      <c r="AG143" s="14">
        <f t="shared" si="481"/>
        <v>158.06616279069769</v>
      </c>
      <c r="AH143" s="14">
        <f>IFERROR(VLOOKUP(A143,ParaFY19!$A$21:$Z$543,7,0),0)</f>
        <v>1568</v>
      </c>
      <c r="AI143" s="14">
        <f t="shared" si="482"/>
        <v>10.725034199726403</v>
      </c>
      <c r="AJ143" s="14">
        <f>IFERROR(VLOOKUP(A143,ConEnroll!$A$7:$S$341,13,0),0)</f>
        <v>262.13749999999999</v>
      </c>
      <c r="AK143" s="14">
        <f t="shared" si="483"/>
        <v>1.7930061559507524</v>
      </c>
      <c r="AL143" s="14">
        <f t="shared" si="551"/>
        <v>24939.410500000002</v>
      </c>
      <c r="AM143" s="14">
        <f t="shared" si="484"/>
        <v>170.58420314637485</v>
      </c>
      <c r="AN143" s="14">
        <f t="shared" si="485"/>
        <v>2263949.2356125885</v>
      </c>
      <c r="AO143" s="14">
        <f t="shared" si="486"/>
        <v>15485.288889278992</v>
      </c>
      <c r="AP143" s="62"/>
      <c r="AQ143" s="14">
        <f t="shared" si="552"/>
        <v>181.25170998632166</v>
      </c>
      <c r="AR143" s="14">
        <f t="shared" si="444"/>
        <v>1.3077584615919022</v>
      </c>
      <c r="AS143" s="14">
        <f t="shared" si="445"/>
        <v>14.182971956224378</v>
      </c>
      <c r="AT143" s="14">
        <f t="shared" si="487"/>
        <v>196.74244040413794</v>
      </c>
      <c r="AU143" s="37">
        <f t="shared" si="446"/>
        <v>1.2868616454942127E-2</v>
      </c>
      <c r="AV143" s="42"/>
      <c r="AW143" s="14" t="str">
        <f>IFERROR(VLOOKUP($A143,#REF!,27,0),"0")</f>
        <v>0</v>
      </c>
      <c r="AX143" s="14">
        <f t="shared" si="488"/>
        <v>0</v>
      </c>
      <c r="AY143" s="14" t="str">
        <f>IFERROR(VLOOKUP($A143,SpecEd22!#REF!,23,0)," ")</f>
        <v xml:space="preserve"> </v>
      </c>
      <c r="AZ143" s="14" t="e">
        <f t="shared" si="489"/>
        <v>#VALUE!</v>
      </c>
      <c r="BA143" s="14">
        <f>IFERROR(VLOOKUP($A143,ECFE!#REF!,23,0),0)</f>
        <v>0</v>
      </c>
      <c r="BB143" s="14">
        <f t="shared" si="490"/>
        <v>0</v>
      </c>
      <c r="BC143" s="14">
        <f>IFERROR(VLOOKUP($A143,#REF!,17,0),0)</f>
        <v>0</v>
      </c>
      <c r="BD143" s="14">
        <f t="shared" si="491"/>
        <v>0</v>
      </c>
      <c r="BE143" s="14">
        <f>IFERROR(VLOOKUP($A143,#REF!,9,0),0)</f>
        <v>0</v>
      </c>
      <c r="BF143" s="14">
        <f t="shared" si="492"/>
        <v>0</v>
      </c>
      <c r="BG143" s="14">
        <v>0</v>
      </c>
      <c r="BH143" s="14">
        <f t="shared" si="493"/>
        <v>0</v>
      </c>
      <c r="BI143" s="14">
        <f>IFERROR(VLOOKUP($A143,ConEnroll!$A$8:$S$601,15,0),0)</f>
        <v>-72</v>
      </c>
      <c r="BJ143" s="14">
        <f t="shared" si="494"/>
        <v>-0.49247606019151852</v>
      </c>
      <c r="BK143" s="14">
        <f t="shared" si="495"/>
        <v>-72</v>
      </c>
      <c r="BL143" s="14">
        <f t="shared" si="496"/>
        <v>-0.49247606019151852</v>
      </c>
      <c r="BM143" s="14" t="e">
        <f t="shared" si="497"/>
        <v>#VALUE!</v>
      </c>
      <c r="BN143" s="14" t="e">
        <f t="shared" si="498"/>
        <v>#VALUE!</v>
      </c>
      <c r="BO143" s="42"/>
      <c r="BP143" s="14">
        <f t="shared" si="447"/>
        <v>13557.202462380303</v>
      </c>
      <c r="BQ143" s="14" t="e">
        <f t="shared" si="448"/>
        <v>#VALUE!</v>
      </c>
      <c r="BR143" s="14">
        <f t="shared" si="499"/>
        <v>171.07667920656635</v>
      </c>
      <c r="BS143" s="14" t="e">
        <f t="shared" si="449"/>
        <v>#VALUE!</v>
      </c>
      <c r="BT143" s="37" t="e">
        <f t="shared" si="450"/>
        <v>#VALUE!</v>
      </c>
      <c r="BU143" s="41"/>
      <c r="BV143" s="14" t="str">
        <f>IFERROR(VLOOKUP($A143,#REF!,27,0),"0")</f>
        <v>0</v>
      </c>
      <c r="BW143" s="14">
        <f t="shared" si="500"/>
        <v>0</v>
      </c>
      <c r="BX143" s="14" t="str">
        <f>IFERROR(VLOOKUP($A143,SpecEd22!$Z$22:$AV$606,59,0)," ")</f>
        <v xml:space="preserve"> </v>
      </c>
      <c r="BY143" s="14" t="e">
        <f t="shared" si="501"/>
        <v>#VALUE!</v>
      </c>
      <c r="BZ143" s="14">
        <f>IFERROR(VLOOKUP($A143,ECFE!#REF!,25,0),0)</f>
        <v>0</v>
      </c>
      <c r="CA143" s="14">
        <f t="shared" si="502"/>
        <v>0</v>
      </c>
      <c r="CB143" s="14">
        <f>IFERROR(VLOOKUP($A143,#REF!,17,0),0)</f>
        <v>0</v>
      </c>
      <c r="CC143" s="14">
        <f t="shared" si="503"/>
        <v>0</v>
      </c>
      <c r="CD143" s="14">
        <f>IFERROR(VLOOKUP($A143,#REF!,9,0),0)</f>
        <v>0</v>
      </c>
      <c r="CE143" s="14">
        <f t="shared" si="504"/>
        <v>0</v>
      </c>
      <c r="CF143" s="14">
        <v>0</v>
      </c>
      <c r="CG143" s="14">
        <f t="shared" si="505"/>
        <v>0</v>
      </c>
      <c r="CH143" s="14">
        <f>IFERROR(VLOOKUP($A143,ConEnroll!$A$8:$S$601,15,0),0)</f>
        <v>-72</v>
      </c>
      <c r="CI143" s="14">
        <f t="shared" si="506"/>
        <v>-0.49247606019151852</v>
      </c>
      <c r="CJ143" s="14">
        <f t="shared" si="507"/>
        <v>-72</v>
      </c>
      <c r="CK143" s="14">
        <f t="shared" si="508"/>
        <v>-0.49247606019151852</v>
      </c>
      <c r="CL143" s="14" t="e">
        <f t="shared" si="509"/>
        <v>#VALUE!</v>
      </c>
      <c r="CM143" s="14" t="e">
        <f t="shared" si="510"/>
        <v>#VALUE!</v>
      </c>
      <c r="CN143" s="42"/>
      <c r="CO143" s="14">
        <f t="shared" si="451"/>
        <v>-13375.950752393981</v>
      </c>
      <c r="CP143" s="14" t="e">
        <f t="shared" si="452"/>
        <v>#VALUE!</v>
      </c>
      <c r="CQ143" s="14">
        <f t="shared" si="453"/>
        <v>-156.89370725034198</v>
      </c>
      <c r="CR143" s="14" t="e">
        <f t="shared" si="454"/>
        <v>#VALUE!</v>
      </c>
      <c r="CS143" s="37" t="e">
        <f t="shared" si="455"/>
        <v>#VALUE!</v>
      </c>
      <c r="CT143" s="239"/>
      <c r="CU143" s="239"/>
      <c r="CV143" s="468"/>
      <c r="CW143" s="14">
        <f>IFERROR(VLOOKUP($A143,BaseFY23!$A$7:$AK$527,6,0),0)</f>
        <v>186.18982700000001</v>
      </c>
      <c r="CX143" s="14">
        <f>IFERROR(VLOOKUP($A143,BaseFY23!$A$7:$AN$528,28,0),0)</f>
        <v>2538407</v>
      </c>
      <c r="CY143" s="14">
        <f t="shared" si="511"/>
        <v>13633.435515249712</v>
      </c>
      <c r="CZ143" s="14">
        <f>IFERROR(VLOOKUP($A143,SpecEd23!$A$21:$BB$605,23,0)," ")</f>
        <v>0</v>
      </c>
      <c r="DA143" s="14">
        <f t="shared" si="512"/>
        <v>0</v>
      </c>
      <c r="DB143" s="14">
        <f>IFERROR(VLOOKUP($A143,ECFE!$A$16:$AB$347,7,0),0)</f>
        <v>22656.149999999998</v>
      </c>
      <c r="DC143" s="14">
        <f t="shared" si="513"/>
        <v>121.68307133128168</v>
      </c>
      <c r="DD143" s="14">
        <v>0</v>
      </c>
      <c r="DE143" s="14">
        <f t="shared" si="514"/>
        <v>0</v>
      </c>
      <c r="DF143" s="14">
        <f>IFERROR(VLOOKUP($A143,ConEnroll!$A$7:$S$338,10,0),0)</f>
        <v>209.71</v>
      </c>
      <c r="DG143" s="14">
        <f t="shared" si="515"/>
        <v>1.12632362024806</v>
      </c>
      <c r="DH143" s="14">
        <f t="shared" si="456"/>
        <v>22865.859999999997</v>
      </c>
      <c r="DI143" s="14">
        <f t="shared" si="516"/>
        <v>122.80939495152974</v>
      </c>
      <c r="DJ143" s="14">
        <f t="shared" si="457"/>
        <v>2561272.86</v>
      </c>
      <c r="DK143" s="14">
        <f t="shared" si="517"/>
        <v>13756.244910201242</v>
      </c>
      <c r="DL143" s="42"/>
      <c r="DM143" s="14">
        <f>IFERROR(VLOOKUP($A143,HouseFY23!$A$7:$AJ$528,28,0),0)</f>
        <v>2607024</v>
      </c>
      <c r="DN143" s="14">
        <f t="shared" si="518"/>
        <v>14001.968002258254</v>
      </c>
      <c r="DO143" s="14">
        <f>IFERROR(VLOOKUP($A143,Compens80percent!$A$13:$M$560,12,0),0)</f>
        <v>0</v>
      </c>
      <c r="DP143" s="14">
        <f t="shared" si="518"/>
        <v>0</v>
      </c>
      <c r="DQ143" s="14">
        <f t="shared" si="519"/>
        <v>2607024</v>
      </c>
      <c r="DR143" s="14">
        <f t="shared" si="520"/>
        <v>17831.901504787962</v>
      </c>
      <c r="DS143" s="14">
        <f>IFERROR(VLOOKUP($A143,SpecEd23!$A$21:$Z$550,14,0),0)</f>
        <v>0</v>
      </c>
      <c r="DT143" s="14">
        <f t="shared" si="521"/>
        <v>0</v>
      </c>
      <c r="DU143" s="14">
        <f>IFERROR(VLOOKUP($A143,ECFE!$A$16:$AB$347,9,0),0)</f>
        <v>23571.458460000002</v>
      </c>
      <c r="DV143" s="14">
        <f t="shared" si="522"/>
        <v>126.59906741306548</v>
      </c>
      <c r="DW143" s="14">
        <f>IFERROR(VLOOKUP($A143,ParaFY19!$A$21:$Z$543,7,0),0)</f>
        <v>1568</v>
      </c>
      <c r="DX143" s="14">
        <f t="shared" si="523"/>
        <v>8.421512739254009</v>
      </c>
      <c r="DY143" s="14">
        <f>IFERROR(VLOOKUP($A143,ConEnroll!$A$7:$S$341,13,0),0)</f>
        <v>262.13749999999999</v>
      </c>
      <c r="DZ143" s="14">
        <f t="shared" si="524"/>
        <v>1.407904525310075</v>
      </c>
      <c r="EA143" s="14">
        <f t="shared" si="458"/>
        <v>25401.595960000002</v>
      </c>
      <c r="EB143" s="14">
        <f t="shared" si="525"/>
        <v>136.42848467762957</v>
      </c>
      <c r="EC143" s="14">
        <f t="shared" si="459"/>
        <v>2632425.5959600001</v>
      </c>
      <c r="ED143" s="14">
        <f t="shared" si="526"/>
        <v>14138.396486935884</v>
      </c>
      <c r="EE143" s="62"/>
      <c r="EF143" s="14">
        <f t="shared" si="460"/>
        <v>368.53248700854238</v>
      </c>
      <c r="EG143" s="14">
        <f t="shared" si="461"/>
        <v>0</v>
      </c>
      <c r="EH143" s="14">
        <f t="shared" si="462"/>
        <v>13.61908972609983</v>
      </c>
      <c r="EI143" s="14">
        <f t="shared" si="527"/>
        <v>382.15157673464222</v>
      </c>
      <c r="EJ143" s="37">
        <f t="shared" si="463"/>
        <v>2.7780224852732117E-2</v>
      </c>
      <c r="EK143" s="42"/>
      <c r="EL143" s="14" t="str">
        <f>IFERROR(VLOOKUP($A143,#REF!,27,0),"0")</f>
        <v>0</v>
      </c>
      <c r="EM143" s="14">
        <f t="shared" si="528"/>
        <v>0</v>
      </c>
      <c r="EN143" s="14" t="str">
        <f>IFERROR(VLOOKUP($A143,SpecEd23!#REF!,23,0)," ")</f>
        <v xml:space="preserve"> </v>
      </c>
      <c r="EO143" s="14" t="e">
        <f t="shared" si="529"/>
        <v>#VALUE!</v>
      </c>
      <c r="EP143" s="14">
        <f>IFERROR(VLOOKUP($A143,ECFE!#REF!,24,0),0)</f>
        <v>0</v>
      </c>
      <c r="EQ143" s="14">
        <f t="shared" si="530"/>
        <v>0</v>
      </c>
      <c r="ER143" s="14">
        <f>IFERROR(VLOOKUP($A143,#REF!,30,0),0)</f>
        <v>0</v>
      </c>
      <c r="ES143" s="14">
        <f t="shared" si="531"/>
        <v>0</v>
      </c>
      <c r="ET143" s="14">
        <f>IFERROR(VLOOKUP($A143,#REF!,12,0),0)</f>
        <v>0</v>
      </c>
      <c r="EU143" s="14">
        <f t="shared" si="532"/>
        <v>0</v>
      </c>
      <c r="EV143" s="14">
        <v>0</v>
      </c>
      <c r="EW143" s="14">
        <f t="shared" si="533"/>
        <v>0</v>
      </c>
      <c r="EX143" s="14">
        <f>IFERROR(VLOOKUP($A143,ConEnroll!$A$8:$S$601,16,0),0)</f>
        <v>330</v>
      </c>
      <c r="EY143" s="14">
        <f t="shared" si="534"/>
        <v>1.7723846963991217</v>
      </c>
      <c r="EZ143" s="14">
        <f t="shared" si="535"/>
        <v>330</v>
      </c>
      <c r="FA143" s="14">
        <f t="shared" si="536"/>
        <v>1.7723846963991217</v>
      </c>
      <c r="FB143" s="14" t="e">
        <f t="shared" si="537"/>
        <v>#VALUE!</v>
      </c>
      <c r="FC143" s="14" t="e">
        <f t="shared" si="538"/>
        <v>#VALUE!</v>
      </c>
      <c r="FD143" s="62"/>
      <c r="FE143" s="14">
        <f t="shared" si="464"/>
        <v>14001.968002258254</v>
      </c>
      <c r="FF143" s="14" t="e">
        <f t="shared" si="465"/>
        <v>#VALUE!</v>
      </c>
      <c r="FG143" s="14">
        <f t="shared" si="539"/>
        <v>134.65609998123045</v>
      </c>
      <c r="FH143" s="14" t="e">
        <f t="shared" si="466"/>
        <v>#VALUE!</v>
      </c>
      <c r="FI143" s="37" t="e">
        <f t="shared" si="467"/>
        <v>#VALUE!</v>
      </c>
      <c r="FJ143" s="12"/>
      <c r="FK143" s="14" t="str">
        <f>IFERROR(VLOOKUP($A143,#REF!,27,0),"0")</f>
        <v>0</v>
      </c>
      <c r="FL143" s="14">
        <f t="shared" si="540"/>
        <v>0</v>
      </c>
      <c r="FM143" s="14" t="str">
        <f>IFERROR(VLOOKUP($A143,SpecEd23!$X$22:$Y$610,59,0)," ")</f>
        <v xml:space="preserve"> </v>
      </c>
      <c r="FN143" s="14" t="e">
        <f t="shared" si="541"/>
        <v>#VALUE!</v>
      </c>
      <c r="FO143" s="14">
        <f>IFERROR(VLOOKUP($A143,ECFE!#REF!,26,0),0)</f>
        <v>0</v>
      </c>
      <c r="FP143" s="14">
        <f t="shared" si="542"/>
        <v>0</v>
      </c>
      <c r="FQ143" s="14">
        <f>IFERROR(VLOOKUP($A143,#REF!,16,0),0)</f>
        <v>0</v>
      </c>
      <c r="FR143" s="14">
        <f t="shared" si="543"/>
        <v>0</v>
      </c>
      <c r="FS143" s="14">
        <f>IFERROR(VLOOKUP($A143,#REF!,12,0),0)</f>
        <v>0</v>
      </c>
      <c r="FT143" s="14">
        <f t="shared" si="544"/>
        <v>0</v>
      </c>
      <c r="FU143" s="14">
        <v>0</v>
      </c>
      <c r="FV143" s="14">
        <f t="shared" si="545"/>
        <v>0</v>
      </c>
      <c r="FW143" s="14">
        <f>IFERROR(VLOOKUP($A143,ConEnroll!$A$8:$S$601,16,0),0)</f>
        <v>330</v>
      </c>
      <c r="FX143" s="14">
        <f t="shared" si="546"/>
        <v>1.7723846963991217</v>
      </c>
      <c r="FY143" s="14">
        <f t="shared" si="547"/>
        <v>330</v>
      </c>
      <c r="FZ143" s="14">
        <f t="shared" si="548"/>
        <v>1.7723846963991217</v>
      </c>
      <c r="GA143" s="14" t="e">
        <f t="shared" si="549"/>
        <v>#VALUE!</v>
      </c>
      <c r="GB143" s="14" t="e">
        <f t="shared" si="550"/>
        <v>#VALUE!</v>
      </c>
      <c r="GC143" s="39"/>
      <c r="GD143" s="14">
        <f t="shared" si="468"/>
        <v>-13633.435515249712</v>
      </c>
      <c r="GE143" s="14" t="e">
        <f t="shared" si="469"/>
        <v>#VALUE!</v>
      </c>
      <c r="GF143" s="14">
        <f t="shared" si="470"/>
        <v>-121.03701025513062</v>
      </c>
      <c r="GG143" s="14" t="e">
        <f t="shared" si="471"/>
        <v>#VALUE!</v>
      </c>
      <c r="GH143" s="37" t="e">
        <f t="shared" si="472"/>
        <v>#VALUE!</v>
      </c>
    </row>
    <row r="144" spans="1:190" ht="12.5" x14ac:dyDescent="0.25">
      <c r="A144" s="67">
        <v>403</v>
      </c>
      <c r="B144" s="35">
        <v>1</v>
      </c>
      <c r="C144" s="14">
        <v>6</v>
      </c>
      <c r="D144" s="14"/>
      <c r="E144" s="14"/>
      <c r="F144" s="35" t="s">
        <v>2496</v>
      </c>
      <c r="G144" s="41"/>
      <c r="H144" s="14">
        <f>IFERROR(VLOOKUP($A144,BaseFY22!$A$7:$AK$528,6,0),0)</f>
        <v>144</v>
      </c>
      <c r="I144" s="14">
        <f>IFERROR(VLOOKUP($A144,BaseFY22!$A$7:$AK$528,28,0),0)</f>
        <v>1493874.25</v>
      </c>
      <c r="J144" s="14">
        <f t="shared" si="473"/>
        <v>10374.126736111111</v>
      </c>
      <c r="K144" s="14">
        <f>IFERROR(VLOOKUP($A144,SpecEd22!$A$21:$BB$605,24,0)," ")</f>
        <v>62206.008565034572</v>
      </c>
      <c r="L144" s="14">
        <f t="shared" si="474"/>
        <v>431.98617059051787</v>
      </c>
      <c r="M144" s="14">
        <f>IFERROR(VLOOKUP($A144,ECFE!$A$16:$AB$347,7,0),0)</f>
        <v>22656.149999999998</v>
      </c>
      <c r="N144" s="14">
        <f t="shared" si="441"/>
        <v>157.33437499999999</v>
      </c>
      <c r="O144" s="14">
        <v>0</v>
      </c>
      <c r="P144" s="14">
        <f t="shared" si="441"/>
        <v>0</v>
      </c>
      <c r="Q144" s="14">
        <f>IFERROR(VLOOKUP($A144,ConEnroll!$A$7:$S$337,10,0),0)</f>
        <v>0</v>
      </c>
      <c r="R144" s="14">
        <f t="shared" si="475"/>
        <v>0</v>
      </c>
      <c r="S144" s="14">
        <f t="shared" si="442"/>
        <v>22656.149999999998</v>
      </c>
      <c r="T144" s="14">
        <f t="shared" si="476"/>
        <v>157.33437499999999</v>
      </c>
      <c r="U144" s="14">
        <f t="shared" si="443"/>
        <v>1578736.4085650344</v>
      </c>
      <c r="V144" s="14">
        <f t="shared" si="477"/>
        <v>10963.447281701629</v>
      </c>
      <c r="W144" s="42"/>
      <c r="X144" s="14">
        <f>IFERROR(VLOOKUP($A144,HouseFY22!$A$6:$AJ$528,28,0),0)</f>
        <v>1515438.25</v>
      </c>
      <c r="Y144" s="14">
        <f t="shared" si="478"/>
        <v>10523.876736111111</v>
      </c>
      <c r="Z144" s="14">
        <f>IFERROR(VLOOKUP($A144,Compens80percent!$A$13:$M$560,12,0),0)</f>
        <v>0</v>
      </c>
      <c r="AA144" s="14">
        <f t="shared" si="478"/>
        <v>0</v>
      </c>
      <c r="AB144" s="14">
        <f t="shared" si="479"/>
        <v>1515438.25</v>
      </c>
      <c r="AC144" s="14">
        <f t="shared" si="478"/>
        <v>10523.876736111111</v>
      </c>
      <c r="AD144" s="14">
        <f>IFERROR(VLOOKUP(A144,SpecEd22!$A$21:$Z$550,14,0),0)</f>
        <v>66200.227740600356</v>
      </c>
      <c r="AE144" s="14">
        <f t="shared" si="480"/>
        <v>459.72380375416913</v>
      </c>
      <c r="AF144" s="14">
        <f>IFERROR(VLOOKUP($A144,ECFE!$A$16:$AB$348,8,0),0)</f>
        <v>23109.273000000001</v>
      </c>
      <c r="AG144" s="14">
        <f t="shared" si="481"/>
        <v>160.48106250000001</v>
      </c>
      <c r="AH144" s="14">
        <f>IFERROR(VLOOKUP(A144,ParaFY19!$A$21:$Z$543,7,0),0)</f>
        <v>980</v>
      </c>
      <c r="AI144" s="14">
        <f t="shared" si="482"/>
        <v>6.8055555555555554</v>
      </c>
      <c r="AJ144" s="14">
        <f>IFERROR(VLOOKUP(A144,ConEnroll!$A$7:$S$341,13,0),0)</f>
        <v>0</v>
      </c>
      <c r="AK144" s="14">
        <f t="shared" si="483"/>
        <v>0</v>
      </c>
      <c r="AL144" s="14">
        <f t="shared" si="551"/>
        <v>24089.273000000001</v>
      </c>
      <c r="AM144" s="14">
        <f t="shared" si="484"/>
        <v>167.28661805555555</v>
      </c>
      <c r="AN144" s="14">
        <f t="shared" si="485"/>
        <v>1605727.7507406003</v>
      </c>
      <c r="AO144" s="14">
        <f t="shared" si="486"/>
        <v>11150.887157920835</v>
      </c>
      <c r="AP144" s="62"/>
      <c r="AQ144" s="14">
        <f t="shared" si="552"/>
        <v>149.75</v>
      </c>
      <c r="AR144" s="14">
        <f t="shared" si="444"/>
        <v>27.737633163651253</v>
      </c>
      <c r="AS144" s="14">
        <f t="shared" si="445"/>
        <v>9.9522430555555559</v>
      </c>
      <c r="AT144" s="14">
        <f t="shared" si="487"/>
        <v>187.43987621920681</v>
      </c>
      <c r="AU144" s="37">
        <f t="shared" si="446"/>
        <v>1.7096800979017834E-2</v>
      </c>
      <c r="AV144" s="42"/>
      <c r="AW144" s="14" t="str">
        <f>IFERROR(VLOOKUP($A144,#REF!,27,0),"0")</f>
        <v>0</v>
      </c>
      <c r="AX144" s="14">
        <f t="shared" si="488"/>
        <v>0</v>
      </c>
      <c r="AY144" s="14" t="str">
        <f>IFERROR(VLOOKUP($A144,SpecEd22!#REF!,23,0)," ")</f>
        <v xml:space="preserve"> </v>
      </c>
      <c r="AZ144" s="14" t="e">
        <f t="shared" si="489"/>
        <v>#VALUE!</v>
      </c>
      <c r="BA144" s="14">
        <f>IFERROR(VLOOKUP($A144,ECFE!#REF!,23,0),0)</f>
        <v>0</v>
      </c>
      <c r="BB144" s="14">
        <f t="shared" si="490"/>
        <v>0</v>
      </c>
      <c r="BC144" s="14">
        <f>IFERROR(VLOOKUP($A144,#REF!,17,0),0)</f>
        <v>0</v>
      </c>
      <c r="BD144" s="14">
        <f t="shared" si="491"/>
        <v>0</v>
      </c>
      <c r="BE144" s="14">
        <f>IFERROR(VLOOKUP($A144,#REF!,9,0),0)</f>
        <v>0</v>
      </c>
      <c r="BF144" s="14">
        <f t="shared" si="492"/>
        <v>0</v>
      </c>
      <c r="BG144" s="14">
        <v>0</v>
      </c>
      <c r="BH144" s="14">
        <f t="shared" si="493"/>
        <v>0</v>
      </c>
      <c r="BI144" s="14">
        <f>IFERROR(VLOOKUP($A144,ConEnroll!$A$8:$S$601,15,0),0)</f>
        <v>0</v>
      </c>
      <c r="BJ144" s="14">
        <f t="shared" si="494"/>
        <v>0</v>
      </c>
      <c r="BK144" s="14">
        <f t="shared" si="495"/>
        <v>0</v>
      </c>
      <c r="BL144" s="14">
        <f t="shared" si="496"/>
        <v>0</v>
      </c>
      <c r="BM144" s="14" t="e">
        <f t="shared" si="497"/>
        <v>#VALUE!</v>
      </c>
      <c r="BN144" s="14" t="e">
        <f t="shared" si="498"/>
        <v>#VALUE!</v>
      </c>
      <c r="BO144" s="42"/>
      <c r="BP144" s="14">
        <f t="shared" si="447"/>
        <v>10523.876736111111</v>
      </c>
      <c r="BQ144" s="14" t="e">
        <f t="shared" si="448"/>
        <v>#VALUE!</v>
      </c>
      <c r="BR144" s="14">
        <f t="shared" si="499"/>
        <v>167.28661805555555</v>
      </c>
      <c r="BS144" s="14" t="e">
        <f t="shared" si="449"/>
        <v>#VALUE!</v>
      </c>
      <c r="BT144" s="37" t="e">
        <f t="shared" si="450"/>
        <v>#VALUE!</v>
      </c>
      <c r="BU144" s="41"/>
      <c r="BV144" s="14" t="str">
        <f>IFERROR(VLOOKUP($A144,#REF!,27,0),"0")</f>
        <v>0</v>
      </c>
      <c r="BW144" s="14">
        <f t="shared" si="500"/>
        <v>0</v>
      </c>
      <c r="BX144" s="14" t="str">
        <f>IFERROR(VLOOKUP($A144,SpecEd22!$Z$22:$AV$606,59,0)," ")</f>
        <v xml:space="preserve"> </v>
      </c>
      <c r="BY144" s="14" t="e">
        <f t="shared" si="501"/>
        <v>#VALUE!</v>
      </c>
      <c r="BZ144" s="14">
        <f>IFERROR(VLOOKUP($A144,ECFE!#REF!,25,0),0)</f>
        <v>0</v>
      </c>
      <c r="CA144" s="14">
        <f t="shared" si="502"/>
        <v>0</v>
      </c>
      <c r="CB144" s="14">
        <f>IFERROR(VLOOKUP($A144,#REF!,17,0),0)</f>
        <v>0</v>
      </c>
      <c r="CC144" s="14">
        <f t="shared" si="503"/>
        <v>0</v>
      </c>
      <c r="CD144" s="14">
        <f>IFERROR(VLOOKUP($A144,#REF!,9,0),0)</f>
        <v>0</v>
      </c>
      <c r="CE144" s="14">
        <f t="shared" si="504"/>
        <v>0</v>
      </c>
      <c r="CF144" s="14">
        <v>0</v>
      </c>
      <c r="CG144" s="14">
        <f t="shared" si="505"/>
        <v>0</v>
      </c>
      <c r="CH144" s="14">
        <f>IFERROR(VLOOKUP($A144,ConEnroll!$A$8:$S$601,15,0),0)</f>
        <v>0</v>
      </c>
      <c r="CI144" s="14">
        <f t="shared" si="506"/>
        <v>0</v>
      </c>
      <c r="CJ144" s="14">
        <f t="shared" si="507"/>
        <v>0</v>
      </c>
      <c r="CK144" s="14">
        <f t="shared" si="508"/>
        <v>0</v>
      </c>
      <c r="CL144" s="14" t="e">
        <f t="shared" si="509"/>
        <v>#VALUE!</v>
      </c>
      <c r="CM144" s="14" t="e">
        <f t="shared" si="510"/>
        <v>#VALUE!</v>
      </c>
      <c r="CN144" s="42"/>
      <c r="CO144" s="14">
        <f t="shared" si="451"/>
        <v>-10374.126736111111</v>
      </c>
      <c r="CP144" s="14" t="e">
        <f t="shared" si="452"/>
        <v>#VALUE!</v>
      </c>
      <c r="CQ144" s="14">
        <f t="shared" si="453"/>
        <v>-157.33437499999999</v>
      </c>
      <c r="CR144" s="14" t="e">
        <f t="shared" si="454"/>
        <v>#VALUE!</v>
      </c>
      <c r="CS144" s="37" t="e">
        <f t="shared" si="455"/>
        <v>#VALUE!</v>
      </c>
      <c r="CT144" s="239"/>
      <c r="CU144" s="239"/>
      <c r="CV144" s="468"/>
      <c r="CW144" s="14">
        <f>IFERROR(VLOOKUP($A144,BaseFY23!$A$7:$AK$527,6,0),0)</f>
        <v>141.83333300000001</v>
      </c>
      <c r="CX144" s="14">
        <f>IFERROR(VLOOKUP($A144,BaseFY23!$A$7:$AN$528,28,0),0)</f>
        <v>1476972</v>
      </c>
      <c r="CY144" s="14">
        <f t="shared" si="511"/>
        <v>10413.433631993968</v>
      </c>
      <c r="CZ144" s="14">
        <f>IFERROR(VLOOKUP($A144,SpecEd23!$A$21:$BB$605,23,0)," ")</f>
        <v>73130.2886216201</v>
      </c>
      <c r="DA144" s="14">
        <f t="shared" si="512"/>
        <v>515.60720653458873</v>
      </c>
      <c r="DB144" s="14">
        <f>IFERROR(VLOOKUP($A144,ECFE!$A$16:$AB$347,7,0),0)</f>
        <v>22656.149999999998</v>
      </c>
      <c r="DC144" s="14">
        <f t="shared" si="513"/>
        <v>159.73783821324989</v>
      </c>
      <c r="DD144" s="14">
        <v>0</v>
      </c>
      <c r="DE144" s="14">
        <f t="shared" si="514"/>
        <v>0</v>
      </c>
      <c r="DF144" s="14">
        <f>IFERROR(VLOOKUP($A144,ConEnroll!$A$7:$S$338,10,0),0)</f>
        <v>0</v>
      </c>
      <c r="DG144" s="14">
        <f t="shared" si="515"/>
        <v>0</v>
      </c>
      <c r="DH144" s="14">
        <f t="shared" si="456"/>
        <v>22656.149999999998</v>
      </c>
      <c r="DI144" s="14">
        <f t="shared" si="516"/>
        <v>159.73783821324989</v>
      </c>
      <c r="DJ144" s="14">
        <f t="shared" si="457"/>
        <v>1572758.4386216199</v>
      </c>
      <c r="DK144" s="14">
        <f t="shared" si="517"/>
        <v>11088.778676741806</v>
      </c>
      <c r="DL144" s="42"/>
      <c r="DM144" s="14">
        <f>IFERROR(VLOOKUP($A144,HouseFY23!$A$7:$AJ$528,28,0),0)</f>
        <v>1520111</v>
      </c>
      <c r="DN144" s="14">
        <f t="shared" si="518"/>
        <v>10717.58639416589</v>
      </c>
      <c r="DO144" s="14">
        <f>IFERROR(VLOOKUP($A144,Compens80percent!$A$13:$M$560,12,0),0)</f>
        <v>0</v>
      </c>
      <c r="DP144" s="14">
        <f t="shared" si="518"/>
        <v>0</v>
      </c>
      <c r="DQ144" s="14">
        <f t="shared" si="519"/>
        <v>1520111</v>
      </c>
      <c r="DR144" s="14">
        <f t="shared" si="520"/>
        <v>10556.326388888889</v>
      </c>
      <c r="DS144" s="14">
        <f>IFERROR(VLOOKUP($A144,SpecEd23!$A$21:$Z$550,14,0),0)</f>
        <v>81430.788867040566</v>
      </c>
      <c r="DT144" s="14">
        <f t="shared" si="521"/>
        <v>574.13012262103837</v>
      </c>
      <c r="DU144" s="14">
        <f>IFERROR(VLOOKUP($A144,ECFE!$A$16:$AB$347,9,0),0)</f>
        <v>23571.458460000002</v>
      </c>
      <c r="DV144" s="14">
        <f t="shared" si="522"/>
        <v>166.1912468770652</v>
      </c>
      <c r="DW144" s="14">
        <f>IFERROR(VLOOKUP($A144,ParaFY19!$A$21:$Z$543,7,0),0)</f>
        <v>980</v>
      </c>
      <c r="DX144" s="14">
        <f t="shared" si="523"/>
        <v>6.9095182301046254</v>
      </c>
      <c r="DY144" s="14">
        <f>IFERROR(VLOOKUP($A144,ConEnroll!$A$7:$S$341,13,0),0)</f>
        <v>0</v>
      </c>
      <c r="DZ144" s="14">
        <f t="shared" si="524"/>
        <v>0</v>
      </c>
      <c r="EA144" s="14">
        <f t="shared" si="458"/>
        <v>24551.458460000002</v>
      </c>
      <c r="EB144" s="14">
        <f t="shared" si="525"/>
        <v>173.10076510716985</v>
      </c>
      <c r="EC144" s="14">
        <f t="shared" si="459"/>
        <v>1626093.2473270406</v>
      </c>
      <c r="ED144" s="14">
        <f t="shared" si="526"/>
        <v>11464.817281894098</v>
      </c>
      <c r="EE144" s="62"/>
      <c r="EF144" s="14">
        <f t="shared" si="460"/>
        <v>304.15276217192149</v>
      </c>
      <c r="EG144" s="14">
        <f t="shared" si="461"/>
        <v>58.522916086449641</v>
      </c>
      <c r="EH144" s="14">
        <f t="shared" si="462"/>
        <v>13.362926893919962</v>
      </c>
      <c r="EI144" s="14">
        <f t="shared" si="527"/>
        <v>376.0386051522911</v>
      </c>
      <c r="EJ144" s="37">
        <f t="shared" si="463"/>
        <v>3.3911634104575872E-2</v>
      </c>
      <c r="EK144" s="42"/>
      <c r="EL144" s="14" t="str">
        <f>IFERROR(VLOOKUP($A144,#REF!,27,0),"0")</f>
        <v>0</v>
      </c>
      <c r="EM144" s="14">
        <f t="shared" si="528"/>
        <v>0</v>
      </c>
      <c r="EN144" s="14" t="str">
        <f>IFERROR(VLOOKUP($A144,SpecEd23!#REF!,23,0)," ")</f>
        <v xml:space="preserve"> </v>
      </c>
      <c r="EO144" s="14" t="e">
        <f t="shared" si="529"/>
        <v>#VALUE!</v>
      </c>
      <c r="EP144" s="14">
        <f>IFERROR(VLOOKUP($A144,ECFE!#REF!,24,0),0)</f>
        <v>0</v>
      </c>
      <c r="EQ144" s="14">
        <f t="shared" si="530"/>
        <v>0</v>
      </c>
      <c r="ER144" s="14">
        <f>IFERROR(VLOOKUP($A144,#REF!,30,0),0)</f>
        <v>0</v>
      </c>
      <c r="ES144" s="14">
        <f t="shared" si="531"/>
        <v>0</v>
      </c>
      <c r="ET144" s="14">
        <f>IFERROR(VLOOKUP($A144,#REF!,12,0),0)</f>
        <v>0</v>
      </c>
      <c r="EU144" s="14">
        <f t="shared" si="532"/>
        <v>0</v>
      </c>
      <c r="EV144" s="14">
        <v>0</v>
      </c>
      <c r="EW144" s="14">
        <f t="shared" si="533"/>
        <v>0</v>
      </c>
      <c r="EX144" s="14">
        <f>IFERROR(VLOOKUP($A144,ConEnroll!$A$8:$S$601,16,0),0)</f>
        <v>0</v>
      </c>
      <c r="EY144" s="14">
        <f t="shared" si="534"/>
        <v>0</v>
      </c>
      <c r="EZ144" s="14">
        <f t="shared" si="535"/>
        <v>0</v>
      </c>
      <c r="FA144" s="14">
        <f t="shared" si="536"/>
        <v>0</v>
      </c>
      <c r="FB144" s="14" t="e">
        <f t="shared" si="537"/>
        <v>#VALUE!</v>
      </c>
      <c r="FC144" s="14" t="e">
        <f t="shared" si="538"/>
        <v>#VALUE!</v>
      </c>
      <c r="FD144" s="62"/>
      <c r="FE144" s="14">
        <f t="shared" si="464"/>
        <v>10717.58639416589</v>
      </c>
      <c r="FF144" s="14" t="e">
        <f t="shared" si="465"/>
        <v>#VALUE!</v>
      </c>
      <c r="FG144" s="14">
        <f t="shared" si="539"/>
        <v>173.10076510716985</v>
      </c>
      <c r="FH144" s="14" t="e">
        <f t="shared" si="466"/>
        <v>#VALUE!</v>
      </c>
      <c r="FI144" s="37" t="e">
        <f t="shared" si="467"/>
        <v>#VALUE!</v>
      </c>
      <c r="FJ144" s="12"/>
      <c r="FK144" s="14" t="str">
        <f>IFERROR(VLOOKUP($A144,#REF!,27,0),"0")</f>
        <v>0</v>
      </c>
      <c r="FL144" s="14">
        <f t="shared" si="540"/>
        <v>0</v>
      </c>
      <c r="FM144" s="14" t="str">
        <f>IFERROR(VLOOKUP($A144,SpecEd23!$X$22:$Y$610,59,0)," ")</f>
        <v xml:space="preserve"> </v>
      </c>
      <c r="FN144" s="14" t="e">
        <f t="shared" si="541"/>
        <v>#VALUE!</v>
      </c>
      <c r="FO144" s="14">
        <f>IFERROR(VLOOKUP($A144,ECFE!#REF!,26,0),0)</f>
        <v>0</v>
      </c>
      <c r="FP144" s="14">
        <f t="shared" si="542"/>
        <v>0</v>
      </c>
      <c r="FQ144" s="14">
        <f>IFERROR(VLOOKUP($A144,#REF!,16,0),0)</f>
        <v>0</v>
      </c>
      <c r="FR144" s="14">
        <f t="shared" si="543"/>
        <v>0</v>
      </c>
      <c r="FS144" s="14">
        <f>IFERROR(VLOOKUP($A144,#REF!,12,0),0)</f>
        <v>0</v>
      </c>
      <c r="FT144" s="14">
        <f t="shared" si="544"/>
        <v>0</v>
      </c>
      <c r="FU144" s="14">
        <v>0</v>
      </c>
      <c r="FV144" s="14">
        <f t="shared" si="545"/>
        <v>0</v>
      </c>
      <c r="FW144" s="14">
        <f>IFERROR(VLOOKUP($A144,ConEnroll!$A$8:$S$601,16,0),0)</f>
        <v>0</v>
      </c>
      <c r="FX144" s="14">
        <f t="shared" si="546"/>
        <v>0</v>
      </c>
      <c r="FY144" s="14">
        <f t="shared" si="547"/>
        <v>0</v>
      </c>
      <c r="FZ144" s="14">
        <f t="shared" si="548"/>
        <v>0</v>
      </c>
      <c r="GA144" s="14" t="e">
        <f t="shared" si="549"/>
        <v>#VALUE!</v>
      </c>
      <c r="GB144" s="14" t="e">
        <f t="shared" si="550"/>
        <v>#VALUE!</v>
      </c>
      <c r="GC144" s="39"/>
      <c r="GD144" s="14">
        <f t="shared" si="468"/>
        <v>-10413.433631993968</v>
      </c>
      <c r="GE144" s="14" t="e">
        <f t="shared" si="469"/>
        <v>#VALUE!</v>
      </c>
      <c r="GF144" s="14">
        <f t="shared" si="470"/>
        <v>-159.73783821324989</v>
      </c>
      <c r="GG144" s="14" t="e">
        <f t="shared" si="471"/>
        <v>#VALUE!</v>
      </c>
      <c r="GH144" s="37" t="e">
        <f t="shared" si="472"/>
        <v>#VALUE!</v>
      </c>
    </row>
    <row r="145" spans="1:190" ht="12.5" x14ac:dyDescent="0.25">
      <c r="A145" s="67">
        <v>404</v>
      </c>
      <c r="B145" s="35">
        <v>1</v>
      </c>
      <c r="C145" s="14">
        <v>6</v>
      </c>
      <c r="D145" s="14"/>
      <c r="E145" s="14"/>
      <c r="F145" s="35" t="s">
        <v>2497</v>
      </c>
      <c r="G145" s="41"/>
      <c r="H145" s="14">
        <f>IFERROR(VLOOKUP($A145,BaseFY22!$A$7:$AK$528,6,0),0)</f>
        <v>200</v>
      </c>
      <c r="I145" s="14">
        <f>IFERROR(VLOOKUP($A145,BaseFY22!$A$7:$AK$528,28,0),0)</f>
        <v>2247048.91823</v>
      </c>
      <c r="J145" s="14">
        <f t="shared" si="473"/>
        <v>11235.24459115</v>
      </c>
      <c r="K145" s="14">
        <f>IFERROR(VLOOKUP($A145,SpecEd22!$A$21:$BB$605,24,0)," ")</f>
        <v>228276.25862196626</v>
      </c>
      <c r="L145" s="14">
        <f t="shared" si="474"/>
        <v>1141.3812931098314</v>
      </c>
      <c r="M145" s="14">
        <f>IFERROR(VLOOKUP($A145,ECFE!$A$16:$AB$347,7,0),0)</f>
        <v>22656.149999999998</v>
      </c>
      <c r="N145" s="14">
        <f t="shared" si="441"/>
        <v>113.28074999999998</v>
      </c>
      <c r="O145" s="14">
        <v>0</v>
      </c>
      <c r="P145" s="14">
        <f t="shared" si="441"/>
        <v>0</v>
      </c>
      <c r="Q145" s="14">
        <f>IFERROR(VLOOKUP($A145,ConEnroll!$A$7:$S$337,10,0),0)</f>
        <v>0</v>
      </c>
      <c r="R145" s="14">
        <f t="shared" si="475"/>
        <v>0</v>
      </c>
      <c r="S145" s="14">
        <f t="shared" si="442"/>
        <v>22656.149999999998</v>
      </c>
      <c r="T145" s="14">
        <f t="shared" si="476"/>
        <v>113.28074999999998</v>
      </c>
      <c r="U145" s="14">
        <f t="shared" si="443"/>
        <v>2497981.3268519663</v>
      </c>
      <c r="V145" s="14">
        <f t="shared" si="477"/>
        <v>12489.906634259831</v>
      </c>
      <c r="W145" s="42"/>
      <c r="X145" s="14">
        <f>IFERROR(VLOOKUP($A145,HouseFY22!$A$6:$AJ$528,28,0),0)</f>
        <v>2277652.91823</v>
      </c>
      <c r="Y145" s="14">
        <f t="shared" si="478"/>
        <v>11388.26459115</v>
      </c>
      <c r="Z145" s="14">
        <f>IFERROR(VLOOKUP($A145,Compens80percent!$A$13:$M$560,12,0),0)</f>
        <v>0</v>
      </c>
      <c r="AA145" s="14">
        <f t="shared" si="478"/>
        <v>0</v>
      </c>
      <c r="AB145" s="14">
        <f t="shared" si="479"/>
        <v>2277652.91823</v>
      </c>
      <c r="AC145" s="14">
        <f t="shared" si="478"/>
        <v>11388.26459115</v>
      </c>
      <c r="AD145" s="14">
        <f>IFERROR(VLOOKUP(A145,SpecEd22!$A$21:$Z$550,14,0),0)</f>
        <v>230307.8917630892</v>
      </c>
      <c r="AE145" s="14">
        <f t="shared" si="480"/>
        <v>1151.5394588154459</v>
      </c>
      <c r="AF145" s="14">
        <f>IFERROR(VLOOKUP($A145,ECFE!$A$16:$AB$348,8,0),0)</f>
        <v>23109.273000000001</v>
      </c>
      <c r="AG145" s="14">
        <f t="shared" si="481"/>
        <v>115.54636500000001</v>
      </c>
      <c r="AH145" s="14">
        <f>IFERROR(VLOOKUP(A145,ParaFY19!$A$21:$Z$543,7,0),0)</f>
        <v>1176</v>
      </c>
      <c r="AI145" s="14">
        <f t="shared" si="482"/>
        <v>5.88</v>
      </c>
      <c r="AJ145" s="14">
        <f>IFERROR(VLOOKUP(A145,ConEnroll!$A$7:$S$341,13,0),0)</f>
        <v>0</v>
      </c>
      <c r="AK145" s="14">
        <f t="shared" si="483"/>
        <v>0</v>
      </c>
      <c r="AL145" s="14">
        <f t="shared" si="551"/>
        <v>24285.273000000001</v>
      </c>
      <c r="AM145" s="14">
        <f t="shared" si="484"/>
        <v>121.426365</v>
      </c>
      <c r="AN145" s="14">
        <f t="shared" si="485"/>
        <v>2532246.0829930892</v>
      </c>
      <c r="AO145" s="14">
        <f t="shared" si="486"/>
        <v>12661.230414965446</v>
      </c>
      <c r="AP145" s="62"/>
      <c r="AQ145" s="14">
        <f t="shared" si="552"/>
        <v>153.02000000000044</v>
      </c>
      <c r="AR145" s="14">
        <f t="shared" si="444"/>
        <v>10.158165705614465</v>
      </c>
      <c r="AS145" s="14">
        <f t="shared" si="445"/>
        <v>8.1456150000000207</v>
      </c>
      <c r="AT145" s="14">
        <f t="shared" si="487"/>
        <v>171.32378070561492</v>
      </c>
      <c r="AU145" s="37">
        <f t="shared" si="446"/>
        <v>1.3716978494913129E-2</v>
      </c>
      <c r="AV145" s="42"/>
      <c r="AW145" s="14" t="str">
        <f>IFERROR(VLOOKUP($A145,#REF!,27,0),"0")</f>
        <v>0</v>
      </c>
      <c r="AX145" s="14">
        <f t="shared" si="488"/>
        <v>0</v>
      </c>
      <c r="AY145" s="14" t="str">
        <f>IFERROR(VLOOKUP($A145,SpecEd22!#REF!,23,0)," ")</f>
        <v xml:space="preserve"> </v>
      </c>
      <c r="AZ145" s="14" t="e">
        <f t="shared" si="489"/>
        <v>#VALUE!</v>
      </c>
      <c r="BA145" s="14">
        <f>IFERROR(VLOOKUP($A145,ECFE!#REF!,23,0),0)</f>
        <v>0</v>
      </c>
      <c r="BB145" s="14">
        <f t="shared" si="490"/>
        <v>0</v>
      </c>
      <c r="BC145" s="14">
        <f>IFERROR(VLOOKUP($A145,#REF!,17,0),0)</f>
        <v>0</v>
      </c>
      <c r="BD145" s="14">
        <f t="shared" si="491"/>
        <v>0</v>
      </c>
      <c r="BE145" s="14">
        <f>IFERROR(VLOOKUP($A145,#REF!,9,0),0)</f>
        <v>0</v>
      </c>
      <c r="BF145" s="14">
        <f t="shared" si="492"/>
        <v>0</v>
      </c>
      <c r="BG145" s="14">
        <v>0</v>
      </c>
      <c r="BH145" s="14">
        <f t="shared" si="493"/>
        <v>0</v>
      </c>
      <c r="BI145" s="14">
        <f>IFERROR(VLOOKUP($A145,ConEnroll!$A$8:$S$601,15,0),0)</f>
        <v>0</v>
      </c>
      <c r="BJ145" s="14">
        <f t="shared" si="494"/>
        <v>0</v>
      </c>
      <c r="BK145" s="14">
        <f t="shared" si="495"/>
        <v>0</v>
      </c>
      <c r="BL145" s="14">
        <f t="shared" si="496"/>
        <v>0</v>
      </c>
      <c r="BM145" s="14" t="e">
        <f t="shared" si="497"/>
        <v>#VALUE!</v>
      </c>
      <c r="BN145" s="14" t="e">
        <f t="shared" si="498"/>
        <v>#VALUE!</v>
      </c>
      <c r="BO145" s="42"/>
      <c r="BP145" s="14">
        <f t="shared" si="447"/>
        <v>11388.26459115</v>
      </c>
      <c r="BQ145" s="14" t="e">
        <f t="shared" si="448"/>
        <v>#VALUE!</v>
      </c>
      <c r="BR145" s="14">
        <f t="shared" si="499"/>
        <v>121.426365</v>
      </c>
      <c r="BS145" s="14" t="e">
        <f t="shared" si="449"/>
        <v>#VALUE!</v>
      </c>
      <c r="BT145" s="37" t="e">
        <f t="shared" si="450"/>
        <v>#VALUE!</v>
      </c>
      <c r="BU145" s="41"/>
      <c r="BV145" s="14" t="str">
        <f>IFERROR(VLOOKUP($A145,#REF!,27,0),"0")</f>
        <v>0</v>
      </c>
      <c r="BW145" s="14">
        <f t="shared" si="500"/>
        <v>0</v>
      </c>
      <c r="BX145" s="14" t="str">
        <f>IFERROR(VLOOKUP($A145,SpecEd22!$Z$22:$AV$606,59,0)," ")</f>
        <v xml:space="preserve"> </v>
      </c>
      <c r="BY145" s="14" t="e">
        <f t="shared" si="501"/>
        <v>#VALUE!</v>
      </c>
      <c r="BZ145" s="14">
        <f>IFERROR(VLOOKUP($A145,ECFE!#REF!,25,0),0)</f>
        <v>0</v>
      </c>
      <c r="CA145" s="14">
        <f t="shared" si="502"/>
        <v>0</v>
      </c>
      <c r="CB145" s="14">
        <f>IFERROR(VLOOKUP($A145,#REF!,17,0),0)</f>
        <v>0</v>
      </c>
      <c r="CC145" s="14">
        <f t="shared" si="503"/>
        <v>0</v>
      </c>
      <c r="CD145" s="14">
        <f>IFERROR(VLOOKUP($A145,#REF!,9,0),0)</f>
        <v>0</v>
      </c>
      <c r="CE145" s="14">
        <f t="shared" si="504"/>
        <v>0</v>
      </c>
      <c r="CF145" s="14">
        <v>0</v>
      </c>
      <c r="CG145" s="14">
        <f t="shared" si="505"/>
        <v>0</v>
      </c>
      <c r="CH145" s="14">
        <f>IFERROR(VLOOKUP($A145,ConEnroll!$A$8:$S$601,15,0),0)</f>
        <v>0</v>
      </c>
      <c r="CI145" s="14">
        <f t="shared" si="506"/>
        <v>0</v>
      </c>
      <c r="CJ145" s="14">
        <f t="shared" si="507"/>
        <v>0</v>
      </c>
      <c r="CK145" s="14">
        <f t="shared" si="508"/>
        <v>0</v>
      </c>
      <c r="CL145" s="14" t="e">
        <f t="shared" si="509"/>
        <v>#VALUE!</v>
      </c>
      <c r="CM145" s="14" t="e">
        <f t="shared" si="510"/>
        <v>#VALUE!</v>
      </c>
      <c r="CN145" s="42"/>
      <c r="CO145" s="14">
        <f t="shared" si="451"/>
        <v>-11235.24459115</v>
      </c>
      <c r="CP145" s="14" t="e">
        <f t="shared" si="452"/>
        <v>#VALUE!</v>
      </c>
      <c r="CQ145" s="14">
        <f t="shared" si="453"/>
        <v>-113.28074999999998</v>
      </c>
      <c r="CR145" s="14" t="e">
        <f t="shared" si="454"/>
        <v>#VALUE!</v>
      </c>
      <c r="CS145" s="37" t="e">
        <f t="shared" si="455"/>
        <v>#VALUE!</v>
      </c>
      <c r="CT145" s="239"/>
      <c r="CU145" s="239"/>
      <c r="CV145" s="468"/>
      <c r="CW145" s="14">
        <f>IFERROR(VLOOKUP($A145,BaseFY23!$A$7:$AK$527,6,0),0)</f>
        <v>201.691667</v>
      </c>
      <c r="CX145" s="14">
        <f>IFERROR(VLOOKUP($A145,BaseFY23!$A$7:$AN$528,28,0),0)</f>
        <v>2286951.275293</v>
      </c>
      <c r="CY145" s="14">
        <f t="shared" si="511"/>
        <v>11338.848596521344</v>
      </c>
      <c r="CZ145" s="14">
        <f>IFERROR(VLOOKUP($A145,SpecEd23!$A$21:$BB$605,23,0)," ")</f>
        <v>194915.43938364708</v>
      </c>
      <c r="DA145" s="14">
        <f t="shared" si="512"/>
        <v>966.40303629225832</v>
      </c>
      <c r="DB145" s="14">
        <f>IFERROR(VLOOKUP($A145,ECFE!$A$16:$AB$347,7,0),0)</f>
        <v>22656.149999999998</v>
      </c>
      <c r="DC145" s="14">
        <f t="shared" si="513"/>
        <v>112.33061998540573</v>
      </c>
      <c r="DD145" s="14">
        <v>0</v>
      </c>
      <c r="DE145" s="14">
        <f t="shared" si="514"/>
        <v>0</v>
      </c>
      <c r="DF145" s="14">
        <f>IFERROR(VLOOKUP($A145,ConEnroll!$A$7:$S$338,10,0),0)</f>
        <v>0</v>
      </c>
      <c r="DG145" s="14">
        <f t="shared" si="515"/>
        <v>0</v>
      </c>
      <c r="DH145" s="14">
        <f t="shared" si="456"/>
        <v>22656.149999999998</v>
      </c>
      <c r="DI145" s="14">
        <f t="shared" si="516"/>
        <v>112.33061998540573</v>
      </c>
      <c r="DJ145" s="14">
        <f t="shared" si="457"/>
        <v>2504522.8646766469</v>
      </c>
      <c r="DK145" s="14">
        <f t="shared" si="517"/>
        <v>12417.582252799006</v>
      </c>
      <c r="DL145" s="42"/>
      <c r="DM145" s="14">
        <f>IFERROR(VLOOKUP($A145,HouseFY23!$A$7:$AJ$528,28,0),0)</f>
        <v>2353398.9263070002</v>
      </c>
      <c r="DN145" s="14">
        <f t="shared" si="518"/>
        <v>11668.300239231005</v>
      </c>
      <c r="DO145" s="14">
        <f>IFERROR(VLOOKUP($A145,Compens80percent!$A$13:$M$560,12,0),0)</f>
        <v>0</v>
      </c>
      <c r="DP145" s="14">
        <f t="shared" si="518"/>
        <v>0</v>
      </c>
      <c r="DQ145" s="14">
        <f t="shared" si="519"/>
        <v>2353398.9263070002</v>
      </c>
      <c r="DR145" s="14">
        <f t="shared" si="520"/>
        <v>11766.994631535001</v>
      </c>
      <c r="DS145" s="14">
        <f>IFERROR(VLOOKUP($A145,SpecEd23!$A$21:$Z$550,14,0),0)</f>
        <v>199953.94785630252</v>
      </c>
      <c r="DT145" s="14">
        <f t="shared" si="521"/>
        <v>991.38427893653397</v>
      </c>
      <c r="DU145" s="14">
        <f>IFERROR(VLOOKUP($A145,ECFE!$A$16:$AB$347,9,0),0)</f>
        <v>23571.458460000002</v>
      </c>
      <c r="DV145" s="14">
        <f t="shared" si="522"/>
        <v>116.86877703281614</v>
      </c>
      <c r="DW145" s="14">
        <f>IFERROR(VLOOKUP($A145,ParaFY19!$A$21:$Z$543,7,0),0)</f>
        <v>1176</v>
      </c>
      <c r="DX145" s="14">
        <f t="shared" si="523"/>
        <v>5.8306821372050042</v>
      </c>
      <c r="DY145" s="14">
        <f>IFERROR(VLOOKUP($A145,ConEnroll!$A$7:$S$341,13,0),0)</f>
        <v>0</v>
      </c>
      <c r="DZ145" s="14">
        <f t="shared" si="524"/>
        <v>0</v>
      </c>
      <c r="EA145" s="14">
        <f t="shared" si="458"/>
        <v>24747.458460000002</v>
      </c>
      <c r="EB145" s="14">
        <f t="shared" si="525"/>
        <v>122.69945917002116</v>
      </c>
      <c r="EC145" s="14">
        <f t="shared" si="459"/>
        <v>2578100.3326233029</v>
      </c>
      <c r="ED145" s="14">
        <f t="shared" si="526"/>
        <v>12782.383977337562</v>
      </c>
      <c r="EE145" s="62"/>
      <c r="EF145" s="14">
        <f t="shared" si="460"/>
        <v>329.45164270966052</v>
      </c>
      <c r="EG145" s="14">
        <f t="shared" si="461"/>
        <v>24.981242644275653</v>
      </c>
      <c r="EH145" s="14">
        <f t="shared" si="462"/>
        <v>10.368839184615425</v>
      </c>
      <c r="EI145" s="14">
        <f t="shared" si="527"/>
        <v>364.80172453855158</v>
      </c>
      <c r="EJ145" s="37">
        <f t="shared" si="463"/>
        <v>2.9377838383661429E-2</v>
      </c>
      <c r="EK145" s="42"/>
      <c r="EL145" s="14" t="str">
        <f>IFERROR(VLOOKUP($A145,#REF!,27,0),"0")</f>
        <v>0</v>
      </c>
      <c r="EM145" s="14">
        <f t="shared" si="528"/>
        <v>0</v>
      </c>
      <c r="EN145" s="14" t="str">
        <f>IFERROR(VLOOKUP($A145,SpecEd23!#REF!,23,0)," ")</f>
        <v xml:space="preserve"> </v>
      </c>
      <c r="EO145" s="14" t="e">
        <f t="shared" si="529"/>
        <v>#VALUE!</v>
      </c>
      <c r="EP145" s="14">
        <f>IFERROR(VLOOKUP($A145,ECFE!#REF!,24,0),0)</f>
        <v>0</v>
      </c>
      <c r="EQ145" s="14">
        <f t="shared" si="530"/>
        <v>0</v>
      </c>
      <c r="ER145" s="14">
        <f>IFERROR(VLOOKUP($A145,#REF!,30,0),0)</f>
        <v>0</v>
      </c>
      <c r="ES145" s="14">
        <f t="shared" si="531"/>
        <v>0</v>
      </c>
      <c r="ET145" s="14">
        <f>IFERROR(VLOOKUP($A145,#REF!,12,0),0)</f>
        <v>0</v>
      </c>
      <c r="EU145" s="14">
        <f t="shared" si="532"/>
        <v>0</v>
      </c>
      <c r="EV145" s="14">
        <v>0</v>
      </c>
      <c r="EW145" s="14">
        <f t="shared" si="533"/>
        <v>0</v>
      </c>
      <c r="EX145" s="14">
        <f>IFERROR(VLOOKUP($A145,ConEnroll!$A$8:$S$601,16,0),0)</f>
        <v>0</v>
      </c>
      <c r="EY145" s="14">
        <f t="shared" si="534"/>
        <v>0</v>
      </c>
      <c r="EZ145" s="14">
        <f t="shared" si="535"/>
        <v>0</v>
      </c>
      <c r="FA145" s="14">
        <f t="shared" si="536"/>
        <v>0</v>
      </c>
      <c r="FB145" s="14" t="e">
        <f t="shared" si="537"/>
        <v>#VALUE!</v>
      </c>
      <c r="FC145" s="14" t="e">
        <f t="shared" si="538"/>
        <v>#VALUE!</v>
      </c>
      <c r="FD145" s="62"/>
      <c r="FE145" s="14">
        <f t="shared" si="464"/>
        <v>11668.300239231005</v>
      </c>
      <c r="FF145" s="14" t="e">
        <f t="shared" si="465"/>
        <v>#VALUE!</v>
      </c>
      <c r="FG145" s="14">
        <f t="shared" si="539"/>
        <v>122.69945917002116</v>
      </c>
      <c r="FH145" s="14" t="e">
        <f t="shared" si="466"/>
        <v>#VALUE!</v>
      </c>
      <c r="FI145" s="37" t="e">
        <f t="shared" si="467"/>
        <v>#VALUE!</v>
      </c>
      <c r="FJ145" s="12"/>
      <c r="FK145" s="14" t="str">
        <f>IFERROR(VLOOKUP($A145,#REF!,27,0),"0")</f>
        <v>0</v>
      </c>
      <c r="FL145" s="14">
        <f t="shared" si="540"/>
        <v>0</v>
      </c>
      <c r="FM145" s="14" t="str">
        <f>IFERROR(VLOOKUP($A145,SpecEd23!$X$22:$Y$610,59,0)," ")</f>
        <v xml:space="preserve"> </v>
      </c>
      <c r="FN145" s="14" t="e">
        <f t="shared" si="541"/>
        <v>#VALUE!</v>
      </c>
      <c r="FO145" s="14">
        <f>IFERROR(VLOOKUP($A145,ECFE!#REF!,26,0),0)</f>
        <v>0</v>
      </c>
      <c r="FP145" s="14">
        <f t="shared" si="542"/>
        <v>0</v>
      </c>
      <c r="FQ145" s="14">
        <f>IFERROR(VLOOKUP($A145,#REF!,16,0),0)</f>
        <v>0</v>
      </c>
      <c r="FR145" s="14">
        <f t="shared" si="543"/>
        <v>0</v>
      </c>
      <c r="FS145" s="14">
        <f>IFERROR(VLOOKUP($A145,#REF!,12,0),0)</f>
        <v>0</v>
      </c>
      <c r="FT145" s="14">
        <f t="shared" si="544"/>
        <v>0</v>
      </c>
      <c r="FU145" s="14">
        <v>0</v>
      </c>
      <c r="FV145" s="14">
        <f t="shared" si="545"/>
        <v>0</v>
      </c>
      <c r="FW145" s="14">
        <f>IFERROR(VLOOKUP($A145,ConEnroll!$A$8:$S$601,16,0),0)</f>
        <v>0</v>
      </c>
      <c r="FX145" s="14">
        <f t="shared" si="546"/>
        <v>0</v>
      </c>
      <c r="FY145" s="14">
        <f t="shared" si="547"/>
        <v>0</v>
      </c>
      <c r="FZ145" s="14">
        <f t="shared" si="548"/>
        <v>0</v>
      </c>
      <c r="GA145" s="14" t="e">
        <f t="shared" si="549"/>
        <v>#VALUE!</v>
      </c>
      <c r="GB145" s="14" t="e">
        <f t="shared" si="550"/>
        <v>#VALUE!</v>
      </c>
      <c r="GC145" s="39"/>
      <c r="GD145" s="14">
        <f t="shared" si="468"/>
        <v>-11338.848596521344</v>
      </c>
      <c r="GE145" s="14" t="e">
        <f t="shared" si="469"/>
        <v>#VALUE!</v>
      </c>
      <c r="GF145" s="14">
        <f t="shared" si="470"/>
        <v>-112.33061998540573</v>
      </c>
      <c r="GG145" s="14" t="e">
        <f t="shared" si="471"/>
        <v>#VALUE!</v>
      </c>
      <c r="GH145" s="37" t="e">
        <f t="shared" si="472"/>
        <v>#VALUE!</v>
      </c>
    </row>
    <row r="146" spans="1:190" ht="12.5" x14ac:dyDescent="0.25">
      <c r="A146" s="67">
        <v>413</v>
      </c>
      <c r="B146" s="35">
        <v>1</v>
      </c>
      <c r="C146" s="14">
        <v>4</v>
      </c>
      <c r="D146" s="14"/>
      <c r="E146" s="14"/>
      <c r="F146" s="35" t="s">
        <v>2498</v>
      </c>
      <c r="G146" s="41"/>
      <c r="H146" s="14">
        <f>IFERROR(VLOOKUP($A146,BaseFY22!$A$7:$AK$528,6,0),0)</f>
        <v>2543</v>
      </c>
      <c r="I146" s="14">
        <f>IFERROR(VLOOKUP($A146,BaseFY22!$A$7:$AK$528,28,0),0)</f>
        <v>24216676.5</v>
      </c>
      <c r="J146" s="14">
        <f t="shared" si="473"/>
        <v>9522.8771136453015</v>
      </c>
      <c r="K146" s="14">
        <f>IFERROR(VLOOKUP($A146,SpecEd22!$A$21:$BB$605,24,0)," ")</f>
        <v>3969842.8823817102</v>
      </c>
      <c r="L146" s="14">
        <f t="shared" si="474"/>
        <v>1561.0864657419231</v>
      </c>
      <c r="M146" s="14">
        <f>IFERROR(VLOOKUP($A146,ECFE!$A$16:$AB$347,7,0),0)</f>
        <v>162671.15700000001</v>
      </c>
      <c r="N146" s="14">
        <f t="shared" si="441"/>
        <v>63.968209594966581</v>
      </c>
      <c r="O146" s="14">
        <v>0</v>
      </c>
      <c r="P146" s="14">
        <f t="shared" si="441"/>
        <v>0</v>
      </c>
      <c r="Q146" s="14">
        <f>IFERROR(VLOOKUP($A146,ConEnroll!$A$7:$S$337,10,0),0)</f>
        <v>13421.41</v>
      </c>
      <c r="R146" s="14">
        <f t="shared" si="475"/>
        <v>5.2777860794337395</v>
      </c>
      <c r="S146" s="14">
        <f t="shared" si="442"/>
        <v>176092.56700000001</v>
      </c>
      <c r="T146" s="14">
        <f t="shared" si="476"/>
        <v>69.245995674400319</v>
      </c>
      <c r="U146" s="14">
        <f t="shared" si="443"/>
        <v>28362611.949381713</v>
      </c>
      <c r="V146" s="14">
        <f t="shared" si="477"/>
        <v>11153.209575061624</v>
      </c>
      <c r="W146" s="42"/>
      <c r="X146" s="14">
        <f>IFERROR(VLOOKUP($A146,HouseFY22!$A$6:$AJ$528,28,0),0)</f>
        <v>25208918.362282999</v>
      </c>
      <c r="Y146" s="14">
        <f t="shared" si="478"/>
        <v>9913.0626670401089</v>
      </c>
      <c r="Z146" s="14">
        <f>IFERROR(VLOOKUP($A146,Compens80percent!$A$13:$M$560,12,0),0)</f>
        <v>859.19999999995343</v>
      </c>
      <c r="AA146" s="14">
        <f t="shared" si="478"/>
        <v>0.3378686590640792</v>
      </c>
      <c r="AB146" s="14">
        <f t="shared" si="479"/>
        <v>25209777.562282998</v>
      </c>
      <c r="AC146" s="14">
        <f t="shared" si="478"/>
        <v>9913.4005356991729</v>
      </c>
      <c r="AD146" s="14">
        <f>IFERROR(VLOOKUP(A146,SpecEd22!$A$21:$Z$550,14,0),0)</f>
        <v>4037654.2724032421</v>
      </c>
      <c r="AE146" s="14">
        <f t="shared" si="480"/>
        <v>1587.752368227779</v>
      </c>
      <c r="AF146" s="14">
        <f>IFERROR(VLOOKUP($A146,ECFE!$A$16:$AB$348,8,0),0)</f>
        <v>165924.58014000001</v>
      </c>
      <c r="AG146" s="14">
        <f t="shared" si="481"/>
        <v>65.247573786865914</v>
      </c>
      <c r="AH146" s="14">
        <f>IFERROR(VLOOKUP(A146,ParaFY19!$A$21:$Z$543,7,0),0)</f>
        <v>17444</v>
      </c>
      <c r="AI146" s="14">
        <f t="shared" si="482"/>
        <v>6.8596146283916637</v>
      </c>
      <c r="AJ146" s="14">
        <f>IFERROR(VLOOKUP(A146,ConEnroll!$A$7:$S$341,13,0),0)</f>
        <v>16776.762500000001</v>
      </c>
      <c r="AK146" s="14">
        <f t="shared" si="483"/>
        <v>6.597232599292175</v>
      </c>
      <c r="AL146" s="14">
        <f t="shared" si="551"/>
        <v>200145.34264000002</v>
      </c>
      <c r="AM146" s="14">
        <f t="shared" si="484"/>
        <v>78.704421014549752</v>
      </c>
      <c r="AN146" s="14">
        <f t="shared" si="485"/>
        <v>29447577.177326243</v>
      </c>
      <c r="AO146" s="14">
        <f t="shared" si="486"/>
        <v>11579.857324941504</v>
      </c>
      <c r="AP146" s="62"/>
      <c r="AQ146" s="14">
        <f t="shared" si="552"/>
        <v>390.5234220538714</v>
      </c>
      <c r="AR146" s="14">
        <f t="shared" si="444"/>
        <v>26.665902485855895</v>
      </c>
      <c r="AS146" s="14">
        <f t="shared" si="445"/>
        <v>9.4584253401494323</v>
      </c>
      <c r="AT146" s="14">
        <f t="shared" si="487"/>
        <v>426.64774987987676</v>
      </c>
      <c r="AU146" s="37">
        <f t="shared" si="446"/>
        <v>3.8253360793457467E-2</v>
      </c>
      <c r="AV146" s="42"/>
      <c r="AW146" s="14" t="str">
        <f>IFERROR(VLOOKUP($A146,#REF!,27,0),"0")</f>
        <v>0</v>
      </c>
      <c r="AX146" s="14">
        <f t="shared" si="488"/>
        <v>0</v>
      </c>
      <c r="AY146" s="14" t="str">
        <f>IFERROR(VLOOKUP($A146,SpecEd22!#REF!,23,0)," ")</f>
        <v xml:space="preserve"> </v>
      </c>
      <c r="AZ146" s="14" t="e">
        <f t="shared" si="489"/>
        <v>#VALUE!</v>
      </c>
      <c r="BA146" s="14">
        <f>IFERROR(VLOOKUP($A146,ECFE!#REF!,23,0),0)</f>
        <v>0</v>
      </c>
      <c r="BB146" s="14">
        <f t="shared" si="490"/>
        <v>0</v>
      </c>
      <c r="BC146" s="14">
        <f>IFERROR(VLOOKUP($A146,#REF!,17,0),0)</f>
        <v>0</v>
      </c>
      <c r="BD146" s="14">
        <f t="shared" si="491"/>
        <v>0</v>
      </c>
      <c r="BE146" s="14">
        <f>IFERROR(VLOOKUP($A146,#REF!,9,0),0)</f>
        <v>0</v>
      </c>
      <c r="BF146" s="14">
        <f t="shared" si="492"/>
        <v>0</v>
      </c>
      <c r="BG146" s="14">
        <v>0</v>
      </c>
      <c r="BH146" s="14">
        <f t="shared" si="493"/>
        <v>0</v>
      </c>
      <c r="BI146" s="14">
        <f>IFERROR(VLOOKUP($A146,ConEnroll!$A$8:$S$601,15,0),0)</f>
        <v>-81</v>
      </c>
      <c r="BJ146" s="14">
        <f t="shared" si="494"/>
        <v>-3.1852143138025951E-2</v>
      </c>
      <c r="BK146" s="14">
        <f t="shared" si="495"/>
        <v>-81</v>
      </c>
      <c r="BL146" s="14">
        <f t="shared" si="496"/>
        <v>-3.1852143138025951E-2</v>
      </c>
      <c r="BM146" s="14" t="e">
        <f t="shared" si="497"/>
        <v>#VALUE!</v>
      </c>
      <c r="BN146" s="14" t="e">
        <f t="shared" si="498"/>
        <v>#VALUE!</v>
      </c>
      <c r="BO146" s="42"/>
      <c r="BP146" s="14">
        <f t="shared" si="447"/>
        <v>9913.0626670401089</v>
      </c>
      <c r="BQ146" s="14" t="e">
        <f t="shared" si="448"/>
        <v>#VALUE!</v>
      </c>
      <c r="BR146" s="14">
        <f t="shared" si="499"/>
        <v>78.736273157687776</v>
      </c>
      <c r="BS146" s="14" t="e">
        <f t="shared" si="449"/>
        <v>#VALUE!</v>
      </c>
      <c r="BT146" s="37" t="e">
        <f t="shared" si="450"/>
        <v>#VALUE!</v>
      </c>
      <c r="BU146" s="41"/>
      <c r="BV146" s="14" t="str">
        <f>IFERROR(VLOOKUP($A146,#REF!,27,0),"0")</f>
        <v>0</v>
      </c>
      <c r="BW146" s="14">
        <f t="shared" si="500"/>
        <v>0</v>
      </c>
      <c r="BX146" s="14" t="str">
        <f>IFERROR(VLOOKUP($A146,SpecEd22!$Z$22:$AV$606,59,0)," ")</f>
        <v xml:space="preserve"> </v>
      </c>
      <c r="BY146" s="14" t="e">
        <f t="shared" si="501"/>
        <v>#VALUE!</v>
      </c>
      <c r="BZ146" s="14">
        <f>IFERROR(VLOOKUP($A146,ECFE!#REF!,25,0),0)</f>
        <v>0</v>
      </c>
      <c r="CA146" s="14">
        <f t="shared" si="502"/>
        <v>0</v>
      </c>
      <c r="CB146" s="14">
        <f>IFERROR(VLOOKUP($A146,#REF!,17,0),0)</f>
        <v>0</v>
      </c>
      <c r="CC146" s="14">
        <f t="shared" si="503"/>
        <v>0</v>
      </c>
      <c r="CD146" s="14">
        <f>IFERROR(VLOOKUP($A146,#REF!,9,0),0)</f>
        <v>0</v>
      </c>
      <c r="CE146" s="14">
        <f t="shared" si="504"/>
        <v>0</v>
      </c>
      <c r="CF146" s="14">
        <v>0</v>
      </c>
      <c r="CG146" s="14">
        <f t="shared" si="505"/>
        <v>0</v>
      </c>
      <c r="CH146" s="14">
        <f>IFERROR(VLOOKUP($A146,ConEnroll!$A$8:$S$601,15,0),0)</f>
        <v>-81</v>
      </c>
      <c r="CI146" s="14">
        <f t="shared" si="506"/>
        <v>-3.1852143138025951E-2</v>
      </c>
      <c r="CJ146" s="14">
        <f t="shared" si="507"/>
        <v>-81</v>
      </c>
      <c r="CK146" s="14">
        <f t="shared" si="508"/>
        <v>-3.1852143138025951E-2</v>
      </c>
      <c r="CL146" s="14" t="e">
        <f t="shared" si="509"/>
        <v>#VALUE!</v>
      </c>
      <c r="CM146" s="14" t="e">
        <f t="shared" si="510"/>
        <v>#VALUE!</v>
      </c>
      <c r="CN146" s="42"/>
      <c r="CO146" s="14">
        <f t="shared" si="451"/>
        <v>-9522.8771136453015</v>
      </c>
      <c r="CP146" s="14" t="e">
        <f t="shared" si="452"/>
        <v>#VALUE!</v>
      </c>
      <c r="CQ146" s="14">
        <f t="shared" si="453"/>
        <v>-69.277847817538344</v>
      </c>
      <c r="CR146" s="14" t="e">
        <f t="shared" si="454"/>
        <v>#VALUE!</v>
      </c>
      <c r="CS146" s="37" t="e">
        <f t="shared" si="455"/>
        <v>#VALUE!</v>
      </c>
      <c r="CT146" s="239"/>
      <c r="CU146" s="239"/>
      <c r="CV146" s="468"/>
      <c r="CW146" s="14">
        <f>IFERROR(VLOOKUP($A146,BaseFY23!$A$7:$AK$527,6,0),0)</f>
        <v>2592.6323699999998</v>
      </c>
      <c r="CX146" s="14">
        <f>IFERROR(VLOOKUP($A146,BaseFY23!$A$7:$AN$528,28,0),0)</f>
        <v>24725555</v>
      </c>
      <c r="CY146" s="14">
        <f t="shared" si="511"/>
        <v>9536.8534644963966</v>
      </c>
      <c r="CZ146" s="14">
        <f>IFERROR(VLOOKUP($A146,SpecEd23!$A$21:$BB$605,23,0)," ")</f>
        <v>4284323.7920462294</v>
      </c>
      <c r="DA146" s="14">
        <f t="shared" si="512"/>
        <v>1652.499537389572</v>
      </c>
      <c r="DB146" s="14">
        <f>IFERROR(VLOOKUP($A146,ECFE!$A$16:$AB$347,7,0),0)</f>
        <v>162671.15700000001</v>
      </c>
      <c r="DC146" s="14">
        <f t="shared" si="513"/>
        <v>62.743626471037238</v>
      </c>
      <c r="DD146" s="14">
        <v>0</v>
      </c>
      <c r="DE146" s="14">
        <f t="shared" si="514"/>
        <v>0</v>
      </c>
      <c r="DF146" s="14">
        <f>IFERROR(VLOOKUP($A146,ConEnroll!$A$7:$S$338,10,0),0)</f>
        <v>13421.41</v>
      </c>
      <c r="DG146" s="14">
        <f t="shared" si="515"/>
        <v>5.1767501460301526</v>
      </c>
      <c r="DH146" s="14">
        <f t="shared" si="456"/>
        <v>176092.56700000001</v>
      </c>
      <c r="DI146" s="14">
        <f t="shared" si="516"/>
        <v>67.92037661706739</v>
      </c>
      <c r="DJ146" s="14">
        <f t="shared" si="457"/>
        <v>29185971.359046232</v>
      </c>
      <c r="DK146" s="14">
        <f t="shared" si="517"/>
        <v>11257.273378503036</v>
      </c>
      <c r="DL146" s="42"/>
      <c r="DM146" s="14">
        <f>IFERROR(VLOOKUP($A146,HouseFY23!$A$7:$AJ$528,28,0),0)</f>
        <v>26161651.210000001</v>
      </c>
      <c r="DN146" s="14">
        <f t="shared" si="518"/>
        <v>10090.767789804308</v>
      </c>
      <c r="DO146" s="14">
        <f>IFERROR(VLOOKUP($A146,Compens80percent!$A$13:$M$560,12,0),0)</f>
        <v>859.19999999995343</v>
      </c>
      <c r="DP146" s="14">
        <f t="shared" si="518"/>
        <v>0.33140062970052075</v>
      </c>
      <c r="DQ146" s="14">
        <f t="shared" si="519"/>
        <v>26162510.41</v>
      </c>
      <c r="DR146" s="14">
        <f t="shared" si="520"/>
        <v>10288.049709005112</v>
      </c>
      <c r="DS146" s="14">
        <f>IFERROR(VLOOKUP($A146,SpecEd23!$A$21:$Z$550,14,0),0)</f>
        <v>4426051.9628524911</v>
      </c>
      <c r="DT146" s="14">
        <f t="shared" si="521"/>
        <v>1707.1652788368492</v>
      </c>
      <c r="DU146" s="14">
        <f>IFERROR(VLOOKUP($A146,ECFE!$A$16:$AB$347,9,0),0)</f>
        <v>169243.07174280001</v>
      </c>
      <c r="DV146" s="14">
        <f t="shared" si="522"/>
        <v>65.278468980467139</v>
      </c>
      <c r="DW146" s="14">
        <f>IFERROR(VLOOKUP($A146,ParaFY19!$A$21:$Z$543,7,0),0)</f>
        <v>17444</v>
      </c>
      <c r="DX146" s="14">
        <f t="shared" si="523"/>
        <v>6.7282967696650342</v>
      </c>
      <c r="DY146" s="14">
        <f>IFERROR(VLOOKUP($A146,ConEnroll!$A$7:$S$341,13,0),0)</f>
        <v>16776.762500000001</v>
      </c>
      <c r="DZ146" s="14">
        <f t="shared" si="524"/>
        <v>6.4709376825376914</v>
      </c>
      <c r="EA146" s="14">
        <f t="shared" si="458"/>
        <v>203463.83424280002</v>
      </c>
      <c r="EB146" s="14">
        <f t="shared" si="525"/>
        <v>78.47770343266987</v>
      </c>
      <c r="EC146" s="14">
        <f t="shared" si="459"/>
        <v>30791167.007095292</v>
      </c>
      <c r="ED146" s="14">
        <f t="shared" si="526"/>
        <v>11876.410772073827</v>
      </c>
      <c r="EE146" s="62"/>
      <c r="EF146" s="14">
        <f t="shared" si="460"/>
        <v>553.91432530791099</v>
      </c>
      <c r="EG146" s="14">
        <f t="shared" si="461"/>
        <v>54.665741447277242</v>
      </c>
      <c r="EH146" s="14">
        <f t="shared" si="462"/>
        <v>10.55732681560248</v>
      </c>
      <c r="EI146" s="14">
        <f t="shared" si="527"/>
        <v>619.13739357079066</v>
      </c>
      <c r="EJ146" s="37">
        <f t="shared" si="463"/>
        <v>5.4998876970785801E-2</v>
      </c>
      <c r="EK146" s="42"/>
      <c r="EL146" s="14" t="str">
        <f>IFERROR(VLOOKUP($A146,#REF!,27,0),"0")</f>
        <v>0</v>
      </c>
      <c r="EM146" s="14">
        <f t="shared" si="528"/>
        <v>0</v>
      </c>
      <c r="EN146" s="14" t="str">
        <f>IFERROR(VLOOKUP($A146,SpecEd23!#REF!,23,0)," ")</f>
        <v xml:space="preserve"> </v>
      </c>
      <c r="EO146" s="14" t="e">
        <f t="shared" si="529"/>
        <v>#VALUE!</v>
      </c>
      <c r="EP146" s="14">
        <f>IFERROR(VLOOKUP($A146,ECFE!#REF!,24,0),0)</f>
        <v>0</v>
      </c>
      <c r="EQ146" s="14">
        <f t="shared" si="530"/>
        <v>0</v>
      </c>
      <c r="ER146" s="14">
        <f>IFERROR(VLOOKUP($A146,#REF!,30,0),0)</f>
        <v>0</v>
      </c>
      <c r="ES146" s="14">
        <f t="shared" si="531"/>
        <v>0</v>
      </c>
      <c r="ET146" s="14">
        <f>IFERROR(VLOOKUP($A146,#REF!,12,0),0)</f>
        <v>0</v>
      </c>
      <c r="EU146" s="14">
        <f t="shared" si="532"/>
        <v>0</v>
      </c>
      <c r="EV146" s="14">
        <v>0</v>
      </c>
      <c r="EW146" s="14">
        <f t="shared" si="533"/>
        <v>0</v>
      </c>
      <c r="EX146" s="14">
        <f>IFERROR(VLOOKUP($A146,ConEnroll!$A$8:$S$601,16,0),0)</f>
        <v>332</v>
      </c>
      <c r="EY146" s="14">
        <f t="shared" si="534"/>
        <v>0.1280551781431318</v>
      </c>
      <c r="EZ146" s="14">
        <f t="shared" si="535"/>
        <v>332</v>
      </c>
      <c r="FA146" s="14">
        <f t="shared" si="536"/>
        <v>0.1280551781431318</v>
      </c>
      <c r="FB146" s="14" t="e">
        <f t="shared" si="537"/>
        <v>#VALUE!</v>
      </c>
      <c r="FC146" s="14" t="e">
        <f t="shared" si="538"/>
        <v>#VALUE!</v>
      </c>
      <c r="FD146" s="62"/>
      <c r="FE146" s="14">
        <f t="shared" si="464"/>
        <v>10090.767789804308</v>
      </c>
      <c r="FF146" s="14" t="e">
        <f t="shared" si="465"/>
        <v>#VALUE!</v>
      </c>
      <c r="FG146" s="14">
        <f t="shared" si="539"/>
        <v>78.349648254526741</v>
      </c>
      <c r="FH146" s="14" t="e">
        <f t="shared" si="466"/>
        <v>#VALUE!</v>
      </c>
      <c r="FI146" s="37" t="e">
        <f t="shared" si="467"/>
        <v>#VALUE!</v>
      </c>
      <c r="FJ146" s="12"/>
      <c r="FK146" s="14" t="str">
        <f>IFERROR(VLOOKUP($A146,#REF!,27,0),"0")</f>
        <v>0</v>
      </c>
      <c r="FL146" s="14">
        <f t="shared" si="540"/>
        <v>0</v>
      </c>
      <c r="FM146" s="14" t="str">
        <f>IFERROR(VLOOKUP($A146,SpecEd23!$X$22:$Y$610,59,0)," ")</f>
        <v xml:space="preserve"> </v>
      </c>
      <c r="FN146" s="14" t="e">
        <f t="shared" si="541"/>
        <v>#VALUE!</v>
      </c>
      <c r="FO146" s="14">
        <f>IFERROR(VLOOKUP($A146,ECFE!#REF!,26,0),0)</f>
        <v>0</v>
      </c>
      <c r="FP146" s="14">
        <f t="shared" si="542"/>
        <v>0</v>
      </c>
      <c r="FQ146" s="14">
        <f>IFERROR(VLOOKUP($A146,#REF!,16,0),0)</f>
        <v>0</v>
      </c>
      <c r="FR146" s="14">
        <f t="shared" si="543"/>
        <v>0</v>
      </c>
      <c r="FS146" s="14">
        <f>IFERROR(VLOOKUP($A146,#REF!,12,0),0)</f>
        <v>0</v>
      </c>
      <c r="FT146" s="14">
        <f t="shared" si="544"/>
        <v>0</v>
      </c>
      <c r="FU146" s="14">
        <v>0</v>
      </c>
      <c r="FV146" s="14">
        <f t="shared" si="545"/>
        <v>0</v>
      </c>
      <c r="FW146" s="14">
        <f>IFERROR(VLOOKUP($A146,ConEnroll!$A$8:$S$601,16,0),0)</f>
        <v>332</v>
      </c>
      <c r="FX146" s="14">
        <f t="shared" si="546"/>
        <v>0.1280551781431318</v>
      </c>
      <c r="FY146" s="14">
        <f t="shared" si="547"/>
        <v>332</v>
      </c>
      <c r="FZ146" s="14">
        <f t="shared" si="548"/>
        <v>0.1280551781431318</v>
      </c>
      <c r="GA146" s="14" t="e">
        <f t="shared" si="549"/>
        <v>#VALUE!</v>
      </c>
      <c r="GB146" s="14" t="e">
        <f t="shared" si="550"/>
        <v>#VALUE!</v>
      </c>
      <c r="GC146" s="39"/>
      <c r="GD146" s="14">
        <f t="shared" si="468"/>
        <v>-9536.8534644963966</v>
      </c>
      <c r="GE146" s="14" t="e">
        <f t="shared" si="469"/>
        <v>#VALUE!</v>
      </c>
      <c r="GF146" s="14">
        <f t="shared" si="470"/>
        <v>-67.792321438924262</v>
      </c>
      <c r="GG146" s="14" t="e">
        <f t="shared" si="471"/>
        <v>#VALUE!</v>
      </c>
      <c r="GH146" s="37" t="e">
        <f t="shared" si="472"/>
        <v>#VALUE!</v>
      </c>
    </row>
    <row r="147" spans="1:190" ht="12.5" x14ac:dyDescent="0.25">
      <c r="A147" s="67">
        <v>414</v>
      </c>
      <c r="B147" s="35">
        <v>1</v>
      </c>
      <c r="C147" s="14">
        <v>6</v>
      </c>
      <c r="D147" s="14"/>
      <c r="E147" s="14"/>
      <c r="F147" s="35" t="s">
        <v>2499</v>
      </c>
      <c r="G147" s="41"/>
      <c r="H147" s="14">
        <f>IFERROR(VLOOKUP($A147,BaseFY22!$A$7:$AK$528,6,0),0)</f>
        <v>458</v>
      </c>
      <c r="I147" s="14">
        <f>IFERROR(VLOOKUP($A147,BaseFY22!$A$7:$AK$528,28,0),0)</f>
        <v>4347911</v>
      </c>
      <c r="J147" s="14">
        <f t="shared" si="473"/>
        <v>9493.255458515283</v>
      </c>
      <c r="K147" s="14">
        <f>IFERROR(VLOOKUP($A147,SpecEd22!$A$21:$BB$605,24,0)," ")</f>
        <v>525797.11014148977</v>
      </c>
      <c r="L147" s="14">
        <f t="shared" si="474"/>
        <v>1148.0286247630781</v>
      </c>
      <c r="M147" s="14">
        <f>IFERROR(VLOOKUP($A147,ECFE!$A$16:$AB$347,7,0),0)</f>
        <v>22656.149999999998</v>
      </c>
      <c r="N147" s="14">
        <f t="shared" si="441"/>
        <v>49.46757641921397</v>
      </c>
      <c r="O147" s="14">
        <v>0</v>
      </c>
      <c r="P147" s="14">
        <f t="shared" si="441"/>
        <v>0</v>
      </c>
      <c r="Q147" s="14">
        <f>IFERROR(VLOOKUP($A147,ConEnroll!$A$7:$S$337,10,0),0)</f>
        <v>4299.05</v>
      </c>
      <c r="R147" s="14">
        <f t="shared" si="475"/>
        <v>9.386572052401748</v>
      </c>
      <c r="S147" s="14">
        <f t="shared" si="442"/>
        <v>26955.199999999997</v>
      </c>
      <c r="T147" s="14">
        <f t="shared" si="476"/>
        <v>58.854148471615716</v>
      </c>
      <c r="U147" s="14">
        <f t="shared" si="443"/>
        <v>4900663.3101414898</v>
      </c>
      <c r="V147" s="14">
        <f t="shared" si="477"/>
        <v>10700.138231749977</v>
      </c>
      <c r="W147" s="42"/>
      <c r="X147" s="14">
        <f>IFERROR(VLOOKUP($A147,HouseFY22!$A$6:$AJ$528,28,0),0)</f>
        <v>4421829</v>
      </c>
      <c r="Y147" s="14">
        <f t="shared" si="478"/>
        <v>9654.6484716157211</v>
      </c>
      <c r="Z147" s="14">
        <f>IFERROR(VLOOKUP($A147,Compens80percent!$A$13:$M$560,12,0),0)</f>
        <v>0</v>
      </c>
      <c r="AA147" s="14">
        <f t="shared" si="478"/>
        <v>0</v>
      </c>
      <c r="AB147" s="14">
        <f t="shared" si="479"/>
        <v>4421829</v>
      </c>
      <c r="AC147" s="14">
        <f t="shared" si="478"/>
        <v>9654.6484716157211</v>
      </c>
      <c r="AD147" s="14">
        <f>IFERROR(VLOOKUP(A147,SpecEd22!$A$21:$Z$550,14,0),0)</f>
        <v>529880.98752361129</v>
      </c>
      <c r="AE147" s="14">
        <f t="shared" si="480"/>
        <v>1156.9453876061382</v>
      </c>
      <c r="AF147" s="14">
        <f>IFERROR(VLOOKUP($A147,ECFE!$A$16:$AB$348,8,0),0)</f>
        <v>23109.273000000001</v>
      </c>
      <c r="AG147" s="14">
        <f t="shared" si="481"/>
        <v>50.456927947598253</v>
      </c>
      <c r="AH147" s="14">
        <f>IFERROR(VLOOKUP(A147,ParaFY19!$A$21:$Z$543,7,0),0)</f>
        <v>2940</v>
      </c>
      <c r="AI147" s="14">
        <f t="shared" si="482"/>
        <v>6.4192139737991267</v>
      </c>
      <c r="AJ147" s="14">
        <f>IFERROR(VLOOKUP(A147,ConEnroll!$A$7:$S$341,13,0),0)</f>
        <v>5373.8125</v>
      </c>
      <c r="AK147" s="14">
        <f t="shared" si="483"/>
        <v>11.733215065502183</v>
      </c>
      <c r="AL147" s="14">
        <f t="shared" si="551"/>
        <v>31423.085500000001</v>
      </c>
      <c r="AM147" s="14">
        <f t="shared" si="484"/>
        <v>68.60935698689957</v>
      </c>
      <c r="AN147" s="14">
        <f t="shared" si="485"/>
        <v>4983133.0730236117</v>
      </c>
      <c r="AO147" s="14">
        <f t="shared" si="486"/>
        <v>10880.20321620876</v>
      </c>
      <c r="AP147" s="62"/>
      <c r="AQ147" s="14">
        <f t="shared" si="552"/>
        <v>161.39301310043811</v>
      </c>
      <c r="AR147" s="14">
        <f t="shared" si="444"/>
        <v>8.9167628430600416</v>
      </c>
      <c r="AS147" s="14">
        <f t="shared" si="445"/>
        <v>9.7552085152838544</v>
      </c>
      <c r="AT147" s="14">
        <f t="shared" si="487"/>
        <v>180.06498445878202</v>
      </c>
      <c r="AU147" s="37">
        <f t="shared" si="446"/>
        <v>1.6828285818260208E-2</v>
      </c>
      <c r="AV147" s="42"/>
      <c r="AW147" s="14" t="str">
        <f>IFERROR(VLOOKUP($A147,#REF!,27,0),"0")</f>
        <v>0</v>
      </c>
      <c r="AX147" s="14">
        <f t="shared" si="488"/>
        <v>0</v>
      </c>
      <c r="AY147" s="14" t="str">
        <f>IFERROR(VLOOKUP($A147,SpecEd22!#REF!,23,0)," ")</f>
        <v xml:space="preserve"> </v>
      </c>
      <c r="AZ147" s="14" t="e">
        <f t="shared" si="489"/>
        <v>#VALUE!</v>
      </c>
      <c r="BA147" s="14">
        <f>IFERROR(VLOOKUP($A147,ECFE!#REF!,23,0),0)</f>
        <v>0</v>
      </c>
      <c r="BB147" s="14">
        <f t="shared" si="490"/>
        <v>0</v>
      </c>
      <c r="BC147" s="14">
        <f>IFERROR(VLOOKUP($A147,#REF!,17,0),0)</f>
        <v>0</v>
      </c>
      <c r="BD147" s="14">
        <f t="shared" si="491"/>
        <v>0</v>
      </c>
      <c r="BE147" s="14">
        <f>IFERROR(VLOOKUP($A147,#REF!,9,0),0)</f>
        <v>0</v>
      </c>
      <c r="BF147" s="14">
        <f t="shared" si="492"/>
        <v>0</v>
      </c>
      <c r="BG147" s="14">
        <v>0</v>
      </c>
      <c r="BH147" s="14">
        <f t="shared" si="493"/>
        <v>0</v>
      </c>
      <c r="BI147" s="14">
        <f>IFERROR(VLOOKUP($A147,ConEnroll!$A$8:$S$601,15,0),0)</f>
        <v>-81</v>
      </c>
      <c r="BJ147" s="14">
        <f t="shared" si="494"/>
        <v>-0.17685589519650655</v>
      </c>
      <c r="BK147" s="14">
        <f t="shared" si="495"/>
        <v>-81</v>
      </c>
      <c r="BL147" s="14">
        <f t="shared" si="496"/>
        <v>-0.17685589519650655</v>
      </c>
      <c r="BM147" s="14" t="e">
        <f t="shared" si="497"/>
        <v>#VALUE!</v>
      </c>
      <c r="BN147" s="14" t="e">
        <f t="shared" si="498"/>
        <v>#VALUE!</v>
      </c>
      <c r="BO147" s="42"/>
      <c r="BP147" s="14">
        <f t="shared" si="447"/>
        <v>9654.6484716157211</v>
      </c>
      <c r="BQ147" s="14" t="e">
        <f t="shared" si="448"/>
        <v>#VALUE!</v>
      </c>
      <c r="BR147" s="14">
        <f t="shared" si="499"/>
        <v>68.786212882096081</v>
      </c>
      <c r="BS147" s="14" t="e">
        <f t="shared" si="449"/>
        <v>#VALUE!</v>
      </c>
      <c r="BT147" s="37" t="e">
        <f t="shared" si="450"/>
        <v>#VALUE!</v>
      </c>
      <c r="BU147" s="41"/>
      <c r="BV147" s="14" t="str">
        <f>IFERROR(VLOOKUP($A147,#REF!,27,0),"0")</f>
        <v>0</v>
      </c>
      <c r="BW147" s="14">
        <f t="shared" si="500"/>
        <v>0</v>
      </c>
      <c r="BX147" s="14" t="str">
        <f>IFERROR(VLOOKUP($A147,SpecEd22!$Z$22:$AV$606,59,0)," ")</f>
        <v xml:space="preserve"> </v>
      </c>
      <c r="BY147" s="14" t="e">
        <f t="shared" si="501"/>
        <v>#VALUE!</v>
      </c>
      <c r="BZ147" s="14">
        <f>IFERROR(VLOOKUP($A147,ECFE!#REF!,25,0),0)</f>
        <v>0</v>
      </c>
      <c r="CA147" s="14">
        <f t="shared" si="502"/>
        <v>0</v>
      </c>
      <c r="CB147" s="14">
        <f>IFERROR(VLOOKUP($A147,#REF!,17,0),0)</f>
        <v>0</v>
      </c>
      <c r="CC147" s="14">
        <f t="shared" si="503"/>
        <v>0</v>
      </c>
      <c r="CD147" s="14">
        <f>IFERROR(VLOOKUP($A147,#REF!,9,0),0)</f>
        <v>0</v>
      </c>
      <c r="CE147" s="14">
        <f t="shared" si="504"/>
        <v>0</v>
      </c>
      <c r="CF147" s="14">
        <v>0</v>
      </c>
      <c r="CG147" s="14">
        <f t="shared" si="505"/>
        <v>0</v>
      </c>
      <c r="CH147" s="14">
        <f>IFERROR(VLOOKUP($A147,ConEnroll!$A$8:$S$601,15,0),0)</f>
        <v>-81</v>
      </c>
      <c r="CI147" s="14">
        <f t="shared" si="506"/>
        <v>-0.17685589519650655</v>
      </c>
      <c r="CJ147" s="14">
        <f t="shared" si="507"/>
        <v>-81</v>
      </c>
      <c r="CK147" s="14">
        <f t="shared" si="508"/>
        <v>-0.17685589519650655</v>
      </c>
      <c r="CL147" s="14" t="e">
        <f t="shared" si="509"/>
        <v>#VALUE!</v>
      </c>
      <c r="CM147" s="14" t="e">
        <f t="shared" si="510"/>
        <v>#VALUE!</v>
      </c>
      <c r="CN147" s="42"/>
      <c r="CO147" s="14">
        <f t="shared" si="451"/>
        <v>-9493.255458515283</v>
      </c>
      <c r="CP147" s="14" t="e">
        <f t="shared" si="452"/>
        <v>#VALUE!</v>
      </c>
      <c r="CQ147" s="14">
        <f t="shared" si="453"/>
        <v>-59.031004366812219</v>
      </c>
      <c r="CR147" s="14" t="e">
        <f t="shared" si="454"/>
        <v>#VALUE!</v>
      </c>
      <c r="CS147" s="37" t="e">
        <f t="shared" si="455"/>
        <v>#VALUE!</v>
      </c>
      <c r="CT147" s="239"/>
      <c r="CU147" s="239"/>
      <c r="CV147" s="468"/>
      <c r="CW147" s="14">
        <f>IFERROR(VLOOKUP($A147,BaseFY23!$A$7:$AK$527,6,0),0)</f>
        <v>451.72973000000002</v>
      </c>
      <c r="CX147" s="14">
        <f>IFERROR(VLOOKUP($A147,BaseFY23!$A$7:$AN$528,28,0),0)</f>
        <v>4319619.5</v>
      </c>
      <c r="CY147" s="14">
        <f t="shared" si="511"/>
        <v>9562.3980737331585</v>
      </c>
      <c r="CZ147" s="14">
        <f>IFERROR(VLOOKUP($A147,SpecEd23!$A$21:$BB$605,23,0)," ")</f>
        <v>517643.87819960376</v>
      </c>
      <c r="DA147" s="14">
        <f t="shared" si="512"/>
        <v>1145.915010286358</v>
      </c>
      <c r="DB147" s="14">
        <f>IFERROR(VLOOKUP($A147,ECFE!$A$16:$AB$347,7,0),0)</f>
        <v>22656.149999999998</v>
      </c>
      <c r="DC147" s="14">
        <f t="shared" si="513"/>
        <v>50.154214999309424</v>
      </c>
      <c r="DD147" s="14">
        <v>0</v>
      </c>
      <c r="DE147" s="14">
        <f t="shared" si="514"/>
        <v>0</v>
      </c>
      <c r="DF147" s="14">
        <f>IFERROR(VLOOKUP($A147,ConEnroll!$A$7:$S$338,10,0),0)</f>
        <v>4299.05</v>
      </c>
      <c r="DG147" s="14">
        <f t="shared" si="515"/>
        <v>9.5168631030771422</v>
      </c>
      <c r="DH147" s="14">
        <f t="shared" si="456"/>
        <v>26955.199999999997</v>
      </c>
      <c r="DI147" s="14">
        <f t="shared" si="516"/>
        <v>59.671078102386566</v>
      </c>
      <c r="DJ147" s="14">
        <f t="shared" si="457"/>
        <v>4864218.5781996036</v>
      </c>
      <c r="DK147" s="14">
        <f t="shared" si="517"/>
        <v>10767.984162121902</v>
      </c>
      <c r="DL147" s="42"/>
      <c r="DM147" s="14">
        <f>IFERROR(VLOOKUP($A147,HouseFY23!$A$7:$AJ$528,28,0),0)</f>
        <v>4466253.5</v>
      </c>
      <c r="DN147" s="14">
        <f t="shared" si="518"/>
        <v>9887.0036736346756</v>
      </c>
      <c r="DO147" s="14">
        <f>IFERROR(VLOOKUP($A147,Compens80percent!$A$13:$M$560,12,0),0)</f>
        <v>0</v>
      </c>
      <c r="DP147" s="14">
        <f t="shared" si="518"/>
        <v>0</v>
      </c>
      <c r="DQ147" s="14">
        <f t="shared" si="519"/>
        <v>4466253.5</v>
      </c>
      <c r="DR147" s="14">
        <f t="shared" si="520"/>
        <v>9751.6451965065498</v>
      </c>
      <c r="DS147" s="14">
        <f>IFERROR(VLOOKUP($A147,SpecEd23!$A$21:$Z$550,14,0),0)</f>
        <v>527002.81822087115</v>
      </c>
      <c r="DT147" s="14">
        <f t="shared" si="521"/>
        <v>1166.6330179792928</v>
      </c>
      <c r="DU147" s="14">
        <f>IFERROR(VLOOKUP($A147,ECFE!$A$16:$AB$347,9,0),0)</f>
        <v>23571.458460000002</v>
      </c>
      <c r="DV147" s="14">
        <f t="shared" si="522"/>
        <v>52.180445285281536</v>
      </c>
      <c r="DW147" s="14">
        <f>IFERROR(VLOOKUP($A147,ParaFY19!$A$21:$Z$543,7,0),0)</f>
        <v>2940</v>
      </c>
      <c r="DX147" s="14">
        <f t="shared" si="523"/>
        <v>6.5083163775826751</v>
      </c>
      <c r="DY147" s="14">
        <f>IFERROR(VLOOKUP($A147,ConEnroll!$A$7:$S$341,13,0),0)</f>
        <v>5373.8125</v>
      </c>
      <c r="DZ147" s="14">
        <f t="shared" si="524"/>
        <v>11.896078878846428</v>
      </c>
      <c r="EA147" s="14">
        <f t="shared" si="458"/>
        <v>31885.270960000002</v>
      </c>
      <c r="EB147" s="14">
        <f t="shared" si="525"/>
        <v>70.584840541710633</v>
      </c>
      <c r="EC147" s="14">
        <f t="shared" si="459"/>
        <v>5025141.5891808709</v>
      </c>
      <c r="ED147" s="14">
        <f t="shared" si="526"/>
        <v>11124.221532155678</v>
      </c>
      <c r="EE147" s="62"/>
      <c r="EF147" s="14">
        <f t="shared" si="460"/>
        <v>324.60559990151705</v>
      </c>
      <c r="EG147" s="14">
        <f t="shared" si="461"/>
        <v>20.718007692934862</v>
      </c>
      <c r="EH147" s="14">
        <f t="shared" si="462"/>
        <v>10.913762439324067</v>
      </c>
      <c r="EI147" s="14">
        <f t="shared" si="527"/>
        <v>356.23737003377596</v>
      </c>
      <c r="EJ147" s="37">
        <f t="shared" si="463"/>
        <v>3.3083013930025787E-2</v>
      </c>
      <c r="EK147" s="42"/>
      <c r="EL147" s="14" t="str">
        <f>IFERROR(VLOOKUP($A147,#REF!,27,0),"0")</f>
        <v>0</v>
      </c>
      <c r="EM147" s="14">
        <f t="shared" si="528"/>
        <v>0</v>
      </c>
      <c r="EN147" s="14" t="str">
        <f>IFERROR(VLOOKUP($A147,SpecEd23!#REF!,23,0)," ")</f>
        <v xml:space="preserve"> </v>
      </c>
      <c r="EO147" s="14" t="e">
        <f t="shared" si="529"/>
        <v>#VALUE!</v>
      </c>
      <c r="EP147" s="14">
        <f>IFERROR(VLOOKUP($A147,ECFE!#REF!,24,0),0)</f>
        <v>0</v>
      </c>
      <c r="EQ147" s="14">
        <f t="shared" si="530"/>
        <v>0</v>
      </c>
      <c r="ER147" s="14">
        <f>IFERROR(VLOOKUP($A147,#REF!,30,0),0)</f>
        <v>0</v>
      </c>
      <c r="ES147" s="14">
        <f t="shared" si="531"/>
        <v>0</v>
      </c>
      <c r="ET147" s="14">
        <f>IFERROR(VLOOKUP($A147,#REF!,12,0),0)</f>
        <v>0</v>
      </c>
      <c r="EU147" s="14">
        <f t="shared" si="532"/>
        <v>0</v>
      </c>
      <c r="EV147" s="14">
        <v>0</v>
      </c>
      <c r="EW147" s="14">
        <f t="shared" si="533"/>
        <v>0</v>
      </c>
      <c r="EX147" s="14">
        <f>IFERROR(VLOOKUP($A147,ConEnroll!$A$8:$S$601,16,0),0)</f>
        <v>333</v>
      </c>
      <c r="EY147" s="14">
        <f t="shared" si="534"/>
        <v>0.73716644684864996</v>
      </c>
      <c r="EZ147" s="14">
        <f t="shared" si="535"/>
        <v>333</v>
      </c>
      <c r="FA147" s="14">
        <f t="shared" si="536"/>
        <v>0.73716644684864996</v>
      </c>
      <c r="FB147" s="14" t="e">
        <f t="shared" si="537"/>
        <v>#VALUE!</v>
      </c>
      <c r="FC147" s="14" t="e">
        <f t="shared" si="538"/>
        <v>#VALUE!</v>
      </c>
      <c r="FD147" s="62"/>
      <c r="FE147" s="14">
        <f t="shared" si="464"/>
        <v>9887.0036736346756</v>
      </c>
      <c r="FF147" s="14" t="e">
        <f t="shared" si="465"/>
        <v>#VALUE!</v>
      </c>
      <c r="FG147" s="14">
        <f t="shared" si="539"/>
        <v>69.847674094861986</v>
      </c>
      <c r="FH147" s="14" t="e">
        <f t="shared" si="466"/>
        <v>#VALUE!</v>
      </c>
      <c r="FI147" s="37" t="e">
        <f t="shared" si="467"/>
        <v>#VALUE!</v>
      </c>
      <c r="FJ147" s="12"/>
      <c r="FK147" s="14" t="str">
        <f>IFERROR(VLOOKUP($A147,#REF!,27,0),"0")</f>
        <v>0</v>
      </c>
      <c r="FL147" s="14">
        <f t="shared" si="540"/>
        <v>0</v>
      </c>
      <c r="FM147" s="14" t="str">
        <f>IFERROR(VLOOKUP($A147,SpecEd23!$X$22:$Y$610,59,0)," ")</f>
        <v xml:space="preserve"> </v>
      </c>
      <c r="FN147" s="14" t="e">
        <f t="shared" si="541"/>
        <v>#VALUE!</v>
      </c>
      <c r="FO147" s="14">
        <f>IFERROR(VLOOKUP($A147,ECFE!#REF!,26,0),0)</f>
        <v>0</v>
      </c>
      <c r="FP147" s="14">
        <f t="shared" si="542"/>
        <v>0</v>
      </c>
      <c r="FQ147" s="14">
        <f>IFERROR(VLOOKUP($A147,#REF!,16,0),0)</f>
        <v>0</v>
      </c>
      <c r="FR147" s="14">
        <f t="shared" si="543"/>
        <v>0</v>
      </c>
      <c r="FS147" s="14">
        <f>IFERROR(VLOOKUP($A147,#REF!,12,0),0)</f>
        <v>0</v>
      </c>
      <c r="FT147" s="14">
        <f t="shared" si="544"/>
        <v>0</v>
      </c>
      <c r="FU147" s="14">
        <v>0</v>
      </c>
      <c r="FV147" s="14">
        <f t="shared" si="545"/>
        <v>0</v>
      </c>
      <c r="FW147" s="14">
        <f>IFERROR(VLOOKUP($A147,ConEnroll!$A$8:$S$601,16,0),0)</f>
        <v>333</v>
      </c>
      <c r="FX147" s="14">
        <f t="shared" si="546"/>
        <v>0.73716644684864996</v>
      </c>
      <c r="FY147" s="14">
        <f t="shared" si="547"/>
        <v>333</v>
      </c>
      <c r="FZ147" s="14">
        <f t="shared" si="548"/>
        <v>0.73716644684864996</v>
      </c>
      <c r="GA147" s="14" t="e">
        <f t="shared" si="549"/>
        <v>#VALUE!</v>
      </c>
      <c r="GB147" s="14" t="e">
        <f t="shared" si="550"/>
        <v>#VALUE!</v>
      </c>
      <c r="GC147" s="39"/>
      <c r="GD147" s="14">
        <f t="shared" si="468"/>
        <v>-9562.3980737331585</v>
      </c>
      <c r="GE147" s="14" t="e">
        <f t="shared" si="469"/>
        <v>#VALUE!</v>
      </c>
      <c r="GF147" s="14">
        <f t="shared" si="470"/>
        <v>-58.933911655537919</v>
      </c>
      <c r="GG147" s="14" t="e">
        <f t="shared" si="471"/>
        <v>#VALUE!</v>
      </c>
      <c r="GH147" s="37" t="e">
        <f t="shared" si="472"/>
        <v>#VALUE!</v>
      </c>
    </row>
    <row r="148" spans="1:190" ht="12.5" x14ac:dyDescent="0.25">
      <c r="A148" s="67">
        <v>415</v>
      </c>
      <c r="B148" s="35">
        <v>1</v>
      </c>
      <c r="C148" s="14">
        <v>6</v>
      </c>
      <c r="D148" s="14"/>
      <c r="E148" s="14"/>
      <c r="F148" s="35" t="s">
        <v>2500</v>
      </c>
      <c r="G148" s="41"/>
      <c r="H148" s="14">
        <f>IFERROR(VLOOKUP($A148,BaseFY22!$A$7:$AK$528,6,0),0)</f>
        <v>190.2</v>
      </c>
      <c r="I148" s="14">
        <f>IFERROR(VLOOKUP($A148,BaseFY22!$A$7:$AK$528,28,0),0)</f>
        <v>2048755.5</v>
      </c>
      <c r="J148" s="14">
        <f t="shared" si="473"/>
        <v>10771.585173501579</v>
      </c>
      <c r="K148" s="14">
        <f>IFERROR(VLOOKUP($A148,SpecEd22!$A$21:$BB$605,24,0)," ")</f>
        <v>145378.63976873408</v>
      </c>
      <c r="L148" s="14">
        <f t="shared" si="474"/>
        <v>764.34616071889639</v>
      </c>
      <c r="M148" s="14">
        <f>IFERROR(VLOOKUP($A148,ECFE!$A$16:$AB$347,7,0),0)</f>
        <v>22656.149999999998</v>
      </c>
      <c r="N148" s="14">
        <f t="shared" si="441"/>
        <v>119.11750788643533</v>
      </c>
      <c r="O148" s="14">
        <v>0</v>
      </c>
      <c r="P148" s="14">
        <f t="shared" si="441"/>
        <v>0</v>
      </c>
      <c r="Q148" s="14">
        <f>IFERROR(VLOOKUP($A148,ConEnroll!$A$7:$S$337,10,0),0)</f>
        <v>0</v>
      </c>
      <c r="R148" s="14">
        <f t="shared" si="475"/>
        <v>0</v>
      </c>
      <c r="S148" s="14">
        <f t="shared" si="442"/>
        <v>22656.149999999998</v>
      </c>
      <c r="T148" s="14">
        <f t="shared" si="476"/>
        <v>119.11750788643533</v>
      </c>
      <c r="U148" s="14">
        <f t="shared" si="443"/>
        <v>2216790.289768734</v>
      </c>
      <c r="V148" s="14">
        <f t="shared" si="477"/>
        <v>11655.048842106909</v>
      </c>
      <c r="W148" s="42"/>
      <c r="X148" s="14">
        <f>IFERROR(VLOOKUP($A148,HouseFY22!$A$6:$AJ$528,28,0),0)</f>
        <v>2088291.5</v>
      </c>
      <c r="Y148" s="14">
        <f t="shared" si="478"/>
        <v>10979.450578338592</v>
      </c>
      <c r="Z148" s="14">
        <f>IFERROR(VLOOKUP($A148,Compens80percent!$A$13:$M$560,12,0),0)</f>
        <v>0</v>
      </c>
      <c r="AA148" s="14">
        <f t="shared" si="478"/>
        <v>0</v>
      </c>
      <c r="AB148" s="14">
        <f t="shared" si="479"/>
        <v>2088291.5</v>
      </c>
      <c r="AC148" s="14">
        <f t="shared" si="478"/>
        <v>10979.450578338592</v>
      </c>
      <c r="AD148" s="14">
        <f>IFERROR(VLOOKUP(A148,SpecEd22!$A$21:$Z$550,14,0),0)</f>
        <v>149464.40879413698</v>
      </c>
      <c r="AE148" s="14">
        <f t="shared" si="480"/>
        <v>785.8275961836855</v>
      </c>
      <c r="AF148" s="14">
        <f>IFERROR(VLOOKUP($A148,ECFE!$A$16:$AB$348,8,0),0)</f>
        <v>23109.273000000001</v>
      </c>
      <c r="AG148" s="14">
        <f t="shared" si="481"/>
        <v>121.49985804416406</v>
      </c>
      <c r="AH148" s="14">
        <f>IFERROR(VLOOKUP(A148,ParaFY19!$A$21:$Z$543,7,0),0)</f>
        <v>1176</v>
      </c>
      <c r="AI148" s="14">
        <f t="shared" si="482"/>
        <v>6.1829652996845432</v>
      </c>
      <c r="AJ148" s="14">
        <f>IFERROR(VLOOKUP(A148,ConEnroll!$A$7:$S$341,13,0),0)</f>
        <v>0</v>
      </c>
      <c r="AK148" s="14">
        <f t="shared" si="483"/>
        <v>0</v>
      </c>
      <c r="AL148" s="14">
        <f t="shared" si="551"/>
        <v>24285.273000000001</v>
      </c>
      <c r="AM148" s="14">
        <f t="shared" si="484"/>
        <v>127.6828233438486</v>
      </c>
      <c r="AN148" s="14">
        <f t="shared" si="485"/>
        <v>2262041.1817941372</v>
      </c>
      <c r="AO148" s="14">
        <f t="shared" si="486"/>
        <v>11892.960997866126</v>
      </c>
      <c r="AP148" s="62"/>
      <c r="AQ148" s="14">
        <f t="shared" si="552"/>
        <v>207.86540483701356</v>
      </c>
      <c r="AR148" s="14">
        <f t="shared" si="444"/>
        <v>21.481435464789115</v>
      </c>
      <c r="AS148" s="14">
        <f t="shared" si="445"/>
        <v>8.5653154574132628</v>
      </c>
      <c r="AT148" s="14">
        <f t="shared" si="487"/>
        <v>237.91215575921592</v>
      </c>
      <c r="AU148" s="37">
        <f t="shared" si="446"/>
        <v>2.0412797833990717E-2</v>
      </c>
      <c r="AV148" s="42"/>
      <c r="AW148" s="14" t="str">
        <f>IFERROR(VLOOKUP($A148,#REF!,27,0),"0")</f>
        <v>0</v>
      </c>
      <c r="AX148" s="14">
        <f t="shared" si="488"/>
        <v>0</v>
      </c>
      <c r="AY148" s="14" t="str">
        <f>IFERROR(VLOOKUP($A148,SpecEd22!#REF!,23,0)," ")</f>
        <v xml:space="preserve"> </v>
      </c>
      <c r="AZ148" s="14" t="e">
        <f t="shared" si="489"/>
        <v>#VALUE!</v>
      </c>
      <c r="BA148" s="14">
        <f>IFERROR(VLOOKUP($A148,ECFE!#REF!,23,0),0)</f>
        <v>0</v>
      </c>
      <c r="BB148" s="14">
        <f t="shared" si="490"/>
        <v>0</v>
      </c>
      <c r="BC148" s="14">
        <f>IFERROR(VLOOKUP($A148,#REF!,17,0),0)</f>
        <v>0</v>
      </c>
      <c r="BD148" s="14">
        <f t="shared" si="491"/>
        <v>0</v>
      </c>
      <c r="BE148" s="14">
        <f>IFERROR(VLOOKUP($A148,#REF!,9,0),0)</f>
        <v>0</v>
      </c>
      <c r="BF148" s="14">
        <f t="shared" si="492"/>
        <v>0</v>
      </c>
      <c r="BG148" s="14">
        <v>0</v>
      </c>
      <c r="BH148" s="14">
        <f t="shared" si="493"/>
        <v>0</v>
      </c>
      <c r="BI148" s="14">
        <f>IFERROR(VLOOKUP($A148,ConEnroll!$A$8:$S$601,15,0),0)</f>
        <v>0</v>
      </c>
      <c r="BJ148" s="14">
        <f t="shared" si="494"/>
        <v>0</v>
      </c>
      <c r="BK148" s="14">
        <f t="shared" si="495"/>
        <v>0</v>
      </c>
      <c r="BL148" s="14">
        <f t="shared" si="496"/>
        <v>0</v>
      </c>
      <c r="BM148" s="14" t="e">
        <f t="shared" si="497"/>
        <v>#VALUE!</v>
      </c>
      <c r="BN148" s="14" t="e">
        <f t="shared" si="498"/>
        <v>#VALUE!</v>
      </c>
      <c r="BO148" s="42"/>
      <c r="BP148" s="14">
        <f t="shared" si="447"/>
        <v>10979.450578338592</v>
      </c>
      <c r="BQ148" s="14" t="e">
        <f t="shared" si="448"/>
        <v>#VALUE!</v>
      </c>
      <c r="BR148" s="14">
        <f t="shared" si="499"/>
        <v>127.6828233438486</v>
      </c>
      <c r="BS148" s="14" t="e">
        <f t="shared" si="449"/>
        <v>#VALUE!</v>
      </c>
      <c r="BT148" s="37" t="e">
        <f t="shared" si="450"/>
        <v>#VALUE!</v>
      </c>
      <c r="BU148" s="41"/>
      <c r="BV148" s="14" t="str">
        <f>IFERROR(VLOOKUP($A148,#REF!,27,0),"0")</f>
        <v>0</v>
      </c>
      <c r="BW148" s="14">
        <f t="shared" si="500"/>
        <v>0</v>
      </c>
      <c r="BX148" s="14" t="str">
        <f>IFERROR(VLOOKUP($A148,SpecEd22!$Z$22:$AV$606,59,0)," ")</f>
        <v xml:space="preserve"> </v>
      </c>
      <c r="BY148" s="14" t="e">
        <f t="shared" si="501"/>
        <v>#VALUE!</v>
      </c>
      <c r="BZ148" s="14">
        <f>IFERROR(VLOOKUP($A148,ECFE!#REF!,25,0),0)</f>
        <v>0</v>
      </c>
      <c r="CA148" s="14">
        <f t="shared" si="502"/>
        <v>0</v>
      </c>
      <c r="CB148" s="14">
        <f>IFERROR(VLOOKUP($A148,#REF!,17,0),0)</f>
        <v>0</v>
      </c>
      <c r="CC148" s="14">
        <f t="shared" si="503"/>
        <v>0</v>
      </c>
      <c r="CD148" s="14">
        <f>IFERROR(VLOOKUP($A148,#REF!,9,0),0)</f>
        <v>0</v>
      </c>
      <c r="CE148" s="14">
        <f t="shared" si="504"/>
        <v>0</v>
      </c>
      <c r="CF148" s="14">
        <v>0</v>
      </c>
      <c r="CG148" s="14">
        <f t="shared" si="505"/>
        <v>0</v>
      </c>
      <c r="CH148" s="14">
        <f>IFERROR(VLOOKUP($A148,ConEnroll!$A$8:$S$601,15,0),0)</f>
        <v>0</v>
      </c>
      <c r="CI148" s="14">
        <f t="shared" si="506"/>
        <v>0</v>
      </c>
      <c r="CJ148" s="14">
        <f t="shared" si="507"/>
        <v>0</v>
      </c>
      <c r="CK148" s="14">
        <f t="shared" si="508"/>
        <v>0</v>
      </c>
      <c r="CL148" s="14" t="e">
        <f t="shared" si="509"/>
        <v>#VALUE!</v>
      </c>
      <c r="CM148" s="14" t="e">
        <f t="shared" si="510"/>
        <v>#VALUE!</v>
      </c>
      <c r="CN148" s="42"/>
      <c r="CO148" s="14">
        <f t="shared" si="451"/>
        <v>-10771.585173501579</v>
      </c>
      <c r="CP148" s="14" t="e">
        <f t="shared" si="452"/>
        <v>#VALUE!</v>
      </c>
      <c r="CQ148" s="14">
        <f t="shared" si="453"/>
        <v>-119.11750788643533</v>
      </c>
      <c r="CR148" s="14" t="e">
        <f t="shared" si="454"/>
        <v>#VALUE!</v>
      </c>
      <c r="CS148" s="37" t="e">
        <f t="shared" si="455"/>
        <v>#VALUE!</v>
      </c>
      <c r="CT148" s="239"/>
      <c r="CU148" s="239"/>
      <c r="CV148" s="468"/>
      <c r="CW148" s="14">
        <f>IFERROR(VLOOKUP($A148,BaseFY23!$A$7:$AK$527,6,0),0)</f>
        <v>186.99773999999999</v>
      </c>
      <c r="CX148" s="14">
        <f>IFERROR(VLOOKUP($A148,BaseFY23!$A$7:$AN$528,28,0),0)</f>
        <v>2021961.5</v>
      </c>
      <c r="CY148" s="14">
        <f t="shared" si="511"/>
        <v>10812.759020510088</v>
      </c>
      <c r="CZ148" s="14">
        <f>IFERROR(VLOOKUP($A148,SpecEd23!$A$21:$BB$605,23,0)," ")</f>
        <v>161546.55513205478</v>
      </c>
      <c r="DA148" s="14">
        <f t="shared" si="512"/>
        <v>863.89576222715198</v>
      </c>
      <c r="DB148" s="14">
        <f>IFERROR(VLOOKUP($A148,ECFE!$A$16:$AB$347,7,0),0)</f>
        <v>22656.149999999998</v>
      </c>
      <c r="DC148" s="14">
        <f t="shared" si="513"/>
        <v>121.15734660750445</v>
      </c>
      <c r="DD148" s="14">
        <v>0</v>
      </c>
      <c r="DE148" s="14">
        <f t="shared" si="514"/>
        <v>0</v>
      </c>
      <c r="DF148" s="14">
        <f>IFERROR(VLOOKUP($A148,ConEnroll!$A$7:$S$338,10,0),0)</f>
        <v>0</v>
      </c>
      <c r="DG148" s="14">
        <f t="shared" si="515"/>
        <v>0</v>
      </c>
      <c r="DH148" s="14">
        <f t="shared" si="456"/>
        <v>22656.149999999998</v>
      </c>
      <c r="DI148" s="14">
        <f t="shared" si="516"/>
        <v>121.15734660750445</v>
      </c>
      <c r="DJ148" s="14">
        <f t="shared" si="457"/>
        <v>2206164.2051320546</v>
      </c>
      <c r="DK148" s="14">
        <f t="shared" si="517"/>
        <v>11797.812129344744</v>
      </c>
      <c r="DL148" s="42"/>
      <c r="DM148" s="14">
        <f>IFERROR(VLOOKUP($A148,HouseFY23!$A$7:$AJ$528,28,0),0)</f>
        <v>2092813.5</v>
      </c>
      <c r="DN148" s="14">
        <f t="shared" si="518"/>
        <v>11191.651300170794</v>
      </c>
      <c r="DO148" s="14">
        <f>IFERROR(VLOOKUP($A148,Compens80percent!$A$13:$M$560,12,0),0)</f>
        <v>0</v>
      </c>
      <c r="DP148" s="14">
        <f t="shared" si="518"/>
        <v>0</v>
      </c>
      <c r="DQ148" s="14">
        <f t="shared" si="519"/>
        <v>2092813.5</v>
      </c>
      <c r="DR148" s="14">
        <f t="shared" si="520"/>
        <v>11003.225552050473</v>
      </c>
      <c r="DS148" s="14">
        <f>IFERROR(VLOOKUP($A148,SpecEd23!$A$21:$Z$550,14,0),0)</f>
        <v>171293.41490099276</v>
      </c>
      <c r="DT148" s="14">
        <f t="shared" si="521"/>
        <v>916.01863691503854</v>
      </c>
      <c r="DU148" s="14">
        <f>IFERROR(VLOOKUP($A148,ECFE!$A$16:$AB$347,9,0),0)</f>
        <v>23571.458460000002</v>
      </c>
      <c r="DV148" s="14">
        <f t="shared" si="522"/>
        <v>126.05210341044764</v>
      </c>
      <c r="DW148" s="14">
        <f>IFERROR(VLOOKUP($A148,ParaFY19!$A$21:$Z$543,7,0),0)</f>
        <v>1176</v>
      </c>
      <c r="DX148" s="14">
        <f t="shared" si="523"/>
        <v>6.288846057711714</v>
      </c>
      <c r="DY148" s="14">
        <f>IFERROR(VLOOKUP($A148,ConEnroll!$A$7:$S$341,13,0),0)</f>
        <v>0</v>
      </c>
      <c r="DZ148" s="14">
        <f t="shared" si="524"/>
        <v>0</v>
      </c>
      <c r="EA148" s="14">
        <f t="shared" si="458"/>
        <v>24747.458460000002</v>
      </c>
      <c r="EB148" s="14">
        <f t="shared" si="525"/>
        <v>132.34094946815935</v>
      </c>
      <c r="EC148" s="14">
        <f t="shared" si="459"/>
        <v>2288854.3733609929</v>
      </c>
      <c r="ED148" s="14">
        <f t="shared" si="526"/>
        <v>12240.010886553993</v>
      </c>
      <c r="EE148" s="62"/>
      <c r="EF148" s="14">
        <f t="shared" si="460"/>
        <v>378.89227966070575</v>
      </c>
      <c r="EG148" s="14">
        <f t="shared" si="461"/>
        <v>52.122874687886565</v>
      </c>
      <c r="EH148" s="14">
        <f t="shared" si="462"/>
        <v>11.183602860654901</v>
      </c>
      <c r="EI148" s="14">
        <f t="shared" si="527"/>
        <v>442.19875720924722</v>
      </c>
      <c r="EJ148" s="37">
        <f t="shared" si="463"/>
        <v>3.7481420483833995E-2</v>
      </c>
      <c r="EK148" s="42"/>
      <c r="EL148" s="14" t="str">
        <f>IFERROR(VLOOKUP($A148,#REF!,27,0),"0")</f>
        <v>0</v>
      </c>
      <c r="EM148" s="14">
        <f t="shared" si="528"/>
        <v>0</v>
      </c>
      <c r="EN148" s="14" t="str">
        <f>IFERROR(VLOOKUP($A148,SpecEd23!#REF!,23,0)," ")</f>
        <v xml:space="preserve"> </v>
      </c>
      <c r="EO148" s="14" t="e">
        <f t="shared" si="529"/>
        <v>#VALUE!</v>
      </c>
      <c r="EP148" s="14">
        <f>IFERROR(VLOOKUP($A148,ECFE!#REF!,24,0),0)</f>
        <v>0</v>
      </c>
      <c r="EQ148" s="14">
        <f t="shared" si="530"/>
        <v>0</v>
      </c>
      <c r="ER148" s="14">
        <f>IFERROR(VLOOKUP($A148,#REF!,30,0),0)</f>
        <v>0</v>
      </c>
      <c r="ES148" s="14">
        <f t="shared" si="531"/>
        <v>0</v>
      </c>
      <c r="ET148" s="14">
        <f>IFERROR(VLOOKUP($A148,#REF!,12,0),0)</f>
        <v>0</v>
      </c>
      <c r="EU148" s="14">
        <f t="shared" si="532"/>
        <v>0</v>
      </c>
      <c r="EV148" s="14">
        <v>0</v>
      </c>
      <c r="EW148" s="14">
        <f t="shared" si="533"/>
        <v>0</v>
      </c>
      <c r="EX148" s="14">
        <f>IFERROR(VLOOKUP($A148,ConEnroll!$A$8:$S$601,16,0),0)</f>
        <v>0</v>
      </c>
      <c r="EY148" s="14">
        <f t="shared" si="534"/>
        <v>0</v>
      </c>
      <c r="EZ148" s="14">
        <f t="shared" si="535"/>
        <v>0</v>
      </c>
      <c r="FA148" s="14">
        <f t="shared" si="536"/>
        <v>0</v>
      </c>
      <c r="FB148" s="14" t="e">
        <f t="shared" si="537"/>
        <v>#VALUE!</v>
      </c>
      <c r="FC148" s="14" t="e">
        <f t="shared" si="538"/>
        <v>#VALUE!</v>
      </c>
      <c r="FD148" s="62"/>
      <c r="FE148" s="14">
        <f t="shared" si="464"/>
        <v>11191.651300170794</v>
      </c>
      <c r="FF148" s="14" t="e">
        <f t="shared" si="465"/>
        <v>#VALUE!</v>
      </c>
      <c r="FG148" s="14">
        <f t="shared" si="539"/>
        <v>132.34094946815935</v>
      </c>
      <c r="FH148" s="14" t="e">
        <f t="shared" si="466"/>
        <v>#VALUE!</v>
      </c>
      <c r="FI148" s="37" t="e">
        <f t="shared" si="467"/>
        <v>#VALUE!</v>
      </c>
      <c r="FJ148" s="12"/>
      <c r="FK148" s="14" t="str">
        <f>IFERROR(VLOOKUP($A148,#REF!,27,0),"0")</f>
        <v>0</v>
      </c>
      <c r="FL148" s="14">
        <f t="shared" si="540"/>
        <v>0</v>
      </c>
      <c r="FM148" s="14" t="str">
        <f>IFERROR(VLOOKUP($A148,SpecEd23!$X$22:$Y$610,59,0)," ")</f>
        <v xml:space="preserve"> </v>
      </c>
      <c r="FN148" s="14" t="e">
        <f t="shared" si="541"/>
        <v>#VALUE!</v>
      </c>
      <c r="FO148" s="14">
        <f>IFERROR(VLOOKUP($A148,ECFE!#REF!,26,0),0)</f>
        <v>0</v>
      </c>
      <c r="FP148" s="14">
        <f t="shared" si="542"/>
        <v>0</v>
      </c>
      <c r="FQ148" s="14">
        <f>IFERROR(VLOOKUP($A148,#REF!,16,0),0)</f>
        <v>0</v>
      </c>
      <c r="FR148" s="14">
        <f t="shared" si="543"/>
        <v>0</v>
      </c>
      <c r="FS148" s="14">
        <f>IFERROR(VLOOKUP($A148,#REF!,12,0),0)</f>
        <v>0</v>
      </c>
      <c r="FT148" s="14">
        <f t="shared" si="544"/>
        <v>0</v>
      </c>
      <c r="FU148" s="14">
        <v>0</v>
      </c>
      <c r="FV148" s="14">
        <f t="shared" si="545"/>
        <v>0</v>
      </c>
      <c r="FW148" s="14">
        <f>IFERROR(VLOOKUP($A148,ConEnroll!$A$8:$S$601,16,0),0)</f>
        <v>0</v>
      </c>
      <c r="FX148" s="14">
        <f t="shared" si="546"/>
        <v>0</v>
      </c>
      <c r="FY148" s="14">
        <f t="shared" si="547"/>
        <v>0</v>
      </c>
      <c r="FZ148" s="14">
        <f t="shared" si="548"/>
        <v>0</v>
      </c>
      <c r="GA148" s="14" t="e">
        <f t="shared" si="549"/>
        <v>#VALUE!</v>
      </c>
      <c r="GB148" s="14" t="e">
        <f t="shared" si="550"/>
        <v>#VALUE!</v>
      </c>
      <c r="GC148" s="39"/>
      <c r="GD148" s="14">
        <f t="shared" si="468"/>
        <v>-10812.759020510088</v>
      </c>
      <c r="GE148" s="14" t="e">
        <f t="shared" si="469"/>
        <v>#VALUE!</v>
      </c>
      <c r="GF148" s="14">
        <f t="shared" si="470"/>
        <v>-121.15734660750445</v>
      </c>
      <c r="GG148" s="14" t="e">
        <f t="shared" si="471"/>
        <v>#VALUE!</v>
      </c>
      <c r="GH148" s="37" t="e">
        <f t="shared" si="472"/>
        <v>#VALUE!</v>
      </c>
    </row>
    <row r="149" spans="1:190" ht="12.5" x14ac:dyDescent="0.25">
      <c r="A149" s="67">
        <v>423</v>
      </c>
      <c r="B149" s="35">
        <v>1</v>
      </c>
      <c r="C149" s="14">
        <v>4</v>
      </c>
      <c r="D149" s="14"/>
      <c r="E149" s="14"/>
      <c r="F149" s="35" t="s">
        <v>2501</v>
      </c>
      <c r="G149" s="41"/>
      <c r="H149" s="14">
        <f>IFERROR(VLOOKUP($A149,BaseFY22!$A$7:$AK$528,6,0),0)</f>
        <v>2521</v>
      </c>
      <c r="I149" s="14">
        <f>IFERROR(VLOOKUP($A149,BaseFY22!$A$7:$AK$528,28,0),0)</f>
        <v>23414668</v>
      </c>
      <c r="J149" s="14">
        <f t="shared" si="473"/>
        <v>9287.8492661642213</v>
      </c>
      <c r="K149" s="14">
        <f>IFERROR(VLOOKUP($A149,SpecEd22!$A$21:$BB$605,24,0)," ")</f>
        <v>4169588.7116847327</v>
      </c>
      <c r="L149" s="14">
        <f t="shared" si="474"/>
        <v>1653.9423687761732</v>
      </c>
      <c r="M149" s="14">
        <f>IFERROR(VLOOKUP($A149,ECFE!$A$16:$AB$347,7,0),0)</f>
        <v>185025.22500000001</v>
      </c>
      <c r="N149" s="14">
        <f t="shared" si="441"/>
        <v>73.393583895279647</v>
      </c>
      <c r="O149" s="14">
        <v>0</v>
      </c>
      <c r="P149" s="14">
        <f t="shared" si="441"/>
        <v>0</v>
      </c>
      <c r="Q149" s="14">
        <f>IFERROR(VLOOKUP($A149,ConEnroll!$A$7:$S$337,10,0),0)</f>
        <v>11271.89</v>
      </c>
      <c r="R149" s="14">
        <f t="shared" si="475"/>
        <v>4.4711979373264574</v>
      </c>
      <c r="S149" s="14">
        <f t="shared" si="442"/>
        <v>196297.11499999999</v>
      </c>
      <c r="T149" s="14">
        <f t="shared" si="476"/>
        <v>77.864781832606099</v>
      </c>
      <c r="U149" s="14">
        <f t="shared" si="443"/>
        <v>27780553.826684732</v>
      </c>
      <c r="V149" s="14">
        <f t="shared" si="477"/>
        <v>11019.656416772999</v>
      </c>
      <c r="W149" s="42"/>
      <c r="X149" s="14">
        <f>IFERROR(VLOOKUP($A149,HouseFY22!$A$6:$AJ$528,28,0),0)</f>
        <v>23803042</v>
      </c>
      <c r="Y149" s="14">
        <f t="shared" si="478"/>
        <v>9441.9047996826648</v>
      </c>
      <c r="Z149" s="14">
        <f>IFERROR(VLOOKUP($A149,Compens80percent!$A$13:$M$560,12,0),0)</f>
        <v>11456.000000000116</v>
      </c>
      <c r="AA149" s="14">
        <f t="shared" si="478"/>
        <v>4.5442284807616486</v>
      </c>
      <c r="AB149" s="14">
        <f t="shared" si="479"/>
        <v>23814498</v>
      </c>
      <c r="AC149" s="14">
        <f t="shared" si="478"/>
        <v>9446.449028163428</v>
      </c>
      <c r="AD149" s="14">
        <f>IFERROR(VLOOKUP(A149,SpecEd22!$A$21:$Z$550,14,0),0)</f>
        <v>4239591.8260830175</v>
      </c>
      <c r="AE149" s="14">
        <f t="shared" si="480"/>
        <v>1681.7103633808083</v>
      </c>
      <c r="AF149" s="14">
        <f>IFERROR(VLOOKUP($A149,ECFE!$A$16:$AB$348,8,0),0)</f>
        <v>188725.72950000002</v>
      </c>
      <c r="AG149" s="14">
        <f t="shared" si="481"/>
        <v>74.861455573185253</v>
      </c>
      <c r="AH149" s="14">
        <f>IFERROR(VLOOKUP(A149,ParaFY19!$A$21:$Z$543,7,0),0)</f>
        <v>25088</v>
      </c>
      <c r="AI149" s="14">
        <f t="shared" si="482"/>
        <v>9.9516065053550182</v>
      </c>
      <c r="AJ149" s="14">
        <f>IFERROR(VLOOKUP(A149,ConEnroll!$A$7:$S$341,13,0),0)</f>
        <v>14089.862499999999</v>
      </c>
      <c r="AK149" s="14">
        <f t="shared" si="483"/>
        <v>5.588997421658072</v>
      </c>
      <c r="AL149" s="14">
        <f t="shared" si="551"/>
        <v>227903.592</v>
      </c>
      <c r="AM149" s="14">
        <f t="shared" si="484"/>
        <v>90.402059500198334</v>
      </c>
      <c r="AN149" s="14">
        <f t="shared" si="485"/>
        <v>28281993.41808302</v>
      </c>
      <c r="AO149" s="14">
        <f t="shared" si="486"/>
        <v>11218.561451044434</v>
      </c>
      <c r="AP149" s="62"/>
      <c r="AQ149" s="14">
        <f t="shared" si="552"/>
        <v>158.59976199920675</v>
      </c>
      <c r="AR149" s="14">
        <f t="shared" si="444"/>
        <v>27.767994604635078</v>
      </c>
      <c r="AS149" s="14">
        <f t="shared" si="445"/>
        <v>12.537277667592235</v>
      </c>
      <c r="AT149" s="14">
        <f t="shared" si="487"/>
        <v>198.90503427143406</v>
      </c>
      <c r="AU149" s="37">
        <f t="shared" si="446"/>
        <v>1.80500214116187E-2</v>
      </c>
      <c r="AV149" s="42"/>
      <c r="AW149" s="14" t="str">
        <f>IFERROR(VLOOKUP($A149,#REF!,27,0),"0")</f>
        <v>0</v>
      </c>
      <c r="AX149" s="14">
        <f t="shared" si="488"/>
        <v>0</v>
      </c>
      <c r="AY149" s="14" t="str">
        <f>IFERROR(VLOOKUP($A149,SpecEd22!#REF!,23,0)," ")</f>
        <v xml:space="preserve"> </v>
      </c>
      <c r="AZ149" s="14" t="e">
        <f t="shared" si="489"/>
        <v>#VALUE!</v>
      </c>
      <c r="BA149" s="14">
        <f>IFERROR(VLOOKUP($A149,ECFE!#REF!,23,0),0)</f>
        <v>0</v>
      </c>
      <c r="BB149" s="14">
        <f t="shared" si="490"/>
        <v>0</v>
      </c>
      <c r="BC149" s="14">
        <f>IFERROR(VLOOKUP($A149,#REF!,17,0),0)</f>
        <v>0</v>
      </c>
      <c r="BD149" s="14">
        <f t="shared" si="491"/>
        <v>0</v>
      </c>
      <c r="BE149" s="14">
        <f>IFERROR(VLOOKUP($A149,#REF!,9,0),0)</f>
        <v>0</v>
      </c>
      <c r="BF149" s="14">
        <f t="shared" si="492"/>
        <v>0</v>
      </c>
      <c r="BG149" s="14">
        <v>0</v>
      </c>
      <c r="BH149" s="14">
        <f t="shared" si="493"/>
        <v>0</v>
      </c>
      <c r="BI149" s="14">
        <f>IFERROR(VLOOKUP($A149,ConEnroll!$A$8:$S$601,15,0),0)</f>
        <v>-78</v>
      </c>
      <c r="BJ149" s="14">
        <f t="shared" si="494"/>
        <v>-3.0940103133677111E-2</v>
      </c>
      <c r="BK149" s="14">
        <f t="shared" si="495"/>
        <v>-78</v>
      </c>
      <c r="BL149" s="14">
        <f t="shared" si="496"/>
        <v>-3.0940103133677111E-2</v>
      </c>
      <c r="BM149" s="14" t="e">
        <f t="shared" si="497"/>
        <v>#VALUE!</v>
      </c>
      <c r="BN149" s="14" t="e">
        <f t="shared" si="498"/>
        <v>#VALUE!</v>
      </c>
      <c r="BO149" s="42"/>
      <c r="BP149" s="14">
        <f t="shared" si="447"/>
        <v>9441.9047996826648</v>
      </c>
      <c r="BQ149" s="14" t="e">
        <f t="shared" si="448"/>
        <v>#VALUE!</v>
      </c>
      <c r="BR149" s="14">
        <f t="shared" si="499"/>
        <v>90.432999603332007</v>
      </c>
      <c r="BS149" s="14" t="e">
        <f t="shared" si="449"/>
        <v>#VALUE!</v>
      </c>
      <c r="BT149" s="37" t="e">
        <f t="shared" si="450"/>
        <v>#VALUE!</v>
      </c>
      <c r="BU149" s="41"/>
      <c r="BV149" s="14" t="str">
        <f>IFERROR(VLOOKUP($A149,#REF!,27,0),"0")</f>
        <v>0</v>
      </c>
      <c r="BW149" s="14">
        <f t="shared" si="500"/>
        <v>0</v>
      </c>
      <c r="BX149" s="14" t="str">
        <f>IFERROR(VLOOKUP($A149,SpecEd22!$Z$22:$AV$606,59,0)," ")</f>
        <v xml:space="preserve"> </v>
      </c>
      <c r="BY149" s="14" t="e">
        <f t="shared" si="501"/>
        <v>#VALUE!</v>
      </c>
      <c r="BZ149" s="14">
        <f>IFERROR(VLOOKUP($A149,ECFE!#REF!,25,0),0)</f>
        <v>0</v>
      </c>
      <c r="CA149" s="14">
        <f t="shared" si="502"/>
        <v>0</v>
      </c>
      <c r="CB149" s="14">
        <f>IFERROR(VLOOKUP($A149,#REF!,17,0),0)</f>
        <v>0</v>
      </c>
      <c r="CC149" s="14">
        <f t="shared" si="503"/>
        <v>0</v>
      </c>
      <c r="CD149" s="14">
        <f>IFERROR(VLOOKUP($A149,#REF!,9,0),0)</f>
        <v>0</v>
      </c>
      <c r="CE149" s="14">
        <f t="shared" si="504"/>
        <v>0</v>
      </c>
      <c r="CF149" s="14">
        <v>0</v>
      </c>
      <c r="CG149" s="14">
        <f t="shared" si="505"/>
        <v>0</v>
      </c>
      <c r="CH149" s="14">
        <f>IFERROR(VLOOKUP($A149,ConEnroll!$A$8:$S$601,15,0),0)</f>
        <v>-78</v>
      </c>
      <c r="CI149" s="14">
        <f t="shared" si="506"/>
        <v>-3.0940103133677111E-2</v>
      </c>
      <c r="CJ149" s="14">
        <f t="shared" si="507"/>
        <v>-78</v>
      </c>
      <c r="CK149" s="14">
        <f t="shared" si="508"/>
        <v>-3.0940103133677111E-2</v>
      </c>
      <c r="CL149" s="14" t="e">
        <f t="shared" si="509"/>
        <v>#VALUE!</v>
      </c>
      <c r="CM149" s="14" t="e">
        <f t="shared" si="510"/>
        <v>#VALUE!</v>
      </c>
      <c r="CN149" s="42"/>
      <c r="CO149" s="14">
        <f t="shared" si="451"/>
        <v>-9287.8492661642213</v>
      </c>
      <c r="CP149" s="14" t="e">
        <f t="shared" si="452"/>
        <v>#VALUE!</v>
      </c>
      <c r="CQ149" s="14">
        <f t="shared" si="453"/>
        <v>-77.895721935739772</v>
      </c>
      <c r="CR149" s="14" t="e">
        <f t="shared" si="454"/>
        <v>#VALUE!</v>
      </c>
      <c r="CS149" s="37" t="e">
        <f t="shared" si="455"/>
        <v>#VALUE!</v>
      </c>
      <c r="CT149" s="239"/>
      <c r="CU149" s="239"/>
      <c r="CV149" s="468"/>
      <c r="CW149" s="14">
        <f>IFERROR(VLOOKUP($A149,BaseFY23!$A$7:$AK$527,6,0),0)</f>
        <v>2468.9312759999998</v>
      </c>
      <c r="CX149" s="14">
        <f>IFERROR(VLOOKUP($A149,BaseFY23!$A$7:$AN$528,28,0),0)</f>
        <v>22885815.5</v>
      </c>
      <c r="CY149" s="14">
        <f t="shared" si="511"/>
        <v>9269.523101946399</v>
      </c>
      <c r="CZ149" s="14">
        <f>IFERROR(VLOOKUP($A149,SpecEd23!$A$21:$BB$605,23,0)," ")</f>
        <v>4440413.3332077768</v>
      </c>
      <c r="DA149" s="14">
        <f t="shared" si="512"/>
        <v>1798.5163768518671</v>
      </c>
      <c r="DB149" s="14">
        <f>IFERROR(VLOOKUP($A149,ECFE!$A$16:$AB$347,7,0),0)</f>
        <v>185025.22500000001</v>
      </c>
      <c r="DC149" s="14">
        <f t="shared" si="513"/>
        <v>74.941423764441808</v>
      </c>
      <c r="DD149" s="14">
        <v>0</v>
      </c>
      <c r="DE149" s="14">
        <f t="shared" si="514"/>
        <v>0</v>
      </c>
      <c r="DF149" s="14">
        <f>IFERROR(VLOOKUP($A149,ConEnroll!$A$7:$S$338,10,0),0)</f>
        <v>11271.89</v>
      </c>
      <c r="DG149" s="14">
        <f t="shared" si="515"/>
        <v>4.5654936245378099</v>
      </c>
      <c r="DH149" s="14">
        <f t="shared" si="456"/>
        <v>196297.11499999999</v>
      </c>
      <c r="DI149" s="14">
        <f t="shared" si="516"/>
        <v>79.506917388979602</v>
      </c>
      <c r="DJ149" s="14">
        <f t="shared" si="457"/>
        <v>27522525.948207773</v>
      </c>
      <c r="DK149" s="14">
        <f t="shared" si="517"/>
        <v>11147.546396187245</v>
      </c>
      <c r="DL149" s="42"/>
      <c r="DM149" s="14">
        <f>IFERROR(VLOOKUP($A149,HouseFY23!$A$7:$AJ$528,28,0),0)</f>
        <v>23650217.5</v>
      </c>
      <c r="DN149" s="14">
        <f t="shared" si="518"/>
        <v>9579.1315578117374</v>
      </c>
      <c r="DO149" s="14">
        <f>IFERROR(VLOOKUP($A149,Compens80percent!$A$13:$M$560,12,0),0)</f>
        <v>11456.000000000116</v>
      </c>
      <c r="DP149" s="14">
        <f t="shared" si="518"/>
        <v>4.6400643514712874</v>
      </c>
      <c r="DQ149" s="14">
        <f t="shared" si="519"/>
        <v>23661673.5</v>
      </c>
      <c r="DR149" s="14">
        <f t="shared" si="520"/>
        <v>9385.8284410948036</v>
      </c>
      <c r="DS149" s="14">
        <f>IFERROR(VLOOKUP($A149,SpecEd23!$A$21:$Z$550,14,0),0)</f>
        <v>4593335.1294451784</v>
      </c>
      <c r="DT149" s="14">
        <f t="shared" si="521"/>
        <v>1860.4548348899359</v>
      </c>
      <c r="DU149" s="14">
        <f>IFERROR(VLOOKUP($A149,ECFE!$A$16:$AB$347,9,0),0)</f>
        <v>192500.24409000002</v>
      </c>
      <c r="DV149" s="14">
        <f t="shared" si="522"/>
        <v>77.969057284525263</v>
      </c>
      <c r="DW149" s="14">
        <f>IFERROR(VLOOKUP($A149,ParaFY19!$A$21:$Z$543,7,0),0)</f>
        <v>25088</v>
      </c>
      <c r="DX149" s="14">
        <f t="shared" si="523"/>
        <v>10.161481708249866</v>
      </c>
      <c r="DY149" s="14">
        <f>IFERROR(VLOOKUP($A149,ConEnroll!$A$7:$S$341,13,0),0)</f>
        <v>14089.862499999999</v>
      </c>
      <c r="DZ149" s="14">
        <f t="shared" si="524"/>
        <v>5.7068670306722629</v>
      </c>
      <c r="EA149" s="14">
        <f t="shared" si="458"/>
        <v>231678.10659000001</v>
      </c>
      <c r="EB149" s="14">
        <f t="shared" si="525"/>
        <v>93.837406023447386</v>
      </c>
      <c r="EC149" s="14">
        <f t="shared" si="459"/>
        <v>28475230.736035179</v>
      </c>
      <c r="ED149" s="14">
        <f t="shared" si="526"/>
        <v>11533.423798725122</v>
      </c>
      <c r="EE149" s="62"/>
      <c r="EF149" s="14">
        <f t="shared" si="460"/>
        <v>309.60845586533833</v>
      </c>
      <c r="EG149" s="14">
        <f t="shared" si="461"/>
        <v>61.938458038068802</v>
      </c>
      <c r="EH149" s="14">
        <f t="shared" si="462"/>
        <v>14.330488634467784</v>
      </c>
      <c r="EI149" s="14">
        <f t="shared" si="527"/>
        <v>385.8774025378749</v>
      </c>
      <c r="EJ149" s="37">
        <f t="shared" si="463"/>
        <v>3.4615456067521297E-2</v>
      </c>
      <c r="EK149" s="42"/>
      <c r="EL149" s="14" t="str">
        <f>IFERROR(VLOOKUP($A149,#REF!,27,0),"0")</f>
        <v>0</v>
      </c>
      <c r="EM149" s="14">
        <f t="shared" si="528"/>
        <v>0</v>
      </c>
      <c r="EN149" s="14" t="str">
        <f>IFERROR(VLOOKUP($A149,SpecEd23!#REF!,23,0)," ")</f>
        <v xml:space="preserve"> </v>
      </c>
      <c r="EO149" s="14" t="e">
        <f t="shared" si="529"/>
        <v>#VALUE!</v>
      </c>
      <c r="EP149" s="14">
        <f>IFERROR(VLOOKUP($A149,ECFE!#REF!,24,0),0)</f>
        <v>0</v>
      </c>
      <c r="EQ149" s="14">
        <f t="shared" si="530"/>
        <v>0</v>
      </c>
      <c r="ER149" s="14">
        <f>IFERROR(VLOOKUP($A149,#REF!,30,0),0)</f>
        <v>0</v>
      </c>
      <c r="ES149" s="14">
        <f t="shared" si="531"/>
        <v>0</v>
      </c>
      <c r="ET149" s="14">
        <f>IFERROR(VLOOKUP($A149,#REF!,12,0),0)</f>
        <v>0</v>
      </c>
      <c r="EU149" s="14">
        <f t="shared" si="532"/>
        <v>0</v>
      </c>
      <c r="EV149" s="14">
        <v>0</v>
      </c>
      <c r="EW149" s="14">
        <f t="shared" si="533"/>
        <v>0</v>
      </c>
      <c r="EX149" s="14">
        <f>IFERROR(VLOOKUP($A149,ConEnroll!$A$8:$S$601,16,0),0)</f>
        <v>345</v>
      </c>
      <c r="EY149" s="14">
        <f t="shared" si="534"/>
        <v>0.13973657483044499</v>
      </c>
      <c r="EZ149" s="14">
        <f t="shared" si="535"/>
        <v>345</v>
      </c>
      <c r="FA149" s="14">
        <f t="shared" si="536"/>
        <v>0.13973657483044499</v>
      </c>
      <c r="FB149" s="14" t="e">
        <f t="shared" si="537"/>
        <v>#VALUE!</v>
      </c>
      <c r="FC149" s="14" t="e">
        <f t="shared" si="538"/>
        <v>#VALUE!</v>
      </c>
      <c r="FD149" s="62"/>
      <c r="FE149" s="14">
        <f t="shared" si="464"/>
        <v>9579.1315578117374</v>
      </c>
      <c r="FF149" s="14" t="e">
        <f t="shared" si="465"/>
        <v>#VALUE!</v>
      </c>
      <c r="FG149" s="14">
        <f t="shared" si="539"/>
        <v>93.697669448616935</v>
      </c>
      <c r="FH149" s="14" t="e">
        <f t="shared" si="466"/>
        <v>#VALUE!</v>
      </c>
      <c r="FI149" s="37" t="e">
        <f t="shared" si="467"/>
        <v>#VALUE!</v>
      </c>
      <c r="FJ149" s="12"/>
      <c r="FK149" s="14" t="str">
        <f>IFERROR(VLOOKUP($A149,#REF!,27,0),"0")</f>
        <v>0</v>
      </c>
      <c r="FL149" s="14">
        <f t="shared" si="540"/>
        <v>0</v>
      </c>
      <c r="FM149" s="14" t="str">
        <f>IFERROR(VLOOKUP($A149,SpecEd23!$X$22:$Y$610,59,0)," ")</f>
        <v xml:space="preserve"> </v>
      </c>
      <c r="FN149" s="14" t="e">
        <f t="shared" si="541"/>
        <v>#VALUE!</v>
      </c>
      <c r="FO149" s="14">
        <f>IFERROR(VLOOKUP($A149,ECFE!#REF!,26,0),0)</f>
        <v>0</v>
      </c>
      <c r="FP149" s="14">
        <f t="shared" si="542"/>
        <v>0</v>
      </c>
      <c r="FQ149" s="14">
        <f>IFERROR(VLOOKUP($A149,#REF!,16,0),0)</f>
        <v>0</v>
      </c>
      <c r="FR149" s="14">
        <f t="shared" si="543"/>
        <v>0</v>
      </c>
      <c r="FS149" s="14">
        <f>IFERROR(VLOOKUP($A149,#REF!,12,0),0)</f>
        <v>0</v>
      </c>
      <c r="FT149" s="14">
        <f t="shared" si="544"/>
        <v>0</v>
      </c>
      <c r="FU149" s="14">
        <v>0</v>
      </c>
      <c r="FV149" s="14">
        <f t="shared" si="545"/>
        <v>0</v>
      </c>
      <c r="FW149" s="14">
        <f>IFERROR(VLOOKUP($A149,ConEnroll!$A$8:$S$601,16,0),0)</f>
        <v>345</v>
      </c>
      <c r="FX149" s="14">
        <f t="shared" si="546"/>
        <v>0.13973657483044499</v>
      </c>
      <c r="FY149" s="14">
        <f t="shared" si="547"/>
        <v>345</v>
      </c>
      <c r="FZ149" s="14">
        <f t="shared" si="548"/>
        <v>0.13973657483044499</v>
      </c>
      <c r="GA149" s="14" t="e">
        <f t="shared" si="549"/>
        <v>#VALUE!</v>
      </c>
      <c r="GB149" s="14" t="e">
        <f t="shared" si="550"/>
        <v>#VALUE!</v>
      </c>
      <c r="GC149" s="39"/>
      <c r="GD149" s="14">
        <f t="shared" si="468"/>
        <v>-9269.523101946399</v>
      </c>
      <c r="GE149" s="14" t="e">
        <f t="shared" si="469"/>
        <v>#VALUE!</v>
      </c>
      <c r="GF149" s="14">
        <f t="shared" si="470"/>
        <v>-79.367180814149151</v>
      </c>
      <c r="GG149" s="14" t="e">
        <f t="shared" si="471"/>
        <v>#VALUE!</v>
      </c>
      <c r="GH149" s="37" t="e">
        <f t="shared" si="472"/>
        <v>#VALUE!</v>
      </c>
    </row>
    <row r="150" spans="1:190" ht="12.5" x14ac:dyDescent="0.25">
      <c r="A150" s="67">
        <v>424</v>
      </c>
      <c r="B150" s="35">
        <v>1</v>
      </c>
      <c r="C150" s="14">
        <v>6</v>
      </c>
      <c r="D150" s="14"/>
      <c r="E150" s="14"/>
      <c r="F150" s="35" t="s">
        <v>2502</v>
      </c>
      <c r="G150" s="41"/>
      <c r="H150" s="14">
        <f>IFERROR(VLOOKUP($A150,BaseFY22!$A$7:$AK$528,6,0),0)</f>
        <v>474</v>
      </c>
      <c r="I150" s="14">
        <f>IFERROR(VLOOKUP($A150,BaseFY22!$A$7:$AK$528,28,0),0)</f>
        <v>4721674.75</v>
      </c>
      <c r="J150" s="14">
        <f t="shared" si="473"/>
        <v>9961.3391350210968</v>
      </c>
      <c r="K150" s="14">
        <f>IFERROR(VLOOKUP($A150,SpecEd22!$A$21:$BB$605,24,0)," ")</f>
        <v>278009.29223144596</v>
      </c>
      <c r="L150" s="14">
        <f t="shared" si="474"/>
        <v>586.51749415916868</v>
      </c>
      <c r="M150" s="14">
        <f>IFERROR(VLOOKUP($A150,ECFE!$A$16:$AB$347,7,0),0)</f>
        <v>22656.149999999998</v>
      </c>
      <c r="N150" s="14">
        <f t="shared" si="441"/>
        <v>47.797784810126579</v>
      </c>
      <c r="O150" s="14">
        <v>0</v>
      </c>
      <c r="P150" s="14">
        <f t="shared" ref="P150" si="553">IF($H150&gt;0,O150/$H150,0)</f>
        <v>0</v>
      </c>
      <c r="Q150" s="14">
        <f>IFERROR(VLOOKUP($A150,ConEnroll!$A$7:$S$337,10,0),0)</f>
        <v>1415.54</v>
      </c>
      <c r="R150" s="14">
        <f t="shared" si="475"/>
        <v>2.9863713080168774</v>
      </c>
      <c r="S150" s="14">
        <f t="shared" si="442"/>
        <v>24071.69</v>
      </c>
      <c r="T150" s="14">
        <f t="shared" si="476"/>
        <v>50.784156118143457</v>
      </c>
      <c r="U150" s="14">
        <f t="shared" si="443"/>
        <v>5023755.7322314465</v>
      </c>
      <c r="V150" s="14">
        <f t="shared" si="477"/>
        <v>10598.64078529841</v>
      </c>
      <c r="W150" s="42"/>
      <c r="X150" s="14">
        <f>IFERROR(VLOOKUP($A150,HouseFY22!$A$6:$AJ$528,28,0),0)</f>
        <v>4801233.75</v>
      </c>
      <c r="Y150" s="14">
        <f t="shared" si="478"/>
        <v>10129.185126582279</v>
      </c>
      <c r="Z150" s="14">
        <f>IFERROR(VLOOKUP($A150,Compens80percent!$A$13:$M$560,12,0),0)</f>
        <v>0</v>
      </c>
      <c r="AA150" s="14">
        <f t="shared" si="478"/>
        <v>0</v>
      </c>
      <c r="AB150" s="14">
        <f t="shared" si="479"/>
        <v>4801233.75</v>
      </c>
      <c r="AC150" s="14">
        <f t="shared" si="478"/>
        <v>10129.185126582279</v>
      </c>
      <c r="AD150" s="14">
        <f>IFERROR(VLOOKUP(A150,SpecEd22!$A$21:$Z$550,14,0),0)</f>
        <v>286600.02753326058</v>
      </c>
      <c r="AE150" s="14">
        <f t="shared" si="480"/>
        <v>604.64140829801806</v>
      </c>
      <c r="AF150" s="14">
        <f>IFERROR(VLOOKUP($A150,ECFE!$A$16:$AB$348,8,0),0)</f>
        <v>23109.273000000001</v>
      </c>
      <c r="AG150" s="14">
        <f t="shared" si="481"/>
        <v>48.753740506329116</v>
      </c>
      <c r="AH150" s="14">
        <f>IFERROR(VLOOKUP(A150,ParaFY19!$A$21:$Z$543,7,0),0)</f>
        <v>3332</v>
      </c>
      <c r="AI150" s="14">
        <f t="shared" si="482"/>
        <v>7.0295358649789028</v>
      </c>
      <c r="AJ150" s="14">
        <f>IFERROR(VLOOKUP(A150,ConEnroll!$A$7:$S$341,13,0),0)</f>
        <v>1769.425</v>
      </c>
      <c r="AK150" s="14">
        <f t="shared" si="483"/>
        <v>3.7329641350210969</v>
      </c>
      <c r="AL150" s="14">
        <f t="shared" si="551"/>
        <v>28210.698</v>
      </c>
      <c r="AM150" s="14">
        <f t="shared" si="484"/>
        <v>59.516240506329112</v>
      </c>
      <c r="AN150" s="14">
        <f t="shared" si="485"/>
        <v>5116044.47553326</v>
      </c>
      <c r="AO150" s="14">
        <f t="shared" si="486"/>
        <v>10793.342775386625</v>
      </c>
      <c r="AP150" s="62"/>
      <c r="AQ150" s="14">
        <f t="shared" si="552"/>
        <v>167.84599156118202</v>
      </c>
      <c r="AR150" s="14">
        <f t="shared" si="444"/>
        <v>18.123914138849386</v>
      </c>
      <c r="AS150" s="14">
        <f t="shared" si="445"/>
        <v>8.7320843881856547</v>
      </c>
      <c r="AT150" s="14">
        <f t="shared" si="487"/>
        <v>194.70199008821706</v>
      </c>
      <c r="AU150" s="37">
        <f t="shared" si="446"/>
        <v>1.8370467877191588E-2</v>
      </c>
      <c r="AV150" s="42"/>
      <c r="AW150" s="14" t="str">
        <f>IFERROR(VLOOKUP($A150,#REF!,27,0),"0")</f>
        <v>0</v>
      </c>
      <c r="AX150" s="14">
        <f t="shared" si="488"/>
        <v>0</v>
      </c>
      <c r="AY150" s="14" t="str">
        <f>IFERROR(VLOOKUP($A150,SpecEd22!#REF!,23,0)," ")</f>
        <v xml:space="preserve"> </v>
      </c>
      <c r="AZ150" s="14" t="e">
        <f t="shared" si="489"/>
        <v>#VALUE!</v>
      </c>
      <c r="BA150" s="14">
        <f>IFERROR(VLOOKUP($A150,ECFE!#REF!,23,0),0)</f>
        <v>0</v>
      </c>
      <c r="BB150" s="14">
        <f t="shared" si="490"/>
        <v>0</v>
      </c>
      <c r="BC150" s="14">
        <f>IFERROR(VLOOKUP($A150,#REF!,17,0),0)</f>
        <v>0</v>
      </c>
      <c r="BD150" s="14">
        <f t="shared" si="491"/>
        <v>0</v>
      </c>
      <c r="BE150" s="14">
        <f>IFERROR(VLOOKUP($A150,#REF!,9,0),0)</f>
        <v>0</v>
      </c>
      <c r="BF150" s="14">
        <f t="shared" si="492"/>
        <v>0</v>
      </c>
      <c r="BG150" s="14">
        <v>0</v>
      </c>
      <c r="BH150" s="14">
        <f t="shared" si="493"/>
        <v>0</v>
      </c>
      <c r="BI150" s="14">
        <f>IFERROR(VLOOKUP($A150,ConEnroll!$A$8:$S$601,15,0),0)</f>
        <v>-77</v>
      </c>
      <c r="BJ150" s="14">
        <f t="shared" si="494"/>
        <v>-0.16244725738396623</v>
      </c>
      <c r="BK150" s="14">
        <f t="shared" si="495"/>
        <v>-77</v>
      </c>
      <c r="BL150" s="14">
        <f t="shared" si="496"/>
        <v>-0.16244725738396623</v>
      </c>
      <c r="BM150" s="14" t="e">
        <f t="shared" si="497"/>
        <v>#VALUE!</v>
      </c>
      <c r="BN150" s="14" t="e">
        <f t="shared" si="498"/>
        <v>#VALUE!</v>
      </c>
      <c r="BO150" s="42"/>
      <c r="BP150" s="14">
        <f t="shared" si="447"/>
        <v>10129.185126582279</v>
      </c>
      <c r="BQ150" s="14" t="e">
        <f t="shared" si="448"/>
        <v>#VALUE!</v>
      </c>
      <c r="BR150" s="14">
        <f t="shared" si="499"/>
        <v>59.678687763713079</v>
      </c>
      <c r="BS150" s="14" t="e">
        <f t="shared" si="449"/>
        <v>#VALUE!</v>
      </c>
      <c r="BT150" s="37" t="e">
        <f t="shared" si="450"/>
        <v>#VALUE!</v>
      </c>
      <c r="BU150" s="41"/>
      <c r="BV150" s="14" t="str">
        <f>IFERROR(VLOOKUP($A150,#REF!,27,0),"0")</f>
        <v>0</v>
      </c>
      <c r="BW150" s="14">
        <f t="shared" si="500"/>
        <v>0</v>
      </c>
      <c r="BX150" s="14" t="str">
        <f>IFERROR(VLOOKUP($A150,SpecEd22!$Z$22:$AV$606,59,0)," ")</f>
        <v xml:space="preserve"> </v>
      </c>
      <c r="BY150" s="14" t="e">
        <f t="shared" si="501"/>
        <v>#VALUE!</v>
      </c>
      <c r="BZ150" s="14">
        <f>IFERROR(VLOOKUP($A150,ECFE!#REF!,25,0),0)</f>
        <v>0</v>
      </c>
      <c r="CA150" s="14">
        <f t="shared" si="502"/>
        <v>0</v>
      </c>
      <c r="CB150" s="14">
        <f>IFERROR(VLOOKUP($A150,#REF!,17,0),0)</f>
        <v>0</v>
      </c>
      <c r="CC150" s="14">
        <f t="shared" si="503"/>
        <v>0</v>
      </c>
      <c r="CD150" s="14">
        <f>IFERROR(VLOOKUP($A150,#REF!,9,0),0)</f>
        <v>0</v>
      </c>
      <c r="CE150" s="14">
        <f t="shared" si="504"/>
        <v>0</v>
      </c>
      <c r="CF150" s="14">
        <v>0</v>
      </c>
      <c r="CG150" s="14">
        <f t="shared" si="505"/>
        <v>0</v>
      </c>
      <c r="CH150" s="14">
        <f>IFERROR(VLOOKUP($A150,ConEnroll!$A$8:$S$601,15,0),0)</f>
        <v>-77</v>
      </c>
      <c r="CI150" s="14">
        <f t="shared" si="506"/>
        <v>-0.16244725738396623</v>
      </c>
      <c r="CJ150" s="14">
        <f t="shared" si="507"/>
        <v>-77</v>
      </c>
      <c r="CK150" s="14">
        <f t="shared" si="508"/>
        <v>-0.16244725738396623</v>
      </c>
      <c r="CL150" s="14" t="e">
        <f t="shared" si="509"/>
        <v>#VALUE!</v>
      </c>
      <c r="CM150" s="14" t="e">
        <f t="shared" si="510"/>
        <v>#VALUE!</v>
      </c>
      <c r="CN150" s="42"/>
      <c r="CO150" s="14">
        <f t="shared" si="451"/>
        <v>-9961.3391350210968</v>
      </c>
      <c r="CP150" s="14" t="e">
        <f t="shared" si="452"/>
        <v>#VALUE!</v>
      </c>
      <c r="CQ150" s="14">
        <f t="shared" si="453"/>
        <v>-50.946603375527424</v>
      </c>
      <c r="CR150" s="14" t="e">
        <f t="shared" si="454"/>
        <v>#VALUE!</v>
      </c>
      <c r="CS150" s="37" t="e">
        <f t="shared" si="455"/>
        <v>#VALUE!</v>
      </c>
      <c r="CT150" s="239"/>
      <c r="CU150" s="239"/>
      <c r="CV150" s="468"/>
      <c r="CW150" s="14">
        <f>IFERROR(VLOOKUP($A150,BaseFY23!$A$7:$AK$527,6,0),0)</f>
        <v>466</v>
      </c>
      <c r="CX150" s="14">
        <f>IFERROR(VLOOKUP($A150,BaseFY23!$A$7:$AN$528,28,0),0)</f>
        <v>4627643.5</v>
      </c>
      <c r="CY150" s="14">
        <f t="shared" si="511"/>
        <v>9930.5654506437768</v>
      </c>
      <c r="CZ150" s="14">
        <f>IFERROR(VLOOKUP($A150,SpecEd23!$A$21:$BB$605,23,0)," ")</f>
        <v>283356.59893801081</v>
      </c>
      <c r="DA150" s="14">
        <f t="shared" si="512"/>
        <v>608.06137111161115</v>
      </c>
      <c r="DB150" s="14">
        <f>IFERROR(VLOOKUP($A150,ECFE!$A$16:$AB$347,7,0),0)</f>
        <v>22656.149999999998</v>
      </c>
      <c r="DC150" s="14">
        <f t="shared" si="513"/>
        <v>48.618347639484973</v>
      </c>
      <c r="DD150" s="14">
        <v>0</v>
      </c>
      <c r="DE150" s="14">
        <f t="shared" si="514"/>
        <v>0</v>
      </c>
      <c r="DF150" s="14">
        <f>IFERROR(VLOOKUP($A150,ConEnroll!$A$7:$S$338,10,0),0)</f>
        <v>1415.54</v>
      </c>
      <c r="DG150" s="14">
        <f t="shared" si="515"/>
        <v>3.0376394849785409</v>
      </c>
      <c r="DH150" s="14">
        <f t="shared" si="456"/>
        <v>24071.69</v>
      </c>
      <c r="DI150" s="14">
        <f t="shared" si="516"/>
        <v>51.655987124463515</v>
      </c>
      <c r="DJ150" s="14">
        <f t="shared" si="457"/>
        <v>4935071.788938011</v>
      </c>
      <c r="DK150" s="14">
        <f t="shared" si="517"/>
        <v>10590.282808879852</v>
      </c>
      <c r="DL150" s="42"/>
      <c r="DM150" s="14">
        <f>IFERROR(VLOOKUP($A150,HouseFY23!$A$7:$AJ$528,28,0),0)</f>
        <v>4777537.5</v>
      </c>
      <c r="DN150" s="14">
        <f t="shared" si="518"/>
        <v>10252.226394849786</v>
      </c>
      <c r="DO150" s="14">
        <f>IFERROR(VLOOKUP($A150,Compens80percent!$A$13:$M$560,12,0),0)</f>
        <v>0</v>
      </c>
      <c r="DP150" s="14">
        <f t="shared" si="518"/>
        <v>0</v>
      </c>
      <c r="DQ150" s="14">
        <f t="shared" si="519"/>
        <v>4777537.5</v>
      </c>
      <c r="DR150" s="14">
        <f t="shared" si="520"/>
        <v>10079.193037974683</v>
      </c>
      <c r="DS150" s="14">
        <f>IFERROR(VLOOKUP($A150,SpecEd23!$A$21:$Z$550,14,0),0)</f>
        <v>300327.12177900888</v>
      </c>
      <c r="DT150" s="14">
        <f t="shared" si="521"/>
        <v>644.47880210087749</v>
      </c>
      <c r="DU150" s="14">
        <f>IFERROR(VLOOKUP($A150,ECFE!$A$16:$AB$347,9,0),0)</f>
        <v>23571.458460000002</v>
      </c>
      <c r="DV150" s="14">
        <f t="shared" si="522"/>
        <v>50.582528884120173</v>
      </c>
      <c r="DW150" s="14">
        <f>IFERROR(VLOOKUP($A150,ParaFY19!$A$21:$Z$543,7,0),0)</f>
        <v>3332</v>
      </c>
      <c r="DX150" s="14">
        <f t="shared" si="523"/>
        <v>7.1502145922746783</v>
      </c>
      <c r="DY150" s="14">
        <f>IFERROR(VLOOKUP($A150,ConEnroll!$A$7:$S$341,13,0),0)</f>
        <v>1769.425</v>
      </c>
      <c r="DZ150" s="14">
        <f t="shared" si="524"/>
        <v>3.7970493562231757</v>
      </c>
      <c r="EA150" s="14">
        <f t="shared" si="458"/>
        <v>28672.883460000001</v>
      </c>
      <c r="EB150" s="14">
        <f t="shared" si="525"/>
        <v>61.529792832618028</v>
      </c>
      <c r="EC150" s="14">
        <f t="shared" si="459"/>
        <v>5106537.5052390089</v>
      </c>
      <c r="ED150" s="14">
        <f t="shared" si="526"/>
        <v>10958.234989783281</v>
      </c>
      <c r="EE150" s="62"/>
      <c r="EF150" s="14">
        <f t="shared" si="460"/>
        <v>321.66094420600893</v>
      </c>
      <c r="EG150" s="14">
        <f t="shared" si="461"/>
        <v>36.417430989266336</v>
      </c>
      <c r="EH150" s="14">
        <f t="shared" si="462"/>
        <v>9.8738057081545136</v>
      </c>
      <c r="EI150" s="14">
        <f t="shared" si="527"/>
        <v>367.95218090342979</v>
      </c>
      <c r="EJ150" s="37">
        <f t="shared" si="463"/>
        <v>3.4744320576113923E-2</v>
      </c>
      <c r="EK150" s="42"/>
      <c r="EL150" s="14" t="str">
        <f>IFERROR(VLOOKUP($A150,#REF!,27,0),"0")</f>
        <v>0</v>
      </c>
      <c r="EM150" s="14">
        <f t="shared" si="528"/>
        <v>0</v>
      </c>
      <c r="EN150" s="14" t="str">
        <f>IFERROR(VLOOKUP($A150,SpecEd23!#REF!,23,0)," ")</f>
        <v xml:space="preserve"> </v>
      </c>
      <c r="EO150" s="14" t="e">
        <f t="shared" si="529"/>
        <v>#VALUE!</v>
      </c>
      <c r="EP150" s="14">
        <f>IFERROR(VLOOKUP($A150,ECFE!#REF!,24,0),0)</f>
        <v>0</v>
      </c>
      <c r="EQ150" s="14">
        <f t="shared" si="530"/>
        <v>0</v>
      </c>
      <c r="ER150" s="14">
        <f>IFERROR(VLOOKUP($A150,#REF!,30,0),0)</f>
        <v>0</v>
      </c>
      <c r="ES150" s="14">
        <f t="shared" si="531"/>
        <v>0</v>
      </c>
      <c r="ET150" s="14">
        <f>IFERROR(VLOOKUP($A150,#REF!,12,0),0)</f>
        <v>0</v>
      </c>
      <c r="EU150" s="14">
        <f t="shared" si="532"/>
        <v>0</v>
      </c>
      <c r="EV150" s="14">
        <v>0</v>
      </c>
      <c r="EW150" s="14">
        <f t="shared" si="533"/>
        <v>0</v>
      </c>
      <c r="EX150" s="14">
        <f>IFERROR(VLOOKUP($A150,ConEnroll!$A$8:$S$601,16,0),0)</f>
        <v>347</v>
      </c>
      <c r="EY150" s="14">
        <f t="shared" si="534"/>
        <v>0.74463519313304716</v>
      </c>
      <c r="EZ150" s="14">
        <f t="shared" si="535"/>
        <v>347</v>
      </c>
      <c r="FA150" s="14">
        <f t="shared" si="536"/>
        <v>0.74463519313304716</v>
      </c>
      <c r="FB150" s="14" t="e">
        <f t="shared" si="537"/>
        <v>#VALUE!</v>
      </c>
      <c r="FC150" s="14" t="e">
        <f t="shared" si="538"/>
        <v>#VALUE!</v>
      </c>
      <c r="FD150" s="62"/>
      <c r="FE150" s="14">
        <f t="shared" si="464"/>
        <v>10252.226394849786</v>
      </c>
      <c r="FF150" s="14" t="e">
        <f t="shared" si="465"/>
        <v>#VALUE!</v>
      </c>
      <c r="FG150" s="14">
        <f t="shared" si="539"/>
        <v>60.785157639484979</v>
      </c>
      <c r="FH150" s="14" t="e">
        <f t="shared" si="466"/>
        <v>#VALUE!</v>
      </c>
      <c r="FI150" s="37" t="e">
        <f t="shared" si="467"/>
        <v>#VALUE!</v>
      </c>
      <c r="FJ150" s="12"/>
      <c r="FK150" s="14" t="str">
        <f>IFERROR(VLOOKUP($A150,#REF!,27,0),"0")</f>
        <v>0</v>
      </c>
      <c r="FL150" s="14">
        <f t="shared" si="540"/>
        <v>0</v>
      </c>
      <c r="FM150" s="14" t="str">
        <f>IFERROR(VLOOKUP($A150,SpecEd23!$X$22:$Y$610,59,0)," ")</f>
        <v xml:space="preserve"> </v>
      </c>
      <c r="FN150" s="14" t="e">
        <f t="shared" si="541"/>
        <v>#VALUE!</v>
      </c>
      <c r="FO150" s="14">
        <f>IFERROR(VLOOKUP($A150,ECFE!#REF!,26,0),0)</f>
        <v>0</v>
      </c>
      <c r="FP150" s="14">
        <f t="shared" si="542"/>
        <v>0</v>
      </c>
      <c r="FQ150" s="14">
        <f>IFERROR(VLOOKUP($A150,#REF!,16,0),0)</f>
        <v>0</v>
      </c>
      <c r="FR150" s="14">
        <f t="shared" si="543"/>
        <v>0</v>
      </c>
      <c r="FS150" s="14">
        <f>IFERROR(VLOOKUP($A150,#REF!,12,0),0)</f>
        <v>0</v>
      </c>
      <c r="FT150" s="14">
        <f t="shared" si="544"/>
        <v>0</v>
      </c>
      <c r="FU150" s="14">
        <v>0</v>
      </c>
      <c r="FV150" s="14">
        <f t="shared" si="545"/>
        <v>0</v>
      </c>
      <c r="FW150" s="14">
        <f>IFERROR(VLOOKUP($A150,ConEnroll!$A$8:$S$601,16,0),0)</f>
        <v>347</v>
      </c>
      <c r="FX150" s="14">
        <f t="shared" si="546"/>
        <v>0.74463519313304716</v>
      </c>
      <c r="FY150" s="14">
        <f t="shared" si="547"/>
        <v>347</v>
      </c>
      <c r="FZ150" s="14">
        <f t="shared" si="548"/>
        <v>0.74463519313304716</v>
      </c>
      <c r="GA150" s="14" t="e">
        <f t="shared" si="549"/>
        <v>#VALUE!</v>
      </c>
      <c r="GB150" s="14" t="e">
        <f t="shared" si="550"/>
        <v>#VALUE!</v>
      </c>
      <c r="GC150" s="39"/>
      <c r="GD150" s="14">
        <f t="shared" si="468"/>
        <v>-9930.5654506437768</v>
      </c>
      <c r="GE150" s="14" t="e">
        <f t="shared" si="469"/>
        <v>#VALUE!</v>
      </c>
      <c r="GF150" s="14">
        <f t="shared" si="470"/>
        <v>-50.911351931330465</v>
      </c>
      <c r="GG150" s="14" t="e">
        <f t="shared" si="471"/>
        <v>#VALUE!</v>
      </c>
      <c r="GH150" s="37" t="e">
        <f t="shared" si="472"/>
        <v>#VALUE!</v>
      </c>
    </row>
    <row r="151" spans="1:190" ht="12.5" x14ac:dyDescent="0.25">
      <c r="A151" s="67">
        <v>432</v>
      </c>
      <c r="B151" s="35">
        <v>1</v>
      </c>
      <c r="C151" s="14">
        <v>6</v>
      </c>
      <c r="D151" s="14"/>
      <c r="E151" s="14"/>
      <c r="F151" s="35" t="s">
        <v>2503</v>
      </c>
      <c r="G151" s="41"/>
      <c r="H151" s="14">
        <f>IFERROR(VLOOKUP($A151,BaseFY22!$A$7:$AK$528,6,0),0)</f>
        <v>608</v>
      </c>
      <c r="I151" s="14">
        <f>IFERROR(VLOOKUP($A151,BaseFY22!$A$7:$AK$528,28,0),0)</f>
        <v>7327800.75</v>
      </c>
      <c r="J151" s="14">
        <f t="shared" si="473"/>
        <v>12052.303865131578</v>
      </c>
      <c r="K151" s="14">
        <f>IFERROR(VLOOKUP($A151,SpecEd22!$A$21:$BB$605,24,0)," ")</f>
        <v>301053.09886143741</v>
      </c>
      <c r="L151" s="14">
        <f t="shared" si="474"/>
        <v>495.15312312736415</v>
      </c>
      <c r="M151" s="14">
        <f>IFERROR(VLOOKUP($A151,ECFE!$A$16:$AB$347,7,0),0)</f>
        <v>48484.161</v>
      </c>
      <c r="N151" s="14">
        <f t="shared" ref="N151:P214" si="554">IF($H151&gt;0,M151/$H151,0)</f>
        <v>79.743685855263152</v>
      </c>
      <c r="O151" s="14">
        <v>0</v>
      </c>
      <c r="P151" s="14">
        <f t="shared" si="554"/>
        <v>0</v>
      </c>
      <c r="Q151" s="14">
        <f>IFERROR(VLOOKUP($A151,ConEnroll!$A$7:$S$337,10,0),0)</f>
        <v>4351.47</v>
      </c>
      <c r="R151" s="14">
        <f t="shared" si="475"/>
        <v>7.1570230263157901</v>
      </c>
      <c r="S151" s="14">
        <f t="shared" ref="S151:S214" si="555">+M151+O151+Q151</f>
        <v>52835.631000000001</v>
      </c>
      <c r="T151" s="14">
        <f t="shared" si="476"/>
        <v>86.90070888157895</v>
      </c>
      <c r="U151" s="14">
        <f t="shared" ref="U151:U214" si="556">+I151+K151+S151</f>
        <v>7681689.4798614373</v>
      </c>
      <c r="V151" s="14">
        <f t="shared" si="477"/>
        <v>12634.357697140522</v>
      </c>
      <c r="W151" s="42"/>
      <c r="X151" s="14">
        <f>IFERROR(VLOOKUP($A151,HouseFY22!$A$6:$AJ$528,28,0),0)</f>
        <v>7468414.75</v>
      </c>
      <c r="Y151" s="14">
        <f t="shared" si="478"/>
        <v>12283.576891447368</v>
      </c>
      <c r="Z151" s="14">
        <f>IFERROR(VLOOKUP($A151,Compens80percent!$A$13:$M$560,12,0),0)</f>
        <v>0</v>
      </c>
      <c r="AA151" s="14">
        <f t="shared" si="478"/>
        <v>0</v>
      </c>
      <c r="AB151" s="14">
        <f t="shared" si="479"/>
        <v>7468414.75</v>
      </c>
      <c r="AC151" s="14">
        <f t="shared" si="478"/>
        <v>12283.576891447368</v>
      </c>
      <c r="AD151" s="14">
        <f>IFERROR(VLOOKUP(A151,SpecEd22!$A$21:$Z$550,14,0),0)</f>
        <v>330788.45191695576</v>
      </c>
      <c r="AE151" s="14">
        <f t="shared" si="480"/>
        <v>544.05995381078253</v>
      </c>
      <c r="AF151" s="14">
        <f>IFERROR(VLOOKUP($A151,ECFE!$A$16:$AB$348,8,0),0)</f>
        <v>49453.844220000006</v>
      </c>
      <c r="AG151" s="14">
        <f t="shared" si="481"/>
        <v>81.338559572368425</v>
      </c>
      <c r="AH151" s="14">
        <f>IFERROR(VLOOKUP(A151,ParaFY19!$A$21:$Z$543,7,0),0)</f>
        <v>6468</v>
      </c>
      <c r="AI151" s="14">
        <f t="shared" si="482"/>
        <v>10.638157894736842</v>
      </c>
      <c r="AJ151" s="14">
        <f>IFERROR(VLOOKUP(A151,ConEnroll!$A$7:$S$341,13,0),0)</f>
        <v>5439.3375000000005</v>
      </c>
      <c r="AK151" s="14">
        <f t="shared" si="483"/>
        <v>8.946278782894737</v>
      </c>
      <c r="AL151" s="14">
        <f t="shared" si="551"/>
        <v>61361.181720000008</v>
      </c>
      <c r="AM151" s="14">
        <f t="shared" si="484"/>
        <v>100.92299625000001</v>
      </c>
      <c r="AN151" s="14">
        <f t="shared" si="485"/>
        <v>7860564.3836369552</v>
      </c>
      <c r="AO151" s="14">
        <f t="shared" si="486"/>
        <v>12928.559841508149</v>
      </c>
      <c r="AP151" s="62"/>
      <c r="AQ151" s="14">
        <f t="shared" si="552"/>
        <v>231.27302631579005</v>
      </c>
      <c r="AR151" s="14">
        <f t="shared" ref="AR151:AR214" si="557">+AE151-L151</f>
        <v>48.906830683418377</v>
      </c>
      <c r="AS151" s="14">
        <f t="shared" ref="AS151:AS214" si="558">+AM151-T151</f>
        <v>14.022287368421061</v>
      </c>
      <c r="AT151" s="14">
        <f t="shared" si="487"/>
        <v>294.2021443676295</v>
      </c>
      <c r="AU151" s="37">
        <f t="shared" ref="AU151:AU214" si="559">IF(H151&gt;0,AT151/V151,0)</f>
        <v>2.3285880566308089E-2</v>
      </c>
      <c r="AV151" s="42"/>
      <c r="AW151" s="14" t="str">
        <f>IFERROR(VLOOKUP($A151,#REF!,27,0),"0")</f>
        <v>0</v>
      </c>
      <c r="AX151" s="14">
        <f t="shared" si="488"/>
        <v>0</v>
      </c>
      <c r="AY151" s="14" t="str">
        <f>IFERROR(VLOOKUP($A151,SpecEd22!#REF!,23,0)," ")</f>
        <v xml:space="preserve"> </v>
      </c>
      <c r="AZ151" s="14" t="e">
        <f t="shared" si="489"/>
        <v>#VALUE!</v>
      </c>
      <c r="BA151" s="14">
        <f>IFERROR(VLOOKUP($A151,ECFE!#REF!,23,0),0)</f>
        <v>0</v>
      </c>
      <c r="BB151" s="14">
        <f t="shared" si="490"/>
        <v>0</v>
      </c>
      <c r="BC151" s="14">
        <f>IFERROR(VLOOKUP($A151,#REF!,17,0),0)</f>
        <v>0</v>
      </c>
      <c r="BD151" s="14">
        <f t="shared" si="491"/>
        <v>0</v>
      </c>
      <c r="BE151" s="14">
        <f>IFERROR(VLOOKUP($A151,#REF!,9,0),0)</f>
        <v>0</v>
      </c>
      <c r="BF151" s="14">
        <f t="shared" si="492"/>
        <v>0</v>
      </c>
      <c r="BG151" s="14">
        <v>0</v>
      </c>
      <c r="BH151" s="14">
        <f t="shared" si="493"/>
        <v>0</v>
      </c>
      <c r="BI151" s="14">
        <f>IFERROR(VLOOKUP($A151,ConEnroll!$A$8:$S$601,15,0),0)</f>
        <v>-76</v>
      </c>
      <c r="BJ151" s="14">
        <f t="shared" si="494"/>
        <v>-0.125</v>
      </c>
      <c r="BK151" s="14">
        <f t="shared" si="495"/>
        <v>-76</v>
      </c>
      <c r="BL151" s="14">
        <f t="shared" si="496"/>
        <v>-0.125</v>
      </c>
      <c r="BM151" s="14" t="e">
        <f t="shared" si="497"/>
        <v>#VALUE!</v>
      </c>
      <c r="BN151" s="14" t="e">
        <f t="shared" si="498"/>
        <v>#VALUE!</v>
      </c>
      <c r="BO151" s="42"/>
      <c r="BP151" s="14">
        <f t="shared" ref="BP151:BP214" si="560">Y151-AX151</f>
        <v>12283.576891447368</v>
      </c>
      <c r="BQ151" s="14" t="e">
        <f t="shared" ref="BQ151:BQ214" si="561">AE151-AZ151</f>
        <v>#VALUE!</v>
      </c>
      <c r="BR151" s="14">
        <f t="shared" si="499"/>
        <v>101.04799625000001</v>
      </c>
      <c r="BS151" s="14" t="e">
        <f t="shared" ref="BS151:BS214" si="562">BN151-V151</f>
        <v>#VALUE!</v>
      </c>
      <c r="BT151" s="37" t="e">
        <f t="shared" ref="BT151:BT214" si="563">IF(H151&gt;0,BS151/V151,0)</f>
        <v>#VALUE!</v>
      </c>
      <c r="BU151" s="41"/>
      <c r="BV151" s="14" t="str">
        <f>IFERROR(VLOOKUP($A151,#REF!,27,0),"0")</f>
        <v>0</v>
      </c>
      <c r="BW151" s="14">
        <f t="shared" si="500"/>
        <v>0</v>
      </c>
      <c r="BX151" s="14" t="str">
        <f>IFERROR(VLOOKUP($A151,SpecEd22!$Z$22:$AV$606,59,0)," ")</f>
        <v xml:space="preserve"> </v>
      </c>
      <c r="BY151" s="14" t="e">
        <f t="shared" si="501"/>
        <v>#VALUE!</v>
      </c>
      <c r="BZ151" s="14">
        <f>IFERROR(VLOOKUP($A151,ECFE!#REF!,25,0),0)</f>
        <v>0</v>
      </c>
      <c r="CA151" s="14">
        <f t="shared" si="502"/>
        <v>0</v>
      </c>
      <c r="CB151" s="14">
        <f>IFERROR(VLOOKUP($A151,#REF!,17,0),0)</f>
        <v>0</v>
      </c>
      <c r="CC151" s="14">
        <f t="shared" si="503"/>
        <v>0</v>
      </c>
      <c r="CD151" s="14">
        <f>IFERROR(VLOOKUP($A151,#REF!,9,0),0)</f>
        <v>0</v>
      </c>
      <c r="CE151" s="14">
        <f t="shared" si="504"/>
        <v>0</v>
      </c>
      <c r="CF151" s="14">
        <v>0</v>
      </c>
      <c r="CG151" s="14">
        <f t="shared" si="505"/>
        <v>0</v>
      </c>
      <c r="CH151" s="14">
        <f>IFERROR(VLOOKUP($A151,ConEnroll!$A$8:$S$601,15,0),0)</f>
        <v>-76</v>
      </c>
      <c r="CI151" s="14">
        <f t="shared" si="506"/>
        <v>-0.125</v>
      </c>
      <c r="CJ151" s="14">
        <f t="shared" si="507"/>
        <v>-76</v>
      </c>
      <c r="CK151" s="14">
        <f t="shared" si="508"/>
        <v>-0.125</v>
      </c>
      <c r="CL151" s="14" t="e">
        <f t="shared" si="509"/>
        <v>#VALUE!</v>
      </c>
      <c r="CM151" s="14" t="e">
        <f t="shared" si="510"/>
        <v>#VALUE!</v>
      </c>
      <c r="CN151" s="42"/>
      <c r="CO151" s="14">
        <f t="shared" ref="CO151:CO214" si="564">BW151-J151</f>
        <v>-12052.303865131578</v>
      </c>
      <c r="CP151" s="14" t="e">
        <f t="shared" ref="CP151:CP214" si="565">BY151-L151</f>
        <v>#VALUE!</v>
      </c>
      <c r="CQ151" s="14">
        <f t="shared" ref="CQ151:CQ214" si="566">CK151-T151</f>
        <v>-87.02570888157895</v>
      </c>
      <c r="CR151" s="14" t="e">
        <f t="shared" ref="CR151:CR214" si="567">CM151-V151</f>
        <v>#VALUE!</v>
      </c>
      <c r="CS151" s="37" t="e">
        <f t="shared" ref="CS151:CS214" si="568">IF(H151&gt;0,CR151/V151,0)</f>
        <v>#VALUE!</v>
      </c>
      <c r="CT151" s="239"/>
      <c r="CU151" s="239"/>
      <c r="CV151" s="468"/>
      <c r="CW151" s="14">
        <f>IFERROR(VLOOKUP($A151,BaseFY23!$A$7:$AK$527,6,0),0)</f>
        <v>614</v>
      </c>
      <c r="CX151" s="14">
        <f>IFERROR(VLOOKUP($A151,BaseFY23!$A$7:$AN$528,28,0),0)</f>
        <v>7383122.25</v>
      </c>
      <c r="CY151" s="14">
        <f t="shared" si="511"/>
        <v>12024.629071661238</v>
      </c>
      <c r="CZ151" s="14">
        <f>IFERROR(VLOOKUP($A151,SpecEd23!$A$21:$BB$605,23,0)," ")</f>
        <v>502641.86361647455</v>
      </c>
      <c r="DA151" s="14">
        <f t="shared" si="512"/>
        <v>818.6349570300888</v>
      </c>
      <c r="DB151" s="14">
        <f>IFERROR(VLOOKUP($A151,ECFE!$A$16:$AB$347,7,0),0)</f>
        <v>48484.161</v>
      </c>
      <c r="DC151" s="14">
        <f t="shared" si="513"/>
        <v>78.964431596091202</v>
      </c>
      <c r="DD151" s="14">
        <v>0</v>
      </c>
      <c r="DE151" s="14">
        <f t="shared" si="514"/>
        <v>0</v>
      </c>
      <c r="DF151" s="14">
        <f>IFERROR(VLOOKUP($A151,ConEnroll!$A$7:$S$338,10,0),0)</f>
        <v>4351.47</v>
      </c>
      <c r="DG151" s="14">
        <f t="shared" si="515"/>
        <v>7.0870846905537466</v>
      </c>
      <c r="DH151" s="14">
        <f t="shared" ref="DH151:DH214" si="569">+DB151+DD151+DF151</f>
        <v>52835.631000000001</v>
      </c>
      <c r="DI151" s="14">
        <f t="shared" si="516"/>
        <v>86.051516286644954</v>
      </c>
      <c r="DJ151" s="14">
        <f t="shared" ref="DJ151:DJ214" si="570">+DH151+CX151+CZ151</f>
        <v>7938599.744616475</v>
      </c>
      <c r="DK151" s="14">
        <f t="shared" si="517"/>
        <v>12929.315544977972</v>
      </c>
      <c r="DL151" s="42"/>
      <c r="DM151" s="14">
        <f>IFERROR(VLOOKUP($A151,HouseFY23!$A$7:$AJ$528,28,0),0)</f>
        <v>7650947.25</v>
      </c>
      <c r="DN151" s="14">
        <f t="shared" si="518"/>
        <v>12460.826140065146</v>
      </c>
      <c r="DO151" s="14">
        <f>IFERROR(VLOOKUP($A151,Compens80percent!$A$13:$M$560,12,0),0)</f>
        <v>0</v>
      </c>
      <c r="DP151" s="14">
        <f t="shared" si="518"/>
        <v>0</v>
      </c>
      <c r="DQ151" s="14">
        <f t="shared" si="519"/>
        <v>7650947.25</v>
      </c>
      <c r="DR151" s="14">
        <f t="shared" si="520"/>
        <v>12583.794819078947</v>
      </c>
      <c r="DS151" s="14">
        <f>IFERROR(VLOOKUP($A151,SpecEd23!$A$21:$Z$550,14,0),0)</f>
        <v>564451.98576819978</v>
      </c>
      <c r="DT151" s="14">
        <f t="shared" si="521"/>
        <v>919.30290841726344</v>
      </c>
      <c r="DU151" s="14">
        <f>IFERROR(VLOOKUP($A151,ECFE!$A$16:$AB$347,9,0),0)</f>
        <v>50442.921104400004</v>
      </c>
      <c r="DV151" s="14">
        <f t="shared" si="522"/>
        <v>82.154594632573293</v>
      </c>
      <c r="DW151" s="14">
        <f>IFERROR(VLOOKUP($A151,ParaFY19!$A$21:$Z$543,7,0),0)</f>
        <v>6468</v>
      </c>
      <c r="DX151" s="14">
        <f t="shared" si="523"/>
        <v>10.534201954397394</v>
      </c>
      <c r="DY151" s="14">
        <f>IFERROR(VLOOKUP($A151,ConEnroll!$A$7:$S$341,13,0),0)</f>
        <v>5439.3375000000005</v>
      </c>
      <c r="DZ151" s="14">
        <f t="shared" si="524"/>
        <v>8.8588558631921828</v>
      </c>
      <c r="EA151" s="14">
        <f t="shared" ref="EA151:EA214" si="571">+DU151+DW151+DY151</f>
        <v>62350.258604400005</v>
      </c>
      <c r="EB151" s="14">
        <f t="shared" si="525"/>
        <v>101.54765245016287</v>
      </c>
      <c r="EC151" s="14">
        <f t="shared" ref="EC151:EC214" si="572">EA151+DS151+DM151</f>
        <v>8277749.4943725998</v>
      </c>
      <c r="ED151" s="14">
        <f t="shared" si="526"/>
        <v>13481.676700932572</v>
      </c>
      <c r="EE151" s="62"/>
      <c r="EF151" s="14">
        <f t="shared" ref="EF151:EF214" si="573">+DN151-CY151</f>
        <v>436.19706840390791</v>
      </c>
      <c r="EG151" s="14">
        <f t="shared" ref="EG151:EG214" si="574">+DT151-DA151</f>
        <v>100.66795138717464</v>
      </c>
      <c r="EH151" s="14">
        <f t="shared" ref="EH151:EH214" si="575">+EB151-DI151</f>
        <v>15.496136163517917</v>
      </c>
      <c r="EI151" s="14">
        <f t="shared" si="527"/>
        <v>552.36115595460046</v>
      </c>
      <c r="EJ151" s="37">
        <f t="shared" ref="EJ151:EJ214" si="576">IF(CW151&gt;0,EI151/DK151,0)</f>
        <v>4.2721608427999859E-2</v>
      </c>
      <c r="EK151" s="42"/>
      <c r="EL151" s="14" t="str">
        <f>IFERROR(VLOOKUP($A151,#REF!,27,0),"0")</f>
        <v>0</v>
      </c>
      <c r="EM151" s="14">
        <f t="shared" si="528"/>
        <v>0</v>
      </c>
      <c r="EN151" s="14" t="str">
        <f>IFERROR(VLOOKUP($A151,SpecEd23!#REF!,23,0)," ")</f>
        <v xml:space="preserve"> </v>
      </c>
      <c r="EO151" s="14" t="e">
        <f t="shared" si="529"/>
        <v>#VALUE!</v>
      </c>
      <c r="EP151" s="14">
        <f>IFERROR(VLOOKUP($A151,ECFE!#REF!,24,0),0)</f>
        <v>0</v>
      </c>
      <c r="EQ151" s="14">
        <f t="shared" si="530"/>
        <v>0</v>
      </c>
      <c r="ER151" s="14">
        <f>IFERROR(VLOOKUP($A151,#REF!,30,0),0)</f>
        <v>0</v>
      </c>
      <c r="ES151" s="14">
        <f t="shared" si="531"/>
        <v>0</v>
      </c>
      <c r="ET151" s="14">
        <f>IFERROR(VLOOKUP($A151,#REF!,12,0),0)</f>
        <v>0</v>
      </c>
      <c r="EU151" s="14">
        <f t="shared" si="532"/>
        <v>0</v>
      </c>
      <c r="EV151" s="14">
        <v>0</v>
      </c>
      <c r="EW151" s="14">
        <f t="shared" si="533"/>
        <v>0</v>
      </c>
      <c r="EX151" s="14">
        <f>IFERROR(VLOOKUP($A151,ConEnroll!$A$8:$S$601,16,0),0)</f>
        <v>356</v>
      </c>
      <c r="EY151" s="14">
        <f t="shared" si="534"/>
        <v>0.57980456026058635</v>
      </c>
      <c r="EZ151" s="14">
        <f t="shared" si="535"/>
        <v>356</v>
      </c>
      <c r="FA151" s="14">
        <f t="shared" si="536"/>
        <v>0.57980456026058635</v>
      </c>
      <c r="FB151" s="14" t="e">
        <f t="shared" si="537"/>
        <v>#VALUE!</v>
      </c>
      <c r="FC151" s="14" t="e">
        <f t="shared" si="538"/>
        <v>#VALUE!</v>
      </c>
      <c r="FD151" s="62"/>
      <c r="FE151" s="14">
        <f t="shared" ref="FE151:FE214" si="577">DN151-EM151</f>
        <v>12460.826140065146</v>
      </c>
      <c r="FF151" s="14" t="e">
        <f t="shared" ref="FF151:FF214" si="578">DT151-EO151</f>
        <v>#VALUE!</v>
      </c>
      <c r="FG151" s="14">
        <f t="shared" si="539"/>
        <v>100.96784788990229</v>
      </c>
      <c r="FH151" s="14" t="e">
        <f t="shared" ref="FH151:FH214" si="579">+FC151-DK151</f>
        <v>#VALUE!</v>
      </c>
      <c r="FI151" s="37" t="e">
        <f t="shared" ref="FI151:FI214" si="580">IF(CS151&gt;0,FH151/DK151,0)</f>
        <v>#VALUE!</v>
      </c>
      <c r="FJ151" s="12"/>
      <c r="FK151" s="14" t="str">
        <f>IFERROR(VLOOKUP($A151,#REF!,27,0),"0")</f>
        <v>0</v>
      </c>
      <c r="FL151" s="14">
        <f t="shared" si="540"/>
        <v>0</v>
      </c>
      <c r="FM151" s="14" t="str">
        <f>IFERROR(VLOOKUP($A151,SpecEd23!$X$22:$Y$610,59,0)," ")</f>
        <v xml:space="preserve"> </v>
      </c>
      <c r="FN151" s="14" t="e">
        <f t="shared" si="541"/>
        <v>#VALUE!</v>
      </c>
      <c r="FO151" s="14">
        <f>IFERROR(VLOOKUP($A151,ECFE!#REF!,26,0),0)</f>
        <v>0</v>
      </c>
      <c r="FP151" s="14">
        <f t="shared" si="542"/>
        <v>0</v>
      </c>
      <c r="FQ151" s="14">
        <f>IFERROR(VLOOKUP($A151,#REF!,16,0),0)</f>
        <v>0</v>
      </c>
      <c r="FR151" s="14">
        <f t="shared" si="543"/>
        <v>0</v>
      </c>
      <c r="FS151" s="14">
        <f>IFERROR(VLOOKUP($A151,#REF!,12,0),0)</f>
        <v>0</v>
      </c>
      <c r="FT151" s="14">
        <f t="shared" si="544"/>
        <v>0</v>
      </c>
      <c r="FU151" s="14">
        <v>0</v>
      </c>
      <c r="FV151" s="14">
        <f t="shared" si="545"/>
        <v>0</v>
      </c>
      <c r="FW151" s="14">
        <f>IFERROR(VLOOKUP($A151,ConEnroll!$A$8:$S$601,16,0),0)</f>
        <v>356</v>
      </c>
      <c r="FX151" s="14">
        <f t="shared" si="546"/>
        <v>0.57980456026058635</v>
      </c>
      <c r="FY151" s="14">
        <f t="shared" si="547"/>
        <v>356</v>
      </c>
      <c r="FZ151" s="14">
        <f t="shared" si="548"/>
        <v>0.57980456026058635</v>
      </c>
      <c r="GA151" s="14" t="e">
        <f t="shared" si="549"/>
        <v>#VALUE!</v>
      </c>
      <c r="GB151" s="14" t="e">
        <f t="shared" si="550"/>
        <v>#VALUE!</v>
      </c>
      <c r="GC151" s="39"/>
      <c r="GD151" s="14">
        <f t="shared" ref="GD151:GD214" si="581">FL151-CY151</f>
        <v>-12024.629071661238</v>
      </c>
      <c r="GE151" s="14" t="e">
        <f t="shared" ref="GE151:GE214" si="582">FN151-DA151</f>
        <v>#VALUE!</v>
      </c>
      <c r="GF151" s="14">
        <f t="shared" ref="GF151:GF214" si="583">FZ151-DI151</f>
        <v>-85.47171172638437</v>
      </c>
      <c r="GG151" s="14" t="e">
        <f t="shared" ref="GG151:GG214" si="584">+GB151-DK151</f>
        <v>#VALUE!</v>
      </c>
      <c r="GH151" s="37" t="e">
        <f t="shared" ref="GH151:GH214" si="585">IF(CW151&gt;0,GG151/DK151,0)</f>
        <v>#VALUE!</v>
      </c>
    </row>
    <row r="152" spans="1:190" ht="12.5" x14ac:dyDescent="0.25">
      <c r="A152" s="67">
        <v>435</v>
      </c>
      <c r="B152" s="35">
        <v>1</v>
      </c>
      <c r="C152" s="14">
        <v>6</v>
      </c>
      <c r="D152" s="14"/>
      <c r="E152" s="14"/>
      <c r="F152" s="35" t="s">
        <v>2504</v>
      </c>
      <c r="G152" s="41"/>
      <c r="H152" s="14">
        <f>IFERROR(VLOOKUP($A152,BaseFY22!$A$7:$AK$528,6,0),0)</f>
        <v>727</v>
      </c>
      <c r="I152" s="14">
        <f>IFERROR(VLOOKUP($A152,BaseFY22!$A$7:$AK$528,28,0),0)</f>
        <v>7744908.6124529997</v>
      </c>
      <c r="J152" s="14">
        <f t="shared" ref="J152:J215" si="586">IF($H152&gt;0,I152/$H152,0)</f>
        <v>10653.244308738651</v>
      </c>
      <c r="K152" s="14">
        <f>IFERROR(VLOOKUP($A152,SpecEd22!$A$21:$BB$605,24,0)," ")</f>
        <v>783235.45735193195</v>
      </c>
      <c r="L152" s="14">
        <f t="shared" ref="L152:L215" si="587">IF($H152&gt;0,K152/$H152,0)</f>
        <v>1077.3527611443355</v>
      </c>
      <c r="M152" s="14">
        <f>IFERROR(VLOOKUP($A152,ECFE!$A$16:$AB$347,7,0),0)</f>
        <v>28697.79</v>
      </c>
      <c r="N152" s="14">
        <f t="shared" si="554"/>
        <v>39.474264099037143</v>
      </c>
      <c r="O152" s="14">
        <v>0</v>
      </c>
      <c r="P152" s="14">
        <f t="shared" si="554"/>
        <v>0</v>
      </c>
      <c r="Q152" s="14">
        <f>IFERROR(VLOOKUP($A152,ConEnroll!$A$7:$S$337,10,0),0)</f>
        <v>7077.7</v>
      </c>
      <c r="R152" s="14">
        <f t="shared" ref="R152:R215" si="588">IF($H152&gt;0,Q152/$H152,0)</f>
        <v>9.7354883081155439</v>
      </c>
      <c r="S152" s="14">
        <f t="shared" si="555"/>
        <v>35775.49</v>
      </c>
      <c r="T152" s="14">
        <f t="shared" ref="T152:T215" si="589">IF($H152&gt;0,S152/$H152,0)</f>
        <v>49.209752407152678</v>
      </c>
      <c r="U152" s="14">
        <f t="shared" si="556"/>
        <v>8563919.5598049313</v>
      </c>
      <c r="V152" s="14">
        <f t="shared" ref="V152:V215" si="590">IF($H152&gt;0,U152/$H152,0)</f>
        <v>11779.80682229014</v>
      </c>
      <c r="W152" s="42"/>
      <c r="X152" s="14">
        <f>IFERROR(VLOOKUP($A152,HouseFY22!$A$6:$AJ$528,28,0),0)</f>
        <v>7880541.6124529997</v>
      </c>
      <c r="Y152" s="14">
        <f t="shared" ref="Y152:AC215" si="591">IF($H152&gt;0,X152/$H152,0)</f>
        <v>10839.809645740028</v>
      </c>
      <c r="Z152" s="14">
        <f>IFERROR(VLOOKUP($A152,Compens80percent!$A$13:$M$560,12,0),0)</f>
        <v>0</v>
      </c>
      <c r="AA152" s="14">
        <f t="shared" si="591"/>
        <v>0</v>
      </c>
      <c r="AB152" s="14">
        <f t="shared" ref="AB152:AB215" si="592">+X152+Z152</f>
        <v>7880541.6124529997</v>
      </c>
      <c r="AC152" s="14">
        <f t="shared" si="591"/>
        <v>10839.809645740028</v>
      </c>
      <c r="AD152" s="14">
        <f>IFERROR(VLOOKUP(A152,SpecEd22!$A$21:$Z$550,14,0),0)</f>
        <v>796385.10398723849</v>
      </c>
      <c r="AE152" s="14">
        <f t="shared" ref="AE152:AE215" si="593">IF($H152&gt;0,AD152/$H152,0)</f>
        <v>1095.4403080979896</v>
      </c>
      <c r="AF152" s="14">
        <f>IFERROR(VLOOKUP($A152,ECFE!$A$16:$AB$348,8,0),0)</f>
        <v>29271.745800000001</v>
      </c>
      <c r="AG152" s="14">
        <f t="shared" ref="AG152:AG215" si="594">IF($H152&gt;0,AF152/$H152,0)</f>
        <v>40.263749381017881</v>
      </c>
      <c r="AH152" s="14">
        <f>IFERROR(VLOOKUP(A152,ParaFY19!$A$21:$Z$543,7,0),0)</f>
        <v>3724</v>
      </c>
      <c r="AI152" s="14">
        <f t="shared" ref="AI152:AI215" si="595">IF($H152&gt;0,AH152/$H152,0)</f>
        <v>5.1224209078404401</v>
      </c>
      <c r="AJ152" s="14">
        <f>IFERROR(VLOOKUP(A152,ConEnroll!$A$7:$S$341,13,0),0)</f>
        <v>8847.125</v>
      </c>
      <c r="AK152" s="14">
        <f t="shared" ref="AK152:AK215" si="596">IF($H152&gt;0,AJ152/$H152,0)</f>
        <v>12.169360385144429</v>
      </c>
      <c r="AL152" s="14">
        <f t="shared" si="551"/>
        <v>41842.870800000004</v>
      </c>
      <c r="AM152" s="14">
        <f t="shared" ref="AM152:AM215" si="597">IF($H152&gt;0,AL152/$H152,0)</f>
        <v>57.55553067400276</v>
      </c>
      <c r="AN152" s="14">
        <f t="shared" ref="AN152:AN215" si="598">+AB152+AD152+AL152</f>
        <v>8718769.5872402377</v>
      </c>
      <c r="AO152" s="14">
        <f t="shared" ref="AO152:AO215" si="599">IF($H152&gt;0,AN152/$H152,0)</f>
        <v>11992.805484512019</v>
      </c>
      <c r="AP152" s="62"/>
      <c r="AQ152" s="14">
        <f t="shared" si="552"/>
        <v>186.56533700137697</v>
      </c>
      <c r="AR152" s="14">
        <f t="shared" si="557"/>
        <v>18.087546953654055</v>
      </c>
      <c r="AS152" s="14">
        <f t="shared" si="558"/>
        <v>8.3457782668500826</v>
      </c>
      <c r="AT152" s="14">
        <f t="shared" ref="AT152:AT215" si="600">+AQ152+AR152+AS152</f>
        <v>212.99866222188112</v>
      </c>
      <c r="AU152" s="37">
        <f t="shared" si="559"/>
        <v>1.8081677011785795E-2</v>
      </c>
      <c r="AV152" s="42"/>
      <c r="AW152" s="14" t="str">
        <f>IFERROR(VLOOKUP($A152,#REF!,27,0),"0")</f>
        <v>0</v>
      </c>
      <c r="AX152" s="14">
        <f t="shared" ref="AX152:AX215" si="601">IF($H152&gt;0,AW152/$H152,0)</f>
        <v>0</v>
      </c>
      <c r="AY152" s="14" t="str">
        <f>IFERROR(VLOOKUP($A152,SpecEd22!#REF!,23,0)," ")</f>
        <v xml:space="preserve"> </v>
      </c>
      <c r="AZ152" s="14" t="e">
        <f t="shared" ref="AZ152:AZ215" si="602">IF($H152&gt;0,AY152/$H152,0)</f>
        <v>#VALUE!</v>
      </c>
      <c r="BA152" s="14">
        <f>IFERROR(VLOOKUP($A152,ECFE!#REF!,23,0),0)</f>
        <v>0</v>
      </c>
      <c r="BB152" s="14">
        <f t="shared" ref="BB152:BB215" si="603">IF($H152&gt;0,BA152/$H152,0)</f>
        <v>0</v>
      </c>
      <c r="BC152" s="14">
        <f>IFERROR(VLOOKUP($A152,#REF!,17,0),0)</f>
        <v>0</v>
      </c>
      <c r="BD152" s="14">
        <f t="shared" ref="BD152:BD215" si="604">IF($H152&gt;0,BC152/$H152,0)</f>
        <v>0</v>
      </c>
      <c r="BE152" s="14">
        <f>IFERROR(VLOOKUP($A152,#REF!,9,0),0)</f>
        <v>0</v>
      </c>
      <c r="BF152" s="14">
        <f t="shared" ref="BF152:BF215" si="605">IF($H152&gt;0,BE152/$H152,0)</f>
        <v>0</v>
      </c>
      <c r="BG152" s="14">
        <v>0</v>
      </c>
      <c r="BH152" s="14">
        <f t="shared" ref="BH152:BH215" si="606">IF($H152&gt;0,BG152/$H152,0)</f>
        <v>0</v>
      </c>
      <c r="BI152" s="14">
        <f>IFERROR(VLOOKUP($A152,ConEnroll!$A$8:$S$601,15,0),0)</f>
        <v>-74</v>
      </c>
      <c r="BJ152" s="14">
        <f t="shared" ref="BJ152:BJ215" si="607">IF($H152&gt;0,BI152/$H152,0)</f>
        <v>-0.10178817056396149</v>
      </c>
      <c r="BK152" s="14">
        <f t="shared" ref="BK152:BK215" si="608">+BA152+BC152+BE152+BG152+BI152</f>
        <v>-74</v>
      </c>
      <c r="BL152" s="14">
        <f t="shared" ref="BL152:BL215" si="609">IF($H152&gt;0,BK152/$H152,0)</f>
        <v>-0.10178817056396149</v>
      </c>
      <c r="BM152" s="14" t="e">
        <f t="shared" ref="BM152:BM215" si="610">+AW152+AY152+BK152</f>
        <v>#VALUE!</v>
      </c>
      <c r="BN152" s="14" t="e">
        <f t="shared" ref="BN152:BN215" si="611">IF($H152&gt;0,BM152/$H152,0)</f>
        <v>#VALUE!</v>
      </c>
      <c r="BO152" s="42"/>
      <c r="BP152" s="14">
        <f t="shared" si="560"/>
        <v>10839.809645740028</v>
      </c>
      <c r="BQ152" s="14" t="e">
        <f t="shared" si="561"/>
        <v>#VALUE!</v>
      </c>
      <c r="BR152" s="14">
        <f t="shared" ref="BR152:BR215" si="612">AM152-BL152</f>
        <v>57.657318844566724</v>
      </c>
      <c r="BS152" s="14" t="e">
        <f t="shared" si="562"/>
        <v>#VALUE!</v>
      </c>
      <c r="BT152" s="37" t="e">
        <f t="shared" si="563"/>
        <v>#VALUE!</v>
      </c>
      <c r="BU152" s="41"/>
      <c r="BV152" s="14" t="str">
        <f>IFERROR(VLOOKUP($A152,#REF!,27,0),"0")</f>
        <v>0</v>
      </c>
      <c r="BW152" s="14">
        <f t="shared" ref="BW152:BW215" si="613">IF($H152&gt;0,BV152/$H152,0)</f>
        <v>0</v>
      </c>
      <c r="BX152" s="14" t="str">
        <f>IFERROR(VLOOKUP($A152,SpecEd22!$Z$22:$AV$606,59,0)," ")</f>
        <v xml:space="preserve"> </v>
      </c>
      <c r="BY152" s="14" t="e">
        <f t="shared" ref="BY152:BY215" si="614">IF($H152&gt;0,BX152/$H152,0)</f>
        <v>#VALUE!</v>
      </c>
      <c r="BZ152" s="14">
        <f>IFERROR(VLOOKUP($A152,ECFE!#REF!,25,0),0)</f>
        <v>0</v>
      </c>
      <c r="CA152" s="14">
        <f t="shared" ref="CA152:CA215" si="615">IF($H152&gt;0,BZ152/$H152,0)</f>
        <v>0</v>
      </c>
      <c r="CB152" s="14">
        <f>IFERROR(VLOOKUP($A152,#REF!,17,0),0)</f>
        <v>0</v>
      </c>
      <c r="CC152" s="14">
        <f t="shared" ref="CC152:CC215" si="616">IF($H152&gt;0,CB152/$H152,0)</f>
        <v>0</v>
      </c>
      <c r="CD152" s="14">
        <f>IFERROR(VLOOKUP($A152,#REF!,9,0),0)</f>
        <v>0</v>
      </c>
      <c r="CE152" s="14">
        <f t="shared" ref="CE152:CE215" si="617">IF($H152&gt;0,CD152/$H152,0)</f>
        <v>0</v>
      </c>
      <c r="CF152" s="14">
        <v>0</v>
      </c>
      <c r="CG152" s="14">
        <f t="shared" ref="CG152:CG215" si="618">IF($H152&gt;0,CF152/$H152,0)</f>
        <v>0</v>
      </c>
      <c r="CH152" s="14">
        <f>IFERROR(VLOOKUP($A152,ConEnroll!$A$8:$S$601,15,0),0)</f>
        <v>-74</v>
      </c>
      <c r="CI152" s="14">
        <f t="shared" ref="CI152:CI215" si="619">IF($H152&gt;0,CH152/$H152,0)</f>
        <v>-0.10178817056396149</v>
      </c>
      <c r="CJ152" s="14">
        <f t="shared" ref="CJ152:CJ215" si="620">+BZ152+CB152+CD152+CF152+CH152</f>
        <v>-74</v>
      </c>
      <c r="CK152" s="14">
        <f t="shared" ref="CK152:CK215" si="621">IF($H152&gt;0,CJ152/$H152,0)</f>
        <v>-0.10178817056396149</v>
      </c>
      <c r="CL152" s="14" t="e">
        <f t="shared" ref="CL152:CL215" si="622">+BV152+BX152+CJ152</f>
        <v>#VALUE!</v>
      </c>
      <c r="CM152" s="14" t="e">
        <f t="shared" ref="CM152:CM215" si="623">IF($H152&gt;0,CL152/$H152,0)</f>
        <v>#VALUE!</v>
      </c>
      <c r="CN152" s="42"/>
      <c r="CO152" s="14">
        <f t="shared" si="564"/>
        <v>-10653.244308738651</v>
      </c>
      <c r="CP152" s="14" t="e">
        <f t="shared" si="565"/>
        <v>#VALUE!</v>
      </c>
      <c r="CQ152" s="14">
        <f t="shared" si="566"/>
        <v>-49.311540577716642</v>
      </c>
      <c r="CR152" s="14" t="e">
        <f t="shared" si="567"/>
        <v>#VALUE!</v>
      </c>
      <c r="CS152" s="37" t="e">
        <f t="shared" si="568"/>
        <v>#VALUE!</v>
      </c>
      <c r="CT152" s="239"/>
      <c r="CU152" s="239"/>
      <c r="CV152" s="468"/>
      <c r="CW152" s="14">
        <f>IFERROR(VLOOKUP($A152,BaseFY23!$A$7:$AK$527,6,0),0)</f>
        <v>793.93449099999998</v>
      </c>
      <c r="CX152" s="14">
        <f>IFERROR(VLOOKUP($A152,BaseFY23!$A$7:$AN$528,28,0),0)</f>
        <v>8290355.5336760003</v>
      </c>
      <c r="CY152" s="14">
        <f t="shared" ref="CY152:CY215" si="624">IF($CW152&gt;0,CX152/$CW152,0)</f>
        <v>10442.115347871944</v>
      </c>
      <c r="CZ152" s="14">
        <f>IFERROR(VLOOKUP($A152,SpecEd23!$A$21:$BB$605,23,0)," ")</f>
        <v>1017526.462403452</v>
      </c>
      <c r="DA152" s="14">
        <f t="shared" ref="DA152:DA215" si="625">IF($CW152&gt;0,CZ152/$CW152,0)</f>
        <v>1281.6252145965177</v>
      </c>
      <c r="DB152" s="14">
        <f>IFERROR(VLOOKUP($A152,ECFE!$A$16:$AB$347,7,0),0)</f>
        <v>28697.79</v>
      </c>
      <c r="DC152" s="14">
        <f t="shared" ref="DC152:DC215" si="626">IF($CW152&gt;0,DB152/$CW152,0)</f>
        <v>36.146294593970474</v>
      </c>
      <c r="DD152" s="14">
        <v>0</v>
      </c>
      <c r="DE152" s="14">
        <f t="shared" ref="DE152:DE215" si="627">IF($CW152&gt;0,DD152/$CW152,0)</f>
        <v>0</v>
      </c>
      <c r="DF152" s="14">
        <f>IFERROR(VLOOKUP($A152,ConEnroll!$A$7:$S$338,10,0),0)</f>
        <v>7077.7</v>
      </c>
      <c r="DG152" s="14">
        <f t="shared" ref="DG152:DG215" si="628">IF($CW152&gt;0,DF152/$CW152,0)</f>
        <v>8.9147153577939218</v>
      </c>
      <c r="DH152" s="14">
        <f t="shared" si="569"/>
        <v>35775.49</v>
      </c>
      <c r="DI152" s="14">
        <f t="shared" ref="DI152:DI215" si="629">IF($CW152&gt;0,DH152/$CW152,0)</f>
        <v>45.061009951764397</v>
      </c>
      <c r="DJ152" s="14">
        <f t="shared" si="570"/>
        <v>9343657.4860794526</v>
      </c>
      <c r="DK152" s="14">
        <f t="shared" ref="DK152:DK215" si="630">IF($CW152&gt;0,DJ152/$CW152,0)</f>
        <v>11768.801572420227</v>
      </c>
      <c r="DL152" s="42"/>
      <c r="DM152" s="14">
        <f>IFERROR(VLOOKUP($A152,HouseFY23!$A$7:$AJ$528,28,0),0)</f>
        <v>8611201.0884770006</v>
      </c>
      <c r="DN152" s="14">
        <f t="shared" ref="DN152:DP215" si="631">IF($CW152&gt;0,DM152/$CW152,0)</f>
        <v>10846.236290390614</v>
      </c>
      <c r="DO152" s="14">
        <f>IFERROR(VLOOKUP($A152,Compens80percent!$A$13:$M$560,12,0),0)</f>
        <v>0</v>
      </c>
      <c r="DP152" s="14">
        <f t="shared" si="631"/>
        <v>0</v>
      </c>
      <c r="DQ152" s="14">
        <f t="shared" ref="DQ152:DQ215" si="632">+DM152+DO152</f>
        <v>8611201.0884770006</v>
      </c>
      <c r="DR152" s="14">
        <f t="shared" ref="DR152:DR215" si="633">IF($H152&gt;0,DQ152/$H152,0)</f>
        <v>11844.843312898212</v>
      </c>
      <c r="DS152" s="14">
        <f>IFERROR(VLOOKUP($A152,SpecEd23!$A$21:$Z$550,14,0),0)</f>
        <v>1050860.3655802517</v>
      </c>
      <c r="DT152" s="14">
        <f t="shared" ref="DT152:DT215" si="634">IF($CW152&gt;0,DS152/$CW152,0)</f>
        <v>1323.6109244437041</v>
      </c>
      <c r="DU152" s="14">
        <f>IFERROR(VLOOKUP($A152,ECFE!$A$16:$AB$347,9,0),0)</f>
        <v>29857.180716000003</v>
      </c>
      <c r="DV152" s="14">
        <f t="shared" ref="DV152:DV215" si="635">IF($CW152&gt;0,DU152/$CW152,0)</f>
        <v>37.606604895566882</v>
      </c>
      <c r="DW152" s="14">
        <f>IFERROR(VLOOKUP($A152,ParaFY19!$A$21:$Z$543,7,0),0)</f>
        <v>3724</v>
      </c>
      <c r="DX152" s="14">
        <f t="shared" ref="DX152:DX215" si="636">IF($CW152&gt;0,DW152/$CW152,0)</f>
        <v>4.6905633175218737</v>
      </c>
      <c r="DY152" s="14">
        <f>IFERROR(VLOOKUP($A152,ConEnroll!$A$7:$S$341,13,0),0)</f>
        <v>8847.125</v>
      </c>
      <c r="DZ152" s="14">
        <f t="shared" ref="DZ152:DZ215" si="637">IF($CW152&gt;0,DY152/$CW152,0)</f>
        <v>11.143394197242403</v>
      </c>
      <c r="EA152" s="14">
        <f t="shared" si="571"/>
        <v>42428.305716000003</v>
      </c>
      <c r="EB152" s="14">
        <f t="shared" ref="EB152:EB215" si="638">IF($CW152&gt;0,EA152/$CW152,0)</f>
        <v>53.440562410331161</v>
      </c>
      <c r="EC152" s="14">
        <f t="shared" si="572"/>
        <v>9704489.7597732525</v>
      </c>
      <c r="ED152" s="14">
        <f t="shared" ref="ED152:ED215" si="639">IF($CW152&gt;0,EC152/$CW152,0)</f>
        <v>12223.28777724465</v>
      </c>
      <c r="EE152" s="62"/>
      <c r="EF152" s="14">
        <f t="shared" si="573"/>
        <v>404.12094251866984</v>
      </c>
      <c r="EG152" s="14">
        <f t="shared" si="574"/>
        <v>41.985709847186399</v>
      </c>
      <c r="EH152" s="14">
        <f t="shared" si="575"/>
        <v>8.3795524585667636</v>
      </c>
      <c r="EI152" s="14">
        <f t="shared" ref="EI152:EI215" si="640">+EF152+EG152+EH152</f>
        <v>454.486204824423</v>
      </c>
      <c r="EJ152" s="37">
        <f t="shared" si="576"/>
        <v>3.8617883225212618E-2</v>
      </c>
      <c r="EK152" s="42"/>
      <c r="EL152" s="14" t="str">
        <f>IFERROR(VLOOKUP($A152,#REF!,27,0),"0")</f>
        <v>0</v>
      </c>
      <c r="EM152" s="14">
        <f t="shared" ref="EM152:EM215" si="641">IF($CW152&gt;0,EL152/$CW152,0)</f>
        <v>0</v>
      </c>
      <c r="EN152" s="14" t="str">
        <f>IFERROR(VLOOKUP($A152,SpecEd23!#REF!,23,0)," ")</f>
        <v xml:space="preserve"> </v>
      </c>
      <c r="EO152" s="14" t="e">
        <f t="shared" ref="EO152:EO215" si="642">IF($CW152&gt;0,EN152/$CW152,0)</f>
        <v>#VALUE!</v>
      </c>
      <c r="EP152" s="14">
        <f>IFERROR(VLOOKUP($A152,ECFE!#REF!,24,0),0)</f>
        <v>0</v>
      </c>
      <c r="EQ152" s="14">
        <f t="shared" ref="EQ152:EQ215" si="643">IF($CW152&gt;0,EP152/$CW152,0)</f>
        <v>0</v>
      </c>
      <c r="ER152" s="14">
        <f>IFERROR(VLOOKUP($A152,#REF!,30,0),0)</f>
        <v>0</v>
      </c>
      <c r="ES152" s="14">
        <f t="shared" ref="ES152:ES215" si="644">IF($CW152&gt;0,ER152/$CW152,0)</f>
        <v>0</v>
      </c>
      <c r="ET152" s="14">
        <f>IFERROR(VLOOKUP($A152,#REF!,12,0),0)</f>
        <v>0</v>
      </c>
      <c r="EU152" s="14">
        <f t="shared" ref="EU152:EU215" si="645">IF($CW152&gt;0,ET152/$CW152,0)</f>
        <v>0</v>
      </c>
      <c r="EV152" s="14">
        <v>0</v>
      </c>
      <c r="EW152" s="14">
        <f t="shared" ref="EW152:EW215" si="646">IF($CW152&gt;0,EV152/$CW152,0)</f>
        <v>0</v>
      </c>
      <c r="EX152" s="14">
        <f>IFERROR(VLOOKUP($A152,ConEnroll!$A$8:$S$601,16,0),0)</f>
        <v>361</v>
      </c>
      <c r="EY152" s="14">
        <f t="shared" ref="EY152:EY215" si="647">IF($CW152&gt;0,EX152/$CW152,0)</f>
        <v>0.454697464453651</v>
      </c>
      <c r="EZ152" s="14">
        <f t="shared" ref="EZ152:EZ215" si="648">+EP152+ER152+ET152+EV152+EX152</f>
        <v>361</v>
      </c>
      <c r="FA152" s="14">
        <f t="shared" ref="FA152:FA215" si="649">IF($CW152&gt;0,EZ152/$CW152,0)</f>
        <v>0.454697464453651</v>
      </c>
      <c r="FB152" s="14" t="e">
        <f t="shared" ref="FB152:FB215" si="650">EZ152+EN152+EL152</f>
        <v>#VALUE!</v>
      </c>
      <c r="FC152" s="14" t="e">
        <f t="shared" ref="FC152:FC215" si="651">IF($CW152&gt;0,FB152/$CW152,0)</f>
        <v>#VALUE!</v>
      </c>
      <c r="FD152" s="62"/>
      <c r="FE152" s="14">
        <f t="shared" si="577"/>
        <v>10846.236290390614</v>
      </c>
      <c r="FF152" s="14" t="e">
        <f t="shared" si="578"/>
        <v>#VALUE!</v>
      </c>
      <c r="FG152" s="14">
        <f t="shared" ref="FG152:FG215" si="652">EB152-FA152</f>
        <v>52.985864945877509</v>
      </c>
      <c r="FH152" s="14" t="e">
        <f t="shared" si="579"/>
        <v>#VALUE!</v>
      </c>
      <c r="FI152" s="37" t="e">
        <f t="shared" si="580"/>
        <v>#VALUE!</v>
      </c>
      <c r="FJ152" s="12"/>
      <c r="FK152" s="14" t="str">
        <f>IFERROR(VLOOKUP($A152,#REF!,27,0),"0")</f>
        <v>0</v>
      </c>
      <c r="FL152" s="14">
        <f t="shared" ref="FL152:FL215" si="653">IF($CW152&gt;0,FK152/$CW152,0)</f>
        <v>0</v>
      </c>
      <c r="FM152" s="14" t="str">
        <f>IFERROR(VLOOKUP($A152,SpecEd23!$X$22:$Y$610,59,0)," ")</f>
        <v xml:space="preserve"> </v>
      </c>
      <c r="FN152" s="14" t="e">
        <f t="shared" ref="FN152:FN215" si="654">IF($CW152&gt;0,FM152/$CW152,0)</f>
        <v>#VALUE!</v>
      </c>
      <c r="FO152" s="14">
        <f>IFERROR(VLOOKUP($A152,ECFE!#REF!,26,0),0)</f>
        <v>0</v>
      </c>
      <c r="FP152" s="14">
        <f t="shared" ref="FP152:FP215" si="655">IF($CW152&gt;0,FO152/$CW152,0)</f>
        <v>0</v>
      </c>
      <c r="FQ152" s="14">
        <f>IFERROR(VLOOKUP($A152,#REF!,16,0),0)</f>
        <v>0</v>
      </c>
      <c r="FR152" s="14">
        <f t="shared" ref="FR152:FR215" si="656">IF($CW152&gt;0,FQ152/$CW152,0)</f>
        <v>0</v>
      </c>
      <c r="FS152" s="14">
        <f>IFERROR(VLOOKUP($A152,#REF!,12,0),0)</f>
        <v>0</v>
      </c>
      <c r="FT152" s="14">
        <f t="shared" ref="FT152:FT215" si="657">IF($CW152&gt;0,FS152/$CW152,0)</f>
        <v>0</v>
      </c>
      <c r="FU152" s="14">
        <v>0</v>
      </c>
      <c r="FV152" s="14">
        <f t="shared" ref="FV152:FV215" si="658">IF($CW152&gt;0,FU152/$CW152,0)</f>
        <v>0</v>
      </c>
      <c r="FW152" s="14">
        <f>IFERROR(VLOOKUP($A152,ConEnroll!$A$8:$S$601,16,0),0)</f>
        <v>361</v>
      </c>
      <c r="FX152" s="14">
        <f t="shared" ref="FX152:FX215" si="659">IF($CW152&gt;0,FW152/$CW152,0)</f>
        <v>0.454697464453651</v>
      </c>
      <c r="FY152" s="14">
        <f t="shared" ref="FY152:FY215" si="660">+FO152+FQ152+FS152+FU152+FW152</f>
        <v>361</v>
      </c>
      <c r="FZ152" s="14">
        <f t="shared" ref="FZ152:FZ215" si="661">IF($CW152&gt;0,FY152/$CW152,0)</f>
        <v>0.454697464453651</v>
      </c>
      <c r="GA152" s="14" t="e">
        <f t="shared" ref="GA152:GA215" si="662">FY152+FM152+FK152</f>
        <v>#VALUE!</v>
      </c>
      <c r="GB152" s="14" t="e">
        <f t="shared" ref="GB152:GB215" si="663">IF($CW152&gt;0,GA152/$CW152,0)</f>
        <v>#VALUE!</v>
      </c>
      <c r="GC152" s="39"/>
      <c r="GD152" s="14">
        <f t="shared" si="581"/>
        <v>-10442.115347871944</v>
      </c>
      <c r="GE152" s="14" t="e">
        <f t="shared" si="582"/>
        <v>#VALUE!</v>
      </c>
      <c r="GF152" s="14">
        <f t="shared" si="583"/>
        <v>-44.606312487310745</v>
      </c>
      <c r="GG152" s="14" t="e">
        <f t="shared" si="584"/>
        <v>#VALUE!</v>
      </c>
      <c r="GH152" s="37" t="e">
        <f t="shared" si="585"/>
        <v>#VALUE!</v>
      </c>
    </row>
    <row r="153" spans="1:190" ht="12.5" x14ac:dyDescent="0.25">
      <c r="A153" s="67">
        <v>441</v>
      </c>
      <c r="B153" s="35">
        <v>1</v>
      </c>
      <c r="C153" s="14">
        <v>6</v>
      </c>
      <c r="D153" s="14"/>
      <c r="E153" s="14"/>
      <c r="F153" s="35" t="s">
        <v>1909</v>
      </c>
      <c r="G153" s="41"/>
      <c r="H153" s="14">
        <f>IFERROR(VLOOKUP($A153,BaseFY22!$A$7:$AK$528,6,0),0)</f>
        <v>431</v>
      </c>
      <c r="I153" s="14">
        <f>IFERROR(VLOOKUP($A153,BaseFY22!$A$7:$AK$528,28,0),0)</f>
        <v>4962730.0281689996</v>
      </c>
      <c r="J153" s="14">
        <f t="shared" si="586"/>
        <v>11514.454821737818</v>
      </c>
      <c r="K153" s="14">
        <f>IFERROR(VLOOKUP($A153,SpecEd22!$A$21:$BB$605,24,0)," ")</f>
        <v>581925.35389308899</v>
      </c>
      <c r="L153" s="14">
        <f t="shared" si="587"/>
        <v>1350.1748350187679</v>
      </c>
      <c r="M153" s="14">
        <f>IFERROR(VLOOKUP($A153,ECFE!$A$16:$AB$347,7,0),0)</f>
        <v>22656.149999999998</v>
      </c>
      <c r="N153" s="14">
        <f t="shared" si="554"/>
        <v>52.566473317865423</v>
      </c>
      <c r="O153" s="14">
        <v>0</v>
      </c>
      <c r="P153" s="14">
        <f t="shared" si="554"/>
        <v>0</v>
      </c>
      <c r="Q153" s="14">
        <f>IFERROR(VLOOKUP($A153,ConEnroll!$A$7:$S$337,10,0),0)</f>
        <v>3198.07</v>
      </c>
      <c r="R153" s="14">
        <f t="shared" si="588"/>
        <v>7.4201160092807426</v>
      </c>
      <c r="S153" s="14">
        <f t="shared" si="555"/>
        <v>25854.219999999998</v>
      </c>
      <c r="T153" s="14">
        <f t="shared" si="589"/>
        <v>59.986589327146163</v>
      </c>
      <c r="U153" s="14">
        <f t="shared" si="556"/>
        <v>5570509.6020620884</v>
      </c>
      <c r="V153" s="14">
        <f t="shared" si="590"/>
        <v>12924.616246083731</v>
      </c>
      <c r="W153" s="42"/>
      <c r="X153" s="14">
        <f>IFERROR(VLOOKUP($A153,HouseFY22!$A$6:$AJ$528,28,0),0)</f>
        <v>5042838.0281689996</v>
      </c>
      <c r="Y153" s="14">
        <f t="shared" si="591"/>
        <v>11700.320250972156</v>
      </c>
      <c r="Z153" s="14">
        <f>IFERROR(VLOOKUP($A153,Compens80percent!$A$13:$M$560,12,0),0)</f>
        <v>0</v>
      </c>
      <c r="AA153" s="14">
        <f t="shared" si="591"/>
        <v>0</v>
      </c>
      <c r="AB153" s="14">
        <f t="shared" si="592"/>
        <v>5042838.0281689996</v>
      </c>
      <c r="AC153" s="14">
        <f t="shared" si="591"/>
        <v>11700.320250972156</v>
      </c>
      <c r="AD153" s="14">
        <f>IFERROR(VLOOKUP(A153,SpecEd22!$A$21:$Z$550,14,0),0)</f>
        <v>587789.14423385146</v>
      </c>
      <c r="AE153" s="14">
        <f t="shared" si="593"/>
        <v>1363.7799170158967</v>
      </c>
      <c r="AF153" s="14">
        <f>IFERROR(VLOOKUP($A153,ECFE!$A$16:$AB$348,8,0),0)</f>
        <v>23109.273000000001</v>
      </c>
      <c r="AG153" s="14">
        <f t="shared" si="594"/>
        <v>53.617802784222739</v>
      </c>
      <c r="AH153" s="14">
        <f>IFERROR(VLOOKUP(A153,ParaFY19!$A$21:$Z$543,7,0),0)</f>
        <v>4508</v>
      </c>
      <c r="AI153" s="14">
        <f t="shared" si="595"/>
        <v>10.459396751740138</v>
      </c>
      <c r="AJ153" s="14">
        <f>IFERROR(VLOOKUP(A153,ConEnroll!$A$7:$S$341,13,0),0)</f>
        <v>3997.5875000000001</v>
      </c>
      <c r="AK153" s="14">
        <f t="shared" si="596"/>
        <v>9.2751450116009284</v>
      </c>
      <c r="AL153" s="14">
        <f t="shared" si="551"/>
        <v>31614.860500000003</v>
      </c>
      <c r="AM153" s="14">
        <f t="shared" si="597"/>
        <v>73.352344547563817</v>
      </c>
      <c r="AN153" s="14">
        <f t="shared" si="598"/>
        <v>5662242.0329028517</v>
      </c>
      <c r="AO153" s="14">
        <f t="shared" si="599"/>
        <v>13137.452512535619</v>
      </c>
      <c r="AP153" s="62"/>
      <c r="AQ153" s="14">
        <f t="shared" si="552"/>
        <v>185.86542923433808</v>
      </c>
      <c r="AR153" s="14">
        <f t="shared" si="557"/>
        <v>13.605081997128764</v>
      </c>
      <c r="AS153" s="14">
        <f t="shared" si="558"/>
        <v>13.365755220417654</v>
      </c>
      <c r="AT153" s="14">
        <f t="shared" si="600"/>
        <v>212.83626645188451</v>
      </c>
      <c r="AU153" s="37">
        <f t="shared" si="559"/>
        <v>1.6467511483474469E-2</v>
      </c>
      <c r="AV153" s="42"/>
      <c r="AW153" s="14" t="str">
        <f>IFERROR(VLOOKUP($A153,#REF!,27,0),"0")</f>
        <v>0</v>
      </c>
      <c r="AX153" s="14">
        <f t="shared" si="601"/>
        <v>0</v>
      </c>
      <c r="AY153" s="14" t="str">
        <f>IFERROR(VLOOKUP($A153,SpecEd22!#REF!,23,0)," ")</f>
        <v xml:space="preserve"> </v>
      </c>
      <c r="AZ153" s="14" t="e">
        <f t="shared" si="602"/>
        <v>#VALUE!</v>
      </c>
      <c r="BA153" s="14">
        <f>IFERROR(VLOOKUP($A153,ECFE!#REF!,23,0),0)</f>
        <v>0</v>
      </c>
      <c r="BB153" s="14">
        <f t="shared" si="603"/>
        <v>0</v>
      </c>
      <c r="BC153" s="14">
        <f>IFERROR(VLOOKUP($A153,#REF!,17,0),0)</f>
        <v>0</v>
      </c>
      <c r="BD153" s="14">
        <f t="shared" si="604"/>
        <v>0</v>
      </c>
      <c r="BE153" s="14">
        <f>IFERROR(VLOOKUP($A153,#REF!,9,0),0)</f>
        <v>0</v>
      </c>
      <c r="BF153" s="14">
        <f t="shared" si="605"/>
        <v>0</v>
      </c>
      <c r="BG153" s="14">
        <v>0</v>
      </c>
      <c r="BH153" s="14">
        <f t="shared" si="606"/>
        <v>0</v>
      </c>
      <c r="BI153" s="14">
        <f>IFERROR(VLOOKUP($A153,ConEnroll!$A$8:$S$601,15,0),0)</f>
        <v>-79</v>
      </c>
      <c r="BJ153" s="14">
        <f t="shared" si="607"/>
        <v>-0.18329466357308585</v>
      </c>
      <c r="BK153" s="14">
        <f t="shared" si="608"/>
        <v>-79</v>
      </c>
      <c r="BL153" s="14">
        <f t="shared" si="609"/>
        <v>-0.18329466357308585</v>
      </c>
      <c r="BM153" s="14" t="e">
        <f t="shared" si="610"/>
        <v>#VALUE!</v>
      </c>
      <c r="BN153" s="14" t="e">
        <f t="shared" si="611"/>
        <v>#VALUE!</v>
      </c>
      <c r="BO153" s="42"/>
      <c r="BP153" s="14">
        <f t="shared" si="560"/>
        <v>11700.320250972156</v>
      </c>
      <c r="BQ153" s="14" t="e">
        <f t="shared" si="561"/>
        <v>#VALUE!</v>
      </c>
      <c r="BR153" s="14">
        <f t="shared" si="612"/>
        <v>73.535639211136896</v>
      </c>
      <c r="BS153" s="14" t="e">
        <f t="shared" si="562"/>
        <v>#VALUE!</v>
      </c>
      <c r="BT153" s="37" t="e">
        <f t="shared" si="563"/>
        <v>#VALUE!</v>
      </c>
      <c r="BU153" s="41"/>
      <c r="BV153" s="14" t="str">
        <f>IFERROR(VLOOKUP($A153,#REF!,27,0),"0")</f>
        <v>0</v>
      </c>
      <c r="BW153" s="14">
        <f t="shared" si="613"/>
        <v>0</v>
      </c>
      <c r="BX153" s="14" t="str">
        <f>IFERROR(VLOOKUP($A153,SpecEd22!$Z$22:$AV$606,59,0)," ")</f>
        <v xml:space="preserve"> </v>
      </c>
      <c r="BY153" s="14" t="e">
        <f t="shared" si="614"/>
        <v>#VALUE!</v>
      </c>
      <c r="BZ153" s="14">
        <f>IFERROR(VLOOKUP($A153,ECFE!#REF!,25,0),0)</f>
        <v>0</v>
      </c>
      <c r="CA153" s="14">
        <f t="shared" si="615"/>
        <v>0</v>
      </c>
      <c r="CB153" s="14">
        <f>IFERROR(VLOOKUP($A153,#REF!,17,0),0)</f>
        <v>0</v>
      </c>
      <c r="CC153" s="14">
        <f t="shared" si="616"/>
        <v>0</v>
      </c>
      <c r="CD153" s="14">
        <f>IFERROR(VLOOKUP($A153,#REF!,9,0),0)</f>
        <v>0</v>
      </c>
      <c r="CE153" s="14">
        <f t="shared" si="617"/>
        <v>0</v>
      </c>
      <c r="CF153" s="14">
        <v>0</v>
      </c>
      <c r="CG153" s="14">
        <f t="shared" si="618"/>
        <v>0</v>
      </c>
      <c r="CH153" s="14">
        <f>IFERROR(VLOOKUP($A153,ConEnroll!$A$8:$S$601,15,0),0)</f>
        <v>-79</v>
      </c>
      <c r="CI153" s="14">
        <f t="shared" si="619"/>
        <v>-0.18329466357308585</v>
      </c>
      <c r="CJ153" s="14">
        <f t="shared" si="620"/>
        <v>-79</v>
      </c>
      <c r="CK153" s="14">
        <f t="shared" si="621"/>
        <v>-0.18329466357308585</v>
      </c>
      <c r="CL153" s="14" t="e">
        <f t="shared" si="622"/>
        <v>#VALUE!</v>
      </c>
      <c r="CM153" s="14" t="e">
        <f t="shared" si="623"/>
        <v>#VALUE!</v>
      </c>
      <c r="CN153" s="42"/>
      <c r="CO153" s="14">
        <f t="shared" si="564"/>
        <v>-11514.454821737818</v>
      </c>
      <c r="CP153" s="14" t="e">
        <f t="shared" si="565"/>
        <v>#VALUE!</v>
      </c>
      <c r="CQ153" s="14">
        <f t="shared" si="566"/>
        <v>-60.169883990719249</v>
      </c>
      <c r="CR153" s="14" t="e">
        <f t="shared" si="567"/>
        <v>#VALUE!</v>
      </c>
      <c r="CS153" s="37" t="e">
        <f t="shared" si="568"/>
        <v>#VALUE!</v>
      </c>
      <c r="CT153" s="239"/>
      <c r="CU153" s="239"/>
      <c r="CV153" s="468"/>
      <c r="CW153" s="14">
        <f>IFERROR(VLOOKUP($A153,BaseFY23!$A$7:$AK$527,6,0),0)</f>
        <v>428.03125</v>
      </c>
      <c r="CX153" s="14">
        <f>IFERROR(VLOOKUP($A153,BaseFY23!$A$7:$AN$528,28,0),0)</f>
        <v>4948891.6341169998</v>
      </c>
      <c r="CY153" s="14">
        <f t="shared" si="624"/>
        <v>11561.986733718624</v>
      </c>
      <c r="CZ153" s="14">
        <f>IFERROR(VLOOKUP($A153,SpecEd23!$A$21:$BB$605,23,0)," ")</f>
        <v>610400.90424007108</v>
      </c>
      <c r="DA153" s="14">
        <f t="shared" si="625"/>
        <v>1426.066214184294</v>
      </c>
      <c r="DB153" s="14">
        <f>IFERROR(VLOOKUP($A153,ECFE!$A$16:$AB$347,7,0),0)</f>
        <v>22656.149999999998</v>
      </c>
      <c r="DC153" s="14">
        <f t="shared" si="626"/>
        <v>52.931065196758411</v>
      </c>
      <c r="DD153" s="14">
        <v>0</v>
      </c>
      <c r="DE153" s="14">
        <f t="shared" si="627"/>
        <v>0</v>
      </c>
      <c r="DF153" s="14">
        <f>IFERROR(VLOOKUP($A153,ConEnroll!$A$7:$S$338,10,0),0)</f>
        <v>3198.07</v>
      </c>
      <c r="DG153" s="14">
        <f t="shared" si="628"/>
        <v>7.4715806380959338</v>
      </c>
      <c r="DH153" s="14">
        <f t="shared" si="569"/>
        <v>25854.219999999998</v>
      </c>
      <c r="DI153" s="14">
        <f t="shared" si="629"/>
        <v>60.40264583485434</v>
      </c>
      <c r="DJ153" s="14">
        <f t="shared" si="570"/>
        <v>5585146.7583570704</v>
      </c>
      <c r="DK153" s="14">
        <f t="shared" si="630"/>
        <v>13048.455593737772</v>
      </c>
      <c r="DL153" s="42"/>
      <c r="DM153" s="14">
        <f>IFERROR(VLOOKUP($A153,HouseFY23!$A$7:$AJ$528,28,0),0)</f>
        <v>5113854.2650279999</v>
      </c>
      <c r="DN153" s="14">
        <f t="shared" si="631"/>
        <v>11947.385301956341</v>
      </c>
      <c r="DO153" s="14">
        <f>IFERROR(VLOOKUP($A153,Compens80percent!$A$13:$M$560,12,0),0)</f>
        <v>0</v>
      </c>
      <c r="DP153" s="14">
        <f t="shared" si="631"/>
        <v>0</v>
      </c>
      <c r="DQ153" s="14">
        <f t="shared" si="632"/>
        <v>5113854.2650279999</v>
      </c>
      <c r="DR153" s="14">
        <f t="shared" si="633"/>
        <v>11865.091102153132</v>
      </c>
      <c r="DS153" s="14">
        <f>IFERROR(VLOOKUP($A153,SpecEd23!$A$21:$Z$550,14,0),0)</f>
        <v>622893.32125620439</v>
      </c>
      <c r="DT153" s="14">
        <f t="shared" si="634"/>
        <v>1455.2519734393327</v>
      </c>
      <c r="DU153" s="14">
        <f>IFERROR(VLOOKUP($A153,ECFE!$A$16:$AB$347,9,0),0)</f>
        <v>23571.458460000002</v>
      </c>
      <c r="DV153" s="14">
        <f t="shared" si="635"/>
        <v>55.069480230707455</v>
      </c>
      <c r="DW153" s="14">
        <f>IFERROR(VLOOKUP($A153,ParaFY19!$A$21:$Z$543,7,0),0)</f>
        <v>4508</v>
      </c>
      <c r="DX153" s="14">
        <f t="shared" si="636"/>
        <v>10.53194130101482</v>
      </c>
      <c r="DY153" s="14">
        <f>IFERROR(VLOOKUP($A153,ConEnroll!$A$7:$S$341,13,0),0)</f>
        <v>3997.5875000000001</v>
      </c>
      <c r="DZ153" s="14">
        <f t="shared" si="637"/>
        <v>9.339475797619917</v>
      </c>
      <c r="EA153" s="14">
        <f t="shared" si="571"/>
        <v>32077.045960000003</v>
      </c>
      <c r="EB153" s="14">
        <f t="shared" si="638"/>
        <v>74.940897329342192</v>
      </c>
      <c r="EC153" s="14">
        <f t="shared" si="572"/>
        <v>5768824.6322442042</v>
      </c>
      <c r="ED153" s="14">
        <f t="shared" si="639"/>
        <v>13477.578172725016</v>
      </c>
      <c r="EE153" s="62"/>
      <c r="EF153" s="14">
        <f t="shared" si="573"/>
        <v>385.39856823771697</v>
      </c>
      <c r="EG153" s="14">
        <f t="shared" si="574"/>
        <v>29.185759255038647</v>
      </c>
      <c r="EH153" s="14">
        <f t="shared" si="575"/>
        <v>14.538251494487852</v>
      </c>
      <c r="EI153" s="14">
        <f t="shared" si="640"/>
        <v>429.12257898724346</v>
      </c>
      <c r="EJ153" s="37">
        <f t="shared" si="576"/>
        <v>3.2886848248400248E-2</v>
      </c>
      <c r="EK153" s="42"/>
      <c r="EL153" s="14" t="str">
        <f>IFERROR(VLOOKUP($A153,#REF!,27,0),"0")</f>
        <v>0</v>
      </c>
      <c r="EM153" s="14">
        <f t="shared" si="641"/>
        <v>0</v>
      </c>
      <c r="EN153" s="14" t="str">
        <f>IFERROR(VLOOKUP($A153,SpecEd23!#REF!,23,0)," ")</f>
        <v xml:space="preserve"> </v>
      </c>
      <c r="EO153" s="14" t="e">
        <f t="shared" si="642"/>
        <v>#VALUE!</v>
      </c>
      <c r="EP153" s="14">
        <f>IFERROR(VLOOKUP($A153,ECFE!#REF!,24,0),0)</f>
        <v>0</v>
      </c>
      <c r="EQ153" s="14">
        <f t="shared" si="643"/>
        <v>0</v>
      </c>
      <c r="ER153" s="14">
        <f>IFERROR(VLOOKUP($A153,#REF!,30,0),0)</f>
        <v>0</v>
      </c>
      <c r="ES153" s="14">
        <f t="shared" si="644"/>
        <v>0</v>
      </c>
      <c r="ET153" s="14">
        <f>IFERROR(VLOOKUP($A153,#REF!,12,0),0)</f>
        <v>0</v>
      </c>
      <c r="EU153" s="14">
        <f t="shared" si="645"/>
        <v>0</v>
      </c>
      <c r="EV153" s="14">
        <v>0</v>
      </c>
      <c r="EW153" s="14">
        <f t="shared" si="646"/>
        <v>0</v>
      </c>
      <c r="EX153" s="14">
        <f>IFERROR(VLOOKUP($A153,ConEnroll!$A$8:$S$601,16,0),0)</f>
        <v>362</v>
      </c>
      <c r="EY153" s="14">
        <f t="shared" si="647"/>
        <v>0.8457326421844199</v>
      </c>
      <c r="EZ153" s="14">
        <f t="shared" si="648"/>
        <v>362</v>
      </c>
      <c r="FA153" s="14">
        <f t="shared" si="649"/>
        <v>0.8457326421844199</v>
      </c>
      <c r="FB153" s="14" t="e">
        <f t="shared" si="650"/>
        <v>#VALUE!</v>
      </c>
      <c r="FC153" s="14" t="e">
        <f t="shared" si="651"/>
        <v>#VALUE!</v>
      </c>
      <c r="FD153" s="62"/>
      <c r="FE153" s="14">
        <f t="shared" si="577"/>
        <v>11947.385301956341</v>
      </c>
      <c r="FF153" s="14" t="e">
        <f t="shared" si="578"/>
        <v>#VALUE!</v>
      </c>
      <c r="FG153" s="14">
        <f t="shared" si="652"/>
        <v>74.095164687157776</v>
      </c>
      <c r="FH153" s="14" t="e">
        <f t="shared" si="579"/>
        <v>#VALUE!</v>
      </c>
      <c r="FI153" s="37" t="e">
        <f t="shared" si="580"/>
        <v>#VALUE!</v>
      </c>
      <c r="FJ153" s="12"/>
      <c r="FK153" s="14" t="str">
        <f>IFERROR(VLOOKUP($A153,#REF!,27,0),"0")</f>
        <v>0</v>
      </c>
      <c r="FL153" s="14">
        <f t="shared" si="653"/>
        <v>0</v>
      </c>
      <c r="FM153" s="14" t="str">
        <f>IFERROR(VLOOKUP($A153,SpecEd23!$X$22:$Y$610,59,0)," ")</f>
        <v xml:space="preserve"> </v>
      </c>
      <c r="FN153" s="14" t="e">
        <f t="shared" si="654"/>
        <v>#VALUE!</v>
      </c>
      <c r="FO153" s="14">
        <f>IFERROR(VLOOKUP($A153,ECFE!#REF!,26,0),0)</f>
        <v>0</v>
      </c>
      <c r="FP153" s="14">
        <f t="shared" si="655"/>
        <v>0</v>
      </c>
      <c r="FQ153" s="14">
        <f>IFERROR(VLOOKUP($A153,#REF!,16,0),0)</f>
        <v>0</v>
      </c>
      <c r="FR153" s="14">
        <f t="shared" si="656"/>
        <v>0</v>
      </c>
      <c r="FS153" s="14">
        <f>IFERROR(VLOOKUP($A153,#REF!,12,0),0)</f>
        <v>0</v>
      </c>
      <c r="FT153" s="14">
        <f t="shared" si="657"/>
        <v>0</v>
      </c>
      <c r="FU153" s="14">
        <v>0</v>
      </c>
      <c r="FV153" s="14">
        <f t="shared" si="658"/>
        <v>0</v>
      </c>
      <c r="FW153" s="14">
        <f>IFERROR(VLOOKUP($A153,ConEnroll!$A$8:$S$601,16,0),0)</f>
        <v>362</v>
      </c>
      <c r="FX153" s="14">
        <f t="shared" si="659"/>
        <v>0.8457326421844199</v>
      </c>
      <c r="FY153" s="14">
        <f t="shared" si="660"/>
        <v>362</v>
      </c>
      <c r="FZ153" s="14">
        <f t="shared" si="661"/>
        <v>0.8457326421844199</v>
      </c>
      <c r="GA153" s="14" t="e">
        <f t="shared" si="662"/>
        <v>#VALUE!</v>
      </c>
      <c r="GB153" s="14" t="e">
        <f t="shared" si="663"/>
        <v>#VALUE!</v>
      </c>
      <c r="GC153" s="39"/>
      <c r="GD153" s="14">
        <f t="shared" si="581"/>
        <v>-11561.986733718624</v>
      </c>
      <c r="GE153" s="14" t="e">
        <f t="shared" si="582"/>
        <v>#VALUE!</v>
      </c>
      <c r="GF153" s="14">
        <f t="shared" si="583"/>
        <v>-59.556913192669917</v>
      </c>
      <c r="GG153" s="14" t="e">
        <f t="shared" si="584"/>
        <v>#VALUE!</v>
      </c>
      <c r="GH153" s="37" t="e">
        <f t="shared" si="585"/>
        <v>#VALUE!</v>
      </c>
    </row>
    <row r="154" spans="1:190" ht="12.5" x14ac:dyDescent="0.25">
      <c r="A154" s="67">
        <v>447</v>
      </c>
      <c r="B154" s="35">
        <v>1</v>
      </c>
      <c r="C154" s="14">
        <v>6</v>
      </c>
      <c r="D154" s="14"/>
      <c r="E154" s="14"/>
      <c r="F154" s="35" t="s">
        <v>2505</v>
      </c>
      <c r="G154" s="41"/>
      <c r="H154" s="14">
        <f>IFERROR(VLOOKUP($A154,BaseFY22!$A$7:$AK$528,6,0),0)</f>
        <v>143</v>
      </c>
      <c r="I154" s="14">
        <f>IFERROR(VLOOKUP($A154,BaseFY22!$A$7:$AK$528,28,0),0)</f>
        <v>2109295</v>
      </c>
      <c r="J154" s="14">
        <f t="shared" si="586"/>
        <v>14750.314685314685</v>
      </c>
      <c r="K154" s="14">
        <f>IFERROR(VLOOKUP($A154,SpecEd22!$A$21:$BB$605,24,0)," ")</f>
        <v>223515.94543762412</v>
      </c>
      <c r="L154" s="14">
        <f t="shared" si="587"/>
        <v>1563.048569493875</v>
      </c>
      <c r="M154" s="14">
        <f>IFERROR(VLOOKUP($A154,ECFE!$A$16:$AB$347,7,0),0)</f>
        <v>22656.149999999998</v>
      </c>
      <c r="N154" s="14">
        <f t="shared" si="554"/>
        <v>158.43461538461537</v>
      </c>
      <c r="O154" s="14">
        <v>0</v>
      </c>
      <c r="P154" s="14">
        <f t="shared" si="554"/>
        <v>0</v>
      </c>
      <c r="Q154" s="14">
        <f>IFERROR(VLOOKUP($A154,ConEnroll!$A$7:$S$337,10,0),0)</f>
        <v>3145.64</v>
      </c>
      <c r="R154" s="14">
        <f t="shared" si="588"/>
        <v>21.997482517482517</v>
      </c>
      <c r="S154" s="14">
        <f t="shared" si="555"/>
        <v>25801.789999999997</v>
      </c>
      <c r="T154" s="14">
        <f t="shared" si="589"/>
        <v>180.43209790209789</v>
      </c>
      <c r="U154" s="14">
        <f t="shared" si="556"/>
        <v>2358612.7354376242</v>
      </c>
      <c r="V154" s="14">
        <f t="shared" si="590"/>
        <v>16493.795352710658</v>
      </c>
      <c r="W154" s="42"/>
      <c r="X154" s="14">
        <f>IFERROR(VLOOKUP($A154,HouseFY22!$A$6:$AJ$528,28,0),0)</f>
        <v>2146693</v>
      </c>
      <c r="Y154" s="14">
        <f t="shared" si="591"/>
        <v>15011.839160839161</v>
      </c>
      <c r="Z154" s="14">
        <f>IFERROR(VLOOKUP($A154,Compens80percent!$A$13:$M$560,12,0),0)</f>
        <v>0</v>
      </c>
      <c r="AA154" s="14">
        <f t="shared" si="591"/>
        <v>0</v>
      </c>
      <c r="AB154" s="14">
        <f t="shared" si="592"/>
        <v>2146693</v>
      </c>
      <c r="AC154" s="14">
        <f t="shared" si="591"/>
        <v>15011.839160839161</v>
      </c>
      <c r="AD154" s="14">
        <f>IFERROR(VLOOKUP(A154,SpecEd22!$A$21:$Z$550,14,0),0)</f>
        <v>223616.6869436425</v>
      </c>
      <c r="AE154" s="14">
        <f t="shared" si="593"/>
        <v>1563.7530555499475</v>
      </c>
      <c r="AF154" s="14">
        <f>IFERROR(VLOOKUP($A154,ECFE!$A$16:$AB$348,8,0),0)</f>
        <v>23109.273000000001</v>
      </c>
      <c r="AG154" s="14">
        <f t="shared" si="594"/>
        <v>161.60330769230771</v>
      </c>
      <c r="AH154" s="14">
        <f>IFERROR(VLOOKUP(A154,ParaFY19!$A$21:$Z$543,7,0),0)</f>
        <v>2156</v>
      </c>
      <c r="AI154" s="14">
        <f t="shared" si="595"/>
        <v>15.076923076923077</v>
      </c>
      <c r="AJ154" s="14">
        <f>IFERROR(VLOOKUP(A154,ConEnroll!$A$7:$S$341,13,0),0)</f>
        <v>3932.0499999999997</v>
      </c>
      <c r="AK154" s="14">
        <f t="shared" si="596"/>
        <v>27.496853146853145</v>
      </c>
      <c r="AL154" s="14">
        <f t="shared" si="551"/>
        <v>29197.323</v>
      </c>
      <c r="AM154" s="14">
        <f t="shared" si="597"/>
        <v>204.17708391608392</v>
      </c>
      <c r="AN154" s="14">
        <f t="shared" si="598"/>
        <v>2399507.0099436422</v>
      </c>
      <c r="AO154" s="14">
        <f t="shared" si="599"/>
        <v>16779.76930030519</v>
      </c>
      <c r="AP154" s="62"/>
      <c r="AQ154" s="14">
        <f t="shared" si="552"/>
        <v>261.52447552447666</v>
      </c>
      <c r="AR154" s="14">
        <f t="shared" si="557"/>
        <v>0.70448605607248282</v>
      </c>
      <c r="AS154" s="14">
        <f t="shared" si="558"/>
        <v>23.744986013986022</v>
      </c>
      <c r="AT154" s="14">
        <f t="shared" si="600"/>
        <v>285.97394759453516</v>
      </c>
      <c r="AU154" s="37">
        <f t="shared" si="559"/>
        <v>1.7338274270969237E-2</v>
      </c>
      <c r="AV154" s="42"/>
      <c r="AW154" s="14" t="str">
        <f>IFERROR(VLOOKUP($A154,#REF!,27,0),"0")</f>
        <v>0</v>
      </c>
      <c r="AX154" s="14">
        <f t="shared" si="601"/>
        <v>0</v>
      </c>
      <c r="AY154" s="14" t="str">
        <f>IFERROR(VLOOKUP($A154,SpecEd22!#REF!,23,0)," ")</f>
        <v xml:space="preserve"> </v>
      </c>
      <c r="AZ154" s="14" t="e">
        <f t="shared" si="602"/>
        <v>#VALUE!</v>
      </c>
      <c r="BA154" s="14">
        <f>IFERROR(VLOOKUP($A154,ECFE!#REF!,23,0),0)</f>
        <v>0</v>
      </c>
      <c r="BB154" s="14">
        <f t="shared" si="603"/>
        <v>0</v>
      </c>
      <c r="BC154" s="14">
        <f>IFERROR(VLOOKUP($A154,#REF!,17,0),0)</f>
        <v>0</v>
      </c>
      <c r="BD154" s="14">
        <f t="shared" si="604"/>
        <v>0</v>
      </c>
      <c r="BE154" s="14">
        <f>IFERROR(VLOOKUP($A154,#REF!,9,0),0)</f>
        <v>0</v>
      </c>
      <c r="BF154" s="14">
        <f t="shared" si="605"/>
        <v>0</v>
      </c>
      <c r="BG154" s="14">
        <v>0</v>
      </c>
      <c r="BH154" s="14">
        <f t="shared" si="606"/>
        <v>0</v>
      </c>
      <c r="BI154" s="14">
        <f>IFERROR(VLOOKUP($A154,ConEnroll!$A$8:$S$601,15,0),0)</f>
        <v>-84</v>
      </c>
      <c r="BJ154" s="14">
        <f t="shared" si="607"/>
        <v>-0.58741258741258739</v>
      </c>
      <c r="BK154" s="14">
        <f t="shared" si="608"/>
        <v>-84</v>
      </c>
      <c r="BL154" s="14">
        <f t="shared" si="609"/>
        <v>-0.58741258741258739</v>
      </c>
      <c r="BM154" s="14" t="e">
        <f t="shared" si="610"/>
        <v>#VALUE!</v>
      </c>
      <c r="BN154" s="14" t="e">
        <f t="shared" si="611"/>
        <v>#VALUE!</v>
      </c>
      <c r="BO154" s="42"/>
      <c r="BP154" s="14">
        <f t="shared" si="560"/>
        <v>15011.839160839161</v>
      </c>
      <c r="BQ154" s="14" t="e">
        <f t="shared" si="561"/>
        <v>#VALUE!</v>
      </c>
      <c r="BR154" s="14">
        <f t="shared" si="612"/>
        <v>204.7644965034965</v>
      </c>
      <c r="BS154" s="14" t="e">
        <f t="shared" si="562"/>
        <v>#VALUE!</v>
      </c>
      <c r="BT154" s="37" t="e">
        <f t="shared" si="563"/>
        <v>#VALUE!</v>
      </c>
      <c r="BU154" s="41"/>
      <c r="BV154" s="14" t="str">
        <f>IFERROR(VLOOKUP($A154,#REF!,27,0),"0")</f>
        <v>0</v>
      </c>
      <c r="BW154" s="14">
        <f t="shared" si="613"/>
        <v>0</v>
      </c>
      <c r="BX154" s="14" t="str">
        <f>IFERROR(VLOOKUP($A154,SpecEd22!$Z$22:$AV$606,59,0)," ")</f>
        <v xml:space="preserve"> </v>
      </c>
      <c r="BY154" s="14" t="e">
        <f t="shared" si="614"/>
        <v>#VALUE!</v>
      </c>
      <c r="BZ154" s="14">
        <f>IFERROR(VLOOKUP($A154,ECFE!#REF!,25,0),0)</f>
        <v>0</v>
      </c>
      <c r="CA154" s="14">
        <f t="shared" si="615"/>
        <v>0</v>
      </c>
      <c r="CB154" s="14">
        <f>IFERROR(VLOOKUP($A154,#REF!,17,0),0)</f>
        <v>0</v>
      </c>
      <c r="CC154" s="14">
        <f t="shared" si="616"/>
        <v>0</v>
      </c>
      <c r="CD154" s="14">
        <f>IFERROR(VLOOKUP($A154,#REF!,9,0),0)</f>
        <v>0</v>
      </c>
      <c r="CE154" s="14">
        <f t="shared" si="617"/>
        <v>0</v>
      </c>
      <c r="CF154" s="14">
        <v>0</v>
      </c>
      <c r="CG154" s="14">
        <f t="shared" si="618"/>
        <v>0</v>
      </c>
      <c r="CH154" s="14">
        <f>IFERROR(VLOOKUP($A154,ConEnroll!$A$8:$S$601,15,0),0)</f>
        <v>-84</v>
      </c>
      <c r="CI154" s="14">
        <f t="shared" si="619"/>
        <v>-0.58741258741258739</v>
      </c>
      <c r="CJ154" s="14">
        <f t="shared" si="620"/>
        <v>-84</v>
      </c>
      <c r="CK154" s="14">
        <f t="shared" si="621"/>
        <v>-0.58741258741258739</v>
      </c>
      <c r="CL154" s="14" t="e">
        <f t="shared" si="622"/>
        <v>#VALUE!</v>
      </c>
      <c r="CM154" s="14" t="e">
        <f t="shared" si="623"/>
        <v>#VALUE!</v>
      </c>
      <c r="CN154" s="42"/>
      <c r="CO154" s="14">
        <f t="shared" si="564"/>
        <v>-14750.314685314685</v>
      </c>
      <c r="CP154" s="14" t="e">
        <f t="shared" si="565"/>
        <v>#VALUE!</v>
      </c>
      <c r="CQ154" s="14">
        <f t="shared" si="566"/>
        <v>-181.01951048951048</v>
      </c>
      <c r="CR154" s="14" t="e">
        <f t="shared" si="567"/>
        <v>#VALUE!</v>
      </c>
      <c r="CS154" s="37" t="e">
        <f t="shared" si="568"/>
        <v>#VALUE!</v>
      </c>
      <c r="CT154" s="239"/>
      <c r="CU154" s="239"/>
      <c r="CV154" s="468"/>
      <c r="CW154" s="14">
        <f>IFERROR(VLOOKUP($A154,BaseFY23!$A$7:$AK$527,6,0),0)</f>
        <v>138</v>
      </c>
      <c r="CX154" s="14">
        <f>IFERROR(VLOOKUP($A154,BaseFY23!$A$7:$AN$528,28,0),0)</f>
        <v>2060444.25</v>
      </c>
      <c r="CY154" s="14">
        <f t="shared" si="624"/>
        <v>14930.755434782608</v>
      </c>
      <c r="CZ154" s="14">
        <f>IFERROR(VLOOKUP($A154,SpecEd23!$A$21:$BB$605,23,0)," ")</f>
        <v>218894.45327747826</v>
      </c>
      <c r="DA154" s="14">
        <f t="shared" si="625"/>
        <v>1586.1916904165091</v>
      </c>
      <c r="DB154" s="14">
        <f>IFERROR(VLOOKUP($A154,ECFE!$A$16:$AB$347,7,0),0)</f>
        <v>22656.149999999998</v>
      </c>
      <c r="DC154" s="14">
        <f t="shared" si="626"/>
        <v>164.17499999999998</v>
      </c>
      <c r="DD154" s="14">
        <v>0</v>
      </c>
      <c r="DE154" s="14">
        <f t="shared" si="627"/>
        <v>0</v>
      </c>
      <c r="DF154" s="14">
        <f>IFERROR(VLOOKUP($A154,ConEnroll!$A$7:$S$338,10,0),0)</f>
        <v>3145.64</v>
      </c>
      <c r="DG154" s="14">
        <f t="shared" si="628"/>
        <v>22.794492753623189</v>
      </c>
      <c r="DH154" s="14">
        <f t="shared" si="569"/>
        <v>25801.789999999997</v>
      </c>
      <c r="DI154" s="14">
        <f t="shared" si="629"/>
        <v>186.96949275362317</v>
      </c>
      <c r="DJ154" s="14">
        <f t="shared" si="570"/>
        <v>2305140.4932774785</v>
      </c>
      <c r="DK154" s="14">
        <f t="shared" si="630"/>
        <v>16703.916617952742</v>
      </c>
      <c r="DL154" s="42"/>
      <c r="DM154" s="14">
        <f>IFERROR(VLOOKUP($A154,HouseFY23!$A$7:$AJ$528,28,0),0)</f>
        <v>2132752.25</v>
      </c>
      <c r="DN154" s="14">
        <f t="shared" si="631"/>
        <v>15454.726449275362</v>
      </c>
      <c r="DO154" s="14">
        <f>IFERROR(VLOOKUP($A154,Compens80percent!$A$13:$M$560,12,0),0)</f>
        <v>0</v>
      </c>
      <c r="DP154" s="14">
        <f t="shared" si="631"/>
        <v>0</v>
      </c>
      <c r="DQ154" s="14">
        <f t="shared" si="632"/>
        <v>2132752.25</v>
      </c>
      <c r="DR154" s="14">
        <f t="shared" si="633"/>
        <v>14914.351398601399</v>
      </c>
      <c r="DS154" s="14">
        <f>IFERROR(VLOOKUP($A154,SpecEd23!$A$21:$Z$550,14,0),0)</f>
        <v>220097.40614556585</v>
      </c>
      <c r="DT154" s="14">
        <f t="shared" si="634"/>
        <v>1594.9087401852598</v>
      </c>
      <c r="DU154" s="14">
        <f>IFERROR(VLOOKUP($A154,ECFE!$A$16:$AB$347,9,0),0)</f>
        <v>23571.458460000002</v>
      </c>
      <c r="DV154" s="14">
        <f t="shared" si="635"/>
        <v>170.80767</v>
      </c>
      <c r="DW154" s="14">
        <f>IFERROR(VLOOKUP($A154,ParaFY19!$A$21:$Z$543,7,0),0)</f>
        <v>2156</v>
      </c>
      <c r="DX154" s="14">
        <f t="shared" si="636"/>
        <v>15.623188405797102</v>
      </c>
      <c r="DY154" s="14">
        <f>IFERROR(VLOOKUP($A154,ConEnroll!$A$7:$S$341,13,0),0)</f>
        <v>3932.0499999999997</v>
      </c>
      <c r="DZ154" s="14">
        <f t="shared" si="637"/>
        <v>28.493115942028982</v>
      </c>
      <c r="EA154" s="14">
        <f t="shared" si="571"/>
        <v>29659.508460000001</v>
      </c>
      <c r="EB154" s="14">
        <f t="shared" si="638"/>
        <v>214.92397434782609</v>
      </c>
      <c r="EC154" s="14">
        <f t="shared" si="572"/>
        <v>2382509.1646055658</v>
      </c>
      <c r="ED154" s="14">
        <f t="shared" si="639"/>
        <v>17264.559163808448</v>
      </c>
      <c r="EE154" s="62"/>
      <c r="EF154" s="14">
        <f t="shared" si="573"/>
        <v>523.97101449275397</v>
      </c>
      <c r="EG154" s="14">
        <f t="shared" si="574"/>
        <v>8.7170497687507122</v>
      </c>
      <c r="EH154" s="14">
        <f t="shared" si="575"/>
        <v>27.954481594202917</v>
      </c>
      <c r="EI154" s="14">
        <f t="shared" si="640"/>
        <v>560.64254585570757</v>
      </c>
      <c r="EJ154" s="37">
        <f t="shared" si="576"/>
        <v>3.3563538341250462E-2</v>
      </c>
      <c r="EK154" s="42"/>
      <c r="EL154" s="14" t="str">
        <f>IFERROR(VLOOKUP($A154,#REF!,27,0),"0")</f>
        <v>0</v>
      </c>
      <c r="EM154" s="14">
        <f t="shared" si="641"/>
        <v>0</v>
      </c>
      <c r="EN154" s="14" t="str">
        <f>IFERROR(VLOOKUP($A154,SpecEd23!#REF!,23,0)," ")</f>
        <v xml:space="preserve"> </v>
      </c>
      <c r="EO154" s="14" t="e">
        <f t="shared" si="642"/>
        <v>#VALUE!</v>
      </c>
      <c r="EP154" s="14">
        <f>IFERROR(VLOOKUP($A154,ECFE!#REF!,24,0),0)</f>
        <v>0</v>
      </c>
      <c r="EQ154" s="14">
        <f t="shared" si="643"/>
        <v>0</v>
      </c>
      <c r="ER154" s="14">
        <f>IFERROR(VLOOKUP($A154,#REF!,30,0),0)</f>
        <v>0</v>
      </c>
      <c r="ES154" s="14">
        <f t="shared" si="644"/>
        <v>0</v>
      </c>
      <c r="ET154" s="14">
        <f>IFERROR(VLOOKUP($A154,#REF!,12,0),0)</f>
        <v>0</v>
      </c>
      <c r="EU154" s="14">
        <f t="shared" si="645"/>
        <v>0</v>
      </c>
      <c r="EV154" s="14">
        <v>0</v>
      </c>
      <c r="EW154" s="14">
        <f t="shared" si="646"/>
        <v>0</v>
      </c>
      <c r="EX154" s="14">
        <f>IFERROR(VLOOKUP($A154,ConEnroll!$A$8:$S$601,16,0),0)</f>
        <v>363</v>
      </c>
      <c r="EY154" s="14">
        <f t="shared" si="647"/>
        <v>2.6304347826086958</v>
      </c>
      <c r="EZ154" s="14">
        <f t="shared" si="648"/>
        <v>363</v>
      </c>
      <c r="FA154" s="14">
        <f t="shared" si="649"/>
        <v>2.6304347826086958</v>
      </c>
      <c r="FB154" s="14" t="e">
        <f t="shared" si="650"/>
        <v>#VALUE!</v>
      </c>
      <c r="FC154" s="14" t="e">
        <f t="shared" si="651"/>
        <v>#VALUE!</v>
      </c>
      <c r="FD154" s="62"/>
      <c r="FE154" s="14">
        <f t="shared" si="577"/>
        <v>15454.726449275362</v>
      </c>
      <c r="FF154" s="14" t="e">
        <f t="shared" si="578"/>
        <v>#VALUE!</v>
      </c>
      <c r="FG154" s="14">
        <f t="shared" si="652"/>
        <v>212.2935395652174</v>
      </c>
      <c r="FH154" s="14" t="e">
        <f t="shared" si="579"/>
        <v>#VALUE!</v>
      </c>
      <c r="FI154" s="37" t="e">
        <f t="shared" si="580"/>
        <v>#VALUE!</v>
      </c>
      <c r="FJ154" s="12"/>
      <c r="FK154" s="14" t="str">
        <f>IFERROR(VLOOKUP($A154,#REF!,27,0),"0")</f>
        <v>0</v>
      </c>
      <c r="FL154" s="14">
        <f t="shared" si="653"/>
        <v>0</v>
      </c>
      <c r="FM154" s="14" t="str">
        <f>IFERROR(VLOOKUP($A154,SpecEd23!$X$22:$Y$610,59,0)," ")</f>
        <v xml:space="preserve"> </v>
      </c>
      <c r="FN154" s="14" t="e">
        <f t="shared" si="654"/>
        <v>#VALUE!</v>
      </c>
      <c r="FO154" s="14">
        <f>IFERROR(VLOOKUP($A154,ECFE!#REF!,26,0),0)</f>
        <v>0</v>
      </c>
      <c r="FP154" s="14">
        <f t="shared" si="655"/>
        <v>0</v>
      </c>
      <c r="FQ154" s="14">
        <f>IFERROR(VLOOKUP($A154,#REF!,16,0),0)</f>
        <v>0</v>
      </c>
      <c r="FR154" s="14">
        <f t="shared" si="656"/>
        <v>0</v>
      </c>
      <c r="FS154" s="14">
        <f>IFERROR(VLOOKUP($A154,#REF!,12,0),0)</f>
        <v>0</v>
      </c>
      <c r="FT154" s="14">
        <f t="shared" si="657"/>
        <v>0</v>
      </c>
      <c r="FU154" s="14">
        <v>0</v>
      </c>
      <c r="FV154" s="14">
        <f t="shared" si="658"/>
        <v>0</v>
      </c>
      <c r="FW154" s="14">
        <f>IFERROR(VLOOKUP($A154,ConEnroll!$A$8:$S$601,16,0),0)</f>
        <v>363</v>
      </c>
      <c r="FX154" s="14">
        <f t="shared" si="659"/>
        <v>2.6304347826086958</v>
      </c>
      <c r="FY154" s="14">
        <f t="shared" si="660"/>
        <v>363</v>
      </c>
      <c r="FZ154" s="14">
        <f t="shared" si="661"/>
        <v>2.6304347826086958</v>
      </c>
      <c r="GA154" s="14" t="e">
        <f t="shared" si="662"/>
        <v>#VALUE!</v>
      </c>
      <c r="GB154" s="14" t="e">
        <f t="shared" si="663"/>
        <v>#VALUE!</v>
      </c>
      <c r="GC154" s="39"/>
      <c r="GD154" s="14">
        <f t="shared" si="581"/>
        <v>-14930.755434782608</v>
      </c>
      <c r="GE154" s="14" t="e">
        <f t="shared" si="582"/>
        <v>#VALUE!</v>
      </c>
      <c r="GF154" s="14">
        <f t="shared" si="583"/>
        <v>-184.33905797101448</v>
      </c>
      <c r="GG154" s="14" t="e">
        <f t="shared" si="584"/>
        <v>#VALUE!</v>
      </c>
      <c r="GH154" s="37" t="e">
        <f t="shared" si="585"/>
        <v>#VALUE!</v>
      </c>
    </row>
    <row r="155" spans="1:190" ht="12.5" x14ac:dyDescent="0.25">
      <c r="A155" s="67">
        <v>458</v>
      </c>
      <c r="B155" s="35">
        <v>1</v>
      </c>
      <c r="C155" s="14">
        <v>6</v>
      </c>
      <c r="D155" s="14"/>
      <c r="E155" s="14"/>
      <c r="F155" s="35" t="s">
        <v>2506</v>
      </c>
      <c r="G155" s="41"/>
      <c r="H155" s="14">
        <f>IFERROR(VLOOKUP($A155,BaseFY22!$A$7:$AK$528,6,0),0)</f>
        <v>232</v>
      </c>
      <c r="I155" s="14">
        <f>IFERROR(VLOOKUP($A155,BaseFY22!$A$7:$AK$528,28,0),0)</f>
        <v>2844767</v>
      </c>
      <c r="J155" s="14">
        <f t="shared" si="586"/>
        <v>12261.926724137931</v>
      </c>
      <c r="K155" s="14">
        <f>IFERROR(VLOOKUP($A155,SpecEd22!$A$21:$BB$605,24,0)," ")</f>
        <v>503403.49443506775</v>
      </c>
      <c r="L155" s="14">
        <f t="shared" si="587"/>
        <v>2169.8426484270162</v>
      </c>
      <c r="M155" s="14">
        <f>IFERROR(VLOOKUP($A155,ECFE!$A$16:$AB$347,7,0),0)</f>
        <v>23109.273000000001</v>
      </c>
      <c r="N155" s="14">
        <f t="shared" si="554"/>
        <v>99.608935344827586</v>
      </c>
      <c r="O155" s="14">
        <v>0</v>
      </c>
      <c r="P155" s="14">
        <f t="shared" si="554"/>
        <v>0</v>
      </c>
      <c r="Q155" s="14">
        <f>IFERROR(VLOOKUP($A155,ConEnroll!$A$7:$S$337,10,0),0)</f>
        <v>524.27</v>
      </c>
      <c r="R155" s="14">
        <f t="shared" si="588"/>
        <v>2.2597844827586204</v>
      </c>
      <c r="S155" s="14">
        <f t="shared" si="555"/>
        <v>23633.543000000001</v>
      </c>
      <c r="T155" s="14">
        <f t="shared" si="589"/>
        <v>101.86871982758622</v>
      </c>
      <c r="U155" s="14">
        <f t="shared" si="556"/>
        <v>3371804.0374350678</v>
      </c>
      <c r="V155" s="14">
        <f t="shared" si="590"/>
        <v>14533.638092392534</v>
      </c>
      <c r="W155" s="42"/>
      <c r="X155" s="14">
        <f>IFERROR(VLOOKUP($A155,HouseFY22!$A$6:$AJ$528,28,0),0)</f>
        <v>2879638</v>
      </c>
      <c r="Y155" s="14">
        <f t="shared" si="591"/>
        <v>12412.23275862069</v>
      </c>
      <c r="Z155" s="14">
        <f>IFERROR(VLOOKUP($A155,Compens80percent!$A$13:$M$560,12,0),0)</f>
        <v>0</v>
      </c>
      <c r="AA155" s="14">
        <f t="shared" si="591"/>
        <v>0</v>
      </c>
      <c r="AB155" s="14">
        <f t="shared" si="592"/>
        <v>2879638</v>
      </c>
      <c r="AC155" s="14">
        <f t="shared" si="591"/>
        <v>12412.23275862069</v>
      </c>
      <c r="AD155" s="14">
        <f>IFERROR(VLOOKUP(A155,SpecEd22!$A$21:$Z$550,14,0),0)</f>
        <v>509101.50718651648</v>
      </c>
      <c r="AE155" s="14">
        <f t="shared" si="593"/>
        <v>2194.4030482177436</v>
      </c>
      <c r="AF155" s="14">
        <f>IFERROR(VLOOKUP($A155,ECFE!$A$16:$AB$348,8,0),0)</f>
        <v>23571.458460000002</v>
      </c>
      <c r="AG155" s="14">
        <f t="shared" si="594"/>
        <v>101.60111405172414</v>
      </c>
      <c r="AH155" s="14">
        <f>IFERROR(VLOOKUP(A155,ParaFY19!$A$21:$Z$543,7,0),0)</f>
        <v>1568</v>
      </c>
      <c r="AI155" s="14">
        <f t="shared" si="595"/>
        <v>6.7586206896551726</v>
      </c>
      <c r="AJ155" s="14">
        <f>IFERROR(VLOOKUP(A155,ConEnroll!$A$7:$S$341,13,0),0)</f>
        <v>655.33749999999998</v>
      </c>
      <c r="AK155" s="14">
        <f t="shared" si="596"/>
        <v>2.824730603448276</v>
      </c>
      <c r="AL155" s="14">
        <f t="shared" si="551"/>
        <v>25794.795960000003</v>
      </c>
      <c r="AM155" s="14">
        <f t="shared" si="597"/>
        <v>111.1844653448276</v>
      </c>
      <c r="AN155" s="14">
        <f t="shared" si="598"/>
        <v>3414534.3031465164</v>
      </c>
      <c r="AO155" s="14">
        <f t="shared" si="599"/>
        <v>14717.82027218326</v>
      </c>
      <c r="AP155" s="62"/>
      <c r="AQ155" s="14">
        <f t="shared" si="552"/>
        <v>150.30603448275906</v>
      </c>
      <c r="AR155" s="14">
        <f t="shared" si="557"/>
        <v>24.560399790727388</v>
      </c>
      <c r="AS155" s="14">
        <f t="shared" si="558"/>
        <v>9.3157455172413819</v>
      </c>
      <c r="AT155" s="14">
        <f t="shared" si="600"/>
        <v>184.18217979072784</v>
      </c>
      <c r="AU155" s="37">
        <f t="shared" si="559"/>
        <v>1.2672820020689514E-2</v>
      </c>
      <c r="AV155" s="42"/>
      <c r="AW155" s="14" t="str">
        <f>IFERROR(VLOOKUP($A155,#REF!,27,0),"0")</f>
        <v>0</v>
      </c>
      <c r="AX155" s="14">
        <f t="shared" si="601"/>
        <v>0</v>
      </c>
      <c r="AY155" s="14" t="str">
        <f>IFERROR(VLOOKUP($A155,SpecEd22!#REF!,23,0)," ")</f>
        <v xml:space="preserve"> </v>
      </c>
      <c r="AZ155" s="14" t="e">
        <f t="shared" si="602"/>
        <v>#VALUE!</v>
      </c>
      <c r="BA155" s="14">
        <f>IFERROR(VLOOKUP($A155,ECFE!#REF!,23,0),0)</f>
        <v>0</v>
      </c>
      <c r="BB155" s="14">
        <f t="shared" si="603"/>
        <v>0</v>
      </c>
      <c r="BC155" s="14">
        <f>IFERROR(VLOOKUP($A155,#REF!,17,0),0)</f>
        <v>0</v>
      </c>
      <c r="BD155" s="14">
        <f t="shared" si="604"/>
        <v>0</v>
      </c>
      <c r="BE155" s="14">
        <f>IFERROR(VLOOKUP($A155,#REF!,9,0),0)</f>
        <v>0</v>
      </c>
      <c r="BF155" s="14">
        <f t="shared" si="605"/>
        <v>0</v>
      </c>
      <c r="BG155" s="14">
        <v>0</v>
      </c>
      <c r="BH155" s="14">
        <f t="shared" si="606"/>
        <v>0</v>
      </c>
      <c r="BI155" s="14">
        <f>IFERROR(VLOOKUP($A155,ConEnroll!$A$8:$S$601,15,0),0)</f>
        <v>-80</v>
      </c>
      <c r="BJ155" s="14">
        <f t="shared" si="607"/>
        <v>-0.34482758620689657</v>
      </c>
      <c r="BK155" s="14">
        <f t="shared" si="608"/>
        <v>-80</v>
      </c>
      <c r="BL155" s="14">
        <f t="shared" si="609"/>
        <v>-0.34482758620689657</v>
      </c>
      <c r="BM155" s="14" t="e">
        <f t="shared" si="610"/>
        <v>#VALUE!</v>
      </c>
      <c r="BN155" s="14" t="e">
        <f t="shared" si="611"/>
        <v>#VALUE!</v>
      </c>
      <c r="BO155" s="42"/>
      <c r="BP155" s="14">
        <f t="shared" si="560"/>
        <v>12412.23275862069</v>
      </c>
      <c r="BQ155" s="14" t="e">
        <f t="shared" si="561"/>
        <v>#VALUE!</v>
      </c>
      <c r="BR155" s="14">
        <f t="shared" si="612"/>
        <v>111.52929293103449</v>
      </c>
      <c r="BS155" s="14" t="e">
        <f t="shared" si="562"/>
        <v>#VALUE!</v>
      </c>
      <c r="BT155" s="37" t="e">
        <f t="shared" si="563"/>
        <v>#VALUE!</v>
      </c>
      <c r="BU155" s="41"/>
      <c r="BV155" s="14" t="str">
        <f>IFERROR(VLOOKUP($A155,#REF!,27,0),"0")</f>
        <v>0</v>
      </c>
      <c r="BW155" s="14">
        <f t="shared" si="613"/>
        <v>0</v>
      </c>
      <c r="BX155" s="14" t="str">
        <f>IFERROR(VLOOKUP($A155,SpecEd22!$Z$22:$AV$606,59,0)," ")</f>
        <v xml:space="preserve"> </v>
      </c>
      <c r="BY155" s="14" t="e">
        <f t="shared" si="614"/>
        <v>#VALUE!</v>
      </c>
      <c r="BZ155" s="14">
        <f>IFERROR(VLOOKUP($A155,ECFE!#REF!,25,0),0)</f>
        <v>0</v>
      </c>
      <c r="CA155" s="14">
        <f t="shared" si="615"/>
        <v>0</v>
      </c>
      <c r="CB155" s="14">
        <f>IFERROR(VLOOKUP($A155,#REF!,17,0),0)</f>
        <v>0</v>
      </c>
      <c r="CC155" s="14">
        <f t="shared" si="616"/>
        <v>0</v>
      </c>
      <c r="CD155" s="14">
        <f>IFERROR(VLOOKUP($A155,#REF!,9,0),0)</f>
        <v>0</v>
      </c>
      <c r="CE155" s="14">
        <f t="shared" si="617"/>
        <v>0</v>
      </c>
      <c r="CF155" s="14">
        <v>0</v>
      </c>
      <c r="CG155" s="14">
        <f t="shared" si="618"/>
        <v>0</v>
      </c>
      <c r="CH155" s="14">
        <f>IFERROR(VLOOKUP($A155,ConEnroll!$A$8:$S$601,15,0),0)</f>
        <v>-80</v>
      </c>
      <c r="CI155" s="14">
        <f t="shared" si="619"/>
        <v>-0.34482758620689657</v>
      </c>
      <c r="CJ155" s="14">
        <f t="shared" si="620"/>
        <v>-80</v>
      </c>
      <c r="CK155" s="14">
        <f t="shared" si="621"/>
        <v>-0.34482758620689657</v>
      </c>
      <c r="CL155" s="14" t="e">
        <f t="shared" si="622"/>
        <v>#VALUE!</v>
      </c>
      <c r="CM155" s="14" t="e">
        <f t="shared" si="623"/>
        <v>#VALUE!</v>
      </c>
      <c r="CN155" s="42"/>
      <c r="CO155" s="14">
        <f t="shared" si="564"/>
        <v>-12261.926724137931</v>
      </c>
      <c r="CP155" s="14" t="e">
        <f t="shared" si="565"/>
        <v>#VALUE!</v>
      </c>
      <c r="CQ155" s="14">
        <f t="shared" si="566"/>
        <v>-102.21354741379311</v>
      </c>
      <c r="CR155" s="14" t="e">
        <f t="shared" si="567"/>
        <v>#VALUE!</v>
      </c>
      <c r="CS155" s="37" t="e">
        <f t="shared" si="568"/>
        <v>#VALUE!</v>
      </c>
      <c r="CT155" s="239"/>
      <c r="CU155" s="239"/>
      <c r="CV155" s="468"/>
      <c r="CW155" s="14">
        <f>IFERROR(VLOOKUP($A155,BaseFY23!$A$7:$AK$527,6,0),0)</f>
        <v>226.874326</v>
      </c>
      <c r="CX155" s="14">
        <f>IFERROR(VLOOKUP($A155,BaseFY23!$A$7:$AN$528,28,0),0)</f>
        <v>2795370</v>
      </c>
      <c r="CY155" s="14">
        <f t="shared" si="624"/>
        <v>12321.226686531292</v>
      </c>
      <c r="CZ155" s="14">
        <f>IFERROR(VLOOKUP($A155,SpecEd23!$A$21:$BB$605,23,0)," ")</f>
        <v>534182.05984263169</v>
      </c>
      <c r="DA155" s="14">
        <f t="shared" si="625"/>
        <v>2354.5284707209739</v>
      </c>
      <c r="DB155" s="14">
        <f>IFERROR(VLOOKUP($A155,ECFE!$A$16:$AB$347,7,0),0)</f>
        <v>23109.273000000001</v>
      </c>
      <c r="DC155" s="14">
        <f t="shared" si="626"/>
        <v>101.85935714912053</v>
      </c>
      <c r="DD155" s="14">
        <v>0</v>
      </c>
      <c r="DE155" s="14">
        <f t="shared" si="627"/>
        <v>0</v>
      </c>
      <c r="DF155" s="14">
        <f>IFERROR(VLOOKUP($A155,ConEnroll!$A$7:$S$338,10,0),0)</f>
        <v>524.27</v>
      </c>
      <c r="DG155" s="14">
        <f t="shared" si="628"/>
        <v>2.3108388209602877</v>
      </c>
      <c r="DH155" s="14">
        <f t="shared" si="569"/>
        <v>23633.543000000001</v>
      </c>
      <c r="DI155" s="14">
        <f t="shared" si="629"/>
        <v>104.17019597008081</v>
      </c>
      <c r="DJ155" s="14">
        <f t="shared" si="570"/>
        <v>3353185.6028426317</v>
      </c>
      <c r="DK155" s="14">
        <f t="shared" si="630"/>
        <v>14779.925353222347</v>
      </c>
      <c r="DL155" s="42"/>
      <c r="DM155" s="14">
        <f>IFERROR(VLOOKUP($A155,HouseFY23!$A$7:$AJ$528,28,0),0)</f>
        <v>2873329</v>
      </c>
      <c r="DN155" s="14">
        <f t="shared" si="631"/>
        <v>12664.848644002142</v>
      </c>
      <c r="DO155" s="14">
        <f>IFERROR(VLOOKUP($A155,Compens80percent!$A$13:$M$560,12,0),0)</f>
        <v>0</v>
      </c>
      <c r="DP155" s="14">
        <f t="shared" si="631"/>
        <v>0</v>
      </c>
      <c r="DQ155" s="14">
        <f t="shared" si="632"/>
        <v>2873329</v>
      </c>
      <c r="DR155" s="14">
        <f t="shared" si="633"/>
        <v>12385.038793103447</v>
      </c>
      <c r="DS155" s="14">
        <f>IFERROR(VLOOKUP($A155,SpecEd23!$A$21:$Z$550,14,0),0)</f>
        <v>545359.51474678039</v>
      </c>
      <c r="DT155" s="14">
        <f t="shared" si="634"/>
        <v>2403.7956359450754</v>
      </c>
      <c r="DU155" s="14">
        <f>IFERROR(VLOOKUP($A155,ECFE!$A$16:$AB$347,9,0),0)</f>
        <v>24042.887629200002</v>
      </c>
      <c r="DV155" s="14">
        <f t="shared" si="635"/>
        <v>105.97447517794501</v>
      </c>
      <c r="DW155" s="14">
        <f>IFERROR(VLOOKUP($A155,ParaFY19!$A$21:$Z$543,7,0),0)</f>
        <v>1568</v>
      </c>
      <c r="DX155" s="14">
        <f t="shared" si="636"/>
        <v>6.9113152979680921</v>
      </c>
      <c r="DY155" s="14">
        <f>IFERROR(VLOOKUP($A155,ConEnroll!$A$7:$S$341,13,0),0)</f>
        <v>655.33749999999998</v>
      </c>
      <c r="DZ155" s="14">
        <f t="shared" si="637"/>
        <v>2.8885485262003598</v>
      </c>
      <c r="EA155" s="14">
        <f t="shared" si="571"/>
        <v>26266.225129200004</v>
      </c>
      <c r="EB155" s="14">
        <f t="shared" si="638"/>
        <v>115.77433900211346</v>
      </c>
      <c r="EC155" s="14">
        <f t="shared" si="572"/>
        <v>3444954.7398759807</v>
      </c>
      <c r="ED155" s="14">
        <f t="shared" si="639"/>
        <v>15184.418618949332</v>
      </c>
      <c r="EE155" s="62"/>
      <c r="EF155" s="14">
        <f t="shared" si="573"/>
        <v>343.62195747085025</v>
      </c>
      <c r="EG155" s="14">
        <f t="shared" si="574"/>
        <v>49.267165224101518</v>
      </c>
      <c r="EH155" s="14">
        <f t="shared" si="575"/>
        <v>11.604143032032653</v>
      </c>
      <c r="EI155" s="14">
        <f t="shared" si="640"/>
        <v>404.49326572698442</v>
      </c>
      <c r="EJ155" s="37">
        <f t="shared" si="576"/>
        <v>2.7367747539996611E-2</v>
      </c>
      <c r="EK155" s="42"/>
      <c r="EL155" s="14" t="str">
        <f>IFERROR(VLOOKUP($A155,#REF!,27,0),"0")</f>
        <v>0</v>
      </c>
      <c r="EM155" s="14">
        <f t="shared" si="641"/>
        <v>0</v>
      </c>
      <c r="EN155" s="14" t="str">
        <f>IFERROR(VLOOKUP($A155,SpecEd23!#REF!,23,0)," ")</f>
        <v xml:space="preserve"> </v>
      </c>
      <c r="EO155" s="14" t="e">
        <f t="shared" si="642"/>
        <v>#VALUE!</v>
      </c>
      <c r="EP155" s="14">
        <f>IFERROR(VLOOKUP($A155,ECFE!#REF!,24,0),0)</f>
        <v>0</v>
      </c>
      <c r="EQ155" s="14">
        <f t="shared" si="643"/>
        <v>0</v>
      </c>
      <c r="ER155" s="14">
        <f>IFERROR(VLOOKUP($A155,#REF!,30,0),0)</f>
        <v>0</v>
      </c>
      <c r="ES155" s="14">
        <f t="shared" si="644"/>
        <v>0</v>
      </c>
      <c r="ET155" s="14">
        <f>IFERROR(VLOOKUP($A155,#REF!,12,0),0)</f>
        <v>0</v>
      </c>
      <c r="EU155" s="14">
        <f t="shared" si="645"/>
        <v>0</v>
      </c>
      <c r="EV155" s="14">
        <v>0</v>
      </c>
      <c r="EW155" s="14">
        <f t="shared" si="646"/>
        <v>0</v>
      </c>
      <c r="EX155" s="14">
        <f>IFERROR(VLOOKUP($A155,ConEnroll!$A$8:$S$601,16,0),0)</f>
        <v>378</v>
      </c>
      <c r="EY155" s="14">
        <f t="shared" si="647"/>
        <v>1.6661206521887364</v>
      </c>
      <c r="EZ155" s="14">
        <f t="shared" si="648"/>
        <v>378</v>
      </c>
      <c r="FA155" s="14">
        <f t="shared" si="649"/>
        <v>1.6661206521887364</v>
      </c>
      <c r="FB155" s="14" t="e">
        <f t="shared" si="650"/>
        <v>#VALUE!</v>
      </c>
      <c r="FC155" s="14" t="e">
        <f t="shared" si="651"/>
        <v>#VALUE!</v>
      </c>
      <c r="FD155" s="62"/>
      <c r="FE155" s="14">
        <f t="shared" si="577"/>
        <v>12664.848644002142</v>
      </c>
      <c r="FF155" s="14" t="e">
        <f t="shared" si="578"/>
        <v>#VALUE!</v>
      </c>
      <c r="FG155" s="14">
        <f t="shared" si="652"/>
        <v>114.10821834992473</v>
      </c>
      <c r="FH155" s="14" t="e">
        <f t="shared" si="579"/>
        <v>#VALUE!</v>
      </c>
      <c r="FI155" s="37" t="e">
        <f t="shared" si="580"/>
        <v>#VALUE!</v>
      </c>
      <c r="FJ155" s="12"/>
      <c r="FK155" s="14" t="str">
        <f>IFERROR(VLOOKUP($A155,#REF!,27,0),"0")</f>
        <v>0</v>
      </c>
      <c r="FL155" s="14">
        <f t="shared" si="653"/>
        <v>0</v>
      </c>
      <c r="FM155" s="14" t="str">
        <f>IFERROR(VLOOKUP($A155,SpecEd23!$X$22:$Y$610,59,0)," ")</f>
        <v xml:space="preserve"> </v>
      </c>
      <c r="FN155" s="14" t="e">
        <f t="shared" si="654"/>
        <v>#VALUE!</v>
      </c>
      <c r="FO155" s="14">
        <f>IFERROR(VLOOKUP($A155,ECFE!#REF!,26,0),0)</f>
        <v>0</v>
      </c>
      <c r="FP155" s="14">
        <f t="shared" si="655"/>
        <v>0</v>
      </c>
      <c r="FQ155" s="14">
        <f>IFERROR(VLOOKUP($A155,#REF!,16,0),0)</f>
        <v>0</v>
      </c>
      <c r="FR155" s="14">
        <f t="shared" si="656"/>
        <v>0</v>
      </c>
      <c r="FS155" s="14">
        <f>IFERROR(VLOOKUP($A155,#REF!,12,0),0)</f>
        <v>0</v>
      </c>
      <c r="FT155" s="14">
        <f t="shared" si="657"/>
        <v>0</v>
      </c>
      <c r="FU155" s="14">
        <v>0</v>
      </c>
      <c r="FV155" s="14">
        <f t="shared" si="658"/>
        <v>0</v>
      </c>
      <c r="FW155" s="14">
        <f>IFERROR(VLOOKUP($A155,ConEnroll!$A$8:$S$601,16,0),0)</f>
        <v>378</v>
      </c>
      <c r="FX155" s="14">
        <f t="shared" si="659"/>
        <v>1.6661206521887364</v>
      </c>
      <c r="FY155" s="14">
        <f t="shared" si="660"/>
        <v>378</v>
      </c>
      <c r="FZ155" s="14">
        <f t="shared" si="661"/>
        <v>1.6661206521887364</v>
      </c>
      <c r="GA155" s="14" t="e">
        <f t="shared" si="662"/>
        <v>#VALUE!</v>
      </c>
      <c r="GB155" s="14" t="e">
        <f t="shared" si="663"/>
        <v>#VALUE!</v>
      </c>
      <c r="GC155" s="39"/>
      <c r="GD155" s="14">
        <f t="shared" si="581"/>
        <v>-12321.226686531292</v>
      </c>
      <c r="GE155" s="14" t="e">
        <f t="shared" si="582"/>
        <v>#VALUE!</v>
      </c>
      <c r="GF155" s="14">
        <f t="shared" si="583"/>
        <v>-102.50407531789207</v>
      </c>
      <c r="GG155" s="14" t="e">
        <f t="shared" si="584"/>
        <v>#VALUE!</v>
      </c>
      <c r="GH155" s="37" t="e">
        <f t="shared" si="585"/>
        <v>#VALUE!</v>
      </c>
    </row>
    <row r="156" spans="1:190" ht="12.5" x14ac:dyDescent="0.25">
      <c r="A156" s="67">
        <v>463</v>
      </c>
      <c r="B156" s="35">
        <v>1</v>
      </c>
      <c r="C156" s="14">
        <v>6</v>
      </c>
      <c r="D156" s="14"/>
      <c r="E156" s="14"/>
      <c r="F156" s="35" t="s">
        <v>2507</v>
      </c>
      <c r="G156" s="41"/>
      <c r="H156" s="14">
        <f>IFERROR(VLOOKUP($A156,BaseFY22!$A$7:$AK$528,6,0),0)</f>
        <v>931</v>
      </c>
      <c r="I156" s="14">
        <f>IFERROR(VLOOKUP($A156,BaseFY22!$A$7:$AK$528,28,0),0)</f>
        <v>8368992.7908150004</v>
      </c>
      <c r="J156" s="14">
        <f t="shared" si="586"/>
        <v>8989.2511179538142</v>
      </c>
      <c r="K156" s="14">
        <f>IFERROR(VLOOKUP($A156,SpecEd22!$A$21:$BB$605,24,0)," ")</f>
        <v>1070272.3981031971</v>
      </c>
      <c r="L156" s="14">
        <f t="shared" si="587"/>
        <v>1149.5944125705662</v>
      </c>
      <c r="M156" s="14">
        <f>IFERROR(VLOOKUP($A156,ECFE!$A$16:$AB$347,7,0),0)</f>
        <v>47577.915000000001</v>
      </c>
      <c r="N156" s="14">
        <f t="shared" si="554"/>
        <v>51.104097744360907</v>
      </c>
      <c r="O156" s="14">
        <v>0</v>
      </c>
      <c r="P156" s="14">
        <f t="shared" si="554"/>
        <v>0</v>
      </c>
      <c r="Q156" s="14">
        <f>IFERROR(VLOOKUP($A156,ConEnroll!$A$7:$S$337,10,0),0)</f>
        <v>10800.04</v>
      </c>
      <c r="R156" s="14">
        <f t="shared" si="588"/>
        <v>11.600472610096672</v>
      </c>
      <c r="S156" s="14">
        <f t="shared" si="555"/>
        <v>58377.955000000002</v>
      </c>
      <c r="T156" s="14">
        <f t="shared" si="589"/>
        <v>62.704570354457573</v>
      </c>
      <c r="U156" s="14">
        <f t="shared" si="556"/>
        <v>9497643.1439181976</v>
      </c>
      <c r="V156" s="14">
        <f t="shared" si="590"/>
        <v>10201.550100878838</v>
      </c>
      <c r="W156" s="42"/>
      <c r="X156" s="14">
        <f>IFERROR(VLOOKUP($A156,HouseFY22!$A$6:$AJ$528,28,0),0)</f>
        <v>8512307.7908149995</v>
      </c>
      <c r="Y156" s="14">
        <f t="shared" si="591"/>
        <v>9143.1877452363042</v>
      </c>
      <c r="Z156" s="14">
        <f>IFERROR(VLOOKUP($A156,Compens80percent!$A$13:$M$560,12,0),0)</f>
        <v>0</v>
      </c>
      <c r="AA156" s="14">
        <f t="shared" si="591"/>
        <v>0</v>
      </c>
      <c r="AB156" s="14">
        <f t="shared" si="592"/>
        <v>8512307.7908149995</v>
      </c>
      <c r="AC156" s="14">
        <f t="shared" si="591"/>
        <v>9143.1877452363042</v>
      </c>
      <c r="AD156" s="14">
        <f>IFERROR(VLOOKUP(A156,SpecEd22!$A$21:$Z$550,14,0),0)</f>
        <v>1090819.346187656</v>
      </c>
      <c r="AE156" s="14">
        <f t="shared" si="593"/>
        <v>1171.6641742080087</v>
      </c>
      <c r="AF156" s="14">
        <f>IFERROR(VLOOKUP($A156,ECFE!$A$16:$AB$348,8,0),0)</f>
        <v>48529.473300000005</v>
      </c>
      <c r="AG156" s="14">
        <f t="shared" si="594"/>
        <v>52.126179699248127</v>
      </c>
      <c r="AH156" s="14">
        <f>IFERROR(VLOOKUP(A156,ParaFY19!$A$21:$Z$543,7,0),0)</f>
        <v>6860</v>
      </c>
      <c r="AI156" s="14">
        <f t="shared" si="595"/>
        <v>7.3684210526315788</v>
      </c>
      <c r="AJ156" s="14">
        <f>IFERROR(VLOOKUP(A156,ConEnroll!$A$7:$S$341,13,0),0)</f>
        <v>13500.050000000001</v>
      </c>
      <c r="AK156" s="14">
        <f t="shared" si="596"/>
        <v>14.500590762620838</v>
      </c>
      <c r="AL156" s="14">
        <f t="shared" si="551"/>
        <v>68889.523300000001</v>
      </c>
      <c r="AM156" s="14">
        <f t="shared" si="597"/>
        <v>73.995191514500533</v>
      </c>
      <c r="AN156" s="14">
        <f t="shared" si="598"/>
        <v>9672016.6603026558</v>
      </c>
      <c r="AO156" s="14">
        <f t="shared" si="599"/>
        <v>10388.847110958814</v>
      </c>
      <c r="AP156" s="62"/>
      <c r="AQ156" s="14">
        <f t="shared" si="552"/>
        <v>153.93662728249001</v>
      </c>
      <c r="AR156" s="14">
        <f t="shared" si="557"/>
        <v>22.069761637442525</v>
      </c>
      <c r="AS156" s="14">
        <f t="shared" si="558"/>
        <v>11.29062116004296</v>
      </c>
      <c r="AT156" s="14">
        <f t="shared" si="600"/>
        <v>187.29701007997551</v>
      </c>
      <c r="AU156" s="37">
        <f t="shared" si="559"/>
        <v>1.8359661838433784E-2</v>
      </c>
      <c r="AV156" s="42"/>
      <c r="AW156" s="14" t="str">
        <f>IFERROR(VLOOKUP($A156,#REF!,27,0),"0")</f>
        <v>0</v>
      </c>
      <c r="AX156" s="14">
        <f t="shared" si="601"/>
        <v>0</v>
      </c>
      <c r="AY156" s="14" t="str">
        <f>IFERROR(VLOOKUP($A156,SpecEd22!#REF!,23,0)," ")</f>
        <v xml:space="preserve"> </v>
      </c>
      <c r="AZ156" s="14" t="e">
        <f t="shared" si="602"/>
        <v>#VALUE!</v>
      </c>
      <c r="BA156" s="14">
        <f>IFERROR(VLOOKUP($A156,ECFE!#REF!,23,0),0)</f>
        <v>0</v>
      </c>
      <c r="BB156" s="14">
        <f t="shared" si="603"/>
        <v>0</v>
      </c>
      <c r="BC156" s="14">
        <f>IFERROR(VLOOKUP($A156,#REF!,17,0),0)</f>
        <v>0</v>
      </c>
      <c r="BD156" s="14">
        <f t="shared" si="604"/>
        <v>0</v>
      </c>
      <c r="BE156" s="14">
        <f>IFERROR(VLOOKUP($A156,#REF!,9,0),0)</f>
        <v>0</v>
      </c>
      <c r="BF156" s="14">
        <f t="shared" si="605"/>
        <v>0</v>
      </c>
      <c r="BG156" s="14">
        <v>0</v>
      </c>
      <c r="BH156" s="14">
        <f t="shared" si="606"/>
        <v>0</v>
      </c>
      <c r="BI156" s="14">
        <f>IFERROR(VLOOKUP($A156,ConEnroll!$A$8:$S$601,15,0),0)</f>
        <v>-82</v>
      </c>
      <c r="BJ156" s="14">
        <f t="shared" si="607"/>
        <v>-8.8077336197636955E-2</v>
      </c>
      <c r="BK156" s="14">
        <f t="shared" si="608"/>
        <v>-82</v>
      </c>
      <c r="BL156" s="14">
        <f t="shared" si="609"/>
        <v>-8.8077336197636955E-2</v>
      </c>
      <c r="BM156" s="14" t="e">
        <f t="shared" si="610"/>
        <v>#VALUE!</v>
      </c>
      <c r="BN156" s="14" t="e">
        <f t="shared" si="611"/>
        <v>#VALUE!</v>
      </c>
      <c r="BO156" s="42"/>
      <c r="BP156" s="14">
        <f t="shared" si="560"/>
        <v>9143.1877452363042</v>
      </c>
      <c r="BQ156" s="14" t="e">
        <f t="shared" si="561"/>
        <v>#VALUE!</v>
      </c>
      <c r="BR156" s="14">
        <f t="shared" si="612"/>
        <v>74.083268850698175</v>
      </c>
      <c r="BS156" s="14" t="e">
        <f t="shared" si="562"/>
        <v>#VALUE!</v>
      </c>
      <c r="BT156" s="37" t="e">
        <f t="shared" si="563"/>
        <v>#VALUE!</v>
      </c>
      <c r="BU156" s="41"/>
      <c r="BV156" s="14" t="str">
        <f>IFERROR(VLOOKUP($A156,#REF!,27,0),"0")</f>
        <v>0</v>
      </c>
      <c r="BW156" s="14">
        <f t="shared" si="613"/>
        <v>0</v>
      </c>
      <c r="BX156" s="14" t="str">
        <f>IFERROR(VLOOKUP($A156,SpecEd22!$Z$22:$AV$606,59,0)," ")</f>
        <v xml:space="preserve"> </v>
      </c>
      <c r="BY156" s="14" t="e">
        <f t="shared" si="614"/>
        <v>#VALUE!</v>
      </c>
      <c r="BZ156" s="14">
        <f>IFERROR(VLOOKUP($A156,ECFE!#REF!,25,0),0)</f>
        <v>0</v>
      </c>
      <c r="CA156" s="14">
        <f t="shared" si="615"/>
        <v>0</v>
      </c>
      <c r="CB156" s="14">
        <f>IFERROR(VLOOKUP($A156,#REF!,17,0),0)</f>
        <v>0</v>
      </c>
      <c r="CC156" s="14">
        <f t="shared" si="616"/>
        <v>0</v>
      </c>
      <c r="CD156" s="14">
        <f>IFERROR(VLOOKUP($A156,#REF!,9,0),0)</f>
        <v>0</v>
      </c>
      <c r="CE156" s="14">
        <f t="shared" si="617"/>
        <v>0</v>
      </c>
      <c r="CF156" s="14">
        <v>0</v>
      </c>
      <c r="CG156" s="14">
        <f t="shared" si="618"/>
        <v>0</v>
      </c>
      <c r="CH156" s="14">
        <f>IFERROR(VLOOKUP($A156,ConEnroll!$A$8:$S$601,15,0),0)</f>
        <v>-82</v>
      </c>
      <c r="CI156" s="14">
        <f t="shared" si="619"/>
        <v>-8.8077336197636955E-2</v>
      </c>
      <c r="CJ156" s="14">
        <f t="shared" si="620"/>
        <v>-82</v>
      </c>
      <c r="CK156" s="14">
        <f t="shared" si="621"/>
        <v>-8.8077336197636955E-2</v>
      </c>
      <c r="CL156" s="14" t="e">
        <f t="shared" si="622"/>
        <v>#VALUE!</v>
      </c>
      <c r="CM156" s="14" t="e">
        <f t="shared" si="623"/>
        <v>#VALUE!</v>
      </c>
      <c r="CN156" s="42"/>
      <c r="CO156" s="14">
        <f t="shared" si="564"/>
        <v>-8989.2511179538142</v>
      </c>
      <c r="CP156" s="14" t="e">
        <f t="shared" si="565"/>
        <v>#VALUE!</v>
      </c>
      <c r="CQ156" s="14">
        <f t="shared" si="566"/>
        <v>-62.792647690655208</v>
      </c>
      <c r="CR156" s="14" t="e">
        <f t="shared" si="567"/>
        <v>#VALUE!</v>
      </c>
      <c r="CS156" s="37" t="e">
        <f t="shared" si="568"/>
        <v>#VALUE!</v>
      </c>
      <c r="CT156" s="239"/>
      <c r="CU156" s="239"/>
      <c r="CV156" s="468"/>
      <c r="CW156" s="14">
        <f>IFERROR(VLOOKUP($A156,BaseFY23!$A$7:$AK$527,6,0),0)</f>
        <v>934.97546</v>
      </c>
      <c r="CX156" s="14">
        <f>IFERROR(VLOOKUP($A156,BaseFY23!$A$7:$AN$528,28,0),0)</f>
        <v>8415122.6624430008</v>
      </c>
      <c r="CY156" s="14">
        <f t="shared" si="624"/>
        <v>9000.3674133254808</v>
      </c>
      <c r="CZ156" s="14">
        <f>IFERROR(VLOOKUP($A156,SpecEd23!$A$21:$BB$605,23,0)," ")</f>
        <v>1201993.04546263</v>
      </c>
      <c r="DA156" s="14">
        <f t="shared" si="625"/>
        <v>1285.5878008419922</v>
      </c>
      <c r="DB156" s="14">
        <f>IFERROR(VLOOKUP($A156,ECFE!$A$16:$AB$347,7,0),0)</f>
        <v>47577.915000000001</v>
      </c>
      <c r="DC156" s="14">
        <f t="shared" si="626"/>
        <v>50.886806162805598</v>
      </c>
      <c r="DD156" s="14">
        <v>0</v>
      </c>
      <c r="DE156" s="14">
        <f t="shared" si="627"/>
        <v>0</v>
      </c>
      <c r="DF156" s="14">
        <f>IFERROR(VLOOKUP($A156,ConEnroll!$A$7:$S$338,10,0),0)</f>
        <v>10800.04</v>
      </c>
      <c r="DG156" s="14">
        <f t="shared" si="628"/>
        <v>11.551148091095355</v>
      </c>
      <c r="DH156" s="14">
        <f t="shared" si="569"/>
        <v>58377.955000000002</v>
      </c>
      <c r="DI156" s="14">
        <f t="shared" si="629"/>
        <v>62.437954253900955</v>
      </c>
      <c r="DJ156" s="14">
        <f t="shared" si="570"/>
        <v>9675493.6629056316</v>
      </c>
      <c r="DK156" s="14">
        <f t="shared" si="630"/>
        <v>10348.393168421375</v>
      </c>
      <c r="DL156" s="42"/>
      <c r="DM156" s="14">
        <f>IFERROR(VLOOKUP($A156,HouseFY23!$A$7:$AJ$528,28,0),0)</f>
        <v>8714387.6304000001</v>
      </c>
      <c r="DN156" s="14">
        <f t="shared" si="631"/>
        <v>9320.4452985322205</v>
      </c>
      <c r="DO156" s="14">
        <f>IFERROR(VLOOKUP($A156,Compens80percent!$A$13:$M$560,12,0),0)</f>
        <v>0</v>
      </c>
      <c r="DP156" s="14">
        <f t="shared" si="631"/>
        <v>0</v>
      </c>
      <c r="DQ156" s="14">
        <f t="shared" si="632"/>
        <v>8714387.6304000001</v>
      </c>
      <c r="DR156" s="14">
        <f t="shared" si="633"/>
        <v>9360.2445009667026</v>
      </c>
      <c r="DS156" s="14">
        <f>IFERROR(VLOOKUP($A156,SpecEd23!$A$21:$Z$550,14,0),0)</f>
        <v>1247661.8451255201</v>
      </c>
      <c r="DT156" s="14">
        <f t="shared" si="634"/>
        <v>1334.4327188282782</v>
      </c>
      <c r="DU156" s="14">
        <f>IFERROR(VLOOKUP($A156,ECFE!$A$16:$AB$347,9,0),0)</f>
        <v>49500.062766000003</v>
      </c>
      <c r="DV156" s="14">
        <f t="shared" si="635"/>
        <v>52.942633131782948</v>
      </c>
      <c r="DW156" s="14">
        <f>IFERROR(VLOOKUP($A156,ParaFY19!$A$21:$Z$543,7,0),0)</f>
        <v>6860</v>
      </c>
      <c r="DX156" s="14">
        <f t="shared" si="636"/>
        <v>7.3370909649329192</v>
      </c>
      <c r="DY156" s="14">
        <f>IFERROR(VLOOKUP($A156,ConEnroll!$A$7:$S$341,13,0),0)</f>
        <v>13500.050000000001</v>
      </c>
      <c r="DZ156" s="14">
        <f t="shared" si="637"/>
        <v>14.438935113869192</v>
      </c>
      <c r="EA156" s="14">
        <f t="shared" si="571"/>
        <v>69860.112766000006</v>
      </c>
      <c r="EB156" s="14">
        <f t="shared" si="638"/>
        <v>74.718659210585059</v>
      </c>
      <c r="EC156" s="14">
        <f t="shared" si="572"/>
        <v>10031909.58829152</v>
      </c>
      <c r="ED156" s="14">
        <f t="shared" si="639"/>
        <v>10729.596676571084</v>
      </c>
      <c r="EE156" s="62"/>
      <c r="EF156" s="14">
        <f t="shared" si="573"/>
        <v>320.07788520673967</v>
      </c>
      <c r="EG156" s="14">
        <f t="shared" si="574"/>
        <v>48.844917986285964</v>
      </c>
      <c r="EH156" s="14">
        <f t="shared" si="575"/>
        <v>12.280704956684104</v>
      </c>
      <c r="EI156" s="14">
        <f t="shared" si="640"/>
        <v>381.20350814970971</v>
      </c>
      <c r="EJ156" s="37">
        <f t="shared" si="576"/>
        <v>3.6836975745468459E-2</v>
      </c>
      <c r="EK156" s="42"/>
      <c r="EL156" s="14" t="str">
        <f>IFERROR(VLOOKUP($A156,#REF!,27,0),"0")</f>
        <v>0</v>
      </c>
      <c r="EM156" s="14">
        <f t="shared" si="641"/>
        <v>0</v>
      </c>
      <c r="EN156" s="14" t="str">
        <f>IFERROR(VLOOKUP($A156,SpecEd23!#REF!,23,0)," ")</f>
        <v xml:space="preserve"> </v>
      </c>
      <c r="EO156" s="14" t="e">
        <f t="shared" si="642"/>
        <v>#VALUE!</v>
      </c>
      <c r="EP156" s="14">
        <f>IFERROR(VLOOKUP($A156,ECFE!#REF!,24,0),0)</f>
        <v>0</v>
      </c>
      <c r="EQ156" s="14">
        <f t="shared" si="643"/>
        <v>0</v>
      </c>
      <c r="ER156" s="14">
        <f>IFERROR(VLOOKUP($A156,#REF!,30,0),0)</f>
        <v>0</v>
      </c>
      <c r="ES156" s="14">
        <f t="shared" si="644"/>
        <v>0</v>
      </c>
      <c r="ET156" s="14">
        <f>IFERROR(VLOOKUP($A156,#REF!,12,0),0)</f>
        <v>0</v>
      </c>
      <c r="EU156" s="14">
        <f t="shared" si="645"/>
        <v>0</v>
      </c>
      <c r="EV156" s="14">
        <v>0</v>
      </c>
      <c r="EW156" s="14">
        <f t="shared" si="646"/>
        <v>0</v>
      </c>
      <c r="EX156" s="14">
        <f>IFERROR(VLOOKUP($A156,ConEnroll!$A$8:$S$601,16,0),0)</f>
        <v>381</v>
      </c>
      <c r="EY156" s="14">
        <f t="shared" si="647"/>
        <v>0.40749732618650764</v>
      </c>
      <c r="EZ156" s="14">
        <f t="shared" si="648"/>
        <v>381</v>
      </c>
      <c r="FA156" s="14">
        <f t="shared" si="649"/>
        <v>0.40749732618650764</v>
      </c>
      <c r="FB156" s="14" t="e">
        <f t="shared" si="650"/>
        <v>#VALUE!</v>
      </c>
      <c r="FC156" s="14" t="e">
        <f t="shared" si="651"/>
        <v>#VALUE!</v>
      </c>
      <c r="FD156" s="62"/>
      <c r="FE156" s="14">
        <f t="shared" si="577"/>
        <v>9320.4452985322205</v>
      </c>
      <c r="FF156" s="14" t="e">
        <f t="shared" si="578"/>
        <v>#VALUE!</v>
      </c>
      <c r="FG156" s="14">
        <f t="shared" si="652"/>
        <v>74.311161884398558</v>
      </c>
      <c r="FH156" s="14" t="e">
        <f t="shared" si="579"/>
        <v>#VALUE!</v>
      </c>
      <c r="FI156" s="37" t="e">
        <f t="shared" si="580"/>
        <v>#VALUE!</v>
      </c>
      <c r="FJ156" s="12"/>
      <c r="FK156" s="14" t="str">
        <f>IFERROR(VLOOKUP($A156,#REF!,27,0),"0")</f>
        <v>0</v>
      </c>
      <c r="FL156" s="14">
        <f t="shared" si="653"/>
        <v>0</v>
      </c>
      <c r="FM156" s="14" t="str">
        <f>IFERROR(VLOOKUP($A156,SpecEd23!$X$22:$Y$610,59,0)," ")</f>
        <v xml:space="preserve"> </v>
      </c>
      <c r="FN156" s="14" t="e">
        <f t="shared" si="654"/>
        <v>#VALUE!</v>
      </c>
      <c r="FO156" s="14">
        <f>IFERROR(VLOOKUP($A156,ECFE!#REF!,26,0),0)</f>
        <v>0</v>
      </c>
      <c r="FP156" s="14">
        <f t="shared" si="655"/>
        <v>0</v>
      </c>
      <c r="FQ156" s="14">
        <f>IFERROR(VLOOKUP($A156,#REF!,16,0),0)</f>
        <v>0</v>
      </c>
      <c r="FR156" s="14">
        <f t="shared" si="656"/>
        <v>0</v>
      </c>
      <c r="FS156" s="14">
        <f>IFERROR(VLOOKUP($A156,#REF!,12,0),0)</f>
        <v>0</v>
      </c>
      <c r="FT156" s="14">
        <f t="shared" si="657"/>
        <v>0</v>
      </c>
      <c r="FU156" s="14">
        <v>0</v>
      </c>
      <c r="FV156" s="14">
        <f t="shared" si="658"/>
        <v>0</v>
      </c>
      <c r="FW156" s="14">
        <f>IFERROR(VLOOKUP($A156,ConEnroll!$A$8:$S$601,16,0),0)</f>
        <v>381</v>
      </c>
      <c r="FX156" s="14">
        <f t="shared" si="659"/>
        <v>0.40749732618650764</v>
      </c>
      <c r="FY156" s="14">
        <f t="shared" si="660"/>
        <v>381</v>
      </c>
      <c r="FZ156" s="14">
        <f t="shared" si="661"/>
        <v>0.40749732618650764</v>
      </c>
      <c r="GA156" s="14" t="e">
        <f t="shared" si="662"/>
        <v>#VALUE!</v>
      </c>
      <c r="GB156" s="14" t="e">
        <f t="shared" si="663"/>
        <v>#VALUE!</v>
      </c>
      <c r="GC156" s="39"/>
      <c r="GD156" s="14">
        <f t="shared" si="581"/>
        <v>-9000.3674133254808</v>
      </c>
      <c r="GE156" s="14" t="e">
        <f t="shared" si="582"/>
        <v>#VALUE!</v>
      </c>
      <c r="GF156" s="14">
        <f t="shared" si="583"/>
        <v>-62.030456927714447</v>
      </c>
      <c r="GG156" s="14" t="e">
        <f t="shared" si="584"/>
        <v>#VALUE!</v>
      </c>
      <c r="GH156" s="37" t="e">
        <f t="shared" si="585"/>
        <v>#VALUE!</v>
      </c>
    </row>
    <row r="157" spans="1:190" ht="12.5" x14ac:dyDescent="0.25">
      <c r="A157" s="67">
        <v>465</v>
      </c>
      <c r="B157" s="35">
        <v>1</v>
      </c>
      <c r="C157" s="14">
        <v>5</v>
      </c>
      <c r="D157" s="14"/>
      <c r="E157" s="14"/>
      <c r="F157" s="35" t="s">
        <v>2508</v>
      </c>
      <c r="G157" s="41"/>
      <c r="H157" s="14">
        <f>IFERROR(VLOOKUP($A157,BaseFY22!$A$7:$AK$528,6,0),0)</f>
        <v>1555</v>
      </c>
      <c r="I157" s="14">
        <f>IFERROR(VLOOKUP($A157,BaseFY22!$A$7:$AK$528,28,0),0)</f>
        <v>15014327</v>
      </c>
      <c r="J157" s="14">
        <f t="shared" si="586"/>
        <v>9655.5157556270096</v>
      </c>
      <c r="K157" s="14">
        <f>IFERROR(VLOOKUP($A157,SpecEd22!$A$21:$BB$605,24,0)," ")</f>
        <v>2197655.1052422184</v>
      </c>
      <c r="L157" s="14">
        <f t="shared" si="587"/>
        <v>1413.2830258792401</v>
      </c>
      <c r="M157" s="14">
        <f>IFERROR(VLOOKUP($A157,ECFE!$A$16:$AB$347,7,0),0)</f>
        <v>102707.88</v>
      </c>
      <c r="N157" s="14">
        <f t="shared" si="554"/>
        <v>66.050083601286175</v>
      </c>
      <c r="O157" s="14">
        <v>0</v>
      </c>
      <c r="P157" s="14">
        <f t="shared" si="554"/>
        <v>0</v>
      </c>
      <c r="Q157" s="14">
        <f>IFERROR(VLOOKUP($A157,ConEnroll!$A$7:$S$337,10,0),0)</f>
        <v>11534.03</v>
      </c>
      <c r="R157" s="14">
        <f t="shared" si="588"/>
        <v>7.4173826366559492</v>
      </c>
      <c r="S157" s="14">
        <f t="shared" si="555"/>
        <v>114241.91</v>
      </c>
      <c r="T157" s="14">
        <f t="shared" si="589"/>
        <v>73.467466237942119</v>
      </c>
      <c r="U157" s="14">
        <f t="shared" si="556"/>
        <v>17326224.015242219</v>
      </c>
      <c r="V157" s="14">
        <f t="shared" si="590"/>
        <v>11142.266247744192</v>
      </c>
      <c r="W157" s="42"/>
      <c r="X157" s="14">
        <f>IFERROR(VLOOKUP($A157,HouseFY22!$A$6:$AJ$528,28,0),0)</f>
        <v>15255632</v>
      </c>
      <c r="Y157" s="14">
        <f t="shared" si="591"/>
        <v>9810.6958199356905</v>
      </c>
      <c r="Z157" s="14">
        <f>IFERROR(VLOOKUP($A157,Compens80percent!$A$13:$M$560,12,0),0)</f>
        <v>0</v>
      </c>
      <c r="AA157" s="14">
        <f t="shared" si="591"/>
        <v>0</v>
      </c>
      <c r="AB157" s="14">
        <f t="shared" si="592"/>
        <v>15255632</v>
      </c>
      <c r="AC157" s="14">
        <f t="shared" si="591"/>
        <v>9810.6958199356905</v>
      </c>
      <c r="AD157" s="14">
        <f>IFERROR(VLOOKUP(A157,SpecEd22!$A$21:$Z$550,14,0),0)</f>
        <v>2251652.5804432589</v>
      </c>
      <c r="AE157" s="14">
        <f t="shared" si="593"/>
        <v>1448.0080903172084</v>
      </c>
      <c r="AF157" s="14">
        <f>IFERROR(VLOOKUP($A157,ECFE!$A$16:$AB$348,8,0),0)</f>
        <v>104762.03760000001</v>
      </c>
      <c r="AG157" s="14">
        <f t="shared" si="594"/>
        <v>67.371085273311905</v>
      </c>
      <c r="AH157" s="14">
        <f>IFERROR(VLOOKUP(A157,ParaFY19!$A$21:$Z$543,7,0),0)</f>
        <v>11956</v>
      </c>
      <c r="AI157" s="14">
        <f t="shared" si="595"/>
        <v>7.6887459807073952</v>
      </c>
      <c r="AJ157" s="14">
        <f>IFERROR(VLOOKUP(A157,ConEnroll!$A$7:$S$341,13,0),0)</f>
        <v>14417.5375</v>
      </c>
      <c r="AK157" s="14">
        <f t="shared" si="596"/>
        <v>9.2717282958199352</v>
      </c>
      <c r="AL157" s="14">
        <f t="shared" si="551"/>
        <v>131135.57510000002</v>
      </c>
      <c r="AM157" s="14">
        <f t="shared" si="597"/>
        <v>84.331559549839241</v>
      </c>
      <c r="AN157" s="14">
        <f t="shared" si="598"/>
        <v>17638420.15554326</v>
      </c>
      <c r="AO157" s="14">
        <f t="shared" si="599"/>
        <v>11343.03546980274</v>
      </c>
      <c r="AP157" s="62"/>
      <c r="AQ157" s="14">
        <f t="shared" si="552"/>
        <v>155.18006430868081</v>
      </c>
      <c r="AR157" s="14">
        <f t="shared" si="557"/>
        <v>34.725064437968285</v>
      </c>
      <c r="AS157" s="14">
        <f t="shared" si="558"/>
        <v>10.864093311897122</v>
      </c>
      <c r="AT157" s="14">
        <f t="shared" si="600"/>
        <v>200.76922205854623</v>
      </c>
      <c r="AU157" s="37">
        <f t="shared" si="559"/>
        <v>1.8018706212409256E-2</v>
      </c>
      <c r="AV157" s="42"/>
      <c r="AW157" s="14" t="str">
        <f>IFERROR(VLOOKUP($A157,#REF!,27,0),"0")</f>
        <v>0</v>
      </c>
      <c r="AX157" s="14">
        <f t="shared" si="601"/>
        <v>0</v>
      </c>
      <c r="AY157" s="14" t="str">
        <f>IFERROR(VLOOKUP($A157,SpecEd22!#REF!,23,0)," ")</f>
        <v xml:space="preserve"> </v>
      </c>
      <c r="AZ157" s="14" t="e">
        <f t="shared" si="602"/>
        <v>#VALUE!</v>
      </c>
      <c r="BA157" s="14">
        <f>IFERROR(VLOOKUP($A157,ECFE!#REF!,23,0),0)</f>
        <v>0</v>
      </c>
      <c r="BB157" s="14">
        <f t="shared" si="603"/>
        <v>0</v>
      </c>
      <c r="BC157" s="14">
        <f>IFERROR(VLOOKUP($A157,#REF!,17,0),0)</f>
        <v>0</v>
      </c>
      <c r="BD157" s="14">
        <f t="shared" si="604"/>
        <v>0</v>
      </c>
      <c r="BE157" s="14">
        <f>IFERROR(VLOOKUP($A157,#REF!,9,0),0)</f>
        <v>0</v>
      </c>
      <c r="BF157" s="14">
        <f t="shared" si="605"/>
        <v>0</v>
      </c>
      <c r="BG157" s="14">
        <v>0</v>
      </c>
      <c r="BH157" s="14">
        <f t="shared" si="606"/>
        <v>0</v>
      </c>
      <c r="BI157" s="14">
        <f>IFERROR(VLOOKUP($A157,ConEnroll!$A$8:$S$601,15,0),0)</f>
        <v>-83</v>
      </c>
      <c r="BJ157" s="14">
        <f t="shared" si="607"/>
        <v>-5.337620578778135E-2</v>
      </c>
      <c r="BK157" s="14">
        <f t="shared" si="608"/>
        <v>-83</v>
      </c>
      <c r="BL157" s="14">
        <f t="shared" si="609"/>
        <v>-5.337620578778135E-2</v>
      </c>
      <c r="BM157" s="14" t="e">
        <f t="shared" si="610"/>
        <v>#VALUE!</v>
      </c>
      <c r="BN157" s="14" t="e">
        <f t="shared" si="611"/>
        <v>#VALUE!</v>
      </c>
      <c r="BO157" s="42"/>
      <c r="BP157" s="14">
        <f t="shared" si="560"/>
        <v>9810.6958199356905</v>
      </c>
      <c r="BQ157" s="14" t="e">
        <f t="shared" si="561"/>
        <v>#VALUE!</v>
      </c>
      <c r="BR157" s="14">
        <f t="shared" si="612"/>
        <v>84.384935755627026</v>
      </c>
      <c r="BS157" s="14" t="e">
        <f t="shared" si="562"/>
        <v>#VALUE!</v>
      </c>
      <c r="BT157" s="37" t="e">
        <f t="shared" si="563"/>
        <v>#VALUE!</v>
      </c>
      <c r="BU157" s="41"/>
      <c r="BV157" s="14" t="str">
        <f>IFERROR(VLOOKUP($A157,#REF!,27,0),"0")</f>
        <v>0</v>
      </c>
      <c r="BW157" s="14">
        <f t="shared" si="613"/>
        <v>0</v>
      </c>
      <c r="BX157" s="14" t="str">
        <f>IFERROR(VLOOKUP($A157,SpecEd22!$Z$22:$AV$606,59,0)," ")</f>
        <v xml:space="preserve"> </v>
      </c>
      <c r="BY157" s="14" t="e">
        <f t="shared" si="614"/>
        <v>#VALUE!</v>
      </c>
      <c r="BZ157" s="14">
        <f>IFERROR(VLOOKUP($A157,ECFE!#REF!,25,0),0)</f>
        <v>0</v>
      </c>
      <c r="CA157" s="14">
        <f t="shared" si="615"/>
        <v>0</v>
      </c>
      <c r="CB157" s="14">
        <f>IFERROR(VLOOKUP($A157,#REF!,17,0),0)</f>
        <v>0</v>
      </c>
      <c r="CC157" s="14">
        <f t="shared" si="616"/>
        <v>0</v>
      </c>
      <c r="CD157" s="14">
        <f>IFERROR(VLOOKUP($A157,#REF!,9,0),0)</f>
        <v>0</v>
      </c>
      <c r="CE157" s="14">
        <f t="shared" si="617"/>
        <v>0</v>
      </c>
      <c r="CF157" s="14">
        <v>0</v>
      </c>
      <c r="CG157" s="14">
        <f t="shared" si="618"/>
        <v>0</v>
      </c>
      <c r="CH157" s="14">
        <f>IFERROR(VLOOKUP($A157,ConEnroll!$A$8:$S$601,15,0),0)</f>
        <v>-83</v>
      </c>
      <c r="CI157" s="14">
        <f t="shared" si="619"/>
        <v>-5.337620578778135E-2</v>
      </c>
      <c r="CJ157" s="14">
        <f t="shared" si="620"/>
        <v>-83</v>
      </c>
      <c r="CK157" s="14">
        <f t="shared" si="621"/>
        <v>-5.337620578778135E-2</v>
      </c>
      <c r="CL157" s="14" t="e">
        <f t="shared" si="622"/>
        <v>#VALUE!</v>
      </c>
      <c r="CM157" s="14" t="e">
        <f t="shared" si="623"/>
        <v>#VALUE!</v>
      </c>
      <c r="CN157" s="42"/>
      <c r="CO157" s="14">
        <f t="shared" si="564"/>
        <v>-9655.5157556270096</v>
      </c>
      <c r="CP157" s="14" t="e">
        <f t="shared" si="565"/>
        <v>#VALUE!</v>
      </c>
      <c r="CQ157" s="14">
        <f t="shared" si="566"/>
        <v>-73.520842443729904</v>
      </c>
      <c r="CR157" s="14" t="e">
        <f t="shared" si="567"/>
        <v>#VALUE!</v>
      </c>
      <c r="CS157" s="37" t="e">
        <f t="shared" si="568"/>
        <v>#VALUE!</v>
      </c>
      <c r="CT157" s="239"/>
      <c r="CU157" s="239"/>
      <c r="CV157" s="468"/>
      <c r="CW157" s="14">
        <f>IFERROR(VLOOKUP($A157,BaseFY23!$A$7:$AK$527,6,0),0)</f>
        <v>1560.0690070000001</v>
      </c>
      <c r="CX157" s="14">
        <f>IFERROR(VLOOKUP($A157,BaseFY23!$A$7:$AN$528,28,0),0)</f>
        <v>15139670</v>
      </c>
      <c r="CY157" s="14">
        <f t="shared" si="624"/>
        <v>9704.4873861788092</v>
      </c>
      <c r="CZ157" s="14">
        <f>IFERROR(VLOOKUP($A157,SpecEd23!$A$21:$BB$605,23,0)," ")</f>
        <v>2308123.0324338069</v>
      </c>
      <c r="DA157" s="14">
        <f t="shared" si="625"/>
        <v>1479.5006003435121</v>
      </c>
      <c r="DB157" s="14">
        <f>IFERROR(VLOOKUP($A157,ECFE!$A$16:$AB$347,7,0),0)</f>
        <v>102707.88</v>
      </c>
      <c r="DC157" s="14">
        <f t="shared" si="626"/>
        <v>65.835472366383598</v>
      </c>
      <c r="DD157" s="14">
        <v>0</v>
      </c>
      <c r="DE157" s="14">
        <f t="shared" si="627"/>
        <v>0</v>
      </c>
      <c r="DF157" s="14">
        <f>IFERROR(VLOOKUP($A157,ConEnroll!$A$7:$S$338,10,0),0)</f>
        <v>11534.03</v>
      </c>
      <c r="DG157" s="14">
        <f t="shared" si="628"/>
        <v>7.3932819306370599</v>
      </c>
      <c r="DH157" s="14">
        <f t="shared" si="569"/>
        <v>114241.91</v>
      </c>
      <c r="DI157" s="14">
        <f t="shared" si="629"/>
        <v>73.228754297020657</v>
      </c>
      <c r="DJ157" s="14">
        <f t="shared" si="570"/>
        <v>17562034.942433808</v>
      </c>
      <c r="DK157" s="14">
        <f t="shared" si="630"/>
        <v>11257.216740819342</v>
      </c>
      <c r="DL157" s="42"/>
      <c r="DM157" s="14">
        <f>IFERROR(VLOOKUP($A157,HouseFY23!$A$7:$AJ$528,28,0),0)</f>
        <v>15628558</v>
      </c>
      <c r="DN157" s="14">
        <f t="shared" si="631"/>
        <v>10017.863267506089</v>
      </c>
      <c r="DO157" s="14">
        <f>IFERROR(VLOOKUP($A157,Compens80percent!$A$13:$M$560,12,0),0)</f>
        <v>0</v>
      </c>
      <c r="DP157" s="14">
        <f t="shared" si="631"/>
        <v>0</v>
      </c>
      <c r="DQ157" s="14">
        <f t="shared" si="632"/>
        <v>15628558</v>
      </c>
      <c r="DR157" s="14">
        <f t="shared" si="633"/>
        <v>10050.51961414791</v>
      </c>
      <c r="DS157" s="14">
        <f>IFERROR(VLOOKUP($A157,SpecEd23!$A$21:$Z$550,14,0),0)</f>
        <v>2422555.7664452856</v>
      </c>
      <c r="DT157" s="14">
        <f t="shared" si="634"/>
        <v>1552.8516723140604</v>
      </c>
      <c r="DU157" s="14">
        <f>IFERROR(VLOOKUP($A157,ECFE!$A$16:$AB$347,9,0),0)</f>
        <v>106857.27835200001</v>
      </c>
      <c r="DV157" s="14">
        <f t="shared" si="635"/>
        <v>68.495225449985497</v>
      </c>
      <c r="DW157" s="14">
        <f>IFERROR(VLOOKUP($A157,ParaFY19!$A$21:$Z$543,7,0),0)</f>
        <v>11956</v>
      </c>
      <c r="DX157" s="14">
        <f t="shared" si="636"/>
        <v>7.6637635555566161</v>
      </c>
      <c r="DY157" s="14">
        <f>IFERROR(VLOOKUP($A157,ConEnroll!$A$7:$S$341,13,0),0)</f>
        <v>14417.5375</v>
      </c>
      <c r="DZ157" s="14">
        <f t="shared" si="637"/>
        <v>9.2416024132963237</v>
      </c>
      <c r="EA157" s="14">
        <f t="shared" si="571"/>
        <v>133230.815852</v>
      </c>
      <c r="EB157" s="14">
        <f t="shared" si="638"/>
        <v>85.400591418838431</v>
      </c>
      <c r="EC157" s="14">
        <f t="shared" si="572"/>
        <v>18184344.582297284</v>
      </c>
      <c r="ED157" s="14">
        <f t="shared" si="639"/>
        <v>11656.115531238987</v>
      </c>
      <c r="EE157" s="62"/>
      <c r="EF157" s="14">
        <f t="shared" si="573"/>
        <v>313.37588132727979</v>
      </c>
      <c r="EG157" s="14">
        <f t="shared" si="574"/>
        <v>73.351071970548219</v>
      </c>
      <c r="EH157" s="14">
        <f t="shared" si="575"/>
        <v>12.171837121817774</v>
      </c>
      <c r="EI157" s="14">
        <f t="shared" si="640"/>
        <v>398.89879041964576</v>
      </c>
      <c r="EJ157" s="37">
        <f t="shared" si="576"/>
        <v>3.5434939168685883E-2</v>
      </c>
      <c r="EK157" s="42"/>
      <c r="EL157" s="14" t="str">
        <f>IFERROR(VLOOKUP($A157,#REF!,27,0),"0")</f>
        <v>0</v>
      </c>
      <c r="EM157" s="14">
        <f t="shared" si="641"/>
        <v>0</v>
      </c>
      <c r="EN157" s="14" t="str">
        <f>IFERROR(VLOOKUP($A157,SpecEd23!#REF!,23,0)," ")</f>
        <v xml:space="preserve"> </v>
      </c>
      <c r="EO157" s="14" t="e">
        <f t="shared" si="642"/>
        <v>#VALUE!</v>
      </c>
      <c r="EP157" s="14">
        <f>IFERROR(VLOOKUP($A157,ECFE!#REF!,24,0),0)</f>
        <v>0</v>
      </c>
      <c r="EQ157" s="14">
        <f t="shared" si="643"/>
        <v>0</v>
      </c>
      <c r="ER157" s="14">
        <f>IFERROR(VLOOKUP($A157,#REF!,30,0),0)</f>
        <v>0</v>
      </c>
      <c r="ES157" s="14">
        <f t="shared" si="644"/>
        <v>0</v>
      </c>
      <c r="ET157" s="14">
        <f>IFERROR(VLOOKUP($A157,#REF!,12,0),0)</f>
        <v>0</v>
      </c>
      <c r="EU157" s="14">
        <f t="shared" si="645"/>
        <v>0</v>
      </c>
      <c r="EV157" s="14">
        <v>0</v>
      </c>
      <c r="EW157" s="14">
        <f t="shared" si="646"/>
        <v>0</v>
      </c>
      <c r="EX157" s="14">
        <f>IFERROR(VLOOKUP($A157,ConEnroll!$A$8:$S$601,16,0),0)</f>
        <v>382</v>
      </c>
      <c r="EY157" s="14">
        <f t="shared" si="647"/>
        <v>0.24486096338429469</v>
      </c>
      <c r="EZ157" s="14">
        <f t="shared" si="648"/>
        <v>382</v>
      </c>
      <c r="FA157" s="14">
        <f t="shared" si="649"/>
        <v>0.24486096338429469</v>
      </c>
      <c r="FB157" s="14" t="e">
        <f t="shared" si="650"/>
        <v>#VALUE!</v>
      </c>
      <c r="FC157" s="14" t="e">
        <f t="shared" si="651"/>
        <v>#VALUE!</v>
      </c>
      <c r="FD157" s="62"/>
      <c r="FE157" s="14">
        <f t="shared" si="577"/>
        <v>10017.863267506089</v>
      </c>
      <c r="FF157" s="14" t="e">
        <f t="shared" si="578"/>
        <v>#VALUE!</v>
      </c>
      <c r="FG157" s="14">
        <f t="shared" si="652"/>
        <v>85.155730455454133</v>
      </c>
      <c r="FH157" s="14" t="e">
        <f t="shared" si="579"/>
        <v>#VALUE!</v>
      </c>
      <c r="FI157" s="37" t="e">
        <f t="shared" si="580"/>
        <v>#VALUE!</v>
      </c>
      <c r="FJ157" s="12"/>
      <c r="FK157" s="14" t="str">
        <f>IFERROR(VLOOKUP($A157,#REF!,27,0),"0")</f>
        <v>0</v>
      </c>
      <c r="FL157" s="14">
        <f t="shared" si="653"/>
        <v>0</v>
      </c>
      <c r="FM157" s="14" t="str">
        <f>IFERROR(VLOOKUP($A157,SpecEd23!$X$22:$Y$610,59,0)," ")</f>
        <v xml:space="preserve"> </v>
      </c>
      <c r="FN157" s="14" t="e">
        <f t="shared" si="654"/>
        <v>#VALUE!</v>
      </c>
      <c r="FO157" s="14">
        <f>IFERROR(VLOOKUP($A157,ECFE!#REF!,26,0),0)</f>
        <v>0</v>
      </c>
      <c r="FP157" s="14">
        <f t="shared" si="655"/>
        <v>0</v>
      </c>
      <c r="FQ157" s="14">
        <f>IFERROR(VLOOKUP($A157,#REF!,16,0),0)</f>
        <v>0</v>
      </c>
      <c r="FR157" s="14">
        <f t="shared" si="656"/>
        <v>0</v>
      </c>
      <c r="FS157" s="14">
        <f>IFERROR(VLOOKUP($A157,#REF!,12,0),0)</f>
        <v>0</v>
      </c>
      <c r="FT157" s="14">
        <f t="shared" si="657"/>
        <v>0</v>
      </c>
      <c r="FU157" s="14">
        <v>0</v>
      </c>
      <c r="FV157" s="14">
        <f t="shared" si="658"/>
        <v>0</v>
      </c>
      <c r="FW157" s="14">
        <f>IFERROR(VLOOKUP($A157,ConEnroll!$A$8:$S$601,16,0),0)</f>
        <v>382</v>
      </c>
      <c r="FX157" s="14">
        <f t="shared" si="659"/>
        <v>0.24486096338429469</v>
      </c>
      <c r="FY157" s="14">
        <f t="shared" si="660"/>
        <v>382</v>
      </c>
      <c r="FZ157" s="14">
        <f t="shared" si="661"/>
        <v>0.24486096338429469</v>
      </c>
      <c r="GA157" s="14" t="e">
        <f t="shared" si="662"/>
        <v>#VALUE!</v>
      </c>
      <c r="GB157" s="14" t="e">
        <f t="shared" si="663"/>
        <v>#VALUE!</v>
      </c>
      <c r="GC157" s="39"/>
      <c r="GD157" s="14">
        <f t="shared" si="581"/>
        <v>-9704.4873861788092</v>
      </c>
      <c r="GE157" s="14" t="e">
        <f t="shared" si="582"/>
        <v>#VALUE!</v>
      </c>
      <c r="GF157" s="14">
        <f t="shared" si="583"/>
        <v>-72.98389333363636</v>
      </c>
      <c r="GG157" s="14" t="e">
        <f t="shared" si="584"/>
        <v>#VALUE!</v>
      </c>
      <c r="GH157" s="37" t="e">
        <f t="shared" si="585"/>
        <v>#VALUE!</v>
      </c>
    </row>
    <row r="158" spans="1:190" ht="12.5" x14ac:dyDescent="0.25">
      <c r="A158" s="67">
        <v>466</v>
      </c>
      <c r="B158" s="35">
        <v>1</v>
      </c>
      <c r="C158" s="14">
        <v>4</v>
      </c>
      <c r="D158" s="14"/>
      <c r="E158" s="14"/>
      <c r="F158" s="35" t="s">
        <v>2509</v>
      </c>
      <c r="G158" s="41"/>
      <c r="H158" s="14">
        <f>IFERROR(VLOOKUP($A158,BaseFY22!$A$7:$AK$528,6,0),0)</f>
        <v>2163</v>
      </c>
      <c r="I158" s="14">
        <f>IFERROR(VLOOKUP($A158,BaseFY22!$A$7:$AK$528,28,0),0)</f>
        <v>20634248.210969999</v>
      </c>
      <c r="J158" s="14">
        <f t="shared" si="586"/>
        <v>9539.6431858391115</v>
      </c>
      <c r="K158" s="14">
        <f>IFERROR(VLOOKUP($A158,SpecEd22!$A$21:$BB$605,24,0)," ")</f>
        <v>2746854.1809200239</v>
      </c>
      <c r="L158" s="14">
        <f t="shared" si="587"/>
        <v>1269.9279615903947</v>
      </c>
      <c r="M158" s="14">
        <f>IFERROR(VLOOKUP($A158,ECFE!$A$16:$AB$347,7,0),0)</f>
        <v>124608.825</v>
      </c>
      <c r="N158" s="14">
        <f t="shared" si="554"/>
        <v>57.609257975034673</v>
      </c>
      <c r="O158" s="14">
        <v>0</v>
      </c>
      <c r="P158" s="14">
        <f t="shared" si="554"/>
        <v>0</v>
      </c>
      <c r="Q158" s="14">
        <f>IFERROR(VLOOKUP($A158,ConEnroll!$A$7:$S$337,10,0),0)</f>
        <v>18664.150000000001</v>
      </c>
      <c r="R158" s="14">
        <f t="shared" si="588"/>
        <v>8.6288257050392971</v>
      </c>
      <c r="S158" s="14">
        <f t="shared" si="555"/>
        <v>143272.97500000001</v>
      </c>
      <c r="T158" s="14">
        <f t="shared" si="589"/>
        <v>66.23808368007397</v>
      </c>
      <c r="U158" s="14">
        <f t="shared" si="556"/>
        <v>23524375.366890024</v>
      </c>
      <c r="V158" s="14">
        <f t="shared" si="590"/>
        <v>10875.809231109581</v>
      </c>
      <c r="W158" s="42"/>
      <c r="X158" s="14">
        <f>IFERROR(VLOOKUP($A158,HouseFY22!$A$6:$AJ$528,28,0),0)</f>
        <v>20958695.210969999</v>
      </c>
      <c r="Y158" s="14">
        <f t="shared" si="591"/>
        <v>9689.6417988765606</v>
      </c>
      <c r="Z158" s="14">
        <f>IFERROR(VLOOKUP($A158,Compens80percent!$A$13:$M$560,12,0),0)</f>
        <v>0</v>
      </c>
      <c r="AA158" s="14">
        <f t="shared" si="591"/>
        <v>0</v>
      </c>
      <c r="AB158" s="14">
        <f t="shared" si="592"/>
        <v>20958695.210969999</v>
      </c>
      <c r="AC158" s="14">
        <f t="shared" si="591"/>
        <v>9689.6417988765606</v>
      </c>
      <c r="AD158" s="14">
        <f>IFERROR(VLOOKUP(A158,SpecEd22!$A$21:$Z$550,14,0),0)</f>
        <v>2779006.0245440444</v>
      </c>
      <c r="AE158" s="14">
        <f t="shared" si="593"/>
        <v>1284.7924292852724</v>
      </c>
      <c r="AF158" s="14">
        <f>IFERROR(VLOOKUP($A158,ECFE!$A$16:$AB$348,8,0),0)</f>
        <v>127101.00150000001</v>
      </c>
      <c r="AG158" s="14">
        <f t="shared" si="594"/>
        <v>58.761443134535376</v>
      </c>
      <c r="AH158" s="14">
        <f>IFERROR(VLOOKUP(A158,ParaFY19!$A$21:$Z$543,7,0),0)</f>
        <v>17836</v>
      </c>
      <c r="AI158" s="14">
        <f t="shared" si="595"/>
        <v>8.2459546925566336</v>
      </c>
      <c r="AJ158" s="14">
        <f>IFERROR(VLOOKUP(A158,ConEnroll!$A$7:$S$341,13,0),0)</f>
        <v>23330.1875</v>
      </c>
      <c r="AK158" s="14">
        <f t="shared" si="596"/>
        <v>10.786032131299121</v>
      </c>
      <c r="AL158" s="14">
        <f t="shared" si="551"/>
        <v>168267.18900000001</v>
      </c>
      <c r="AM158" s="14">
        <f t="shared" si="597"/>
        <v>77.79342995839113</v>
      </c>
      <c r="AN158" s="14">
        <f t="shared" si="598"/>
        <v>23905968.424514044</v>
      </c>
      <c r="AO158" s="14">
        <f t="shared" si="599"/>
        <v>11052.227658120224</v>
      </c>
      <c r="AP158" s="62"/>
      <c r="AQ158" s="14">
        <f t="shared" si="552"/>
        <v>149.9986130374491</v>
      </c>
      <c r="AR158" s="14">
        <f t="shared" si="557"/>
        <v>14.864467694877703</v>
      </c>
      <c r="AS158" s="14">
        <f t="shared" si="558"/>
        <v>11.55534627831716</v>
      </c>
      <c r="AT158" s="14">
        <f t="shared" si="600"/>
        <v>176.41842701064397</v>
      </c>
      <c r="AU158" s="37">
        <f t="shared" si="559"/>
        <v>1.6221177041797492E-2</v>
      </c>
      <c r="AV158" s="42"/>
      <c r="AW158" s="14" t="str">
        <f>IFERROR(VLOOKUP($A158,#REF!,27,0),"0")</f>
        <v>0</v>
      </c>
      <c r="AX158" s="14">
        <f t="shared" si="601"/>
        <v>0</v>
      </c>
      <c r="AY158" s="14" t="str">
        <f>IFERROR(VLOOKUP($A158,SpecEd22!#REF!,23,0)," ")</f>
        <v xml:space="preserve"> </v>
      </c>
      <c r="AZ158" s="14" t="e">
        <f t="shared" si="602"/>
        <v>#VALUE!</v>
      </c>
      <c r="BA158" s="14">
        <f>IFERROR(VLOOKUP($A158,ECFE!#REF!,23,0),0)</f>
        <v>0</v>
      </c>
      <c r="BB158" s="14">
        <f t="shared" si="603"/>
        <v>0</v>
      </c>
      <c r="BC158" s="14">
        <f>IFERROR(VLOOKUP($A158,#REF!,17,0),0)</f>
        <v>0</v>
      </c>
      <c r="BD158" s="14">
        <f t="shared" si="604"/>
        <v>0</v>
      </c>
      <c r="BE158" s="14">
        <f>IFERROR(VLOOKUP($A158,#REF!,9,0),0)</f>
        <v>0</v>
      </c>
      <c r="BF158" s="14">
        <f t="shared" si="605"/>
        <v>0</v>
      </c>
      <c r="BG158" s="14">
        <v>0</v>
      </c>
      <c r="BH158" s="14">
        <f t="shared" si="606"/>
        <v>0</v>
      </c>
      <c r="BI158" s="14">
        <f>IFERROR(VLOOKUP($A158,ConEnroll!$A$8:$S$601,15,0),0)</f>
        <v>-76</v>
      </c>
      <c r="BJ158" s="14">
        <f t="shared" si="607"/>
        <v>-3.5136384650947761E-2</v>
      </c>
      <c r="BK158" s="14">
        <f t="shared" si="608"/>
        <v>-76</v>
      </c>
      <c r="BL158" s="14">
        <f t="shared" si="609"/>
        <v>-3.5136384650947761E-2</v>
      </c>
      <c r="BM158" s="14" t="e">
        <f t="shared" si="610"/>
        <v>#VALUE!</v>
      </c>
      <c r="BN158" s="14" t="e">
        <f t="shared" si="611"/>
        <v>#VALUE!</v>
      </c>
      <c r="BO158" s="42"/>
      <c r="BP158" s="14">
        <f t="shared" si="560"/>
        <v>9689.6417988765606</v>
      </c>
      <c r="BQ158" s="14" t="e">
        <f t="shared" si="561"/>
        <v>#VALUE!</v>
      </c>
      <c r="BR158" s="14">
        <f t="shared" si="612"/>
        <v>77.828566343042084</v>
      </c>
      <c r="BS158" s="14" t="e">
        <f t="shared" si="562"/>
        <v>#VALUE!</v>
      </c>
      <c r="BT158" s="37" t="e">
        <f t="shared" si="563"/>
        <v>#VALUE!</v>
      </c>
      <c r="BU158" s="41"/>
      <c r="BV158" s="14" t="str">
        <f>IFERROR(VLOOKUP($A158,#REF!,27,0),"0")</f>
        <v>0</v>
      </c>
      <c r="BW158" s="14">
        <f t="shared" si="613"/>
        <v>0</v>
      </c>
      <c r="BX158" s="14" t="str">
        <f>IFERROR(VLOOKUP($A158,SpecEd22!$Z$22:$AV$606,59,0)," ")</f>
        <v xml:space="preserve"> </v>
      </c>
      <c r="BY158" s="14" t="e">
        <f t="shared" si="614"/>
        <v>#VALUE!</v>
      </c>
      <c r="BZ158" s="14">
        <f>IFERROR(VLOOKUP($A158,ECFE!#REF!,25,0),0)</f>
        <v>0</v>
      </c>
      <c r="CA158" s="14">
        <f t="shared" si="615"/>
        <v>0</v>
      </c>
      <c r="CB158" s="14">
        <f>IFERROR(VLOOKUP($A158,#REF!,17,0),0)</f>
        <v>0</v>
      </c>
      <c r="CC158" s="14">
        <f t="shared" si="616"/>
        <v>0</v>
      </c>
      <c r="CD158" s="14">
        <f>IFERROR(VLOOKUP($A158,#REF!,9,0),0)</f>
        <v>0</v>
      </c>
      <c r="CE158" s="14">
        <f t="shared" si="617"/>
        <v>0</v>
      </c>
      <c r="CF158" s="14">
        <v>0</v>
      </c>
      <c r="CG158" s="14">
        <f t="shared" si="618"/>
        <v>0</v>
      </c>
      <c r="CH158" s="14">
        <f>IFERROR(VLOOKUP($A158,ConEnroll!$A$8:$S$601,15,0),0)</f>
        <v>-76</v>
      </c>
      <c r="CI158" s="14">
        <f t="shared" si="619"/>
        <v>-3.5136384650947761E-2</v>
      </c>
      <c r="CJ158" s="14">
        <f t="shared" si="620"/>
        <v>-76</v>
      </c>
      <c r="CK158" s="14">
        <f t="shared" si="621"/>
        <v>-3.5136384650947761E-2</v>
      </c>
      <c r="CL158" s="14" t="e">
        <f t="shared" si="622"/>
        <v>#VALUE!</v>
      </c>
      <c r="CM158" s="14" t="e">
        <f t="shared" si="623"/>
        <v>#VALUE!</v>
      </c>
      <c r="CN158" s="42"/>
      <c r="CO158" s="14">
        <f t="shared" si="564"/>
        <v>-9539.6431858391115</v>
      </c>
      <c r="CP158" s="14" t="e">
        <f t="shared" si="565"/>
        <v>#VALUE!</v>
      </c>
      <c r="CQ158" s="14">
        <f t="shared" si="566"/>
        <v>-66.273220064724924</v>
      </c>
      <c r="CR158" s="14" t="e">
        <f t="shared" si="567"/>
        <v>#VALUE!</v>
      </c>
      <c r="CS158" s="37" t="e">
        <f t="shared" si="568"/>
        <v>#VALUE!</v>
      </c>
      <c r="CT158" s="239"/>
      <c r="CU158" s="239"/>
      <c r="CV158" s="468"/>
      <c r="CW158" s="14">
        <f>IFERROR(VLOOKUP($A158,BaseFY23!$A$7:$AK$527,6,0),0)</f>
        <v>2291.1901680000001</v>
      </c>
      <c r="CX158" s="14">
        <f>IFERROR(VLOOKUP($A158,BaseFY23!$A$7:$AN$528,28,0),0)</f>
        <v>21867353.75</v>
      </c>
      <c r="CY158" s="14">
        <f t="shared" si="624"/>
        <v>9544.1024736450418</v>
      </c>
      <c r="CZ158" s="14">
        <f>IFERROR(VLOOKUP($A158,SpecEd23!$A$21:$BB$605,23,0)," ")</f>
        <v>3021621.8639711449</v>
      </c>
      <c r="DA158" s="14">
        <f t="shared" si="625"/>
        <v>1318.8001180228287</v>
      </c>
      <c r="DB158" s="14">
        <f>IFERROR(VLOOKUP($A158,ECFE!$A$16:$AB$347,7,0),0)</f>
        <v>124608.825</v>
      </c>
      <c r="DC158" s="14">
        <f t="shared" si="626"/>
        <v>54.386068315216335</v>
      </c>
      <c r="DD158" s="14">
        <v>0</v>
      </c>
      <c r="DE158" s="14">
        <f t="shared" si="627"/>
        <v>0</v>
      </c>
      <c r="DF158" s="14">
        <f>IFERROR(VLOOKUP($A158,ConEnroll!$A$7:$S$338,10,0),0)</f>
        <v>18664.150000000001</v>
      </c>
      <c r="DG158" s="14">
        <f t="shared" si="628"/>
        <v>8.1460501448869707</v>
      </c>
      <c r="DH158" s="14">
        <f t="shared" si="569"/>
        <v>143272.97500000001</v>
      </c>
      <c r="DI158" s="14">
        <f t="shared" si="629"/>
        <v>62.532118460103305</v>
      </c>
      <c r="DJ158" s="14">
        <f t="shared" si="570"/>
        <v>25032248.588971145</v>
      </c>
      <c r="DK158" s="14">
        <f t="shared" si="630"/>
        <v>10925.434710127975</v>
      </c>
      <c r="DL158" s="42"/>
      <c r="DM158" s="14">
        <f>IFERROR(VLOOKUP($A158,HouseFY23!$A$7:$AJ$528,28,0),0)</f>
        <v>22560068.75</v>
      </c>
      <c r="DN158" s="14">
        <f t="shared" si="631"/>
        <v>9846.4409742526441</v>
      </c>
      <c r="DO158" s="14">
        <f>IFERROR(VLOOKUP($A158,Compens80percent!$A$13:$M$560,12,0),0)</f>
        <v>0</v>
      </c>
      <c r="DP158" s="14">
        <f t="shared" si="631"/>
        <v>0</v>
      </c>
      <c r="DQ158" s="14">
        <f t="shared" si="632"/>
        <v>22560068.75</v>
      </c>
      <c r="DR158" s="14">
        <f t="shared" si="633"/>
        <v>10429.990175681924</v>
      </c>
      <c r="DS158" s="14">
        <f>IFERROR(VLOOKUP($A158,SpecEd23!$A$21:$Z$550,14,0),0)</f>
        <v>3093287.6099209529</v>
      </c>
      <c r="DT158" s="14">
        <f t="shared" si="634"/>
        <v>1350.0789472316524</v>
      </c>
      <c r="DU158" s="14">
        <f>IFERROR(VLOOKUP($A158,ECFE!$A$16:$AB$347,9,0),0)</f>
        <v>129643.02153</v>
      </c>
      <c r="DV158" s="14">
        <f t="shared" si="635"/>
        <v>56.583265475151073</v>
      </c>
      <c r="DW158" s="14">
        <f>IFERROR(VLOOKUP($A158,ParaFY19!$A$21:$Z$543,7,0),0)</f>
        <v>17836</v>
      </c>
      <c r="DX158" s="14">
        <f t="shared" si="636"/>
        <v>7.7846004443922698</v>
      </c>
      <c r="DY158" s="14">
        <f>IFERROR(VLOOKUP($A158,ConEnroll!$A$7:$S$341,13,0),0)</f>
        <v>23330.1875</v>
      </c>
      <c r="DZ158" s="14">
        <f t="shared" si="637"/>
        <v>10.182562681108712</v>
      </c>
      <c r="EA158" s="14">
        <f t="shared" si="571"/>
        <v>170809.20903</v>
      </c>
      <c r="EB158" s="14">
        <f t="shared" si="638"/>
        <v>74.550428600652054</v>
      </c>
      <c r="EC158" s="14">
        <f t="shared" si="572"/>
        <v>25824165.568950951</v>
      </c>
      <c r="ED158" s="14">
        <f t="shared" si="639"/>
        <v>11271.070350084949</v>
      </c>
      <c r="EE158" s="62"/>
      <c r="EF158" s="14">
        <f t="shared" si="573"/>
        <v>302.33850060760233</v>
      </c>
      <c r="EG158" s="14">
        <f t="shared" si="574"/>
        <v>31.278829208823709</v>
      </c>
      <c r="EH158" s="14">
        <f t="shared" si="575"/>
        <v>12.018310140548749</v>
      </c>
      <c r="EI158" s="14">
        <f t="shared" si="640"/>
        <v>345.63563995697479</v>
      </c>
      <c r="EJ158" s="37">
        <f t="shared" si="576"/>
        <v>3.1635870711539511E-2</v>
      </c>
      <c r="EK158" s="42"/>
      <c r="EL158" s="14" t="str">
        <f>IFERROR(VLOOKUP($A158,#REF!,27,0),"0")</f>
        <v>0</v>
      </c>
      <c r="EM158" s="14">
        <f t="shared" si="641"/>
        <v>0</v>
      </c>
      <c r="EN158" s="14" t="str">
        <f>IFERROR(VLOOKUP($A158,SpecEd23!#REF!,23,0)," ")</f>
        <v xml:space="preserve"> </v>
      </c>
      <c r="EO158" s="14" t="e">
        <f t="shared" si="642"/>
        <v>#VALUE!</v>
      </c>
      <c r="EP158" s="14">
        <f>IFERROR(VLOOKUP($A158,ECFE!#REF!,24,0),0)</f>
        <v>0</v>
      </c>
      <c r="EQ158" s="14">
        <f t="shared" si="643"/>
        <v>0</v>
      </c>
      <c r="ER158" s="14">
        <f>IFERROR(VLOOKUP($A158,#REF!,30,0),0)</f>
        <v>0</v>
      </c>
      <c r="ES158" s="14">
        <f t="shared" si="644"/>
        <v>0</v>
      </c>
      <c r="ET158" s="14">
        <f>IFERROR(VLOOKUP($A158,#REF!,12,0),0)</f>
        <v>0</v>
      </c>
      <c r="EU158" s="14">
        <f t="shared" si="645"/>
        <v>0</v>
      </c>
      <c r="EV158" s="14">
        <v>0</v>
      </c>
      <c r="EW158" s="14">
        <f t="shared" si="646"/>
        <v>0</v>
      </c>
      <c r="EX158" s="14">
        <f>IFERROR(VLOOKUP($A158,ConEnroll!$A$8:$S$601,16,0),0)</f>
        <v>390</v>
      </c>
      <c r="EY158" s="14">
        <f t="shared" si="647"/>
        <v>0.1702172108832129</v>
      </c>
      <c r="EZ158" s="14">
        <f t="shared" si="648"/>
        <v>390</v>
      </c>
      <c r="FA158" s="14">
        <f t="shared" si="649"/>
        <v>0.1702172108832129</v>
      </c>
      <c r="FB158" s="14" t="e">
        <f t="shared" si="650"/>
        <v>#VALUE!</v>
      </c>
      <c r="FC158" s="14" t="e">
        <f t="shared" si="651"/>
        <v>#VALUE!</v>
      </c>
      <c r="FD158" s="62"/>
      <c r="FE158" s="14">
        <f t="shared" si="577"/>
        <v>9846.4409742526441</v>
      </c>
      <c r="FF158" s="14" t="e">
        <f t="shared" si="578"/>
        <v>#VALUE!</v>
      </c>
      <c r="FG158" s="14">
        <f t="shared" si="652"/>
        <v>74.380211389768846</v>
      </c>
      <c r="FH158" s="14" t="e">
        <f t="shared" si="579"/>
        <v>#VALUE!</v>
      </c>
      <c r="FI158" s="37" t="e">
        <f t="shared" si="580"/>
        <v>#VALUE!</v>
      </c>
      <c r="FJ158" s="12"/>
      <c r="FK158" s="14" t="str">
        <f>IFERROR(VLOOKUP($A158,#REF!,27,0),"0")</f>
        <v>0</v>
      </c>
      <c r="FL158" s="14">
        <f t="shared" si="653"/>
        <v>0</v>
      </c>
      <c r="FM158" s="14" t="str">
        <f>IFERROR(VLOOKUP($A158,SpecEd23!$X$22:$Y$610,59,0)," ")</f>
        <v xml:space="preserve"> </v>
      </c>
      <c r="FN158" s="14" t="e">
        <f t="shared" si="654"/>
        <v>#VALUE!</v>
      </c>
      <c r="FO158" s="14">
        <f>IFERROR(VLOOKUP($A158,ECFE!#REF!,26,0),0)</f>
        <v>0</v>
      </c>
      <c r="FP158" s="14">
        <f t="shared" si="655"/>
        <v>0</v>
      </c>
      <c r="FQ158" s="14">
        <f>IFERROR(VLOOKUP($A158,#REF!,16,0),0)</f>
        <v>0</v>
      </c>
      <c r="FR158" s="14">
        <f t="shared" si="656"/>
        <v>0</v>
      </c>
      <c r="FS158" s="14">
        <f>IFERROR(VLOOKUP($A158,#REF!,12,0),0)</f>
        <v>0</v>
      </c>
      <c r="FT158" s="14">
        <f t="shared" si="657"/>
        <v>0</v>
      </c>
      <c r="FU158" s="14">
        <v>0</v>
      </c>
      <c r="FV158" s="14">
        <f t="shared" si="658"/>
        <v>0</v>
      </c>
      <c r="FW158" s="14">
        <f>IFERROR(VLOOKUP($A158,ConEnroll!$A$8:$S$601,16,0),0)</f>
        <v>390</v>
      </c>
      <c r="FX158" s="14">
        <f t="shared" si="659"/>
        <v>0.1702172108832129</v>
      </c>
      <c r="FY158" s="14">
        <f t="shared" si="660"/>
        <v>390</v>
      </c>
      <c r="FZ158" s="14">
        <f t="shared" si="661"/>
        <v>0.1702172108832129</v>
      </c>
      <c r="GA158" s="14" t="e">
        <f t="shared" si="662"/>
        <v>#VALUE!</v>
      </c>
      <c r="GB158" s="14" t="e">
        <f t="shared" si="663"/>
        <v>#VALUE!</v>
      </c>
      <c r="GC158" s="39"/>
      <c r="GD158" s="14">
        <f t="shared" si="581"/>
        <v>-9544.1024736450418</v>
      </c>
      <c r="GE158" s="14" t="e">
        <f t="shared" si="582"/>
        <v>#VALUE!</v>
      </c>
      <c r="GF158" s="14">
        <f t="shared" si="583"/>
        <v>-62.361901249220089</v>
      </c>
      <c r="GG158" s="14" t="e">
        <f t="shared" si="584"/>
        <v>#VALUE!</v>
      </c>
      <c r="GH158" s="37" t="e">
        <f t="shared" si="585"/>
        <v>#VALUE!</v>
      </c>
    </row>
    <row r="159" spans="1:190" ht="12.5" x14ac:dyDescent="0.25">
      <c r="A159" s="67">
        <v>473</v>
      </c>
      <c r="B159" s="35">
        <v>1</v>
      </c>
      <c r="C159" s="14">
        <v>6</v>
      </c>
      <c r="D159" s="14"/>
      <c r="E159" s="14"/>
      <c r="F159" s="35" t="s">
        <v>2510</v>
      </c>
      <c r="G159" s="41"/>
      <c r="H159" s="14">
        <f>IFERROR(VLOOKUP($A159,BaseFY22!$A$7:$AK$528,6,0),0)</f>
        <v>385.8</v>
      </c>
      <c r="I159" s="14">
        <f>IFERROR(VLOOKUP($A159,BaseFY22!$A$7:$AK$528,28,0),0)</f>
        <v>4362647.4475180004</v>
      </c>
      <c r="J159" s="14">
        <f t="shared" si="586"/>
        <v>11308.054555515811</v>
      </c>
      <c r="K159" s="14">
        <f>IFERROR(VLOOKUP($A159,SpecEd22!$A$21:$BB$605,24,0)," ")</f>
        <v>627838.52435466356</v>
      </c>
      <c r="L159" s="14">
        <f t="shared" si="587"/>
        <v>1627.3678702816578</v>
      </c>
      <c r="M159" s="14">
        <f>IFERROR(VLOOKUP($A159,ECFE!$A$16:$AB$347,7,0),0)</f>
        <v>22656.149999999998</v>
      </c>
      <c r="N159" s="14">
        <f t="shared" si="554"/>
        <v>58.725116640746492</v>
      </c>
      <c r="O159" s="14">
        <v>0</v>
      </c>
      <c r="P159" s="14">
        <f t="shared" si="554"/>
        <v>0</v>
      </c>
      <c r="Q159" s="14">
        <f>IFERROR(VLOOKUP($A159,ConEnroll!$A$7:$S$337,10,0),0)</f>
        <v>3774.77</v>
      </c>
      <c r="R159" s="14">
        <f t="shared" si="588"/>
        <v>9.7842664593053392</v>
      </c>
      <c r="S159" s="14">
        <f t="shared" si="555"/>
        <v>26430.92</v>
      </c>
      <c r="T159" s="14">
        <f t="shared" si="589"/>
        <v>68.509383100051835</v>
      </c>
      <c r="U159" s="14">
        <f t="shared" si="556"/>
        <v>5016916.891872664</v>
      </c>
      <c r="V159" s="14">
        <f t="shared" si="590"/>
        <v>13003.931808897521</v>
      </c>
      <c r="W159" s="42"/>
      <c r="X159" s="14">
        <f>IFERROR(VLOOKUP($A159,HouseFY22!$A$6:$AJ$528,28,0),0)</f>
        <v>4447391.8858399997</v>
      </c>
      <c r="Y159" s="14">
        <f t="shared" si="591"/>
        <v>11527.71354546397</v>
      </c>
      <c r="Z159" s="14">
        <f>IFERROR(VLOOKUP($A159,Compens80percent!$A$13:$M$560,12,0),0)</f>
        <v>0</v>
      </c>
      <c r="AA159" s="14">
        <f t="shared" si="591"/>
        <v>0</v>
      </c>
      <c r="AB159" s="14">
        <f t="shared" si="592"/>
        <v>4447391.8858399997</v>
      </c>
      <c r="AC159" s="14">
        <f t="shared" si="591"/>
        <v>11527.71354546397</v>
      </c>
      <c r="AD159" s="14">
        <f>IFERROR(VLOOKUP(A159,SpecEd22!$A$21:$Z$550,14,0),0)</f>
        <v>639529.02882016008</v>
      </c>
      <c r="AE159" s="14">
        <f t="shared" si="593"/>
        <v>1657.6698517889063</v>
      </c>
      <c r="AF159" s="14">
        <f>IFERROR(VLOOKUP($A159,ECFE!$A$16:$AB$348,8,0),0)</f>
        <v>23109.273000000001</v>
      </c>
      <c r="AG159" s="14">
        <f t="shared" si="594"/>
        <v>59.899618973561431</v>
      </c>
      <c r="AH159" s="14">
        <f>IFERROR(VLOOKUP(A159,ParaFY19!$A$21:$Z$543,7,0),0)</f>
        <v>4312</v>
      </c>
      <c r="AI159" s="14">
        <f t="shared" si="595"/>
        <v>11.176775531363401</v>
      </c>
      <c r="AJ159" s="14">
        <f>IFERROR(VLOOKUP(A159,ConEnroll!$A$7:$S$341,13,0),0)</f>
        <v>4718.4624999999996</v>
      </c>
      <c r="AK159" s="14">
        <f t="shared" si="596"/>
        <v>12.230333074131673</v>
      </c>
      <c r="AL159" s="14">
        <f t="shared" si="551"/>
        <v>32139.735500000003</v>
      </c>
      <c r="AM159" s="14">
        <f t="shared" si="597"/>
        <v>83.306727579056513</v>
      </c>
      <c r="AN159" s="14">
        <f t="shared" si="598"/>
        <v>5119060.6501601599</v>
      </c>
      <c r="AO159" s="14">
        <f t="shared" si="599"/>
        <v>13268.690124831934</v>
      </c>
      <c r="AP159" s="62"/>
      <c r="AQ159" s="14">
        <f t="shared" si="552"/>
        <v>219.65898994815871</v>
      </c>
      <c r="AR159" s="14">
        <f t="shared" si="557"/>
        <v>30.301981507248456</v>
      </c>
      <c r="AS159" s="14">
        <f t="shared" si="558"/>
        <v>14.797344479004678</v>
      </c>
      <c r="AT159" s="14">
        <f t="shared" si="600"/>
        <v>264.75831593441183</v>
      </c>
      <c r="AU159" s="37">
        <f t="shared" si="559"/>
        <v>2.0359866525388841E-2</v>
      </c>
      <c r="AV159" s="42"/>
      <c r="AW159" s="14" t="str">
        <f>IFERROR(VLOOKUP($A159,#REF!,27,0),"0")</f>
        <v>0</v>
      </c>
      <c r="AX159" s="14">
        <f t="shared" si="601"/>
        <v>0</v>
      </c>
      <c r="AY159" s="14" t="str">
        <f>IFERROR(VLOOKUP($A159,SpecEd22!#REF!,23,0)," ")</f>
        <v xml:space="preserve"> </v>
      </c>
      <c r="AZ159" s="14" t="e">
        <f t="shared" si="602"/>
        <v>#VALUE!</v>
      </c>
      <c r="BA159" s="14">
        <f>IFERROR(VLOOKUP($A159,ECFE!#REF!,23,0),0)</f>
        <v>0</v>
      </c>
      <c r="BB159" s="14">
        <f t="shared" si="603"/>
        <v>0</v>
      </c>
      <c r="BC159" s="14">
        <f>IFERROR(VLOOKUP($A159,#REF!,17,0),0)</f>
        <v>0</v>
      </c>
      <c r="BD159" s="14">
        <f t="shared" si="604"/>
        <v>0</v>
      </c>
      <c r="BE159" s="14">
        <f>IFERROR(VLOOKUP($A159,#REF!,9,0),0)</f>
        <v>0</v>
      </c>
      <c r="BF159" s="14">
        <f t="shared" si="605"/>
        <v>0</v>
      </c>
      <c r="BG159" s="14">
        <v>0</v>
      </c>
      <c r="BH159" s="14">
        <f t="shared" si="606"/>
        <v>0</v>
      </c>
      <c r="BI159" s="14">
        <f>IFERROR(VLOOKUP($A159,ConEnroll!$A$8:$S$601,15,0),0)</f>
        <v>-82</v>
      </c>
      <c r="BJ159" s="14">
        <f t="shared" si="607"/>
        <v>-0.21254536029030585</v>
      </c>
      <c r="BK159" s="14">
        <f t="shared" si="608"/>
        <v>-82</v>
      </c>
      <c r="BL159" s="14">
        <f t="shared" si="609"/>
        <v>-0.21254536029030585</v>
      </c>
      <c r="BM159" s="14" t="e">
        <f t="shared" si="610"/>
        <v>#VALUE!</v>
      </c>
      <c r="BN159" s="14" t="e">
        <f t="shared" si="611"/>
        <v>#VALUE!</v>
      </c>
      <c r="BO159" s="42"/>
      <c r="BP159" s="14">
        <f t="shared" si="560"/>
        <v>11527.71354546397</v>
      </c>
      <c r="BQ159" s="14" t="e">
        <f t="shared" si="561"/>
        <v>#VALUE!</v>
      </c>
      <c r="BR159" s="14">
        <f t="shared" si="612"/>
        <v>83.51927293934682</v>
      </c>
      <c r="BS159" s="14" t="e">
        <f t="shared" si="562"/>
        <v>#VALUE!</v>
      </c>
      <c r="BT159" s="37" t="e">
        <f t="shared" si="563"/>
        <v>#VALUE!</v>
      </c>
      <c r="BU159" s="41"/>
      <c r="BV159" s="14" t="str">
        <f>IFERROR(VLOOKUP($A159,#REF!,27,0),"0")</f>
        <v>0</v>
      </c>
      <c r="BW159" s="14">
        <f t="shared" si="613"/>
        <v>0</v>
      </c>
      <c r="BX159" s="14" t="str">
        <f>IFERROR(VLOOKUP($A159,SpecEd22!$Z$22:$AV$606,59,0)," ")</f>
        <v xml:space="preserve"> </v>
      </c>
      <c r="BY159" s="14" t="e">
        <f t="shared" si="614"/>
        <v>#VALUE!</v>
      </c>
      <c r="BZ159" s="14">
        <f>IFERROR(VLOOKUP($A159,ECFE!#REF!,25,0),0)</f>
        <v>0</v>
      </c>
      <c r="CA159" s="14">
        <f t="shared" si="615"/>
        <v>0</v>
      </c>
      <c r="CB159" s="14">
        <f>IFERROR(VLOOKUP($A159,#REF!,17,0),0)</f>
        <v>0</v>
      </c>
      <c r="CC159" s="14">
        <f t="shared" si="616"/>
        <v>0</v>
      </c>
      <c r="CD159" s="14">
        <f>IFERROR(VLOOKUP($A159,#REF!,9,0),0)</f>
        <v>0</v>
      </c>
      <c r="CE159" s="14">
        <f t="shared" si="617"/>
        <v>0</v>
      </c>
      <c r="CF159" s="14">
        <v>0</v>
      </c>
      <c r="CG159" s="14">
        <f t="shared" si="618"/>
        <v>0</v>
      </c>
      <c r="CH159" s="14">
        <f>IFERROR(VLOOKUP($A159,ConEnroll!$A$8:$S$601,15,0),0)</f>
        <v>-82</v>
      </c>
      <c r="CI159" s="14">
        <f t="shared" si="619"/>
        <v>-0.21254536029030585</v>
      </c>
      <c r="CJ159" s="14">
        <f t="shared" si="620"/>
        <v>-82</v>
      </c>
      <c r="CK159" s="14">
        <f t="shared" si="621"/>
        <v>-0.21254536029030585</v>
      </c>
      <c r="CL159" s="14" t="e">
        <f t="shared" si="622"/>
        <v>#VALUE!</v>
      </c>
      <c r="CM159" s="14" t="e">
        <f t="shared" si="623"/>
        <v>#VALUE!</v>
      </c>
      <c r="CN159" s="42"/>
      <c r="CO159" s="14">
        <f t="shared" si="564"/>
        <v>-11308.054555515811</v>
      </c>
      <c r="CP159" s="14" t="e">
        <f t="shared" si="565"/>
        <v>#VALUE!</v>
      </c>
      <c r="CQ159" s="14">
        <f t="shared" si="566"/>
        <v>-68.721928460342141</v>
      </c>
      <c r="CR159" s="14" t="e">
        <f t="shared" si="567"/>
        <v>#VALUE!</v>
      </c>
      <c r="CS159" s="37" t="e">
        <f t="shared" si="568"/>
        <v>#VALUE!</v>
      </c>
      <c r="CT159" s="239"/>
      <c r="CU159" s="239"/>
      <c r="CV159" s="468"/>
      <c r="CW159" s="14">
        <f>IFERROR(VLOOKUP($A159,BaseFY23!$A$7:$AK$527,6,0),0)</f>
        <v>377.8</v>
      </c>
      <c r="CX159" s="14">
        <f>IFERROR(VLOOKUP($A159,BaseFY23!$A$7:$AN$528,28,0),0)</f>
        <v>4237360.3688930003</v>
      </c>
      <c r="CY159" s="14">
        <f t="shared" si="624"/>
        <v>11215.882395164108</v>
      </c>
      <c r="CZ159" s="14">
        <f>IFERROR(VLOOKUP($A159,SpecEd23!$A$21:$BB$605,23,0)," ")</f>
        <v>572456.73490850534</v>
      </c>
      <c r="DA159" s="14">
        <f t="shared" si="625"/>
        <v>1515.2375196095959</v>
      </c>
      <c r="DB159" s="14">
        <f>IFERROR(VLOOKUP($A159,ECFE!$A$16:$AB$347,7,0),0)</f>
        <v>22656.149999999998</v>
      </c>
      <c r="DC159" s="14">
        <f t="shared" si="626"/>
        <v>59.968634197988344</v>
      </c>
      <c r="DD159" s="14">
        <v>0</v>
      </c>
      <c r="DE159" s="14">
        <f t="shared" si="627"/>
        <v>0</v>
      </c>
      <c r="DF159" s="14">
        <f>IFERROR(VLOOKUP($A159,ConEnroll!$A$7:$S$338,10,0),0)</f>
        <v>3774.77</v>
      </c>
      <c r="DG159" s="14">
        <f t="shared" si="628"/>
        <v>9.9914505029115936</v>
      </c>
      <c r="DH159" s="14">
        <f t="shared" si="569"/>
        <v>26430.92</v>
      </c>
      <c r="DI159" s="14">
        <f t="shared" si="629"/>
        <v>69.960084700899941</v>
      </c>
      <c r="DJ159" s="14">
        <f t="shared" si="570"/>
        <v>4836248.0238015056</v>
      </c>
      <c r="DK159" s="14">
        <f t="shared" si="630"/>
        <v>12801.079999474605</v>
      </c>
      <c r="DL159" s="42"/>
      <c r="DM159" s="14">
        <f>IFERROR(VLOOKUP($A159,HouseFY23!$A$7:$AJ$528,28,0),0)</f>
        <v>4394068.1519109998</v>
      </c>
      <c r="DN159" s="14">
        <f t="shared" si="631"/>
        <v>11630.67271548703</v>
      </c>
      <c r="DO159" s="14">
        <f>IFERROR(VLOOKUP($A159,Compens80percent!$A$13:$M$560,12,0),0)</f>
        <v>0</v>
      </c>
      <c r="DP159" s="14">
        <f t="shared" si="631"/>
        <v>0</v>
      </c>
      <c r="DQ159" s="14">
        <f t="shared" si="632"/>
        <v>4394068.1519109998</v>
      </c>
      <c r="DR159" s="14">
        <f t="shared" si="633"/>
        <v>11389.497542537583</v>
      </c>
      <c r="DS159" s="14">
        <f>IFERROR(VLOOKUP($A159,SpecEd23!$A$21:$Z$550,14,0),0)</f>
        <v>594286.71923351986</v>
      </c>
      <c r="DT159" s="14">
        <f t="shared" si="634"/>
        <v>1573.0193733020642</v>
      </c>
      <c r="DU159" s="14">
        <f>IFERROR(VLOOKUP($A159,ECFE!$A$16:$AB$347,9,0),0)</f>
        <v>23571.458460000002</v>
      </c>
      <c r="DV159" s="14">
        <f t="shared" si="635"/>
        <v>62.391367019587086</v>
      </c>
      <c r="DW159" s="14">
        <f>IFERROR(VLOOKUP($A159,ParaFY19!$A$21:$Z$543,7,0),0)</f>
        <v>4312</v>
      </c>
      <c r="DX159" s="14">
        <f t="shared" si="636"/>
        <v>11.413446267866595</v>
      </c>
      <c r="DY159" s="14">
        <f>IFERROR(VLOOKUP($A159,ConEnroll!$A$7:$S$341,13,0),0)</f>
        <v>4718.4624999999996</v>
      </c>
      <c r="DZ159" s="14">
        <f t="shared" si="637"/>
        <v>12.489313128639491</v>
      </c>
      <c r="EA159" s="14">
        <f t="shared" si="571"/>
        <v>32601.920960000003</v>
      </c>
      <c r="EB159" s="14">
        <f t="shared" si="638"/>
        <v>86.294126416093178</v>
      </c>
      <c r="EC159" s="14">
        <f t="shared" si="572"/>
        <v>5020956.7921045199</v>
      </c>
      <c r="ED159" s="14">
        <f t="shared" si="639"/>
        <v>13289.986215205186</v>
      </c>
      <c r="EE159" s="62"/>
      <c r="EF159" s="14">
        <f t="shared" si="573"/>
        <v>414.79032032292162</v>
      </c>
      <c r="EG159" s="14">
        <f t="shared" si="574"/>
        <v>57.781853692468303</v>
      </c>
      <c r="EH159" s="14">
        <f t="shared" si="575"/>
        <v>16.334041715193237</v>
      </c>
      <c r="EI159" s="14">
        <f t="shared" si="640"/>
        <v>488.90621573058314</v>
      </c>
      <c r="EJ159" s="37">
        <f t="shared" si="576"/>
        <v>3.819257560695264E-2</v>
      </c>
      <c r="EK159" s="42"/>
      <c r="EL159" s="14" t="str">
        <f>IFERROR(VLOOKUP($A159,#REF!,27,0),"0")</f>
        <v>0</v>
      </c>
      <c r="EM159" s="14">
        <f t="shared" si="641"/>
        <v>0</v>
      </c>
      <c r="EN159" s="14" t="str">
        <f>IFERROR(VLOOKUP($A159,SpecEd23!#REF!,23,0)," ")</f>
        <v xml:space="preserve"> </v>
      </c>
      <c r="EO159" s="14" t="e">
        <f t="shared" si="642"/>
        <v>#VALUE!</v>
      </c>
      <c r="EP159" s="14">
        <f>IFERROR(VLOOKUP($A159,ECFE!#REF!,24,0),0)</f>
        <v>0</v>
      </c>
      <c r="EQ159" s="14">
        <f t="shared" si="643"/>
        <v>0</v>
      </c>
      <c r="ER159" s="14">
        <f>IFERROR(VLOOKUP($A159,#REF!,30,0),0)</f>
        <v>0</v>
      </c>
      <c r="ES159" s="14">
        <f t="shared" si="644"/>
        <v>0</v>
      </c>
      <c r="ET159" s="14">
        <f>IFERROR(VLOOKUP($A159,#REF!,12,0),0)</f>
        <v>0</v>
      </c>
      <c r="EU159" s="14">
        <f t="shared" si="645"/>
        <v>0</v>
      </c>
      <c r="EV159" s="14">
        <v>0</v>
      </c>
      <c r="EW159" s="14">
        <f t="shared" si="646"/>
        <v>0</v>
      </c>
      <c r="EX159" s="14">
        <f>IFERROR(VLOOKUP($A159,ConEnroll!$A$8:$S$601,16,0),0)</f>
        <v>391</v>
      </c>
      <c r="EY159" s="14">
        <f t="shared" si="647"/>
        <v>1.0349391212281631</v>
      </c>
      <c r="EZ159" s="14">
        <f t="shared" si="648"/>
        <v>391</v>
      </c>
      <c r="FA159" s="14">
        <f t="shared" si="649"/>
        <v>1.0349391212281631</v>
      </c>
      <c r="FB159" s="14" t="e">
        <f t="shared" si="650"/>
        <v>#VALUE!</v>
      </c>
      <c r="FC159" s="14" t="e">
        <f t="shared" si="651"/>
        <v>#VALUE!</v>
      </c>
      <c r="FD159" s="62"/>
      <c r="FE159" s="14">
        <f t="shared" si="577"/>
        <v>11630.67271548703</v>
      </c>
      <c r="FF159" s="14" t="e">
        <f t="shared" si="578"/>
        <v>#VALUE!</v>
      </c>
      <c r="FG159" s="14">
        <f t="shared" si="652"/>
        <v>85.259187294865015</v>
      </c>
      <c r="FH159" s="14" t="e">
        <f t="shared" si="579"/>
        <v>#VALUE!</v>
      </c>
      <c r="FI159" s="37" t="e">
        <f t="shared" si="580"/>
        <v>#VALUE!</v>
      </c>
      <c r="FJ159" s="12"/>
      <c r="FK159" s="14" t="str">
        <f>IFERROR(VLOOKUP($A159,#REF!,27,0),"0")</f>
        <v>0</v>
      </c>
      <c r="FL159" s="14">
        <f t="shared" si="653"/>
        <v>0</v>
      </c>
      <c r="FM159" s="14" t="str">
        <f>IFERROR(VLOOKUP($A159,SpecEd23!$X$22:$Y$610,59,0)," ")</f>
        <v xml:space="preserve"> </v>
      </c>
      <c r="FN159" s="14" t="e">
        <f t="shared" si="654"/>
        <v>#VALUE!</v>
      </c>
      <c r="FO159" s="14">
        <f>IFERROR(VLOOKUP($A159,ECFE!#REF!,26,0),0)</f>
        <v>0</v>
      </c>
      <c r="FP159" s="14">
        <f t="shared" si="655"/>
        <v>0</v>
      </c>
      <c r="FQ159" s="14">
        <f>IFERROR(VLOOKUP($A159,#REF!,16,0),0)</f>
        <v>0</v>
      </c>
      <c r="FR159" s="14">
        <f t="shared" si="656"/>
        <v>0</v>
      </c>
      <c r="FS159" s="14">
        <f>IFERROR(VLOOKUP($A159,#REF!,12,0),0)</f>
        <v>0</v>
      </c>
      <c r="FT159" s="14">
        <f t="shared" si="657"/>
        <v>0</v>
      </c>
      <c r="FU159" s="14">
        <v>0</v>
      </c>
      <c r="FV159" s="14">
        <f t="shared" si="658"/>
        <v>0</v>
      </c>
      <c r="FW159" s="14">
        <f>IFERROR(VLOOKUP($A159,ConEnroll!$A$8:$S$601,16,0),0)</f>
        <v>391</v>
      </c>
      <c r="FX159" s="14">
        <f t="shared" si="659"/>
        <v>1.0349391212281631</v>
      </c>
      <c r="FY159" s="14">
        <f t="shared" si="660"/>
        <v>391</v>
      </c>
      <c r="FZ159" s="14">
        <f t="shared" si="661"/>
        <v>1.0349391212281631</v>
      </c>
      <c r="GA159" s="14" t="e">
        <f t="shared" si="662"/>
        <v>#VALUE!</v>
      </c>
      <c r="GB159" s="14" t="e">
        <f t="shared" si="663"/>
        <v>#VALUE!</v>
      </c>
      <c r="GC159" s="39"/>
      <c r="GD159" s="14">
        <f t="shared" si="581"/>
        <v>-11215.882395164108</v>
      </c>
      <c r="GE159" s="14" t="e">
        <f t="shared" si="582"/>
        <v>#VALUE!</v>
      </c>
      <c r="GF159" s="14">
        <f t="shared" si="583"/>
        <v>-68.925145579671778</v>
      </c>
      <c r="GG159" s="14" t="e">
        <f t="shared" si="584"/>
        <v>#VALUE!</v>
      </c>
      <c r="GH159" s="37" t="e">
        <f t="shared" si="585"/>
        <v>#VALUE!</v>
      </c>
    </row>
    <row r="160" spans="1:190" ht="12.5" x14ac:dyDescent="0.25">
      <c r="A160" s="67">
        <v>477</v>
      </c>
      <c r="B160" s="35">
        <v>1</v>
      </c>
      <c r="C160" s="14">
        <v>4</v>
      </c>
      <c r="D160" s="14"/>
      <c r="E160" s="14"/>
      <c r="F160" s="35" t="s">
        <v>2511</v>
      </c>
      <c r="G160" s="41"/>
      <c r="H160" s="14">
        <f>IFERROR(VLOOKUP($A160,BaseFY22!$A$7:$AK$528,6,0),0)</f>
        <v>3114</v>
      </c>
      <c r="I160" s="14">
        <f>IFERROR(VLOOKUP($A160,BaseFY22!$A$7:$AK$528,28,0),0)</f>
        <v>27526110.25</v>
      </c>
      <c r="J160" s="14">
        <f t="shared" si="586"/>
        <v>8839.4702151573547</v>
      </c>
      <c r="K160" s="14">
        <f>IFERROR(VLOOKUP($A160,SpecEd22!$A$21:$BB$605,24,0)," ")</f>
        <v>4294196.3838145863</v>
      </c>
      <c r="L160" s="14">
        <f t="shared" si="587"/>
        <v>1378.9969119507341</v>
      </c>
      <c r="M160" s="14">
        <f>IFERROR(VLOOKUP($A160,ECFE!$A$16:$AB$347,7,0),0)</f>
        <v>208436.58</v>
      </c>
      <c r="N160" s="14">
        <f t="shared" si="554"/>
        <v>66.935317919075146</v>
      </c>
      <c r="O160" s="14">
        <v>0</v>
      </c>
      <c r="P160" s="14">
        <f t="shared" si="554"/>
        <v>0</v>
      </c>
      <c r="Q160" s="14">
        <f>IFERROR(VLOOKUP($A160,ConEnroll!$A$7:$S$337,10,0),0)</f>
        <v>15466.08</v>
      </c>
      <c r="R160" s="14">
        <f t="shared" si="588"/>
        <v>4.9666281310211948</v>
      </c>
      <c r="S160" s="14">
        <f t="shared" si="555"/>
        <v>223902.65999999997</v>
      </c>
      <c r="T160" s="14">
        <f t="shared" si="589"/>
        <v>71.901946050096328</v>
      </c>
      <c r="U160" s="14">
        <f t="shared" si="556"/>
        <v>32044209.293814588</v>
      </c>
      <c r="V160" s="14">
        <f t="shared" si="590"/>
        <v>10290.369073158185</v>
      </c>
      <c r="W160" s="42"/>
      <c r="X160" s="14">
        <f>IFERROR(VLOOKUP($A160,HouseFY22!$A$6:$AJ$528,28,0),0)</f>
        <v>27998187.25</v>
      </c>
      <c r="Y160" s="14">
        <f t="shared" si="591"/>
        <v>8991.0684810533076</v>
      </c>
      <c r="Z160" s="14">
        <f>IFERROR(VLOOKUP($A160,Compens80percent!$A$13:$M$560,12,0),0)</f>
        <v>0</v>
      </c>
      <c r="AA160" s="14">
        <f t="shared" si="591"/>
        <v>0</v>
      </c>
      <c r="AB160" s="14">
        <f t="shared" si="592"/>
        <v>27998187.25</v>
      </c>
      <c r="AC160" s="14">
        <f t="shared" si="591"/>
        <v>8991.0684810533076</v>
      </c>
      <c r="AD160" s="14">
        <f>IFERROR(VLOOKUP(A160,SpecEd22!$A$21:$Z$550,14,0),0)</f>
        <v>4383183.9726484623</v>
      </c>
      <c r="AE160" s="14">
        <f t="shared" si="593"/>
        <v>1407.5735300733661</v>
      </c>
      <c r="AF160" s="14">
        <f>IFERROR(VLOOKUP($A160,ECFE!$A$16:$AB$348,8,0),0)</f>
        <v>212605.31160000002</v>
      </c>
      <c r="AG160" s="14">
        <f t="shared" si="594"/>
        <v>68.274024277456647</v>
      </c>
      <c r="AH160" s="14">
        <f>IFERROR(VLOOKUP(A160,ParaFY19!$A$21:$Z$543,7,0),0)</f>
        <v>11368</v>
      </c>
      <c r="AI160" s="14">
        <f t="shared" si="595"/>
        <v>3.6506101477199744</v>
      </c>
      <c r="AJ160" s="14">
        <f>IFERROR(VLOOKUP(A160,ConEnroll!$A$7:$S$341,13,0),0)</f>
        <v>19332.599999999999</v>
      </c>
      <c r="AK160" s="14">
        <f t="shared" si="596"/>
        <v>6.2082851637764929</v>
      </c>
      <c r="AL160" s="14">
        <f t="shared" si="551"/>
        <v>243305.91160000002</v>
      </c>
      <c r="AM160" s="14">
        <f t="shared" si="597"/>
        <v>78.132919588953115</v>
      </c>
      <c r="AN160" s="14">
        <f t="shared" si="598"/>
        <v>32624677.134248465</v>
      </c>
      <c r="AO160" s="14">
        <f t="shared" si="599"/>
        <v>10476.774930715628</v>
      </c>
      <c r="AP160" s="62"/>
      <c r="AQ160" s="14">
        <f t="shared" si="552"/>
        <v>151.59826589595286</v>
      </c>
      <c r="AR160" s="14">
        <f t="shared" si="557"/>
        <v>28.576618122631999</v>
      </c>
      <c r="AS160" s="14">
        <f t="shared" si="558"/>
        <v>6.2309735388567873</v>
      </c>
      <c r="AT160" s="14">
        <f t="shared" si="600"/>
        <v>186.40585755744166</v>
      </c>
      <c r="AU160" s="37">
        <f t="shared" si="559"/>
        <v>1.8114593969585625E-2</v>
      </c>
      <c r="AV160" s="42"/>
      <c r="AW160" s="14" t="str">
        <f>IFERROR(VLOOKUP($A160,#REF!,27,0),"0")</f>
        <v>0</v>
      </c>
      <c r="AX160" s="14">
        <f t="shared" si="601"/>
        <v>0</v>
      </c>
      <c r="AY160" s="14" t="str">
        <f>IFERROR(VLOOKUP($A160,SpecEd22!#REF!,23,0)," ")</f>
        <v xml:space="preserve"> </v>
      </c>
      <c r="AZ160" s="14" t="e">
        <f t="shared" si="602"/>
        <v>#VALUE!</v>
      </c>
      <c r="BA160" s="14">
        <f>IFERROR(VLOOKUP($A160,ECFE!#REF!,23,0),0)</f>
        <v>0</v>
      </c>
      <c r="BB160" s="14">
        <f t="shared" si="603"/>
        <v>0</v>
      </c>
      <c r="BC160" s="14">
        <f>IFERROR(VLOOKUP($A160,#REF!,17,0),0)</f>
        <v>0</v>
      </c>
      <c r="BD160" s="14">
        <f t="shared" si="604"/>
        <v>0</v>
      </c>
      <c r="BE160" s="14">
        <f>IFERROR(VLOOKUP($A160,#REF!,9,0),0)</f>
        <v>0</v>
      </c>
      <c r="BF160" s="14">
        <f t="shared" si="605"/>
        <v>0</v>
      </c>
      <c r="BG160" s="14">
        <v>0</v>
      </c>
      <c r="BH160" s="14">
        <f t="shared" si="606"/>
        <v>0</v>
      </c>
      <c r="BI160" s="14">
        <f>IFERROR(VLOOKUP($A160,ConEnroll!$A$8:$S$601,15,0),0)</f>
        <v>-80</v>
      </c>
      <c r="BJ160" s="14">
        <f t="shared" si="607"/>
        <v>-2.569043031470777E-2</v>
      </c>
      <c r="BK160" s="14">
        <f t="shared" si="608"/>
        <v>-80</v>
      </c>
      <c r="BL160" s="14">
        <f t="shared" si="609"/>
        <v>-2.569043031470777E-2</v>
      </c>
      <c r="BM160" s="14" t="e">
        <f t="shared" si="610"/>
        <v>#VALUE!</v>
      </c>
      <c r="BN160" s="14" t="e">
        <f t="shared" si="611"/>
        <v>#VALUE!</v>
      </c>
      <c r="BO160" s="42"/>
      <c r="BP160" s="14">
        <f t="shared" si="560"/>
        <v>8991.0684810533076</v>
      </c>
      <c r="BQ160" s="14" t="e">
        <f t="shared" si="561"/>
        <v>#VALUE!</v>
      </c>
      <c r="BR160" s="14">
        <f t="shared" si="612"/>
        <v>78.158610019267826</v>
      </c>
      <c r="BS160" s="14" t="e">
        <f t="shared" si="562"/>
        <v>#VALUE!</v>
      </c>
      <c r="BT160" s="37" t="e">
        <f t="shared" si="563"/>
        <v>#VALUE!</v>
      </c>
      <c r="BU160" s="41"/>
      <c r="BV160" s="14" t="str">
        <f>IFERROR(VLOOKUP($A160,#REF!,27,0),"0")</f>
        <v>0</v>
      </c>
      <c r="BW160" s="14">
        <f t="shared" si="613"/>
        <v>0</v>
      </c>
      <c r="BX160" s="14" t="str">
        <f>IFERROR(VLOOKUP($A160,SpecEd22!$Z$22:$AV$606,59,0)," ")</f>
        <v xml:space="preserve"> </v>
      </c>
      <c r="BY160" s="14" t="e">
        <f t="shared" si="614"/>
        <v>#VALUE!</v>
      </c>
      <c r="BZ160" s="14">
        <f>IFERROR(VLOOKUP($A160,ECFE!#REF!,25,0),0)</f>
        <v>0</v>
      </c>
      <c r="CA160" s="14">
        <f t="shared" si="615"/>
        <v>0</v>
      </c>
      <c r="CB160" s="14">
        <f>IFERROR(VLOOKUP($A160,#REF!,17,0),0)</f>
        <v>0</v>
      </c>
      <c r="CC160" s="14">
        <f t="shared" si="616"/>
        <v>0</v>
      </c>
      <c r="CD160" s="14">
        <f>IFERROR(VLOOKUP($A160,#REF!,9,0),0)</f>
        <v>0</v>
      </c>
      <c r="CE160" s="14">
        <f t="shared" si="617"/>
        <v>0</v>
      </c>
      <c r="CF160" s="14">
        <v>0</v>
      </c>
      <c r="CG160" s="14">
        <f t="shared" si="618"/>
        <v>0</v>
      </c>
      <c r="CH160" s="14">
        <f>IFERROR(VLOOKUP($A160,ConEnroll!$A$8:$S$601,15,0),0)</f>
        <v>-80</v>
      </c>
      <c r="CI160" s="14">
        <f t="shared" si="619"/>
        <v>-2.569043031470777E-2</v>
      </c>
      <c r="CJ160" s="14">
        <f t="shared" si="620"/>
        <v>-80</v>
      </c>
      <c r="CK160" s="14">
        <f t="shared" si="621"/>
        <v>-2.569043031470777E-2</v>
      </c>
      <c r="CL160" s="14" t="e">
        <f t="shared" si="622"/>
        <v>#VALUE!</v>
      </c>
      <c r="CM160" s="14" t="e">
        <f t="shared" si="623"/>
        <v>#VALUE!</v>
      </c>
      <c r="CN160" s="42"/>
      <c r="CO160" s="14">
        <f t="shared" si="564"/>
        <v>-8839.4702151573547</v>
      </c>
      <c r="CP160" s="14" t="e">
        <f t="shared" si="565"/>
        <v>#VALUE!</v>
      </c>
      <c r="CQ160" s="14">
        <f t="shared" si="566"/>
        <v>-71.927636480411039</v>
      </c>
      <c r="CR160" s="14" t="e">
        <f t="shared" si="567"/>
        <v>#VALUE!</v>
      </c>
      <c r="CS160" s="37" t="e">
        <f t="shared" si="568"/>
        <v>#VALUE!</v>
      </c>
      <c r="CT160" s="239"/>
      <c r="CU160" s="239"/>
      <c r="CV160" s="468"/>
      <c r="CW160" s="14">
        <f>IFERROR(VLOOKUP($A160,BaseFY23!$A$7:$AK$527,6,0),0)</f>
        <v>3178.9243339999998</v>
      </c>
      <c r="CX160" s="14">
        <f>IFERROR(VLOOKUP($A160,BaseFY23!$A$7:$AN$528,28,0),0)</f>
        <v>28032445.75</v>
      </c>
      <c r="CY160" s="14">
        <f t="shared" si="624"/>
        <v>8818.2173605645821</v>
      </c>
      <c r="CZ160" s="14">
        <f>IFERROR(VLOOKUP($A160,SpecEd23!$A$21:$BB$605,23,0)," ")</f>
        <v>4612351.30202052</v>
      </c>
      <c r="DA160" s="14">
        <f t="shared" si="625"/>
        <v>1450.9157241301359</v>
      </c>
      <c r="DB160" s="14">
        <f>IFERROR(VLOOKUP($A160,ECFE!$A$16:$AB$347,7,0),0)</f>
        <v>208436.58</v>
      </c>
      <c r="DC160" s="14">
        <f t="shared" si="626"/>
        <v>65.568273447303767</v>
      </c>
      <c r="DD160" s="14">
        <v>0</v>
      </c>
      <c r="DE160" s="14">
        <f t="shared" si="627"/>
        <v>0</v>
      </c>
      <c r="DF160" s="14">
        <f>IFERROR(VLOOKUP($A160,ConEnroll!$A$7:$S$338,10,0),0)</f>
        <v>15466.08</v>
      </c>
      <c r="DG160" s="14">
        <f t="shared" si="628"/>
        <v>4.8651928687271484</v>
      </c>
      <c r="DH160" s="14">
        <f t="shared" si="569"/>
        <v>223902.65999999997</v>
      </c>
      <c r="DI160" s="14">
        <f t="shared" si="629"/>
        <v>70.433466316030902</v>
      </c>
      <c r="DJ160" s="14">
        <f t="shared" si="570"/>
        <v>32868699.71202052</v>
      </c>
      <c r="DK160" s="14">
        <f t="shared" si="630"/>
        <v>10339.566551010748</v>
      </c>
      <c r="DL160" s="42"/>
      <c r="DM160" s="14">
        <f>IFERROR(VLOOKUP($A160,HouseFY23!$A$7:$AJ$528,28,0),0)</f>
        <v>29001736.75</v>
      </c>
      <c r="DN160" s="14">
        <f t="shared" si="631"/>
        <v>9123.1289904618407</v>
      </c>
      <c r="DO160" s="14">
        <f>IFERROR(VLOOKUP($A160,Compens80percent!$A$13:$M$560,12,0),0)</f>
        <v>0</v>
      </c>
      <c r="DP160" s="14">
        <f t="shared" si="631"/>
        <v>0</v>
      </c>
      <c r="DQ160" s="14">
        <f t="shared" si="632"/>
        <v>29001736.75</v>
      </c>
      <c r="DR160" s="14">
        <f t="shared" si="633"/>
        <v>9313.3387122671811</v>
      </c>
      <c r="DS160" s="14">
        <f>IFERROR(VLOOKUP($A160,SpecEd23!$A$21:$Z$550,14,0),0)</f>
        <v>4806284.8355663586</v>
      </c>
      <c r="DT160" s="14">
        <f t="shared" si="634"/>
        <v>1511.9217479198921</v>
      </c>
      <c r="DU160" s="14">
        <f>IFERROR(VLOOKUP($A160,ECFE!$A$16:$AB$347,9,0),0)</f>
        <v>216857.41783200001</v>
      </c>
      <c r="DV160" s="14">
        <f t="shared" si="635"/>
        <v>68.217231694574835</v>
      </c>
      <c r="DW160" s="14">
        <f>IFERROR(VLOOKUP($A160,ParaFY19!$A$21:$Z$543,7,0),0)</f>
        <v>11368</v>
      </c>
      <c r="DX160" s="14">
        <f t="shared" si="636"/>
        <v>3.5760524018814221</v>
      </c>
      <c r="DY160" s="14">
        <f>IFERROR(VLOOKUP($A160,ConEnroll!$A$7:$S$341,13,0),0)</f>
        <v>19332.599999999999</v>
      </c>
      <c r="DZ160" s="14">
        <f t="shared" si="637"/>
        <v>6.0814910859089357</v>
      </c>
      <c r="EA160" s="14">
        <f t="shared" si="571"/>
        <v>247558.01783200001</v>
      </c>
      <c r="EB160" s="14">
        <f t="shared" si="638"/>
        <v>77.874775182365198</v>
      </c>
      <c r="EC160" s="14">
        <f t="shared" si="572"/>
        <v>34055579.60339836</v>
      </c>
      <c r="ED160" s="14">
        <f t="shared" si="639"/>
        <v>10712.9255135641</v>
      </c>
      <c r="EE160" s="62"/>
      <c r="EF160" s="14">
        <f t="shared" si="573"/>
        <v>304.91162989725854</v>
      </c>
      <c r="EG160" s="14">
        <f t="shared" si="574"/>
        <v>61.006023789756227</v>
      </c>
      <c r="EH160" s="14">
        <f t="shared" si="575"/>
        <v>7.4413088663342961</v>
      </c>
      <c r="EI160" s="14">
        <f t="shared" si="640"/>
        <v>373.35896255334904</v>
      </c>
      <c r="EJ160" s="37">
        <f t="shared" si="576"/>
        <v>3.6109730587966592E-2</v>
      </c>
      <c r="EK160" s="42"/>
      <c r="EL160" s="14" t="str">
        <f>IFERROR(VLOOKUP($A160,#REF!,27,0),"0")</f>
        <v>0</v>
      </c>
      <c r="EM160" s="14">
        <f t="shared" si="641"/>
        <v>0</v>
      </c>
      <c r="EN160" s="14" t="str">
        <f>IFERROR(VLOOKUP($A160,SpecEd23!#REF!,23,0)," ")</f>
        <v xml:space="preserve"> </v>
      </c>
      <c r="EO160" s="14" t="e">
        <f t="shared" si="642"/>
        <v>#VALUE!</v>
      </c>
      <c r="EP160" s="14">
        <f>IFERROR(VLOOKUP($A160,ECFE!#REF!,24,0),0)</f>
        <v>0</v>
      </c>
      <c r="EQ160" s="14">
        <f t="shared" si="643"/>
        <v>0</v>
      </c>
      <c r="ER160" s="14">
        <f>IFERROR(VLOOKUP($A160,#REF!,30,0),0)</f>
        <v>0</v>
      </c>
      <c r="ES160" s="14">
        <f t="shared" si="644"/>
        <v>0</v>
      </c>
      <c r="ET160" s="14">
        <f>IFERROR(VLOOKUP($A160,#REF!,12,0),0)</f>
        <v>0</v>
      </c>
      <c r="EU160" s="14">
        <f t="shared" si="645"/>
        <v>0</v>
      </c>
      <c r="EV160" s="14">
        <v>0</v>
      </c>
      <c r="EW160" s="14">
        <f t="shared" si="646"/>
        <v>0</v>
      </c>
      <c r="EX160" s="14">
        <f>IFERROR(VLOOKUP($A160,ConEnroll!$A$8:$S$601,16,0),0)</f>
        <v>397</v>
      </c>
      <c r="EY160" s="14">
        <f t="shared" si="647"/>
        <v>0.12488501086795607</v>
      </c>
      <c r="EZ160" s="14">
        <f t="shared" si="648"/>
        <v>397</v>
      </c>
      <c r="FA160" s="14">
        <f t="shared" si="649"/>
        <v>0.12488501086795607</v>
      </c>
      <c r="FB160" s="14" t="e">
        <f t="shared" si="650"/>
        <v>#VALUE!</v>
      </c>
      <c r="FC160" s="14" t="e">
        <f t="shared" si="651"/>
        <v>#VALUE!</v>
      </c>
      <c r="FD160" s="62"/>
      <c r="FE160" s="14">
        <f t="shared" si="577"/>
        <v>9123.1289904618407</v>
      </c>
      <c r="FF160" s="14" t="e">
        <f t="shared" si="578"/>
        <v>#VALUE!</v>
      </c>
      <c r="FG160" s="14">
        <f t="shared" si="652"/>
        <v>77.749890171497242</v>
      </c>
      <c r="FH160" s="14" t="e">
        <f t="shared" si="579"/>
        <v>#VALUE!</v>
      </c>
      <c r="FI160" s="37" t="e">
        <f t="shared" si="580"/>
        <v>#VALUE!</v>
      </c>
      <c r="FJ160" s="12"/>
      <c r="FK160" s="14" t="str">
        <f>IFERROR(VLOOKUP($A160,#REF!,27,0),"0")</f>
        <v>0</v>
      </c>
      <c r="FL160" s="14">
        <f t="shared" si="653"/>
        <v>0</v>
      </c>
      <c r="FM160" s="14" t="str">
        <f>IFERROR(VLOOKUP($A160,SpecEd23!$X$22:$Y$610,59,0)," ")</f>
        <v xml:space="preserve"> </v>
      </c>
      <c r="FN160" s="14" t="e">
        <f t="shared" si="654"/>
        <v>#VALUE!</v>
      </c>
      <c r="FO160" s="14">
        <f>IFERROR(VLOOKUP($A160,ECFE!#REF!,26,0),0)</f>
        <v>0</v>
      </c>
      <c r="FP160" s="14">
        <f t="shared" si="655"/>
        <v>0</v>
      </c>
      <c r="FQ160" s="14">
        <f>IFERROR(VLOOKUP($A160,#REF!,16,0),0)</f>
        <v>0</v>
      </c>
      <c r="FR160" s="14">
        <f t="shared" si="656"/>
        <v>0</v>
      </c>
      <c r="FS160" s="14">
        <f>IFERROR(VLOOKUP($A160,#REF!,12,0),0)</f>
        <v>0</v>
      </c>
      <c r="FT160" s="14">
        <f t="shared" si="657"/>
        <v>0</v>
      </c>
      <c r="FU160" s="14">
        <v>0</v>
      </c>
      <c r="FV160" s="14">
        <f t="shared" si="658"/>
        <v>0</v>
      </c>
      <c r="FW160" s="14">
        <f>IFERROR(VLOOKUP($A160,ConEnroll!$A$8:$S$601,16,0),0)</f>
        <v>397</v>
      </c>
      <c r="FX160" s="14">
        <f t="shared" si="659"/>
        <v>0.12488501086795607</v>
      </c>
      <c r="FY160" s="14">
        <f t="shared" si="660"/>
        <v>397</v>
      </c>
      <c r="FZ160" s="14">
        <f t="shared" si="661"/>
        <v>0.12488501086795607</v>
      </c>
      <c r="GA160" s="14" t="e">
        <f t="shared" si="662"/>
        <v>#VALUE!</v>
      </c>
      <c r="GB160" s="14" t="e">
        <f t="shared" si="663"/>
        <v>#VALUE!</v>
      </c>
      <c r="GC160" s="39"/>
      <c r="GD160" s="14">
        <f t="shared" si="581"/>
        <v>-8818.2173605645821</v>
      </c>
      <c r="GE160" s="14" t="e">
        <f t="shared" si="582"/>
        <v>#VALUE!</v>
      </c>
      <c r="GF160" s="14">
        <f t="shared" si="583"/>
        <v>-70.308581305162946</v>
      </c>
      <c r="GG160" s="14" t="e">
        <f t="shared" si="584"/>
        <v>#VALUE!</v>
      </c>
      <c r="GH160" s="37" t="e">
        <f t="shared" si="585"/>
        <v>#VALUE!</v>
      </c>
    </row>
    <row r="161" spans="1:190" ht="12.5" x14ac:dyDescent="0.25">
      <c r="A161" s="67">
        <v>480</v>
      </c>
      <c r="B161" s="35">
        <v>1</v>
      </c>
      <c r="C161" s="14">
        <v>6</v>
      </c>
      <c r="D161" s="14"/>
      <c r="E161" s="14"/>
      <c r="F161" s="35" t="s">
        <v>2512</v>
      </c>
      <c r="G161" s="41"/>
      <c r="H161" s="14">
        <f>IFERROR(VLOOKUP($A161,BaseFY22!$A$7:$AK$528,6,0),0)</f>
        <v>631.4</v>
      </c>
      <c r="I161" s="14">
        <f>IFERROR(VLOOKUP($A161,BaseFY22!$A$7:$AK$528,28,0),0)</f>
        <v>6676648</v>
      </c>
      <c r="J161" s="14">
        <f t="shared" si="586"/>
        <v>10574.355400696864</v>
      </c>
      <c r="K161" s="14">
        <f>IFERROR(VLOOKUP($A161,SpecEd22!$A$21:$BB$605,24,0)," ")</f>
        <v>2271810.1947422884</v>
      </c>
      <c r="L161" s="14">
        <f t="shared" si="587"/>
        <v>3598.0522564812932</v>
      </c>
      <c r="M161" s="14">
        <f>IFERROR(VLOOKUP($A161,ECFE!$A$16:$AB$347,7,0),0)</f>
        <v>56640.375</v>
      </c>
      <c r="N161" s="14">
        <f t="shared" si="554"/>
        <v>89.706010452961678</v>
      </c>
      <c r="O161" s="14">
        <v>0</v>
      </c>
      <c r="P161" s="14">
        <f t="shared" si="554"/>
        <v>0</v>
      </c>
      <c r="Q161" s="14">
        <f>IFERROR(VLOOKUP($A161,ConEnroll!$A$7:$S$337,10,0),0)</f>
        <v>3250.5</v>
      </c>
      <c r="R161" s="14">
        <f t="shared" si="588"/>
        <v>5.1480836236933802</v>
      </c>
      <c r="S161" s="14">
        <f t="shared" si="555"/>
        <v>59890.875</v>
      </c>
      <c r="T161" s="14">
        <f t="shared" si="589"/>
        <v>94.854094076655059</v>
      </c>
      <c r="U161" s="14">
        <f t="shared" si="556"/>
        <v>9008349.0697422884</v>
      </c>
      <c r="V161" s="14">
        <f t="shared" si="590"/>
        <v>14267.261751254813</v>
      </c>
      <c r="W161" s="42"/>
      <c r="X161" s="14">
        <f>IFERROR(VLOOKUP($A161,HouseFY22!$A$6:$AJ$528,28,0),0)</f>
        <v>6791994</v>
      </c>
      <c r="Y161" s="14">
        <f t="shared" si="591"/>
        <v>10757.038327526132</v>
      </c>
      <c r="Z161" s="14">
        <f>IFERROR(VLOOKUP($A161,Compens80percent!$A$13:$M$560,12,0),0)</f>
        <v>38664</v>
      </c>
      <c r="AA161" s="14">
        <f t="shared" si="591"/>
        <v>61.235350015837824</v>
      </c>
      <c r="AB161" s="14">
        <f t="shared" si="592"/>
        <v>6830658</v>
      </c>
      <c r="AC161" s="14">
        <f t="shared" si="591"/>
        <v>10818.273677541971</v>
      </c>
      <c r="AD161" s="14">
        <f>IFERROR(VLOOKUP(A161,SpecEd22!$A$21:$Z$550,14,0),0)</f>
        <v>2309209.2271838179</v>
      </c>
      <c r="AE161" s="14">
        <f t="shared" si="593"/>
        <v>3657.2841735568863</v>
      </c>
      <c r="AF161" s="14">
        <f>IFERROR(VLOOKUP($A161,ECFE!$A$16:$AB$348,8,0),0)</f>
        <v>57773.182500000003</v>
      </c>
      <c r="AG161" s="14">
        <f t="shared" si="594"/>
        <v>91.500130662020908</v>
      </c>
      <c r="AH161" s="14">
        <f>IFERROR(VLOOKUP(A161,ParaFY19!$A$21:$Z$543,7,0),0)</f>
        <v>9016</v>
      </c>
      <c r="AI161" s="14">
        <f t="shared" si="595"/>
        <v>14.279379157427938</v>
      </c>
      <c r="AJ161" s="14">
        <f>IFERROR(VLOOKUP(A161,ConEnroll!$A$7:$S$341,13,0),0)</f>
        <v>4063.125</v>
      </c>
      <c r="AK161" s="14">
        <f t="shared" si="596"/>
        <v>6.4351045296167246</v>
      </c>
      <c r="AL161" s="14">
        <f t="shared" si="551"/>
        <v>70852.307499999995</v>
      </c>
      <c r="AM161" s="14">
        <f t="shared" si="597"/>
        <v>112.21461434906557</v>
      </c>
      <c r="AN161" s="14">
        <f t="shared" si="598"/>
        <v>9210719.534683818</v>
      </c>
      <c r="AO161" s="14">
        <f t="shared" si="599"/>
        <v>14587.772465447923</v>
      </c>
      <c r="AP161" s="62"/>
      <c r="AQ161" s="14">
        <f t="shared" si="552"/>
        <v>243.91827684510645</v>
      </c>
      <c r="AR161" s="14">
        <f t="shared" si="557"/>
        <v>59.231917075593174</v>
      </c>
      <c r="AS161" s="14">
        <f t="shared" si="558"/>
        <v>17.360520272410511</v>
      </c>
      <c r="AT161" s="14">
        <f t="shared" si="600"/>
        <v>320.51071419311012</v>
      </c>
      <c r="AU161" s="37">
        <f t="shared" si="559"/>
        <v>2.246476722591292E-2</v>
      </c>
      <c r="AV161" s="42"/>
      <c r="AW161" s="14" t="str">
        <f>IFERROR(VLOOKUP($A161,#REF!,27,0),"0")</f>
        <v>0</v>
      </c>
      <c r="AX161" s="14">
        <f t="shared" si="601"/>
        <v>0</v>
      </c>
      <c r="AY161" s="14" t="str">
        <f>IFERROR(VLOOKUP($A161,SpecEd22!#REF!,23,0)," ")</f>
        <v xml:space="preserve"> </v>
      </c>
      <c r="AZ161" s="14" t="e">
        <f t="shared" si="602"/>
        <v>#VALUE!</v>
      </c>
      <c r="BA161" s="14">
        <f>IFERROR(VLOOKUP($A161,ECFE!#REF!,23,0),0)</f>
        <v>0</v>
      </c>
      <c r="BB161" s="14">
        <f t="shared" si="603"/>
        <v>0</v>
      </c>
      <c r="BC161" s="14">
        <f>IFERROR(VLOOKUP($A161,#REF!,17,0),0)</f>
        <v>0</v>
      </c>
      <c r="BD161" s="14">
        <f t="shared" si="604"/>
        <v>0</v>
      </c>
      <c r="BE161" s="14">
        <f>IFERROR(VLOOKUP($A161,#REF!,9,0),0)</f>
        <v>0</v>
      </c>
      <c r="BF161" s="14">
        <f t="shared" si="605"/>
        <v>0</v>
      </c>
      <c r="BG161" s="14">
        <v>0</v>
      </c>
      <c r="BH161" s="14">
        <f t="shared" si="606"/>
        <v>0</v>
      </c>
      <c r="BI161" s="14">
        <f>IFERROR(VLOOKUP($A161,ConEnroll!$A$8:$S$601,15,0),0)</f>
        <v>-82</v>
      </c>
      <c r="BJ161" s="14">
        <f t="shared" si="607"/>
        <v>-0.12987012987012989</v>
      </c>
      <c r="BK161" s="14">
        <f t="shared" si="608"/>
        <v>-82</v>
      </c>
      <c r="BL161" s="14">
        <f t="shared" si="609"/>
        <v>-0.12987012987012989</v>
      </c>
      <c r="BM161" s="14" t="e">
        <f t="shared" si="610"/>
        <v>#VALUE!</v>
      </c>
      <c r="BN161" s="14" t="e">
        <f t="shared" si="611"/>
        <v>#VALUE!</v>
      </c>
      <c r="BO161" s="42"/>
      <c r="BP161" s="14">
        <f t="shared" si="560"/>
        <v>10757.038327526132</v>
      </c>
      <c r="BQ161" s="14" t="e">
        <f t="shared" si="561"/>
        <v>#VALUE!</v>
      </c>
      <c r="BR161" s="14">
        <f t="shared" si="612"/>
        <v>112.3444844789357</v>
      </c>
      <c r="BS161" s="14" t="e">
        <f t="shared" si="562"/>
        <v>#VALUE!</v>
      </c>
      <c r="BT161" s="37" t="e">
        <f t="shared" si="563"/>
        <v>#VALUE!</v>
      </c>
      <c r="BU161" s="41"/>
      <c r="BV161" s="14" t="str">
        <f>IFERROR(VLOOKUP($A161,#REF!,27,0),"0")</f>
        <v>0</v>
      </c>
      <c r="BW161" s="14">
        <f t="shared" si="613"/>
        <v>0</v>
      </c>
      <c r="BX161" s="14" t="str">
        <f>IFERROR(VLOOKUP($A161,SpecEd22!$Z$22:$AV$606,59,0)," ")</f>
        <v xml:space="preserve"> </v>
      </c>
      <c r="BY161" s="14" t="e">
        <f t="shared" si="614"/>
        <v>#VALUE!</v>
      </c>
      <c r="BZ161" s="14">
        <f>IFERROR(VLOOKUP($A161,ECFE!#REF!,25,0),0)</f>
        <v>0</v>
      </c>
      <c r="CA161" s="14">
        <f t="shared" si="615"/>
        <v>0</v>
      </c>
      <c r="CB161" s="14">
        <f>IFERROR(VLOOKUP($A161,#REF!,17,0),0)</f>
        <v>0</v>
      </c>
      <c r="CC161" s="14">
        <f t="shared" si="616"/>
        <v>0</v>
      </c>
      <c r="CD161" s="14">
        <f>IFERROR(VLOOKUP($A161,#REF!,9,0),0)</f>
        <v>0</v>
      </c>
      <c r="CE161" s="14">
        <f t="shared" si="617"/>
        <v>0</v>
      </c>
      <c r="CF161" s="14">
        <v>0</v>
      </c>
      <c r="CG161" s="14">
        <f t="shared" si="618"/>
        <v>0</v>
      </c>
      <c r="CH161" s="14">
        <f>IFERROR(VLOOKUP($A161,ConEnroll!$A$8:$S$601,15,0),0)</f>
        <v>-82</v>
      </c>
      <c r="CI161" s="14">
        <f t="shared" si="619"/>
        <v>-0.12987012987012989</v>
      </c>
      <c r="CJ161" s="14">
        <f t="shared" si="620"/>
        <v>-82</v>
      </c>
      <c r="CK161" s="14">
        <f t="shared" si="621"/>
        <v>-0.12987012987012989</v>
      </c>
      <c r="CL161" s="14" t="e">
        <f t="shared" si="622"/>
        <v>#VALUE!</v>
      </c>
      <c r="CM161" s="14" t="e">
        <f t="shared" si="623"/>
        <v>#VALUE!</v>
      </c>
      <c r="CN161" s="42"/>
      <c r="CO161" s="14">
        <f t="shared" si="564"/>
        <v>-10574.355400696864</v>
      </c>
      <c r="CP161" s="14" t="e">
        <f t="shared" si="565"/>
        <v>#VALUE!</v>
      </c>
      <c r="CQ161" s="14">
        <f t="shared" si="566"/>
        <v>-94.983964206525187</v>
      </c>
      <c r="CR161" s="14" t="e">
        <f t="shared" si="567"/>
        <v>#VALUE!</v>
      </c>
      <c r="CS161" s="37" t="e">
        <f t="shared" si="568"/>
        <v>#VALUE!</v>
      </c>
      <c r="CT161" s="239"/>
      <c r="CU161" s="239"/>
      <c r="CV161" s="468"/>
      <c r="CW161" s="14">
        <f>IFERROR(VLOOKUP($A161,BaseFY23!$A$7:$AK$527,6,0),0)</f>
        <v>636.4</v>
      </c>
      <c r="CX161" s="14">
        <f>IFERROR(VLOOKUP($A161,BaseFY23!$A$7:$AN$528,28,0),0)</f>
        <v>6709943.5</v>
      </c>
      <c r="CY161" s="14">
        <f t="shared" si="624"/>
        <v>10543.594437460717</v>
      </c>
      <c r="CZ161" s="14">
        <f>IFERROR(VLOOKUP($A161,SpecEd23!$A$21:$BB$605,23,0)," ")</f>
        <v>2475826.7515929164</v>
      </c>
      <c r="DA161" s="14">
        <f t="shared" si="625"/>
        <v>3890.3625889266445</v>
      </c>
      <c r="DB161" s="14">
        <f>IFERROR(VLOOKUP($A161,ECFE!$A$16:$AB$347,7,0),0)</f>
        <v>56640.375</v>
      </c>
      <c r="DC161" s="14">
        <f t="shared" si="626"/>
        <v>89.001217787555007</v>
      </c>
      <c r="DD161" s="14">
        <v>0</v>
      </c>
      <c r="DE161" s="14">
        <f t="shared" si="627"/>
        <v>0</v>
      </c>
      <c r="DF161" s="14">
        <f>IFERROR(VLOOKUP($A161,ConEnroll!$A$7:$S$338,10,0),0)</f>
        <v>3250.5</v>
      </c>
      <c r="DG161" s="14">
        <f t="shared" si="628"/>
        <v>5.1076367064739161</v>
      </c>
      <c r="DH161" s="14">
        <f t="shared" si="569"/>
        <v>59890.875</v>
      </c>
      <c r="DI161" s="14">
        <f t="shared" si="629"/>
        <v>94.108854494028918</v>
      </c>
      <c r="DJ161" s="14">
        <f t="shared" si="570"/>
        <v>9245661.1265929155</v>
      </c>
      <c r="DK161" s="14">
        <f t="shared" si="630"/>
        <v>14528.06588088139</v>
      </c>
      <c r="DL161" s="42"/>
      <c r="DM161" s="14">
        <f>IFERROR(VLOOKUP($A161,HouseFY23!$A$7:$AJ$528,28,0),0)</f>
        <v>6944011.5</v>
      </c>
      <c r="DN161" s="14">
        <f t="shared" si="631"/>
        <v>10911.39456316782</v>
      </c>
      <c r="DO161" s="14">
        <f>IFERROR(VLOOKUP($A161,Compens80percent!$A$13:$M$560,12,0),0)</f>
        <v>38664</v>
      </c>
      <c r="DP161" s="14">
        <f t="shared" si="631"/>
        <v>60.754242614707735</v>
      </c>
      <c r="DQ161" s="14">
        <f t="shared" si="632"/>
        <v>6982675.5</v>
      </c>
      <c r="DR161" s="14">
        <f t="shared" si="633"/>
        <v>11059.03626860944</v>
      </c>
      <c r="DS161" s="14">
        <f>IFERROR(VLOOKUP($A161,SpecEd23!$A$21:$Z$550,14,0),0)</f>
        <v>2550643.8388758437</v>
      </c>
      <c r="DT161" s="14">
        <f t="shared" si="634"/>
        <v>4007.9255796289185</v>
      </c>
      <c r="DU161" s="14">
        <f>IFERROR(VLOOKUP($A161,ECFE!$A$16:$AB$347,9,0),0)</f>
        <v>58928.64615</v>
      </c>
      <c r="DV161" s="14">
        <f t="shared" si="635"/>
        <v>92.596866986172216</v>
      </c>
      <c r="DW161" s="14">
        <f>IFERROR(VLOOKUP($A161,ParaFY19!$A$21:$Z$543,7,0),0)</f>
        <v>9016</v>
      </c>
      <c r="DX161" s="14">
        <f t="shared" si="636"/>
        <v>14.167190446260214</v>
      </c>
      <c r="DY161" s="14">
        <f>IFERROR(VLOOKUP($A161,ConEnroll!$A$7:$S$341,13,0),0)</f>
        <v>4063.125</v>
      </c>
      <c r="DZ161" s="14">
        <f t="shared" si="637"/>
        <v>6.3845458830923949</v>
      </c>
      <c r="EA161" s="14">
        <f t="shared" si="571"/>
        <v>72007.77115</v>
      </c>
      <c r="EB161" s="14">
        <f t="shared" si="638"/>
        <v>113.14860331552484</v>
      </c>
      <c r="EC161" s="14">
        <f t="shared" si="572"/>
        <v>9566663.1100258436</v>
      </c>
      <c r="ED161" s="14">
        <f t="shared" si="639"/>
        <v>15032.468746112263</v>
      </c>
      <c r="EE161" s="62"/>
      <c r="EF161" s="14">
        <f t="shared" si="573"/>
        <v>367.80012570710278</v>
      </c>
      <c r="EG161" s="14">
        <f t="shared" si="574"/>
        <v>117.56299070227396</v>
      </c>
      <c r="EH161" s="14">
        <f t="shared" si="575"/>
        <v>19.03974882149592</v>
      </c>
      <c r="EI161" s="14">
        <f t="shared" si="640"/>
        <v>504.40286523087264</v>
      </c>
      <c r="EJ161" s="37">
        <f t="shared" si="576"/>
        <v>3.4719202773898179E-2</v>
      </c>
      <c r="EK161" s="42"/>
      <c r="EL161" s="14" t="str">
        <f>IFERROR(VLOOKUP($A161,#REF!,27,0),"0")</f>
        <v>0</v>
      </c>
      <c r="EM161" s="14">
        <f t="shared" si="641"/>
        <v>0</v>
      </c>
      <c r="EN161" s="14" t="str">
        <f>IFERROR(VLOOKUP($A161,SpecEd23!#REF!,23,0)," ")</f>
        <v xml:space="preserve"> </v>
      </c>
      <c r="EO161" s="14" t="e">
        <f t="shared" si="642"/>
        <v>#VALUE!</v>
      </c>
      <c r="EP161" s="14">
        <f>IFERROR(VLOOKUP($A161,ECFE!#REF!,24,0),0)</f>
        <v>0</v>
      </c>
      <c r="EQ161" s="14">
        <f t="shared" si="643"/>
        <v>0</v>
      </c>
      <c r="ER161" s="14">
        <f>IFERROR(VLOOKUP($A161,#REF!,30,0),0)</f>
        <v>0</v>
      </c>
      <c r="ES161" s="14">
        <f t="shared" si="644"/>
        <v>0</v>
      </c>
      <c r="ET161" s="14">
        <f>IFERROR(VLOOKUP($A161,#REF!,12,0),0)</f>
        <v>0</v>
      </c>
      <c r="EU161" s="14">
        <f t="shared" si="645"/>
        <v>0</v>
      </c>
      <c r="EV161" s="14">
        <v>0</v>
      </c>
      <c r="EW161" s="14">
        <f t="shared" si="646"/>
        <v>0</v>
      </c>
      <c r="EX161" s="14">
        <f>IFERROR(VLOOKUP($A161,ConEnroll!$A$8:$S$601,16,0),0)</f>
        <v>398</v>
      </c>
      <c r="EY161" s="14">
        <f t="shared" si="647"/>
        <v>0.62539283469516027</v>
      </c>
      <c r="EZ161" s="14">
        <f t="shared" si="648"/>
        <v>398</v>
      </c>
      <c r="FA161" s="14">
        <f t="shared" si="649"/>
        <v>0.62539283469516027</v>
      </c>
      <c r="FB161" s="14" t="e">
        <f t="shared" si="650"/>
        <v>#VALUE!</v>
      </c>
      <c r="FC161" s="14" t="e">
        <f t="shared" si="651"/>
        <v>#VALUE!</v>
      </c>
      <c r="FD161" s="62"/>
      <c r="FE161" s="14">
        <f t="shared" si="577"/>
        <v>10911.39456316782</v>
      </c>
      <c r="FF161" s="14" t="e">
        <f t="shared" si="578"/>
        <v>#VALUE!</v>
      </c>
      <c r="FG161" s="14">
        <f t="shared" si="652"/>
        <v>112.52321048082968</v>
      </c>
      <c r="FH161" s="14" t="e">
        <f t="shared" si="579"/>
        <v>#VALUE!</v>
      </c>
      <c r="FI161" s="37" t="e">
        <f t="shared" si="580"/>
        <v>#VALUE!</v>
      </c>
      <c r="FJ161" s="12"/>
      <c r="FK161" s="14" t="str">
        <f>IFERROR(VLOOKUP($A161,#REF!,27,0),"0")</f>
        <v>0</v>
      </c>
      <c r="FL161" s="14">
        <f t="shared" si="653"/>
        <v>0</v>
      </c>
      <c r="FM161" s="14" t="str">
        <f>IFERROR(VLOOKUP($A161,SpecEd23!$X$22:$Y$610,59,0)," ")</f>
        <v xml:space="preserve"> </v>
      </c>
      <c r="FN161" s="14" t="e">
        <f t="shared" si="654"/>
        <v>#VALUE!</v>
      </c>
      <c r="FO161" s="14">
        <f>IFERROR(VLOOKUP($A161,ECFE!#REF!,26,0),0)</f>
        <v>0</v>
      </c>
      <c r="FP161" s="14">
        <f t="shared" si="655"/>
        <v>0</v>
      </c>
      <c r="FQ161" s="14">
        <f>IFERROR(VLOOKUP($A161,#REF!,16,0),0)</f>
        <v>0</v>
      </c>
      <c r="FR161" s="14">
        <f t="shared" si="656"/>
        <v>0</v>
      </c>
      <c r="FS161" s="14">
        <f>IFERROR(VLOOKUP($A161,#REF!,12,0),0)</f>
        <v>0</v>
      </c>
      <c r="FT161" s="14">
        <f t="shared" si="657"/>
        <v>0</v>
      </c>
      <c r="FU161" s="14">
        <v>0</v>
      </c>
      <c r="FV161" s="14">
        <f t="shared" si="658"/>
        <v>0</v>
      </c>
      <c r="FW161" s="14">
        <f>IFERROR(VLOOKUP($A161,ConEnroll!$A$8:$S$601,16,0),0)</f>
        <v>398</v>
      </c>
      <c r="FX161" s="14">
        <f t="shared" si="659"/>
        <v>0.62539283469516027</v>
      </c>
      <c r="FY161" s="14">
        <f t="shared" si="660"/>
        <v>398</v>
      </c>
      <c r="FZ161" s="14">
        <f t="shared" si="661"/>
        <v>0.62539283469516027</v>
      </c>
      <c r="GA161" s="14" t="e">
        <f t="shared" si="662"/>
        <v>#VALUE!</v>
      </c>
      <c r="GB161" s="14" t="e">
        <f t="shared" si="663"/>
        <v>#VALUE!</v>
      </c>
      <c r="GC161" s="39"/>
      <c r="GD161" s="14">
        <f t="shared" si="581"/>
        <v>-10543.594437460717</v>
      </c>
      <c r="GE161" s="14" t="e">
        <f t="shared" si="582"/>
        <v>#VALUE!</v>
      </c>
      <c r="GF161" s="14">
        <f t="shared" si="583"/>
        <v>-93.483461659333756</v>
      </c>
      <c r="GG161" s="14" t="e">
        <f t="shared" si="584"/>
        <v>#VALUE!</v>
      </c>
      <c r="GH161" s="37" t="e">
        <f t="shared" si="585"/>
        <v>#VALUE!</v>
      </c>
    </row>
    <row r="162" spans="1:190" ht="12.5" x14ac:dyDescent="0.25">
      <c r="A162" s="67">
        <v>482</v>
      </c>
      <c r="B162" s="35">
        <v>1</v>
      </c>
      <c r="C162" s="14">
        <v>4</v>
      </c>
      <c r="D162" s="14"/>
      <c r="E162" s="14"/>
      <c r="F162" s="35" t="s">
        <v>2513</v>
      </c>
      <c r="G162" s="41"/>
      <c r="H162" s="14">
        <f>IFERROR(VLOOKUP($A162,BaseFY22!$A$7:$AK$528,6,0),0)</f>
        <v>2286</v>
      </c>
      <c r="I162" s="14">
        <f>IFERROR(VLOOKUP($A162,BaseFY22!$A$7:$AK$528,28,0),0)</f>
        <v>21659883.25</v>
      </c>
      <c r="J162" s="14">
        <f t="shared" si="586"/>
        <v>9475.0145450568671</v>
      </c>
      <c r="K162" s="14">
        <f>IFERROR(VLOOKUP($A162,SpecEd22!$A$21:$BB$605,24,0)," ")</f>
        <v>3143782.8960233303</v>
      </c>
      <c r="L162" s="14">
        <f t="shared" si="587"/>
        <v>1375.233112871098</v>
      </c>
      <c r="M162" s="14">
        <f>IFERROR(VLOOKUP($A162,ECFE!$A$16:$AB$347,7,0),0)</f>
        <v>165389.89499999999</v>
      </c>
      <c r="N162" s="14">
        <f t="shared" si="554"/>
        <v>72.349035433070867</v>
      </c>
      <c r="O162" s="14">
        <v>0</v>
      </c>
      <c r="P162" s="14">
        <f t="shared" si="554"/>
        <v>0</v>
      </c>
      <c r="Q162" s="14">
        <f>IFERROR(VLOOKUP($A162,ConEnroll!$A$7:$S$337,10,0),0)</f>
        <v>21967.08</v>
      </c>
      <c r="R162" s="14">
        <f t="shared" si="588"/>
        <v>9.6093963254593184</v>
      </c>
      <c r="S162" s="14">
        <f t="shared" si="555"/>
        <v>187356.97499999998</v>
      </c>
      <c r="T162" s="14">
        <f t="shared" si="589"/>
        <v>81.958431758530168</v>
      </c>
      <c r="U162" s="14">
        <f t="shared" si="556"/>
        <v>24991023.121023331</v>
      </c>
      <c r="V162" s="14">
        <f t="shared" si="590"/>
        <v>10932.206089686497</v>
      </c>
      <c r="W162" s="42"/>
      <c r="X162" s="14">
        <f>IFERROR(VLOOKUP($A162,HouseFY22!$A$6:$AJ$528,28,0),0)</f>
        <v>22025078.25</v>
      </c>
      <c r="Y162" s="14">
        <f t="shared" si="591"/>
        <v>9634.7673884514443</v>
      </c>
      <c r="Z162" s="14">
        <f>IFERROR(VLOOKUP($A162,Compens80percent!$A$13:$M$560,12,0),0)</f>
        <v>0</v>
      </c>
      <c r="AA162" s="14">
        <f t="shared" si="591"/>
        <v>0</v>
      </c>
      <c r="AB162" s="14">
        <f t="shared" si="592"/>
        <v>22025078.25</v>
      </c>
      <c r="AC162" s="14">
        <f t="shared" si="591"/>
        <v>9634.7673884514443</v>
      </c>
      <c r="AD162" s="14">
        <f>IFERROR(VLOOKUP(A162,SpecEd22!$A$21:$Z$550,14,0),0)</f>
        <v>3204928.0496191476</v>
      </c>
      <c r="AE162" s="14">
        <f t="shared" si="593"/>
        <v>1401.9807741116131</v>
      </c>
      <c r="AF162" s="14">
        <f>IFERROR(VLOOKUP($A162,ECFE!$A$16:$AB$348,8,0),0)</f>
        <v>168697.69290000002</v>
      </c>
      <c r="AG162" s="14">
        <f t="shared" si="594"/>
        <v>73.796016141732295</v>
      </c>
      <c r="AH162" s="14">
        <f>IFERROR(VLOOKUP(A162,ParaFY19!$A$21:$Z$543,7,0),0)</f>
        <v>11956</v>
      </c>
      <c r="AI162" s="14">
        <f t="shared" si="595"/>
        <v>5.2300962379702538</v>
      </c>
      <c r="AJ162" s="14">
        <f>IFERROR(VLOOKUP(A162,ConEnroll!$A$7:$S$341,13,0),0)</f>
        <v>27458.850000000002</v>
      </c>
      <c r="AK162" s="14">
        <f t="shared" si="596"/>
        <v>12.011745406824147</v>
      </c>
      <c r="AL162" s="14">
        <f t="shared" si="551"/>
        <v>208112.54290000003</v>
      </c>
      <c r="AM162" s="14">
        <f t="shared" si="597"/>
        <v>91.0378577865267</v>
      </c>
      <c r="AN162" s="14">
        <f t="shared" si="598"/>
        <v>25438118.842519145</v>
      </c>
      <c r="AO162" s="14">
        <f t="shared" si="599"/>
        <v>11127.786020349582</v>
      </c>
      <c r="AP162" s="62"/>
      <c r="AQ162" s="14">
        <f t="shared" si="552"/>
        <v>159.75284339457721</v>
      </c>
      <c r="AR162" s="14">
        <f t="shared" si="557"/>
        <v>26.747661240515072</v>
      </c>
      <c r="AS162" s="14">
        <f t="shared" si="558"/>
        <v>9.0794260279965329</v>
      </c>
      <c r="AT162" s="14">
        <f t="shared" si="600"/>
        <v>195.57993066308882</v>
      </c>
      <c r="AU162" s="37">
        <f t="shared" si="559"/>
        <v>1.7890252805204614E-2</v>
      </c>
      <c r="AV162" s="42"/>
      <c r="AW162" s="14" t="str">
        <f>IFERROR(VLOOKUP($A162,#REF!,27,0),"0")</f>
        <v>0</v>
      </c>
      <c r="AX162" s="14">
        <f t="shared" si="601"/>
        <v>0</v>
      </c>
      <c r="AY162" s="14" t="str">
        <f>IFERROR(VLOOKUP($A162,SpecEd22!#REF!,23,0)," ")</f>
        <v xml:space="preserve"> </v>
      </c>
      <c r="AZ162" s="14" t="e">
        <f t="shared" si="602"/>
        <v>#VALUE!</v>
      </c>
      <c r="BA162" s="14">
        <f>IFERROR(VLOOKUP($A162,ECFE!#REF!,23,0),0)</f>
        <v>0</v>
      </c>
      <c r="BB162" s="14">
        <f t="shared" si="603"/>
        <v>0</v>
      </c>
      <c r="BC162" s="14">
        <f>IFERROR(VLOOKUP($A162,#REF!,17,0),0)</f>
        <v>0</v>
      </c>
      <c r="BD162" s="14">
        <f t="shared" si="604"/>
        <v>0</v>
      </c>
      <c r="BE162" s="14">
        <f>IFERROR(VLOOKUP($A162,#REF!,9,0),0)</f>
        <v>0</v>
      </c>
      <c r="BF162" s="14">
        <f t="shared" si="605"/>
        <v>0</v>
      </c>
      <c r="BG162" s="14">
        <v>0</v>
      </c>
      <c r="BH162" s="14">
        <f t="shared" si="606"/>
        <v>0</v>
      </c>
      <c r="BI162" s="14">
        <f>IFERROR(VLOOKUP($A162,ConEnroll!$A$8:$S$601,15,0),0)</f>
        <v>-80</v>
      </c>
      <c r="BJ162" s="14">
        <f t="shared" si="607"/>
        <v>-3.4995625546806651E-2</v>
      </c>
      <c r="BK162" s="14">
        <f t="shared" si="608"/>
        <v>-80</v>
      </c>
      <c r="BL162" s="14">
        <f t="shared" si="609"/>
        <v>-3.4995625546806651E-2</v>
      </c>
      <c r="BM162" s="14" t="e">
        <f t="shared" si="610"/>
        <v>#VALUE!</v>
      </c>
      <c r="BN162" s="14" t="e">
        <f t="shared" si="611"/>
        <v>#VALUE!</v>
      </c>
      <c r="BO162" s="42"/>
      <c r="BP162" s="14">
        <f t="shared" si="560"/>
        <v>9634.7673884514443</v>
      </c>
      <c r="BQ162" s="14" t="e">
        <f t="shared" si="561"/>
        <v>#VALUE!</v>
      </c>
      <c r="BR162" s="14">
        <f t="shared" si="612"/>
        <v>91.072853412073513</v>
      </c>
      <c r="BS162" s="14" t="e">
        <f t="shared" si="562"/>
        <v>#VALUE!</v>
      </c>
      <c r="BT162" s="37" t="e">
        <f t="shared" si="563"/>
        <v>#VALUE!</v>
      </c>
      <c r="BU162" s="41"/>
      <c r="BV162" s="14" t="str">
        <f>IFERROR(VLOOKUP($A162,#REF!,27,0),"0")</f>
        <v>0</v>
      </c>
      <c r="BW162" s="14">
        <f t="shared" si="613"/>
        <v>0</v>
      </c>
      <c r="BX162" s="14" t="str">
        <f>IFERROR(VLOOKUP($A162,SpecEd22!$Z$22:$AV$606,59,0)," ")</f>
        <v xml:space="preserve"> </v>
      </c>
      <c r="BY162" s="14" t="e">
        <f t="shared" si="614"/>
        <v>#VALUE!</v>
      </c>
      <c r="BZ162" s="14">
        <f>IFERROR(VLOOKUP($A162,ECFE!#REF!,25,0),0)</f>
        <v>0</v>
      </c>
      <c r="CA162" s="14">
        <f t="shared" si="615"/>
        <v>0</v>
      </c>
      <c r="CB162" s="14">
        <f>IFERROR(VLOOKUP($A162,#REF!,17,0),0)</f>
        <v>0</v>
      </c>
      <c r="CC162" s="14">
        <f t="shared" si="616"/>
        <v>0</v>
      </c>
      <c r="CD162" s="14">
        <f>IFERROR(VLOOKUP($A162,#REF!,9,0),0)</f>
        <v>0</v>
      </c>
      <c r="CE162" s="14">
        <f t="shared" si="617"/>
        <v>0</v>
      </c>
      <c r="CF162" s="14">
        <v>0</v>
      </c>
      <c r="CG162" s="14">
        <f t="shared" si="618"/>
        <v>0</v>
      </c>
      <c r="CH162" s="14">
        <f>IFERROR(VLOOKUP($A162,ConEnroll!$A$8:$S$601,15,0),0)</f>
        <v>-80</v>
      </c>
      <c r="CI162" s="14">
        <f t="shared" si="619"/>
        <v>-3.4995625546806651E-2</v>
      </c>
      <c r="CJ162" s="14">
        <f t="shared" si="620"/>
        <v>-80</v>
      </c>
      <c r="CK162" s="14">
        <f t="shared" si="621"/>
        <v>-3.4995625546806651E-2</v>
      </c>
      <c r="CL162" s="14" t="e">
        <f t="shared" si="622"/>
        <v>#VALUE!</v>
      </c>
      <c r="CM162" s="14" t="e">
        <f t="shared" si="623"/>
        <v>#VALUE!</v>
      </c>
      <c r="CN162" s="42"/>
      <c r="CO162" s="14">
        <f t="shared" si="564"/>
        <v>-9475.0145450568671</v>
      </c>
      <c r="CP162" s="14" t="e">
        <f t="shared" si="565"/>
        <v>#VALUE!</v>
      </c>
      <c r="CQ162" s="14">
        <f t="shared" si="566"/>
        <v>-81.993427384076981</v>
      </c>
      <c r="CR162" s="14" t="e">
        <f t="shared" si="567"/>
        <v>#VALUE!</v>
      </c>
      <c r="CS162" s="37" t="e">
        <f t="shared" si="568"/>
        <v>#VALUE!</v>
      </c>
      <c r="CT162" s="239"/>
      <c r="CU162" s="239"/>
      <c r="CV162" s="468"/>
      <c r="CW162" s="14">
        <f>IFERROR(VLOOKUP($A162,BaseFY23!$A$7:$AK$527,6,0),0)</f>
        <v>2263</v>
      </c>
      <c r="CX162" s="14">
        <f>IFERROR(VLOOKUP($A162,BaseFY23!$A$7:$AN$528,28,0),0)</f>
        <v>21495185.38377</v>
      </c>
      <c r="CY162" s="14">
        <f t="shared" si="624"/>
        <v>9498.535299942554</v>
      </c>
      <c r="CZ162" s="14">
        <f>IFERROR(VLOOKUP($A162,SpecEd23!$A$21:$BB$605,23,0)," ")</f>
        <v>3319131.0245763506</v>
      </c>
      <c r="DA162" s="14">
        <f t="shared" si="625"/>
        <v>1466.6951058667037</v>
      </c>
      <c r="DB162" s="14">
        <f>IFERROR(VLOOKUP($A162,ECFE!$A$16:$AB$347,7,0),0)</f>
        <v>165389.89499999999</v>
      </c>
      <c r="DC162" s="14">
        <f t="shared" si="626"/>
        <v>73.084354838709672</v>
      </c>
      <c r="DD162" s="14">
        <v>0</v>
      </c>
      <c r="DE162" s="14">
        <f t="shared" si="627"/>
        <v>0</v>
      </c>
      <c r="DF162" s="14">
        <f>IFERROR(VLOOKUP($A162,ConEnroll!$A$7:$S$338,10,0),0)</f>
        <v>21967.08</v>
      </c>
      <c r="DG162" s="14">
        <f t="shared" si="628"/>
        <v>9.7070614228899696</v>
      </c>
      <c r="DH162" s="14">
        <f t="shared" si="569"/>
        <v>187356.97499999998</v>
      </c>
      <c r="DI162" s="14">
        <f t="shared" si="629"/>
        <v>82.791416261599636</v>
      </c>
      <c r="DJ162" s="14">
        <f t="shared" si="570"/>
        <v>25001673.383346353</v>
      </c>
      <c r="DK162" s="14">
        <f t="shared" si="630"/>
        <v>11048.021822070859</v>
      </c>
      <c r="DL162" s="42"/>
      <c r="DM162" s="14">
        <f>IFERROR(VLOOKUP($A162,HouseFY23!$A$7:$AJ$528,28,0),0)</f>
        <v>22228092.863357</v>
      </c>
      <c r="DN162" s="14">
        <f t="shared" si="631"/>
        <v>9822.4007350229786</v>
      </c>
      <c r="DO162" s="14">
        <f>IFERROR(VLOOKUP($A162,Compens80percent!$A$13:$M$560,12,0),0)</f>
        <v>0</v>
      </c>
      <c r="DP162" s="14">
        <f t="shared" si="631"/>
        <v>0</v>
      </c>
      <c r="DQ162" s="14">
        <f t="shared" si="632"/>
        <v>22228092.863357</v>
      </c>
      <c r="DR162" s="14">
        <f t="shared" si="633"/>
        <v>9723.5751808210844</v>
      </c>
      <c r="DS162" s="14">
        <f>IFERROR(VLOOKUP($A162,SpecEd23!$A$21:$Z$550,14,0),0)</f>
        <v>3446601.6213252442</v>
      </c>
      <c r="DT162" s="14">
        <f t="shared" si="634"/>
        <v>1523.0232529055431</v>
      </c>
      <c r="DU162" s="14">
        <f>IFERROR(VLOOKUP($A162,ECFE!$A$16:$AB$347,9,0),0)</f>
        <v>172071.64675800002</v>
      </c>
      <c r="DV162" s="14">
        <f t="shared" si="635"/>
        <v>76.036962774193555</v>
      </c>
      <c r="DW162" s="14">
        <f>IFERROR(VLOOKUP($A162,ParaFY19!$A$21:$Z$543,7,0),0)</f>
        <v>11956</v>
      </c>
      <c r="DX162" s="14">
        <f t="shared" si="636"/>
        <v>5.2832523199292973</v>
      </c>
      <c r="DY162" s="14">
        <f>IFERROR(VLOOKUP($A162,ConEnroll!$A$7:$S$341,13,0),0)</f>
        <v>27458.850000000002</v>
      </c>
      <c r="DZ162" s="14">
        <f t="shared" si="637"/>
        <v>12.133826778612463</v>
      </c>
      <c r="EA162" s="14">
        <f t="shared" si="571"/>
        <v>211486.49675800002</v>
      </c>
      <c r="EB162" s="14">
        <f t="shared" si="638"/>
        <v>93.454041872735317</v>
      </c>
      <c r="EC162" s="14">
        <f t="shared" si="572"/>
        <v>25886180.981440246</v>
      </c>
      <c r="ED162" s="14">
        <f t="shared" si="639"/>
        <v>11438.878029801257</v>
      </c>
      <c r="EE162" s="62"/>
      <c r="EF162" s="14">
        <f t="shared" si="573"/>
        <v>323.8654350804245</v>
      </c>
      <c r="EG162" s="14">
        <f t="shared" si="574"/>
        <v>56.328147038839461</v>
      </c>
      <c r="EH162" s="14">
        <f t="shared" si="575"/>
        <v>10.662625611135681</v>
      </c>
      <c r="EI162" s="14">
        <f t="shared" si="640"/>
        <v>390.85620773039966</v>
      </c>
      <c r="EJ162" s="37">
        <f t="shared" si="576"/>
        <v>3.5377935889805923E-2</v>
      </c>
      <c r="EK162" s="42"/>
      <c r="EL162" s="14" t="str">
        <f>IFERROR(VLOOKUP($A162,#REF!,27,0),"0")</f>
        <v>0</v>
      </c>
      <c r="EM162" s="14">
        <f t="shared" si="641"/>
        <v>0</v>
      </c>
      <c r="EN162" s="14" t="str">
        <f>IFERROR(VLOOKUP($A162,SpecEd23!#REF!,23,0)," ")</f>
        <v xml:space="preserve"> </v>
      </c>
      <c r="EO162" s="14" t="e">
        <f t="shared" si="642"/>
        <v>#VALUE!</v>
      </c>
      <c r="EP162" s="14">
        <f>IFERROR(VLOOKUP($A162,ECFE!#REF!,24,0),0)</f>
        <v>0</v>
      </c>
      <c r="EQ162" s="14">
        <f t="shared" si="643"/>
        <v>0</v>
      </c>
      <c r="ER162" s="14">
        <f>IFERROR(VLOOKUP($A162,#REF!,30,0),0)</f>
        <v>0</v>
      </c>
      <c r="ES162" s="14">
        <f t="shared" si="644"/>
        <v>0</v>
      </c>
      <c r="ET162" s="14">
        <f>IFERROR(VLOOKUP($A162,#REF!,12,0),0)</f>
        <v>0</v>
      </c>
      <c r="EU162" s="14">
        <f t="shared" si="645"/>
        <v>0</v>
      </c>
      <c r="EV162" s="14">
        <v>0</v>
      </c>
      <c r="EW162" s="14">
        <f t="shared" si="646"/>
        <v>0</v>
      </c>
      <c r="EX162" s="14">
        <f>IFERROR(VLOOKUP($A162,ConEnroll!$A$8:$S$601,16,0),0)</f>
        <v>402</v>
      </c>
      <c r="EY162" s="14">
        <f t="shared" si="647"/>
        <v>0.17764030048608043</v>
      </c>
      <c r="EZ162" s="14">
        <f t="shared" si="648"/>
        <v>402</v>
      </c>
      <c r="FA162" s="14">
        <f t="shared" si="649"/>
        <v>0.17764030048608043</v>
      </c>
      <c r="FB162" s="14" t="e">
        <f t="shared" si="650"/>
        <v>#VALUE!</v>
      </c>
      <c r="FC162" s="14" t="e">
        <f t="shared" si="651"/>
        <v>#VALUE!</v>
      </c>
      <c r="FD162" s="62"/>
      <c r="FE162" s="14">
        <f t="shared" si="577"/>
        <v>9822.4007350229786</v>
      </c>
      <c r="FF162" s="14" t="e">
        <f t="shared" si="578"/>
        <v>#VALUE!</v>
      </c>
      <c r="FG162" s="14">
        <f t="shared" si="652"/>
        <v>93.276401572249242</v>
      </c>
      <c r="FH162" s="14" t="e">
        <f t="shared" si="579"/>
        <v>#VALUE!</v>
      </c>
      <c r="FI162" s="37" t="e">
        <f t="shared" si="580"/>
        <v>#VALUE!</v>
      </c>
      <c r="FJ162" s="12"/>
      <c r="FK162" s="14" t="str">
        <f>IFERROR(VLOOKUP($A162,#REF!,27,0),"0")</f>
        <v>0</v>
      </c>
      <c r="FL162" s="14">
        <f t="shared" si="653"/>
        <v>0</v>
      </c>
      <c r="FM162" s="14" t="str">
        <f>IFERROR(VLOOKUP($A162,SpecEd23!$X$22:$Y$610,59,0)," ")</f>
        <v xml:space="preserve"> </v>
      </c>
      <c r="FN162" s="14" t="e">
        <f t="shared" si="654"/>
        <v>#VALUE!</v>
      </c>
      <c r="FO162" s="14">
        <f>IFERROR(VLOOKUP($A162,ECFE!#REF!,26,0),0)</f>
        <v>0</v>
      </c>
      <c r="FP162" s="14">
        <f t="shared" si="655"/>
        <v>0</v>
      </c>
      <c r="FQ162" s="14">
        <f>IFERROR(VLOOKUP($A162,#REF!,16,0),0)</f>
        <v>0</v>
      </c>
      <c r="FR162" s="14">
        <f t="shared" si="656"/>
        <v>0</v>
      </c>
      <c r="FS162" s="14">
        <f>IFERROR(VLOOKUP($A162,#REF!,12,0),0)</f>
        <v>0</v>
      </c>
      <c r="FT162" s="14">
        <f t="shared" si="657"/>
        <v>0</v>
      </c>
      <c r="FU162" s="14">
        <v>0</v>
      </c>
      <c r="FV162" s="14">
        <f t="shared" si="658"/>
        <v>0</v>
      </c>
      <c r="FW162" s="14">
        <f>IFERROR(VLOOKUP($A162,ConEnroll!$A$8:$S$601,16,0),0)</f>
        <v>402</v>
      </c>
      <c r="FX162" s="14">
        <f t="shared" si="659"/>
        <v>0.17764030048608043</v>
      </c>
      <c r="FY162" s="14">
        <f t="shared" si="660"/>
        <v>402</v>
      </c>
      <c r="FZ162" s="14">
        <f t="shared" si="661"/>
        <v>0.17764030048608043</v>
      </c>
      <c r="GA162" s="14" t="e">
        <f t="shared" si="662"/>
        <v>#VALUE!</v>
      </c>
      <c r="GB162" s="14" t="e">
        <f t="shared" si="663"/>
        <v>#VALUE!</v>
      </c>
      <c r="GC162" s="39"/>
      <c r="GD162" s="14">
        <f t="shared" si="581"/>
        <v>-9498.535299942554</v>
      </c>
      <c r="GE162" s="14" t="e">
        <f t="shared" si="582"/>
        <v>#VALUE!</v>
      </c>
      <c r="GF162" s="14">
        <f t="shared" si="583"/>
        <v>-82.613775961113561</v>
      </c>
      <c r="GG162" s="14" t="e">
        <f t="shared" si="584"/>
        <v>#VALUE!</v>
      </c>
      <c r="GH162" s="37" t="e">
        <f t="shared" si="585"/>
        <v>#VALUE!</v>
      </c>
    </row>
    <row r="163" spans="1:190" ht="12.5" x14ac:dyDescent="0.25">
      <c r="A163" s="67">
        <v>484</v>
      </c>
      <c r="B163" s="35">
        <v>1</v>
      </c>
      <c r="C163" s="14">
        <v>5</v>
      </c>
      <c r="D163" s="14"/>
      <c r="E163" s="14"/>
      <c r="F163" s="35" t="s">
        <v>2514</v>
      </c>
      <c r="G163" s="41"/>
      <c r="H163" s="14">
        <f>IFERROR(VLOOKUP($A163,BaseFY22!$A$7:$AK$528,6,0),0)</f>
        <v>1235</v>
      </c>
      <c r="I163" s="14">
        <f>IFERROR(VLOOKUP($A163,BaseFY22!$A$7:$AK$528,28,0),0)</f>
        <v>11088689.25</v>
      </c>
      <c r="J163" s="14">
        <f t="shared" si="586"/>
        <v>8978.695748987855</v>
      </c>
      <c r="K163" s="14">
        <f>IFERROR(VLOOKUP($A163,SpecEd22!$A$21:$BB$605,24,0)," ")</f>
        <v>1566861.7553541681</v>
      </c>
      <c r="L163" s="14">
        <f t="shared" si="587"/>
        <v>1268.7139719466948</v>
      </c>
      <c r="M163" s="14">
        <f>IFERROR(VLOOKUP($A163,ECFE!$A$16:$AB$347,7,0),0)</f>
        <v>51202.898999999998</v>
      </c>
      <c r="N163" s="14">
        <f t="shared" si="554"/>
        <v>41.459837246963559</v>
      </c>
      <c r="O163" s="14">
        <v>0</v>
      </c>
      <c r="P163" s="14">
        <f t="shared" si="554"/>
        <v>0</v>
      </c>
      <c r="Q163" s="14">
        <f>IFERROR(VLOOKUP($A163,ConEnroll!$A$7:$S$337,10,0),0)</f>
        <v>36017.620000000003</v>
      </c>
      <c r="R163" s="14">
        <f t="shared" si="588"/>
        <v>29.164064777327937</v>
      </c>
      <c r="S163" s="14">
        <f t="shared" si="555"/>
        <v>87220.519</v>
      </c>
      <c r="T163" s="14">
        <f t="shared" si="589"/>
        <v>70.623902024291496</v>
      </c>
      <c r="U163" s="14">
        <f t="shared" si="556"/>
        <v>12742771.524354167</v>
      </c>
      <c r="V163" s="14">
        <f t="shared" si="590"/>
        <v>10318.033622958839</v>
      </c>
      <c r="W163" s="42"/>
      <c r="X163" s="14">
        <f>IFERROR(VLOOKUP($A163,HouseFY22!$A$6:$AJ$528,28,0),0)</f>
        <v>11279740.25</v>
      </c>
      <c r="Y163" s="14">
        <f t="shared" si="591"/>
        <v>9133.3929149797568</v>
      </c>
      <c r="Z163" s="14">
        <f>IFERROR(VLOOKUP($A163,Compens80percent!$A$13:$M$560,12,0),0)</f>
        <v>0</v>
      </c>
      <c r="AA163" s="14">
        <f t="shared" si="591"/>
        <v>0</v>
      </c>
      <c r="AB163" s="14">
        <f t="shared" si="592"/>
        <v>11279740.25</v>
      </c>
      <c r="AC163" s="14">
        <f t="shared" si="591"/>
        <v>9133.3929149797568</v>
      </c>
      <c r="AD163" s="14">
        <f>IFERROR(VLOOKUP(A163,SpecEd22!$A$21:$Z$550,14,0),0)</f>
        <v>1587635.924749166</v>
      </c>
      <c r="AE163" s="14">
        <f t="shared" si="593"/>
        <v>1285.5351617402155</v>
      </c>
      <c r="AF163" s="14">
        <f>IFERROR(VLOOKUP($A163,ECFE!$A$16:$AB$348,8,0),0)</f>
        <v>52226.956980000003</v>
      </c>
      <c r="AG163" s="14">
        <f t="shared" si="594"/>
        <v>42.289033991902834</v>
      </c>
      <c r="AH163" s="14">
        <f>IFERROR(VLOOKUP(A163,ParaFY19!$A$21:$Z$543,7,0),0)</f>
        <v>12152</v>
      </c>
      <c r="AI163" s="14">
        <f t="shared" si="595"/>
        <v>9.8396761133603245</v>
      </c>
      <c r="AJ163" s="14">
        <f>IFERROR(VLOOKUP(A163,ConEnroll!$A$7:$S$341,13,0),0)</f>
        <v>45022.025000000001</v>
      </c>
      <c r="AK163" s="14">
        <f t="shared" si="596"/>
        <v>36.455080971659918</v>
      </c>
      <c r="AL163" s="14">
        <f t="shared" si="551"/>
        <v>109400.98198000001</v>
      </c>
      <c r="AM163" s="14">
        <f t="shared" si="597"/>
        <v>88.583791076923092</v>
      </c>
      <c r="AN163" s="14">
        <f t="shared" si="598"/>
        <v>12976777.156729165</v>
      </c>
      <c r="AO163" s="14">
        <f t="shared" si="599"/>
        <v>10507.511867796895</v>
      </c>
      <c r="AP163" s="62"/>
      <c r="AQ163" s="14">
        <f t="shared" si="552"/>
        <v>154.69716599190178</v>
      </c>
      <c r="AR163" s="14">
        <f t="shared" si="557"/>
        <v>16.821189793520716</v>
      </c>
      <c r="AS163" s="14">
        <f t="shared" si="558"/>
        <v>17.959889052631596</v>
      </c>
      <c r="AT163" s="14">
        <f t="shared" si="600"/>
        <v>189.47824483805408</v>
      </c>
      <c r="AU163" s="37">
        <f t="shared" si="559"/>
        <v>1.836379408731938E-2</v>
      </c>
      <c r="AV163" s="42"/>
      <c r="AW163" s="14" t="str">
        <f>IFERROR(VLOOKUP($A163,#REF!,27,0),"0")</f>
        <v>0</v>
      </c>
      <c r="AX163" s="14">
        <f t="shared" si="601"/>
        <v>0</v>
      </c>
      <c r="AY163" s="14" t="str">
        <f>IFERROR(VLOOKUP($A163,SpecEd22!#REF!,23,0)," ")</f>
        <v xml:space="preserve"> </v>
      </c>
      <c r="AZ163" s="14" t="e">
        <f t="shared" si="602"/>
        <v>#VALUE!</v>
      </c>
      <c r="BA163" s="14">
        <f>IFERROR(VLOOKUP($A163,ECFE!#REF!,23,0),0)</f>
        <v>0</v>
      </c>
      <c r="BB163" s="14">
        <f t="shared" si="603"/>
        <v>0</v>
      </c>
      <c r="BC163" s="14">
        <f>IFERROR(VLOOKUP($A163,#REF!,17,0),0)</f>
        <v>0</v>
      </c>
      <c r="BD163" s="14">
        <f t="shared" si="604"/>
        <v>0</v>
      </c>
      <c r="BE163" s="14">
        <f>IFERROR(VLOOKUP($A163,#REF!,9,0),0)</f>
        <v>0</v>
      </c>
      <c r="BF163" s="14">
        <f t="shared" si="605"/>
        <v>0</v>
      </c>
      <c r="BG163" s="14">
        <v>0</v>
      </c>
      <c r="BH163" s="14">
        <f t="shared" si="606"/>
        <v>0</v>
      </c>
      <c r="BI163" s="14">
        <f>IFERROR(VLOOKUP($A163,ConEnroll!$A$8:$S$601,15,0),0)</f>
        <v>-81</v>
      </c>
      <c r="BJ163" s="14">
        <f t="shared" si="607"/>
        <v>-6.5587044534412955E-2</v>
      </c>
      <c r="BK163" s="14">
        <f t="shared" si="608"/>
        <v>-81</v>
      </c>
      <c r="BL163" s="14">
        <f t="shared" si="609"/>
        <v>-6.5587044534412955E-2</v>
      </c>
      <c r="BM163" s="14" t="e">
        <f t="shared" si="610"/>
        <v>#VALUE!</v>
      </c>
      <c r="BN163" s="14" t="e">
        <f t="shared" si="611"/>
        <v>#VALUE!</v>
      </c>
      <c r="BO163" s="42"/>
      <c r="BP163" s="14">
        <f t="shared" si="560"/>
        <v>9133.3929149797568</v>
      </c>
      <c r="BQ163" s="14" t="e">
        <f t="shared" si="561"/>
        <v>#VALUE!</v>
      </c>
      <c r="BR163" s="14">
        <f t="shared" si="612"/>
        <v>88.649378121457502</v>
      </c>
      <c r="BS163" s="14" t="e">
        <f t="shared" si="562"/>
        <v>#VALUE!</v>
      </c>
      <c r="BT163" s="37" t="e">
        <f t="shared" si="563"/>
        <v>#VALUE!</v>
      </c>
      <c r="BU163" s="41"/>
      <c r="BV163" s="14" t="str">
        <f>IFERROR(VLOOKUP($A163,#REF!,27,0),"0")</f>
        <v>0</v>
      </c>
      <c r="BW163" s="14">
        <f t="shared" si="613"/>
        <v>0</v>
      </c>
      <c r="BX163" s="14" t="str">
        <f>IFERROR(VLOOKUP($A163,SpecEd22!$Z$22:$AV$606,59,0)," ")</f>
        <v xml:space="preserve"> </v>
      </c>
      <c r="BY163" s="14" t="e">
        <f t="shared" si="614"/>
        <v>#VALUE!</v>
      </c>
      <c r="BZ163" s="14">
        <f>IFERROR(VLOOKUP($A163,ECFE!#REF!,25,0),0)</f>
        <v>0</v>
      </c>
      <c r="CA163" s="14">
        <f t="shared" si="615"/>
        <v>0</v>
      </c>
      <c r="CB163" s="14">
        <f>IFERROR(VLOOKUP($A163,#REF!,17,0),0)</f>
        <v>0</v>
      </c>
      <c r="CC163" s="14">
        <f t="shared" si="616"/>
        <v>0</v>
      </c>
      <c r="CD163" s="14">
        <f>IFERROR(VLOOKUP($A163,#REF!,9,0),0)</f>
        <v>0</v>
      </c>
      <c r="CE163" s="14">
        <f t="shared" si="617"/>
        <v>0</v>
      </c>
      <c r="CF163" s="14">
        <v>0</v>
      </c>
      <c r="CG163" s="14">
        <f t="shared" si="618"/>
        <v>0</v>
      </c>
      <c r="CH163" s="14">
        <f>IFERROR(VLOOKUP($A163,ConEnroll!$A$8:$S$601,15,0),0)</f>
        <v>-81</v>
      </c>
      <c r="CI163" s="14">
        <f t="shared" si="619"/>
        <v>-6.5587044534412955E-2</v>
      </c>
      <c r="CJ163" s="14">
        <f t="shared" si="620"/>
        <v>-81</v>
      </c>
      <c r="CK163" s="14">
        <f t="shared" si="621"/>
        <v>-6.5587044534412955E-2</v>
      </c>
      <c r="CL163" s="14" t="e">
        <f t="shared" si="622"/>
        <v>#VALUE!</v>
      </c>
      <c r="CM163" s="14" t="e">
        <f t="shared" si="623"/>
        <v>#VALUE!</v>
      </c>
      <c r="CN163" s="42"/>
      <c r="CO163" s="14">
        <f t="shared" si="564"/>
        <v>-8978.695748987855</v>
      </c>
      <c r="CP163" s="14" t="e">
        <f t="shared" si="565"/>
        <v>#VALUE!</v>
      </c>
      <c r="CQ163" s="14">
        <f t="shared" si="566"/>
        <v>-70.689489068825907</v>
      </c>
      <c r="CR163" s="14" t="e">
        <f t="shared" si="567"/>
        <v>#VALUE!</v>
      </c>
      <c r="CS163" s="37" t="e">
        <f t="shared" si="568"/>
        <v>#VALUE!</v>
      </c>
      <c r="CT163" s="239"/>
      <c r="CU163" s="239"/>
      <c r="CV163" s="468"/>
      <c r="CW163" s="14">
        <f>IFERROR(VLOOKUP($A163,BaseFY23!$A$7:$AK$527,6,0),0)</f>
        <v>1245.5625</v>
      </c>
      <c r="CX163" s="14">
        <f>IFERROR(VLOOKUP($A163,BaseFY23!$A$7:$AN$528,28,0),0)</f>
        <v>11208438.5</v>
      </c>
      <c r="CY163" s="14">
        <f t="shared" si="624"/>
        <v>8998.696171408501</v>
      </c>
      <c r="CZ163" s="14">
        <f>IFERROR(VLOOKUP($A163,SpecEd23!$A$21:$BB$605,23,0)," ")</f>
        <v>1640899.6751430375</v>
      </c>
      <c r="DA163" s="14">
        <f t="shared" si="625"/>
        <v>1317.3964976811983</v>
      </c>
      <c r="DB163" s="14">
        <f>IFERROR(VLOOKUP($A163,ECFE!$A$16:$AB$347,7,0),0)</f>
        <v>51202.898999999998</v>
      </c>
      <c r="DC163" s="14">
        <f t="shared" si="626"/>
        <v>41.108253499924729</v>
      </c>
      <c r="DD163" s="14">
        <v>0</v>
      </c>
      <c r="DE163" s="14">
        <f t="shared" si="627"/>
        <v>0</v>
      </c>
      <c r="DF163" s="14">
        <f>IFERROR(VLOOKUP($A163,ConEnroll!$A$7:$S$338,10,0),0)</f>
        <v>36017.620000000003</v>
      </c>
      <c r="DG163" s="14">
        <f t="shared" si="628"/>
        <v>28.916750464147725</v>
      </c>
      <c r="DH163" s="14">
        <f t="shared" si="569"/>
        <v>87220.519</v>
      </c>
      <c r="DI163" s="14">
        <f t="shared" si="629"/>
        <v>70.025003964072454</v>
      </c>
      <c r="DJ163" s="14">
        <f t="shared" si="570"/>
        <v>12936558.694143036</v>
      </c>
      <c r="DK163" s="14">
        <f t="shared" si="630"/>
        <v>10386.11767305377</v>
      </c>
      <c r="DL163" s="42"/>
      <c r="DM163" s="14">
        <f>IFERROR(VLOOKUP($A163,HouseFY23!$A$7:$AJ$528,28,0),0)</f>
        <v>11597051.5</v>
      </c>
      <c r="DN163" s="14">
        <f t="shared" si="631"/>
        <v>9310.6941642832062</v>
      </c>
      <c r="DO163" s="14">
        <f>IFERROR(VLOOKUP($A163,Compens80percent!$A$13:$M$560,12,0),0)</f>
        <v>0</v>
      </c>
      <c r="DP163" s="14">
        <f t="shared" si="631"/>
        <v>0</v>
      </c>
      <c r="DQ163" s="14">
        <f t="shared" si="632"/>
        <v>11597051.5</v>
      </c>
      <c r="DR163" s="14">
        <f t="shared" si="633"/>
        <v>9390.3251012145756</v>
      </c>
      <c r="DS163" s="14">
        <f>IFERROR(VLOOKUP($A163,SpecEd23!$A$21:$Z$550,14,0),0)</f>
        <v>1684653.625804943</v>
      </c>
      <c r="DT163" s="14">
        <f t="shared" si="634"/>
        <v>1352.5243621295142</v>
      </c>
      <c r="DU163" s="14">
        <f>IFERROR(VLOOKUP($A163,ECFE!$A$16:$AB$347,9,0),0)</f>
        <v>53271.4961196</v>
      </c>
      <c r="DV163" s="14">
        <f t="shared" si="635"/>
        <v>42.769026941321691</v>
      </c>
      <c r="DW163" s="14">
        <f>IFERROR(VLOOKUP($A163,ParaFY19!$A$21:$Z$543,7,0),0)</f>
        <v>12152</v>
      </c>
      <c r="DX163" s="14">
        <f t="shared" si="636"/>
        <v>9.7562346329469616</v>
      </c>
      <c r="DY163" s="14">
        <f>IFERROR(VLOOKUP($A163,ConEnroll!$A$7:$S$341,13,0),0)</f>
        <v>45022.025000000001</v>
      </c>
      <c r="DZ163" s="14">
        <f t="shared" si="637"/>
        <v>36.145938080184656</v>
      </c>
      <c r="EA163" s="14">
        <f t="shared" si="571"/>
        <v>110445.5211196</v>
      </c>
      <c r="EB163" s="14">
        <f t="shared" si="638"/>
        <v>88.671199654453304</v>
      </c>
      <c r="EC163" s="14">
        <f t="shared" si="572"/>
        <v>13392150.646924542</v>
      </c>
      <c r="ED163" s="14">
        <f t="shared" si="639"/>
        <v>10751.889726067173</v>
      </c>
      <c r="EE163" s="62"/>
      <c r="EF163" s="14">
        <f t="shared" si="573"/>
        <v>311.99799287470523</v>
      </c>
      <c r="EG163" s="14">
        <f t="shared" si="574"/>
        <v>35.127864448315904</v>
      </c>
      <c r="EH163" s="14">
        <f t="shared" si="575"/>
        <v>18.64619569038085</v>
      </c>
      <c r="EI163" s="14">
        <f t="shared" si="640"/>
        <v>365.772053013402</v>
      </c>
      <c r="EJ163" s="37">
        <f t="shared" si="576"/>
        <v>3.5217399275417234E-2</v>
      </c>
      <c r="EK163" s="42"/>
      <c r="EL163" s="14" t="str">
        <f>IFERROR(VLOOKUP($A163,#REF!,27,0),"0")</f>
        <v>0</v>
      </c>
      <c r="EM163" s="14">
        <f t="shared" si="641"/>
        <v>0</v>
      </c>
      <c r="EN163" s="14" t="str">
        <f>IFERROR(VLOOKUP($A163,SpecEd23!#REF!,23,0)," ")</f>
        <v xml:space="preserve"> </v>
      </c>
      <c r="EO163" s="14" t="e">
        <f t="shared" si="642"/>
        <v>#VALUE!</v>
      </c>
      <c r="EP163" s="14">
        <f>IFERROR(VLOOKUP($A163,ECFE!#REF!,24,0),0)</f>
        <v>0</v>
      </c>
      <c r="EQ163" s="14">
        <f t="shared" si="643"/>
        <v>0</v>
      </c>
      <c r="ER163" s="14">
        <f>IFERROR(VLOOKUP($A163,#REF!,30,0),0)</f>
        <v>0</v>
      </c>
      <c r="ES163" s="14">
        <f t="shared" si="644"/>
        <v>0</v>
      </c>
      <c r="ET163" s="14">
        <f>IFERROR(VLOOKUP($A163,#REF!,12,0),0)</f>
        <v>0</v>
      </c>
      <c r="EU163" s="14">
        <f t="shared" si="645"/>
        <v>0</v>
      </c>
      <c r="EV163" s="14">
        <v>0</v>
      </c>
      <c r="EW163" s="14">
        <f t="shared" si="646"/>
        <v>0</v>
      </c>
      <c r="EX163" s="14">
        <f>IFERROR(VLOOKUP($A163,ConEnroll!$A$8:$S$601,16,0),0)</f>
        <v>403</v>
      </c>
      <c r="EY163" s="14">
        <f t="shared" si="647"/>
        <v>0.32354859752120024</v>
      </c>
      <c r="EZ163" s="14">
        <f t="shared" si="648"/>
        <v>403</v>
      </c>
      <c r="FA163" s="14">
        <f t="shared" si="649"/>
        <v>0.32354859752120024</v>
      </c>
      <c r="FB163" s="14" t="e">
        <f t="shared" si="650"/>
        <v>#VALUE!</v>
      </c>
      <c r="FC163" s="14" t="e">
        <f t="shared" si="651"/>
        <v>#VALUE!</v>
      </c>
      <c r="FD163" s="62"/>
      <c r="FE163" s="14">
        <f t="shared" si="577"/>
        <v>9310.6941642832062</v>
      </c>
      <c r="FF163" s="14" t="e">
        <f t="shared" si="578"/>
        <v>#VALUE!</v>
      </c>
      <c r="FG163" s="14">
        <f t="shared" si="652"/>
        <v>88.347651056932108</v>
      </c>
      <c r="FH163" s="14" t="e">
        <f t="shared" si="579"/>
        <v>#VALUE!</v>
      </c>
      <c r="FI163" s="37" t="e">
        <f t="shared" si="580"/>
        <v>#VALUE!</v>
      </c>
      <c r="FJ163" s="12"/>
      <c r="FK163" s="14" t="str">
        <f>IFERROR(VLOOKUP($A163,#REF!,27,0),"0")</f>
        <v>0</v>
      </c>
      <c r="FL163" s="14">
        <f t="shared" si="653"/>
        <v>0</v>
      </c>
      <c r="FM163" s="14" t="str">
        <f>IFERROR(VLOOKUP($A163,SpecEd23!$X$22:$Y$610,59,0)," ")</f>
        <v xml:space="preserve"> </v>
      </c>
      <c r="FN163" s="14" t="e">
        <f t="shared" si="654"/>
        <v>#VALUE!</v>
      </c>
      <c r="FO163" s="14">
        <f>IFERROR(VLOOKUP($A163,ECFE!#REF!,26,0),0)</f>
        <v>0</v>
      </c>
      <c r="FP163" s="14">
        <f t="shared" si="655"/>
        <v>0</v>
      </c>
      <c r="FQ163" s="14">
        <f>IFERROR(VLOOKUP($A163,#REF!,16,0),0)</f>
        <v>0</v>
      </c>
      <c r="FR163" s="14">
        <f t="shared" si="656"/>
        <v>0</v>
      </c>
      <c r="FS163" s="14">
        <f>IFERROR(VLOOKUP($A163,#REF!,12,0),0)</f>
        <v>0</v>
      </c>
      <c r="FT163" s="14">
        <f t="shared" si="657"/>
        <v>0</v>
      </c>
      <c r="FU163" s="14">
        <v>0</v>
      </c>
      <c r="FV163" s="14">
        <f t="shared" si="658"/>
        <v>0</v>
      </c>
      <c r="FW163" s="14">
        <f>IFERROR(VLOOKUP($A163,ConEnroll!$A$8:$S$601,16,0),0)</f>
        <v>403</v>
      </c>
      <c r="FX163" s="14">
        <f t="shared" si="659"/>
        <v>0.32354859752120024</v>
      </c>
      <c r="FY163" s="14">
        <f t="shared" si="660"/>
        <v>403</v>
      </c>
      <c r="FZ163" s="14">
        <f t="shared" si="661"/>
        <v>0.32354859752120024</v>
      </c>
      <c r="GA163" s="14" t="e">
        <f t="shared" si="662"/>
        <v>#VALUE!</v>
      </c>
      <c r="GB163" s="14" t="e">
        <f t="shared" si="663"/>
        <v>#VALUE!</v>
      </c>
      <c r="GC163" s="39"/>
      <c r="GD163" s="14">
        <f t="shared" si="581"/>
        <v>-8998.696171408501</v>
      </c>
      <c r="GE163" s="14" t="e">
        <f t="shared" si="582"/>
        <v>#VALUE!</v>
      </c>
      <c r="GF163" s="14">
        <f t="shared" si="583"/>
        <v>-69.701455366551258</v>
      </c>
      <c r="GG163" s="14" t="e">
        <f t="shared" si="584"/>
        <v>#VALUE!</v>
      </c>
      <c r="GH163" s="37" t="e">
        <f t="shared" si="585"/>
        <v>#VALUE!</v>
      </c>
    </row>
    <row r="164" spans="1:190" ht="12.5" x14ac:dyDescent="0.25">
      <c r="A164" s="67">
        <v>485</v>
      </c>
      <c r="B164" s="35">
        <v>1</v>
      </c>
      <c r="C164" s="14">
        <v>6</v>
      </c>
      <c r="D164" s="14"/>
      <c r="E164" s="14"/>
      <c r="F164" s="35" t="s">
        <v>2515</v>
      </c>
      <c r="G164" s="41"/>
      <c r="H164" s="14">
        <f>IFERROR(VLOOKUP($A164,BaseFY22!$A$7:$AK$528,6,0),0)</f>
        <v>925</v>
      </c>
      <c r="I164" s="14">
        <f>IFERROR(VLOOKUP($A164,BaseFY22!$A$7:$AK$528,28,0),0)</f>
        <v>8192758</v>
      </c>
      <c r="J164" s="14">
        <f t="shared" si="586"/>
        <v>8857.0356756756755</v>
      </c>
      <c r="K164" s="14">
        <f>IFERROR(VLOOKUP($A164,SpecEd22!$A$21:$BB$605,24,0)," ")</f>
        <v>776725.0277111046</v>
      </c>
      <c r="L164" s="14">
        <f t="shared" si="587"/>
        <v>839.70273266065362</v>
      </c>
      <c r="M164" s="14">
        <f>IFERROR(VLOOKUP($A164,ECFE!$A$16:$AB$347,7,0),0)</f>
        <v>42291.479999999996</v>
      </c>
      <c r="N164" s="14">
        <f t="shared" si="554"/>
        <v>45.720518918918913</v>
      </c>
      <c r="O164" s="14">
        <v>0</v>
      </c>
      <c r="P164" s="14">
        <f t="shared" si="554"/>
        <v>0</v>
      </c>
      <c r="Q164" s="14">
        <f>IFERROR(VLOOKUP($A164,ConEnroll!$A$7:$S$337,10,0),0)</f>
        <v>10013.629999999999</v>
      </c>
      <c r="R164" s="14">
        <f t="shared" si="588"/>
        <v>10.825545945945946</v>
      </c>
      <c r="S164" s="14">
        <f t="shared" si="555"/>
        <v>52305.109999999993</v>
      </c>
      <c r="T164" s="14">
        <f t="shared" si="589"/>
        <v>56.54606486486486</v>
      </c>
      <c r="U164" s="14">
        <f t="shared" si="556"/>
        <v>9021788.137711104</v>
      </c>
      <c r="V164" s="14">
        <f t="shared" si="590"/>
        <v>9753.2844732011927</v>
      </c>
      <c r="W164" s="42"/>
      <c r="X164" s="14">
        <f>IFERROR(VLOOKUP($A164,HouseFY22!$A$6:$AJ$528,28,0),0)</f>
        <v>8332699</v>
      </c>
      <c r="Y164" s="14">
        <f t="shared" si="591"/>
        <v>9008.3232432432433</v>
      </c>
      <c r="Z164" s="14">
        <f>IFERROR(VLOOKUP($A164,Compens80percent!$A$13:$M$560,12,0),0)</f>
        <v>0</v>
      </c>
      <c r="AA164" s="14">
        <f t="shared" si="591"/>
        <v>0</v>
      </c>
      <c r="AB164" s="14">
        <f t="shared" si="592"/>
        <v>8332699</v>
      </c>
      <c r="AC164" s="14">
        <f t="shared" si="591"/>
        <v>9008.3232432432433</v>
      </c>
      <c r="AD164" s="14">
        <f>IFERROR(VLOOKUP(A164,SpecEd22!$A$21:$Z$550,14,0),0)</f>
        <v>790891.30862055602</v>
      </c>
      <c r="AE164" s="14">
        <f t="shared" si="593"/>
        <v>855.01763094114165</v>
      </c>
      <c r="AF164" s="14">
        <f>IFERROR(VLOOKUP($A164,ECFE!$A$16:$AB$348,8,0),0)</f>
        <v>43137.309600000001</v>
      </c>
      <c r="AG164" s="14">
        <f t="shared" si="594"/>
        <v>46.634929297297298</v>
      </c>
      <c r="AH164" s="14">
        <f>IFERROR(VLOOKUP(A164,ParaFY19!$A$21:$Z$543,7,0),0)</f>
        <v>6664</v>
      </c>
      <c r="AI164" s="14">
        <f t="shared" si="595"/>
        <v>7.2043243243243245</v>
      </c>
      <c r="AJ164" s="14">
        <f>IFERROR(VLOOKUP(A164,ConEnroll!$A$7:$S$341,13,0),0)</f>
        <v>12517.037499999999</v>
      </c>
      <c r="AK164" s="14">
        <f t="shared" si="596"/>
        <v>13.531932432432431</v>
      </c>
      <c r="AL164" s="14">
        <f t="shared" si="551"/>
        <v>62318.347099999999</v>
      </c>
      <c r="AM164" s="14">
        <f t="shared" si="597"/>
        <v>67.37118605405405</v>
      </c>
      <c r="AN164" s="14">
        <f t="shared" si="598"/>
        <v>9185908.6557205562</v>
      </c>
      <c r="AO164" s="14">
        <f t="shared" si="599"/>
        <v>9930.7120602384384</v>
      </c>
      <c r="AP164" s="62"/>
      <c r="AQ164" s="14">
        <f t="shared" si="552"/>
        <v>151.28756756756775</v>
      </c>
      <c r="AR164" s="14">
        <f t="shared" si="557"/>
        <v>15.314898280488023</v>
      </c>
      <c r="AS164" s="14">
        <f t="shared" si="558"/>
        <v>10.82512118918919</v>
      </c>
      <c r="AT164" s="14">
        <f t="shared" si="600"/>
        <v>177.42758703724496</v>
      </c>
      <c r="AU164" s="37">
        <f t="shared" si="559"/>
        <v>1.8191573056723344E-2</v>
      </c>
      <c r="AV164" s="42"/>
      <c r="AW164" s="14" t="str">
        <f>IFERROR(VLOOKUP($A164,#REF!,27,0),"0")</f>
        <v>0</v>
      </c>
      <c r="AX164" s="14">
        <f t="shared" si="601"/>
        <v>0</v>
      </c>
      <c r="AY164" s="14" t="str">
        <f>IFERROR(VLOOKUP($A164,SpecEd22!#REF!,23,0)," ")</f>
        <v xml:space="preserve"> </v>
      </c>
      <c r="AZ164" s="14" t="e">
        <f t="shared" si="602"/>
        <v>#VALUE!</v>
      </c>
      <c r="BA164" s="14">
        <f>IFERROR(VLOOKUP($A164,ECFE!#REF!,23,0),0)</f>
        <v>0</v>
      </c>
      <c r="BB164" s="14">
        <f t="shared" si="603"/>
        <v>0</v>
      </c>
      <c r="BC164" s="14">
        <f>IFERROR(VLOOKUP($A164,#REF!,17,0),0)</f>
        <v>0</v>
      </c>
      <c r="BD164" s="14">
        <f t="shared" si="604"/>
        <v>0</v>
      </c>
      <c r="BE164" s="14">
        <f>IFERROR(VLOOKUP($A164,#REF!,9,0),0)</f>
        <v>0</v>
      </c>
      <c r="BF164" s="14">
        <f t="shared" si="605"/>
        <v>0</v>
      </c>
      <c r="BG164" s="14">
        <v>0</v>
      </c>
      <c r="BH164" s="14">
        <f t="shared" si="606"/>
        <v>0</v>
      </c>
      <c r="BI164" s="14">
        <f>IFERROR(VLOOKUP($A164,ConEnroll!$A$8:$S$601,15,0),0)</f>
        <v>-81</v>
      </c>
      <c r="BJ164" s="14">
        <f t="shared" si="607"/>
        <v>-8.7567567567567561E-2</v>
      </c>
      <c r="BK164" s="14">
        <f t="shared" si="608"/>
        <v>-81</v>
      </c>
      <c r="BL164" s="14">
        <f t="shared" si="609"/>
        <v>-8.7567567567567561E-2</v>
      </c>
      <c r="BM164" s="14" t="e">
        <f t="shared" si="610"/>
        <v>#VALUE!</v>
      </c>
      <c r="BN164" s="14" t="e">
        <f t="shared" si="611"/>
        <v>#VALUE!</v>
      </c>
      <c r="BO164" s="42"/>
      <c r="BP164" s="14">
        <f t="shared" si="560"/>
        <v>9008.3232432432433</v>
      </c>
      <c r="BQ164" s="14" t="e">
        <f t="shared" si="561"/>
        <v>#VALUE!</v>
      </c>
      <c r="BR164" s="14">
        <f t="shared" si="612"/>
        <v>67.458753621621611</v>
      </c>
      <c r="BS164" s="14" t="e">
        <f t="shared" si="562"/>
        <v>#VALUE!</v>
      </c>
      <c r="BT164" s="37" t="e">
        <f t="shared" si="563"/>
        <v>#VALUE!</v>
      </c>
      <c r="BU164" s="41"/>
      <c r="BV164" s="14" t="str">
        <f>IFERROR(VLOOKUP($A164,#REF!,27,0),"0")</f>
        <v>0</v>
      </c>
      <c r="BW164" s="14">
        <f t="shared" si="613"/>
        <v>0</v>
      </c>
      <c r="BX164" s="14" t="str">
        <f>IFERROR(VLOOKUP($A164,SpecEd22!$Z$22:$AV$606,59,0)," ")</f>
        <v xml:space="preserve"> </v>
      </c>
      <c r="BY164" s="14" t="e">
        <f t="shared" si="614"/>
        <v>#VALUE!</v>
      </c>
      <c r="BZ164" s="14">
        <f>IFERROR(VLOOKUP($A164,ECFE!#REF!,25,0),0)</f>
        <v>0</v>
      </c>
      <c r="CA164" s="14">
        <f t="shared" si="615"/>
        <v>0</v>
      </c>
      <c r="CB164" s="14">
        <f>IFERROR(VLOOKUP($A164,#REF!,17,0),0)</f>
        <v>0</v>
      </c>
      <c r="CC164" s="14">
        <f t="shared" si="616"/>
        <v>0</v>
      </c>
      <c r="CD164" s="14">
        <f>IFERROR(VLOOKUP($A164,#REF!,9,0),0)</f>
        <v>0</v>
      </c>
      <c r="CE164" s="14">
        <f t="shared" si="617"/>
        <v>0</v>
      </c>
      <c r="CF164" s="14">
        <v>0</v>
      </c>
      <c r="CG164" s="14">
        <f t="shared" si="618"/>
        <v>0</v>
      </c>
      <c r="CH164" s="14">
        <f>IFERROR(VLOOKUP($A164,ConEnroll!$A$8:$S$601,15,0),0)</f>
        <v>-81</v>
      </c>
      <c r="CI164" s="14">
        <f t="shared" si="619"/>
        <v>-8.7567567567567561E-2</v>
      </c>
      <c r="CJ164" s="14">
        <f t="shared" si="620"/>
        <v>-81</v>
      </c>
      <c r="CK164" s="14">
        <f t="shared" si="621"/>
        <v>-8.7567567567567561E-2</v>
      </c>
      <c r="CL164" s="14" t="e">
        <f t="shared" si="622"/>
        <v>#VALUE!</v>
      </c>
      <c r="CM164" s="14" t="e">
        <f t="shared" si="623"/>
        <v>#VALUE!</v>
      </c>
      <c r="CN164" s="42"/>
      <c r="CO164" s="14">
        <f t="shared" si="564"/>
        <v>-8857.0356756756755</v>
      </c>
      <c r="CP164" s="14" t="e">
        <f t="shared" si="565"/>
        <v>#VALUE!</v>
      </c>
      <c r="CQ164" s="14">
        <f t="shared" si="566"/>
        <v>-56.633632432432428</v>
      </c>
      <c r="CR164" s="14" t="e">
        <f t="shared" si="567"/>
        <v>#VALUE!</v>
      </c>
      <c r="CS164" s="37" t="e">
        <f t="shared" si="568"/>
        <v>#VALUE!</v>
      </c>
      <c r="CT164" s="239"/>
      <c r="CU164" s="239"/>
      <c r="CV164" s="468"/>
      <c r="CW164" s="14">
        <f>IFERROR(VLOOKUP($A164,BaseFY23!$A$7:$AK$527,6,0),0)</f>
        <v>929.51084800000001</v>
      </c>
      <c r="CX164" s="14">
        <f>IFERROR(VLOOKUP($A164,BaseFY23!$A$7:$AN$528,28,0),0)</f>
        <v>8276228.25</v>
      </c>
      <c r="CY164" s="14">
        <f t="shared" si="624"/>
        <v>8903.8533200636721</v>
      </c>
      <c r="CZ164" s="14">
        <f>IFERROR(VLOOKUP($A164,SpecEd23!$A$21:$BB$605,23,0)," ")</f>
        <v>810136.72219548223</v>
      </c>
      <c r="DA164" s="14">
        <f t="shared" si="625"/>
        <v>871.57317629872591</v>
      </c>
      <c r="DB164" s="14">
        <f>IFERROR(VLOOKUP($A164,ECFE!$A$16:$AB$347,7,0),0)</f>
        <v>42291.479999999996</v>
      </c>
      <c r="DC164" s="14">
        <f t="shared" si="626"/>
        <v>45.498640592519472</v>
      </c>
      <c r="DD164" s="14">
        <v>0</v>
      </c>
      <c r="DE164" s="14">
        <f t="shared" si="627"/>
        <v>0</v>
      </c>
      <c r="DF164" s="14">
        <f>IFERROR(VLOOKUP($A164,ConEnroll!$A$7:$S$338,10,0),0)</f>
        <v>10013.629999999999</v>
      </c>
      <c r="DG164" s="14">
        <f t="shared" si="628"/>
        <v>10.773010365124861</v>
      </c>
      <c r="DH164" s="14">
        <f t="shared" si="569"/>
        <v>52305.109999999993</v>
      </c>
      <c r="DI164" s="14">
        <f t="shared" si="629"/>
        <v>56.271650957644333</v>
      </c>
      <c r="DJ164" s="14">
        <f t="shared" si="570"/>
        <v>9138670.0821954831</v>
      </c>
      <c r="DK164" s="14">
        <f t="shared" si="630"/>
        <v>9831.6981473200449</v>
      </c>
      <c r="DL164" s="42"/>
      <c r="DM164" s="14">
        <f>IFERROR(VLOOKUP($A164,HouseFY23!$A$7:$AJ$528,28,0),0)</f>
        <v>8561925.25</v>
      </c>
      <c r="DN164" s="14">
        <f t="shared" si="631"/>
        <v>9211.2160588791758</v>
      </c>
      <c r="DO164" s="14">
        <f>IFERROR(VLOOKUP($A164,Compens80percent!$A$13:$M$560,12,0),0)</f>
        <v>0</v>
      </c>
      <c r="DP164" s="14">
        <f t="shared" si="631"/>
        <v>0</v>
      </c>
      <c r="DQ164" s="14">
        <f t="shared" si="632"/>
        <v>8561925.25</v>
      </c>
      <c r="DR164" s="14">
        <f t="shared" si="633"/>
        <v>9256.1354054054045</v>
      </c>
      <c r="DS164" s="14">
        <f>IFERROR(VLOOKUP($A164,SpecEd23!$A$21:$Z$550,14,0),0)</f>
        <v>839358.5958748468</v>
      </c>
      <c r="DT164" s="14">
        <f t="shared" si="634"/>
        <v>903.01108123791016</v>
      </c>
      <c r="DU164" s="14">
        <f>IFERROR(VLOOKUP($A164,ECFE!$A$16:$AB$347,9,0),0)</f>
        <v>44000.055791999999</v>
      </c>
      <c r="DV164" s="14">
        <f t="shared" si="635"/>
        <v>47.33678567245726</v>
      </c>
      <c r="DW164" s="14">
        <f>IFERROR(VLOOKUP($A164,ParaFY19!$A$21:$Z$543,7,0),0)</f>
        <v>6664</v>
      </c>
      <c r="DX164" s="14">
        <f t="shared" si="636"/>
        <v>7.1693622665498999</v>
      </c>
      <c r="DY164" s="14">
        <f>IFERROR(VLOOKUP($A164,ConEnroll!$A$7:$S$341,13,0),0)</f>
        <v>12517.037499999999</v>
      </c>
      <c r="DZ164" s="14">
        <f t="shared" si="637"/>
        <v>13.466262956406077</v>
      </c>
      <c r="EA164" s="14">
        <f t="shared" si="571"/>
        <v>63181.093291999998</v>
      </c>
      <c r="EB164" s="14">
        <f t="shared" si="638"/>
        <v>67.972410895413233</v>
      </c>
      <c r="EC164" s="14">
        <f t="shared" si="572"/>
        <v>9464464.9391668476</v>
      </c>
      <c r="ED164" s="14">
        <f t="shared" si="639"/>
        <v>10182.1995510125</v>
      </c>
      <c r="EE164" s="62"/>
      <c r="EF164" s="14">
        <f t="shared" si="573"/>
        <v>307.36273881550369</v>
      </c>
      <c r="EG164" s="14">
        <f t="shared" si="574"/>
        <v>31.43790493918425</v>
      </c>
      <c r="EH164" s="14">
        <f t="shared" si="575"/>
        <v>11.7007599377689</v>
      </c>
      <c r="EI164" s="14">
        <f t="shared" si="640"/>
        <v>350.50140369245685</v>
      </c>
      <c r="EJ164" s="37">
        <f t="shared" si="576"/>
        <v>3.5650138810251981E-2</v>
      </c>
      <c r="EK164" s="42"/>
      <c r="EL164" s="14" t="str">
        <f>IFERROR(VLOOKUP($A164,#REF!,27,0),"0")</f>
        <v>0</v>
      </c>
      <c r="EM164" s="14">
        <f t="shared" si="641"/>
        <v>0</v>
      </c>
      <c r="EN164" s="14" t="str">
        <f>IFERROR(VLOOKUP($A164,SpecEd23!#REF!,23,0)," ")</f>
        <v xml:space="preserve"> </v>
      </c>
      <c r="EO164" s="14" t="e">
        <f t="shared" si="642"/>
        <v>#VALUE!</v>
      </c>
      <c r="EP164" s="14">
        <f>IFERROR(VLOOKUP($A164,ECFE!#REF!,24,0),0)</f>
        <v>0</v>
      </c>
      <c r="EQ164" s="14">
        <f t="shared" si="643"/>
        <v>0</v>
      </c>
      <c r="ER164" s="14">
        <f>IFERROR(VLOOKUP($A164,#REF!,30,0),0)</f>
        <v>0</v>
      </c>
      <c r="ES164" s="14">
        <f t="shared" si="644"/>
        <v>0</v>
      </c>
      <c r="ET164" s="14">
        <f>IFERROR(VLOOKUP($A164,#REF!,12,0),0)</f>
        <v>0</v>
      </c>
      <c r="EU164" s="14">
        <f t="shared" si="645"/>
        <v>0</v>
      </c>
      <c r="EV164" s="14">
        <v>0</v>
      </c>
      <c r="EW164" s="14">
        <f t="shared" si="646"/>
        <v>0</v>
      </c>
      <c r="EX164" s="14">
        <f>IFERROR(VLOOKUP($A164,ConEnroll!$A$8:$S$601,16,0),0)</f>
        <v>404</v>
      </c>
      <c r="EY164" s="14">
        <f t="shared" si="647"/>
        <v>0.43463720823621843</v>
      </c>
      <c r="EZ164" s="14">
        <f t="shared" si="648"/>
        <v>404</v>
      </c>
      <c r="FA164" s="14">
        <f t="shared" si="649"/>
        <v>0.43463720823621843</v>
      </c>
      <c r="FB164" s="14" t="e">
        <f t="shared" si="650"/>
        <v>#VALUE!</v>
      </c>
      <c r="FC164" s="14" t="e">
        <f t="shared" si="651"/>
        <v>#VALUE!</v>
      </c>
      <c r="FD164" s="62"/>
      <c r="FE164" s="14">
        <f t="shared" si="577"/>
        <v>9211.2160588791758</v>
      </c>
      <c r="FF164" s="14" t="e">
        <f t="shared" si="578"/>
        <v>#VALUE!</v>
      </c>
      <c r="FG164" s="14">
        <f t="shared" si="652"/>
        <v>67.537773687177008</v>
      </c>
      <c r="FH164" s="14" t="e">
        <f t="shared" si="579"/>
        <v>#VALUE!</v>
      </c>
      <c r="FI164" s="37" t="e">
        <f t="shared" si="580"/>
        <v>#VALUE!</v>
      </c>
      <c r="FJ164" s="12"/>
      <c r="FK164" s="14" t="str">
        <f>IFERROR(VLOOKUP($A164,#REF!,27,0),"0")</f>
        <v>0</v>
      </c>
      <c r="FL164" s="14">
        <f t="shared" si="653"/>
        <v>0</v>
      </c>
      <c r="FM164" s="14" t="str">
        <f>IFERROR(VLOOKUP($A164,SpecEd23!$X$22:$Y$610,59,0)," ")</f>
        <v xml:space="preserve"> </v>
      </c>
      <c r="FN164" s="14" t="e">
        <f t="shared" si="654"/>
        <v>#VALUE!</v>
      </c>
      <c r="FO164" s="14">
        <f>IFERROR(VLOOKUP($A164,ECFE!#REF!,26,0),0)</f>
        <v>0</v>
      </c>
      <c r="FP164" s="14">
        <f t="shared" si="655"/>
        <v>0</v>
      </c>
      <c r="FQ164" s="14">
        <f>IFERROR(VLOOKUP($A164,#REF!,16,0),0)</f>
        <v>0</v>
      </c>
      <c r="FR164" s="14">
        <f t="shared" si="656"/>
        <v>0</v>
      </c>
      <c r="FS164" s="14">
        <f>IFERROR(VLOOKUP($A164,#REF!,12,0),0)</f>
        <v>0</v>
      </c>
      <c r="FT164" s="14">
        <f t="shared" si="657"/>
        <v>0</v>
      </c>
      <c r="FU164" s="14">
        <v>0</v>
      </c>
      <c r="FV164" s="14">
        <f t="shared" si="658"/>
        <v>0</v>
      </c>
      <c r="FW164" s="14">
        <f>IFERROR(VLOOKUP($A164,ConEnroll!$A$8:$S$601,16,0),0)</f>
        <v>404</v>
      </c>
      <c r="FX164" s="14">
        <f t="shared" si="659"/>
        <v>0.43463720823621843</v>
      </c>
      <c r="FY164" s="14">
        <f t="shared" si="660"/>
        <v>404</v>
      </c>
      <c r="FZ164" s="14">
        <f t="shared" si="661"/>
        <v>0.43463720823621843</v>
      </c>
      <c r="GA164" s="14" t="e">
        <f t="shared" si="662"/>
        <v>#VALUE!</v>
      </c>
      <c r="GB164" s="14" t="e">
        <f t="shared" si="663"/>
        <v>#VALUE!</v>
      </c>
      <c r="GC164" s="39"/>
      <c r="GD164" s="14">
        <f t="shared" si="581"/>
        <v>-8903.8533200636721</v>
      </c>
      <c r="GE164" s="14" t="e">
        <f t="shared" si="582"/>
        <v>#VALUE!</v>
      </c>
      <c r="GF164" s="14">
        <f t="shared" si="583"/>
        <v>-55.837013749408115</v>
      </c>
      <c r="GG164" s="14" t="e">
        <f t="shared" si="584"/>
        <v>#VALUE!</v>
      </c>
      <c r="GH164" s="37" t="e">
        <f t="shared" si="585"/>
        <v>#VALUE!</v>
      </c>
    </row>
    <row r="165" spans="1:190" ht="12.5" x14ac:dyDescent="0.25">
      <c r="A165" s="67">
        <v>486</v>
      </c>
      <c r="B165" s="35">
        <v>1</v>
      </c>
      <c r="C165" s="14">
        <v>6</v>
      </c>
      <c r="D165" s="14"/>
      <c r="E165" s="14"/>
      <c r="F165" s="35" t="s">
        <v>2516</v>
      </c>
      <c r="G165" s="41"/>
      <c r="H165" s="14">
        <f>IFERROR(VLOOKUP($A165,BaseFY22!$A$7:$AK$528,6,0),0)</f>
        <v>322</v>
      </c>
      <c r="I165" s="14">
        <f>IFERROR(VLOOKUP($A165,BaseFY22!$A$7:$AK$528,28,0),0)</f>
        <v>3198665</v>
      </c>
      <c r="J165" s="14">
        <f t="shared" si="586"/>
        <v>9933.7422360248456</v>
      </c>
      <c r="K165" s="14">
        <f>IFERROR(VLOOKUP($A165,SpecEd22!$A$21:$BB$605,24,0)," ")</f>
        <v>287044.43362893211</v>
      </c>
      <c r="L165" s="14">
        <f t="shared" si="587"/>
        <v>891.44234046252211</v>
      </c>
      <c r="M165" s="14">
        <f>IFERROR(VLOOKUP($A165,ECFE!$A$16:$AB$347,7,0),0)</f>
        <v>22656.149999999998</v>
      </c>
      <c r="N165" s="14">
        <f t="shared" si="554"/>
        <v>70.36071428571428</v>
      </c>
      <c r="O165" s="14">
        <v>0</v>
      </c>
      <c r="P165" s="14">
        <f t="shared" si="554"/>
        <v>0</v>
      </c>
      <c r="Q165" s="14">
        <f>IFERROR(VLOOKUP($A165,ConEnroll!$A$7:$S$337,10,0),0)</f>
        <v>5976.72</v>
      </c>
      <c r="R165" s="14">
        <f t="shared" si="588"/>
        <v>18.561242236024846</v>
      </c>
      <c r="S165" s="14">
        <f t="shared" si="555"/>
        <v>28632.87</v>
      </c>
      <c r="T165" s="14">
        <f t="shared" si="589"/>
        <v>88.921956521739133</v>
      </c>
      <c r="U165" s="14">
        <f t="shared" si="556"/>
        <v>3514342.3036289322</v>
      </c>
      <c r="V165" s="14">
        <f t="shared" si="590"/>
        <v>10914.106533009106</v>
      </c>
      <c r="W165" s="42"/>
      <c r="X165" s="14">
        <f>IFERROR(VLOOKUP($A165,HouseFY22!$A$6:$AJ$528,28,0),0)</f>
        <v>3330166.3316660002</v>
      </c>
      <c r="Y165" s="14">
        <f t="shared" si="591"/>
        <v>10342.131464801243</v>
      </c>
      <c r="Z165" s="14">
        <f>IFERROR(VLOOKUP($A165,Compens80percent!$A$13:$M$560,12,0),0)</f>
        <v>0</v>
      </c>
      <c r="AA165" s="14">
        <f t="shared" si="591"/>
        <v>0</v>
      </c>
      <c r="AB165" s="14">
        <f t="shared" si="592"/>
        <v>3330166.3316660002</v>
      </c>
      <c r="AC165" s="14">
        <f t="shared" si="591"/>
        <v>10342.131464801243</v>
      </c>
      <c r="AD165" s="14">
        <f>IFERROR(VLOOKUP(A165,SpecEd22!$A$21:$Z$550,14,0),0)</f>
        <v>291355.46273577953</v>
      </c>
      <c r="AE165" s="14">
        <f t="shared" si="593"/>
        <v>904.83062961422218</v>
      </c>
      <c r="AF165" s="14">
        <f>IFERROR(VLOOKUP($A165,ECFE!$A$16:$AB$348,8,0),0)</f>
        <v>23109.273000000001</v>
      </c>
      <c r="AG165" s="14">
        <f t="shared" si="594"/>
        <v>71.76792857142857</v>
      </c>
      <c r="AH165" s="14">
        <f>IFERROR(VLOOKUP(A165,ParaFY19!$A$21:$Z$543,7,0),0)</f>
        <v>980</v>
      </c>
      <c r="AI165" s="14">
        <f t="shared" si="595"/>
        <v>3.0434782608695654</v>
      </c>
      <c r="AJ165" s="14">
        <f>IFERROR(VLOOKUP(A165,ConEnroll!$A$7:$S$341,13,0),0)</f>
        <v>7470.9000000000005</v>
      </c>
      <c r="AK165" s="14">
        <f t="shared" si="596"/>
        <v>23.201552795031059</v>
      </c>
      <c r="AL165" s="14">
        <f t="shared" si="551"/>
        <v>31560.173000000003</v>
      </c>
      <c r="AM165" s="14">
        <f t="shared" si="597"/>
        <v>98.012959627329195</v>
      </c>
      <c r="AN165" s="14">
        <f t="shared" si="598"/>
        <v>3653081.9674017797</v>
      </c>
      <c r="AO165" s="14">
        <f t="shared" si="599"/>
        <v>11344.975054042794</v>
      </c>
      <c r="AP165" s="62"/>
      <c r="AQ165" s="14">
        <f t="shared" si="552"/>
        <v>408.38922877639743</v>
      </c>
      <c r="AR165" s="14">
        <f t="shared" si="557"/>
        <v>13.388289151700064</v>
      </c>
      <c r="AS165" s="14">
        <f t="shared" si="558"/>
        <v>9.0910031055900618</v>
      </c>
      <c r="AT165" s="14">
        <f t="shared" si="600"/>
        <v>430.86852103368756</v>
      </c>
      <c r="AU165" s="37">
        <f t="shared" si="559"/>
        <v>3.9478130411367142E-2</v>
      </c>
      <c r="AV165" s="42"/>
      <c r="AW165" s="14" t="str">
        <f>IFERROR(VLOOKUP($A165,#REF!,27,0),"0")</f>
        <v>0</v>
      </c>
      <c r="AX165" s="14">
        <f t="shared" si="601"/>
        <v>0</v>
      </c>
      <c r="AY165" s="14" t="str">
        <f>IFERROR(VLOOKUP($A165,SpecEd22!#REF!,23,0)," ")</f>
        <v xml:space="preserve"> </v>
      </c>
      <c r="AZ165" s="14" t="e">
        <f t="shared" si="602"/>
        <v>#VALUE!</v>
      </c>
      <c r="BA165" s="14">
        <f>IFERROR(VLOOKUP($A165,ECFE!#REF!,23,0),0)</f>
        <v>0</v>
      </c>
      <c r="BB165" s="14">
        <f t="shared" si="603"/>
        <v>0</v>
      </c>
      <c r="BC165" s="14">
        <f>IFERROR(VLOOKUP($A165,#REF!,17,0),0)</f>
        <v>0</v>
      </c>
      <c r="BD165" s="14">
        <f t="shared" si="604"/>
        <v>0</v>
      </c>
      <c r="BE165" s="14">
        <f>IFERROR(VLOOKUP($A165,#REF!,9,0),0)</f>
        <v>0</v>
      </c>
      <c r="BF165" s="14">
        <f t="shared" si="605"/>
        <v>0</v>
      </c>
      <c r="BG165" s="14">
        <v>0</v>
      </c>
      <c r="BH165" s="14">
        <f t="shared" si="606"/>
        <v>0</v>
      </c>
      <c r="BI165" s="14">
        <f>IFERROR(VLOOKUP($A165,ConEnroll!$A$8:$S$601,15,0),0)</f>
        <v>-73</v>
      </c>
      <c r="BJ165" s="14">
        <f t="shared" si="607"/>
        <v>-0.2267080745341615</v>
      </c>
      <c r="BK165" s="14">
        <f t="shared" si="608"/>
        <v>-73</v>
      </c>
      <c r="BL165" s="14">
        <f t="shared" si="609"/>
        <v>-0.2267080745341615</v>
      </c>
      <c r="BM165" s="14" t="e">
        <f t="shared" si="610"/>
        <v>#VALUE!</v>
      </c>
      <c r="BN165" s="14" t="e">
        <f t="shared" si="611"/>
        <v>#VALUE!</v>
      </c>
      <c r="BO165" s="42"/>
      <c r="BP165" s="14">
        <f t="shared" si="560"/>
        <v>10342.131464801243</v>
      </c>
      <c r="BQ165" s="14" t="e">
        <f t="shared" si="561"/>
        <v>#VALUE!</v>
      </c>
      <c r="BR165" s="14">
        <f t="shared" si="612"/>
        <v>98.239667701863354</v>
      </c>
      <c r="BS165" s="14" t="e">
        <f t="shared" si="562"/>
        <v>#VALUE!</v>
      </c>
      <c r="BT165" s="37" t="e">
        <f t="shared" si="563"/>
        <v>#VALUE!</v>
      </c>
      <c r="BU165" s="41"/>
      <c r="BV165" s="14" t="str">
        <f>IFERROR(VLOOKUP($A165,#REF!,27,0),"0")</f>
        <v>0</v>
      </c>
      <c r="BW165" s="14">
        <f t="shared" si="613"/>
        <v>0</v>
      </c>
      <c r="BX165" s="14" t="str">
        <f>IFERROR(VLOOKUP($A165,SpecEd22!$Z$22:$AV$606,59,0)," ")</f>
        <v xml:space="preserve"> </v>
      </c>
      <c r="BY165" s="14" t="e">
        <f t="shared" si="614"/>
        <v>#VALUE!</v>
      </c>
      <c r="BZ165" s="14">
        <f>IFERROR(VLOOKUP($A165,ECFE!#REF!,25,0),0)</f>
        <v>0</v>
      </c>
      <c r="CA165" s="14">
        <f t="shared" si="615"/>
        <v>0</v>
      </c>
      <c r="CB165" s="14">
        <f>IFERROR(VLOOKUP($A165,#REF!,17,0),0)</f>
        <v>0</v>
      </c>
      <c r="CC165" s="14">
        <f t="shared" si="616"/>
        <v>0</v>
      </c>
      <c r="CD165" s="14">
        <f>IFERROR(VLOOKUP($A165,#REF!,9,0),0)</f>
        <v>0</v>
      </c>
      <c r="CE165" s="14">
        <f t="shared" si="617"/>
        <v>0</v>
      </c>
      <c r="CF165" s="14">
        <v>0</v>
      </c>
      <c r="CG165" s="14">
        <f t="shared" si="618"/>
        <v>0</v>
      </c>
      <c r="CH165" s="14">
        <f>IFERROR(VLOOKUP($A165,ConEnroll!$A$8:$S$601,15,0),0)</f>
        <v>-73</v>
      </c>
      <c r="CI165" s="14">
        <f t="shared" si="619"/>
        <v>-0.2267080745341615</v>
      </c>
      <c r="CJ165" s="14">
        <f t="shared" si="620"/>
        <v>-73</v>
      </c>
      <c r="CK165" s="14">
        <f t="shared" si="621"/>
        <v>-0.2267080745341615</v>
      </c>
      <c r="CL165" s="14" t="e">
        <f t="shared" si="622"/>
        <v>#VALUE!</v>
      </c>
      <c r="CM165" s="14" t="e">
        <f t="shared" si="623"/>
        <v>#VALUE!</v>
      </c>
      <c r="CN165" s="42"/>
      <c r="CO165" s="14">
        <f t="shared" si="564"/>
        <v>-9933.7422360248456</v>
      </c>
      <c r="CP165" s="14" t="e">
        <f t="shared" si="565"/>
        <v>#VALUE!</v>
      </c>
      <c r="CQ165" s="14">
        <f t="shared" si="566"/>
        <v>-89.148664596273292</v>
      </c>
      <c r="CR165" s="14" t="e">
        <f t="shared" si="567"/>
        <v>#VALUE!</v>
      </c>
      <c r="CS165" s="37" t="e">
        <f t="shared" si="568"/>
        <v>#VALUE!</v>
      </c>
      <c r="CT165" s="239"/>
      <c r="CU165" s="239"/>
      <c r="CV165" s="468"/>
      <c r="CW165" s="14">
        <f>IFERROR(VLOOKUP($A165,BaseFY23!$A$7:$AK$527,6,0),0)</f>
        <v>334</v>
      </c>
      <c r="CX165" s="14">
        <f>IFERROR(VLOOKUP($A165,BaseFY23!$A$7:$AN$528,28,0),0)</f>
        <v>3327646.75</v>
      </c>
      <c r="CY165" s="14">
        <f t="shared" si="624"/>
        <v>9963.0142215568867</v>
      </c>
      <c r="CZ165" s="14">
        <f>IFERROR(VLOOKUP($A165,SpecEd23!$A$21:$BB$605,23,0)," ")</f>
        <v>306796.75714032142</v>
      </c>
      <c r="DA165" s="14">
        <f t="shared" si="625"/>
        <v>918.55316509078273</v>
      </c>
      <c r="DB165" s="14">
        <f>IFERROR(VLOOKUP($A165,ECFE!$A$16:$AB$347,7,0),0)</f>
        <v>22656.149999999998</v>
      </c>
      <c r="DC165" s="14">
        <f t="shared" si="626"/>
        <v>67.832784431137725</v>
      </c>
      <c r="DD165" s="14">
        <v>0</v>
      </c>
      <c r="DE165" s="14">
        <f t="shared" si="627"/>
        <v>0</v>
      </c>
      <c r="DF165" s="14">
        <f>IFERROR(VLOOKUP($A165,ConEnroll!$A$7:$S$338,10,0),0)</f>
        <v>5976.72</v>
      </c>
      <c r="DG165" s="14">
        <f t="shared" si="628"/>
        <v>17.89437125748503</v>
      </c>
      <c r="DH165" s="14">
        <f t="shared" si="569"/>
        <v>28632.87</v>
      </c>
      <c r="DI165" s="14">
        <f t="shared" si="629"/>
        <v>85.727155688622744</v>
      </c>
      <c r="DJ165" s="14">
        <f t="shared" si="570"/>
        <v>3663076.3771403218</v>
      </c>
      <c r="DK165" s="14">
        <f t="shared" si="630"/>
        <v>10967.294542336293</v>
      </c>
      <c r="DL165" s="42"/>
      <c r="DM165" s="14">
        <f>IFERROR(VLOOKUP($A165,HouseFY23!$A$7:$AJ$528,28,0),0)</f>
        <v>3516255.56</v>
      </c>
      <c r="DN165" s="14">
        <f t="shared" si="631"/>
        <v>10527.711257485031</v>
      </c>
      <c r="DO165" s="14">
        <f>IFERROR(VLOOKUP($A165,Compens80percent!$A$13:$M$560,12,0),0)</f>
        <v>0</v>
      </c>
      <c r="DP165" s="14">
        <f t="shared" si="631"/>
        <v>0</v>
      </c>
      <c r="DQ165" s="14">
        <f t="shared" si="632"/>
        <v>3516255.56</v>
      </c>
      <c r="DR165" s="14">
        <f t="shared" si="633"/>
        <v>10920.048322981367</v>
      </c>
      <c r="DS165" s="14">
        <f>IFERROR(VLOOKUP($A165,SpecEd23!$A$21:$Z$550,14,0),0)</f>
        <v>316697.78098085721</v>
      </c>
      <c r="DT165" s="14">
        <f t="shared" si="634"/>
        <v>948.19694904448261</v>
      </c>
      <c r="DU165" s="14">
        <f>IFERROR(VLOOKUP($A165,ECFE!$A$16:$AB$347,9,0),0)</f>
        <v>23571.458460000002</v>
      </c>
      <c r="DV165" s="14">
        <f t="shared" si="635"/>
        <v>70.573228922155693</v>
      </c>
      <c r="DW165" s="14">
        <f>IFERROR(VLOOKUP($A165,ParaFY19!$A$21:$Z$543,7,0),0)</f>
        <v>980</v>
      </c>
      <c r="DX165" s="14">
        <f t="shared" si="636"/>
        <v>2.9341317365269459</v>
      </c>
      <c r="DY165" s="14">
        <f>IFERROR(VLOOKUP($A165,ConEnroll!$A$7:$S$341,13,0),0)</f>
        <v>7470.9000000000005</v>
      </c>
      <c r="DZ165" s="14">
        <f t="shared" si="637"/>
        <v>22.367964071856289</v>
      </c>
      <c r="EA165" s="14">
        <f t="shared" si="571"/>
        <v>32022.358460000003</v>
      </c>
      <c r="EB165" s="14">
        <f t="shared" si="638"/>
        <v>95.875324730538935</v>
      </c>
      <c r="EC165" s="14">
        <f t="shared" si="572"/>
        <v>3864975.6994408574</v>
      </c>
      <c r="ED165" s="14">
        <f t="shared" si="639"/>
        <v>11571.783531260053</v>
      </c>
      <c r="EE165" s="62"/>
      <c r="EF165" s="14">
        <f t="shared" si="573"/>
        <v>564.69703592814403</v>
      </c>
      <c r="EG165" s="14">
        <f t="shared" si="574"/>
        <v>29.643783953699881</v>
      </c>
      <c r="EH165" s="14">
        <f t="shared" si="575"/>
        <v>10.148169041916191</v>
      </c>
      <c r="EI165" s="14">
        <f t="shared" si="640"/>
        <v>604.48898892376008</v>
      </c>
      <c r="EJ165" s="37">
        <f t="shared" si="576"/>
        <v>5.5117420854367757E-2</v>
      </c>
      <c r="EK165" s="42"/>
      <c r="EL165" s="14" t="str">
        <f>IFERROR(VLOOKUP($A165,#REF!,27,0),"0")</f>
        <v>0</v>
      </c>
      <c r="EM165" s="14">
        <f t="shared" si="641"/>
        <v>0</v>
      </c>
      <c r="EN165" s="14" t="str">
        <f>IFERROR(VLOOKUP($A165,SpecEd23!#REF!,23,0)," ")</f>
        <v xml:space="preserve"> </v>
      </c>
      <c r="EO165" s="14" t="e">
        <f t="shared" si="642"/>
        <v>#VALUE!</v>
      </c>
      <c r="EP165" s="14">
        <f>IFERROR(VLOOKUP($A165,ECFE!#REF!,24,0),0)</f>
        <v>0</v>
      </c>
      <c r="EQ165" s="14">
        <f t="shared" si="643"/>
        <v>0</v>
      </c>
      <c r="ER165" s="14">
        <f>IFERROR(VLOOKUP($A165,#REF!,30,0),0)</f>
        <v>0</v>
      </c>
      <c r="ES165" s="14">
        <f t="shared" si="644"/>
        <v>0</v>
      </c>
      <c r="ET165" s="14">
        <f>IFERROR(VLOOKUP($A165,#REF!,12,0),0)</f>
        <v>0</v>
      </c>
      <c r="EU165" s="14">
        <f t="shared" si="645"/>
        <v>0</v>
      </c>
      <c r="EV165" s="14">
        <v>0</v>
      </c>
      <c r="EW165" s="14">
        <f t="shared" si="646"/>
        <v>0</v>
      </c>
      <c r="EX165" s="14">
        <f>IFERROR(VLOOKUP($A165,ConEnroll!$A$8:$S$601,16,0),0)</f>
        <v>413</v>
      </c>
      <c r="EY165" s="14">
        <f t="shared" si="647"/>
        <v>1.2365269461077844</v>
      </c>
      <c r="EZ165" s="14">
        <f t="shared" si="648"/>
        <v>413</v>
      </c>
      <c r="FA165" s="14">
        <f t="shared" si="649"/>
        <v>1.2365269461077844</v>
      </c>
      <c r="FB165" s="14" t="e">
        <f t="shared" si="650"/>
        <v>#VALUE!</v>
      </c>
      <c r="FC165" s="14" t="e">
        <f t="shared" si="651"/>
        <v>#VALUE!</v>
      </c>
      <c r="FD165" s="62"/>
      <c r="FE165" s="14">
        <f t="shared" si="577"/>
        <v>10527.711257485031</v>
      </c>
      <c r="FF165" s="14" t="e">
        <f t="shared" si="578"/>
        <v>#VALUE!</v>
      </c>
      <c r="FG165" s="14">
        <f t="shared" si="652"/>
        <v>94.638797784431148</v>
      </c>
      <c r="FH165" s="14" t="e">
        <f t="shared" si="579"/>
        <v>#VALUE!</v>
      </c>
      <c r="FI165" s="37" t="e">
        <f t="shared" si="580"/>
        <v>#VALUE!</v>
      </c>
      <c r="FJ165" s="12"/>
      <c r="FK165" s="14" t="str">
        <f>IFERROR(VLOOKUP($A165,#REF!,27,0),"0")</f>
        <v>0</v>
      </c>
      <c r="FL165" s="14">
        <f t="shared" si="653"/>
        <v>0</v>
      </c>
      <c r="FM165" s="14" t="str">
        <f>IFERROR(VLOOKUP($A165,SpecEd23!$X$22:$Y$610,59,0)," ")</f>
        <v xml:space="preserve"> </v>
      </c>
      <c r="FN165" s="14" t="e">
        <f t="shared" si="654"/>
        <v>#VALUE!</v>
      </c>
      <c r="FO165" s="14">
        <f>IFERROR(VLOOKUP($A165,ECFE!#REF!,26,0),0)</f>
        <v>0</v>
      </c>
      <c r="FP165" s="14">
        <f t="shared" si="655"/>
        <v>0</v>
      </c>
      <c r="FQ165" s="14">
        <f>IFERROR(VLOOKUP($A165,#REF!,16,0),0)</f>
        <v>0</v>
      </c>
      <c r="FR165" s="14">
        <f t="shared" si="656"/>
        <v>0</v>
      </c>
      <c r="FS165" s="14">
        <f>IFERROR(VLOOKUP($A165,#REF!,12,0),0)</f>
        <v>0</v>
      </c>
      <c r="FT165" s="14">
        <f t="shared" si="657"/>
        <v>0</v>
      </c>
      <c r="FU165" s="14">
        <v>0</v>
      </c>
      <c r="FV165" s="14">
        <f t="shared" si="658"/>
        <v>0</v>
      </c>
      <c r="FW165" s="14">
        <f>IFERROR(VLOOKUP($A165,ConEnroll!$A$8:$S$601,16,0),0)</f>
        <v>413</v>
      </c>
      <c r="FX165" s="14">
        <f t="shared" si="659"/>
        <v>1.2365269461077844</v>
      </c>
      <c r="FY165" s="14">
        <f t="shared" si="660"/>
        <v>413</v>
      </c>
      <c r="FZ165" s="14">
        <f t="shared" si="661"/>
        <v>1.2365269461077844</v>
      </c>
      <c r="GA165" s="14" t="e">
        <f t="shared" si="662"/>
        <v>#VALUE!</v>
      </c>
      <c r="GB165" s="14" t="e">
        <f t="shared" si="663"/>
        <v>#VALUE!</v>
      </c>
      <c r="GC165" s="39"/>
      <c r="GD165" s="14">
        <f t="shared" si="581"/>
        <v>-9963.0142215568867</v>
      </c>
      <c r="GE165" s="14" t="e">
        <f t="shared" si="582"/>
        <v>#VALUE!</v>
      </c>
      <c r="GF165" s="14">
        <f t="shared" si="583"/>
        <v>-84.490628742514957</v>
      </c>
      <c r="GG165" s="14" t="e">
        <f t="shared" si="584"/>
        <v>#VALUE!</v>
      </c>
      <c r="GH165" s="37" t="e">
        <f t="shared" si="585"/>
        <v>#VALUE!</v>
      </c>
    </row>
    <row r="166" spans="1:190" ht="12.5" x14ac:dyDescent="0.25">
      <c r="A166" s="67">
        <v>487</v>
      </c>
      <c r="B166" s="35">
        <v>1</v>
      </c>
      <c r="C166" s="14">
        <v>6</v>
      </c>
      <c r="D166" s="14"/>
      <c r="E166" s="14"/>
      <c r="F166" s="35" t="s">
        <v>2517</v>
      </c>
      <c r="G166" s="41"/>
      <c r="H166" s="14">
        <f>IFERROR(VLOOKUP($A166,BaseFY22!$A$7:$AK$528,6,0),0)</f>
        <v>353</v>
      </c>
      <c r="I166" s="14">
        <f>IFERROR(VLOOKUP($A166,BaseFY22!$A$7:$AK$528,28,0),0)</f>
        <v>3325443.25</v>
      </c>
      <c r="J166" s="14">
        <f t="shared" si="586"/>
        <v>9420.5191218130312</v>
      </c>
      <c r="K166" s="14">
        <f>IFERROR(VLOOKUP($A166,SpecEd22!$A$21:$BB$605,24,0)," ")</f>
        <v>200818.46902710357</v>
      </c>
      <c r="L166" s="14">
        <f t="shared" si="587"/>
        <v>568.89084710227644</v>
      </c>
      <c r="M166" s="14">
        <f>IFERROR(VLOOKUP($A166,ECFE!$A$16:$AB$347,7,0),0)</f>
        <v>22656.149999999998</v>
      </c>
      <c r="N166" s="14">
        <f t="shared" si="554"/>
        <v>64.181728045325769</v>
      </c>
      <c r="O166" s="14">
        <v>0</v>
      </c>
      <c r="P166" s="14">
        <f t="shared" si="554"/>
        <v>0</v>
      </c>
      <c r="Q166" s="14">
        <f>IFERROR(VLOOKUP($A166,ConEnroll!$A$7:$S$337,10,0),0)</f>
        <v>14207.82</v>
      </c>
      <c r="R166" s="14">
        <f t="shared" si="588"/>
        <v>40.248781869688386</v>
      </c>
      <c r="S166" s="14">
        <f t="shared" si="555"/>
        <v>36863.97</v>
      </c>
      <c r="T166" s="14">
        <f t="shared" si="589"/>
        <v>104.43050991501417</v>
      </c>
      <c r="U166" s="14">
        <f t="shared" si="556"/>
        <v>3563125.6890271036</v>
      </c>
      <c r="V166" s="14">
        <f t="shared" si="590"/>
        <v>10093.840478830321</v>
      </c>
      <c r="W166" s="42"/>
      <c r="X166" s="14">
        <f>IFERROR(VLOOKUP($A166,HouseFY22!$A$6:$AJ$528,28,0),0)</f>
        <v>3378700.25</v>
      </c>
      <c r="Y166" s="14">
        <f t="shared" si="591"/>
        <v>9571.3888101983011</v>
      </c>
      <c r="Z166" s="14">
        <f>IFERROR(VLOOKUP($A166,Compens80percent!$A$13:$M$560,12,0),0)</f>
        <v>0</v>
      </c>
      <c r="AA166" s="14">
        <f t="shared" si="591"/>
        <v>0</v>
      </c>
      <c r="AB166" s="14">
        <f t="shared" si="592"/>
        <v>3378700.25</v>
      </c>
      <c r="AC166" s="14">
        <f t="shared" si="591"/>
        <v>9571.3888101983011</v>
      </c>
      <c r="AD166" s="14">
        <f>IFERROR(VLOOKUP(A166,SpecEd22!$A$21:$Z$550,14,0),0)</f>
        <v>207547.94929306081</v>
      </c>
      <c r="AE166" s="14">
        <f t="shared" si="593"/>
        <v>587.9545305752431</v>
      </c>
      <c r="AF166" s="14">
        <f>IFERROR(VLOOKUP($A166,ECFE!$A$16:$AB$348,8,0),0)</f>
        <v>23109.273000000001</v>
      </c>
      <c r="AG166" s="14">
        <f t="shared" si="594"/>
        <v>65.465362606232304</v>
      </c>
      <c r="AH166" s="14">
        <f>IFERROR(VLOOKUP(A166,ParaFY19!$A$21:$Z$543,7,0),0)</f>
        <v>2744</v>
      </c>
      <c r="AI166" s="14">
        <f t="shared" si="595"/>
        <v>7.7733711048158645</v>
      </c>
      <c r="AJ166" s="14">
        <f>IFERROR(VLOOKUP(A166,ConEnroll!$A$7:$S$341,13,0),0)</f>
        <v>17759.775000000001</v>
      </c>
      <c r="AK166" s="14">
        <f t="shared" si="596"/>
        <v>50.310977337110486</v>
      </c>
      <c r="AL166" s="14">
        <f t="shared" si="551"/>
        <v>43613.048000000003</v>
      </c>
      <c r="AM166" s="14">
        <f t="shared" si="597"/>
        <v>123.54971104815864</v>
      </c>
      <c r="AN166" s="14">
        <f t="shared" si="598"/>
        <v>3629861.2472930606</v>
      </c>
      <c r="AO166" s="14">
        <f t="shared" si="599"/>
        <v>10282.893051821702</v>
      </c>
      <c r="AP166" s="62"/>
      <c r="AQ166" s="14">
        <f t="shared" si="552"/>
        <v>150.86968838526991</v>
      </c>
      <c r="AR166" s="14">
        <f t="shared" si="557"/>
        <v>19.063683472966659</v>
      </c>
      <c r="AS166" s="14">
        <f t="shared" si="558"/>
        <v>19.119201133144472</v>
      </c>
      <c r="AT166" s="14">
        <f t="shared" si="600"/>
        <v>189.05257299138106</v>
      </c>
      <c r="AU166" s="37">
        <f t="shared" si="559"/>
        <v>1.8729498785707829E-2</v>
      </c>
      <c r="AV166" s="42"/>
      <c r="AW166" s="14" t="str">
        <f>IFERROR(VLOOKUP($A166,#REF!,27,0),"0")</f>
        <v>0</v>
      </c>
      <c r="AX166" s="14">
        <f t="shared" si="601"/>
        <v>0</v>
      </c>
      <c r="AY166" s="14" t="str">
        <f>IFERROR(VLOOKUP($A166,SpecEd22!#REF!,23,0)," ")</f>
        <v xml:space="preserve"> </v>
      </c>
      <c r="AZ166" s="14" t="e">
        <f t="shared" si="602"/>
        <v>#VALUE!</v>
      </c>
      <c r="BA166" s="14">
        <f>IFERROR(VLOOKUP($A166,ECFE!#REF!,23,0),0)</f>
        <v>0</v>
      </c>
      <c r="BB166" s="14">
        <f t="shared" si="603"/>
        <v>0</v>
      </c>
      <c r="BC166" s="14">
        <f>IFERROR(VLOOKUP($A166,#REF!,17,0),0)</f>
        <v>0</v>
      </c>
      <c r="BD166" s="14">
        <f t="shared" si="604"/>
        <v>0</v>
      </c>
      <c r="BE166" s="14">
        <f>IFERROR(VLOOKUP($A166,#REF!,9,0),0)</f>
        <v>0</v>
      </c>
      <c r="BF166" s="14">
        <f t="shared" si="605"/>
        <v>0</v>
      </c>
      <c r="BG166" s="14">
        <v>0</v>
      </c>
      <c r="BH166" s="14">
        <f t="shared" si="606"/>
        <v>0</v>
      </c>
      <c r="BI166" s="14">
        <f>IFERROR(VLOOKUP($A166,ConEnroll!$A$8:$S$601,15,0),0)</f>
        <v>-73</v>
      </c>
      <c r="BJ166" s="14">
        <f t="shared" si="607"/>
        <v>-0.20679886685552407</v>
      </c>
      <c r="BK166" s="14">
        <f t="shared" si="608"/>
        <v>-73</v>
      </c>
      <c r="BL166" s="14">
        <f t="shared" si="609"/>
        <v>-0.20679886685552407</v>
      </c>
      <c r="BM166" s="14" t="e">
        <f t="shared" si="610"/>
        <v>#VALUE!</v>
      </c>
      <c r="BN166" s="14" t="e">
        <f t="shared" si="611"/>
        <v>#VALUE!</v>
      </c>
      <c r="BO166" s="42"/>
      <c r="BP166" s="14">
        <f t="shared" si="560"/>
        <v>9571.3888101983011</v>
      </c>
      <c r="BQ166" s="14" t="e">
        <f t="shared" si="561"/>
        <v>#VALUE!</v>
      </c>
      <c r="BR166" s="14">
        <f t="shared" si="612"/>
        <v>123.75650991501416</v>
      </c>
      <c r="BS166" s="14" t="e">
        <f t="shared" si="562"/>
        <v>#VALUE!</v>
      </c>
      <c r="BT166" s="37" t="e">
        <f t="shared" si="563"/>
        <v>#VALUE!</v>
      </c>
      <c r="BU166" s="41"/>
      <c r="BV166" s="14" t="str">
        <f>IFERROR(VLOOKUP($A166,#REF!,27,0),"0")</f>
        <v>0</v>
      </c>
      <c r="BW166" s="14">
        <f t="shared" si="613"/>
        <v>0</v>
      </c>
      <c r="BX166" s="14" t="str">
        <f>IFERROR(VLOOKUP($A166,SpecEd22!$Z$22:$AV$606,59,0)," ")</f>
        <v xml:space="preserve"> </v>
      </c>
      <c r="BY166" s="14" t="e">
        <f t="shared" si="614"/>
        <v>#VALUE!</v>
      </c>
      <c r="BZ166" s="14">
        <f>IFERROR(VLOOKUP($A166,ECFE!#REF!,25,0),0)</f>
        <v>0</v>
      </c>
      <c r="CA166" s="14">
        <f t="shared" si="615"/>
        <v>0</v>
      </c>
      <c r="CB166" s="14">
        <f>IFERROR(VLOOKUP($A166,#REF!,17,0),0)</f>
        <v>0</v>
      </c>
      <c r="CC166" s="14">
        <f t="shared" si="616"/>
        <v>0</v>
      </c>
      <c r="CD166" s="14">
        <f>IFERROR(VLOOKUP($A166,#REF!,9,0),0)</f>
        <v>0</v>
      </c>
      <c r="CE166" s="14">
        <f t="shared" si="617"/>
        <v>0</v>
      </c>
      <c r="CF166" s="14">
        <v>0</v>
      </c>
      <c r="CG166" s="14">
        <f t="shared" si="618"/>
        <v>0</v>
      </c>
      <c r="CH166" s="14">
        <f>IFERROR(VLOOKUP($A166,ConEnroll!$A$8:$S$601,15,0),0)</f>
        <v>-73</v>
      </c>
      <c r="CI166" s="14">
        <f t="shared" si="619"/>
        <v>-0.20679886685552407</v>
      </c>
      <c r="CJ166" s="14">
        <f t="shared" si="620"/>
        <v>-73</v>
      </c>
      <c r="CK166" s="14">
        <f t="shared" si="621"/>
        <v>-0.20679886685552407</v>
      </c>
      <c r="CL166" s="14" t="e">
        <f t="shared" si="622"/>
        <v>#VALUE!</v>
      </c>
      <c r="CM166" s="14" t="e">
        <f t="shared" si="623"/>
        <v>#VALUE!</v>
      </c>
      <c r="CN166" s="42"/>
      <c r="CO166" s="14">
        <f t="shared" si="564"/>
        <v>-9420.5191218130312</v>
      </c>
      <c r="CP166" s="14" t="e">
        <f t="shared" si="565"/>
        <v>#VALUE!</v>
      </c>
      <c r="CQ166" s="14">
        <f t="shared" si="566"/>
        <v>-104.63730878186969</v>
      </c>
      <c r="CR166" s="14" t="e">
        <f t="shared" si="567"/>
        <v>#VALUE!</v>
      </c>
      <c r="CS166" s="37" t="e">
        <f t="shared" si="568"/>
        <v>#VALUE!</v>
      </c>
      <c r="CT166" s="239"/>
      <c r="CU166" s="239"/>
      <c r="CV166" s="468"/>
      <c r="CW166" s="14">
        <f>IFERROR(VLOOKUP($A166,BaseFY23!$A$7:$AK$527,6,0),0)</f>
        <v>346</v>
      </c>
      <c r="CX166" s="14">
        <f>IFERROR(VLOOKUP($A166,BaseFY23!$A$7:$AN$528,28,0),0)</f>
        <v>3247357</v>
      </c>
      <c r="CY166" s="14">
        <f t="shared" si="624"/>
        <v>9385.4248554913302</v>
      </c>
      <c r="CZ166" s="14">
        <f>IFERROR(VLOOKUP($A166,SpecEd23!$A$21:$BB$605,23,0)," ")</f>
        <v>188075.86806353531</v>
      </c>
      <c r="DA166" s="14">
        <f t="shared" si="625"/>
        <v>543.57187301599799</v>
      </c>
      <c r="DB166" s="14">
        <f>IFERROR(VLOOKUP($A166,ECFE!$A$16:$AB$347,7,0),0)</f>
        <v>22656.149999999998</v>
      </c>
      <c r="DC166" s="14">
        <f t="shared" si="626"/>
        <v>65.480202312138715</v>
      </c>
      <c r="DD166" s="14">
        <v>0</v>
      </c>
      <c r="DE166" s="14">
        <f t="shared" si="627"/>
        <v>0</v>
      </c>
      <c r="DF166" s="14">
        <f>IFERROR(VLOOKUP($A166,ConEnroll!$A$7:$S$338,10,0),0)</f>
        <v>14207.82</v>
      </c>
      <c r="DG166" s="14">
        <f t="shared" si="628"/>
        <v>41.06306358381503</v>
      </c>
      <c r="DH166" s="14">
        <f t="shared" si="569"/>
        <v>36863.97</v>
      </c>
      <c r="DI166" s="14">
        <f t="shared" si="629"/>
        <v>106.54326589595377</v>
      </c>
      <c r="DJ166" s="14">
        <f t="shared" si="570"/>
        <v>3472296.8380635353</v>
      </c>
      <c r="DK166" s="14">
        <f t="shared" si="630"/>
        <v>10035.539994403282</v>
      </c>
      <c r="DL166" s="42"/>
      <c r="DM166" s="14">
        <f>IFERROR(VLOOKUP($A166,HouseFY23!$A$7:$AJ$528,28,0),0)</f>
        <v>3352322</v>
      </c>
      <c r="DN166" s="14">
        <f t="shared" si="631"/>
        <v>9688.7919075144509</v>
      </c>
      <c r="DO166" s="14">
        <f>IFERROR(VLOOKUP($A166,Compens80percent!$A$13:$M$560,12,0),0)</f>
        <v>0</v>
      </c>
      <c r="DP166" s="14">
        <f t="shared" si="631"/>
        <v>0</v>
      </c>
      <c r="DQ166" s="14">
        <f t="shared" si="632"/>
        <v>3352322</v>
      </c>
      <c r="DR166" s="14">
        <f t="shared" si="633"/>
        <v>9496.6628895184131</v>
      </c>
      <c r="DS166" s="14">
        <f>IFERROR(VLOOKUP($A166,SpecEd23!$A$21:$Z$550,14,0),0)</f>
        <v>202710.39722008287</v>
      </c>
      <c r="DT166" s="14">
        <f t="shared" si="634"/>
        <v>585.86820005804293</v>
      </c>
      <c r="DU166" s="14">
        <f>IFERROR(VLOOKUP($A166,ECFE!$A$16:$AB$347,9,0),0)</f>
        <v>23571.458460000002</v>
      </c>
      <c r="DV166" s="14">
        <f t="shared" si="635"/>
        <v>68.125602485549138</v>
      </c>
      <c r="DW166" s="14">
        <f>IFERROR(VLOOKUP($A166,ParaFY19!$A$21:$Z$543,7,0),0)</f>
        <v>2744</v>
      </c>
      <c r="DX166" s="14">
        <f t="shared" si="636"/>
        <v>7.9306358381502893</v>
      </c>
      <c r="DY166" s="14">
        <f>IFERROR(VLOOKUP($A166,ConEnroll!$A$7:$S$341,13,0),0)</f>
        <v>17759.775000000001</v>
      </c>
      <c r="DZ166" s="14">
        <f t="shared" si="637"/>
        <v>51.328829479768793</v>
      </c>
      <c r="EA166" s="14">
        <f t="shared" si="571"/>
        <v>44075.233460000003</v>
      </c>
      <c r="EB166" s="14">
        <f t="shared" si="638"/>
        <v>127.38506780346822</v>
      </c>
      <c r="EC166" s="14">
        <f t="shared" si="572"/>
        <v>3599107.6306800828</v>
      </c>
      <c r="ED166" s="14">
        <f t="shared" si="639"/>
        <v>10402.045175375963</v>
      </c>
      <c r="EE166" s="62"/>
      <c r="EF166" s="14">
        <f t="shared" si="573"/>
        <v>303.36705202312078</v>
      </c>
      <c r="EG166" s="14">
        <f t="shared" si="574"/>
        <v>42.296327042044936</v>
      </c>
      <c r="EH166" s="14">
        <f t="shared" si="575"/>
        <v>20.841801907514451</v>
      </c>
      <c r="EI166" s="14">
        <f t="shared" si="640"/>
        <v>366.50518097268014</v>
      </c>
      <c r="EJ166" s="37">
        <f t="shared" si="576"/>
        <v>3.6520723466507664E-2</v>
      </c>
      <c r="EK166" s="42"/>
      <c r="EL166" s="14" t="str">
        <f>IFERROR(VLOOKUP($A166,#REF!,27,0),"0")</f>
        <v>0</v>
      </c>
      <c r="EM166" s="14">
        <f t="shared" si="641"/>
        <v>0</v>
      </c>
      <c r="EN166" s="14" t="str">
        <f>IFERROR(VLOOKUP($A166,SpecEd23!#REF!,23,0)," ")</f>
        <v xml:space="preserve"> </v>
      </c>
      <c r="EO166" s="14" t="e">
        <f t="shared" si="642"/>
        <v>#VALUE!</v>
      </c>
      <c r="EP166" s="14">
        <f>IFERROR(VLOOKUP($A166,ECFE!#REF!,24,0),0)</f>
        <v>0</v>
      </c>
      <c r="EQ166" s="14">
        <f t="shared" si="643"/>
        <v>0</v>
      </c>
      <c r="ER166" s="14">
        <f>IFERROR(VLOOKUP($A166,#REF!,30,0),0)</f>
        <v>0</v>
      </c>
      <c r="ES166" s="14">
        <f t="shared" si="644"/>
        <v>0</v>
      </c>
      <c r="ET166" s="14">
        <f>IFERROR(VLOOKUP($A166,#REF!,12,0),0)</f>
        <v>0</v>
      </c>
      <c r="EU166" s="14">
        <f t="shared" si="645"/>
        <v>0</v>
      </c>
      <c r="EV166" s="14">
        <v>0</v>
      </c>
      <c r="EW166" s="14">
        <f t="shared" si="646"/>
        <v>0</v>
      </c>
      <c r="EX166" s="14">
        <f>IFERROR(VLOOKUP($A166,ConEnroll!$A$8:$S$601,16,0),0)</f>
        <v>414</v>
      </c>
      <c r="EY166" s="14">
        <f t="shared" si="647"/>
        <v>1.1965317919075145</v>
      </c>
      <c r="EZ166" s="14">
        <f t="shared" si="648"/>
        <v>414</v>
      </c>
      <c r="FA166" s="14">
        <f t="shared" si="649"/>
        <v>1.1965317919075145</v>
      </c>
      <c r="FB166" s="14" t="e">
        <f t="shared" si="650"/>
        <v>#VALUE!</v>
      </c>
      <c r="FC166" s="14" t="e">
        <f t="shared" si="651"/>
        <v>#VALUE!</v>
      </c>
      <c r="FD166" s="62"/>
      <c r="FE166" s="14">
        <f t="shared" si="577"/>
        <v>9688.7919075144509</v>
      </c>
      <c r="FF166" s="14" t="e">
        <f t="shared" si="578"/>
        <v>#VALUE!</v>
      </c>
      <c r="FG166" s="14">
        <f t="shared" si="652"/>
        <v>126.1885360115607</v>
      </c>
      <c r="FH166" s="14" t="e">
        <f t="shared" si="579"/>
        <v>#VALUE!</v>
      </c>
      <c r="FI166" s="37" t="e">
        <f t="shared" si="580"/>
        <v>#VALUE!</v>
      </c>
      <c r="FJ166" s="12"/>
      <c r="FK166" s="14" t="str">
        <f>IFERROR(VLOOKUP($A166,#REF!,27,0),"0")</f>
        <v>0</v>
      </c>
      <c r="FL166" s="14">
        <f t="shared" si="653"/>
        <v>0</v>
      </c>
      <c r="FM166" s="14" t="str">
        <f>IFERROR(VLOOKUP($A166,SpecEd23!$X$22:$Y$610,59,0)," ")</f>
        <v xml:space="preserve"> </v>
      </c>
      <c r="FN166" s="14" t="e">
        <f t="shared" si="654"/>
        <v>#VALUE!</v>
      </c>
      <c r="FO166" s="14">
        <f>IFERROR(VLOOKUP($A166,ECFE!#REF!,26,0),0)</f>
        <v>0</v>
      </c>
      <c r="FP166" s="14">
        <f t="shared" si="655"/>
        <v>0</v>
      </c>
      <c r="FQ166" s="14">
        <f>IFERROR(VLOOKUP($A166,#REF!,16,0),0)</f>
        <v>0</v>
      </c>
      <c r="FR166" s="14">
        <f t="shared" si="656"/>
        <v>0</v>
      </c>
      <c r="FS166" s="14">
        <f>IFERROR(VLOOKUP($A166,#REF!,12,0),0)</f>
        <v>0</v>
      </c>
      <c r="FT166" s="14">
        <f t="shared" si="657"/>
        <v>0</v>
      </c>
      <c r="FU166" s="14">
        <v>0</v>
      </c>
      <c r="FV166" s="14">
        <f t="shared" si="658"/>
        <v>0</v>
      </c>
      <c r="FW166" s="14">
        <f>IFERROR(VLOOKUP($A166,ConEnroll!$A$8:$S$601,16,0),0)</f>
        <v>414</v>
      </c>
      <c r="FX166" s="14">
        <f t="shared" si="659"/>
        <v>1.1965317919075145</v>
      </c>
      <c r="FY166" s="14">
        <f t="shared" si="660"/>
        <v>414</v>
      </c>
      <c r="FZ166" s="14">
        <f t="shared" si="661"/>
        <v>1.1965317919075145</v>
      </c>
      <c r="GA166" s="14" t="e">
        <f t="shared" si="662"/>
        <v>#VALUE!</v>
      </c>
      <c r="GB166" s="14" t="e">
        <f t="shared" si="663"/>
        <v>#VALUE!</v>
      </c>
      <c r="GC166" s="39"/>
      <c r="GD166" s="14">
        <f t="shared" si="581"/>
        <v>-9385.4248554913302</v>
      </c>
      <c r="GE166" s="14" t="e">
        <f t="shared" si="582"/>
        <v>#VALUE!</v>
      </c>
      <c r="GF166" s="14">
        <f t="shared" si="583"/>
        <v>-105.34673410404625</v>
      </c>
      <c r="GG166" s="14" t="e">
        <f t="shared" si="584"/>
        <v>#VALUE!</v>
      </c>
      <c r="GH166" s="37" t="e">
        <f t="shared" si="585"/>
        <v>#VALUE!</v>
      </c>
    </row>
    <row r="167" spans="1:190" ht="12.5" x14ac:dyDescent="0.25">
      <c r="A167" s="67">
        <v>492</v>
      </c>
      <c r="B167" s="35">
        <v>1</v>
      </c>
      <c r="C167" s="14">
        <v>4</v>
      </c>
      <c r="D167" s="14"/>
      <c r="E167" s="14"/>
      <c r="F167" s="35" t="s">
        <v>2518</v>
      </c>
      <c r="G167" s="41"/>
      <c r="H167" s="14">
        <f>IFERROR(VLOOKUP($A167,BaseFY22!$A$7:$AK$528,6,0),0)</f>
        <v>4885</v>
      </c>
      <c r="I167" s="14">
        <f>IFERROR(VLOOKUP($A167,BaseFY22!$A$7:$AK$528,28,0),0)</f>
        <v>47786098</v>
      </c>
      <c r="J167" s="14">
        <f t="shared" si="586"/>
        <v>9782.2104401228244</v>
      </c>
      <c r="K167" s="14">
        <f>IFERROR(VLOOKUP($A167,SpecEd22!$A$21:$BB$605,24,0)," ")</f>
        <v>8180684.6170183197</v>
      </c>
      <c r="L167" s="14">
        <f t="shared" si="587"/>
        <v>1674.653964589216</v>
      </c>
      <c r="M167" s="14">
        <f>IFERROR(VLOOKUP($A167,ECFE!$A$16:$AB$347,7,0),0)</f>
        <v>253899.921</v>
      </c>
      <c r="N167" s="14">
        <f t="shared" si="554"/>
        <v>51.975418833162742</v>
      </c>
      <c r="O167" s="14">
        <v>0</v>
      </c>
      <c r="P167" s="14">
        <f t="shared" si="554"/>
        <v>0</v>
      </c>
      <c r="Q167" s="14">
        <f>IFERROR(VLOOKUP($A167,ConEnroll!$A$7:$S$337,10,0),0)</f>
        <v>22438.92</v>
      </c>
      <c r="R167" s="14">
        <f t="shared" si="588"/>
        <v>4.5934329580347999</v>
      </c>
      <c r="S167" s="14">
        <f t="shared" si="555"/>
        <v>276338.84100000001</v>
      </c>
      <c r="T167" s="14">
        <f t="shared" si="589"/>
        <v>56.568851791197545</v>
      </c>
      <c r="U167" s="14">
        <f t="shared" si="556"/>
        <v>56243121.458018318</v>
      </c>
      <c r="V167" s="14">
        <f t="shared" si="590"/>
        <v>11513.433256503238</v>
      </c>
      <c r="W167" s="42"/>
      <c r="X167" s="14">
        <f>IFERROR(VLOOKUP($A167,HouseFY22!$A$6:$AJ$528,28,0),0)</f>
        <v>49053562.528228998</v>
      </c>
      <c r="Y167" s="14">
        <f t="shared" si="591"/>
        <v>10041.670937201432</v>
      </c>
      <c r="Z167" s="14">
        <f>IFERROR(VLOOKUP($A167,Compens80percent!$A$13:$M$560,12,0),0)</f>
        <v>0</v>
      </c>
      <c r="AA167" s="14">
        <f t="shared" si="591"/>
        <v>0</v>
      </c>
      <c r="AB167" s="14">
        <f t="shared" si="592"/>
        <v>49053562.528228998</v>
      </c>
      <c r="AC167" s="14">
        <f t="shared" si="591"/>
        <v>10041.670937201432</v>
      </c>
      <c r="AD167" s="14">
        <f>IFERROR(VLOOKUP(A167,SpecEd22!$A$21:$Z$550,14,0),0)</f>
        <v>8340342.255342396</v>
      </c>
      <c r="AE167" s="14">
        <f t="shared" si="593"/>
        <v>1707.3372068254648</v>
      </c>
      <c r="AF167" s="14">
        <f>IFERROR(VLOOKUP($A167,ECFE!$A$16:$AB$348,8,0),0)</f>
        <v>258977.91942000002</v>
      </c>
      <c r="AG167" s="14">
        <f t="shared" si="594"/>
        <v>53.014927209826006</v>
      </c>
      <c r="AH167" s="14">
        <f>IFERROR(VLOOKUP(A167,ParaFY19!$A$21:$Z$543,7,0),0)</f>
        <v>27636</v>
      </c>
      <c r="AI167" s="14">
        <f t="shared" si="595"/>
        <v>5.6573183213920162</v>
      </c>
      <c r="AJ167" s="14">
        <f>IFERROR(VLOOKUP(A167,ConEnroll!$A$7:$S$341,13,0),0)</f>
        <v>28048.649999999998</v>
      </c>
      <c r="AK167" s="14">
        <f t="shared" si="596"/>
        <v>5.7417911975434999</v>
      </c>
      <c r="AL167" s="14">
        <f t="shared" si="551"/>
        <v>314662.56942000007</v>
      </c>
      <c r="AM167" s="14">
        <f t="shared" si="597"/>
        <v>64.414036728761531</v>
      </c>
      <c r="AN167" s="14">
        <f t="shared" si="598"/>
        <v>57708567.352991395</v>
      </c>
      <c r="AO167" s="14">
        <f t="shared" si="599"/>
        <v>11813.422180755659</v>
      </c>
      <c r="AP167" s="62"/>
      <c r="AQ167" s="14">
        <f t="shared" si="552"/>
        <v>259.46049707860766</v>
      </c>
      <c r="AR167" s="14">
        <f t="shared" si="557"/>
        <v>32.683242236248816</v>
      </c>
      <c r="AS167" s="14">
        <f t="shared" si="558"/>
        <v>7.8451849375639853</v>
      </c>
      <c r="AT167" s="14">
        <f t="shared" si="600"/>
        <v>299.98892425242047</v>
      </c>
      <c r="AU167" s="37">
        <f t="shared" si="559"/>
        <v>2.6055557675029296E-2</v>
      </c>
      <c r="AV167" s="42"/>
      <c r="AW167" s="14" t="str">
        <f>IFERROR(VLOOKUP($A167,#REF!,27,0),"0")</f>
        <v>0</v>
      </c>
      <c r="AX167" s="14">
        <f t="shared" si="601"/>
        <v>0</v>
      </c>
      <c r="AY167" s="14" t="str">
        <f>IFERROR(VLOOKUP($A167,SpecEd22!#REF!,23,0)," ")</f>
        <v xml:space="preserve"> </v>
      </c>
      <c r="AZ167" s="14" t="e">
        <f t="shared" si="602"/>
        <v>#VALUE!</v>
      </c>
      <c r="BA167" s="14">
        <f>IFERROR(VLOOKUP($A167,ECFE!#REF!,23,0),0)</f>
        <v>0</v>
      </c>
      <c r="BB167" s="14">
        <f t="shared" si="603"/>
        <v>0</v>
      </c>
      <c r="BC167" s="14">
        <f>IFERROR(VLOOKUP($A167,#REF!,17,0),0)</f>
        <v>0</v>
      </c>
      <c r="BD167" s="14">
        <f t="shared" si="604"/>
        <v>0</v>
      </c>
      <c r="BE167" s="14">
        <f>IFERROR(VLOOKUP($A167,#REF!,9,0),0)</f>
        <v>0</v>
      </c>
      <c r="BF167" s="14">
        <f t="shared" si="605"/>
        <v>0</v>
      </c>
      <c r="BG167" s="14">
        <v>0</v>
      </c>
      <c r="BH167" s="14">
        <f t="shared" si="606"/>
        <v>0</v>
      </c>
      <c r="BI167" s="14">
        <f>IFERROR(VLOOKUP($A167,ConEnroll!$A$8:$S$601,15,0),0)</f>
        <v>-77</v>
      </c>
      <c r="BJ167" s="14">
        <f t="shared" si="607"/>
        <v>-1.5762538382804503E-2</v>
      </c>
      <c r="BK167" s="14">
        <f t="shared" si="608"/>
        <v>-77</v>
      </c>
      <c r="BL167" s="14">
        <f t="shared" si="609"/>
        <v>-1.5762538382804503E-2</v>
      </c>
      <c r="BM167" s="14" t="e">
        <f t="shared" si="610"/>
        <v>#VALUE!</v>
      </c>
      <c r="BN167" s="14" t="e">
        <f t="shared" si="611"/>
        <v>#VALUE!</v>
      </c>
      <c r="BO167" s="42"/>
      <c r="BP167" s="14">
        <f t="shared" si="560"/>
        <v>10041.670937201432</v>
      </c>
      <c r="BQ167" s="14" t="e">
        <f t="shared" si="561"/>
        <v>#VALUE!</v>
      </c>
      <c r="BR167" s="14">
        <f t="shared" si="612"/>
        <v>64.429799267144332</v>
      </c>
      <c r="BS167" s="14" t="e">
        <f t="shared" si="562"/>
        <v>#VALUE!</v>
      </c>
      <c r="BT167" s="37" t="e">
        <f t="shared" si="563"/>
        <v>#VALUE!</v>
      </c>
      <c r="BU167" s="41"/>
      <c r="BV167" s="14" t="str">
        <f>IFERROR(VLOOKUP($A167,#REF!,27,0),"0")</f>
        <v>0</v>
      </c>
      <c r="BW167" s="14">
        <f t="shared" si="613"/>
        <v>0</v>
      </c>
      <c r="BX167" s="14" t="str">
        <f>IFERROR(VLOOKUP($A167,SpecEd22!$Z$22:$AV$606,59,0)," ")</f>
        <v xml:space="preserve"> </v>
      </c>
      <c r="BY167" s="14" t="e">
        <f t="shared" si="614"/>
        <v>#VALUE!</v>
      </c>
      <c r="BZ167" s="14">
        <f>IFERROR(VLOOKUP($A167,ECFE!#REF!,25,0),0)</f>
        <v>0</v>
      </c>
      <c r="CA167" s="14">
        <f t="shared" si="615"/>
        <v>0</v>
      </c>
      <c r="CB167" s="14">
        <f>IFERROR(VLOOKUP($A167,#REF!,17,0),0)</f>
        <v>0</v>
      </c>
      <c r="CC167" s="14">
        <f t="shared" si="616"/>
        <v>0</v>
      </c>
      <c r="CD167" s="14">
        <f>IFERROR(VLOOKUP($A167,#REF!,9,0),0)</f>
        <v>0</v>
      </c>
      <c r="CE167" s="14">
        <f t="shared" si="617"/>
        <v>0</v>
      </c>
      <c r="CF167" s="14">
        <v>0</v>
      </c>
      <c r="CG167" s="14">
        <f t="shared" si="618"/>
        <v>0</v>
      </c>
      <c r="CH167" s="14">
        <f>IFERROR(VLOOKUP($A167,ConEnroll!$A$8:$S$601,15,0),0)</f>
        <v>-77</v>
      </c>
      <c r="CI167" s="14">
        <f t="shared" si="619"/>
        <v>-1.5762538382804503E-2</v>
      </c>
      <c r="CJ167" s="14">
        <f t="shared" si="620"/>
        <v>-77</v>
      </c>
      <c r="CK167" s="14">
        <f t="shared" si="621"/>
        <v>-1.5762538382804503E-2</v>
      </c>
      <c r="CL167" s="14" t="e">
        <f t="shared" si="622"/>
        <v>#VALUE!</v>
      </c>
      <c r="CM167" s="14" t="e">
        <f t="shared" si="623"/>
        <v>#VALUE!</v>
      </c>
      <c r="CN167" s="42"/>
      <c r="CO167" s="14">
        <f t="shared" si="564"/>
        <v>-9782.2104401228244</v>
      </c>
      <c r="CP167" s="14" t="e">
        <f t="shared" si="565"/>
        <v>#VALUE!</v>
      </c>
      <c r="CQ167" s="14">
        <f t="shared" si="566"/>
        <v>-56.584614329580347</v>
      </c>
      <c r="CR167" s="14" t="e">
        <f t="shared" si="567"/>
        <v>#VALUE!</v>
      </c>
      <c r="CS167" s="37" t="e">
        <f t="shared" si="568"/>
        <v>#VALUE!</v>
      </c>
      <c r="CT167" s="239"/>
      <c r="CU167" s="239"/>
      <c r="CV167" s="468"/>
      <c r="CW167" s="14">
        <f>IFERROR(VLOOKUP($A167,BaseFY23!$A$7:$AK$527,6,0),0)</f>
        <v>4876.6341119999997</v>
      </c>
      <c r="CX167" s="14">
        <f>IFERROR(VLOOKUP($A167,BaseFY23!$A$7:$AN$528,28,0),0)</f>
        <v>47812891</v>
      </c>
      <c r="CY167" s="14">
        <f t="shared" si="624"/>
        <v>9804.4860249708236</v>
      </c>
      <c r="CZ167" s="14">
        <f>IFERROR(VLOOKUP($A167,SpecEd23!$A$21:$BB$605,23,0)," ")</f>
        <v>8620623.2210566215</v>
      </c>
      <c r="DA167" s="14">
        <f t="shared" si="625"/>
        <v>1767.7404174825699</v>
      </c>
      <c r="DB167" s="14">
        <f>IFERROR(VLOOKUP($A167,ECFE!$A$16:$AB$347,7,0),0)</f>
        <v>253899.921</v>
      </c>
      <c r="DC167" s="14">
        <f t="shared" si="626"/>
        <v>52.064582900575836</v>
      </c>
      <c r="DD167" s="14">
        <v>0</v>
      </c>
      <c r="DE167" s="14">
        <f t="shared" si="627"/>
        <v>0</v>
      </c>
      <c r="DF167" s="14">
        <f>IFERROR(VLOOKUP($A167,ConEnroll!$A$7:$S$338,10,0),0)</f>
        <v>22438.92</v>
      </c>
      <c r="DG167" s="14">
        <f t="shared" si="628"/>
        <v>4.6013130131670623</v>
      </c>
      <c r="DH167" s="14">
        <f t="shared" si="569"/>
        <v>276338.84100000001</v>
      </c>
      <c r="DI167" s="14">
        <f t="shared" si="629"/>
        <v>56.665895913742901</v>
      </c>
      <c r="DJ167" s="14">
        <f t="shared" si="570"/>
        <v>56709853.062056616</v>
      </c>
      <c r="DK167" s="14">
        <f t="shared" si="630"/>
        <v>11628.892338367135</v>
      </c>
      <c r="DL167" s="42"/>
      <c r="DM167" s="14">
        <f>IFERROR(VLOOKUP($A167,HouseFY23!$A$7:$AJ$528,28,0),0)</f>
        <v>49911814.880000003</v>
      </c>
      <c r="DN167" s="14">
        <f t="shared" si="631"/>
        <v>10234.890240623408</v>
      </c>
      <c r="DO167" s="14">
        <f>IFERROR(VLOOKUP($A167,Compens80percent!$A$13:$M$560,12,0),0)</f>
        <v>0</v>
      </c>
      <c r="DP167" s="14">
        <f t="shared" si="631"/>
        <v>0</v>
      </c>
      <c r="DQ167" s="14">
        <f t="shared" si="632"/>
        <v>49911814.880000003</v>
      </c>
      <c r="DR167" s="14">
        <f t="shared" si="633"/>
        <v>10217.36230910952</v>
      </c>
      <c r="DS167" s="14">
        <f>IFERROR(VLOOKUP($A167,SpecEd23!$A$21:$Z$550,14,0),0)</f>
        <v>8965041.8336520195</v>
      </c>
      <c r="DT167" s="14">
        <f t="shared" si="634"/>
        <v>1838.3667151881702</v>
      </c>
      <c r="DU167" s="14">
        <f>IFERROR(VLOOKUP($A167,ECFE!$A$16:$AB$347,9,0),0)</f>
        <v>264157.4778084</v>
      </c>
      <c r="DV167" s="14">
        <f t="shared" si="635"/>
        <v>54.1679920497591</v>
      </c>
      <c r="DW167" s="14">
        <f>IFERROR(VLOOKUP($A167,ParaFY19!$A$21:$Z$543,7,0),0)</f>
        <v>27636</v>
      </c>
      <c r="DX167" s="14">
        <f t="shared" si="636"/>
        <v>5.6670234767040899</v>
      </c>
      <c r="DY167" s="14">
        <f>IFERROR(VLOOKUP($A167,ConEnroll!$A$7:$S$341,13,0),0)</f>
        <v>28048.649999999998</v>
      </c>
      <c r="DZ167" s="14">
        <f t="shared" si="637"/>
        <v>5.7516412664588277</v>
      </c>
      <c r="EA167" s="14">
        <f t="shared" si="571"/>
        <v>319842.12780840002</v>
      </c>
      <c r="EB167" s="14">
        <f t="shared" si="638"/>
        <v>65.586656792922014</v>
      </c>
      <c r="EC167" s="14">
        <f t="shared" si="572"/>
        <v>59196698.841460422</v>
      </c>
      <c r="ED167" s="14">
        <f t="shared" si="639"/>
        <v>12138.843612604502</v>
      </c>
      <c r="EE167" s="62"/>
      <c r="EF167" s="14">
        <f t="shared" si="573"/>
        <v>430.40421565258475</v>
      </c>
      <c r="EG167" s="14">
        <f t="shared" si="574"/>
        <v>70.626297705600336</v>
      </c>
      <c r="EH167" s="14">
        <f t="shared" si="575"/>
        <v>8.9207608791791131</v>
      </c>
      <c r="EI167" s="14">
        <f t="shared" si="640"/>
        <v>509.9512742373642</v>
      </c>
      <c r="EJ167" s="37">
        <f t="shared" si="576"/>
        <v>4.3852093509790697E-2</v>
      </c>
      <c r="EK167" s="42"/>
      <c r="EL167" s="14" t="str">
        <f>IFERROR(VLOOKUP($A167,#REF!,27,0),"0")</f>
        <v>0</v>
      </c>
      <c r="EM167" s="14">
        <f t="shared" si="641"/>
        <v>0</v>
      </c>
      <c r="EN167" s="14" t="str">
        <f>IFERROR(VLOOKUP($A167,SpecEd23!#REF!,23,0)," ")</f>
        <v xml:space="preserve"> </v>
      </c>
      <c r="EO167" s="14" t="e">
        <f t="shared" si="642"/>
        <v>#VALUE!</v>
      </c>
      <c r="EP167" s="14">
        <f>IFERROR(VLOOKUP($A167,ECFE!#REF!,24,0),0)</f>
        <v>0</v>
      </c>
      <c r="EQ167" s="14">
        <f t="shared" si="643"/>
        <v>0</v>
      </c>
      <c r="ER167" s="14">
        <f>IFERROR(VLOOKUP($A167,#REF!,30,0),0)</f>
        <v>0</v>
      </c>
      <c r="ES167" s="14">
        <f t="shared" si="644"/>
        <v>0</v>
      </c>
      <c r="ET167" s="14">
        <f>IFERROR(VLOOKUP($A167,#REF!,12,0),0)</f>
        <v>0</v>
      </c>
      <c r="EU167" s="14">
        <f t="shared" si="645"/>
        <v>0</v>
      </c>
      <c r="EV167" s="14">
        <v>0</v>
      </c>
      <c r="EW167" s="14">
        <f t="shared" si="646"/>
        <v>0</v>
      </c>
      <c r="EX167" s="14">
        <f>IFERROR(VLOOKUP($A167,ConEnroll!$A$8:$S$601,16,0),0)</f>
        <v>415</v>
      </c>
      <c r="EY167" s="14">
        <f t="shared" si="647"/>
        <v>8.5099679506158529E-2</v>
      </c>
      <c r="EZ167" s="14">
        <f t="shared" si="648"/>
        <v>415</v>
      </c>
      <c r="FA167" s="14">
        <f t="shared" si="649"/>
        <v>8.5099679506158529E-2</v>
      </c>
      <c r="FB167" s="14" t="e">
        <f t="shared" si="650"/>
        <v>#VALUE!</v>
      </c>
      <c r="FC167" s="14" t="e">
        <f t="shared" si="651"/>
        <v>#VALUE!</v>
      </c>
      <c r="FD167" s="62"/>
      <c r="FE167" s="14">
        <f t="shared" si="577"/>
        <v>10234.890240623408</v>
      </c>
      <c r="FF167" s="14" t="e">
        <f t="shared" si="578"/>
        <v>#VALUE!</v>
      </c>
      <c r="FG167" s="14">
        <f t="shared" si="652"/>
        <v>65.501557113415856</v>
      </c>
      <c r="FH167" s="14" t="e">
        <f t="shared" si="579"/>
        <v>#VALUE!</v>
      </c>
      <c r="FI167" s="37" t="e">
        <f t="shared" si="580"/>
        <v>#VALUE!</v>
      </c>
      <c r="FJ167" s="12"/>
      <c r="FK167" s="14" t="str">
        <f>IFERROR(VLOOKUP($A167,#REF!,27,0),"0")</f>
        <v>0</v>
      </c>
      <c r="FL167" s="14">
        <f t="shared" si="653"/>
        <v>0</v>
      </c>
      <c r="FM167" s="14" t="str">
        <f>IFERROR(VLOOKUP($A167,SpecEd23!$X$22:$Y$610,59,0)," ")</f>
        <v xml:space="preserve"> </v>
      </c>
      <c r="FN167" s="14" t="e">
        <f t="shared" si="654"/>
        <v>#VALUE!</v>
      </c>
      <c r="FO167" s="14">
        <f>IFERROR(VLOOKUP($A167,ECFE!#REF!,26,0),0)</f>
        <v>0</v>
      </c>
      <c r="FP167" s="14">
        <f t="shared" si="655"/>
        <v>0</v>
      </c>
      <c r="FQ167" s="14">
        <f>IFERROR(VLOOKUP($A167,#REF!,16,0),0)</f>
        <v>0</v>
      </c>
      <c r="FR167" s="14">
        <f t="shared" si="656"/>
        <v>0</v>
      </c>
      <c r="FS167" s="14">
        <f>IFERROR(VLOOKUP($A167,#REF!,12,0),0)</f>
        <v>0</v>
      </c>
      <c r="FT167" s="14">
        <f t="shared" si="657"/>
        <v>0</v>
      </c>
      <c r="FU167" s="14">
        <v>0</v>
      </c>
      <c r="FV167" s="14">
        <f t="shared" si="658"/>
        <v>0</v>
      </c>
      <c r="FW167" s="14">
        <f>IFERROR(VLOOKUP($A167,ConEnroll!$A$8:$S$601,16,0),0)</f>
        <v>415</v>
      </c>
      <c r="FX167" s="14">
        <f t="shared" si="659"/>
        <v>8.5099679506158529E-2</v>
      </c>
      <c r="FY167" s="14">
        <f t="shared" si="660"/>
        <v>415</v>
      </c>
      <c r="FZ167" s="14">
        <f t="shared" si="661"/>
        <v>8.5099679506158529E-2</v>
      </c>
      <c r="GA167" s="14" t="e">
        <f t="shared" si="662"/>
        <v>#VALUE!</v>
      </c>
      <c r="GB167" s="14" t="e">
        <f t="shared" si="663"/>
        <v>#VALUE!</v>
      </c>
      <c r="GC167" s="39"/>
      <c r="GD167" s="14">
        <f t="shared" si="581"/>
        <v>-9804.4860249708236</v>
      </c>
      <c r="GE167" s="14" t="e">
        <f t="shared" si="582"/>
        <v>#VALUE!</v>
      </c>
      <c r="GF167" s="14">
        <f t="shared" si="583"/>
        <v>-56.580796234236743</v>
      </c>
      <c r="GG167" s="14" t="e">
        <f t="shared" si="584"/>
        <v>#VALUE!</v>
      </c>
      <c r="GH167" s="37" t="e">
        <f t="shared" si="585"/>
        <v>#VALUE!</v>
      </c>
    </row>
    <row r="168" spans="1:190" ht="12.5" x14ac:dyDescent="0.25">
      <c r="A168" s="67">
        <v>495</v>
      </c>
      <c r="B168" s="35">
        <v>1</v>
      </c>
      <c r="C168" s="14">
        <v>6</v>
      </c>
      <c r="D168" s="14"/>
      <c r="E168" s="14"/>
      <c r="F168" s="35" t="s">
        <v>2519</v>
      </c>
      <c r="G168" s="41"/>
      <c r="H168" s="14">
        <f>IFERROR(VLOOKUP($A168,BaseFY22!$A$7:$AK$528,6,0),0)</f>
        <v>452</v>
      </c>
      <c r="I168" s="14">
        <f>IFERROR(VLOOKUP($A168,BaseFY22!$A$7:$AK$528,28,0),0)</f>
        <v>4391412</v>
      </c>
      <c r="J168" s="14">
        <f t="shared" si="586"/>
        <v>9715.5132743362828</v>
      </c>
      <c r="K168" s="14">
        <f>IFERROR(VLOOKUP($A168,SpecEd22!$A$21:$BB$605,24,0)," ")</f>
        <v>421956.24932457536</v>
      </c>
      <c r="L168" s="14">
        <f t="shared" si="587"/>
        <v>933.53152505437026</v>
      </c>
      <c r="M168" s="14">
        <f>IFERROR(VLOOKUP($A168,ECFE!$A$16:$AB$347,7,0),0)</f>
        <v>22656.149999999998</v>
      </c>
      <c r="N168" s="14">
        <f t="shared" si="554"/>
        <v>50.124225663716807</v>
      </c>
      <c r="O168" s="14">
        <v>0</v>
      </c>
      <c r="P168" s="14">
        <f t="shared" si="554"/>
        <v>0</v>
      </c>
      <c r="Q168" s="14">
        <f>IFERROR(VLOOKUP($A168,ConEnroll!$A$7:$S$337,10,0),0)</f>
        <v>1992.24</v>
      </c>
      <c r="R168" s="14">
        <f t="shared" si="588"/>
        <v>4.4076106194690263</v>
      </c>
      <c r="S168" s="14">
        <f t="shared" si="555"/>
        <v>24648.39</v>
      </c>
      <c r="T168" s="14">
        <f t="shared" si="589"/>
        <v>54.531836283185839</v>
      </c>
      <c r="U168" s="14">
        <f t="shared" si="556"/>
        <v>4838016.6393245747</v>
      </c>
      <c r="V168" s="14">
        <f t="shared" si="590"/>
        <v>10703.576635673839</v>
      </c>
      <c r="W168" s="42"/>
      <c r="X168" s="14">
        <f>IFERROR(VLOOKUP($A168,HouseFY22!$A$6:$AJ$528,28,0),0)</f>
        <v>4459357</v>
      </c>
      <c r="Y168" s="14">
        <f t="shared" si="591"/>
        <v>9865.8340707964599</v>
      </c>
      <c r="Z168" s="14">
        <f>IFERROR(VLOOKUP($A168,Compens80percent!$A$13:$M$560,12,0),0)</f>
        <v>0</v>
      </c>
      <c r="AA168" s="14">
        <f t="shared" si="591"/>
        <v>0</v>
      </c>
      <c r="AB168" s="14">
        <f t="shared" si="592"/>
        <v>4459357</v>
      </c>
      <c r="AC168" s="14">
        <f t="shared" si="591"/>
        <v>9865.8340707964599</v>
      </c>
      <c r="AD168" s="14">
        <f>IFERROR(VLOOKUP(A168,SpecEd22!$A$21:$Z$550,14,0),0)</f>
        <v>425819.26136137242</v>
      </c>
      <c r="AE168" s="14">
        <f t="shared" si="593"/>
        <v>942.07801186144343</v>
      </c>
      <c r="AF168" s="14">
        <f>IFERROR(VLOOKUP($A168,ECFE!$A$16:$AB$348,8,0),0)</f>
        <v>23109.273000000001</v>
      </c>
      <c r="AG168" s="14">
        <f t="shared" si="594"/>
        <v>51.126710176991153</v>
      </c>
      <c r="AH168" s="14">
        <f>IFERROR(VLOOKUP(A168,ParaFY19!$A$21:$Z$543,7,0),0)</f>
        <v>2940</v>
      </c>
      <c r="AI168" s="14">
        <f t="shared" si="595"/>
        <v>6.5044247787610621</v>
      </c>
      <c r="AJ168" s="14">
        <f>IFERROR(VLOOKUP(A168,ConEnroll!$A$7:$S$341,13,0),0)</f>
        <v>2490.3000000000002</v>
      </c>
      <c r="AK168" s="14">
        <f t="shared" si="596"/>
        <v>5.5095132743362836</v>
      </c>
      <c r="AL168" s="14">
        <f t="shared" si="551"/>
        <v>28539.573</v>
      </c>
      <c r="AM168" s="14">
        <f t="shared" si="597"/>
        <v>63.140648230088495</v>
      </c>
      <c r="AN168" s="14">
        <f t="shared" si="598"/>
        <v>4913715.8343613725</v>
      </c>
      <c r="AO168" s="14">
        <f t="shared" si="599"/>
        <v>10871.052730887992</v>
      </c>
      <c r="AP168" s="62"/>
      <c r="AQ168" s="14">
        <f t="shared" si="552"/>
        <v>150.32079646017701</v>
      </c>
      <c r="AR168" s="14">
        <f t="shared" si="557"/>
        <v>8.5464868070731654</v>
      </c>
      <c r="AS168" s="14">
        <f t="shared" si="558"/>
        <v>8.6088119469026552</v>
      </c>
      <c r="AT168" s="14">
        <f t="shared" si="600"/>
        <v>167.47609521415282</v>
      </c>
      <c r="AU168" s="37">
        <f t="shared" si="559"/>
        <v>1.5646741357087452E-2</v>
      </c>
      <c r="AV168" s="42"/>
      <c r="AW168" s="14" t="str">
        <f>IFERROR(VLOOKUP($A168,#REF!,27,0),"0")</f>
        <v>0</v>
      </c>
      <c r="AX168" s="14">
        <f t="shared" si="601"/>
        <v>0</v>
      </c>
      <c r="AY168" s="14" t="str">
        <f>IFERROR(VLOOKUP($A168,SpecEd22!#REF!,23,0)," ")</f>
        <v xml:space="preserve"> </v>
      </c>
      <c r="AZ168" s="14" t="e">
        <f t="shared" si="602"/>
        <v>#VALUE!</v>
      </c>
      <c r="BA168" s="14">
        <f>IFERROR(VLOOKUP($A168,ECFE!#REF!,23,0),0)</f>
        <v>0</v>
      </c>
      <c r="BB168" s="14">
        <f t="shared" si="603"/>
        <v>0</v>
      </c>
      <c r="BC168" s="14">
        <f>IFERROR(VLOOKUP($A168,#REF!,17,0),0)</f>
        <v>0</v>
      </c>
      <c r="BD168" s="14">
        <f t="shared" si="604"/>
        <v>0</v>
      </c>
      <c r="BE168" s="14">
        <f>IFERROR(VLOOKUP($A168,#REF!,9,0),0)</f>
        <v>0</v>
      </c>
      <c r="BF168" s="14">
        <f t="shared" si="605"/>
        <v>0</v>
      </c>
      <c r="BG168" s="14">
        <v>0</v>
      </c>
      <c r="BH168" s="14">
        <f t="shared" si="606"/>
        <v>0</v>
      </c>
      <c r="BI168" s="14">
        <f>IFERROR(VLOOKUP($A168,ConEnroll!$A$8:$S$601,15,0),0)</f>
        <v>-72</v>
      </c>
      <c r="BJ168" s="14">
        <f t="shared" si="607"/>
        <v>-0.15929203539823009</v>
      </c>
      <c r="BK168" s="14">
        <f t="shared" si="608"/>
        <v>-72</v>
      </c>
      <c r="BL168" s="14">
        <f t="shared" si="609"/>
        <v>-0.15929203539823009</v>
      </c>
      <c r="BM168" s="14" t="e">
        <f t="shared" si="610"/>
        <v>#VALUE!</v>
      </c>
      <c r="BN168" s="14" t="e">
        <f t="shared" si="611"/>
        <v>#VALUE!</v>
      </c>
      <c r="BO168" s="42"/>
      <c r="BP168" s="14">
        <f t="shared" si="560"/>
        <v>9865.8340707964599</v>
      </c>
      <c r="BQ168" s="14" t="e">
        <f t="shared" si="561"/>
        <v>#VALUE!</v>
      </c>
      <c r="BR168" s="14">
        <f t="shared" si="612"/>
        <v>63.299940265486725</v>
      </c>
      <c r="BS168" s="14" t="e">
        <f t="shared" si="562"/>
        <v>#VALUE!</v>
      </c>
      <c r="BT168" s="37" t="e">
        <f t="shared" si="563"/>
        <v>#VALUE!</v>
      </c>
      <c r="BU168" s="41"/>
      <c r="BV168" s="14" t="str">
        <f>IFERROR(VLOOKUP($A168,#REF!,27,0),"0")</f>
        <v>0</v>
      </c>
      <c r="BW168" s="14">
        <f t="shared" si="613"/>
        <v>0</v>
      </c>
      <c r="BX168" s="14" t="str">
        <f>IFERROR(VLOOKUP($A168,SpecEd22!$Z$22:$AV$606,59,0)," ")</f>
        <v xml:space="preserve"> </v>
      </c>
      <c r="BY168" s="14" t="e">
        <f t="shared" si="614"/>
        <v>#VALUE!</v>
      </c>
      <c r="BZ168" s="14">
        <f>IFERROR(VLOOKUP($A168,ECFE!#REF!,25,0),0)</f>
        <v>0</v>
      </c>
      <c r="CA168" s="14">
        <f t="shared" si="615"/>
        <v>0</v>
      </c>
      <c r="CB168" s="14">
        <f>IFERROR(VLOOKUP($A168,#REF!,17,0),0)</f>
        <v>0</v>
      </c>
      <c r="CC168" s="14">
        <f t="shared" si="616"/>
        <v>0</v>
      </c>
      <c r="CD168" s="14">
        <f>IFERROR(VLOOKUP($A168,#REF!,9,0),0)</f>
        <v>0</v>
      </c>
      <c r="CE168" s="14">
        <f t="shared" si="617"/>
        <v>0</v>
      </c>
      <c r="CF168" s="14">
        <v>0</v>
      </c>
      <c r="CG168" s="14">
        <f t="shared" si="618"/>
        <v>0</v>
      </c>
      <c r="CH168" s="14">
        <f>IFERROR(VLOOKUP($A168,ConEnroll!$A$8:$S$601,15,0),0)</f>
        <v>-72</v>
      </c>
      <c r="CI168" s="14">
        <f t="shared" si="619"/>
        <v>-0.15929203539823009</v>
      </c>
      <c r="CJ168" s="14">
        <f t="shared" si="620"/>
        <v>-72</v>
      </c>
      <c r="CK168" s="14">
        <f t="shared" si="621"/>
        <v>-0.15929203539823009</v>
      </c>
      <c r="CL168" s="14" t="e">
        <f t="shared" si="622"/>
        <v>#VALUE!</v>
      </c>
      <c r="CM168" s="14" t="e">
        <f t="shared" si="623"/>
        <v>#VALUE!</v>
      </c>
      <c r="CN168" s="42"/>
      <c r="CO168" s="14">
        <f t="shared" si="564"/>
        <v>-9715.5132743362828</v>
      </c>
      <c r="CP168" s="14" t="e">
        <f t="shared" si="565"/>
        <v>#VALUE!</v>
      </c>
      <c r="CQ168" s="14">
        <f t="shared" si="566"/>
        <v>-54.69112831858407</v>
      </c>
      <c r="CR168" s="14" t="e">
        <f t="shared" si="567"/>
        <v>#VALUE!</v>
      </c>
      <c r="CS168" s="37" t="e">
        <f t="shared" si="568"/>
        <v>#VALUE!</v>
      </c>
      <c r="CT168" s="239"/>
      <c r="CU168" s="239"/>
      <c r="CV168" s="468"/>
      <c r="CW168" s="14">
        <f>IFERROR(VLOOKUP($A168,BaseFY23!$A$7:$AK$527,6,0),0)</f>
        <v>466.49084199999999</v>
      </c>
      <c r="CX168" s="14">
        <f>IFERROR(VLOOKUP($A168,BaseFY23!$A$7:$AN$528,28,0),0)</f>
        <v>4525179.5</v>
      </c>
      <c r="CY168" s="14">
        <f t="shared" si="624"/>
        <v>9700.4680319104737</v>
      </c>
      <c r="CZ168" s="14">
        <f>IFERROR(VLOOKUP($A168,SpecEd23!$A$21:$BB$605,23,0)," ")</f>
        <v>390398.2280161166</v>
      </c>
      <c r="DA168" s="14">
        <f t="shared" si="625"/>
        <v>836.88294145786597</v>
      </c>
      <c r="DB168" s="14">
        <f>IFERROR(VLOOKUP($A168,ECFE!$A$16:$AB$347,7,0),0)</f>
        <v>22656.149999999998</v>
      </c>
      <c r="DC168" s="14">
        <f t="shared" si="626"/>
        <v>48.567191379075346</v>
      </c>
      <c r="DD168" s="14">
        <v>0</v>
      </c>
      <c r="DE168" s="14">
        <f t="shared" si="627"/>
        <v>0</v>
      </c>
      <c r="DF168" s="14">
        <f>IFERROR(VLOOKUP($A168,ConEnroll!$A$7:$S$338,10,0),0)</f>
        <v>1992.24</v>
      </c>
      <c r="DG168" s="14">
        <f t="shared" si="628"/>
        <v>4.2706947717528827</v>
      </c>
      <c r="DH168" s="14">
        <f t="shared" si="569"/>
        <v>24648.39</v>
      </c>
      <c r="DI168" s="14">
        <f t="shared" si="629"/>
        <v>52.837886150828233</v>
      </c>
      <c r="DJ168" s="14">
        <f t="shared" si="570"/>
        <v>4940226.1180161163</v>
      </c>
      <c r="DK168" s="14">
        <f t="shared" si="630"/>
        <v>10590.188859519169</v>
      </c>
      <c r="DL168" s="42"/>
      <c r="DM168" s="14">
        <f>IFERROR(VLOOKUP($A168,HouseFY23!$A$7:$AJ$528,28,0),0)</f>
        <v>4666420.5</v>
      </c>
      <c r="DN168" s="14">
        <f t="shared" si="631"/>
        <v>10003.24139267883</v>
      </c>
      <c r="DO168" s="14">
        <f>IFERROR(VLOOKUP($A168,Compens80percent!$A$13:$M$560,12,0),0)</f>
        <v>0</v>
      </c>
      <c r="DP168" s="14">
        <f t="shared" si="631"/>
        <v>0</v>
      </c>
      <c r="DQ168" s="14">
        <f t="shared" si="632"/>
        <v>4666420.5</v>
      </c>
      <c r="DR168" s="14">
        <f t="shared" si="633"/>
        <v>10323.939159292035</v>
      </c>
      <c r="DS168" s="14">
        <f>IFERROR(VLOOKUP($A168,SpecEd23!$A$21:$Z$550,14,0),0)</f>
        <v>400264.4097035501</v>
      </c>
      <c r="DT168" s="14">
        <f t="shared" si="634"/>
        <v>858.03272790412063</v>
      </c>
      <c r="DU168" s="14">
        <f>IFERROR(VLOOKUP($A168,ECFE!$A$16:$AB$347,9,0),0)</f>
        <v>23571.458460000002</v>
      </c>
      <c r="DV168" s="14">
        <f t="shared" si="635"/>
        <v>50.529305910789994</v>
      </c>
      <c r="DW168" s="14">
        <f>IFERROR(VLOOKUP($A168,ParaFY19!$A$21:$Z$543,7,0),0)</f>
        <v>2940</v>
      </c>
      <c r="DX168" s="14">
        <f t="shared" si="636"/>
        <v>6.3023745276439964</v>
      </c>
      <c r="DY168" s="14">
        <f>IFERROR(VLOOKUP($A168,ConEnroll!$A$7:$S$341,13,0),0)</f>
        <v>2490.3000000000002</v>
      </c>
      <c r="DZ168" s="14">
        <f t="shared" si="637"/>
        <v>5.3383684646911034</v>
      </c>
      <c r="EA168" s="14">
        <f t="shared" si="571"/>
        <v>29001.758460000001</v>
      </c>
      <c r="EB168" s="14">
        <f t="shared" si="638"/>
        <v>62.170048903125092</v>
      </c>
      <c r="EC168" s="14">
        <f t="shared" si="572"/>
        <v>5095686.6681635501</v>
      </c>
      <c r="ED168" s="14">
        <f t="shared" si="639"/>
        <v>10923.444169486076</v>
      </c>
      <c r="EE168" s="62"/>
      <c r="EF168" s="14">
        <f t="shared" si="573"/>
        <v>302.77336076835672</v>
      </c>
      <c r="EG168" s="14">
        <f t="shared" si="574"/>
        <v>21.149786446254666</v>
      </c>
      <c r="EH168" s="14">
        <f t="shared" si="575"/>
        <v>9.3321627522968598</v>
      </c>
      <c r="EI168" s="14">
        <f t="shared" si="640"/>
        <v>333.25530996690827</v>
      </c>
      <c r="EJ168" s="37">
        <f t="shared" si="576"/>
        <v>3.1468306598456564E-2</v>
      </c>
      <c r="EK168" s="42"/>
      <c r="EL168" s="14" t="str">
        <f>IFERROR(VLOOKUP($A168,#REF!,27,0),"0")</f>
        <v>0</v>
      </c>
      <c r="EM168" s="14">
        <f t="shared" si="641"/>
        <v>0</v>
      </c>
      <c r="EN168" s="14" t="str">
        <f>IFERROR(VLOOKUP($A168,SpecEd23!#REF!,23,0)," ")</f>
        <v xml:space="preserve"> </v>
      </c>
      <c r="EO168" s="14" t="e">
        <f t="shared" si="642"/>
        <v>#VALUE!</v>
      </c>
      <c r="EP168" s="14">
        <f>IFERROR(VLOOKUP($A168,ECFE!#REF!,24,0),0)</f>
        <v>0</v>
      </c>
      <c r="EQ168" s="14">
        <f t="shared" si="643"/>
        <v>0</v>
      </c>
      <c r="ER168" s="14">
        <f>IFERROR(VLOOKUP($A168,#REF!,30,0),0)</f>
        <v>0</v>
      </c>
      <c r="ES168" s="14">
        <f t="shared" si="644"/>
        <v>0</v>
      </c>
      <c r="ET168" s="14">
        <f>IFERROR(VLOOKUP($A168,#REF!,12,0),0)</f>
        <v>0</v>
      </c>
      <c r="EU168" s="14">
        <f t="shared" si="645"/>
        <v>0</v>
      </c>
      <c r="EV168" s="14">
        <v>0</v>
      </c>
      <c r="EW168" s="14">
        <f t="shared" si="646"/>
        <v>0</v>
      </c>
      <c r="EX168" s="14">
        <f>IFERROR(VLOOKUP($A168,ConEnroll!$A$8:$S$601,16,0),0)</f>
        <v>423</v>
      </c>
      <c r="EY168" s="14">
        <f t="shared" si="647"/>
        <v>0.90677021265081992</v>
      </c>
      <c r="EZ168" s="14">
        <f t="shared" si="648"/>
        <v>423</v>
      </c>
      <c r="FA168" s="14">
        <f t="shared" si="649"/>
        <v>0.90677021265081992</v>
      </c>
      <c r="FB168" s="14" t="e">
        <f t="shared" si="650"/>
        <v>#VALUE!</v>
      </c>
      <c r="FC168" s="14" t="e">
        <f t="shared" si="651"/>
        <v>#VALUE!</v>
      </c>
      <c r="FD168" s="62"/>
      <c r="FE168" s="14">
        <f t="shared" si="577"/>
        <v>10003.24139267883</v>
      </c>
      <c r="FF168" s="14" t="e">
        <f t="shared" si="578"/>
        <v>#VALUE!</v>
      </c>
      <c r="FG168" s="14">
        <f t="shared" si="652"/>
        <v>61.263278690474273</v>
      </c>
      <c r="FH168" s="14" t="e">
        <f t="shared" si="579"/>
        <v>#VALUE!</v>
      </c>
      <c r="FI168" s="37" t="e">
        <f t="shared" si="580"/>
        <v>#VALUE!</v>
      </c>
      <c r="FJ168" s="12"/>
      <c r="FK168" s="14" t="str">
        <f>IFERROR(VLOOKUP($A168,#REF!,27,0),"0")</f>
        <v>0</v>
      </c>
      <c r="FL168" s="14">
        <f t="shared" si="653"/>
        <v>0</v>
      </c>
      <c r="FM168" s="14" t="str">
        <f>IFERROR(VLOOKUP($A168,SpecEd23!$X$22:$Y$610,59,0)," ")</f>
        <v xml:space="preserve"> </v>
      </c>
      <c r="FN168" s="14" t="e">
        <f t="shared" si="654"/>
        <v>#VALUE!</v>
      </c>
      <c r="FO168" s="14">
        <f>IFERROR(VLOOKUP($A168,ECFE!#REF!,26,0),0)</f>
        <v>0</v>
      </c>
      <c r="FP168" s="14">
        <f t="shared" si="655"/>
        <v>0</v>
      </c>
      <c r="FQ168" s="14">
        <f>IFERROR(VLOOKUP($A168,#REF!,16,0),0)</f>
        <v>0</v>
      </c>
      <c r="FR168" s="14">
        <f t="shared" si="656"/>
        <v>0</v>
      </c>
      <c r="FS168" s="14">
        <f>IFERROR(VLOOKUP($A168,#REF!,12,0),0)</f>
        <v>0</v>
      </c>
      <c r="FT168" s="14">
        <f t="shared" si="657"/>
        <v>0</v>
      </c>
      <c r="FU168" s="14">
        <v>0</v>
      </c>
      <c r="FV168" s="14">
        <f t="shared" si="658"/>
        <v>0</v>
      </c>
      <c r="FW168" s="14">
        <f>IFERROR(VLOOKUP($A168,ConEnroll!$A$8:$S$601,16,0),0)</f>
        <v>423</v>
      </c>
      <c r="FX168" s="14">
        <f t="shared" si="659"/>
        <v>0.90677021265081992</v>
      </c>
      <c r="FY168" s="14">
        <f t="shared" si="660"/>
        <v>423</v>
      </c>
      <c r="FZ168" s="14">
        <f t="shared" si="661"/>
        <v>0.90677021265081992</v>
      </c>
      <c r="GA168" s="14" t="e">
        <f t="shared" si="662"/>
        <v>#VALUE!</v>
      </c>
      <c r="GB168" s="14" t="e">
        <f t="shared" si="663"/>
        <v>#VALUE!</v>
      </c>
      <c r="GC168" s="39"/>
      <c r="GD168" s="14">
        <f t="shared" si="581"/>
        <v>-9700.4680319104737</v>
      </c>
      <c r="GE168" s="14" t="e">
        <f t="shared" si="582"/>
        <v>#VALUE!</v>
      </c>
      <c r="GF168" s="14">
        <f t="shared" si="583"/>
        <v>-51.931115938177413</v>
      </c>
      <c r="GG168" s="14" t="e">
        <f t="shared" si="584"/>
        <v>#VALUE!</v>
      </c>
      <c r="GH168" s="37" t="e">
        <f t="shared" si="585"/>
        <v>#VALUE!</v>
      </c>
    </row>
    <row r="169" spans="1:190" ht="12.5" x14ac:dyDescent="0.25">
      <c r="A169" s="67">
        <v>497</v>
      </c>
      <c r="B169" s="35">
        <v>1</v>
      </c>
      <c r="C169" s="14">
        <v>6</v>
      </c>
      <c r="D169" s="14"/>
      <c r="E169" s="14"/>
      <c r="F169" s="35" t="s">
        <v>2520</v>
      </c>
      <c r="G169" s="41"/>
      <c r="H169" s="14">
        <f>IFERROR(VLOOKUP($A169,BaseFY22!$A$7:$AK$528,6,0),0)</f>
        <v>301</v>
      </c>
      <c r="I169" s="14">
        <f>IFERROR(VLOOKUP($A169,BaseFY22!$A$7:$AK$528,28,0),0)</f>
        <v>3288074</v>
      </c>
      <c r="J169" s="14">
        <f t="shared" si="586"/>
        <v>10923.833887043189</v>
      </c>
      <c r="K169" s="14">
        <f>IFERROR(VLOOKUP($A169,SpecEd22!$A$21:$BB$605,24,0)," ")</f>
        <v>362924.84518419695</v>
      </c>
      <c r="L169" s="14">
        <f t="shared" si="587"/>
        <v>1205.7303826717507</v>
      </c>
      <c r="M169" s="14">
        <f>IFERROR(VLOOKUP($A169,ECFE!$A$16:$AB$347,7,0),0)</f>
        <v>22656.149999999998</v>
      </c>
      <c r="N169" s="14">
        <f t="shared" si="554"/>
        <v>75.269601328903647</v>
      </c>
      <c r="O169" s="14">
        <v>0</v>
      </c>
      <c r="P169" s="14">
        <f t="shared" si="554"/>
        <v>0</v>
      </c>
      <c r="Q169" s="14">
        <f>IFERROR(VLOOKUP($A169,ConEnroll!$A$7:$S$337,10,0),0)</f>
        <v>0</v>
      </c>
      <c r="R169" s="14">
        <f t="shared" si="588"/>
        <v>0</v>
      </c>
      <c r="S169" s="14">
        <f t="shared" si="555"/>
        <v>22656.149999999998</v>
      </c>
      <c r="T169" s="14">
        <f t="shared" si="589"/>
        <v>75.269601328903647</v>
      </c>
      <c r="U169" s="14">
        <f t="shared" si="556"/>
        <v>3673654.9951841966</v>
      </c>
      <c r="V169" s="14">
        <f t="shared" si="590"/>
        <v>12204.833871043842</v>
      </c>
      <c r="W169" s="42"/>
      <c r="X169" s="14">
        <f>IFERROR(VLOOKUP($A169,HouseFY22!$A$6:$AJ$528,28,0),0)</f>
        <v>3325738</v>
      </c>
      <c r="Y169" s="14">
        <f t="shared" si="591"/>
        <v>11048.963455149502</v>
      </c>
      <c r="Z169" s="14">
        <f>IFERROR(VLOOKUP($A169,Compens80percent!$A$13:$M$560,12,0),0)</f>
        <v>0</v>
      </c>
      <c r="AA169" s="14">
        <f t="shared" si="591"/>
        <v>0</v>
      </c>
      <c r="AB169" s="14">
        <f t="shared" si="592"/>
        <v>3325738</v>
      </c>
      <c r="AC169" s="14">
        <f t="shared" si="591"/>
        <v>11048.963455149502</v>
      </c>
      <c r="AD169" s="14">
        <f>IFERROR(VLOOKUP(A169,SpecEd22!$A$21:$Z$550,14,0),0)</f>
        <v>372525.87335296453</v>
      </c>
      <c r="AE169" s="14">
        <f t="shared" si="593"/>
        <v>1237.6274862224734</v>
      </c>
      <c r="AF169" s="14">
        <f>IFERROR(VLOOKUP($A169,ECFE!$A$16:$AB$348,8,0),0)</f>
        <v>23109.273000000001</v>
      </c>
      <c r="AG169" s="14">
        <f t="shared" si="594"/>
        <v>76.774993355481726</v>
      </c>
      <c r="AH169" s="14">
        <f>IFERROR(VLOOKUP(A169,ParaFY19!$A$21:$Z$543,7,0),0)</f>
        <v>1960</v>
      </c>
      <c r="AI169" s="14">
        <f t="shared" si="595"/>
        <v>6.5116279069767442</v>
      </c>
      <c r="AJ169" s="14">
        <f>IFERROR(VLOOKUP(A169,ConEnroll!$A$7:$S$341,13,0),0)</f>
        <v>0</v>
      </c>
      <c r="AK169" s="14">
        <f t="shared" si="596"/>
        <v>0</v>
      </c>
      <c r="AL169" s="14">
        <f t="shared" si="551"/>
        <v>25069.273000000001</v>
      </c>
      <c r="AM169" s="14">
        <f t="shared" si="597"/>
        <v>83.286621262458482</v>
      </c>
      <c r="AN169" s="14">
        <f t="shared" si="598"/>
        <v>3723333.1463529645</v>
      </c>
      <c r="AO169" s="14">
        <f t="shared" si="599"/>
        <v>12369.877562634434</v>
      </c>
      <c r="AP169" s="62"/>
      <c r="AQ169" s="14">
        <f t="shared" si="552"/>
        <v>125.12956810631295</v>
      </c>
      <c r="AR169" s="14">
        <f t="shared" si="557"/>
        <v>31.897103550722704</v>
      </c>
      <c r="AS169" s="14">
        <f t="shared" si="558"/>
        <v>8.0170199335548347</v>
      </c>
      <c r="AT169" s="14">
        <f t="shared" si="600"/>
        <v>165.04369159059047</v>
      </c>
      <c r="AU169" s="37">
        <f t="shared" si="559"/>
        <v>1.3522813447068641E-2</v>
      </c>
      <c r="AV169" s="42"/>
      <c r="AW169" s="14" t="str">
        <f>IFERROR(VLOOKUP($A169,#REF!,27,0),"0")</f>
        <v>0</v>
      </c>
      <c r="AX169" s="14">
        <f t="shared" si="601"/>
        <v>0</v>
      </c>
      <c r="AY169" s="14" t="str">
        <f>IFERROR(VLOOKUP($A169,SpecEd22!#REF!,23,0)," ")</f>
        <v xml:space="preserve"> </v>
      </c>
      <c r="AZ169" s="14" t="e">
        <f t="shared" si="602"/>
        <v>#VALUE!</v>
      </c>
      <c r="BA169" s="14">
        <f>IFERROR(VLOOKUP($A169,ECFE!#REF!,23,0),0)</f>
        <v>0</v>
      </c>
      <c r="BB169" s="14">
        <f t="shared" si="603"/>
        <v>0</v>
      </c>
      <c r="BC169" s="14">
        <f>IFERROR(VLOOKUP($A169,#REF!,17,0),0)</f>
        <v>0</v>
      </c>
      <c r="BD169" s="14">
        <f t="shared" si="604"/>
        <v>0</v>
      </c>
      <c r="BE169" s="14">
        <f>IFERROR(VLOOKUP($A169,#REF!,9,0),0)</f>
        <v>0</v>
      </c>
      <c r="BF169" s="14">
        <f t="shared" si="605"/>
        <v>0</v>
      </c>
      <c r="BG169" s="14">
        <v>0</v>
      </c>
      <c r="BH169" s="14">
        <f t="shared" si="606"/>
        <v>0</v>
      </c>
      <c r="BI169" s="14">
        <f>IFERROR(VLOOKUP($A169,ConEnroll!$A$8:$S$601,15,0),0)</f>
        <v>0</v>
      </c>
      <c r="BJ169" s="14">
        <f t="shared" si="607"/>
        <v>0</v>
      </c>
      <c r="BK169" s="14">
        <f t="shared" si="608"/>
        <v>0</v>
      </c>
      <c r="BL169" s="14">
        <f t="shared" si="609"/>
        <v>0</v>
      </c>
      <c r="BM169" s="14" t="e">
        <f t="shared" si="610"/>
        <v>#VALUE!</v>
      </c>
      <c r="BN169" s="14" t="e">
        <f t="shared" si="611"/>
        <v>#VALUE!</v>
      </c>
      <c r="BO169" s="42"/>
      <c r="BP169" s="14">
        <f t="shared" si="560"/>
        <v>11048.963455149502</v>
      </c>
      <c r="BQ169" s="14" t="e">
        <f t="shared" si="561"/>
        <v>#VALUE!</v>
      </c>
      <c r="BR169" s="14">
        <f t="shared" si="612"/>
        <v>83.286621262458482</v>
      </c>
      <c r="BS169" s="14" t="e">
        <f t="shared" si="562"/>
        <v>#VALUE!</v>
      </c>
      <c r="BT169" s="37" t="e">
        <f t="shared" si="563"/>
        <v>#VALUE!</v>
      </c>
      <c r="BU169" s="41"/>
      <c r="BV169" s="14" t="str">
        <f>IFERROR(VLOOKUP($A169,#REF!,27,0),"0")</f>
        <v>0</v>
      </c>
      <c r="BW169" s="14">
        <f t="shared" si="613"/>
        <v>0</v>
      </c>
      <c r="BX169" s="14" t="str">
        <f>IFERROR(VLOOKUP($A169,SpecEd22!$Z$22:$AV$606,59,0)," ")</f>
        <v xml:space="preserve"> </v>
      </c>
      <c r="BY169" s="14" t="e">
        <f t="shared" si="614"/>
        <v>#VALUE!</v>
      </c>
      <c r="BZ169" s="14">
        <f>IFERROR(VLOOKUP($A169,ECFE!#REF!,25,0),0)</f>
        <v>0</v>
      </c>
      <c r="CA169" s="14">
        <f t="shared" si="615"/>
        <v>0</v>
      </c>
      <c r="CB169" s="14">
        <f>IFERROR(VLOOKUP($A169,#REF!,17,0),0)</f>
        <v>0</v>
      </c>
      <c r="CC169" s="14">
        <f t="shared" si="616"/>
        <v>0</v>
      </c>
      <c r="CD169" s="14">
        <f>IFERROR(VLOOKUP($A169,#REF!,9,0),0)</f>
        <v>0</v>
      </c>
      <c r="CE169" s="14">
        <f t="shared" si="617"/>
        <v>0</v>
      </c>
      <c r="CF169" s="14">
        <v>0</v>
      </c>
      <c r="CG169" s="14">
        <f t="shared" si="618"/>
        <v>0</v>
      </c>
      <c r="CH169" s="14">
        <f>IFERROR(VLOOKUP($A169,ConEnroll!$A$8:$S$601,15,0),0)</f>
        <v>0</v>
      </c>
      <c r="CI169" s="14">
        <f t="shared" si="619"/>
        <v>0</v>
      </c>
      <c r="CJ169" s="14">
        <f t="shared" si="620"/>
        <v>0</v>
      </c>
      <c r="CK169" s="14">
        <f t="shared" si="621"/>
        <v>0</v>
      </c>
      <c r="CL169" s="14" t="e">
        <f t="shared" si="622"/>
        <v>#VALUE!</v>
      </c>
      <c r="CM169" s="14" t="e">
        <f t="shared" si="623"/>
        <v>#VALUE!</v>
      </c>
      <c r="CN169" s="42"/>
      <c r="CO169" s="14">
        <f t="shared" si="564"/>
        <v>-10923.833887043189</v>
      </c>
      <c r="CP169" s="14" t="e">
        <f t="shared" si="565"/>
        <v>#VALUE!</v>
      </c>
      <c r="CQ169" s="14">
        <f t="shared" si="566"/>
        <v>-75.269601328903647</v>
      </c>
      <c r="CR169" s="14" t="e">
        <f t="shared" si="567"/>
        <v>#VALUE!</v>
      </c>
      <c r="CS169" s="37" t="e">
        <f t="shared" si="568"/>
        <v>#VALUE!</v>
      </c>
      <c r="CT169" s="239"/>
      <c r="CU169" s="239"/>
      <c r="CV169" s="468"/>
      <c r="CW169" s="14">
        <f>IFERROR(VLOOKUP($A169,BaseFY23!$A$7:$AK$527,6,0),0)</f>
        <v>300</v>
      </c>
      <c r="CX169" s="14">
        <f>IFERROR(VLOOKUP($A169,BaseFY23!$A$7:$AN$528,28,0),0)</f>
        <v>3285794</v>
      </c>
      <c r="CY169" s="14">
        <f t="shared" si="624"/>
        <v>10952.646666666667</v>
      </c>
      <c r="CZ169" s="14">
        <f>IFERROR(VLOOKUP($A169,SpecEd23!$A$21:$BB$605,23,0)," ")</f>
        <v>396885.84976511216</v>
      </c>
      <c r="DA169" s="14">
        <f t="shared" si="625"/>
        <v>1322.9528325503738</v>
      </c>
      <c r="DB169" s="14">
        <f>IFERROR(VLOOKUP($A169,ECFE!$A$16:$AB$347,7,0),0)</f>
        <v>22656.149999999998</v>
      </c>
      <c r="DC169" s="14">
        <f t="shared" si="626"/>
        <v>75.520499999999998</v>
      </c>
      <c r="DD169" s="14">
        <v>0</v>
      </c>
      <c r="DE169" s="14">
        <f t="shared" si="627"/>
        <v>0</v>
      </c>
      <c r="DF169" s="14">
        <f>IFERROR(VLOOKUP($A169,ConEnroll!$A$7:$S$338,10,0),0)</f>
        <v>0</v>
      </c>
      <c r="DG169" s="14">
        <f t="shared" si="628"/>
        <v>0</v>
      </c>
      <c r="DH169" s="14">
        <f t="shared" si="569"/>
        <v>22656.149999999998</v>
      </c>
      <c r="DI169" s="14">
        <f t="shared" si="629"/>
        <v>75.520499999999998</v>
      </c>
      <c r="DJ169" s="14">
        <f t="shared" si="570"/>
        <v>3705335.9997651121</v>
      </c>
      <c r="DK169" s="14">
        <f t="shared" si="630"/>
        <v>12351.11999921704</v>
      </c>
      <c r="DL169" s="42"/>
      <c r="DM169" s="14">
        <f>IFERROR(VLOOKUP($A169,HouseFY23!$A$7:$AJ$528,28,0),0)</f>
        <v>3388108</v>
      </c>
      <c r="DN169" s="14">
        <f t="shared" si="631"/>
        <v>11293.693333333333</v>
      </c>
      <c r="DO169" s="14">
        <f>IFERROR(VLOOKUP($A169,Compens80percent!$A$13:$M$560,12,0),0)</f>
        <v>0</v>
      </c>
      <c r="DP169" s="14">
        <f t="shared" si="631"/>
        <v>0</v>
      </c>
      <c r="DQ169" s="14">
        <f t="shared" si="632"/>
        <v>3388108</v>
      </c>
      <c r="DR169" s="14">
        <f t="shared" si="633"/>
        <v>11256.172757475084</v>
      </c>
      <c r="DS169" s="14">
        <f>IFERROR(VLOOKUP($A169,SpecEd23!$A$21:$Z$550,14,0),0)</f>
        <v>416449.03660419607</v>
      </c>
      <c r="DT169" s="14">
        <f t="shared" si="634"/>
        <v>1388.1634553473202</v>
      </c>
      <c r="DU169" s="14">
        <f>IFERROR(VLOOKUP($A169,ECFE!$A$16:$AB$347,9,0),0)</f>
        <v>23571.458460000002</v>
      </c>
      <c r="DV169" s="14">
        <f t="shared" si="635"/>
        <v>78.571528200000003</v>
      </c>
      <c r="DW169" s="14">
        <f>IFERROR(VLOOKUP($A169,ParaFY19!$A$21:$Z$543,7,0),0)</f>
        <v>1960</v>
      </c>
      <c r="DX169" s="14">
        <f t="shared" si="636"/>
        <v>6.5333333333333332</v>
      </c>
      <c r="DY169" s="14">
        <f>IFERROR(VLOOKUP($A169,ConEnroll!$A$7:$S$341,13,0),0)</f>
        <v>0</v>
      </c>
      <c r="DZ169" s="14">
        <f t="shared" si="637"/>
        <v>0</v>
      </c>
      <c r="EA169" s="14">
        <f t="shared" si="571"/>
        <v>25531.458460000002</v>
      </c>
      <c r="EB169" s="14">
        <f t="shared" si="638"/>
        <v>85.104861533333334</v>
      </c>
      <c r="EC169" s="14">
        <f t="shared" si="572"/>
        <v>3830088.4950641962</v>
      </c>
      <c r="ED169" s="14">
        <f t="shared" si="639"/>
        <v>12766.961650213987</v>
      </c>
      <c r="EE169" s="62"/>
      <c r="EF169" s="14">
        <f t="shared" si="573"/>
        <v>341.04666666666526</v>
      </c>
      <c r="EG169" s="14">
        <f t="shared" si="574"/>
        <v>65.210622796946382</v>
      </c>
      <c r="EH169" s="14">
        <f t="shared" si="575"/>
        <v>9.5843615333333361</v>
      </c>
      <c r="EI169" s="14">
        <f t="shared" si="640"/>
        <v>415.84165099694496</v>
      </c>
      <c r="EJ169" s="37">
        <f t="shared" si="576"/>
        <v>3.3668335424099673E-2</v>
      </c>
      <c r="EK169" s="42"/>
      <c r="EL169" s="14" t="str">
        <f>IFERROR(VLOOKUP($A169,#REF!,27,0),"0")</f>
        <v>0</v>
      </c>
      <c r="EM169" s="14">
        <f t="shared" si="641"/>
        <v>0</v>
      </c>
      <c r="EN169" s="14" t="str">
        <f>IFERROR(VLOOKUP($A169,SpecEd23!#REF!,23,0)," ")</f>
        <v xml:space="preserve"> </v>
      </c>
      <c r="EO169" s="14" t="e">
        <f t="shared" si="642"/>
        <v>#VALUE!</v>
      </c>
      <c r="EP169" s="14">
        <f>IFERROR(VLOOKUP($A169,ECFE!#REF!,24,0),0)</f>
        <v>0</v>
      </c>
      <c r="EQ169" s="14">
        <f t="shared" si="643"/>
        <v>0</v>
      </c>
      <c r="ER169" s="14">
        <f>IFERROR(VLOOKUP($A169,#REF!,30,0),0)</f>
        <v>0</v>
      </c>
      <c r="ES169" s="14">
        <f t="shared" si="644"/>
        <v>0</v>
      </c>
      <c r="ET169" s="14">
        <f>IFERROR(VLOOKUP($A169,#REF!,12,0),0)</f>
        <v>0</v>
      </c>
      <c r="EU169" s="14">
        <f t="shared" si="645"/>
        <v>0</v>
      </c>
      <c r="EV169" s="14">
        <v>0</v>
      </c>
      <c r="EW169" s="14">
        <f t="shared" si="646"/>
        <v>0</v>
      </c>
      <c r="EX169" s="14">
        <f>IFERROR(VLOOKUP($A169,ConEnroll!$A$8:$S$601,16,0),0)</f>
        <v>0</v>
      </c>
      <c r="EY169" s="14">
        <f t="shared" si="647"/>
        <v>0</v>
      </c>
      <c r="EZ169" s="14">
        <f t="shared" si="648"/>
        <v>0</v>
      </c>
      <c r="FA169" s="14">
        <f t="shared" si="649"/>
        <v>0</v>
      </c>
      <c r="FB169" s="14" t="e">
        <f t="shared" si="650"/>
        <v>#VALUE!</v>
      </c>
      <c r="FC169" s="14" t="e">
        <f t="shared" si="651"/>
        <v>#VALUE!</v>
      </c>
      <c r="FD169" s="62"/>
      <c r="FE169" s="14">
        <f t="shared" si="577"/>
        <v>11293.693333333333</v>
      </c>
      <c r="FF169" s="14" t="e">
        <f t="shared" si="578"/>
        <v>#VALUE!</v>
      </c>
      <c r="FG169" s="14">
        <f t="shared" si="652"/>
        <v>85.104861533333334</v>
      </c>
      <c r="FH169" s="14" t="e">
        <f t="shared" si="579"/>
        <v>#VALUE!</v>
      </c>
      <c r="FI169" s="37" t="e">
        <f t="shared" si="580"/>
        <v>#VALUE!</v>
      </c>
      <c r="FJ169" s="12"/>
      <c r="FK169" s="14" t="str">
        <f>IFERROR(VLOOKUP($A169,#REF!,27,0),"0")</f>
        <v>0</v>
      </c>
      <c r="FL169" s="14">
        <f t="shared" si="653"/>
        <v>0</v>
      </c>
      <c r="FM169" s="14" t="str">
        <f>IFERROR(VLOOKUP($A169,SpecEd23!$X$22:$Y$610,59,0)," ")</f>
        <v xml:space="preserve"> </v>
      </c>
      <c r="FN169" s="14" t="e">
        <f t="shared" si="654"/>
        <v>#VALUE!</v>
      </c>
      <c r="FO169" s="14">
        <f>IFERROR(VLOOKUP($A169,ECFE!#REF!,26,0),0)</f>
        <v>0</v>
      </c>
      <c r="FP169" s="14">
        <f t="shared" si="655"/>
        <v>0</v>
      </c>
      <c r="FQ169" s="14">
        <f>IFERROR(VLOOKUP($A169,#REF!,16,0),0)</f>
        <v>0</v>
      </c>
      <c r="FR169" s="14">
        <f t="shared" si="656"/>
        <v>0</v>
      </c>
      <c r="FS169" s="14">
        <f>IFERROR(VLOOKUP($A169,#REF!,12,0),0)</f>
        <v>0</v>
      </c>
      <c r="FT169" s="14">
        <f t="shared" si="657"/>
        <v>0</v>
      </c>
      <c r="FU169" s="14">
        <v>0</v>
      </c>
      <c r="FV169" s="14">
        <f t="shared" si="658"/>
        <v>0</v>
      </c>
      <c r="FW169" s="14">
        <f>IFERROR(VLOOKUP($A169,ConEnroll!$A$8:$S$601,16,0),0)</f>
        <v>0</v>
      </c>
      <c r="FX169" s="14">
        <f t="shared" si="659"/>
        <v>0</v>
      </c>
      <c r="FY169" s="14">
        <f t="shared" si="660"/>
        <v>0</v>
      </c>
      <c r="FZ169" s="14">
        <f t="shared" si="661"/>
        <v>0</v>
      </c>
      <c r="GA169" s="14" t="e">
        <f t="shared" si="662"/>
        <v>#VALUE!</v>
      </c>
      <c r="GB169" s="14" t="e">
        <f t="shared" si="663"/>
        <v>#VALUE!</v>
      </c>
      <c r="GC169" s="39"/>
      <c r="GD169" s="14">
        <f t="shared" si="581"/>
        <v>-10952.646666666667</v>
      </c>
      <c r="GE169" s="14" t="e">
        <f t="shared" si="582"/>
        <v>#VALUE!</v>
      </c>
      <c r="GF169" s="14">
        <f t="shared" si="583"/>
        <v>-75.520499999999998</v>
      </c>
      <c r="GG169" s="14" t="e">
        <f t="shared" si="584"/>
        <v>#VALUE!</v>
      </c>
      <c r="GH169" s="37" t="e">
        <f t="shared" si="585"/>
        <v>#VALUE!</v>
      </c>
    </row>
    <row r="170" spans="1:190" ht="12.5" x14ac:dyDescent="0.25">
      <c r="A170" s="67">
        <v>499</v>
      </c>
      <c r="B170" s="35">
        <v>1</v>
      </c>
      <c r="C170" s="14">
        <v>6</v>
      </c>
      <c r="D170" s="14"/>
      <c r="E170" s="14"/>
      <c r="F170" s="35" t="s">
        <v>1864</v>
      </c>
      <c r="G170" s="41"/>
      <c r="H170" s="14">
        <f>IFERROR(VLOOKUP($A170,BaseFY22!$A$7:$AK$528,6,0),0)</f>
        <v>259</v>
      </c>
      <c r="I170" s="14">
        <f>IFERROR(VLOOKUP($A170,BaseFY22!$A$7:$AK$528,28,0),0)</f>
        <v>3021083.7569320002</v>
      </c>
      <c r="J170" s="14">
        <f t="shared" si="586"/>
        <v>11664.416049930502</v>
      </c>
      <c r="K170" s="14">
        <f>IFERROR(VLOOKUP($A170,SpecEd22!$A$21:$BB$605,24,0)," ")</f>
        <v>315997.45736117521</v>
      </c>
      <c r="L170" s="14">
        <f t="shared" si="587"/>
        <v>1220.0674029389004</v>
      </c>
      <c r="M170" s="14">
        <f>IFERROR(VLOOKUP($A170,ECFE!$A$16:$AB$347,7,0),0)</f>
        <v>22656.149999999998</v>
      </c>
      <c r="N170" s="14">
        <f t="shared" si="554"/>
        <v>87.475482625482613</v>
      </c>
      <c r="O170" s="14">
        <v>0</v>
      </c>
      <c r="P170" s="14">
        <f t="shared" si="554"/>
        <v>0</v>
      </c>
      <c r="Q170" s="14">
        <f>IFERROR(VLOOKUP($A170,ConEnroll!$A$7:$S$337,10,0),0)</f>
        <v>0</v>
      </c>
      <c r="R170" s="14">
        <f t="shared" si="588"/>
        <v>0</v>
      </c>
      <c r="S170" s="14">
        <f t="shared" si="555"/>
        <v>22656.149999999998</v>
      </c>
      <c r="T170" s="14">
        <f t="shared" si="589"/>
        <v>87.475482625482613</v>
      </c>
      <c r="U170" s="14">
        <f t="shared" si="556"/>
        <v>3359737.3642931753</v>
      </c>
      <c r="V170" s="14">
        <f t="shared" si="590"/>
        <v>12971.958935494886</v>
      </c>
      <c r="W170" s="42"/>
      <c r="X170" s="14">
        <f>IFERROR(VLOOKUP($A170,HouseFY22!$A$6:$AJ$528,28,0),0)</f>
        <v>3063707.7569320002</v>
      </c>
      <c r="Y170" s="14">
        <f t="shared" si="591"/>
        <v>11828.987478501931</v>
      </c>
      <c r="Z170" s="14">
        <f>IFERROR(VLOOKUP($A170,Compens80percent!$A$13:$M$560,12,0),0)</f>
        <v>0</v>
      </c>
      <c r="AA170" s="14">
        <f t="shared" si="591"/>
        <v>0</v>
      </c>
      <c r="AB170" s="14">
        <f t="shared" si="592"/>
        <v>3063707.7569320002</v>
      </c>
      <c r="AC170" s="14">
        <f t="shared" si="591"/>
        <v>11828.987478501931</v>
      </c>
      <c r="AD170" s="14">
        <f>IFERROR(VLOOKUP(A170,SpecEd22!$A$21:$Z$550,14,0),0)</f>
        <v>322522.49405409832</v>
      </c>
      <c r="AE170" s="14">
        <f t="shared" si="593"/>
        <v>1245.2605948034684</v>
      </c>
      <c r="AF170" s="14">
        <f>IFERROR(VLOOKUP($A170,ECFE!$A$16:$AB$348,8,0),0)</f>
        <v>23109.273000000001</v>
      </c>
      <c r="AG170" s="14">
        <f t="shared" si="594"/>
        <v>89.224992277992285</v>
      </c>
      <c r="AH170" s="14">
        <f>IFERROR(VLOOKUP(A170,ParaFY19!$A$21:$Z$543,7,0),0)</f>
        <v>2548</v>
      </c>
      <c r="AI170" s="14">
        <f t="shared" si="595"/>
        <v>9.8378378378378386</v>
      </c>
      <c r="AJ170" s="14">
        <f>IFERROR(VLOOKUP(A170,ConEnroll!$A$7:$S$341,13,0),0)</f>
        <v>0</v>
      </c>
      <c r="AK170" s="14">
        <f t="shared" si="596"/>
        <v>0</v>
      </c>
      <c r="AL170" s="14">
        <f t="shared" si="551"/>
        <v>25657.273000000001</v>
      </c>
      <c r="AM170" s="14">
        <f t="shared" si="597"/>
        <v>99.062830115830124</v>
      </c>
      <c r="AN170" s="14">
        <f t="shared" si="598"/>
        <v>3411887.5239860984</v>
      </c>
      <c r="AO170" s="14">
        <f t="shared" si="599"/>
        <v>13173.310903421228</v>
      </c>
      <c r="AP170" s="62"/>
      <c r="AQ170" s="14">
        <f t="shared" si="552"/>
        <v>164.57142857142935</v>
      </c>
      <c r="AR170" s="14">
        <f t="shared" si="557"/>
        <v>25.193191864568007</v>
      </c>
      <c r="AS170" s="14">
        <f t="shared" si="558"/>
        <v>11.587347490347511</v>
      </c>
      <c r="AT170" s="14">
        <f t="shared" si="600"/>
        <v>201.35196792634486</v>
      </c>
      <c r="AU170" s="37">
        <f t="shared" si="559"/>
        <v>1.5522094151515535E-2</v>
      </c>
      <c r="AV170" s="42"/>
      <c r="AW170" s="14" t="str">
        <f>IFERROR(VLOOKUP($A170,#REF!,27,0),"0")</f>
        <v>0</v>
      </c>
      <c r="AX170" s="14">
        <f t="shared" si="601"/>
        <v>0</v>
      </c>
      <c r="AY170" s="14" t="str">
        <f>IFERROR(VLOOKUP($A170,SpecEd22!#REF!,23,0)," ")</f>
        <v xml:space="preserve"> </v>
      </c>
      <c r="AZ170" s="14" t="e">
        <f t="shared" si="602"/>
        <v>#VALUE!</v>
      </c>
      <c r="BA170" s="14">
        <f>IFERROR(VLOOKUP($A170,ECFE!#REF!,23,0),0)</f>
        <v>0</v>
      </c>
      <c r="BB170" s="14">
        <f t="shared" si="603"/>
        <v>0</v>
      </c>
      <c r="BC170" s="14">
        <f>IFERROR(VLOOKUP($A170,#REF!,17,0),0)</f>
        <v>0</v>
      </c>
      <c r="BD170" s="14">
        <f t="shared" si="604"/>
        <v>0</v>
      </c>
      <c r="BE170" s="14">
        <f>IFERROR(VLOOKUP($A170,#REF!,9,0),0)</f>
        <v>0</v>
      </c>
      <c r="BF170" s="14">
        <f t="shared" si="605"/>
        <v>0</v>
      </c>
      <c r="BG170" s="14">
        <v>0</v>
      </c>
      <c r="BH170" s="14">
        <f t="shared" si="606"/>
        <v>0</v>
      </c>
      <c r="BI170" s="14">
        <f>IFERROR(VLOOKUP($A170,ConEnroll!$A$8:$S$601,15,0),0)</f>
        <v>-75</v>
      </c>
      <c r="BJ170" s="14">
        <f t="shared" si="607"/>
        <v>-0.28957528957528955</v>
      </c>
      <c r="BK170" s="14">
        <f t="shared" si="608"/>
        <v>-75</v>
      </c>
      <c r="BL170" s="14">
        <f t="shared" si="609"/>
        <v>-0.28957528957528955</v>
      </c>
      <c r="BM170" s="14" t="e">
        <f t="shared" si="610"/>
        <v>#VALUE!</v>
      </c>
      <c r="BN170" s="14" t="e">
        <f t="shared" si="611"/>
        <v>#VALUE!</v>
      </c>
      <c r="BO170" s="42"/>
      <c r="BP170" s="14">
        <f t="shared" si="560"/>
        <v>11828.987478501931</v>
      </c>
      <c r="BQ170" s="14" t="e">
        <f t="shared" si="561"/>
        <v>#VALUE!</v>
      </c>
      <c r="BR170" s="14">
        <f t="shared" si="612"/>
        <v>99.35240540540542</v>
      </c>
      <c r="BS170" s="14" t="e">
        <f t="shared" si="562"/>
        <v>#VALUE!</v>
      </c>
      <c r="BT170" s="37" t="e">
        <f t="shared" si="563"/>
        <v>#VALUE!</v>
      </c>
      <c r="BU170" s="41"/>
      <c r="BV170" s="14" t="str">
        <f>IFERROR(VLOOKUP($A170,#REF!,27,0),"0")</f>
        <v>0</v>
      </c>
      <c r="BW170" s="14">
        <f t="shared" si="613"/>
        <v>0</v>
      </c>
      <c r="BX170" s="14" t="str">
        <f>IFERROR(VLOOKUP($A170,SpecEd22!$Z$22:$AV$606,59,0)," ")</f>
        <v xml:space="preserve"> </v>
      </c>
      <c r="BY170" s="14" t="e">
        <f t="shared" si="614"/>
        <v>#VALUE!</v>
      </c>
      <c r="BZ170" s="14">
        <f>IFERROR(VLOOKUP($A170,ECFE!#REF!,25,0),0)</f>
        <v>0</v>
      </c>
      <c r="CA170" s="14">
        <f t="shared" si="615"/>
        <v>0</v>
      </c>
      <c r="CB170" s="14">
        <f>IFERROR(VLOOKUP($A170,#REF!,17,0),0)</f>
        <v>0</v>
      </c>
      <c r="CC170" s="14">
        <f t="shared" si="616"/>
        <v>0</v>
      </c>
      <c r="CD170" s="14">
        <f>IFERROR(VLOOKUP($A170,#REF!,9,0),0)</f>
        <v>0</v>
      </c>
      <c r="CE170" s="14">
        <f t="shared" si="617"/>
        <v>0</v>
      </c>
      <c r="CF170" s="14">
        <v>0</v>
      </c>
      <c r="CG170" s="14">
        <f t="shared" si="618"/>
        <v>0</v>
      </c>
      <c r="CH170" s="14">
        <f>IFERROR(VLOOKUP($A170,ConEnroll!$A$8:$S$601,15,0),0)</f>
        <v>-75</v>
      </c>
      <c r="CI170" s="14">
        <f t="shared" si="619"/>
        <v>-0.28957528957528955</v>
      </c>
      <c r="CJ170" s="14">
        <f t="shared" si="620"/>
        <v>-75</v>
      </c>
      <c r="CK170" s="14">
        <f t="shared" si="621"/>
        <v>-0.28957528957528955</v>
      </c>
      <c r="CL170" s="14" t="e">
        <f t="shared" si="622"/>
        <v>#VALUE!</v>
      </c>
      <c r="CM170" s="14" t="e">
        <f t="shared" si="623"/>
        <v>#VALUE!</v>
      </c>
      <c r="CN170" s="42"/>
      <c r="CO170" s="14">
        <f t="shared" si="564"/>
        <v>-11664.416049930502</v>
      </c>
      <c r="CP170" s="14" t="e">
        <f t="shared" si="565"/>
        <v>#VALUE!</v>
      </c>
      <c r="CQ170" s="14">
        <f t="shared" si="566"/>
        <v>-87.765057915057909</v>
      </c>
      <c r="CR170" s="14" t="e">
        <f t="shared" si="567"/>
        <v>#VALUE!</v>
      </c>
      <c r="CS170" s="37" t="e">
        <f t="shared" si="568"/>
        <v>#VALUE!</v>
      </c>
      <c r="CT170" s="239"/>
      <c r="CU170" s="239"/>
      <c r="CV170" s="468"/>
      <c r="CW170" s="14">
        <f>IFERROR(VLOOKUP($A170,BaseFY23!$A$7:$AK$527,6,0),0)</f>
        <v>260.72603400000003</v>
      </c>
      <c r="CX170" s="14">
        <f>IFERROR(VLOOKUP($A170,BaseFY23!$A$7:$AN$528,28,0),0)</f>
        <v>3058414.050636</v>
      </c>
      <c r="CY170" s="14">
        <f t="shared" si="624"/>
        <v>11730.374614742153</v>
      </c>
      <c r="CZ170" s="14">
        <f>IFERROR(VLOOKUP($A170,SpecEd23!$A$21:$BB$605,23,0)," ")</f>
        <v>344089.88783560385</v>
      </c>
      <c r="DA170" s="14">
        <f t="shared" si="625"/>
        <v>1319.7373601579188</v>
      </c>
      <c r="DB170" s="14">
        <f>IFERROR(VLOOKUP($A170,ECFE!$A$16:$AB$347,7,0),0)</f>
        <v>22656.149999999998</v>
      </c>
      <c r="DC170" s="14">
        <f t="shared" si="626"/>
        <v>86.896385652074912</v>
      </c>
      <c r="DD170" s="14">
        <v>0</v>
      </c>
      <c r="DE170" s="14">
        <f t="shared" si="627"/>
        <v>0</v>
      </c>
      <c r="DF170" s="14">
        <f>IFERROR(VLOOKUP($A170,ConEnroll!$A$7:$S$338,10,0),0)</f>
        <v>0</v>
      </c>
      <c r="DG170" s="14">
        <f t="shared" si="628"/>
        <v>0</v>
      </c>
      <c r="DH170" s="14">
        <f t="shared" si="569"/>
        <v>22656.149999999998</v>
      </c>
      <c r="DI170" s="14">
        <f t="shared" si="629"/>
        <v>86.896385652074912</v>
      </c>
      <c r="DJ170" s="14">
        <f t="shared" si="570"/>
        <v>3425160.0884716036</v>
      </c>
      <c r="DK170" s="14">
        <f t="shared" si="630"/>
        <v>13137.008360552147</v>
      </c>
      <c r="DL170" s="42"/>
      <c r="DM170" s="14">
        <f>IFERROR(VLOOKUP($A170,HouseFY23!$A$7:$AJ$528,28,0),0)</f>
        <v>3144887.5010489998</v>
      </c>
      <c r="DN170" s="14">
        <f t="shared" si="631"/>
        <v>12062.03865720981</v>
      </c>
      <c r="DO170" s="14">
        <f>IFERROR(VLOOKUP($A170,Compens80percent!$A$13:$M$560,12,0),0)</f>
        <v>0</v>
      </c>
      <c r="DP170" s="14">
        <f t="shared" si="631"/>
        <v>0</v>
      </c>
      <c r="DQ170" s="14">
        <f t="shared" si="632"/>
        <v>3144887.5010489998</v>
      </c>
      <c r="DR170" s="14">
        <f t="shared" si="633"/>
        <v>12142.422783972972</v>
      </c>
      <c r="DS170" s="14">
        <f>IFERROR(VLOOKUP($A170,SpecEd23!$A$21:$Z$550,14,0),0)</f>
        <v>358793.5216880893</v>
      </c>
      <c r="DT170" s="14">
        <f t="shared" si="634"/>
        <v>1376.1323186011002</v>
      </c>
      <c r="DU170" s="14">
        <f>IFERROR(VLOOKUP($A170,ECFE!$A$16:$AB$347,9,0),0)</f>
        <v>23571.458460000002</v>
      </c>
      <c r="DV170" s="14">
        <f t="shared" si="635"/>
        <v>90.406999632418746</v>
      </c>
      <c r="DW170" s="14">
        <f>IFERROR(VLOOKUP($A170,ParaFY19!$A$21:$Z$543,7,0),0)</f>
        <v>2548</v>
      </c>
      <c r="DX170" s="14">
        <f t="shared" si="636"/>
        <v>9.7727103078628499</v>
      </c>
      <c r="DY170" s="14">
        <f>IFERROR(VLOOKUP($A170,ConEnroll!$A$7:$S$341,13,0),0)</f>
        <v>0</v>
      </c>
      <c r="DZ170" s="14">
        <f t="shared" si="637"/>
        <v>0</v>
      </c>
      <c r="EA170" s="14">
        <f t="shared" si="571"/>
        <v>26119.458460000002</v>
      </c>
      <c r="EB170" s="14">
        <f t="shared" si="638"/>
        <v>100.1797099402816</v>
      </c>
      <c r="EC170" s="14">
        <f t="shared" si="572"/>
        <v>3529800.481197089</v>
      </c>
      <c r="ED170" s="14">
        <f t="shared" si="639"/>
        <v>13538.350685751191</v>
      </c>
      <c r="EE170" s="62"/>
      <c r="EF170" s="14">
        <f t="shared" si="573"/>
        <v>331.66404246765705</v>
      </c>
      <c r="EG170" s="14">
        <f t="shared" si="574"/>
        <v>56.394958443181395</v>
      </c>
      <c r="EH170" s="14">
        <f t="shared" si="575"/>
        <v>13.283324288206686</v>
      </c>
      <c r="EI170" s="14">
        <f t="shared" si="640"/>
        <v>401.34232519904515</v>
      </c>
      <c r="EJ170" s="37">
        <f t="shared" si="576"/>
        <v>3.0550511515559146E-2</v>
      </c>
      <c r="EK170" s="42"/>
      <c r="EL170" s="14" t="str">
        <f>IFERROR(VLOOKUP($A170,#REF!,27,0),"0")</f>
        <v>0</v>
      </c>
      <c r="EM170" s="14">
        <f t="shared" si="641"/>
        <v>0</v>
      </c>
      <c r="EN170" s="14" t="str">
        <f>IFERROR(VLOOKUP($A170,SpecEd23!#REF!,23,0)," ")</f>
        <v xml:space="preserve"> </v>
      </c>
      <c r="EO170" s="14" t="e">
        <f t="shared" si="642"/>
        <v>#VALUE!</v>
      </c>
      <c r="EP170" s="14">
        <f>IFERROR(VLOOKUP($A170,ECFE!#REF!,24,0),0)</f>
        <v>0</v>
      </c>
      <c r="EQ170" s="14">
        <f t="shared" si="643"/>
        <v>0</v>
      </c>
      <c r="ER170" s="14">
        <f>IFERROR(VLOOKUP($A170,#REF!,30,0),0)</f>
        <v>0</v>
      </c>
      <c r="ES170" s="14">
        <f t="shared" si="644"/>
        <v>0</v>
      </c>
      <c r="ET170" s="14">
        <f>IFERROR(VLOOKUP($A170,#REF!,12,0),0)</f>
        <v>0</v>
      </c>
      <c r="EU170" s="14">
        <f t="shared" si="645"/>
        <v>0</v>
      </c>
      <c r="EV170" s="14">
        <v>0</v>
      </c>
      <c r="EW170" s="14">
        <f t="shared" si="646"/>
        <v>0</v>
      </c>
      <c r="EX170" s="14">
        <f>IFERROR(VLOOKUP($A170,ConEnroll!$A$8:$S$601,16,0),0)</f>
        <v>424</v>
      </c>
      <c r="EY170" s="14">
        <f t="shared" si="647"/>
        <v>1.6262280889065337</v>
      </c>
      <c r="EZ170" s="14">
        <f t="shared" si="648"/>
        <v>424</v>
      </c>
      <c r="FA170" s="14">
        <f t="shared" si="649"/>
        <v>1.6262280889065337</v>
      </c>
      <c r="FB170" s="14" t="e">
        <f t="shared" si="650"/>
        <v>#VALUE!</v>
      </c>
      <c r="FC170" s="14" t="e">
        <f t="shared" si="651"/>
        <v>#VALUE!</v>
      </c>
      <c r="FD170" s="62"/>
      <c r="FE170" s="14">
        <f t="shared" si="577"/>
        <v>12062.03865720981</v>
      </c>
      <c r="FF170" s="14" t="e">
        <f t="shared" si="578"/>
        <v>#VALUE!</v>
      </c>
      <c r="FG170" s="14">
        <f t="shared" si="652"/>
        <v>98.553481851375068</v>
      </c>
      <c r="FH170" s="14" t="e">
        <f t="shared" si="579"/>
        <v>#VALUE!</v>
      </c>
      <c r="FI170" s="37" t="e">
        <f t="shared" si="580"/>
        <v>#VALUE!</v>
      </c>
      <c r="FJ170" s="12"/>
      <c r="FK170" s="14" t="str">
        <f>IFERROR(VLOOKUP($A170,#REF!,27,0),"0")</f>
        <v>0</v>
      </c>
      <c r="FL170" s="14">
        <f t="shared" si="653"/>
        <v>0</v>
      </c>
      <c r="FM170" s="14" t="str">
        <f>IFERROR(VLOOKUP($A170,SpecEd23!$X$22:$Y$610,59,0)," ")</f>
        <v xml:space="preserve"> </v>
      </c>
      <c r="FN170" s="14" t="e">
        <f t="shared" si="654"/>
        <v>#VALUE!</v>
      </c>
      <c r="FO170" s="14">
        <f>IFERROR(VLOOKUP($A170,ECFE!#REF!,26,0),0)</f>
        <v>0</v>
      </c>
      <c r="FP170" s="14">
        <f t="shared" si="655"/>
        <v>0</v>
      </c>
      <c r="FQ170" s="14">
        <f>IFERROR(VLOOKUP($A170,#REF!,16,0),0)</f>
        <v>0</v>
      </c>
      <c r="FR170" s="14">
        <f t="shared" si="656"/>
        <v>0</v>
      </c>
      <c r="FS170" s="14">
        <f>IFERROR(VLOOKUP($A170,#REF!,12,0),0)</f>
        <v>0</v>
      </c>
      <c r="FT170" s="14">
        <f t="shared" si="657"/>
        <v>0</v>
      </c>
      <c r="FU170" s="14">
        <v>0</v>
      </c>
      <c r="FV170" s="14">
        <f t="shared" si="658"/>
        <v>0</v>
      </c>
      <c r="FW170" s="14">
        <f>IFERROR(VLOOKUP($A170,ConEnroll!$A$8:$S$601,16,0),0)</f>
        <v>424</v>
      </c>
      <c r="FX170" s="14">
        <f t="shared" si="659"/>
        <v>1.6262280889065337</v>
      </c>
      <c r="FY170" s="14">
        <f t="shared" si="660"/>
        <v>424</v>
      </c>
      <c r="FZ170" s="14">
        <f t="shared" si="661"/>
        <v>1.6262280889065337</v>
      </c>
      <c r="GA170" s="14" t="e">
        <f t="shared" si="662"/>
        <v>#VALUE!</v>
      </c>
      <c r="GB170" s="14" t="e">
        <f t="shared" si="663"/>
        <v>#VALUE!</v>
      </c>
      <c r="GC170" s="39"/>
      <c r="GD170" s="14">
        <f t="shared" si="581"/>
        <v>-11730.374614742153</v>
      </c>
      <c r="GE170" s="14" t="e">
        <f t="shared" si="582"/>
        <v>#VALUE!</v>
      </c>
      <c r="GF170" s="14">
        <f t="shared" si="583"/>
        <v>-85.270157563168382</v>
      </c>
      <c r="GG170" s="14" t="e">
        <f t="shared" si="584"/>
        <v>#VALUE!</v>
      </c>
      <c r="GH170" s="37" t="e">
        <f t="shared" si="585"/>
        <v>#VALUE!</v>
      </c>
    </row>
    <row r="171" spans="1:190" ht="12.5" x14ac:dyDescent="0.25">
      <c r="A171" s="67">
        <v>500</v>
      </c>
      <c r="B171" s="35">
        <v>1</v>
      </c>
      <c r="C171" s="14">
        <v>6</v>
      </c>
      <c r="D171" s="14"/>
      <c r="E171" s="14"/>
      <c r="F171" s="35" t="s">
        <v>2521</v>
      </c>
      <c r="G171" s="41"/>
      <c r="H171" s="14">
        <f>IFERROR(VLOOKUP($A171,BaseFY22!$A$7:$AK$528,6,0),0)</f>
        <v>402</v>
      </c>
      <c r="I171" s="14">
        <f>IFERROR(VLOOKUP($A171,BaseFY22!$A$7:$AK$528,28,0),0)</f>
        <v>4420568.3290929999</v>
      </c>
      <c r="J171" s="14">
        <f t="shared" si="586"/>
        <v>10996.438629584576</v>
      </c>
      <c r="K171" s="14">
        <f>IFERROR(VLOOKUP($A171,SpecEd22!$A$21:$BB$605,24,0)," ")</f>
        <v>450983.0191863731</v>
      </c>
      <c r="L171" s="14">
        <f t="shared" si="587"/>
        <v>1121.848306433764</v>
      </c>
      <c r="M171" s="14">
        <f>IFERROR(VLOOKUP($A171,ECFE!$A$16:$AB$347,7,0),0)</f>
        <v>25979.052</v>
      </c>
      <c r="N171" s="14">
        <f t="shared" si="554"/>
        <v>64.624507462686566</v>
      </c>
      <c r="O171" s="14">
        <v>0</v>
      </c>
      <c r="P171" s="14">
        <f t="shared" si="554"/>
        <v>0</v>
      </c>
      <c r="Q171" s="14">
        <f>IFERROR(VLOOKUP($A171,ConEnroll!$A$7:$S$337,10,0),0)</f>
        <v>3879.63</v>
      </c>
      <c r="R171" s="14">
        <f t="shared" si="588"/>
        <v>9.6508208955223882</v>
      </c>
      <c r="S171" s="14">
        <f t="shared" si="555"/>
        <v>29858.682000000001</v>
      </c>
      <c r="T171" s="14">
        <f t="shared" si="589"/>
        <v>74.275328358208952</v>
      </c>
      <c r="U171" s="14">
        <f t="shared" si="556"/>
        <v>4901410.0302793728</v>
      </c>
      <c r="V171" s="14">
        <f t="shared" si="590"/>
        <v>12192.562264376549</v>
      </c>
      <c r="W171" s="42"/>
      <c r="X171" s="14">
        <f>IFERROR(VLOOKUP($A171,HouseFY22!$A$6:$AJ$528,28,0),0)</f>
        <v>4484818.3290929999</v>
      </c>
      <c r="Y171" s="14">
        <f t="shared" si="591"/>
        <v>11156.264500231344</v>
      </c>
      <c r="Z171" s="14">
        <f>IFERROR(VLOOKUP($A171,Compens80percent!$A$13:$M$560,12,0),0)</f>
        <v>0</v>
      </c>
      <c r="AA171" s="14">
        <f t="shared" si="591"/>
        <v>0</v>
      </c>
      <c r="AB171" s="14">
        <f t="shared" si="592"/>
        <v>4484818.3290929999</v>
      </c>
      <c r="AC171" s="14">
        <f t="shared" si="591"/>
        <v>11156.264500231344</v>
      </c>
      <c r="AD171" s="14">
        <f>IFERROR(VLOOKUP(A171,SpecEd22!$A$21:$Z$550,14,0),0)</f>
        <v>460438.37103146198</v>
      </c>
      <c r="AE171" s="14">
        <f t="shared" si="593"/>
        <v>1145.3690821678158</v>
      </c>
      <c r="AF171" s="14">
        <f>IFERROR(VLOOKUP($A171,ECFE!$A$16:$AB$348,8,0),0)</f>
        <v>26498.633040000001</v>
      </c>
      <c r="AG171" s="14">
        <f t="shared" si="594"/>
        <v>65.916997611940303</v>
      </c>
      <c r="AH171" s="14">
        <f>IFERROR(VLOOKUP(A171,ParaFY19!$A$21:$Z$543,7,0),0)</f>
        <v>4116</v>
      </c>
      <c r="AI171" s="14">
        <f t="shared" si="595"/>
        <v>10.238805970149254</v>
      </c>
      <c r="AJ171" s="14">
        <f>IFERROR(VLOOKUP(A171,ConEnroll!$A$7:$S$341,13,0),0)</f>
        <v>4849.5375000000004</v>
      </c>
      <c r="AK171" s="14">
        <f t="shared" si="596"/>
        <v>12.063526119402987</v>
      </c>
      <c r="AL171" s="14">
        <f t="shared" si="551"/>
        <v>35464.170539999999</v>
      </c>
      <c r="AM171" s="14">
        <f t="shared" si="597"/>
        <v>88.219329701492541</v>
      </c>
      <c r="AN171" s="14">
        <f t="shared" si="598"/>
        <v>4980720.8706644624</v>
      </c>
      <c r="AO171" s="14">
        <f t="shared" si="599"/>
        <v>12389.852912100652</v>
      </c>
      <c r="AP171" s="62"/>
      <c r="AQ171" s="14">
        <f t="shared" si="552"/>
        <v>159.82587064676773</v>
      </c>
      <c r="AR171" s="14">
        <f t="shared" si="557"/>
        <v>23.520775734051767</v>
      </c>
      <c r="AS171" s="14">
        <f t="shared" si="558"/>
        <v>13.944001343283588</v>
      </c>
      <c r="AT171" s="14">
        <f t="shared" si="600"/>
        <v>197.29064772410308</v>
      </c>
      <c r="AU171" s="37">
        <f t="shared" si="559"/>
        <v>1.6181229461549221E-2</v>
      </c>
      <c r="AV171" s="42"/>
      <c r="AW171" s="14" t="str">
        <f>IFERROR(VLOOKUP($A171,#REF!,27,0),"0")</f>
        <v>0</v>
      </c>
      <c r="AX171" s="14">
        <f t="shared" si="601"/>
        <v>0</v>
      </c>
      <c r="AY171" s="14" t="str">
        <f>IFERROR(VLOOKUP($A171,SpecEd22!#REF!,23,0)," ")</f>
        <v xml:space="preserve"> </v>
      </c>
      <c r="AZ171" s="14" t="e">
        <f t="shared" si="602"/>
        <v>#VALUE!</v>
      </c>
      <c r="BA171" s="14">
        <f>IFERROR(VLOOKUP($A171,ECFE!#REF!,23,0),0)</f>
        <v>0</v>
      </c>
      <c r="BB171" s="14">
        <f t="shared" si="603"/>
        <v>0</v>
      </c>
      <c r="BC171" s="14">
        <f>IFERROR(VLOOKUP($A171,#REF!,17,0),0)</f>
        <v>0</v>
      </c>
      <c r="BD171" s="14">
        <f t="shared" si="604"/>
        <v>0</v>
      </c>
      <c r="BE171" s="14">
        <f>IFERROR(VLOOKUP($A171,#REF!,9,0),0)</f>
        <v>0</v>
      </c>
      <c r="BF171" s="14">
        <f t="shared" si="605"/>
        <v>0</v>
      </c>
      <c r="BG171" s="14">
        <v>0</v>
      </c>
      <c r="BH171" s="14">
        <f t="shared" si="606"/>
        <v>0</v>
      </c>
      <c r="BI171" s="14">
        <f>IFERROR(VLOOKUP($A171,ConEnroll!$A$8:$S$601,15,0),0)</f>
        <v>-68</v>
      </c>
      <c r="BJ171" s="14">
        <f t="shared" si="607"/>
        <v>-0.1691542288557214</v>
      </c>
      <c r="BK171" s="14">
        <f t="shared" si="608"/>
        <v>-68</v>
      </c>
      <c r="BL171" s="14">
        <f t="shared" si="609"/>
        <v>-0.1691542288557214</v>
      </c>
      <c r="BM171" s="14" t="e">
        <f t="shared" si="610"/>
        <v>#VALUE!</v>
      </c>
      <c r="BN171" s="14" t="e">
        <f t="shared" si="611"/>
        <v>#VALUE!</v>
      </c>
      <c r="BO171" s="42"/>
      <c r="BP171" s="14">
        <f t="shared" si="560"/>
        <v>11156.264500231344</v>
      </c>
      <c r="BQ171" s="14" t="e">
        <f t="shared" si="561"/>
        <v>#VALUE!</v>
      </c>
      <c r="BR171" s="14">
        <f t="shared" si="612"/>
        <v>88.388483930348258</v>
      </c>
      <c r="BS171" s="14" t="e">
        <f t="shared" si="562"/>
        <v>#VALUE!</v>
      </c>
      <c r="BT171" s="37" t="e">
        <f t="shared" si="563"/>
        <v>#VALUE!</v>
      </c>
      <c r="BU171" s="41"/>
      <c r="BV171" s="14" t="str">
        <f>IFERROR(VLOOKUP($A171,#REF!,27,0),"0")</f>
        <v>0</v>
      </c>
      <c r="BW171" s="14">
        <f t="shared" si="613"/>
        <v>0</v>
      </c>
      <c r="BX171" s="14" t="str">
        <f>IFERROR(VLOOKUP($A171,SpecEd22!$Z$22:$AV$606,59,0)," ")</f>
        <v xml:space="preserve"> </v>
      </c>
      <c r="BY171" s="14" t="e">
        <f t="shared" si="614"/>
        <v>#VALUE!</v>
      </c>
      <c r="BZ171" s="14">
        <f>IFERROR(VLOOKUP($A171,ECFE!#REF!,25,0),0)</f>
        <v>0</v>
      </c>
      <c r="CA171" s="14">
        <f t="shared" si="615"/>
        <v>0</v>
      </c>
      <c r="CB171" s="14">
        <f>IFERROR(VLOOKUP($A171,#REF!,17,0),0)</f>
        <v>0</v>
      </c>
      <c r="CC171" s="14">
        <f t="shared" si="616"/>
        <v>0</v>
      </c>
      <c r="CD171" s="14">
        <f>IFERROR(VLOOKUP($A171,#REF!,9,0),0)</f>
        <v>0</v>
      </c>
      <c r="CE171" s="14">
        <f t="shared" si="617"/>
        <v>0</v>
      </c>
      <c r="CF171" s="14">
        <v>0</v>
      </c>
      <c r="CG171" s="14">
        <f t="shared" si="618"/>
        <v>0</v>
      </c>
      <c r="CH171" s="14">
        <f>IFERROR(VLOOKUP($A171,ConEnroll!$A$8:$S$601,15,0),0)</f>
        <v>-68</v>
      </c>
      <c r="CI171" s="14">
        <f t="shared" si="619"/>
        <v>-0.1691542288557214</v>
      </c>
      <c r="CJ171" s="14">
        <f t="shared" si="620"/>
        <v>-68</v>
      </c>
      <c r="CK171" s="14">
        <f t="shared" si="621"/>
        <v>-0.1691542288557214</v>
      </c>
      <c r="CL171" s="14" t="e">
        <f t="shared" si="622"/>
        <v>#VALUE!</v>
      </c>
      <c r="CM171" s="14" t="e">
        <f t="shared" si="623"/>
        <v>#VALUE!</v>
      </c>
      <c r="CN171" s="42"/>
      <c r="CO171" s="14">
        <f t="shared" si="564"/>
        <v>-10996.438629584576</v>
      </c>
      <c r="CP171" s="14" t="e">
        <f t="shared" si="565"/>
        <v>#VALUE!</v>
      </c>
      <c r="CQ171" s="14">
        <f t="shared" si="566"/>
        <v>-74.44448258706467</v>
      </c>
      <c r="CR171" s="14" t="e">
        <f t="shared" si="567"/>
        <v>#VALUE!</v>
      </c>
      <c r="CS171" s="37" t="e">
        <f t="shared" si="568"/>
        <v>#VALUE!</v>
      </c>
      <c r="CT171" s="239"/>
      <c r="CU171" s="239"/>
      <c r="CV171" s="468"/>
      <c r="CW171" s="14">
        <f>IFERROR(VLOOKUP($A171,BaseFY23!$A$7:$AK$527,6,0),0)</f>
        <v>409.99036799999999</v>
      </c>
      <c r="CX171" s="14">
        <f>IFERROR(VLOOKUP($A171,BaseFY23!$A$7:$AN$528,28,0),0)</f>
        <v>4521811.835496</v>
      </c>
      <c r="CY171" s="14">
        <f t="shared" si="624"/>
        <v>11029.068457276539</v>
      </c>
      <c r="CZ171" s="14">
        <f>IFERROR(VLOOKUP($A171,SpecEd23!$A$21:$BB$605,23,0)," ")</f>
        <v>441947.02413382969</v>
      </c>
      <c r="DA171" s="14">
        <f t="shared" si="625"/>
        <v>1077.9448948757492</v>
      </c>
      <c r="DB171" s="14">
        <f>IFERROR(VLOOKUP($A171,ECFE!$A$16:$AB$347,7,0),0)</f>
        <v>25979.052</v>
      </c>
      <c r="DC171" s="14">
        <f t="shared" si="626"/>
        <v>63.365030077974907</v>
      </c>
      <c r="DD171" s="14">
        <v>0</v>
      </c>
      <c r="DE171" s="14">
        <f t="shared" si="627"/>
        <v>0</v>
      </c>
      <c r="DF171" s="14">
        <f>IFERROR(VLOOKUP($A171,ConEnroll!$A$7:$S$338,10,0),0)</f>
        <v>3879.63</v>
      </c>
      <c r="DG171" s="14">
        <f t="shared" si="628"/>
        <v>9.4627345001431848</v>
      </c>
      <c r="DH171" s="14">
        <f t="shared" si="569"/>
        <v>29858.682000000001</v>
      </c>
      <c r="DI171" s="14">
        <f t="shared" si="629"/>
        <v>72.827764578118092</v>
      </c>
      <c r="DJ171" s="14">
        <f t="shared" si="570"/>
        <v>4993617.5416298294</v>
      </c>
      <c r="DK171" s="14">
        <f t="shared" si="630"/>
        <v>12179.841116730404</v>
      </c>
      <c r="DL171" s="42"/>
      <c r="DM171" s="14">
        <f>IFERROR(VLOOKUP($A171,HouseFY23!$A$7:$AJ$528,28,0),0)</f>
        <v>4669443.0914770002</v>
      </c>
      <c r="DN171" s="14">
        <f t="shared" si="631"/>
        <v>11389.153150732069</v>
      </c>
      <c r="DO171" s="14">
        <f>IFERROR(VLOOKUP($A171,Compens80percent!$A$13:$M$560,12,0),0)</f>
        <v>0</v>
      </c>
      <c r="DP171" s="14">
        <f t="shared" si="631"/>
        <v>0</v>
      </c>
      <c r="DQ171" s="14">
        <f t="shared" si="632"/>
        <v>4669443.0914770002</v>
      </c>
      <c r="DR171" s="14">
        <f t="shared" si="633"/>
        <v>11615.530078300995</v>
      </c>
      <c r="DS171" s="14">
        <f>IFERROR(VLOOKUP($A171,SpecEd23!$A$21:$Z$550,14,0),0)</f>
        <v>464584.87794183037</v>
      </c>
      <c r="DT171" s="14">
        <f t="shared" si="634"/>
        <v>1133.1604696182287</v>
      </c>
      <c r="DU171" s="14">
        <f>IFERROR(VLOOKUP($A171,ECFE!$A$16:$AB$347,9,0),0)</f>
        <v>27028.605700800003</v>
      </c>
      <c r="DV171" s="14">
        <f t="shared" si="635"/>
        <v>65.924977293125096</v>
      </c>
      <c r="DW171" s="14">
        <f>IFERROR(VLOOKUP($A171,ParaFY19!$A$21:$Z$543,7,0),0)</f>
        <v>4116</v>
      </c>
      <c r="DX171" s="14">
        <f t="shared" si="636"/>
        <v>10.039260239401527</v>
      </c>
      <c r="DY171" s="14">
        <f>IFERROR(VLOOKUP($A171,ConEnroll!$A$7:$S$341,13,0),0)</f>
        <v>4849.5375000000004</v>
      </c>
      <c r="DZ171" s="14">
        <f t="shared" si="637"/>
        <v>11.828418125178981</v>
      </c>
      <c r="EA171" s="14">
        <f t="shared" si="571"/>
        <v>35994.143200800005</v>
      </c>
      <c r="EB171" s="14">
        <f t="shared" si="638"/>
        <v>87.792655657705609</v>
      </c>
      <c r="EC171" s="14">
        <f t="shared" si="572"/>
        <v>5170022.112619631</v>
      </c>
      <c r="ED171" s="14">
        <f t="shared" si="639"/>
        <v>12610.106276008004</v>
      </c>
      <c r="EE171" s="62"/>
      <c r="EF171" s="14">
        <f t="shared" si="573"/>
        <v>360.08469345553021</v>
      </c>
      <c r="EG171" s="14">
        <f t="shared" si="574"/>
        <v>55.215574742479475</v>
      </c>
      <c r="EH171" s="14">
        <f t="shared" si="575"/>
        <v>14.964891079587517</v>
      </c>
      <c r="EI171" s="14">
        <f t="shared" si="640"/>
        <v>430.26515927759721</v>
      </c>
      <c r="EJ171" s="37">
        <f t="shared" si="576"/>
        <v>3.5326007552477744E-2</v>
      </c>
      <c r="EK171" s="42"/>
      <c r="EL171" s="14" t="str">
        <f>IFERROR(VLOOKUP($A171,#REF!,27,0),"0")</f>
        <v>0</v>
      </c>
      <c r="EM171" s="14">
        <f t="shared" si="641"/>
        <v>0</v>
      </c>
      <c r="EN171" s="14" t="str">
        <f>IFERROR(VLOOKUP($A171,SpecEd23!#REF!,23,0)," ")</f>
        <v xml:space="preserve"> </v>
      </c>
      <c r="EO171" s="14" t="e">
        <f t="shared" si="642"/>
        <v>#VALUE!</v>
      </c>
      <c r="EP171" s="14">
        <f>IFERROR(VLOOKUP($A171,ECFE!#REF!,24,0),0)</f>
        <v>0</v>
      </c>
      <c r="EQ171" s="14">
        <f t="shared" si="643"/>
        <v>0</v>
      </c>
      <c r="ER171" s="14">
        <f>IFERROR(VLOOKUP($A171,#REF!,30,0),0)</f>
        <v>0</v>
      </c>
      <c r="ES171" s="14">
        <f t="shared" si="644"/>
        <v>0</v>
      </c>
      <c r="ET171" s="14">
        <f>IFERROR(VLOOKUP($A171,#REF!,12,0),0)</f>
        <v>0</v>
      </c>
      <c r="EU171" s="14">
        <f t="shared" si="645"/>
        <v>0</v>
      </c>
      <c r="EV171" s="14">
        <v>0</v>
      </c>
      <c r="EW171" s="14">
        <f t="shared" si="646"/>
        <v>0</v>
      </c>
      <c r="EX171" s="14">
        <f>IFERROR(VLOOKUP($A171,ConEnroll!$A$8:$S$601,16,0),0)</f>
        <v>432</v>
      </c>
      <c r="EY171" s="14">
        <f t="shared" si="647"/>
        <v>1.0536832904328133</v>
      </c>
      <c r="EZ171" s="14">
        <f t="shared" si="648"/>
        <v>432</v>
      </c>
      <c r="FA171" s="14">
        <f t="shared" si="649"/>
        <v>1.0536832904328133</v>
      </c>
      <c r="FB171" s="14" t="e">
        <f t="shared" si="650"/>
        <v>#VALUE!</v>
      </c>
      <c r="FC171" s="14" t="e">
        <f t="shared" si="651"/>
        <v>#VALUE!</v>
      </c>
      <c r="FD171" s="62"/>
      <c r="FE171" s="14">
        <f t="shared" si="577"/>
        <v>11389.153150732069</v>
      </c>
      <c r="FF171" s="14" t="e">
        <f t="shared" si="578"/>
        <v>#VALUE!</v>
      </c>
      <c r="FG171" s="14">
        <f t="shared" si="652"/>
        <v>86.738972367272794</v>
      </c>
      <c r="FH171" s="14" t="e">
        <f t="shared" si="579"/>
        <v>#VALUE!</v>
      </c>
      <c r="FI171" s="37" t="e">
        <f t="shared" si="580"/>
        <v>#VALUE!</v>
      </c>
      <c r="FJ171" s="12"/>
      <c r="FK171" s="14" t="str">
        <f>IFERROR(VLOOKUP($A171,#REF!,27,0),"0")</f>
        <v>0</v>
      </c>
      <c r="FL171" s="14">
        <f t="shared" si="653"/>
        <v>0</v>
      </c>
      <c r="FM171" s="14" t="str">
        <f>IFERROR(VLOOKUP($A171,SpecEd23!$X$22:$Y$610,59,0)," ")</f>
        <v xml:space="preserve"> </v>
      </c>
      <c r="FN171" s="14" t="e">
        <f t="shared" si="654"/>
        <v>#VALUE!</v>
      </c>
      <c r="FO171" s="14">
        <f>IFERROR(VLOOKUP($A171,ECFE!#REF!,26,0),0)</f>
        <v>0</v>
      </c>
      <c r="FP171" s="14">
        <f t="shared" si="655"/>
        <v>0</v>
      </c>
      <c r="FQ171" s="14">
        <f>IFERROR(VLOOKUP($A171,#REF!,16,0),0)</f>
        <v>0</v>
      </c>
      <c r="FR171" s="14">
        <f t="shared" si="656"/>
        <v>0</v>
      </c>
      <c r="FS171" s="14">
        <f>IFERROR(VLOOKUP($A171,#REF!,12,0),0)</f>
        <v>0</v>
      </c>
      <c r="FT171" s="14">
        <f t="shared" si="657"/>
        <v>0</v>
      </c>
      <c r="FU171" s="14">
        <v>0</v>
      </c>
      <c r="FV171" s="14">
        <f t="shared" si="658"/>
        <v>0</v>
      </c>
      <c r="FW171" s="14">
        <f>IFERROR(VLOOKUP($A171,ConEnroll!$A$8:$S$601,16,0),0)</f>
        <v>432</v>
      </c>
      <c r="FX171" s="14">
        <f t="shared" si="659"/>
        <v>1.0536832904328133</v>
      </c>
      <c r="FY171" s="14">
        <f t="shared" si="660"/>
        <v>432</v>
      </c>
      <c r="FZ171" s="14">
        <f t="shared" si="661"/>
        <v>1.0536832904328133</v>
      </c>
      <c r="GA171" s="14" t="e">
        <f t="shared" si="662"/>
        <v>#VALUE!</v>
      </c>
      <c r="GB171" s="14" t="e">
        <f t="shared" si="663"/>
        <v>#VALUE!</v>
      </c>
      <c r="GC171" s="39"/>
      <c r="GD171" s="14">
        <f t="shared" si="581"/>
        <v>-11029.068457276539</v>
      </c>
      <c r="GE171" s="14" t="e">
        <f t="shared" si="582"/>
        <v>#VALUE!</v>
      </c>
      <c r="GF171" s="14">
        <f t="shared" si="583"/>
        <v>-71.774081287685277</v>
      </c>
      <c r="GG171" s="14" t="e">
        <f t="shared" si="584"/>
        <v>#VALUE!</v>
      </c>
      <c r="GH171" s="37" t="e">
        <f t="shared" si="585"/>
        <v>#VALUE!</v>
      </c>
    </row>
    <row r="172" spans="1:190" ht="12.5" x14ac:dyDescent="0.25">
      <c r="A172" s="67">
        <v>505</v>
      </c>
      <c r="B172" s="35">
        <v>1</v>
      </c>
      <c r="C172" s="14">
        <v>6</v>
      </c>
      <c r="D172" s="14"/>
      <c r="E172" s="14"/>
      <c r="F172" s="35" t="s">
        <v>2522</v>
      </c>
      <c r="G172" s="41"/>
      <c r="H172" s="14">
        <f>IFERROR(VLOOKUP($A172,BaseFY22!$A$7:$AK$528,6,0),0)</f>
        <v>372</v>
      </c>
      <c r="I172" s="14">
        <f>IFERROR(VLOOKUP($A172,BaseFY22!$A$7:$AK$528,28,0),0)</f>
        <v>4580722.0330729997</v>
      </c>
      <c r="J172" s="14">
        <f t="shared" si="586"/>
        <v>12313.768906110214</v>
      </c>
      <c r="K172" s="14">
        <f>IFERROR(VLOOKUP($A172,SpecEd22!$A$21:$BB$605,24,0)," ")</f>
        <v>631879.06325261295</v>
      </c>
      <c r="L172" s="14">
        <f t="shared" si="587"/>
        <v>1698.5996323994971</v>
      </c>
      <c r="M172" s="14">
        <f>IFERROR(VLOOKUP($A172,ECFE!$A$16:$AB$347,7,0),0)</f>
        <v>22656.149999999998</v>
      </c>
      <c r="N172" s="14">
        <f t="shared" si="554"/>
        <v>60.90362903225806</v>
      </c>
      <c r="O172" s="14">
        <v>0</v>
      </c>
      <c r="P172" s="14">
        <f t="shared" si="554"/>
        <v>0</v>
      </c>
      <c r="Q172" s="14">
        <f>IFERROR(VLOOKUP($A172,ConEnroll!$A$7:$S$337,10,0),0)</f>
        <v>6343.71</v>
      </c>
      <c r="R172" s="14">
        <f t="shared" si="588"/>
        <v>17.052983870967743</v>
      </c>
      <c r="S172" s="14">
        <f t="shared" si="555"/>
        <v>28999.859999999997</v>
      </c>
      <c r="T172" s="14">
        <f t="shared" si="589"/>
        <v>77.956612903225803</v>
      </c>
      <c r="U172" s="14">
        <f t="shared" si="556"/>
        <v>5241600.956325613</v>
      </c>
      <c r="V172" s="14">
        <f t="shared" si="590"/>
        <v>14090.325151412939</v>
      </c>
      <c r="W172" s="42"/>
      <c r="X172" s="14">
        <f>IFERROR(VLOOKUP($A172,HouseFY22!$A$6:$AJ$528,28,0),0)</f>
        <v>4648376.0330729997</v>
      </c>
      <c r="Y172" s="14">
        <f t="shared" si="591"/>
        <v>12495.634497508063</v>
      </c>
      <c r="Z172" s="14">
        <f>IFERROR(VLOOKUP($A172,Compens80percent!$A$13:$M$560,12,0),0)</f>
        <v>0</v>
      </c>
      <c r="AA172" s="14">
        <f t="shared" si="591"/>
        <v>0</v>
      </c>
      <c r="AB172" s="14">
        <f t="shared" si="592"/>
        <v>4648376.0330729997</v>
      </c>
      <c r="AC172" s="14">
        <f t="shared" si="591"/>
        <v>12495.634497508063</v>
      </c>
      <c r="AD172" s="14">
        <f>IFERROR(VLOOKUP(A172,SpecEd22!$A$21:$Z$550,14,0),0)</f>
        <v>643282.90940521949</v>
      </c>
      <c r="AE172" s="14">
        <f t="shared" si="593"/>
        <v>1729.2551328097297</v>
      </c>
      <c r="AF172" s="14">
        <f>IFERROR(VLOOKUP($A172,ECFE!$A$16:$AB$348,8,0),0)</f>
        <v>23109.273000000001</v>
      </c>
      <c r="AG172" s="14">
        <f t="shared" si="594"/>
        <v>62.12170161290323</v>
      </c>
      <c r="AH172" s="14">
        <f>IFERROR(VLOOKUP(A172,ParaFY19!$A$21:$Z$543,7,0),0)</f>
        <v>4312</v>
      </c>
      <c r="AI172" s="14">
        <f t="shared" si="595"/>
        <v>11.591397849462366</v>
      </c>
      <c r="AJ172" s="14">
        <f>IFERROR(VLOOKUP(A172,ConEnroll!$A$7:$S$341,13,0),0)</f>
        <v>7929.6374999999998</v>
      </c>
      <c r="AK172" s="14">
        <f t="shared" si="596"/>
        <v>21.316229838709678</v>
      </c>
      <c r="AL172" s="14">
        <f t="shared" si="551"/>
        <v>35350.910499999998</v>
      </c>
      <c r="AM172" s="14">
        <f t="shared" si="597"/>
        <v>95.029329301075265</v>
      </c>
      <c r="AN172" s="14">
        <f t="shared" si="598"/>
        <v>5327009.8529782193</v>
      </c>
      <c r="AO172" s="14">
        <f t="shared" si="599"/>
        <v>14319.91895961887</v>
      </c>
      <c r="AP172" s="62"/>
      <c r="AQ172" s="14">
        <f t="shared" si="552"/>
        <v>181.86559139784913</v>
      </c>
      <c r="AR172" s="14">
        <f t="shared" si="557"/>
        <v>30.655500410232662</v>
      </c>
      <c r="AS172" s="14">
        <f t="shared" si="558"/>
        <v>17.072716397849462</v>
      </c>
      <c r="AT172" s="14">
        <f t="shared" si="600"/>
        <v>229.59380820593125</v>
      </c>
      <c r="AU172" s="37">
        <f t="shared" si="559"/>
        <v>1.6294429386032174E-2</v>
      </c>
      <c r="AV172" s="42"/>
      <c r="AW172" s="14" t="str">
        <f>IFERROR(VLOOKUP($A172,#REF!,27,0),"0")</f>
        <v>0</v>
      </c>
      <c r="AX172" s="14">
        <f t="shared" si="601"/>
        <v>0</v>
      </c>
      <c r="AY172" s="14" t="str">
        <f>IFERROR(VLOOKUP($A172,SpecEd22!#REF!,23,0)," ")</f>
        <v xml:space="preserve"> </v>
      </c>
      <c r="AZ172" s="14" t="e">
        <f t="shared" si="602"/>
        <v>#VALUE!</v>
      </c>
      <c r="BA172" s="14">
        <f>IFERROR(VLOOKUP($A172,ECFE!#REF!,23,0),0)</f>
        <v>0</v>
      </c>
      <c r="BB172" s="14">
        <f t="shared" si="603"/>
        <v>0</v>
      </c>
      <c r="BC172" s="14">
        <f>IFERROR(VLOOKUP($A172,#REF!,17,0),0)</f>
        <v>0</v>
      </c>
      <c r="BD172" s="14">
        <f t="shared" si="604"/>
        <v>0</v>
      </c>
      <c r="BE172" s="14">
        <f>IFERROR(VLOOKUP($A172,#REF!,9,0),0)</f>
        <v>0</v>
      </c>
      <c r="BF172" s="14">
        <f t="shared" si="605"/>
        <v>0</v>
      </c>
      <c r="BG172" s="14">
        <v>0</v>
      </c>
      <c r="BH172" s="14">
        <f t="shared" si="606"/>
        <v>0</v>
      </c>
      <c r="BI172" s="14">
        <f>IFERROR(VLOOKUP($A172,ConEnroll!$A$8:$S$601,15,0),0)</f>
        <v>-70</v>
      </c>
      <c r="BJ172" s="14">
        <f t="shared" si="607"/>
        <v>-0.18817204301075269</v>
      </c>
      <c r="BK172" s="14">
        <f t="shared" si="608"/>
        <v>-70</v>
      </c>
      <c r="BL172" s="14">
        <f t="shared" si="609"/>
        <v>-0.18817204301075269</v>
      </c>
      <c r="BM172" s="14" t="e">
        <f t="shared" si="610"/>
        <v>#VALUE!</v>
      </c>
      <c r="BN172" s="14" t="e">
        <f t="shared" si="611"/>
        <v>#VALUE!</v>
      </c>
      <c r="BO172" s="42"/>
      <c r="BP172" s="14">
        <f t="shared" si="560"/>
        <v>12495.634497508063</v>
      </c>
      <c r="BQ172" s="14" t="e">
        <f t="shared" si="561"/>
        <v>#VALUE!</v>
      </c>
      <c r="BR172" s="14">
        <f t="shared" si="612"/>
        <v>95.217501344086017</v>
      </c>
      <c r="BS172" s="14" t="e">
        <f t="shared" si="562"/>
        <v>#VALUE!</v>
      </c>
      <c r="BT172" s="37" t="e">
        <f t="shared" si="563"/>
        <v>#VALUE!</v>
      </c>
      <c r="BU172" s="41"/>
      <c r="BV172" s="14" t="str">
        <f>IFERROR(VLOOKUP($A172,#REF!,27,0),"0")</f>
        <v>0</v>
      </c>
      <c r="BW172" s="14">
        <f t="shared" si="613"/>
        <v>0</v>
      </c>
      <c r="BX172" s="14" t="str">
        <f>IFERROR(VLOOKUP($A172,SpecEd22!$Z$22:$AV$606,59,0)," ")</f>
        <v xml:space="preserve"> </v>
      </c>
      <c r="BY172" s="14" t="e">
        <f t="shared" si="614"/>
        <v>#VALUE!</v>
      </c>
      <c r="BZ172" s="14">
        <f>IFERROR(VLOOKUP($A172,ECFE!#REF!,25,0),0)</f>
        <v>0</v>
      </c>
      <c r="CA172" s="14">
        <f t="shared" si="615"/>
        <v>0</v>
      </c>
      <c r="CB172" s="14">
        <f>IFERROR(VLOOKUP($A172,#REF!,17,0),0)</f>
        <v>0</v>
      </c>
      <c r="CC172" s="14">
        <f t="shared" si="616"/>
        <v>0</v>
      </c>
      <c r="CD172" s="14">
        <f>IFERROR(VLOOKUP($A172,#REF!,9,0),0)</f>
        <v>0</v>
      </c>
      <c r="CE172" s="14">
        <f t="shared" si="617"/>
        <v>0</v>
      </c>
      <c r="CF172" s="14">
        <v>0</v>
      </c>
      <c r="CG172" s="14">
        <f t="shared" si="618"/>
        <v>0</v>
      </c>
      <c r="CH172" s="14">
        <f>IFERROR(VLOOKUP($A172,ConEnroll!$A$8:$S$601,15,0),0)</f>
        <v>-70</v>
      </c>
      <c r="CI172" s="14">
        <f t="shared" si="619"/>
        <v>-0.18817204301075269</v>
      </c>
      <c r="CJ172" s="14">
        <f t="shared" si="620"/>
        <v>-70</v>
      </c>
      <c r="CK172" s="14">
        <f t="shared" si="621"/>
        <v>-0.18817204301075269</v>
      </c>
      <c r="CL172" s="14" t="e">
        <f t="shared" si="622"/>
        <v>#VALUE!</v>
      </c>
      <c r="CM172" s="14" t="e">
        <f t="shared" si="623"/>
        <v>#VALUE!</v>
      </c>
      <c r="CN172" s="42"/>
      <c r="CO172" s="14">
        <f t="shared" si="564"/>
        <v>-12313.768906110214</v>
      </c>
      <c r="CP172" s="14" t="e">
        <f t="shared" si="565"/>
        <v>#VALUE!</v>
      </c>
      <c r="CQ172" s="14">
        <f t="shared" si="566"/>
        <v>-78.144784946236555</v>
      </c>
      <c r="CR172" s="14" t="e">
        <f t="shared" si="567"/>
        <v>#VALUE!</v>
      </c>
      <c r="CS172" s="37" t="e">
        <f t="shared" si="568"/>
        <v>#VALUE!</v>
      </c>
      <c r="CT172" s="239"/>
      <c r="CU172" s="239"/>
      <c r="CV172" s="468"/>
      <c r="CW172" s="14">
        <f>IFERROR(VLOOKUP($A172,BaseFY23!$A$7:$AK$527,6,0),0)</f>
        <v>383</v>
      </c>
      <c r="CX172" s="14">
        <f>IFERROR(VLOOKUP($A172,BaseFY23!$A$7:$AN$528,28,0),0)</f>
        <v>4728822.2896269998</v>
      </c>
      <c r="CY172" s="14">
        <f t="shared" si="624"/>
        <v>12346.794489887729</v>
      </c>
      <c r="CZ172" s="14">
        <f>IFERROR(VLOOKUP($A172,SpecEd23!$A$21:$BB$605,23,0)," ")</f>
        <v>675011.3644376829</v>
      </c>
      <c r="DA172" s="14">
        <f t="shared" si="625"/>
        <v>1762.431760933898</v>
      </c>
      <c r="DB172" s="14">
        <f>IFERROR(VLOOKUP($A172,ECFE!$A$16:$AB$347,7,0),0)</f>
        <v>22656.149999999998</v>
      </c>
      <c r="DC172" s="14">
        <f t="shared" si="626"/>
        <v>59.154438642297642</v>
      </c>
      <c r="DD172" s="14">
        <v>0</v>
      </c>
      <c r="DE172" s="14">
        <f t="shared" si="627"/>
        <v>0</v>
      </c>
      <c r="DF172" s="14">
        <f>IFERROR(VLOOKUP($A172,ConEnroll!$A$7:$S$338,10,0),0)</f>
        <v>6343.71</v>
      </c>
      <c r="DG172" s="14">
        <f t="shared" si="628"/>
        <v>16.563211488250651</v>
      </c>
      <c r="DH172" s="14">
        <f t="shared" si="569"/>
        <v>28999.859999999997</v>
      </c>
      <c r="DI172" s="14">
        <f t="shared" si="629"/>
        <v>75.717650130548293</v>
      </c>
      <c r="DJ172" s="14">
        <f t="shared" si="570"/>
        <v>5432833.5140646826</v>
      </c>
      <c r="DK172" s="14">
        <f t="shared" si="630"/>
        <v>14184.943900952174</v>
      </c>
      <c r="DL172" s="42"/>
      <c r="DM172" s="14">
        <f>IFERROR(VLOOKUP($A172,HouseFY23!$A$7:$AJ$528,28,0),0)</f>
        <v>4872072.4114730004</v>
      </c>
      <c r="DN172" s="14">
        <f t="shared" si="631"/>
        <v>12720.815695751959</v>
      </c>
      <c r="DO172" s="14">
        <f>IFERROR(VLOOKUP($A172,Compens80percent!$A$13:$M$560,12,0),0)</f>
        <v>0</v>
      </c>
      <c r="DP172" s="14">
        <f t="shared" si="631"/>
        <v>0</v>
      </c>
      <c r="DQ172" s="14">
        <f t="shared" si="632"/>
        <v>4872072.4114730004</v>
      </c>
      <c r="DR172" s="14">
        <f t="shared" si="633"/>
        <v>13096.968848045701</v>
      </c>
      <c r="DS172" s="14">
        <f>IFERROR(VLOOKUP($A172,SpecEd23!$A$21:$Z$550,14,0),0)</f>
        <v>698899.96953270445</v>
      </c>
      <c r="DT172" s="14">
        <f t="shared" si="634"/>
        <v>1824.8040979966174</v>
      </c>
      <c r="DU172" s="14">
        <f>IFERROR(VLOOKUP($A172,ECFE!$A$16:$AB$347,9,0),0)</f>
        <v>23571.458460000002</v>
      </c>
      <c r="DV172" s="14">
        <f t="shared" si="635"/>
        <v>61.544277963446483</v>
      </c>
      <c r="DW172" s="14">
        <f>IFERROR(VLOOKUP($A172,ParaFY19!$A$21:$Z$543,7,0),0)</f>
        <v>4312</v>
      </c>
      <c r="DX172" s="14">
        <f t="shared" si="636"/>
        <v>11.258485639686684</v>
      </c>
      <c r="DY172" s="14">
        <f>IFERROR(VLOOKUP($A172,ConEnroll!$A$7:$S$341,13,0),0)</f>
        <v>7929.6374999999998</v>
      </c>
      <c r="DZ172" s="14">
        <f t="shared" si="637"/>
        <v>20.704014360313316</v>
      </c>
      <c r="EA172" s="14">
        <f t="shared" si="571"/>
        <v>35813.095959999999</v>
      </c>
      <c r="EB172" s="14">
        <f t="shared" si="638"/>
        <v>93.506777963446467</v>
      </c>
      <c r="EC172" s="14">
        <f t="shared" si="572"/>
        <v>5606785.4769657049</v>
      </c>
      <c r="ED172" s="14">
        <f t="shared" si="639"/>
        <v>14639.126571712024</v>
      </c>
      <c r="EE172" s="62"/>
      <c r="EF172" s="14">
        <f t="shared" si="573"/>
        <v>374.02120586423007</v>
      </c>
      <c r="EG172" s="14">
        <f t="shared" si="574"/>
        <v>62.372337062719453</v>
      </c>
      <c r="EH172" s="14">
        <f t="shared" si="575"/>
        <v>17.789127832898174</v>
      </c>
      <c r="EI172" s="14">
        <f t="shared" si="640"/>
        <v>454.18267075984772</v>
      </c>
      <c r="EJ172" s="37">
        <f t="shared" si="576"/>
        <v>3.2018644129382871E-2</v>
      </c>
      <c r="EK172" s="42"/>
      <c r="EL172" s="14" t="str">
        <f>IFERROR(VLOOKUP($A172,#REF!,27,0),"0")</f>
        <v>0</v>
      </c>
      <c r="EM172" s="14">
        <f t="shared" si="641"/>
        <v>0</v>
      </c>
      <c r="EN172" s="14" t="str">
        <f>IFERROR(VLOOKUP($A172,SpecEd23!#REF!,23,0)," ")</f>
        <v xml:space="preserve"> </v>
      </c>
      <c r="EO172" s="14" t="e">
        <f t="shared" si="642"/>
        <v>#VALUE!</v>
      </c>
      <c r="EP172" s="14">
        <f>IFERROR(VLOOKUP($A172,ECFE!#REF!,24,0),0)</f>
        <v>0</v>
      </c>
      <c r="EQ172" s="14">
        <f t="shared" si="643"/>
        <v>0</v>
      </c>
      <c r="ER172" s="14">
        <f>IFERROR(VLOOKUP($A172,#REF!,30,0),0)</f>
        <v>0</v>
      </c>
      <c r="ES172" s="14">
        <f t="shared" si="644"/>
        <v>0</v>
      </c>
      <c r="ET172" s="14">
        <f>IFERROR(VLOOKUP($A172,#REF!,12,0),0)</f>
        <v>0</v>
      </c>
      <c r="EU172" s="14">
        <f t="shared" si="645"/>
        <v>0</v>
      </c>
      <c r="EV172" s="14">
        <v>0</v>
      </c>
      <c r="EW172" s="14">
        <f t="shared" si="646"/>
        <v>0</v>
      </c>
      <c r="EX172" s="14">
        <f>IFERROR(VLOOKUP($A172,ConEnroll!$A$8:$S$601,16,0),0)</f>
        <v>435</v>
      </c>
      <c r="EY172" s="14">
        <f t="shared" si="647"/>
        <v>1.1357702349869452</v>
      </c>
      <c r="EZ172" s="14">
        <f t="shared" si="648"/>
        <v>435</v>
      </c>
      <c r="FA172" s="14">
        <f t="shared" si="649"/>
        <v>1.1357702349869452</v>
      </c>
      <c r="FB172" s="14" t="e">
        <f t="shared" si="650"/>
        <v>#VALUE!</v>
      </c>
      <c r="FC172" s="14" t="e">
        <f t="shared" si="651"/>
        <v>#VALUE!</v>
      </c>
      <c r="FD172" s="62"/>
      <c r="FE172" s="14">
        <f t="shared" si="577"/>
        <v>12720.815695751959</v>
      </c>
      <c r="FF172" s="14" t="e">
        <f t="shared" si="578"/>
        <v>#VALUE!</v>
      </c>
      <c r="FG172" s="14">
        <f t="shared" si="652"/>
        <v>92.371007728459517</v>
      </c>
      <c r="FH172" s="14" t="e">
        <f t="shared" si="579"/>
        <v>#VALUE!</v>
      </c>
      <c r="FI172" s="37" t="e">
        <f t="shared" si="580"/>
        <v>#VALUE!</v>
      </c>
      <c r="FJ172" s="12"/>
      <c r="FK172" s="14" t="str">
        <f>IFERROR(VLOOKUP($A172,#REF!,27,0),"0")</f>
        <v>0</v>
      </c>
      <c r="FL172" s="14">
        <f t="shared" si="653"/>
        <v>0</v>
      </c>
      <c r="FM172" s="14" t="str">
        <f>IFERROR(VLOOKUP($A172,SpecEd23!$X$22:$Y$610,59,0)," ")</f>
        <v xml:space="preserve"> </v>
      </c>
      <c r="FN172" s="14" t="e">
        <f t="shared" si="654"/>
        <v>#VALUE!</v>
      </c>
      <c r="FO172" s="14">
        <f>IFERROR(VLOOKUP($A172,ECFE!#REF!,26,0),0)</f>
        <v>0</v>
      </c>
      <c r="FP172" s="14">
        <f t="shared" si="655"/>
        <v>0</v>
      </c>
      <c r="FQ172" s="14">
        <f>IFERROR(VLOOKUP($A172,#REF!,16,0),0)</f>
        <v>0</v>
      </c>
      <c r="FR172" s="14">
        <f t="shared" si="656"/>
        <v>0</v>
      </c>
      <c r="FS172" s="14">
        <f>IFERROR(VLOOKUP($A172,#REF!,12,0),0)</f>
        <v>0</v>
      </c>
      <c r="FT172" s="14">
        <f t="shared" si="657"/>
        <v>0</v>
      </c>
      <c r="FU172" s="14">
        <v>0</v>
      </c>
      <c r="FV172" s="14">
        <f t="shared" si="658"/>
        <v>0</v>
      </c>
      <c r="FW172" s="14">
        <f>IFERROR(VLOOKUP($A172,ConEnroll!$A$8:$S$601,16,0),0)</f>
        <v>435</v>
      </c>
      <c r="FX172" s="14">
        <f t="shared" si="659"/>
        <v>1.1357702349869452</v>
      </c>
      <c r="FY172" s="14">
        <f t="shared" si="660"/>
        <v>435</v>
      </c>
      <c r="FZ172" s="14">
        <f t="shared" si="661"/>
        <v>1.1357702349869452</v>
      </c>
      <c r="GA172" s="14" t="e">
        <f t="shared" si="662"/>
        <v>#VALUE!</v>
      </c>
      <c r="GB172" s="14" t="e">
        <f t="shared" si="663"/>
        <v>#VALUE!</v>
      </c>
      <c r="GC172" s="39"/>
      <c r="GD172" s="14">
        <f t="shared" si="581"/>
        <v>-12346.794489887729</v>
      </c>
      <c r="GE172" s="14" t="e">
        <f t="shared" si="582"/>
        <v>#VALUE!</v>
      </c>
      <c r="GF172" s="14">
        <f t="shared" si="583"/>
        <v>-74.581879895561343</v>
      </c>
      <c r="GG172" s="14" t="e">
        <f t="shared" si="584"/>
        <v>#VALUE!</v>
      </c>
      <c r="GH172" s="37" t="e">
        <f t="shared" si="585"/>
        <v>#VALUE!</v>
      </c>
    </row>
    <row r="173" spans="1:190" ht="12.5" x14ac:dyDescent="0.25">
      <c r="A173" s="67">
        <v>507</v>
      </c>
      <c r="B173" s="35">
        <v>1</v>
      </c>
      <c r="C173" s="14">
        <v>6</v>
      </c>
      <c r="D173" s="14"/>
      <c r="E173" s="14"/>
      <c r="F173" s="35" t="s">
        <v>2523</v>
      </c>
      <c r="G173" s="41"/>
      <c r="H173" s="14">
        <f>IFERROR(VLOOKUP($A173,BaseFY22!$A$7:$AK$528,6,0),0)</f>
        <v>371</v>
      </c>
      <c r="I173" s="14">
        <f>IFERROR(VLOOKUP($A173,BaseFY22!$A$7:$AK$528,28,0),0)</f>
        <v>3728685.5</v>
      </c>
      <c r="J173" s="14">
        <f t="shared" si="586"/>
        <v>10050.365229110512</v>
      </c>
      <c r="K173" s="14">
        <f>IFERROR(VLOOKUP($A173,SpecEd22!$A$21:$BB$605,24,0)," ")</f>
        <v>385896.31542256702</v>
      </c>
      <c r="L173" s="14">
        <f t="shared" si="587"/>
        <v>1040.1517935918248</v>
      </c>
      <c r="M173" s="14">
        <f>IFERROR(VLOOKUP($A173,ECFE!$A$16:$AB$347,7,0),0)</f>
        <v>22656.149999999998</v>
      </c>
      <c r="N173" s="14">
        <f t="shared" si="554"/>
        <v>61.067789757412392</v>
      </c>
      <c r="O173" s="14">
        <v>0</v>
      </c>
      <c r="P173" s="14">
        <f t="shared" si="554"/>
        <v>0</v>
      </c>
      <c r="Q173" s="14">
        <f>IFERROR(VLOOKUP($A173,ConEnroll!$A$7:$S$337,10,0),0)</f>
        <v>6710.71</v>
      </c>
      <c r="R173" s="14">
        <f t="shared" si="588"/>
        <v>18.088167115902966</v>
      </c>
      <c r="S173" s="14">
        <f t="shared" si="555"/>
        <v>29366.859999999997</v>
      </c>
      <c r="T173" s="14">
        <f t="shared" si="589"/>
        <v>79.155956873315361</v>
      </c>
      <c r="U173" s="14">
        <f t="shared" si="556"/>
        <v>4143948.6754225669</v>
      </c>
      <c r="V173" s="14">
        <f t="shared" si="590"/>
        <v>11169.672979575653</v>
      </c>
      <c r="W173" s="42"/>
      <c r="X173" s="14">
        <f>IFERROR(VLOOKUP($A173,HouseFY22!$A$6:$AJ$528,28,0),0)</f>
        <v>3784764.5</v>
      </c>
      <c r="Y173" s="14">
        <f t="shared" si="591"/>
        <v>10201.521563342318</v>
      </c>
      <c r="Z173" s="14">
        <f>IFERROR(VLOOKUP($A173,Compens80percent!$A$13:$M$560,12,0),0)</f>
        <v>0</v>
      </c>
      <c r="AA173" s="14">
        <f t="shared" si="591"/>
        <v>0</v>
      </c>
      <c r="AB173" s="14">
        <f t="shared" si="592"/>
        <v>3784764.5</v>
      </c>
      <c r="AC173" s="14">
        <f t="shared" si="591"/>
        <v>10201.521563342318</v>
      </c>
      <c r="AD173" s="14">
        <f>IFERROR(VLOOKUP(A173,SpecEd22!$A$21:$Z$550,14,0),0)</f>
        <v>393956.83928159619</v>
      </c>
      <c r="AE173" s="14">
        <f t="shared" si="593"/>
        <v>1061.8782729962161</v>
      </c>
      <c r="AF173" s="14">
        <f>IFERROR(VLOOKUP($A173,ECFE!$A$16:$AB$348,8,0),0)</f>
        <v>23109.273000000001</v>
      </c>
      <c r="AG173" s="14">
        <f t="shared" si="594"/>
        <v>62.289145552560647</v>
      </c>
      <c r="AH173" s="14">
        <f>IFERROR(VLOOKUP(A173,ParaFY19!$A$21:$Z$543,7,0),0)</f>
        <v>2548</v>
      </c>
      <c r="AI173" s="14">
        <f t="shared" si="595"/>
        <v>6.867924528301887</v>
      </c>
      <c r="AJ173" s="14">
        <f>IFERROR(VLOOKUP(A173,ConEnroll!$A$7:$S$341,13,0),0)</f>
        <v>8388.3875000000007</v>
      </c>
      <c r="AK173" s="14">
        <f t="shared" si="596"/>
        <v>22.61020889487871</v>
      </c>
      <c r="AL173" s="14">
        <f t="shared" si="551"/>
        <v>34045.660499999998</v>
      </c>
      <c r="AM173" s="14">
        <f t="shared" si="597"/>
        <v>91.767278975741235</v>
      </c>
      <c r="AN173" s="14">
        <f t="shared" si="598"/>
        <v>4212766.9997815965</v>
      </c>
      <c r="AO173" s="14">
        <f t="shared" si="599"/>
        <v>11355.167115314276</v>
      </c>
      <c r="AP173" s="62"/>
      <c r="AQ173" s="14">
        <f t="shared" si="552"/>
        <v>151.15633423180589</v>
      </c>
      <c r="AR173" s="14">
        <f t="shared" si="557"/>
        <v>21.726479404391284</v>
      </c>
      <c r="AS173" s="14">
        <f t="shared" si="558"/>
        <v>12.611322102425873</v>
      </c>
      <c r="AT173" s="14">
        <f t="shared" si="600"/>
        <v>185.49413573862304</v>
      </c>
      <c r="AU173" s="37">
        <f t="shared" si="559"/>
        <v>1.6606944185188682E-2</v>
      </c>
      <c r="AV173" s="42"/>
      <c r="AW173" s="14" t="str">
        <f>IFERROR(VLOOKUP($A173,#REF!,27,0),"0")</f>
        <v>0</v>
      </c>
      <c r="AX173" s="14">
        <f t="shared" si="601"/>
        <v>0</v>
      </c>
      <c r="AY173" s="14" t="str">
        <f>IFERROR(VLOOKUP($A173,SpecEd22!#REF!,23,0)," ")</f>
        <v xml:space="preserve"> </v>
      </c>
      <c r="AZ173" s="14" t="e">
        <f t="shared" si="602"/>
        <v>#VALUE!</v>
      </c>
      <c r="BA173" s="14">
        <f>IFERROR(VLOOKUP($A173,ECFE!#REF!,23,0),0)</f>
        <v>0</v>
      </c>
      <c r="BB173" s="14">
        <f t="shared" si="603"/>
        <v>0</v>
      </c>
      <c r="BC173" s="14">
        <f>IFERROR(VLOOKUP($A173,#REF!,17,0),0)</f>
        <v>0</v>
      </c>
      <c r="BD173" s="14">
        <f t="shared" si="604"/>
        <v>0</v>
      </c>
      <c r="BE173" s="14">
        <f>IFERROR(VLOOKUP($A173,#REF!,9,0),0)</f>
        <v>0</v>
      </c>
      <c r="BF173" s="14">
        <f t="shared" si="605"/>
        <v>0</v>
      </c>
      <c r="BG173" s="14">
        <v>0</v>
      </c>
      <c r="BH173" s="14">
        <f t="shared" si="606"/>
        <v>0</v>
      </c>
      <c r="BI173" s="14">
        <f>IFERROR(VLOOKUP($A173,ConEnroll!$A$8:$S$601,15,0),0)</f>
        <v>-66</v>
      </c>
      <c r="BJ173" s="14">
        <f t="shared" si="607"/>
        <v>-0.17789757412398921</v>
      </c>
      <c r="BK173" s="14">
        <f t="shared" si="608"/>
        <v>-66</v>
      </c>
      <c r="BL173" s="14">
        <f t="shared" si="609"/>
        <v>-0.17789757412398921</v>
      </c>
      <c r="BM173" s="14" t="e">
        <f t="shared" si="610"/>
        <v>#VALUE!</v>
      </c>
      <c r="BN173" s="14" t="e">
        <f t="shared" si="611"/>
        <v>#VALUE!</v>
      </c>
      <c r="BO173" s="42"/>
      <c r="BP173" s="14">
        <f t="shared" si="560"/>
        <v>10201.521563342318</v>
      </c>
      <c r="BQ173" s="14" t="e">
        <f t="shared" si="561"/>
        <v>#VALUE!</v>
      </c>
      <c r="BR173" s="14">
        <f t="shared" si="612"/>
        <v>91.945176549865224</v>
      </c>
      <c r="BS173" s="14" t="e">
        <f t="shared" si="562"/>
        <v>#VALUE!</v>
      </c>
      <c r="BT173" s="37" t="e">
        <f t="shared" si="563"/>
        <v>#VALUE!</v>
      </c>
      <c r="BU173" s="41"/>
      <c r="BV173" s="14" t="str">
        <f>IFERROR(VLOOKUP($A173,#REF!,27,0),"0")</f>
        <v>0</v>
      </c>
      <c r="BW173" s="14">
        <f t="shared" si="613"/>
        <v>0</v>
      </c>
      <c r="BX173" s="14" t="str">
        <f>IFERROR(VLOOKUP($A173,SpecEd22!$Z$22:$AV$606,59,0)," ")</f>
        <v xml:space="preserve"> </v>
      </c>
      <c r="BY173" s="14" t="e">
        <f t="shared" si="614"/>
        <v>#VALUE!</v>
      </c>
      <c r="BZ173" s="14">
        <f>IFERROR(VLOOKUP($A173,ECFE!#REF!,25,0),0)</f>
        <v>0</v>
      </c>
      <c r="CA173" s="14">
        <f t="shared" si="615"/>
        <v>0</v>
      </c>
      <c r="CB173" s="14">
        <f>IFERROR(VLOOKUP($A173,#REF!,17,0),0)</f>
        <v>0</v>
      </c>
      <c r="CC173" s="14">
        <f t="shared" si="616"/>
        <v>0</v>
      </c>
      <c r="CD173" s="14">
        <f>IFERROR(VLOOKUP($A173,#REF!,9,0),0)</f>
        <v>0</v>
      </c>
      <c r="CE173" s="14">
        <f t="shared" si="617"/>
        <v>0</v>
      </c>
      <c r="CF173" s="14">
        <v>0</v>
      </c>
      <c r="CG173" s="14">
        <f t="shared" si="618"/>
        <v>0</v>
      </c>
      <c r="CH173" s="14">
        <f>IFERROR(VLOOKUP($A173,ConEnroll!$A$8:$S$601,15,0),0)</f>
        <v>-66</v>
      </c>
      <c r="CI173" s="14">
        <f t="shared" si="619"/>
        <v>-0.17789757412398921</v>
      </c>
      <c r="CJ173" s="14">
        <f t="shared" si="620"/>
        <v>-66</v>
      </c>
      <c r="CK173" s="14">
        <f t="shared" si="621"/>
        <v>-0.17789757412398921</v>
      </c>
      <c r="CL173" s="14" t="e">
        <f t="shared" si="622"/>
        <v>#VALUE!</v>
      </c>
      <c r="CM173" s="14" t="e">
        <f t="shared" si="623"/>
        <v>#VALUE!</v>
      </c>
      <c r="CN173" s="42"/>
      <c r="CO173" s="14">
        <f t="shared" si="564"/>
        <v>-10050.365229110512</v>
      </c>
      <c r="CP173" s="14" t="e">
        <f t="shared" si="565"/>
        <v>#VALUE!</v>
      </c>
      <c r="CQ173" s="14">
        <f t="shared" si="566"/>
        <v>-79.33385444743935</v>
      </c>
      <c r="CR173" s="14" t="e">
        <f t="shared" si="567"/>
        <v>#VALUE!</v>
      </c>
      <c r="CS173" s="37" t="e">
        <f t="shared" si="568"/>
        <v>#VALUE!</v>
      </c>
      <c r="CT173" s="239"/>
      <c r="CU173" s="239"/>
      <c r="CV173" s="468"/>
      <c r="CW173" s="14">
        <f>IFERROR(VLOOKUP($A173,BaseFY23!$A$7:$AK$527,6,0),0)</f>
        <v>390.72105699999997</v>
      </c>
      <c r="CX173" s="14">
        <f>IFERROR(VLOOKUP($A173,BaseFY23!$A$7:$AN$528,28,0),0)</f>
        <v>3910273</v>
      </c>
      <c r="CY173" s="14">
        <f t="shared" si="624"/>
        <v>10007.83789341561</v>
      </c>
      <c r="CZ173" s="14">
        <f>IFERROR(VLOOKUP($A173,SpecEd23!$A$21:$BB$605,23,0)," ")</f>
        <v>386259.8162148759</v>
      </c>
      <c r="DA173" s="14">
        <f t="shared" si="625"/>
        <v>988.58203133617121</v>
      </c>
      <c r="DB173" s="14">
        <f>IFERROR(VLOOKUP($A173,ECFE!$A$16:$AB$347,7,0),0)</f>
        <v>22656.149999999998</v>
      </c>
      <c r="DC173" s="14">
        <f t="shared" si="626"/>
        <v>57.985485025958042</v>
      </c>
      <c r="DD173" s="14">
        <v>0</v>
      </c>
      <c r="DE173" s="14">
        <f t="shared" si="627"/>
        <v>0</v>
      </c>
      <c r="DF173" s="14">
        <f>IFERROR(VLOOKUP($A173,ConEnroll!$A$7:$S$338,10,0),0)</f>
        <v>6710.71</v>
      </c>
      <c r="DG173" s="14">
        <f t="shared" si="628"/>
        <v>17.175194118089212</v>
      </c>
      <c r="DH173" s="14">
        <f t="shared" si="569"/>
        <v>29366.859999999997</v>
      </c>
      <c r="DI173" s="14">
        <f t="shared" si="629"/>
        <v>75.160679144047251</v>
      </c>
      <c r="DJ173" s="14">
        <f t="shared" si="570"/>
        <v>4325899.6762148757</v>
      </c>
      <c r="DK173" s="14">
        <f t="shared" si="630"/>
        <v>11071.580603895827</v>
      </c>
      <c r="DL173" s="42"/>
      <c r="DM173" s="14">
        <f>IFERROR(VLOOKUP($A173,HouseFY23!$A$7:$AJ$528,28,0),0)</f>
        <v>4029277</v>
      </c>
      <c r="DN173" s="14">
        <f t="shared" si="631"/>
        <v>10312.413236535651</v>
      </c>
      <c r="DO173" s="14">
        <f>IFERROR(VLOOKUP($A173,Compens80percent!$A$13:$M$560,12,0),0)</f>
        <v>0</v>
      </c>
      <c r="DP173" s="14">
        <f t="shared" si="631"/>
        <v>0</v>
      </c>
      <c r="DQ173" s="14">
        <f t="shared" si="632"/>
        <v>4029277</v>
      </c>
      <c r="DR173" s="14">
        <f t="shared" si="633"/>
        <v>10860.584905660377</v>
      </c>
      <c r="DS173" s="14">
        <f>IFERROR(VLOOKUP($A173,SpecEd23!$A$21:$Z$550,14,0),0)</f>
        <v>401908.08131823398</v>
      </c>
      <c r="DT173" s="14">
        <f t="shared" si="634"/>
        <v>1028.6317415399344</v>
      </c>
      <c r="DU173" s="14">
        <f>IFERROR(VLOOKUP($A173,ECFE!$A$16:$AB$347,9,0),0)</f>
        <v>23571.458460000002</v>
      </c>
      <c r="DV173" s="14">
        <f t="shared" si="635"/>
        <v>60.32809862100676</v>
      </c>
      <c r="DW173" s="14">
        <f>IFERROR(VLOOKUP($A173,ParaFY19!$A$21:$Z$543,7,0),0)</f>
        <v>2548</v>
      </c>
      <c r="DX173" s="14">
        <f t="shared" si="636"/>
        <v>6.521276379532317</v>
      </c>
      <c r="DY173" s="14">
        <f>IFERROR(VLOOKUP($A173,ConEnroll!$A$7:$S$341,13,0),0)</f>
        <v>8388.3875000000007</v>
      </c>
      <c r="DZ173" s="14">
        <f t="shared" si="637"/>
        <v>21.468992647611518</v>
      </c>
      <c r="EA173" s="14">
        <f t="shared" si="571"/>
        <v>34507.845960000006</v>
      </c>
      <c r="EB173" s="14">
        <f t="shared" si="638"/>
        <v>88.318367648150598</v>
      </c>
      <c r="EC173" s="14">
        <f t="shared" si="572"/>
        <v>4465692.9272782337</v>
      </c>
      <c r="ED173" s="14">
        <f t="shared" si="639"/>
        <v>11429.363345723734</v>
      </c>
      <c r="EE173" s="62"/>
      <c r="EF173" s="14">
        <f t="shared" si="573"/>
        <v>304.575343120041</v>
      </c>
      <c r="EG173" s="14">
        <f t="shared" si="574"/>
        <v>40.049710203763198</v>
      </c>
      <c r="EH173" s="14">
        <f t="shared" si="575"/>
        <v>13.157688504103348</v>
      </c>
      <c r="EI173" s="14">
        <f t="shared" si="640"/>
        <v>357.78274182790756</v>
      </c>
      <c r="EJ173" s="37">
        <f t="shared" si="576"/>
        <v>3.231541679803264E-2</v>
      </c>
      <c r="EK173" s="42"/>
      <c r="EL173" s="14" t="str">
        <f>IFERROR(VLOOKUP($A173,#REF!,27,0),"0")</f>
        <v>0</v>
      </c>
      <c r="EM173" s="14">
        <f t="shared" si="641"/>
        <v>0</v>
      </c>
      <c r="EN173" s="14" t="str">
        <f>IFERROR(VLOOKUP($A173,SpecEd23!#REF!,23,0)," ")</f>
        <v xml:space="preserve"> </v>
      </c>
      <c r="EO173" s="14" t="e">
        <f t="shared" si="642"/>
        <v>#VALUE!</v>
      </c>
      <c r="EP173" s="14">
        <f>IFERROR(VLOOKUP($A173,ECFE!#REF!,24,0),0)</f>
        <v>0</v>
      </c>
      <c r="EQ173" s="14">
        <f t="shared" si="643"/>
        <v>0</v>
      </c>
      <c r="ER173" s="14">
        <f>IFERROR(VLOOKUP($A173,#REF!,30,0),0)</f>
        <v>0</v>
      </c>
      <c r="ES173" s="14">
        <f t="shared" si="644"/>
        <v>0</v>
      </c>
      <c r="ET173" s="14">
        <f>IFERROR(VLOOKUP($A173,#REF!,12,0),0)</f>
        <v>0</v>
      </c>
      <c r="EU173" s="14">
        <f t="shared" si="645"/>
        <v>0</v>
      </c>
      <c r="EV173" s="14">
        <v>0</v>
      </c>
      <c r="EW173" s="14">
        <f t="shared" si="646"/>
        <v>0</v>
      </c>
      <c r="EX173" s="14">
        <f>IFERROR(VLOOKUP($A173,ConEnroll!$A$8:$S$601,16,0),0)</f>
        <v>441</v>
      </c>
      <c r="EY173" s="14">
        <f t="shared" si="647"/>
        <v>1.1286824503036703</v>
      </c>
      <c r="EZ173" s="14">
        <f t="shared" si="648"/>
        <v>441</v>
      </c>
      <c r="FA173" s="14">
        <f t="shared" si="649"/>
        <v>1.1286824503036703</v>
      </c>
      <c r="FB173" s="14" t="e">
        <f t="shared" si="650"/>
        <v>#VALUE!</v>
      </c>
      <c r="FC173" s="14" t="e">
        <f t="shared" si="651"/>
        <v>#VALUE!</v>
      </c>
      <c r="FD173" s="62"/>
      <c r="FE173" s="14">
        <f t="shared" si="577"/>
        <v>10312.413236535651</v>
      </c>
      <c r="FF173" s="14" t="e">
        <f t="shared" si="578"/>
        <v>#VALUE!</v>
      </c>
      <c r="FG173" s="14">
        <f t="shared" si="652"/>
        <v>87.189685197846927</v>
      </c>
      <c r="FH173" s="14" t="e">
        <f t="shared" si="579"/>
        <v>#VALUE!</v>
      </c>
      <c r="FI173" s="37" t="e">
        <f t="shared" si="580"/>
        <v>#VALUE!</v>
      </c>
      <c r="FJ173" s="12"/>
      <c r="FK173" s="14" t="str">
        <f>IFERROR(VLOOKUP($A173,#REF!,27,0),"0")</f>
        <v>0</v>
      </c>
      <c r="FL173" s="14">
        <f t="shared" si="653"/>
        <v>0</v>
      </c>
      <c r="FM173" s="14" t="str">
        <f>IFERROR(VLOOKUP($A173,SpecEd23!$X$22:$Y$610,59,0)," ")</f>
        <v xml:space="preserve"> </v>
      </c>
      <c r="FN173" s="14" t="e">
        <f t="shared" si="654"/>
        <v>#VALUE!</v>
      </c>
      <c r="FO173" s="14">
        <f>IFERROR(VLOOKUP($A173,ECFE!#REF!,26,0),0)</f>
        <v>0</v>
      </c>
      <c r="FP173" s="14">
        <f t="shared" si="655"/>
        <v>0</v>
      </c>
      <c r="FQ173" s="14">
        <f>IFERROR(VLOOKUP($A173,#REF!,16,0),0)</f>
        <v>0</v>
      </c>
      <c r="FR173" s="14">
        <f t="shared" si="656"/>
        <v>0</v>
      </c>
      <c r="FS173" s="14">
        <f>IFERROR(VLOOKUP($A173,#REF!,12,0),0)</f>
        <v>0</v>
      </c>
      <c r="FT173" s="14">
        <f t="shared" si="657"/>
        <v>0</v>
      </c>
      <c r="FU173" s="14">
        <v>0</v>
      </c>
      <c r="FV173" s="14">
        <f t="shared" si="658"/>
        <v>0</v>
      </c>
      <c r="FW173" s="14">
        <f>IFERROR(VLOOKUP($A173,ConEnroll!$A$8:$S$601,16,0),0)</f>
        <v>441</v>
      </c>
      <c r="FX173" s="14">
        <f t="shared" si="659"/>
        <v>1.1286824503036703</v>
      </c>
      <c r="FY173" s="14">
        <f t="shared" si="660"/>
        <v>441</v>
      </c>
      <c r="FZ173" s="14">
        <f t="shared" si="661"/>
        <v>1.1286824503036703</v>
      </c>
      <c r="GA173" s="14" t="e">
        <f t="shared" si="662"/>
        <v>#VALUE!</v>
      </c>
      <c r="GB173" s="14" t="e">
        <f t="shared" si="663"/>
        <v>#VALUE!</v>
      </c>
      <c r="GC173" s="39"/>
      <c r="GD173" s="14">
        <f t="shared" si="581"/>
        <v>-10007.83789341561</v>
      </c>
      <c r="GE173" s="14" t="e">
        <f t="shared" si="582"/>
        <v>#VALUE!</v>
      </c>
      <c r="GF173" s="14">
        <f t="shared" si="583"/>
        <v>-74.031996693743579</v>
      </c>
      <c r="GG173" s="14" t="e">
        <f t="shared" si="584"/>
        <v>#VALUE!</v>
      </c>
      <c r="GH173" s="37" t="e">
        <f t="shared" si="585"/>
        <v>#VALUE!</v>
      </c>
    </row>
    <row r="174" spans="1:190" ht="12.5" x14ac:dyDescent="0.25">
      <c r="A174" s="67">
        <v>508</v>
      </c>
      <c r="B174" s="35">
        <v>1</v>
      </c>
      <c r="C174" s="14">
        <v>5</v>
      </c>
      <c r="D174" s="14"/>
      <c r="E174" s="14"/>
      <c r="F174" s="35" t="s">
        <v>2524</v>
      </c>
      <c r="G174" s="41"/>
      <c r="H174" s="14">
        <f>IFERROR(VLOOKUP($A174,BaseFY22!$A$7:$AK$528,6,0),0)</f>
        <v>2200</v>
      </c>
      <c r="I174" s="14">
        <f>IFERROR(VLOOKUP($A174,BaseFY22!$A$7:$AK$528,28,0),0)</f>
        <v>20626733.75</v>
      </c>
      <c r="J174" s="14">
        <f t="shared" si="586"/>
        <v>9375.7880681818187</v>
      </c>
      <c r="K174" s="14">
        <f>IFERROR(VLOOKUP($A174,SpecEd22!$A$21:$BB$605,24,0)," ")</f>
        <v>3310241.839838523</v>
      </c>
      <c r="L174" s="14">
        <f t="shared" si="587"/>
        <v>1504.6553817447832</v>
      </c>
      <c r="M174" s="14">
        <f>IFERROR(VLOOKUP($A174,ECFE!$A$16:$AB$347,7,0),0)</f>
        <v>115546.36499999999</v>
      </c>
      <c r="N174" s="14">
        <f t="shared" si="554"/>
        <v>52.521074999999996</v>
      </c>
      <c r="O174" s="14">
        <v>0</v>
      </c>
      <c r="P174" s="14">
        <f t="shared" si="554"/>
        <v>0</v>
      </c>
      <c r="Q174" s="14">
        <f>IFERROR(VLOOKUP($A174,ConEnroll!$A$7:$S$337,10,0),0)</f>
        <v>15256.37</v>
      </c>
      <c r="R174" s="14">
        <f t="shared" si="588"/>
        <v>6.9347136363636368</v>
      </c>
      <c r="S174" s="14">
        <f t="shared" si="555"/>
        <v>130802.73499999999</v>
      </c>
      <c r="T174" s="14">
        <f t="shared" si="589"/>
        <v>59.455788636363629</v>
      </c>
      <c r="U174" s="14">
        <f t="shared" si="556"/>
        <v>24067778.324838523</v>
      </c>
      <c r="V174" s="14">
        <f t="shared" si="590"/>
        <v>10939.899238562964</v>
      </c>
      <c r="W174" s="42"/>
      <c r="X174" s="14">
        <f>IFERROR(VLOOKUP($A174,HouseFY22!$A$6:$AJ$528,28,0),0)</f>
        <v>20995038.75</v>
      </c>
      <c r="Y174" s="14">
        <f t="shared" si="591"/>
        <v>9543.1994318181823</v>
      </c>
      <c r="Z174" s="14">
        <f>IFERROR(VLOOKUP($A174,Compens80percent!$A$13:$M$560,12,0),0)</f>
        <v>21480</v>
      </c>
      <c r="AA174" s="14">
        <f t="shared" si="591"/>
        <v>9.7636363636363637</v>
      </c>
      <c r="AB174" s="14">
        <f t="shared" si="592"/>
        <v>21016518.75</v>
      </c>
      <c r="AC174" s="14">
        <f t="shared" si="591"/>
        <v>9552.963068181818</v>
      </c>
      <c r="AD174" s="14">
        <f>IFERROR(VLOOKUP(A174,SpecEd22!$A$21:$Z$550,14,0),0)</f>
        <v>3367548.5332717714</v>
      </c>
      <c r="AE174" s="14">
        <f t="shared" si="593"/>
        <v>1530.703878759896</v>
      </c>
      <c r="AF174" s="14">
        <f>IFERROR(VLOOKUP($A174,ECFE!$A$16:$AB$348,8,0),0)</f>
        <v>117857.29230000002</v>
      </c>
      <c r="AG174" s="14">
        <f t="shared" si="594"/>
        <v>53.571496500000009</v>
      </c>
      <c r="AH174" s="14">
        <f>IFERROR(VLOOKUP(A174,ParaFY19!$A$21:$Z$543,7,0),0)</f>
        <v>13132</v>
      </c>
      <c r="AI174" s="14">
        <f t="shared" si="595"/>
        <v>5.9690909090909088</v>
      </c>
      <c r="AJ174" s="14">
        <f>IFERROR(VLOOKUP(A174,ConEnroll!$A$7:$S$341,13,0),0)</f>
        <v>19070.462500000001</v>
      </c>
      <c r="AK174" s="14">
        <f t="shared" si="596"/>
        <v>8.6683920454545458</v>
      </c>
      <c r="AL174" s="14">
        <f t="shared" si="551"/>
        <v>150059.75480000002</v>
      </c>
      <c r="AM174" s="14">
        <f t="shared" si="597"/>
        <v>68.208979454545471</v>
      </c>
      <c r="AN174" s="14">
        <f t="shared" si="598"/>
        <v>24534127.03807177</v>
      </c>
      <c r="AO174" s="14">
        <f t="shared" si="599"/>
        <v>11151.875926396258</v>
      </c>
      <c r="AP174" s="62"/>
      <c r="AQ174" s="14">
        <f t="shared" si="552"/>
        <v>177.17499999999927</v>
      </c>
      <c r="AR174" s="14">
        <f t="shared" si="557"/>
        <v>26.048497015112844</v>
      </c>
      <c r="AS174" s="14">
        <f t="shared" si="558"/>
        <v>8.7531908181818423</v>
      </c>
      <c r="AT174" s="14">
        <f t="shared" si="600"/>
        <v>211.97668783329397</v>
      </c>
      <c r="AU174" s="37">
        <f t="shared" si="559"/>
        <v>1.9376475341388852E-2</v>
      </c>
      <c r="AV174" s="42"/>
      <c r="AW174" s="14" t="str">
        <f>IFERROR(VLOOKUP($A174,#REF!,27,0),"0")</f>
        <v>0</v>
      </c>
      <c r="AX174" s="14">
        <f t="shared" si="601"/>
        <v>0</v>
      </c>
      <c r="AY174" s="14" t="str">
        <f>IFERROR(VLOOKUP($A174,SpecEd22!#REF!,23,0)," ")</f>
        <v xml:space="preserve"> </v>
      </c>
      <c r="AZ174" s="14" t="e">
        <f t="shared" si="602"/>
        <v>#VALUE!</v>
      </c>
      <c r="BA174" s="14">
        <f>IFERROR(VLOOKUP($A174,ECFE!#REF!,23,0),0)</f>
        <v>0</v>
      </c>
      <c r="BB174" s="14">
        <f t="shared" si="603"/>
        <v>0</v>
      </c>
      <c r="BC174" s="14">
        <f>IFERROR(VLOOKUP($A174,#REF!,17,0),0)</f>
        <v>0</v>
      </c>
      <c r="BD174" s="14">
        <f t="shared" si="604"/>
        <v>0</v>
      </c>
      <c r="BE174" s="14">
        <f>IFERROR(VLOOKUP($A174,#REF!,9,0),0)</f>
        <v>0</v>
      </c>
      <c r="BF174" s="14">
        <f t="shared" si="605"/>
        <v>0</v>
      </c>
      <c r="BG174" s="14">
        <v>0</v>
      </c>
      <c r="BH174" s="14">
        <f t="shared" si="606"/>
        <v>0</v>
      </c>
      <c r="BI174" s="14">
        <f>IFERROR(VLOOKUP($A174,ConEnroll!$A$8:$S$601,15,0),0)</f>
        <v>-61</v>
      </c>
      <c r="BJ174" s="14">
        <f t="shared" si="607"/>
        <v>-2.7727272727272729E-2</v>
      </c>
      <c r="BK174" s="14">
        <f t="shared" si="608"/>
        <v>-61</v>
      </c>
      <c r="BL174" s="14">
        <f t="shared" si="609"/>
        <v>-2.7727272727272729E-2</v>
      </c>
      <c r="BM174" s="14" t="e">
        <f t="shared" si="610"/>
        <v>#VALUE!</v>
      </c>
      <c r="BN174" s="14" t="e">
        <f t="shared" si="611"/>
        <v>#VALUE!</v>
      </c>
      <c r="BO174" s="42"/>
      <c r="BP174" s="14">
        <f t="shared" si="560"/>
        <v>9543.1994318181823</v>
      </c>
      <c r="BQ174" s="14" t="e">
        <f t="shared" si="561"/>
        <v>#VALUE!</v>
      </c>
      <c r="BR174" s="14">
        <f t="shared" si="612"/>
        <v>68.236706727272747</v>
      </c>
      <c r="BS174" s="14" t="e">
        <f t="shared" si="562"/>
        <v>#VALUE!</v>
      </c>
      <c r="BT174" s="37" t="e">
        <f t="shared" si="563"/>
        <v>#VALUE!</v>
      </c>
      <c r="BU174" s="41"/>
      <c r="BV174" s="14" t="str">
        <f>IFERROR(VLOOKUP($A174,#REF!,27,0),"0")</f>
        <v>0</v>
      </c>
      <c r="BW174" s="14">
        <f t="shared" si="613"/>
        <v>0</v>
      </c>
      <c r="BX174" s="14" t="str">
        <f>IFERROR(VLOOKUP($A174,SpecEd22!$Z$22:$AV$606,59,0)," ")</f>
        <v xml:space="preserve"> </v>
      </c>
      <c r="BY174" s="14" t="e">
        <f t="shared" si="614"/>
        <v>#VALUE!</v>
      </c>
      <c r="BZ174" s="14">
        <f>IFERROR(VLOOKUP($A174,ECFE!#REF!,25,0),0)</f>
        <v>0</v>
      </c>
      <c r="CA174" s="14">
        <f t="shared" si="615"/>
        <v>0</v>
      </c>
      <c r="CB174" s="14">
        <f>IFERROR(VLOOKUP($A174,#REF!,17,0),0)</f>
        <v>0</v>
      </c>
      <c r="CC174" s="14">
        <f t="shared" si="616"/>
        <v>0</v>
      </c>
      <c r="CD174" s="14">
        <f>IFERROR(VLOOKUP($A174,#REF!,9,0),0)</f>
        <v>0</v>
      </c>
      <c r="CE174" s="14">
        <f t="shared" si="617"/>
        <v>0</v>
      </c>
      <c r="CF174" s="14">
        <v>0</v>
      </c>
      <c r="CG174" s="14">
        <f t="shared" si="618"/>
        <v>0</v>
      </c>
      <c r="CH174" s="14">
        <f>IFERROR(VLOOKUP($A174,ConEnroll!$A$8:$S$601,15,0),0)</f>
        <v>-61</v>
      </c>
      <c r="CI174" s="14">
        <f t="shared" si="619"/>
        <v>-2.7727272727272729E-2</v>
      </c>
      <c r="CJ174" s="14">
        <f t="shared" si="620"/>
        <v>-61</v>
      </c>
      <c r="CK174" s="14">
        <f t="shared" si="621"/>
        <v>-2.7727272727272729E-2</v>
      </c>
      <c r="CL174" s="14" t="e">
        <f t="shared" si="622"/>
        <v>#VALUE!</v>
      </c>
      <c r="CM174" s="14" t="e">
        <f t="shared" si="623"/>
        <v>#VALUE!</v>
      </c>
      <c r="CN174" s="42"/>
      <c r="CO174" s="14">
        <f t="shared" si="564"/>
        <v>-9375.7880681818187</v>
      </c>
      <c r="CP174" s="14" t="e">
        <f t="shared" si="565"/>
        <v>#VALUE!</v>
      </c>
      <c r="CQ174" s="14">
        <f t="shared" si="566"/>
        <v>-59.483515909090904</v>
      </c>
      <c r="CR174" s="14" t="e">
        <f t="shared" si="567"/>
        <v>#VALUE!</v>
      </c>
      <c r="CS174" s="37" t="e">
        <f t="shared" si="568"/>
        <v>#VALUE!</v>
      </c>
      <c r="CT174" s="239"/>
      <c r="CU174" s="239"/>
      <c r="CV174" s="468"/>
      <c r="CW174" s="14">
        <f>IFERROR(VLOOKUP($A174,BaseFY23!$A$7:$AK$527,6,0),0)</f>
        <v>2170.405835</v>
      </c>
      <c r="CX174" s="14">
        <f>IFERROR(VLOOKUP($A174,BaseFY23!$A$7:$AN$528,28,0),0)</f>
        <v>20437978</v>
      </c>
      <c r="CY174" s="14">
        <f t="shared" si="624"/>
        <v>9416.6619304172673</v>
      </c>
      <c r="CZ174" s="14">
        <f>IFERROR(VLOOKUP($A174,SpecEd23!$A$21:$BB$605,23,0)," ")</f>
        <v>3348254.7558518364</v>
      </c>
      <c r="DA174" s="14">
        <f t="shared" si="625"/>
        <v>1542.6860275888616</v>
      </c>
      <c r="DB174" s="14">
        <f>IFERROR(VLOOKUP($A174,ECFE!$A$16:$AB$347,7,0),0)</f>
        <v>115546.36499999999</v>
      </c>
      <c r="DC174" s="14">
        <f t="shared" si="626"/>
        <v>53.237216347605326</v>
      </c>
      <c r="DD174" s="14">
        <v>0</v>
      </c>
      <c r="DE174" s="14">
        <f t="shared" si="627"/>
        <v>0</v>
      </c>
      <c r="DF174" s="14">
        <f>IFERROR(VLOOKUP($A174,ConEnroll!$A$7:$S$338,10,0),0)</f>
        <v>15256.37</v>
      </c>
      <c r="DG174" s="14">
        <f t="shared" si="628"/>
        <v>7.0292706340793636</v>
      </c>
      <c r="DH174" s="14">
        <f t="shared" si="569"/>
        <v>130802.73499999999</v>
      </c>
      <c r="DI174" s="14">
        <f t="shared" si="629"/>
        <v>60.266486981684686</v>
      </c>
      <c r="DJ174" s="14">
        <f t="shared" si="570"/>
        <v>23917035.490851834</v>
      </c>
      <c r="DK174" s="14">
        <f t="shared" si="630"/>
        <v>11019.614444987812</v>
      </c>
      <c r="DL174" s="42"/>
      <c r="DM174" s="14">
        <f>IFERROR(VLOOKUP($A174,HouseFY23!$A$7:$AJ$528,28,0),0)</f>
        <v>21149904</v>
      </c>
      <c r="DN174" s="14">
        <f t="shared" si="631"/>
        <v>9744.6770824775267</v>
      </c>
      <c r="DO174" s="14">
        <f>IFERROR(VLOOKUP($A174,Compens80percent!$A$13:$M$560,12,0),0)</f>
        <v>21480</v>
      </c>
      <c r="DP174" s="14">
        <f t="shared" si="631"/>
        <v>9.8967666109320049</v>
      </c>
      <c r="DQ174" s="14">
        <f t="shared" si="632"/>
        <v>21171384</v>
      </c>
      <c r="DR174" s="14">
        <f t="shared" si="633"/>
        <v>9623.3563636363633</v>
      </c>
      <c r="DS174" s="14">
        <f>IFERROR(VLOOKUP($A174,SpecEd23!$A$21:$Z$550,14,0),0)</f>
        <v>3470081.3451931942</v>
      </c>
      <c r="DT174" s="14">
        <f t="shared" si="634"/>
        <v>1598.8168153783065</v>
      </c>
      <c r="DU174" s="14">
        <f>IFERROR(VLOOKUP($A174,ECFE!$A$16:$AB$347,9,0),0)</f>
        <v>120214.438146</v>
      </c>
      <c r="DV174" s="14">
        <f t="shared" si="635"/>
        <v>55.38799988804859</v>
      </c>
      <c r="DW174" s="14">
        <f>IFERROR(VLOOKUP($A174,ParaFY19!$A$21:$Z$543,7,0),0)</f>
        <v>13132</v>
      </c>
      <c r="DX174" s="14">
        <f t="shared" si="636"/>
        <v>6.050481337744837</v>
      </c>
      <c r="DY174" s="14">
        <f>IFERROR(VLOOKUP($A174,ConEnroll!$A$7:$S$341,13,0),0)</f>
        <v>19070.462500000001</v>
      </c>
      <c r="DZ174" s="14">
        <f t="shared" si="637"/>
        <v>8.7865882925992054</v>
      </c>
      <c r="EA174" s="14">
        <f t="shared" si="571"/>
        <v>152416.90064599999</v>
      </c>
      <c r="EB174" s="14">
        <f t="shared" si="638"/>
        <v>70.22506951839263</v>
      </c>
      <c r="EC174" s="14">
        <f t="shared" si="572"/>
        <v>24772402.245839193</v>
      </c>
      <c r="ED174" s="14">
        <f t="shared" si="639"/>
        <v>11413.718967374225</v>
      </c>
      <c r="EE174" s="62"/>
      <c r="EF174" s="14">
        <f t="shared" si="573"/>
        <v>328.01515206025942</v>
      </c>
      <c r="EG174" s="14">
        <f t="shared" si="574"/>
        <v>56.130787789444867</v>
      </c>
      <c r="EH174" s="14">
        <f t="shared" si="575"/>
        <v>9.9585825367079437</v>
      </c>
      <c r="EI174" s="14">
        <f t="shared" si="640"/>
        <v>394.10452238641221</v>
      </c>
      <c r="EJ174" s="37">
        <f t="shared" si="576"/>
        <v>3.5763912099997984E-2</v>
      </c>
      <c r="EK174" s="42"/>
      <c r="EL174" s="14" t="str">
        <f>IFERROR(VLOOKUP($A174,#REF!,27,0),"0")</f>
        <v>0</v>
      </c>
      <c r="EM174" s="14">
        <f t="shared" si="641"/>
        <v>0</v>
      </c>
      <c r="EN174" s="14" t="str">
        <f>IFERROR(VLOOKUP($A174,SpecEd23!#REF!,23,0)," ")</f>
        <v xml:space="preserve"> </v>
      </c>
      <c r="EO174" s="14" t="e">
        <f t="shared" si="642"/>
        <v>#VALUE!</v>
      </c>
      <c r="EP174" s="14">
        <f>IFERROR(VLOOKUP($A174,ECFE!#REF!,24,0),0)</f>
        <v>0</v>
      </c>
      <c r="EQ174" s="14">
        <f t="shared" si="643"/>
        <v>0</v>
      </c>
      <c r="ER174" s="14">
        <f>IFERROR(VLOOKUP($A174,#REF!,30,0),0)</f>
        <v>0</v>
      </c>
      <c r="ES174" s="14">
        <f t="shared" si="644"/>
        <v>0</v>
      </c>
      <c r="ET174" s="14">
        <f>IFERROR(VLOOKUP($A174,#REF!,12,0),0)</f>
        <v>0</v>
      </c>
      <c r="EU174" s="14">
        <f t="shared" si="645"/>
        <v>0</v>
      </c>
      <c r="EV174" s="14">
        <v>0</v>
      </c>
      <c r="EW174" s="14">
        <f t="shared" si="646"/>
        <v>0</v>
      </c>
      <c r="EX174" s="14">
        <f>IFERROR(VLOOKUP($A174,ConEnroll!$A$8:$S$601,16,0),0)</f>
        <v>447</v>
      </c>
      <c r="EY174" s="14">
        <f t="shared" si="647"/>
        <v>0.20595226606548447</v>
      </c>
      <c r="EZ174" s="14">
        <f t="shared" si="648"/>
        <v>447</v>
      </c>
      <c r="FA174" s="14">
        <f t="shared" si="649"/>
        <v>0.20595226606548447</v>
      </c>
      <c r="FB174" s="14" t="e">
        <f t="shared" si="650"/>
        <v>#VALUE!</v>
      </c>
      <c r="FC174" s="14" t="e">
        <f t="shared" si="651"/>
        <v>#VALUE!</v>
      </c>
      <c r="FD174" s="62"/>
      <c r="FE174" s="14">
        <f t="shared" si="577"/>
        <v>9744.6770824775267</v>
      </c>
      <c r="FF174" s="14" t="e">
        <f t="shared" si="578"/>
        <v>#VALUE!</v>
      </c>
      <c r="FG174" s="14">
        <f t="shared" si="652"/>
        <v>70.019117252327149</v>
      </c>
      <c r="FH174" s="14" t="e">
        <f t="shared" si="579"/>
        <v>#VALUE!</v>
      </c>
      <c r="FI174" s="37" t="e">
        <f t="shared" si="580"/>
        <v>#VALUE!</v>
      </c>
      <c r="FJ174" s="12"/>
      <c r="FK174" s="14" t="str">
        <f>IFERROR(VLOOKUP($A174,#REF!,27,0),"0")</f>
        <v>0</v>
      </c>
      <c r="FL174" s="14">
        <f t="shared" si="653"/>
        <v>0</v>
      </c>
      <c r="FM174" s="14" t="str">
        <f>IFERROR(VLOOKUP($A174,SpecEd23!$X$22:$Y$610,59,0)," ")</f>
        <v xml:space="preserve"> </v>
      </c>
      <c r="FN174" s="14" t="e">
        <f t="shared" si="654"/>
        <v>#VALUE!</v>
      </c>
      <c r="FO174" s="14">
        <f>IFERROR(VLOOKUP($A174,ECFE!#REF!,26,0),0)</f>
        <v>0</v>
      </c>
      <c r="FP174" s="14">
        <f t="shared" si="655"/>
        <v>0</v>
      </c>
      <c r="FQ174" s="14">
        <f>IFERROR(VLOOKUP($A174,#REF!,16,0),0)</f>
        <v>0</v>
      </c>
      <c r="FR174" s="14">
        <f t="shared" si="656"/>
        <v>0</v>
      </c>
      <c r="FS174" s="14">
        <f>IFERROR(VLOOKUP($A174,#REF!,12,0),0)</f>
        <v>0</v>
      </c>
      <c r="FT174" s="14">
        <f t="shared" si="657"/>
        <v>0</v>
      </c>
      <c r="FU174" s="14">
        <v>0</v>
      </c>
      <c r="FV174" s="14">
        <f t="shared" si="658"/>
        <v>0</v>
      </c>
      <c r="FW174" s="14">
        <f>IFERROR(VLOOKUP($A174,ConEnroll!$A$8:$S$601,16,0),0)</f>
        <v>447</v>
      </c>
      <c r="FX174" s="14">
        <f t="shared" si="659"/>
        <v>0.20595226606548447</v>
      </c>
      <c r="FY174" s="14">
        <f t="shared" si="660"/>
        <v>447</v>
      </c>
      <c r="FZ174" s="14">
        <f t="shared" si="661"/>
        <v>0.20595226606548447</v>
      </c>
      <c r="GA174" s="14" t="e">
        <f t="shared" si="662"/>
        <v>#VALUE!</v>
      </c>
      <c r="GB174" s="14" t="e">
        <f t="shared" si="663"/>
        <v>#VALUE!</v>
      </c>
      <c r="GC174" s="39"/>
      <c r="GD174" s="14">
        <f t="shared" si="581"/>
        <v>-9416.6619304172673</v>
      </c>
      <c r="GE174" s="14" t="e">
        <f t="shared" si="582"/>
        <v>#VALUE!</v>
      </c>
      <c r="GF174" s="14">
        <f t="shared" si="583"/>
        <v>-60.060534715619198</v>
      </c>
      <c r="GG174" s="14" t="e">
        <f t="shared" si="584"/>
        <v>#VALUE!</v>
      </c>
      <c r="GH174" s="37" t="e">
        <f t="shared" si="585"/>
        <v>#VALUE!</v>
      </c>
    </row>
    <row r="175" spans="1:190" ht="12.5" x14ac:dyDescent="0.25">
      <c r="A175" s="67">
        <v>511</v>
      </c>
      <c r="B175" s="35">
        <v>1</v>
      </c>
      <c r="C175" s="14">
        <v>6</v>
      </c>
      <c r="D175" s="14"/>
      <c r="E175" s="14"/>
      <c r="F175" s="35" t="s">
        <v>2525</v>
      </c>
      <c r="G175" s="41"/>
      <c r="H175" s="14">
        <f>IFERROR(VLOOKUP($A175,BaseFY22!$A$7:$AK$528,6,0),0)</f>
        <v>553</v>
      </c>
      <c r="I175" s="14">
        <f>IFERROR(VLOOKUP($A175,BaseFY22!$A$7:$AK$528,28,0),0)</f>
        <v>5685456.5</v>
      </c>
      <c r="J175" s="14">
        <f t="shared" si="586"/>
        <v>10281.114828209766</v>
      </c>
      <c r="K175" s="14">
        <f>IFERROR(VLOOKUP($A175,SpecEd22!$A$21:$BB$605,24,0)," ")</f>
        <v>759810.75184378144</v>
      </c>
      <c r="L175" s="14">
        <f t="shared" si="587"/>
        <v>1373.9796597536736</v>
      </c>
      <c r="M175" s="14">
        <f>IFERROR(VLOOKUP($A175,ECFE!$A$16:$AB$347,7,0),0)</f>
        <v>22656.149999999998</v>
      </c>
      <c r="N175" s="14">
        <f t="shared" si="554"/>
        <v>40.969529837251351</v>
      </c>
      <c r="O175" s="14">
        <v>0</v>
      </c>
      <c r="P175" s="14">
        <f t="shared" si="554"/>
        <v>0</v>
      </c>
      <c r="Q175" s="14">
        <f>IFERROR(VLOOKUP($A175,ConEnroll!$A$7:$S$337,10,0),0)</f>
        <v>6186.43</v>
      </c>
      <c r="R175" s="14">
        <f t="shared" si="588"/>
        <v>11.187034358047017</v>
      </c>
      <c r="S175" s="14">
        <f t="shared" si="555"/>
        <v>28842.579999999998</v>
      </c>
      <c r="T175" s="14">
        <f t="shared" si="589"/>
        <v>52.156564195298373</v>
      </c>
      <c r="U175" s="14">
        <f t="shared" si="556"/>
        <v>6474109.8318437813</v>
      </c>
      <c r="V175" s="14">
        <f t="shared" si="590"/>
        <v>11707.251052158737</v>
      </c>
      <c r="W175" s="42"/>
      <c r="X175" s="14">
        <f>IFERROR(VLOOKUP($A175,HouseFY22!$A$6:$AJ$528,28,0),0)</f>
        <v>5776344.5</v>
      </c>
      <c r="Y175" s="14">
        <f t="shared" si="591"/>
        <v>10445.469258589512</v>
      </c>
      <c r="Z175" s="14">
        <f>IFERROR(VLOOKUP($A175,Compens80percent!$A$13:$M$560,12,0),0)</f>
        <v>0</v>
      </c>
      <c r="AA175" s="14">
        <f t="shared" si="591"/>
        <v>0</v>
      </c>
      <c r="AB175" s="14">
        <f t="shared" si="592"/>
        <v>5776344.5</v>
      </c>
      <c r="AC175" s="14">
        <f t="shared" si="591"/>
        <v>10445.469258589512</v>
      </c>
      <c r="AD175" s="14">
        <f>IFERROR(VLOOKUP(A175,SpecEd22!$A$21:$Z$550,14,0),0)</f>
        <v>769452.04747870401</v>
      </c>
      <c r="AE175" s="14">
        <f t="shared" si="593"/>
        <v>1391.414190739067</v>
      </c>
      <c r="AF175" s="14">
        <f>IFERROR(VLOOKUP($A175,ECFE!$A$16:$AB$348,8,0),0)</f>
        <v>23109.273000000001</v>
      </c>
      <c r="AG175" s="14">
        <f t="shared" si="594"/>
        <v>41.788920433996388</v>
      </c>
      <c r="AH175" s="14">
        <f>IFERROR(VLOOKUP(A175,ParaFY19!$A$21:$Z$543,7,0),0)</f>
        <v>6664</v>
      </c>
      <c r="AI175" s="14">
        <f t="shared" si="595"/>
        <v>12.050632911392405</v>
      </c>
      <c r="AJ175" s="14">
        <f>IFERROR(VLOOKUP(A175,ConEnroll!$A$7:$S$341,13,0),0)</f>
        <v>7733.0375000000004</v>
      </c>
      <c r="AK175" s="14">
        <f t="shared" si="596"/>
        <v>13.98379294755877</v>
      </c>
      <c r="AL175" s="14">
        <f t="shared" si="551"/>
        <v>37506.3105</v>
      </c>
      <c r="AM175" s="14">
        <f t="shared" si="597"/>
        <v>67.823346292947562</v>
      </c>
      <c r="AN175" s="14">
        <f t="shared" si="598"/>
        <v>6583302.8579787035</v>
      </c>
      <c r="AO175" s="14">
        <f t="shared" si="599"/>
        <v>11904.706795621525</v>
      </c>
      <c r="AP175" s="62"/>
      <c r="AQ175" s="14">
        <f t="shared" si="552"/>
        <v>164.35443037974619</v>
      </c>
      <c r="AR175" s="14">
        <f t="shared" si="557"/>
        <v>17.434530985393394</v>
      </c>
      <c r="AS175" s="14">
        <f t="shared" si="558"/>
        <v>15.66678209764919</v>
      </c>
      <c r="AT175" s="14">
        <f t="shared" si="600"/>
        <v>197.45574346278877</v>
      </c>
      <c r="AU175" s="37">
        <f t="shared" si="559"/>
        <v>1.6866106533726315E-2</v>
      </c>
      <c r="AV175" s="42"/>
      <c r="AW175" s="14" t="str">
        <f>IFERROR(VLOOKUP($A175,#REF!,27,0),"0")</f>
        <v>0</v>
      </c>
      <c r="AX175" s="14">
        <f t="shared" si="601"/>
        <v>0</v>
      </c>
      <c r="AY175" s="14" t="str">
        <f>IFERROR(VLOOKUP($A175,SpecEd22!#REF!,23,0)," ")</f>
        <v xml:space="preserve"> </v>
      </c>
      <c r="AZ175" s="14" t="e">
        <f t="shared" si="602"/>
        <v>#VALUE!</v>
      </c>
      <c r="BA175" s="14">
        <f>IFERROR(VLOOKUP($A175,ECFE!#REF!,23,0),0)</f>
        <v>0</v>
      </c>
      <c r="BB175" s="14">
        <f t="shared" si="603"/>
        <v>0</v>
      </c>
      <c r="BC175" s="14">
        <f>IFERROR(VLOOKUP($A175,#REF!,17,0),0)</f>
        <v>0</v>
      </c>
      <c r="BD175" s="14">
        <f t="shared" si="604"/>
        <v>0</v>
      </c>
      <c r="BE175" s="14">
        <f>IFERROR(VLOOKUP($A175,#REF!,9,0),0)</f>
        <v>0</v>
      </c>
      <c r="BF175" s="14">
        <f t="shared" si="605"/>
        <v>0</v>
      </c>
      <c r="BG175" s="14">
        <v>0</v>
      </c>
      <c r="BH175" s="14">
        <f t="shared" si="606"/>
        <v>0</v>
      </c>
      <c r="BI175" s="14">
        <f>IFERROR(VLOOKUP($A175,ConEnroll!$A$8:$S$601,15,0),0)</f>
        <v>-53</v>
      </c>
      <c r="BJ175" s="14">
        <f t="shared" si="607"/>
        <v>-9.5840867992766726E-2</v>
      </c>
      <c r="BK175" s="14">
        <f t="shared" si="608"/>
        <v>-53</v>
      </c>
      <c r="BL175" s="14">
        <f t="shared" si="609"/>
        <v>-9.5840867992766726E-2</v>
      </c>
      <c r="BM175" s="14" t="e">
        <f t="shared" si="610"/>
        <v>#VALUE!</v>
      </c>
      <c r="BN175" s="14" t="e">
        <f t="shared" si="611"/>
        <v>#VALUE!</v>
      </c>
      <c r="BO175" s="42"/>
      <c r="BP175" s="14">
        <f t="shared" si="560"/>
        <v>10445.469258589512</v>
      </c>
      <c r="BQ175" s="14" t="e">
        <f t="shared" si="561"/>
        <v>#VALUE!</v>
      </c>
      <c r="BR175" s="14">
        <f t="shared" si="612"/>
        <v>67.919187160940325</v>
      </c>
      <c r="BS175" s="14" t="e">
        <f t="shared" si="562"/>
        <v>#VALUE!</v>
      </c>
      <c r="BT175" s="37" t="e">
        <f t="shared" si="563"/>
        <v>#VALUE!</v>
      </c>
      <c r="BU175" s="41"/>
      <c r="BV175" s="14" t="str">
        <f>IFERROR(VLOOKUP($A175,#REF!,27,0),"0")</f>
        <v>0</v>
      </c>
      <c r="BW175" s="14">
        <f t="shared" si="613"/>
        <v>0</v>
      </c>
      <c r="BX175" s="14" t="str">
        <f>IFERROR(VLOOKUP($A175,SpecEd22!$Z$22:$AV$606,59,0)," ")</f>
        <v xml:space="preserve"> </v>
      </c>
      <c r="BY175" s="14" t="e">
        <f t="shared" si="614"/>
        <v>#VALUE!</v>
      </c>
      <c r="BZ175" s="14">
        <f>IFERROR(VLOOKUP($A175,ECFE!#REF!,25,0),0)</f>
        <v>0</v>
      </c>
      <c r="CA175" s="14">
        <f t="shared" si="615"/>
        <v>0</v>
      </c>
      <c r="CB175" s="14">
        <f>IFERROR(VLOOKUP($A175,#REF!,17,0),0)</f>
        <v>0</v>
      </c>
      <c r="CC175" s="14">
        <f t="shared" si="616"/>
        <v>0</v>
      </c>
      <c r="CD175" s="14">
        <f>IFERROR(VLOOKUP($A175,#REF!,9,0),0)</f>
        <v>0</v>
      </c>
      <c r="CE175" s="14">
        <f t="shared" si="617"/>
        <v>0</v>
      </c>
      <c r="CF175" s="14">
        <v>0</v>
      </c>
      <c r="CG175" s="14">
        <f t="shared" si="618"/>
        <v>0</v>
      </c>
      <c r="CH175" s="14">
        <f>IFERROR(VLOOKUP($A175,ConEnroll!$A$8:$S$601,15,0),0)</f>
        <v>-53</v>
      </c>
      <c r="CI175" s="14">
        <f t="shared" si="619"/>
        <v>-9.5840867992766726E-2</v>
      </c>
      <c r="CJ175" s="14">
        <f t="shared" si="620"/>
        <v>-53</v>
      </c>
      <c r="CK175" s="14">
        <f t="shared" si="621"/>
        <v>-9.5840867992766726E-2</v>
      </c>
      <c r="CL175" s="14" t="e">
        <f t="shared" si="622"/>
        <v>#VALUE!</v>
      </c>
      <c r="CM175" s="14" t="e">
        <f t="shared" si="623"/>
        <v>#VALUE!</v>
      </c>
      <c r="CN175" s="42"/>
      <c r="CO175" s="14">
        <f t="shared" si="564"/>
        <v>-10281.114828209766</v>
      </c>
      <c r="CP175" s="14" t="e">
        <f t="shared" si="565"/>
        <v>#VALUE!</v>
      </c>
      <c r="CQ175" s="14">
        <f t="shared" si="566"/>
        <v>-52.252405063291143</v>
      </c>
      <c r="CR175" s="14" t="e">
        <f t="shared" si="567"/>
        <v>#VALUE!</v>
      </c>
      <c r="CS175" s="37" t="e">
        <f t="shared" si="568"/>
        <v>#VALUE!</v>
      </c>
      <c r="CT175" s="239"/>
      <c r="CU175" s="239"/>
      <c r="CV175" s="468"/>
      <c r="CW175" s="14">
        <f>IFERROR(VLOOKUP($A175,BaseFY23!$A$7:$AK$527,6,0),0)</f>
        <v>554.12053100000003</v>
      </c>
      <c r="CX175" s="14">
        <f>IFERROR(VLOOKUP($A175,BaseFY23!$A$7:$AN$528,28,0),0)</f>
        <v>5712106.25</v>
      </c>
      <c r="CY175" s="14">
        <f t="shared" si="624"/>
        <v>10308.418350230737</v>
      </c>
      <c r="CZ175" s="14">
        <f>IFERROR(VLOOKUP($A175,SpecEd23!$A$21:$BB$605,23,0)," ")</f>
        <v>789399.44928588427</v>
      </c>
      <c r="DA175" s="14">
        <f t="shared" si="625"/>
        <v>1424.5988104091459</v>
      </c>
      <c r="DB175" s="14">
        <f>IFERROR(VLOOKUP($A175,ECFE!$A$16:$AB$347,7,0),0)</f>
        <v>22656.149999999998</v>
      </c>
      <c r="DC175" s="14">
        <f t="shared" si="626"/>
        <v>40.886682107073916</v>
      </c>
      <c r="DD175" s="14">
        <v>0</v>
      </c>
      <c r="DE175" s="14">
        <f t="shared" si="627"/>
        <v>0</v>
      </c>
      <c r="DF175" s="14">
        <f>IFERROR(VLOOKUP($A175,ConEnroll!$A$7:$S$338,10,0),0)</f>
        <v>6186.43</v>
      </c>
      <c r="DG175" s="14">
        <f t="shared" si="628"/>
        <v>11.164412170102393</v>
      </c>
      <c r="DH175" s="14">
        <f t="shared" si="569"/>
        <v>28842.579999999998</v>
      </c>
      <c r="DI175" s="14">
        <f t="shared" si="629"/>
        <v>52.051094277176304</v>
      </c>
      <c r="DJ175" s="14">
        <f t="shared" si="570"/>
        <v>6530348.2792858845</v>
      </c>
      <c r="DK175" s="14">
        <f t="shared" si="630"/>
        <v>11785.06825491706</v>
      </c>
      <c r="DL175" s="42"/>
      <c r="DM175" s="14">
        <f>IFERROR(VLOOKUP($A175,HouseFY23!$A$7:$AJ$528,28,0),0)</f>
        <v>5891955.25</v>
      </c>
      <c r="DN175" s="14">
        <f t="shared" si="631"/>
        <v>10632.984920026362</v>
      </c>
      <c r="DO175" s="14">
        <f>IFERROR(VLOOKUP($A175,Compens80percent!$A$13:$M$560,12,0),0)</f>
        <v>0</v>
      </c>
      <c r="DP175" s="14">
        <f t="shared" si="631"/>
        <v>0</v>
      </c>
      <c r="DQ175" s="14">
        <f t="shared" si="632"/>
        <v>5891955.25</v>
      </c>
      <c r="DR175" s="14">
        <f t="shared" si="633"/>
        <v>10654.530289330922</v>
      </c>
      <c r="DS175" s="14">
        <f>IFERROR(VLOOKUP($A175,SpecEd23!$A$21:$Z$550,14,0),0)</f>
        <v>808285.9017763189</v>
      </c>
      <c r="DT175" s="14">
        <f t="shared" si="634"/>
        <v>1458.6824644768826</v>
      </c>
      <c r="DU175" s="14">
        <f>IFERROR(VLOOKUP($A175,ECFE!$A$16:$AB$347,9,0),0)</f>
        <v>23571.458460000002</v>
      </c>
      <c r="DV175" s="14">
        <f t="shared" si="635"/>
        <v>42.538504064199707</v>
      </c>
      <c r="DW175" s="14">
        <f>IFERROR(VLOOKUP($A175,ParaFY19!$A$21:$Z$543,7,0),0)</f>
        <v>6664</v>
      </c>
      <c r="DX175" s="14">
        <f t="shared" si="636"/>
        <v>12.026264372434884</v>
      </c>
      <c r="DY175" s="14">
        <f>IFERROR(VLOOKUP($A175,ConEnroll!$A$7:$S$341,13,0),0)</f>
        <v>7733.0375000000004</v>
      </c>
      <c r="DZ175" s="14">
        <f t="shared" si="637"/>
        <v>13.95551521262799</v>
      </c>
      <c r="EA175" s="14">
        <f t="shared" si="571"/>
        <v>37968.49596</v>
      </c>
      <c r="EB175" s="14">
        <f t="shared" si="638"/>
        <v>68.520283649262581</v>
      </c>
      <c r="EC175" s="14">
        <f t="shared" si="572"/>
        <v>6738209.6477363184</v>
      </c>
      <c r="ED175" s="14">
        <f t="shared" si="639"/>
        <v>12160.187668152505</v>
      </c>
      <c r="EE175" s="62"/>
      <c r="EF175" s="14">
        <f t="shared" si="573"/>
        <v>324.56656979562467</v>
      </c>
      <c r="EG175" s="14">
        <f t="shared" si="574"/>
        <v>34.083654067736688</v>
      </c>
      <c r="EH175" s="14">
        <f t="shared" si="575"/>
        <v>16.469189372086277</v>
      </c>
      <c r="EI175" s="14">
        <f t="shared" si="640"/>
        <v>375.11941323544761</v>
      </c>
      <c r="EJ175" s="37">
        <f t="shared" si="576"/>
        <v>3.1830058606485995E-2</v>
      </c>
      <c r="EK175" s="42"/>
      <c r="EL175" s="14" t="str">
        <f>IFERROR(VLOOKUP($A175,#REF!,27,0),"0")</f>
        <v>0</v>
      </c>
      <c r="EM175" s="14">
        <f t="shared" si="641"/>
        <v>0</v>
      </c>
      <c r="EN175" s="14" t="str">
        <f>IFERROR(VLOOKUP($A175,SpecEd23!#REF!,23,0)," ")</f>
        <v xml:space="preserve"> </v>
      </c>
      <c r="EO175" s="14" t="e">
        <f t="shared" si="642"/>
        <v>#VALUE!</v>
      </c>
      <c r="EP175" s="14">
        <f>IFERROR(VLOOKUP($A175,ECFE!#REF!,24,0),0)</f>
        <v>0</v>
      </c>
      <c r="EQ175" s="14">
        <f t="shared" si="643"/>
        <v>0</v>
      </c>
      <c r="ER175" s="14">
        <f>IFERROR(VLOOKUP($A175,#REF!,30,0),0)</f>
        <v>0</v>
      </c>
      <c r="ES175" s="14">
        <f t="shared" si="644"/>
        <v>0</v>
      </c>
      <c r="ET175" s="14">
        <f>IFERROR(VLOOKUP($A175,#REF!,12,0),0)</f>
        <v>0</v>
      </c>
      <c r="EU175" s="14">
        <f t="shared" si="645"/>
        <v>0</v>
      </c>
      <c r="EV175" s="14">
        <v>0</v>
      </c>
      <c r="EW175" s="14">
        <f t="shared" si="646"/>
        <v>0</v>
      </c>
      <c r="EX175" s="14">
        <f>IFERROR(VLOOKUP($A175,ConEnroll!$A$8:$S$601,16,0),0)</f>
        <v>458</v>
      </c>
      <c r="EY175" s="14">
        <f t="shared" si="647"/>
        <v>0.82653497637682727</v>
      </c>
      <c r="EZ175" s="14">
        <f t="shared" si="648"/>
        <v>458</v>
      </c>
      <c r="FA175" s="14">
        <f t="shared" si="649"/>
        <v>0.82653497637682727</v>
      </c>
      <c r="FB175" s="14" t="e">
        <f t="shared" si="650"/>
        <v>#VALUE!</v>
      </c>
      <c r="FC175" s="14" t="e">
        <f t="shared" si="651"/>
        <v>#VALUE!</v>
      </c>
      <c r="FD175" s="62"/>
      <c r="FE175" s="14">
        <f t="shared" si="577"/>
        <v>10632.984920026362</v>
      </c>
      <c r="FF175" s="14" t="e">
        <f t="shared" si="578"/>
        <v>#VALUE!</v>
      </c>
      <c r="FG175" s="14">
        <f t="shared" si="652"/>
        <v>67.693748672885746</v>
      </c>
      <c r="FH175" s="14" t="e">
        <f t="shared" si="579"/>
        <v>#VALUE!</v>
      </c>
      <c r="FI175" s="37" t="e">
        <f t="shared" si="580"/>
        <v>#VALUE!</v>
      </c>
      <c r="FJ175" s="12"/>
      <c r="FK175" s="14" t="str">
        <f>IFERROR(VLOOKUP($A175,#REF!,27,0),"0")</f>
        <v>0</v>
      </c>
      <c r="FL175" s="14">
        <f t="shared" si="653"/>
        <v>0</v>
      </c>
      <c r="FM175" s="14" t="str">
        <f>IFERROR(VLOOKUP($A175,SpecEd23!$X$22:$Y$610,59,0)," ")</f>
        <v xml:space="preserve"> </v>
      </c>
      <c r="FN175" s="14" t="e">
        <f t="shared" si="654"/>
        <v>#VALUE!</v>
      </c>
      <c r="FO175" s="14">
        <f>IFERROR(VLOOKUP($A175,ECFE!#REF!,26,0),0)</f>
        <v>0</v>
      </c>
      <c r="FP175" s="14">
        <f t="shared" si="655"/>
        <v>0</v>
      </c>
      <c r="FQ175" s="14">
        <f>IFERROR(VLOOKUP($A175,#REF!,16,0),0)</f>
        <v>0</v>
      </c>
      <c r="FR175" s="14">
        <f t="shared" si="656"/>
        <v>0</v>
      </c>
      <c r="FS175" s="14">
        <f>IFERROR(VLOOKUP($A175,#REF!,12,0),0)</f>
        <v>0</v>
      </c>
      <c r="FT175" s="14">
        <f t="shared" si="657"/>
        <v>0</v>
      </c>
      <c r="FU175" s="14">
        <v>0</v>
      </c>
      <c r="FV175" s="14">
        <f t="shared" si="658"/>
        <v>0</v>
      </c>
      <c r="FW175" s="14">
        <f>IFERROR(VLOOKUP($A175,ConEnroll!$A$8:$S$601,16,0),0)</f>
        <v>458</v>
      </c>
      <c r="FX175" s="14">
        <f t="shared" si="659"/>
        <v>0.82653497637682727</v>
      </c>
      <c r="FY175" s="14">
        <f t="shared" si="660"/>
        <v>458</v>
      </c>
      <c r="FZ175" s="14">
        <f t="shared" si="661"/>
        <v>0.82653497637682727</v>
      </c>
      <c r="GA175" s="14" t="e">
        <f t="shared" si="662"/>
        <v>#VALUE!</v>
      </c>
      <c r="GB175" s="14" t="e">
        <f t="shared" si="663"/>
        <v>#VALUE!</v>
      </c>
      <c r="GC175" s="39"/>
      <c r="GD175" s="14">
        <f t="shared" si="581"/>
        <v>-10308.418350230737</v>
      </c>
      <c r="GE175" s="14" t="e">
        <f t="shared" si="582"/>
        <v>#VALUE!</v>
      </c>
      <c r="GF175" s="14">
        <f t="shared" si="583"/>
        <v>-51.224559300799477</v>
      </c>
      <c r="GG175" s="14" t="e">
        <f t="shared" si="584"/>
        <v>#VALUE!</v>
      </c>
      <c r="GH175" s="37" t="e">
        <f t="shared" si="585"/>
        <v>#VALUE!</v>
      </c>
    </row>
    <row r="176" spans="1:190" ht="12.5" x14ac:dyDescent="0.25">
      <c r="A176" s="67">
        <v>514</v>
      </c>
      <c r="B176" s="35">
        <v>1</v>
      </c>
      <c r="C176" s="14">
        <v>6</v>
      </c>
      <c r="D176" s="14"/>
      <c r="E176" s="14"/>
      <c r="F176" s="35" t="s">
        <v>2526</v>
      </c>
      <c r="G176" s="41"/>
      <c r="H176" s="14">
        <f>IFERROR(VLOOKUP($A176,BaseFY22!$A$7:$AK$528,6,0),0)</f>
        <v>148</v>
      </c>
      <c r="I176" s="14">
        <f>IFERROR(VLOOKUP($A176,BaseFY22!$A$7:$AK$528,28,0),0)</f>
        <v>1750453</v>
      </c>
      <c r="J176" s="14">
        <f t="shared" si="586"/>
        <v>11827.385135135135</v>
      </c>
      <c r="K176" s="14">
        <f>IFERROR(VLOOKUP($A176,SpecEd22!$A$21:$BB$605,24,0)," ")</f>
        <v>315968.27909370634</v>
      </c>
      <c r="L176" s="14">
        <f t="shared" si="587"/>
        <v>2134.920804687205</v>
      </c>
      <c r="M176" s="14">
        <f>IFERROR(VLOOKUP($A176,ECFE!$A$16:$AB$347,7,0),0)</f>
        <v>22656.149999999998</v>
      </c>
      <c r="N176" s="14">
        <f t="shared" si="554"/>
        <v>153.08209459459459</v>
      </c>
      <c r="O176" s="14">
        <v>0</v>
      </c>
      <c r="P176" s="14">
        <f t="shared" si="554"/>
        <v>0</v>
      </c>
      <c r="Q176" s="14">
        <f>IFERROR(VLOOKUP($A176,ConEnroll!$A$7:$S$337,10,0),0)</f>
        <v>786.41</v>
      </c>
      <c r="R176" s="14">
        <f t="shared" si="588"/>
        <v>5.3135810810810806</v>
      </c>
      <c r="S176" s="14">
        <f t="shared" si="555"/>
        <v>23442.559999999998</v>
      </c>
      <c r="T176" s="14">
        <f t="shared" si="589"/>
        <v>158.39567567567565</v>
      </c>
      <c r="U176" s="14">
        <f t="shared" si="556"/>
        <v>2089863.8390937063</v>
      </c>
      <c r="V176" s="14">
        <f t="shared" si="590"/>
        <v>14120.701615498016</v>
      </c>
      <c r="W176" s="42"/>
      <c r="X176" s="14">
        <f>IFERROR(VLOOKUP($A176,HouseFY22!$A$6:$AJ$528,28,0),0)</f>
        <v>1774820</v>
      </c>
      <c r="Y176" s="14">
        <f t="shared" si="591"/>
        <v>11992.027027027027</v>
      </c>
      <c r="Z176" s="14">
        <f>IFERROR(VLOOKUP($A176,Compens80percent!$A$13:$M$560,12,0),0)</f>
        <v>0</v>
      </c>
      <c r="AA176" s="14">
        <f t="shared" si="591"/>
        <v>0</v>
      </c>
      <c r="AB176" s="14">
        <f t="shared" si="592"/>
        <v>1774820</v>
      </c>
      <c r="AC176" s="14">
        <f t="shared" si="591"/>
        <v>11992.027027027027</v>
      </c>
      <c r="AD176" s="14">
        <f>IFERROR(VLOOKUP(A176,SpecEd22!$A$21:$Z$550,14,0),0)</f>
        <v>318407.92867047124</v>
      </c>
      <c r="AE176" s="14">
        <f t="shared" si="593"/>
        <v>2151.4049234491299</v>
      </c>
      <c r="AF176" s="14">
        <f>IFERROR(VLOOKUP($A176,ECFE!$A$16:$AB$348,8,0),0)</f>
        <v>23109.273000000001</v>
      </c>
      <c r="AG176" s="14">
        <f t="shared" si="594"/>
        <v>156.14373648648649</v>
      </c>
      <c r="AH176" s="14">
        <f>IFERROR(VLOOKUP(A176,ParaFY19!$A$21:$Z$543,7,0),0)</f>
        <v>2352</v>
      </c>
      <c r="AI176" s="14">
        <f t="shared" si="595"/>
        <v>15.891891891891891</v>
      </c>
      <c r="AJ176" s="14">
        <f>IFERROR(VLOOKUP(A176,ConEnroll!$A$7:$S$341,13,0),0)</f>
        <v>983.01249999999993</v>
      </c>
      <c r="AK176" s="14">
        <f t="shared" si="596"/>
        <v>6.6419763513513512</v>
      </c>
      <c r="AL176" s="14">
        <f t="shared" si="551"/>
        <v>26444.285500000002</v>
      </c>
      <c r="AM176" s="14">
        <f t="shared" si="597"/>
        <v>178.67760472972975</v>
      </c>
      <c r="AN176" s="14">
        <f t="shared" si="598"/>
        <v>2119672.2141704713</v>
      </c>
      <c r="AO176" s="14">
        <f t="shared" si="599"/>
        <v>14322.109555205887</v>
      </c>
      <c r="AP176" s="62"/>
      <c r="AQ176" s="14">
        <f t="shared" si="552"/>
        <v>164.64189189189165</v>
      </c>
      <c r="AR176" s="14">
        <f t="shared" si="557"/>
        <v>16.484118761924947</v>
      </c>
      <c r="AS176" s="14">
        <f t="shared" si="558"/>
        <v>20.281929054054103</v>
      </c>
      <c r="AT176" s="14">
        <f t="shared" si="600"/>
        <v>201.4079397078707</v>
      </c>
      <c r="AU176" s="37">
        <f t="shared" si="559"/>
        <v>1.4263309656427957E-2</v>
      </c>
      <c r="AV176" s="42"/>
      <c r="AW176" s="14" t="str">
        <f>IFERROR(VLOOKUP($A176,#REF!,27,0),"0")</f>
        <v>0</v>
      </c>
      <c r="AX176" s="14">
        <f t="shared" si="601"/>
        <v>0</v>
      </c>
      <c r="AY176" s="14" t="str">
        <f>IFERROR(VLOOKUP($A176,SpecEd22!#REF!,23,0)," ")</f>
        <v xml:space="preserve"> </v>
      </c>
      <c r="AZ176" s="14" t="e">
        <f t="shared" si="602"/>
        <v>#VALUE!</v>
      </c>
      <c r="BA176" s="14">
        <f>IFERROR(VLOOKUP($A176,ECFE!#REF!,23,0),0)</f>
        <v>0</v>
      </c>
      <c r="BB176" s="14">
        <f t="shared" si="603"/>
        <v>0</v>
      </c>
      <c r="BC176" s="14">
        <f>IFERROR(VLOOKUP($A176,#REF!,17,0),0)</f>
        <v>0</v>
      </c>
      <c r="BD176" s="14">
        <f t="shared" si="604"/>
        <v>0</v>
      </c>
      <c r="BE176" s="14">
        <f>IFERROR(VLOOKUP($A176,#REF!,9,0),0)</f>
        <v>0</v>
      </c>
      <c r="BF176" s="14">
        <f t="shared" si="605"/>
        <v>0</v>
      </c>
      <c r="BG176" s="14">
        <v>0</v>
      </c>
      <c r="BH176" s="14">
        <f t="shared" si="606"/>
        <v>0</v>
      </c>
      <c r="BI176" s="14">
        <f>IFERROR(VLOOKUP($A176,ConEnroll!$A$8:$S$601,15,0),0)</f>
        <v>-51</v>
      </c>
      <c r="BJ176" s="14">
        <f t="shared" si="607"/>
        <v>-0.34459459459459457</v>
      </c>
      <c r="BK176" s="14">
        <f t="shared" si="608"/>
        <v>-51</v>
      </c>
      <c r="BL176" s="14">
        <f t="shared" si="609"/>
        <v>-0.34459459459459457</v>
      </c>
      <c r="BM176" s="14" t="e">
        <f t="shared" si="610"/>
        <v>#VALUE!</v>
      </c>
      <c r="BN176" s="14" t="e">
        <f t="shared" si="611"/>
        <v>#VALUE!</v>
      </c>
      <c r="BO176" s="42"/>
      <c r="BP176" s="14">
        <f t="shared" si="560"/>
        <v>11992.027027027027</v>
      </c>
      <c r="BQ176" s="14" t="e">
        <f t="shared" si="561"/>
        <v>#VALUE!</v>
      </c>
      <c r="BR176" s="14">
        <f t="shared" si="612"/>
        <v>179.02219932432433</v>
      </c>
      <c r="BS176" s="14" t="e">
        <f t="shared" si="562"/>
        <v>#VALUE!</v>
      </c>
      <c r="BT176" s="37" t="e">
        <f t="shared" si="563"/>
        <v>#VALUE!</v>
      </c>
      <c r="BU176" s="41"/>
      <c r="BV176" s="14" t="str">
        <f>IFERROR(VLOOKUP($A176,#REF!,27,0),"0")</f>
        <v>0</v>
      </c>
      <c r="BW176" s="14">
        <f t="shared" si="613"/>
        <v>0</v>
      </c>
      <c r="BX176" s="14" t="str">
        <f>IFERROR(VLOOKUP($A176,SpecEd22!$Z$22:$AV$606,59,0)," ")</f>
        <v xml:space="preserve"> </v>
      </c>
      <c r="BY176" s="14" t="e">
        <f t="shared" si="614"/>
        <v>#VALUE!</v>
      </c>
      <c r="BZ176" s="14">
        <f>IFERROR(VLOOKUP($A176,ECFE!#REF!,25,0),0)</f>
        <v>0</v>
      </c>
      <c r="CA176" s="14">
        <f t="shared" si="615"/>
        <v>0</v>
      </c>
      <c r="CB176" s="14">
        <f>IFERROR(VLOOKUP($A176,#REF!,17,0),0)</f>
        <v>0</v>
      </c>
      <c r="CC176" s="14">
        <f t="shared" si="616"/>
        <v>0</v>
      </c>
      <c r="CD176" s="14">
        <f>IFERROR(VLOOKUP($A176,#REF!,9,0),0)</f>
        <v>0</v>
      </c>
      <c r="CE176" s="14">
        <f t="shared" si="617"/>
        <v>0</v>
      </c>
      <c r="CF176" s="14">
        <v>0</v>
      </c>
      <c r="CG176" s="14">
        <f t="shared" si="618"/>
        <v>0</v>
      </c>
      <c r="CH176" s="14">
        <f>IFERROR(VLOOKUP($A176,ConEnroll!$A$8:$S$601,15,0),0)</f>
        <v>-51</v>
      </c>
      <c r="CI176" s="14">
        <f t="shared" si="619"/>
        <v>-0.34459459459459457</v>
      </c>
      <c r="CJ176" s="14">
        <f t="shared" si="620"/>
        <v>-51</v>
      </c>
      <c r="CK176" s="14">
        <f t="shared" si="621"/>
        <v>-0.34459459459459457</v>
      </c>
      <c r="CL176" s="14" t="e">
        <f t="shared" si="622"/>
        <v>#VALUE!</v>
      </c>
      <c r="CM176" s="14" t="e">
        <f t="shared" si="623"/>
        <v>#VALUE!</v>
      </c>
      <c r="CN176" s="42"/>
      <c r="CO176" s="14">
        <f t="shared" si="564"/>
        <v>-11827.385135135135</v>
      </c>
      <c r="CP176" s="14" t="e">
        <f t="shared" si="565"/>
        <v>#VALUE!</v>
      </c>
      <c r="CQ176" s="14">
        <f t="shared" si="566"/>
        <v>-158.74027027027023</v>
      </c>
      <c r="CR176" s="14" t="e">
        <f t="shared" si="567"/>
        <v>#VALUE!</v>
      </c>
      <c r="CS176" s="37" t="e">
        <f t="shared" si="568"/>
        <v>#VALUE!</v>
      </c>
      <c r="CT176" s="239"/>
      <c r="CU176" s="239"/>
      <c r="CV176" s="468"/>
      <c r="CW176" s="14">
        <f>IFERROR(VLOOKUP($A176,BaseFY23!$A$7:$AK$527,6,0),0)</f>
        <v>147.16316499999999</v>
      </c>
      <c r="CX176" s="14">
        <f>IFERROR(VLOOKUP($A176,BaseFY23!$A$7:$AN$528,28,0),0)</f>
        <v>1752579</v>
      </c>
      <c r="CY176" s="14">
        <f t="shared" si="624"/>
        <v>11909.087440461069</v>
      </c>
      <c r="CZ176" s="14">
        <f>IFERROR(VLOOKUP($A176,SpecEd23!$A$21:$BB$605,23,0)," ")</f>
        <v>338087.27906340372</v>
      </c>
      <c r="DA176" s="14">
        <f t="shared" si="625"/>
        <v>2297.3634677088098</v>
      </c>
      <c r="DB176" s="14">
        <f>IFERROR(VLOOKUP($A176,ECFE!$A$16:$AB$347,7,0),0)</f>
        <v>22656.149999999998</v>
      </c>
      <c r="DC176" s="14">
        <f t="shared" si="626"/>
        <v>153.9525872523875</v>
      </c>
      <c r="DD176" s="14">
        <v>0</v>
      </c>
      <c r="DE176" s="14">
        <f t="shared" si="627"/>
        <v>0</v>
      </c>
      <c r="DF176" s="14">
        <f>IFERROR(VLOOKUP($A176,ConEnroll!$A$7:$S$338,10,0),0)</f>
        <v>786.41</v>
      </c>
      <c r="DG176" s="14">
        <f t="shared" si="628"/>
        <v>5.3437964588489244</v>
      </c>
      <c r="DH176" s="14">
        <f t="shared" si="569"/>
        <v>23442.559999999998</v>
      </c>
      <c r="DI176" s="14">
        <f t="shared" si="629"/>
        <v>159.29638371123642</v>
      </c>
      <c r="DJ176" s="14">
        <f t="shared" si="570"/>
        <v>2114108.8390634037</v>
      </c>
      <c r="DK176" s="14">
        <f t="shared" si="630"/>
        <v>14365.747291881116</v>
      </c>
      <c r="DL176" s="42"/>
      <c r="DM176" s="14">
        <f>IFERROR(VLOOKUP($A176,HouseFY23!$A$7:$AJ$528,28,0),0)</f>
        <v>1801735</v>
      </c>
      <c r="DN176" s="14">
        <f t="shared" si="631"/>
        <v>12243.111243224486</v>
      </c>
      <c r="DO176" s="14">
        <f>IFERROR(VLOOKUP($A176,Compens80percent!$A$13:$M$560,12,0),0)</f>
        <v>0</v>
      </c>
      <c r="DP176" s="14">
        <f t="shared" si="631"/>
        <v>0</v>
      </c>
      <c r="DQ176" s="14">
        <f t="shared" si="632"/>
        <v>1801735</v>
      </c>
      <c r="DR176" s="14">
        <f t="shared" si="633"/>
        <v>12173.885135135135</v>
      </c>
      <c r="DS176" s="14">
        <f>IFERROR(VLOOKUP($A176,SpecEd23!$A$21:$Z$550,14,0),0)</f>
        <v>343471.6814643846</v>
      </c>
      <c r="DT176" s="14">
        <f t="shared" si="634"/>
        <v>2333.951444061322</v>
      </c>
      <c r="DU176" s="14">
        <f>IFERROR(VLOOKUP($A176,ECFE!$A$16:$AB$347,9,0),0)</f>
        <v>23571.458460000002</v>
      </c>
      <c r="DV176" s="14">
        <f t="shared" si="635"/>
        <v>160.172271777384</v>
      </c>
      <c r="DW176" s="14">
        <f>IFERROR(VLOOKUP($A176,ParaFY19!$A$21:$Z$543,7,0),0)</f>
        <v>2352</v>
      </c>
      <c r="DX176" s="14">
        <f t="shared" si="636"/>
        <v>15.982260234753717</v>
      </c>
      <c r="DY176" s="14">
        <f>IFERROR(VLOOKUP($A176,ConEnroll!$A$7:$S$341,13,0),0)</f>
        <v>983.01249999999993</v>
      </c>
      <c r="DZ176" s="14">
        <f t="shared" si="637"/>
        <v>6.6797455735611555</v>
      </c>
      <c r="EA176" s="14">
        <f t="shared" si="571"/>
        <v>26906.470960000002</v>
      </c>
      <c r="EB176" s="14">
        <f t="shared" si="638"/>
        <v>182.83427758569886</v>
      </c>
      <c r="EC176" s="14">
        <f t="shared" si="572"/>
        <v>2172113.1524243848</v>
      </c>
      <c r="ED176" s="14">
        <f t="shared" si="639"/>
        <v>14759.896964871508</v>
      </c>
      <c r="EE176" s="62"/>
      <c r="EF176" s="14">
        <f t="shared" si="573"/>
        <v>334.02380276341682</v>
      </c>
      <c r="EG176" s="14">
        <f t="shared" si="574"/>
        <v>36.587976352512214</v>
      </c>
      <c r="EH176" s="14">
        <f t="shared" si="575"/>
        <v>23.537893874462441</v>
      </c>
      <c r="EI176" s="14">
        <f t="shared" si="640"/>
        <v>394.14967299039148</v>
      </c>
      <c r="EJ176" s="37">
        <f t="shared" si="576"/>
        <v>2.7436767818764807E-2</v>
      </c>
      <c r="EK176" s="42"/>
      <c r="EL176" s="14" t="str">
        <f>IFERROR(VLOOKUP($A176,#REF!,27,0),"0")</f>
        <v>0</v>
      </c>
      <c r="EM176" s="14">
        <f t="shared" si="641"/>
        <v>0</v>
      </c>
      <c r="EN176" s="14" t="str">
        <f>IFERROR(VLOOKUP($A176,SpecEd23!#REF!,23,0)," ")</f>
        <v xml:space="preserve"> </v>
      </c>
      <c r="EO176" s="14" t="e">
        <f t="shared" si="642"/>
        <v>#VALUE!</v>
      </c>
      <c r="EP176" s="14">
        <f>IFERROR(VLOOKUP($A176,ECFE!#REF!,24,0),0)</f>
        <v>0</v>
      </c>
      <c r="EQ176" s="14">
        <f t="shared" si="643"/>
        <v>0</v>
      </c>
      <c r="ER176" s="14">
        <f>IFERROR(VLOOKUP($A176,#REF!,30,0),0)</f>
        <v>0</v>
      </c>
      <c r="ES176" s="14">
        <f t="shared" si="644"/>
        <v>0</v>
      </c>
      <c r="ET176" s="14">
        <f>IFERROR(VLOOKUP($A176,#REF!,12,0),0)</f>
        <v>0</v>
      </c>
      <c r="EU176" s="14">
        <f t="shared" si="645"/>
        <v>0</v>
      </c>
      <c r="EV176" s="14">
        <v>0</v>
      </c>
      <c r="EW176" s="14">
        <f t="shared" si="646"/>
        <v>0</v>
      </c>
      <c r="EX176" s="14">
        <f>IFERROR(VLOOKUP($A176,ConEnroll!$A$8:$S$601,16,0),0)</f>
        <v>463</v>
      </c>
      <c r="EY176" s="14">
        <f t="shared" si="647"/>
        <v>3.1461677247835764</v>
      </c>
      <c r="EZ176" s="14">
        <f t="shared" si="648"/>
        <v>463</v>
      </c>
      <c r="FA176" s="14">
        <f t="shared" si="649"/>
        <v>3.1461677247835764</v>
      </c>
      <c r="FB176" s="14" t="e">
        <f t="shared" si="650"/>
        <v>#VALUE!</v>
      </c>
      <c r="FC176" s="14" t="e">
        <f t="shared" si="651"/>
        <v>#VALUE!</v>
      </c>
      <c r="FD176" s="62"/>
      <c r="FE176" s="14">
        <f t="shared" si="577"/>
        <v>12243.111243224486</v>
      </c>
      <c r="FF176" s="14" t="e">
        <f t="shared" si="578"/>
        <v>#VALUE!</v>
      </c>
      <c r="FG176" s="14">
        <f t="shared" si="652"/>
        <v>179.68810986091529</v>
      </c>
      <c r="FH176" s="14" t="e">
        <f t="shared" si="579"/>
        <v>#VALUE!</v>
      </c>
      <c r="FI176" s="37" t="e">
        <f t="shared" si="580"/>
        <v>#VALUE!</v>
      </c>
      <c r="FJ176" s="12"/>
      <c r="FK176" s="14" t="str">
        <f>IFERROR(VLOOKUP($A176,#REF!,27,0),"0")</f>
        <v>0</v>
      </c>
      <c r="FL176" s="14">
        <f t="shared" si="653"/>
        <v>0</v>
      </c>
      <c r="FM176" s="14" t="str">
        <f>IFERROR(VLOOKUP($A176,SpecEd23!$X$22:$Y$610,59,0)," ")</f>
        <v xml:space="preserve"> </v>
      </c>
      <c r="FN176" s="14" t="e">
        <f t="shared" si="654"/>
        <v>#VALUE!</v>
      </c>
      <c r="FO176" s="14">
        <f>IFERROR(VLOOKUP($A176,ECFE!#REF!,26,0),0)</f>
        <v>0</v>
      </c>
      <c r="FP176" s="14">
        <f t="shared" si="655"/>
        <v>0</v>
      </c>
      <c r="FQ176" s="14">
        <f>IFERROR(VLOOKUP($A176,#REF!,16,0),0)</f>
        <v>0</v>
      </c>
      <c r="FR176" s="14">
        <f t="shared" si="656"/>
        <v>0</v>
      </c>
      <c r="FS176" s="14">
        <f>IFERROR(VLOOKUP($A176,#REF!,12,0),0)</f>
        <v>0</v>
      </c>
      <c r="FT176" s="14">
        <f t="shared" si="657"/>
        <v>0</v>
      </c>
      <c r="FU176" s="14">
        <v>0</v>
      </c>
      <c r="FV176" s="14">
        <f t="shared" si="658"/>
        <v>0</v>
      </c>
      <c r="FW176" s="14">
        <f>IFERROR(VLOOKUP($A176,ConEnroll!$A$8:$S$601,16,0),0)</f>
        <v>463</v>
      </c>
      <c r="FX176" s="14">
        <f t="shared" si="659"/>
        <v>3.1461677247835764</v>
      </c>
      <c r="FY176" s="14">
        <f t="shared" si="660"/>
        <v>463</v>
      </c>
      <c r="FZ176" s="14">
        <f t="shared" si="661"/>
        <v>3.1461677247835764</v>
      </c>
      <c r="GA176" s="14" t="e">
        <f t="shared" si="662"/>
        <v>#VALUE!</v>
      </c>
      <c r="GB176" s="14" t="e">
        <f t="shared" si="663"/>
        <v>#VALUE!</v>
      </c>
      <c r="GC176" s="39"/>
      <c r="GD176" s="14">
        <f t="shared" si="581"/>
        <v>-11909.087440461069</v>
      </c>
      <c r="GE176" s="14" t="e">
        <f t="shared" si="582"/>
        <v>#VALUE!</v>
      </c>
      <c r="GF176" s="14">
        <f t="shared" si="583"/>
        <v>-156.15021598645285</v>
      </c>
      <c r="GG176" s="14" t="e">
        <f t="shared" si="584"/>
        <v>#VALUE!</v>
      </c>
      <c r="GH176" s="37" t="e">
        <f t="shared" si="585"/>
        <v>#VALUE!</v>
      </c>
    </row>
    <row r="177" spans="1:190" ht="12.5" x14ac:dyDescent="0.25">
      <c r="A177" s="67">
        <v>518</v>
      </c>
      <c r="B177" s="35">
        <v>1</v>
      </c>
      <c r="C177" s="14">
        <v>4</v>
      </c>
      <c r="D177" s="14"/>
      <c r="E177" s="14"/>
      <c r="F177" s="35" t="s">
        <v>2527</v>
      </c>
      <c r="G177" s="41"/>
      <c r="H177" s="14">
        <f>IFERROR(VLOOKUP($A177,BaseFY22!$A$7:$AK$528,6,0),0)</f>
        <v>3451</v>
      </c>
      <c r="I177" s="14">
        <f>IFERROR(VLOOKUP($A177,BaseFY22!$A$7:$AK$528,28,0),0)</f>
        <v>37731464.5</v>
      </c>
      <c r="J177" s="14">
        <f t="shared" si="586"/>
        <v>10933.487250072443</v>
      </c>
      <c r="K177" s="14">
        <f>IFERROR(VLOOKUP($A177,SpecEd22!$A$21:$BB$605,24,0)," ")</f>
        <v>4703255.603705585</v>
      </c>
      <c r="L177" s="14">
        <f t="shared" si="587"/>
        <v>1362.8674597813924</v>
      </c>
      <c r="M177" s="14">
        <f>IFERROR(VLOOKUP($A177,ECFE!$A$16:$AB$347,7,0),0)</f>
        <v>240004.149</v>
      </c>
      <c r="N177" s="14">
        <f t="shared" si="554"/>
        <v>69.546261663286003</v>
      </c>
      <c r="O177" s="14">
        <v>0</v>
      </c>
      <c r="P177" s="14">
        <f t="shared" si="554"/>
        <v>0</v>
      </c>
      <c r="Q177" s="14">
        <f>IFERROR(VLOOKUP($A177,ConEnroll!$A$7:$S$337,10,0),0)</f>
        <v>14889.38</v>
      </c>
      <c r="R177" s="14">
        <f t="shared" si="588"/>
        <v>4.3145117357287743</v>
      </c>
      <c r="S177" s="14">
        <f t="shared" si="555"/>
        <v>254893.52900000001</v>
      </c>
      <c r="T177" s="14">
        <f t="shared" si="589"/>
        <v>73.860773399014775</v>
      </c>
      <c r="U177" s="14">
        <f t="shared" si="556"/>
        <v>42689613.632705584</v>
      </c>
      <c r="V177" s="14">
        <f t="shared" si="590"/>
        <v>12370.21548325285</v>
      </c>
      <c r="W177" s="42"/>
      <c r="X177" s="14">
        <f>IFERROR(VLOOKUP($A177,HouseFY22!$A$6:$AJ$528,28,0),0)</f>
        <v>38887489.318194002</v>
      </c>
      <c r="Y177" s="14">
        <f t="shared" si="591"/>
        <v>11268.469811125471</v>
      </c>
      <c r="Z177" s="14">
        <f>IFERROR(VLOOKUP($A177,Compens80percent!$A$13:$M$560,12,0),0)</f>
        <v>0</v>
      </c>
      <c r="AA177" s="14">
        <f t="shared" si="591"/>
        <v>0</v>
      </c>
      <c r="AB177" s="14">
        <f t="shared" si="592"/>
        <v>38887489.318194002</v>
      </c>
      <c r="AC177" s="14">
        <f t="shared" si="591"/>
        <v>11268.469811125471</v>
      </c>
      <c r="AD177" s="14">
        <f>IFERROR(VLOOKUP(A177,SpecEd22!$A$21:$Z$550,14,0),0)</f>
        <v>4774038.3575484846</v>
      </c>
      <c r="AE177" s="14">
        <f t="shared" si="593"/>
        <v>1383.378254867715</v>
      </c>
      <c r="AF177" s="14">
        <f>IFERROR(VLOOKUP($A177,ECFE!$A$16:$AB$348,8,0),0)</f>
        <v>244804.23198000001</v>
      </c>
      <c r="AG177" s="14">
        <f t="shared" si="594"/>
        <v>70.937186896551722</v>
      </c>
      <c r="AH177" s="14">
        <f>IFERROR(VLOOKUP(A177,ParaFY19!$A$21:$Z$543,7,0),0)</f>
        <v>26068</v>
      </c>
      <c r="AI177" s="14">
        <f t="shared" si="595"/>
        <v>7.5537525354969572</v>
      </c>
      <c r="AJ177" s="14">
        <f>IFERROR(VLOOKUP(A177,ConEnroll!$A$7:$S$341,13,0),0)</f>
        <v>18611.724999999999</v>
      </c>
      <c r="AK177" s="14">
        <f t="shared" si="596"/>
        <v>5.3931396696609673</v>
      </c>
      <c r="AL177" s="14">
        <f t="shared" si="551"/>
        <v>289483.95698000002</v>
      </c>
      <c r="AM177" s="14">
        <f t="shared" si="597"/>
        <v>83.884079101709659</v>
      </c>
      <c r="AN177" s="14">
        <f t="shared" si="598"/>
        <v>43951011.632722482</v>
      </c>
      <c r="AO177" s="14">
        <f t="shared" si="599"/>
        <v>12735.732145094895</v>
      </c>
      <c r="AP177" s="62"/>
      <c r="AQ177" s="14">
        <f t="shared" si="552"/>
        <v>334.98256105302789</v>
      </c>
      <c r="AR177" s="14">
        <f t="shared" si="557"/>
        <v>20.51079508632256</v>
      </c>
      <c r="AS177" s="14">
        <f t="shared" si="558"/>
        <v>10.023305702694884</v>
      </c>
      <c r="AT177" s="14">
        <f t="shared" si="600"/>
        <v>365.51666184204532</v>
      </c>
      <c r="AU177" s="37">
        <f t="shared" si="559"/>
        <v>2.9548124067595442E-2</v>
      </c>
      <c r="AV177" s="42"/>
      <c r="AW177" s="14" t="str">
        <f>IFERROR(VLOOKUP($A177,#REF!,27,0),"0")</f>
        <v>0</v>
      </c>
      <c r="AX177" s="14">
        <f t="shared" si="601"/>
        <v>0</v>
      </c>
      <c r="AY177" s="14" t="str">
        <f>IFERROR(VLOOKUP($A177,SpecEd22!#REF!,23,0)," ")</f>
        <v xml:space="preserve"> </v>
      </c>
      <c r="AZ177" s="14" t="e">
        <f t="shared" si="602"/>
        <v>#VALUE!</v>
      </c>
      <c r="BA177" s="14">
        <f>IFERROR(VLOOKUP($A177,ECFE!#REF!,23,0),0)</f>
        <v>0</v>
      </c>
      <c r="BB177" s="14">
        <f t="shared" si="603"/>
        <v>0</v>
      </c>
      <c r="BC177" s="14">
        <f>IFERROR(VLOOKUP($A177,#REF!,17,0),0)</f>
        <v>0</v>
      </c>
      <c r="BD177" s="14">
        <f t="shared" si="604"/>
        <v>0</v>
      </c>
      <c r="BE177" s="14">
        <f>IFERROR(VLOOKUP($A177,#REF!,9,0),0)</f>
        <v>0</v>
      </c>
      <c r="BF177" s="14">
        <f t="shared" si="605"/>
        <v>0</v>
      </c>
      <c r="BG177" s="14">
        <v>0</v>
      </c>
      <c r="BH177" s="14">
        <f t="shared" si="606"/>
        <v>0</v>
      </c>
      <c r="BI177" s="14">
        <f>IFERROR(VLOOKUP($A177,ConEnroll!$A$8:$S$601,15,0),0)</f>
        <v>-53</v>
      </c>
      <c r="BJ177" s="14">
        <f t="shared" si="607"/>
        <v>-1.5357867284844973E-2</v>
      </c>
      <c r="BK177" s="14">
        <f t="shared" si="608"/>
        <v>-53</v>
      </c>
      <c r="BL177" s="14">
        <f t="shared" si="609"/>
        <v>-1.5357867284844973E-2</v>
      </c>
      <c r="BM177" s="14" t="e">
        <f t="shared" si="610"/>
        <v>#VALUE!</v>
      </c>
      <c r="BN177" s="14" t="e">
        <f t="shared" si="611"/>
        <v>#VALUE!</v>
      </c>
      <c r="BO177" s="42"/>
      <c r="BP177" s="14">
        <f t="shared" si="560"/>
        <v>11268.469811125471</v>
      </c>
      <c r="BQ177" s="14" t="e">
        <f t="shared" si="561"/>
        <v>#VALUE!</v>
      </c>
      <c r="BR177" s="14">
        <f t="shared" si="612"/>
        <v>83.899436968994507</v>
      </c>
      <c r="BS177" s="14" t="e">
        <f t="shared" si="562"/>
        <v>#VALUE!</v>
      </c>
      <c r="BT177" s="37" t="e">
        <f t="shared" si="563"/>
        <v>#VALUE!</v>
      </c>
      <c r="BU177" s="41"/>
      <c r="BV177" s="14" t="str">
        <f>IFERROR(VLOOKUP($A177,#REF!,27,0),"0")</f>
        <v>0</v>
      </c>
      <c r="BW177" s="14">
        <f t="shared" si="613"/>
        <v>0</v>
      </c>
      <c r="BX177" s="14" t="str">
        <f>IFERROR(VLOOKUP($A177,SpecEd22!$Z$22:$AV$606,59,0)," ")</f>
        <v xml:space="preserve"> </v>
      </c>
      <c r="BY177" s="14" t="e">
        <f t="shared" si="614"/>
        <v>#VALUE!</v>
      </c>
      <c r="BZ177" s="14">
        <f>IFERROR(VLOOKUP($A177,ECFE!#REF!,25,0),0)</f>
        <v>0</v>
      </c>
      <c r="CA177" s="14">
        <f t="shared" si="615"/>
        <v>0</v>
      </c>
      <c r="CB177" s="14">
        <f>IFERROR(VLOOKUP($A177,#REF!,17,0),0)</f>
        <v>0</v>
      </c>
      <c r="CC177" s="14">
        <f t="shared" si="616"/>
        <v>0</v>
      </c>
      <c r="CD177" s="14">
        <f>IFERROR(VLOOKUP($A177,#REF!,9,0),0)</f>
        <v>0</v>
      </c>
      <c r="CE177" s="14">
        <f t="shared" si="617"/>
        <v>0</v>
      </c>
      <c r="CF177" s="14">
        <v>0</v>
      </c>
      <c r="CG177" s="14">
        <f t="shared" si="618"/>
        <v>0</v>
      </c>
      <c r="CH177" s="14">
        <f>IFERROR(VLOOKUP($A177,ConEnroll!$A$8:$S$601,15,0),0)</f>
        <v>-53</v>
      </c>
      <c r="CI177" s="14">
        <f t="shared" si="619"/>
        <v>-1.5357867284844973E-2</v>
      </c>
      <c r="CJ177" s="14">
        <f t="shared" si="620"/>
        <v>-53</v>
      </c>
      <c r="CK177" s="14">
        <f t="shared" si="621"/>
        <v>-1.5357867284844973E-2</v>
      </c>
      <c r="CL177" s="14" t="e">
        <f t="shared" si="622"/>
        <v>#VALUE!</v>
      </c>
      <c r="CM177" s="14" t="e">
        <f t="shared" si="623"/>
        <v>#VALUE!</v>
      </c>
      <c r="CN177" s="42"/>
      <c r="CO177" s="14">
        <f t="shared" si="564"/>
        <v>-10933.487250072443</v>
      </c>
      <c r="CP177" s="14" t="e">
        <f t="shared" si="565"/>
        <v>#VALUE!</v>
      </c>
      <c r="CQ177" s="14">
        <f t="shared" si="566"/>
        <v>-73.876131266299623</v>
      </c>
      <c r="CR177" s="14" t="e">
        <f t="shared" si="567"/>
        <v>#VALUE!</v>
      </c>
      <c r="CS177" s="37" t="e">
        <f t="shared" si="568"/>
        <v>#VALUE!</v>
      </c>
      <c r="CT177" s="239"/>
      <c r="CU177" s="239"/>
      <c r="CV177" s="468"/>
      <c r="CW177" s="14">
        <f>IFERROR(VLOOKUP($A177,BaseFY23!$A$7:$AK$527,6,0),0)</f>
        <v>3544.484731</v>
      </c>
      <c r="CX177" s="14">
        <f>IFERROR(VLOOKUP($A177,BaseFY23!$A$7:$AN$528,28,0),0)</f>
        <v>39097539</v>
      </c>
      <c r="CY177" s="14">
        <f t="shared" si="624"/>
        <v>11030.528262134585</v>
      </c>
      <c r="CZ177" s="14">
        <f>IFERROR(VLOOKUP($A177,SpecEd23!$A$21:$BB$605,23,0)," ")</f>
        <v>5030048.8443934713</v>
      </c>
      <c r="DA177" s="14">
        <f t="shared" si="625"/>
        <v>1419.119907726151</v>
      </c>
      <c r="DB177" s="14">
        <f>IFERROR(VLOOKUP($A177,ECFE!$A$16:$AB$347,7,0),0)</f>
        <v>240004.149</v>
      </c>
      <c r="DC177" s="14">
        <f t="shared" si="626"/>
        <v>67.711999688114901</v>
      </c>
      <c r="DD177" s="14">
        <v>0</v>
      </c>
      <c r="DE177" s="14">
        <f t="shared" si="627"/>
        <v>0</v>
      </c>
      <c r="DF177" s="14">
        <f>IFERROR(VLOOKUP($A177,ConEnroll!$A$7:$S$338,10,0),0)</f>
        <v>14889.38</v>
      </c>
      <c r="DG177" s="14">
        <f t="shared" si="628"/>
        <v>4.2007177714091268</v>
      </c>
      <c r="DH177" s="14">
        <f t="shared" si="569"/>
        <v>254893.52900000001</v>
      </c>
      <c r="DI177" s="14">
        <f t="shared" si="629"/>
        <v>71.912717459524018</v>
      </c>
      <c r="DJ177" s="14">
        <f t="shared" si="570"/>
        <v>44382481.373393469</v>
      </c>
      <c r="DK177" s="14">
        <f t="shared" si="630"/>
        <v>12521.560887320258</v>
      </c>
      <c r="DL177" s="42"/>
      <c r="DM177" s="14">
        <f>IFERROR(VLOOKUP($A177,HouseFY23!$A$7:$AJ$528,28,0),0)</f>
        <v>40885671.380000003</v>
      </c>
      <c r="DN177" s="14">
        <f t="shared" si="631"/>
        <v>11535.011287371237</v>
      </c>
      <c r="DO177" s="14">
        <f>IFERROR(VLOOKUP($A177,Compens80percent!$A$13:$M$560,12,0),0)</f>
        <v>0</v>
      </c>
      <c r="DP177" s="14">
        <f t="shared" si="631"/>
        <v>0</v>
      </c>
      <c r="DQ177" s="14">
        <f t="shared" si="632"/>
        <v>40885671.380000003</v>
      </c>
      <c r="DR177" s="14">
        <f t="shared" si="633"/>
        <v>11847.485186902348</v>
      </c>
      <c r="DS177" s="14">
        <f>IFERROR(VLOOKUP($A177,SpecEd23!$A$21:$Z$550,14,0),0)</f>
        <v>5193773.1537731932</v>
      </c>
      <c r="DT177" s="14">
        <f t="shared" si="634"/>
        <v>1465.311194134523</v>
      </c>
      <c r="DU177" s="14">
        <f>IFERROR(VLOOKUP($A177,ECFE!$A$16:$AB$347,9,0),0)</f>
        <v>249700.31661960002</v>
      </c>
      <c r="DV177" s="14">
        <f t="shared" si="635"/>
        <v>70.447564475514739</v>
      </c>
      <c r="DW177" s="14">
        <f>IFERROR(VLOOKUP($A177,ParaFY19!$A$21:$Z$543,7,0),0)</f>
        <v>26068</v>
      </c>
      <c r="DX177" s="14">
        <f t="shared" si="636"/>
        <v>7.3545245581141145</v>
      </c>
      <c r="DY177" s="14">
        <f>IFERROR(VLOOKUP($A177,ConEnroll!$A$7:$S$341,13,0),0)</f>
        <v>18611.724999999999</v>
      </c>
      <c r="DZ177" s="14">
        <f t="shared" si="637"/>
        <v>5.2508972142614088</v>
      </c>
      <c r="EA177" s="14">
        <f t="shared" si="571"/>
        <v>294380.04161960003</v>
      </c>
      <c r="EB177" s="14">
        <f t="shared" si="638"/>
        <v>83.05298624789026</v>
      </c>
      <c r="EC177" s="14">
        <f t="shared" si="572"/>
        <v>46373824.575392798</v>
      </c>
      <c r="ED177" s="14">
        <f t="shared" si="639"/>
        <v>13083.375467753651</v>
      </c>
      <c r="EE177" s="62"/>
      <c r="EF177" s="14">
        <f t="shared" si="573"/>
        <v>504.48302523665188</v>
      </c>
      <c r="EG177" s="14">
        <f t="shared" si="574"/>
        <v>46.19128640837198</v>
      </c>
      <c r="EH177" s="14">
        <f t="shared" si="575"/>
        <v>11.140268788366242</v>
      </c>
      <c r="EI177" s="14">
        <f t="shared" si="640"/>
        <v>561.81458043339012</v>
      </c>
      <c r="EJ177" s="37">
        <f t="shared" si="576"/>
        <v>4.4867775310848179E-2</v>
      </c>
      <c r="EK177" s="42"/>
      <c r="EL177" s="14" t="str">
        <f>IFERROR(VLOOKUP($A177,#REF!,27,0),"0")</f>
        <v>0</v>
      </c>
      <c r="EM177" s="14">
        <f t="shared" si="641"/>
        <v>0</v>
      </c>
      <c r="EN177" s="14" t="str">
        <f>IFERROR(VLOOKUP($A177,SpecEd23!#REF!,23,0)," ")</f>
        <v xml:space="preserve"> </v>
      </c>
      <c r="EO177" s="14" t="e">
        <f t="shared" si="642"/>
        <v>#VALUE!</v>
      </c>
      <c r="EP177" s="14">
        <f>IFERROR(VLOOKUP($A177,ECFE!#REF!,24,0),0)</f>
        <v>0</v>
      </c>
      <c r="EQ177" s="14">
        <f t="shared" si="643"/>
        <v>0</v>
      </c>
      <c r="ER177" s="14">
        <f>IFERROR(VLOOKUP($A177,#REF!,30,0),0)</f>
        <v>0</v>
      </c>
      <c r="ES177" s="14">
        <f t="shared" si="644"/>
        <v>0</v>
      </c>
      <c r="ET177" s="14">
        <f>IFERROR(VLOOKUP($A177,#REF!,12,0),0)</f>
        <v>0</v>
      </c>
      <c r="EU177" s="14">
        <f t="shared" si="645"/>
        <v>0</v>
      </c>
      <c r="EV177" s="14">
        <v>0</v>
      </c>
      <c r="EW177" s="14">
        <f t="shared" si="646"/>
        <v>0</v>
      </c>
      <c r="EX177" s="14">
        <f>IFERROR(VLOOKUP($A177,ConEnroll!$A$8:$S$601,16,0),0)</f>
        <v>465</v>
      </c>
      <c r="EY177" s="14">
        <f t="shared" si="647"/>
        <v>0.13118973145324012</v>
      </c>
      <c r="EZ177" s="14">
        <f t="shared" si="648"/>
        <v>465</v>
      </c>
      <c r="FA177" s="14">
        <f t="shared" si="649"/>
        <v>0.13118973145324012</v>
      </c>
      <c r="FB177" s="14" t="e">
        <f t="shared" si="650"/>
        <v>#VALUE!</v>
      </c>
      <c r="FC177" s="14" t="e">
        <f t="shared" si="651"/>
        <v>#VALUE!</v>
      </c>
      <c r="FD177" s="62"/>
      <c r="FE177" s="14">
        <f t="shared" si="577"/>
        <v>11535.011287371237</v>
      </c>
      <c r="FF177" s="14" t="e">
        <f t="shared" si="578"/>
        <v>#VALUE!</v>
      </c>
      <c r="FG177" s="14">
        <f t="shared" si="652"/>
        <v>82.921796516437027</v>
      </c>
      <c r="FH177" s="14" t="e">
        <f t="shared" si="579"/>
        <v>#VALUE!</v>
      </c>
      <c r="FI177" s="37" t="e">
        <f t="shared" si="580"/>
        <v>#VALUE!</v>
      </c>
      <c r="FJ177" s="12"/>
      <c r="FK177" s="14" t="str">
        <f>IFERROR(VLOOKUP($A177,#REF!,27,0),"0")</f>
        <v>0</v>
      </c>
      <c r="FL177" s="14">
        <f t="shared" si="653"/>
        <v>0</v>
      </c>
      <c r="FM177" s="14" t="str">
        <f>IFERROR(VLOOKUP($A177,SpecEd23!$X$22:$Y$610,59,0)," ")</f>
        <v xml:space="preserve"> </v>
      </c>
      <c r="FN177" s="14" t="e">
        <f t="shared" si="654"/>
        <v>#VALUE!</v>
      </c>
      <c r="FO177" s="14">
        <f>IFERROR(VLOOKUP($A177,ECFE!#REF!,26,0),0)</f>
        <v>0</v>
      </c>
      <c r="FP177" s="14">
        <f t="shared" si="655"/>
        <v>0</v>
      </c>
      <c r="FQ177" s="14">
        <f>IFERROR(VLOOKUP($A177,#REF!,16,0),0)</f>
        <v>0</v>
      </c>
      <c r="FR177" s="14">
        <f t="shared" si="656"/>
        <v>0</v>
      </c>
      <c r="FS177" s="14">
        <f>IFERROR(VLOOKUP($A177,#REF!,12,0),0)</f>
        <v>0</v>
      </c>
      <c r="FT177" s="14">
        <f t="shared" si="657"/>
        <v>0</v>
      </c>
      <c r="FU177" s="14">
        <v>0</v>
      </c>
      <c r="FV177" s="14">
        <f t="shared" si="658"/>
        <v>0</v>
      </c>
      <c r="FW177" s="14">
        <f>IFERROR(VLOOKUP($A177,ConEnroll!$A$8:$S$601,16,0),0)</f>
        <v>465</v>
      </c>
      <c r="FX177" s="14">
        <f t="shared" si="659"/>
        <v>0.13118973145324012</v>
      </c>
      <c r="FY177" s="14">
        <f t="shared" si="660"/>
        <v>465</v>
      </c>
      <c r="FZ177" s="14">
        <f t="shared" si="661"/>
        <v>0.13118973145324012</v>
      </c>
      <c r="GA177" s="14" t="e">
        <f t="shared" si="662"/>
        <v>#VALUE!</v>
      </c>
      <c r="GB177" s="14" t="e">
        <f t="shared" si="663"/>
        <v>#VALUE!</v>
      </c>
      <c r="GC177" s="39"/>
      <c r="GD177" s="14">
        <f t="shared" si="581"/>
        <v>-11030.528262134585</v>
      </c>
      <c r="GE177" s="14" t="e">
        <f t="shared" si="582"/>
        <v>#VALUE!</v>
      </c>
      <c r="GF177" s="14">
        <f t="shared" si="583"/>
        <v>-71.781527728070785</v>
      </c>
      <c r="GG177" s="14" t="e">
        <f t="shared" si="584"/>
        <v>#VALUE!</v>
      </c>
      <c r="GH177" s="37" t="e">
        <f t="shared" si="585"/>
        <v>#VALUE!</v>
      </c>
    </row>
    <row r="178" spans="1:190" ht="12.5" x14ac:dyDescent="0.25">
      <c r="A178" s="67">
        <v>531</v>
      </c>
      <c r="B178" s="35">
        <v>1</v>
      </c>
      <c r="C178" s="14">
        <v>5</v>
      </c>
      <c r="D178" s="14"/>
      <c r="E178" s="14"/>
      <c r="F178" s="35" t="s">
        <v>2528</v>
      </c>
      <c r="G178" s="41"/>
      <c r="H178" s="14">
        <f>IFERROR(VLOOKUP($A178,BaseFY22!$A$7:$AK$528,6,0),0)</f>
        <v>2320</v>
      </c>
      <c r="I178" s="14">
        <f>IFERROR(VLOOKUP($A178,BaseFY22!$A$7:$AK$528,28,0),0)</f>
        <v>19903825.25</v>
      </c>
      <c r="J178" s="14">
        <f t="shared" si="586"/>
        <v>8579.2350215517235</v>
      </c>
      <c r="K178" s="14">
        <f>IFERROR(VLOOKUP($A178,SpecEd22!$A$21:$BB$605,24,0)," ")</f>
        <v>1870684.1832336399</v>
      </c>
      <c r="L178" s="14">
        <f t="shared" si="587"/>
        <v>806.32938932484478</v>
      </c>
      <c r="M178" s="14">
        <f>IFERROR(VLOOKUP($A178,ECFE!$A$16:$AB$347,7,0),0)</f>
        <v>98176.65</v>
      </c>
      <c r="N178" s="14">
        <f t="shared" si="554"/>
        <v>42.317521551724134</v>
      </c>
      <c r="O178" s="14">
        <v>0</v>
      </c>
      <c r="P178" s="14">
        <f t="shared" si="554"/>
        <v>0</v>
      </c>
      <c r="Q178" s="14">
        <f>IFERROR(VLOOKUP($A178,ConEnroll!$A$7:$S$337,10,0),0)</f>
        <v>19660.27</v>
      </c>
      <c r="R178" s="14">
        <f t="shared" si="588"/>
        <v>8.4742543103448273</v>
      </c>
      <c r="S178" s="14">
        <f t="shared" si="555"/>
        <v>117836.92</v>
      </c>
      <c r="T178" s="14">
        <f t="shared" si="589"/>
        <v>50.791775862068967</v>
      </c>
      <c r="U178" s="14">
        <f t="shared" si="556"/>
        <v>21892346.353233643</v>
      </c>
      <c r="V178" s="14">
        <f t="shared" si="590"/>
        <v>9436.3561867386397</v>
      </c>
      <c r="W178" s="42"/>
      <c r="X178" s="14">
        <f>IFERROR(VLOOKUP($A178,HouseFY22!$A$6:$AJ$528,28,0),0)</f>
        <v>20242797.25</v>
      </c>
      <c r="Y178" s="14">
        <f t="shared" si="591"/>
        <v>8725.3436422413797</v>
      </c>
      <c r="Z178" s="14">
        <f>IFERROR(VLOOKUP($A178,Compens80percent!$A$13:$M$560,12,0),0)</f>
        <v>0</v>
      </c>
      <c r="AA178" s="14">
        <f t="shared" si="591"/>
        <v>0</v>
      </c>
      <c r="AB178" s="14">
        <f t="shared" si="592"/>
        <v>20242797.25</v>
      </c>
      <c r="AC178" s="14">
        <f t="shared" si="591"/>
        <v>8725.3436422413797</v>
      </c>
      <c r="AD178" s="14">
        <f>IFERROR(VLOOKUP(A178,SpecEd22!$A$21:$Z$550,14,0),0)</f>
        <v>1907745.5798182327</v>
      </c>
      <c r="AE178" s="14">
        <f t="shared" si="593"/>
        <v>822.30412923199685</v>
      </c>
      <c r="AF178" s="14">
        <f>IFERROR(VLOOKUP($A178,ECFE!$A$16:$AB$348,8,0),0)</f>
        <v>100140.183</v>
      </c>
      <c r="AG178" s="14">
        <f t="shared" si="594"/>
        <v>43.163871982758621</v>
      </c>
      <c r="AH178" s="14">
        <f>IFERROR(VLOOKUP(A178,ParaFY19!$A$21:$Z$543,7,0),0)</f>
        <v>7448</v>
      </c>
      <c r="AI178" s="14">
        <f t="shared" si="595"/>
        <v>3.2103448275862068</v>
      </c>
      <c r="AJ178" s="14">
        <f>IFERROR(VLOOKUP(A178,ConEnroll!$A$7:$S$341,13,0),0)</f>
        <v>24575.337500000001</v>
      </c>
      <c r="AK178" s="14">
        <f t="shared" si="596"/>
        <v>10.592817887931036</v>
      </c>
      <c r="AL178" s="14">
        <f t="shared" si="551"/>
        <v>132163.52050000001</v>
      </c>
      <c r="AM178" s="14">
        <f t="shared" si="597"/>
        <v>56.967034698275867</v>
      </c>
      <c r="AN178" s="14">
        <f t="shared" si="598"/>
        <v>22282706.350318234</v>
      </c>
      <c r="AO178" s="14">
        <f t="shared" si="599"/>
        <v>9604.6148061716522</v>
      </c>
      <c r="AP178" s="62"/>
      <c r="AQ178" s="14">
        <f t="shared" si="552"/>
        <v>146.10862068965616</v>
      </c>
      <c r="AR178" s="14">
        <f t="shared" si="557"/>
        <v>15.97473990715207</v>
      </c>
      <c r="AS178" s="14">
        <f t="shared" si="558"/>
        <v>6.1752588362069005</v>
      </c>
      <c r="AT178" s="14">
        <f t="shared" si="600"/>
        <v>168.25861943301513</v>
      </c>
      <c r="AU178" s="37">
        <f t="shared" si="559"/>
        <v>1.78308889685064E-2</v>
      </c>
      <c r="AV178" s="42"/>
      <c r="AW178" s="14" t="str">
        <f>IFERROR(VLOOKUP($A178,#REF!,27,0),"0")</f>
        <v>0</v>
      </c>
      <c r="AX178" s="14">
        <f t="shared" si="601"/>
        <v>0</v>
      </c>
      <c r="AY178" s="14" t="str">
        <f>IFERROR(VLOOKUP($A178,SpecEd22!#REF!,23,0)," ")</f>
        <v xml:space="preserve"> </v>
      </c>
      <c r="AZ178" s="14" t="e">
        <f t="shared" si="602"/>
        <v>#VALUE!</v>
      </c>
      <c r="BA178" s="14">
        <f>IFERROR(VLOOKUP($A178,ECFE!#REF!,23,0),0)</f>
        <v>0</v>
      </c>
      <c r="BB178" s="14">
        <f t="shared" si="603"/>
        <v>0</v>
      </c>
      <c r="BC178" s="14">
        <f>IFERROR(VLOOKUP($A178,#REF!,17,0),0)</f>
        <v>0</v>
      </c>
      <c r="BD178" s="14">
        <f t="shared" si="604"/>
        <v>0</v>
      </c>
      <c r="BE178" s="14">
        <f>IFERROR(VLOOKUP($A178,#REF!,9,0),0)</f>
        <v>0</v>
      </c>
      <c r="BF178" s="14">
        <f t="shared" si="605"/>
        <v>0</v>
      </c>
      <c r="BG178" s="14">
        <v>0</v>
      </c>
      <c r="BH178" s="14">
        <f t="shared" si="606"/>
        <v>0</v>
      </c>
      <c r="BI178" s="14">
        <f>IFERROR(VLOOKUP($A178,ConEnroll!$A$8:$S$601,15,0),0)</f>
        <v>-65</v>
      </c>
      <c r="BJ178" s="14">
        <f t="shared" si="607"/>
        <v>-2.8017241379310345E-2</v>
      </c>
      <c r="BK178" s="14">
        <f t="shared" si="608"/>
        <v>-65</v>
      </c>
      <c r="BL178" s="14">
        <f t="shared" si="609"/>
        <v>-2.8017241379310345E-2</v>
      </c>
      <c r="BM178" s="14" t="e">
        <f t="shared" si="610"/>
        <v>#VALUE!</v>
      </c>
      <c r="BN178" s="14" t="e">
        <f t="shared" si="611"/>
        <v>#VALUE!</v>
      </c>
      <c r="BO178" s="42"/>
      <c r="BP178" s="14">
        <f t="shared" si="560"/>
        <v>8725.3436422413797</v>
      </c>
      <c r="BQ178" s="14" t="e">
        <f t="shared" si="561"/>
        <v>#VALUE!</v>
      </c>
      <c r="BR178" s="14">
        <f t="shared" si="612"/>
        <v>56.995051939655177</v>
      </c>
      <c r="BS178" s="14" t="e">
        <f t="shared" si="562"/>
        <v>#VALUE!</v>
      </c>
      <c r="BT178" s="37" t="e">
        <f t="shared" si="563"/>
        <v>#VALUE!</v>
      </c>
      <c r="BU178" s="41"/>
      <c r="BV178" s="14" t="str">
        <f>IFERROR(VLOOKUP($A178,#REF!,27,0),"0")</f>
        <v>0</v>
      </c>
      <c r="BW178" s="14">
        <f t="shared" si="613"/>
        <v>0</v>
      </c>
      <c r="BX178" s="14" t="str">
        <f>IFERROR(VLOOKUP($A178,SpecEd22!$Z$22:$AV$606,59,0)," ")</f>
        <v xml:space="preserve"> </v>
      </c>
      <c r="BY178" s="14" t="e">
        <f t="shared" si="614"/>
        <v>#VALUE!</v>
      </c>
      <c r="BZ178" s="14">
        <f>IFERROR(VLOOKUP($A178,ECFE!#REF!,25,0),0)</f>
        <v>0</v>
      </c>
      <c r="CA178" s="14">
        <f t="shared" si="615"/>
        <v>0</v>
      </c>
      <c r="CB178" s="14">
        <f>IFERROR(VLOOKUP($A178,#REF!,17,0),0)</f>
        <v>0</v>
      </c>
      <c r="CC178" s="14">
        <f t="shared" si="616"/>
        <v>0</v>
      </c>
      <c r="CD178" s="14">
        <f>IFERROR(VLOOKUP($A178,#REF!,9,0),0)</f>
        <v>0</v>
      </c>
      <c r="CE178" s="14">
        <f t="shared" si="617"/>
        <v>0</v>
      </c>
      <c r="CF178" s="14">
        <v>0</v>
      </c>
      <c r="CG178" s="14">
        <f t="shared" si="618"/>
        <v>0</v>
      </c>
      <c r="CH178" s="14">
        <f>IFERROR(VLOOKUP($A178,ConEnroll!$A$8:$S$601,15,0),0)</f>
        <v>-65</v>
      </c>
      <c r="CI178" s="14">
        <f t="shared" si="619"/>
        <v>-2.8017241379310345E-2</v>
      </c>
      <c r="CJ178" s="14">
        <f t="shared" si="620"/>
        <v>-65</v>
      </c>
      <c r="CK178" s="14">
        <f t="shared" si="621"/>
        <v>-2.8017241379310345E-2</v>
      </c>
      <c r="CL178" s="14" t="e">
        <f t="shared" si="622"/>
        <v>#VALUE!</v>
      </c>
      <c r="CM178" s="14" t="e">
        <f t="shared" si="623"/>
        <v>#VALUE!</v>
      </c>
      <c r="CN178" s="42"/>
      <c r="CO178" s="14">
        <f t="shared" si="564"/>
        <v>-8579.2350215517235</v>
      </c>
      <c r="CP178" s="14" t="e">
        <f t="shared" si="565"/>
        <v>#VALUE!</v>
      </c>
      <c r="CQ178" s="14">
        <f t="shared" si="566"/>
        <v>-50.819793103448276</v>
      </c>
      <c r="CR178" s="14" t="e">
        <f t="shared" si="567"/>
        <v>#VALUE!</v>
      </c>
      <c r="CS178" s="37" t="e">
        <f t="shared" si="568"/>
        <v>#VALUE!</v>
      </c>
      <c r="CT178" s="239"/>
      <c r="CU178" s="239"/>
      <c r="CV178" s="468"/>
      <c r="CW178" s="14">
        <f>IFERROR(VLOOKUP($A178,BaseFY23!$A$7:$AK$527,6,0),0)</f>
        <v>2303</v>
      </c>
      <c r="CX178" s="14">
        <f>IFERROR(VLOOKUP($A178,BaseFY23!$A$7:$AN$528,28,0),0)</f>
        <v>19808946.75</v>
      </c>
      <c r="CY178" s="14">
        <f t="shared" si="624"/>
        <v>8601.3663699522367</v>
      </c>
      <c r="CZ178" s="14">
        <f>IFERROR(VLOOKUP($A178,SpecEd23!$A$21:$BB$605,23,0)," ")</f>
        <v>1922617.7784538521</v>
      </c>
      <c r="DA178" s="14">
        <f t="shared" si="625"/>
        <v>834.83186211630573</v>
      </c>
      <c r="DB178" s="14">
        <f>IFERROR(VLOOKUP($A178,ECFE!$A$16:$AB$347,7,0),0)</f>
        <v>98176.65</v>
      </c>
      <c r="DC178" s="14">
        <f t="shared" si="626"/>
        <v>42.629895788102473</v>
      </c>
      <c r="DD178" s="14">
        <v>0</v>
      </c>
      <c r="DE178" s="14">
        <f t="shared" si="627"/>
        <v>0</v>
      </c>
      <c r="DF178" s="14">
        <f>IFERROR(VLOOKUP($A178,ConEnroll!$A$7:$S$338,10,0),0)</f>
        <v>19660.27</v>
      </c>
      <c r="DG178" s="14">
        <f t="shared" si="628"/>
        <v>8.5368085106382985</v>
      </c>
      <c r="DH178" s="14">
        <f t="shared" si="569"/>
        <v>117836.92</v>
      </c>
      <c r="DI178" s="14">
        <f t="shared" si="629"/>
        <v>51.166704298740775</v>
      </c>
      <c r="DJ178" s="14">
        <f t="shared" si="570"/>
        <v>21849401.448453855</v>
      </c>
      <c r="DK178" s="14">
        <f t="shared" si="630"/>
        <v>9487.364936367283</v>
      </c>
      <c r="DL178" s="42"/>
      <c r="DM178" s="14">
        <f>IFERROR(VLOOKUP($A178,HouseFY23!$A$7:$AJ$528,28,0),0)</f>
        <v>20489256.75</v>
      </c>
      <c r="DN178" s="14">
        <f t="shared" si="631"/>
        <v>8896.7680199739461</v>
      </c>
      <c r="DO178" s="14">
        <f>IFERROR(VLOOKUP($A178,Compens80percent!$A$13:$M$560,12,0),0)</f>
        <v>0</v>
      </c>
      <c r="DP178" s="14">
        <f t="shared" si="631"/>
        <v>0</v>
      </c>
      <c r="DQ178" s="14">
        <f t="shared" si="632"/>
        <v>20489256.75</v>
      </c>
      <c r="DR178" s="14">
        <f t="shared" si="633"/>
        <v>8831.5761853448275</v>
      </c>
      <c r="DS178" s="14">
        <f>IFERROR(VLOOKUP($A178,SpecEd23!$A$21:$Z$550,14,0),0)</f>
        <v>2000234.4247167702</v>
      </c>
      <c r="DT178" s="14">
        <f t="shared" si="634"/>
        <v>868.53427039373435</v>
      </c>
      <c r="DU178" s="14">
        <f>IFERROR(VLOOKUP($A178,ECFE!$A$16:$AB$347,9,0),0)</f>
        <v>102142.98666000001</v>
      </c>
      <c r="DV178" s="14">
        <f t="shared" si="635"/>
        <v>44.352143577941817</v>
      </c>
      <c r="DW178" s="14">
        <f>IFERROR(VLOOKUP($A178,ParaFY19!$A$21:$Z$543,7,0),0)</f>
        <v>7448</v>
      </c>
      <c r="DX178" s="14">
        <f t="shared" si="636"/>
        <v>3.2340425531914891</v>
      </c>
      <c r="DY178" s="14">
        <f>IFERROR(VLOOKUP($A178,ConEnroll!$A$7:$S$341,13,0),0)</f>
        <v>24575.337500000001</v>
      </c>
      <c r="DZ178" s="14">
        <f t="shared" si="637"/>
        <v>10.671010638297872</v>
      </c>
      <c r="EA178" s="14">
        <f t="shared" si="571"/>
        <v>134166.32416000002</v>
      </c>
      <c r="EB178" s="14">
        <f t="shared" si="638"/>
        <v>58.257196769431182</v>
      </c>
      <c r="EC178" s="14">
        <f t="shared" si="572"/>
        <v>22623657.498876769</v>
      </c>
      <c r="ED178" s="14">
        <f t="shared" si="639"/>
        <v>9823.5594871371122</v>
      </c>
      <c r="EE178" s="62"/>
      <c r="EF178" s="14">
        <f t="shared" si="573"/>
        <v>295.40165002170943</v>
      </c>
      <c r="EG178" s="14">
        <f t="shared" si="574"/>
        <v>33.702408277428617</v>
      </c>
      <c r="EH178" s="14">
        <f t="shared" si="575"/>
        <v>7.0904924706904069</v>
      </c>
      <c r="EI178" s="14">
        <f t="shared" si="640"/>
        <v>336.19455076982842</v>
      </c>
      <c r="EJ178" s="37">
        <f t="shared" si="576"/>
        <v>3.5436030238608855E-2</v>
      </c>
      <c r="EK178" s="42"/>
      <c r="EL178" s="14" t="str">
        <f>IFERROR(VLOOKUP($A178,#REF!,27,0),"0")</f>
        <v>0</v>
      </c>
      <c r="EM178" s="14">
        <f t="shared" si="641"/>
        <v>0</v>
      </c>
      <c r="EN178" s="14" t="str">
        <f>IFERROR(VLOOKUP($A178,SpecEd23!#REF!,23,0)," ")</f>
        <v xml:space="preserve"> </v>
      </c>
      <c r="EO178" s="14" t="e">
        <f t="shared" si="642"/>
        <v>#VALUE!</v>
      </c>
      <c r="EP178" s="14">
        <f>IFERROR(VLOOKUP($A178,ECFE!#REF!,24,0),0)</f>
        <v>0</v>
      </c>
      <c r="EQ178" s="14">
        <f t="shared" si="643"/>
        <v>0</v>
      </c>
      <c r="ER178" s="14">
        <f>IFERROR(VLOOKUP($A178,#REF!,30,0),0)</f>
        <v>0</v>
      </c>
      <c r="ES178" s="14">
        <f t="shared" si="644"/>
        <v>0</v>
      </c>
      <c r="ET178" s="14">
        <f>IFERROR(VLOOKUP($A178,#REF!,12,0),0)</f>
        <v>0</v>
      </c>
      <c r="EU178" s="14">
        <f t="shared" si="645"/>
        <v>0</v>
      </c>
      <c r="EV178" s="14">
        <v>0</v>
      </c>
      <c r="EW178" s="14">
        <f t="shared" si="646"/>
        <v>0</v>
      </c>
      <c r="EX178" s="14">
        <f>IFERROR(VLOOKUP($A178,ConEnroll!$A$8:$S$601,16,0),0)</f>
        <v>466</v>
      </c>
      <c r="EY178" s="14">
        <f t="shared" si="647"/>
        <v>0.20234476769431176</v>
      </c>
      <c r="EZ178" s="14">
        <f t="shared" si="648"/>
        <v>466</v>
      </c>
      <c r="FA178" s="14">
        <f t="shared" si="649"/>
        <v>0.20234476769431176</v>
      </c>
      <c r="FB178" s="14" t="e">
        <f t="shared" si="650"/>
        <v>#VALUE!</v>
      </c>
      <c r="FC178" s="14" t="e">
        <f t="shared" si="651"/>
        <v>#VALUE!</v>
      </c>
      <c r="FD178" s="62"/>
      <c r="FE178" s="14">
        <f t="shared" si="577"/>
        <v>8896.7680199739461</v>
      </c>
      <c r="FF178" s="14" t="e">
        <f t="shared" si="578"/>
        <v>#VALUE!</v>
      </c>
      <c r="FG178" s="14">
        <f t="shared" si="652"/>
        <v>58.054852001736869</v>
      </c>
      <c r="FH178" s="14" t="e">
        <f t="shared" si="579"/>
        <v>#VALUE!</v>
      </c>
      <c r="FI178" s="37" t="e">
        <f t="shared" si="580"/>
        <v>#VALUE!</v>
      </c>
      <c r="FJ178" s="12"/>
      <c r="FK178" s="14" t="str">
        <f>IFERROR(VLOOKUP($A178,#REF!,27,0),"0")</f>
        <v>0</v>
      </c>
      <c r="FL178" s="14">
        <f t="shared" si="653"/>
        <v>0</v>
      </c>
      <c r="FM178" s="14" t="str">
        <f>IFERROR(VLOOKUP($A178,SpecEd23!$X$22:$Y$610,59,0)," ")</f>
        <v xml:space="preserve"> </v>
      </c>
      <c r="FN178" s="14" t="e">
        <f t="shared" si="654"/>
        <v>#VALUE!</v>
      </c>
      <c r="FO178" s="14">
        <f>IFERROR(VLOOKUP($A178,ECFE!#REF!,26,0),0)</f>
        <v>0</v>
      </c>
      <c r="FP178" s="14">
        <f t="shared" si="655"/>
        <v>0</v>
      </c>
      <c r="FQ178" s="14">
        <f>IFERROR(VLOOKUP($A178,#REF!,16,0),0)</f>
        <v>0</v>
      </c>
      <c r="FR178" s="14">
        <f t="shared" si="656"/>
        <v>0</v>
      </c>
      <c r="FS178" s="14">
        <f>IFERROR(VLOOKUP($A178,#REF!,12,0),0)</f>
        <v>0</v>
      </c>
      <c r="FT178" s="14">
        <f t="shared" si="657"/>
        <v>0</v>
      </c>
      <c r="FU178" s="14">
        <v>0</v>
      </c>
      <c r="FV178" s="14">
        <f t="shared" si="658"/>
        <v>0</v>
      </c>
      <c r="FW178" s="14">
        <f>IFERROR(VLOOKUP($A178,ConEnroll!$A$8:$S$601,16,0),0)</f>
        <v>466</v>
      </c>
      <c r="FX178" s="14">
        <f t="shared" si="659"/>
        <v>0.20234476769431176</v>
      </c>
      <c r="FY178" s="14">
        <f t="shared" si="660"/>
        <v>466</v>
      </c>
      <c r="FZ178" s="14">
        <f t="shared" si="661"/>
        <v>0.20234476769431176</v>
      </c>
      <c r="GA178" s="14" t="e">
        <f t="shared" si="662"/>
        <v>#VALUE!</v>
      </c>
      <c r="GB178" s="14" t="e">
        <f t="shared" si="663"/>
        <v>#VALUE!</v>
      </c>
      <c r="GC178" s="39"/>
      <c r="GD178" s="14">
        <f t="shared" si="581"/>
        <v>-8601.3663699522367</v>
      </c>
      <c r="GE178" s="14" t="e">
        <f t="shared" si="582"/>
        <v>#VALUE!</v>
      </c>
      <c r="GF178" s="14">
        <f t="shared" si="583"/>
        <v>-50.964359531046462</v>
      </c>
      <c r="GG178" s="14" t="e">
        <f t="shared" si="584"/>
        <v>#VALUE!</v>
      </c>
      <c r="GH178" s="37" t="e">
        <f t="shared" si="585"/>
        <v>#VALUE!</v>
      </c>
    </row>
    <row r="179" spans="1:190" ht="12.5" x14ac:dyDescent="0.25">
      <c r="A179" s="67">
        <v>533</v>
      </c>
      <c r="B179" s="35">
        <v>1</v>
      </c>
      <c r="C179" s="14">
        <v>5</v>
      </c>
      <c r="D179" s="14"/>
      <c r="E179" s="14"/>
      <c r="F179" s="35" t="s">
        <v>2529</v>
      </c>
      <c r="G179" s="41"/>
      <c r="H179" s="14">
        <f>IFERROR(VLOOKUP($A179,BaseFY22!$A$7:$AK$528,6,0),0)</f>
        <v>1145</v>
      </c>
      <c r="I179" s="14">
        <f>IFERROR(VLOOKUP($A179,BaseFY22!$A$7:$AK$528,28,0),0)</f>
        <v>10679469.75</v>
      </c>
      <c r="J179" s="14">
        <f t="shared" si="586"/>
        <v>9327.0478165938857</v>
      </c>
      <c r="K179" s="14">
        <f>IFERROR(VLOOKUP($A179,SpecEd22!$A$21:$BB$605,24,0)," ")</f>
        <v>1343955.0673622559</v>
      </c>
      <c r="L179" s="14">
        <f t="shared" si="587"/>
        <v>1173.7598841591755</v>
      </c>
      <c r="M179" s="14">
        <f>IFERROR(VLOOKUP($A179,ECFE!$A$16:$AB$347,7,0),0)</f>
        <v>36098.798999999999</v>
      </c>
      <c r="N179" s="14">
        <f t="shared" si="554"/>
        <v>31.527335371179039</v>
      </c>
      <c r="O179" s="14">
        <v>0</v>
      </c>
      <c r="P179" s="14">
        <f t="shared" si="554"/>
        <v>0</v>
      </c>
      <c r="Q179" s="14">
        <f>IFERROR(VLOOKUP($A179,ConEnroll!$A$7:$S$337,10,0),0)</f>
        <v>2726.22</v>
      </c>
      <c r="R179" s="14">
        <f t="shared" si="588"/>
        <v>2.3809781659388642</v>
      </c>
      <c r="S179" s="14">
        <f t="shared" si="555"/>
        <v>38825.019</v>
      </c>
      <c r="T179" s="14">
        <f t="shared" si="589"/>
        <v>33.908313537117905</v>
      </c>
      <c r="U179" s="14">
        <f t="shared" si="556"/>
        <v>12062249.836362256</v>
      </c>
      <c r="V179" s="14">
        <f t="shared" si="590"/>
        <v>10534.716014290179</v>
      </c>
      <c r="W179" s="42"/>
      <c r="X179" s="14">
        <f>IFERROR(VLOOKUP($A179,HouseFY22!$A$6:$AJ$528,28,0),0)</f>
        <v>10853059.75</v>
      </c>
      <c r="Y179" s="14">
        <f t="shared" si="591"/>
        <v>9478.6548034934494</v>
      </c>
      <c r="Z179" s="14">
        <f>IFERROR(VLOOKUP($A179,Compens80percent!$A$13:$M$560,12,0),0)</f>
        <v>0</v>
      </c>
      <c r="AA179" s="14">
        <f t="shared" si="591"/>
        <v>0</v>
      </c>
      <c r="AB179" s="14">
        <f t="shared" si="592"/>
        <v>10853059.75</v>
      </c>
      <c r="AC179" s="14">
        <f t="shared" si="591"/>
        <v>9478.6548034934494</v>
      </c>
      <c r="AD179" s="14">
        <f>IFERROR(VLOOKUP(A179,SpecEd22!$A$21:$Z$550,14,0),0)</f>
        <v>1364925.3576457337</v>
      </c>
      <c r="AE179" s="14">
        <f t="shared" si="593"/>
        <v>1192.074548162213</v>
      </c>
      <c r="AF179" s="14">
        <f>IFERROR(VLOOKUP($A179,ECFE!$A$16:$AB$348,8,0),0)</f>
        <v>36820.774980000002</v>
      </c>
      <c r="AG179" s="14">
        <f t="shared" si="594"/>
        <v>32.157882078602618</v>
      </c>
      <c r="AH179" s="14">
        <f>IFERROR(VLOOKUP(A179,ParaFY19!$A$21:$Z$543,7,0),0)</f>
        <v>5488</v>
      </c>
      <c r="AI179" s="14">
        <f t="shared" si="595"/>
        <v>4.7930131004366814</v>
      </c>
      <c r="AJ179" s="14">
        <f>IFERROR(VLOOKUP(A179,ConEnroll!$A$7:$S$341,13,0),0)</f>
        <v>3407.7749999999996</v>
      </c>
      <c r="AK179" s="14">
        <f t="shared" si="596"/>
        <v>2.9762227074235805</v>
      </c>
      <c r="AL179" s="14">
        <f t="shared" si="551"/>
        <v>45716.549980000003</v>
      </c>
      <c r="AM179" s="14">
        <f t="shared" si="597"/>
        <v>39.927117886462888</v>
      </c>
      <c r="AN179" s="14">
        <f t="shared" si="598"/>
        <v>12263701.657625733</v>
      </c>
      <c r="AO179" s="14">
        <f t="shared" si="599"/>
        <v>10710.656469542126</v>
      </c>
      <c r="AP179" s="62"/>
      <c r="AQ179" s="14">
        <f t="shared" si="552"/>
        <v>151.60698689956371</v>
      </c>
      <c r="AR179" s="14">
        <f t="shared" si="557"/>
        <v>18.314664003037478</v>
      </c>
      <c r="AS179" s="14">
        <f t="shared" si="558"/>
        <v>6.0188043493449825</v>
      </c>
      <c r="AT179" s="14">
        <f t="shared" si="600"/>
        <v>175.94045525194616</v>
      </c>
      <c r="AU179" s="37">
        <f t="shared" si="559"/>
        <v>1.6701015481887283E-2</v>
      </c>
      <c r="AV179" s="42"/>
      <c r="AW179" s="14" t="str">
        <f>IFERROR(VLOOKUP($A179,#REF!,27,0),"0")</f>
        <v>0</v>
      </c>
      <c r="AX179" s="14">
        <f t="shared" si="601"/>
        <v>0</v>
      </c>
      <c r="AY179" s="14" t="str">
        <f>IFERROR(VLOOKUP($A179,SpecEd22!#REF!,23,0)," ")</f>
        <v xml:space="preserve"> </v>
      </c>
      <c r="AZ179" s="14" t="e">
        <f t="shared" si="602"/>
        <v>#VALUE!</v>
      </c>
      <c r="BA179" s="14">
        <f>IFERROR(VLOOKUP($A179,ECFE!#REF!,23,0),0)</f>
        <v>0</v>
      </c>
      <c r="BB179" s="14">
        <f t="shared" si="603"/>
        <v>0</v>
      </c>
      <c r="BC179" s="14">
        <f>IFERROR(VLOOKUP($A179,#REF!,17,0),0)</f>
        <v>0</v>
      </c>
      <c r="BD179" s="14">
        <f t="shared" si="604"/>
        <v>0</v>
      </c>
      <c r="BE179" s="14">
        <f>IFERROR(VLOOKUP($A179,#REF!,9,0),0)</f>
        <v>0</v>
      </c>
      <c r="BF179" s="14">
        <f t="shared" si="605"/>
        <v>0</v>
      </c>
      <c r="BG179" s="14">
        <v>0</v>
      </c>
      <c r="BH179" s="14">
        <f t="shared" si="606"/>
        <v>0</v>
      </c>
      <c r="BI179" s="14">
        <f>IFERROR(VLOOKUP($A179,ConEnroll!$A$8:$S$601,15,0),0)</f>
        <v>-60</v>
      </c>
      <c r="BJ179" s="14">
        <f t="shared" si="607"/>
        <v>-5.2401746724890827E-2</v>
      </c>
      <c r="BK179" s="14">
        <f t="shared" si="608"/>
        <v>-60</v>
      </c>
      <c r="BL179" s="14">
        <f t="shared" si="609"/>
        <v>-5.2401746724890827E-2</v>
      </c>
      <c r="BM179" s="14" t="e">
        <f t="shared" si="610"/>
        <v>#VALUE!</v>
      </c>
      <c r="BN179" s="14" t="e">
        <f t="shared" si="611"/>
        <v>#VALUE!</v>
      </c>
      <c r="BO179" s="42"/>
      <c r="BP179" s="14">
        <f t="shared" si="560"/>
        <v>9478.6548034934494</v>
      </c>
      <c r="BQ179" s="14" t="e">
        <f t="shared" si="561"/>
        <v>#VALUE!</v>
      </c>
      <c r="BR179" s="14">
        <f t="shared" si="612"/>
        <v>39.979519633187778</v>
      </c>
      <c r="BS179" s="14" t="e">
        <f t="shared" si="562"/>
        <v>#VALUE!</v>
      </c>
      <c r="BT179" s="37" t="e">
        <f t="shared" si="563"/>
        <v>#VALUE!</v>
      </c>
      <c r="BU179" s="41"/>
      <c r="BV179" s="14" t="str">
        <f>IFERROR(VLOOKUP($A179,#REF!,27,0),"0")</f>
        <v>0</v>
      </c>
      <c r="BW179" s="14">
        <f t="shared" si="613"/>
        <v>0</v>
      </c>
      <c r="BX179" s="14" t="str">
        <f>IFERROR(VLOOKUP($A179,SpecEd22!$Z$22:$AV$606,59,0)," ")</f>
        <v xml:space="preserve"> </v>
      </c>
      <c r="BY179" s="14" t="e">
        <f t="shared" si="614"/>
        <v>#VALUE!</v>
      </c>
      <c r="BZ179" s="14">
        <f>IFERROR(VLOOKUP($A179,ECFE!#REF!,25,0),0)</f>
        <v>0</v>
      </c>
      <c r="CA179" s="14">
        <f t="shared" si="615"/>
        <v>0</v>
      </c>
      <c r="CB179" s="14">
        <f>IFERROR(VLOOKUP($A179,#REF!,17,0),0)</f>
        <v>0</v>
      </c>
      <c r="CC179" s="14">
        <f t="shared" si="616"/>
        <v>0</v>
      </c>
      <c r="CD179" s="14">
        <f>IFERROR(VLOOKUP($A179,#REF!,9,0),0)</f>
        <v>0</v>
      </c>
      <c r="CE179" s="14">
        <f t="shared" si="617"/>
        <v>0</v>
      </c>
      <c r="CF179" s="14">
        <v>0</v>
      </c>
      <c r="CG179" s="14">
        <f t="shared" si="618"/>
        <v>0</v>
      </c>
      <c r="CH179" s="14">
        <f>IFERROR(VLOOKUP($A179,ConEnroll!$A$8:$S$601,15,0),0)</f>
        <v>-60</v>
      </c>
      <c r="CI179" s="14">
        <f t="shared" si="619"/>
        <v>-5.2401746724890827E-2</v>
      </c>
      <c r="CJ179" s="14">
        <f t="shared" si="620"/>
        <v>-60</v>
      </c>
      <c r="CK179" s="14">
        <f t="shared" si="621"/>
        <v>-5.2401746724890827E-2</v>
      </c>
      <c r="CL179" s="14" t="e">
        <f t="shared" si="622"/>
        <v>#VALUE!</v>
      </c>
      <c r="CM179" s="14" t="e">
        <f t="shared" si="623"/>
        <v>#VALUE!</v>
      </c>
      <c r="CN179" s="42"/>
      <c r="CO179" s="14">
        <f t="shared" si="564"/>
        <v>-9327.0478165938857</v>
      </c>
      <c r="CP179" s="14" t="e">
        <f t="shared" si="565"/>
        <v>#VALUE!</v>
      </c>
      <c r="CQ179" s="14">
        <f t="shared" si="566"/>
        <v>-33.960715283842795</v>
      </c>
      <c r="CR179" s="14" t="e">
        <f t="shared" si="567"/>
        <v>#VALUE!</v>
      </c>
      <c r="CS179" s="37" t="e">
        <f t="shared" si="568"/>
        <v>#VALUE!</v>
      </c>
      <c r="CT179" s="239"/>
      <c r="CU179" s="239"/>
      <c r="CV179" s="468"/>
      <c r="CW179" s="14">
        <f>IFERROR(VLOOKUP($A179,BaseFY23!$A$7:$AK$527,6,0),0)</f>
        <v>1141.2272230000001</v>
      </c>
      <c r="CX179" s="14">
        <f>IFERROR(VLOOKUP($A179,BaseFY23!$A$7:$AN$528,28,0),0)</f>
        <v>10562769.75</v>
      </c>
      <c r="CY179" s="14">
        <f t="shared" si="624"/>
        <v>9255.6237155236522</v>
      </c>
      <c r="CZ179" s="14">
        <f>IFERROR(VLOOKUP($A179,SpecEd23!$A$21:$BB$605,23,0)," ")</f>
        <v>1217816.0102897133</v>
      </c>
      <c r="DA179" s="14">
        <f t="shared" si="625"/>
        <v>1067.1109010950338</v>
      </c>
      <c r="DB179" s="14">
        <f>IFERROR(VLOOKUP($A179,ECFE!$A$16:$AB$347,7,0),0)</f>
        <v>36098.798999999999</v>
      </c>
      <c r="DC179" s="14">
        <f t="shared" si="626"/>
        <v>31.631561421313901</v>
      </c>
      <c r="DD179" s="14">
        <v>0</v>
      </c>
      <c r="DE179" s="14">
        <f t="shared" si="627"/>
        <v>0</v>
      </c>
      <c r="DF179" s="14">
        <f>IFERROR(VLOOKUP($A179,ConEnroll!$A$7:$S$338,10,0),0)</f>
        <v>2726.22</v>
      </c>
      <c r="DG179" s="14">
        <f t="shared" si="628"/>
        <v>2.388849428980016</v>
      </c>
      <c r="DH179" s="14">
        <f t="shared" si="569"/>
        <v>38825.019</v>
      </c>
      <c r="DI179" s="14">
        <f t="shared" si="629"/>
        <v>34.020410850293921</v>
      </c>
      <c r="DJ179" s="14">
        <f t="shared" si="570"/>
        <v>11819410.779289713</v>
      </c>
      <c r="DK179" s="14">
        <f t="shared" si="630"/>
        <v>10356.75502746898</v>
      </c>
      <c r="DL179" s="42"/>
      <c r="DM179" s="14">
        <f>IFERROR(VLOOKUP($A179,HouseFY23!$A$7:$AJ$528,28,0),0)</f>
        <v>10906983.75</v>
      </c>
      <c r="DN179" s="14">
        <f t="shared" si="631"/>
        <v>9557.2411262047153</v>
      </c>
      <c r="DO179" s="14">
        <f>IFERROR(VLOOKUP($A179,Compens80percent!$A$13:$M$560,12,0),0)</f>
        <v>0</v>
      </c>
      <c r="DP179" s="14">
        <f t="shared" si="631"/>
        <v>0</v>
      </c>
      <c r="DQ179" s="14">
        <f t="shared" si="632"/>
        <v>10906983.75</v>
      </c>
      <c r="DR179" s="14">
        <f t="shared" si="633"/>
        <v>9525.75</v>
      </c>
      <c r="DS179" s="14">
        <f>IFERROR(VLOOKUP($A179,SpecEd23!$A$21:$Z$550,14,0),0)</f>
        <v>1253121.3718660837</v>
      </c>
      <c r="DT179" s="14">
        <f t="shared" si="634"/>
        <v>1098.0472132201176</v>
      </c>
      <c r="DU179" s="14">
        <f>IFERROR(VLOOKUP($A179,ECFE!$A$16:$AB$347,9,0),0)</f>
        <v>37557.190479600002</v>
      </c>
      <c r="DV179" s="14">
        <f t="shared" si="635"/>
        <v>32.909476502734982</v>
      </c>
      <c r="DW179" s="14">
        <f>IFERROR(VLOOKUP($A179,ParaFY19!$A$21:$Z$543,7,0),0)</f>
        <v>5488</v>
      </c>
      <c r="DX179" s="14">
        <f t="shared" si="636"/>
        <v>4.8088582969248002</v>
      </c>
      <c r="DY179" s="14">
        <f>IFERROR(VLOOKUP($A179,ConEnroll!$A$7:$S$341,13,0),0)</f>
        <v>3407.7749999999996</v>
      </c>
      <c r="DZ179" s="14">
        <f t="shared" si="637"/>
        <v>2.9860617862250201</v>
      </c>
      <c r="EA179" s="14">
        <f t="shared" si="571"/>
        <v>46452.965479600003</v>
      </c>
      <c r="EB179" s="14">
        <f t="shared" si="638"/>
        <v>40.704396585884808</v>
      </c>
      <c r="EC179" s="14">
        <f t="shared" si="572"/>
        <v>12206558.087345684</v>
      </c>
      <c r="ED179" s="14">
        <f t="shared" si="639"/>
        <v>10695.992736010718</v>
      </c>
      <c r="EE179" s="62"/>
      <c r="EF179" s="14">
        <f t="shared" si="573"/>
        <v>301.61741068106312</v>
      </c>
      <c r="EG179" s="14">
        <f t="shared" si="574"/>
        <v>30.936312125083759</v>
      </c>
      <c r="EH179" s="14">
        <f t="shared" si="575"/>
        <v>6.6839857355908876</v>
      </c>
      <c r="EI179" s="14">
        <f t="shared" si="640"/>
        <v>339.23770854173779</v>
      </c>
      <c r="EJ179" s="37">
        <f t="shared" si="576"/>
        <v>3.2755212191655156E-2</v>
      </c>
      <c r="EK179" s="42"/>
      <c r="EL179" s="14" t="str">
        <f>IFERROR(VLOOKUP($A179,#REF!,27,0),"0")</f>
        <v>0</v>
      </c>
      <c r="EM179" s="14">
        <f t="shared" si="641"/>
        <v>0</v>
      </c>
      <c r="EN179" s="14" t="str">
        <f>IFERROR(VLOOKUP($A179,SpecEd23!#REF!,23,0)," ")</f>
        <v xml:space="preserve"> </v>
      </c>
      <c r="EO179" s="14" t="e">
        <f t="shared" si="642"/>
        <v>#VALUE!</v>
      </c>
      <c r="EP179" s="14">
        <f>IFERROR(VLOOKUP($A179,ECFE!#REF!,24,0),0)</f>
        <v>0</v>
      </c>
      <c r="EQ179" s="14">
        <f t="shared" si="643"/>
        <v>0</v>
      </c>
      <c r="ER179" s="14">
        <f>IFERROR(VLOOKUP($A179,#REF!,30,0),0)</f>
        <v>0</v>
      </c>
      <c r="ES179" s="14">
        <f t="shared" si="644"/>
        <v>0</v>
      </c>
      <c r="ET179" s="14">
        <f>IFERROR(VLOOKUP($A179,#REF!,12,0),0)</f>
        <v>0</v>
      </c>
      <c r="EU179" s="14">
        <f t="shared" si="645"/>
        <v>0</v>
      </c>
      <c r="EV179" s="14">
        <v>0</v>
      </c>
      <c r="EW179" s="14">
        <f t="shared" si="646"/>
        <v>0</v>
      </c>
      <c r="EX179" s="14">
        <f>IFERROR(VLOOKUP($A179,ConEnroll!$A$8:$S$601,16,0),0)</f>
        <v>473</v>
      </c>
      <c r="EY179" s="14">
        <f t="shared" si="647"/>
        <v>0.41446610321527527</v>
      </c>
      <c r="EZ179" s="14">
        <f t="shared" si="648"/>
        <v>473</v>
      </c>
      <c r="FA179" s="14">
        <f t="shared" si="649"/>
        <v>0.41446610321527527</v>
      </c>
      <c r="FB179" s="14" t="e">
        <f t="shared" si="650"/>
        <v>#VALUE!</v>
      </c>
      <c r="FC179" s="14" t="e">
        <f t="shared" si="651"/>
        <v>#VALUE!</v>
      </c>
      <c r="FD179" s="62"/>
      <c r="FE179" s="14">
        <f t="shared" si="577"/>
        <v>9557.2411262047153</v>
      </c>
      <c r="FF179" s="14" t="e">
        <f t="shared" si="578"/>
        <v>#VALUE!</v>
      </c>
      <c r="FG179" s="14">
        <f t="shared" si="652"/>
        <v>40.289930482669533</v>
      </c>
      <c r="FH179" s="14" t="e">
        <f t="shared" si="579"/>
        <v>#VALUE!</v>
      </c>
      <c r="FI179" s="37" t="e">
        <f t="shared" si="580"/>
        <v>#VALUE!</v>
      </c>
      <c r="FJ179" s="12"/>
      <c r="FK179" s="14" t="str">
        <f>IFERROR(VLOOKUP($A179,#REF!,27,0),"0")</f>
        <v>0</v>
      </c>
      <c r="FL179" s="14">
        <f t="shared" si="653"/>
        <v>0</v>
      </c>
      <c r="FM179" s="14" t="str">
        <f>IFERROR(VLOOKUP($A179,SpecEd23!$X$22:$Y$610,59,0)," ")</f>
        <v xml:space="preserve"> </v>
      </c>
      <c r="FN179" s="14" t="e">
        <f t="shared" si="654"/>
        <v>#VALUE!</v>
      </c>
      <c r="FO179" s="14">
        <f>IFERROR(VLOOKUP($A179,ECFE!#REF!,26,0),0)</f>
        <v>0</v>
      </c>
      <c r="FP179" s="14">
        <f t="shared" si="655"/>
        <v>0</v>
      </c>
      <c r="FQ179" s="14">
        <f>IFERROR(VLOOKUP($A179,#REF!,16,0),0)</f>
        <v>0</v>
      </c>
      <c r="FR179" s="14">
        <f t="shared" si="656"/>
        <v>0</v>
      </c>
      <c r="FS179" s="14">
        <f>IFERROR(VLOOKUP($A179,#REF!,12,0),0)</f>
        <v>0</v>
      </c>
      <c r="FT179" s="14">
        <f t="shared" si="657"/>
        <v>0</v>
      </c>
      <c r="FU179" s="14">
        <v>0</v>
      </c>
      <c r="FV179" s="14">
        <f t="shared" si="658"/>
        <v>0</v>
      </c>
      <c r="FW179" s="14">
        <f>IFERROR(VLOOKUP($A179,ConEnroll!$A$8:$S$601,16,0),0)</f>
        <v>473</v>
      </c>
      <c r="FX179" s="14">
        <f t="shared" si="659"/>
        <v>0.41446610321527527</v>
      </c>
      <c r="FY179" s="14">
        <f t="shared" si="660"/>
        <v>473</v>
      </c>
      <c r="FZ179" s="14">
        <f t="shared" si="661"/>
        <v>0.41446610321527527</v>
      </c>
      <c r="GA179" s="14" t="e">
        <f t="shared" si="662"/>
        <v>#VALUE!</v>
      </c>
      <c r="GB179" s="14" t="e">
        <f t="shared" si="663"/>
        <v>#VALUE!</v>
      </c>
      <c r="GC179" s="39"/>
      <c r="GD179" s="14">
        <f t="shared" si="581"/>
        <v>-9255.6237155236522</v>
      </c>
      <c r="GE179" s="14" t="e">
        <f t="shared" si="582"/>
        <v>#VALUE!</v>
      </c>
      <c r="GF179" s="14">
        <f t="shared" si="583"/>
        <v>-33.605944747078645</v>
      </c>
      <c r="GG179" s="14" t="e">
        <f t="shared" si="584"/>
        <v>#VALUE!</v>
      </c>
      <c r="GH179" s="37" t="e">
        <f t="shared" si="585"/>
        <v>#VALUE!</v>
      </c>
    </row>
    <row r="180" spans="1:190" ht="12.5" x14ac:dyDescent="0.25">
      <c r="A180" s="67">
        <v>534</v>
      </c>
      <c r="B180" s="35">
        <v>1</v>
      </c>
      <c r="C180" s="14">
        <v>5</v>
      </c>
      <c r="D180" s="14"/>
      <c r="E180" s="14"/>
      <c r="F180" s="35" t="s">
        <v>2530</v>
      </c>
      <c r="G180" s="41"/>
      <c r="H180" s="14">
        <f>IFERROR(VLOOKUP($A180,BaseFY22!$A$7:$AK$528,6,0),0)</f>
        <v>2102</v>
      </c>
      <c r="I180" s="14">
        <f>IFERROR(VLOOKUP($A180,BaseFY22!$A$7:$AK$528,28,0),0)</f>
        <v>18775125.5</v>
      </c>
      <c r="J180" s="14">
        <f t="shared" si="586"/>
        <v>8932.0292578496665</v>
      </c>
      <c r="K180" s="14">
        <f>IFERROR(VLOOKUP($A180,SpecEd22!$A$21:$BB$605,24,0)," ")</f>
        <v>2572679.0966932536</v>
      </c>
      <c r="L180" s="14">
        <f t="shared" si="587"/>
        <v>1223.9196463811863</v>
      </c>
      <c r="M180" s="14">
        <f>IFERROR(VLOOKUP($A180,ECFE!$A$16:$AB$347,7,0),0)</f>
        <v>111468.258</v>
      </c>
      <c r="N180" s="14">
        <f t="shared" si="554"/>
        <v>53.029618458610848</v>
      </c>
      <c r="O180" s="14">
        <v>0</v>
      </c>
      <c r="P180" s="14">
        <f t="shared" si="554"/>
        <v>0</v>
      </c>
      <c r="Q180" s="14">
        <f>IFERROR(VLOOKUP($A180,ConEnroll!$A$7:$S$337,10,0),0)</f>
        <v>14941.81</v>
      </c>
      <c r="R180" s="14">
        <f t="shared" si="588"/>
        <v>7.1083777354900093</v>
      </c>
      <c r="S180" s="14">
        <f t="shared" si="555"/>
        <v>126410.068</v>
      </c>
      <c r="T180" s="14">
        <f t="shared" si="589"/>
        <v>60.137996194100857</v>
      </c>
      <c r="U180" s="14">
        <f t="shared" si="556"/>
        <v>21474214.664693255</v>
      </c>
      <c r="V180" s="14">
        <f t="shared" si="590"/>
        <v>10216.086900424954</v>
      </c>
      <c r="W180" s="42"/>
      <c r="X180" s="14">
        <f>IFERROR(VLOOKUP($A180,HouseFY22!$A$6:$AJ$528,28,0),0)</f>
        <v>19087129.5</v>
      </c>
      <c r="Y180" s="14">
        <f t="shared" si="591"/>
        <v>9080.461227402473</v>
      </c>
      <c r="Z180" s="14">
        <f>IFERROR(VLOOKUP($A180,Compens80percent!$A$13:$M$560,12,0),0)</f>
        <v>0</v>
      </c>
      <c r="AA180" s="14">
        <f t="shared" si="591"/>
        <v>0</v>
      </c>
      <c r="AB180" s="14">
        <f t="shared" si="592"/>
        <v>19087129.5</v>
      </c>
      <c r="AC180" s="14">
        <f t="shared" si="591"/>
        <v>9080.461227402473</v>
      </c>
      <c r="AD180" s="14">
        <f>IFERROR(VLOOKUP(A180,SpecEd22!$A$21:$Z$550,14,0),0)</f>
        <v>2613167.3647754723</v>
      </c>
      <c r="AE180" s="14">
        <f t="shared" si="593"/>
        <v>1243.1814294840497</v>
      </c>
      <c r="AF180" s="14">
        <f>IFERROR(VLOOKUP($A180,ECFE!$A$16:$AB$348,8,0),0)</f>
        <v>113697.62316</v>
      </c>
      <c r="AG180" s="14">
        <f t="shared" si="594"/>
        <v>54.090210827783068</v>
      </c>
      <c r="AH180" s="14">
        <f>IFERROR(VLOOKUP(A180,ParaFY19!$A$21:$Z$543,7,0),0)</f>
        <v>9212</v>
      </c>
      <c r="AI180" s="14">
        <f t="shared" si="595"/>
        <v>4.3824928639391052</v>
      </c>
      <c r="AJ180" s="14">
        <f>IFERROR(VLOOKUP(A180,ConEnroll!$A$7:$S$341,13,0),0)</f>
        <v>18677.262500000001</v>
      </c>
      <c r="AK180" s="14">
        <f t="shared" si="596"/>
        <v>8.8854721693625116</v>
      </c>
      <c r="AL180" s="14">
        <f t="shared" si="551"/>
        <v>141586.88566</v>
      </c>
      <c r="AM180" s="14">
        <f t="shared" si="597"/>
        <v>67.358175861084675</v>
      </c>
      <c r="AN180" s="14">
        <f t="shared" si="598"/>
        <v>21841883.750435472</v>
      </c>
      <c r="AO180" s="14">
        <f t="shared" si="599"/>
        <v>10391.000832747608</v>
      </c>
      <c r="AP180" s="62"/>
      <c r="AQ180" s="14">
        <f t="shared" si="552"/>
        <v>148.43196955280655</v>
      </c>
      <c r="AR180" s="14">
        <f t="shared" si="557"/>
        <v>19.261783102863319</v>
      </c>
      <c r="AS180" s="14">
        <f t="shared" si="558"/>
        <v>7.2201796669838174</v>
      </c>
      <c r="AT180" s="14">
        <f t="shared" si="600"/>
        <v>174.91393232265369</v>
      </c>
      <c r="AU180" s="37">
        <f t="shared" si="559"/>
        <v>1.7121421736866576E-2</v>
      </c>
      <c r="AV180" s="42"/>
      <c r="AW180" s="14" t="str">
        <f>IFERROR(VLOOKUP($A180,#REF!,27,0),"0")</f>
        <v>0</v>
      </c>
      <c r="AX180" s="14">
        <f t="shared" si="601"/>
        <v>0</v>
      </c>
      <c r="AY180" s="14" t="str">
        <f>IFERROR(VLOOKUP($A180,SpecEd22!#REF!,23,0)," ")</f>
        <v xml:space="preserve"> </v>
      </c>
      <c r="AZ180" s="14" t="e">
        <f t="shared" si="602"/>
        <v>#VALUE!</v>
      </c>
      <c r="BA180" s="14">
        <f>IFERROR(VLOOKUP($A180,ECFE!#REF!,23,0),0)</f>
        <v>0</v>
      </c>
      <c r="BB180" s="14">
        <f t="shared" si="603"/>
        <v>0</v>
      </c>
      <c r="BC180" s="14">
        <f>IFERROR(VLOOKUP($A180,#REF!,17,0),0)</f>
        <v>0</v>
      </c>
      <c r="BD180" s="14">
        <f t="shared" si="604"/>
        <v>0</v>
      </c>
      <c r="BE180" s="14">
        <f>IFERROR(VLOOKUP($A180,#REF!,9,0),0)</f>
        <v>0</v>
      </c>
      <c r="BF180" s="14">
        <f t="shared" si="605"/>
        <v>0</v>
      </c>
      <c r="BG180" s="14">
        <v>0</v>
      </c>
      <c r="BH180" s="14">
        <f t="shared" si="606"/>
        <v>0</v>
      </c>
      <c r="BI180" s="14">
        <f>IFERROR(VLOOKUP($A180,ConEnroll!$A$8:$S$601,15,0),0)</f>
        <v>-57</v>
      </c>
      <c r="BJ180" s="14">
        <f t="shared" si="607"/>
        <v>-2.7117031398667935E-2</v>
      </c>
      <c r="BK180" s="14">
        <f t="shared" si="608"/>
        <v>-57</v>
      </c>
      <c r="BL180" s="14">
        <f t="shared" si="609"/>
        <v>-2.7117031398667935E-2</v>
      </c>
      <c r="BM180" s="14" t="e">
        <f t="shared" si="610"/>
        <v>#VALUE!</v>
      </c>
      <c r="BN180" s="14" t="e">
        <f t="shared" si="611"/>
        <v>#VALUE!</v>
      </c>
      <c r="BO180" s="42"/>
      <c r="BP180" s="14">
        <f t="shared" si="560"/>
        <v>9080.461227402473</v>
      </c>
      <c r="BQ180" s="14" t="e">
        <f t="shared" si="561"/>
        <v>#VALUE!</v>
      </c>
      <c r="BR180" s="14">
        <f t="shared" si="612"/>
        <v>67.385292892483349</v>
      </c>
      <c r="BS180" s="14" t="e">
        <f t="shared" si="562"/>
        <v>#VALUE!</v>
      </c>
      <c r="BT180" s="37" t="e">
        <f t="shared" si="563"/>
        <v>#VALUE!</v>
      </c>
      <c r="BU180" s="41"/>
      <c r="BV180" s="14" t="str">
        <f>IFERROR(VLOOKUP($A180,#REF!,27,0),"0")</f>
        <v>0</v>
      </c>
      <c r="BW180" s="14">
        <f t="shared" si="613"/>
        <v>0</v>
      </c>
      <c r="BX180" s="14" t="str">
        <f>IFERROR(VLOOKUP($A180,SpecEd22!$Z$22:$AV$606,59,0)," ")</f>
        <v xml:space="preserve"> </v>
      </c>
      <c r="BY180" s="14" t="e">
        <f t="shared" si="614"/>
        <v>#VALUE!</v>
      </c>
      <c r="BZ180" s="14">
        <f>IFERROR(VLOOKUP($A180,ECFE!#REF!,25,0),0)</f>
        <v>0</v>
      </c>
      <c r="CA180" s="14">
        <f t="shared" si="615"/>
        <v>0</v>
      </c>
      <c r="CB180" s="14">
        <f>IFERROR(VLOOKUP($A180,#REF!,17,0),0)</f>
        <v>0</v>
      </c>
      <c r="CC180" s="14">
        <f t="shared" si="616"/>
        <v>0</v>
      </c>
      <c r="CD180" s="14">
        <f>IFERROR(VLOOKUP($A180,#REF!,9,0),0)</f>
        <v>0</v>
      </c>
      <c r="CE180" s="14">
        <f t="shared" si="617"/>
        <v>0</v>
      </c>
      <c r="CF180" s="14">
        <v>0</v>
      </c>
      <c r="CG180" s="14">
        <f t="shared" si="618"/>
        <v>0</v>
      </c>
      <c r="CH180" s="14">
        <f>IFERROR(VLOOKUP($A180,ConEnroll!$A$8:$S$601,15,0),0)</f>
        <v>-57</v>
      </c>
      <c r="CI180" s="14">
        <f t="shared" si="619"/>
        <v>-2.7117031398667935E-2</v>
      </c>
      <c r="CJ180" s="14">
        <f t="shared" si="620"/>
        <v>-57</v>
      </c>
      <c r="CK180" s="14">
        <f t="shared" si="621"/>
        <v>-2.7117031398667935E-2</v>
      </c>
      <c r="CL180" s="14" t="e">
        <f t="shared" si="622"/>
        <v>#VALUE!</v>
      </c>
      <c r="CM180" s="14" t="e">
        <f t="shared" si="623"/>
        <v>#VALUE!</v>
      </c>
      <c r="CN180" s="42"/>
      <c r="CO180" s="14">
        <f t="shared" si="564"/>
        <v>-8932.0292578496665</v>
      </c>
      <c r="CP180" s="14" t="e">
        <f t="shared" si="565"/>
        <v>#VALUE!</v>
      </c>
      <c r="CQ180" s="14">
        <f t="shared" si="566"/>
        <v>-60.165113225499525</v>
      </c>
      <c r="CR180" s="14" t="e">
        <f t="shared" si="567"/>
        <v>#VALUE!</v>
      </c>
      <c r="CS180" s="37" t="e">
        <f t="shared" si="568"/>
        <v>#VALUE!</v>
      </c>
      <c r="CT180" s="239"/>
      <c r="CU180" s="239"/>
      <c r="CV180" s="468"/>
      <c r="CW180" s="14">
        <f>IFERROR(VLOOKUP($A180,BaseFY23!$A$7:$AK$527,6,0),0)</f>
        <v>2106.5235069999999</v>
      </c>
      <c r="CX180" s="14">
        <f>IFERROR(VLOOKUP($A180,BaseFY23!$A$7:$AN$528,28,0),0)</f>
        <v>18895471.25</v>
      </c>
      <c r="CY180" s="14">
        <f t="shared" si="624"/>
        <v>8969.9788239771115</v>
      </c>
      <c r="CZ180" s="14">
        <f>IFERROR(VLOOKUP($A180,SpecEd23!$A$21:$BB$605,23,0)," ")</f>
        <v>2676816.5835499098</v>
      </c>
      <c r="DA180" s="14">
        <f t="shared" si="625"/>
        <v>1270.7271362768181</v>
      </c>
      <c r="DB180" s="14">
        <f>IFERROR(VLOOKUP($A180,ECFE!$A$16:$AB$347,7,0),0)</f>
        <v>111468.258</v>
      </c>
      <c r="DC180" s="14">
        <f t="shared" si="626"/>
        <v>52.915743702640775</v>
      </c>
      <c r="DD180" s="14">
        <v>0</v>
      </c>
      <c r="DE180" s="14">
        <f t="shared" si="627"/>
        <v>0</v>
      </c>
      <c r="DF180" s="14">
        <f>IFERROR(VLOOKUP($A180,ConEnroll!$A$7:$S$338,10,0),0)</f>
        <v>14941.81</v>
      </c>
      <c r="DG180" s="14">
        <f t="shared" si="628"/>
        <v>7.0931133454472297</v>
      </c>
      <c r="DH180" s="14">
        <f t="shared" si="569"/>
        <v>126410.068</v>
      </c>
      <c r="DI180" s="14">
        <f t="shared" si="629"/>
        <v>60.008857048088004</v>
      </c>
      <c r="DJ180" s="14">
        <f t="shared" si="570"/>
        <v>21698697.901549909</v>
      </c>
      <c r="DK180" s="14">
        <f t="shared" si="630"/>
        <v>10300.714817302018</v>
      </c>
      <c r="DL180" s="42"/>
      <c r="DM180" s="14">
        <f>IFERROR(VLOOKUP($A180,HouseFY23!$A$7:$AJ$528,28,0),0)</f>
        <v>19528336.25</v>
      </c>
      <c r="DN180" s="14">
        <f t="shared" si="631"/>
        <v>9270.4098411943341</v>
      </c>
      <c r="DO180" s="14">
        <f>IFERROR(VLOOKUP($A180,Compens80percent!$A$13:$M$560,12,0),0)</f>
        <v>0</v>
      </c>
      <c r="DP180" s="14">
        <f t="shared" si="631"/>
        <v>0</v>
      </c>
      <c r="DQ180" s="14">
        <f t="shared" si="632"/>
        <v>19528336.25</v>
      </c>
      <c r="DR180" s="14">
        <f t="shared" si="633"/>
        <v>9290.3597764034257</v>
      </c>
      <c r="DS180" s="14">
        <f>IFERROR(VLOOKUP($A180,SpecEd23!$A$21:$Z$550,14,0),0)</f>
        <v>2760900.7790735401</v>
      </c>
      <c r="DT180" s="14">
        <f t="shared" si="634"/>
        <v>1310.643232747718</v>
      </c>
      <c r="DU180" s="14">
        <f>IFERROR(VLOOKUP($A180,ECFE!$A$16:$AB$347,9,0),0)</f>
        <v>115971.5756232</v>
      </c>
      <c r="DV180" s="14">
        <f t="shared" si="635"/>
        <v>55.053539748227458</v>
      </c>
      <c r="DW180" s="14">
        <f>IFERROR(VLOOKUP($A180,ParaFY19!$A$21:$Z$543,7,0),0)</f>
        <v>9212</v>
      </c>
      <c r="DX180" s="14">
        <f t="shared" si="636"/>
        <v>4.3730819852654985</v>
      </c>
      <c r="DY180" s="14">
        <f>IFERROR(VLOOKUP($A180,ConEnroll!$A$7:$S$341,13,0),0)</f>
        <v>18677.262500000001</v>
      </c>
      <c r="DZ180" s="14">
        <f t="shared" si="637"/>
        <v>8.8663916818090378</v>
      </c>
      <c r="EA180" s="14">
        <f t="shared" si="571"/>
        <v>143860.8381232</v>
      </c>
      <c r="EB180" s="14">
        <f t="shared" si="638"/>
        <v>68.293013415301999</v>
      </c>
      <c r="EC180" s="14">
        <f t="shared" si="572"/>
        <v>22433097.867196739</v>
      </c>
      <c r="ED180" s="14">
        <f t="shared" si="639"/>
        <v>10649.346087357353</v>
      </c>
      <c r="EE180" s="62"/>
      <c r="EF180" s="14">
        <f t="shared" si="573"/>
        <v>300.43101721722269</v>
      </c>
      <c r="EG180" s="14">
        <f t="shared" si="574"/>
        <v>39.916096470899902</v>
      </c>
      <c r="EH180" s="14">
        <f t="shared" si="575"/>
        <v>8.2841563672139955</v>
      </c>
      <c r="EI180" s="14">
        <f t="shared" si="640"/>
        <v>348.63127005533659</v>
      </c>
      <c r="EJ180" s="37">
        <f t="shared" si="576"/>
        <v>3.3845347263642696E-2</v>
      </c>
      <c r="EK180" s="42"/>
      <c r="EL180" s="14" t="str">
        <f>IFERROR(VLOOKUP($A180,#REF!,27,0),"0")</f>
        <v>0</v>
      </c>
      <c r="EM180" s="14">
        <f t="shared" si="641"/>
        <v>0</v>
      </c>
      <c r="EN180" s="14" t="str">
        <f>IFERROR(VLOOKUP($A180,SpecEd23!#REF!,23,0)," ")</f>
        <v xml:space="preserve"> </v>
      </c>
      <c r="EO180" s="14" t="e">
        <f t="shared" si="642"/>
        <v>#VALUE!</v>
      </c>
      <c r="EP180" s="14">
        <f>IFERROR(VLOOKUP($A180,ECFE!#REF!,24,0),0)</f>
        <v>0</v>
      </c>
      <c r="EQ180" s="14">
        <f t="shared" si="643"/>
        <v>0</v>
      </c>
      <c r="ER180" s="14">
        <f>IFERROR(VLOOKUP($A180,#REF!,30,0),0)</f>
        <v>0</v>
      </c>
      <c r="ES180" s="14">
        <f t="shared" si="644"/>
        <v>0</v>
      </c>
      <c r="ET180" s="14">
        <f>IFERROR(VLOOKUP($A180,#REF!,12,0),0)</f>
        <v>0</v>
      </c>
      <c r="EU180" s="14">
        <f t="shared" si="645"/>
        <v>0</v>
      </c>
      <c r="EV180" s="14">
        <v>0</v>
      </c>
      <c r="EW180" s="14">
        <f t="shared" si="646"/>
        <v>0</v>
      </c>
      <c r="EX180" s="14">
        <f>IFERROR(VLOOKUP($A180,ConEnroll!$A$8:$S$601,16,0),0)</f>
        <v>477</v>
      </c>
      <c r="EY180" s="14">
        <f t="shared" si="647"/>
        <v>0.22643943844676975</v>
      </c>
      <c r="EZ180" s="14">
        <f t="shared" si="648"/>
        <v>477</v>
      </c>
      <c r="FA180" s="14">
        <f t="shared" si="649"/>
        <v>0.22643943844676975</v>
      </c>
      <c r="FB180" s="14" t="e">
        <f t="shared" si="650"/>
        <v>#VALUE!</v>
      </c>
      <c r="FC180" s="14" t="e">
        <f t="shared" si="651"/>
        <v>#VALUE!</v>
      </c>
      <c r="FD180" s="62"/>
      <c r="FE180" s="14">
        <f t="shared" si="577"/>
        <v>9270.4098411943341</v>
      </c>
      <c r="FF180" s="14" t="e">
        <f t="shared" si="578"/>
        <v>#VALUE!</v>
      </c>
      <c r="FG180" s="14">
        <f t="shared" si="652"/>
        <v>68.066573976855224</v>
      </c>
      <c r="FH180" s="14" t="e">
        <f t="shared" si="579"/>
        <v>#VALUE!</v>
      </c>
      <c r="FI180" s="37" t="e">
        <f t="shared" si="580"/>
        <v>#VALUE!</v>
      </c>
      <c r="FJ180" s="12"/>
      <c r="FK180" s="14" t="str">
        <f>IFERROR(VLOOKUP($A180,#REF!,27,0),"0")</f>
        <v>0</v>
      </c>
      <c r="FL180" s="14">
        <f t="shared" si="653"/>
        <v>0</v>
      </c>
      <c r="FM180" s="14" t="str">
        <f>IFERROR(VLOOKUP($A180,SpecEd23!$X$22:$Y$610,59,0)," ")</f>
        <v xml:space="preserve"> </v>
      </c>
      <c r="FN180" s="14" t="e">
        <f t="shared" si="654"/>
        <v>#VALUE!</v>
      </c>
      <c r="FO180" s="14">
        <f>IFERROR(VLOOKUP($A180,ECFE!#REF!,26,0),0)</f>
        <v>0</v>
      </c>
      <c r="FP180" s="14">
        <f t="shared" si="655"/>
        <v>0</v>
      </c>
      <c r="FQ180" s="14">
        <f>IFERROR(VLOOKUP($A180,#REF!,16,0),0)</f>
        <v>0</v>
      </c>
      <c r="FR180" s="14">
        <f t="shared" si="656"/>
        <v>0</v>
      </c>
      <c r="FS180" s="14">
        <f>IFERROR(VLOOKUP($A180,#REF!,12,0),0)</f>
        <v>0</v>
      </c>
      <c r="FT180" s="14">
        <f t="shared" si="657"/>
        <v>0</v>
      </c>
      <c r="FU180" s="14">
        <v>0</v>
      </c>
      <c r="FV180" s="14">
        <f t="shared" si="658"/>
        <v>0</v>
      </c>
      <c r="FW180" s="14">
        <f>IFERROR(VLOOKUP($A180,ConEnroll!$A$8:$S$601,16,0),0)</f>
        <v>477</v>
      </c>
      <c r="FX180" s="14">
        <f t="shared" si="659"/>
        <v>0.22643943844676975</v>
      </c>
      <c r="FY180" s="14">
        <f t="shared" si="660"/>
        <v>477</v>
      </c>
      <c r="FZ180" s="14">
        <f t="shared" si="661"/>
        <v>0.22643943844676975</v>
      </c>
      <c r="GA180" s="14" t="e">
        <f t="shared" si="662"/>
        <v>#VALUE!</v>
      </c>
      <c r="GB180" s="14" t="e">
        <f t="shared" si="663"/>
        <v>#VALUE!</v>
      </c>
      <c r="GC180" s="39"/>
      <c r="GD180" s="14">
        <f t="shared" si="581"/>
        <v>-8969.9788239771115</v>
      </c>
      <c r="GE180" s="14" t="e">
        <f t="shared" si="582"/>
        <v>#VALUE!</v>
      </c>
      <c r="GF180" s="14">
        <f t="shared" si="583"/>
        <v>-59.782417609641236</v>
      </c>
      <c r="GG180" s="14" t="e">
        <f t="shared" si="584"/>
        <v>#VALUE!</v>
      </c>
      <c r="GH180" s="37" t="e">
        <f t="shared" si="585"/>
        <v>#VALUE!</v>
      </c>
    </row>
    <row r="181" spans="1:190" ht="12.5" x14ac:dyDescent="0.25">
      <c r="A181" s="67">
        <v>535</v>
      </c>
      <c r="B181" s="35">
        <v>1</v>
      </c>
      <c r="C181" s="14">
        <v>4</v>
      </c>
      <c r="D181" s="14"/>
      <c r="E181" s="14"/>
      <c r="F181" s="35" t="s">
        <v>2531</v>
      </c>
      <c r="G181" s="41"/>
      <c r="H181" s="14">
        <f>IFERROR(VLOOKUP($A181,BaseFY22!$A$7:$AK$528,6,0),0)</f>
        <v>17856</v>
      </c>
      <c r="I181" s="14">
        <f>IFERROR(VLOOKUP($A181,BaseFY22!$A$7:$AK$528,28,0),0)</f>
        <v>176735463.75</v>
      </c>
      <c r="J181" s="14">
        <f t="shared" si="586"/>
        <v>9897.8194304435492</v>
      </c>
      <c r="K181" s="14">
        <f>IFERROR(VLOOKUP($A181,SpecEd22!$A$21:$BB$605,24,0)," ")</f>
        <v>37517713.389304064</v>
      </c>
      <c r="L181" s="14">
        <f t="shared" si="587"/>
        <v>2101.1264218920287</v>
      </c>
      <c r="M181" s="14">
        <f>IFERROR(VLOOKUP($A181,ECFE!$A$16:$AB$347,7,0),0)</f>
        <v>1196999.925</v>
      </c>
      <c r="N181" s="14">
        <f t="shared" si="554"/>
        <v>67.036286122311836</v>
      </c>
      <c r="O181" s="14">
        <v>0</v>
      </c>
      <c r="P181" s="14">
        <f t="shared" si="554"/>
        <v>0</v>
      </c>
      <c r="Q181" s="14">
        <f>IFERROR(VLOOKUP($A181,ConEnroll!$A$7:$S$337,10,0),0)</f>
        <v>21390.37</v>
      </c>
      <c r="R181" s="14">
        <f t="shared" si="588"/>
        <v>1.1979373879928314</v>
      </c>
      <c r="S181" s="14">
        <f t="shared" si="555"/>
        <v>1218390.2950000002</v>
      </c>
      <c r="T181" s="14">
        <f t="shared" si="589"/>
        <v>68.234223510304673</v>
      </c>
      <c r="U181" s="14">
        <f t="shared" si="556"/>
        <v>215471567.43430406</v>
      </c>
      <c r="V181" s="14">
        <f t="shared" si="590"/>
        <v>12067.180075845881</v>
      </c>
      <c r="W181" s="42"/>
      <c r="X181" s="14">
        <f>IFERROR(VLOOKUP($A181,HouseFY22!$A$6:$AJ$528,28,0),0)</f>
        <v>180115691.46239799</v>
      </c>
      <c r="Y181" s="14">
        <f t="shared" si="591"/>
        <v>10087.12429784935</v>
      </c>
      <c r="Z181" s="14">
        <f>IFERROR(VLOOKUP($A181,Compens80percent!$A$13:$M$560,12,0),0)</f>
        <v>3895.0400000009686</v>
      </c>
      <c r="AA181" s="14">
        <f t="shared" si="591"/>
        <v>0.21813620071690012</v>
      </c>
      <c r="AB181" s="14">
        <f t="shared" si="592"/>
        <v>180119586.50239798</v>
      </c>
      <c r="AC181" s="14">
        <f t="shared" si="591"/>
        <v>10087.342434050066</v>
      </c>
      <c r="AD181" s="14">
        <f>IFERROR(VLOOKUP(A181,SpecEd22!$A$21:$Z$550,14,0),0)</f>
        <v>37965957.556206845</v>
      </c>
      <c r="AE181" s="14">
        <f t="shared" si="593"/>
        <v>2126.2297018485015</v>
      </c>
      <c r="AF181" s="14">
        <f>IFERROR(VLOOKUP($A181,ECFE!$A$16:$AB$348,8,0),0)</f>
        <v>1220939.9235</v>
      </c>
      <c r="AG181" s="14">
        <f t="shared" si="594"/>
        <v>68.377011844758073</v>
      </c>
      <c r="AH181" s="14">
        <f>IFERROR(VLOOKUP(A181,ParaFY19!$A$21:$Z$543,7,0),0)</f>
        <v>117796</v>
      </c>
      <c r="AI181" s="14">
        <f t="shared" si="595"/>
        <v>6.5969982078853047</v>
      </c>
      <c r="AJ181" s="14">
        <f>IFERROR(VLOOKUP(A181,ConEnroll!$A$7:$S$341,13,0),0)</f>
        <v>26737.962499999998</v>
      </c>
      <c r="AK181" s="14">
        <f t="shared" si="596"/>
        <v>1.4974217349910393</v>
      </c>
      <c r="AL181" s="14">
        <f t="shared" si="551"/>
        <v>1365473.8859999999</v>
      </c>
      <c r="AM181" s="14">
        <f t="shared" si="597"/>
        <v>76.471431787634401</v>
      </c>
      <c r="AN181" s="14">
        <f t="shared" si="598"/>
        <v>219451017.94460484</v>
      </c>
      <c r="AO181" s="14">
        <f t="shared" si="599"/>
        <v>12290.043567686203</v>
      </c>
      <c r="AP181" s="62"/>
      <c r="AQ181" s="14">
        <f t="shared" si="552"/>
        <v>189.5230036065168</v>
      </c>
      <c r="AR181" s="14">
        <f t="shared" si="557"/>
        <v>25.103279956472761</v>
      </c>
      <c r="AS181" s="14">
        <f t="shared" si="558"/>
        <v>8.2372082773297279</v>
      </c>
      <c r="AT181" s="14">
        <f t="shared" si="600"/>
        <v>222.86349184031928</v>
      </c>
      <c r="AU181" s="37">
        <f t="shared" si="559"/>
        <v>1.8468564357170005E-2</v>
      </c>
      <c r="AV181" s="42"/>
      <c r="AW181" s="14" t="str">
        <f>IFERROR(VLOOKUP($A181,#REF!,27,0),"0")</f>
        <v>0</v>
      </c>
      <c r="AX181" s="14">
        <f t="shared" si="601"/>
        <v>0</v>
      </c>
      <c r="AY181" s="14" t="str">
        <f>IFERROR(VLOOKUP($A181,SpecEd22!#REF!,23,0)," ")</f>
        <v xml:space="preserve"> </v>
      </c>
      <c r="AZ181" s="14" t="e">
        <f t="shared" si="602"/>
        <v>#VALUE!</v>
      </c>
      <c r="BA181" s="14">
        <f>IFERROR(VLOOKUP($A181,ECFE!#REF!,23,0),0)</f>
        <v>0</v>
      </c>
      <c r="BB181" s="14">
        <f t="shared" si="603"/>
        <v>0</v>
      </c>
      <c r="BC181" s="14">
        <f>IFERROR(VLOOKUP($A181,#REF!,17,0),0)</f>
        <v>0</v>
      </c>
      <c r="BD181" s="14">
        <f t="shared" si="604"/>
        <v>0</v>
      </c>
      <c r="BE181" s="14">
        <f>IFERROR(VLOOKUP($A181,#REF!,9,0),0)</f>
        <v>0</v>
      </c>
      <c r="BF181" s="14">
        <f t="shared" si="605"/>
        <v>0</v>
      </c>
      <c r="BG181" s="14">
        <v>0</v>
      </c>
      <c r="BH181" s="14">
        <f t="shared" si="606"/>
        <v>0</v>
      </c>
      <c r="BI181" s="14">
        <f>IFERROR(VLOOKUP($A181,ConEnroll!$A$8:$S$601,15,0),0)</f>
        <v>-55</v>
      </c>
      <c r="BJ181" s="14">
        <f t="shared" si="607"/>
        <v>-3.0801971326164875E-3</v>
      </c>
      <c r="BK181" s="14">
        <f t="shared" si="608"/>
        <v>-55</v>
      </c>
      <c r="BL181" s="14">
        <f t="shared" si="609"/>
        <v>-3.0801971326164875E-3</v>
      </c>
      <c r="BM181" s="14" t="e">
        <f t="shared" si="610"/>
        <v>#VALUE!</v>
      </c>
      <c r="BN181" s="14" t="e">
        <f t="shared" si="611"/>
        <v>#VALUE!</v>
      </c>
      <c r="BO181" s="42"/>
      <c r="BP181" s="14">
        <f t="shared" si="560"/>
        <v>10087.12429784935</v>
      </c>
      <c r="BQ181" s="14" t="e">
        <f t="shared" si="561"/>
        <v>#VALUE!</v>
      </c>
      <c r="BR181" s="14">
        <f t="shared" si="612"/>
        <v>76.47451198476702</v>
      </c>
      <c r="BS181" s="14" t="e">
        <f t="shared" si="562"/>
        <v>#VALUE!</v>
      </c>
      <c r="BT181" s="37" t="e">
        <f t="shared" si="563"/>
        <v>#VALUE!</v>
      </c>
      <c r="BU181" s="41"/>
      <c r="BV181" s="14" t="str">
        <f>IFERROR(VLOOKUP($A181,#REF!,27,0),"0")</f>
        <v>0</v>
      </c>
      <c r="BW181" s="14">
        <f t="shared" si="613"/>
        <v>0</v>
      </c>
      <c r="BX181" s="14" t="str">
        <f>IFERROR(VLOOKUP($A181,SpecEd22!$Z$22:$AV$606,59,0)," ")</f>
        <v xml:space="preserve"> </v>
      </c>
      <c r="BY181" s="14" t="e">
        <f t="shared" si="614"/>
        <v>#VALUE!</v>
      </c>
      <c r="BZ181" s="14">
        <f>IFERROR(VLOOKUP($A181,ECFE!#REF!,25,0),0)</f>
        <v>0</v>
      </c>
      <c r="CA181" s="14">
        <f t="shared" si="615"/>
        <v>0</v>
      </c>
      <c r="CB181" s="14">
        <f>IFERROR(VLOOKUP($A181,#REF!,17,0),0)</f>
        <v>0</v>
      </c>
      <c r="CC181" s="14">
        <f t="shared" si="616"/>
        <v>0</v>
      </c>
      <c r="CD181" s="14">
        <f>IFERROR(VLOOKUP($A181,#REF!,9,0),0)</f>
        <v>0</v>
      </c>
      <c r="CE181" s="14">
        <f t="shared" si="617"/>
        <v>0</v>
      </c>
      <c r="CF181" s="14">
        <v>0</v>
      </c>
      <c r="CG181" s="14">
        <f t="shared" si="618"/>
        <v>0</v>
      </c>
      <c r="CH181" s="14">
        <f>IFERROR(VLOOKUP($A181,ConEnroll!$A$8:$S$601,15,0),0)</f>
        <v>-55</v>
      </c>
      <c r="CI181" s="14">
        <f t="shared" si="619"/>
        <v>-3.0801971326164875E-3</v>
      </c>
      <c r="CJ181" s="14">
        <f t="shared" si="620"/>
        <v>-55</v>
      </c>
      <c r="CK181" s="14">
        <f t="shared" si="621"/>
        <v>-3.0801971326164875E-3</v>
      </c>
      <c r="CL181" s="14" t="e">
        <f t="shared" si="622"/>
        <v>#VALUE!</v>
      </c>
      <c r="CM181" s="14" t="e">
        <f t="shared" si="623"/>
        <v>#VALUE!</v>
      </c>
      <c r="CN181" s="42"/>
      <c r="CO181" s="14">
        <f t="shared" si="564"/>
        <v>-9897.8194304435492</v>
      </c>
      <c r="CP181" s="14" t="e">
        <f t="shared" si="565"/>
        <v>#VALUE!</v>
      </c>
      <c r="CQ181" s="14">
        <f t="shared" si="566"/>
        <v>-68.237303707437292</v>
      </c>
      <c r="CR181" s="14" t="e">
        <f t="shared" si="567"/>
        <v>#VALUE!</v>
      </c>
      <c r="CS181" s="37" t="e">
        <f t="shared" si="568"/>
        <v>#VALUE!</v>
      </c>
      <c r="CT181" s="239"/>
      <c r="CU181" s="239"/>
      <c r="CV181" s="468"/>
      <c r="CW181" s="14">
        <f>IFERROR(VLOOKUP($A181,BaseFY23!$A$7:$AK$527,6,0),0)</f>
        <v>18736.558252999999</v>
      </c>
      <c r="CX181" s="14">
        <f>IFERROR(VLOOKUP($A181,BaseFY23!$A$7:$AN$528,28,0),0)</f>
        <v>185999289.75</v>
      </c>
      <c r="CY181" s="14">
        <f t="shared" si="624"/>
        <v>9927.078775004944</v>
      </c>
      <c r="CZ181" s="14">
        <f>IFERROR(VLOOKUP($A181,SpecEd23!$A$21:$BB$605,23,0)," ")</f>
        <v>40817910.89305073</v>
      </c>
      <c r="DA181" s="14">
        <f t="shared" si="625"/>
        <v>2178.5170116029813</v>
      </c>
      <c r="DB181" s="14">
        <f>IFERROR(VLOOKUP($A181,ECFE!$A$16:$AB$347,7,0),0)</f>
        <v>1196999.925</v>
      </c>
      <c r="DC181" s="14">
        <f t="shared" si="626"/>
        <v>63.885795290516747</v>
      </c>
      <c r="DD181" s="14">
        <v>0</v>
      </c>
      <c r="DE181" s="14">
        <f t="shared" si="627"/>
        <v>0</v>
      </c>
      <c r="DF181" s="14">
        <f>IFERROR(VLOOKUP($A181,ConEnroll!$A$7:$S$338,10,0),0)</f>
        <v>21390.37</v>
      </c>
      <c r="DG181" s="14">
        <f t="shared" si="628"/>
        <v>1.1416381659409132</v>
      </c>
      <c r="DH181" s="14">
        <f t="shared" si="569"/>
        <v>1218390.2950000002</v>
      </c>
      <c r="DI181" s="14">
        <f t="shared" si="629"/>
        <v>65.027433456457672</v>
      </c>
      <c r="DJ181" s="14">
        <f t="shared" si="570"/>
        <v>228035590.93805072</v>
      </c>
      <c r="DK181" s="14">
        <f t="shared" si="630"/>
        <v>12170.623220064381</v>
      </c>
      <c r="DL181" s="42"/>
      <c r="DM181" s="14">
        <f>IFERROR(VLOOKUP($A181,HouseFY23!$A$7:$AJ$528,28,0),0)</f>
        <v>192459525.94999999</v>
      </c>
      <c r="DN181" s="14">
        <f t="shared" si="631"/>
        <v>10271.871885498735</v>
      </c>
      <c r="DO181" s="14">
        <f>IFERROR(VLOOKUP($A181,Compens80percent!$A$13:$M$560,12,0),0)</f>
        <v>3895.0400000009686</v>
      </c>
      <c r="DP181" s="14">
        <f t="shared" si="631"/>
        <v>0.20788449764392108</v>
      </c>
      <c r="DQ181" s="14">
        <f t="shared" si="632"/>
        <v>192463420.98999998</v>
      </c>
      <c r="DR181" s="14">
        <f t="shared" si="633"/>
        <v>10778.641408490143</v>
      </c>
      <c r="DS181" s="14">
        <f>IFERROR(VLOOKUP($A181,SpecEd23!$A$21:$Z$550,14,0),0)</f>
        <v>41956079.567201711</v>
      </c>
      <c r="DT181" s="14">
        <f t="shared" si="634"/>
        <v>2239.262889195988</v>
      </c>
      <c r="DU181" s="14">
        <f>IFERROR(VLOOKUP($A181,ECFE!$A$16:$AB$347,9,0),0)</f>
        <v>1245358.7219700001</v>
      </c>
      <c r="DV181" s="14">
        <f t="shared" si="635"/>
        <v>66.466781420253625</v>
      </c>
      <c r="DW181" s="14">
        <f>IFERROR(VLOOKUP($A181,ParaFY19!$A$21:$Z$543,7,0),0)</f>
        <v>117796</v>
      </c>
      <c r="DX181" s="14">
        <f t="shared" si="636"/>
        <v>6.2869604123339524</v>
      </c>
      <c r="DY181" s="14">
        <f>IFERROR(VLOOKUP($A181,ConEnroll!$A$7:$S$341,13,0),0)</f>
        <v>26737.962499999998</v>
      </c>
      <c r="DZ181" s="14">
        <f t="shared" si="637"/>
        <v>1.4270477074261414</v>
      </c>
      <c r="EA181" s="14">
        <f t="shared" si="571"/>
        <v>1389892.68447</v>
      </c>
      <c r="EB181" s="14">
        <f t="shared" si="638"/>
        <v>74.18078954001372</v>
      </c>
      <c r="EC181" s="14">
        <f t="shared" si="572"/>
        <v>235805498.20167169</v>
      </c>
      <c r="ED181" s="14">
        <f t="shared" si="639"/>
        <v>12585.315564234736</v>
      </c>
      <c r="EE181" s="62"/>
      <c r="EF181" s="14">
        <f t="shared" si="573"/>
        <v>344.79311049379066</v>
      </c>
      <c r="EG181" s="14">
        <f t="shared" si="574"/>
        <v>60.745877593006753</v>
      </c>
      <c r="EH181" s="14">
        <f t="shared" si="575"/>
        <v>9.1533560835560479</v>
      </c>
      <c r="EI181" s="14">
        <f t="shared" si="640"/>
        <v>414.69234417035346</v>
      </c>
      <c r="EJ181" s="37">
        <f t="shared" si="576"/>
        <v>3.4073221779365857E-2</v>
      </c>
      <c r="EK181" s="42"/>
      <c r="EL181" s="14" t="str">
        <f>IFERROR(VLOOKUP($A181,#REF!,27,0),"0")</f>
        <v>0</v>
      </c>
      <c r="EM181" s="14">
        <f t="shared" si="641"/>
        <v>0</v>
      </c>
      <c r="EN181" s="14" t="str">
        <f>IFERROR(VLOOKUP($A181,SpecEd23!#REF!,23,0)," ")</f>
        <v xml:space="preserve"> </v>
      </c>
      <c r="EO181" s="14" t="e">
        <f t="shared" si="642"/>
        <v>#VALUE!</v>
      </c>
      <c r="EP181" s="14">
        <f>IFERROR(VLOOKUP($A181,ECFE!#REF!,24,0),0)</f>
        <v>0</v>
      </c>
      <c r="EQ181" s="14">
        <f t="shared" si="643"/>
        <v>0</v>
      </c>
      <c r="ER181" s="14">
        <f>IFERROR(VLOOKUP($A181,#REF!,30,0),0)</f>
        <v>0</v>
      </c>
      <c r="ES181" s="14">
        <f t="shared" si="644"/>
        <v>0</v>
      </c>
      <c r="ET181" s="14">
        <f>IFERROR(VLOOKUP($A181,#REF!,12,0),0)</f>
        <v>0</v>
      </c>
      <c r="EU181" s="14">
        <f t="shared" si="645"/>
        <v>0</v>
      </c>
      <c r="EV181" s="14">
        <v>0</v>
      </c>
      <c r="EW181" s="14">
        <f t="shared" si="646"/>
        <v>0</v>
      </c>
      <c r="EX181" s="14">
        <f>IFERROR(VLOOKUP($A181,ConEnroll!$A$8:$S$601,16,0),0)</f>
        <v>480</v>
      </c>
      <c r="EY181" s="14">
        <f t="shared" si="647"/>
        <v>2.5618365631433132E-2</v>
      </c>
      <c r="EZ181" s="14">
        <f t="shared" si="648"/>
        <v>480</v>
      </c>
      <c r="FA181" s="14">
        <f t="shared" si="649"/>
        <v>2.5618365631433132E-2</v>
      </c>
      <c r="FB181" s="14" t="e">
        <f t="shared" si="650"/>
        <v>#VALUE!</v>
      </c>
      <c r="FC181" s="14" t="e">
        <f t="shared" si="651"/>
        <v>#VALUE!</v>
      </c>
      <c r="FD181" s="62"/>
      <c r="FE181" s="14">
        <f t="shared" si="577"/>
        <v>10271.871885498735</v>
      </c>
      <c r="FF181" s="14" t="e">
        <f t="shared" si="578"/>
        <v>#VALUE!</v>
      </c>
      <c r="FG181" s="14">
        <f t="shared" si="652"/>
        <v>74.155171174382289</v>
      </c>
      <c r="FH181" s="14" t="e">
        <f t="shared" si="579"/>
        <v>#VALUE!</v>
      </c>
      <c r="FI181" s="37" t="e">
        <f t="shared" si="580"/>
        <v>#VALUE!</v>
      </c>
      <c r="FJ181" s="12"/>
      <c r="FK181" s="14" t="str">
        <f>IFERROR(VLOOKUP($A181,#REF!,27,0),"0")</f>
        <v>0</v>
      </c>
      <c r="FL181" s="14">
        <f t="shared" si="653"/>
        <v>0</v>
      </c>
      <c r="FM181" s="14" t="str">
        <f>IFERROR(VLOOKUP($A181,SpecEd23!$X$22:$Y$610,59,0)," ")</f>
        <v xml:space="preserve"> </v>
      </c>
      <c r="FN181" s="14" t="e">
        <f t="shared" si="654"/>
        <v>#VALUE!</v>
      </c>
      <c r="FO181" s="14">
        <f>IFERROR(VLOOKUP($A181,ECFE!#REF!,26,0),0)</f>
        <v>0</v>
      </c>
      <c r="FP181" s="14">
        <f t="shared" si="655"/>
        <v>0</v>
      </c>
      <c r="FQ181" s="14">
        <f>IFERROR(VLOOKUP($A181,#REF!,16,0),0)</f>
        <v>0</v>
      </c>
      <c r="FR181" s="14">
        <f t="shared" si="656"/>
        <v>0</v>
      </c>
      <c r="FS181" s="14">
        <f>IFERROR(VLOOKUP($A181,#REF!,12,0),0)</f>
        <v>0</v>
      </c>
      <c r="FT181" s="14">
        <f t="shared" si="657"/>
        <v>0</v>
      </c>
      <c r="FU181" s="14">
        <v>0</v>
      </c>
      <c r="FV181" s="14">
        <f t="shared" si="658"/>
        <v>0</v>
      </c>
      <c r="FW181" s="14">
        <f>IFERROR(VLOOKUP($A181,ConEnroll!$A$8:$S$601,16,0),0)</f>
        <v>480</v>
      </c>
      <c r="FX181" s="14">
        <f t="shared" si="659"/>
        <v>2.5618365631433132E-2</v>
      </c>
      <c r="FY181" s="14">
        <f t="shared" si="660"/>
        <v>480</v>
      </c>
      <c r="FZ181" s="14">
        <f t="shared" si="661"/>
        <v>2.5618365631433132E-2</v>
      </c>
      <c r="GA181" s="14" t="e">
        <f t="shared" si="662"/>
        <v>#VALUE!</v>
      </c>
      <c r="GB181" s="14" t="e">
        <f t="shared" si="663"/>
        <v>#VALUE!</v>
      </c>
      <c r="GC181" s="39"/>
      <c r="GD181" s="14">
        <f t="shared" si="581"/>
        <v>-9927.078775004944</v>
      </c>
      <c r="GE181" s="14" t="e">
        <f t="shared" si="582"/>
        <v>#VALUE!</v>
      </c>
      <c r="GF181" s="14">
        <f t="shared" si="583"/>
        <v>-65.001815090826241</v>
      </c>
      <c r="GG181" s="14" t="e">
        <f t="shared" si="584"/>
        <v>#VALUE!</v>
      </c>
      <c r="GH181" s="37" t="e">
        <f t="shared" si="585"/>
        <v>#VALUE!</v>
      </c>
    </row>
    <row r="182" spans="1:190" ht="12.5" x14ac:dyDescent="0.25">
      <c r="A182" s="67">
        <v>542</v>
      </c>
      <c r="B182" s="35">
        <v>1</v>
      </c>
      <c r="C182" s="14">
        <v>6</v>
      </c>
      <c r="D182" s="14"/>
      <c r="E182" s="14"/>
      <c r="F182" s="35" t="s">
        <v>2532</v>
      </c>
      <c r="G182" s="41"/>
      <c r="H182" s="14">
        <f>IFERROR(VLOOKUP($A182,BaseFY22!$A$7:$AK$528,6,0),0)</f>
        <v>404</v>
      </c>
      <c r="I182" s="14">
        <f>IFERROR(VLOOKUP($A182,BaseFY22!$A$7:$AK$528,28,0),0)</f>
        <v>4018651.7951199999</v>
      </c>
      <c r="J182" s="14">
        <f t="shared" si="586"/>
        <v>9947.1579087128703</v>
      </c>
      <c r="K182" s="14">
        <f>IFERROR(VLOOKUP($A182,SpecEd22!$A$21:$BB$605,24,0)," ")</f>
        <v>245485.7287047921</v>
      </c>
      <c r="L182" s="14">
        <f t="shared" si="587"/>
        <v>607.63794233859426</v>
      </c>
      <c r="M182" s="14">
        <f>IFERROR(VLOOKUP($A182,ECFE!$A$16:$AB$347,7,0),0)</f>
        <v>23109.273000000001</v>
      </c>
      <c r="N182" s="14">
        <f t="shared" si="554"/>
        <v>57.201170792079211</v>
      </c>
      <c r="O182" s="14">
        <v>0</v>
      </c>
      <c r="P182" s="14">
        <f t="shared" si="554"/>
        <v>0</v>
      </c>
      <c r="Q182" s="14">
        <f>IFERROR(VLOOKUP($A182,ConEnroll!$A$7:$S$337,10,0),0)</f>
        <v>9856.35</v>
      </c>
      <c r="R182" s="14">
        <f t="shared" si="588"/>
        <v>24.39690594059406</v>
      </c>
      <c r="S182" s="14">
        <f t="shared" si="555"/>
        <v>32965.623</v>
      </c>
      <c r="T182" s="14">
        <f t="shared" si="589"/>
        <v>81.598076732673263</v>
      </c>
      <c r="U182" s="14">
        <f t="shared" si="556"/>
        <v>4297103.146824792</v>
      </c>
      <c r="V182" s="14">
        <f t="shared" si="590"/>
        <v>10636.393927784138</v>
      </c>
      <c r="W182" s="42"/>
      <c r="X182" s="14">
        <f>IFERROR(VLOOKUP($A182,HouseFY22!$A$6:$AJ$528,28,0),0)</f>
        <v>4083470.7951199999</v>
      </c>
      <c r="Y182" s="14">
        <f t="shared" si="591"/>
        <v>10107.600978019802</v>
      </c>
      <c r="Z182" s="14">
        <f>IFERROR(VLOOKUP($A182,Compens80percent!$A$13:$M$560,12,0),0)</f>
        <v>0</v>
      </c>
      <c r="AA182" s="14">
        <f t="shared" si="591"/>
        <v>0</v>
      </c>
      <c r="AB182" s="14">
        <f t="shared" si="592"/>
        <v>4083470.7951199999</v>
      </c>
      <c r="AC182" s="14">
        <f t="shared" si="591"/>
        <v>10107.600978019802</v>
      </c>
      <c r="AD182" s="14">
        <f>IFERROR(VLOOKUP(A182,SpecEd22!$A$21:$Z$550,14,0),0)</f>
        <v>254229.1152042913</v>
      </c>
      <c r="AE182" s="14">
        <f t="shared" si="593"/>
        <v>629.27998812943395</v>
      </c>
      <c r="AF182" s="14">
        <f>IFERROR(VLOOKUP($A182,ECFE!$A$16:$AB$348,8,0),0)</f>
        <v>23571.458460000002</v>
      </c>
      <c r="AG182" s="14">
        <f t="shared" si="594"/>
        <v>58.345194207920798</v>
      </c>
      <c r="AH182" s="14">
        <f>IFERROR(VLOOKUP(A182,ParaFY19!$A$21:$Z$543,7,0),0)</f>
        <v>2940</v>
      </c>
      <c r="AI182" s="14">
        <f t="shared" si="595"/>
        <v>7.2772277227722775</v>
      </c>
      <c r="AJ182" s="14">
        <f>IFERROR(VLOOKUP(A182,ConEnroll!$A$7:$S$341,13,0),0)</f>
        <v>12320.4375</v>
      </c>
      <c r="AK182" s="14">
        <f t="shared" si="596"/>
        <v>30.496132425742573</v>
      </c>
      <c r="AL182" s="14">
        <f t="shared" si="551"/>
        <v>38831.895960000002</v>
      </c>
      <c r="AM182" s="14">
        <f t="shared" si="597"/>
        <v>96.118554356435652</v>
      </c>
      <c r="AN182" s="14">
        <f t="shared" si="598"/>
        <v>4376531.8062842917</v>
      </c>
      <c r="AO182" s="14">
        <f t="shared" si="599"/>
        <v>10832.999520505673</v>
      </c>
      <c r="AP182" s="62"/>
      <c r="AQ182" s="14">
        <f t="shared" si="552"/>
        <v>160.44306930693165</v>
      </c>
      <c r="AR182" s="14">
        <f t="shared" si="557"/>
        <v>21.642045790839688</v>
      </c>
      <c r="AS182" s="14">
        <f t="shared" si="558"/>
        <v>14.520477623762389</v>
      </c>
      <c r="AT182" s="14">
        <f t="shared" si="600"/>
        <v>196.60559272153372</v>
      </c>
      <c r="AU182" s="37">
        <f t="shared" si="559"/>
        <v>1.8484233853727928E-2</v>
      </c>
      <c r="AV182" s="42"/>
      <c r="AW182" s="14" t="str">
        <f>IFERROR(VLOOKUP($A182,#REF!,27,0),"0")</f>
        <v>0</v>
      </c>
      <c r="AX182" s="14">
        <f t="shared" si="601"/>
        <v>0</v>
      </c>
      <c r="AY182" s="14" t="str">
        <f>IFERROR(VLOOKUP($A182,SpecEd22!#REF!,23,0)," ")</f>
        <v xml:space="preserve"> </v>
      </c>
      <c r="AZ182" s="14" t="e">
        <f t="shared" si="602"/>
        <v>#VALUE!</v>
      </c>
      <c r="BA182" s="14">
        <f>IFERROR(VLOOKUP($A182,ECFE!#REF!,23,0),0)</f>
        <v>0</v>
      </c>
      <c r="BB182" s="14">
        <f t="shared" si="603"/>
        <v>0</v>
      </c>
      <c r="BC182" s="14">
        <f>IFERROR(VLOOKUP($A182,#REF!,17,0),0)</f>
        <v>0</v>
      </c>
      <c r="BD182" s="14">
        <f t="shared" si="604"/>
        <v>0</v>
      </c>
      <c r="BE182" s="14">
        <f>IFERROR(VLOOKUP($A182,#REF!,9,0),0)</f>
        <v>0</v>
      </c>
      <c r="BF182" s="14">
        <f t="shared" si="605"/>
        <v>0</v>
      </c>
      <c r="BG182" s="14">
        <v>0</v>
      </c>
      <c r="BH182" s="14">
        <f t="shared" si="606"/>
        <v>0</v>
      </c>
      <c r="BI182" s="14">
        <f>IFERROR(VLOOKUP($A182,ConEnroll!$A$8:$S$601,15,0),0)</f>
        <v>-60</v>
      </c>
      <c r="BJ182" s="14">
        <f t="shared" si="607"/>
        <v>-0.14851485148514851</v>
      </c>
      <c r="BK182" s="14">
        <f t="shared" si="608"/>
        <v>-60</v>
      </c>
      <c r="BL182" s="14">
        <f t="shared" si="609"/>
        <v>-0.14851485148514851</v>
      </c>
      <c r="BM182" s="14" t="e">
        <f t="shared" si="610"/>
        <v>#VALUE!</v>
      </c>
      <c r="BN182" s="14" t="e">
        <f t="shared" si="611"/>
        <v>#VALUE!</v>
      </c>
      <c r="BO182" s="42"/>
      <c r="BP182" s="14">
        <f t="shared" si="560"/>
        <v>10107.600978019802</v>
      </c>
      <c r="BQ182" s="14" t="e">
        <f t="shared" si="561"/>
        <v>#VALUE!</v>
      </c>
      <c r="BR182" s="14">
        <f t="shared" si="612"/>
        <v>96.267069207920798</v>
      </c>
      <c r="BS182" s="14" t="e">
        <f t="shared" si="562"/>
        <v>#VALUE!</v>
      </c>
      <c r="BT182" s="37" t="e">
        <f t="shared" si="563"/>
        <v>#VALUE!</v>
      </c>
      <c r="BU182" s="41"/>
      <c r="BV182" s="14" t="str">
        <f>IFERROR(VLOOKUP($A182,#REF!,27,0),"0")</f>
        <v>0</v>
      </c>
      <c r="BW182" s="14">
        <f t="shared" si="613"/>
        <v>0</v>
      </c>
      <c r="BX182" s="14" t="str">
        <f>IFERROR(VLOOKUP($A182,SpecEd22!$Z$22:$AV$606,59,0)," ")</f>
        <v xml:space="preserve"> </v>
      </c>
      <c r="BY182" s="14" t="e">
        <f t="shared" si="614"/>
        <v>#VALUE!</v>
      </c>
      <c r="BZ182" s="14">
        <f>IFERROR(VLOOKUP($A182,ECFE!#REF!,25,0),0)</f>
        <v>0</v>
      </c>
      <c r="CA182" s="14">
        <f t="shared" si="615"/>
        <v>0</v>
      </c>
      <c r="CB182" s="14">
        <f>IFERROR(VLOOKUP($A182,#REF!,17,0),0)</f>
        <v>0</v>
      </c>
      <c r="CC182" s="14">
        <f t="shared" si="616"/>
        <v>0</v>
      </c>
      <c r="CD182" s="14">
        <f>IFERROR(VLOOKUP($A182,#REF!,9,0),0)</f>
        <v>0</v>
      </c>
      <c r="CE182" s="14">
        <f t="shared" si="617"/>
        <v>0</v>
      </c>
      <c r="CF182" s="14">
        <v>0</v>
      </c>
      <c r="CG182" s="14">
        <f t="shared" si="618"/>
        <v>0</v>
      </c>
      <c r="CH182" s="14">
        <f>IFERROR(VLOOKUP($A182,ConEnroll!$A$8:$S$601,15,0),0)</f>
        <v>-60</v>
      </c>
      <c r="CI182" s="14">
        <f t="shared" si="619"/>
        <v>-0.14851485148514851</v>
      </c>
      <c r="CJ182" s="14">
        <f t="shared" si="620"/>
        <v>-60</v>
      </c>
      <c r="CK182" s="14">
        <f t="shared" si="621"/>
        <v>-0.14851485148514851</v>
      </c>
      <c r="CL182" s="14" t="e">
        <f t="shared" si="622"/>
        <v>#VALUE!</v>
      </c>
      <c r="CM182" s="14" t="e">
        <f t="shared" si="623"/>
        <v>#VALUE!</v>
      </c>
      <c r="CN182" s="42"/>
      <c r="CO182" s="14">
        <f t="shared" si="564"/>
        <v>-9947.1579087128703</v>
      </c>
      <c r="CP182" s="14" t="e">
        <f t="shared" si="565"/>
        <v>#VALUE!</v>
      </c>
      <c r="CQ182" s="14">
        <f t="shared" si="566"/>
        <v>-81.746591584158409</v>
      </c>
      <c r="CR182" s="14" t="e">
        <f t="shared" si="567"/>
        <v>#VALUE!</v>
      </c>
      <c r="CS182" s="37" t="e">
        <f t="shared" si="568"/>
        <v>#VALUE!</v>
      </c>
      <c r="CT182" s="239"/>
      <c r="CU182" s="239"/>
      <c r="CV182" s="468"/>
      <c r="CW182" s="14">
        <f>IFERROR(VLOOKUP($A182,BaseFY23!$A$7:$AK$527,6,0),0)</f>
        <v>400.94702999999998</v>
      </c>
      <c r="CX182" s="14">
        <f>IFERROR(VLOOKUP($A182,BaseFY23!$A$7:$AN$528,28,0),0)</f>
        <v>3983331.2441230002</v>
      </c>
      <c r="CY182" s="14">
        <f t="shared" si="624"/>
        <v>9934.8067103103385</v>
      </c>
      <c r="CZ182" s="14">
        <f>IFERROR(VLOOKUP($A182,SpecEd23!$A$21:$BB$605,23,0)," ")</f>
        <v>271827.27191927185</v>
      </c>
      <c r="DA182" s="14">
        <f t="shared" si="625"/>
        <v>677.96305142669814</v>
      </c>
      <c r="DB182" s="14">
        <f>IFERROR(VLOOKUP($A182,ECFE!$A$16:$AB$347,7,0),0)</f>
        <v>23109.273000000001</v>
      </c>
      <c r="DC182" s="14">
        <f t="shared" si="626"/>
        <v>57.636723234986931</v>
      </c>
      <c r="DD182" s="14">
        <v>0</v>
      </c>
      <c r="DE182" s="14">
        <f t="shared" si="627"/>
        <v>0</v>
      </c>
      <c r="DF182" s="14">
        <f>IFERROR(VLOOKUP($A182,ConEnroll!$A$7:$S$338,10,0),0)</f>
        <v>9856.35</v>
      </c>
      <c r="DG182" s="14">
        <f t="shared" si="628"/>
        <v>24.582673676370668</v>
      </c>
      <c r="DH182" s="14">
        <f t="shared" si="569"/>
        <v>32965.623</v>
      </c>
      <c r="DI182" s="14">
        <f t="shared" si="629"/>
        <v>82.219396911357592</v>
      </c>
      <c r="DJ182" s="14">
        <f t="shared" si="570"/>
        <v>4288124.1390422722</v>
      </c>
      <c r="DK182" s="14">
        <f t="shared" si="630"/>
        <v>10694.989158648394</v>
      </c>
      <c r="DL182" s="42"/>
      <c r="DM182" s="14">
        <f>IFERROR(VLOOKUP($A182,HouseFY23!$A$7:$AJ$528,28,0),0)</f>
        <v>4119987.1441589999</v>
      </c>
      <c r="DN182" s="14">
        <f t="shared" si="631"/>
        <v>10275.63951317709</v>
      </c>
      <c r="DO182" s="14">
        <f>IFERROR(VLOOKUP($A182,Compens80percent!$A$13:$M$560,12,0),0)</f>
        <v>0</v>
      </c>
      <c r="DP182" s="14">
        <f t="shared" si="631"/>
        <v>0</v>
      </c>
      <c r="DQ182" s="14">
        <f t="shared" si="632"/>
        <v>4119987.1441589999</v>
      </c>
      <c r="DR182" s="14">
        <f t="shared" si="633"/>
        <v>10197.987980591584</v>
      </c>
      <c r="DS182" s="14">
        <f>IFERROR(VLOOKUP($A182,SpecEd23!$A$21:$Z$550,14,0),0)</f>
        <v>289205.08515529701</v>
      </c>
      <c r="DT182" s="14">
        <f t="shared" si="634"/>
        <v>721.30496927560989</v>
      </c>
      <c r="DU182" s="14">
        <f>IFERROR(VLOOKUP($A182,ECFE!$A$16:$AB$347,9,0),0)</f>
        <v>24042.887629200002</v>
      </c>
      <c r="DV182" s="14">
        <f t="shared" si="635"/>
        <v>59.965246853680405</v>
      </c>
      <c r="DW182" s="14">
        <f>IFERROR(VLOOKUP($A182,ParaFY19!$A$21:$Z$543,7,0),0)</f>
        <v>2940</v>
      </c>
      <c r="DX182" s="14">
        <f t="shared" si="636"/>
        <v>7.3326394262104904</v>
      </c>
      <c r="DY182" s="14">
        <f>IFERROR(VLOOKUP($A182,ConEnroll!$A$7:$S$341,13,0),0)</f>
        <v>12320.4375</v>
      </c>
      <c r="DZ182" s="14">
        <f t="shared" si="637"/>
        <v>30.728342095463336</v>
      </c>
      <c r="EA182" s="14">
        <f t="shared" si="571"/>
        <v>39303.325129200006</v>
      </c>
      <c r="EB182" s="14">
        <f t="shared" si="638"/>
        <v>98.026228375354236</v>
      </c>
      <c r="EC182" s="14">
        <f t="shared" si="572"/>
        <v>4448495.5544434972</v>
      </c>
      <c r="ED182" s="14">
        <f t="shared" si="639"/>
        <v>11094.970710828055</v>
      </c>
      <c r="EE182" s="62"/>
      <c r="EF182" s="14">
        <f t="shared" si="573"/>
        <v>340.83280286675108</v>
      </c>
      <c r="EG182" s="14">
        <f t="shared" si="574"/>
        <v>43.341917848911748</v>
      </c>
      <c r="EH182" s="14">
        <f t="shared" si="575"/>
        <v>15.806831463996645</v>
      </c>
      <c r="EI182" s="14">
        <f t="shared" si="640"/>
        <v>399.9815521796595</v>
      </c>
      <c r="EJ182" s="37">
        <f t="shared" si="576"/>
        <v>3.7398967520805619E-2</v>
      </c>
      <c r="EK182" s="42"/>
      <c r="EL182" s="14" t="str">
        <f>IFERROR(VLOOKUP($A182,#REF!,27,0),"0")</f>
        <v>0</v>
      </c>
      <c r="EM182" s="14">
        <f t="shared" si="641"/>
        <v>0</v>
      </c>
      <c r="EN182" s="14" t="str">
        <f>IFERROR(VLOOKUP($A182,SpecEd23!#REF!,23,0)," ")</f>
        <v xml:space="preserve"> </v>
      </c>
      <c r="EO182" s="14" t="e">
        <f t="shared" si="642"/>
        <v>#VALUE!</v>
      </c>
      <c r="EP182" s="14">
        <f>IFERROR(VLOOKUP($A182,ECFE!#REF!,24,0),0)</f>
        <v>0</v>
      </c>
      <c r="EQ182" s="14">
        <f t="shared" si="643"/>
        <v>0</v>
      </c>
      <c r="ER182" s="14">
        <f>IFERROR(VLOOKUP($A182,#REF!,30,0),0)</f>
        <v>0</v>
      </c>
      <c r="ES182" s="14">
        <f t="shared" si="644"/>
        <v>0</v>
      </c>
      <c r="ET182" s="14">
        <f>IFERROR(VLOOKUP($A182,#REF!,12,0),0)</f>
        <v>0</v>
      </c>
      <c r="EU182" s="14">
        <f t="shared" si="645"/>
        <v>0</v>
      </c>
      <c r="EV182" s="14">
        <v>0</v>
      </c>
      <c r="EW182" s="14">
        <f t="shared" si="646"/>
        <v>0</v>
      </c>
      <c r="EX182" s="14">
        <f>IFERROR(VLOOKUP($A182,ConEnroll!$A$8:$S$601,16,0),0)</f>
        <v>482</v>
      </c>
      <c r="EY182" s="14">
        <f t="shared" si="647"/>
        <v>1.2021538106916518</v>
      </c>
      <c r="EZ182" s="14">
        <f t="shared" si="648"/>
        <v>482</v>
      </c>
      <c r="FA182" s="14">
        <f t="shared" si="649"/>
        <v>1.2021538106916518</v>
      </c>
      <c r="FB182" s="14" t="e">
        <f t="shared" si="650"/>
        <v>#VALUE!</v>
      </c>
      <c r="FC182" s="14" t="e">
        <f t="shared" si="651"/>
        <v>#VALUE!</v>
      </c>
      <c r="FD182" s="62"/>
      <c r="FE182" s="14">
        <f t="shared" si="577"/>
        <v>10275.63951317709</v>
      </c>
      <c r="FF182" s="14" t="e">
        <f t="shared" si="578"/>
        <v>#VALUE!</v>
      </c>
      <c r="FG182" s="14">
        <f t="shared" si="652"/>
        <v>96.824074564662581</v>
      </c>
      <c r="FH182" s="14" t="e">
        <f t="shared" si="579"/>
        <v>#VALUE!</v>
      </c>
      <c r="FI182" s="37" t="e">
        <f t="shared" si="580"/>
        <v>#VALUE!</v>
      </c>
      <c r="FJ182" s="12"/>
      <c r="FK182" s="14" t="str">
        <f>IFERROR(VLOOKUP($A182,#REF!,27,0),"0")</f>
        <v>0</v>
      </c>
      <c r="FL182" s="14">
        <f t="shared" si="653"/>
        <v>0</v>
      </c>
      <c r="FM182" s="14" t="str">
        <f>IFERROR(VLOOKUP($A182,SpecEd23!$X$22:$Y$610,59,0)," ")</f>
        <v xml:space="preserve"> </v>
      </c>
      <c r="FN182" s="14" t="e">
        <f t="shared" si="654"/>
        <v>#VALUE!</v>
      </c>
      <c r="FO182" s="14">
        <f>IFERROR(VLOOKUP($A182,ECFE!#REF!,26,0),0)</f>
        <v>0</v>
      </c>
      <c r="FP182" s="14">
        <f t="shared" si="655"/>
        <v>0</v>
      </c>
      <c r="FQ182" s="14">
        <f>IFERROR(VLOOKUP($A182,#REF!,16,0),0)</f>
        <v>0</v>
      </c>
      <c r="FR182" s="14">
        <f t="shared" si="656"/>
        <v>0</v>
      </c>
      <c r="FS182" s="14">
        <f>IFERROR(VLOOKUP($A182,#REF!,12,0),0)</f>
        <v>0</v>
      </c>
      <c r="FT182" s="14">
        <f t="shared" si="657"/>
        <v>0</v>
      </c>
      <c r="FU182" s="14">
        <v>0</v>
      </c>
      <c r="FV182" s="14">
        <f t="shared" si="658"/>
        <v>0</v>
      </c>
      <c r="FW182" s="14">
        <f>IFERROR(VLOOKUP($A182,ConEnroll!$A$8:$S$601,16,0),0)</f>
        <v>482</v>
      </c>
      <c r="FX182" s="14">
        <f t="shared" si="659"/>
        <v>1.2021538106916518</v>
      </c>
      <c r="FY182" s="14">
        <f t="shared" si="660"/>
        <v>482</v>
      </c>
      <c r="FZ182" s="14">
        <f t="shared" si="661"/>
        <v>1.2021538106916518</v>
      </c>
      <c r="GA182" s="14" t="e">
        <f t="shared" si="662"/>
        <v>#VALUE!</v>
      </c>
      <c r="GB182" s="14" t="e">
        <f t="shared" si="663"/>
        <v>#VALUE!</v>
      </c>
      <c r="GC182" s="39"/>
      <c r="GD182" s="14">
        <f t="shared" si="581"/>
        <v>-9934.8067103103385</v>
      </c>
      <c r="GE182" s="14" t="e">
        <f t="shared" si="582"/>
        <v>#VALUE!</v>
      </c>
      <c r="GF182" s="14">
        <f t="shared" si="583"/>
        <v>-81.017243100665937</v>
      </c>
      <c r="GG182" s="14" t="e">
        <f t="shared" si="584"/>
        <v>#VALUE!</v>
      </c>
      <c r="GH182" s="37" t="e">
        <f t="shared" si="585"/>
        <v>#VALUE!</v>
      </c>
    </row>
    <row r="183" spans="1:190" ht="12.5" x14ac:dyDescent="0.25">
      <c r="A183" s="67">
        <v>544</v>
      </c>
      <c r="B183" s="35">
        <v>1</v>
      </c>
      <c r="C183" s="14">
        <v>4</v>
      </c>
      <c r="D183" s="14"/>
      <c r="E183" s="14"/>
      <c r="F183" s="35" t="s">
        <v>2533</v>
      </c>
      <c r="G183" s="41"/>
      <c r="H183" s="14">
        <f>IFERROR(VLOOKUP($A183,BaseFY22!$A$7:$AK$528,6,0),0)</f>
        <v>2990</v>
      </c>
      <c r="I183" s="14">
        <f>IFERROR(VLOOKUP($A183,BaseFY22!$A$7:$AK$528,28,0),0)</f>
        <v>27190556</v>
      </c>
      <c r="J183" s="14">
        <f t="shared" si="586"/>
        <v>9093.8314381270902</v>
      </c>
      <c r="K183" s="14">
        <f>IFERROR(VLOOKUP($A183,SpecEd22!$A$21:$BB$605,24,0)," ")</f>
        <v>1926505.8504632534</v>
      </c>
      <c r="L183" s="14">
        <f t="shared" si="587"/>
        <v>644.31633794757636</v>
      </c>
      <c r="M183" s="14">
        <f>IFERROR(VLOOKUP($A183,ECFE!$A$16:$AB$347,7,0),0)</f>
        <v>168863.83799999999</v>
      </c>
      <c r="N183" s="14">
        <f t="shared" si="554"/>
        <v>56.476199999999999</v>
      </c>
      <c r="O183" s="14">
        <v>0</v>
      </c>
      <c r="P183" s="14">
        <f t="shared" si="554"/>
        <v>0</v>
      </c>
      <c r="Q183" s="14">
        <f>IFERROR(VLOOKUP($A183,ConEnroll!$A$7:$S$337,10,0),0)</f>
        <v>20603.96</v>
      </c>
      <c r="R183" s="14">
        <f t="shared" si="588"/>
        <v>6.8909565217391302</v>
      </c>
      <c r="S183" s="14">
        <f t="shared" si="555"/>
        <v>189467.79799999998</v>
      </c>
      <c r="T183" s="14">
        <f t="shared" si="589"/>
        <v>63.367156521739126</v>
      </c>
      <c r="U183" s="14">
        <f t="shared" si="556"/>
        <v>29306529.648463253</v>
      </c>
      <c r="V183" s="14">
        <f t="shared" si="590"/>
        <v>9801.5149325964048</v>
      </c>
      <c r="W183" s="42"/>
      <c r="X183" s="14">
        <f>IFERROR(VLOOKUP($A183,HouseFY22!$A$6:$AJ$528,28,0),0)</f>
        <v>27656701</v>
      </c>
      <c r="Y183" s="14">
        <f t="shared" si="591"/>
        <v>9249.7327759197324</v>
      </c>
      <c r="Z183" s="14">
        <f>IFERROR(VLOOKUP($A183,Compens80percent!$A$13:$M$560,12,0),0)</f>
        <v>0</v>
      </c>
      <c r="AA183" s="14">
        <f t="shared" si="591"/>
        <v>0</v>
      </c>
      <c r="AB183" s="14">
        <f t="shared" si="592"/>
        <v>27656701</v>
      </c>
      <c r="AC183" s="14">
        <f t="shared" si="591"/>
        <v>9249.7327759197324</v>
      </c>
      <c r="AD183" s="14">
        <f>IFERROR(VLOOKUP(A183,SpecEd22!$A$21:$Z$550,14,0),0)</f>
        <v>2001803.1780591421</v>
      </c>
      <c r="AE183" s="14">
        <f t="shared" si="593"/>
        <v>669.49939065523142</v>
      </c>
      <c r="AF183" s="14">
        <f>IFERROR(VLOOKUP($A183,ECFE!$A$16:$AB$348,8,0),0)</f>
        <v>172241.11476000003</v>
      </c>
      <c r="AG183" s="14">
        <f t="shared" si="594"/>
        <v>57.605724000000009</v>
      </c>
      <c r="AH183" s="14">
        <f>IFERROR(VLOOKUP(A183,ParaFY19!$A$21:$Z$543,7,0),0)</f>
        <v>12936</v>
      </c>
      <c r="AI183" s="14">
        <f t="shared" si="595"/>
        <v>4.3264214046822742</v>
      </c>
      <c r="AJ183" s="14">
        <f>IFERROR(VLOOKUP(A183,ConEnroll!$A$7:$S$341,13,0),0)</f>
        <v>25754.949999999997</v>
      </c>
      <c r="AK183" s="14">
        <f t="shared" si="596"/>
        <v>8.6136956521739112</v>
      </c>
      <c r="AL183" s="14">
        <f t="shared" si="551"/>
        <v>210932.06476000004</v>
      </c>
      <c r="AM183" s="14">
        <f t="shared" si="597"/>
        <v>70.545841056856204</v>
      </c>
      <c r="AN183" s="14">
        <f t="shared" si="598"/>
        <v>29869436.242819142</v>
      </c>
      <c r="AO183" s="14">
        <f t="shared" si="599"/>
        <v>9989.7780076318195</v>
      </c>
      <c r="AP183" s="62"/>
      <c r="AQ183" s="14">
        <f t="shared" si="552"/>
        <v>155.90133779264215</v>
      </c>
      <c r="AR183" s="14">
        <f t="shared" si="557"/>
        <v>25.183052707655065</v>
      </c>
      <c r="AS183" s="14">
        <f t="shared" si="558"/>
        <v>7.1786845351170783</v>
      </c>
      <c r="AT183" s="14">
        <f t="shared" si="600"/>
        <v>188.26307503541429</v>
      </c>
      <c r="AU183" s="37">
        <f t="shared" si="559"/>
        <v>1.9207548662637575E-2</v>
      </c>
      <c r="AV183" s="42"/>
      <c r="AW183" s="14" t="str">
        <f>IFERROR(VLOOKUP($A183,#REF!,27,0),"0")</f>
        <v>0</v>
      </c>
      <c r="AX183" s="14">
        <f t="shared" si="601"/>
        <v>0</v>
      </c>
      <c r="AY183" s="14" t="str">
        <f>IFERROR(VLOOKUP($A183,SpecEd22!#REF!,23,0)," ")</f>
        <v xml:space="preserve"> </v>
      </c>
      <c r="AZ183" s="14" t="e">
        <f t="shared" si="602"/>
        <v>#VALUE!</v>
      </c>
      <c r="BA183" s="14">
        <f>IFERROR(VLOOKUP($A183,ECFE!#REF!,23,0),0)</f>
        <v>0</v>
      </c>
      <c r="BB183" s="14">
        <f t="shared" si="603"/>
        <v>0</v>
      </c>
      <c r="BC183" s="14">
        <f>IFERROR(VLOOKUP($A183,#REF!,17,0),0)</f>
        <v>0</v>
      </c>
      <c r="BD183" s="14">
        <f t="shared" si="604"/>
        <v>0</v>
      </c>
      <c r="BE183" s="14">
        <f>IFERROR(VLOOKUP($A183,#REF!,9,0),0)</f>
        <v>0</v>
      </c>
      <c r="BF183" s="14">
        <f t="shared" si="605"/>
        <v>0</v>
      </c>
      <c r="BG183" s="14">
        <v>0</v>
      </c>
      <c r="BH183" s="14">
        <f t="shared" si="606"/>
        <v>0</v>
      </c>
      <c r="BI183" s="14">
        <f>IFERROR(VLOOKUP($A183,ConEnroll!$A$8:$S$601,15,0),0)</f>
        <v>-60</v>
      </c>
      <c r="BJ183" s="14">
        <f t="shared" si="607"/>
        <v>-2.0066889632107024E-2</v>
      </c>
      <c r="BK183" s="14">
        <f t="shared" si="608"/>
        <v>-60</v>
      </c>
      <c r="BL183" s="14">
        <f t="shared" si="609"/>
        <v>-2.0066889632107024E-2</v>
      </c>
      <c r="BM183" s="14" t="e">
        <f t="shared" si="610"/>
        <v>#VALUE!</v>
      </c>
      <c r="BN183" s="14" t="e">
        <f t="shared" si="611"/>
        <v>#VALUE!</v>
      </c>
      <c r="BO183" s="42"/>
      <c r="BP183" s="14">
        <f t="shared" si="560"/>
        <v>9249.7327759197324</v>
      </c>
      <c r="BQ183" s="14" t="e">
        <f t="shared" si="561"/>
        <v>#VALUE!</v>
      </c>
      <c r="BR183" s="14">
        <f t="shared" si="612"/>
        <v>70.565907946488309</v>
      </c>
      <c r="BS183" s="14" t="e">
        <f t="shared" si="562"/>
        <v>#VALUE!</v>
      </c>
      <c r="BT183" s="37" t="e">
        <f t="shared" si="563"/>
        <v>#VALUE!</v>
      </c>
      <c r="BU183" s="41"/>
      <c r="BV183" s="14" t="str">
        <f>IFERROR(VLOOKUP($A183,#REF!,27,0),"0")</f>
        <v>0</v>
      </c>
      <c r="BW183" s="14">
        <f t="shared" si="613"/>
        <v>0</v>
      </c>
      <c r="BX183" s="14" t="str">
        <f>IFERROR(VLOOKUP($A183,SpecEd22!$Z$22:$AV$606,59,0)," ")</f>
        <v xml:space="preserve"> </v>
      </c>
      <c r="BY183" s="14" t="e">
        <f t="shared" si="614"/>
        <v>#VALUE!</v>
      </c>
      <c r="BZ183" s="14">
        <f>IFERROR(VLOOKUP($A183,ECFE!#REF!,25,0),0)</f>
        <v>0</v>
      </c>
      <c r="CA183" s="14">
        <f t="shared" si="615"/>
        <v>0</v>
      </c>
      <c r="CB183" s="14">
        <f>IFERROR(VLOOKUP($A183,#REF!,17,0),0)</f>
        <v>0</v>
      </c>
      <c r="CC183" s="14">
        <f t="shared" si="616"/>
        <v>0</v>
      </c>
      <c r="CD183" s="14">
        <f>IFERROR(VLOOKUP($A183,#REF!,9,0),0)</f>
        <v>0</v>
      </c>
      <c r="CE183" s="14">
        <f t="shared" si="617"/>
        <v>0</v>
      </c>
      <c r="CF183" s="14">
        <v>0</v>
      </c>
      <c r="CG183" s="14">
        <f t="shared" si="618"/>
        <v>0</v>
      </c>
      <c r="CH183" s="14">
        <f>IFERROR(VLOOKUP($A183,ConEnroll!$A$8:$S$601,15,0),0)</f>
        <v>-60</v>
      </c>
      <c r="CI183" s="14">
        <f t="shared" si="619"/>
        <v>-2.0066889632107024E-2</v>
      </c>
      <c r="CJ183" s="14">
        <f t="shared" si="620"/>
        <v>-60</v>
      </c>
      <c r="CK183" s="14">
        <f t="shared" si="621"/>
        <v>-2.0066889632107024E-2</v>
      </c>
      <c r="CL183" s="14" t="e">
        <f t="shared" si="622"/>
        <v>#VALUE!</v>
      </c>
      <c r="CM183" s="14" t="e">
        <f t="shared" si="623"/>
        <v>#VALUE!</v>
      </c>
      <c r="CN183" s="42"/>
      <c r="CO183" s="14">
        <f t="shared" si="564"/>
        <v>-9093.8314381270902</v>
      </c>
      <c r="CP183" s="14" t="e">
        <f t="shared" si="565"/>
        <v>#VALUE!</v>
      </c>
      <c r="CQ183" s="14">
        <f t="shared" si="566"/>
        <v>-63.387223411371231</v>
      </c>
      <c r="CR183" s="14" t="e">
        <f t="shared" si="567"/>
        <v>#VALUE!</v>
      </c>
      <c r="CS183" s="37" t="e">
        <f t="shared" si="568"/>
        <v>#VALUE!</v>
      </c>
      <c r="CT183" s="239"/>
      <c r="CU183" s="239"/>
      <c r="CV183" s="468"/>
      <c r="CW183" s="14">
        <f>IFERROR(VLOOKUP($A183,BaseFY23!$A$7:$AK$527,6,0),0)</f>
        <v>2990</v>
      </c>
      <c r="CX183" s="14">
        <f>IFERROR(VLOOKUP($A183,BaseFY23!$A$7:$AN$528,28,0),0)</f>
        <v>27178389.25</v>
      </c>
      <c r="CY183" s="14">
        <f t="shared" si="624"/>
        <v>9089.7622909699003</v>
      </c>
      <c r="CZ183" s="14">
        <f>IFERROR(VLOOKUP($A183,SpecEd23!$A$21:$BB$605,23,0)," ")</f>
        <v>2218974.964906794</v>
      </c>
      <c r="DA183" s="14">
        <f t="shared" si="625"/>
        <v>742.13209528655318</v>
      </c>
      <c r="DB183" s="14">
        <f>IFERROR(VLOOKUP($A183,ECFE!$A$16:$AB$347,7,0),0)</f>
        <v>168863.83799999999</v>
      </c>
      <c r="DC183" s="14">
        <f t="shared" si="626"/>
        <v>56.476199999999999</v>
      </c>
      <c r="DD183" s="14">
        <v>0</v>
      </c>
      <c r="DE183" s="14">
        <f t="shared" si="627"/>
        <v>0</v>
      </c>
      <c r="DF183" s="14">
        <f>IFERROR(VLOOKUP($A183,ConEnroll!$A$7:$S$338,10,0),0)</f>
        <v>20603.96</v>
      </c>
      <c r="DG183" s="14">
        <f t="shared" si="628"/>
        <v>6.8909565217391302</v>
      </c>
      <c r="DH183" s="14">
        <f t="shared" si="569"/>
        <v>189467.79799999998</v>
      </c>
      <c r="DI183" s="14">
        <f t="shared" si="629"/>
        <v>63.367156521739126</v>
      </c>
      <c r="DJ183" s="14">
        <f t="shared" si="570"/>
        <v>29586832.012906794</v>
      </c>
      <c r="DK183" s="14">
        <f t="shared" si="630"/>
        <v>9895.2615427781911</v>
      </c>
      <c r="DL183" s="42"/>
      <c r="DM183" s="14">
        <f>IFERROR(VLOOKUP($A183,HouseFY23!$A$7:$AJ$528,28,0),0)</f>
        <v>28118210.25</v>
      </c>
      <c r="DN183" s="14">
        <f t="shared" si="631"/>
        <v>9404.0836956521744</v>
      </c>
      <c r="DO183" s="14">
        <f>IFERROR(VLOOKUP($A183,Compens80percent!$A$13:$M$560,12,0),0)</f>
        <v>0</v>
      </c>
      <c r="DP183" s="14">
        <f t="shared" si="631"/>
        <v>0</v>
      </c>
      <c r="DQ183" s="14">
        <f t="shared" si="632"/>
        <v>28118210.25</v>
      </c>
      <c r="DR183" s="14">
        <f t="shared" si="633"/>
        <v>9404.0836956521744</v>
      </c>
      <c r="DS183" s="14">
        <f>IFERROR(VLOOKUP($A183,SpecEd23!$A$21:$Z$550,14,0),0)</f>
        <v>2375004.0359867937</v>
      </c>
      <c r="DT183" s="14">
        <f t="shared" si="634"/>
        <v>794.31573109926205</v>
      </c>
      <c r="DU183" s="14">
        <f>IFERROR(VLOOKUP($A183,ECFE!$A$16:$AB$347,9,0),0)</f>
        <v>175685.93705520002</v>
      </c>
      <c r="DV183" s="14">
        <f t="shared" si="635"/>
        <v>58.757838480000004</v>
      </c>
      <c r="DW183" s="14">
        <f>IFERROR(VLOOKUP($A183,ParaFY19!$A$21:$Z$543,7,0),0)</f>
        <v>12936</v>
      </c>
      <c r="DX183" s="14">
        <f t="shared" si="636"/>
        <v>4.3264214046822742</v>
      </c>
      <c r="DY183" s="14">
        <f>IFERROR(VLOOKUP($A183,ConEnroll!$A$7:$S$341,13,0),0)</f>
        <v>25754.949999999997</v>
      </c>
      <c r="DZ183" s="14">
        <f t="shared" si="637"/>
        <v>8.6136956521739112</v>
      </c>
      <c r="EA183" s="14">
        <f t="shared" si="571"/>
        <v>214376.8870552</v>
      </c>
      <c r="EB183" s="14">
        <f t="shared" si="638"/>
        <v>71.697955536856185</v>
      </c>
      <c r="EC183" s="14">
        <f t="shared" si="572"/>
        <v>30707591.173041992</v>
      </c>
      <c r="ED183" s="14">
        <f t="shared" si="639"/>
        <v>10270.097382288292</v>
      </c>
      <c r="EE183" s="62"/>
      <c r="EF183" s="14">
        <f t="shared" si="573"/>
        <v>314.32140468227408</v>
      </c>
      <c r="EG183" s="14">
        <f t="shared" si="574"/>
        <v>52.183635812708872</v>
      </c>
      <c r="EH183" s="14">
        <f t="shared" si="575"/>
        <v>8.3307990151170586</v>
      </c>
      <c r="EI183" s="14">
        <f t="shared" si="640"/>
        <v>374.83583951010002</v>
      </c>
      <c r="EJ183" s="37">
        <f t="shared" si="576"/>
        <v>3.7880336754076455E-2</v>
      </c>
      <c r="EK183" s="42"/>
      <c r="EL183" s="14" t="str">
        <f>IFERROR(VLOOKUP($A183,#REF!,27,0),"0")</f>
        <v>0</v>
      </c>
      <c r="EM183" s="14">
        <f t="shared" si="641"/>
        <v>0</v>
      </c>
      <c r="EN183" s="14" t="str">
        <f>IFERROR(VLOOKUP($A183,SpecEd23!#REF!,23,0)," ")</f>
        <v xml:space="preserve"> </v>
      </c>
      <c r="EO183" s="14" t="e">
        <f t="shared" si="642"/>
        <v>#VALUE!</v>
      </c>
      <c r="EP183" s="14">
        <f>IFERROR(VLOOKUP($A183,ECFE!#REF!,24,0),0)</f>
        <v>0</v>
      </c>
      <c r="EQ183" s="14">
        <f t="shared" si="643"/>
        <v>0</v>
      </c>
      <c r="ER183" s="14">
        <f>IFERROR(VLOOKUP($A183,#REF!,30,0),0)</f>
        <v>0</v>
      </c>
      <c r="ES183" s="14">
        <f t="shared" si="644"/>
        <v>0</v>
      </c>
      <c r="ET183" s="14">
        <f>IFERROR(VLOOKUP($A183,#REF!,12,0),0)</f>
        <v>0</v>
      </c>
      <c r="EU183" s="14">
        <f t="shared" si="645"/>
        <v>0</v>
      </c>
      <c r="EV183" s="14">
        <v>0</v>
      </c>
      <c r="EW183" s="14">
        <f t="shared" si="646"/>
        <v>0</v>
      </c>
      <c r="EX183" s="14">
        <f>IFERROR(VLOOKUP($A183,ConEnroll!$A$8:$S$601,16,0),0)</f>
        <v>484</v>
      </c>
      <c r="EY183" s="14">
        <f t="shared" si="647"/>
        <v>0.16187290969899665</v>
      </c>
      <c r="EZ183" s="14">
        <f t="shared" si="648"/>
        <v>484</v>
      </c>
      <c r="FA183" s="14">
        <f t="shared" si="649"/>
        <v>0.16187290969899665</v>
      </c>
      <c r="FB183" s="14" t="e">
        <f t="shared" si="650"/>
        <v>#VALUE!</v>
      </c>
      <c r="FC183" s="14" t="e">
        <f t="shared" si="651"/>
        <v>#VALUE!</v>
      </c>
      <c r="FD183" s="62"/>
      <c r="FE183" s="14">
        <f t="shared" si="577"/>
        <v>9404.0836956521744</v>
      </c>
      <c r="FF183" s="14" t="e">
        <f t="shared" si="578"/>
        <v>#VALUE!</v>
      </c>
      <c r="FG183" s="14">
        <f t="shared" si="652"/>
        <v>71.536082627157185</v>
      </c>
      <c r="FH183" s="14" t="e">
        <f t="shared" si="579"/>
        <v>#VALUE!</v>
      </c>
      <c r="FI183" s="37" t="e">
        <f t="shared" si="580"/>
        <v>#VALUE!</v>
      </c>
      <c r="FJ183" s="12"/>
      <c r="FK183" s="14" t="str">
        <f>IFERROR(VLOOKUP($A183,#REF!,27,0),"0")</f>
        <v>0</v>
      </c>
      <c r="FL183" s="14">
        <f t="shared" si="653"/>
        <v>0</v>
      </c>
      <c r="FM183" s="14" t="str">
        <f>IFERROR(VLOOKUP($A183,SpecEd23!$X$22:$Y$610,59,0)," ")</f>
        <v xml:space="preserve"> </v>
      </c>
      <c r="FN183" s="14" t="e">
        <f t="shared" si="654"/>
        <v>#VALUE!</v>
      </c>
      <c r="FO183" s="14">
        <f>IFERROR(VLOOKUP($A183,ECFE!#REF!,26,0),0)</f>
        <v>0</v>
      </c>
      <c r="FP183" s="14">
        <f t="shared" si="655"/>
        <v>0</v>
      </c>
      <c r="FQ183" s="14">
        <f>IFERROR(VLOOKUP($A183,#REF!,16,0),0)</f>
        <v>0</v>
      </c>
      <c r="FR183" s="14">
        <f t="shared" si="656"/>
        <v>0</v>
      </c>
      <c r="FS183" s="14">
        <f>IFERROR(VLOOKUP($A183,#REF!,12,0),0)</f>
        <v>0</v>
      </c>
      <c r="FT183" s="14">
        <f t="shared" si="657"/>
        <v>0</v>
      </c>
      <c r="FU183" s="14">
        <v>0</v>
      </c>
      <c r="FV183" s="14">
        <f t="shared" si="658"/>
        <v>0</v>
      </c>
      <c r="FW183" s="14">
        <f>IFERROR(VLOOKUP($A183,ConEnroll!$A$8:$S$601,16,0),0)</f>
        <v>484</v>
      </c>
      <c r="FX183" s="14">
        <f t="shared" si="659"/>
        <v>0.16187290969899665</v>
      </c>
      <c r="FY183" s="14">
        <f t="shared" si="660"/>
        <v>484</v>
      </c>
      <c r="FZ183" s="14">
        <f t="shared" si="661"/>
        <v>0.16187290969899665</v>
      </c>
      <c r="GA183" s="14" t="e">
        <f t="shared" si="662"/>
        <v>#VALUE!</v>
      </c>
      <c r="GB183" s="14" t="e">
        <f t="shared" si="663"/>
        <v>#VALUE!</v>
      </c>
      <c r="GC183" s="39"/>
      <c r="GD183" s="14">
        <f t="shared" si="581"/>
        <v>-9089.7622909699003</v>
      </c>
      <c r="GE183" s="14" t="e">
        <f t="shared" si="582"/>
        <v>#VALUE!</v>
      </c>
      <c r="GF183" s="14">
        <f t="shared" si="583"/>
        <v>-63.205283612040127</v>
      </c>
      <c r="GG183" s="14" t="e">
        <f t="shared" si="584"/>
        <v>#VALUE!</v>
      </c>
      <c r="GH183" s="37" t="e">
        <f t="shared" si="585"/>
        <v>#VALUE!</v>
      </c>
    </row>
    <row r="184" spans="1:190" ht="12.5" x14ac:dyDescent="0.25">
      <c r="A184" s="67">
        <v>545</v>
      </c>
      <c r="B184" s="35">
        <v>1</v>
      </c>
      <c r="C184" s="14">
        <v>6</v>
      </c>
      <c r="D184" s="14"/>
      <c r="E184" s="14"/>
      <c r="F184" s="35" t="s">
        <v>2534</v>
      </c>
      <c r="G184" s="41"/>
      <c r="H184" s="14">
        <f>IFERROR(VLOOKUP($A184,BaseFY22!$A$7:$AK$528,6,0),0)</f>
        <v>344</v>
      </c>
      <c r="I184" s="14">
        <f>IFERROR(VLOOKUP($A184,BaseFY22!$A$7:$AK$528,28,0),0)</f>
        <v>3600222</v>
      </c>
      <c r="J184" s="14">
        <f t="shared" si="586"/>
        <v>10465.761627906977</v>
      </c>
      <c r="K184" s="14">
        <f>IFERROR(VLOOKUP($A184,SpecEd22!$A$21:$BB$605,24,0)," ")</f>
        <v>337548.03847298998</v>
      </c>
      <c r="L184" s="14">
        <f t="shared" si="587"/>
        <v>981.24429788659882</v>
      </c>
      <c r="M184" s="14">
        <f>IFERROR(VLOOKUP($A184,ECFE!$A$16:$AB$347,7,0),0)</f>
        <v>22656.149999999998</v>
      </c>
      <c r="N184" s="14">
        <f t="shared" si="554"/>
        <v>65.860901162790697</v>
      </c>
      <c r="O184" s="14">
        <v>0</v>
      </c>
      <c r="P184" s="14">
        <f t="shared" si="554"/>
        <v>0</v>
      </c>
      <c r="Q184" s="14">
        <f>IFERROR(VLOOKUP($A184,ConEnroll!$A$7:$S$337,10,0),0)</f>
        <v>5242.74</v>
      </c>
      <c r="R184" s="14">
        <f t="shared" si="588"/>
        <v>15.240523255813953</v>
      </c>
      <c r="S184" s="14">
        <f t="shared" si="555"/>
        <v>27898.89</v>
      </c>
      <c r="T184" s="14">
        <f t="shared" si="589"/>
        <v>81.101424418604651</v>
      </c>
      <c r="U184" s="14">
        <f t="shared" si="556"/>
        <v>3965668.9284729902</v>
      </c>
      <c r="V184" s="14">
        <f t="shared" si="590"/>
        <v>11528.10735021218</v>
      </c>
      <c r="W184" s="42"/>
      <c r="X184" s="14">
        <f>IFERROR(VLOOKUP($A184,HouseFY22!$A$6:$AJ$528,28,0),0)</f>
        <v>3722981.8739740001</v>
      </c>
      <c r="Y184" s="14">
        <f t="shared" si="591"/>
        <v>10822.621726668605</v>
      </c>
      <c r="Z184" s="14">
        <f>IFERROR(VLOOKUP($A184,Compens80percent!$A$13:$M$560,12,0),0)</f>
        <v>0</v>
      </c>
      <c r="AA184" s="14">
        <f t="shared" si="591"/>
        <v>0</v>
      </c>
      <c r="AB184" s="14">
        <f t="shared" si="592"/>
        <v>3722981.8739740001</v>
      </c>
      <c r="AC184" s="14">
        <f t="shared" si="591"/>
        <v>10822.621726668605</v>
      </c>
      <c r="AD184" s="14">
        <f>IFERROR(VLOOKUP(A184,SpecEd22!$A$21:$Z$550,14,0),0)</f>
        <v>347827.17789151729</v>
      </c>
      <c r="AE184" s="14">
        <f t="shared" si="593"/>
        <v>1011.1255171265037</v>
      </c>
      <c r="AF184" s="14">
        <f>IFERROR(VLOOKUP($A184,ECFE!$A$16:$AB$348,8,0),0)</f>
        <v>23109.273000000001</v>
      </c>
      <c r="AG184" s="14">
        <f t="shared" si="594"/>
        <v>67.178119186046516</v>
      </c>
      <c r="AH184" s="14">
        <f>IFERROR(VLOOKUP(A184,ParaFY19!$A$21:$Z$543,7,0),0)</f>
        <v>5488</v>
      </c>
      <c r="AI184" s="14">
        <f t="shared" si="595"/>
        <v>15.953488372093023</v>
      </c>
      <c r="AJ184" s="14">
        <f>IFERROR(VLOOKUP(A184,ConEnroll!$A$7:$S$341,13,0),0)</f>
        <v>6553.4249999999993</v>
      </c>
      <c r="AK184" s="14">
        <f t="shared" si="596"/>
        <v>19.05065406976744</v>
      </c>
      <c r="AL184" s="14">
        <f t="shared" si="551"/>
        <v>35150.698000000004</v>
      </c>
      <c r="AM184" s="14">
        <f t="shared" si="597"/>
        <v>102.18226162790698</v>
      </c>
      <c r="AN184" s="14">
        <f t="shared" si="598"/>
        <v>4105959.749865517</v>
      </c>
      <c r="AO184" s="14">
        <f t="shared" si="599"/>
        <v>11935.929505423015</v>
      </c>
      <c r="AP184" s="62"/>
      <c r="AQ184" s="14">
        <f t="shared" si="552"/>
        <v>356.86009876162825</v>
      </c>
      <c r="AR184" s="14">
        <f t="shared" si="557"/>
        <v>29.881219239904908</v>
      </c>
      <c r="AS184" s="14">
        <f t="shared" si="558"/>
        <v>21.080837209302331</v>
      </c>
      <c r="AT184" s="14">
        <f t="shared" si="600"/>
        <v>407.82215521083549</v>
      </c>
      <c r="AU184" s="37">
        <f t="shared" si="559"/>
        <v>3.5376332195876832E-2</v>
      </c>
      <c r="AV184" s="42"/>
      <c r="AW184" s="14" t="str">
        <f>IFERROR(VLOOKUP($A184,#REF!,27,0),"0")</f>
        <v>0</v>
      </c>
      <c r="AX184" s="14">
        <f t="shared" si="601"/>
        <v>0</v>
      </c>
      <c r="AY184" s="14" t="str">
        <f>IFERROR(VLOOKUP($A184,SpecEd22!#REF!,23,0)," ")</f>
        <v xml:space="preserve"> </v>
      </c>
      <c r="AZ184" s="14" t="e">
        <f t="shared" si="602"/>
        <v>#VALUE!</v>
      </c>
      <c r="BA184" s="14">
        <f>IFERROR(VLOOKUP($A184,ECFE!#REF!,23,0),0)</f>
        <v>0</v>
      </c>
      <c r="BB184" s="14">
        <f t="shared" si="603"/>
        <v>0</v>
      </c>
      <c r="BC184" s="14">
        <f>IFERROR(VLOOKUP($A184,#REF!,17,0),0)</f>
        <v>0</v>
      </c>
      <c r="BD184" s="14">
        <f t="shared" si="604"/>
        <v>0</v>
      </c>
      <c r="BE184" s="14">
        <f>IFERROR(VLOOKUP($A184,#REF!,9,0),0)</f>
        <v>0</v>
      </c>
      <c r="BF184" s="14">
        <f t="shared" si="605"/>
        <v>0</v>
      </c>
      <c r="BG184" s="14">
        <v>0</v>
      </c>
      <c r="BH184" s="14">
        <f t="shared" si="606"/>
        <v>0</v>
      </c>
      <c r="BI184" s="14">
        <f>IFERROR(VLOOKUP($A184,ConEnroll!$A$8:$S$601,15,0),0)</f>
        <v>-60</v>
      </c>
      <c r="BJ184" s="14">
        <f t="shared" si="607"/>
        <v>-0.1744186046511628</v>
      </c>
      <c r="BK184" s="14">
        <f t="shared" si="608"/>
        <v>-60</v>
      </c>
      <c r="BL184" s="14">
        <f t="shared" si="609"/>
        <v>-0.1744186046511628</v>
      </c>
      <c r="BM184" s="14" t="e">
        <f t="shared" si="610"/>
        <v>#VALUE!</v>
      </c>
      <c r="BN184" s="14" t="e">
        <f t="shared" si="611"/>
        <v>#VALUE!</v>
      </c>
      <c r="BO184" s="42"/>
      <c r="BP184" s="14">
        <f t="shared" si="560"/>
        <v>10822.621726668605</v>
      </c>
      <c r="BQ184" s="14" t="e">
        <f t="shared" si="561"/>
        <v>#VALUE!</v>
      </c>
      <c r="BR184" s="14">
        <f t="shared" si="612"/>
        <v>102.35668023255815</v>
      </c>
      <c r="BS184" s="14" t="e">
        <f t="shared" si="562"/>
        <v>#VALUE!</v>
      </c>
      <c r="BT184" s="37" t="e">
        <f t="shared" si="563"/>
        <v>#VALUE!</v>
      </c>
      <c r="BU184" s="41"/>
      <c r="BV184" s="14" t="str">
        <f>IFERROR(VLOOKUP($A184,#REF!,27,0),"0")</f>
        <v>0</v>
      </c>
      <c r="BW184" s="14">
        <f t="shared" si="613"/>
        <v>0</v>
      </c>
      <c r="BX184" s="14" t="str">
        <f>IFERROR(VLOOKUP($A184,SpecEd22!$Z$22:$AV$606,59,0)," ")</f>
        <v xml:space="preserve"> </v>
      </c>
      <c r="BY184" s="14" t="e">
        <f t="shared" si="614"/>
        <v>#VALUE!</v>
      </c>
      <c r="BZ184" s="14">
        <f>IFERROR(VLOOKUP($A184,ECFE!#REF!,25,0),0)</f>
        <v>0</v>
      </c>
      <c r="CA184" s="14">
        <f t="shared" si="615"/>
        <v>0</v>
      </c>
      <c r="CB184" s="14">
        <f>IFERROR(VLOOKUP($A184,#REF!,17,0),0)</f>
        <v>0</v>
      </c>
      <c r="CC184" s="14">
        <f t="shared" si="616"/>
        <v>0</v>
      </c>
      <c r="CD184" s="14">
        <f>IFERROR(VLOOKUP($A184,#REF!,9,0),0)</f>
        <v>0</v>
      </c>
      <c r="CE184" s="14">
        <f t="shared" si="617"/>
        <v>0</v>
      </c>
      <c r="CF184" s="14">
        <v>0</v>
      </c>
      <c r="CG184" s="14">
        <f t="shared" si="618"/>
        <v>0</v>
      </c>
      <c r="CH184" s="14">
        <f>IFERROR(VLOOKUP($A184,ConEnroll!$A$8:$S$601,15,0),0)</f>
        <v>-60</v>
      </c>
      <c r="CI184" s="14">
        <f t="shared" si="619"/>
        <v>-0.1744186046511628</v>
      </c>
      <c r="CJ184" s="14">
        <f t="shared" si="620"/>
        <v>-60</v>
      </c>
      <c r="CK184" s="14">
        <f t="shared" si="621"/>
        <v>-0.1744186046511628</v>
      </c>
      <c r="CL184" s="14" t="e">
        <f t="shared" si="622"/>
        <v>#VALUE!</v>
      </c>
      <c r="CM184" s="14" t="e">
        <f t="shared" si="623"/>
        <v>#VALUE!</v>
      </c>
      <c r="CN184" s="42"/>
      <c r="CO184" s="14">
        <f t="shared" si="564"/>
        <v>-10465.761627906977</v>
      </c>
      <c r="CP184" s="14" t="e">
        <f t="shared" si="565"/>
        <v>#VALUE!</v>
      </c>
      <c r="CQ184" s="14">
        <f t="shared" si="566"/>
        <v>-81.275843023255817</v>
      </c>
      <c r="CR184" s="14" t="e">
        <f t="shared" si="567"/>
        <v>#VALUE!</v>
      </c>
      <c r="CS184" s="37" t="e">
        <f t="shared" si="568"/>
        <v>#VALUE!</v>
      </c>
      <c r="CT184" s="239"/>
      <c r="CU184" s="239"/>
      <c r="CV184" s="468"/>
      <c r="CW184" s="14">
        <f>IFERROR(VLOOKUP($A184,BaseFY23!$A$7:$AK$527,6,0),0)</f>
        <v>349</v>
      </c>
      <c r="CX184" s="14">
        <f>IFERROR(VLOOKUP($A184,BaseFY23!$A$7:$AN$528,28,0),0)</f>
        <v>3681009</v>
      </c>
      <c r="CY184" s="14">
        <f t="shared" si="624"/>
        <v>10547.303724928366</v>
      </c>
      <c r="CZ184" s="14">
        <f>IFERROR(VLOOKUP($A184,SpecEd23!$A$21:$BB$605,23,0)," ")</f>
        <v>384757.81874098413</v>
      </c>
      <c r="DA184" s="14">
        <f t="shared" si="625"/>
        <v>1102.4579333552554</v>
      </c>
      <c r="DB184" s="14">
        <f>IFERROR(VLOOKUP($A184,ECFE!$A$16:$AB$347,7,0),0)</f>
        <v>22656.149999999998</v>
      </c>
      <c r="DC184" s="14">
        <f t="shared" si="626"/>
        <v>64.917335243552998</v>
      </c>
      <c r="DD184" s="14">
        <v>0</v>
      </c>
      <c r="DE184" s="14">
        <f t="shared" si="627"/>
        <v>0</v>
      </c>
      <c r="DF184" s="14">
        <f>IFERROR(VLOOKUP($A184,ConEnroll!$A$7:$S$338,10,0),0)</f>
        <v>5242.74</v>
      </c>
      <c r="DG184" s="14">
        <f t="shared" si="628"/>
        <v>15.022177650429798</v>
      </c>
      <c r="DH184" s="14">
        <f t="shared" si="569"/>
        <v>27898.89</v>
      </c>
      <c r="DI184" s="14">
        <f t="shared" si="629"/>
        <v>79.939512893982808</v>
      </c>
      <c r="DJ184" s="14">
        <f t="shared" si="570"/>
        <v>4093665.7087409841</v>
      </c>
      <c r="DK184" s="14">
        <f t="shared" si="630"/>
        <v>11729.701171177605</v>
      </c>
      <c r="DL184" s="42"/>
      <c r="DM184" s="14">
        <f>IFERROR(VLOOKUP($A184,HouseFY23!$A$7:$AJ$528,28,0),0)</f>
        <v>3864056.27</v>
      </c>
      <c r="DN184" s="14">
        <f t="shared" si="631"/>
        <v>11071.794469914041</v>
      </c>
      <c r="DO184" s="14">
        <f>IFERROR(VLOOKUP($A184,Compens80percent!$A$13:$M$560,12,0),0)</f>
        <v>0</v>
      </c>
      <c r="DP184" s="14">
        <f t="shared" si="631"/>
        <v>0</v>
      </c>
      <c r="DQ184" s="14">
        <f t="shared" si="632"/>
        <v>3864056.27</v>
      </c>
      <c r="DR184" s="14">
        <f t="shared" si="633"/>
        <v>11232.721715116279</v>
      </c>
      <c r="DS184" s="14">
        <f>IFERROR(VLOOKUP($A184,SpecEd23!$A$21:$Z$550,14,0),0)</f>
        <v>407972.70750796393</v>
      </c>
      <c r="DT184" s="14">
        <f t="shared" si="634"/>
        <v>1168.9762392778337</v>
      </c>
      <c r="DU184" s="14">
        <f>IFERROR(VLOOKUP($A184,ECFE!$A$16:$AB$347,9,0),0)</f>
        <v>23571.458460000002</v>
      </c>
      <c r="DV184" s="14">
        <f t="shared" si="635"/>
        <v>67.539995587392553</v>
      </c>
      <c r="DW184" s="14">
        <f>IFERROR(VLOOKUP($A184,ParaFY19!$A$21:$Z$543,7,0),0)</f>
        <v>5488</v>
      </c>
      <c r="DX184" s="14">
        <f t="shared" si="636"/>
        <v>15.724928366762178</v>
      </c>
      <c r="DY184" s="14">
        <f>IFERROR(VLOOKUP($A184,ConEnroll!$A$7:$S$341,13,0),0)</f>
        <v>6553.4249999999993</v>
      </c>
      <c r="DZ184" s="14">
        <f t="shared" si="637"/>
        <v>18.777722063037245</v>
      </c>
      <c r="EA184" s="14">
        <f t="shared" si="571"/>
        <v>35612.883459999997</v>
      </c>
      <c r="EB184" s="14">
        <f t="shared" si="638"/>
        <v>102.04264601719197</v>
      </c>
      <c r="EC184" s="14">
        <f t="shared" si="572"/>
        <v>4307641.8609679639</v>
      </c>
      <c r="ED184" s="14">
        <f t="shared" si="639"/>
        <v>12342.813355209066</v>
      </c>
      <c r="EE184" s="62"/>
      <c r="EF184" s="14">
        <f t="shared" si="573"/>
        <v>524.49074498567461</v>
      </c>
      <c r="EG184" s="14">
        <f t="shared" si="574"/>
        <v>66.518305922578293</v>
      </c>
      <c r="EH184" s="14">
        <f t="shared" si="575"/>
        <v>22.103133123209162</v>
      </c>
      <c r="EI184" s="14">
        <f t="shared" si="640"/>
        <v>613.11218403146211</v>
      </c>
      <c r="EJ184" s="37">
        <f t="shared" si="576"/>
        <v>5.2270060002722871E-2</v>
      </c>
      <c r="EK184" s="42"/>
      <c r="EL184" s="14" t="str">
        <f>IFERROR(VLOOKUP($A184,#REF!,27,0),"0")</f>
        <v>0</v>
      </c>
      <c r="EM184" s="14">
        <f t="shared" si="641"/>
        <v>0</v>
      </c>
      <c r="EN184" s="14" t="str">
        <f>IFERROR(VLOOKUP($A184,SpecEd23!#REF!,23,0)," ")</f>
        <v xml:space="preserve"> </v>
      </c>
      <c r="EO184" s="14" t="e">
        <f t="shared" si="642"/>
        <v>#VALUE!</v>
      </c>
      <c r="EP184" s="14">
        <f>IFERROR(VLOOKUP($A184,ECFE!#REF!,24,0),0)</f>
        <v>0</v>
      </c>
      <c r="EQ184" s="14">
        <f t="shared" si="643"/>
        <v>0</v>
      </c>
      <c r="ER184" s="14">
        <f>IFERROR(VLOOKUP($A184,#REF!,30,0),0)</f>
        <v>0</v>
      </c>
      <c r="ES184" s="14">
        <f t="shared" si="644"/>
        <v>0</v>
      </c>
      <c r="ET184" s="14">
        <f>IFERROR(VLOOKUP($A184,#REF!,12,0),0)</f>
        <v>0</v>
      </c>
      <c r="EU184" s="14">
        <f t="shared" si="645"/>
        <v>0</v>
      </c>
      <c r="EV184" s="14">
        <v>0</v>
      </c>
      <c r="EW184" s="14">
        <f t="shared" si="646"/>
        <v>0</v>
      </c>
      <c r="EX184" s="14">
        <f>IFERROR(VLOOKUP($A184,ConEnroll!$A$8:$S$601,16,0),0)</f>
        <v>485</v>
      </c>
      <c r="EY184" s="14">
        <f t="shared" si="647"/>
        <v>1.3896848137535818</v>
      </c>
      <c r="EZ184" s="14">
        <f t="shared" si="648"/>
        <v>485</v>
      </c>
      <c r="FA184" s="14">
        <f t="shared" si="649"/>
        <v>1.3896848137535818</v>
      </c>
      <c r="FB184" s="14" t="e">
        <f t="shared" si="650"/>
        <v>#VALUE!</v>
      </c>
      <c r="FC184" s="14" t="e">
        <f t="shared" si="651"/>
        <v>#VALUE!</v>
      </c>
      <c r="FD184" s="62"/>
      <c r="FE184" s="14">
        <f t="shared" si="577"/>
        <v>11071.794469914041</v>
      </c>
      <c r="FF184" s="14" t="e">
        <f t="shared" si="578"/>
        <v>#VALUE!</v>
      </c>
      <c r="FG184" s="14">
        <f t="shared" si="652"/>
        <v>100.65296120343839</v>
      </c>
      <c r="FH184" s="14" t="e">
        <f t="shared" si="579"/>
        <v>#VALUE!</v>
      </c>
      <c r="FI184" s="37" t="e">
        <f t="shared" si="580"/>
        <v>#VALUE!</v>
      </c>
      <c r="FJ184" s="12"/>
      <c r="FK184" s="14" t="str">
        <f>IFERROR(VLOOKUP($A184,#REF!,27,0),"0")</f>
        <v>0</v>
      </c>
      <c r="FL184" s="14">
        <f t="shared" si="653"/>
        <v>0</v>
      </c>
      <c r="FM184" s="14" t="str">
        <f>IFERROR(VLOOKUP($A184,SpecEd23!$X$22:$Y$610,59,0)," ")</f>
        <v xml:space="preserve"> </v>
      </c>
      <c r="FN184" s="14" t="e">
        <f t="shared" si="654"/>
        <v>#VALUE!</v>
      </c>
      <c r="FO184" s="14">
        <f>IFERROR(VLOOKUP($A184,ECFE!#REF!,26,0),0)</f>
        <v>0</v>
      </c>
      <c r="FP184" s="14">
        <f t="shared" si="655"/>
        <v>0</v>
      </c>
      <c r="FQ184" s="14">
        <f>IFERROR(VLOOKUP($A184,#REF!,16,0),0)</f>
        <v>0</v>
      </c>
      <c r="FR184" s="14">
        <f t="shared" si="656"/>
        <v>0</v>
      </c>
      <c r="FS184" s="14">
        <f>IFERROR(VLOOKUP($A184,#REF!,12,0),0)</f>
        <v>0</v>
      </c>
      <c r="FT184" s="14">
        <f t="shared" si="657"/>
        <v>0</v>
      </c>
      <c r="FU184" s="14">
        <v>0</v>
      </c>
      <c r="FV184" s="14">
        <f t="shared" si="658"/>
        <v>0</v>
      </c>
      <c r="FW184" s="14">
        <f>IFERROR(VLOOKUP($A184,ConEnroll!$A$8:$S$601,16,0),0)</f>
        <v>485</v>
      </c>
      <c r="FX184" s="14">
        <f t="shared" si="659"/>
        <v>1.3896848137535818</v>
      </c>
      <c r="FY184" s="14">
        <f t="shared" si="660"/>
        <v>485</v>
      </c>
      <c r="FZ184" s="14">
        <f t="shared" si="661"/>
        <v>1.3896848137535818</v>
      </c>
      <c r="GA184" s="14" t="e">
        <f t="shared" si="662"/>
        <v>#VALUE!</v>
      </c>
      <c r="GB184" s="14" t="e">
        <f t="shared" si="663"/>
        <v>#VALUE!</v>
      </c>
      <c r="GC184" s="39"/>
      <c r="GD184" s="14">
        <f t="shared" si="581"/>
        <v>-10547.303724928366</v>
      </c>
      <c r="GE184" s="14" t="e">
        <f t="shared" si="582"/>
        <v>#VALUE!</v>
      </c>
      <c r="GF184" s="14">
        <f t="shared" si="583"/>
        <v>-78.549828080229233</v>
      </c>
      <c r="GG184" s="14" t="e">
        <f t="shared" si="584"/>
        <v>#VALUE!</v>
      </c>
      <c r="GH184" s="37" t="e">
        <f t="shared" si="585"/>
        <v>#VALUE!</v>
      </c>
    </row>
    <row r="185" spans="1:190" ht="12.5" x14ac:dyDescent="0.25">
      <c r="A185" s="67">
        <v>547</v>
      </c>
      <c r="B185" s="35">
        <v>1</v>
      </c>
      <c r="C185" s="14">
        <v>6</v>
      </c>
      <c r="D185" s="14"/>
      <c r="E185" s="14"/>
      <c r="F185" s="35" t="s">
        <v>2535</v>
      </c>
      <c r="G185" s="41"/>
      <c r="H185" s="14">
        <f>IFERROR(VLOOKUP($A185,BaseFY22!$A$7:$AK$528,6,0),0)</f>
        <v>502</v>
      </c>
      <c r="I185" s="14">
        <f>IFERROR(VLOOKUP($A185,BaseFY22!$A$7:$AK$528,28,0),0)</f>
        <v>5101559</v>
      </c>
      <c r="J185" s="14">
        <f t="shared" si="586"/>
        <v>10162.468127490039</v>
      </c>
      <c r="K185" s="14">
        <f>IFERROR(VLOOKUP($A185,SpecEd22!$A$21:$BB$605,24,0)," ")</f>
        <v>730209.54865930881</v>
      </c>
      <c r="L185" s="14">
        <f t="shared" si="587"/>
        <v>1454.6006945404558</v>
      </c>
      <c r="M185" s="14">
        <f>IFERROR(VLOOKUP($A185,ECFE!$A$16:$AB$347,7,0),0)</f>
        <v>22656.149999999998</v>
      </c>
      <c r="N185" s="14">
        <f t="shared" si="554"/>
        <v>45.131772908366528</v>
      </c>
      <c r="O185" s="14">
        <v>0</v>
      </c>
      <c r="P185" s="14">
        <f t="shared" si="554"/>
        <v>0</v>
      </c>
      <c r="Q185" s="14">
        <f>IFERROR(VLOOKUP($A185,ConEnroll!$A$7:$S$337,10,0),0)</f>
        <v>8702.9500000000007</v>
      </c>
      <c r="R185" s="14">
        <f t="shared" si="588"/>
        <v>17.336553784860559</v>
      </c>
      <c r="S185" s="14">
        <f t="shared" si="555"/>
        <v>31359.1</v>
      </c>
      <c r="T185" s="14">
        <f t="shared" si="589"/>
        <v>62.468326693227091</v>
      </c>
      <c r="U185" s="14">
        <f t="shared" si="556"/>
        <v>5863127.6486593084</v>
      </c>
      <c r="V185" s="14">
        <f t="shared" si="590"/>
        <v>11679.537148723723</v>
      </c>
      <c r="W185" s="42"/>
      <c r="X185" s="14">
        <f>IFERROR(VLOOKUP($A185,HouseFY22!$A$6:$AJ$528,28,0),0)</f>
        <v>5184429</v>
      </c>
      <c r="Y185" s="14">
        <f t="shared" si="591"/>
        <v>10327.547808764941</v>
      </c>
      <c r="Z185" s="14">
        <f>IFERROR(VLOOKUP($A185,Compens80percent!$A$13:$M$560,12,0),0)</f>
        <v>0</v>
      </c>
      <c r="AA185" s="14">
        <f t="shared" si="591"/>
        <v>0</v>
      </c>
      <c r="AB185" s="14">
        <f t="shared" si="592"/>
        <v>5184429</v>
      </c>
      <c r="AC185" s="14">
        <f t="shared" si="591"/>
        <v>10327.547808764941</v>
      </c>
      <c r="AD185" s="14">
        <f>IFERROR(VLOOKUP(A185,SpecEd22!$A$21:$Z$550,14,0),0)</f>
        <v>737913.3956466855</v>
      </c>
      <c r="AE185" s="14">
        <f t="shared" si="593"/>
        <v>1469.9470032802501</v>
      </c>
      <c r="AF185" s="14">
        <f>IFERROR(VLOOKUP($A185,ECFE!$A$16:$AB$348,8,0),0)</f>
        <v>23109.273000000001</v>
      </c>
      <c r="AG185" s="14">
        <f t="shared" si="594"/>
        <v>46.034408366533867</v>
      </c>
      <c r="AH185" s="14">
        <f>IFERROR(VLOOKUP(A185,ParaFY19!$A$21:$Z$543,7,0),0)</f>
        <v>8036</v>
      </c>
      <c r="AI185" s="14">
        <f t="shared" si="595"/>
        <v>16.007968127490042</v>
      </c>
      <c r="AJ185" s="14">
        <f>IFERROR(VLOOKUP(A185,ConEnroll!$A$7:$S$341,13,0),0)</f>
        <v>10878.6875</v>
      </c>
      <c r="AK185" s="14">
        <f t="shared" si="596"/>
        <v>21.670692231075698</v>
      </c>
      <c r="AL185" s="14">
        <f t="shared" si="551"/>
        <v>42023.960500000001</v>
      </c>
      <c r="AM185" s="14">
        <f t="shared" si="597"/>
        <v>83.713068725099603</v>
      </c>
      <c r="AN185" s="14">
        <f t="shared" si="598"/>
        <v>5964366.3561466858</v>
      </c>
      <c r="AO185" s="14">
        <f t="shared" si="599"/>
        <v>11881.207880770291</v>
      </c>
      <c r="AP185" s="62"/>
      <c r="AQ185" s="14">
        <f t="shared" si="552"/>
        <v>165.0796812749013</v>
      </c>
      <c r="AR185" s="14">
        <f t="shared" si="557"/>
        <v>15.346308739794267</v>
      </c>
      <c r="AS185" s="14">
        <f t="shared" si="558"/>
        <v>21.244742031872512</v>
      </c>
      <c r="AT185" s="14">
        <f t="shared" si="600"/>
        <v>201.67073204656808</v>
      </c>
      <c r="AU185" s="37">
        <f t="shared" si="559"/>
        <v>1.726701405017626E-2</v>
      </c>
      <c r="AV185" s="42"/>
      <c r="AW185" s="14" t="str">
        <f>IFERROR(VLOOKUP($A185,#REF!,27,0),"0")</f>
        <v>0</v>
      </c>
      <c r="AX185" s="14">
        <f t="shared" si="601"/>
        <v>0</v>
      </c>
      <c r="AY185" s="14" t="str">
        <f>IFERROR(VLOOKUP($A185,SpecEd22!#REF!,23,0)," ")</f>
        <v xml:space="preserve"> </v>
      </c>
      <c r="AZ185" s="14" t="e">
        <f t="shared" si="602"/>
        <v>#VALUE!</v>
      </c>
      <c r="BA185" s="14">
        <f>IFERROR(VLOOKUP($A185,ECFE!#REF!,23,0),0)</f>
        <v>0</v>
      </c>
      <c r="BB185" s="14">
        <f t="shared" si="603"/>
        <v>0</v>
      </c>
      <c r="BC185" s="14">
        <f>IFERROR(VLOOKUP($A185,#REF!,17,0),0)</f>
        <v>0</v>
      </c>
      <c r="BD185" s="14">
        <f t="shared" si="604"/>
        <v>0</v>
      </c>
      <c r="BE185" s="14">
        <f>IFERROR(VLOOKUP($A185,#REF!,9,0),0)</f>
        <v>0</v>
      </c>
      <c r="BF185" s="14">
        <f t="shared" si="605"/>
        <v>0</v>
      </c>
      <c r="BG185" s="14">
        <v>0</v>
      </c>
      <c r="BH185" s="14">
        <f t="shared" si="606"/>
        <v>0</v>
      </c>
      <c r="BI185" s="14">
        <f>IFERROR(VLOOKUP($A185,ConEnroll!$A$8:$S$601,15,0),0)</f>
        <v>-61</v>
      </c>
      <c r="BJ185" s="14">
        <f t="shared" si="607"/>
        <v>-0.12151394422310757</v>
      </c>
      <c r="BK185" s="14">
        <f t="shared" si="608"/>
        <v>-61</v>
      </c>
      <c r="BL185" s="14">
        <f t="shared" si="609"/>
        <v>-0.12151394422310757</v>
      </c>
      <c r="BM185" s="14" t="e">
        <f t="shared" si="610"/>
        <v>#VALUE!</v>
      </c>
      <c r="BN185" s="14" t="e">
        <f t="shared" si="611"/>
        <v>#VALUE!</v>
      </c>
      <c r="BO185" s="42"/>
      <c r="BP185" s="14">
        <f t="shared" si="560"/>
        <v>10327.547808764941</v>
      </c>
      <c r="BQ185" s="14" t="e">
        <f t="shared" si="561"/>
        <v>#VALUE!</v>
      </c>
      <c r="BR185" s="14">
        <f t="shared" si="612"/>
        <v>83.834582669322714</v>
      </c>
      <c r="BS185" s="14" t="e">
        <f t="shared" si="562"/>
        <v>#VALUE!</v>
      </c>
      <c r="BT185" s="37" t="e">
        <f t="shared" si="563"/>
        <v>#VALUE!</v>
      </c>
      <c r="BU185" s="41"/>
      <c r="BV185" s="14" t="str">
        <f>IFERROR(VLOOKUP($A185,#REF!,27,0),"0")</f>
        <v>0</v>
      </c>
      <c r="BW185" s="14">
        <f t="shared" si="613"/>
        <v>0</v>
      </c>
      <c r="BX185" s="14" t="str">
        <f>IFERROR(VLOOKUP($A185,SpecEd22!$Z$22:$AV$606,59,0)," ")</f>
        <v xml:space="preserve"> </v>
      </c>
      <c r="BY185" s="14" t="e">
        <f t="shared" si="614"/>
        <v>#VALUE!</v>
      </c>
      <c r="BZ185" s="14">
        <f>IFERROR(VLOOKUP($A185,ECFE!#REF!,25,0),0)</f>
        <v>0</v>
      </c>
      <c r="CA185" s="14">
        <f t="shared" si="615"/>
        <v>0</v>
      </c>
      <c r="CB185" s="14">
        <f>IFERROR(VLOOKUP($A185,#REF!,17,0),0)</f>
        <v>0</v>
      </c>
      <c r="CC185" s="14">
        <f t="shared" si="616"/>
        <v>0</v>
      </c>
      <c r="CD185" s="14">
        <f>IFERROR(VLOOKUP($A185,#REF!,9,0),0)</f>
        <v>0</v>
      </c>
      <c r="CE185" s="14">
        <f t="shared" si="617"/>
        <v>0</v>
      </c>
      <c r="CF185" s="14">
        <v>0</v>
      </c>
      <c r="CG185" s="14">
        <f t="shared" si="618"/>
        <v>0</v>
      </c>
      <c r="CH185" s="14">
        <f>IFERROR(VLOOKUP($A185,ConEnroll!$A$8:$S$601,15,0),0)</f>
        <v>-61</v>
      </c>
      <c r="CI185" s="14">
        <f t="shared" si="619"/>
        <v>-0.12151394422310757</v>
      </c>
      <c r="CJ185" s="14">
        <f t="shared" si="620"/>
        <v>-61</v>
      </c>
      <c r="CK185" s="14">
        <f t="shared" si="621"/>
        <v>-0.12151394422310757</v>
      </c>
      <c r="CL185" s="14" t="e">
        <f t="shared" si="622"/>
        <v>#VALUE!</v>
      </c>
      <c r="CM185" s="14" t="e">
        <f t="shared" si="623"/>
        <v>#VALUE!</v>
      </c>
      <c r="CN185" s="42"/>
      <c r="CO185" s="14">
        <f t="shared" si="564"/>
        <v>-10162.468127490039</v>
      </c>
      <c r="CP185" s="14" t="e">
        <f t="shared" si="565"/>
        <v>#VALUE!</v>
      </c>
      <c r="CQ185" s="14">
        <f t="shared" si="566"/>
        <v>-62.589840637450202</v>
      </c>
      <c r="CR185" s="14" t="e">
        <f t="shared" si="567"/>
        <v>#VALUE!</v>
      </c>
      <c r="CS185" s="37" t="e">
        <f t="shared" si="568"/>
        <v>#VALUE!</v>
      </c>
      <c r="CT185" s="239"/>
      <c r="CU185" s="239"/>
      <c r="CV185" s="468"/>
      <c r="CW185" s="14">
        <f>IFERROR(VLOOKUP($A185,BaseFY23!$A$7:$AK$527,6,0),0)</f>
        <v>483</v>
      </c>
      <c r="CX185" s="14">
        <f>IFERROR(VLOOKUP($A185,BaseFY23!$A$7:$AN$528,28,0),0)</f>
        <v>4927375.25</v>
      </c>
      <c r="CY185" s="14">
        <f t="shared" si="624"/>
        <v>10201.605072463768</v>
      </c>
      <c r="CZ185" s="14">
        <f>IFERROR(VLOOKUP($A185,SpecEd23!$A$21:$BB$605,23,0)," ")</f>
        <v>729067.21604604495</v>
      </c>
      <c r="DA185" s="14">
        <f t="shared" si="625"/>
        <v>1509.4559338427432</v>
      </c>
      <c r="DB185" s="14">
        <f>IFERROR(VLOOKUP($A185,ECFE!$A$16:$AB$347,7,0),0)</f>
        <v>22656.149999999998</v>
      </c>
      <c r="DC185" s="14">
        <f t="shared" si="626"/>
        <v>46.907142857142851</v>
      </c>
      <c r="DD185" s="14">
        <v>0</v>
      </c>
      <c r="DE185" s="14">
        <f t="shared" si="627"/>
        <v>0</v>
      </c>
      <c r="DF185" s="14">
        <f>IFERROR(VLOOKUP($A185,ConEnroll!$A$7:$S$338,10,0),0)</f>
        <v>8702.9500000000007</v>
      </c>
      <c r="DG185" s="14">
        <f t="shared" si="628"/>
        <v>18.018530020703935</v>
      </c>
      <c r="DH185" s="14">
        <f t="shared" si="569"/>
        <v>31359.1</v>
      </c>
      <c r="DI185" s="14">
        <f t="shared" si="629"/>
        <v>64.925672877846793</v>
      </c>
      <c r="DJ185" s="14">
        <f t="shared" si="570"/>
        <v>5687801.5660460442</v>
      </c>
      <c r="DK185" s="14">
        <f t="shared" si="630"/>
        <v>11775.986679184356</v>
      </c>
      <c r="DL185" s="42"/>
      <c r="DM185" s="14">
        <f>IFERROR(VLOOKUP($A185,HouseFY23!$A$7:$AJ$528,28,0),0)</f>
        <v>5088932.25</v>
      </c>
      <c r="DN185" s="14">
        <f t="shared" si="631"/>
        <v>10536.091614906833</v>
      </c>
      <c r="DO185" s="14">
        <f>IFERROR(VLOOKUP($A185,Compens80percent!$A$13:$M$560,12,0),0)</f>
        <v>0</v>
      </c>
      <c r="DP185" s="14">
        <f t="shared" si="631"/>
        <v>0</v>
      </c>
      <c r="DQ185" s="14">
        <f t="shared" si="632"/>
        <v>5088932.25</v>
      </c>
      <c r="DR185" s="14">
        <f t="shared" si="633"/>
        <v>10137.315239043824</v>
      </c>
      <c r="DS185" s="14">
        <f>IFERROR(VLOOKUP($A185,SpecEd23!$A$21:$Z$550,14,0),0)</f>
        <v>744243.62154702633</v>
      </c>
      <c r="DT185" s="14">
        <f t="shared" si="634"/>
        <v>1540.8770632443609</v>
      </c>
      <c r="DU185" s="14">
        <f>IFERROR(VLOOKUP($A185,ECFE!$A$16:$AB$347,9,0),0)</f>
        <v>23571.458460000002</v>
      </c>
      <c r="DV185" s="14">
        <f t="shared" si="635"/>
        <v>48.802191428571433</v>
      </c>
      <c r="DW185" s="14">
        <f>IFERROR(VLOOKUP($A185,ParaFY19!$A$21:$Z$543,7,0),0)</f>
        <v>8036</v>
      </c>
      <c r="DX185" s="14">
        <f t="shared" si="636"/>
        <v>16.637681159420289</v>
      </c>
      <c r="DY185" s="14">
        <f>IFERROR(VLOOKUP($A185,ConEnroll!$A$7:$S$341,13,0),0)</f>
        <v>10878.6875</v>
      </c>
      <c r="DZ185" s="14">
        <f t="shared" si="637"/>
        <v>22.523162525879918</v>
      </c>
      <c r="EA185" s="14">
        <f t="shared" si="571"/>
        <v>42486.145960000002</v>
      </c>
      <c r="EB185" s="14">
        <f t="shared" si="638"/>
        <v>87.963035113871641</v>
      </c>
      <c r="EC185" s="14">
        <f t="shared" si="572"/>
        <v>5875662.017507026</v>
      </c>
      <c r="ED185" s="14">
        <f t="shared" si="639"/>
        <v>12164.931713265065</v>
      </c>
      <c r="EE185" s="62"/>
      <c r="EF185" s="14">
        <f t="shared" si="573"/>
        <v>334.48654244306454</v>
      </c>
      <c r="EG185" s="14">
        <f t="shared" si="574"/>
        <v>31.421129401617691</v>
      </c>
      <c r="EH185" s="14">
        <f t="shared" si="575"/>
        <v>23.037362236024848</v>
      </c>
      <c r="EI185" s="14">
        <f t="shared" si="640"/>
        <v>388.94503408070705</v>
      </c>
      <c r="EJ185" s="37">
        <f t="shared" si="576"/>
        <v>3.3028657782724895E-2</v>
      </c>
      <c r="EK185" s="42"/>
      <c r="EL185" s="14" t="str">
        <f>IFERROR(VLOOKUP($A185,#REF!,27,0),"0")</f>
        <v>0</v>
      </c>
      <c r="EM185" s="14">
        <f t="shared" si="641"/>
        <v>0</v>
      </c>
      <c r="EN185" s="14" t="str">
        <f>IFERROR(VLOOKUP($A185,SpecEd23!#REF!,23,0)," ")</f>
        <v xml:space="preserve"> </v>
      </c>
      <c r="EO185" s="14" t="e">
        <f t="shared" si="642"/>
        <v>#VALUE!</v>
      </c>
      <c r="EP185" s="14">
        <f>IFERROR(VLOOKUP($A185,ECFE!#REF!,24,0),0)</f>
        <v>0</v>
      </c>
      <c r="EQ185" s="14">
        <f t="shared" si="643"/>
        <v>0</v>
      </c>
      <c r="ER185" s="14">
        <f>IFERROR(VLOOKUP($A185,#REF!,30,0),0)</f>
        <v>0</v>
      </c>
      <c r="ES185" s="14">
        <f t="shared" si="644"/>
        <v>0</v>
      </c>
      <c r="ET185" s="14">
        <f>IFERROR(VLOOKUP($A185,#REF!,12,0),0)</f>
        <v>0</v>
      </c>
      <c r="EU185" s="14">
        <f t="shared" si="645"/>
        <v>0</v>
      </c>
      <c r="EV185" s="14">
        <v>0</v>
      </c>
      <c r="EW185" s="14">
        <f t="shared" si="646"/>
        <v>0</v>
      </c>
      <c r="EX185" s="14">
        <f>IFERROR(VLOOKUP($A185,ConEnroll!$A$8:$S$601,16,0),0)</f>
        <v>486</v>
      </c>
      <c r="EY185" s="14">
        <f t="shared" si="647"/>
        <v>1.0062111801242235</v>
      </c>
      <c r="EZ185" s="14">
        <f t="shared" si="648"/>
        <v>486</v>
      </c>
      <c r="FA185" s="14">
        <f t="shared" si="649"/>
        <v>1.0062111801242235</v>
      </c>
      <c r="FB185" s="14" t="e">
        <f t="shared" si="650"/>
        <v>#VALUE!</v>
      </c>
      <c r="FC185" s="14" t="e">
        <f t="shared" si="651"/>
        <v>#VALUE!</v>
      </c>
      <c r="FD185" s="62"/>
      <c r="FE185" s="14">
        <f t="shared" si="577"/>
        <v>10536.091614906833</v>
      </c>
      <c r="FF185" s="14" t="e">
        <f t="shared" si="578"/>
        <v>#VALUE!</v>
      </c>
      <c r="FG185" s="14">
        <f t="shared" si="652"/>
        <v>86.956823933747415</v>
      </c>
      <c r="FH185" s="14" t="e">
        <f t="shared" si="579"/>
        <v>#VALUE!</v>
      </c>
      <c r="FI185" s="37" t="e">
        <f t="shared" si="580"/>
        <v>#VALUE!</v>
      </c>
      <c r="FJ185" s="12"/>
      <c r="FK185" s="14" t="str">
        <f>IFERROR(VLOOKUP($A185,#REF!,27,0),"0")</f>
        <v>0</v>
      </c>
      <c r="FL185" s="14">
        <f t="shared" si="653"/>
        <v>0</v>
      </c>
      <c r="FM185" s="14" t="str">
        <f>IFERROR(VLOOKUP($A185,SpecEd23!$X$22:$Y$610,59,0)," ")</f>
        <v xml:space="preserve"> </v>
      </c>
      <c r="FN185" s="14" t="e">
        <f t="shared" si="654"/>
        <v>#VALUE!</v>
      </c>
      <c r="FO185" s="14">
        <f>IFERROR(VLOOKUP($A185,ECFE!#REF!,26,0),0)</f>
        <v>0</v>
      </c>
      <c r="FP185" s="14">
        <f t="shared" si="655"/>
        <v>0</v>
      </c>
      <c r="FQ185" s="14">
        <f>IFERROR(VLOOKUP($A185,#REF!,16,0),0)</f>
        <v>0</v>
      </c>
      <c r="FR185" s="14">
        <f t="shared" si="656"/>
        <v>0</v>
      </c>
      <c r="FS185" s="14">
        <f>IFERROR(VLOOKUP($A185,#REF!,12,0),0)</f>
        <v>0</v>
      </c>
      <c r="FT185" s="14">
        <f t="shared" si="657"/>
        <v>0</v>
      </c>
      <c r="FU185" s="14">
        <v>0</v>
      </c>
      <c r="FV185" s="14">
        <f t="shared" si="658"/>
        <v>0</v>
      </c>
      <c r="FW185" s="14">
        <f>IFERROR(VLOOKUP($A185,ConEnroll!$A$8:$S$601,16,0),0)</f>
        <v>486</v>
      </c>
      <c r="FX185" s="14">
        <f t="shared" si="659"/>
        <v>1.0062111801242235</v>
      </c>
      <c r="FY185" s="14">
        <f t="shared" si="660"/>
        <v>486</v>
      </c>
      <c r="FZ185" s="14">
        <f t="shared" si="661"/>
        <v>1.0062111801242235</v>
      </c>
      <c r="GA185" s="14" t="e">
        <f t="shared" si="662"/>
        <v>#VALUE!</v>
      </c>
      <c r="GB185" s="14" t="e">
        <f t="shared" si="663"/>
        <v>#VALUE!</v>
      </c>
      <c r="GC185" s="39"/>
      <c r="GD185" s="14">
        <f t="shared" si="581"/>
        <v>-10201.605072463768</v>
      </c>
      <c r="GE185" s="14" t="e">
        <f t="shared" si="582"/>
        <v>#VALUE!</v>
      </c>
      <c r="GF185" s="14">
        <f t="shared" si="583"/>
        <v>-63.919461697722568</v>
      </c>
      <c r="GG185" s="14" t="e">
        <f t="shared" si="584"/>
        <v>#VALUE!</v>
      </c>
      <c r="GH185" s="37" t="e">
        <f t="shared" si="585"/>
        <v>#VALUE!</v>
      </c>
    </row>
    <row r="186" spans="1:190" ht="12.5" x14ac:dyDescent="0.25">
      <c r="A186" s="67">
        <v>548</v>
      </c>
      <c r="B186" s="35">
        <v>1</v>
      </c>
      <c r="C186" s="14">
        <v>6</v>
      </c>
      <c r="D186" s="14"/>
      <c r="E186" s="14"/>
      <c r="F186" s="35" t="s">
        <v>2536</v>
      </c>
      <c r="G186" s="41"/>
      <c r="H186" s="14">
        <f>IFERROR(VLOOKUP($A186,BaseFY22!$A$7:$AK$528,6,0),0)</f>
        <v>863.8</v>
      </c>
      <c r="I186" s="14">
        <f>IFERROR(VLOOKUP($A186,BaseFY22!$A$7:$AK$528,28,0),0)</f>
        <v>8683442.5</v>
      </c>
      <c r="J186" s="14">
        <f t="shared" si="586"/>
        <v>10052.607663811068</v>
      </c>
      <c r="K186" s="14">
        <f>IFERROR(VLOOKUP($A186,SpecEd22!$A$21:$BB$605,24,0)," ")</f>
        <v>714983.85287499661</v>
      </c>
      <c r="L186" s="14">
        <f t="shared" si="587"/>
        <v>827.71920916299678</v>
      </c>
      <c r="M186" s="14">
        <f>IFERROR(VLOOKUP($A186,ECFE!$A$16:$AB$347,7,0),0)</f>
        <v>55583.087999999996</v>
      </c>
      <c r="N186" s="14">
        <f t="shared" si="554"/>
        <v>64.347172956702934</v>
      </c>
      <c r="O186" s="14">
        <v>0</v>
      </c>
      <c r="P186" s="14">
        <f t="shared" si="554"/>
        <v>0</v>
      </c>
      <c r="Q186" s="14">
        <f>IFERROR(VLOOKUP($A186,ConEnroll!$A$7:$S$337,10,0),0)</f>
        <v>5504.88</v>
      </c>
      <c r="R186" s="14">
        <f t="shared" si="588"/>
        <v>6.3728640889094699</v>
      </c>
      <c r="S186" s="14">
        <f t="shared" si="555"/>
        <v>61087.967999999993</v>
      </c>
      <c r="T186" s="14">
        <f t="shared" si="589"/>
        <v>70.720037045612401</v>
      </c>
      <c r="U186" s="14">
        <f t="shared" si="556"/>
        <v>9459514.3208749965</v>
      </c>
      <c r="V186" s="14">
        <f t="shared" si="590"/>
        <v>10951.046910019677</v>
      </c>
      <c r="W186" s="42"/>
      <c r="X186" s="14">
        <f>IFERROR(VLOOKUP($A186,HouseFY22!$A$6:$AJ$528,28,0),0)</f>
        <v>8944155.8162510004</v>
      </c>
      <c r="Y186" s="14">
        <f t="shared" si="591"/>
        <v>10354.429053312111</v>
      </c>
      <c r="Z186" s="14">
        <f>IFERROR(VLOOKUP($A186,Compens80percent!$A$13:$M$560,12,0),0)</f>
        <v>0</v>
      </c>
      <c r="AA186" s="14">
        <f t="shared" si="591"/>
        <v>0</v>
      </c>
      <c r="AB186" s="14">
        <f t="shared" si="592"/>
        <v>8944155.8162510004</v>
      </c>
      <c r="AC186" s="14">
        <f t="shared" si="591"/>
        <v>10354.429053312111</v>
      </c>
      <c r="AD186" s="14">
        <f>IFERROR(VLOOKUP(A186,SpecEd22!$A$21:$Z$550,14,0),0)</f>
        <v>733846.19053542987</v>
      </c>
      <c r="AE186" s="14">
        <f t="shared" si="593"/>
        <v>849.55567322925435</v>
      </c>
      <c r="AF186" s="14">
        <f>IFERROR(VLOOKUP($A186,ECFE!$A$16:$AB$348,8,0),0)</f>
        <v>56694.749760000006</v>
      </c>
      <c r="AG186" s="14">
        <f t="shared" si="594"/>
        <v>65.634116415837013</v>
      </c>
      <c r="AH186" s="14">
        <f>IFERROR(VLOOKUP(A186,ParaFY19!$A$21:$Z$543,7,0),0)</f>
        <v>6860</v>
      </c>
      <c r="AI186" s="14">
        <f t="shared" si="595"/>
        <v>7.941653160453809</v>
      </c>
      <c r="AJ186" s="14">
        <f>IFERROR(VLOOKUP(A186,ConEnroll!$A$7:$S$341,13,0),0)</f>
        <v>6881.1</v>
      </c>
      <c r="AK186" s="14">
        <f t="shared" si="596"/>
        <v>7.9660801111368382</v>
      </c>
      <c r="AL186" s="14">
        <f t="shared" si="551"/>
        <v>70435.849760000012</v>
      </c>
      <c r="AM186" s="14">
        <f t="shared" si="597"/>
        <v>81.541849687427657</v>
      </c>
      <c r="AN186" s="14">
        <f t="shared" si="598"/>
        <v>9748437.8565464299</v>
      </c>
      <c r="AO186" s="14">
        <f t="shared" si="599"/>
        <v>11285.526576228793</v>
      </c>
      <c r="AP186" s="62"/>
      <c r="AQ186" s="14">
        <f t="shared" si="552"/>
        <v>301.82138950104309</v>
      </c>
      <c r="AR186" s="14">
        <f t="shared" si="557"/>
        <v>21.836464066257577</v>
      </c>
      <c r="AS186" s="14">
        <f t="shared" si="558"/>
        <v>10.821812641815256</v>
      </c>
      <c r="AT186" s="14">
        <f t="shared" si="600"/>
        <v>334.47966620911592</v>
      </c>
      <c r="AU186" s="37">
        <f t="shared" si="559"/>
        <v>3.0543168060314239E-2</v>
      </c>
      <c r="AV186" s="42"/>
      <c r="AW186" s="14" t="str">
        <f>IFERROR(VLOOKUP($A186,#REF!,27,0),"0")</f>
        <v>0</v>
      </c>
      <c r="AX186" s="14">
        <f t="shared" si="601"/>
        <v>0</v>
      </c>
      <c r="AY186" s="14" t="str">
        <f>IFERROR(VLOOKUP($A186,SpecEd22!#REF!,23,0)," ")</f>
        <v xml:space="preserve"> </v>
      </c>
      <c r="AZ186" s="14" t="e">
        <f t="shared" si="602"/>
        <v>#VALUE!</v>
      </c>
      <c r="BA186" s="14">
        <f>IFERROR(VLOOKUP($A186,ECFE!#REF!,23,0),0)</f>
        <v>0</v>
      </c>
      <c r="BB186" s="14">
        <f t="shared" si="603"/>
        <v>0</v>
      </c>
      <c r="BC186" s="14">
        <f>IFERROR(VLOOKUP($A186,#REF!,17,0),0)</f>
        <v>0</v>
      </c>
      <c r="BD186" s="14">
        <f t="shared" si="604"/>
        <v>0</v>
      </c>
      <c r="BE186" s="14">
        <f>IFERROR(VLOOKUP($A186,#REF!,9,0),0)</f>
        <v>0</v>
      </c>
      <c r="BF186" s="14">
        <f t="shared" si="605"/>
        <v>0</v>
      </c>
      <c r="BG186" s="14">
        <v>0</v>
      </c>
      <c r="BH186" s="14">
        <f t="shared" si="606"/>
        <v>0</v>
      </c>
      <c r="BI186" s="14">
        <f>IFERROR(VLOOKUP($A186,ConEnroll!$A$8:$S$601,15,0),0)</f>
        <v>-61</v>
      </c>
      <c r="BJ186" s="14">
        <f t="shared" si="607"/>
        <v>-7.0618198657096551E-2</v>
      </c>
      <c r="BK186" s="14">
        <f t="shared" si="608"/>
        <v>-61</v>
      </c>
      <c r="BL186" s="14">
        <f t="shared" si="609"/>
        <v>-7.0618198657096551E-2</v>
      </c>
      <c r="BM186" s="14" t="e">
        <f t="shared" si="610"/>
        <v>#VALUE!</v>
      </c>
      <c r="BN186" s="14" t="e">
        <f t="shared" si="611"/>
        <v>#VALUE!</v>
      </c>
      <c r="BO186" s="42"/>
      <c r="BP186" s="14">
        <f t="shared" si="560"/>
        <v>10354.429053312111</v>
      </c>
      <c r="BQ186" s="14" t="e">
        <f t="shared" si="561"/>
        <v>#VALUE!</v>
      </c>
      <c r="BR186" s="14">
        <f t="shared" si="612"/>
        <v>81.612467886084758</v>
      </c>
      <c r="BS186" s="14" t="e">
        <f t="shared" si="562"/>
        <v>#VALUE!</v>
      </c>
      <c r="BT186" s="37" t="e">
        <f t="shared" si="563"/>
        <v>#VALUE!</v>
      </c>
      <c r="BU186" s="41"/>
      <c r="BV186" s="14" t="str">
        <f>IFERROR(VLOOKUP($A186,#REF!,27,0),"0")</f>
        <v>0</v>
      </c>
      <c r="BW186" s="14">
        <f t="shared" si="613"/>
        <v>0</v>
      </c>
      <c r="BX186" s="14" t="str">
        <f>IFERROR(VLOOKUP($A186,SpecEd22!$Z$22:$AV$606,59,0)," ")</f>
        <v xml:space="preserve"> </v>
      </c>
      <c r="BY186" s="14" t="e">
        <f t="shared" si="614"/>
        <v>#VALUE!</v>
      </c>
      <c r="BZ186" s="14">
        <f>IFERROR(VLOOKUP($A186,ECFE!#REF!,25,0),0)</f>
        <v>0</v>
      </c>
      <c r="CA186" s="14">
        <f t="shared" si="615"/>
        <v>0</v>
      </c>
      <c r="CB186" s="14">
        <f>IFERROR(VLOOKUP($A186,#REF!,17,0),0)</f>
        <v>0</v>
      </c>
      <c r="CC186" s="14">
        <f t="shared" si="616"/>
        <v>0</v>
      </c>
      <c r="CD186" s="14">
        <f>IFERROR(VLOOKUP($A186,#REF!,9,0),0)</f>
        <v>0</v>
      </c>
      <c r="CE186" s="14">
        <f t="shared" si="617"/>
        <v>0</v>
      </c>
      <c r="CF186" s="14">
        <v>0</v>
      </c>
      <c r="CG186" s="14">
        <f t="shared" si="618"/>
        <v>0</v>
      </c>
      <c r="CH186" s="14">
        <f>IFERROR(VLOOKUP($A186,ConEnroll!$A$8:$S$601,15,0),0)</f>
        <v>-61</v>
      </c>
      <c r="CI186" s="14">
        <f t="shared" si="619"/>
        <v>-7.0618198657096551E-2</v>
      </c>
      <c r="CJ186" s="14">
        <f t="shared" si="620"/>
        <v>-61</v>
      </c>
      <c r="CK186" s="14">
        <f t="shared" si="621"/>
        <v>-7.0618198657096551E-2</v>
      </c>
      <c r="CL186" s="14" t="e">
        <f t="shared" si="622"/>
        <v>#VALUE!</v>
      </c>
      <c r="CM186" s="14" t="e">
        <f t="shared" si="623"/>
        <v>#VALUE!</v>
      </c>
      <c r="CN186" s="42"/>
      <c r="CO186" s="14">
        <f t="shared" si="564"/>
        <v>-10052.607663811068</v>
      </c>
      <c r="CP186" s="14" t="e">
        <f t="shared" si="565"/>
        <v>#VALUE!</v>
      </c>
      <c r="CQ186" s="14">
        <f t="shared" si="566"/>
        <v>-70.790655244269502</v>
      </c>
      <c r="CR186" s="14" t="e">
        <f t="shared" si="567"/>
        <v>#VALUE!</v>
      </c>
      <c r="CS186" s="37" t="e">
        <f t="shared" si="568"/>
        <v>#VALUE!</v>
      </c>
      <c r="CT186" s="239"/>
      <c r="CU186" s="239"/>
      <c r="CV186" s="468"/>
      <c r="CW186" s="14">
        <f>IFERROR(VLOOKUP($A186,BaseFY23!$A$7:$AK$527,6,0),0)</f>
        <v>857.762246</v>
      </c>
      <c r="CX186" s="14">
        <f>IFERROR(VLOOKUP($A186,BaseFY23!$A$7:$AN$528,28,0),0)</f>
        <v>8627954</v>
      </c>
      <c r="CY186" s="14">
        <f t="shared" si="624"/>
        <v>10058.677728280431</v>
      </c>
      <c r="CZ186" s="14">
        <f>IFERROR(VLOOKUP($A186,SpecEd23!$A$21:$BB$605,23,0)," ")</f>
        <v>793684.19388853433</v>
      </c>
      <c r="DA186" s="14">
        <f t="shared" si="625"/>
        <v>925.29625498174971</v>
      </c>
      <c r="DB186" s="14">
        <f>IFERROR(VLOOKUP($A186,ECFE!$A$16:$AB$347,7,0),0)</f>
        <v>55583.087999999996</v>
      </c>
      <c r="DC186" s="14">
        <f t="shared" si="626"/>
        <v>64.800110122823</v>
      </c>
      <c r="DD186" s="14">
        <v>0</v>
      </c>
      <c r="DE186" s="14">
        <f t="shared" si="627"/>
        <v>0</v>
      </c>
      <c r="DF186" s="14">
        <f>IFERROR(VLOOKUP($A186,ConEnroll!$A$7:$S$338,10,0),0)</f>
        <v>5504.88</v>
      </c>
      <c r="DG186" s="14">
        <f t="shared" si="628"/>
        <v>6.4177224232832462</v>
      </c>
      <c r="DH186" s="14">
        <f t="shared" si="569"/>
        <v>61087.967999999993</v>
      </c>
      <c r="DI186" s="14">
        <f t="shared" si="629"/>
        <v>71.217832546106251</v>
      </c>
      <c r="DJ186" s="14">
        <f t="shared" si="570"/>
        <v>9482726.1618885342</v>
      </c>
      <c r="DK186" s="14">
        <f t="shared" si="630"/>
        <v>11055.191815808286</v>
      </c>
      <c r="DL186" s="42"/>
      <c r="DM186" s="14">
        <f>IFERROR(VLOOKUP($A186,HouseFY23!$A$7:$AJ$528,28,0),0)</f>
        <v>9046064.9700000007</v>
      </c>
      <c r="DN186" s="14">
        <f t="shared" si="631"/>
        <v>10546.121623077359</v>
      </c>
      <c r="DO186" s="14">
        <f>IFERROR(VLOOKUP($A186,Compens80percent!$A$13:$M$560,12,0),0)</f>
        <v>0</v>
      </c>
      <c r="DP186" s="14">
        <f t="shared" si="631"/>
        <v>0</v>
      </c>
      <c r="DQ186" s="14">
        <f t="shared" si="632"/>
        <v>9046064.9700000007</v>
      </c>
      <c r="DR186" s="14">
        <f t="shared" si="633"/>
        <v>10472.40677240102</v>
      </c>
      <c r="DS186" s="14">
        <f>IFERROR(VLOOKUP($A186,SpecEd23!$A$21:$Z$550,14,0),0)</f>
        <v>831944.57681234693</v>
      </c>
      <c r="DT186" s="14">
        <f t="shared" si="634"/>
        <v>969.90113599887547</v>
      </c>
      <c r="DU186" s="14">
        <f>IFERROR(VLOOKUP($A186,ECFE!$A$16:$AB$347,9,0),0)</f>
        <v>57828.644755200003</v>
      </c>
      <c r="DV186" s="14">
        <f t="shared" si="635"/>
        <v>67.418034571785057</v>
      </c>
      <c r="DW186" s="14">
        <f>IFERROR(VLOOKUP($A186,ParaFY19!$A$21:$Z$543,7,0),0)</f>
        <v>6860</v>
      </c>
      <c r="DX186" s="14">
        <f t="shared" si="636"/>
        <v>7.997554138096211</v>
      </c>
      <c r="DY186" s="14">
        <f>IFERROR(VLOOKUP($A186,ConEnroll!$A$7:$S$341,13,0),0)</f>
        <v>6881.1</v>
      </c>
      <c r="DZ186" s="14">
        <f t="shared" si="637"/>
        <v>8.022153029104059</v>
      </c>
      <c r="EA186" s="14">
        <f t="shared" si="571"/>
        <v>71569.744755200009</v>
      </c>
      <c r="EB186" s="14">
        <f t="shared" si="638"/>
        <v>83.437741738985338</v>
      </c>
      <c r="EC186" s="14">
        <f t="shared" si="572"/>
        <v>9949579.2915675472</v>
      </c>
      <c r="ED186" s="14">
        <f t="shared" si="639"/>
        <v>11599.460500815219</v>
      </c>
      <c r="EE186" s="62"/>
      <c r="EF186" s="14">
        <f t="shared" si="573"/>
        <v>487.44389479692836</v>
      </c>
      <c r="EG186" s="14">
        <f t="shared" si="574"/>
        <v>44.604881017125763</v>
      </c>
      <c r="EH186" s="14">
        <f t="shared" si="575"/>
        <v>12.219909192879086</v>
      </c>
      <c r="EI186" s="14">
        <f t="shared" si="640"/>
        <v>544.2686850069332</v>
      </c>
      <c r="EJ186" s="37">
        <f t="shared" si="576"/>
        <v>4.9231953101768929E-2</v>
      </c>
      <c r="EK186" s="42"/>
      <c r="EL186" s="14" t="str">
        <f>IFERROR(VLOOKUP($A186,#REF!,27,0),"0")</f>
        <v>0</v>
      </c>
      <c r="EM186" s="14">
        <f t="shared" si="641"/>
        <v>0</v>
      </c>
      <c r="EN186" s="14" t="str">
        <f>IFERROR(VLOOKUP($A186,SpecEd23!#REF!,23,0)," ")</f>
        <v xml:space="preserve"> </v>
      </c>
      <c r="EO186" s="14" t="e">
        <f t="shared" si="642"/>
        <v>#VALUE!</v>
      </c>
      <c r="EP186" s="14">
        <f>IFERROR(VLOOKUP($A186,ECFE!#REF!,24,0),0)</f>
        <v>0</v>
      </c>
      <c r="EQ186" s="14">
        <f t="shared" si="643"/>
        <v>0</v>
      </c>
      <c r="ER186" s="14">
        <f>IFERROR(VLOOKUP($A186,#REF!,30,0),0)</f>
        <v>0</v>
      </c>
      <c r="ES186" s="14">
        <f t="shared" si="644"/>
        <v>0</v>
      </c>
      <c r="ET186" s="14">
        <f>IFERROR(VLOOKUP($A186,#REF!,12,0),0)</f>
        <v>0</v>
      </c>
      <c r="EU186" s="14">
        <f t="shared" si="645"/>
        <v>0</v>
      </c>
      <c r="EV186" s="14">
        <v>0</v>
      </c>
      <c r="EW186" s="14">
        <f t="shared" si="646"/>
        <v>0</v>
      </c>
      <c r="EX186" s="14">
        <f>IFERROR(VLOOKUP($A186,ConEnroll!$A$8:$S$601,16,0),0)</f>
        <v>487</v>
      </c>
      <c r="EY186" s="14">
        <f t="shared" si="647"/>
        <v>0.56775639435172809</v>
      </c>
      <c r="EZ186" s="14">
        <f t="shared" si="648"/>
        <v>487</v>
      </c>
      <c r="FA186" s="14">
        <f t="shared" si="649"/>
        <v>0.56775639435172809</v>
      </c>
      <c r="FB186" s="14" t="e">
        <f t="shared" si="650"/>
        <v>#VALUE!</v>
      </c>
      <c r="FC186" s="14" t="e">
        <f t="shared" si="651"/>
        <v>#VALUE!</v>
      </c>
      <c r="FD186" s="62"/>
      <c r="FE186" s="14">
        <f t="shared" si="577"/>
        <v>10546.121623077359</v>
      </c>
      <c r="FF186" s="14" t="e">
        <f t="shared" si="578"/>
        <v>#VALUE!</v>
      </c>
      <c r="FG186" s="14">
        <f t="shared" si="652"/>
        <v>82.869985344633605</v>
      </c>
      <c r="FH186" s="14" t="e">
        <f t="shared" si="579"/>
        <v>#VALUE!</v>
      </c>
      <c r="FI186" s="37" t="e">
        <f t="shared" si="580"/>
        <v>#VALUE!</v>
      </c>
      <c r="FJ186" s="12"/>
      <c r="FK186" s="14" t="str">
        <f>IFERROR(VLOOKUP($A186,#REF!,27,0),"0")</f>
        <v>0</v>
      </c>
      <c r="FL186" s="14">
        <f t="shared" si="653"/>
        <v>0</v>
      </c>
      <c r="FM186" s="14" t="str">
        <f>IFERROR(VLOOKUP($A186,SpecEd23!$X$22:$Y$610,59,0)," ")</f>
        <v xml:space="preserve"> </v>
      </c>
      <c r="FN186" s="14" t="e">
        <f t="shared" si="654"/>
        <v>#VALUE!</v>
      </c>
      <c r="FO186" s="14">
        <f>IFERROR(VLOOKUP($A186,ECFE!#REF!,26,0),0)</f>
        <v>0</v>
      </c>
      <c r="FP186" s="14">
        <f t="shared" si="655"/>
        <v>0</v>
      </c>
      <c r="FQ186" s="14">
        <f>IFERROR(VLOOKUP($A186,#REF!,16,0),0)</f>
        <v>0</v>
      </c>
      <c r="FR186" s="14">
        <f t="shared" si="656"/>
        <v>0</v>
      </c>
      <c r="FS186" s="14">
        <f>IFERROR(VLOOKUP($A186,#REF!,12,0),0)</f>
        <v>0</v>
      </c>
      <c r="FT186" s="14">
        <f t="shared" si="657"/>
        <v>0</v>
      </c>
      <c r="FU186" s="14">
        <v>0</v>
      </c>
      <c r="FV186" s="14">
        <f t="shared" si="658"/>
        <v>0</v>
      </c>
      <c r="FW186" s="14">
        <f>IFERROR(VLOOKUP($A186,ConEnroll!$A$8:$S$601,16,0),0)</f>
        <v>487</v>
      </c>
      <c r="FX186" s="14">
        <f t="shared" si="659"/>
        <v>0.56775639435172809</v>
      </c>
      <c r="FY186" s="14">
        <f t="shared" si="660"/>
        <v>487</v>
      </c>
      <c r="FZ186" s="14">
        <f t="shared" si="661"/>
        <v>0.56775639435172809</v>
      </c>
      <c r="GA186" s="14" t="e">
        <f t="shared" si="662"/>
        <v>#VALUE!</v>
      </c>
      <c r="GB186" s="14" t="e">
        <f t="shared" si="663"/>
        <v>#VALUE!</v>
      </c>
      <c r="GC186" s="39"/>
      <c r="GD186" s="14">
        <f t="shared" si="581"/>
        <v>-10058.677728280431</v>
      </c>
      <c r="GE186" s="14" t="e">
        <f t="shared" si="582"/>
        <v>#VALUE!</v>
      </c>
      <c r="GF186" s="14">
        <f t="shared" si="583"/>
        <v>-70.650076151754519</v>
      </c>
      <c r="GG186" s="14" t="e">
        <f t="shared" si="584"/>
        <v>#VALUE!</v>
      </c>
      <c r="GH186" s="37" t="e">
        <f t="shared" si="585"/>
        <v>#VALUE!</v>
      </c>
    </row>
    <row r="187" spans="1:190" ht="12.5" x14ac:dyDescent="0.25">
      <c r="A187" s="67">
        <v>549</v>
      </c>
      <c r="B187" s="35">
        <v>1</v>
      </c>
      <c r="C187" s="14">
        <v>5</v>
      </c>
      <c r="D187" s="14"/>
      <c r="E187" s="14"/>
      <c r="F187" s="35" t="s">
        <v>2537</v>
      </c>
      <c r="G187" s="41"/>
      <c r="H187" s="14">
        <f>IFERROR(VLOOKUP($A187,BaseFY22!$A$7:$AK$528,6,0),0)</f>
        <v>1547</v>
      </c>
      <c r="I187" s="14">
        <f>IFERROR(VLOOKUP($A187,BaseFY22!$A$7:$AK$528,28,0),0)</f>
        <v>14070965.414394001</v>
      </c>
      <c r="J187" s="14">
        <f t="shared" si="586"/>
        <v>9095.6466802805426</v>
      </c>
      <c r="K187" s="14">
        <f>IFERROR(VLOOKUP($A187,SpecEd22!$A$21:$BB$605,24,0)," ")</f>
        <v>2234134.4669369999</v>
      </c>
      <c r="L187" s="14">
        <f t="shared" si="587"/>
        <v>1444.1722475352294</v>
      </c>
      <c r="M187" s="14">
        <f>IFERROR(VLOOKUP($A187,ECFE!$A$16:$AB$347,7,0),0)</f>
        <v>78541.319999999992</v>
      </c>
      <c r="N187" s="14">
        <f t="shared" si="554"/>
        <v>50.770084033613443</v>
      </c>
      <c r="O187" s="14">
        <v>0</v>
      </c>
      <c r="P187" s="14">
        <f t="shared" si="554"/>
        <v>0</v>
      </c>
      <c r="Q187" s="14">
        <f>IFERROR(VLOOKUP($A187,ConEnroll!$A$7:$S$337,10,0),0)</f>
        <v>11114.61</v>
      </c>
      <c r="R187" s="14">
        <f t="shared" si="588"/>
        <v>7.1846218487394964</v>
      </c>
      <c r="S187" s="14">
        <f t="shared" si="555"/>
        <v>89655.93</v>
      </c>
      <c r="T187" s="14">
        <f t="shared" si="589"/>
        <v>57.95470588235294</v>
      </c>
      <c r="U187" s="14">
        <f t="shared" si="556"/>
        <v>16394755.811331</v>
      </c>
      <c r="V187" s="14">
        <f t="shared" si="590"/>
        <v>10597.773633698125</v>
      </c>
      <c r="W187" s="42"/>
      <c r="X187" s="14">
        <f>IFERROR(VLOOKUP($A187,HouseFY22!$A$6:$AJ$528,28,0),0)</f>
        <v>14313326.414394001</v>
      </c>
      <c r="Y187" s="14">
        <f t="shared" si="591"/>
        <v>9252.3118386515835</v>
      </c>
      <c r="Z187" s="14">
        <f>IFERROR(VLOOKUP($A187,Compens80percent!$A$13:$M$560,12,0),0)</f>
        <v>0</v>
      </c>
      <c r="AA187" s="14">
        <f t="shared" si="591"/>
        <v>0</v>
      </c>
      <c r="AB187" s="14">
        <f t="shared" si="592"/>
        <v>14313326.414394001</v>
      </c>
      <c r="AC187" s="14">
        <f t="shared" si="591"/>
        <v>9252.3118386515835</v>
      </c>
      <c r="AD187" s="14">
        <f>IFERROR(VLOOKUP(A187,SpecEd22!$A$21:$Z$550,14,0),0)</f>
        <v>2267663.9076024904</v>
      </c>
      <c r="AE187" s="14">
        <f t="shared" si="593"/>
        <v>1465.8460941192568</v>
      </c>
      <c r="AF187" s="14">
        <f>IFERROR(VLOOKUP($A187,ECFE!$A$16:$AB$348,8,0),0)</f>
        <v>80112.146400000012</v>
      </c>
      <c r="AG187" s="14">
        <f t="shared" si="594"/>
        <v>51.78548571428572</v>
      </c>
      <c r="AH187" s="14">
        <f>IFERROR(VLOOKUP(A187,ParaFY19!$A$21:$Z$543,7,0),0)</f>
        <v>10976</v>
      </c>
      <c r="AI187" s="14">
        <f t="shared" si="595"/>
        <v>7.0950226244343888</v>
      </c>
      <c r="AJ187" s="14">
        <f>IFERROR(VLOOKUP(A187,ConEnroll!$A$7:$S$341,13,0),0)</f>
        <v>13893.262500000001</v>
      </c>
      <c r="AK187" s="14">
        <f t="shared" si="596"/>
        <v>8.9807773109243705</v>
      </c>
      <c r="AL187" s="14">
        <f t="shared" si="551"/>
        <v>104981.40890000001</v>
      </c>
      <c r="AM187" s="14">
        <f t="shared" si="597"/>
        <v>67.861285649644486</v>
      </c>
      <c r="AN187" s="14">
        <f t="shared" si="598"/>
        <v>16685971.730896492</v>
      </c>
      <c r="AO187" s="14">
        <f t="shared" si="599"/>
        <v>10786.019218420486</v>
      </c>
      <c r="AP187" s="62"/>
      <c r="AQ187" s="14">
        <f t="shared" si="552"/>
        <v>156.66515837104089</v>
      </c>
      <c r="AR187" s="14">
        <f t="shared" si="557"/>
        <v>21.673846584027388</v>
      </c>
      <c r="AS187" s="14">
        <f t="shared" si="558"/>
        <v>9.9065797672915465</v>
      </c>
      <c r="AT187" s="14">
        <f t="shared" si="600"/>
        <v>188.24558472235981</v>
      </c>
      <c r="AU187" s="37">
        <f t="shared" si="559"/>
        <v>1.7762748217586805E-2</v>
      </c>
      <c r="AV187" s="42"/>
      <c r="AW187" s="14" t="str">
        <f>IFERROR(VLOOKUP($A187,#REF!,27,0),"0")</f>
        <v>0</v>
      </c>
      <c r="AX187" s="14">
        <f t="shared" si="601"/>
        <v>0</v>
      </c>
      <c r="AY187" s="14" t="str">
        <f>IFERROR(VLOOKUP($A187,SpecEd22!#REF!,23,0)," ")</f>
        <v xml:space="preserve"> </v>
      </c>
      <c r="AZ187" s="14" t="e">
        <f t="shared" si="602"/>
        <v>#VALUE!</v>
      </c>
      <c r="BA187" s="14">
        <f>IFERROR(VLOOKUP($A187,ECFE!#REF!,23,0),0)</f>
        <v>0</v>
      </c>
      <c r="BB187" s="14">
        <f t="shared" si="603"/>
        <v>0</v>
      </c>
      <c r="BC187" s="14">
        <f>IFERROR(VLOOKUP($A187,#REF!,17,0),0)</f>
        <v>0</v>
      </c>
      <c r="BD187" s="14">
        <f t="shared" si="604"/>
        <v>0</v>
      </c>
      <c r="BE187" s="14">
        <f>IFERROR(VLOOKUP($A187,#REF!,9,0),0)</f>
        <v>0</v>
      </c>
      <c r="BF187" s="14">
        <f t="shared" si="605"/>
        <v>0</v>
      </c>
      <c r="BG187" s="14">
        <v>0</v>
      </c>
      <c r="BH187" s="14">
        <f t="shared" si="606"/>
        <v>0</v>
      </c>
      <c r="BI187" s="14">
        <f>IFERROR(VLOOKUP($A187,ConEnroll!$A$8:$S$601,15,0),0)</f>
        <v>-57</v>
      </c>
      <c r="BJ187" s="14">
        <f t="shared" si="607"/>
        <v>-3.6845507433742729E-2</v>
      </c>
      <c r="BK187" s="14">
        <f t="shared" si="608"/>
        <v>-57</v>
      </c>
      <c r="BL187" s="14">
        <f t="shared" si="609"/>
        <v>-3.6845507433742729E-2</v>
      </c>
      <c r="BM187" s="14" t="e">
        <f t="shared" si="610"/>
        <v>#VALUE!</v>
      </c>
      <c r="BN187" s="14" t="e">
        <f t="shared" si="611"/>
        <v>#VALUE!</v>
      </c>
      <c r="BO187" s="42"/>
      <c r="BP187" s="14">
        <f t="shared" si="560"/>
        <v>9252.3118386515835</v>
      </c>
      <c r="BQ187" s="14" t="e">
        <f t="shared" si="561"/>
        <v>#VALUE!</v>
      </c>
      <c r="BR187" s="14">
        <f t="shared" si="612"/>
        <v>67.898131157078225</v>
      </c>
      <c r="BS187" s="14" t="e">
        <f t="shared" si="562"/>
        <v>#VALUE!</v>
      </c>
      <c r="BT187" s="37" t="e">
        <f t="shared" si="563"/>
        <v>#VALUE!</v>
      </c>
      <c r="BU187" s="41"/>
      <c r="BV187" s="14" t="str">
        <f>IFERROR(VLOOKUP($A187,#REF!,27,0),"0")</f>
        <v>0</v>
      </c>
      <c r="BW187" s="14">
        <f t="shared" si="613"/>
        <v>0</v>
      </c>
      <c r="BX187" s="14" t="str">
        <f>IFERROR(VLOOKUP($A187,SpecEd22!$Z$22:$AV$606,59,0)," ")</f>
        <v xml:space="preserve"> </v>
      </c>
      <c r="BY187" s="14" t="e">
        <f t="shared" si="614"/>
        <v>#VALUE!</v>
      </c>
      <c r="BZ187" s="14">
        <f>IFERROR(VLOOKUP($A187,ECFE!#REF!,25,0),0)</f>
        <v>0</v>
      </c>
      <c r="CA187" s="14">
        <f t="shared" si="615"/>
        <v>0</v>
      </c>
      <c r="CB187" s="14">
        <f>IFERROR(VLOOKUP($A187,#REF!,17,0),0)</f>
        <v>0</v>
      </c>
      <c r="CC187" s="14">
        <f t="shared" si="616"/>
        <v>0</v>
      </c>
      <c r="CD187" s="14">
        <f>IFERROR(VLOOKUP($A187,#REF!,9,0),0)</f>
        <v>0</v>
      </c>
      <c r="CE187" s="14">
        <f t="shared" si="617"/>
        <v>0</v>
      </c>
      <c r="CF187" s="14">
        <v>0</v>
      </c>
      <c r="CG187" s="14">
        <f t="shared" si="618"/>
        <v>0</v>
      </c>
      <c r="CH187" s="14">
        <f>IFERROR(VLOOKUP($A187,ConEnroll!$A$8:$S$601,15,0),0)</f>
        <v>-57</v>
      </c>
      <c r="CI187" s="14">
        <f t="shared" si="619"/>
        <v>-3.6845507433742729E-2</v>
      </c>
      <c r="CJ187" s="14">
        <f t="shared" si="620"/>
        <v>-57</v>
      </c>
      <c r="CK187" s="14">
        <f t="shared" si="621"/>
        <v>-3.6845507433742729E-2</v>
      </c>
      <c r="CL187" s="14" t="e">
        <f t="shared" si="622"/>
        <v>#VALUE!</v>
      </c>
      <c r="CM187" s="14" t="e">
        <f t="shared" si="623"/>
        <v>#VALUE!</v>
      </c>
      <c r="CN187" s="42"/>
      <c r="CO187" s="14">
        <f t="shared" si="564"/>
        <v>-9095.6466802805426</v>
      </c>
      <c r="CP187" s="14" t="e">
        <f t="shared" si="565"/>
        <v>#VALUE!</v>
      </c>
      <c r="CQ187" s="14">
        <f t="shared" si="566"/>
        <v>-57.991551389786686</v>
      </c>
      <c r="CR187" s="14" t="e">
        <f t="shared" si="567"/>
        <v>#VALUE!</v>
      </c>
      <c r="CS187" s="37" t="e">
        <f t="shared" si="568"/>
        <v>#VALUE!</v>
      </c>
      <c r="CT187" s="239"/>
      <c r="CU187" s="239"/>
      <c r="CV187" s="468"/>
      <c r="CW187" s="14">
        <f>IFERROR(VLOOKUP($A187,BaseFY23!$A$7:$AK$527,6,0),0)</f>
        <v>1522</v>
      </c>
      <c r="CX187" s="14">
        <f>IFERROR(VLOOKUP($A187,BaseFY23!$A$7:$AN$528,28,0),0)</f>
        <v>13935742.581713</v>
      </c>
      <c r="CY187" s="14">
        <f t="shared" si="624"/>
        <v>9156.2040615722726</v>
      </c>
      <c r="CZ187" s="14">
        <f>IFERROR(VLOOKUP($A187,SpecEd23!$A$21:$BB$605,23,0)," ")</f>
        <v>2414676.1884120093</v>
      </c>
      <c r="DA187" s="14">
        <f t="shared" si="625"/>
        <v>1586.5152354875224</v>
      </c>
      <c r="DB187" s="14">
        <f>IFERROR(VLOOKUP($A187,ECFE!$A$16:$AB$347,7,0),0)</f>
        <v>78541.319999999992</v>
      </c>
      <c r="DC187" s="14">
        <f t="shared" si="626"/>
        <v>51.604021024967146</v>
      </c>
      <c r="DD187" s="14">
        <v>0</v>
      </c>
      <c r="DE187" s="14">
        <f t="shared" si="627"/>
        <v>0</v>
      </c>
      <c r="DF187" s="14">
        <f>IFERROR(VLOOKUP($A187,ConEnroll!$A$7:$S$338,10,0),0)</f>
        <v>11114.61</v>
      </c>
      <c r="DG187" s="14">
        <f t="shared" si="628"/>
        <v>7.3026346911957951</v>
      </c>
      <c r="DH187" s="14">
        <f t="shared" si="569"/>
        <v>89655.93</v>
      </c>
      <c r="DI187" s="14">
        <f t="shared" si="629"/>
        <v>58.906655716162938</v>
      </c>
      <c r="DJ187" s="14">
        <f t="shared" si="570"/>
        <v>16440074.700125009</v>
      </c>
      <c r="DK187" s="14">
        <f t="shared" si="630"/>
        <v>10801.625952775959</v>
      </c>
      <c r="DL187" s="42"/>
      <c r="DM187" s="14">
        <f>IFERROR(VLOOKUP($A187,HouseFY23!$A$7:$AJ$528,28,0),0)</f>
        <v>14429924.222603999</v>
      </c>
      <c r="DN187" s="14">
        <f t="shared" si="631"/>
        <v>9480.896335482259</v>
      </c>
      <c r="DO187" s="14">
        <f>IFERROR(VLOOKUP($A187,Compens80percent!$A$13:$M$560,12,0),0)</f>
        <v>0</v>
      </c>
      <c r="DP187" s="14">
        <f t="shared" si="631"/>
        <v>0</v>
      </c>
      <c r="DQ187" s="14">
        <f t="shared" si="632"/>
        <v>14429924.222603999</v>
      </c>
      <c r="DR187" s="14">
        <f t="shared" si="633"/>
        <v>9327.6821089877176</v>
      </c>
      <c r="DS187" s="14">
        <f>IFERROR(VLOOKUP($A187,SpecEd23!$A$21:$Z$550,14,0),0)</f>
        <v>2491947.2749564289</v>
      </c>
      <c r="DT187" s="14">
        <f t="shared" si="634"/>
        <v>1637.2846747414119</v>
      </c>
      <c r="DU187" s="14">
        <f>IFERROR(VLOOKUP($A187,ECFE!$A$16:$AB$347,9,0),0)</f>
        <v>81714.389328000005</v>
      </c>
      <c r="DV187" s="14">
        <f t="shared" si="635"/>
        <v>53.688823474375823</v>
      </c>
      <c r="DW187" s="14">
        <f>IFERROR(VLOOKUP($A187,ParaFY19!$A$21:$Z$543,7,0),0)</f>
        <v>10976</v>
      </c>
      <c r="DX187" s="14">
        <f t="shared" si="636"/>
        <v>7.211563731931669</v>
      </c>
      <c r="DY187" s="14">
        <f>IFERROR(VLOOKUP($A187,ConEnroll!$A$7:$S$341,13,0),0)</f>
        <v>13893.262500000001</v>
      </c>
      <c r="DZ187" s="14">
        <f t="shared" si="637"/>
        <v>9.1282933639947448</v>
      </c>
      <c r="EA187" s="14">
        <f t="shared" si="571"/>
        <v>106583.651828</v>
      </c>
      <c r="EB187" s="14">
        <f t="shared" si="638"/>
        <v>70.028680570302228</v>
      </c>
      <c r="EC187" s="14">
        <f t="shared" si="572"/>
        <v>17028455.149388429</v>
      </c>
      <c r="ED187" s="14">
        <f t="shared" si="639"/>
        <v>11188.209690793974</v>
      </c>
      <c r="EE187" s="62"/>
      <c r="EF187" s="14">
        <f t="shared" si="573"/>
        <v>324.6922739099864</v>
      </c>
      <c r="EG187" s="14">
        <f t="shared" si="574"/>
        <v>50.769439253889459</v>
      </c>
      <c r="EH187" s="14">
        <f t="shared" si="575"/>
        <v>11.122024854139291</v>
      </c>
      <c r="EI187" s="14">
        <f t="shared" si="640"/>
        <v>386.58373801801514</v>
      </c>
      <c r="EJ187" s="37">
        <f t="shared" si="576"/>
        <v>3.5789402420351835E-2</v>
      </c>
      <c r="EK187" s="42"/>
      <c r="EL187" s="14" t="str">
        <f>IFERROR(VLOOKUP($A187,#REF!,27,0),"0")</f>
        <v>0</v>
      </c>
      <c r="EM187" s="14">
        <f t="shared" si="641"/>
        <v>0</v>
      </c>
      <c r="EN187" s="14" t="str">
        <f>IFERROR(VLOOKUP($A187,SpecEd23!#REF!,23,0)," ")</f>
        <v xml:space="preserve"> </v>
      </c>
      <c r="EO187" s="14" t="e">
        <f t="shared" si="642"/>
        <v>#VALUE!</v>
      </c>
      <c r="EP187" s="14">
        <f>IFERROR(VLOOKUP($A187,ECFE!#REF!,24,0),0)</f>
        <v>0</v>
      </c>
      <c r="EQ187" s="14">
        <f t="shared" si="643"/>
        <v>0</v>
      </c>
      <c r="ER187" s="14">
        <f>IFERROR(VLOOKUP($A187,#REF!,30,0),0)</f>
        <v>0</v>
      </c>
      <c r="ES187" s="14">
        <f t="shared" si="644"/>
        <v>0</v>
      </c>
      <c r="ET187" s="14">
        <f>IFERROR(VLOOKUP($A187,#REF!,12,0),0)</f>
        <v>0</v>
      </c>
      <c r="EU187" s="14">
        <f t="shared" si="645"/>
        <v>0</v>
      </c>
      <c r="EV187" s="14">
        <v>0</v>
      </c>
      <c r="EW187" s="14">
        <f t="shared" si="646"/>
        <v>0</v>
      </c>
      <c r="EX187" s="14">
        <f>IFERROR(VLOOKUP($A187,ConEnroll!$A$8:$S$601,16,0),0)</f>
        <v>492</v>
      </c>
      <c r="EY187" s="14">
        <f t="shared" si="647"/>
        <v>0.32325886990801578</v>
      </c>
      <c r="EZ187" s="14">
        <f t="shared" si="648"/>
        <v>492</v>
      </c>
      <c r="FA187" s="14">
        <f t="shared" si="649"/>
        <v>0.32325886990801578</v>
      </c>
      <c r="FB187" s="14" t="e">
        <f t="shared" si="650"/>
        <v>#VALUE!</v>
      </c>
      <c r="FC187" s="14" t="e">
        <f t="shared" si="651"/>
        <v>#VALUE!</v>
      </c>
      <c r="FD187" s="62"/>
      <c r="FE187" s="14">
        <f t="shared" si="577"/>
        <v>9480.896335482259</v>
      </c>
      <c r="FF187" s="14" t="e">
        <f t="shared" si="578"/>
        <v>#VALUE!</v>
      </c>
      <c r="FG187" s="14">
        <f t="shared" si="652"/>
        <v>69.705421700394211</v>
      </c>
      <c r="FH187" s="14" t="e">
        <f t="shared" si="579"/>
        <v>#VALUE!</v>
      </c>
      <c r="FI187" s="37" t="e">
        <f t="shared" si="580"/>
        <v>#VALUE!</v>
      </c>
      <c r="FJ187" s="12"/>
      <c r="FK187" s="14" t="str">
        <f>IFERROR(VLOOKUP($A187,#REF!,27,0),"0")</f>
        <v>0</v>
      </c>
      <c r="FL187" s="14">
        <f t="shared" si="653"/>
        <v>0</v>
      </c>
      <c r="FM187" s="14" t="str">
        <f>IFERROR(VLOOKUP($A187,SpecEd23!$X$22:$Y$610,59,0)," ")</f>
        <v xml:space="preserve"> </v>
      </c>
      <c r="FN187" s="14" t="e">
        <f t="shared" si="654"/>
        <v>#VALUE!</v>
      </c>
      <c r="FO187" s="14">
        <f>IFERROR(VLOOKUP($A187,ECFE!#REF!,26,0),0)</f>
        <v>0</v>
      </c>
      <c r="FP187" s="14">
        <f t="shared" si="655"/>
        <v>0</v>
      </c>
      <c r="FQ187" s="14">
        <f>IFERROR(VLOOKUP($A187,#REF!,16,0),0)</f>
        <v>0</v>
      </c>
      <c r="FR187" s="14">
        <f t="shared" si="656"/>
        <v>0</v>
      </c>
      <c r="FS187" s="14">
        <f>IFERROR(VLOOKUP($A187,#REF!,12,0),0)</f>
        <v>0</v>
      </c>
      <c r="FT187" s="14">
        <f t="shared" si="657"/>
        <v>0</v>
      </c>
      <c r="FU187" s="14">
        <v>0</v>
      </c>
      <c r="FV187" s="14">
        <f t="shared" si="658"/>
        <v>0</v>
      </c>
      <c r="FW187" s="14">
        <f>IFERROR(VLOOKUP($A187,ConEnroll!$A$8:$S$601,16,0),0)</f>
        <v>492</v>
      </c>
      <c r="FX187" s="14">
        <f t="shared" si="659"/>
        <v>0.32325886990801578</v>
      </c>
      <c r="FY187" s="14">
        <f t="shared" si="660"/>
        <v>492</v>
      </c>
      <c r="FZ187" s="14">
        <f t="shared" si="661"/>
        <v>0.32325886990801578</v>
      </c>
      <c r="GA187" s="14" t="e">
        <f t="shared" si="662"/>
        <v>#VALUE!</v>
      </c>
      <c r="GB187" s="14" t="e">
        <f t="shared" si="663"/>
        <v>#VALUE!</v>
      </c>
      <c r="GC187" s="39"/>
      <c r="GD187" s="14">
        <f t="shared" si="581"/>
        <v>-9156.2040615722726</v>
      </c>
      <c r="GE187" s="14" t="e">
        <f t="shared" si="582"/>
        <v>#VALUE!</v>
      </c>
      <c r="GF187" s="14">
        <f t="shared" si="583"/>
        <v>-58.583396846254921</v>
      </c>
      <c r="GG187" s="14" t="e">
        <f t="shared" si="584"/>
        <v>#VALUE!</v>
      </c>
      <c r="GH187" s="37" t="e">
        <f t="shared" si="585"/>
        <v>#VALUE!</v>
      </c>
    </row>
    <row r="188" spans="1:190" ht="12.5" x14ac:dyDescent="0.25">
      <c r="A188" s="67">
        <v>550</v>
      </c>
      <c r="B188" s="35">
        <v>1</v>
      </c>
      <c r="C188" s="14">
        <v>6</v>
      </c>
      <c r="D188" s="14"/>
      <c r="E188" s="14"/>
      <c r="F188" s="35" t="s">
        <v>2538</v>
      </c>
      <c r="G188" s="41"/>
      <c r="H188" s="14">
        <f>IFERROR(VLOOKUP($A188,BaseFY22!$A$7:$AK$528,6,0),0)</f>
        <v>560</v>
      </c>
      <c r="I188" s="14">
        <f>IFERROR(VLOOKUP($A188,BaseFY22!$A$7:$AK$528,28,0),0)</f>
        <v>4908619</v>
      </c>
      <c r="J188" s="14">
        <f t="shared" si="586"/>
        <v>8765.3910714285721</v>
      </c>
      <c r="K188" s="14">
        <f>IFERROR(VLOOKUP($A188,SpecEd22!$A$21:$BB$605,24,0)," ")</f>
        <v>496669.75520413305</v>
      </c>
      <c r="L188" s="14">
        <f t="shared" si="587"/>
        <v>886.91027715023756</v>
      </c>
      <c r="M188" s="14">
        <f>IFERROR(VLOOKUP($A188,ECFE!$A$16:$AB$347,7,0),0)</f>
        <v>22656.149999999998</v>
      </c>
      <c r="N188" s="14">
        <f t="shared" si="554"/>
        <v>40.457410714285707</v>
      </c>
      <c r="O188" s="14">
        <v>0</v>
      </c>
      <c r="P188" s="14">
        <f t="shared" si="554"/>
        <v>0</v>
      </c>
      <c r="Q188" s="14">
        <f>IFERROR(VLOOKUP($A188,ConEnroll!$A$7:$S$337,10,0),0)</f>
        <v>8021.39</v>
      </c>
      <c r="R188" s="14">
        <f t="shared" si="588"/>
        <v>14.323910714285715</v>
      </c>
      <c r="S188" s="14">
        <f t="shared" si="555"/>
        <v>30677.539999999997</v>
      </c>
      <c r="T188" s="14">
        <f t="shared" si="589"/>
        <v>54.781321428571424</v>
      </c>
      <c r="U188" s="14">
        <f t="shared" si="556"/>
        <v>5435966.2952041328</v>
      </c>
      <c r="V188" s="14">
        <f t="shared" si="590"/>
        <v>9707.0826700073794</v>
      </c>
      <c r="W188" s="42"/>
      <c r="X188" s="14">
        <f>IFERROR(VLOOKUP($A188,HouseFY22!$A$6:$AJ$528,28,0),0)</f>
        <v>4995721</v>
      </c>
      <c r="Y188" s="14">
        <f t="shared" si="591"/>
        <v>8920.9303571428572</v>
      </c>
      <c r="Z188" s="14">
        <f>IFERROR(VLOOKUP($A188,Compens80percent!$A$13:$M$560,12,0),0)</f>
        <v>0</v>
      </c>
      <c r="AA188" s="14">
        <f t="shared" si="591"/>
        <v>0</v>
      </c>
      <c r="AB188" s="14">
        <f t="shared" si="592"/>
        <v>4995721</v>
      </c>
      <c r="AC188" s="14">
        <f t="shared" si="591"/>
        <v>8920.9303571428572</v>
      </c>
      <c r="AD188" s="14">
        <f>IFERROR(VLOOKUP(A188,SpecEd22!$A$21:$Z$550,14,0),0)</f>
        <v>502416.01001128665</v>
      </c>
      <c r="AE188" s="14">
        <f t="shared" si="593"/>
        <v>897.17144644872621</v>
      </c>
      <c r="AF188" s="14">
        <f>IFERROR(VLOOKUP($A188,ECFE!$A$16:$AB$348,8,0),0)</f>
        <v>23109.273000000001</v>
      </c>
      <c r="AG188" s="14">
        <f t="shared" si="594"/>
        <v>41.266558928571428</v>
      </c>
      <c r="AH188" s="14">
        <f>IFERROR(VLOOKUP(A188,ParaFY19!$A$21:$Z$543,7,0),0)</f>
        <v>3136</v>
      </c>
      <c r="AI188" s="14">
        <f t="shared" si="595"/>
        <v>5.6</v>
      </c>
      <c r="AJ188" s="14">
        <f>IFERROR(VLOOKUP(A188,ConEnroll!$A$7:$S$341,13,0),0)</f>
        <v>10026.737500000001</v>
      </c>
      <c r="AK188" s="14">
        <f t="shared" si="596"/>
        <v>17.904888392857146</v>
      </c>
      <c r="AL188" s="14">
        <f t="shared" si="551"/>
        <v>36272.010500000004</v>
      </c>
      <c r="AM188" s="14">
        <f t="shared" si="597"/>
        <v>64.771447321428582</v>
      </c>
      <c r="AN188" s="14">
        <f t="shared" si="598"/>
        <v>5534409.0205112863</v>
      </c>
      <c r="AO188" s="14">
        <f t="shared" si="599"/>
        <v>9882.8732509130114</v>
      </c>
      <c r="AP188" s="62"/>
      <c r="AQ188" s="14">
        <f t="shared" si="552"/>
        <v>155.53928571428514</v>
      </c>
      <c r="AR188" s="14">
        <f t="shared" si="557"/>
        <v>10.261169298488653</v>
      </c>
      <c r="AS188" s="14">
        <f t="shared" si="558"/>
        <v>9.9901258928571579</v>
      </c>
      <c r="AT188" s="14">
        <f t="shared" si="600"/>
        <v>175.79058090563095</v>
      </c>
      <c r="AU188" s="37">
        <f t="shared" si="559"/>
        <v>1.810951723413079E-2</v>
      </c>
      <c r="AV188" s="42"/>
      <c r="AW188" s="14" t="str">
        <f>IFERROR(VLOOKUP($A188,#REF!,27,0),"0")</f>
        <v>0</v>
      </c>
      <c r="AX188" s="14">
        <f t="shared" si="601"/>
        <v>0</v>
      </c>
      <c r="AY188" s="14" t="str">
        <f>IFERROR(VLOOKUP($A188,SpecEd22!#REF!,23,0)," ")</f>
        <v xml:space="preserve"> </v>
      </c>
      <c r="AZ188" s="14" t="e">
        <f t="shared" si="602"/>
        <v>#VALUE!</v>
      </c>
      <c r="BA188" s="14">
        <f>IFERROR(VLOOKUP($A188,ECFE!#REF!,23,0),0)</f>
        <v>0</v>
      </c>
      <c r="BB188" s="14">
        <f t="shared" si="603"/>
        <v>0</v>
      </c>
      <c r="BC188" s="14">
        <f>IFERROR(VLOOKUP($A188,#REF!,17,0),0)</f>
        <v>0</v>
      </c>
      <c r="BD188" s="14">
        <f t="shared" si="604"/>
        <v>0</v>
      </c>
      <c r="BE188" s="14">
        <f>IFERROR(VLOOKUP($A188,#REF!,9,0),0)</f>
        <v>0</v>
      </c>
      <c r="BF188" s="14">
        <f t="shared" si="605"/>
        <v>0</v>
      </c>
      <c r="BG188" s="14">
        <v>0</v>
      </c>
      <c r="BH188" s="14">
        <f t="shared" si="606"/>
        <v>0</v>
      </c>
      <c r="BI188" s="14">
        <f>IFERROR(VLOOKUP($A188,ConEnroll!$A$8:$S$601,15,0),0)</f>
        <v>-55</v>
      </c>
      <c r="BJ188" s="14">
        <f t="shared" si="607"/>
        <v>-9.8214285714285712E-2</v>
      </c>
      <c r="BK188" s="14">
        <f t="shared" si="608"/>
        <v>-55</v>
      </c>
      <c r="BL188" s="14">
        <f t="shared" si="609"/>
        <v>-9.8214285714285712E-2</v>
      </c>
      <c r="BM188" s="14" t="e">
        <f t="shared" si="610"/>
        <v>#VALUE!</v>
      </c>
      <c r="BN188" s="14" t="e">
        <f t="shared" si="611"/>
        <v>#VALUE!</v>
      </c>
      <c r="BO188" s="42"/>
      <c r="BP188" s="14">
        <f t="shared" si="560"/>
        <v>8920.9303571428572</v>
      </c>
      <c r="BQ188" s="14" t="e">
        <f t="shared" si="561"/>
        <v>#VALUE!</v>
      </c>
      <c r="BR188" s="14">
        <f t="shared" si="612"/>
        <v>64.869661607142874</v>
      </c>
      <c r="BS188" s="14" t="e">
        <f t="shared" si="562"/>
        <v>#VALUE!</v>
      </c>
      <c r="BT188" s="37" t="e">
        <f t="shared" si="563"/>
        <v>#VALUE!</v>
      </c>
      <c r="BU188" s="41"/>
      <c r="BV188" s="14" t="str">
        <f>IFERROR(VLOOKUP($A188,#REF!,27,0),"0")</f>
        <v>0</v>
      </c>
      <c r="BW188" s="14">
        <f t="shared" si="613"/>
        <v>0</v>
      </c>
      <c r="BX188" s="14" t="str">
        <f>IFERROR(VLOOKUP($A188,SpecEd22!$Z$22:$AV$606,59,0)," ")</f>
        <v xml:space="preserve"> </v>
      </c>
      <c r="BY188" s="14" t="e">
        <f t="shared" si="614"/>
        <v>#VALUE!</v>
      </c>
      <c r="BZ188" s="14">
        <f>IFERROR(VLOOKUP($A188,ECFE!#REF!,25,0),0)</f>
        <v>0</v>
      </c>
      <c r="CA188" s="14">
        <f t="shared" si="615"/>
        <v>0</v>
      </c>
      <c r="CB188" s="14">
        <f>IFERROR(VLOOKUP($A188,#REF!,17,0),0)</f>
        <v>0</v>
      </c>
      <c r="CC188" s="14">
        <f t="shared" si="616"/>
        <v>0</v>
      </c>
      <c r="CD188" s="14">
        <f>IFERROR(VLOOKUP($A188,#REF!,9,0),0)</f>
        <v>0</v>
      </c>
      <c r="CE188" s="14">
        <f t="shared" si="617"/>
        <v>0</v>
      </c>
      <c r="CF188" s="14">
        <v>0</v>
      </c>
      <c r="CG188" s="14">
        <f t="shared" si="618"/>
        <v>0</v>
      </c>
      <c r="CH188" s="14">
        <f>IFERROR(VLOOKUP($A188,ConEnroll!$A$8:$S$601,15,0),0)</f>
        <v>-55</v>
      </c>
      <c r="CI188" s="14">
        <f t="shared" si="619"/>
        <v>-9.8214285714285712E-2</v>
      </c>
      <c r="CJ188" s="14">
        <f t="shared" si="620"/>
        <v>-55</v>
      </c>
      <c r="CK188" s="14">
        <f t="shared" si="621"/>
        <v>-9.8214285714285712E-2</v>
      </c>
      <c r="CL188" s="14" t="e">
        <f t="shared" si="622"/>
        <v>#VALUE!</v>
      </c>
      <c r="CM188" s="14" t="e">
        <f t="shared" si="623"/>
        <v>#VALUE!</v>
      </c>
      <c r="CN188" s="42"/>
      <c r="CO188" s="14">
        <f t="shared" si="564"/>
        <v>-8765.3910714285721</v>
      </c>
      <c r="CP188" s="14" t="e">
        <f t="shared" si="565"/>
        <v>#VALUE!</v>
      </c>
      <c r="CQ188" s="14">
        <f t="shared" si="566"/>
        <v>-54.879535714285709</v>
      </c>
      <c r="CR188" s="14" t="e">
        <f t="shared" si="567"/>
        <v>#VALUE!</v>
      </c>
      <c r="CS188" s="37" t="e">
        <f t="shared" si="568"/>
        <v>#VALUE!</v>
      </c>
      <c r="CT188" s="239"/>
      <c r="CU188" s="239"/>
      <c r="CV188" s="468"/>
      <c r="CW188" s="14">
        <f>IFERROR(VLOOKUP($A188,BaseFY23!$A$7:$AK$527,6,0),0)</f>
        <v>552.15718000000004</v>
      </c>
      <c r="CX188" s="14">
        <f>IFERROR(VLOOKUP($A188,BaseFY23!$A$7:$AN$528,28,0),0)</f>
        <v>4865724.5</v>
      </c>
      <c r="CY188" s="14">
        <f t="shared" si="624"/>
        <v>8812.2090525020431</v>
      </c>
      <c r="CZ188" s="14">
        <f>IFERROR(VLOOKUP($A188,SpecEd23!$A$21:$BB$605,23,0)," ")</f>
        <v>519657.24454357219</v>
      </c>
      <c r="DA188" s="14">
        <f t="shared" si="625"/>
        <v>941.14006548565055</v>
      </c>
      <c r="DB188" s="14">
        <f>IFERROR(VLOOKUP($A188,ECFE!$A$16:$AB$347,7,0),0)</f>
        <v>22656.149999999998</v>
      </c>
      <c r="DC188" s="14">
        <f t="shared" si="626"/>
        <v>41.032066267797141</v>
      </c>
      <c r="DD188" s="14">
        <v>0</v>
      </c>
      <c r="DE188" s="14">
        <f t="shared" si="627"/>
        <v>0</v>
      </c>
      <c r="DF188" s="14">
        <f>IFERROR(VLOOKUP($A188,ConEnroll!$A$7:$S$338,10,0),0)</f>
        <v>8021.39</v>
      </c>
      <c r="DG188" s="14">
        <f t="shared" si="628"/>
        <v>14.527367008068246</v>
      </c>
      <c r="DH188" s="14">
        <f t="shared" si="569"/>
        <v>30677.539999999997</v>
      </c>
      <c r="DI188" s="14">
        <f t="shared" si="629"/>
        <v>55.559433275865388</v>
      </c>
      <c r="DJ188" s="14">
        <f t="shared" si="570"/>
        <v>5416059.284543572</v>
      </c>
      <c r="DK188" s="14">
        <f t="shared" si="630"/>
        <v>9808.9085512635575</v>
      </c>
      <c r="DL188" s="42"/>
      <c r="DM188" s="14">
        <f>IFERROR(VLOOKUP($A188,HouseFY23!$A$7:$AJ$528,28,0),0)</f>
        <v>5040173.5</v>
      </c>
      <c r="DN188" s="14">
        <f t="shared" si="631"/>
        <v>9128.1498865956964</v>
      </c>
      <c r="DO188" s="14">
        <f>IFERROR(VLOOKUP($A188,Compens80percent!$A$13:$M$560,12,0),0)</f>
        <v>0</v>
      </c>
      <c r="DP188" s="14">
        <f t="shared" si="631"/>
        <v>0</v>
      </c>
      <c r="DQ188" s="14">
        <f t="shared" si="632"/>
        <v>5040173.5</v>
      </c>
      <c r="DR188" s="14">
        <f t="shared" si="633"/>
        <v>9000.309821428571</v>
      </c>
      <c r="DS188" s="14">
        <f>IFERROR(VLOOKUP($A188,SpecEd23!$A$21:$Z$550,14,0),0)</f>
        <v>532091.63568660198</v>
      </c>
      <c r="DT188" s="14">
        <f t="shared" si="634"/>
        <v>963.65972400576584</v>
      </c>
      <c r="DU188" s="14">
        <f>IFERROR(VLOOKUP($A188,ECFE!$A$16:$AB$347,9,0),0)</f>
        <v>23571.458460000002</v>
      </c>
      <c r="DV188" s="14">
        <f t="shared" si="635"/>
        <v>42.689761745016156</v>
      </c>
      <c r="DW188" s="14">
        <f>IFERROR(VLOOKUP($A188,ParaFY19!$A$21:$Z$543,7,0),0)</f>
        <v>3136</v>
      </c>
      <c r="DX188" s="14">
        <f t="shared" si="636"/>
        <v>5.6795421912289532</v>
      </c>
      <c r="DY188" s="14">
        <f>IFERROR(VLOOKUP($A188,ConEnroll!$A$7:$S$341,13,0),0)</f>
        <v>10026.737500000001</v>
      </c>
      <c r="DZ188" s="14">
        <f t="shared" si="637"/>
        <v>18.15920876008531</v>
      </c>
      <c r="EA188" s="14">
        <f t="shared" si="571"/>
        <v>36734.195960000005</v>
      </c>
      <c r="EB188" s="14">
        <f t="shared" si="638"/>
        <v>66.528512696330424</v>
      </c>
      <c r="EC188" s="14">
        <f t="shared" si="572"/>
        <v>5608999.3316466017</v>
      </c>
      <c r="ED188" s="14">
        <f t="shared" si="639"/>
        <v>10158.338123297792</v>
      </c>
      <c r="EE188" s="62"/>
      <c r="EF188" s="14">
        <f t="shared" si="573"/>
        <v>315.94083409365339</v>
      </c>
      <c r="EG188" s="14">
        <f t="shared" si="574"/>
        <v>22.519658520115286</v>
      </c>
      <c r="EH188" s="14">
        <f t="shared" si="575"/>
        <v>10.969079420465036</v>
      </c>
      <c r="EI188" s="14">
        <f t="shared" si="640"/>
        <v>349.42957203423373</v>
      </c>
      <c r="EJ188" s="37">
        <f t="shared" si="576"/>
        <v>3.5623695562868832E-2</v>
      </c>
      <c r="EK188" s="42"/>
      <c r="EL188" s="14" t="str">
        <f>IFERROR(VLOOKUP($A188,#REF!,27,0),"0")</f>
        <v>0</v>
      </c>
      <c r="EM188" s="14">
        <f t="shared" si="641"/>
        <v>0</v>
      </c>
      <c r="EN188" s="14" t="str">
        <f>IFERROR(VLOOKUP($A188,SpecEd23!#REF!,23,0)," ")</f>
        <v xml:space="preserve"> </v>
      </c>
      <c r="EO188" s="14" t="e">
        <f t="shared" si="642"/>
        <v>#VALUE!</v>
      </c>
      <c r="EP188" s="14">
        <f>IFERROR(VLOOKUP($A188,ECFE!#REF!,24,0),0)</f>
        <v>0</v>
      </c>
      <c r="EQ188" s="14">
        <f t="shared" si="643"/>
        <v>0</v>
      </c>
      <c r="ER188" s="14">
        <f>IFERROR(VLOOKUP($A188,#REF!,30,0),0)</f>
        <v>0</v>
      </c>
      <c r="ES188" s="14">
        <f t="shared" si="644"/>
        <v>0</v>
      </c>
      <c r="ET188" s="14">
        <f>IFERROR(VLOOKUP($A188,#REF!,12,0),0)</f>
        <v>0</v>
      </c>
      <c r="EU188" s="14">
        <f t="shared" si="645"/>
        <v>0</v>
      </c>
      <c r="EV188" s="14">
        <v>0</v>
      </c>
      <c r="EW188" s="14">
        <f t="shared" si="646"/>
        <v>0</v>
      </c>
      <c r="EX188" s="14">
        <f>IFERROR(VLOOKUP($A188,ConEnroll!$A$8:$S$601,16,0),0)</f>
        <v>495</v>
      </c>
      <c r="EY188" s="14">
        <f t="shared" si="647"/>
        <v>0.89648385990380486</v>
      </c>
      <c r="EZ188" s="14">
        <f t="shared" si="648"/>
        <v>495</v>
      </c>
      <c r="FA188" s="14">
        <f t="shared" si="649"/>
        <v>0.89648385990380486</v>
      </c>
      <c r="FB188" s="14" t="e">
        <f t="shared" si="650"/>
        <v>#VALUE!</v>
      </c>
      <c r="FC188" s="14" t="e">
        <f t="shared" si="651"/>
        <v>#VALUE!</v>
      </c>
      <c r="FD188" s="62"/>
      <c r="FE188" s="14">
        <f t="shared" si="577"/>
        <v>9128.1498865956964</v>
      </c>
      <c r="FF188" s="14" t="e">
        <f t="shared" si="578"/>
        <v>#VALUE!</v>
      </c>
      <c r="FG188" s="14">
        <f t="shared" si="652"/>
        <v>65.632028836426613</v>
      </c>
      <c r="FH188" s="14" t="e">
        <f t="shared" si="579"/>
        <v>#VALUE!</v>
      </c>
      <c r="FI188" s="37" t="e">
        <f t="shared" si="580"/>
        <v>#VALUE!</v>
      </c>
      <c r="FJ188" s="12"/>
      <c r="FK188" s="14" t="str">
        <f>IFERROR(VLOOKUP($A188,#REF!,27,0),"0")</f>
        <v>0</v>
      </c>
      <c r="FL188" s="14">
        <f t="shared" si="653"/>
        <v>0</v>
      </c>
      <c r="FM188" s="14" t="str">
        <f>IFERROR(VLOOKUP($A188,SpecEd23!$X$22:$Y$610,59,0)," ")</f>
        <v xml:space="preserve"> </v>
      </c>
      <c r="FN188" s="14" t="e">
        <f t="shared" si="654"/>
        <v>#VALUE!</v>
      </c>
      <c r="FO188" s="14">
        <f>IFERROR(VLOOKUP($A188,ECFE!#REF!,26,0),0)</f>
        <v>0</v>
      </c>
      <c r="FP188" s="14">
        <f t="shared" si="655"/>
        <v>0</v>
      </c>
      <c r="FQ188" s="14">
        <f>IFERROR(VLOOKUP($A188,#REF!,16,0),0)</f>
        <v>0</v>
      </c>
      <c r="FR188" s="14">
        <f t="shared" si="656"/>
        <v>0</v>
      </c>
      <c r="FS188" s="14">
        <f>IFERROR(VLOOKUP($A188,#REF!,12,0),0)</f>
        <v>0</v>
      </c>
      <c r="FT188" s="14">
        <f t="shared" si="657"/>
        <v>0</v>
      </c>
      <c r="FU188" s="14">
        <v>0</v>
      </c>
      <c r="FV188" s="14">
        <f t="shared" si="658"/>
        <v>0</v>
      </c>
      <c r="FW188" s="14">
        <f>IFERROR(VLOOKUP($A188,ConEnroll!$A$8:$S$601,16,0),0)</f>
        <v>495</v>
      </c>
      <c r="FX188" s="14">
        <f t="shared" si="659"/>
        <v>0.89648385990380486</v>
      </c>
      <c r="FY188" s="14">
        <f t="shared" si="660"/>
        <v>495</v>
      </c>
      <c r="FZ188" s="14">
        <f t="shared" si="661"/>
        <v>0.89648385990380486</v>
      </c>
      <c r="GA188" s="14" t="e">
        <f t="shared" si="662"/>
        <v>#VALUE!</v>
      </c>
      <c r="GB188" s="14" t="e">
        <f t="shared" si="663"/>
        <v>#VALUE!</v>
      </c>
      <c r="GC188" s="39"/>
      <c r="GD188" s="14">
        <f t="shared" si="581"/>
        <v>-8812.2090525020431</v>
      </c>
      <c r="GE188" s="14" t="e">
        <f t="shared" si="582"/>
        <v>#VALUE!</v>
      </c>
      <c r="GF188" s="14">
        <f t="shared" si="583"/>
        <v>-54.662949415961585</v>
      </c>
      <c r="GG188" s="14" t="e">
        <f t="shared" si="584"/>
        <v>#VALUE!</v>
      </c>
      <c r="GH188" s="37" t="e">
        <f t="shared" si="585"/>
        <v>#VALUE!</v>
      </c>
    </row>
    <row r="189" spans="1:190" ht="12.5" x14ac:dyDescent="0.25">
      <c r="A189" s="67">
        <v>553</v>
      </c>
      <c r="B189" s="35">
        <v>1</v>
      </c>
      <c r="C189" s="14">
        <v>6</v>
      </c>
      <c r="D189" s="14"/>
      <c r="E189" s="14"/>
      <c r="F189" s="35" t="s">
        <v>2539</v>
      </c>
      <c r="G189" s="41"/>
      <c r="H189" s="14">
        <f>IFERROR(VLOOKUP($A189,BaseFY22!$A$7:$AK$528,6,0),0)</f>
        <v>752</v>
      </c>
      <c r="I189" s="14">
        <f>IFERROR(VLOOKUP($A189,BaseFY22!$A$7:$AK$528,28,0),0)</f>
        <v>6790405</v>
      </c>
      <c r="J189" s="14">
        <f t="shared" si="586"/>
        <v>9029.7938829787236</v>
      </c>
      <c r="K189" s="14">
        <f>IFERROR(VLOOKUP($A189,SpecEd22!$A$21:$BB$605,24,0)," ")</f>
        <v>750095.35031074611</v>
      </c>
      <c r="L189" s="14">
        <f t="shared" si="587"/>
        <v>997.46722115790703</v>
      </c>
      <c r="M189" s="14">
        <f>IFERROR(VLOOKUP($A189,ECFE!$A$16:$AB$347,7,0),0)</f>
        <v>51656.021999999997</v>
      </c>
      <c r="N189" s="14">
        <f t="shared" si="554"/>
        <v>68.691518617021273</v>
      </c>
      <c r="O189" s="14">
        <v>0</v>
      </c>
      <c r="P189" s="14">
        <f t="shared" si="554"/>
        <v>0</v>
      </c>
      <c r="Q189" s="14">
        <f>IFERROR(VLOOKUP($A189,ConEnroll!$A$7:$S$337,10,0),0)</f>
        <v>4089.34</v>
      </c>
      <c r="R189" s="14">
        <f t="shared" si="588"/>
        <v>5.4379521276595746</v>
      </c>
      <c r="S189" s="14">
        <f t="shared" si="555"/>
        <v>55745.361999999994</v>
      </c>
      <c r="T189" s="14">
        <f t="shared" si="589"/>
        <v>74.129470744680845</v>
      </c>
      <c r="U189" s="14">
        <f t="shared" si="556"/>
        <v>7596245.7123107463</v>
      </c>
      <c r="V189" s="14">
        <f t="shared" si="590"/>
        <v>10101.390574881312</v>
      </c>
      <c r="W189" s="42"/>
      <c r="X189" s="14">
        <f>IFERROR(VLOOKUP($A189,HouseFY22!$A$6:$AJ$528,28,0),0)</f>
        <v>6905995</v>
      </c>
      <c r="Y189" s="14">
        <f t="shared" si="591"/>
        <v>9183.5039893617013</v>
      </c>
      <c r="Z189" s="14">
        <f>IFERROR(VLOOKUP($A189,Compens80percent!$A$13:$M$560,12,0),0)</f>
        <v>0</v>
      </c>
      <c r="AA189" s="14">
        <f t="shared" si="591"/>
        <v>0</v>
      </c>
      <c r="AB189" s="14">
        <f t="shared" si="592"/>
        <v>6905995</v>
      </c>
      <c r="AC189" s="14">
        <f t="shared" si="591"/>
        <v>9183.5039893617013</v>
      </c>
      <c r="AD189" s="14">
        <f>IFERROR(VLOOKUP(A189,SpecEd22!$A$21:$Z$550,14,0),0)</f>
        <v>763110.94358318206</v>
      </c>
      <c r="AE189" s="14">
        <f t="shared" si="593"/>
        <v>1014.7751909350825</v>
      </c>
      <c r="AF189" s="14">
        <f>IFERROR(VLOOKUP($A189,ECFE!$A$16:$AB$348,8,0),0)</f>
        <v>52689.142440000003</v>
      </c>
      <c r="AG189" s="14">
        <f t="shared" si="594"/>
        <v>70.065348989361709</v>
      </c>
      <c r="AH189" s="14">
        <f>IFERROR(VLOOKUP(A189,ParaFY19!$A$21:$Z$543,7,0),0)</f>
        <v>2744</v>
      </c>
      <c r="AI189" s="14">
        <f t="shared" si="595"/>
        <v>3.6489361702127661</v>
      </c>
      <c r="AJ189" s="14">
        <f>IFERROR(VLOOKUP(A189,ConEnroll!$A$7:$S$341,13,0),0)</f>
        <v>5111.6750000000002</v>
      </c>
      <c r="AK189" s="14">
        <f t="shared" si="596"/>
        <v>6.7974401595744682</v>
      </c>
      <c r="AL189" s="14">
        <f t="shared" si="551"/>
        <v>60544.817440000006</v>
      </c>
      <c r="AM189" s="14">
        <f t="shared" si="597"/>
        <v>80.511725319148951</v>
      </c>
      <c r="AN189" s="14">
        <f t="shared" si="598"/>
        <v>7729650.7610231824</v>
      </c>
      <c r="AO189" s="14">
        <f t="shared" si="599"/>
        <v>10278.790905615933</v>
      </c>
      <c r="AP189" s="62"/>
      <c r="AQ189" s="14">
        <f t="shared" si="552"/>
        <v>153.71010638297776</v>
      </c>
      <c r="AR189" s="14">
        <f t="shared" si="557"/>
        <v>17.307969777175458</v>
      </c>
      <c r="AS189" s="14">
        <f t="shared" si="558"/>
        <v>6.3822545744681065</v>
      </c>
      <c r="AT189" s="14">
        <f t="shared" si="600"/>
        <v>177.40033073462132</v>
      </c>
      <c r="AU189" s="37">
        <f t="shared" si="559"/>
        <v>1.7561971237480409E-2</v>
      </c>
      <c r="AV189" s="42"/>
      <c r="AW189" s="14" t="str">
        <f>IFERROR(VLOOKUP($A189,#REF!,27,0),"0")</f>
        <v>0</v>
      </c>
      <c r="AX189" s="14">
        <f t="shared" si="601"/>
        <v>0</v>
      </c>
      <c r="AY189" s="14" t="str">
        <f>IFERROR(VLOOKUP($A189,SpecEd22!#REF!,23,0)," ")</f>
        <v xml:space="preserve"> </v>
      </c>
      <c r="AZ189" s="14" t="e">
        <f t="shared" si="602"/>
        <v>#VALUE!</v>
      </c>
      <c r="BA189" s="14">
        <f>IFERROR(VLOOKUP($A189,ECFE!#REF!,23,0),0)</f>
        <v>0</v>
      </c>
      <c r="BB189" s="14">
        <f t="shared" si="603"/>
        <v>0</v>
      </c>
      <c r="BC189" s="14">
        <f>IFERROR(VLOOKUP($A189,#REF!,17,0),0)</f>
        <v>0</v>
      </c>
      <c r="BD189" s="14">
        <f t="shared" si="604"/>
        <v>0</v>
      </c>
      <c r="BE189" s="14">
        <f>IFERROR(VLOOKUP($A189,#REF!,9,0),0)</f>
        <v>0</v>
      </c>
      <c r="BF189" s="14">
        <f t="shared" si="605"/>
        <v>0</v>
      </c>
      <c r="BG189" s="14">
        <v>0</v>
      </c>
      <c r="BH189" s="14">
        <f t="shared" si="606"/>
        <v>0</v>
      </c>
      <c r="BI189" s="14">
        <f>IFERROR(VLOOKUP($A189,ConEnroll!$A$8:$S$601,15,0),0)</f>
        <v>-56</v>
      </c>
      <c r="BJ189" s="14">
        <f t="shared" si="607"/>
        <v>-7.4468085106382975E-2</v>
      </c>
      <c r="BK189" s="14">
        <f t="shared" si="608"/>
        <v>-56</v>
      </c>
      <c r="BL189" s="14">
        <f t="shared" si="609"/>
        <v>-7.4468085106382975E-2</v>
      </c>
      <c r="BM189" s="14" t="e">
        <f t="shared" si="610"/>
        <v>#VALUE!</v>
      </c>
      <c r="BN189" s="14" t="e">
        <f t="shared" si="611"/>
        <v>#VALUE!</v>
      </c>
      <c r="BO189" s="42"/>
      <c r="BP189" s="14">
        <f t="shared" si="560"/>
        <v>9183.5039893617013</v>
      </c>
      <c r="BQ189" s="14" t="e">
        <f t="shared" si="561"/>
        <v>#VALUE!</v>
      </c>
      <c r="BR189" s="14">
        <f t="shared" si="612"/>
        <v>80.58619340425534</v>
      </c>
      <c r="BS189" s="14" t="e">
        <f t="shared" si="562"/>
        <v>#VALUE!</v>
      </c>
      <c r="BT189" s="37" t="e">
        <f t="shared" si="563"/>
        <v>#VALUE!</v>
      </c>
      <c r="BU189" s="41"/>
      <c r="BV189" s="14" t="str">
        <f>IFERROR(VLOOKUP($A189,#REF!,27,0),"0")</f>
        <v>0</v>
      </c>
      <c r="BW189" s="14">
        <f t="shared" si="613"/>
        <v>0</v>
      </c>
      <c r="BX189" s="14" t="str">
        <f>IFERROR(VLOOKUP($A189,SpecEd22!$Z$22:$AV$606,59,0)," ")</f>
        <v xml:space="preserve"> </v>
      </c>
      <c r="BY189" s="14" t="e">
        <f t="shared" si="614"/>
        <v>#VALUE!</v>
      </c>
      <c r="BZ189" s="14">
        <f>IFERROR(VLOOKUP($A189,ECFE!#REF!,25,0),0)</f>
        <v>0</v>
      </c>
      <c r="CA189" s="14">
        <f t="shared" si="615"/>
        <v>0</v>
      </c>
      <c r="CB189" s="14">
        <f>IFERROR(VLOOKUP($A189,#REF!,17,0),0)</f>
        <v>0</v>
      </c>
      <c r="CC189" s="14">
        <f t="shared" si="616"/>
        <v>0</v>
      </c>
      <c r="CD189" s="14">
        <f>IFERROR(VLOOKUP($A189,#REF!,9,0),0)</f>
        <v>0</v>
      </c>
      <c r="CE189" s="14">
        <f t="shared" si="617"/>
        <v>0</v>
      </c>
      <c r="CF189" s="14">
        <v>0</v>
      </c>
      <c r="CG189" s="14">
        <f t="shared" si="618"/>
        <v>0</v>
      </c>
      <c r="CH189" s="14">
        <f>IFERROR(VLOOKUP($A189,ConEnroll!$A$8:$S$601,15,0),0)</f>
        <v>-56</v>
      </c>
      <c r="CI189" s="14">
        <f t="shared" si="619"/>
        <v>-7.4468085106382975E-2</v>
      </c>
      <c r="CJ189" s="14">
        <f t="shared" si="620"/>
        <v>-56</v>
      </c>
      <c r="CK189" s="14">
        <f t="shared" si="621"/>
        <v>-7.4468085106382975E-2</v>
      </c>
      <c r="CL189" s="14" t="e">
        <f t="shared" si="622"/>
        <v>#VALUE!</v>
      </c>
      <c r="CM189" s="14" t="e">
        <f t="shared" si="623"/>
        <v>#VALUE!</v>
      </c>
      <c r="CN189" s="42"/>
      <c r="CO189" s="14">
        <f t="shared" si="564"/>
        <v>-9029.7938829787236</v>
      </c>
      <c r="CP189" s="14" t="e">
        <f t="shared" si="565"/>
        <v>#VALUE!</v>
      </c>
      <c r="CQ189" s="14">
        <f t="shared" si="566"/>
        <v>-74.203938829787234</v>
      </c>
      <c r="CR189" s="14" t="e">
        <f t="shared" si="567"/>
        <v>#VALUE!</v>
      </c>
      <c r="CS189" s="37" t="e">
        <f t="shared" si="568"/>
        <v>#VALUE!</v>
      </c>
      <c r="CT189" s="239"/>
      <c r="CU189" s="239"/>
      <c r="CV189" s="468"/>
      <c r="CW189" s="14">
        <f>IFERROR(VLOOKUP($A189,BaseFY23!$A$7:$AK$527,6,0),0)</f>
        <v>761</v>
      </c>
      <c r="CX189" s="14">
        <f>IFERROR(VLOOKUP($A189,BaseFY23!$A$7:$AN$528,28,0),0)</f>
        <v>6880094.75</v>
      </c>
      <c r="CY189" s="14">
        <f t="shared" si="624"/>
        <v>9040.8603810775294</v>
      </c>
      <c r="CZ189" s="14">
        <f>IFERROR(VLOOKUP($A189,SpecEd23!$A$21:$BB$605,23,0)," ")</f>
        <v>831087.17810768925</v>
      </c>
      <c r="DA189" s="14">
        <f t="shared" si="625"/>
        <v>1092.0987885777784</v>
      </c>
      <c r="DB189" s="14">
        <f>IFERROR(VLOOKUP($A189,ECFE!$A$16:$AB$347,7,0),0)</f>
        <v>51656.021999999997</v>
      </c>
      <c r="DC189" s="14">
        <f t="shared" si="626"/>
        <v>67.879135348226015</v>
      </c>
      <c r="DD189" s="14">
        <v>0</v>
      </c>
      <c r="DE189" s="14">
        <f t="shared" si="627"/>
        <v>0</v>
      </c>
      <c r="DF189" s="14">
        <f>IFERROR(VLOOKUP($A189,ConEnroll!$A$7:$S$338,10,0),0)</f>
        <v>4089.34</v>
      </c>
      <c r="DG189" s="14">
        <f t="shared" si="628"/>
        <v>5.3736399474375824</v>
      </c>
      <c r="DH189" s="14">
        <f t="shared" si="569"/>
        <v>55745.361999999994</v>
      </c>
      <c r="DI189" s="14">
        <f t="shared" si="629"/>
        <v>73.252775295663596</v>
      </c>
      <c r="DJ189" s="14">
        <f t="shared" si="570"/>
        <v>7766927.2901076889</v>
      </c>
      <c r="DK189" s="14">
        <f t="shared" si="630"/>
        <v>10206.21194495097</v>
      </c>
      <c r="DL189" s="42"/>
      <c r="DM189" s="14">
        <f>IFERROR(VLOOKUP($A189,HouseFY23!$A$7:$AJ$528,28,0),0)</f>
        <v>7116949.75</v>
      </c>
      <c r="DN189" s="14">
        <f t="shared" si="631"/>
        <v>9352.1021681997372</v>
      </c>
      <c r="DO189" s="14">
        <f>IFERROR(VLOOKUP($A189,Compens80percent!$A$13:$M$560,12,0),0)</f>
        <v>0</v>
      </c>
      <c r="DP189" s="14">
        <f t="shared" si="631"/>
        <v>0</v>
      </c>
      <c r="DQ189" s="14">
        <f t="shared" si="632"/>
        <v>7116949.75</v>
      </c>
      <c r="DR189" s="14">
        <f t="shared" si="633"/>
        <v>9464.0289228723395</v>
      </c>
      <c r="DS189" s="14">
        <f>IFERROR(VLOOKUP($A189,SpecEd23!$A$21:$Z$550,14,0),0)</f>
        <v>860605.41457003949</v>
      </c>
      <c r="DT189" s="14">
        <f t="shared" si="634"/>
        <v>1130.8875355716682</v>
      </c>
      <c r="DU189" s="14">
        <f>IFERROR(VLOOKUP($A189,ECFE!$A$16:$AB$347,9,0),0)</f>
        <v>53742.925288800005</v>
      </c>
      <c r="DV189" s="14">
        <f t="shared" si="635"/>
        <v>70.62145241629436</v>
      </c>
      <c r="DW189" s="14">
        <f>IFERROR(VLOOKUP($A189,ParaFY19!$A$21:$Z$543,7,0),0)</f>
        <v>2744</v>
      </c>
      <c r="DX189" s="14">
        <f t="shared" si="636"/>
        <v>3.6057818659658345</v>
      </c>
      <c r="DY189" s="14">
        <f>IFERROR(VLOOKUP($A189,ConEnroll!$A$7:$S$341,13,0),0)</f>
        <v>5111.6750000000002</v>
      </c>
      <c r="DZ189" s="14">
        <f t="shared" si="637"/>
        <v>6.7170499342969778</v>
      </c>
      <c r="EA189" s="14">
        <f t="shared" si="571"/>
        <v>61598.600288800008</v>
      </c>
      <c r="EB189" s="14">
        <f t="shared" si="638"/>
        <v>80.944284216557165</v>
      </c>
      <c r="EC189" s="14">
        <f t="shared" si="572"/>
        <v>8039153.7648588391</v>
      </c>
      <c r="ED189" s="14">
        <f t="shared" si="639"/>
        <v>10563.933987987963</v>
      </c>
      <c r="EE189" s="62"/>
      <c r="EF189" s="14">
        <f t="shared" si="573"/>
        <v>311.24178712220782</v>
      </c>
      <c r="EG189" s="14">
        <f t="shared" si="574"/>
        <v>38.788746993889845</v>
      </c>
      <c r="EH189" s="14">
        <f t="shared" si="575"/>
        <v>7.6915089208935683</v>
      </c>
      <c r="EI189" s="14">
        <f t="shared" si="640"/>
        <v>357.72204303699124</v>
      </c>
      <c r="EJ189" s="37">
        <f t="shared" si="576"/>
        <v>3.5049442924214101E-2</v>
      </c>
      <c r="EK189" s="42"/>
      <c r="EL189" s="14" t="str">
        <f>IFERROR(VLOOKUP($A189,#REF!,27,0),"0")</f>
        <v>0</v>
      </c>
      <c r="EM189" s="14">
        <f t="shared" si="641"/>
        <v>0</v>
      </c>
      <c r="EN189" s="14" t="str">
        <f>IFERROR(VLOOKUP($A189,SpecEd23!#REF!,23,0)," ")</f>
        <v xml:space="preserve"> </v>
      </c>
      <c r="EO189" s="14" t="e">
        <f t="shared" si="642"/>
        <v>#VALUE!</v>
      </c>
      <c r="EP189" s="14">
        <f>IFERROR(VLOOKUP($A189,ECFE!#REF!,24,0),0)</f>
        <v>0</v>
      </c>
      <c r="EQ189" s="14">
        <f t="shared" si="643"/>
        <v>0</v>
      </c>
      <c r="ER189" s="14">
        <f>IFERROR(VLOOKUP($A189,#REF!,30,0),0)</f>
        <v>0</v>
      </c>
      <c r="ES189" s="14">
        <f t="shared" si="644"/>
        <v>0</v>
      </c>
      <c r="ET189" s="14">
        <f>IFERROR(VLOOKUP($A189,#REF!,12,0),0)</f>
        <v>0</v>
      </c>
      <c r="EU189" s="14">
        <f t="shared" si="645"/>
        <v>0</v>
      </c>
      <c r="EV189" s="14">
        <v>0</v>
      </c>
      <c r="EW189" s="14">
        <f t="shared" si="646"/>
        <v>0</v>
      </c>
      <c r="EX189" s="14">
        <f>IFERROR(VLOOKUP($A189,ConEnroll!$A$8:$S$601,16,0),0)</f>
        <v>497</v>
      </c>
      <c r="EY189" s="14">
        <f t="shared" si="647"/>
        <v>0.65308804204993431</v>
      </c>
      <c r="EZ189" s="14">
        <f t="shared" si="648"/>
        <v>497</v>
      </c>
      <c r="FA189" s="14">
        <f t="shared" si="649"/>
        <v>0.65308804204993431</v>
      </c>
      <c r="FB189" s="14" t="e">
        <f t="shared" si="650"/>
        <v>#VALUE!</v>
      </c>
      <c r="FC189" s="14" t="e">
        <f t="shared" si="651"/>
        <v>#VALUE!</v>
      </c>
      <c r="FD189" s="62"/>
      <c r="FE189" s="14">
        <f t="shared" si="577"/>
        <v>9352.1021681997372</v>
      </c>
      <c r="FF189" s="14" t="e">
        <f t="shared" si="578"/>
        <v>#VALUE!</v>
      </c>
      <c r="FG189" s="14">
        <f t="shared" si="652"/>
        <v>80.291196174507235</v>
      </c>
      <c r="FH189" s="14" t="e">
        <f t="shared" si="579"/>
        <v>#VALUE!</v>
      </c>
      <c r="FI189" s="37" t="e">
        <f t="shared" si="580"/>
        <v>#VALUE!</v>
      </c>
      <c r="FJ189" s="12"/>
      <c r="FK189" s="14" t="str">
        <f>IFERROR(VLOOKUP($A189,#REF!,27,0),"0")</f>
        <v>0</v>
      </c>
      <c r="FL189" s="14">
        <f t="shared" si="653"/>
        <v>0</v>
      </c>
      <c r="FM189" s="14" t="str">
        <f>IFERROR(VLOOKUP($A189,SpecEd23!$X$22:$Y$610,59,0)," ")</f>
        <v xml:space="preserve"> </v>
      </c>
      <c r="FN189" s="14" t="e">
        <f t="shared" si="654"/>
        <v>#VALUE!</v>
      </c>
      <c r="FO189" s="14">
        <f>IFERROR(VLOOKUP($A189,ECFE!#REF!,26,0),0)</f>
        <v>0</v>
      </c>
      <c r="FP189" s="14">
        <f t="shared" si="655"/>
        <v>0</v>
      </c>
      <c r="FQ189" s="14">
        <f>IFERROR(VLOOKUP($A189,#REF!,16,0),0)</f>
        <v>0</v>
      </c>
      <c r="FR189" s="14">
        <f t="shared" si="656"/>
        <v>0</v>
      </c>
      <c r="FS189" s="14">
        <f>IFERROR(VLOOKUP($A189,#REF!,12,0),0)</f>
        <v>0</v>
      </c>
      <c r="FT189" s="14">
        <f t="shared" si="657"/>
        <v>0</v>
      </c>
      <c r="FU189" s="14">
        <v>0</v>
      </c>
      <c r="FV189" s="14">
        <f t="shared" si="658"/>
        <v>0</v>
      </c>
      <c r="FW189" s="14">
        <f>IFERROR(VLOOKUP($A189,ConEnroll!$A$8:$S$601,16,0),0)</f>
        <v>497</v>
      </c>
      <c r="FX189" s="14">
        <f t="shared" si="659"/>
        <v>0.65308804204993431</v>
      </c>
      <c r="FY189" s="14">
        <f t="shared" si="660"/>
        <v>497</v>
      </c>
      <c r="FZ189" s="14">
        <f t="shared" si="661"/>
        <v>0.65308804204993431</v>
      </c>
      <c r="GA189" s="14" t="e">
        <f t="shared" si="662"/>
        <v>#VALUE!</v>
      </c>
      <c r="GB189" s="14" t="e">
        <f t="shared" si="663"/>
        <v>#VALUE!</v>
      </c>
      <c r="GC189" s="39"/>
      <c r="GD189" s="14">
        <f t="shared" si="581"/>
        <v>-9040.8603810775294</v>
      </c>
      <c r="GE189" s="14" t="e">
        <f t="shared" si="582"/>
        <v>#VALUE!</v>
      </c>
      <c r="GF189" s="14">
        <f t="shared" si="583"/>
        <v>-72.599687253613666</v>
      </c>
      <c r="GG189" s="14" t="e">
        <f t="shared" si="584"/>
        <v>#VALUE!</v>
      </c>
      <c r="GH189" s="37" t="e">
        <f t="shared" si="585"/>
        <v>#VALUE!</v>
      </c>
    </row>
    <row r="190" spans="1:190" ht="12.5" x14ac:dyDescent="0.25">
      <c r="A190" s="67">
        <v>561</v>
      </c>
      <c r="B190" s="35">
        <v>1</v>
      </c>
      <c r="C190" s="14">
        <v>6</v>
      </c>
      <c r="D190" s="14"/>
      <c r="E190" s="14"/>
      <c r="F190" s="35" t="s">
        <v>2540</v>
      </c>
      <c r="G190" s="41"/>
      <c r="H190" s="14">
        <f>IFERROR(VLOOKUP($A190,BaseFY22!$A$7:$AK$528,6,0),0)</f>
        <v>231</v>
      </c>
      <c r="I190" s="14">
        <f>IFERROR(VLOOKUP($A190,BaseFY22!$A$7:$AK$528,28,0),0)</f>
        <v>3109017.75</v>
      </c>
      <c r="J190" s="14">
        <f t="shared" si="586"/>
        <v>13458.951298701299</v>
      </c>
      <c r="K190" s="14">
        <f>IFERROR(VLOOKUP($A190,SpecEd22!$A$21:$BB$605,24,0)," ")</f>
        <v>377295.67398331431</v>
      </c>
      <c r="L190" s="14">
        <f t="shared" si="587"/>
        <v>1633.3146059883736</v>
      </c>
      <c r="M190" s="14">
        <f>IFERROR(VLOOKUP($A190,ECFE!$A$16:$AB$347,7,0),0)</f>
        <v>22656.149999999998</v>
      </c>
      <c r="N190" s="14">
        <f t="shared" si="554"/>
        <v>98.078571428571422</v>
      </c>
      <c r="O190" s="14">
        <v>0</v>
      </c>
      <c r="P190" s="14">
        <f t="shared" si="554"/>
        <v>0</v>
      </c>
      <c r="Q190" s="14">
        <f>IFERROR(VLOOKUP($A190,ConEnroll!$A$7:$S$337,10,0),0)</f>
        <v>1310.68</v>
      </c>
      <c r="R190" s="14">
        <f t="shared" si="588"/>
        <v>5.6739393939393938</v>
      </c>
      <c r="S190" s="14">
        <f t="shared" si="555"/>
        <v>23966.829999999998</v>
      </c>
      <c r="T190" s="14">
        <f t="shared" si="589"/>
        <v>103.75251082251081</v>
      </c>
      <c r="U190" s="14">
        <f t="shared" si="556"/>
        <v>3510280.2539833141</v>
      </c>
      <c r="V190" s="14">
        <f t="shared" si="590"/>
        <v>15196.018415512182</v>
      </c>
      <c r="W190" s="42"/>
      <c r="X190" s="14">
        <f>IFERROR(VLOOKUP($A190,HouseFY22!$A$6:$AJ$528,28,0),0)</f>
        <v>3268908.4905480002</v>
      </c>
      <c r="Y190" s="14">
        <f t="shared" si="591"/>
        <v>14151.119006701299</v>
      </c>
      <c r="Z190" s="14">
        <f>IFERROR(VLOOKUP($A190,Compens80percent!$A$13:$M$560,12,0),0)</f>
        <v>0</v>
      </c>
      <c r="AA190" s="14">
        <f t="shared" si="591"/>
        <v>0</v>
      </c>
      <c r="AB190" s="14">
        <f t="shared" si="592"/>
        <v>3268908.4905480002</v>
      </c>
      <c r="AC190" s="14">
        <f t="shared" si="591"/>
        <v>14151.119006701299</v>
      </c>
      <c r="AD190" s="14">
        <f>IFERROR(VLOOKUP(A190,SpecEd22!$A$21:$Z$550,14,0),0)</f>
        <v>377687.50616354751</v>
      </c>
      <c r="AE190" s="14">
        <f t="shared" si="593"/>
        <v>1635.0108491928463</v>
      </c>
      <c r="AF190" s="14">
        <f>IFERROR(VLOOKUP($A190,ECFE!$A$16:$AB$348,8,0),0)</f>
        <v>23109.273000000001</v>
      </c>
      <c r="AG190" s="14">
        <f t="shared" si="594"/>
        <v>100.04014285714287</v>
      </c>
      <c r="AH190" s="14">
        <f>IFERROR(VLOOKUP(A190,ParaFY19!$A$21:$Z$543,7,0),0)</f>
        <v>1960</v>
      </c>
      <c r="AI190" s="14">
        <f t="shared" si="595"/>
        <v>8.4848484848484844</v>
      </c>
      <c r="AJ190" s="14">
        <f>IFERROR(VLOOKUP(A190,ConEnroll!$A$7:$S$341,13,0),0)</f>
        <v>1638.3500000000001</v>
      </c>
      <c r="AK190" s="14">
        <f t="shared" si="596"/>
        <v>7.0924242424242427</v>
      </c>
      <c r="AL190" s="14">
        <f t="shared" si="551"/>
        <v>26707.623</v>
      </c>
      <c r="AM190" s="14">
        <f t="shared" si="597"/>
        <v>115.61741558441558</v>
      </c>
      <c r="AN190" s="14">
        <f t="shared" si="598"/>
        <v>3673303.6197115476</v>
      </c>
      <c r="AO190" s="14">
        <f t="shared" si="599"/>
        <v>15901.747271478562</v>
      </c>
      <c r="AP190" s="62"/>
      <c r="AQ190" s="14">
        <f t="shared" si="552"/>
        <v>692.16770800000086</v>
      </c>
      <c r="AR190" s="14">
        <f t="shared" si="557"/>
        <v>1.6962432044726938</v>
      </c>
      <c r="AS190" s="14">
        <f t="shared" si="558"/>
        <v>11.864904761904768</v>
      </c>
      <c r="AT190" s="14">
        <f t="shared" si="600"/>
        <v>705.72885596637832</v>
      </c>
      <c r="AU190" s="37">
        <f t="shared" si="559"/>
        <v>4.6441695230243094E-2</v>
      </c>
      <c r="AV190" s="42"/>
      <c r="AW190" s="14" t="str">
        <f>IFERROR(VLOOKUP($A190,#REF!,27,0),"0")</f>
        <v>0</v>
      </c>
      <c r="AX190" s="14">
        <f t="shared" si="601"/>
        <v>0</v>
      </c>
      <c r="AY190" s="14" t="str">
        <f>IFERROR(VLOOKUP($A190,SpecEd22!#REF!,23,0)," ")</f>
        <v xml:space="preserve"> </v>
      </c>
      <c r="AZ190" s="14" t="e">
        <f t="shared" si="602"/>
        <v>#VALUE!</v>
      </c>
      <c r="BA190" s="14">
        <f>IFERROR(VLOOKUP($A190,ECFE!#REF!,23,0),0)</f>
        <v>0</v>
      </c>
      <c r="BB190" s="14">
        <f t="shared" si="603"/>
        <v>0</v>
      </c>
      <c r="BC190" s="14">
        <f>IFERROR(VLOOKUP($A190,#REF!,17,0),0)</f>
        <v>0</v>
      </c>
      <c r="BD190" s="14">
        <f t="shared" si="604"/>
        <v>0</v>
      </c>
      <c r="BE190" s="14">
        <f>IFERROR(VLOOKUP($A190,#REF!,9,0),0)</f>
        <v>0</v>
      </c>
      <c r="BF190" s="14">
        <f t="shared" si="605"/>
        <v>0</v>
      </c>
      <c r="BG190" s="14">
        <v>0</v>
      </c>
      <c r="BH190" s="14">
        <f t="shared" si="606"/>
        <v>0</v>
      </c>
      <c r="BI190" s="14">
        <f>IFERROR(VLOOKUP($A190,ConEnroll!$A$8:$S$601,15,0),0)</f>
        <v>-62</v>
      </c>
      <c r="BJ190" s="14">
        <f t="shared" si="607"/>
        <v>-0.26839826839826841</v>
      </c>
      <c r="BK190" s="14">
        <f t="shared" si="608"/>
        <v>-62</v>
      </c>
      <c r="BL190" s="14">
        <f t="shared" si="609"/>
        <v>-0.26839826839826841</v>
      </c>
      <c r="BM190" s="14" t="e">
        <f t="shared" si="610"/>
        <v>#VALUE!</v>
      </c>
      <c r="BN190" s="14" t="e">
        <f t="shared" si="611"/>
        <v>#VALUE!</v>
      </c>
      <c r="BO190" s="42"/>
      <c r="BP190" s="14">
        <f t="shared" si="560"/>
        <v>14151.119006701299</v>
      </c>
      <c r="BQ190" s="14" t="e">
        <f t="shared" si="561"/>
        <v>#VALUE!</v>
      </c>
      <c r="BR190" s="14">
        <f t="shared" si="612"/>
        <v>115.88581385281385</v>
      </c>
      <c r="BS190" s="14" t="e">
        <f t="shared" si="562"/>
        <v>#VALUE!</v>
      </c>
      <c r="BT190" s="37" t="e">
        <f t="shared" si="563"/>
        <v>#VALUE!</v>
      </c>
      <c r="BU190" s="41"/>
      <c r="BV190" s="14" t="str">
        <f>IFERROR(VLOOKUP($A190,#REF!,27,0),"0")</f>
        <v>0</v>
      </c>
      <c r="BW190" s="14">
        <f t="shared" si="613"/>
        <v>0</v>
      </c>
      <c r="BX190" s="14" t="str">
        <f>IFERROR(VLOOKUP($A190,SpecEd22!$Z$22:$AV$606,59,0)," ")</f>
        <v xml:space="preserve"> </v>
      </c>
      <c r="BY190" s="14" t="e">
        <f t="shared" si="614"/>
        <v>#VALUE!</v>
      </c>
      <c r="BZ190" s="14">
        <f>IFERROR(VLOOKUP($A190,ECFE!#REF!,25,0),0)</f>
        <v>0</v>
      </c>
      <c r="CA190" s="14">
        <f t="shared" si="615"/>
        <v>0</v>
      </c>
      <c r="CB190" s="14">
        <f>IFERROR(VLOOKUP($A190,#REF!,17,0),0)</f>
        <v>0</v>
      </c>
      <c r="CC190" s="14">
        <f t="shared" si="616"/>
        <v>0</v>
      </c>
      <c r="CD190" s="14">
        <f>IFERROR(VLOOKUP($A190,#REF!,9,0),0)</f>
        <v>0</v>
      </c>
      <c r="CE190" s="14">
        <f t="shared" si="617"/>
        <v>0</v>
      </c>
      <c r="CF190" s="14">
        <v>0</v>
      </c>
      <c r="CG190" s="14">
        <f t="shared" si="618"/>
        <v>0</v>
      </c>
      <c r="CH190" s="14">
        <f>IFERROR(VLOOKUP($A190,ConEnroll!$A$8:$S$601,15,0),0)</f>
        <v>-62</v>
      </c>
      <c r="CI190" s="14">
        <f t="shared" si="619"/>
        <v>-0.26839826839826841</v>
      </c>
      <c r="CJ190" s="14">
        <f t="shared" si="620"/>
        <v>-62</v>
      </c>
      <c r="CK190" s="14">
        <f t="shared" si="621"/>
        <v>-0.26839826839826841</v>
      </c>
      <c r="CL190" s="14" t="e">
        <f t="shared" si="622"/>
        <v>#VALUE!</v>
      </c>
      <c r="CM190" s="14" t="e">
        <f t="shared" si="623"/>
        <v>#VALUE!</v>
      </c>
      <c r="CN190" s="42"/>
      <c r="CO190" s="14">
        <f t="shared" si="564"/>
        <v>-13458.951298701299</v>
      </c>
      <c r="CP190" s="14" t="e">
        <f t="shared" si="565"/>
        <v>#VALUE!</v>
      </c>
      <c r="CQ190" s="14">
        <f t="shared" si="566"/>
        <v>-104.02090909090909</v>
      </c>
      <c r="CR190" s="14" t="e">
        <f t="shared" si="567"/>
        <v>#VALUE!</v>
      </c>
      <c r="CS190" s="37" t="e">
        <f t="shared" si="568"/>
        <v>#VALUE!</v>
      </c>
      <c r="CT190" s="239"/>
      <c r="CU190" s="239"/>
      <c r="CV190" s="468"/>
      <c r="CW190" s="14">
        <f>IFERROR(VLOOKUP($A190,BaseFY23!$A$7:$AK$527,6,0),0)</f>
        <v>239</v>
      </c>
      <c r="CX190" s="14">
        <f>IFERROR(VLOOKUP($A190,BaseFY23!$A$7:$AN$528,28,0),0)</f>
        <v>3218304</v>
      </c>
      <c r="CY190" s="14">
        <f t="shared" si="624"/>
        <v>13465.707112970711</v>
      </c>
      <c r="CZ190" s="14">
        <f>IFERROR(VLOOKUP($A190,SpecEd23!$A$21:$BB$605,23,0)," ")</f>
        <v>385556.24170199491</v>
      </c>
      <c r="DA190" s="14">
        <f t="shared" si="625"/>
        <v>1613.2060322259201</v>
      </c>
      <c r="DB190" s="14">
        <f>IFERROR(VLOOKUP($A190,ECFE!$A$16:$AB$347,7,0),0)</f>
        <v>22656.149999999998</v>
      </c>
      <c r="DC190" s="14">
        <f t="shared" si="626"/>
        <v>94.795606694560661</v>
      </c>
      <c r="DD190" s="14">
        <v>0</v>
      </c>
      <c r="DE190" s="14">
        <f t="shared" si="627"/>
        <v>0</v>
      </c>
      <c r="DF190" s="14">
        <f>IFERROR(VLOOKUP($A190,ConEnroll!$A$7:$S$338,10,0),0)</f>
        <v>1310.68</v>
      </c>
      <c r="DG190" s="14">
        <f t="shared" si="628"/>
        <v>5.4840167364016743</v>
      </c>
      <c r="DH190" s="14">
        <f t="shared" si="569"/>
        <v>23966.829999999998</v>
      </c>
      <c r="DI190" s="14">
        <f t="shared" si="629"/>
        <v>100.27962343096233</v>
      </c>
      <c r="DJ190" s="14">
        <f t="shared" si="570"/>
        <v>3627827.0717019951</v>
      </c>
      <c r="DK190" s="14">
        <f t="shared" si="630"/>
        <v>15179.192768627594</v>
      </c>
      <c r="DL190" s="42"/>
      <c r="DM190" s="14">
        <f>IFERROR(VLOOKUP($A190,HouseFY23!$A$7:$AJ$528,28,0),0)</f>
        <v>3430857.83</v>
      </c>
      <c r="DN190" s="14">
        <f t="shared" si="631"/>
        <v>14355.053682008369</v>
      </c>
      <c r="DO190" s="14">
        <f>IFERROR(VLOOKUP($A190,Compens80percent!$A$13:$M$560,12,0),0)</f>
        <v>0</v>
      </c>
      <c r="DP190" s="14">
        <f t="shared" si="631"/>
        <v>0</v>
      </c>
      <c r="DQ190" s="14">
        <f t="shared" si="632"/>
        <v>3430857.83</v>
      </c>
      <c r="DR190" s="14">
        <f t="shared" si="633"/>
        <v>14852.198398268398</v>
      </c>
      <c r="DS190" s="14">
        <f>IFERROR(VLOOKUP($A190,SpecEd23!$A$21:$Z$550,14,0),0)</f>
        <v>387742.17637709761</v>
      </c>
      <c r="DT190" s="14">
        <f t="shared" si="634"/>
        <v>1622.3522024146343</v>
      </c>
      <c r="DU190" s="14">
        <f>IFERROR(VLOOKUP($A190,ECFE!$A$16:$AB$347,9,0),0)</f>
        <v>23571.458460000002</v>
      </c>
      <c r="DV190" s="14">
        <f t="shared" si="635"/>
        <v>98.625349205020925</v>
      </c>
      <c r="DW190" s="14">
        <f>IFERROR(VLOOKUP($A190,ParaFY19!$A$21:$Z$543,7,0),0)</f>
        <v>1960</v>
      </c>
      <c r="DX190" s="14">
        <f t="shared" si="636"/>
        <v>8.2008368200836816</v>
      </c>
      <c r="DY190" s="14">
        <f>IFERROR(VLOOKUP($A190,ConEnroll!$A$7:$S$341,13,0),0)</f>
        <v>1638.3500000000001</v>
      </c>
      <c r="DZ190" s="14">
        <f t="shared" si="637"/>
        <v>6.8550209205020929</v>
      </c>
      <c r="EA190" s="14">
        <f t="shared" si="571"/>
        <v>27169.80846</v>
      </c>
      <c r="EB190" s="14">
        <f t="shared" si="638"/>
        <v>113.68120694560669</v>
      </c>
      <c r="EC190" s="14">
        <f t="shared" si="572"/>
        <v>3845769.8148370977</v>
      </c>
      <c r="ED190" s="14">
        <f t="shared" si="639"/>
        <v>16091.08709136861</v>
      </c>
      <c r="EE190" s="62"/>
      <c r="EF190" s="14">
        <f t="shared" si="573"/>
        <v>889.3465690376579</v>
      </c>
      <c r="EG190" s="14">
        <f t="shared" si="574"/>
        <v>9.1461701887142226</v>
      </c>
      <c r="EH190" s="14">
        <f t="shared" si="575"/>
        <v>13.401583514644358</v>
      </c>
      <c r="EI190" s="14">
        <f t="shared" si="640"/>
        <v>911.89432274101648</v>
      </c>
      <c r="EJ190" s="37">
        <f t="shared" si="576"/>
        <v>6.0075284413392702E-2</v>
      </c>
      <c r="EK190" s="42"/>
      <c r="EL190" s="14" t="str">
        <f>IFERROR(VLOOKUP($A190,#REF!,27,0),"0")</f>
        <v>0</v>
      </c>
      <c r="EM190" s="14">
        <f t="shared" si="641"/>
        <v>0</v>
      </c>
      <c r="EN190" s="14" t="str">
        <f>IFERROR(VLOOKUP($A190,SpecEd23!#REF!,23,0)," ")</f>
        <v xml:space="preserve"> </v>
      </c>
      <c r="EO190" s="14" t="e">
        <f t="shared" si="642"/>
        <v>#VALUE!</v>
      </c>
      <c r="EP190" s="14">
        <f>IFERROR(VLOOKUP($A190,ECFE!#REF!,24,0),0)</f>
        <v>0</v>
      </c>
      <c r="EQ190" s="14">
        <f t="shared" si="643"/>
        <v>0</v>
      </c>
      <c r="ER190" s="14">
        <f>IFERROR(VLOOKUP($A190,#REF!,30,0),0)</f>
        <v>0</v>
      </c>
      <c r="ES190" s="14">
        <f t="shared" si="644"/>
        <v>0</v>
      </c>
      <c r="ET190" s="14">
        <f>IFERROR(VLOOKUP($A190,#REF!,12,0),0)</f>
        <v>0</v>
      </c>
      <c r="EU190" s="14">
        <f t="shared" si="645"/>
        <v>0</v>
      </c>
      <c r="EV190" s="14">
        <v>0</v>
      </c>
      <c r="EW190" s="14">
        <f t="shared" si="646"/>
        <v>0</v>
      </c>
      <c r="EX190" s="14">
        <f>IFERROR(VLOOKUP($A190,ConEnroll!$A$8:$S$601,16,0),0)</f>
        <v>499</v>
      </c>
      <c r="EY190" s="14">
        <f t="shared" si="647"/>
        <v>2.0878661087866108</v>
      </c>
      <c r="EZ190" s="14">
        <f t="shared" si="648"/>
        <v>499</v>
      </c>
      <c r="FA190" s="14">
        <f t="shared" si="649"/>
        <v>2.0878661087866108</v>
      </c>
      <c r="FB190" s="14" t="e">
        <f t="shared" si="650"/>
        <v>#VALUE!</v>
      </c>
      <c r="FC190" s="14" t="e">
        <f t="shared" si="651"/>
        <v>#VALUE!</v>
      </c>
      <c r="FD190" s="62"/>
      <c r="FE190" s="14">
        <f t="shared" si="577"/>
        <v>14355.053682008369</v>
      </c>
      <c r="FF190" s="14" t="e">
        <f t="shared" si="578"/>
        <v>#VALUE!</v>
      </c>
      <c r="FG190" s="14">
        <f t="shared" si="652"/>
        <v>111.59334083682008</v>
      </c>
      <c r="FH190" s="14" t="e">
        <f t="shared" si="579"/>
        <v>#VALUE!</v>
      </c>
      <c r="FI190" s="37" t="e">
        <f t="shared" si="580"/>
        <v>#VALUE!</v>
      </c>
      <c r="FJ190" s="12"/>
      <c r="FK190" s="14" t="str">
        <f>IFERROR(VLOOKUP($A190,#REF!,27,0),"0")</f>
        <v>0</v>
      </c>
      <c r="FL190" s="14">
        <f t="shared" si="653"/>
        <v>0</v>
      </c>
      <c r="FM190" s="14" t="str">
        <f>IFERROR(VLOOKUP($A190,SpecEd23!$X$22:$Y$610,59,0)," ")</f>
        <v xml:space="preserve"> </v>
      </c>
      <c r="FN190" s="14" t="e">
        <f t="shared" si="654"/>
        <v>#VALUE!</v>
      </c>
      <c r="FO190" s="14">
        <f>IFERROR(VLOOKUP($A190,ECFE!#REF!,26,0),0)</f>
        <v>0</v>
      </c>
      <c r="FP190" s="14">
        <f t="shared" si="655"/>
        <v>0</v>
      </c>
      <c r="FQ190" s="14">
        <f>IFERROR(VLOOKUP($A190,#REF!,16,0),0)</f>
        <v>0</v>
      </c>
      <c r="FR190" s="14">
        <f t="shared" si="656"/>
        <v>0</v>
      </c>
      <c r="FS190" s="14">
        <f>IFERROR(VLOOKUP($A190,#REF!,12,0),0)</f>
        <v>0</v>
      </c>
      <c r="FT190" s="14">
        <f t="shared" si="657"/>
        <v>0</v>
      </c>
      <c r="FU190" s="14">
        <v>0</v>
      </c>
      <c r="FV190" s="14">
        <f t="shared" si="658"/>
        <v>0</v>
      </c>
      <c r="FW190" s="14">
        <f>IFERROR(VLOOKUP($A190,ConEnroll!$A$8:$S$601,16,0),0)</f>
        <v>499</v>
      </c>
      <c r="FX190" s="14">
        <f t="shared" si="659"/>
        <v>2.0878661087866108</v>
      </c>
      <c r="FY190" s="14">
        <f t="shared" si="660"/>
        <v>499</v>
      </c>
      <c r="FZ190" s="14">
        <f t="shared" si="661"/>
        <v>2.0878661087866108</v>
      </c>
      <c r="GA190" s="14" t="e">
        <f t="shared" si="662"/>
        <v>#VALUE!</v>
      </c>
      <c r="GB190" s="14" t="e">
        <f t="shared" si="663"/>
        <v>#VALUE!</v>
      </c>
      <c r="GC190" s="39"/>
      <c r="GD190" s="14">
        <f t="shared" si="581"/>
        <v>-13465.707112970711</v>
      </c>
      <c r="GE190" s="14" t="e">
        <f t="shared" si="582"/>
        <v>#VALUE!</v>
      </c>
      <c r="GF190" s="14">
        <f t="shared" si="583"/>
        <v>-98.191757322175718</v>
      </c>
      <c r="GG190" s="14" t="e">
        <f t="shared" si="584"/>
        <v>#VALUE!</v>
      </c>
      <c r="GH190" s="37" t="e">
        <f t="shared" si="585"/>
        <v>#VALUE!</v>
      </c>
    </row>
    <row r="191" spans="1:190" ht="12.5" x14ac:dyDescent="0.25">
      <c r="A191" s="67">
        <v>564</v>
      </c>
      <c r="B191" s="35">
        <v>1</v>
      </c>
      <c r="C191" s="14">
        <v>5</v>
      </c>
      <c r="D191" s="14"/>
      <c r="E191" s="14"/>
      <c r="F191" s="35" t="s">
        <v>2541</v>
      </c>
      <c r="G191" s="41"/>
      <c r="H191" s="14">
        <f>IFERROR(VLOOKUP($A191,BaseFY22!$A$7:$AK$528,6,0),0)</f>
        <v>1952</v>
      </c>
      <c r="I191" s="14">
        <f>IFERROR(VLOOKUP($A191,BaseFY22!$A$7:$AK$528,28,0),0)</f>
        <v>17973755.5</v>
      </c>
      <c r="J191" s="14">
        <f t="shared" si="586"/>
        <v>9207.8665471311469</v>
      </c>
      <c r="K191" s="14">
        <f>IFERROR(VLOOKUP($A191,SpecEd22!$A$21:$BB$605,24,0)," ")</f>
        <v>2230393.2677894207</v>
      </c>
      <c r="L191" s="14">
        <f t="shared" si="587"/>
        <v>1142.6195019413017</v>
      </c>
      <c r="M191" s="14">
        <f>IFERROR(VLOOKUP($A191,ECFE!$A$16:$AB$347,7,0),0)</f>
        <v>125817.15299999999</v>
      </c>
      <c r="N191" s="14">
        <f t="shared" si="554"/>
        <v>64.455508709016385</v>
      </c>
      <c r="O191" s="14">
        <v>0</v>
      </c>
      <c r="P191" s="14">
        <f t="shared" si="554"/>
        <v>0</v>
      </c>
      <c r="Q191" s="14">
        <f>IFERROR(VLOOKUP($A191,ConEnroll!$A$7:$S$337,10,0),0)</f>
        <v>9436.93</v>
      </c>
      <c r="R191" s="14">
        <f t="shared" si="588"/>
        <v>4.8344928278688526</v>
      </c>
      <c r="S191" s="14">
        <f t="shared" si="555"/>
        <v>135254.08299999998</v>
      </c>
      <c r="T191" s="14">
        <f t="shared" si="589"/>
        <v>69.290001536885242</v>
      </c>
      <c r="U191" s="14">
        <f t="shared" si="556"/>
        <v>20339402.85078942</v>
      </c>
      <c r="V191" s="14">
        <f t="shared" si="590"/>
        <v>10419.776050609335</v>
      </c>
      <c r="W191" s="42"/>
      <c r="X191" s="14">
        <f>IFERROR(VLOOKUP($A191,HouseFY22!$A$6:$AJ$528,28,0),0)</f>
        <v>18279091.5</v>
      </c>
      <c r="Y191" s="14">
        <f t="shared" si="591"/>
        <v>9364.2886782786882</v>
      </c>
      <c r="Z191" s="14">
        <f>IFERROR(VLOOKUP($A191,Compens80percent!$A$13:$M$560,12,0),0)</f>
        <v>0</v>
      </c>
      <c r="AA191" s="14">
        <f t="shared" si="591"/>
        <v>0</v>
      </c>
      <c r="AB191" s="14">
        <f t="shared" si="592"/>
        <v>18279091.5</v>
      </c>
      <c r="AC191" s="14">
        <f t="shared" si="591"/>
        <v>9364.2886782786882</v>
      </c>
      <c r="AD191" s="14">
        <f>IFERROR(VLOOKUP(A191,SpecEd22!$A$21:$Z$550,14,0),0)</f>
        <v>2265476.2183869919</v>
      </c>
      <c r="AE191" s="14">
        <f t="shared" si="593"/>
        <v>1160.592324993336</v>
      </c>
      <c r="AF191" s="14">
        <f>IFERROR(VLOOKUP($A191,ECFE!$A$16:$AB$348,8,0),0)</f>
        <v>128333.49606</v>
      </c>
      <c r="AG191" s="14">
        <f t="shared" si="594"/>
        <v>65.744618883196722</v>
      </c>
      <c r="AH191" s="14">
        <f>IFERROR(VLOOKUP(A191,ParaFY19!$A$21:$Z$543,7,0),0)</f>
        <v>10584</v>
      </c>
      <c r="AI191" s="14">
        <f t="shared" si="595"/>
        <v>5.4221311475409832</v>
      </c>
      <c r="AJ191" s="14">
        <f>IFERROR(VLOOKUP(A191,ConEnroll!$A$7:$S$341,13,0),0)</f>
        <v>11796.1625</v>
      </c>
      <c r="AK191" s="14">
        <f t="shared" si="596"/>
        <v>6.043116034836066</v>
      </c>
      <c r="AL191" s="14">
        <f t="shared" si="551"/>
        <v>150713.65856000001</v>
      </c>
      <c r="AM191" s="14">
        <f t="shared" si="597"/>
        <v>77.209866065573777</v>
      </c>
      <c r="AN191" s="14">
        <f t="shared" si="598"/>
        <v>20695281.376946993</v>
      </c>
      <c r="AO191" s="14">
        <f t="shared" si="599"/>
        <v>10602.090869337599</v>
      </c>
      <c r="AP191" s="62"/>
      <c r="AQ191" s="14">
        <f t="shared" si="552"/>
        <v>156.42213114754122</v>
      </c>
      <c r="AR191" s="14">
        <f t="shared" si="557"/>
        <v>17.9728230520343</v>
      </c>
      <c r="AS191" s="14">
        <f t="shared" si="558"/>
        <v>7.9198645286885352</v>
      </c>
      <c r="AT191" s="14">
        <f t="shared" si="600"/>
        <v>182.31481872826407</v>
      </c>
      <c r="AU191" s="37">
        <f t="shared" si="559"/>
        <v>1.7496999728473295E-2</v>
      </c>
      <c r="AV191" s="42"/>
      <c r="AW191" s="14" t="str">
        <f>IFERROR(VLOOKUP($A191,#REF!,27,0),"0")</f>
        <v>0</v>
      </c>
      <c r="AX191" s="14">
        <f t="shared" si="601"/>
        <v>0</v>
      </c>
      <c r="AY191" s="14" t="str">
        <f>IFERROR(VLOOKUP($A191,SpecEd22!#REF!,23,0)," ")</f>
        <v xml:space="preserve"> </v>
      </c>
      <c r="AZ191" s="14" t="e">
        <f t="shared" si="602"/>
        <v>#VALUE!</v>
      </c>
      <c r="BA191" s="14">
        <f>IFERROR(VLOOKUP($A191,ECFE!#REF!,23,0),0)</f>
        <v>0</v>
      </c>
      <c r="BB191" s="14">
        <f t="shared" si="603"/>
        <v>0</v>
      </c>
      <c r="BC191" s="14">
        <f>IFERROR(VLOOKUP($A191,#REF!,17,0),0)</f>
        <v>0</v>
      </c>
      <c r="BD191" s="14">
        <f t="shared" si="604"/>
        <v>0</v>
      </c>
      <c r="BE191" s="14">
        <f>IFERROR(VLOOKUP($A191,#REF!,9,0),0)</f>
        <v>0</v>
      </c>
      <c r="BF191" s="14">
        <f t="shared" si="605"/>
        <v>0</v>
      </c>
      <c r="BG191" s="14">
        <v>0</v>
      </c>
      <c r="BH191" s="14">
        <f t="shared" si="606"/>
        <v>0</v>
      </c>
      <c r="BI191" s="14">
        <f>IFERROR(VLOOKUP($A191,ConEnroll!$A$8:$S$601,15,0),0)</f>
        <v>-64</v>
      </c>
      <c r="BJ191" s="14">
        <f t="shared" si="607"/>
        <v>-3.2786885245901641E-2</v>
      </c>
      <c r="BK191" s="14">
        <f t="shared" si="608"/>
        <v>-64</v>
      </c>
      <c r="BL191" s="14">
        <f t="shared" si="609"/>
        <v>-3.2786885245901641E-2</v>
      </c>
      <c r="BM191" s="14" t="e">
        <f t="shared" si="610"/>
        <v>#VALUE!</v>
      </c>
      <c r="BN191" s="14" t="e">
        <f t="shared" si="611"/>
        <v>#VALUE!</v>
      </c>
      <c r="BO191" s="42"/>
      <c r="BP191" s="14">
        <f t="shared" si="560"/>
        <v>9364.2886782786882</v>
      </c>
      <c r="BQ191" s="14" t="e">
        <f t="shared" si="561"/>
        <v>#VALUE!</v>
      </c>
      <c r="BR191" s="14">
        <f t="shared" si="612"/>
        <v>77.242652950819675</v>
      </c>
      <c r="BS191" s="14" t="e">
        <f t="shared" si="562"/>
        <v>#VALUE!</v>
      </c>
      <c r="BT191" s="37" t="e">
        <f t="shared" si="563"/>
        <v>#VALUE!</v>
      </c>
      <c r="BU191" s="41"/>
      <c r="BV191" s="14" t="str">
        <f>IFERROR(VLOOKUP($A191,#REF!,27,0),"0")</f>
        <v>0</v>
      </c>
      <c r="BW191" s="14">
        <f t="shared" si="613"/>
        <v>0</v>
      </c>
      <c r="BX191" s="14" t="str">
        <f>IFERROR(VLOOKUP($A191,SpecEd22!$Z$22:$AV$606,59,0)," ")</f>
        <v xml:space="preserve"> </v>
      </c>
      <c r="BY191" s="14" t="e">
        <f t="shared" si="614"/>
        <v>#VALUE!</v>
      </c>
      <c r="BZ191" s="14">
        <f>IFERROR(VLOOKUP($A191,ECFE!#REF!,25,0),0)</f>
        <v>0</v>
      </c>
      <c r="CA191" s="14">
        <f t="shared" si="615"/>
        <v>0</v>
      </c>
      <c r="CB191" s="14">
        <f>IFERROR(VLOOKUP($A191,#REF!,17,0),0)</f>
        <v>0</v>
      </c>
      <c r="CC191" s="14">
        <f t="shared" si="616"/>
        <v>0</v>
      </c>
      <c r="CD191" s="14">
        <f>IFERROR(VLOOKUP($A191,#REF!,9,0),0)</f>
        <v>0</v>
      </c>
      <c r="CE191" s="14">
        <f t="shared" si="617"/>
        <v>0</v>
      </c>
      <c r="CF191" s="14">
        <v>0</v>
      </c>
      <c r="CG191" s="14">
        <f t="shared" si="618"/>
        <v>0</v>
      </c>
      <c r="CH191" s="14">
        <f>IFERROR(VLOOKUP($A191,ConEnroll!$A$8:$S$601,15,0),0)</f>
        <v>-64</v>
      </c>
      <c r="CI191" s="14">
        <f t="shared" si="619"/>
        <v>-3.2786885245901641E-2</v>
      </c>
      <c r="CJ191" s="14">
        <f t="shared" si="620"/>
        <v>-64</v>
      </c>
      <c r="CK191" s="14">
        <f t="shared" si="621"/>
        <v>-3.2786885245901641E-2</v>
      </c>
      <c r="CL191" s="14" t="e">
        <f t="shared" si="622"/>
        <v>#VALUE!</v>
      </c>
      <c r="CM191" s="14" t="e">
        <f t="shared" si="623"/>
        <v>#VALUE!</v>
      </c>
      <c r="CN191" s="42"/>
      <c r="CO191" s="14">
        <f t="shared" si="564"/>
        <v>-9207.8665471311469</v>
      </c>
      <c r="CP191" s="14" t="e">
        <f t="shared" si="565"/>
        <v>#VALUE!</v>
      </c>
      <c r="CQ191" s="14">
        <f t="shared" si="566"/>
        <v>-69.32278842213114</v>
      </c>
      <c r="CR191" s="14" t="e">
        <f t="shared" si="567"/>
        <v>#VALUE!</v>
      </c>
      <c r="CS191" s="37" t="e">
        <f t="shared" si="568"/>
        <v>#VALUE!</v>
      </c>
      <c r="CT191" s="239"/>
      <c r="CU191" s="239"/>
      <c r="CV191" s="468"/>
      <c r="CW191" s="14">
        <f>IFERROR(VLOOKUP($A191,BaseFY23!$A$7:$AK$527,6,0),0)</f>
        <v>2005.4045349999999</v>
      </c>
      <c r="CX191" s="14">
        <f>IFERROR(VLOOKUP($A191,BaseFY23!$A$7:$AN$528,28,0),0)</f>
        <v>18461103</v>
      </c>
      <c r="CY191" s="14">
        <f t="shared" si="624"/>
        <v>9205.6753028136536</v>
      </c>
      <c r="CZ191" s="14">
        <f>IFERROR(VLOOKUP($A191,SpecEd23!$A$21:$BB$605,23,0)," ")</f>
        <v>2415674.7148523913</v>
      </c>
      <c r="DA191" s="14">
        <f t="shared" si="625"/>
        <v>1204.5822539502692</v>
      </c>
      <c r="DB191" s="14">
        <f>IFERROR(VLOOKUP($A191,ECFE!$A$16:$AB$347,7,0),0)</f>
        <v>125817.15299999999</v>
      </c>
      <c r="DC191" s="14">
        <f t="shared" si="626"/>
        <v>62.739038834376622</v>
      </c>
      <c r="DD191" s="14">
        <v>0</v>
      </c>
      <c r="DE191" s="14">
        <f t="shared" si="627"/>
        <v>0</v>
      </c>
      <c r="DF191" s="14">
        <f>IFERROR(VLOOKUP($A191,ConEnroll!$A$7:$S$338,10,0),0)</f>
        <v>9436.93</v>
      </c>
      <c r="DG191" s="14">
        <f t="shared" si="628"/>
        <v>4.7057488079331593</v>
      </c>
      <c r="DH191" s="14">
        <f t="shared" si="569"/>
        <v>135254.08299999998</v>
      </c>
      <c r="DI191" s="14">
        <f t="shared" si="629"/>
        <v>67.444787642309777</v>
      </c>
      <c r="DJ191" s="14">
        <f t="shared" si="570"/>
        <v>21012031.797852393</v>
      </c>
      <c r="DK191" s="14">
        <f t="shared" si="630"/>
        <v>10477.702344406234</v>
      </c>
      <c r="DL191" s="42"/>
      <c r="DM191" s="14">
        <f>IFERROR(VLOOKUP($A191,HouseFY23!$A$7:$AJ$528,28,0),0)</f>
        <v>19094163</v>
      </c>
      <c r="DN191" s="14">
        <f t="shared" si="631"/>
        <v>9521.3522592338213</v>
      </c>
      <c r="DO191" s="14">
        <f>IFERROR(VLOOKUP($A191,Compens80percent!$A$13:$M$560,12,0),0)</f>
        <v>0</v>
      </c>
      <c r="DP191" s="14">
        <f t="shared" si="631"/>
        <v>0</v>
      </c>
      <c r="DQ191" s="14">
        <f t="shared" si="632"/>
        <v>19094163</v>
      </c>
      <c r="DR191" s="14">
        <f t="shared" si="633"/>
        <v>9781.845799180328</v>
      </c>
      <c r="DS191" s="14">
        <f>IFERROR(VLOOKUP($A191,SpecEd23!$A$21:$Z$550,14,0),0)</f>
        <v>2496853.3032585336</v>
      </c>
      <c r="DT191" s="14">
        <f t="shared" si="634"/>
        <v>1245.0621606171514</v>
      </c>
      <c r="DU191" s="14">
        <f>IFERROR(VLOOKUP($A191,ECFE!$A$16:$AB$347,9,0),0)</f>
        <v>130900.1659812</v>
      </c>
      <c r="DV191" s="14">
        <f t="shared" si="635"/>
        <v>65.273696003285451</v>
      </c>
      <c r="DW191" s="14">
        <f>IFERROR(VLOOKUP($A191,ParaFY19!$A$21:$Z$543,7,0),0)</f>
        <v>10584</v>
      </c>
      <c r="DX191" s="14">
        <f t="shared" si="636"/>
        <v>5.2777381397514391</v>
      </c>
      <c r="DY191" s="14">
        <f>IFERROR(VLOOKUP($A191,ConEnroll!$A$7:$S$341,13,0),0)</f>
        <v>11796.1625</v>
      </c>
      <c r="DZ191" s="14">
        <f t="shared" si="637"/>
        <v>5.8821860099164489</v>
      </c>
      <c r="EA191" s="14">
        <f t="shared" si="571"/>
        <v>153280.32848120001</v>
      </c>
      <c r="EB191" s="14">
        <f t="shared" si="638"/>
        <v>76.433620152953338</v>
      </c>
      <c r="EC191" s="14">
        <f t="shared" si="572"/>
        <v>21744296.631739736</v>
      </c>
      <c r="ED191" s="14">
        <f t="shared" si="639"/>
        <v>10842.848040003926</v>
      </c>
      <c r="EE191" s="62"/>
      <c r="EF191" s="14">
        <f t="shared" si="573"/>
        <v>315.6769564201677</v>
      </c>
      <c r="EG191" s="14">
        <f t="shared" si="574"/>
        <v>40.479906666882243</v>
      </c>
      <c r="EH191" s="14">
        <f t="shared" si="575"/>
        <v>8.9888325106435616</v>
      </c>
      <c r="EI191" s="14">
        <f t="shared" si="640"/>
        <v>365.14569559769348</v>
      </c>
      <c r="EJ191" s="37">
        <f t="shared" si="576"/>
        <v>3.48497870616295E-2</v>
      </c>
      <c r="EK191" s="42"/>
      <c r="EL191" s="14" t="str">
        <f>IFERROR(VLOOKUP($A191,#REF!,27,0),"0")</f>
        <v>0</v>
      </c>
      <c r="EM191" s="14">
        <f t="shared" si="641"/>
        <v>0</v>
      </c>
      <c r="EN191" s="14" t="str">
        <f>IFERROR(VLOOKUP($A191,SpecEd23!#REF!,23,0)," ")</f>
        <v xml:space="preserve"> </v>
      </c>
      <c r="EO191" s="14" t="e">
        <f t="shared" si="642"/>
        <v>#VALUE!</v>
      </c>
      <c r="EP191" s="14">
        <f>IFERROR(VLOOKUP($A191,ECFE!#REF!,24,0),0)</f>
        <v>0</v>
      </c>
      <c r="EQ191" s="14">
        <f t="shared" si="643"/>
        <v>0</v>
      </c>
      <c r="ER191" s="14">
        <f>IFERROR(VLOOKUP($A191,#REF!,30,0),0)</f>
        <v>0</v>
      </c>
      <c r="ES191" s="14">
        <f t="shared" si="644"/>
        <v>0</v>
      </c>
      <c r="ET191" s="14">
        <f>IFERROR(VLOOKUP($A191,#REF!,12,0),0)</f>
        <v>0</v>
      </c>
      <c r="EU191" s="14">
        <f t="shared" si="645"/>
        <v>0</v>
      </c>
      <c r="EV191" s="14">
        <v>0</v>
      </c>
      <c r="EW191" s="14">
        <f t="shared" si="646"/>
        <v>0</v>
      </c>
      <c r="EX191" s="14">
        <f>IFERROR(VLOOKUP($A191,ConEnroll!$A$8:$S$601,16,0),0)</f>
        <v>500</v>
      </c>
      <c r="EY191" s="14">
        <f t="shared" si="647"/>
        <v>0.24932625376754722</v>
      </c>
      <c r="EZ191" s="14">
        <f t="shared" si="648"/>
        <v>500</v>
      </c>
      <c r="FA191" s="14">
        <f t="shared" si="649"/>
        <v>0.24932625376754722</v>
      </c>
      <c r="FB191" s="14" t="e">
        <f t="shared" si="650"/>
        <v>#VALUE!</v>
      </c>
      <c r="FC191" s="14" t="e">
        <f t="shared" si="651"/>
        <v>#VALUE!</v>
      </c>
      <c r="FD191" s="62"/>
      <c r="FE191" s="14">
        <f t="shared" si="577"/>
        <v>9521.3522592338213</v>
      </c>
      <c r="FF191" s="14" t="e">
        <f t="shared" si="578"/>
        <v>#VALUE!</v>
      </c>
      <c r="FG191" s="14">
        <f t="shared" si="652"/>
        <v>76.184293899185789</v>
      </c>
      <c r="FH191" s="14" t="e">
        <f t="shared" si="579"/>
        <v>#VALUE!</v>
      </c>
      <c r="FI191" s="37" t="e">
        <f t="shared" si="580"/>
        <v>#VALUE!</v>
      </c>
      <c r="FJ191" s="12"/>
      <c r="FK191" s="14" t="str">
        <f>IFERROR(VLOOKUP($A191,#REF!,27,0),"0")</f>
        <v>0</v>
      </c>
      <c r="FL191" s="14">
        <f t="shared" si="653"/>
        <v>0</v>
      </c>
      <c r="FM191" s="14" t="str">
        <f>IFERROR(VLOOKUP($A191,SpecEd23!$X$22:$Y$610,59,0)," ")</f>
        <v xml:space="preserve"> </v>
      </c>
      <c r="FN191" s="14" t="e">
        <f t="shared" si="654"/>
        <v>#VALUE!</v>
      </c>
      <c r="FO191" s="14">
        <f>IFERROR(VLOOKUP($A191,ECFE!#REF!,26,0),0)</f>
        <v>0</v>
      </c>
      <c r="FP191" s="14">
        <f t="shared" si="655"/>
        <v>0</v>
      </c>
      <c r="FQ191" s="14">
        <f>IFERROR(VLOOKUP($A191,#REF!,16,0),0)</f>
        <v>0</v>
      </c>
      <c r="FR191" s="14">
        <f t="shared" si="656"/>
        <v>0</v>
      </c>
      <c r="FS191" s="14">
        <f>IFERROR(VLOOKUP($A191,#REF!,12,0),0)</f>
        <v>0</v>
      </c>
      <c r="FT191" s="14">
        <f t="shared" si="657"/>
        <v>0</v>
      </c>
      <c r="FU191" s="14">
        <v>0</v>
      </c>
      <c r="FV191" s="14">
        <f t="shared" si="658"/>
        <v>0</v>
      </c>
      <c r="FW191" s="14">
        <f>IFERROR(VLOOKUP($A191,ConEnroll!$A$8:$S$601,16,0),0)</f>
        <v>500</v>
      </c>
      <c r="FX191" s="14">
        <f t="shared" si="659"/>
        <v>0.24932625376754722</v>
      </c>
      <c r="FY191" s="14">
        <f t="shared" si="660"/>
        <v>500</v>
      </c>
      <c r="FZ191" s="14">
        <f t="shared" si="661"/>
        <v>0.24932625376754722</v>
      </c>
      <c r="GA191" s="14" t="e">
        <f t="shared" si="662"/>
        <v>#VALUE!</v>
      </c>
      <c r="GB191" s="14" t="e">
        <f t="shared" si="663"/>
        <v>#VALUE!</v>
      </c>
      <c r="GC191" s="39"/>
      <c r="GD191" s="14">
        <f t="shared" si="581"/>
        <v>-9205.6753028136536</v>
      </c>
      <c r="GE191" s="14" t="e">
        <f t="shared" si="582"/>
        <v>#VALUE!</v>
      </c>
      <c r="GF191" s="14">
        <f t="shared" si="583"/>
        <v>-67.195461388542228</v>
      </c>
      <c r="GG191" s="14" t="e">
        <f t="shared" si="584"/>
        <v>#VALUE!</v>
      </c>
      <c r="GH191" s="37" t="e">
        <f t="shared" si="585"/>
        <v>#VALUE!</v>
      </c>
    </row>
    <row r="192" spans="1:190" ht="12.5" x14ac:dyDescent="0.25">
      <c r="A192" s="67">
        <v>577</v>
      </c>
      <c r="B192" s="35">
        <v>1</v>
      </c>
      <c r="C192" s="14">
        <v>6</v>
      </c>
      <c r="D192" s="14"/>
      <c r="E192" s="14"/>
      <c r="F192" s="35" t="s">
        <v>2542</v>
      </c>
      <c r="G192" s="41"/>
      <c r="H192" s="14">
        <f>IFERROR(VLOOKUP($A192,BaseFY22!$A$7:$AK$528,6,0),0)</f>
        <v>415</v>
      </c>
      <c r="I192" s="14">
        <f>IFERROR(VLOOKUP($A192,BaseFY22!$A$7:$AK$528,28,0),0)</f>
        <v>4185276</v>
      </c>
      <c r="J192" s="14">
        <f t="shared" si="586"/>
        <v>10085.002409638555</v>
      </c>
      <c r="K192" s="14">
        <f>IFERROR(VLOOKUP($A192,SpecEd22!$A$21:$BB$605,24,0)," ")</f>
        <v>593622.07745416625</v>
      </c>
      <c r="L192" s="14">
        <f t="shared" si="587"/>
        <v>1430.4146444678704</v>
      </c>
      <c r="M192" s="14">
        <f>IFERROR(VLOOKUP($A192,ECFE!$A$16:$AB$347,7,0),0)</f>
        <v>25676.97</v>
      </c>
      <c r="N192" s="14">
        <f t="shared" si="554"/>
        <v>61.872216867469881</v>
      </c>
      <c r="O192" s="14">
        <v>0</v>
      </c>
      <c r="P192" s="14">
        <f t="shared" si="554"/>
        <v>0</v>
      </c>
      <c r="Q192" s="14">
        <f>IFERROR(VLOOKUP($A192,ConEnroll!$A$7:$S$337,10,0),0)</f>
        <v>1992.24</v>
      </c>
      <c r="R192" s="14">
        <f t="shared" si="588"/>
        <v>4.8005783132530118</v>
      </c>
      <c r="S192" s="14">
        <f t="shared" si="555"/>
        <v>27669.210000000003</v>
      </c>
      <c r="T192" s="14">
        <f t="shared" si="589"/>
        <v>66.6727951807229</v>
      </c>
      <c r="U192" s="14">
        <f t="shared" si="556"/>
        <v>4806567.2874541664</v>
      </c>
      <c r="V192" s="14">
        <f t="shared" si="590"/>
        <v>11582.089849287147</v>
      </c>
      <c r="W192" s="42"/>
      <c r="X192" s="14">
        <f>IFERROR(VLOOKUP($A192,HouseFY22!$A$6:$AJ$528,28,0),0)</f>
        <v>4257043</v>
      </c>
      <c r="Y192" s="14">
        <f t="shared" si="591"/>
        <v>10257.934939759036</v>
      </c>
      <c r="Z192" s="14">
        <f>IFERROR(VLOOKUP($A192,Compens80percent!$A$13:$M$560,12,0),0)</f>
        <v>0</v>
      </c>
      <c r="AA192" s="14">
        <f t="shared" si="591"/>
        <v>0</v>
      </c>
      <c r="AB192" s="14">
        <f t="shared" si="592"/>
        <v>4257043</v>
      </c>
      <c r="AC192" s="14">
        <f t="shared" si="591"/>
        <v>10257.934939759036</v>
      </c>
      <c r="AD192" s="14">
        <f>IFERROR(VLOOKUP(A192,SpecEd22!$A$21:$Z$550,14,0),0)</f>
        <v>603513.13084540621</v>
      </c>
      <c r="AE192" s="14">
        <f t="shared" si="593"/>
        <v>1454.2485080612198</v>
      </c>
      <c r="AF192" s="14">
        <f>IFERROR(VLOOKUP($A192,ECFE!$A$16:$AB$348,8,0),0)</f>
        <v>26190.509400000003</v>
      </c>
      <c r="AG192" s="14">
        <f t="shared" si="594"/>
        <v>63.109661204819282</v>
      </c>
      <c r="AH192" s="14">
        <f>IFERROR(VLOOKUP(A192,ParaFY19!$A$21:$Z$543,7,0),0)</f>
        <v>3724</v>
      </c>
      <c r="AI192" s="14">
        <f t="shared" si="595"/>
        <v>8.9734939759036152</v>
      </c>
      <c r="AJ192" s="14">
        <f>IFERROR(VLOOKUP(A192,ConEnroll!$A$7:$S$341,13,0),0)</f>
        <v>2490.3000000000002</v>
      </c>
      <c r="AK192" s="14">
        <f t="shared" si="596"/>
        <v>6.0007228915662658</v>
      </c>
      <c r="AL192" s="14">
        <f t="shared" si="551"/>
        <v>32404.809400000002</v>
      </c>
      <c r="AM192" s="14">
        <f t="shared" si="597"/>
        <v>78.083878072289167</v>
      </c>
      <c r="AN192" s="14">
        <f t="shared" si="598"/>
        <v>4892960.9402454058</v>
      </c>
      <c r="AO192" s="14">
        <f t="shared" si="599"/>
        <v>11790.267325892544</v>
      </c>
      <c r="AP192" s="62"/>
      <c r="AQ192" s="14">
        <f t="shared" si="552"/>
        <v>172.93253012048081</v>
      </c>
      <c r="AR192" s="14">
        <f t="shared" si="557"/>
        <v>23.833863593349406</v>
      </c>
      <c r="AS192" s="14">
        <f t="shared" si="558"/>
        <v>11.411082891566267</v>
      </c>
      <c r="AT192" s="14">
        <f t="shared" si="600"/>
        <v>208.17747660539646</v>
      </c>
      <c r="AU192" s="37">
        <f t="shared" si="559"/>
        <v>1.7974085792315738E-2</v>
      </c>
      <c r="AV192" s="42"/>
      <c r="AW192" s="14" t="str">
        <f>IFERROR(VLOOKUP($A192,#REF!,27,0),"0")</f>
        <v>0</v>
      </c>
      <c r="AX192" s="14">
        <f t="shared" si="601"/>
        <v>0</v>
      </c>
      <c r="AY192" s="14" t="str">
        <f>IFERROR(VLOOKUP($A192,SpecEd22!#REF!,23,0)," ")</f>
        <v xml:space="preserve"> </v>
      </c>
      <c r="AZ192" s="14" t="e">
        <f t="shared" si="602"/>
        <v>#VALUE!</v>
      </c>
      <c r="BA192" s="14">
        <f>IFERROR(VLOOKUP($A192,ECFE!#REF!,23,0),0)</f>
        <v>0</v>
      </c>
      <c r="BB192" s="14">
        <f t="shared" si="603"/>
        <v>0</v>
      </c>
      <c r="BC192" s="14">
        <f>IFERROR(VLOOKUP($A192,#REF!,17,0),0)</f>
        <v>0</v>
      </c>
      <c r="BD192" s="14">
        <f t="shared" si="604"/>
        <v>0</v>
      </c>
      <c r="BE192" s="14">
        <f>IFERROR(VLOOKUP($A192,#REF!,9,0),0)</f>
        <v>0</v>
      </c>
      <c r="BF192" s="14">
        <f t="shared" si="605"/>
        <v>0</v>
      </c>
      <c r="BG192" s="14">
        <v>0</v>
      </c>
      <c r="BH192" s="14">
        <f t="shared" si="606"/>
        <v>0</v>
      </c>
      <c r="BI192" s="14">
        <f>IFERROR(VLOOKUP($A192,ConEnroll!$A$8:$S$601,15,0),0)</f>
        <v>-72</v>
      </c>
      <c r="BJ192" s="14">
        <f t="shared" si="607"/>
        <v>-0.17349397590361446</v>
      </c>
      <c r="BK192" s="14">
        <f t="shared" si="608"/>
        <v>-72</v>
      </c>
      <c r="BL192" s="14">
        <f t="shared" si="609"/>
        <v>-0.17349397590361446</v>
      </c>
      <c r="BM192" s="14" t="e">
        <f t="shared" si="610"/>
        <v>#VALUE!</v>
      </c>
      <c r="BN192" s="14" t="e">
        <f t="shared" si="611"/>
        <v>#VALUE!</v>
      </c>
      <c r="BO192" s="42"/>
      <c r="BP192" s="14">
        <f t="shared" si="560"/>
        <v>10257.934939759036</v>
      </c>
      <c r="BQ192" s="14" t="e">
        <f t="shared" si="561"/>
        <v>#VALUE!</v>
      </c>
      <c r="BR192" s="14">
        <f t="shared" si="612"/>
        <v>78.257372048192778</v>
      </c>
      <c r="BS192" s="14" t="e">
        <f t="shared" si="562"/>
        <v>#VALUE!</v>
      </c>
      <c r="BT192" s="37" t="e">
        <f t="shared" si="563"/>
        <v>#VALUE!</v>
      </c>
      <c r="BU192" s="41"/>
      <c r="BV192" s="14" t="str">
        <f>IFERROR(VLOOKUP($A192,#REF!,27,0),"0")</f>
        <v>0</v>
      </c>
      <c r="BW192" s="14">
        <f t="shared" si="613"/>
        <v>0</v>
      </c>
      <c r="BX192" s="14" t="str">
        <f>IFERROR(VLOOKUP($A192,SpecEd22!$Z$22:$AV$606,59,0)," ")</f>
        <v xml:space="preserve"> </v>
      </c>
      <c r="BY192" s="14" t="e">
        <f t="shared" si="614"/>
        <v>#VALUE!</v>
      </c>
      <c r="BZ192" s="14">
        <f>IFERROR(VLOOKUP($A192,ECFE!#REF!,25,0),0)</f>
        <v>0</v>
      </c>
      <c r="CA192" s="14">
        <f t="shared" si="615"/>
        <v>0</v>
      </c>
      <c r="CB192" s="14">
        <f>IFERROR(VLOOKUP($A192,#REF!,17,0),0)</f>
        <v>0</v>
      </c>
      <c r="CC192" s="14">
        <f t="shared" si="616"/>
        <v>0</v>
      </c>
      <c r="CD192" s="14">
        <f>IFERROR(VLOOKUP($A192,#REF!,9,0),0)</f>
        <v>0</v>
      </c>
      <c r="CE192" s="14">
        <f t="shared" si="617"/>
        <v>0</v>
      </c>
      <c r="CF192" s="14">
        <v>0</v>
      </c>
      <c r="CG192" s="14">
        <f t="shared" si="618"/>
        <v>0</v>
      </c>
      <c r="CH192" s="14">
        <f>IFERROR(VLOOKUP($A192,ConEnroll!$A$8:$S$601,15,0),0)</f>
        <v>-72</v>
      </c>
      <c r="CI192" s="14">
        <f t="shared" si="619"/>
        <v>-0.17349397590361446</v>
      </c>
      <c r="CJ192" s="14">
        <f t="shared" si="620"/>
        <v>-72</v>
      </c>
      <c r="CK192" s="14">
        <f t="shared" si="621"/>
        <v>-0.17349397590361446</v>
      </c>
      <c r="CL192" s="14" t="e">
        <f t="shared" si="622"/>
        <v>#VALUE!</v>
      </c>
      <c r="CM192" s="14" t="e">
        <f t="shared" si="623"/>
        <v>#VALUE!</v>
      </c>
      <c r="CN192" s="42"/>
      <c r="CO192" s="14">
        <f t="shared" si="564"/>
        <v>-10085.002409638555</v>
      </c>
      <c r="CP192" s="14" t="e">
        <f t="shared" si="565"/>
        <v>#VALUE!</v>
      </c>
      <c r="CQ192" s="14">
        <f t="shared" si="566"/>
        <v>-66.846289156626511</v>
      </c>
      <c r="CR192" s="14" t="e">
        <f t="shared" si="567"/>
        <v>#VALUE!</v>
      </c>
      <c r="CS192" s="37" t="e">
        <f t="shared" si="568"/>
        <v>#VALUE!</v>
      </c>
      <c r="CT192" s="239"/>
      <c r="CU192" s="239"/>
      <c r="CV192" s="468"/>
      <c r="CW192" s="14">
        <f>IFERROR(VLOOKUP($A192,BaseFY23!$A$7:$AK$527,6,0),0)</f>
        <v>410.75073800000001</v>
      </c>
      <c r="CX192" s="14">
        <f>IFERROR(VLOOKUP($A192,BaseFY23!$A$7:$AN$528,28,0),0)</f>
        <v>4169305</v>
      </c>
      <c r="CY192" s="14">
        <f t="shared" si="624"/>
        <v>10150.450417450011</v>
      </c>
      <c r="CZ192" s="14">
        <f>IFERROR(VLOOKUP($A192,SpecEd23!$A$21:$BB$605,23,0)," ")</f>
        <v>619008.62358406093</v>
      </c>
      <c r="DA192" s="14">
        <f t="shared" si="625"/>
        <v>1507.0176784053908</v>
      </c>
      <c r="DB192" s="14">
        <f>IFERROR(VLOOKUP($A192,ECFE!$A$16:$AB$347,7,0),0)</f>
        <v>25676.97</v>
      </c>
      <c r="DC192" s="14">
        <f t="shared" si="626"/>
        <v>62.512291822102583</v>
      </c>
      <c r="DD192" s="14">
        <v>0</v>
      </c>
      <c r="DE192" s="14">
        <f t="shared" si="627"/>
        <v>0</v>
      </c>
      <c r="DF192" s="14">
        <f>IFERROR(VLOOKUP($A192,ConEnroll!$A$7:$S$338,10,0),0)</f>
        <v>1992.24</v>
      </c>
      <c r="DG192" s="14">
        <f t="shared" si="628"/>
        <v>4.8502408290256067</v>
      </c>
      <c r="DH192" s="14">
        <f t="shared" si="569"/>
        <v>27669.210000000003</v>
      </c>
      <c r="DI192" s="14">
        <f t="shared" si="629"/>
        <v>67.362532651128191</v>
      </c>
      <c r="DJ192" s="14">
        <f t="shared" si="570"/>
        <v>4815982.8335840609</v>
      </c>
      <c r="DK192" s="14">
        <f t="shared" si="630"/>
        <v>11724.83062850653</v>
      </c>
      <c r="DL192" s="42"/>
      <c r="DM192" s="14">
        <f>IFERROR(VLOOKUP($A192,HouseFY23!$A$7:$AJ$528,28,0),0)</f>
        <v>4312274</v>
      </c>
      <c r="DN192" s="14">
        <f t="shared" si="631"/>
        <v>10498.51796005781</v>
      </c>
      <c r="DO192" s="14">
        <f>IFERROR(VLOOKUP($A192,Compens80percent!$A$13:$M$560,12,0),0)</f>
        <v>0</v>
      </c>
      <c r="DP192" s="14">
        <f t="shared" si="631"/>
        <v>0</v>
      </c>
      <c r="DQ192" s="14">
        <f t="shared" si="632"/>
        <v>4312274</v>
      </c>
      <c r="DR192" s="14">
        <f t="shared" si="633"/>
        <v>10391.021686746988</v>
      </c>
      <c r="DS192" s="14">
        <f>IFERROR(VLOOKUP($A192,SpecEd23!$A$21:$Z$550,14,0),0)</f>
        <v>640602.0634890456</v>
      </c>
      <c r="DT192" s="14">
        <f t="shared" si="634"/>
        <v>1559.5883445230611</v>
      </c>
      <c r="DU192" s="14">
        <f>IFERROR(VLOOKUP($A192,ECFE!$A$16:$AB$347,9,0),0)</f>
        <v>26714.319588000002</v>
      </c>
      <c r="DV192" s="14">
        <f t="shared" si="635"/>
        <v>65.037788411715525</v>
      </c>
      <c r="DW192" s="14">
        <f>IFERROR(VLOOKUP($A192,ParaFY19!$A$21:$Z$543,7,0),0)</f>
        <v>3724</v>
      </c>
      <c r="DX192" s="14">
        <f t="shared" si="636"/>
        <v>9.0663257676240612</v>
      </c>
      <c r="DY192" s="14">
        <f>IFERROR(VLOOKUP($A192,ConEnroll!$A$7:$S$341,13,0),0)</f>
        <v>2490.3000000000002</v>
      </c>
      <c r="DZ192" s="14">
        <f t="shared" si="637"/>
        <v>6.0628010362820097</v>
      </c>
      <c r="EA192" s="14">
        <f t="shared" si="571"/>
        <v>32928.619588000001</v>
      </c>
      <c r="EB192" s="14">
        <f t="shared" si="638"/>
        <v>80.1669152156216</v>
      </c>
      <c r="EC192" s="14">
        <f t="shared" si="572"/>
        <v>4985804.6830770457</v>
      </c>
      <c r="ED192" s="14">
        <f t="shared" si="639"/>
        <v>12138.273219796492</v>
      </c>
      <c r="EE192" s="62"/>
      <c r="EF192" s="14">
        <f t="shared" si="573"/>
        <v>348.06754260779962</v>
      </c>
      <c r="EG192" s="14">
        <f t="shared" si="574"/>
        <v>52.570666117670271</v>
      </c>
      <c r="EH192" s="14">
        <f t="shared" si="575"/>
        <v>12.804382564493409</v>
      </c>
      <c r="EI192" s="14">
        <f t="shared" si="640"/>
        <v>413.44259128996327</v>
      </c>
      <c r="EJ192" s="37">
        <f t="shared" si="576"/>
        <v>3.5262137628219725E-2</v>
      </c>
      <c r="EK192" s="42"/>
      <c r="EL192" s="14" t="str">
        <f>IFERROR(VLOOKUP($A192,#REF!,27,0),"0")</f>
        <v>0</v>
      </c>
      <c r="EM192" s="14">
        <f t="shared" si="641"/>
        <v>0</v>
      </c>
      <c r="EN192" s="14" t="str">
        <f>IFERROR(VLOOKUP($A192,SpecEd23!#REF!,23,0)," ")</f>
        <v xml:space="preserve"> </v>
      </c>
      <c r="EO192" s="14" t="e">
        <f t="shared" si="642"/>
        <v>#VALUE!</v>
      </c>
      <c r="EP192" s="14">
        <f>IFERROR(VLOOKUP($A192,ECFE!#REF!,24,0),0)</f>
        <v>0</v>
      </c>
      <c r="EQ192" s="14">
        <f t="shared" si="643"/>
        <v>0</v>
      </c>
      <c r="ER192" s="14">
        <f>IFERROR(VLOOKUP($A192,#REF!,30,0),0)</f>
        <v>0</v>
      </c>
      <c r="ES192" s="14">
        <f t="shared" si="644"/>
        <v>0</v>
      </c>
      <c r="ET192" s="14">
        <f>IFERROR(VLOOKUP($A192,#REF!,12,0),0)</f>
        <v>0</v>
      </c>
      <c r="EU192" s="14">
        <f t="shared" si="645"/>
        <v>0</v>
      </c>
      <c r="EV192" s="14">
        <v>0</v>
      </c>
      <c r="EW192" s="14">
        <f t="shared" si="646"/>
        <v>0</v>
      </c>
      <c r="EX192" s="14">
        <f>IFERROR(VLOOKUP($A192,ConEnroll!$A$8:$S$601,16,0),0)</f>
        <v>505</v>
      </c>
      <c r="EY192" s="14">
        <f t="shared" si="647"/>
        <v>1.229456098993059</v>
      </c>
      <c r="EZ192" s="14">
        <f t="shared" si="648"/>
        <v>505</v>
      </c>
      <c r="FA192" s="14">
        <f t="shared" si="649"/>
        <v>1.229456098993059</v>
      </c>
      <c r="FB192" s="14" t="e">
        <f t="shared" si="650"/>
        <v>#VALUE!</v>
      </c>
      <c r="FC192" s="14" t="e">
        <f t="shared" si="651"/>
        <v>#VALUE!</v>
      </c>
      <c r="FD192" s="62"/>
      <c r="FE192" s="14">
        <f t="shared" si="577"/>
        <v>10498.51796005781</v>
      </c>
      <c r="FF192" s="14" t="e">
        <f t="shared" si="578"/>
        <v>#VALUE!</v>
      </c>
      <c r="FG192" s="14">
        <f t="shared" si="652"/>
        <v>78.937459116628546</v>
      </c>
      <c r="FH192" s="14" t="e">
        <f t="shared" si="579"/>
        <v>#VALUE!</v>
      </c>
      <c r="FI192" s="37" t="e">
        <f t="shared" si="580"/>
        <v>#VALUE!</v>
      </c>
      <c r="FJ192" s="12"/>
      <c r="FK192" s="14" t="str">
        <f>IFERROR(VLOOKUP($A192,#REF!,27,0),"0")</f>
        <v>0</v>
      </c>
      <c r="FL192" s="14">
        <f t="shared" si="653"/>
        <v>0</v>
      </c>
      <c r="FM192" s="14" t="str">
        <f>IFERROR(VLOOKUP($A192,SpecEd23!$X$22:$Y$610,59,0)," ")</f>
        <v xml:space="preserve"> </v>
      </c>
      <c r="FN192" s="14" t="e">
        <f t="shared" si="654"/>
        <v>#VALUE!</v>
      </c>
      <c r="FO192" s="14">
        <f>IFERROR(VLOOKUP($A192,ECFE!#REF!,26,0),0)</f>
        <v>0</v>
      </c>
      <c r="FP192" s="14">
        <f t="shared" si="655"/>
        <v>0</v>
      </c>
      <c r="FQ192" s="14">
        <f>IFERROR(VLOOKUP($A192,#REF!,16,0),0)</f>
        <v>0</v>
      </c>
      <c r="FR192" s="14">
        <f t="shared" si="656"/>
        <v>0</v>
      </c>
      <c r="FS192" s="14">
        <f>IFERROR(VLOOKUP($A192,#REF!,12,0),0)</f>
        <v>0</v>
      </c>
      <c r="FT192" s="14">
        <f t="shared" si="657"/>
        <v>0</v>
      </c>
      <c r="FU192" s="14">
        <v>0</v>
      </c>
      <c r="FV192" s="14">
        <f t="shared" si="658"/>
        <v>0</v>
      </c>
      <c r="FW192" s="14">
        <f>IFERROR(VLOOKUP($A192,ConEnroll!$A$8:$S$601,16,0),0)</f>
        <v>505</v>
      </c>
      <c r="FX192" s="14">
        <f t="shared" si="659"/>
        <v>1.229456098993059</v>
      </c>
      <c r="FY192" s="14">
        <f t="shared" si="660"/>
        <v>505</v>
      </c>
      <c r="FZ192" s="14">
        <f t="shared" si="661"/>
        <v>1.229456098993059</v>
      </c>
      <c r="GA192" s="14" t="e">
        <f t="shared" si="662"/>
        <v>#VALUE!</v>
      </c>
      <c r="GB192" s="14" t="e">
        <f t="shared" si="663"/>
        <v>#VALUE!</v>
      </c>
      <c r="GC192" s="39"/>
      <c r="GD192" s="14">
        <f t="shared" si="581"/>
        <v>-10150.450417450011</v>
      </c>
      <c r="GE192" s="14" t="e">
        <f t="shared" si="582"/>
        <v>#VALUE!</v>
      </c>
      <c r="GF192" s="14">
        <f t="shared" si="583"/>
        <v>-66.133076552135137</v>
      </c>
      <c r="GG192" s="14" t="e">
        <f t="shared" si="584"/>
        <v>#VALUE!</v>
      </c>
      <c r="GH192" s="37" t="e">
        <f t="shared" si="585"/>
        <v>#VALUE!</v>
      </c>
    </row>
    <row r="193" spans="1:190" ht="12.5" x14ac:dyDescent="0.25">
      <c r="A193" s="67">
        <v>578</v>
      </c>
      <c r="B193" s="35">
        <v>1</v>
      </c>
      <c r="C193" s="14">
        <v>5</v>
      </c>
      <c r="D193" s="14"/>
      <c r="E193" s="14"/>
      <c r="F193" s="35" t="s">
        <v>2543</v>
      </c>
      <c r="G193" s="41"/>
      <c r="H193" s="14">
        <f>IFERROR(VLOOKUP($A193,BaseFY22!$A$7:$AK$528,6,0),0)</f>
        <v>1554</v>
      </c>
      <c r="I193" s="14">
        <f>IFERROR(VLOOKUP($A193,BaseFY22!$A$7:$AK$528,28,0),0)</f>
        <v>14222714.540988</v>
      </c>
      <c r="J193" s="14">
        <f t="shared" si="586"/>
        <v>9152.3259594517367</v>
      </c>
      <c r="K193" s="14">
        <f>IFERROR(VLOOKUP($A193,SpecEd22!$A$21:$BB$605,24,0)," ")</f>
        <v>3381230.495932404</v>
      </c>
      <c r="L193" s="14">
        <f t="shared" si="587"/>
        <v>2175.8239999565021</v>
      </c>
      <c r="M193" s="14">
        <f>IFERROR(VLOOKUP($A193,ECFE!$A$16:$AB$347,7,0),0)</f>
        <v>100442.265</v>
      </c>
      <c r="N193" s="14">
        <f t="shared" si="554"/>
        <v>64.634662162162158</v>
      </c>
      <c r="O193" s="14">
        <v>0</v>
      </c>
      <c r="P193" s="14">
        <f t="shared" si="554"/>
        <v>0</v>
      </c>
      <c r="Q193" s="14">
        <f>IFERROR(VLOOKUP($A193,ConEnroll!$A$7:$S$337,10,0),0)</f>
        <v>14994.23</v>
      </c>
      <c r="R193" s="14">
        <f t="shared" si="588"/>
        <v>9.6487966537966532</v>
      </c>
      <c r="S193" s="14">
        <f t="shared" si="555"/>
        <v>115436.495</v>
      </c>
      <c r="T193" s="14">
        <f t="shared" si="589"/>
        <v>74.283458815958809</v>
      </c>
      <c r="U193" s="14">
        <f t="shared" si="556"/>
        <v>17719381.531920407</v>
      </c>
      <c r="V193" s="14">
        <f t="shared" si="590"/>
        <v>11402.4334182242</v>
      </c>
      <c r="W193" s="42"/>
      <c r="X193" s="14">
        <f>IFERROR(VLOOKUP($A193,HouseFY22!$A$6:$AJ$528,28,0),0)</f>
        <v>14519877.158119</v>
      </c>
      <c r="Y193" s="14">
        <f t="shared" si="591"/>
        <v>9343.5502947998721</v>
      </c>
      <c r="Z193" s="14">
        <f>IFERROR(VLOOKUP($A193,Compens80percent!$A$13:$M$560,12,0),0)</f>
        <v>0</v>
      </c>
      <c r="AA193" s="14">
        <f t="shared" si="591"/>
        <v>0</v>
      </c>
      <c r="AB193" s="14">
        <f t="shared" si="592"/>
        <v>14519877.158119</v>
      </c>
      <c r="AC193" s="14">
        <f t="shared" si="591"/>
        <v>9343.5502947998721</v>
      </c>
      <c r="AD193" s="14">
        <f>IFERROR(VLOOKUP(A193,SpecEd22!$A$21:$Z$550,14,0),0)</f>
        <v>3418446.9884843938</v>
      </c>
      <c r="AE193" s="14">
        <f t="shared" si="593"/>
        <v>2199.7728368625444</v>
      </c>
      <c r="AF193" s="14">
        <f>IFERROR(VLOOKUP($A193,ECFE!$A$16:$AB$348,8,0),0)</f>
        <v>102451.11030000001</v>
      </c>
      <c r="AG193" s="14">
        <f t="shared" si="594"/>
        <v>65.927355405405422</v>
      </c>
      <c r="AH193" s="14">
        <f>IFERROR(VLOOKUP(A193,ParaFY19!$A$21:$Z$543,7,0),0)</f>
        <v>9800</v>
      </c>
      <c r="AI193" s="14">
        <f t="shared" si="595"/>
        <v>6.3063063063063067</v>
      </c>
      <c r="AJ193" s="14">
        <f>IFERROR(VLOOKUP(A193,ConEnroll!$A$7:$S$341,13,0),0)</f>
        <v>18742.787499999999</v>
      </c>
      <c r="AK193" s="14">
        <f t="shared" si="596"/>
        <v>12.060995817245816</v>
      </c>
      <c r="AL193" s="14">
        <f t="shared" si="551"/>
        <v>130993.89780000001</v>
      </c>
      <c r="AM193" s="14">
        <f t="shared" si="597"/>
        <v>84.294657528957529</v>
      </c>
      <c r="AN193" s="14">
        <f t="shared" si="598"/>
        <v>18069318.044403393</v>
      </c>
      <c r="AO193" s="14">
        <f t="shared" si="599"/>
        <v>11627.617789191372</v>
      </c>
      <c r="AP193" s="62"/>
      <c r="AQ193" s="14">
        <f t="shared" si="552"/>
        <v>191.22433534813536</v>
      </c>
      <c r="AR193" s="14">
        <f t="shared" si="557"/>
        <v>23.948836906042288</v>
      </c>
      <c r="AS193" s="14">
        <f t="shared" si="558"/>
        <v>10.01119871299872</v>
      </c>
      <c r="AT193" s="14">
        <f t="shared" si="600"/>
        <v>225.18437096717636</v>
      </c>
      <c r="AU193" s="37">
        <f t="shared" si="559"/>
        <v>1.9748799463040083E-2</v>
      </c>
      <c r="AV193" s="42"/>
      <c r="AW193" s="14" t="str">
        <f>IFERROR(VLOOKUP($A193,#REF!,27,0),"0")</f>
        <v>0</v>
      </c>
      <c r="AX193" s="14">
        <f t="shared" si="601"/>
        <v>0</v>
      </c>
      <c r="AY193" s="14" t="str">
        <f>IFERROR(VLOOKUP($A193,SpecEd22!#REF!,23,0)," ")</f>
        <v xml:space="preserve"> </v>
      </c>
      <c r="AZ193" s="14" t="e">
        <f t="shared" si="602"/>
        <v>#VALUE!</v>
      </c>
      <c r="BA193" s="14">
        <f>IFERROR(VLOOKUP($A193,ECFE!#REF!,23,0),0)</f>
        <v>0</v>
      </c>
      <c r="BB193" s="14">
        <f t="shared" si="603"/>
        <v>0</v>
      </c>
      <c r="BC193" s="14">
        <f>IFERROR(VLOOKUP($A193,#REF!,17,0),0)</f>
        <v>0</v>
      </c>
      <c r="BD193" s="14">
        <f t="shared" si="604"/>
        <v>0</v>
      </c>
      <c r="BE193" s="14">
        <f>IFERROR(VLOOKUP($A193,#REF!,9,0),0)</f>
        <v>0</v>
      </c>
      <c r="BF193" s="14">
        <f t="shared" si="605"/>
        <v>0</v>
      </c>
      <c r="BG193" s="14">
        <v>0</v>
      </c>
      <c r="BH193" s="14">
        <f t="shared" si="606"/>
        <v>0</v>
      </c>
      <c r="BI193" s="14">
        <f>IFERROR(VLOOKUP($A193,ConEnroll!$A$8:$S$601,15,0),0)</f>
        <v>-71</v>
      </c>
      <c r="BJ193" s="14">
        <f t="shared" si="607"/>
        <v>-4.568854568854569E-2</v>
      </c>
      <c r="BK193" s="14">
        <f t="shared" si="608"/>
        <v>-71</v>
      </c>
      <c r="BL193" s="14">
        <f t="shared" si="609"/>
        <v>-4.568854568854569E-2</v>
      </c>
      <c r="BM193" s="14" t="e">
        <f t="shared" si="610"/>
        <v>#VALUE!</v>
      </c>
      <c r="BN193" s="14" t="e">
        <f t="shared" si="611"/>
        <v>#VALUE!</v>
      </c>
      <c r="BO193" s="42"/>
      <c r="BP193" s="14">
        <f t="shared" si="560"/>
        <v>9343.5502947998721</v>
      </c>
      <c r="BQ193" s="14" t="e">
        <f t="shared" si="561"/>
        <v>#VALUE!</v>
      </c>
      <c r="BR193" s="14">
        <f t="shared" si="612"/>
        <v>84.340346074646078</v>
      </c>
      <c r="BS193" s="14" t="e">
        <f t="shared" si="562"/>
        <v>#VALUE!</v>
      </c>
      <c r="BT193" s="37" t="e">
        <f t="shared" si="563"/>
        <v>#VALUE!</v>
      </c>
      <c r="BU193" s="41"/>
      <c r="BV193" s="14" t="str">
        <f>IFERROR(VLOOKUP($A193,#REF!,27,0),"0")</f>
        <v>0</v>
      </c>
      <c r="BW193" s="14">
        <f t="shared" si="613"/>
        <v>0</v>
      </c>
      <c r="BX193" s="14" t="str">
        <f>IFERROR(VLOOKUP($A193,SpecEd22!$Z$22:$AV$606,59,0)," ")</f>
        <v xml:space="preserve"> </v>
      </c>
      <c r="BY193" s="14" t="e">
        <f t="shared" si="614"/>
        <v>#VALUE!</v>
      </c>
      <c r="BZ193" s="14">
        <f>IFERROR(VLOOKUP($A193,ECFE!#REF!,25,0),0)</f>
        <v>0</v>
      </c>
      <c r="CA193" s="14">
        <f t="shared" si="615"/>
        <v>0</v>
      </c>
      <c r="CB193" s="14">
        <f>IFERROR(VLOOKUP($A193,#REF!,17,0),0)</f>
        <v>0</v>
      </c>
      <c r="CC193" s="14">
        <f t="shared" si="616"/>
        <v>0</v>
      </c>
      <c r="CD193" s="14">
        <f>IFERROR(VLOOKUP($A193,#REF!,9,0),0)</f>
        <v>0</v>
      </c>
      <c r="CE193" s="14">
        <f t="shared" si="617"/>
        <v>0</v>
      </c>
      <c r="CF193" s="14">
        <v>0</v>
      </c>
      <c r="CG193" s="14">
        <f t="shared" si="618"/>
        <v>0</v>
      </c>
      <c r="CH193" s="14">
        <f>IFERROR(VLOOKUP($A193,ConEnroll!$A$8:$S$601,15,0),0)</f>
        <v>-71</v>
      </c>
      <c r="CI193" s="14">
        <f t="shared" si="619"/>
        <v>-4.568854568854569E-2</v>
      </c>
      <c r="CJ193" s="14">
        <f t="shared" si="620"/>
        <v>-71</v>
      </c>
      <c r="CK193" s="14">
        <f t="shared" si="621"/>
        <v>-4.568854568854569E-2</v>
      </c>
      <c r="CL193" s="14" t="e">
        <f t="shared" si="622"/>
        <v>#VALUE!</v>
      </c>
      <c r="CM193" s="14" t="e">
        <f t="shared" si="623"/>
        <v>#VALUE!</v>
      </c>
      <c r="CN193" s="42"/>
      <c r="CO193" s="14">
        <f t="shared" si="564"/>
        <v>-9152.3259594517367</v>
      </c>
      <c r="CP193" s="14" t="e">
        <f t="shared" si="565"/>
        <v>#VALUE!</v>
      </c>
      <c r="CQ193" s="14">
        <f t="shared" si="566"/>
        <v>-74.329147361647358</v>
      </c>
      <c r="CR193" s="14" t="e">
        <f t="shared" si="567"/>
        <v>#VALUE!</v>
      </c>
      <c r="CS193" s="37" t="e">
        <f t="shared" si="568"/>
        <v>#VALUE!</v>
      </c>
      <c r="CT193" s="239"/>
      <c r="CU193" s="239"/>
      <c r="CV193" s="468"/>
      <c r="CW193" s="14">
        <f>IFERROR(VLOOKUP($A193,BaseFY23!$A$7:$AK$527,6,0),0)</f>
        <v>1567.3592799999999</v>
      </c>
      <c r="CX193" s="14">
        <f>IFERROR(VLOOKUP($A193,BaseFY23!$A$7:$AN$528,28,0),0)</f>
        <v>14363036.436257999</v>
      </c>
      <c r="CY193" s="14">
        <f t="shared" si="624"/>
        <v>9163.8443205300064</v>
      </c>
      <c r="CZ193" s="14">
        <f>IFERROR(VLOOKUP($A193,SpecEd23!$A$21:$BB$605,23,0)," ")</f>
        <v>3540157.2585530458</v>
      </c>
      <c r="DA193" s="14">
        <f t="shared" si="625"/>
        <v>2258.6762995099925</v>
      </c>
      <c r="DB193" s="14">
        <f>IFERROR(VLOOKUP($A193,ECFE!$A$16:$AB$347,7,0),0)</f>
        <v>100442.265</v>
      </c>
      <c r="DC193" s="14">
        <f t="shared" si="626"/>
        <v>64.08375302438634</v>
      </c>
      <c r="DD193" s="14">
        <v>0</v>
      </c>
      <c r="DE193" s="14">
        <f t="shared" si="627"/>
        <v>0</v>
      </c>
      <c r="DF193" s="14">
        <f>IFERROR(VLOOKUP($A193,ConEnroll!$A$7:$S$338,10,0),0)</f>
        <v>14994.23</v>
      </c>
      <c r="DG193" s="14">
        <f t="shared" si="628"/>
        <v>9.5665557931299592</v>
      </c>
      <c r="DH193" s="14">
        <f t="shared" si="569"/>
        <v>115436.495</v>
      </c>
      <c r="DI193" s="14">
        <f t="shared" si="629"/>
        <v>73.650308817516304</v>
      </c>
      <c r="DJ193" s="14">
        <f t="shared" si="570"/>
        <v>18018630.189811043</v>
      </c>
      <c r="DK193" s="14">
        <f t="shared" si="630"/>
        <v>11496.170928857515</v>
      </c>
      <c r="DL193" s="42"/>
      <c r="DM193" s="14">
        <f>IFERROR(VLOOKUP($A193,HouseFY23!$A$7:$AJ$528,28,0),0)</f>
        <v>14917276.141744001</v>
      </c>
      <c r="DN193" s="14">
        <f t="shared" si="631"/>
        <v>9517.4580149511112</v>
      </c>
      <c r="DO193" s="14">
        <f>IFERROR(VLOOKUP($A193,Compens80percent!$A$13:$M$560,12,0),0)</f>
        <v>0</v>
      </c>
      <c r="DP193" s="14">
        <f t="shared" si="631"/>
        <v>0</v>
      </c>
      <c r="DQ193" s="14">
        <f t="shared" si="632"/>
        <v>14917276.141744001</v>
      </c>
      <c r="DR193" s="14">
        <f t="shared" si="633"/>
        <v>9599.2767964890609</v>
      </c>
      <c r="DS193" s="14">
        <f>IFERROR(VLOOKUP($A193,SpecEd23!$A$21:$Z$550,14,0),0)</f>
        <v>3618093.8493421404</v>
      </c>
      <c r="DT193" s="14">
        <f t="shared" si="634"/>
        <v>2308.4010765815865</v>
      </c>
      <c r="DU193" s="14">
        <f>IFERROR(VLOOKUP($A193,ECFE!$A$16:$AB$347,9,0),0)</f>
        <v>104500.13250600001</v>
      </c>
      <c r="DV193" s="14">
        <f t="shared" si="635"/>
        <v>66.672736646571565</v>
      </c>
      <c r="DW193" s="14">
        <f>IFERROR(VLOOKUP($A193,ParaFY19!$A$21:$Z$543,7,0),0)</f>
        <v>9800</v>
      </c>
      <c r="DX193" s="14">
        <f t="shared" si="636"/>
        <v>6.2525549343096376</v>
      </c>
      <c r="DY193" s="14">
        <f>IFERROR(VLOOKUP($A193,ConEnroll!$A$7:$S$341,13,0),0)</f>
        <v>18742.787499999999</v>
      </c>
      <c r="DZ193" s="14">
        <f t="shared" si="637"/>
        <v>11.958194741412447</v>
      </c>
      <c r="EA193" s="14">
        <f t="shared" si="571"/>
        <v>133042.920006</v>
      </c>
      <c r="EB193" s="14">
        <f t="shared" si="638"/>
        <v>84.883486322293635</v>
      </c>
      <c r="EC193" s="14">
        <f t="shared" si="572"/>
        <v>18668412.91109214</v>
      </c>
      <c r="ED193" s="14">
        <f t="shared" si="639"/>
        <v>11910.74257785499</v>
      </c>
      <c r="EE193" s="62"/>
      <c r="EF193" s="14">
        <f t="shared" si="573"/>
        <v>353.61369442110481</v>
      </c>
      <c r="EG193" s="14">
        <f t="shared" si="574"/>
        <v>49.724777071593962</v>
      </c>
      <c r="EH193" s="14">
        <f t="shared" si="575"/>
        <v>11.233177504777331</v>
      </c>
      <c r="EI193" s="14">
        <f t="shared" si="640"/>
        <v>414.57164899747613</v>
      </c>
      <c r="EJ193" s="37">
        <f t="shared" si="576"/>
        <v>3.6061715815030607E-2</v>
      </c>
      <c r="EK193" s="42"/>
      <c r="EL193" s="14" t="str">
        <f>IFERROR(VLOOKUP($A193,#REF!,27,0),"0")</f>
        <v>0</v>
      </c>
      <c r="EM193" s="14">
        <f t="shared" si="641"/>
        <v>0</v>
      </c>
      <c r="EN193" s="14" t="str">
        <f>IFERROR(VLOOKUP($A193,SpecEd23!#REF!,23,0)," ")</f>
        <v xml:space="preserve"> </v>
      </c>
      <c r="EO193" s="14" t="e">
        <f t="shared" si="642"/>
        <v>#VALUE!</v>
      </c>
      <c r="EP193" s="14">
        <f>IFERROR(VLOOKUP($A193,ECFE!#REF!,24,0),0)</f>
        <v>0</v>
      </c>
      <c r="EQ193" s="14">
        <f t="shared" si="643"/>
        <v>0</v>
      </c>
      <c r="ER193" s="14">
        <f>IFERROR(VLOOKUP($A193,#REF!,30,0),0)</f>
        <v>0</v>
      </c>
      <c r="ES193" s="14">
        <f t="shared" si="644"/>
        <v>0</v>
      </c>
      <c r="ET193" s="14">
        <f>IFERROR(VLOOKUP($A193,#REF!,12,0),0)</f>
        <v>0</v>
      </c>
      <c r="EU193" s="14">
        <f t="shared" si="645"/>
        <v>0</v>
      </c>
      <c r="EV193" s="14">
        <v>0</v>
      </c>
      <c r="EW193" s="14">
        <f t="shared" si="646"/>
        <v>0</v>
      </c>
      <c r="EX193" s="14">
        <f>IFERROR(VLOOKUP($A193,ConEnroll!$A$8:$S$601,16,0),0)</f>
        <v>507</v>
      </c>
      <c r="EY193" s="14">
        <f t="shared" si="647"/>
        <v>0.32347401547908022</v>
      </c>
      <c r="EZ193" s="14">
        <f t="shared" si="648"/>
        <v>507</v>
      </c>
      <c r="FA193" s="14">
        <f t="shared" si="649"/>
        <v>0.32347401547908022</v>
      </c>
      <c r="FB193" s="14" t="e">
        <f t="shared" si="650"/>
        <v>#VALUE!</v>
      </c>
      <c r="FC193" s="14" t="e">
        <f t="shared" si="651"/>
        <v>#VALUE!</v>
      </c>
      <c r="FD193" s="62"/>
      <c r="FE193" s="14">
        <f t="shared" si="577"/>
        <v>9517.4580149511112</v>
      </c>
      <c r="FF193" s="14" t="e">
        <f t="shared" si="578"/>
        <v>#VALUE!</v>
      </c>
      <c r="FG193" s="14">
        <f t="shared" si="652"/>
        <v>84.560012306814556</v>
      </c>
      <c r="FH193" s="14" t="e">
        <f t="shared" si="579"/>
        <v>#VALUE!</v>
      </c>
      <c r="FI193" s="37" t="e">
        <f t="shared" si="580"/>
        <v>#VALUE!</v>
      </c>
      <c r="FJ193" s="12"/>
      <c r="FK193" s="14" t="str">
        <f>IFERROR(VLOOKUP($A193,#REF!,27,0),"0")</f>
        <v>0</v>
      </c>
      <c r="FL193" s="14">
        <f t="shared" si="653"/>
        <v>0</v>
      </c>
      <c r="FM193" s="14" t="str">
        <f>IFERROR(VLOOKUP($A193,SpecEd23!$X$22:$Y$610,59,0)," ")</f>
        <v xml:space="preserve"> </v>
      </c>
      <c r="FN193" s="14" t="e">
        <f t="shared" si="654"/>
        <v>#VALUE!</v>
      </c>
      <c r="FO193" s="14">
        <f>IFERROR(VLOOKUP($A193,ECFE!#REF!,26,0),0)</f>
        <v>0</v>
      </c>
      <c r="FP193" s="14">
        <f t="shared" si="655"/>
        <v>0</v>
      </c>
      <c r="FQ193" s="14">
        <f>IFERROR(VLOOKUP($A193,#REF!,16,0),0)</f>
        <v>0</v>
      </c>
      <c r="FR193" s="14">
        <f t="shared" si="656"/>
        <v>0</v>
      </c>
      <c r="FS193" s="14">
        <f>IFERROR(VLOOKUP($A193,#REF!,12,0),0)</f>
        <v>0</v>
      </c>
      <c r="FT193" s="14">
        <f t="shared" si="657"/>
        <v>0</v>
      </c>
      <c r="FU193" s="14">
        <v>0</v>
      </c>
      <c r="FV193" s="14">
        <f t="shared" si="658"/>
        <v>0</v>
      </c>
      <c r="FW193" s="14">
        <f>IFERROR(VLOOKUP($A193,ConEnroll!$A$8:$S$601,16,0),0)</f>
        <v>507</v>
      </c>
      <c r="FX193" s="14">
        <f t="shared" si="659"/>
        <v>0.32347401547908022</v>
      </c>
      <c r="FY193" s="14">
        <f t="shared" si="660"/>
        <v>507</v>
      </c>
      <c r="FZ193" s="14">
        <f t="shared" si="661"/>
        <v>0.32347401547908022</v>
      </c>
      <c r="GA193" s="14" t="e">
        <f t="shared" si="662"/>
        <v>#VALUE!</v>
      </c>
      <c r="GB193" s="14" t="e">
        <f t="shared" si="663"/>
        <v>#VALUE!</v>
      </c>
      <c r="GC193" s="39"/>
      <c r="GD193" s="14">
        <f t="shared" si="581"/>
        <v>-9163.8443205300064</v>
      </c>
      <c r="GE193" s="14" t="e">
        <f t="shared" si="582"/>
        <v>#VALUE!</v>
      </c>
      <c r="GF193" s="14">
        <f t="shared" si="583"/>
        <v>-73.326834802037226</v>
      </c>
      <c r="GG193" s="14" t="e">
        <f t="shared" si="584"/>
        <v>#VALUE!</v>
      </c>
      <c r="GH193" s="37" t="e">
        <f t="shared" si="585"/>
        <v>#VALUE!</v>
      </c>
    </row>
    <row r="194" spans="1:190" ht="12.5" x14ac:dyDescent="0.25">
      <c r="A194" s="67">
        <v>581</v>
      </c>
      <c r="B194" s="35">
        <v>1</v>
      </c>
      <c r="C194" s="14">
        <v>6</v>
      </c>
      <c r="D194" s="14"/>
      <c r="E194" s="14"/>
      <c r="F194" s="35" t="s">
        <v>2544</v>
      </c>
      <c r="G194" s="41"/>
      <c r="H194" s="14">
        <f>IFERROR(VLOOKUP($A194,BaseFY22!$A$7:$AK$528,6,0),0)</f>
        <v>399</v>
      </c>
      <c r="I194" s="14">
        <f>IFERROR(VLOOKUP($A194,BaseFY22!$A$7:$AK$528,28,0),0)</f>
        <v>4206379.25</v>
      </c>
      <c r="J194" s="14">
        <f t="shared" si="586"/>
        <v>10542.303884711779</v>
      </c>
      <c r="K194" s="14">
        <f>IFERROR(VLOOKUP($A194,SpecEd22!$A$21:$BB$605,24,0)," ")</f>
        <v>590430.71825087082</v>
      </c>
      <c r="L194" s="14">
        <f t="shared" si="587"/>
        <v>1479.7762362177214</v>
      </c>
      <c r="M194" s="14">
        <f>IFERROR(VLOOKUP($A194,ECFE!$A$16:$AB$347,7,0),0)</f>
        <v>22656.149999999998</v>
      </c>
      <c r="N194" s="14">
        <f t="shared" si="554"/>
        <v>56.782330827067661</v>
      </c>
      <c r="O194" s="14">
        <v>0</v>
      </c>
      <c r="P194" s="14">
        <f t="shared" si="554"/>
        <v>0</v>
      </c>
      <c r="Q194" s="14">
        <f>IFERROR(VLOOKUP($A194,ConEnroll!$A$7:$S$337,10,0),0)</f>
        <v>4508.76</v>
      </c>
      <c r="R194" s="14">
        <f t="shared" si="588"/>
        <v>11.30015037593985</v>
      </c>
      <c r="S194" s="14">
        <f t="shared" si="555"/>
        <v>27164.909999999996</v>
      </c>
      <c r="T194" s="14">
        <f t="shared" si="589"/>
        <v>68.082481203007504</v>
      </c>
      <c r="U194" s="14">
        <f t="shared" si="556"/>
        <v>4823974.8782508709</v>
      </c>
      <c r="V194" s="14">
        <f t="shared" si="590"/>
        <v>12090.162602132508</v>
      </c>
      <c r="W194" s="42"/>
      <c r="X194" s="14">
        <f>IFERROR(VLOOKUP($A194,HouseFY22!$A$6:$AJ$528,28,0),0)</f>
        <v>4402930.9066470005</v>
      </c>
      <c r="Y194" s="14">
        <f t="shared" si="591"/>
        <v>11034.914553000001</v>
      </c>
      <c r="Z194" s="14">
        <f>IFERROR(VLOOKUP($A194,Compens80percent!$A$13:$M$560,12,0),0)</f>
        <v>0</v>
      </c>
      <c r="AA194" s="14">
        <f t="shared" si="591"/>
        <v>0</v>
      </c>
      <c r="AB194" s="14">
        <f t="shared" si="592"/>
        <v>4402930.9066470005</v>
      </c>
      <c r="AC194" s="14">
        <f t="shared" si="591"/>
        <v>11034.914553000001</v>
      </c>
      <c r="AD194" s="14">
        <f>IFERROR(VLOOKUP(A194,SpecEd22!$A$21:$Z$550,14,0),0)</f>
        <v>595341.22904035973</v>
      </c>
      <c r="AE194" s="14">
        <f t="shared" si="593"/>
        <v>1492.0832808029065</v>
      </c>
      <c r="AF194" s="14">
        <f>IFERROR(VLOOKUP($A194,ECFE!$A$16:$AB$348,8,0),0)</f>
        <v>23109.273000000001</v>
      </c>
      <c r="AG194" s="14">
        <f t="shared" si="594"/>
        <v>57.917977443609026</v>
      </c>
      <c r="AH194" s="14">
        <f>IFERROR(VLOOKUP(A194,ParaFY19!$A$21:$Z$543,7,0),0)</f>
        <v>2940</v>
      </c>
      <c r="AI194" s="14">
        <f t="shared" si="595"/>
        <v>7.3684210526315788</v>
      </c>
      <c r="AJ194" s="14">
        <f>IFERROR(VLOOKUP(A194,ConEnroll!$A$7:$S$341,13,0),0)</f>
        <v>5635.9500000000007</v>
      </c>
      <c r="AK194" s="14">
        <f t="shared" si="596"/>
        <v>14.125187969924815</v>
      </c>
      <c r="AL194" s="14">
        <f t="shared" si="551"/>
        <v>31685.223000000002</v>
      </c>
      <c r="AM194" s="14">
        <f t="shared" si="597"/>
        <v>79.411586466165417</v>
      </c>
      <c r="AN194" s="14">
        <f t="shared" si="598"/>
        <v>5029957.3586873608</v>
      </c>
      <c r="AO194" s="14">
        <f t="shared" si="599"/>
        <v>12606.409420269074</v>
      </c>
      <c r="AP194" s="62"/>
      <c r="AQ194" s="14">
        <f t="shared" si="552"/>
        <v>492.61066828822186</v>
      </c>
      <c r="AR194" s="14">
        <f t="shared" si="557"/>
        <v>12.307044585185167</v>
      </c>
      <c r="AS194" s="14">
        <f t="shared" si="558"/>
        <v>11.329105263157913</v>
      </c>
      <c r="AT194" s="14">
        <f t="shared" si="600"/>
        <v>516.24681813656491</v>
      </c>
      <c r="AU194" s="37">
        <f t="shared" si="559"/>
        <v>4.2699741527504963E-2</v>
      </c>
      <c r="AV194" s="42"/>
      <c r="AW194" s="14" t="str">
        <f>IFERROR(VLOOKUP($A194,#REF!,27,0),"0")</f>
        <v>0</v>
      </c>
      <c r="AX194" s="14">
        <f t="shared" si="601"/>
        <v>0</v>
      </c>
      <c r="AY194" s="14" t="str">
        <f>IFERROR(VLOOKUP($A194,SpecEd22!#REF!,23,0)," ")</f>
        <v xml:space="preserve"> </v>
      </c>
      <c r="AZ194" s="14" t="e">
        <f t="shared" si="602"/>
        <v>#VALUE!</v>
      </c>
      <c r="BA194" s="14">
        <f>IFERROR(VLOOKUP($A194,ECFE!#REF!,23,0),0)</f>
        <v>0</v>
      </c>
      <c r="BB194" s="14">
        <f t="shared" si="603"/>
        <v>0</v>
      </c>
      <c r="BC194" s="14">
        <f>IFERROR(VLOOKUP($A194,#REF!,17,0),0)</f>
        <v>0</v>
      </c>
      <c r="BD194" s="14">
        <f t="shared" si="604"/>
        <v>0</v>
      </c>
      <c r="BE194" s="14">
        <f>IFERROR(VLOOKUP($A194,#REF!,9,0),0)</f>
        <v>0</v>
      </c>
      <c r="BF194" s="14">
        <f t="shared" si="605"/>
        <v>0</v>
      </c>
      <c r="BG194" s="14">
        <v>0</v>
      </c>
      <c r="BH194" s="14">
        <f t="shared" si="606"/>
        <v>0</v>
      </c>
      <c r="BI194" s="14">
        <f>IFERROR(VLOOKUP($A194,ConEnroll!$A$8:$S$601,15,0),0)</f>
        <v>-73</v>
      </c>
      <c r="BJ194" s="14">
        <f t="shared" si="607"/>
        <v>-0.18295739348370926</v>
      </c>
      <c r="BK194" s="14">
        <f t="shared" si="608"/>
        <v>-73</v>
      </c>
      <c r="BL194" s="14">
        <f t="shared" si="609"/>
        <v>-0.18295739348370926</v>
      </c>
      <c r="BM194" s="14" t="e">
        <f t="shared" si="610"/>
        <v>#VALUE!</v>
      </c>
      <c r="BN194" s="14" t="e">
        <f t="shared" si="611"/>
        <v>#VALUE!</v>
      </c>
      <c r="BO194" s="42"/>
      <c r="BP194" s="14">
        <f t="shared" si="560"/>
        <v>11034.914553000001</v>
      </c>
      <c r="BQ194" s="14" t="e">
        <f t="shared" si="561"/>
        <v>#VALUE!</v>
      </c>
      <c r="BR194" s="14">
        <f t="shared" si="612"/>
        <v>79.594543859649121</v>
      </c>
      <c r="BS194" s="14" t="e">
        <f t="shared" si="562"/>
        <v>#VALUE!</v>
      </c>
      <c r="BT194" s="37" t="e">
        <f t="shared" si="563"/>
        <v>#VALUE!</v>
      </c>
      <c r="BU194" s="41"/>
      <c r="BV194" s="14" t="str">
        <f>IFERROR(VLOOKUP($A194,#REF!,27,0),"0")</f>
        <v>0</v>
      </c>
      <c r="BW194" s="14">
        <f t="shared" si="613"/>
        <v>0</v>
      </c>
      <c r="BX194" s="14" t="str">
        <f>IFERROR(VLOOKUP($A194,SpecEd22!$Z$22:$AV$606,59,0)," ")</f>
        <v xml:space="preserve"> </v>
      </c>
      <c r="BY194" s="14" t="e">
        <f t="shared" si="614"/>
        <v>#VALUE!</v>
      </c>
      <c r="BZ194" s="14">
        <f>IFERROR(VLOOKUP($A194,ECFE!#REF!,25,0),0)</f>
        <v>0</v>
      </c>
      <c r="CA194" s="14">
        <f t="shared" si="615"/>
        <v>0</v>
      </c>
      <c r="CB194" s="14">
        <f>IFERROR(VLOOKUP($A194,#REF!,17,0),0)</f>
        <v>0</v>
      </c>
      <c r="CC194" s="14">
        <f t="shared" si="616"/>
        <v>0</v>
      </c>
      <c r="CD194" s="14">
        <f>IFERROR(VLOOKUP($A194,#REF!,9,0),0)</f>
        <v>0</v>
      </c>
      <c r="CE194" s="14">
        <f t="shared" si="617"/>
        <v>0</v>
      </c>
      <c r="CF194" s="14">
        <v>0</v>
      </c>
      <c r="CG194" s="14">
        <f t="shared" si="618"/>
        <v>0</v>
      </c>
      <c r="CH194" s="14">
        <f>IFERROR(VLOOKUP($A194,ConEnroll!$A$8:$S$601,15,0),0)</f>
        <v>-73</v>
      </c>
      <c r="CI194" s="14">
        <f t="shared" si="619"/>
        <v>-0.18295739348370926</v>
      </c>
      <c r="CJ194" s="14">
        <f t="shared" si="620"/>
        <v>-73</v>
      </c>
      <c r="CK194" s="14">
        <f t="shared" si="621"/>
        <v>-0.18295739348370926</v>
      </c>
      <c r="CL194" s="14" t="e">
        <f t="shared" si="622"/>
        <v>#VALUE!</v>
      </c>
      <c r="CM194" s="14" t="e">
        <f t="shared" si="623"/>
        <v>#VALUE!</v>
      </c>
      <c r="CN194" s="42"/>
      <c r="CO194" s="14">
        <f t="shared" si="564"/>
        <v>-10542.303884711779</v>
      </c>
      <c r="CP194" s="14" t="e">
        <f t="shared" si="565"/>
        <v>#VALUE!</v>
      </c>
      <c r="CQ194" s="14">
        <f t="shared" si="566"/>
        <v>-68.265438596491208</v>
      </c>
      <c r="CR194" s="14" t="e">
        <f t="shared" si="567"/>
        <v>#VALUE!</v>
      </c>
      <c r="CS194" s="37" t="e">
        <f t="shared" si="568"/>
        <v>#VALUE!</v>
      </c>
      <c r="CT194" s="239"/>
      <c r="CU194" s="239"/>
      <c r="CV194" s="468"/>
      <c r="CW194" s="14">
        <f>IFERROR(VLOOKUP($A194,BaseFY23!$A$7:$AK$527,6,0),0)</f>
        <v>401.60143699999998</v>
      </c>
      <c r="CX194" s="14">
        <f>IFERROR(VLOOKUP($A194,BaseFY23!$A$7:$AN$528,28,0),0)</f>
        <v>4238988.5</v>
      </c>
      <c r="CY194" s="14">
        <f t="shared" si="624"/>
        <v>10555.212480477256</v>
      </c>
      <c r="CZ194" s="14">
        <f>IFERROR(VLOOKUP($A194,SpecEd23!$A$21:$BB$605,23,0)," ")</f>
        <v>590816.46678299352</v>
      </c>
      <c r="DA194" s="14">
        <f t="shared" si="625"/>
        <v>1471.1512767395639</v>
      </c>
      <c r="DB194" s="14">
        <f>IFERROR(VLOOKUP($A194,ECFE!$A$16:$AB$347,7,0),0)</f>
        <v>22656.149999999998</v>
      </c>
      <c r="DC194" s="14">
        <f t="shared" si="626"/>
        <v>56.414514273762421</v>
      </c>
      <c r="DD194" s="14">
        <v>0</v>
      </c>
      <c r="DE194" s="14">
        <f t="shared" si="627"/>
        <v>0</v>
      </c>
      <c r="DF194" s="14">
        <f>IFERROR(VLOOKUP($A194,ConEnroll!$A$7:$S$338,10,0),0)</f>
        <v>4508.76</v>
      </c>
      <c r="DG194" s="14">
        <f t="shared" si="628"/>
        <v>11.226951859736499</v>
      </c>
      <c r="DH194" s="14">
        <f t="shared" si="569"/>
        <v>27164.909999999996</v>
      </c>
      <c r="DI194" s="14">
        <f t="shared" si="629"/>
        <v>67.641466133498909</v>
      </c>
      <c r="DJ194" s="14">
        <f t="shared" si="570"/>
        <v>4856969.8767829938</v>
      </c>
      <c r="DK194" s="14">
        <f t="shared" si="630"/>
        <v>12094.005223350319</v>
      </c>
      <c r="DL194" s="42"/>
      <c r="DM194" s="14">
        <f>IFERROR(VLOOKUP($A194,HouseFY23!$A$7:$AJ$528,28,0),0)</f>
        <v>4507717.5</v>
      </c>
      <c r="DN194" s="14">
        <f t="shared" si="631"/>
        <v>11224.356002491097</v>
      </c>
      <c r="DO194" s="14">
        <f>IFERROR(VLOOKUP($A194,Compens80percent!$A$13:$M$560,12,0),0)</f>
        <v>0</v>
      </c>
      <c r="DP194" s="14">
        <f t="shared" si="631"/>
        <v>0</v>
      </c>
      <c r="DQ194" s="14">
        <f t="shared" si="632"/>
        <v>4507717.5</v>
      </c>
      <c r="DR194" s="14">
        <f t="shared" si="633"/>
        <v>11297.537593984962</v>
      </c>
      <c r="DS194" s="14">
        <f>IFERROR(VLOOKUP($A194,SpecEd23!$A$21:$Z$550,14,0),0)</f>
        <v>600411.00928516651</v>
      </c>
      <c r="DT194" s="14">
        <f t="shared" si="634"/>
        <v>1495.0419843372388</v>
      </c>
      <c r="DU194" s="14">
        <f>IFERROR(VLOOKUP($A194,ECFE!$A$16:$AB$347,9,0),0)</f>
        <v>23571.458460000002</v>
      </c>
      <c r="DV194" s="14">
        <f t="shared" si="635"/>
        <v>58.69366065042243</v>
      </c>
      <c r="DW194" s="14">
        <f>IFERROR(VLOOKUP($A194,ParaFY19!$A$21:$Z$543,7,0),0)</f>
        <v>2940</v>
      </c>
      <c r="DX194" s="14">
        <f t="shared" si="636"/>
        <v>7.3206909366711264</v>
      </c>
      <c r="DY194" s="14">
        <f>IFERROR(VLOOKUP($A194,ConEnroll!$A$7:$S$341,13,0),0)</f>
        <v>5635.9500000000007</v>
      </c>
      <c r="DZ194" s="14">
        <f t="shared" si="637"/>
        <v>14.033689824670626</v>
      </c>
      <c r="EA194" s="14">
        <f t="shared" si="571"/>
        <v>32147.408460000002</v>
      </c>
      <c r="EB194" s="14">
        <f t="shared" si="638"/>
        <v>80.048041411764189</v>
      </c>
      <c r="EC194" s="14">
        <f t="shared" si="572"/>
        <v>5140275.9177451665</v>
      </c>
      <c r="ED194" s="14">
        <f t="shared" si="639"/>
        <v>12799.4460282401</v>
      </c>
      <c r="EE194" s="62"/>
      <c r="EF194" s="14">
        <f t="shared" si="573"/>
        <v>669.14352201384099</v>
      </c>
      <c r="EG194" s="14">
        <f t="shared" si="574"/>
        <v>23.890707597674918</v>
      </c>
      <c r="EH194" s="14">
        <f t="shared" si="575"/>
        <v>12.406575278265279</v>
      </c>
      <c r="EI194" s="14">
        <f t="shared" si="640"/>
        <v>705.44080488978125</v>
      </c>
      <c r="EJ194" s="37">
        <f t="shared" si="576"/>
        <v>5.8329791649813577E-2</v>
      </c>
      <c r="EK194" s="42"/>
      <c r="EL194" s="14" t="str">
        <f>IFERROR(VLOOKUP($A194,#REF!,27,0),"0")</f>
        <v>0</v>
      </c>
      <c r="EM194" s="14">
        <f t="shared" si="641"/>
        <v>0</v>
      </c>
      <c r="EN194" s="14" t="str">
        <f>IFERROR(VLOOKUP($A194,SpecEd23!#REF!,23,0)," ")</f>
        <v xml:space="preserve"> </v>
      </c>
      <c r="EO194" s="14" t="e">
        <f t="shared" si="642"/>
        <v>#VALUE!</v>
      </c>
      <c r="EP194" s="14">
        <f>IFERROR(VLOOKUP($A194,ECFE!#REF!,24,0),0)</f>
        <v>0</v>
      </c>
      <c r="EQ194" s="14">
        <f t="shared" si="643"/>
        <v>0</v>
      </c>
      <c r="ER194" s="14">
        <f>IFERROR(VLOOKUP($A194,#REF!,30,0),0)</f>
        <v>0</v>
      </c>
      <c r="ES194" s="14">
        <f t="shared" si="644"/>
        <v>0</v>
      </c>
      <c r="ET194" s="14">
        <f>IFERROR(VLOOKUP($A194,#REF!,12,0),0)</f>
        <v>0</v>
      </c>
      <c r="EU194" s="14">
        <f t="shared" si="645"/>
        <v>0</v>
      </c>
      <c r="EV194" s="14">
        <v>0</v>
      </c>
      <c r="EW194" s="14">
        <f t="shared" si="646"/>
        <v>0</v>
      </c>
      <c r="EX194" s="14">
        <f>IFERROR(VLOOKUP($A194,ConEnroll!$A$8:$S$601,16,0),0)</f>
        <v>508</v>
      </c>
      <c r="EY194" s="14">
        <f t="shared" si="647"/>
        <v>1.2649357128669836</v>
      </c>
      <c r="EZ194" s="14">
        <f t="shared" si="648"/>
        <v>508</v>
      </c>
      <c r="FA194" s="14">
        <f t="shared" si="649"/>
        <v>1.2649357128669836</v>
      </c>
      <c r="FB194" s="14" t="e">
        <f t="shared" si="650"/>
        <v>#VALUE!</v>
      </c>
      <c r="FC194" s="14" t="e">
        <f t="shared" si="651"/>
        <v>#VALUE!</v>
      </c>
      <c r="FD194" s="62"/>
      <c r="FE194" s="14">
        <f t="shared" si="577"/>
        <v>11224.356002491097</v>
      </c>
      <c r="FF194" s="14" t="e">
        <f t="shared" si="578"/>
        <v>#VALUE!</v>
      </c>
      <c r="FG194" s="14">
        <f t="shared" si="652"/>
        <v>78.783105698897202</v>
      </c>
      <c r="FH194" s="14" t="e">
        <f t="shared" si="579"/>
        <v>#VALUE!</v>
      </c>
      <c r="FI194" s="37" t="e">
        <f t="shared" si="580"/>
        <v>#VALUE!</v>
      </c>
      <c r="FJ194" s="12"/>
      <c r="FK194" s="14" t="str">
        <f>IFERROR(VLOOKUP($A194,#REF!,27,0),"0")</f>
        <v>0</v>
      </c>
      <c r="FL194" s="14">
        <f t="shared" si="653"/>
        <v>0</v>
      </c>
      <c r="FM194" s="14" t="str">
        <f>IFERROR(VLOOKUP($A194,SpecEd23!$X$22:$Y$610,59,0)," ")</f>
        <v xml:space="preserve"> </v>
      </c>
      <c r="FN194" s="14" t="e">
        <f t="shared" si="654"/>
        <v>#VALUE!</v>
      </c>
      <c r="FO194" s="14">
        <f>IFERROR(VLOOKUP($A194,ECFE!#REF!,26,0),0)</f>
        <v>0</v>
      </c>
      <c r="FP194" s="14">
        <f t="shared" si="655"/>
        <v>0</v>
      </c>
      <c r="FQ194" s="14">
        <f>IFERROR(VLOOKUP($A194,#REF!,16,0),0)</f>
        <v>0</v>
      </c>
      <c r="FR194" s="14">
        <f t="shared" si="656"/>
        <v>0</v>
      </c>
      <c r="FS194" s="14">
        <f>IFERROR(VLOOKUP($A194,#REF!,12,0),0)</f>
        <v>0</v>
      </c>
      <c r="FT194" s="14">
        <f t="shared" si="657"/>
        <v>0</v>
      </c>
      <c r="FU194" s="14">
        <v>0</v>
      </c>
      <c r="FV194" s="14">
        <f t="shared" si="658"/>
        <v>0</v>
      </c>
      <c r="FW194" s="14">
        <f>IFERROR(VLOOKUP($A194,ConEnroll!$A$8:$S$601,16,0),0)</f>
        <v>508</v>
      </c>
      <c r="FX194" s="14">
        <f t="shared" si="659"/>
        <v>1.2649357128669836</v>
      </c>
      <c r="FY194" s="14">
        <f t="shared" si="660"/>
        <v>508</v>
      </c>
      <c r="FZ194" s="14">
        <f t="shared" si="661"/>
        <v>1.2649357128669836</v>
      </c>
      <c r="GA194" s="14" t="e">
        <f t="shared" si="662"/>
        <v>#VALUE!</v>
      </c>
      <c r="GB194" s="14" t="e">
        <f t="shared" si="663"/>
        <v>#VALUE!</v>
      </c>
      <c r="GC194" s="39"/>
      <c r="GD194" s="14">
        <f t="shared" si="581"/>
        <v>-10555.212480477256</v>
      </c>
      <c r="GE194" s="14" t="e">
        <f t="shared" si="582"/>
        <v>#VALUE!</v>
      </c>
      <c r="GF194" s="14">
        <f t="shared" si="583"/>
        <v>-66.376530420631923</v>
      </c>
      <c r="GG194" s="14" t="e">
        <f t="shared" si="584"/>
        <v>#VALUE!</v>
      </c>
      <c r="GH194" s="37" t="e">
        <f t="shared" si="585"/>
        <v>#VALUE!</v>
      </c>
    </row>
    <row r="195" spans="1:190" ht="12.5" x14ac:dyDescent="0.25">
      <c r="A195" s="67">
        <v>592</v>
      </c>
      <c r="B195" s="35">
        <v>1</v>
      </c>
      <c r="C195" s="14">
        <v>6</v>
      </c>
      <c r="D195" s="14"/>
      <c r="E195" s="14"/>
      <c r="F195" s="35" t="s">
        <v>1844</v>
      </c>
      <c r="G195" s="41"/>
      <c r="H195" s="14">
        <f>IFERROR(VLOOKUP($A195,BaseFY22!$A$7:$AK$528,6,0),0)</f>
        <v>192.8</v>
      </c>
      <c r="I195" s="14">
        <f>IFERROR(VLOOKUP($A195,BaseFY22!$A$7:$AK$528,28,0),0)</f>
        <v>2348182.25</v>
      </c>
      <c r="J195" s="14">
        <f t="shared" si="586"/>
        <v>12179.368516597509</v>
      </c>
      <c r="K195" s="14">
        <f>IFERROR(VLOOKUP($A195,SpecEd22!$A$21:$BB$605,24,0)," ")</f>
        <v>364749.53148172598</v>
      </c>
      <c r="L195" s="14">
        <f t="shared" si="587"/>
        <v>1891.8544163989936</v>
      </c>
      <c r="M195" s="14">
        <f>IFERROR(VLOOKUP($A195,ECFE!$A$16:$AB$347,7,0),0)</f>
        <v>22656.149999999998</v>
      </c>
      <c r="N195" s="14">
        <f t="shared" si="554"/>
        <v>117.51115145228214</v>
      </c>
      <c r="O195" s="14">
        <v>0</v>
      </c>
      <c r="P195" s="14">
        <f t="shared" si="554"/>
        <v>0</v>
      </c>
      <c r="Q195" s="14">
        <f>IFERROR(VLOOKUP($A195,ConEnroll!$A$7:$S$337,10,0),0)</f>
        <v>524.27</v>
      </c>
      <c r="R195" s="14">
        <f t="shared" si="588"/>
        <v>2.7192427385892115</v>
      </c>
      <c r="S195" s="14">
        <f t="shared" si="555"/>
        <v>23180.42</v>
      </c>
      <c r="T195" s="14">
        <f t="shared" si="589"/>
        <v>120.23039419087135</v>
      </c>
      <c r="U195" s="14">
        <f t="shared" si="556"/>
        <v>2736112.201481726</v>
      </c>
      <c r="V195" s="14">
        <f t="shared" si="590"/>
        <v>14191.453327187375</v>
      </c>
      <c r="W195" s="42"/>
      <c r="X195" s="14">
        <f>IFERROR(VLOOKUP($A195,HouseFY22!$A$6:$AJ$528,28,0),0)</f>
        <v>2380608.25</v>
      </c>
      <c r="Y195" s="14">
        <f t="shared" si="591"/>
        <v>12347.553163900415</v>
      </c>
      <c r="Z195" s="14">
        <f>IFERROR(VLOOKUP($A195,Compens80percent!$A$13:$M$560,12,0),0)</f>
        <v>0</v>
      </c>
      <c r="AA195" s="14">
        <f t="shared" si="591"/>
        <v>0</v>
      </c>
      <c r="AB195" s="14">
        <f t="shared" si="592"/>
        <v>2380608.25</v>
      </c>
      <c r="AC195" s="14">
        <f t="shared" si="591"/>
        <v>12347.553163900415</v>
      </c>
      <c r="AD195" s="14">
        <f>IFERROR(VLOOKUP(A195,SpecEd22!$A$21:$Z$550,14,0),0)</f>
        <v>369319.38755999028</v>
      </c>
      <c r="AE195" s="14">
        <f t="shared" si="593"/>
        <v>1915.5569894190367</v>
      </c>
      <c r="AF195" s="14">
        <f>IFERROR(VLOOKUP($A195,ECFE!$A$16:$AB$348,8,0),0)</f>
        <v>23109.273000000001</v>
      </c>
      <c r="AG195" s="14">
        <f t="shared" si="594"/>
        <v>119.8613744813278</v>
      </c>
      <c r="AH195" s="14">
        <f>IFERROR(VLOOKUP(A195,ParaFY19!$A$21:$Z$543,7,0),0)</f>
        <v>1372</v>
      </c>
      <c r="AI195" s="14">
        <f t="shared" si="595"/>
        <v>7.1161825726141075</v>
      </c>
      <c r="AJ195" s="14">
        <f>IFERROR(VLOOKUP(A195,ConEnroll!$A$7:$S$341,13,0),0)</f>
        <v>655.33749999999998</v>
      </c>
      <c r="AK195" s="14">
        <f t="shared" si="596"/>
        <v>3.3990534232365142</v>
      </c>
      <c r="AL195" s="14">
        <f t="shared" si="551"/>
        <v>25136.610500000003</v>
      </c>
      <c r="AM195" s="14">
        <f t="shared" si="597"/>
        <v>130.37661047717842</v>
      </c>
      <c r="AN195" s="14">
        <f t="shared" si="598"/>
        <v>2775064.2480599904</v>
      </c>
      <c r="AO195" s="14">
        <f t="shared" si="599"/>
        <v>14393.486763796629</v>
      </c>
      <c r="AP195" s="62"/>
      <c r="AQ195" s="14">
        <f t="shared" si="552"/>
        <v>168.18464730290543</v>
      </c>
      <c r="AR195" s="14">
        <f t="shared" si="557"/>
        <v>23.702573020043019</v>
      </c>
      <c r="AS195" s="14">
        <f t="shared" si="558"/>
        <v>10.146216286307066</v>
      </c>
      <c r="AT195" s="14">
        <f t="shared" si="600"/>
        <v>202.03343660925552</v>
      </c>
      <c r="AU195" s="37">
        <f t="shared" si="559"/>
        <v>1.4236275309605435E-2</v>
      </c>
      <c r="AV195" s="42"/>
      <c r="AW195" s="14" t="str">
        <f>IFERROR(VLOOKUP($A195,#REF!,27,0),"0")</f>
        <v>0</v>
      </c>
      <c r="AX195" s="14">
        <f t="shared" si="601"/>
        <v>0</v>
      </c>
      <c r="AY195" s="14" t="str">
        <f>IFERROR(VLOOKUP($A195,SpecEd22!#REF!,23,0)," ")</f>
        <v xml:space="preserve"> </v>
      </c>
      <c r="AZ195" s="14" t="e">
        <f t="shared" si="602"/>
        <v>#VALUE!</v>
      </c>
      <c r="BA195" s="14">
        <f>IFERROR(VLOOKUP($A195,ECFE!#REF!,23,0),0)</f>
        <v>0</v>
      </c>
      <c r="BB195" s="14">
        <f t="shared" si="603"/>
        <v>0</v>
      </c>
      <c r="BC195" s="14">
        <f>IFERROR(VLOOKUP($A195,#REF!,17,0),0)</f>
        <v>0</v>
      </c>
      <c r="BD195" s="14">
        <f t="shared" si="604"/>
        <v>0</v>
      </c>
      <c r="BE195" s="14">
        <f>IFERROR(VLOOKUP($A195,#REF!,9,0),0)</f>
        <v>0</v>
      </c>
      <c r="BF195" s="14">
        <f t="shared" si="605"/>
        <v>0</v>
      </c>
      <c r="BG195" s="14">
        <v>0</v>
      </c>
      <c r="BH195" s="14">
        <f t="shared" si="606"/>
        <v>0</v>
      </c>
      <c r="BI195" s="14">
        <f>IFERROR(VLOOKUP($A195,ConEnroll!$A$8:$S$601,15,0),0)</f>
        <v>-81</v>
      </c>
      <c r="BJ195" s="14">
        <f t="shared" si="607"/>
        <v>-0.42012448132780078</v>
      </c>
      <c r="BK195" s="14">
        <f t="shared" si="608"/>
        <v>-81</v>
      </c>
      <c r="BL195" s="14">
        <f t="shared" si="609"/>
        <v>-0.42012448132780078</v>
      </c>
      <c r="BM195" s="14" t="e">
        <f t="shared" si="610"/>
        <v>#VALUE!</v>
      </c>
      <c r="BN195" s="14" t="e">
        <f t="shared" si="611"/>
        <v>#VALUE!</v>
      </c>
      <c r="BO195" s="42"/>
      <c r="BP195" s="14">
        <f t="shared" si="560"/>
        <v>12347.553163900415</v>
      </c>
      <c r="BQ195" s="14" t="e">
        <f t="shared" si="561"/>
        <v>#VALUE!</v>
      </c>
      <c r="BR195" s="14">
        <f t="shared" si="612"/>
        <v>130.79673495850622</v>
      </c>
      <c r="BS195" s="14" t="e">
        <f t="shared" si="562"/>
        <v>#VALUE!</v>
      </c>
      <c r="BT195" s="37" t="e">
        <f t="shared" si="563"/>
        <v>#VALUE!</v>
      </c>
      <c r="BU195" s="41"/>
      <c r="BV195" s="14" t="str">
        <f>IFERROR(VLOOKUP($A195,#REF!,27,0),"0")</f>
        <v>0</v>
      </c>
      <c r="BW195" s="14">
        <f t="shared" si="613"/>
        <v>0</v>
      </c>
      <c r="BX195" s="14" t="str">
        <f>IFERROR(VLOOKUP($A195,SpecEd22!$Z$22:$AV$606,59,0)," ")</f>
        <v xml:space="preserve"> </v>
      </c>
      <c r="BY195" s="14" t="e">
        <f t="shared" si="614"/>
        <v>#VALUE!</v>
      </c>
      <c r="BZ195" s="14">
        <f>IFERROR(VLOOKUP($A195,ECFE!#REF!,25,0),0)</f>
        <v>0</v>
      </c>
      <c r="CA195" s="14">
        <f t="shared" si="615"/>
        <v>0</v>
      </c>
      <c r="CB195" s="14">
        <f>IFERROR(VLOOKUP($A195,#REF!,17,0),0)</f>
        <v>0</v>
      </c>
      <c r="CC195" s="14">
        <f t="shared" si="616"/>
        <v>0</v>
      </c>
      <c r="CD195" s="14">
        <f>IFERROR(VLOOKUP($A195,#REF!,9,0),0)</f>
        <v>0</v>
      </c>
      <c r="CE195" s="14">
        <f t="shared" si="617"/>
        <v>0</v>
      </c>
      <c r="CF195" s="14">
        <v>0</v>
      </c>
      <c r="CG195" s="14">
        <f t="shared" si="618"/>
        <v>0</v>
      </c>
      <c r="CH195" s="14">
        <f>IFERROR(VLOOKUP($A195,ConEnroll!$A$8:$S$601,15,0),0)</f>
        <v>-81</v>
      </c>
      <c r="CI195" s="14">
        <f t="shared" si="619"/>
        <v>-0.42012448132780078</v>
      </c>
      <c r="CJ195" s="14">
        <f t="shared" si="620"/>
        <v>-81</v>
      </c>
      <c r="CK195" s="14">
        <f t="shared" si="621"/>
        <v>-0.42012448132780078</v>
      </c>
      <c r="CL195" s="14" t="e">
        <f t="shared" si="622"/>
        <v>#VALUE!</v>
      </c>
      <c r="CM195" s="14" t="e">
        <f t="shared" si="623"/>
        <v>#VALUE!</v>
      </c>
      <c r="CN195" s="42"/>
      <c r="CO195" s="14">
        <f t="shared" si="564"/>
        <v>-12179.368516597509</v>
      </c>
      <c r="CP195" s="14" t="e">
        <f t="shared" si="565"/>
        <v>#VALUE!</v>
      </c>
      <c r="CQ195" s="14">
        <f t="shared" si="566"/>
        <v>-120.65051867219915</v>
      </c>
      <c r="CR195" s="14" t="e">
        <f t="shared" si="567"/>
        <v>#VALUE!</v>
      </c>
      <c r="CS195" s="37" t="e">
        <f t="shared" si="568"/>
        <v>#VALUE!</v>
      </c>
      <c r="CT195" s="239"/>
      <c r="CU195" s="239"/>
      <c r="CV195" s="468"/>
      <c r="CW195" s="14">
        <f>IFERROR(VLOOKUP($A195,BaseFY23!$A$7:$AK$527,6,0),0)</f>
        <v>194.16336999999999</v>
      </c>
      <c r="CX195" s="14">
        <f>IFERROR(VLOOKUP($A195,BaseFY23!$A$7:$AN$528,28,0),0)</f>
        <v>2357911.75</v>
      </c>
      <c r="CY195" s="14">
        <f t="shared" si="624"/>
        <v>12143.957688826684</v>
      </c>
      <c r="CZ195" s="14">
        <f>IFERROR(VLOOKUP($A195,SpecEd23!$A$21:$BB$605,23,0)," ")</f>
        <v>381118.5715124929</v>
      </c>
      <c r="DA195" s="14">
        <f t="shared" si="625"/>
        <v>1962.8757551565618</v>
      </c>
      <c r="DB195" s="14">
        <f>IFERROR(VLOOKUP($A195,ECFE!$A$16:$AB$347,7,0),0)</f>
        <v>22656.149999999998</v>
      </c>
      <c r="DC195" s="14">
        <f t="shared" si="626"/>
        <v>116.68601549303558</v>
      </c>
      <c r="DD195" s="14">
        <v>0</v>
      </c>
      <c r="DE195" s="14">
        <f t="shared" si="627"/>
        <v>0</v>
      </c>
      <c r="DF195" s="14">
        <f>IFERROR(VLOOKUP($A195,ConEnroll!$A$7:$S$338,10,0),0)</f>
        <v>524.27</v>
      </c>
      <c r="DG195" s="14">
        <f t="shared" si="628"/>
        <v>2.7001488488791683</v>
      </c>
      <c r="DH195" s="14">
        <f t="shared" si="569"/>
        <v>23180.42</v>
      </c>
      <c r="DI195" s="14">
        <f t="shared" si="629"/>
        <v>119.38616434191475</v>
      </c>
      <c r="DJ195" s="14">
        <f t="shared" si="570"/>
        <v>2762210.7415124928</v>
      </c>
      <c r="DK195" s="14">
        <f t="shared" si="630"/>
        <v>14226.219608325158</v>
      </c>
      <c r="DL195" s="42"/>
      <c r="DM195" s="14">
        <f>IFERROR(VLOOKUP($A195,HouseFY23!$A$7:$AJ$528,28,0),0)</f>
        <v>2432694.75</v>
      </c>
      <c r="DN195" s="14">
        <f t="shared" si="631"/>
        <v>12529.112726051264</v>
      </c>
      <c r="DO195" s="14">
        <f>IFERROR(VLOOKUP($A195,Compens80percent!$A$13:$M$560,12,0),0)</f>
        <v>0</v>
      </c>
      <c r="DP195" s="14">
        <f t="shared" si="631"/>
        <v>0</v>
      </c>
      <c r="DQ195" s="14">
        <f t="shared" si="632"/>
        <v>2432694.75</v>
      </c>
      <c r="DR195" s="14">
        <f t="shared" si="633"/>
        <v>12617.71135892116</v>
      </c>
      <c r="DS195" s="14">
        <f>IFERROR(VLOOKUP($A195,SpecEd23!$A$21:$Z$550,14,0),0)</f>
        <v>390640.74268860824</v>
      </c>
      <c r="DT195" s="14">
        <f t="shared" si="634"/>
        <v>2011.917812760503</v>
      </c>
      <c r="DU195" s="14">
        <f>IFERROR(VLOOKUP($A195,ECFE!$A$16:$AB$347,9,0),0)</f>
        <v>23571.458460000002</v>
      </c>
      <c r="DV195" s="14">
        <f t="shared" si="635"/>
        <v>121.40013051895424</v>
      </c>
      <c r="DW195" s="14">
        <f>IFERROR(VLOOKUP($A195,ParaFY19!$A$21:$Z$543,7,0),0)</f>
        <v>1372</v>
      </c>
      <c r="DX195" s="14">
        <f t="shared" si="636"/>
        <v>7.0662143946100651</v>
      </c>
      <c r="DY195" s="14">
        <f>IFERROR(VLOOKUP($A195,ConEnroll!$A$7:$S$341,13,0),0)</f>
        <v>655.33749999999998</v>
      </c>
      <c r="DZ195" s="14">
        <f t="shared" si="637"/>
        <v>3.3751860610989604</v>
      </c>
      <c r="EA195" s="14">
        <f t="shared" si="571"/>
        <v>25598.795960000003</v>
      </c>
      <c r="EB195" s="14">
        <f t="shared" si="638"/>
        <v>131.84153097466327</v>
      </c>
      <c r="EC195" s="14">
        <f t="shared" si="572"/>
        <v>2848934.2886486081</v>
      </c>
      <c r="ED195" s="14">
        <f t="shared" si="639"/>
        <v>14672.87206978643</v>
      </c>
      <c r="EE195" s="62"/>
      <c r="EF195" s="14">
        <f t="shared" si="573"/>
        <v>385.15503722458016</v>
      </c>
      <c r="EG195" s="14">
        <f t="shared" si="574"/>
        <v>49.042057603941203</v>
      </c>
      <c r="EH195" s="14">
        <f t="shared" si="575"/>
        <v>12.455366632748522</v>
      </c>
      <c r="EI195" s="14">
        <f t="shared" si="640"/>
        <v>446.65246146126987</v>
      </c>
      <c r="EJ195" s="37">
        <f t="shared" si="576"/>
        <v>3.1396426721817909E-2</v>
      </c>
      <c r="EK195" s="42"/>
      <c r="EL195" s="14" t="str">
        <f>IFERROR(VLOOKUP($A195,#REF!,27,0),"0")</f>
        <v>0</v>
      </c>
      <c r="EM195" s="14">
        <f t="shared" si="641"/>
        <v>0</v>
      </c>
      <c r="EN195" s="14" t="str">
        <f>IFERROR(VLOOKUP($A195,SpecEd23!#REF!,23,0)," ")</f>
        <v xml:space="preserve"> </v>
      </c>
      <c r="EO195" s="14" t="e">
        <f t="shared" si="642"/>
        <v>#VALUE!</v>
      </c>
      <c r="EP195" s="14">
        <f>IFERROR(VLOOKUP($A195,ECFE!#REF!,24,0),0)</f>
        <v>0</v>
      </c>
      <c r="EQ195" s="14">
        <f t="shared" si="643"/>
        <v>0</v>
      </c>
      <c r="ER195" s="14">
        <f>IFERROR(VLOOKUP($A195,#REF!,30,0),0)</f>
        <v>0</v>
      </c>
      <c r="ES195" s="14">
        <f t="shared" si="644"/>
        <v>0</v>
      </c>
      <c r="ET195" s="14">
        <f>IFERROR(VLOOKUP($A195,#REF!,12,0),0)</f>
        <v>0</v>
      </c>
      <c r="EU195" s="14">
        <f t="shared" si="645"/>
        <v>0</v>
      </c>
      <c r="EV195" s="14">
        <v>0</v>
      </c>
      <c r="EW195" s="14">
        <f t="shared" si="646"/>
        <v>0</v>
      </c>
      <c r="EX195" s="14">
        <f>IFERROR(VLOOKUP($A195,ConEnroll!$A$8:$S$601,16,0),0)</f>
        <v>511</v>
      </c>
      <c r="EY195" s="14">
        <f t="shared" si="647"/>
        <v>2.631804340849667</v>
      </c>
      <c r="EZ195" s="14">
        <f t="shared" si="648"/>
        <v>511</v>
      </c>
      <c r="FA195" s="14">
        <f t="shared" si="649"/>
        <v>2.631804340849667</v>
      </c>
      <c r="FB195" s="14" t="e">
        <f t="shared" si="650"/>
        <v>#VALUE!</v>
      </c>
      <c r="FC195" s="14" t="e">
        <f t="shared" si="651"/>
        <v>#VALUE!</v>
      </c>
      <c r="FD195" s="62"/>
      <c r="FE195" s="14">
        <f t="shared" si="577"/>
        <v>12529.112726051264</v>
      </c>
      <c r="FF195" s="14" t="e">
        <f t="shared" si="578"/>
        <v>#VALUE!</v>
      </c>
      <c r="FG195" s="14">
        <f t="shared" si="652"/>
        <v>129.2097266338136</v>
      </c>
      <c r="FH195" s="14" t="e">
        <f t="shared" si="579"/>
        <v>#VALUE!</v>
      </c>
      <c r="FI195" s="37" t="e">
        <f t="shared" si="580"/>
        <v>#VALUE!</v>
      </c>
      <c r="FJ195" s="12"/>
      <c r="FK195" s="14" t="str">
        <f>IFERROR(VLOOKUP($A195,#REF!,27,0),"0")</f>
        <v>0</v>
      </c>
      <c r="FL195" s="14">
        <f t="shared" si="653"/>
        <v>0</v>
      </c>
      <c r="FM195" s="14" t="str">
        <f>IFERROR(VLOOKUP($A195,SpecEd23!$X$22:$Y$610,59,0)," ")</f>
        <v xml:space="preserve"> </v>
      </c>
      <c r="FN195" s="14" t="e">
        <f t="shared" si="654"/>
        <v>#VALUE!</v>
      </c>
      <c r="FO195" s="14">
        <f>IFERROR(VLOOKUP($A195,ECFE!#REF!,26,0),0)</f>
        <v>0</v>
      </c>
      <c r="FP195" s="14">
        <f t="shared" si="655"/>
        <v>0</v>
      </c>
      <c r="FQ195" s="14">
        <f>IFERROR(VLOOKUP($A195,#REF!,16,0),0)</f>
        <v>0</v>
      </c>
      <c r="FR195" s="14">
        <f t="shared" si="656"/>
        <v>0</v>
      </c>
      <c r="FS195" s="14">
        <f>IFERROR(VLOOKUP($A195,#REF!,12,0),0)</f>
        <v>0</v>
      </c>
      <c r="FT195" s="14">
        <f t="shared" si="657"/>
        <v>0</v>
      </c>
      <c r="FU195" s="14">
        <v>0</v>
      </c>
      <c r="FV195" s="14">
        <f t="shared" si="658"/>
        <v>0</v>
      </c>
      <c r="FW195" s="14">
        <f>IFERROR(VLOOKUP($A195,ConEnroll!$A$8:$S$601,16,0),0)</f>
        <v>511</v>
      </c>
      <c r="FX195" s="14">
        <f t="shared" si="659"/>
        <v>2.631804340849667</v>
      </c>
      <c r="FY195" s="14">
        <f t="shared" si="660"/>
        <v>511</v>
      </c>
      <c r="FZ195" s="14">
        <f t="shared" si="661"/>
        <v>2.631804340849667</v>
      </c>
      <c r="GA195" s="14" t="e">
        <f t="shared" si="662"/>
        <v>#VALUE!</v>
      </c>
      <c r="GB195" s="14" t="e">
        <f t="shared" si="663"/>
        <v>#VALUE!</v>
      </c>
      <c r="GC195" s="39"/>
      <c r="GD195" s="14">
        <f t="shared" si="581"/>
        <v>-12143.957688826684</v>
      </c>
      <c r="GE195" s="14" t="e">
        <f t="shared" si="582"/>
        <v>#VALUE!</v>
      </c>
      <c r="GF195" s="14">
        <f t="shared" si="583"/>
        <v>-116.75436000106508</v>
      </c>
      <c r="GG195" s="14" t="e">
        <f t="shared" si="584"/>
        <v>#VALUE!</v>
      </c>
      <c r="GH195" s="37" t="e">
        <f t="shared" si="585"/>
        <v>#VALUE!</v>
      </c>
    </row>
    <row r="196" spans="1:190" ht="12.5" x14ac:dyDescent="0.25">
      <c r="A196" s="67">
        <v>593</v>
      </c>
      <c r="B196" s="35">
        <v>1</v>
      </c>
      <c r="C196" s="14">
        <v>5</v>
      </c>
      <c r="D196" s="14"/>
      <c r="E196" s="14"/>
      <c r="F196" s="35" t="s">
        <v>2545</v>
      </c>
      <c r="G196" s="41"/>
      <c r="H196" s="14">
        <f>IFERROR(VLOOKUP($A196,BaseFY22!$A$7:$AK$528,6,0),0)</f>
        <v>1121</v>
      </c>
      <c r="I196" s="14">
        <f>IFERROR(VLOOKUP($A196,BaseFY22!$A$7:$AK$528,28,0),0)</f>
        <v>11563554.75</v>
      </c>
      <c r="J196" s="14">
        <f t="shared" si="586"/>
        <v>10315.39228367529</v>
      </c>
      <c r="K196" s="14">
        <f>IFERROR(VLOOKUP($A196,SpecEd22!$A$21:$BB$605,24,0)," ")</f>
        <v>1569931.3388686173</v>
      </c>
      <c r="L196" s="14">
        <f t="shared" si="587"/>
        <v>1400.4739865018887</v>
      </c>
      <c r="M196" s="14">
        <f>IFERROR(VLOOKUP($A196,ECFE!$A$16:$AB$347,7,0),0)</f>
        <v>78843.402000000002</v>
      </c>
      <c r="N196" s="14">
        <f t="shared" si="554"/>
        <v>70.333097234611955</v>
      </c>
      <c r="O196" s="14">
        <v>0</v>
      </c>
      <c r="P196" s="14">
        <f t="shared" si="554"/>
        <v>0</v>
      </c>
      <c r="Q196" s="14">
        <f>IFERROR(VLOOKUP($A196,ConEnroll!$A$7:$S$337,10,0),0)</f>
        <v>8702.9500000000007</v>
      </c>
      <c r="R196" s="14">
        <f t="shared" si="588"/>
        <v>7.763559322033899</v>
      </c>
      <c r="S196" s="14">
        <f t="shared" si="555"/>
        <v>87546.351999999999</v>
      </c>
      <c r="T196" s="14">
        <f t="shared" si="589"/>
        <v>78.096656556645854</v>
      </c>
      <c r="U196" s="14">
        <f t="shared" si="556"/>
        <v>13221032.440868618</v>
      </c>
      <c r="V196" s="14">
        <f t="shared" si="590"/>
        <v>11793.962926733826</v>
      </c>
      <c r="W196" s="42"/>
      <c r="X196" s="14">
        <f>IFERROR(VLOOKUP($A196,HouseFY22!$A$6:$AJ$528,28,0),0)</f>
        <v>11970192.047602</v>
      </c>
      <c r="Y196" s="14">
        <f t="shared" si="591"/>
        <v>10678.137419805531</v>
      </c>
      <c r="Z196" s="14">
        <f>IFERROR(VLOOKUP($A196,Compens80percent!$A$13:$M$560,12,0),0)</f>
        <v>7732.8000000000466</v>
      </c>
      <c r="AA196" s="14">
        <f t="shared" si="591"/>
        <v>6.8981266726137793</v>
      </c>
      <c r="AB196" s="14">
        <f t="shared" si="592"/>
        <v>11977924.847602</v>
      </c>
      <c r="AC196" s="14">
        <f t="shared" si="591"/>
        <v>10685.035546478144</v>
      </c>
      <c r="AD196" s="14">
        <f>IFERROR(VLOOKUP(A196,SpecEd22!$A$21:$Z$550,14,0),0)</f>
        <v>1597548.393619793</v>
      </c>
      <c r="AE196" s="14">
        <f t="shared" si="593"/>
        <v>1425.1100745939277</v>
      </c>
      <c r="AF196" s="14">
        <f>IFERROR(VLOOKUP($A196,ECFE!$A$16:$AB$348,8,0),0)</f>
        <v>80420.270040000003</v>
      </c>
      <c r="AG196" s="14">
        <f t="shared" si="594"/>
        <v>71.739759179304201</v>
      </c>
      <c r="AH196" s="14">
        <f>IFERROR(VLOOKUP(A196,ParaFY19!$A$21:$Z$543,7,0),0)</f>
        <v>8428</v>
      </c>
      <c r="AI196" s="14">
        <f t="shared" si="595"/>
        <v>7.5182872435325603</v>
      </c>
      <c r="AJ196" s="14">
        <f>IFERROR(VLOOKUP(A196,ConEnroll!$A$7:$S$341,13,0),0)</f>
        <v>10878.6875</v>
      </c>
      <c r="AK196" s="14">
        <f t="shared" si="596"/>
        <v>9.7044491525423737</v>
      </c>
      <c r="AL196" s="14">
        <f t="shared" si="551"/>
        <v>99726.957540000003</v>
      </c>
      <c r="AM196" s="14">
        <f t="shared" si="597"/>
        <v>88.962495575379123</v>
      </c>
      <c r="AN196" s="14">
        <f t="shared" si="598"/>
        <v>13675200.198761793</v>
      </c>
      <c r="AO196" s="14">
        <f t="shared" si="599"/>
        <v>12199.108116647451</v>
      </c>
      <c r="AP196" s="62"/>
      <c r="AQ196" s="14">
        <f t="shared" si="552"/>
        <v>369.64326280285422</v>
      </c>
      <c r="AR196" s="14">
        <f t="shared" si="557"/>
        <v>24.636088092039017</v>
      </c>
      <c r="AS196" s="14">
        <f t="shared" si="558"/>
        <v>10.865839018733269</v>
      </c>
      <c r="AT196" s="14">
        <f t="shared" si="600"/>
        <v>405.1451899136265</v>
      </c>
      <c r="AU196" s="37">
        <f t="shared" si="559"/>
        <v>3.4351913129663007E-2</v>
      </c>
      <c r="AV196" s="42"/>
      <c r="AW196" s="14" t="str">
        <f>IFERROR(VLOOKUP($A196,#REF!,27,0),"0")</f>
        <v>0</v>
      </c>
      <c r="AX196" s="14">
        <f t="shared" si="601"/>
        <v>0</v>
      </c>
      <c r="AY196" s="14" t="str">
        <f>IFERROR(VLOOKUP($A196,SpecEd22!#REF!,23,0)," ")</f>
        <v xml:space="preserve"> </v>
      </c>
      <c r="AZ196" s="14" t="e">
        <f t="shared" si="602"/>
        <v>#VALUE!</v>
      </c>
      <c r="BA196" s="14">
        <f>IFERROR(VLOOKUP($A196,ECFE!#REF!,23,0),0)</f>
        <v>0</v>
      </c>
      <c r="BB196" s="14">
        <f t="shared" si="603"/>
        <v>0</v>
      </c>
      <c r="BC196" s="14">
        <f>IFERROR(VLOOKUP($A196,#REF!,17,0),0)</f>
        <v>0</v>
      </c>
      <c r="BD196" s="14">
        <f t="shared" si="604"/>
        <v>0</v>
      </c>
      <c r="BE196" s="14">
        <f>IFERROR(VLOOKUP($A196,#REF!,9,0),0)</f>
        <v>0</v>
      </c>
      <c r="BF196" s="14">
        <f t="shared" si="605"/>
        <v>0</v>
      </c>
      <c r="BG196" s="14">
        <v>0</v>
      </c>
      <c r="BH196" s="14">
        <f t="shared" si="606"/>
        <v>0</v>
      </c>
      <c r="BI196" s="14">
        <f>IFERROR(VLOOKUP($A196,ConEnroll!$A$8:$S$601,15,0),0)</f>
        <v>-79</v>
      </c>
      <c r="BJ196" s="14">
        <f t="shared" si="607"/>
        <v>-7.0472792149866195E-2</v>
      </c>
      <c r="BK196" s="14">
        <f t="shared" si="608"/>
        <v>-79</v>
      </c>
      <c r="BL196" s="14">
        <f t="shared" si="609"/>
        <v>-7.0472792149866195E-2</v>
      </c>
      <c r="BM196" s="14" t="e">
        <f t="shared" si="610"/>
        <v>#VALUE!</v>
      </c>
      <c r="BN196" s="14" t="e">
        <f t="shared" si="611"/>
        <v>#VALUE!</v>
      </c>
      <c r="BO196" s="42"/>
      <c r="BP196" s="14">
        <f t="shared" si="560"/>
        <v>10678.137419805531</v>
      </c>
      <c r="BQ196" s="14" t="e">
        <f t="shared" si="561"/>
        <v>#VALUE!</v>
      </c>
      <c r="BR196" s="14">
        <f t="shared" si="612"/>
        <v>89.032968367528994</v>
      </c>
      <c r="BS196" s="14" t="e">
        <f t="shared" si="562"/>
        <v>#VALUE!</v>
      </c>
      <c r="BT196" s="37" t="e">
        <f t="shared" si="563"/>
        <v>#VALUE!</v>
      </c>
      <c r="BU196" s="41"/>
      <c r="BV196" s="14" t="str">
        <f>IFERROR(VLOOKUP($A196,#REF!,27,0),"0")</f>
        <v>0</v>
      </c>
      <c r="BW196" s="14">
        <f t="shared" si="613"/>
        <v>0</v>
      </c>
      <c r="BX196" s="14" t="str">
        <f>IFERROR(VLOOKUP($A196,SpecEd22!$Z$22:$AV$606,59,0)," ")</f>
        <v xml:space="preserve"> </v>
      </c>
      <c r="BY196" s="14" t="e">
        <f t="shared" si="614"/>
        <v>#VALUE!</v>
      </c>
      <c r="BZ196" s="14">
        <f>IFERROR(VLOOKUP($A196,ECFE!#REF!,25,0),0)</f>
        <v>0</v>
      </c>
      <c r="CA196" s="14">
        <f t="shared" si="615"/>
        <v>0</v>
      </c>
      <c r="CB196" s="14">
        <f>IFERROR(VLOOKUP($A196,#REF!,17,0),0)</f>
        <v>0</v>
      </c>
      <c r="CC196" s="14">
        <f t="shared" si="616"/>
        <v>0</v>
      </c>
      <c r="CD196" s="14">
        <f>IFERROR(VLOOKUP($A196,#REF!,9,0),0)</f>
        <v>0</v>
      </c>
      <c r="CE196" s="14">
        <f t="shared" si="617"/>
        <v>0</v>
      </c>
      <c r="CF196" s="14">
        <v>0</v>
      </c>
      <c r="CG196" s="14">
        <f t="shared" si="618"/>
        <v>0</v>
      </c>
      <c r="CH196" s="14">
        <f>IFERROR(VLOOKUP($A196,ConEnroll!$A$8:$S$601,15,0),0)</f>
        <v>-79</v>
      </c>
      <c r="CI196" s="14">
        <f t="shared" si="619"/>
        <v>-7.0472792149866195E-2</v>
      </c>
      <c r="CJ196" s="14">
        <f t="shared" si="620"/>
        <v>-79</v>
      </c>
      <c r="CK196" s="14">
        <f t="shared" si="621"/>
        <v>-7.0472792149866195E-2</v>
      </c>
      <c r="CL196" s="14" t="e">
        <f t="shared" si="622"/>
        <v>#VALUE!</v>
      </c>
      <c r="CM196" s="14" t="e">
        <f t="shared" si="623"/>
        <v>#VALUE!</v>
      </c>
      <c r="CN196" s="42"/>
      <c r="CO196" s="14">
        <f t="shared" si="564"/>
        <v>-10315.39228367529</v>
      </c>
      <c r="CP196" s="14" t="e">
        <f t="shared" si="565"/>
        <v>#VALUE!</v>
      </c>
      <c r="CQ196" s="14">
        <f t="shared" si="566"/>
        <v>-78.167129348795726</v>
      </c>
      <c r="CR196" s="14" t="e">
        <f t="shared" si="567"/>
        <v>#VALUE!</v>
      </c>
      <c r="CS196" s="37" t="e">
        <f t="shared" si="568"/>
        <v>#VALUE!</v>
      </c>
      <c r="CT196" s="239"/>
      <c r="CU196" s="239"/>
      <c r="CV196" s="468"/>
      <c r="CW196" s="14">
        <f>IFERROR(VLOOKUP($A196,BaseFY23!$A$7:$AK$527,6,0),0)</f>
        <v>1110.0291580000001</v>
      </c>
      <c r="CX196" s="14">
        <f>IFERROR(VLOOKUP($A196,BaseFY23!$A$7:$AN$528,28,0),0)</f>
        <v>11498342.75</v>
      </c>
      <c r="CY196" s="14">
        <f t="shared" si="624"/>
        <v>10358.595237909958</v>
      </c>
      <c r="CZ196" s="14">
        <f>IFERROR(VLOOKUP($A196,SpecEd23!$A$21:$BB$605,23,0)," ")</f>
        <v>1640564.0827490729</v>
      </c>
      <c r="DA196" s="14">
        <f t="shared" si="625"/>
        <v>1477.9468367344211</v>
      </c>
      <c r="DB196" s="14">
        <f>IFERROR(VLOOKUP($A196,ECFE!$A$16:$AB$347,7,0),0)</f>
        <v>78843.402000000002</v>
      </c>
      <c r="DC196" s="14">
        <f t="shared" si="626"/>
        <v>71.028226089174495</v>
      </c>
      <c r="DD196" s="14">
        <v>0</v>
      </c>
      <c r="DE196" s="14">
        <f t="shared" si="627"/>
        <v>0</v>
      </c>
      <c r="DF196" s="14">
        <f>IFERROR(VLOOKUP($A196,ConEnroll!$A$7:$S$338,10,0),0)</f>
        <v>8702.9500000000007</v>
      </c>
      <c r="DG196" s="14">
        <f t="shared" si="628"/>
        <v>7.8402895430968496</v>
      </c>
      <c r="DH196" s="14">
        <f t="shared" si="569"/>
        <v>87546.351999999999</v>
      </c>
      <c r="DI196" s="14">
        <f t="shared" si="629"/>
        <v>78.86851563227134</v>
      </c>
      <c r="DJ196" s="14">
        <f t="shared" si="570"/>
        <v>13226453.184749072</v>
      </c>
      <c r="DK196" s="14">
        <f t="shared" si="630"/>
        <v>11915.41059027665</v>
      </c>
      <c r="DL196" s="42"/>
      <c r="DM196" s="14">
        <f>IFERROR(VLOOKUP($A196,HouseFY23!$A$7:$AJ$528,28,0),0)</f>
        <v>12099643.220000001</v>
      </c>
      <c r="DN196" s="14">
        <f t="shared" si="631"/>
        <v>10900.293143470741</v>
      </c>
      <c r="DO196" s="14">
        <f>IFERROR(VLOOKUP($A196,Compens80percent!$A$13:$M$560,12,0),0)</f>
        <v>7732.8000000000466</v>
      </c>
      <c r="DP196" s="14">
        <f t="shared" si="631"/>
        <v>6.966303492362897</v>
      </c>
      <c r="DQ196" s="14">
        <f t="shared" si="632"/>
        <v>12107376.020000001</v>
      </c>
      <c r="DR196" s="14">
        <f t="shared" si="633"/>
        <v>10800.513844781446</v>
      </c>
      <c r="DS196" s="14">
        <f>IFERROR(VLOOKUP($A196,SpecEd23!$A$21:$Z$550,14,0),0)</f>
        <v>1699231.1721006073</v>
      </c>
      <c r="DT196" s="14">
        <f t="shared" si="634"/>
        <v>1530.7986820474198</v>
      </c>
      <c r="DU196" s="14">
        <f>IFERROR(VLOOKUP($A196,ECFE!$A$16:$AB$347,9,0),0)</f>
        <v>82028.675440799998</v>
      </c>
      <c r="DV196" s="14">
        <f t="shared" si="635"/>
        <v>73.897766423177146</v>
      </c>
      <c r="DW196" s="14">
        <f>IFERROR(VLOOKUP($A196,ParaFY19!$A$21:$Z$543,7,0),0)</f>
        <v>8428</v>
      </c>
      <c r="DX196" s="14">
        <f t="shared" si="636"/>
        <v>7.5925933469938629</v>
      </c>
      <c r="DY196" s="14">
        <f>IFERROR(VLOOKUP($A196,ConEnroll!$A$7:$S$341,13,0),0)</f>
        <v>10878.6875</v>
      </c>
      <c r="DZ196" s="14">
        <f t="shared" si="637"/>
        <v>9.8003619288710606</v>
      </c>
      <c r="EA196" s="14">
        <f t="shared" si="571"/>
        <v>101335.3629408</v>
      </c>
      <c r="EB196" s="14">
        <f t="shared" si="638"/>
        <v>91.290721699042066</v>
      </c>
      <c r="EC196" s="14">
        <f t="shared" si="572"/>
        <v>13900209.755041407</v>
      </c>
      <c r="ED196" s="14">
        <f t="shared" si="639"/>
        <v>12522.382547217203</v>
      </c>
      <c r="EE196" s="62"/>
      <c r="EF196" s="14">
        <f t="shared" si="573"/>
        <v>541.6979055607826</v>
      </c>
      <c r="EG196" s="14">
        <f t="shared" si="574"/>
        <v>52.851845312998648</v>
      </c>
      <c r="EH196" s="14">
        <f t="shared" si="575"/>
        <v>12.422206066770727</v>
      </c>
      <c r="EI196" s="14">
        <f t="shared" si="640"/>
        <v>606.97195694055199</v>
      </c>
      <c r="EJ196" s="37">
        <f t="shared" si="576"/>
        <v>5.0940079012959924E-2</v>
      </c>
      <c r="EK196" s="42"/>
      <c r="EL196" s="14" t="str">
        <f>IFERROR(VLOOKUP($A196,#REF!,27,0),"0")</f>
        <v>0</v>
      </c>
      <c r="EM196" s="14">
        <f t="shared" si="641"/>
        <v>0</v>
      </c>
      <c r="EN196" s="14" t="str">
        <f>IFERROR(VLOOKUP($A196,SpecEd23!#REF!,23,0)," ")</f>
        <v xml:space="preserve"> </v>
      </c>
      <c r="EO196" s="14" t="e">
        <f t="shared" si="642"/>
        <v>#VALUE!</v>
      </c>
      <c r="EP196" s="14">
        <f>IFERROR(VLOOKUP($A196,ECFE!#REF!,24,0),0)</f>
        <v>0</v>
      </c>
      <c r="EQ196" s="14">
        <f t="shared" si="643"/>
        <v>0</v>
      </c>
      <c r="ER196" s="14">
        <f>IFERROR(VLOOKUP($A196,#REF!,30,0),0)</f>
        <v>0</v>
      </c>
      <c r="ES196" s="14">
        <f t="shared" si="644"/>
        <v>0</v>
      </c>
      <c r="ET196" s="14">
        <f>IFERROR(VLOOKUP($A196,#REF!,12,0),0)</f>
        <v>0</v>
      </c>
      <c r="EU196" s="14">
        <f t="shared" si="645"/>
        <v>0</v>
      </c>
      <c r="EV196" s="14">
        <v>0</v>
      </c>
      <c r="EW196" s="14">
        <f t="shared" si="646"/>
        <v>0</v>
      </c>
      <c r="EX196" s="14">
        <f>IFERROR(VLOOKUP($A196,ConEnroll!$A$8:$S$601,16,0),0)</f>
        <v>514</v>
      </c>
      <c r="EY196" s="14">
        <f t="shared" si="647"/>
        <v>0.46305089942511218</v>
      </c>
      <c r="EZ196" s="14">
        <f t="shared" si="648"/>
        <v>514</v>
      </c>
      <c r="FA196" s="14">
        <f t="shared" si="649"/>
        <v>0.46305089942511218</v>
      </c>
      <c r="FB196" s="14" t="e">
        <f t="shared" si="650"/>
        <v>#VALUE!</v>
      </c>
      <c r="FC196" s="14" t="e">
        <f t="shared" si="651"/>
        <v>#VALUE!</v>
      </c>
      <c r="FD196" s="62"/>
      <c r="FE196" s="14">
        <f t="shared" si="577"/>
        <v>10900.293143470741</v>
      </c>
      <c r="FF196" s="14" t="e">
        <f t="shared" si="578"/>
        <v>#VALUE!</v>
      </c>
      <c r="FG196" s="14">
        <f t="shared" si="652"/>
        <v>90.827670799616953</v>
      </c>
      <c r="FH196" s="14" t="e">
        <f t="shared" si="579"/>
        <v>#VALUE!</v>
      </c>
      <c r="FI196" s="37" t="e">
        <f t="shared" si="580"/>
        <v>#VALUE!</v>
      </c>
      <c r="FJ196" s="12"/>
      <c r="FK196" s="14" t="str">
        <f>IFERROR(VLOOKUP($A196,#REF!,27,0),"0")</f>
        <v>0</v>
      </c>
      <c r="FL196" s="14">
        <f t="shared" si="653"/>
        <v>0</v>
      </c>
      <c r="FM196" s="14" t="str">
        <f>IFERROR(VLOOKUP($A196,SpecEd23!$X$22:$Y$610,59,0)," ")</f>
        <v xml:space="preserve"> </v>
      </c>
      <c r="FN196" s="14" t="e">
        <f t="shared" si="654"/>
        <v>#VALUE!</v>
      </c>
      <c r="FO196" s="14">
        <f>IFERROR(VLOOKUP($A196,ECFE!#REF!,26,0),0)</f>
        <v>0</v>
      </c>
      <c r="FP196" s="14">
        <f t="shared" si="655"/>
        <v>0</v>
      </c>
      <c r="FQ196" s="14">
        <f>IFERROR(VLOOKUP($A196,#REF!,16,0),0)</f>
        <v>0</v>
      </c>
      <c r="FR196" s="14">
        <f t="shared" si="656"/>
        <v>0</v>
      </c>
      <c r="FS196" s="14">
        <f>IFERROR(VLOOKUP($A196,#REF!,12,0),0)</f>
        <v>0</v>
      </c>
      <c r="FT196" s="14">
        <f t="shared" si="657"/>
        <v>0</v>
      </c>
      <c r="FU196" s="14">
        <v>0</v>
      </c>
      <c r="FV196" s="14">
        <f t="shared" si="658"/>
        <v>0</v>
      </c>
      <c r="FW196" s="14">
        <f>IFERROR(VLOOKUP($A196,ConEnroll!$A$8:$S$601,16,0),0)</f>
        <v>514</v>
      </c>
      <c r="FX196" s="14">
        <f t="shared" si="659"/>
        <v>0.46305089942511218</v>
      </c>
      <c r="FY196" s="14">
        <f t="shared" si="660"/>
        <v>514</v>
      </c>
      <c r="FZ196" s="14">
        <f t="shared" si="661"/>
        <v>0.46305089942511218</v>
      </c>
      <c r="GA196" s="14" t="e">
        <f t="shared" si="662"/>
        <v>#VALUE!</v>
      </c>
      <c r="GB196" s="14" t="e">
        <f t="shared" si="663"/>
        <v>#VALUE!</v>
      </c>
      <c r="GC196" s="39"/>
      <c r="GD196" s="14">
        <f t="shared" si="581"/>
        <v>-10358.595237909958</v>
      </c>
      <c r="GE196" s="14" t="e">
        <f t="shared" si="582"/>
        <v>#VALUE!</v>
      </c>
      <c r="GF196" s="14">
        <f t="shared" si="583"/>
        <v>-78.405464732846227</v>
      </c>
      <c r="GG196" s="14" t="e">
        <f t="shared" si="584"/>
        <v>#VALUE!</v>
      </c>
      <c r="GH196" s="37" t="e">
        <f t="shared" si="585"/>
        <v>#VALUE!</v>
      </c>
    </row>
    <row r="197" spans="1:190" ht="12.5" x14ac:dyDescent="0.25">
      <c r="A197" s="67">
        <v>595</v>
      </c>
      <c r="B197" s="35">
        <v>1</v>
      </c>
      <c r="C197" s="14">
        <v>5</v>
      </c>
      <c r="D197" s="14"/>
      <c r="E197" s="14"/>
      <c r="F197" s="35" t="s">
        <v>1418</v>
      </c>
      <c r="G197" s="41"/>
      <c r="H197" s="14">
        <f>IFERROR(VLOOKUP($A197,BaseFY22!$A$7:$AK$528,6,0),0)</f>
        <v>2002</v>
      </c>
      <c r="I197" s="14">
        <f>IFERROR(VLOOKUP($A197,BaseFY22!$A$7:$AK$528,28,0),0)</f>
        <v>18136931.25</v>
      </c>
      <c r="J197" s="14">
        <f t="shared" si="586"/>
        <v>9059.4062187812196</v>
      </c>
      <c r="K197" s="14">
        <f>IFERROR(VLOOKUP($A197,SpecEd22!$A$21:$BB$605,24,0)," ")</f>
        <v>2878511.9723684723</v>
      </c>
      <c r="L197" s="14">
        <f t="shared" si="587"/>
        <v>1437.8181680162199</v>
      </c>
      <c r="M197" s="14">
        <f>IFERROR(VLOOKUP($A197,ECFE!$A$16:$AB$347,7,0),0)</f>
        <v>112374.504</v>
      </c>
      <c r="N197" s="14">
        <f t="shared" si="554"/>
        <v>56.131120879120878</v>
      </c>
      <c r="O197" s="14">
        <v>0</v>
      </c>
      <c r="P197" s="14">
        <f t="shared" si="554"/>
        <v>0</v>
      </c>
      <c r="Q197" s="14">
        <f>IFERROR(VLOOKUP($A197,ConEnroll!$A$7:$S$337,10,0),0)</f>
        <v>13106.85</v>
      </c>
      <c r="R197" s="14">
        <f t="shared" si="588"/>
        <v>6.5468781218781222</v>
      </c>
      <c r="S197" s="14">
        <f t="shared" si="555"/>
        <v>125481.35400000001</v>
      </c>
      <c r="T197" s="14">
        <f t="shared" si="589"/>
        <v>62.677999000999002</v>
      </c>
      <c r="U197" s="14">
        <f t="shared" si="556"/>
        <v>21140924.57636847</v>
      </c>
      <c r="V197" s="14">
        <f t="shared" si="590"/>
        <v>10559.902385798436</v>
      </c>
      <c r="W197" s="42"/>
      <c r="X197" s="14">
        <f>IFERROR(VLOOKUP($A197,HouseFY22!$A$6:$AJ$528,28,0),0)</f>
        <v>18475293.25</v>
      </c>
      <c r="Y197" s="14">
        <f t="shared" si="591"/>
        <v>9228.418206793207</v>
      </c>
      <c r="Z197" s="14">
        <f>IFERROR(VLOOKUP($A197,Compens80percent!$A$13:$M$560,12,0),0)</f>
        <v>0</v>
      </c>
      <c r="AA197" s="14">
        <f t="shared" si="591"/>
        <v>0</v>
      </c>
      <c r="AB197" s="14">
        <f t="shared" si="592"/>
        <v>18475293.25</v>
      </c>
      <c r="AC197" s="14">
        <f t="shared" si="591"/>
        <v>9228.418206793207</v>
      </c>
      <c r="AD197" s="14">
        <f>IFERROR(VLOOKUP(A197,SpecEd22!$A$21:$Z$550,14,0),0)</f>
        <v>2924216.0224165102</v>
      </c>
      <c r="AE197" s="14">
        <f t="shared" si="593"/>
        <v>1460.6473638444106</v>
      </c>
      <c r="AF197" s="14">
        <f>IFERROR(VLOOKUP($A197,ECFE!$A$16:$AB$348,8,0),0)</f>
        <v>114621.99408</v>
      </c>
      <c r="AG197" s="14">
        <f t="shared" si="594"/>
        <v>57.253743296703298</v>
      </c>
      <c r="AH197" s="14">
        <f>IFERROR(VLOOKUP(A197,ParaFY19!$A$21:$Z$543,7,0),0)</f>
        <v>11956</v>
      </c>
      <c r="AI197" s="14">
        <f t="shared" si="595"/>
        <v>5.9720279720279716</v>
      </c>
      <c r="AJ197" s="14">
        <f>IFERROR(VLOOKUP(A197,ConEnroll!$A$7:$S$341,13,0),0)</f>
        <v>16383.5625</v>
      </c>
      <c r="AK197" s="14">
        <f t="shared" si="596"/>
        <v>8.1835976523476521</v>
      </c>
      <c r="AL197" s="14">
        <f t="shared" si="551"/>
        <v>142961.55658</v>
      </c>
      <c r="AM197" s="14">
        <f t="shared" si="597"/>
        <v>71.409368921078922</v>
      </c>
      <c r="AN197" s="14">
        <f t="shared" si="598"/>
        <v>21542470.828996509</v>
      </c>
      <c r="AO197" s="14">
        <f t="shared" si="599"/>
        <v>10760.474939558697</v>
      </c>
      <c r="AP197" s="62"/>
      <c r="AQ197" s="14">
        <f t="shared" si="552"/>
        <v>169.01198801198734</v>
      </c>
      <c r="AR197" s="14">
        <f t="shared" si="557"/>
        <v>22.829195828190677</v>
      </c>
      <c r="AS197" s="14">
        <f t="shared" si="558"/>
        <v>8.7313699200799206</v>
      </c>
      <c r="AT197" s="14">
        <f t="shared" si="600"/>
        <v>200.57255376025793</v>
      </c>
      <c r="AU197" s="37">
        <f t="shared" si="559"/>
        <v>1.8993788619675069E-2</v>
      </c>
      <c r="AV197" s="42"/>
      <c r="AW197" s="14" t="str">
        <f>IFERROR(VLOOKUP($A197,#REF!,27,0),"0")</f>
        <v>0</v>
      </c>
      <c r="AX197" s="14">
        <f t="shared" si="601"/>
        <v>0</v>
      </c>
      <c r="AY197" s="14" t="str">
        <f>IFERROR(VLOOKUP($A197,SpecEd22!#REF!,23,0)," ")</f>
        <v xml:space="preserve"> </v>
      </c>
      <c r="AZ197" s="14" t="e">
        <f t="shared" si="602"/>
        <v>#VALUE!</v>
      </c>
      <c r="BA197" s="14">
        <f>IFERROR(VLOOKUP($A197,ECFE!#REF!,23,0),0)</f>
        <v>0</v>
      </c>
      <c r="BB197" s="14">
        <f t="shared" si="603"/>
        <v>0</v>
      </c>
      <c r="BC197" s="14">
        <f>IFERROR(VLOOKUP($A197,#REF!,17,0),0)</f>
        <v>0</v>
      </c>
      <c r="BD197" s="14">
        <f t="shared" si="604"/>
        <v>0</v>
      </c>
      <c r="BE197" s="14">
        <f>IFERROR(VLOOKUP($A197,#REF!,9,0),0)</f>
        <v>0</v>
      </c>
      <c r="BF197" s="14">
        <f t="shared" si="605"/>
        <v>0</v>
      </c>
      <c r="BG197" s="14">
        <v>0</v>
      </c>
      <c r="BH197" s="14">
        <f t="shared" si="606"/>
        <v>0</v>
      </c>
      <c r="BI197" s="14">
        <f>IFERROR(VLOOKUP($A197,ConEnroll!$A$8:$S$601,15,0),0)</f>
        <v>-77</v>
      </c>
      <c r="BJ197" s="14">
        <f t="shared" si="607"/>
        <v>-3.8461538461538464E-2</v>
      </c>
      <c r="BK197" s="14">
        <f t="shared" si="608"/>
        <v>-77</v>
      </c>
      <c r="BL197" s="14">
        <f t="shared" si="609"/>
        <v>-3.8461538461538464E-2</v>
      </c>
      <c r="BM197" s="14" t="e">
        <f t="shared" si="610"/>
        <v>#VALUE!</v>
      </c>
      <c r="BN197" s="14" t="e">
        <f t="shared" si="611"/>
        <v>#VALUE!</v>
      </c>
      <c r="BO197" s="42"/>
      <c r="BP197" s="14">
        <f t="shared" si="560"/>
        <v>9228.418206793207</v>
      </c>
      <c r="BQ197" s="14" t="e">
        <f t="shared" si="561"/>
        <v>#VALUE!</v>
      </c>
      <c r="BR197" s="14">
        <f t="shared" si="612"/>
        <v>71.447830459540455</v>
      </c>
      <c r="BS197" s="14" t="e">
        <f t="shared" si="562"/>
        <v>#VALUE!</v>
      </c>
      <c r="BT197" s="37" t="e">
        <f t="shared" si="563"/>
        <v>#VALUE!</v>
      </c>
      <c r="BU197" s="41"/>
      <c r="BV197" s="14" t="str">
        <f>IFERROR(VLOOKUP($A197,#REF!,27,0),"0")</f>
        <v>0</v>
      </c>
      <c r="BW197" s="14">
        <f t="shared" si="613"/>
        <v>0</v>
      </c>
      <c r="BX197" s="14" t="str">
        <f>IFERROR(VLOOKUP($A197,SpecEd22!$Z$22:$AV$606,59,0)," ")</f>
        <v xml:space="preserve"> </v>
      </c>
      <c r="BY197" s="14" t="e">
        <f t="shared" si="614"/>
        <v>#VALUE!</v>
      </c>
      <c r="BZ197" s="14">
        <f>IFERROR(VLOOKUP($A197,ECFE!#REF!,25,0),0)</f>
        <v>0</v>
      </c>
      <c r="CA197" s="14">
        <f t="shared" si="615"/>
        <v>0</v>
      </c>
      <c r="CB197" s="14">
        <f>IFERROR(VLOOKUP($A197,#REF!,17,0),0)</f>
        <v>0</v>
      </c>
      <c r="CC197" s="14">
        <f t="shared" si="616"/>
        <v>0</v>
      </c>
      <c r="CD197" s="14">
        <f>IFERROR(VLOOKUP($A197,#REF!,9,0),0)</f>
        <v>0</v>
      </c>
      <c r="CE197" s="14">
        <f t="shared" si="617"/>
        <v>0</v>
      </c>
      <c r="CF197" s="14">
        <v>0</v>
      </c>
      <c r="CG197" s="14">
        <f t="shared" si="618"/>
        <v>0</v>
      </c>
      <c r="CH197" s="14">
        <f>IFERROR(VLOOKUP($A197,ConEnroll!$A$8:$S$601,15,0),0)</f>
        <v>-77</v>
      </c>
      <c r="CI197" s="14">
        <f t="shared" si="619"/>
        <v>-3.8461538461538464E-2</v>
      </c>
      <c r="CJ197" s="14">
        <f t="shared" si="620"/>
        <v>-77</v>
      </c>
      <c r="CK197" s="14">
        <f t="shared" si="621"/>
        <v>-3.8461538461538464E-2</v>
      </c>
      <c r="CL197" s="14" t="e">
        <f t="shared" si="622"/>
        <v>#VALUE!</v>
      </c>
      <c r="CM197" s="14" t="e">
        <f t="shared" si="623"/>
        <v>#VALUE!</v>
      </c>
      <c r="CN197" s="42"/>
      <c r="CO197" s="14">
        <f t="shared" si="564"/>
        <v>-9059.4062187812196</v>
      </c>
      <c r="CP197" s="14" t="e">
        <f t="shared" si="565"/>
        <v>#VALUE!</v>
      </c>
      <c r="CQ197" s="14">
        <f t="shared" si="566"/>
        <v>-62.716460539460542</v>
      </c>
      <c r="CR197" s="14" t="e">
        <f t="shared" si="567"/>
        <v>#VALUE!</v>
      </c>
      <c r="CS197" s="37" t="e">
        <f t="shared" si="568"/>
        <v>#VALUE!</v>
      </c>
      <c r="CT197" s="239"/>
      <c r="CU197" s="239"/>
      <c r="CV197" s="468"/>
      <c r="CW197" s="14">
        <f>IFERROR(VLOOKUP($A197,BaseFY23!$A$7:$AK$527,6,0),0)</f>
        <v>2021.4112150000001</v>
      </c>
      <c r="CX197" s="14">
        <f>IFERROR(VLOOKUP($A197,BaseFY23!$A$7:$AN$528,28,0),0)</f>
        <v>18353295.5</v>
      </c>
      <c r="CY197" s="14">
        <f t="shared" si="624"/>
        <v>9079.4467567055617</v>
      </c>
      <c r="CZ197" s="14">
        <f>IFERROR(VLOOKUP($A197,SpecEd23!$A$21:$BB$605,23,0)," ")</f>
        <v>3076251.2752878396</v>
      </c>
      <c r="DA197" s="14">
        <f t="shared" si="625"/>
        <v>1521.8334856660224</v>
      </c>
      <c r="DB197" s="14">
        <f>IFERROR(VLOOKUP($A197,ECFE!$A$16:$AB$347,7,0),0)</f>
        <v>112374.504</v>
      </c>
      <c r="DC197" s="14">
        <f t="shared" si="626"/>
        <v>55.592104746485241</v>
      </c>
      <c r="DD197" s="14">
        <v>0</v>
      </c>
      <c r="DE197" s="14">
        <f t="shared" si="627"/>
        <v>0</v>
      </c>
      <c r="DF197" s="14">
        <f>IFERROR(VLOOKUP($A197,ConEnroll!$A$7:$S$338,10,0),0)</f>
        <v>13106.85</v>
      </c>
      <c r="DG197" s="14">
        <f t="shared" si="628"/>
        <v>6.4840097367323652</v>
      </c>
      <c r="DH197" s="14">
        <f t="shared" si="569"/>
        <v>125481.35400000001</v>
      </c>
      <c r="DI197" s="14">
        <f t="shared" si="629"/>
        <v>62.076114483217609</v>
      </c>
      <c r="DJ197" s="14">
        <f t="shared" si="570"/>
        <v>21555028.129287839</v>
      </c>
      <c r="DK197" s="14">
        <f t="shared" si="630"/>
        <v>10663.356356854802</v>
      </c>
      <c r="DL197" s="42"/>
      <c r="DM197" s="14">
        <f>IFERROR(VLOOKUP($A197,HouseFY23!$A$7:$AJ$528,28,0),0)</f>
        <v>19016922.5</v>
      </c>
      <c r="DN197" s="14">
        <f t="shared" si="631"/>
        <v>9407.7456179543351</v>
      </c>
      <c r="DO197" s="14">
        <f>IFERROR(VLOOKUP($A197,Compens80percent!$A$13:$M$560,12,0),0)</f>
        <v>0</v>
      </c>
      <c r="DP197" s="14">
        <f t="shared" si="631"/>
        <v>0</v>
      </c>
      <c r="DQ197" s="14">
        <f t="shared" si="632"/>
        <v>19016922.5</v>
      </c>
      <c r="DR197" s="14">
        <f t="shared" si="633"/>
        <v>9498.9622877122874</v>
      </c>
      <c r="DS197" s="14">
        <f>IFERROR(VLOOKUP($A197,SpecEd23!$A$21:$Z$550,14,0),0)</f>
        <v>3169715.055912707</v>
      </c>
      <c r="DT197" s="14">
        <f t="shared" si="634"/>
        <v>1568.0703819151943</v>
      </c>
      <c r="DU197" s="14">
        <f>IFERROR(VLOOKUP($A197,ECFE!$A$16:$AB$347,9,0),0)</f>
        <v>116914.43396160001</v>
      </c>
      <c r="DV197" s="14">
        <f t="shared" si="635"/>
        <v>57.838025778243249</v>
      </c>
      <c r="DW197" s="14">
        <f>IFERROR(VLOOKUP($A197,ParaFY19!$A$21:$Z$543,7,0),0)</f>
        <v>11956</v>
      </c>
      <c r="DX197" s="14">
        <f t="shared" si="636"/>
        <v>5.9146797600012322</v>
      </c>
      <c r="DY197" s="14">
        <f>IFERROR(VLOOKUP($A197,ConEnroll!$A$7:$S$341,13,0),0)</f>
        <v>16383.5625</v>
      </c>
      <c r="DZ197" s="14">
        <f t="shared" si="637"/>
        <v>8.1050121709154563</v>
      </c>
      <c r="EA197" s="14">
        <f t="shared" si="571"/>
        <v>145253.99646160001</v>
      </c>
      <c r="EB197" s="14">
        <f t="shared" si="638"/>
        <v>71.857717709159928</v>
      </c>
      <c r="EC197" s="14">
        <f t="shared" si="572"/>
        <v>22331891.552374307</v>
      </c>
      <c r="ED197" s="14">
        <f t="shared" si="639"/>
        <v>11047.673717578689</v>
      </c>
      <c r="EE197" s="62"/>
      <c r="EF197" s="14">
        <f t="shared" si="573"/>
        <v>328.29886124877339</v>
      </c>
      <c r="EG197" s="14">
        <f t="shared" si="574"/>
        <v>46.236896249171878</v>
      </c>
      <c r="EH197" s="14">
        <f t="shared" si="575"/>
        <v>9.7816032259423196</v>
      </c>
      <c r="EI197" s="14">
        <f t="shared" si="640"/>
        <v>384.31736072388759</v>
      </c>
      <c r="EJ197" s="37">
        <f t="shared" si="576"/>
        <v>3.6040937568107632E-2</v>
      </c>
      <c r="EK197" s="42"/>
      <c r="EL197" s="14" t="str">
        <f>IFERROR(VLOOKUP($A197,#REF!,27,0),"0")</f>
        <v>0</v>
      </c>
      <c r="EM197" s="14">
        <f t="shared" si="641"/>
        <v>0</v>
      </c>
      <c r="EN197" s="14" t="str">
        <f>IFERROR(VLOOKUP($A197,SpecEd23!#REF!,23,0)," ")</f>
        <v xml:space="preserve"> </v>
      </c>
      <c r="EO197" s="14" t="e">
        <f t="shared" si="642"/>
        <v>#VALUE!</v>
      </c>
      <c r="EP197" s="14">
        <f>IFERROR(VLOOKUP($A197,ECFE!#REF!,24,0),0)</f>
        <v>0</v>
      </c>
      <c r="EQ197" s="14">
        <f t="shared" si="643"/>
        <v>0</v>
      </c>
      <c r="ER197" s="14">
        <f>IFERROR(VLOOKUP($A197,#REF!,30,0),0)</f>
        <v>0</v>
      </c>
      <c r="ES197" s="14">
        <f t="shared" si="644"/>
        <v>0</v>
      </c>
      <c r="ET197" s="14">
        <f>IFERROR(VLOOKUP($A197,#REF!,12,0),0)</f>
        <v>0</v>
      </c>
      <c r="EU197" s="14">
        <f t="shared" si="645"/>
        <v>0</v>
      </c>
      <c r="EV197" s="14">
        <v>0</v>
      </c>
      <c r="EW197" s="14">
        <f t="shared" si="646"/>
        <v>0</v>
      </c>
      <c r="EX197" s="14">
        <f>IFERROR(VLOOKUP($A197,ConEnroll!$A$8:$S$601,16,0),0)</f>
        <v>518</v>
      </c>
      <c r="EY197" s="14">
        <f t="shared" si="647"/>
        <v>0.25625661723658733</v>
      </c>
      <c r="EZ197" s="14">
        <f t="shared" si="648"/>
        <v>518</v>
      </c>
      <c r="FA197" s="14">
        <f t="shared" si="649"/>
        <v>0.25625661723658733</v>
      </c>
      <c r="FB197" s="14" t="e">
        <f t="shared" si="650"/>
        <v>#VALUE!</v>
      </c>
      <c r="FC197" s="14" t="e">
        <f t="shared" si="651"/>
        <v>#VALUE!</v>
      </c>
      <c r="FD197" s="62"/>
      <c r="FE197" s="14">
        <f t="shared" si="577"/>
        <v>9407.7456179543351</v>
      </c>
      <c r="FF197" s="14" t="e">
        <f t="shared" si="578"/>
        <v>#VALUE!</v>
      </c>
      <c r="FG197" s="14">
        <f t="shared" si="652"/>
        <v>71.601461091923341</v>
      </c>
      <c r="FH197" s="14" t="e">
        <f t="shared" si="579"/>
        <v>#VALUE!</v>
      </c>
      <c r="FI197" s="37" t="e">
        <f t="shared" si="580"/>
        <v>#VALUE!</v>
      </c>
      <c r="FJ197" s="12"/>
      <c r="FK197" s="14" t="str">
        <f>IFERROR(VLOOKUP($A197,#REF!,27,0),"0")</f>
        <v>0</v>
      </c>
      <c r="FL197" s="14">
        <f t="shared" si="653"/>
        <v>0</v>
      </c>
      <c r="FM197" s="14" t="str">
        <f>IFERROR(VLOOKUP($A197,SpecEd23!$X$22:$Y$610,59,0)," ")</f>
        <v xml:space="preserve"> </v>
      </c>
      <c r="FN197" s="14" t="e">
        <f t="shared" si="654"/>
        <v>#VALUE!</v>
      </c>
      <c r="FO197" s="14">
        <f>IFERROR(VLOOKUP($A197,ECFE!#REF!,26,0),0)</f>
        <v>0</v>
      </c>
      <c r="FP197" s="14">
        <f t="shared" si="655"/>
        <v>0</v>
      </c>
      <c r="FQ197" s="14">
        <f>IFERROR(VLOOKUP($A197,#REF!,16,0),0)</f>
        <v>0</v>
      </c>
      <c r="FR197" s="14">
        <f t="shared" si="656"/>
        <v>0</v>
      </c>
      <c r="FS197" s="14">
        <f>IFERROR(VLOOKUP($A197,#REF!,12,0),0)</f>
        <v>0</v>
      </c>
      <c r="FT197" s="14">
        <f t="shared" si="657"/>
        <v>0</v>
      </c>
      <c r="FU197" s="14">
        <v>0</v>
      </c>
      <c r="FV197" s="14">
        <f t="shared" si="658"/>
        <v>0</v>
      </c>
      <c r="FW197" s="14">
        <f>IFERROR(VLOOKUP($A197,ConEnroll!$A$8:$S$601,16,0),0)</f>
        <v>518</v>
      </c>
      <c r="FX197" s="14">
        <f t="shared" si="659"/>
        <v>0.25625661723658733</v>
      </c>
      <c r="FY197" s="14">
        <f t="shared" si="660"/>
        <v>518</v>
      </c>
      <c r="FZ197" s="14">
        <f t="shared" si="661"/>
        <v>0.25625661723658733</v>
      </c>
      <c r="GA197" s="14" t="e">
        <f t="shared" si="662"/>
        <v>#VALUE!</v>
      </c>
      <c r="GB197" s="14" t="e">
        <f t="shared" si="663"/>
        <v>#VALUE!</v>
      </c>
      <c r="GC197" s="39"/>
      <c r="GD197" s="14">
        <f t="shared" si="581"/>
        <v>-9079.4467567055617</v>
      </c>
      <c r="GE197" s="14" t="e">
        <f t="shared" si="582"/>
        <v>#VALUE!</v>
      </c>
      <c r="GF197" s="14">
        <f t="shared" si="583"/>
        <v>-61.819857865981021</v>
      </c>
      <c r="GG197" s="14" t="e">
        <f t="shared" si="584"/>
        <v>#VALUE!</v>
      </c>
      <c r="GH197" s="37" t="e">
        <f t="shared" si="585"/>
        <v>#VALUE!</v>
      </c>
    </row>
    <row r="198" spans="1:190" ht="12.5" x14ac:dyDescent="0.25">
      <c r="A198" s="67">
        <v>599</v>
      </c>
      <c r="B198" s="35">
        <v>1</v>
      </c>
      <c r="C198" s="14">
        <v>6</v>
      </c>
      <c r="D198" s="14"/>
      <c r="E198" s="14"/>
      <c r="F198" s="35" t="s">
        <v>2546</v>
      </c>
      <c r="G198" s="41"/>
      <c r="H198" s="14">
        <f>IFERROR(VLOOKUP($A198,BaseFY22!$A$7:$AK$528,6,0),0)</f>
        <v>458</v>
      </c>
      <c r="I198" s="14">
        <f>IFERROR(VLOOKUP($A198,BaseFY22!$A$7:$AK$528,28,0),0)</f>
        <v>4987734.5</v>
      </c>
      <c r="J198" s="14">
        <f t="shared" si="586"/>
        <v>10890.25</v>
      </c>
      <c r="K198" s="14">
        <f>IFERROR(VLOOKUP($A198,SpecEd22!$A$21:$BB$605,24,0)," ")</f>
        <v>572016.30500308727</v>
      </c>
      <c r="L198" s="14">
        <f t="shared" si="587"/>
        <v>1248.9438973866534</v>
      </c>
      <c r="M198" s="14">
        <f>IFERROR(VLOOKUP($A198,ECFE!$A$16:$AB$347,7,0),0)</f>
        <v>22656.149999999998</v>
      </c>
      <c r="N198" s="14">
        <f t="shared" si="554"/>
        <v>49.46757641921397</v>
      </c>
      <c r="O198" s="14">
        <v>0</v>
      </c>
      <c r="P198" s="14">
        <f t="shared" si="554"/>
        <v>0</v>
      </c>
      <c r="Q198" s="14">
        <f>IFERROR(VLOOKUP($A198,ConEnroll!$A$7:$S$337,10,0),0)</f>
        <v>15623.36</v>
      </c>
      <c r="R198" s="14">
        <f t="shared" si="588"/>
        <v>34.112139737991271</v>
      </c>
      <c r="S198" s="14">
        <f t="shared" si="555"/>
        <v>38279.509999999995</v>
      </c>
      <c r="T198" s="14">
        <f t="shared" si="589"/>
        <v>83.579716157205226</v>
      </c>
      <c r="U198" s="14">
        <f t="shared" si="556"/>
        <v>5598030.3150030868</v>
      </c>
      <c r="V198" s="14">
        <f t="shared" si="590"/>
        <v>12222.773613543857</v>
      </c>
      <c r="W198" s="42"/>
      <c r="X198" s="14">
        <f>IFERROR(VLOOKUP($A198,HouseFY22!$A$6:$AJ$528,28,0),0)</f>
        <v>5068661.5</v>
      </c>
      <c r="Y198" s="14">
        <f t="shared" si="591"/>
        <v>11066.946506550219</v>
      </c>
      <c r="Z198" s="14">
        <f>IFERROR(VLOOKUP($A198,Compens80percent!$A$13:$M$560,12,0),0)</f>
        <v>0</v>
      </c>
      <c r="AA198" s="14">
        <f t="shared" si="591"/>
        <v>0</v>
      </c>
      <c r="AB198" s="14">
        <f t="shared" si="592"/>
        <v>5068661.5</v>
      </c>
      <c r="AC198" s="14">
        <f t="shared" si="591"/>
        <v>11066.946506550219</v>
      </c>
      <c r="AD198" s="14">
        <f>IFERROR(VLOOKUP(A198,SpecEd22!$A$21:$Z$550,14,0),0)</f>
        <v>580876.96631393686</v>
      </c>
      <c r="AE198" s="14">
        <f t="shared" si="593"/>
        <v>1268.2903194627443</v>
      </c>
      <c r="AF198" s="14">
        <f>IFERROR(VLOOKUP($A198,ECFE!$A$16:$AB$348,8,0),0)</f>
        <v>23109.273000000001</v>
      </c>
      <c r="AG198" s="14">
        <f t="shared" si="594"/>
        <v>50.456927947598253</v>
      </c>
      <c r="AH198" s="14">
        <f>IFERROR(VLOOKUP(A198,ParaFY19!$A$21:$Z$543,7,0),0)</f>
        <v>3332</v>
      </c>
      <c r="AI198" s="14">
        <f t="shared" si="595"/>
        <v>7.2751091703056767</v>
      </c>
      <c r="AJ198" s="14">
        <f>IFERROR(VLOOKUP(A198,ConEnroll!$A$7:$S$341,13,0),0)</f>
        <v>19529.2</v>
      </c>
      <c r="AK198" s="14">
        <f t="shared" si="596"/>
        <v>42.640174672489081</v>
      </c>
      <c r="AL198" s="14">
        <f t="shared" si="551"/>
        <v>45970.472999999998</v>
      </c>
      <c r="AM198" s="14">
        <f t="shared" si="597"/>
        <v>100.37221179039301</v>
      </c>
      <c r="AN198" s="14">
        <f t="shared" si="598"/>
        <v>5695508.939313937</v>
      </c>
      <c r="AO198" s="14">
        <f t="shared" si="599"/>
        <v>12435.609037803355</v>
      </c>
      <c r="AP198" s="62"/>
      <c r="AQ198" s="14">
        <f t="shared" si="552"/>
        <v>176.69650655021906</v>
      </c>
      <c r="AR198" s="14">
        <f t="shared" si="557"/>
        <v>19.346422076090903</v>
      </c>
      <c r="AS198" s="14">
        <f t="shared" si="558"/>
        <v>16.792495633187784</v>
      </c>
      <c r="AT198" s="14">
        <f t="shared" si="600"/>
        <v>212.83542425949776</v>
      </c>
      <c r="AU198" s="37">
        <f t="shared" si="559"/>
        <v>1.7413021871210826E-2</v>
      </c>
      <c r="AV198" s="42"/>
      <c r="AW198" s="14" t="str">
        <f>IFERROR(VLOOKUP($A198,#REF!,27,0),"0")</f>
        <v>0</v>
      </c>
      <c r="AX198" s="14">
        <f t="shared" si="601"/>
        <v>0</v>
      </c>
      <c r="AY198" s="14" t="str">
        <f>IFERROR(VLOOKUP($A198,SpecEd22!#REF!,23,0)," ")</f>
        <v xml:space="preserve"> </v>
      </c>
      <c r="AZ198" s="14" t="e">
        <f t="shared" si="602"/>
        <v>#VALUE!</v>
      </c>
      <c r="BA198" s="14">
        <f>IFERROR(VLOOKUP($A198,ECFE!#REF!,23,0),0)</f>
        <v>0</v>
      </c>
      <c r="BB198" s="14">
        <f t="shared" si="603"/>
        <v>0</v>
      </c>
      <c r="BC198" s="14">
        <f>IFERROR(VLOOKUP($A198,#REF!,17,0),0)</f>
        <v>0</v>
      </c>
      <c r="BD198" s="14">
        <f t="shared" si="604"/>
        <v>0</v>
      </c>
      <c r="BE198" s="14">
        <f>IFERROR(VLOOKUP($A198,#REF!,9,0),0)</f>
        <v>0</v>
      </c>
      <c r="BF198" s="14">
        <f t="shared" si="605"/>
        <v>0</v>
      </c>
      <c r="BG198" s="14">
        <v>0</v>
      </c>
      <c r="BH198" s="14">
        <f t="shared" si="606"/>
        <v>0</v>
      </c>
      <c r="BI198" s="14">
        <f>IFERROR(VLOOKUP($A198,ConEnroll!$A$8:$S$601,15,0),0)</f>
        <v>-68</v>
      </c>
      <c r="BJ198" s="14">
        <f t="shared" si="607"/>
        <v>-0.14847161572052403</v>
      </c>
      <c r="BK198" s="14">
        <f t="shared" si="608"/>
        <v>-68</v>
      </c>
      <c r="BL198" s="14">
        <f t="shared" si="609"/>
        <v>-0.14847161572052403</v>
      </c>
      <c r="BM198" s="14" t="e">
        <f t="shared" si="610"/>
        <v>#VALUE!</v>
      </c>
      <c r="BN198" s="14" t="e">
        <f t="shared" si="611"/>
        <v>#VALUE!</v>
      </c>
      <c r="BO198" s="42"/>
      <c r="BP198" s="14">
        <f t="shared" si="560"/>
        <v>11066.946506550219</v>
      </c>
      <c r="BQ198" s="14" t="e">
        <f t="shared" si="561"/>
        <v>#VALUE!</v>
      </c>
      <c r="BR198" s="14">
        <f t="shared" si="612"/>
        <v>100.52068340611353</v>
      </c>
      <c r="BS198" s="14" t="e">
        <f t="shared" si="562"/>
        <v>#VALUE!</v>
      </c>
      <c r="BT198" s="37" t="e">
        <f t="shared" si="563"/>
        <v>#VALUE!</v>
      </c>
      <c r="BU198" s="41"/>
      <c r="BV198" s="14" t="str">
        <f>IFERROR(VLOOKUP($A198,#REF!,27,0),"0")</f>
        <v>0</v>
      </c>
      <c r="BW198" s="14">
        <f t="shared" si="613"/>
        <v>0</v>
      </c>
      <c r="BX198" s="14" t="str">
        <f>IFERROR(VLOOKUP($A198,SpecEd22!$Z$22:$AV$606,59,0)," ")</f>
        <v xml:space="preserve"> </v>
      </c>
      <c r="BY198" s="14" t="e">
        <f t="shared" si="614"/>
        <v>#VALUE!</v>
      </c>
      <c r="BZ198" s="14">
        <f>IFERROR(VLOOKUP($A198,ECFE!#REF!,25,0),0)</f>
        <v>0</v>
      </c>
      <c r="CA198" s="14">
        <f t="shared" si="615"/>
        <v>0</v>
      </c>
      <c r="CB198" s="14">
        <f>IFERROR(VLOOKUP($A198,#REF!,17,0),0)</f>
        <v>0</v>
      </c>
      <c r="CC198" s="14">
        <f t="shared" si="616"/>
        <v>0</v>
      </c>
      <c r="CD198" s="14">
        <f>IFERROR(VLOOKUP($A198,#REF!,9,0),0)</f>
        <v>0</v>
      </c>
      <c r="CE198" s="14">
        <f t="shared" si="617"/>
        <v>0</v>
      </c>
      <c r="CF198" s="14">
        <v>0</v>
      </c>
      <c r="CG198" s="14">
        <f t="shared" si="618"/>
        <v>0</v>
      </c>
      <c r="CH198" s="14">
        <f>IFERROR(VLOOKUP($A198,ConEnroll!$A$8:$S$601,15,0),0)</f>
        <v>-68</v>
      </c>
      <c r="CI198" s="14">
        <f t="shared" si="619"/>
        <v>-0.14847161572052403</v>
      </c>
      <c r="CJ198" s="14">
        <f t="shared" si="620"/>
        <v>-68</v>
      </c>
      <c r="CK198" s="14">
        <f t="shared" si="621"/>
        <v>-0.14847161572052403</v>
      </c>
      <c r="CL198" s="14" t="e">
        <f t="shared" si="622"/>
        <v>#VALUE!</v>
      </c>
      <c r="CM198" s="14" t="e">
        <f t="shared" si="623"/>
        <v>#VALUE!</v>
      </c>
      <c r="CN198" s="42"/>
      <c r="CO198" s="14">
        <f t="shared" si="564"/>
        <v>-10890.25</v>
      </c>
      <c r="CP198" s="14" t="e">
        <f t="shared" si="565"/>
        <v>#VALUE!</v>
      </c>
      <c r="CQ198" s="14">
        <f t="shared" si="566"/>
        <v>-83.72818777292575</v>
      </c>
      <c r="CR198" s="14" t="e">
        <f t="shared" si="567"/>
        <v>#VALUE!</v>
      </c>
      <c r="CS198" s="37" t="e">
        <f t="shared" si="568"/>
        <v>#VALUE!</v>
      </c>
      <c r="CT198" s="239"/>
      <c r="CU198" s="239"/>
      <c r="CV198" s="468"/>
      <c r="CW198" s="14">
        <f>IFERROR(VLOOKUP($A198,BaseFY23!$A$7:$AK$527,6,0),0)</f>
        <v>436</v>
      </c>
      <c r="CX198" s="14">
        <f>IFERROR(VLOOKUP($A198,BaseFY23!$A$7:$AN$528,28,0),0)</f>
        <v>4849083.25</v>
      </c>
      <c r="CY198" s="14">
        <f t="shared" si="624"/>
        <v>11121.750573394496</v>
      </c>
      <c r="CZ198" s="14">
        <f>IFERROR(VLOOKUP($A198,SpecEd23!$A$21:$BB$605,23,0)," ")</f>
        <v>607851.47102686763</v>
      </c>
      <c r="DA198" s="14">
        <f t="shared" si="625"/>
        <v>1394.154750061623</v>
      </c>
      <c r="DB198" s="14">
        <f>IFERROR(VLOOKUP($A198,ECFE!$A$16:$AB$347,7,0),0)</f>
        <v>22656.149999999998</v>
      </c>
      <c r="DC198" s="14">
        <f t="shared" si="626"/>
        <v>51.963646788990822</v>
      </c>
      <c r="DD198" s="14">
        <v>0</v>
      </c>
      <c r="DE198" s="14">
        <f t="shared" si="627"/>
        <v>0</v>
      </c>
      <c r="DF198" s="14">
        <f>IFERROR(VLOOKUP($A198,ConEnroll!$A$7:$S$338,10,0),0)</f>
        <v>15623.36</v>
      </c>
      <c r="DG198" s="14">
        <f t="shared" si="628"/>
        <v>35.833394495412847</v>
      </c>
      <c r="DH198" s="14">
        <f t="shared" si="569"/>
        <v>38279.509999999995</v>
      </c>
      <c r="DI198" s="14">
        <f t="shared" si="629"/>
        <v>87.797041284403662</v>
      </c>
      <c r="DJ198" s="14">
        <f t="shared" si="570"/>
        <v>5495214.2310268674</v>
      </c>
      <c r="DK198" s="14">
        <f t="shared" si="630"/>
        <v>12603.702364740522</v>
      </c>
      <c r="DL198" s="42"/>
      <c r="DM198" s="14">
        <f>IFERROR(VLOOKUP($A198,HouseFY23!$A$7:$AJ$528,28,0),0)</f>
        <v>5008474.25</v>
      </c>
      <c r="DN198" s="14">
        <f t="shared" si="631"/>
        <v>11487.32626146789</v>
      </c>
      <c r="DO198" s="14">
        <f>IFERROR(VLOOKUP($A198,Compens80percent!$A$13:$M$560,12,0),0)</f>
        <v>0</v>
      </c>
      <c r="DP198" s="14">
        <f t="shared" si="631"/>
        <v>0</v>
      </c>
      <c r="DQ198" s="14">
        <f t="shared" si="632"/>
        <v>5008474.25</v>
      </c>
      <c r="DR198" s="14">
        <f t="shared" si="633"/>
        <v>10935.533296943231</v>
      </c>
      <c r="DS198" s="14">
        <f>IFERROR(VLOOKUP($A198,SpecEd23!$A$21:$Z$550,14,0),0)</f>
        <v>626936.45732839126</v>
      </c>
      <c r="DT198" s="14">
        <f t="shared" si="634"/>
        <v>1437.9276544229158</v>
      </c>
      <c r="DU198" s="14">
        <f>IFERROR(VLOOKUP($A198,ECFE!$A$16:$AB$347,9,0),0)</f>
        <v>23571.458460000002</v>
      </c>
      <c r="DV198" s="14">
        <f t="shared" si="635"/>
        <v>54.062978119266056</v>
      </c>
      <c r="DW198" s="14">
        <f>IFERROR(VLOOKUP($A198,ParaFY19!$A$21:$Z$543,7,0),0)</f>
        <v>3332</v>
      </c>
      <c r="DX198" s="14">
        <f t="shared" si="636"/>
        <v>7.6422018348623855</v>
      </c>
      <c r="DY198" s="14">
        <f>IFERROR(VLOOKUP($A198,ConEnroll!$A$7:$S$341,13,0),0)</f>
        <v>19529.2</v>
      </c>
      <c r="DZ198" s="14">
        <f t="shared" si="637"/>
        <v>44.791743119266059</v>
      </c>
      <c r="EA198" s="14">
        <f t="shared" si="571"/>
        <v>46432.658460000006</v>
      </c>
      <c r="EB198" s="14">
        <f t="shared" si="638"/>
        <v>106.49692307339451</v>
      </c>
      <c r="EC198" s="14">
        <f t="shared" si="572"/>
        <v>5681843.3657883909</v>
      </c>
      <c r="ED198" s="14">
        <f t="shared" si="639"/>
        <v>13031.750838964199</v>
      </c>
      <c r="EE198" s="62"/>
      <c r="EF198" s="14">
        <f t="shared" si="573"/>
        <v>365.57568807339339</v>
      </c>
      <c r="EG198" s="14">
        <f t="shared" si="574"/>
        <v>43.772904361292831</v>
      </c>
      <c r="EH198" s="14">
        <f t="shared" si="575"/>
        <v>18.699881788990851</v>
      </c>
      <c r="EI198" s="14">
        <f t="shared" si="640"/>
        <v>428.04847422367709</v>
      </c>
      <c r="EJ198" s="37">
        <f t="shared" si="576"/>
        <v>3.3962121750920095E-2</v>
      </c>
      <c r="EK198" s="42"/>
      <c r="EL198" s="14" t="str">
        <f>IFERROR(VLOOKUP($A198,#REF!,27,0),"0")</f>
        <v>0</v>
      </c>
      <c r="EM198" s="14">
        <f t="shared" si="641"/>
        <v>0</v>
      </c>
      <c r="EN198" s="14" t="str">
        <f>IFERROR(VLOOKUP($A198,SpecEd23!#REF!,23,0)," ")</f>
        <v xml:space="preserve"> </v>
      </c>
      <c r="EO198" s="14" t="e">
        <f t="shared" si="642"/>
        <v>#VALUE!</v>
      </c>
      <c r="EP198" s="14">
        <f>IFERROR(VLOOKUP($A198,ECFE!#REF!,24,0),0)</f>
        <v>0</v>
      </c>
      <c r="EQ198" s="14">
        <f t="shared" si="643"/>
        <v>0</v>
      </c>
      <c r="ER198" s="14">
        <f>IFERROR(VLOOKUP($A198,#REF!,30,0),0)</f>
        <v>0</v>
      </c>
      <c r="ES198" s="14">
        <f t="shared" si="644"/>
        <v>0</v>
      </c>
      <c r="ET198" s="14">
        <f>IFERROR(VLOOKUP($A198,#REF!,12,0),0)</f>
        <v>0</v>
      </c>
      <c r="EU198" s="14">
        <f t="shared" si="645"/>
        <v>0</v>
      </c>
      <c r="EV198" s="14">
        <v>0</v>
      </c>
      <c r="EW198" s="14">
        <f t="shared" si="646"/>
        <v>0</v>
      </c>
      <c r="EX198" s="14">
        <f>IFERROR(VLOOKUP($A198,ConEnroll!$A$8:$S$601,16,0),0)</f>
        <v>531</v>
      </c>
      <c r="EY198" s="14">
        <f t="shared" si="647"/>
        <v>1.2178899082568808</v>
      </c>
      <c r="EZ198" s="14">
        <f t="shared" si="648"/>
        <v>531</v>
      </c>
      <c r="FA198" s="14">
        <f t="shared" si="649"/>
        <v>1.2178899082568808</v>
      </c>
      <c r="FB198" s="14" t="e">
        <f t="shared" si="650"/>
        <v>#VALUE!</v>
      </c>
      <c r="FC198" s="14" t="e">
        <f t="shared" si="651"/>
        <v>#VALUE!</v>
      </c>
      <c r="FD198" s="62"/>
      <c r="FE198" s="14">
        <f t="shared" si="577"/>
        <v>11487.32626146789</v>
      </c>
      <c r="FF198" s="14" t="e">
        <f t="shared" si="578"/>
        <v>#VALUE!</v>
      </c>
      <c r="FG198" s="14">
        <f t="shared" si="652"/>
        <v>105.27903316513763</v>
      </c>
      <c r="FH198" s="14" t="e">
        <f t="shared" si="579"/>
        <v>#VALUE!</v>
      </c>
      <c r="FI198" s="37" t="e">
        <f t="shared" si="580"/>
        <v>#VALUE!</v>
      </c>
      <c r="FJ198" s="12"/>
      <c r="FK198" s="14" t="str">
        <f>IFERROR(VLOOKUP($A198,#REF!,27,0),"0")</f>
        <v>0</v>
      </c>
      <c r="FL198" s="14">
        <f t="shared" si="653"/>
        <v>0</v>
      </c>
      <c r="FM198" s="14" t="str">
        <f>IFERROR(VLOOKUP($A198,SpecEd23!$X$22:$Y$610,59,0)," ")</f>
        <v xml:space="preserve"> </v>
      </c>
      <c r="FN198" s="14" t="e">
        <f t="shared" si="654"/>
        <v>#VALUE!</v>
      </c>
      <c r="FO198" s="14">
        <f>IFERROR(VLOOKUP($A198,ECFE!#REF!,26,0),0)</f>
        <v>0</v>
      </c>
      <c r="FP198" s="14">
        <f t="shared" si="655"/>
        <v>0</v>
      </c>
      <c r="FQ198" s="14">
        <f>IFERROR(VLOOKUP($A198,#REF!,16,0),0)</f>
        <v>0</v>
      </c>
      <c r="FR198" s="14">
        <f t="shared" si="656"/>
        <v>0</v>
      </c>
      <c r="FS198" s="14">
        <f>IFERROR(VLOOKUP($A198,#REF!,12,0),0)</f>
        <v>0</v>
      </c>
      <c r="FT198" s="14">
        <f t="shared" si="657"/>
        <v>0</v>
      </c>
      <c r="FU198" s="14">
        <v>0</v>
      </c>
      <c r="FV198" s="14">
        <f t="shared" si="658"/>
        <v>0</v>
      </c>
      <c r="FW198" s="14">
        <f>IFERROR(VLOOKUP($A198,ConEnroll!$A$8:$S$601,16,0),0)</f>
        <v>531</v>
      </c>
      <c r="FX198" s="14">
        <f t="shared" si="659"/>
        <v>1.2178899082568808</v>
      </c>
      <c r="FY198" s="14">
        <f t="shared" si="660"/>
        <v>531</v>
      </c>
      <c r="FZ198" s="14">
        <f t="shared" si="661"/>
        <v>1.2178899082568808</v>
      </c>
      <c r="GA198" s="14" t="e">
        <f t="shared" si="662"/>
        <v>#VALUE!</v>
      </c>
      <c r="GB198" s="14" t="e">
        <f t="shared" si="663"/>
        <v>#VALUE!</v>
      </c>
      <c r="GC198" s="39"/>
      <c r="GD198" s="14">
        <f t="shared" si="581"/>
        <v>-11121.750573394496</v>
      </c>
      <c r="GE198" s="14" t="e">
        <f t="shared" si="582"/>
        <v>#VALUE!</v>
      </c>
      <c r="GF198" s="14">
        <f t="shared" si="583"/>
        <v>-86.579151376146783</v>
      </c>
      <c r="GG198" s="14" t="e">
        <f t="shared" si="584"/>
        <v>#VALUE!</v>
      </c>
      <c r="GH198" s="37" t="e">
        <f t="shared" si="585"/>
        <v>#VALUE!</v>
      </c>
    </row>
    <row r="199" spans="1:190" ht="12.5" x14ac:dyDescent="0.25">
      <c r="A199" s="67">
        <v>600</v>
      </c>
      <c r="B199" s="35">
        <v>1</v>
      </c>
      <c r="C199" s="14">
        <v>6</v>
      </c>
      <c r="D199" s="14"/>
      <c r="E199" s="14"/>
      <c r="F199" s="35" t="s">
        <v>2547</v>
      </c>
      <c r="G199" s="41"/>
      <c r="H199" s="14">
        <f>IFERROR(VLOOKUP($A199,BaseFY22!$A$7:$AK$528,6,0),0)</f>
        <v>227</v>
      </c>
      <c r="I199" s="14">
        <f>IFERROR(VLOOKUP($A199,BaseFY22!$A$7:$AK$528,28,0),0)</f>
        <v>2258839.75</v>
      </c>
      <c r="J199" s="14">
        <f t="shared" si="586"/>
        <v>9950.8359030837</v>
      </c>
      <c r="K199" s="14">
        <f>IFERROR(VLOOKUP($A199,SpecEd22!$A$21:$BB$605,24,0)," ")</f>
        <v>450382.69691617973</v>
      </c>
      <c r="L199" s="14">
        <f t="shared" si="587"/>
        <v>1984.0647441241397</v>
      </c>
      <c r="M199" s="14">
        <f>IFERROR(VLOOKUP($A199,ECFE!$A$16:$AB$347,7,0),0)</f>
        <v>22656.149999999998</v>
      </c>
      <c r="N199" s="14">
        <f t="shared" si="554"/>
        <v>99.806828193832587</v>
      </c>
      <c r="O199" s="14">
        <v>0</v>
      </c>
      <c r="P199" s="14">
        <f t="shared" si="554"/>
        <v>0</v>
      </c>
      <c r="Q199" s="14">
        <f>IFERROR(VLOOKUP($A199,ConEnroll!$A$7:$S$337,10,0),0)</f>
        <v>2935.93</v>
      </c>
      <c r="R199" s="14">
        <f t="shared" si="588"/>
        <v>12.933612334801762</v>
      </c>
      <c r="S199" s="14">
        <f t="shared" si="555"/>
        <v>25592.079999999998</v>
      </c>
      <c r="T199" s="14">
        <f t="shared" si="589"/>
        <v>112.74044052863435</v>
      </c>
      <c r="U199" s="14">
        <f t="shared" si="556"/>
        <v>2734814.5269161798</v>
      </c>
      <c r="V199" s="14">
        <f t="shared" si="590"/>
        <v>12047.641087736474</v>
      </c>
      <c r="W199" s="42"/>
      <c r="X199" s="14">
        <f>IFERROR(VLOOKUP($A199,HouseFY22!$A$6:$AJ$528,28,0),0)</f>
        <v>2295378.75</v>
      </c>
      <c r="Y199" s="14">
        <f t="shared" si="591"/>
        <v>10111.800660792951</v>
      </c>
      <c r="Z199" s="14">
        <f>IFERROR(VLOOKUP($A199,Compens80percent!$A$13:$M$560,12,0),0)</f>
        <v>0</v>
      </c>
      <c r="AA199" s="14">
        <f t="shared" si="591"/>
        <v>0</v>
      </c>
      <c r="AB199" s="14">
        <f t="shared" si="592"/>
        <v>2295378.75</v>
      </c>
      <c r="AC199" s="14">
        <f t="shared" si="591"/>
        <v>10111.800660792951</v>
      </c>
      <c r="AD199" s="14">
        <f>IFERROR(VLOOKUP(A199,SpecEd22!$A$21:$Z$550,14,0),0)</f>
        <v>452245.95537667343</v>
      </c>
      <c r="AE199" s="14">
        <f t="shared" si="593"/>
        <v>1992.2729311747728</v>
      </c>
      <c r="AF199" s="14">
        <f>IFERROR(VLOOKUP($A199,ECFE!$A$16:$AB$348,8,0),0)</f>
        <v>23109.273000000001</v>
      </c>
      <c r="AG199" s="14">
        <f t="shared" si="594"/>
        <v>101.80296475770926</v>
      </c>
      <c r="AH199" s="14">
        <f>IFERROR(VLOOKUP(A199,ParaFY19!$A$21:$Z$543,7,0),0)</f>
        <v>3724</v>
      </c>
      <c r="AI199" s="14">
        <f t="shared" si="595"/>
        <v>16.405286343612335</v>
      </c>
      <c r="AJ199" s="14">
        <f>IFERROR(VLOOKUP(A199,ConEnroll!$A$7:$S$341,13,0),0)</f>
        <v>3669.9124999999999</v>
      </c>
      <c r="AK199" s="14">
        <f t="shared" si="596"/>
        <v>16.167015418502203</v>
      </c>
      <c r="AL199" s="14">
        <f t="shared" ref="AL199:AL262" si="664">+AF199+AH199+AJ199</f>
        <v>30503.1855</v>
      </c>
      <c r="AM199" s="14">
        <f t="shared" si="597"/>
        <v>134.37526651982378</v>
      </c>
      <c r="AN199" s="14">
        <f t="shared" si="598"/>
        <v>2778127.8908766736</v>
      </c>
      <c r="AO199" s="14">
        <f t="shared" si="599"/>
        <v>12238.448858487549</v>
      </c>
      <c r="AP199" s="62"/>
      <c r="AQ199" s="14">
        <f t="shared" si="552"/>
        <v>160.96475770925099</v>
      </c>
      <c r="AR199" s="14">
        <f t="shared" si="557"/>
        <v>8.2081870506331143</v>
      </c>
      <c r="AS199" s="14">
        <f t="shared" si="558"/>
        <v>21.63482599118943</v>
      </c>
      <c r="AT199" s="14">
        <f t="shared" si="600"/>
        <v>190.80777075107352</v>
      </c>
      <c r="AU199" s="37">
        <f t="shared" si="559"/>
        <v>1.5837770179367348E-2</v>
      </c>
      <c r="AV199" s="42"/>
      <c r="AW199" s="14" t="str">
        <f>IFERROR(VLOOKUP($A199,#REF!,27,0),"0")</f>
        <v>0</v>
      </c>
      <c r="AX199" s="14">
        <f t="shared" si="601"/>
        <v>0</v>
      </c>
      <c r="AY199" s="14" t="str">
        <f>IFERROR(VLOOKUP($A199,SpecEd22!#REF!,23,0)," ")</f>
        <v xml:space="preserve"> </v>
      </c>
      <c r="AZ199" s="14" t="e">
        <f t="shared" si="602"/>
        <v>#VALUE!</v>
      </c>
      <c r="BA199" s="14">
        <f>IFERROR(VLOOKUP($A199,ECFE!#REF!,23,0),0)</f>
        <v>0</v>
      </c>
      <c r="BB199" s="14">
        <f t="shared" si="603"/>
        <v>0</v>
      </c>
      <c r="BC199" s="14">
        <f>IFERROR(VLOOKUP($A199,#REF!,17,0),0)</f>
        <v>0</v>
      </c>
      <c r="BD199" s="14">
        <f t="shared" si="604"/>
        <v>0</v>
      </c>
      <c r="BE199" s="14">
        <f>IFERROR(VLOOKUP($A199,#REF!,9,0),0)</f>
        <v>0</v>
      </c>
      <c r="BF199" s="14">
        <f t="shared" si="605"/>
        <v>0</v>
      </c>
      <c r="BG199" s="14">
        <v>0</v>
      </c>
      <c r="BH199" s="14">
        <f t="shared" si="606"/>
        <v>0</v>
      </c>
      <c r="BI199" s="14">
        <f>IFERROR(VLOOKUP($A199,ConEnroll!$A$8:$S$601,15,0),0)</f>
        <v>-67</v>
      </c>
      <c r="BJ199" s="14">
        <f t="shared" si="607"/>
        <v>-0.29515418502202645</v>
      </c>
      <c r="BK199" s="14">
        <f t="shared" si="608"/>
        <v>-67</v>
      </c>
      <c r="BL199" s="14">
        <f t="shared" si="609"/>
        <v>-0.29515418502202645</v>
      </c>
      <c r="BM199" s="14" t="e">
        <f t="shared" si="610"/>
        <v>#VALUE!</v>
      </c>
      <c r="BN199" s="14" t="e">
        <f t="shared" si="611"/>
        <v>#VALUE!</v>
      </c>
      <c r="BO199" s="42"/>
      <c r="BP199" s="14">
        <f t="shared" si="560"/>
        <v>10111.800660792951</v>
      </c>
      <c r="BQ199" s="14" t="e">
        <f t="shared" si="561"/>
        <v>#VALUE!</v>
      </c>
      <c r="BR199" s="14">
        <f t="shared" si="612"/>
        <v>134.67042070484581</v>
      </c>
      <c r="BS199" s="14" t="e">
        <f t="shared" si="562"/>
        <v>#VALUE!</v>
      </c>
      <c r="BT199" s="37" t="e">
        <f t="shared" si="563"/>
        <v>#VALUE!</v>
      </c>
      <c r="BU199" s="41"/>
      <c r="BV199" s="14" t="str">
        <f>IFERROR(VLOOKUP($A199,#REF!,27,0),"0")</f>
        <v>0</v>
      </c>
      <c r="BW199" s="14">
        <f t="shared" si="613"/>
        <v>0</v>
      </c>
      <c r="BX199" s="14" t="str">
        <f>IFERROR(VLOOKUP($A199,SpecEd22!$Z$22:$AV$606,59,0)," ")</f>
        <v xml:space="preserve"> </v>
      </c>
      <c r="BY199" s="14" t="e">
        <f t="shared" si="614"/>
        <v>#VALUE!</v>
      </c>
      <c r="BZ199" s="14">
        <f>IFERROR(VLOOKUP($A199,ECFE!#REF!,25,0),0)</f>
        <v>0</v>
      </c>
      <c r="CA199" s="14">
        <f t="shared" si="615"/>
        <v>0</v>
      </c>
      <c r="CB199" s="14">
        <f>IFERROR(VLOOKUP($A199,#REF!,17,0),0)</f>
        <v>0</v>
      </c>
      <c r="CC199" s="14">
        <f t="shared" si="616"/>
        <v>0</v>
      </c>
      <c r="CD199" s="14">
        <f>IFERROR(VLOOKUP($A199,#REF!,9,0),0)</f>
        <v>0</v>
      </c>
      <c r="CE199" s="14">
        <f t="shared" si="617"/>
        <v>0</v>
      </c>
      <c r="CF199" s="14">
        <v>0</v>
      </c>
      <c r="CG199" s="14">
        <f t="shared" si="618"/>
        <v>0</v>
      </c>
      <c r="CH199" s="14">
        <f>IFERROR(VLOOKUP($A199,ConEnroll!$A$8:$S$601,15,0),0)</f>
        <v>-67</v>
      </c>
      <c r="CI199" s="14">
        <f t="shared" si="619"/>
        <v>-0.29515418502202645</v>
      </c>
      <c r="CJ199" s="14">
        <f t="shared" si="620"/>
        <v>-67</v>
      </c>
      <c r="CK199" s="14">
        <f t="shared" si="621"/>
        <v>-0.29515418502202645</v>
      </c>
      <c r="CL199" s="14" t="e">
        <f t="shared" si="622"/>
        <v>#VALUE!</v>
      </c>
      <c r="CM199" s="14" t="e">
        <f t="shared" si="623"/>
        <v>#VALUE!</v>
      </c>
      <c r="CN199" s="42"/>
      <c r="CO199" s="14">
        <f t="shared" si="564"/>
        <v>-9950.8359030837</v>
      </c>
      <c r="CP199" s="14" t="e">
        <f t="shared" si="565"/>
        <v>#VALUE!</v>
      </c>
      <c r="CQ199" s="14">
        <f t="shared" si="566"/>
        <v>-113.03559471365638</v>
      </c>
      <c r="CR199" s="14" t="e">
        <f t="shared" si="567"/>
        <v>#VALUE!</v>
      </c>
      <c r="CS199" s="37" t="e">
        <f t="shared" si="568"/>
        <v>#VALUE!</v>
      </c>
      <c r="CT199" s="239"/>
      <c r="CU199" s="239"/>
      <c r="CV199" s="468"/>
      <c r="CW199" s="14">
        <f>IFERROR(VLOOKUP($A199,BaseFY23!$A$7:$AK$527,6,0),0)</f>
        <v>214.44</v>
      </c>
      <c r="CX199" s="14">
        <f>IFERROR(VLOOKUP($A199,BaseFY23!$A$7:$AN$528,28,0),0)</f>
        <v>2162950.75</v>
      </c>
      <c r="CY199" s="14">
        <f t="shared" si="624"/>
        <v>10086.507880992353</v>
      </c>
      <c r="CZ199" s="14">
        <f>IFERROR(VLOOKUP($A199,SpecEd23!$A$21:$BB$605,23,0)," ")</f>
        <v>454325.7530130712</v>
      </c>
      <c r="DA199" s="14">
        <f t="shared" si="625"/>
        <v>2118.6614111782837</v>
      </c>
      <c r="DB199" s="14">
        <f>IFERROR(VLOOKUP($A199,ECFE!$A$16:$AB$347,7,0),0)</f>
        <v>22656.149999999998</v>
      </c>
      <c r="DC199" s="14">
        <f t="shared" si="626"/>
        <v>105.65263010632344</v>
      </c>
      <c r="DD199" s="14">
        <v>0</v>
      </c>
      <c r="DE199" s="14">
        <f t="shared" si="627"/>
        <v>0</v>
      </c>
      <c r="DF199" s="14">
        <f>IFERROR(VLOOKUP($A199,ConEnroll!$A$7:$S$338,10,0),0)</f>
        <v>2935.93</v>
      </c>
      <c r="DG199" s="14">
        <f t="shared" si="628"/>
        <v>13.691149039358327</v>
      </c>
      <c r="DH199" s="14">
        <f t="shared" si="569"/>
        <v>25592.079999999998</v>
      </c>
      <c r="DI199" s="14">
        <f t="shared" si="629"/>
        <v>119.34377914568176</v>
      </c>
      <c r="DJ199" s="14">
        <f t="shared" si="570"/>
        <v>2642868.5830130712</v>
      </c>
      <c r="DK199" s="14">
        <f t="shared" si="630"/>
        <v>12324.513071316318</v>
      </c>
      <c r="DL199" s="42"/>
      <c r="DM199" s="14">
        <f>IFERROR(VLOOKUP($A199,HouseFY23!$A$7:$AJ$528,28,0),0)</f>
        <v>2233759.75</v>
      </c>
      <c r="DN199" s="14">
        <f t="shared" si="631"/>
        <v>10416.712133930238</v>
      </c>
      <c r="DO199" s="14">
        <f>IFERROR(VLOOKUP($A199,Compens80percent!$A$13:$M$560,12,0),0)</f>
        <v>0</v>
      </c>
      <c r="DP199" s="14">
        <f t="shared" si="631"/>
        <v>0</v>
      </c>
      <c r="DQ199" s="14">
        <f t="shared" si="632"/>
        <v>2233759.75</v>
      </c>
      <c r="DR199" s="14">
        <f t="shared" si="633"/>
        <v>9840.3513215859039</v>
      </c>
      <c r="DS199" s="14">
        <f>IFERROR(VLOOKUP($A199,SpecEd23!$A$21:$Z$550,14,0),0)</f>
        <v>458774.88345576398</v>
      </c>
      <c r="DT199" s="14">
        <f t="shared" si="634"/>
        <v>2139.409081588155</v>
      </c>
      <c r="DU199" s="14">
        <f>IFERROR(VLOOKUP($A199,ECFE!$A$16:$AB$347,9,0),0)</f>
        <v>23571.458460000002</v>
      </c>
      <c r="DV199" s="14">
        <f t="shared" si="635"/>
        <v>109.92099636261892</v>
      </c>
      <c r="DW199" s="14">
        <f>IFERROR(VLOOKUP($A199,ParaFY19!$A$21:$Z$543,7,0),0)</f>
        <v>3724</v>
      </c>
      <c r="DX199" s="14">
        <f t="shared" si="636"/>
        <v>17.36616302928558</v>
      </c>
      <c r="DY199" s="14">
        <f>IFERROR(VLOOKUP($A199,ConEnroll!$A$7:$S$341,13,0),0)</f>
        <v>3669.9124999999999</v>
      </c>
      <c r="DZ199" s="14">
        <f t="shared" si="637"/>
        <v>17.11393629919791</v>
      </c>
      <c r="EA199" s="14">
        <f t="shared" si="571"/>
        <v>30965.37096</v>
      </c>
      <c r="EB199" s="14">
        <f t="shared" si="638"/>
        <v>144.4010956911024</v>
      </c>
      <c r="EC199" s="14">
        <f t="shared" si="572"/>
        <v>2723500.004415764</v>
      </c>
      <c r="ED199" s="14">
        <f t="shared" si="639"/>
        <v>12700.522311209495</v>
      </c>
      <c r="EE199" s="62"/>
      <c r="EF199" s="14">
        <f t="shared" si="573"/>
        <v>330.20425293788503</v>
      </c>
      <c r="EG199" s="14">
        <f t="shared" si="574"/>
        <v>20.747670409871262</v>
      </c>
      <c r="EH199" s="14">
        <f t="shared" si="575"/>
        <v>25.057316545420633</v>
      </c>
      <c r="EI199" s="14">
        <f t="shared" si="640"/>
        <v>376.00923989317693</v>
      </c>
      <c r="EJ199" s="37">
        <f t="shared" si="576"/>
        <v>3.0509054411917411E-2</v>
      </c>
      <c r="EK199" s="42"/>
      <c r="EL199" s="14" t="str">
        <f>IFERROR(VLOOKUP($A199,#REF!,27,0),"0")</f>
        <v>0</v>
      </c>
      <c r="EM199" s="14">
        <f t="shared" si="641"/>
        <v>0</v>
      </c>
      <c r="EN199" s="14" t="str">
        <f>IFERROR(VLOOKUP($A199,SpecEd23!#REF!,23,0)," ")</f>
        <v xml:space="preserve"> </v>
      </c>
      <c r="EO199" s="14" t="e">
        <f t="shared" si="642"/>
        <v>#VALUE!</v>
      </c>
      <c r="EP199" s="14">
        <f>IFERROR(VLOOKUP($A199,ECFE!#REF!,24,0),0)</f>
        <v>0</v>
      </c>
      <c r="EQ199" s="14">
        <f t="shared" si="643"/>
        <v>0</v>
      </c>
      <c r="ER199" s="14">
        <f>IFERROR(VLOOKUP($A199,#REF!,30,0),0)</f>
        <v>0</v>
      </c>
      <c r="ES199" s="14">
        <f t="shared" si="644"/>
        <v>0</v>
      </c>
      <c r="ET199" s="14">
        <f>IFERROR(VLOOKUP($A199,#REF!,12,0),0)</f>
        <v>0</v>
      </c>
      <c r="EU199" s="14">
        <f t="shared" si="645"/>
        <v>0</v>
      </c>
      <c r="EV199" s="14">
        <v>0</v>
      </c>
      <c r="EW199" s="14">
        <f t="shared" si="646"/>
        <v>0</v>
      </c>
      <c r="EX199" s="14">
        <f>IFERROR(VLOOKUP($A199,ConEnroll!$A$8:$S$601,16,0),0)</f>
        <v>533</v>
      </c>
      <c r="EY199" s="14">
        <f t="shared" si="647"/>
        <v>2.485543741839209</v>
      </c>
      <c r="EZ199" s="14">
        <f t="shared" si="648"/>
        <v>533</v>
      </c>
      <c r="FA199" s="14">
        <f t="shared" si="649"/>
        <v>2.485543741839209</v>
      </c>
      <c r="FB199" s="14" t="e">
        <f t="shared" si="650"/>
        <v>#VALUE!</v>
      </c>
      <c r="FC199" s="14" t="e">
        <f t="shared" si="651"/>
        <v>#VALUE!</v>
      </c>
      <c r="FD199" s="62"/>
      <c r="FE199" s="14">
        <f t="shared" si="577"/>
        <v>10416.712133930238</v>
      </c>
      <c r="FF199" s="14" t="e">
        <f t="shared" si="578"/>
        <v>#VALUE!</v>
      </c>
      <c r="FG199" s="14">
        <f t="shared" si="652"/>
        <v>141.91555194926318</v>
      </c>
      <c r="FH199" s="14" t="e">
        <f t="shared" si="579"/>
        <v>#VALUE!</v>
      </c>
      <c r="FI199" s="37" t="e">
        <f t="shared" si="580"/>
        <v>#VALUE!</v>
      </c>
      <c r="FJ199" s="12"/>
      <c r="FK199" s="14" t="str">
        <f>IFERROR(VLOOKUP($A199,#REF!,27,0),"0")</f>
        <v>0</v>
      </c>
      <c r="FL199" s="14">
        <f t="shared" si="653"/>
        <v>0</v>
      </c>
      <c r="FM199" s="14" t="str">
        <f>IFERROR(VLOOKUP($A199,SpecEd23!$X$22:$Y$610,59,0)," ")</f>
        <v xml:space="preserve"> </v>
      </c>
      <c r="FN199" s="14" t="e">
        <f t="shared" si="654"/>
        <v>#VALUE!</v>
      </c>
      <c r="FO199" s="14">
        <f>IFERROR(VLOOKUP($A199,ECFE!#REF!,26,0),0)</f>
        <v>0</v>
      </c>
      <c r="FP199" s="14">
        <f t="shared" si="655"/>
        <v>0</v>
      </c>
      <c r="FQ199" s="14">
        <f>IFERROR(VLOOKUP($A199,#REF!,16,0),0)</f>
        <v>0</v>
      </c>
      <c r="FR199" s="14">
        <f t="shared" si="656"/>
        <v>0</v>
      </c>
      <c r="FS199" s="14">
        <f>IFERROR(VLOOKUP($A199,#REF!,12,0),0)</f>
        <v>0</v>
      </c>
      <c r="FT199" s="14">
        <f t="shared" si="657"/>
        <v>0</v>
      </c>
      <c r="FU199" s="14">
        <v>0</v>
      </c>
      <c r="FV199" s="14">
        <f t="shared" si="658"/>
        <v>0</v>
      </c>
      <c r="FW199" s="14">
        <f>IFERROR(VLOOKUP($A199,ConEnroll!$A$8:$S$601,16,0),0)</f>
        <v>533</v>
      </c>
      <c r="FX199" s="14">
        <f t="shared" si="659"/>
        <v>2.485543741839209</v>
      </c>
      <c r="FY199" s="14">
        <f t="shared" si="660"/>
        <v>533</v>
      </c>
      <c r="FZ199" s="14">
        <f t="shared" si="661"/>
        <v>2.485543741839209</v>
      </c>
      <c r="GA199" s="14" t="e">
        <f t="shared" si="662"/>
        <v>#VALUE!</v>
      </c>
      <c r="GB199" s="14" t="e">
        <f t="shared" si="663"/>
        <v>#VALUE!</v>
      </c>
      <c r="GC199" s="39"/>
      <c r="GD199" s="14">
        <f t="shared" si="581"/>
        <v>-10086.507880992353</v>
      </c>
      <c r="GE199" s="14" t="e">
        <f t="shared" si="582"/>
        <v>#VALUE!</v>
      </c>
      <c r="GF199" s="14">
        <f t="shared" si="583"/>
        <v>-116.85823540384256</v>
      </c>
      <c r="GG199" s="14" t="e">
        <f t="shared" si="584"/>
        <v>#VALUE!</v>
      </c>
      <c r="GH199" s="37" t="e">
        <f t="shared" si="585"/>
        <v>#VALUE!</v>
      </c>
    </row>
    <row r="200" spans="1:190" ht="12.5" x14ac:dyDescent="0.25">
      <c r="A200" s="67">
        <v>601</v>
      </c>
      <c r="B200" s="35">
        <v>1</v>
      </c>
      <c r="C200" s="14">
        <v>6</v>
      </c>
      <c r="D200" s="14"/>
      <c r="E200" s="14"/>
      <c r="F200" s="35" t="s">
        <v>2548</v>
      </c>
      <c r="G200" s="41"/>
      <c r="H200" s="14">
        <f>IFERROR(VLOOKUP($A200,BaseFY22!$A$7:$AK$528,6,0),0)</f>
        <v>572</v>
      </c>
      <c r="I200" s="14">
        <f>IFERROR(VLOOKUP($A200,BaseFY22!$A$7:$AK$528,28,0),0)</f>
        <v>6074073.5</v>
      </c>
      <c r="J200" s="14">
        <f t="shared" si="586"/>
        <v>10619.009615384615</v>
      </c>
      <c r="K200" s="14">
        <f>IFERROR(VLOOKUP($A200,SpecEd22!$A$21:$BB$605,24,0)," ")</f>
        <v>930512.91713070322</v>
      </c>
      <c r="L200" s="14">
        <f t="shared" si="587"/>
        <v>1626.7708341445862</v>
      </c>
      <c r="M200" s="14">
        <f>IFERROR(VLOOKUP($A200,ECFE!$A$16:$AB$347,7,0),0)</f>
        <v>30963.404999999999</v>
      </c>
      <c r="N200" s="14">
        <f t="shared" si="554"/>
        <v>54.131826923076922</v>
      </c>
      <c r="O200" s="14">
        <v>0</v>
      </c>
      <c r="P200" s="14">
        <f t="shared" si="554"/>
        <v>0</v>
      </c>
      <c r="Q200" s="14">
        <f>IFERROR(VLOOKUP($A200,ConEnroll!$A$7:$S$337,10,0),0)</f>
        <v>10380.620000000001</v>
      </c>
      <c r="R200" s="14">
        <f t="shared" si="588"/>
        <v>18.147937062937064</v>
      </c>
      <c r="S200" s="14">
        <f t="shared" si="555"/>
        <v>41344.025000000001</v>
      </c>
      <c r="T200" s="14">
        <f t="shared" si="589"/>
        <v>72.27976398601399</v>
      </c>
      <c r="U200" s="14">
        <f t="shared" si="556"/>
        <v>7045930.4421307035</v>
      </c>
      <c r="V200" s="14">
        <f t="shared" si="590"/>
        <v>12318.060213515217</v>
      </c>
      <c r="W200" s="42"/>
      <c r="X200" s="14">
        <f>IFERROR(VLOOKUP($A200,HouseFY22!$A$6:$AJ$528,28,0),0)</f>
        <v>6174187.5</v>
      </c>
      <c r="Y200" s="14">
        <f t="shared" si="591"/>
        <v>10794.03409090909</v>
      </c>
      <c r="Z200" s="14">
        <f>IFERROR(VLOOKUP($A200,Compens80percent!$A$13:$M$560,12,0),0)</f>
        <v>0</v>
      </c>
      <c r="AA200" s="14">
        <f t="shared" si="591"/>
        <v>0</v>
      </c>
      <c r="AB200" s="14">
        <f t="shared" si="592"/>
        <v>6174187.5</v>
      </c>
      <c r="AC200" s="14">
        <f t="shared" si="591"/>
        <v>10794.03409090909</v>
      </c>
      <c r="AD200" s="14">
        <f>IFERROR(VLOOKUP(A200,SpecEd22!$A$21:$Z$550,14,0),0)</f>
        <v>942359.08738364163</v>
      </c>
      <c r="AE200" s="14">
        <f t="shared" si="593"/>
        <v>1647.4809219993735</v>
      </c>
      <c r="AF200" s="14">
        <f>IFERROR(VLOOKUP($A200,ECFE!$A$16:$AB$348,8,0),0)</f>
        <v>31582.673100000004</v>
      </c>
      <c r="AG200" s="14">
        <f t="shared" si="594"/>
        <v>55.214463461538465</v>
      </c>
      <c r="AH200" s="14">
        <f>IFERROR(VLOOKUP(A200,ParaFY19!$A$21:$Z$543,7,0),0)</f>
        <v>3920</v>
      </c>
      <c r="AI200" s="14">
        <f t="shared" si="595"/>
        <v>6.8531468531468533</v>
      </c>
      <c r="AJ200" s="14">
        <f>IFERROR(VLOOKUP(A200,ConEnroll!$A$7:$S$341,13,0),0)</f>
        <v>12975.775000000001</v>
      </c>
      <c r="AK200" s="14">
        <f t="shared" si="596"/>
        <v>22.684921328671333</v>
      </c>
      <c r="AL200" s="14">
        <f t="shared" si="664"/>
        <v>48478.448100000001</v>
      </c>
      <c r="AM200" s="14">
        <f t="shared" si="597"/>
        <v>84.752531643356647</v>
      </c>
      <c r="AN200" s="14">
        <f t="shared" si="598"/>
        <v>7165025.0354836415</v>
      </c>
      <c r="AO200" s="14">
        <f t="shared" si="599"/>
        <v>12526.267544551822</v>
      </c>
      <c r="AP200" s="62"/>
      <c r="AQ200" s="14">
        <f t="shared" si="552"/>
        <v>175.02447552447484</v>
      </c>
      <c r="AR200" s="14">
        <f t="shared" si="557"/>
        <v>20.710087854787389</v>
      </c>
      <c r="AS200" s="14">
        <f t="shared" si="558"/>
        <v>12.472767657342658</v>
      </c>
      <c r="AT200" s="14">
        <f t="shared" si="600"/>
        <v>208.2073310366049</v>
      </c>
      <c r="AU200" s="37">
        <f t="shared" si="559"/>
        <v>1.6902607019907444E-2</v>
      </c>
      <c r="AV200" s="42"/>
      <c r="AW200" s="14" t="str">
        <f>IFERROR(VLOOKUP($A200,#REF!,27,0),"0")</f>
        <v>0</v>
      </c>
      <c r="AX200" s="14">
        <f t="shared" si="601"/>
        <v>0</v>
      </c>
      <c r="AY200" s="14" t="str">
        <f>IFERROR(VLOOKUP($A200,SpecEd22!#REF!,23,0)," ")</f>
        <v xml:space="preserve"> </v>
      </c>
      <c r="AZ200" s="14" t="e">
        <f t="shared" si="602"/>
        <v>#VALUE!</v>
      </c>
      <c r="BA200" s="14">
        <f>IFERROR(VLOOKUP($A200,ECFE!#REF!,23,0),0)</f>
        <v>0</v>
      </c>
      <c r="BB200" s="14">
        <f t="shared" si="603"/>
        <v>0</v>
      </c>
      <c r="BC200" s="14">
        <f>IFERROR(VLOOKUP($A200,#REF!,17,0),0)</f>
        <v>0</v>
      </c>
      <c r="BD200" s="14">
        <f t="shared" si="604"/>
        <v>0</v>
      </c>
      <c r="BE200" s="14">
        <f>IFERROR(VLOOKUP($A200,#REF!,9,0),0)</f>
        <v>0</v>
      </c>
      <c r="BF200" s="14">
        <f t="shared" si="605"/>
        <v>0</v>
      </c>
      <c r="BG200" s="14">
        <v>0</v>
      </c>
      <c r="BH200" s="14">
        <f t="shared" si="606"/>
        <v>0</v>
      </c>
      <c r="BI200" s="14">
        <f>IFERROR(VLOOKUP($A200,ConEnroll!$A$8:$S$601,15,0),0)</f>
        <v>-67</v>
      </c>
      <c r="BJ200" s="14">
        <f t="shared" si="607"/>
        <v>-0.11713286713286714</v>
      </c>
      <c r="BK200" s="14">
        <f t="shared" si="608"/>
        <v>-67</v>
      </c>
      <c r="BL200" s="14">
        <f t="shared" si="609"/>
        <v>-0.11713286713286714</v>
      </c>
      <c r="BM200" s="14" t="e">
        <f t="shared" si="610"/>
        <v>#VALUE!</v>
      </c>
      <c r="BN200" s="14" t="e">
        <f t="shared" si="611"/>
        <v>#VALUE!</v>
      </c>
      <c r="BO200" s="42"/>
      <c r="BP200" s="14">
        <f t="shared" si="560"/>
        <v>10794.03409090909</v>
      </c>
      <c r="BQ200" s="14" t="e">
        <f t="shared" si="561"/>
        <v>#VALUE!</v>
      </c>
      <c r="BR200" s="14">
        <f t="shared" si="612"/>
        <v>84.869664510489514</v>
      </c>
      <c r="BS200" s="14" t="e">
        <f t="shared" si="562"/>
        <v>#VALUE!</v>
      </c>
      <c r="BT200" s="37" t="e">
        <f t="shared" si="563"/>
        <v>#VALUE!</v>
      </c>
      <c r="BU200" s="41"/>
      <c r="BV200" s="14" t="str">
        <f>IFERROR(VLOOKUP($A200,#REF!,27,0),"0")</f>
        <v>0</v>
      </c>
      <c r="BW200" s="14">
        <f t="shared" si="613"/>
        <v>0</v>
      </c>
      <c r="BX200" s="14" t="str">
        <f>IFERROR(VLOOKUP($A200,SpecEd22!$Z$22:$AV$606,59,0)," ")</f>
        <v xml:space="preserve"> </v>
      </c>
      <c r="BY200" s="14" t="e">
        <f t="shared" si="614"/>
        <v>#VALUE!</v>
      </c>
      <c r="BZ200" s="14">
        <f>IFERROR(VLOOKUP($A200,ECFE!#REF!,25,0),0)</f>
        <v>0</v>
      </c>
      <c r="CA200" s="14">
        <f t="shared" si="615"/>
        <v>0</v>
      </c>
      <c r="CB200" s="14">
        <f>IFERROR(VLOOKUP($A200,#REF!,17,0),0)</f>
        <v>0</v>
      </c>
      <c r="CC200" s="14">
        <f t="shared" si="616"/>
        <v>0</v>
      </c>
      <c r="CD200" s="14">
        <f>IFERROR(VLOOKUP($A200,#REF!,9,0),0)</f>
        <v>0</v>
      </c>
      <c r="CE200" s="14">
        <f t="shared" si="617"/>
        <v>0</v>
      </c>
      <c r="CF200" s="14">
        <v>0</v>
      </c>
      <c r="CG200" s="14">
        <f t="shared" si="618"/>
        <v>0</v>
      </c>
      <c r="CH200" s="14">
        <f>IFERROR(VLOOKUP($A200,ConEnroll!$A$8:$S$601,15,0),0)</f>
        <v>-67</v>
      </c>
      <c r="CI200" s="14">
        <f t="shared" si="619"/>
        <v>-0.11713286713286714</v>
      </c>
      <c r="CJ200" s="14">
        <f t="shared" si="620"/>
        <v>-67</v>
      </c>
      <c r="CK200" s="14">
        <f t="shared" si="621"/>
        <v>-0.11713286713286714</v>
      </c>
      <c r="CL200" s="14" t="e">
        <f t="shared" si="622"/>
        <v>#VALUE!</v>
      </c>
      <c r="CM200" s="14" t="e">
        <f t="shared" si="623"/>
        <v>#VALUE!</v>
      </c>
      <c r="CN200" s="42"/>
      <c r="CO200" s="14">
        <f t="shared" si="564"/>
        <v>-10619.009615384615</v>
      </c>
      <c r="CP200" s="14" t="e">
        <f t="shared" si="565"/>
        <v>#VALUE!</v>
      </c>
      <c r="CQ200" s="14">
        <f t="shared" si="566"/>
        <v>-72.396896853146856</v>
      </c>
      <c r="CR200" s="14" t="e">
        <f t="shared" si="567"/>
        <v>#VALUE!</v>
      </c>
      <c r="CS200" s="37" t="e">
        <f t="shared" si="568"/>
        <v>#VALUE!</v>
      </c>
      <c r="CT200" s="239"/>
      <c r="CU200" s="239"/>
      <c r="CV200" s="468"/>
      <c r="CW200" s="14">
        <f>IFERROR(VLOOKUP($A200,BaseFY23!$A$7:$AK$527,6,0),0)</f>
        <v>568</v>
      </c>
      <c r="CX200" s="14">
        <f>IFERROR(VLOOKUP($A200,BaseFY23!$A$7:$AN$528,28,0),0)</f>
        <v>6047120</v>
      </c>
      <c r="CY200" s="14">
        <f t="shared" si="624"/>
        <v>10646.338028169013</v>
      </c>
      <c r="CZ200" s="14">
        <f>IFERROR(VLOOKUP($A200,SpecEd23!$A$21:$BB$605,23,0)," ")</f>
        <v>941907.26274525537</v>
      </c>
      <c r="DA200" s="14">
        <f t="shared" si="625"/>
        <v>1658.2874344106608</v>
      </c>
      <c r="DB200" s="14">
        <f>IFERROR(VLOOKUP($A200,ECFE!$A$16:$AB$347,7,0),0)</f>
        <v>30963.404999999999</v>
      </c>
      <c r="DC200" s="14">
        <f t="shared" si="626"/>
        <v>54.513036971830985</v>
      </c>
      <c r="DD200" s="14">
        <v>0</v>
      </c>
      <c r="DE200" s="14">
        <f t="shared" si="627"/>
        <v>0</v>
      </c>
      <c r="DF200" s="14">
        <f>IFERROR(VLOOKUP($A200,ConEnroll!$A$7:$S$338,10,0),0)</f>
        <v>10380.620000000001</v>
      </c>
      <c r="DG200" s="14">
        <f t="shared" si="628"/>
        <v>18.27573943661972</v>
      </c>
      <c r="DH200" s="14">
        <f t="shared" si="569"/>
        <v>41344.025000000001</v>
      </c>
      <c r="DI200" s="14">
        <f t="shared" si="629"/>
        <v>72.788776408450701</v>
      </c>
      <c r="DJ200" s="14">
        <f t="shared" si="570"/>
        <v>7030371.287745256</v>
      </c>
      <c r="DK200" s="14">
        <f t="shared" si="630"/>
        <v>12377.414238988127</v>
      </c>
      <c r="DL200" s="42"/>
      <c r="DM200" s="14">
        <f>IFERROR(VLOOKUP($A200,HouseFY23!$A$7:$AJ$528,28,0),0)</f>
        <v>6248677</v>
      </c>
      <c r="DN200" s="14">
        <f t="shared" si="631"/>
        <v>11001.191901408451</v>
      </c>
      <c r="DO200" s="14">
        <f>IFERROR(VLOOKUP($A200,Compens80percent!$A$13:$M$560,12,0),0)</f>
        <v>0</v>
      </c>
      <c r="DP200" s="14">
        <f t="shared" si="631"/>
        <v>0</v>
      </c>
      <c r="DQ200" s="14">
        <f t="shared" si="632"/>
        <v>6248677</v>
      </c>
      <c r="DR200" s="14">
        <f t="shared" si="633"/>
        <v>10924.260489510489</v>
      </c>
      <c r="DS200" s="14">
        <f>IFERROR(VLOOKUP($A200,SpecEd23!$A$21:$Z$550,14,0),0)</f>
        <v>967406.50282253826</v>
      </c>
      <c r="DT200" s="14">
        <f t="shared" si="634"/>
        <v>1703.1804627157364</v>
      </c>
      <c r="DU200" s="14">
        <f>IFERROR(VLOOKUP($A200,ECFE!$A$16:$AB$347,9,0),0)</f>
        <v>32214.326562000002</v>
      </c>
      <c r="DV200" s="14">
        <f t="shared" si="635"/>
        <v>56.715363665492958</v>
      </c>
      <c r="DW200" s="14">
        <f>IFERROR(VLOOKUP($A200,ParaFY19!$A$21:$Z$543,7,0),0)</f>
        <v>3920</v>
      </c>
      <c r="DX200" s="14">
        <f t="shared" si="636"/>
        <v>6.901408450704225</v>
      </c>
      <c r="DY200" s="14">
        <f>IFERROR(VLOOKUP($A200,ConEnroll!$A$7:$S$341,13,0),0)</f>
        <v>12975.775000000001</v>
      </c>
      <c r="DZ200" s="14">
        <f t="shared" si="637"/>
        <v>22.844674295774649</v>
      </c>
      <c r="EA200" s="14">
        <f t="shared" si="571"/>
        <v>49110.101562000003</v>
      </c>
      <c r="EB200" s="14">
        <f t="shared" si="638"/>
        <v>86.461446411971835</v>
      </c>
      <c r="EC200" s="14">
        <f t="shared" si="572"/>
        <v>7265193.6043845378</v>
      </c>
      <c r="ED200" s="14">
        <f t="shared" si="639"/>
        <v>12790.833810536158</v>
      </c>
      <c r="EE200" s="62"/>
      <c r="EF200" s="14">
        <f t="shared" si="573"/>
        <v>354.85387323943723</v>
      </c>
      <c r="EG200" s="14">
        <f t="shared" si="574"/>
        <v>44.893028305075632</v>
      </c>
      <c r="EH200" s="14">
        <f t="shared" si="575"/>
        <v>13.672670003521134</v>
      </c>
      <c r="EI200" s="14">
        <f t="shared" si="640"/>
        <v>413.41957154803401</v>
      </c>
      <c r="EJ200" s="37">
        <f t="shared" si="576"/>
        <v>3.3401125918997417E-2</v>
      </c>
      <c r="EK200" s="42"/>
      <c r="EL200" s="14" t="str">
        <f>IFERROR(VLOOKUP($A200,#REF!,27,0),"0")</f>
        <v>0</v>
      </c>
      <c r="EM200" s="14">
        <f t="shared" si="641"/>
        <v>0</v>
      </c>
      <c r="EN200" s="14" t="str">
        <f>IFERROR(VLOOKUP($A200,SpecEd23!#REF!,23,0)," ")</f>
        <v xml:space="preserve"> </v>
      </c>
      <c r="EO200" s="14" t="e">
        <f t="shared" si="642"/>
        <v>#VALUE!</v>
      </c>
      <c r="EP200" s="14">
        <f>IFERROR(VLOOKUP($A200,ECFE!#REF!,24,0),0)</f>
        <v>0</v>
      </c>
      <c r="EQ200" s="14">
        <f t="shared" si="643"/>
        <v>0</v>
      </c>
      <c r="ER200" s="14">
        <f>IFERROR(VLOOKUP($A200,#REF!,30,0),0)</f>
        <v>0</v>
      </c>
      <c r="ES200" s="14">
        <f t="shared" si="644"/>
        <v>0</v>
      </c>
      <c r="ET200" s="14">
        <f>IFERROR(VLOOKUP($A200,#REF!,12,0),0)</f>
        <v>0</v>
      </c>
      <c r="EU200" s="14">
        <f t="shared" si="645"/>
        <v>0</v>
      </c>
      <c r="EV200" s="14">
        <v>0</v>
      </c>
      <c r="EW200" s="14">
        <f t="shared" si="646"/>
        <v>0</v>
      </c>
      <c r="EX200" s="14">
        <f>IFERROR(VLOOKUP($A200,ConEnroll!$A$8:$S$601,16,0),0)</f>
        <v>534</v>
      </c>
      <c r="EY200" s="14">
        <f t="shared" si="647"/>
        <v>0.9401408450704225</v>
      </c>
      <c r="EZ200" s="14">
        <f t="shared" si="648"/>
        <v>534</v>
      </c>
      <c r="FA200" s="14">
        <f t="shared" si="649"/>
        <v>0.9401408450704225</v>
      </c>
      <c r="FB200" s="14" t="e">
        <f t="shared" si="650"/>
        <v>#VALUE!</v>
      </c>
      <c r="FC200" s="14" t="e">
        <f t="shared" si="651"/>
        <v>#VALUE!</v>
      </c>
      <c r="FD200" s="62"/>
      <c r="FE200" s="14">
        <f t="shared" si="577"/>
        <v>11001.191901408451</v>
      </c>
      <c r="FF200" s="14" t="e">
        <f t="shared" si="578"/>
        <v>#VALUE!</v>
      </c>
      <c r="FG200" s="14">
        <f t="shared" si="652"/>
        <v>85.521305566901418</v>
      </c>
      <c r="FH200" s="14" t="e">
        <f t="shared" si="579"/>
        <v>#VALUE!</v>
      </c>
      <c r="FI200" s="37" t="e">
        <f t="shared" si="580"/>
        <v>#VALUE!</v>
      </c>
      <c r="FJ200" s="12"/>
      <c r="FK200" s="14" t="str">
        <f>IFERROR(VLOOKUP($A200,#REF!,27,0),"0")</f>
        <v>0</v>
      </c>
      <c r="FL200" s="14">
        <f t="shared" si="653"/>
        <v>0</v>
      </c>
      <c r="FM200" s="14" t="str">
        <f>IFERROR(VLOOKUP($A200,SpecEd23!$X$22:$Y$610,59,0)," ")</f>
        <v xml:space="preserve"> </v>
      </c>
      <c r="FN200" s="14" t="e">
        <f t="shared" si="654"/>
        <v>#VALUE!</v>
      </c>
      <c r="FO200" s="14">
        <f>IFERROR(VLOOKUP($A200,ECFE!#REF!,26,0),0)</f>
        <v>0</v>
      </c>
      <c r="FP200" s="14">
        <f t="shared" si="655"/>
        <v>0</v>
      </c>
      <c r="FQ200" s="14">
        <f>IFERROR(VLOOKUP($A200,#REF!,16,0),0)</f>
        <v>0</v>
      </c>
      <c r="FR200" s="14">
        <f t="shared" si="656"/>
        <v>0</v>
      </c>
      <c r="FS200" s="14">
        <f>IFERROR(VLOOKUP($A200,#REF!,12,0),0)</f>
        <v>0</v>
      </c>
      <c r="FT200" s="14">
        <f t="shared" si="657"/>
        <v>0</v>
      </c>
      <c r="FU200" s="14">
        <v>0</v>
      </c>
      <c r="FV200" s="14">
        <f t="shared" si="658"/>
        <v>0</v>
      </c>
      <c r="FW200" s="14">
        <f>IFERROR(VLOOKUP($A200,ConEnroll!$A$8:$S$601,16,0),0)</f>
        <v>534</v>
      </c>
      <c r="FX200" s="14">
        <f t="shared" si="659"/>
        <v>0.9401408450704225</v>
      </c>
      <c r="FY200" s="14">
        <f t="shared" si="660"/>
        <v>534</v>
      </c>
      <c r="FZ200" s="14">
        <f t="shared" si="661"/>
        <v>0.9401408450704225</v>
      </c>
      <c r="GA200" s="14" t="e">
        <f t="shared" si="662"/>
        <v>#VALUE!</v>
      </c>
      <c r="GB200" s="14" t="e">
        <f t="shared" si="663"/>
        <v>#VALUE!</v>
      </c>
      <c r="GC200" s="39"/>
      <c r="GD200" s="14">
        <f t="shared" si="581"/>
        <v>-10646.338028169013</v>
      </c>
      <c r="GE200" s="14" t="e">
        <f t="shared" si="582"/>
        <v>#VALUE!</v>
      </c>
      <c r="GF200" s="14">
        <f t="shared" si="583"/>
        <v>-71.848635563380284</v>
      </c>
      <c r="GG200" s="14" t="e">
        <f t="shared" si="584"/>
        <v>#VALUE!</v>
      </c>
      <c r="GH200" s="37" t="e">
        <f t="shared" si="585"/>
        <v>#VALUE!</v>
      </c>
    </row>
    <row r="201" spans="1:190" ht="12.5" x14ac:dyDescent="0.25">
      <c r="A201" s="67">
        <v>621</v>
      </c>
      <c r="B201" s="35">
        <v>1</v>
      </c>
      <c r="C201" s="14">
        <v>3</v>
      </c>
      <c r="D201" s="14"/>
      <c r="E201" s="14"/>
      <c r="F201" s="35" t="s">
        <v>2549</v>
      </c>
      <c r="G201" s="41"/>
      <c r="H201" s="14">
        <f>IFERROR(VLOOKUP($A201,BaseFY22!$A$7:$AK$528,6,0),0)</f>
        <v>11738</v>
      </c>
      <c r="I201" s="14">
        <f>IFERROR(VLOOKUP($A201,BaseFY22!$A$7:$AK$528,28,0),0)</f>
        <v>126348619.25</v>
      </c>
      <c r="J201" s="14">
        <f t="shared" si="586"/>
        <v>10764.067068495484</v>
      </c>
      <c r="K201" s="14">
        <f>IFERROR(VLOOKUP($A201,SpecEd22!$A$21:$BB$605,24,0)," ")</f>
        <v>27492710.306104388</v>
      </c>
      <c r="L201" s="14">
        <f t="shared" si="587"/>
        <v>2342.1971635802001</v>
      </c>
      <c r="M201" s="14">
        <f>IFERROR(VLOOKUP($A201,ECFE!$A$16:$AB$347,7,0),0)</f>
        <v>705059.38800000004</v>
      </c>
      <c r="N201" s="14">
        <f t="shared" si="554"/>
        <v>60.066398705060493</v>
      </c>
      <c r="O201" s="14">
        <v>0</v>
      </c>
      <c r="P201" s="14">
        <f t="shared" si="554"/>
        <v>0</v>
      </c>
      <c r="Q201" s="14">
        <f>IFERROR(VLOOKUP($A201,ConEnroll!$A$7:$S$337,10,0),0)</f>
        <v>128499.53</v>
      </c>
      <c r="R201" s="14">
        <f t="shared" si="588"/>
        <v>10.94731044470949</v>
      </c>
      <c r="S201" s="14">
        <f t="shared" si="555"/>
        <v>833558.91800000006</v>
      </c>
      <c r="T201" s="14">
        <f t="shared" si="589"/>
        <v>71.01370914976998</v>
      </c>
      <c r="U201" s="14">
        <f t="shared" si="556"/>
        <v>154674888.4741044</v>
      </c>
      <c r="V201" s="14">
        <f t="shared" si="590"/>
        <v>13177.277941225457</v>
      </c>
      <c r="W201" s="42"/>
      <c r="X201" s="14">
        <f>IFERROR(VLOOKUP($A201,HouseFY22!$A$6:$AJ$528,28,0),0)</f>
        <v>128785578.695887</v>
      </c>
      <c r="Y201" s="14">
        <f t="shared" si="591"/>
        <v>10971.679902529137</v>
      </c>
      <c r="Z201" s="14">
        <f>IFERROR(VLOOKUP($A201,Compens80percent!$A$13:$M$560,12,0),0)</f>
        <v>0</v>
      </c>
      <c r="AA201" s="14">
        <f t="shared" si="591"/>
        <v>0</v>
      </c>
      <c r="AB201" s="14">
        <f t="shared" si="592"/>
        <v>128785578.695887</v>
      </c>
      <c r="AC201" s="14">
        <f t="shared" si="591"/>
        <v>10971.679902529137</v>
      </c>
      <c r="AD201" s="14">
        <f>IFERROR(VLOOKUP(A201,SpecEd22!$A$21:$Z$550,14,0),0)</f>
        <v>27732429.550405812</v>
      </c>
      <c r="AE201" s="14">
        <f t="shared" si="593"/>
        <v>2362.6196584090826</v>
      </c>
      <c r="AF201" s="14">
        <f>IFERROR(VLOOKUP($A201,ECFE!$A$16:$AB$348,8,0),0)</f>
        <v>719160.57576000004</v>
      </c>
      <c r="AG201" s="14">
        <f t="shared" si="594"/>
        <v>61.267726679161697</v>
      </c>
      <c r="AH201" s="14">
        <f>IFERROR(VLOOKUP(A201,ParaFY19!$A$21:$Z$543,7,0),0)</f>
        <v>58604</v>
      </c>
      <c r="AI201" s="14">
        <f t="shared" si="595"/>
        <v>4.9926733685466012</v>
      </c>
      <c r="AJ201" s="14">
        <f>IFERROR(VLOOKUP(A201,ConEnroll!$A$7:$S$341,13,0),0)</f>
        <v>160624.41250000001</v>
      </c>
      <c r="AK201" s="14">
        <f t="shared" si="596"/>
        <v>13.684138055886864</v>
      </c>
      <c r="AL201" s="14">
        <f t="shared" si="664"/>
        <v>938388.98826000001</v>
      </c>
      <c r="AM201" s="14">
        <f t="shared" si="597"/>
        <v>79.944538103595164</v>
      </c>
      <c r="AN201" s="14">
        <f t="shared" si="598"/>
        <v>157456397.2345528</v>
      </c>
      <c r="AO201" s="14">
        <f t="shared" si="599"/>
        <v>13414.244099041813</v>
      </c>
      <c r="AP201" s="62"/>
      <c r="AQ201" s="14">
        <f t="shared" si="552"/>
        <v>207.61283403365269</v>
      </c>
      <c r="AR201" s="14">
        <f t="shared" si="557"/>
        <v>20.422494828882463</v>
      </c>
      <c r="AS201" s="14">
        <f t="shared" si="558"/>
        <v>8.9308289538251842</v>
      </c>
      <c r="AT201" s="14">
        <f t="shared" si="600"/>
        <v>236.96615781636035</v>
      </c>
      <c r="AU201" s="37">
        <f t="shared" si="559"/>
        <v>1.7982936906491557E-2</v>
      </c>
      <c r="AV201" s="42"/>
      <c r="AW201" s="14" t="str">
        <f>IFERROR(VLOOKUP($A201,#REF!,27,0),"0")</f>
        <v>0</v>
      </c>
      <c r="AX201" s="14">
        <f t="shared" si="601"/>
        <v>0</v>
      </c>
      <c r="AY201" s="14" t="str">
        <f>IFERROR(VLOOKUP($A201,SpecEd22!#REF!,23,0)," ")</f>
        <v xml:space="preserve"> </v>
      </c>
      <c r="AZ201" s="14" t="e">
        <f t="shared" si="602"/>
        <v>#VALUE!</v>
      </c>
      <c r="BA201" s="14">
        <f>IFERROR(VLOOKUP($A201,ECFE!#REF!,23,0),0)</f>
        <v>0</v>
      </c>
      <c r="BB201" s="14">
        <f t="shared" si="603"/>
        <v>0</v>
      </c>
      <c r="BC201" s="14">
        <f>IFERROR(VLOOKUP($A201,#REF!,17,0),0)</f>
        <v>0</v>
      </c>
      <c r="BD201" s="14">
        <f t="shared" si="604"/>
        <v>0</v>
      </c>
      <c r="BE201" s="14">
        <f>IFERROR(VLOOKUP($A201,#REF!,9,0),0)</f>
        <v>0</v>
      </c>
      <c r="BF201" s="14">
        <f t="shared" si="605"/>
        <v>0</v>
      </c>
      <c r="BG201" s="14">
        <v>0</v>
      </c>
      <c r="BH201" s="14">
        <f t="shared" si="606"/>
        <v>0</v>
      </c>
      <c r="BI201" s="14">
        <f>IFERROR(VLOOKUP($A201,ConEnroll!$A$8:$S$601,15,0),0)</f>
        <v>-86</v>
      </c>
      <c r="BJ201" s="14">
        <f t="shared" si="607"/>
        <v>-7.3266314533992159E-3</v>
      </c>
      <c r="BK201" s="14">
        <f t="shared" si="608"/>
        <v>-86</v>
      </c>
      <c r="BL201" s="14">
        <f t="shared" si="609"/>
        <v>-7.3266314533992159E-3</v>
      </c>
      <c r="BM201" s="14" t="e">
        <f t="shared" si="610"/>
        <v>#VALUE!</v>
      </c>
      <c r="BN201" s="14" t="e">
        <f t="shared" si="611"/>
        <v>#VALUE!</v>
      </c>
      <c r="BO201" s="42"/>
      <c r="BP201" s="14">
        <f t="shared" si="560"/>
        <v>10971.679902529137</v>
      </c>
      <c r="BQ201" s="14" t="e">
        <f t="shared" si="561"/>
        <v>#VALUE!</v>
      </c>
      <c r="BR201" s="14">
        <f t="shared" si="612"/>
        <v>79.951864735048559</v>
      </c>
      <c r="BS201" s="14" t="e">
        <f t="shared" si="562"/>
        <v>#VALUE!</v>
      </c>
      <c r="BT201" s="37" t="e">
        <f t="shared" si="563"/>
        <v>#VALUE!</v>
      </c>
      <c r="BU201" s="41"/>
      <c r="BV201" s="14" t="str">
        <f>IFERROR(VLOOKUP($A201,#REF!,27,0),"0")</f>
        <v>0</v>
      </c>
      <c r="BW201" s="14">
        <f t="shared" si="613"/>
        <v>0</v>
      </c>
      <c r="BX201" s="14" t="str">
        <f>IFERROR(VLOOKUP($A201,SpecEd22!$Z$22:$AV$606,59,0)," ")</f>
        <v xml:space="preserve"> </v>
      </c>
      <c r="BY201" s="14" t="e">
        <f t="shared" si="614"/>
        <v>#VALUE!</v>
      </c>
      <c r="BZ201" s="14">
        <f>IFERROR(VLOOKUP($A201,ECFE!#REF!,25,0),0)</f>
        <v>0</v>
      </c>
      <c r="CA201" s="14">
        <f t="shared" si="615"/>
        <v>0</v>
      </c>
      <c r="CB201" s="14">
        <f>IFERROR(VLOOKUP($A201,#REF!,17,0),0)</f>
        <v>0</v>
      </c>
      <c r="CC201" s="14">
        <f t="shared" si="616"/>
        <v>0</v>
      </c>
      <c r="CD201" s="14">
        <f>IFERROR(VLOOKUP($A201,#REF!,9,0),0)</f>
        <v>0</v>
      </c>
      <c r="CE201" s="14">
        <f t="shared" si="617"/>
        <v>0</v>
      </c>
      <c r="CF201" s="14">
        <v>0</v>
      </c>
      <c r="CG201" s="14">
        <f t="shared" si="618"/>
        <v>0</v>
      </c>
      <c r="CH201" s="14">
        <f>IFERROR(VLOOKUP($A201,ConEnroll!$A$8:$S$601,15,0),0)</f>
        <v>-86</v>
      </c>
      <c r="CI201" s="14">
        <f t="shared" si="619"/>
        <v>-7.3266314533992159E-3</v>
      </c>
      <c r="CJ201" s="14">
        <f t="shared" si="620"/>
        <v>-86</v>
      </c>
      <c r="CK201" s="14">
        <f t="shared" si="621"/>
        <v>-7.3266314533992159E-3</v>
      </c>
      <c r="CL201" s="14" t="e">
        <f t="shared" si="622"/>
        <v>#VALUE!</v>
      </c>
      <c r="CM201" s="14" t="e">
        <f t="shared" si="623"/>
        <v>#VALUE!</v>
      </c>
      <c r="CN201" s="42"/>
      <c r="CO201" s="14">
        <f t="shared" si="564"/>
        <v>-10764.067068495484</v>
      </c>
      <c r="CP201" s="14" t="e">
        <f t="shared" si="565"/>
        <v>#VALUE!</v>
      </c>
      <c r="CQ201" s="14">
        <f t="shared" si="566"/>
        <v>-71.021035781223375</v>
      </c>
      <c r="CR201" s="14" t="e">
        <f t="shared" si="567"/>
        <v>#VALUE!</v>
      </c>
      <c r="CS201" s="37" t="e">
        <f t="shared" si="568"/>
        <v>#VALUE!</v>
      </c>
      <c r="CT201" s="239"/>
      <c r="CU201" s="239"/>
      <c r="CV201" s="468"/>
      <c r="CW201" s="14">
        <f>IFERROR(VLOOKUP($A201,BaseFY23!$A$7:$AK$527,6,0),0)</f>
        <v>11796.022727</v>
      </c>
      <c r="CX201" s="14">
        <f>IFERROR(VLOOKUP($A201,BaseFY23!$A$7:$AN$528,28,0),0)</f>
        <v>127607017.75</v>
      </c>
      <c r="CY201" s="14">
        <f t="shared" si="624"/>
        <v>10817.800262279878</v>
      </c>
      <c r="CZ201" s="14">
        <f>IFERROR(VLOOKUP($A201,SpecEd23!$A$21:$BB$605,23,0)," ")</f>
        <v>28425230.292094544</v>
      </c>
      <c r="DA201" s="14">
        <f t="shared" si="625"/>
        <v>2409.7300378229888</v>
      </c>
      <c r="DB201" s="14">
        <f>IFERROR(VLOOKUP($A201,ECFE!$A$16:$AB$347,7,0),0)</f>
        <v>705059.38800000004</v>
      </c>
      <c r="DC201" s="14">
        <f t="shared" si="626"/>
        <v>59.770941809579988</v>
      </c>
      <c r="DD201" s="14">
        <v>0</v>
      </c>
      <c r="DE201" s="14">
        <f t="shared" si="627"/>
        <v>0</v>
      </c>
      <c r="DF201" s="14">
        <f>IFERROR(VLOOKUP($A201,ConEnroll!$A$7:$S$338,10,0),0)</f>
        <v>128499.53</v>
      </c>
      <c r="DG201" s="14">
        <f t="shared" si="628"/>
        <v>10.893462396090211</v>
      </c>
      <c r="DH201" s="14">
        <f t="shared" si="569"/>
        <v>833558.91800000006</v>
      </c>
      <c r="DI201" s="14">
        <f t="shared" si="629"/>
        <v>70.664404205670209</v>
      </c>
      <c r="DJ201" s="14">
        <f t="shared" si="570"/>
        <v>156865806.96009454</v>
      </c>
      <c r="DK201" s="14">
        <f t="shared" si="630"/>
        <v>13298.194704308537</v>
      </c>
      <c r="DL201" s="42"/>
      <c r="DM201" s="14">
        <f>IFERROR(VLOOKUP($A201,HouseFY23!$A$7:$AJ$528,28,0),0)</f>
        <v>131884038.40000001</v>
      </c>
      <c r="DN201" s="14">
        <f t="shared" si="631"/>
        <v>11180.38185007305</v>
      </c>
      <c r="DO201" s="14">
        <f>IFERROR(VLOOKUP($A201,Compens80percent!$A$13:$M$560,12,0),0)</f>
        <v>0</v>
      </c>
      <c r="DP201" s="14">
        <f t="shared" si="631"/>
        <v>0</v>
      </c>
      <c r="DQ201" s="14">
        <f t="shared" si="632"/>
        <v>131884038.40000001</v>
      </c>
      <c r="DR201" s="14">
        <f t="shared" si="633"/>
        <v>11235.648185380815</v>
      </c>
      <c r="DS201" s="14">
        <f>IFERROR(VLOOKUP($A201,SpecEd23!$A$21:$Z$550,14,0),0)</f>
        <v>28930057.676933076</v>
      </c>
      <c r="DT201" s="14">
        <f t="shared" si="634"/>
        <v>2452.5264444188347</v>
      </c>
      <c r="DU201" s="14">
        <f>IFERROR(VLOOKUP($A201,ECFE!$A$16:$AB$347,9,0),0)</f>
        <v>733543.78727520001</v>
      </c>
      <c r="DV201" s="14">
        <f t="shared" si="635"/>
        <v>62.185687858687018</v>
      </c>
      <c r="DW201" s="14">
        <f>IFERROR(VLOOKUP($A201,ParaFY19!$A$21:$Z$543,7,0),0)</f>
        <v>58604</v>
      </c>
      <c r="DX201" s="14">
        <f t="shared" si="636"/>
        <v>4.9681152161449207</v>
      </c>
      <c r="DY201" s="14">
        <f>IFERROR(VLOOKUP($A201,ConEnroll!$A$7:$S$341,13,0),0)</f>
        <v>160624.41250000001</v>
      </c>
      <c r="DZ201" s="14">
        <f t="shared" si="637"/>
        <v>13.616827995112764</v>
      </c>
      <c r="EA201" s="14">
        <f t="shared" si="571"/>
        <v>952772.19977519999</v>
      </c>
      <c r="EB201" s="14">
        <f t="shared" si="638"/>
        <v>80.770631069944699</v>
      </c>
      <c r="EC201" s="14">
        <f t="shared" si="572"/>
        <v>161766868.27670828</v>
      </c>
      <c r="ED201" s="14">
        <f t="shared" si="639"/>
        <v>13713.67892556183</v>
      </c>
      <c r="EE201" s="62"/>
      <c r="EF201" s="14">
        <f t="shared" si="573"/>
        <v>362.58158779317273</v>
      </c>
      <c r="EG201" s="14">
        <f t="shared" si="574"/>
        <v>42.796406595845838</v>
      </c>
      <c r="EH201" s="14">
        <f t="shared" si="575"/>
        <v>10.10622686427449</v>
      </c>
      <c r="EI201" s="14">
        <f t="shared" si="640"/>
        <v>415.48422125329307</v>
      </c>
      <c r="EJ201" s="37">
        <f t="shared" si="576"/>
        <v>3.1243656036911434E-2</v>
      </c>
      <c r="EK201" s="42"/>
      <c r="EL201" s="14" t="str">
        <f>IFERROR(VLOOKUP($A201,#REF!,27,0),"0")</f>
        <v>0</v>
      </c>
      <c r="EM201" s="14">
        <f t="shared" si="641"/>
        <v>0</v>
      </c>
      <c r="EN201" s="14" t="str">
        <f>IFERROR(VLOOKUP($A201,SpecEd23!#REF!,23,0)," ")</f>
        <v xml:space="preserve"> </v>
      </c>
      <c r="EO201" s="14" t="e">
        <f t="shared" si="642"/>
        <v>#VALUE!</v>
      </c>
      <c r="EP201" s="14">
        <f>IFERROR(VLOOKUP($A201,ECFE!#REF!,24,0),0)</f>
        <v>0</v>
      </c>
      <c r="EQ201" s="14">
        <f t="shared" si="643"/>
        <v>0</v>
      </c>
      <c r="ER201" s="14">
        <f>IFERROR(VLOOKUP($A201,#REF!,30,0),0)</f>
        <v>0</v>
      </c>
      <c r="ES201" s="14">
        <f t="shared" si="644"/>
        <v>0</v>
      </c>
      <c r="ET201" s="14">
        <f>IFERROR(VLOOKUP($A201,#REF!,12,0),0)</f>
        <v>0</v>
      </c>
      <c r="EU201" s="14">
        <f t="shared" si="645"/>
        <v>0</v>
      </c>
      <c r="EV201" s="14">
        <v>0</v>
      </c>
      <c r="EW201" s="14">
        <f t="shared" si="646"/>
        <v>0</v>
      </c>
      <c r="EX201" s="14">
        <f>IFERROR(VLOOKUP($A201,ConEnroll!$A$8:$S$601,16,0),0)</f>
        <v>535</v>
      </c>
      <c r="EY201" s="14">
        <f t="shared" si="647"/>
        <v>4.5354270026577242E-2</v>
      </c>
      <c r="EZ201" s="14">
        <f t="shared" si="648"/>
        <v>535</v>
      </c>
      <c r="FA201" s="14">
        <f t="shared" si="649"/>
        <v>4.5354270026577242E-2</v>
      </c>
      <c r="FB201" s="14" t="e">
        <f t="shared" si="650"/>
        <v>#VALUE!</v>
      </c>
      <c r="FC201" s="14" t="e">
        <f t="shared" si="651"/>
        <v>#VALUE!</v>
      </c>
      <c r="FD201" s="62"/>
      <c r="FE201" s="14">
        <f t="shared" si="577"/>
        <v>11180.38185007305</v>
      </c>
      <c r="FF201" s="14" t="e">
        <f t="shared" si="578"/>
        <v>#VALUE!</v>
      </c>
      <c r="FG201" s="14">
        <f t="shared" si="652"/>
        <v>80.72527679991812</v>
      </c>
      <c r="FH201" s="14" t="e">
        <f t="shared" si="579"/>
        <v>#VALUE!</v>
      </c>
      <c r="FI201" s="37" t="e">
        <f t="shared" si="580"/>
        <v>#VALUE!</v>
      </c>
      <c r="FJ201" s="12"/>
      <c r="FK201" s="14" t="str">
        <f>IFERROR(VLOOKUP($A201,#REF!,27,0),"0")</f>
        <v>0</v>
      </c>
      <c r="FL201" s="14">
        <f t="shared" si="653"/>
        <v>0</v>
      </c>
      <c r="FM201" s="14" t="str">
        <f>IFERROR(VLOOKUP($A201,SpecEd23!$X$22:$Y$610,59,0)," ")</f>
        <v xml:space="preserve"> </v>
      </c>
      <c r="FN201" s="14" t="e">
        <f t="shared" si="654"/>
        <v>#VALUE!</v>
      </c>
      <c r="FO201" s="14">
        <f>IFERROR(VLOOKUP($A201,ECFE!#REF!,26,0),0)</f>
        <v>0</v>
      </c>
      <c r="FP201" s="14">
        <f t="shared" si="655"/>
        <v>0</v>
      </c>
      <c r="FQ201" s="14">
        <f>IFERROR(VLOOKUP($A201,#REF!,16,0),0)</f>
        <v>0</v>
      </c>
      <c r="FR201" s="14">
        <f t="shared" si="656"/>
        <v>0</v>
      </c>
      <c r="FS201" s="14">
        <f>IFERROR(VLOOKUP($A201,#REF!,12,0),0)</f>
        <v>0</v>
      </c>
      <c r="FT201" s="14">
        <f t="shared" si="657"/>
        <v>0</v>
      </c>
      <c r="FU201" s="14">
        <v>0</v>
      </c>
      <c r="FV201" s="14">
        <f t="shared" si="658"/>
        <v>0</v>
      </c>
      <c r="FW201" s="14">
        <f>IFERROR(VLOOKUP($A201,ConEnroll!$A$8:$S$601,16,0),0)</f>
        <v>535</v>
      </c>
      <c r="FX201" s="14">
        <f t="shared" si="659"/>
        <v>4.5354270026577242E-2</v>
      </c>
      <c r="FY201" s="14">
        <f t="shared" si="660"/>
        <v>535</v>
      </c>
      <c r="FZ201" s="14">
        <f t="shared" si="661"/>
        <v>4.5354270026577242E-2</v>
      </c>
      <c r="GA201" s="14" t="e">
        <f t="shared" si="662"/>
        <v>#VALUE!</v>
      </c>
      <c r="GB201" s="14" t="e">
        <f t="shared" si="663"/>
        <v>#VALUE!</v>
      </c>
      <c r="GC201" s="39"/>
      <c r="GD201" s="14">
        <f t="shared" si="581"/>
        <v>-10817.800262279878</v>
      </c>
      <c r="GE201" s="14" t="e">
        <f t="shared" si="582"/>
        <v>#VALUE!</v>
      </c>
      <c r="GF201" s="14">
        <f t="shared" si="583"/>
        <v>-70.619049935643631</v>
      </c>
      <c r="GG201" s="14" t="e">
        <f t="shared" si="584"/>
        <v>#VALUE!</v>
      </c>
      <c r="GH201" s="37" t="e">
        <f t="shared" si="585"/>
        <v>#VALUE!</v>
      </c>
    </row>
    <row r="202" spans="1:190" ht="12.5" x14ac:dyDescent="0.25">
      <c r="A202" s="67">
        <v>622</v>
      </c>
      <c r="B202" s="35">
        <v>1</v>
      </c>
      <c r="C202" s="14">
        <v>2</v>
      </c>
      <c r="D202" s="14"/>
      <c r="E202" s="14"/>
      <c r="F202" s="35" t="s">
        <v>2115</v>
      </c>
      <c r="G202" s="41"/>
      <c r="H202" s="14">
        <f>IFERROR(VLOOKUP($A202,BaseFY22!$A$7:$AK$528,6,0),0)</f>
        <v>10451.6</v>
      </c>
      <c r="I202" s="14">
        <f>IFERROR(VLOOKUP($A202,BaseFY22!$A$7:$AK$528,28,0),0)</f>
        <v>106886467.5</v>
      </c>
      <c r="J202" s="14">
        <f t="shared" si="586"/>
        <v>10226.804269202801</v>
      </c>
      <c r="K202" s="14">
        <f>IFERROR(VLOOKUP($A202,SpecEd22!$A$21:$BB$605,24,0)," ")</f>
        <v>23061379.895857036</v>
      </c>
      <c r="L202" s="14">
        <f t="shared" si="587"/>
        <v>2206.4927758292542</v>
      </c>
      <c r="M202" s="14">
        <f>IFERROR(VLOOKUP($A202,ECFE!$A$16:$AB$347,7,0),0)</f>
        <v>678627.21299999999</v>
      </c>
      <c r="N202" s="14">
        <f t="shared" si="554"/>
        <v>64.930461651804507</v>
      </c>
      <c r="O202" s="14">
        <v>0</v>
      </c>
      <c r="P202" s="14">
        <f t="shared" si="554"/>
        <v>0</v>
      </c>
      <c r="Q202" s="14">
        <f>IFERROR(VLOOKUP($A202,ConEnroll!$A$7:$S$337,10,0),0)</f>
        <v>31508.86</v>
      </c>
      <c r="R202" s="14">
        <f t="shared" si="588"/>
        <v>3.0147403268399096</v>
      </c>
      <c r="S202" s="14">
        <f t="shared" si="555"/>
        <v>710136.07299999997</v>
      </c>
      <c r="T202" s="14">
        <f t="shared" si="589"/>
        <v>67.94520197864442</v>
      </c>
      <c r="U202" s="14">
        <f t="shared" si="556"/>
        <v>130657983.46885704</v>
      </c>
      <c r="V202" s="14">
        <f t="shared" si="590"/>
        <v>12501.242247010699</v>
      </c>
      <c r="W202" s="42"/>
      <c r="X202" s="14">
        <f>IFERROR(VLOOKUP($A202,HouseFY22!$A$6:$AJ$528,28,0),0)</f>
        <v>109380144.434754</v>
      </c>
      <c r="Y202" s="14">
        <f t="shared" si="591"/>
        <v>10465.397109988327</v>
      </c>
      <c r="Z202" s="14">
        <f>IFERROR(VLOOKUP($A202,Compens80percent!$A$13:$M$560,12,0),0)</f>
        <v>0</v>
      </c>
      <c r="AA202" s="14">
        <f t="shared" si="591"/>
        <v>0</v>
      </c>
      <c r="AB202" s="14">
        <f t="shared" si="592"/>
        <v>109380144.434754</v>
      </c>
      <c r="AC202" s="14">
        <f t="shared" si="591"/>
        <v>10465.397109988327</v>
      </c>
      <c r="AD202" s="14">
        <f>IFERROR(VLOOKUP(A202,SpecEd22!$A$21:$Z$550,14,0),0)</f>
        <v>23421487.340306897</v>
      </c>
      <c r="AE202" s="14">
        <f t="shared" si="593"/>
        <v>2240.9475429892932</v>
      </c>
      <c r="AF202" s="14">
        <f>IFERROR(VLOOKUP($A202,ECFE!$A$16:$AB$348,8,0),0)</f>
        <v>692199.7572600001</v>
      </c>
      <c r="AG202" s="14">
        <f t="shared" si="594"/>
        <v>66.22907088484061</v>
      </c>
      <c r="AH202" s="14">
        <f>IFERROR(VLOOKUP(A202,ParaFY19!$A$21:$Z$543,7,0),0)</f>
        <v>49588</v>
      </c>
      <c r="AI202" s="14">
        <f t="shared" si="595"/>
        <v>4.7445367216502738</v>
      </c>
      <c r="AJ202" s="14">
        <f>IFERROR(VLOOKUP(A202,ConEnroll!$A$7:$S$341,13,0),0)</f>
        <v>39386.074999999997</v>
      </c>
      <c r="AK202" s="14">
        <f t="shared" si="596"/>
        <v>3.7684254085498865</v>
      </c>
      <c r="AL202" s="14">
        <f t="shared" si="664"/>
        <v>781173.83226000005</v>
      </c>
      <c r="AM202" s="14">
        <f t="shared" si="597"/>
        <v>74.742033015040761</v>
      </c>
      <c r="AN202" s="14">
        <f t="shared" si="598"/>
        <v>133582805.60732089</v>
      </c>
      <c r="AO202" s="14">
        <f t="shared" si="599"/>
        <v>12781.086685992659</v>
      </c>
      <c r="AP202" s="62"/>
      <c r="AQ202" s="14">
        <f t="shared" ref="AQ202:AQ265" si="665">AC202-J202</f>
        <v>238.59284078552628</v>
      </c>
      <c r="AR202" s="14">
        <f t="shared" si="557"/>
        <v>34.454767160038955</v>
      </c>
      <c r="AS202" s="14">
        <f t="shared" si="558"/>
        <v>6.7968310363963411</v>
      </c>
      <c r="AT202" s="14">
        <f t="shared" si="600"/>
        <v>279.84443898196156</v>
      </c>
      <c r="AU202" s="37">
        <f t="shared" si="559"/>
        <v>2.2385330469768157E-2</v>
      </c>
      <c r="AV202" s="42"/>
      <c r="AW202" s="14" t="str">
        <f>IFERROR(VLOOKUP($A202,#REF!,27,0),"0")</f>
        <v>0</v>
      </c>
      <c r="AX202" s="14">
        <f t="shared" si="601"/>
        <v>0</v>
      </c>
      <c r="AY202" s="14" t="str">
        <f>IFERROR(VLOOKUP($A202,SpecEd22!#REF!,23,0)," ")</f>
        <v xml:space="preserve"> </v>
      </c>
      <c r="AZ202" s="14" t="e">
        <f t="shared" si="602"/>
        <v>#VALUE!</v>
      </c>
      <c r="BA202" s="14">
        <f>IFERROR(VLOOKUP($A202,ECFE!#REF!,23,0),0)</f>
        <v>0</v>
      </c>
      <c r="BB202" s="14">
        <f t="shared" si="603"/>
        <v>0</v>
      </c>
      <c r="BC202" s="14">
        <f>IFERROR(VLOOKUP($A202,#REF!,17,0),0)</f>
        <v>0</v>
      </c>
      <c r="BD202" s="14">
        <f t="shared" si="604"/>
        <v>0</v>
      </c>
      <c r="BE202" s="14">
        <f>IFERROR(VLOOKUP($A202,#REF!,9,0),0)</f>
        <v>0</v>
      </c>
      <c r="BF202" s="14">
        <f t="shared" si="605"/>
        <v>0</v>
      </c>
      <c r="BG202" s="14">
        <v>0</v>
      </c>
      <c r="BH202" s="14">
        <f t="shared" si="606"/>
        <v>0</v>
      </c>
      <c r="BI202" s="14">
        <f>IFERROR(VLOOKUP($A202,ConEnroll!$A$8:$S$601,15,0),0)</f>
        <v>-80</v>
      </c>
      <c r="BJ202" s="14">
        <f t="shared" si="607"/>
        <v>-7.6543304374449839E-3</v>
      </c>
      <c r="BK202" s="14">
        <f t="shared" si="608"/>
        <v>-80</v>
      </c>
      <c r="BL202" s="14">
        <f t="shared" si="609"/>
        <v>-7.6543304374449839E-3</v>
      </c>
      <c r="BM202" s="14" t="e">
        <f t="shared" si="610"/>
        <v>#VALUE!</v>
      </c>
      <c r="BN202" s="14" t="e">
        <f t="shared" si="611"/>
        <v>#VALUE!</v>
      </c>
      <c r="BO202" s="42"/>
      <c r="BP202" s="14">
        <f t="shared" si="560"/>
        <v>10465.397109988327</v>
      </c>
      <c r="BQ202" s="14" t="e">
        <f t="shared" si="561"/>
        <v>#VALUE!</v>
      </c>
      <c r="BR202" s="14">
        <f t="shared" si="612"/>
        <v>74.749687345478208</v>
      </c>
      <c r="BS202" s="14" t="e">
        <f t="shared" si="562"/>
        <v>#VALUE!</v>
      </c>
      <c r="BT202" s="37" t="e">
        <f t="shared" si="563"/>
        <v>#VALUE!</v>
      </c>
      <c r="BU202" s="41"/>
      <c r="BV202" s="14" t="str">
        <f>IFERROR(VLOOKUP($A202,#REF!,27,0),"0")</f>
        <v>0</v>
      </c>
      <c r="BW202" s="14">
        <f t="shared" si="613"/>
        <v>0</v>
      </c>
      <c r="BX202" s="14" t="str">
        <f>IFERROR(VLOOKUP($A202,SpecEd22!$Z$22:$AV$606,59,0)," ")</f>
        <v xml:space="preserve"> </v>
      </c>
      <c r="BY202" s="14" t="e">
        <f t="shared" si="614"/>
        <v>#VALUE!</v>
      </c>
      <c r="BZ202" s="14">
        <f>IFERROR(VLOOKUP($A202,ECFE!#REF!,25,0),0)</f>
        <v>0</v>
      </c>
      <c r="CA202" s="14">
        <f t="shared" si="615"/>
        <v>0</v>
      </c>
      <c r="CB202" s="14">
        <f>IFERROR(VLOOKUP($A202,#REF!,17,0),0)</f>
        <v>0</v>
      </c>
      <c r="CC202" s="14">
        <f t="shared" si="616"/>
        <v>0</v>
      </c>
      <c r="CD202" s="14">
        <f>IFERROR(VLOOKUP($A202,#REF!,9,0),0)</f>
        <v>0</v>
      </c>
      <c r="CE202" s="14">
        <f t="shared" si="617"/>
        <v>0</v>
      </c>
      <c r="CF202" s="14">
        <v>0</v>
      </c>
      <c r="CG202" s="14">
        <f t="shared" si="618"/>
        <v>0</v>
      </c>
      <c r="CH202" s="14">
        <f>IFERROR(VLOOKUP($A202,ConEnroll!$A$8:$S$601,15,0),0)</f>
        <v>-80</v>
      </c>
      <c r="CI202" s="14">
        <f t="shared" si="619"/>
        <v>-7.6543304374449839E-3</v>
      </c>
      <c r="CJ202" s="14">
        <f t="shared" si="620"/>
        <v>-80</v>
      </c>
      <c r="CK202" s="14">
        <f t="shared" si="621"/>
        <v>-7.6543304374449839E-3</v>
      </c>
      <c r="CL202" s="14" t="e">
        <f t="shared" si="622"/>
        <v>#VALUE!</v>
      </c>
      <c r="CM202" s="14" t="e">
        <f t="shared" si="623"/>
        <v>#VALUE!</v>
      </c>
      <c r="CN202" s="42"/>
      <c r="CO202" s="14">
        <f t="shared" si="564"/>
        <v>-10226.804269202801</v>
      </c>
      <c r="CP202" s="14" t="e">
        <f t="shared" si="565"/>
        <v>#VALUE!</v>
      </c>
      <c r="CQ202" s="14">
        <f t="shared" si="566"/>
        <v>-67.952856309081866</v>
      </c>
      <c r="CR202" s="14" t="e">
        <f t="shared" si="567"/>
        <v>#VALUE!</v>
      </c>
      <c r="CS202" s="37" t="e">
        <f t="shared" si="568"/>
        <v>#VALUE!</v>
      </c>
      <c r="CT202" s="239"/>
      <c r="CU202" s="239"/>
      <c r="CV202" s="468"/>
      <c r="CW202" s="14">
        <f>IFERROR(VLOOKUP($A202,BaseFY23!$A$7:$AK$527,6,0),0)</f>
        <v>10592.103440000001</v>
      </c>
      <c r="CX202" s="14">
        <f>IFERROR(VLOOKUP($A202,BaseFY23!$A$7:$AN$528,28,0),0)</f>
        <v>108524079.5</v>
      </c>
      <c r="CY202" s="14">
        <f t="shared" si="624"/>
        <v>10245.753368511287</v>
      </c>
      <c r="CZ202" s="14">
        <f>IFERROR(VLOOKUP($A202,SpecEd23!$A$21:$BB$605,23,0)," ")</f>
        <v>24738808.318141904</v>
      </c>
      <c r="DA202" s="14">
        <f t="shared" si="625"/>
        <v>2335.5897587554055</v>
      </c>
      <c r="DB202" s="14">
        <f>IFERROR(VLOOKUP($A202,ECFE!$A$16:$AB$347,7,0),0)</f>
        <v>678627.21299999999</v>
      </c>
      <c r="DC202" s="14">
        <f t="shared" si="626"/>
        <v>64.069164056426544</v>
      </c>
      <c r="DD202" s="14">
        <v>0</v>
      </c>
      <c r="DE202" s="14">
        <f t="shared" si="627"/>
        <v>0</v>
      </c>
      <c r="DF202" s="14">
        <f>IFERROR(VLOOKUP($A202,ConEnroll!$A$7:$S$338,10,0),0)</f>
        <v>31508.86</v>
      </c>
      <c r="DG202" s="14">
        <f t="shared" si="628"/>
        <v>2.9747500275544891</v>
      </c>
      <c r="DH202" s="14">
        <f t="shared" si="569"/>
        <v>710136.07299999997</v>
      </c>
      <c r="DI202" s="14">
        <f t="shared" si="629"/>
        <v>67.043914083981036</v>
      </c>
      <c r="DJ202" s="14">
        <f t="shared" si="570"/>
        <v>133973023.89114191</v>
      </c>
      <c r="DK202" s="14">
        <f t="shared" si="630"/>
        <v>12648.387041350674</v>
      </c>
      <c r="DL202" s="42"/>
      <c r="DM202" s="14">
        <f>IFERROR(VLOOKUP($A202,HouseFY23!$A$7:$AJ$528,28,0),0)</f>
        <v>112746998.03</v>
      </c>
      <c r="DN202" s="14">
        <f t="shared" si="631"/>
        <v>10644.438913258951</v>
      </c>
      <c r="DO202" s="14">
        <f>IFERROR(VLOOKUP($A202,Compens80percent!$A$13:$M$560,12,0),0)</f>
        <v>0</v>
      </c>
      <c r="DP202" s="14">
        <f t="shared" si="631"/>
        <v>0</v>
      </c>
      <c r="DQ202" s="14">
        <f t="shared" si="632"/>
        <v>112746998.03</v>
      </c>
      <c r="DR202" s="14">
        <f t="shared" si="633"/>
        <v>10787.534734394734</v>
      </c>
      <c r="DS202" s="14">
        <f>IFERROR(VLOOKUP($A202,SpecEd23!$A$21:$Z$550,14,0),0)</f>
        <v>25535242.616336431</v>
      </c>
      <c r="DT202" s="14">
        <f t="shared" si="634"/>
        <v>2410.7810843222305</v>
      </c>
      <c r="DU202" s="14">
        <f>IFERROR(VLOOKUP($A202,ECFE!$A$16:$AB$347,9,0),0)</f>
        <v>706043.75240520004</v>
      </c>
      <c r="DV202" s="14">
        <f t="shared" si="635"/>
        <v>66.657558284306177</v>
      </c>
      <c r="DW202" s="14">
        <f>IFERROR(VLOOKUP($A202,ParaFY19!$A$21:$Z$543,7,0),0)</f>
        <v>49588</v>
      </c>
      <c r="DX202" s="14">
        <f t="shared" si="636"/>
        <v>4.6816008058169034</v>
      </c>
      <c r="DY202" s="14">
        <f>IFERROR(VLOOKUP($A202,ConEnroll!$A$7:$S$341,13,0),0)</f>
        <v>39386.074999999997</v>
      </c>
      <c r="DZ202" s="14">
        <f t="shared" si="637"/>
        <v>3.7184375344431109</v>
      </c>
      <c r="EA202" s="14">
        <f t="shared" si="571"/>
        <v>795017.82740519999</v>
      </c>
      <c r="EB202" s="14">
        <f t="shared" si="638"/>
        <v>75.057596624566187</v>
      </c>
      <c r="EC202" s="14">
        <f t="shared" si="572"/>
        <v>139077258.47374162</v>
      </c>
      <c r="ED202" s="14">
        <f t="shared" si="639"/>
        <v>13130.277594205747</v>
      </c>
      <c r="EE202" s="62"/>
      <c r="EF202" s="14">
        <f t="shared" si="573"/>
        <v>398.68554474766461</v>
      </c>
      <c r="EG202" s="14">
        <f t="shared" si="574"/>
        <v>75.191325566825071</v>
      </c>
      <c r="EH202" s="14">
        <f t="shared" si="575"/>
        <v>8.0136825405851511</v>
      </c>
      <c r="EI202" s="14">
        <f t="shared" si="640"/>
        <v>481.89055285507482</v>
      </c>
      <c r="EJ202" s="37">
        <f t="shared" si="576"/>
        <v>3.8098972721158565E-2</v>
      </c>
      <c r="EK202" s="42"/>
      <c r="EL202" s="14" t="str">
        <f>IFERROR(VLOOKUP($A202,#REF!,27,0),"0")</f>
        <v>0</v>
      </c>
      <c r="EM202" s="14">
        <f t="shared" si="641"/>
        <v>0</v>
      </c>
      <c r="EN202" s="14" t="str">
        <f>IFERROR(VLOOKUP($A202,SpecEd23!#REF!,23,0)," ")</f>
        <v xml:space="preserve"> </v>
      </c>
      <c r="EO202" s="14" t="e">
        <f t="shared" si="642"/>
        <v>#VALUE!</v>
      </c>
      <c r="EP202" s="14">
        <f>IFERROR(VLOOKUP($A202,ECFE!#REF!,24,0),0)</f>
        <v>0</v>
      </c>
      <c r="EQ202" s="14">
        <f t="shared" si="643"/>
        <v>0</v>
      </c>
      <c r="ER202" s="14">
        <f>IFERROR(VLOOKUP($A202,#REF!,30,0),0)</f>
        <v>0</v>
      </c>
      <c r="ES202" s="14">
        <f t="shared" si="644"/>
        <v>0</v>
      </c>
      <c r="ET202" s="14">
        <f>IFERROR(VLOOKUP($A202,#REF!,12,0),0)</f>
        <v>0</v>
      </c>
      <c r="EU202" s="14">
        <f t="shared" si="645"/>
        <v>0</v>
      </c>
      <c r="EV202" s="14">
        <v>0</v>
      </c>
      <c r="EW202" s="14">
        <f t="shared" si="646"/>
        <v>0</v>
      </c>
      <c r="EX202" s="14">
        <f>IFERROR(VLOOKUP($A202,ConEnroll!$A$8:$S$601,16,0),0)</f>
        <v>542</v>
      </c>
      <c r="EY202" s="14">
        <f t="shared" si="647"/>
        <v>5.1170195143033836E-2</v>
      </c>
      <c r="EZ202" s="14">
        <f t="shared" si="648"/>
        <v>542</v>
      </c>
      <c r="FA202" s="14">
        <f t="shared" si="649"/>
        <v>5.1170195143033836E-2</v>
      </c>
      <c r="FB202" s="14" t="e">
        <f t="shared" si="650"/>
        <v>#VALUE!</v>
      </c>
      <c r="FC202" s="14" t="e">
        <f t="shared" si="651"/>
        <v>#VALUE!</v>
      </c>
      <c r="FD202" s="62"/>
      <c r="FE202" s="14">
        <f t="shared" si="577"/>
        <v>10644.438913258951</v>
      </c>
      <c r="FF202" s="14" t="e">
        <f t="shared" si="578"/>
        <v>#VALUE!</v>
      </c>
      <c r="FG202" s="14">
        <f t="shared" si="652"/>
        <v>75.006426429423158</v>
      </c>
      <c r="FH202" s="14" t="e">
        <f t="shared" si="579"/>
        <v>#VALUE!</v>
      </c>
      <c r="FI202" s="37" t="e">
        <f t="shared" si="580"/>
        <v>#VALUE!</v>
      </c>
      <c r="FJ202" s="12"/>
      <c r="FK202" s="14" t="str">
        <f>IFERROR(VLOOKUP($A202,#REF!,27,0),"0")</f>
        <v>0</v>
      </c>
      <c r="FL202" s="14">
        <f t="shared" si="653"/>
        <v>0</v>
      </c>
      <c r="FM202" s="14" t="str">
        <f>IFERROR(VLOOKUP($A202,SpecEd23!$X$22:$Y$610,59,0)," ")</f>
        <v xml:space="preserve"> </v>
      </c>
      <c r="FN202" s="14" t="e">
        <f t="shared" si="654"/>
        <v>#VALUE!</v>
      </c>
      <c r="FO202" s="14">
        <f>IFERROR(VLOOKUP($A202,ECFE!#REF!,26,0),0)</f>
        <v>0</v>
      </c>
      <c r="FP202" s="14">
        <f t="shared" si="655"/>
        <v>0</v>
      </c>
      <c r="FQ202" s="14">
        <f>IFERROR(VLOOKUP($A202,#REF!,16,0),0)</f>
        <v>0</v>
      </c>
      <c r="FR202" s="14">
        <f t="shared" si="656"/>
        <v>0</v>
      </c>
      <c r="FS202" s="14">
        <f>IFERROR(VLOOKUP($A202,#REF!,12,0),0)</f>
        <v>0</v>
      </c>
      <c r="FT202" s="14">
        <f t="shared" si="657"/>
        <v>0</v>
      </c>
      <c r="FU202" s="14">
        <v>0</v>
      </c>
      <c r="FV202" s="14">
        <f t="shared" si="658"/>
        <v>0</v>
      </c>
      <c r="FW202" s="14">
        <f>IFERROR(VLOOKUP($A202,ConEnroll!$A$8:$S$601,16,0),0)</f>
        <v>542</v>
      </c>
      <c r="FX202" s="14">
        <f t="shared" si="659"/>
        <v>5.1170195143033836E-2</v>
      </c>
      <c r="FY202" s="14">
        <f t="shared" si="660"/>
        <v>542</v>
      </c>
      <c r="FZ202" s="14">
        <f t="shared" si="661"/>
        <v>5.1170195143033836E-2</v>
      </c>
      <c r="GA202" s="14" t="e">
        <f t="shared" si="662"/>
        <v>#VALUE!</v>
      </c>
      <c r="GB202" s="14" t="e">
        <f t="shared" si="663"/>
        <v>#VALUE!</v>
      </c>
      <c r="GC202" s="39"/>
      <c r="GD202" s="14">
        <f t="shared" si="581"/>
        <v>-10245.753368511287</v>
      </c>
      <c r="GE202" s="14" t="e">
        <f t="shared" si="582"/>
        <v>#VALUE!</v>
      </c>
      <c r="GF202" s="14">
        <f t="shared" si="583"/>
        <v>-66.992743888838007</v>
      </c>
      <c r="GG202" s="14" t="e">
        <f t="shared" si="584"/>
        <v>#VALUE!</v>
      </c>
      <c r="GH202" s="37" t="e">
        <f t="shared" si="585"/>
        <v>#VALUE!</v>
      </c>
    </row>
    <row r="203" spans="1:190" ht="12.5" x14ac:dyDescent="0.25">
      <c r="A203" s="67">
        <v>623</v>
      </c>
      <c r="B203" s="35">
        <v>1</v>
      </c>
      <c r="C203" s="14">
        <v>2</v>
      </c>
      <c r="D203" s="14"/>
      <c r="E203" s="14"/>
      <c r="F203" s="35" t="s">
        <v>2550</v>
      </c>
      <c r="G203" s="41"/>
      <c r="H203" s="14">
        <f>IFERROR(VLOOKUP($A203,BaseFY22!$A$7:$AK$528,6,0),0)</f>
        <v>7555</v>
      </c>
      <c r="I203" s="14">
        <f>IFERROR(VLOOKUP($A203,BaseFY22!$A$7:$AK$528,28,0),0)</f>
        <v>78326717.5</v>
      </c>
      <c r="J203" s="14">
        <f t="shared" si="586"/>
        <v>10367.533752481801</v>
      </c>
      <c r="K203" s="14">
        <f>IFERROR(VLOOKUP($A203,SpecEd22!$A$21:$BB$605,24,0)," ")</f>
        <v>12554883.586359896</v>
      </c>
      <c r="L203" s="14">
        <f t="shared" si="587"/>
        <v>1661.7979598093839</v>
      </c>
      <c r="M203" s="14">
        <f>IFERROR(VLOOKUP($A203,ECFE!$A$16:$AB$347,7,0),0)</f>
        <v>454633.41</v>
      </c>
      <c r="N203" s="14">
        <f t="shared" si="554"/>
        <v>60.176493712772995</v>
      </c>
      <c r="O203" s="14">
        <v>0</v>
      </c>
      <c r="P203" s="14">
        <f t="shared" si="554"/>
        <v>0</v>
      </c>
      <c r="Q203" s="14">
        <f>IFERROR(VLOOKUP($A203,ConEnroll!$A$7:$S$337,10,0),0)</f>
        <v>18926.29</v>
      </c>
      <c r="R203" s="14">
        <f t="shared" si="588"/>
        <v>2.505134348113832</v>
      </c>
      <c r="S203" s="14">
        <f t="shared" si="555"/>
        <v>473559.69999999995</v>
      </c>
      <c r="T203" s="14">
        <f t="shared" si="589"/>
        <v>62.681628060886823</v>
      </c>
      <c r="U203" s="14">
        <f t="shared" si="556"/>
        <v>91355160.786359891</v>
      </c>
      <c r="V203" s="14">
        <f t="shared" si="590"/>
        <v>12092.01334035207</v>
      </c>
      <c r="W203" s="42"/>
      <c r="X203" s="14">
        <f>IFERROR(VLOOKUP($A203,HouseFY22!$A$6:$AJ$528,28,0),0)</f>
        <v>80138333.988800004</v>
      </c>
      <c r="Y203" s="14">
        <f t="shared" si="591"/>
        <v>10607.324154705493</v>
      </c>
      <c r="Z203" s="14">
        <f>IFERROR(VLOOKUP($A203,Compens80percent!$A$13:$M$560,12,0),0)</f>
        <v>0</v>
      </c>
      <c r="AA203" s="14">
        <f t="shared" si="591"/>
        <v>0</v>
      </c>
      <c r="AB203" s="14">
        <f t="shared" si="592"/>
        <v>80138333.988800004</v>
      </c>
      <c r="AC203" s="14">
        <f t="shared" si="591"/>
        <v>10607.324154705493</v>
      </c>
      <c r="AD203" s="14">
        <f>IFERROR(VLOOKUP(A203,SpecEd22!$A$21:$Z$550,14,0),0)</f>
        <v>12851140.198671527</v>
      </c>
      <c r="AE203" s="14">
        <f t="shared" si="593"/>
        <v>1701.0112771239612</v>
      </c>
      <c r="AF203" s="14">
        <f>IFERROR(VLOOKUP($A203,ECFE!$A$16:$AB$348,8,0),0)</f>
        <v>463726.07820000005</v>
      </c>
      <c r="AG203" s="14">
        <f t="shared" si="594"/>
        <v>61.380023587028461</v>
      </c>
      <c r="AH203" s="14">
        <f>IFERROR(VLOOKUP(A203,ParaFY19!$A$21:$Z$543,7,0),0)</f>
        <v>33124</v>
      </c>
      <c r="AI203" s="14">
        <f t="shared" si="595"/>
        <v>4.3843812045003308</v>
      </c>
      <c r="AJ203" s="14">
        <f>IFERROR(VLOOKUP(A203,ConEnroll!$A$7:$S$341,13,0),0)</f>
        <v>23657.862500000003</v>
      </c>
      <c r="AK203" s="14">
        <f t="shared" si="596"/>
        <v>3.1314179351422902</v>
      </c>
      <c r="AL203" s="14">
        <f t="shared" si="664"/>
        <v>520507.94070000004</v>
      </c>
      <c r="AM203" s="14">
        <f t="shared" si="597"/>
        <v>68.895822726671085</v>
      </c>
      <c r="AN203" s="14">
        <f t="shared" si="598"/>
        <v>93509982.128171533</v>
      </c>
      <c r="AO203" s="14">
        <f t="shared" si="599"/>
        <v>12377.231254556125</v>
      </c>
      <c r="AP203" s="62"/>
      <c r="AQ203" s="14">
        <f t="shared" si="665"/>
        <v>239.79040222369258</v>
      </c>
      <c r="AR203" s="14">
        <f t="shared" si="557"/>
        <v>39.213317314577353</v>
      </c>
      <c r="AS203" s="14">
        <f t="shared" si="558"/>
        <v>6.2141946657842624</v>
      </c>
      <c r="AT203" s="14">
        <f t="shared" si="600"/>
        <v>285.21791420405418</v>
      </c>
      <c r="AU203" s="37">
        <f t="shared" si="559"/>
        <v>2.3587297348759771E-2</v>
      </c>
      <c r="AV203" s="42"/>
      <c r="AW203" s="14" t="str">
        <f>IFERROR(VLOOKUP($A203,#REF!,27,0),"0")</f>
        <v>0</v>
      </c>
      <c r="AX203" s="14">
        <f t="shared" si="601"/>
        <v>0</v>
      </c>
      <c r="AY203" s="14" t="str">
        <f>IFERROR(VLOOKUP($A203,SpecEd22!#REF!,23,0)," ")</f>
        <v xml:space="preserve"> </v>
      </c>
      <c r="AZ203" s="14" t="e">
        <f t="shared" si="602"/>
        <v>#VALUE!</v>
      </c>
      <c r="BA203" s="14">
        <f>IFERROR(VLOOKUP($A203,ECFE!#REF!,23,0),0)</f>
        <v>0</v>
      </c>
      <c r="BB203" s="14">
        <f t="shared" si="603"/>
        <v>0</v>
      </c>
      <c r="BC203" s="14">
        <f>IFERROR(VLOOKUP($A203,#REF!,17,0),0)</f>
        <v>0</v>
      </c>
      <c r="BD203" s="14">
        <f t="shared" si="604"/>
        <v>0</v>
      </c>
      <c r="BE203" s="14">
        <f>IFERROR(VLOOKUP($A203,#REF!,9,0),0)</f>
        <v>0</v>
      </c>
      <c r="BF203" s="14">
        <f t="shared" si="605"/>
        <v>0</v>
      </c>
      <c r="BG203" s="14">
        <v>0</v>
      </c>
      <c r="BH203" s="14">
        <f t="shared" si="606"/>
        <v>0</v>
      </c>
      <c r="BI203" s="14">
        <f>IFERROR(VLOOKUP($A203,ConEnroll!$A$8:$S$601,15,0),0)</f>
        <v>-79</v>
      </c>
      <c r="BJ203" s="14">
        <f t="shared" si="607"/>
        <v>-1.0456651224354732E-2</v>
      </c>
      <c r="BK203" s="14">
        <f t="shared" si="608"/>
        <v>-79</v>
      </c>
      <c r="BL203" s="14">
        <f t="shared" si="609"/>
        <v>-1.0456651224354732E-2</v>
      </c>
      <c r="BM203" s="14" t="e">
        <f t="shared" si="610"/>
        <v>#VALUE!</v>
      </c>
      <c r="BN203" s="14" t="e">
        <f t="shared" si="611"/>
        <v>#VALUE!</v>
      </c>
      <c r="BO203" s="42"/>
      <c r="BP203" s="14">
        <f t="shared" si="560"/>
        <v>10607.324154705493</v>
      </c>
      <c r="BQ203" s="14" t="e">
        <f t="shared" si="561"/>
        <v>#VALUE!</v>
      </c>
      <c r="BR203" s="14">
        <f t="shared" si="612"/>
        <v>68.906279377895444</v>
      </c>
      <c r="BS203" s="14" t="e">
        <f t="shared" si="562"/>
        <v>#VALUE!</v>
      </c>
      <c r="BT203" s="37" t="e">
        <f t="shared" si="563"/>
        <v>#VALUE!</v>
      </c>
      <c r="BU203" s="41"/>
      <c r="BV203" s="14" t="str">
        <f>IFERROR(VLOOKUP($A203,#REF!,27,0),"0")</f>
        <v>0</v>
      </c>
      <c r="BW203" s="14">
        <f t="shared" si="613"/>
        <v>0</v>
      </c>
      <c r="BX203" s="14" t="str">
        <f>IFERROR(VLOOKUP($A203,SpecEd22!$Z$22:$AV$606,59,0)," ")</f>
        <v xml:space="preserve"> </v>
      </c>
      <c r="BY203" s="14" t="e">
        <f t="shared" si="614"/>
        <v>#VALUE!</v>
      </c>
      <c r="BZ203" s="14">
        <f>IFERROR(VLOOKUP($A203,ECFE!#REF!,25,0),0)</f>
        <v>0</v>
      </c>
      <c r="CA203" s="14">
        <f t="shared" si="615"/>
        <v>0</v>
      </c>
      <c r="CB203" s="14">
        <f>IFERROR(VLOOKUP($A203,#REF!,17,0),0)</f>
        <v>0</v>
      </c>
      <c r="CC203" s="14">
        <f t="shared" si="616"/>
        <v>0</v>
      </c>
      <c r="CD203" s="14">
        <f>IFERROR(VLOOKUP($A203,#REF!,9,0),0)</f>
        <v>0</v>
      </c>
      <c r="CE203" s="14">
        <f t="shared" si="617"/>
        <v>0</v>
      </c>
      <c r="CF203" s="14">
        <v>0</v>
      </c>
      <c r="CG203" s="14">
        <f t="shared" si="618"/>
        <v>0</v>
      </c>
      <c r="CH203" s="14">
        <f>IFERROR(VLOOKUP($A203,ConEnroll!$A$8:$S$601,15,0),0)</f>
        <v>-79</v>
      </c>
      <c r="CI203" s="14">
        <f t="shared" si="619"/>
        <v>-1.0456651224354732E-2</v>
      </c>
      <c r="CJ203" s="14">
        <f t="shared" si="620"/>
        <v>-79</v>
      </c>
      <c r="CK203" s="14">
        <f t="shared" si="621"/>
        <v>-1.0456651224354732E-2</v>
      </c>
      <c r="CL203" s="14" t="e">
        <f t="shared" si="622"/>
        <v>#VALUE!</v>
      </c>
      <c r="CM203" s="14" t="e">
        <f t="shared" si="623"/>
        <v>#VALUE!</v>
      </c>
      <c r="CN203" s="42"/>
      <c r="CO203" s="14">
        <f t="shared" si="564"/>
        <v>-10367.533752481801</v>
      </c>
      <c r="CP203" s="14" t="e">
        <f t="shared" si="565"/>
        <v>#VALUE!</v>
      </c>
      <c r="CQ203" s="14">
        <f t="shared" si="566"/>
        <v>-62.692084712111175</v>
      </c>
      <c r="CR203" s="14" t="e">
        <f t="shared" si="567"/>
        <v>#VALUE!</v>
      </c>
      <c r="CS203" s="37" t="e">
        <f t="shared" si="568"/>
        <v>#VALUE!</v>
      </c>
      <c r="CT203" s="239"/>
      <c r="CU203" s="239"/>
      <c r="CV203" s="468"/>
      <c r="CW203" s="14">
        <f>IFERROR(VLOOKUP($A203,BaseFY23!$A$7:$AK$527,6,0),0)</f>
        <v>7571.9780490000003</v>
      </c>
      <c r="CX203" s="14">
        <f>IFERROR(VLOOKUP($A203,BaseFY23!$A$7:$AN$528,28,0),0)</f>
        <v>78480016.25</v>
      </c>
      <c r="CY203" s="14">
        <f t="shared" si="624"/>
        <v>10364.532984926513</v>
      </c>
      <c r="CZ203" s="14">
        <f>IFERROR(VLOOKUP($A203,SpecEd23!$A$21:$BB$605,23,0)," ")</f>
        <v>14226952.914577801</v>
      </c>
      <c r="DA203" s="14">
        <f t="shared" si="625"/>
        <v>1878.8951608829209</v>
      </c>
      <c r="DB203" s="14">
        <f>IFERROR(VLOOKUP($A203,ECFE!$A$16:$AB$347,7,0),0)</f>
        <v>454633.41</v>
      </c>
      <c r="DC203" s="14">
        <f t="shared" si="626"/>
        <v>60.041564708450458</v>
      </c>
      <c r="DD203" s="14">
        <v>0</v>
      </c>
      <c r="DE203" s="14">
        <f t="shared" si="627"/>
        <v>0</v>
      </c>
      <c r="DF203" s="14">
        <f>IFERROR(VLOOKUP($A203,ConEnroll!$A$7:$S$338,10,0),0)</f>
        <v>18926.29</v>
      </c>
      <c r="DG203" s="14">
        <f t="shared" si="628"/>
        <v>2.4995172830036818</v>
      </c>
      <c r="DH203" s="14">
        <f t="shared" si="569"/>
        <v>473559.69999999995</v>
      </c>
      <c r="DI203" s="14">
        <f t="shared" si="629"/>
        <v>62.541081991454135</v>
      </c>
      <c r="DJ203" s="14">
        <f t="shared" si="570"/>
        <v>93180528.8645778</v>
      </c>
      <c r="DK203" s="14">
        <f t="shared" si="630"/>
        <v>12305.969227800886</v>
      </c>
      <c r="DL203" s="42"/>
      <c r="DM203" s="14">
        <f>IFERROR(VLOOKUP($A203,HouseFY23!$A$7:$AJ$528,28,0),0)</f>
        <v>81508976.469999999</v>
      </c>
      <c r="DN203" s="14">
        <f t="shared" si="631"/>
        <v>10764.555304114299</v>
      </c>
      <c r="DO203" s="14">
        <f>IFERROR(VLOOKUP($A203,Compens80percent!$A$13:$M$560,12,0),0)</f>
        <v>0</v>
      </c>
      <c r="DP203" s="14">
        <f t="shared" si="631"/>
        <v>0</v>
      </c>
      <c r="DQ203" s="14">
        <f t="shared" si="632"/>
        <v>81508976.469999999</v>
      </c>
      <c r="DR203" s="14">
        <f t="shared" si="633"/>
        <v>10788.746058239576</v>
      </c>
      <c r="DS203" s="14">
        <f>IFERROR(VLOOKUP($A203,SpecEd23!$A$21:$Z$550,14,0),0)</f>
        <v>14870892.11321288</v>
      </c>
      <c r="DT203" s="14">
        <f t="shared" si="634"/>
        <v>1963.9375625470568</v>
      </c>
      <c r="DU203" s="14">
        <f>IFERROR(VLOOKUP($A203,ECFE!$A$16:$AB$347,9,0),0)</f>
        <v>473000.59976400004</v>
      </c>
      <c r="DV203" s="14">
        <f t="shared" si="635"/>
        <v>62.467243922671869</v>
      </c>
      <c r="DW203" s="14">
        <f>IFERROR(VLOOKUP($A203,ParaFY19!$A$21:$Z$543,7,0),0)</f>
        <v>33124</v>
      </c>
      <c r="DX203" s="14">
        <f t="shared" si="636"/>
        <v>4.3745504524243239</v>
      </c>
      <c r="DY203" s="14">
        <f>IFERROR(VLOOKUP($A203,ConEnroll!$A$7:$S$341,13,0),0)</f>
        <v>23657.862500000003</v>
      </c>
      <c r="DZ203" s="14">
        <f t="shared" si="637"/>
        <v>3.1243966037546027</v>
      </c>
      <c r="EA203" s="14">
        <f t="shared" si="571"/>
        <v>529782.46226400009</v>
      </c>
      <c r="EB203" s="14">
        <f t="shared" si="638"/>
        <v>69.966190978850804</v>
      </c>
      <c r="EC203" s="14">
        <f t="shared" si="572"/>
        <v>96909651.045476884</v>
      </c>
      <c r="ED203" s="14">
        <f t="shared" si="639"/>
        <v>12798.459057640208</v>
      </c>
      <c r="EE203" s="62"/>
      <c r="EF203" s="14">
        <f t="shared" si="573"/>
        <v>400.02231918778671</v>
      </c>
      <c r="EG203" s="14">
        <f t="shared" si="574"/>
        <v>85.042401664135923</v>
      </c>
      <c r="EH203" s="14">
        <f t="shared" si="575"/>
        <v>7.4251089873966691</v>
      </c>
      <c r="EI203" s="14">
        <f t="shared" si="640"/>
        <v>492.48982983931933</v>
      </c>
      <c r="EJ203" s="37">
        <f t="shared" si="576"/>
        <v>4.0020401540312382E-2</v>
      </c>
      <c r="EK203" s="42"/>
      <c r="EL203" s="14" t="str">
        <f>IFERROR(VLOOKUP($A203,#REF!,27,0),"0")</f>
        <v>0</v>
      </c>
      <c r="EM203" s="14">
        <f t="shared" si="641"/>
        <v>0</v>
      </c>
      <c r="EN203" s="14" t="str">
        <f>IFERROR(VLOOKUP($A203,SpecEd23!#REF!,23,0)," ")</f>
        <v xml:space="preserve"> </v>
      </c>
      <c r="EO203" s="14" t="e">
        <f t="shared" si="642"/>
        <v>#VALUE!</v>
      </c>
      <c r="EP203" s="14">
        <f>IFERROR(VLOOKUP($A203,ECFE!#REF!,24,0),0)</f>
        <v>0</v>
      </c>
      <c r="EQ203" s="14">
        <f t="shared" si="643"/>
        <v>0</v>
      </c>
      <c r="ER203" s="14">
        <f>IFERROR(VLOOKUP($A203,#REF!,30,0),0)</f>
        <v>0</v>
      </c>
      <c r="ES203" s="14">
        <f t="shared" si="644"/>
        <v>0</v>
      </c>
      <c r="ET203" s="14">
        <f>IFERROR(VLOOKUP($A203,#REF!,12,0),0)</f>
        <v>0</v>
      </c>
      <c r="EU203" s="14">
        <f t="shared" si="645"/>
        <v>0</v>
      </c>
      <c r="EV203" s="14">
        <v>0</v>
      </c>
      <c r="EW203" s="14">
        <f t="shared" si="646"/>
        <v>0</v>
      </c>
      <c r="EX203" s="14">
        <f>IFERROR(VLOOKUP($A203,ConEnroll!$A$8:$S$601,16,0),0)</f>
        <v>544</v>
      </c>
      <c r="EY203" s="14">
        <f t="shared" si="647"/>
        <v>7.1843842715820311E-2</v>
      </c>
      <c r="EZ203" s="14">
        <f t="shared" si="648"/>
        <v>544</v>
      </c>
      <c r="FA203" s="14">
        <f t="shared" si="649"/>
        <v>7.1843842715820311E-2</v>
      </c>
      <c r="FB203" s="14" t="e">
        <f t="shared" si="650"/>
        <v>#VALUE!</v>
      </c>
      <c r="FC203" s="14" t="e">
        <f t="shared" si="651"/>
        <v>#VALUE!</v>
      </c>
      <c r="FD203" s="62"/>
      <c r="FE203" s="14">
        <f t="shared" si="577"/>
        <v>10764.555304114299</v>
      </c>
      <c r="FF203" s="14" t="e">
        <f t="shared" si="578"/>
        <v>#VALUE!</v>
      </c>
      <c r="FG203" s="14">
        <f t="shared" si="652"/>
        <v>69.894347136134982</v>
      </c>
      <c r="FH203" s="14" t="e">
        <f t="shared" si="579"/>
        <v>#VALUE!</v>
      </c>
      <c r="FI203" s="37" t="e">
        <f t="shared" si="580"/>
        <v>#VALUE!</v>
      </c>
      <c r="FJ203" s="12"/>
      <c r="FK203" s="14" t="str">
        <f>IFERROR(VLOOKUP($A203,#REF!,27,0),"0")</f>
        <v>0</v>
      </c>
      <c r="FL203" s="14">
        <f t="shared" si="653"/>
        <v>0</v>
      </c>
      <c r="FM203" s="14" t="str">
        <f>IFERROR(VLOOKUP($A203,SpecEd23!$X$22:$Y$610,59,0)," ")</f>
        <v xml:space="preserve"> </v>
      </c>
      <c r="FN203" s="14" t="e">
        <f t="shared" si="654"/>
        <v>#VALUE!</v>
      </c>
      <c r="FO203" s="14">
        <f>IFERROR(VLOOKUP($A203,ECFE!#REF!,26,0),0)</f>
        <v>0</v>
      </c>
      <c r="FP203" s="14">
        <f t="shared" si="655"/>
        <v>0</v>
      </c>
      <c r="FQ203" s="14">
        <f>IFERROR(VLOOKUP($A203,#REF!,16,0),0)</f>
        <v>0</v>
      </c>
      <c r="FR203" s="14">
        <f t="shared" si="656"/>
        <v>0</v>
      </c>
      <c r="FS203" s="14">
        <f>IFERROR(VLOOKUP($A203,#REF!,12,0),0)</f>
        <v>0</v>
      </c>
      <c r="FT203" s="14">
        <f t="shared" si="657"/>
        <v>0</v>
      </c>
      <c r="FU203" s="14">
        <v>0</v>
      </c>
      <c r="FV203" s="14">
        <f t="shared" si="658"/>
        <v>0</v>
      </c>
      <c r="FW203" s="14">
        <f>IFERROR(VLOOKUP($A203,ConEnroll!$A$8:$S$601,16,0),0)</f>
        <v>544</v>
      </c>
      <c r="FX203" s="14">
        <f t="shared" si="659"/>
        <v>7.1843842715820311E-2</v>
      </c>
      <c r="FY203" s="14">
        <f t="shared" si="660"/>
        <v>544</v>
      </c>
      <c r="FZ203" s="14">
        <f t="shared" si="661"/>
        <v>7.1843842715820311E-2</v>
      </c>
      <c r="GA203" s="14" t="e">
        <f t="shared" si="662"/>
        <v>#VALUE!</v>
      </c>
      <c r="GB203" s="14" t="e">
        <f t="shared" si="663"/>
        <v>#VALUE!</v>
      </c>
      <c r="GC203" s="39"/>
      <c r="GD203" s="14">
        <f t="shared" si="581"/>
        <v>-10364.532984926513</v>
      </c>
      <c r="GE203" s="14" t="e">
        <f t="shared" si="582"/>
        <v>#VALUE!</v>
      </c>
      <c r="GF203" s="14">
        <f t="shared" si="583"/>
        <v>-62.469238148738313</v>
      </c>
      <c r="GG203" s="14" t="e">
        <f t="shared" si="584"/>
        <v>#VALUE!</v>
      </c>
      <c r="GH203" s="37" t="e">
        <f t="shared" si="585"/>
        <v>#VALUE!</v>
      </c>
    </row>
    <row r="204" spans="1:190" ht="12.5" x14ac:dyDescent="0.25">
      <c r="A204" s="67">
        <v>624</v>
      </c>
      <c r="B204" s="35">
        <v>1</v>
      </c>
      <c r="C204" s="14">
        <v>3</v>
      </c>
      <c r="D204" s="14"/>
      <c r="E204" s="14"/>
      <c r="F204" s="35" t="s">
        <v>2551</v>
      </c>
      <c r="G204" s="41"/>
      <c r="H204" s="14">
        <f>IFERROR(VLOOKUP($A204,BaseFY22!$A$7:$AK$528,6,0),0)</f>
        <v>8425</v>
      </c>
      <c r="I204" s="14">
        <f>IFERROR(VLOOKUP($A204,BaseFY22!$A$7:$AK$528,28,0),0)</f>
        <v>85764125.626495004</v>
      </c>
      <c r="J204" s="14">
        <f t="shared" si="586"/>
        <v>10179.718175251632</v>
      </c>
      <c r="K204" s="14">
        <f>IFERROR(VLOOKUP($A204,SpecEd22!$A$21:$BB$605,24,0)," ")</f>
        <v>16573205.102305289</v>
      </c>
      <c r="L204" s="14">
        <f t="shared" si="587"/>
        <v>1967.1460062083429</v>
      </c>
      <c r="M204" s="14">
        <f>IFERROR(VLOOKUP($A204,ECFE!$A$16:$AB$347,7,0),0)</f>
        <v>595101.54</v>
      </c>
      <c r="N204" s="14">
        <f t="shared" si="554"/>
        <v>70.63519762611277</v>
      </c>
      <c r="O204" s="14">
        <v>0</v>
      </c>
      <c r="P204" s="14">
        <f t="shared" si="554"/>
        <v>0</v>
      </c>
      <c r="Q204" s="14">
        <f>IFERROR(VLOOKUP($A204,ConEnroll!$A$7:$S$337,10,0),0)</f>
        <v>38429.279999999999</v>
      </c>
      <c r="R204" s="14">
        <f t="shared" si="588"/>
        <v>4.5613388724035611</v>
      </c>
      <c r="S204" s="14">
        <f t="shared" si="555"/>
        <v>633530.82000000007</v>
      </c>
      <c r="T204" s="14">
        <f t="shared" si="589"/>
        <v>75.196536498516323</v>
      </c>
      <c r="U204" s="14">
        <f t="shared" si="556"/>
        <v>102970861.54880029</v>
      </c>
      <c r="V204" s="14">
        <f t="shared" si="590"/>
        <v>12222.060717958491</v>
      </c>
      <c r="W204" s="42"/>
      <c r="X204" s="14">
        <f>IFERROR(VLOOKUP($A204,HouseFY22!$A$6:$AJ$528,28,0),0)</f>
        <v>87353873.040858001</v>
      </c>
      <c r="Y204" s="14">
        <f t="shared" si="591"/>
        <v>10368.412230368902</v>
      </c>
      <c r="Z204" s="14">
        <f>IFERROR(VLOOKUP($A204,Compens80percent!$A$13:$M$560,12,0),0)</f>
        <v>0</v>
      </c>
      <c r="AA204" s="14">
        <f t="shared" si="591"/>
        <v>0</v>
      </c>
      <c r="AB204" s="14">
        <f t="shared" si="592"/>
        <v>87353873.040858001</v>
      </c>
      <c r="AC204" s="14">
        <f t="shared" si="591"/>
        <v>10368.412230368902</v>
      </c>
      <c r="AD204" s="14">
        <f>IFERROR(VLOOKUP(A204,SpecEd22!$A$21:$Z$550,14,0),0)</f>
        <v>16867546.942393448</v>
      </c>
      <c r="AE204" s="14">
        <f t="shared" si="593"/>
        <v>2002.0827231327535</v>
      </c>
      <c r="AF204" s="14">
        <f>IFERROR(VLOOKUP($A204,ECFE!$A$16:$AB$348,8,0),0)</f>
        <v>607003.5708000001</v>
      </c>
      <c r="AG204" s="14">
        <f t="shared" si="594"/>
        <v>72.04790157863502</v>
      </c>
      <c r="AH204" s="14">
        <f>IFERROR(VLOOKUP(A204,ParaFY19!$A$21:$Z$543,7,0),0)</f>
        <v>38612</v>
      </c>
      <c r="AI204" s="14">
        <f t="shared" si="595"/>
        <v>4.583026706231454</v>
      </c>
      <c r="AJ204" s="14">
        <f>IFERROR(VLOOKUP(A204,ConEnroll!$A$7:$S$341,13,0),0)</f>
        <v>48036.6</v>
      </c>
      <c r="AK204" s="14">
        <f t="shared" si="596"/>
        <v>5.7016735905044511</v>
      </c>
      <c r="AL204" s="14">
        <f t="shared" si="664"/>
        <v>693652.17080000008</v>
      </c>
      <c r="AM204" s="14">
        <f t="shared" si="597"/>
        <v>82.332601875370926</v>
      </c>
      <c r="AN204" s="14">
        <f t="shared" si="598"/>
        <v>104915072.15405145</v>
      </c>
      <c r="AO204" s="14">
        <f t="shared" si="599"/>
        <v>12452.827555377027</v>
      </c>
      <c r="AP204" s="62"/>
      <c r="AQ204" s="14">
        <f t="shared" si="665"/>
        <v>188.69405511727018</v>
      </c>
      <c r="AR204" s="14">
        <f t="shared" si="557"/>
        <v>34.936716924410575</v>
      </c>
      <c r="AS204" s="14">
        <f t="shared" si="558"/>
        <v>7.136065376854603</v>
      </c>
      <c r="AT204" s="14">
        <f t="shared" si="600"/>
        <v>230.76683741853537</v>
      </c>
      <c r="AU204" s="37">
        <f t="shared" si="559"/>
        <v>1.8881172557051528E-2</v>
      </c>
      <c r="AV204" s="42"/>
      <c r="AW204" s="14" t="str">
        <f>IFERROR(VLOOKUP($A204,#REF!,27,0),"0")</f>
        <v>0</v>
      </c>
      <c r="AX204" s="14">
        <f t="shared" si="601"/>
        <v>0</v>
      </c>
      <c r="AY204" s="14" t="str">
        <f>IFERROR(VLOOKUP($A204,SpecEd22!#REF!,23,0)," ")</f>
        <v xml:space="preserve"> </v>
      </c>
      <c r="AZ204" s="14" t="e">
        <f t="shared" si="602"/>
        <v>#VALUE!</v>
      </c>
      <c r="BA204" s="14">
        <f>IFERROR(VLOOKUP($A204,ECFE!#REF!,23,0),0)</f>
        <v>0</v>
      </c>
      <c r="BB204" s="14">
        <f t="shared" si="603"/>
        <v>0</v>
      </c>
      <c r="BC204" s="14">
        <f>IFERROR(VLOOKUP($A204,#REF!,17,0),0)</f>
        <v>0</v>
      </c>
      <c r="BD204" s="14">
        <f t="shared" si="604"/>
        <v>0</v>
      </c>
      <c r="BE204" s="14">
        <f>IFERROR(VLOOKUP($A204,#REF!,9,0),0)</f>
        <v>0</v>
      </c>
      <c r="BF204" s="14">
        <f t="shared" si="605"/>
        <v>0</v>
      </c>
      <c r="BG204" s="14">
        <v>0</v>
      </c>
      <c r="BH204" s="14">
        <f t="shared" si="606"/>
        <v>0</v>
      </c>
      <c r="BI204" s="14">
        <f>IFERROR(VLOOKUP($A204,ConEnroll!$A$8:$S$601,15,0),0)</f>
        <v>-79</v>
      </c>
      <c r="BJ204" s="14">
        <f t="shared" si="607"/>
        <v>-9.3768545994065283E-3</v>
      </c>
      <c r="BK204" s="14">
        <f t="shared" si="608"/>
        <v>-79</v>
      </c>
      <c r="BL204" s="14">
        <f t="shared" si="609"/>
        <v>-9.3768545994065283E-3</v>
      </c>
      <c r="BM204" s="14" t="e">
        <f t="shared" si="610"/>
        <v>#VALUE!</v>
      </c>
      <c r="BN204" s="14" t="e">
        <f t="shared" si="611"/>
        <v>#VALUE!</v>
      </c>
      <c r="BO204" s="42"/>
      <c r="BP204" s="14">
        <f t="shared" si="560"/>
        <v>10368.412230368902</v>
      </c>
      <c r="BQ204" s="14" t="e">
        <f t="shared" si="561"/>
        <v>#VALUE!</v>
      </c>
      <c r="BR204" s="14">
        <f t="shared" si="612"/>
        <v>82.341978729970336</v>
      </c>
      <c r="BS204" s="14" t="e">
        <f t="shared" si="562"/>
        <v>#VALUE!</v>
      </c>
      <c r="BT204" s="37" t="e">
        <f t="shared" si="563"/>
        <v>#VALUE!</v>
      </c>
      <c r="BU204" s="41"/>
      <c r="BV204" s="14" t="str">
        <f>IFERROR(VLOOKUP($A204,#REF!,27,0),"0")</f>
        <v>0</v>
      </c>
      <c r="BW204" s="14">
        <f t="shared" si="613"/>
        <v>0</v>
      </c>
      <c r="BX204" s="14" t="str">
        <f>IFERROR(VLOOKUP($A204,SpecEd22!$Z$22:$AV$606,59,0)," ")</f>
        <v xml:space="preserve"> </v>
      </c>
      <c r="BY204" s="14" t="e">
        <f t="shared" si="614"/>
        <v>#VALUE!</v>
      </c>
      <c r="BZ204" s="14">
        <f>IFERROR(VLOOKUP($A204,ECFE!#REF!,25,0),0)</f>
        <v>0</v>
      </c>
      <c r="CA204" s="14">
        <f t="shared" si="615"/>
        <v>0</v>
      </c>
      <c r="CB204" s="14">
        <f>IFERROR(VLOOKUP($A204,#REF!,17,0),0)</f>
        <v>0</v>
      </c>
      <c r="CC204" s="14">
        <f t="shared" si="616"/>
        <v>0</v>
      </c>
      <c r="CD204" s="14">
        <f>IFERROR(VLOOKUP($A204,#REF!,9,0),0)</f>
        <v>0</v>
      </c>
      <c r="CE204" s="14">
        <f t="shared" si="617"/>
        <v>0</v>
      </c>
      <c r="CF204" s="14">
        <v>0</v>
      </c>
      <c r="CG204" s="14">
        <f t="shared" si="618"/>
        <v>0</v>
      </c>
      <c r="CH204" s="14">
        <f>IFERROR(VLOOKUP($A204,ConEnroll!$A$8:$S$601,15,0),0)</f>
        <v>-79</v>
      </c>
      <c r="CI204" s="14">
        <f t="shared" si="619"/>
        <v>-9.3768545994065283E-3</v>
      </c>
      <c r="CJ204" s="14">
        <f t="shared" si="620"/>
        <v>-79</v>
      </c>
      <c r="CK204" s="14">
        <f t="shared" si="621"/>
        <v>-9.3768545994065283E-3</v>
      </c>
      <c r="CL204" s="14" t="e">
        <f t="shared" si="622"/>
        <v>#VALUE!</v>
      </c>
      <c r="CM204" s="14" t="e">
        <f t="shared" si="623"/>
        <v>#VALUE!</v>
      </c>
      <c r="CN204" s="42"/>
      <c r="CO204" s="14">
        <f t="shared" si="564"/>
        <v>-10179.718175251632</v>
      </c>
      <c r="CP204" s="14" t="e">
        <f t="shared" si="565"/>
        <v>#VALUE!</v>
      </c>
      <c r="CQ204" s="14">
        <f t="shared" si="566"/>
        <v>-75.205913353115733</v>
      </c>
      <c r="CR204" s="14" t="e">
        <f t="shared" si="567"/>
        <v>#VALUE!</v>
      </c>
      <c r="CS204" s="37" t="e">
        <f t="shared" si="568"/>
        <v>#VALUE!</v>
      </c>
      <c r="CT204" s="239"/>
      <c r="CU204" s="239"/>
      <c r="CV204" s="468"/>
      <c r="CW204" s="14">
        <f>IFERROR(VLOOKUP($A204,BaseFY23!$A$7:$AK$527,6,0),0)</f>
        <v>8503</v>
      </c>
      <c r="CX204" s="14">
        <f>IFERROR(VLOOKUP($A204,BaseFY23!$A$7:$AN$528,28,0),0)</f>
        <v>87014402.204629004</v>
      </c>
      <c r="CY204" s="14">
        <f t="shared" si="624"/>
        <v>10233.376714645303</v>
      </c>
      <c r="CZ204" s="14">
        <f>IFERROR(VLOOKUP($A204,SpecEd23!$A$21:$BB$605,23,0)," ")</f>
        <v>16401287.970569324</v>
      </c>
      <c r="DA204" s="14">
        <f t="shared" si="625"/>
        <v>1928.8825085933581</v>
      </c>
      <c r="DB204" s="14">
        <f>IFERROR(VLOOKUP($A204,ECFE!$A$16:$AB$347,7,0),0)</f>
        <v>595101.54</v>
      </c>
      <c r="DC204" s="14">
        <f t="shared" si="626"/>
        <v>69.987244501940495</v>
      </c>
      <c r="DD204" s="14">
        <v>0</v>
      </c>
      <c r="DE204" s="14">
        <f t="shared" si="627"/>
        <v>0</v>
      </c>
      <c r="DF204" s="14">
        <f>IFERROR(VLOOKUP($A204,ConEnroll!$A$7:$S$338,10,0),0)</f>
        <v>38429.279999999999</v>
      </c>
      <c r="DG204" s="14">
        <f t="shared" si="628"/>
        <v>4.5194966482417973</v>
      </c>
      <c r="DH204" s="14">
        <f t="shared" si="569"/>
        <v>633530.82000000007</v>
      </c>
      <c r="DI204" s="14">
        <f t="shared" si="629"/>
        <v>74.506741150182293</v>
      </c>
      <c r="DJ204" s="14">
        <f t="shared" si="570"/>
        <v>104049220.99519832</v>
      </c>
      <c r="DK204" s="14">
        <f t="shared" si="630"/>
        <v>12236.765964388842</v>
      </c>
      <c r="DL204" s="42"/>
      <c r="DM204" s="14">
        <f>IFERROR(VLOOKUP($A204,HouseFY23!$A$7:$AJ$528,28,0),0)</f>
        <v>89945680.455322996</v>
      </c>
      <c r="DN204" s="14">
        <f t="shared" si="631"/>
        <v>10578.111308399741</v>
      </c>
      <c r="DO204" s="14">
        <f>IFERROR(VLOOKUP($A204,Compens80percent!$A$13:$M$560,12,0),0)</f>
        <v>0</v>
      </c>
      <c r="DP204" s="14">
        <f t="shared" si="631"/>
        <v>0</v>
      </c>
      <c r="DQ204" s="14">
        <f t="shared" si="632"/>
        <v>89945680.455322996</v>
      </c>
      <c r="DR204" s="14">
        <f t="shared" si="633"/>
        <v>10676.045157901839</v>
      </c>
      <c r="DS204" s="14">
        <f>IFERROR(VLOOKUP($A204,SpecEd23!$A$21:$Z$550,14,0),0)</f>
        <v>17031561.313420679</v>
      </c>
      <c r="DT204" s="14">
        <f t="shared" si="634"/>
        <v>2003.0061523486627</v>
      </c>
      <c r="DU204" s="14">
        <f>IFERROR(VLOOKUP($A204,ECFE!$A$16:$AB$347,9,0),0)</f>
        <v>619143.64221600001</v>
      </c>
      <c r="DV204" s="14">
        <f t="shared" si="635"/>
        <v>72.814729179818883</v>
      </c>
      <c r="DW204" s="14">
        <f>IFERROR(VLOOKUP($A204,ParaFY19!$A$21:$Z$543,7,0),0)</f>
        <v>38612</v>
      </c>
      <c r="DX204" s="14">
        <f t="shared" si="636"/>
        <v>4.5409855345172296</v>
      </c>
      <c r="DY204" s="14">
        <f>IFERROR(VLOOKUP($A204,ConEnroll!$A$7:$S$341,13,0),0)</f>
        <v>48036.6</v>
      </c>
      <c r="DZ204" s="14">
        <f t="shared" si="637"/>
        <v>5.649370810302246</v>
      </c>
      <c r="EA204" s="14">
        <f t="shared" si="571"/>
        <v>705792.24221599998</v>
      </c>
      <c r="EB204" s="14">
        <f t="shared" si="638"/>
        <v>83.005085524638361</v>
      </c>
      <c r="EC204" s="14">
        <f t="shared" si="572"/>
        <v>107683034.01095967</v>
      </c>
      <c r="ED204" s="14">
        <f t="shared" si="639"/>
        <v>12664.122546273042</v>
      </c>
      <c r="EE204" s="62"/>
      <c r="EF204" s="14">
        <f t="shared" si="573"/>
        <v>344.73459375443781</v>
      </c>
      <c r="EG204" s="14">
        <f t="shared" si="574"/>
        <v>74.123643755304556</v>
      </c>
      <c r="EH204" s="14">
        <f t="shared" si="575"/>
        <v>8.4983443744560674</v>
      </c>
      <c r="EI204" s="14">
        <f t="shared" si="640"/>
        <v>427.35658188419842</v>
      </c>
      <c r="EJ204" s="37">
        <f t="shared" si="576"/>
        <v>3.4923980987123709E-2</v>
      </c>
      <c r="EK204" s="42"/>
      <c r="EL204" s="14" t="str">
        <f>IFERROR(VLOOKUP($A204,#REF!,27,0),"0")</f>
        <v>0</v>
      </c>
      <c r="EM204" s="14">
        <f t="shared" si="641"/>
        <v>0</v>
      </c>
      <c r="EN204" s="14" t="str">
        <f>IFERROR(VLOOKUP($A204,SpecEd23!#REF!,23,0)," ")</f>
        <v xml:space="preserve"> </v>
      </c>
      <c r="EO204" s="14" t="e">
        <f t="shared" si="642"/>
        <v>#VALUE!</v>
      </c>
      <c r="EP204" s="14">
        <f>IFERROR(VLOOKUP($A204,ECFE!#REF!,24,0),0)</f>
        <v>0</v>
      </c>
      <c r="EQ204" s="14">
        <f t="shared" si="643"/>
        <v>0</v>
      </c>
      <c r="ER204" s="14">
        <f>IFERROR(VLOOKUP($A204,#REF!,30,0),0)</f>
        <v>0</v>
      </c>
      <c r="ES204" s="14">
        <f t="shared" si="644"/>
        <v>0</v>
      </c>
      <c r="ET204" s="14">
        <f>IFERROR(VLOOKUP($A204,#REF!,12,0),0)</f>
        <v>0</v>
      </c>
      <c r="EU204" s="14">
        <f t="shared" si="645"/>
        <v>0</v>
      </c>
      <c r="EV204" s="14">
        <v>0</v>
      </c>
      <c r="EW204" s="14">
        <f t="shared" si="646"/>
        <v>0</v>
      </c>
      <c r="EX204" s="14">
        <f>IFERROR(VLOOKUP($A204,ConEnroll!$A$8:$S$601,16,0),0)</f>
        <v>545</v>
      </c>
      <c r="EY204" s="14">
        <f t="shared" si="647"/>
        <v>6.4095025285193466E-2</v>
      </c>
      <c r="EZ204" s="14">
        <f t="shared" si="648"/>
        <v>545</v>
      </c>
      <c r="FA204" s="14">
        <f t="shared" si="649"/>
        <v>6.4095025285193466E-2</v>
      </c>
      <c r="FB204" s="14" t="e">
        <f t="shared" si="650"/>
        <v>#VALUE!</v>
      </c>
      <c r="FC204" s="14" t="e">
        <f t="shared" si="651"/>
        <v>#VALUE!</v>
      </c>
      <c r="FD204" s="62"/>
      <c r="FE204" s="14">
        <f t="shared" si="577"/>
        <v>10578.111308399741</v>
      </c>
      <c r="FF204" s="14" t="e">
        <f t="shared" si="578"/>
        <v>#VALUE!</v>
      </c>
      <c r="FG204" s="14">
        <f t="shared" si="652"/>
        <v>82.940990499353163</v>
      </c>
      <c r="FH204" s="14" t="e">
        <f t="shared" si="579"/>
        <v>#VALUE!</v>
      </c>
      <c r="FI204" s="37" t="e">
        <f t="shared" si="580"/>
        <v>#VALUE!</v>
      </c>
      <c r="FJ204" s="12"/>
      <c r="FK204" s="14" t="str">
        <f>IFERROR(VLOOKUP($A204,#REF!,27,0),"0")</f>
        <v>0</v>
      </c>
      <c r="FL204" s="14">
        <f t="shared" si="653"/>
        <v>0</v>
      </c>
      <c r="FM204" s="14" t="str">
        <f>IFERROR(VLOOKUP($A204,SpecEd23!$X$22:$Y$610,59,0)," ")</f>
        <v xml:space="preserve"> </v>
      </c>
      <c r="FN204" s="14" t="e">
        <f t="shared" si="654"/>
        <v>#VALUE!</v>
      </c>
      <c r="FO204" s="14">
        <f>IFERROR(VLOOKUP($A204,ECFE!#REF!,26,0),0)</f>
        <v>0</v>
      </c>
      <c r="FP204" s="14">
        <f t="shared" si="655"/>
        <v>0</v>
      </c>
      <c r="FQ204" s="14">
        <f>IFERROR(VLOOKUP($A204,#REF!,16,0),0)</f>
        <v>0</v>
      </c>
      <c r="FR204" s="14">
        <f t="shared" si="656"/>
        <v>0</v>
      </c>
      <c r="FS204" s="14">
        <f>IFERROR(VLOOKUP($A204,#REF!,12,0),0)</f>
        <v>0</v>
      </c>
      <c r="FT204" s="14">
        <f t="shared" si="657"/>
        <v>0</v>
      </c>
      <c r="FU204" s="14">
        <v>0</v>
      </c>
      <c r="FV204" s="14">
        <f t="shared" si="658"/>
        <v>0</v>
      </c>
      <c r="FW204" s="14">
        <f>IFERROR(VLOOKUP($A204,ConEnroll!$A$8:$S$601,16,0),0)</f>
        <v>545</v>
      </c>
      <c r="FX204" s="14">
        <f t="shared" si="659"/>
        <v>6.4095025285193466E-2</v>
      </c>
      <c r="FY204" s="14">
        <f t="shared" si="660"/>
        <v>545</v>
      </c>
      <c r="FZ204" s="14">
        <f t="shared" si="661"/>
        <v>6.4095025285193466E-2</v>
      </c>
      <c r="GA204" s="14" t="e">
        <f t="shared" si="662"/>
        <v>#VALUE!</v>
      </c>
      <c r="GB204" s="14" t="e">
        <f t="shared" si="663"/>
        <v>#VALUE!</v>
      </c>
      <c r="GC204" s="39"/>
      <c r="GD204" s="14">
        <f t="shared" si="581"/>
        <v>-10233.376714645303</v>
      </c>
      <c r="GE204" s="14" t="e">
        <f t="shared" si="582"/>
        <v>#VALUE!</v>
      </c>
      <c r="GF204" s="14">
        <f t="shared" si="583"/>
        <v>-74.442646124897095</v>
      </c>
      <c r="GG204" s="14" t="e">
        <f t="shared" si="584"/>
        <v>#VALUE!</v>
      </c>
      <c r="GH204" s="37" t="e">
        <f t="shared" si="585"/>
        <v>#VALUE!</v>
      </c>
    </row>
    <row r="205" spans="1:190" ht="12.5" x14ac:dyDescent="0.25">
      <c r="A205" s="67">
        <v>625</v>
      </c>
      <c r="B205" s="35">
        <v>1</v>
      </c>
      <c r="C205" s="14">
        <v>1</v>
      </c>
      <c r="D205" s="14"/>
      <c r="E205" s="14"/>
      <c r="F205" s="35" t="s">
        <v>2552</v>
      </c>
      <c r="G205" s="41"/>
      <c r="H205" s="14">
        <f>IFERROR(VLOOKUP($A205,BaseFY22!$A$7:$AK$528,6,0),0)</f>
        <v>34300.800000000003</v>
      </c>
      <c r="I205" s="14">
        <f>IFERROR(VLOOKUP($A205,BaseFY22!$A$7:$AK$528,28,0),0)</f>
        <v>410741143</v>
      </c>
      <c r="J205" s="14">
        <f t="shared" si="586"/>
        <v>11974.681144463102</v>
      </c>
      <c r="K205" s="14">
        <f>IFERROR(VLOOKUP($A205,SpecEd22!$A$21:$BB$605,24,0)," ")</f>
        <v>67152757.286529645</v>
      </c>
      <c r="L205" s="14">
        <f t="shared" si="587"/>
        <v>1957.7606728277369</v>
      </c>
      <c r="M205" s="14">
        <f>IFERROR(VLOOKUP($A205,ECFE!$A$16:$AB$347,7,0),0)</f>
        <v>3592661.2259999998</v>
      </c>
      <c r="N205" s="14">
        <f t="shared" si="554"/>
        <v>104.73986688357121</v>
      </c>
      <c r="O205" s="14">
        <v>0</v>
      </c>
      <c r="P205" s="14">
        <f t="shared" si="554"/>
        <v>0</v>
      </c>
      <c r="Q205" s="14">
        <f>IFERROR(VLOOKUP($A205,ConEnroll!$A$7:$S$337,10,0),0)</f>
        <v>75600.289999999994</v>
      </c>
      <c r="R205" s="14">
        <f t="shared" si="588"/>
        <v>2.2040386813135551</v>
      </c>
      <c r="S205" s="14">
        <f t="shared" si="555"/>
        <v>3668261.5159999998</v>
      </c>
      <c r="T205" s="14">
        <f t="shared" si="589"/>
        <v>106.94390556488477</v>
      </c>
      <c r="U205" s="14">
        <f t="shared" si="556"/>
        <v>481562161.80252963</v>
      </c>
      <c r="V205" s="14">
        <f t="shared" si="590"/>
        <v>14039.385722855723</v>
      </c>
      <c r="W205" s="42"/>
      <c r="X205" s="14">
        <f>IFERROR(VLOOKUP($A205,HouseFY22!$A$6:$AJ$528,28,0),0)</f>
        <v>421672301.55583698</v>
      </c>
      <c r="Y205" s="14">
        <f t="shared" si="591"/>
        <v>12293.366380837675</v>
      </c>
      <c r="Z205" s="14">
        <f>IFERROR(VLOOKUP($A205,Compens80percent!$A$13:$M$560,12,0),0)</f>
        <v>848889.60000000894</v>
      </c>
      <c r="AA205" s="14">
        <f t="shared" si="591"/>
        <v>24.748390708088699</v>
      </c>
      <c r="AB205" s="14">
        <f t="shared" si="592"/>
        <v>422521191.155837</v>
      </c>
      <c r="AC205" s="14">
        <f t="shared" si="591"/>
        <v>12318.114771545765</v>
      </c>
      <c r="AD205" s="14">
        <f>IFERROR(VLOOKUP(A205,SpecEd22!$A$21:$Z$550,14,0),0)</f>
        <v>68474079.625673056</v>
      </c>
      <c r="AE205" s="14">
        <f t="shared" si="593"/>
        <v>1996.2822915405195</v>
      </c>
      <c r="AF205" s="14">
        <f>IFERROR(VLOOKUP($A205,ECFE!$A$16:$AB$348,8,0),0)</f>
        <v>3664514.4505200004</v>
      </c>
      <c r="AG205" s="14">
        <f t="shared" si="594"/>
        <v>106.83466422124266</v>
      </c>
      <c r="AH205" s="14">
        <f>IFERROR(VLOOKUP(A205,ParaFY19!$A$21:$Z$543,7,0),0)</f>
        <v>211876</v>
      </c>
      <c r="AI205" s="14">
        <f t="shared" si="595"/>
        <v>6.176998787200298</v>
      </c>
      <c r="AJ205" s="14">
        <f>IFERROR(VLOOKUP(A205,ConEnroll!$A$7:$S$341,13,0),0)</f>
        <v>94500.362499999988</v>
      </c>
      <c r="AK205" s="14">
        <f t="shared" si="596"/>
        <v>2.7550483516419435</v>
      </c>
      <c r="AL205" s="14">
        <f t="shared" si="664"/>
        <v>3970890.8130200002</v>
      </c>
      <c r="AM205" s="14">
        <f t="shared" si="597"/>
        <v>115.7667113600849</v>
      </c>
      <c r="AN205" s="14">
        <f t="shared" si="598"/>
        <v>494966161.59453005</v>
      </c>
      <c r="AO205" s="14">
        <f t="shared" si="599"/>
        <v>14430.163774446368</v>
      </c>
      <c r="AP205" s="62"/>
      <c r="AQ205" s="14">
        <f t="shared" si="665"/>
        <v>343.4336270826625</v>
      </c>
      <c r="AR205" s="14">
        <f t="shared" si="557"/>
        <v>38.521618712782583</v>
      </c>
      <c r="AS205" s="14">
        <f t="shared" si="558"/>
        <v>8.8228057952001251</v>
      </c>
      <c r="AT205" s="14">
        <f t="shared" si="600"/>
        <v>390.77805159064519</v>
      </c>
      <c r="AU205" s="37">
        <f t="shared" si="559"/>
        <v>2.7834412367093071E-2</v>
      </c>
      <c r="AV205" s="42"/>
      <c r="AW205" s="14" t="str">
        <f>IFERROR(VLOOKUP($A205,#REF!,27,0),"0")</f>
        <v>0</v>
      </c>
      <c r="AX205" s="14">
        <f t="shared" si="601"/>
        <v>0</v>
      </c>
      <c r="AY205" s="14" t="str">
        <f>IFERROR(VLOOKUP($A205,SpecEd22!#REF!,23,0)," ")</f>
        <v xml:space="preserve"> </v>
      </c>
      <c r="AZ205" s="14" t="e">
        <f t="shared" si="602"/>
        <v>#VALUE!</v>
      </c>
      <c r="BA205" s="14">
        <f>IFERROR(VLOOKUP($A205,ECFE!#REF!,23,0),0)</f>
        <v>0</v>
      </c>
      <c r="BB205" s="14">
        <f t="shared" si="603"/>
        <v>0</v>
      </c>
      <c r="BC205" s="14">
        <f>IFERROR(VLOOKUP($A205,#REF!,17,0),0)</f>
        <v>0</v>
      </c>
      <c r="BD205" s="14">
        <f t="shared" si="604"/>
        <v>0</v>
      </c>
      <c r="BE205" s="14">
        <f>IFERROR(VLOOKUP($A205,#REF!,9,0),0)</f>
        <v>0</v>
      </c>
      <c r="BF205" s="14">
        <f t="shared" si="605"/>
        <v>0</v>
      </c>
      <c r="BG205" s="14">
        <v>0</v>
      </c>
      <c r="BH205" s="14">
        <f t="shared" si="606"/>
        <v>0</v>
      </c>
      <c r="BI205" s="14">
        <f>IFERROR(VLOOKUP($A205,ConEnroll!$A$8:$S$601,15,0),0)</f>
        <v>-78</v>
      </c>
      <c r="BJ205" s="14">
        <f t="shared" si="607"/>
        <v>-2.2739994402462913E-3</v>
      </c>
      <c r="BK205" s="14">
        <f t="shared" si="608"/>
        <v>-78</v>
      </c>
      <c r="BL205" s="14">
        <f t="shared" si="609"/>
        <v>-2.2739994402462913E-3</v>
      </c>
      <c r="BM205" s="14" t="e">
        <f t="shared" si="610"/>
        <v>#VALUE!</v>
      </c>
      <c r="BN205" s="14" t="e">
        <f t="shared" si="611"/>
        <v>#VALUE!</v>
      </c>
      <c r="BO205" s="42"/>
      <c r="BP205" s="14">
        <f t="shared" si="560"/>
        <v>12293.366380837675</v>
      </c>
      <c r="BQ205" s="14" t="e">
        <f t="shared" si="561"/>
        <v>#VALUE!</v>
      </c>
      <c r="BR205" s="14">
        <f t="shared" si="612"/>
        <v>115.76898535952515</v>
      </c>
      <c r="BS205" s="14" t="e">
        <f t="shared" si="562"/>
        <v>#VALUE!</v>
      </c>
      <c r="BT205" s="37" t="e">
        <f t="shared" si="563"/>
        <v>#VALUE!</v>
      </c>
      <c r="BU205" s="41"/>
      <c r="BV205" s="14" t="str">
        <f>IFERROR(VLOOKUP($A205,#REF!,27,0),"0")</f>
        <v>0</v>
      </c>
      <c r="BW205" s="14">
        <f t="shared" si="613"/>
        <v>0</v>
      </c>
      <c r="BX205" s="14" t="str">
        <f>IFERROR(VLOOKUP($A205,SpecEd22!$Z$22:$AV$606,59,0)," ")</f>
        <v xml:space="preserve"> </v>
      </c>
      <c r="BY205" s="14" t="e">
        <f t="shared" si="614"/>
        <v>#VALUE!</v>
      </c>
      <c r="BZ205" s="14">
        <f>IFERROR(VLOOKUP($A205,ECFE!#REF!,25,0),0)</f>
        <v>0</v>
      </c>
      <c r="CA205" s="14">
        <f t="shared" si="615"/>
        <v>0</v>
      </c>
      <c r="CB205" s="14">
        <f>IFERROR(VLOOKUP($A205,#REF!,17,0),0)</f>
        <v>0</v>
      </c>
      <c r="CC205" s="14">
        <f t="shared" si="616"/>
        <v>0</v>
      </c>
      <c r="CD205" s="14">
        <f>IFERROR(VLOOKUP($A205,#REF!,9,0),0)</f>
        <v>0</v>
      </c>
      <c r="CE205" s="14">
        <f t="shared" si="617"/>
        <v>0</v>
      </c>
      <c r="CF205" s="14">
        <v>0</v>
      </c>
      <c r="CG205" s="14">
        <f t="shared" si="618"/>
        <v>0</v>
      </c>
      <c r="CH205" s="14">
        <f>IFERROR(VLOOKUP($A205,ConEnroll!$A$8:$S$601,15,0),0)</f>
        <v>-78</v>
      </c>
      <c r="CI205" s="14">
        <f t="shared" si="619"/>
        <v>-2.2739994402462913E-3</v>
      </c>
      <c r="CJ205" s="14">
        <f t="shared" si="620"/>
        <v>-78</v>
      </c>
      <c r="CK205" s="14">
        <f t="shared" si="621"/>
        <v>-2.2739994402462913E-3</v>
      </c>
      <c r="CL205" s="14" t="e">
        <f t="shared" si="622"/>
        <v>#VALUE!</v>
      </c>
      <c r="CM205" s="14" t="e">
        <f t="shared" si="623"/>
        <v>#VALUE!</v>
      </c>
      <c r="CN205" s="42"/>
      <c r="CO205" s="14">
        <f t="shared" si="564"/>
        <v>-11974.681144463102</v>
      </c>
      <c r="CP205" s="14" t="e">
        <f t="shared" si="565"/>
        <v>#VALUE!</v>
      </c>
      <c r="CQ205" s="14">
        <f t="shared" si="566"/>
        <v>-106.94617956432502</v>
      </c>
      <c r="CR205" s="14" t="e">
        <f t="shared" si="567"/>
        <v>#VALUE!</v>
      </c>
      <c r="CS205" s="37" t="e">
        <f t="shared" si="568"/>
        <v>#VALUE!</v>
      </c>
      <c r="CT205" s="239"/>
      <c r="CU205" s="239"/>
      <c r="CV205" s="468"/>
      <c r="CW205" s="14">
        <f>IFERROR(VLOOKUP($A205,BaseFY23!$A$7:$AK$527,6,0),0)</f>
        <v>34505.800000000003</v>
      </c>
      <c r="CX205" s="14">
        <f>IFERROR(VLOOKUP($A205,BaseFY23!$A$7:$AN$528,28,0),0)</f>
        <v>414506448</v>
      </c>
      <c r="CY205" s="14">
        <f t="shared" si="624"/>
        <v>12012.660132499463</v>
      </c>
      <c r="CZ205" s="14">
        <f>IFERROR(VLOOKUP($A205,SpecEd23!$A$21:$BB$605,23,0)," ")</f>
        <v>70102604.063417032</v>
      </c>
      <c r="DA205" s="14">
        <f t="shared" si="625"/>
        <v>2031.6179906977095</v>
      </c>
      <c r="DB205" s="14">
        <f>IFERROR(VLOOKUP($A205,ECFE!$A$16:$AB$347,7,0),0)</f>
        <v>3592661.2259999998</v>
      </c>
      <c r="DC205" s="14">
        <f t="shared" si="626"/>
        <v>104.11760417089299</v>
      </c>
      <c r="DD205" s="14">
        <v>0</v>
      </c>
      <c r="DE205" s="14">
        <f t="shared" si="627"/>
        <v>0</v>
      </c>
      <c r="DF205" s="14">
        <f>IFERROR(VLOOKUP($A205,ConEnroll!$A$7:$S$338,10,0),0)</f>
        <v>75600.289999999994</v>
      </c>
      <c r="DG205" s="14">
        <f t="shared" si="628"/>
        <v>2.190944420937929</v>
      </c>
      <c r="DH205" s="14">
        <f t="shared" si="569"/>
        <v>3668261.5159999998</v>
      </c>
      <c r="DI205" s="14">
        <f t="shared" si="629"/>
        <v>106.30854859183093</v>
      </c>
      <c r="DJ205" s="14">
        <f t="shared" si="570"/>
        <v>488277313.57941699</v>
      </c>
      <c r="DK205" s="14">
        <f t="shared" si="630"/>
        <v>14150.586671789002</v>
      </c>
      <c r="DL205" s="42"/>
      <c r="DM205" s="14">
        <f>IFERROR(VLOOKUP($A205,HouseFY23!$A$7:$AJ$528,28,0),0)</f>
        <v>432117937.75999999</v>
      </c>
      <c r="DN205" s="14">
        <f t="shared" si="631"/>
        <v>12523.05229149882</v>
      </c>
      <c r="DO205" s="14">
        <f>IFERROR(VLOOKUP($A205,Compens80percent!$A$13:$M$560,12,0),0)</f>
        <v>848889.60000000894</v>
      </c>
      <c r="DP205" s="14">
        <f t="shared" si="631"/>
        <v>24.601359771401007</v>
      </c>
      <c r="DQ205" s="14">
        <f t="shared" si="632"/>
        <v>432966827.36000001</v>
      </c>
      <c r="DR205" s="14">
        <f t="shared" si="633"/>
        <v>12622.64516745965</v>
      </c>
      <c r="DS205" s="14">
        <f>IFERROR(VLOOKUP($A205,SpecEd23!$A$21:$Z$550,14,0),0)</f>
        <v>72815508.11019215</v>
      </c>
      <c r="DT205" s="14">
        <f t="shared" si="634"/>
        <v>2110.2396730460428</v>
      </c>
      <c r="DU205" s="14">
        <f>IFERROR(VLOOKUP($A205,ECFE!$A$16:$AB$347,9,0),0)</f>
        <v>3737804.7395304004</v>
      </c>
      <c r="DV205" s="14">
        <f t="shared" si="635"/>
        <v>108.32395537939709</v>
      </c>
      <c r="DW205" s="14">
        <f>IFERROR(VLOOKUP($A205,ParaFY19!$A$21:$Z$543,7,0),0)</f>
        <v>211876</v>
      </c>
      <c r="DX205" s="14">
        <f t="shared" si="636"/>
        <v>6.14030105083783</v>
      </c>
      <c r="DY205" s="14">
        <f>IFERROR(VLOOKUP($A205,ConEnroll!$A$7:$S$341,13,0),0)</f>
        <v>94500.362499999988</v>
      </c>
      <c r="DZ205" s="14">
        <f t="shared" si="637"/>
        <v>2.738680526172411</v>
      </c>
      <c r="EA205" s="14">
        <f t="shared" si="571"/>
        <v>4044181.1020304002</v>
      </c>
      <c r="EB205" s="14">
        <f t="shared" si="638"/>
        <v>117.20293695640733</v>
      </c>
      <c r="EC205" s="14">
        <f t="shared" si="572"/>
        <v>508977626.97222257</v>
      </c>
      <c r="ED205" s="14">
        <f t="shared" si="639"/>
        <v>14750.49490150127</v>
      </c>
      <c r="EE205" s="62"/>
      <c r="EF205" s="14">
        <f t="shared" si="573"/>
        <v>510.39215899935698</v>
      </c>
      <c r="EG205" s="14">
        <f t="shared" si="574"/>
        <v>78.621682348333252</v>
      </c>
      <c r="EH205" s="14">
        <f t="shared" si="575"/>
        <v>10.8943883645764</v>
      </c>
      <c r="EI205" s="14">
        <f t="shared" si="640"/>
        <v>599.90822971226658</v>
      </c>
      <c r="EJ205" s="37">
        <f t="shared" si="576"/>
        <v>4.2394583604668495E-2</v>
      </c>
      <c r="EK205" s="42"/>
      <c r="EL205" s="14" t="str">
        <f>IFERROR(VLOOKUP($A205,#REF!,27,0),"0")</f>
        <v>0</v>
      </c>
      <c r="EM205" s="14">
        <f t="shared" si="641"/>
        <v>0</v>
      </c>
      <c r="EN205" s="14" t="str">
        <f>IFERROR(VLOOKUP($A205,SpecEd23!#REF!,23,0)," ")</f>
        <v xml:space="preserve"> </v>
      </c>
      <c r="EO205" s="14" t="e">
        <f t="shared" si="642"/>
        <v>#VALUE!</v>
      </c>
      <c r="EP205" s="14">
        <f>IFERROR(VLOOKUP($A205,ECFE!#REF!,24,0),0)</f>
        <v>0</v>
      </c>
      <c r="EQ205" s="14">
        <f t="shared" si="643"/>
        <v>0</v>
      </c>
      <c r="ER205" s="14">
        <f>IFERROR(VLOOKUP($A205,#REF!,30,0),0)</f>
        <v>0</v>
      </c>
      <c r="ES205" s="14">
        <f t="shared" si="644"/>
        <v>0</v>
      </c>
      <c r="ET205" s="14">
        <f>IFERROR(VLOOKUP($A205,#REF!,12,0),0)</f>
        <v>0</v>
      </c>
      <c r="EU205" s="14">
        <f t="shared" si="645"/>
        <v>0</v>
      </c>
      <c r="EV205" s="14">
        <v>0</v>
      </c>
      <c r="EW205" s="14">
        <f t="shared" si="646"/>
        <v>0</v>
      </c>
      <c r="EX205" s="14">
        <f>IFERROR(VLOOKUP($A205,ConEnroll!$A$8:$S$601,16,0),0)</f>
        <v>547</v>
      </c>
      <c r="EY205" s="14">
        <f t="shared" si="647"/>
        <v>1.5852407421361046E-2</v>
      </c>
      <c r="EZ205" s="14">
        <f t="shared" si="648"/>
        <v>547</v>
      </c>
      <c r="FA205" s="14">
        <f t="shared" si="649"/>
        <v>1.5852407421361046E-2</v>
      </c>
      <c r="FB205" s="14" t="e">
        <f t="shared" si="650"/>
        <v>#VALUE!</v>
      </c>
      <c r="FC205" s="14" t="e">
        <f t="shared" si="651"/>
        <v>#VALUE!</v>
      </c>
      <c r="FD205" s="62"/>
      <c r="FE205" s="14">
        <f t="shared" si="577"/>
        <v>12523.05229149882</v>
      </c>
      <c r="FF205" s="14" t="e">
        <f t="shared" si="578"/>
        <v>#VALUE!</v>
      </c>
      <c r="FG205" s="14">
        <f t="shared" si="652"/>
        <v>117.18708454898596</v>
      </c>
      <c r="FH205" s="14" t="e">
        <f t="shared" si="579"/>
        <v>#VALUE!</v>
      </c>
      <c r="FI205" s="37" t="e">
        <f t="shared" si="580"/>
        <v>#VALUE!</v>
      </c>
      <c r="FJ205" s="12"/>
      <c r="FK205" s="14" t="str">
        <f>IFERROR(VLOOKUP($A205,#REF!,27,0),"0")</f>
        <v>0</v>
      </c>
      <c r="FL205" s="14">
        <f t="shared" si="653"/>
        <v>0</v>
      </c>
      <c r="FM205" s="14" t="str">
        <f>IFERROR(VLOOKUP($A205,SpecEd23!$X$22:$Y$610,59,0)," ")</f>
        <v xml:space="preserve"> </v>
      </c>
      <c r="FN205" s="14" t="e">
        <f t="shared" si="654"/>
        <v>#VALUE!</v>
      </c>
      <c r="FO205" s="14">
        <f>IFERROR(VLOOKUP($A205,ECFE!#REF!,26,0),0)</f>
        <v>0</v>
      </c>
      <c r="FP205" s="14">
        <f t="shared" si="655"/>
        <v>0</v>
      </c>
      <c r="FQ205" s="14">
        <f>IFERROR(VLOOKUP($A205,#REF!,16,0),0)</f>
        <v>0</v>
      </c>
      <c r="FR205" s="14">
        <f t="shared" si="656"/>
        <v>0</v>
      </c>
      <c r="FS205" s="14">
        <f>IFERROR(VLOOKUP($A205,#REF!,12,0),0)</f>
        <v>0</v>
      </c>
      <c r="FT205" s="14">
        <f t="shared" si="657"/>
        <v>0</v>
      </c>
      <c r="FU205" s="14">
        <v>0</v>
      </c>
      <c r="FV205" s="14">
        <f t="shared" si="658"/>
        <v>0</v>
      </c>
      <c r="FW205" s="14">
        <f>IFERROR(VLOOKUP($A205,ConEnroll!$A$8:$S$601,16,0),0)</f>
        <v>547</v>
      </c>
      <c r="FX205" s="14">
        <f t="shared" si="659"/>
        <v>1.5852407421361046E-2</v>
      </c>
      <c r="FY205" s="14">
        <f t="shared" si="660"/>
        <v>547</v>
      </c>
      <c r="FZ205" s="14">
        <f t="shared" si="661"/>
        <v>1.5852407421361046E-2</v>
      </c>
      <c r="GA205" s="14" t="e">
        <f t="shared" si="662"/>
        <v>#VALUE!</v>
      </c>
      <c r="GB205" s="14" t="e">
        <f t="shared" si="663"/>
        <v>#VALUE!</v>
      </c>
      <c r="GC205" s="39"/>
      <c r="GD205" s="14">
        <f t="shared" si="581"/>
        <v>-12012.660132499463</v>
      </c>
      <c r="GE205" s="14" t="e">
        <f t="shared" si="582"/>
        <v>#VALUE!</v>
      </c>
      <c r="GF205" s="14">
        <f t="shared" si="583"/>
        <v>-106.29269618440956</v>
      </c>
      <c r="GG205" s="14" t="e">
        <f t="shared" si="584"/>
        <v>#VALUE!</v>
      </c>
      <c r="GH205" s="37" t="e">
        <f t="shared" si="585"/>
        <v>#VALUE!</v>
      </c>
    </row>
    <row r="206" spans="1:190" ht="12.5" x14ac:dyDescent="0.25">
      <c r="A206" s="67">
        <v>630</v>
      </c>
      <c r="B206" s="35">
        <v>1</v>
      </c>
      <c r="C206" s="14">
        <v>6</v>
      </c>
      <c r="D206" s="14"/>
      <c r="E206" s="14"/>
      <c r="F206" s="35" t="s">
        <v>2553</v>
      </c>
      <c r="G206" s="41"/>
      <c r="H206" s="14">
        <f>IFERROR(VLOOKUP($A206,BaseFY22!$A$7:$AK$528,6,0),0)</f>
        <v>384</v>
      </c>
      <c r="I206" s="14">
        <f>IFERROR(VLOOKUP($A206,BaseFY22!$A$7:$AK$528,28,0),0)</f>
        <v>4475238.25</v>
      </c>
      <c r="J206" s="14">
        <f t="shared" si="586"/>
        <v>11654.266276041666</v>
      </c>
      <c r="K206" s="14">
        <f>IFERROR(VLOOKUP($A206,SpecEd22!$A$21:$BB$605,24,0)," ")</f>
        <v>499637.17508836975</v>
      </c>
      <c r="L206" s="14">
        <f t="shared" si="587"/>
        <v>1301.1384767926295</v>
      </c>
      <c r="M206" s="14">
        <f>IFERROR(VLOOKUP($A206,ECFE!$A$16:$AB$347,7,0),0)</f>
        <v>22656.149999999998</v>
      </c>
      <c r="N206" s="14">
        <f t="shared" si="554"/>
        <v>59.000390624999994</v>
      </c>
      <c r="O206" s="14">
        <v>0</v>
      </c>
      <c r="P206" s="14">
        <f t="shared" si="554"/>
        <v>0</v>
      </c>
      <c r="Q206" s="14">
        <f>IFERROR(VLOOKUP($A206,ConEnroll!$A$7:$S$337,10,0),0)</f>
        <v>3617.49</v>
      </c>
      <c r="R206" s="14">
        <f t="shared" si="588"/>
        <v>9.4205468749999994</v>
      </c>
      <c r="S206" s="14">
        <f t="shared" si="555"/>
        <v>26273.64</v>
      </c>
      <c r="T206" s="14">
        <f t="shared" si="589"/>
        <v>68.420937499999994</v>
      </c>
      <c r="U206" s="14">
        <f t="shared" si="556"/>
        <v>5001149.0650883699</v>
      </c>
      <c r="V206" s="14">
        <f t="shared" si="590"/>
        <v>13023.825690334297</v>
      </c>
      <c r="W206" s="42"/>
      <c r="X206" s="14">
        <f>IFERROR(VLOOKUP($A206,HouseFY22!$A$6:$AJ$528,28,0),0)</f>
        <v>4539521.25</v>
      </c>
      <c r="Y206" s="14">
        <f t="shared" si="591"/>
        <v>11821.669921875</v>
      </c>
      <c r="Z206" s="14">
        <f>IFERROR(VLOOKUP($A206,Compens80percent!$A$13:$M$560,12,0),0)</f>
        <v>0</v>
      </c>
      <c r="AA206" s="14">
        <f t="shared" si="591"/>
        <v>0</v>
      </c>
      <c r="AB206" s="14">
        <f t="shared" si="592"/>
        <v>4539521.25</v>
      </c>
      <c r="AC206" s="14">
        <f t="shared" si="591"/>
        <v>11821.669921875</v>
      </c>
      <c r="AD206" s="14">
        <f>IFERROR(VLOOKUP(A206,SpecEd22!$A$21:$Z$550,14,0),0)</f>
        <v>509277.3863086307</v>
      </c>
      <c r="AE206" s="14">
        <f t="shared" si="593"/>
        <v>1326.2431935120592</v>
      </c>
      <c r="AF206" s="14">
        <f>IFERROR(VLOOKUP($A206,ECFE!$A$16:$AB$348,8,0),0)</f>
        <v>23109.273000000001</v>
      </c>
      <c r="AG206" s="14">
        <f t="shared" si="594"/>
        <v>60.180398437500003</v>
      </c>
      <c r="AH206" s="14">
        <f>IFERROR(VLOOKUP(A206,ParaFY19!$A$21:$Z$543,7,0),0)</f>
        <v>2744</v>
      </c>
      <c r="AI206" s="14">
        <f t="shared" si="595"/>
        <v>7.145833333333333</v>
      </c>
      <c r="AJ206" s="14">
        <f>IFERROR(VLOOKUP(A206,ConEnroll!$A$7:$S$341,13,0),0)</f>
        <v>4521.8624999999993</v>
      </c>
      <c r="AK206" s="14">
        <f t="shared" si="596"/>
        <v>11.775683593749998</v>
      </c>
      <c r="AL206" s="14">
        <f t="shared" si="664"/>
        <v>30375.1355</v>
      </c>
      <c r="AM206" s="14">
        <f t="shared" si="597"/>
        <v>79.101915364583334</v>
      </c>
      <c r="AN206" s="14">
        <f t="shared" si="598"/>
        <v>5079173.7718086308</v>
      </c>
      <c r="AO206" s="14">
        <f t="shared" si="599"/>
        <v>13227.015030751643</v>
      </c>
      <c r="AP206" s="62"/>
      <c r="AQ206" s="14">
        <f t="shared" si="665"/>
        <v>167.40364583333394</v>
      </c>
      <c r="AR206" s="14">
        <f t="shared" si="557"/>
        <v>25.104716719429689</v>
      </c>
      <c r="AS206" s="14">
        <f t="shared" si="558"/>
        <v>10.68097786458334</v>
      </c>
      <c r="AT206" s="14">
        <f t="shared" si="600"/>
        <v>203.18934041734695</v>
      </c>
      <c r="AU206" s="37">
        <f t="shared" si="559"/>
        <v>1.5601355949361717E-2</v>
      </c>
      <c r="AV206" s="42"/>
      <c r="AW206" s="14" t="str">
        <f>IFERROR(VLOOKUP($A206,#REF!,27,0),"0")</f>
        <v>0</v>
      </c>
      <c r="AX206" s="14">
        <f t="shared" si="601"/>
        <v>0</v>
      </c>
      <c r="AY206" s="14" t="str">
        <f>IFERROR(VLOOKUP($A206,SpecEd22!#REF!,23,0)," ")</f>
        <v xml:space="preserve"> </v>
      </c>
      <c r="AZ206" s="14" t="e">
        <f t="shared" si="602"/>
        <v>#VALUE!</v>
      </c>
      <c r="BA206" s="14">
        <f>IFERROR(VLOOKUP($A206,ECFE!#REF!,23,0),0)</f>
        <v>0</v>
      </c>
      <c r="BB206" s="14">
        <f t="shared" si="603"/>
        <v>0</v>
      </c>
      <c r="BC206" s="14">
        <f>IFERROR(VLOOKUP($A206,#REF!,17,0),0)</f>
        <v>0</v>
      </c>
      <c r="BD206" s="14">
        <f t="shared" si="604"/>
        <v>0</v>
      </c>
      <c r="BE206" s="14">
        <f>IFERROR(VLOOKUP($A206,#REF!,9,0),0)</f>
        <v>0</v>
      </c>
      <c r="BF206" s="14">
        <f t="shared" si="605"/>
        <v>0</v>
      </c>
      <c r="BG206" s="14">
        <v>0</v>
      </c>
      <c r="BH206" s="14">
        <f t="shared" si="606"/>
        <v>0</v>
      </c>
      <c r="BI206" s="14">
        <f>IFERROR(VLOOKUP($A206,ConEnroll!$A$8:$S$601,15,0),0)</f>
        <v>-82</v>
      </c>
      <c r="BJ206" s="14">
        <f t="shared" si="607"/>
        <v>-0.21354166666666666</v>
      </c>
      <c r="BK206" s="14">
        <f t="shared" si="608"/>
        <v>-82</v>
      </c>
      <c r="BL206" s="14">
        <f t="shared" si="609"/>
        <v>-0.21354166666666666</v>
      </c>
      <c r="BM206" s="14" t="e">
        <f t="shared" si="610"/>
        <v>#VALUE!</v>
      </c>
      <c r="BN206" s="14" t="e">
        <f t="shared" si="611"/>
        <v>#VALUE!</v>
      </c>
      <c r="BO206" s="42"/>
      <c r="BP206" s="14">
        <f t="shared" si="560"/>
        <v>11821.669921875</v>
      </c>
      <c r="BQ206" s="14" t="e">
        <f t="shared" si="561"/>
        <v>#VALUE!</v>
      </c>
      <c r="BR206" s="14">
        <f t="shared" si="612"/>
        <v>79.315457031250006</v>
      </c>
      <c r="BS206" s="14" t="e">
        <f t="shared" si="562"/>
        <v>#VALUE!</v>
      </c>
      <c r="BT206" s="37" t="e">
        <f t="shared" si="563"/>
        <v>#VALUE!</v>
      </c>
      <c r="BU206" s="41"/>
      <c r="BV206" s="14" t="str">
        <f>IFERROR(VLOOKUP($A206,#REF!,27,0),"0")</f>
        <v>0</v>
      </c>
      <c r="BW206" s="14">
        <f t="shared" si="613"/>
        <v>0</v>
      </c>
      <c r="BX206" s="14" t="str">
        <f>IFERROR(VLOOKUP($A206,SpecEd22!$Z$22:$AV$606,59,0)," ")</f>
        <v xml:space="preserve"> </v>
      </c>
      <c r="BY206" s="14" t="e">
        <f t="shared" si="614"/>
        <v>#VALUE!</v>
      </c>
      <c r="BZ206" s="14">
        <f>IFERROR(VLOOKUP($A206,ECFE!#REF!,25,0),0)</f>
        <v>0</v>
      </c>
      <c r="CA206" s="14">
        <f t="shared" si="615"/>
        <v>0</v>
      </c>
      <c r="CB206" s="14">
        <f>IFERROR(VLOOKUP($A206,#REF!,17,0),0)</f>
        <v>0</v>
      </c>
      <c r="CC206" s="14">
        <f t="shared" si="616"/>
        <v>0</v>
      </c>
      <c r="CD206" s="14">
        <f>IFERROR(VLOOKUP($A206,#REF!,9,0),0)</f>
        <v>0</v>
      </c>
      <c r="CE206" s="14">
        <f t="shared" si="617"/>
        <v>0</v>
      </c>
      <c r="CF206" s="14">
        <v>0</v>
      </c>
      <c r="CG206" s="14">
        <f t="shared" si="618"/>
        <v>0</v>
      </c>
      <c r="CH206" s="14">
        <f>IFERROR(VLOOKUP($A206,ConEnroll!$A$8:$S$601,15,0),0)</f>
        <v>-82</v>
      </c>
      <c r="CI206" s="14">
        <f t="shared" si="619"/>
        <v>-0.21354166666666666</v>
      </c>
      <c r="CJ206" s="14">
        <f t="shared" si="620"/>
        <v>-82</v>
      </c>
      <c r="CK206" s="14">
        <f t="shared" si="621"/>
        <v>-0.21354166666666666</v>
      </c>
      <c r="CL206" s="14" t="e">
        <f t="shared" si="622"/>
        <v>#VALUE!</v>
      </c>
      <c r="CM206" s="14" t="e">
        <f t="shared" si="623"/>
        <v>#VALUE!</v>
      </c>
      <c r="CN206" s="42"/>
      <c r="CO206" s="14">
        <f t="shared" si="564"/>
        <v>-11654.266276041666</v>
      </c>
      <c r="CP206" s="14" t="e">
        <f t="shared" si="565"/>
        <v>#VALUE!</v>
      </c>
      <c r="CQ206" s="14">
        <f t="shared" si="566"/>
        <v>-68.634479166666665</v>
      </c>
      <c r="CR206" s="14" t="e">
        <f t="shared" si="567"/>
        <v>#VALUE!</v>
      </c>
      <c r="CS206" s="37" t="e">
        <f t="shared" si="568"/>
        <v>#VALUE!</v>
      </c>
      <c r="CT206" s="239"/>
      <c r="CU206" s="239"/>
      <c r="CV206" s="468"/>
      <c r="CW206" s="14">
        <f>IFERROR(VLOOKUP($A206,BaseFY23!$A$7:$AK$527,6,0),0)</f>
        <v>385</v>
      </c>
      <c r="CX206" s="14">
        <f>IFERROR(VLOOKUP($A206,BaseFY23!$A$7:$AN$528,28,0),0)</f>
        <v>4506346.75</v>
      </c>
      <c r="CY206" s="14">
        <f t="shared" si="624"/>
        <v>11704.796753246754</v>
      </c>
      <c r="CZ206" s="14">
        <f>IFERROR(VLOOKUP($A206,SpecEd23!$A$21:$BB$605,23,0)," ")</f>
        <v>541317.60031626583</v>
      </c>
      <c r="DA206" s="14">
        <f t="shared" si="625"/>
        <v>1406.01974108121</v>
      </c>
      <c r="DB206" s="14">
        <f>IFERROR(VLOOKUP($A206,ECFE!$A$16:$AB$347,7,0),0)</f>
        <v>22656.149999999998</v>
      </c>
      <c r="DC206" s="14">
        <f t="shared" si="626"/>
        <v>58.847142857142849</v>
      </c>
      <c r="DD206" s="14">
        <v>0</v>
      </c>
      <c r="DE206" s="14">
        <f t="shared" si="627"/>
        <v>0</v>
      </c>
      <c r="DF206" s="14">
        <f>IFERROR(VLOOKUP($A206,ConEnroll!$A$7:$S$338,10,0),0)</f>
        <v>3617.49</v>
      </c>
      <c r="DG206" s="14">
        <f t="shared" si="628"/>
        <v>9.3960779220779216</v>
      </c>
      <c r="DH206" s="14">
        <f t="shared" si="569"/>
        <v>26273.64</v>
      </c>
      <c r="DI206" s="14">
        <f t="shared" si="629"/>
        <v>68.243220779220778</v>
      </c>
      <c r="DJ206" s="14">
        <f t="shared" si="570"/>
        <v>5073937.9903162653</v>
      </c>
      <c r="DK206" s="14">
        <f t="shared" si="630"/>
        <v>13179.059715107183</v>
      </c>
      <c r="DL206" s="42"/>
      <c r="DM206" s="14">
        <f>IFERROR(VLOOKUP($A206,HouseFY23!$A$7:$AJ$528,28,0),0)</f>
        <v>4637033.75</v>
      </c>
      <c r="DN206" s="14">
        <f t="shared" si="631"/>
        <v>12044.243506493507</v>
      </c>
      <c r="DO206" s="14">
        <f>IFERROR(VLOOKUP($A206,Compens80percent!$A$13:$M$560,12,0),0)</f>
        <v>0</v>
      </c>
      <c r="DP206" s="14">
        <f t="shared" si="631"/>
        <v>0</v>
      </c>
      <c r="DQ206" s="14">
        <f t="shared" si="632"/>
        <v>4637033.75</v>
      </c>
      <c r="DR206" s="14">
        <f t="shared" si="633"/>
        <v>12075.608723958334</v>
      </c>
      <c r="DS206" s="14">
        <f>IFERROR(VLOOKUP($A206,SpecEd23!$A$21:$Z$550,14,0),0)</f>
        <v>560934.76475783717</v>
      </c>
      <c r="DT206" s="14">
        <f t="shared" si="634"/>
        <v>1456.9734149554213</v>
      </c>
      <c r="DU206" s="14">
        <f>IFERROR(VLOOKUP($A206,ECFE!$A$16:$AB$347,9,0),0)</f>
        <v>23571.458460000002</v>
      </c>
      <c r="DV206" s="14">
        <f t="shared" si="635"/>
        <v>61.224567428571433</v>
      </c>
      <c r="DW206" s="14">
        <f>IFERROR(VLOOKUP($A206,ParaFY19!$A$21:$Z$543,7,0),0)</f>
        <v>2744</v>
      </c>
      <c r="DX206" s="14">
        <f t="shared" si="636"/>
        <v>7.127272727272727</v>
      </c>
      <c r="DY206" s="14">
        <f>IFERROR(VLOOKUP($A206,ConEnroll!$A$7:$S$341,13,0),0)</f>
        <v>4521.8624999999993</v>
      </c>
      <c r="DZ206" s="14">
        <f t="shared" si="637"/>
        <v>11.7450974025974</v>
      </c>
      <c r="EA206" s="14">
        <f t="shared" si="571"/>
        <v>30837.320960000001</v>
      </c>
      <c r="EB206" s="14">
        <f t="shared" si="638"/>
        <v>80.096937558441567</v>
      </c>
      <c r="EC206" s="14">
        <f t="shared" si="572"/>
        <v>5228805.8357178373</v>
      </c>
      <c r="ED206" s="14">
        <f t="shared" si="639"/>
        <v>13581.31385900737</v>
      </c>
      <c r="EE206" s="62"/>
      <c r="EF206" s="14">
        <f t="shared" si="573"/>
        <v>339.44675324675336</v>
      </c>
      <c r="EG206" s="14">
        <f t="shared" si="574"/>
        <v>50.95367387421129</v>
      </c>
      <c r="EH206" s="14">
        <f t="shared" si="575"/>
        <v>11.85371677922079</v>
      </c>
      <c r="EI206" s="14">
        <f t="shared" si="640"/>
        <v>402.25414390018545</v>
      </c>
      <c r="EJ206" s="37">
        <f t="shared" si="576"/>
        <v>3.0522218777040724E-2</v>
      </c>
      <c r="EK206" s="42"/>
      <c r="EL206" s="14" t="str">
        <f>IFERROR(VLOOKUP($A206,#REF!,27,0),"0")</f>
        <v>0</v>
      </c>
      <c r="EM206" s="14">
        <f t="shared" si="641"/>
        <v>0</v>
      </c>
      <c r="EN206" s="14" t="str">
        <f>IFERROR(VLOOKUP($A206,SpecEd23!#REF!,23,0)," ")</f>
        <v xml:space="preserve"> </v>
      </c>
      <c r="EO206" s="14" t="e">
        <f t="shared" si="642"/>
        <v>#VALUE!</v>
      </c>
      <c r="EP206" s="14">
        <f>IFERROR(VLOOKUP($A206,ECFE!#REF!,24,0),0)</f>
        <v>0</v>
      </c>
      <c r="EQ206" s="14">
        <f t="shared" si="643"/>
        <v>0</v>
      </c>
      <c r="ER206" s="14">
        <f>IFERROR(VLOOKUP($A206,#REF!,30,0),0)</f>
        <v>0</v>
      </c>
      <c r="ES206" s="14">
        <f t="shared" si="644"/>
        <v>0</v>
      </c>
      <c r="ET206" s="14">
        <f>IFERROR(VLOOKUP($A206,#REF!,12,0),0)</f>
        <v>0</v>
      </c>
      <c r="EU206" s="14">
        <f t="shared" si="645"/>
        <v>0</v>
      </c>
      <c r="EV206" s="14">
        <v>0</v>
      </c>
      <c r="EW206" s="14">
        <f t="shared" si="646"/>
        <v>0</v>
      </c>
      <c r="EX206" s="14">
        <f>IFERROR(VLOOKUP($A206,ConEnroll!$A$8:$S$601,16,0),0)</f>
        <v>548</v>
      </c>
      <c r="EY206" s="14">
        <f t="shared" si="647"/>
        <v>1.4233766233766234</v>
      </c>
      <c r="EZ206" s="14">
        <f t="shared" si="648"/>
        <v>548</v>
      </c>
      <c r="FA206" s="14">
        <f t="shared" si="649"/>
        <v>1.4233766233766234</v>
      </c>
      <c r="FB206" s="14" t="e">
        <f t="shared" si="650"/>
        <v>#VALUE!</v>
      </c>
      <c r="FC206" s="14" t="e">
        <f t="shared" si="651"/>
        <v>#VALUE!</v>
      </c>
      <c r="FD206" s="62"/>
      <c r="FE206" s="14">
        <f t="shared" si="577"/>
        <v>12044.243506493507</v>
      </c>
      <c r="FF206" s="14" t="e">
        <f t="shared" si="578"/>
        <v>#VALUE!</v>
      </c>
      <c r="FG206" s="14">
        <f t="shared" si="652"/>
        <v>78.673560935064941</v>
      </c>
      <c r="FH206" s="14" t="e">
        <f t="shared" si="579"/>
        <v>#VALUE!</v>
      </c>
      <c r="FI206" s="37" t="e">
        <f t="shared" si="580"/>
        <v>#VALUE!</v>
      </c>
      <c r="FJ206" s="12"/>
      <c r="FK206" s="14" t="str">
        <f>IFERROR(VLOOKUP($A206,#REF!,27,0),"0")</f>
        <v>0</v>
      </c>
      <c r="FL206" s="14">
        <f t="shared" si="653"/>
        <v>0</v>
      </c>
      <c r="FM206" s="14" t="str">
        <f>IFERROR(VLOOKUP($A206,SpecEd23!$X$22:$Y$610,59,0)," ")</f>
        <v xml:space="preserve"> </v>
      </c>
      <c r="FN206" s="14" t="e">
        <f t="shared" si="654"/>
        <v>#VALUE!</v>
      </c>
      <c r="FO206" s="14">
        <f>IFERROR(VLOOKUP($A206,ECFE!#REF!,26,0),0)</f>
        <v>0</v>
      </c>
      <c r="FP206" s="14">
        <f t="shared" si="655"/>
        <v>0</v>
      </c>
      <c r="FQ206" s="14">
        <f>IFERROR(VLOOKUP($A206,#REF!,16,0),0)</f>
        <v>0</v>
      </c>
      <c r="FR206" s="14">
        <f t="shared" si="656"/>
        <v>0</v>
      </c>
      <c r="FS206" s="14">
        <f>IFERROR(VLOOKUP($A206,#REF!,12,0),0)</f>
        <v>0</v>
      </c>
      <c r="FT206" s="14">
        <f t="shared" si="657"/>
        <v>0</v>
      </c>
      <c r="FU206" s="14">
        <v>0</v>
      </c>
      <c r="FV206" s="14">
        <f t="shared" si="658"/>
        <v>0</v>
      </c>
      <c r="FW206" s="14">
        <f>IFERROR(VLOOKUP($A206,ConEnroll!$A$8:$S$601,16,0),0)</f>
        <v>548</v>
      </c>
      <c r="FX206" s="14">
        <f t="shared" si="659"/>
        <v>1.4233766233766234</v>
      </c>
      <c r="FY206" s="14">
        <f t="shared" si="660"/>
        <v>548</v>
      </c>
      <c r="FZ206" s="14">
        <f t="shared" si="661"/>
        <v>1.4233766233766234</v>
      </c>
      <c r="GA206" s="14" t="e">
        <f t="shared" si="662"/>
        <v>#VALUE!</v>
      </c>
      <c r="GB206" s="14" t="e">
        <f t="shared" si="663"/>
        <v>#VALUE!</v>
      </c>
      <c r="GC206" s="39"/>
      <c r="GD206" s="14">
        <f t="shared" si="581"/>
        <v>-11704.796753246754</v>
      </c>
      <c r="GE206" s="14" t="e">
        <f t="shared" si="582"/>
        <v>#VALUE!</v>
      </c>
      <c r="GF206" s="14">
        <f t="shared" si="583"/>
        <v>-66.819844155844152</v>
      </c>
      <c r="GG206" s="14" t="e">
        <f t="shared" si="584"/>
        <v>#VALUE!</v>
      </c>
      <c r="GH206" s="37" t="e">
        <f t="shared" si="585"/>
        <v>#VALUE!</v>
      </c>
    </row>
    <row r="207" spans="1:190" ht="12.5" x14ac:dyDescent="0.25">
      <c r="A207" s="67">
        <v>635</v>
      </c>
      <c r="B207" s="35">
        <v>1</v>
      </c>
      <c r="C207" s="14">
        <v>6</v>
      </c>
      <c r="D207" s="14"/>
      <c r="E207" s="14"/>
      <c r="F207" s="35" t="s">
        <v>2554</v>
      </c>
      <c r="G207" s="41"/>
      <c r="H207" s="14">
        <f>IFERROR(VLOOKUP($A207,BaseFY22!$A$7:$AK$528,6,0),0)</f>
        <v>76</v>
      </c>
      <c r="I207" s="14">
        <f>IFERROR(VLOOKUP($A207,BaseFY22!$A$7:$AK$528,28,0),0)</f>
        <v>1035900.246233</v>
      </c>
      <c r="J207" s="14">
        <f t="shared" si="586"/>
        <v>13630.26639780263</v>
      </c>
      <c r="K207" s="14">
        <f>IFERROR(VLOOKUP($A207,SpecEd22!$A$21:$BB$605,24,0)," ")</f>
        <v>-70919.118618291483</v>
      </c>
      <c r="L207" s="14">
        <f t="shared" si="587"/>
        <v>-933.1462976090985</v>
      </c>
      <c r="M207" s="14">
        <f>IFERROR(VLOOKUP($A207,ECFE!$A$16:$AB$347,7,0),0)</f>
        <v>22656.149999999998</v>
      </c>
      <c r="N207" s="14">
        <f t="shared" si="554"/>
        <v>298.10723684210524</v>
      </c>
      <c r="O207" s="14">
        <v>0</v>
      </c>
      <c r="P207" s="14">
        <f t="shared" si="554"/>
        <v>0</v>
      </c>
      <c r="Q207" s="14">
        <f>IFERROR(VLOOKUP($A207,ConEnroll!$A$7:$S$337,10,0),0)</f>
        <v>0</v>
      </c>
      <c r="R207" s="14">
        <f t="shared" si="588"/>
        <v>0</v>
      </c>
      <c r="S207" s="14">
        <f t="shared" si="555"/>
        <v>22656.149999999998</v>
      </c>
      <c r="T207" s="14">
        <f t="shared" si="589"/>
        <v>298.10723684210524</v>
      </c>
      <c r="U207" s="14">
        <f t="shared" si="556"/>
        <v>987637.27761470852</v>
      </c>
      <c r="V207" s="14">
        <f t="shared" si="590"/>
        <v>12995.227337035638</v>
      </c>
      <c r="W207" s="42"/>
      <c r="X207" s="14">
        <f>IFERROR(VLOOKUP($A207,HouseFY22!$A$6:$AJ$528,28,0),0)</f>
        <v>1048576.246233</v>
      </c>
      <c r="Y207" s="14">
        <f t="shared" si="591"/>
        <v>13797.055871486842</v>
      </c>
      <c r="Z207" s="14">
        <f>IFERROR(VLOOKUP($A207,Compens80percent!$A$13:$M$560,12,0),0)</f>
        <v>0</v>
      </c>
      <c r="AA207" s="14">
        <f t="shared" si="591"/>
        <v>0</v>
      </c>
      <c r="AB207" s="14">
        <f t="shared" si="592"/>
        <v>1048576.246233</v>
      </c>
      <c r="AC207" s="14">
        <f t="shared" si="591"/>
        <v>13797.055871486842</v>
      </c>
      <c r="AD207" s="14">
        <f>IFERROR(VLOOKUP(A207,SpecEd22!$A$21:$Z$550,14,0),0)</f>
        <v>-66340.160102744005</v>
      </c>
      <c r="AE207" s="14">
        <f t="shared" si="593"/>
        <v>-872.89684345715796</v>
      </c>
      <c r="AF207" s="14">
        <f>IFERROR(VLOOKUP($A207,ECFE!$A$16:$AB$348,8,0),0)</f>
        <v>23109.273000000001</v>
      </c>
      <c r="AG207" s="14">
        <f t="shared" si="594"/>
        <v>304.0693815789474</v>
      </c>
      <c r="AH207" s="14">
        <f>IFERROR(VLOOKUP(A207,ParaFY19!$A$21:$Z$543,7,0),0)</f>
        <v>0</v>
      </c>
      <c r="AI207" s="14">
        <f t="shared" si="595"/>
        <v>0</v>
      </c>
      <c r="AJ207" s="14">
        <f>IFERROR(VLOOKUP(A207,ConEnroll!$A$7:$S$341,13,0),0)</f>
        <v>0</v>
      </c>
      <c r="AK207" s="14">
        <f t="shared" si="596"/>
        <v>0</v>
      </c>
      <c r="AL207" s="14">
        <f t="shared" si="664"/>
        <v>23109.273000000001</v>
      </c>
      <c r="AM207" s="14">
        <f t="shared" si="597"/>
        <v>304.0693815789474</v>
      </c>
      <c r="AN207" s="14">
        <f t="shared" si="598"/>
        <v>1005345.359130256</v>
      </c>
      <c r="AO207" s="14">
        <f t="shared" si="599"/>
        <v>13228.228409608631</v>
      </c>
      <c r="AP207" s="62"/>
      <c r="AQ207" s="14">
        <f t="shared" si="665"/>
        <v>166.78947368421177</v>
      </c>
      <c r="AR207" s="14">
        <f t="shared" si="557"/>
        <v>60.24945415194054</v>
      </c>
      <c r="AS207" s="14">
        <f t="shared" si="558"/>
        <v>5.9621447368421627</v>
      </c>
      <c r="AT207" s="14">
        <f t="shared" si="600"/>
        <v>233.00107257299447</v>
      </c>
      <c r="AU207" s="37">
        <f t="shared" si="559"/>
        <v>1.7929741937561573E-2</v>
      </c>
      <c r="AV207" s="42"/>
      <c r="AW207" s="14" t="str">
        <f>IFERROR(VLOOKUP($A207,#REF!,27,0),"0")</f>
        <v>0</v>
      </c>
      <c r="AX207" s="14">
        <f t="shared" si="601"/>
        <v>0</v>
      </c>
      <c r="AY207" s="14" t="str">
        <f>IFERROR(VLOOKUP($A207,SpecEd22!#REF!,23,0)," ")</f>
        <v xml:space="preserve"> </v>
      </c>
      <c r="AZ207" s="14" t="e">
        <f t="shared" si="602"/>
        <v>#VALUE!</v>
      </c>
      <c r="BA207" s="14">
        <f>IFERROR(VLOOKUP($A207,ECFE!#REF!,23,0),0)</f>
        <v>0</v>
      </c>
      <c r="BB207" s="14">
        <f t="shared" si="603"/>
        <v>0</v>
      </c>
      <c r="BC207" s="14">
        <f>IFERROR(VLOOKUP($A207,#REF!,17,0),0)</f>
        <v>0</v>
      </c>
      <c r="BD207" s="14">
        <f t="shared" si="604"/>
        <v>0</v>
      </c>
      <c r="BE207" s="14">
        <f>IFERROR(VLOOKUP($A207,#REF!,9,0),0)</f>
        <v>0</v>
      </c>
      <c r="BF207" s="14">
        <f t="shared" si="605"/>
        <v>0</v>
      </c>
      <c r="BG207" s="14">
        <v>0</v>
      </c>
      <c r="BH207" s="14">
        <f t="shared" si="606"/>
        <v>0</v>
      </c>
      <c r="BI207" s="14">
        <f>IFERROR(VLOOKUP($A207,ConEnroll!$A$8:$S$601,15,0),0)</f>
        <v>0</v>
      </c>
      <c r="BJ207" s="14">
        <f t="shared" si="607"/>
        <v>0</v>
      </c>
      <c r="BK207" s="14">
        <f t="shared" si="608"/>
        <v>0</v>
      </c>
      <c r="BL207" s="14">
        <f t="shared" si="609"/>
        <v>0</v>
      </c>
      <c r="BM207" s="14" t="e">
        <f t="shared" si="610"/>
        <v>#VALUE!</v>
      </c>
      <c r="BN207" s="14" t="e">
        <f t="shared" si="611"/>
        <v>#VALUE!</v>
      </c>
      <c r="BO207" s="42"/>
      <c r="BP207" s="14">
        <f t="shared" si="560"/>
        <v>13797.055871486842</v>
      </c>
      <c r="BQ207" s="14" t="e">
        <f t="shared" si="561"/>
        <v>#VALUE!</v>
      </c>
      <c r="BR207" s="14">
        <f t="shared" si="612"/>
        <v>304.0693815789474</v>
      </c>
      <c r="BS207" s="14" t="e">
        <f t="shared" si="562"/>
        <v>#VALUE!</v>
      </c>
      <c r="BT207" s="37" t="e">
        <f t="shared" si="563"/>
        <v>#VALUE!</v>
      </c>
      <c r="BU207" s="41"/>
      <c r="BV207" s="14" t="str">
        <f>IFERROR(VLOOKUP($A207,#REF!,27,0),"0")</f>
        <v>0</v>
      </c>
      <c r="BW207" s="14">
        <f t="shared" si="613"/>
        <v>0</v>
      </c>
      <c r="BX207" s="14" t="str">
        <f>IFERROR(VLOOKUP($A207,SpecEd22!$Z$22:$AV$606,59,0)," ")</f>
        <v xml:space="preserve"> </v>
      </c>
      <c r="BY207" s="14" t="e">
        <f t="shared" si="614"/>
        <v>#VALUE!</v>
      </c>
      <c r="BZ207" s="14">
        <f>IFERROR(VLOOKUP($A207,ECFE!#REF!,25,0),0)</f>
        <v>0</v>
      </c>
      <c r="CA207" s="14">
        <f t="shared" si="615"/>
        <v>0</v>
      </c>
      <c r="CB207" s="14">
        <f>IFERROR(VLOOKUP($A207,#REF!,17,0),0)</f>
        <v>0</v>
      </c>
      <c r="CC207" s="14">
        <f t="shared" si="616"/>
        <v>0</v>
      </c>
      <c r="CD207" s="14">
        <f>IFERROR(VLOOKUP($A207,#REF!,9,0),0)</f>
        <v>0</v>
      </c>
      <c r="CE207" s="14">
        <f t="shared" si="617"/>
        <v>0</v>
      </c>
      <c r="CF207" s="14">
        <v>0</v>
      </c>
      <c r="CG207" s="14">
        <f t="shared" si="618"/>
        <v>0</v>
      </c>
      <c r="CH207" s="14">
        <f>IFERROR(VLOOKUP($A207,ConEnroll!$A$8:$S$601,15,0),0)</f>
        <v>0</v>
      </c>
      <c r="CI207" s="14">
        <f t="shared" si="619"/>
        <v>0</v>
      </c>
      <c r="CJ207" s="14">
        <f t="shared" si="620"/>
        <v>0</v>
      </c>
      <c r="CK207" s="14">
        <f t="shared" si="621"/>
        <v>0</v>
      </c>
      <c r="CL207" s="14" t="e">
        <f t="shared" si="622"/>
        <v>#VALUE!</v>
      </c>
      <c r="CM207" s="14" t="e">
        <f t="shared" si="623"/>
        <v>#VALUE!</v>
      </c>
      <c r="CN207" s="42"/>
      <c r="CO207" s="14">
        <f t="shared" si="564"/>
        <v>-13630.26639780263</v>
      </c>
      <c r="CP207" s="14" t="e">
        <f t="shared" si="565"/>
        <v>#VALUE!</v>
      </c>
      <c r="CQ207" s="14">
        <f t="shared" si="566"/>
        <v>-298.10723684210524</v>
      </c>
      <c r="CR207" s="14" t="e">
        <f t="shared" si="567"/>
        <v>#VALUE!</v>
      </c>
      <c r="CS207" s="37" t="e">
        <f t="shared" si="568"/>
        <v>#VALUE!</v>
      </c>
      <c r="CT207" s="239"/>
      <c r="CU207" s="239"/>
      <c r="CV207" s="468"/>
      <c r="CW207" s="14">
        <f>IFERROR(VLOOKUP($A207,BaseFY23!$A$7:$AK$527,6,0),0)</f>
        <v>71.142857000000006</v>
      </c>
      <c r="CX207" s="14">
        <f>IFERROR(VLOOKUP($A207,BaseFY23!$A$7:$AN$528,28,0),0)</f>
        <v>972392.25984199997</v>
      </c>
      <c r="CY207" s="14">
        <f t="shared" si="624"/>
        <v>13668.164322413983</v>
      </c>
      <c r="CZ207" s="14">
        <f>IFERROR(VLOOKUP($A207,SpecEd23!$A$21:$BB$605,23,0)," ")</f>
        <v>-15415.044176088661</v>
      </c>
      <c r="DA207" s="14">
        <f t="shared" si="625"/>
        <v>-216.67732821144165</v>
      </c>
      <c r="DB207" s="14">
        <f>IFERROR(VLOOKUP($A207,ECFE!$A$16:$AB$347,7,0),0)</f>
        <v>22656.149999999998</v>
      </c>
      <c r="DC207" s="14">
        <f t="shared" si="626"/>
        <v>318.45994039851388</v>
      </c>
      <c r="DD207" s="14">
        <v>0</v>
      </c>
      <c r="DE207" s="14">
        <f t="shared" si="627"/>
        <v>0</v>
      </c>
      <c r="DF207" s="14">
        <f>IFERROR(VLOOKUP($A207,ConEnroll!$A$7:$S$338,10,0),0)</f>
        <v>0</v>
      </c>
      <c r="DG207" s="14">
        <f t="shared" si="628"/>
        <v>0</v>
      </c>
      <c r="DH207" s="14">
        <f t="shared" si="569"/>
        <v>22656.149999999998</v>
      </c>
      <c r="DI207" s="14">
        <f t="shared" si="629"/>
        <v>318.45994039851388</v>
      </c>
      <c r="DJ207" s="14">
        <f t="shared" si="570"/>
        <v>979633.36566591135</v>
      </c>
      <c r="DK207" s="14">
        <f t="shared" si="630"/>
        <v>13769.946934601056</v>
      </c>
      <c r="DL207" s="42"/>
      <c r="DM207" s="14">
        <f>IFERROR(VLOOKUP($A207,HouseFY23!$A$7:$AJ$528,28,0),0)</f>
        <v>999233.52721199999</v>
      </c>
      <c r="DN207" s="14">
        <f t="shared" si="631"/>
        <v>14045.451213914559</v>
      </c>
      <c r="DO207" s="14">
        <f>IFERROR(VLOOKUP($A207,Compens80percent!$A$13:$M$560,12,0),0)</f>
        <v>0</v>
      </c>
      <c r="DP207" s="14">
        <f t="shared" si="631"/>
        <v>0</v>
      </c>
      <c r="DQ207" s="14">
        <f t="shared" si="632"/>
        <v>999233.52721199999</v>
      </c>
      <c r="DR207" s="14">
        <f t="shared" si="633"/>
        <v>13147.809568578947</v>
      </c>
      <c r="DS207" s="14">
        <f>IFERROR(VLOOKUP($A207,SpecEd23!$A$21:$Z$550,14,0),0)</f>
        <v>-6114.2567603225179</v>
      </c>
      <c r="DT207" s="14">
        <f t="shared" si="634"/>
        <v>-85.943368289560226</v>
      </c>
      <c r="DU207" s="14">
        <f>IFERROR(VLOOKUP($A207,ECFE!$A$16:$AB$347,9,0),0)</f>
        <v>23571.458460000002</v>
      </c>
      <c r="DV207" s="14">
        <f t="shared" si="635"/>
        <v>331.32572199061389</v>
      </c>
      <c r="DW207" s="14">
        <f>IFERROR(VLOOKUP($A207,ParaFY19!$A$21:$Z$543,7,0),0)</f>
        <v>0</v>
      </c>
      <c r="DX207" s="14">
        <f t="shared" si="636"/>
        <v>0</v>
      </c>
      <c r="DY207" s="14">
        <f>IFERROR(VLOOKUP($A207,ConEnroll!$A$7:$S$341,13,0),0)</f>
        <v>0</v>
      </c>
      <c r="DZ207" s="14">
        <f t="shared" si="637"/>
        <v>0</v>
      </c>
      <c r="EA207" s="14">
        <f t="shared" si="571"/>
        <v>23571.458460000002</v>
      </c>
      <c r="EB207" s="14">
        <f t="shared" si="638"/>
        <v>331.32572199061389</v>
      </c>
      <c r="EC207" s="14">
        <f t="shared" si="572"/>
        <v>1016690.7289116775</v>
      </c>
      <c r="ED207" s="14">
        <f t="shared" si="639"/>
        <v>14290.833567615613</v>
      </c>
      <c r="EE207" s="62"/>
      <c r="EF207" s="14">
        <f t="shared" si="573"/>
        <v>377.28689150057653</v>
      </c>
      <c r="EG207" s="14">
        <f t="shared" si="574"/>
        <v>130.73395992188142</v>
      </c>
      <c r="EH207" s="14">
        <f t="shared" si="575"/>
        <v>12.865781592100006</v>
      </c>
      <c r="EI207" s="14">
        <f t="shared" si="640"/>
        <v>520.8866330145579</v>
      </c>
      <c r="EJ207" s="37">
        <f t="shared" si="576"/>
        <v>3.7827787971039778E-2</v>
      </c>
      <c r="EK207" s="42"/>
      <c r="EL207" s="14" t="str">
        <f>IFERROR(VLOOKUP($A207,#REF!,27,0),"0")</f>
        <v>0</v>
      </c>
      <c r="EM207" s="14">
        <f t="shared" si="641"/>
        <v>0</v>
      </c>
      <c r="EN207" s="14" t="str">
        <f>IFERROR(VLOOKUP($A207,SpecEd23!#REF!,23,0)," ")</f>
        <v xml:space="preserve"> </v>
      </c>
      <c r="EO207" s="14" t="e">
        <f t="shared" si="642"/>
        <v>#VALUE!</v>
      </c>
      <c r="EP207" s="14">
        <f>IFERROR(VLOOKUP($A207,ECFE!#REF!,24,0),0)</f>
        <v>0</v>
      </c>
      <c r="EQ207" s="14">
        <f t="shared" si="643"/>
        <v>0</v>
      </c>
      <c r="ER207" s="14">
        <f>IFERROR(VLOOKUP($A207,#REF!,30,0),0)</f>
        <v>0</v>
      </c>
      <c r="ES207" s="14">
        <f t="shared" si="644"/>
        <v>0</v>
      </c>
      <c r="ET207" s="14">
        <f>IFERROR(VLOOKUP($A207,#REF!,12,0),0)</f>
        <v>0</v>
      </c>
      <c r="EU207" s="14">
        <f t="shared" si="645"/>
        <v>0</v>
      </c>
      <c r="EV207" s="14">
        <v>0</v>
      </c>
      <c r="EW207" s="14">
        <f t="shared" si="646"/>
        <v>0</v>
      </c>
      <c r="EX207" s="14">
        <f>IFERROR(VLOOKUP($A207,ConEnroll!$A$8:$S$601,16,0),0)</f>
        <v>0</v>
      </c>
      <c r="EY207" s="14">
        <f t="shared" si="647"/>
        <v>0</v>
      </c>
      <c r="EZ207" s="14">
        <f t="shared" si="648"/>
        <v>0</v>
      </c>
      <c r="FA207" s="14">
        <f t="shared" si="649"/>
        <v>0</v>
      </c>
      <c r="FB207" s="14" t="e">
        <f t="shared" si="650"/>
        <v>#VALUE!</v>
      </c>
      <c r="FC207" s="14" t="e">
        <f t="shared" si="651"/>
        <v>#VALUE!</v>
      </c>
      <c r="FD207" s="62"/>
      <c r="FE207" s="14">
        <f t="shared" si="577"/>
        <v>14045.451213914559</v>
      </c>
      <c r="FF207" s="14" t="e">
        <f t="shared" si="578"/>
        <v>#VALUE!</v>
      </c>
      <c r="FG207" s="14">
        <f t="shared" si="652"/>
        <v>331.32572199061389</v>
      </c>
      <c r="FH207" s="14" t="e">
        <f t="shared" si="579"/>
        <v>#VALUE!</v>
      </c>
      <c r="FI207" s="37" t="e">
        <f t="shared" si="580"/>
        <v>#VALUE!</v>
      </c>
      <c r="FJ207" s="12"/>
      <c r="FK207" s="14" t="str">
        <f>IFERROR(VLOOKUP($A207,#REF!,27,0),"0")</f>
        <v>0</v>
      </c>
      <c r="FL207" s="14">
        <f t="shared" si="653"/>
        <v>0</v>
      </c>
      <c r="FM207" s="14" t="str">
        <f>IFERROR(VLOOKUP($A207,SpecEd23!$X$22:$Y$610,59,0)," ")</f>
        <v xml:space="preserve"> </v>
      </c>
      <c r="FN207" s="14" t="e">
        <f t="shared" si="654"/>
        <v>#VALUE!</v>
      </c>
      <c r="FO207" s="14">
        <f>IFERROR(VLOOKUP($A207,ECFE!#REF!,26,0),0)</f>
        <v>0</v>
      </c>
      <c r="FP207" s="14">
        <f t="shared" si="655"/>
        <v>0</v>
      </c>
      <c r="FQ207" s="14">
        <f>IFERROR(VLOOKUP($A207,#REF!,16,0),0)</f>
        <v>0</v>
      </c>
      <c r="FR207" s="14">
        <f t="shared" si="656"/>
        <v>0</v>
      </c>
      <c r="FS207" s="14">
        <f>IFERROR(VLOOKUP($A207,#REF!,12,0),0)</f>
        <v>0</v>
      </c>
      <c r="FT207" s="14">
        <f t="shared" si="657"/>
        <v>0</v>
      </c>
      <c r="FU207" s="14">
        <v>0</v>
      </c>
      <c r="FV207" s="14">
        <f t="shared" si="658"/>
        <v>0</v>
      </c>
      <c r="FW207" s="14">
        <f>IFERROR(VLOOKUP($A207,ConEnroll!$A$8:$S$601,16,0),0)</f>
        <v>0</v>
      </c>
      <c r="FX207" s="14">
        <f t="shared" si="659"/>
        <v>0</v>
      </c>
      <c r="FY207" s="14">
        <f t="shared" si="660"/>
        <v>0</v>
      </c>
      <c r="FZ207" s="14">
        <f t="shared" si="661"/>
        <v>0</v>
      </c>
      <c r="GA207" s="14" t="e">
        <f t="shared" si="662"/>
        <v>#VALUE!</v>
      </c>
      <c r="GB207" s="14" t="e">
        <f t="shared" si="663"/>
        <v>#VALUE!</v>
      </c>
      <c r="GC207" s="39"/>
      <c r="GD207" s="14">
        <f t="shared" si="581"/>
        <v>-13668.164322413983</v>
      </c>
      <c r="GE207" s="14" t="e">
        <f t="shared" si="582"/>
        <v>#VALUE!</v>
      </c>
      <c r="GF207" s="14">
        <f t="shared" si="583"/>
        <v>-318.45994039851388</v>
      </c>
      <c r="GG207" s="14" t="e">
        <f t="shared" si="584"/>
        <v>#VALUE!</v>
      </c>
      <c r="GH207" s="37" t="e">
        <f t="shared" si="585"/>
        <v>#VALUE!</v>
      </c>
    </row>
    <row r="208" spans="1:190" ht="12.5" x14ac:dyDescent="0.25">
      <c r="A208" s="67">
        <v>640</v>
      </c>
      <c r="B208" s="35">
        <v>1</v>
      </c>
      <c r="C208" s="14">
        <v>6</v>
      </c>
      <c r="D208" s="14"/>
      <c r="E208" s="14"/>
      <c r="F208" s="35" t="s">
        <v>2555</v>
      </c>
      <c r="G208" s="41"/>
      <c r="H208" s="14">
        <f>IFERROR(VLOOKUP($A208,BaseFY22!$A$7:$AK$528,6,0),0)</f>
        <v>408</v>
      </c>
      <c r="I208" s="14">
        <f>IFERROR(VLOOKUP($A208,BaseFY22!$A$7:$AK$528,28,0),0)</f>
        <v>4129362.25</v>
      </c>
      <c r="J208" s="14">
        <f t="shared" si="586"/>
        <v>10120.985906862745</v>
      </c>
      <c r="K208" s="14">
        <f>IFERROR(VLOOKUP($A208,SpecEd22!$A$21:$BB$605,24,0)," ")</f>
        <v>239796.25371436594</v>
      </c>
      <c r="L208" s="14">
        <f t="shared" si="587"/>
        <v>587.73591596658321</v>
      </c>
      <c r="M208" s="14">
        <f>IFERROR(VLOOKUP($A208,ECFE!$A$16:$AB$347,7,0),0)</f>
        <v>24921.764999999999</v>
      </c>
      <c r="N208" s="14">
        <f t="shared" si="554"/>
        <v>61.082757352941172</v>
      </c>
      <c r="O208" s="14">
        <v>0</v>
      </c>
      <c r="P208" s="14">
        <f t="shared" si="554"/>
        <v>0</v>
      </c>
      <c r="Q208" s="14">
        <f>IFERROR(VLOOKUP($A208,ConEnroll!$A$7:$S$337,10,0),0)</f>
        <v>6658.28</v>
      </c>
      <c r="R208" s="14">
        <f t="shared" si="588"/>
        <v>16.319313725490197</v>
      </c>
      <c r="S208" s="14">
        <f t="shared" si="555"/>
        <v>31580.044999999998</v>
      </c>
      <c r="T208" s="14">
        <f t="shared" si="589"/>
        <v>77.402071078431362</v>
      </c>
      <c r="U208" s="14">
        <f t="shared" si="556"/>
        <v>4400738.5487143658</v>
      </c>
      <c r="V208" s="14">
        <f t="shared" si="590"/>
        <v>10786.123893907759</v>
      </c>
      <c r="W208" s="42"/>
      <c r="X208" s="14">
        <f>IFERROR(VLOOKUP($A208,HouseFY22!$A$6:$AJ$528,28,0),0)</f>
        <v>4196062.25</v>
      </c>
      <c r="Y208" s="14">
        <f t="shared" si="591"/>
        <v>10284.466299019608</v>
      </c>
      <c r="Z208" s="14">
        <f>IFERROR(VLOOKUP($A208,Compens80percent!$A$13:$M$560,12,0),0)</f>
        <v>0</v>
      </c>
      <c r="AA208" s="14">
        <f t="shared" si="591"/>
        <v>0</v>
      </c>
      <c r="AB208" s="14">
        <f t="shared" si="592"/>
        <v>4196062.25</v>
      </c>
      <c r="AC208" s="14">
        <f t="shared" si="591"/>
        <v>10284.466299019608</v>
      </c>
      <c r="AD208" s="14">
        <f>IFERROR(VLOOKUP(A208,SpecEd22!$A$21:$Z$550,14,0),0)</f>
        <v>243846.23627109162</v>
      </c>
      <c r="AE208" s="14">
        <f t="shared" si="593"/>
        <v>597.6623438016951</v>
      </c>
      <c r="AF208" s="14">
        <f>IFERROR(VLOOKUP($A208,ECFE!$A$16:$AB$348,8,0),0)</f>
        <v>25420.2003</v>
      </c>
      <c r="AG208" s="14">
        <f t="shared" si="594"/>
        <v>62.304412499999998</v>
      </c>
      <c r="AH208" s="14">
        <f>IFERROR(VLOOKUP(A208,ParaFY19!$A$21:$Z$543,7,0),0)</f>
        <v>2744</v>
      </c>
      <c r="AI208" s="14">
        <f t="shared" si="595"/>
        <v>6.7254901960784315</v>
      </c>
      <c r="AJ208" s="14">
        <f>IFERROR(VLOOKUP(A208,ConEnroll!$A$7:$S$341,13,0),0)</f>
        <v>8322.85</v>
      </c>
      <c r="AK208" s="14">
        <f t="shared" si="596"/>
        <v>20.399142156862744</v>
      </c>
      <c r="AL208" s="14">
        <f t="shared" si="664"/>
        <v>36487.050300000003</v>
      </c>
      <c r="AM208" s="14">
        <f t="shared" si="597"/>
        <v>89.429044852941189</v>
      </c>
      <c r="AN208" s="14">
        <f t="shared" si="598"/>
        <v>4476395.536571092</v>
      </c>
      <c r="AO208" s="14">
        <f t="shared" si="599"/>
        <v>10971.557687674245</v>
      </c>
      <c r="AP208" s="62"/>
      <c r="AQ208" s="14">
        <f t="shared" si="665"/>
        <v>163.48039215686367</v>
      </c>
      <c r="AR208" s="14">
        <f t="shared" si="557"/>
        <v>9.9264278351118946</v>
      </c>
      <c r="AS208" s="14">
        <f t="shared" si="558"/>
        <v>12.026973774509827</v>
      </c>
      <c r="AT208" s="14">
        <f t="shared" si="600"/>
        <v>185.43379376648539</v>
      </c>
      <c r="AU208" s="37">
        <f t="shared" si="559"/>
        <v>1.7191884275612902E-2</v>
      </c>
      <c r="AV208" s="42"/>
      <c r="AW208" s="14" t="str">
        <f>IFERROR(VLOOKUP($A208,#REF!,27,0),"0")</f>
        <v>0</v>
      </c>
      <c r="AX208" s="14">
        <f t="shared" si="601"/>
        <v>0</v>
      </c>
      <c r="AY208" s="14" t="str">
        <f>IFERROR(VLOOKUP($A208,SpecEd22!#REF!,23,0)," ")</f>
        <v xml:space="preserve"> </v>
      </c>
      <c r="AZ208" s="14" t="e">
        <f t="shared" si="602"/>
        <v>#VALUE!</v>
      </c>
      <c r="BA208" s="14">
        <f>IFERROR(VLOOKUP($A208,ECFE!#REF!,23,0),0)</f>
        <v>0</v>
      </c>
      <c r="BB208" s="14">
        <f t="shared" si="603"/>
        <v>0</v>
      </c>
      <c r="BC208" s="14">
        <f>IFERROR(VLOOKUP($A208,#REF!,17,0),0)</f>
        <v>0</v>
      </c>
      <c r="BD208" s="14">
        <f t="shared" si="604"/>
        <v>0</v>
      </c>
      <c r="BE208" s="14">
        <f>IFERROR(VLOOKUP($A208,#REF!,9,0),0)</f>
        <v>0</v>
      </c>
      <c r="BF208" s="14">
        <f t="shared" si="605"/>
        <v>0</v>
      </c>
      <c r="BG208" s="14">
        <v>0</v>
      </c>
      <c r="BH208" s="14">
        <f t="shared" si="606"/>
        <v>0</v>
      </c>
      <c r="BI208" s="14">
        <f>IFERROR(VLOOKUP($A208,ConEnroll!$A$8:$S$601,15,0),0)</f>
        <v>-91</v>
      </c>
      <c r="BJ208" s="14">
        <f t="shared" si="607"/>
        <v>-0.22303921568627452</v>
      </c>
      <c r="BK208" s="14">
        <f t="shared" si="608"/>
        <v>-91</v>
      </c>
      <c r="BL208" s="14">
        <f t="shared" si="609"/>
        <v>-0.22303921568627452</v>
      </c>
      <c r="BM208" s="14" t="e">
        <f t="shared" si="610"/>
        <v>#VALUE!</v>
      </c>
      <c r="BN208" s="14" t="e">
        <f t="shared" si="611"/>
        <v>#VALUE!</v>
      </c>
      <c r="BO208" s="42"/>
      <c r="BP208" s="14">
        <f t="shared" si="560"/>
        <v>10284.466299019608</v>
      </c>
      <c r="BQ208" s="14" t="e">
        <f t="shared" si="561"/>
        <v>#VALUE!</v>
      </c>
      <c r="BR208" s="14">
        <f t="shared" si="612"/>
        <v>89.65208406862746</v>
      </c>
      <c r="BS208" s="14" t="e">
        <f t="shared" si="562"/>
        <v>#VALUE!</v>
      </c>
      <c r="BT208" s="37" t="e">
        <f t="shared" si="563"/>
        <v>#VALUE!</v>
      </c>
      <c r="BU208" s="41"/>
      <c r="BV208" s="14" t="str">
        <f>IFERROR(VLOOKUP($A208,#REF!,27,0),"0")</f>
        <v>0</v>
      </c>
      <c r="BW208" s="14">
        <f t="shared" si="613"/>
        <v>0</v>
      </c>
      <c r="BX208" s="14" t="str">
        <f>IFERROR(VLOOKUP($A208,SpecEd22!$Z$22:$AV$606,59,0)," ")</f>
        <v xml:space="preserve"> </v>
      </c>
      <c r="BY208" s="14" t="e">
        <f t="shared" si="614"/>
        <v>#VALUE!</v>
      </c>
      <c r="BZ208" s="14">
        <f>IFERROR(VLOOKUP($A208,ECFE!#REF!,25,0),0)</f>
        <v>0</v>
      </c>
      <c r="CA208" s="14">
        <f t="shared" si="615"/>
        <v>0</v>
      </c>
      <c r="CB208" s="14">
        <f>IFERROR(VLOOKUP($A208,#REF!,17,0),0)</f>
        <v>0</v>
      </c>
      <c r="CC208" s="14">
        <f t="shared" si="616"/>
        <v>0</v>
      </c>
      <c r="CD208" s="14">
        <f>IFERROR(VLOOKUP($A208,#REF!,9,0),0)</f>
        <v>0</v>
      </c>
      <c r="CE208" s="14">
        <f t="shared" si="617"/>
        <v>0</v>
      </c>
      <c r="CF208" s="14">
        <v>0</v>
      </c>
      <c r="CG208" s="14">
        <f t="shared" si="618"/>
        <v>0</v>
      </c>
      <c r="CH208" s="14">
        <f>IFERROR(VLOOKUP($A208,ConEnroll!$A$8:$S$601,15,0),0)</f>
        <v>-91</v>
      </c>
      <c r="CI208" s="14">
        <f t="shared" si="619"/>
        <v>-0.22303921568627452</v>
      </c>
      <c r="CJ208" s="14">
        <f t="shared" si="620"/>
        <v>-91</v>
      </c>
      <c r="CK208" s="14">
        <f t="shared" si="621"/>
        <v>-0.22303921568627452</v>
      </c>
      <c r="CL208" s="14" t="e">
        <f t="shared" si="622"/>
        <v>#VALUE!</v>
      </c>
      <c r="CM208" s="14" t="e">
        <f t="shared" si="623"/>
        <v>#VALUE!</v>
      </c>
      <c r="CN208" s="42"/>
      <c r="CO208" s="14">
        <f t="shared" si="564"/>
        <v>-10120.985906862745</v>
      </c>
      <c r="CP208" s="14" t="e">
        <f t="shared" si="565"/>
        <v>#VALUE!</v>
      </c>
      <c r="CQ208" s="14">
        <f t="shared" si="566"/>
        <v>-77.625110294117633</v>
      </c>
      <c r="CR208" s="14" t="e">
        <f t="shared" si="567"/>
        <v>#VALUE!</v>
      </c>
      <c r="CS208" s="37" t="e">
        <f t="shared" si="568"/>
        <v>#VALUE!</v>
      </c>
      <c r="CT208" s="239"/>
      <c r="CU208" s="239"/>
      <c r="CV208" s="468"/>
      <c r="CW208" s="14">
        <f>IFERROR(VLOOKUP($A208,BaseFY23!$A$7:$AK$527,6,0),0)</f>
        <v>413.48601400000001</v>
      </c>
      <c r="CX208" s="14">
        <f>IFERROR(VLOOKUP($A208,BaseFY23!$A$7:$AN$528,28,0),0)</f>
        <v>4199865.75</v>
      </c>
      <c r="CY208" s="14">
        <f t="shared" si="624"/>
        <v>10157.213564181156</v>
      </c>
      <c r="CZ208" s="14">
        <f>IFERROR(VLOOKUP($A208,SpecEd23!$A$21:$BB$605,23,0)," ")</f>
        <v>266700.86917208106</v>
      </c>
      <c r="DA208" s="14">
        <f t="shared" si="625"/>
        <v>645.00578046656995</v>
      </c>
      <c r="DB208" s="14">
        <f>IFERROR(VLOOKUP($A208,ECFE!$A$16:$AB$347,7,0),0)</f>
        <v>24921.764999999999</v>
      </c>
      <c r="DC208" s="14">
        <f t="shared" si="626"/>
        <v>60.272328824161868</v>
      </c>
      <c r="DD208" s="14">
        <v>0</v>
      </c>
      <c r="DE208" s="14">
        <f t="shared" si="627"/>
        <v>0</v>
      </c>
      <c r="DF208" s="14">
        <f>IFERROR(VLOOKUP($A208,ConEnroll!$A$7:$S$338,10,0),0)</f>
        <v>6658.28</v>
      </c>
      <c r="DG208" s="14">
        <f t="shared" si="628"/>
        <v>16.102793745280099</v>
      </c>
      <c r="DH208" s="14">
        <f t="shared" si="569"/>
        <v>31580.044999999998</v>
      </c>
      <c r="DI208" s="14">
        <f t="shared" si="629"/>
        <v>76.37512256944197</v>
      </c>
      <c r="DJ208" s="14">
        <f t="shared" si="570"/>
        <v>4498146.6641720813</v>
      </c>
      <c r="DK208" s="14">
        <f t="shared" si="630"/>
        <v>10878.59446721717</v>
      </c>
      <c r="DL208" s="42"/>
      <c r="DM208" s="14">
        <f>IFERROR(VLOOKUP($A208,HouseFY23!$A$7:$AJ$528,28,0),0)</f>
        <v>4336956.75</v>
      </c>
      <c r="DN208" s="14">
        <f t="shared" si="631"/>
        <v>10488.762867805246</v>
      </c>
      <c r="DO208" s="14">
        <f>IFERROR(VLOOKUP($A208,Compens80percent!$A$13:$M$560,12,0),0)</f>
        <v>0</v>
      </c>
      <c r="DP208" s="14">
        <f t="shared" si="631"/>
        <v>0</v>
      </c>
      <c r="DQ208" s="14">
        <f t="shared" si="632"/>
        <v>4336956.75</v>
      </c>
      <c r="DR208" s="14">
        <f t="shared" si="633"/>
        <v>10629.795955882353</v>
      </c>
      <c r="DS208" s="14">
        <f>IFERROR(VLOOKUP($A208,SpecEd23!$A$21:$Z$550,14,0),0)</f>
        <v>275679.98822608736</v>
      </c>
      <c r="DT208" s="14">
        <f t="shared" si="634"/>
        <v>666.72143407996225</v>
      </c>
      <c r="DU208" s="14">
        <f>IFERROR(VLOOKUP($A208,ECFE!$A$16:$AB$347,9,0),0)</f>
        <v>25928.604306000001</v>
      </c>
      <c r="DV208" s="14">
        <f t="shared" si="635"/>
        <v>62.707330908658015</v>
      </c>
      <c r="DW208" s="14">
        <f>IFERROR(VLOOKUP($A208,ParaFY19!$A$21:$Z$543,7,0),0)</f>
        <v>2744</v>
      </c>
      <c r="DX208" s="14">
        <f t="shared" si="636"/>
        <v>6.6362583185219899</v>
      </c>
      <c r="DY208" s="14">
        <f>IFERROR(VLOOKUP($A208,ConEnroll!$A$7:$S$341,13,0),0)</f>
        <v>8322.85</v>
      </c>
      <c r="DZ208" s="14">
        <f t="shared" si="637"/>
        <v>20.128492181600127</v>
      </c>
      <c r="EA208" s="14">
        <f t="shared" si="571"/>
        <v>36995.454306</v>
      </c>
      <c r="EB208" s="14">
        <f t="shared" si="638"/>
        <v>89.472081408780127</v>
      </c>
      <c r="EC208" s="14">
        <f t="shared" si="572"/>
        <v>4649632.1925320877</v>
      </c>
      <c r="ED208" s="14">
        <f t="shared" si="639"/>
        <v>11244.956383293989</v>
      </c>
      <c r="EE208" s="62"/>
      <c r="EF208" s="14">
        <f t="shared" si="573"/>
        <v>331.54930362408959</v>
      </c>
      <c r="EG208" s="14">
        <f t="shared" si="574"/>
        <v>21.715653613392305</v>
      </c>
      <c r="EH208" s="14">
        <f t="shared" si="575"/>
        <v>13.096958839338157</v>
      </c>
      <c r="EI208" s="14">
        <f t="shared" si="640"/>
        <v>366.36191607682008</v>
      </c>
      <c r="EJ208" s="37">
        <f t="shared" si="576"/>
        <v>3.3677320832287479E-2</v>
      </c>
      <c r="EK208" s="42"/>
      <c r="EL208" s="14" t="str">
        <f>IFERROR(VLOOKUP($A208,#REF!,27,0),"0")</f>
        <v>0</v>
      </c>
      <c r="EM208" s="14">
        <f t="shared" si="641"/>
        <v>0</v>
      </c>
      <c r="EN208" s="14" t="str">
        <f>IFERROR(VLOOKUP($A208,SpecEd23!#REF!,23,0)," ")</f>
        <v xml:space="preserve"> </v>
      </c>
      <c r="EO208" s="14" t="e">
        <f t="shared" si="642"/>
        <v>#VALUE!</v>
      </c>
      <c r="EP208" s="14">
        <f>IFERROR(VLOOKUP($A208,ECFE!#REF!,24,0),0)</f>
        <v>0</v>
      </c>
      <c r="EQ208" s="14">
        <f t="shared" si="643"/>
        <v>0</v>
      </c>
      <c r="ER208" s="14">
        <f>IFERROR(VLOOKUP($A208,#REF!,30,0),0)</f>
        <v>0</v>
      </c>
      <c r="ES208" s="14">
        <f t="shared" si="644"/>
        <v>0</v>
      </c>
      <c r="ET208" s="14">
        <f>IFERROR(VLOOKUP($A208,#REF!,12,0),0)</f>
        <v>0</v>
      </c>
      <c r="EU208" s="14">
        <f t="shared" si="645"/>
        <v>0</v>
      </c>
      <c r="EV208" s="14">
        <v>0</v>
      </c>
      <c r="EW208" s="14">
        <f t="shared" si="646"/>
        <v>0</v>
      </c>
      <c r="EX208" s="14">
        <f>IFERROR(VLOOKUP($A208,ConEnroll!$A$8:$S$601,16,0),0)</f>
        <v>549</v>
      </c>
      <c r="EY208" s="14">
        <f t="shared" si="647"/>
        <v>1.3277353560016663</v>
      </c>
      <c r="EZ208" s="14">
        <f t="shared" si="648"/>
        <v>549</v>
      </c>
      <c r="FA208" s="14">
        <f t="shared" si="649"/>
        <v>1.3277353560016663</v>
      </c>
      <c r="FB208" s="14" t="e">
        <f t="shared" si="650"/>
        <v>#VALUE!</v>
      </c>
      <c r="FC208" s="14" t="e">
        <f t="shared" si="651"/>
        <v>#VALUE!</v>
      </c>
      <c r="FD208" s="62"/>
      <c r="FE208" s="14">
        <f t="shared" si="577"/>
        <v>10488.762867805246</v>
      </c>
      <c r="FF208" s="14" t="e">
        <f t="shared" si="578"/>
        <v>#VALUE!</v>
      </c>
      <c r="FG208" s="14">
        <f t="shared" si="652"/>
        <v>88.144346052778459</v>
      </c>
      <c r="FH208" s="14" t="e">
        <f t="shared" si="579"/>
        <v>#VALUE!</v>
      </c>
      <c r="FI208" s="37" t="e">
        <f t="shared" si="580"/>
        <v>#VALUE!</v>
      </c>
      <c r="FJ208" s="12"/>
      <c r="FK208" s="14" t="str">
        <f>IFERROR(VLOOKUP($A208,#REF!,27,0),"0")</f>
        <v>0</v>
      </c>
      <c r="FL208" s="14">
        <f t="shared" si="653"/>
        <v>0</v>
      </c>
      <c r="FM208" s="14" t="str">
        <f>IFERROR(VLOOKUP($A208,SpecEd23!$X$22:$Y$610,59,0)," ")</f>
        <v xml:space="preserve"> </v>
      </c>
      <c r="FN208" s="14" t="e">
        <f t="shared" si="654"/>
        <v>#VALUE!</v>
      </c>
      <c r="FO208" s="14">
        <f>IFERROR(VLOOKUP($A208,ECFE!#REF!,26,0),0)</f>
        <v>0</v>
      </c>
      <c r="FP208" s="14">
        <f t="shared" si="655"/>
        <v>0</v>
      </c>
      <c r="FQ208" s="14">
        <f>IFERROR(VLOOKUP($A208,#REF!,16,0),0)</f>
        <v>0</v>
      </c>
      <c r="FR208" s="14">
        <f t="shared" si="656"/>
        <v>0</v>
      </c>
      <c r="FS208" s="14">
        <f>IFERROR(VLOOKUP($A208,#REF!,12,0),0)</f>
        <v>0</v>
      </c>
      <c r="FT208" s="14">
        <f t="shared" si="657"/>
        <v>0</v>
      </c>
      <c r="FU208" s="14">
        <v>0</v>
      </c>
      <c r="FV208" s="14">
        <f t="shared" si="658"/>
        <v>0</v>
      </c>
      <c r="FW208" s="14">
        <f>IFERROR(VLOOKUP($A208,ConEnroll!$A$8:$S$601,16,0),0)</f>
        <v>549</v>
      </c>
      <c r="FX208" s="14">
        <f t="shared" si="659"/>
        <v>1.3277353560016663</v>
      </c>
      <c r="FY208" s="14">
        <f t="shared" si="660"/>
        <v>549</v>
      </c>
      <c r="FZ208" s="14">
        <f t="shared" si="661"/>
        <v>1.3277353560016663</v>
      </c>
      <c r="GA208" s="14" t="e">
        <f t="shared" si="662"/>
        <v>#VALUE!</v>
      </c>
      <c r="GB208" s="14" t="e">
        <f t="shared" si="663"/>
        <v>#VALUE!</v>
      </c>
      <c r="GC208" s="39"/>
      <c r="GD208" s="14">
        <f t="shared" si="581"/>
        <v>-10157.213564181156</v>
      </c>
      <c r="GE208" s="14" t="e">
        <f t="shared" si="582"/>
        <v>#VALUE!</v>
      </c>
      <c r="GF208" s="14">
        <f t="shared" si="583"/>
        <v>-75.047387213440302</v>
      </c>
      <c r="GG208" s="14" t="e">
        <f t="shared" si="584"/>
        <v>#VALUE!</v>
      </c>
      <c r="GH208" s="37" t="e">
        <f t="shared" si="585"/>
        <v>#VALUE!</v>
      </c>
    </row>
    <row r="209" spans="1:190" ht="12.5" x14ac:dyDescent="0.25">
      <c r="A209" s="67">
        <v>656</v>
      </c>
      <c r="B209" s="35">
        <v>1</v>
      </c>
      <c r="C209" s="14">
        <v>4</v>
      </c>
      <c r="D209" s="14"/>
      <c r="E209" s="14"/>
      <c r="F209" s="35" t="s">
        <v>2556</v>
      </c>
      <c r="G209" s="41"/>
      <c r="H209" s="14">
        <f>IFERROR(VLOOKUP($A209,BaseFY22!$A$7:$AK$528,6,0),0)</f>
        <v>3263.8</v>
      </c>
      <c r="I209" s="14">
        <f>IFERROR(VLOOKUP($A209,BaseFY22!$A$7:$AK$528,28,0),0)</f>
        <v>37035063</v>
      </c>
      <c r="J209" s="14">
        <f t="shared" si="586"/>
        <v>11347.22194987438</v>
      </c>
      <c r="K209" s="14">
        <f>IFERROR(VLOOKUP($A209,SpecEd22!$A$21:$BB$605,24,0)," ")</f>
        <v>6897677.1067150347</v>
      </c>
      <c r="L209" s="14">
        <f t="shared" si="587"/>
        <v>2113.3884143375926</v>
      </c>
      <c r="M209" s="14">
        <f>IFERROR(VLOOKUP($A209,ECFE!$A$16:$AB$347,7,0),0)</f>
        <v>242571.84599999999</v>
      </c>
      <c r="N209" s="14">
        <f t="shared" si="554"/>
        <v>74.321908817942273</v>
      </c>
      <c r="O209" s="14">
        <v>0</v>
      </c>
      <c r="P209" s="14">
        <f t="shared" si="554"/>
        <v>0</v>
      </c>
      <c r="Q209" s="14">
        <f>IFERROR(VLOOKUP($A209,ConEnroll!$A$7:$S$337,10,0),0)</f>
        <v>8021.39</v>
      </c>
      <c r="R209" s="14">
        <f t="shared" si="588"/>
        <v>2.4576842943807833</v>
      </c>
      <c r="S209" s="14">
        <f t="shared" si="555"/>
        <v>250593.236</v>
      </c>
      <c r="T209" s="14">
        <f t="shared" si="589"/>
        <v>76.779593112323056</v>
      </c>
      <c r="U209" s="14">
        <f t="shared" si="556"/>
        <v>44183333.34271504</v>
      </c>
      <c r="V209" s="14">
        <f t="shared" si="590"/>
        <v>13537.389957324296</v>
      </c>
      <c r="W209" s="42"/>
      <c r="X209" s="14">
        <f>IFERROR(VLOOKUP($A209,HouseFY22!$A$6:$AJ$528,28,0),0)</f>
        <v>38280998.000752002</v>
      </c>
      <c r="Y209" s="14">
        <f t="shared" si="591"/>
        <v>11728.965623123966</v>
      </c>
      <c r="Z209" s="14">
        <f>IFERROR(VLOOKUP($A209,Compens80percent!$A$13:$M$560,12,0),0)</f>
        <v>0</v>
      </c>
      <c r="AA209" s="14">
        <f t="shared" si="591"/>
        <v>0</v>
      </c>
      <c r="AB209" s="14">
        <f t="shared" si="592"/>
        <v>38280998.000752002</v>
      </c>
      <c r="AC209" s="14">
        <f t="shared" si="591"/>
        <v>11728.965623123966</v>
      </c>
      <c r="AD209" s="14">
        <f>IFERROR(VLOOKUP(A209,SpecEd22!$A$21:$Z$550,14,0),0)</f>
        <v>7074021.8295859788</v>
      </c>
      <c r="AE209" s="14">
        <f t="shared" si="593"/>
        <v>2167.4189072816894</v>
      </c>
      <c r="AF209" s="14">
        <f>IFERROR(VLOOKUP($A209,ECFE!$A$16:$AB$348,8,0),0)</f>
        <v>247423.28292000003</v>
      </c>
      <c r="AG209" s="14">
        <f t="shared" si="594"/>
        <v>75.808346994301132</v>
      </c>
      <c r="AH209" s="14">
        <f>IFERROR(VLOOKUP(A209,ParaFY19!$A$21:$Z$543,7,0),0)</f>
        <v>29988</v>
      </c>
      <c r="AI209" s="14">
        <f t="shared" si="595"/>
        <v>9.1880629940560077</v>
      </c>
      <c r="AJ209" s="14">
        <f>IFERROR(VLOOKUP(A209,ConEnroll!$A$7:$S$341,13,0),0)</f>
        <v>10026.737500000001</v>
      </c>
      <c r="AK209" s="14">
        <f t="shared" si="596"/>
        <v>3.0721053679759791</v>
      </c>
      <c r="AL209" s="14">
        <f t="shared" si="664"/>
        <v>287438.02042000002</v>
      </c>
      <c r="AM209" s="14">
        <f t="shared" si="597"/>
        <v>88.068515356333108</v>
      </c>
      <c r="AN209" s="14">
        <f t="shared" si="598"/>
        <v>45642457.850757979</v>
      </c>
      <c r="AO209" s="14">
        <f t="shared" si="599"/>
        <v>13984.453045761988</v>
      </c>
      <c r="AP209" s="62"/>
      <c r="AQ209" s="14">
        <f t="shared" si="665"/>
        <v>381.74367324958621</v>
      </c>
      <c r="AR209" s="14">
        <f t="shared" si="557"/>
        <v>54.03049294409675</v>
      </c>
      <c r="AS209" s="14">
        <f t="shared" si="558"/>
        <v>11.288922244010053</v>
      </c>
      <c r="AT209" s="14">
        <f t="shared" si="600"/>
        <v>447.06308843769301</v>
      </c>
      <c r="AU209" s="37">
        <f t="shared" si="559"/>
        <v>3.3024319299881963E-2</v>
      </c>
      <c r="AV209" s="42"/>
      <c r="AW209" s="14" t="str">
        <f>IFERROR(VLOOKUP($A209,#REF!,27,0),"0")</f>
        <v>0</v>
      </c>
      <c r="AX209" s="14">
        <f t="shared" si="601"/>
        <v>0</v>
      </c>
      <c r="AY209" s="14" t="str">
        <f>IFERROR(VLOOKUP($A209,SpecEd22!#REF!,23,0)," ")</f>
        <v xml:space="preserve"> </v>
      </c>
      <c r="AZ209" s="14" t="e">
        <f t="shared" si="602"/>
        <v>#VALUE!</v>
      </c>
      <c r="BA209" s="14">
        <f>IFERROR(VLOOKUP($A209,ECFE!#REF!,23,0),0)</f>
        <v>0</v>
      </c>
      <c r="BB209" s="14">
        <f t="shared" si="603"/>
        <v>0</v>
      </c>
      <c r="BC209" s="14">
        <f>IFERROR(VLOOKUP($A209,#REF!,17,0),0)</f>
        <v>0</v>
      </c>
      <c r="BD209" s="14">
        <f t="shared" si="604"/>
        <v>0</v>
      </c>
      <c r="BE209" s="14">
        <f>IFERROR(VLOOKUP($A209,#REF!,9,0),0)</f>
        <v>0</v>
      </c>
      <c r="BF209" s="14">
        <f t="shared" si="605"/>
        <v>0</v>
      </c>
      <c r="BG209" s="14">
        <v>0</v>
      </c>
      <c r="BH209" s="14">
        <f t="shared" si="606"/>
        <v>0</v>
      </c>
      <c r="BI209" s="14">
        <f>IFERROR(VLOOKUP($A209,ConEnroll!$A$8:$S$601,15,0),0)</f>
        <v>-106</v>
      </c>
      <c r="BJ209" s="14">
        <f t="shared" si="607"/>
        <v>-3.2477480237759662E-2</v>
      </c>
      <c r="BK209" s="14">
        <f t="shared" si="608"/>
        <v>-106</v>
      </c>
      <c r="BL209" s="14">
        <f t="shared" si="609"/>
        <v>-3.2477480237759662E-2</v>
      </c>
      <c r="BM209" s="14" t="e">
        <f t="shared" si="610"/>
        <v>#VALUE!</v>
      </c>
      <c r="BN209" s="14" t="e">
        <f t="shared" si="611"/>
        <v>#VALUE!</v>
      </c>
      <c r="BO209" s="42"/>
      <c r="BP209" s="14">
        <f t="shared" si="560"/>
        <v>11728.965623123966</v>
      </c>
      <c r="BQ209" s="14" t="e">
        <f t="shared" si="561"/>
        <v>#VALUE!</v>
      </c>
      <c r="BR209" s="14">
        <f t="shared" si="612"/>
        <v>88.100992836570867</v>
      </c>
      <c r="BS209" s="14" t="e">
        <f t="shared" si="562"/>
        <v>#VALUE!</v>
      </c>
      <c r="BT209" s="37" t="e">
        <f t="shared" si="563"/>
        <v>#VALUE!</v>
      </c>
      <c r="BU209" s="41"/>
      <c r="BV209" s="14" t="str">
        <f>IFERROR(VLOOKUP($A209,#REF!,27,0),"0")</f>
        <v>0</v>
      </c>
      <c r="BW209" s="14">
        <f t="shared" si="613"/>
        <v>0</v>
      </c>
      <c r="BX209" s="14" t="str">
        <f>IFERROR(VLOOKUP($A209,SpecEd22!$Z$22:$AV$606,59,0)," ")</f>
        <v xml:space="preserve"> </v>
      </c>
      <c r="BY209" s="14" t="e">
        <f t="shared" si="614"/>
        <v>#VALUE!</v>
      </c>
      <c r="BZ209" s="14">
        <f>IFERROR(VLOOKUP($A209,ECFE!#REF!,25,0),0)</f>
        <v>0</v>
      </c>
      <c r="CA209" s="14">
        <f t="shared" si="615"/>
        <v>0</v>
      </c>
      <c r="CB209" s="14">
        <f>IFERROR(VLOOKUP($A209,#REF!,17,0),0)</f>
        <v>0</v>
      </c>
      <c r="CC209" s="14">
        <f t="shared" si="616"/>
        <v>0</v>
      </c>
      <c r="CD209" s="14">
        <f>IFERROR(VLOOKUP($A209,#REF!,9,0),0)</f>
        <v>0</v>
      </c>
      <c r="CE209" s="14">
        <f t="shared" si="617"/>
        <v>0</v>
      </c>
      <c r="CF209" s="14">
        <v>0</v>
      </c>
      <c r="CG209" s="14">
        <f t="shared" si="618"/>
        <v>0</v>
      </c>
      <c r="CH209" s="14">
        <f>IFERROR(VLOOKUP($A209,ConEnroll!$A$8:$S$601,15,0),0)</f>
        <v>-106</v>
      </c>
      <c r="CI209" s="14">
        <f t="shared" si="619"/>
        <v>-3.2477480237759662E-2</v>
      </c>
      <c r="CJ209" s="14">
        <f t="shared" si="620"/>
        <v>-106</v>
      </c>
      <c r="CK209" s="14">
        <f t="shared" si="621"/>
        <v>-3.2477480237759662E-2</v>
      </c>
      <c r="CL209" s="14" t="e">
        <f t="shared" si="622"/>
        <v>#VALUE!</v>
      </c>
      <c r="CM209" s="14" t="e">
        <f t="shared" si="623"/>
        <v>#VALUE!</v>
      </c>
      <c r="CN209" s="42"/>
      <c r="CO209" s="14">
        <f t="shared" si="564"/>
        <v>-11347.22194987438</v>
      </c>
      <c r="CP209" s="14" t="e">
        <f t="shared" si="565"/>
        <v>#VALUE!</v>
      </c>
      <c r="CQ209" s="14">
        <f t="shared" si="566"/>
        <v>-76.812070592560815</v>
      </c>
      <c r="CR209" s="14" t="e">
        <f t="shared" si="567"/>
        <v>#VALUE!</v>
      </c>
      <c r="CS209" s="37" t="e">
        <f t="shared" si="568"/>
        <v>#VALUE!</v>
      </c>
      <c r="CT209" s="239"/>
      <c r="CU209" s="239"/>
      <c r="CV209" s="468"/>
      <c r="CW209" s="14">
        <f>IFERROR(VLOOKUP($A209,BaseFY23!$A$7:$AK$527,6,0),0)</f>
        <v>3200.2082959999998</v>
      </c>
      <c r="CX209" s="14">
        <f>IFERROR(VLOOKUP($A209,BaseFY23!$A$7:$AN$528,28,0),0)</f>
        <v>36486762.75</v>
      </c>
      <c r="CY209" s="14">
        <f t="shared" si="624"/>
        <v>11401.371215619149</v>
      </c>
      <c r="CZ209" s="14">
        <f>IFERROR(VLOOKUP($A209,SpecEd23!$A$21:$BB$605,23,0)," ")</f>
        <v>6664668.8224723311</v>
      </c>
      <c r="DA209" s="14">
        <f t="shared" si="625"/>
        <v>2082.5734471104975</v>
      </c>
      <c r="DB209" s="14">
        <f>IFERROR(VLOOKUP($A209,ECFE!$A$16:$AB$347,7,0),0)</f>
        <v>242571.84599999999</v>
      </c>
      <c r="DC209" s="14">
        <f t="shared" si="626"/>
        <v>75.798767943697626</v>
      </c>
      <c r="DD209" s="14">
        <v>0</v>
      </c>
      <c r="DE209" s="14">
        <f t="shared" si="627"/>
        <v>0</v>
      </c>
      <c r="DF209" s="14">
        <f>IFERROR(VLOOKUP($A209,ConEnroll!$A$7:$S$338,10,0),0)</f>
        <v>8021.39</v>
      </c>
      <c r="DG209" s="14">
        <f t="shared" si="628"/>
        <v>2.506521219267535</v>
      </c>
      <c r="DH209" s="14">
        <f t="shared" si="569"/>
        <v>250593.236</v>
      </c>
      <c r="DI209" s="14">
        <f t="shared" si="629"/>
        <v>78.305289162965167</v>
      </c>
      <c r="DJ209" s="14">
        <f t="shared" si="570"/>
        <v>43402024.808472335</v>
      </c>
      <c r="DK209" s="14">
        <f t="shared" si="630"/>
        <v>13562.249951892612</v>
      </c>
      <c r="DL209" s="42"/>
      <c r="DM209" s="14">
        <f>IFERROR(VLOOKUP($A209,HouseFY23!$A$7:$AJ$528,28,0),0)</f>
        <v>38319815.659999996</v>
      </c>
      <c r="DN209" s="14">
        <f t="shared" si="631"/>
        <v>11974.162965547164</v>
      </c>
      <c r="DO209" s="14">
        <f>IFERROR(VLOOKUP($A209,Compens80percent!$A$13:$M$560,12,0),0)</f>
        <v>0</v>
      </c>
      <c r="DP209" s="14">
        <f t="shared" si="631"/>
        <v>0</v>
      </c>
      <c r="DQ209" s="14">
        <f t="shared" si="632"/>
        <v>38319815.659999996</v>
      </c>
      <c r="DR209" s="14">
        <f t="shared" si="633"/>
        <v>11740.859017096634</v>
      </c>
      <c r="DS209" s="14">
        <f>IFERROR(VLOOKUP($A209,SpecEd23!$A$21:$Z$550,14,0),0)</f>
        <v>7005119.7134369137</v>
      </c>
      <c r="DT209" s="14">
        <f t="shared" si="634"/>
        <v>2188.9574257378008</v>
      </c>
      <c r="DU209" s="14">
        <f>IFERROR(VLOOKUP($A209,ECFE!$A$16:$AB$347,9,0),0)</f>
        <v>252371.7485784</v>
      </c>
      <c r="DV209" s="14">
        <f t="shared" si="635"/>
        <v>78.861038168623011</v>
      </c>
      <c r="DW209" s="14">
        <f>IFERROR(VLOOKUP($A209,ParaFY19!$A$21:$Z$543,7,0),0)</f>
        <v>29988</v>
      </c>
      <c r="DX209" s="14">
        <f t="shared" si="636"/>
        <v>9.3706400416130915</v>
      </c>
      <c r="DY209" s="14">
        <f>IFERROR(VLOOKUP($A209,ConEnroll!$A$7:$S$341,13,0),0)</f>
        <v>10026.737500000001</v>
      </c>
      <c r="DZ209" s="14">
        <f t="shared" si="637"/>
        <v>3.1331515240844192</v>
      </c>
      <c r="EA209" s="14">
        <f t="shared" si="571"/>
        <v>292386.48607839999</v>
      </c>
      <c r="EB209" s="14">
        <f t="shared" si="638"/>
        <v>91.364829734320523</v>
      </c>
      <c r="EC209" s="14">
        <f t="shared" si="572"/>
        <v>45617321.859515309</v>
      </c>
      <c r="ED209" s="14">
        <f t="shared" si="639"/>
        <v>14254.485221019286</v>
      </c>
      <c r="EE209" s="62"/>
      <c r="EF209" s="14">
        <f t="shared" si="573"/>
        <v>572.79174992801563</v>
      </c>
      <c r="EG209" s="14">
        <f t="shared" si="574"/>
        <v>106.38397862730335</v>
      </c>
      <c r="EH209" s="14">
        <f t="shared" si="575"/>
        <v>13.059540571355356</v>
      </c>
      <c r="EI209" s="14">
        <f t="shared" si="640"/>
        <v>692.23526912667432</v>
      </c>
      <c r="EJ209" s="37">
        <f t="shared" si="576"/>
        <v>5.1041329542084783E-2</v>
      </c>
      <c r="EK209" s="42"/>
      <c r="EL209" s="14" t="str">
        <f>IFERROR(VLOOKUP($A209,#REF!,27,0),"0")</f>
        <v>0</v>
      </c>
      <c r="EM209" s="14">
        <f t="shared" si="641"/>
        <v>0</v>
      </c>
      <c r="EN209" s="14" t="str">
        <f>IFERROR(VLOOKUP($A209,SpecEd23!#REF!,23,0)," ")</f>
        <v xml:space="preserve"> </v>
      </c>
      <c r="EO209" s="14" t="e">
        <f t="shared" si="642"/>
        <v>#VALUE!</v>
      </c>
      <c r="EP209" s="14">
        <f>IFERROR(VLOOKUP($A209,ECFE!#REF!,24,0),0)</f>
        <v>0</v>
      </c>
      <c r="EQ209" s="14">
        <f t="shared" si="643"/>
        <v>0</v>
      </c>
      <c r="ER209" s="14">
        <f>IFERROR(VLOOKUP($A209,#REF!,30,0),0)</f>
        <v>0</v>
      </c>
      <c r="ES209" s="14">
        <f t="shared" si="644"/>
        <v>0</v>
      </c>
      <c r="ET209" s="14">
        <f>IFERROR(VLOOKUP($A209,#REF!,12,0),0)</f>
        <v>0</v>
      </c>
      <c r="EU209" s="14">
        <f t="shared" si="645"/>
        <v>0</v>
      </c>
      <c r="EV209" s="14">
        <v>0</v>
      </c>
      <c r="EW209" s="14">
        <f t="shared" si="646"/>
        <v>0</v>
      </c>
      <c r="EX209" s="14">
        <f>IFERROR(VLOOKUP($A209,ConEnroll!$A$8:$S$601,16,0),0)</f>
        <v>550</v>
      </c>
      <c r="EY209" s="14">
        <f t="shared" si="647"/>
        <v>0.17186381295475525</v>
      </c>
      <c r="EZ209" s="14">
        <f t="shared" si="648"/>
        <v>550</v>
      </c>
      <c r="FA209" s="14">
        <f t="shared" si="649"/>
        <v>0.17186381295475525</v>
      </c>
      <c r="FB209" s="14" t="e">
        <f t="shared" si="650"/>
        <v>#VALUE!</v>
      </c>
      <c r="FC209" s="14" t="e">
        <f t="shared" si="651"/>
        <v>#VALUE!</v>
      </c>
      <c r="FD209" s="62"/>
      <c r="FE209" s="14">
        <f t="shared" si="577"/>
        <v>11974.162965547164</v>
      </c>
      <c r="FF209" s="14" t="e">
        <f t="shared" si="578"/>
        <v>#VALUE!</v>
      </c>
      <c r="FG209" s="14">
        <f t="shared" si="652"/>
        <v>91.192965921365769</v>
      </c>
      <c r="FH209" s="14" t="e">
        <f t="shared" si="579"/>
        <v>#VALUE!</v>
      </c>
      <c r="FI209" s="37" t="e">
        <f t="shared" si="580"/>
        <v>#VALUE!</v>
      </c>
      <c r="FJ209" s="12"/>
      <c r="FK209" s="14" t="str">
        <f>IFERROR(VLOOKUP($A209,#REF!,27,0),"0")</f>
        <v>0</v>
      </c>
      <c r="FL209" s="14">
        <f t="shared" si="653"/>
        <v>0</v>
      </c>
      <c r="FM209" s="14" t="str">
        <f>IFERROR(VLOOKUP($A209,SpecEd23!$X$22:$Y$610,59,0)," ")</f>
        <v xml:space="preserve"> </v>
      </c>
      <c r="FN209" s="14" t="e">
        <f t="shared" si="654"/>
        <v>#VALUE!</v>
      </c>
      <c r="FO209" s="14">
        <f>IFERROR(VLOOKUP($A209,ECFE!#REF!,26,0),0)</f>
        <v>0</v>
      </c>
      <c r="FP209" s="14">
        <f t="shared" si="655"/>
        <v>0</v>
      </c>
      <c r="FQ209" s="14">
        <f>IFERROR(VLOOKUP($A209,#REF!,16,0),0)</f>
        <v>0</v>
      </c>
      <c r="FR209" s="14">
        <f t="shared" si="656"/>
        <v>0</v>
      </c>
      <c r="FS209" s="14">
        <f>IFERROR(VLOOKUP($A209,#REF!,12,0),0)</f>
        <v>0</v>
      </c>
      <c r="FT209" s="14">
        <f t="shared" si="657"/>
        <v>0</v>
      </c>
      <c r="FU209" s="14">
        <v>0</v>
      </c>
      <c r="FV209" s="14">
        <f t="shared" si="658"/>
        <v>0</v>
      </c>
      <c r="FW209" s="14">
        <f>IFERROR(VLOOKUP($A209,ConEnroll!$A$8:$S$601,16,0),0)</f>
        <v>550</v>
      </c>
      <c r="FX209" s="14">
        <f t="shared" si="659"/>
        <v>0.17186381295475525</v>
      </c>
      <c r="FY209" s="14">
        <f t="shared" si="660"/>
        <v>550</v>
      </c>
      <c r="FZ209" s="14">
        <f t="shared" si="661"/>
        <v>0.17186381295475525</v>
      </c>
      <c r="GA209" s="14" t="e">
        <f t="shared" si="662"/>
        <v>#VALUE!</v>
      </c>
      <c r="GB209" s="14" t="e">
        <f t="shared" si="663"/>
        <v>#VALUE!</v>
      </c>
      <c r="GC209" s="39"/>
      <c r="GD209" s="14">
        <f t="shared" si="581"/>
        <v>-11401.371215619149</v>
      </c>
      <c r="GE209" s="14" t="e">
        <f t="shared" si="582"/>
        <v>#VALUE!</v>
      </c>
      <c r="GF209" s="14">
        <f t="shared" si="583"/>
        <v>-78.133425350010413</v>
      </c>
      <c r="GG209" s="14" t="e">
        <f t="shared" si="584"/>
        <v>#VALUE!</v>
      </c>
      <c r="GH209" s="37" t="e">
        <f t="shared" si="585"/>
        <v>#VALUE!</v>
      </c>
    </row>
    <row r="210" spans="1:190" ht="12.5" x14ac:dyDescent="0.25">
      <c r="A210" s="67">
        <v>659</v>
      </c>
      <c r="B210" s="35">
        <v>1</v>
      </c>
      <c r="C210" s="14">
        <v>3</v>
      </c>
      <c r="D210" s="14"/>
      <c r="E210" s="14"/>
      <c r="F210" s="35" t="s">
        <v>2557</v>
      </c>
      <c r="G210" s="41"/>
      <c r="H210" s="14">
        <f>IFERROR(VLOOKUP($A210,BaseFY22!$A$7:$AK$528,6,0),0)</f>
        <v>3918</v>
      </c>
      <c r="I210" s="14">
        <f>IFERROR(VLOOKUP($A210,BaseFY22!$A$7:$AK$528,28,0),0)</f>
        <v>42140252</v>
      </c>
      <c r="J210" s="14">
        <f t="shared" si="586"/>
        <v>10755.551812149055</v>
      </c>
      <c r="K210" s="14">
        <f>IFERROR(VLOOKUP($A210,SpecEd22!$A$21:$BB$605,24,0)," ")</f>
        <v>7094205.981329713</v>
      </c>
      <c r="L210" s="14">
        <f t="shared" si="587"/>
        <v>1810.6702351530662</v>
      </c>
      <c r="M210" s="14">
        <f>IFERROR(VLOOKUP($A210,ECFE!$A$16:$AB$347,7,0),0)</f>
        <v>234868.755</v>
      </c>
      <c r="N210" s="14">
        <f t="shared" si="554"/>
        <v>59.946083460949467</v>
      </c>
      <c r="O210" s="14">
        <v>0</v>
      </c>
      <c r="P210" s="14">
        <f t="shared" si="554"/>
        <v>0</v>
      </c>
      <c r="Q210" s="14">
        <f>IFERROR(VLOOKUP($A210,ConEnroll!$A$7:$S$337,10,0),0)</f>
        <v>157.28</v>
      </c>
      <c r="R210" s="14">
        <f t="shared" si="588"/>
        <v>4.014293006636039E-2</v>
      </c>
      <c r="S210" s="14">
        <f t="shared" si="555"/>
        <v>235026.035</v>
      </c>
      <c r="T210" s="14">
        <f t="shared" si="589"/>
        <v>59.986226391015826</v>
      </c>
      <c r="U210" s="14">
        <f t="shared" si="556"/>
        <v>49469484.016329706</v>
      </c>
      <c r="V210" s="14">
        <f t="shared" si="590"/>
        <v>12626.208273693135</v>
      </c>
      <c r="W210" s="42"/>
      <c r="X210" s="14">
        <f>IFERROR(VLOOKUP($A210,HouseFY22!$A$6:$AJ$528,28,0),0)</f>
        <v>42753530</v>
      </c>
      <c r="Y210" s="14">
        <f t="shared" si="591"/>
        <v>10912.080142930066</v>
      </c>
      <c r="Z210" s="14">
        <f>IFERROR(VLOOKUP($A210,Compens80percent!$A$13:$M$560,12,0),0)</f>
        <v>0</v>
      </c>
      <c r="AA210" s="14">
        <f t="shared" si="591"/>
        <v>0</v>
      </c>
      <c r="AB210" s="14">
        <f t="shared" si="592"/>
        <v>42753530</v>
      </c>
      <c r="AC210" s="14">
        <f t="shared" si="591"/>
        <v>10912.080142930066</v>
      </c>
      <c r="AD210" s="14">
        <f>IFERROR(VLOOKUP(A210,SpecEd22!$A$21:$Z$550,14,0),0)</f>
        <v>7234728.9306101333</v>
      </c>
      <c r="AE210" s="14">
        <f t="shared" si="593"/>
        <v>1846.5362252705802</v>
      </c>
      <c r="AF210" s="14">
        <f>IFERROR(VLOOKUP($A210,ECFE!$A$16:$AB$348,8,0),0)</f>
        <v>239566.13010000001</v>
      </c>
      <c r="AG210" s="14">
        <f t="shared" si="594"/>
        <v>61.145005130168457</v>
      </c>
      <c r="AH210" s="14">
        <f>IFERROR(VLOOKUP(A210,ParaFY19!$A$21:$Z$543,7,0),0)</f>
        <v>35868</v>
      </c>
      <c r="AI210" s="14">
        <f t="shared" si="595"/>
        <v>9.1546707503828486</v>
      </c>
      <c r="AJ210" s="14">
        <f>IFERROR(VLOOKUP(A210,ConEnroll!$A$7:$S$341,13,0),0)</f>
        <v>196.6</v>
      </c>
      <c r="AK210" s="14">
        <f t="shared" si="596"/>
        <v>5.0178662582950485E-2</v>
      </c>
      <c r="AL210" s="14">
        <f t="shared" si="664"/>
        <v>275630.73009999999</v>
      </c>
      <c r="AM210" s="14">
        <f t="shared" si="597"/>
        <v>70.349854543134242</v>
      </c>
      <c r="AN210" s="14">
        <f t="shared" si="598"/>
        <v>50263889.660710134</v>
      </c>
      <c r="AO210" s="14">
        <f t="shared" si="599"/>
        <v>12828.96622274378</v>
      </c>
      <c r="AP210" s="62"/>
      <c r="AQ210" s="14">
        <f t="shared" si="665"/>
        <v>156.52833078101139</v>
      </c>
      <c r="AR210" s="14">
        <f t="shared" si="557"/>
        <v>35.865990117514002</v>
      </c>
      <c r="AS210" s="14">
        <f t="shared" si="558"/>
        <v>10.363628152118416</v>
      </c>
      <c r="AT210" s="14">
        <f t="shared" si="600"/>
        <v>202.75794905064382</v>
      </c>
      <c r="AU210" s="37">
        <f t="shared" si="559"/>
        <v>1.6058498692207743E-2</v>
      </c>
      <c r="AV210" s="42"/>
      <c r="AW210" s="14" t="str">
        <f>IFERROR(VLOOKUP($A210,#REF!,27,0),"0")</f>
        <v>0</v>
      </c>
      <c r="AX210" s="14">
        <f t="shared" si="601"/>
        <v>0</v>
      </c>
      <c r="AY210" s="14" t="str">
        <f>IFERROR(VLOOKUP($A210,SpecEd22!#REF!,23,0)," ")</f>
        <v xml:space="preserve"> </v>
      </c>
      <c r="AZ210" s="14" t="e">
        <f t="shared" si="602"/>
        <v>#VALUE!</v>
      </c>
      <c r="BA210" s="14">
        <f>IFERROR(VLOOKUP($A210,ECFE!#REF!,23,0),0)</f>
        <v>0</v>
      </c>
      <c r="BB210" s="14">
        <f t="shared" si="603"/>
        <v>0</v>
      </c>
      <c r="BC210" s="14">
        <f>IFERROR(VLOOKUP($A210,#REF!,17,0),0)</f>
        <v>0</v>
      </c>
      <c r="BD210" s="14">
        <f t="shared" si="604"/>
        <v>0</v>
      </c>
      <c r="BE210" s="14">
        <f>IFERROR(VLOOKUP($A210,#REF!,9,0),0)</f>
        <v>0</v>
      </c>
      <c r="BF210" s="14">
        <f t="shared" si="605"/>
        <v>0</v>
      </c>
      <c r="BG210" s="14">
        <v>0</v>
      </c>
      <c r="BH210" s="14">
        <f t="shared" si="606"/>
        <v>0</v>
      </c>
      <c r="BI210" s="14">
        <f>IFERROR(VLOOKUP($A210,ConEnroll!$A$8:$S$601,15,0),0)</f>
        <v>-106</v>
      </c>
      <c r="BJ210" s="14">
        <f t="shared" si="607"/>
        <v>-2.7054619703930576E-2</v>
      </c>
      <c r="BK210" s="14">
        <f t="shared" si="608"/>
        <v>-106</v>
      </c>
      <c r="BL210" s="14">
        <f t="shared" si="609"/>
        <v>-2.7054619703930576E-2</v>
      </c>
      <c r="BM210" s="14" t="e">
        <f t="shared" si="610"/>
        <v>#VALUE!</v>
      </c>
      <c r="BN210" s="14" t="e">
        <f t="shared" si="611"/>
        <v>#VALUE!</v>
      </c>
      <c r="BO210" s="42"/>
      <c r="BP210" s="14">
        <f t="shared" si="560"/>
        <v>10912.080142930066</v>
      </c>
      <c r="BQ210" s="14" t="e">
        <f t="shared" si="561"/>
        <v>#VALUE!</v>
      </c>
      <c r="BR210" s="14">
        <f t="shared" si="612"/>
        <v>70.376909162838174</v>
      </c>
      <c r="BS210" s="14" t="e">
        <f t="shared" si="562"/>
        <v>#VALUE!</v>
      </c>
      <c r="BT210" s="37" t="e">
        <f t="shared" si="563"/>
        <v>#VALUE!</v>
      </c>
      <c r="BU210" s="41"/>
      <c r="BV210" s="14" t="str">
        <f>IFERROR(VLOOKUP($A210,#REF!,27,0),"0")</f>
        <v>0</v>
      </c>
      <c r="BW210" s="14">
        <f t="shared" si="613"/>
        <v>0</v>
      </c>
      <c r="BX210" s="14" t="str">
        <f>IFERROR(VLOOKUP($A210,SpecEd22!$Z$22:$AV$606,59,0)," ")</f>
        <v xml:space="preserve"> </v>
      </c>
      <c r="BY210" s="14" t="e">
        <f t="shared" si="614"/>
        <v>#VALUE!</v>
      </c>
      <c r="BZ210" s="14">
        <f>IFERROR(VLOOKUP($A210,ECFE!#REF!,25,0),0)</f>
        <v>0</v>
      </c>
      <c r="CA210" s="14">
        <f t="shared" si="615"/>
        <v>0</v>
      </c>
      <c r="CB210" s="14">
        <f>IFERROR(VLOOKUP($A210,#REF!,17,0),0)</f>
        <v>0</v>
      </c>
      <c r="CC210" s="14">
        <f t="shared" si="616"/>
        <v>0</v>
      </c>
      <c r="CD210" s="14">
        <f>IFERROR(VLOOKUP($A210,#REF!,9,0),0)</f>
        <v>0</v>
      </c>
      <c r="CE210" s="14">
        <f t="shared" si="617"/>
        <v>0</v>
      </c>
      <c r="CF210" s="14">
        <v>0</v>
      </c>
      <c r="CG210" s="14">
        <f t="shared" si="618"/>
        <v>0</v>
      </c>
      <c r="CH210" s="14">
        <f>IFERROR(VLOOKUP($A210,ConEnroll!$A$8:$S$601,15,0),0)</f>
        <v>-106</v>
      </c>
      <c r="CI210" s="14">
        <f t="shared" si="619"/>
        <v>-2.7054619703930576E-2</v>
      </c>
      <c r="CJ210" s="14">
        <f t="shared" si="620"/>
        <v>-106</v>
      </c>
      <c r="CK210" s="14">
        <f t="shared" si="621"/>
        <v>-2.7054619703930576E-2</v>
      </c>
      <c r="CL210" s="14" t="e">
        <f t="shared" si="622"/>
        <v>#VALUE!</v>
      </c>
      <c r="CM210" s="14" t="e">
        <f t="shared" si="623"/>
        <v>#VALUE!</v>
      </c>
      <c r="CN210" s="42"/>
      <c r="CO210" s="14">
        <f t="shared" si="564"/>
        <v>-10755.551812149055</v>
      </c>
      <c r="CP210" s="14" t="e">
        <f t="shared" si="565"/>
        <v>#VALUE!</v>
      </c>
      <c r="CQ210" s="14">
        <f t="shared" si="566"/>
        <v>-60.013281010719759</v>
      </c>
      <c r="CR210" s="14" t="e">
        <f t="shared" si="567"/>
        <v>#VALUE!</v>
      </c>
      <c r="CS210" s="37" t="e">
        <f t="shared" si="568"/>
        <v>#VALUE!</v>
      </c>
      <c r="CT210" s="239"/>
      <c r="CU210" s="239"/>
      <c r="CV210" s="468"/>
      <c r="CW210" s="14">
        <f>IFERROR(VLOOKUP($A210,BaseFY23!$A$7:$AK$527,6,0),0)</f>
        <v>3906.5272960000002</v>
      </c>
      <c r="CX210" s="14">
        <f>IFERROR(VLOOKUP($A210,BaseFY23!$A$7:$AN$528,28,0),0)</f>
        <v>42262548</v>
      </c>
      <c r="CY210" s="14">
        <f t="shared" si="624"/>
        <v>10818.444310698604</v>
      </c>
      <c r="CZ210" s="14">
        <f>IFERROR(VLOOKUP($A210,SpecEd23!$A$21:$BB$605,23,0)," ")</f>
        <v>7323460.2194335219</v>
      </c>
      <c r="DA210" s="14">
        <f t="shared" si="625"/>
        <v>1874.6727373266308</v>
      </c>
      <c r="DB210" s="14">
        <f>IFERROR(VLOOKUP($A210,ECFE!$A$16:$AB$347,7,0),0)</f>
        <v>234868.755</v>
      </c>
      <c r="DC210" s="14">
        <f t="shared" si="626"/>
        <v>60.12213334346557</v>
      </c>
      <c r="DD210" s="14">
        <v>0</v>
      </c>
      <c r="DE210" s="14">
        <f t="shared" si="627"/>
        <v>0</v>
      </c>
      <c r="DF210" s="14">
        <f>IFERROR(VLOOKUP($A210,ConEnroll!$A$7:$S$338,10,0),0)</f>
        <v>157.28</v>
      </c>
      <c r="DG210" s="14">
        <f t="shared" si="628"/>
        <v>4.026082197378815E-2</v>
      </c>
      <c r="DH210" s="14">
        <f t="shared" si="569"/>
        <v>235026.035</v>
      </c>
      <c r="DI210" s="14">
        <f t="shared" si="629"/>
        <v>60.162394165439359</v>
      </c>
      <c r="DJ210" s="14">
        <f t="shared" si="570"/>
        <v>49821034.25443352</v>
      </c>
      <c r="DK210" s="14">
        <f t="shared" si="630"/>
        <v>12753.279442190673</v>
      </c>
      <c r="DL210" s="42"/>
      <c r="DM210" s="14">
        <f>IFERROR(VLOOKUP($A210,HouseFY23!$A$7:$AJ$528,28,0),0)</f>
        <v>43476885</v>
      </c>
      <c r="DN210" s="14">
        <f t="shared" si="631"/>
        <v>11129.292516275815</v>
      </c>
      <c r="DO210" s="14">
        <f>IFERROR(VLOOKUP($A210,Compens80percent!$A$13:$M$560,12,0),0)</f>
        <v>0</v>
      </c>
      <c r="DP210" s="14">
        <f t="shared" si="631"/>
        <v>0</v>
      </c>
      <c r="DQ210" s="14">
        <f t="shared" si="632"/>
        <v>43476885</v>
      </c>
      <c r="DR210" s="14">
        <f t="shared" si="633"/>
        <v>11096.703675344563</v>
      </c>
      <c r="DS210" s="14">
        <f>IFERROR(VLOOKUP($A210,SpecEd23!$A$21:$Z$550,14,0),0)</f>
        <v>7622921.8631940633</v>
      </c>
      <c r="DT210" s="14">
        <f t="shared" si="634"/>
        <v>1951.3294764379045</v>
      </c>
      <c r="DU210" s="14">
        <f>IFERROR(VLOOKUP($A210,ECFE!$A$16:$AB$347,9,0),0)</f>
        <v>244357.45270200001</v>
      </c>
      <c r="DV210" s="14">
        <f t="shared" si="635"/>
        <v>62.55106753054158</v>
      </c>
      <c r="DW210" s="14">
        <f>IFERROR(VLOOKUP($A210,ParaFY19!$A$21:$Z$543,7,0),0)</f>
        <v>35868</v>
      </c>
      <c r="DX210" s="14">
        <f t="shared" si="636"/>
        <v>9.1815562217435982</v>
      </c>
      <c r="DY210" s="14">
        <f>IFERROR(VLOOKUP($A210,ConEnroll!$A$7:$S$341,13,0),0)</f>
        <v>196.6</v>
      </c>
      <c r="DZ210" s="14">
        <f t="shared" si="637"/>
        <v>5.0326027467235183E-2</v>
      </c>
      <c r="EA210" s="14">
        <f t="shared" si="571"/>
        <v>280422.05270200002</v>
      </c>
      <c r="EB210" s="14">
        <f t="shared" si="638"/>
        <v>71.782949779752414</v>
      </c>
      <c r="EC210" s="14">
        <f t="shared" si="572"/>
        <v>51380228.915896066</v>
      </c>
      <c r="ED210" s="14">
        <f t="shared" si="639"/>
        <v>13152.404942493473</v>
      </c>
      <c r="EE210" s="62"/>
      <c r="EF210" s="14">
        <f t="shared" si="573"/>
        <v>310.84820557721105</v>
      </c>
      <c r="EG210" s="14">
        <f t="shared" si="574"/>
        <v>76.656739111273737</v>
      </c>
      <c r="EH210" s="14">
        <f t="shared" si="575"/>
        <v>11.620555614313055</v>
      </c>
      <c r="EI210" s="14">
        <f t="shared" si="640"/>
        <v>399.12550030279783</v>
      </c>
      <c r="EJ210" s="37">
        <f t="shared" si="576"/>
        <v>3.1295911150696056E-2</v>
      </c>
      <c r="EK210" s="42"/>
      <c r="EL210" s="14" t="str">
        <f>IFERROR(VLOOKUP($A210,#REF!,27,0),"0")</f>
        <v>0</v>
      </c>
      <c r="EM210" s="14">
        <f t="shared" si="641"/>
        <v>0</v>
      </c>
      <c r="EN210" s="14" t="str">
        <f>IFERROR(VLOOKUP($A210,SpecEd23!#REF!,23,0)," ")</f>
        <v xml:space="preserve"> </v>
      </c>
      <c r="EO210" s="14" t="e">
        <f t="shared" si="642"/>
        <v>#VALUE!</v>
      </c>
      <c r="EP210" s="14">
        <f>IFERROR(VLOOKUP($A210,ECFE!#REF!,24,0),0)</f>
        <v>0</v>
      </c>
      <c r="EQ210" s="14">
        <f t="shared" si="643"/>
        <v>0</v>
      </c>
      <c r="ER210" s="14">
        <f>IFERROR(VLOOKUP($A210,#REF!,30,0),0)</f>
        <v>0</v>
      </c>
      <c r="ES210" s="14">
        <f t="shared" si="644"/>
        <v>0</v>
      </c>
      <c r="ET210" s="14">
        <f>IFERROR(VLOOKUP($A210,#REF!,12,0),0)</f>
        <v>0</v>
      </c>
      <c r="EU210" s="14">
        <f t="shared" si="645"/>
        <v>0</v>
      </c>
      <c r="EV210" s="14">
        <v>0</v>
      </c>
      <c r="EW210" s="14">
        <f t="shared" si="646"/>
        <v>0</v>
      </c>
      <c r="EX210" s="14">
        <f>IFERROR(VLOOKUP($A210,ConEnroll!$A$8:$S$601,16,0),0)</f>
        <v>553</v>
      </c>
      <c r="EY210" s="14">
        <f t="shared" si="647"/>
        <v>0.14155795111587516</v>
      </c>
      <c r="EZ210" s="14">
        <f t="shared" si="648"/>
        <v>553</v>
      </c>
      <c r="FA210" s="14">
        <f t="shared" si="649"/>
        <v>0.14155795111587516</v>
      </c>
      <c r="FB210" s="14" t="e">
        <f t="shared" si="650"/>
        <v>#VALUE!</v>
      </c>
      <c r="FC210" s="14" t="e">
        <f t="shared" si="651"/>
        <v>#VALUE!</v>
      </c>
      <c r="FD210" s="62"/>
      <c r="FE210" s="14">
        <f t="shared" si="577"/>
        <v>11129.292516275815</v>
      </c>
      <c r="FF210" s="14" t="e">
        <f t="shared" si="578"/>
        <v>#VALUE!</v>
      </c>
      <c r="FG210" s="14">
        <f t="shared" si="652"/>
        <v>71.641391828636543</v>
      </c>
      <c r="FH210" s="14" t="e">
        <f t="shared" si="579"/>
        <v>#VALUE!</v>
      </c>
      <c r="FI210" s="37" t="e">
        <f t="shared" si="580"/>
        <v>#VALUE!</v>
      </c>
      <c r="FJ210" s="12"/>
      <c r="FK210" s="14" t="str">
        <f>IFERROR(VLOOKUP($A210,#REF!,27,0),"0")</f>
        <v>0</v>
      </c>
      <c r="FL210" s="14">
        <f t="shared" si="653"/>
        <v>0</v>
      </c>
      <c r="FM210" s="14" t="str">
        <f>IFERROR(VLOOKUP($A210,SpecEd23!$X$22:$Y$610,59,0)," ")</f>
        <v xml:space="preserve"> </v>
      </c>
      <c r="FN210" s="14" t="e">
        <f t="shared" si="654"/>
        <v>#VALUE!</v>
      </c>
      <c r="FO210" s="14">
        <f>IFERROR(VLOOKUP($A210,ECFE!#REF!,26,0),0)</f>
        <v>0</v>
      </c>
      <c r="FP210" s="14">
        <f t="shared" si="655"/>
        <v>0</v>
      </c>
      <c r="FQ210" s="14">
        <f>IFERROR(VLOOKUP($A210,#REF!,16,0),0)</f>
        <v>0</v>
      </c>
      <c r="FR210" s="14">
        <f t="shared" si="656"/>
        <v>0</v>
      </c>
      <c r="FS210" s="14">
        <f>IFERROR(VLOOKUP($A210,#REF!,12,0),0)</f>
        <v>0</v>
      </c>
      <c r="FT210" s="14">
        <f t="shared" si="657"/>
        <v>0</v>
      </c>
      <c r="FU210" s="14">
        <v>0</v>
      </c>
      <c r="FV210" s="14">
        <f t="shared" si="658"/>
        <v>0</v>
      </c>
      <c r="FW210" s="14">
        <f>IFERROR(VLOOKUP($A210,ConEnroll!$A$8:$S$601,16,0),0)</f>
        <v>553</v>
      </c>
      <c r="FX210" s="14">
        <f t="shared" si="659"/>
        <v>0.14155795111587516</v>
      </c>
      <c r="FY210" s="14">
        <f t="shared" si="660"/>
        <v>553</v>
      </c>
      <c r="FZ210" s="14">
        <f t="shared" si="661"/>
        <v>0.14155795111587516</v>
      </c>
      <c r="GA210" s="14" t="e">
        <f t="shared" si="662"/>
        <v>#VALUE!</v>
      </c>
      <c r="GB210" s="14" t="e">
        <f t="shared" si="663"/>
        <v>#VALUE!</v>
      </c>
      <c r="GC210" s="39"/>
      <c r="GD210" s="14">
        <f t="shared" si="581"/>
        <v>-10818.444310698604</v>
      </c>
      <c r="GE210" s="14" t="e">
        <f t="shared" si="582"/>
        <v>#VALUE!</v>
      </c>
      <c r="GF210" s="14">
        <f t="shared" si="583"/>
        <v>-60.020836214323481</v>
      </c>
      <c r="GG210" s="14" t="e">
        <f t="shared" si="584"/>
        <v>#VALUE!</v>
      </c>
      <c r="GH210" s="37" t="e">
        <f t="shared" si="585"/>
        <v>#VALUE!</v>
      </c>
    </row>
    <row r="211" spans="1:190" ht="12.5" x14ac:dyDescent="0.25">
      <c r="A211" s="67">
        <v>671</v>
      </c>
      <c r="B211" s="35">
        <v>1</v>
      </c>
      <c r="C211" s="14">
        <v>6</v>
      </c>
      <c r="D211" s="14"/>
      <c r="E211" s="14"/>
      <c r="F211" s="35" t="s">
        <v>2558</v>
      </c>
      <c r="G211" s="41"/>
      <c r="H211" s="14">
        <f>IFERROR(VLOOKUP($A211,BaseFY22!$A$7:$AK$528,6,0),0)</f>
        <v>369</v>
      </c>
      <c r="I211" s="14">
        <f>IFERROR(VLOOKUP($A211,BaseFY22!$A$7:$AK$528,28,0),0)</f>
        <v>3920280.25</v>
      </c>
      <c r="J211" s="14">
        <f t="shared" si="586"/>
        <v>10624.065718157182</v>
      </c>
      <c r="K211" s="14">
        <f>IFERROR(VLOOKUP($A211,SpecEd22!$A$21:$BB$605,24,0)," ")</f>
        <v>577126.73863814992</v>
      </c>
      <c r="L211" s="14">
        <f t="shared" si="587"/>
        <v>1564.0291020004063</v>
      </c>
      <c r="M211" s="14">
        <f>IFERROR(VLOOKUP($A211,ECFE!$A$16:$AB$347,7,0),0)</f>
        <v>22656.149999999998</v>
      </c>
      <c r="N211" s="14">
        <f t="shared" si="554"/>
        <v>61.398780487804871</v>
      </c>
      <c r="O211" s="14">
        <v>0</v>
      </c>
      <c r="P211" s="14">
        <f t="shared" si="554"/>
        <v>0</v>
      </c>
      <c r="Q211" s="14">
        <f>IFERROR(VLOOKUP($A211,ConEnroll!$A$7:$S$337,10,0),0)</f>
        <v>0</v>
      </c>
      <c r="R211" s="14">
        <f t="shared" si="588"/>
        <v>0</v>
      </c>
      <c r="S211" s="14">
        <f t="shared" si="555"/>
        <v>22656.149999999998</v>
      </c>
      <c r="T211" s="14">
        <f t="shared" si="589"/>
        <v>61.398780487804871</v>
      </c>
      <c r="U211" s="14">
        <f t="shared" si="556"/>
        <v>4520063.1386381499</v>
      </c>
      <c r="V211" s="14">
        <f t="shared" si="590"/>
        <v>12249.493600645394</v>
      </c>
      <c r="W211" s="42"/>
      <c r="X211" s="14">
        <f>IFERROR(VLOOKUP($A211,HouseFY22!$A$6:$AJ$528,28,0),0)</f>
        <v>3979790.25</v>
      </c>
      <c r="Y211" s="14">
        <f t="shared" si="591"/>
        <v>10785.33943089431</v>
      </c>
      <c r="Z211" s="14">
        <f>IFERROR(VLOOKUP($A211,Compens80percent!$A$13:$M$560,12,0),0)</f>
        <v>0</v>
      </c>
      <c r="AA211" s="14">
        <f t="shared" si="591"/>
        <v>0</v>
      </c>
      <c r="AB211" s="14">
        <f t="shared" si="592"/>
        <v>3979790.25</v>
      </c>
      <c r="AC211" s="14">
        <f t="shared" si="591"/>
        <v>10785.33943089431</v>
      </c>
      <c r="AD211" s="14">
        <f>IFERROR(VLOOKUP(A211,SpecEd22!$A$21:$Z$550,14,0),0)</f>
        <v>585917.99175385875</v>
      </c>
      <c r="AE211" s="14">
        <f t="shared" si="593"/>
        <v>1587.8536361893191</v>
      </c>
      <c r="AF211" s="14">
        <f>IFERROR(VLOOKUP($A211,ECFE!$A$16:$AB$348,8,0),0)</f>
        <v>23109.273000000001</v>
      </c>
      <c r="AG211" s="14">
        <f t="shared" si="594"/>
        <v>62.626756097560978</v>
      </c>
      <c r="AH211" s="14">
        <f>IFERROR(VLOOKUP(A211,ParaFY19!$A$21:$Z$543,7,0),0)</f>
        <v>2940</v>
      </c>
      <c r="AI211" s="14">
        <f t="shared" si="595"/>
        <v>7.9674796747967482</v>
      </c>
      <c r="AJ211" s="14">
        <f>IFERROR(VLOOKUP(A211,ConEnroll!$A$7:$S$341,13,0),0)</f>
        <v>0</v>
      </c>
      <c r="AK211" s="14">
        <f t="shared" si="596"/>
        <v>0</v>
      </c>
      <c r="AL211" s="14">
        <f t="shared" si="664"/>
        <v>26049.273000000001</v>
      </c>
      <c r="AM211" s="14">
        <f t="shared" si="597"/>
        <v>70.59423577235772</v>
      </c>
      <c r="AN211" s="14">
        <f t="shared" si="598"/>
        <v>4591757.5147538586</v>
      </c>
      <c r="AO211" s="14">
        <f t="shared" si="599"/>
        <v>12443.787302855986</v>
      </c>
      <c r="AP211" s="62"/>
      <c r="AQ211" s="14">
        <f t="shared" si="665"/>
        <v>161.27371273712743</v>
      </c>
      <c r="AR211" s="14">
        <f t="shared" si="557"/>
        <v>23.824534188912821</v>
      </c>
      <c r="AS211" s="14">
        <f t="shared" si="558"/>
        <v>9.1954552845528497</v>
      </c>
      <c r="AT211" s="14">
        <f t="shared" si="600"/>
        <v>194.2937022105931</v>
      </c>
      <c r="AU211" s="37">
        <f t="shared" si="559"/>
        <v>1.5861366073153936E-2</v>
      </c>
      <c r="AV211" s="42"/>
      <c r="AW211" s="14" t="str">
        <f>IFERROR(VLOOKUP($A211,#REF!,27,0),"0")</f>
        <v>0</v>
      </c>
      <c r="AX211" s="14">
        <f t="shared" si="601"/>
        <v>0</v>
      </c>
      <c r="AY211" s="14" t="str">
        <f>IFERROR(VLOOKUP($A211,SpecEd22!#REF!,23,0)," ")</f>
        <v xml:space="preserve"> </v>
      </c>
      <c r="AZ211" s="14" t="e">
        <f t="shared" si="602"/>
        <v>#VALUE!</v>
      </c>
      <c r="BA211" s="14">
        <f>IFERROR(VLOOKUP($A211,ECFE!#REF!,23,0),0)</f>
        <v>0</v>
      </c>
      <c r="BB211" s="14">
        <f t="shared" si="603"/>
        <v>0</v>
      </c>
      <c r="BC211" s="14">
        <f>IFERROR(VLOOKUP($A211,#REF!,17,0),0)</f>
        <v>0</v>
      </c>
      <c r="BD211" s="14">
        <f t="shared" si="604"/>
        <v>0</v>
      </c>
      <c r="BE211" s="14">
        <f>IFERROR(VLOOKUP($A211,#REF!,9,0),0)</f>
        <v>0</v>
      </c>
      <c r="BF211" s="14">
        <f t="shared" si="605"/>
        <v>0</v>
      </c>
      <c r="BG211" s="14">
        <v>0</v>
      </c>
      <c r="BH211" s="14">
        <f t="shared" si="606"/>
        <v>0</v>
      </c>
      <c r="BI211" s="14">
        <f>IFERROR(VLOOKUP($A211,ConEnroll!$A$8:$S$601,15,0),0)</f>
        <v>0</v>
      </c>
      <c r="BJ211" s="14">
        <f t="shared" si="607"/>
        <v>0</v>
      </c>
      <c r="BK211" s="14">
        <f t="shared" si="608"/>
        <v>0</v>
      </c>
      <c r="BL211" s="14">
        <f t="shared" si="609"/>
        <v>0</v>
      </c>
      <c r="BM211" s="14" t="e">
        <f t="shared" si="610"/>
        <v>#VALUE!</v>
      </c>
      <c r="BN211" s="14" t="e">
        <f t="shared" si="611"/>
        <v>#VALUE!</v>
      </c>
      <c r="BO211" s="42"/>
      <c r="BP211" s="14">
        <f t="shared" si="560"/>
        <v>10785.33943089431</v>
      </c>
      <c r="BQ211" s="14" t="e">
        <f t="shared" si="561"/>
        <v>#VALUE!</v>
      </c>
      <c r="BR211" s="14">
        <f t="shared" si="612"/>
        <v>70.59423577235772</v>
      </c>
      <c r="BS211" s="14" t="e">
        <f t="shared" si="562"/>
        <v>#VALUE!</v>
      </c>
      <c r="BT211" s="37" t="e">
        <f t="shared" si="563"/>
        <v>#VALUE!</v>
      </c>
      <c r="BU211" s="41"/>
      <c r="BV211" s="14" t="str">
        <f>IFERROR(VLOOKUP($A211,#REF!,27,0),"0")</f>
        <v>0</v>
      </c>
      <c r="BW211" s="14">
        <f t="shared" si="613"/>
        <v>0</v>
      </c>
      <c r="BX211" s="14" t="str">
        <f>IFERROR(VLOOKUP($A211,SpecEd22!$Z$22:$AV$606,59,0)," ")</f>
        <v xml:space="preserve"> </v>
      </c>
      <c r="BY211" s="14" t="e">
        <f t="shared" si="614"/>
        <v>#VALUE!</v>
      </c>
      <c r="BZ211" s="14">
        <f>IFERROR(VLOOKUP($A211,ECFE!#REF!,25,0),0)</f>
        <v>0</v>
      </c>
      <c r="CA211" s="14">
        <f t="shared" si="615"/>
        <v>0</v>
      </c>
      <c r="CB211" s="14">
        <f>IFERROR(VLOOKUP($A211,#REF!,17,0),0)</f>
        <v>0</v>
      </c>
      <c r="CC211" s="14">
        <f t="shared" si="616"/>
        <v>0</v>
      </c>
      <c r="CD211" s="14">
        <f>IFERROR(VLOOKUP($A211,#REF!,9,0),0)</f>
        <v>0</v>
      </c>
      <c r="CE211" s="14">
        <f t="shared" si="617"/>
        <v>0</v>
      </c>
      <c r="CF211" s="14">
        <v>0</v>
      </c>
      <c r="CG211" s="14">
        <f t="shared" si="618"/>
        <v>0</v>
      </c>
      <c r="CH211" s="14">
        <f>IFERROR(VLOOKUP($A211,ConEnroll!$A$8:$S$601,15,0),0)</f>
        <v>0</v>
      </c>
      <c r="CI211" s="14">
        <f t="shared" si="619"/>
        <v>0</v>
      </c>
      <c r="CJ211" s="14">
        <f t="shared" si="620"/>
        <v>0</v>
      </c>
      <c r="CK211" s="14">
        <f t="shared" si="621"/>
        <v>0</v>
      </c>
      <c r="CL211" s="14" t="e">
        <f t="shared" si="622"/>
        <v>#VALUE!</v>
      </c>
      <c r="CM211" s="14" t="e">
        <f t="shared" si="623"/>
        <v>#VALUE!</v>
      </c>
      <c r="CN211" s="42"/>
      <c r="CO211" s="14">
        <f t="shared" si="564"/>
        <v>-10624.065718157182</v>
      </c>
      <c r="CP211" s="14" t="e">
        <f t="shared" si="565"/>
        <v>#VALUE!</v>
      </c>
      <c r="CQ211" s="14">
        <f t="shared" si="566"/>
        <v>-61.398780487804871</v>
      </c>
      <c r="CR211" s="14" t="e">
        <f t="shared" si="567"/>
        <v>#VALUE!</v>
      </c>
      <c r="CS211" s="37" t="e">
        <f t="shared" si="568"/>
        <v>#VALUE!</v>
      </c>
      <c r="CT211" s="239"/>
      <c r="CU211" s="239"/>
      <c r="CV211" s="468"/>
      <c r="CW211" s="14">
        <f>IFERROR(VLOOKUP($A211,BaseFY23!$A$7:$AK$527,6,0),0)</f>
        <v>351.69230800000003</v>
      </c>
      <c r="CX211" s="14">
        <f>IFERROR(VLOOKUP($A211,BaseFY23!$A$7:$AN$528,28,0),0)</f>
        <v>3760406.25</v>
      </c>
      <c r="CY211" s="14">
        <f t="shared" si="624"/>
        <v>10692.31872424119</v>
      </c>
      <c r="CZ211" s="14">
        <f>IFERROR(VLOOKUP($A211,SpecEd23!$A$21:$BB$605,23,0)," ")</f>
        <v>586751.3671749715</v>
      </c>
      <c r="DA211" s="14">
        <f t="shared" si="625"/>
        <v>1668.3656532373504</v>
      </c>
      <c r="DB211" s="14">
        <f>IFERROR(VLOOKUP($A211,ECFE!$A$16:$AB$347,7,0),0)</f>
        <v>22656.149999999998</v>
      </c>
      <c r="DC211" s="14">
        <f t="shared" si="626"/>
        <v>64.420373959387234</v>
      </c>
      <c r="DD211" s="14">
        <v>0</v>
      </c>
      <c r="DE211" s="14">
        <f t="shared" si="627"/>
        <v>0</v>
      </c>
      <c r="DF211" s="14">
        <f>IFERROR(VLOOKUP($A211,ConEnroll!$A$7:$S$338,10,0),0)</f>
        <v>0</v>
      </c>
      <c r="DG211" s="14">
        <f t="shared" si="628"/>
        <v>0</v>
      </c>
      <c r="DH211" s="14">
        <f t="shared" si="569"/>
        <v>22656.149999999998</v>
      </c>
      <c r="DI211" s="14">
        <f t="shared" si="629"/>
        <v>64.420373959387234</v>
      </c>
      <c r="DJ211" s="14">
        <f t="shared" si="570"/>
        <v>4369813.7671749713</v>
      </c>
      <c r="DK211" s="14">
        <f t="shared" si="630"/>
        <v>12425.104751437928</v>
      </c>
      <c r="DL211" s="42"/>
      <c r="DM211" s="14">
        <f>IFERROR(VLOOKUP($A211,HouseFY23!$A$7:$AJ$528,28,0),0)</f>
        <v>3875859.25</v>
      </c>
      <c r="DN211" s="14">
        <f t="shared" si="631"/>
        <v>11020.59715789974</v>
      </c>
      <c r="DO211" s="14">
        <f>IFERROR(VLOOKUP($A211,Compens80percent!$A$13:$M$560,12,0),0)</f>
        <v>0</v>
      </c>
      <c r="DP211" s="14">
        <f t="shared" si="631"/>
        <v>0</v>
      </c>
      <c r="DQ211" s="14">
        <f t="shared" si="632"/>
        <v>3875859.25</v>
      </c>
      <c r="DR211" s="14">
        <f t="shared" si="633"/>
        <v>10503.683604336044</v>
      </c>
      <c r="DS211" s="14">
        <f>IFERROR(VLOOKUP($A211,SpecEd23!$A$21:$Z$550,14,0),0)</f>
        <v>604070.17919765273</v>
      </c>
      <c r="DT211" s="14">
        <f t="shared" si="634"/>
        <v>1717.6098693567467</v>
      </c>
      <c r="DU211" s="14">
        <f>IFERROR(VLOOKUP($A211,ECFE!$A$16:$AB$347,9,0),0)</f>
        <v>23571.458460000002</v>
      </c>
      <c r="DV211" s="14">
        <f t="shared" si="635"/>
        <v>67.022957067346496</v>
      </c>
      <c r="DW211" s="14">
        <f>IFERROR(VLOOKUP($A211,ParaFY19!$A$21:$Z$543,7,0),0)</f>
        <v>2940</v>
      </c>
      <c r="DX211" s="14">
        <f t="shared" si="636"/>
        <v>8.3595800451797189</v>
      </c>
      <c r="DY211" s="14">
        <f>IFERROR(VLOOKUP($A211,ConEnroll!$A$7:$S$341,13,0),0)</f>
        <v>0</v>
      </c>
      <c r="DZ211" s="14">
        <f t="shared" si="637"/>
        <v>0</v>
      </c>
      <c r="EA211" s="14">
        <f t="shared" si="571"/>
        <v>26511.458460000002</v>
      </c>
      <c r="EB211" s="14">
        <f t="shared" si="638"/>
        <v>75.382537112526208</v>
      </c>
      <c r="EC211" s="14">
        <f t="shared" si="572"/>
        <v>4506440.8876576526</v>
      </c>
      <c r="ED211" s="14">
        <f t="shared" si="639"/>
        <v>12813.589564369011</v>
      </c>
      <c r="EE211" s="62"/>
      <c r="EF211" s="14">
        <f t="shared" si="573"/>
        <v>328.27843365855006</v>
      </c>
      <c r="EG211" s="14">
        <f t="shared" si="574"/>
        <v>49.244216119396242</v>
      </c>
      <c r="EH211" s="14">
        <f t="shared" si="575"/>
        <v>10.962163153138974</v>
      </c>
      <c r="EI211" s="14">
        <f t="shared" si="640"/>
        <v>388.48481293108529</v>
      </c>
      <c r="EJ211" s="37">
        <f t="shared" si="576"/>
        <v>3.126611973924219E-2</v>
      </c>
      <c r="EK211" s="42"/>
      <c r="EL211" s="14" t="str">
        <f>IFERROR(VLOOKUP($A211,#REF!,27,0),"0")</f>
        <v>0</v>
      </c>
      <c r="EM211" s="14">
        <f t="shared" si="641"/>
        <v>0</v>
      </c>
      <c r="EN211" s="14" t="str">
        <f>IFERROR(VLOOKUP($A211,SpecEd23!#REF!,23,0)," ")</f>
        <v xml:space="preserve"> </v>
      </c>
      <c r="EO211" s="14" t="e">
        <f t="shared" si="642"/>
        <v>#VALUE!</v>
      </c>
      <c r="EP211" s="14">
        <f>IFERROR(VLOOKUP($A211,ECFE!#REF!,24,0),0)</f>
        <v>0</v>
      </c>
      <c r="EQ211" s="14">
        <f t="shared" si="643"/>
        <v>0</v>
      </c>
      <c r="ER211" s="14">
        <f>IFERROR(VLOOKUP($A211,#REF!,30,0),0)</f>
        <v>0</v>
      </c>
      <c r="ES211" s="14">
        <f t="shared" si="644"/>
        <v>0</v>
      </c>
      <c r="ET211" s="14">
        <f>IFERROR(VLOOKUP($A211,#REF!,12,0),0)</f>
        <v>0</v>
      </c>
      <c r="EU211" s="14">
        <f t="shared" si="645"/>
        <v>0</v>
      </c>
      <c r="EV211" s="14">
        <v>0</v>
      </c>
      <c r="EW211" s="14">
        <f t="shared" si="646"/>
        <v>0</v>
      </c>
      <c r="EX211" s="14">
        <f>IFERROR(VLOOKUP($A211,ConEnroll!$A$8:$S$601,16,0),0)</f>
        <v>0</v>
      </c>
      <c r="EY211" s="14">
        <f t="shared" si="647"/>
        <v>0</v>
      </c>
      <c r="EZ211" s="14">
        <f t="shared" si="648"/>
        <v>0</v>
      </c>
      <c r="FA211" s="14">
        <f t="shared" si="649"/>
        <v>0</v>
      </c>
      <c r="FB211" s="14" t="e">
        <f t="shared" si="650"/>
        <v>#VALUE!</v>
      </c>
      <c r="FC211" s="14" t="e">
        <f t="shared" si="651"/>
        <v>#VALUE!</v>
      </c>
      <c r="FD211" s="62"/>
      <c r="FE211" s="14">
        <f t="shared" si="577"/>
        <v>11020.59715789974</v>
      </c>
      <c r="FF211" s="14" t="e">
        <f t="shared" si="578"/>
        <v>#VALUE!</v>
      </c>
      <c r="FG211" s="14">
        <f t="shared" si="652"/>
        <v>75.382537112526208</v>
      </c>
      <c r="FH211" s="14" t="e">
        <f t="shared" si="579"/>
        <v>#VALUE!</v>
      </c>
      <c r="FI211" s="37" t="e">
        <f t="shared" si="580"/>
        <v>#VALUE!</v>
      </c>
      <c r="FJ211" s="12"/>
      <c r="FK211" s="14" t="str">
        <f>IFERROR(VLOOKUP($A211,#REF!,27,0),"0")</f>
        <v>0</v>
      </c>
      <c r="FL211" s="14">
        <f t="shared" si="653"/>
        <v>0</v>
      </c>
      <c r="FM211" s="14" t="str">
        <f>IFERROR(VLOOKUP($A211,SpecEd23!$X$22:$Y$610,59,0)," ")</f>
        <v xml:space="preserve"> </v>
      </c>
      <c r="FN211" s="14" t="e">
        <f t="shared" si="654"/>
        <v>#VALUE!</v>
      </c>
      <c r="FO211" s="14">
        <f>IFERROR(VLOOKUP($A211,ECFE!#REF!,26,0),0)</f>
        <v>0</v>
      </c>
      <c r="FP211" s="14">
        <f t="shared" si="655"/>
        <v>0</v>
      </c>
      <c r="FQ211" s="14">
        <f>IFERROR(VLOOKUP($A211,#REF!,16,0),0)</f>
        <v>0</v>
      </c>
      <c r="FR211" s="14">
        <f t="shared" si="656"/>
        <v>0</v>
      </c>
      <c r="FS211" s="14">
        <f>IFERROR(VLOOKUP($A211,#REF!,12,0),0)</f>
        <v>0</v>
      </c>
      <c r="FT211" s="14">
        <f t="shared" si="657"/>
        <v>0</v>
      </c>
      <c r="FU211" s="14">
        <v>0</v>
      </c>
      <c r="FV211" s="14">
        <f t="shared" si="658"/>
        <v>0</v>
      </c>
      <c r="FW211" s="14">
        <f>IFERROR(VLOOKUP($A211,ConEnroll!$A$8:$S$601,16,0),0)</f>
        <v>0</v>
      </c>
      <c r="FX211" s="14">
        <f t="shared" si="659"/>
        <v>0</v>
      </c>
      <c r="FY211" s="14">
        <f t="shared" si="660"/>
        <v>0</v>
      </c>
      <c r="FZ211" s="14">
        <f t="shared" si="661"/>
        <v>0</v>
      </c>
      <c r="GA211" s="14" t="e">
        <f t="shared" si="662"/>
        <v>#VALUE!</v>
      </c>
      <c r="GB211" s="14" t="e">
        <f t="shared" si="663"/>
        <v>#VALUE!</v>
      </c>
      <c r="GC211" s="39"/>
      <c r="GD211" s="14">
        <f t="shared" si="581"/>
        <v>-10692.31872424119</v>
      </c>
      <c r="GE211" s="14" t="e">
        <f t="shared" si="582"/>
        <v>#VALUE!</v>
      </c>
      <c r="GF211" s="14">
        <f t="shared" si="583"/>
        <v>-64.420373959387234</v>
      </c>
      <c r="GG211" s="14" t="e">
        <f t="shared" si="584"/>
        <v>#VALUE!</v>
      </c>
      <c r="GH211" s="37" t="e">
        <f t="shared" si="585"/>
        <v>#VALUE!</v>
      </c>
    </row>
    <row r="212" spans="1:190" ht="12.5" x14ac:dyDescent="0.25">
      <c r="A212" s="67">
        <v>676</v>
      </c>
      <c r="B212" s="35">
        <v>1</v>
      </c>
      <c r="C212" s="14">
        <v>6</v>
      </c>
      <c r="D212" s="14"/>
      <c r="E212" s="14"/>
      <c r="F212" s="35" t="s">
        <v>2559</v>
      </c>
      <c r="G212" s="41"/>
      <c r="H212" s="14">
        <f>IFERROR(VLOOKUP($A212,BaseFY22!$A$7:$AK$528,6,0),0)</f>
        <v>199</v>
      </c>
      <c r="I212" s="14">
        <f>IFERROR(VLOOKUP($A212,BaseFY22!$A$7:$AK$528,28,0),0)</f>
        <v>2333703.25</v>
      </c>
      <c r="J212" s="14">
        <f t="shared" si="586"/>
        <v>11727.152010050251</v>
      </c>
      <c r="K212" s="14">
        <f>IFERROR(VLOOKUP($A212,SpecEd22!$A$21:$BB$605,24,0)," ")</f>
        <v>291389.10329979641</v>
      </c>
      <c r="L212" s="14">
        <f t="shared" si="587"/>
        <v>1464.2668507527458</v>
      </c>
      <c r="M212" s="14">
        <f>IFERROR(VLOOKUP($A212,ECFE!$A$16:$AB$347,7,0),0)</f>
        <v>22656.149999999998</v>
      </c>
      <c r="N212" s="14">
        <f t="shared" si="554"/>
        <v>113.85</v>
      </c>
      <c r="O212" s="14">
        <v>0</v>
      </c>
      <c r="P212" s="14">
        <f t="shared" si="554"/>
        <v>0</v>
      </c>
      <c r="Q212" s="14">
        <f>IFERROR(VLOOKUP($A212,ConEnroll!$A$7:$S$337,10,0),0)</f>
        <v>2831.08</v>
      </c>
      <c r="R212" s="14">
        <f t="shared" si="588"/>
        <v>14.226532663316583</v>
      </c>
      <c r="S212" s="14">
        <f t="shared" si="555"/>
        <v>25487.229999999996</v>
      </c>
      <c r="T212" s="14">
        <f t="shared" si="589"/>
        <v>128.07653266331656</v>
      </c>
      <c r="U212" s="14">
        <f t="shared" si="556"/>
        <v>2650579.5832997966</v>
      </c>
      <c r="V212" s="14">
        <f t="shared" si="590"/>
        <v>13319.495393466314</v>
      </c>
      <c r="W212" s="42"/>
      <c r="X212" s="14">
        <f>IFERROR(VLOOKUP($A212,HouseFY22!$A$6:$AJ$528,28,0),0)</f>
        <v>2368465.25</v>
      </c>
      <c r="Y212" s="14">
        <f t="shared" si="591"/>
        <v>11901.835427135678</v>
      </c>
      <c r="Z212" s="14">
        <f>IFERROR(VLOOKUP($A212,Compens80percent!$A$13:$M$560,12,0),0)</f>
        <v>0</v>
      </c>
      <c r="AA212" s="14">
        <f t="shared" si="591"/>
        <v>0</v>
      </c>
      <c r="AB212" s="14">
        <f t="shared" si="592"/>
        <v>2368465.25</v>
      </c>
      <c r="AC212" s="14">
        <f t="shared" si="591"/>
        <v>11901.835427135678</v>
      </c>
      <c r="AD212" s="14">
        <f>IFERROR(VLOOKUP(A212,SpecEd22!$A$21:$Z$550,14,0),0)</f>
        <v>295308.6727661349</v>
      </c>
      <c r="AE212" s="14">
        <f t="shared" si="593"/>
        <v>1483.9631797293212</v>
      </c>
      <c r="AF212" s="14">
        <f>IFERROR(VLOOKUP($A212,ECFE!$A$16:$AB$348,8,0),0)</f>
        <v>23109.273000000001</v>
      </c>
      <c r="AG212" s="14">
        <f t="shared" si="594"/>
        <v>116.12700000000001</v>
      </c>
      <c r="AH212" s="14">
        <f>IFERROR(VLOOKUP(A212,ParaFY19!$A$21:$Z$543,7,0),0)</f>
        <v>1568</v>
      </c>
      <c r="AI212" s="14">
        <f t="shared" si="595"/>
        <v>7.8793969849246235</v>
      </c>
      <c r="AJ212" s="14">
        <f>IFERROR(VLOOKUP(A212,ConEnroll!$A$7:$S$341,13,0),0)</f>
        <v>3538.85</v>
      </c>
      <c r="AK212" s="14">
        <f t="shared" si="596"/>
        <v>17.783165829145727</v>
      </c>
      <c r="AL212" s="14">
        <f t="shared" si="664"/>
        <v>28216.123</v>
      </c>
      <c r="AM212" s="14">
        <f t="shared" si="597"/>
        <v>141.78956281407034</v>
      </c>
      <c r="AN212" s="14">
        <f t="shared" si="598"/>
        <v>2691990.0457661352</v>
      </c>
      <c r="AO212" s="14">
        <f t="shared" si="599"/>
        <v>13527.588169679071</v>
      </c>
      <c r="AP212" s="62"/>
      <c r="AQ212" s="14">
        <f t="shared" si="665"/>
        <v>174.68341708542721</v>
      </c>
      <c r="AR212" s="14">
        <f t="shared" si="557"/>
        <v>19.696328976575387</v>
      </c>
      <c r="AS212" s="14">
        <f t="shared" si="558"/>
        <v>13.713030150753781</v>
      </c>
      <c r="AT212" s="14">
        <f t="shared" si="600"/>
        <v>208.09277621275638</v>
      </c>
      <c r="AU212" s="37">
        <f t="shared" si="559"/>
        <v>1.5623172655236871E-2</v>
      </c>
      <c r="AV212" s="42"/>
      <c r="AW212" s="14" t="str">
        <f>IFERROR(VLOOKUP($A212,#REF!,27,0),"0")</f>
        <v>0</v>
      </c>
      <c r="AX212" s="14">
        <f t="shared" si="601"/>
        <v>0</v>
      </c>
      <c r="AY212" s="14" t="str">
        <f>IFERROR(VLOOKUP($A212,SpecEd22!#REF!,23,0)," ")</f>
        <v xml:space="preserve"> </v>
      </c>
      <c r="AZ212" s="14" t="e">
        <f t="shared" si="602"/>
        <v>#VALUE!</v>
      </c>
      <c r="BA212" s="14">
        <f>IFERROR(VLOOKUP($A212,ECFE!#REF!,23,0),0)</f>
        <v>0</v>
      </c>
      <c r="BB212" s="14">
        <f t="shared" si="603"/>
        <v>0</v>
      </c>
      <c r="BC212" s="14">
        <f>IFERROR(VLOOKUP($A212,#REF!,17,0),0)</f>
        <v>0</v>
      </c>
      <c r="BD212" s="14">
        <f t="shared" si="604"/>
        <v>0</v>
      </c>
      <c r="BE212" s="14">
        <f>IFERROR(VLOOKUP($A212,#REF!,9,0),0)</f>
        <v>0</v>
      </c>
      <c r="BF212" s="14">
        <f t="shared" si="605"/>
        <v>0</v>
      </c>
      <c r="BG212" s="14">
        <v>0</v>
      </c>
      <c r="BH212" s="14">
        <f t="shared" si="606"/>
        <v>0</v>
      </c>
      <c r="BI212" s="14">
        <f>IFERROR(VLOOKUP($A212,ConEnroll!$A$8:$S$601,15,0),0)</f>
        <v>-115</v>
      </c>
      <c r="BJ212" s="14">
        <f t="shared" si="607"/>
        <v>-0.57788944723618085</v>
      </c>
      <c r="BK212" s="14">
        <f t="shared" si="608"/>
        <v>-115</v>
      </c>
      <c r="BL212" s="14">
        <f t="shared" si="609"/>
        <v>-0.57788944723618085</v>
      </c>
      <c r="BM212" s="14" t="e">
        <f t="shared" si="610"/>
        <v>#VALUE!</v>
      </c>
      <c r="BN212" s="14" t="e">
        <f t="shared" si="611"/>
        <v>#VALUE!</v>
      </c>
      <c r="BO212" s="42"/>
      <c r="BP212" s="14">
        <f t="shared" si="560"/>
        <v>11901.835427135678</v>
      </c>
      <c r="BQ212" s="14" t="e">
        <f t="shared" si="561"/>
        <v>#VALUE!</v>
      </c>
      <c r="BR212" s="14">
        <f t="shared" si="612"/>
        <v>142.36745226130651</v>
      </c>
      <c r="BS212" s="14" t="e">
        <f t="shared" si="562"/>
        <v>#VALUE!</v>
      </c>
      <c r="BT212" s="37" t="e">
        <f t="shared" si="563"/>
        <v>#VALUE!</v>
      </c>
      <c r="BU212" s="41"/>
      <c r="BV212" s="14" t="str">
        <f>IFERROR(VLOOKUP($A212,#REF!,27,0),"0")</f>
        <v>0</v>
      </c>
      <c r="BW212" s="14">
        <f t="shared" si="613"/>
        <v>0</v>
      </c>
      <c r="BX212" s="14" t="str">
        <f>IFERROR(VLOOKUP($A212,SpecEd22!$Z$22:$AV$606,59,0)," ")</f>
        <v xml:space="preserve"> </v>
      </c>
      <c r="BY212" s="14" t="e">
        <f t="shared" si="614"/>
        <v>#VALUE!</v>
      </c>
      <c r="BZ212" s="14">
        <f>IFERROR(VLOOKUP($A212,ECFE!#REF!,25,0),0)</f>
        <v>0</v>
      </c>
      <c r="CA212" s="14">
        <f t="shared" si="615"/>
        <v>0</v>
      </c>
      <c r="CB212" s="14">
        <f>IFERROR(VLOOKUP($A212,#REF!,17,0),0)</f>
        <v>0</v>
      </c>
      <c r="CC212" s="14">
        <f t="shared" si="616"/>
        <v>0</v>
      </c>
      <c r="CD212" s="14">
        <f>IFERROR(VLOOKUP($A212,#REF!,9,0),0)</f>
        <v>0</v>
      </c>
      <c r="CE212" s="14">
        <f t="shared" si="617"/>
        <v>0</v>
      </c>
      <c r="CF212" s="14">
        <v>0</v>
      </c>
      <c r="CG212" s="14">
        <f t="shared" si="618"/>
        <v>0</v>
      </c>
      <c r="CH212" s="14">
        <f>IFERROR(VLOOKUP($A212,ConEnroll!$A$8:$S$601,15,0),0)</f>
        <v>-115</v>
      </c>
      <c r="CI212" s="14">
        <f t="shared" si="619"/>
        <v>-0.57788944723618085</v>
      </c>
      <c r="CJ212" s="14">
        <f t="shared" si="620"/>
        <v>-115</v>
      </c>
      <c r="CK212" s="14">
        <f t="shared" si="621"/>
        <v>-0.57788944723618085</v>
      </c>
      <c r="CL212" s="14" t="e">
        <f t="shared" si="622"/>
        <v>#VALUE!</v>
      </c>
      <c r="CM212" s="14" t="e">
        <f t="shared" si="623"/>
        <v>#VALUE!</v>
      </c>
      <c r="CN212" s="42"/>
      <c r="CO212" s="14">
        <f t="shared" si="564"/>
        <v>-11727.152010050251</v>
      </c>
      <c r="CP212" s="14" t="e">
        <f t="shared" si="565"/>
        <v>#VALUE!</v>
      </c>
      <c r="CQ212" s="14">
        <f t="shared" si="566"/>
        <v>-128.65442211055273</v>
      </c>
      <c r="CR212" s="14" t="e">
        <f t="shared" si="567"/>
        <v>#VALUE!</v>
      </c>
      <c r="CS212" s="37" t="e">
        <f t="shared" si="568"/>
        <v>#VALUE!</v>
      </c>
      <c r="CT212" s="239"/>
      <c r="CU212" s="239"/>
      <c r="CV212" s="468"/>
      <c r="CW212" s="14">
        <f>IFERROR(VLOOKUP($A212,BaseFY23!$A$7:$AK$527,6,0),0)</f>
        <v>189</v>
      </c>
      <c r="CX212" s="14">
        <f>IFERROR(VLOOKUP($A212,BaseFY23!$A$7:$AN$528,28,0),0)</f>
        <v>2207131</v>
      </c>
      <c r="CY212" s="14">
        <f t="shared" si="624"/>
        <v>11677.9417989418</v>
      </c>
      <c r="CZ212" s="14">
        <f>IFERROR(VLOOKUP($A212,SpecEd23!$A$21:$BB$605,23,0)," ")</f>
        <v>282765.81451863918</v>
      </c>
      <c r="DA212" s="14">
        <f t="shared" si="625"/>
        <v>1496.1154207335405</v>
      </c>
      <c r="DB212" s="14">
        <f>IFERROR(VLOOKUP($A212,ECFE!$A$16:$AB$347,7,0),0)</f>
        <v>22656.149999999998</v>
      </c>
      <c r="DC212" s="14">
        <f t="shared" si="626"/>
        <v>119.87380952380951</v>
      </c>
      <c r="DD212" s="14">
        <v>0</v>
      </c>
      <c r="DE212" s="14">
        <f t="shared" si="627"/>
        <v>0</v>
      </c>
      <c r="DF212" s="14">
        <f>IFERROR(VLOOKUP($A212,ConEnroll!$A$7:$S$338,10,0),0)</f>
        <v>2831.08</v>
      </c>
      <c r="DG212" s="14">
        <f t="shared" si="628"/>
        <v>14.979259259259258</v>
      </c>
      <c r="DH212" s="14">
        <f t="shared" si="569"/>
        <v>25487.229999999996</v>
      </c>
      <c r="DI212" s="14">
        <f t="shared" si="629"/>
        <v>134.85306878306875</v>
      </c>
      <c r="DJ212" s="14">
        <f t="shared" si="570"/>
        <v>2515384.0445186393</v>
      </c>
      <c r="DK212" s="14">
        <f t="shared" si="630"/>
        <v>13308.91028845841</v>
      </c>
      <c r="DL212" s="42"/>
      <c r="DM212" s="14">
        <f>IFERROR(VLOOKUP($A212,HouseFY23!$A$7:$AJ$528,28,0),0)</f>
        <v>2273415</v>
      </c>
      <c r="DN212" s="14">
        <f t="shared" si="631"/>
        <v>12028.650793650793</v>
      </c>
      <c r="DO212" s="14">
        <f>IFERROR(VLOOKUP($A212,Compens80percent!$A$13:$M$560,12,0),0)</f>
        <v>0</v>
      </c>
      <c r="DP212" s="14">
        <f t="shared" si="631"/>
        <v>0</v>
      </c>
      <c r="DQ212" s="14">
        <f t="shared" si="632"/>
        <v>2273415</v>
      </c>
      <c r="DR212" s="14">
        <f t="shared" si="633"/>
        <v>11424.195979899498</v>
      </c>
      <c r="DS212" s="14">
        <f>IFERROR(VLOOKUP($A212,SpecEd23!$A$21:$Z$550,14,0),0)</f>
        <v>290116.58819424314</v>
      </c>
      <c r="DT212" s="14">
        <f t="shared" si="634"/>
        <v>1535.0084031441436</v>
      </c>
      <c r="DU212" s="14">
        <f>IFERROR(VLOOKUP($A212,ECFE!$A$16:$AB$347,9,0),0)</f>
        <v>23571.458460000002</v>
      </c>
      <c r="DV212" s="14">
        <f t="shared" si="635"/>
        <v>124.71671142857144</v>
      </c>
      <c r="DW212" s="14">
        <f>IFERROR(VLOOKUP($A212,ParaFY19!$A$21:$Z$543,7,0),0)</f>
        <v>1568</v>
      </c>
      <c r="DX212" s="14">
        <f t="shared" si="636"/>
        <v>8.2962962962962958</v>
      </c>
      <c r="DY212" s="14">
        <f>IFERROR(VLOOKUP($A212,ConEnroll!$A$7:$S$341,13,0),0)</f>
        <v>3538.85</v>
      </c>
      <c r="DZ212" s="14">
        <f t="shared" si="637"/>
        <v>18.724074074074075</v>
      </c>
      <c r="EA212" s="14">
        <f t="shared" si="571"/>
        <v>28678.30846</v>
      </c>
      <c r="EB212" s="14">
        <f t="shared" si="638"/>
        <v>151.7370817989418</v>
      </c>
      <c r="EC212" s="14">
        <f t="shared" si="572"/>
        <v>2592209.8966542431</v>
      </c>
      <c r="ED212" s="14">
        <f t="shared" si="639"/>
        <v>13715.396278593878</v>
      </c>
      <c r="EE212" s="62"/>
      <c r="EF212" s="14">
        <f t="shared" si="573"/>
        <v>350.70899470899349</v>
      </c>
      <c r="EG212" s="14">
        <f t="shared" si="574"/>
        <v>38.892982410603054</v>
      </c>
      <c r="EH212" s="14">
        <f t="shared" si="575"/>
        <v>16.884013015873052</v>
      </c>
      <c r="EI212" s="14">
        <f t="shared" si="640"/>
        <v>406.48599013546959</v>
      </c>
      <c r="EJ212" s="37">
        <f t="shared" si="576"/>
        <v>3.0542394630759317E-2</v>
      </c>
      <c r="EK212" s="42"/>
      <c r="EL212" s="14" t="str">
        <f>IFERROR(VLOOKUP($A212,#REF!,27,0),"0")</f>
        <v>0</v>
      </c>
      <c r="EM212" s="14">
        <f t="shared" si="641"/>
        <v>0</v>
      </c>
      <c r="EN212" s="14" t="str">
        <f>IFERROR(VLOOKUP($A212,SpecEd23!#REF!,23,0)," ")</f>
        <v xml:space="preserve"> </v>
      </c>
      <c r="EO212" s="14" t="e">
        <f t="shared" si="642"/>
        <v>#VALUE!</v>
      </c>
      <c r="EP212" s="14">
        <f>IFERROR(VLOOKUP($A212,ECFE!#REF!,24,0),0)</f>
        <v>0</v>
      </c>
      <c r="EQ212" s="14">
        <f t="shared" si="643"/>
        <v>0</v>
      </c>
      <c r="ER212" s="14">
        <f>IFERROR(VLOOKUP($A212,#REF!,30,0),0)</f>
        <v>0</v>
      </c>
      <c r="ES212" s="14">
        <f t="shared" si="644"/>
        <v>0</v>
      </c>
      <c r="ET212" s="14">
        <f>IFERROR(VLOOKUP($A212,#REF!,12,0),0)</f>
        <v>0</v>
      </c>
      <c r="EU212" s="14">
        <f t="shared" si="645"/>
        <v>0</v>
      </c>
      <c r="EV212" s="14">
        <v>0</v>
      </c>
      <c r="EW212" s="14">
        <f t="shared" si="646"/>
        <v>0</v>
      </c>
      <c r="EX212" s="14">
        <f>IFERROR(VLOOKUP($A212,ConEnroll!$A$8:$S$601,16,0),0)</f>
        <v>561</v>
      </c>
      <c r="EY212" s="14">
        <f t="shared" si="647"/>
        <v>2.9682539682539684</v>
      </c>
      <c r="EZ212" s="14">
        <f t="shared" si="648"/>
        <v>561</v>
      </c>
      <c r="FA212" s="14">
        <f t="shared" si="649"/>
        <v>2.9682539682539684</v>
      </c>
      <c r="FB212" s="14" t="e">
        <f t="shared" si="650"/>
        <v>#VALUE!</v>
      </c>
      <c r="FC212" s="14" t="e">
        <f t="shared" si="651"/>
        <v>#VALUE!</v>
      </c>
      <c r="FD212" s="62"/>
      <c r="FE212" s="14">
        <f t="shared" si="577"/>
        <v>12028.650793650793</v>
      </c>
      <c r="FF212" s="14" t="e">
        <f t="shared" si="578"/>
        <v>#VALUE!</v>
      </c>
      <c r="FG212" s="14">
        <f t="shared" si="652"/>
        <v>148.76882783068783</v>
      </c>
      <c r="FH212" s="14" t="e">
        <f t="shared" si="579"/>
        <v>#VALUE!</v>
      </c>
      <c r="FI212" s="37" t="e">
        <f t="shared" si="580"/>
        <v>#VALUE!</v>
      </c>
      <c r="FJ212" s="12"/>
      <c r="FK212" s="14" t="str">
        <f>IFERROR(VLOOKUP($A212,#REF!,27,0),"0")</f>
        <v>0</v>
      </c>
      <c r="FL212" s="14">
        <f t="shared" si="653"/>
        <v>0</v>
      </c>
      <c r="FM212" s="14" t="str">
        <f>IFERROR(VLOOKUP($A212,SpecEd23!$X$22:$Y$610,59,0)," ")</f>
        <v xml:space="preserve"> </v>
      </c>
      <c r="FN212" s="14" t="e">
        <f t="shared" si="654"/>
        <v>#VALUE!</v>
      </c>
      <c r="FO212" s="14">
        <f>IFERROR(VLOOKUP($A212,ECFE!#REF!,26,0),0)</f>
        <v>0</v>
      </c>
      <c r="FP212" s="14">
        <f t="shared" si="655"/>
        <v>0</v>
      </c>
      <c r="FQ212" s="14">
        <f>IFERROR(VLOOKUP($A212,#REF!,16,0),0)</f>
        <v>0</v>
      </c>
      <c r="FR212" s="14">
        <f t="shared" si="656"/>
        <v>0</v>
      </c>
      <c r="FS212" s="14">
        <f>IFERROR(VLOOKUP($A212,#REF!,12,0),0)</f>
        <v>0</v>
      </c>
      <c r="FT212" s="14">
        <f t="shared" si="657"/>
        <v>0</v>
      </c>
      <c r="FU212" s="14">
        <v>0</v>
      </c>
      <c r="FV212" s="14">
        <f t="shared" si="658"/>
        <v>0</v>
      </c>
      <c r="FW212" s="14">
        <f>IFERROR(VLOOKUP($A212,ConEnroll!$A$8:$S$601,16,0),0)</f>
        <v>561</v>
      </c>
      <c r="FX212" s="14">
        <f t="shared" si="659"/>
        <v>2.9682539682539684</v>
      </c>
      <c r="FY212" s="14">
        <f t="shared" si="660"/>
        <v>561</v>
      </c>
      <c r="FZ212" s="14">
        <f t="shared" si="661"/>
        <v>2.9682539682539684</v>
      </c>
      <c r="GA212" s="14" t="e">
        <f t="shared" si="662"/>
        <v>#VALUE!</v>
      </c>
      <c r="GB212" s="14" t="e">
        <f t="shared" si="663"/>
        <v>#VALUE!</v>
      </c>
      <c r="GC212" s="39"/>
      <c r="GD212" s="14">
        <f t="shared" si="581"/>
        <v>-11677.9417989418</v>
      </c>
      <c r="GE212" s="14" t="e">
        <f t="shared" si="582"/>
        <v>#VALUE!</v>
      </c>
      <c r="GF212" s="14">
        <f t="shared" si="583"/>
        <v>-131.88481481481477</v>
      </c>
      <c r="GG212" s="14" t="e">
        <f t="shared" si="584"/>
        <v>#VALUE!</v>
      </c>
      <c r="GH212" s="37" t="e">
        <f t="shared" si="585"/>
        <v>#VALUE!</v>
      </c>
    </row>
    <row r="213" spans="1:190" ht="12.5" x14ac:dyDescent="0.25">
      <c r="A213" s="67">
        <v>682</v>
      </c>
      <c r="B213" s="35">
        <v>1</v>
      </c>
      <c r="C213" s="14">
        <v>5</v>
      </c>
      <c r="D213" s="14"/>
      <c r="E213" s="14"/>
      <c r="F213" s="35" t="s">
        <v>2560</v>
      </c>
      <c r="G213" s="41"/>
      <c r="H213" s="14">
        <f>IFERROR(VLOOKUP($A213,BaseFY22!$A$7:$AK$528,6,0),0)</f>
        <v>1162</v>
      </c>
      <c r="I213" s="14">
        <f>IFERROR(VLOOKUP($A213,BaseFY22!$A$7:$AK$528,28,0),0)</f>
        <v>10711833</v>
      </c>
      <c r="J213" s="14">
        <f t="shared" si="586"/>
        <v>9218.4449225473327</v>
      </c>
      <c r="K213" s="14">
        <f>IFERROR(VLOOKUP($A213,SpecEd22!$A$21:$BB$605,24,0)," ")</f>
        <v>1349959.9012522155</v>
      </c>
      <c r="L213" s="14">
        <f t="shared" si="587"/>
        <v>1161.7555088229049</v>
      </c>
      <c r="M213" s="14">
        <f>IFERROR(VLOOKUP($A213,ECFE!$A$16:$AB$347,7,0),0)</f>
        <v>57697.661999999997</v>
      </c>
      <c r="N213" s="14">
        <f t="shared" si="554"/>
        <v>49.653753872633388</v>
      </c>
      <c r="O213" s="14">
        <v>0</v>
      </c>
      <c r="P213" s="14">
        <f t="shared" si="554"/>
        <v>0</v>
      </c>
      <c r="Q213" s="14">
        <f>IFERROR(VLOOKUP($A213,ConEnroll!$A$7:$S$337,10,0),0)</f>
        <v>14050.54</v>
      </c>
      <c r="R213" s="14">
        <f t="shared" si="588"/>
        <v>12.091686746987953</v>
      </c>
      <c r="S213" s="14">
        <f t="shared" si="555"/>
        <v>71748.20199999999</v>
      </c>
      <c r="T213" s="14">
        <f t="shared" si="589"/>
        <v>61.745440619621334</v>
      </c>
      <c r="U213" s="14">
        <f t="shared" si="556"/>
        <v>12133541.103252215</v>
      </c>
      <c r="V213" s="14">
        <f t="shared" si="590"/>
        <v>10441.945871989858</v>
      </c>
      <c r="W213" s="42"/>
      <c r="X213" s="14">
        <f>IFERROR(VLOOKUP($A213,HouseFY22!$A$6:$AJ$528,28,0),0)</f>
        <v>10891208</v>
      </c>
      <c r="Y213" s="14">
        <f t="shared" si="591"/>
        <v>9372.8123924268511</v>
      </c>
      <c r="Z213" s="14">
        <f>IFERROR(VLOOKUP($A213,Compens80percent!$A$13:$M$560,12,0),0)</f>
        <v>0</v>
      </c>
      <c r="AA213" s="14">
        <f t="shared" si="591"/>
        <v>0</v>
      </c>
      <c r="AB213" s="14">
        <f t="shared" si="592"/>
        <v>10891208</v>
      </c>
      <c r="AC213" s="14">
        <f t="shared" si="591"/>
        <v>9372.8123924268511</v>
      </c>
      <c r="AD213" s="14">
        <f>IFERROR(VLOOKUP(A213,SpecEd22!$A$21:$Z$550,14,0),0)</f>
        <v>1372363.8592816684</v>
      </c>
      <c r="AE213" s="14">
        <f t="shared" si="593"/>
        <v>1181.0360234781999</v>
      </c>
      <c r="AF213" s="14">
        <f>IFERROR(VLOOKUP($A213,ECFE!$A$16:$AB$348,8,0),0)</f>
        <v>58851.615240000006</v>
      </c>
      <c r="AG213" s="14">
        <f t="shared" si="594"/>
        <v>50.646828950086061</v>
      </c>
      <c r="AH213" s="14">
        <f>IFERROR(VLOOKUP(A213,ParaFY19!$A$21:$Z$543,7,0),0)</f>
        <v>6076</v>
      </c>
      <c r="AI213" s="14">
        <f t="shared" si="595"/>
        <v>5.2289156626506026</v>
      </c>
      <c r="AJ213" s="14">
        <f>IFERROR(VLOOKUP(A213,ConEnroll!$A$7:$S$341,13,0),0)</f>
        <v>17563.175000000003</v>
      </c>
      <c r="AK213" s="14">
        <f t="shared" si="596"/>
        <v>15.114608433734942</v>
      </c>
      <c r="AL213" s="14">
        <f t="shared" si="664"/>
        <v>82490.790240000002</v>
      </c>
      <c r="AM213" s="14">
        <f t="shared" si="597"/>
        <v>70.990353046471597</v>
      </c>
      <c r="AN213" s="14">
        <f t="shared" si="598"/>
        <v>12346062.649521668</v>
      </c>
      <c r="AO213" s="14">
        <f t="shared" si="599"/>
        <v>10624.83876895152</v>
      </c>
      <c r="AP213" s="62"/>
      <c r="AQ213" s="14">
        <f t="shared" si="665"/>
        <v>154.36746987951847</v>
      </c>
      <c r="AR213" s="14">
        <f t="shared" si="557"/>
        <v>19.280514655295065</v>
      </c>
      <c r="AS213" s="14">
        <f t="shared" si="558"/>
        <v>9.2449124268502629</v>
      </c>
      <c r="AT213" s="14">
        <f t="shared" si="600"/>
        <v>182.89289696166378</v>
      </c>
      <c r="AU213" s="37">
        <f t="shared" si="559"/>
        <v>1.7515212126531642E-2</v>
      </c>
      <c r="AV213" s="42"/>
      <c r="AW213" s="14" t="str">
        <f>IFERROR(VLOOKUP($A213,#REF!,27,0),"0")</f>
        <v>0</v>
      </c>
      <c r="AX213" s="14">
        <f t="shared" si="601"/>
        <v>0</v>
      </c>
      <c r="AY213" s="14" t="str">
        <f>IFERROR(VLOOKUP($A213,SpecEd22!#REF!,23,0)," ")</f>
        <v xml:space="preserve"> </v>
      </c>
      <c r="AZ213" s="14" t="e">
        <f t="shared" si="602"/>
        <v>#VALUE!</v>
      </c>
      <c r="BA213" s="14">
        <f>IFERROR(VLOOKUP($A213,ECFE!#REF!,23,0),0)</f>
        <v>0</v>
      </c>
      <c r="BB213" s="14">
        <f t="shared" si="603"/>
        <v>0</v>
      </c>
      <c r="BC213" s="14">
        <f>IFERROR(VLOOKUP($A213,#REF!,17,0),0)</f>
        <v>0</v>
      </c>
      <c r="BD213" s="14">
        <f t="shared" si="604"/>
        <v>0</v>
      </c>
      <c r="BE213" s="14">
        <f>IFERROR(VLOOKUP($A213,#REF!,9,0),0)</f>
        <v>0</v>
      </c>
      <c r="BF213" s="14">
        <f t="shared" si="605"/>
        <v>0</v>
      </c>
      <c r="BG213" s="14">
        <v>0</v>
      </c>
      <c r="BH213" s="14">
        <f t="shared" si="606"/>
        <v>0</v>
      </c>
      <c r="BI213" s="14">
        <f>IFERROR(VLOOKUP($A213,ConEnroll!$A$8:$S$601,15,0),0)</f>
        <v>-118</v>
      </c>
      <c r="BJ213" s="14">
        <f t="shared" si="607"/>
        <v>-0.10154905335628227</v>
      </c>
      <c r="BK213" s="14">
        <f t="shared" si="608"/>
        <v>-118</v>
      </c>
      <c r="BL213" s="14">
        <f t="shared" si="609"/>
        <v>-0.10154905335628227</v>
      </c>
      <c r="BM213" s="14" t="e">
        <f t="shared" si="610"/>
        <v>#VALUE!</v>
      </c>
      <c r="BN213" s="14" t="e">
        <f t="shared" si="611"/>
        <v>#VALUE!</v>
      </c>
      <c r="BO213" s="42"/>
      <c r="BP213" s="14">
        <f t="shared" si="560"/>
        <v>9372.8123924268511</v>
      </c>
      <c r="BQ213" s="14" t="e">
        <f t="shared" si="561"/>
        <v>#VALUE!</v>
      </c>
      <c r="BR213" s="14">
        <f t="shared" si="612"/>
        <v>71.091902099827877</v>
      </c>
      <c r="BS213" s="14" t="e">
        <f t="shared" si="562"/>
        <v>#VALUE!</v>
      </c>
      <c r="BT213" s="37" t="e">
        <f t="shared" si="563"/>
        <v>#VALUE!</v>
      </c>
      <c r="BU213" s="41"/>
      <c r="BV213" s="14" t="str">
        <f>IFERROR(VLOOKUP($A213,#REF!,27,0),"0")</f>
        <v>0</v>
      </c>
      <c r="BW213" s="14">
        <f t="shared" si="613"/>
        <v>0</v>
      </c>
      <c r="BX213" s="14" t="str">
        <f>IFERROR(VLOOKUP($A213,SpecEd22!$Z$22:$AV$606,59,0)," ")</f>
        <v xml:space="preserve"> </v>
      </c>
      <c r="BY213" s="14" t="e">
        <f t="shared" si="614"/>
        <v>#VALUE!</v>
      </c>
      <c r="BZ213" s="14">
        <f>IFERROR(VLOOKUP($A213,ECFE!#REF!,25,0),0)</f>
        <v>0</v>
      </c>
      <c r="CA213" s="14">
        <f t="shared" si="615"/>
        <v>0</v>
      </c>
      <c r="CB213" s="14">
        <f>IFERROR(VLOOKUP($A213,#REF!,17,0),0)</f>
        <v>0</v>
      </c>
      <c r="CC213" s="14">
        <f t="shared" si="616"/>
        <v>0</v>
      </c>
      <c r="CD213" s="14">
        <f>IFERROR(VLOOKUP($A213,#REF!,9,0),0)</f>
        <v>0</v>
      </c>
      <c r="CE213" s="14">
        <f t="shared" si="617"/>
        <v>0</v>
      </c>
      <c r="CF213" s="14">
        <v>0</v>
      </c>
      <c r="CG213" s="14">
        <f t="shared" si="618"/>
        <v>0</v>
      </c>
      <c r="CH213" s="14">
        <f>IFERROR(VLOOKUP($A213,ConEnroll!$A$8:$S$601,15,0),0)</f>
        <v>-118</v>
      </c>
      <c r="CI213" s="14">
        <f t="shared" si="619"/>
        <v>-0.10154905335628227</v>
      </c>
      <c r="CJ213" s="14">
        <f t="shared" si="620"/>
        <v>-118</v>
      </c>
      <c r="CK213" s="14">
        <f t="shared" si="621"/>
        <v>-0.10154905335628227</v>
      </c>
      <c r="CL213" s="14" t="e">
        <f t="shared" si="622"/>
        <v>#VALUE!</v>
      </c>
      <c r="CM213" s="14" t="e">
        <f t="shared" si="623"/>
        <v>#VALUE!</v>
      </c>
      <c r="CN213" s="42"/>
      <c r="CO213" s="14">
        <f t="shared" si="564"/>
        <v>-9218.4449225473327</v>
      </c>
      <c r="CP213" s="14" t="e">
        <f t="shared" si="565"/>
        <v>#VALUE!</v>
      </c>
      <c r="CQ213" s="14">
        <f t="shared" si="566"/>
        <v>-61.846989672977614</v>
      </c>
      <c r="CR213" s="14" t="e">
        <f t="shared" si="567"/>
        <v>#VALUE!</v>
      </c>
      <c r="CS213" s="37" t="e">
        <f t="shared" si="568"/>
        <v>#VALUE!</v>
      </c>
      <c r="CT213" s="239"/>
      <c r="CU213" s="239"/>
      <c r="CV213" s="468"/>
      <c r="CW213" s="14">
        <f>IFERROR(VLOOKUP($A213,BaseFY23!$A$7:$AK$527,6,0),0)</f>
        <v>1145</v>
      </c>
      <c r="CX213" s="14">
        <f>IFERROR(VLOOKUP($A213,BaseFY23!$A$7:$AN$528,28,0),0)</f>
        <v>10559512.25</v>
      </c>
      <c r="CY213" s="14">
        <f t="shared" si="624"/>
        <v>9222.281441048035</v>
      </c>
      <c r="CZ213" s="14">
        <f>IFERROR(VLOOKUP($A213,SpecEd23!$A$21:$BB$605,23,0)," ")</f>
        <v>1380296.2396876081</v>
      </c>
      <c r="DA213" s="14">
        <f t="shared" si="625"/>
        <v>1205.4988992904873</v>
      </c>
      <c r="DB213" s="14">
        <f>IFERROR(VLOOKUP($A213,ECFE!$A$16:$AB$347,7,0),0)</f>
        <v>57697.661999999997</v>
      </c>
      <c r="DC213" s="14">
        <f t="shared" si="626"/>
        <v>50.390971179039298</v>
      </c>
      <c r="DD213" s="14">
        <v>0</v>
      </c>
      <c r="DE213" s="14">
        <f t="shared" si="627"/>
        <v>0</v>
      </c>
      <c r="DF213" s="14">
        <f>IFERROR(VLOOKUP($A213,ConEnroll!$A$7:$S$338,10,0),0)</f>
        <v>14050.54</v>
      </c>
      <c r="DG213" s="14">
        <f t="shared" si="628"/>
        <v>12.271213973799128</v>
      </c>
      <c r="DH213" s="14">
        <f t="shared" si="569"/>
        <v>71748.20199999999</v>
      </c>
      <c r="DI213" s="14">
        <f t="shared" si="629"/>
        <v>62.662185152838418</v>
      </c>
      <c r="DJ213" s="14">
        <f t="shared" si="570"/>
        <v>12011556.691687608</v>
      </c>
      <c r="DK213" s="14">
        <f t="shared" si="630"/>
        <v>10490.44252549136</v>
      </c>
      <c r="DL213" s="42"/>
      <c r="DM213" s="14">
        <f>IFERROR(VLOOKUP($A213,HouseFY23!$A$7:$AJ$528,28,0),0)</f>
        <v>10915082.25</v>
      </c>
      <c r="DN213" s="14">
        <f t="shared" si="631"/>
        <v>9532.8229257641924</v>
      </c>
      <c r="DO213" s="14">
        <f>IFERROR(VLOOKUP($A213,Compens80percent!$A$13:$M$560,12,0),0)</f>
        <v>0</v>
      </c>
      <c r="DP213" s="14">
        <f t="shared" si="631"/>
        <v>0</v>
      </c>
      <c r="DQ213" s="14">
        <f t="shared" si="632"/>
        <v>10915082.25</v>
      </c>
      <c r="DR213" s="14">
        <f t="shared" si="633"/>
        <v>9393.3582185886407</v>
      </c>
      <c r="DS213" s="14">
        <f>IFERROR(VLOOKUP($A213,SpecEd23!$A$21:$Z$550,14,0),0)</f>
        <v>1425304.1968785464</v>
      </c>
      <c r="DT213" s="14">
        <f t="shared" si="634"/>
        <v>1244.807158845892</v>
      </c>
      <c r="DU213" s="14">
        <f>IFERROR(VLOOKUP($A213,ECFE!$A$16:$AB$347,9,0),0)</f>
        <v>60028.647544800006</v>
      </c>
      <c r="DV213" s="14">
        <f t="shared" si="635"/>
        <v>52.426766414672493</v>
      </c>
      <c r="DW213" s="14">
        <f>IFERROR(VLOOKUP($A213,ParaFY19!$A$21:$Z$543,7,0),0)</f>
        <v>6076</v>
      </c>
      <c r="DX213" s="14">
        <f t="shared" si="636"/>
        <v>5.306550218340611</v>
      </c>
      <c r="DY213" s="14">
        <f>IFERROR(VLOOKUP($A213,ConEnroll!$A$7:$S$341,13,0),0)</f>
        <v>17563.175000000003</v>
      </c>
      <c r="DZ213" s="14">
        <f t="shared" si="637"/>
        <v>15.339017467248912</v>
      </c>
      <c r="EA213" s="14">
        <f t="shared" si="571"/>
        <v>83667.822544800016</v>
      </c>
      <c r="EB213" s="14">
        <f t="shared" si="638"/>
        <v>73.072334100262026</v>
      </c>
      <c r="EC213" s="14">
        <f t="shared" si="572"/>
        <v>12424054.269423347</v>
      </c>
      <c r="ED213" s="14">
        <f t="shared" si="639"/>
        <v>10850.702418710347</v>
      </c>
      <c r="EE213" s="62"/>
      <c r="EF213" s="14">
        <f t="shared" si="573"/>
        <v>310.54148471615736</v>
      </c>
      <c r="EG213" s="14">
        <f t="shared" si="574"/>
        <v>39.308259555404675</v>
      </c>
      <c r="EH213" s="14">
        <f t="shared" si="575"/>
        <v>10.410148947423608</v>
      </c>
      <c r="EI213" s="14">
        <f t="shared" si="640"/>
        <v>360.25989321898567</v>
      </c>
      <c r="EJ213" s="37">
        <f t="shared" si="576"/>
        <v>3.4341725083910271E-2</v>
      </c>
      <c r="EK213" s="42"/>
      <c r="EL213" s="14" t="str">
        <f>IFERROR(VLOOKUP($A213,#REF!,27,0),"0")</f>
        <v>0</v>
      </c>
      <c r="EM213" s="14">
        <f t="shared" si="641"/>
        <v>0</v>
      </c>
      <c r="EN213" s="14" t="str">
        <f>IFERROR(VLOOKUP($A213,SpecEd23!#REF!,23,0)," ")</f>
        <v xml:space="preserve"> </v>
      </c>
      <c r="EO213" s="14" t="e">
        <f t="shared" si="642"/>
        <v>#VALUE!</v>
      </c>
      <c r="EP213" s="14">
        <f>IFERROR(VLOOKUP($A213,ECFE!#REF!,24,0),0)</f>
        <v>0</v>
      </c>
      <c r="EQ213" s="14">
        <f t="shared" si="643"/>
        <v>0</v>
      </c>
      <c r="ER213" s="14">
        <f>IFERROR(VLOOKUP($A213,#REF!,30,0),0)</f>
        <v>0</v>
      </c>
      <c r="ES213" s="14">
        <f t="shared" si="644"/>
        <v>0</v>
      </c>
      <c r="ET213" s="14">
        <f>IFERROR(VLOOKUP($A213,#REF!,12,0),0)</f>
        <v>0</v>
      </c>
      <c r="EU213" s="14">
        <f t="shared" si="645"/>
        <v>0</v>
      </c>
      <c r="EV213" s="14">
        <v>0</v>
      </c>
      <c r="EW213" s="14">
        <f t="shared" si="646"/>
        <v>0</v>
      </c>
      <c r="EX213" s="14">
        <f>IFERROR(VLOOKUP($A213,ConEnroll!$A$8:$S$601,16,0),0)</f>
        <v>564</v>
      </c>
      <c r="EY213" s="14">
        <f t="shared" si="647"/>
        <v>0.49257641921397383</v>
      </c>
      <c r="EZ213" s="14">
        <f t="shared" si="648"/>
        <v>564</v>
      </c>
      <c r="FA213" s="14">
        <f t="shared" si="649"/>
        <v>0.49257641921397383</v>
      </c>
      <c r="FB213" s="14" t="e">
        <f t="shared" si="650"/>
        <v>#VALUE!</v>
      </c>
      <c r="FC213" s="14" t="e">
        <f t="shared" si="651"/>
        <v>#VALUE!</v>
      </c>
      <c r="FD213" s="62"/>
      <c r="FE213" s="14">
        <f t="shared" si="577"/>
        <v>9532.8229257641924</v>
      </c>
      <c r="FF213" s="14" t="e">
        <f t="shared" si="578"/>
        <v>#VALUE!</v>
      </c>
      <c r="FG213" s="14">
        <f t="shared" si="652"/>
        <v>72.579757681048051</v>
      </c>
      <c r="FH213" s="14" t="e">
        <f t="shared" si="579"/>
        <v>#VALUE!</v>
      </c>
      <c r="FI213" s="37" t="e">
        <f t="shared" si="580"/>
        <v>#VALUE!</v>
      </c>
      <c r="FJ213" s="12"/>
      <c r="FK213" s="14" t="str">
        <f>IFERROR(VLOOKUP($A213,#REF!,27,0),"0")</f>
        <v>0</v>
      </c>
      <c r="FL213" s="14">
        <f t="shared" si="653"/>
        <v>0</v>
      </c>
      <c r="FM213" s="14" t="str">
        <f>IFERROR(VLOOKUP($A213,SpecEd23!$X$22:$Y$610,59,0)," ")</f>
        <v xml:space="preserve"> </v>
      </c>
      <c r="FN213" s="14" t="e">
        <f t="shared" si="654"/>
        <v>#VALUE!</v>
      </c>
      <c r="FO213" s="14">
        <f>IFERROR(VLOOKUP($A213,ECFE!#REF!,26,0),0)</f>
        <v>0</v>
      </c>
      <c r="FP213" s="14">
        <f t="shared" si="655"/>
        <v>0</v>
      </c>
      <c r="FQ213" s="14">
        <f>IFERROR(VLOOKUP($A213,#REF!,16,0),0)</f>
        <v>0</v>
      </c>
      <c r="FR213" s="14">
        <f t="shared" si="656"/>
        <v>0</v>
      </c>
      <c r="FS213" s="14">
        <f>IFERROR(VLOOKUP($A213,#REF!,12,0),0)</f>
        <v>0</v>
      </c>
      <c r="FT213" s="14">
        <f t="shared" si="657"/>
        <v>0</v>
      </c>
      <c r="FU213" s="14">
        <v>0</v>
      </c>
      <c r="FV213" s="14">
        <f t="shared" si="658"/>
        <v>0</v>
      </c>
      <c r="FW213" s="14">
        <f>IFERROR(VLOOKUP($A213,ConEnroll!$A$8:$S$601,16,0),0)</f>
        <v>564</v>
      </c>
      <c r="FX213" s="14">
        <f t="shared" si="659"/>
        <v>0.49257641921397383</v>
      </c>
      <c r="FY213" s="14">
        <f t="shared" si="660"/>
        <v>564</v>
      </c>
      <c r="FZ213" s="14">
        <f t="shared" si="661"/>
        <v>0.49257641921397383</v>
      </c>
      <c r="GA213" s="14" t="e">
        <f t="shared" si="662"/>
        <v>#VALUE!</v>
      </c>
      <c r="GB213" s="14" t="e">
        <f t="shared" si="663"/>
        <v>#VALUE!</v>
      </c>
      <c r="GC213" s="39"/>
      <c r="GD213" s="14">
        <f t="shared" si="581"/>
        <v>-9222.281441048035</v>
      </c>
      <c r="GE213" s="14" t="e">
        <f t="shared" si="582"/>
        <v>#VALUE!</v>
      </c>
      <c r="GF213" s="14">
        <f t="shared" si="583"/>
        <v>-62.169608733624443</v>
      </c>
      <c r="GG213" s="14" t="e">
        <f t="shared" si="584"/>
        <v>#VALUE!</v>
      </c>
      <c r="GH213" s="37" t="e">
        <f t="shared" si="585"/>
        <v>#VALUE!</v>
      </c>
    </row>
    <row r="214" spans="1:190" ht="12.5" x14ac:dyDescent="0.25">
      <c r="A214" s="67">
        <v>690</v>
      </c>
      <c r="B214" s="35">
        <v>1</v>
      </c>
      <c r="C214" s="14">
        <v>5</v>
      </c>
      <c r="D214" s="14"/>
      <c r="E214" s="14"/>
      <c r="F214" s="35" t="s">
        <v>2561</v>
      </c>
      <c r="G214" s="41"/>
      <c r="H214" s="14">
        <f>IFERROR(VLOOKUP($A214,BaseFY22!$A$7:$AK$528,6,0),0)</f>
        <v>1015</v>
      </c>
      <c r="I214" s="14">
        <f>IFERROR(VLOOKUP($A214,BaseFY22!$A$7:$AK$528,28,0),0)</f>
        <v>9438933.5</v>
      </c>
      <c r="J214" s="14">
        <f t="shared" si="586"/>
        <v>9299.4418719211826</v>
      </c>
      <c r="K214" s="14">
        <f>IFERROR(VLOOKUP($A214,SpecEd22!$A$21:$BB$605,24,0)," ")</f>
        <v>1778961.1653801382</v>
      </c>
      <c r="L214" s="14">
        <f t="shared" si="587"/>
        <v>1752.6710988966879</v>
      </c>
      <c r="M214" s="14">
        <f>IFERROR(VLOOKUP($A214,ECFE!$A$16:$AB$347,7,0),0)</f>
        <v>48937.284</v>
      </c>
      <c r="N214" s="14">
        <f t="shared" si="554"/>
        <v>48.214072906403942</v>
      </c>
      <c r="O214" s="14">
        <v>0</v>
      </c>
      <c r="P214" s="14">
        <f t="shared" ref="P214" si="666">IF($H214&gt;0,O214/$H214,0)</f>
        <v>0</v>
      </c>
      <c r="Q214" s="14">
        <f>IFERROR(VLOOKUP($A214,ConEnroll!$A$7:$S$337,10,0),0)</f>
        <v>11376.74</v>
      </c>
      <c r="R214" s="14">
        <f t="shared" si="588"/>
        <v>11.208610837438423</v>
      </c>
      <c r="S214" s="14">
        <f t="shared" si="555"/>
        <v>60314.023999999998</v>
      </c>
      <c r="T214" s="14">
        <f t="shared" si="589"/>
        <v>59.422683743842363</v>
      </c>
      <c r="U214" s="14">
        <f t="shared" si="556"/>
        <v>11278208.689380139</v>
      </c>
      <c r="V214" s="14">
        <f t="shared" si="590"/>
        <v>11111.535654561714</v>
      </c>
      <c r="W214" s="42"/>
      <c r="X214" s="14">
        <f>IFERROR(VLOOKUP($A214,HouseFY22!$A$6:$AJ$528,28,0),0)</f>
        <v>9605574.5</v>
      </c>
      <c r="Y214" s="14">
        <f t="shared" si="591"/>
        <v>9463.6201970443344</v>
      </c>
      <c r="Z214" s="14">
        <f>IFERROR(VLOOKUP($A214,Compens80percent!$A$13:$M$560,12,0),0)</f>
        <v>0</v>
      </c>
      <c r="AA214" s="14">
        <f t="shared" si="591"/>
        <v>0</v>
      </c>
      <c r="AB214" s="14">
        <f t="shared" si="592"/>
        <v>9605574.5</v>
      </c>
      <c r="AC214" s="14">
        <f t="shared" si="591"/>
        <v>9463.6201970443344</v>
      </c>
      <c r="AD214" s="14">
        <f>IFERROR(VLOOKUP(A214,SpecEd22!$A$21:$Z$550,14,0),0)</f>
        <v>1810462.6403632367</v>
      </c>
      <c r="AE214" s="14">
        <f t="shared" si="593"/>
        <v>1783.7070348406273</v>
      </c>
      <c r="AF214" s="14">
        <f>IFERROR(VLOOKUP($A214,ECFE!$A$16:$AB$348,8,0),0)</f>
        <v>49916.029680000007</v>
      </c>
      <c r="AG214" s="14">
        <f t="shared" si="594"/>
        <v>49.178354364532026</v>
      </c>
      <c r="AH214" s="14">
        <f>IFERROR(VLOOKUP(A214,ParaFY19!$A$21:$Z$543,7,0),0)</f>
        <v>9996</v>
      </c>
      <c r="AI214" s="14">
        <f t="shared" si="595"/>
        <v>9.8482758620689648</v>
      </c>
      <c r="AJ214" s="14">
        <f>IFERROR(VLOOKUP(A214,ConEnroll!$A$7:$S$341,13,0),0)</f>
        <v>14220.924999999999</v>
      </c>
      <c r="AK214" s="14">
        <f t="shared" si="596"/>
        <v>14.010763546798028</v>
      </c>
      <c r="AL214" s="14">
        <f t="shared" si="664"/>
        <v>74132.95468000001</v>
      </c>
      <c r="AM214" s="14">
        <f t="shared" si="597"/>
        <v>73.037393773399018</v>
      </c>
      <c r="AN214" s="14">
        <f t="shared" si="598"/>
        <v>11490170.095043236</v>
      </c>
      <c r="AO214" s="14">
        <f t="shared" si="599"/>
        <v>11320.364625658362</v>
      </c>
      <c r="AP214" s="62"/>
      <c r="AQ214" s="14">
        <f t="shared" si="665"/>
        <v>164.17832512315181</v>
      </c>
      <c r="AR214" s="14">
        <f t="shared" si="557"/>
        <v>31.035935943939421</v>
      </c>
      <c r="AS214" s="14">
        <f t="shared" si="558"/>
        <v>13.614710029556655</v>
      </c>
      <c r="AT214" s="14">
        <f t="shared" si="600"/>
        <v>208.82897109664788</v>
      </c>
      <c r="AU214" s="37">
        <f t="shared" si="559"/>
        <v>1.87938893046629E-2</v>
      </c>
      <c r="AV214" s="42"/>
      <c r="AW214" s="14" t="str">
        <f>IFERROR(VLOOKUP($A214,#REF!,27,0),"0")</f>
        <v>0</v>
      </c>
      <c r="AX214" s="14">
        <f t="shared" si="601"/>
        <v>0</v>
      </c>
      <c r="AY214" s="14" t="str">
        <f>IFERROR(VLOOKUP($A214,SpecEd22!#REF!,23,0)," ")</f>
        <v xml:space="preserve"> </v>
      </c>
      <c r="AZ214" s="14" t="e">
        <f t="shared" si="602"/>
        <v>#VALUE!</v>
      </c>
      <c r="BA214" s="14">
        <f>IFERROR(VLOOKUP($A214,ECFE!#REF!,23,0),0)</f>
        <v>0</v>
      </c>
      <c r="BB214" s="14">
        <f t="shared" si="603"/>
        <v>0</v>
      </c>
      <c r="BC214" s="14">
        <f>IFERROR(VLOOKUP($A214,#REF!,17,0),0)</f>
        <v>0</v>
      </c>
      <c r="BD214" s="14">
        <f t="shared" si="604"/>
        <v>0</v>
      </c>
      <c r="BE214" s="14">
        <f>IFERROR(VLOOKUP($A214,#REF!,9,0),0)</f>
        <v>0</v>
      </c>
      <c r="BF214" s="14">
        <f t="shared" si="605"/>
        <v>0</v>
      </c>
      <c r="BG214" s="14">
        <v>0</v>
      </c>
      <c r="BH214" s="14">
        <f t="shared" si="606"/>
        <v>0</v>
      </c>
      <c r="BI214" s="14">
        <f>IFERROR(VLOOKUP($A214,ConEnroll!$A$8:$S$601,15,0),0)</f>
        <v>-113</v>
      </c>
      <c r="BJ214" s="14">
        <f t="shared" si="607"/>
        <v>-0.11133004926108374</v>
      </c>
      <c r="BK214" s="14">
        <f t="shared" si="608"/>
        <v>-113</v>
      </c>
      <c r="BL214" s="14">
        <f t="shared" si="609"/>
        <v>-0.11133004926108374</v>
      </c>
      <c r="BM214" s="14" t="e">
        <f t="shared" si="610"/>
        <v>#VALUE!</v>
      </c>
      <c r="BN214" s="14" t="e">
        <f t="shared" si="611"/>
        <v>#VALUE!</v>
      </c>
      <c r="BO214" s="42"/>
      <c r="BP214" s="14">
        <f t="shared" si="560"/>
        <v>9463.6201970443344</v>
      </c>
      <c r="BQ214" s="14" t="e">
        <f t="shared" si="561"/>
        <v>#VALUE!</v>
      </c>
      <c r="BR214" s="14">
        <f t="shared" si="612"/>
        <v>73.148723822660102</v>
      </c>
      <c r="BS214" s="14" t="e">
        <f t="shared" si="562"/>
        <v>#VALUE!</v>
      </c>
      <c r="BT214" s="37" t="e">
        <f t="shared" si="563"/>
        <v>#VALUE!</v>
      </c>
      <c r="BU214" s="41"/>
      <c r="BV214" s="14" t="str">
        <f>IFERROR(VLOOKUP($A214,#REF!,27,0),"0")</f>
        <v>0</v>
      </c>
      <c r="BW214" s="14">
        <f t="shared" si="613"/>
        <v>0</v>
      </c>
      <c r="BX214" s="14" t="str">
        <f>IFERROR(VLOOKUP($A214,SpecEd22!$Z$22:$AV$606,59,0)," ")</f>
        <v xml:space="preserve"> </v>
      </c>
      <c r="BY214" s="14" t="e">
        <f t="shared" si="614"/>
        <v>#VALUE!</v>
      </c>
      <c r="BZ214" s="14">
        <f>IFERROR(VLOOKUP($A214,ECFE!#REF!,25,0),0)</f>
        <v>0</v>
      </c>
      <c r="CA214" s="14">
        <f t="shared" si="615"/>
        <v>0</v>
      </c>
      <c r="CB214" s="14">
        <f>IFERROR(VLOOKUP($A214,#REF!,17,0),0)</f>
        <v>0</v>
      </c>
      <c r="CC214" s="14">
        <f t="shared" si="616"/>
        <v>0</v>
      </c>
      <c r="CD214" s="14">
        <f>IFERROR(VLOOKUP($A214,#REF!,9,0),0)</f>
        <v>0</v>
      </c>
      <c r="CE214" s="14">
        <f t="shared" si="617"/>
        <v>0</v>
      </c>
      <c r="CF214" s="14">
        <v>0</v>
      </c>
      <c r="CG214" s="14">
        <f t="shared" si="618"/>
        <v>0</v>
      </c>
      <c r="CH214" s="14">
        <f>IFERROR(VLOOKUP($A214,ConEnroll!$A$8:$S$601,15,0),0)</f>
        <v>-113</v>
      </c>
      <c r="CI214" s="14">
        <f t="shared" si="619"/>
        <v>-0.11133004926108374</v>
      </c>
      <c r="CJ214" s="14">
        <f t="shared" si="620"/>
        <v>-113</v>
      </c>
      <c r="CK214" s="14">
        <f t="shared" si="621"/>
        <v>-0.11133004926108374</v>
      </c>
      <c r="CL214" s="14" t="e">
        <f t="shared" si="622"/>
        <v>#VALUE!</v>
      </c>
      <c r="CM214" s="14" t="e">
        <f t="shared" si="623"/>
        <v>#VALUE!</v>
      </c>
      <c r="CN214" s="42"/>
      <c r="CO214" s="14">
        <f t="shared" si="564"/>
        <v>-9299.4418719211826</v>
      </c>
      <c r="CP214" s="14" t="e">
        <f t="shared" si="565"/>
        <v>#VALUE!</v>
      </c>
      <c r="CQ214" s="14">
        <f t="shared" si="566"/>
        <v>-59.534013793103448</v>
      </c>
      <c r="CR214" s="14" t="e">
        <f t="shared" si="567"/>
        <v>#VALUE!</v>
      </c>
      <c r="CS214" s="37" t="e">
        <f t="shared" si="568"/>
        <v>#VALUE!</v>
      </c>
      <c r="CT214" s="239"/>
      <c r="CU214" s="239"/>
      <c r="CV214" s="468"/>
      <c r="CW214" s="14">
        <f>IFERROR(VLOOKUP($A214,BaseFY23!$A$7:$AK$527,6,0),0)</f>
        <v>1014.299606</v>
      </c>
      <c r="CX214" s="14">
        <f>IFERROR(VLOOKUP($A214,BaseFY23!$A$7:$AN$528,28,0),0)</f>
        <v>9432297.5</v>
      </c>
      <c r="CY214" s="14">
        <f t="shared" si="624"/>
        <v>9299.3208754140051</v>
      </c>
      <c r="CZ214" s="14">
        <f>IFERROR(VLOOKUP($A214,SpecEd23!$A$21:$BB$605,23,0)," ")</f>
        <v>1906454.9784729169</v>
      </c>
      <c r="DA214" s="14">
        <f t="shared" si="625"/>
        <v>1879.5777571000228</v>
      </c>
      <c r="DB214" s="14">
        <f>IFERROR(VLOOKUP($A214,ECFE!$A$16:$AB$347,7,0),0)</f>
        <v>48937.284</v>
      </c>
      <c r="DC214" s="14">
        <f t="shared" si="626"/>
        <v>48.247365680234722</v>
      </c>
      <c r="DD214" s="14">
        <v>0</v>
      </c>
      <c r="DE214" s="14">
        <f t="shared" si="627"/>
        <v>0</v>
      </c>
      <c r="DF214" s="14">
        <f>IFERROR(VLOOKUP($A214,ConEnroll!$A$7:$S$338,10,0),0)</f>
        <v>11376.74</v>
      </c>
      <c r="DG214" s="14">
        <f t="shared" si="628"/>
        <v>11.216350605582312</v>
      </c>
      <c r="DH214" s="14">
        <f t="shared" si="569"/>
        <v>60314.023999999998</v>
      </c>
      <c r="DI214" s="14">
        <f t="shared" si="629"/>
        <v>59.463716285817029</v>
      </c>
      <c r="DJ214" s="14">
        <f t="shared" si="570"/>
        <v>11399066.502472917</v>
      </c>
      <c r="DK214" s="14">
        <f t="shared" si="630"/>
        <v>11238.362348799843</v>
      </c>
      <c r="DL214" s="42"/>
      <c r="DM214" s="14">
        <f>IFERROR(VLOOKUP($A214,HouseFY23!$A$7:$AJ$528,28,0),0)</f>
        <v>9764018.5</v>
      </c>
      <c r="DN214" s="14">
        <f t="shared" si="631"/>
        <v>9626.3652694349948</v>
      </c>
      <c r="DO214" s="14">
        <f>IFERROR(VLOOKUP($A214,Compens80percent!$A$13:$M$560,12,0),0)</f>
        <v>0</v>
      </c>
      <c r="DP214" s="14">
        <f t="shared" si="631"/>
        <v>0</v>
      </c>
      <c r="DQ214" s="14">
        <f t="shared" si="632"/>
        <v>9764018.5</v>
      </c>
      <c r="DR214" s="14">
        <f t="shared" si="633"/>
        <v>9619.7226600985214</v>
      </c>
      <c r="DS214" s="14">
        <f>IFERROR(VLOOKUP($A214,SpecEd23!$A$21:$Z$550,14,0),0)</f>
        <v>1966607.4373399785</v>
      </c>
      <c r="DT214" s="14">
        <f t="shared" si="634"/>
        <v>1938.8821859997631</v>
      </c>
      <c r="DU214" s="14">
        <f>IFERROR(VLOOKUP($A214,ECFE!$A$16:$AB$347,9,0),0)</f>
        <v>50914.350273600001</v>
      </c>
      <c r="DV214" s="14">
        <f t="shared" si="635"/>
        <v>50.196559253716202</v>
      </c>
      <c r="DW214" s="14">
        <f>IFERROR(VLOOKUP($A214,ParaFY19!$A$21:$Z$543,7,0),0)</f>
        <v>9996</v>
      </c>
      <c r="DX214" s="14">
        <f t="shared" si="636"/>
        <v>9.8550762919255241</v>
      </c>
      <c r="DY214" s="14">
        <f>IFERROR(VLOOKUP($A214,ConEnroll!$A$7:$S$341,13,0),0)</f>
        <v>14220.924999999999</v>
      </c>
      <c r="DZ214" s="14">
        <f t="shared" si="637"/>
        <v>14.020438256977888</v>
      </c>
      <c r="EA214" s="14">
        <f t="shared" si="571"/>
        <v>75131.275273599997</v>
      </c>
      <c r="EB214" s="14">
        <f t="shared" si="638"/>
        <v>74.072073802619613</v>
      </c>
      <c r="EC214" s="14">
        <f t="shared" si="572"/>
        <v>11805757.212613579</v>
      </c>
      <c r="ED214" s="14">
        <f t="shared" si="639"/>
        <v>11639.319529237378</v>
      </c>
      <c r="EE214" s="62"/>
      <c r="EF214" s="14">
        <f t="shared" si="573"/>
        <v>327.04439402098978</v>
      </c>
      <c r="EG214" s="14">
        <f t="shared" si="574"/>
        <v>59.304428899740287</v>
      </c>
      <c r="EH214" s="14">
        <f t="shared" si="575"/>
        <v>14.608357516802585</v>
      </c>
      <c r="EI214" s="14">
        <f t="shared" si="640"/>
        <v>400.95718043753266</v>
      </c>
      <c r="EJ214" s="37">
        <f t="shared" si="576"/>
        <v>3.5677545179022573E-2</v>
      </c>
      <c r="EK214" s="42"/>
      <c r="EL214" s="14" t="str">
        <f>IFERROR(VLOOKUP($A214,#REF!,27,0),"0")</f>
        <v>0</v>
      </c>
      <c r="EM214" s="14">
        <f t="shared" si="641"/>
        <v>0</v>
      </c>
      <c r="EN214" s="14" t="str">
        <f>IFERROR(VLOOKUP($A214,SpecEd23!#REF!,23,0)," ")</f>
        <v xml:space="preserve"> </v>
      </c>
      <c r="EO214" s="14" t="e">
        <f t="shared" si="642"/>
        <v>#VALUE!</v>
      </c>
      <c r="EP214" s="14">
        <f>IFERROR(VLOOKUP($A214,ECFE!#REF!,24,0),0)</f>
        <v>0</v>
      </c>
      <c r="EQ214" s="14">
        <f t="shared" si="643"/>
        <v>0</v>
      </c>
      <c r="ER214" s="14">
        <f>IFERROR(VLOOKUP($A214,#REF!,30,0),0)</f>
        <v>0</v>
      </c>
      <c r="ES214" s="14">
        <f t="shared" si="644"/>
        <v>0</v>
      </c>
      <c r="ET214" s="14">
        <f>IFERROR(VLOOKUP($A214,#REF!,12,0),0)</f>
        <v>0</v>
      </c>
      <c r="EU214" s="14">
        <f t="shared" si="645"/>
        <v>0</v>
      </c>
      <c r="EV214" s="14">
        <v>0</v>
      </c>
      <c r="EW214" s="14">
        <f t="shared" si="646"/>
        <v>0</v>
      </c>
      <c r="EX214" s="14">
        <f>IFERROR(VLOOKUP($A214,ConEnroll!$A$8:$S$601,16,0),0)</f>
        <v>577</v>
      </c>
      <c r="EY214" s="14">
        <f t="shared" si="647"/>
        <v>0.56886544822339202</v>
      </c>
      <c r="EZ214" s="14">
        <f t="shared" si="648"/>
        <v>577</v>
      </c>
      <c r="FA214" s="14">
        <f t="shared" si="649"/>
        <v>0.56886544822339202</v>
      </c>
      <c r="FB214" s="14" t="e">
        <f t="shared" si="650"/>
        <v>#VALUE!</v>
      </c>
      <c r="FC214" s="14" t="e">
        <f t="shared" si="651"/>
        <v>#VALUE!</v>
      </c>
      <c r="FD214" s="62"/>
      <c r="FE214" s="14">
        <f t="shared" si="577"/>
        <v>9626.3652694349948</v>
      </c>
      <c r="FF214" s="14" t="e">
        <f t="shared" si="578"/>
        <v>#VALUE!</v>
      </c>
      <c r="FG214" s="14">
        <f t="shared" si="652"/>
        <v>73.503208354396222</v>
      </c>
      <c r="FH214" s="14" t="e">
        <f t="shared" si="579"/>
        <v>#VALUE!</v>
      </c>
      <c r="FI214" s="37" t="e">
        <f t="shared" si="580"/>
        <v>#VALUE!</v>
      </c>
      <c r="FJ214" s="12"/>
      <c r="FK214" s="14" t="str">
        <f>IFERROR(VLOOKUP($A214,#REF!,27,0),"0")</f>
        <v>0</v>
      </c>
      <c r="FL214" s="14">
        <f t="shared" si="653"/>
        <v>0</v>
      </c>
      <c r="FM214" s="14" t="str">
        <f>IFERROR(VLOOKUP($A214,SpecEd23!$X$22:$Y$610,59,0)," ")</f>
        <v xml:space="preserve"> </v>
      </c>
      <c r="FN214" s="14" t="e">
        <f t="shared" si="654"/>
        <v>#VALUE!</v>
      </c>
      <c r="FO214" s="14">
        <f>IFERROR(VLOOKUP($A214,ECFE!#REF!,26,0),0)</f>
        <v>0</v>
      </c>
      <c r="FP214" s="14">
        <f t="shared" si="655"/>
        <v>0</v>
      </c>
      <c r="FQ214" s="14">
        <f>IFERROR(VLOOKUP($A214,#REF!,16,0),0)</f>
        <v>0</v>
      </c>
      <c r="FR214" s="14">
        <f t="shared" si="656"/>
        <v>0</v>
      </c>
      <c r="FS214" s="14">
        <f>IFERROR(VLOOKUP($A214,#REF!,12,0),0)</f>
        <v>0</v>
      </c>
      <c r="FT214" s="14">
        <f t="shared" si="657"/>
        <v>0</v>
      </c>
      <c r="FU214" s="14">
        <v>0</v>
      </c>
      <c r="FV214" s="14">
        <f t="shared" si="658"/>
        <v>0</v>
      </c>
      <c r="FW214" s="14">
        <f>IFERROR(VLOOKUP($A214,ConEnroll!$A$8:$S$601,16,0),0)</f>
        <v>577</v>
      </c>
      <c r="FX214" s="14">
        <f t="shared" si="659"/>
        <v>0.56886544822339202</v>
      </c>
      <c r="FY214" s="14">
        <f t="shared" si="660"/>
        <v>577</v>
      </c>
      <c r="FZ214" s="14">
        <f t="shared" si="661"/>
        <v>0.56886544822339202</v>
      </c>
      <c r="GA214" s="14" t="e">
        <f t="shared" si="662"/>
        <v>#VALUE!</v>
      </c>
      <c r="GB214" s="14" t="e">
        <f t="shared" si="663"/>
        <v>#VALUE!</v>
      </c>
      <c r="GC214" s="39"/>
      <c r="GD214" s="14">
        <f t="shared" si="581"/>
        <v>-9299.3208754140051</v>
      </c>
      <c r="GE214" s="14" t="e">
        <f t="shared" si="582"/>
        <v>#VALUE!</v>
      </c>
      <c r="GF214" s="14">
        <f t="shared" si="583"/>
        <v>-58.894850837593637</v>
      </c>
      <c r="GG214" s="14" t="e">
        <f t="shared" si="584"/>
        <v>#VALUE!</v>
      </c>
      <c r="GH214" s="37" t="e">
        <f t="shared" si="585"/>
        <v>#VALUE!</v>
      </c>
    </row>
    <row r="215" spans="1:190" ht="12.5" x14ac:dyDescent="0.25">
      <c r="A215" s="67">
        <v>695</v>
      </c>
      <c r="B215" s="35">
        <v>1</v>
      </c>
      <c r="C215" s="14">
        <v>6</v>
      </c>
      <c r="D215" s="14"/>
      <c r="E215" s="14"/>
      <c r="F215" s="35" t="s">
        <v>2562</v>
      </c>
      <c r="G215" s="41"/>
      <c r="H215" s="14">
        <f>IFERROR(VLOOKUP($A215,BaseFY22!$A$7:$AK$528,6,0),0)</f>
        <v>720</v>
      </c>
      <c r="I215" s="14">
        <f>IFERROR(VLOOKUP($A215,BaseFY22!$A$7:$AK$528,28,0),0)</f>
        <v>6894201.25</v>
      </c>
      <c r="J215" s="14">
        <f t="shared" si="586"/>
        <v>9575.2795138888887</v>
      </c>
      <c r="K215" s="14">
        <f>IFERROR(VLOOKUP($A215,SpecEd22!$A$21:$BB$605,24,0)," ")</f>
        <v>906392.70636194176</v>
      </c>
      <c r="L215" s="14">
        <f t="shared" si="587"/>
        <v>1258.8787588360303</v>
      </c>
      <c r="M215" s="14">
        <f>IFERROR(VLOOKUP($A215,ECFE!$A$16:$AB$347,7,0),0)</f>
        <v>55583.087999999996</v>
      </c>
      <c r="N215" s="14">
        <f t="shared" ref="N215:P278" si="667">IF($H215&gt;0,M215/$H215,0)</f>
        <v>77.198733333333323</v>
      </c>
      <c r="O215" s="14">
        <v>0</v>
      </c>
      <c r="P215" s="14">
        <f t="shared" si="667"/>
        <v>0</v>
      </c>
      <c r="Q215" s="14">
        <f>IFERROR(VLOOKUP($A215,ConEnroll!$A$7:$S$337,10,0),0)</f>
        <v>314.56</v>
      </c>
      <c r="R215" s="14">
        <f t="shared" si="588"/>
        <v>0.43688888888888888</v>
      </c>
      <c r="S215" s="14">
        <f t="shared" ref="S215:S278" si="668">+M215+O215+Q215</f>
        <v>55897.647999999994</v>
      </c>
      <c r="T215" s="14">
        <f t="shared" si="589"/>
        <v>77.63562222222221</v>
      </c>
      <c r="U215" s="14">
        <f t="shared" ref="U215:U278" si="669">+I215+K215+S215</f>
        <v>7856491.604361942</v>
      </c>
      <c r="V215" s="14">
        <f t="shared" si="590"/>
        <v>10911.793894947141</v>
      </c>
      <c r="W215" s="42"/>
      <c r="X215" s="14">
        <f>IFERROR(VLOOKUP($A215,HouseFY22!$A$6:$AJ$528,28,0),0)</f>
        <v>7112119.1104450002</v>
      </c>
      <c r="Y215" s="14">
        <f t="shared" si="591"/>
        <v>9877.9432089513884</v>
      </c>
      <c r="Z215" s="14">
        <f>IFERROR(VLOOKUP($A215,Compens80percent!$A$13:$M$560,12,0),0)</f>
        <v>0</v>
      </c>
      <c r="AA215" s="14">
        <f t="shared" si="591"/>
        <v>0</v>
      </c>
      <c r="AB215" s="14">
        <f t="shared" si="592"/>
        <v>7112119.1104450002</v>
      </c>
      <c r="AC215" s="14">
        <f t="shared" si="591"/>
        <v>9877.9432089513884</v>
      </c>
      <c r="AD215" s="14">
        <f>IFERROR(VLOOKUP(A215,SpecEd22!$A$21:$Z$550,14,0),0)</f>
        <v>932273.62999094091</v>
      </c>
      <c r="AE215" s="14">
        <f t="shared" si="593"/>
        <v>1294.824486098529</v>
      </c>
      <c r="AF215" s="14">
        <f>IFERROR(VLOOKUP($A215,ECFE!$A$16:$AB$348,8,0),0)</f>
        <v>56694.749760000006</v>
      </c>
      <c r="AG215" s="14">
        <f t="shared" si="594"/>
        <v>78.742708000000007</v>
      </c>
      <c r="AH215" s="14">
        <f>IFERROR(VLOOKUP(A215,ParaFY19!$A$21:$Z$543,7,0),0)</f>
        <v>4704</v>
      </c>
      <c r="AI215" s="14">
        <f t="shared" si="595"/>
        <v>6.5333333333333332</v>
      </c>
      <c r="AJ215" s="14">
        <f>IFERROR(VLOOKUP(A215,ConEnroll!$A$7:$S$341,13,0),0)</f>
        <v>393.2</v>
      </c>
      <c r="AK215" s="14">
        <f t="shared" si="596"/>
        <v>0.5461111111111111</v>
      </c>
      <c r="AL215" s="14">
        <f t="shared" si="664"/>
        <v>61791.949760000003</v>
      </c>
      <c r="AM215" s="14">
        <f t="shared" si="597"/>
        <v>85.822152444444455</v>
      </c>
      <c r="AN215" s="14">
        <f t="shared" si="598"/>
        <v>8106184.6901959414</v>
      </c>
      <c r="AO215" s="14">
        <f t="shared" si="599"/>
        <v>11258.589847494362</v>
      </c>
      <c r="AP215" s="62"/>
      <c r="AQ215" s="14">
        <f t="shared" si="665"/>
        <v>302.66369506249976</v>
      </c>
      <c r="AR215" s="14">
        <f t="shared" ref="AR215:AR278" si="670">+AE215-L215</f>
        <v>35.945727262498622</v>
      </c>
      <c r="AS215" s="14">
        <f t="shared" ref="AS215:AS278" si="671">+AM215-T215</f>
        <v>8.1865302222222454</v>
      </c>
      <c r="AT215" s="14">
        <f t="shared" si="600"/>
        <v>346.79595254722062</v>
      </c>
      <c r="AU215" s="37">
        <f t="shared" ref="AU215:AU278" si="672">IF(H215&gt;0,AT215/V215,0)</f>
        <v>3.178175430052884E-2</v>
      </c>
      <c r="AV215" s="42"/>
      <c r="AW215" s="14" t="str">
        <f>IFERROR(VLOOKUP($A215,#REF!,27,0),"0")</f>
        <v>0</v>
      </c>
      <c r="AX215" s="14">
        <f t="shared" si="601"/>
        <v>0</v>
      </c>
      <c r="AY215" s="14" t="str">
        <f>IFERROR(VLOOKUP($A215,SpecEd22!#REF!,23,0)," ")</f>
        <v xml:space="preserve"> </v>
      </c>
      <c r="AZ215" s="14" t="e">
        <f t="shared" si="602"/>
        <v>#VALUE!</v>
      </c>
      <c r="BA215" s="14">
        <f>IFERROR(VLOOKUP($A215,ECFE!#REF!,23,0),0)</f>
        <v>0</v>
      </c>
      <c r="BB215" s="14">
        <f t="shared" si="603"/>
        <v>0</v>
      </c>
      <c r="BC215" s="14">
        <f>IFERROR(VLOOKUP($A215,#REF!,17,0),0)</f>
        <v>0</v>
      </c>
      <c r="BD215" s="14">
        <f t="shared" si="604"/>
        <v>0</v>
      </c>
      <c r="BE215" s="14">
        <f>IFERROR(VLOOKUP($A215,#REF!,9,0),0)</f>
        <v>0</v>
      </c>
      <c r="BF215" s="14">
        <f t="shared" si="605"/>
        <v>0</v>
      </c>
      <c r="BG215" s="14">
        <v>0</v>
      </c>
      <c r="BH215" s="14">
        <f t="shared" si="606"/>
        <v>0</v>
      </c>
      <c r="BI215" s="14">
        <f>IFERROR(VLOOKUP($A215,ConEnroll!$A$8:$S$601,15,0),0)</f>
        <v>-117</v>
      </c>
      <c r="BJ215" s="14">
        <f t="shared" si="607"/>
        <v>-0.16250000000000001</v>
      </c>
      <c r="BK215" s="14">
        <f t="shared" si="608"/>
        <v>-117</v>
      </c>
      <c r="BL215" s="14">
        <f t="shared" si="609"/>
        <v>-0.16250000000000001</v>
      </c>
      <c r="BM215" s="14" t="e">
        <f t="shared" si="610"/>
        <v>#VALUE!</v>
      </c>
      <c r="BN215" s="14" t="e">
        <f t="shared" si="611"/>
        <v>#VALUE!</v>
      </c>
      <c r="BO215" s="42"/>
      <c r="BP215" s="14">
        <f t="shared" ref="BP215:BP278" si="673">Y215-AX215</f>
        <v>9877.9432089513884</v>
      </c>
      <c r="BQ215" s="14" t="e">
        <f t="shared" ref="BQ215:BQ278" si="674">AE215-AZ215</f>
        <v>#VALUE!</v>
      </c>
      <c r="BR215" s="14">
        <f t="shared" si="612"/>
        <v>85.98465244444445</v>
      </c>
      <c r="BS215" s="14" t="e">
        <f t="shared" ref="BS215:BS278" si="675">BN215-V215</f>
        <v>#VALUE!</v>
      </c>
      <c r="BT215" s="37" t="e">
        <f t="shared" ref="BT215:BT278" si="676">IF(H215&gt;0,BS215/V215,0)</f>
        <v>#VALUE!</v>
      </c>
      <c r="BU215" s="41"/>
      <c r="BV215" s="14" t="str">
        <f>IFERROR(VLOOKUP($A215,#REF!,27,0),"0")</f>
        <v>0</v>
      </c>
      <c r="BW215" s="14">
        <f t="shared" si="613"/>
        <v>0</v>
      </c>
      <c r="BX215" s="14" t="str">
        <f>IFERROR(VLOOKUP($A215,SpecEd22!$Z$22:$AV$606,59,0)," ")</f>
        <v xml:space="preserve"> </v>
      </c>
      <c r="BY215" s="14" t="e">
        <f t="shared" si="614"/>
        <v>#VALUE!</v>
      </c>
      <c r="BZ215" s="14">
        <f>IFERROR(VLOOKUP($A215,ECFE!#REF!,25,0),0)</f>
        <v>0</v>
      </c>
      <c r="CA215" s="14">
        <f t="shared" si="615"/>
        <v>0</v>
      </c>
      <c r="CB215" s="14">
        <f>IFERROR(VLOOKUP($A215,#REF!,17,0),0)</f>
        <v>0</v>
      </c>
      <c r="CC215" s="14">
        <f t="shared" si="616"/>
        <v>0</v>
      </c>
      <c r="CD215" s="14">
        <f>IFERROR(VLOOKUP($A215,#REF!,9,0),0)</f>
        <v>0</v>
      </c>
      <c r="CE215" s="14">
        <f t="shared" si="617"/>
        <v>0</v>
      </c>
      <c r="CF215" s="14">
        <v>0</v>
      </c>
      <c r="CG215" s="14">
        <f t="shared" si="618"/>
        <v>0</v>
      </c>
      <c r="CH215" s="14">
        <f>IFERROR(VLOOKUP($A215,ConEnroll!$A$8:$S$601,15,0),0)</f>
        <v>-117</v>
      </c>
      <c r="CI215" s="14">
        <f t="shared" si="619"/>
        <v>-0.16250000000000001</v>
      </c>
      <c r="CJ215" s="14">
        <f t="shared" si="620"/>
        <v>-117</v>
      </c>
      <c r="CK215" s="14">
        <f t="shared" si="621"/>
        <v>-0.16250000000000001</v>
      </c>
      <c r="CL215" s="14" t="e">
        <f t="shared" si="622"/>
        <v>#VALUE!</v>
      </c>
      <c r="CM215" s="14" t="e">
        <f t="shared" si="623"/>
        <v>#VALUE!</v>
      </c>
      <c r="CN215" s="42"/>
      <c r="CO215" s="14">
        <f t="shared" ref="CO215:CO278" si="677">BW215-J215</f>
        <v>-9575.2795138888887</v>
      </c>
      <c r="CP215" s="14" t="e">
        <f t="shared" ref="CP215:CP278" si="678">BY215-L215</f>
        <v>#VALUE!</v>
      </c>
      <c r="CQ215" s="14">
        <f t="shared" ref="CQ215:CQ278" si="679">CK215-T215</f>
        <v>-77.798122222222204</v>
      </c>
      <c r="CR215" s="14" t="e">
        <f t="shared" ref="CR215:CR278" si="680">CM215-V215</f>
        <v>#VALUE!</v>
      </c>
      <c r="CS215" s="37" t="e">
        <f t="shared" ref="CS215:CS278" si="681">IF(H215&gt;0,CR215/V215,0)</f>
        <v>#VALUE!</v>
      </c>
      <c r="CT215" s="239"/>
      <c r="CU215" s="239"/>
      <c r="CV215" s="468"/>
      <c r="CW215" s="14">
        <f>IFERROR(VLOOKUP($A215,BaseFY23!$A$7:$AK$527,6,0),0)</f>
        <v>725.87282500000003</v>
      </c>
      <c r="CX215" s="14">
        <f>IFERROR(VLOOKUP($A215,BaseFY23!$A$7:$AN$528,28,0),0)</f>
        <v>6956371</v>
      </c>
      <c r="CY215" s="14">
        <f t="shared" si="624"/>
        <v>9583.4569919324367</v>
      </c>
      <c r="CZ215" s="14">
        <f>IFERROR(VLOOKUP($A215,SpecEd23!$A$21:$BB$605,23,0)," ")</f>
        <v>964807.7953777283</v>
      </c>
      <c r="DA215" s="14">
        <f t="shared" si="625"/>
        <v>1329.1691907294205</v>
      </c>
      <c r="DB215" s="14">
        <f>IFERROR(VLOOKUP($A215,ECFE!$A$16:$AB$347,7,0),0)</f>
        <v>55583.087999999996</v>
      </c>
      <c r="DC215" s="14">
        <f t="shared" si="626"/>
        <v>76.574140931643214</v>
      </c>
      <c r="DD215" s="14">
        <v>0</v>
      </c>
      <c r="DE215" s="14">
        <f t="shared" si="627"/>
        <v>0</v>
      </c>
      <c r="DF215" s="14">
        <f>IFERROR(VLOOKUP($A215,ConEnroll!$A$7:$S$338,10,0),0)</f>
        <v>314.56</v>
      </c>
      <c r="DG215" s="14">
        <f t="shared" si="628"/>
        <v>0.4333541485039063</v>
      </c>
      <c r="DH215" s="14">
        <f t="shared" ref="DH215:DH278" si="682">+DB215+DD215+DF215</f>
        <v>55897.647999999994</v>
      </c>
      <c r="DI215" s="14">
        <f t="shared" si="629"/>
        <v>77.007495080147123</v>
      </c>
      <c r="DJ215" s="14">
        <f t="shared" ref="DJ215:DJ278" si="683">+DH215+CX215+CZ215</f>
        <v>7977076.4433777286</v>
      </c>
      <c r="DK215" s="14">
        <f t="shared" si="630"/>
        <v>10989.633677742004</v>
      </c>
      <c r="DL215" s="42"/>
      <c r="DM215" s="14">
        <f>IFERROR(VLOOKUP($A215,HouseFY23!$A$7:$AJ$528,28,0),0)</f>
        <v>7294792.3899999997</v>
      </c>
      <c r="DN215" s="14">
        <f t="shared" si="631"/>
        <v>10049.683827191078</v>
      </c>
      <c r="DO215" s="14">
        <f>IFERROR(VLOOKUP($A215,Compens80percent!$A$13:$M$560,12,0),0)</f>
        <v>0</v>
      </c>
      <c r="DP215" s="14">
        <f t="shared" si="631"/>
        <v>0</v>
      </c>
      <c r="DQ215" s="14">
        <f t="shared" si="632"/>
        <v>7294792.3899999997</v>
      </c>
      <c r="DR215" s="14">
        <f t="shared" si="633"/>
        <v>10131.656097222221</v>
      </c>
      <c r="DS215" s="14">
        <f>IFERROR(VLOOKUP($A215,SpecEd23!$A$21:$Z$550,14,0),0)</f>
        <v>1019227.5296974443</v>
      </c>
      <c r="DT215" s="14">
        <f t="shared" si="634"/>
        <v>1404.1406353756861</v>
      </c>
      <c r="DU215" s="14">
        <f>IFERROR(VLOOKUP($A215,ECFE!$A$16:$AB$347,9,0),0)</f>
        <v>57828.644755200003</v>
      </c>
      <c r="DV215" s="14">
        <f t="shared" si="635"/>
        <v>79.667736225281615</v>
      </c>
      <c r="DW215" s="14">
        <f>IFERROR(VLOOKUP($A215,ParaFY19!$A$21:$Z$543,7,0),0)</f>
        <v>4704</v>
      </c>
      <c r="DX215" s="14">
        <f t="shared" si="636"/>
        <v>6.4804740417166045</v>
      </c>
      <c r="DY215" s="14">
        <f>IFERROR(VLOOKUP($A215,ConEnroll!$A$7:$S$341,13,0),0)</f>
        <v>393.2</v>
      </c>
      <c r="DZ215" s="14">
        <f t="shared" si="637"/>
        <v>0.54169268562988282</v>
      </c>
      <c r="EA215" s="14">
        <f t="shared" ref="EA215:EA278" si="684">+DU215+DW215+DY215</f>
        <v>62925.8447552</v>
      </c>
      <c r="EB215" s="14">
        <f t="shared" si="638"/>
        <v>86.689902952628088</v>
      </c>
      <c r="EC215" s="14">
        <f t="shared" ref="EC215:EC278" si="685">EA215+DS215+DM215</f>
        <v>8376945.7644526437</v>
      </c>
      <c r="ED215" s="14">
        <f t="shared" si="639"/>
        <v>11540.514365519392</v>
      </c>
      <c r="EE215" s="62"/>
      <c r="EF215" s="14">
        <f t="shared" ref="EF215:EF278" si="686">+DN215-CY215</f>
        <v>466.22683525864159</v>
      </c>
      <c r="EG215" s="14">
        <f t="shared" ref="EG215:EG278" si="687">+DT215-DA215</f>
        <v>74.971444646265581</v>
      </c>
      <c r="EH215" s="14">
        <f t="shared" ref="EH215:EH278" si="688">+EB215-DI215</f>
        <v>9.6824078724809652</v>
      </c>
      <c r="EI215" s="14">
        <f t="shared" si="640"/>
        <v>550.88068777738818</v>
      </c>
      <c r="EJ215" s="37">
        <f t="shared" ref="EJ215:EJ278" si="689">IF(CW215&gt;0,EI215/DK215,0)</f>
        <v>5.0127302140481847E-2</v>
      </c>
      <c r="EK215" s="42"/>
      <c r="EL215" s="14" t="str">
        <f>IFERROR(VLOOKUP($A215,#REF!,27,0),"0")</f>
        <v>0</v>
      </c>
      <c r="EM215" s="14">
        <f t="shared" si="641"/>
        <v>0</v>
      </c>
      <c r="EN215" s="14" t="str">
        <f>IFERROR(VLOOKUP($A215,SpecEd23!#REF!,23,0)," ")</f>
        <v xml:space="preserve"> </v>
      </c>
      <c r="EO215" s="14" t="e">
        <f t="shared" si="642"/>
        <v>#VALUE!</v>
      </c>
      <c r="EP215" s="14">
        <f>IFERROR(VLOOKUP($A215,ECFE!#REF!,24,0),0)</f>
        <v>0</v>
      </c>
      <c r="EQ215" s="14">
        <f t="shared" si="643"/>
        <v>0</v>
      </c>
      <c r="ER215" s="14">
        <f>IFERROR(VLOOKUP($A215,#REF!,30,0),0)</f>
        <v>0</v>
      </c>
      <c r="ES215" s="14">
        <f t="shared" si="644"/>
        <v>0</v>
      </c>
      <c r="ET215" s="14">
        <f>IFERROR(VLOOKUP($A215,#REF!,12,0),0)</f>
        <v>0</v>
      </c>
      <c r="EU215" s="14">
        <f t="shared" si="645"/>
        <v>0</v>
      </c>
      <c r="EV215" s="14">
        <v>0</v>
      </c>
      <c r="EW215" s="14">
        <f t="shared" si="646"/>
        <v>0</v>
      </c>
      <c r="EX215" s="14">
        <f>IFERROR(VLOOKUP($A215,ConEnroll!$A$8:$S$601,16,0),0)</f>
        <v>578</v>
      </c>
      <c r="EY215" s="14">
        <f t="shared" si="647"/>
        <v>0.79628273726874943</v>
      </c>
      <c r="EZ215" s="14">
        <f t="shared" si="648"/>
        <v>578</v>
      </c>
      <c r="FA215" s="14">
        <f t="shared" si="649"/>
        <v>0.79628273726874943</v>
      </c>
      <c r="FB215" s="14" t="e">
        <f t="shared" si="650"/>
        <v>#VALUE!</v>
      </c>
      <c r="FC215" s="14" t="e">
        <f t="shared" si="651"/>
        <v>#VALUE!</v>
      </c>
      <c r="FD215" s="62"/>
      <c r="FE215" s="14">
        <f t="shared" ref="FE215:FE278" si="690">DN215-EM215</f>
        <v>10049.683827191078</v>
      </c>
      <c r="FF215" s="14" t="e">
        <f t="shared" ref="FF215:FF278" si="691">DT215-EO215</f>
        <v>#VALUE!</v>
      </c>
      <c r="FG215" s="14">
        <f t="shared" si="652"/>
        <v>85.893620215359334</v>
      </c>
      <c r="FH215" s="14" t="e">
        <f t="shared" ref="FH215:FH278" si="692">+FC215-DK215</f>
        <v>#VALUE!</v>
      </c>
      <c r="FI215" s="37" t="e">
        <f t="shared" ref="FI215:FI278" si="693">IF(CS215&gt;0,FH215/DK215,0)</f>
        <v>#VALUE!</v>
      </c>
      <c r="FJ215" s="12"/>
      <c r="FK215" s="14" t="str">
        <f>IFERROR(VLOOKUP($A215,#REF!,27,0),"0")</f>
        <v>0</v>
      </c>
      <c r="FL215" s="14">
        <f t="shared" si="653"/>
        <v>0</v>
      </c>
      <c r="FM215" s="14" t="str">
        <f>IFERROR(VLOOKUP($A215,SpecEd23!$X$22:$Y$610,59,0)," ")</f>
        <v xml:space="preserve"> </v>
      </c>
      <c r="FN215" s="14" t="e">
        <f t="shared" si="654"/>
        <v>#VALUE!</v>
      </c>
      <c r="FO215" s="14">
        <f>IFERROR(VLOOKUP($A215,ECFE!#REF!,26,0),0)</f>
        <v>0</v>
      </c>
      <c r="FP215" s="14">
        <f t="shared" si="655"/>
        <v>0</v>
      </c>
      <c r="FQ215" s="14">
        <f>IFERROR(VLOOKUP($A215,#REF!,16,0),0)</f>
        <v>0</v>
      </c>
      <c r="FR215" s="14">
        <f t="shared" si="656"/>
        <v>0</v>
      </c>
      <c r="FS215" s="14">
        <f>IFERROR(VLOOKUP($A215,#REF!,12,0),0)</f>
        <v>0</v>
      </c>
      <c r="FT215" s="14">
        <f t="shared" si="657"/>
        <v>0</v>
      </c>
      <c r="FU215" s="14">
        <v>0</v>
      </c>
      <c r="FV215" s="14">
        <f t="shared" si="658"/>
        <v>0</v>
      </c>
      <c r="FW215" s="14">
        <f>IFERROR(VLOOKUP($A215,ConEnroll!$A$8:$S$601,16,0),0)</f>
        <v>578</v>
      </c>
      <c r="FX215" s="14">
        <f t="shared" si="659"/>
        <v>0.79628273726874943</v>
      </c>
      <c r="FY215" s="14">
        <f t="shared" si="660"/>
        <v>578</v>
      </c>
      <c r="FZ215" s="14">
        <f t="shared" si="661"/>
        <v>0.79628273726874943</v>
      </c>
      <c r="GA215" s="14" t="e">
        <f t="shared" si="662"/>
        <v>#VALUE!</v>
      </c>
      <c r="GB215" s="14" t="e">
        <f t="shared" si="663"/>
        <v>#VALUE!</v>
      </c>
      <c r="GC215" s="39"/>
      <c r="GD215" s="14">
        <f t="shared" ref="GD215:GD278" si="694">FL215-CY215</f>
        <v>-9583.4569919324367</v>
      </c>
      <c r="GE215" s="14" t="e">
        <f t="shared" ref="GE215:GE278" si="695">FN215-DA215</f>
        <v>#VALUE!</v>
      </c>
      <c r="GF215" s="14">
        <f t="shared" ref="GF215:GF278" si="696">FZ215-DI215</f>
        <v>-76.211212342878369</v>
      </c>
      <c r="GG215" s="14" t="e">
        <f t="shared" ref="GG215:GG278" si="697">+GB215-DK215</f>
        <v>#VALUE!</v>
      </c>
      <c r="GH215" s="37" t="e">
        <f t="shared" ref="GH215:GH278" si="698">IF(CW215&gt;0,GG215/DK215,0)</f>
        <v>#VALUE!</v>
      </c>
    </row>
    <row r="216" spans="1:190" ht="12.5" x14ac:dyDescent="0.25">
      <c r="A216" s="67">
        <v>696</v>
      </c>
      <c r="B216" s="35">
        <v>1</v>
      </c>
      <c r="C216" s="14">
        <v>6</v>
      </c>
      <c r="D216" s="14"/>
      <c r="E216" s="14"/>
      <c r="F216" s="35" t="s">
        <v>2563</v>
      </c>
      <c r="G216" s="41"/>
      <c r="H216" s="14">
        <f>IFERROR(VLOOKUP($A216,BaseFY22!$A$7:$AK$528,6,0),0)</f>
        <v>562</v>
      </c>
      <c r="I216" s="14">
        <f>IFERROR(VLOOKUP($A216,BaseFY22!$A$7:$AK$528,28,0),0)</f>
        <v>5610013.25</v>
      </c>
      <c r="J216" s="14">
        <f t="shared" ref="J216:J279" si="699">IF($H216&gt;0,I216/$H216,0)</f>
        <v>9982.2299822064051</v>
      </c>
      <c r="K216" s="14">
        <f>IFERROR(VLOOKUP($A216,SpecEd22!$A$21:$BB$605,24,0)," ")</f>
        <v>728737.27630530286</v>
      </c>
      <c r="L216" s="14">
        <f t="shared" ref="L216:L279" si="700">IF($H216&gt;0,K216/$H216,0)</f>
        <v>1296.6855450272292</v>
      </c>
      <c r="M216" s="14">
        <f>IFERROR(VLOOKUP($A216,ECFE!$A$16:$AB$347,7,0),0)</f>
        <v>33984.224999999999</v>
      </c>
      <c r="N216" s="14">
        <f t="shared" si="667"/>
        <v>60.470151245551598</v>
      </c>
      <c r="O216" s="14">
        <v>0</v>
      </c>
      <c r="P216" s="14">
        <f t="shared" si="667"/>
        <v>0</v>
      </c>
      <c r="Q216" s="14">
        <f>IFERROR(VLOOKUP($A216,ConEnroll!$A$7:$S$337,10,0),0)</f>
        <v>5452.45</v>
      </c>
      <c r="R216" s="14">
        <f t="shared" ref="R216:R279" si="701">IF($H216&gt;0,Q216/$H216,0)</f>
        <v>9.7018683274021349</v>
      </c>
      <c r="S216" s="14">
        <f t="shared" si="668"/>
        <v>39436.674999999996</v>
      </c>
      <c r="T216" s="14">
        <f t="shared" ref="T216:T279" si="702">IF($H216&gt;0,S216/$H216,0)</f>
        <v>70.172019572953729</v>
      </c>
      <c r="U216" s="14">
        <f t="shared" si="669"/>
        <v>6378187.2013053028</v>
      </c>
      <c r="V216" s="14">
        <f t="shared" ref="V216:V279" si="703">IF($H216&gt;0,U216/$H216,0)</f>
        <v>11349.087546806588</v>
      </c>
      <c r="W216" s="42"/>
      <c r="X216" s="14">
        <f>IFERROR(VLOOKUP($A216,HouseFY22!$A$6:$AJ$528,28,0),0)</f>
        <v>5702563.25</v>
      </c>
      <c r="Y216" s="14">
        <f t="shared" ref="Y216:AC279" si="704">IF($H216&gt;0,X216/$H216,0)</f>
        <v>10146.909697508896</v>
      </c>
      <c r="Z216" s="14">
        <f>IFERROR(VLOOKUP($A216,Compens80percent!$A$13:$M$560,12,0),0)</f>
        <v>0</v>
      </c>
      <c r="AA216" s="14">
        <f t="shared" si="704"/>
        <v>0</v>
      </c>
      <c r="AB216" s="14">
        <f t="shared" ref="AB216:AB279" si="705">+X216+Z216</f>
        <v>5702563.25</v>
      </c>
      <c r="AC216" s="14">
        <f t="shared" si="704"/>
        <v>10146.909697508896</v>
      </c>
      <c r="AD216" s="14">
        <f>IFERROR(VLOOKUP(A216,SpecEd22!$A$21:$Z$550,14,0),0)</f>
        <v>739567.000084589</v>
      </c>
      <c r="AE216" s="14">
        <f t="shared" ref="AE216:AE279" si="706">IF($H216&gt;0,AD216/$H216,0)</f>
        <v>1315.955516164749</v>
      </c>
      <c r="AF216" s="14">
        <f>IFERROR(VLOOKUP($A216,ECFE!$A$16:$AB$348,8,0),0)</f>
        <v>34663.909500000002</v>
      </c>
      <c r="AG216" s="14">
        <f t="shared" ref="AG216:AG279" si="707">IF($H216&gt;0,AF216/$H216,0)</f>
        <v>61.679554270462638</v>
      </c>
      <c r="AH216" s="14">
        <f>IFERROR(VLOOKUP(A216,ParaFY19!$A$21:$Z$543,7,0),0)</f>
        <v>3920</v>
      </c>
      <c r="AI216" s="14">
        <f t="shared" ref="AI216:AI279" si="708">IF($H216&gt;0,AH216/$H216,0)</f>
        <v>6.97508896797153</v>
      </c>
      <c r="AJ216" s="14">
        <f>IFERROR(VLOOKUP(A216,ConEnroll!$A$7:$S$341,13,0),0)</f>
        <v>6815.5625</v>
      </c>
      <c r="AK216" s="14">
        <f t="shared" ref="AK216:AK279" si="709">IF($H216&gt;0,AJ216/$H216,0)</f>
        <v>12.12733540925267</v>
      </c>
      <c r="AL216" s="14">
        <f t="shared" si="664"/>
        <v>45399.472000000002</v>
      </c>
      <c r="AM216" s="14">
        <f t="shared" ref="AM216:AM279" si="710">IF($H216&gt;0,AL216/$H216,0)</f>
        <v>80.781978647686842</v>
      </c>
      <c r="AN216" s="14">
        <f t="shared" ref="AN216:AN279" si="711">+AB216+AD216+AL216</f>
        <v>6487529.7220845893</v>
      </c>
      <c r="AO216" s="14">
        <f t="shared" ref="AO216:AO279" si="712">IF($H216&gt;0,AN216/$H216,0)</f>
        <v>11543.647192321334</v>
      </c>
      <c r="AP216" s="62"/>
      <c r="AQ216" s="14">
        <f t="shared" si="665"/>
        <v>164.67971530249088</v>
      </c>
      <c r="AR216" s="14">
        <f t="shared" si="670"/>
        <v>19.26997113751986</v>
      </c>
      <c r="AS216" s="14">
        <f t="shared" si="671"/>
        <v>10.609959074733112</v>
      </c>
      <c r="AT216" s="14">
        <f t="shared" ref="AT216:AT279" si="713">+AQ216+AR216+AS216</f>
        <v>194.55964551474386</v>
      </c>
      <c r="AU216" s="37">
        <f t="shared" si="672"/>
        <v>1.7143197170021756E-2</v>
      </c>
      <c r="AV216" s="42"/>
      <c r="AW216" s="14" t="str">
        <f>IFERROR(VLOOKUP($A216,#REF!,27,0),"0")</f>
        <v>0</v>
      </c>
      <c r="AX216" s="14">
        <f t="shared" ref="AX216:AX279" si="714">IF($H216&gt;0,AW216/$H216,0)</f>
        <v>0</v>
      </c>
      <c r="AY216" s="14" t="str">
        <f>IFERROR(VLOOKUP($A216,SpecEd22!#REF!,23,0)," ")</f>
        <v xml:space="preserve"> </v>
      </c>
      <c r="AZ216" s="14" t="e">
        <f t="shared" ref="AZ216:AZ279" si="715">IF($H216&gt;0,AY216/$H216,0)</f>
        <v>#VALUE!</v>
      </c>
      <c r="BA216" s="14">
        <f>IFERROR(VLOOKUP($A216,ECFE!#REF!,23,0),0)</f>
        <v>0</v>
      </c>
      <c r="BB216" s="14">
        <f t="shared" ref="BB216:BB279" si="716">IF($H216&gt;0,BA216/$H216,0)</f>
        <v>0</v>
      </c>
      <c r="BC216" s="14">
        <f>IFERROR(VLOOKUP($A216,#REF!,17,0),0)</f>
        <v>0</v>
      </c>
      <c r="BD216" s="14">
        <f t="shared" ref="BD216:BD279" si="717">IF($H216&gt;0,BC216/$H216,0)</f>
        <v>0</v>
      </c>
      <c r="BE216" s="14">
        <f>IFERROR(VLOOKUP($A216,#REF!,9,0),0)</f>
        <v>0</v>
      </c>
      <c r="BF216" s="14">
        <f t="shared" ref="BF216:BF279" si="718">IF($H216&gt;0,BE216/$H216,0)</f>
        <v>0</v>
      </c>
      <c r="BG216" s="14">
        <v>0</v>
      </c>
      <c r="BH216" s="14">
        <f t="shared" ref="BH216:BH279" si="719">IF($H216&gt;0,BG216/$H216,0)</f>
        <v>0</v>
      </c>
      <c r="BI216" s="14">
        <f>IFERROR(VLOOKUP($A216,ConEnroll!$A$8:$S$601,15,0),0)</f>
        <v>-115</v>
      </c>
      <c r="BJ216" s="14">
        <f t="shared" ref="BJ216:BJ279" si="720">IF($H216&gt;0,BI216/$H216,0)</f>
        <v>-0.20462633451957296</v>
      </c>
      <c r="BK216" s="14">
        <f t="shared" ref="BK216:BK279" si="721">+BA216+BC216+BE216+BG216+BI216</f>
        <v>-115</v>
      </c>
      <c r="BL216" s="14">
        <f t="shared" ref="BL216:BL279" si="722">IF($H216&gt;0,BK216/$H216,0)</f>
        <v>-0.20462633451957296</v>
      </c>
      <c r="BM216" s="14" t="e">
        <f t="shared" ref="BM216:BM279" si="723">+AW216+AY216+BK216</f>
        <v>#VALUE!</v>
      </c>
      <c r="BN216" s="14" t="e">
        <f t="shared" ref="BN216:BN279" si="724">IF($H216&gt;0,BM216/$H216,0)</f>
        <v>#VALUE!</v>
      </c>
      <c r="BO216" s="42"/>
      <c r="BP216" s="14">
        <f t="shared" si="673"/>
        <v>10146.909697508896</v>
      </c>
      <c r="BQ216" s="14" t="e">
        <f t="shared" si="674"/>
        <v>#VALUE!</v>
      </c>
      <c r="BR216" s="14">
        <f t="shared" ref="BR216:BR279" si="725">AM216-BL216</f>
        <v>80.986604982206416</v>
      </c>
      <c r="BS216" s="14" t="e">
        <f t="shared" si="675"/>
        <v>#VALUE!</v>
      </c>
      <c r="BT216" s="37" t="e">
        <f t="shared" si="676"/>
        <v>#VALUE!</v>
      </c>
      <c r="BU216" s="41"/>
      <c r="BV216" s="14" t="str">
        <f>IFERROR(VLOOKUP($A216,#REF!,27,0),"0")</f>
        <v>0</v>
      </c>
      <c r="BW216" s="14">
        <f t="shared" ref="BW216:BW279" si="726">IF($H216&gt;0,BV216/$H216,0)</f>
        <v>0</v>
      </c>
      <c r="BX216" s="14" t="str">
        <f>IFERROR(VLOOKUP($A216,SpecEd22!$Z$22:$AV$606,59,0)," ")</f>
        <v xml:space="preserve"> </v>
      </c>
      <c r="BY216" s="14" t="e">
        <f t="shared" ref="BY216:BY279" si="727">IF($H216&gt;0,BX216/$H216,0)</f>
        <v>#VALUE!</v>
      </c>
      <c r="BZ216" s="14">
        <f>IFERROR(VLOOKUP($A216,ECFE!#REF!,25,0),0)</f>
        <v>0</v>
      </c>
      <c r="CA216" s="14">
        <f t="shared" ref="CA216:CA279" si="728">IF($H216&gt;0,BZ216/$H216,0)</f>
        <v>0</v>
      </c>
      <c r="CB216" s="14">
        <f>IFERROR(VLOOKUP($A216,#REF!,17,0),0)</f>
        <v>0</v>
      </c>
      <c r="CC216" s="14">
        <f t="shared" ref="CC216:CC279" si="729">IF($H216&gt;0,CB216/$H216,0)</f>
        <v>0</v>
      </c>
      <c r="CD216" s="14">
        <f>IFERROR(VLOOKUP($A216,#REF!,9,0),0)</f>
        <v>0</v>
      </c>
      <c r="CE216" s="14">
        <f t="shared" ref="CE216:CE279" si="730">IF($H216&gt;0,CD216/$H216,0)</f>
        <v>0</v>
      </c>
      <c r="CF216" s="14">
        <v>0</v>
      </c>
      <c r="CG216" s="14">
        <f t="shared" ref="CG216:CG279" si="731">IF($H216&gt;0,CF216/$H216,0)</f>
        <v>0</v>
      </c>
      <c r="CH216" s="14">
        <f>IFERROR(VLOOKUP($A216,ConEnroll!$A$8:$S$601,15,0),0)</f>
        <v>-115</v>
      </c>
      <c r="CI216" s="14">
        <f t="shared" ref="CI216:CI279" si="732">IF($H216&gt;0,CH216/$H216,0)</f>
        <v>-0.20462633451957296</v>
      </c>
      <c r="CJ216" s="14">
        <f t="shared" ref="CJ216:CJ279" si="733">+BZ216+CB216+CD216+CF216+CH216</f>
        <v>-115</v>
      </c>
      <c r="CK216" s="14">
        <f t="shared" ref="CK216:CK279" si="734">IF($H216&gt;0,CJ216/$H216,0)</f>
        <v>-0.20462633451957296</v>
      </c>
      <c r="CL216" s="14" t="e">
        <f t="shared" ref="CL216:CL279" si="735">+BV216+BX216+CJ216</f>
        <v>#VALUE!</v>
      </c>
      <c r="CM216" s="14" t="e">
        <f t="shared" ref="CM216:CM279" si="736">IF($H216&gt;0,CL216/$H216,0)</f>
        <v>#VALUE!</v>
      </c>
      <c r="CN216" s="42"/>
      <c r="CO216" s="14">
        <f t="shared" si="677"/>
        <v>-9982.2299822064051</v>
      </c>
      <c r="CP216" s="14" t="e">
        <f t="shared" si="678"/>
        <v>#VALUE!</v>
      </c>
      <c r="CQ216" s="14">
        <f t="shared" si="679"/>
        <v>-70.376645907473304</v>
      </c>
      <c r="CR216" s="14" t="e">
        <f t="shared" si="680"/>
        <v>#VALUE!</v>
      </c>
      <c r="CS216" s="37" t="e">
        <f t="shared" si="681"/>
        <v>#VALUE!</v>
      </c>
      <c r="CT216" s="239"/>
      <c r="CU216" s="239"/>
      <c r="CV216" s="468"/>
      <c r="CW216" s="14">
        <f>IFERROR(VLOOKUP($A216,BaseFY23!$A$7:$AK$527,6,0),0)</f>
        <v>562</v>
      </c>
      <c r="CX216" s="14">
        <f>IFERROR(VLOOKUP($A216,BaseFY23!$A$7:$AN$528,28,0),0)</f>
        <v>5619701.25</v>
      </c>
      <c r="CY216" s="14">
        <f t="shared" ref="CY216:CY279" si="737">IF($CW216&gt;0,CX216/$CW216,0)</f>
        <v>9999.4684163701077</v>
      </c>
      <c r="CZ216" s="14">
        <f>IFERROR(VLOOKUP($A216,SpecEd23!$A$21:$BB$605,23,0)," ")</f>
        <v>756314.92559106718</v>
      </c>
      <c r="DA216" s="14">
        <f t="shared" ref="DA216:DA279" si="738">IF($CW216&gt;0,CZ216/$CW216,0)</f>
        <v>1345.7560953577708</v>
      </c>
      <c r="DB216" s="14">
        <f>IFERROR(VLOOKUP($A216,ECFE!$A$16:$AB$347,7,0),0)</f>
        <v>33984.224999999999</v>
      </c>
      <c r="DC216" s="14">
        <f t="shared" ref="DC216:DC279" si="739">IF($CW216&gt;0,DB216/$CW216,0)</f>
        <v>60.470151245551598</v>
      </c>
      <c r="DD216" s="14">
        <v>0</v>
      </c>
      <c r="DE216" s="14">
        <f t="shared" ref="DE216:DE279" si="740">IF($CW216&gt;0,DD216/$CW216,0)</f>
        <v>0</v>
      </c>
      <c r="DF216" s="14">
        <f>IFERROR(VLOOKUP($A216,ConEnroll!$A$7:$S$338,10,0),0)</f>
        <v>5452.45</v>
      </c>
      <c r="DG216" s="14">
        <f t="shared" ref="DG216:DG279" si="741">IF($CW216&gt;0,DF216/$CW216,0)</f>
        <v>9.7018683274021349</v>
      </c>
      <c r="DH216" s="14">
        <f t="shared" si="682"/>
        <v>39436.674999999996</v>
      </c>
      <c r="DI216" s="14">
        <f t="shared" ref="DI216:DI279" si="742">IF($CW216&gt;0,DH216/$CW216,0)</f>
        <v>70.172019572953729</v>
      </c>
      <c r="DJ216" s="14">
        <f t="shared" si="683"/>
        <v>6415452.8505910672</v>
      </c>
      <c r="DK216" s="14">
        <f t="shared" ref="DK216:DK279" si="743">IF($CW216&gt;0,DJ216/$CW216,0)</f>
        <v>11415.396531300832</v>
      </c>
      <c r="DL216" s="42"/>
      <c r="DM216" s="14">
        <f>IFERROR(VLOOKUP($A216,HouseFY23!$A$7:$AJ$528,28,0),0)</f>
        <v>5804257.25</v>
      </c>
      <c r="DN216" s="14">
        <f t="shared" ref="DN216:DP279" si="744">IF($CW216&gt;0,DM216/$CW216,0)</f>
        <v>10327.859875444839</v>
      </c>
      <c r="DO216" s="14">
        <f>IFERROR(VLOOKUP($A216,Compens80percent!$A$13:$M$560,12,0),0)</f>
        <v>0</v>
      </c>
      <c r="DP216" s="14">
        <f t="shared" si="744"/>
        <v>0</v>
      </c>
      <c r="DQ216" s="14">
        <f t="shared" ref="DQ216:DQ279" si="745">+DM216+DO216</f>
        <v>5804257.25</v>
      </c>
      <c r="DR216" s="14">
        <f t="shared" ref="DR216:DR279" si="746">IF($H216&gt;0,DQ216/$H216,0)</f>
        <v>10327.859875444839</v>
      </c>
      <c r="DS216" s="14">
        <f>IFERROR(VLOOKUP($A216,SpecEd23!$A$21:$Z$550,14,0),0)</f>
        <v>778524.9262166936</v>
      </c>
      <c r="DT216" s="14">
        <f t="shared" ref="DT216:DT279" si="747">IF($CW216&gt;0,DS216/$CW216,0)</f>
        <v>1385.2756694247216</v>
      </c>
      <c r="DU216" s="14">
        <f>IFERROR(VLOOKUP($A216,ECFE!$A$16:$AB$347,9,0),0)</f>
        <v>35357.187689999999</v>
      </c>
      <c r="DV216" s="14">
        <f t="shared" ref="DV216:DV279" si="748">IF($CW216&gt;0,DU216/$CW216,0)</f>
        <v>62.913145355871883</v>
      </c>
      <c r="DW216" s="14">
        <f>IFERROR(VLOOKUP($A216,ParaFY19!$A$21:$Z$543,7,0),0)</f>
        <v>3920</v>
      </c>
      <c r="DX216" s="14">
        <f t="shared" ref="DX216:DX279" si="749">IF($CW216&gt;0,DW216/$CW216,0)</f>
        <v>6.97508896797153</v>
      </c>
      <c r="DY216" s="14">
        <f>IFERROR(VLOOKUP($A216,ConEnroll!$A$7:$S$341,13,0),0)</f>
        <v>6815.5625</v>
      </c>
      <c r="DZ216" s="14">
        <f t="shared" ref="DZ216:DZ279" si="750">IF($CW216&gt;0,DY216/$CW216,0)</f>
        <v>12.12733540925267</v>
      </c>
      <c r="EA216" s="14">
        <f t="shared" si="684"/>
        <v>46092.750189999999</v>
      </c>
      <c r="EB216" s="14">
        <f t="shared" ref="EB216:EB279" si="751">IF($CW216&gt;0,EA216/$CW216,0)</f>
        <v>82.015569733096086</v>
      </c>
      <c r="EC216" s="14">
        <f t="shared" si="685"/>
        <v>6628874.9264066936</v>
      </c>
      <c r="ED216" s="14">
        <f t="shared" ref="ED216:ED279" si="752">IF($CW216&gt;0,EC216/$CW216,0)</f>
        <v>11795.151114602657</v>
      </c>
      <c r="EE216" s="62"/>
      <c r="EF216" s="14">
        <f t="shared" si="686"/>
        <v>328.39145907473176</v>
      </c>
      <c r="EG216" s="14">
        <f t="shared" si="687"/>
        <v>39.519574066950781</v>
      </c>
      <c r="EH216" s="14">
        <f t="shared" si="688"/>
        <v>11.843550160142357</v>
      </c>
      <c r="EI216" s="14">
        <f t="shared" ref="EI216:EI279" si="753">+EF216+EG216+EH216</f>
        <v>379.75458330182488</v>
      </c>
      <c r="EJ216" s="37">
        <f t="shared" si="689"/>
        <v>3.3266876210611168E-2</v>
      </c>
      <c r="EK216" s="42"/>
      <c r="EL216" s="14" t="str">
        <f>IFERROR(VLOOKUP($A216,#REF!,27,0),"0")</f>
        <v>0</v>
      </c>
      <c r="EM216" s="14">
        <f t="shared" ref="EM216:EM279" si="754">IF($CW216&gt;0,EL216/$CW216,0)</f>
        <v>0</v>
      </c>
      <c r="EN216" s="14" t="str">
        <f>IFERROR(VLOOKUP($A216,SpecEd23!#REF!,23,0)," ")</f>
        <v xml:space="preserve"> </v>
      </c>
      <c r="EO216" s="14" t="e">
        <f t="shared" ref="EO216:EO279" si="755">IF($CW216&gt;0,EN216/$CW216,0)</f>
        <v>#VALUE!</v>
      </c>
      <c r="EP216" s="14">
        <f>IFERROR(VLOOKUP($A216,ECFE!#REF!,24,0),0)</f>
        <v>0</v>
      </c>
      <c r="EQ216" s="14">
        <f t="shared" ref="EQ216:EQ279" si="756">IF($CW216&gt;0,EP216/$CW216,0)</f>
        <v>0</v>
      </c>
      <c r="ER216" s="14">
        <f>IFERROR(VLOOKUP($A216,#REF!,30,0),0)</f>
        <v>0</v>
      </c>
      <c r="ES216" s="14">
        <f t="shared" ref="ES216:ES279" si="757">IF($CW216&gt;0,ER216/$CW216,0)</f>
        <v>0</v>
      </c>
      <c r="ET216" s="14">
        <f>IFERROR(VLOOKUP($A216,#REF!,12,0),0)</f>
        <v>0</v>
      </c>
      <c r="EU216" s="14">
        <f t="shared" ref="EU216:EU279" si="758">IF($CW216&gt;0,ET216/$CW216,0)</f>
        <v>0</v>
      </c>
      <c r="EV216" s="14">
        <v>0</v>
      </c>
      <c r="EW216" s="14">
        <f t="shared" ref="EW216:EW279" si="759">IF($CW216&gt;0,EV216/$CW216,0)</f>
        <v>0</v>
      </c>
      <c r="EX216" s="14">
        <f>IFERROR(VLOOKUP($A216,ConEnroll!$A$8:$S$601,16,0),0)</f>
        <v>581</v>
      </c>
      <c r="EY216" s="14">
        <f t="shared" ref="EY216:EY279" si="760">IF($CW216&gt;0,EX216/$CW216,0)</f>
        <v>1.0338078291814947</v>
      </c>
      <c r="EZ216" s="14">
        <f t="shared" ref="EZ216:EZ279" si="761">+EP216+ER216+ET216+EV216+EX216</f>
        <v>581</v>
      </c>
      <c r="FA216" s="14">
        <f t="shared" ref="FA216:FA279" si="762">IF($CW216&gt;0,EZ216/$CW216,0)</f>
        <v>1.0338078291814947</v>
      </c>
      <c r="FB216" s="14" t="e">
        <f t="shared" ref="FB216:FB279" si="763">EZ216+EN216+EL216</f>
        <v>#VALUE!</v>
      </c>
      <c r="FC216" s="14" t="e">
        <f t="shared" ref="FC216:FC279" si="764">IF($CW216&gt;0,FB216/$CW216,0)</f>
        <v>#VALUE!</v>
      </c>
      <c r="FD216" s="62"/>
      <c r="FE216" s="14">
        <f t="shared" si="690"/>
        <v>10327.859875444839</v>
      </c>
      <c r="FF216" s="14" t="e">
        <f t="shared" si="691"/>
        <v>#VALUE!</v>
      </c>
      <c r="FG216" s="14">
        <f t="shared" ref="FG216:FG279" si="765">EB216-FA216</f>
        <v>80.981761903914588</v>
      </c>
      <c r="FH216" s="14" t="e">
        <f t="shared" si="692"/>
        <v>#VALUE!</v>
      </c>
      <c r="FI216" s="37" t="e">
        <f t="shared" si="693"/>
        <v>#VALUE!</v>
      </c>
      <c r="FJ216" s="12"/>
      <c r="FK216" s="14" t="str">
        <f>IFERROR(VLOOKUP($A216,#REF!,27,0),"0")</f>
        <v>0</v>
      </c>
      <c r="FL216" s="14">
        <f t="shared" ref="FL216:FL279" si="766">IF($CW216&gt;0,FK216/$CW216,0)</f>
        <v>0</v>
      </c>
      <c r="FM216" s="14" t="str">
        <f>IFERROR(VLOOKUP($A216,SpecEd23!$X$22:$Y$610,59,0)," ")</f>
        <v xml:space="preserve"> </v>
      </c>
      <c r="FN216" s="14" t="e">
        <f t="shared" ref="FN216:FN279" si="767">IF($CW216&gt;0,FM216/$CW216,0)</f>
        <v>#VALUE!</v>
      </c>
      <c r="FO216" s="14">
        <f>IFERROR(VLOOKUP($A216,ECFE!#REF!,26,0),0)</f>
        <v>0</v>
      </c>
      <c r="FP216" s="14">
        <f t="shared" ref="FP216:FP279" si="768">IF($CW216&gt;0,FO216/$CW216,0)</f>
        <v>0</v>
      </c>
      <c r="FQ216" s="14">
        <f>IFERROR(VLOOKUP($A216,#REF!,16,0),0)</f>
        <v>0</v>
      </c>
      <c r="FR216" s="14">
        <f t="shared" ref="FR216:FR279" si="769">IF($CW216&gt;0,FQ216/$CW216,0)</f>
        <v>0</v>
      </c>
      <c r="FS216" s="14">
        <f>IFERROR(VLOOKUP($A216,#REF!,12,0),0)</f>
        <v>0</v>
      </c>
      <c r="FT216" s="14">
        <f t="shared" ref="FT216:FT279" si="770">IF($CW216&gt;0,FS216/$CW216,0)</f>
        <v>0</v>
      </c>
      <c r="FU216" s="14">
        <v>0</v>
      </c>
      <c r="FV216" s="14">
        <f t="shared" ref="FV216:FV279" si="771">IF($CW216&gt;0,FU216/$CW216,0)</f>
        <v>0</v>
      </c>
      <c r="FW216" s="14">
        <f>IFERROR(VLOOKUP($A216,ConEnroll!$A$8:$S$601,16,0),0)</f>
        <v>581</v>
      </c>
      <c r="FX216" s="14">
        <f t="shared" ref="FX216:FX279" si="772">IF($CW216&gt;0,FW216/$CW216,0)</f>
        <v>1.0338078291814947</v>
      </c>
      <c r="FY216" s="14">
        <f t="shared" ref="FY216:FY279" si="773">+FO216+FQ216+FS216+FU216+FW216</f>
        <v>581</v>
      </c>
      <c r="FZ216" s="14">
        <f t="shared" ref="FZ216:FZ279" si="774">IF($CW216&gt;0,FY216/$CW216,0)</f>
        <v>1.0338078291814947</v>
      </c>
      <c r="GA216" s="14" t="e">
        <f t="shared" ref="GA216:GA279" si="775">FY216+FM216+FK216</f>
        <v>#VALUE!</v>
      </c>
      <c r="GB216" s="14" t="e">
        <f t="shared" ref="GB216:GB279" si="776">IF($CW216&gt;0,GA216/$CW216,0)</f>
        <v>#VALUE!</v>
      </c>
      <c r="GC216" s="39"/>
      <c r="GD216" s="14">
        <f t="shared" si="694"/>
        <v>-9999.4684163701077</v>
      </c>
      <c r="GE216" s="14" t="e">
        <f t="shared" si="695"/>
        <v>#VALUE!</v>
      </c>
      <c r="GF216" s="14">
        <f t="shared" si="696"/>
        <v>-69.138211743772231</v>
      </c>
      <c r="GG216" s="14" t="e">
        <f t="shared" si="697"/>
        <v>#VALUE!</v>
      </c>
      <c r="GH216" s="37" t="e">
        <f t="shared" si="698"/>
        <v>#VALUE!</v>
      </c>
    </row>
    <row r="217" spans="1:190" ht="12.5" x14ac:dyDescent="0.25">
      <c r="A217" s="67">
        <v>698</v>
      </c>
      <c r="B217" s="35">
        <v>1</v>
      </c>
      <c r="C217" s="14">
        <v>6</v>
      </c>
      <c r="D217" s="14"/>
      <c r="E217" s="14"/>
      <c r="F217" s="35" t="s">
        <v>2564</v>
      </c>
      <c r="G217" s="41"/>
      <c r="H217" s="14">
        <f>IFERROR(VLOOKUP($A217,BaseFY22!$A$7:$AK$528,6,0),0)</f>
        <v>177</v>
      </c>
      <c r="I217" s="14">
        <f>IFERROR(VLOOKUP($A217,BaseFY22!$A$7:$AK$528,28,0),0)</f>
        <v>2165696</v>
      </c>
      <c r="J217" s="14">
        <f t="shared" si="699"/>
        <v>12235.570621468927</v>
      </c>
      <c r="K217" s="14">
        <f>IFERROR(VLOOKUP($A217,SpecEd22!$A$21:$BB$605,24,0)," ")</f>
        <v>298835.5290906608</v>
      </c>
      <c r="L217" s="14">
        <f t="shared" si="700"/>
        <v>1688.3363225461062</v>
      </c>
      <c r="M217" s="14">
        <f>IFERROR(VLOOKUP($A217,ECFE!$A$16:$AB$347,7,0),0)</f>
        <v>22656.149999999998</v>
      </c>
      <c r="N217" s="14">
        <f t="shared" si="667"/>
        <v>128.00084745762712</v>
      </c>
      <c r="O217" s="14">
        <v>0</v>
      </c>
      <c r="P217" s="14">
        <f t="shared" si="667"/>
        <v>0</v>
      </c>
      <c r="Q217" s="14">
        <f>IFERROR(VLOOKUP($A217,ConEnroll!$A$7:$S$337,10,0),0)</f>
        <v>419.42</v>
      </c>
      <c r="R217" s="14">
        <f t="shared" si="701"/>
        <v>2.3696045197740112</v>
      </c>
      <c r="S217" s="14">
        <f t="shared" si="668"/>
        <v>23075.569999999996</v>
      </c>
      <c r="T217" s="14">
        <f t="shared" si="702"/>
        <v>130.3704519774011</v>
      </c>
      <c r="U217" s="14">
        <f t="shared" si="669"/>
        <v>2487607.0990906605</v>
      </c>
      <c r="V217" s="14">
        <f t="shared" si="703"/>
        <v>14054.277395992433</v>
      </c>
      <c r="W217" s="42"/>
      <c r="X217" s="14">
        <f>IFERROR(VLOOKUP($A217,HouseFY22!$A$6:$AJ$528,28,0),0)</f>
        <v>2203536</v>
      </c>
      <c r="Y217" s="14">
        <f t="shared" si="704"/>
        <v>12449.355932203391</v>
      </c>
      <c r="Z217" s="14">
        <f>IFERROR(VLOOKUP($A217,Compens80percent!$A$13:$M$560,12,0),0)</f>
        <v>0</v>
      </c>
      <c r="AA217" s="14">
        <f t="shared" si="704"/>
        <v>0</v>
      </c>
      <c r="AB217" s="14">
        <f t="shared" si="705"/>
        <v>2203536</v>
      </c>
      <c r="AC217" s="14">
        <f t="shared" si="704"/>
        <v>12449.355932203391</v>
      </c>
      <c r="AD217" s="14">
        <f>IFERROR(VLOOKUP(A217,SpecEd22!$A$21:$Z$550,14,0),0)</f>
        <v>302201.9082699315</v>
      </c>
      <c r="AE217" s="14">
        <f t="shared" si="706"/>
        <v>1707.3554139544153</v>
      </c>
      <c r="AF217" s="14">
        <f>IFERROR(VLOOKUP($A217,ECFE!$A$16:$AB$348,8,0),0)</f>
        <v>23109.273000000001</v>
      </c>
      <c r="AG217" s="14">
        <f t="shared" si="707"/>
        <v>130.56086440677967</v>
      </c>
      <c r="AH217" s="14">
        <f>IFERROR(VLOOKUP(A217,ParaFY19!$A$21:$Z$543,7,0),0)</f>
        <v>1176</v>
      </c>
      <c r="AI217" s="14">
        <f t="shared" si="708"/>
        <v>6.6440677966101696</v>
      </c>
      <c r="AJ217" s="14">
        <f>IFERROR(VLOOKUP(A217,ConEnroll!$A$7:$S$341,13,0),0)</f>
        <v>524.27499999999998</v>
      </c>
      <c r="AK217" s="14">
        <f t="shared" si="709"/>
        <v>2.962005649717514</v>
      </c>
      <c r="AL217" s="14">
        <f t="shared" si="664"/>
        <v>24809.548000000003</v>
      </c>
      <c r="AM217" s="14">
        <f t="shared" si="710"/>
        <v>140.16693785310736</v>
      </c>
      <c r="AN217" s="14">
        <f t="shared" si="711"/>
        <v>2530547.4562699315</v>
      </c>
      <c r="AO217" s="14">
        <f t="shared" si="712"/>
        <v>14296.878284010912</v>
      </c>
      <c r="AP217" s="62"/>
      <c r="AQ217" s="14">
        <f t="shared" si="665"/>
        <v>213.78531073446356</v>
      </c>
      <c r="AR217" s="14">
        <f t="shared" si="670"/>
        <v>19.019091408309123</v>
      </c>
      <c r="AS217" s="14">
        <f t="shared" si="671"/>
        <v>9.796485875706253</v>
      </c>
      <c r="AT217" s="14">
        <f t="shared" si="713"/>
        <v>242.60088801847894</v>
      </c>
      <c r="AU217" s="37">
        <f t="shared" si="672"/>
        <v>1.7261711945977132E-2</v>
      </c>
      <c r="AV217" s="42"/>
      <c r="AW217" s="14" t="str">
        <f>IFERROR(VLOOKUP($A217,#REF!,27,0),"0")</f>
        <v>0</v>
      </c>
      <c r="AX217" s="14">
        <f t="shared" si="714"/>
        <v>0</v>
      </c>
      <c r="AY217" s="14" t="str">
        <f>IFERROR(VLOOKUP($A217,SpecEd22!#REF!,23,0)," ")</f>
        <v xml:space="preserve"> </v>
      </c>
      <c r="AZ217" s="14" t="e">
        <f t="shared" si="715"/>
        <v>#VALUE!</v>
      </c>
      <c r="BA217" s="14">
        <f>IFERROR(VLOOKUP($A217,ECFE!#REF!,23,0),0)</f>
        <v>0</v>
      </c>
      <c r="BB217" s="14">
        <f t="shared" si="716"/>
        <v>0</v>
      </c>
      <c r="BC217" s="14">
        <f>IFERROR(VLOOKUP($A217,#REF!,17,0),0)</f>
        <v>0</v>
      </c>
      <c r="BD217" s="14">
        <f t="shared" si="717"/>
        <v>0</v>
      </c>
      <c r="BE217" s="14">
        <f>IFERROR(VLOOKUP($A217,#REF!,9,0),0)</f>
        <v>0</v>
      </c>
      <c r="BF217" s="14">
        <f t="shared" si="718"/>
        <v>0</v>
      </c>
      <c r="BG217" s="14">
        <v>0</v>
      </c>
      <c r="BH217" s="14">
        <f t="shared" si="719"/>
        <v>0</v>
      </c>
      <c r="BI217" s="14">
        <f>IFERROR(VLOOKUP($A217,ConEnroll!$A$8:$S$601,15,0),0)</f>
        <v>-106</v>
      </c>
      <c r="BJ217" s="14">
        <f t="shared" si="720"/>
        <v>-0.59887005649717517</v>
      </c>
      <c r="BK217" s="14">
        <f t="shared" si="721"/>
        <v>-106</v>
      </c>
      <c r="BL217" s="14">
        <f t="shared" si="722"/>
        <v>-0.59887005649717517</v>
      </c>
      <c r="BM217" s="14" t="e">
        <f t="shared" si="723"/>
        <v>#VALUE!</v>
      </c>
      <c r="BN217" s="14" t="e">
        <f t="shared" si="724"/>
        <v>#VALUE!</v>
      </c>
      <c r="BO217" s="42"/>
      <c r="BP217" s="14">
        <f t="shared" si="673"/>
        <v>12449.355932203391</v>
      </c>
      <c r="BQ217" s="14" t="e">
        <f t="shared" si="674"/>
        <v>#VALUE!</v>
      </c>
      <c r="BR217" s="14">
        <f t="shared" si="725"/>
        <v>140.76580790960452</v>
      </c>
      <c r="BS217" s="14" t="e">
        <f t="shared" si="675"/>
        <v>#VALUE!</v>
      </c>
      <c r="BT217" s="37" t="e">
        <f t="shared" si="676"/>
        <v>#VALUE!</v>
      </c>
      <c r="BU217" s="41"/>
      <c r="BV217" s="14" t="str">
        <f>IFERROR(VLOOKUP($A217,#REF!,27,0),"0")</f>
        <v>0</v>
      </c>
      <c r="BW217" s="14">
        <f t="shared" si="726"/>
        <v>0</v>
      </c>
      <c r="BX217" s="14" t="str">
        <f>IFERROR(VLOOKUP($A217,SpecEd22!$Z$22:$AV$606,59,0)," ")</f>
        <v xml:space="preserve"> </v>
      </c>
      <c r="BY217" s="14" t="e">
        <f t="shared" si="727"/>
        <v>#VALUE!</v>
      </c>
      <c r="BZ217" s="14">
        <f>IFERROR(VLOOKUP($A217,ECFE!#REF!,25,0),0)</f>
        <v>0</v>
      </c>
      <c r="CA217" s="14">
        <f t="shared" si="728"/>
        <v>0</v>
      </c>
      <c r="CB217" s="14">
        <f>IFERROR(VLOOKUP($A217,#REF!,17,0),0)</f>
        <v>0</v>
      </c>
      <c r="CC217" s="14">
        <f t="shared" si="729"/>
        <v>0</v>
      </c>
      <c r="CD217" s="14">
        <f>IFERROR(VLOOKUP($A217,#REF!,9,0),0)</f>
        <v>0</v>
      </c>
      <c r="CE217" s="14">
        <f t="shared" si="730"/>
        <v>0</v>
      </c>
      <c r="CF217" s="14">
        <v>0</v>
      </c>
      <c r="CG217" s="14">
        <f t="shared" si="731"/>
        <v>0</v>
      </c>
      <c r="CH217" s="14">
        <f>IFERROR(VLOOKUP($A217,ConEnroll!$A$8:$S$601,15,0),0)</f>
        <v>-106</v>
      </c>
      <c r="CI217" s="14">
        <f t="shared" si="732"/>
        <v>-0.59887005649717517</v>
      </c>
      <c r="CJ217" s="14">
        <f t="shared" si="733"/>
        <v>-106</v>
      </c>
      <c r="CK217" s="14">
        <f t="shared" si="734"/>
        <v>-0.59887005649717517</v>
      </c>
      <c r="CL217" s="14" t="e">
        <f t="shared" si="735"/>
        <v>#VALUE!</v>
      </c>
      <c r="CM217" s="14" t="e">
        <f t="shared" si="736"/>
        <v>#VALUE!</v>
      </c>
      <c r="CN217" s="42"/>
      <c r="CO217" s="14">
        <f t="shared" si="677"/>
        <v>-12235.570621468927</v>
      </c>
      <c r="CP217" s="14" t="e">
        <f t="shared" si="678"/>
        <v>#VALUE!</v>
      </c>
      <c r="CQ217" s="14">
        <f t="shared" si="679"/>
        <v>-130.96932203389827</v>
      </c>
      <c r="CR217" s="14" t="e">
        <f t="shared" si="680"/>
        <v>#VALUE!</v>
      </c>
      <c r="CS217" s="37" t="e">
        <f t="shared" si="681"/>
        <v>#VALUE!</v>
      </c>
      <c r="CT217" s="239"/>
      <c r="CU217" s="239"/>
      <c r="CV217" s="468"/>
      <c r="CW217" s="14">
        <f>IFERROR(VLOOKUP($A217,BaseFY23!$A$7:$AK$527,6,0),0)</f>
        <v>176.30753999999999</v>
      </c>
      <c r="CX217" s="14">
        <f>IFERROR(VLOOKUP($A217,BaseFY23!$A$7:$AN$528,28,0),0)</f>
        <v>2170294</v>
      </c>
      <c r="CY217" s="14">
        <f t="shared" si="737"/>
        <v>12309.706096517484</v>
      </c>
      <c r="CZ217" s="14">
        <f>IFERROR(VLOOKUP($A217,SpecEd23!$A$21:$BB$605,23,0)," ")</f>
        <v>307894.0979097418</v>
      </c>
      <c r="DA217" s="14">
        <f t="shared" si="738"/>
        <v>1746.3467410965056</v>
      </c>
      <c r="DB217" s="14">
        <f>IFERROR(VLOOKUP($A217,ECFE!$A$16:$AB$347,7,0),0)</f>
        <v>22656.149999999998</v>
      </c>
      <c r="DC217" s="14">
        <f t="shared" si="739"/>
        <v>128.50357959733316</v>
      </c>
      <c r="DD217" s="14">
        <v>0</v>
      </c>
      <c r="DE217" s="14">
        <f t="shared" si="740"/>
        <v>0</v>
      </c>
      <c r="DF217" s="14">
        <f>IFERROR(VLOOKUP($A217,ConEnroll!$A$7:$S$338,10,0),0)</f>
        <v>419.42</v>
      </c>
      <c r="DG217" s="14">
        <f t="shared" si="741"/>
        <v>2.3789113046441464</v>
      </c>
      <c r="DH217" s="14">
        <f t="shared" si="682"/>
        <v>23075.569999999996</v>
      </c>
      <c r="DI217" s="14">
        <f t="shared" si="742"/>
        <v>130.88249090197729</v>
      </c>
      <c r="DJ217" s="14">
        <f t="shared" si="683"/>
        <v>2501263.6679097414</v>
      </c>
      <c r="DK217" s="14">
        <f t="shared" si="743"/>
        <v>14186.935328515965</v>
      </c>
      <c r="DL217" s="42"/>
      <c r="DM217" s="14">
        <f>IFERROR(VLOOKUP($A217,HouseFY23!$A$7:$AJ$528,28,0),0)</f>
        <v>2245738</v>
      </c>
      <c r="DN217" s="14">
        <f t="shared" si="744"/>
        <v>12737.617460943531</v>
      </c>
      <c r="DO217" s="14">
        <f>IFERROR(VLOOKUP($A217,Compens80percent!$A$13:$M$560,12,0),0)</f>
        <v>0</v>
      </c>
      <c r="DP217" s="14">
        <f t="shared" si="744"/>
        <v>0</v>
      </c>
      <c r="DQ217" s="14">
        <f t="shared" si="745"/>
        <v>2245738</v>
      </c>
      <c r="DR217" s="14">
        <f t="shared" si="746"/>
        <v>12687.785310734464</v>
      </c>
      <c r="DS217" s="14">
        <f>IFERROR(VLOOKUP($A217,SpecEd23!$A$21:$Z$550,14,0),0)</f>
        <v>315186.53131860867</v>
      </c>
      <c r="DT217" s="14">
        <f t="shared" si="747"/>
        <v>1787.7087464246208</v>
      </c>
      <c r="DU217" s="14">
        <f>IFERROR(VLOOKUP($A217,ECFE!$A$16:$AB$347,9,0),0)</f>
        <v>23571.458460000002</v>
      </c>
      <c r="DV217" s="14">
        <f t="shared" si="748"/>
        <v>133.69512421306544</v>
      </c>
      <c r="DW217" s="14">
        <f>IFERROR(VLOOKUP($A217,ParaFY19!$A$21:$Z$543,7,0),0)</f>
        <v>1176</v>
      </c>
      <c r="DX217" s="14">
        <f t="shared" si="749"/>
        <v>6.6701628302453777</v>
      </c>
      <c r="DY217" s="14">
        <f>IFERROR(VLOOKUP($A217,ConEnroll!$A$7:$S$341,13,0),0)</f>
        <v>524.27499999999998</v>
      </c>
      <c r="DZ217" s="14">
        <f t="shared" si="750"/>
        <v>2.9736391308051831</v>
      </c>
      <c r="EA217" s="14">
        <f t="shared" si="684"/>
        <v>25271.733460000003</v>
      </c>
      <c r="EB217" s="14">
        <f t="shared" si="751"/>
        <v>143.33892617411601</v>
      </c>
      <c r="EC217" s="14">
        <f t="shared" si="685"/>
        <v>2586196.2647786085</v>
      </c>
      <c r="ED217" s="14">
        <f t="shared" si="752"/>
        <v>14668.665133542267</v>
      </c>
      <c r="EE217" s="62"/>
      <c r="EF217" s="14">
        <f t="shared" si="686"/>
        <v>427.91136442604693</v>
      </c>
      <c r="EG217" s="14">
        <f t="shared" si="687"/>
        <v>41.362005328115174</v>
      </c>
      <c r="EH217" s="14">
        <f t="shared" si="688"/>
        <v>12.456435272138719</v>
      </c>
      <c r="EI217" s="14">
        <f t="shared" si="753"/>
        <v>481.72980502630082</v>
      </c>
      <c r="EJ217" s="37">
        <f t="shared" si="689"/>
        <v>3.3955875167628082E-2</v>
      </c>
      <c r="EK217" s="42"/>
      <c r="EL217" s="14" t="str">
        <f>IFERROR(VLOOKUP($A217,#REF!,27,0),"0")</f>
        <v>0</v>
      </c>
      <c r="EM217" s="14">
        <f t="shared" si="754"/>
        <v>0</v>
      </c>
      <c r="EN217" s="14" t="str">
        <f>IFERROR(VLOOKUP($A217,SpecEd23!#REF!,23,0)," ")</f>
        <v xml:space="preserve"> </v>
      </c>
      <c r="EO217" s="14" t="e">
        <f t="shared" si="755"/>
        <v>#VALUE!</v>
      </c>
      <c r="EP217" s="14">
        <f>IFERROR(VLOOKUP($A217,ECFE!#REF!,24,0),0)</f>
        <v>0</v>
      </c>
      <c r="EQ217" s="14">
        <f t="shared" si="756"/>
        <v>0</v>
      </c>
      <c r="ER217" s="14">
        <f>IFERROR(VLOOKUP($A217,#REF!,30,0),0)</f>
        <v>0</v>
      </c>
      <c r="ES217" s="14">
        <f t="shared" si="757"/>
        <v>0</v>
      </c>
      <c r="ET217" s="14">
        <f>IFERROR(VLOOKUP($A217,#REF!,12,0),0)</f>
        <v>0</v>
      </c>
      <c r="EU217" s="14">
        <f t="shared" si="758"/>
        <v>0</v>
      </c>
      <c r="EV217" s="14">
        <v>0</v>
      </c>
      <c r="EW217" s="14">
        <f t="shared" si="759"/>
        <v>0</v>
      </c>
      <c r="EX217" s="14">
        <f>IFERROR(VLOOKUP($A217,ConEnroll!$A$8:$S$601,16,0),0)</f>
        <v>592</v>
      </c>
      <c r="EY217" s="14">
        <f t="shared" si="760"/>
        <v>3.3577690437969925</v>
      </c>
      <c r="EZ217" s="14">
        <f t="shared" si="761"/>
        <v>592</v>
      </c>
      <c r="FA217" s="14">
        <f t="shared" si="762"/>
        <v>3.3577690437969925</v>
      </c>
      <c r="FB217" s="14" t="e">
        <f t="shared" si="763"/>
        <v>#VALUE!</v>
      </c>
      <c r="FC217" s="14" t="e">
        <f t="shared" si="764"/>
        <v>#VALUE!</v>
      </c>
      <c r="FD217" s="62"/>
      <c r="FE217" s="14">
        <f t="shared" si="690"/>
        <v>12737.617460943531</v>
      </c>
      <c r="FF217" s="14" t="e">
        <f t="shared" si="691"/>
        <v>#VALUE!</v>
      </c>
      <c r="FG217" s="14">
        <f t="shared" si="765"/>
        <v>139.98115713031902</v>
      </c>
      <c r="FH217" s="14" t="e">
        <f t="shared" si="692"/>
        <v>#VALUE!</v>
      </c>
      <c r="FI217" s="37" t="e">
        <f t="shared" si="693"/>
        <v>#VALUE!</v>
      </c>
      <c r="FJ217" s="12"/>
      <c r="FK217" s="14" t="str">
        <f>IFERROR(VLOOKUP($A217,#REF!,27,0),"0")</f>
        <v>0</v>
      </c>
      <c r="FL217" s="14">
        <f t="shared" si="766"/>
        <v>0</v>
      </c>
      <c r="FM217" s="14" t="str">
        <f>IFERROR(VLOOKUP($A217,SpecEd23!$X$22:$Y$610,59,0)," ")</f>
        <v xml:space="preserve"> </v>
      </c>
      <c r="FN217" s="14" t="e">
        <f t="shared" si="767"/>
        <v>#VALUE!</v>
      </c>
      <c r="FO217" s="14">
        <f>IFERROR(VLOOKUP($A217,ECFE!#REF!,26,0),0)</f>
        <v>0</v>
      </c>
      <c r="FP217" s="14">
        <f t="shared" si="768"/>
        <v>0</v>
      </c>
      <c r="FQ217" s="14">
        <f>IFERROR(VLOOKUP($A217,#REF!,16,0),0)</f>
        <v>0</v>
      </c>
      <c r="FR217" s="14">
        <f t="shared" si="769"/>
        <v>0</v>
      </c>
      <c r="FS217" s="14">
        <f>IFERROR(VLOOKUP($A217,#REF!,12,0),0)</f>
        <v>0</v>
      </c>
      <c r="FT217" s="14">
        <f t="shared" si="770"/>
        <v>0</v>
      </c>
      <c r="FU217" s="14">
        <v>0</v>
      </c>
      <c r="FV217" s="14">
        <f t="shared" si="771"/>
        <v>0</v>
      </c>
      <c r="FW217" s="14">
        <f>IFERROR(VLOOKUP($A217,ConEnroll!$A$8:$S$601,16,0),0)</f>
        <v>592</v>
      </c>
      <c r="FX217" s="14">
        <f t="shared" si="772"/>
        <v>3.3577690437969925</v>
      </c>
      <c r="FY217" s="14">
        <f t="shared" si="773"/>
        <v>592</v>
      </c>
      <c r="FZ217" s="14">
        <f t="shared" si="774"/>
        <v>3.3577690437969925</v>
      </c>
      <c r="GA217" s="14" t="e">
        <f t="shared" si="775"/>
        <v>#VALUE!</v>
      </c>
      <c r="GB217" s="14" t="e">
        <f t="shared" si="776"/>
        <v>#VALUE!</v>
      </c>
      <c r="GC217" s="39"/>
      <c r="GD217" s="14">
        <f t="shared" si="694"/>
        <v>-12309.706096517484</v>
      </c>
      <c r="GE217" s="14" t="e">
        <f t="shared" si="695"/>
        <v>#VALUE!</v>
      </c>
      <c r="GF217" s="14">
        <f t="shared" si="696"/>
        <v>-127.5247218581803</v>
      </c>
      <c r="GG217" s="14" t="e">
        <f t="shared" si="697"/>
        <v>#VALUE!</v>
      </c>
      <c r="GH217" s="37" t="e">
        <f t="shared" si="698"/>
        <v>#VALUE!</v>
      </c>
    </row>
    <row r="218" spans="1:190" ht="12.5" x14ac:dyDescent="0.25">
      <c r="A218" s="67">
        <v>700</v>
      </c>
      <c r="B218" s="35">
        <v>1</v>
      </c>
      <c r="C218" s="14">
        <v>4</v>
      </c>
      <c r="D218" s="14"/>
      <c r="E218" s="14"/>
      <c r="F218" s="35" t="s">
        <v>2565</v>
      </c>
      <c r="G218" s="41"/>
      <c r="H218" s="14">
        <f>IFERROR(VLOOKUP($A218,BaseFY22!$A$7:$AK$528,6,0),0)</f>
        <v>2100</v>
      </c>
      <c r="I218" s="14">
        <f>IFERROR(VLOOKUP($A218,BaseFY22!$A$7:$AK$528,28,0),0)</f>
        <v>18158108.5</v>
      </c>
      <c r="J218" s="14">
        <f t="shared" si="699"/>
        <v>8646.7183333333342</v>
      </c>
      <c r="K218" s="14">
        <f>IFERROR(VLOOKUP($A218,SpecEd22!$A$21:$BB$605,24,0)," ")</f>
        <v>2776872.9732985678</v>
      </c>
      <c r="L218" s="14">
        <f t="shared" si="700"/>
        <v>1322.3204634755084</v>
      </c>
      <c r="M218" s="14">
        <f>IFERROR(VLOOKUP($A218,ECFE!$A$16:$AB$347,7,0),0)</f>
        <v>107843.274</v>
      </c>
      <c r="N218" s="14">
        <f t="shared" si="667"/>
        <v>51.353940000000001</v>
      </c>
      <c r="O218" s="14">
        <v>0</v>
      </c>
      <c r="P218" s="14">
        <f t="shared" si="667"/>
        <v>0</v>
      </c>
      <c r="Q218" s="14">
        <f>IFERROR(VLOOKUP($A218,ConEnroll!$A$7:$S$337,10,0),0)</f>
        <v>20918.53</v>
      </c>
      <c r="R218" s="14">
        <f t="shared" si="701"/>
        <v>9.9612047619047619</v>
      </c>
      <c r="S218" s="14">
        <f t="shared" si="668"/>
        <v>128761.804</v>
      </c>
      <c r="T218" s="14">
        <f t="shared" si="702"/>
        <v>61.315144761904762</v>
      </c>
      <c r="U218" s="14">
        <f t="shared" si="669"/>
        <v>21063743.27729857</v>
      </c>
      <c r="V218" s="14">
        <f t="shared" si="703"/>
        <v>10030.353941570747</v>
      </c>
      <c r="W218" s="42"/>
      <c r="X218" s="14">
        <f>IFERROR(VLOOKUP($A218,HouseFY22!$A$6:$AJ$528,28,0),0)</f>
        <v>18468206.5</v>
      </c>
      <c r="Y218" s="14">
        <f t="shared" si="704"/>
        <v>8794.3840476190471</v>
      </c>
      <c r="Z218" s="14">
        <f>IFERROR(VLOOKUP($A218,Compens80percent!$A$13:$M$560,12,0),0)</f>
        <v>0</v>
      </c>
      <c r="AA218" s="14">
        <f t="shared" si="704"/>
        <v>0</v>
      </c>
      <c r="AB218" s="14">
        <f t="shared" si="705"/>
        <v>18468206.5</v>
      </c>
      <c r="AC218" s="14">
        <f t="shared" si="704"/>
        <v>8794.3840476190471</v>
      </c>
      <c r="AD218" s="14">
        <f>IFERROR(VLOOKUP(A218,SpecEd22!$A$21:$Z$550,14,0),0)</f>
        <v>2822937.0090709403</v>
      </c>
      <c r="AE218" s="14">
        <f t="shared" si="706"/>
        <v>1344.2557186052097</v>
      </c>
      <c r="AF218" s="14">
        <f>IFERROR(VLOOKUP($A218,ECFE!$A$16:$AB$348,8,0),0)</f>
        <v>110000.13948000001</v>
      </c>
      <c r="AG218" s="14">
        <f t="shared" si="707"/>
        <v>52.381018800000007</v>
      </c>
      <c r="AH218" s="14">
        <f>IFERROR(VLOOKUP(A218,ParaFY19!$A$21:$Z$543,7,0),0)</f>
        <v>11760</v>
      </c>
      <c r="AI218" s="14">
        <f t="shared" si="708"/>
        <v>5.6</v>
      </c>
      <c r="AJ218" s="14">
        <f>IFERROR(VLOOKUP(A218,ConEnroll!$A$7:$S$341,13,0),0)</f>
        <v>26148.162499999999</v>
      </c>
      <c r="AK218" s="14">
        <f t="shared" si="709"/>
        <v>12.451505952380952</v>
      </c>
      <c r="AL218" s="14">
        <f t="shared" si="664"/>
        <v>147908.30198000002</v>
      </c>
      <c r="AM218" s="14">
        <f t="shared" si="710"/>
        <v>70.432524752380957</v>
      </c>
      <c r="AN218" s="14">
        <f t="shared" si="711"/>
        <v>21439051.81105094</v>
      </c>
      <c r="AO218" s="14">
        <f t="shared" si="712"/>
        <v>10209.072290976639</v>
      </c>
      <c r="AP218" s="62"/>
      <c r="AQ218" s="14">
        <f t="shared" si="665"/>
        <v>147.66571428571297</v>
      </c>
      <c r="AR218" s="14">
        <f t="shared" si="670"/>
        <v>21.935255129701318</v>
      </c>
      <c r="AS218" s="14">
        <f t="shared" si="671"/>
        <v>9.117379990476195</v>
      </c>
      <c r="AT218" s="14">
        <f t="shared" si="713"/>
        <v>178.71834940589048</v>
      </c>
      <c r="AU218" s="37">
        <f t="shared" si="672"/>
        <v>1.7817751043180365E-2</v>
      </c>
      <c r="AV218" s="42"/>
      <c r="AW218" s="14" t="str">
        <f>IFERROR(VLOOKUP($A218,#REF!,27,0),"0")</f>
        <v>0</v>
      </c>
      <c r="AX218" s="14">
        <f t="shared" si="714"/>
        <v>0</v>
      </c>
      <c r="AY218" s="14" t="str">
        <f>IFERROR(VLOOKUP($A218,SpecEd22!#REF!,23,0)," ")</f>
        <v xml:space="preserve"> </v>
      </c>
      <c r="AZ218" s="14" t="e">
        <f t="shared" si="715"/>
        <v>#VALUE!</v>
      </c>
      <c r="BA218" s="14">
        <f>IFERROR(VLOOKUP($A218,ECFE!#REF!,23,0),0)</f>
        <v>0</v>
      </c>
      <c r="BB218" s="14">
        <f t="shared" si="716"/>
        <v>0</v>
      </c>
      <c r="BC218" s="14">
        <f>IFERROR(VLOOKUP($A218,#REF!,17,0),0)</f>
        <v>0</v>
      </c>
      <c r="BD218" s="14">
        <f t="shared" si="717"/>
        <v>0</v>
      </c>
      <c r="BE218" s="14">
        <f>IFERROR(VLOOKUP($A218,#REF!,9,0),0)</f>
        <v>0</v>
      </c>
      <c r="BF218" s="14">
        <f t="shared" si="718"/>
        <v>0</v>
      </c>
      <c r="BG218" s="14">
        <v>0</v>
      </c>
      <c r="BH218" s="14">
        <f t="shared" si="719"/>
        <v>0</v>
      </c>
      <c r="BI218" s="14">
        <f>IFERROR(VLOOKUP($A218,ConEnroll!$A$8:$S$601,15,0),0)</f>
        <v>-107</v>
      </c>
      <c r="BJ218" s="14">
        <f t="shared" si="720"/>
        <v>-5.095238095238095E-2</v>
      </c>
      <c r="BK218" s="14">
        <f t="shared" si="721"/>
        <v>-107</v>
      </c>
      <c r="BL218" s="14">
        <f t="shared" si="722"/>
        <v>-5.095238095238095E-2</v>
      </c>
      <c r="BM218" s="14" t="e">
        <f t="shared" si="723"/>
        <v>#VALUE!</v>
      </c>
      <c r="BN218" s="14" t="e">
        <f t="shared" si="724"/>
        <v>#VALUE!</v>
      </c>
      <c r="BO218" s="42"/>
      <c r="BP218" s="14">
        <f t="shared" si="673"/>
        <v>8794.3840476190471</v>
      </c>
      <c r="BQ218" s="14" t="e">
        <f t="shared" si="674"/>
        <v>#VALUE!</v>
      </c>
      <c r="BR218" s="14">
        <f t="shared" si="725"/>
        <v>70.483477133333338</v>
      </c>
      <c r="BS218" s="14" t="e">
        <f t="shared" si="675"/>
        <v>#VALUE!</v>
      </c>
      <c r="BT218" s="37" t="e">
        <f t="shared" si="676"/>
        <v>#VALUE!</v>
      </c>
      <c r="BU218" s="41"/>
      <c r="BV218" s="14" t="str">
        <f>IFERROR(VLOOKUP($A218,#REF!,27,0),"0")</f>
        <v>0</v>
      </c>
      <c r="BW218" s="14">
        <f t="shared" si="726"/>
        <v>0</v>
      </c>
      <c r="BX218" s="14" t="str">
        <f>IFERROR(VLOOKUP($A218,SpecEd22!$Z$22:$AV$606,59,0)," ")</f>
        <v xml:space="preserve"> </v>
      </c>
      <c r="BY218" s="14" t="e">
        <f t="shared" si="727"/>
        <v>#VALUE!</v>
      </c>
      <c r="BZ218" s="14">
        <f>IFERROR(VLOOKUP($A218,ECFE!#REF!,25,0),0)</f>
        <v>0</v>
      </c>
      <c r="CA218" s="14">
        <f t="shared" si="728"/>
        <v>0</v>
      </c>
      <c r="CB218" s="14">
        <f>IFERROR(VLOOKUP($A218,#REF!,17,0),0)</f>
        <v>0</v>
      </c>
      <c r="CC218" s="14">
        <f t="shared" si="729"/>
        <v>0</v>
      </c>
      <c r="CD218" s="14">
        <f>IFERROR(VLOOKUP($A218,#REF!,9,0),0)</f>
        <v>0</v>
      </c>
      <c r="CE218" s="14">
        <f t="shared" si="730"/>
        <v>0</v>
      </c>
      <c r="CF218" s="14">
        <v>0</v>
      </c>
      <c r="CG218" s="14">
        <f t="shared" si="731"/>
        <v>0</v>
      </c>
      <c r="CH218" s="14">
        <f>IFERROR(VLOOKUP($A218,ConEnroll!$A$8:$S$601,15,0),0)</f>
        <v>-107</v>
      </c>
      <c r="CI218" s="14">
        <f t="shared" si="732"/>
        <v>-5.095238095238095E-2</v>
      </c>
      <c r="CJ218" s="14">
        <f t="shared" si="733"/>
        <v>-107</v>
      </c>
      <c r="CK218" s="14">
        <f t="shared" si="734"/>
        <v>-5.095238095238095E-2</v>
      </c>
      <c r="CL218" s="14" t="e">
        <f t="shared" si="735"/>
        <v>#VALUE!</v>
      </c>
      <c r="CM218" s="14" t="e">
        <f t="shared" si="736"/>
        <v>#VALUE!</v>
      </c>
      <c r="CN218" s="42"/>
      <c r="CO218" s="14">
        <f t="shared" si="677"/>
        <v>-8646.7183333333342</v>
      </c>
      <c r="CP218" s="14" t="e">
        <f t="shared" si="678"/>
        <v>#VALUE!</v>
      </c>
      <c r="CQ218" s="14">
        <f t="shared" si="679"/>
        <v>-61.366097142857143</v>
      </c>
      <c r="CR218" s="14" t="e">
        <f t="shared" si="680"/>
        <v>#VALUE!</v>
      </c>
      <c r="CS218" s="37" t="e">
        <f t="shared" si="681"/>
        <v>#VALUE!</v>
      </c>
      <c r="CT218" s="239"/>
      <c r="CU218" s="239"/>
      <c r="CV218" s="468"/>
      <c r="CW218" s="14">
        <f>IFERROR(VLOOKUP($A218,BaseFY23!$A$7:$AK$527,6,0),0)</f>
        <v>2084.8768300000002</v>
      </c>
      <c r="CX218" s="14">
        <f>IFERROR(VLOOKUP($A218,BaseFY23!$A$7:$AN$528,28,0),0)</f>
        <v>18090680.5</v>
      </c>
      <c r="CY218" s="14">
        <f t="shared" si="737"/>
        <v>8677.0979655426454</v>
      </c>
      <c r="CZ218" s="14">
        <f>IFERROR(VLOOKUP($A218,SpecEd23!$A$21:$BB$605,23,0)," ")</f>
        <v>2861573.7722648475</v>
      </c>
      <c r="DA218" s="14">
        <f t="shared" si="738"/>
        <v>1372.5385265396458</v>
      </c>
      <c r="DB218" s="14">
        <f>IFERROR(VLOOKUP($A218,ECFE!$A$16:$AB$347,7,0),0)</f>
        <v>107843.274</v>
      </c>
      <c r="DC218" s="14">
        <f t="shared" si="739"/>
        <v>51.726448511589048</v>
      </c>
      <c r="DD218" s="14">
        <v>0</v>
      </c>
      <c r="DE218" s="14">
        <f t="shared" si="740"/>
        <v>0</v>
      </c>
      <c r="DF218" s="14">
        <f>IFERROR(VLOOKUP($A218,ConEnroll!$A$7:$S$338,10,0),0)</f>
        <v>20918.53</v>
      </c>
      <c r="DG218" s="14">
        <f t="shared" si="741"/>
        <v>10.033460825597068</v>
      </c>
      <c r="DH218" s="14">
        <f t="shared" si="682"/>
        <v>128761.804</v>
      </c>
      <c r="DI218" s="14">
        <f t="shared" si="742"/>
        <v>61.759909337186116</v>
      </c>
      <c r="DJ218" s="14">
        <f t="shared" si="683"/>
        <v>21081016.076264851</v>
      </c>
      <c r="DK218" s="14">
        <f t="shared" si="743"/>
        <v>10111.396401419479</v>
      </c>
      <c r="DL218" s="42"/>
      <c r="DM218" s="14">
        <f>IFERROR(VLOOKUP($A218,HouseFY23!$A$7:$AJ$528,28,0),0)</f>
        <v>18713284.5</v>
      </c>
      <c r="DN218" s="14">
        <f t="shared" si="744"/>
        <v>8975.7266380095934</v>
      </c>
      <c r="DO218" s="14">
        <f>IFERROR(VLOOKUP($A218,Compens80percent!$A$13:$M$560,12,0),0)</f>
        <v>0</v>
      </c>
      <c r="DP218" s="14">
        <f t="shared" si="744"/>
        <v>0</v>
      </c>
      <c r="DQ218" s="14">
        <f t="shared" si="745"/>
        <v>18713284.5</v>
      </c>
      <c r="DR218" s="14">
        <f t="shared" si="746"/>
        <v>8911.0878571428566</v>
      </c>
      <c r="DS218" s="14">
        <f>IFERROR(VLOOKUP($A218,SpecEd23!$A$21:$Z$550,14,0),0)</f>
        <v>2955600.8979691751</v>
      </c>
      <c r="DT218" s="14">
        <f t="shared" si="747"/>
        <v>1417.6381335530382</v>
      </c>
      <c r="DU218" s="14">
        <f>IFERROR(VLOOKUP($A218,ECFE!$A$16:$AB$347,9,0),0)</f>
        <v>112200.14226960001</v>
      </c>
      <c r="DV218" s="14">
        <f t="shared" si="748"/>
        <v>53.81619703145725</v>
      </c>
      <c r="DW218" s="14">
        <f>IFERROR(VLOOKUP($A218,ParaFY19!$A$21:$Z$543,7,0),0)</f>
        <v>11760</v>
      </c>
      <c r="DX218" s="14">
        <f t="shared" si="749"/>
        <v>5.640620985749071</v>
      </c>
      <c r="DY218" s="14">
        <f>IFERROR(VLOOKUP($A218,ConEnroll!$A$7:$S$341,13,0),0)</f>
        <v>26148.162499999999</v>
      </c>
      <c r="DZ218" s="14">
        <f t="shared" si="750"/>
        <v>12.541826031996335</v>
      </c>
      <c r="EA218" s="14">
        <f t="shared" si="684"/>
        <v>150108.30476960001</v>
      </c>
      <c r="EB218" s="14">
        <f t="shared" si="751"/>
        <v>71.998644049202653</v>
      </c>
      <c r="EC218" s="14">
        <f t="shared" si="685"/>
        <v>21818993.702738777</v>
      </c>
      <c r="ED218" s="14">
        <f t="shared" si="752"/>
        <v>10465.363415611835</v>
      </c>
      <c r="EE218" s="62"/>
      <c r="EF218" s="14">
        <f t="shared" si="686"/>
        <v>298.62867246694805</v>
      </c>
      <c r="EG218" s="14">
        <f t="shared" si="687"/>
        <v>45.099607013392415</v>
      </c>
      <c r="EH218" s="14">
        <f t="shared" si="688"/>
        <v>10.238734712016537</v>
      </c>
      <c r="EI218" s="14">
        <f t="shared" si="753"/>
        <v>353.967014192357</v>
      </c>
      <c r="EJ218" s="37">
        <f t="shared" si="689"/>
        <v>3.5006738944846995E-2</v>
      </c>
      <c r="EK218" s="42"/>
      <c r="EL218" s="14" t="str">
        <f>IFERROR(VLOOKUP($A218,#REF!,27,0),"0")</f>
        <v>0</v>
      </c>
      <c r="EM218" s="14">
        <f t="shared" si="754"/>
        <v>0</v>
      </c>
      <c r="EN218" s="14" t="str">
        <f>IFERROR(VLOOKUP($A218,SpecEd23!#REF!,23,0)," ")</f>
        <v xml:space="preserve"> </v>
      </c>
      <c r="EO218" s="14" t="e">
        <f t="shared" si="755"/>
        <v>#VALUE!</v>
      </c>
      <c r="EP218" s="14">
        <f>IFERROR(VLOOKUP($A218,ECFE!#REF!,24,0),0)</f>
        <v>0</v>
      </c>
      <c r="EQ218" s="14">
        <f t="shared" si="756"/>
        <v>0</v>
      </c>
      <c r="ER218" s="14">
        <f>IFERROR(VLOOKUP($A218,#REF!,30,0),0)</f>
        <v>0</v>
      </c>
      <c r="ES218" s="14">
        <f t="shared" si="757"/>
        <v>0</v>
      </c>
      <c r="ET218" s="14">
        <f>IFERROR(VLOOKUP($A218,#REF!,12,0),0)</f>
        <v>0</v>
      </c>
      <c r="EU218" s="14">
        <f t="shared" si="758"/>
        <v>0</v>
      </c>
      <c r="EV218" s="14">
        <v>0</v>
      </c>
      <c r="EW218" s="14">
        <f t="shared" si="759"/>
        <v>0</v>
      </c>
      <c r="EX218" s="14">
        <f>IFERROR(VLOOKUP($A218,ConEnroll!$A$8:$S$601,16,0),0)</f>
        <v>593</v>
      </c>
      <c r="EY218" s="14">
        <f t="shared" si="760"/>
        <v>0.28442927249568023</v>
      </c>
      <c r="EZ218" s="14">
        <f t="shared" si="761"/>
        <v>593</v>
      </c>
      <c r="FA218" s="14">
        <f t="shared" si="762"/>
        <v>0.28442927249568023</v>
      </c>
      <c r="FB218" s="14" t="e">
        <f t="shared" si="763"/>
        <v>#VALUE!</v>
      </c>
      <c r="FC218" s="14" t="e">
        <f t="shared" si="764"/>
        <v>#VALUE!</v>
      </c>
      <c r="FD218" s="62"/>
      <c r="FE218" s="14">
        <f t="shared" si="690"/>
        <v>8975.7266380095934</v>
      </c>
      <c r="FF218" s="14" t="e">
        <f t="shared" si="691"/>
        <v>#VALUE!</v>
      </c>
      <c r="FG218" s="14">
        <f t="shared" si="765"/>
        <v>71.714214776706967</v>
      </c>
      <c r="FH218" s="14" t="e">
        <f t="shared" si="692"/>
        <v>#VALUE!</v>
      </c>
      <c r="FI218" s="37" t="e">
        <f t="shared" si="693"/>
        <v>#VALUE!</v>
      </c>
      <c r="FJ218" s="12"/>
      <c r="FK218" s="14" t="str">
        <f>IFERROR(VLOOKUP($A218,#REF!,27,0),"0")</f>
        <v>0</v>
      </c>
      <c r="FL218" s="14">
        <f t="shared" si="766"/>
        <v>0</v>
      </c>
      <c r="FM218" s="14" t="str">
        <f>IFERROR(VLOOKUP($A218,SpecEd23!$X$22:$Y$610,59,0)," ")</f>
        <v xml:space="preserve"> </v>
      </c>
      <c r="FN218" s="14" t="e">
        <f t="shared" si="767"/>
        <v>#VALUE!</v>
      </c>
      <c r="FO218" s="14">
        <f>IFERROR(VLOOKUP($A218,ECFE!#REF!,26,0),0)</f>
        <v>0</v>
      </c>
      <c r="FP218" s="14">
        <f t="shared" si="768"/>
        <v>0</v>
      </c>
      <c r="FQ218" s="14">
        <f>IFERROR(VLOOKUP($A218,#REF!,16,0),0)</f>
        <v>0</v>
      </c>
      <c r="FR218" s="14">
        <f t="shared" si="769"/>
        <v>0</v>
      </c>
      <c r="FS218" s="14">
        <f>IFERROR(VLOOKUP($A218,#REF!,12,0),0)</f>
        <v>0</v>
      </c>
      <c r="FT218" s="14">
        <f t="shared" si="770"/>
        <v>0</v>
      </c>
      <c r="FU218" s="14">
        <v>0</v>
      </c>
      <c r="FV218" s="14">
        <f t="shared" si="771"/>
        <v>0</v>
      </c>
      <c r="FW218" s="14">
        <f>IFERROR(VLOOKUP($A218,ConEnroll!$A$8:$S$601,16,0),0)</f>
        <v>593</v>
      </c>
      <c r="FX218" s="14">
        <f t="shared" si="772"/>
        <v>0.28442927249568023</v>
      </c>
      <c r="FY218" s="14">
        <f t="shared" si="773"/>
        <v>593</v>
      </c>
      <c r="FZ218" s="14">
        <f t="shared" si="774"/>
        <v>0.28442927249568023</v>
      </c>
      <c r="GA218" s="14" t="e">
        <f t="shared" si="775"/>
        <v>#VALUE!</v>
      </c>
      <c r="GB218" s="14" t="e">
        <f t="shared" si="776"/>
        <v>#VALUE!</v>
      </c>
      <c r="GC218" s="39"/>
      <c r="GD218" s="14">
        <f t="shared" si="694"/>
        <v>-8677.0979655426454</v>
      </c>
      <c r="GE218" s="14" t="e">
        <f t="shared" si="695"/>
        <v>#VALUE!</v>
      </c>
      <c r="GF218" s="14">
        <f t="shared" si="696"/>
        <v>-61.475480064690437</v>
      </c>
      <c r="GG218" s="14" t="e">
        <f t="shared" si="697"/>
        <v>#VALUE!</v>
      </c>
      <c r="GH218" s="37" t="e">
        <f t="shared" si="698"/>
        <v>#VALUE!</v>
      </c>
    </row>
    <row r="219" spans="1:190" ht="12.5" x14ac:dyDescent="0.25">
      <c r="A219" s="67">
        <v>701</v>
      </c>
      <c r="B219" s="35">
        <v>1</v>
      </c>
      <c r="C219" s="14">
        <v>4</v>
      </c>
      <c r="D219" s="14"/>
      <c r="E219" s="14"/>
      <c r="F219" s="35" t="s">
        <v>2566</v>
      </c>
      <c r="G219" s="41"/>
      <c r="H219" s="14">
        <f>IFERROR(VLOOKUP($A219,BaseFY22!$A$7:$AK$528,6,0),0)</f>
        <v>2234</v>
      </c>
      <c r="I219" s="14">
        <f>IFERROR(VLOOKUP($A219,BaseFY22!$A$7:$AK$528,28,0),0)</f>
        <v>20433695.75</v>
      </c>
      <c r="J219" s="14">
        <f t="shared" si="699"/>
        <v>9146.6856535362585</v>
      </c>
      <c r="K219" s="14">
        <f>IFERROR(VLOOKUP($A219,SpecEd22!$A$21:$BB$605,24,0)," ")</f>
        <v>3196372.6485889987</v>
      </c>
      <c r="L219" s="14">
        <f t="shared" si="700"/>
        <v>1430.7845338357201</v>
      </c>
      <c r="M219" s="14">
        <f>IFERROR(VLOOKUP($A219,ECFE!$A$16:$AB$347,7,0),0)</f>
        <v>159348.255</v>
      </c>
      <c r="N219" s="14">
        <f t="shared" si="667"/>
        <v>71.328672784243508</v>
      </c>
      <c r="O219" s="14">
        <v>0</v>
      </c>
      <c r="P219" s="14">
        <f t="shared" si="667"/>
        <v>0</v>
      </c>
      <c r="Q219" s="14">
        <f>IFERROR(VLOOKUP($A219,ConEnroll!$A$7:$S$337,10,0),0)</f>
        <v>14732.1</v>
      </c>
      <c r="R219" s="14">
        <f t="shared" si="701"/>
        <v>6.59449418084154</v>
      </c>
      <c r="S219" s="14">
        <f t="shared" si="668"/>
        <v>174080.35500000001</v>
      </c>
      <c r="T219" s="14">
        <f t="shared" si="702"/>
        <v>77.923166965085059</v>
      </c>
      <c r="U219" s="14">
        <f t="shared" si="669"/>
        <v>23804148.753589001</v>
      </c>
      <c r="V219" s="14">
        <f t="shared" si="703"/>
        <v>10655.393354337064</v>
      </c>
      <c r="W219" s="42"/>
      <c r="X219" s="14">
        <f>IFERROR(VLOOKUP($A219,HouseFY22!$A$6:$AJ$528,28,0),0)</f>
        <v>20786015.75</v>
      </c>
      <c r="Y219" s="14">
        <f t="shared" si="704"/>
        <v>9304.3938003581025</v>
      </c>
      <c r="Z219" s="14">
        <f>IFERROR(VLOOKUP($A219,Compens80percent!$A$13:$M$560,12,0),0)</f>
        <v>0</v>
      </c>
      <c r="AA219" s="14">
        <f t="shared" si="704"/>
        <v>0</v>
      </c>
      <c r="AB219" s="14">
        <f t="shared" si="705"/>
        <v>20786015.75</v>
      </c>
      <c r="AC219" s="14">
        <f t="shared" si="704"/>
        <v>9304.3938003581025</v>
      </c>
      <c r="AD219" s="14">
        <f>IFERROR(VLOOKUP(A219,SpecEd22!$A$21:$Z$550,14,0),0)</f>
        <v>3264693.4664926883</v>
      </c>
      <c r="AE219" s="14">
        <f t="shared" si="706"/>
        <v>1461.3668157979805</v>
      </c>
      <c r="AF219" s="14">
        <f>IFERROR(VLOOKUP($A219,ECFE!$A$16:$AB$348,8,0),0)</f>
        <v>162535.22010000001</v>
      </c>
      <c r="AG219" s="14">
        <f t="shared" si="707"/>
        <v>72.755246239928383</v>
      </c>
      <c r="AH219" s="14">
        <f>IFERROR(VLOOKUP(A219,ParaFY19!$A$21:$Z$543,7,0),0)</f>
        <v>10780</v>
      </c>
      <c r="AI219" s="14">
        <f t="shared" si="708"/>
        <v>4.8254252461951657</v>
      </c>
      <c r="AJ219" s="14">
        <f>IFERROR(VLOOKUP(A219,ConEnroll!$A$7:$S$341,13,0),0)</f>
        <v>18415.125</v>
      </c>
      <c r="AK219" s="14">
        <f t="shared" si="709"/>
        <v>8.2431177260519242</v>
      </c>
      <c r="AL219" s="14">
        <f t="shared" si="664"/>
        <v>191730.34510000001</v>
      </c>
      <c r="AM219" s="14">
        <f t="shared" si="710"/>
        <v>85.82378921217547</v>
      </c>
      <c r="AN219" s="14">
        <f t="shared" si="711"/>
        <v>24242439.561592691</v>
      </c>
      <c r="AO219" s="14">
        <f t="shared" si="712"/>
        <v>10851.584405368259</v>
      </c>
      <c r="AP219" s="62"/>
      <c r="AQ219" s="14">
        <f t="shared" si="665"/>
        <v>157.70814682184391</v>
      </c>
      <c r="AR219" s="14">
        <f t="shared" si="670"/>
        <v>30.582281962260367</v>
      </c>
      <c r="AS219" s="14">
        <f t="shared" si="671"/>
        <v>7.9006222470904106</v>
      </c>
      <c r="AT219" s="14">
        <f t="shared" si="713"/>
        <v>196.19105103119469</v>
      </c>
      <c r="AU219" s="37">
        <f t="shared" si="672"/>
        <v>1.8412370572067061E-2</v>
      </c>
      <c r="AV219" s="42"/>
      <c r="AW219" s="14" t="str">
        <f>IFERROR(VLOOKUP($A219,#REF!,27,0),"0")</f>
        <v>0</v>
      </c>
      <c r="AX219" s="14">
        <f t="shared" si="714"/>
        <v>0</v>
      </c>
      <c r="AY219" s="14" t="str">
        <f>IFERROR(VLOOKUP($A219,SpecEd22!#REF!,23,0)," ")</f>
        <v xml:space="preserve"> </v>
      </c>
      <c r="AZ219" s="14" t="e">
        <f t="shared" si="715"/>
        <v>#VALUE!</v>
      </c>
      <c r="BA219" s="14">
        <f>IFERROR(VLOOKUP($A219,ECFE!#REF!,23,0),0)</f>
        <v>0</v>
      </c>
      <c r="BB219" s="14">
        <f t="shared" si="716"/>
        <v>0</v>
      </c>
      <c r="BC219" s="14">
        <f>IFERROR(VLOOKUP($A219,#REF!,17,0),0)</f>
        <v>0</v>
      </c>
      <c r="BD219" s="14">
        <f t="shared" si="717"/>
        <v>0</v>
      </c>
      <c r="BE219" s="14">
        <f>IFERROR(VLOOKUP($A219,#REF!,9,0),0)</f>
        <v>0</v>
      </c>
      <c r="BF219" s="14">
        <f t="shared" si="718"/>
        <v>0</v>
      </c>
      <c r="BG219" s="14">
        <v>0</v>
      </c>
      <c r="BH219" s="14">
        <f t="shared" si="719"/>
        <v>0</v>
      </c>
      <c r="BI219" s="14">
        <f>IFERROR(VLOOKUP($A219,ConEnroll!$A$8:$S$601,15,0),0)</f>
        <v>-106</v>
      </c>
      <c r="BJ219" s="14">
        <f t="shared" si="720"/>
        <v>-4.7448522829006266E-2</v>
      </c>
      <c r="BK219" s="14">
        <f t="shared" si="721"/>
        <v>-106</v>
      </c>
      <c r="BL219" s="14">
        <f t="shared" si="722"/>
        <v>-4.7448522829006266E-2</v>
      </c>
      <c r="BM219" s="14" t="e">
        <f t="shared" si="723"/>
        <v>#VALUE!</v>
      </c>
      <c r="BN219" s="14" t="e">
        <f t="shared" si="724"/>
        <v>#VALUE!</v>
      </c>
      <c r="BO219" s="42"/>
      <c r="BP219" s="14">
        <f t="shared" si="673"/>
        <v>9304.3938003581025</v>
      </c>
      <c r="BQ219" s="14" t="e">
        <f t="shared" si="674"/>
        <v>#VALUE!</v>
      </c>
      <c r="BR219" s="14">
        <f t="shared" si="725"/>
        <v>85.87123773500447</v>
      </c>
      <c r="BS219" s="14" t="e">
        <f t="shared" si="675"/>
        <v>#VALUE!</v>
      </c>
      <c r="BT219" s="37" t="e">
        <f t="shared" si="676"/>
        <v>#VALUE!</v>
      </c>
      <c r="BU219" s="41"/>
      <c r="BV219" s="14" t="str">
        <f>IFERROR(VLOOKUP($A219,#REF!,27,0),"0")</f>
        <v>0</v>
      </c>
      <c r="BW219" s="14">
        <f t="shared" si="726"/>
        <v>0</v>
      </c>
      <c r="BX219" s="14" t="str">
        <f>IFERROR(VLOOKUP($A219,SpecEd22!$Z$22:$AV$606,59,0)," ")</f>
        <v xml:space="preserve"> </v>
      </c>
      <c r="BY219" s="14" t="e">
        <f t="shared" si="727"/>
        <v>#VALUE!</v>
      </c>
      <c r="BZ219" s="14">
        <f>IFERROR(VLOOKUP($A219,ECFE!#REF!,25,0),0)</f>
        <v>0</v>
      </c>
      <c r="CA219" s="14">
        <f t="shared" si="728"/>
        <v>0</v>
      </c>
      <c r="CB219" s="14">
        <f>IFERROR(VLOOKUP($A219,#REF!,17,0),0)</f>
        <v>0</v>
      </c>
      <c r="CC219" s="14">
        <f t="shared" si="729"/>
        <v>0</v>
      </c>
      <c r="CD219" s="14">
        <f>IFERROR(VLOOKUP($A219,#REF!,9,0),0)</f>
        <v>0</v>
      </c>
      <c r="CE219" s="14">
        <f t="shared" si="730"/>
        <v>0</v>
      </c>
      <c r="CF219" s="14">
        <v>0</v>
      </c>
      <c r="CG219" s="14">
        <f t="shared" si="731"/>
        <v>0</v>
      </c>
      <c r="CH219" s="14">
        <f>IFERROR(VLOOKUP($A219,ConEnroll!$A$8:$S$601,15,0),0)</f>
        <v>-106</v>
      </c>
      <c r="CI219" s="14">
        <f t="shared" si="732"/>
        <v>-4.7448522829006266E-2</v>
      </c>
      <c r="CJ219" s="14">
        <f t="shared" si="733"/>
        <v>-106</v>
      </c>
      <c r="CK219" s="14">
        <f t="shared" si="734"/>
        <v>-4.7448522829006266E-2</v>
      </c>
      <c r="CL219" s="14" t="e">
        <f t="shared" si="735"/>
        <v>#VALUE!</v>
      </c>
      <c r="CM219" s="14" t="e">
        <f t="shared" si="736"/>
        <v>#VALUE!</v>
      </c>
      <c r="CN219" s="42"/>
      <c r="CO219" s="14">
        <f t="shared" si="677"/>
        <v>-9146.6856535362585</v>
      </c>
      <c r="CP219" s="14" t="e">
        <f t="shared" si="678"/>
        <v>#VALUE!</v>
      </c>
      <c r="CQ219" s="14">
        <f t="shared" si="679"/>
        <v>-77.97061548791406</v>
      </c>
      <c r="CR219" s="14" t="e">
        <f t="shared" si="680"/>
        <v>#VALUE!</v>
      </c>
      <c r="CS219" s="37" t="e">
        <f t="shared" si="681"/>
        <v>#VALUE!</v>
      </c>
      <c r="CT219" s="239"/>
      <c r="CU219" s="239"/>
      <c r="CV219" s="468"/>
      <c r="CW219" s="14">
        <f>IFERROR(VLOOKUP($A219,BaseFY23!$A$7:$AK$527,6,0),0)</f>
        <v>2252</v>
      </c>
      <c r="CX219" s="14">
        <f>IFERROR(VLOOKUP($A219,BaseFY23!$A$7:$AN$528,28,0),0)</f>
        <v>20637659.25</v>
      </c>
      <c r="CY219" s="14">
        <f t="shared" si="737"/>
        <v>9164.1470914742458</v>
      </c>
      <c r="CZ219" s="14">
        <f>IFERROR(VLOOKUP($A219,SpecEd23!$A$21:$BB$605,23,0)," ")</f>
        <v>3748721.3691546377</v>
      </c>
      <c r="DA219" s="14">
        <f t="shared" si="738"/>
        <v>1664.6187252018817</v>
      </c>
      <c r="DB219" s="14">
        <f>IFERROR(VLOOKUP($A219,ECFE!$A$16:$AB$347,7,0),0)</f>
        <v>159348.255</v>
      </c>
      <c r="DC219" s="14">
        <f t="shared" si="739"/>
        <v>70.758550177619895</v>
      </c>
      <c r="DD219" s="14">
        <v>0</v>
      </c>
      <c r="DE219" s="14">
        <f t="shared" si="740"/>
        <v>0</v>
      </c>
      <c r="DF219" s="14">
        <f>IFERROR(VLOOKUP($A219,ConEnroll!$A$7:$S$338,10,0),0)</f>
        <v>14732.1</v>
      </c>
      <c r="DG219" s="14">
        <f t="shared" si="741"/>
        <v>6.5417850799289523</v>
      </c>
      <c r="DH219" s="14">
        <f t="shared" si="682"/>
        <v>174080.35500000001</v>
      </c>
      <c r="DI219" s="14">
        <f t="shared" si="742"/>
        <v>77.300335257548852</v>
      </c>
      <c r="DJ219" s="14">
        <f t="shared" si="683"/>
        <v>24560460.974154636</v>
      </c>
      <c r="DK219" s="14">
        <f t="shared" si="743"/>
        <v>10906.066151933675</v>
      </c>
      <c r="DL219" s="42"/>
      <c r="DM219" s="14">
        <f>IFERROR(VLOOKUP($A219,HouseFY23!$A$7:$AJ$528,28,0),0)</f>
        <v>21356497.25</v>
      </c>
      <c r="DN219" s="14">
        <f t="shared" si="744"/>
        <v>9483.3469138543514</v>
      </c>
      <c r="DO219" s="14">
        <f>IFERROR(VLOOKUP($A219,Compens80percent!$A$13:$M$560,12,0),0)</f>
        <v>0</v>
      </c>
      <c r="DP219" s="14">
        <f t="shared" si="744"/>
        <v>0</v>
      </c>
      <c r="DQ219" s="14">
        <f t="shared" si="745"/>
        <v>21356497.25</v>
      </c>
      <c r="DR219" s="14">
        <f t="shared" si="746"/>
        <v>9559.7570501342889</v>
      </c>
      <c r="DS219" s="14">
        <f>IFERROR(VLOOKUP($A219,SpecEd23!$A$21:$Z$550,14,0),0)</f>
        <v>3892710.1542977029</v>
      </c>
      <c r="DT219" s="14">
        <f t="shared" si="747"/>
        <v>1728.5569068817508</v>
      </c>
      <c r="DU219" s="14">
        <f>IFERROR(VLOOKUP($A219,ECFE!$A$16:$AB$347,9,0),0)</f>
        <v>165785.92450200001</v>
      </c>
      <c r="DV219" s="14">
        <f t="shared" si="748"/>
        <v>73.617195604795739</v>
      </c>
      <c r="DW219" s="14">
        <f>IFERROR(VLOOKUP($A219,ParaFY19!$A$21:$Z$543,7,0),0)</f>
        <v>10780</v>
      </c>
      <c r="DX219" s="14">
        <f t="shared" si="749"/>
        <v>4.7868561278863231</v>
      </c>
      <c r="DY219" s="14">
        <f>IFERROR(VLOOKUP($A219,ConEnroll!$A$7:$S$341,13,0),0)</f>
        <v>18415.125</v>
      </c>
      <c r="DZ219" s="14">
        <f t="shared" si="750"/>
        <v>8.1772313499111906</v>
      </c>
      <c r="EA219" s="14">
        <f t="shared" si="684"/>
        <v>194981.04950200001</v>
      </c>
      <c r="EB219" s="14">
        <f t="shared" si="751"/>
        <v>86.581283082593259</v>
      </c>
      <c r="EC219" s="14">
        <f t="shared" si="685"/>
        <v>25444188.453799702</v>
      </c>
      <c r="ED219" s="14">
        <f t="shared" si="752"/>
        <v>11298.485103818695</v>
      </c>
      <c r="EE219" s="62"/>
      <c r="EF219" s="14">
        <f t="shared" si="686"/>
        <v>319.19982238010562</v>
      </c>
      <c r="EG219" s="14">
        <f t="shared" si="687"/>
        <v>63.938181679869103</v>
      </c>
      <c r="EH219" s="14">
        <f t="shared" si="688"/>
        <v>9.2809478250444073</v>
      </c>
      <c r="EI219" s="14">
        <f t="shared" si="753"/>
        <v>392.41895188501911</v>
      </c>
      <c r="EJ219" s="37">
        <f t="shared" si="689"/>
        <v>3.598171388456526E-2</v>
      </c>
      <c r="EK219" s="42"/>
      <c r="EL219" s="14" t="str">
        <f>IFERROR(VLOOKUP($A219,#REF!,27,0),"0")</f>
        <v>0</v>
      </c>
      <c r="EM219" s="14">
        <f t="shared" si="754"/>
        <v>0</v>
      </c>
      <c r="EN219" s="14" t="str">
        <f>IFERROR(VLOOKUP($A219,SpecEd23!#REF!,23,0)," ")</f>
        <v xml:space="preserve"> </v>
      </c>
      <c r="EO219" s="14" t="e">
        <f t="shared" si="755"/>
        <v>#VALUE!</v>
      </c>
      <c r="EP219" s="14">
        <f>IFERROR(VLOOKUP($A219,ECFE!#REF!,24,0),0)</f>
        <v>0</v>
      </c>
      <c r="EQ219" s="14">
        <f t="shared" si="756"/>
        <v>0</v>
      </c>
      <c r="ER219" s="14">
        <f>IFERROR(VLOOKUP($A219,#REF!,30,0),0)</f>
        <v>0</v>
      </c>
      <c r="ES219" s="14">
        <f t="shared" si="757"/>
        <v>0</v>
      </c>
      <c r="ET219" s="14">
        <f>IFERROR(VLOOKUP($A219,#REF!,12,0),0)</f>
        <v>0</v>
      </c>
      <c r="EU219" s="14">
        <f t="shared" si="758"/>
        <v>0</v>
      </c>
      <c r="EV219" s="14">
        <v>0</v>
      </c>
      <c r="EW219" s="14">
        <f t="shared" si="759"/>
        <v>0</v>
      </c>
      <c r="EX219" s="14">
        <f>IFERROR(VLOOKUP($A219,ConEnroll!$A$8:$S$601,16,0),0)</f>
        <v>595</v>
      </c>
      <c r="EY219" s="14">
        <f t="shared" si="760"/>
        <v>0.26420959147424511</v>
      </c>
      <c r="EZ219" s="14">
        <f t="shared" si="761"/>
        <v>595</v>
      </c>
      <c r="FA219" s="14">
        <f t="shared" si="762"/>
        <v>0.26420959147424511</v>
      </c>
      <c r="FB219" s="14" t="e">
        <f t="shared" si="763"/>
        <v>#VALUE!</v>
      </c>
      <c r="FC219" s="14" t="e">
        <f t="shared" si="764"/>
        <v>#VALUE!</v>
      </c>
      <c r="FD219" s="62"/>
      <c r="FE219" s="14">
        <f t="shared" si="690"/>
        <v>9483.3469138543514</v>
      </c>
      <c r="FF219" s="14" t="e">
        <f t="shared" si="691"/>
        <v>#VALUE!</v>
      </c>
      <c r="FG219" s="14">
        <f t="shared" si="765"/>
        <v>86.317073491119018</v>
      </c>
      <c r="FH219" s="14" t="e">
        <f t="shared" si="692"/>
        <v>#VALUE!</v>
      </c>
      <c r="FI219" s="37" t="e">
        <f t="shared" si="693"/>
        <v>#VALUE!</v>
      </c>
      <c r="FJ219" s="12"/>
      <c r="FK219" s="14" t="str">
        <f>IFERROR(VLOOKUP($A219,#REF!,27,0),"0")</f>
        <v>0</v>
      </c>
      <c r="FL219" s="14">
        <f t="shared" si="766"/>
        <v>0</v>
      </c>
      <c r="FM219" s="14" t="str">
        <f>IFERROR(VLOOKUP($A219,SpecEd23!$X$22:$Y$610,59,0)," ")</f>
        <v xml:space="preserve"> </v>
      </c>
      <c r="FN219" s="14" t="e">
        <f t="shared" si="767"/>
        <v>#VALUE!</v>
      </c>
      <c r="FO219" s="14">
        <f>IFERROR(VLOOKUP($A219,ECFE!#REF!,26,0),0)</f>
        <v>0</v>
      </c>
      <c r="FP219" s="14">
        <f t="shared" si="768"/>
        <v>0</v>
      </c>
      <c r="FQ219" s="14">
        <f>IFERROR(VLOOKUP($A219,#REF!,16,0),0)</f>
        <v>0</v>
      </c>
      <c r="FR219" s="14">
        <f t="shared" si="769"/>
        <v>0</v>
      </c>
      <c r="FS219" s="14">
        <f>IFERROR(VLOOKUP($A219,#REF!,12,0),0)</f>
        <v>0</v>
      </c>
      <c r="FT219" s="14">
        <f t="shared" si="770"/>
        <v>0</v>
      </c>
      <c r="FU219" s="14">
        <v>0</v>
      </c>
      <c r="FV219" s="14">
        <f t="shared" si="771"/>
        <v>0</v>
      </c>
      <c r="FW219" s="14">
        <f>IFERROR(VLOOKUP($A219,ConEnroll!$A$8:$S$601,16,0),0)</f>
        <v>595</v>
      </c>
      <c r="FX219" s="14">
        <f t="shared" si="772"/>
        <v>0.26420959147424511</v>
      </c>
      <c r="FY219" s="14">
        <f t="shared" si="773"/>
        <v>595</v>
      </c>
      <c r="FZ219" s="14">
        <f t="shared" si="774"/>
        <v>0.26420959147424511</v>
      </c>
      <c r="GA219" s="14" t="e">
        <f t="shared" si="775"/>
        <v>#VALUE!</v>
      </c>
      <c r="GB219" s="14" t="e">
        <f t="shared" si="776"/>
        <v>#VALUE!</v>
      </c>
      <c r="GC219" s="39"/>
      <c r="GD219" s="14">
        <f t="shared" si="694"/>
        <v>-9164.1470914742458</v>
      </c>
      <c r="GE219" s="14" t="e">
        <f t="shared" si="695"/>
        <v>#VALUE!</v>
      </c>
      <c r="GF219" s="14">
        <f t="shared" si="696"/>
        <v>-77.036125666074611</v>
      </c>
      <c r="GG219" s="14" t="e">
        <f t="shared" si="697"/>
        <v>#VALUE!</v>
      </c>
      <c r="GH219" s="37" t="e">
        <f t="shared" si="698"/>
        <v>#VALUE!</v>
      </c>
    </row>
    <row r="220" spans="1:190" ht="12.5" x14ac:dyDescent="0.25">
      <c r="A220" s="67">
        <v>704</v>
      </c>
      <c r="B220" s="35">
        <v>1</v>
      </c>
      <c r="C220" s="14">
        <v>5</v>
      </c>
      <c r="D220" s="14"/>
      <c r="E220" s="14"/>
      <c r="F220" s="35" t="s">
        <v>2567</v>
      </c>
      <c r="G220" s="41"/>
      <c r="H220" s="14">
        <f>IFERROR(VLOOKUP($A220,BaseFY22!$A$7:$AK$528,6,0),0)</f>
        <v>1806</v>
      </c>
      <c r="I220" s="14">
        <f>IFERROR(VLOOKUP($A220,BaseFY22!$A$7:$AK$528,28,0),0)</f>
        <v>15907386.288376</v>
      </c>
      <c r="J220" s="14">
        <f t="shared" si="699"/>
        <v>8808.0765716367659</v>
      </c>
      <c r="K220" s="14">
        <f>IFERROR(VLOOKUP($A220,SpecEd22!$A$21:$BB$605,24,0)," ")</f>
        <v>2799518.709440852</v>
      </c>
      <c r="L220" s="14">
        <f t="shared" si="700"/>
        <v>1550.1211015730078</v>
      </c>
      <c r="M220" s="14">
        <f>IFERROR(VLOOKUP($A220,ECFE!$A$16:$AB$347,7,0),0)</f>
        <v>107843.274</v>
      </c>
      <c r="N220" s="14">
        <f t="shared" si="667"/>
        <v>59.713883720930234</v>
      </c>
      <c r="O220" s="14">
        <v>0</v>
      </c>
      <c r="P220" s="14">
        <f t="shared" si="667"/>
        <v>0</v>
      </c>
      <c r="Q220" s="14">
        <f>IFERROR(VLOOKUP($A220,ConEnroll!$A$7:$S$337,10,0),0)</f>
        <v>16095.21</v>
      </c>
      <c r="R220" s="14">
        <f t="shared" si="701"/>
        <v>8.9120764119601326</v>
      </c>
      <c r="S220" s="14">
        <f t="shared" si="668"/>
        <v>123938.484</v>
      </c>
      <c r="T220" s="14">
        <f t="shared" si="702"/>
        <v>68.62596013289037</v>
      </c>
      <c r="U220" s="14">
        <f t="shared" si="669"/>
        <v>18830843.481816854</v>
      </c>
      <c r="V220" s="14">
        <f t="shared" si="703"/>
        <v>10426.823633342665</v>
      </c>
      <c r="W220" s="42"/>
      <c r="X220" s="14">
        <f>IFERROR(VLOOKUP($A220,HouseFY22!$A$6:$AJ$528,28,0),0)</f>
        <v>16178915.288376</v>
      </c>
      <c r="Y220" s="14">
        <f t="shared" si="704"/>
        <v>8958.4248551362125</v>
      </c>
      <c r="Z220" s="14">
        <f>IFERROR(VLOOKUP($A220,Compens80percent!$A$13:$M$560,12,0),0)</f>
        <v>0</v>
      </c>
      <c r="AA220" s="14">
        <f t="shared" si="704"/>
        <v>0</v>
      </c>
      <c r="AB220" s="14">
        <f t="shared" si="705"/>
        <v>16178915.288376</v>
      </c>
      <c r="AC220" s="14">
        <f t="shared" si="704"/>
        <v>8958.4248551362125</v>
      </c>
      <c r="AD220" s="14">
        <f>IFERROR(VLOOKUP(A220,SpecEd22!$A$21:$Z$550,14,0),0)</f>
        <v>2850646.6082616593</v>
      </c>
      <c r="AE220" s="14">
        <f t="shared" si="706"/>
        <v>1578.4311230684714</v>
      </c>
      <c r="AF220" s="14">
        <f>IFERROR(VLOOKUP($A220,ECFE!$A$16:$AB$348,8,0),0)</f>
        <v>110000.13948000001</v>
      </c>
      <c r="AG220" s="14">
        <f t="shared" si="707"/>
        <v>60.908161395348841</v>
      </c>
      <c r="AH220" s="14">
        <f>IFERROR(VLOOKUP(A220,ParaFY19!$A$21:$Z$543,7,0),0)</f>
        <v>9016</v>
      </c>
      <c r="AI220" s="14">
        <f t="shared" si="708"/>
        <v>4.9922480620155039</v>
      </c>
      <c r="AJ220" s="14">
        <f>IFERROR(VLOOKUP(A220,ConEnroll!$A$7:$S$341,13,0),0)</f>
        <v>20119.012499999997</v>
      </c>
      <c r="AK220" s="14">
        <f t="shared" si="709"/>
        <v>11.140095514950165</v>
      </c>
      <c r="AL220" s="14">
        <f t="shared" si="664"/>
        <v>139135.15198000002</v>
      </c>
      <c r="AM220" s="14">
        <f t="shared" si="710"/>
        <v>77.040504972314523</v>
      </c>
      <c r="AN220" s="14">
        <f t="shared" si="711"/>
        <v>19168697.048617661</v>
      </c>
      <c r="AO220" s="14">
        <f t="shared" si="712"/>
        <v>10613.896483176999</v>
      </c>
      <c r="AP220" s="62"/>
      <c r="AQ220" s="14">
        <f t="shared" si="665"/>
        <v>150.34828349944655</v>
      </c>
      <c r="AR220" s="14">
        <f t="shared" si="670"/>
        <v>28.310021495463616</v>
      </c>
      <c r="AS220" s="14">
        <f t="shared" si="671"/>
        <v>8.4145448394241527</v>
      </c>
      <c r="AT220" s="14">
        <f t="shared" si="713"/>
        <v>187.07284983433431</v>
      </c>
      <c r="AU220" s="37">
        <f t="shared" si="672"/>
        <v>1.7941499387801756E-2</v>
      </c>
      <c r="AV220" s="42"/>
      <c r="AW220" s="14" t="str">
        <f>IFERROR(VLOOKUP($A220,#REF!,27,0),"0")</f>
        <v>0</v>
      </c>
      <c r="AX220" s="14">
        <f t="shared" si="714"/>
        <v>0</v>
      </c>
      <c r="AY220" s="14" t="str">
        <f>IFERROR(VLOOKUP($A220,SpecEd22!#REF!,23,0)," ")</f>
        <v xml:space="preserve"> </v>
      </c>
      <c r="AZ220" s="14" t="e">
        <f t="shared" si="715"/>
        <v>#VALUE!</v>
      </c>
      <c r="BA220" s="14">
        <f>IFERROR(VLOOKUP($A220,ECFE!#REF!,23,0),0)</f>
        <v>0</v>
      </c>
      <c r="BB220" s="14">
        <f t="shared" si="716"/>
        <v>0</v>
      </c>
      <c r="BC220" s="14">
        <f>IFERROR(VLOOKUP($A220,#REF!,17,0),0)</f>
        <v>0</v>
      </c>
      <c r="BD220" s="14">
        <f t="shared" si="717"/>
        <v>0</v>
      </c>
      <c r="BE220" s="14">
        <f>IFERROR(VLOOKUP($A220,#REF!,9,0),0)</f>
        <v>0</v>
      </c>
      <c r="BF220" s="14">
        <f t="shared" si="718"/>
        <v>0</v>
      </c>
      <c r="BG220" s="14">
        <v>0</v>
      </c>
      <c r="BH220" s="14">
        <f t="shared" si="719"/>
        <v>0</v>
      </c>
      <c r="BI220" s="14">
        <f>IFERROR(VLOOKUP($A220,ConEnroll!$A$8:$S$601,15,0),0)</f>
        <v>-105</v>
      </c>
      <c r="BJ220" s="14">
        <f t="shared" si="720"/>
        <v>-5.8139534883720929E-2</v>
      </c>
      <c r="BK220" s="14">
        <f t="shared" si="721"/>
        <v>-105</v>
      </c>
      <c r="BL220" s="14">
        <f t="shared" si="722"/>
        <v>-5.8139534883720929E-2</v>
      </c>
      <c r="BM220" s="14" t="e">
        <f t="shared" si="723"/>
        <v>#VALUE!</v>
      </c>
      <c r="BN220" s="14" t="e">
        <f t="shared" si="724"/>
        <v>#VALUE!</v>
      </c>
      <c r="BO220" s="42"/>
      <c r="BP220" s="14">
        <f t="shared" si="673"/>
        <v>8958.4248551362125</v>
      </c>
      <c r="BQ220" s="14" t="e">
        <f t="shared" si="674"/>
        <v>#VALUE!</v>
      </c>
      <c r="BR220" s="14">
        <f t="shared" si="725"/>
        <v>77.098644507198244</v>
      </c>
      <c r="BS220" s="14" t="e">
        <f t="shared" si="675"/>
        <v>#VALUE!</v>
      </c>
      <c r="BT220" s="37" t="e">
        <f t="shared" si="676"/>
        <v>#VALUE!</v>
      </c>
      <c r="BU220" s="41"/>
      <c r="BV220" s="14" t="str">
        <f>IFERROR(VLOOKUP($A220,#REF!,27,0),"0")</f>
        <v>0</v>
      </c>
      <c r="BW220" s="14">
        <f t="shared" si="726"/>
        <v>0</v>
      </c>
      <c r="BX220" s="14" t="str">
        <f>IFERROR(VLOOKUP($A220,SpecEd22!$Z$22:$AV$606,59,0)," ")</f>
        <v xml:space="preserve"> </v>
      </c>
      <c r="BY220" s="14" t="e">
        <f t="shared" si="727"/>
        <v>#VALUE!</v>
      </c>
      <c r="BZ220" s="14">
        <f>IFERROR(VLOOKUP($A220,ECFE!#REF!,25,0),0)</f>
        <v>0</v>
      </c>
      <c r="CA220" s="14">
        <f t="shared" si="728"/>
        <v>0</v>
      </c>
      <c r="CB220" s="14">
        <f>IFERROR(VLOOKUP($A220,#REF!,17,0),0)</f>
        <v>0</v>
      </c>
      <c r="CC220" s="14">
        <f t="shared" si="729"/>
        <v>0</v>
      </c>
      <c r="CD220" s="14">
        <f>IFERROR(VLOOKUP($A220,#REF!,9,0),0)</f>
        <v>0</v>
      </c>
      <c r="CE220" s="14">
        <f t="shared" si="730"/>
        <v>0</v>
      </c>
      <c r="CF220" s="14">
        <v>0</v>
      </c>
      <c r="CG220" s="14">
        <f t="shared" si="731"/>
        <v>0</v>
      </c>
      <c r="CH220" s="14">
        <f>IFERROR(VLOOKUP($A220,ConEnroll!$A$8:$S$601,15,0),0)</f>
        <v>-105</v>
      </c>
      <c r="CI220" s="14">
        <f t="shared" si="732"/>
        <v>-5.8139534883720929E-2</v>
      </c>
      <c r="CJ220" s="14">
        <f t="shared" si="733"/>
        <v>-105</v>
      </c>
      <c r="CK220" s="14">
        <f t="shared" si="734"/>
        <v>-5.8139534883720929E-2</v>
      </c>
      <c r="CL220" s="14" t="e">
        <f t="shared" si="735"/>
        <v>#VALUE!</v>
      </c>
      <c r="CM220" s="14" t="e">
        <f t="shared" si="736"/>
        <v>#VALUE!</v>
      </c>
      <c r="CN220" s="42"/>
      <c r="CO220" s="14">
        <f t="shared" si="677"/>
        <v>-8808.0765716367659</v>
      </c>
      <c r="CP220" s="14" t="e">
        <f t="shared" si="678"/>
        <v>#VALUE!</v>
      </c>
      <c r="CQ220" s="14">
        <f t="shared" si="679"/>
        <v>-68.684099667774092</v>
      </c>
      <c r="CR220" s="14" t="e">
        <f t="shared" si="680"/>
        <v>#VALUE!</v>
      </c>
      <c r="CS220" s="37" t="e">
        <f t="shared" si="681"/>
        <v>#VALUE!</v>
      </c>
      <c r="CT220" s="239"/>
      <c r="CU220" s="239"/>
      <c r="CV220" s="468"/>
      <c r="CW220" s="14">
        <f>IFERROR(VLOOKUP($A220,BaseFY23!$A$7:$AK$527,6,0),0)</f>
        <v>1818.4294239999999</v>
      </c>
      <c r="CX220" s="14">
        <f>IFERROR(VLOOKUP($A220,BaseFY23!$A$7:$AN$528,28,0),0)</f>
        <v>15991421.136112001</v>
      </c>
      <c r="CY220" s="14">
        <f t="shared" si="737"/>
        <v>8794.0840183589116</v>
      </c>
      <c r="CZ220" s="14">
        <f>IFERROR(VLOOKUP($A220,SpecEd23!$A$21:$BB$605,23,0)," ")</f>
        <v>2989761.9289570502</v>
      </c>
      <c r="DA220" s="14">
        <f t="shared" si="738"/>
        <v>1644.1451559777722</v>
      </c>
      <c r="DB220" s="14">
        <f>IFERROR(VLOOKUP($A220,ECFE!$A$16:$AB$347,7,0),0)</f>
        <v>107843.274</v>
      </c>
      <c r="DC220" s="14">
        <f t="shared" si="739"/>
        <v>59.305724256692415</v>
      </c>
      <c r="DD220" s="14">
        <v>0</v>
      </c>
      <c r="DE220" s="14">
        <f t="shared" si="740"/>
        <v>0</v>
      </c>
      <c r="DF220" s="14">
        <f>IFERROR(VLOOKUP($A220,ConEnroll!$A$7:$S$338,10,0),0)</f>
        <v>16095.21</v>
      </c>
      <c r="DG220" s="14">
        <f t="shared" si="741"/>
        <v>8.851160120691052</v>
      </c>
      <c r="DH220" s="14">
        <f t="shared" si="682"/>
        <v>123938.484</v>
      </c>
      <c r="DI220" s="14">
        <f t="shared" si="742"/>
        <v>68.156884377383463</v>
      </c>
      <c r="DJ220" s="14">
        <f t="shared" si="683"/>
        <v>19105121.549069051</v>
      </c>
      <c r="DK220" s="14">
        <f t="shared" si="743"/>
        <v>10506.386058714068</v>
      </c>
      <c r="DL220" s="42"/>
      <c r="DM220" s="14">
        <f>IFERROR(VLOOKUP($A220,HouseFY23!$A$7:$AJ$528,28,0),0)</f>
        <v>16571259.565020001</v>
      </c>
      <c r="DN220" s="14">
        <f t="shared" si="744"/>
        <v>9112.9517298329865</v>
      </c>
      <c r="DO220" s="14">
        <f>IFERROR(VLOOKUP($A220,Compens80percent!$A$13:$M$560,12,0),0)</f>
        <v>0</v>
      </c>
      <c r="DP220" s="14">
        <f t="shared" si="744"/>
        <v>0</v>
      </c>
      <c r="DQ220" s="14">
        <f t="shared" si="745"/>
        <v>16571259.565020001</v>
      </c>
      <c r="DR220" s="14">
        <f t="shared" si="746"/>
        <v>9175.6697480730909</v>
      </c>
      <c r="DS220" s="14">
        <f>IFERROR(VLOOKUP($A220,SpecEd23!$A$21:$Z$550,14,0),0)</f>
        <v>3094960.2770976247</v>
      </c>
      <c r="DT220" s="14">
        <f t="shared" si="747"/>
        <v>1701.9963690917623</v>
      </c>
      <c r="DU220" s="14">
        <f>IFERROR(VLOOKUP($A220,ECFE!$A$16:$AB$347,9,0),0)</f>
        <v>112200.14226960001</v>
      </c>
      <c r="DV220" s="14">
        <f t="shared" si="748"/>
        <v>61.701675516662789</v>
      </c>
      <c r="DW220" s="14">
        <f>IFERROR(VLOOKUP($A220,ParaFY19!$A$21:$Z$543,7,0),0)</f>
        <v>9016</v>
      </c>
      <c r="DX220" s="14">
        <f t="shared" si="749"/>
        <v>4.958124786700548</v>
      </c>
      <c r="DY220" s="14">
        <f>IFERROR(VLOOKUP($A220,ConEnroll!$A$7:$S$341,13,0),0)</f>
        <v>20119.012499999997</v>
      </c>
      <c r="DZ220" s="14">
        <f t="shared" si="750"/>
        <v>11.063950150863814</v>
      </c>
      <c r="EA220" s="14">
        <f t="shared" si="684"/>
        <v>141335.15476960002</v>
      </c>
      <c r="EB220" s="14">
        <f t="shared" si="751"/>
        <v>77.723750454227158</v>
      </c>
      <c r="EC220" s="14">
        <f t="shared" si="685"/>
        <v>19807554.996887226</v>
      </c>
      <c r="ED220" s="14">
        <f t="shared" si="752"/>
        <v>10892.671849378976</v>
      </c>
      <c r="EE220" s="62"/>
      <c r="EF220" s="14">
        <f t="shared" si="686"/>
        <v>318.86771147407489</v>
      </c>
      <c r="EG220" s="14">
        <f t="shared" si="687"/>
        <v>57.85121311399007</v>
      </c>
      <c r="EH220" s="14">
        <f t="shared" si="688"/>
        <v>9.5668660768436951</v>
      </c>
      <c r="EI220" s="14">
        <f t="shared" si="753"/>
        <v>386.28579066490863</v>
      </c>
      <c r="EJ220" s="37">
        <f t="shared" si="689"/>
        <v>3.6766761520677281E-2</v>
      </c>
      <c r="EK220" s="42"/>
      <c r="EL220" s="14" t="str">
        <f>IFERROR(VLOOKUP($A220,#REF!,27,0),"0")</f>
        <v>0</v>
      </c>
      <c r="EM220" s="14">
        <f t="shared" si="754"/>
        <v>0</v>
      </c>
      <c r="EN220" s="14" t="str">
        <f>IFERROR(VLOOKUP($A220,SpecEd23!#REF!,23,0)," ")</f>
        <v xml:space="preserve"> </v>
      </c>
      <c r="EO220" s="14" t="e">
        <f t="shared" si="755"/>
        <v>#VALUE!</v>
      </c>
      <c r="EP220" s="14">
        <f>IFERROR(VLOOKUP($A220,ECFE!#REF!,24,0),0)</f>
        <v>0</v>
      </c>
      <c r="EQ220" s="14">
        <f t="shared" si="756"/>
        <v>0</v>
      </c>
      <c r="ER220" s="14">
        <f>IFERROR(VLOOKUP($A220,#REF!,30,0),0)</f>
        <v>0</v>
      </c>
      <c r="ES220" s="14">
        <f t="shared" si="757"/>
        <v>0</v>
      </c>
      <c r="ET220" s="14">
        <f>IFERROR(VLOOKUP($A220,#REF!,12,0),0)</f>
        <v>0</v>
      </c>
      <c r="EU220" s="14">
        <f t="shared" si="758"/>
        <v>0</v>
      </c>
      <c r="EV220" s="14">
        <v>0</v>
      </c>
      <c r="EW220" s="14">
        <f t="shared" si="759"/>
        <v>0</v>
      </c>
      <c r="EX220" s="14">
        <f>IFERROR(VLOOKUP($A220,ConEnroll!$A$8:$S$601,16,0),0)</f>
        <v>599</v>
      </c>
      <c r="EY220" s="14">
        <f t="shared" si="760"/>
        <v>0.32940514055386294</v>
      </c>
      <c r="EZ220" s="14">
        <f t="shared" si="761"/>
        <v>599</v>
      </c>
      <c r="FA220" s="14">
        <f t="shared" si="762"/>
        <v>0.32940514055386294</v>
      </c>
      <c r="FB220" s="14" t="e">
        <f t="shared" si="763"/>
        <v>#VALUE!</v>
      </c>
      <c r="FC220" s="14" t="e">
        <f t="shared" si="764"/>
        <v>#VALUE!</v>
      </c>
      <c r="FD220" s="62"/>
      <c r="FE220" s="14">
        <f t="shared" si="690"/>
        <v>9112.9517298329865</v>
      </c>
      <c r="FF220" s="14" t="e">
        <f t="shared" si="691"/>
        <v>#VALUE!</v>
      </c>
      <c r="FG220" s="14">
        <f t="shared" si="765"/>
        <v>77.394345313673298</v>
      </c>
      <c r="FH220" s="14" t="e">
        <f t="shared" si="692"/>
        <v>#VALUE!</v>
      </c>
      <c r="FI220" s="37" t="e">
        <f t="shared" si="693"/>
        <v>#VALUE!</v>
      </c>
      <c r="FJ220" s="12"/>
      <c r="FK220" s="14" t="str">
        <f>IFERROR(VLOOKUP($A220,#REF!,27,0),"0")</f>
        <v>0</v>
      </c>
      <c r="FL220" s="14">
        <f t="shared" si="766"/>
        <v>0</v>
      </c>
      <c r="FM220" s="14" t="str">
        <f>IFERROR(VLOOKUP($A220,SpecEd23!$X$22:$Y$610,59,0)," ")</f>
        <v xml:space="preserve"> </v>
      </c>
      <c r="FN220" s="14" t="e">
        <f t="shared" si="767"/>
        <v>#VALUE!</v>
      </c>
      <c r="FO220" s="14">
        <f>IFERROR(VLOOKUP($A220,ECFE!#REF!,26,0),0)</f>
        <v>0</v>
      </c>
      <c r="FP220" s="14">
        <f t="shared" si="768"/>
        <v>0</v>
      </c>
      <c r="FQ220" s="14">
        <f>IFERROR(VLOOKUP($A220,#REF!,16,0),0)</f>
        <v>0</v>
      </c>
      <c r="FR220" s="14">
        <f t="shared" si="769"/>
        <v>0</v>
      </c>
      <c r="FS220" s="14">
        <f>IFERROR(VLOOKUP($A220,#REF!,12,0),0)</f>
        <v>0</v>
      </c>
      <c r="FT220" s="14">
        <f t="shared" si="770"/>
        <v>0</v>
      </c>
      <c r="FU220" s="14">
        <v>0</v>
      </c>
      <c r="FV220" s="14">
        <f t="shared" si="771"/>
        <v>0</v>
      </c>
      <c r="FW220" s="14">
        <f>IFERROR(VLOOKUP($A220,ConEnroll!$A$8:$S$601,16,0),0)</f>
        <v>599</v>
      </c>
      <c r="FX220" s="14">
        <f t="shared" si="772"/>
        <v>0.32940514055386294</v>
      </c>
      <c r="FY220" s="14">
        <f t="shared" si="773"/>
        <v>599</v>
      </c>
      <c r="FZ220" s="14">
        <f t="shared" si="774"/>
        <v>0.32940514055386294</v>
      </c>
      <c r="GA220" s="14" t="e">
        <f t="shared" si="775"/>
        <v>#VALUE!</v>
      </c>
      <c r="GB220" s="14" t="e">
        <f t="shared" si="776"/>
        <v>#VALUE!</v>
      </c>
      <c r="GC220" s="39"/>
      <c r="GD220" s="14">
        <f t="shared" si="694"/>
        <v>-8794.0840183589116</v>
      </c>
      <c r="GE220" s="14" t="e">
        <f t="shared" si="695"/>
        <v>#VALUE!</v>
      </c>
      <c r="GF220" s="14">
        <f t="shared" si="696"/>
        <v>-67.827479236829603</v>
      </c>
      <c r="GG220" s="14" t="e">
        <f t="shared" si="697"/>
        <v>#VALUE!</v>
      </c>
      <c r="GH220" s="37" t="e">
        <f t="shared" si="698"/>
        <v>#VALUE!</v>
      </c>
    </row>
    <row r="221" spans="1:190" ht="12.5" x14ac:dyDescent="0.25">
      <c r="A221" s="67">
        <v>707</v>
      </c>
      <c r="B221" s="35">
        <v>1</v>
      </c>
      <c r="C221" s="14">
        <v>6</v>
      </c>
      <c r="D221" s="14"/>
      <c r="E221" s="14"/>
      <c r="F221" s="35" t="s">
        <v>2568</v>
      </c>
      <c r="G221" s="41"/>
      <c r="H221" s="14">
        <f>IFERROR(VLOOKUP($A221,BaseFY22!$A$7:$AK$528,6,0),0)</f>
        <v>92</v>
      </c>
      <c r="I221" s="14">
        <f>IFERROR(VLOOKUP($A221,BaseFY22!$A$7:$AK$528,28,0),0)</f>
        <v>1301852.75</v>
      </c>
      <c r="J221" s="14">
        <f t="shared" si="699"/>
        <v>14150.573369565218</v>
      </c>
      <c r="K221" s="14">
        <f>IFERROR(VLOOKUP($A221,SpecEd22!$A$21:$BB$605,24,0)," ")</f>
        <v>17023.526489043608</v>
      </c>
      <c r="L221" s="14">
        <f t="shared" si="700"/>
        <v>185.03833140264791</v>
      </c>
      <c r="M221" s="14">
        <f>IFERROR(VLOOKUP($A221,ECFE!$A$16:$AB$347,7,0),0)</f>
        <v>22656.149999999998</v>
      </c>
      <c r="N221" s="14">
        <f t="shared" si="667"/>
        <v>246.26249999999999</v>
      </c>
      <c r="O221" s="14">
        <v>0</v>
      </c>
      <c r="P221" s="14">
        <f t="shared" si="667"/>
        <v>0</v>
      </c>
      <c r="Q221" s="14">
        <f>IFERROR(VLOOKUP($A221,ConEnroll!$A$7:$S$337,10,0),0)</f>
        <v>0</v>
      </c>
      <c r="R221" s="14">
        <f t="shared" si="701"/>
        <v>0</v>
      </c>
      <c r="S221" s="14">
        <f t="shared" si="668"/>
        <v>22656.149999999998</v>
      </c>
      <c r="T221" s="14">
        <f t="shared" si="702"/>
        <v>246.26249999999999</v>
      </c>
      <c r="U221" s="14">
        <f t="shared" si="669"/>
        <v>1341532.4264890435</v>
      </c>
      <c r="V221" s="14">
        <f t="shared" si="703"/>
        <v>14581.874200967864</v>
      </c>
      <c r="W221" s="42"/>
      <c r="X221" s="14">
        <f>IFERROR(VLOOKUP($A221,HouseFY22!$A$6:$AJ$528,28,0),0)</f>
        <v>1322048.75</v>
      </c>
      <c r="Y221" s="14">
        <f t="shared" si="704"/>
        <v>14370.095108695652</v>
      </c>
      <c r="Z221" s="14">
        <f>IFERROR(VLOOKUP($A221,Compens80percent!$A$13:$M$560,12,0),0)</f>
        <v>0</v>
      </c>
      <c r="AA221" s="14">
        <f t="shared" si="704"/>
        <v>0</v>
      </c>
      <c r="AB221" s="14">
        <f t="shared" si="705"/>
        <v>1322048.75</v>
      </c>
      <c r="AC221" s="14">
        <f t="shared" si="704"/>
        <v>14370.095108695652</v>
      </c>
      <c r="AD221" s="14">
        <f>IFERROR(VLOOKUP(A221,SpecEd22!$A$21:$Z$550,14,0),0)</f>
        <v>28313.77419475175</v>
      </c>
      <c r="AE221" s="14">
        <f t="shared" si="706"/>
        <v>307.75841516034512</v>
      </c>
      <c r="AF221" s="14">
        <f>IFERROR(VLOOKUP($A221,ECFE!$A$16:$AB$348,8,0),0)</f>
        <v>23109.273000000001</v>
      </c>
      <c r="AG221" s="14">
        <f t="shared" si="707"/>
        <v>251.18775000000002</v>
      </c>
      <c r="AH221" s="14">
        <f>IFERROR(VLOOKUP(A221,ParaFY19!$A$21:$Z$543,7,0),0)</f>
        <v>980</v>
      </c>
      <c r="AI221" s="14">
        <f t="shared" si="708"/>
        <v>10.652173913043478</v>
      </c>
      <c r="AJ221" s="14">
        <f>IFERROR(VLOOKUP(A221,ConEnroll!$A$7:$S$341,13,0),0)</f>
        <v>0</v>
      </c>
      <c r="AK221" s="14">
        <f t="shared" si="709"/>
        <v>0</v>
      </c>
      <c r="AL221" s="14">
        <f t="shared" si="664"/>
        <v>24089.273000000001</v>
      </c>
      <c r="AM221" s="14">
        <f t="shared" si="710"/>
        <v>261.83992391304349</v>
      </c>
      <c r="AN221" s="14">
        <f t="shared" si="711"/>
        <v>1374451.7971947519</v>
      </c>
      <c r="AO221" s="14">
        <f t="shared" si="712"/>
        <v>14939.693447769043</v>
      </c>
      <c r="AP221" s="62"/>
      <c r="AQ221" s="14">
        <f t="shared" si="665"/>
        <v>219.52173913043407</v>
      </c>
      <c r="AR221" s="14">
        <f t="shared" si="670"/>
        <v>122.72008375769721</v>
      </c>
      <c r="AS221" s="14">
        <f t="shared" si="671"/>
        <v>15.577423913043503</v>
      </c>
      <c r="AT221" s="14">
        <f t="shared" si="713"/>
        <v>357.81924680117481</v>
      </c>
      <c r="AU221" s="37">
        <f t="shared" si="672"/>
        <v>2.4538632131212924E-2</v>
      </c>
      <c r="AV221" s="42"/>
      <c r="AW221" s="14" t="str">
        <f>IFERROR(VLOOKUP($A221,#REF!,27,0),"0")</f>
        <v>0</v>
      </c>
      <c r="AX221" s="14">
        <f t="shared" si="714"/>
        <v>0</v>
      </c>
      <c r="AY221" s="14" t="str">
        <f>IFERROR(VLOOKUP($A221,SpecEd22!#REF!,23,0)," ")</f>
        <v xml:space="preserve"> </v>
      </c>
      <c r="AZ221" s="14" t="e">
        <f t="shared" si="715"/>
        <v>#VALUE!</v>
      </c>
      <c r="BA221" s="14">
        <f>IFERROR(VLOOKUP($A221,ECFE!#REF!,23,0),0)</f>
        <v>0</v>
      </c>
      <c r="BB221" s="14">
        <f t="shared" si="716"/>
        <v>0</v>
      </c>
      <c r="BC221" s="14">
        <f>IFERROR(VLOOKUP($A221,#REF!,17,0),0)</f>
        <v>0</v>
      </c>
      <c r="BD221" s="14">
        <f t="shared" si="717"/>
        <v>0</v>
      </c>
      <c r="BE221" s="14">
        <f>IFERROR(VLOOKUP($A221,#REF!,9,0),0)</f>
        <v>0</v>
      </c>
      <c r="BF221" s="14">
        <f t="shared" si="718"/>
        <v>0</v>
      </c>
      <c r="BG221" s="14">
        <v>0</v>
      </c>
      <c r="BH221" s="14">
        <f t="shared" si="719"/>
        <v>0</v>
      </c>
      <c r="BI221" s="14">
        <f>IFERROR(VLOOKUP($A221,ConEnroll!$A$8:$S$601,15,0),0)</f>
        <v>0</v>
      </c>
      <c r="BJ221" s="14">
        <f t="shared" si="720"/>
        <v>0</v>
      </c>
      <c r="BK221" s="14">
        <f t="shared" si="721"/>
        <v>0</v>
      </c>
      <c r="BL221" s="14">
        <f t="shared" si="722"/>
        <v>0</v>
      </c>
      <c r="BM221" s="14" t="e">
        <f t="shared" si="723"/>
        <v>#VALUE!</v>
      </c>
      <c r="BN221" s="14" t="e">
        <f t="shared" si="724"/>
        <v>#VALUE!</v>
      </c>
      <c r="BO221" s="42"/>
      <c r="BP221" s="14">
        <f t="shared" si="673"/>
        <v>14370.095108695652</v>
      </c>
      <c r="BQ221" s="14" t="e">
        <f t="shared" si="674"/>
        <v>#VALUE!</v>
      </c>
      <c r="BR221" s="14">
        <f t="shared" si="725"/>
        <v>261.83992391304349</v>
      </c>
      <c r="BS221" s="14" t="e">
        <f t="shared" si="675"/>
        <v>#VALUE!</v>
      </c>
      <c r="BT221" s="37" t="e">
        <f t="shared" si="676"/>
        <v>#VALUE!</v>
      </c>
      <c r="BU221" s="41"/>
      <c r="BV221" s="14" t="str">
        <f>IFERROR(VLOOKUP($A221,#REF!,27,0),"0")</f>
        <v>0</v>
      </c>
      <c r="BW221" s="14">
        <f t="shared" si="726"/>
        <v>0</v>
      </c>
      <c r="BX221" s="14" t="str">
        <f>IFERROR(VLOOKUP($A221,SpecEd22!$Z$22:$AV$606,59,0)," ")</f>
        <v xml:space="preserve"> </v>
      </c>
      <c r="BY221" s="14" t="e">
        <f t="shared" si="727"/>
        <v>#VALUE!</v>
      </c>
      <c r="BZ221" s="14">
        <f>IFERROR(VLOOKUP($A221,ECFE!#REF!,25,0),0)</f>
        <v>0</v>
      </c>
      <c r="CA221" s="14">
        <f t="shared" si="728"/>
        <v>0</v>
      </c>
      <c r="CB221" s="14">
        <f>IFERROR(VLOOKUP($A221,#REF!,17,0),0)</f>
        <v>0</v>
      </c>
      <c r="CC221" s="14">
        <f t="shared" si="729"/>
        <v>0</v>
      </c>
      <c r="CD221" s="14">
        <f>IFERROR(VLOOKUP($A221,#REF!,9,0),0)</f>
        <v>0</v>
      </c>
      <c r="CE221" s="14">
        <f t="shared" si="730"/>
        <v>0</v>
      </c>
      <c r="CF221" s="14">
        <v>0</v>
      </c>
      <c r="CG221" s="14">
        <f t="shared" si="731"/>
        <v>0</v>
      </c>
      <c r="CH221" s="14">
        <f>IFERROR(VLOOKUP($A221,ConEnroll!$A$8:$S$601,15,0),0)</f>
        <v>0</v>
      </c>
      <c r="CI221" s="14">
        <f t="shared" si="732"/>
        <v>0</v>
      </c>
      <c r="CJ221" s="14">
        <f t="shared" si="733"/>
        <v>0</v>
      </c>
      <c r="CK221" s="14">
        <f t="shared" si="734"/>
        <v>0</v>
      </c>
      <c r="CL221" s="14" t="e">
        <f t="shared" si="735"/>
        <v>#VALUE!</v>
      </c>
      <c r="CM221" s="14" t="e">
        <f t="shared" si="736"/>
        <v>#VALUE!</v>
      </c>
      <c r="CN221" s="42"/>
      <c r="CO221" s="14">
        <f t="shared" si="677"/>
        <v>-14150.573369565218</v>
      </c>
      <c r="CP221" s="14" t="e">
        <f t="shared" si="678"/>
        <v>#VALUE!</v>
      </c>
      <c r="CQ221" s="14">
        <f t="shared" si="679"/>
        <v>-246.26249999999999</v>
      </c>
      <c r="CR221" s="14" t="e">
        <f t="shared" si="680"/>
        <v>#VALUE!</v>
      </c>
      <c r="CS221" s="37" t="e">
        <f t="shared" si="681"/>
        <v>#VALUE!</v>
      </c>
      <c r="CT221" s="239"/>
      <c r="CU221" s="239"/>
      <c r="CV221" s="468"/>
      <c r="CW221" s="14">
        <f>IFERROR(VLOOKUP($A221,BaseFY23!$A$7:$AK$527,6,0),0)</f>
        <v>86.892857000000006</v>
      </c>
      <c r="CX221" s="14">
        <f>IFERROR(VLOOKUP($A221,BaseFY23!$A$7:$AN$528,28,0),0)</f>
        <v>1225495</v>
      </c>
      <c r="CY221" s="14">
        <f t="shared" si="737"/>
        <v>14103.518313363778</v>
      </c>
      <c r="CZ221" s="14">
        <f>IFERROR(VLOOKUP($A221,SpecEd23!$A$21:$BB$605,23,0)," ")</f>
        <v>62953.952340997173</v>
      </c>
      <c r="DA221" s="14">
        <f t="shared" si="738"/>
        <v>724.50089126425166</v>
      </c>
      <c r="DB221" s="14">
        <f>IFERROR(VLOOKUP($A221,ECFE!$A$16:$AB$347,7,0),0)</f>
        <v>22656.149999999998</v>
      </c>
      <c r="DC221" s="14">
        <f t="shared" si="739"/>
        <v>260.73662188366063</v>
      </c>
      <c r="DD221" s="14">
        <v>0</v>
      </c>
      <c r="DE221" s="14">
        <f t="shared" si="740"/>
        <v>0</v>
      </c>
      <c r="DF221" s="14">
        <f>IFERROR(VLOOKUP($A221,ConEnroll!$A$7:$S$338,10,0),0)</f>
        <v>0</v>
      </c>
      <c r="DG221" s="14">
        <f t="shared" si="741"/>
        <v>0</v>
      </c>
      <c r="DH221" s="14">
        <f t="shared" si="682"/>
        <v>22656.149999999998</v>
      </c>
      <c r="DI221" s="14">
        <f t="shared" si="742"/>
        <v>260.73662188366063</v>
      </c>
      <c r="DJ221" s="14">
        <f t="shared" si="683"/>
        <v>1311105.1023409972</v>
      </c>
      <c r="DK221" s="14">
        <f t="shared" si="743"/>
        <v>15088.75582651169</v>
      </c>
      <c r="DL221" s="42"/>
      <c r="DM221" s="14">
        <f>IFERROR(VLOOKUP($A221,HouseFY23!$A$7:$AJ$528,28,0),0)</f>
        <v>1262323</v>
      </c>
      <c r="DN221" s="14">
        <f t="shared" si="744"/>
        <v>14527.350619855899</v>
      </c>
      <c r="DO221" s="14">
        <f>IFERROR(VLOOKUP($A221,Compens80percent!$A$13:$M$560,12,0),0)</f>
        <v>0</v>
      </c>
      <c r="DP221" s="14">
        <f t="shared" si="744"/>
        <v>0</v>
      </c>
      <c r="DQ221" s="14">
        <f t="shared" si="745"/>
        <v>1262323</v>
      </c>
      <c r="DR221" s="14">
        <f t="shared" si="746"/>
        <v>13720.902173913044</v>
      </c>
      <c r="DS221" s="14">
        <f>IFERROR(VLOOKUP($A221,SpecEd23!$A$21:$Z$550,14,0),0)</f>
        <v>86429.035179269034</v>
      </c>
      <c r="DT221" s="14">
        <f t="shared" si="747"/>
        <v>994.66214097746865</v>
      </c>
      <c r="DU221" s="14">
        <f>IFERROR(VLOOKUP($A221,ECFE!$A$16:$AB$347,9,0),0)</f>
        <v>23571.458460000002</v>
      </c>
      <c r="DV221" s="14">
        <f t="shared" si="748"/>
        <v>271.27038140776057</v>
      </c>
      <c r="DW221" s="14">
        <f>IFERROR(VLOOKUP($A221,ParaFY19!$A$21:$Z$543,7,0),0)</f>
        <v>980</v>
      </c>
      <c r="DX221" s="14">
        <f t="shared" si="749"/>
        <v>11.278257314062074</v>
      </c>
      <c r="DY221" s="14">
        <f>IFERROR(VLOOKUP($A221,ConEnroll!$A$7:$S$341,13,0),0)</f>
        <v>0</v>
      </c>
      <c r="DZ221" s="14">
        <f t="shared" si="750"/>
        <v>0</v>
      </c>
      <c r="EA221" s="14">
        <f t="shared" si="684"/>
        <v>24551.458460000002</v>
      </c>
      <c r="EB221" s="14">
        <f t="shared" si="751"/>
        <v>282.54863872182267</v>
      </c>
      <c r="EC221" s="14">
        <f t="shared" si="685"/>
        <v>1373303.4936392689</v>
      </c>
      <c r="ED221" s="14">
        <f t="shared" si="752"/>
        <v>15804.561399555188</v>
      </c>
      <c r="EE221" s="62"/>
      <c r="EF221" s="14">
        <f t="shared" si="686"/>
        <v>423.83230649212055</v>
      </c>
      <c r="EG221" s="14">
        <f t="shared" si="687"/>
        <v>270.16124971321699</v>
      </c>
      <c r="EH221" s="14">
        <f t="shared" si="688"/>
        <v>21.812016838162037</v>
      </c>
      <c r="EI221" s="14">
        <f t="shared" si="753"/>
        <v>715.80557304349963</v>
      </c>
      <c r="EJ221" s="37">
        <f t="shared" si="689"/>
        <v>4.7439668404322233E-2</v>
      </c>
      <c r="EK221" s="42"/>
      <c r="EL221" s="14" t="str">
        <f>IFERROR(VLOOKUP($A221,#REF!,27,0),"0")</f>
        <v>0</v>
      </c>
      <c r="EM221" s="14">
        <f t="shared" si="754"/>
        <v>0</v>
      </c>
      <c r="EN221" s="14" t="str">
        <f>IFERROR(VLOOKUP($A221,SpecEd23!#REF!,23,0)," ")</f>
        <v xml:space="preserve"> </v>
      </c>
      <c r="EO221" s="14" t="e">
        <f t="shared" si="755"/>
        <v>#VALUE!</v>
      </c>
      <c r="EP221" s="14">
        <f>IFERROR(VLOOKUP($A221,ECFE!#REF!,24,0),0)</f>
        <v>0</v>
      </c>
      <c r="EQ221" s="14">
        <f t="shared" si="756"/>
        <v>0</v>
      </c>
      <c r="ER221" s="14">
        <f>IFERROR(VLOOKUP($A221,#REF!,30,0),0)</f>
        <v>0</v>
      </c>
      <c r="ES221" s="14">
        <f t="shared" si="757"/>
        <v>0</v>
      </c>
      <c r="ET221" s="14">
        <f>IFERROR(VLOOKUP($A221,#REF!,12,0),0)</f>
        <v>0</v>
      </c>
      <c r="EU221" s="14">
        <f t="shared" si="758"/>
        <v>0</v>
      </c>
      <c r="EV221" s="14">
        <v>0</v>
      </c>
      <c r="EW221" s="14">
        <f t="shared" si="759"/>
        <v>0</v>
      </c>
      <c r="EX221" s="14">
        <f>IFERROR(VLOOKUP($A221,ConEnroll!$A$8:$S$601,16,0),0)</f>
        <v>0</v>
      </c>
      <c r="EY221" s="14">
        <f t="shared" si="760"/>
        <v>0</v>
      </c>
      <c r="EZ221" s="14">
        <f t="shared" si="761"/>
        <v>0</v>
      </c>
      <c r="FA221" s="14">
        <f t="shared" si="762"/>
        <v>0</v>
      </c>
      <c r="FB221" s="14" t="e">
        <f t="shared" si="763"/>
        <v>#VALUE!</v>
      </c>
      <c r="FC221" s="14" t="e">
        <f t="shared" si="764"/>
        <v>#VALUE!</v>
      </c>
      <c r="FD221" s="62"/>
      <c r="FE221" s="14">
        <f t="shared" si="690"/>
        <v>14527.350619855899</v>
      </c>
      <c r="FF221" s="14" t="e">
        <f t="shared" si="691"/>
        <v>#VALUE!</v>
      </c>
      <c r="FG221" s="14">
        <f t="shared" si="765"/>
        <v>282.54863872182267</v>
      </c>
      <c r="FH221" s="14" t="e">
        <f t="shared" si="692"/>
        <v>#VALUE!</v>
      </c>
      <c r="FI221" s="37" t="e">
        <f t="shared" si="693"/>
        <v>#VALUE!</v>
      </c>
      <c r="FJ221" s="12"/>
      <c r="FK221" s="14" t="str">
        <f>IFERROR(VLOOKUP($A221,#REF!,27,0),"0")</f>
        <v>0</v>
      </c>
      <c r="FL221" s="14">
        <f t="shared" si="766"/>
        <v>0</v>
      </c>
      <c r="FM221" s="14" t="str">
        <f>IFERROR(VLOOKUP($A221,SpecEd23!$X$22:$Y$610,59,0)," ")</f>
        <v xml:space="preserve"> </v>
      </c>
      <c r="FN221" s="14" t="e">
        <f t="shared" si="767"/>
        <v>#VALUE!</v>
      </c>
      <c r="FO221" s="14">
        <f>IFERROR(VLOOKUP($A221,ECFE!#REF!,26,0),0)</f>
        <v>0</v>
      </c>
      <c r="FP221" s="14">
        <f t="shared" si="768"/>
        <v>0</v>
      </c>
      <c r="FQ221" s="14">
        <f>IFERROR(VLOOKUP($A221,#REF!,16,0),0)</f>
        <v>0</v>
      </c>
      <c r="FR221" s="14">
        <f t="shared" si="769"/>
        <v>0</v>
      </c>
      <c r="FS221" s="14">
        <f>IFERROR(VLOOKUP($A221,#REF!,12,0),0)</f>
        <v>0</v>
      </c>
      <c r="FT221" s="14">
        <f t="shared" si="770"/>
        <v>0</v>
      </c>
      <c r="FU221" s="14">
        <v>0</v>
      </c>
      <c r="FV221" s="14">
        <f t="shared" si="771"/>
        <v>0</v>
      </c>
      <c r="FW221" s="14">
        <f>IFERROR(VLOOKUP($A221,ConEnroll!$A$8:$S$601,16,0),0)</f>
        <v>0</v>
      </c>
      <c r="FX221" s="14">
        <f t="shared" si="772"/>
        <v>0</v>
      </c>
      <c r="FY221" s="14">
        <f t="shared" si="773"/>
        <v>0</v>
      </c>
      <c r="FZ221" s="14">
        <f t="shared" si="774"/>
        <v>0</v>
      </c>
      <c r="GA221" s="14" t="e">
        <f t="shared" si="775"/>
        <v>#VALUE!</v>
      </c>
      <c r="GB221" s="14" t="e">
        <f t="shared" si="776"/>
        <v>#VALUE!</v>
      </c>
      <c r="GC221" s="39"/>
      <c r="GD221" s="14">
        <f t="shared" si="694"/>
        <v>-14103.518313363778</v>
      </c>
      <c r="GE221" s="14" t="e">
        <f t="shared" si="695"/>
        <v>#VALUE!</v>
      </c>
      <c r="GF221" s="14">
        <f t="shared" si="696"/>
        <v>-260.73662188366063</v>
      </c>
      <c r="GG221" s="14" t="e">
        <f t="shared" si="697"/>
        <v>#VALUE!</v>
      </c>
      <c r="GH221" s="37" t="e">
        <f t="shared" si="698"/>
        <v>#VALUE!</v>
      </c>
    </row>
    <row r="222" spans="1:190" ht="12.5" x14ac:dyDescent="0.25">
      <c r="A222" s="67">
        <v>709</v>
      </c>
      <c r="B222" s="35">
        <v>1</v>
      </c>
      <c r="C222" s="14">
        <v>4</v>
      </c>
      <c r="D222" s="14"/>
      <c r="E222" s="14"/>
      <c r="F222" s="35" t="s">
        <v>2569</v>
      </c>
      <c r="G222" s="41"/>
      <c r="H222" s="14">
        <f>IFERROR(VLOOKUP($A222,BaseFY22!$A$7:$AK$528,6,0),0)</f>
        <v>7885.8</v>
      </c>
      <c r="I222" s="14">
        <f>IFERROR(VLOOKUP($A222,BaseFY22!$A$7:$AK$528,28,0),0)</f>
        <v>78383790</v>
      </c>
      <c r="J222" s="14">
        <f t="shared" si="699"/>
        <v>9939.8653275507877</v>
      </c>
      <c r="K222" s="14">
        <f>IFERROR(VLOOKUP($A222,SpecEd22!$A$21:$BB$605,24,0)," ")</f>
        <v>15328456.526509985</v>
      </c>
      <c r="L222" s="14">
        <f t="shared" si="700"/>
        <v>1943.8048804826378</v>
      </c>
      <c r="M222" s="14">
        <f>IFERROR(VLOOKUP($A222,ECFE!$A$16:$AB$347,7,0),0)</f>
        <v>735720.71100000001</v>
      </c>
      <c r="N222" s="14">
        <f t="shared" si="667"/>
        <v>93.296902153237468</v>
      </c>
      <c r="O222" s="14">
        <v>0</v>
      </c>
      <c r="P222" s="14">
        <f t="shared" si="667"/>
        <v>0</v>
      </c>
      <c r="Q222" s="14">
        <f>IFERROR(VLOOKUP($A222,ConEnroll!$A$7:$S$337,10,0),0)</f>
        <v>75390.58</v>
      </c>
      <c r="R222" s="14">
        <f t="shared" si="701"/>
        <v>9.5602957214233175</v>
      </c>
      <c r="S222" s="14">
        <f t="shared" si="668"/>
        <v>811111.29099999997</v>
      </c>
      <c r="T222" s="14">
        <f t="shared" si="702"/>
        <v>102.85719787466077</v>
      </c>
      <c r="U222" s="14">
        <f t="shared" si="669"/>
        <v>94523357.817509979</v>
      </c>
      <c r="V222" s="14">
        <f t="shared" si="703"/>
        <v>11986.527405908086</v>
      </c>
      <c r="W222" s="42"/>
      <c r="X222" s="14">
        <f>IFERROR(VLOOKUP($A222,HouseFY22!$A$6:$AJ$528,28,0),0)</f>
        <v>79828969.268015996</v>
      </c>
      <c r="Y222" s="14">
        <f t="shared" si="704"/>
        <v>10123.128822442364</v>
      </c>
      <c r="Z222" s="14">
        <f>IFERROR(VLOOKUP($A222,Compens80percent!$A$13:$M$560,12,0),0)</f>
        <v>152536.6400000006</v>
      </c>
      <c r="AA222" s="14">
        <f t="shared" si="704"/>
        <v>19.343204240533691</v>
      </c>
      <c r="AB222" s="14">
        <f t="shared" si="705"/>
        <v>79981505.908015996</v>
      </c>
      <c r="AC222" s="14">
        <f t="shared" si="704"/>
        <v>10142.472026682897</v>
      </c>
      <c r="AD222" s="14">
        <f>IFERROR(VLOOKUP(A222,SpecEd22!$A$21:$Z$550,14,0),0)</f>
        <v>15562513.806338064</v>
      </c>
      <c r="AE222" s="14">
        <f t="shared" si="706"/>
        <v>1973.4857346544502</v>
      </c>
      <c r="AF222" s="14">
        <f>IFERROR(VLOOKUP($A222,ECFE!$A$16:$AB$348,8,0),0)</f>
        <v>750435.12522000005</v>
      </c>
      <c r="AG222" s="14">
        <f t="shared" si="707"/>
        <v>95.162840196302213</v>
      </c>
      <c r="AH222" s="14">
        <f>IFERROR(VLOOKUP(A222,ParaFY19!$A$21:$Z$543,7,0),0)</f>
        <v>2744</v>
      </c>
      <c r="AI222" s="14">
        <f t="shared" si="708"/>
        <v>0.34796723224022924</v>
      </c>
      <c r="AJ222" s="14">
        <f>IFERROR(VLOOKUP(A222,ConEnroll!$A$7:$S$341,13,0),0)</f>
        <v>94238.225000000006</v>
      </c>
      <c r="AK222" s="14">
        <f t="shared" si="709"/>
        <v>11.950369651779148</v>
      </c>
      <c r="AL222" s="14">
        <f t="shared" si="664"/>
        <v>847417.35022000002</v>
      </c>
      <c r="AM222" s="14">
        <f t="shared" si="710"/>
        <v>107.46117708032159</v>
      </c>
      <c r="AN222" s="14">
        <f t="shared" si="711"/>
        <v>96391437.064574063</v>
      </c>
      <c r="AO222" s="14">
        <f t="shared" si="712"/>
        <v>12223.41893841767</v>
      </c>
      <c r="AP222" s="62"/>
      <c r="AQ222" s="14">
        <f t="shared" si="665"/>
        <v>202.6066991321095</v>
      </c>
      <c r="AR222" s="14">
        <f t="shared" si="670"/>
        <v>29.680854171812371</v>
      </c>
      <c r="AS222" s="14">
        <f t="shared" si="671"/>
        <v>4.6039792056608206</v>
      </c>
      <c r="AT222" s="14">
        <f t="shared" si="713"/>
        <v>236.8915325095827</v>
      </c>
      <c r="AU222" s="37">
        <f t="shared" si="672"/>
        <v>1.9763149450008375E-2</v>
      </c>
      <c r="AV222" s="42"/>
      <c r="AW222" s="14" t="str">
        <f>IFERROR(VLOOKUP($A222,#REF!,27,0),"0")</f>
        <v>0</v>
      </c>
      <c r="AX222" s="14">
        <f t="shared" si="714"/>
        <v>0</v>
      </c>
      <c r="AY222" s="14" t="str">
        <f>IFERROR(VLOOKUP($A222,SpecEd22!#REF!,23,0)," ")</f>
        <v xml:space="preserve"> </v>
      </c>
      <c r="AZ222" s="14" t="e">
        <f t="shared" si="715"/>
        <v>#VALUE!</v>
      </c>
      <c r="BA222" s="14">
        <f>IFERROR(VLOOKUP($A222,ECFE!#REF!,23,0),0)</f>
        <v>0</v>
      </c>
      <c r="BB222" s="14">
        <f t="shared" si="716"/>
        <v>0</v>
      </c>
      <c r="BC222" s="14">
        <f>IFERROR(VLOOKUP($A222,#REF!,17,0),0)</f>
        <v>0</v>
      </c>
      <c r="BD222" s="14">
        <f t="shared" si="717"/>
        <v>0</v>
      </c>
      <c r="BE222" s="14">
        <f>IFERROR(VLOOKUP($A222,#REF!,9,0),0)</f>
        <v>0</v>
      </c>
      <c r="BF222" s="14">
        <f t="shared" si="718"/>
        <v>0</v>
      </c>
      <c r="BG222" s="14">
        <v>0</v>
      </c>
      <c r="BH222" s="14">
        <f t="shared" si="719"/>
        <v>0</v>
      </c>
      <c r="BI222" s="14">
        <f>IFERROR(VLOOKUP($A222,ConEnroll!$A$8:$S$601,15,0),0)</f>
        <v>-108</v>
      </c>
      <c r="BJ222" s="14">
        <f t="shared" si="720"/>
        <v>-1.3695503309746632E-2</v>
      </c>
      <c r="BK222" s="14">
        <f t="shared" si="721"/>
        <v>-108</v>
      </c>
      <c r="BL222" s="14">
        <f t="shared" si="722"/>
        <v>-1.3695503309746632E-2</v>
      </c>
      <c r="BM222" s="14" t="e">
        <f t="shared" si="723"/>
        <v>#VALUE!</v>
      </c>
      <c r="BN222" s="14" t="e">
        <f t="shared" si="724"/>
        <v>#VALUE!</v>
      </c>
      <c r="BO222" s="42"/>
      <c r="BP222" s="14">
        <f t="shared" si="673"/>
        <v>10123.128822442364</v>
      </c>
      <c r="BQ222" s="14" t="e">
        <f t="shared" si="674"/>
        <v>#VALUE!</v>
      </c>
      <c r="BR222" s="14">
        <f t="shared" si="725"/>
        <v>107.47487258363134</v>
      </c>
      <c r="BS222" s="14" t="e">
        <f t="shared" si="675"/>
        <v>#VALUE!</v>
      </c>
      <c r="BT222" s="37" t="e">
        <f t="shared" si="676"/>
        <v>#VALUE!</v>
      </c>
      <c r="BU222" s="41"/>
      <c r="BV222" s="14" t="str">
        <f>IFERROR(VLOOKUP($A222,#REF!,27,0),"0")</f>
        <v>0</v>
      </c>
      <c r="BW222" s="14">
        <f t="shared" si="726"/>
        <v>0</v>
      </c>
      <c r="BX222" s="14" t="str">
        <f>IFERROR(VLOOKUP($A222,SpecEd22!$Z$22:$AV$606,59,0)," ")</f>
        <v xml:space="preserve"> </v>
      </c>
      <c r="BY222" s="14" t="e">
        <f t="shared" si="727"/>
        <v>#VALUE!</v>
      </c>
      <c r="BZ222" s="14">
        <f>IFERROR(VLOOKUP($A222,ECFE!#REF!,25,0),0)</f>
        <v>0</v>
      </c>
      <c r="CA222" s="14">
        <f t="shared" si="728"/>
        <v>0</v>
      </c>
      <c r="CB222" s="14">
        <f>IFERROR(VLOOKUP($A222,#REF!,17,0),0)</f>
        <v>0</v>
      </c>
      <c r="CC222" s="14">
        <f t="shared" si="729"/>
        <v>0</v>
      </c>
      <c r="CD222" s="14">
        <f>IFERROR(VLOOKUP($A222,#REF!,9,0),0)</f>
        <v>0</v>
      </c>
      <c r="CE222" s="14">
        <f t="shared" si="730"/>
        <v>0</v>
      </c>
      <c r="CF222" s="14">
        <v>0</v>
      </c>
      <c r="CG222" s="14">
        <f t="shared" si="731"/>
        <v>0</v>
      </c>
      <c r="CH222" s="14">
        <f>IFERROR(VLOOKUP($A222,ConEnroll!$A$8:$S$601,15,0),0)</f>
        <v>-108</v>
      </c>
      <c r="CI222" s="14">
        <f t="shared" si="732"/>
        <v>-1.3695503309746632E-2</v>
      </c>
      <c r="CJ222" s="14">
        <f t="shared" si="733"/>
        <v>-108</v>
      </c>
      <c r="CK222" s="14">
        <f t="shared" si="734"/>
        <v>-1.3695503309746632E-2</v>
      </c>
      <c r="CL222" s="14" t="e">
        <f t="shared" si="735"/>
        <v>#VALUE!</v>
      </c>
      <c r="CM222" s="14" t="e">
        <f t="shared" si="736"/>
        <v>#VALUE!</v>
      </c>
      <c r="CN222" s="42"/>
      <c r="CO222" s="14">
        <f t="shared" si="677"/>
        <v>-9939.8653275507877</v>
      </c>
      <c r="CP222" s="14" t="e">
        <f t="shared" si="678"/>
        <v>#VALUE!</v>
      </c>
      <c r="CQ222" s="14">
        <f t="shared" si="679"/>
        <v>-102.87089337797052</v>
      </c>
      <c r="CR222" s="14" t="e">
        <f t="shared" si="680"/>
        <v>#VALUE!</v>
      </c>
      <c r="CS222" s="37" t="e">
        <f t="shared" si="681"/>
        <v>#VALUE!</v>
      </c>
      <c r="CT222" s="239"/>
      <c r="CU222" s="239"/>
      <c r="CV222" s="468"/>
      <c r="CW222" s="14">
        <f>IFERROR(VLOOKUP($A222,BaseFY23!$A$7:$AK$527,6,0),0)</f>
        <v>7885.8</v>
      </c>
      <c r="CX222" s="14">
        <f>IFERROR(VLOOKUP($A222,BaseFY23!$A$7:$AN$528,28,0),0)</f>
        <v>78465751</v>
      </c>
      <c r="CY222" s="14">
        <f t="shared" si="737"/>
        <v>9950.2588196505112</v>
      </c>
      <c r="CZ222" s="14">
        <f>IFERROR(VLOOKUP($A222,SpecEd23!$A$21:$BB$605,23,0)," ")</f>
        <v>16316478.056065036</v>
      </c>
      <c r="DA222" s="14">
        <f t="shared" si="738"/>
        <v>2069.096103891176</v>
      </c>
      <c r="DB222" s="14">
        <f>IFERROR(VLOOKUP($A222,ECFE!$A$16:$AB$347,7,0),0)</f>
        <v>735720.71100000001</v>
      </c>
      <c r="DC222" s="14">
        <f t="shared" si="739"/>
        <v>93.296902153237468</v>
      </c>
      <c r="DD222" s="14">
        <v>0</v>
      </c>
      <c r="DE222" s="14">
        <f t="shared" si="740"/>
        <v>0</v>
      </c>
      <c r="DF222" s="14">
        <f>IFERROR(VLOOKUP($A222,ConEnroll!$A$7:$S$338,10,0),0)</f>
        <v>75390.58</v>
      </c>
      <c r="DG222" s="14">
        <f t="shared" si="741"/>
        <v>9.5602957214233175</v>
      </c>
      <c r="DH222" s="14">
        <f t="shared" si="682"/>
        <v>811111.29099999997</v>
      </c>
      <c r="DI222" s="14">
        <f t="shared" si="742"/>
        <v>102.85719787466077</v>
      </c>
      <c r="DJ222" s="14">
        <f t="shared" si="683"/>
        <v>95593340.347065032</v>
      </c>
      <c r="DK222" s="14">
        <f t="shared" si="743"/>
        <v>12122.212121416347</v>
      </c>
      <c r="DL222" s="42"/>
      <c r="DM222" s="14">
        <f>IFERROR(VLOOKUP($A222,HouseFY23!$A$7:$AJ$528,28,0),0)</f>
        <v>81207362.709999993</v>
      </c>
      <c r="DN222" s="14">
        <f t="shared" si="744"/>
        <v>10297.923192320372</v>
      </c>
      <c r="DO222" s="14">
        <f>IFERROR(VLOOKUP($A222,Compens80percent!$A$13:$M$560,12,0),0)</f>
        <v>152536.6400000006</v>
      </c>
      <c r="DP222" s="14">
        <f t="shared" si="744"/>
        <v>19.343204240533691</v>
      </c>
      <c r="DQ222" s="14">
        <f t="shared" si="745"/>
        <v>81359899.349999994</v>
      </c>
      <c r="DR222" s="14">
        <f t="shared" si="746"/>
        <v>10317.266396560906</v>
      </c>
      <c r="DS222" s="14">
        <f>IFERROR(VLOOKUP($A222,SpecEd23!$A$21:$Z$550,14,0),0)</f>
        <v>16828716.032298245</v>
      </c>
      <c r="DT222" s="14">
        <f t="shared" si="747"/>
        <v>2134.0531122141374</v>
      </c>
      <c r="DU222" s="14">
        <f>IFERROR(VLOOKUP($A222,ECFE!$A$16:$AB$347,9,0),0)</f>
        <v>765443.82772439998</v>
      </c>
      <c r="DV222" s="14">
        <f t="shared" si="748"/>
        <v>97.066097000228254</v>
      </c>
      <c r="DW222" s="14">
        <f>IFERROR(VLOOKUP($A222,ParaFY19!$A$21:$Z$543,7,0),0)</f>
        <v>2744</v>
      </c>
      <c r="DX222" s="14">
        <f t="shared" si="749"/>
        <v>0.34796723224022924</v>
      </c>
      <c r="DY222" s="14">
        <f>IFERROR(VLOOKUP($A222,ConEnroll!$A$7:$S$341,13,0),0)</f>
        <v>94238.225000000006</v>
      </c>
      <c r="DZ222" s="14">
        <f t="shared" si="750"/>
        <v>11.950369651779148</v>
      </c>
      <c r="EA222" s="14">
        <f t="shared" si="684"/>
        <v>862426.05272439995</v>
      </c>
      <c r="EB222" s="14">
        <f t="shared" si="751"/>
        <v>109.36443388424763</v>
      </c>
      <c r="EC222" s="14">
        <f t="shared" si="685"/>
        <v>98898504.795022637</v>
      </c>
      <c r="ED222" s="14">
        <f t="shared" si="752"/>
        <v>12541.340738418758</v>
      </c>
      <c r="EE222" s="62"/>
      <c r="EF222" s="14">
        <f t="shared" si="686"/>
        <v>347.66437266986031</v>
      </c>
      <c r="EG222" s="14">
        <f t="shared" si="687"/>
        <v>64.957008322961428</v>
      </c>
      <c r="EH222" s="14">
        <f t="shared" si="688"/>
        <v>6.5072360095868618</v>
      </c>
      <c r="EI222" s="14">
        <f t="shared" si="753"/>
        <v>419.12861700240859</v>
      </c>
      <c r="EJ222" s="37">
        <f t="shared" si="689"/>
        <v>3.4575258443294593E-2</v>
      </c>
      <c r="EK222" s="42"/>
      <c r="EL222" s="14" t="str">
        <f>IFERROR(VLOOKUP($A222,#REF!,27,0),"0")</f>
        <v>0</v>
      </c>
      <c r="EM222" s="14">
        <f t="shared" si="754"/>
        <v>0</v>
      </c>
      <c r="EN222" s="14" t="str">
        <f>IFERROR(VLOOKUP($A222,SpecEd23!#REF!,23,0)," ")</f>
        <v xml:space="preserve"> </v>
      </c>
      <c r="EO222" s="14" t="e">
        <f t="shared" si="755"/>
        <v>#VALUE!</v>
      </c>
      <c r="EP222" s="14">
        <f>IFERROR(VLOOKUP($A222,ECFE!#REF!,24,0),0)</f>
        <v>0</v>
      </c>
      <c r="EQ222" s="14">
        <f t="shared" si="756"/>
        <v>0</v>
      </c>
      <c r="ER222" s="14">
        <f>IFERROR(VLOOKUP($A222,#REF!,30,0),0)</f>
        <v>0</v>
      </c>
      <c r="ES222" s="14">
        <f t="shared" si="757"/>
        <v>0</v>
      </c>
      <c r="ET222" s="14">
        <f>IFERROR(VLOOKUP($A222,#REF!,12,0),0)</f>
        <v>0</v>
      </c>
      <c r="EU222" s="14">
        <f t="shared" si="758"/>
        <v>0</v>
      </c>
      <c r="EV222" s="14">
        <v>0</v>
      </c>
      <c r="EW222" s="14">
        <f t="shared" si="759"/>
        <v>0</v>
      </c>
      <c r="EX222" s="14">
        <f>IFERROR(VLOOKUP($A222,ConEnroll!$A$8:$S$601,16,0),0)</f>
        <v>601</v>
      </c>
      <c r="EY222" s="14">
        <f t="shared" si="760"/>
        <v>7.6212939714423389E-2</v>
      </c>
      <c r="EZ222" s="14">
        <f t="shared" si="761"/>
        <v>601</v>
      </c>
      <c r="FA222" s="14">
        <f t="shared" si="762"/>
        <v>7.6212939714423389E-2</v>
      </c>
      <c r="FB222" s="14" t="e">
        <f t="shared" si="763"/>
        <v>#VALUE!</v>
      </c>
      <c r="FC222" s="14" t="e">
        <f t="shared" si="764"/>
        <v>#VALUE!</v>
      </c>
      <c r="FD222" s="62"/>
      <c r="FE222" s="14">
        <f t="shared" si="690"/>
        <v>10297.923192320372</v>
      </c>
      <c r="FF222" s="14" t="e">
        <f t="shared" si="691"/>
        <v>#VALUE!</v>
      </c>
      <c r="FG222" s="14">
        <f t="shared" si="765"/>
        <v>109.28822094453321</v>
      </c>
      <c r="FH222" s="14" t="e">
        <f t="shared" si="692"/>
        <v>#VALUE!</v>
      </c>
      <c r="FI222" s="37" t="e">
        <f t="shared" si="693"/>
        <v>#VALUE!</v>
      </c>
      <c r="FJ222" s="12"/>
      <c r="FK222" s="14" t="str">
        <f>IFERROR(VLOOKUP($A222,#REF!,27,0),"0")</f>
        <v>0</v>
      </c>
      <c r="FL222" s="14">
        <f t="shared" si="766"/>
        <v>0</v>
      </c>
      <c r="FM222" s="14" t="str">
        <f>IFERROR(VLOOKUP($A222,SpecEd23!$X$22:$Y$610,59,0)," ")</f>
        <v xml:space="preserve"> </v>
      </c>
      <c r="FN222" s="14" t="e">
        <f t="shared" si="767"/>
        <v>#VALUE!</v>
      </c>
      <c r="FO222" s="14">
        <f>IFERROR(VLOOKUP($A222,ECFE!#REF!,26,0),0)</f>
        <v>0</v>
      </c>
      <c r="FP222" s="14">
        <f t="shared" si="768"/>
        <v>0</v>
      </c>
      <c r="FQ222" s="14">
        <f>IFERROR(VLOOKUP($A222,#REF!,16,0),0)</f>
        <v>0</v>
      </c>
      <c r="FR222" s="14">
        <f t="shared" si="769"/>
        <v>0</v>
      </c>
      <c r="FS222" s="14">
        <f>IFERROR(VLOOKUP($A222,#REF!,12,0),0)</f>
        <v>0</v>
      </c>
      <c r="FT222" s="14">
        <f t="shared" si="770"/>
        <v>0</v>
      </c>
      <c r="FU222" s="14">
        <v>0</v>
      </c>
      <c r="FV222" s="14">
        <f t="shared" si="771"/>
        <v>0</v>
      </c>
      <c r="FW222" s="14">
        <f>IFERROR(VLOOKUP($A222,ConEnroll!$A$8:$S$601,16,0),0)</f>
        <v>601</v>
      </c>
      <c r="FX222" s="14">
        <f t="shared" si="772"/>
        <v>7.6212939714423389E-2</v>
      </c>
      <c r="FY222" s="14">
        <f t="shared" si="773"/>
        <v>601</v>
      </c>
      <c r="FZ222" s="14">
        <f t="shared" si="774"/>
        <v>7.6212939714423389E-2</v>
      </c>
      <c r="GA222" s="14" t="e">
        <f t="shared" si="775"/>
        <v>#VALUE!</v>
      </c>
      <c r="GB222" s="14" t="e">
        <f t="shared" si="776"/>
        <v>#VALUE!</v>
      </c>
      <c r="GC222" s="39"/>
      <c r="GD222" s="14">
        <f t="shared" si="694"/>
        <v>-9950.2588196505112</v>
      </c>
      <c r="GE222" s="14" t="e">
        <f t="shared" si="695"/>
        <v>#VALUE!</v>
      </c>
      <c r="GF222" s="14">
        <f t="shared" si="696"/>
        <v>-102.78098493494635</v>
      </c>
      <c r="GG222" s="14" t="e">
        <f t="shared" si="697"/>
        <v>#VALUE!</v>
      </c>
      <c r="GH222" s="37" t="e">
        <f t="shared" si="698"/>
        <v>#VALUE!</v>
      </c>
    </row>
    <row r="223" spans="1:190" ht="12.5" x14ac:dyDescent="0.25">
      <c r="A223" s="67">
        <v>712</v>
      </c>
      <c r="B223" s="35">
        <v>1</v>
      </c>
      <c r="C223" s="14">
        <v>6</v>
      </c>
      <c r="D223" s="14"/>
      <c r="E223" s="14"/>
      <c r="F223" s="35" t="s">
        <v>2570</v>
      </c>
      <c r="G223" s="41"/>
      <c r="H223" s="14">
        <f>IFERROR(VLOOKUP($A223,BaseFY22!$A$7:$AK$528,6,0),0)</f>
        <v>547</v>
      </c>
      <c r="I223" s="14">
        <f>IFERROR(VLOOKUP($A223,BaseFY22!$A$7:$AK$528,28,0),0)</f>
        <v>5159584.75</v>
      </c>
      <c r="J223" s="14">
        <f t="shared" si="699"/>
        <v>9432.5132541133462</v>
      </c>
      <c r="K223" s="14">
        <f>IFERROR(VLOOKUP($A223,SpecEd22!$A$21:$BB$605,24,0)," ")</f>
        <v>786003.85173091956</v>
      </c>
      <c r="L223" s="14">
        <f t="shared" si="700"/>
        <v>1436.9357435665806</v>
      </c>
      <c r="M223" s="14">
        <f>IFERROR(VLOOKUP($A223,ECFE!$A$16:$AB$347,7,0),0)</f>
        <v>48333.119999999995</v>
      </c>
      <c r="N223" s="14">
        <f t="shared" si="667"/>
        <v>88.360365630712977</v>
      </c>
      <c r="O223" s="14">
        <v>0</v>
      </c>
      <c r="P223" s="14">
        <f t="shared" si="667"/>
        <v>0</v>
      </c>
      <c r="Q223" s="14">
        <f>IFERROR(VLOOKUP($A223,ConEnroll!$A$7:$S$337,10,0),0)</f>
        <v>3879.63</v>
      </c>
      <c r="R223" s="14">
        <f t="shared" si="701"/>
        <v>7.0925594149908591</v>
      </c>
      <c r="S223" s="14">
        <f t="shared" si="668"/>
        <v>52212.749999999993</v>
      </c>
      <c r="T223" s="14">
        <f t="shared" si="702"/>
        <v>95.452925045703822</v>
      </c>
      <c r="U223" s="14">
        <f t="shared" si="669"/>
        <v>5997801.3517309194</v>
      </c>
      <c r="V223" s="14">
        <f t="shared" si="703"/>
        <v>10964.90192272563</v>
      </c>
      <c r="W223" s="42"/>
      <c r="X223" s="14">
        <f>IFERROR(VLOOKUP($A223,HouseFY22!$A$6:$AJ$528,28,0),0)</f>
        <v>5349230.8311569998</v>
      </c>
      <c r="Y223" s="14">
        <f t="shared" si="704"/>
        <v>9779.215413449725</v>
      </c>
      <c r="Z223" s="14">
        <f>IFERROR(VLOOKUP($A223,Compens80percent!$A$13:$M$560,12,0),0)</f>
        <v>0</v>
      </c>
      <c r="AA223" s="14">
        <f t="shared" si="704"/>
        <v>0</v>
      </c>
      <c r="AB223" s="14">
        <f t="shared" si="705"/>
        <v>5349230.8311569998</v>
      </c>
      <c r="AC223" s="14">
        <f t="shared" si="704"/>
        <v>9779.215413449725</v>
      </c>
      <c r="AD223" s="14">
        <f>IFERROR(VLOOKUP(A223,SpecEd22!$A$21:$Z$550,14,0),0)</f>
        <v>802739.5097938251</v>
      </c>
      <c r="AE223" s="14">
        <f t="shared" si="706"/>
        <v>1467.5310965152196</v>
      </c>
      <c r="AF223" s="14">
        <f>IFERROR(VLOOKUP($A223,ECFE!$A$16:$AB$348,8,0),0)</f>
        <v>49299.782400000004</v>
      </c>
      <c r="AG223" s="14">
        <f t="shared" si="707"/>
        <v>90.127572943327252</v>
      </c>
      <c r="AH223" s="14">
        <f>IFERROR(VLOOKUP(A223,ParaFY19!$A$21:$Z$543,7,0),0)</f>
        <v>4508</v>
      </c>
      <c r="AI223" s="14">
        <f t="shared" si="708"/>
        <v>8.2413162705667276</v>
      </c>
      <c r="AJ223" s="14">
        <f>IFERROR(VLOOKUP(A223,ConEnroll!$A$7:$S$341,13,0),0)</f>
        <v>4849.5375000000004</v>
      </c>
      <c r="AK223" s="14">
        <f t="shared" si="709"/>
        <v>8.8656992687385738</v>
      </c>
      <c r="AL223" s="14">
        <f t="shared" si="664"/>
        <v>58657.319900000002</v>
      </c>
      <c r="AM223" s="14">
        <f t="shared" si="710"/>
        <v>107.23458848263255</v>
      </c>
      <c r="AN223" s="14">
        <f t="shared" si="711"/>
        <v>6210627.6608508248</v>
      </c>
      <c r="AO223" s="14">
        <f t="shared" si="712"/>
        <v>11353.981098447577</v>
      </c>
      <c r="AP223" s="62"/>
      <c r="AQ223" s="14">
        <f t="shared" si="665"/>
        <v>346.70215933637883</v>
      </c>
      <c r="AR223" s="14">
        <f t="shared" si="670"/>
        <v>30.595352948638947</v>
      </c>
      <c r="AS223" s="14">
        <f t="shared" si="671"/>
        <v>11.781663436928724</v>
      </c>
      <c r="AT223" s="14">
        <f t="shared" si="713"/>
        <v>389.07917572194651</v>
      </c>
      <c r="AU223" s="37">
        <f t="shared" si="672"/>
        <v>3.5484054345762003E-2</v>
      </c>
      <c r="AV223" s="42"/>
      <c r="AW223" s="14" t="str">
        <f>IFERROR(VLOOKUP($A223,#REF!,27,0),"0")</f>
        <v>0</v>
      </c>
      <c r="AX223" s="14">
        <f t="shared" si="714"/>
        <v>0</v>
      </c>
      <c r="AY223" s="14" t="str">
        <f>IFERROR(VLOOKUP($A223,SpecEd22!#REF!,23,0)," ")</f>
        <v xml:space="preserve"> </v>
      </c>
      <c r="AZ223" s="14" t="e">
        <f t="shared" si="715"/>
        <v>#VALUE!</v>
      </c>
      <c r="BA223" s="14">
        <f>IFERROR(VLOOKUP($A223,ECFE!#REF!,23,0),0)</f>
        <v>0</v>
      </c>
      <c r="BB223" s="14">
        <f t="shared" si="716"/>
        <v>0</v>
      </c>
      <c r="BC223" s="14">
        <f>IFERROR(VLOOKUP($A223,#REF!,17,0),0)</f>
        <v>0</v>
      </c>
      <c r="BD223" s="14">
        <f t="shared" si="717"/>
        <v>0</v>
      </c>
      <c r="BE223" s="14">
        <f>IFERROR(VLOOKUP($A223,#REF!,9,0),0)</f>
        <v>0</v>
      </c>
      <c r="BF223" s="14">
        <f t="shared" si="718"/>
        <v>0</v>
      </c>
      <c r="BG223" s="14">
        <v>0</v>
      </c>
      <c r="BH223" s="14">
        <f t="shared" si="719"/>
        <v>0</v>
      </c>
      <c r="BI223" s="14">
        <f>IFERROR(VLOOKUP($A223,ConEnroll!$A$8:$S$601,15,0),0)</f>
        <v>-91</v>
      </c>
      <c r="BJ223" s="14">
        <f t="shared" si="720"/>
        <v>-0.1663619744058501</v>
      </c>
      <c r="BK223" s="14">
        <f t="shared" si="721"/>
        <v>-91</v>
      </c>
      <c r="BL223" s="14">
        <f t="shared" si="722"/>
        <v>-0.1663619744058501</v>
      </c>
      <c r="BM223" s="14" t="e">
        <f t="shared" si="723"/>
        <v>#VALUE!</v>
      </c>
      <c r="BN223" s="14" t="e">
        <f t="shared" si="724"/>
        <v>#VALUE!</v>
      </c>
      <c r="BO223" s="42"/>
      <c r="BP223" s="14">
        <f t="shared" si="673"/>
        <v>9779.215413449725</v>
      </c>
      <c r="BQ223" s="14" t="e">
        <f t="shared" si="674"/>
        <v>#VALUE!</v>
      </c>
      <c r="BR223" s="14">
        <f t="shared" si="725"/>
        <v>107.40095045703839</v>
      </c>
      <c r="BS223" s="14" t="e">
        <f t="shared" si="675"/>
        <v>#VALUE!</v>
      </c>
      <c r="BT223" s="37" t="e">
        <f t="shared" si="676"/>
        <v>#VALUE!</v>
      </c>
      <c r="BU223" s="41"/>
      <c r="BV223" s="14" t="str">
        <f>IFERROR(VLOOKUP($A223,#REF!,27,0),"0")</f>
        <v>0</v>
      </c>
      <c r="BW223" s="14">
        <f t="shared" si="726"/>
        <v>0</v>
      </c>
      <c r="BX223" s="14" t="str">
        <f>IFERROR(VLOOKUP($A223,SpecEd22!$Z$22:$AV$606,59,0)," ")</f>
        <v xml:space="preserve"> </v>
      </c>
      <c r="BY223" s="14" t="e">
        <f t="shared" si="727"/>
        <v>#VALUE!</v>
      </c>
      <c r="BZ223" s="14">
        <f>IFERROR(VLOOKUP($A223,ECFE!#REF!,25,0),0)</f>
        <v>0</v>
      </c>
      <c r="CA223" s="14">
        <f t="shared" si="728"/>
        <v>0</v>
      </c>
      <c r="CB223" s="14">
        <f>IFERROR(VLOOKUP($A223,#REF!,17,0),0)</f>
        <v>0</v>
      </c>
      <c r="CC223" s="14">
        <f t="shared" si="729"/>
        <v>0</v>
      </c>
      <c r="CD223" s="14">
        <f>IFERROR(VLOOKUP($A223,#REF!,9,0),0)</f>
        <v>0</v>
      </c>
      <c r="CE223" s="14">
        <f t="shared" si="730"/>
        <v>0</v>
      </c>
      <c r="CF223" s="14">
        <v>0</v>
      </c>
      <c r="CG223" s="14">
        <f t="shared" si="731"/>
        <v>0</v>
      </c>
      <c r="CH223" s="14">
        <f>IFERROR(VLOOKUP($A223,ConEnroll!$A$8:$S$601,15,0),0)</f>
        <v>-91</v>
      </c>
      <c r="CI223" s="14">
        <f t="shared" si="732"/>
        <v>-0.1663619744058501</v>
      </c>
      <c r="CJ223" s="14">
        <f t="shared" si="733"/>
        <v>-91</v>
      </c>
      <c r="CK223" s="14">
        <f t="shared" si="734"/>
        <v>-0.1663619744058501</v>
      </c>
      <c r="CL223" s="14" t="e">
        <f t="shared" si="735"/>
        <v>#VALUE!</v>
      </c>
      <c r="CM223" s="14" t="e">
        <f t="shared" si="736"/>
        <v>#VALUE!</v>
      </c>
      <c r="CN223" s="42"/>
      <c r="CO223" s="14">
        <f t="shared" si="677"/>
        <v>-9432.5132541133462</v>
      </c>
      <c r="CP223" s="14" t="e">
        <f t="shared" si="678"/>
        <v>#VALUE!</v>
      </c>
      <c r="CQ223" s="14">
        <f t="shared" si="679"/>
        <v>-95.619287020109667</v>
      </c>
      <c r="CR223" s="14" t="e">
        <f t="shared" si="680"/>
        <v>#VALUE!</v>
      </c>
      <c r="CS223" s="37" t="e">
        <f t="shared" si="681"/>
        <v>#VALUE!</v>
      </c>
      <c r="CT223" s="239"/>
      <c r="CU223" s="239"/>
      <c r="CV223" s="468"/>
      <c r="CW223" s="14">
        <f>IFERROR(VLOOKUP($A223,BaseFY23!$A$7:$AK$527,6,0),0)</f>
        <v>559.45045000000005</v>
      </c>
      <c r="CX223" s="14">
        <f>IFERROR(VLOOKUP($A223,BaseFY23!$A$7:$AN$528,28,0),0)</f>
        <v>5261945.75</v>
      </c>
      <c r="CY223" s="14">
        <f t="shared" si="737"/>
        <v>9405.5617436718476</v>
      </c>
      <c r="CZ223" s="14">
        <f>IFERROR(VLOOKUP($A223,SpecEd23!$A$21:$BB$605,23,0)," ")</f>
        <v>833305.82384166447</v>
      </c>
      <c r="DA223" s="14">
        <f t="shared" si="738"/>
        <v>1489.5078265495442</v>
      </c>
      <c r="DB223" s="14">
        <f>IFERROR(VLOOKUP($A223,ECFE!$A$16:$AB$347,7,0),0)</f>
        <v>48333.119999999995</v>
      </c>
      <c r="DC223" s="14">
        <f t="shared" si="739"/>
        <v>86.393924609409098</v>
      </c>
      <c r="DD223" s="14">
        <v>0</v>
      </c>
      <c r="DE223" s="14">
        <f t="shared" si="740"/>
        <v>0</v>
      </c>
      <c r="DF223" s="14">
        <f>IFERROR(VLOOKUP($A223,ConEnroll!$A$7:$S$338,10,0),0)</f>
        <v>3879.63</v>
      </c>
      <c r="DG223" s="14">
        <f t="shared" si="741"/>
        <v>6.934716023554901</v>
      </c>
      <c r="DH223" s="14">
        <f t="shared" si="682"/>
        <v>52212.749999999993</v>
      </c>
      <c r="DI223" s="14">
        <f t="shared" si="742"/>
        <v>93.328640632963996</v>
      </c>
      <c r="DJ223" s="14">
        <f t="shared" si="683"/>
        <v>6147464.3238416649</v>
      </c>
      <c r="DK223" s="14">
        <f t="shared" si="743"/>
        <v>10988.398210854357</v>
      </c>
      <c r="DL223" s="42"/>
      <c r="DM223" s="14">
        <f>IFERROR(VLOOKUP($A223,HouseFY23!$A$7:$AJ$528,28,0),0)</f>
        <v>5545532.1399999997</v>
      </c>
      <c r="DN223" s="14">
        <f t="shared" si="744"/>
        <v>9912.4634540914194</v>
      </c>
      <c r="DO223" s="14">
        <f>IFERROR(VLOOKUP($A223,Compens80percent!$A$13:$M$560,12,0),0)</f>
        <v>0</v>
      </c>
      <c r="DP223" s="14">
        <f t="shared" si="744"/>
        <v>0</v>
      </c>
      <c r="DQ223" s="14">
        <f t="shared" si="745"/>
        <v>5545532.1399999997</v>
      </c>
      <c r="DR223" s="14">
        <f t="shared" si="746"/>
        <v>10138.084351005484</v>
      </c>
      <c r="DS223" s="14">
        <f>IFERROR(VLOOKUP($A223,SpecEd23!$A$21:$Z$550,14,0),0)</f>
        <v>868346.82516579214</v>
      </c>
      <c r="DT223" s="14">
        <f t="shared" si="747"/>
        <v>1552.1425090743819</v>
      </c>
      <c r="DU223" s="14">
        <f>IFERROR(VLOOKUP($A223,ECFE!$A$16:$AB$347,9,0),0)</f>
        <v>50285.778048</v>
      </c>
      <c r="DV223" s="14">
        <f t="shared" si="748"/>
        <v>89.884239163629232</v>
      </c>
      <c r="DW223" s="14">
        <f>IFERROR(VLOOKUP($A223,ParaFY19!$A$21:$Z$543,7,0),0)</f>
        <v>4508</v>
      </c>
      <c r="DX223" s="14">
        <f t="shared" si="749"/>
        <v>8.0579075412308629</v>
      </c>
      <c r="DY223" s="14">
        <f>IFERROR(VLOOKUP($A223,ConEnroll!$A$7:$S$341,13,0),0)</f>
        <v>4849.5375000000004</v>
      </c>
      <c r="DZ223" s="14">
        <f t="shared" si="750"/>
        <v>8.6683950294436265</v>
      </c>
      <c r="EA223" s="14">
        <f t="shared" si="684"/>
        <v>59643.315547999999</v>
      </c>
      <c r="EB223" s="14">
        <f t="shared" si="751"/>
        <v>106.61054173430371</v>
      </c>
      <c r="EC223" s="14">
        <f t="shared" si="685"/>
        <v>6473522.280713792</v>
      </c>
      <c r="ED223" s="14">
        <f t="shared" si="752"/>
        <v>11571.216504900105</v>
      </c>
      <c r="EE223" s="62"/>
      <c r="EF223" s="14">
        <f t="shared" si="686"/>
        <v>506.90171041957183</v>
      </c>
      <c r="EG223" s="14">
        <f t="shared" si="687"/>
        <v>62.634682524837672</v>
      </c>
      <c r="EH223" s="14">
        <f t="shared" si="688"/>
        <v>13.281901101339713</v>
      </c>
      <c r="EI223" s="14">
        <f t="shared" si="753"/>
        <v>582.81829404574921</v>
      </c>
      <c r="EJ223" s="37">
        <f t="shared" si="689"/>
        <v>5.3039422385515698E-2</v>
      </c>
      <c r="EK223" s="42"/>
      <c r="EL223" s="14" t="str">
        <f>IFERROR(VLOOKUP($A223,#REF!,27,0),"0")</f>
        <v>0</v>
      </c>
      <c r="EM223" s="14">
        <f t="shared" si="754"/>
        <v>0</v>
      </c>
      <c r="EN223" s="14" t="str">
        <f>IFERROR(VLOOKUP($A223,SpecEd23!#REF!,23,0)," ")</f>
        <v xml:space="preserve"> </v>
      </c>
      <c r="EO223" s="14" t="e">
        <f t="shared" si="755"/>
        <v>#VALUE!</v>
      </c>
      <c r="EP223" s="14">
        <f>IFERROR(VLOOKUP($A223,ECFE!#REF!,24,0),0)</f>
        <v>0</v>
      </c>
      <c r="EQ223" s="14">
        <f t="shared" si="756"/>
        <v>0</v>
      </c>
      <c r="ER223" s="14">
        <f>IFERROR(VLOOKUP($A223,#REF!,30,0),0)</f>
        <v>0</v>
      </c>
      <c r="ES223" s="14">
        <f t="shared" si="757"/>
        <v>0</v>
      </c>
      <c r="ET223" s="14">
        <f>IFERROR(VLOOKUP($A223,#REF!,12,0),0)</f>
        <v>0</v>
      </c>
      <c r="EU223" s="14">
        <f t="shared" si="758"/>
        <v>0</v>
      </c>
      <c r="EV223" s="14">
        <v>0</v>
      </c>
      <c r="EW223" s="14">
        <f t="shared" si="759"/>
        <v>0</v>
      </c>
      <c r="EX223" s="14">
        <f>IFERROR(VLOOKUP($A223,ConEnroll!$A$8:$S$601,16,0),0)</f>
        <v>621</v>
      </c>
      <c r="EY223" s="14">
        <f t="shared" si="760"/>
        <v>1.1100178755777208</v>
      </c>
      <c r="EZ223" s="14">
        <f t="shared" si="761"/>
        <v>621</v>
      </c>
      <c r="FA223" s="14">
        <f t="shared" si="762"/>
        <v>1.1100178755777208</v>
      </c>
      <c r="FB223" s="14" t="e">
        <f t="shared" si="763"/>
        <v>#VALUE!</v>
      </c>
      <c r="FC223" s="14" t="e">
        <f t="shared" si="764"/>
        <v>#VALUE!</v>
      </c>
      <c r="FD223" s="62"/>
      <c r="FE223" s="14">
        <f t="shared" si="690"/>
        <v>9912.4634540914194</v>
      </c>
      <c r="FF223" s="14" t="e">
        <f t="shared" si="691"/>
        <v>#VALUE!</v>
      </c>
      <c r="FG223" s="14">
        <f t="shared" si="765"/>
        <v>105.50052385872598</v>
      </c>
      <c r="FH223" s="14" t="e">
        <f t="shared" si="692"/>
        <v>#VALUE!</v>
      </c>
      <c r="FI223" s="37" t="e">
        <f t="shared" si="693"/>
        <v>#VALUE!</v>
      </c>
      <c r="FJ223" s="12"/>
      <c r="FK223" s="14" t="str">
        <f>IFERROR(VLOOKUP($A223,#REF!,27,0),"0")</f>
        <v>0</v>
      </c>
      <c r="FL223" s="14">
        <f t="shared" si="766"/>
        <v>0</v>
      </c>
      <c r="FM223" s="14" t="str">
        <f>IFERROR(VLOOKUP($A223,SpecEd23!$X$22:$Y$610,59,0)," ")</f>
        <v xml:space="preserve"> </v>
      </c>
      <c r="FN223" s="14" t="e">
        <f t="shared" si="767"/>
        <v>#VALUE!</v>
      </c>
      <c r="FO223" s="14">
        <f>IFERROR(VLOOKUP($A223,ECFE!#REF!,26,0),0)</f>
        <v>0</v>
      </c>
      <c r="FP223" s="14">
        <f t="shared" si="768"/>
        <v>0</v>
      </c>
      <c r="FQ223" s="14">
        <f>IFERROR(VLOOKUP($A223,#REF!,16,0),0)</f>
        <v>0</v>
      </c>
      <c r="FR223" s="14">
        <f t="shared" si="769"/>
        <v>0</v>
      </c>
      <c r="FS223" s="14">
        <f>IFERROR(VLOOKUP($A223,#REF!,12,0),0)</f>
        <v>0</v>
      </c>
      <c r="FT223" s="14">
        <f t="shared" si="770"/>
        <v>0</v>
      </c>
      <c r="FU223" s="14">
        <v>0</v>
      </c>
      <c r="FV223" s="14">
        <f t="shared" si="771"/>
        <v>0</v>
      </c>
      <c r="FW223" s="14">
        <f>IFERROR(VLOOKUP($A223,ConEnroll!$A$8:$S$601,16,0),0)</f>
        <v>621</v>
      </c>
      <c r="FX223" s="14">
        <f t="shared" si="772"/>
        <v>1.1100178755777208</v>
      </c>
      <c r="FY223" s="14">
        <f t="shared" si="773"/>
        <v>621</v>
      </c>
      <c r="FZ223" s="14">
        <f t="shared" si="774"/>
        <v>1.1100178755777208</v>
      </c>
      <c r="GA223" s="14" t="e">
        <f t="shared" si="775"/>
        <v>#VALUE!</v>
      </c>
      <c r="GB223" s="14" t="e">
        <f t="shared" si="776"/>
        <v>#VALUE!</v>
      </c>
      <c r="GC223" s="39"/>
      <c r="GD223" s="14">
        <f t="shared" si="694"/>
        <v>-9405.5617436718476</v>
      </c>
      <c r="GE223" s="14" t="e">
        <f t="shared" si="695"/>
        <v>#VALUE!</v>
      </c>
      <c r="GF223" s="14">
        <f t="shared" si="696"/>
        <v>-92.218622757386271</v>
      </c>
      <c r="GG223" s="14" t="e">
        <f t="shared" si="697"/>
        <v>#VALUE!</v>
      </c>
      <c r="GH223" s="37" t="e">
        <f t="shared" si="698"/>
        <v>#VALUE!</v>
      </c>
    </row>
    <row r="224" spans="1:190" ht="12.5" x14ac:dyDescent="0.25">
      <c r="A224" s="67">
        <v>716</v>
      </c>
      <c r="B224" s="35">
        <v>1</v>
      </c>
      <c r="C224" s="14">
        <v>3</v>
      </c>
      <c r="D224" s="14"/>
      <c r="E224" s="14"/>
      <c r="F224" s="35" t="s">
        <v>2571</v>
      </c>
      <c r="G224" s="41"/>
      <c r="H224" s="14">
        <f>IFERROR(VLOOKUP($A224,BaseFY22!$A$7:$AK$528,6,0),0)</f>
        <v>1583</v>
      </c>
      <c r="I224" s="14">
        <f>IFERROR(VLOOKUP($A224,BaseFY22!$A$7:$AK$528,28,0),0)</f>
        <v>13740361.25</v>
      </c>
      <c r="J224" s="14">
        <f t="shared" si="699"/>
        <v>8679.9502526847755</v>
      </c>
      <c r="K224" s="14">
        <f>IFERROR(VLOOKUP($A224,SpecEd22!$A$21:$BB$605,24,0)," ")</f>
        <v>1741976.7786154058</v>
      </c>
      <c r="L224" s="14">
        <f t="shared" si="700"/>
        <v>1100.4275291316524</v>
      </c>
      <c r="M224" s="14">
        <f>IFERROR(VLOOKUP($A224,ECFE!$A$16:$AB$347,7,0),0)</f>
        <v>97270.403999999995</v>
      </c>
      <c r="N224" s="14">
        <f t="shared" si="667"/>
        <v>61.446875552747947</v>
      </c>
      <c r="O224" s="14">
        <v>0</v>
      </c>
      <c r="P224" s="14">
        <f t="shared" si="667"/>
        <v>0</v>
      </c>
      <c r="Q224" s="14">
        <f>IFERROR(VLOOKUP($A224,ConEnroll!$A$7:$S$337,10,0),0)</f>
        <v>9489.36</v>
      </c>
      <c r="R224" s="14">
        <f t="shared" si="701"/>
        <v>5.9945420088439674</v>
      </c>
      <c r="S224" s="14">
        <f t="shared" si="668"/>
        <v>106759.764</v>
      </c>
      <c r="T224" s="14">
        <f t="shared" si="702"/>
        <v>67.441417561591905</v>
      </c>
      <c r="U224" s="14">
        <f t="shared" si="669"/>
        <v>15589097.792615406</v>
      </c>
      <c r="V224" s="14">
        <f t="shared" si="703"/>
        <v>9847.8191993780201</v>
      </c>
      <c r="W224" s="42"/>
      <c r="X224" s="14">
        <f>IFERROR(VLOOKUP($A224,HouseFY22!$A$6:$AJ$528,28,0),0)</f>
        <v>13975765.25</v>
      </c>
      <c r="Y224" s="14">
        <f t="shared" si="704"/>
        <v>8828.6577700568541</v>
      </c>
      <c r="Z224" s="14">
        <f>IFERROR(VLOOKUP($A224,Compens80percent!$A$13:$M$560,12,0),0)</f>
        <v>0</v>
      </c>
      <c r="AA224" s="14">
        <f t="shared" si="704"/>
        <v>0</v>
      </c>
      <c r="AB224" s="14">
        <f t="shared" si="705"/>
        <v>13975765.25</v>
      </c>
      <c r="AC224" s="14">
        <f t="shared" si="704"/>
        <v>8828.6577700568541</v>
      </c>
      <c r="AD224" s="14">
        <f>IFERROR(VLOOKUP(A224,SpecEd22!$A$21:$Z$550,14,0),0)</f>
        <v>1783945.5613726443</v>
      </c>
      <c r="AE224" s="14">
        <f t="shared" si="706"/>
        <v>1126.9397102796236</v>
      </c>
      <c r="AF224" s="14">
        <f>IFERROR(VLOOKUP($A224,ECFE!$A$16:$AB$348,8,0),0)</f>
        <v>99215.812080000003</v>
      </c>
      <c r="AG224" s="14">
        <f t="shared" si="707"/>
        <v>62.675813063802906</v>
      </c>
      <c r="AH224" s="14">
        <f>IFERROR(VLOOKUP(A224,ParaFY19!$A$21:$Z$543,7,0),0)</f>
        <v>7252</v>
      </c>
      <c r="AI224" s="14">
        <f t="shared" si="708"/>
        <v>4.5811749842072018</v>
      </c>
      <c r="AJ224" s="14">
        <f>IFERROR(VLOOKUP(A224,ConEnroll!$A$7:$S$341,13,0),0)</f>
        <v>11861.7</v>
      </c>
      <c r="AK224" s="14">
        <f t="shared" si="709"/>
        <v>7.4931775110549594</v>
      </c>
      <c r="AL224" s="14">
        <f t="shared" si="664"/>
        <v>118329.51208</v>
      </c>
      <c r="AM224" s="14">
        <f t="shared" si="710"/>
        <v>74.750165559065067</v>
      </c>
      <c r="AN224" s="14">
        <f t="shared" si="711"/>
        <v>15878040.323452646</v>
      </c>
      <c r="AO224" s="14">
        <f t="shared" si="712"/>
        <v>10030.347645895545</v>
      </c>
      <c r="AP224" s="62"/>
      <c r="AQ224" s="14">
        <f t="shared" si="665"/>
        <v>148.70751737207866</v>
      </c>
      <c r="AR224" s="14">
        <f t="shared" si="670"/>
        <v>26.512181147971205</v>
      </c>
      <c r="AS224" s="14">
        <f t="shared" si="671"/>
        <v>7.3087479974731622</v>
      </c>
      <c r="AT224" s="14">
        <f t="shared" si="713"/>
        <v>182.52844651752304</v>
      </c>
      <c r="AU224" s="37">
        <f t="shared" si="672"/>
        <v>1.853491040219863E-2</v>
      </c>
      <c r="AV224" s="42"/>
      <c r="AW224" s="14" t="str">
        <f>IFERROR(VLOOKUP($A224,#REF!,27,0),"0")</f>
        <v>0</v>
      </c>
      <c r="AX224" s="14">
        <f t="shared" si="714"/>
        <v>0</v>
      </c>
      <c r="AY224" s="14" t="str">
        <f>IFERROR(VLOOKUP($A224,SpecEd22!#REF!,23,0)," ")</f>
        <v xml:space="preserve"> </v>
      </c>
      <c r="AZ224" s="14" t="e">
        <f t="shared" si="715"/>
        <v>#VALUE!</v>
      </c>
      <c r="BA224" s="14">
        <f>IFERROR(VLOOKUP($A224,ECFE!#REF!,23,0),0)</f>
        <v>0</v>
      </c>
      <c r="BB224" s="14">
        <f t="shared" si="716"/>
        <v>0</v>
      </c>
      <c r="BC224" s="14">
        <f>IFERROR(VLOOKUP($A224,#REF!,17,0),0)</f>
        <v>0</v>
      </c>
      <c r="BD224" s="14">
        <f t="shared" si="717"/>
        <v>0</v>
      </c>
      <c r="BE224" s="14">
        <f>IFERROR(VLOOKUP($A224,#REF!,9,0),0)</f>
        <v>0</v>
      </c>
      <c r="BF224" s="14">
        <f t="shared" si="718"/>
        <v>0</v>
      </c>
      <c r="BG224" s="14">
        <v>0</v>
      </c>
      <c r="BH224" s="14">
        <f t="shared" si="719"/>
        <v>0</v>
      </c>
      <c r="BI224" s="14">
        <f>IFERROR(VLOOKUP($A224,ConEnroll!$A$8:$S$601,15,0),0)</f>
        <v>-94</v>
      </c>
      <c r="BJ224" s="14">
        <f t="shared" si="720"/>
        <v>-5.9380922299431461E-2</v>
      </c>
      <c r="BK224" s="14">
        <f t="shared" si="721"/>
        <v>-94</v>
      </c>
      <c r="BL224" s="14">
        <f t="shared" si="722"/>
        <v>-5.9380922299431461E-2</v>
      </c>
      <c r="BM224" s="14" t="e">
        <f t="shared" si="723"/>
        <v>#VALUE!</v>
      </c>
      <c r="BN224" s="14" t="e">
        <f t="shared" si="724"/>
        <v>#VALUE!</v>
      </c>
      <c r="BO224" s="42"/>
      <c r="BP224" s="14">
        <f t="shared" si="673"/>
        <v>8828.6577700568541</v>
      </c>
      <c r="BQ224" s="14" t="e">
        <f t="shared" si="674"/>
        <v>#VALUE!</v>
      </c>
      <c r="BR224" s="14">
        <f t="shared" si="725"/>
        <v>74.809546481364492</v>
      </c>
      <c r="BS224" s="14" t="e">
        <f t="shared" si="675"/>
        <v>#VALUE!</v>
      </c>
      <c r="BT224" s="37" t="e">
        <f t="shared" si="676"/>
        <v>#VALUE!</v>
      </c>
      <c r="BU224" s="41"/>
      <c r="BV224" s="14" t="str">
        <f>IFERROR(VLOOKUP($A224,#REF!,27,0),"0")</f>
        <v>0</v>
      </c>
      <c r="BW224" s="14">
        <f t="shared" si="726"/>
        <v>0</v>
      </c>
      <c r="BX224" s="14" t="str">
        <f>IFERROR(VLOOKUP($A224,SpecEd22!$Z$22:$AV$606,59,0)," ")</f>
        <v xml:space="preserve"> </v>
      </c>
      <c r="BY224" s="14" t="e">
        <f t="shared" si="727"/>
        <v>#VALUE!</v>
      </c>
      <c r="BZ224" s="14">
        <f>IFERROR(VLOOKUP($A224,ECFE!#REF!,25,0),0)</f>
        <v>0</v>
      </c>
      <c r="CA224" s="14">
        <f t="shared" si="728"/>
        <v>0</v>
      </c>
      <c r="CB224" s="14">
        <f>IFERROR(VLOOKUP($A224,#REF!,17,0),0)</f>
        <v>0</v>
      </c>
      <c r="CC224" s="14">
        <f t="shared" si="729"/>
        <v>0</v>
      </c>
      <c r="CD224" s="14">
        <f>IFERROR(VLOOKUP($A224,#REF!,9,0),0)</f>
        <v>0</v>
      </c>
      <c r="CE224" s="14">
        <f t="shared" si="730"/>
        <v>0</v>
      </c>
      <c r="CF224" s="14">
        <v>0</v>
      </c>
      <c r="CG224" s="14">
        <f t="shared" si="731"/>
        <v>0</v>
      </c>
      <c r="CH224" s="14">
        <f>IFERROR(VLOOKUP($A224,ConEnroll!$A$8:$S$601,15,0),0)</f>
        <v>-94</v>
      </c>
      <c r="CI224" s="14">
        <f t="shared" si="732"/>
        <v>-5.9380922299431461E-2</v>
      </c>
      <c r="CJ224" s="14">
        <f t="shared" si="733"/>
        <v>-94</v>
      </c>
      <c r="CK224" s="14">
        <f t="shared" si="734"/>
        <v>-5.9380922299431461E-2</v>
      </c>
      <c r="CL224" s="14" t="e">
        <f t="shared" si="735"/>
        <v>#VALUE!</v>
      </c>
      <c r="CM224" s="14" t="e">
        <f t="shared" si="736"/>
        <v>#VALUE!</v>
      </c>
      <c r="CN224" s="42"/>
      <c r="CO224" s="14">
        <f t="shared" si="677"/>
        <v>-8679.9502526847755</v>
      </c>
      <c r="CP224" s="14" t="e">
        <f t="shared" si="678"/>
        <v>#VALUE!</v>
      </c>
      <c r="CQ224" s="14">
        <f t="shared" si="679"/>
        <v>-67.50079848389133</v>
      </c>
      <c r="CR224" s="14" t="e">
        <f t="shared" si="680"/>
        <v>#VALUE!</v>
      </c>
      <c r="CS224" s="37" t="e">
        <f t="shared" si="681"/>
        <v>#VALUE!</v>
      </c>
      <c r="CT224" s="239"/>
      <c r="CU224" s="239"/>
      <c r="CV224" s="468"/>
      <c r="CW224" s="14">
        <f>IFERROR(VLOOKUP($A224,BaseFY23!$A$7:$AK$527,6,0),0)</f>
        <v>1638.3068599999999</v>
      </c>
      <c r="CX224" s="14">
        <f>IFERROR(VLOOKUP($A224,BaseFY23!$A$7:$AN$528,28,0),0)</f>
        <v>14236304.25</v>
      </c>
      <c r="CY224" s="14">
        <f t="shared" si="737"/>
        <v>8689.6445333812499</v>
      </c>
      <c r="CZ224" s="14">
        <f>IFERROR(VLOOKUP($A224,SpecEd23!$A$21:$BB$605,23,0)," ")</f>
        <v>1929877.8494451584</v>
      </c>
      <c r="DA224" s="14">
        <f t="shared" si="738"/>
        <v>1177.9709263044645</v>
      </c>
      <c r="DB224" s="14">
        <f>IFERROR(VLOOKUP($A224,ECFE!$A$16:$AB$347,7,0),0)</f>
        <v>97270.403999999995</v>
      </c>
      <c r="DC224" s="14">
        <f t="shared" si="739"/>
        <v>59.372518283906835</v>
      </c>
      <c r="DD224" s="14">
        <v>0</v>
      </c>
      <c r="DE224" s="14">
        <f t="shared" si="740"/>
        <v>0</v>
      </c>
      <c r="DF224" s="14">
        <f>IFERROR(VLOOKUP($A224,ConEnroll!$A$7:$S$338,10,0),0)</f>
        <v>9489.36</v>
      </c>
      <c r="DG224" s="14">
        <f t="shared" si="741"/>
        <v>5.7921749775252733</v>
      </c>
      <c r="DH224" s="14">
        <f t="shared" si="682"/>
        <v>106759.764</v>
      </c>
      <c r="DI224" s="14">
        <f t="shared" si="742"/>
        <v>65.164693261432106</v>
      </c>
      <c r="DJ224" s="14">
        <f t="shared" si="683"/>
        <v>16272941.863445159</v>
      </c>
      <c r="DK224" s="14">
        <f t="shared" si="743"/>
        <v>9932.7801529471471</v>
      </c>
      <c r="DL224" s="42"/>
      <c r="DM224" s="14">
        <f>IFERROR(VLOOKUP($A224,HouseFY23!$A$7:$AJ$528,28,0),0)</f>
        <v>14727456.25</v>
      </c>
      <c r="DN224" s="14">
        <f t="shared" si="744"/>
        <v>8989.436966649826</v>
      </c>
      <c r="DO224" s="14">
        <f>IFERROR(VLOOKUP($A224,Compens80percent!$A$13:$M$560,12,0),0)</f>
        <v>0</v>
      </c>
      <c r="DP224" s="14">
        <f t="shared" si="744"/>
        <v>0</v>
      </c>
      <c r="DQ224" s="14">
        <f t="shared" si="745"/>
        <v>14727456.25</v>
      </c>
      <c r="DR224" s="14">
        <f t="shared" si="746"/>
        <v>9303.5099494630449</v>
      </c>
      <c r="DS224" s="14">
        <f>IFERROR(VLOOKUP($A224,SpecEd23!$A$21:$Z$550,14,0),0)</f>
        <v>2023334.8845355676</v>
      </c>
      <c r="DT224" s="14">
        <f t="shared" si="747"/>
        <v>1235.0158165946809</v>
      </c>
      <c r="DU224" s="14">
        <f>IFERROR(VLOOKUP($A224,ECFE!$A$16:$AB$347,9,0),0)</f>
        <v>101200.1283216</v>
      </c>
      <c r="DV224" s="14">
        <f t="shared" si="748"/>
        <v>61.771168022576681</v>
      </c>
      <c r="DW224" s="14">
        <f>IFERROR(VLOOKUP($A224,ParaFY19!$A$21:$Z$543,7,0),0)</f>
        <v>7252</v>
      </c>
      <c r="DX224" s="14">
        <f t="shared" si="749"/>
        <v>4.4265211707652865</v>
      </c>
      <c r="DY224" s="14">
        <f>IFERROR(VLOOKUP($A224,ConEnroll!$A$7:$S$341,13,0),0)</f>
        <v>11861.7</v>
      </c>
      <c r="DZ224" s="14">
        <f t="shared" si="750"/>
        <v>7.2402187219065919</v>
      </c>
      <c r="EA224" s="14">
        <f t="shared" si="684"/>
        <v>120313.8283216</v>
      </c>
      <c r="EB224" s="14">
        <f t="shared" si="751"/>
        <v>73.437907915248559</v>
      </c>
      <c r="EC224" s="14">
        <f t="shared" si="685"/>
        <v>16871104.962857168</v>
      </c>
      <c r="ED224" s="14">
        <f t="shared" si="752"/>
        <v>10297.890691159755</v>
      </c>
      <c r="EE224" s="62"/>
      <c r="EF224" s="14">
        <f t="shared" si="686"/>
        <v>299.79243326857613</v>
      </c>
      <c r="EG224" s="14">
        <f t="shared" si="687"/>
        <v>57.044890290216472</v>
      </c>
      <c r="EH224" s="14">
        <f t="shared" si="688"/>
        <v>8.2732146538164528</v>
      </c>
      <c r="EI224" s="14">
        <f t="shared" si="753"/>
        <v>365.11053821260907</v>
      </c>
      <c r="EJ224" s="37">
        <f t="shared" si="689"/>
        <v>3.6758141486125356E-2</v>
      </c>
      <c r="EK224" s="42"/>
      <c r="EL224" s="14" t="str">
        <f>IFERROR(VLOOKUP($A224,#REF!,27,0),"0")</f>
        <v>0</v>
      </c>
      <c r="EM224" s="14">
        <f t="shared" si="754"/>
        <v>0</v>
      </c>
      <c r="EN224" s="14" t="str">
        <f>IFERROR(VLOOKUP($A224,SpecEd23!#REF!,23,0)," ")</f>
        <v xml:space="preserve"> </v>
      </c>
      <c r="EO224" s="14" t="e">
        <f t="shared" si="755"/>
        <v>#VALUE!</v>
      </c>
      <c r="EP224" s="14">
        <f>IFERROR(VLOOKUP($A224,ECFE!#REF!,24,0),0)</f>
        <v>0</v>
      </c>
      <c r="EQ224" s="14">
        <f t="shared" si="756"/>
        <v>0</v>
      </c>
      <c r="ER224" s="14">
        <f>IFERROR(VLOOKUP($A224,#REF!,30,0),0)</f>
        <v>0</v>
      </c>
      <c r="ES224" s="14">
        <f t="shared" si="757"/>
        <v>0</v>
      </c>
      <c r="ET224" s="14">
        <f>IFERROR(VLOOKUP($A224,#REF!,12,0),0)</f>
        <v>0</v>
      </c>
      <c r="EU224" s="14">
        <f t="shared" si="758"/>
        <v>0</v>
      </c>
      <c r="EV224" s="14">
        <v>0</v>
      </c>
      <c r="EW224" s="14">
        <f t="shared" si="759"/>
        <v>0</v>
      </c>
      <c r="EX224" s="14">
        <f>IFERROR(VLOOKUP($A224,ConEnroll!$A$8:$S$601,16,0),0)</f>
        <v>622</v>
      </c>
      <c r="EY224" s="14">
        <f t="shared" si="760"/>
        <v>0.37966025485604082</v>
      </c>
      <c r="EZ224" s="14">
        <f t="shared" si="761"/>
        <v>622</v>
      </c>
      <c r="FA224" s="14">
        <f t="shared" si="762"/>
        <v>0.37966025485604082</v>
      </c>
      <c r="FB224" s="14" t="e">
        <f t="shared" si="763"/>
        <v>#VALUE!</v>
      </c>
      <c r="FC224" s="14" t="e">
        <f t="shared" si="764"/>
        <v>#VALUE!</v>
      </c>
      <c r="FD224" s="62"/>
      <c r="FE224" s="14">
        <f t="shared" si="690"/>
        <v>8989.436966649826</v>
      </c>
      <c r="FF224" s="14" t="e">
        <f t="shared" si="691"/>
        <v>#VALUE!</v>
      </c>
      <c r="FG224" s="14">
        <f t="shared" si="765"/>
        <v>73.058247660392524</v>
      </c>
      <c r="FH224" s="14" t="e">
        <f t="shared" si="692"/>
        <v>#VALUE!</v>
      </c>
      <c r="FI224" s="37" t="e">
        <f t="shared" si="693"/>
        <v>#VALUE!</v>
      </c>
      <c r="FJ224" s="12"/>
      <c r="FK224" s="14" t="str">
        <f>IFERROR(VLOOKUP($A224,#REF!,27,0),"0")</f>
        <v>0</v>
      </c>
      <c r="FL224" s="14">
        <f t="shared" si="766"/>
        <v>0</v>
      </c>
      <c r="FM224" s="14" t="str">
        <f>IFERROR(VLOOKUP($A224,SpecEd23!$X$22:$Y$610,59,0)," ")</f>
        <v xml:space="preserve"> </v>
      </c>
      <c r="FN224" s="14" t="e">
        <f t="shared" si="767"/>
        <v>#VALUE!</v>
      </c>
      <c r="FO224" s="14">
        <f>IFERROR(VLOOKUP($A224,ECFE!#REF!,26,0),0)</f>
        <v>0</v>
      </c>
      <c r="FP224" s="14">
        <f t="shared" si="768"/>
        <v>0</v>
      </c>
      <c r="FQ224" s="14">
        <f>IFERROR(VLOOKUP($A224,#REF!,16,0),0)</f>
        <v>0</v>
      </c>
      <c r="FR224" s="14">
        <f t="shared" si="769"/>
        <v>0</v>
      </c>
      <c r="FS224" s="14">
        <f>IFERROR(VLOOKUP($A224,#REF!,12,0),0)</f>
        <v>0</v>
      </c>
      <c r="FT224" s="14">
        <f t="shared" si="770"/>
        <v>0</v>
      </c>
      <c r="FU224" s="14">
        <v>0</v>
      </c>
      <c r="FV224" s="14">
        <f t="shared" si="771"/>
        <v>0</v>
      </c>
      <c r="FW224" s="14">
        <f>IFERROR(VLOOKUP($A224,ConEnroll!$A$8:$S$601,16,0),0)</f>
        <v>622</v>
      </c>
      <c r="FX224" s="14">
        <f t="shared" si="772"/>
        <v>0.37966025485604082</v>
      </c>
      <c r="FY224" s="14">
        <f t="shared" si="773"/>
        <v>622</v>
      </c>
      <c r="FZ224" s="14">
        <f t="shared" si="774"/>
        <v>0.37966025485604082</v>
      </c>
      <c r="GA224" s="14" t="e">
        <f t="shared" si="775"/>
        <v>#VALUE!</v>
      </c>
      <c r="GB224" s="14" t="e">
        <f t="shared" si="776"/>
        <v>#VALUE!</v>
      </c>
      <c r="GC224" s="39"/>
      <c r="GD224" s="14">
        <f t="shared" si="694"/>
        <v>-8689.6445333812499</v>
      </c>
      <c r="GE224" s="14" t="e">
        <f t="shared" si="695"/>
        <v>#VALUE!</v>
      </c>
      <c r="GF224" s="14">
        <f t="shared" si="696"/>
        <v>-64.785033006576072</v>
      </c>
      <c r="GG224" s="14" t="e">
        <f t="shared" si="697"/>
        <v>#VALUE!</v>
      </c>
      <c r="GH224" s="37" t="e">
        <f t="shared" si="698"/>
        <v>#VALUE!</v>
      </c>
    </row>
    <row r="225" spans="1:190" ht="12.5" x14ac:dyDescent="0.25">
      <c r="A225" s="67">
        <v>717</v>
      </c>
      <c r="B225" s="35">
        <v>1</v>
      </c>
      <c r="C225" s="14">
        <v>3</v>
      </c>
      <c r="D225" s="14"/>
      <c r="E225" s="14"/>
      <c r="F225" s="35" t="s">
        <v>2572</v>
      </c>
      <c r="G225" s="41"/>
      <c r="H225" s="14">
        <f>IFERROR(VLOOKUP($A225,BaseFY22!$A$7:$AK$528,6,0),0)</f>
        <v>1844</v>
      </c>
      <c r="I225" s="14">
        <f>IFERROR(VLOOKUP($A225,BaseFY22!$A$7:$AK$528,28,0),0)</f>
        <v>16377380.25</v>
      </c>
      <c r="J225" s="14">
        <f t="shared" si="699"/>
        <v>8881.4426518438177</v>
      </c>
      <c r="K225" s="14">
        <f>IFERROR(VLOOKUP($A225,SpecEd22!$A$21:$BB$605,24,0)," ")</f>
        <v>2652248.6395454383</v>
      </c>
      <c r="L225" s="14">
        <f t="shared" si="700"/>
        <v>1438.3127112502377</v>
      </c>
      <c r="M225" s="14">
        <f>IFERROR(VLOOKUP($A225,ECFE!$A$16:$AB$347,7,0),0)</f>
        <v>95759.993999999992</v>
      </c>
      <c r="N225" s="14">
        <f t="shared" si="667"/>
        <v>51.930582429501079</v>
      </c>
      <c r="O225" s="14">
        <v>0</v>
      </c>
      <c r="P225" s="14">
        <f t="shared" si="667"/>
        <v>0</v>
      </c>
      <c r="Q225" s="14">
        <f>IFERROR(VLOOKUP($A225,ConEnroll!$A$7:$S$337,10,0),0)</f>
        <v>11848.59</v>
      </c>
      <c r="R225" s="14">
        <f t="shared" si="701"/>
        <v>6.4254826464208241</v>
      </c>
      <c r="S225" s="14">
        <f t="shared" si="668"/>
        <v>107608.58399999999</v>
      </c>
      <c r="T225" s="14">
        <f t="shared" si="702"/>
        <v>58.356065075921904</v>
      </c>
      <c r="U225" s="14">
        <f t="shared" si="669"/>
        <v>19137237.473545436</v>
      </c>
      <c r="V225" s="14">
        <f t="shared" si="703"/>
        <v>10378.111428169976</v>
      </c>
      <c r="W225" s="42"/>
      <c r="X225" s="14">
        <f>IFERROR(VLOOKUP($A225,HouseFY22!$A$6:$AJ$528,28,0),0)</f>
        <v>16658878.25</v>
      </c>
      <c r="Y225" s="14">
        <f t="shared" si="704"/>
        <v>9034.0988340563999</v>
      </c>
      <c r="Z225" s="14">
        <f>IFERROR(VLOOKUP($A225,Compens80percent!$A$13:$M$560,12,0),0)</f>
        <v>0</v>
      </c>
      <c r="AA225" s="14">
        <f t="shared" si="704"/>
        <v>0</v>
      </c>
      <c r="AB225" s="14">
        <f t="shared" si="705"/>
        <v>16658878.25</v>
      </c>
      <c r="AC225" s="14">
        <f t="shared" si="704"/>
        <v>9034.0988340563999</v>
      </c>
      <c r="AD225" s="14">
        <f>IFERROR(VLOOKUP(A225,SpecEd22!$A$21:$Z$550,14,0),0)</f>
        <v>2697578.6234628963</v>
      </c>
      <c r="AE225" s="14">
        <f t="shared" si="706"/>
        <v>1462.8951320297701</v>
      </c>
      <c r="AF225" s="14">
        <f>IFERROR(VLOOKUP($A225,ECFE!$A$16:$AB$348,8,0),0)</f>
        <v>97675.193880000006</v>
      </c>
      <c r="AG225" s="14">
        <f t="shared" si="707"/>
        <v>52.969194078091107</v>
      </c>
      <c r="AH225" s="14">
        <f>IFERROR(VLOOKUP(A225,ParaFY19!$A$21:$Z$543,7,0),0)</f>
        <v>11760</v>
      </c>
      <c r="AI225" s="14">
        <f t="shared" si="708"/>
        <v>6.3774403470715839</v>
      </c>
      <c r="AJ225" s="14">
        <f>IFERROR(VLOOKUP(A225,ConEnroll!$A$7:$S$341,13,0),0)</f>
        <v>14810.737499999999</v>
      </c>
      <c r="AK225" s="14">
        <f t="shared" si="709"/>
        <v>8.0318533080260295</v>
      </c>
      <c r="AL225" s="14">
        <f t="shared" si="664"/>
        <v>124245.93138000001</v>
      </c>
      <c r="AM225" s="14">
        <f t="shared" si="710"/>
        <v>67.37848773318872</v>
      </c>
      <c r="AN225" s="14">
        <f t="shared" si="711"/>
        <v>19480702.804842897</v>
      </c>
      <c r="AO225" s="14">
        <f t="shared" si="712"/>
        <v>10564.372453819358</v>
      </c>
      <c r="AP225" s="62"/>
      <c r="AQ225" s="14">
        <f t="shared" si="665"/>
        <v>152.65618221258228</v>
      </c>
      <c r="AR225" s="14">
        <f t="shared" si="670"/>
        <v>24.582420779532413</v>
      </c>
      <c r="AS225" s="14">
        <f t="shared" si="671"/>
        <v>9.0224226572668158</v>
      </c>
      <c r="AT225" s="14">
        <f t="shared" si="713"/>
        <v>186.26102564938151</v>
      </c>
      <c r="AU225" s="37">
        <f t="shared" si="672"/>
        <v>1.7947487549979588E-2</v>
      </c>
      <c r="AV225" s="42"/>
      <c r="AW225" s="14" t="str">
        <f>IFERROR(VLOOKUP($A225,#REF!,27,0),"0")</f>
        <v>0</v>
      </c>
      <c r="AX225" s="14">
        <f t="shared" si="714"/>
        <v>0</v>
      </c>
      <c r="AY225" s="14" t="str">
        <f>IFERROR(VLOOKUP($A225,SpecEd22!#REF!,23,0)," ")</f>
        <v xml:space="preserve"> </v>
      </c>
      <c r="AZ225" s="14" t="e">
        <f t="shared" si="715"/>
        <v>#VALUE!</v>
      </c>
      <c r="BA225" s="14">
        <f>IFERROR(VLOOKUP($A225,ECFE!#REF!,23,0),0)</f>
        <v>0</v>
      </c>
      <c r="BB225" s="14">
        <f t="shared" si="716"/>
        <v>0</v>
      </c>
      <c r="BC225" s="14">
        <f>IFERROR(VLOOKUP($A225,#REF!,17,0),0)</f>
        <v>0</v>
      </c>
      <c r="BD225" s="14">
        <f t="shared" si="717"/>
        <v>0</v>
      </c>
      <c r="BE225" s="14">
        <f>IFERROR(VLOOKUP($A225,#REF!,9,0),0)</f>
        <v>0</v>
      </c>
      <c r="BF225" s="14">
        <f t="shared" si="718"/>
        <v>0</v>
      </c>
      <c r="BG225" s="14">
        <v>0</v>
      </c>
      <c r="BH225" s="14">
        <f t="shared" si="719"/>
        <v>0</v>
      </c>
      <c r="BI225" s="14">
        <f>IFERROR(VLOOKUP($A225,ConEnroll!$A$8:$S$601,15,0),0)</f>
        <v>-94</v>
      </c>
      <c r="BJ225" s="14">
        <f t="shared" si="720"/>
        <v>-5.0976138828633402E-2</v>
      </c>
      <c r="BK225" s="14">
        <f t="shared" si="721"/>
        <v>-94</v>
      </c>
      <c r="BL225" s="14">
        <f t="shared" si="722"/>
        <v>-5.0976138828633402E-2</v>
      </c>
      <c r="BM225" s="14" t="e">
        <f t="shared" si="723"/>
        <v>#VALUE!</v>
      </c>
      <c r="BN225" s="14" t="e">
        <f t="shared" si="724"/>
        <v>#VALUE!</v>
      </c>
      <c r="BO225" s="42"/>
      <c r="BP225" s="14">
        <f t="shared" si="673"/>
        <v>9034.0988340563999</v>
      </c>
      <c r="BQ225" s="14" t="e">
        <f t="shared" si="674"/>
        <v>#VALUE!</v>
      </c>
      <c r="BR225" s="14">
        <f t="shared" si="725"/>
        <v>67.429463872017351</v>
      </c>
      <c r="BS225" s="14" t="e">
        <f t="shared" si="675"/>
        <v>#VALUE!</v>
      </c>
      <c r="BT225" s="37" t="e">
        <f t="shared" si="676"/>
        <v>#VALUE!</v>
      </c>
      <c r="BU225" s="41"/>
      <c r="BV225" s="14" t="str">
        <f>IFERROR(VLOOKUP($A225,#REF!,27,0),"0")</f>
        <v>0</v>
      </c>
      <c r="BW225" s="14">
        <f t="shared" si="726"/>
        <v>0</v>
      </c>
      <c r="BX225" s="14" t="str">
        <f>IFERROR(VLOOKUP($A225,SpecEd22!$Z$22:$AV$606,59,0)," ")</f>
        <v xml:space="preserve"> </v>
      </c>
      <c r="BY225" s="14" t="e">
        <f t="shared" si="727"/>
        <v>#VALUE!</v>
      </c>
      <c r="BZ225" s="14">
        <f>IFERROR(VLOOKUP($A225,ECFE!#REF!,25,0),0)</f>
        <v>0</v>
      </c>
      <c r="CA225" s="14">
        <f t="shared" si="728"/>
        <v>0</v>
      </c>
      <c r="CB225" s="14">
        <f>IFERROR(VLOOKUP($A225,#REF!,17,0),0)</f>
        <v>0</v>
      </c>
      <c r="CC225" s="14">
        <f t="shared" si="729"/>
        <v>0</v>
      </c>
      <c r="CD225" s="14">
        <f>IFERROR(VLOOKUP($A225,#REF!,9,0),0)</f>
        <v>0</v>
      </c>
      <c r="CE225" s="14">
        <f t="shared" si="730"/>
        <v>0</v>
      </c>
      <c r="CF225" s="14">
        <v>0</v>
      </c>
      <c r="CG225" s="14">
        <f t="shared" si="731"/>
        <v>0</v>
      </c>
      <c r="CH225" s="14">
        <f>IFERROR(VLOOKUP($A225,ConEnroll!$A$8:$S$601,15,0),0)</f>
        <v>-94</v>
      </c>
      <c r="CI225" s="14">
        <f t="shared" si="732"/>
        <v>-5.0976138828633402E-2</v>
      </c>
      <c r="CJ225" s="14">
        <f t="shared" si="733"/>
        <v>-94</v>
      </c>
      <c r="CK225" s="14">
        <f t="shared" si="734"/>
        <v>-5.0976138828633402E-2</v>
      </c>
      <c r="CL225" s="14" t="e">
        <f t="shared" si="735"/>
        <v>#VALUE!</v>
      </c>
      <c r="CM225" s="14" t="e">
        <f t="shared" si="736"/>
        <v>#VALUE!</v>
      </c>
      <c r="CN225" s="42"/>
      <c r="CO225" s="14">
        <f t="shared" si="677"/>
        <v>-8881.4426518438177</v>
      </c>
      <c r="CP225" s="14" t="e">
        <f t="shared" si="678"/>
        <v>#VALUE!</v>
      </c>
      <c r="CQ225" s="14">
        <f t="shared" si="679"/>
        <v>-58.407041214750535</v>
      </c>
      <c r="CR225" s="14" t="e">
        <f t="shared" si="680"/>
        <v>#VALUE!</v>
      </c>
      <c r="CS225" s="37" t="e">
        <f t="shared" si="681"/>
        <v>#VALUE!</v>
      </c>
      <c r="CT225" s="239"/>
      <c r="CU225" s="239"/>
      <c r="CV225" s="468"/>
      <c r="CW225" s="14">
        <f>IFERROR(VLOOKUP($A225,BaseFY23!$A$7:$AK$527,6,0),0)</f>
        <v>1831.3422049999999</v>
      </c>
      <c r="CX225" s="14">
        <f>IFERROR(VLOOKUP($A225,BaseFY23!$A$7:$AN$528,28,0),0)</f>
        <v>16303736.75</v>
      </c>
      <c r="CY225" s="14">
        <f t="shared" si="737"/>
        <v>8902.6161825391882</v>
      </c>
      <c r="CZ225" s="14">
        <f>IFERROR(VLOOKUP($A225,SpecEd23!$A$21:$BB$605,23,0)," ")</f>
        <v>2670977.9569161702</v>
      </c>
      <c r="DA225" s="14">
        <f t="shared" si="738"/>
        <v>1458.4810799553272</v>
      </c>
      <c r="DB225" s="14">
        <f>IFERROR(VLOOKUP($A225,ECFE!$A$16:$AB$347,7,0),0)</f>
        <v>95759.993999999992</v>
      </c>
      <c r="DC225" s="14">
        <f t="shared" si="739"/>
        <v>52.289514072548769</v>
      </c>
      <c r="DD225" s="14">
        <v>0</v>
      </c>
      <c r="DE225" s="14">
        <f t="shared" si="740"/>
        <v>0</v>
      </c>
      <c r="DF225" s="14">
        <f>IFERROR(VLOOKUP($A225,ConEnroll!$A$7:$S$338,10,0),0)</f>
        <v>11848.59</v>
      </c>
      <c r="DG225" s="14">
        <f t="shared" si="741"/>
        <v>6.4698940305370183</v>
      </c>
      <c r="DH225" s="14">
        <f t="shared" si="682"/>
        <v>107608.58399999999</v>
      </c>
      <c r="DI225" s="14">
        <f t="shared" si="742"/>
        <v>58.759408103085789</v>
      </c>
      <c r="DJ225" s="14">
        <f t="shared" si="683"/>
        <v>19082323.290916171</v>
      </c>
      <c r="DK225" s="14">
        <f t="shared" si="743"/>
        <v>10419.856670597603</v>
      </c>
      <c r="DL225" s="42"/>
      <c r="DM225" s="14">
        <f>IFERROR(VLOOKUP($A225,HouseFY23!$A$7:$AJ$528,28,0),0)</f>
        <v>16863654.75</v>
      </c>
      <c r="DN225" s="14">
        <f t="shared" si="744"/>
        <v>9208.3580577994708</v>
      </c>
      <c r="DO225" s="14">
        <f>IFERROR(VLOOKUP($A225,Compens80percent!$A$13:$M$560,12,0),0)</f>
        <v>0</v>
      </c>
      <c r="DP225" s="14">
        <f t="shared" si="744"/>
        <v>0</v>
      </c>
      <c r="DQ225" s="14">
        <f t="shared" si="745"/>
        <v>16863654.75</v>
      </c>
      <c r="DR225" s="14">
        <f t="shared" si="746"/>
        <v>9145.1489967462039</v>
      </c>
      <c r="DS225" s="14">
        <f>IFERROR(VLOOKUP($A225,SpecEd23!$A$21:$Z$550,14,0),0)</f>
        <v>2766241.7633233489</v>
      </c>
      <c r="DT225" s="14">
        <f t="shared" si="747"/>
        <v>1510.4996519879521</v>
      </c>
      <c r="DU225" s="14">
        <f>IFERROR(VLOOKUP($A225,ECFE!$A$16:$AB$347,9,0),0)</f>
        <v>99628.697757600006</v>
      </c>
      <c r="DV225" s="14">
        <f t="shared" si="748"/>
        <v>54.402010441079746</v>
      </c>
      <c r="DW225" s="14">
        <f>IFERROR(VLOOKUP($A225,ParaFY19!$A$21:$Z$543,7,0),0)</f>
        <v>11760</v>
      </c>
      <c r="DX225" s="14">
        <f t="shared" si="749"/>
        <v>6.4215196744182501</v>
      </c>
      <c r="DY225" s="14">
        <f>IFERROR(VLOOKUP($A225,ConEnroll!$A$7:$S$341,13,0),0)</f>
        <v>14810.737499999999</v>
      </c>
      <c r="DZ225" s="14">
        <f t="shared" si="750"/>
        <v>8.0873675381712733</v>
      </c>
      <c r="EA225" s="14">
        <f t="shared" si="684"/>
        <v>126199.43525760001</v>
      </c>
      <c r="EB225" s="14">
        <f t="shared" si="751"/>
        <v>68.910897653669281</v>
      </c>
      <c r="EC225" s="14">
        <f t="shared" si="685"/>
        <v>19756095.94858095</v>
      </c>
      <c r="ED225" s="14">
        <f t="shared" si="752"/>
        <v>10787.768607441094</v>
      </c>
      <c r="EE225" s="62"/>
      <c r="EF225" s="14">
        <f t="shared" si="686"/>
        <v>305.74187526028254</v>
      </c>
      <c r="EG225" s="14">
        <f t="shared" si="687"/>
        <v>52.018572032624888</v>
      </c>
      <c r="EH225" s="14">
        <f t="shared" si="688"/>
        <v>10.151489550583491</v>
      </c>
      <c r="EI225" s="14">
        <f t="shared" si="753"/>
        <v>367.91193684349093</v>
      </c>
      <c r="EJ225" s="37">
        <f t="shared" si="689"/>
        <v>3.5308732977263724E-2</v>
      </c>
      <c r="EK225" s="42"/>
      <c r="EL225" s="14" t="str">
        <f>IFERROR(VLOOKUP($A225,#REF!,27,0),"0")</f>
        <v>0</v>
      </c>
      <c r="EM225" s="14">
        <f t="shared" si="754"/>
        <v>0</v>
      </c>
      <c r="EN225" s="14" t="str">
        <f>IFERROR(VLOOKUP($A225,SpecEd23!#REF!,23,0)," ")</f>
        <v xml:space="preserve"> </v>
      </c>
      <c r="EO225" s="14" t="e">
        <f t="shared" si="755"/>
        <v>#VALUE!</v>
      </c>
      <c r="EP225" s="14">
        <f>IFERROR(VLOOKUP($A225,ECFE!#REF!,24,0),0)</f>
        <v>0</v>
      </c>
      <c r="EQ225" s="14">
        <f t="shared" si="756"/>
        <v>0</v>
      </c>
      <c r="ER225" s="14">
        <f>IFERROR(VLOOKUP($A225,#REF!,30,0),0)</f>
        <v>0</v>
      </c>
      <c r="ES225" s="14">
        <f t="shared" si="757"/>
        <v>0</v>
      </c>
      <c r="ET225" s="14">
        <f>IFERROR(VLOOKUP($A225,#REF!,12,0),0)</f>
        <v>0</v>
      </c>
      <c r="EU225" s="14">
        <f t="shared" si="758"/>
        <v>0</v>
      </c>
      <c r="EV225" s="14">
        <v>0</v>
      </c>
      <c r="EW225" s="14">
        <f t="shared" si="759"/>
        <v>0</v>
      </c>
      <c r="EX225" s="14">
        <f>IFERROR(VLOOKUP($A225,ConEnroll!$A$8:$S$601,16,0),0)</f>
        <v>623</v>
      </c>
      <c r="EY225" s="14">
        <f t="shared" si="760"/>
        <v>0.34018764941858587</v>
      </c>
      <c r="EZ225" s="14">
        <f t="shared" si="761"/>
        <v>623</v>
      </c>
      <c r="FA225" s="14">
        <f t="shared" si="762"/>
        <v>0.34018764941858587</v>
      </c>
      <c r="FB225" s="14" t="e">
        <f t="shared" si="763"/>
        <v>#VALUE!</v>
      </c>
      <c r="FC225" s="14" t="e">
        <f t="shared" si="764"/>
        <v>#VALUE!</v>
      </c>
      <c r="FD225" s="62"/>
      <c r="FE225" s="14">
        <f t="shared" si="690"/>
        <v>9208.3580577994708</v>
      </c>
      <c r="FF225" s="14" t="e">
        <f t="shared" si="691"/>
        <v>#VALUE!</v>
      </c>
      <c r="FG225" s="14">
        <f t="shared" si="765"/>
        <v>68.570710004250699</v>
      </c>
      <c r="FH225" s="14" t="e">
        <f t="shared" si="692"/>
        <v>#VALUE!</v>
      </c>
      <c r="FI225" s="37" t="e">
        <f t="shared" si="693"/>
        <v>#VALUE!</v>
      </c>
      <c r="FJ225" s="12"/>
      <c r="FK225" s="14" t="str">
        <f>IFERROR(VLOOKUP($A225,#REF!,27,0),"0")</f>
        <v>0</v>
      </c>
      <c r="FL225" s="14">
        <f t="shared" si="766"/>
        <v>0</v>
      </c>
      <c r="FM225" s="14" t="str">
        <f>IFERROR(VLOOKUP($A225,SpecEd23!$X$22:$Y$610,59,0)," ")</f>
        <v xml:space="preserve"> </v>
      </c>
      <c r="FN225" s="14" t="e">
        <f t="shared" si="767"/>
        <v>#VALUE!</v>
      </c>
      <c r="FO225" s="14">
        <f>IFERROR(VLOOKUP($A225,ECFE!#REF!,26,0),0)</f>
        <v>0</v>
      </c>
      <c r="FP225" s="14">
        <f t="shared" si="768"/>
        <v>0</v>
      </c>
      <c r="FQ225" s="14">
        <f>IFERROR(VLOOKUP($A225,#REF!,16,0),0)</f>
        <v>0</v>
      </c>
      <c r="FR225" s="14">
        <f t="shared" si="769"/>
        <v>0</v>
      </c>
      <c r="FS225" s="14">
        <f>IFERROR(VLOOKUP($A225,#REF!,12,0),0)</f>
        <v>0</v>
      </c>
      <c r="FT225" s="14">
        <f t="shared" si="770"/>
        <v>0</v>
      </c>
      <c r="FU225" s="14">
        <v>0</v>
      </c>
      <c r="FV225" s="14">
        <f t="shared" si="771"/>
        <v>0</v>
      </c>
      <c r="FW225" s="14">
        <f>IFERROR(VLOOKUP($A225,ConEnroll!$A$8:$S$601,16,0),0)</f>
        <v>623</v>
      </c>
      <c r="FX225" s="14">
        <f t="shared" si="772"/>
        <v>0.34018764941858587</v>
      </c>
      <c r="FY225" s="14">
        <f t="shared" si="773"/>
        <v>623</v>
      </c>
      <c r="FZ225" s="14">
        <f t="shared" si="774"/>
        <v>0.34018764941858587</v>
      </c>
      <c r="GA225" s="14" t="e">
        <f t="shared" si="775"/>
        <v>#VALUE!</v>
      </c>
      <c r="GB225" s="14" t="e">
        <f t="shared" si="776"/>
        <v>#VALUE!</v>
      </c>
      <c r="GC225" s="39"/>
      <c r="GD225" s="14">
        <f t="shared" si="694"/>
        <v>-8902.6161825391882</v>
      </c>
      <c r="GE225" s="14" t="e">
        <f t="shared" si="695"/>
        <v>#VALUE!</v>
      </c>
      <c r="GF225" s="14">
        <f t="shared" si="696"/>
        <v>-58.419220453667201</v>
      </c>
      <c r="GG225" s="14" t="e">
        <f t="shared" si="697"/>
        <v>#VALUE!</v>
      </c>
      <c r="GH225" s="37" t="e">
        <f t="shared" si="698"/>
        <v>#VALUE!</v>
      </c>
    </row>
    <row r="226" spans="1:190" ht="12.5" x14ac:dyDescent="0.25">
      <c r="A226" s="67">
        <v>719</v>
      </c>
      <c r="B226" s="35">
        <v>1</v>
      </c>
      <c r="C226" s="14">
        <v>3</v>
      </c>
      <c r="D226" s="14"/>
      <c r="E226" s="14"/>
      <c r="F226" s="35" t="s">
        <v>2573</v>
      </c>
      <c r="G226" s="41"/>
      <c r="H226" s="14">
        <f>IFERROR(VLOOKUP($A226,BaseFY22!$A$7:$AK$528,6,0),0)</f>
        <v>8915</v>
      </c>
      <c r="I226" s="14">
        <f>IFERROR(VLOOKUP($A226,BaseFY22!$A$7:$AK$528,28,0),0)</f>
        <v>84966146</v>
      </c>
      <c r="J226" s="14">
        <f t="shared" si="699"/>
        <v>9530.6950084127875</v>
      </c>
      <c r="K226" s="14">
        <f>IFERROR(VLOOKUP($A226,SpecEd22!$A$21:$BB$605,24,0)," ")</f>
        <v>14453911.590701878</v>
      </c>
      <c r="L226" s="14">
        <f t="shared" si="700"/>
        <v>1621.3024779250563</v>
      </c>
      <c r="M226" s="14">
        <f>IFERROR(VLOOKUP($A226,ECFE!$A$16:$AB$347,7,0),0)</f>
        <v>513539.39999999997</v>
      </c>
      <c r="N226" s="14">
        <f t="shared" si="667"/>
        <v>57.603970835670218</v>
      </c>
      <c r="O226" s="14">
        <v>0</v>
      </c>
      <c r="P226" s="14">
        <f t="shared" si="667"/>
        <v>0</v>
      </c>
      <c r="Q226" s="14">
        <f>IFERROR(VLOOKUP($A226,ConEnroll!$A$7:$S$337,10,0),0)</f>
        <v>42099.19</v>
      </c>
      <c r="R226" s="14">
        <f t="shared" si="701"/>
        <v>4.7222871564778464</v>
      </c>
      <c r="S226" s="14">
        <f t="shared" si="668"/>
        <v>555638.59</v>
      </c>
      <c r="T226" s="14">
        <f t="shared" si="702"/>
        <v>62.326257992148058</v>
      </c>
      <c r="U226" s="14">
        <f t="shared" si="669"/>
        <v>99975696.180701882</v>
      </c>
      <c r="V226" s="14">
        <f t="shared" si="703"/>
        <v>11214.323744329993</v>
      </c>
      <c r="W226" s="42"/>
      <c r="X226" s="14">
        <f>IFERROR(VLOOKUP($A226,HouseFY22!$A$6:$AJ$528,28,0),0)</f>
        <v>86336028</v>
      </c>
      <c r="Y226" s="14">
        <f t="shared" si="704"/>
        <v>9684.3553561413355</v>
      </c>
      <c r="Z226" s="14">
        <f>IFERROR(VLOOKUP($A226,Compens80percent!$A$13:$M$560,12,0),0)</f>
        <v>0</v>
      </c>
      <c r="AA226" s="14">
        <f t="shared" si="704"/>
        <v>0</v>
      </c>
      <c r="AB226" s="14">
        <f t="shared" si="705"/>
        <v>86336028</v>
      </c>
      <c r="AC226" s="14">
        <f t="shared" si="704"/>
        <v>9684.3553561413355</v>
      </c>
      <c r="AD226" s="14">
        <f>IFERROR(VLOOKUP(A226,SpecEd22!$A$21:$Z$550,14,0),0)</f>
        <v>14745348.347938931</v>
      </c>
      <c r="AE226" s="14">
        <f t="shared" si="706"/>
        <v>1653.9930844575356</v>
      </c>
      <c r="AF226" s="14">
        <f>IFERROR(VLOOKUP($A226,ECFE!$A$16:$AB$348,8,0),0)</f>
        <v>523810.18800000002</v>
      </c>
      <c r="AG226" s="14">
        <f t="shared" si="707"/>
        <v>58.756050252383623</v>
      </c>
      <c r="AH226" s="14">
        <f>IFERROR(VLOOKUP(A226,ParaFY19!$A$21:$Z$543,7,0),0)</f>
        <v>25676</v>
      </c>
      <c r="AI226" s="14">
        <f t="shared" si="708"/>
        <v>2.8800897363993272</v>
      </c>
      <c r="AJ226" s="14">
        <f>IFERROR(VLOOKUP(A226,ConEnroll!$A$7:$S$341,13,0),0)</f>
        <v>52623.987500000003</v>
      </c>
      <c r="AK226" s="14">
        <f t="shared" si="709"/>
        <v>5.9028589455973082</v>
      </c>
      <c r="AL226" s="14">
        <f t="shared" si="664"/>
        <v>602110.17550000013</v>
      </c>
      <c r="AM226" s="14">
        <f t="shared" si="710"/>
        <v>67.538998934380274</v>
      </c>
      <c r="AN226" s="14">
        <f t="shared" si="711"/>
        <v>101683486.52343893</v>
      </c>
      <c r="AO226" s="14">
        <f t="shared" si="712"/>
        <v>11405.887439533251</v>
      </c>
      <c r="AP226" s="62"/>
      <c r="AQ226" s="14">
        <f t="shared" si="665"/>
        <v>153.660347728548</v>
      </c>
      <c r="AR226" s="14">
        <f t="shared" si="670"/>
        <v>32.690606532479251</v>
      </c>
      <c r="AS226" s="14">
        <f t="shared" si="671"/>
        <v>5.212740942232216</v>
      </c>
      <c r="AT226" s="14">
        <f t="shared" si="713"/>
        <v>191.56369520325947</v>
      </c>
      <c r="AU226" s="37">
        <f t="shared" si="672"/>
        <v>1.708205501915484E-2</v>
      </c>
      <c r="AV226" s="42"/>
      <c r="AW226" s="14" t="str">
        <f>IFERROR(VLOOKUP($A226,#REF!,27,0),"0")</f>
        <v>0</v>
      </c>
      <c r="AX226" s="14">
        <f t="shared" si="714"/>
        <v>0</v>
      </c>
      <c r="AY226" s="14" t="str">
        <f>IFERROR(VLOOKUP($A226,SpecEd22!#REF!,23,0)," ")</f>
        <v xml:space="preserve"> </v>
      </c>
      <c r="AZ226" s="14" t="e">
        <f t="shared" si="715"/>
        <v>#VALUE!</v>
      </c>
      <c r="BA226" s="14">
        <f>IFERROR(VLOOKUP($A226,ECFE!#REF!,23,0),0)</f>
        <v>0</v>
      </c>
      <c r="BB226" s="14">
        <f t="shared" si="716"/>
        <v>0</v>
      </c>
      <c r="BC226" s="14">
        <f>IFERROR(VLOOKUP($A226,#REF!,17,0),0)</f>
        <v>0</v>
      </c>
      <c r="BD226" s="14">
        <f t="shared" si="717"/>
        <v>0</v>
      </c>
      <c r="BE226" s="14">
        <f>IFERROR(VLOOKUP($A226,#REF!,9,0),0)</f>
        <v>0</v>
      </c>
      <c r="BF226" s="14">
        <f t="shared" si="718"/>
        <v>0</v>
      </c>
      <c r="BG226" s="14">
        <v>0</v>
      </c>
      <c r="BH226" s="14">
        <f t="shared" si="719"/>
        <v>0</v>
      </c>
      <c r="BI226" s="14">
        <f>IFERROR(VLOOKUP($A226,ConEnroll!$A$8:$S$601,15,0),0)</f>
        <v>-95</v>
      </c>
      <c r="BJ226" s="14">
        <f t="shared" si="720"/>
        <v>-1.065619742007852E-2</v>
      </c>
      <c r="BK226" s="14">
        <f t="shared" si="721"/>
        <v>-95</v>
      </c>
      <c r="BL226" s="14">
        <f t="shared" si="722"/>
        <v>-1.065619742007852E-2</v>
      </c>
      <c r="BM226" s="14" t="e">
        <f t="shared" si="723"/>
        <v>#VALUE!</v>
      </c>
      <c r="BN226" s="14" t="e">
        <f t="shared" si="724"/>
        <v>#VALUE!</v>
      </c>
      <c r="BO226" s="42"/>
      <c r="BP226" s="14">
        <f t="shared" si="673"/>
        <v>9684.3553561413355</v>
      </c>
      <c r="BQ226" s="14" t="e">
        <f t="shared" si="674"/>
        <v>#VALUE!</v>
      </c>
      <c r="BR226" s="14">
        <f t="shared" si="725"/>
        <v>67.54965513180035</v>
      </c>
      <c r="BS226" s="14" t="e">
        <f t="shared" si="675"/>
        <v>#VALUE!</v>
      </c>
      <c r="BT226" s="37" t="e">
        <f t="shared" si="676"/>
        <v>#VALUE!</v>
      </c>
      <c r="BU226" s="41"/>
      <c r="BV226" s="14" t="str">
        <f>IFERROR(VLOOKUP($A226,#REF!,27,0),"0")</f>
        <v>0</v>
      </c>
      <c r="BW226" s="14">
        <f t="shared" si="726"/>
        <v>0</v>
      </c>
      <c r="BX226" s="14" t="str">
        <f>IFERROR(VLOOKUP($A226,SpecEd22!$Z$22:$AV$606,59,0)," ")</f>
        <v xml:space="preserve"> </v>
      </c>
      <c r="BY226" s="14" t="e">
        <f t="shared" si="727"/>
        <v>#VALUE!</v>
      </c>
      <c r="BZ226" s="14">
        <f>IFERROR(VLOOKUP($A226,ECFE!#REF!,25,0),0)</f>
        <v>0</v>
      </c>
      <c r="CA226" s="14">
        <f t="shared" si="728"/>
        <v>0</v>
      </c>
      <c r="CB226" s="14">
        <f>IFERROR(VLOOKUP($A226,#REF!,17,0),0)</f>
        <v>0</v>
      </c>
      <c r="CC226" s="14">
        <f t="shared" si="729"/>
        <v>0</v>
      </c>
      <c r="CD226" s="14">
        <f>IFERROR(VLOOKUP($A226,#REF!,9,0),0)</f>
        <v>0</v>
      </c>
      <c r="CE226" s="14">
        <f t="shared" si="730"/>
        <v>0</v>
      </c>
      <c r="CF226" s="14">
        <v>0</v>
      </c>
      <c r="CG226" s="14">
        <f t="shared" si="731"/>
        <v>0</v>
      </c>
      <c r="CH226" s="14">
        <f>IFERROR(VLOOKUP($A226,ConEnroll!$A$8:$S$601,15,0),0)</f>
        <v>-95</v>
      </c>
      <c r="CI226" s="14">
        <f t="shared" si="732"/>
        <v>-1.065619742007852E-2</v>
      </c>
      <c r="CJ226" s="14">
        <f t="shared" si="733"/>
        <v>-95</v>
      </c>
      <c r="CK226" s="14">
        <f t="shared" si="734"/>
        <v>-1.065619742007852E-2</v>
      </c>
      <c r="CL226" s="14" t="e">
        <f t="shared" si="735"/>
        <v>#VALUE!</v>
      </c>
      <c r="CM226" s="14" t="e">
        <f t="shared" si="736"/>
        <v>#VALUE!</v>
      </c>
      <c r="CN226" s="42"/>
      <c r="CO226" s="14">
        <f t="shared" si="677"/>
        <v>-9530.6950084127875</v>
      </c>
      <c r="CP226" s="14" t="e">
        <f t="shared" si="678"/>
        <v>#VALUE!</v>
      </c>
      <c r="CQ226" s="14">
        <f t="shared" si="679"/>
        <v>-62.336914189568134</v>
      </c>
      <c r="CR226" s="14" t="e">
        <f t="shared" si="680"/>
        <v>#VALUE!</v>
      </c>
      <c r="CS226" s="37" t="e">
        <f t="shared" si="681"/>
        <v>#VALUE!</v>
      </c>
      <c r="CT226" s="239"/>
      <c r="CU226" s="239"/>
      <c r="CV226" s="468"/>
      <c r="CW226" s="14">
        <f>IFERROR(VLOOKUP($A226,BaseFY23!$A$7:$AK$527,6,0),0)</f>
        <v>8457.9044429999994</v>
      </c>
      <c r="CX226" s="14">
        <f>IFERROR(VLOOKUP($A226,BaseFY23!$A$7:$AN$528,28,0),0)</f>
        <v>79199211</v>
      </c>
      <c r="CY226" s="14">
        <f t="shared" si="737"/>
        <v>9363.9283268975105</v>
      </c>
      <c r="CZ226" s="14">
        <f>IFERROR(VLOOKUP($A226,SpecEd23!$A$21:$BB$605,23,0)," ")</f>
        <v>12870193.038146723</v>
      </c>
      <c r="DA226" s="14">
        <f t="shared" si="738"/>
        <v>1521.6763354188115</v>
      </c>
      <c r="DB226" s="14">
        <f>IFERROR(VLOOKUP($A226,ECFE!$A$16:$AB$347,7,0),0)</f>
        <v>513539.39999999997</v>
      </c>
      <c r="DC226" s="14">
        <f t="shared" si="739"/>
        <v>60.717096470038705</v>
      </c>
      <c r="DD226" s="14">
        <v>0</v>
      </c>
      <c r="DE226" s="14">
        <f t="shared" si="740"/>
        <v>0</v>
      </c>
      <c r="DF226" s="14">
        <f>IFERROR(VLOOKUP($A226,ConEnroll!$A$7:$S$338,10,0),0)</f>
        <v>42099.19</v>
      </c>
      <c r="DG226" s="14">
        <f t="shared" si="741"/>
        <v>4.9774965280959726</v>
      </c>
      <c r="DH226" s="14">
        <f t="shared" si="682"/>
        <v>555638.59</v>
      </c>
      <c r="DI226" s="14">
        <f t="shared" si="742"/>
        <v>65.694592998134681</v>
      </c>
      <c r="DJ226" s="14">
        <f t="shared" si="683"/>
        <v>92625042.628146723</v>
      </c>
      <c r="DK226" s="14">
        <f t="shared" si="743"/>
        <v>10951.299255314456</v>
      </c>
      <c r="DL226" s="42"/>
      <c r="DM226" s="14">
        <f>IFERROR(VLOOKUP($A226,HouseFY23!$A$7:$AJ$528,28,0),0)</f>
        <v>81745654</v>
      </c>
      <c r="DN226" s="14">
        <f t="shared" si="744"/>
        <v>9665.0008936498471</v>
      </c>
      <c r="DO226" s="14">
        <f>IFERROR(VLOOKUP($A226,Compens80percent!$A$13:$M$560,12,0),0)</f>
        <v>0</v>
      </c>
      <c r="DP226" s="14">
        <f t="shared" si="744"/>
        <v>0</v>
      </c>
      <c r="DQ226" s="14">
        <f t="shared" si="745"/>
        <v>81745654</v>
      </c>
      <c r="DR226" s="14">
        <f t="shared" si="746"/>
        <v>9169.4508132361188</v>
      </c>
      <c r="DS226" s="14">
        <f>IFERROR(VLOOKUP($A226,SpecEd23!$A$21:$Z$550,14,0),0)</f>
        <v>13233355.041399373</v>
      </c>
      <c r="DT226" s="14">
        <f t="shared" si="747"/>
        <v>1564.6139218741907</v>
      </c>
      <c r="DU226" s="14">
        <f>IFERROR(VLOOKUP($A226,ECFE!$A$16:$AB$347,9,0),0)</f>
        <v>534286.39176000003</v>
      </c>
      <c r="DV226" s="14">
        <f t="shared" si="748"/>
        <v>63.170067167428279</v>
      </c>
      <c r="DW226" s="14">
        <f>IFERROR(VLOOKUP($A226,ParaFY19!$A$21:$Z$543,7,0),0)</f>
        <v>25676</v>
      </c>
      <c r="DX226" s="14">
        <f t="shared" si="749"/>
        <v>3.0357401378837028</v>
      </c>
      <c r="DY226" s="14">
        <f>IFERROR(VLOOKUP($A226,ConEnroll!$A$7:$S$341,13,0),0)</f>
        <v>52623.987500000003</v>
      </c>
      <c r="DZ226" s="14">
        <f t="shared" si="750"/>
        <v>6.2218706601199667</v>
      </c>
      <c r="EA226" s="14">
        <f t="shared" si="684"/>
        <v>612586.37926000007</v>
      </c>
      <c r="EB226" s="14">
        <f t="shared" si="751"/>
        <v>72.427677965431954</v>
      </c>
      <c r="EC226" s="14">
        <f t="shared" si="685"/>
        <v>95591595.420659378</v>
      </c>
      <c r="ED226" s="14">
        <f t="shared" si="752"/>
        <v>11302.042493489469</v>
      </c>
      <c r="EE226" s="62"/>
      <c r="EF226" s="14">
        <f t="shared" si="686"/>
        <v>301.07256675233657</v>
      </c>
      <c r="EG226" s="14">
        <f t="shared" si="687"/>
        <v>42.937586455379233</v>
      </c>
      <c r="EH226" s="14">
        <f t="shared" si="688"/>
        <v>6.7330849672972732</v>
      </c>
      <c r="EI226" s="14">
        <f t="shared" si="753"/>
        <v>350.74323817501306</v>
      </c>
      <c r="EJ226" s="37">
        <f t="shared" si="689"/>
        <v>3.2027545773146877E-2</v>
      </c>
      <c r="EK226" s="42"/>
      <c r="EL226" s="14" t="str">
        <f>IFERROR(VLOOKUP($A226,#REF!,27,0),"0")</f>
        <v>0</v>
      </c>
      <c r="EM226" s="14">
        <f t="shared" si="754"/>
        <v>0</v>
      </c>
      <c r="EN226" s="14" t="str">
        <f>IFERROR(VLOOKUP($A226,SpecEd23!#REF!,23,0)," ")</f>
        <v xml:space="preserve"> </v>
      </c>
      <c r="EO226" s="14" t="e">
        <f t="shared" si="755"/>
        <v>#VALUE!</v>
      </c>
      <c r="EP226" s="14">
        <f>IFERROR(VLOOKUP($A226,ECFE!#REF!,24,0),0)</f>
        <v>0</v>
      </c>
      <c r="EQ226" s="14">
        <f t="shared" si="756"/>
        <v>0</v>
      </c>
      <c r="ER226" s="14">
        <f>IFERROR(VLOOKUP($A226,#REF!,30,0),0)</f>
        <v>0</v>
      </c>
      <c r="ES226" s="14">
        <f t="shared" si="757"/>
        <v>0</v>
      </c>
      <c r="ET226" s="14">
        <f>IFERROR(VLOOKUP($A226,#REF!,12,0),0)</f>
        <v>0</v>
      </c>
      <c r="EU226" s="14">
        <f t="shared" si="758"/>
        <v>0</v>
      </c>
      <c r="EV226" s="14">
        <v>0</v>
      </c>
      <c r="EW226" s="14">
        <f t="shared" si="759"/>
        <v>0</v>
      </c>
      <c r="EX226" s="14">
        <f>IFERROR(VLOOKUP($A226,ConEnroll!$A$8:$S$601,16,0),0)</f>
        <v>624</v>
      </c>
      <c r="EY226" s="14">
        <f t="shared" si="760"/>
        <v>7.3777139976609687E-2</v>
      </c>
      <c r="EZ226" s="14">
        <f t="shared" si="761"/>
        <v>624</v>
      </c>
      <c r="FA226" s="14">
        <f t="shared" si="762"/>
        <v>7.3777139976609687E-2</v>
      </c>
      <c r="FB226" s="14" t="e">
        <f t="shared" si="763"/>
        <v>#VALUE!</v>
      </c>
      <c r="FC226" s="14" t="e">
        <f t="shared" si="764"/>
        <v>#VALUE!</v>
      </c>
      <c r="FD226" s="62"/>
      <c r="FE226" s="14">
        <f t="shared" si="690"/>
        <v>9665.0008936498471</v>
      </c>
      <c r="FF226" s="14" t="e">
        <f t="shared" si="691"/>
        <v>#VALUE!</v>
      </c>
      <c r="FG226" s="14">
        <f t="shared" si="765"/>
        <v>72.353900825455341</v>
      </c>
      <c r="FH226" s="14" t="e">
        <f t="shared" si="692"/>
        <v>#VALUE!</v>
      </c>
      <c r="FI226" s="37" t="e">
        <f t="shared" si="693"/>
        <v>#VALUE!</v>
      </c>
      <c r="FJ226" s="12"/>
      <c r="FK226" s="14" t="str">
        <f>IFERROR(VLOOKUP($A226,#REF!,27,0),"0")</f>
        <v>0</v>
      </c>
      <c r="FL226" s="14">
        <f t="shared" si="766"/>
        <v>0</v>
      </c>
      <c r="FM226" s="14" t="str">
        <f>IFERROR(VLOOKUP($A226,SpecEd23!$X$22:$Y$610,59,0)," ")</f>
        <v xml:space="preserve"> </v>
      </c>
      <c r="FN226" s="14" t="e">
        <f t="shared" si="767"/>
        <v>#VALUE!</v>
      </c>
      <c r="FO226" s="14">
        <f>IFERROR(VLOOKUP($A226,ECFE!#REF!,26,0),0)</f>
        <v>0</v>
      </c>
      <c r="FP226" s="14">
        <f t="shared" si="768"/>
        <v>0</v>
      </c>
      <c r="FQ226" s="14">
        <f>IFERROR(VLOOKUP($A226,#REF!,16,0),0)</f>
        <v>0</v>
      </c>
      <c r="FR226" s="14">
        <f t="shared" si="769"/>
        <v>0</v>
      </c>
      <c r="FS226" s="14">
        <f>IFERROR(VLOOKUP($A226,#REF!,12,0),0)</f>
        <v>0</v>
      </c>
      <c r="FT226" s="14">
        <f t="shared" si="770"/>
        <v>0</v>
      </c>
      <c r="FU226" s="14">
        <v>0</v>
      </c>
      <c r="FV226" s="14">
        <f t="shared" si="771"/>
        <v>0</v>
      </c>
      <c r="FW226" s="14">
        <f>IFERROR(VLOOKUP($A226,ConEnroll!$A$8:$S$601,16,0),0)</f>
        <v>624</v>
      </c>
      <c r="FX226" s="14">
        <f t="shared" si="772"/>
        <v>7.3777139976609687E-2</v>
      </c>
      <c r="FY226" s="14">
        <f t="shared" si="773"/>
        <v>624</v>
      </c>
      <c r="FZ226" s="14">
        <f t="shared" si="774"/>
        <v>7.3777139976609687E-2</v>
      </c>
      <c r="GA226" s="14" t="e">
        <f t="shared" si="775"/>
        <v>#VALUE!</v>
      </c>
      <c r="GB226" s="14" t="e">
        <f t="shared" si="776"/>
        <v>#VALUE!</v>
      </c>
      <c r="GC226" s="39"/>
      <c r="GD226" s="14">
        <f t="shared" si="694"/>
        <v>-9363.9283268975105</v>
      </c>
      <c r="GE226" s="14" t="e">
        <f t="shared" si="695"/>
        <v>#VALUE!</v>
      </c>
      <c r="GF226" s="14">
        <f t="shared" si="696"/>
        <v>-65.620815858158068</v>
      </c>
      <c r="GG226" s="14" t="e">
        <f t="shared" si="697"/>
        <v>#VALUE!</v>
      </c>
      <c r="GH226" s="37" t="e">
        <f t="shared" si="698"/>
        <v>#VALUE!</v>
      </c>
    </row>
    <row r="227" spans="1:190" ht="12.5" x14ac:dyDescent="0.25">
      <c r="A227" s="67">
        <v>720</v>
      </c>
      <c r="B227" s="35">
        <v>1</v>
      </c>
      <c r="C227" s="14">
        <v>3</v>
      </c>
      <c r="D227" s="14"/>
      <c r="E227" s="14"/>
      <c r="F227" s="35" t="s">
        <v>2574</v>
      </c>
      <c r="G227" s="41"/>
      <c r="H227" s="14">
        <f>IFERROR(VLOOKUP($A227,BaseFY22!$A$7:$AK$528,6,0),0)</f>
        <v>8117</v>
      </c>
      <c r="I227" s="14">
        <f>IFERROR(VLOOKUP($A227,BaseFY22!$A$7:$AK$528,28,0),0)</f>
        <v>73176678.5</v>
      </c>
      <c r="J227" s="14">
        <f t="shared" si="699"/>
        <v>9015.2369717876063</v>
      </c>
      <c r="K227" s="14">
        <f>IFERROR(VLOOKUP($A227,SpecEd22!$A$21:$BB$605,24,0)," ")</f>
        <v>10847735.172286015</v>
      </c>
      <c r="L227" s="14">
        <f t="shared" si="700"/>
        <v>1336.4217287527431</v>
      </c>
      <c r="M227" s="14">
        <f>IFERROR(VLOOKUP($A227,ECFE!$A$16:$AB$347,7,0),0)</f>
        <v>628783.68299999996</v>
      </c>
      <c r="N227" s="14">
        <f t="shared" si="667"/>
        <v>77.465034249106807</v>
      </c>
      <c r="O227" s="14">
        <v>0</v>
      </c>
      <c r="P227" s="14">
        <f t="shared" si="667"/>
        <v>0</v>
      </c>
      <c r="Q227" s="14">
        <f>IFERROR(VLOOKUP($A227,ConEnroll!$A$7:$S$337,10,0),0)</f>
        <v>43881.72</v>
      </c>
      <c r="R227" s="14">
        <f t="shared" si="701"/>
        <v>5.4061500554392019</v>
      </c>
      <c r="S227" s="14">
        <f t="shared" si="668"/>
        <v>672665.40299999993</v>
      </c>
      <c r="T227" s="14">
        <f t="shared" si="702"/>
        <v>82.871184304546006</v>
      </c>
      <c r="U227" s="14">
        <f t="shared" si="669"/>
        <v>84697079.075286016</v>
      </c>
      <c r="V227" s="14">
        <f t="shared" si="703"/>
        <v>10434.529884844895</v>
      </c>
      <c r="W227" s="42"/>
      <c r="X227" s="14">
        <f>IFERROR(VLOOKUP($A227,HouseFY22!$A$6:$AJ$528,28,0),0)</f>
        <v>74541858.5</v>
      </c>
      <c r="Y227" s="14">
        <f t="shared" si="704"/>
        <v>9183.4247258839478</v>
      </c>
      <c r="Z227" s="14">
        <f>IFERROR(VLOOKUP($A227,Compens80percent!$A$13:$M$560,12,0),0)</f>
        <v>0</v>
      </c>
      <c r="AA227" s="14">
        <f t="shared" si="704"/>
        <v>0</v>
      </c>
      <c r="AB227" s="14">
        <f t="shared" si="705"/>
        <v>74541858.5</v>
      </c>
      <c r="AC227" s="14">
        <f t="shared" si="704"/>
        <v>9183.4247258839478</v>
      </c>
      <c r="AD227" s="14">
        <f>IFERROR(VLOOKUP(A227,SpecEd22!$A$21:$Z$550,14,0),0)</f>
        <v>11135102.704614259</v>
      </c>
      <c r="AE227" s="14">
        <f t="shared" si="706"/>
        <v>1371.8248989299323</v>
      </c>
      <c r="AF227" s="14">
        <f>IFERROR(VLOOKUP($A227,ECFE!$A$16:$AB$348,8,0),0)</f>
        <v>641359.35666000005</v>
      </c>
      <c r="AG227" s="14">
        <f t="shared" si="707"/>
        <v>79.01433493408895</v>
      </c>
      <c r="AH227" s="14">
        <f>IFERROR(VLOOKUP(A227,ParaFY19!$A$21:$Z$543,7,0),0)</f>
        <v>49588</v>
      </c>
      <c r="AI227" s="14">
        <f t="shared" si="708"/>
        <v>6.1091536281877543</v>
      </c>
      <c r="AJ227" s="14">
        <f>IFERROR(VLOOKUP(A227,ConEnroll!$A$7:$S$341,13,0),0)</f>
        <v>54852.15</v>
      </c>
      <c r="AK227" s="14">
        <f t="shared" si="709"/>
        <v>6.7576875692990024</v>
      </c>
      <c r="AL227" s="14">
        <f t="shared" si="664"/>
        <v>745799.50666000007</v>
      </c>
      <c r="AM227" s="14">
        <f t="shared" si="710"/>
        <v>91.881176131575714</v>
      </c>
      <c r="AN227" s="14">
        <f t="shared" si="711"/>
        <v>86422760.711274251</v>
      </c>
      <c r="AO227" s="14">
        <f t="shared" si="712"/>
        <v>10647.130800945453</v>
      </c>
      <c r="AP227" s="62"/>
      <c r="AQ227" s="14">
        <f t="shared" si="665"/>
        <v>168.18775409634145</v>
      </c>
      <c r="AR227" s="14">
        <f t="shared" si="670"/>
        <v>35.403170177189168</v>
      </c>
      <c r="AS227" s="14">
        <f t="shared" si="671"/>
        <v>9.0099918270297081</v>
      </c>
      <c r="AT227" s="14">
        <f t="shared" si="713"/>
        <v>212.60091610056031</v>
      </c>
      <c r="AU227" s="37">
        <f t="shared" si="672"/>
        <v>2.0374747923175892E-2</v>
      </c>
      <c r="AV227" s="42"/>
      <c r="AW227" s="14" t="str">
        <f>IFERROR(VLOOKUP($A227,#REF!,27,0),"0")</f>
        <v>0</v>
      </c>
      <c r="AX227" s="14">
        <f t="shared" si="714"/>
        <v>0</v>
      </c>
      <c r="AY227" s="14" t="str">
        <f>IFERROR(VLOOKUP($A227,SpecEd22!#REF!,23,0)," ")</f>
        <v xml:space="preserve"> </v>
      </c>
      <c r="AZ227" s="14" t="e">
        <f t="shared" si="715"/>
        <v>#VALUE!</v>
      </c>
      <c r="BA227" s="14">
        <f>IFERROR(VLOOKUP($A227,ECFE!#REF!,23,0),0)</f>
        <v>0</v>
      </c>
      <c r="BB227" s="14">
        <f t="shared" si="716"/>
        <v>0</v>
      </c>
      <c r="BC227" s="14">
        <f>IFERROR(VLOOKUP($A227,#REF!,17,0),0)</f>
        <v>0</v>
      </c>
      <c r="BD227" s="14">
        <f t="shared" si="717"/>
        <v>0</v>
      </c>
      <c r="BE227" s="14">
        <f>IFERROR(VLOOKUP($A227,#REF!,9,0),0)</f>
        <v>0</v>
      </c>
      <c r="BF227" s="14">
        <f t="shared" si="718"/>
        <v>0</v>
      </c>
      <c r="BG227" s="14">
        <v>0</v>
      </c>
      <c r="BH227" s="14">
        <f t="shared" si="719"/>
        <v>0</v>
      </c>
      <c r="BI227" s="14">
        <f>IFERROR(VLOOKUP($A227,ConEnroll!$A$8:$S$601,15,0),0)</f>
        <v>-95</v>
      </c>
      <c r="BJ227" s="14">
        <f t="shared" si="720"/>
        <v>-1.1703831464826906E-2</v>
      </c>
      <c r="BK227" s="14">
        <f t="shared" si="721"/>
        <v>-95</v>
      </c>
      <c r="BL227" s="14">
        <f t="shared" si="722"/>
        <v>-1.1703831464826906E-2</v>
      </c>
      <c r="BM227" s="14" t="e">
        <f t="shared" si="723"/>
        <v>#VALUE!</v>
      </c>
      <c r="BN227" s="14" t="e">
        <f t="shared" si="724"/>
        <v>#VALUE!</v>
      </c>
      <c r="BO227" s="42"/>
      <c r="BP227" s="14">
        <f t="shared" si="673"/>
        <v>9183.4247258839478</v>
      </c>
      <c r="BQ227" s="14" t="e">
        <f t="shared" si="674"/>
        <v>#VALUE!</v>
      </c>
      <c r="BR227" s="14">
        <f t="shared" si="725"/>
        <v>91.892879963040542</v>
      </c>
      <c r="BS227" s="14" t="e">
        <f t="shared" si="675"/>
        <v>#VALUE!</v>
      </c>
      <c r="BT227" s="37" t="e">
        <f t="shared" si="676"/>
        <v>#VALUE!</v>
      </c>
      <c r="BU227" s="41"/>
      <c r="BV227" s="14" t="str">
        <f>IFERROR(VLOOKUP($A227,#REF!,27,0),"0")</f>
        <v>0</v>
      </c>
      <c r="BW227" s="14">
        <f t="shared" si="726"/>
        <v>0</v>
      </c>
      <c r="BX227" s="14" t="str">
        <f>IFERROR(VLOOKUP($A227,SpecEd22!$Z$22:$AV$606,59,0)," ")</f>
        <v xml:space="preserve"> </v>
      </c>
      <c r="BY227" s="14" t="e">
        <f t="shared" si="727"/>
        <v>#VALUE!</v>
      </c>
      <c r="BZ227" s="14">
        <f>IFERROR(VLOOKUP($A227,ECFE!#REF!,25,0),0)</f>
        <v>0</v>
      </c>
      <c r="CA227" s="14">
        <f t="shared" si="728"/>
        <v>0</v>
      </c>
      <c r="CB227" s="14">
        <f>IFERROR(VLOOKUP($A227,#REF!,17,0),0)</f>
        <v>0</v>
      </c>
      <c r="CC227" s="14">
        <f t="shared" si="729"/>
        <v>0</v>
      </c>
      <c r="CD227" s="14">
        <f>IFERROR(VLOOKUP($A227,#REF!,9,0),0)</f>
        <v>0</v>
      </c>
      <c r="CE227" s="14">
        <f t="shared" si="730"/>
        <v>0</v>
      </c>
      <c r="CF227" s="14">
        <v>0</v>
      </c>
      <c r="CG227" s="14">
        <f t="shared" si="731"/>
        <v>0</v>
      </c>
      <c r="CH227" s="14">
        <f>IFERROR(VLOOKUP($A227,ConEnroll!$A$8:$S$601,15,0),0)</f>
        <v>-95</v>
      </c>
      <c r="CI227" s="14">
        <f t="shared" si="732"/>
        <v>-1.1703831464826906E-2</v>
      </c>
      <c r="CJ227" s="14">
        <f t="shared" si="733"/>
        <v>-95</v>
      </c>
      <c r="CK227" s="14">
        <f t="shared" si="734"/>
        <v>-1.1703831464826906E-2</v>
      </c>
      <c r="CL227" s="14" t="e">
        <f t="shared" si="735"/>
        <v>#VALUE!</v>
      </c>
      <c r="CM227" s="14" t="e">
        <f t="shared" si="736"/>
        <v>#VALUE!</v>
      </c>
      <c r="CN227" s="42"/>
      <c r="CO227" s="14">
        <f t="shared" si="677"/>
        <v>-9015.2369717876063</v>
      </c>
      <c r="CP227" s="14" t="e">
        <f t="shared" si="678"/>
        <v>#VALUE!</v>
      </c>
      <c r="CQ227" s="14">
        <f t="shared" si="679"/>
        <v>-82.882888136010834</v>
      </c>
      <c r="CR227" s="14" t="e">
        <f t="shared" si="680"/>
        <v>#VALUE!</v>
      </c>
      <c r="CS227" s="37" t="e">
        <f t="shared" si="681"/>
        <v>#VALUE!</v>
      </c>
      <c r="CT227" s="239"/>
      <c r="CU227" s="239"/>
      <c r="CV227" s="468"/>
      <c r="CW227" s="14">
        <f>IFERROR(VLOOKUP($A227,BaseFY23!$A$7:$AK$527,6,0),0)</f>
        <v>8117</v>
      </c>
      <c r="CX227" s="14">
        <f>IFERROR(VLOOKUP($A227,BaseFY23!$A$7:$AN$528,28,0),0)</f>
        <v>73295592.061305001</v>
      </c>
      <c r="CY227" s="14">
        <f t="shared" si="737"/>
        <v>9029.8869115812486</v>
      </c>
      <c r="CZ227" s="14">
        <f>IFERROR(VLOOKUP($A227,SpecEd23!$A$21:$BB$605,23,0)," ")</f>
        <v>11585180.631854327</v>
      </c>
      <c r="DA227" s="14">
        <f t="shared" si="738"/>
        <v>1427.2737011031572</v>
      </c>
      <c r="DB227" s="14">
        <f>IFERROR(VLOOKUP($A227,ECFE!$A$16:$AB$347,7,0),0)</f>
        <v>628783.68299999996</v>
      </c>
      <c r="DC227" s="14">
        <f t="shared" si="739"/>
        <v>77.465034249106807</v>
      </c>
      <c r="DD227" s="14">
        <v>0</v>
      </c>
      <c r="DE227" s="14">
        <f t="shared" si="740"/>
        <v>0</v>
      </c>
      <c r="DF227" s="14">
        <f>IFERROR(VLOOKUP($A227,ConEnroll!$A$7:$S$338,10,0),0)</f>
        <v>43881.72</v>
      </c>
      <c r="DG227" s="14">
        <f t="shared" si="741"/>
        <v>5.4061500554392019</v>
      </c>
      <c r="DH227" s="14">
        <f t="shared" si="682"/>
        <v>672665.40299999993</v>
      </c>
      <c r="DI227" s="14">
        <f t="shared" si="742"/>
        <v>82.871184304546006</v>
      </c>
      <c r="DJ227" s="14">
        <f t="shared" si="683"/>
        <v>85553438.096159324</v>
      </c>
      <c r="DK227" s="14">
        <f t="shared" si="743"/>
        <v>10540.031796988953</v>
      </c>
      <c r="DL227" s="42"/>
      <c r="DM227" s="14">
        <f>IFERROR(VLOOKUP($A227,HouseFY23!$A$7:$AJ$528,28,0),0)</f>
        <v>75928905.823579997</v>
      </c>
      <c r="DN227" s="14">
        <f t="shared" si="744"/>
        <v>9354.3064954515212</v>
      </c>
      <c r="DO227" s="14">
        <f>IFERROR(VLOOKUP($A227,Compens80percent!$A$13:$M$560,12,0),0)</f>
        <v>0</v>
      </c>
      <c r="DP227" s="14">
        <f t="shared" si="744"/>
        <v>0</v>
      </c>
      <c r="DQ227" s="14">
        <f t="shared" si="745"/>
        <v>75928905.823579997</v>
      </c>
      <c r="DR227" s="14">
        <f t="shared" si="746"/>
        <v>9354.3064954515212</v>
      </c>
      <c r="DS227" s="14">
        <f>IFERROR(VLOOKUP($A227,SpecEd23!$A$21:$Z$550,14,0),0)</f>
        <v>12178563.042038223</v>
      </c>
      <c r="DT227" s="14">
        <f t="shared" si="747"/>
        <v>1500.3773613451058</v>
      </c>
      <c r="DU227" s="14">
        <f>IFERROR(VLOOKUP($A227,ECFE!$A$16:$AB$347,9,0),0)</f>
        <v>654186.54379320005</v>
      </c>
      <c r="DV227" s="14">
        <f t="shared" si="748"/>
        <v>80.594621632770739</v>
      </c>
      <c r="DW227" s="14">
        <f>IFERROR(VLOOKUP($A227,ParaFY19!$A$21:$Z$543,7,0),0)</f>
        <v>49588</v>
      </c>
      <c r="DX227" s="14">
        <f t="shared" si="749"/>
        <v>6.1091536281877543</v>
      </c>
      <c r="DY227" s="14">
        <f>IFERROR(VLOOKUP($A227,ConEnroll!$A$7:$S$341,13,0),0)</f>
        <v>54852.15</v>
      </c>
      <c r="DZ227" s="14">
        <f t="shared" si="750"/>
        <v>6.7576875692990024</v>
      </c>
      <c r="EA227" s="14">
        <f t="shared" si="684"/>
        <v>758626.69379320007</v>
      </c>
      <c r="EB227" s="14">
        <f t="shared" si="751"/>
        <v>93.461462830257489</v>
      </c>
      <c r="EC227" s="14">
        <f t="shared" si="685"/>
        <v>88866095.559411421</v>
      </c>
      <c r="ED227" s="14">
        <f t="shared" si="752"/>
        <v>10948.145319626885</v>
      </c>
      <c r="EE227" s="62"/>
      <c r="EF227" s="14">
        <f t="shared" si="686"/>
        <v>324.41958387027262</v>
      </c>
      <c r="EG227" s="14">
        <f t="shared" si="687"/>
        <v>73.103660241948546</v>
      </c>
      <c r="EH227" s="14">
        <f t="shared" si="688"/>
        <v>10.590278525711483</v>
      </c>
      <c r="EI227" s="14">
        <f t="shared" si="753"/>
        <v>408.11352263793265</v>
      </c>
      <c r="EJ227" s="37">
        <f t="shared" si="689"/>
        <v>3.8720331256924805E-2</v>
      </c>
      <c r="EK227" s="42"/>
      <c r="EL227" s="14" t="str">
        <f>IFERROR(VLOOKUP($A227,#REF!,27,0),"0")</f>
        <v>0</v>
      </c>
      <c r="EM227" s="14">
        <f t="shared" si="754"/>
        <v>0</v>
      </c>
      <c r="EN227" s="14" t="str">
        <f>IFERROR(VLOOKUP($A227,SpecEd23!#REF!,23,0)," ")</f>
        <v xml:space="preserve"> </v>
      </c>
      <c r="EO227" s="14" t="e">
        <f t="shared" si="755"/>
        <v>#VALUE!</v>
      </c>
      <c r="EP227" s="14">
        <f>IFERROR(VLOOKUP($A227,ECFE!#REF!,24,0),0)</f>
        <v>0</v>
      </c>
      <c r="EQ227" s="14">
        <f t="shared" si="756"/>
        <v>0</v>
      </c>
      <c r="ER227" s="14">
        <f>IFERROR(VLOOKUP($A227,#REF!,30,0),0)</f>
        <v>0</v>
      </c>
      <c r="ES227" s="14">
        <f t="shared" si="757"/>
        <v>0</v>
      </c>
      <c r="ET227" s="14">
        <f>IFERROR(VLOOKUP($A227,#REF!,12,0),0)</f>
        <v>0</v>
      </c>
      <c r="EU227" s="14">
        <f t="shared" si="758"/>
        <v>0</v>
      </c>
      <c r="EV227" s="14">
        <v>0</v>
      </c>
      <c r="EW227" s="14">
        <f t="shared" si="759"/>
        <v>0</v>
      </c>
      <c r="EX227" s="14">
        <f>IFERROR(VLOOKUP($A227,ConEnroll!$A$8:$S$601,16,0),0)</f>
        <v>625</v>
      </c>
      <c r="EY227" s="14">
        <f t="shared" si="760"/>
        <v>7.6998891215966495E-2</v>
      </c>
      <c r="EZ227" s="14">
        <f t="shared" si="761"/>
        <v>625</v>
      </c>
      <c r="FA227" s="14">
        <f t="shared" si="762"/>
        <v>7.6998891215966495E-2</v>
      </c>
      <c r="FB227" s="14" t="e">
        <f t="shared" si="763"/>
        <v>#VALUE!</v>
      </c>
      <c r="FC227" s="14" t="e">
        <f t="shared" si="764"/>
        <v>#VALUE!</v>
      </c>
      <c r="FD227" s="62"/>
      <c r="FE227" s="14">
        <f t="shared" si="690"/>
        <v>9354.3064954515212</v>
      </c>
      <c r="FF227" s="14" t="e">
        <f t="shared" si="691"/>
        <v>#VALUE!</v>
      </c>
      <c r="FG227" s="14">
        <f t="shared" si="765"/>
        <v>93.384463939041524</v>
      </c>
      <c r="FH227" s="14" t="e">
        <f t="shared" si="692"/>
        <v>#VALUE!</v>
      </c>
      <c r="FI227" s="37" t="e">
        <f t="shared" si="693"/>
        <v>#VALUE!</v>
      </c>
      <c r="FJ227" s="12"/>
      <c r="FK227" s="14" t="str">
        <f>IFERROR(VLOOKUP($A227,#REF!,27,0),"0")</f>
        <v>0</v>
      </c>
      <c r="FL227" s="14">
        <f t="shared" si="766"/>
        <v>0</v>
      </c>
      <c r="FM227" s="14" t="str">
        <f>IFERROR(VLOOKUP($A227,SpecEd23!$X$22:$Y$610,59,0)," ")</f>
        <v xml:space="preserve"> </v>
      </c>
      <c r="FN227" s="14" t="e">
        <f t="shared" si="767"/>
        <v>#VALUE!</v>
      </c>
      <c r="FO227" s="14">
        <f>IFERROR(VLOOKUP($A227,ECFE!#REF!,26,0),0)</f>
        <v>0</v>
      </c>
      <c r="FP227" s="14">
        <f t="shared" si="768"/>
        <v>0</v>
      </c>
      <c r="FQ227" s="14">
        <f>IFERROR(VLOOKUP($A227,#REF!,16,0),0)</f>
        <v>0</v>
      </c>
      <c r="FR227" s="14">
        <f t="shared" si="769"/>
        <v>0</v>
      </c>
      <c r="FS227" s="14">
        <f>IFERROR(VLOOKUP($A227,#REF!,12,0),0)</f>
        <v>0</v>
      </c>
      <c r="FT227" s="14">
        <f t="shared" si="770"/>
        <v>0</v>
      </c>
      <c r="FU227" s="14">
        <v>0</v>
      </c>
      <c r="FV227" s="14">
        <f t="shared" si="771"/>
        <v>0</v>
      </c>
      <c r="FW227" s="14">
        <f>IFERROR(VLOOKUP($A227,ConEnroll!$A$8:$S$601,16,0),0)</f>
        <v>625</v>
      </c>
      <c r="FX227" s="14">
        <f t="shared" si="772"/>
        <v>7.6998891215966495E-2</v>
      </c>
      <c r="FY227" s="14">
        <f t="shared" si="773"/>
        <v>625</v>
      </c>
      <c r="FZ227" s="14">
        <f t="shared" si="774"/>
        <v>7.6998891215966495E-2</v>
      </c>
      <c r="GA227" s="14" t="e">
        <f t="shared" si="775"/>
        <v>#VALUE!</v>
      </c>
      <c r="GB227" s="14" t="e">
        <f t="shared" si="776"/>
        <v>#VALUE!</v>
      </c>
      <c r="GC227" s="39"/>
      <c r="GD227" s="14">
        <f t="shared" si="694"/>
        <v>-9029.8869115812486</v>
      </c>
      <c r="GE227" s="14" t="e">
        <f t="shared" si="695"/>
        <v>#VALUE!</v>
      </c>
      <c r="GF227" s="14">
        <f t="shared" si="696"/>
        <v>-82.794185413330041</v>
      </c>
      <c r="GG227" s="14" t="e">
        <f t="shared" si="697"/>
        <v>#VALUE!</v>
      </c>
      <c r="GH227" s="37" t="e">
        <f t="shared" si="698"/>
        <v>#VALUE!</v>
      </c>
    </row>
    <row r="228" spans="1:190" ht="12.5" x14ac:dyDescent="0.25">
      <c r="A228" s="67">
        <v>721</v>
      </c>
      <c r="B228" s="35">
        <v>1</v>
      </c>
      <c r="C228" s="14">
        <v>3</v>
      </c>
      <c r="D228" s="14"/>
      <c r="E228" s="14"/>
      <c r="F228" s="35" t="s">
        <v>2172</v>
      </c>
      <c r="G228" s="41"/>
      <c r="H228" s="14">
        <f>IFERROR(VLOOKUP($A228,BaseFY22!$A$7:$AK$528,6,0),0)</f>
        <v>4302</v>
      </c>
      <c r="I228" s="14">
        <f>IFERROR(VLOOKUP($A228,BaseFY22!$A$7:$AK$528,28,0),0)</f>
        <v>38435247.25</v>
      </c>
      <c r="J228" s="14">
        <f t="shared" si="699"/>
        <v>8934.2741166899123</v>
      </c>
      <c r="K228" s="14">
        <f>IFERROR(VLOOKUP($A228,SpecEd22!$A$21:$BB$605,24,0)," ")</f>
        <v>4562900.1668116581</v>
      </c>
      <c r="L228" s="14">
        <f t="shared" si="700"/>
        <v>1060.6462498399949</v>
      </c>
      <c r="M228" s="14">
        <f>IFERROR(VLOOKUP($A228,ECFE!$A$16:$AB$347,7,0),0)</f>
        <v>234868.755</v>
      </c>
      <c r="N228" s="14">
        <f t="shared" si="667"/>
        <v>54.59524755927476</v>
      </c>
      <c r="O228" s="14">
        <v>0</v>
      </c>
      <c r="P228" s="14">
        <f t="shared" si="667"/>
        <v>0</v>
      </c>
      <c r="Q228" s="14">
        <f>IFERROR(VLOOKUP($A228,ConEnroll!$A$7:$S$337,10,0),0)</f>
        <v>29621.47</v>
      </c>
      <c r="R228" s="14">
        <f t="shared" si="701"/>
        <v>6.8855113900511391</v>
      </c>
      <c r="S228" s="14">
        <f t="shared" si="668"/>
        <v>264490.22499999998</v>
      </c>
      <c r="T228" s="14">
        <f t="shared" si="702"/>
        <v>61.480758949325889</v>
      </c>
      <c r="U228" s="14">
        <f t="shared" si="669"/>
        <v>43262637.641811661</v>
      </c>
      <c r="V228" s="14">
        <f t="shared" si="703"/>
        <v>10056.401125479233</v>
      </c>
      <c r="W228" s="42"/>
      <c r="X228" s="14">
        <f>IFERROR(VLOOKUP($A228,HouseFY22!$A$6:$AJ$528,28,0),0)</f>
        <v>39068237.25</v>
      </c>
      <c r="Y228" s="14">
        <f t="shared" si="704"/>
        <v>9081.4126569037653</v>
      </c>
      <c r="Z228" s="14">
        <f>IFERROR(VLOOKUP($A228,Compens80percent!$A$13:$M$560,12,0),0)</f>
        <v>0</v>
      </c>
      <c r="AA228" s="14">
        <f t="shared" si="704"/>
        <v>0</v>
      </c>
      <c r="AB228" s="14">
        <f t="shared" si="705"/>
        <v>39068237.25</v>
      </c>
      <c r="AC228" s="14">
        <f t="shared" si="704"/>
        <v>9081.4126569037653</v>
      </c>
      <c r="AD228" s="14">
        <f>IFERROR(VLOOKUP(A228,SpecEd22!$A$21:$Z$550,14,0),0)</f>
        <v>4648445.4575882461</v>
      </c>
      <c r="AE228" s="14">
        <f t="shared" si="706"/>
        <v>1080.5312546695134</v>
      </c>
      <c r="AF228" s="14">
        <f>IFERROR(VLOOKUP($A228,ECFE!$A$16:$AB$348,8,0),0)</f>
        <v>239566.13010000001</v>
      </c>
      <c r="AG228" s="14">
        <f t="shared" si="707"/>
        <v>55.687152510460251</v>
      </c>
      <c r="AH228" s="14">
        <f>IFERROR(VLOOKUP(A228,ParaFY19!$A$21:$Z$543,7,0),0)</f>
        <v>20188</v>
      </c>
      <c r="AI228" s="14">
        <f t="shared" si="708"/>
        <v>4.6927010692701066</v>
      </c>
      <c r="AJ228" s="14">
        <f>IFERROR(VLOOKUP(A228,ConEnroll!$A$7:$S$341,13,0),0)</f>
        <v>37026.837500000001</v>
      </c>
      <c r="AK228" s="14">
        <f t="shared" si="709"/>
        <v>8.6068892375639248</v>
      </c>
      <c r="AL228" s="14">
        <f t="shared" si="664"/>
        <v>296780.96760000003</v>
      </c>
      <c r="AM228" s="14">
        <f t="shared" si="710"/>
        <v>68.986742817294285</v>
      </c>
      <c r="AN228" s="14">
        <f t="shared" si="711"/>
        <v>44013463.675188251</v>
      </c>
      <c r="AO228" s="14">
        <f t="shared" si="712"/>
        <v>10230.930654390575</v>
      </c>
      <c r="AP228" s="62"/>
      <c r="AQ228" s="14">
        <f t="shared" si="665"/>
        <v>147.13854021385305</v>
      </c>
      <c r="AR228" s="14">
        <f t="shared" si="670"/>
        <v>19.885004829518493</v>
      </c>
      <c r="AS228" s="14">
        <f t="shared" si="671"/>
        <v>7.5059838679683963</v>
      </c>
      <c r="AT228" s="14">
        <f t="shared" si="713"/>
        <v>174.52952891133992</v>
      </c>
      <c r="AU228" s="37">
        <f t="shared" si="672"/>
        <v>1.7355068352349838E-2</v>
      </c>
      <c r="AV228" s="42"/>
      <c r="AW228" s="14" t="str">
        <f>IFERROR(VLOOKUP($A228,#REF!,27,0),"0")</f>
        <v>0</v>
      </c>
      <c r="AX228" s="14">
        <f t="shared" si="714"/>
        <v>0</v>
      </c>
      <c r="AY228" s="14" t="str">
        <f>IFERROR(VLOOKUP($A228,SpecEd22!#REF!,23,0)," ")</f>
        <v xml:space="preserve"> </v>
      </c>
      <c r="AZ228" s="14" t="e">
        <f t="shared" si="715"/>
        <v>#VALUE!</v>
      </c>
      <c r="BA228" s="14">
        <f>IFERROR(VLOOKUP($A228,ECFE!#REF!,23,0),0)</f>
        <v>0</v>
      </c>
      <c r="BB228" s="14">
        <f t="shared" si="716"/>
        <v>0</v>
      </c>
      <c r="BC228" s="14">
        <f>IFERROR(VLOOKUP($A228,#REF!,17,0),0)</f>
        <v>0</v>
      </c>
      <c r="BD228" s="14">
        <f t="shared" si="717"/>
        <v>0</v>
      </c>
      <c r="BE228" s="14">
        <f>IFERROR(VLOOKUP($A228,#REF!,9,0),0)</f>
        <v>0</v>
      </c>
      <c r="BF228" s="14">
        <f t="shared" si="718"/>
        <v>0</v>
      </c>
      <c r="BG228" s="14">
        <v>0</v>
      </c>
      <c r="BH228" s="14">
        <f t="shared" si="719"/>
        <v>0</v>
      </c>
      <c r="BI228" s="14">
        <f>IFERROR(VLOOKUP($A228,ConEnroll!$A$8:$S$601,15,0),0)</f>
        <v>-91</v>
      </c>
      <c r="BJ228" s="14">
        <f t="shared" si="720"/>
        <v>-2.115295211529521E-2</v>
      </c>
      <c r="BK228" s="14">
        <f t="shared" si="721"/>
        <v>-91</v>
      </c>
      <c r="BL228" s="14">
        <f t="shared" si="722"/>
        <v>-2.115295211529521E-2</v>
      </c>
      <c r="BM228" s="14" t="e">
        <f t="shared" si="723"/>
        <v>#VALUE!</v>
      </c>
      <c r="BN228" s="14" t="e">
        <f t="shared" si="724"/>
        <v>#VALUE!</v>
      </c>
      <c r="BO228" s="42"/>
      <c r="BP228" s="14">
        <f t="shared" si="673"/>
        <v>9081.4126569037653</v>
      </c>
      <c r="BQ228" s="14" t="e">
        <f t="shared" si="674"/>
        <v>#VALUE!</v>
      </c>
      <c r="BR228" s="14">
        <f t="shared" si="725"/>
        <v>69.007895769409586</v>
      </c>
      <c r="BS228" s="14" t="e">
        <f t="shared" si="675"/>
        <v>#VALUE!</v>
      </c>
      <c r="BT228" s="37" t="e">
        <f t="shared" si="676"/>
        <v>#VALUE!</v>
      </c>
      <c r="BU228" s="41"/>
      <c r="BV228" s="14" t="str">
        <f>IFERROR(VLOOKUP($A228,#REF!,27,0),"0")</f>
        <v>0</v>
      </c>
      <c r="BW228" s="14">
        <f t="shared" si="726"/>
        <v>0</v>
      </c>
      <c r="BX228" s="14" t="str">
        <f>IFERROR(VLOOKUP($A228,SpecEd22!$Z$22:$AV$606,59,0)," ")</f>
        <v xml:space="preserve"> </v>
      </c>
      <c r="BY228" s="14" t="e">
        <f t="shared" si="727"/>
        <v>#VALUE!</v>
      </c>
      <c r="BZ228" s="14">
        <f>IFERROR(VLOOKUP($A228,ECFE!#REF!,25,0),0)</f>
        <v>0</v>
      </c>
      <c r="CA228" s="14">
        <f t="shared" si="728"/>
        <v>0</v>
      </c>
      <c r="CB228" s="14">
        <f>IFERROR(VLOOKUP($A228,#REF!,17,0),0)</f>
        <v>0</v>
      </c>
      <c r="CC228" s="14">
        <f t="shared" si="729"/>
        <v>0</v>
      </c>
      <c r="CD228" s="14">
        <f>IFERROR(VLOOKUP($A228,#REF!,9,0),0)</f>
        <v>0</v>
      </c>
      <c r="CE228" s="14">
        <f t="shared" si="730"/>
        <v>0</v>
      </c>
      <c r="CF228" s="14">
        <v>0</v>
      </c>
      <c r="CG228" s="14">
        <f t="shared" si="731"/>
        <v>0</v>
      </c>
      <c r="CH228" s="14">
        <f>IFERROR(VLOOKUP($A228,ConEnroll!$A$8:$S$601,15,0),0)</f>
        <v>-91</v>
      </c>
      <c r="CI228" s="14">
        <f t="shared" si="732"/>
        <v>-2.115295211529521E-2</v>
      </c>
      <c r="CJ228" s="14">
        <f t="shared" si="733"/>
        <v>-91</v>
      </c>
      <c r="CK228" s="14">
        <f t="shared" si="734"/>
        <v>-2.115295211529521E-2</v>
      </c>
      <c r="CL228" s="14" t="e">
        <f t="shared" si="735"/>
        <v>#VALUE!</v>
      </c>
      <c r="CM228" s="14" t="e">
        <f t="shared" si="736"/>
        <v>#VALUE!</v>
      </c>
      <c r="CN228" s="42"/>
      <c r="CO228" s="14">
        <f t="shared" si="677"/>
        <v>-8934.2741166899123</v>
      </c>
      <c r="CP228" s="14" t="e">
        <f t="shared" si="678"/>
        <v>#VALUE!</v>
      </c>
      <c r="CQ228" s="14">
        <f t="shared" si="679"/>
        <v>-61.501911901441183</v>
      </c>
      <c r="CR228" s="14" t="e">
        <f t="shared" si="680"/>
        <v>#VALUE!</v>
      </c>
      <c r="CS228" s="37" t="e">
        <f t="shared" si="681"/>
        <v>#VALUE!</v>
      </c>
      <c r="CT228" s="239"/>
      <c r="CU228" s="239"/>
      <c r="CV228" s="468"/>
      <c r="CW228" s="14">
        <f>IFERROR(VLOOKUP($A228,BaseFY23!$A$7:$AK$527,6,0),0)</f>
        <v>4414.3967279999997</v>
      </c>
      <c r="CX228" s="14">
        <f>IFERROR(VLOOKUP($A228,BaseFY23!$A$7:$AN$528,28,0),0)</f>
        <v>39535876.25</v>
      </c>
      <c r="CY228" s="14">
        <f t="shared" si="737"/>
        <v>8956.1221353823003</v>
      </c>
      <c r="CZ228" s="14">
        <f>IFERROR(VLOOKUP($A228,SpecEd23!$A$21:$BB$605,23,0)," ")</f>
        <v>5034410.4558669832</v>
      </c>
      <c r="DA228" s="14">
        <f t="shared" si="738"/>
        <v>1140.4526520995064</v>
      </c>
      <c r="DB228" s="14">
        <f>IFERROR(VLOOKUP($A228,ECFE!$A$16:$AB$347,7,0),0)</f>
        <v>234868.755</v>
      </c>
      <c r="DC228" s="14">
        <f t="shared" si="739"/>
        <v>53.205176034644801</v>
      </c>
      <c r="DD228" s="14">
        <v>0</v>
      </c>
      <c r="DE228" s="14">
        <f t="shared" si="740"/>
        <v>0</v>
      </c>
      <c r="DF228" s="14">
        <f>IFERROR(VLOOKUP($A228,ConEnroll!$A$7:$S$338,10,0),0)</f>
        <v>29621.47</v>
      </c>
      <c r="DG228" s="14">
        <f t="shared" si="741"/>
        <v>6.7101966191924927</v>
      </c>
      <c r="DH228" s="14">
        <f t="shared" si="682"/>
        <v>264490.22499999998</v>
      </c>
      <c r="DI228" s="14">
        <f t="shared" si="742"/>
        <v>59.915372653837288</v>
      </c>
      <c r="DJ228" s="14">
        <f t="shared" si="683"/>
        <v>44834776.930866987</v>
      </c>
      <c r="DK228" s="14">
        <f t="shared" si="743"/>
        <v>10156.490160135645</v>
      </c>
      <c r="DL228" s="42"/>
      <c r="DM228" s="14">
        <f>IFERROR(VLOOKUP($A228,HouseFY23!$A$7:$AJ$528,28,0),0)</f>
        <v>40849537.25</v>
      </c>
      <c r="DN228" s="14">
        <f t="shared" si="744"/>
        <v>9253.7077582755956</v>
      </c>
      <c r="DO228" s="14">
        <f>IFERROR(VLOOKUP($A228,Compens80percent!$A$13:$M$560,12,0),0)</f>
        <v>0</v>
      </c>
      <c r="DP228" s="14">
        <f t="shared" si="744"/>
        <v>0</v>
      </c>
      <c r="DQ228" s="14">
        <f t="shared" si="745"/>
        <v>40849537.25</v>
      </c>
      <c r="DR228" s="14">
        <f t="shared" si="746"/>
        <v>9495.4758833100877</v>
      </c>
      <c r="DS228" s="14">
        <f>IFERROR(VLOOKUP($A228,SpecEd23!$A$21:$Z$550,14,0),0)</f>
        <v>5240935.3454541303</v>
      </c>
      <c r="DT228" s="14">
        <f t="shared" si="747"/>
        <v>1187.2370492238483</v>
      </c>
      <c r="DU228" s="14">
        <f>IFERROR(VLOOKUP($A228,ECFE!$A$16:$AB$347,9,0),0)</f>
        <v>244357.45270200001</v>
      </c>
      <c r="DV228" s="14">
        <f t="shared" si="748"/>
        <v>55.354665146444454</v>
      </c>
      <c r="DW228" s="14">
        <f>IFERROR(VLOOKUP($A228,ParaFY19!$A$21:$Z$543,7,0),0)</f>
        <v>20188</v>
      </c>
      <c r="DX228" s="14">
        <f t="shared" si="749"/>
        <v>4.573218322664542</v>
      </c>
      <c r="DY228" s="14">
        <f>IFERROR(VLOOKUP($A228,ConEnroll!$A$7:$S$341,13,0),0)</f>
        <v>37026.837500000001</v>
      </c>
      <c r="DZ228" s="14">
        <f t="shared" si="750"/>
        <v>8.3877457739906163</v>
      </c>
      <c r="EA228" s="14">
        <f t="shared" si="684"/>
        <v>301572.29020200006</v>
      </c>
      <c r="EB228" s="14">
        <f t="shared" si="751"/>
        <v>68.315629243099622</v>
      </c>
      <c r="EC228" s="14">
        <f t="shared" si="685"/>
        <v>46392044.885656133</v>
      </c>
      <c r="ED228" s="14">
        <f t="shared" si="752"/>
        <v>10509.260436742545</v>
      </c>
      <c r="EE228" s="62"/>
      <c r="EF228" s="14">
        <f t="shared" si="686"/>
        <v>297.58562289329529</v>
      </c>
      <c r="EG228" s="14">
        <f t="shared" si="687"/>
        <v>46.784397124341922</v>
      </c>
      <c r="EH228" s="14">
        <f t="shared" si="688"/>
        <v>8.4002565892623338</v>
      </c>
      <c r="EI228" s="14">
        <f t="shared" si="753"/>
        <v>352.77027660689953</v>
      </c>
      <c r="EJ228" s="37">
        <f t="shared" si="689"/>
        <v>3.4733482831650585E-2</v>
      </c>
      <c r="EK228" s="42"/>
      <c r="EL228" s="14" t="str">
        <f>IFERROR(VLOOKUP($A228,#REF!,27,0),"0")</f>
        <v>0</v>
      </c>
      <c r="EM228" s="14">
        <f t="shared" si="754"/>
        <v>0</v>
      </c>
      <c r="EN228" s="14" t="str">
        <f>IFERROR(VLOOKUP($A228,SpecEd23!#REF!,23,0)," ")</f>
        <v xml:space="preserve"> </v>
      </c>
      <c r="EO228" s="14" t="e">
        <f t="shared" si="755"/>
        <v>#VALUE!</v>
      </c>
      <c r="EP228" s="14">
        <f>IFERROR(VLOOKUP($A228,ECFE!#REF!,24,0),0)</f>
        <v>0</v>
      </c>
      <c r="EQ228" s="14">
        <f t="shared" si="756"/>
        <v>0</v>
      </c>
      <c r="ER228" s="14">
        <f>IFERROR(VLOOKUP($A228,#REF!,30,0),0)</f>
        <v>0</v>
      </c>
      <c r="ES228" s="14">
        <f t="shared" si="757"/>
        <v>0</v>
      </c>
      <c r="ET228" s="14">
        <f>IFERROR(VLOOKUP($A228,#REF!,12,0),0)</f>
        <v>0</v>
      </c>
      <c r="EU228" s="14">
        <f t="shared" si="758"/>
        <v>0</v>
      </c>
      <c r="EV228" s="14">
        <v>0</v>
      </c>
      <c r="EW228" s="14">
        <f t="shared" si="759"/>
        <v>0</v>
      </c>
      <c r="EX228" s="14">
        <f>IFERROR(VLOOKUP($A228,ConEnroll!$A$8:$S$601,16,0),0)</f>
        <v>630</v>
      </c>
      <c r="EY228" s="14">
        <f t="shared" si="760"/>
        <v>0.1427148575034011</v>
      </c>
      <c r="EZ228" s="14">
        <f t="shared" si="761"/>
        <v>630</v>
      </c>
      <c r="FA228" s="14">
        <f t="shared" si="762"/>
        <v>0.1427148575034011</v>
      </c>
      <c r="FB228" s="14" t="e">
        <f t="shared" si="763"/>
        <v>#VALUE!</v>
      </c>
      <c r="FC228" s="14" t="e">
        <f t="shared" si="764"/>
        <v>#VALUE!</v>
      </c>
      <c r="FD228" s="62"/>
      <c r="FE228" s="14">
        <f t="shared" si="690"/>
        <v>9253.7077582755956</v>
      </c>
      <c r="FF228" s="14" t="e">
        <f t="shared" si="691"/>
        <v>#VALUE!</v>
      </c>
      <c r="FG228" s="14">
        <f t="shared" si="765"/>
        <v>68.172914385596215</v>
      </c>
      <c r="FH228" s="14" t="e">
        <f t="shared" si="692"/>
        <v>#VALUE!</v>
      </c>
      <c r="FI228" s="37" t="e">
        <f t="shared" si="693"/>
        <v>#VALUE!</v>
      </c>
      <c r="FJ228" s="12"/>
      <c r="FK228" s="14" t="str">
        <f>IFERROR(VLOOKUP($A228,#REF!,27,0),"0")</f>
        <v>0</v>
      </c>
      <c r="FL228" s="14">
        <f t="shared" si="766"/>
        <v>0</v>
      </c>
      <c r="FM228" s="14" t="str">
        <f>IFERROR(VLOOKUP($A228,SpecEd23!$X$22:$Y$610,59,0)," ")</f>
        <v xml:space="preserve"> </v>
      </c>
      <c r="FN228" s="14" t="e">
        <f t="shared" si="767"/>
        <v>#VALUE!</v>
      </c>
      <c r="FO228" s="14">
        <f>IFERROR(VLOOKUP($A228,ECFE!#REF!,26,0),0)</f>
        <v>0</v>
      </c>
      <c r="FP228" s="14">
        <f t="shared" si="768"/>
        <v>0</v>
      </c>
      <c r="FQ228" s="14">
        <f>IFERROR(VLOOKUP($A228,#REF!,16,0),0)</f>
        <v>0</v>
      </c>
      <c r="FR228" s="14">
        <f t="shared" si="769"/>
        <v>0</v>
      </c>
      <c r="FS228" s="14">
        <f>IFERROR(VLOOKUP($A228,#REF!,12,0),0)</f>
        <v>0</v>
      </c>
      <c r="FT228" s="14">
        <f t="shared" si="770"/>
        <v>0</v>
      </c>
      <c r="FU228" s="14">
        <v>0</v>
      </c>
      <c r="FV228" s="14">
        <f t="shared" si="771"/>
        <v>0</v>
      </c>
      <c r="FW228" s="14">
        <f>IFERROR(VLOOKUP($A228,ConEnroll!$A$8:$S$601,16,0),0)</f>
        <v>630</v>
      </c>
      <c r="FX228" s="14">
        <f t="shared" si="772"/>
        <v>0.1427148575034011</v>
      </c>
      <c r="FY228" s="14">
        <f t="shared" si="773"/>
        <v>630</v>
      </c>
      <c r="FZ228" s="14">
        <f t="shared" si="774"/>
        <v>0.1427148575034011</v>
      </c>
      <c r="GA228" s="14" t="e">
        <f t="shared" si="775"/>
        <v>#VALUE!</v>
      </c>
      <c r="GB228" s="14" t="e">
        <f t="shared" si="776"/>
        <v>#VALUE!</v>
      </c>
      <c r="GC228" s="39"/>
      <c r="GD228" s="14">
        <f t="shared" si="694"/>
        <v>-8956.1221353823003</v>
      </c>
      <c r="GE228" s="14" t="e">
        <f t="shared" si="695"/>
        <v>#VALUE!</v>
      </c>
      <c r="GF228" s="14">
        <f t="shared" si="696"/>
        <v>-59.772657796333888</v>
      </c>
      <c r="GG228" s="14" t="e">
        <f t="shared" si="697"/>
        <v>#VALUE!</v>
      </c>
      <c r="GH228" s="37" t="e">
        <f t="shared" si="698"/>
        <v>#VALUE!</v>
      </c>
    </row>
    <row r="229" spans="1:190" ht="12.5" x14ac:dyDescent="0.25">
      <c r="A229" s="67">
        <v>726</v>
      </c>
      <c r="B229" s="35">
        <v>1</v>
      </c>
      <c r="C229" s="14">
        <v>4</v>
      </c>
      <c r="D229" s="14"/>
      <c r="E229" s="14"/>
      <c r="F229" s="35" t="s">
        <v>2575</v>
      </c>
      <c r="G229" s="41"/>
      <c r="H229" s="14">
        <f>IFERROR(VLOOKUP($A229,BaseFY22!$A$7:$AK$528,6,0),0)</f>
        <v>2900</v>
      </c>
      <c r="I229" s="14">
        <f>IFERROR(VLOOKUP($A229,BaseFY22!$A$7:$AK$528,28,0),0)</f>
        <v>27540315</v>
      </c>
      <c r="J229" s="14">
        <f t="shared" si="699"/>
        <v>9496.6603448275855</v>
      </c>
      <c r="K229" s="14">
        <f>IFERROR(VLOOKUP($A229,SpecEd22!$A$21:$BB$605,24,0)," ")</f>
        <v>4253011.5280242767</v>
      </c>
      <c r="L229" s="14">
        <f t="shared" si="700"/>
        <v>1466.5556993187161</v>
      </c>
      <c r="M229" s="14">
        <f>IFERROR(VLOOKUP($A229,ECFE!$A$16:$AB$347,7,0),0)</f>
        <v>172186.74</v>
      </c>
      <c r="N229" s="14">
        <f t="shared" si="667"/>
        <v>59.374737931034481</v>
      </c>
      <c r="O229" s="14">
        <v>0</v>
      </c>
      <c r="P229" s="14">
        <f t="shared" si="667"/>
        <v>0</v>
      </c>
      <c r="Q229" s="14">
        <f>IFERROR(VLOOKUP($A229,ConEnroll!$A$7:$S$337,10,0),0)</f>
        <v>21600.080000000002</v>
      </c>
      <c r="R229" s="14">
        <f t="shared" si="701"/>
        <v>7.4483034482758628</v>
      </c>
      <c r="S229" s="14">
        <f t="shared" si="668"/>
        <v>193786.82</v>
      </c>
      <c r="T229" s="14">
        <f t="shared" si="702"/>
        <v>66.823041379310354</v>
      </c>
      <c r="U229" s="14">
        <f t="shared" si="669"/>
        <v>31987113.348024279</v>
      </c>
      <c r="V229" s="14">
        <f t="shared" si="703"/>
        <v>11030.039085525614</v>
      </c>
      <c r="W229" s="42"/>
      <c r="X229" s="14">
        <f>IFERROR(VLOOKUP($A229,HouseFY22!$A$6:$AJ$528,28,0),0)</f>
        <v>27966073</v>
      </c>
      <c r="Y229" s="14">
        <f t="shared" si="704"/>
        <v>9643.4734482758613</v>
      </c>
      <c r="Z229" s="14">
        <f>IFERROR(VLOOKUP($A229,Compens80percent!$A$13:$M$560,12,0),0)</f>
        <v>0</v>
      </c>
      <c r="AA229" s="14">
        <f t="shared" si="704"/>
        <v>0</v>
      </c>
      <c r="AB229" s="14">
        <f t="shared" si="705"/>
        <v>27966073</v>
      </c>
      <c r="AC229" s="14">
        <f t="shared" si="704"/>
        <v>9643.4734482758613</v>
      </c>
      <c r="AD229" s="14">
        <f>IFERROR(VLOOKUP(A229,SpecEd22!$A$21:$Z$550,14,0),0)</f>
        <v>4327859.2369851489</v>
      </c>
      <c r="AE229" s="14">
        <f t="shared" si="706"/>
        <v>1492.3652541328099</v>
      </c>
      <c r="AF229" s="14">
        <f>IFERROR(VLOOKUP($A229,ECFE!$A$16:$AB$348,8,0),0)</f>
        <v>175630.47480000003</v>
      </c>
      <c r="AG229" s="14">
        <f t="shared" si="707"/>
        <v>60.562232689655183</v>
      </c>
      <c r="AH229" s="14">
        <f>IFERROR(VLOOKUP(A229,ParaFY19!$A$21:$Z$543,7,0),0)</f>
        <v>13916</v>
      </c>
      <c r="AI229" s="14">
        <f t="shared" si="708"/>
        <v>4.7986206896551726</v>
      </c>
      <c r="AJ229" s="14">
        <f>IFERROR(VLOOKUP(A229,ConEnroll!$A$7:$S$341,13,0),0)</f>
        <v>27000.100000000002</v>
      </c>
      <c r="AK229" s="14">
        <f t="shared" si="709"/>
        <v>9.3103793103448282</v>
      </c>
      <c r="AL229" s="14">
        <f t="shared" si="664"/>
        <v>216546.57480000003</v>
      </c>
      <c r="AM229" s="14">
        <f t="shared" si="710"/>
        <v>74.671232689655184</v>
      </c>
      <c r="AN229" s="14">
        <f t="shared" si="711"/>
        <v>32510478.811785147</v>
      </c>
      <c r="AO229" s="14">
        <f t="shared" si="712"/>
        <v>11210.509935098326</v>
      </c>
      <c r="AP229" s="62"/>
      <c r="AQ229" s="14">
        <f t="shared" si="665"/>
        <v>146.8131034482758</v>
      </c>
      <c r="AR229" s="14">
        <f t="shared" si="670"/>
        <v>25.809554814093872</v>
      </c>
      <c r="AS229" s="14">
        <f t="shared" si="671"/>
        <v>7.8481913103448306</v>
      </c>
      <c r="AT229" s="14">
        <f t="shared" si="713"/>
        <v>180.47084957271449</v>
      </c>
      <c r="AU229" s="37">
        <f t="shared" si="672"/>
        <v>1.6361759752015832E-2</v>
      </c>
      <c r="AV229" s="42"/>
      <c r="AW229" s="14" t="str">
        <f>IFERROR(VLOOKUP($A229,#REF!,27,0),"0")</f>
        <v>0</v>
      </c>
      <c r="AX229" s="14">
        <f t="shared" si="714"/>
        <v>0</v>
      </c>
      <c r="AY229" s="14" t="str">
        <f>IFERROR(VLOOKUP($A229,SpecEd22!#REF!,23,0)," ")</f>
        <v xml:space="preserve"> </v>
      </c>
      <c r="AZ229" s="14" t="e">
        <f t="shared" si="715"/>
        <v>#VALUE!</v>
      </c>
      <c r="BA229" s="14">
        <f>IFERROR(VLOOKUP($A229,ECFE!#REF!,23,0),0)</f>
        <v>0</v>
      </c>
      <c r="BB229" s="14">
        <f t="shared" si="716"/>
        <v>0</v>
      </c>
      <c r="BC229" s="14">
        <f>IFERROR(VLOOKUP($A229,#REF!,17,0),0)</f>
        <v>0</v>
      </c>
      <c r="BD229" s="14">
        <f t="shared" si="717"/>
        <v>0</v>
      </c>
      <c r="BE229" s="14">
        <f>IFERROR(VLOOKUP($A229,#REF!,9,0),0)</f>
        <v>0</v>
      </c>
      <c r="BF229" s="14">
        <f t="shared" si="718"/>
        <v>0</v>
      </c>
      <c r="BG229" s="14">
        <v>0</v>
      </c>
      <c r="BH229" s="14">
        <f t="shared" si="719"/>
        <v>0</v>
      </c>
      <c r="BI229" s="14">
        <f>IFERROR(VLOOKUP($A229,ConEnroll!$A$8:$S$601,15,0),0)</f>
        <v>-91</v>
      </c>
      <c r="BJ229" s="14">
        <f t="shared" si="720"/>
        <v>-3.1379310344827584E-2</v>
      </c>
      <c r="BK229" s="14">
        <f t="shared" si="721"/>
        <v>-91</v>
      </c>
      <c r="BL229" s="14">
        <f t="shared" si="722"/>
        <v>-3.1379310344827584E-2</v>
      </c>
      <c r="BM229" s="14" t="e">
        <f t="shared" si="723"/>
        <v>#VALUE!</v>
      </c>
      <c r="BN229" s="14" t="e">
        <f t="shared" si="724"/>
        <v>#VALUE!</v>
      </c>
      <c r="BO229" s="42"/>
      <c r="BP229" s="14">
        <f t="shared" si="673"/>
        <v>9643.4734482758613</v>
      </c>
      <c r="BQ229" s="14" t="e">
        <f t="shared" si="674"/>
        <v>#VALUE!</v>
      </c>
      <c r="BR229" s="14">
        <f t="shared" si="725"/>
        <v>74.702612000000016</v>
      </c>
      <c r="BS229" s="14" t="e">
        <f t="shared" si="675"/>
        <v>#VALUE!</v>
      </c>
      <c r="BT229" s="37" t="e">
        <f t="shared" si="676"/>
        <v>#VALUE!</v>
      </c>
      <c r="BU229" s="41"/>
      <c r="BV229" s="14" t="str">
        <f>IFERROR(VLOOKUP($A229,#REF!,27,0),"0")</f>
        <v>0</v>
      </c>
      <c r="BW229" s="14">
        <f t="shared" si="726"/>
        <v>0</v>
      </c>
      <c r="BX229" s="14" t="str">
        <f>IFERROR(VLOOKUP($A229,SpecEd22!$Z$22:$AV$606,59,0)," ")</f>
        <v xml:space="preserve"> </v>
      </c>
      <c r="BY229" s="14" t="e">
        <f t="shared" si="727"/>
        <v>#VALUE!</v>
      </c>
      <c r="BZ229" s="14">
        <f>IFERROR(VLOOKUP($A229,ECFE!#REF!,25,0),0)</f>
        <v>0</v>
      </c>
      <c r="CA229" s="14">
        <f t="shared" si="728"/>
        <v>0</v>
      </c>
      <c r="CB229" s="14">
        <f>IFERROR(VLOOKUP($A229,#REF!,17,0),0)</f>
        <v>0</v>
      </c>
      <c r="CC229" s="14">
        <f t="shared" si="729"/>
        <v>0</v>
      </c>
      <c r="CD229" s="14">
        <f>IFERROR(VLOOKUP($A229,#REF!,9,0),0)</f>
        <v>0</v>
      </c>
      <c r="CE229" s="14">
        <f t="shared" si="730"/>
        <v>0</v>
      </c>
      <c r="CF229" s="14">
        <v>0</v>
      </c>
      <c r="CG229" s="14">
        <f t="shared" si="731"/>
        <v>0</v>
      </c>
      <c r="CH229" s="14">
        <f>IFERROR(VLOOKUP($A229,ConEnroll!$A$8:$S$601,15,0),0)</f>
        <v>-91</v>
      </c>
      <c r="CI229" s="14">
        <f t="shared" si="732"/>
        <v>-3.1379310344827584E-2</v>
      </c>
      <c r="CJ229" s="14">
        <f t="shared" si="733"/>
        <v>-91</v>
      </c>
      <c r="CK229" s="14">
        <f t="shared" si="734"/>
        <v>-3.1379310344827584E-2</v>
      </c>
      <c r="CL229" s="14" t="e">
        <f t="shared" si="735"/>
        <v>#VALUE!</v>
      </c>
      <c r="CM229" s="14" t="e">
        <f t="shared" si="736"/>
        <v>#VALUE!</v>
      </c>
      <c r="CN229" s="42"/>
      <c r="CO229" s="14">
        <f t="shared" si="677"/>
        <v>-9496.6603448275855</v>
      </c>
      <c r="CP229" s="14" t="e">
        <f t="shared" si="678"/>
        <v>#VALUE!</v>
      </c>
      <c r="CQ229" s="14">
        <f t="shared" si="679"/>
        <v>-66.854420689655186</v>
      </c>
      <c r="CR229" s="14" t="e">
        <f t="shared" si="680"/>
        <v>#VALUE!</v>
      </c>
      <c r="CS229" s="37" t="e">
        <f t="shared" si="681"/>
        <v>#VALUE!</v>
      </c>
      <c r="CT229" s="239"/>
      <c r="CU229" s="239"/>
      <c r="CV229" s="468"/>
      <c r="CW229" s="14">
        <f>IFERROR(VLOOKUP($A229,BaseFY23!$A$7:$AK$527,6,0),0)</f>
        <v>2973.64714</v>
      </c>
      <c r="CX229" s="14">
        <f>IFERROR(VLOOKUP($A229,BaseFY23!$A$7:$AN$528,28,0),0)</f>
        <v>28368430</v>
      </c>
      <c r="CY229" s="14">
        <f t="shared" si="737"/>
        <v>9539.9449445101272</v>
      </c>
      <c r="CZ229" s="14">
        <f>IFERROR(VLOOKUP($A229,SpecEd23!$A$21:$BB$605,23,0)," ")</f>
        <v>4661681.1544747539</v>
      </c>
      <c r="DA229" s="14">
        <f t="shared" si="738"/>
        <v>1567.6645328116347</v>
      </c>
      <c r="DB229" s="14">
        <f>IFERROR(VLOOKUP($A229,ECFE!$A$16:$AB$347,7,0),0)</f>
        <v>172186.74</v>
      </c>
      <c r="DC229" s="14">
        <f t="shared" si="739"/>
        <v>57.904227332096973</v>
      </c>
      <c r="DD229" s="14">
        <v>0</v>
      </c>
      <c r="DE229" s="14">
        <f t="shared" si="740"/>
        <v>0</v>
      </c>
      <c r="DF229" s="14">
        <f>IFERROR(VLOOKUP($A229,ConEnroll!$A$7:$S$338,10,0),0)</f>
        <v>21600.080000000002</v>
      </c>
      <c r="DG229" s="14">
        <f t="shared" si="741"/>
        <v>7.2638342691863569</v>
      </c>
      <c r="DH229" s="14">
        <f t="shared" si="682"/>
        <v>193786.82</v>
      </c>
      <c r="DI229" s="14">
        <f t="shared" si="742"/>
        <v>65.168061601283327</v>
      </c>
      <c r="DJ229" s="14">
        <f t="shared" si="683"/>
        <v>33223897.974474754</v>
      </c>
      <c r="DK229" s="14">
        <f t="shared" si="743"/>
        <v>11172.777538923046</v>
      </c>
      <c r="DL229" s="42"/>
      <c r="DM229" s="14">
        <f>IFERROR(VLOOKUP($A229,HouseFY23!$A$7:$AJ$528,28,0),0)</f>
        <v>29250416</v>
      </c>
      <c r="DN229" s="14">
        <f t="shared" si="744"/>
        <v>9836.5457039398425</v>
      </c>
      <c r="DO229" s="14">
        <f>IFERROR(VLOOKUP($A229,Compens80percent!$A$13:$M$560,12,0),0)</f>
        <v>0</v>
      </c>
      <c r="DP229" s="14">
        <f t="shared" si="744"/>
        <v>0</v>
      </c>
      <c r="DQ229" s="14">
        <f t="shared" si="745"/>
        <v>29250416</v>
      </c>
      <c r="DR229" s="14">
        <f t="shared" si="746"/>
        <v>10086.350344827586</v>
      </c>
      <c r="DS229" s="14">
        <f>IFERROR(VLOOKUP($A229,SpecEd23!$A$21:$Z$550,14,0),0)</f>
        <v>4834287.2772289608</v>
      </c>
      <c r="DT229" s="14">
        <f t="shared" si="747"/>
        <v>1625.7097932705494</v>
      </c>
      <c r="DU229" s="14">
        <f>IFERROR(VLOOKUP($A229,ECFE!$A$16:$AB$347,9,0),0)</f>
        <v>179143.08429600002</v>
      </c>
      <c r="DV229" s="14">
        <f t="shared" si="748"/>
        <v>60.2435581163137</v>
      </c>
      <c r="DW229" s="14">
        <f>IFERROR(VLOOKUP($A229,ParaFY19!$A$21:$Z$543,7,0),0)</f>
        <v>13916</v>
      </c>
      <c r="DX229" s="14">
        <f t="shared" si="749"/>
        <v>4.6797751531474576</v>
      </c>
      <c r="DY229" s="14">
        <f>IFERROR(VLOOKUP($A229,ConEnroll!$A$7:$S$341,13,0),0)</f>
        <v>27000.100000000002</v>
      </c>
      <c r="DZ229" s="14">
        <f t="shared" si="750"/>
        <v>9.0797928364829463</v>
      </c>
      <c r="EA229" s="14">
        <f t="shared" si="684"/>
        <v>220059.18429600002</v>
      </c>
      <c r="EB229" s="14">
        <f t="shared" si="751"/>
        <v>74.003126105944105</v>
      </c>
      <c r="EC229" s="14">
        <f t="shared" si="685"/>
        <v>34304762.461524963</v>
      </c>
      <c r="ED229" s="14">
        <f t="shared" si="752"/>
        <v>11536.258623316337</v>
      </c>
      <c r="EE229" s="62"/>
      <c r="EF229" s="14">
        <f t="shared" si="686"/>
        <v>296.60075942971525</v>
      </c>
      <c r="EG229" s="14">
        <f t="shared" si="687"/>
        <v>58.045260458914754</v>
      </c>
      <c r="EH229" s="14">
        <f t="shared" si="688"/>
        <v>8.8350645046607781</v>
      </c>
      <c r="EI229" s="14">
        <f t="shared" si="753"/>
        <v>363.48108439329076</v>
      </c>
      <c r="EJ229" s="37">
        <f t="shared" si="689"/>
        <v>3.2532741578986724E-2</v>
      </c>
      <c r="EK229" s="42"/>
      <c r="EL229" s="14" t="str">
        <f>IFERROR(VLOOKUP($A229,#REF!,27,0),"0")</f>
        <v>0</v>
      </c>
      <c r="EM229" s="14">
        <f t="shared" si="754"/>
        <v>0</v>
      </c>
      <c r="EN229" s="14" t="str">
        <f>IFERROR(VLOOKUP($A229,SpecEd23!#REF!,23,0)," ")</f>
        <v xml:space="preserve"> </v>
      </c>
      <c r="EO229" s="14" t="e">
        <f t="shared" si="755"/>
        <v>#VALUE!</v>
      </c>
      <c r="EP229" s="14">
        <f>IFERROR(VLOOKUP($A229,ECFE!#REF!,24,0),0)</f>
        <v>0</v>
      </c>
      <c r="EQ229" s="14">
        <f t="shared" si="756"/>
        <v>0</v>
      </c>
      <c r="ER229" s="14">
        <f>IFERROR(VLOOKUP($A229,#REF!,30,0),0)</f>
        <v>0</v>
      </c>
      <c r="ES229" s="14">
        <f t="shared" si="757"/>
        <v>0</v>
      </c>
      <c r="ET229" s="14">
        <f>IFERROR(VLOOKUP($A229,#REF!,12,0),0)</f>
        <v>0</v>
      </c>
      <c r="EU229" s="14">
        <f t="shared" si="758"/>
        <v>0</v>
      </c>
      <c r="EV229" s="14">
        <v>0</v>
      </c>
      <c r="EW229" s="14">
        <f t="shared" si="759"/>
        <v>0</v>
      </c>
      <c r="EX229" s="14">
        <f>IFERROR(VLOOKUP($A229,ConEnroll!$A$8:$S$601,16,0),0)</f>
        <v>635</v>
      </c>
      <c r="EY229" s="14">
        <f t="shared" si="760"/>
        <v>0.21354248507104309</v>
      </c>
      <c r="EZ229" s="14">
        <f t="shared" si="761"/>
        <v>635</v>
      </c>
      <c r="FA229" s="14">
        <f t="shared" si="762"/>
        <v>0.21354248507104309</v>
      </c>
      <c r="FB229" s="14" t="e">
        <f t="shared" si="763"/>
        <v>#VALUE!</v>
      </c>
      <c r="FC229" s="14" t="e">
        <f t="shared" si="764"/>
        <v>#VALUE!</v>
      </c>
      <c r="FD229" s="62"/>
      <c r="FE229" s="14">
        <f t="shared" si="690"/>
        <v>9836.5457039398425</v>
      </c>
      <c r="FF229" s="14" t="e">
        <f t="shared" si="691"/>
        <v>#VALUE!</v>
      </c>
      <c r="FG229" s="14">
        <f t="shared" si="765"/>
        <v>73.78958362087306</v>
      </c>
      <c r="FH229" s="14" t="e">
        <f t="shared" si="692"/>
        <v>#VALUE!</v>
      </c>
      <c r="FI229" s="37" t="e">
        <f t="shared" si="693"/>
        <v>#VALUE!</v>
      </c>
      <c r="FJ229" s="12"/>
      <c r="FK229" s="14" t="str">
        <f>IFERROR(VLOOKUP($A229,#REF!,27,0),"0")</f>
        <v>0</v>
      </c>
      <c r="FL229" s="14">
        <f t="shared" si="766"/>
        <v>0</v>
      </c>
      <c r="FM229" s="14" t="str">
        <f>IFERROR(VLOOKUP($A229,SpecEd23!$X$22:$Y$610,59,0)," ")</f>
        <v xml:space="preserve"> </v>
      </c>
      <c r="FN229" s="14" t="e">
        <f t="shared" si="767"/>
        <v>#VALUE!</v>
      </c>
      <c r="FO229" s="14">
        <f>IFERROR(VLOOKUP($A229,ECFE!#REF!,26,0),0)</f>
        <v>0</v>
      </c>
      <c r="FP229" s="14">
        <f t="shared" si="768"/>
        <v>0</v>
      </c>
      <c r="FQ229" s="14">
        <f>IFERROR(VLOOKUP($A229,#REF!,16,0),0)</f>
        <v>0</v>
      </c>
      <c r="FR229" s="14">
        <f t="shared" si="769"/>
        <v>0</v>
      </c>
      <c r="FS229" s="14">
        <f>IFERROR(VLOOKUP($A229,#REF!,12,0),0)</f>
        <v>0</v>
      </c>
      <c r="FT229" s="14">
        <f t="shared" si="770"/>
        <v>0</v>
      </c>
      <c r="FU229" s="14">
        <v>0</v>
      </c>
      <c r="FV229" s="14">
        <f t="shared" si="771"/>
        <v>0</v>
      </c>
      <c r="FW229" s="14">
        <f>IFERROR(VLOOKUP($A229,ConEnroll!$A$8:$S$601,16,0),0)</f>
        <v>635</v>
      </c>
      <c r="FX229" s="14">
        <f t="shared" si="772"/>
        <v>0.21354248507104309</v>
      </c>
      <c r="FY229" s="14">
        <f t="shared" si="773"/>
        <v>635</v>
      </c>
      <c r="FZ229" s="14">
        <f t="shared" si="774"/>
        <v>0.21354248507104309</v>
      </c>
      <c r="GA229" s="14" t="e">
        <f t="shared" si="775"/>
        <v>#VALUE!</v>
      </c>
      <c r="GB229" s="14" t="e">
        <f t="shared" si="776"/>
        <v>#VALUE!</v>
      </c>
      <c r="GC229" s="39"/>
      <c r="GD229" s="14">
        <f t="shared" si="694"/>
        <v>-9539.9449445101272</v>
      </c>
      <c r="GE229" s="14" t="e">
        <f t="shared" si="695"/>
        <v>#VALUE!</v>
      </c>
      <c r="GF229" s="14">
        <f t="shared" si="696"/>
        <v>-64.954519116212282</v>
      </c>
      <c r="GG229" s="14" t="e">
        <f t="shared" si="697"/>
        <v>#VALUE!</v>
      </c>
      <c r="GH229" s="37" t="e">
        <f t="shared" si="698"/>
        <v>#VALUE!</v>
      </c>
    </row>
    <row r="230" spans="1:190" ht="12.5" x14ac:dyDescent="0.25">
      <c r="A230" s="67">
        <v>727</v>
      </c>
      <c r="B230" s="35">
        <v>1</v>
      </c>
      <c r="C230" s="14">
        <v>4</v>
      </c>
      <c r="D230" s="14"/>
      <c r="E230" s="14"/>
      <c r="F230" s="35" t="s">
        <v>2576</v>
      </c>
      <c r="G230" s="41"/>
      <c r="H230" s="14">
        <f>IFERROR(VLOOKUP($A230,BaseFY22!$A$7:$AK$528,6,0),0)</f>
        <v>3053</v>
      </c>
      <c r="I230" s="14">
        <f>IFERROR(VLOOKUP($A230,BaseFY22!$A$7:$AK$528,28,0),0)</f>
        <v>28353956.75</v>
      </c>
      <c r="J230" s="14">
        <f t="shared" si="699"/>
        <v>9287.2442679331798</v>
      </c>
      <c r="K230" s="14">
        <f>IFERROR(VLOOKUP($A230,SpecEd22!$A$21:$BB$605,24,0)," ")</f>
        <v>3803331.5722449142</v>
      </c>
      <c r="L230" s="14">
        <f t="shared" si="700"/>
        <v>1245.7686119374105</v>
      </c>
      <c r="M230" s="14">
        <f>IFERROR(VLOOKUP($A230,ECFE!$A$16:$AB$347,7,0),0)</f>
        <v>204660.55499999999</v>
      </c>
      <c r="N230" s="14">
        <f t="shared" si="667"/>
        <v>67.035884376023574</v>
      </c>
      <c r="O230" s="14">
        <v>0</v>
      </c>
      <c r="P230" s="14">
        <f t="shared" si="667"/>
        <v>0</v>
      </c>
      <c r="Q230" s="14">
        <f>IFERROR(VLOOKUP($A230,ConEnroll!$A$7:$S$337,10,0),0)</f>
        <v>20708.82</v>
      </c>
      <c r="R230" s="14">
        <f t="shared" si="701"/>
        <v>6.7831051424828033</v>
      </c>
      <c r="S230" s="14">
        <f t="shared" si="668"/>
        <v>225369.375</v>
      </c>
      <c r="T230" s="14">
        <f t="shared" si="702"/>
        <v>73.818989518506385</v>
      </c>
      <c r="U230" s="14">
        <f t="shared" si="669"/>
        <v>32382657.697244912</v>
      </c>
      <c r="V230" s="14">
        <f t="shared" si="703"/>
        <v>10606.831869389096</v>
      </c>
      <c r="W230" s="42"/>
      <c r="X230" s="14">
        <f>IFERROR(VLOOKUP($A230,HouseFY22!$A$6:$AJ$528,28,0),0)</f>
        <v>28806928.75</v>
      </c>
      <c r="Y230" s="14">
        <f t="shared" si="704"/>
        <v>9435.6137405830323</v>
      </c>
      <c r="Z230" s="14">
        <f>IFERROR(VLOOKUP($A230,Compens80percent!$A$13:$M$560,12,0),0)</f>
        <v>0</v>
      </c>
      <c r="AA230" s="14">
        <f t="shared" si="704"/>
        <v>0</v>
      </c>
      <c r="AB230" s="14">
        <f t="shared" si="705"/>
        <v>28806928.75</v>
      </c>
      <c r="AC230" s="14">
        <f t="shared" si="704"/>
        <v>9435.6137405830323</v>
      </c>
      <c r="AD230" s="14">
        <f>IFERROR(VLOOKUP(A230,SpecEd22!$A$21:$Z$550,14,0),0)</f>
        <v>3925475.0560115753</v>
      </c>
      <c r="AE230" s="14">
        <f t="shared" si="706"/>
        <v>1285.7763039671063</v>
      </c>
      <c r="AF230" s="14">
        <f>IFERROR(VLOOKUP($A230,ECFE!$A$16:$AB$348,8,0),0)</f>
        <v>208753.76610000001</v>
      </c>
      <c r="AG230" s="14">
        <f t="shared" si="707"/>
        <v>68.376602063544055</v>
      </c>
      <c r="AH230" s="14">
        <f>IFERROR(VLOOKUP(A230,ParaFY19!$A$21:$Z$543,7,0),0)</f>
        <v>11956</v>
      </c>
      <c r="AI230" s="14">
        <f t="shared" si="708"/>
        <v>3.9161480510972813</v>
      </c>
      <c r="AJ230" s="14">
        <f>IFERROR(VLOOKUP(A230,ConEnroll!$A$7:$S$341,13,0),0)</f>
        <v>25886.025000000001</v>
      </c>
      <c r="AK230" s="14">
        <f t="shared" si="709"/>
        <v>8.4788814281035059</v>
      </c>
      <c r="AL230" s="14">
        <f t="shared" si="664"/>
        <v>246595.7911</v>
      </c>
      <c r="AM230" s="14">
        <f t="shared" si="710"/>
        <v>80.771631542744842</v>
      </c>
      <c r="AN230" s="14">
        <f t="shared" si="711"/>
        <v>32978999.597111575</v>
      </c>
      <c r="AO230" s="14">
        <f t="shared" si="712"/>
        <v>10802.161676092885</v>
      </c>
      <c r="AP230" s="62"/>
      <c r="AQ230" s="14">
        <f t="shared" si="665"/>
        <v>148.36947264985247</v>
      </c>
      <c r="AR230" s="14">
        <f t="shared" si="670"/>
        <v>40.007692029695818</v>
      </c>
      <c r="AS230" s="14">
        <f t="shared" si="671"/>
        <v>6.9526420242384575</v>
      </c>
      <c r="AT230" s="14">
        <f t="shared" si="713"/>
        <v>195.32980670378674</v>
      </c>
      <c r="AU230" s="37">
        <f t="shared" si="672"/>
        <v>1.8415471189611381E-2</v>
      </c>
      <c r="AV230" s="42"/>
      <c r="AW230" s="14" t="str">
        <f>IFERROR(VLOOKUP($A230,#REF!,27,0),"0")</f>
        <v>0</v>
      </c>
      <c r="AX230" s="14">
        <f t="shared" si="714"/>
        <v>0</v>
      </c>
      <c r="AY230" s="14" t="str">
        <f>IFERROR(VLOOKUP($A230,SpecEd22!#REF!,23,0)," ")</f>
        <v xml:space="preserve"> </v>
      </c>
      <c r="AZ230" s="14" t="e">
        <f t="shared" si="715"/>
        <v>#VALUE!</v>
      </c>
      <c r="BA230" s="14">
        <f>IFERROR(VLOOKUP($A230,ECFE!#REF!,23,0),0)</f>
        <v>0</v>
      </c>
      <c r="BB230" s="14">
        <f t="shared" si="716"/>
        <v>0</v>
      </c>
      <c r="BC230" s="14">
        <f>IFERROR(VLOOKUP($A230,#REF!,17,0),0)</f>
        <v>0</v>
      </c>
      <c r="BD230" s="14">
        <f t="shared" si="717"/>
        <v>0</v>
      </c>
      <c r="BE230" s="14">
        <f>IFERROR(VLOOKUP($A230,#REF!,9,0),0)</f>
        <v>0</v>
      </c>
      <c r="BF230" s="14">
        <f t="shared" si="718"/>
        <v>0</v>
      </c>
      <c r="BG230" s="14">
        <v>0</v>
      </c>
      <c r="BH230" s="14">
        <f t="shared" si="719"/>
        <v>0</v>
      </c>
      <c r="BI230" s="14">
        <f>IFERROR(VLOOKUP($A230,ConEnroll!$A$8:$S$601,15,0),0)</f>
        <v>-87</v>
      </c>
      <c r="BJ230" s="14">
        <f t="shared" si="720"/>
        <v>-2.8496560759908286E-2</v>
      </c>
      <c r="BK230" s="14">
        <f t="shared" si="721"/>
        <v>-87</v>
      </c>
      <c r="BL230" s="14">
        <f t="shared" si="722"/>
        <v>-2.8496560759908286E-2</v>
      </c>
      <c r="BM230" s="14" t="e">
        <f t="shared" si="723"/>
        <v>#VALUE!</v>
      </c>
      <c r="BN230" s="14" t="e">
        <f t="shared" si="724"/>
        <v>#VALUE!</v>
      </c>
      <c r="BO230" s="42"/>
      <c r="BP230" s="14">
        <f t="shared" si="673"/>
        <v>9435.6137405830323</v>
      </c>
      <c r="BQ230" s="14" t="e">
        <f t="shared" si="674"/>
        <v>#VALUE!</v>
      </c>
      <c r="BR230" s="14">
        <f t="shared" si="725"/>
        <v>80.800128103504747</v>
      </c>
      <c r="BS230" s="14" t="e">
        <f t="shared" si="675"/>
        <v>#VALUE!</v>
      </c>
      <c r="BT230" s="37" t="e">
        <f t="shared" si="676"/>
        <v>#VALUE!</v>
      </c>
      <c r="BU230" s="41"/>
      <c r="BV230" s="14" t="str">
        <f>IFERROR(VLOOKUP($A230,#REF!,27,0),"0")</f>
        <v>0</v>
      </c>
      <c r="BW230" s="14">
        <f t="shared" si="726"/>
        <v>0</v>
      </c>
      <c r="BX230" s="14" t="str">
        <f>IFERROR(VLOOKUP($A230,SpecEd22!$Z$22:$AV$606,59,0)," ")</f>
        <v xml:space="preserve"> </v>
      </c>
      <c r="BY230" s="14" t="e">
        <f t="shared" si="727"/>
        <v>#VALUE!</v>
      </c>
      <c r="BZ230" s="14">
        <f>IFERROR(VLOOKUP($A230,ECFE!#REF!,25,0),0)</f>
        <v>0</v>
      </c>
      <c r="CA230" s="14">
        <f t="shared" si="728"/>
        <v>0</v>
      </c>
      <c r="CB230" s="14">
        <f>IFERROR(VLOOKUP($A230,#REF!,17,0),0)</f>
        <v>0</v>
      </c>
      <c r="CC230" s="14">
        <f t="shared" si="729"/>
        <v>0</v>
      </c>
      <c r="CD230" s="14">
        <f>IFERROR(VLOOKUP($A230,#REF!,9,0),0)</f>
        <v>0</v>
      </c>
      <c r="CE230" s="14">
        <f t="shared" si="730"/>
        <v>0</v>
      </c>
      <c r="CF230" s="14">
        <v>0</v>
      </c>
      <c r="CG230" s="14">
        <f t="shared" si="731"/>
        <v>0</v>
      </c>
      <c r="CH230" s="14">
        <f>IFERROR(VLOOKUP($A230,ConEnroll!$A$8:$S$601,15,0),0)</f>
        <v>-87</v>
      </c>
      <c r="CI230" s="14">
        <f t="shared" si="732"/>
        <v>-2.8496560759908286E-2</v>
      </c>
      <c r="CJ230" s="14">
        <f t="shared" si="733"/>
        <v>-87</v>
      </c>
      <c r="CK230" s="14">
        <f t="shared" si="734"/>
        <v>-2.8496560759908286E-2</v>
      </c>
      <c r="CL230" s="14" t="e">
        <f t="shared" si="735"/>
        <v>#VALUE!</v>
      </c>
      <c r="CM230" s="14" t="e">
        <f t="shared" si="736"/>
        <v>#VALUE!</v>
      </c>
      <c r="CN230" s="42"/>
      <c r="CO230" s="14">
        <f t="shared" si="677"/>
        <v>-9287.2442679331798</v>
      </c>
      <c r="CP230" s="14" t="e">
        <f t="shared" si="678"/>
        <v>#VALUE!</v>
      </c>
      <c r="CQ230" s="14">
        <f t="shared" si="679"/>
        <v>-73.847486079266289</v>
      </c>
      <c r="CR230" s="14" t="e">
        <f t="shared" si="680"/>
        <v>#VALUE!</v>
      </c>
      <c r="CS230" s="37" t="e">
        <f t="shared" si="681"/>
        <v>#VALUE!</v>
      </c>
      <c r="CT230" s="239"/>
      <c r="CU230" s="239"/>
      <c r="CV230" s="468"/>
      <c r="CW230" s="14">
        <f>IFERROR(VLOOKUP($A230,BaseFY23!$A$7:$AK$527,6,0),0)</f>
        <v>3089.9011260000002</v>
      </c>
      <c r="CX230" s="14">
        <f>IFERROR(VLOOKUP($A230,BaseFY23!$A$7:$AN$528,28,0),0)</f>
        <v>28794665.75</v>
      </c>
      <c r="CY230" s="14">
        <f t="shared" si="737"/>
        <v>9318.9602436489095</v>
      </c>
      <c r="CZ230" s="14">
        <f>IFERROR(VLOOKUP($A230,SpecEd23!$A$21:$BB$605,23,0)," ")</f>
        <v>3746820.6708506974</v>
      </c>
      <c r="DA230" s="14">
        <f t="shared" si="738"/>
        <v>1212.6021248133288</v>
      </c>
      <c r="DB230" s="14">
        <f>IFERROR(VLOOKUP($A230,ECFE!$A$16:$AB$347,7,0),0)</f>
        <v>204660.55499999999</v>
      </c>
      <c r="DC230" s="14">
        <f t="shared" si="739"/>
        <v>66.235308721655187</v>
      </c>
      <c r="DD230" s="14">
        <v>0</v>
      </c>
      <c r="DE230" s="14">
        <f t="shared" si="740"/>
        <v>0</v>
      </c>
      <c r="DF230" s="14">
        <f>IFERROR(VLOOKUP($A230,ConEnroll!$A$7:$S$338,10,0),0)</f>
        <v>20708.82</v>
      </c>
      <c r="DG230" s="14">
        <f t="shared" si="741"/>
        <v>6.7020979492662249</v>
      </c>
      <c r="DH230" s="14">
        <f t="shared" si="682"/>
        <v>225369.375</v>
      </c>
      <c r="DI230" s="14">
        <f t="shared" si="742"/>
        <v>72.937406670921419</v>
      </c>
      <c r="DJ230" s="14">
        <f t="shared" si="683"/>
        <v>32766855.795850698</v>
      </c>
      <c r="DK230" s="14">
        <f t="shared" si="743"/>
        <v>10604.499775133159</v>
      </c>
      <c r="DL230" s="42"/>
      <c r="DM230" s="14">
        <f>IFERROR(VLOOKUP($A230,HouseFY23!$A$7:$AJ$528,28,0),0)</f>
        <v>29718037.75</v>
      </c>
      <c r="DN230" s="14">
        <f t="shared" si="744"/>
        <v>9617.795695770752</v>
      </c>
      <c r="DO230" s="14">
        <f>IFERROR(VLOOKUP($A230,Compens80percent!$A$13:$M$560,12,0),0)</f>
        <v>0</v>
      </c>
      <c r="DP230" s="14">
        <f t="shared" si="744"/>
        <v>0</v>
      </c>
      <c r="DQ230" s="14">
        <f t="shared" si="745"/>
        <v>29718037.75</v>
      </c>
      <c r="DR230" s="14">
        <f t="shared" si="746"/>
        <v>9734.0444644611853</v>
      </c>
      <c r="DS230" s="14">
        <f>IFERROR(VLOOKUP($A230,SpecEd23!$A$21:$Z$550,14,0),0)</f>
        <v>4017982.9887269945</v>
      </c>
      <c r="DT230" s="14">
        <f t="shared" si="747"/>
        <v>1300.3597283154602</v>
      </c>
      <c r="DU230" s="14">
        <f>IFERROR(VLOOKUP($A230,ECFE!$A$16:$AB$347,9,0),0)</f>
        <v>212928.841422</v>
      </c>
      <c r="DV230" s="14">
        <f t="shared" si="748"/>
        <v>68.911215194010055</v>
      </c>
      <c r="DW230" s="14">
        <f>IFERROR(VLOOKUP($A230,ParaFY19!$A$21:$Z$543,7,0),0)</f>
        <v>11956</v>
      </c>
      <c r="DX230" s="14">
        <f t="shared" si="749"/>
        <v>3.869379476060296</v>
      </c>
      <c r="DY230" s="14">
        <f>IFERROR(VLOOKUP($A230,ConEnroll!$A$7:$S$341,13,0),0)</f>
        <v>25886.025000000001</v>
      </c>
      <c r="DZ230" s="14">
        <f t="shared" si="750"/>
        <v>8.3776224365827812</v>
      </c>
      <c r="EA230" s="14">
        <f t="shared" si="684"/>
        <v>250770.86642199999</v>
      </c>
      <c r="EB230" s="14">
        <f t="shared" si="751"/>
        <v>81.158217106653126</v>
      </c>
      <c r="EC230" s="14">
        <f t="shared" si="685"/>
        <v>33986791.605148993</v>
      </c>
      <c r="ED230" s="14">
        <f t="shared" si="752"/>
        <v>10999.313641192864</v>
      </c>
      <c r="EE230" s="62"/>
      <c r="EF230" s="14">
        <f t="shared" si="686"/>
        <v>298.83545212184254</v>
      </c>
      <c r="EG230" s="14">
        <f t="shared" si="687"/>
        <v>87.75760350213136</v>
      </c>
      <c r="EH230" s="14">
        <f t="shared" si="688"/>
        <v>8.2208104357317069</v>
      </c>
      <c r="EI230" s="14">
        <f t="shared" si="753"/>
        <v>394.81386605970562</v>
      </c>
      <c r="EJ230" s="37">
        <f t="shared" si="689"/>
        <v>3.7230786404986081E-2</v>
      </c>
      <c r="EK230" s="42"/>
      <c r="EL230" s="14" t="str">
        <f>IFERROR(VLOOKUP($A230,#REF!,27,0),"0")</f>
        <v>0</v>
      </c>
      <c r="EM230" s="14">
        <f t="shared" si="754"/>
        <v>0</v>
      </c>
      <c r="EN230" s="14" t="str">
        <f>IFERROR(VLOOKUP($A230,SpecEd23!#REF!,23,0)," ")</f>
        <v xml:space="preserve"> </v>
      </c>
      <c r="EO230" s="14" t="e">
        <f t="shared" si="755"/>
        <v>#VALUE!</v>
      </c>
      <c r="EP230" s="14">
        <f>IFERROR(VLOOKUP($A230,ECFE!#REF!,24,0),0)</f>
        <v>0</v>
      </c>
      <c r="EQ230" s="14">
        <f t="shared" si="756"/>
        <v>0</v>
      </c>
      <c r="ER230" s="14">
        <f>IFERROR(VLOOKUP($A230,#REF!,30,0),0)</f>
        <v>0</v>
      </c>
      <c r="ES230" s="14">
        <f t="shared" si="757"/>
        <v>0</v>
      </c>
      <c r="ET230" s="14">
        <f>IFERROR(VLOOKUP($A230,#REF!,12,0),0)</f>
        <v>0</v>
      </c>
      <c r="EU230" s="14">
        <f t="shared" si="758"/>
        <v>0</v>
      </c>
      <c r="EV230" s="14">
        <v>0</v>
      </c>
      <c r="EW230" s="14">
        <f t="shared" si="759"/>
        <v>0</v>
      </c>
      <c r="EX230" s="14">
        <f>IFERROR(VLOOKUP($A230,ConEnroll!$A$8:$S$601,16,0),0)</f>
        <v>640</v>
      </c>
      <c r="EY230" s="14">
        <f t="shared" si="760"/>
        <v>0.20712636874193624</v>
      </c>
      <c r="EZ230" s="14">
        <f t="shared" si="761"/>
        <v>640</v>
      </c>
      <c r="FA230" s="14">
        <f t="shared" si="762"/>
        <v>0.20712636874193624</v>
      </c>
      <c r="FB230" s="14" t="e">
        <f t="shared" si="763"/>
        <v>#VALUE!</v>
      </c>
      <c r="FC230" s="14" t="e">
        <f t="shared" si="764"/>
        <v>#VALUE!</v>
      </c>
      <c r="FD230" s="62"/>
      <c r="FE230" s="14">
        <f t="shared" si="690"/>
        <v>9617.795695770752</v>
      </c>
      <c r="FF230" s="14" t="e">
        <f t="shared" si="691"/>
        <v>#VALUE!</v>
      </c>
      <c r="FG230" s="14">
        <f t="shared" si="765"/>
        <v>80.951090737911187</v>
      </c>
      <c r="FH230" s="14" t="e">
        <f t="shared" si="692"/>
        <v>#VALUE!</v>
      </c>
      <c r="FI230" s="37" t="e">
        <f t="shared" si="693"/>
        <v>#VALUE!</v>
      </c>
      <c r="FJ230" s="12"/>
      <c r="FK230" s="14" t="str">
        <f>IFERROR(VLOOKUP($A230,#REF!,27,0),"0")</f>
        <v>0</v>
      </c>
      <c r="FL230" s="14">
        <f t="shared" si="766"/>
        <v>0</v>
      </c>
      <c r="FM230" s="14" t="str">
        <f>IFERROR(VLOOKUP($A230,SpecEd23!$X$22:$Y$610,59,0)," ")</f>
        <v xml:space="preserve"> </v>
      </c>
      <c r="FN230" s="14" t="e">
        <f t="shared" si="767"/>
        <v>#VALUE!</v>
      </c>
      <c r="FO230" s="14">
        <f>IFERROR(VLOOKUP($A230,ECFE!#REF!,26,0),0)</f>
        <v>0</v>
      </c>
      <c r="FP230" s="14">
        <f t="shared" si="768"/>
        <v>0</v>
      </c>
      <c r="FQ230" s="14">
        <f>IFERROR(VLOOKUP($A230,#REF!,16,0),0)</f>
        <v>0</v>
      </c>
      <c r="FR230" s="14">
        <f t="shared" si="769"/>
        <v>0</v>
      </c>
      <c r="FS230" s="14">
        <f>IFERROR(VLOOKUP($A230,#REF!,12,0),0)</f>
        <v>0</v>
      </c>
      <c r="FT230" s="14">
        <f t="shared" si="770"/>
        <v>0</v>
      </c>
      <c r="FU230" s="14">
        <v>0</v>
      </c>
      <c r="FV230" s="14">
        <f t="shared" si="771"/>
        <v>0</v>
      </c>
      <c r="FW230" s="14">
        <f>IFERROR(VLOOKUP($A230,ConEnroll!$A$8:$S$601,16,0),0)</f>
        <v>640</v>
      </c>
      <c r="FX230" s="14">
        <f t="shared" si="772"/>
        <v>0.20712636874193624</v>
      </c>
      <c r="FY230" s="14">
        <f t="shared" si="773"/>
        <v>640</v>
      </c>
      <c r="FZ230" s="14">
        <f t="shared" si="774"/>
        <v>0.20712636874193624</v>
      </c>
      <c r="GA230" s="14" t="e">
        <f t="shared" si="775"/>
        <v>#VALUE!</v>
      </c>
      <c r="GB230" s="14" t="e">
        <f t="shared" si="776"/>
        <v>#VALUE!</v>
      </c>
      <c r="GC230" s="39"/>
      <c r="GD230" s="14">
        <f t="shared" si="694"/>
        <v>-9318.9602436489095</v>
      </c>
      <c r="GE230" s="14" t="e">
        <f t="shared" si="695"/>
        <v>#VALUE!</v>
      </c>
      <c r="GF230" s="14">
        <f t="shared" si="696"/>
        <v>-72.73028030217948</v>
      </c>
      <c r="GG230" s="14" t="e">
        <f t="shared" si="697"/>
        <v>#VALUE!</v>
      </c>
      <c r="GH230" s="37" t="e">
        <f t="shared" si="698"/>
        <v>#VALUE!</v>
      </c>
    </row>
    <row r="231" spans="1:190" ht="12.5" x14ac:dyDescent="0.25">
      <c r="A231" s="67">
        <v>728</v>
      </c>
      <c r="B231" s="35">
        <v>1</v>
      </c>
      <c r="C231" s="14">
        <v>4</v>
      </c>
      <c r="D231" s="14"/>
      <c r="E231" s="14"/>
      <c r="F231" s="35" t="s">
        <v>2577</v>
      </c>
      <c r="G231" s="41"/>
      <c r="H231" s="14">
        <f>IFERROR(VLOOKUP($A231,BaseFY22!$A$7:$AK$528,6,0),0)</f>
        <v>12972</v>
      </c>
      <c r="I231" s="14">
        <f>IFERROR(VLOOKUP($A231,BaseFY22!$A$7:$AK$528,28,0),0)</f>
        <v>128809241.25</v>
      </c>
      <c r="J231" s="14">
        <f t="shared" si="699"/>
        <v>9929.790413968547</v>
      </c>
      <c r="K231" s="14">
        <f>IFERROR(VLOOKUP($A231,SpecEd22!$A$21:$BB$605,24,0)," ")</f>
        <v>20801482.530232359</v>
      </c>
      <c r="L231" s="14">
        <f t="shared" si="700"/>
        <v>1603.5678792963581</v>
      </c>
      <c r="M231" s="14">
        <f>IFERROR(VLOOKUP($A231,ECFE!$A$16:$AB$347,7,0),0)</f>
        <v>951558.29999999993</v>
      </c>
      <c r="N231" s="14">
        <f t="shared" si="667"/>
        <v>73.354787234042547</v>
      </c>
      <c r="O231" s="14">
        <v>0</v>
      </c>
      <c r="P231" s="14">
        <f t="shared" si="667"/>
        <v>0</v>
      </c>
      <c r="Q231" s="14">
        <f>IFERROR(VLOOKUP($A231,ConEnroll!$A$7:$S$337,10,0),0)</f>
        <v>52322.53</v>
      </c>
      <c r="R231" s="14">
        <f t="shared" si="701"/>
        <v>4.0334975331483189</v>
      </c>
      <c r="S231" s="14">
        <f t="shared" si="668"/>
        <v>1003880.83</v>
      </c>
      <c r="T231" s="14">
        <f t="shared" si="702"/>
        <v>77.388284767190868</v>
      </c>
      <c r="U231" s="14">
        <f t="shared" si="669"/>
        <v>150614604.61023238</v>
      </c>
      <c r="V231" s="14">
        <f t="shared" si="703"/>
        <v>11610.746578032098</v>
      </c>
      <c r="W231" s="42"/>
      <c r="X231" s="14">
        <f>IFERROR(VLOOKUP($A231,HouseFY22!$A$6:$AJ$528,28,0),0)</f>
        <v>130723811.25</v>
      </c>
      <c r="Y231" s="14">
        <f t="shared" si="704"/>
        <v>10077.382920906568</v>
      </c>
      <c r="Z231" s="14">
        <f>IFERROR(VLOOKUP($A231,Compens80percent!$A$13:$M$560,12,0),0)</f>
        <v>0</v>
      </c>
      <c r="AA231" s="14">
        <f t="shared" si="704"/>
        <v>0</v>
      </c>
      <c r="AB231" s="14">
        <f t="shared" si="705"/>
        <v>130723811.25</v>
      </c>
      <c r="AC231" s="14">
        <f t="shared" si="704"/>
        <v>10077.382920906568</v>
      </c>
      <c r="AD231" s="14">
        <f>IFERROR(VLOOKUP(A231,SpecEd22!$A$21:$Z$550,14,0),0)</f>
        <v>21127735.439423192</v>
      </c>
      <c r="AE231" s="14">
        <f t="shared" si="706"/>
        <v>1628.7184273375881</v>
      </c>
      <c r="AF231" s="14">
        <f>IFERROR(VLOOKUP($A231,ECFE!$A$16:$AB$348,8,0),0)</f>
        <v>970589.46600000001</v>
      </c>
      <c r="AG231" s="14">
        <f t="shared" si="707"/>
        <v>74.821882978723409</v>
      </c>
      <c r="AH231" s="14">
        <f>IFERROR(VLOOKUP(A231,ParaFY19!$A$21:$Z$543,7,0),0)</f>
        <v>68600</v>
      </c>
      <c r="AI231" s="14">
        <f t="shared" si="708"/>
        <v>5.2883132901634289</v>
      </c>
      <c r="AJ231" s="14">
        <f>IFERROR(VLOOKUP(A231,ConEnroll!$A$7:$S$341,13,0),0)</f>
        <v>65403.162499999999</v>
      </c>
      <c r="AK231" s="14">
        <f t="shared" si="709"/>
        <v>5.0418719164353991</v>
      </c>
      <c r="AL231" s="14">
        <f t="shared" si="664"/>
        <v>1104592.6285000001</v>
      </c>
      <c r="AM231" s="14">
        <f t="shared" si="710"/>
        <v>85.152068185322236</v>
      </c>
      <c r="AN231" s="14">
        <f t="shared" si="711"/>
        <v>152956139.31792322</v>
      </c>
      <c r="AO231" s="14">
        <f t="shared" si="712"/>
        <v>11791.253416429481</v>
      </c>
      <c r="AP231" s="62"/>
      <c r="AQ231" s="14">
        <f t="shared" si="665"/>
        <v>147.59250693802096</v>
      </c>
      <c r="AR231" s="14">
        <f t="shared" si="670"/>
        <v>25.150548041229968</v>
      </c>
      <c r="AS231" s="14">
        <f t="shared" si="671"/>
        <v>7.7637834181313679</v>
      </c>
      <c r="AT231" s="14">
        <f t="shared" si="713"/>
        <v>180.5068383973823</v>
      </c>
      <c r="AU231" s="37">
        <f t="shared" si="672"/>
        <v>1.5546531584705068E-2</v>
      </c>
      <c r="AV231" s="42"/>
      <c r="AW231" s="14" t="str">
        <f>IFERROR(VLOOKUP($A231,#REF!,27,0),"0")</f>
        <v>0</v>
      </c>
      <c r="AX231" s="14">
        <f t="shared" si="714"/>
        <v>0</v>
      </c>
      <c r="AY231" s="14" t="str">
        <f>IFERROR(VLOOKUP($A231,SpecEd22!#REF!,23,0)," ")</f>
        <v xml:space="preserve"> </v>
      </c>
      <c r="AZ231" s="14" t="e">
        <f t="shared" si="715"/>
        <v>#VALUE!</v>
      </c>
      <c r="BA231" s="14">
        <f>IFERROR(VLOOKUP($A231,ECFE!#REF!,23,0),0)</f>
        <v>0</v>
      </c>
      <c r="BB231" s="14">
        <f t="shared" si="716"/>
        <v>0</v>
      </c>
      <c r="BC231" s="14">
        <f>IFERROR(VLOOKUP($A231,#REF!,17,0),0)</f>
        <v>0</v>
      </c>
      <c r="BD231" s="14">
        <f t="shared" si="717"/>
        <v>0</v>
      </c>
      <c r="BE231" s="14">
        <f>IFERROR(VLOOKUP($A231,#REF!,9,0),0)</f>
        <v>0</v>
      </c>
      <c r="BF231" s="14">
        <f t="shared" si="718"/>
        <v>0</v>
      </c>
      <c r="BG231" s="14">
        <v>0</v>
      </c>
      <c r="BH231" s="14">
        <f t="shared" si="719"/>
        <v>0</v>
      </c>
      <c r="BI231" s="14">
        <f>IFERROR(VLOOKUP($A231,ConEnroll!$A$8:$S$601,15,0),0)</f>
        <v>-72</v>
      </c>
      <c r="BJ231" s="14">
        <f t="shared" si="720"/>
        <v>-5.5504162812210914E-3</v>
      </c>
      <c r="BK231" s="14">
        <f t="shared" si="721"/>
        <v>-72</v>
      </c>
      <c r="BL231" s="14">
        <f t="shared" si="722"/>
        <v>-5.5504162812210914E-3</v>
      </c>
      <c r="BM231" s="14" t="e">
        <f t="shared" si="723"/>
        <v>#VALUE!</v>
      </c>
      <c r="BN231" s="14" t="e">
        <f t="shared" si="724"/>
        <v>#VALUE!</v>
      </c>
      <c r="BO231" s="42"/>
      <c r="BP231" s="14">
        <f t="shared" si="673"/>
        <v>10077.382920906568</v>
      </c>
      <c r="BQ231" s="14" t="e">
        <f t="shared" si="674"/>
        <v>#VALUE!</v>
      </c>
      <c r="BR231" s="14">
        <f t="shared" si="725"/>
        <v>85.15761860160346</v>
      </c>
      <c r="BS231" s="14" t="e">
        <f t="shared" si="675"/>
        <v>#VALUE!</v>
      </c>
      <c r="BT231" s="37" t="e">
        <f t="shared" si="676"/>
        <v>#VALUE!</v>
      </c>
      <c r="BU231" s="41"/>
      <c r="BV231" s="14" t="str">
        <f>IFERROR(VLOOKUP($A231,#REF!,27,0),"0")</f>
        <v>0</v>
      </c>
      <c r="BW231" s="14">
        <f t="shared" si="726"/>
        <v>0</v>
      </c>
      <c r="BX231" s="14" t="str">
        <f>IFERROR(VLOOKUP($A231,SpecEd22!$Z$22:$AV$606,59,0)," ")</f>
        <v xml:space="preserve"> </v>
      </c>
      <c r="BY231" s="14" t="e">
        <f t="shared" si="727"/>
        <v>#VALUE!</v>
      </c>
      <c r="BZ231" s="14">
        <f>IFERROR(VLOOKUP($A231,ECFE!#REF!,25,0),0)</f>
        <v>0</v>
      </c>
      <c r="CA231" s="14">
        <f t="shared" si="728"/>
        <v>0</v>
      </c>
      <c r="CB231" s="14">
        <f>IFERROR(VLOOKUP($A231,#REF!,17,0),0)</f>
        <v>0</v>
      </c>
      <c r="CC231" s="14">
        <f t="shared" si="729"/>
        <v>0</v>
      </c>
      <c r="CD231" s="14">
        <f>IFERROR(VLOOKUP($A231,#REF!,9,0),0)</f>
        <v>0</v>
      </c>
      <c r="CE231" s="14">
        <f t="shared" si="730"/>
        <v>0</v>
      </c>
      <c r="CF231" s="14">
        <v>0</v>
      </c>
      <c r="CG231" s="14">
        <f t="shared" si="731"/>
        <v>0</v>
      </c>
      <c r="CH231" s="14">
        <f>IFERROR(VLOOKUP($A231,ConEnroll!$A$8:$S$601,15,0),0)</f>
        <v>-72</v>
      </c>
      <c r="CI231" s="14">
        <f t="shared" si="732"/>
        <v>-5.5504162812210914E-3</v>
      </c>
      <c r="CJ231" s="14">
        <f t="shared" si="733"/>
        <v>-72</v>
      </c>
      <c r="CK231" s="14">
        <f t="shared" si="734"/>
        <v>-5.5504162812210914E-3</v>
      </c>
      <c r="CL231" s="14" t="e">
        <f t="shared" si="735"/>
        <v>#VALUE!</v>
      </c>
      <c r="CM231" s="14" t="e">
        <f t="shared" si="736"/>
        <v>#VALUE!</v>
      </c>
      <c r="CN231" s="42"/>
      <c r="CO231" s="14">
        <f t="shared" si="677"/>
        <v>-9929.790413968547</v>
      </c>
      <c r="CP231" s="14" t="e">
        <f t="shared" si="678"/>
        <v>#VALUE!</v>
      </c>
      <c r="CQ231" s="14">
        <f t="shared" si="679"/>
        <v>-77.393835183472092</v>
      </c>
      <c r="CR231" s="14" t="e">
        <f t="shared" si="680"/>
        <v>#VALUE!</v>
      </c>
      <c r="CS231" s="37" t="e">
        <f t="shared" si="681"/>
        <v>#VALUE!</v>
      </c>
      <c r="CT231" s="239"/>
      <c r="CU231" s="239"/>
      <c r="CV231" s="468"/>
      <c r="CW231" s="14">
        <f>IFERROR(VLOOKUP($A231,BaseFY23!$A$7:$AK$527,6,0),0)</f>
        <v>12889.125968</v>
      </c>
      <c r="CX231" s="14">
        <f>IFERROR(VLOOKUP($A231,BaseFY23!$A$7:$AN$528,28,0),0)</f>
        <v>128472210</v>
      </c>
      <c r="CY231" s="14">
        <f t="shared" si="737"/>
        <v>9967.4881228532959</v>
      </c>
      <c r="CZ231" s="14">
        <f>IFERROR(VLOOKUP($A231,SpecEd23!$A$21:$BB$605,23,0)," ")</f>
        <v>21561597.130192537</v>
      </c>
      <c r="DA231" s="14">
        <f t="shared" si="738"/>
        <v>1672.8517654124719</v>
      </c>
      <c r="DB231" s="14">
        <f>IFERROR(VLOOKUP($A231,ECFE!$A$16:$AB$347,7,0),0)</f>
        <v>951558.29999999993</v>
      </c>
      <c r="DC231" s="14">
        <f t="shared" si="739"/>
        <v>73.826441169280685</v>
      </c>
      <c r="DD231" s="14">
        <v>0</v>
      </c>
      <c r="DE231" s="14">
        <f t="shared" si="740"/>
        <v>0</v>
      </c>
      <c r="DF231" s="14">
        <f>IFERROR(VLOOKUP($A231,ConEnroll!$A$7:$S$338,10,0),0)</f>
        <v>52322.53</v>
      </c>
      <c r="DG231" s="14">
        <f t="shared" si="741"/>
        <v>4.059431968459446</v>
      </c>
      <c r="DH231" s="14">
        <f t="shared" si="682"/>
        <v>1003880.83</v>
      </c>
      <c r="DI231" s="14">
        <f t="shared" si="742"/>
        <v>77.885873137740134</v>
      </c>
      <c r="DJ231" s="14">
        <f t="shared" si="683"/>
        <v>151037687.96019253</v>
      </c>
      <c r="DK231" s="14">
        <f t="shared" si="743"/>
        <v>11718.225761403508</v>
      </c>
      <c r="DL231" s="42"/>
      <c r="DM231" s="14">
        <f>IFERROR(VLOOKUP($A231,HouseFY23!$A$7:$AJ$528,28,0),0)</f>
        <v>132295780</v>
      </c>
      <c r="DN231" s="14">
        <f t="shared" si="744"/>
        <v>10264.1389593408</v>
      </c>
      <c r="DO231" s="14">
        <f>IFERROR(VLOOKUP($A231,Compens80percent!$A$13:$M$560,12,0),0)</f>
        <v>0</v>
      </c>
      <c r="DP231" s="14">
        <f t="shared" si="744"/>
        <v>0</v>
      </c>
      <c r="DQ231" s="14">
        <f t="shared" si="745"/>
        <v>132295780</v>
      </c>
      <c r="DR231" s="14">
        <f t="shared" si="746"/>
        <v>10198.564600678385</v>
      </c>
      <c r="DS231" s="14">
        <f>IFERROR(VLOOKUP($A231,SpecEd23!$A$21:$Z$550,14,0),0)</f>
        <v>22275288.558632564</v>
      </c>
      <c r="DT231" s="14">
        <f t="shared" si="747"/>
        <v>1728.2233577308275</v>
      </c>
      <c r="DU231" s="14">
        <f>IFERROR(VLOOKUP($A231,ECFE!$A$16:$AB$347,9,0),0)</f>
        <v>990001.25532</v>
      </c>
      <c r="DV231" s="14">
        <f t="shared" si="748"/>
        <v>76.809029392519619</v>
      </c>
      <c r="DW231" s="14">
        <f>IFERROR(VLOOKUP($A231,ParaFY19!$A$21:$Z$543,7,0),0)</f>
        <v>68600</v>
      </c>
      <c r="DX231" s="14">
        <f t="shared" si="749"/>
        <v>5.3223158940578363</v>
      </c>
      <c r="DY231" s="14">
        <f>IFERROR(VLOOKUP($A231,ConEnroll!$A$7:$S$341,13,0),0)</f>
        <v>65403.162499999999</v>
      </c>
      <c r="DZ231" s="14">
        <f t="shared" si="750"/>
        <v>5.0742899605743075</v>
      </c>
      <c r="EA231" s="14">
        <f t="shared" si="684"/>
        <v>1124004.4178200001</v>
      </c>
      <c r="EB231" s="14">
        <f t="shared" si="751"/>
        <v>87.205635247151776</v>
      </c>
      <c r="EC231" s="14">
        <f t="shared" si="685"/>
        <v>155695072.97645256</v>
      </c>
      <c r="ED231" s="14">
        <f t="shared" si="752"/>
        <v>12079.567952318779</v>
      </c>
      <c r="EE231" s="62"/>
      <c r="EF231" s="14">
        <f t="shared" si="686"/>
        <v>296.65083648750442</v>
      </c>
      <c r="EG231" s="14">
        <f t="shared" si="687"/>
        <v>55.371592318355624</v>
      </c>
      <c r="EH231" s="14">
        <f t="shared" si="688"/>
        <v>9.3197621094116414</v>
      </c>
      <c r="EI231" s="14">
        <f t="shared" si="753"/>
        <v>361.34219091527166</v>
      </c>
      <c r="EJ231" s="37">
        <f t="shared" si="689"/>
        <v>3.0835913070170549E-2</v>
      </c>
      <c r="EK231" s="42"/>
      <c r="EL231" s="14" t="str">
        <f>IFERROR(VLOOKUP($A231,#REF!,27,0),"0")</f>
        <v>0</v>
      </c>
      <c r="EM231" s="14">
        <f t="shared" si="754"/>
        <v>0</v>
      </c>
      <c r="EN231" s="14" t="str">
        <f>IFERROR(VLOOKUP($A231,SpecEd23!#REF!,23,0)," ")</f>
        <v xml:space="preserve"> </v>
      </c>
      <c r="EO231" s="14" t="e">
        <f t="shared" si="755"/>
        <v>#VALUE!</v>
      </c>
      <c r="EP231" s="14">
        <f>IFERROR(VLOOKUP($A231,ECFE!#REF!,24,0),0)</f>
        <v>0</v>
      </c>
      <c r="EQ231" s="14">
        <f t="shared" si="756"/>
        <v>0</v>
      </c>
      <c r="ER231" s="14">
        <f>IFERROR(VLOOKUP($A231,#REF!,30,0),0)</f>
        <v>0</v>
      </c>
      <c r="ES231" s="14">
        <f t="shared" si="757"/>
        <v>0</v>
      </c>
      <c r="ET231" s="14">
        <f>IFERROR(VLOOKUP($A231,#REF!,12,0),0)</f>
        <v>0</v>
      </c>
      <c r="EU231" s="14">
        <f t="shared" si="758"/>
        <v>0</v>
      </c>
      <c r="EV231" s="14">
        <v>0</v>
      </c>
      <c r="EW231" s="14">
        <f t="shared" si="759"/>
        <v>0</v>
      </c>
      <c r="EX231" s="14">
        <f>IFERROR(VLOOKUP($A231,ConEnroll!$A$8:$S$601,16,0),0)</f>
        <v>656</v>
      </c>
      <c r="EY231" s="14">
        <f t="shared" si="760"/>
        <v>5.0895615546675523E-2</v>
      </c>
      <c r="EZ231" s="14">
        <f t="shared" si="761"/>
        <v>656</v>
      </c>
      <c r="FA231" s="14">
        <f t="shared" si="762"/>
        <v>5.0895615546675523E-2</v>
      </c>
      <c r="FB231" s="14" t="e">
        <f t="shared" si="763"/>
        <v>#VALUE!</v>
      </c>
      <c r="FC231" s="14" t="e">
        <f t="shared" si="764"/>
        <v>#VALUE!</v>
      </c>
      <c r="FD231" s="62"/>
      <c r="FE231" s="14">
        <f t="shared" si="690"/>
        <v>10264.1389593408</v>
      </c>
      <c r="FF231" s="14" t="e">
        <f t="shared" si="691"/>
        <v>#VALUE!</v>
      </c>
      <c r="FG231" s="14">
        <f t="shared" si="765"/>
        <v>87.154739631605096</v>
      </c>
      <c r="FH231" s="14" t="e">
        <f t="shared" si="692"/>
        <v>#VALUE!</v>
      </c>
      <c r="FI231" s="37" t="e">
        <f t="shared" si="693"/>
        <v>#VALUE!</v>
      </c>
      <c r="FJ231" s="12"/>
      <c r="FK231" s="14" t="str">
        <f>IFERROR(VLOOKUP($A231,#REF!,27,0),"0")</f>
        <v>0</v>
      </c>
      <c r="FL231" s="14">
        <f t="shared" si="766"/>
        <v>0</v>
      </c>
      <c r="FM231" s="14" t="str">
        <f>IFERROR(VLOOKUP($A231,SpecEd23!$X$22:$Y$610,59,0)," ")</f>
        <v xml:space="preserve"> </v>
      </c>
      <c r="FN231" s="14" t="e">
        <f t="shared" si="767"/>
        <v>#VALUE!</v>
      </c>
      <c r="FO231" s="14">
        <f>IFERROR(VLOOKUP($A231,ECFE!#REF!,26,0),0)</f>
        <v>0</v>
      </c>
      <c r="FP231" s="14">
        <f t="shared" si="768"/>
        <v>0</v>
      </c>
      <c r="FQ231" s="14">
        <f>IFERROR(VLOOKUP($A231,#REF!,16,0),0)</f>
        <v>0</v>
      </c>
      <c r="FR231" s="14">
        <f t="shared" si="769"/>
        <v>0</v>
      </c>
      <c r="FS231" s="14">
        <f>IFERROR(VLOOKUP($A231,#REF!,12,0),0)</f>
        <v>0</v>
      </c>
      <c r="FT231" s="14">
        <f t="shared" si="770"/>
        <v>0</v>
      </c>
      <c r="FU231" s="14">
        <v>0</v>
      </c>
      <c r="FV231" s="14">
        <f t="shared" si="771"/>
        <v>0</v>
      </c>
      <c r="FW231" s="14">
        <f>IFERROR(VLOOKUP($A231,ConEnroll!$A$8:$S$601,16,0),0)</f>
        <v>656</v>
      </c>
      <c r="FX231" s="14">
        <f t="shared" si="772"/>
        <v>5.0895615546675523E-2</v>
      </c>
      <c r="FY231" s="14">
        <f t="shared" si="773"/>
        <v>656</v>
      </c>
      <c r="FZ231" s="14">
        <f t="shared" si="774"/>
        <v>5.0895615546675523E-2</v>
      </c>
      <c r="GA231" s="14" t="e">
        <f t="shared" si="775"/>
        <v>#VALUE!</v>
      </c>
      <c r="GB231" s="14" t="e">
        <f t="shared" si="776"/>
        <v>#VALUE!</v>
      </c>
      <c r="GC231" s="39"/>
      <c r="GD231" s="14">
        <f t="shared" si="694"/>
        <v>-9967.4881228532959</v>
      </c>
      <c r="GE231" s="14" t="e">
        <f t="shared" si="695"/>
        <v>#VALUE!</v>
      </c>
      <c r="GF231" s="14">
        <f t="shared" si="696"/>
        <v>-77.834977522193455</v>
      </c>
      <c r="GG231" s="14" t="e">
        <f t="shared" si="697"/>
        <v>#VALUE!</v>
      </c>
      <c r="GH231" s="37" t="e">
        <f t="shared" si="698"/>
        <v>#VALUE!</v>
      </c>
    </row>
    <row r="232" spans="1:190" ht="12.5" x14ac:dyDescent="0.25">
      <c r="A232" s="67">
        <v>738</v>
      </c>
      <c r="B232" s="35">
        <v>1</v>
      </c>
      <c r="C232" s="14">
        <v>5</v>
      </c>
      <c r="D232" s="14"/>
      <c r="E232" s="14"/>
      <c r="F232" s="35" t="s">
        <v>2578</v>
      </c>
      <c r="G232" s="41"/>
      <c r="H232" s="14">
        <f>IFERROR(VLOOKUP($A232,BaseFY22!$A$7:$AK$528,6,0),0)</f>
        <v>1068</v>
      </c>
      <c r="I232" s="14">
        <f>IFERROR(VLOOKUP($A232,BaseFY22!$A$7:$AK$528,28,0),0)</f>
        <v>9533434</v>
      </c>
      <c r="J232" s="14">
        <f t="shared" si="699"/>
        <v>8926.4363295880157</v>
      </c>
      <c r="K232" s="14">
        <f>IFERROR(VLOOKUP($A232,SpecEd22!$A$21:$BB$605,24,0)," ")</f>
        <v>1306078.9956009784</v>
      </c>
      <c r="L232" s="14">
        <f t="shared" si="700"/>
        <v>1222.9204078660846</v>
      </c>
      <c r="M232" s="14">
        <f>IFERROR(VLOOKUP($A232,ECFE!$A$16:$AB$347,7,0),0)</f>
        <v>56640.375</v>
      </c>
      <c r="N232" s="14">
        <f t="shared" si="667"/>
        <v>53.034058988764045</v>
      </c>
      <c r="O232" s="14">
        <v>0</v>
      </c>
      <c r="P232" s="14">
        <f t="shared" si="667"/>
        <v>0</v>
      </c>
      <c r="Q232" s="14">
        <f>IFERROR(VLOOKUP($A232,ConEnroll!$A$7:$S$337,10,0),0)</f>
        <v>16567.05</v>
      </c>
      <c r="R232" s="14">
        <f t="shared" si="701"/>
        <v>15.512219101123595</v>
      </c>
      <c r="S232" s="14">
        <f t="shared" si="668"/>
        <v>73207.425000000003</v>
      </c>
      <c r="T232" s="14">
        <f t="shared" si="702"/>
        <v>68.54627808988765</v>
      </c>
      <c r="U232" s="14">
        <f t="shared" si="669"/>
        <v>10912720.420600979</v>
      </c>
      <c r="V232" s="14">
        <f t="shared" si="703"/>
        <v>10217.903015543987</v>
      </c>
      <c r="W232" s="42"/>
      <c r="X232" s="14">
        <f>IFERROR(VLOOKUP($A232,HouseFY22!$A$6:$AJ$528,28,0),0)</f>
        <v>9692306</v>
      </c>
      <c r="Y232" s="14">
        <f t="shared" si="704"/>
        <v>9075.1928838951317</v>
      </c>
      <c r="Z232" s="14">
        <f>IFERROR(VLOOKUP($A232,Compens80percent!$A$13:$M$560,12,0),0)</f>
        <v>0</v>
      </c>
      <c r="AA232" s="14">
        <f t="shared" si="704"/>
        <v>0</v>
      </c>
      <c r="AB232" s="14">
        <f t="shared" si="705"/>
        <v>9692306</v>
      </c>
      <c r="AC232" s="14">
        <f t="shared" si="704"/>
        <v>9075.1928838951317</v>
      </c>
      <c r="AD232" s="14">
        <f>IFERROR(VLOOKUP(A232,SpecEd22!$A$21:$Z$550,14,0),0)</f>
        <v>1326147.9884562683</v>
      </c>
      <c r="AE232" s="14">
        <f t="shared" si="706"/>
        <v>1241.7115996781538</v>
      </c>
      <c r="AF232" s="14">
        <f>IFERROR(VLOOKUP($A232,ECFE!$A$16:$AB$348,8,0),0)</f>
        <v>57773.182500000003</v>
      </c>
      <c r="AG232" s="14">
        <f t="shared" si="707"/>
        <v>54.094740168539332</v>
      </c>
      <c r="AH232" s="14">
        <f>IFERROR(VLOOKUP(A232,ParaFY19!$A$21:$Z$543,7,0),0)</f>
        <v>5292</v>
      </c>
      <c r="AI232" s="14">
        <f t="shared" si="708"/>
        <v>4.9550561797752808</v>
      </c>
      <c r="AJ232" s="14">
        <f>IFERROR(VLOOKUP(A232,ConEnroll!$A$7:$S$341,13,0),0)</f>
        <v>20708.8125</v>
      </c>
      <c r="AK232" s="14">
        <f t="shared" si="709"/>
        <v>19.390273876404493</v>
      </c>
      <c r="AL232" s="14">
        <f t="shared" si="664"/>
        <v>83773.994999999995</v>
      </c>
      <c r="AM232" s="14">
        <f t="shared" si="710"/>
        <v>78.440070224719094</v>
      </c>
      <c r="AN232" s="14">
        <f t="shared" si="711"/>
        <v>11102227.983456267</v>
      </c>
      <c r="AO232" s="14">
        <f t="shared" si="712"/>
        <v>10395.344553798002</v>
      </c>
      <c r="AP232" s="62"/>
      <c r="AQ232" s="14">
        <f t="shared" si="665"/>
        <v>148.75655430711595</v>
      </c>
      <c r="AR232" s="14">
        <f t="shared" si="670"/>
        <v>18.791191812069201</v>
      </c>
      <c r="AS232" s="14">
        <f t="shared" si="671"/>
        <v>9.8937921348314433</v>
      </c>
      <c r="AT232" s="14">
        <f t="shared" si="713"/>
        <v>177.44153825401659</v>
      </c>
      <c r="AU232" s="37">
        <f t="shared" si="672"/>
        <v>1.7365748919722923E-2</v>
      </c>
      <c r="AV232" s="42"/>
      <c r="AW232" s="14" t="str">
        <f>IFERROR(VLOOKUP($A232,#REF!,27,0),"0")</f>
        <v>0</v>
      </c>
      <c r="AX232" s="14">
        <f t="shared" si="714"/>
        <v>0</v>
      </c>
      <c r="AY232" s="14" t="str">
        <f>IFERROR(VLOOKUP($A232,SpecEd22!#REF!,23,0)," ")</f>
        <v xml:space="preserve"> </v>
      </c>
      <c r="AZ232" s="14" t="e">
        <f t="shared" si="715"/>
        <v>#VALUE!</v>
      </c>
      <c r="BA232" s="14">
        <f>IFERROR(VLOOKUP($A232,ECFE!#REF!,23,0),0)</f>
        <v>0</v>
      </c>
      <c r="BB232" s="14">
        <f t="shared" si="716"/>
        <v>0</v>
      </c>
      <c r="BC232" s="14">
        <f>IFERROR(VLOOKUP($A232,#REF!,17,0),0)</f>
        <v>0</v>
      </c>
      <c r="BD232" s="14">
        <f t="shared" si="717"/>
        <v>0</v>
      </c>
      <c r="BE232" s="14">
        <f>IFERROR(VLOOKUP($A232,#REF!,9,0),0)</f>
        <v>0</v>
      </c>
      <c r="BF232" s="14">
        <f t="shared" si="718"/>
        <v>0</v>
      </c>
      <c r="BG232" s="14">
        <v>0</v>
      </c>
      <c r="BH232" s="14">
        <f t="shared" si="719"/>
        <v>0</v>
      </c>
      <c r="BI232" s="14">
        <f>IFERROR(VLOOKUP($A232,ConEnroll!$A$8:$S$601,15,0),0)</f>
        <v>-79</v>
      </c>
      <c r="BJ232" s="14">
        <f t="shared" si="720"/>
        <v>-7.3970037453183521E-2</v>
      </c>
      <c r="BK232" s="14">
        <f t="shared" si="721"/>
        <v>-79</v>
      </c>
      <c r="BL232" s="14">
        <f t="shared" si="722"/>
        <v>-7.3970037453183521E-2</v>
      </c>
      <c r="BM232" s="14" t="e">
        <f t="shared" si="723"/>
        <v>#VALUE!</v>
      </c>
      <c r="BN232" s="14" t="e">
        <f t="shared" si="724"/>
        <v>#VALUE!</v>
      </c>
      <c r="BO232" s="42"/>
      <c r="BP232" s="14">
        <f t="shared" si="673"/>
        <v>9075.1928838951317</v>
      </c>
      <c r="BQ232" s="14" t="e">
        <f t="shared" si="674"/>
        <v>#VALUE!</v>
      </c>
      <c r="BR232" s="14">
        <f t="shared" si="725"/>
        <v>78.514040262172273</v>
      </c>
      <c r="BS232" s="14" t="e">
        <f t="shared" si="675"/>
        <v>#VALUE!</v>
      </c>
      <c r="BT232" s="37" t="e">
        <f t="shared" si="676"/>
        <v>#VALUE!</v>
      </c>
      <c r="BU232" s="41"/>
      <c r="BV232" s="14" t="str">
        <f>IFERROR(VLOOKUP($A232,#REF!,27,0),"0")</f>
        <v>0</v>
      </c>
      <c r="BW232" s="14">
        <f t="shared" si="726"/>
        <v>0</v>
      </c>
      <c r="BX232" s="14" t="str">
        <f>IFERROR(VLOOKUP($A232,SpecEd22!$Z$22:$AV$606,59,0)," ")</f>
        <v xml:space="preserve"> </v>
      </c>
      <c r="BY232" s="14" t="e">
        <f t="shared" si="727"/>
        <v>#VALUE!</v>
      </c>
      <c r="BZ232" s="14">
        <f>IFERROR(VLOOKUP($A232,ECFE!#REF!,25,0),0)</f>
        <v>0</v>
      </c>
      <c r="CA232" s="14">
        <f t="shared" si="728"/>
        <v>0</v>
      </c>
      <c r="CB232" s="14">
        <f>IFERROR(VLOOKUP($A232,#REF!,17,0),0)</f>
        <v>0</v>
      </c>
      <c r="CC232" s="14">
        <f t="shared" si="729"/>
        <v>0</v>
      </c>
      <c r="CD232" s="14">
        <f>IFERROR(VLOOKUP($A232,#REF!,9,0),0)</f>
        <v>0</v>
      </c>
      <c r="CE232" s="14">
        <f t="shared" si="730"/>
        <v>0</v>
      </c>
      <c r="CF232" s="14">
        <v>0</v>
      </c>
      <c r="CG232" s="14">
        <f t="shared" si="731"/>
        <v>0</v>
      </c>
      <c r="CH232" s="14">
        <f>IFERROR(VLOOKUP($A232,ConEnroll!$A$8:$S$601,15,0),0)</f>
        <v>-79</v>
      </c>
      <c r="CI232" s="14">
        <f t="shared" si="732"/>
        <v>-7.3970037453183521E-2</v>
      </c>
      <c r="CJ232" s="14">
        <f t="shared" si="733"/>
        <v>-79</v>
      </c>
      <c r="CK232" s="14">
        <f t="shared" si="734"/>
        <v>-7.3970037453183521E-2</v>
      </c>
      <c r="CL232" s="14" t="e">
        <f t="shared" si="735"/>
        <v>#VALUE!</v>
      </c>
      <c r="CM232" s="14" t="e">
        <f t="shared" si="736"/>
        <v>#VALUE!</v>
      </c>
      <c r="CN232" s="42"/>
      <c r="CO232" s="14">
        <f t="shared" si="677"/>
        <v>-8926.4363295880157</v>
      </c>
      <c r="CP232" s="14" t="e">
        <f t="shared" si="678"/>
        <v>#VALUE!</v>
      </c>
      <c r="CQ232" s="14">
        <f t="shared" si="679"/>
        <v>-68.62024812734083</v>
      </c>
      <c r="CR232" s="14" t="e">
        <f t="shared" si="680"/>
        <v>#VALUE!</v>
      </c>
      <c r="CS232" s="37" t="e">
        <f t="shared" si="681"/>
        <v>#VALUE!</v>
      </c>
      <c r="CT232" s="239"/>
      <c r="CU232" s="239"/>
      <c r="CV232" s="468"/>
      <c r="CW232" s="14">
        <f>IFERROR(VLOOKUP($A232,BaseFY23!$A$7:$AK$527,6,0),0)</f>
        <v>1092.14184</v>
      </c>
      <c r="CX232" s="14">
        <f>IFERROR(VLOOKUP($A232,BaseFY23!$A$7:$AN$528,28,0),0)</f>
        <v>9750379.25</v>
      </c>
      <c r="CY232" s="14">
        <f t="shared" si="737"/>
        <v>8927.7590994957209</v>
      </c>
      <c r="CZ232" s="14">
        <f>IFERROR(VLOOKUP($A232,SpecEd23!$A$21:$BB$605,23,0)," ")</f>
        <v>1487405.7189947104</v>
      </c>
      <c r="DA232" s="14">
        <f t="shared" si="738"/>
        <v>1361.9162498112062</v>
      </c>
      <c r="DB232" s="14">
        <f>IFERROR(VLOOKUP($A232,ECFE!$A$16:$AB$347,7,0),0)</f>
        <v>56640.375</v>
      </c>
      <c r="DC232" s="14">
        <f t="shared" si="739"/>
        <v>51.861738947754262</v>
      </c>
      <c r="DD232" s="14">
        <v>0</v>
      </c>
      <c r="DE232" s="14">
        <f t="shared" si="740"/>
        <v>0</v>
      </c>
      <c r="DF232" s="14">
        <f>IFERROR(VLOOKUP($A232,ConEnroll!$A$7:$S$338,10,0),0)</f>
        <v>16567.05</v>
      </c>
      <c r="DG232" s="14">
        <f t="shared" si="741"/>
        <v>15.169320864037219</v>
      </c>
      <c r="DH232" s="14">
        <f t="shared" si="682"/>
        <v>73207.425000000003</v>
      </c>
      <c r="DI232" s="14">
        <f t="shared" si="742"/>
        <v>67.031059811791479</v>
      </c>
      <c r="DJ232" s="14">
        <f t="shared" si="683"/>
        <v>11310992.393994711</v>
      </c>
      <c r="DK232" s="14">
        <f t="shared" si="743"/>
        <v>10356.70640911872</v>
      </c>
      <c r="DL232" s="42"/>
      <c r="DM232" s="14">
        <f>IFERROR(VLOOKUP($A232,HouseFY23!$A$7:$AJ$528,28,0),0)</f>
        <v>10078737.25</v>
      </c>
      <c r="DN232" s="14">
        <f t="shared" si="744"/>
        <v>9228.414186567561</v>
      </c>
      <c r="DO232" s="14">
        <f>IFERROR(VLOOKUP($A232,Compens80percent!$A$13:$M$560,12,0),0)</f>
        <v>0</v>
      </c>
      <c r="DP232" s="14">
        <f t="shared" si="744"/>
        <v>0</v>
      </c>
      <c r="DQ232" s="14">
        <f t="shared" si="745"/>
        <v>10078737.25</v>
      </c>
      <c r="DR232" s="14">
        <f t="shared" si="746"/>
        <v>9437.0198970037454</v>
      </c>
      <c r="DS232" s="14">
        <f>IFERROR(VLOOKUP($A232,SpecEd23!$A$21:$Z$550,14,0),0)</f>
        <v>1531534.2953171777</v>
      </c>
      <c r="DT232" s="14">
        <f t="shared" si="747"/>
        <v>1402.3217857097918</v>
      </c>
      <c r="DU232" s="14">
        <f>IFERROR(VLOOKUP($A232,ECFE!$A$16:$AB$347,9,0),0)</f>
        <v>58928.64615</v>
      </c>
      <c r="DV232" s="14">
        <f t="shared" si="748"/>
        <v>53.956953201243529</v>
      </c>
      <c r="DW232" s="14">
        <f>IFERROR(VLOOKUP($A232,ParaFY19!$A$21:$Z$543,7,0),0)</f>
        <v>5292</v>
      </c>
      <c r="DX232" s="14">
        <f t="shared" si="749"/>
        <v>4.8455244604492034</v>
      </c>
      <c r="DY232" s="14">
        <f>IFERROR(VLOOKUP($A232,ConEnroll!$A$7:$S$341,13,0),0)</f>
        <v>20708.8125</v>
      </c>
      <c r="DZ232" s="14">
        <f t="shared" si="750"/>
        <v>18.961651080046526</v>
      </c>
      <c r="EA232" s="14">
        <f t="shared" si="684"/>
        <v>84929.45865</v>
      </c>
      <c r="EB232" s="14">
        <f t="shared" si="751"/>
        <v>77.764128741739256</v>
      </c>
      <c r="EC232" s="14">
        <f t="shared" si="685"/>
        <v>11695201.003967177</v>
      </c>
      <c r="ED232" s="14">
        <f t="shared" si="752"/>
        <v>10708.500101019092</v>
      </c>
      <c r="EE232" s="62"/>
      <c r="EF232" s="14">
        <f t="shared" si="686"/>
        <v>300.65508707184017</v>
      </c>
      <c r="EG232" s="14">
        <f t="shared" si="687"/>
        <v>40.40553589858564</v>
      </c>
      <c r="EH232" s="14">
        <f t="shared" si="688"/>
        <v>10.733068929947777</v>
      </c>
      <c r="EI232" s="14">
        <f t="shared" si="753"/>
        <v>351.79369190037357</v>
      </c>
      <c r="EJ232" s="37">
        <f t="shared" si="689"/>
        <v>3.3967718887022949E-2</v>
      </c>
      <c r="EK232" s="42"/>
      <c r="EL232" s="14" t="str">
        <f>IFERROR(VLOOKUP($A232,#REF!,27,0),"0")</f>
        <v>0</v>
      </c>
      <c r="EM232" s="14">
        <f t="shared" si="754"/>
        <v>0</v>
      </c>
      <c r="EN232" s="14" t="str">
        <f>IFERROR(VLOOKUP($A232,SpecEd23!#REF!,23,0)," ")</f>
        <v xml:space="preserve"> </v>
      </c>
      <c r="EO232" s="14" t="e">
        <f t="shared" si="755"/>
        <v>#VALUE!</v>
      </c>
      <c r="EP232" s="14">
        <f>IFERROR(VLOOKUP($A232,ECFE!#REF!,24,0),0)</f>
        <v>0</v>
      </c>
      <c r="EQ232" s="14">
        <f t="shared" si="756"/>
        <v>0</v>
      </c>
      <c r="ER232" s="14">
        <f>IFERROR(VLOOKUP($A232,#REF!,30,0),0)</f>
        <v>0</v>
      </c>
      <c r="ES232" s="14">
        <f t="shared" si="757"/>
        <v>0</v>
      </c>
      <c r="ET232" s="14">
        <f>IFERROR(VLOOKUP($A232,#REF!,12,0),0)</f>
        <v>0</v>
      </c>
      <c r="EU232" s="14">
        <f t="shared" si="758"/>
        <v>0</v>
      </c>
      <c r="EV232" s="14">
        <v>0</v>
      </c>
      <c r="EW232" s="14">
        <f t="shared" si="759"/>
        <v>0</v>
      </c>
      <c r="EX232" s="14">
        <f>IFERROR(VLOOKUP($A232,ConEnroll!$A$8:$S$601,16,0),0)</f>
        <v>659</v>
      </c>
      <c r="EY232" s="14">
        <f t="shared" si="760"/>
        <v>0.60340147759562068</v>
      </c>
      <c r="EZ232" s="14">
        <f t="shared" si="761"/>
        <v>659</v>
      </c>
      <c r="FA232" s="14">
        <f t="shared" si="762"/>
        <v>0.60340147759562068</v>
      </c>
      <c r="FB232" s="14" t="e">
        <f t="shared" si="763"/>
        <v>#VALUE!</v>
      </c>
      <c r="FC232" s="14" t="e">
        <f t="shared" si="764"/>
        <v>#VALUE!</v>
      </c>
      <c r="FD232" s="62"/>
      <c r="FE232" s="14">
        <f t="shared" si="690"/>
        <v>9228.414186567561</v>
      </c>
      <c r="FF232" s="14" t="e">
        <f t="shared" si="691"/>
        <v>#VALUE!</v>
      </c>
      <c r="FG232" s="14">
        <f t="shared" si="765"/>
        <v>77.160727264143631</v>
      </c>
      <c r="FH232" s="14" t="e">
        <f t="shared" si="692"/>
        <v>#VALUE!</v>
      </c>
      <c r="FI232" s="37" t="e">
        <f t="shared" si="693"/>
        <v>#VALUE!</v>
      </c>
      <c r="FJ232" s="12"/>
      <c r="FK232" s="14" t="str">
        <f>IFERROR(VLOOKUP($A232,#REF!,27,0),"0")</f>
        <v>0</v>
      </c>
      <c r="FL232" s="14">
        <f t="shared" si="766"/>
        <v>0</v>
      </c>
      <c r="FM232" s="14" t="str">
        <f>IFERROR(VLOOKUP($A232,SpecEd23!$X$22:$Y$610,59,0)," ")</f>
        <v xml:space="preserve"> </v>
      </c>
      <c r="FN232" s="14" t="e">
        <f t="shared" si="767"/>
        <v>#VALUE!</v>
      </c>
      <c r="FO232" s="14">
        <f>IFERROR(VLOOKUP($A232,ECFE!#REF!,26,0),0)</f>
        <v>0</v>
      </c>
      <c r="FP232" s="14">
        <f t="shared" si="768"/>
        <v>0</v>
      </c>
      <c r="FQ232" s="14">
        <f>IFERROR(VLOOKUP($A232,#REF!,16,0),0)</f>
        <v>0</v>
      </c>
      <c r="FR232" s="14">
        <f t="shared" si="769"/>
        <v>0</v>
      </c>
      <c r="FS232" s="14">
        <f>IFERROR(VLOOKUP($A232,#REF!,12,0),0)</f>
        <v>0</v>
      </c>
      <c r="FT232" s="14">
        <f t="shared" si="770"/>
        <v>0</v>
      </c>
      <c r="FU232" s="14">
        <v>0</v>
      </c>
      <c r="FV232" s="14">
        <f t="shared" si="771"/>
        <v>0</v>
      </c>
      <c r="FW232" s="14">
        <f>IFERROR(VLOOKUP($A232,ConEnroll!$A$8:$S$601,16,0),0)</f>
        <v>659</v>
      </c>
      <c r="FX232" s="14">
        <f t="shared" si="772"/>
        <v>0.60340147759562068</v>
      </c>
      <c r="FY232" s="14">
        <f t="shared" si="773"/>
        <v>659</v>
      </c>
      <c r="FZ232" s="14">
        <f t="shared" si="774"/>
        <v>0.60340147759562068</v>
      </c>
      <c r="GA232" s="14" t="e">
        <f t="shared" si="775"/>
        <v>#VALUE!</v>
      </c>
      <c r="GB232" s="14" t="e">
        <f t="shared" si="776"/>
        <v>#VALUE!</v>
      </c>
      <c r="GC232" s="39"/>
      <c r="GD232" s="14">
        <f t="shared" si="694"/>
        <v>-8927.7590994957209</v>
      </c>
      <c r="GE232" s="14" t="e">
        <f t="shared" si="695"/>
        <v>#VALUE!</v>
      </c>
      <c r="GF232" s="14">
        <f t="shared" si="696"/>
        <v>-66.427658334195854</v>
      </c>
      <c r="GG232" s="14" t="e">
        <f t="shared" si="697"/>
        <v>#VALUE!</v>
      </c>
      <c r="GH232" s="37" t="e">
        <f t="shared" si="698"/>
        <v>#VALUE!</v>
      </c>
    </row>
    <row r="233" spans="1:190" ht="12.5" x14ac:dyDescent="0.25">
      <c r="A233" s="67">
        <v>739</v>
      </c>
      <c r="B233" s="35">
        <v>1</v>
      </c>
      <c r="C233" s="14">
        <v>6</v>
      </c>
      <c r="D233" s="14"/>
      <c r="E233" s="14"/>
      <c r="F233" s="35" t="s">
        <v>2579</v>
      </c>
      <c r="G233" s="41"/>
      <c r="H233" s="14">
        <f>IFERROR(VLOOKUP($A233,BaseFY22!$A$7:$AK$528,6,0),0)</f>
        <v>722</v>
      </c>
      <c r="I233" s="14">
        <f>IFERROR(VLOOKUP($A233,BaseFY22!$A$7:$AK$528,28,0),0)</f>
        <v>6875418.8271979997</v>
      </c>
      <c r="J233" s="14">
        <f t="shared" si="699"/>
        <v>9522.7407578919665</v>
      </c>
      <c r="K233" s="14">
        <f>IFERROR(VLOOKUP($A233,SpecEd22!$A$21:$BB$605,24,0)," ")</f>
        <v>807795.50441543362</v>
      </c>
      <c r="L233" s="14">
        <f t="shared" si="700"/>
        <v>1118.8303385255313</v>
      </c>
      <c r="M233" s="14">
        <f>IFERROR(VLOOKUP($A233,ECFE!$A$16:$AB$347,7,0),0)</f>
        <v>29452.994999999999</v>
      </c>
      <c r="N233" s="14">
        <f t="shared" si="667"/>
        <v>40.793621883656506</v>
      </c>
      <c r="O233" s="14">
        <v>0</v>
      </c>
      <c r="P233" s="14">
        <f t="shared" si="667"/>
        <v>0</v>
      </c>
      <c r="Q233" s="14">
        <f>IFERROR(VLOOKUP($A233,ConEnroll!$A$7:$S$337,10,0),0)</f>
        <v>4770.8900000000003</v>
      </c>
      <c r="R233" s="14">
        <f t="shared" si="701"/>
        <v>6.6078808864265932</v>
      </c>
      <c r="S233" s="14">
        <f t="shared" si="668"/>
        <v>34223.885000000002</v>
      </c>
      <c r="T233" s="14">
        <f t="shared" si="702"/>
        <v>47.401502770083106</v>
      </c>
      <c r="U233" s="14">
        <f t="shared" si="669"/>
        <v>7717438.2166134333</v>
      </c>
      <c r="V233" s="14">
        <f t="shared" si="703"/>
        <v>10688.97259918758</v>
      </c>
      <c r="W233" s="42"/>
      <c r="X233" s="14">
        <f>IFERROR(VLOOKUP($A233,HouseFY22!$A$6:$AJ$528,28,0),0)</f>
        <v>6983976.8271979997</v>
      </c>
      <c r="Y233" s="14">
        <f t="shared" si="704"/>
        <v>9673.0980986121886</v>
      </c>
      <c r="Z233" s="14">
        <f>IFERROR(VLOOKUP($A233,Compens80percent!$A$13:$M$560,12,0),0)</f>
        <v>0</v>
      </c>
      <c r="AA233" s="14">
        <f t="shared" si="704"/>
        <v>0</v>
      </c>
      <c r="AB233" s="14">
        <f t="shared" si="705"/>
        <v>6983976.8271979997</v>
      </c>
      <c r="AC233" s="14">
        <f t="shared" si="704"/>
        <v>9673.0980986121886</v>
      </c>
      <c r="AD233" s="14">
        <f>IFERROR(VLOOKUP(A233,SpecEd22!$A$21:$Z$550,14,0),0)</f>
        <v>820176.5596599523</v>
      </c>
      <c r="AE233" s="14">
        <f t="shared" si="706"/>
        <v>1135.9786144874686</v>
      </c>
      <c r="AF233" s="14">
        <f>IFERROR(VLOOKUP($A233,ECFE!$A$16:$AB$348,8,0),0)</f>
        <v>30042.054900000003</v>
      </c>
      <c r="AG233" s="14">
        <f t="shared" si="707"/>
        <v>41.609494321329642</v>
      </c>
      <c r="AH233" s="14">
        <f>IFERROR(VLOOKUP(A233,ParaFY19!$A$21:$Z$543,7,0),0)</f>
        <v>8036</v>
      </c>
      <c r="AI233" s="14">
        <f t="shared" si="708"/>
        <v>11.130193905817174</v>
      </c>
      <c r="AJ233" s="14">
        <f>IFERROR(VLOOKUP(A233,ConEnroll!$A$7:$S$341,13,0),0)</f>
        <v>5963.6125000000002</v>
      </c>
      <c r="AK233" s="14">
        <f t="shared" si="709"/>
        <v>8.2598511080332404</v>
      </c>
      <c r="AL233" s="14">
        <f t="shared" si="664"/>
        <v>44041.667400000006</v>
      </c>
      <c r="AM233" s="14">
        <f t="shared" si="710"/>
        <v>60.99953933518006</v>
      </c>
      <c r="AN233" s="14">
        <f t="shared" si="711"/>
        <v>7848195.0542579517</v>
      </c>
      <c r="AO233" s="14">
        <f t="shared" si="712"/>
        <v>10870.076252434836</v>
      </c>
      <c r="AP233" s="62"/>
      <c r="AQ233" s="14">
        <f t="shared" si="665"/>
        <v>150.35734072022206</v>
      </c>
      <c r="AR233" s="14">
        <f t="shared" si="670"/>
        <v>17.148275961937316</v>
      </c>
      <c r="AS233" s="14">
        <f t="shared" si="671"/>
        <v>13.598036565096955</v>
      </c>
      <c r="AT233" s="14">
        <f t="shared" si="713"/>
        <v>181.10365324725632</v>
      </c>
      <c r="AU233" s="37">
        <f t="shared" si="672"/>
        <v>1.6943036532905058E-2</v>
      </c>
      <c r="AV233" s="42"/>
      <c r="AW233" s="14" t="str">
        <f>IFERROR(VLOOKUP($A233,#REF!,27,0),"0")</f>
        <v>0</v>
      </c>
      <c r="AX233" s="14">
        <f t="shared" si="714"/>
        <v>0</v>
      </c>
      <c r="AY233" s="14" t="str">
        <f>IFERROR(VLOOKUP($A233,SpecEd22!#REF!,23,0)," ")</f>
        <v xml:space="preserve"> </v>
      </c>
      <c r="AZ233" s="14" t="e">
        <f t="shared" si="715"/>
        <v>#VALUE!</v>
      </c>
      <c r="BA233" s="14">
        <f>IFERROR(VLOOKUP($A233,ECFE!#REF!,23,0),0)</f>
        <v>0</v>
      </c>
      <c r="BB233" s="14">
        <f t="shared" si="716"/>
        <v>0</v>
      </c>
      <c r="BC233" s="14">
        <f>IFERROR(VLOOKUP($A233,#REF!,17,0),0)</f>
        <v>0</v>
      </c>
      <c r="BD233" s="14">
        <f t="shared" si="717"/>
        <v>0</v>
      </c>
      <c r="BE233" s="14">
        <f>IFERROR(VLOOKUP($A233,#REF!,9,0),0)</f>
        <v>0</v>
      </c>
      <c r="BF233" s="14">
        <f t="shared" si="718"/>
        <v>0</v>
      </c>
      <c r="BG233" s="14">
        <v>0</v>
      </c>
      <c r="BH233" s="14">
        <f t="shared" si="719"/>
        <v>0</v>
      </c>
      <c r="BI233" s="14">
        <f>IFERROR(VLOOKUP($A233,ConEnroll!$A$8:$S$601,15,0),0)</f>
        <v>-68</v>
      </c>
      <c r="BJ233" s="14">
        <f t="shared" si="720"/>
        <v>-9.4182825484764546E-2</v>
      </c>
      <c r="BK233" s="14">
        <f t="shared" si="721"/>
        <v>-68</v>
      </c>
      <c r="BL233" s="14">
        <f t="shared" si="722"/>
        <v>-9.4182825484764546E-2</v>
      </c>
      <c r="BM233" s="14" t="e">
        <f t="shared" si="723"/>
        <v>#VALUE!</v>
      </c>
      <c r="BN233" s="14" t="e">
        <f t="shared" si="724"/>
        <v>#VALUE!</v>
      </c>
      <c r="BO233" s="42"/>
      <c r="BP233" s="14">
        <f t="shared" si="673"/>
        <v>9673.0980986121886</v>
      </c>
      <c r="BQ233" s="14" t="e">
        <f t="shared" si="674"/>
        <v>#VALUE!</v>
      </c>
      <c r="BR233" s="14">
        <f t="shared" si="725"/>
        <v>61.093722160664825</v>
      </c>
      <c r="BS233" s="14" t="e">
        <f t="shared" si="675"/>
        <v>#VALUE!</v>
      </c>
      <c r="BT233" s="37" t="e">
        <f t="shared" si="676"/>
        <v>#VALUE!</v>
      </c>
      <c r="BU233" s="41"/>
      <c r="BV233" s="14" t="str">
        <f>IFERROR(VLOOKUP($A233,#REF!,27,0),"0")</f>
        <v>0</v>
      </c>
      <c r="BW233" s="14">
        <f t="shared" si="726"/>
        <v>0</v>
      </c>
      <c r="BX233" s="14" t="str">
        <f>IFERROR(VLOOKUP($A233,SpecEd22!$Z$22:$AV$606,59,0)," ")</f>
        <v xml:space="preserve"> </v>
      </c>
      <c r="BY233" s="14" t="e">
        <f t="shared" si="727"/>
        <v>#VALUE!</v>
      </c>
      <c r="BZ233" s="14">
        <f>IFERROR(VLOOKUP($A233,ECFE!#REF!,25,0),0)</f>
        <v>0</v>
      </c>
      <c r="CA233" s="14">
        <f t="shared" si="728"/>
        <v>0</v>
      </c>
      <c r="CB233" s="14">
        <f>IFERROR(VLOOKUP($A233,#REF!,17,0),0)</f>
        <v>0</v>
      </c>
      <c r="CC233" s="14">
        <f t="shared" si="729"/>
        <v>0</v>
      </c>
      <c r="CD233" s="14">
        <f>IFERROR(VLOOKUP($A233,#REF!,9,0),0)</f>
        <v>0</v>
      </c>
      <c r="CE233" s="14">
        <f t="shared" si="730"/>
        <v>0</v>
      </c>
      <c r="CF233" s="14">
        <v>0</v>
      </c>
      <c r="CG233" s="14">
        <f t="shared" si="731"/>
        <v>0</v>
      </c>
      <c r="CH233" s="14">
        <f>IFERROR(VLOOKUP($A233,ConEnroll!$A$8:$S$601,15,0),0)</f>
        <v>-68</v>
      </c>
      <c r="CI233" s="14">
        <f t="shared" si="732"/>
        <v>-9.4182825484764546E-2</v>
      </c>
      <c r="CJ233" s="14">
        <f t="shared" si="733"/>
        <v>-68</v>
      </c>
      <c r="CK233" s="14">
        <f t="shared" si="734"/>
        <v>-9.4182825484764546E-2</v>
      </c>
      <c r="CL233" s="14" t="e">
        <f t="shared" si="735"/>
        <v>#VALUE!</v>
      </c>
      <c r="CM233" s="14" t="e">
        <f t="shared" si="736"/>
        <v>#VALUE!</v>
      </c>
      <c r="CN233" s="42"/>
      <c r="CO233" s="14">
        <f t="shared" si="677"/>
        <v>-9522.7407578919665</v>
      </c>
      <c r="CP233" s="14" t="e">
        <f t="shared" si="678"/>
        <v>#VALUE!</v>
      </c>
      <c r="CQ233" s="14">
        <f t="shared" si="679"/>
        <v>-47.495685595567871</v>
      </c>
      <c r="CR233" s="14" t="e">
        <f t="shared" si="680"/>
        <v>#VALUE!</v>
      </c>
      <c r="CS233" s="37" t="e">
        <f t="shared" si="681"/>
        <v>#VALUE!</v>
      </c>
      <c r="CT233" s="239"/>
      <c r="CU233" s="239"/>
      <c r="CV233" s="468"/>
      <c r="CW233" s="14">
        <f>IFERROR(VLOOKUP($A233,BaseFY23!$A$7:$AK$527,6,0),0)</f>
        <v>732.14229999999998</v>
      </c>
      <c r="CX233" s="14">
        <f>IFERROR(VLOOKUP($A233,BaseFY23!$A$7:$AN$528,28,0),0)</f>
        <v>6997874.7222579997</v>
      </c>
      <c r="CY233" s="14">
        <f t="shared" si="737"/>
        <v>9558.0800648425866</v>
      </c>
      <c r="CZ233" s="14">
        <f>IFERROR(VLOOKUP($A233,SpecEd23!$A$21:$BB$605,23,0)," ")</f>
        <v>851010.84093546425</v>
      </c>
      <c r="DA233" s="14">
        <f t="shared" si="738"/>
        <v>1162.3571550714448</v>
      </c>
      <c r="DB233" s="14">
        <f>IFERROR(VLOOKUP($A233,ECFE!$A$16:$AB$347,7,0),0)</f>
        <v>29452.994999999999</v>
      </c>
      <c r="DC233" s="14">
        <f t="shared" si="739"/>
        <v>40.22851158852589</v>
      </c>
      <c r="DD233" s="14">
        <v>0</v>
      </c>
      <c r="DE233" s="14">
        <f t="shared" si="740"/>
        <v>0</v>
      </c>
      <c r="DF233" s="14">
        <f>IFERROR(VLOOKUP($A233,ConEnroll!$A$7:$S$338,10,0),0)</f>
        <v>4770.8900000000003</v>
      </c>
      <c r="DG233" s="14">
        <f t="shared" si="741"/>
        <v>6.5163425197533327</v>
      </c>
      <c r="DH233" s="14">
        <f t="shared" si="682"/>
        <v>34223.885000000002</v>
      </c>
      <c r="DI233" s="14">
        <f t="shared" si="742"/>
        <v>46.744854108279227</v>
      </c>
      <c r="DJ233" s="14">
        <f t="shared" si="683"/>
        <v>7883109.4481934635</v>
      </c>
      <c r="DK233" s="14">
        <f t="shared" si="743"/>
        <v>10767.182074022308</v>
      </c>
      <c r="DL233" s="42"/>
      <c r="DM233" s="14">
        <f>IFERROR(VLOOKUP($A233,HouseFY23!$A$7:$AJ$528,28,0),0)</f>
        <v>7233879.1328419996</v>
      </c>
      <c r="DN233" s="14">
        <f t="shared" si="744"/>
        <v>9880.4277977682759</v>
      </c>
      <c r="DO233" s="14">
        <f>IFERROR(VLOOKUP($A233,Compens80percent!$A$13:$M$560,12,0),0)</f>
        <v>0</v>
      </c>
      <c r="DP233" s="14">
        <f t="shared" si="744"/>
        <v>0</v>
      </c>
      <c r="DQ233" s="14">
        <f t="shared" si="745"/>
        <v>7233879.1328419996</v>
      </c>
      <c r="DR233" s="14">
        <f t="shared" si="746"/>
        <v>10019.22317568144</v>
      </c>
      <c r="DS233" s="14">
        <f>IFERROR(VLOOKUP($A233,SpecEd23!$A$21:$Z$550,14,0),0)</f>
        <v>877519.50395221845</v>
      </c>
      <c r="DT233" s="14">
        <f t="shared" si="747"/>
        <v>1198.5641369884222</v>
      </c>
      <c r="DU233" s="14">
        <f>IFERROR(VLOOKUP($A233,ECFE!$A$16:$AB$347,9,0),0)</f>
        <v>30642.895998</v>
      </c>
      <c r="DV233" s="14">
        <f t="shared" si="748"/>
        <v>41.85374345670234</v>
      </c>
      <c r="DW233" s="14">
        <f>IFERROR(VLOOKUP($A233,ParaFY19!$A$21:$Z$543,7,0),0)</f>
        <v>8036</v>
      </c>
      <c r="DX233" s="14">
        <f t="shared" si="749"/>
        <v>10.976008352474649</v>
      </c>
      <c r="DY233" s="14">
        <f>IFERROR(VLOOKUP($A233,ConEnroll!$A$7:$S$341,13,0),0)</f>
        <v>5963.6125000000002</v>
      </c>
      <c r="DZ233" s="14">
        <f t="shared" si="750"/>
        <v>8.1454281496916661</v>
      </c>
      <c r="EA233" s="14">
        <f t="shared" si="684"/>
        <v>44642.508498000003</v>
      </c>
      <c r="EB233" s="14">
        <f t="shared" si="751"/>
        <v>60.975179958868658</v>
      </c>
      <c r="EC233" s="14">
        <f t="shared" si="685"/>
        <v>8156041.1452922178</v>
      </c>
      <c r="ED233" s="14">
        <f t="shared" si="752"/>
        <v>11139.967114715566</v>
      </c>
      <c r="EE233" s="62"/>
      <c r="EF233" s="14">
        <f t="shared" si="686"/>
        <v>322.34773292568934</v>
      </c>
      <c r="EG233" s="14">
        <f t="shared" si="687"/>
        <v>36.206981916977384</v>
      </c>
      <c r="EH233" s="14">
        <f t="shared" si="688"/>
        <v>14.230325850589431</v>
      </c>
      <c r="EI233" s="14">
        <f t="shared" si="753"/>
        <v>372.78504069325618</v>
      </c>
      <c r="EJ233" s="37">
        <f t="shared" si="689"/>
        <v>3.4622340193602247E-2</v>
      </c>
      <c r="EK233" s="42"/>
      <c r="EL233" s="14" t="str">
        <f>IFERROR(VLOOKUP($A233,#REF!,27,0),"0")</f>
        <v>0</v>
      </c>
      <c r="EM233" s="14">
        <f t="shared" si="754"/>
        <v>0</v>
      </c>
      <c r="EN233" s="14" t="str">
        <f>IFERROR(VLOOKUP($A233,SpecEd23!#REF!,23,0)," ")</f>
        <v xml:space="preserve"> </v>
      </c>
      <c r="EO233" s="14" t="e">
        <f t="shared" si="755"/>
        <v>#VALUE!</v>
      </c>
      <c r="EP233" s="14">
        <f>IFERROR(VLOOKUP($A233,ECFE!#REF!,24,0),0)</f>
        <v>0</v>
      </c>
      <c r="EQ233" s="14">
        <f t="shared" si="756"/>
        <v>0</v>
      </c>
      <c r="ER233" s="14">
        <f>IFERROR(VLOOKUP($A233,#REF!,30,0),0)</f>
        <v>0</v>
      </c>
      <c r="ES233" s="14">
        <f t="shared" si="757"/>
        <v>0</v>
      </c>
      <c r="ET233" s="14">
        <f>IFERROR(VLOOKUP($A233,#REF!,12,0),0)</f>
        <v>0</v>
      </c>
      <c r="EU233" s="14">
        <f t="shared" si="758"/>
        <v>0</v>
      </c>
      <c r="EV233" s="14">
        <v>0</v>
      </c>
      <c r="EW233" s="14">
        <f t="shared" si="759"/>
        <v>0</v>
      </c>
      <c r="EX233" s="14">
        <f>IFERROR(VLOOKUP($A233,ConEnroll!$A$8:$S$601,16,0),0)</f>
        <v>671</v>
      </c>
      <c r="EY233" s="14">
        <f t="shared" si="760"/>
        <v>0.9164885023034457</v>
      </c>
      <c r="EZ233" s="14">
        <f t="shared" si="761"/>
        <v>671</v>
      </c>
      <c r="FA233" s="14">
        <f t="shared" si="762"/>
        <v>0.9164885023034457</v>
      </c>
      <c r="FB233" s="14" t="e">
        <f t="shared" si="763"/>
        <v>#VALUE!</v>
      </c>
      <c r="FC233" s="14" t="e">
        <f t="shared" si="764"/>
        <v>#VALUE!</v>
      </c>
      <c r="FD233" s="62"/>
      <c r="FE233" s="14">
        <f t="shared" si="690"/>
        <v>9880.4277977682759</v>
      </c>
      <c r="FF233" s="14" t="e">
        <f t="shared" si="691"/>
        <v>#VALUE!</v>
      </c>
      <c r="FG233" s="14">
        <f t="shared" si="765"/>
        <v>60.058691456565214</v>
      </c>
      <c r="FH233" s="14" t="e">
        <f t="shared" si="692"/>
        <v>#VALUE!</v>
      </c>
      <c r="FI233" s="37" t="e">
        <f t="shared" si="693"/>
        <v>#VALUE!</v>
      </c>
      <c r="FJ233" s="12"/>
      <c r="FK233" s="14" t="str">
        <f>IFERROR(VLOOKUP($A233,#REF!,27,0),"0")</f>
        <v>0</v>
      </c>
      <c r="FL233" s="14">
        <f t="shared" si="766"/>
        <v>0</v>
      </c>
      <c r="FM233" s="14" t="str">
        <f>IFERROR(VLOOKUP($A233,SpecEd23!$X$22:$Y$610,59,0)," ")</f>
        <v xml:space="preserve"> </v>
      </c>
      <c r="FN233" s="14" t="e">
        <f t="shared" si="767"/>
        <v>#VALUE!</v>
      </c>
      <c r="FO233" s="14">
        <f>IFERROR(VLOOKUP($A233,ECFE!#REF!,26,0),0)</f>
        <v>0</v>
      </c>
      <c r="FP233" s="14">
        <f t="shared" si="768"/>
        <v>0</v>
      </c>
      <c r="FQ233" s="14">
        <f>IFERROR(VLOOKUP($A233,#REF!,16,0),0)</f>
        <v>0</v>
      </c>
      <c r="FR233" s="14">
        <f t="shared" si="769"/>
        <v>0</v>
      </c>
      <c r="FS233" s="14">
        <f>IFERROR(VLOOKUP($A233,#REF!,12,0),0)</f>
        <v>0</v>
      </c>
      <c r="FT233" s="14">
        <f t="shared" si="770"/>
        <v>0</v>
      </c>
      <c r="FU233" s="14">
        <v>0</v>
      </c>
      <c r="FV233" s="14">
        <f t="shared" si="771"/>
        <v>0</v>
      </c>
      <c r="FW233" s="14">
        <f>IFERROR(VLOOKUP($A233,ConEnroll!$A$8:$S$601,16,0),0)</f>
        <v>671</v>
      </c>
      <c r="FX233" s="14">
        <f t="shared" si="772"/>
        <v>0.9164885023034457</v>
      </c>
      <c r="FY233" s="14">
        <f t="shared" si="773"/>
        <v>671</v>
      </c>
      <c r="FZ233" s="14">
        <f t="shared" si="774"/>
        <v>0.9164885023034457</v>
      </c>
      <c r="GA233" s="14" t="e">
        <f t="shared" si="775"/>
        <v>#VALUE!</v>
      </c>
      <c r="GB233" s="14" t="e">
        <f t="shared" si="776"/>
        <v>#VALUE!</v>
      </c>
      <c r="GC233" s="39"/>
      <c r="GD233" s="14">
        <f t="shared" si="694"/>
        <v>-9558.0800648425866</v>
      </c>
      <c r="GE233" s="14" t="e">
        <f t="shared" si="695"/>
        <v>#VALUE!</v>
      </c>
      <c r="GF233" s="14">
        <f t="shared" si="696"/>
        <v>-45.828365605975783</v>
      </c>
      <c r="GG233" s="14" t="e">
        <f t="shared" si="697"/>
        <v>#VALUE!</v>
      </c>
      <c r="GH233" s="37" t="e">
        <f t="shared" si="698"/>
        <v>#VALUE!</v>
      </c>
    </row>
    <row r="234" spans="1:190" ht="12.5" x14ac:dyDescent="0.25">
      <c r="A234" s="67">
        <v>740</v>
      </c>
      <c r="B234" s="35">
        <v>1</v>
      </c>
      <c r="C234" s="14">
        <v>5</v>
      </c>
      <c r="D234" s="14"/>
      <c r="E234" s="14"/>
      <c r="F234" s="35" t="s">
        <v>2580</v>
      </c>
      <c r="G234" s="41"/>
      <c r="H234" s="14">
        <f>IFERROR(VLOOKUP($A234,BaseFY22!$A$7:$AK$528,6,0),0)</f>
        <v>1211</v>
      </c>
      <c r="I234" s="14">
        <f>IFERROR(VLOOKUP($A234,BaseFY22!$A$7:$AK$528,28,0),0)</f>
        <v>11630112.341290001</v>
      </c>
      <c r="J234" s="14">
        <f t="shared" si="699"/>
        <v>9603.7261282328654</v>
      </c>
      <c r="K234" s="14">
        <f>IFERROR(VLOOKUP($A234,SpecEd22!$A$21:$BB$605,24,0)," ")</f>
        <v>1400022.1190521205</v>
      </c>
      <c r="L234" s="14">
        <f t="shared" si="700"/>
        <v>1156.0876292750788</v>
      </c>
      <c r="M234" s="14">
        <f>IFERROR(VLOOKUP($A234,ECFE!$A$16:$AB$347,7,0),0)</f>
        <v>91077.722999999998</v>
      </c>
      <c r="N234" s="14">
        <f t="shared" si="667"/>
        <v>75.208689512799339</v>
      </c>
      <c r="O234" s="14">
        <v>0</v>
      </c>
      <c r="P234" s="14">
        <f t="shared" si="667"/>
        <v>0</v>
      </c>
      <c r="Q234" s="14">
        <f>IFERROR(VLOOKUP($A234,ConEnroll!$A$7:$S$337,10,0),0)</f>
        <v>42833.18</v>
      </c>
      <c r="R234" s="14">
        <f t="shared" si="701"/>
        <v>35.370090834021468</v>
      </c>
      <c r="S234" s="14">
        <f t="shared" si="668"/>
        <v>133910.90299999999</v>
      </c>
      <c r="T234" s="14">
        <f t="shared" si="702"/>
        <v>110.57878034682081</v>
      </c>
      <c r="U234" s="14">
        <f t="shared" si="669"/>
        <v>13164045.363342121</v>
      </c>
      <c r="V234" s="14">
        <f t="shared" si="703"/>
        <v>10870.392537854766</v>
      </c>
      <c r="W234" s="42"/>
      <c r="X234" s="14">
        <f>IFERROR(VLOOKUP($A234,HouseFY22!$A$6:$AJ$528,28,0),0)</f>
        <v>11897435.341290001</v>
      </c>
      <c r="Y234" s="14">
        <f t="shared" si="704"/>
        <v>9824.4717929727503</v>
      </c>
      <c r="Z234" s="14">
        <f>IFERROR(VLOOKUP($A234,Compens80percent!$A$13:$M$560,12,0),0)</f>
        <v>0</v>
      </c>
      <c r="AA234" s="14">
        <f t="shared" si="704"/>
        <v>0</v>
      </c>
      <c r="AB234" s="14">
        <f t="shared" si="705"/>
        <v>11897435.341290001</v>
      </c>
      <c r="AC234" s="14">
        <f t="shared" si="704"/>
        <v>9824.4717929727503</v>
      </c>
      <c r="AD234" s="14">
        <f>IFERROR(VLOOKUP(A234,SpecEd22!$A$21:$Z$550,14,0),0)</f>
        <v>1434114.1967315404</v>
      </c>
      <c r="AE234" s="14">
        <f t="shared" si="706"/>
        <v>1184.2396339649383</v>
      </c>
      <c r="AF234" s="14">
        <f>IFERROR(VLOOKUP($A234,ECFE!$A$16:$AB$348,8,0),0)</f>
        <v>92899.277460000012</v>
      </c>
      <c r="AG234" s="14">
        <f t="shared" si="707"/>
        <v>76.712863303055343</v>
      </c>
      <c r="AH234" s="14">
        <f>IFERROR(VLOOKUP(A234,ParaFY19!$A$21:$Z$543,7,0),0)</f>
        <v>19208</v>
      </c>
      <c r="AI234" s="14">
        <f t="shared" si="708"/>
        <v>15.861271676300579</v>
      </c>
      <c r="AJ234" s="14">
        <f>IFERROR(VLOOKUP(A234,ConEnroll!$A$7:$S$341,13,0),0)</f>
        <v>53541.474999999999</v>
      </c>
      <c r="AK234" s="14">
        <f t="shared" si="709"/>
        <v>44.212613542526839</v>
      </c>
      <c r="AL234" s="14">
        <f t="shared" si="664"/>
        <v>165648.75246000002</v>
      </c>
      <c r="AM234" s="14">
        <f t="shared" si="710"/>
        <v>136.78674852188274</v>
      </c>
      <c r="AN234" s="14">
        <f t="shared" si="711"/>
        <v>13497198.290481541</v>
      </c>
      <c r="AO234" s="14">
        <f t="shared" si="712"/>
        <v>11145.498175459572</v>
      </c>
      <c r="AP234" s="62"/>
      <c r="AQ234" s="14">
        <f t="shared" si="665"/>
        <v>220.74566473988489</v>
      </c>
      <c r="AR234" s="14">
        <f t="shared" si="670"/>
        <v>28.152004689859496</v>
      </c>
      <c r="AS234" s="14">
        <f t="shared" si="671"/>
        <v>26.207968175061936</v>
      </c>
      <c r="AT234" s="14">
        <f t="shared" si="713"/>
        <v>275.1056376048063</v>
      </c>
      <c r="AU234" s="37">
        <f t="shared" si="672"/>
        <v>2.530779239542507E-2</v>
      </c>
      <c r="AV234" s="42"/>
      <c r="AW234" s="14" t="str">
        <f>IFERROR(VLOOKUP($A234,#REF!,27,0),"0")</f>
        <v>0</v>
      </c>
      <c r="AX234" s="14">
        <f t="shared" si="714"/>
        <v>0</v>
      </c>
      <c r="AY234" s="14" t="str">
        <f>IFERROR(VLOOKUP($A234,SpecEd22!#REF!,23,0)," ")</f>
        <v xml:space="preserve"> </v>
      </c>
      <c r="AZ234" s="14" t="e">
        <f t="shared" si="715"/>
        <v>#VALUE!</v>
      </c>
      <c r="BA234" s="14">
        <f>IFERROR(VLOOKUP($A234,ECFE!#REF!,23,0),0)</f>
        <v>0</v>
      </c>
      <c r="BB234" s="14">
        <f t="shared" si="716"/>
        <v>0</v>
      </c>
      <c r="BC234" s="14">
        <f>IFERROR(VLOOKUP($A234,#REF!,17,0),0)</f>
        <v>0</v>
      </c>
      <c r="BD234" s="14">
        <f t="shared" si="717"/>
        <v>0</v>
      </c>
      <c r="BE234" s="14">
        <f>IFERROR(VLOOKUP($A234,#REF!,9,0),0)</f>
        <v>0</v>
      </c>
      <c r="BF234" s="14">
        <f t="shared" si="718"/>
        <v>0</v>
      </c>
      <c r="BG234" s="14">
        <v>0</v>
      </c>
      <c r="BH234" s="14">
        <f t="shared" si="719"/>
        <v>0</v>
      </c>
      <c r="BI234" s="14">
        <f>IFERROR(VLOOKUP($A234,ConEnroll!$A$8:$S$601,15,0),0)</f>
        <v>-64</v>
      </c>
      <c r="BJ234" s="14">
        <f t="shared" si="720"/>
        <v>-5.2848885218827413E-2</v>
      </c>
      <c r="BK234" s="14">
        <f t="shared" si="721"/>
        <v>-64</v>
      </c>
      <c r="BL234" s="14">
        <f t="shared" si="722"/>
        <v>-5.2848885218827413E-2</v>
      </c>
      <c r="BM234" s="14" t="e">
        <f t="shared" si="723"/>
        <v>#VALUE!</v>
      </c>
      <c r="BN234" s="14" t="e">
        <f t="shared" si="724"/>
        <v>#VALUE!</v>
      </c>
      <c r="BO234" s="42"/>
      <c r="BP234" s="14">
        <f t="shared" si="673"/>
        <v>9824.4717929727503</v>
      </c>
      <c r="BQ234" s="14" t="e">
        <f t="shared" si="674"/>
        <v>#VALUE!</v>
      </c>
      <c r="BR234" s="14">
        <f t="shared" si="725"/>
        <v>136.83959740710156</v>
      </c>
      <c r="BS234" s="14" t="e">
        <f t="shared" si="675"/>
        <v>#VALUE!</v>
      </c>
      <c r="BT234" s="37" t="e">
        <f t="shared" si="676"/>
        <v>#VALUE!</v>
      </c>
      <c r="BU234" s="41"/>
      <c r="BV234" s="14" t="str">
        <f>IFERROR(VLOOKUP($A234,#REF!,27,0),"0")</f>
        <v>0</v>
      </c>
      <c r="BW234" s="14">
        <f t="shared" si="726"/>
        <v>0</v>
      </c>
      <c r="BX234" s="14" t="str">
        <f>IFERROR(VLOOKUP($A234,SpecEd22!$Z$22:$AV$606,59,0)," ")</f>
        <v xml:space="preserve"> </v>
      </c>
      <c r="BY234" s="14" t="e">
        <f t="shared" si="727"/>
        <v>#VALUE!</v>
      </c>
      <c r="BZ234" s="14">
        <f>IFERROR(VLOOKUP($A234,ECFE!#REF!,25,0),0)</f>
        <v>0</v>
      </c>
      <c r="CA234" s="14">
        <f t="shared" si="728"/>
        <v>0</v>
      </c>
      <c r="CB234" s="14">
        <f>IFERROR(VLOOKUP($A234,#REF!,17,0),0)</f>
        <v>0</v>
      </c>
      <c r="CC234" s="14">
        <f t="shared" si="729"/>
        <v>0</v>
      </c>
      <c r="CD234" s="14">
        <f>IFERROR(VLOOKUP($A234,#REF!,9,0),0)</f>
        <v>0</v>
      </c>
      <c r="CE234" s="14">
        <f t="shared" si="730"/>
        <v>0</v>
      </c>
      <c r="CF234" s="14">
        <v>0</v>
      </c>
      <c r="CG234" s="14">
        <f t="shared" si="731"/>
        <v>0</v>
      </c>
      <c r="CH234" s="14">
        <f>IFERROR(VLOOKUP($A234,ConEnroll!$A$8:$S$601,15,0),0)</f>
        <v>-64</v>
      </c>
      <c r="CI234" s="14">
        <f t="shared" si="732"/>
        <v>-5.2848885218827413E-2</v>
      </c>
      <c r="CJ234" s="14">
        <f t="shared" si="733"/>
        <v>-64</v>
      </c>
      <c r="CK234" s="14">
        <f t="shared" si="734"/>
        <v>-5.2848885218827413E-2</v>
      </c>
      <c r="CL234" s="14" t="e">
        <f t="shared" si="735"/>
        <v>#VALUE!</v>
      </c>
      <c r="CM234" s="14" t="e">
        <f t="shared" si="736"/>
        <v>#VALUE!</v>
      </c>
      <c r="CN234" s="42"/>
      <c r="CO234" s="14">
        <f t="shared" si="677"/>
        <v>-9603.7261282328654</v>
      </c>
      <c r="CP234" s="14" t="e">
        <f t="shared" si="678"/>
        <v>#VALUE!</v>
      </c>
      <c r="CQ234" s="14">
        <f t="shared" si="679"/>
        <v>-110.63162923203963</v>
      </c>
      <c r="CR234" s="14" t="e">
        <f t="shared" si="680"/>
        <v>#VALUE!</v>
      </c>
      <c r="CS234" s="37" t="e">
        <f t="shared" si="681"/>
        <v>#VALUE!</v>
      </c>
      <c r="CT234" s="239"/>
      <c r="CU234" s="239"/>
      <c r="CV234" s="468"/>
      <c r="CW234" s="14">
        <f>IFERROR(VLOOKUP($A234,BaseFY23!$A$7:$AK$527,6,0),0)</f>
        <v>1188.479452</v>
      </c>
      <c r="CX234" s="14">
        <f>IFERROR(VLOOKUP($A234,BaseFY23!$A$7:$AN$528,28,0),0)</f>
        <v>11403744.170255</v>
      </c>
      <c r="CY234" s="14">
        <f t="shared" si="737"/>
        <v>9595.2388163417727</v>
      </c>
      <c r="CZ234" s="14">
        <f>IFERROR(VLOOKUP($A234,SpecEd23!$A$21:$BB$605,23,0)," ")</f>
        <v>1433101.0901356302</v>
      </c>
      <c r="DA234" s="14">
        <f t="shared" si="738"/>
        <v>1205.8274021683551</v>
      </c>
      <c r="DB234" s="14">
        <f>IFERROR(VLOOKUP($A234,ECFE!$A$16:$AB$347,7,0),0)</f>
        <v>91077.722999999998</v>
      </c>
      <c r="DC234" s="14">
        <f t="shared" si="739"/>
        <v>76.633822189127756</v>
      </c>
      <c r="DD234" s="14">
        <v>0</v>
      </c>
      <c r="DE234" s="14">
        <f t="shared" si="740"/>
        <v>0</v>
      </c>
      <c r="DF234" s="14">
        <f>IFERROR(VLOOKUP($A234,ConEnroll!$A$7:$S$338,10,0),0)</f>
        <v>42833.18</v>
      </c>
      <c r="DG234" s="14">
        <f t="shared" si="741"/>
        <v>36.040320198989861</v>
      </c>
      <c r="DH234" s="14">
        <f t="shared" si="682"/>
        <v>133910.90299999999</v>
      </c>
      <c r="DI234" s="14">
        <f t="shared" si="742"/>
        <v>112.6741423881176</v>
      </c>
      <c r="DJ234" s="14">
        <f t="shared" si="683"/>
        <v>12970756.163390631</v>
      </c>
      <c r="DK234" s="14">
        <f t="shared" si="743"/>
        <v>10913.740360898246</v>
      </c>
      <c r="DL234" s="42"/>
      <c r="DM234" s="14">
        <f>IFERROR(VLOOKUP($A234,HouseFY23!$A$7:$AJ$528,28,0),0)</f>
        <v>11898942.577343</v>
      </c>
      <c r="DN234" s="14">
        <f t="shared" si="744"/>
        <v>10011.904334836578</v>
      </c>
      <c r="DO234" s="14">
        <f>IFERROR(VLOOKUP($A234,Compens80percent!$A$13:$M$560,12,0),0)</f>
        <v>0</v>
      </c>
      <c r="DP234" s="14">
        <f t="shared" si="744"/>
        <v>0</v>
      </c>
      <c r="DQ234" s="14">
        <f t="shared" si="745"/>
        <v>11898942.577343</v>
      </c>
      <c r="DR234" s="14">
        <f t="shared" si="746"/>
        <v>9825.7164139909164</v>
      </c>
      <c r="DS234" s="14">
        <f>IFERROR(VLOOKUP($A234,SpecEd23!$A$21:$Z$550,14,0),0)</f>
        <v>1503718.0904775262</v>
      </c>
      <c r="DT234" s="14">
        <f t="shared" si="747"/>
        <v>1265.2453418080013</v>
      </c>
      <c r="DU234" s="14">
        <f>IFERROR(VLOOKUP($A234,ECFE!$A$16:$AB$347,9,0),0)</f>
        <v>94757.263009200004</v>
      </c>
      <c r="DV234" s="14">
        <f t="shared" si="748"/>
        <v>79.729828605568528</v>
      </c>
      <c r="DW234" s="14">
        <f>IFERROR(VLOOKUP($A234,ParaFY19!$A$21:$Z$543,7,0),0)</f>
        <v>19208</v>
      </c>
      <c r="DX234" s="14">
        <f t="shared" si="749"/>
        <v>16.161827592118943</v>
      </c>
      <c r="DY234" s="14">
        <f>IFERROR(VLOOKUP($A234,ConEnroll!$A$7:$S$341,13,0),0)</f>
        <v>53541.474999999999</v>
      </c>
      <c r="DZ234" s="14">
        <f t="shared" si="750"/>
        <v>45.050400248737326</v>
      </c>
      <c r="EA234" s="14">
        <f t="shared" si="684"/>
        <v>167506.73800919999</v>
      </c>
      <c r="EB234" s="14">
        <f t="shared" si="751"/>
        <v>140.94205644642477</v>
      </c>
      <c r="EC234" s="14">
        <f t="shared" si="685"/>
        <v>13570167.405829726</v>
      </c>
      <c r="ED234" s="14">
        <f t="shared" si="752"/>
        <v>11418.091733091003</v>
      </c>
      <c r="EE234" s="62"/>
      <c r="EF234" s="14">
        <f t="shared" si="686"/>
        <v>416.66551849480493</v>
      </c>
      <c r="EG234" s="14">
        <f t="shared" si="687"/>
        <v>59.417939639646193</v>
      </c>
      <c r="EH234" s="14">
        <f t="shared" si="688"/>
        <v>28.26791405830717</v>
      </c>
      <c r="EI234" s="14">
        <f t="shared" si="753"/>
        <v>504.35137219275828</v>
      </c>
      <c r="EJ234" s="37">
        <f t="shared" si="689"/>
        <v>4.6212513356076221E-2</v>
      </c>
      <c r="EK234" s="42"/>
      <c r="EL234" s="14" t="str">
        <f>IFERROR(VLOOKUP($A234,#REF!,27,0),"0")</f>
        <v>0</v>
      </c>
      <c r="EM234" s="14">
        <f t="shared" si="754"/>
        <v>0</v>
      </c>
      <c r="EN234" s="14" t="str">
        <f>IFERROR(VLOOKUP($A234,SpecEd23!#REF!,23,0)," ")</f>
        <v xml:space="preserve"> </v>
      </c>
      <c r="EO234" s="14" t="e">
        <f t="shared" si="755"/>
        <v>#VALUE!</v>
      </c>
      <c r="EP234" s="14">
        <f>IFERROR(VLOOKUP($A234,ECFE!#REF!,24,0),0)</f>
        <v>0</v>
      </c>
      <c r="EQ234" s="14">
        <f t="shared" si="756"/>
        <v>0</v>
      </c>
      <c r="ER234" s="14">
        <f>IFERROR(VLOOKUP($A234,#REF!,30,0),0)</f>
        <v>0</v>
      </c>
      <c r="ES234" s="14">
        <f t="shared" si="757"/>
        <v>0</v>
      </c>
      <c r="ET234" s="14">
        <f>IFERROR(VLOOKUP($A234,#REF!,12,0),0)</f>
        <v>0</v>
      </c>
      <c r="EU234" s="14">
        <f t="shared" si="758"/>
        <v>0</v>
      </c>
      <c r="EV234" s="14">
        <v>0</v>
      </c>
      <c r="EW234" s="14">
        <f t="shared" si="759"/>
        <v>0</v>
      </c>
      <c r="EX234" s="14">
        <f>IFERROR(VLOOKUP($A234,ConEnroll!$A$8:$S$601,16,0),0)</f>
        <v>676</v>
      </c>
      <c r="EY234" s="14">
        <f t="shared" si="760"/>
        <v>0.56879401563267418</v>
      </c>
      <c r="EZ234" s="14">
        <f t="shared" si="761"/>
        <v>676</v>
      </c>
      <c r="FA234" s="14">
        <f t="shared" si="762"/>
        <v>0.56879401563267418</v>
      </c>
      <c r="FB234" s="14" t="e">
        <f t="shared" si="763"/>
        <v>#VALUE!</v>
      </c>
      <c r="FC234" s="14" t="e">
        <f t="shared" si="764"/>
        <v>#VALUE!</v>
      </c>
      <c r="FD234" s="62"/>
      <c r="FE234" s="14">
        <f t="shared" si="690"/>
        <v>10011.904334836578</v>
      </c>
      <c r="FF234" s="14" t="e">
        <f t="shared" si="691"/>
        <v>#VALUE!</v>
      </c>
      <c r="FG234" s="14">
        <f t="shared" si="765"/>
        <v>140.3732624307921</v>
      </c>
      <c r="FH234" s="14" t="e">
        <f t="shared" si="692"/>
        <v>#VALUE!</v>
      </c>
      <c r="FI234" s="37" t="e">
        <f t="shared" si="693"/>
        <v>#VALUE!</v>
      </c>
      <c r="FJ234" s="12"/>
      <c r="FK234" s="14" t="str">
        <f>IFERROR(VLOOKUP($A234,#REF!,27,0),"0")</f>
        <v>0</v>
      </c>
      <c r="FL234" s="14">
        <f t="shared" si="766"/>
        <v>0</v>
      </c>
      <c r="FM234" s="14" t="str">
        <f>IFERROR(VLOOKUP($A234,SpecEd23!$X$22:$Y$610,59,0)," ")</f>
        <v xml:space="preserve"> </v>
      </c>
      <c r="FN234" s="14" t="e">
        <f t="shared" si="767"/>
        <v>#VALUE!</v>
      </c>
      <c r="FO234" s="14">
        <f>IFERROR(VLOOKUP($A234,ECFE!#REF!,26,0),0)</f>
        <v>0</v>
      </c>
      <c r="FP234" s="14">
        <f t="shared" si="768"/>
        <v>0</v>
      </c>
      <c r="FQ234" s="14">
        <f>IFERROR(VLOOKUP($A234,#REF!,16,0),0)</f>
        <v>0</v>
      </c>
      <c r="FR234" s="14">
        <f t="shared" si="769"/>
        <v>0</v>
      </c>
      <c r="FS234" s="14">
        <f>IFERROR(VLOOKUP($A234,#REF!,12,0),0)</f>
        <v>0</v>
      </c>
      <c r="FT234" s="14">
        <f t="shared" si="770"/>
        <v>0</v>
      </c>
      <c r="FU234" s="14">
        <v>0</v>
      </c>
      <c r="FV234" s="14">
        <f t="shared" si="771"/>
        <v>0</v>
      </c>
      <c r="FW234" s="14">
        <f>IFERROR(VLOOKUP($A234,ConEnroll!$A$8:$S$601,16,0),0)</f>
        <v>676</v>
      </c>
      <c r="FX234" s="14">
        <f t="shared" si="772"/>
        <v>0.56879401563267418</v>
      </c>
      <c r="FY234" s="14">
        <f t="shared" si="773"/>
        <v>676</v>
      </c>
      <c r="FZ234" s="14">
        <f t="shared" si="774"/>
        <v>0.56879401563267418</v>
      </c>
      <c r="GA234" s="14" t="e">
        <f t="shared" si="775"/>
        <v>#VALUE!</v>
      </c>
      <c r="GB234" s="14" t="e">
        <f t="shared" si="776"/>
        <v>#VALUE!</v>
      </c>
      <c r="GC234" s="39"/>
      <c r="GD234" s="14">
        <f t="shared" si="694"/>
        <v>-9595.2388163417727</v>
      </c>
      <c r="GE234" s="14" t="e">
        <f t="shared" si="695"/>
        <v>#VALUE!</v>
      </c>
      <c r="GF234" s="14">
        <f t="shared" si="696"/>
        <v>-112.10534837248493</v>
      </c>
      <c r="GG234" s="14" t="e">
        <f t="shared" si="697"/>
        <v>#VALUE!</v>
      </c>
      <c r="GH234" s="37" t="e">
        <f t="shared" si="698"/>
        <v>#VALUE!</v>
      </c>
    </row>
    <row r="235" spans="1:190" ht="12.5" x14ac:dyDescent="0.25">
      <c r="A235" s="67">
        <v>741</v>
      </c>
      <c r="B235" s="35">
        <v>1</v>
      </c>
      <c r="C235" s="14">
        <v>5</v>
      </c>
      <c r="D235" s="14"/>
      <c r="E235" s="14"/>
      <c r="F235" s="35" t="s">
        <v>2581</v>
      </c>
      <c r="G235" s="41"/>
      <c r="H235" s="14">
        <f>IFERROR(VLOOKUP($A235,BaseFY22!$A$7:$AK$528,6,0),0)</f>
        <v>899</v>
      </c>
      <c r="I235" s="14">
        <f>IFERROR(VLOOKUP($A235,BaseFY22!$A$7:$AK$528,28,0),0)</f>
        <v>8031307</v>
      </c>
      <c r="J235" s="14">
        <f t="shared" si="699"/>
        <v>8933.6006674082309</v>
      </c>
      <c r="K235" s="14">
        <f>IFERROR(VLOOKUP($A235,SpecEd22!$A$21:$BB$605,24,0)," ")</f>
        <v>1016291.581874612</v>
      </c>
      <c r="L235" s="14">
        <f t="shared" si="700"/>
        <v>1130.4689453555195</v>
      </c>
      <c r="M235" s="14">
        <f>IFERROR(VLOOKUP($A235,ECFE!$A$16:$AB$347,7,0),0)</f>
        <v>50598.735000000001</v>
      </c>
      <c r="N235" s="14">
        <f t="shared" si="667"/>
        <v>56.283353726362627</v>
      </c>
      <c r="O235" s="14">
        <v>0</v>
      </c>
      <c r="P235" s="14">
        <f t="shared" si="667"/>
        <v>0</v>
      </c>
      <c r="Q235" s="14">
        <f>IFERROR(VLOOKUP($A235,ConEnroll!$A$7:$S$337,10,0),0)</f>
        <v>14994.23</v>
      </c>
      <c r="R235" s="14">
        <f t="shared" si="701"/>
        <v>16.678787541713014</v>
      </c>
      <c r="S235" s="14">
        <f t="shared" si="668"/>
        <v>65592.964999999997</v>
      </c>
      <c r="T235" s="14">
        <f t="shared" si="702"/>
        <v>72.962141268075641</v>
      </c>
      <c r="U235" s="14">
        <f t="shared" si="669"/>
        <v>9113191.5468746126</v>
      </c>
      <c r="V235" s="14">
        <f t="shared" si="703"/>
        <v>10137.031754031826</v>
      </c>
      <c r="W235" s="42"/>
      <c r="X235" s="14">
        <f>IFERROR(VLOOKUP($A235,HouseFY22!$A$6:$AJ$528,28,0),0)</f>
        <v>8167548</v>
      </c>
      <c r="Y235" s="14">
        <f t="shared" si="704"/>
        <v>9085.1479421579534</v>
      </c>
      <c r="Z235" s="14">
        <f>IFERROR(VLOOKUP($A235,Compens80percent!$A$13:$M$560,12,0),0)</f>
        <v>0</v>
      </c>
      <c r="AA235" s="14">
        <f t="shared" si="704"/>
        <v>0</v>
      </c>
      <c r="AB235" s="14">
        <f t="shared" si="705"/>
        <v>8167548</v>
      </c>
      <c r="AC235" s="14">
        <f t="shared" si="704"/>
        <v>9085.1479421579534</v>
      </c>
      <c r="AD235" s="14">
        <f>IFERROR(VLOOKUP(A235,SpecEd22!$A$21:$Z$550,14,0),0)</f>
        <v>1040635.6085757709</v>
      </c>
      <c r="AE235" s="14">
        <f t="shared" si="706"/>
        <v>1157.5479516971868</v>
      </c>
      <c r="AF235" s="14">
        <f>IFERROR(VLOOKUP($A235,ECFE!$A$16:$AB$348,8,0),0)</f>
        <v>51610.709700000007</v>
      </c>
      <c r="AG235" s="14">
        <f t="shared" si="707"/>
        <v>57.409020800889884</v>
      </c>
      <c r="AH235" s="14">
        <f>IFERROR(VLOOKUP(A235,ParaFY19!$A$21:$Z$543,7,0),0)</f>
        <v>8036</v>
      </c>
      <c r="AI235" s="14">
        <f t="shared" si="708"/>
        <v>8.9388209121245836</v>
      </c>
      <c r="AJ235" s="14">
        <f>IFERROR(VLOOKUP(A235,ConEnroll!$A$7:$S$341,13,0),0)</f>
        <v>18742.787499999999</v>
      </c>
      <c r="AK235" s="14">
        <f t="shared" si="709"/>
        <v>20.848484427141265</v>
      </c>
      <c r="AL235" s="14">
        <f t="shared" si="664"/>
        <v>78389.497200000013</v>
      </c>
      <c r="AM235" s="14">
        <f t="shared" si="710"/>
        <v>87.196326140155747</v>
      </c>
      <c r="AN235" s="14">
        <f t="shared" si="711"/>
        <v>9286573.1057757698</v>
      </c>
      <c r="AO235" s="14">
        <f t="shared" si="712"/>
        <v>10329.892219995294</v>
      </c>
      <c r="AP235" s="62"/>
      <c r="AQ235" s="14">
        <f t="shared" si="665"/>
        <v>151.54727474972242</v>
      </c>
      <c r="AR235" s="14">
        <f t="shared" si="670"/>
        <v>27.079006341667309</v>
      </c>
      <c r="AS235" s="14">
        <f t="shared" si="671"/>
        <v>14.234184872080107</v>
      </c>
      <c r="AT235" s="14">
        <f t="shared" si="713"/>
        <v>192.86046596346984</v>
      </c>
      <c r="AU235" s="37">
        <f t="shared" si="672"/>
        <v>1.9025339038398786E-2</v>
      </c>
      <c r="AV235" s="42"/>
      <c r="AW235" s="14" t="str">
        <f>IFERROR(VLOOKUP($A235,#REF!,27,0),"0")</f>
        <v>0</v>
      </c>
      <c r="AX235" s="14">
        <f t="shared" si="714"/>
        <v>0</v>
      </c>
      <c r="AY235" s="14" t="str">
        <f>IFERROR(VLOOKUP($A235,SpecEd22!#REF!,23,0)," ")</f>
        <v xml:space="preserve"> </v>
      </c>
      <c r="AZ235" s="14" t="e">
        <f t="shared" si="715"/>
        <v>#VALUE!</v>
      </c>
      <c r="BA235" s="14">
        <f>IFERROR(VLOOKUP($A235,ECFE!#REF!,23,0),0)</f>
        <v>0</v>
      </c>
      <c r="BB235" s="14">
        <f t="shared" si="716"/>
        <v>0</v>
      </c>
      <c r="BC235" s="14">
        <f>IFERROR(VLOOKUP($A235,#REF!,17,0),0)</f>
        <v>0</v>
      </c>
      <c r="BD235" s="14">
        <f t="shared" si="717"/>
        <v>0</v>
      </c>
      <c r="BE235" s="14">
        <f>IFERROR(VLOOKUP($A235,#REF!,9,0),0)</f>
        <v>0</v>
      </c>
      <c r="BF235" s="14">
        <f t="shared" si="718"/>
        <v>0</v>
      </c>
      <c r="BG235" s="14">
        <v>0</v>
      </c>
      <c r="BH235" s="14">
        <f t="shared" si="719"/>
        <v>0</v>
      </c>
      <c r="BI235" s="14">
        <f>IFERROR(VLOOKUP($A235,ConEnroll!$A$8:$S$601,15,0),0)</f>
        <v>-59</v>
      </c>
      <c r="BJ235" s="14">
        <f t="shared" si="720"/>
        <v>-6.5628476084538381E-2</v>
      </c>
      <c r="BK235" s="14">
        <f t="shared" si="721"/>
        <v>-59</v>
      </c>
      <c r="BL235" s="14">
        <f t="shared" si="722"/>
        <v>-6.5628476084538381E-2</v>
      </c>
      <c r="BM235" s="14" t="e">
        <f t="shared" si="723"/>
        <v>#VALUE!</v>
      </c>
      <c r="BN235" s="14" t="e">
        <f t="shared" si="724"/>
        <v>#VALUE!</v>
      </c>
      <c r="BO235" s="42"/>
      <c r="BP235" s="14">
        <f t="shared" si="673"/>
        <v>9085.1479421579534</v>
      </c>
      <c r="BQ235" s="14" t="e">
        <f t="shared" si="674"/>
        <v>#VALUE!</v>
      </c>
      <c r="BR235" s="14">
        <f t="shared" si="725"/>
        <v>87.261954616240288</v>
      </c>
      <c r="BS235" s="14" t="e">
        <f t="shared" si="675"/>
        <v>#VALUE!</v>
      </c>
      <c r="BT235" s="37" t="e">
        <f t="shared" si="676"/>
        <v>#VALUE!</v>
      </c>
      <c r="BU235" s="41"/>
      <c r="BV235" s="14" t="str">
        <f>IFERROR(VLOOKUP($A235,#REF!,27,0),"0")</f>
        <v>0</v>
      </c>
      <c r="BW235" s="14">
        <f t="shared" si="726"/>
        <v>0</v>
      </c>
      <c r="BX235" s="14" t="str">
        <f>IFERROR(VLOOKUP($A235,SpecEd22!$Z$22:$AV$606,59,0)," ")</f>
        <v xml:space="preserve"> </v>
      </c>
      <c r="BY235" s="14" t="e">
        <f t="shared" si="727"/>
        <v>#VALUE!</v>
      </c>
      <c r="BZ235" s="14">
        <f>IFERROR(VLOOKUP($A235,ECFE!#REF!,25,0),0)</f>
        <v>0</v>
      </c>
      <c r="CA235" s="14">
        <f t="shared" si="728"/>
        <v>0</v>
      </c>
      <c r="CB235" s="14">
        <f>IFERROR(VLOOKUP($A235,#REF!,17,0),0)</f>
        <v>0</v>
      </c>
      <c r="CC235" s="14">
        <f t="shared" si="729"/>
        <v>0</v>
      </c>
      <c r="CD235" s="14">
        <f>IFERROR(VLOOKUP($A235,#REF!,9,0),0)</f>
        <v>0</v>
      </c>
      <c r="CE235" s="14">
        <f t="shared" si="730"/>
        <v>0</v>
      </c>
      <c r="CF235" s="14">
        <v>0</v>
      </c>
      <c r="CG235" s="14">
        <f t="shared" si="731"/>
        <v>0</v>
      </c>
      <c r="CH235" s="14">
        <f>IFERROR(VLOOKUP($A235,ConEnroll!$A$8:$S$601,15,0),0)</f>
        <v>-59</v>
      </c>
      <c r="CI235" s="14">
        <f t="shared" si="732"/>
        <v>-6.5628476084538381E-2</v>
      </c>
      <c r="CJ235" s="14">
        <f t="shared" si="733"/>
        <v>-59</v>
      </c>
      <c r="CK235" s="14">
        <f t="shared" si="734"/>
        <v>-6.5628476084538381E-2</v>
      </c>
      <c r="CL235" s="14" t="e">
        <f t="shared" si="735"/>
        <v>#VALUE!</v>
      </c>
      <c r="CM235" s="14" t="e">
        <f t="shared" si="736"/>
        <v>#VALUE!</v>
      </c>
      <c r="CN235" s="42"/>
      <c r="CO235" s="14">
        <f t="shared" si="677"/>
        <v>-8933.6006674082309</v>
      </c>
      <c r="CP235" s="14" t="e">
        <f t="shared" si="678"/>
        <v>#VALUE!</v>
      </c>
      <c r="CQ235" s="14">
        <f t="shared" si="679"/>
        <v>-73.027769744160182</v>
      </c>
      <c r="CR235" s="14" t="e">
        <f t="shared" si="680"/>
        <v>#VALUE!</v>
      </c>
      <c r="CS235" s="37" t="e">
        <f t="shared" si="681"/>
        <v>#VALUE!</v>
      </c>
      <c r="CT235" s="239"/>
      <c r="CU235" s="239"/>
      <c r="CV235" s="468"/>
      <c r="CW235" s="14">
        <f>IFERROR(VLOOKUP($A235,BaseFY23!$A$7:$AK$527,6,0),0)</f>
        <v>882.28</v>
      </c>
      <c r="CX235" s="14">
        <f>IFERROR(VLOOKUP($A235,BaseFY23!$A$7:$AN$528,28,0),0)</f>
        <v>7891574.5676250001</v>
      </c>
      <c r="CY235" s="14">
        <f t="shared" si="737"/>
        <v>8944.5239239527145</v>
      </c>
      <c r="CZ235" s="14">
        <f>IFERROR(VLOOKUP($A235,SpecEd23!$A$21:$BB$605,23,0)," ")</f>
        <v>1410066.6513723619</v>
      </c>
      <c r="DA235" s="14">
        <f t="shared" si="738"/>
        <v>1598.2076567216325</v>
      </c>
      <c r="DB235" s="14">
        <f>IFERROR(VLOOKUP($A235,ECFE!$A$16:$AB$347,7,0),0)</f>
        <v>50598.735000000001</v>
      </c>
      <c r="DC235" s="14">
        <f t="shared" si="739"/>
        <v>57.349973931178312</v>
      </c>
      <c r="DD235" s="14">
        <v>0</v>
      </c>
      <c r="DE235" s="14">
        <f t="shared" si="740"/>
        <v>0</v>
      </c>
      <c r="DF235" s="14">
        <f>IFERROR(VLOOKUP($A235,ConEnroll!$A$7:$S$338,10,0),0)</f>
        <v>14994.23</v>
      </c>
      <c r="DG235" s="14">
        <f t="shared" si="741"/>
        <v>16.994865575554247</v>
      </c>
      <c r="DH235" s="14">
        <f t="shared" si="682"/>
        <v>65592.964999999997</v>
      </c>
      <c r="DI235" s="14">
        <f t="shared" si="742"/>
        <v>74.344839506732555</v>
      </c>
      <c r="DJ235" s="14">
        <f t="shared" si="683"/>
        <v>9367234.1839973629</v>
      </c>
      <c r="DK235" s="14">
        <f t="shared" si="743"/>
        <v>10617.07642018108</v>
      </c>
      <c r="DL235" s="42"/>
      <c r="DM235" s="14">
        <f>IFERROR(VLOOKUP($A235,HouseFY23!$A$7:$AJ$528,28,0),0)</f>
        <v>8162648.5977339996</v>
      </c>
      <c r="DN235" s="14">
        <f t="shared" si="744"/>
        <v>9251.7665568005614</v>
      </c>
      <c r="DO235" s="14">
        <f>IFERROR(VLOOKUP($A235,Compens80percent!$A$13:$M$560,12,0),0)</f>
        <v>0</v>
      </c>
      <c r="DP235" s="14">
        <f t="shared" si="744"/>
        <v>0</v>
      </c>
      <c r="DQ235" s="14">
        <f t="shared" si="745"/>
        <v>8162648.5977339996</v>
      </c>
      <c r="DR235" s="14">
        <f t="shared" si="746"/>
        <v>9079.6981064894317</v>
      </c>
      <c r="DS235" s="14">
        <f>IFERROR(VLOOKUP($A235,SpecEd23!$A$21:$Z$550,14,0),0)</f>
        <v>1469569.9420989375</v>
      </c>
      <c r="DT235" s="14">
        <f t="shared" si="747"/>
        <v>1665.6502948031662</v>
      </c>
      <c r="DU235" s="14">
        <f>IFERROR(VLOOKUP($A235,ECFE!$A$16:$AB$347,9,0),0)</f>
        <v>52642.923894</v>
      </c>
      <c r="DV235" s="14">
        <f t="shared" si="748"/>
        <v>59.666912877997916</v>
      </c>
      <c r="DW235" s="14">
        <f>IFERROR(VLOOKUP($A235,ParaFY19!$A$21:$Z$543,7,0),0)</f>
        <v>8036</v>
      </c>
      <c r="DX235" s="14">
        <f t="shared" si="749"/>
        <v>9.1082196128213262</v>
      </c>
      <c r="DY235" s="14">
        <f>IFERROR(VLOOKUP($A235,ConEnroll!$A$7:$S$341,13,0),0)</f>
        <v>18742.787499999999</v>
      </c>
      <c r="DZ235" s="14">
        <f t="shared" si="750"/>
        <v>21.243581969442808</v>
      </c>
      <c r="EA235" s="14">
        <f t="shared" si="684"/>
        <v>79421.711393999998</v>
      </c>
      <c r="EB235" s="14">
        <f t="shared" si="751"/>
        <v>90.018714460262046</v>
      </c>
      <c r="EC235" s="14">
        <f t="shared" si="685"/>
        <v>9711640.2512269374</v>
      </c>
      <c r="ED235" s="14">
        <f t="shared" si="752"/>
        <v>11007.43556606399</v>
      </c>
      <c r="EE235" s="62"/>
      <c r="EF235" s="14">
        <f t="shared" si="686"/>
        <v>307.24263284784683</v>
      </c>
      <c r="EG235" s="14">
        <f t="shared" si="687"/>
        <v>67.442638081533687</v>
      </c>
      <c r="EH235" s="14">
        <f t="shared" si="688"/>
        <v>15.673874953529491</v>
      </c>
      <c r="EI235" s="14">
        <f t="shared" si="753"/>
        <v>390.35914588291001</v>
      </c>
      <c r="EJ235" s="37">
        <f t="shared" si="689"/>
        <v>3.67671033374979E-2</v>
      </c>
      <c r="EK235" s="42"/>
      <c r="EL235" s="14" t="str">
        <f>IFERROR(VLOOKUP($A235,#REF!,27,0),"0")</f>
        <v>0</v>
      </c>
      <c r="EM235" s="14">
        <f t="shared" si="754"/>
        <v>0</v>
      </c>
      <c r="EN235" s="14" t="str">
        <f>IFERROR(VLOOKUP($A235,SpecEd23!#REF!,23,0)," ")</f>
        <v xml:space="preserve"> </v>
      </c>
      <c r="EO235" s="14" t="e">
        <f t="shared" si="755"/>
        <v>#VALUE!</v>
      </c>
      <c r="EP235" s="14">
        <f>IFERROR(VLOOKUP($A235,ECFE!#REF!,24,0),0)</f>
        <v>0</v>
      </c>
      <c r="EQ235" s="14">
        <f t="shared" si="756"/>
        <v>0</v>
      </c>
      <c r="ER235" s="14">
        <f>IFERROR(VLOOKUP($A235,#REF!,30,0),0)</f>
        <v>0</v>
      </c>
      <c r="ES235" s="14">
        <f t="shared" si="757"/>
        <v>0</v>
      </c>
      <c r="ET235" s="14">
        <f>IFERROR(VLOOKUP($A235,#REF!,12,0),0)</f>
        <v>0</v>
      </c>
      <c r="EU235" s="14">
        <f t="shared" si="758"/>
        <v>0</v>
      </c>
      <c r="EV235" s="14">
        <v>0</v>
      </c>
      <c r="EW235" s="14">
        <f t="shared" si="759"/>
        <v>0</v>
      </c>
      <c r="EX235" s="14">
        <f>IFERROR(VLOOKUP($A235,ConEnroll!$A$8:$S$601,16,0),0)</f>
        <v>682</v>
      </c>
      <c r="EY235" s="14">
        <f t="shared" si="760"/>
        <v>0.77299723443804691</v>
      </c>
      <c r="EZ235" s="14">
        <f t="shared" si="761"/>
        <v>682</v>
      </c>
      <c r="FA235" s="14">
        <f t="shared" si="762"/>
        <v>0.77299723443804691</v>
      </c>
      <c r="FB235" s="14" t="e">
        <f t="shared" si="763"/>
        <v>#VALUE!</v>
      </c>
      <c r="FC235" s="14" t="e">
        <f t="shared" si="764"/>
        <v>#VALUE!</v>
      </c>
      <c r="FD235" s="62"/>
      <c r="FE235" s="14">
        <f t="shared" si="690"/>
        <v>9251.7665568005614</v>
      </c>
      <c r="FF235" s="14" t="e">
        <f t="shared" si="691"/>
        <v>#VALUE!</v>
      </c>
      <c r="FG235" s="14">
        <f t="shared" si="765"/>
        <v>89.245717225823995</v>
      </c>
      <c r="FH235" s="14" t="e">
        <f t="shared" si="692"/>
        <v>#VALUE!</v>
      </c>
      <c r="FI235" s="37" t="e">
        <f t="shared" si="693"/>
        <v>#VALUE!</v>
      </c>
      <c r="FJ235" s="12"/>
      <c r="FK235" s="14" t="str">
        <f>IFERROR(VLOOKUP($A235,#REF!,27,0),"0")</f>
        <v>0</v>
      </c>
      <c r="FL235" s="14">
        <f t="shared" si="766"/>
        <v>0</v>
      </c>
      <c r="FM235" s="14" t="str">
        <f>IFERROR(VLOOKUP($A235,SpecEd23!$X$22:$Y$610,59,0)," ")</f>
        <v xml:space="preserve"> </v>
      </c>
      <c r="FN235" s="14" t="e">
        <f t="shared" si="767"/>
        <v>#VALUE!</v>
      </c>
      <c r="FO235" s="14">
        <f>IFERROR(VLOOKUP($A235,ECFE!#REF!,26,0),0)</f>
        <v>0</v>
      </c>
      <c r="FP235" s="14">
        <f t="shared" si="768"/>
        <v>0</v>
      </c>
      <c r="FQ235" s="14">
        <f>IFERROR(VLOOKUP($A235,#REF!,16,0),0)</f>
        <v>0</v>
      </c>
      <c r="FR235" s="14">
        <f t="shared" si="769"/>
        <v>0</v>
      </c>
      <c r="FS235" s="14">
        <f>IFERROR(VLOOKUP($A235,#REF!,12,0),0)</f>
        <v>0</v>
      </c>
      <c r="FT235" s="14">
        <f t="shared" si="770"/>
        <v>0</v>
      </c>
      <c r="FU235" s="14">
        <v>0</v>
      </c>
      <c r="FV235" s="14">
        <f t="shared" si="771"/>
        <v>0</v>
      </c>
      <c r="FW235" s="14">
        <f>IFERROR(VLOOKUP($A235,ConEnroll!$A$8:$S$601,16,0),0)</f>
        <v>682</v>
      </c>
      <c r="FX235" s="14">
        <f t="shared" si="772"/>
        <v>0.77299723443804691</v>
      </c>
      <c r="FY235" s="14">
        <f t="shared" si="773"/>
        <v>682</v>
      </c>
      <c r="FZ235" s="14">
        <f t="shared" si="774"/>
        <v>0.77299723443804691</v>
      </c>
      <c r="GA235" s="14" t="e">
        <f t="shared" si="775"/>
        <v>#VALUE!</v>
      </c>
      <c r="GB235" s="14" t="e">
        <f t="shared" si="776"/>
        <v>#VALUE!</v>
      </c>
      <c r="GC235" s="39"/>
      <c r="GD235" s="14">
        <f t="shared" si="694"/>
        <v>-8944.5239239527145</v>
      </c>
      <c r="GE235" s="14" t="e">
        <f t="shared" si="695"/>
        <v>#VALUE!</v>
      </c>
      <c r="GF235" s="14">
        <f t="shared" si="696"/>
        <v>-73.571842272294504</v>
      </c>
      <c r="GG235" s="14" t="e">
        <f t="shared" si="697"/>
        <v>#VALUE!</v>
      </c>
      <c r="GH235" s="37" t="e">
        <f t="shared" si="698"/>
        <v>#VALUE!</v>
      </c>
    </row>
    <row r="236" spans="1:190" ht="12.5" x14ac:dyDescent="0.25">
      <c r="A236" s="67">
        <v>742</v>
      </c>
      <c r="B236" s="35">
        <v>1</v>
      </c>
      <c r="C236" s="14">
        <v>4</v>
      </c>
      <c r="D236" s="14"/>
      <c r="E236" s="14"/>
      <c r="F236" s="35" t="s">
        <v>2582</v>
      </c>
      <c r="G236" s="41"/>
      <c r="H236" s="14">
        <f>IFERROR(VLOOKUP($A236,BaseFY22!$A$7:$AK$528,6,0),0)</f>
        <v>9682</v>
      </c>
      <c r="I236" s="14">
        <f>IFERROR(VLOOKUP($A236,BaseFY22!$A$7:$AK$528,28,0),0)</f>
        <v>99079794.429657996</v>
      </c>
      <c r="J236" s="14">
        <f t="shared" si="699"/>
        <v>10233.401614300557</v>
      </c>
      <c r="K236" s="14">
        <f>IFERROR(VLOOKUP($A236,SpecEd22!$A$21:$BB$605,24,0)," ")</f>
        <v>20634261.799987454</v>
      </c>
      <c r="L236" s="14">
        <f t="shared" si="700"/>
        <v>2131.1982854769112</v>
      </c>
      <c r="M236" s="14">
        <f>IFERROR(VLOOKUP($A236,ECFE!$A$16:$AB$347,7,0),0)</f>
        <v>1251223.6440000001</v>
      </c>
      <c r="N236" s="14">
        <f t="shared" si="667"/>
        <v>129.23194009502171</v>
      </c>
      <c r="O236" s="14">
        <v>0</v>
      </c>
      <c r="P236" s="14">
        <f t="shared" si="667"/>
        <v>0</v>
      </c>
      <c r="Q236" s="14">
        <f>IFERROR(VLOOKUP($A236,ConEnroll!$A$7:$S$337,10,0),0)</f>
        <v>25584.57</v>
      </c>
      <c r="R236" s="14">
        <f t="shared" si="701"/>
        <v>2.6424881222887833</v>
      </c>
      <c r="S236" s="14">
        <f t="shared" si="668"/>
        <v>1276808.2140000002</v>
      </c>
      <c r="T236" s="14">
        <f t="shared" si="702"/>
        <v>131.87442821731048</v>
      </c>
      <c r="U236" s="14">
        <f t="shared" si="669"/>
        <v>120990864.44364545</v>
      </c>
      <c r="V236" s="14">
        <f t="shared" si="703"/>
        <v>12496.474327994778</v>
      </c>
      <c r="W236" s="42"/>
      <c r="X236" s="14">
        <f>IFERROR(VLOOKUP($A236,HouseFY22!$A$6:$AJ$528,28,0),0)</f>
        <v>101719058.829758</v>
      </c>
      <c r="Y236" s="14">
        <f t="shared" si="704"/>
        <v>10505.996574029952</v>
      </c>
      <c r="Z236" s="14">
        <f>IFERROR(VLOOKUP($A236,Compens80percent!$A$13:$M$560,12,0),0)</f>
        <v>90960.640000002459</v>
      </c>
      <c r="AA236" s="14">
        <f t="shared" si="704"/>
        <v>9.39481925222087</v>
      </c>
      <c r="AB236" s="14">
        <f t="shared" si="705"/>
        <v>101810019.469758</v>
      </c>
      <c r="AC236" s="14">
        <f t="shared" si="704"/>
        <v>10515.391393282174</v>
      </c>
      <c r="AD236" s="14">
        <f>IFERROR(VLOOKUP(A236,SpecEd22!$A$21:$Z$550,14,0),0)</f>
        <v>21020232.360801008</v>
      </c>
      <c r="AE236" s="14">
        <f t="shared" si="706"/>
        <v>2171.0630407768031</v>
      </c>
      <c r="AF236" s="14">
        <f>IFERROR(VLOOKUP($A236,ECFE!$A$16:$AB$348,8,0),0)</f>
        <v>1276248.1168800001</v>
      </c>
      <c r="AG236" s="14">
        <f t="shared" si="707"/>
        <v>131.81657889692212</v>
      </c>
      <c r="AH236" s="14">
        <f>IFERROR(VLOOKUP(A236,ParaFY19!$A$21:$Z$543,7,0),0)</f>
        <v>73304</v>
      </c>
      <c r="AI236" s="14">
        <f t="shared" si="708"/>
        <v>7.5711629828547817</v>
      </c>
      <c r="AJ236" s="14">
        <f>IFERROR(VLOOKUP(A236,ConEnroll!$A$7:$S$341,13,0),0)</f>
        <v>31980.712500000001</v>
      </c>
      <c r="AK236" s="14">
        <f t="shared" si="709"/>
        <v>3.3031101528609792</v>
      </c>
      <c r="AL236" s="14">
        <f t="shared" si="664"/>
        <v>1381532.82938</v>
      </c>
      <c r="AM236" s="14">
        <f t="shared" si="710"/>
        <v>142.69085203263788</v>
      </c>
      <c r="AN236" s="14">
        <f t="shared" si="711"/>
        <v>124211784.65993902</v>
      </c>
      <c r="AO236" s="14">
        <f t="shared" si="712"/>
        <v>12829.145286091616</v>
      </c>
      <c r="AP236" s="62"/>
      <c r="AQ236" s="14">
        <f t="shared" si="665"/>
        <v>281.98977898161684</v>
      </c>
      <c r="AR236" s="14">
        <f t="shared" si="670"/>
        <v>39.86475529989184</v>
      </c>
      <c r="AS236" s="14">
        <f t="shared" si="671"/>
        <v>10.816423815327397</v>
      </c>
      <c r="AT236" s="14">
        <f t="shared" si="713"/>
        <v>332.6709580968361</v>
      </c>
      <c r="AU236" s="37">
        <f t="shared" si="672"/>
        <v>2.6621185253154319E-2</v>
      </c>
      <c r="AV236" s="42"/>
      <c r="AW236" s="14" t="str">
        <f>IFERROR(VLOOKUP($A236,#REF!,27,0),"0")</f>
        <v>0</v>
      </c>
      <c r="AX236" s="14">
        <f t="shared" si="714"/>
        <v>0</v>
      </c>
      <c r="AY236" s="14" t="str">
        <f>IFERROR(VLOOKUP($A236,SpecEd22!#REF!,23,0)," ")</f>
        <v xml:space="preserve"> </v>
      </c>
      <c r="AZ236" s="14" t="e">
        <f t="shared" si="715"/>
        <v>#VALUE!</v>
      </c>
      <c r="BA236" s="14">
        <f>IFERROR(VLOOKUP($A236,ECFE!#REF!,23,0),0)</f>
        <v>0</v>
      </c>
      <c r="BB236" s="14">
        <f t="shared" si="716"/>
        <v>0</v>
      </c>
      <c r="BC236" s="14">
        <f>IFERROR(VLOOKUP($A236,#REF!,17,0),0)</f>
        <v>0</v>
      </c>
      <c r="BD236" s="14">
        <f t="shared" si="717"/>
        <v>0</v>
      </c>
      <c r="BE236" s="14">
        <f>IFERROR(VLOOKUP($A236,#REF!,9,0),0)</f>
        <v>0</v>
      </c>
      <c r="BF236" s="14">
        <f t="shared" si="718"/>
        <v>0</v>
      </c>
      <c r="BG236" s="14">
        <v>0</v>
      </c>
      <c r="BH236" s="14">
        <f t="shared" si="719"/>
        <v>0</v>
      </c>
      <c r="BI236" s="14">
        <f>IFERROR(VLOOKUP($A236,ConEnroll!$A$8:$S$601,15,0),0)</f>
        <v>-52</v>
      </c>
      <c r="BJ236" s="14">
        <f t="shared" si="720"/>
        <v>-5.3707911588514769E-3</v>
      </c>
      <c r="BK236" s="14">
        <f t="shared" si="721"/>
        <v>-52</v>
      </c>
      <c r="BL236" s="14">
        <f t="shared" si="722"/>
        <v>-5.3707911588514769E-3</v>
      </c>
      <c r="BM236" s="14" t="e">
        <f t="shared" si="723"/>
        <v>#VALUE!</v>
      </c>
      <c r="BN236" s="14" t="e">
        <f t="shared" si="724"/>
        <v>#VALUE!</v>
      </c>
      <c r="BO236" s="42"/>
      <c r="BP236" s="14">
        <f t="shared" si="673"/>
        <v>10505.996574029952</v>
      </c>
      <c r="BQ236" s="14" t="e">
        <f t="shared" si="674"/>
        <v>#VALUE!</v>
      </c>
      <c r="BR236" s="14">
        <f t="shared" si="725"/>
        <v>142.69622282379672</v>
      </c>
      <c r="BS236" s="14" t="e">
        <f t="shared" si="675"/>
        <v>#VALUE!</v>
      </c>
      <c r="BT236" s="37" t="e">
        <f t="shared" si="676"/>
        <v>#VALUE!</v>
      </c>
      <c r="BU236" s="41"/>
      <c r="BV236" s="14" t="str">
        <f>IFERROR(VLOOKUP($A236,#REF!,27,0),"0")</f>
        <v>0</v>
      </c>
      <c r="BW236" s="14">
        <f t="shared" si="726"/>
        <v>0</v>
      </c>
      <c r="BX236" s="14" t="str">
        <f>IFERROR(VLOOKUP($A236,SpecEd22!$Z$22:$AV$606,59,0)," ")</f>
        <v xml:space="preserve"> </v>
      </c>
      <c r="BY236" s="14" t="e">
        <f t="shared" si="727"/>
        <v>#VALUE!</v>
      </c>
      <c r="BZ236" s="14">
        <f>IFERROR(VLOOKUP($A236,ECFE!#REF!,25,0),0)</f>
        <v>0</v>
      </c>
      <c r="CA236" s="14">
        <f t="shared" si="728"/>
        <v>0</v>
      </c>
      <c r="CB236" s="14">
        <f>IFERROR(VLOOKUP($A236,#REF!,17,0),0)</f>
        <v>0</v>
      </c>
      <c r="CC236" s="14">
        <f t="shared" si="729"/>
        <v>0</v>
      </c>
      <c r="CD236" s="14">
        <f>IFERROR(VLOOKUP($A236,#REF!,9,0),0)</f>
        <v>0</v>
      </c>
      <c r="CE236" s="14">
        <f t="shared" si="730"/>
        <v>0</v>
      </c>
      <c r="CF236" s="14">
        <v>0</v>
      </c>
      <c r="CG236" s="14">
        <f t="shared" si="731"/>
        <v>0</v>
      </c>
      <c r="CH236" s="14">
        <f>IFERROR(VLOOKUP($A236,ConEnroll!$A$8:$S$601,15,0),0)</f>
        <v>-52</v>
      </c>
      <c r="CI236" s="14">
        <f t="shared" si="732"/>
        <v>-5.3707911588514769E-3</v>
      </c>
      <c r="CJ236" s="14">
        <f t="shared" si="733"/>
        <v>-52</v>
      </c>
      <c r="CK236" s="14">
        <f t="shared" si="734"/>
        <v>-5.3707911588514769E-3</v>
      </c>
      <c r="CL236" s="14" t="e">
        <f t="shared" si="735"/>
        <v>#VALUE!</v>
      </c>
      <c r="CM236" s="14" t="e">
        <f t="shared" si="736"/>
        <v>#VALUE!</v>
      </c>
      <c r="CN236" s="42"/>
      <c r="CO236" s="14">
        <f t="shared" si="677"/>
        <v>-10233.401614300557</v>
      </c>
      <c r="CP236" s="14" t="e">
        <f t="shared" si="678"/>
        <v>#VALUE!</v>
      </c>
      <c r="CQ236" s="14">
        <f t="shared" si="679"/>
        <v>-131.87979900846932</v>
      </c>
      <c r="CR236" s="14" t="e">
        <f t="shared" si="680"/>
        <v>#VALUE!</v>
      </c>
      <c r="CS236" s="37" t="e">
        <f t="shared" si="681"/>
        <v>#VALUE!</v>
      </c>
      <c r="CT236" s="239"/>
      <c r="CU236" s="239"/>
      <c r="CV236" s="468"/>
      <c r="CW236" s="14">
        <f>IFERROR(VLOOKUP($A236,BaseFY23!$A$7:$AK$527,6,0),0)</f>
        <v>9609.7630509999999</v>
      </c>
      <c r="CX236" s="14">
        <f>IFERROR(VLOOKUP($A236,BaseFY23!$A$7:$AN$528,28,0),0)</f>
        <v>98838871.480919003</v>
      </c>
      <c r="CY236" s="14">
        <f t="shared" si="737"/>
        <v>10285.25583371525</v>
      </c>
      <c r="CZ236" s="14">
        <f>IFERROR(VLOOKUP($A236,SpecEd23!$A$21:$BB$605,23,0)," ")</f>
        <v>23115109.921533599</v>
      </c>
      <c r="DA236" s="14">
        <f t="shared" si="738"/>
        <v>2405.3777183536508</v>
      </c>
      <c r="DB236" s="14">
        <f>IFERROR(VLOOKUP($A236,ECFE!$A$16:$AB$347,7,0),0)</f>
        <v>1251223.6440000001</v>
      </c>
      <c r="DC236" s="14">
        <f t="shared" si="739"/>
        <v>130.20338143194871</v>
      </c>
      <c r="DD236" s="14">
        <v>0</v>
      </c>
      <c r="DE236" s="14">
        <f t="shared" si="740"/>
        <v>0</v>
      </c>
      <c r="DF236" s="14">
        <f>IFERROR(VLOOKUP($A236,ConEnroll!$A$7:$S$338,10,0),0)</f>
        <v>25584.57</v>
      </c>
      <c r="DG236" s="14">
        <f t="shared" si="741"/>
        <v>2.6623518045367049</v>
      </c>
      <c r="DH236" s="14">
        <f t="shared" si="682"/>
        <v>1276808.2140000002</v>
      </c>
      <c r="DI236" s="14">
        <f t="shared" si="742"/>
        <v>132.86573323648543</v>
      </c>
      <c r="DJ236" s="14">
        <f t="shared" si="683"/>
        <v>123230789.6164526</v>
      </c>
      <c r="DK236" s="14">
        <f t="shared" si="743"/>
        <v>12823.499285305386</v>
      </c>
      <c r="DL236" s="42"/>
      <c r="DM236" s="14">
        <f>IFERROR(VLOOKUP($A236,HouseFY23!$A$7:$AJ$528,28,0),0)</f>
        <v>103277333.501624</v>
      </c>
      <c r="DN236" s="14">
        <f t="shared" si="744"/>
        <v>10747.125912836829</v>
      </c>
      <c r="DO236" s="14">
        <f>IFERROR(VLOOKUP($A236,Compens80percent!$A$13:$M$560,12,0),0)</f>
        <v>90960.640000002459</v>
      </c>
      <c r="DP236" s="14">
        <f t="shared" si="744"/>
        <v>9.4654404606299867</v>
      </c>
      <c r="DQ236" s="14">
        <f t="shared" si="745"/>
        <v>103368294.141624</v>
      </c>
      <c r="DR236" s="14">
        <f t="shared" si="746"/>
        <v>10676.336928488328</v>
      </c>
      <c r="DS236" s="14">
        <f>IFERROR(VLOOKUP($A236,SpecEd23!$A$21:$Z$550,14,0),0)</f>
        <v>23943553.158040978</v>
      </c>
      <c r="DT236" s="14">
        <f t="shared" si="747"/>
        <v>2491.5862161189698</v>
      </c>
      <c r="DU236" s="14">
        <f>IFERROR(VLOOKUP($A236,ECFE!$A$16:$AB$347,9,0),0)</f>
        <v>1301773.0792175999</v>
      </c>
      <c r="DV236" s="14">
        <f t="shared" si="748"/>
        <v>135.4635980417994</v>
      </c>
      <c r="DW236" s="14">
        <f>IFERROR(VLOOKUP($A236,ParaFY19!$A$21:$Z$543,7,0),0)</f>
        <v>73304</v>
      </c>
      <c r="DX236" s="14">
        <f t="shared" si="749"/>
        <v>7.6280756987418048</v>
      </c>
      <c r="DY236" s="14">
        <f>IFERROR(VLOOKUP($A236,ConEnroll!$A$7:$S$341,13,0),0)</f>
        <v>31980.712500000001</v>
      </c>
      <c r="DZ236" s="14">
        <f t="shared" si="750"/>
        <v>3.3279397556708812</v>
      </c>
      <c r="EA236" s="14">
        <f t="shared" si="684"/>
        <v>1407057.7917175998</v>
      </c>
      <c r="EB236" s="14">
        <f t="shared" si="751"/>
        <v>146.41961349621209</v>
      </c>
      <c r="EC236" s="14">
        <f t="shared" si="685"/>
        <v>128627944.45138258</v>
      </c>
      <c r="ED236" s="14">
        <f t="shared" si="752"/>
        <v>13385.131742452011</v>
      </c>
      <c r="EE236" s="62"/>
      <c r="EF236" s="14">
        <f t="shared" si="686"/>
        <v>461.87007912157969</v>
      </c>
      <c r="EG236" s="14">
        <f t="shared" si="687"/>
        <v>86.208497765318953</v>
      </c>
      <c r="EH236" s="14">
        <f t="shared" si="688"/>
        <v>13.553880259726668</v>
      </c>
      <c r="EI236" s="14">
        <f t="shared" si="753"/>
        <v>561.63245714662526</v>
      </c>
      <c r="EJ236" s="37">
        <f t="shared" si="689"/>
        <v>4.3797129367816719E-2</v>
      </c>
      <c r="EK236" s="42"/>
      <c r="EL236" s="14" t="str">
        <f>IFERROR(VLOOKUP($A236,#REF!,27,0),"0")</f>
        <v>0</v>
      </c>
      <c r="EM236" s="14">
        <f t="shared" si="754"/>
        <v>0</v>
      </c>
      <c r="EN236" s="14" t="str">
        <f>IFERROR(VLOOKUP($A236,SpecEd23!#REF!,23,0)," ")</f>
        <v xml:space="preserve"> </v>
      </c>
      <c r="EO236" s="14" t="e">
        <f t="shared" si="755"/>
        <v>#VALUE!</v>
      </c>
      <c r="EP236" s="14">
        <f>IFERROR(VLOOKUP($A236,ECFE!#REF!,24,0),0)</f>
        <v>0</v>
      </c>
      <c r="EQ236" s="14">
        <f t="shared" si="756"/>
        <v>0</v>
      </c>
      <c r="ER236" s="14">
        <f>IFERROR(VLOOKUP($A236,#REF!,30,0),0)</f>
        <v>0</v>
      </c>
      <c r="ES236" s="14">
        <f t="shared" si="757"/>
        <v>0</v>
      </c>
      <c r="ET236" s="14">
        <f>IFERROR(VLOOKUP($A236,#REF!,12,0),0)</f>
        <v>0</v>
      </c>
      <c r="EU236" s="14">
        <f t="shared" si="758"/>
        <v>0</v>
      </c>
      <c r="EV236" s="14">
        <v>0</v>
      </c>
      <c r="EW236" s="14">
        <f t="shared" si="759"/>
        <v>0</v>
      </c>
      <c r="EX236" s="14">
        <f>IFERROR(VLOOKUP($A236,ConEnroll!$A$8:$S$601,16,0),0)</f>
        <v>690</v>
      </c>
      <c r="EY236" s="14">
        <f t="shared" si="760"/>
        <v>7.1801978502289712E-2</v>
      </c>
      <c r="EZ236" s="14">
        <f t="shared" si="761"/>
        <v>690</v>
      </c>
      <c r="FA236" s="14">
        <f t="shared" si="762"/>
        <v>7.1801978502289712E-2</v>
      </c>
      <c r="FB236" s="14" t="e">
        <f t="shared" si="763"/>
        <v>#VALUE!</v>
      </c>
      <c r="FC236" s="14" t="e">
        <f t="shared" si="764"/>
        <v>#VALUE!</v>
      </c>
      <c r="FD236" s="62"/>
      <c r="FE236" s="14">
        <f t="shared" si="690"/>
        <v>10747.125912836829</v>
      </c>
      <c r="FF236" s="14" t="e">
        <f t="shared" si="691"/>
        <v>#VALUE!</v>
      </c>
      <c r="FG236" s="14">
        <f t="shared" si="765"/>
        <v>146.3478115177098</v>
      </c>
      <c r="FH236" s="14" t="e">
        <f t="shared" si="692"/>
        <v>#VALUE!</v>
      </c>
      <c r="FI236" s="37" t="e">
        <f t="shared" si="693"/>
        <v>#VALUE!</v>
      </c>
      <c r="FJ236" s="12"/>
      <c r="FK236" s="14" t="str">
        <f>IFERROR(VLOOKUP($A236,#REF!,27,0),"0")</f>
        <v>0</v>
      </c>
      <c r="FL236" s="14">
        <f t="shared" si="766"/>
        <v>0</v>
      </c>
      <c r="FM236" s="14" t="str">
        <f>IFERROR(VLOOKUP($A236,SpecEd23!$X$22:$Y$610,59,0)," ")</f>
        <v xml:space="preserve"> </v>
      </c>
      <c r="FN236" s="14" t="e">
        <f t="shared" si="767"/>
        <v>#VALUE!</v>
      </c>
      <c r="FO236" s="14">
        <f>IFERROR(VLOOKUP($A236,ECFE!#REF!,26,0),0)</f>
        <v>0</v>
      </c>
      <c r="FP236" s="14">
        <f t="shared" si="768"/>
        <v>0</v>
      </c>
      <c r="FQ236" s="14">
        <f>IFERROR(VLOOKUP($A236,#REF!,16,0),0)</f>
        <v>0</v>
      </c>
      <c r="FR236" s="14">
        <f t="shared" si="769"/>
        <v>0</v>
      </c>
      <c r="FS236" s="14">
        <f>IFERROR(VLOOKUP($A236,#REF!,12,0),0)</f>
        <v>0</v>
      </c>
      <c r="FT236" s="14">
        <f t="shared" si="770"/>
        <v>0</v>
      </c>
      <c r="FU236" s="14">
        <v>0</v>
      </c>
      <c r="FV236" s="14">
        <f t="shared" si="771"/>
        <v>0</v>
      </c>
      <c r="FW236" s="14">
        <f>IFERROR(VLOOKUP($A236,ConEnroll!$A$8:$S$601,16,0),0)</f>
        <v>690</v>
      </c>
      <c r="FX236" s="14">
        <f t="shared" si="772"/>
        <v>7.1801978502289712E-2</v>
      </c>
      <c r="FY236" s="14">
        <f t="shared" si="773"/>
        <v>690</v>
      </c>
      <c r="FZ236" s="14">
        <f t="shared" si="774"/>
        <v>7.1801978502289712E-2</v>
      </c>
      <c r="GA236" s="14" t="e">
        <f t="shared" si="775"/>
        <v>#VALUE!</v>
      </c>
      <c r="GB236" s="14" t="e">
        <f t="shared" si="776"/>
        <v>#VALUE!</v>
      </c>
      <c r="GC236" s="39"/>
      <c r="GD236" s="14">
        <f t="shared" si="694"/>
        <v>-10285.25583371525</v>
      </c>
      <c r="GE236" s="14" t="e">
        <f t="shared" si="695"/>
        <v>#VALUE!</v>
      </c>
      <c r="GF236" s="14">
        <f t="shared" si="696"/>
        <v>-132.79393125798313</v>
      </c>
      <c r="GG236" s="14" t="e">
        <f t="shared" si="697"/>
        <v>#VALUE!</v>
      </c>
      <c r="GH236" s="37" t="e">
        <f t="shared" si="698"/>
        <v>#VALUE!</v>
      </c>
    </row>
    <row r="237" spans="1:190" ht="12.5" x14ac:dyDescent="0.25">
      <c r="A237" s="67">
        <v>743</v>
      </c>
      <c r="B237" s="35">
        <v>1</v>
      </c>
      <c r="C237" s="14">
        <v>5</v>
      </c>
      <c r="D237" s="14"/>
      <c r="E237" s="14"/>
      <c r="F237" s="35" t="s">
        <v>2583</v>
      </c>
      <c r="G237" s="41"/>
      <c r="H237" s="14">
        <f>IFERROR(VLOOKUP($A237,BaseFY22!$A$7:$AK$528,6,0),0)</f>
        <v>1022</v>
      </c>
      <c r="I237" s="14">
        <f>IFERROR(VLOOKUP($A237,BaseFY22!$A$7:$AK$528,28,0),0)</f>
        <v>10228800.25</v>
      </c>
      <c r="J237" s="14">
        <f t="shared" si="699"/>
        <v>10008.610812133073</v>
      </c>
      <c r="K237" s="14">
        <f>IFERROR(VLOOKUP($A237,SpecEd22!$A$21:$BB$605,24,0)," ")</f>
        <v>1303362.1554961232</v>
      </c>
      <c r="L237" s="14">
        <f t="shared" si="700"/>
        <v>1275.3054359061871</v>
      </c>
      <c r="M237" s="14">
        <f>IFERROR(VLOOKUP($A237,ECFE!$A$16:$AB$347,7,0),0)</f>
        <v>100442.265</v>
      </c>
      <c r="N237" s="14">
        <f t="shared" si="667"/>
        <v>98.280102739726033</v>
      </c>
      <c r="O237" s="14">
        <v>0</v>
      </c>
      <c r="P237" s="14">
        <f t="shared" si="667"/>
        <v>0</v>
      </c>
      <c r="Q237" s="14">
        <f>IFERROR(VLOOKUP($A237,ConEnroll!$A$7:$S$337,10,0),0)</f>
        <v>17510.75</v>
      </c>
      <c r="R237" s="14">
        <f t="shared" si="701"/>
        <v>17.13380626223092</v>
      </c>
      <c r="S237" s="14">
        <f t="shared" si="668"/>
        <v>117953.015</v>
      </c>
      <c r="T237" s="14">
        <f t="shared" si="702"/>
        <v>115.41390900195695</v>
      </c>
      <c r="U237" s="14">
        <f t="shared" si="669"/>
        <v>11650115.420496125</v>
      </c>
      <c r="V237" s="14">
        <f t="shared" si="703"/>
        <v>11399.330157041219</v>
      </c>
      <c r="W237" s="42"/>
      <c r="X237" s="14">
        <f>IFERROR(VLOOKUP($A237,HouseFY22!$A$6:$AJ$528,28,0),0)</f>
        <v>10386743.25</v>
      </c>
      <c r="Y237" s="14">
        <f t="shared" si="704"/>
        <v>10163.153864970645</v>
      </c>
      <c r="Z237" s="14">
        <f>IFERROR(VLOOKUP($A237,Compens80percent!$A$13:$M$560,12,0),0)</f>
        <v>0</v>
      </c>
      <c r="AA237" s="14">
        <f t="shared" si="704"/>
        <v>0</v>
      </c>
      <c r="AB237" s="14">
        <f t="shared" si="705"/>
        <v>10386743.25</v>
      </c>
      <c r="AC237" s="14">
        <f t="shared" si="704"/>
        <v>10163.153864970645</v>
      </c>
      <c r="AD237" s="14">
        <f>IFERROR(VLOOKUP(A237,SpecEd22!$A$21:$Z$550,14,0),0)</f>
        <v>1332568.3101733774</v>
      </c>
      <c r="AE237" s="14">
        <f t="shared" si="706"/>
        <v>1303.8828866667097</v>
      </c>
      <c r="AF237" s="14">
        <f>IFERROR(VLOOKUP($A237,ECFE!$A$16:$AB$348,8,0),0)</f>
        <v>102451.11030000001</v>
      </c>
      <c r="AG237" s="14">
        <f t="shared" si="707"/>
        <v>100.24570479452056</v>
      </c>
      <c r="AH237" s="14">
        <f>IFERROR(VLOOKUP(A237,ParaFY19!$A$21:$Z$543,7,0),0)</f>
        <v>12348</v>
      </c>
      <c r="AI237" s="14">
        <f t="shared" si="708"/>
        <v>12.082191780821917</v>
      </c>
      <c r="AJ237" s="14">
        <f>IFERROR(VLOOKUP(A237,ConEnroll!$A$7:$S$341,13,0),0)</f>
        <v>21888.4375</v>
      </c>
      <c r="AK237" s="14">
        <f t="shared" si="709"/>
        <v>21.417257827788649</v>
      </c>
      <c r="AL237" s="14">
        <f t="shared" si="664"/>
        <v>136687.5478</v>
      </c>
      <c r="AM237" s="14">
        <f t="shared" si="710"/>
        <v>133.74515440313112</v>
      </c>
      <c r="AN237" s="14">
        <f t="shared" si="711"/>
        <v>11855999.107973378</v>
      </c>
      <c r="AO237" s="14">
        <f t="shared" si="712"/>
        <v>11600.781906040487</v>
      </c>
      <c r="AP237" s="62"/>
      <c r="AQ237" s="14">
        <f t="shared" si="665"/>
        <v>154.54305283757276</v>
      </c>
      <c r="AR237" s="14">
        <f t="shared" si="670"/>
        <v>28.577450760522652</v>
      </c>
      <c r="AS237" s="14">
        <f t="shared" si="671"/>
        <v>18.331245401174172</v>
      </c>
      <c r="AT237" s="14">
        <f t="shared" si="713"/>
        <v>201.45174899926957</v>
      </c>
      <c r="AU237" s="37">
        <f t="shared" si="672"/>
        <v>1.7672244441032828E-2</v>
      </c>
      <c r="AV237" s="42"/>
      <c r="AW237" s="14" t="str">
        <f>IFERROR(VLOOKUP($A237,#REF!,27,0),"0")</f>
        <v>0</v>
      </c>
      <c r="AX237" s="14">
        <f t="shared" si="714"/>
        <v>0</v>
      </c>
      <c r="AY237" s="14" t="str">
        <f>IFERROR(VLOOKUP($A237,SpecEd22!#REF!,23,0)," ")</f>
        <v xml:space="preserve"> </v>
      </c>
      <c r="AZ237" s="14" t="e">
        <f t="shared" si="715"/>
        <v>#VALUE!</v>
      </c>
      <c r="BA237" s="14">
        <f>IFERROR(VLOOKUP($A237,ECFE!#REF!,23,0),0)</f>
        <v>0</v>
      </c>
      <c r="BB237" s="14">
        <f t="shared" si="716"/>
        <v>0</v>
      </c>
      <c r="BC237" s="14">
        <f>IFERROR(VLOOKUP($A237,#REF!,17,0),0)</f>
        <v>0</v>
      </c>
      <c r="BD237" s="14">
        <f t="shared" si="717"/>
        <v>0</v>
      </c>
      <c r="BE237" s="14">
        <f>IFERROR(VLOOKUP($A237,#REF!,9,0),0)</f>
        <v>0</v>
      </c>
      <c r="BF237" s="14">
        <f t="shared" si="718"/>
        <v>0</v>
      </c>
      <c r="BG237" s="14">
        <v>0</v>
      </c>
      <c r="BH237" s="14">
        <f t="shared" si="719"/>
        <v>0</v>
      </c>
      <c r="BI237" s="14">
        <f>IFERROR(VLOOKUP($A237,ConEnroll!$A$8:$S$601,15,0),0)</f>
        <v>-48</v>
      </c>
      <c r="BJ237" s="14">
        <f t="shared" si="720"/>
        <v>-4.6966731898238745E-2</v>
      </c>
      <c r="BK237" s="14">
        <f t="shared" si="721"/>
        <v>-48</v>
      </c>
      <c r="BL237" s="14">
        <f t="shared" si="722"/>
        <v>-4.6966731898238745E-2</v>
      </c>
      <c r="BM237" s="14" t="e">
        <f t="shared" si="723"/>
        <v>#VALUE!</v>
      </c>
      <c r="BN237" s="14" t="e">
        <f t="shared" si="724"/>
        <v>#VALUE!</v>
      </c>
      <c r="BO237" s="42"/>
      <c r="BP237" s="14">
        <f t="shared" si="673"/>
        <v>10163.153864970645</v>
      </c>
      <c r="BQ237" s="14" t="e">
        <f t="shared" si="674"/>
        <v>#VALUE!</v>
      </c>
      <c r="BR237" s="14">
        <f t="shared" si="725"/>
        <v>133.79212113502936</v>
      </c>
      <c r="BS237" s="14" t="e">
        <f t="shared" si="675"/>
        <v>#VALUE!</v>
      </c>
      <c r="BT237" s="37" t="e">
        <f t="shared" si="676"/>
        <v>#VALUE!</v>
      </c>
      <c r="BU237" s="41"/>
      <c r="BV237" s="14" t="str">
        <f>IFERROR(VLOOKUP($A237,#REF!,27,0),"0")</f>
        <v>0</v>
      </c>
      <c r="BW237" s="14">
        <f t="shared" si="726"/>
        <v>0</v>
      </c>
      <c r="BX237" s="14" t="str">
        <f>IFERROR(VLOOKUP($A237,SpecEd22!$Z$22:$AV$606,59,0)," ")</f>
        <v xml:space="preserve"> </v>
      </c>
      <c r="BY237" s="14" t="e">
        <f t="shared" si="727"/>
        <v>#VALUE!</v>
      </c>
      <c r="BZ237" s="14">
        <f>IFERROR(VLOOKUP($A237,ECFE!#REF!,25,0),0)</f>
        <v>0</v>
      </c>
      <c r="CA237" s="14">
        <f t="shared" si="728"/>
        <v>0</v>
      </c>
      <c r="CB237" s="14">
        <f>IFERROR(VLOOKUP($A237,#REF!,17,0),0)</f>
        <v>0</v>
      </c>
      <c r="CC237" s="14">
        <f t="shared" si="729"/>
        <v>0</v>
      </c>
      <c r="CD237" s="14">
        <f>IFERROR(VLOOKUP($A237,#REF!,9,0),0)</f>
        <v>0</v>
      </c>
      <c r="CE237" s="14">
        <f t="shared" si="730"/>
        <v>0</v>
      </c>
      <c r="CF237" s="14">
        <v>0</v>
      </c>
      <c r="CG237" s="14">
        <f t="shared" si="731"/>
        <v>0</v>
      </c>
      <c r="CH237" s="14">
        <f>IFERROR(VLOOKUP($A237,ConEnroll!$A$8:$S$601,15,0),0)</f>
        <v>-48</v>
      </c>
      <c r="CI237" s="14">
        <f t="shared" si="732"/>
        <v>-4.6966731898238745E-2</v>
      </c>
      <c r="CJ237" s="14">
        <f t="shared" si="733"/>
        <v>-48</v>
      </c>
      <c r="CK237" s="14">
        <f t="shared" si="734"/>
        <v>-4.6966731898238745E-2</v>
      </c>
      <c r="CL237" s="14" t="e">
        <f t="shared" si="735"/>
        <v>#VALUE!</v>
      </c>
      <c r="CM237" s="14" t="e">
        <f t="shared" si="736"/>
        <v>#VALUE!</v>
      </c>
      <c r="CN237" s="42"/>
      <c r="CO237" s="14">
        <f t="shared" si="677"/>
        <v>-10008.610812133073</v>
      </c>
      <c r="CP237" s="14" t="e">
        <f t="shared" si="678"/>
        <v>#VALUE!</v>
      </c>
      <c r="CQ237" s="14">
        <f t="shared" si="679"/>
        <v>-115.46087573385519</v>
      </c>
      <c r="CR237" s="14" t="e">
        <f t="shared" si="680"/>
        <v>#VALUE!</v>
      </c>
      <c r="CS237" s="37" t="e">
        <f t="shared" si="681"/>
        <v>#VALUE!</v>
      </c>
      <c r="CT237" s="239"/>
      <c r="CU237" s="239"/>
      <c r="CV237" s="468"/>
      <c r="CW237" s="14">
        <f>IFERROR(VLOOKUP($A237,BaseFY23!$A$7:$AK$527,6,0),0)</f>
        <v>1047.687451</v>
      </c>
      <c r="CX237" s="14">
        <f>IFERROR(VLOOKUP($A237,BaseFY23!$A$7:$AN$528,28,0),0)</f>
        <v>10375839.5</v>
      </c>
      <c r="CY237" s="14">
        <f t="shared" si="737"/>
        <v>9903.5637871737763</v>
      </c>
      <c r="CZ237" s="14">
        <f>IFERROR(VLOOKUP($A237,SpecEd23!$A$21:$BB$605,23,0)," ")</f>
        <v>1134789.2800410674</v>
      </c>
      <c r="DA237" s="14">
        <f t="shared" si="738"/>
        <v>1083.1372266203343</v>
      </c>
      <c r="DB237" s="14">
        <f>IFERROR(VLOOKUP($A237,ECFE!$A$16:$AB$347,7,0),0)</f>
        <v>100442.265</v>
      </c>
      <c r="DC237" s="14">
        <f t="shared" si="739"/>
        <v>95.870447721913195</v>
      </c>
      <c r="DD237" s="14">
        <v>0</v>
      </c>
      <c r="DE237" s="14">
        <f t="shared" si="740"/>
        <v>0</v>
      </c>
      <c r="DF237" s="14">
        <f>IFERROR(VLOOKUP($A237,ConEnroll!$A$7:$S$338,10,0),0)</f>
        <v>17510.75</v>
      </c>
      <c r="DG237" s="14">
        <f t="shared" si="741"/>
        <v>16.713715510562128</v>
      </c>
      <c r="DH237" s="14">
        <f t="shared" si="682"/>
        <v>117953.015</v>
      </c>
      <c r="DI237" s="14">
        <f t="shared" si="742"/>
        <v>112.58416323247533</v>
      </c>
      <c r="DJ237" s="14">
        <f t="shared" si="683"/>
        <v>11628581.795041068</v>
      </c>
      <c r="DK237" s="14">
        <f t="shared" si="743"/>
        <v>11099.285177026586</v>
      </c>
      <c r="DL237" s="42"/>
      <c r="DM237" s="14">
        <f>IFERROR(VLOOKUP($A237,HouseFY23!$A$7:$AJ$528,28,0),0)</f>
        <v>10696699.5</v>
      </c>
      <c r="DN237" s="14">
        <f t="shared" si="744"/>
        <v>10209.819245033603</v>
      </c>
      <c r="DO237" s="14">
        <f>IFERROR(VLOOKUP($A237,Compens80percent!$A$13:$M$560,12,0),0)</f>
        <v>0</v>
      </c>
      <c r="DP237" s="14">
        <f t="shared" si="744"/>
        <v>0</v>
      </c>
      <c r="DQ237" s="14">
        <f t="shared" si="745"/>
        <v>10696699.5</v>
      </c>
      <c r="DR237" s="14">
        <f t="shared" si="746"/>
        <v>10466.437866927594</v>
      </c>
      <c r="DS237" s="14">
        <f>IFERROR(VLOOKUP($A237,SpecEd23!$A$21:$Z$550,14,0),0)</f>
        <v>1184640.4109948073</v>
      </c>
      <c r="DT237" s="14">
        <f t="shared" si="747"/>
        <v>1130.719290246426</v>
      </c>
      <c r="DU237" s="14">
        <f>IFERROR(VLOOKUP($A237,ECFE!$A$16:$AB$347,9,0),0)</f>
        <v>104500.13250600001</v>
      </c>
      <c r="DV237" s="14">
        <f t="shared" si="748"/>
        <v>99.743613809878497</v>
      </c>
      <c r="DW237" s="14">
        <f>IFERROR(VLOOKUP($A237,ParaFY19!$A$21:$Z$543,7,0),0)</f>
        <v>12348</v>
      </c>
      <c r="DX237" s="14">
        <f t="shared" si="749"/>
        <v>11.785957718796805</v>
      </c>
      <c r="DY237" s="14">
        <f>IFERROR(VLOOKUP($A237,ConEnroll!$A$7:$S$341,13,0),0)</f>
        <v>21888.4375</v>
      </c>
      <c r="DZ237" s="14">
        <f t="shared" si="750"/>
        <v>20.892144388202659</v>
      </c>
      <c r="EA237" s="14">
        <f t="shared" si="684"/>
        <v>138736.57000599999</v>
      </c>
      <c r="EB237" s="14">
        <f t="shared" si="751"/>
        <v>132.42171591687796</v>
      </c>
      <c r="EC237" s="14">
        <f t="shared" si="685"/>
        <v>12020076.481000807</v>
      </c>
      <c r="ED237" s="14">
        <f t="shared" si="752"/>
        <v>11472.960251196906</v>
      </c>
      <c r="EE237" s="62"/>
      <c r="EF237" s="14">
        <f t="shared" si="686"/>
        <v>306.25545785982649</v>
      </c>
      <c r="EG237" s="14">
        <f t="shared" si="687"/>
        <v>47.582063626091667</v>
      </c>
      <c r="EH237" s="14">
        <f t="shared" si="688"/>
        <v>19.837552684402624</v>
      </c>
      <c r="EI237" s="14">
        <f t="shared" si="753"/>
        <v>373.67507417032078</v>
      </c>
      <c r="EJ237" s="37">
        <f t="shared" si="689"/>
        <v>3.3666589173125969E-2</v>
      </c>
      <c r="EK237" s="42"/>
      <c r="EL237" s="14" t="str">
        <f>IFERROR(VLOOKUP($A237,#REF!,27,0),"0")</f>
        <v>0</v>
      </c>
      <c r="EM237" s="14">
        <f t="shared" si="754"/>
        <v>0</v>
      </c>
      <c r="EN237" s="14" t="str">
        <f>IFERROR(VLOOKUP($A237,SpecEd23!#REF!,23,0)," ")</f>
        <v xml:space="preserve"> </v>
      </c>
      <c r="EO237" s="14" t="e">
        <f t="shared" si="755"/>
        <v>#VALUE!</v>
      </c>
      <c r="EP237" s="14">
        <f>IFERROR(VLOOKUP($A237,ECFE!#REF!,24,0),0)</f>
        <v>0</v>
      </c>
      <c r="EQ237" s="14">
        <f t="shared" si="756"/>
        <v>0</v>
      </c>
      <c r="ER237" s="14">
        <f>IFERROR(VLOOKUP($A237,#REF!,30,0),0)</f>
        <v>0</v>
      </c>
      <c r="ES237" s="14">
        <f t="shared" si="757"/>
        <v>0</v>
      </c>
      <c r="ET237" s="14">
        <f>IFERROR(VLOOKUP($A237,#REF!,12,0),0)</f>
        <v>0</v>
      </c>
      <c r="EU237" s="14">
        <f t="shared" si="758"/>
        <v>0</v>
      </c>
      <c r="EV237" s="14">
        <v>0</v>
      </c>
      <c r="EW237" s="14">
        <f t="shared" si="759"/>
        <v>0</v>
      </c>
      <c r="EX237" s="14">
        <f>IFERROR(VLOOKUP($A237,ConEnroll!$A$8:$S$601,16,0),0)</f>
        <v>695</v>
      </c>
      <c r="EY237" s="14">
        <f t="shared" si="760"/>
        <v>0.66336577701358757</v>
      </c>
      <c r="EZ237" s="14">
        <f t="shared" si="761"/>
        <v>695</v>
      </c>
      <c r="FA237" s="14">
        <f t="shared" si="762"/>
        <v>0.66336577701358757</v>
      </c>
      <c r="FB237" s="14" t="e">
        <f t="shared" si="763"/>
        <v>#VALUE!</v>
      </c>
      <c r="FC237" s="14" t="e">
        <f t="shared" si="764"/>
        <v>#VALUE!</v>
      </c>
      <c r="FD237" s="62"/>
      <c r="FE237" s="14">
        <f t="shared" si="690"/>
        <v>10209.819245033603</v>
      </c>
      <c r="FF237" s="14" t="e">
        <f t="shared" si="691"/>
        <v>#VALUE!</v>
      </c>
      <c r="FG237" s="14">
        <f t="shared" si="765"/>
        <v>131.75835013986438</v>
      </c>
      <c r="FH237" s="14" t="e">
        <f t="shared" si="692"/>
        <v>#VALUE!</v>
      </c>
      <c r="FI237" s="37" t="e">
        <f t="shared" si="693"/>
        <v>#VALUE!</v>
      </c>
      <c r="FJ237" s="12"/>
      <c r="FK237" s="14" t="str">
        <f>IFERROR(VLOOKUP($A237,#REF!,27,0),"0")</f>
        <v>0</v>
      </c>
      <c r="FL237" s="14">
        <f t="shared" si="766"/>
        <v>0</v>
      </c>
      <c r="FM237" s="14" t="str">
        <f>IFERROR(VLOOKUP($A237,SpecEd23!$X$22:$Y$610,59,0)," ")</f>
        <v xml:space="preserve"> </v>
      </c>
      <c r="FN237" s="14" t="e">
        <f t="shared" si="767"/>
        <v>#VALUE!</v>
      </c>
      <c r="FO237" s="14">
        <f>IFERROR(VLOOKUP($A237,ECFE!#REF!,26,0),0)</f>
        <v>0</v>
      </c>
      <c r="FP237" s="14">
        <f t="shared" si="768"/>
        <v>0</v>
      </c>
      <c r="FQ237" s="14">
        <f>IFERROR(VLOOKUP($A237,#REF!,16,0),0)</f>
        <v>0</v>
      </c>
      <c r="FR237" s="14">
        <f t="shared" si="769"/>
        <v>0</v>
      </c>
      <c r="FS237" s="14">
        <f>IFERROR(VLOOKUP($A237,#REF!,12,0),0)</f>
        <v>0</v>
      </c>
      <c r="FT237" s="14">
        <f t="shared" si="770"/>
        <v>0</v>
      </c>
      <c r="FU237" s="14">
        <v>0</v>
      </c>
      <c r="FV237" s="14">
        <f t="shared" si="771"/>
        <v>0</v>
      </c>
      <c r="FW237" s="14">
        <f>IFERROR(VLOOKUP($A237,ConEnroll!$A$8:$S$601,16,0),0)</f>
        <v>695</v>
      </c>
      <c r="FX237" s="14">
        <f t="shared" si="772"/>
        <v>0.66336577701358757</v>
      </c>
      <c r="FY237" s="14">
        <f t="shared" si="773"/>
        <v>695</v>
      </c>
      <c r="FZ237" s="14">
        <f t="shared" si="774"/>
        <v>0.66336577701358757</v>
      </c>
      <c r="GA237" s="14" t="e">
        <f t="shared" si="775"/>
        <v>#VALUE!</v>
      </c>
      <c r="GB237" s="14" t="e">
        <f t="shared" si="776"/>
        <v>#VALUE!</v>
      </c>
      <c r="GC237" s="39"/>
      <c r="GD237" s="14">
        <f t="shared" si="694"/>
        <v>-9903.5637871737763</v>
      </c>
      <c r="GE237" s="14" t="e">
        <f t="shared" si="695"/>
        <v>#VALUE!</v>
      </c>
      <c r="GF237" s="14">
        <f t="shared" si="696"/>
        <v>-111.92079745546175</v>
      </c>
      <c r="GG237" s="14" t="e">
        <f t="shared" si="697"/>
        <v>#VALUE!</v>
      </c>
      <c r="GH237" s="37" t="e">
        <f t="shared" si="698"/>
        <v>#VALUE!</v>
      </c>
    </row>
    <row r="238" spans="1:190" ht="12.5" x14ac:dyDescent="0.25">
      <c r="A238" s="67">
        <v>745</v>
      </c>
      <c r="B238" s="35">
        <v>1</v>
      </c>
      <c r="C238" s="14">
        <v>5</v>
      </c>
      <c r="D238" s="14"/>
      <c r="E238" s="14"/>
      <c r="F238" s="35" t="s">
        <v>2584</v>
      </c>
      <c r="G238" s="41"/>
      <c r="H238" s="14">
        <f>IFERROR(VLOOKUP($A238,BaseFY22!$A$7:$AK$528,6,0),0)</f>
        <v>1794</v>
      </c>
      <c r="I238" s="14">
        <f>IFERROR(VLOOKUP($A238,BaseFY22!$A$7:$AK$528,28,0),0)</f>
        <v>15638645</v>
      </c>
      <c r="J238" s="14">
        <f t="shared" si="699"/>
        <v>8717.1934225195091</v>
      </c>
      <c r="K238" s="14">
        <f>IFERROR(VLOOKUP($A238,SpecEd22!$A$21:$BB$605,24,0)," ")</f>
        <v>2407874.0164542184</v>
      </c>
      <c r="L238" s="14">
        <f t="shared" si="700"/>
        <v>1342.181726005696</v>
      </c>
      <c r="M238" s="14">
        <f>IFERROR(VLOOKUP($A238,ECFE!$A$16:$AB$347,7,0),0)</f>
        <v>103765.167</v>
      </c>
      <c r="N238" s="14">
        <f t="shared" si="667"/>
        <v>57.840115384615387</v>
      </c>
      <c r="O238" s="14">
        <v>0</v>
      </c>
      <c r="P238" s="14">
        <f t="shared" si="667"/>
        <v>0</v>
      </c>
      <c r="Q238" s="14">
        <f>IFERROR(VLOOKUP($A238,ConEnroll!$A$7:$S$337,10,0),0)</f>
        <v>18664.150000000001</v>
      </c>
      <c r="R238" s="14">
        <f t="shared" si="701"/>
        <v>10.403651059085842</v>
      </c>
      <c r="S238" s="14">
        <f t="shared" si="668"/>
        <v>122429.31700000001</v>
      </c>
      <c r="T238" s="14">
        <f t="shared" si="702"/>
        <v>68.243766443701233</v>
      </c>
      <c r="U238" s="14">
        <f t="shared" si="669"/>
        <v>18168948.333454221</v>
      </c>
      <c r="V238" s="14">
        <f t="shared" si="703"/>
        <v>10127.618914968909</v>
      </c>
      <c r="W238" s="42"/>
      <c r="X238" s="14">
        <f>IFERROR(VLOOKUP($A238,HouseFY22!$A$6:$AJ$528,28,0),0)</f>
        <v>15905559</v>
      </c>
      <c r="Y238" s="14">
        <f t="shared" si="704"/>
        <v>8865.9749163879605</v>
      </c>
      <c r="Z238" s="14">
        <f>IFERROR(VLOOKUP($A238,Compens80percent!$A$13:$M$560,12,0),0)</f>
        <v>0</v>
      </c>
      <c r="AA238" s="14">
        <f t="shared" si="704"/>
        <v>0</v>
      </c>
      <c r="AB238" s="14">
        <f t="shared" si="705"/>
        <v>15905559</v>
      </c>
      <c r="AC238" s="14">
        <f t="shared" si="704"/>
        <v>8865.9749163879605</v>
      </c>
      <c r="AD238" s="14">
        <f>IFERROR(VLOOKUP(A238,SpecEd22!$A$21:$Z$550,14,0),0)</f>
        <v>2456628.2213418824</v>
      </c>
      <c r="AE238" s="14">
        <f t="shared" si="706"/>
        <v>1369.3579829107482</v>
      </c>
      <c r="AF238" s="14">
        <f>IFERROR(VLOOKUP($A238,ECFE!$A$16:$AB$348,8,0),0)</f>
        <v>105840.47034000001</v>
      </c>
      <c r="AG238" s="14">
        <f t="shared" si="707"/>
        <v>58.996917692307697</v>
      </c>
      <c r="AH238" s="14">
        <f>IFERROR(VLOOKUP(A238,ParaFY19!$A$21:$Z$543,7,0),0)</f>
        <v>12152</v>
      </c>
      <c r="AI238" s="14">
        <f t="shared" si="708"/>
        <v>6.7736900780379043</v>
      </c>
      <c r="AJ238" s="14">
        <f>IFERROR(VLOOKUP(A238,ConEnroll!$A$7:$S$341,13,0),0)</f>
        <v>23330.1875</v>
      </c>
      <c r="AK238" s="14">
        <f t="shared" si="709"/>
        <v>13.004563823857302</v>
      </c>
      <c r="AL238" s="14">
        <f t="shared" si="664"/>
        <v>141322.65784</v>
      </c>
      <c r="AM238" s="14">
        <f t="shared" si="710"/>
        <v>78.775171594202902</v>
      </c>
      <c r="AN238" s="14">
        <f t="shared" si="711"/>
        <v>18503509.879181881</v>
      </c>
      <c r="AO238" s="14">
        <f t="shared" si="712"/>
        <v>10314.108070892909</v>
      </c>
      <c r="AP238" s="62"/>
      <c r="AQ238" s="14">
        <f t="shared" si="665"/>
        <v>148.78149386845143</v>
      </c>
      <c r="AR238" s="14">
        <f t="shared" si="670"/>
        <v>27.176256905052242</v>
      </c>
      <c r="AS238" s="14">
        <f t="shared" si="671"/>
        <v>10.531405150501669</v>
      </c>
      <c r="AT238" s="14">
        <f t="shared" si="713"/>
        <v>186.48915592400533</v>
      </c>
      <c r="AU238" s="37">
        <f t="shared" si="672"/>
        <v>1.8413919154123094E-2</v>
      </c>
      <c r="AV238" s="42"/>
      <c r="AW238" s="14" t="str">
        <f>IFERROR(VLOOKUP($A238,#REF!,27,0),"0")</f>
        <v>0</v>
      </c>
      <c r="AX238" s="14">
        <f t="shared" si="714"/>
        <v>0</v>
      </c>
      <c r="AY238" s="14" t="str">
        <f>IFERROR(VLOOKUP($A238,SpecEd22!#REF!,23,0)," ")</f>
        <v xml:space="preserve"> </v>
      </c>
      <c r="AZ238" s="14" t="e">
        <f t="shared" si="715"/>
        <v>#VALUE!</v>
      </c>
      <c r="BA238" s="14">
        <f>IFERROR(VLOOKUP($A238,ECFE!#REF!,23,0),0)</f>
        <v>0</v>
      </c>
      <c r="BB238" s="14">
        <f t="shared" si="716"/>
        <v>0</v>
      </c>
      <c r="BC238" s="14">
        <f>IFERROR(VLOOKUP($A238,#REF!,17,0),0)</f>
        <v>0</v>
      </c>
      <c r="BD238" s="14">
        <f t="shared" si="717"/>
        <v>0</v>
      </c>
      <c r="BE238" s="14">
        <f>IFERROR(VLOOKUP($A238,#REF!,9,0),0)</f>
        <v>0</v>
      </c>
      <c r="BF238" s="14">
        <f t="shared" si="718"/>
        <v>0</v>
      </c>
      <c r="BG238" s="14">
        <v>0</v>
      </c>
      <c r="BH238" s="14">
        <f t="shared" si="719"/>
        <v>0</v>
      </c>
      <c r="BI238" s="14">
        <f>IFERROR(VLOOKUP($A238,ConEnroll!$A$8:$S$601,15,0),0)</f>
        <v>-49</v>
      </c>
      <c r="BJ238" s="14">
        <f t="shared" si="720"/>
        <v>-2.7313266443701228E-2</v>
      </c>
      <c r="BK238" s="14">
        <f t="shared" si="721"/>
        <v>-49</v>
      </c>
      <c r="BL238" s="14">
        <f t="shared" si="722"/>
        <v>-2.7313266443701228E-2</v>
      </c>
      <c r="BM238" s="14" t="e">
        <f t="shared" si="723"/>
        <v>#VALUE!</v>
      </c>
      <c r="BN238" s="14" t="e">
        <f t="shared" si="724"/>
        <v>#VALUE!</v>
      </c>
      <c r="BO238" s="42"/>
      <c r="BP238" s="14">
        <f t="shared" si="673"/>
        <v>8865.9749163879605</v>
      </c>
      <c r="BQ238" s="14" t="e">
        <f t="shared" si="674"/>
        <v>#VALUE!</v>
      </c>
      <c r="BR238" s="14">
        <f t="shared" si="725"/>
        <v>78.802484860646601</v>
      </c>
      <c r="BS238" s="14" t="e">
        <f t="shared" si="675"/>
        <v>#VALUE!</v>
      </c>
      <c r="BT238" s="37" t="e">
        <f t="shared" si="676"/>
        <v>#VALUE!</v>
      </c>
      <c r="BU238" s="41"/>
      <c r="BV238" s="14" t="str">
        <f>IFERROR(VLOOKUP($A238,#REF!,27,0),"0")</f>
        <v>0</v>
      </c>
      <c r="BW238" s="14">
        <f t="shared" si="726"/>
        <v>0</v>
      </c>
      <c r="BX238" s="14" t="str">
        <f>IFERROR(VLOOKUP($A238,SpecEd22!$Z$22:$AV$606,59,0)," ")</f>
        <v xml:space="preserve"> </v>
      </c>
      <c r="BY238" s="14" t="e">
        <f t="shared" si="727"/>
        <v>#VALUE!</v>
      </c>
      <c r="BZ238" s="14">
        <f>IFERROR(VLOOKUP($A238,ECFE!#REF!,25,0),0)</f>
        <v>0</v>
      </c>
      <c r="CA238" s="14">
        <f t="shared" si="728"/>
        <v>0</v>
      </c>
      <c r="CB238" s="14">
        <f>IFERROR(VLOOKUP($A238,#REF!,17,0),0)</f>
        <v>0</v>
      </c>
      <c r="CC238" s="14">
        <f t="shared" si="729"/>
        <v>0</v>
      </c>
      <c r="CD238" s="14">
        <f>IFERROR(VLOOKUP($A238,#REF!,9,0),0)</f>
        <v>0</v>
      </c>
      <c r="CE238" s="14">
        <f t="shared" si="730"/>
        <v>0</v>
      </c>
      <c r="CF238" s="14">
        <v>0</v>
      </c>
      <c r="CG238" s="14">
        <f t="shared" si="731"/>
        <v>0</v>
      </c>
      <c r="CH238" s="14">
        <f>IFERROR(VLOOKUP($A238,ConEnroll!$A$8:$S$601,15,0),0)</f>
        <v>-49</v>
      </c>
      <c r="CI238" s="14">
        <f t="shared" si="732"/>
        <v>-2.7313266443701228E-2</v>
      </c>
      <c r="CJ238" s="14">
        <f t="shared" si="733"/>
        <v>-49</v>
      </c>
      <c r="CK238" s="14">
        <f t="shared" si="734"/>
        <v>-2.7313266443701228E-2</v>
      </c>
      <c r="CL238" s="14" t="e">
        <f t="shared" si="735"/>
        <v>#VALUE!</v>
      </c>
      <c r="CM238" s="14" t="e">
        <f t="shared" si="736"/>
        <v>#VALUE!</v>
      </c>
      <c r="CN238" s="42"/>
      <c r="CO238" s="14">
        <f t="shared" si="677"/>
        <v>-8717.1934225195091</v>
      </c>
      <c r="CP238" s="14" t="e">
        <f t="shared" si="678"/>
        <v>#VALUE!</v>
      </c>
      <c r="CQ238" s="14">
        <f t="shared" si="679"/>
        <v>-68.271079710144932</v>
      </c>
      <c r="CR238" s="14" t="e">
        <f t="shared" si="680"/>
        <v>#VALUE!</v>
      </c>
      <c r="CS238" s="37" t="e">
        <f t="shared" si="681"/>
        <v>#VALUE!</v>
      </c>
      <c r="CT238" s="239"/>
      <c r="CU238" s="239"/>
      <c r="CV238" s="468"/>
      <c r="CW238" s="14">
        <f>IFERROR(VLOOKUP($A238,BaseFY23!$A$7:$AK$527,6,0),0)</f>
        <v>1824.12249</v>
      </c>
      <c r="CX238" s="14">
        <f>IFERROR(VLOOKUP($A238,BaseFY23!$A$7:$AN$528,28,0),0)</f>
        <v>15947854.75</v>
      </c>
      <c r="CY238" s="14">
        <f t="shared" si="737"/>
        <v>8742.75430374196</v>
      </c>
      <c r="CZ238" s="14">
        <f>IFERROR(VLOOKUP($A238,SpecEd23!$A$21:$BB$605,23,0)," ")</f>
        <v>2660416.699819637</v>
      </c>
      <c r="DA238" s="14">
        <f t="shared" si="738"/>
        <v>1458.4638446180427</v>
      </c>
      <c r="DB238" s="14">
        <f>IFERROR(VLOOKUP($A238,ECFE!$A$16:$AB$347,7,0),0)</f>
        <v>103765.167</v>
      </c>
      <c r="DC238" s="14">
        <f t="shared" si="739"/>
        <v>56.884977609151676</v>
      </c>
      <c r="DD238" s="14">
        <v>0</v>
      </c>
      <c r="DE238" s="14">
        <f t="shared" si="740"/>
        <v>0</v>
      </c>
      <c r="DF238" s="14">
        <f>IFERROR(VLOOKUP($A238,ConEnroll!$A$7:$S$338,10,0),0)</f>
        <v>18664.150000000001</v>
      </c>
      <c r="DG238" s="14">
        <f t="shared" si="741"/>
        <v>10.231851261260422</v>
      </c>
      <c r="DH238" s="14">
        <f t="shared" si="682"/>
        <v>122429.31700000001</v>
      </c>
      <c r="DI238" s="14">
        <f t="shared" si="742"/>
        <v>67.116828870412107</v>
      </c>
      <c r="DJ238" s="14">
        <f t="shared" si="683"/>
        <v>18730700.766819637</v>
      </c>
      <c r="DK238" s="14">
        <f t="shared" si="743"/>
        <v>10268.334977230415</v>
      </c>
      <c r="DL238" s="42"/>
      <c r="DM238" s="14">
        <f>IFERROR(VLOOKUP($A238,HouseFY23!$A$7:$AJ$528,28,0),0)</f>
        <v>16496084.75</v>
      </c>
      <c r="DN238" s="14">
        <f t="shared" si="744"/>
        <v>9043.2988137764805</v>
      </c>
      <c r="DO238" s="14">
        <f>IFERROR(VLOOKUP($A238,Compens80percent!$A$13:$M$560,12,0),0)</f>
        <v>0</v>
      </c>
      <c r="DP238" s="14">
        <f t="shared" si="744"/>
        <v>0</v>
      </c>
      <c r="DQ238" s="14">
        <f t="shared" si="745"/>
        <v>16496084.75</v>
      </c>
      <c r="DR238" s="14">
        <f t="shared" si="746"/>
        <v>9195.1420011148275</v>
      </c>
      <c r="DS238" s="14">
        <f>IFERROR(VLOOKUP($A238,SpecEd23!$A$21:$Z$550,14,0),0)</f>
        <v>2762833.3420833619</v>
      </c>
      <c r="DT238" s="14">
        <f t="shared" si="747"/>
        <v>1514.6095491007086</v>
      </c>
      <c r="DU238" s="14">
        <f>IFERROR(VLOOKUP($A238,ECFE!$A$16:$AB$347,9,0),0)</f>
        <v>107957.27974680001</v>
      </c>
      <c r="DV238" s="14">
        <f t="shared" si="748"/>
        <v>59.183130704561407</v>
      </c>
      <c r="DW238" s="14">
        <f>IFERROR(VLOOKUP($A238,ParaFY19!$A$21:$Z$543,7,0),0)</f>
        <v>12152</v>
      </c>
      <c r="DX238" s="14">
        <f t="shared" si="749"/>
        <v>6.6618333289668508</v>
      </c>
      <c r="DY238" s="14">
        <f>IFERROR(VLOOKUP($A238,ConEnroll!$A$7:$S$341,13,0),0)</f>
        <v>23330.1875</v>
      </c>
      <c r="DZ238" s="14">
        <f t="shared" si="750"/>
        <v>12.789814076575526</v>
      </c>
      <c r="EA238" s="14">
        <f t="shared" si="684"/>
        <v>143439.46724680002</v>
      </c>
      <c r="EB238" s="14">
        <f t="shared" si="751"/>
        <v>78.634778110103795</v>
      </c>
      <c r="EC238" s="14">
        <f t="shared" si="685"/>
        <v>19402357.559330162</v>
      </c>
      <c r="ED238" s="14">
        <f t="shared" si="752"/>
        <v>10636.543140987293</v>
      </c>
      <c r="EE238" s="62"/>
      <c r="EF238" s="14">
        <f t="shared" si="686"/>
        <v>300.5445100345205</v>
      </c>
      <c r="EG238" s="14">
        <f t="shared" si="687"/>
        <v>56.145704482665906</v>
      </c>
      <c r="EH238" s="14">
        <f t="shared" si="688"/>
        <v>11.517949239691688</v>
      </c>
      <c r="EI238" s="14">
        <f t="shared" si="753"/>
        <v>368.20816375687809</v>
      </c>
      <c r="EJ238" s="37">
        <f t="shared" si="689"/>
        <v>3.585860459104262E-2</v>
      </c>
      <c r="EK238" s="42"/>
      <c r="EL238" s="14" t="str">
        <f>IFERROR(VLOOKUP($A238,#REF!,27,0),"0")</f>
        <v>0</v>
      </c>
      <c r="EM238" s="14">
        <f t="shared" si="754"/>
        <v>0</v>
      </c>
      <c r="EN238" s="14" t="str">
        <f>IFERROR(VLOOKUP($A238,SpecEd23!#REF!,23,0)," ")</f>
        <v xml:space="preserve"> </v>
      </c>
      <c r="EO238" s="14" t="e">
        <f t="shared" si="755"/>
        <v>#VALUE!</v>
      </c>
      <c r="EP238" s="14">
        <f>IFERROR(VLOOKUP($A238,ECFE!#REF!,24,0),0)</f>
        <v>0</v>
      </c>
      <c r="EQ238" s="14">
        <f t="shared" si="756"/>
        <v>0</v>
      </c>
      <c r="ER238" s="14">
        <f>IFERROR(VLOOKUP($A238,#REF!,30,0),0)</f>
        <v>0</v>
      </c>
      <c r="ES238" s="14">
        <f t="shared" si="757"/>
        <v>0</v>
      </c>
      <c r="ET238" s="14">
        <f>IFERROR(VLOOKUP($A238,#REF!,12,0),0)</f>
        <v>0</v>
      </c>
      <c r="EU238" s="14">
        <f t="shared" si="758"/>
        <v>0</v>
      </c>
      <c r="EV238" s="14">
        <v>0</v>
      </c>
      <c r="EW238" s="14">
        <f t="shared" si="759"/>
        <v>0</v>
      </c>
      <c r="EX238" s="14">
        <f>IFERROR(VLOOKUP($A238,ConEnroll!$A$8:$S$601,16,0),0)</f>
        <v>696</v>
      </c>
      <c r="EY238" s="14">
        <f t="shared" si="760"/>
        <v>0.38155332430554045</v>
      </c>
      <c r="EZ238" s="14">
        <f t="shared" si="761"/>
        <v>696</v>
      </c>
      <c r="FA238" s="14">
        <f t="shared" si="762"/>
        <v>0.38155332430554045</v>
      </c>
      <c r="FB238" s="14" t="e">
        <f t="shared" si="763"/>
        <v>#VALUE!</v>
      </c>
      <c r="FC238" s="14" t="e">
        <f t="shared" si="764"/>
        <v>#VALUE!</v>
      </c>
      <c r="FD238" s="62"/>
      <c r="FE238" s="14">
        <f t="shared" si="690"/>
        <v>9043.2988137764805</v>
      </c>
      <c r="FF238" s="14" t="e">
        <f t="shared" si="691"/>
        <v>#VALUE!</v>
      </c>
      <c r="FG238" s="14">
        <f t="shared" si="765"/>
        <v>78.253224785798253</v>
      </c>
      <c r="FH238" s="14" t="e">
        <f t="shared" si="692"/>
        <v>#VALUE!</v>
      </c>
      <c r="FI238" s="37" t="e">
        <f t="shared" si="693"/>
        <v>#VALUE!</v>
      </c>
      <c r="FJ238" s="12"/>
      <c r="FK238" s="14" t="str">
        <f>IFERROR(VLOOKUP($A238,#REF!,27,0),"0")</f>
        <v>0</v>
      </c>
      <c r="FL238" s="14">
        <f t="shared" si="766"/>
        <v>0</v>
      </c>
      <c r="FM238" s="14" t="str">
        <f>IFERROR(VLOOKUP($A238,SpecEd23!$X$22:$Y$610,59,0)," ")</f>
        <v xml:space="preserve"> </v>
      </c>
      <c r="FN238" s="14" t="e">
        <f t="shared" si="767"/>
        <v>#VALUE!</v>
      </c>
      <c r="FO238" s="14">
        <f>IFERROR(VLOOKUP($A238,ECFE!#REF!,26,0),0)</f>
        <v>0</v>
      </c>
      <c r="FP238" s="14">
        <f t="shared" si="768"/>
        <v>0</v>
      </c>
      <c r="FQ238" s="14">
        <f>IFERROR(VLOOKUP($A238,#REF!,16,0),0)</f>
        <v>0</v>
      </c>
      <c r="FR238" s="14">
        <f t="shared" si="769"/>
        <v>0</v>
      </c>
      <c r="FS238" s="14">
        <f>IFERROR(VLOOKUP($A238,#REF!,12,0),0)</f>
        <v>0</v>
      </c>
      <c r="FT238" s="14">
        <f t="shared" si="770"/>
        <v>0</v>
      </c>
      <c r="FU238" s="14">
        <v>0</v>
      </c>
      <c r="FV238" s="14">
        <f t="shared" si="771"/>
        <v>0</v>
      </c>
      <c r="FW238" s="14">
        <f>IFERROR(VLOOKUP($A238,ConEnroll!$A$8:$S$601,16,0),0)</f>
        <v>696</v>
      </c>
      <c r="FX238" s="14">
        <f t="shared" si="772"/>
        <v>0.38155332430554045</v>
      </c>
      <c r="FY238" s="14">
        <f t="shared" si="773"/>
        <v>696</v>
      </c>
      <c r="FZ238" s="14">
        <f t="shared" si="774"/>
        <v>0.38155332430554045</v>
      </c>
      <c r="GA238" s="14" t="e">
        <f t="shared" si="775"/>
        <v>#VALUE!</v>
      </c>
      <c r="GB238" s="14" t="e">
        <f t="shared" si="776"/>
        <v>#VALUE!</v>
      </c>
      <c r="GC238" s="39"/>
      <c r="GD238" s="14">
        <f t="shared" si="694"/>
        <v>-8742.75430374196</v>
      </c>
      <c r="GE238" s="14" t="e">
        <f t="shared" si="695"/>
        <v>#VALUE!</v>
      </c>
      <c r="GF238" s="14">
        <f t="shared" si="696"/>
        <v>-66.735275546106564</v>
      </c>
      <c r="GG238" s="14" t="e">
        <f t="shared" si="697"/>
        <v>#VALUE!</v>
      </c>
      <c r="GH238" s="37" t="e">
        <f t="shared" si="698"/>
        <v>#VALUE!</v>
      </c>
    </row>
    <row r="239" spans="1:190" ht="12.5" x14ac:dyDescent="0.25">
      <c r="A239" s="67">
        <v>748</v>
      </c>
      <c r="B239" s="35">
        <v>1</v>
      </c>
      <c r="C239" s="14">
        <v>4</v>
      </c>
      <c r="D239" s="14"/>
      <c r="E239" s="14"/>
      <c r="F239" s="35" t="s">
        <v>2585</v>
      </c>
      <c r="G239" s="41"/>
      <c r="H239" s="14">
        <f>IFERROR(VLOOKUP($A239,BaseFY22!$A$7:$AK$528,6,0),0)</f>
        <v>4111</v>
      </c>
      <c r="I239" s="14">
        <f>IFERROR(VLOOKUP($A239,BaseFY22!$A$7:$AK$528,28,0),0)</f>
        <v>37194257.5</v>
      </c>
      <c r="J239" s="14">
        <f t="shared" si="699"/>
        <v>9047.4963512527374</v>
      </c>
      <c r="K239" s="14">
        <f>IFERROR(VLOOKUP($A239,SpecEd22!$A$21:$BB$605,24,0)," ")</f>
        <v>5141373.9606329203</v>
      </c>
      <c r="L239" s="14">
        <f t="shared" si="700"/>
        <v>1250.6382779452495</v>
      </c>
      <c r="M239" s="14">
        <f>IFERROR(VLOOKUP($A239,ECFE!$A$16:$AB$347,7,0),0)</f>
        <v>179587.74900000001</v>
      </c>
      <c r="N239" s="14">
        <f t="shared" si="667"/>
        <v>43.68468718073462</v>
      </c>
      <c r="O239" s="14">
        <v>0</v>
      </c>
      <c r="P239" s="14">
        <f t="shared" si="667"/>
        <v>0</v>
      </c>
      <c r="Q239" s="14">
        <f>IFERROR(VLOOKUP($A239,ConEnroll!$A$7:$S$337,10,0),0)</f>
        <v>39110.83</v>
      </c>
      <c r="R239" s="14">
        <f t="shared" si="701"/>
        <v>9.513702262223303</v>
      </c>
      <c r="S239" s="14">
        <f t="shared" si="668"/>
        <v>218698.57900000003</v>
      </c>
      <c r="T239" s="14">
        <f t="shared" si="702"/>
        <v>53.198389442957925</v>
      </c>
      <c r="U239" s="14">
        <f t="shared" si="669"/>
        <v>42554330.039632924</v>
      </c>
      <c r="V239" s="14">
        <f t="shared" si="703"/>
        <v>10351.333018640944</v>
      </c>
      <c r="W239" s="42"/>
      <c r="X239" s="14">
        <f>IFERROR(VLOOKUP($A239,HouseFY22!$A$6:$AJ$528,28,0),0)</f>
        <v>37795456.5</v>
      </c>
      <c r="Y239" s="14">
        <f t="shared" si="704"/>
        <v>9193.7378983215767</v>
      </c>
      <c r="Z239" s="14">
        <f>IFERROR(VLOOKUP($A239,Compens80percent!$A$13:$M$560,12,0),0)</f>
        <v>0</v>
      </c>
      <c r="AA239" s="14">
        <f t="shared" si="704"/>
        <v>0</v>
      </c>
      <c r="AB239" s="14">
        <f t="shared" si="705"/>
        <v>37795456.5</v>
      </c>
      <c r="AC239" s="14">
        <f t="shared" si="704"/>
        <v>9193.7378983215767</v>
      </c>
      <c r="AD239" s="14">
        <f>IFERROR(VLOOKUP(A239,SpecEd22!$A$21:$Z$550,14,0),0)</f>
        <v>5236599.9479764076</v>
      </c>
      <c r="AE239" s="14">
        <f t="shared" si="706"/>
        <v>1273.8019819937747</v>
      </c>
      <c r="AF239" s="14">
        <f>IFERROR(VLOOKUP($A239,ECFE!$A$16:$AB$348,8,0),0)</f>
        <v>183179.50398000001</v>
      </c>
      <c r="AG239" s="14">
        <f t="shared" si="707"/>
        <v>44.558380924349308</v>
      </c>
      <c r="AH239" s="14">
        <f>IFERROR(VLOOKUP(A239,ParaFY19!$A$21:$Z$543,7,0),0)</f>
        <v>14896</v>
      </c>
      <c r="AI239" s="14">
        <f t="shared" si="708"/>
        <v>3.6234492824130382</v>
      </c>
      <c r="AJ239" s="14">
        <f>IFERROR(VLOOKUP(A239,ConEnroll!$A$7:$S$341,13,0),0)</f>
        <v>48888.537500000006</v>
      </c>
      <c r="AK239" s="14">
        <f t="shared" si="709"/>
        <v>11.892127827779131</v>
      </c>
      <c r="AL239" s="14">
        <f t="shared" si="664"/>
        <v>246964.04148000001</v>
      </c>
      <c r="AM239" s="14">
        <f t="shared" si="710"/>
        <v>60.073958034541477</v>
      </c>
      <c r="AN239" s="14">
        <f t="shared" si="711"/>
        <v>43279020.489456408</v>
      </c>
      <c r="AO239" s="14">
        <f t="shared" si="712"/>
        <v>10527.613838349893</v>
      </c>
      <c r="AP239" s="62"/>
      <c r="AQ239" s="14">
        <f t="shared" si="665"/>
        <v>146.24154706883928</v>
      </c>
      <c r="AR239" s="14">
        <f t="shared" si="670"/>
        <v>23.163704048525233</v>
      </c>
      <c r="AS239" s="14">
        <f t="shared" si="671"/>
        <v>6.8755685915835514</v>
      </c>
      <c r="AT239" s="14">
        <f t="shared" si="713"/>
        <v>176.28081970894806</v>
      </c>
      <c r="AU239" s="37">
        <f t="shared" si="672"/>
        <v>1.7029769923496526E-2</v>
      </c>
      <c r="AV239" s="42"/>
      <c r="AW239" s="14" t="str">
        <f>IFERROR(VLOOKUP($A239,#REF!,27,0),"0")</f>
        <v>0</v>
      </c>
      <c r="AX239" s="14">
        <f t="shared" si="714"/>
        <v>0</v>
      </c>
      <c r="AY239" s="14" t="str">
        <f>IFERROR(VLOOKUP($A239,SpecEd22!#REF!,23,0)," ")</f>
        <v xml:space="preserve"> </v>
      </c>
      <c r="AZ239" s="14" t="e">
        <f t="shared" si="715"/>
        <v>#VALUE!</v>
      </c>
      <c r="BA239" s="14">
        <f>IFERROR(VLOOKUP($A239,ECFE!#REF!,23,0),0)</f>
        <v>0</v>
      </c>
      <c r="BB239" s="14">
        <f t="shared" si="716"/>
        <v>0</v>
      </c>
      <c r="BC239" s="14">
        <f>IFERROR(VLOOKUP($A239,#REF!,17,0),0)</f>
        <v>0</v>
      </c>
      <c r="BD239" s="14">
        <f t="shared" si="717"/>
        <v>0</v>
      </c>
      <c r="BE239" s="14">
        <f>IFERROR(VLOOKUP($A239,#REF!,9,0),0)</f>
        <v>0</v>
      </c>
      <c r="BF239" s="14">
        <f t="shared" si="718"/>
        <v>0</v>
      </c>
      <c r="BG239" s="14">
        <v>0</v>
      </c>
      <c r="BH239" s="14">
        <f t="shared" si="719"/>
        <v>0</v>
      </c>
      <c r="BI239" s="14">
        <f>IFERROR(VLOOKUP($A239,ConEnroll!$A$8:$S$601,15,0),0)</f>
        <v>-50</v>
      </c>
      <c r="BJ239" s="14">
        <f t="shared" si="720"/>
        <v>-1.2162490878131841E-2</v>
      </c>
      <c r="BK239" s="14">
        <f t="shared" si="721"/>
        <v>-50</v>
      </c>
      <c r="BL239" s="14">
        <f t="shared" si="722"/>
        <v>-1.2162490878131841E-2</v>
      </c>
      <c r="BM239" s="14" t="e">
        <f t="shared" si="723"/>
        <v>#VALUE!</v>
      </c>
      <c r="BN239" s="14" t="e">
        <f t="shared" si="724"/>
        <v>#VALUE!</v>
      </c>
      <c r="BO239" s="42"/>
      <c r="BP239" s="14">
        <f t="shared" si="673"/>
        <v>9193.7378983215767</v>
      </c>
      <c r="BQ239" s="14" t="e">
        <f t="shared" si="674"/>
        <v>#VALUE!</v>
      </c>
      <c r="BR239" s="14">
        <f t="shared" si="725"/>
        <v>60.086120525419609</v>
      </c>
      <c r="BS239" s="14" t="e">
        <f t="shared" si="675"/>
        <v>#VALUE!</v>
      </c>
      <c r="BT239" s="37" t="e">
        <f t="shared" si="676"/>
        <v>#VALUE!</v>
      </c>
      <c r="BU239" s="41"/>
      <c r="BV239" s="14" t="str">
        <f>IFERROR(VLOOKUP($A239,#REF!,27,0),"0")</f>
        <v>0</v>
      </c>
      <c r="BW239" s="14">
        <f t="shared" si="726"/>
        <v>0</v>
      </c>
      <c r="BX239" s="14" t="str">
        <f>IFERROR(VLOOKUP($A239,SpecEd22!$Z$22:$AV$606,59,0)," ")</f>
        <v xml:space="preserve"> </v>
      </c>
      <c r="BY239" s="14" t="e">
        <f t="shared" si="727"/>
        <v>#VALUE!</v>
      </c>
      <c r="BZ239" s="14">
        <f>IFERROR(VLOOKUP($A239,ECFE!#REF!,25,0),0)</f>
        <v>0</v>
      </c>
      <c r="CA239" s="14">
        <f t="shared" si="728"/>
        <v>0</v>
      </c>
      <c r="CB239" s="14">
        <f>IFERROR(VLOOKUP($A239,#REF!,17,0),0)</f>
        <v>0</v>
      </c>
      <c r="CC239" s="14">
        <f t="shared" si="729"/>
        <v>0</v>
      </c>
      <c r="CD239" s="14">
        <f>IFERROR(VLOOKUP($A239,#REF!,9,0),0)</f>
        <v>0</v>
      </c>
      <c r="CE239" s="14">
        <f t="shared" si="730"/>
        <v>0</v>
      </c>
      <c r="CF239" s="14">
        <v>0</v>
      </c>
      <c r="CG239" s="14">
        <f t="shared" si="731"/>
        <v>0</v>
      </c>
      <c r="CH239" s="14">
        <f>IFERROR(VLOOKUP($A239,ConEnroll!$A$8:$S$601,15,0),0)</f>
        <v>-50</v>
      </c>
      <c r="CI239" s="14">
        <f t="shared" si="732"/>
        <v>-1.2162490878131841E-2</v>
      </c>
      <c r="CJ239" s="14">
        <f t="shared" si="733"/>
        <v>-50</v>
      </c>
      <c r="CK239" s="14">
        <f t="shared" si="734"/>
        <v>-1.2162490878131841E-2</v>
      </c>
      <c r="CL239" s="14" t="e">
        <f t="shared" si="735"/>
        <v>#VALUE!</v>
      </c>
      <c r="CM239" s="14" t="e">
        <f t="shared" si="736"/>
        <v>#VALUE!</v>
      </c>
      <c r="CN239" s="42"/>
      <c r="CO239" s="14">
        <f t="shared" si="677"/>
        <v>-9047.4963512527374</v>
      </c>
      <c r="CP239" s="14" t="e">
        <f t="shared" si="678"/>
        <v>#VALUE!</v>
      </c>
      <c r="CQ239" s="14">
        <f t="shared" si="679"/>
        <v>-53.210551933836058</v>
      </c>
      <c r="CR239" s="14" t="e">
        <f t="shared" si="680"/>
        <v>#VALUE!</v>
      </c>
      <c r="CS239" s="37" t="e">
        <f t="shared" si="681"/>
        <v>#VALUE!</v>
      </c>
      <c r="CT239" s="239"/>
      <c r="CU239" s="239"/>
      <c r="CV239" s="468"/>
      <c r="CW239" s="14">
        <f>IFERROR(VLOOKUP($A239,BaseFY23!$A$7:$AK$527,6,0),0)</f>
        <v>4064.5954999999999</v>
      </c>
      <c r="CX239" s="14">
        <f>IFERROR(VLOOKUP($A239,BaseFY23!$A$7:$AN$528,28,0),0)</f>
        <v>36952066.5</v>
      </c>
      <c r="CY239" s="14">
        <f t="shared" si="737"/>
        <v>9091.2039094665142</v>
      </c>
      <c r="CZ239" s="14">
        <f>IFERROR(VLOOKUP($A239,SpecEd23!$A$21:$BB$605,23,0)," ")</f>
        <v>5437513.1563906251</v>
      </c>
      <c r="DA239" s="14">
        <f t="shared" si="738"/>
        <v>1337.7747321696895</v>
      </c>
      <c r="DB239" s="14">
        <f>IFERROR(VLOOKUP($A239,ECFE!$A$16:$AB$347,7,0),0)</f>
        <v>179587.74900000001</v>
      </c>
      <c r="DC239" s="14">
        <f t="shared" si="739"/>
        <v>44.183424648282966</v>
      </c>
      <c r="DD239" s="14">
        <v>0</v>
      </c>
      <c r="DE239" s="14">
        <f t="shared" si="740"/>
        <v>0</v>
      </c>
      <c r="DF239" s="14">
        <f>IFERROR(VLOOKUP($A239,ConEnroll!$A$7:$S$338,10,0),0)</f>
        <v>39110.83</v>
      </c>
      <c r="DG239" s="14">
        <f t="shared" si="741"/>
        <v>9.6223178911653093</v>
      </c>
      <c r="DH239" s="14">
        <f t="shared" si="682"/>
        <v>218698.57900000003</v>
      </c>
      <c r="DI239" s="14">
        <f t="shared" si="742"/>
        <v>53.805742539448275</v>
      </c>
      <c r="DJ239" s="14">
        <f t="shared" si="683"/>
        <v>42608278.235390626</v>
      </c>
      <c r="DK239" s="14">
        <f t="shared" si="743"/>
        <v>10482.784384175653</v>
      </c>
      <c r="DL239" s="42"/>
      <c r="DM239" s="14">
        <f>IFERROR(VLOOKUP($A239,HouseFY23!$A$7:$AJ$528,28,0),0)</f>
        <v>38155398.5</v>
      </c>
      <c r="DN239" s="14">
        <f t="shared" si="744"/>
        <v>9387.2560012429276</v>
      </c>
      <c r="DO239" s="14">
        <f>IFERROR(VLOOKUP($A239,Compens80percent!$A$13:$M$560,12,0),0)</f>
        <v>0</v>
      </c>
      <c r="DP239" s="14">
        <f t="shared" si="744"/>
        <v>0</v>
      </c>
      <c r="DQ239" s="14">
        <f t="shared" si="745"/>
        <v>38155398.5</v>
      </c>
      <c r="DR239" s="14">
        <f t="shared" si="746"/>
        <v>9281.2937241547061</v>
      </c>
      <c r="DS239" s="14">
        <f>IFERROR(VLOOKUP($A239,SpecEd23!$A$21:$Z$550,14,0),0)</f>
        <v>5634694.8025971064</v>
      </c>
      <c r="DT239" s="14">
        <f t="shared" si="747"/>
        <v>1386.28672953978</v>
      </c>
      <c r="DU239" s="14">
        <f>IFERROR(VLOOKUP($A239,ECFE!$A$16:$AB$347,9,0),0)</f>
        <v>186843.0940596</v>
      </c>
      <c r="DV239" s="14">
        <f t="shared" si="748"/>
        <v>45.968435004073591</v>
      </c>
      <c r="DW239" s="14">
        <f>IFERROR(VLOOKUP($A239,ParaFY19!$A$21:$Z$543,7,0),0)</f>
        <v>14896</v>
      </c>
      <c r="DX239" s="14">
        <f t="shared" si="749"/>
        <v>3.6648173231506065</v>
      </c>
      <c r="DY239" s="14">
        <f>IFERROR(VLOOKUP($A239,ConEnroll!$A$7:$S$341,13,0),0)</f>
        <v>48888.537500000006</v>
      </c>
      <c r="DZ239" s="14">
        <f t="shared" si="750"/>
        <v>12.027897363956637</v>
      </c>
      <c r="EA239" s="14">
        <f t="shared" si="684"/>
        <v>250627.63155960001</v>
      </c>
      <c r="EB239" s="14">
        <f t="shared" si="751"/>
        <v>61.661149691180832</v>
      </c>
      <c r="EC239" s="14">
        <f t="shared" si="685"/>
        <v>44040720.934156708</v>
      </c>
      <c r="ED239" s="14">
        <f t="shared" si="752"/>
        <v>10835.20388047389</v>
      </c>
      <c r="EE239" s="62"/>
      <c r="EF239" s="14">
        <f t="shared" si="686"/>
        <v>296.05209177641336</v>
      </c>
      <c r="EG239" s="14">
        <f t="shared" si="687"/>
        <v>48.511997370090512</v>
      </c>
      <c r="EH239" s="14">
        <f t="shared" si="688"/>
        <v>7.8554071517325568</v>
      </c>
      <c r="EI239" s="14">
        <f t="shared" si="753"/>
        <v>352.41949629823642</v>
      </c>
      <c r="EJ239" s="37">
        <f t="shared" si="689"/>
        <v>3.3618882482237572E-2</v>
      </c>
      <c r="EK239" s="42"/>
      <c r="EL239" s="14" t="str">
        <f>IFERROR(VLOOKUP($A239,#REF!,27,0),"0")</f>
        <v>0</v>
      </c>
      <c r="EM239" s="14">
        <f t="shared" si="754"/>
        <v>0</v>
      </c>
      <c r="EN239" s="14" t="str">
        <f>IFERROR(VLOOKUP($A239,SpecEd23!#REF!,23,0)," ")</f>
        <v xml:space="preserve"> </v>
      </c>
      <c r="EO239" s="14" t="e">
        <f t="shared" si="755"/>
        <v>#VALUE!</v>
      </c>
      <c r="EP239" s="14">
        <f>IFERROR(VLOOKUP($A239,ECFE!#REF!,24,0),0)</f>
        <v>0</v>
      </c>
      <c r="EQ239" s="14">
        <f t="shared" si="756"/>
        <v>0</v>
      </c>
      <c r="ER239" s="14">
        <f>IFERROR(VLOOKUP($A239,#REF!,30,0),0)</f>
        <v>0</v>
      </c>
      <c r="ES239" s="14">
        <f t="shared" si="757"/>
        <v>0</v>
      </c>
      <c r="ET239" s="14">
        <f>IFERROR(VLOOKUP($A239,#REF!,12,0),0)</f>
        <v>0</v>
      </c>
      <c r="EU239" s="14">
        <f t="shared" si="758"/>
        <v>0</v>
      </c>
      <c r="EV239" s="14">
        <v>0</v>
      </c>
      <c r="EW239" s="14">
        <f t="shared" si="759"/>
        <v>0</v>
      </c>
      <c r="EX239" s="14">
        <f>IFERROR(VLOOKUP($A239,ConEnroll!$A$8:$S$601,16,0),0)</f>
        <v>698</v>
      </c>
      <c r="EY239" s="14">
        <f t="shared" si="760"/>
        <v>0.17172680528726661</v>
      </c>
      <c r="EZ239" s="14">
        <f t="shared" si="761"/>
        <v>698</v>
      </c>
      <c r="FA239" s="14">
        <f t="shared" si="762"/>
        <v>0.17172680528726661</v>
      </c>
      <c r="FB239" s="14" t="e">
        <f t="shared" si="763"/>
        <v>#VALUE!</v>
      </c>
      <c r="FC239" s="14" t="e">
        <f t="shared" si="764"/>
        <v>#VALUE!</v>
      </c>
      <c r="FD239" s="62"/>
      <c r="FE239" s="14">
        <f t="shared" si="690"/>
        <v>9387.2560012429276</v>
      </c>
      <c r="FF239" s="14" t="e">
        <f t="shared" si="691"/>
        <v>#VALUE!</v>
      </c>
      <c r="FG239" s="14">
        <f t="shared" si="765"/>
        <v>61.489422885893568</v>
      </c>
      <c r="FH239" s="14" t="e">
        <f t="shared" si="692"/>
        <v>#VALUE!</v>
      </c>
      <c r="FI239" s="37" t="e">
        <f t="shared" si="693"/>
        <v>#VALUE!</v>
      </c>
      <c r="FJ239" s="12"/>
      <c r="FK239" s="14" t="str">
        <f>IFERROR(VLOOKUP($A239,#REF!,27,0),"0")</f>
        <v>0</v>
      </c>
      <c r="FL239" s="14">
        <f t="shared" si="766"/>
        <v>0</v>
      </c>
      <c r="FM239" s="14" t="str">
        <f>IFERROR(VLOOKUP($A239,SpecEd23!$X$22:$Y$610,59,0)," ")</f>
        <v xml:space="preserve"> </v>
      </c>
      <c r="FN239" s="14" t="e">
        <f t="shared" si="767"/>
        <v>#VALUE!</v>
      </c>
      <c r="FO239" s="14">
        <f>IFERROR(VLOOKUP($A239,ECFE!#REF!,26,0),0)</f>
        <v>0</v>
      </c>
      <c r="FP239" s="14">
        <f t="shared" si="768"/>
        <v>0</v>
      </c>
      <c r="FQ239" s="14">
        <f>IFERROR(VLOOKUP($A239,#REF!,16,0),0)</f>
        <v>0</v>
      </c>
      <c r="FR239" s="14">
        <f t="shared" si="769"/>
        <v>0</v>
      </c>
      <c r="FS239" s="14">
        <f>IFERROR(VLOOKUP($A239,#REF!,12,0),0)</f>
        <v>0</v>
      </c>
      <c r="FT239" s="14">
        <f t="shared" si="770"/>
        <v>0</v>
      </c>
      <c r="FU239" s="14">
        <v>0</v>
      </c>
      <c r="FV239" s="14">
        <f t="shared" si="771"/>
        <v>0</v>
      </c>
      <c r="FW239" s="14">
        <f>IFERROR(VLOOKUP($A239,ConEnroll!$A$8:$S$601,16,0),0)</f>
        <v>698</v>
      </c>
      <c r="FX239" s="14">
        <f t="shared" si="772"/>
        <v>0.17172680528726661</v>
      </c>
      <c r="FY239" s="14">
        <f t="shared" si="773"/>
        <v>698</v>
      </c>
      <c r="FZ239" s="14">
        <f t="shared" si="774"/>
        <v>0.17172680528726661</v>
      </c>
      <c r="GA239" s="14" t="e">
        <f t="shared" si="775"/>
        <v>#VALUE!</v>
      </c>
      <c r="GB239" s="14" t="e">
        <f t="shared" si="776"/>
        <v>#VALUE!</v>
      </c>
      <c r="GC239" s="39"/>
      <c r="GD239" s="14">
        <f t="shared" si="694"/>
        <v>-9091.2039094665142</v>
      </c>
      <c r="GE239" s="14" t="e">
        <f t="shared" si="695"/>
        <v>#VALUE!</v>
      </c>
      <c r="GF239" s="14">
        <f t="shared" si="696"/>
        <v>-53.634015734161011</v>
      </c>
      <c r="GG239" s="14" t="e">
        <f t="shared" si="697"/>
        <v>#VALUE!</v>
      </c>
      <c r="GH239" s="37" t="e">
        <f t="shared" si="698"/>
        <v>#VALUE!</v>
      </c>
    </row>
    <row r="240" spans="1:190" ht="12.5" x14ac:dyDescent="0.25">
      <c r="A240" s="67">
        <v>750</v>
      </c>
      <c r="B240" s="35">
        <v>1</v>
      </c>
      <c r="C240" s="14">
        <v>4</v>
      </c>
      <c r="D240" s="14"/>
      <c r="E240" s="14"/>
      <c r="F240" s="35" t="s">
        <v>2586</v>
      </c>
      <c r="G240" s="41"/>
      <c r="H240" s="14">
        <f>IFERROR(VLOOKUP($A240,BaseFY22!$A$7:$AK$528,6,0),0)</f>
        <v>2333</v>
      </c>
      <c r="I240" s="14">
        <f>IFERROR(VLOOKUP($A240,BaseFY22!$A$7:$AK$528,28,0),0)</f>
        <v>20844203.716396</v>
      </c>
      <c r="J240" s="14">
        <f t="shared" si="699"/>
        <v>8934.5065222443209</v>
      </c>
      <c r="K240" s="14">
        <f>IFERROR(VLOOKUP($A240,SpecEd22!$A$21:$BB$605,24,0)," ")</f>
        <v>3133588.9900372191</v>
      </c>
      <c r="L240" s="14">
        <f t="shared" si="700"/>
        <v>1343.1585898144961</v>
      </c>
      <c r="M240" s="14">
        <f>IFERROR(VLOOKUP($A240,ECFE!$A$16:$AB$347,7,0),0)</f>
        <v>123098.41499999999</v>
      </c>
      <c r="N240" s="14">
        <f t="shared" si="667"/>
        <v>52.764001285897983</v>
      </c>
      <c r="O240" s="14">
        <v>0</v>
      </c>
      <c r="P240" s="14">
        <f t="shared" si="667"/>
        <v>0</v>
      </c>
      <c r="Q240" s="14">
        <f>IFERROR(VLOOKUP($A240,ConEnroll!$A$7:$S$337,10,0),0)</f>
        <v>51326.41</v>
      </c>
      <c r="R240" s="14">
        <f t="shared" si="701"/>
        <v>22.000175739391342</v>
      </c>
      <c r="S240" s="14">
        <f t="shared" si="668"/>
        <v>174424.82500000001</v>
      </c>
      <c r="T240" s="14">
        <f t="shared" si="702"/>
        <v>74.764177025289328</v>
      </c>
      <c r="U240" s="14">
        <f t="shared" si="669"/>
        <v>24152217.531433217</v>
      </c>
      <c r="V240" s="14">
        <f t="shared" si="703"/>
        <v>10352.429289084104</v>
      </c>
      <c r="W240" s="42"/>
      <c r="X240" s="14">
        <f>IFERROR(VLOOKUP($A240,HouseFY22!$A$6:$AJ$528,28,0),0)</f>
        <v>21206128.716396</v>
      </c>
      <c r="Y240" s="14">
        <f t="shared" si="704"/>
        <v>9089.6393983694816</v>
      </c>
      <c r="Z240" s="14">
        <f>IFERROR(VLOOKUP($A240,Compens80percent!$A$13:$M$560,12,0),0)</f>
        <v>0</v>
      </c>
      <c r="AA240" s="14">
        <f t="shared" si="704"/>
        <v>0</v>
      </c>
      <c r="AB240" s="14">
        <f t="shared" si="705"/>
        <v>21206128.716396</v>
      </c>
      <c r="AC240" s="14">
        <f t="shared" si="704"/>
        <v>9089.6393983694816</v>
      </c>
      <c r="AD240" s="14">
        <f>IFERROR(VLOOKUP(A240,SpecEd22!$A$21:$Z$550,14,0),0)</f>
        <v>3188352.3305530571</v>
      </c>
      <c r="AE240" s="14">
        <f t="shared" si="706"/>
        <v>1366.6319462293429</v>
      </c>
      <c r="AF240" s="14">
        <f>IFERROR(VLOOKUP($A240,ECFE!$A$16:$AB$348,8,0),0)</f>
        <v>125560.38330000002</v>
      </c>
      <c r="AG240" s="14">
        <f t="shared" si="707"/>
        <v>53.819281311615953</v>
      </c>
      <c r="AH240" s="14">
        <f>IFERROR(VLOOKUP(A240,ParaFY19!$A$21:$Z$543,7,0),0)</f>
        <v>11760</v>
      </c>
      <c r="AI240" s="14">
        <f t="shared" si="708"/>
        <v>5.0407201028718385</v>
      </c>
      <c r="AJ240" s="14">
        <f>IFERROR(VLOOKUP(A240,ConEnroll!$A$7:$S$341,13,0),0)</f>
        <v>64158.012500000004</v>
      </c>
      <c r="AK240" s="14">
        <f t="shared" si="709"/>
        <v>27.50021967423918</v>
      </c>
      <c r="AL240" s="14">
        <f t="shared" si="664"/>
        <v>201478.39580000003</v>
      </c>
      <c r="AM240" s="14">
        <f t="shared" si="710"/>
        <v>86.360221088726973</v>
      </c>
      <c r="AN240" s="14">
        <f t="shared" si="711"/>
        <v>24595959.442749057</v>
      </c>
      <c r="AO240" s="14">
        <f t="shared" si="712"/>
        <v>10542.63156568755</v>
      </c>
      <c r="AP240" s="62"/>
      <c r="AQ240" s="14">
        <f t="shared" si="665"/>
        <v>155.13287612516069</v>
      </c>
      <c r="AR240" s="14">
        <f t="shared" si="670"/>
        <v>23.473356414846876</v>
      </c>
      <c r="AS240" s="14">
        <f t="shared" si="671"/>
        <v>11.596044063437645</v>
      </c>
      <c r="AT240" s="14">
        <f t="shared" si="713"/>
        <v>190.20227660344523</v>
      </c>
      <c r="AU240" s="37">
        <f t="shared" si="672"/>
        <v>1.8372719222917069E-2</v>
      </c>
      <c r="AV240" s="42"/>
      <c r="AW240" s="14" t="str">
        <f>IFERROR(VLOOKUP($A240,#REF!,27,0),"0")</f>
        <v>0</v>
      </c>
      <c r="AX240" s="14">
        <f t="shared" si="714"/>
        <v>0</v>
      </c>
      <c r="AY240" s="14" t="str">
        <f>IFERROR(VLOOKUP($A240,SpecEd22!#REF!,23,0)," ")</f>
        <v xml:space="preserve"> </v>
      </c>
      <c r="AZ240" s="14" t="e">
        <f t="shared" si="715"/>
        <v>#VALUE!</v>
      </c>
      <c r="BA240" s="14">
        <f>IFERROR(VLOOKUP($A240,ECFE!#REF!,23,0),0)</f>
        <v>0</v>
      </c>
      <c r="BB240" s="14">
        <f t="shared" si="716"/>
        <v>0</v>
      </c>
      <c r="BC240" s="14">
        <f>IFERROR(VLOOKUP($A240,#REF!,17,0),0)</f>
        <v>0</v>
      </c>
      <c r="BD240" s="14">
        <f t="shared" si="717"/>
        <v>0</v>
      </c>
      <c r="BE240" s="14">
        <f>IFERROR(VLOOKUP($A240,#REF!,9,0),0)</f>
        <v>0</v>
      </c>
      <c r="BF240" s="14">
        <f t="shared" si="718"/>
        <v>0</v>
      </c>
      <c r="BG240" s="14">
        <v>0</v>
      </c>
      <c r="BH240" s="14">
        <f t="shared" si="719"/>
        <v>0</v>
      </c>
      <c r="BI240" s="14">
        <f>IFERROR(VLOOKUP($A240,ConEnroll!$A$8:$S$601,15,0),0)</f>
        <v>-50</v>
      </c>
      <c r="BJ240" s="14">
        <f t="shared" si="720"/>
        <v>-2.1431633090441493E-2</v>
      </c>
      <c r="BK240" s="14">
        <f t="shared" si="721"/>
        <v>-50</v>
      </c>
      <c r="BL240" s="14">
        <f t="shared" si="722"/>
        <v>-2.1431633090441493E-2</v>
      </c>
      <c r="BM240" s="14" t="e">
        <f t="shared" si="723"/>
        <v>#VALUE!</v>
      </c>
      <c r="BN240" s="14" t="e">
        <f t="shared" si="724"/>
        <v>#VALUE!</v>
      </c>
      <c r="BO240" s="42"/>
      <c r="BP240" s="14">
        <f t="shared" si="673"/>
        <v>9089.6393983694816</v>
      </c>
      <c r="BQ240" s="14" t="e">
        <f t="shared" si="674"/>
        <v>#VALUE!</v>
      </c>
      <c r="BR240" s="14">
        <f t="shared" si="725"/>
        <v>86.381652721817417</v>
      </c>
      <c r="BS240" s="14" t="e">
        <f t="shared" si="675"/>
        <v>#VALUE!</v>
      </c>
      <c r="BT240" s="37" t="e">
        <f t="shared" si="676"/>
        <v>#VALUE!</v>
      </c>
      <c r="BU240" s="41"/>
      <c r="BV240" s="14" t="str">
        <f>IFERROR(VLOOKUP($A240,#REF!,27,0),"0")</f>
        <v>0</v>
      </c>
      <c r="BW240" s="14">
        <f t="shared" si="726"/>
        <v>0</v>
      </c>
      <c r="BX240" s="14" t="str">
        <f>IFERROR(VLOOKUP($A240,SpecEd22!$Z$22:$AV$606,59,0)," ")</f>
        <v xml:space="preserve"> </v>
      </c>
      <c r="BY240" s="14" t="e">
        <f t="shared" si="727"/>
        <v>#VALUE!</v>
      </c>
      <c r="BZ240" s="14">
        <f>IFERROR(VLOOKUP($A240,ECFE!#REF!,25,0),0)</f>
        <v>0</v>
      </c>
      <c r="CA240" s="14">
        <f t="shared" si="728"/>
        <v>0</v>
      </c>
      <c r="CB240" s="14">
        <f>IFERROR(VLOOKUP($A240,#REF!,17,0),0)</f>
        <v>0</v>
      </c>
      <c r="CC240" s="14">
        <f t="shared" si="729"/>
        <v>0</v>
      </c>
      <c r="CD240" s="14">
        <f>IFERROR(VLOOKUP($A240,#REF!,9,0),0)</f>
        <v>0</v>
      </c>
      <c r="CE240" s="14">
        <f t="shared" si="730"/>
        <v>0</v>
      </c>
      <c r="CF240" s="14">
        <v>0</v>
      </c>
      <c r="CG240" s="14">
        <f t="shared" si="731"/>
        <v>0</v>
      </c>
      <c r="CH240" s="14">
        <f>IFERROR(VLOOKUP($A240,ConEnroll!$A$8:$S$601,15,0),0)</f>
        <v>-50</v>
      </c>
      <c r="CI240" s="14">
        <f t="shared" si="732"/>
        <v>-2.1431633090441493E-2</v>
      </c>
      <c r="CJ240" s="14">
        <f t="shared" si="733"/>
        <v>-50</v>
      </c>
      <c r="CK240" s="14">
        <f t="shared" si="734"/>
        <v>-2.1431633090441493E-2</v>
      </c>
      <c r="CL240" s="14" t="e">
        <f t="shared" si="735"/>
        <v>#VALUE!</v>
      </c>
      <c r="CM240" s="14" t="e">
        <f t="shared" si="736"/>
        <v>#VALUE!</v>
      </c>
      <c r="CN240" s="42"/>
      <c r="CO240" s="14">
        <f t="shared" si="677"/>
        <v>-8934.5065222443209</v>
      </c>
      <c r="CP240" s="14" t="e">
        <f t="shared" si="678"/>
        <v>#VALUE!</v>
      </c>
      <c r="CQ240" s="14">
        <f t="shared" si="679"/>
        <v>-74.785608658379772</v>
      </c>
      <c r="CR240" s="14" t="e">
        <f t="shared" si="680"/>
        <v>#VALUE!</v>
      </c>
      <c r="CS240" s="37" t="e">
        <f t="shared" si="681"/>
        <v>#VALUE!</v>
      </c>
      <c r="CT240" s="239"/>
      <c r="CU240" s="239"/>
      <c r="CV240" s="468"/>
      <c r="CW240" s="14">
        <f>IFERROR(VLOOKUP($A240,BaseFY23!$A$7:$AK$527,6,0),0)</f>
        <v>2427.0650340000002</v>
      </c>
      <c r="CX240" s="14">
        <f>IFERROR(VLOOKUP($A240,BaseFY23!$A$7:$AN$528,28,0),0)</f>
        <v>21712328.469284002</v>
      </c>
      <c r="CY240" s="14">
        <f t="shared" si="737"/>
        <v>8945.9195221894497</v>
      </c>
      <c r="CZ240" s="14">
        <f>IFERROR(VLOOKUP($A240,SpecEd23!$A$21:$BB$605,23,0)," ")</f>
        <v>3577538.0784693537</v>
      </c>
      <c r="DA240" s="14">
        <f t="shared" si="738"/>
        <v>1474.0182188580586</v>
      </c>
      <c r="DB240" s="14">
        <f>IFERROR(VLOOKUP($A240,ECFE!$A$16:$AB$347,7,0),0)</f>
        <v>123098.41499999999</v>
      </c>
      <c r="DC240" s="14">
        <f t="shared" si="739"/>
        <v>50.719042660807411</v>
      </c>
      <c r="DD240" s="14">
        <v>0</v>
      </c>
      <c r="DE240" s="14">
        <f t="shared" si="740"/>
        <v>0</v>
      </c>
      <c r="DF240" s="14">
        <f>IFERROR(VLOOKUP($A240,ConEnroll!$A$7:$S$338,10,0),0)</f>
        <v>51326.41</v>
      </c>
      <c r="DG240" s="14">
        <f t="shared" si="741"/>
        <v>21.147521504773984</v>
      </c>
      <c r="DH240" s="14">
        <f t="shared" si="682"/>
        <v>174424.82500000001</v>
      </c>
      <c r="DI240" s="14">
        <f t="shared" si="742"/>
        <v>71.866564165581394</v>
      </c>
      <c r="DJ240" s="14">
        <f t="shared" si="683"/>
        <v>25464291.372753356</v>
      </c>
      <c r="DK240" s="14">
        <f t="shared" si="743"/>
        <v>10491.804305213089</v>
      </c>
      <c r="DL240" s="42"/>
      <c r="DM240" s="14">
        <f>IFERROR(VLOOKUP($A240,HouseFY23!$A$7:$AJ$528,28,0),0)</f>
        <v>22501290.732336</v>
      </c>
      <c r="DN240" s="14">
        <f t="shared" si="744"/>
        <v>9270.9879698823097</v>
      </c>
      <c r="DO240" s="14">
        <f>IFERROR(VLOOKUP($A240,Compens80percent!$A$13:$M$560,12,0),0)</f>
        <v>0</v>
      </c>
      <c r="DP240" s="14">
        <f t="shared" si="744"/>
        <v>0</v>
      </c>
      <c r="DQ240" s="14">
        <f t="shared" si="745"/>
        <v>22501290.732336</v>
      </c>
      <c r="DR240" s="14">
        <f t="shared" si="746"/>
        <v>9644.7881407355326</v>
      </c>
      <c r="DS240" s="14">
        <f>IFERROR(VLOOKUP($A240,SpecEd23!$A$21:$Z$550,14,0),0)</f>
        <v>3699072.2488166331</v>
      </c>
      <c r="DT240" s="14">
        <f t="shared" si="747"/>
        <v>1524.0927610086583</v>
      </c>
      <c r="DU240" s="14">
        <f>IFERROR(VLOOKUP($A240,ECFE!$A$16:$AB$347,9,0),0)</f>
        <v>128071.590966</v>
      </c>
      <c r="DV240" s="14">
        <f t="shared" si="748"/>
        <v>52.768091984304029</v>
      </c>
      <c r="DW240" s="14">
        <f>IFERROR(VLOOKUP($A240,ParaFY19!$A$21:$Z$543,7,0),0)</f>
        <v>11760</v>
      </c>
      <c r="DX240" s="14">
        <f t="shared" si="749"/>
        <v>4.8453584206676839</v>
      </c>
      <c r="DY240" s="14">
        <f>IFERROR(VLOOKUP($A240,ConEnroll!$A$7:$S$341,13,0),0)</f>
        <v>64158.012500000004</v>
      </c>
      <c r="DZ240" s="14">
        <f t="shared" si="750"/>
        <v>26.434401880967478</v>
      </c>
      <c r="EA240" s="14">
        <f t="shared" si="684"/>
        <v>203989.603466</v>
      </c>
      <c r="EB240" s="14">
        <f t="shared" si="751"/>
        <v>84.047852285939186</v>
      </c>
      <c r="EC240" s="14">
        <f t="shared" si="685"/>
        <v>26404352.584618632</v>
      </c>
      <c r="ED240" s="14">
        <f t="shared" si="752"/>
        <v>10879.128583176906</v>
      </c>
      <c r="EE240" s="62"/>
      <c r="EF240" s="14">
        <f t="shared" si="686"/>
        <v>325.06844769285999</v>
      </c>
      <c r="EG240" s="14">
        <f t="shared" si="687"/>
        <v>50.074542150599655</v>
      </c>
      <c r="EH240" s="14">
        <f t="shared" si="688"/>
        <v>12.181288120357792</v>
      </c>
      <c r="EI240" s="14">
        <f t="shared" si="753"/>
        <v>387.32427796381745</v>
      </c>
      <c r="EJ240" s="37">
        <f t="shared" si="689"/>
        <v>3.6916841631459585E-2</v>
      </c>
      <c r="EK240" s="42"/>
      <c r="EL240" s="14" t="str">
        <f>IFERROR(VLOOKUP($A240,#REF!,27,0),"0")</f>
        <v>0</v>
      </c>
      <c r="EM240" s="14">
        <f t="shared" si="754"/>
        <v>0</v>
      </c>
      <c r="EN240" s="14" t="str">
        <f>IFERROR(VLOOKUP($A240,SpecEd23!#REF!,23,0)," ")</f>
        <v xml:space="preserve"> </v>
      </c>
      <c r="EO240" s="14" t="e">
        <f t="shared" si="755"/>
        <v>#VALUE!</v>
      </c>
      <c r="EP240" s="14">
        <f>IFERROR(VLOOKUP($A240,ECFE!#REF!,24,0),0)</f>
        <v>0</v>
      </c>
      <c r="EQ240" s="14">
        <f t="shared" si="756"/>
        <v>0</v>
      </c>
      <c r="ER240" s="14">
        <f>IFERROR(VLOOKUP($A240,#REF!,30,0),0)</f>
        <v>0</v>
      </c>
      <c r="ES240" s="14">
        <f t="shared" si="757"/>
        <v>0</v>
      </c>
      <c r="ET240" s="14">
        <f>IFERROR(VLOOKUP($A240,#REF!,12,0),0)</f>
        <v>0</v>
      </c>
      <c r="EU240" s="14">
        <f t="shared" si="758"/>
        <v>0</v>
      </c>
      <c r="EV240" s="14">
        <v>0</v>
      </c>
      <c r="EW240" s="14">
        <f t="shared" si="759"/>
        <v>0</v>
      </c>
      <c r="EX240" s="14">
        <f>IFERROR(VLOOKUP($A240,ConEnroll!$A$8:$S$601,16,0),0)</f>
        <v>700</v>
      </c>
      <c r="EY240" s="14">
        <f t="shared" si="760"/>
        <v>0.28841419170640975</v>
      </c>
      <c r="EZ240" s="14">
        <f t="shared" si="761"/>
        <v>700</v>
      </c>
      <c r="FA240" s="14">
        <f t="shared" si="762"/>
        <v>0.28841419170640975</v>
      </c>
      <c r="FB240" s="14" t="e">
        <f t="shared" si="763"/>
        <v>#VALUE!</v>
      </c>
      <c r="FC240" s="14" t="e">
        <f t="shared" si="764"/>
        <v>#VALUE!</v>
      </c>
      <c r="FD240" s="62"/>
      <c r="FE240" s="14">
        <f t="shared" si="690"/>
        <v>9270.9879698823097</v>
      </c>
      <c r="FF240" s="14" t="e">
        <f t="shared" si="691"/>
        <v>#VALUE!</v>
      </c>
      <c r="FG240" s="14">
        <f t="shared" si="765"/>
        <v>83.759438094232777</v>
      </c>
      <c r="FH240" s="14" t="e">
        <f t="shared" si="692"/>
        <v>#VALUE!</v>
      </c>
      <c r="FI240" s="37" t="e">
        <f t="shared" si="693"/>
        <v>#VALUE!</v>
      </c>
      <c r="FJ240" s="12"/>
      <c r="FK240" s="14" t="str">
        <f>IFERROR(VLOOKUP($A240,#REF!,27,0),"0")</f>
        <v>0</v>
      </c>
      <c r="FL240" s="14">
        <f t="shared" si="766"/>
        <v>0</v>
      </c>
      <c r="FM240" s="14" t="str">
        <f>IFERROR(VLOOKUP($A240,SpecEd23!$X$22:$Y$610,59,0)," ")</f>
        <v xml:space="preserve"> </v>
      </c>
      <c r="FN240" s="14" t="e">
        <f t="shared" si="767"/>
        <v>#VALUE!</v>
      </c>
      <c r="FO240" s="14">
        <f>IFERROR(VLOOKUP($A240,ECFE!#REF!,26,0),0)</f>
        <v>0</v>
      </c>
      <c r="FP240" s="14">
        <f t="shared" si="768"/>
        <v>0</v>
      </c>
      <c r="FQ240" s="14">
        <f>IFERROR(VLOOKUP($A240,#REF!,16,0),0)</f>
        <v>0</v>
      </c>
      <c r="FR240" s="14">
        <f t="shared" si="769"/>
        <v>0</v>
      </c>
      <c r="FS240" s="14">
        <f>IFERROR(VLOOKUP($A240,#REF!,12,0),0)</f>
        <v>0</v>
      </c>
      <c r="FT240" s="14">
        <f t="shared" si="770"/>
        <v>0</v>
      </c>
      <c r="FU240" s="14">
        <v>0</v>
      </c>
      <c r="FV240" s="14">
        <f t="shared" si="771"/>
        <v>0</v>
      </c>
      <c r="FW240" s="14">
        <f>IFERROR(VLOOKUP($A240,ConEnroll!$A$8:$S$601,16,0),0)</f>
        <v>700</v>
      </c>
      <c r="FX240" s="14">
        <f t="shared" si="772"/>
        <v>0.28841419170640975</v>
      </c>
      <c r="FY240" s="14">
        <f t="shared" si="773"/>
        <v>700</v>
      </c>
      <c r="FZ240" s="14">
        <f t="shared" si="774"/>
        <v>0.28841419170640975</v>
      </c>
      <c r="GA240" s="14" t="e">
        <f t="shared" si="775"/>
        <v>#VALUE!</v>
      </c>
      <c r="GB240" s="14" t="e">
        <f t="shared" si="776"/>
        <v>#VALUE!</v>
      </c>
      <c r="GC240" s="39"/>
      <c r="GD240" s="14">
        <f t="shared" si="694"/>
        <v>-8945.9195221894497</v>
      </c>
      <c r="GE240" s="14" t="e">
        <f t="shared" si="695"/>
        <v>#VALUE!</v>
      </c>
      <c r="GF240" s="14">
        <f t="shared" si="696"/>
        <v>-71.578149973874986</v>
      </c>
      <c r="GG240" s="14" t="e">
        <f t="shared" si="697"/>
        <v>#VALUE!</v>
      </c>
      <c r="GH240" s="37" t="e">
        <f t="shared" si="698"/>
        <v>#VALUE!</v>
      </c>
    </row>
    <row r="241" spans="1:190" ht="12.5" x14ac:dyDescent="0.25">
      <c r="A241" s="67">
        <v>756</v>
      </c>
      <c r="B241" s="35">
        <v>1</v>
      </c>
      <c r="C241" s="14">
        <v>6</v>
      </c>
      <c r="D241" s="14"/>
      <c r="E241" s="14"/>
      <c r="F241" s="35" t="s">
        <v>1462</v>
      </c>
      <c r="G241" s="41"/>
      <c r="H241" s="14">
        <f>IFERROR(VLOOKUP($A241,BaseFY22!$A$7:$AK$528,6,0),0)</f>
        <v>779</v>
      </c>
      <c r="I241" s="14">
        <f>IFERROR(VLOOKUP($A241,BaseFY22!$A$7:$AK$528,28,0),0)</f>
        <v>7275030.5</v>
      </c>
      <c r="J241" s="14">
        <f t="shared" si="699"/>
        <v>9338.9351732991017</v>
      </c>
      <c r="K241" s="14">
        <f>IFERROR(VLOOKUP($A241,SpecEd22!$A$21:$BB$605,24,0)," ")</f>
        <v>1028314.0778980679</v>
      </c>
      <c r="L241" s="14">
        <f t="shared" si="700"/>
        <v>1320.0437456971347</v>
      </c>
      <c r="M241" s="14">
        <f>IFERROR(VLOOKUP($A241,ECFE!$A$16:$AB$347,7,0),0)</f>
        <v>29150.913</v>
      </c>
      <c r="N241" s="14">
        <f t="shared" si="667"/>
        <v>37.420940949935819</v>
      </c>
      <c r="O241" s="14">
        <v>0</v>
      </c>
      <c r="P241" s="14">
        <f t="shared" si="667"/>
        <v>0</v>
      </c>
      <c r="Q241" s="14">
        <f>IFERROR(VLOOKUP($A241,ConEnroll!$A$7:$S$337,10,0),0)</f>
        <v>6134</v>
      </c>
      <c r="R241" s="14">
        <f t="shared" si="701"/>
        <v>7.8741976893453147</v>
      </c>
      <c r="S241" s="14">
        <f t="shared" si="668"/>
        <v>35284.913</v>
      </c>
      <c r="T241" s="14">
        <f t="shared" si="702"/>
        <v>45.295138639281127</v>
      </c>
      <c r="U241" s="14">
        <f t="shared" si="669"/>
        <v>8338629.4908980681</v>
      </c>
      <c r="V241" s="14">
        <f t="shared" si="703"/>
        <v>10704.274057635517</v>
      </c>
      <c r="W241" s="42"/>
      <c r="X241" s="14">
        <f>IFERROR(VLOOKUP($A241,HouseFY22!$A$6:$AJ$528,28,0),0)</f>
        <v>7395600.5</v>
      </c>
      <c r="Y241" s="14">
        <f t="shared" si="704"/>
        <v>9493.71052631579</v>
      </c>
      <c r="Z241" s="14">
        <f>IFERROR(VLOOKUP($A241,Compens80percent!$A$13:$M$560,12,0),0)</f>
        <v>0</v>
      </c>
      <c r="AA241" s="14">
        <f t="shared" si="704"/>
        <v>0</v>
      </c>
      <c r="AB241" s="14">
        <f t="shared" si="705"/>
        <v>7395600.5</v>
      </c>
      <c r="AC241" s="14">
        <f t="shared" si="704"/>
        <v>9493.71052631579</v>
      </c>
      <c r="AD241" s="14">
        <f>IFERROR(VLOOKUP(A241,SpecEd22!$A$21:$Z$550,14,0),0)</f>
        <v>1043118.6691228133</v>
      </c>
      <c r="AE241" s="14">
        <f t="shared" si="706"/>
        <v>1339.0483557417372</v>
      </c>
      <c r="AF241" s="14">
        <f>IFERROR(VLOOKUP($A241,ECFE!$A$16:$AB$348,8,0),0)</f>
        <v>29733.931260000001</v>
      </c>
      <c r="AG241" s="14">
        <f t="shared" si="707"/>
        <v>38.169359768934534</v>
      </c>
      <c r="AH241" s="14">
        <f>IFERROR(VLOOKUP(A241,ParaFY19!$A$21:$Z$543,7,0),0)</f>
        <v>3528</v>
      </c>
      <c r="AI241" s="14">
        <f t="shared" si="708"/>
        <v>4.528883183568678</v>
      </c>
      <c r="AJ241" s="14">
        <f>IFERROR(VLOOKUP(A241,ConEnroll!$A$7:$S$341,13,0),0)</f>
        <v>7667.5</v>
      </c>
      <c r="AK241" s="14">
        <f t="shared" si="709"/>
        <v>9.8427471116816427</v>
      </c>
      <c r="AL241" s="14">
        <f t="shared" si="664"/>
        <v>40929.431259999998</v>
      </c>
      <c r="AM241" s="14">
        <f t="shared" si="710"/>
        <v>52.540990064184847</v>
      </c>
      <c r="AN241" s="14">
        <f t="shared" si="711"/>
        <v>8479648.6003828142</v>
      </c>
      <c r="AO241" s="14">
        <f t="shared" si="712"/>
        <v>10885.299872121712</v>
      </c>
      <c r="AP241" s="62"/>
      <c r="AQ241" s="14">
        <f t="shared" si="665"/>
        <v>154.77535301668831</v>
      </c>
      <c r="AR241" s="14">
        <f t="shared" si="670"/>
        <v>19.004610044602487</v>
      </c>
      <c r="AS241" s="14">
        <f t="shared" si="671"/>
        <v>7.2458514249037194</v>
      </c>
      <c r="AT241" s="14">
        <f t="shared" si="713"/>
        <v>181.02581448619452</v>
      </c>
      <c r="AU241" s="37">
        <f t="shared" si="672"/>
        <v>1.6911545193208699E-2</v>
      </c>
      <c r="AV241" s="42"/>
      <c r="AW241" s="14" t="str">
        <f>IFERROR(VLOOKUP($A241,#REF!,27,0),"0")</f>
        <v>0</v>
      </c>
      <c r="AX241" s="14">
        <f t="shared" si="714"/>
        <v>0</v>
      </c>
      <c r="AY241" s="14" t="str">
        <f>IFERROR(VLOOKUP($A241,SpecEd22!#REF!,23,0)," ")</f>
        <v xml:space="preserve"> </v>
      </c>
      <c r="AZ241" s="14" t="e">
        <f t="shared" si="715"/>
        <v>#VALUE!</v>
      </c>
      <c r="BA241" s="14">
        <f>IFERROR(VLOOKUP($A241,ECFE!#REF!,23,0),0)</f>
        <v>0</v>
      </c>
      <c r="BB241" s="14">
        <f t="shared" si="716"/>
        <v>0</v>
      </c>
      <c r="BC241" s="14">
        <f>IFERROR(VLOOKUP($A241,#REF!,17,0),0)</f>
        <v>0</v>
      </c>
      <c r="BD241" s="14">
        <f t="shared" si="717"/>
        <v>0</v>
      </c>
      <c r="BE241" s="14">
        <f>IFERROR(VLOOKUP($A241,#REF!,9,0),0)</f>
        <v>0</v>
      </c>
      <c r="BF241" s="14">
        <f t="shared" si="718"/>
        <v>0</v>
      </c>
      <c r="BG241" s="14">
        <v>0</v>
      </c>
      <c r="BH241" s="14">
        <f t="shared" si="719"/>
        <v>0</v>
      </c>
      <c r="BI241" s="14">
        <f>IFERROR(VLOOKUP($A241,ConEnroll!$A$8:$S$601,15,0),0)</f>
        <v>-55</v>
      </c>
      <c r="BJ241" s="14">
        <f t="shared" si="720"/>
        <v>-7.0603337612323486E-2</v>
      </c>
      <c r="BK241" s="14">
        <f t="shared" si="721"/>
        <v>-55</v>
      </c>
      <c r="BL241" s="14">
        <f t="shared" si="722"/>
        <v>-7.0603337612323486E-2</v>
      </c>
      <c r="BM241" s="14" t="e">
        <f t="shared" si="723"/>
        <v>#VALUE!</v>
      </c>
      <c r="BN241" s="14" t="e">
        <f t="shared" si="724"/>
        <v>#VALUE!</v>
      </c>
      <c r="BO241" s="42"/>
      <c r="BP241" s="14">
        <f t="shared" si="673"/>
        <v>9493.71052631579</v>
      </c>
      <c r="BQ241" s="14" t="e">
        <f t="shared" si="674"/>
        <v>#VALUE!</v>
      </c>
      <c r="BR241" s="14">
        <f t="shared" si="725"/>
        <v>52.611593401797172</v>
      </c>
      <c r="BS241" s="14" t="e">
        <f t="shared" si="675"/>
        <v>#VALUE!</v>
      </c>
      <c r="BT241" s="37" t="e">
        <f t="shared" si="676"/>
        <v>#VALUE!</v>
      </c>
      <c r="BU241" s="41"/>
      <c r="BV241" s="14" t="str">
        <f>IFERROR(VLOOKUP($A241,#REF!,27,0),"0")</f>
        <v>0</v>
      </c>
      <c r="BW241" s="14">
        <f t="shared" si="726"/>
        <v>0</v>
      </c>
      <c r="BX241" s="14" t="str">
        <f>IFERROR(VLOOKUP($A241,SpecEd22!$Z$22:$AV$606,59,0)," ")</f>
        <v xml:space="preserve"> </v>
      </c>
      <c r="BY241" s="14" t="e">
        <f t="shared" si="727"/>
        <v>#VALUE!</v>
      </c>
      <c r="BZ241" s="14">
        <f>IFERROR(VLOOKUP($A241,ECFE!#REF!,25,0),0)</f>
        <v>0</v>
      </c>
      <c r="CA241" s="14">
        <f t="shared" si="728"/>
        <v>0</v>
      </c>
      <c r="CB241" s="14">
        <f>IFERROR(VLOOKUP($A241,#REF!,17,0),0)</f>
        <v>0</v>
      </c>
      <c r="CC241" s="14">
        <f t="shared" si="729"/>
        <v>0</v>
      </c>
      <c r="CD241" s="14">
        <f>IFERROR(VLOOKUP($A241,#REF!,9,0),0)</f>
        <v>0</v>
      </c>
      <c r="CE241" s="14">
        <f t="shared" si="730"/>
        <v>0</v>
      </c>
      <c r="CF241" s="14">
        <v>0</v>
      </c>
      <c r="CG241" s="14">
        <f t="shared" si="731"/>
        <v>0</v>
      </c>
      <c r="CH241" s="14">
        <f>IFERROR(VLOOKUP($A241,ConEnroll!$A$8:$S$601,15,0),0)</f>
        <v>-55</v>
      </c>
      <c r="CI241" s="14">
        <f t="shared" si="732"/>
        <v>-7.0603337612323486E-2</v>
      </c>
      <c r="CJ241" s="14">
        <f t="shared" si="733"/>
        <v>-55</v>
      </c>
      <c r="CK241" s="14">
        <f t="shared" si="734"/>
        <v>-7.0603337612323486E-2</v>
      </c>
      <c r="CL241" s="14" t="e">
        <f t="shared" si="735"/>
        <v>#VALUE!</v>
      </c>
      <c r="CM241" s="14" t="e">
        <f t="shared" si="736"/>
        <v>#VALUE!</v>
      </c>
      <c r="CN241" s="42"/>
      <c r="CO241" s="14">
        <f t="shared" si="677"/>
        <v>-9338.9351732991017</v>
      </c>
      <c r="CP241" s="14" t="e">
        <f t="shared" si="678"/>
        <v>#VALUE!</v>
      </c>
      <c r="CQ241" s="14">
        <f t="shared" si="679"/>
        <v>-45.365741976893453</v>
      </c>
      <c r="CR241" s="14" t="e">
        <f t="shared" si="680"/>
        <v>#VALUE!</v>
      </c>
      <c r="CS241" s="37" t="e">
        <f t="shared" si="681"/>
        <v>#VALUE!</v>
      </c>
      <c r="CT241" s="239"/>
      <c r="CU241" s="239"/>
      <c r="CV241" s="468"/>
      <c r="CW241" s="14">
        <f>IFERROR(VLOOKUP($A241,BaseFY23!$A$7:$AK$527,6,0),0)</f>
        <v>783.76183500000002</v>
      </c>
      <c r="CX241" s="14">
        <f>IFERROR(VLOOKUP($A241,BaseFY23!$A$7:$AN$528,28,0),0)</f>
        <v>7295658.25</v>
      </c>
      <c r="CY241" s="14">
        <f t="shared" si="737"/>
        <v>9308.5143014140249</v>
      </c>
      <c r="CZ241" s="14">
        <f>IFERROR(VLOOKUP($A241,SpecEd23!$A$21:$BB$605,23,0)," ")</f>
        <v>1073390.415533036</v>
      </c>
      <c r="DA241" s="14">
        <f t="shared" si="738"/>
        <v>1369.5364683495159</v>
      </c>
      <c r="DB241" s="14">
        <f>IFERROR(VLOOKUP($A241,ECFE!$A$16:$AB$347,7,0),0)</f>
        <v>29150.913</v>
      </c>
      <c r="DC241" s="14">
        <f t="shared" si="739"/>
        <v>37.193585727480595</v>
      </c>
      <c r="DD241" s="14">
        <v>0</v>
      </c>
      <c r="DE241" s="14">
        <f t="shared" si="740"/>
        <v>0</v>
      </c>
      <c r="DF241" s="14">
        <f>IFERROR(VLOOKUP($A241,ConEnroll!$A$7:$S$338,10,0),0)</f>
        <v>6134</v>
      </c>
      <c r="DG241" s="14">
        <f t="shared" si="741"/>
        <v>7.8263570973700194</v>
      </c>
      <c r="DH241" s="14">
        <f t="shared" si="682"/>
        <v>35284.913</v>
      </c>
      <c r="DI241" s="14">
        <f t="shared" si="742"/>
        <v>45.019942824850609</v>
      </c>
      <c r="DJ241" s="14">
        <f t="shared" si="683"/>
        <v>8404333.5785330348</v>
      </c>
      <c r="DK241" s="14">
        <f t="shared" si="743"/>
        <v>10723.070712588391</v>
      </c>
      <c r="DL241" s="42"/>
      <c r="DM241" s="14">
        <f>IFERROR(VLOOKUP($A241,HouseFY23!$A$7:$AJ$528,28,0),0)</f>
        <v>7537710.25</v>
      </c>
      <c r="DN241" s="14">
        <f t="shared" si="744"/>
        <v>9617.3479153906483</v>
      </c>
      <c r="DO241" s="14">
        <f>IFERROR(VLOOKUP($A241,Compens80percent!$A$13:$M$560,12,0),0)</f>
        <v>0</v>
      </c>
      <c r="DP241" s="14">
        <f t="shared" si="744"/>
        <v>0</v>
      </c>
      <c r="DQ241" s="14">
        <f t="shared" si="745"/>
        <v>7537710.25</v>
      </c>
      <c r="DR241" s="14">
        <f t="shared" si="746"/>
        <v>9676.1363928112969</v>
      </c>
      <c r="DS241" s="14">
        <f>IFERROR(VLOOKUP($A241,SpecEd23!$A$21:$Z$550,14,0),0)</f>
        <v>1103627.0940955449</v>
      </c>
      <c r="DT241" s="14">
        <f t="shared" si="747"/>
        <v>1408.1153799681313</v>
      </c>
      <c r="DU241" s="14">
        <f>IFERROR(VLOOKUP($A241,ECFE!$A$16:$AB$347,9,0),0)</f>
        <v>30328.6098852</v>
      </c>
      <c r="DV241" s="14">
        <f t="shared" si="748"/>
        <v>38.696206590870808</v>
      </c>
      <c r="DW241" s="14">
        <f>IFERROR(VLOOKUP($A241,ParaFY19!$A$21:$Z$543,7,0),0)</f>
        <v>3528</v>
      </c>
      <c r="DX241" s="14">
        <f t="shared" si="749"/>
        <v>4.5013674338965481</v>
      </c>
      <c r="DY241" s="14">
        <f>IFERROR(VLOOKUP($A241,ConEnroll!$A$7:$S$341,13,0),0)</f>
        <v>7667.5</v>
      </c>
      <c r="DZ241" s="14">
        <f t="shared" si="750"/>
        <v>9.7829463717125247</v>
      </c>
      <c r="EA241" s="14">
        <f t="shared" si="684"/>
        <v>41524.1098852</v>
      </c>
      <c r="EB241" s="14">
        <f t="shared" si="751"/>
        <v>52.980520396479882</v>
      </c>
      <c r="EC241" s="14">
        <f t="shared" si="685"/>
        <v>8682861.4539807439</v>
      </c>
      <c r="ED241" s="14">
        <f t="shared" si="752"/>
        <v>11078.443815755259</v>
      </c>
      <c r="EE241" s="62"/>
      <c r="EF241" s="14">
        <f t="shared" si="686"/>
        <v>308.83361397662338</v>
      </c>
      <c r="EG241" s="14">
        <f t="shared" si="687"/>
        <v>38.578911618615393</v>
      </c>
      <c r="EH241" s="14">
        <f t="shared" si="688"/>
        <v>7.9605775716292726</v>
      </c>
      <c r="EI241" s="14">
        <f t="shared" si="753"/>
        <v>355.37310316686808</v>
      </c>
      <c r="EJ241" s="37">
        <f t="shared" si="689"/>
        <v>3.3140982904241827E-2</v>
      </c>
      <c r="EK241" s="42"/>
      <c r="EL241" s="14" t="str">
        <f>IFERROR(VLOOKUP($A241,#REF!,27,0),"0")</f>
        <v>0</v>
      </c>
      <c r="EM241" s="14">
        <f t="shared" si="754"/>
        <v>0</v>
      </c>
      <c r="EN241" s="14" t="str">
        <f>IFERROR(VLOOKUP($A241,SpecEd23!#REF!,23,0)," ")</f>
        <v xml:space="preserve"> </v>
      </c>
      <c r="EO241" s="14" t="e">
        <f t="shared" si="755"/>
        <v>#VALUE!</v>
      </c>
      <c r="EP241" s="14">
        <f>IFERROR(VLOOKUP($A241,ECFE!#REF!,24,0),0)</f>
        <v>0</v>
      </c>
      <c r="EQ241" s="14">
        <f t="shared" si="756"/>
        <v>0</v>
      </c>
      <c r="ER241" s="14">
        <f>IFERROR(VLOOKUP($A241,#REF!,30,0),0)</f>
        <v>0</v>
      </c>
      <c r="ES241" s="14">
        <f t="shared" si="757"/>
        <v>0</v>
      </c>
      <c r="ET241" s="14">
        <f>IFERROR(VLOOKUP($A241,#REF!,12,0),0)</f>
        <v>0</v>
      </c>
      <c r="EU241" s="14">
        <f t="shared" si="758"/>
        <v>0</v>
      </c>
      <c r="EV241" s="14">
        <v>0</v>
      </c>
      <c r="EW241" s="14">
        <f t="shared" si="759"/>
        <v>0</v>
      </c>
      <c r="EX241" s="14">
        <f>IFERROR(VLOOKUP($A241,ConEnroll!$A$8:$S$601,16,0),0)</f>
        <v>701</v>
      </c>
      <c r="EY241" s="14">
        <f t="shared" si="760"/>
        <v>0.8944043569051815</v>
      </c>
      <c r="EZ241" s="14">
        <f t="shared" si="761"/>
        <v>701</v>
      </c>
      <c r="FA241" s="14">
        <f t="shared" si="762"/>
        <v>0.8944043569051815</v>
      </c>
      <c r="FB241" s="14" t="e">
        <f t="shared" si="763"/>
        <v>#VALUE!</v>
      </c>
      <c r="FC241" s="14" t="e">
        <f t="shared" si="764"/>
        <v>#VALUE!</v>
      </c>
      <c r="FD241" s="62"/>
      <c r="FE241" s="14">
        <f t="shared" si="690"/>
        <v>9617.3479153906483</v>
      </c>
      <c r="FF241" s="14" t="e">
        <f t="shared" si="691"/>
        <v>#VALUE!</v>
      </c>
      <c r="FG241" s="14">
        <f t="shared" si="765"/>
        <v>52.086116039574698</v>
      </c>
      <c r="FH241" s="14" t="e">
        <f t="shared" si="692"/>
        <v>#VALUE!</v>
      </c>
      <c r="FI241" s="37" t="e">
        <f t="shared" si="693"/>
        <v>#VALUE!</v>
      </c>
      <c r="FJ241" s="12"/>
      <c r="FK241" s="14" t="str">
        <f>IFERROR(VLOOKUP($A241,#REF!,27,0),"0")</f>
        <v>0</v>
      </c>
      <c r="FL241" s="14">
        <f t="shared" si="766"/>
        <v>0</v>
      </c>
      <c r="FM241" s="14" t="str">
        <f>IFERROR(VLOOKUP($A241,SpecEd23!$X$22:$Y$610,59,0)," ")</f>
        <v xml:space="preserve"> </v>
      </c>
      <c r="FN241" s="14" t="e">
        <f t="shared" si="767"/>
        <v>#VALUE!</v>
      </c>
      <c r="FO241" s="14">
        <f>IFERROR(VLOOKUP($A241,ECFE!#REF!,26,0),0)</f>
        <v>0</v>
      </c>
      <c r="FP241" s="14">
        <f t="shared" si="768"/>
        <v>0</v>
      </c>
      <c r="FQ241" s="14">
        <f>IFERROR(VLOOKUP($A241,#REF!,16,0),0)</f>
        <v>0</v>
      </c>
      <c r="FR241" s="14">
        <f t="shared" si="769"/>
        <v>0</v>
      </c>
      <c r="FS241" s="14">
        <f>IFERROR(VLOOKUP($A241,#REF!,12,0),0)</f>
        <v>0</v>
      </c>
      <c r="FT241" s="14">
        <f t="shared" si="770"/>
        <v>0</v>
      </c>
      <c r="FU241" s="14">
        <v>0</v>
      </c>
      <c r="FV241" s="14">
        <f t="shared" si="771"/>
        <v>0</v>
      </c>
      <c r="FW241" s="14">
        <f>IFERROR(VLOOKUP($A241,ConEnroll!$A$8:$S$601,16,0),0)</f>
        <v>701</v>
      </c>
      <c r="FX241" s="14">
        <f t="shared" si="772"/>
        <v>0.8944043569051815</v>
      </c>
      <c r="FY241" s="14">
        <f t="shared" si="773"/>
        <v>701</v>
      </c>
      <c r="FZ241" s="14">
        <f t="shared" si="774"/>
        <v>0.8944043569051815</v>
      </c>
      <c r="GA241" s="14" t="e">
        <f t="shared" si="775"/>
        <v>#VALUE!</v>
      </c>
      <c r="GB241" s="14" t="e">
        <f t="shared" si="776"/>
        <v>#VALUE!</v>
      </c>
      <c r="GC241" s="39"/>
      <c r="GD241" s="14">
        <f t="shared" si="694"/>
        <v>-9308.5143014140249</v>
      </c>
      <c r="GE241" s="14" t="e">
        <f t="shared" si="695"/>
        <v>#VALUE!</v>
      </c>
      <c r="GF241" s="14">
        <f t="shared" si="696"/>
        <v>-44.125538467945425</v>
      </c>
      <c r="GG241" s="14" t="e">
        <f t="shared" si="697"/>
        <v>#VALUE!</v>
      </c>
      <c r="GH241" s="37" t="e">
        <f t="shared" si="698"/>
        <v>#VALUE!</v>
      </c>
    </row>
    <row r="242" spans="1:190" ht="12.5" x14ac:dyDescent="0.25">
      <c r="A242" s="67">
        <v>761</v>
      </c>
      <c r="B242" s="35">
        <v>1</v>
      </c>
      <c r="C242" s="14">
        <v>4</v>
      </c>
      <c r="D242" s="14"/>
      <c r="E242" s="14"/>
      <c r="F242" s="35" t="s">
        <v>2587</v>
      </c>
      <c r="G242" s="41"/>
      <c r="H242" s="14">
        <f>IFERROR(VLOOKUP($A242,BaseFY22!$A$7:$AK$528,6,0),0)</f>
        <v>4695</v>
      </c>
      <c r="I242" s="14">
        <f>IFERROR(VLOOKUP($A242,BaseFY22!$A$7:$AK$528,28,0),0)</f>
        <v>46302624.25</v>
      </c>
      <c r="J242" s="14">
        <f t="shared" si="699"/>
        <v>9862.1137912673057</v>
      </c>
      <c r="K242" s="14">
        <f>IFERROR(VLOOKUP($A242,SpecEd22!$A$21:$BB$605,24,0)," ")</f>
        <v>7437275.3308267109</v>
      </c>
      <c r="L242" s="14">
        <f t="shared" si="700"/>
        <v>1584.0842025190013</v>
      </c>
      <c r="M242" s="14">
        <f>IFERROR(VLOOKUP($A242,ECFE!$A$16:$AB$347,7,0),0)</f>
        <v>336368.30699999997</v>
      </c>
      <c r="N242" s="14">
        <f t="shared" si="667"/>
        <v>71.643941853035145</v>
      </c>
      <c r="O242" s="14">
        <v>0</v>
      </c>
      <c r="P242" s="14">
        <f t="shared" si="667"/>
        <v>0</v>
      </c>
      <c r="Q242" s="14">
        <f>IFERROR(VLOOKUP($A242,ConEnroll!$A$7:$S$337,10,0),0)</f>
        <v>25846.7</v>
      </c>
      <c r="R242" s="14">
        <f t="shared" si="701"/>
        <v>5.5051544195953142</v>
      </c>
      <c r="S242" s="14">
        <f t="shared" si="668"/>
        <v>362215.00699999998</v>
      </c>
      <c r="T242" s="14">
        <f t="shared" si="702"/>
        <v>77.149096272630459</v>
      </c>
      <c r="U242" s="14">
        <f t="shared" si="669"/>
        <v>54102114.587826714</v>
      </c>
      <c r="V242" s="14">
        <f t="shared" si="703"/>
        <v>11523.347090058938</v>
      </c>
      <c r="W242" s="42"/>
      <c r="X242" s="14">
        <f>IFERROR(VLOOKUP($A242,HouseFY22!$A$6:$AJ$528,28,0),0)</f>
        <v>47289661.908837996</v>
      </c>
      <c r="Y242" s="14">
        <f t="shared" si="704"/>
        <v>10072.345454491586</v>
      </c>
      <c r="Z242" s="14">
        <f>IFERROR(VLOOKUP($A242,Compens80percent!$A$13:$M$560,12,0),0)</f>
        <v>0</v>
      </c>
      <c r="AA242" s="14">
        <f t="shared" si="704"/>
        <v>0</v>
      </c>
      <c r="AB242" s="14">
        <f t="shared" si="705"/>
        <v>47289661.908837996</v>
      </c>
      <c r="AC242" s="14">
        <f t="shared" si="704"/>
        <v>10072.345454491586</v>
      </c>
      <c r="AD242" s="14">
        <f>IFERROR(VLOOKUP(A242,SpecEd22!$A$21:$Z$550,14,0),0)</f>
        <v>7610723.3560202941</v>
      </c>
      <c r="AE242" s="14">
        <f t="shared" si="706"/>
        <v>1621.027338875462</v>
      </c>
      <c r="AF242" s="14">
        <f>IFERROR(VLOOKUP($A242,ECFE!$A$16:$AB$348,8,0),0)</f>
        <v>343095.67314000003</v>
      </c>
      <c r="AG242" s="14">
        <f t="shared" si="707"/>
        <v>73.076820690095857</v>
      </c>
      <c r="AH242" s="14">
        <f>IFERROR(VLOOKUP(A242,ParaFY19!$A$21:$Z$543,7,0),0)</f>
        <v>27440</v>
      </c>
      <c r="AI242" s="14">
        <f t="shared" si="708"/>
        <v>5.8445154419595315</v>
      </c>
      <c r="AJ242" s="14">
        <f>IFERROR(VLOOKUP(A242,ConEnroll!$A$7:$S$341,13,0),0)</f>
        <v>32308.375</v>
      </c>
      <c r="AK242" s="14">
        <f t="shared" si="709"/>
        <v>6.8814430244941427</v>
      </c>
      <c r="AL242" s="14">
        <f t="shared" si="664"/>
        <v>402844.04814000003</v>
      </c>
      <c r="AM242" s="14">
        <f t="shared" si="710"/>
        <v>85.802779156549533</v>
      </c>
      <c r="AN242" s="14">
        <f t="shared" si="711"/>
        <v>55303229.312998287</v>
      </c>
      <c r="AO242" s="14">
        <f t="shared" si="712"/>
        <v>11779.175572523596</v>
      </c>
      <c r="AP242" s="62"/>
      <c r="AQ242" s="14">
        <f t="shared" si="665"/>
        <v>210.23166322428006</v>
      </c>
      <c r="AR242" s="14">
        <f t="shared" si="670"/>
        <v>36.943136356460627</v>
      </c>
      <c r="AS242" s="14">
        <f t="shared" si="671"/>
        <v>8.6536828839190747</v>
      </c>
      <c r="AT242" s="14">
        <f t="shared" si="713"/>
        <v>255.82848246465977</v>
      </c>
      <c r="AU242" s="37">
        <f t="shared" si="672"/>
        <v>2.2200883169210456E-2</v>
      </c>
      <c r="AV242" s="42"/>
      <c r="AW242" s="14" t="str">
        <f>IFERROR(VLOOKUP($A242,#REF!,27,0),"0")</f>
        <v>0</v>
      </c>
      <c r="AX242" s="14">
        <f t="shared" si="714"/>
        <v>0</v>
      </c>
      <c r="AY242" s="14" t="str">
        <f>IFERROR(VLOOKUP($A242,SpecEd22!#REF!,23,0)," ")</f>
        <v xml:space="preserve"> </v>
      </c>
      <c r="AZ242" s="14" t="e">
        <f t="shared" si="715"/>
        <v>#VALUE!</v>
      </c>
      <c r="BA242" s="14">
        <f>IFERROR(VLOOKUP($A242,ECFE!#REF!,23,0),0)</f>
        <v>0</v>
      </c>
      <c r="BB242" s="14">
        <f t="shared" si="716"/>
        <v>0</v>
      </c>
      <c r="BC242" s="14">
        <f>IFERROR(VLOOKUP($A242,#REF!,17,0),0)</f>
        <v>0</v>
      </c>
      <c r="BD242" s="14">
        <f t="shared" si="717"/>
        <v>0</v>
      </c>
      <c r="BE242" s="14">
        <f>IFERROR(VLOOKUP($A242,#REF!,9,0),0)</f>
        <v>0</v>
      </c>
      <c r="BF242" s="14">
        <f t="shared" si="718"/>
        <v>0</v>
      </c>
      <c r="BG242" s="14">
        <v>0</v>
      </c>
      <c r="BH242" s="14">
        <f t="shared" si="719"/>
        <v>0</v>
      </c>
      <c r="BI242" s="14">
        <f>IFERROR(VLOOKUP($A242,ConEnroll!$A$8:$S$601,15,0),0)</f>
        <v>-57</v>
      </c>
      <c r="BJ242" s="14">
        <f t="shared" si="720"/>
        <v>-1.2140575079872205E-2</v>
      </c>
      <c r="BK242" s="14">
        <f t="shared" si="721"/>
        <v>-57</v>
      </c>
      <c r="BL242" s="14">
        <f t="shared" si="722"/>
        <v>-1.2140575079872205E-2</v>
      </c>
      <c r="BM242" s="14" t="e">
        <f t="shared" si="723"/>
        <v>#VALUE!</v>
      </c>
      <c r="BN242" s="14" t="e">
        <f t="shared" si="724"/>
        <v>#VALUE!</v>
      </c>
      <c r="BO242" s="42"/>
      <c r="BP242" s="14">
        <f t="shared" si="673"/>
        <v>10072.345454491586</v>
      </c>
      <c r="BQ242" s="14" t="e">
        <f t="shared" si="674"/>
        <v>#VALUE!</v>
      </c>
      <c r="BR242" s="14">
        <f t="shared" si="725"/>
        <v>85.814919731629402</v>
      </c>
      <c r="BS242" s="14" t="e">
        <f t="shared" si="675"/>
        <v>#VALUE!</v>
      </c>
      <c r="BT242" s="37" t="e">
        <f t="shared" si="676"/>
        <v>#VALUE!</v>
      </c>
      <c r="BU242" s="41"/>
      <c r="BV242" s="14" t="str">
        <f>IFERROR(VLOOKUP($A242,#REF!,27,0),"0")</f>
        <v>0</v>
      </c>
      <c r="BW242" s="14">
        <f t="shared" si="726"/>
        <v>0</v>
      </c>
      <c r="BX242" s="14" t="str">
        <f>IFERROR(VLOOKUP($A242,SpecEd22!$Z$22:$AV$606,59,0)," ")</f>
        <v xml:space="preserve"> </v>
      </c>
      <c r="BY242" s="14" t="e">
        <f t="shared" si="727"/>
        <v>#VALUE!</v>
      </c>
      <c r="BZ242" s="14">
        <f>IFERROR(VLOOKUP($A242,ECFE!#REF!,25,0),0)</f>
        <v>0</v>
      </c>
      <c r="CA242" s="14">
        <f t="shared" si="728"/>
        <v>0</v>
      </c>
      <c r="CB242" s="14">
        <f>IFERROR(VLOOKUP($A242,#REF!,17,0),0)</f>
        <v>0</v>
      </c>
      <c r="CC242" s="14">
        <f t="shared" si="729"/>
        <v>0</v>
      </c>
      <c r="CD242" s="14">
        <f>IFERROR(VLOOKUP($A242,#REF!,9,0),0)</f>
        <v>0</v>
      </c>
      <c r="CE242" s="14">
        <f t="shared" si="730"/>
        <v>0</v>
      </c>
      <c r="CF242" s="14">
        <v>0</v>
      </c>
      <c r="CG242" s="14">
        <f t="shared" si="731"/>
        <v>0</v>
      </c>
      <c r="CH242" s="14">
        <f>IFERROR(VLOOKUP($A242,ConEnroll!$A$8:$S$601,15,0),0)</f>
        <v>-57</v>
      </c>
      <c r="CI242" s="14">
        <f t="shared" si="732"/>
        <v>-1.2140575079872205E-2</v>
      </c>
      <c r="CJ242" s="14">
        <f t="shared" si="733"/>
        <v>-57</v>
      </c>
      <c r="CK242" s="14">
        <f t="shared" si="734"/>
        <v>-1.2140575079872205E-2</v>
      </c>
      <c r="CL242" s="14" t="e">
        <f t="shared" si="735"/>
        <v>#VALUE!</v>
      </c>
      <c r="CM242" s="14" t="e">
        <f t="shared" si="736"/>
        <v>#VALUE!</v>
      </c>
      <c r="CN242" s="42"/>
      <c r="CO242" s="14">
        <f t="shared" si="677"/>
        <v>-9862.1137912673057</v>
      </c>
      <c r="CP242" s="14" t="e">
        <f t="shared" si="678"/>
        <v>#VALUE!</v>
      </c>
      <c r="CQ242" s="14">
        <f t="shared" si="679"/>
        <v>-77.161236847710327</v>
      </c>
      <c r="CR242" s="14" t="e">
        <f t="shared" si="680"/>
        <v>#VALUE!</v>
      </c>
      <c r="CS242" s="37" t="e">
        <f t="shared" si="681"/>
        <v>#VALUE!</v>
      </c>
      <c r="CT242" s="239"/>
      <c r="CU242" s="239"/>
      <c r="CV242" s="468"/>
      <c r="CW242" s="14">
        <f>IFERROR(VLOOKUP($A242,BaseFY23!$A$7:$AK$527,6,0),0)</f>
        <v>4565.1340060000002</v>
      </c>
      <c r="CX242" s="14">
        <f>IFERROR(VLOOKUP($A242,BaseFY23!$A$7:$AN$528,28,0),0)</f>
        <v>45203472.75</v>
      </c>
      <c r="CY242" s="14">
        <f t="shared" si="737"/>
        <v>9901.8939401534844</v>
      </c>
      <c r="CZ242" s="14">
        <f>IFERROR(VLOOKUP($A242,SpecEd23!$A$21:$BB$605,23,0)," ")</f>
        <v>7965333.0849918444</v>
      </c>
      <c r="DA242" s="14">
        <f t="shared" si="738"/>
        <v>1744.8191169247013</v>
      </c>
      <c r="DB242" s="14">
        <f>IFERROR(VLOOKUP($A242,ECFE!$A$16:$AB$347,7,0),0)</f>
        <v>336368.30699999997</v>
      </c>
      <c r="DC242" s="14">
        <f t="shared" si="739"/>
        <v>73.682022599535486</v>
      </c>
      <c r="DD242" s="14">
        <v>0</v>
      </c>
      <c r="DE242" s="14">
        <f t="shared" si="740"/>
        <v>0</v>
      </c>
      <c r="DF242" s="14">
        <f>IFERROR(VLOOKUP($A242,ConEnroll!$A$7:$S$338,10,0),0)</f>
        <v>25846.7</v>
      </c>
      <c r="DG242" s="14">
        <f t="shared" si="741"/>
        <v>5.6617615093071594</v>
      </c>
      <c r="DH242" s="14">
        <f t="shared" si="682"/>
        <v>362215.00699999998</v>
      </c>
      <c r="DI242" s="14">
        <f t="shared" si="742"/>
        <v>79.343784108842641</v>
      </c>
      <c r="DJ242" s="14">
        <f t="shared" si="683"/>
        <v>53531020.841991842</v>
      </c>
      <c r="DK242" s="14">
        <f t="shared" si="743"/>
        <v>11726.056841187026</v>
      </c>
      <c r="DL242" s="42"/>
      <c r="DM242" s="14">
        <f>IFERROR(VLOOKUP($A242,HouseFY23!$A$7:$AJ$528,28,0),0)</f>
        <v>46965700.869999997</v>
      </c>
      <c r="DN242" s="14">
        <f t="shared" si="744"/>
        <v>10287.91286482993</v>
      </c>
      <c r="DO242" s="14">
        <f>IFERROR(VLOOKUP($A242,Compens80percent!$A$13:$M$560,12,0),0)</f>
        <v>0</v>
      </c>
      <c r="DP242" s="14">
        <f t="shared" si="744"/>
        <v>0</v>
      </c>
      <c r="DQ242" s="14">
        <f t="shared" si="745"/>
        <v>46965700.869999997</v>
      </c>
      <c r="DR242" s="14">
        <f t="shared" si="746"/>
        <v>10003.34416826411</v>
      </c>
      <c r="DS242" s="14">
        <f>IFERROR(VLOOKUP($A242,SpecEd23!$A$21:$Z$550,14,0),0)</f>
        <v>8317961.5929959714</v>
      </c>
      <c r="DT242" s="14">
        <f t="shared" si="747"/>
        <v>1822.0629628973854</v>
      </c>
      <c r="DU242" s="14">
        <f>IFERROR(VLOOKUP($A242,ECFE!$A$16:$AB$347,9,0),0)</f>
        <v>349957.5866028</v>
      </c>
      <c r="DV242" s="14">
        <f t="shared" si="748"/>
        <v>76.658776312556725</v>
      </c>
      <c r="DW242" s="14">
        <f>IFERROR(VLOOKUP($A242,ParaFY19!$A$21:$Z$543,7,0),0)</f>
        <v>27440</v>
      </c>
      <c r="DX242" s="14">
        <f t="shared" si="749"/>
        <v>6.0107764556167114</v>
      </c>
      <c r="DY242" s="14">
        <f>IFERROR(VLOOKUP($A242,ConEnroll!$A$7:$S$341,13,0),0)</f>
        <v>32308.375</v>
      </c>
      <c r="DZ242" s="14">
        <f t="shared" si="750"/>
        <v>7.077201886633949</v>
      </c>
      <c r="EA242" s="14">
        <f t="shared" si="684"/>
        <v>409705.9616028</v>
      </c>
      <c r="EB242" s="14">
        <f t="shared" si="751"/>
        <v>89.74675465480739</v>
      </c>
      <c r="EC242" s="14">
        <f t="shared" si="685"/>
        <v>55693368.424598768</v>
      </c>
      <c r="ED242" s="14">
        <f t="shared" si="752"/>
        <v>12199.722582382123</v>
      </c>
      <c r="EE242" s="62"/>
      <c r="EF242" s="14">
        <f t="shared" si="686"/>
        <v>386.01892467644575</v>
      </c>
      <c r="EG242" s="14">
        <f t="shared" si="687"/>
        <v>77.243845972684085</v>
      </c>
      <c r="EH242" s="14">
        <f t="shared" si="688"/>
        <v>10.402970545964749</v>
      </c>
      <c r="EI242" s="14">
        <f t="shared" si="753"/>
        <v>473.6657411950946</v>
      </c>
      <c r="EJ242" s="37">
        <f t="shared" si="689"/>
        <v>4.0394290050801557E-2</v>
      </c>
      <c r="EK242" s="42"/>
      <c r="EL242" s="14" t="str">
        <f>IFERROR(VLOOKUP($A242,#REF!,27,0),"0")</f>
        <v>0</v>
      </c>
      <c r="EM242" s="14">
        <f t="shared" si="754"/>
        <v>0</v>
      </c>
      <c r="EN242" s="14" t="str">
        <f>IFERROR(VLOOKUP($A242,SpecEd23!#REF!,23,0)," ")</f>
        <v xml:space="preserve"> </v>
      </c>
      <c r="EO242" s="14" t="e">
        <f t="shared" si="755"/>
        <v>#VALUE!</v>
      </c>
      <c r="EP242" s="14">
        <f>IFERROR(VLOOKUP($A242,ECFE!#REF!,24,0),0)</f>
        <v>0</v>
      </c>
      <c r="EQ242" s="14">
        <f t="shared" si="756"/>
        <v>0</v>
      </c>
      <c r="ER242" s="14">
        <f>IFERROR(VLOOKUP($A242,#REF!,30,0),0)</f>
        <v>0</v>
      </c>
      <c r="ES242" s="14">
        <f t="shared" si="757"/>
        <v>0</v>
      </c>
      <c r="ET242" s="14">
        <f>IFERROR(VLOOKUP($A242,#REF!,12,0),0)</f>
        <v>0</v>
      </c>
      <c r="EU242" s="14">
        <f t="shared" si="758"/>
        <v>0</v>
      </c>
      <c r="EV242" s="14">
        <v>0</v>
      </c>
      <c r="EW242" s="14">
        <f t="shared" si="759"/>
        <v>0</v>
      </c>
      <c r="EX242" s="14">
        <f>IFERROR(VLOOKUP($A242,ConEnroll!$A$8:$S$601,16,0),0)</f>
        <v>704</v>
      </c>
      <c r="EY242" s="14">
        <f t="shared" si="760"/>
        <v>0.15421234055226549</v>
      </c>
      <c r="EZ242" s="14">
        <f t="shared" si="761"/>
        <v>704</v>
      </c>
      <c r="FA242" s="14">
        <f t="shared" si="762"/>
        <v>0.15421234055226549</v>
      </c>
      <c r="FB242" s="14" t="e">
        <f t="shared" si="763"/>
        <v>#VALUE!</v>
      </c>
      <c r="FC242" s="14" t="e">
        <f t="shared" si="764"/>
        <v>#VALUE!</v>
      </c>
      <c r="FD242" s="62"/>
      <c r="FE242" s="14">
        <f t="shared" si="690"/>
        <v>10287.91286482993</v>
      </c>
      <c r="FF242" s="14" t="e">
        <f t="shared" si="691"/>
        <v>#VALUE!</v>
      </c>
      <c r="FG242" s="14">
        <f t="shared" si="765"/>
        <v>89.592542314255127</v>
      </c>
      <c r="FH242" s="14" t="e">
        <f t="shared" si="692"/>
        <v>#VALUE!</v>
      </c>
      <c r="FI242" s="37" t="e">
        <f t="shared" si="693"/>
        <v>#VALUE!</v>
      </c>
      <c r="FJ242" s="12"/>
      <c r="FK242" s="14" t="str">
        <f>IFERROR(VLOOKUP($A242,#REF!,27,0),"0")</f>
        <v>0</v>
      </c>
      <c r="FL242" s="14">
        <f t="shared" si="766"/>
        <v>0</v>
      </c>
      <c r="FM242" s="14" t="str">
        <f>IFERROR(VLOOKUP($A242,SpecEd23!$X$22:$Y$610,59,0)," ")</f>
        <v xml:space="preserve"> </v>
      </c>
      <c r="FN242" s="14" t="e">
        <f t="shared" si="767"/>
        <v>#VALUE!</v>
      </c>
      <c r="FO242" s="14">
        <f>IFERROR(VLOOKUP($A242,ECFE!#REF!,26,0),0)</f>
        <v>0</v>
      </c>
      <c r="FP242" s="14">
        <f t="shared" si="768"/>
        <v>0</v>
      </c>
      <c r="FQ242" s="14">
        <f>IFERROR(VLOOKUP($A242,#REF!,16,0),0)</f>
        <v>0</v>
      </c>
      <c r="FR242" s="14">
        <f t="shared" si="769"/>
        <v>0</v>
      </c>
      <c r="FS242" s="14">
        <f>IFERROR(VLOOKUP($A242,#REF!,12,0),0)</f>
        <v>0</v>
      </c>
      <c r="FT242" s="14">
        <f t="shared" si="770"/>
        <v>0</v>
      </c>
      <c r="FU242" s="14">
        <v>0</v>
      </c>
      <c r="FV242" s="14">
        <f t="shared" si="771"/>
        <v>0</v>
      </c>
      <c r="FW242" s="14">
        <f>IFERROR(VLOOKUP($A242,ConEnroll!$A$8:$S$601,16,0),0)</f>
        <v>704</v>
      </c>
      <c r="FX242" s="14">
        <f t="shared" si="772"/>
        <v>0.15421234055226549</v>
      </c>
      <c r="FY242" s="14">
        <f t="shared" si="773"/>
        <v>704</v>
      </c>
      <c r="FZ242" s="14">
        <f t="shared" si="774"/>
        <v>0.15421234055226549</v>
      </c>
      <c r="GA242" s="14" t="e">
        <f t="shared" si="775"/>
        <v>#VALUE!</v>
      </c>
      <c r="GB242" s="14" t="e">
        <f t="shared" si="776"/>
        <v>#VALUE!</v>
      </c>
      <c r="GC242" s="39"/>
      <c r="GD242" s="14">
        <f t="shared" si="694"/>
        <v>-9901.8939401534844</v>
      </c>
      <c r="GE242" s="14" t="e">
        <f t="shared" si="695"/>
        <v>#VALUE!</v>
      </c>
      <c r="GF242" s="14">
        <f t="shared" si="696"/>
        <v>-79.189571768290378</v>
      </c>
      <c r="GG242" s="14" t="e">
        <f t="shared" si="697"/>
        <v>#VALUE!</v>
      </c>
      <c r="GH242" s="37" t="e">
        <f t="shared" si="698"/>
        <v>#VALUE!</v>
      </c>
    </row>
    <row r="243" spans="1:190" ht="12.5" x14ac:dyDescent="0.25">
      <c r="A243" s="67">
        <v>763</v>
      </c>
      <c r="B243" s="35">
        <v>1</v>
      </c>
      <c r="C243" s="14">
        <v>6</v>
      </c>
      <c r="D243" s="14"/>
      <c r="E243" s="14"/>
      <c r="F243" s="35" t="s">
        <v>2588</v>
      </c>
      <c r="G243" s="41"/>
      <c r="H243" s="14">
        <f>IFERROR(VLOOKUP($A243,BaseFY22!$A$7:$AK$528,6,0),0)</f>
        <v>874</v>
      </c>
      <c r="I243" s="14">
        <f>IFERROR(VLOOKUP($A243,BaseFY22!$A$7:$AK$528,28,0),0)</f>
        <v>7804539</v>
      </c>
      <c r="J243" s="14">
        <f t="shared" si="699"/>
        <v>8929.6784897025173</v>
      </c>
      <c r="K243" s="14">
        <f>IFERROR(VLOOKUP($A243,SpecEd22!$A$21:$BB$605,24,0)," ")</f>
        <v>791363.35159914917</v>
      </c>
      <c r="L243" s="14">
        <f t="shared" si="700"/>
        <v>905.4500590379281</v>
      </c>
      <c r="M243" s="14">
        <f>IFERROR(VLOOKUP($A243,ECFE!$A$16:$AB$347,7,0),0)</f>
        <v>36249.839999999997</v>
      </c>
      <c r="N243" s="14">
        <f t="shared" si="667"/>
        <v>41.475789473684209</v>
      </c>
      <c r="O243" s="14">
        <v>0</v>
      </c>
      <c r="P243" s="14">
        <f t="shared" si="667"/>
        <v>0</v>
      </c>
      <c r="Q243" s="14">
        <f>IFERROR(VLOOKUP($A243,ConEnroll!$A$7:$S$337,10,0),0)</f>
        <v>7025.27</v>
      </c>
      <c r="R243" s="14">
        <f t="shared" si="701"/>
        <v>8.0380663615560639</v>
      </c>
      <c r="S243" s="14">
        <f t="shared" si="668"/>
        <v>43275.11</v>
      </c>
      <c r="T243" s="14">
        <f t="shared" si="702"/>
        <v>49.513855835240278</v>
      </c>
      <c r="U243" s="14">
        <f t="shared" si="669"/>
        <v>8639177.4615991488</v>
      </c>
      <c r="V243" s="14">
        <f t="shared" si="703"/>
        <v>9884.6424045756848</v>
      </c>
      <c r="W243" s="42"/>
      <c r="X243" s="14">
        <f>IFERROR(VLOOKUP($A243,HouseFY22!$A$6:$AJ$528,28,0),0)</f>
        <v>7939857</v>
      </c>
      <c r="Y243" s="14">
        <f t="shared" si="704"/>
        <v>9084.5045766590392</v>
      </c>
      <c r="Z243" s="14">
        <f>IFERROR(VLOOKUP($A243,Compens80percent!$A$13:$M$560,12,0),0)</f>
        <v>0</v>
      </c>
      <c r="AA243" s="14">
        <f t="shared" si="704"/>
        <v>0</v>
      </c>
      <c r="AB243" s="14">
        <f t="shared" si="705"/>
        <v>7939857</v>
      </c>
      <c r="AC243" s="14">
        <f t="shared" si="704"/>
        <v>9084.5045766590392</v>
      </c>
      <c r="AD243" s="14">
        <f>IFERROR(VLOOKUP(A243,SpecEd22!$A$21:$Z$550,14,0),0)</f>
        <v>814583.12117118156</v>
      </c>
      <c r="AE243" s="14">
        <f t="shared" si="706"/>
        <v>932.01730111119173</v>
      </c>
      <c r="AF243" s="14">
        <f>IFERROR(VLOOKUP($A243,ECFE!$A$16:$AB$348,8,0),0)</f>
        <v>36974.836800000005</v>
      </c>
      <c r="AG243" s="14">
        <f t="shared" si="707"/>
        <v>42.305305263157898</v>
      </c>
      <c r="AH243" s="14">
        <f>IFERROR(VLOOKUP(A243,ParaFY19!$A$21:$Z$543,7,0),0)</f>
        <v>5096</v>
      </c>
      <c r="AI243" s="14">
        <f t="shared" si="708"/>
        <v>5.8306636155606411</v>
      </c>
      <c r="AJ243" s="14">
        <f>IFERROR(VLOOKUP(A243,ConEnroll!$A$7:$S$341,13,0),0)</f>
        <v>8781.5875000000015</v>
      </c>
      <c r="AK243" s="14">
        <f t="shared" si="709"/>
        <v>10.047582951945081</v>
      </c>
      <c r="AL243" s="14">
        <f t="shared" si="664"/>
        <v>50852.424300000006</v>
      </c>
      <c r="AM243" s="14">
        <f t="shared" si="710"/>
        <v>58.183551830663625</v>
      </c>
      <c r="AN243" s="14">
        <f t="shared" si="711"/>
        <v>8805292.5454711821</v>
      </c>
      <c r="AO243" s="14">
        <f t="shared" si="712"/>
        <v>10074.705429600896</v>
      </c>
      <c r="AP243" s="62"/>
      <c r="AQ243" s="14">
        <f t="shared" si="665"/>
        <v>154.82608695652198</v>
      </c>
      <c r="AR243" s="14">
        <f t="shared" si="670"/>
        <v>26.567242073263628</v>
      </c>
      <c r="AS243" s="14">
        <f t="shared" si="671"/>
        <v>8.6696959954233463</v>
      </c>
      <c r="AT243" s="14">
        <f t="shared" si="713"/>
        <v>190.06302502520896</v>
      </c>
      <c r="AU243" s="37">
        <f t="shared" si="672"/>
        <v>1.9228113395101391E-2</v>
      </c>
      <c r="AV243" s="42"/>
      <c r="AW243" s="14" t="str">
        <f>IFERROR(VLOOKUP($A243,#REF!,27,0),"0")</f>
        <v>0</v>
      </c>
      <c r="AX243" s="14">
        <f t="shared" si="714"/>
        <v>0</v>
      </c>
      <c r="AY243" s="14" t="str">
        <f>IFERROR(VLOOKUP($A243,SpecEd22!#REF!,23,0)," ")</f>
        <v xml:space="preserve"> </v>
      </c>
      <c r="AZ243" s="14" t="e">
        <f t="shared" si="715"/>
        <v>#VALUE!</v>
      </c>
      <c r="BA243" s="14">
        <f>IFERROR(VLOOKUP($A243,ECFE!#REF!,23,0),0)</f>
        <v>0</v>
      </c>
      <c r="BB243" s="14">
        <f t="shared" si="716"/>
        <v>0</v>
      </c>
      <c r="BC243" s="14">
        <f>IFERROR(VLOOKUP($A243,#REF!,17,0),0)</f>
        <v>0</v>
      </c>
      <c r="BD243" s="14">
        <f t="shared" si="717"/>
        <v>0</v>
      </c>
      <c r="BE243" s="14">
        <f>IFERROR(VLOOKUP($A243,#REF!,9,0),0)</f>
        <v>0</v>
      </c>
      <c r="BF243" s="14">
        <f t="shared" si="718"/>
        <v>0</v>
      </c>
      <c r="BG243" s="14">
        <v>0</v>
      </c>
      <c r="BH243" s="14">
        <f t="shared" si="719"/>
        <v>0</v>
      </c>
      <c r="BI243" s="14">
        <f>IFERROR(VLOOKUP($A243,ConEnroll!$A$8:$S$601,15,0),0)</f>
        <v>-57</v>
      </c>
      <c r="BJ243" s="14">
        <f t="shared" si="720"/>
        <v>-6.5217391304347824E-2</v>
      </c>
      <c r="BK243" s="14">
        <f t="shared" si="721"/>
        <v>-57</v>
      </c>
      <c r="BL243" s="14">
        <f t="shared" si="722"/>
        <v>-6.5217391304347824E-2</v>
      </c>
      <c r="BM243" s="14" t="e">
        <f t="shared" si="723"/>
        <v>#VALUE!</v>
      </c>
      <c r="BN243" s="14" t="e">
        <f t="shared" si="724"/>
        <v>#VALUE!</v>
      </c>
      <c r="BO243" s="42"/>
      <c r="BP243" s="14">
        <f t="shared" si="673"/>
        <v>9084.5045766590392</v>
      </c>
      <c r="BQ243" s="14" t="e">
        <f t="shared" si="674"/>
        <v>#VALUE!</v>
      </c>
      <c r="BR243" s="14">
        <f t="shared" si="725"/>
        <v>58.248769221967976</v>
      </c>
      <c r="BS243" s="14" t="e">
        <f t="shared" si="675"/>
        <v>#VALUE!</v>
      </c>
      <c r="BT243" s="37" t="e">
        <f t="shared" si="676"/>
        <v>#VALUE!</v>
      </c>
      <c r="BU243" s="41"/>
      <c r="BV243" s="14" t="str">
        <f>IFERROR(VLOOKUP($A243,#REF!,27,0),"0")</f>
        <v>0</v>
      </c>
      <c r="BW243" s="14">
        <f t="shared" si="726"/>
        <v>0</v>
      </c>
      <c r="BX243" s="14" t="str">
        <f>IFERROR(VLOOKUP($A243,SpecEd22!$Z$22:$AV$606,59,0)," ")</f>
        <v xml:space="preserve"> </v>
      </c>
      <c r="BY243" s="14" t="e">
        <f t="shared" si="727"/>
        <v>#VALUE!</v>
      </c>
      <c r="BZ243" s="14">
        <f>IFERROR(VLOOKUP($A243,ECFE!#REF!,25,0),0)</f>
        <v>0</v>
      </c>
      <c r="CA243" s="14">
        <f t="shared" si="728"/>
        <v>0</v>
      </c>
      <c r="CB243" s="14">
        <f>IFERROR(VLOOKUP($A243,#REF!,17,0),0)</f>
        <v>0</v>
      </c>
      <c r="CC243" s="14">
        <f t="shared" si="729"/>
        <v>0</v>
      </c>
      <c r="CD243" s="14">
        <f>IFERROR(VLOOKUP($A243,#REF!,9,0),0)</f>
        <v>0</v>
      </c>
      <c r="CE243" s="14">
        <f t="shared" si="730"/>
        <v>0</v>
      </c>
      <c r="CF243" s="14">
        <v>0</v>
      </c>
      <c r="CG243" s="14">
        <f t="shared" si="731"/>
        <v>0</v>
      </c>
      <c r="CH243" s="14">
        <f>IFERROR(VLOOKUP($A243,ConEnroll!$A$8:$S$601,15,0),0)</f>
        <v>-57</v>
      </c>
      <c r="CI243" s="14">
        <f t="shared" si="732"/>
        <v>-6.5217391304347824E-2</v>
      </c>
      <c r="CJ243" s="14">
        <f t="shared" si="733"/>
        <v>-57</v>
      </c>
      <c r="CK243" s="14">
        <f t="shared" si="734"/>
        <v>-6.5217391304347824E-2</v>
      </c>
      <c r="CL243" s="14" t="e">
        <f t="shared" si="735"/>
        <v>#VALUE!</v>
      </c>
      <c r="CM243" s="14" t="e">
        <f t="shared" si="736"/>
        <v>#VALUE!</v>
      </c>
      <c r="CN243" s="42"/>
      <c r="CO243" s="14">
        <f t="shared" si="677"/>
        <v>-8929.6784897025173</v>
      </c>
      <c r="CP243" s="14" t="e">
        <f t="shared" si="678"/>
        <v>#VALUE!</v>
      </c>
      <c r="CQ243" s="14">
        <f t="shared" si="679"/>
        <v>-49.579073226544629</v>
      </c>
      <c r="CR243" s="14" t="e">
        <f t="shared" si="680"/>
        <v>#VALUE!</v>
      </c>
      <c r="CS243" s="37" t="e">
        <f t="shared" si="681"/>
        <v>#VALUE!</v>
      </c>
      <c r="CT243" s="239"/>
      <c r="CU243" s="239"/>
      <c r="CV243" s="468"/>
      <c r="CW243" s="14">
        <f>IFERROR(VLOOKUP($A243,BaseFY23!$A$7:$AK$527,6,0),0)</f>
        <v>849.92249000000004</v>
      </c>
      <c r="CX243" s="14">
        <f>IFERROR(VLOOKUP($A243,BaseFY23!$A$7:$AN$528,28,0),0)</f>
        <v>7643750</v>
      </c>
      <c r="CY243" s="14">
        <f t="shared" si="737"/>
        <v>8993.4671572227726</v>
      </c>
      <c r="CZ243" s="14">
        <f>IFERROR(VLOOKUP($A243,SpecEd23!$A$21:$BB$605,23,0)," ")</f>
        <v>890984.70663021691</v>
      </c>
      <c r="DA243" s="14">
        <f t="shared" si="738"/>
        <v>1048.312895720899</v>
      </c>
      <c r="DB243" s="14">
        <f>IFERROR(VLOOKUP($A243,ECFE!$A$16:$AB$347,7,0),0)</f>
        <v>36249.839999999997</v>
      </c>
      <c r="DC243" s="14">
        <f t="shared" si="739"/>
        <v>42.650759835758663</v>
      </c>
      <c r="DD243" s="14">
        <v>0</v>
      </c>
      <c r="DE243" s="14">
        <f t="shared" si="740"/>
        <v>0</v>
      </c>
      <c r="DF243" s="14">
        <f>IFERROR(VLOOKUP($A243,ConEnroll!$A$7:$S$338,10,0),0)</f>
        <v>7025.27</v>
      </c>
      <c r="DG243" s="14">
        <f t="shared" si="741"/>
        <v>8.2657772710544464</v>
      </c>
      <c r="DH243" s="14">
        <f t="shared" si="682"/>
        <v>43275.11</v>
      </c>
      <c r="DI243" s="14">
        <f t="shared" si="742"/>
        <v>50.916537106813117</v>
      </c>
      <c r="DJ243" s="14">
        <f t="shared" si="683"/>
        <v>8578009.8166302182</v>
      </c>
      <c r="DK243" s="14">
        <f t="shared" si="743"/>
        <v>10092.696590050486</v>
      </c>
      <c r="DL243" s="42"/>
      <c r="DM243" s="14">
        <f>IFERROR(VLOOKUP($A243,HouseFY23!$A$7:$AJ$528,28,0),0)</f>
        <v>7908994</v>
      </c>
      <c r="DN243" s="14">
        <f t="shared" si="744"/>
        <v>9305.5473799734373</v>
      </c>
      <c r="DO243" s="14">
        <f>IFERROR(VLOOKUP($A243,Compens80percent!$A$13:$M$560,12,0),0)</f>
        <v>0</v>
      </c>
      <c r="DP243" s="14">
        <f t="shared" si="744"/>
        <v>0</v>
      </c>
      <c r="DQ243" s="14">
        <f t="shared" si="745"/>
        <v>7908994</v>
      </c>
      <c r="DR243" s="14">
        <f t="shared" si="746"/>
        <v>9049.1922196796331</v>
      </c>
      <c r="DS243" s="14">
        <f>IFERROR(VLOOKUP($A243,SpecEd23!$A$21:$Z$550,14,0),0)</f>
        <v>929480.03848029557</v>
      </c>
      <c r="DT243" s="14">
        <f t="shared" si="747"/>
        <v>1093.6056515933535</v>
      </c>
      <c r="DU243" s="14">
        <f>IFERROR(VLOOKUP($A243,ECFE!$A$16:$AB$347,9,0),0)</f>
        <v>37714.333535999998</v>
      </c>
      <c r="DV243" s="14">
        <f t="shared" si="748"/>
        <v>44.373850533123317</v>
      </c>
      <c r="DW243" s="14">
        <f>IFERROR(VLOOKUP($A243,ParaFY19!$A$21:$Z$543,7,0),0)</f>
        <v>5096</v>
      </c>
      <c r="DX243" s="14">
        <f t="shared" si="749"/>
        <v>5.9958408677948976</v>
      </c>
      <c r="DY243" s="14">
        <f>IFERROR(VLOOKUP($A243,ConEnroll!$A$7:$S$341,13,0),0)</f>
        <v>8781.5875000000015</v>
      </c>
      <c r="DZ243" s="14">
        <f t="shared" si="750"/>
        <v>10.33222158881806</v>
      </c>
      <c r="EA243" s="14">
        <f t="shared" si="684"/>
        <v>51591.921036</v>
      </c>
      <c r="EB243" s="14">
        <f t="shared" si="751"/>
        <v>60.701912989736272</v>
      </c>
      <c r="EC243" s="14">
        <f t="shared" si="685"/>
        <v>8890065.9595162962</v>
      </c>
      <c r="ED243" s="14">
        <f t="shared" si="752"/>
        <v>10459.854944556528</v>
      </c>
      <c r="EE243" s="62"/>
      <c r="EF243" s="14">
        <f t="shared" si="686"/>
        <v>312.08022275066469</v>
      </c>
      <c r="EG243" s="14">
        <f t="shared" si="687"/>
        <v>45.292755872454563</v>
      </c>
      <c r="EH243" s="14">
        <f t="shared" si="688"/>
        <v>9.7853758829231552</v>
      </c>
      <c r="EI243" s="14">
        <f t="shared" si="753"/>
        <v>367.15835450604243</v>
      </c>
      <c r="EJ243" s="37">
        <f t="shared" si="689"/>
        <v>3.6378618066056995E-2</v>
      </c>
      <c r="EK243" s="42"/>
      <c r="EL243" s="14" t="str">
        <f>IFERROR(VLOOKUP($A243,#REF!,27,0),"0")</f>
        <v>0</v>
      </c>
      <c r="EM243" s="14">
        <f t="shared" si="754"/>
        <v>0</v>
      </c>
      <c r="EN243" s="14" t="str">
        <f>IFERROR(VLOOKUP($A243,SpecEd23!#REF!,23,0)," ")</f>
        <v xml:space="preserve"> </v>
      </c>
      <c r="EO243" s="14" t="e">
        <f t="shared" si="755"/>
        <v>#VALUE!</v>
      </c>
      <c r="EP243" s="14">
        <f>IFERROR(VLOOKUP($A243,ECFE!#REF!,24,0),0)</f>
        <v>0</v>
      </c>
      <c r="EQ243" s="14">
        <f t="shared" si="756"/>
        <v>0</v>
      </c>
      <c r="ER243" s="14">
        <f>IFERROR(VLOOKUP($A243,#REF!,30,0),0)</f>
        <v>0</v>
      </c>
      <c r="ES243" s="14">
        <f t="shared" si="757"/>
        <v>0</v>
      </c>
      <c r="ET243" s="14">
        <f>IFERROR(VLOOKUP($A243,#REF!,12,0),0)</f>
        <v>0</v>
      </c>
      <c r="EU243" s="14">
        <f t="shared" si="758"/>
        <v>0</v>
      </c>
      <c r="EV243" s="14">
        <v>0</v>
      </c>
      <c r="EW243" s="14">
        <f t="shared" si="759"/>
        <v>0</v>
      </c>
      <c r="EX243" s="14">
        <f>IFERROR(VLOOKUP($A243,ConEnroll!$A$8:$S$601,16,0),0)</f>
        <v>706</v>
      </c>
      <c r="EY243" s="14">
        <f t="shared" si="760"/>
        <v>0.83066398207676562</v>
      </c>
      <c r="EZ243" s="14">
        <f t="shared" si="761"/>
        <v>706</v>
      </c>
      <c r="FA243" s="14">
        <f t="shared" si="762"/>
        <v>0.83066398207676562</v>
      </c>
      <c r="FB243" s="14" t="e">
        <f t="shared" si="763"/>
        <v>#VALUE!</v>
      </c>
      <c r="FC243" s="14" t="e">
        <f t="shared" si="764"/>
        <v>#VALUE!</v>
      </c>
      <c r="FD243" s="62"/>
      <c r="FE243" s="14">
        <f t="shared" si="690"/>
        <v>9305.5473799734373</v>
      </c>
      <c r="FF243" s="14" t="e">
        <f t="shared" si="691"/>
        <v>#VALUE!</v>
      </c>
      <c r="FG243" s="14">
        <f t="shared" si="765"/>
        <v>59.871249007659507</v>
      </c>
      <c r="FH243" s="14" t="e">
        <f t="shared" si="692"/>
        <v>#VALUE!</v>
      </c>
      <c r="FI243" s="37" t="e">
        <f t="shared" si="693"/>
        <v>#VALUE!</v>
      </c>
      <c r="FJ243" s="12"/>
      <c r="FK243" s="14" t="str">
        <f>IFERROR(VLOOKUP($A243,#REF!,27,0),"0")</f>
        <v>0</v>
      </c>
      <c r="FL243" s="14">
        <f t="shared" si="766"/>
        <v>0</v>
      </c>
      <c r="FM243" s="14" t="str">
        <f>IFERROR(VLOOKUP($A243,SpecEd23!$X$22:$Y$610,59,0)," ")</f>
        <v xml:space="preserve"> </v>
      </c>
      <c r="FN243" s="14" t="e">
        <f t="shared" si="767"/>
        <v>#VALUE!</v>
      </c>
      <c r="FO243" s="14">
        <f>IFERROR(VLOOKUP($A243,ECFE!#REF!,26,0),0)</f>
        <v>0</v>
      </c>
      <c r="FP243" s="14">
        <f t="shared" si="768"/>
        <v>0</v>
      </c>
      <c r="FQ243" s="14">
        <f>IFERROR(VLOOKUP($A243,#REF!,16,0),0)</f>
        <v>0</v>
      </c>
      <c r="FR243" s="14">
        <f t="shared" si="769"/>
        <v>0</v>
      </c>
      <c r="FS243" s="14">
        <f>IFERROR(VLOOKUP($A243,#REF!,12,0),0)</f>
        <v>0</v>
      </c>
      <c r="FT243" s="14">
        <f t="shared" si="770"/>
        <v>0</v>
      </c>
      <c r="FU243" s="14">
        <v>0</v>
      </c>
      <c r="FV243" s="14">
        <f t="shared" si="771"/>
        <v>0</v>
      </c>
      <c r="FW243" s="14">
        <f>IFERROR(VLOOKUP($A243,ConEnroll!$A$8:$S$601,16,0),0)</f>
        <v>706</v>
      </c>
      <c r="FX243" s="14">
        <f t="shared" si="772"/>
        <v>0.83066398207676562</v>
      </c>
      <c r="FY243" s="14">
        <f t="shared" si="773"/>
        <v>706</v>
      </c>
      <c r="FZ243" s="14">
        <f t="shared" si="774"/>
        <v>0.83066398207676562</v>
      </c>
      <c r="GA243" s="14" t="e">
        <f t="shared" si="775"/>
        <v>#VALUE!</v>
      </c>
      <c r="GB243" s="14" t="e">
        <f t="shared" si="776"/>
        <v>#VALUE!</v>
      </c>
      <c r="GC243" s="39"/>
      <c r="GD243" s="14">
        <f t="shared" si="694"/>
        <v>-8993.4671572227726</v>
      </c>
      <c r="GE243" s="14" t="e">
        <f t="shared" si="695"/>
        <v>#VALUE!</v>
      </c>
      <c r="GF243" s="14">
        <f t="shared" si="696"/>
        <v>-50.085873124736352</v>
      </c>
      <c r="GG243" s="14" t="e">
        <f t="shared" si="697"/>
        <v>#VALUE!</v>
      </c>
      <c r="GH243" s="37" t="e">
        <f t="shared" si="698"/>
        <v>#VALUE!</v>
      </c>
    </row>
    <row r="244" spans="1:190" ht="12.5" x14ac:dyDescent="0.25">
      <c r="A244" s="67">
        <v>768</v>
      </c>
      <c r="B244" s="35">
        <v>1</v>
      </c>
      <c r="C244" s="14">
        <v>6</v>
      </c>
      <c r="D244" s="14"/>
      <c r="E244" s="14"/>
      <c r="F244" s="35" t="s">
        <v>2589</v>
      </c>
      <c r="G244" s="41"/>
      <c r="H244" s="14">
        <f>IFERROR(VLOOKUP($A244,BaseFY22!$A$7:$AK$528,6,0),0)</f>
        <v>392</v>
      </c>
      <c r="I244" s="14">
        <f>IFERROR(VLOOKUP($A244,BaseFY22!$A$7:$AK$528,28,0),0)</f>
        <v>3826899.5</v>
      </c>
      <c r="J244" s="14">
        <f t="shared" si="699"/>
        <v>9762.4987244897966</v>
      </c>
      <c r="K244" s="14">
        <f>IFERROR(VLOOKUP($A244,SpecEd22!$A$21:$BB$605,24,0)," ")</f>
        <v>439524.24691882473</v>
      </c>
      <c r="L244" s="14">
        <f t="shared" si="700"/>
        <v>1121.2353237725122</v>
      </c>
      <c r="M244" s="14">
        <f>IFERROR(VLOOKUP($A244,ECFE!$A$16:$AB$347,7,0),0)</f>
        <v>22656.149999999998</v>
      </c>
      <c r="N244" s="14">
        <f t="shared" si="667"/>
        <v>57.796301020408158</v>
      </c>
      <c r="O244" s="14">
        <v>0</v>
      </c>
      <c r="P244" s="14">
        <f t="shared" si="667"/>
        <v>0</v>
      </c>
      <c r="Q244" s="14">
        <f>IFERROR(VLOOKUP($A244,ConEnroll!$A$7:$S$337,10,0),0)</f>
        <v>8807.7999999999993</v>
      </c>
      <c r="R244" s="14">
        <f t="shared" si="701"/>
        <v>22.468877551020405</v>
      </c>
      <c r="S244" s="14">
        <f t="shared" si="668"/>
        <v>31463.949999999997</v>
      </c>
      <c r="T244" s="14">
        <f t="shared" si="702"/>
        <v>80.265178571428564</v>
      </c>
      <c r="U244" s="14">
        <f t="shared" si="669"/>
        <v>4297887.6969188247</v>
      </c>
      <c r="V244" s="14">
        <f t="shared" si="703"/>
        <v>10963.999226833737</v>
      </c>
      <c r="W244" s="42"/>
      <c r="X244" s="14">
        <f>IFERROR(VLOOKUP($A244,HouseFY22!$A$6:$AJ$528,28,0),0)</f>
        <v>3888514.5</v>
      </c>
      <c r="Y244" s="14">
        <f t="shared" si="704"/>
        <v>9919.6798469387759</v>
      </c>
      <c r="Z244" s="14">
        <f>IFERROR(VLOOKUP($A244,Compens80percent!$A$13:$M$560,12,0),0)</f>
        <v>0</v>
      </c>
      <c r="AA244" s="14">
        <f t="shared" si="704"/>
        <v>0</v>
      </c>
      <c r="AB244" s="14">
        <f t="shared" si="705"/>
        <v>3888514.5</v>
      </c>
      <c r="AC244" s="14">
        <f t="shared" si="704"/>
        <v>9919.6798469387759</v>
      </c>
      <c r="AD244" s="14">
        <f>IFERROR(VLOOKUP(A244,SpecEd22!$A$21:$Z$550,14,0),0)</f>
        <v>446931.5922402587</v>
      </c>
      <c r="AE244" s="14">
        <f t="shared" si="706"/>
        <v>1140.1316128578028</v>
      </c>
      <c r="AF244" s="14">
        <f>IFERROR(VLOOKUP($A244,ECFE!$A$16:$AB$348,8,0),0)</f>
        <v>23109.273000000001</v>
      </c>
      <c r="AG244" s="14">
        <f t="shared" si="707"/>
        <v>58.952227040816332</v>
      </c>
      <c r="AH244" s="14">
        <f>IFERROR(VLOOKUP(A244,ParaFY19!$A$21:$Z$543,7,0),0)</f>
        <v>3332</v>
      </c>
      <c r="AI244" s="14">
        <f t="shared" si="708"/>
        <v>8.5</v>
      </c>
      <c r="AJ244" s="14">
        <f>IFERROR(VLOOKUP(A244,ConEnroll!$A$7:$S$341,13,0),0)</f>
        <v>11009.75</v>
      </c>
      <c r="AK244" s="14">
        <f t="shared" si="709"/>
        <v>28.086096938775512</v>
      </c>
      <c r="AL244" s="14">
        <f t="shared" si="664"/>
        <v>37451.023000000001</v>
      </c>
      <c r="AM244" s="14">
        <f t="shared" si="710"/>
        <v>95.538323979591837</v>
      </c>
      <c r="AN244" s="14">
        <f t="shared" si="711"/>
        <v>4372897.1152402591</v>
      </c>
      <c r="AO244" s="14">
        <f t="shared" si="712"/>
        <v>11155.349783776172</v>
      </c>
      <c r="AP244" s="62"/>
      <c r="AQ244" s="14">
        <f t="shared" si="665"/>
        <v>157.18112244897929</v>
      </c>
      <c r="AR244" s="14">
        <f t="shared" si="670"/>
        <v>18.896289085290618</v>
      </c>
      <c r="AS244" s="14">
        <f t="shared" si="671"/>
        <v>15.273145408163273</v>
      </c>
      <c r="AT244" s="14">
        <f t="shared" si="713"/>
        <v>191.35055694243317</v>
      </c>
      <c r="AU244" s="37">
        <f t="shared" si="672"/>
        <v>1.7452624082106283E-2</v>
      </c>
      <c r="AV244" s="42"/>
      <c r="AW244" s="14" t="str">
        <f>IFERROR(VLOOKUP($A244,#REF!,27,0),"0")</f>
        <v>0</v>
      </c>
      <c r="AX244" s="14">
        <f t="shared" si="714"/>
        <v>0</v>
      </c>
      <c r="AY244" s="14" t="str">
        <f>IFERROR(VLOOKUP($A244,SpecEd22!#REF!,23,0)," ")</f>
        <v xml:space="preserve"> </v>
      </c>
      <c r="AZ244" s="14" t="e">
        <f t="shared" si="715"/>
        <v>#VALUE!</v>
      </c>
      <c r="BA244" s="14">
        <f>IFERROR(VLOOKUP($A244,ECFE!#REF!,23,0),0)</f>
        <v>0</v>
      </c>
      <c r="BB244" s="14">
        <f t="shared" si="716"/>
        <v>0</v>
      </c>
      <c r="BC244" s="14">
        <f>IFERROR(VLOOKUP($A244,#REF!,17,0),0)</f>
        <v>0</v>
      </c>
      <c r="BD244" s="14">
        <f t="shared" si="717"/>
        <v>0</v>
      </c>
      <c r="BE244" s="14">
        <f>IFERROR(VLOOKUP($A244,#REF!,9,0),0)</f>
        <v>0</v>
      </c>
      <c r="BF244" s="14">
        <f t="shared" si="718"/>
        <v>0</v>
      </c>
      <c r="BG244" s="14">
        <v>0</v>
      </c>
      <c r="BH244" s="14">
        <f t="shared" si="719"/>
        <v>0</v>
      </c>
      <c r="BI244" s="14">
        <f>IFERROR(VLOOKUP($A244,ConEnroll!$A$8:$S$601,15,0),0)</f>
        <v>-61</v>
      </c>
      <c r="BJ244" s="14">
        <f t="shared" si="720"/>
        <v>-0.15561224489795919</v>
      </c>
      <c r="BK244" s="14">
        <f t="shared" si="721"/>
        <v>-61</v>
      </c>
      <c r="BL244" s="14">
        <f t="shared" si="722"/>
        <v>-0.15561224489795919</v>
      </c>
      <c r="BM244" s="14" t="e">
        <f t="shared" si="723"/>
        <v>#VALUE!</v>
      </c>
      <c r="BN244" s="14" t="e">
        <f t="shared" si="724"/>
        <v>#VALUE!</v>
      </c>
      <c r="BO244" s="42"/>
      <c r="BP244" s="14">
        <f t="shared" si="673"/>
        <v>9919.6798469387759</v>
      </c>
      <c r="BQ244" s="14" t="e">
        <f t="shared" si="674"/>
        <v>#VALUE!</v>
      </c>
      <c r="BR244" s="14">
        <f t="shared" si="725"/>
        <v>95.693936224489789</v>
      </c>
      <c r="BS244" s="14" t="e">
        <f t="shared" si="675"/>
        <v>#VALUE!</v>
      </c>
      <c r="BT244" s="37" t="e">
        <f t="shared" si="676"/>
        <v>#VALUE!</v>
      </c>
      <c r="BU244" s="41"/>
      <c r="BV244" s="14" t="str">
        <f>IFERROR(VLOOKUP($A244,#REF!,27,0),"0")</f>
        <v>0</v>
      </c>
      <c r="BW244" s="14">
        <f t="shared" si="726"/>
        <v>0</v>
      </c>
      <c r="BX244" s="14" t="str">
        <f>IFERROR(VLOOKUP($A244,SpecEd22!$Z$22:$AV$606,59,0)," ")</f>
        <v xml:space="preserve"> </v>
      </c>
      <c r="BY244" s="14" t="e">
        <f t="shared" si="727"/>
        <v>#VALUE!</v>
      </c>
      <c r="BZ244" s="14">
        <f>IFERROR(VLOOKUP($A244,ECFE!#REF!,25,0),0)</f>
        <v>0</v>
      </c>
      <c r="CA244" s="14">
        <f t="shared" si="728"/>
        <v>0</v>
      </c>
      <c r="CB244" s="14">
        <f>IFERROR(VLOOKUP($A244,#REF!,17,0),0)</f>
        <v>0</v>
      </c>
      <c r="CC244" s="14">
        <f t="shared" si="729"/>
        <v>0</v>
      </c>
      <c r="CD244" s="14">
        <f>IFERROR(VLOOKUP($A244,#REF!,9,0),0)</f>
        <v>0</v>
      </c>
      <c r="CE244" s="14">
        <f t="shared" si="730"/>
        <v>0</v>
      </c>
      <c r="CF244" s="14">
        <v>0</v>
      </c>
      <c r="CG244" s="14">
        <f t="shared" si="731"/>
        <v>0</v>
      </c>
      <c r="CH244" s="14">
        <f>IFERROR(VLOOKUP($A244,ConEnroll!$A$8:$S$601,15,0),0)</f>
        <v>-61</v>
      </c>
      <c r="CI244" s="14">
        <f t="shared" si="732"/>
        <v>-0.15561224489795919</v>
      </c>
      <c r="CJ244" s="14">
        <f t="shared" si="733"/>
        <v>-61</v>
      </c>
      <c r="CK244" s="14">
        <f t="shared" si="734"/>
        <v>-0.15561224489795919</v>
      </c>
      <c r="CL244" s="14" t="e">
        <f t="shared" si="735"/>
        <v>#VALUE!</v>
      </c>
      <c r="CM244" s="14" t="e">
        <f t="shared" si="736"/>
        <v>#VALUE!</v>
      </c>
      <c r="CN244" s="42"/>
      <c r="CO244" s="14">
        <f t="shared" si="677"/>
        <v>-9762.4987244897966</v>
      </c>
      <c r="CP244" s="14" t="e">
        <f t="shared" si="678"/>
        <v>#VALUE!</v>
      </c>
      <c r="CQ244" s="14">
        <f t="shared" si="679"/>
        <v>-80.420790816326516</v>
      </c>
      <c r="CR244" s="14" t="e">
        <f t="shared" si="680"/>
        <v>#VALUE!</v>
      </c>
      <c r="CS244" s="37" t="e">
        <f t="shared" si="681"/>
        <v>#VALUE!</v>
      </c>
      <c r="CT244" s="239"/>
      <c r="CU244" s="239"/>
      <c r="CV244" s="468"/>
      <c r="CW244" s="14">
        <f>IFERROR(VLOOKUP($A244,BaseFY23!$A$7:$AK$527,6,0),0)</f>
        <v>403.07959299999999</v>
      </c>
      <c r="CX244" s="14">
        <f>IFERROR(VLOOKUP($A244,BaseFY23!$A$7:$AN$528,28,0),0)</f>
        <v>3930231.75</v>
      </c>
      <c r="CY244" s="14">
        <f t="shared" si="737"/>
        <v>9750.5103663236059</v>
      </c>
      <c r="CZ244" s="14">
        <f>IFERROR(VLOOKUP($A244,SpecEd23!$A$21:$BB$605,23,0)," ")</f>
        <v>472704.33142574708</v>
      </c>
      <c r="DA244" s="14">
        <f t="shared" si="738"/>
        <v>1172.7319855305775</v>
      </c>
      <c r="DB244" s="14">
        <f>IFERROR(VLOOKUP($A244,ECFE!$A$16:$AB$347,7,0),0)</f>
        <v>22656.149999999998</v>
      </c>
      <c r="DC244" s="14">
        <f t="shared" si="739"/>
        <v>56.207633413979352</v>
      </c>
      <c r="DD244" s="14">
        <v>0</v>
      </c>
      <c r="DE244" s="14">
        <f t="shared" si="740"/>
        <v>0</v>
      </c>
      <c r="DF244" s="14">
        <f>IFERROR(VLOOKUP($A244,ConEnroll!$A$7:$S$338,10,0),0)</f>
        <v>8807.7999999999993</v>
      </c>
      <c r="DG244" s="14">
        <f t="shared" si="741"/>
        <v>21.851267474113975</v>
      </c>
      <c r="DH244" s="14">
        <f t="shared" si="682"/>
        <v>31463.949999999997</v>
      </c>
      <c r="DI244" s="14">
        <f t="shared" si="742"/>
        <v>78.058900888093333</v>
      </c>
      <c r="DJ244" s="14">
        <f t="shared" si="683"/>
        <v>4434400.0314257471</v>
      </c>
      <c r="DK244" s="14">
        <f t="shared" si="743"/>
        <v>11001.301252742278</v>
      </c>
      <c r="DL244" s="42"/>
      <c r="DM244" s="14">
        <f>IFERROR(VLOOKUP($A244,HouseFY23!$A$7:$AJ$528,28,0),0)</f>
        <v>4056216.75</v>
      </c>
      <c r="DN244" s="14">
        <f t="shared" si="744"/>
        <v>10063.066502103966</v>
      </c>
      <c r="DO244" s="14">
        <f>IFERROR(VLOOKUP($A244,Compens80percent!$A$13:$M$560,12,0),0)</f>
        <v>0</v>
      </c>
      <c r="DP244" s="14">
        <f t="shared" si="744"/>
        <v>0</v>
      </c>
      <c r="DQ244" s="14">
        <f t="shared" si="745"/>
        <v>4056216.75</v>
      </c>
      <c r="DR244" s="14">
        <f t="shared" si="746"/>
        <v>10347.491709183674</v>
      </c>
      <c r="DS244" s="14">
        <f>IFERROR(VLOOKUP($A244,SpecEd23!$A$21:$Z$550,14,0),0)</f>
        <v>485480.94885139231</v>
      </c>
      <c r="DT244" s="14">
        <f t="shared" si="747"/>
        <v>1204.4294905581894</v>
      </c>
      <c r="DU244" s="14">
        <f>IFERROR(VLOOKUP($A244,ECFE!$A$16:$AB$347,9,0),0)</f>
        <v>23571.458460000002</v>
      </c>
      <c r="DV244" s="14">
        <f t="shared" si="748"/>
        <v>58.478421803904126</v>
      </c>
      <c r="DW244" s="14">
        <f>IFERROR(VLOOKUP($A244,ParaFY19!$A$21:$Z$543,7,0),0)</f>
        <v>3332</v>
      </c>
      <c r="DX244" s="14">
        <f t="shared" si="749"/>
        <v>8.2663574585875903</v>
      </c>
      <c r="DY244" s="14">
        <f>IFERROR(VLOOKUP($A244,ConEnroll!$A$7:$S$341,13,0),0)</f>
        <v>11009.75</v>
      </c>
      <c r="DZ244" s="14">
        <f t="shared" si="750"/>
        <v>27.314084342642474</v>
      </c>
      <c r="EA244" s="14">
        <f t="shared" si="684"/>
        <v>37913.208460000002</v>
      </c>
      <c r="EB244" s="14">
        <f t="shared" si="751"/>
        <v>94.058863605134192</v>
      </c>
      <c r="EC244" s="14">
        <f t="shared" si="685"/>
        <v>4579610.907311392</v>
      </c>
      <c r="ED244" s="14">
        <f t="shared" si="752"/>
        <v>11361.554856267288</v>
      </c>
      <c r="EE244" s="62"/>
      <c r="EF244" s="14">
        <f t="shared" si="686"/>
        <v>312.55613578035991</v>
      </c>
      <c r="EG244" s="14">
        <f t="shared" si="687"/>
        <v>31.697505027611896</v>
      </c>
      <c r="EH244" s="14">
        <f t="shared" si="688"/>
        <v>15.999962717040859</v>
      </c>
      <c r="EI244" s="14">
        <f t="shared" si="753"/>
        <v>360.25360352501264</v>
      </c>
      <c r="EJ244" s="37">
        <f t="shared" si="689"/>
        <v>3.2746453828378964E-2</v>
      </c>
      <c r="EK244" s="42"/>
      <c r="EL244" s="14" t="str">
        <f>IFERROR(VLOOKUP($A244,#REF!,27,0),"0")</f>
        <v>0</v>
      </c>
      <c r="EM244" s="14">
        <f t="shared" si="754"/>
        <v>0</v>
      </c>
      <c r="EN244" s="14" t="str">
        <f>IFERROR(VLOOKUP($A244,SpecEd23!#REF!,23,0)," ")</f>
        <v xml:space="preserve"> </v>
      </c>
      <c r="EO244" s="14" t="e">
        <f t="shared" si="755"/>
        <v>#VALUE!</v>
      </c>
      <c r="EP244" s="14">
        <f>IFERROR(VLOOKUP($A244,ECFE!#REF!,24,0),0)</f>
        <v>0</v>
      </c>
      <c r="EQ244" s="14">
        <f t="shared" si="756"/>
        <v>0</v>
      </c>
      <c r="ER244" s="14">
        <f>IFERROR(VLOOKUP($A244,#REF!,30,0),0)</f>
        <v>0</v>
      </c>
      <c r="ES244" s="14">
        <f t="shared" si="757"/>
        <v>0</v>
      </c>
      <c r="ET244" s="14">
        <f>IFERROR(VLOOKUP($A244,#REF!,12,0),0)</f>
        <v>0</v>
      </c>
      <c r="EU244" s="14">
        <f t="shared" si="758"/>
        <v>0</v>
      </c>
      <c r="EV244" s="14">
        <v>0</v>
      </c>
      <c r="EW244" s="14">
        <f t="shared" si="759"/>
        <v>0</v>
      </c>
      <c r="EX244" s="14">
        <f>IFERROR(VLOOKUP($A244,ConEnroll!$A$8:$S$601,16,0),0)</f>
        <v>707</v>
      </c>
      <c r="EY244" s="14">
        <f t="shared" si="760"/>
        <v>1.7539960153725769</v>
      </c>
      <c r="EZ244" s="14">
        <f t="shared" si="761"/>
        <v>707</v>
      </c>
      <c r="FA244" s="14">
        <f t="shared" si="762"/>
        <v>1.7539960153725769</v>
      </c>
      <c r="FB244" s="14" t="e">
        <f t="shared" si="763"/>
        <v>#VALUE!</v>
      </c>
      <c r="FC244" s="14" t="e">
        <f t="shared" si="764"/>
        <v>#VALUE!</v>
      </c>
      <c r="FD244" s="62"/>
      <c r="FE244" s="14">
        <f t="shared" si="690"/>
        <v>10063.066502103966</v>
      </c>
      <c r="FF244" s="14" t="e">
        <f t="shared" si="691"/>
        <v>#VALUE!</v>
      </c>
      <c r="FG244" s="14">
        <f t="shared" si="765"/>
        <v>92.304867589761614</v>
      </c>
      <c r="FH244" s="14" t="e">
        <f t="shared" si="692"/>
        <v>#VALUE!</v>
      </c>
      <c r="FI244" s="37" t="e">
        <f t="shared" si="693"/>
        <v>#VALUE!</v>
      </c>
      <c r="FJ244" s="12"/>
      <c r="FK244" s="14" t="str">
        <f>IFERROR(VLOOKUP($A244,#REF!,27,0),"0")</f>
        <v>0</v>
      </c>
      <c r="FL244" s="14">
        <f t="shared" si="766"/>
        <v>0</v>
      </c>
      <c r="FM244" s="14" t="str">
        <f>IFERROR(VLOOKUP($A244,SpecEd23!$X$22:$Y$610,59,0)," ")</f>
        <v xml:space="preserve"> </v>
      </c>
      <c r="FN244" s="14" t="e">
        <f t="shared" si="767"/>
        <v>#VALUE!</v>
      </c>
      <c r="FO244" s="14">
        <f>IFERROR(VLOOKUP($A244,ECFE!#REF!,26,0),0)</f>
        <v>0</v>
      </c>
      <c r="FP244" s="14">
        <f t="shared" si="768"/>
        <v>0</v>
      </c>
      <c r="FQ244" s="14">
        <f>IFERROR(VLOOKUP($A244,#REF!,16,0),0)</f>
        <v>0</v>
      </c>
      <c r="FR244" s="14">
        <f t="shared" si="769"/>
        <v>0</v>
      </c>
      <c r="FS244" s="14">
        <f>IFERROR(VLOOKUP($A244,#REF!,12,0),0)</f>
        <v>0</v>
      </c>
      <c r="FT244" s="14">
        <f t="shared" si="770"/>
        <v>0</v>
      </c>
      <c r="FU244" s="14">
        <v>0</v>
      </c>
      <c r="FV244" s="14">
        <f t="shared" si="771"/>
        <v>0</v>
      </c>
      <c r="FW244" s="14">
        <f>IFERROR(VLOOKUP($A244,ConEnroll!$A$8:$S$601,16,0),0)</f>
        <v>707</v>
      </c>
      <c r="FX244" s="14">
        <f t="shared" si="772"/>
        <v>1.7539960153725769</v>
      </c>
      <c r="FY244" s="14">
        <f t="shared" si="773"/>
        <v>707</v>
      </c>
      <c r="FZ244" s="14">
        <f t="shared" si="774"/>
        <v>1.7539960153725769</v>
      </c>
      <c r="GA244" s="14" t="e">
        <f t="shared" si="775"/>
        <v>#VALUE!</v>
      </c>
      <c r="GB244" s="14" t="e">
        <f t="shared" si="776"/>
        <v>#VALUE!</v>
      </c>
      <c r="GC244" s="39"/>
      <c r="GD244" s="14">
        <f t="shared" si="694"/>
        <v>-9750.5103663236059</v>
      </c>
      <c r="GE244" s="14" t="e">
        <f t="shared" si="695"/>
        <v>#VALUE!</v>
      </c>
      <c r="GF244" s="14">
        <f t="shared" si="696"/>
        <v>-76.304904872720755</v>
      </c>
      <c r="GG244" s="14" t="e">
        <f t="shared" si="697"/>
        <v>#VALUE!</v>
      </c>
      <c r="GH244" s="37" t="e">
        <f t="shared" si="698"/>
        <v>#VALUE!</v>
      </c>
    </row>
    <row r="245" spans="1:190" ht="12.5" x14ac:dyDescent="0.25">
      <c r="A245" s="67">
        <v>771</v>
      </c>
      <c r="B245" s="35">
        <v>1</v>
      </c>
      <c r="C245" s="14">
        <v>6</v>
      </c>
      <c r="D245" s="14"/>
      <c r="E245" s="14"/>
      <c r="F245" s="35" t="s">
        <v>2590</v>
      </c>
      <c r="G245" s="41"/>
      <c r="H245" s="14">
        <f>IFERROR(VLOOKUP($A245,BaseFY22!$A$7:$AK$528,6,0),0)</f>
        <v>152</v>
      </c>
      <c r="I245" s="14">
        <f>IFERROR(VLOOKUP($A245,BaseFY22!$A$7:$AK$528,28,0),0)</f>
        <v>1993641.444652</v>
      </c>
      <c r="J245" s="14">
        <f t="shared" si="699"/>
        <v>13116.06213586842</v>
      </c>
      <c r="K245" s="14">
        <f>IFERROR(VLOOKUP($A245,SpecEd22!$A$21:$BB$605,24,0)," ")</f>
        <v>228294.33189460917</v>
      </c>
      <c r="L245" s="14">
        <f t="shared" si="700"/>
        <v>1501.9363940434814</v>
      </c>
      <c r="M245" s="14">
        <f>IFERROR(VLOOKUP($A245,ECFE!$A$16:$AB$347,7,0),0)</f>
        <v>22656.149999999998</v>
      </c>
      <c r="N245" s="14">
        <f t="shared" si="667"/>
        <v>149.05361842105262</v>
      </c>
      <c r="O245" s="14">
        <v>0</v>
      </c>
      <c r="P245" s="14">
        <f t="shared" si="667"/>
        <v>0</v>
      </c>
      <c r="Q245" s="14">
        <f>IFERROR(VLOOKUP($A245,ConEnroll!$A$7:$S$337,10,0),0)</f>
        <v>1310.68</v>
      </c>
      <c r="R245" s="14">
        <f t="shared" si="701"/>
        <v>8.6228947368421061</v>
      </c>
      <c r="S245" s="14">
        <f t="shared" si="668"/>
        <v>23966.829999999998</v>
      </c>
      <c r="T245" s="14">
        <f t="shared" si="702"/>
        <v>157.67651315789473</v>
      </c>
      <c r="U245" s="14">
        <f t="shared" si="669"/>
        <v>2245902.6065466092</v>
      </c>
      <c r="V245" s="14">
        <f t="shared" si="703"/>
        <v>14775.675043069798</v>
      </c>
      <c r="W245" s="42"/>
      <c r="X245" s="14">
        <f>IFERROR(VLOOKUP($A245,HouseFY22!$A$6:$AJ$528,28,0),0)</f>
        <v>2019258.444652</v>
      </c>
      <c r="Y245" s="14">
        <f t="shared" si="704"/>
        <v>13284.595030605264</v>
      </c>
      <c r="Z245" s="14">
        <f>IFERROR(VLOOKUP($A245,Compens80percent!$A$13:$M$560,12,0),0)</f>
        <v>0</v>
      </c>
      <c r="AA245" s="14">
        <f t="shared" si="704"/>
        <v>0</v>
      </c>
      <c r="AB245" s="14">
        <f t="shared" si="705"/>
        <v>2019258.444652</v>
      </c>
      <c r="AC245" s="14">
        <f t="shared" si="704"/>
        <v>13284.595030605264</v>
      </c>
      <c r="AD245" s="14">
        <f>IFERROR(VLOOKUP(A245,SpecEd22!$A$21:$Z$550,14,0),0)</f>
        <v>233167.60774025647</v>
      </c>
      <c r="AE245" s="14">
        <f t="shared" si="706"/>
        <v>1533.9974193437927</v>
      </c>
      <c r="AF245" s="14">
        <f>IFERROR(VLOOKUP($A245,ECFE!$A$16:$AB$348,8,0),0)</f>
        <v>23109.273000000001</v>
      </c>
      <c r="AG245" s="14">
        <f t="shared" si="707"/>
        <v>152.0346907894737</v>
      </c>
      <c r="AH245" s="14">
        <f>IFERROR(VLOOKUP(A245,ParaFY19!$A$21:$Z$543,7,0),0)</f>
        <v>1764</v>
      </c>
      <c r="AI245" s="14">
        <f t="shared" si="708"/>
        <v>11.605263157894736</v>
      </c>
      <c r="AJ245" s="14">
        <f>IFERROR(VLOOKUP(A245,ConEnroll!$A$7:$S$341,13,0),0)</f>
        <v>1638.3500000000001</v>
      </c>
      <c r="AK245" s="14">
        <f t="shared" si="709"/>
        <v>10.778618421052633</v>
      </c>
      <c r="AL245" s="14">
        <f t="shared" si="664"/>
        <v>26511.623</v>
      </c>
      <c r="AM245" s="14">
        <f t="shared" si="710"/>
        <v>174.41857236842105</v>
      </c>
      <c r="AN245" s="14">
        <f t="shared" si="711"/>
        <v>2278937.6753922566</v>
      </c>
      <c r="AO245" s="14">
        <f t="shared" si="712"/>
        <v>14993.011022317478</v>
      </c>
      <c r="AP245" s="62"/>
      <c r="AQ245" s="14">
        <f t="shared" si="665"/>
        <v>168.53289473684345</v>
      </c>
      <c r="AR245" s="14">
        <f t="shared" si="670"/>
        <v>32.061025300311258</v>
      </c>
      <c r="AS245" s="14">
        <f t="shared" si="671"/>
        <v>16.742059210526321</v>
      </c>
      <c r="AT245" s="14">
        <f t="shared" si="713"/>
        <v>217.33597924768102</v>
      </c>
      <c r="AU245" s="37">
        <f t="shared" si="672"/>
        <v>1.4709038917962509E-2</v>
      </c>
      <c r="AV245" s="42"/>
      <c r="AW245" s="14" t="str">
        <f>IFERROR(VLOOKUP($A245,#REF!,27,0),"0")</f>
        <v>0</v>
      </c>
      <c r="AX245" s="14">
        <f t="shared" si="714"/>
        <v>0</v>
      </c>
      <c r="AY245" s="14" t="str">
        <f>IFERROR(VLOOKUP($A245,SpecEd22!#REF!,23,0)," ")</f>
        <v xml:space="preserve"> </v>
      </c>
      <c r="AZ245" s="14" t="e">
        <f t="shared" si="715"/>
        <v>#VALUE!</v>
      </c>
      <c r="BA245" s="14">
        <f>IFERROR(VLOOKUP($A245,ECFE!#REF!,23,0),0)</f>
        <v>0</v>
      </c>
      <c r="BB245" s="14">
        <f t="shared" si="716"/>
        <v>0</v>
      </c>
      <c r="BC245" s="14">
        <f>IFERROR(VLOOKUP($A245,#REF!,17,0),0)</f>
        <v>0</v>
      </c>
      <c r="BD245" s="14">
        <f t="shared" si="717"/>
        <v>0</v>
      </c>
      <c r="BE245" s="14">
        <f>IFERROR(VLOOKUP($A245,#REF!,9,0),0)</f>
        <v>0</v>
      </c>
      <c r="BF245" s="14">
        <f t="shared" si="718"/>
        <v>0</v>
      </c>
      <c r="BG245" s="14">
        <v>0</v>
      </c>
      <c r="BH245" s="14">
        <f t="shared" si="719"/>
        <v>0</v>
      </c>
      <c r="BI245" s="14">
        <f>IFERROR(VLOOKUP($A245,ConEnroll!$A$8:$S$601,15,0),0)</f>
        <v>-62</v>
      </c>
      <c r="BJ245" s="14">
        <f t="shared" si="720"/>
        <v>-0.40789473684210525</v>
      </c>
      <c r="BK245" s="14">
        <f t="shared" si="721"/>
        <v>-62</v>
      </c>
      <c r="BL245" s="14">
        <f t="shared" si="722"/>
        <v>-0.40789473684210525</v>
      </c>
      <c r="BM245" s="14" t="e">
        <f t="shared" si="723"/>
        <v>#VALUE!</v>
      </c>
      <c r="BN245" s="14" t="e">
        <f t="shared" si="724"/>
        <v>#VALUE!</v>
      </c>
      <c r="BO245" s="42"/>
      <c r="BP245" s="14">
        <f t="shared" si="673"/>
        <v>13284.595030605264</v>
      </c>
      <c r="BQ245" s="14" t="e">
        <f t="shared" si="674"/>
        <v>#VALUE!</v>
      </c>
      <c r="BR245" s="14">
        <f t="shared" si="725"/>
        <v>174.82646710526316</v>
      </c>
      <c r="BS245" s="14" t="e">
        <f t="shared" si="675"/>
        <v>#VALUE!</v>
      </c>
      <c r="BT245" s="37" t="e">
        <f t="shared" si="676"/>
        <v>#VALUE!</v>
      </c>
      <c r="BU245" s="41"/>
      <c r="BV245" s="14" t="str">
        <f>IFERROR(VLOOKUP($A245,#REF!,27,0),"0")</f>
        <v>0</v>
      </c>
      <c r="BW245" s="14">
        <f t="shared" si="726"/>
        <v>0</v>
      </c>
      <c r="BX245" s="14" t="str">
        <f>IFERROR(VLOOKUP($A245,SpecEd22!$Z$22:$AV$606,59,0)," ")</f>
        <v xml:space="preserve"> </v>
      </c>
      <c r="BY245" s="14" t="e">
        <f t="shared" si="727"/>
        <v>#VALUE!</v>
      </c>
      <c r="BZ245" s="14">
        <f>IFERROR(VLOOKUP($A245,ECFE!#REF!,25,0),0)</f>
        <v>0</v>
      </c>
      <c r="CA245" s="14">
        <f t="shared" si="728"/>
        <v>0</v>
      </c>
      <c r="CB245" s="14">
        <f>IFERROR(VLOOKUP($A245,#REF!,17,0),0)</f>
        <v>0</v>
      </c>
      <c r="CC245" s="14">
        <f t="shared" si="729"/>
        <v>0</v>
      </c>
      <c r="CD245" s="14">
        <f>IFERROR(VLOOKUP($A245,#REF!,9,0),0)</f>
        <v>0</v>
      </c>
      <c r="CE245" s="14">
        <f t="shared" si="730"/>
        <v>0</v>
      </c>
      <c r="CF245" s="14">
        <v>0</v>
      </c>
      <c r="CG245" s="14">
        <f t="shared" si="731"/>
        <v>0</v>
      </c>
      <c r="CH245" s="14">
        <f>IFERROR(VLOOKUP($A245,ConEnroll!$A$8:$S$601,15,0),0)</f>
        <v>-62</v>
      </c>
      <c r="CI245" s="14">
        <f t="shared" si="732"/>
        <v>-0.40789473684210525</v>
      </c>
      <c r="CJ245" s="14">
        <f t="shared" si="733"/>
        <v>-62</v>
      </c>
      <c r="CK245" s="14">
        <f t="shared" si="734"/>
        <v>-0.40789473684210525</v>
      </c>
      <c r="CL245" s="14" t="e">
        <f t="shared" si="735"/>
        <v>#VALUE!</v>
      </c>
      <c r="CM245" s="14" t="e">
        <f t="shared" si="736"/>
        <v>#VALUE!</v>
      </c>
      <c r="CN245" s="42"/>
      <c r="CO245" s="14">
        <f t="shared" si="677"/>
        <v>-13116.06213586842</v>
      </c>
      <c r="CP245" s="14" t="e">
        <f t="shared" si="678"/>
        <v>#VALUE!</v>
      </c>
      <c r="CQ245" s="14">
        <f t="shared" si="679"/>
        <v>-158.08440789473684</v>
      </c>
      <c r="CR245" s="14" t="e">
        <f t="shared" si="680"/>
        <v>#VALUE!</v>
      </c>
      <c r="CS245" s="37" t="e">
        <f t="shared" si="681"/>
        <v>#VALUE!</v>
      </c>
      <c r="CT245" s="239"/>
      <c r="CU245" s="239"/>
      <c r="CV245" s="468"/>
      <c r="CW245" s="14">
        <f>IFERROR(VLOOKUP($A245,BaseFY23!$A$7:$AK$527,6,0),0)</f>
        <v>129.4</v>
      </c>
      <c r="CX245" s="14">
        <f>IFERROR(VLOOKUP($A245,BaseFY23!$A$7:$AN$528,28,0),0)</f>
        <v>1736343.4036930001</v>
      </c>
      <c r="CY245" s="14">
        <f t="shared" si="737"/>
        <v>13418.418884799074</v>
      </c>
      <c r="CZ245" s="14">
        <f>IFERROR(VLOOKUP($A245,SpecEd23!$A$21:$BB$605,23,0)," ")</f>
        <v>225982.07756087196</v>
      </c>
      <c r="DA245" s="14">
        <f t="shared" si="738"/>
        <v>1746.3839069619162</v>
      </c>
      <c r="DB245" s="14">
        <f>IFERROR(VLOOKUP($A245,ECFE!$A$16:$AB$347,7,0),0)</f>
        <v>22656.149999999998</v>
      </c>
      <c r="DC245" s="14">
        <f t="shared" si="739"/>
        <v>175.08616692426583</v>
      </c>
      <c r="DD245" s="14">
        <v>0</v>
      </c>
      <c r="DE245" s="14">
        <f t="shared" si="740"/>
        <v>0</v>
      </c>
      <c r="DF245" s="14">
        <f>IFERROR(VLOOKUP($A245,ConEnroll!$A$7:$S$338,10,0),0)</f>
        <v>1310.68</v>
      </c>
      <c r="DG245" s="14">
        <f t="shared" si="741"/>
        <v>10.128902627511591</v>
      </c>
      <c r="DH245" s="14">
        <f t="shared" si="682"/>
        <v>23966.829999999998</v>
      </c>
      <c r="DI245" s="14">
        <f t="shared" si="742"/>
        <v>185.21506955177742</v>
      </c>
      <c r="DJ245" s="14">
        <f t="shared" si="683"/>
        <v>1986292.3112538722</v>
      </c>
      <c r="DK245" s="14">
        <f t="shared" si="743"/>
        <v>15350.017861312768</v>
      </c>
      <c r="DL245" s="42"/>
      <c r="DM245" s="14">
        <f>IFERROR(VLOOKUP($A245,HouseFY23!$A$7:$AJ$528,28,0),0)</f>
        <v>1783569.9950989999</v>
      </c>
      <c r="DN245" s="14">
        <f t="shared" si="744"/>
        <v>13783.384815293663</v>
      </c>
      <c r="DO245" s="14">
        <f>IFERROR(VLOOKUP($A245,Compens80percent!$A$13:$M$560,12,0),0)</f>
        <v>0</v>
      </c>
      <c r="DP245" s="14">
        <f t="shared" si="744"/>
        <v>0</v>
      </c>
      <c r="DQ245" s="14">
        <f t="shared" si="745"/>
        <v>1783569.9950989999</v>
      </c>
      <c r="DR245" s="14">
        <f t="shared" si="746"/>
        <v>11734.013125651316</v>
      </c>
      <c r="DS245" s="14">
        <f>IFERROR(VLOOKUP($A245,SpecEd23!$A$21:$Z$550,14,0),0)</f>
        <v>234597.53979412216</v>
      </c>
      <c r="DT245" s="14">
        <f t="shared" si="747"/>
        <v>1812.9639860442205</v>
      </c>
      <c r="DU245" s="14">
        <f>IFERROR(VLOOKUP($A245,ECFE!$A$16:$AB$347,9,0),0)</f>
        <v>23571.458460000002</v>
      </c>
      <c r="DV245" s="14">
        <f t="shared" si="748"/>
        <v>182.15964806800619</v>
      </c>
      <c r="DW245" s="14">
        <f>IFERROR(VLOOKUP($A245,ParaFY19!$A$21:$Z$543,7,0),0)</f>
        <v>1764</v>
      </c>
      <c r="DX245" s="14">
        <f t="shared" si="749"/>
        <v>13.632148377125192</v>
      </c>
      <c r="DY245" s="14">
        <f>IFERROR(VLOOKUP($A245,ConEnroll!$A$7:$S$341,13,0),0)</f>
        <v>1638.3500000000001</v>
      </c>
      <c r="DZ245" s="14">
        <f t="shared" si="750"/>
        <v>12.661128284389491</v>
      </c>
      <c r="EA245" s="14">
        <f t="shared" si="684"/>
        <v>26973.80846</v>
      </c>
      <c r="EB245" s="14">
        <f t="shared" si="751"/>
        <v>208.45292472952084</v>
      </c>
      <c r="EC245" s="14">
        <f t="shared" si="685"/>
        <v>2045141.343353122</v>
      </c>
      <c r="ED245" s="14">
        <f t="shared" si="752"/>
        <v>15804.801726067402</v>
      </c>
      <c r="EE245" s="62"/>
      <c r="EF245" s="14">
        <f t="shared" si="686"/>
        <v>364.96593049458897</v>
      </c>
      <c r="EG245" s="14">
        <f t="shared" si="687"/>
        <v>66.580079082304337</v>
      </c>
      <c r="EH245" s="14">
        <f t="shared" si="688"/>
        <v>23.237855177743427</v>
      </c>
      <c r="EI245" s="14">
        <f t="shared" si="753"/>
        <v>454.78386475463674</v>
      </c>
      <c r="EJ245" s="37">
        <f t="shared" si="689"/>
        <v>2.9627578864311666E-2</v>
      </c>
      <c r="EK245" s="42"/>
      <c r="EL245" s="14" t="str">
        <f>IFERROR(VLOOKUP($A245,#REF!,27,0),"0")</f>
        <v>0</v>
      </c>
      <c r="EM245" s="14">
        <f t="shared" si="754"/>
        <v>0</v>
      </c>
      <c r="EN245" s="14" t="str">
        <f>IFERROR(VLOOKUP($A245,SpecEd23!#REF!,23,0)," ")</f>
        <v xml:space="preserve"> </v>
      </c>
      <c r="EO245" s="14" t="e">
        <f t="shared" si="755"/>
        <v>#VALUE!</v>
      </c>
      <c r="EP245" s="14">
        <f>IFERROR(VLOOKUP($A245,ECFE!#REF!,24,0),0)</f>
        <v>0</v>
      </c>
      <c r="EQ245" s="14">
        <f t="shared" si="756"/>
        <v>0</v>
      </c>
      <c r="ER245" s="14">
        <f>IFERROR(VLOOKUP($A245,#REF!,30,0),0)</f>
        <v>0</v>
      </c>
      <c r="ES245" s="14">
        <f t="shared" si="757"/>
        <v>0</v>
      </c>
      <c r="ET245" s="14">
        <f>IFERROR(VLOOKUP($A245,#REF!,12,0),0)</f>
        <v>0</v>
      </c>
      <c r="EU245" s="14">
        <f t="shared" si="758"/>
        <v>0</v>
      </c>
      <c r="EV245" s="14">
        <v>0</v>
      </c>
      <c r="EW245" s="14">
        <f t="shared" si="759"/>
        <v>0</v>
      </c>
      <c r="EX245" s="14">
        <f>IFERROR(VLOOKUP($A245,ConEnroll!$A$8:$S$601,16,0),0)</f>
        <v>709</v>
      </c>
      <c r="EY245" s="14">
        <f t="shared" si="760"/>
        <v>5.4791344667697057</v>
      </c>
      <c r="EZ245" s="14">
        <f t="shared" si="761"/>
        <v>709</v>
      </c>
      <c r="FA245" s="14">
        <f t="shared" si="762"/>
        <v>5.4791344667697057</v>
      </c>
      <c r="FB245" s="14" t="e">
        <f t="shared" si="763"/>
        <v>#VALUE!</v>
      </c>
      <c r="FC245" s="14" t="e">
        <f t="shared" si="764"/>
        <v>#VALUE!</v>
      </c>
      <c r="FD245" s="62"/>
      <c r="FE245" s="14">
        <f t="shared" si="690"/>
        <v>13783.384815293663</v>
      </c>
      <c r="FF245" s="14" t="e">
        <f t="shared" si="691"/>
        <v>#VALUE!</v>
      </c>
      <c r="FG245" s="14">
        <f t="shared" si="765"/>
        <v>202.97379026275115</v>
      </c>
      <c r="FH245" s="14" t="e">
        <f t="shared" si="692"/>
        <v>#VALUE!</v>
      </c>
      <c r="FI245" s="37" t="e">
        <f t="shared" si="693"/>
        <v>#VALUE!</v>
      </c>
      <c r="FJ245" s="12"/>
      <c r="FK245" s="14" t="str">
        <f>IFERROR(VLOOKUP($A245,#REF!,27,0),"0")</f>
        <v>0</v>
      </c>
      <c r="FL245" s="14">
        <f t="shared" si="766"/>
        <v>0</v>
      </c>
      <c r="FM245" s="14" t="str">
        <f>IFERROR(VLOOKUP($A245,SpecEd23!$X$22:$Y$610,59,0)," ")</f>
        <v xml:space="preserve"> </v>
      </c>
      <c r="FN245" s="14" t="e">
        <f t="shared" si="767"/>
        <v>#VALUE!</v>
      </c>
      <c r="FO245" s="14">
        <f>IFERROR(VLOOKUP($A245,ECFE!#REF!,26,0),0)</f>
        <v>0</v>
      </c>
      <c r="FP245" s="14">
        <f t="shared" si="768"/>
        <v>0</v>
      </c>
      <c r="FQ245" s="14">
        <f>IFERROR(VLOOKUP($A245,#REF!,16,0),0)</f>
        <v>0</v>
      </c>
      <c r="FR245" s="14">
        <f t="shared" si="769"/>
        <v>0</v>
      </c>
      <c r="FS245" s="14">
        <f>IFERROR(VLOOKUP($A245,#REF!,12,0),0)</f>
        <v>0</v>
      </c>
      <c r="FT245" s="14">
        <f t="shared" si="770"/>
        <v>0</v>
      </c>
      <c r="FU245" s="14">
        <v>0</v>
      </c>
      <c r="FV245" s="14">
        <f t="shared" si="771"/>
        <v>0</v>
      </c>
      <c r="FW245" s="14">
        <f>IFERROR(VLOOKUP($A245,ConEnroll!$A$8:$S$601,16,0),0)</f>
        <v>709</v>
      </c>
      <c r="FX245" s="14">
        <f t="shared" si="772"/>
        <v>5.4791344667697057</v>
      </c>
      <c r="FY245" s="14">
        <f t="shared" si="773"/>
        <v>709</v>
      </c>
      <c r="FZ245" s="14">
        <f t="shared" si="774"/>
        <v>5.4791344667697057</v>
      </c>
      <c r="GA245" s="14" t="e">
        <f t="shared" si="775"/>
        <v>#VALUE!</v>
      </c>
      <c r="GB245" s="14" t="e">
        <f t="shared" si="776"/>
        <v>#VALUE!</v>
      </c>
      <c r="GC245" s="39"/>
      <c r="GD245" s="14">
        <f t="shared" si="694"/>
        <v>-13418.418884799074</v>
      </c>
      <c r="GE245" s="14" t="e">
        <f t="shared" si="695"/>
        <v>#VALUE!</v>
      </c>
      <c r="GF245" s="14">
        <f t="shared" si="696"/>
        <v>-179.73593508500772</v>
      </c>
      <c r="GG245" s="14" t="e">
        <f t="shared" si="697"/>
        <v>#VALUE!</v>
      </c>
      <c r="GH245" s="37" t="e">
        <f t="shared" si="698"/>
        <v>#VALUE!</v>
      </c>
    </row>
    <row r="246" spans="1:190" ht="12.5" x14ac:dyDescent="0.25">
      <c r="A246" s="67">
        <v>775</v>
      </c>
      <c r="B246" s="35">
        <v>1</v>
      </c>
      <c r="C246" s="14">
        <v>6</v>
      </c>
      <c r="D246" s="14"/>
      <c r="E246" s="14"/>
      <c r="F246" s="35" t="s">
        <v>1821</v>
      </c>
      <c r="G246" s="41"/>
      <c r="H246" s="14">
        <f>IFERROR(VLOOKUP($A246,BaseFY22!$A$7:$AK$528,6,0),0)</f>
        <v>764</v>
      </c>
      <c r="I246" s="14">
        <f>IFERROR(VLOOKUP($A246,BaseFY22!$A$7:$AK$528,28,0),0)</f>
        <v>7150679.5</v>
      </c>
      <c r="J246" s="14">
        <f t="shared" si="699"/>
        <v>9359.5281413612574</v>
      </c>
      <c r="K246" s="14">
        <f>IFERROR(VLOOKUP($A246,SpecEd22!$A$21:$BB$605,24,0)," ")</f>
        <v>997755.95158714429</v>
      </c>
      <c r="L246" s="14">
        <f t="shared" si="700"/>
        <v>1305.9632874177282</v>
      </c>
      <c r="M246" s="14">
        <f>IFERROR(VLOOKUP($A246,ECFE!$A$16:$AB$347,7,0),0)</f>
        <v>28244.666999999998</v>
      </c>
      <c r="N246" s="14">
        <f t="shared" si="667"/>
        <v>36.969459424083766</v>
      </c>
      <c r="O246" s="14">
        <v>0</v>
      </c>
      <c r="P246" s="14">
        <f t="shared" si="667"/>
        <v>0</v>
      </c>
      <c r="Q246" s="14">
        <f>IFERROR(VLOOKUP($A246,ConEnroll!$A$7:$S$337,10,0),0)</f>
        <v>1677.68</v>
      </c>
      <c r="R246" s="14">
        <f t="shared" si="701"/>
        <v>2.1959162303664921</v>
      </c>
      <c r="S246" s="14">
        <f t="shared" si="668"/>
        <v>29922.346999999998</v>
      </c>
      <c r="T246" s="14">
        <f t="shared" si="702"/>
        <v>39.165375654450258</v>
      </c>
      <c r="U246" s="14">
        <f t="shared" si="669"/>
        <v>8178357.7985871444</v>
      </c>
      <c r="V246" s="14">
        <f t="shared" si="703"/>
        <v>10704.656804433434</v>
      </c>
      <c r="W246" s="42"/>
      <c r="X246" s="14">
        <f>IFERROR(VLOOKUP($A246,HouseFY22!$A$6:$AJ$528,28,0),0)</f>
        <v>7273921.5</v>
      </c>
      <c r="Y246" s="14">
        <f t="shared" si="704"/>
        <v>9520.8396596858638</v>
      </c>
      <c r="Z246" s="14">
        <f>IFERROR(VLOOKUP($A246,Compens80percent!$A$13:$M$560,12,0),0)</f>
        <v>0</v>
      </c>
      <c r="AA246" s="14">
        <f t="shared" si="704"/>
        <v>0</v>
      </c>
      <c r="AB246" s="14">
        <f t="shared" si="705"/>
        <v>7273921.5</v>
      </c>
      <c r="AC246" s="14">
        <f t="shared" si="704"/>
        <v>9520.8396596858638</v>
      </c>
      <c r="AD246" s="14">
        <f>IFERROR(VLOOKUP(A246,SpecEd22!$A$21:$Z$550,14,0),0)</f>
        <v>1015146.7976282996</v>
      </c>
      <c r="AE246" s="14">
        <f t="shared" si="706"/>
        <v>1328.7261749061513</v>
      </c>
      <c r="AF246" s="14">
        <f>IFERROR(VLOOKUP($A246,ECFE!$A$16:$AB$348,8,0),0)</f>
        <v>28809.560340000004</v>
      </c>
      <c r="AG246" s="14">
        <f t="shared" si="707"/>
        <v>37.708848612565447</v>
      </c>
      <c r="AH246" s="14">
        <f>IFERROR(VLOOKUP(A246,ParaFY19!$A$21:$Z$543,7,0),0)</f>
        <v>5684</v>
      </c>
      <c r="AI246" s="14">
        <f t="shared" si="708"/>
        <v>7.4397905759162306</v>
      </c>
      <c r="AJ246" s="14">
        <f>IFERROR(VLOOKUP(A246,ConEnroll!$A$7:$S$341,13,0),0)</f>
        <v>2097.1</v>
      </c>
      <c r="AK246" s="14">
        <f t="shared" si="709"/>
        <v>2.7448952879581152</v>
      </c>
      <c r="AL246" s="14">
        <f t="shared" si="664"/>
        <v>36590.660340000002</v>
      </c>
      <c r="AM246" s="14">
        <f t="shared" si="710"/>
        <v>47.893534476439797</v>
      </c>
      <c r="AN246" s="14">
        <f t="shared" si="711"/>
        <v>8325658.9579682993</v>
      </c>
      <c r="AO246" s="14">
        <f t="shared" si="712"/>
        <v>10897.459369068454</v>
      </c>
      <c r="AP246" s="62"/>
      <c r="AQ246" s="14">
        <f t="shared" si="665"/>
        <v>161.31151832460637</v>
      </c>
      <c r="AR246" s="14">
        <f t="shared" si="670"/>
        <v>22.762887488423075</v>
      </c>
      <c r="AS246" s="14">
        <f t="shared" si="671"/>
        <v>8.7281588219895383</v>
      </c>
      <c r="AT246" s="14">
        <f t="shared" si="713"/>
        <v>192.802564635019</v>
      </c>
      <c r="AU246" s="37">
        <f t="shared" si="672"/>
        <v>1.8011092570026907E-2</v>
      </c>
      <c r="AV246" s="42"/>
      <c r="AW246" s="14" t="str">
        <f>IFERROR(VLOOKUP($A246,#REF!,27,0),"0")</f>
        <v>0</v>
      </c>
      <c r="AX246" s="14">
        <f t="shared" si="714"/>
        <v>0</v>
      </c>
      <c r="AY246" s="14" t="str">
        <f>IFERROR(VLOOKUP($A246,SpecEd22!#REF!,23,0)," ")</f>
        <v xml:space="preserve"> </v>
      </c>
      <c r="AZ246" s="14" t="e">
        <f t="shared" si="715"/>
        <v>#VALUE!</v>
      </c>
      <c r="BA246" s="14">
        <f>IFERROR(VLOOKUP($A246,ECFE!#REF!,23,0),0)</f>
        <v>0</v>
      </c>
      <c r="BB246" s="14">
        <f t="shared" si="716"/>
        <v>0</v>
      </c>
      <c r="BC246" s="14">
        <f>IFERROR(VLOOKUP($A246,#REF!,17,0),0)</f>
        <v>0</v>
      </c>
      <c r="BD246" s="14">
        <f t="shared" si="717"/>
        <v>0</v>
      </c>
      <c r="BE246" s="14">
        <f>IFERROR(VLOOKUP($A246,#REF!,9,0),0)</f>
        <v>0</v>
      </c>
      <c r="BF246" s="14">
        <f t="shared" si="718"/>
        <v>0</v>
      </c>
      <c r="BG246" s="14">
        <v>0</v>
      </c>
      <c r="BH246" s="14">
        <f t="shared" si="719"/>
        <v>0</v>
      </c>
      <c r="BI246" s="14">
        <f>IFERROR(VLOOKUP($A246,ConEnroll!$A$8:$S$601,15,0),0)</f>
        <v>-63</v>
      </c>
      <c r="BJ246" s="14">
        <f t="shared" si="720"/>
        <v>-8.2460732984293197E-2</v>
      </c>
      <c r="BK246" s="14">
        <f t="shared" si="721"/>
        <v>-63</v>
      </c>
      <c r="BL246" s="14">
        <f t="shared" si="722"/>
        <v>-8.2460732984293197E-2</v>
      </c>
      <c r="BM246" s="14" t="e">
        <f t="shared" si="723"/>
        <v>#VALUE!</v>
      </c>
      <c r="BN246" s="14" t="e">
        <f t="shared" si="724"/>
        <v>#VALUE!</v>
      </c>
      <c r="BO246" s="42"/>
      <c r="BP246" s="14">
        <f t="shared" si="673"/>
        <v>9520.8396596858638</v>
      </c>
      <c r="BQ246" s="14" t="e">
        <f t="shared" si="674"/>
        <v>#VALUE!</v>
      </c>
      <c r="BR246" s="14">
        <f t="shared" si="725"/>
        <v>47.975995209424092</v>
      </c>
      <c r="BS246" s="14" t="e">
        <f t="shared" si="675"/>
        <v>#VALUE!</v>
      </c>
      <c r="BT246" s="37" t="e">
        <f t="shared" si="676"/>
        <v>#VALUE!</v>
      </c>
      <c r="BU246" s="41"/>
      <c r="BV246" s="14" t="str">
        <f>IFERROR(VLOOKUP($A246,#REF!,27,0),"0")</f>
        <v>0</v>
      </c>
      <c r="BW246" s="14">
        <f t="shared" si="726"/>
        <v>0</v>
      </c>
      <c r="BX246" s="14" t="str">
        <f>IFERROR(VLOOKUP($A246,SpecEd22!$Z$22:$AV$606,59,0)," ")</f>
        <v xml:space="preserve"> </v>
      </c>
      <c r="BY246" s="14" t="e">
        <f t="shared" si="727"/>
        <v>#VALUE!</v>
      </c>
      <c r="BZ246" s="14">
        <f>IFERROR(VLOOKUP($A246,ECFE!#REF!,25,0),0)</f>
        <v>0</v>
      </c>
      <c r="CA246" s="14">
        <f t="shared" si="728"/>
        <v>0</v>
      </c>
      <c r="CB246" s="14">
        <f>IFERROR(VLOOKUP($A246,#REF!,17,0),0)</f>
        <v>0</v>
      </c>
      <c r="CC246" s="14">
        <f t="shared" si="729"/>
        <v>0</v>
      </c>
      <c r="CD246" s="14">
        <f>IFERROR(VLOOKUP($A246,#REF!,9,0),0)</f>
        <v>0</v>
      </c>
      <c r="CE246" s="14">
        <f t="shared" si="730"/>
        <v>0</v>
      </c>
      <c r="CF246" s="14">
        <v>0</v>
      </c>
      <c r="CG246" s="14">
        <f t="shared" si="731"/>
        <v>0</v>
      </c>
      <c r="CH246" s="14">
        <f>IFERROR(VLOOKUP($A246,ConEnroll!$A$8:$S$601,15,0),0)</f>
        <v>-63</v>
      </c>
      <c r="CI246" s="14">
        <f t="shared" si="732"/>
        <v>-8.2460732984293197E-2</v>
      </c>
      <c r="CJ246" s="14">
        <f t="shared" si="733"/>
        <v>-63</v>
      </c>
      <c r="CK246" s="14">
        <f t="shared" si="734"/>
        <v>-8.2460732984293197E-2</v>
      </c>
      <c r="CL246" s="14" t="e">
        <f t="shared" si="735"/>
        <v>#VALUE!</v>
      </c>
      <c r="CM246" s="14" t="e">
        <f t="shared" si="736"/>
        <v>#VALUE!</v>
      </c>
      <c r="CN246" s="42"/>
      <c r="CO246" s="14">
        <f t="shared" si="677"/>
        <v>-9359.5281413612574</v>
      </c>
      <c r="CP246" s="14" t="e">
        <f t="shared" si="678"/>
        <v>#VALUE!</v>
      </c>
      <c r="CQ246" s="14">
        <f t="shared" si="679"/>
        <v>-39.247836387434553</v>
      </c>
      <c r="CR246" s="14" t="e">
        <f t="shared" si="680"/>
        <v>#VALUE!</v>
      </c>
      <c r="CS246" s="37" t="e">
        <f t="shared" si="681"/>
        <v>#VALUE!</v>
      </c>
      <c r="CT246" s="239"/>
      <c r="CU246" s="239"/>
      <c r="CV246" s="468"/>
      <c r="CW246" s="14">
        <f>IFERROR(VLOOKUP($A246,BaseFY23!$A$7:$AK$527,6,0),0)</f>
        <v>793.54606000000001</v>
      </c>
      <c r="CX246" s="14">
        <f>IFERROR(VLOOKUP($A246,BaseFY23!$A$7:$AN$528,28,0),0)</f>
        <v>7371018</v>
      </c>
      <c r="CY246" s="14">
        <f t="shared" si="737"/>
        <v>9288.708458838546</v>
      </c>
      <c r="CZ246" s="14">
        <f>IFERROR(VLOOKUP($A246,SpecEd23!$A$21:$BB$605,23,0)," ")</f>
        <v>1169347.1793634933</v>
      </c>
      <c r="DA246" s="14">
        <f t="shared" si="738"/>
        <v>1473.5719050303057</v>
      </c>
      <c r="DB246" s="14">
        <f>IFERROR(VLOOKUP($A246,ECFE!$A$16:$AB$347,7,0),0)</f>
        <v>28244.666999999998</v>
      </c>
      <c r="DC246" s="14">
        <f t="shared" si="739"/>
        <v>35.59297742591022</v>
      </c>
      <c r="DD246" s="14">
        <v>0</v>
      </c>
      <c r="DE246" s="14">
        <f t="shared" si="740"/>
        <v>0</v>
      </c>
      <c r="DF246" s="14">
        <f>IFERROR(VLOOKUP($A246,ConEnroll!$A$7:$S$338,10,0),0)</f>
        <v>1677.68</v>
      </c>
      <c r="DG246" s="14">
        <f t="shared" si="741"/>
        <v>2.1141557933007693</v>
      </c>
      <c r="DH246" s="14">
        <f t="shared" si="682"/>
        <v>29922.346999999998</v>
      </c>
      <c r="DI246" s="14">
        <f t="shared" si="742"/>
        <v>37.707133219210988</v>
      </c>
      <c r="DJ246" s="14">
        <f t="shared" si="683"/>
        <v>8570287.5263634939</v>
      </c>
      <c r="DK246" s="14">
        <f t="shared" si="743"/>
        <v>10799.987497088063</v>
      </c>
      <c r="DL246" s="42"/>
      <c r="DM246" s="14">
        <f>IFERROR(VLOOKUP($A246,HouseFY23!$A$7:$AJ$528,28,0),0)</f>
        <v>7626738</v>
      </c>
      <c r="DN246" s="14">
        <f t="shared" si="744"/>
        <v>9610.9581843302203</v>
      </c>
      <c r="DO246" s="14">
        <f>IFERROR(VLOOKUP($A246,Compens80percent!$A$13:$M$560,12,0),0)</f>
        <v>0</v>
      </c>
      <c r="DP246" s="14">
        <f t="shared" si="744"/>
        <v>0</v>
      </c>
      <c r="DQ246" s="14">
        <f t="shared" si="745"/>
        <v>7626738</v>
      </c>
      <c r="DR246" s="14">
        <f t="shared" si="746"/>
        <v>9982.6413612565448</v>
      </c>
      <c r="DS246" s="14">
        <f>IFERROR(VLOOKUP($A246,SpecEd23!$A$21:$Z$550,14,0),0)</f>
        <v>1205191.5603534938</v>
      </c>
      <c r="DT246" s="14">
        <f t="shared" si="747"/>
        <v>1518.7417858939325</v>
      </c>
      <c r="DU246" s="14">
        <f>IFERROR(VLOOKUP($A246,ECFE!$A$16:$AB$347,9,0),0)</f>
        <v>29385.751546800002</v>
      </c>
      <c r="DV246" s="14">
        <f t="shared" si="748"/>
        <v>37.030933713917001</v>
      </c>
      <c r="DW246" s="14">
        <f>IFERROR(VLOOKUP($A246,ParaFY19!$A$21:$Z$543,7,0),0)</f>
        <v>5684</v>
      </c>
      <c r="DX246" s="14">
        <f t="shared" si="749"/>
        <v>7.1627852326555566</v>
      </c>
      <c r="DY246" s="14">
        <f>IFERROR(VLOOKUP($A246,ConEnroll!$A$7:$S$341,13,0),0)</f>
        <v>2097.1</v>
      </c>
      <c r="DZ246" s="14">
        <f t="shared" si="750"/>
        <v>2.6426947416259616</v>
      </c>
      <c r="EA246" s="14">
        <f t="shared" si="684"/>
        <v>37166.851546800004</v>
      </c>
      <c r="EB246" s="14">
        <f t="shared" si="751"/>
        <v>46.836413688198519</v>
      </c>
      <c r="EC246" s="14">
        <f t="shared" si="685"/>
        <v>8869096.4119002931</v>
      </c>
      <c r="ED246" s="14">
        <f t="shared" si="752"/>
        <v>11176.536383912351</v>
      </c>
      <c r="EE246" s="62"/>
      <c r="EF246" s="14">
        <f t="shared" si="686"/>
        <v>322.24972549167433</v>
      </c>
      <c r="EG246" s="14">
        <f t="shared" si="687"/>
        <v>45.169880863626759</v>
      </c>
      <c r="EH246" s="14">
        <f t="shared" si="688"/>
        <v>9.1292804689875311</v>
      </c>
      <c r="EI246" s="14">
        <f t="shared" si="753"/>
        <v>376.54888682428862</v>
      </c>
      <c r="EJ246" s="37">
        <f t="shared" si="689"/>
        <v>3.4865678032110249E-2</v>
      </c>
      <c r="EK246" s="42"/>
      <c r="EL246" s="14" t="str">
        <f>IFERROR(VLOOKUP($A246,#REF!,27,0),"0")</f>
        <v>0</v>
      </c>
      <c r="EM246" s="14">
        <f t="shared" si="754"/>
        <v>0</v>
      </c>
      <c r="EN246" s="14" t="str">
        <f>IFERROR(VLOOKUP($A246,SpecEd23!#REF!,23,0)," ")</f>
        <v xml:space="preserve"> </v>
      </c>
      <c r="EO246" s="14" t="e">
        <f t="shared" si="755"/>
        <v>#VALUE!</v>
      </c>
      <c r="EP246" s="14">
        <f>IFERROR(VLOOKUP($A246,ECFE!#REF!,24,0),0)</f>
        <v>0</v>
      </c>
      <c r="EQ246" s="14">
        <f t="shared" si="756"/>
        <v>0</v>
      </c>
      <c r="ER246" s="14">
        <f>IFERROR(VLOOKUP($A246,#REF!,30,0),0)</f>
        <v>0</v>
      </c>
      <c r="ES246" s="14">
        <f t="shared" si="757"/>
        <v>0</v>
      </c>
      <c r="ET246" s="14">
        <f>IFERROR(VLOOKUP($A246,#REF!,12,0),0)</f>
        <v>0</v>
      </c>
      <c r="EU246" s="14">
        <f t="shared" si="758"/>
        <v>0</v>
      </c>
      <c r="EV246" s="14">
        <v>0</v>
      </c>
      <c r="EW246" s="14">
        <f t="shared" si="759"/>
        <v>0</v>
      </c>
      <c r="EX246" s="14">
        <f>IFERROR(VLOOKUP($A246,ConEnroll!$A$8:$S$601,16,0),0)</f>
        <v>712</v>
      </c>
      <c r="EY246" s="14">
        <f t="shared" si="760"/>
        <v>0.89723840352757844</v>
      </c>
      <c r="EZ246" s="14">
        <f t="shared" si="761"/>
        <v>712</v>
      </c>
      <c r="FA246" s="14">
        <f t="shared" si="762"/>
        <v>0.89723840352757844</v>
      </c>
      <c r="FB246" s="14" t="e">
        <f t="shared" si="763"/>
        <v>#VALUE!</v>
      </c>
      <c r="FC246" s="14" t="e">
        <f t="shared" si="764"/>
        <v>#VALUE!</v>
      </c>
      <c r="FD246" s="62"/>
      <c r="FE246" s="14">
        <f t="shared" si="690"/>
        <v>9610.9581843302203</v>
      </c>
      <c r="FF246" s="14" t="e">
        <f t="shared" si="691"/>
        <v>#VALUE!</v>
      </c>
      <c r="FG246" s="14">
        <f t="shared" si="765"/>
        <v>45.939175284670938</v>
      </c>
      <c r="FH246" s="14" t="e">
        <f t="shared" si="692"/>
        <v>#VALUE!</v>
      </c>
      <c r="FI246" s="37" t="e">
        <f t="shared" si="693"/>
        <v>#VALUE!</v>
      </c>
      <c r="FJ246" s="12"/>
      <c r="FK246" s="14" t="str">
        <f>IFERROR(VLOOKUP($A246,#REF!,27,0),"0")</f>
        <v>0</v>
      </c>
      <c r="FL246" s="14">
        <f t="shared" si="766"/>
        <v>0</v>
      </c>
      <c r="FM246" s="14" t="str">
        <f>IFERROR(VLOOKUP($A246,SpecEd23!$X$22:$Y$610,59,0)," ")</f>
        <v xml:space="preserve"> </v>
      </c>
      <c r="FN246" s="14" t="e">
        <f t="shared" si="767"/>
        <v>#VALUE!</v>
      </c>
      <c r="FO246" s="14">
        <f>IFERROR(VLOOKUP($A246,ECFE!#REF!,26,0),0)</f>
        <v>0</v>
      </c>
      <c r="FP246" s="14">
        <f t="shared" si="768"/>
        <v>0</v>
      </c>
      <c r="FQ246" s="14">
        <f>IFERROR(VLOOKUP($A246,#REF!,16,0),0)</f>
        <v>0</v>
      </c>
      <c r="FR246" s="14">
        <f t="shared" si="769"/>
        <v>0</v>
      </c>
      <c r="FS246" s="14">
        <f>IFERROR(VLOOKUP($A246,#REF!,12,0),0)</f>
        <v>0</v>
      </c>
      <c r="FT246" s="14">
        <f t="shared" si="770"/>
        <v>0</v>
      </c>
      <c r="FU246" s="14">
        <v>0</v>
      </c>
      <c r="FV246" s="14">
        <f t="shared" si="771"/>
        <v>0</v>
      </c>
      <c r="FW246" s="14">
        <f>IFERROR(VLOOKUP($A246,ConEnroll!$A$8:$S$601,16,0),0)</f>
        <v>712</v>
      </c>
      <c r="FX246" s="14">
        <f t="shared" si="772"/>
        <v>0.89723840352757844</v>
      </c>
      <c r="FY246" s="14">
        <f t="shared" si="773"/>
        <v>712</v>
      </c>
      <c r="FZ246" s="14">
        <f t="shared" si="774"/>
        <v>0.89723840352757844</v>
      </c>
      <c r="GA246" s="14" t="e">
        <f t="shared" si="775"/>
        <v>#VALUE!</v>
      </c>
      <c r="GB246" s="14" t="e">
        <f t="shared" si="776"/>
        <v>#VALUE!</v>
      </c>
      <c r="GC246" s="39"/>
      <c r="GD246" s="14">
        <f t="shared" si="694"/>
        <v>-9288.708458838546</v>
      </c>
      <c r="GE246" s="14" t="e">
        <f t="shared" si="695"/>
        <v>#VALUE!</v>
      </c>
      <c r="GF246" s="14">
        <f t="shared" si="696"/>
        <v>-36.809894815683407</v>
      </c>
      <c r="GG246" s="14" t="e">
        <f t="shared" si="697"/>
        <v>#VALUE!</v>
      </c>
      <c r="GH246" s="37" t="e">
        <f t="shared" si="698"/>
        <v>#VALUE!</v>
      </c>
    </row>
    <row r="247" spans="1:190" ht="12.5" x14ac:dyDescent="0.25">
      <c r="A247" s="67">
        <v>777</v>
      </c>
      <c r="B247" s="35">
        <v>1</v>
      </c>
      <c r="C247" s="14">
        <v>6</v>
      </c>
      <c r="D247" s="14"/>
      <c r="E247" s="14"/>
      <c r="F247" s="35" t="s">
        <v>2591</v>
      </c>
      <c r="G247" s="41"/>
      <c r="H247" s="14">
        <f>IFERROR(VLOOKUP($A247,BaseFY22!$A$7:$AK$528,6,0),0)</f>
        <v>741.6</v>
      </c>
      <c r="I247" s="14">
        <f>IFERROR(VLOOKUP($A247,BaseFY22!$A$7:$AK$528,28,0),0)</f>
        <v>7761620</v>
      </c>
      <c r="J247" s="14">
        <f t="shared" si="699"/>
        <v>10466.046386192016</v>
      </c>
      <c r="K247" s="14">
        <f>IFERROR(VLOOKUP($A247,SpecEd22!$A$21:$BB$605,24,0)," ")</f>
        <v>1190206.2610172566</v>
      </c>
      <c r="L247" s="14">
        <f t="shared" si="700"/>
        <v>1604.9167489445208</v>
      </c>
      <c r="M247" s="14">
        <f>IFERROR(VLOOKUP($A247,ECFE!$A$16:$AB$347,7,0),0)</f>
        <v>42744.602999999996</v>
      </c>
      <c r="N247" s="14">
        <f t="shared" si="667"/>
        <v>57.638353559870545</v>
      </c>
      <c r="O247" s="14">
        <v>0</v>
      </c>
      <c r="P247" s="14">
        <f t="shared" si="667"/>
        <v>0</v>
      </c>
      <c r="Q247" s="14">
        <f>IFERROR(VLOOKUP($A247,ConEnroll!$A$7:$S$337,10,0),0)</f>
        <v>15466.08</v>
      </c>
      <c r="R247" s="14">
        <f t="shared" si="701"/>
        <v>20.855016181229772</v>
      </c>
      <c r="S247" s="14">
        <f t="shared" si="668"/>
        <v>58210.682999999997</v>
      </c>
      <c r="T247" s="14">
        <f t="shared" si="702"/>
        <v>78.493369741100324</v>
      </c>
      <c r="U247" s="14">
        <f t="shared" si="669"/>
        <v>9010036.9440172575</v>
      </c>
      <c r="V247" s="14">
        <f t="shared" si="703"/>
        <v>12149.456504877639</v>
      </c>
      <c r="W247" s="42"/>
      <c r="X247" s="14">
        <f>IFERROR(VLOOKUP($A247,HouseFY22!$A$6:$AJ$528,28,0),0)</f>
        <v>7886291</v>
      </c>
      <c r="Y247" s="14">
        <f t="shared" si="704"/>
        <v>10634.157227615966</v>
      </c>
      <c r="Z247" s="14">
        <f>IFERROR(VLOOKUP($A247,Compens80percent!$A$13:$M$560,12,0),0)</f>
        <v>15465.599999999977</v>
      </c>
      <c r="AA247" s="14">
        <f t="shared" si="704"/>
        <v>20.854368932038803</v>
      </c>
      <c r="AB247" s="14">
        <f t="shared" si="705"/>
        <v>7901756.5999999996</v>
      </c>
      <c r="AC247" s="14">
        <f t="shared" si="704"/>
        <v>10655.011596548004</v>
      </c>
      <c r="AD247" s="14">
        <f>IFERROR(VLOOKUP(A247,SpecEd22!$A$21:$Z$550,14,0),0)</f>
        <v>1210015.2304833445</v>
      </c>
      <c r="AE247" s="14">
        <f t="shared" si="706"/>
        <v>1631.6278728200439</v>
      </c>
      <c r="AF247" s="14">
        <f>IFERROR(VLOOKUP($A247,ECFE!$A$16:$AB$348,8,0),0)</f>
        <v>43599.495060000001</v>
      </c>
      <c r="AG247" s="14">
        <f t="shared" si="707"/>
        <v>58.791120631067962</v>
      </c>
      <c r="AH247" s="14">
        <f>IFERROR(VLOOKUP(A247,ParaFY19!$A$21:$Z$543,7,0),0)</f>
        <v>8036</v>
      </c>
      <c r="AI247" s="14">
        <f t="shared" si="708"/>
        <v>10.836030204962244</v>
      </c>
      <c r="AJ247" s="14">
        <f>IFERROR(VLOOKUP(A247,ConEnroll!$A$7:$S$341,13,0),0)</f>
        <v>19332.599999999999</v>
      </c>
      <c r="AK247" s="14">
        <f t="shared" si="709"/>
        <v>26.068770226537215</v>
      </c>
      <c r="AL247" s="14">
        <f t="shared" si="664"/>
        <v>70968.095059999992</v>
      </c>
      <c r="AM247" s="14">
        <f t="shared" si="710"/>
        <v>95.695921062567407</v>
      </c>
      <c r="AN247" s="14">
        <f t="shared" si="711"/>
        <v>9182739.9255433436</v>
      </c>
      <c r="AO247" s="14">
        <f t="shared" si="712"/>
        <v>12382.335390430613</v>
      </c>
      <c r="AP247" s="62"/>
      <c r="AQ247" s="14">
        <f t="shared" si="665"/>
        <v>188.96521035598744</v>
      </c>
      <c r="AR247" s="14">
        <f t="shared" si="670"/>
        <v>26.711123875523072</v>
      </c>
      <c r="AS247" s="14">
        <f t="shared" si="671"/>
        <v>17.202551321467084</v>
      </c>
      <c r="AT247" s="14">
        <f t="shared" si="713"/>
        <v>232.87888555297758</v>
      </c>
      <c r="AU247" s="37">
        <f t="shared" si="672"/>
        <v>1.9167843883344391E-2</v>
      </c>
      <c r="AV247" s="42"/>
      <c r="AW247" s="14" t="str">
        <f>IFERROR(VLOOKUP($A247,#REF!,27,0),"0")</f>
        <v>0</v>
      </c>
      <c r="AX247" s="14">
        <f t="shared" si="714"/>
        <v>0</v>
      </c>
      <c r="AY247" s="14" t="str">
        <f>IFERROR(VLOOKUP($A247,SpecEd22!#REF!,23,0)," ")</f>
        <v xml:space="preserve"> </v>
      </c>
      <c r="AZ247" s="14" t="e">
        <f t="shared" si="715"/>
        <v>#VALUE!</v>
      </c>
      <c r="BA247" s="14">
        <f>IFERROR(VLOOKUP($A247,ECFE!#REF!,23,0),0)</f>
        <v>0</v>
      </c>
      <c r="BB247" s="14">
        <f t="shared" si="716"/>
        <v>0</v>
      </c>
      <c r="BC247" s="14">
        <f>IFERROR(VLOOKUP($A247,#REF!,17,0),0)</f>
        <v>0</v>
      </c>
      <c r="BD247" s="14">
        <f t="shared" si="717"/>
        <v>0</v>
      </c>
      <c r="BE247" s="14">
        <f>IFERROR(VLOOKUP($A247,#REF!,9,0),0)</f>
        <v>0</v>
      </c>
      <c r="BF247" s="14">
        <f t="shared" si="718"/>
        <v>0</v>
      </c>
      <c r="BG247" s="14">
        <v>0</v>
      </c>
      <c r="BH247" s="14">
        <f t="shared" si="719"/>
        <v>0</v>
      </c>
      <c r="BI247" s="14">
        <f>IFERROR(VLOOKUP($A247,ConEnroll!$A$8:$S$601,15,0),0)</f>
        <v>-61</v>
      </c>
      <c r="BJ247" s="14">
        <f t="shared" si="720"/>
        <v>-8.2254584681769147E-2</v>
      </c>
      <c r="BK247" s="14">
        <f t="shared" si="721"/>
        <v>-61</v>
      </c>
      <c r="BL247" s="14">
        <f t="shared" si="722"/>
        <v>-8.2254584681769147E-2</v>
      </c>
      <c r="BM247" s="14" t="e">
        <f t="shared" si="723"/>
        <v>#VALUE!</v>
      </c>
      <c r="BN247" s="14" t="e">
        <f t="shared" si="724"/>
        <v>#VALUE!</v>
      </c>
      <c r="BO247" s="42"/>
      <c r="BP247" s="14">
        <f t="shared" si="673"/>
        <v>10634.157227615966</v>
      </c>
      <c r="BQ247" s="14" t="e">
        <f t="shared" si="674"/>
        <v>#VALUE!</v>
      </c>
      <c r="BR247" s="14">
        <f t="shared" si="725"/>
        <v>95.778175647249171</v>
      </c>
      <c r="BS247" s="14" t="e">
        <f t="shared" si="675"/>
        <v>#VALUE!</v>
      </c>
      <c r="BT247" s="37" t="e">
        <f t="shared" si="676"/>
        <v>#VALUE!</v>
      </c>
      <c r="BU247" s="41"/>
      <c r="BV247" s="14" t="str">
        <f>IFERROR(VLOOKUP($A247,#REF!,27,0),"0")</f>
        <v>0</v>
      </c>
      <c r="BW247" s="14">
        <f t="shared" si="726"/>
        <v>0</v>
      </c>
      <c r="BX247" s="14" t="str">
        <f>IFERROR(VLOOKUP($A247,SpecEd22!$Z$22:$AV$606,59,0)," ")</f>
        <v xml:space="preserve"> </v>
      </c>
      <c r="BY247" s="14" t="e">
        <f t="shared" si="727"/>
        <v>#VALUE!</v>
      </c>
      <c r="BZ247" s="14">
        <f>IFERROR(VLOOKUP($A247,ECFE!#REF!,25,0),0)</f>
        <v>0</v>
      </c>
      <c r="CA247" s="14">
        <f t="shared" si="728"/>
        <v>0</v>
      </c>
      <c r="CB247" s="14">
        <f>IFERROR(VLOOKUP($A247,#REF!,17,0),0)</f>
        <v>0</v>
      </c>
      <c r="CC247" s="14">
        <f t="shared" si="729"/>
        <v>0</v>
      </c>
      <c r="CD247" s="14">
        <f>IFERROR(VLOOKUP($A247,#REF!,9,0),0)</f>
        <v>0</v>
      </c>
      <c r="CE247" s="14">
        <f t="shared" si="730"/>
        <v>0</v>
      </c>
      <c r="CF247" s="14">
        <v>0</v>
      </c>
      <c r="CG247" s="14">
        <f t="shared" si="731"/>
        <v>0</v>
      </c>
      <c r="CH247" s="14">
        <f>IFERROR(VLOOKUP($A247,ConEnroll!$A$8:$S$601,15,0),0)</f>
        <v>-61</v>
      </c>
      <c r="CI247" s="14">
        <f t="shared" si="732"/>
        <v>-8.2254584681769147E-2</v>
      </c>
      <c r="CJ247" s="14">
        <f t="shared" si="733"/>
        <v>-61</v>
      </c>
      <c r="CK247" s="14">
        <f t="shared" si="734"/>
        <v>-8.2254584681769147E-2</v>
      </c>
      <c r="CL247" s="14" t="e">
        <f t="shared" si="735"/>
        <v>#VALUE!</v>
      </c>
      <c r="CM247" s="14" t="e">
        <f t="shared" si="736"/>
        <v>#VALUE!</v>
      </c>
      <c r="CN247" s="42"/>
      <c r="CO247" s="14">
        <f t="shared" si="677"/>
        <v>-10466.046386192016</v>
      </c>
      <c r="CP247" s="14" t="e">
        <f t="shared" si="678"/>
        <v>#VALUE!</v>
      </c>
      <c r="CQ247" s="14">
        <f t="shared" si="679"/>
        <v>-78.575624325782087</v>
      </c>
      <c r="CR247" s="14" t="e">
        <f t="shared" si="680"/>
        <v>#VALUE!</v>
      </c>
      <c r="CS247" s="37" t="e">
        <f t="shared" si="681"/>
        <v>#VALUE!</v>
      </c>
      <c r="CT247" s="239"/>
      <c r="CU247" s="239"/>
      <c r="CV247" s="468"/>
      <c r="CW247" s="14">
        <f>IFERROR(VLOOKUP($A247,BaseFY23!$A$7:$AK$527,6,0),0)</f>
        <v>722.82133399999998</v>
      </c>
      <c r="CX247" s="14">
        <f>IFERROR(VLOOKUP($A247,BaseFY23!$A$7:$AN$528,28,0),0)</f>
        <v>7593078.5</v>
      </c>
      <c r="CY247" s="14">
        <f t="shared" si="737"/>
        <v>10504.779179636113</v>
      </c>
      <c r="CZ247" s="14">
        <f>IFERROR(VLOOKUP($A247,SpecEd23!$A$21:$BB$605,23,0)," ")</f>
        <v>1246462.6058512419</v>
      </c>
      <c r="DA247" s="14">
        <f t="shared" si="738"/>
        <v>1724.4408088420394</v>
      </c>
      <c r="DB247" s="14">
        <f>IFERROR(VLOOKUP($A247,ECFE!$A$16:$AB$347,7,0),0)</f>
        <v>42744.602999999996</v>
      </c>
      <c r="DC247" s="14">
        <f t="shared" si="739"/>
        <v>59.135779464970796</v>
      </c>
      <c r="DD247" s="14">
        <v>0</v>
      </c>
      <c r="DE247" s="14">
        <f t="shared" si="740"/>
        <v>0</v>
      </c>
      <c r="DF247" s="14">
        <f>IFERROR(VLOOKUP($A247,ConEnroll!$A$7:$S$338,10,0),0)</f>
        <v>15466.08</v>
      </c>
      <c r="DG247" s="14">
        <f t="shared" si="741"/>
        <v>21.396822800473679</v>
      </c>
      <c r="DH247" s="14">
        <f t="shared" si="682"/>
        <v>58210.682999999997</v>
      </c>
      <c r="DI247" s="14">
        <f t="shared" si="742"/>
        <v>80.532602265444481</v>
      </c>
      <c r="DJ247" s="14">
        <f t="shared" si="683"/>
        <v>8897751.7888512425</v>
      </c>
      <c r="DK247" s="14">
        <f t="shared" si="743"/>
        <v>12309.752590743597</v>
      </c>
      <c r="DL247" s="42"/>
      <c r="DM247" s="14">
        <f>IFERROR(VLOOKUP($A247,HouseFY23!$A$7:$AJ$528,28,0),0)</f>
        <v>7843783.5</v>
      </c>
      <c r="DN247" s="14">
        <f t="shared" si="744"/>
        <v>10851.621460304048</v>
      </c>
      <c r="DO247" s="14">
        <f>IFERROR(VLOOKUP($A247,Compens80percent!$A$13:$M$560,12,0),0)</f>
        <v>15465.599999999977</v>
      </c>
      <c r="DP247" s="14">
        <f t="shared" si="744"/>
        <v>21.396158735956703</v>
      </c>
      <c r="DQ247" s="14">
        <f t="shared" si="745"/>
        <v>7859249.0999999996</v>
      </c>
      <c r="DR247" s="14">
        <f t="shared" si="746"/>
        <v>10597.692961165048</v>
      </c>
      <c r="DS247" s="14">
        <f>IFERROR(VLOOKUP($A247,SpecEd23!$A$21:$Z$550,14,0),0)</f>
        <v>1279552.0128069709</v>
      </c>
      <c r="DT247" s="14">
        <f t="shared" si="747"/>
        <v>1770.2189360212919</v>
      </c>
      <c r="DU247" s="14">
        <f>IFERROR(VLOOKUP($A247,ECFE!$A$16:$AB$347,9,0),0)</f>
        <v>44471.484961200003</v>
      </c>
      <c r="DV247" s="14">
        <f t="shared" si="748"/>
        <v>61.524864955355625</v>
      </c>
      <c r="DW247" s="14">
        <f>IFERROR(VLOOKUP($A247,ParaFY19!$A$21:$Z$543,7,0),0)</f>
        <v>8036</v>
      </c>
      <c r="DX247" s="14">
        <f t="shared" si="749"/>
        <v>11.117546787848406</v>
      </c>
      <c r="DY247" s="14">
        <f>IFERROR(VLOOKUP($A247,ConEnroll!$A$7:$S$341,13,0),0)</f>
        <v>19332.599999999999</v>
      </c>
      <c r="DZ247" s="14">
        <f t="shared" si="750"/>
        <v>26.746028500592097</v>
      </c>
      <c r="EA247" s="14">
        <f t="shared" si="684"/>
        <v>71840.084961200002</v>
      </c>
      <c r="EB247" s="14">
        <f t="shared" si="751"/>
        <v>99.388440243796126</v>
      </c>
      <c r="EC247" s="14">
        <f t="shared" si="685"/>
        <v>9195175.5977681708</v>
      </c>
      <c r="ED247" s="14">
        <f t="shared" si="752"/>
        <v>12721.228836569137</v>
      </c>
      <c r="EE247" s="62"/>
      <c r="EF247" s="14">
        <f t="shared" si="686"/>
        <v>346.84228066793548</v>
      </c>
      <c r="EG247" s="14">
        <f t="shared" si="687"/>
        <v>45.778127179252579</v>
      </c>
      <c r="EH247" s="14">
        <f t="shared" si="688"/>
        <v>18.855837978351644</v>
      </c>
      <c r="EI247" s="14">
        <f t="shared" si="753"/>
        <v>411.47624582553971</v>
      </c>
      <c r="EJ247" s="37">
        <f t="shared" si="689"/>
        <v>3.3426849385661261E-2</v>
      </c>
      <c r="EK247" s="42"/>
      <c r="EL247" s="14" t="str">
        <f>IFERROR(VLOOKUP($A247,#REF!,27,0),"0")</f>
        <v>0</v>
      </c>
      <c r="EM247" s="14">
        <f t="shared" si="754"/>
        <v>0</v>
      </c>
      <c r="EN247" s="14" t="str">
        <f>IFERROR(VLOOKUP($A247,SpecEd23!#REF!,23,0)," ")</f>
        <v xml:space="preserve"> </v>
      </c>
      <c r="EO247" s="14" t="e">
        <f t="shared" si="755"/>
        <v>#VALUE!</v>
      </c>
      <c r="EP247" s="14">
        <f>IFERROR(VLOOKUP($A247,ECFE!#REF!,24,0),0)</f>
        <v>0</v>
      </c>
      <c r="EQ247" s="14">
        <f t="shared" si="756"/>
        <v>0</v>
      </c>
      <c r="ER247" s="14">
        <f>IFERROR(VLOOKUP($A247,#REF!,30,0),0)</f>
        <v>0</v>
      </c>
      <c r="ES247" s="14">
        <f t="shared" si="757"/>
        <v>0</v>
      </c>
      <c r="ET247" s="14">
        <f>IFERROR(VLOOKUP($A247,#REF!,12,0),0)</f>
        <v>0</v>
      </c>
      <c r="EU247" s="14">
        <f t="shared" si="758"/>
        <v>0</v>
      </c>
      <c r="EV247" s="14">
        <v>0</v>
      </c>
      <c r="EW247" s="14">
        <f t="shared" si="759"/>
        <v>0</v>
      </c>
      <c r="EX247" s="14">
        <f>IFERROR(VLOOKUP($A247,ConEnroll!$A$8:$S$601,16,0),0)</f>
        <v>716</v>
      </c>
      <c r="EY247" s="14">
        <f t="shared" si="760"/>
        <v>0.99056290444244144</v>
      </c>
      <c r="EZ247" s="14">
        <f t="shared" si="761"/>
        <v>716</v>
      </c>
      <c r="FA247" s="14">
        <f t="shared" si="762"/>
        <v>0.99056290444244144</v>
      </c>
      <c r="FB247" s="14" t="e">
        <f t="shared" si="763"/>
        <v>#VALUE!</v>
      </c>
      <c r="FC247" s="14" t="e">
        <f t="shared" si="764"/>
        <v>#VALUE!</v>
      </c>
      <c r="FD247" s="62"/>
      <c r="FE247" s="14">
        <f t="shared" si="690"/>
        <v>10851.621460304048</v>
      </c>
      <c r="FF247" s="14" t="e">
        <f t="shared" si="691"/>
        <v>#VALUE!</v>
      </c>
      <c r="FG247" s="14">
        <f t="shared" si="765"/>
        <v>98.397877339353684</v>
      </c>
      <c r="FH247" s="14" t="e">
        <f t="shared" si="692"/>
        <v>#VALUE!</v>
      </c>
      <c r="FI247" s="37" t="e">
        <f t="shared" si="693"/>
        <v>#VALUE!</v>
      </c>
      <c r="FJ247" s="12"/>
      <c r="FK247" s="14" t="str">
        <f>IFERROR(VLOOKUP($A247,#REF!,27,0),"0")</f>
        <v>0</v>
      </c>
      <c r="FL247" s="14">
        <f t="shared" si="766"/>
        <v>0</v>
      </c>
      <c r="FM247" s="14" t="str">
        <f>IFERROR(VLOOKUP($A247,SpecEd23!$X$22:$Y$610,59,0)," ")</f>
        <v xml:space="preserve"> </v>
      </c>
      <c r="FN247" s="14" t="e">
        <f t="shared" si="767"/>
        <v>#VALUE!</v>
      </c>
      <c r="FO247" s="14">
        <f>IFERROR(VLOOKUP($A247,ECFE!#REF!,26,0),0)</f>
        <v>0</v>
      </c>
      <c r="FP247" s="14">
        <f t="shared" si="768"/>
        <v>0</v>
      </c>
      <c r="FQ247" s="14">
        <f>IFERROR(VLOOKUP($A247,#REF!,16,0),0)</f>
        <v>0</v>
      </c>
      <c r="FR247" s="14">
        <f t="shared" si="769"/>
        <v>0</v>
      </c>
      <c r="FS247" s="14">
        <f>IFERROR(VLOOKUP($A247,#REF!,12,0),0)</f>
        <v>0</v>
      </c>
      <c r="FT247" s="14">
        <f t="shared" si="770"/>
        <v>0</v>
      </c>
      <c r="FU247" s="14">
        <v>0</v>
      </c>
      <c r="FV247" s="14">
        <f t="shared" si="771"/>
        <v>0</v>
      </c>
      <c r="FW247" s="14">
        <f>IFERROR(VLOOKUP($A247,ConEnroll!$A$8:$S$601,16,0),0)</f>
        <v>716</v>
      </c>
      <c r="FX247" s="14">
        <f t="shared" si="772"/>
        <v>0.99056290444244144</v>
      </c>
      <c r="FY247" s="14">
        <f t="shared" si="773"/>
        <v>716</v>
      </c>
      <c r="FZ247" s="14">
        <f t="shared" si="774"/>
        <v>0.99056290444244144</v>
      </c>
      <c r="GA247" s="14" t="e">
        <f t="shared" si="775"/>
        <v>#VALUE!</v>
      </c>
      <c r="GB247" s="14" t="e">
        <f t="shared" si="776"/>
        <v>#VALUE!</v>
      </c>
      <c r="GC247" s="39"/>
      <c r="GD247" s="14">
        <f t="shared" si="694"/>
        <v>-10504.779179636113</v>
      </c>
      <c r="GE247" s="14" t="e">
        <f t="shared" si="695"/>
        <v>#VALUE!</v>
      </c>
      <c r="GF247" s="14">
        <f t="shared" si="696"/>
        <v>-79.54203936100204</v>
      </c>
      <c r="GG247" s="14" t="e">
        <f t="shared" si="697"/>
        <v>#VALUE!</v>
      </c>
      <c r="GH247" s="37" t="e">
        <f t="shared" si="698"/>
        <v>#VALUE!</v>
      </c>
    </row>
    <row r="248" spans="1:190" ht="12.5" x14ac:dyDescent="0.25">
      <c r="A248" s="67">
        <v>786</v>
      </c>
      <c r="B248" s="35">
        <v>1</v>
      </c>
      <c r="C248" s="14">
        <v>6</v>
      </c>
      <c r="D248" s="14"/>
      <c r="E248" s="14"/>
      <c r="F248" s="35" t="s">
        <v>2592</v>
      </c>
      <c r="G248" s="41"/>
      <c r="H248" s="14">
        <f>IFERROR(VLOOKUP($A248,BaseFY22!$A$7:$AK$528,6,0),0)</f>
        <v>478</v>
      </c>
      <c r="I248" s="14">
        <f>IFERROR(VLOOKUP($A248,BaseFY22!$A$7:$AK$528,28,0),0)</f>
        <v>4943450.5498209996</v>
      </c>
      <c r="J248" s="14">
        <f t="shared" si="699"/>
        <v>10341.946756947698</v>
      </c>
      <c r="K248" s="14">
        <f>IFERROR(VLOOKUP($A248,SpecEd22!$A$21:$BB$605,24,0)," ")</f>
        <v>515761.80131197418</v>
      </c>
      <c r="L248" s="14">
        <f t="shared" si="700"/>
        <v>1078.999584334674</v>
      </c>
      <c r="M248" s="14">
        <f>IFERROR(VLOOKUP($A248,ECFE!$A$16:$AB$347,7,0),0)</f>
        <v>31416.527999999998</v>
      </c>
      <c r="N248" s="14">
        <f t="shared" si="667"/>
        <v>65.724953974895399</v>
      </c>
      <c r="O248" s="14">
        <v>0</v>
      </c>
      <c r="P248" s="14">
        <f t="shared" si="667"/>
        <v>0</v>
      </c>
      <c r="Q248" s="14">
        <f>IFERROR(VLOOKUP($A248,ConEnroll!$A$7:$S$337,10,0),0)</f>
        <v>1834.96</v>
      </c>
      <c r="R248" s="14">
        <f t="shared" si="701"/>
        <v>3.8388284518828453</v>
      </c>
      <c r="S248" s="14">
        <f t="shared" si="668"/>
        <v>33251.487999999998</v>
      </c>
      <c r="T248" s="14">
        <f t="shared" si="702"/>
        <v>69.563782426778232</v>
      </c>
      <c r="U248" s="14">
        <f t="shared" si="669"/>
        <v>5492463.8391329739</v>
      </c>
      <c r="V248" s="14">
        <f t="shared" si="703"/>
        <v>11490.510123709151</v>
      </c>
      <c r="W248" s="42"/>
      <c r="X248" s="14">
        <f>IFERROR(VLOOKUP($A248,HouseFY22!$A$6:$AJ$528,28,0),0)</f>
        <v>5139604.9044500003</v>
      </c>
      <c r="Y248" s="14">
        <f t="shared" si="704"/>
        <v>10752.311515585774</v>
      </c>
      <c r="Z248" s="14">
        <f>IFERROR(VLOOKUP($A248,Compens80percent!$A$13:$M$560,12,0),0)</f>
        <v>0</v>
      </c>
      <c r="AA248" s="14">
        <f t="shared" si="704"/>
        <v>0</v>
      </c>
      <c r="AB248" s="14">
        <f t="shared" si="705"/>
        <v>5139604.9044500003</v>
      </c>
      <c r="AC248" s="14">
        <f t="shared" si="704"/>
        <v>10752.311515585774</v>
      </c>
      <c r="AD248" s="14">
        <f>IFERROR(VLOOKUP(A248,SpecEd22!$A$21:$Z$550,14,0),0)</f>
        <v>531710.74411102128</v>
      </c>
      <c r="AE248" s="14">
        <f t="shared" si="706"/>
        <v>1112.3655734540193</v>
      </c>
      <c r="AF248" s="14">
        <f>IFERROR(VLOOKUP($A248,ECFE!$A$16:$AB$348,8,0),0)</f>
        <v>32044.858560000001</v>
      </c>
      <c r="AG248" s="14">
        <f t="shared" si="707"/>
        <v>67.039453054393306</v>
      </c>
      <c r="AH248" s="14">
        <f>IFERROR(VLOOKUP(A248,ParaFY19!$A$21:$Z$543,7,0),0)</f>
        <v>3136</v>
      </c>
      <c r="AI248" s="14">
        <f t="shared" si="708"/>
        <v>6.5606694560669458</v>
      </c>
      <c r="AJ248" s="14">
        <f>IFERROR(VLOOKUP(A248,ConEnroll!$A$7:$S$341,13,0),0)</f>
        <v>2293.6999999999998</v>
      </c>
      <c r="AK248" s="14">
        <f t="shared" si="709"/>
        <v>4.7985355648535561</v>
      </c>
      <c r="AL248" s="14">
        <f t="shared" si="664"/>
        <v>37474.558559999998</v>
      </c>
      <c r="AM248" s="14">
        <f t="shared" si="710"/>
        <v>78.398658075313804</v>
      </c>
      <c r="AN248" s="14">
        <f t="shared" si="711"/>
        <v>5708790.2071210211</v>
      </c>
      <c r="AO248" s="14">
        <f t="shared" si="712"/>
        <v>11943.075747115106</v>
      </c>
      <c r="AP248" s="62"/>
      <c r="AQ248" s="14">
        <f t="shared" si="665"/>
        <v>410.36475863807573</v>
      </c>
      <c r="AR248" s="14">
        <f t="shared" si="670"/>
        <v>33.365989119345386</v>
      </c>
      <c r="AS248" s="14">
        <f t="shared" si="671"/>
        <v>8.8348756485355722</v>
      </c>
      <c r="AT248" s="14">
        <f t="shared" si="713"/>
        <v>452.56562340595667</v>
      </c>
      <c r="AU248" s="37">
        <f t="shared" si="672"/>
        <v>3.9386034086697962E-2</v>
      </c>
      <c r="AV248" s="42"/>
      <c r="AW248" s="14" t="str">
        <f>IFERROR(VLOOKUP($A248,#REF!,27,0),"0")</f>
        <v>0</v>
      </c>
      <c r="AX248" s="14">
        <f t="shared" si="714"/>
        <v>0</v>
      </c>
      <c r="AY248" s="14" t="str">
        <f>IFERROR(VLOOKUP($A248,SpecEd22!#REF!,23,0)," ")</f>
        <v xml:space="preserve"> </v>
      </c>
      <c r="AZ248" s="14" t="e">
        <f t="shared" si="715"/>
        <v>#VALUE!</v>
      </c>
      <c r="BA248" s="14">
        <f>IFERROR(VLOOKUP($A248,ECFE!#REF!,23,0),0)</f>
        <v>0</v>
      </c>
      <c r="BB248" s="14">
        <f t="shared" si="716"/>
        <v>0</v>
      </c>
      <c r="BC248" s="14">
        <f>IFERROR(VLOOKUP($A248,#REF!,17,0),0)</f>
        <v>0</v>
      </c>
      <c r="BD248" s="14">
        <f t="shared" si="717"/>
        <v>0</v>
      </c>
      <c r="BE248" s="14">
        <f>IFERROR(VLOOKUP($A248,#REF!,9,0),0)</f>
        <v>0</v>
      </c>
      <c r="BF248" s="14">
        <f t="shared" si="718"/>
        <v>0</v>
      </c>
      <c r="BG248" s="14">
        <v>0</v>
      </c>
      <c r="BH248" s="14">
        <f t="shared" si="719"/>
        <v>0</v>
      </c>
      <c r="BI248" s="14">
        <f>IFERROR(VLOOKUP($A248,ConEnroll!$A$8:$S$601,15,0),0)</f>
        <v>-69</v>
      </c>
      <c r="BJ248" s="14">
        <f t="shared" si="720"/>
        <v>-0.14435146443514643</v>
      </c>
      <c r="BK248" s="14">
        <f t="shared" si="721"/>
        <v>-69</v>
      </c>
      <c r="BL248" s="14">
        <f t="shared" si="722"/>
        <v>-0.14435146443514643</v>
      </c>
      <c r="BM248" s="14" t="e">
        <f t="shared" si="723"/>
        <v>#VALUE!</v>
      </c>
      <c r="BN248" s="14" t="e">
        <f t="shared" si="724"/>
        <v>#VALUE!</v>
      </c>
      <c r="BO248" s="42"/>
      <c r="BP248" s="14">
        <f t="shared" si="673"/>
        <v>10752.311515585774</v>
      </c>
      <c r="BQ248" s="14" t="e">
        <f t="shared" si="674"/>
        <v>#VALUE!</v>
      </c>
      <c r="BR248" s="14">
        <f t="shared" si="725"/>
        <v>78.543009539748951</v>
      </c>
      <c r="BS248" s="14" t="e">
        <f t="shared" si="675"/>
        <v>#VALUE!</v>
      </c>
      <c r="BT248" s="37" t="e">
        <f t="shared" si="676"/>
        <v>#VALUE!</v>
      </c>
      <c r="BU248" s="41"/>
      <c r="BV248" s="14" t="str">
        <f>IFERROR(VLOOKUP($A248,#REF!,27,0),"0")</f>
        <v>0</v>
      </c>
      <c r="BW248" s="14">
        <f t="shared" si="726"/>
        <v>0</v>
      </c>
      <c r="BX248" s="14" t="str">
        <f>IFERROR(VLOOKUP($A248,SpecEd22!$Z$22:$AV$606,59,0)," ")</f>
        <v xml:space="preserve"> </v>
      </c>
      <c r="BY248" s="14" t="e">
        <f t="shared" si="727"/>
        <v>#VALUE!</v>
      </c>
      <c r="BZ248" s="14">
        <f>IFERROR(VLOOKUP($A248,ECFE!#REF!,25,0),0)</f>
        <v>0</v>
      </c>
      <c r="CA248" s="14">
        <f t="shared" si="728"/>
        <v>0</v>
      </c>
      <c r="CB248" s="14">
        <f>IFERROR(VLOOKUP($A248,#REF!,17,0),0)</f>
        <v>0</v>
      </c>
      <c r="CC248" s="14">
        <f t="shared" si="729"/>
        <v>0</v>
      </c>
      <c r="CD248" s="14">
        <f>IFERROR(VLOOKUP($A248,#REF!,9,0),0)</f>
        <v>0</v>
      </c>
      <c r="CE248" s="14">
        <f t="shared" si="730"/>
        <v>0</v>
      </c>
      <c r="CF248" s="14">
        <v>0</v>
      </c>
      <c r="CG248" s="14">
        <f t="shared" si="731"/>
        <v>0</v>
      </c>
      <c r="CH248" s="14">
        <f>IFERROR(VLOOKUP($A248,ConEnroll!$A$8:$S$601,15,0),0)</f>
        <v>-69</v>
      </c>
      <c r="CI248" s="14">
        <f t="shared" si="732"/>
        <v>-0.14435146443514643</v>
      </c>
      <c r="CJ248" s="14">
        <f t="shared" si="733"/>
        <v>-69</v>
      </c>
      <c r="CK248" s="14">
        <f t="shared" si="734"/>
        <v>-0.14435146443514643</v>
      </c>
      <c r="CL248" s="14" t="e">
        <f t="shared" si="735"/>
        <v>#VALUE!</v>
      </c>
      <c r="CM248" s="14" t="e">
        <f t="shared" si="736"/>
        <v>#VALUE!</v>
      </c>
      <c r="CN248" s="42"/>
      <c r="CO248" s="14">
        <f t="shared" si="677"/>
        <v>-10341.946756947698</v>
      </c>
      <c r="CP248" s="14" t="e">
        <f t="shared" si="678"/>
        <v>#VALUE!</v>
      </c>
      <c r="CQ248" s="14">
        <f t="shared" si="679"/>
        <v>-69.708133891213379</v>
      </c>
      <c r="CR248" s="14" t="e">
        <f t="shared" si="680"/>
        <v>#VALUE!</v>
      </c>
      <c r="CS248" s="37" t="e">
        <f t="shared" si="681"/>
        <v>#VALUE!</v>
      </c>
      <c r="CT248" s="239"/>
      <c r="CU248" s="239"/>
      <c r="CV248" s="468"/>
      <c r="CW248" s="14">
        <f>IFERROR(VLOOKUP($A248,BaseFY23!$A$7:$AK$527,6,0),0)</f>
        <v>464.23425099999997</v>
      </c>
      <c r="CX248" s="14">
        <f>IFERROR(VLOOKUP($A248,BaseFY23!$A$7:$AN$528,28,0),0)</f>
        <v>4819655.9656020002</v>
      </c>
      <c r="CY248" s="14">
        <f t="shared" si="737"/>
        <v>10381.948241044371</v>
      </c>
      <c r="CZ248" s="14">
        <f>IFERROR(VLOOKUP($A248,SpecEd23!$A$21:$BB$605,23,0)," ")</f>
        <v>578990.00241329847</v>
      </c>
      <c r="DA248" s="14">
        <f t="shared" si="738"/>
        <v>1247.1936337443972</v>
      </c>
      <c r="DB248" s="14">
        <f>IFERROR(VLOOKUP($A248,ECFE!$A$16:$AB$347,7,0),0)</f>
        <v>31416.527999999998</v>
      </c>
      <c r="DC248" s="14">
        <f t="shared" si="739"/>
        <v>67.673869242362301</v>
      </c>
      <c r="DD248" s="14">
        <v>0</v>
      </c>
      <c r="DE248" s="14">
        <f t="shared" si="740"/>
        <v>0</v>
      </c>
      <c r="DF248" s="14">
        <f>IFERROR(VLOOKUP($A248,ConEnroll!$A$7:$S$338,10,0),0)</f>
        <v>1834.96</v>
      </c>
      <c r="DG248" s="14">
        <f t="shared" si="741"/>
        <v>3.9526596670696756</v>
      </c>
      <c r="DH248" s="14">
        <f t="shared" si="682"/>
        <v>33251.487999999998</v>
      </c>
      <c r="DI248" s="14">
        <f t="shared" si="742"/>
        <v>71.626528909431968</v>
      </c>
      <c r="DJ248" s="14">
        <f t="shared" si="683"/>
        <v>5431897.4560152981</v>
      </c>
      <c r="DK248" s="14">
        <f t="shared" si="743"/>
        <v>11700.768403698197</v>
      </c>
      <c r="DL248" s="42"/>
      <c r="DM248" s="14">
        <f>IFERROR(VLOOKUP($A248,HouseFY23!$A$7:$AJ$528,28,0),0)</f>
        <v>5102575.1962679997</v>
      </c>
      <c r="DN248" s="14">
        <f t="shared" si="744"/>
        <v>10991.380289749452</v>
      </c>
      <c r="DO248" s="14">
        <f>IFERROR(VLOOKUP($A248,Compens80percent!$A$13:$M$560,12,0),0)</f>
        <v>0</v>
      </c>
      <c r="DP248" s="14">
        <f t="shared" si="744"/>
        <v>0</v>
      </c>
      <c r="DQ248" s="14">
        <f t="shared" si="745"/>
        <v>5102575.1962679997</v>
      </c>
      <c r="DR248" s="14">
        <f t="shared" si="746"/>
        <v>10674.84350683682</v>
      </c>
      <c r="DS248" s="14">
        <f>IFERROR(VLOOKUP($A248,SpecEd23!$A$21:$Z$550,14,0),0)</f>
        <v>605200.90637724055</v>
      </c>
      <c r="DT248" s="14">
        <f t="shared" si="747"/>
        <v>1303.6541467450677</v>
      </c>
      <c r="DU248" s="14">
        <f>IFERROR(VLOOKUP($A248,ECFE!$A$16:$AB$347,9,0),0)</f>
        <v>32685.755731200003</v>
      </c>
      <c r="DV248" s="14">
        <f t="shared" si="748"/>
        <v>70.407893559753745</v>
      </c>
      <c r="DW248" s="14">
        <f>IFERROR(VLOOKUP($A248,ParaFY19!$A$21:$Z$543,7,0),0)</f>
        <v>3136</v>
      </c>
      <c r="DX248" s="14">
        <f t="shared" si="749"/>
        <v>6.755210312993472</v>
      </c>
      <c r="DY248" s="14">
        <f>IFERROR(VLOOKUP($A248,ConEnroll!$A$7:$S$341,13,0),0)</f>
        <v>2293.6999999999998</v>
      </c>
      <c r="DZ248" s="14">
        <f t="shared" si="750"/>
        <v>4.9408245838370934</v>
      </c>
      <c r="EA248" s="14">
        <f t="shared" si="684"/>
        <v>38115.455731199996</v>
      </c>
      <c r="EB248" s="14">
        <f t="shared" si="751"/>
        <v>82.103928456584299</v>
      </c>
      <c r="EC248" s="14">
        <f t="shared" si="685"/>
        <v>5745891.5583764408</v>
      </c>
      <c r="ED248" s="14">
        <f t="shared" si="752"/>
        <v>12377.138364951106</v>
      </c>
      <c r="EE248" s="62"/>
      <c r="EF248" s="14">
        <f t="shared" si="686"/>
        <v>609.43204870508089</v>
      </c>
      <c r="EG248" s="14">
        <f t="shared" si="687"/>
        <v>56.460513000670517</v>
      </c>
      <c r="EH248" s="14">
        <f t="shared" si="688"/>
        <v>10.477399547152331</v>
      </c>
      <c r="EI248" s="14">
        <f t="shared" si="753"/>
        <v>676.36996125290375</v>
      </c>
      <c r="EJ248" s="37">
        <f t="shared" si="689"/>
        <v>5.7805601984150648E-2</v>
      </c>
      <c r="EK248" s="42"/>
      <c r="EL248" s="14" t="str">
        <f>IFERROR(VLOOKUP($A248,#REF!,27,0),"0")</f>
        <v>0</v>
      </c>
      <c r="EM248" s="14">
        <f t="shared" si="754"/>
        <v>0</v>
      </c>
      <c r="EN248" s="14" t="str">
        <f>IFERROR(VLOOKUP($A248,SpecEd23!#REF!,23,0)," ")</f>
        <v xml:space="preserve"> </v>
      </c>
      <c r="EO248" s="14" t="e">
        <f t="shared" si="755"/>
        <v>#VALUE!</v>
      </c>
      <c r="EP248" s="14">
        <f>IFERROR(VLOOKUP($A248,ECFE!#REF!,24,0),0)</f>
        <v>0</v>
      </c>
      <c r="EQ248" s="14">
        <f t="shared" si="756"/>
        <v>0</v>
      </c>
      <c r="ER248" s="14">
        <f>IFERROR(VLOOKUP($A248,#REF!,30,0),0)</f>
        <v>0</v>
      </c>
      <c r="ES248" s="14">
        <f t="shared" si="757"/>
        <v>0</v>
      </c>
      <c r="ET248" s="14">
        <f>IFERROR(VLOOKUP($A248,#REF!,12,0),0)</f>
        <v>0</v>
      </c>
      <c r="EU248" s="14">
        <f t="shared" si="758"/>
        <v>0</v>
      </c>
      <c r="EV248" s="14">
        <v>0</v>
      </c>
      <c r="EW248" s="14">
        <f t="shared" si="759"/>
        <v>0</v>
      </c>
      <c r="EX248" s="14">
        <f>IFERROR(VLOOKUP($A248,ConEnroll!$A$8:$S$601,16,0),0)</f>
        <v>717</v>
      </c>
      <c r="EY248" s="14">
        <f t="shared" si="760"/>
        <v>1.5444788885256122</v>
      </c>
      <c r="EZ248" s="14">
        <f t="shared" si="761"/>
        <v>717</v>
      </c>
      <c r="FA248" s="14">
        <f t="shared" si="762"/>
        <v>1.5444788885256122</v>
      </c>
      <c r="FB248" s="14" t="e">
        <f t="shared" si="763"/>
        <v>#VALUE!</v>
      </c>
      <c r="FC248" s="14" t="e">
        <f t="shared" si="764"/>
        <v>#VALUE!</v>
      </c>
      <c r="FD248" s="62"/>
      <c r="FE248" s="14">
        <f t="shared" si="690"/>
        <v>10991.380289749452</v>
      </c>
      <c r="FF248" s="14" t="e">
        <f t="shared" si="691"/>
        <v>#VALUE!</v>
      </c>
      <c r="FG248" s="14">
        <f t="shared" si="765"/>
        <v>80.559449568058682</v>
      </c>
      <c r="FH248" s="14" t="e">
        <f t="shared" si="692"/>
        <v>#VALUE!</v>
      </c>
      <c r="FI248" s="37" t="e">
        <f t="shared" si="693"/>
        <v>#VALUE!</v>
      </c>
      <c r="FJ248" s="12"/>
      <c r="FK248" s="14" t="str">
        <f>IFERROR(VLOOKUP($A248,#REF!,27,0),"0")</f>
        <v>0</v>
      </c>
      <c r="FL248" s="14">
        <f t="shared" si="766"/>
        <v>0</v>
      </c>
      <c r="FM248" s="14" t="str">
        <f>IFERROR(VLOOKUP($A248,SpecEd23!$X$22:$Y$610,59,0)," ")</f>
        <v xml:space="preserve"> </v>
      </c>
      <c r="FN248" s="14" t="e">
        <f t="shared" si="767"/>
        <v>#VALUE!</v>
      </c>
      <c r="FO248" s="14">
        <f>IFERROR(VLOOKUP($A248,ECFE!#REF!,26,0),0)</f>
        <v>0</v>
      </c>
      <c r="FP248" s="14">
        <f t="shared" si="768"/>
        <v>0</v>
      </c>
      <c r="FQ248" s="14">
        <f>IFERROR(VLOOKUP($A248,#REF!,16,0),0)</f>
        <v>0</v>
      </c>
      <c r="FR248" s="14">
        <f t="shared" si="769"/>
        <v>0</v>
      </c>
      <c r="FS248" s="14">
        <f>IFERROR(VLOOKUP($A248,#REF!,12,0),0)</f>
        <v>0</v>
      </c>
      <c r="FT248" s="14">
        <f t="shared" si="770"/>
        <v>0</v>
      </c>
      <c r="FU248" s="14">
        <v>0</v>
      </c>
      <c r="FV248" s="14">
        <f t="shared" si="771"/>
        <v>0</v>
      </c>
      <c r="FW248" s="14">
        <f>IFERROR(VLOOKUP($A248,ConEnroll!$A$8:$S$601,16,0),0)</f>
        <v>717</v>
      </c>
      <c r="FX248" s="14">
        <f t="shared" si="772"/>
        <v>1.5444788885256122</v>
      </c>
      <c r="FY248" s="14">
        <f t="shared" si="773"/>
        <v>717</v>
      </c>
      <c r="FZ248" s="14">
        <f t="shared" si="774"/>
        <v>1.5444788885256122</v>
      </c>
      <c r="GA248" s="14" t="e">
        <f t="shared" si="775"/>
        <v>#VALUE!</v>
      </c>
      <c r="GB248" s="14" t="e">
        <f t="shared" si="776"/>
        <v>#VALUE!</v>
      </c>
      <c r="GC248" s="39"/>
      <c r="GD248" s="14">
        <f t="shared" si="694"/>
        <v>-10381.948241044371</v>
      </c>
      <c r="GE248" s="14" t="e">
        <f t="shared" si="695"/>
        <v>#VALUE!</v>
      </c>
      <c r="GF248" s="14">
        <f t="shared" si="696"/>
        <v>-70.082050020906351</v>
      </c>
      <c r="GG248" s="14" t="e">
        <f t="shared" si="697"/>
        <v>#VALUE!</v>
      </c>
      <c r="GH248" s="37" t="e">
        <f t="shared" si="698"/>
        <v>#VALUE!</v>
      </c>
    </row>
    <row r="249" spans="1:190" ht="12.5" x14ac:dyDescent="0.25">
      <c r="A249" s="67">
        <v>787</v>
      </c>
      <c r="B249" s="35">
        <v>1</v>
      </c>
      <c r="C249" s="14">
        <v>6</v>
      </c>
      <c r="D249" s="14"/>
      <c r="E249" s="14"/>
      <c r="F249" s="35" t="s">
        <v>2593</v>
      </c>
      <c r="G249" s="41"/>
      <c r="H249" s="14">
        <f>IFERROR(VLOOKUP($A249,BaseFY22!$A$7:$AK$528,6,0),0)</f>
        <v>538</v>
      </c>
      <c r="I249" s="14">
        <f>IFERROR(VLOOKUP($A249,BaseFY22!$A$7:$AK$528,28,0),0)</f>
        <v>5221474.9553530002</v>
      </c>
      <c r="J249" s="14">
        <f t="shared" si="699"/>
        <v>9705.3437831840147</v>
      </c>
      <c r="K249" s="14">
        <f>IFERROR(VLOOKUP($A249,SpecEd22!$A$21:$BB$605,24,0)," ")</f>
        <v>824100.04094612633</v>
      </c>
      <c r="L249" s="14">
        <f t="shared" si="700"/>
        <v>1531.7844627251418</v>
      </c>
      <c r="M249" s="14">
        <f>IFERROR(VLOOKUP($A249,ECFE!$A$16:$AB$347,7,0),0)</f>
        <v>34437.347999999998</v>
      </c>
      <c r="N249" s="14">
        <f t="shared" si="667"/>
        <v>64.009940520446094</v>
      </c>
      <c r="O249" s="14">
        <v>0</v>
      </c>
      <c r="P249" s="14">
        <f t="shared" si="667"/>
        <v>0</v>
      </c>
      <c r="Q249" s="14">
        <f>IFERROR(VLOOKUP($A249,ConEnroll!$A$7:$S$337,10,0),0)</f>
        <v>3774.77</v>
      </c>
      <c r="R249" s="14">
        <f t="shared" si="701"/>
        <v>7.0163011152416352</v>
      </c>
      <c r="S249" s="14">
        <f t="shared" si="668"/>
        <v>38212.117999999995</v>
      </c>
      <c r="T249" s="14">
        <f t="shared" si="702"/>
        <v>71.026241635687725</v>
      </c>
      <c r="U249" s="14">
        <f t="shared" si="669"/>
        <v>6083787.114299126</v>
      </c>
      <c r="V249" s="14">
        <f t="shared" si="703"/>
        <v>11308.154487544844</v>
      </c>
      <c r="W249" s="42"/>
      <c r="X249" s="14">
        <f>IFERROR(VLOOKUP($A249,HouseFY22!$A$6:$AJ$528,28,0),0)</f>
        <v>5310892.9553530002</v>
      </c>
      <c r="Y249" s="14">
        <f t="shared" si="704"/>
        <v>9871.5482441505574</v>
      </c>
      <c r="Z249" s="14">
        <f>IFERROR(VLOOKUP($A249,Compens80percent!$A$13:$M$560,12,0),0)</f>
        <v>0</v>
      </c>
      <c r="AA249" s="14">
        <f t="shared" si="704"/>
        <v>0</v>
      </c>
      <c r="AB249" s="14">
        <f t="shared" si="705"/>
        <v>5310892.9553530002</v>
      </c>
      <c r="AC249" s="14">
        <f t="shared" si="704"/>
        <v>9871.5482441505574</v>
      </c>
      <c r="AD249" s="14">
        <f>IFERROR(VLOOKUP(A249,SpecEd22!$A$21:$Z$550,14,0),0)</f>
        <v>835521.9807017697</v>
      </c>
      <c r="AE249" s="14">
        <f t="shared" si="706"/>
        <v>1553.0148340181593</v>
      </c>
      <c r="AF249" s="14">
        <f>IFERROR(VLOOKUP($A249,ECFE!$A$16:$AB$348,8,0),0)</f>
        <v>35126.094960000002</v>
      </c>
      <c r="AG249" s="14">
        <f t="shared" si="707"/>
        <v>65.290139330855027</v>
      </c>
      <c r="AH249" s="14">
        <f>IFERROR(VLOOKUP(A249,ParaFY19!$A$21:$Z$543,7,0),0)</f>
        <v>2940</v>
      </c>
      <c r="AI249" s="14">
        <f t="shared" si="708"/>
        <v>5.4646840148698885</v>
      </c>
      <c r="AJ249" s="14">
        <f>IFERROR(VLOOKUP(A249,ConEnroll!$A$7:$S$341,13,0),0)</f>
        <v>4718.4624999999996</v>
      </c>
      <c r="AK249" s="14">
        <f t="shared" si="709"/>
        <v>8.7703763940520432</v>
      </c>
      <c r="AL249" s="14">
        <f t="shared" si="664"/>
        <v>42784.557460000004</v>
      </c>
      <c r="AM249" s="14">
        <f t="shared" si="710"/>
        <v>79.525199739776951</v>
      </c>
      <c r="AN249" s="14">
        <f t="shared" si="711"/>
        <v>6189199.4935147697</v>
      </c>
      <c r="AO249" s="14">
        <f t="shared" si="712"/>
        <v>11504.088277908493</v>
      </c>
      <c r="AP249" s="62"/>
      <c r="AQ249" s="14">
        <f t="shared" si="665"/>
        <v>166.20446096654268</v>
      </c>
      <c r="AR249" s="14">
        <f t="shared" si="670"/>
        <v>21.23037129301747</v>
      </c>
      <c r="AS249" s="14">
        <f t="shared" si="671"/>
        <v>8.4989581040892261</v>
      </c>
      <c r="AT249" s="14">
        <f t="shared" si="713"/>
        <v>195.93379036364939</v>
      </c>
      <c r="AU249" s="37">
        <f t="shared" si="672"/>
        <v>1.7326769861470942E-2</v>
      </c>
      <c r="AV249" s="42"/>
      <c r="AW249" s="14" t="str">
        <f>IFERROR(VLOOKUP($A249,#REF!,27,0),"0")</f>
        <v>0</v>
      </c>
      <c r="AX249" s="14">
        <f t="shared" si="714"/>
        <v>0</v>
      </c>
      <c r="AY249" s="14" t="str">
        <f>IFERROR(VLOOKUP($A249,SpecEd22!#REF!,23,0)," ")</f>
        <v xml:space="preserve"> </v>
      </c>
      <c r="AZ249" s="14" t="e">
        <f t="shared" si="715"/>
        <v>#VALUE!</v>
      </c>
      <c r="BA249" s="14">
        <f>IFERROR(VLOOKUP($A249,ECFE!#REF!,23,0),0)</f>
        <v>0</v>
      </c>
      <c r="BB249" s="14">
        <f t="shared" si="716"/>
        <v>0</v>
      </c>
      <c r="BC249" s="14">
        <f>IFERROR(VLOOKUP($A249,#REF!,17,0),0)</f>
        <v>0</v>
      </c>
      <c r="BD249" s="14">
        <f t="shared" si="717"/>
        <v>0</v>
      </c>
      <c r="BE249" s="14">
        <f>IFERROR(VLOOKUP($A249,#REF!,9,0),0)</f>
        <v>0</v>
      </c>
      <c r="BF249" s="14">
        <f t="shared" si="718"/>
        <v>0</v>
      </c>
      <c r="BG249" s="14">
        <v>0</v>
      </c>
      <c r="BH249" s="14">
        <f t="shared" si="719"/>
        <v>0</v>
      </c>
      <c r="BI249" s="14">
        <f>IFERROR(VLOOKUP($A249,ConEnroll!$A$8:$S$601,15,0),0)</f>
        <v>-68</v>
      </c>
      <c r="BJ249" s="14">
        <f t="shared" si="720"/>
        <v>-0.12639405204460966</v>
      </c>
      <c r="BK249" s="14">
        <f t="shared" si="721"/>
        <v>-68</v>
      </c>
      <c r="BL249" s="14">
        <f t="shared" si="722"/>
        <v>-0.12639405204460966</v>
      </c>
      <c r="BM249" s="14" t="e">
        <f t="shared" si="723"/>
        <v>#VALUE!</v>
      </c>
      <c r="BN249" s="14" t="e">
        <f t="shared" si="724"/>
        <v>#VALUE!</v>
      </c>
      <c r="BO249" s="42"/>
      <c r="BP249" s="14">
        <f t="shared" si="673"/>
        <v>9871.5482441505574</v>
      </c>
      <c r="BQ249" s="14" t="e">
        <f t="shared" si="674"/>
        <v>#VALUE!</v>
      </c>
      <c r="BR249" s="14">
        <f t="shared" si="725"/>
        <v>79.651593791821554</v>
      </c>
      <c r="BS249" s="14" t="e">
        <f t="shared" si="675"/>
        <v>#VALUE!</v>
      </c>
      <c r="BT249" s="37" t="e">
        <f t="shared" si="676"/>
        <v>#VALUE!</v>
      </c>
      <c r="BU249" s="41"/>
      <c r="BV249" s="14" t="str">
        <f>IFERROR(VLOOKUP($A249,#REF!,27,0),"0")</f>
        <v>0</v>
      </c>
      <c r="BW249" s="14">
        <f t="shared" si="726"/>
        <v>0</v>
      </c>
      <c r="BX249" s="14" t="str">
        <f>IFERROR(VLOOKUP($A249,SpecEd22!$Z$22:$AV$606,59,0)," ")</f>
        <v xml:space="preserve"> </v>
      </c>
      <c r="BY249" s="14" t="e">
        <f t="shared" si="727"/>
        <v>#VALUE!</v>
      </c>
      <c r="BZ249" s="14">
        <f>IFERROR(VLOOKUP($A249,ECFE!#REF!,25,0),0)</f>
        <v>0</v>
      </c>
      <c r="CA249" s="14">
        <f t="shared" si="728"/>
        <v>0</v>
      </c>
      <c r="CB249" s="14">
        <f>IFERROR(VLOOKUP($A249,#REF!,17,0),0)</f>
        <v>0</v>
      </c>
      <c r="CC249" s="14">
        <f t="shared" si="729"/>
        <v>0</v>
      </c>
      <c r="CD249" s="14">
        <f>IFERROR(VLOOKUP($A249,#REF!,9,0),0)</f>
        <v>0</v>
      </c>
      <c r="CE249" s="14">
        <f t="shared" si="730"/>
        <v>0</v>
      </c>
      <c r="CF249" s="14">
        <v>0</v>
      </c>
      <c r="CG249" s="14">
        <f t="shared" si="731"/>
        <v>0</v>
      </c>
      <c r="CH249" s="14">
        <f>IFERROR(VLOOKUP($A249,ConEnroll!$A$8:$S$601,15,0),0)</f>
        <v>-68</v>
      </c>
      <c r="CI249" s="14">
        <f t="shared" si="732"/>
        <v>-0.12639405204460966</v>
      </c>
      <c r="CJ249" s="14">
        <f t="shared" si="733"/>
        <v>-68</v>
      </c>
      <c r="CK249" s="14">
        <f t="shared" si="734"/>
        <v>-0.12639405204460966</v>
      </c>
      <c r="CL249" s="14" t="e">
        <f t="shared" si="735"/>
        <v>#VALUE!</v>
      </c>
      <c r="CM249" s="14" t="e">
        <f t="shared" si="736"/>
        <v>#VALUE!</v>
      </c>
      <c r="CN249" s="42"/>
      <c r="CO249" s="14">
        <f t="shared" si="677"/>
        <v>-9705.3437831840147</v>
      </c>
      <c r="CP249" s="14" t="e">
        <f t="shared" si="678"/>
        <v>#VALUE!</v>
      </c>
      <c r="CQ249" s="14">
        <f t="shared" si="679"/>
        <v>-71.152635687732328</v>
      </c>
      <c r="CR249" s="14" t="e">
        <f t="shared" si="680"/>
        <v>#VALUE!</v>
      </c>
      <c r="CS249" s="37" t="e">
        <f t="shared" si="681"/>
        <v>#VALUE!</v>
      </c>
      <c r="CT249" s="239"/>
      <c r="CU249" s="239"/>
      <c r="CV249" s="468"/>
      <c r="CW249" s="14">
        <f>IFERROR(VLOOKUP($A249,BaseFY23!$A$7:$AK$527,6,0),0)</f>
        <v>546.28949399999999</v>
      </c>
      <c r="CX249" s="14">
        <f>IFERROR(VLOOKUP($A249,BaseFY23!$A$7:$AN$528,28,0),0)</f>
        <v>5301721.5869209999</v>
      </c>
      <c r="CY249" s="14">
        <f t="shared" si="737"/>
        <v>9704.9671376638271</v>
      </c>
      <c r="CZ249" s="14">
        <f>IFERROR(VLOOKUP($A249,SpecEd23!$A$21:$BB$605,23,0)," ")</f>
        <v>919035.98646597436</v>
      </c>
      <c r="DA249" s="14">
        <f t="shared" si="738"/>
        <v>1682.3241093960603</v>
      </c>
      <c r="DB249" s="14">
        <f>IFERROR(VLOOKUP($A249,ECFE!$A$16:$AB$347,7,0),0)</f>
        <v>34437.347999999998</v>
      </c>
      <c r="DC249" s="14">
        <f t="shared" si="739"/>
        <v>63.038642291736984</v>
      </c>
      <c r="DD249" s="14">
        <v>0</v>
      </c>
      <c r="DE249" s="14">
        <f t="shared" si="740"/>
        <v>0</v>
      </c>
      <c r="DF249" s="14">
        <f>IFERROR(VLOOKUP($A249,ConEnroll!$A$7:$S$338,10,0),0)</f>
        <v>3774.77</v>
      </c>
      <c r="DG249" s="14">
        <f t="shared" si="741"/>
        <v>6.9098345134933163</v>
      </c>
      <c r="DH249" s="14">
        <f t="shared" si="682"/>
        <v>38212.117999999995</v>
      </c>
      <c r="DI249" s="14">
        <f t="shared" si="742"/>
        <v>69.9484768052303</v>
      </c>
      <c r="DJ249" s="14">
        <f t="shared" si="683"/>
        <v>6258969.6913869744</v>
      </c>
      <c r="DK249" s="14">
        <f t="shared" si="743"/>
        <v>11457.239723865117</v>
      </c>
      <c r="DL249" s="42"/>
      <c r="DM249" s="14">
        <f>IFERROR(VLOOKUP($A249,HouseFY23!$A$7:$AJ$528,28,0),0)</f>
        <v>5493955.5581109999</v>
      </c>
      <c r="DN249" s="14">
        <f t="shared" si="744"/>
        <v>10056.857432647241</v>
      </c>
      <c r="DO249" s="14">
        <f>IFERROR(VLOOKUP($A249,Compens80percent!$A$13:$M$560,12,0),0)</f>
        <v>0</v>
      </c>
      <c r="DP249" s="14">
        <f t="shared" si="744"/>
        <v>0</v>
      </c>
      <c r="DQ249" s="14">
        <f t="shared" si="745"/>
        <v>5493955.5581109999</v>
      </c>
      <c r="DR249" s="14">
        <f t="shared" si="746"/>
        <v>10211.813305039033</v>
      </c>
      <c r="DS249" s="14">
        <f>IFERROR(VLOOKUP($A249,SpecEd23!$A$21:$Z$550,14,0),0)</f>
        <v>937962.70684100769</v>
      </c>
      <c r="DT249" s="14">
        <f t="shared" si="747"/>
        <v>1716.970062838162</v>
      </c>
      <c r="DU249" s="14">
        <f>IFERROR(VLOOKUP($A249,ECFE!$A$16:$AB$347,9,0),0)</f>
        <v>35828.616859200003</v>
      </c>
      <c r="DV249" s="14">
        <f t="shared" si="748"/>
        <v>65.585403440323176</v>
      </c>
      <c r="DW249" s="14">
        <f>IFERROR(VLOOKUP($A249,ParaFY19!$A$21:$Z$543,7,0),0)</f>
        <v>2940</v>
      </c>
      <c r="DX249" s="14">
        <f t="shared" si="749"/>
        <v>5.3817619271294284</v>
      </c>
      <c r="DY249" s="14">
        <f>IFERROR(VLOOKUP($A249,ConEnroll!$A$7:$S$341,13,0),0)</f>
        <v>4718.4624999999996</v>
      </c>
      <c r="DZ249" s="14">
        <f t="shared" si="750"/>
        <v>8.6372931418666443</v>
      </c>
      <c r="EA249" s="14">
        <f t="shared" si="684"/>
        <v>43487.079359200005</v>
      </c>
      <c r="EB249" s="14">
        <f t="shared" si="751"/>
        <v>79.604458509319244</v>
      </c>
      <c r="EC249" s="14">
        <f t="shared" si="685"/>
        <v>6475405.3443112075</v>
      </c>
      <c r="ED249" s="14">
        <f t="shared" si="752"/>
        <v>11853.431953994721</v>
      </c>
      <c r="EE249" s="62"/>
      <c r="EF249" s="14">
        <f t="shared" si="686"/>
        <v>351.8902949834137</v>
      </c>
      <c r="EG249" s="14">
        <f t="shared" si="687"/>
        <v>34.6459534421017</v>
      </c>
      <c r="EH249" s="14">
        <f t="shared" si="688"/>
        <v>9.6559817040889442</v>
      </c>
      <c r="EI249" s="14">
        <f t="shared" si="753"/>
        <v>396.19223012960435</v>
      </c>
      <c r="EJ249" s="37">
        <f t="shared" si="689"/>
        <v>3.4580076849081438E-2</v>
      </c>
      <c r="EK249" s="42"/>
      <c r="EL249" s="14" t="str">
        <f>IFERROR(VLOOKUP($A249,#REF!,27,0),"0")</f>
        <v>0</v>
      </c>
      <c r="EM249" s="14">
        <f t="shared" si="754"/>
        <v>0</v>
      </c>
      <c r="EN249" s="14" t="str">
        <f>IFERROR(VLOOKUP($A249,SpecEd23!#REF!,23,0)," ")</f>
        <v xml:space="preserve"> </v>
      </c>
      <c r="EO249" s="14" t="e">
        <f t="shared" si="755"/>
        <v>#VALUE!</v>
      </c>
      <c r="EP249" s="14">
        <f>IFERROR(VLOOKUP($A249,ECFE!#REF!,24,0),0)</f>
        <v>0</v>
      </c>
      <c r="EQ249" s="14">
        <f t="shared" si="756"/>
        <v>0</v>
      </c>
      <c r="ER249" s="14">
        <f>IFERROR(VLOOKUP($A249,#REF!,30,0),0)</f>
        <v>0</v>
      </c>
      <c r="ES249" s="14">
        <f t="shared" si="757"/>
        <v>0</v>
      </c>
      <c r="ET249" s="14">
        <f>IFERROR(VLOOKUP($A249,#REF!,12,0),0)</f>
        <v>0</v>
      </c>
      <c r="EU249" s="14">
        <f t="shared" si="758"/>
        <v>0</v>
      </c>
      <c r="EV249" s="14">
        <v>0</v>
      </c>
      <c r="EW249" s="14">
        <f t="shared" si="759"/>
        <v>0</v>
      </c>
      <c r="EX249" s="14">
        <f>IFERROR(VLOOKUP($A249,ConEnroll!$A$8:$S$601,16,0),0)</f>
        <v>719</v>
      </c>
      <c r="EY249" s="14">
        <f t="shared" si="760"/>
        <v>1.3161519814986593</v>
      </c>
      <c r="EZ249" s="14">
        <f t="shared" si="761"/>
        <v>719</v>
      </c>
      <c r="FA249" s="14">
        <f t="shared" si="762"/>
        <v>1.3161519814986593</v>
      </c>
      <c r="FB249" s="14" t="e">
        <f t="shared" si="763"/>
        <v>#VALUE!</v>
      </c>
      <c r="FC249" s="14" t="e">
        <f t="shared" si="764"/>
        <v>#VALUE!</v>
      </c>
      <c r="FD249" s="62"/>
      <c r="FE249" s="14">
        <f t="shared" si="690"/>
        <v>10056.857432647241</v>
      </c>
      <c r="FF249" s="14" t="e">
        <f t="shared" si="691"/>
        <v>#VALUE!</v>
      </c>
      <c r="FG249" s="14">
        <f t="shared" si="765"/>
        <v>78.288306527820581</v>
      </c>
      <c r="FH249" s="14" t="e">
        <f t="shared" si="692"/>
        <v>#VALUE!</v>
      </c>
      <c r="FI249" s="37" t="e">
        <f t="shared" si="693"/>
        <v>#VALUE!</v>
      </c>
      <c r="FJ249" s="12"/>
      <c r="FK249" s="14" t="str">
        <f>IFERROR(VLOOKUP($A249,#REF!,27,0),"0")</f>
        <v>0</v>
      </c>
      <c r="FL249" s="14">
        <f t="shared" si="766"/>
        <v>0</v>
      </c>
      <c r="FM249" s="14" t="str">
        <f>IFERROR(VLOOKUP($A249,SpecEd23!$X$22:$Y$610,59,0)," ")</f>
        <v xml:space="preserve"> </v>
      </c>
      <c r="FN249" s="14" t="e">
        <f t="shared" si="767"/>
        <v>#VALUE!</v>
      </c>
      <c r="FO249" s="14">
        <f>IFERROR(VLOOKUP($A249,ECFE!#REF!,26,0),0)</f>
        <v>0</v>
      </c>
      <c r="FP249" s="14">
        <f t="shared" si="768"/>
        <v>0</v>
      </c>
      <c r="FQ249" s="14">
        <f>IFERROR(VLOOKUP($A249,#REF!,16,0),0)</f>
        <v>0</v>
      </c>
      <c r="FR249" s="14">
        <f t="shared" si="769"/>
        <v>0</v>
      </c>
      <c r="FS249" s="14">
        <f>IFERROR(VLOOKUP($A249,#REF!,12,0),0)</f>
        <v>0</v>
      </c>
      <c r="FT249" s="14">
        <f t="shared" si="770"/>
        <v>0</v>
      </c>
      <c r="FU249" s="14">
        <v>0</v>
      </c>
      <c r="FV249" s="14">
        <f t="shared" si="771"/>
        <v>0</v>
      </c>
      <c r="FW249" s="14">
        <f>IFERROR(VLOOKUP($A249,ConEnroll!$A$8:$S$601,16,0),0)</f>
        <v>719</v>
      </c>
      <c r="FX249" s="14">
        <f t="shared" si="772"/>
        <v>1.3161519814986593</v>
      </c>
      <c r="FY249" s="14">
        <f t="shared" si="773"/>
        <v>719</v>
      </c>
      <c r="FZ249" s="14">
        <f t="shared" si="774"/>
        <v>1.3161519814986593</v>
      </c>
      <c r="GA249" s="14" t="e">
        <f t="shared" si="775"/>
        <v>#VALUE!</v>
      </c>
      <c r="GB249" s="14" t="e">
        <f t="shared" si="776"/>
        <v>#VALUE!</v>
      </c>
      <c r="GC249" s="39"/>
      <c r="GD249" s="14">
        <f t="shared" si="694"/>
        <v>-9704.9671376638271</v>
      </c>
      <c r="GE249" s="14" t="e">
        <f t="shared" si="695"/>
        <v>#VALUE!</v>
      </c>
      <c r="GF249" s="14">
        <f t="shared" si="696"/>
        <v>-68.632324823731636</v>
      </c>
      <c r="GG249" s="14" t="e">
        <f t="shared" si="697"/>
        <v>#VALUE!</v>
      </c>
      <c r="GH249" s="37" t="e">
        <f t="shared" si="698"/>
        <v>#VALUE!</v>
      </c>
    </row>
    <row r="250" spans="1:190" ht="12.5" x14ac:dyDescent="0.25">
      <c r="A250" s="67">
        <v>801</v>
      </c>
      <c r="B250" s="35">
        <v>1</v>
      </c>
      <c r="C250" s="14">
        <v>6</v>
      </c>
      <c r="D250" s="14"/>
      <c r="E250" s="14"/>
      <c r="F250" s="35" t="s">
        <v>2594</v>
      </c>
      <c r="G250" s="41"/>
      <c r="H250" s="14">
        <f>IFERROR(VLOOKUP($A250,BaseFY22!$A$7:$AK$528,6,0),0)</f>
        <v>187</v>
      </c>
      <c r="I250" s="14">
        <f>IFERROR(VLOOKUP($A250,BaseFY22!$A$7:$AK$528,28,0),0)</f>
        <v>2112226.25</v>
      </c>
      <c r="J250" s="14">
        <f t="shared" si="699"/>
        <v>11295.327540106951</v>
      </c>
      <c r="K250" s="14">
        <f>IFERROR(VLOOKUP($A250,SpecEd22!$A$21:$BB$605,24,0)," ")</f>
        <v>330099.91310155916</v>
      </c>
      <c r="L250" s="14">
        <f t="shared" si="700"/>
        <v>1765.2401770136853</v>
      </c>
      <c r="M250" s="14">
        <f>IFERROR(VLOOKUP($A250,ECFE!$A$16:$AB$347,7,0),0)</f>
        <v>22656.149999999998</v>
      </c>
      <c r="N250" s="14">
        <f t="shared" si="667"/>
        <v>121.15588235294116</v>
      </c>
      <c r="O250" s="14">
        <v>0</v>
      </c>
      <c r="P250" s="14">
        <f t="shared" si="667"/>
        <v>0</v>
      </c>
      <c r="Q250" s="14">
        <f>IFERROR(VLOOKUP($A250,ConEnroll!$A$7:$S$337,10,0),0)</f>
        <v>0</v>
      </c>
      <c r="R250" s="14">
        <f t="shared" si="701"/>
        <v>0</v>
      </c>
      <c r="S250" s="14">
        <f t="shared" si="668"/>
        <v>22656.149999999998</v>
      </c>
      <c r="T250" s="14">
        <f t="shared" si="702"/>
        <v>121.15588235294116</v>
      </c>
      <c r="U250" s="14">
        <f t="shared" si="669"/>
        <v>2464982.3131015589</v>
      </c>
      <c r="V250" s="14">
        <f t="shared" si="703"/>
        <v>13181.723599473577</v>
      </c>
      <c r="W250" s="42"/>
      <c r="X250" s="14">
        <f>IFERROR(VLOOKUP($A250,HouseFY22!$A$6:$AJ$528,28,0),0)</f>
        <v>2211583.4131189999</v>
      </c>
      <c r="Y250" s="14">
        <f t="shared" si="704"/>
        <v>11826.649268016043</v>
      </c>
      <c r="Z250" s="14">
        <f>IFERROR(VLOOKUP($A250,Compens80percent!$A$13:$M$560,12,0),0)</f>
        <v>0</v>
      </c>
      <c r="AA250" s="14">
        <f t="shared" si="704"/>
        <v>0</v>
      </c>
      <c r="AB250" s="14">
        <f t="shared" si="705"/>
        <v>2211583.4131189999</v>
      </c>
      <c r="AC250" s="14">
        <f t="shared" si="704"/>
        <v>11826.649268016043</v>
      </c>
      <c r="AD250" s="14">
        <f>IFERROR(VLOOKUP(A250,SpecEd22!$A$21:$Z$550,14,0),0)</f>
        <v>333829.85433336825</v>
      </c>
      <c r="AE250" s="14">
        <f t="shared" si="706"/>
        <v>1785.1863868094558</v>
      </c>
      <c r="AF250" s="14">
        <f>IFERROR(VLOOKUP($A250,ECFE!$A$16:$AB$348,8,0),0)</f>
        <v>23109.273000000001</v>
      </c>
      <c r="AG250" s="14">
        <f t="shared" si="707"/>
        <v>123.57900000000001</v>
      </c>
      <c r="AH250" s="14">
        <f>IFERROR(VLOOKUP(A250,ParaFY19!$A$21:$Z$543,7,0),0)</f>
        <v>2352</v>
      </c>
      <c r="AI250" s="14">
        <f t="shared" si="708"/>
        <v>12.577540106951872</v>
      </c>
      <c r="AJ250" s="14">
        <f>IFERROR(VLOOKUP(A250,ConEnroll!$A$7:$S$341,13,0),0)</f>
        <v>0</v>
      </c>
      <c r="AK250" s="14">
        <f t="shared" si="709"/>
        <v>0</v>
      </c>
      <c r="AL250" s="14">
        <f t="shared" si="664"/>
        <v>25461.273000000001</v>
      </c>
      <c r="AM250" s="14">
        <f t="shared" si="710"/>
        <v>136.15654010695187</v>
      </c>
      <c r="AN250" s="14">
        <f t="shared" si="711"/>
        <v>2570874.5404523681</v>
      </c>
      <c r="AO250" s="14">
        <f t="shared" si="712"/>
        <v>13747.992194932449</v>
      </c>
      <c r="AP250" s="62"/>
      <c r="AQ250" s="14">
        <f t="shared" si="665"/>
        <v>531.32172790909135</v>
      </c>
      <c r="AR250" s="14">
        <f t="shared" si="670"/>
        <v>19.946209795770528</v>
      </c>
      <c r="AS250" s="14">
        <f t="shared" si="671"/>
        <v>15.000657754010703</v>
      </c>
      <c r="AT250" s="14">
        <f t="shared" si="713"/>
        <v>566.2685954588726</v>
      </c>
      <c r="AU250" s="37">
        <f t="shared" si="672"/>
        <v>4.2958615478895873E-2</v>
      </c>
      <c r="AV250" s="42"/>
      <c r="AW250" s="14" t="str">
        <f>IFERROR(VLOOKUP($A250,#REF!,27,0),"0")</f>
        <v>0</v>
      </c>
      <c r="AX250" s="14">
        <f t="shared" si="714"/>
        <v>0</v>
      </c>
      <c r="AY250" s="14" t="str">
        <f>IFERROR(VLOOKUP($A250,SpecEd22!#REF!,23,0)," ")</f>
        <v xml:space="preserve"> </v>
      </c>
      <c r="AZ250" s="14" t="e">
        <f t="shared" si="715"/>
        <v>#VALUE!</v>
      </c>
      <c r="BA250" s="14">
        <f>IFERROR(VLOOKUP($A250,ECFE!#REF!,23,0),0)</f>
        <v>0</v>
      </c>
      <c r="BB250" s="14">
        <f t="shared" si="716"/>
        <v>0</v>
      </c>
      <c r="BC250" s="14">
        <f>IFERROR(VLOOKUP($A250,#REF!,17,0),0)</f>
        <v>0</v>
      </c>
      <c r="BD250" s="14">
        <f t="shared" si="717"/>
        <v>0</v>
      </c>
      <c r="BE250" s="14">
        <f>IFERROR(VLOOKUP($A250,#REF!,9,0),0)</f>
        <v>0</v>
      </c>
      <c r="BF250" s="14">
        <f t="shared" si="718"/>
        <v>0</v>
      </c>
      <c r="BG250" s="14">
        <v>0</v>
      </c>
      <c r="BH250" s="14">
        <f t="shared" si="719"/>
        <v>0</v>
      </c>
      <c r="BI250" s="14">
        <f>IFERROR(VLOOKUP($A250,ConEnroll!$A$8:$S$601,15,0),0)</f>
        <v>0</v>
      </c>
      <c r="BJ250" s="14">
        <f t="shared" si="720"/>
        <v>0</v>
      </c>
      <c r="BK250" s="14">
        <f t="shared" si="721"/>
        <v>0</v>
      </c>
      <c r="BL250" s="14">
        <f t="shared" si="722"/>
        <v>0</v>
      </c>
      <c r="BM250" s="14" t="e">
        <f t="shared" si="723"/>
        <v>#VALUE!</v>
      </c>
      <c r="BN250" s="14" t="e">
        <f t="shared" si="724"/>
        <v>#VALUE!</v>
      </c>
      <c r="BO250" s="42"/>
      <c r="BP250" s="14">
        <f t="shared" si="673"/>
        <v>11826.649268016043</v>
      </c>
      <c r="BQ250" s="14" t="e">
        <f t="shared" si="674"/>
        <v>#VALUE!</v>
      </c>
      <c r="BR250" s="14">
        <f t="shared" si="725"/>
        <v>136.15654010695187</v>
      </c>
      <c r="BS250" s="14" t="e">
        <f t="shared" si="675"/>
        <v>#VALUE!</v>
      </c>
      <c r="BT250" s="37" t="e">
        <f t="shared" si="676"/>
        <v>#VALUE!</v>
      </c>
      <c r="BU250" s="41"/>
      <c r="BV250" s="14" t="str">
        <f>IFERROR(VLOOKUP($A250,#REF!,27,0),"0")</f>
        <v>0</v>
      </c>
      <c r="BW250" s="14">
        <f t="shared" si="726"/>
        <v>0</v>
      </c>
      <c r="BX250" s="14" t="str">
        <f>IFERROR(VLOOKUP($A250,SpecEd22!$Z$22:$AV$606,59,0)," ")</f>
        <v xml:space="preserve"> </v>
      </c>
      <c r="BY250" s="14" t="e">
        <f t="shared" si="727"/>
        <v>#VALUE!</v>
      </c>
      <c r="BZ250" s="14">
        <f>IFERROR(VLOOKUP($A250,ECFE!#REF!,25,0),0)</f>
        <v>0</v>
      </c>
      <c r="CA250" s="14">
        <f t="shared" si="728"/>
        <v>0</v>
      </c>
      <c r="CB250" s="14">
        <f>IFERROR(VLOOKUP($A250,#REF!,17,0),0)</f>
        <v>0</v>
      </c>
      <c r="CC250" s="14">
        <f t="shared" si="729"/>
        <v>0</v>
      </c>
      <c r="CD250" s="14">
        <f>IFERROR(VLOOKUP($A250,#REF!,9,0),0)</f>
        <v>0</v>
      </c>
      <c r="CE250" s="14">
        <f t="shared" si="730"/>
        <v>0</v>
      </c>
      <c r="CF250" s="14">
        <v>0</v>
      </c>
      <c r="CG250" s="14">
        <f t="shared" si="731"/>
        <v>0</v>
      </c>
      <c r="CH250" s="14">
        <f>IFERROR(VLOOKUP($A250,ConEnroll!$A$8:$S$601,15,0),0)</f>
        <v>0</v>
      </c>
      <c r="CI250" s="14">
        <f t="shared" si="732"/>
        <v>0</v>
      </c>
      <c r="CJ250" s="14">
        <f t="shared" si="733"/>
        <v>0</v>
      </c>
      <c r="CK250" s="14">
        <f t="shared" si="734"/>
        <v>0</v>
      </c>
      <c r="CL250" s="14" t="e">
        <f t="shared" si="735"/>
        <v>#VALUE!</v>
      </c>
      <c r="CM250" s="14" t="e">
        <f t="shared" si="736"/>
        <v>#VALUE!</v>
      </c>
      <c r="CN250" s="42"/>
      <c r="CO250" s="14">
        <f t="shared" si="677"/>
        <v>-11295.327540106951</v>
      </c>
      <c r="CP250" s="14" t="e">
        <f t="shared" si="678"/>
        <v>#VALUE!</v>
      </c>
      <c r="CQ250" s="14">
        <f t="shared" si="679"/>
        <v>-121.15588235294116</v>
      </c>
      <c r="CR250" s="14" t="e">
        <f t="shared" si="680"/>
        <v>#VALUE!</v>
      </c>
      <c r="CS250" s="37" t="e">
        <f t="shared" si="681"/>
        <v>#VALUE!</v>
      </c>
      <c r="CT250" s="239"/>
      <c r="CU250" s="239"/>
      <c r="CV250" s="468"/>
      <c r="CW250" s="14">
        <f>IFERROR(VLOOKUP($A250,BaseFY23!$A$7:$AK$527,6,0),0)</f>
        <v>196</v>
      </c>
      <c r="CX250" s="14">
        <f>IFERROR(VLOOKUP($A250,BaseFY23!$A$7:$AN$528,28,0),0)</f>
        <v>2192020.25</v>
      </c>
      <c r="CY250" s="14">
        <f t="shared" si="737"/>
        <v>11183.776785714286</v>
      </c>
      <c r="CZ250" s="14">
        <f>IFERROR(VLOOKUP($A250,SpecEd23!$A$21:$BB$605,23,0)," ")</f>
        <v>370424.23649717309</v>
      </c>
      <c r="DA250" s="14">
        <f t="shared" si="738"/>
        <v>1889.9195739651689</v>
      </c>
      <c r="DB250" s="14">
        <f>IFERROR(VLOOKUP($A250,ECFE!$A$16:$AB$347,7,0),0)</f>
        <v>22656.149999999998</v>
      </c>
      <c r="DC250" s="14">
        <f t="shared" si="739"/>
        <v>115.59260204081632</v>
      </c>
      <c r="DD250" s="14">
        <v>0</v>
      </c>
      <c r="DE250" s="14">
        <f t="shared" si="740"/>
        <v>0</v>
      </c>
      <c r="DF250" s="14">
        <f>IFERROR(VLOOKUP($A250,ConEnroll!$A$7:$S$338,10,0),0)</f>
        <v>0</v>
      </c>
      <c r="DG250" s="14">
        <f t="shared" si="741"/>
        <v>0</v>
      </c>
      <c r="DH250" s="14">
        <f t="shared" si="682"/>
        <v>22656.149999999998</v>
      </c>
      <c r="DI250" s="14">
        <f t="shared" si="742"/>
        <v>115.59260204081632</v>
      </c>
      <c r="DJ250" s="14">
        <f t="shared" si="683"/>
        <v>2585100.636497173</v>
      </c>
      <c r="DK250" s="14">
        <f t="shared" si="743"/>
        <v>13189.288961720271</v>
      </c>
      <c r="DL250" s="42"/>
      <c r="DM250" s="14">
        <f>IFERROR(VLOOKUP($A250,HouseFY23!$A$7:$AJ$528,28,0),0)</f>
        <v>2328818.31</v>
      </c>
      <c r="DN250" s="14">
        <f t="shared" si="744"/>
        <v>11881.726071428571</v>
      </c>
      <c r="DO250" s="14">
        <f>IFERROR(VLOOKUP($A250,Compens80percent!$A$13:$M$560,12,0),0)</f>
        <v>0</v>
      </c>
      <c r="DP250" s="14">
        <f t="shared" si="744"/>
        <v>0</v>
      </c>
      <c r="DQ250" s="14">
        <f t="shared" si="745"/>
        <v>2328818.31</v>
      </c>
      <c r="DR250" s="14">
        <f t="shared" si="746"/>
        <v>12453.573850267379</v>
      </c>
      <c r="DS250" s="14">
        <f>IFERROR(VLOOKUP($A250,SpecEd23!$A$21:$Z$550,14,0),0)</f>
        <v>377877.65579068416</v>
      </c>
      <c r="DT250" s="14">
        <f t="shared" si="747"/>
        <v>1927.9472234218579</v>
      </c>
      <c r="DU250" s="14">
        <f>IFERROR(VLOOKUP($A250,ECFE!$A$16:$AB$347,9,0),0)</f>
        <v>23571.458460000002</v>
      </c>
      <c r="DV250" s="14">
        <f t="shared" si="748"/>
        <v>120.26254316326532</v>
      </c>
      <c r="DW250" s="14">
        <f>IFERROR(VLOOKUP($A250,ParaFY19!$A$21:$Z$543,7,0),0)</f>
        <v>2352</v>
      </c>
      <c r="DX250" s="14">
        <f t="shared" si="749"/>
        <v>12</v>
      </c>
      <c r="DY250" s="14">
        <f>IFERROR(VLOOKUP($A250,ConEnroll!$A$7:$S$341,13,0),0)</f>
        <v>0</v>
      </c>
      <c r="DZ250" s="14">
        <f t="shared" si="750"/>
        <v>0</v>
      </c>
      <c r="EA250" s="14">
        <f t="shared" si="684"/>
        <v>25923.458460000002</v>
      </c>
      <c r="EB250" s="14">
        <f t="shared" si="751"/>
        <v>132.26254316326532</v>
      </c>
      <c r="EC250" s="14">
        <f t="shared" si="685"/>
        <v>2732619.4242506842</v>
      </c>
      <c r="ED250" s="14">
        <f t="shared" si="752"/>
        <v>13941.935838013695</v>
      </c>
      <c r="EE250" s="62"/>
      <c r="EF250" s="14">
        <f t="shared" si="686"/>
        <v>697.949285714285</v>
      </c>
      <c r="EG250" s="14">
        <f t="shared" si="687"/>
        <v>38.027649456689005</v>
      </c>
      <c r="EH250" s="14">
        <f t="shared" si="688"/>
        <v>16.669941122449004</v>
      </c>
      <c r="EI250" s="14">
        <f t="shared" si="753"/>
        <v>752.64687629342302</v>
      </c>
      <c r="EJ250" s="37">
        <f t="shared" si="689"/>
        <v>5.7065007710260657E-2</v>
      </c>
      <c r="EK250" s="42"/>
      <c r="EL250" s="14" t="str">
        <f>IFERROR(VLOOKUP($A250,#REF!,27,0),"0")</f>
        <v>0</v>
      </c>
      <c r="EM250" s="14">
        <f t="shared" si="754"/>
        <v>0</v>
      </c>
      <c r="EN250" s="14" t="str">
        <f>IFERROR(VLOOKUP($A250,SpecEd23!#REF!,23,0)," ")</f>
        <v xml:space="preserve"> </v>
      </c>
      <c r="EO250" s="14" t="e">
        <f t="shared" si="755"/>
        <v>#VALUE!</v>
      </c>
      <c r="EP250" s="14">
        <f>IFERROR(VLOOKUP($A250,ECFE!#REF!,24,0),0)</f>
        <v>0</v>
      </c>
      <c r="EQ250" s="14">
        <f t="shared" si="756"/>
        <v>0</v>
      </c>
      <c r="ER250" s="14">
        <f>IFERROR(VLOOKUP($A250,#REF!,30,0),0)</f>
        <v>0</v>
      </c>
      <c r="ES250" s="14">
        <f t="shared" si="757"/>
        <v>0</v>
      </c>
      <c r="ET250" s="14">
        <f>IFERROR(VLOOKUP($A250,#REF!,12,0),0)</f>
        <v>0</v>
      </c>
      <c r="EU250" s="14">
        <f t="shared" si="758"/>
        <v>0</v>
      </c>
      <c r="EV250" s="14">
        <v>0</v>
      </c>
      <c r="EW250" s="14">
        <f t="shared" si="759"/>
        <v>0</v>
      </c>
      <c r="EX250" s="14">
        <f>IFERROR(VLOOKUP($A250,ConEnroll!$A$8:$S$601,16,0),0)</f>
        <v>0</v>
      </c>
      <c r="EY250" s="14">
        <f t="shared" si="760"/>
        <v>0</v>
      </c>
      <c r="EZ250" s="14">
        <f t="shared" si="761"/>
        <v>0</v>
      </c>
      <c r="FA250" s="14">
        <f t="shared" si="762"/>
        <v>0</v>
      </c>
      <c r="FB250" s="14" t="e">
        <f t="shared" si="763"/>
        <v>#VALUE!</v>
      </c>
      <c r="FC250" s="14" t="e">
        <f t="shared" si="764"/>
        <v>#VALUE!</v>
      </c>
      <c r="FD250" s="62"/>
      <c r="FE250" s="14">
        <f t="shared" si="690"/>
        <v>11881.726071428571</v>
      </c>
      <c r="FF250" s="14" t="e">
        <f t="shared" si="691"/>
        <v>#VALUE!</v>
      </c>
      <c r="FG250" s="14">
        <f t="shared" si="765"/>
        <v>132.26254316326532</v>
      </c>
      <c r="FH250" s="14" t="e">
        <f t="shared" si="692"/>
        <v>#VALUE!</v>
      </c>
      <c r="FI250" s="37" t="e">
        <f t="shared" si="693"/>
        <v>#VALUE!</v>
      </c>
      <c r="FJ250" s="12"/>
      <c r="FK250" s="14" t="str">
        <f>IFERROR(VLOOKUP($A250,#REF!,27,0),"0")</f>
        <v>0</v>
      </c>
      <c r="FL250" s="14">
        <f t="shared" si="766"/>
        <v>0</v>
      </c>
      <c r="FM250" s="14" t="str">
        <f>IFERROR(VLOOKUP($A250,SpecEd23!$X$22:$Y$610,59,0)," ")</f>
        <v xml:space="preserve"> </v>
      </c>
      <c r="FN250" s="14" t="e">
        <f t="shared" si="767"/>
        <v>#VALUE!</v>
      </c>
      <c r="FO250" s="14">
        <f>IFERROR(VLOOKUP($A250,ECFE!#REF!,26,0),0)</f>
        <v>0</v>
      </c>
      <c r="FP250" s="14">
        <f t="shared" si="768"/>
        <v>0</v>
      </c>
      <c r="FQ250" s="14">
        <f>IFERROR(VLOOKUP($A250,#REF!,16,0),0)</f>
        <v>0</v>
      </c>
      <c r="FR250" s="14">
        <f t="shared" si="769"/>
        <v>0</v>
      </c>
      <c r="FS250" s="14">
        <f>IFERROR(VLOOKUP($A250,#REF!,12,0),0)</f>
        <v>0</v>
      </c>
      <c r="FT250" s="14">
        <f t="shared" si="770"/>
        <v>0</v>
      </c>
      <c r="FU250" s="14">
        <v>0</v>
      </c>
      <c r="FV250" s="14">
        <f t="shared" si="771"/>
        <v>0</v>
      </c>
      <c r="FW250" s="14">
        <f>IFERROR(VLOOKUP($A250,ConEnroll!$A$8:$S$601,16,0),0)</f>
        <v>0</v>
      </c>
      <c r="FX250" s="14">
        <f t="shared" si="772"/>
        <v>0</v>
      </c>
      <c r="FY250" s="14">
        <f t="shared" si="773"/>
        <v>0</v>
      </c>
      <c r="FZ250" s="14">
        <f t="shared" si="774"/>
        <v>0</v>
      </c>
      <c r="GA250" s="14" t="e">
        <f t="shared" si="775"/>
        <v>#VALUE!</v>
      </c>
      <c r="GB250" s="14" t="e">
        <f t="shared" si="776"/>
        <v>#VALUE!</v>
      </c>
      <c r="GC250" s="39"/>
      <c r="GD250" s="14">
        <f t="shared" si="694"/>
        <v>-11183.776785714286</v>
      </c>
      <c r="GE250" s="14" t="e">
        <f t="shared" si="695"/>
        <v>#VALUE!</v>
      </c>
      <c r="GF250" s="14">
        <f t="shared" si="696"/>
        <v>-115.59260204081632</v>
      </c>
      <c r="GG250" s="14" t="e">
        <f t="shared" si="697"/>
        <v>#VALUE!</v>
      </c>
      <c r="GH250" s="37" t="e">
        <f t="shared" si="698"/>
        <v>#VALUE!</v>
      </c>
    </row>
    <row r="251" spans="1:190" ht="12.5" x14ac:dyDescent="0.25">
      <c r="A251" s="67">
        <v>803</v>
      </c>
      <c r="B251" s="35">
        <v>1</v>
      </c>
      <c r="C251" s="14">
        <v>6</v>
      </c>
      <c r="D251" s="14"/>
      <c r="E251" s="14"/>
      <c r="F251" s="35" t="s">
        <v>2595</v>
      </c>
      <c r="G251" s="41"/>
      <c r="H251" s="14">
        <f>IFERROR(VLOOKUP($A251,BaseFY22!$A$7:$AK$528,6,0),0)</f>
        <v>366.8</v>
      </c>
      <c r="I251" s="14">
        <f>IFERROR(VLOOKUP($A251,BaseFY22!$A$7:$AK$528,28,0),0)</f>
        <v>4183083.7911029998</v>
      </c>
      <c r="J251" s="14">
        <f t="shared" si="699"/>
        <v>11404.263334522901</v>
      </c>
      <c r="K251" s="14">
        <f>IFERROR(VLOOKUP($A251,SpecEd22!$A$21:$BB$605,24,0)," ")</f>
        <v>608451.68135545112</v>
      </c>
      <c r="L251" s="14">
        <f t="shared" si="700"/>
        <v>1658.8104726157337</v>
      </c>
      <c r="M251" s="14">
        <f>IFERROR(VLOOKUP($A251,ECFE!$A$16:$AB$347,7,0),0)</f>
        <v>22656.149999999998</v>
      </c>
      <c r="N251" s="14">
        <f t="shared" si="667"/>
        <v>61.767039258451462</v>
      </c>
      <c r="O251" s="14">
        <v>0</v>
      </c>
      <c r="P251" s="14">
        <f t="shared" si="667"/>
        <v>0</v>
      </c>
      <c r="Q251" s="14">
        <f>IFERROR(VLOOKUP($A251,ConEnroll!$A$7:$S$337,10,0),0)</f>
        <v>4089.34</v>
      </c>
      <c r="R251" s="14">
        <f t="shared" si="701"/>
        <v>11.148691384950927</v>
      </c>
      <c r="S251" s="14">
        <f t="shared" si="668"/>
        <v>26745.489999999998</v>
      </c>
      <c r="T251" s="14">
        <f t="shared" si="702"/>
        <v>72.915730643402398</v>
      </c>
      <c r="U251" s="14">
        <f t="shared" si="669"/>
        <v>4818280.9624584513</v>
      </c>
      <c r="V251" s="14">
        <f t="shared" si="703"/>
        <v>13135.989537782038</v>
      </c>
      <c r="W251" s="42"/>
      <c r="X251" s="14">
        <f>IFERROR(VLOOKUP($A251,HouseFY22!$A$6:$AJ$528,28,0),0)</f>
        <v>4250581.7911029998</v>
      </c>
      <c r="Y251" s="14">
        <f t="shared" si="704"/>
        <v>11588.281873236096</v>
      </c>
      <c r="Z251" s="14">
        <f>IFERROR(VLOOKUP($A251,Compens80percent!$A$13:$M$560,12,0),0)</f>
        <v>0</v>
      </c>
      <c r="AA251" s="14">
        <f t="shared" si="704"/>
        <v>0</v>
      </c>
      <c r="AB251" s="14">
        <f t="shared" si="705"/>
        <v>4250581.7911029998</v>
      </c>
      <c r="AC251" s="14">
        <f t="shared" si="704"/>
        <v>11588.281873236096</v>
      </c>
      <c r="AD251" s="14">
        <f>IFERROR(VLOOKUP(A251,SpecEd22!$A$21:$Z$550,14,0),0)</f>
        <v>618477.47376373305</v>
      </c>
      <c r="AE251" s="14">
        <f t="shared" si="706"/>
        <v>1686.1436034998173</v>
      </c>
      <c r="AF251" s="14">
        <f>IFERROR(VLOOKUP($A251,ECFE!$A$16:$AB$348,8,0),0)</f>
        <v>23109.273000000001</v>
      </c>
      <c r="AG251" s="14">
        <f t="shared" si="707"/>
        <v>63.002380043620505</v>
      </c>
      <c r="AH251" s="14">
        <f>IFERROR(VLOOKUP(A251,ParaFY19!$A$21:$Z$543,7,0),0)</f>
        <v>3332</v>
      </c>
      <c r="AI251" s="14">
        <f t="shared" si="708"/>
        <v>9.0839694656488543</v>
      </c>
      <c r="AJ251" s="14">
        <f>IFERROR(VLOOKUP(A251,ConEnroll!$A$7:$S$341,13,0),0)</f>
        <v>5111.6750000000002</v>
      </c>
      <c r="AK251" s="14">
        <f t="shared" si="709"/>
        <v>13.935864231188658</v>
      </c>
      <c r="AL251" s="14">
        <f t="shared" si="664"/>
        <v>31552.948</v>
      </c>
      <c r="AM251" s="14">
        <f t="shared" si="710"/>
        <v>86.022213740458014</v>
      </c>
      <c r="AN251" s="14">
        <f t="shared" si="711"/>
        <v>4900612.2128667329</v>
      </c>
      <c r="AO251" s="14">
        <f t="shared" si="712"/>
        <v>13360.447690476371</v>
      </c>
      <c r="AP251" s="62"/>
      <c r="AQ251" s="14">
        <f t="shared" si="665"/>
        <v>184.01853871319508</v>
      </c>
      <c r="AR251" s="14">
        <f t="shared" si="670"/>
        <v>27.33313088408363</v>
      </c>
      <c r="AS251" s="14">
        <f t="shared" si="671"/>
        <v>13.106483097055616</v>
      </c>
      <c r="AT251" s="14">
        <f t="shared" si="713"/>
        <v>224.45815269433433</v>
      </c>
      <c r="AU251" s="37">
        <f t="shared" si="672"/>
        <v>1.7087266402637014E-2</v>
      </c>
      <c r="AV251" s="42"/>
      <c r="AW251" s="14" t="str">
        <f>IFERROR(VLOOKUP($A251,#REF!,27,0),"0")</f>
        <v>0</v>
      </c>
      <c r="AX251" s="14">
        <f t="shared" si="714"/>
        <v>0</v>
      </c>
      <c r="AY251" s="14" t="str">
        <f>IFERROR(VLOOKUP($A251,SpecEd22!#REF!,23,0)," ")</f>
        <v xml:space="preserve"> </v>
      </c>
      <c r="AZ251" s="14" t="e">
        <f t="shared" si="715"/>
        <v>#VALUE!</v>
      </c>
      <c r="BA251" s="14">
        <f>IFERROR(VLOOKUP($A251,ECFE!#REF!,23,0),0)</f>
        <v>0</v>
      </c>
      <c r="BB251" s="14">
        <f t="shared" si="716"/>
        <v>0</v>
      </c>
      <c r="BC251" s="14">
        <f>IFERROR(VLOOKUP($A251,#REF!,17,0),0)</f>
        <v>0</v>
      </c>
      <c r="BD251" s="14">
        <f t="shared" si="717"/>
        <v>0</v>
      </c>
      <c r="BE251" s="14">
        <f>IFERROR(VLOOKUP($A251,#REF!,9,0),0)</f>
        <v>0</v>
      </c>
      <c r="BF251" s="14">
        <f t="shared" si="718"/>
        <v>0</v>
      </c>
      <c r="BG251" s="14">
        <v>0</v>
      </c>
      <c r="BH251" s="14">
        <f t="shared" si="719"/>
        <v>0</v>
      </c>
      <c r="BI251" s="14">
        <f>IFERROR(VLOOKUP($A251,ConEnroll!$A$8:$S$601,15,0),0)</f>
        <v>-83</v>
      </c>
      <c r="BJ251" s="14">
        <f t="shared" si="720"/>
        <v>-0.22628135223555071</v>
      </c>
      <c r="BK251" s="14">
        <f t="shared" si="721"/>
        <v>-83</v>
      </c>
      <c r="BL251" s="14">
        <f t="shared" si="722"/>
        <v>-0.22628135223555071</v>
      </c>
      <c r="BM251" s="14" t="e">
        <f t="shared" si="723"/>
        <v>#VALUE!</v>
      </c>
      <c r="BN251" s="14" t="e">
        <f t="shared" si="724"/>
        <v>#VALUE!</v>
      </c>
      <c r="BO251" s="42"/>
      <c r="BP251" s="14">
        <f t="shared" si="673"/>
        <v>11588.281873236096</v>
      </c>
      <c r="BQ251" s="14" t="e">
        <f t="shared" si="674"/>
        <v>#VALUE!</v>
      </c>
      <c r="BR251" s="14">
        <f t="shared" si="725"/>
        <v>86.24849509269356</v>
      </c>
      <c r="BS251" s="14" t="e">
        <f t="shared" si="675"/>
        <v>#VALUE!</v>
      </c>
      <c r="BT251" s="37" t="e">
        <f t="shared" si="676"/>
        <v>#VALUE!</v>
      </c>
      <c r="BU251" s="41"/>
      <c r="BV251" s="14" t="str">
        <f>IFERROR(VLOOKUP($A251,#REF!,27,0),"0")</f>
        <v>0</v>
      </c>
      <c r="BW251" s="14">
        <f t="shared" si="726"/>
        <v>0</v>
      </c>
      <c r="BX251" s="14" t="str">
        <f>IFERROR(VLOOKUP($A251,SpecEd22!$Z$22:$AV$606,59,0)," ")</f>
        <v xml:space="preserve"> </v>
      </c>
      <c r="BY251" s="14" t="e">
        <f t="shared" si="727"/>
        <v>#VALUE!</v>
      </c>
      <c r="BZ251" s="14">
        <f>IFERROR(VLOOKUP($A251,ECFE!#REF!,25,0),0)</f>
        <v>0</v>
      </c>
      <c r="CA251" s="14">
        <f t="shared" si="728"/>
        <v>0</v>
      </c>
      <c r="CB251" s="14">
        <f>IFERROR(VLOOKUP($A251,#REF!,17,0),0)</f>
        <v>0</v>
      </c>
      <c r="CC251" s="14">
        <f t="shared" si="729"/>
        <v>0</v>
      </c>
      <c r="CD251" s="14">
        <f>IFERROR(VLOOKUP($A251,#REF!,9,0),0)</f>
        <v>0</v>
      </c>
      <c r="CE251" s="14">
        <f t="shared" si="730"/>
        <v>0</v>
      </c>
      <c r="CF251" s="14">
        <v>0</v>
      </c>
      <c r="CG251" s="14">
        <f t="shared" si="731"/>
        <v>0</v>
      </c>
      <c r="CH251" s="14">
        <f>IFERROR(VLOOKUP($A251,ConEnroll!$A$8:$S$601,15,0),0)</f>
        <v>-83</v>
      </c>
      <c r="CI251" s="14">
        <f t="shared" si="732"/>
        <v>-0.22628135223555071</v>
      </c>
      <c r="CJ251" s="14">
        <f t="shared" si="733"/>
        <v>-83</v>
      </c>
      <c r="CK251" s="14">
        <f t="shared" si="734"/>
        <v>-0.22628135223555071</v>
      </c>
      <c r="CL251" s="14" t="e">
        <f t="shared" si="735"/>
        <v>#VALUE!</v>
      </c>
      <c r="CM251" s="14" t="e">
        <f t="shared" si="736"/>
        <v>#VALUE!</v>
      </c>
      <c r="CN251" s="42"/>
      <c r="CO251" s="14">
        <f t="shared" si="677"/>
        <v>-11404.263334522901</v>
      </c>
      <c r="CP251" s="14" t="e">
        <f t="shared" si="678"/>
        <v>#VALUE!</v>
      </c>
      <c r="CQ251" s="14">
        <f t="shared" si="679"/>
        <v>-73.142011995637944</v>
      </c>
      <c r="CR251" s="14" t="e">
        <f t="shared" si="680"/>
        <v>#VALUE!</v>
      </c>
      <c r="CS251" s="37" t="e">
        <f t="shared" si="681"/>
        <v>#VALUE!</v>
      </c>
      <c r="CT251" s="239"/>
      <c r="CU251" s="239"/>
      <c r="CV251" s="468"/>
      <c r="CW251" s="14">
        <f>IFERROR(VLOOKUP($A251,BaseFY23!$A$7:$AK$527,6,0),0)</f>
        <v>358.8</v>
      </c>
      <c r="CX251" s="14">
        <f>IFERROR(VLOOKUP($A251,BaseFY23!$A$7:$AN$528,28,0),0)</f>
        <v>4109199.438515</v>
      </c>
      <c r="CY251" s="14">
        <f t="shared" si="737"/>
        <v>11452.618279027312</v>
      </c>
      <c r="CZ251" s="14">
        <f>IFERROR(VLOOKUP($A251,SpecEd23!$A$21:$BB$605,23,0)," ")</f>
        <v>645677.63906635961</v>
      </c>
      <c r="DA251" s="14">
        <f t="shared" si="738"/>
        <v>1799.5474890366768</v>
      </c>
      <c r="DB251" s="14">
        <f>IFERROR(VLOOKUP($A251,ECFE!$A$16:$AB$347,7,0),0)</f>
        <v>22656.149999999998</v>
      </c>
      <c r="DC251" s="14">
        <f t="shared" si="739"/>
        <v>63.144230769230759</v>
      </c>
      <c r="DD251" s="14">
        <v>0</v>
      </c>
      <c r="DE251" s="14">
        <f t="shared" si="740"/>
        <v>0</v>
      </c>
      <c r="DF251" s="14">
        <f>IFERROR(VLOOKUP($A251,ConEnroll!$A$7:$S$338,10,0),0)</f>
        <v>4089.34</v>
      </c>
      <c r="DG251" s="14">
        <f t="shared" si="741"/>
        <v>11.397268673355629</v>
      </c>
      <c r="DH251" s="14">
        <f t="shared" si="682"/>
        <v>26745.489999999998</v>
      </c>
      <c r="DI251" s="14">
        <f t="shared" si="742"/>
        <v>74.541499442586385</v>
      </c>
      <c r="DJ251" s="14">
        <f t="shared" si="683"/>
        <v>4781622.5675813602</v>
      </c>
      <c r="DK251" s="14">
        <f t="shared" si="743"/>
        <v>13326.707267506577</v>
      </c>
      <c r="DL251" s="42"/>
      <c r="DM251" s="14">
        <f>IFERROR(VLOOKUP($A251,HouseFY23!$A$7:$AJ$528,28,0),0)</f>
        <v>4257479.4563440001</v>
      </c>
      <c r="DN251" s="14">
        <f t="shared" si="744"/>
        <v>11865.884772419175</v>
      </c>
      <c r="DO251" s="14">
        <f>IFERROR(VLOOKUP($A251,Compens80percent!$A$13:$M$560,12,0),0)</f>
        <v>0</v>
      </c>
      <c r="DP251" s="14">
        <f t="shared" si="744"/>
        <v>0</v>
      </c>
      <c r="DQ251" s="14">
        <f t="shared" si="745"/>
        <v>4257479.4563440001</v>
      </c>
      <c r="DR251" s="14">
        <f t="shared" si="746"/>
        <v>11607.086849356598</v>
      </c>
      <c r="DS251" s="14">
        <f>IFERROR(VLOOKUP($A251,SpecEd23!$A$21:$Z$550,14,0),0)</f>
        <v>664955.60873000941</v>
      </c>
      <c r="DT251" s="14">
        <f t="shared" si="747"/>
        <v>1853.2765014771721</v>
      </c>
      <c r="DU251" s="14">
        <f>IFERROR(VLOOKUP($A251,ECFE!$A$16:$AB$347,9,0),0)</f>
        <v>23571.458460000002</v>
      </c>
      <c r="DV251" s="14">
        <f t="shared" si="748"/>
        <v>65.695257692307692</v>
      </c>
      <c r="DW251" s="14">
        <f>IFERROR(VLOOKUP($A251,ParaFY19!$A$21:$Z$543,7,0),0)</f>
        <v>3332</v>
      </c>
      <c r="DX251" s="14">
        <f t="shared" si="749"/>
        <v>9.2865105908584162</v>
      </c>
      <c r="DY251" s="14">
        <f>IFERROR(VLOOKUP($A251,ConEnroll!$A$7:$S$341,13,0),0)</f>
        <v>5111.6750000000002</v>
      </c>
      <c r="DZ251" s="14">
        <f t="shared" si="750"/>
        <v>14.246585841694538</v>
      </c>
      <c r="EA251" s="14">
        <f t="shared" si="684"/>
        <v>32015.133460000001</v>
      </c>
      <c r="EB251" s="14">
        <f t="shared" si="751"/>
        <v>89.228354124860644</v>
      </c>
      <c r="EC251" s="14">
        <f t="shared" si="685"/>
        <v>4954450.19853401</v>
      </c>
      <c r="ED251" s="14">
        <f t="shared" si="752"/>
        <v>13808.389628021208</v>
      </c>
      <c r="EE251" s="62"/>
      <c r="EF251" s="14">
        <f t="shared" si="686"/>
        <v>413.26649339186224</v>
      </c>
      <c r="EG251" s="14">
        <f t="shared" si="687"/>
        <v>53.729012440495353</v>
      </c>
      <c r="EH251" s="14">
        <f t="shared" si="688"/>
        <v>14.686854682274259</v>
      </c>
      <c r="EI251" s="14">
        <f t="shared" si="753"/>
        <v>481.68236051463185</v>
      </c>
      <c r="EJ251" s="37">
        <f t="shared" si="689"/>
        <v>3.6144139046940624E-2</v>
      </c>
      <c r="EK251" s="42"/>
      <c r="EL251" s="14" t="str">
        <f>IFERROR(VLOOKUP($A251,#REF!,27,0),"0")</f>
        <v>0</v>
      </c>
      <c r="EM251" s="14">
        <f t="shared" si="754"/>
        <v>0</v>
      </c>
      <c r="EN251" s="14" t="str">
        <f>IFERROR(VLOOKUP($A251,SpecEd23!#REF!,23,0)," ")</f>
        <v xml:space="preserve"> </v>
      </c>
      <c r="EO251" s="14" t="e">
        <f t="shared" si="755"/>
        <v>#VALUE!</v>
      </c>
      <c r="EP251" s="14">
        <f>IFERROR(VLOOKUP($A251,ECFE!#REF!,24,0),0)</f>
        <v>0</v>
      </c>
      <c r="EQ251" s="14">
        <f t="shared" si="756"/>
        <v>0</v>
      </c>
      <c r="ER251" s="14">
        <f>IFERROR(VLOOKUP($A251,#REF!,30,0),0)</f>
        <v>0</v>
      </c>
      <c r="ES251" s="14">
        <f t="shared" si="757"/>
        <v>0</v>
      </c>
      <c r="ET251" s="14">
        <f>IFERROR(VLOOKUP($A251,#REF!,12,0),0)</f>
        <v>0</v>
      </c>
      <c r="EU251" s="14">
        <f t="shared" si="758"/>
        <v>0</v>
      </c>
      <c r="EV251" s="14">
        <v>0</v>
      </c>
      <c r="EW251" s="14">
        <f t="shared" si="759"/>
        <v>0</v>
      </c>
      <c r="EX251" s="14">
        <f>IFERROR(VLOOKUP($A251,ConEnroll!$A$8:$S$601,16,0),0)</f>
        <v>720</v>
      </c>
      <c r="EY251" s="14">
        <f t="shared" si="760"/>
        <v>2.0066889632107023</v>
      </c>
      <c r="EZ251" s="14">
        <f t="shared" si="761"/>
        <v>720</v>
      </c>
      <c r="FA251" s="14">
        <f t="shared" si="762"/>
        <v>2.0066889632107023</v>
      </c>
      <c r="FB251" s="14" t="e">
        <f t="shared" si="763"/>
        <v>#VALUE!</v>
      </c>
      <c r="FC251" s="14" t="e">
        <f t="shared" si="764"/>
        <v>#VALUE!</v>
      </c>
      <c r="FD251" s="62"/>
      <c r="FE251" s="14">
        <f t="shared" si="690"/>
        <v>11865.884772419175</v>
      </c>
      <c r="FF251" s="14" t="e">
        <f t="shared" si="691"/>
        <v>#VALUE!</v>
      </c>
      <c r="FG251" s="14">
        <f t="shared" si="765"/>
        <v>87.221665161649938</v>
      </c>
      <c r="FH251" s="14" t="e">
        <f t="shared" si="692"/>
        <v>#VALUE!</v>
      </c>
      <c r="FI251" s="37" t="e">
        <f t="shared" si="693"/>
        <v>#VALUE!</v>
      </c>
      <c r="FJ251" s="12"/>
      <c r="FK251" s="14" t="str">
        <f>IFERROR(VLOOKUP($A251,#REF!,27,0),"0")</f>
        <v>0</v>
      </c>
      <c r="FL251" s="14">
        <f t="shared" si="766"/>
        <v>0</v>
      </c>
      <c r="FM251" s="14" t="str">
        <f>IFERROR(VLOOKUP($A251,SpecEd23!$X$22:$Y$610,59,0)," ")</f>
        <v xml:space="preserve"> </v>
      </c>
      <c r="FN251" s="14" t="e">
        <f t="shared" si="767"/>
        <v>#VALUE!</v>
      </c>
      <c r="FO251" s="14">
        <f>IFERROR(VLOOKUP($A251,ECFE!#REF!,26,0),0)</f>
        <v>0</v>
      </c>
      <c r="FP251" s="14">
        <f t="shared" si="768"/>
        <v>0</v>
      </c>
      <c r="FQ251" s="14">
        <f>IFERROR(VLOOKUP($A251,#REF!,16,0),0)</f>
        <v>0</v>
      </c>
      <c r="FR251" s="14">
        <f t="shared" si="769"/>
        <v>0</v>
      </c>
      <c r="FS251" s="14">
        <f>IFERROR(VLOOKUP($A251,#REF!,12,0),0)</f>
        <v>0</v>
      </c>
      <c r="FT251" s="14">
        <f t="shared" si="770"/>
        <v>0</v>
      </c>
      <c r="FU251" s="14">
        <v>0</v>
      </c>
      <c r="FV251" s="14">
        <f t="shared" si="771"/>
        <v>0</v>
      </c>
      <c r="FW251" s="14">
        <f>IFERROR(VLOOKUP($A251,ConEnroll!$A$8:$S$601,16,0),0)</f>
        <v>720</v>
      </c>
      <c r="FX251" s="14">
        <f t="shared" si="772"/>
        <v>2.0066889632107023</v>
      </c>
      <c r="FY251" s="14">
        <f t="shared" si="773"/>
        <v>720</v>
      </c>
      <c r="FZ251" s="14">
        <f t="shared" si="774"/>
        <v>2.0066889632107023</v>
      </c>
      <c r="GA251" s="14" t="e">
        <f t="shared" si="775"/>
        <v>#VALUE!</v>
      </c>
      <c r="GB251" s="14" t="e">
        <f t="shared" si="776"/>
        <v>#VALUE!</v>
      </c>
      <c r="GC251" s="39"/>
      <c r="GD251" s="14">
        <f t="shared" si="694"/>
        <v>-11452.618279027312</v>
      </c>
      <c r="GE251" s="14" t="e">
        <f t="shared" si="695"/>
        <v>#VALUE!</v>
      </c>
      <c r="GF251" s="14">
        <f t="shared" si="696"/>
        <v>-72.534810479375679</v>
      </c>
      <c r="GG251" s="14" t="e">
        <f t="shared" si="697"/>
        <v>#VALUE!</v>
      </c>
      <c r="GH251" s="37" t="e">
        <f t="shared" si="698"/>
        <v>#VALUE!</v>
      </c>
    </row>
    <row r="252" spans="1:190" ht="12.5" x14ac:dyDescent="0.25">
      <c r="A252" s="67">
        <v>811</v>
      </c>
      <c r="B252" s="35">
        <v>1</v>
      </c>
      <c r="C252" s="14">
        <v>6</v>
      </c>
      <c r="D252" s="14"/>
      <c r="E252" s="14"/>
      <c r="F252" s="35" t="s">
        <v>2596</v>
      </c>
      <c r="G252" s="41"/>
      <c r="H252" s="14">
        <f>IFERROR(VLOOKUP($A252,BaseFY22!$A$7:$AK$528,6,0),0)</f>
        <v>1173</v>
      </c>
      <c r="I252" s="14">
        <f>IFERROR(VLOOKUP($A252,BaseFY22!$A$7:$AK$528,28,0),0)</f>
        <v>11813641.5</v>
      </c>
      <c r="J252" s="14">
        <f t="shared" si="699"/>
        <v>10071.305626598465</v>
      </c>
      <c r="K252" s="14">
        <f>IFERROR(VLOOKUP($A252,SpecEd22!$A$21:$BB$605,24,0)," ")</f>
        <v>1974297.0204505806</v>
      </c>
      <c r="L252" s="14">
        <f t="shared" si="700"/>
        <v>1683.1176644932486</v>
      </c>
      <c r="M252" s="14">
        <f>IFERROR(VLOOKUP($A252,ECFE!$A$16:$AB$347,7,0),0)</f>
        <v>25979.052</v>
      </c>
      <c r="N252" s="14">
        <f t="shared" si="667"/>
        <v>22.147529411764705</v>
      </c>
      <c r="O252" s="14">
        <v>0</v>
      </c>
      <c r="P252" s="14">
        <f t="shared" si="667"/>
        <v>0</v>
      </c>
      <c r="Q252" s="14">
        <f>IFERROR(VLOOKUP($A252,ConEnroll!$A$7:$S$337,10,0),0)</f>
        <v>7706.83</v>
      </c>
      <c r="R252" s="14">
        <f t="shared" si="701"/>
        <v>6.5701875532821825</v>
      </c>
      <c r="S252" s="14">
        <f t="shared" si="668"/>
        <v>33685.881999999998</v>
      </c>
      <c r="T252" s="14">
        <f t="shared" si="702"/>
        <v>28.717716965046886</v>
      </c>
      <c r="U252" s="14">
        <f t="shared" si="669"/>
        <v>13821624.40245058</v>
      </c>
      <c r="V252" s="14">
        <f t="shared" si="703"/>
        <v>11783.14100805676</v>
      </c>
      <c r="W252" s="42"/>
      <c r="X252" s="14">
        <f>IFERROR(VLOOKUP($A252,HouseFY22!$A$6:$AJ$528,28,0),0)</f>
        <v>11999478.5</v>
      </c>
      <c r="Y252" s="14">
        <f t="shared" si="704"/>
        <v>10229.734441602728</v>
      </c>
      <c r="Z252" s="14">
        <f>IFERROR(VLOOKUP($A252,Compens80percent!$A$13:$M$560,12,0),0)</f>
        <v>0</v>
      </c>
      <c r="AA252" s="14">
        <f t="shared" si="704"/>
        <v>0</v>
      </c>
      <c r="AB252" s="14">
        <f t="shared" si="705"/>
        <v>11999478.5</v>
      </c>
      <c r="AC252" s="14">
        <f t="shared" si="704"/>
        <v>10229.734441602728</v>
      </c>
      <c r="AD252" s="14">
        <f>IFERROR(VLOOKUP(A252,SpecEd22!$A$21:$Z$550,14,0),0)</f>
        <v>2001703.82167456</v>
      </c>
      <c r="AE252" s="14">
        <f t="shared" si="706"/>
        <v>1706.4823714190622</v>
      </c>
      <c r="AF252" s="14">
        <f>IFERROR(VLOOKUP($A252,ECFE!$A$16:$AB$348,8,0),0)</f>
        <v>26498.633040000001</v>
      </c>
      <c r="AG252" s="14">
        <f t="shared" si="707"/>
        <v>22.590479999999999</v>
      </c>
      <c r="AH252" s="14">
        <f>IFERROR(VLOOKUP(A252,ParaFY19!$A$21:$Z$543,7,0),0)</f>
        <v>4116</v>
      </c>
      <c r="AI252" s="14">
        <f t="shared" si="708"/>
        <v>3.5089514066496164</v>
      </c>
      <c r="AJ252" s="14">
        <f>IFERROR(VLOOKUP(A252,ConEnroll!$A$7:$S$341,13,0),0)</f>
        <v>9633.5375000000004</v>
      </c>
      <c r="AK252" s="14">
        <f t="shared" si="709"/>
        <v>8.2127344416027288</v>
      </c>
      <c r="AL252" s="14">
        <f t="shared" si="664"/>
        <v>40248.170539999999</v>
      </c>
      <c r="AM252" s="14">
        <f t="shared" si="710"/>
        <v>34.312165848252342</v>
      </c>
      <c r="AN252" s="14">
        <f t="shared" si="711"/>
        <v>14041430.492214559</v>
      </c>
      <c r="AO252" s="14">
        <f t="shared" si="712"/>
        <v>11970.528978870041</v>
      </c>
      <c r="AP252" s="62"/>
      <c r="AQ252" s="14">
        <f t="shared" si="665"/>
        <v>158.42881500426301</v>
      </c>
      <c r="AR252" s="14">
        <f t="shared" si="670"/>
        <v>23.364706925813607</v>
      </c>
      <c r="AS252" s="14">
        <f t="shared" si="671"/>
        <v>5.5944488832054553</v>
      </c>
      <c r="AT252" s="14">
        <f t="shared" si="713"/>
        <v>187.38797081328207</v>
      </c>
      <c r="AU252" s="37">
        <f t="shared" si="672"/>
        <v>1.5903057655437963E-2</v>
      </c>
      <c r="AV252" s="42"/>
      <c r="AW252" s="14" t="str">
        <f>IFERROR(VLOOKUP($A252,#REF!,27,0),"0")</f>
        <v>0</v>
      </c>
      <c r="AX252" s="14">
        <f t="shared" si="714"/>
        <v>0</v>
      </c>
      <c r="AY252" s="14" t="str">
        <f>IFERROR(VLOOKUP($A252,SpecEd22!#REF!,23,0)," ")</f>
        <v xml:space="preserve"> </v>
      </c>
      <c r="AZ252" s="14" t="e">
        <f t="shared" si="715"/>
        <v>#VALUE!</v>
      </c>
      <c r="BA252" s="14">
        <f>IFERROR(VLOOKUP($A252,ECFE!#REF!,23,0),0)</f>
        <v>0</v>
      </c>
      <c r="BB252" s="14">
        <f t="shared" si="716"/>
        <v>0</v>
      </c>
      <c r="BC252" s="14">
        <f>IFERROR(VLOOKUP($A252,#REF!,17,0),0)</f>
        <v>0</v>
      </c>
      <c r="BD252" s="14">
        <f t="shared" si="717"/>
        <v>0</v>
      </c>
      <c r="BE252" s="14">
        <f>IFERROR(VLOOKUP($A252,#REF!,9,0),0)</f>
        <v>0</v>
      </c>
      <c r="BF252" s="14">
        <f t="shared" si="718"/>
        <v>0</v>
      </c>
      <c r="BG252" s="14">
        <v>0</v>
      </c>
      <c r="BH252" s="14">
        <f t="shared" si="719"/>
        <v>0</v>
      </c>
      <c r="BI252" s="14">
        <f>IFERROR(VLOOKUP($A252,ConEnroll!$A$8:$S$601,15,0),0)</f>
        <v>-90</v>
      </c>
      <c r="BJ252" s="14">
        <f t="shared" si="720"/>
        <v>-7.6726342710997444E-2</v>
      </c>
      <c r="BK252" s="14">
        <f t="shared" si="721"/>
        <v>-90</v>
      </c>
      <c r="BL252" s="14">
        <f t="shared" si="722"/>
        <v>-7.6726342710997444E-2</v>
      </c>
      <c r="BM252" s="14" t="e">
        <f t="shared" si="723"/>
        <v>#VALUE!</v>
      </c>
      <c r="BN252" s="14" t="e">
        <f t="shared" si="724"/>
        <v>#VALUE!</v>
      </c>
      <c r="BO252" s="42"/>
      <c r="BP252" s="14">
        <f t="shared" si="673"/>
        <v>10229.734441602728</v>
      </c>
      <c r="BQ252" s="14" t="e">
        <f t="shared" si="674"/>
        <v>#VALUE!</v>
      </c>
      <c r="BR252" s="14">
        <f t="shared" si="725"/>
        <v>34.38889219096334</v>
      </c>
      <c r="BS252" s="14" t="e">
        <f t="shared" si="675"/>
        <v>#VALUE!</v>
      </c>
      <c r="BT252" s="37" t="e">
        <f t="shared" si="676"/>
        <v>#VALUE!</v>
      </c>
      <c r="BU252" s="41"/>
      <c r="BV252" s="14" t="str">
        <f>IFERROR(VLOOKUP($A252,#REF!,27,0),"0")</f>
        <v>0</v>
      </c>
      <c r="BW252" s="14">
        <f t="shared" si="726"/>
        <v>0</v>
      </c>
      <c r="BX252" s="14" t="str">
        <f>IFERROR(VLOOKUP($A252,SpecEd22!$Z$22:$AV$606,59,0)," ")</f>
        <v xml:space="preserve"> </v>
      </c>
      <c r="BY252" s="14" t="e">
        <f t="shared" si="727"/>
        <v>#VALUE!</v>
      </c>
      <c r="BZ252" s="14">
        <f>IFERROR(VLOOKUP($A252,ECFE!#REF!,25,0),0)</f>
        <v>0</v>
      </c>
      <c r="CA252" s="14">
        <f t="shared" si="728"/>
        <v>0</v>
      </c>
      <c r="CB252" s="14">
        <f>IFERROR(VLOOKUP($A252,#REF!,17,0),0)</f>
        <v>0</v>
      </c>
      <c r="CC252" s="14">
        <f t="shared" si="729"/>
        <v>0</v>
      </c>
      <c r="CD252" s="14">
        <f>IFERROR(VLOOKUP($A252,#REF!,9,0),0)</f>
        <v>0</v>
      </c>
      <c r="CE252" s="14">
        <f t="shared" si="730"/>
        <v>0</v>
      </c>
      <c r="CF252" s="14">
        <v>0</v>
      </c>
      <c r="CG252" s="14">
        <f t="shared" si="731"/>
        <v>0</v>
      </c>
      <c r="CH252" s="14">
        <f>IFERROR(VLOOKUP($A252,ConEnroll!$A$8:$S$601,15,0),0)</f>
        <v>-90</v>
      </c>
      <c r="CI252" s="14">
        <f t="shared" si="732"/>
        <v>-7.6726342710997444E-2</v>
      </c>
      <c r="CJ252" s="14">
        <f t="shared" si="733"/>
        <v>-90</v>
      </c>
      <c r="CK252" s="14">
        <f t="shared" si="734"/>
        <v>-7.6726342710997444E-2</v>
      </c>
      <c r="CL252" s="14" t="e">
        <f t="shared" si="735"/>
        <v>#VALUE!</v>
      </c>
      <c r="CM252" s="14" t="e">
        <f t="shared" si="736"/>
        <v>#VALUE!</v>
      </c>
      <c r="CN252" s="42"/>
      <c r="CO252" s="14">
        <f t="shared" si="677"/>
        <v>-10071.305626598465</v>
      </c>
      <c r="CP252" s="14" t="e">
        <f t="shared" si="678"/>
        <v>#VALUE!</v>
      </c>
      <c r="CQ252" s="14">
        <f t="shared" si="679"/>
        <v>-28.794443307757884</v>
      </c>
      <c r="CR252" s="14" t="e">
        <f t="shared" si="680"/>
        <v>#VALUE!</v>
      </c>
      <c r="CS252" s="37" t="e">
        <f t="shared" si="681"/>
        <v>#VALUE!</v>
      </c>
      <c r="CT252" s="239"/>
      <c r="CU252" s="239"/>
      <c r="CV252" s="468"/>
      <c r="CW252" s="14">
        <f>IFERROR(VLOOKUP($A252,BaseFY23!$A$7:$AK$527,6,0),0)</f>
        <v>1282.044173</v>
      </c>
      <c r="CX252" s="14">
        <f>IFERROR(VLOOKUP($A252,BaseFY23!$A$7:$AN$528,28,0),0)</f>
        <v>13125378</v>
      </c>
      <c r="CY252" s="14">
        <f t="shared" si="737"/>
        <v>10237.851609501446</v>
      </c>
      <c r="CZ252" s="14">
        <f>IFERROR(VLOOKUP($A252,SpecEd23!$A$21:$BB$605,23,0)," ")</f>
        <v>2242277.8157611098</v>
      </c>
      <c r="DA252" s="14">
        <f t="shared" si="738"/>
        <v>1748.9863945281625</v>
      </c>
      <c r="DB252" s="14">
        <f>IFERROR(VLOOKUP($A252,ECFE!$A$16:$AB$347,7,0),0)</f>
        <v>25979.052</v>
      </c>
      <c r="DC252" s="14">
        <f t="shared" si="739"/>
        <v>20.26377292383669</v>
      </c>
      <c r="DD252" s="14">
        <v>0</v>
      </c>
      <c r="DE252" s="14">
        <f t="shared" si="740"/>
        <v>0</v>
      </c>
      <c r="DF252" s="14">
        <f>IFERROR(VLOOKUP($A252,ConEnroll!$A$7:$S$338,10,0),0)</f>
        <v>7706.83</v>
      </c>
      <c r="DG252" s="14">
        <f t="shared" si="741"/>
        <v>6.0113607333559482</v>
      </c>
      <c r="DH252" s="14">
        <f t="shared" si="682"/>
        <v>33685.881999999998</v>
      </c>
      <c r="DI252" s="14">
        <f t="shared" si="742"/>
        <v>26.275133657192637</v>
      </c>
      <c r="DJ252" s="14">
        <f t="shared" si="683"/>
        <v>15401341.697761109</v>
      </c>
      <c r="DK252" s="14">
        <f t="shared" si="743"/>
        <v>12013.1131376868</v>
      </c>
      <c r="DL252" s="42"/>
      <c r="DM252" s="14">
        <f>IFERROR(VLOOKUP($A252,HouseFY23!$A$7:$AJ$528,28,0),0)</f>
        <v>13540179</v>
      </c>
      <c r="DN252" s="14">
        <f t="shared" si="744"/>
        <v>10561.398183586613</v>
      </c>
      <c r="DO252" s="14">
        <f>IFERROR(VLOOKUP($A252,Compens80percent!$A$13:$M$560,12,0),0)</f>
        <v>0</v>
      </c>
      <c r="DP252" s="14">
        <f t="shared" si="744"/>
        <v>0</v>
      </c>
      <c r="DQ252" s="14">
        <f t="shared" si="745"/>
        <v>13540179</v>
      </c>
      <c r="DR252" s="14">
        <f t="shared" si="746"/>
        <v>11543.204603580563</v>
      </c>
      <c r="DS252" s="14">
        <f>IFERROR(VLOOKUP($A252,SpecEd23!$A$21:$Z$550,14,0),0)</f>
        <v>2306211.8604005128</v>
      </c>
      <c r="DT252" s="14">
        <f t="shared" si="747"/>
        <v>1798.8552258725588</v>
      </c>
      <c r="DU252" s="14">
        <f>IFERROR(VLOOKUP($A252,ECFE!$A$16:$AB$347,9,0),0)</f>
        <v>27028.605700800003</v>
      </c>
      <c r="DV252" s="14">
        <f t="shared" si="748"/>
        <v>21.082429349959693</v>
      </c>
      <c r="DW252" s="14">
        <f>IFERROR(VLOOKUP($A252,ParaFY19!$A$21:$Z$543,7,0),0)</f>
        <v>4116</v>
      </c>
      <c r="DX252" s="14">
        <f t="shared" si="749"/>
        <v>3.2104978024029442</v>
      </c>
      <c r="DY252" s="14">
        <f>IFERROR(VLOOKUP($A252,ConEnroll!$A$7:$S$341,13,0),0)</f>
        <v>9633.5375000000004</v>
      </c>
      <c r="DZ252" s="14">
        <f t="shared" si="750"/>
        <v>7.5142009166949357</v>
      </c>
      <c r="EA252" s="14">
        <f t="shared" si="684"/>
        <v>40778.143200800005</v>
      </c>
      <c r="EB252" s="14">
        <f t="shared" si="751"/>
        <v>31.807128069057573</v>
      </c>
      <c r="EC252" s="14">
        <f t="shared" si="685"/>
        <v>15887169.003601313</v>
      </c>
      <c r="ED252" s="14">
        <f t="shared" si="752"/>
        <v>12392.060537528228</v>
      </c>
      <c r="EE252" s="62"/>
      <c r="EF252" s="14">
        <f t="shared" si="686"/>
        <v>323.54657408516687</v>
      </c>
      <c r="EG252" s="14">
        <f t="shared" si="687"/>
        <v>49.868831344396312</v>
      </c>
      <c r="EH252" s="14">
        <f t="shared" si="688"/>
        <v>5.531994411864936</v>
      </c>
      <c r="EI252" s="14">
        <f t="shared" si="753"/>
        <v>378.94739984142814</v>
      </c>
      <c r="EJ252" s="37">
        <f t="shared" si="689"/>
        <v>3.1544479394988605E-2</v>
      </c>
      <c r="EK252" s="42"/>
      <c r="EL252" s="14" t="str">
        <f>IFERROR(VLOOKUP($A252,#REF!,27,0),"0")</f>
        <v>0</v>
      </c>
      <c r="EM252" s="14">
        <f t="shared" si="754"/>
        <v>0</v>
      </c>
      <c r="EN252" s="14" t="str">
        <f>IFERROR(VLOOKUP($A252,SpecEd23!#REF!,23,0)," ")</f>
        <v xml:space="preserve"> </v>
      </c>
      <c r="EO252" s="14" t="e">
        <f t="shared" si="755"/>
        <v>#VALUE!</v>
      </c>
      <c r="EP252" s="14">
        <f>IFERROR(VLOOKUP($A252,ECFE!#REF!,24,0),0)</f>
        <v>0</v>
      </c>
      <c r="EQ252" s="14">
        <f t="shared" si="756"/>
        <v>0</v>
      </c>
      <c r="ER252" s="14">
        <f>IFERROR(VLOOKUP($A252,#REF!,30,0),0)</f>
        <v>0</v>
      </c>
      <c r="ES252" s="14">
        <f t="shared" si="757"/>
        <v>0</v>
      </c>
      <c r="ET252" s="14">
        <f>IFERROR(VLOOKUP($A252,#REF!,12,0),0)</f>
        <v>0</v>
      </c>
      <c r="EU252" s="14">
        <f t="shared" si="758"/>
        <v>0</v>
      </c>
      <c r="EV252" s="14">
        <v>0</v>
      </c>
      <c r="EW252" s="14">
        <f t="shared" si="759"/>
        <v>0</v>
      </c>
      <c r="EX252" s="14">
        <f>IFERROR(VLOOKUP($A252,ConEnroll!$A$8:$S$601,16,0),0)</f>
        <v>721</v>
      </c>
      <c r="EY252" s="14">
        <f t="shared" si="760"/>
        <v>0.56238311844813482</v>
      </c>
      <c r="EZ252" s="14">
        <f t="shared" si="761"/>
        <v>721</v>
      </c>
      <c r="FA252" s="14">
        <f t="shared" si="762"/>
        <v>0.56238311844813482</v>
      </c>
      <c r="FB252" s="14" t="e">
        <f t="shared" si="763"/>
        <v>#VALUE!</v>
      </c>
      <c r="FC252" s="14" t="e">
        <f t="shared" si="764"/>
        <v>#VALUE!</v>
      </c>
      <c r="FD252" s="62"/>
      <c r="FE252" s="14">
        <f t="shared" si="690"/>
        <v>10561.398183586613</v>
      </c>
      <c r="FF252" s="14" t="e">
        <f t="shared" si="691"/>
        <v>#VALUE!</v>
      </c>
      <c r="FG252" s="14">
        <f t="shared" si="765"/>
        <v>31.244744950609437</v>
      </c>
      <c r="FH252" s="14" t="e">
        <f t="shared" si="692"/>
        <v>#VALUE!</v>
      </c>
      <c r="FI252" s="37" t="e">
        <f t="shared" si="693"/>
        <v>#VALUE!</v>
      </c>
      <c r="FJ252" s="12"/>
      <c r="FK252" s="14" t="str">
        <f>IFERROR(VLOOKUP($A252,#REF!,27,0),"0")</f>
        <v>0</v>
      </c>
      <c r="FL252" s="14">
        <f t="shared" si="766"/>
        <v>0</v>
      </c>
      <c r="FM252" s="14" t="str">
        <f>IFERROR(VLOOKUP($A252,SpecEd23!$X$22:$Y$610,59,0)," ")</f>
        <v xml:space="preserve"> </v>
      </c>
      <c r="FN252" s="14" t="e">
        <f t="shared" si="767"/>
        <v>#VALUE!</v>
      </c>
      <c r="FO252" s="14">
        <f>IFERROR(VLOOKUP($A252,ECFE!#REF!,26,0),0)</f>
        <v>0</v>
      </c>
      <c r="FP252" s="14">
        <f t="shared" si="768"/>
        <v>0</v>
      </c>
      <c r="FQ252" s="14">
        <f>IFERROR(VLOOKUP($A252,#REF!,16,0),0)</f>
        <v>0</v>
      </c>
      <c r="FR252" s="14">
        <f t="shared" si="769"/>
        <v>0</v>
      </c>
      <c r="FS252" s="14">
        <f>IFERROR(VLOOKUP($A252,#REF!,12,0),0)</f>
        <v>0</v>
      </c>
      <c r="FT252" s="14">
        <f t="shared" si="770"/>
        <v>0</v>
      </c>
      <c r="FU252" s="14">
        <v>0</v>
      </c>
      <c r="FV252" s="14">
        <f t="shared" si="771"/>
        <v>0</v>
      </c>
      <c r="FW252" s="14">
        <f>IFERROR(VLOOKUP($A252,ConEnroll!$A$8:$S$601,16,0),0)</f>
        <v>721</v>
      </c>
      <c r="FX252" s="14">
        <f t="shared" si="772"/>
        <v>0.56238311844813482</v>
      </c>
      <c r="FY252" s="14">
        <f t="shared" si="773"/>
        <v>721</v>
      </c>
      <c r="FZ252" s="14">
        <f t="shared" si="774"/>
        <v>0.56238311844813482</v>
      </c>
      <c r="GA252" s="14" t="e">
        <f t="shared" si="775"/>
        <v>#VALUE!</v>
      </c>
      <c r="GB252" s="14" t="e">
        <f t="shared" si="776"/>
        <v>#VALUE!</v>
      </c>
      <c r="GC252" s="39"/>
      <c r="GD252" s="14">
        <f t="shared" si="694"/>
        <v>-10237.851609501446</v>
      </c>
      <c r="GE252" s="14" t="e">
        <f t="shared" si="695"/>
        <v>#VALUE!</v>
      </c>
      <c r="GF252" s="14">
        <f t="shared" si="696"/>
        <v>-25.712750538744501</v>
      </c>
      <c r="GG252" s="14" t="e">
        <f t="shared" si="697"/>
        <v>#VALUE!</v>
      </c>
      <c r="GH252" s="37" t="e">
        <f t="shared" si="698"/>
        <v>#VALUE!</v>
      </c>
    </row>
    <row r="253" spans="1:190" ht="12.5" x14ac:dyDescent="0.25">
      <c r="A253" s="67">
        <v>813</v>
      </c>
      <c r="B253" s="35">
        <v>1</v>
      </c>
      <c r="C253" s="14">
        <v>5</v>
      </c>
      <c r="D253" s="14"/>
      <c r="E253" s="14"/>
      <c r="F253" s="35" t="s">
        <v>2597</v>
      </c>
      <c r="G253" s="41"/>
      <c r="H253" s="14">
        <f>IFERROR(VLOOKUP($A253,BaseFY22!$A$7:$AK$528,6,0),0)</f>
        <v>1190</v>
      </c>
      <c r="I253" s="14">
        <f>IFERROR(VLOOKUP($A253,BaseFY22!$A$7:$AK$528,28,0),0)</f>
        <v>11383477</v>
      </c>
      <c r="J253" s="14">
        <f t="shared" si="699"/>
        <v>9565.947058823529</v>
      </c>
      <c r="K253" s="14">
        <f>IFERROR(VLOOKUP($A253,SpecEd22!$A$21:$BB$605,24,0)," ")</f>
        <v>1313692.2334733461</v>
      </c>
      <c r="L253" s="14">
        <f t="shared" si="700"/>
        <v>1103.9430533389464</v>
      </c>
      <c r="M253" s="14">
        <f>IFERROR(VLOOKUP($A253,ECFE!$A$16:$AB$347,7,0),0)</f>
        <v>55281.006000000001</v>
      </c>
      <c r="N253" s="14">
        <f t="shared" si="667"/>
        <v>46.454626890756302</v>
      </c>
      <c r="O253" s="14">
        <v>0</v>
      </c>
      <c r="P253" s="14">
        <f t="shared" si="667"/>
        <v>0</v>
      </c>
      <c r="Q253" s="14">
        <f>IFERROR(VLOOKUP($A253,ConEnroll!$A$7:$S$337,10,0),0)</f>
        <v>2778.65</v>
      </c>
      <c r="R253" s="14">
        <f t="shared" si="701"/>
        <v>2.335</v>
      </c>
      <c r="S253" s="14">
        <f t="shared" si="668"/>
        <v>58059.656000000003</v>
      </c>
      <c r="T253" s="14">
        <f t="shared" si="702"/>
        <v>48.789626890756303</v>
      </c>
      <c r="U253" s="14">
        <f t="shared" si="669"/>
        <v>12755228.889473345</v>
      </c>
      <c r="V253" s="14">
        <f t="shared" si="703"/>
        <v>10718.679739053232</v>
      </c>
      <c r="W253" s="42"/>
      <c r="X253" s="14">
        <f>IFERROR(VLOOKUP($A253,HouseFY22!$A$6:$AJ$528,28,0),0)</f>
        <v>11565124</v>
      </c>
      <c r="Y253" s="14">
        <f t="shared" si="704"/>
        <v>9718.5915966386547</v>
      </c>
      <c r="Z253" s="14">
        <f>IFERROR(VLOOKUP($A253,Compens80percent!$A$13:$M$560,12,0),0)</f>
        <v>0</v>
      </c>
      <c r="AA253" s="14">
        <f t="shared" si="704"/>
        <v>0</v>
      </c>
      <c r="AB253" s="14">
        <f t="shared" si="705"/>
        <v>11565124</v>
      </c>
      <c r="AC253" s="14">
        <f t="shared" si="704"/>
        <v>9718.5915966386547</v>
      </c>
      <c r="AD253" s="14">
        <f>IFERROR(VLOOKUP(A253,SpecEd22!$A$21:$Z$550,14,0),0)</f>
        <v>1339292.0156240813</v>
      </c>
      <c r="AE253" s="14">
        <f t="shared" si="706"/>
        <v>1125.4554753143541</v>
      </c>
      <c r="AF253" s="14">
        <f>IFERROR(VLOOKUP($A253,ECFE!$A$16:$AB$348,8,0),0)</f>
        <v>56386.626120000001</v>
      </c>
      <c r="AG253" s="14">
        <f t="shared" si="707"/>
        <v>47.383719428571432</v>
      </c>
      <c r="AH253" s="14">
        <f>IFERROR(VLOOKUP(A253,ParaFY19!$A$21:$Z$543,7,0),0)</f>
        <v>4508</v>
      </c>
      <c r="AI253" s="14">
        <f t="shared" si="708"/>
        <v>3.7882352941176469</v>
      </c>
      <c r="AJ253" s="14">
        <f>IFERROR(VLOOKUP(A253,ConEnroll!$A$7:$S$341,13,0),0)</f>
        <v>3473.3125</v>
      </c>
      <c r="AK253" s="14">
        <f t="shared" si="709"/>
        <v>2.9187500000000002</v>
      </c>
      <c r="AL253" s="14">
        <f t="shared" si="664"/>
        <v>64367.938620000001</v>
      </c>
      <c r="AM253" s="14">
        <f t="shared" si="710"/>
        <v>54.090704722689075</v>
      </c>
      <c r="AN253" s="14">
        <f t="shared" si="711"/>
        <v>12968783.954244081</v>
      </c>
      <c r="AO253" s="14">
        <f t="shared" si="712"/>
        <v>10898.137776675698</v>
      </c>
      <c r="AP253" s="62"/>
      <c r="AQ253" s="14">
        <f t="shared" si="665"/>
        <v>152.64453781512566</v>
      </c>
      <c r="AR253" s="14">
        <f t="shared" si="670"/>
        <v>21.512421975407733</v>
      </c>
      <c r="AS253" s="14">
        <f t="shared" si="671"/>
        <v>5.3010778319327727</v>
      </c>
      <c r="AT253" s="14">
        <f t="shared" si="713"/>
        <v>179.45803762246618</v>
      </c>
      <c r="AU253" s="37">
        <f t="shared" si="672"/>
        <v>1.6742550574453258E-2</v>
      </c>
      <c r="AV253" s="42"/>
      <c r="AW253" s="14" t="str">
        <f>IFERROR(VLOOKUP($A253,#REF!,27,0),"0")</f>
        <v>0</v>
      </c>
      <c r="AX253" s="14">
        <f t="shared" si="714"/>
        <v>0</v>
      </c>
      <c r="AY253" s="14" t="str">
        <f>IFERROR(VLOOKUP($A253,SpecEd22!#REF!,23,0)," ")</f>
        <v xml:space="preserve"> </v>
      </c>
      <c r="AZ253" s="14" t="e">
        <f t="shared" si="715"/>
        <v>#VALUE!</v>
      </c>
      <c r="BA253" s="14">
        <f>IFERROR(VLOOKUP($A253,ECFE!#REF!,23,0),0)</f>
        <v>0</v>
      </c>
      <c r="BB253" s="14">
        <f t="shared" si="716"/>
        <v>0</v>
      </c>
      <c r="BC253" s="14">
        <f>IFERROR(VLOOKUP($A253,#REF!,17,0),0)</f>
        <v>0</v>
      </c>
      <c r="BD253" s="14">
        <f t="shared" si="717"/>
        <v>0</v>
      </c>
      <c r="BE253" s="14">
        <f>IFERROR(VLOOKUP($A253,#REF!,9,0),0)</f>
        <v>0</v>
      </c>
      <c r="BF253" s="14">
        <f t="shared" si="718"/>
        <v>0</v>
      </c>
      <c r="BG253" s="14">
        <v>0</v>
      </c>
      <c r="BH253" s="14">
        <f t="shared" si="719"/>
        <v>0</v>
      </c>
      <c r="BI253" s="14">
        <f>IFERROR(VLOOKUP($A253,ConEnroll!$A$8:$S$601,15,0),0)</f>
        <v>-87</v>
      </c>
      <c r="BJ253" s="14">
        <f t="shared" si="720"/>
        <v>-7.3109243697478996E-2</v>
      </c>
      <c r="BK253" s="14">
        <f t="shared" si="721"/>
        <v>-87</v>
      </c>
      <c r="BL253" s="14">
        <f t="shared" si="722"/>
        <v>-7.3109243697478996E-2</v>
      </c>
      <c r="BM253" s="14" t="e">
        <f t="shared" si="723"/>
        <v>#VALUE!</v>
      </c>
      <c r="BN253" s="14" t="e">
        <f t="shared" si="724"/>
        <v>#VALUE!</v>
      </c>
      <c r="BO253" s="42"/>
      <c r="BP253" s="14">
        <f t="shared" si="673"/>
        <v>9718.5915966386547</v>
      </c>
      <c r="BQ253" s="14" t="e">
        <f t="shared" si="674"/>
        <v>#VALUE!</v>
      </c>
      <c r="BR253" s="14">
        <f t="shared" si="725"/>
        <v>54.163813966386556</v>
      </c>
      <c r="BS253" s="14" t="e">
        <f t="shared" si="675"/>
        <v>#VALUE!</v>
      </c>
      <c r="BT253" s="37" t="e">
        <f t="shared" si="676"/>
        <v>#VALUE!</v>
      </c>
      <c r="BU253" s="41"/>
      <c r="BV253" s="14" t="str">
        <f>IFERROR(VLOOKUP($A253,#REF!,27,0),"0")</f>
        <v>0</v>
      </c>
      <c r="BW253" s="14">
        <f t="shared" si="726"/>
        <v>0</v>
      </c>
      <c r="BX253" s="14" t="str">
        <f>IFERROR(VLOOKUP($A253,SpecEd22!$Z$22:$AV$606,59,0)," ")</f>
        <v xml:space="preserve"> </v>
      </c>
      <c r="BY253" s="14" t="e">
        <f t="shared" si="727"/>
        <v>#VALUE!</v>
      </c>
      <c r="BZ253" s="14">
        <f>IFERROR(VLOOKUP($A253,ECFE!#REF!,25,0),0)</f>
        <v>0</v>
      </c>
      <c r="CA253" s="14">
        <f t="shared" si="728"/>
        <v>0</v>
      </c>
      <c r="CB253" s="14">
        <f>IFERROR(VLOOKUP($A253,#REF!,17,0),0)</f>
        <v>0</v>
      </c>
      <c r="CC253" s="14">
        <f t="shared" si="729"/>
        <v>0</v>
      </c>
      <c r="CD253" s="14">
        <f>IFERROR(VLOOKUP($A253,#REF!,9,0),0)</f>
        <v>0</v>
      </c>
      <c r="CE253" s="14">
        <f t="shared" si="730"/>
        <v>0</v>
      </c>
      <c r="CF253" s="14">
        <v>0</v>
      </c>
      <c r="CG253" s="14">
        <f t="shared" si="731"/>
        <v>0</v>
      </c>
      <c r="CH253" s="14">
        <f>IFERROR(VLOOKUP($A253,ConEnroll!$A$8:$S$601,15,0),0)</f>
        <v>-87</v>
      </c>
      <c r="CI253" s="14">
        <f t="shared" si="732"/>
        <v>-7.3109243697478996E-2</v>
      </c>
      <c r="CJ253" s="14">
        <f t="shared" si="733"/>
        <v>-87</v>
      </c>
      <c r="CK253" s="14">
        <f t="shared" si="734"/>
        <v>-7.3109243697478996E-2</v>
      </c>
      <c r="CL253" s="14" t="e">
        <f t="shared" si="735"/>
        <v>#VALUE!</v>
      </c>
      <c r="CM253" s="14" t="e">
        <f t="shared" si="736"/>
        <v>#VALUE!</v>
      </c>
      <c r="CN253" s="42"/>
      <c r="CO253" s="14">
        <f t="shared" si="677"/>
        <v>-9565.947058823529</v>
      </c>
      <c r="CP253" s="14" t="e">
        <f t="shared" si="678"/>
        <v>#VALUE!</v>
      </c>
      <c r="CQ253" s="14">
        <f t="shared" si="679"/>
        <v>-48.862736134453783</v>
      </c>
      <c r="CR253" s="14" t="e">
        <f t="shared" si="680"/>
        <v>#VALUE!</v>
      </c>
      <c r="CS253" s="37" t="e">
        <f t="shared" si="681"/>
        <v>#VALUE!</v>
      </c>
      <c r="CT253" s="239"/>
      <c r="CU253" s="239"/>
      <c r="CV253" s="468"/>
      <c r="CW253" s="14">
        <f>IFERROR(VLOOKUP($A253,BaseFY23!$A$7:$AK$527,6,0),0)</f>
        <v>1161</v>
      </c>
      <c r="CX253" s="14">
        <f>IFERROR(VLOOKUP($A253,BaseFY23!$A$7:$AN$528,28,0),0)</f>
        <v>11204936</v>
      </c>
      <c r="CY253" s="14">
        <f t="shared" si="737"/>
        <v>9651.1076658053407</v>
      </c>
      <c r="CZ253" s="14">
        <f>IFERROR(VLOOKUP($A253,SpecEd23!$A$21:$BB$605,23,0)," ")</f>
        <v>1283549.2320544797</v>
      </c>
      <c r="DA253" s="14">
        <f t="shared" si="738"/>
        <v>1105.5548941037723</v>
      </c>
      <c r="DB253" s="14">
        <f>IFERROR(VLOOKUP($A253,ECFE!$A$16:$AB$347,7,0),0)</f>
        <v>55281.006000000001</v>
      </c>
      <c r="DC253" s="14">
        <f t="shared" si="739"/>
        <v>47.614992248062016</v>
      </c>
      <c r="DD253" s="14">
        <v>0</v>
      </c>
      <c r="DE253" s="14">
        <f t="shared" si="740"/>
        <v>0</v>
      </c>
      <c r="DF253" s="14">
        <f>IFERROR(VLOOKUP($A253,ConEnroll!$A$7:$S$338,10,0),0)</f>
        <v>2778.65</v>
      </c>
      <c r="DG253" s="14">
        <f t="shared" si="741"/>
        <v>2.3933247200689061</v>
      </c>
      <c r="DH253" s="14">
        <f t="shared" si="682"/>
        <v>58059.656000000003</v>
      </c>
      <c r="DI253" s="14">
        <f t="shared" si="742"/>
        <v>50.008316968130927</v>
      </c>
      <c r="DJ253" s="14">
        <f t="shared" si="683"/>
        <v>12546544.888054479</v>
      </c>
      <c r="DK253" s="14">
        <f t="shared" si="743"/>
        <v>10806.670876877242</v>
      </c>
      <c r="DL253" s="42"/>
      <c r="DM253" s="14">
        <f>IFERROR(VLOOKUP($A253,HouseFY23!$A$7:$AJ$528,28,0),0)</f>
        <v>11564273</v>
      </c>
      <c r="DN253" s="14">
        <f t="shared" si="744"/>
        <v>9960.6141257536601</v>
      </c>
      <c r="DO253" s="14">
        <f>IFERROR(VLOOKUP($A253,Compens80percent!$A$13:$M$560,12,0),0)</f>
        <v>0</v>
      </c>
      <c r="DP253" s="14">
        <f t="shared" si="744"/>
        <v>0</v>
      </c>
      <c r="DQ253" s="14">
        <f t="shared" si="745"/>
        <v>11564273</v>
      </c>
      <c r="DR253" s="14">
        <f t="shared" si="746"/>
        <v>9717.876470588235</v>
      </c>
      <c r="DS253" s="14">
        <f>IFERROR(VLOOKUP($A253,SpecEd23!$A$21:$Z$550,14,0),0)</f>
        <v>1327641.3193204738</v>
      </c>
      <c r="DT253" s="14">
        <f t="shared" si="747"/>
        <v>1143.5325747807699</v>
      </c>
      <c r="DU253" s="14">
        <f>IFERROR(VLOOKUP($A253,ECFE!$A$16:$AB$347,9,0),0)</f>
        <v>57514.358642400002</v>
      </c>
      <c r="DV253" s="14">
        <f t="shared" si="748"/>
        <v>49.538637934883724</v>
      </c>
      <c r="DW253" s="14">
        <f>IFERROR(VLOOKUP($A253,ParaFY19!$A$21:$Z$543,7,0),0)</f>
        <v>4508</v>
      </c>
      <c r="DX253" s="14">
        <f t="shared" si="749"/>
        <v>3.8828596037898362</v>
      </c>
      <c r="DY253" s="14">
        <f>IFERROR(VLOOKUP($A253,ConEnroll!$A$7:$S$341,13,0),0)</f>
        <v>3473.3125</v>
      </c>
      <c r="DZ253" s="14">
        <f t="shared" si="750"/>
        <v>2.9916559000861325</v>
      </c>
      <c r="EA253" s="14">
        <f t="shared" si="684"/>
        <v>65495.671142400002</v>
      </c>
      <c r="EB253" s="14">
        <f t="shared" si="751"/>
        <v>56.413153438759693</v>
      </c>
      <c r="EC253" s="14">
        <f t="shared" si="685"/>
        <v>12957409.990462873</v>
      </c>
      <c r="ED253" s="14">
        <f t="shared" si="752"/>
        <v>11160.559853973189</v>
      </c>
      <c r="EE253" s="62"/>
      <c r="EF253" s="14">
        <f t="shared" si="686"/>
        <v>309.50645994831939</v>
      </c>
      <c r="EG253" s="14">
        <f t="shared" si="687"/>
        <v>37.977680676997579</v>
      </c>
      <c r="EH253" s="14">
        <f t="shared" si="688"/>
        <v>6.4048364706287657</v>
      </c>
      <c r="EI253" s="14">
        <f t="shared" si="753"/>
        <v>353.88897709594573</v>
      </c>
      <c r="EJ253" s="37">
        <f t="shared" si="689"/>
        <v>3.2747270748584835E-2</v>
      </c>
      <c r="EK253" s="42"/>
      <c r="EL253" s="14" t="str">
        <f>IFERROR(VLOOKUP($A253,#REF!,27,0),"0")</f>
        <v>0</v>
      </c>
      <c r="EM253" s="14">
        <f t="shared" si="754"/>
        <v>0</v>
      </c>
      <c r="EN253" s="14" t="str">
        <f>IFERROR(VLOOKUP($A253,SpecEd23!#REF!,23,0)," ")</f>
        <v xml:space="preserve"> </v>
      </c>
      <c r="EO253" s="14" t="e">
        <f t="shared" si="755"/>
        <v>#VALUE!</v>
      </c>
      <c r="EP253" s="14">
        <f>IFERROR(VLOOKUP($A253,ECFE!#REF!,24,0),0)</f>
        <v>0</v>
      </c>
      <c r="EQ253" s="14">
        <f t="shared" si="756"/>
        <v>0</v>
      </c>
      <c r="ER253" s="14">
        <f>IFERROR(VLOOKUP($A253,#REF!,30,0),0)</f>
        <v>0</v>
      </c>
      <c r="ES253" s="14">
        <f t="shared" si="757"/>
        <v>0</v>
      </c>
      <c r="ET253" s="14">
        <f>IFERROR(VLOOKUP($A253,#REF!,12,0),0)</f>
        <v>0</v>
      </c>
      <c r="EU253" s="14">
        <f t="shared" si="758"/>
        <v>0</v>
      </c>
      <c r="EV253" s="14">
        <v>0</v>
      </c>
      <c r="EW253" s="14">
        <f t="shared" si="759"/>
        <v>0</v>
      </c>
      <c r="EX253" s="14">
        <f>IFERROR(VLOOKUP($A253,ConEnroll!$A$8:$S$601,16,0),0)</f>
        <v>726</v>
      </c>
      <c r="EY253" s="14">
        <f t="shared" si="760"/>
        <v>0.62532299741602071</v>
      </c>
      <c r="EZ253" s="14">
        <f t="shared" si="761"/>
        <v>726</v>
      </c>
      <c r="FA253" s="14">
        <f t="shared" si="762"/>
        <v>0.62532299741602071</v>
      </c>
      <c r="FB253" s="14" t="e">
        <f t="shared" si="763"/>
        <v>#VALUE!</v>
      </c>
      <c r="FC253" s="14" t="e">
        <f t="shared" si="764"/>
        <v>#VALUE!</v>
      </c>
      <c r="FD253" s="62"/>
      <c r="FE253" s="14">
        <f t="shared" si="690"/>
        <v>9960.6141257536601</v>
      </c>
      <c r="FF253" s="14" t="e">
        <f t="shared" si="691"/>
        <v>#VALUE!</v>
      </c>
      <c r="FG253" s="14">
        <f t="shared" si="765"/>
        <v>55.787830441343672</v>
      </c>
      <c r="FH253" s="14" t="e">
        <f t="shared" si="692"/>
        <v>#VALUE!</v>
      </c>
      <c r="FI253" s="37" t="e">
        <f t="shared" si="693"/>
        <v>#VALUE!</v>
      </c>
      <c r="FJ253" s="12"/>
      <c r="FK253" s="14" t="str">
        <f>IFERROR(VLOOKUP($A253,#REF!,27,0),"0")</f>
        <v>0</v>
      </c>
      <c r="FL253" s="14">
        <f t="shared" si="766"/>
        <v>0</v>
      </c>
      <c r="FM253" s="14" t="str">
        <f>IFERROR(VLOOKUP($A253,SpecEd23!$X$22:$Y$610,59,0)," ")</f>
        <v xml:space="preserve"> </v>
      </c>
      <c r="FN253" s="14" t="e">
        <f t="shared" si="767"/>
        <v>#VALUE!</v>
      </c>
      <c r="FO253" s="14">
        <f>IFERROR(VLOOKUP($A253,ECFE!#REF!,26,0),0)</f>
        <v>0</v>
      </c>
      <c r="FP253" s="14">
        <f t="shared" si="768"/>
        <v>0</v>
      </c>
      <c r="FQ253" s="14">
        <f>IFERROR(VLOOKUP($A253,#REF!,16,0),0)</f>
        <v>0</v>
      </c>
      <c r="FR253" s="14">
        <f t="shared" si="769"/>
        <v>0</v>
      </c>
      <c r="FS253" s="14">
        <f>IFERROR(VLOOKUP($A253,#REF!,12,0),0)</f>
        <v>0</v>
      </c>
      <c r="FT253" s="14">
        <f t="shared" si="770"/>
        <v>0</v>
      </c>
      <c r="FU253" s="14">
        <v>0</v>
      </c>
      <c r="FV253" s="14">
        <f t="shared" si="771"/>
        <v>0</v>
      </c>
      <c r="FW253" s="14">
        <f>IFERROR(VLOOKUP($A253,ConEnroll!$A$8:$S$601,16,0),0)</f>
        <v>726</v>
      </c>
      <c r="FX253" s="14">
        <f t="shared" si="772"/>
        <v>0.62532299741602071</v>
      </c>
      <c r="FY253" s="14">
        <f t="shared" si="773"/>
        <v>726</v>
      </c>
      <c r="FZ253" s="14">
        <f t="shared" si="774"/>
        <v>0.62532299741602071</v>
      </c>
      <c r="GA253" s="14" t="e">
        <f t="shared" si="775"/>
        <v>#VALUE!</v>
      </c>
      <c r="GB253" s="14" t="e">
        <f t="shared" si="776"/>
        <v>#VALUE!</v>
      </c>
      <c r="GC253" s="39"/>
      <c r="GD253" s="14">
        <f t="shared" si="694"/>
        <v>-9651.1076658053407</v>
      </c>
      <c r="GE253" s="14" t="e">
        <f t="shared" si="695"/>
        <v>#VALUE!</v>
      </c>
      <c r="GF253" s="14">
        <f t="shared" si="696"/>
        <v>-49.382993970714907</v>
      </c>
      <c r="GG253" s="14" t="e">
        <f t="shared" si="697"/>
        <v>#VALUE!</v>
      </c>
      <c r="GH253" s="37" t="e">
        <f t="shared" si="698"/>
        <v>#VALUE!</v>
      </c>
    </row>
    <row r="254" spans="1:190" ht="12.5" x14ac:dyDescent="0.25">
      <c r="A254" s="67">
        <v>815</v>
      </c>
      <c r="B254" s="35">
        <v>2</v>
      </c>
      <c r="C254" s="14">
        <v>6</v>
      </c>
      <c r="D254" s="14"/>
      <c r="E254" s="14"/>
      <c r="F254" s="35" t="s">
        <v>2598</v>
      </c>
      <c r="G254" s="41"/>
      <c r="H254" s="14">
        <f>IFERROR(VLOOKUP($A254,BaseFY22!$A$7:$AK$528,6,0),0)</f>
        <v>1</v>
      </c>
      <c r="I254" s="14">
        <f>IFERROR(VLOOKUP($A254,BaseFY22!$A$7:$AK$528,28,0),0)</f>
        <v>16901.697843999998</v>
      </c>
      <c r="J254" s="14">
        <f t="shared" si="699"/>
        <v>16901.697843999998</v>
      </c>
      <c r="K254" s="14">
        <f>IFERROR(VLOOKUP($A254,SpecEd22!$A$21:$BB$605,24,0)," ")</f>
        <v>262186.69713624893</v>
      </c>
      <c r="L254" s="14">
        <f t="shared" si="700"/>
        <v>262186.69713624893</v>
      </c>
      <c r="M254" s="14">
        <f>IFERROR(VLOOKUP($A254,ECFE!$A$16:$AB$347,7,0),0)</f>
        <v>0</v>
      </c>
      <c r="N254" s="14">
        <f t="shared" si="667"/>
        <v>0</v>
      </c>
      <c r="O254" s="14">
        <v>0</v>
      </c>
      <c r="P254" s="14">
        <f t="shared" si="667"/>
        <v>0</v>
      </c>
      <c r="Q254" s="14">
        <f>IFERROR(VLOOKUP($A254,ConEnroll!$A$7:$S$337,10,0),0)</f>
        <v>0</v>
      </c>
      <c r="R254" s="14">
        <f t="shared" si="701"/>
        <v>0</v>
      </c>
      <c r="S254" s="14">
        <f t="shared" si="668"/>
        <v>0</v>
      </c>
      <c r="T254" s="14">
        <f t="shared" si="702"/>
        <v>0</v>
      </c>
      <c r="U254" s="14">
        <f t="shared" si="669"/>
        <v>279088.39498024894</v>
      </c>
      <c r="V254" s="14">
        <f t="shared" si="703"/>
        <v>279088.39498024894</v>
      </c>
      <c r="W254" s="42"/>
      <c r="X254" s="14">
        <f>IFERROR(VLOOKUP($A254,HouseFY22!$A$6:$AJ$528,28,0),0)</f>
        <v>17041.697843999998</v>
      </c>
      <c r="Y254" s="14">
        <f t="shared" si="704"/>
        <v>17041.697843999998</v>
      </c>
      <c r="Z254" s="14">
        <f>IFERROR(VLOOKUP($A254,Compens80percent!$A$13:$M$560,12,0),0)</f>
        <v>0</v>
      </c>
      <c r="AA254" s="14">
        <f t="shared" si="704"/>
        <v>0</v>
      </c>
      <c r="AB254" s="14">
        <f t="shared" si="705"/>
        <v>17041.697843999998</v>
      </c>
      <c r="AC254" s="14">
        <f t="shared" si="704"/>
        <v>17041.697843999998</v>
      </c>
      <c r="AD254" s="14">
        <f>IFERROR(VLOOKUP(A254,SpecEd22!$A$21:$Z$550,14,0),0)</f>
        <v>267616.65285362804</v>
      </c>
      <c r="AE254" s="14">
        <f t="shared" si="706"/>
        <v>267616.65285362804</v>
      </c>
      <c r="AF254" s="14">
        <f>IFERROR(VLOOKUP($A254,ECFE!$A$16:$AB$348,8,0),0)</f>
        <v>0</v>
      </c>
      <c r="AG254" s="14">
        <f t="shared" si="707"/>
        <v>0</v>
      </c>
      <c r="AH254" s="14">
        <f>IFERROR(VLOOKUP(A254,ParaFY19!$A$21:$Z$543,7,0),0)</f>
        <v>0</v>
      </c>
      <c r="AI254" s="14">
        <f t="shared" si="708"/>
        <v>0</v>
      </c>
      <c r="AJ254" s="14">
        <f>IFERROR(VLOOKUP(A254,ConEnroll!$A$7:$S$341,13,0),0)</f>
        <v>0</v>
      </c>
      <c r="AK254" s="14">
        <f t="shared" si="709"/>
        <v>0</v>
      </c>
      <c r="AL254" s="14">
        <f t="shared" si="664"/>
        <v>0</v>
      </c>
      <c r="AM254" s="14">
        <f t="shared" si="710"/>
        <v>0</v>
      </c>
      <c r="AN254" s="14">
        <f t="shared" si="711"/>
        <v>284658.35069762805</v>
      </c>
      <c r="AO254" s="14">
        <f t="shared" si="712"/>
        <v>284658.35069762805</v>
      </c>
      <c r="AP254" s="62"/>
      <c r="AQ254" s="14">
        <f t="shared" si="665"/>
        <v>140</v>
      </c>
      <c r="AR254" s="14">
        <f t="shared" si="670"/>
        <v>5429.9557173791109</v>
      </c>
      <c r="AS254" s="14">
        <f t="shared" si="671"/>
        <v>0</v>
      </c>
      <c r="AT254" s="14">
        <f t="shared" si="713"/>
        <v>5569.9557173791109</v>
      </c>
      <c r="AU254" s="37">
        <f t="shared" si="672"/>
        <v>1.99576758387725E-2</v>
      </c>
      <c r="AV254" s="42"/>
      <c r="AW254" s="14" t="str">
        <f>IFERROR(VLOOKUP($A254,#REF!,27,0),"0")</f>
        <v>0</v>
      </c>
      <c r="AX254" s="14">
        <f t="shared" si="714"/>
        <v>0</v>
      </c>
      <c r="AY254" s="14" t="str">
        <f>IFERROR(VLOOKUP($A254,SpecEd22!#REF!,23,0)," ")</f>
        <v xml:space="preserve"> </v>
      </c>
      <c r="AZ254" s="14" t="e">
        <f t="shared" si="715"/>
        <v>#VALUE!</v>
      </c>
      <c r="BA254" s="14">
        <f>IFERROR(VLOOKUP($A254,ECFE!#REF!,23,0),0)</f>
        <v>0</v>
      </c>
      <c r="BB254" s="14">
        <f t="shared" si="716"/>
        <v>0</v>
      </c>
      <c r="BC254" s="14">
        <f>IFERROR(VLOOKUP($A254,#REF!,17,0),0)</f>
        <v>0</v>
      </c>
      <c r="BD254" s="14">
        <f t="shared" si="717"/>
        <v>0</v>
      </c>
      <c r="BE254" s="14">
        <f>IFERROR(VLOOKUP($A254,#REF!,9,0),0)</f>
        <v>0</v>
      </c>
      <c r="BF254" s="14">
        <f t="shared" si="718"/>
        <v>0</v>
      </c>
      <c r="BG254" s="14">
        <v>0</v>
      </c>
      <c r="BH254" s="14">
        <f t="shared" si="719"/>
        <v>0</v>
      </c>
      <c r="BI254" s="14">
        <f>IFERROR(VLOOKUP($A254,ConEnroll!$A$8:$S$601,15,0),0)</f>
        <v>0</v>
      </c>
      <c r="BJ254" s="14">
        <f t="shared" si="720"/>
        <v>0</v>
      </c>
      <c r="BK254" s="14">
        <f t="shared" si="721"/>
        <v>0</v>
      </c>
      <c r="BL254" s="14">
        <f t="shared" si="722"/>
        <v>0</v>
      </c>
      <c r="BM254" s="14" t="e">
        <f t="shared" si="723"/>
        <v>#VALUE!</v>
      </c>
      <c r="BN254" s="14" t="e">
        <f t="shared" si="724"/>
        <v>#VALUE!</v>
      </c>
      <c r="BO254" s="42"/>
      <c r="BP254" s="14">
        <f t="shared" si="673"/>
        <v>17041.697843999998</v>
      </c>
      <c r="BQ254" s="14" t="e">
        <f t="shared" si="674"/>
        <v>#VALUE!</v>
      </c>
      <c r="BR254" s="14">
        <f t="shared" si="725"/>
        <v>0</v>
      </c>
      <c r="BS254" s="14" t="e">
        <f t="shared" si="675"/>
        <v>#VALUE!</v>
      </c>
      <c r="BT254" s="37" t="e">
        <f t="shared" si="676"/>
        <v>#VALUE!</v>
      </c>
      <c r="BU254" s="41"/>
      <c r="BV254" s="14" t="str">
        <f>IFERROR(VLOOKUP($A254,#REF!,27,0),"0")</f>
        <v>0</v>
      </c>
      <c r="BW254" s="14">
        <f t="shared" si="726"/>
        <v>0</v>
      </c>
      <c r="BX254" s="14" t="str">
        <f>IFERROR(VLOOKUP($A254,SpecEd22!$Z$22:$AV$606,59,0)," ")</f>
        <v xml:space="preserve"> </v>
      </c>
      <c r="BY254" s="14" t="e">
        <f t="shared" si="727"/>
        <v>#VALUE!</v>
      </c>
      <c r="BZ254" s="14">
        <f>IFERROR(VLOOKUP($A254,ECFE!#REF!,25,0),0)</f>
        <v>0</v>
      </c>
      <c r="CA254" s="14">
        <f t="shared" si="728"/>
        <v>0</v>
      </c>
      <c r="CB254" s="14">
        <f>IFERROR(VLOOKUP($A254,#REF!,17,0),0)</f>
        <v>0</v>
      </c>
      <c r="CC254" s="14">
        <f t="shared" si="729"/>
        <v>0</v>
      </c>
      <c r="CD254" s="14">
        <f>IFERROR(VLOOKUP($A254,#REF!,9,0),0)</f>
        <v>0</v>
      </c>
      <c r="CE254" s="14">
        <f t="shared" si="730"/>
        <v>0</v>
      </c>
      <c r="CF254" s="14">
        <v>0</v>
      </c>
      <c r="CG254" s="14">
        <f t="shared" si="731"/>
        <v>0</v>
      </c>
      <c r="CH254" s="14">
        <f>IFERROR(VLOOKUP($A254,ConEnroll!$A$8:$S$601,15,0),0)</f>
        <v>0</v>
      </c>
      <c r="CI254" s="14">
        <f t="shared" si="732"/>
        <v>0</v>
      </c>
      <c r="CJ254" s="14">
        <f t="shared" si="733"/>
        <v>0</v>
      </c>
      <c r="CK254" s="14">
        <f t="shared" si="734"/>
        <v>0</v>
      </c>
      <c r="CL254" s="14" t="e">
        <f t="shared" si="735"/>
        <v>#VALUE!</v>
      </c>
      <c r="CM254" s="14" t="e">
        <f t="shared" si="736"/>
        <v>#VALUE!</v>
      </c>
      <c r="CN254" s="42"/>
      <c r="CO254" s="14">
        <f t="shared" si="677"/>
        <v>-16901.697843999998</v>
      </c>
      <c r="CP254" s="14" t="e">
        <f t="shared" si="678"/>
        <v>#VALUE!</v>
      </c>
      <c r="CQ254" s="14">
        <f t="shared" si="679"/>
        <v>0</v>
      </c>
      <c r="CR254" s="14" t="e">
        <f t="shared" si="680"/>
        <v>#VALUE!</v>
      </c>
      <c r="CS254" s="37" t="e">
        <f t="shared" si="681"/>
        <v>#VALUE!</v>
      </c>
      <c r="CT254" s="239"/>
      <c r="CU254" s="239"/>
      <c r="CV254" s="468"/>
      <c r="CW254" s="14">
        <f>IFERROR(VLOOKUP($A254,BaseFY23!$A$7:$AK$527,6,0),0)</f>
        <v>1</v>
      </c>
      <c r="CX254" s="14">
        <f>IFERROR(VLOOKUP($A254,BaseFY23!$A$7:$AN$528,28,0),0)</f>
        <v>14467.092963999999</v>
      </c>
      <c r="CY254" s="14">
        <f t="shared" si="737"/>
        <v>14467.092963999999</v>
      </c>
      <c r="CZ254" s="14">
        <f>IFERROR(VLOOKUP($A254,SpecEd23!$A$21:$BB$605,23,0)," ")</f>
        <v>308135.03396754398</v>
      </c>
      <c r="DA254" s="14">
        <f t="shared" si="738"/>
        <v>308135.03396754398</v>
      </c>
      <c r="DB254" s="14">
        <f>IFERROR(VLOOKUP($A254,ECFE!$A$16:$AB$347,7,0),0)</f>
        <v>0</v>
      </c>
      <c r="DC254" s="14">
        <f t="shared" si="739"/>
        <v>0</v>
      </c>
      <c r="DD254" s="14">
        <v>0</v>
      </c>
      <c r="DE254" s="14">
        <f t="shared" si="740"/>
        <v>0</v>
      </c>
      <c r="DF254" s="14">
        <f>IFERROR(VLOOKUP($A254,ConEnroll!$A$7:$S$338,10,0),0)</f>
        <v>0</v>
      </c>
      <c r="DG254" s="14">
        <f t="shared" si="741"/>
        <v>0</v>
      </c>
      <c r="DH254" s="14">
        <f t="shared" si="682"/>
        <v>0</v>
      </c>
      <c r="DI254" s="14">
        <f t="shared" si="742"/>
        <v>0</v>
      </c>
      <c r="DJ254" s="14">
        <f t="shared" si="683"/>
        <v>322602.12693154399</v>
      </c>
      <c r="DK254" s="14">
        <f t="shared" si="743"/>
        <v>322602.12693154399</v>
      </c>
      <c r="DL254" s="42"/>
      <c r="DM254" s="14">
        <f>IFERROR(VLOOKUP($A254,HouseFY23!$A$7:$AJ$528,28,0),0)</f>
        <v>18527.125765000001</v>
      </c>
      <c r="DN254" s="14">
        <f t="shared" si="744"/>
        <v>18527.125765000001</v>
      </c>
      <c r="DO254" s="14">
        <f>IFERROR(VLOOKUP($A254,Compens80percent!$A$13:$M$560,12,0),0)</f>
        <v>0</v>
      </c>
      <c r="DP254" s="14">
        <f t="shared" si="744"/>
        <v>0</v>
      </c>
      <c r="DQ254" s="14">
        <f t="shared" si="745"/>
        <v>18527.125765000001</v>
      </c>
      <c r="DR254" s="14">
        <f t="shared" si="746"/>
        <v>18527.125765000001</v>
      </c>
      <c r="DS254" s="14">
        <f>IFERROR(VLOOKUP($A254,SpecEd23!$A$21:$Z$550,14,0),0)</f>
        <v>317509.29609803332</v>
      </c>
      <c r="DT254" s="14">
        <f t="shared" si="747"/>
        <v>317509.29609803332</v>
      </c>
      <c r="DU254" s="14">
        <f>IFERROR(VLOOKUP($A254,ECFE!$A$16:$AB$347,9,0),0)</f>
        <v>0</v>
      </c>
      <c r="DV254" s="14">
        <f t="shared" si="748"/>
        <v>0</v>
      </c>
      <c r="DW254" s="14">
        <f>IFERROR(VLOOKUP($A254,ParaFY19!$A$21:$Z$543,7,0),0)</f>
        <v>0</v>
      </c>
      <c r="DX254" s="14">
        <f t="shared" si="749"/>
        <v>0</v>
      </c>
      <c r="DY254" s="14">
        <f>IFERROR(VLOOKUP($A254,ConEnroll!$A$7:$S$341,13,0),0)</f>
        <v>0</v>
      </c>
      <c r="DZ254" s="14">
        <f t="shared" si="750"/>
        <v>0</v>
      </c>
      <c r="EA254" s="14">
        <f t="shared" si="684"/>
        <v>0</v>
      </c>
      <c r="EB254" s="14">
        <f t="shared" si="751"/>
        <v>0</v>
      </c>
      <c r="EC254" s="14">
        <f t="shared" si="685"/>
        <v>336036.42186303332</v>
      </c>
      <c r="ED254" s="14">
        <f t="shared" si="752"/>
        <v>336036.42186303332</v>
      </c>
      <c r="EE254" s="62"/>
      <c r="EF254" s="14">
        <f t="shared" si="686"/>
        <v>4060.0328010000012</v>
      </c>
      <c r="EG254" s="14">
        <f t="shared" si="687"/>
        <v>9374.2621304893401</v>
      </c>
      <c r="EH254" s="14">
        <f t="shared" si="688"/>
        <v>0</v>
      </c>
      <c r="EI254" s="14">
        <f t="shared" si="753"/>
        <v>13434.294931489341</v>
      </c>
      <c r="EJ254" s="37">
        <f t="shared" si="689"/>
        <v>4.16435410989714E-2</v>
      </c>
      <c r="EK254" s="42"/>
      <c r="EL254" s="14" t="str">
        <f>IFERROR(VLOOKUP($A254,#REF!,27,0),"0")</f>
        <v>0</v>
      </c>
      <c r="EM254" s="14">
        <f t="shared" si="754"/>
        <v>0</v>
      </c>
      <c r="EN254" s="14" t="str">
        <f>IFERROR(VLOOKUP($A254,SpecEd23!#REF!,23,0)," ")</f>
        <v xml:space="preserve"> </v>
      </c>
      <c r="EO254" s="14" t="e">
        <f t="shared" si="755"/>
        <v>#VALUE!</v>
      </c>
      <c r="EP254" s="14">
        <f>IFERROR(VLOOKUP($A254,ECFE!#REF!,24,0),0)</f>
        <v>0</v>
      </c>
      <c r="EQ254" s="14">
        <f t="shared" si="756"/>
        <v>0</v>
      </c>
      <c r="ER254" s="14">
        <f>IFERROR(VLOOKUP($A254,#REF!,30,0),0)</f>
        <v>0</v>
      </c>
      <c r="ES254" s="14">
        <f t="shared" si="757"/>
        <v>0</v>
      </c>
      <c r="ET254" s="14">
        <f>IFERROR(VLOOKUP($A254,#REF!,12,0),0)</f>
        <v>0</v>
      </c>
      <c r="EU254" s="14">
        <f t="shared" si="758"/>
        <v>0</v>
      </c>
      <c r="EV254" s="14">
        <v>0</v>
      </c>
      <c r="EW254" s="14">
        <f t="shared" si="759"/>
        <v>0</v>
      </c>
      <c r="EX254" s="14">
        <f>IFERROR(VLOOKUP($A254,ConEnroll!$A$8:$S$601,16,0),0)</f>
        <v>0</v>
      </c>
      <c r="EY254" s="14">
        <f t="shared" si="760"/>
        <v>0</v>
      </c>
      <c r="EZ254" s="14">
        <f t="shared" si="761"/>
        <v>0</v>
      </c>
      <c r="FA254" s="14">
        <f t="shared" si="762"/>
        <v>0</v>
      </c>
      <c r="FB254" s="14" t="e">
        <f t="shared" si="763"/>
        <v>#VALUE!</v>
      </c>
      <c r="FC254" s="14" t="e">
        <f t="shared" si="764"/>
        <v>#VALUE!</v>
      </c>
      <c r="FD254" s="62"/>
      <c r="FE254" s="14">
        <f t="shared" si="690"/>
        <v>18527.125765000001</v>
      </c>
      <c r="FF254" s="14" t="e">
        <f t="shared" si="691"/>
        <v>#VALUE!</v>
      </c>
      <c r="FG254" s="14">
        <f t="shared" si="765"/>
        <v>0</v>
      </c>
      <c r="FH254" s="14" t="e">
        <f t="shared" si="692"/>
        <v>#VALUE!</v>
      </c>
      <c r="FI254" s="37" t="e">
        <f t="shared" si="693"/>
        <v>#VALUE!</v>
      </c>
      <c r="FJ254" s="12"/>
      <c r="FK254" s="14" t="str">
        <f>IFERROR(VLOOKUP($A254,#REF!,27,0),"0")</f>
        <v>0</v>
      </c>
      <c r="FL254" s="14">
        <f t="shared" si="766"/>
        <v>0</v>
      </c>
      <c r="FM254" s="14" t="str">
        <f>IFERROR(VLOOKUP($A254,SpecEd23!$X$22:$Y$610,59,0)," ")</f>
        <v xml:space="preserve"> </v>
      </c>
      <c r="FN254" s="14" t="e">
        <f t="shared" si="767"/>
        <v>#VALUE!</v>
      </c>
      <c r="FO254" s="14">
        <f>IFERROR(VLOOKUP($A254,ECFE!#REF!,26,0),0)</f>
        <v>0</v>
      </c>
      <c r="FP254" s="14">
        <f t="shared" si="768"/>
        <v>0</v>
      </c>
      <c r="FQ254" s="14">
        <f>IFERROR(VLOOKUP($A254,#REF!,16,0),0)</f>
        <v>0</v>
      </c>
      <c r="FR254" s="14">
        <f t="shared" si="769"/>
        <v>0</v>
      </c>
      <c r="FS254" s="14">
        <f>IFERROR(VLOOKUP($A254,#REF!,12,0),0)</f>
        <v>0</v>
      </c>
      <c r="FT254" s="14">
        <f t="shared" si="770"/>
        <v>0</v>
      </c>
      <c r="FU254" s="14">
        <v>0</v>
      </c>
      <c r="FV254" s="14">
        <f t="shared" si="771"/>
        <v>0</v>
      </c>
      <c r="FW254" s="14">
        <f>IFERROR(VLOOKUP($A254,ConEnroll!$A$8:$S$601,16,0),0)</f>
        <v>0</v>
      </c>
      <c r="FX254" s="14">
        <f t="shared" si="772"/>
        <v>0</v>
      </c>
      <c r="FY254" s="14">
        <f t="shared" si="773"/>
        <v>0</v>
      </c>
      <c r="FZ254" s="14">
        <f t="shared" si="774"/>
        <v>0</v>
      </c>
      <c r="GA254" s="14" t="e">
        <f t="shared" si="775"/>
        <v>#VALUE!</v>
      </c>
      <c r="GB254" s="14" t="e">
        <f t="shared" si="776"/>
        <v>#VALUE!</v>
      </c>
      <c r="GC254" s="39"/>
      <c r="GD254" s="14">
        <f t="shared" si="694"/>
        <v>-14467.092963999999</v>
      </c>
      <c r="GE254" s="14" t="e">
        <f t="shared" si="695"/>
        <v>#VALUE!</v>
      </c>
      <c r="GF254" s="14">
        <f t="shared" si="696"/>
        <v>0</v>
      </c>
      <c r="GG254" s="14" t="e">
        <f t="shared" si="697"/>
        <v>#VALUE!</v>
      </c>
      <c r="GH254" s="37" t="e">
        <f t="shared" si="698"/>
        <v>#VALUE!</v>
      </c>
    </row>
    <row r="255" spans="1:190" ht="12.5" x14ac:dyDescent="0.25">
      <c r="A255" s="67">
        <v>818</v>
      </c>
      <c r="B255" s="35">
        <v>1</v>
      </c>
      <c r="C255" s="14">
        <v>6</v>
      </c>
      <c r="D255" s="14"/>
      <c r="E255" s="14"/>
      <c r="F255" s="35" t="s">
        <v>2599</v>
      </c>
      <c r="G255" s="41"/>
      <c r="H255" s="14">
        <f>IFERROR(VLOOKUP($A255,BaseFY22!$A$7:$AK$528,6,0),0)</f>
        <v>531</v>
      </c>
      <c r="I255" s="14">
        <f>IFERROR(VLOOKUP($A255,BaseFY22!$A$7:$AK$528,28,0),0)</f>
        <v>4879800.25</v>
      </c>
      <c r="J255" s="14">
        <f t="shared" si="699"/>
        <v>9189.8309792843684</v>
      </c>
      <c r="K255" s="14">
        <f>IFERROR(VLOOKUP($A255,SpecEd22!$A$21:$BB$605,24,0)," ")</f>
        <v>776101.95422586217</v>
      </c>
      <c r="L255" s="14">
        <f t="shared" si="700"/>
        <v>1461.5856011786482</v>
      </c>
      <c r="M255" s="14">
        <f>IFERROR(VLOOKUP($A255,ECFE!$A$16:$AB$347,7,0),0)</f>
        <v>22656.149999999998</v>
      </c>
      <c r="N255" s="14">
        <f t="shared" si="667"/>
        <v>42.666949152542372</v>
      </c>
      <c r="O255" s="14">
        <v>0</v>
      </c>
      <c r="P255" s="14">
        <f t="shared" si="667"/>
        <v>0</v>
      </c>
      <c r="Q255" s="14">
        <f>IFERROR(VLOOKUP($A255,ConEnroll!$A$7:$S$337,10,0),0)</f>
        <v>7025.27</v>
      </c>
      <c r="R255" s="14">
        <f t="shared" si="701"/>
        <v>13.230263653483993</v>
      </c>
      <c r="S255" s="14">
        <f t="shared" si="668"/>
        <v>29681.42</v>
      </c>
      <c r="T255" s="14">
        <f t="shared" si="702"/>
        <v>55.89721280602636</v>
      </c>
      <c r="U255" s="14">
        <f t="shared" si="669"/>
        <v>5685583.6242258623</v>
      </c>
      <c r="V255" s="14">
        <f t="shared" si="703"/>
        <v>10707.313793269044</v>
      </c>
      <c r="W255" s="42"/>
      <c r="X255" s="14">
        <f>IFERROR(VLOOKUP($A255,HouseFY22!$A$6:$AJ$528,28,0),0)</f>
        <v>4967355.25</v>
      </c>
      <c r="Y255" s="14">
        <f t="shared" si="704"/>
        <v>9354.7179849340864</v>
      </c>
      <c r="Z255" s="14">
        <f>IFERROR(VLOOKUP($A255,Compens80percent!$A$13:$M$560,12,0),0)</f>
        <v>0</v>
      </c>
      <c r="AA255" s="14">
        <f t="shared" si="704"/>
        <v>0</v>
      </c>
      <c r="AB255" s="14">
        <f t="shared" si="705"/>
        <v>4967355.25</v>
      </c>
      <c r="AC255" s="14">
        <f t="shared" si="704"/>
        <v>9354.7179849340864</v>
      </c>
      <c r="AD255" s="14">
        <f>IFERROR(VLOOKUP(A255,SpecEd22!$A$21:$Z$550,14,0),0)</f>
        <v>781935.23657556903</v>
      </c>
      <c r="AE255" s="14">
        <f t="shared" si="706"/>
        <v>1472.571066997305</v>
      </c>
      <c r="AF255" s="14">
        <f>IFERROR(VLOOKUP($A255,ECFE!$A$16:$AB$348,8,0),0)</f>
        <v>23109.273000000001</v>
      </c>
      <c r="AG255" s="14">
        <f t="shared" si="707"/>
        <v>43.520288135593219</v>
      </c>
      <c r="AH255" s="14">
        <f>IFERROR(VLOOKUP(A255,ParaFY19!$A$21:$Z$543,7,0),0)</f>
        <v>5096</v>
      </c>
      <c r="AI255" s="14">
        <f t="shared" si="708"/>
        <v>9.5969868173258011</v>
      </c>
      <c r="AJ255" s="14">
        <f>IFERROR(VLOOKUP(A255,ConEnroll!$A$7:$S$341,13,0),0)</f>
        <v>8781.5875000000015</v>
      </c>
      <c r="AK255" s="14">
        <f t="shared" si="709"/>
        <v>16.537829566854992</v>
      </c>
      <c r="AL255" s="14">
        <f t="shared" si="664"/>
        <v>36986.860500000003</v>
      </c>
      <c r="AM255" s="14">
        <f t="shared" si="710"/>
        <v>69.655104519774014</v>
      </c>
      <c r="AN255" s="14">
        <f t="shared" si="711"/>
        <v>5786277.3470755694</v>
      </c>
      <c r="AO255" s="14">
        <f t="shared" si="712"/>
        <v>10896.944156451167</v>
      </c>
      <c r="AP255" s="62"/>
      <c r="AQ255" s="14">
        <f t="shared" si="665"/>
        <v>164.88700564971805</v>
      </c>
      <c r="AR255" s="14">
        <f t="shared" si="670"/>
        <v>10.985465818656849</v>
      </c>
      <c r="AS255" s="14">
        <f t="shared" si="671"/>
        <v>13.757891713747654</v>
      </c>
      <c r="AT255" s="14">
        <f t="shared" si="713"/>
        <v>189.63036318212255</v>
      </c>
      <c r="AU255" s="37">
        <f t="shared" si="672"/>
        <v>1.7710358250762222E-2</v>
      </c>
      <c r="AV255" s="42"/>
      <c r="AW255" s="14" t="str">
        <f>IFERROR(VLOOKUP($A255,#REF!,27,0),"0")</f>
        <v>0</v>
      </c>
      <c r="AX255" s="14">
        <f t="shared" si="714"/>
        <v>0</v>
      </c>
      <c r="AY255" s="14" t="str">
        <f>IFERROR(VLOOKUP($A255,SpecEd22!#REF!,23,0)," ")</f>
        <v xml:space="preserve"> </v>
      </c>
      <c r="AZ255" s="14" t="e">
        <f t="shared" si="715"/>
        <v>#VALUE!</v>
      </c>
      <c r="BA255" s="14">
        <f>IFERROR(VLOOKUP($A255,ECFE!#REF!,23,0),0)</f>
        <v>0</v>
      </c>
      <c r="BB255" s="14">
        <f t="shared" si="716"/>
        <v>0</v>
      </c>
      <c r="BC255" s="14">
        <f>IFERROR(VLOOKUP($A255,#REF!,17,0),0)</f>
        <v>0</v>
      </c>
      <c r="BD255" s="14">
        <f t="shared" si="717"/>
        <v>0</v>
      </c>
      <c r="BE255" s="14">
        <f>IFERROR(VLOOKUP($A255,#REF!,9,0),0)</f>
        <v>0</v>
      </c>
      <c r="BF255" s="14">
        <f t="shared" si="718"/>
        <v>0</v>
      </c>
      <c r="BG255" s="14">
        <v>0</v>
      </c>
      <c r="BH255" s="14">
        <f t="shared" si="719"/>
        <v>0</v>
      </c>
      <c r="BI255" s="14">
        <f>IFERROR(VLOOKUP($A255,ConEnroll!$A$8:$S$601,15,0),0)</f>
        <v>-91</v>
      </c>
      <c r="BJ255" s="14">
        <f t="shared" si="720"/>
        <v>-0.17137476459510359</v>
      </c>
      <c r="BK255" s="14">
        <f t="shared" si="721"/>
        <v>-91</v>
      </c>
      <c r="BL255" s="14">
        <f t="shared" si="722"/>
        <v>-0.17137476459510359</v>
      </c>
      <c r="BM255" s="14" t="e">
        <f t="shared" si="723"/>
        <v>#VALUE!</v>
      </c>
      <c r="BN255" s="14" t="e">
        <f t="shared" si="724"/>
        <v>#VALUE!</v>
      </c>
      <c r="BO255" s="42"/>
      <c r="BP255" s="14">
        <f t="shared" si="673"/>
        <v>9354.7179849340864</v>
      </c>
      <c r="BQ255" s="14" t="e">
        <f t="shared" si="674"/>
        <v>#VALUE!</v>
      </c>
      <c r="BR255" s="14">
        <f t="shared" si="725"/>
        <v>69.826479284369114</v>
      </c>
      <c r="BS255" s="14" t="e">
        <f t="shared" si="675"/>
        <v>#VALUE!</v>
      </c>
      <c r="BT255" s="37" t="e">
        <f t="shared" si="676"/>
        <v>#VALUE!</v>
      </c>
      <c r="BU255" s="41"/>
      <c r="BV255" s="14" t="str">
        <f>IFERROR(VLOOKUP($A255,#REF!,27,0),"0")</f>
        <v>0</v>
      </c>
      <c r="BW255" s="14">
        <f t="shared" si="726"/>
        <v>0</v>
      </c>
      <c r="BX255" s="14" t="str">
        <f>IFERROR(VLOOKUP($A255,SpecEd22!$Z$22:$AV$606,59,0)," ")</f>
        <v xml:space="preserve"> </v>
      </c>
      <c r="BY255" s="14" t="e">
        <f t="shared" si="727"/>
        <v>#VALUE!</v>
      </c>
      <c r="BZ255" s="14">
        <f>IFERROR(VLOOKUP($A255,ECFE!#REF!,25,0),0)</f>
        <v>0</v>
      </c>
      <c r="CA255" s="14">
        <f t="shared" si="728"/>
        <v>0</v>
      </c>
      <c r="CB255" s="14">
        <f>IFERROR(VLOOKUP($A255,#REF!,17,0),0)</f>
        <v>0</v>
      </c>
      <c r="CC255" s="14">
        <f t="shared" si="729"/>
        <v>0</v>
      </c>
      <c r="CD255" s="14">
        <f>IFERROR(VLOOKUP($A255,#REF!,9,0),0)</f>
        <v>0</v>
      </c>
      <c r="CE255" s="14">
        <f t="shared" si="730"/>
        <v>0</v>
      </c>
      <c r="CF255" s="14">
        <v>0</v>
      </c>
      <c r="CG255" s="14">
        <f t="shared" si="731"/>
        <v>0</v>
      </c>
      <c r="CH255" s="14">
        <f>IFERROR(VLOOKUP($A255,ConEnroll!$A$8:$S$601,15,0),0)</f>
        <v>-91</v>
      </c>
      <c r="CI255" s="14">
        <f t="shared" si="732"/>
        <v>-0.17137476459510359</v>
      </c>
      <c r="CJ255" s="14">
        <f t="shared" si="733"/>
        <v>-91</v>
      </c>
      <c r="CK255" s="14">
        <f t="shared" si="734"/>
        <v>-0.17137476459510359</v>
      </c>
      <c r="CL255" s="14" t="e">
        <f t="shared" si="735"/>
        <v>#VALUE!</v>
      </c>
      <c r="CM255" s="14" t="e">
        <f t="shared" si="736"/>
        <v>#VALUE!</v>
      </c>
      <c r="CN255" s="42"/>
      <c r="CO255" s="14">
        <f t="shared" si="677"/>
        <v>-9189.8309792843684</v>
      </c>
      <c r="CP255" s="14" t="e">
        <f t="shared" si="678"/>
        <v>#VALUE!</v>
      </c>
      <c r="CQ255" s="14">
        <f t="shared" si="679"/>
        <v>-56.06858757062146</v>
      </c>
      <c r="CR255" s="14" t="e">
        <f t="shared" si="680"/>
        <v>#VALUE!</v>
      </c>
      <c r="CS255" s="37" t="e">
        <f t="shared" si="681"/>
        <v>#VALUE!</v>
      </c>
      <c r="CT255" s="239"/>
      <c r="CU255" s="239"/>
      <c r="CV255" s="468"/>
      <c r="CW255" s="14">
        <f>IFERROR(VLOOKUP($A255,BaseFY23!$A$7:$AK$527,6,0),0)</f>
        <v>521.64262499999995</v>
      </c>
      <c r="CX255" s="14">
        <f>IFERROR(VLOOKUP($A255,BaseFY23!$A$7:$AN$528,28,0),0)</f>
        <v>4841761</v>
      </c>
      <c r="CY255" s="14">
        <f t="shared" si="737"/>
        <v>9281.7587519808221</v>
      </c>
      <c r="CZ255" s="14">
        <f>IFERROR(VLOOKUP($A255,SpecEd23!$A$21:$BB$605,23,0)," ")</f>
        <v>791858.06583133631</v>
      </c>
      <c r="DA255" s="14">
        <f t="shared" si="738"/>
        <v>1518.0087436898707</v>
      </c>
      <c r="DB255" s="14">
        <f>IFERROR(VLOOKUP($A255,ECFE!$A$16:$AB$347,7,0),0)</f>
        <v>22656.149999999998</v>
      </c>
      <c r="DC255" s="14">
        <f t="shared" si="739"/>
        <v>43.432321122147563</v>
      </c>
      <c r="DD255" s="14">
        <v>0</v>
      </c>
      <c r="DE255" s="14">
        <f t="shared" si="740"/>
        <v>0</v>
      </c>
      <c r="DF255" s="14">
        <f>IFERROR(VLOOKUP($A255,ConEnroll!$A$7:$S$338,10,0),0)</f>
        <v>7025.27</v>
      </c>
      <c r="DG255" s="14">
        <f t="shared" si="741"/>
        <v>13.467591916975728</v>
      </c>
      <c r="DH255" s="14">
        <f t="shared" si="682"/>
        <v>29681.42</v>
      </c>
      <c r="DI255" s="14">
        <f t="shared" si="742"/>
        <v>56.899913039123291</v>
      </c>
      <c r="DJ255" s="14">
        <f t="shared" si="683"/>
        <v>5663300.4858313361</v>
      </c>
      <c r="DK255" s="14">
        <f t="shared" si="743"/>
        <v>10856.667408709816</v>
      </c>
      <c r="DL255" s="42"/>
      <c r="DM255" s="14">
        <f>IFERROR(VLOOKUP($A255,HouseFY23!$A$7:$AJ$528,28,0),0)</f>
        <v>5015869</v>
      </c>
      <c r="DN255" s="14">
        <f t="shared" si="744"/>
        <v>9615.5274887668547</v>
      </c>
      <c r="DO255" s="14">
        <f>IFERROR(VLOOKUP($A255,Compens80percent!$A$13:$M$560,12,0),0)</f>
        <v>0</v>
      </c>
      <c r="DP255" s="14">
        <f t="shared" si="744"/>
        <v>0</v>
      </c>
      <c r="DQ255" s="14">
        <f t="shared" si="745"/>
        <v>5015869</v>
      </c>
      <c r="DR255" s="14">
        <f t="shared" si="746"/>
        <v>9446.0809792843684</v>
      </c>
      <c r="DS255" s="14">
        <f>IFERROR(VLOOKUP($A255,SpecEd23!$A$21:$Z$550,14,0),0)</f>
        <v>804227.68421329127</v>
      </c>
      <c r="DT255" s="14">
        <f t="shared" si="747"/>
        <v>1541.7215650528776</v>
      </c>
      <c r="DU255" s="14">
        <f>IFERROR(VLOOKUP($A255,ECFE!$A$16:$AB$347,9,0),0)</f>
        <v>23571.458460000002</v>
      </c>
      <c r="DV255" s="14">
        <f t="shared" si="748"/>
        <v>45.186986895482327</v>
      </c>
      <c r="DW255" s="14">
        <f>IFERROR(VLOOKUP($A255,ParaFY19!$A$21:$Z$543,7,0),0)</f>
        <v>5096</v>
      </c>
      <c r="DX255" s="14">
        <f t="shared" si="749"/>
        <v>9.7691403190067163</v>
      </c>
      <c r="DY255" s="14">
        <f>IFERROR(VLOOKUP($A255,ConEnroll!$A$7:$S$341,13,0),0)</f>
        <v>8781.5875000000015</v>
      </c>
      <c r="DZ255" s="14">
        <f t="shared" si="750"/>
        <v>16.834489896219662</v>
      </c>
      <c r="EA255" s="14">
        <f t="shared" si="684"/>
        <v>37449.045960000003</v>
      </c>
      <c r="EB255" s="14">
        <f t="shared" si="751"/>
        <v>71.790617110708709</v>
      </c>
      <c r="EC255" s="14">
        <f t="shared" si="685"/>
        <v>5857545.7301732916</v>
      </c>
      <c r="ED255" s="14">
        <f t="shared" si="752"/>
        <v>11229.039670930442</v>
      </c>
      <c r="EE255" s="62"/>
      <c r="EF255" s="14">
        <f t="shared" si="686"/>
        <v>333.7687367860326</v>
      </c>
      <c r="EG255" s="14">
        <f t="shared" si="687"/>
        <v>23.712821363006924</v>
      </c>
      <c r="EH255" s="14">
        <f t="shared" si="688"/>
        <v>14.890704071585418</v>
      </c>
      <c r="EI255" s="14">
        <f t="shared" si="753"/>
        <v>372.37226222062498</v>
      </c>
      <c r="EJ255" s="37">
        <f t="shared" si="689"/>
        <v>3.4298947200122151E-2</v>
      </c>
      <c r="EK255" s="42"/>
      <c r="EL255" s="14" t="str">
        <f>IFERROR(VLOOKUP($A255,#REF!,27,0),"0")</f>
        <v>0</v>
      </c>
      <c r="EM255" s="14">
        <f t="shared" si="754"/>
        <v>0</v>
      </c>
      <c r="EN255" s="14" t="str">
        <f>IFERROR(VLOOKUP($A255,SpecEd23!#REF!,23,0)," ")</f>
        <v xml:space="preserve"> </v>
      </c>
      <c r="EO255" s="14" t="e">
        <f t="shared" si="755"/>
        <v>#VALUE!</v>
      </c>
      <c r="EP255" s="14">
        <f>IFERROR(VLOOKUP($A255,ECFE!#REF!,24,0),0)</f>
        <v>0</v>
      </c>
      <c r="EQ255" s="14">
        <f t="shared" si="756"/>
        <v>0</v>
      </c>
      <c r="ER255" s="14">
        <f>IFERROR(VLOOKUP($A255,#REF!,30,0),0)</f>
        <v>0</v>
      </c>
      <c r="ES255" s="14">
        <f t="shared" si="757"/>
        <v>0</v>
      </c>
      <c r="ET255" s="14">
        <f>IFERROR(VLOOKUP($A255,#REF!,12,0),0)</f>
        <v>0</v>
      </c>
      <c r="EU255" s="14">
        <f t="shared" si="758"/>
        <v>0</v>
      </c>
      <c r="EV255" s="14">
        <v>0</v>
      </c>
      <c r="EW255" s="14">
        <f t="shared" si="759"/>
        <v>0</v>
      </c>
      <c r="EX255" s="14">
        <f>IFERROR(VLOOKUP($A255,ConEnroll!$A$8:$S$601,16,0),0)</f>
        <v>727</v>
      </c>
      <c r="EY255" s="14">
        <f t="shared" si="760"/>
        <v>1.3936744528881244</v>
      </c>
      <c r="EZ255" s="14">
        <f t="shared" si="761"/>
        <v>727</v>
      </c>
      <c r="FA255" s="14">
        <f t="shared" si="762"/>
        <v>1.3936744528881244</v>
      </c>
      <c r="FB255" s="14" t="e">
        <f t="shared" si="763"/>
        <v>#VALUE!</v>
      </c>
      <c r="FC255" s="14" t="e">
        <f t="shared" si="764"/>
        <v>#VALUE!</v>
      </c>
      <c r="FD255" s="62"/>
      <c r="FE255" s="14">
        <f t="shared" si="690"/>
        <v>9615.5274887668547</v>
      </c>
      <c r="FF255" s="14" t="e">
        <f t="shared" si="691"/>
        <v>#VALUE!</v>
      </c>
      <c r="FG255" s="14">
        <f t="shared" si="765"/>
        <v>70.396942657820588</v>
      </c>
      <c r="FH255" s="14" t="e">
        <f t="shared" si="692"/>
        <v>#VALUE!</v>
      </c>
      <c r="FI255" s="37" t="e">
        <f t="shared" si="693"/>
        <v>#VALUE!</v>
      </c>
      <c r="FJ255" s="12"/>
      <c r="FK255" s="14" t="str">
        <f>IFERROR(VLOOKUP($A255,#REF!,27,0),"0")</f>
        <v>0</v>
      </c>
      <c r="FL255" s="14">
        <f t="shared" si="766"/>
        <v>0</v>
      </c>
      <c r="FM255" s="14" t="str">
        <f>IFERROR(VLOOKUP($A255,SpecEd23!$X$22:$Y$610,59,0)," ")</f>
        <v xml:space="preserve"> </v>
      </c>
      <c r="FN255" s="14" t="e">
        <f t="shared" si="767"/>
        <v>#VALUE!</v>
      </c>
      <c r="FO255" s="14">
        <f>IFERROR(VLOOKUP($A255,ECFE!#REF!,26,0),0)</f>
        <v>0</v>
      </c>
      <c r="FP255" s="14">
        <f t="shared" si="768"/>
        <v>0</v>
      </c>
      <c r="FQ255" s="14">
        <f>IFERROR(VLOOKUP($A255,#REF!,16,0),0)</f>
        <v>0</v>
      </c>
      <c r="FR255" s="14">
        <f t="shared" si="769"/>
        <v>0</v>
      </c>
      <c r="FS255" s="14">
        <f>IFERROR(VLOOKUP($A255,#REF!,12,0),0)</f>
        <v>0</v>
      </c>
      <c r="FT255" s="14">
        <f t="shared" si="770"/>
        <v>0</v>
      </c>
      <c r="FU255" s="14">
        <v>0</v>
      </c>
      <c r="FV255" s="14">
        <f t="shared" si="771"/>
        <v>0</v>
      </c>
      <c r="FW255" s="14">
        <f>IFERROR(VLOOKUP($A255,ConEnroll!$A$8:$S$601,16,0),0)</f>
        <v>727</v>
      </c>
      <c r="FX255" s="14">
        <f t="shared" si="772"/>
        <v>1.3936744528881244</v>
      </c>
      <c r="FY255" s="14">
        <f t="shared" si="773"/>
        <v>727</v>
      </c>
      <c r="FZ255" s="14">
        <f t="shared" si="774"/>
        <v>1.3936744528881244</v>
      </c>
      <c r="GA255" s="14" t="e">
        <f t="shared" si="775"/>
        <v>#VALUE!</v>
      </c>
      <c r="GB255" s="14" t="e">
        <f t="shared" si="776"/>
        <v>#VALUE!</v>
      </c>
      <c r="GC255" s="39"/>
      <c r="GD255" s="14">
        <f t="shared" si="694"/>
        <v>-9281.7587519808221</v>
      </c>
      <c r="GE255" s="14" t="e">
        <f t="shared" si="695"/>
        <v>#VALUE!</v>
      </c>
      <c r="GF255" s="14">
        <f t="shared" si="696"/>
        <v>-55.506238586235163</v>
      </c>
      <c r="GG255" s="14" t="e">
        <f t="shared" si="697"/>
        <v>#VALUE!</v>
      </c>
      <c r="GH255" s="37" t="e">
        <f t="shared" si="698"/>
        <v>#VALUE!</v>
      </c>
    </row>
    <row r="256" spans="1:190" ht="12.5" x14ac:dyDescent="0.25">
      <c r="A256" s="67">
        <v>820</v>
      </c>
      <c r="B256" s="35">
        <v>1</v>
      </c>
      <c r="C256" s="14">
        <v>6</v>
      </c>
      <c r="D256" s="14"/>
      <c r="E256" s="14"/>
      <c r="F256" s="35" t="s">
        <v>2600</v>
      </c>
      <c r="G256" s="41"/>
      <c r="H256" s="14">
        <f>IFERROR(VLOOKUP($A256,BaseFY22!$A$7:$AK$528,6,0),0)</f>
        <v>471</v>
      </c>
      <c r="I256" s="14">
        <f>IFERROR(VLOOKUP($A256,BaseFY22!$A$7:$AK$528,28,0),0)</f>
        <v>4655302.3245970001</v>
      </c>
      <c r="J256" s="14">
        <f t="shared" si="699"/>
        <v>9883.8690543460725</v>
      </c>
      <c r="K256" s="14">
        <f>IFERROR(VLOOKUP($A256,SpecEd22!$A$21:$BB$605,24,0)," ")</f>
        <v>493550.67262871587</v>
      </c>
      <c r="L256" s="14">
        <f t="shared" si="700"/>
        <v>1047.8782858359148</v>
      </c>
      <c r="M256" s="14">
        <f>IFERROR(VLOOKUP($A256,ECFE!$A$16:$AB$347,7,0),0)</f>
        <v>26281.133999999998</v>
      </c>
      <c r="N256" s="14">
        <f t="shared" si="667"/>
        <v>55.798585987261141</v>
      </c>
      <c r="O256" s="14">
        <v>0</v>
      </c>
      <c r="P256" s="14">
        <f t="shared" si="667"/>
        <v>0</v>
      </c>
      <c r="Q256" s="14">
        <f>IFERROR(VLOOKUP($A256,ConEnroll!$A$7:$S$337,10,0),0)</f>
        <v>6972.84</v>
      </c>
      <c r="R256" s="14">
        <f t="shared" si="701"/>
        <v>14.804331210191084</v>
      </c>
      <c r="S256" s="14">
        <f t="shared" si="668"/>
        <v>33253.974000000002</v>
      </c>
      <c r="T256" s="14">
        <f t="shared" si="702"/>
        <v>70.602917197452228</v>
      </c>
      <c r="U256" s="14">
        <f t="shared" si="669"/>
        <v>5182106.9712257162</v>
      </c>
      <c r="V256" s="14">
        <f t="shared" si="703"/>
        <v>11002.350257379439</v>
      </c>
      <c r="W256" s="42"/>
      <c r="X256" s="14">
        <f>IFERROR(VLOOKUP($A256,HouseFY22!$A$6:$AJ$528,28,0),0)</f>
        <v>4731391.3245970001</v>
      </c>
      <c r="Y256" s="14">
        <f t="shared" si="704"/>
        <v>10045.41682504671</v>
      </c>
      <c r="Z256" s="14">
        <f>IFERROR(VLOOKUP($A256,Compens80percent!$A$13:$M$560,12,0),0)</f>
        <v>0</v>
      </c>
      <c r="AA256" s="14">
        <f t="shared" si="704"/>
        <v>0</v>
      </c>
      <c r="AB256" s="14">
        <f t="shared" si="705"/>
        <v>4731391.3245970001</v>
      </c>
      <c r="AC256" s="14">
        <f t="shared" si="704"/>
        <v>10045.41682504671</v>
      </c>
      <c r="AD256" s="14">
        <f>IFERROR(VLOOKUP(A256,SpecEd22!$A$21:$Z$550,14,0),0)</f>
        <v>507655.22443367215</v>
      </c>
      <c r="AE256" s="14">
        <f t="shared" si="706"/>
        <v>1077.8242556978178</v>
      </c>
      <c r="AF256" s="14">
        <f>IFERROR(VLOOKUP($A256,ECFE!$A$16:$AB$348,8,0),0)</f>
        <v>26806.756680000002</v>
      </c>
      <c r="AG256" s="14">
        <f t="shared" si="707"/>
        <v>56.914557707006374</v>
      </c>
      <c r="AH256" s="14">
        <f>IFERROR(VLOOKUP(A256,ParaFY19!$A$21:$Z$543,7,0),0)</f>
        <v>2940</v>
      </c>
      <c r="AI256" s="14">
        <f t="shared" si="708"/>
        <v>6.2420382165605099</v>
      </c>
      <c r="AJ256" s="14">
        <f>IFERROR(VLOOKUP(A256,ConEnroll!$A$7:$S$341,13,0),0)</f>
        <v>8716.0499999999993</v>
      </c>
      <c r="AK256" s="14">
        <f t="shared" si="709"/>
        <v>18.505414012738854</v>
      </c>
      <c r="AL256" s="14">
        <f t="shared" si="664"/>
        <v>38462.806680000002</v>
      </c>
      <c r="AM256" s="14">
        <f t="shared" si="710"/>
        <v>81.662009936305736</v>
      </c>
      <c r="AN256" s="14">
        <f t="shared" si="711"/>
        <v>5277509.3557106731</v>
      </c>
      <c r="AO256" s="14">
        <f t="shared" si="712"/>
        <v>11204.903090680835</v>
      </c>
      <c r="AP256" s="62"/>
      <c r="AQ256" s="14">
        <f t="shared" si="665"/>
        <v>161.54777070063756</v>
      </c>
      <c r="AR256" s="14">
        <f t="shared" si="670"/>
        <v>29.945969861902995</v>
      </c>
      <c r="AS256" s="14">
        <f t="shared" si="671"/>
        <v>11.059092738853508</v>
      </c>
      <c r="AT256" s="14">
        <f t="shared" si="713"/>
        <v>202.55283330139406</v>
      </c>
      <c r="AU256" s="37">
        <f t="shared" si="672"/>
        <v>1.8409960468722477E-2</v>
      </c>
      <c r="AV256" s="42"/>
      <c r="AW256" s="14" t="str">
        <f>IFERROR(VLOOKUP($A256,#REF!,27,0),"0")</f>
        <v>0</v>
      </c>
      <c r="AX256" s="14">
        <f t="shared" si="714"/>
        <v>0</v>
      </c>
      <c r="AY256" s="14" t="str">
        <f>IFERROR(VLOOKUP($A256,SpecEd22!#REF!,23,0)," ")</f>
        <v xml:space="preserve"> </v>
      </c>
      <c r="AZ256" s="14" t="e">
        <f t="shared" si="715"/>
        <v>#VALUE!</v>
      </c>
      <c r="BA256" s="14">
        <f>IFERROR(VLOOKUP($A256,ECFE!#REF!,23,0),0)</f>
        <v>0</v>
      </c>
      <c r="BB256" s="14">
        <f t="shared" si="716"/>
        <v>0</v>
      </c>
      <c r="BC256" s="14">
        <f>IFERROR(VLOOKUP($A256,#REF!,17,0),0)</f>
        <v>0</v>
      </c>
      <c r="BD256" s="14">
        <f t="shared" si="717"/>
        <v>0</v>
      </c>
      <c r="BE256" s="14">
        <f>IFERROR(VLOOKUP($A256,#REF!,9,0),0)</f>
        <v>0</v>
      </c>
      <c r="BF256" s="14">
        <f t="shared" si="718"/>
        <v>0</v>
      </c>
      <c r="BG256" s="14">
        <v>0</v>
      </c>
      <c r="BH256" s="14">
        <f t="shared" si="719"/>
        <v>0</v>
      </c>
      <c r="BI256" s="14">
        <f>IFERROR(VLOOKUP($A256,ConEnroll!$A$8:$S$601,15,0),0)</f>
        <v>-92</v>
      </c>
      <c r="BJ256" s="14">
        <f t="shared" si="720"/>
        <v>-0.19532908704883228</v>
      </c>
      <c r="BK256" s="14">
        <f t="shared" si="721"/>
        <v>-92</v>
      </c>
      <c r="BL256" s="14">
        <f t="shared" si="722"/>
        <v>-0.19532908704883228</v>
      </c>
      <c r="BM256" s="14" t="e">
        <f t="shared" si="723"/>
        <v>#VALUE!</v>
      </c>
      <c r="BN256" s="14" t="e">
        <f t="shared" si="724"/>
        <v>#VALUE!</v>
      </c>
      <c r="BO256" s="42"/>
      <c r="BP256" s="14">
        <f t="shared" si="673"/>
        <v>10045.41682504671</v>
      </c>
      <c r="BQ256" s="14" t="e">
        <f t="shared" si="674"/>
        <v>#VALUE!</v>
      </c>
      <c r="BR256" s="14">
        <f t="shared" si="725"/>
        <v>81.857339023354569</v>
      </c>
      <c r="BS256" s="14" t="e">
        <f t="shared" si="675"/>
        <v>#VALUE!</v>
      </c>
      <c r="BT256" s="37" t="e">
        <f t="shared" si="676"/>
        <v>#VALUE!</v>
      </c>
      <c r="BU256" s="41"/>
      <c r="BV256" s="14" t="str">
        <f>IFERROR(VLOOKUP($A256,#REF!,27,0),"0")</f>
        <v>0</v>
      </c>
      <c r="BW256" s="14">
        <f t="shared" si="726"/>
        <v>0</v>
      </c>
      <c r="BX256" s="14" t="str">
        <f>IFERROR(VLOOKUP($A256,SpecEd22!$Z$22:$AV$606,59,0)," ")</f>
        <v xml:space="preserve"> </v>
      </c>
      <c r="BY256" s="14" t="e">
        <f t="shared" si="727"/>
        <v>#VALUE!</v>
      </c>
      <c r="BZ256" s="14">
        <f>IFERROR(VLOOKUP($A256,ECFE!#REF!,25,0),0)</f>
        <v>0</v>
      </c>
      <c r="CA256" s="14">
        <f t="shared" si="728"/>
        <v>0</v>
      </c>
      <c r="CB256" s="14">
        <f>IFERROR(VLOOKUP($A256,#REF!,17,0),0)</f>
        <v>0</v>
      </c>
      <c r="CC256" s="14">
        <f t="shared" si="729"/>
        <v>0</v>
      </c>
      <c r="CD256" s="14">
        <f>IFERROR(VLOOKUP($A256,#REF!,9,0),0)</f>
        <v>0</v>
      </c>
      <c r="CE256" s="14">
        <f t="shared" si="730"/>
        <v>0</v>
      </c>
      <c r="CF256" s="14">
        <v>0</v>
      </c>
      <c r="CG256" s="14">
        <f t="shared" si="731"/>
        <v>0</v>
      </c>
      <c r="CH256" s="14">
        <f>IFERROR(VLOOKUP($A256,ConEnroll!$A$8:$S$601,15,0),0)</f>
        <v>-92</v>
      </c>
      <c r="CI256" s="14">
        <f t="shared" si="732"/>
        <v>-0.19532908704883228</v>
      </c>
      <c r="CJ256" s="14">
        <f t="shared" si="733"/>
        <v>-92</v>
      </c>
      <c r="CK256" s="14">
        <f t="shared" si="734"/>
        <v>-0.19532908704883228</v>
      </c>
      <c r="CL256" s="14" t="e">
        <f t="shared" si="735"/>
        <v>#VALUE!</v>
      </c>
      <c r="CM256" s="14" t="e">
        <f t="shared" si="736"/>
        <v>#VALUE!</v>
      </c>
      <c r="CN256" s="42"/>
      <c r="CO256" s="14">
        <f t="shared" si="677"/>
        <v>-9883.8690543460725</v>
      </c>
      <c r="CP256" s="14" t="e">
        <f t="shared" si="678"/>
        <v>#VALUE!</v>
      </c>
      <c r="CQ256" s="14">
        <f t="shared" si="679"/>
        <v>-70.798246284501062</v>
      </c>
      <c r="CR256" s="14" t="e">
        <f t="shared" si="680"/>
        <v>#VALUE!</v>
      </c>
      <c r="CS256" s="37" t="e">
        <f t="shared" si="681"/>
        <v>#VALUE!</v>
      </c>
      <c r="CT256" s="239"/>
      <c r="CU256" s="239"/>
      <c r="CV256" s="468"/>
      <c r="CW256" s="14">
        <f>IFERROR(VLOOKUP($A256,BaseFY23!$A$7:$AK$527,6,0),0)</f>
        <v>499.90725600000002</v>
      </c>
      <c r="CX256" s="14">
        <f>IFERROR(VLOOKUP($A256,BaseFY23!$A$7:$AN$528,28,0),0)</f>
        <v>4946593.2025269996</v>
      </c>
      <c r="CY256" s="14">
        <f t="shared" si="737"/>
        <v>9895.0218128600227</v>
      </c>
      <c r="CZ256" s="14">
        <f>IFERROR(VLOOKUP($A256,SpecEd23!$A$21:$BB$605,23,0)," ")</f>
        <v>537521.89521271258</v>
      </c>
      <c r="DA256" s="14">
        <f t="shared" si="738"/>
        <v>1075.2432351426253</v>
      </c>
      <c r="DB256" s="14">
        <f>IFERROR(VLOOKUP($A256,ECFE!$A$16:$AB$347,7,0),0)</f>
        <v>26281.133999999998</v>
      </c>
      <c r="DC256" s="14">
        <f t="shared" si="739"/>
        <v>52.57201947874907</v>
      </c>
      <c r="DD256" s="14">
        <v>0</v>
      </c>
      <c r="DE256" s="14">
        <f t="shared" si="740"/>
        <v>0</v>
      </c>
      <c r="DF256" s="14">
        <f>IFERROR(VLOOKUP($A256,ConEnroll!$A$7:$S$338,10,0),0)</f>
        <v>6972.84</v>
      </c>
      <c r="DG256" s="14">
        <f t="shared" si="741"/>
        <v>13.948267236193107</v>
      </c>
      <c r="DH256" s="14">
        <f t="shared" si="682"/>
        <v>33253.974000000002</v>
      </c>
      <c r="DI256" s="14">
        <f t="shared" si="742"/>
        <v>66.520286714942188</v>
      </c>
      <c r="DJ256" s="14">
        <f t="shared" si="683"/>
        <v>5517369.0717397127</v>
      </c>
      <c r="DK256" s="14">
        <f t="shared" si="743"/>
        <v>11036.785334717591</v>
      </c>
      <c r="DL256" s="42"/>
      <c r="DM256" s="14">
        <f>IFERROR(VLOOKUP($A256,HouseFY23!$A$7:$AJ$528,28,0),0)</f>
        <v>5115124.3475719998</v>
      </c>
      <c r="DN256" s="14">
        <f t="shared" si="744"/>
        <v>10232.146635559136</v>
      </c>
      <c r="DO256" s="14">
        <f>IFERROR(VLOOKUP($A256,Compens80percent!$A$13:$M$560,12,0),0)</f>
        <v>0</v>
      </c>
      <c r="DP256" s="14">
        <f t="shared" si="744"/>
        <v>0</v>
      </c>
      <c r="DQ256" s="14">
        <f t="shared" si="745"/>
        <v>5115124.3475719998</v>
      </c>
      <c r="DR256" s="14">
        <f t="shared" si="746"/>
        <v>10860.136619048832</v>
      </c>
      <c r="DS256" s="14">
        <f>IFERROR(VLOOKUP($A256,SpecEd23!$A$21:$Z$550,14,0),0)</f>
        <v>562661.67038826726</v>
      </c>
      <c r="DT256" s="14">
        <f t="shared" si="747"/>
        <v>1125.5321134771991</v>
      </c>
      <c r="DU256" s="14">
        <f>IFERROR(VLOOKUP($A256,ECFE!$A$16:$AB$347,9,0),0)</f>
        <v>27342.891813599999</v>
      </c>
      <c r="DV256" s="14">
        <f t="shared" si="748"/>
        <v>54.695929065690535</v>
      </c>
      <c r="DW256" s="14">
        <f>IFERROR(VLOOKUP($A256,ParaFY19!$A$21:$Z$543,7,0),0)</f>
        <v>2940</v>
      </c>
      <c r="DX256" s="14">
        <f t="shared" si="749"/>
        <v>5.8810908717836252</v>
      </c>
      <c r="DY256" s="14">
        <f>IFERROR(VLOOKUP($A256,ConEnroll!$A$7:$S$341,13,0),0)</f>
        <v>8716.0499999999993</v>
      </c>
      <c r="DZ256" s="14">
        <f t="shared" si="750"/>
        <v>17.435334045241383</v>
      </c>
      <c r="EA256" s="14">
        <f t="shared" si="684"/>
        <v>38998.941813600002</v>
      </c>
      <c r="EB256" s="14">
        <f t="shared" si="751"/>
        <v>78.012353982715553</v>
      </c>
      <c r="EC256" s="14">
        <f t="shared" si="685"/>
        <v>5716784.9597738674</v>
      </c>
      <c r="ED256" s="14">
        <f t="shared" si="752"/>
        <v>11435.691103019051</v>
      </c>
      <c r="EE256" s="62"/>
      <c r="EF256" s="14">
        <f t="shared" si="686"/>
        <v>337.12482269911379</v>
      </c>
      <c r="EG256" s="14">
        <f t="shared" si="687"/>
        <v>50.288878334573837</v>
      </c>
      <c r="EH256" s="14">
        <f t="shared" si="688"/>
        <v>11.492067267773365</v>
      </c>
      <c r="EI256" s="14">
        <f t="shared" si="753"/>
        <v>398.90576830146097</v>
      </c>
      <c r="EJ256" s="37">
        <f t="shared" si="689"/>
        <v>3.6143293196675023E-2</v>
      </c>
      <c r="EK256" s="42"/>
      <c r="EL256" s="14" t="str">
        <f>IFERROR(VLOOKUP($A256,#REF!,27,0),"0")</f>
        <v>0</v>
      </c>
      <c r="EM256" s="14">
        <f t="shared" si="754"/>
        <v>0</v>
      </c>
      <c r="EN256" s="14" t="str">
        <f>IFERROR(VLOOKUP($A256,SpecEd23!#REF!,23,0)," ")</f>
        <v xml:space="preserve"> </v>
      </c>
      <c r="EO256" s="14" t="e">
        <f t="shared" si="755"/>
        <v>#VALUE!</v>
      </c>
      <c r="EP256" s="14">
        <f>IFERROR(VLOOKUP($A256,ECFE!#REF!,24,0),0)</f>
        <v>0</v>
      </c>
      <c r="EQ256" s="14">
        <f t="shared" si="756"/>
        <v>0</v>
      </c>
      <c r="ER256" s="14">
        <f>IFERROR(VLOOKUP($A256,#REF!,30,0),0)</f>
        <v>0</v>
      </c>
      <c r="ES256" s="14">
        <f t="shared" si="757"/>
        <v>0</v>
      </c>
      <c r="ET256" s="14">
        <f>IFERROR(VLOOKUP($A256,#REF!,12,0),0)</f>
        <v>0</v>
      </c>
      <c r="EU256" s="14">
        <f t="shared" si="758"/>
        <v>0</v>
      </c>
      <c r="EV256" s="14">
        <v>0</v>
      </c>
      <c r="EW256" s="14">
        <f t="shared" si="759"/>
        <v>0</v>
      </c>
      <c r="EX256" s="14">
        <f>IFERROR(VLOOKUP($A256,ConEnroll!$A$8:$S$601,16,0),0)</f>
        <v>728</v>
      </c>
      <c r="EY256" s="14">
        <f t="shared" si="760"/>
        <v>1.4562701206321358</v>
      </c>
      <c r="EZ256" s="14">
        <f t="shared" si="761"/>
        <v>728</v>
      </c>
      <c r="FA256" s="14">
        <f t="shared" si="762"/>
        <v>1.4562701206321358</v>
      </c>
      <c r="FB256" s="14" t="e">
        <f t="shared" si="763"/>
        <v>#VALUE!</v>
      </c>
      <c r="FC256" s="14" t="e">
        <f t="shared" si="764"/>
        <v>#VALUE!</v>
      </c>
      <c r="FD256" s="62"/>
      <c r="FE256" s="14">
        <f t="shared" si="690"/>
        <v>10232.146635559136</v>
      </c>
      <c r="FF256" s="14" t="e">
        <f t="shared" si="691"/>
        <v>#VALUE!</v>
      </c>
      <c r="FG256" s="14">
        <f t="shared" si="765"/>
        <v>76.556083862083412</v>
      </c>
      <c r="FH256" s="14" t="e">
        <f t="shared" si="692"/>
        <v>#VALUE!</v>
      </c>
      <c r="FI256" s="37" t="e">
        <f t="shared" si="693"/>
        <v>#VALUE!</v>
      </c>
      <c r="FJ256" s="12"/>
      <c r="FK256" s="14" t="str">
        <f>IFERROR(VLOOKUP($A256,#REF!,27,0),"0")</f>
        <v>0</v>
      </c>
      <c r="FL256" s="14">
        <f t="shared" si="766"/>
        <v>0</v>
      </c>
      <c r="FM256" s="14" t="str">
        <f>IFERROR(VLOOKUP($A256,SpecEd23!$X$22:$Y$610,59,0)," ")</f>
        <v xml:space="preserve"> </v>
      </c>
      <c r="FN256" s="14" t="e">
        <f t="shared" si="767"/>
        <v>#VALUE!</v>
      </c>
      <c r="FO256" s="14">
        <f>IFERROR(VLOOKUP($A256,ECFE!#REF!,26,0),0)</f>
        <v>0</v>
      </c>
      <c r="FP256" s="14">
        <f t="shared" si="768"/>
        <v>0</v>
      </c>
      <c r="FQ256" s="14">
        <f>IFERROR(VLOOKUP($A256,#REF!,16,0),0)</f>
        <v>0</v>
      </c>
      <c r="FR256" s="14">
        <f t="shared" si="769"/>
        <v>0</v>
      </c>
      <c r="FS256" s="14">
        <f>IFERROR(VLOOKUP($A256,#REF!,12,0),0)</f>
        <v>0</v>
      </c>
      <c r="FT256" s="14">
        <f t="shared" si="770"/>
        <v>0</v>
      </c>
      <c r="FU256" s="14">
        <v>0</v>
      </c>
      <c r="FV256" s="14">
        <f t="shared" si="771"/>
        <v>0</v>
      </c>
      <c r="FW256" s="14">
        <f>IFERROR(VLOOKUP($A256,ConEnroll!$A$8:$S$601,16,0),0)</f>
        <v>728</v>
      </c>
      <c r="FX256" s="14">
        <f t="shared" si="772"/>
        <v>1.4562701206321358</v>
      </c>
      <c r="FY256" s="14">
        <f t="shared" si="773"/>
        <v>728</v>
      </c>
      <c r="FZ256" s="14">
        <f t="shared" si="774"/>
        <v>1.4562701206321358</v>
      </c>
      <c r="GA256" s="14" t="e">
        <f t="shared" si="775"/>
        <v>#VALUE!</v>
      </c>
      <c r="GB256" s="14" t="e">
        <f t="shared" si="776"/>
        <v>#VALUE!</v>
      </c>
      <c r="GC256" s="39"/>
      <c r="GD256" s="14">
        <f t="shared" si="694"/>
        <v>-9895.0218128600227</v>
      </c>
      <c r="GE256" s="14" t="e">
        <f t="shared" si="695"/>
        <v>#VALUE!</v>
      </c>
      <c r="GF256" s="14">
        <f t="shared" si="696"/>
        <v>-65.064016594310047</v>
      </c>
      <c r="GG256" s="14" t="e">
        <f t="shared" si="697"/>
        <v>#VALUE!</v>
      </c>
      <c r="GH256" s="37" t="e">
        <f t="shared" si="698"/>
        <v>#VALUE!</v>
      </c>
    </row>
    <row r="257" spans="1:190" ht="12.5" x14ac:dyDescent="0.25">
      <c r="A257" s="67">
        <v>821</v>
      </c>
      <c r="B257" s="35">
        <v>1</v>
      </c>
      <c r="C257" s="14">
        <v>6</v>
      </c>
      <c r="D257" s="14"/>
      <c r="E257" s="14"/>
      <c r="F257" s="35" t="s">
        <v>2601</v>
      </c>
      <c r="G257" s="41"/>
      <c r="H257" s="14">
        <f>IFERROR(VLOOKUP($A257,BaseFY22!$A$7:$AK$528,6,0),0)</f>
        <v>1013</v>
      </c>
      <c r="I257" s="14">
        <f>IFERROR(VLOOKUP($A257,BaseFY22!$A$7:$AK$528,28,0),0)</f>
        <v>9432532.684138</v>
      </c>
      <c r="J257" s="14">
        <f t="shared" si="699"/>
        <v>9311.4833999387956</v>
      </c>
      <c r="K257" s="14">
        <f>IFERROR(VLOOKUP($A257,SpecEd22!$A$21:$BB$605,24,0)," ")</f>
        <v>979087.52774567402</v>
      </c>
      <c r="L257" s="14">
        <f t="shared" si="700"/>
        <v>966.52273222672659</v>
      </c>
      <c r="M257" s="14">
        <f>IFERROR(VLOOKUP($A257,ECFE!$A$16:$AB$347,7,0),0)</f>
        <v>45614.381999999998</v>
      </c>
      <c r="N257" s="14">
        <f t="shared" si="667"/>
        <v>45.029004935834152</v>
      </c>
      <c r="O257" s="14">
        <v>0</v>
      </c>
      <c r="P257" s="14">
        <f t="shared" si="667"/>
        <v>0</v>
      </c>
      <c r="Q257" s="14">
        <f>IFERROR(VLOOKUP($A257,ConEnroll!$A$7:$S$337,10,0),0)</f>
        <v>4928.17</v>
      </c>
      <c r="R257" s="14">
        <f t="shared" si="701"/>
        <v>4.8649259624876606</v>
      </c>
      <c r="S257" s="14">
        <f t="shared" si="668"/>
        <v>50542.551999999996</v>
      </c>
      <c r="T257" s="14">
        <f t="shared" si="702"/>
        <v>49.893930898321813</v>
      </c>
      <c r="U257" s="14">
        <f t="shared" si="669"/>
        <v>10462162.763883673</v>
      </c>
      <c r="V257" s="14">
        <f t="shared" si="703"/>
        <v>10327.900063063842</v>
      </c>
      <c r="W257" s="42"/>
      <c r="X257" s="14">
        <f>IFERROR(VLOOKUP($A257,HouseFY22!$A$6:$AJ$528,28,0),0)</f>
        <v>9593643.684138</v>
      </c>
      <c r="Y257" s="14">
        <f t="shared" si="704"/>
        <v>9470.5268352793682</v>
      </c>
      <c r="Z257" s="14">
        <f>IFERROR(VLOOKUP($A257,Compens80percent!$A$13:$M$560,12,0),0)</f>
        <v>0</v>
      </c>
      <c r="AA257" s="14">
        <f t="shared" si="704"/>
        <v>0</v>
      </c>
      <c r="AB257" s="14">
        <f t="shared" si="705"/>
        <v>9593643.684138</v>
      </c>
      <c r="AC257" s="14">
        <f t="shared" si="704"/>
        <v>9470.5268352793682</v>
      </c>
      <c r="AD257" s="14">
        <f>IFERROR(VLOOKUP(A257,SpecEd22!$A$21:$Z$550,14,0),0)</f>
        <v>998692.7927633553</v>
      </c>
      <c r="AE257" s="14">
        <f t="shared" si="706"/>
        <v>985.87639956895885</v>
      </c>
      <c r="AF257" s="14">
        <f>IFERROR(VLOOKUP($A257,ECFE!$A$16:$AB$348,8,0),0)</f>
        <v>46526.66964</v>
      </c>
      <c r="AG257" s="14">
        <f t="shared" si="707"/>
        <v>45.92958503455084</v>
      </c>
      <c r="AH257" s="14">
        <f>IFERROR(VLOOKUP(A257,ParaFY19!$A$21:$Z$543,7,0),0)</f>
        <v>6076</v>
      </c>
      <c r="AI257" s="14">
        <f t="shared" si="708"/>
        <v>5.998025666337611</v>
      </c>
      <c r="AJ257" s="14">
        <f>IFERROR(VLOOKUP(A257,ConEnroll!$A$7:$S$341,13,0),0)</f>
        <v>6160.2124999999996</v>
      </c>
      <c r="AK257" s="14">
        <f t="shared" si="709"/>
        <v>6.0811574531095749</v>
      </c>
      <c r="AL257" s="14">
        <f t="shared" si="664"/>
        <v>58762.882140000002</v>
      </c>
      <c r="AM257" s="14">
        <f t="shared" si="710"/>
        <v>58.008768153998027</v>
      </c>
      <c r="AN257" s="14">
        <f t="shared" si="711"/>
        <v>10651099.359041356</v>
      </c>
      <c r="AO257" s="14">
        <f t="shared" si="712"/>
        <v>10514.412003002326</v>
      </c>
      <c r="AP257" s="62"/>
      <c r="AQ257" s="14">
        <f t="shared" si="665"/>
        <v>159.04343534057261</v>
      </c>
      <c r="AR257" s="14">
        <f t="shared" si="670"/>
        <v>19.353667342232256</v>
      </c>
      <c r="AS257" s="14">
        <f t="shared" si="671"/>
        <v>8.1148372556762141</v>
      </c>
      <c r="AT257" s="14">
        <f t="shared" si="713"/>
        <v>186.51193993848108</v>
      </c>
      <c r="AU257" s="37">
        <f t="shared" si="672"/>
        <v>1.8059038023180776E-2</v>
      </c>
      <c r="AV257" s="42"/>
      <c r="AW257" s="14" t="str">
        <f>IFERROR(VLOOKUP($A257,#REF!,27,0),"0")</f>
        <v>0</v>
      </c>
      <c r="AX257" s="14">
        <f t="shared" si="714"/>
        <v>0</v>
      </c>
      <c r="AY257" s="14" t="str">
        <f>IFERROR(VLOOKUP($A257,SpecEd22!#REF!,23,0)," ")</f>
        <v xml:space="preserve"> </v>
      </c>
      <c r="AZ257" s="14" t="e">
        <f t="shared" si="715"/>
        <v>#VALUE!</v>
      </c>
      <c r="BA257" s="14">
        <f>IFERROR(VLOOKUP($A257,ECFE!#REF!,23,0),0)</f>
        <v>0</v>
      </c>
      <c r="BB257" s="14">
        <f t="shared" si="716"/>
        <v>0</v>
      </c>
      <c r="BC257" s="14">
        <f>IFERROR(VLOOKUP($A257,#REF!,17,0),0)</f>
        <v>0</v>
      </c>
      <c r="BD257" s="14">
        <f t="shared" si="717"/>
        <v>0</v>
      </c>
      <c r="BE257" s="14">
        <f>IFERROR(VLOOKUP($A257,#REF!,9,0),0)</f>
        <v>0</v>
      </c>
      <c r="BF257" s="14">
        <f t="shared" si="718"/>
        <v>0</v>
      </c>
      <c r="BG257" s="14">
        <v>0</v>
      </c>
      <c r="BH257" s="14">
        <f t="shared" si="719"/>
        <v>0</v>
      </c>
      <c r="BI257" s="14">
        <f>IFERROR(VLOOKUP($A257,ConEnroll!$A$8:$S$601,15,0),0)</f>
        <v>-83</v>
      </c>
      <c r="BJ257" s="14">
        <f t="shared" si="720"/>
        <v>-8.1934846989141163E-2</v>
      </c>
      <c r="BK257" s="14">
        <f t="shared" si="721"/>
        <v>-83</v>
      </c>
      <c r="BL257" s="14">
        <f t="shared" si="722"/>
        <v>-8.1934846989141163E-2</v>
      </c>
      <c r="BM257" s="14" t="e">
        <f t="shared" si="723"/>
        <v>#VALUE!</v>
      </c>
      <c r="BN257" s="14" t="e">
        <f t="shared" si="724"/>
        <v>#VALUE!</v>
      </c>
      <c r="BO257" s="42"/>
      <c r="BP257" s="14">
        <f t="shared" si="673"/>
        <v>9470.5268352793682</v>
      </c>
      <c r="BQ257" s="14" t="e">
        <f t="shared" si="674"/>
        <v>#VALUE!</v>
      </c>
      <c r="BR257" s="14">
        <f t="shared" si="725"/>
        <v>58.090703000987169</v>
      </c>
      <c r="BS257" s="14" t="e">
        <f t="shared" si="675"/>
        <v>#VALUE!</v>
      </c>
      <c r="BT257" s="37" t="e">
        <f t="shared" si="676"/>
        <v>#VALUE!</v>
      </c>
      <c r="BU257" s="41"/>
      <c r="BV257" s="14" t="str">
        <f>IFERROR(VLOOKUP($A257,#REF!,27,0),"0")</f>
        <v>0</v>
      </c>
      <c r="BW257" s="14">
        <f t="shared" si="726"/>
        <v>0</v>
      </c>
      <c r="BX257" s="14" t="str">
        <f>IFERROR(VLOOKUP($A257,SpecEd22!$Z$22:$AV$606,59,0)," ")</f>
        <v xml:space="preserve"> </v>
      </c>
      <c r="BY257" s="14" t="e">
        <f t="shared" si="727"/>
        <v>#VALUE!</v>
      </c>
      <c r="BZ257" s="14">
        <f>IFERROR(VLOOKUP($A257,ECFE!#REF!,25,0),0)</f>
        <v>0</v>
      </c>
      <c r="CA257" s="14">
        <f t="shared" si="728"/>
        <v>0</v>
      </c>
      <c r="CB257" s="14">
        <f>IFERROR(VLOOKUP($A257,#REF!,17,0),0)</f>
        <v>0</v>
      </c>
      <c r="CC257" s="14">
        <f t="shared" si="729"/>
        <v>0</v>
      </c>
      <c r="CD257" s="14">
        <f>IFERROR(VLOOKUP($A257,#REF!,9,0),0)</f>
        <v>0</v>
      </c>
      <c r="CE257" s="14">
        <f t="shared" si="730"/>
        <v>0</v>
      </c>
      <c r="CF257" s="14">
        <v>0</v>
      </c>
      <c r="CG257" s="14">
        <f t="shared" si="731"/>
        <v>0</v>
      </c>
      <c r="CH257" s="14">
        <f>IFERROR(VLOOKUP($A257,ConEnroll!$A$8:$S$601,15,0),0)</f>
        <v>-83</v>
      </c>
      <c r="CI257" s="14">
        <f t="shared" si="732"/>
        <v>-8.1934846989141163E-2</v>
      </c>
      <c r="CJ257" s="14">
        <f t="shared" si="733"/>
        <v>-83</v>
      </c>
      <c r="CK257" s="14">
        <f t="shared" si="734"/>
        <v>-8.1934846989141163E-2</v>
      </c>
      <c r="CL257" s="14" t="e">
        <f t="shared" si="735"/>
        <v>#VALUE!</v>
      </c>
      <c r="CM257" s="14" t="e">
        <f t="shared" si="736"/>
        <v>#VALUE!</v>
      </c>
      <c r="CN257" s="42"/>
      <c r="CO257" s="14">
        <f t="shared" si="677"/>
        <v>-9311.4833999387956</v>
      </c>
      <c r="CP257" s="14" t="e">
        <f t="shared" si="678"/>
        <v>#VALUE!</v>
      </c>
      <c r="CQ257" s="14">
        <f t="shared" si="679"/>
        <v>-49.975865745310955</v>
      </c>
      <c r="CR257" s="14" t="e">
        <f t="shared" si="680"/>
        <v>#VALUE!</v>
      </c>
      <c r="CS257" s="37" t="e">
        <f t="shared" si="681"/>
        <v>#VALUE!</v>
      </c>
      <c r="CT257" s="239"/>
      <c r="CU257" s="239"/>
      <c r="CV257" s="468"/>
      <c r="CW257" s="14">
        <f>IFERROR(VLOOKUP($A257,BaseFY23!$A$7:$AK$527,6,0),0)</f>
        <v>1160.8115479999999</v>
      </c>
      <c r="CX257" s="14">
        <f>IFERROR(VLOOKUP($A257,BaseFY23!$A$7:$AN$528,28,0),0)</f>
        <v>10798732.241045</v>
      </c>
      <c r="CY257" s="14">
        <f t="shared" si="737"/>
        <v>9302.7436362521439</v>
      </c>
      <c r="CZ257" s="14">
        <f>IFERROR(VLOOKUP($A257,SpecEd23!$A$21:$BB$605,23,0)," ")</f>
        <v>1168139.2165673585</v>
      </c>
      <c r="DA257" s="14">
        <f t="shared" si="738"/>
        <v>1006.3125393436891</v>
      </c>
      <c r="DB257" s="14">
        <f>IFERROR(VLOOKUP($A257,ECFE!$A$16:$AB$347,7,0),0)</f>
        <v>45614.381999999998</v>
      </c>
      <c r="DC257" s="14">
        <f t="shared" si="739"/>
        <v>39.295251738829187</v>
      </c>
      <c r="DD257" s="14">
        <v>0</v>
      </c>
      <c r="DE257" s="14">
        <f t="shared" si="740"/>
        <v>0</v>
      </c>
      <c r="DF257" s="14">
        <f>IFERROR(VLOOKUP($A257,ConEnroll!$A$7:$S$338,10,0),0)</f>
        <v>4928.17</v>
      </c>
      <c r="DG257" s="14">
        <f t="shared" si="741"/>
        <v>4.245452251479497</v>
      </c>
      <c r="DH257" s="14">
        <f t="shared" si="682"/>
        <v>50542.551999999996</v>
      </c>
      <c r="DI257" s="14">
        <f t="shared" si="742"/>
        <v>43.540703990308685</v>
      </c>
      <c r="DJ257" s="14">
        <f t="shared" si="683"/>
        <v>12017414.009612357</v>
      </c>
      <c r="DK257" s="14">
        <f t="shared" si="743"/>
        <v>10352.596879586141</v>
      </c>
      <c r="DL257" s="42"/>
      <c r="DM257" s="14">
        <f>IFERROR(VLOOKUP($A257,HouseFY23!$A$7:$AJ$528,28,0),0)</f>
        <v>11173295.50447</v>
      </c>
      <c r="DN257" s="14">
        <f t="shared" si="744"/>
        <v>9625.4172554716879</v>
      </c>
      <c r="DO257" s="14">
        <f>IFERROR(VLOOKUP($A257,Compens80percent!$A$13:$M$560,12,0),0)</f>
        <v>0</v>
      </c>
      <c r="DP257" s="14">
        <f t="shared" si="744"/>
        <v>0</v>
      </c>
      <c r="DQ257" s="14">
        <f t="shared" si="745"/>
        <v>11173295.50447</v>
      </c>
      <c r="DR257" s="14">
        <f t="shared" si="746"/>
        <v>11029.906717147089</v>
      </c>
      <c r="DS257" s="14">
        <f>IFERROR(VLOOKUP($A257,SpecEd23!$A$21:$Z$550,14,0),0)</f>
        <v>1217400.1441279841</v>
      </c>
      <c r="DT257" s="14">
        <f t="shared" si="747"/>
        <v>1048.7491671025177</v>
      </c>
      <c r="DU257" s="14">
        <f>IFERROR(VLOOKUP($A257,ECFE!$A$16:$AB$347,9,0),0)</f>
        <v>47457.203032800004</v>
      </c>
      <c r="DV257" s="14">
        <f t="shared" si="748"/>
        <v>40.88277990907789</v>
      </c>
      <c r="DW257" s="14">
        <f>IFERROR(VLOOKUP($A257,ParaFY19!$A$21:$Z$543,7,0),0)</f>
        <v>6076</v>
      </c>
      <c r="DX257" s="14">
        <f t="shared" si="749"/>
        <v>5.2342690856828042</v>
      </c>
      <c r="DY257" s="14">
        <f>IFERROR(VLOOKUP($A257,ConEnroll!$A$7:$S$341,13,0),0)</f>
        <v>6160.2124999999996</v>
      </c>
      <c r="DZ257" s="14">
        <f t="shared" si="750"/>
        <v>5.3068153143493708</v>
      </c>
      <c r="EA257" s="14">
        <f t="shared" si="684"/>
        <v>59693.415532800005</v>
      </c>
      <c r="EB257" s="14">
        <f t="shared" si="751"/>
        <v>51.423864309110073</v>
      </c>
      <c r="EC257" s="14">
        <f t="shared" si="685"/>
        <v>12450389.064130783</v>
      </c>
      <c r="ED257" s="14">
        <f t="shared" si="752"/>
        <v>10725.590286883315</v>
      </c>
      <c r="EE257" s="62"/>
      <c r="EF257" s="14">
        <f t="shared" si="686"/>
        <v>322.67361921954398</v>
      </c>
      <c r="EG257" s="14">
        <f t="shared" si="687"/>
        <v>42.436627758828649</v>
      </c>
      <c r="EH257" s="14">
        <f t="shared" si="688"/>
        <v>7.8831603188013872</v>
      </c>
      <c r="EI257" s="14">
        <f t="shared" si="753"/>
        <v>372.99340729717403</v>
      </c>
      <c r="EJ257" s="37">
        <f t="shared" si="689"/>
        <v>3.6028970473356722E-2</v>
      </c>
      <c r="EK257" s="42"/>
      <c r="EL257" s="14" t="str">
        <f>IFERROR(VLOOKUP($A257,#REF!,27,0),"0")</f>
        <v>0</v>
      </c>
      <c r="EM257" s="14">
        <f t="shared" si="754"/>
        <v>0</v>
      </c>
      <c r="EN257" s="14" t="str">
        <f>IFERROR(VLOOKUP($A257,SpecEd23!#REF!,23,0)," ")</f>
        <v xml:space="preserve"> </v>
      </c>
      <c r="EO257" s="14" t="e">
        <f t="shared" si="755"/>
        <v>#VALUE!</v>
      </c>
      <c r="EP257" s="14">
        <f>IFERROR(VLOOKUP($A257,ECFE!#REF!,24,0),0)</f>
        <v>0</v>
      </c>
      <c r="EQ257" s="14">
        <f t="shared" si="756"/>
        <v>0</v>
      </c>
      <c r="ER257" s="14">
        <f>IFERROR(VLOOKUP($A257,#REF!,30,0),0)</f>
        <v>0</v>
      </c>
      <c r="ES257" s="14">
        <f t="shared" si="757"/>
        <v>0</v>
      </c>
      <c r="ET257" s="14">
        <f>IFERROR(VLOOKUP($A257,#REF!,12,0),0)</f>
        <v>0</v>
      </c>
      <c r="EU257" s="14">
        <f t="shared" si="758"/>
        <v>0</v>
      </c>
      <c r="EV257" s="14">
        <v>0</v>
      </c>
      <c r="EW257" s="14">
        <f t="shared" si="759"/>
        <v>0</v>
      </c>
      <c r="EX257" s="14">
        <f>IFERROR(VLOOKUP($A257,ConEnroll!$A$8:$S$601,16,0),0)</f>
        <v>738</v>
      </c>
      <c r="EY257" s="14">
        <f t="shared" si="760"/>
        <v>0.63576211080215761</v>
      </c>
      <c r="EZ257" s="14">
        <f t="shared" si="761"/>
        <v>738</v>
      </c>
      <c r="FA257" s="14">
        <f t="shared" si="762"/>
        <v>0.63576211080215761</v>
      </c>
      <c r="FB257" s="14" t="e">
        <f t="shared" si="763"/>
        <v>#VALUE!</v>
      </c>
      <c r="FC257" s="14" t="e">
        <f t="shared" si="764"/>
        <v>#VALUE!</v>
      </c>
      <c r="FD257" s="62"/>
      <c r="FE257" s="14">
        <f t="shared" si="690"/>
        <v>9625.4172554716879</v>
      </c>
      <c r="FF257" s="14" t="e">
        <f t="shared" si="691"/>
        <v>#VALUE!</v>
      </c>
      <c r="FG257" s="14">
        <f t="shared" si="765"/>
        <v>50.788102198307918</v>
      </c>
      <c r="FH257" s="14" t="e">
        <f t="shared" si="692"/>
        <v>#VALUE!</v>
      </c>
      <c r="FI257" s="37" t="e">
        <f t="shared" si="693"/>
        <v>#VALUE!</v>
      </c>
      <c r="FJ257" s="12"/>
      <c r="FK257" s="14" t="str">
        <f>IFERROR(VLOOKUP($A257,#REF!,27,0),"0")</f>
        <v>0</v>
      </c>
      <c r="FL257" s="14">
        <f t="shared" si="766"/>
        <v>0</v>
      </c>
      <c r="FM257" s="14" t="str">
        <f>IFERROR(VLOOKUP($A257,SpecEd23!$X$22:$Y$610,59,0)," ")</f>
        <v xml:space="preserve"> </v>
      </c>
      <c r="FN257" s="14" t="e">
        <f t="shared" si="767"/>
        <v>#VALUE!</v>
      </c>
      <c r="FO257" s="14">
        <f>IFERROR(VLOOKUP($A257,ECFE!#REF!,26,0),0)</f>
        <v>0</v>
      </c>
      <c r="FP257" s="14">
        <f t="shared" si="768"/>
        <v>0</v>
      </c>
      <c r="FQ257" s="14">
        <f>IFERROR(VLOOKUP($A257,#REF!,16,0),0)</f>
        <v>0</v>
      </c>
      <c r="FR257" s="14">
        <f t="shared" si="769"/>
        <v>0</v>
      </c>
      <c r="FS257" s="14">
        <f>IFERROR(VLOOKUP($A257,#REF!,12,0),0)</f>
        <v>0</v>
      </c>
      <c r="FT257" s="14">
        <f t="shared" si="770"/>
        <v>0</v>
      </c>
      <c r="FU257" s="14">
        <v>0</v>
      </c>
      <c r="FV257" s="14">
        <f t="shared" si="771"/>
        <v>0</v>
      </c>
      <c r="FW257" s="14">
        <f>IFERROR(VLOOKUP($A257,ConEnroll!$A$8:$S$601,16,0),0)</f>
        <v>738</v>
      </c>
      <c r="FX257" s="14">
        <f t="shared" si="772"/>
        <v>0.63576211080215761</v>
      </c>
      <c r="FY257" s="14">
        <f t="shared" si="773"/>
        <v>738</v>
      </c>
      <c r="FZ257" s="14">
        <f t="shared" si="774"/>
        <v>0.63576211080215761</v>
      </c>
      <c r="GA257" s="14" t="e">
        <f t="shared" si="775"/>
        <v>#VALUE!</v>
      </c>
      <c r="GB257" s="14" t="e">
        <f t="shared" si="776"/>
        <v>#VALUE!</v>
      </c>
      <c r="GC257" s="39"/>
      <c r="GD257" s="14">
        <f t="shared" si="694"/>
        <v>-9302.7436362521439</v>
      </c>
      <c r="GE257" s="14" t="e">
        <f t="shared" si="695"/>
        <v>#VALUE!</v>
      </c>
      <c r="GF257" s="14">
        <f t="shared" si="696"/>
        <v>-42.904941879506531</v>
      </c>
      <c r="GG257" s="14" t="e">
        <f t="shared" si="697"/>
        <v>#VALUE!</v>
      </c>
      <c r="GH257" s="37" t="e">
        <f t="shared" si="698"/>
        <v>#VALUE!</v>
      </c>
    </row>
    <row r="258" spans="1:190" ht="12.5" x14ac:dyDescent="0.25">
      <c r="A258" s="67">
        <v>829</v>
      </c>
      <c r="B258" s="35">
        <v>1</v>
      </c>
      <c r="C258" s="14">
        <v>5</v>
      </c>
      <c r="D258" s="14"/>
      <c r="E258" s="14"/>
      <c r="F258" s="35" t="s">
        <v>2602</v>
      </c>
      <c r="G258" s="41"/>
      <c r="H258" s="14">
        <f>IFERROR(VLOOKUP($A258,BaseFY22!$A$7:$AK$528,6,0),0)</f>
        <v>1802</v>
      </c>
      <c r="I258" s="14">
        <f>IFERROR(VLOOKUP($A258,BaseFY22!$A$7:$AK$528,28,0),0)</f>
        <v>16538510.25</v>
      </c>
      <c r="J258" s="14">
        <f t="shared" si="699"/>
        <v>9177.8636237513874</v>
      </c>
      <c r="K258" s="14">
        <f>IFERROR(VLOOKUP($A258,SpecEd22!$A$21:$BB$605,24,0)," ")</f>
        <v>3249741.1305313166</v>
      </c>
      <c r="L258" s="14">
        <f t="shared" si="700"/>
        <v>1803.4079525700979</v>
      </c>
      <c r="M258" s="14">
        <f>IFERROR(VLOOKUP($A258,ECFE!$A$16:$AB$347,7,0),0)</f>
        <v>83676.713999999993</v>
      </c>
      <c r="N258" s="14">
        <f t="shared" si="667"/>
        <v>46.435468368479462</v>
      </c>
      <c r="O258" s="14">
        <v>0</v>
      </c>
      <c r="P258" s="14">
        <f t="shared" si="667"/>
        <v>0</v>
      </c>
      <c r="Q258" s="14">
        <f>IFERROR(VLOOKUP($A258,ConEnroll!$A$7:$S$337,10,0),0)</f>
        <v>8755.3700000000008</v>
      </c>
      <c r="R258" s="14">
        <f t="shared" si="701"/>
        <v>4.8586958934517206</v>
      </c>
      <c r="S258" s="14">
        <f t="shared" si="668"/>
        <v>92432.083999999988</v>
      </c>
      <c r="T258" s="14">
        <f t="shared" si="702"/>
        <v>51.294164261931179</v>
      </c>
      <c r="U258" s="14">
        <f t="shared" si="669"/>
        <v>19880683.464531317</v>
      </c>
      <c r="V258" s="14">
        <f t="shared" si="703"/>
        <v>11032.565740583417</v>
      </c>
      <c r="W258" s="42"/>
      <c r="X258" s="14">
        <f>IFERROR(VLOOKUP($A258,HouseFY22!$A$6:$AJ$528,28,0),0)</f>
        <v>16894268.242796</v>
      </c>
      <c r="Y258" s="14">
        <f t="shared" si="704"/>
        <v>9375.2875931165381</v>
      </c>
      <c r="Z258" s="14">
        <f>IFERROR(VLOOKUP($A258,Compens80percent!$A$13:$M$560,12,0),0)</f>
        <v>0</v>
      </c>
      <c r="AA258" s="14">
        <f t="shared" si="704"/>
        <v>0</v>
      </c>
      <c r="AB258" s="14">
        <f t="shared" si="705"/>
        <v>16894268.242796</v>
      </c>
      <c r="AC258" s="14">
        <f t="shared" si="704"/>
        <v>9375.2875931165381</v>
      </c>
      <c r="AD258" s="14">
        <f>IFERROR(VLOOKUP(A258,SpecEd22!$A$21:$Z$550,14,0),0)</f>
        <v>3299003.5457627978</v>
      </c>
      <c r="AE258" s="14">
        <f t="shared" si="706"/>
        <v>1830.7455858839055</v>
      </c>
      <c r="AF258" s="14">
        <f>IFERROR(VLOOKUP($A258,ECFE!$A$16:$AB$348,8,0),0)</f>
        <v>85350.24828</v>
      </c>
      <c r="AG258" s="14">
        <f t="shared" si="707"/>
        <v>47.364177735849054</v>
      </c>
      <c r="AH258" s="14">
        <f>IFERROR(VLOOKUP(A258,ParaFY19!$A$21:$Z$543,7,0),0)</f>
        <v>13524</v>
      </c>
      <c r="AI258" s="14">
        <f t="shared" si="708"/>
        <v>7.5049944506104325</v>
      </c>
      <c r="AJ258" s="14">
        <f>IFERROR(VLOOKUP(A258,ConEnroll!$A$7:$S$341,13,0),0)</f>
        <v>10944.212500000001</v>
      </c>
      <c r="AK258" s="14">
        <f t="shared" si="709"/>
        <v>6.0733698668146516</v>
      </c>
      <c r="AL258" s="14">
        <f t="shared" si="664"/>
        <v>109818.46077999999</v>
      </c>
      <c r="AM258" s="14">
        <f t="shared" si="710"/>
        <v>60.942542053274138</v>
      </c>
      <c r="AN258" s="14">
        <f t="shared" si="711"/>
        <v>20303090.249338794</v>
      </c>
      <c r="AO258" s="14">
        <f t="shared" si="712"/>
        <v>11266.975721053715</v>
      </c>
      <c r="AP258" s="62"/>
      <c r="AQ258" s="14">
        <f t="shared" si="665"/>
        <v>197.4239693651507</v>
      </c>
      <c r="AR258" s="14">
        <f t="shared" si="670"/>
        <v>27.337633313807601</v>
      </c>
      <c r="AS258" s="14">
        <f t="shared" si="671"/>
        <v>9.6483777913429591</v>
      </c>
      <c r="AT258" s="14">
        <f t="shared" si="713"/>
        <v>234.40998047030126</v>
      </c>
      <c r="AU258" s="37">
        <f t="shared" si="672"/>
        <v>2.1247095732955527E-2</v>
      </c>
      <c r="AV258" s="42"/>
      <c r="AW258" s="14" t="str">
        <f>IFERROR(VLOOKUP($A258,#REF!,27,0),"0")</f>
        <v>0</v>
      </c>
      <c r="AX258" s="14">
        <f t="shared" si="714"/>
        <v>0</v>
      </c>
      <c r="AY258" s="14" t="str">
        <f>IFERROR(VLOOKUP($A258,SpecEd22!#REF!,23,0)," ")</f>
        <v xml:space="preserve"> </v>
      </c>
      <c r="AZ258" s="14" t="e">
        <f t="shared" si="715"/>
        <v>#VALUE!</v>
      </c>
      <c r="BA258" s="14">
        <f>IFERROR(VLOOKUP($A258,ECFE!#REF!,23,0),0)</f>
        <v>0</v>
      </c>
      <c r="BB258" s="14">
        <f t="shared" si="716"/>
        <v>0</v>
      </c>
      <c r="BC258" s="14">
        <f>IFERROR(VLOOKUP($A258,#REF!,17,0),0)</f>
        <v>0</v>
      </c>
      <c r="BD258" s="14">
        <f t="shared" si="717"/>
        <v>0</v>
      </c>
      <c r="BE258" s="14">
        <f>IFERROR(VLOOKUP($A258,#REF!,9,0),0)</f>
        <v>0</v>
      </c>
      <c r="BF258" s="14">
        <f t="shared" si="718"/>
        <v>0</v>
      </c>
      <c r="BG258" s="14">
        <v>0</v>
      </c>
      <c r="BH258" s="14">
        <f t="shared" si="719"/>
        <v>0</v>
      </c>
      <c r="BI258" s="14">
        <f>IFERROR(VLOOKUP($A258,ConEnroll!$A$8:$S$601,15,0),0)</f>
        <v>-90</v>
      </c>
      <c r="BJ258" s="14">
        <f t="shared" si="720"/>
        <v>-4.9944506104328525E-2</v>
      </c>
      <c r="BK258" s="14">
        <f t="shared" si="721"/>
        <v>-90</v>
      </c>
      <c r="BL258" s="14">
        <f t="shared" si="722"/>
        <v>-4.9944506104328525E-2</v>
      </c>
      <c r="BM258" s="14" t="e">
        <f t="shared" si="723"/>
        <v>#VALUE!</v>
      </c>
      <c r="BN258" s="14" t="e">
        <f t="shared" si="724"/>
        <v>#VALUE!</v>
      </c>
      <c r="BO258" s="42"/>
      <c r="BP258" s="14">
        <f t="shared" si="673"/>
        <v>9375.2875931165381</v>
      </c>
      <c r="BQ258" s="14" t="e">
        <f t="shared" si="674"/>
        <v>#VALUE!</v>
      </c>
      <c r="BR258" s="14">
        <f t="shared" si="725"/>
        <v>60.99248655937847</v>
      </c>
      <c r="BS258" s="14" t="e">
        <f t="shared" si="675"/>
        <v>#VALUE!</v>
      </c>
      <c r="BT258" s="37" t="e">
        <f t="shared" si="676"/>
        <v>#VALUE!</v>
      </c>
      <c r="BU258" s="41"/>
      <c r="BV258" s="14" t="str">
        <f>IFERROR(VLOOKUP($A258,#REF!,27,0),"0")</f>
        <v>0</v>
      </c>
      <c r="BW258" s="14">
        <f t="shared" si="726"/>
        <v>0</v>
      </c>
      <c r="BX258" s="14" t="str">
        <f>IFERROR(VLOOKUP($A258,SpecEd22!$Z$22:$AV$606,59,0)," ")</f>
        <v xml:space="preserve"> </v>
      </c>
      <c r="BY258" s="14" t="e">
        <f t="shared" si="727"/>
        <v>#VALUE!</v>
      </c>
      <c r="BZ258" s="14">
        <f>IFERROR(VLOOKUP($A258,ECFE!#REF!,25,0),0)</f>
        <v>0</v>
      </c>
      <c r="CA258" s="14">
        <f t="shared" si="728"/>
        <v>0</v>
      </c>
      <c r="CB258" s="14">
        <f>IFERROR(VLOOKUP($A258,#REF!,17,0),0)</f>
        <v>0</v>
      </c>
      <c r="CC258" s="14">
        <f t="shared" si="729"/>
        <v>0</v>
      </c>
      <c r="CD258" s="14">
        <f>IFERROR(VLOOKUP($A258,#REF!,9,0),0)</f>
        <v>0</v>
      </c>
      <c r="CE258" s="14">
        <f t="shared" si="730"/>
        <v>0</v>
      </c>
      <c r="CF258" s="14">
        <v>0</v>
      </c>
      <c r="CG258" s="14">
        <f t="shared" si="731"/>
        <v>0</v>
      </c>
      <c r="CH258" s="14">
        <f>IFERROR(VLOOKUP($A258,ConEnroll!$A$8:$S$601,15,0),0)</f>
        <v>-90</v>
      </c>
      <c r="CI258" s="14">
        <f t="shared" si="732"/>
        <v>-4.9944506104328525E-2</v>
      </c>
      <c r="CJ258" s="14">
        <f t="shared" si="733"/>
        <v>-90</v>
      </c>
      <c r="CK258" s="14">
        <f t="shared" si="734"/>
        <v>-4.9944506104328525E-2</v>
      </c>
      <c r="CL258" s="14" t="e">
        <f t="shared" si="735"/>
        <v>#VALUE!</v>
      </c>
      <c r="CM258" s="14" t="e">
        <f t="shared" si="736"/>
        <v>#VALUE!</v>
      </c>
      <c r="CN258" s="42"/>
      <c r="CO258" s="14">
        <f t="shared" si="677"/>
        <v>-9177.8636237513874</v>
      </c>
      <c r="CP258" s="14" t="e">
        <f t="shared" si="678"/>
        <v>#VALUE!</v>
      </c>
      <c r="CQ258" s="14">
        <f t="shared" si="679"/>
        <v>-51.344108768035511</v>
      </c>
      <c r="CR258" s="14" t="e">
        <f t="shared" si="680"/>
        <v>#VALUE!</v>
      </c>
      <c r="CS258" s="37" t="e">
        <f t="shared" si="681"/>
        <v>#VALUE!</v>
      </c>
      <c r="CT258" s="239"/>
      <c r="CU258" s="239"/>
      <c r="CV258" s="468"/>
      <c r="CW258" s="14">
        <f>IFERROR(VLOOKUP($A258,BaseFY23!$A$7:$AK$527,6,0),0)</f>
        <v>1795.8126420000001</v>
      </c>
      <c r="CX258" s="14">
        <f>IFERROR(VLOOKUP($A258,BaseFY23!$A$7:$AN$528,28,0),0)</f>
        <v>16499960</v>
      </c>
      <c r="CY258" s="14">
        <f t="shared" si="737"/>
        <v>9188.0186240497569</v>
      </c>
      <c r="CZ258" s="14">
        <f>IFERROR(VLOOKUP($A258,SpecEd23!$A$21:$BB$605,23,0)," ")</f>
        <v>3493202.1069247592</v>
      </c>
      <c r="DA258" s="14">
        <f t="shared" si="738"/>
        <v>1945.192959012903</v>
      </c>
      <c r="DB258" s="14">
        <f>IFERROR(VLOOKUP($A258,ECFE!$A$16:$AB$347,7,0),0)</f>
        <v>83676.713999999993</v>
      </c>
      <c r="DC258" s="14">
        <f t="shared" si="739"/>
        <v>46.595458815129554</v>
      </c>
      <c r="DD258" s="14">
        <v>0</v>
      </c>
      <c r="DE258" s="14">
        <f t="shared" si="740"/>
        <v>0</v>
      </c>
      <c r="DF258" s="14">
        <f>IFERROR(VLOOKUP($A258,ConEnroll!$A$7:$S$338,10,0),0)</f>
        <v>8755.3700000000008</v>
      </c>
      <c r="DG258" s="14">
        <f t="shared" si="741"/>
        <v>4.8754362204785062</v>
      </c>
      <c r="DH258" s="14">
        <f t="shared" si="682"/>
        <v>92432.083999999988</v>
      </c>
      <c r="DI258" s="14">
        <f t="shared" si="742"/>
        <v>51.470895035608052</v>
      </c>
      <c r="DJ258" s="14">
        <f t="shared" si="683"/>
        <v>20085594.19092476</v>
      </c>
      <c r="DK258" s="14">
        <f t="shared" si="743"/>
        <v>11184.682478098268</v>
      </c>
      <c r="DL258" s="42"/>
      <c r="DM258" s="14">
        <f>IFERROR(VLOOKUP($A258,HouseFY23!$A$7:$AJ$528,28,0),0)</f>
        <v>17141881.66</v>
      </c>
      <c r="DN258" s="14">
        <f t="shared" si="744"/>
        <v>9545.4733189254384</v>
      </c>
      <c r="DO258" s="14">
        <f>IFERROR(VLOOKUP($A258,Compens80percent!$A$13:$M$560,12,0),0)</f>
        <v>0</v>
      </c>
      <c r="DP258" s="14">
        <f t="shared" si="744"/>
        <v>0</v>
      </c>
      <c r="DQ258" s="14">
        <f t="shared" si="745"/>
        <v>17141881.66</v>
      </c>
      <c r="DR258" s="14">
        <f t="shared" si="746"/>
        <v>9512.6979245283019</v>
      </c>
      <c r="DS258" s="14">
        <f>IFERROR(VLOOKUP($A258,SpecEd23!$A$21:$Z$550,14,0),0)</f>
        <v>3596357.1279896642</v>
      </c>
      <c r="DT258" s="14">
        <f t="shared" si="747"/>
        <v>2002.6349318848731</v>
      </c>
      <c r="DU258" s="14">
        <f>IFERROR(VLOOKUP($A258,ECFE!$A$16:$AB$347,9,0),0)</f>
        <v>87057.253245600004</v>
      </c>
      <c r="DV258" s="14">
        <f t="shared" si="748"/>
        <v>48.477915351260791</v>
      </c>
      <c r="DW258" s="14">
        <f>IFERROR(VLOOKUP($A258,ParaFY19!$A$21:$Z$543,7,0),0)</f>
        <v>13524</v>
      </c>
      <c r="DX258" s="14">
        <f t="shared" si="749"/>
        <v>7.5308524306512812</v>
      </c>
      <c r="DY258" s="14">
        <f>IFERROR(VLOOKUP($A258,ConEnroll!$A$7:$S$341,13,0),0)</f>
        <v>10944.212500000001</v>
      </c>
      <c r="DZ258" s="14">
        <f t="shared" si="750"/>
        <v>6.0942952755981326</v>
      </c>
      <c r="EA258" s="14">
        <f t="shared" si="684"/>
        <v>111525.4657456</v>
      </c>
      <c r="EB258" s="14">
        <f t="shared" si="751"/>
        <v>62.103063057510198</v>
      </c>
      <c r="EC258" s="14">
        <f t="shared" si="685"/>
        <v>20849764.253735263</v>
      </c>
      <c r="ED258" s="14">
        <f t="shared" si="752"/>
        <v>11610.21131386782</v>
      </c>
      <c r="EE258" s="62"/>
      <c r="EF258" s="14">
        <f t="shared" si="686"/>
        <v>357.45469487568153</v>
      </c>
      <c r="EG258" s="14">
        <f t="shared" si="687"/>
        <v>57.441972871970165</v>
      </c>
      <c r="EH258" s="14">
        <f t="shared" si="688"/>
        <v>10.632168021902146</v>
      </c>
      <c r="EI258" s="14">
        <f t="shared" si="753"/>
        <v>425.52883576955384</v>
      </c>
      <c r="EJ258" s="37">
        <f t="shared" si="689"/>
        <v>3.8045678686258647E-2</v>
      </c>
      <c r="EK258" s="42"/>
      <c r="EL258" s="14" t="str">
        <f>IFERROR(VLOOKUP($A258,#REF!,27,0),"0")</f>
        <v>0</v>
      </c>
      <c r="EM258" s="14">
        <f t="shared" si="754"/>
        <v>0</v>
      </c>
      <c r="EN258" s="14" t="str">
        <f>IFERROR(VLOOKUP($A258,SpecEd23!#REF!,23,0)," ")</f>
        <v xml:space="preserve"> </v>
      </c>
      <c r="EO258" s="14" t="e">
        <f t="shared" si="755"/>
        <v>#VALUE!</v>
      </c>
      <c r="EP258" s="14">
        <f>IFERROR(VLOOKUP($A258,ECFE!#REF!,24,0),0)</f>
        <v>0</v>
      </c>
      <c r="EQ258" s="14">
        <f t="shared" si="756"/>
        <v>0</v>
      </c>
      <c r="ER258" s="14">
        <f>IFERROR(VLOOKUP($A258,#REF!,30,0),0)</f>
        <v>0</v>
      </c>
      <c r="ES258" s="14">
        <f t="shared" si="757"/>
        <v>0</v>
      </c>
      <c r="ET258" s="14">
        <f>IFERROR(VLOOKUP($A258,#REF!,12,0),0)</f>
        <v>0</v>
      </c>
      <c r="EU258" s="14">
        <f t="shared" si="758"/>
        <v>0</v>
      </c>
      <c r="EV258" s="14">
        <v>0</v>
      </c>
      <c r="EW258" s="14">
        <f t="shared" si="759"/>
        <v>0</v>
      </c>
      <c r="EX258" s="14">
        <f>IFERROR(VLOOKUP($A258,ConEnroll!$A$8:$S$601,16,0),0)</f>
        <v>739</v>
      </c>
      <c r="EY258" s="14">
        <f t="shared" si="760"/>
        <v>0.41151286204165166</v>
      </c>
      <c r="EZ258" s="14">
        <f t="shared" si="761"/>
        <v>739</v>
      </c>
      <c r="FA258" s="14">
        <f t="shared" si="762"/>
        <v>0.41151286204165166</v>
      </c>
      <c r="FB258" s="14" t="e">
        <f t="shared" si="763"/>
        <v>#VALUE!</v>
      </c>
      <c r="FC258" s="14" t="e">
        <f t="shared" si="764"/>
        <v>#VALUE!</v>
      </c>
      <c r="FD258" s="62"/>
      <c r="FE258" s="14">
        <f t="shared" si="690"/>
        <v>9545.4733189254384</v>
      </c>
      <c r="FF258" s="14" t="e">
        <f t="shared" si="691"/>
        <v>#VALUE!</v>
      </c>
      <c r="FG258" s="14">
        <f t="shared" si="765"/>
        <v>61.691550195468544</v>
      </c>
      <c r="FH258" s="14" t="e">
        <f t="shared" si="692"/>
        <v>#VALUE!</v>
      </c>
      <c r="FI258" s="37" t="e">
        <f t="shared" si="693"/>
        <v>#VALUE!</v>
      </c>
      <c r="FJ258" s="12"/>
      <c r="FK258" s="14" t="str">
        <f>IFERROR(VLOOKUP($A258,#REF!,27,0),"0")</f>
        <v>0</v>
      </c>
      <c r="FL258" s="14">
        <f t="shared" si="766"/>
        <v>0</v>
      </c>
      <c r="FM258" s="14" t="str">
        <f>IFERROR(VLOOKUP($A258,SpecEd23!$X$22:$Y$610,59,0)," ")</f>
        <v xml:space="preserve"> </v>
      </c>
      <c r="FN258" s="14" t="e">
        <f t="shared" si="767"/>
        <v>#VALUE!</v>
      </c>
      <c r="FO258" s="14">
        <f>IFERROR(VLOOKUP($A258,ECFE!#REF!,26,0),0)</f>
        <v>0</v>
      </c>
      <c r="FP258" s="14">
        <f t="shared" si="768"/>
        <v>0</v>
      </c>
      <c r="FQ258" s="14">
        <f>IFERROR(VLOOKUP($A258,#REF!,16,0),0)</f>
        <v>0</v>
      </c>
      <c r="FR258" s="14">
        <f t="shared" si="769"/>
        <v>0</v>
      </c>
      <c r="FS258" s="14">
        <f>IFERROR(VLOOKUP($A258,#REF!,12,0),0)</f>
        <v>0</v>
      </c>
      <c r="FT258" s="14">
        <f t="shared" si="770"/>
        <v>0</v>
      </c>
      <c r="FU258" s="14">
        <v>0</v>
      </c>
      <c r="FV258" s="14">
        <f t="shared" si="771"/>
        <v>0</v>
      </c>
      <c r="FW258" s="14">
        <f>IFERROR(VLOOKUP($A258,ConEnroll!$A$8:$S$601,16,0),0)</f>
        <v>739</v>
      </c>
      <c r="FX258" s="14">
        <f t="shared" si="772"/>
        <v>0.41151286204165166</v>
      </c>
      <c r="FY258" s="14">
        <f t="shared" si="773"/>
        <v>739</v>
      </c>
      <c r="FZ258" s="14">
        <f t="shared" si="774"/>
        <v>0.41151286204165166</v>
      </c>
      <c r="GA258" s="14" t="e">
        <f t="shared" si="775"/>
        <v>#VALUE!</v>
      </c>
      <c r="GB258" s="14" t="e">
        <f t="shared" si="776"/>
        <v>#VALUE!</v>
      </c>
      <c r="GC258" s="39"/>
      <c r="GD258" s="14">
        <f t="shared" si="694"/>
        <v>-9188.0186240497569</v>
      </c>
      <c r="GE258" s="14" t="e">
        <f t="shared" si="695"/>
        <v>#VALUE!</v>
      </c>
      <c r="GF258" s="14">
        <f t="shared" si="696"/>
        <v>-51.059382173566398</v>
      </c>
      <c r="GG258" s="14" t="e">
        <f t="shared" si="697"/>
        <v>#VALUE!</v>
      </c>
      <c r="GH258" s="37" t="e">
        <f t="shared" si="698"/>
        <v>#VALUE!</v>
      </c>
    </row>
    <row r="259" spans="1:190" ht="12.5" x14ac:dyDescent="0.25">
      <c r="A259" s="67">
        <v>831</v>
      </c>
      <c r="B259" s="35">
        <v>1</v>
      </c>
      <c r="C259" s="14">
        <v>3</v>
      </c>
      <c r="D259" s="14"/>
      <c r="E259" s="14"/>
      <c r="F259" s="35" t="s">
        <v>2603</v>
      </c>
      <c r="G259" s="41"/>
      <c r="H259" s="14">
        <f>IFERROR(VLOOKUP($A259,BaseFY22!$A$7:$AK$528,6,0),0)</f>
        <v>5791</v>
      </c>
      <c r="I259" s="14">
        <f>IFERROR(VLOOKUP($A259,BaseFY22!$A$7:$AK$528,28,0),0)</f>
        <v>58192521.885672003</v>
      </c>
      <c r="J259" s="14">
        <f t="shared" si="699"/>
        <v>10048.786372935936</v>
      </c>
      <c r="K259" s="14">
        <f>IFERROR(VLOOKUP($A259,SpecEd22!$A$21:$BB$605,24,0)," ")</f>
        <v>8901223.6881359108</v>
      </c>
      <c r="L259" s="14">
        <f t="shared" si="700"/>
        <v>1537.0788617053895</v>
      </c>
      <c r="M259" s="14">
        <f>IFERROR(VLOOKUP($A259,ECFE!$A$16:$AB$347,7,0),0)</f>
        <v>456899.02499999997</v>
      </c>
      <c r="N259" s="14">
        <f t="shared" si="667"/>
        <v>78.89812208599551</v>
      </c>
      <c r="O259" s="14">
        <v>0</v>
      </c>
      <c r="P259" s="14">
        <f t="shared" si="667"/>
        <v>0</v>
      </c>
      <c r="Q259" s="14">
        <f>IFERROR(VLOOKUP($A259,ConEnroll!$A$7:$S$337,10,0),0)</f>
        <v>46031.25</v>
      </c>
      <c r="R259" s="14">
        <f t="shared" si="701"/>
        <v>7.9487566914177172</v>
      </c>
      <c r="S259" s="14">
        <f t="shared" si="668"/>
        <v>502930.27499999997</v>
      </c>
      <c r="T259" s="14">
        <f t="shared" si="702"/>
        <v>86.846878777413224</v>
      </c>
      <c r="U259" s="14">
        <f t="shared" si="669"/>
        <v>67596675.848807916</v>
      </c>
      <c r="V259" s="14">
        <f t="shared" si="703"/>
        <v>11672.712113418738</v>
      </c>
      <c r="W259" s="42"/>
      <c r="X259" s="14">
        <f>IFERROR(VLOOKUP($A259,HouseFY22!$A$6:$AJ$528,28,0),0)</f>
        <v>59075940.885672003</v>
      </c>
      <c r="Y259" s="14">
        <f t="shared" si="704"/>
        <v>10201.336709665344</v>
      </c>
      <c r="Z259" s="14">
        <f>IFERROR(VLOOKUP($A259,Compens80percent!$A$13:$M$560,12,0),0)</f>
        <v>0</v>
      </c>
      <c r="AA259" s="14">
        <f t="shared" si="704"/>
        <v>0</v>
      </c>
      <c r="AB259" s="14">
        <f t="shared" si="705"/>
        <v>59075940.885672003</v>
      </c>
      <c r="AC259" s="14">
        <f t="shared" si="704"/>
        <v>10201.336709665344</v>
      </c>
      <c r="AD259" s="14">
        <f>IFERROR(VLOOKUP(A259,SpecEd22!$A$21:$Z$550,14,0),0)</f>
        <v>9100270.5015325993</v>
      </c>
      <c r="AE259" s="14">
        <f t="shared" si="706"/>
        <v>1571.4506132848558</v>
      </c>
      <c r="AF259" s="14">
        <f>IFERROR(VLOOKUP($A259,ECFE!$A$16:$AB$348,8,0),0)</f>
        <v>466037.00550000003</v>
      </c>
      <c r="AG259" s="14">
        <f t="shared" si="707"/>
        <v>80.476084527715429</v>
      </c>
      <c r="AH259" s="14">
        <f>IFERROR(VLOOKUP(A259,ParaFY19!$A$21:$Z$543,7,0),0)</f>
        <v>28616</v>
      </c>
      <c r="AI259" s="14">
        <f t="shared" si="708"/>
        <v>4.9414608875841823</v>
      </c>
      <c r="AJ259" s="14">
        <f>IFERROR(VLOOKUP(A259,ConEnroll!$A$7:$S$341,13,0),0)</f>
        <v>57539.0625</v>
      </c>
      <c r="AK259" s="14">
        <f t="shared" si="709"/>
        <v>9.9359458642721457</v>
      </c>
      <c r="AL259" s="14">
        <f t="shared" si="664"/>
        <v>552192.06799999997</v>
      </c>
      <c r="AM259" s="14">
        <f t="shared" si="710"/>
        <v>95.353491279571742</v>
      </c>
      <c r="AN259" s="14">
        <f t="shared" si="711"/>
        <v>68728403.455204606</v>
      </c>
      <c r="AO259" s="14">
        <f t="shared" si="712"/>
        <v>11868.140814229771</v>
      </c>
      <c r="AP259" s="62"/>
      <c r="AQ259" s="14">
        <f t="shared" si="665"/>
        <v>152.55033672940772</v>
      </c>
      <c r="AR259" s="14">
        <f t="shared" si="670"/>
        <v>34.371751579466263</v>
      </c>
      <c r="AS259" s="14">
        <f t="shared" si="671"/>
        <v>8.5066125021585179</v>
      </c>
      <c r="AT259" s="14">
        <f t="shared" si="713"/>
        <v>195.42870081103251</v>
      </c>
      <c r="AU259" s="37">
        <f t="shared" si="672"/>
        <v>1.6742355924838685E-2</v>
      </c>
      <c r="AV259" s="42"/>
      <c r="AW259" s="14" t="str">
        <f>IFERROR(VLOOKUP($A259,#REF!,27,0),"0")</f>
        <v>0</v>
      </c>
      <c r="AX259" s="14">
        <f t="shared" si="714"/>
        <v>0</v>
      </c>
      <c r="AY259" s="14" t="str">
        <f>IFERROR(VLOOKUP($A259,SpecEd22!#REF!,23,0)," ")</f>
        <v xml:space="preserve"> </v>
      </c>
      <c r="AZ259" s="14" t="e">
        <f t="shared" si="715"/>
        <v>#VALUE!</v>
      </c>
      <c r="BA259" s="14">
        <f>IFERROR(VLOOKUP($A259,ECFE!#REF!,23,0),0)</f>
        <v>0</v>
      </c>
      <c r="BB259" s="14">
        <f t="shared" si="716"/>
        <v>0</v>
      </c>
      <c r="BC259" s="14">
        <f>IFERROR(VLOOKUP($A259,#REF!,17,0),0)</f>
        <v>0</v>
      </c>
      <c r="BD259" s="14">
        <f t="shared" si="717"/>
        <v>0</v>
      </c>
      <c r="BE259" s="14">
        <f>IFERROR(VLOOKUP($A259,#REF!,9,0),0)</f>
        <v>0</v>
      </c>
      <c r="BF259" s="14">
        <f t="shared" si="718"/>
        <v>0</v>
      </c>
      <c r="BG259" s="14">
        <v>0</v>
      </c>
      <c r="BH259" s="14">
        <f t="shared" si="719"/>
        <v>0</v>
      </c>
      <c r="BI259" s="14">
        <f>IFERROR(VLOOKUP($A259,ConEnroll!$A$8:$S$601,15,0),0)</f>
        <v>-91</v>
      </c>
      <c r="BJ259" s="14">
        <f t="shared" si="720"/>
        <v>-1.5714039026074943E-2</v>
      </c>
      <c r="BK259" s="14">
        <f t="shared" si="721"/>
        <v>-91</v>
      </c>
      <c r="BL259" s="14">
        <f t="shared" si="722"/>
        <v>-1.5714039026074943E-2</v>
      </c>
      <c r="BM259" s="14" t="e">
        <f t="shared" si="723"/>
        <v>#VALUE!</v>
      </c>
      <c r="BN259" s="14" t="e">
        <f t="shared" si="724"/>
        <v>#VALUE!</v>
      </c>
      <c r="BO259" s="42"/>
      <c r="BP259" s="14">
        <f t="shared" si="673"/>
        <v>10201.336709665344</v>
      </c>
      <c r="BQ259" s="14" t="e">
        <f t="shared" si="674"/>
        <v>#VALUE!</v>
      </c>
      <c r="BR259" s="14">
        <f t="shared" si="725"/>
        <v>95.369205318597821</v>
      </c>
      <c r="BS259" s="14" t="e">
        <f t="shared" si="675"/>
        <v>#VALUE!</v>
      </c>
      <c r="BT259" s="37" t="e">
        <f t="shared" si="676"/>
        <v>#VALUE!</v>
      </c>
      <c r="BU259" s="41"/>
      <c r="BV259" s="14" t="str">
        <f>IFERROR(VLOOKUP($A259,#REF!,27,0),"0")</f>
        <v>0</v>
      </c>
      <c r="BW259" s="14">
        <f t="shared" si="726"/>
        <v>0</v>
      </c>
      <c r="BX259" s="14" t="str">
        <f>IFERROR(VLOOKUP($A259,SpecEd22!$Z$22:$AV$606,59,0)," ")</f>
        <v xml:space="preserve"> </v>
      </c>
      <c r="BY259" s="14" t="e">
        <f t="shared" si="727"/>
        <v>#VALUE!</v>
      </c>
      <c r="BZ259" s="14">
        <f>IFERROR(VLOOKUP($A259,ECFE!#REF!,25,0),0)</f>
        <v>0</v>
      </c>
      <c r="CA259" s="14">
        <f t="shared" si="728"/>
        <v>0</v>
      </c>
      <c r="CB259" s="14">
        <f>IFERROR(VLOOKUP($A259,#REF!,17,0),0)</f>
        <v>0</v>
      </c>
      <c r="CC259" s="14">
        <f t="shared" si="729"/>
        <v>0</v>
      </c>
      <c r="CD259" s="14">
        <f>IFERROR(VLOOKUP($A259,#REF!,9,0),0)</f>
        <v>0</v>
      </c>
      <c r="CE259" s="14">
        <f t="shared" si="730"/>
        <v>0</v>
      </c>
      <c r="CF259" s="14">
        <v>0</v>
      </c>
      <c r="CG259" s="14">
        <f t="shared" si="731"/>
        <v>0</v>
      </c>
      <c r="CH259" s="14">
        <f>IFERROR(VLOOKUP($A259,ConEnroll!$A$8:$S$601,15,0),0)</f>
        <v>-91</v>
      </c>
      <c r="CI259" s="14">
        <f t="shared" si="732"/>
        <v>-1.5714039026074943E-2</v>
      </c>
      <c r="CJ259" s="14">
        <f t="shared" si="733"/>
        <v>-91</v>
      </c>
      <c r="CK259" s="14">
        <f t="shared" si="734"/>
        <v>-1.5714039026074943E-2</v>
      </c>
      <c r="CL259" s="14" t="e">
        <f t="shared" si="735"/>
        <v>#VALUE!</v>
      </c>
      <c r="CM259" s="14" t="e">
        <f t="shared" si="736"/>
        <v>#VALUE!</v>
      </c>
      <c r="CN259" s="42"/>
      <c r="CO259" s="14">
        <f t="shared" si="677"/>
        <v>-10048.786372935936</v>
      </c>
      <c r="CP259" s="14" t="e">
        <f t="shared" si="678"/>
        <v>#VALUE!</v>
      </c>
      <c r="CQ259" s="14">
        <f t="shared" si="679"/>
        <v>-86.862592816439303</v>
      </c>
      <c r="CR259" s="14" t="e">
        <f t="shared" si="680"/>
        <v>#VALUE!</v>
      </c>
      <c r="CS259" s="37" t="e">
        <f t="shared" si="681"/>
        <v>#VALUE!</v>
      </c>
      <c r="CT259" s="239"/>
      <c r="CU259" s="239"/>
      <c r="CV259" s="468"/>
      <c r="CW259" s="14">
        <f>IFERROR(VLOOKUP($A259,BaseFY23!$A$7:$AK$527,6,0),0)</f>
        <v>5691</v>
      </c>
      <c r="CX259" s="14">
        <f>IFERROR(VLOOKUP($A259,BaseFY23!$A$7:$AN$528,28,0),0)</f>
        <v>57247793.975319996</v>
      </c>
      <c r="CY259" s="14">
        <f t="shared" si="737"/>
        <v>10059.355820650149</v>
      </c>
      <c r="CZ259" s="14">
        <f>IFERROR(VLOOKUP($A259,SpecEd23!$A$21:$BB$605,23,0)," ")</f>
        <v>9084456.3666124791</v>
      </c>
      <c r="DA259" s="14">
        <f t="shared" si="738"/>
        <v>1596.2847244091511</v>
      </c>
      <c r="DB259" s="14">
        <f>IFERROR(VLOOKUP($A259,ECFE!$A$16:$AB$347,7,0),0)</f>
        <v>456899.02499999997</v>
      </c>
      <c r="DC259" s="14">
        <f t="shared" si="739"/>
        <v>80.284488666315227</v>
      </c>
      <c r="DD259" s="14">
        <v>0</v>
      </c>
      <c r="DE259" s="14">
        <f t="shared" si="740"/>
        <v>0</v>
      </c>
      <c r="DF259" s="14">
        <f>IFERROR(VLOOKUP($A259,ConEnroll!$A$7:$S$338,10,0),0)</f>
        <v>46031.25</v>
      </c>
      <c r="DG259" s="14">
        <f t="shared" si="741"/>
        <v>8.0884290985767002</v>
      </c>
      <c r="DH259" s="14">
        <f t="shared" si="682"/>
        <v>502930.27499999997</v>
      </c>
      <c r="DI259" s="14">
        <f t="shared" si="742"/>
        <v>88.372917764891923</v>
      </c>
      <c r="DJ259" s="14">
        <f t="shared" si="683"/>
        <v>66835180.616932474</v>
      </c>
      <c r="DK259" s="14">
        <f t="shared" si="743"/>
        <v>11744.013462824192</v>
      </c>
      <c r="DL259" s="42"/>
      <c r="DM259" s="14">
        <f>IFERROR(VLOOKUP($A259,HouseFY23!$A$7:$AJ$528,28,0),0)</f>
        <v>59017629.654374003</v>
      </c>
      <c r="DN259" s="14">
        <f t="shared" si="744"/>
        <v>10370.344342712002</v>
      </c>
      <c r="DO259" s="14">
        <f>IFERROR(VLOOKUP($A259,Compens80percent!$A$13:$M$560,12,0),0)</f>
        <v>0</v>
      </c>
      <c r="DP259" s="14">
        <f t="shared" si="744"/>
        <v>0</v>
      </c>
      <c r="DQ259" s="14">
        <f t="shared" si="745"/>
        <v>59017629.654374003</v>
      </c>
      <c r="DR259" s="14">
        <f t="shared" si="746"/>
        <v>10191.267424343638</v>
      </c>
      <c r="DS259" s="14">
        <f>IFERROR(VLOOKUP($A259,SpecEd23!$A$21:$Z$550,14,0),0)</f>
        <v>9489610.7773912605</v>
      </c>
      <c r="DT259" s="14">
        <f t="shared" si="747"/>
        <v>1667.4768542244351</v>
      </c>
      <c r="DU259" s="14">
        <f>IFERROR(VLOOKUP($A259,ECFE!$A$16:$AB$347,9,0),0)</f>
        <v>475357.74561000004</v>
      </c>
      <c r="DV259" s="14">
        <f t="shared" si="748"/>
        <v>83.527982008434378</v>
      </c>
      <c r="DW259" s="14">
        <f>IFERROR(VLOOKUP($A259,ParaFY19!$A$21:$Z$543,7,0),0)</f>
        <v>28616</v>
      </c>
      <c r="DX259" s="14">
        <f t="shared" si="749"/>
        <v>5.0282902829028293</v>
      </c>
      <c r="DY259" s="14">
        <f>IFERROR(VLOOKUP($A259,ConEnroll!$A$7:$S$341,13,0),0)</f>
        <v>57539.0625</v>
      </c>
      <c r="DZ259" s="14">
        <f t="shared" si="750"/>
        <v>10.110536373220874</v>
      </c>
      <c r="EA259" s="14">
        <f t="shared" si="684"/>
        <v>561512.8081100001</v>
      </c>
      <c r="EB259" s="14">
        <f t="shared" si="751"/>
        <v>98.66680866455809</v>
      </c>
      <c r="EC259" s="14">
        <f t="shared" si="685"/>
        <v>69068753.239875257</v>
      </c>
      <c r="ED259" s="14">
        <f t="shared" si="752"/>
        <v>12136.488005600993</v>
      </c>
      <c r="EE259" s="62"/>
      <c r="EF259" s="14">
        <f t="shared" si="686"/>
        <v>310.98852206185256</v>
      </c>
      <c r="EG259" s="14">
        <f t="shared" si="687"/>
        <v>71.192129815284034</v>
      </c>
      <c r="EH259" s="14">
        <f t="shared" si="688"/>
        <v>10.293890899666167</v>
      </c>
      <c r="EI259" s="14">
        <f t="shared" si="753"/>
        <v>392.47454277680276</v>
      </c>
      <c r="EJ259" s="37">
        <f t="shared" si="689"/>
        <v>3.3419115536539992E-2</v>
      </c>
      <c r="EK259" s="42"/>
      <c r="EL259" s="14" t="str">
        <f>IFERROR(VLOOKUP($A259,#REF!,27,0),"0")</f>
        <v>0</v>
      </c>
      <c r="EM259" s="14">
        <f t="shared" si="754"/>
        <v>0</v>
      </c>
      <c r="EN259" s="14" t="str">
        <f>IFERROR(VLOOKUP($A259,SpecEd23!#REF!,23,0)," ")</f>
        <v xml:space="preserve"> </v>
      </c>
      <c r="EO259" s="14" t="e">
        <f t="shared" si="755"/>
        <v>#VALUE!</v>
      </c>
      <c r="EP259" s="14">
        <f>IFERROR(VLOOKUP($A259,ECFE!#REF!,24,0),0)</f>
        <v>0</v>
      </c>
      <c r="EQ259" s="14">
        <f t="shared" si="756"/>
        <v>0</v>
      </c>
      <c r="ER259" s="14">
        <f>IFERROR(VLOOKUP($A259,#REF!,30,0),0)</f>
        <v>0</v>
      </c>
      <c r="ES259" s="14">
        <f t="shared" si="757"/>
        <v>0</v>
      </c>
      <c r="ET259" s="14">
        <f>IFERROR(VLOOKUP($A259,#REF!,12,0),0)</f>
        <v>0</v>
      </c>
      <c r="EU259" s="14">
        <f t="shared" si="758"/>
        <v>0</v>
      </c>
      <c r="EV259" s="14">
        <v>0</v>
      </c>
      <c r="EW259" s="14">
        <f t="shared" si="759"/>
        <v>0</v>
      </c>
      <c r="EX259" s="14">
        <f>IFERROR(VLOOKUP($A259,ConEnroll!$A$8:$S$601,16,0),0)</f>
        <v>740</v>
      </c>
      <c r="EY259" s="14">
        <f t="shared" si="760"/>
        <v>0.13002987172728869</v>
      </c>
      <c r="EZ259" s="14">
        <f t="shared" si="761"/>
        <v>740</v>
      </c>
      <c r="FA259" s="14">
        <f t="shared" si="762"/>
        <v>0.13002987172728869</v>
      </c>
      <c r="FB259" s="14" t="e">
        <f t="shared" si="763"/>
        <v>#VALUE!</v>
      </c>
      <c r="FC259" s="14" t="e">
        <f t="shared" si="764"/>
        <v>#VALUE!</v>
      </c>
      <c r="FD259" s="62"/>
      <c r="FE259" s="14">
        <f t="shared" si="690"/>
        <v>10370.344342712002</v>
      </c>
      <c r="FF259" s="14" t="e">
        <f t="shared" si="691"/>
        <v>#VALUE!</v>
      </c>
      <c r="FG259" s="14">
        <f t="shared" si="765"/>
        <v>98.536778792830802</v>
      </c>
      <c r="FH259" s="14" t="e">
        <f t="shared" si="692"/>
        <v>#VALUE!</v>
      </c>
      <c r="FI259" s="37" t="e">
        <f t="shared" si="693"/>
        <v>#VALUE!</v>
      </c>
      <c r="FJ259" s="12"/>
      <c r="FK259" s="14" t="str">
        <f>IFERROR(VLOOKUP($A259,#REF!,27,0),"0")</f>
        <v>0</v>
      </c>
      <c r="FL259" s="14">
        <f t="shared" si="766"/>
        <v>0</v>
      </c>
      <c r="FM259" s="14" t="str">
        <f>IFERROR(VLOOKUP($A259,SpecEd23!$X$22:$Y$610,59,0)," ")</f>
        <v xml:space="preserve"> </v>
      </c>
      <c r="FN259" s="14" t="e">
        <f t="shared" si="767"/>
        <v>#VALUE!</v>
      </c>
      <c r="FO259" s="14">
        <f>IFERROR(VLOOKUP($A259,ECFE!#REF!,26,0),0)</f>
        <v>0</v>
      </c>
      <c r="FP259" s="14">
        <f t="shared" si="768"/>
        <v>0</v>
      </c>
      <c r="FQ259" s="14">
        <f>IFERROR(VLOOKUP($A259,#REF!,16,0),0)</f>
        <v>0</v>
      </c>
      <c r="FR259" s="14">
        <f t="shared" si="769"/>
        <v>0</v>
      </c>
      <c r="FS259" s="14">
        <f>IFERROR(VLOOKUP($A259,#REF!,12,0),0)</f>
        <v>0</v>
      </c>
      <c r="FT259" s="14">
        <f t="shared" si="770"/>
        <v>0</v>
      </c>
      <c r="FU259" s="14">
        <v>0</v>
      </c>
      <c r="FV259" s="14">
        <f t="shared" si="771"/>
        <v>0</v>
      </c>
      <c r="FW259" s="14">
        <f>IFERROR(VLOOKUP($A259,ConEnroll!$A$8:$S$601,16,0),0)</f>
        <v>740</v>
      </c>
      <c r="FX259" s="14">
        <f t="shared" si="772"/>
        <v>0.13002987172728869</v>
      </c>
      <c r="FY259" s="14">
        <f t="shared" si="773"/>
        <v>740</v>
      </c>
      <c r="FZ259" s="14">
        <f t="shared" si="774"/>
        <v>0.13002987172728869</v>
      </c>
      <c r="GA259" s="14" t="e">
        <f t="shared" si="775"/>
        <v>#VALUE!</v>
      </c>
      <c r="GB259" s="14" t="e">
        <f t="shared" si="776"/>
        <v>#VALUE!</v>
      </c>
      <c r="GC259" s="39"/>
      <c r="GD259" s="14">
        <f t="shared" si="694"/>
        <v>-10059.355820650149</v>
      </c>
      <c r="GE259" s="14" t="e">
        <f t="shared" si="695"/>
        <v>#VALUE!</v>
      </c>
      <c r="GF259" s="14">
        <f t="shared" si="696"/>
        <v>-88.242887893164635</v>
      </c>
      <c r="GG259" s="14" t="e">
        <f t="shared" si="697"/>
        <v>#VALUE!</v>
      </c>
      <c r="GH259" s="37" t="e">
        <f t="shared" si="698"/>
        <v>#VALUE!</v>
      </c>
    </row>
    <row r="260" spans="1:190" ht="12.5" x14ac:dyDescent="0.25">
      <c r="A260" s="67">
        <v>832</v>
      </c>
      <c r="B260" s="35">
        <v>1</v>
      </c>
      <c r="C260" s="14">
        <v>3</v>
      </c>
      <c r="D260" s="14"/>
      <c r="E260" s="14"/>
      <c r="F260" s="35" t="s">
        <v>2604</v>
      </c>
      <c r="G260" s="41"/>
      <c r="H260" s="14">
        <f>IFERROR(VLOOKUP($A260,BaseFY22!$A$7:$AK$528,6,0),0)</f>
        <v>3285</v>
      </c>
      <c r="I260" s="14">
        <f>IFERROR(VLOOKUP($A260,BaseFY22!$A$7:$AK$528,28,0),0)</f>
        <v>31886070.25</v>
      </c>
      <c r="J260" s="14">
        <f t="shared" si="699"/>
        <v>9706.5662861491637</v>
      </c>
      <c r="K260" s="14">
        <f>IFERROR(VLOOKUP($A260,SpecEd22!$A$21:$BB$605,24,0)," ")</f>
        <v>4987445.7693176745</v>
      </c>
      <c r="L260" s="14">
        <f t="shared" si="700"/>
        <v>1518.2483316035539</v>
      </c>
      <c r="M260" s="14">
        <f>IFERROR(VLOOKUP($A260,ECFE!$A$16:$AB$347,7,0),0)</f>
        <v>87905.861999999994</v>
      </c>
      <c r="N260" s="14">
        <f t="shared" si="667"/>
        <v>26.759775342465751</v>
      </c>
      <c r="O260" s="14">
        <v>0</v>
      </c>
      <c r="P260" s="14">
        <f t="shared" si="667"/>
        <v>0</v>
      </c>
      <c r="Q260" s="14">
        <f>IFERROR(VLOOKUP($A260,ConEnroll!$A$7:$S$337,10,0),0)</f>
        <v>13578.69</v>
      </c>
      <c r="R260" s="14">
        <f t="shared" si="701"/>
        <v>4.1335433789954337</v>
      </c>
      <c r="S260" s="14">
        <f t="shared" si="668"/>
        <v>101484.552</v>
      </c>
      <c r="T260" s="14">
        <f t="shared" si="702"/>
        <v>30.893318721461185</v>
      </c>
      <c r="U260" s="14">
        <f t="shared" si="669"/>
        <v>36975000.571317673</v>
      </c>
      <c r="V260" s="14">
        <f t="shared" si="703"/>
        <v>11255.707936474177</v>
      </c>
      <c r="W260" s="42"/>
      <c r="X260" s="14">
        <f>IFERROR(VLOOKUP($A260,HouseFY22!$A$6:$AJ$528,28,0),0)</f>
        <v>32369708.25</v>
      </c>
      <c r="Y260" s="14">
        <f t="shared" si="704"/>
        <v>9853.792465753424</v>
      </c>
      <c r="Z260" s="14">
        <f>IFERROR(VLOOKUP($A260,Compens80percent!$A$13:$M$560,12,0),0)</f>
        <v>0</v>
      </c>
      <c r="AA260" s="14">
        <f t="shared" si="704"/>
        <v>0</v>
      </c>
      <c r="AB260" s="14">
        <f t="shared" si="705"/>
        <v>32369708.25</v>
      </c>
      <c r="AC260" s="14">
        <f t="shared" si="704"/>
        <v>9853.792465753424</v>
      </c>
      <c r="AD260" s="14">
        <f>IFERROR(VLOOKUP(A260,SpecEd22!$A$21:$Z$550,14,0),0)</f>
        <v>5071843.625709259</v>
      </c>
      <c r="AE260" s="14">
        <f t="shared" si="706"/>
        <v>1543.9402209160605</v>
      </c>
      <c r="AF260" s="14">
        <f>IFERROR(VLOOKUP($A260,ECFE!$A$16:$AB$348,8,0),0)</f>
        <v>89663.979240000001</v>
      </c>
      <c r="AG260" s="14">
        <f t="shared" si="707"/>
        <v>27.294970849315067</v>
      </c>
      <c r="AH260" s="14">
        <f>IFERROR(VLOOKUP(A260,ParaFY19!$A$21:$Z$543,7,0),0)</f>
        <v>19404</v>
      </c>
      <c r="AI260" s="14">
        <f t="shared" si="708"/>
        <v>5.9068493150684933</v>
      </c>
      <c r="AJ260" s="14">
        <f>IFERROR(VLOOKUP(A260,ConEnroll!$A$7:$S$341,13,0),0)</f>
        <v>16973.362499999999</v>
      </c>
      <c r="AK260" s="14">
        <f t="shared" si="709"/>
        <v>5.1669292237442921</v>
      </c>
      <c r="AL260" s="14">
        <f t="shared" si="664"/>
        <v>126041.34174</v>
      </c>
      <c r="AM260" s="14">
        <f t="shared" si="710"/>
        <v>38.368749388127853</v>
      </c>
      <c r="AN260" s="14">
        <f t="shared" si="711"/>
        <v>37567593.217449255</v>
      </c>
      <c r="AO260" s="14">
        <f t="shared" si="712"/>
        <v>11436.101436057612</v>
      </c>
      <c r="AP260" s="62"/>
      <c r="AQ260" s="14">
        <f t="shared" si="665"/>
        <v>147.22617960426032</v>
      </c>
      <c r="AR260" s="14">
        <f t="shared" si="670"/>
        <v>25.691889312506646</v>
      </c>
      <c r="AS260" s="14">
        <f t="shared" si="671"/>
        <v>7.4754306666666679</v>
      </c>
      <c r="AT260" s="14">
        <f t="shared" si="713"/>
        <v>180.39349958343365</v>
      </c>
      <c r="AU260" s="37">
        <f t="shared" si="672"/>
        <v>1.602684616565677E-2</v>
      </c>
      <c r="AV260" s="42"/>
      <c r="AW260" s="14" t="str">
        <f>IFERROR(VLOOKUP($A260,#REF!,27,0),"0")</f>
        <v>0</v>
      </c>
      <c r="AX260" s="14">
        <f t="shared" si="714"/>
        <v>0</v>
      </c>
      <c r="AY260" s="14" t="str">
        <f>IFERROR(VLOOKUP($A260,SpecEd22!#REF!,23,0)," ")</f>
        <v xml:space="preserve"> </v>
      </c>
      <c r="AZ260" s="14" t="e">
        <f t="shared" si="715"/>
        <v>#VALUE!</v>
      </c>
      <c r="BA260" s="14">
        <f>IFERROR(VLOOKUP($A260,ECFE!#REF!,23,0),0)</f>
        <v>0</v>
      </c>
      <c r="BB260" s="14">
        <f t="shared" si="716"/>
        <v>0</v>
      </c>
      <c r="BC260" s="14">
        <f>IFERROR(VLOOKUP($A260,#REF!,17,0),0)</f>
        <v>0</v>
      </c>
      <c r="BD260" s="14">
        <f t="shared" si="717"/>
        <v>0</v>
      </c>
      <c r="BE260" s="14">
        <f>IFERROR(VLOOKUP($A260,#REF!,9,0),0)</f>
        <v>0</v>
      </c>
      <c r="BF260" s="14">
        <f t="shared" si="718"/>
        <v>0</v>
      </c>
      <c r="BG260" s="14">
        <v>0</v>
      </c>
      <c r="BH260" s="14">
        <f t="shared" si="719"/>
        <v>0</v>
      </c>
      <c r="BI260" s="14">
        <f>IFERROR(VLOOKUP($A260,ConEnroll!$A$8:$S$601,15,0),0)</f>
        <v>-91</v>
      </c>
      <c r="BJ260" s="14">
        <f t="shared" si="720"/>
        <v>-2.7701674277016742E-2</v>
      </c>
      <c r="BK260" s="14">
        <f t="shared" si="721"/>
        <v>-91</v>
      </c>
      <c r="BL260" s="14">
        <f t="shared" si="722"/>
        <v>-2.7701674277016742E-2</v>
      </c>
      <c r="BM260" s="14" t="e">
        <f t="shared" si="723"/>
        <v>#VALUE!</v>
      </c>
      <c r="BN260" s="14" t="e">
        <f t="shared" si="724"/>
        <v>#VALUE!</v>
      </c>
      <c r="BO260" s="42"/>
      <c r="BP260" s="14">
        <f t="shared" si="673"/>
        <v>9853.792465753424</v>
      </c>
      <c r="BQ260" s="14" t="e">
        <f t="shared" si="674"/>
        <v>#VALUE!</v>
      </c>
      <c r="BR260" s="14">
        <f t="shared" si="725"/>
        <v>38.396451062404871</v>
      </c>
      <c r="BS260" s="14" t="e">
        <f t="shared" si="675"/>
        <v>#VALUE!</v>
      </c>
      <c r="BT260" s="37" t="e">
        <f t="shared" si="676"/>
        <v>#VALUE!</v>
      </c>
      <c r="BU260" s="41"/>
      <c r="BV260" s="14" t="str">
        <f>IFERROR(VLOOKUP($A260,#REF!,27,0),"0")</f>
        <v>0</v>
      </c>
      <c r="BW260" s="14">
        <f t="shared" si="726"/>
        <v>0</v>
      </c>
      <c r="BX260" s="14" t="str">
        <f>IFERROR(VLOOKUP($A260,SpecEd22!$Z$22:$AV$606,59,0)," ")</f>
        <v xml:space="preserve"> </v>
      </c>
      <c r="BY260" s="14" t="e">
        <f t="shared" si="727"/>
        <v>#VALUE!</v>
      </c>
      <c r="BZ260" s="14">
        <f>IFERROR(VLOOKUP($A260,ECFE!#REF!,25,0),0)</f>
        <v>0</v>
      </c>
      <c r="CA260" s="14">
        <f t="shared" si="728"/>
        <v>0</v>
      </c>
      <c r="CB260" s="14">
        <f>IFERROR(VLOOKUP($A260,#REF!,17,0),0)</f>
        <v>0</v>
      </c>
      <c r="CC260" s="14">
        <f t="shared" si="729"/>
        <v>0</v>
      </c>
      <c r="CD260" s="14">
        <f>IFERROR(VLOOKUP($A260,#REF!,9,0),0)</f>
        <v>0</v>
      </c>
      <c r="CE260" s="14">
        <f t="shared" si="730"/>
        <v>0</v>
      </c>
      <c r="CF260" s="14">
        <v>0</v>
      </c>
      <c r="CG260" s="14">
        <f t="shared" si="731"/>
        <v>0</v>
      </c>
      <c r="CH260" s="14">
        <f>IFERROR(VLOOKUP($A260,ConEnroll!$A$8:$S$601,15,0),0)</f>
        <v>-91</v>
      </c>
      <c r="CI260" s="14">
        <f t="shared" si="732"/>
        <v>-2.7701674277016742E-2</v>
      </c>
      <c r="CJ260" s="14">
        <f t="shared" si="733"/>
        <v>-91</v>
      </c>
      <c r="CK260" s="14">
        <f t="shared" si="734"/>
        <v>-2.7701674277016742E-2</v>
      </c>
      <c r="CL260" s="14" t="e">
        <f t="shared" si="735"/>
        <v>#VALUE!</v>
      </c>
      <c r="CM260" s="14" t="e">
        <f t="shared" si="736"/>
        <v>#VALUE!</v>
      </c>
      <c r="CN260" s="42"/>
      <c r="CO260" s="14">
        <f t="shared" si="677"/>
        <v>-9706.5662861491637</v>
      </c>
      <c r="CP260" s="14" t="e">
        <f t="shared" si="678"/>
        <v>#VALUE!</v>
      </c>
      <c r="CQ260" s="14">
        <f t="shared" si="679"/>
        <v>-30.9210203957382</v>
      </c>
      <c r="CR260" s="14" t="e">
        <f t="shared" si="680"/>
        <v>#VALUE!</v>
      </c>
      <c r="CS260" s="37" t="e">
        <f t="shared" si="681"/>
        <v>#VALUE!</v>
      </c>
      <c r="CT260" s="239"/>
      <c r="CU260" s="239"/>
      <c r="CV260" s="468"/>
      <c r="CW260" s="14">
        <f>IFERROR(VLOOKUP($A260,BaseFY23!$A$7:$AK$527,6,0),0)</f>
        <v>3349.4451290000002</v>
      </c>
      <c r="CX260" s="14">
        <f>IFERROR(VLOOKUP($A260,BaseFY23!$A$7:$AN$528,28,0),0)</f>
        <v>33486972.75</v>
      </c>
      <c r="CY260" s="14">
        <f t="shared" si="737"/>
        <v>9997.7672301793355</v>
      </c>
      <c r="CZ260" s="14">
        <f>IFERROR(VLOOKUP($A260,SpecEd23!$A$21:$BB$605,23,0)," ")</f>
        <v>5534513.9997452889</v>
      </c>
      <c r="DA260" s="14">
        <f t="shared" si="738"/>
        <v>1652.3674180617659</v>
      </c>
      <c r="DB260" s="14">
        <f>IFERROR(VLOOKUP($A260,ECFE!$A$16:$AB$347,7,0),0)</f>
        <v>87905.861999999994</v>
      </c>
      <c r="DC260" s="14">
        <f t="shared" si="739"/>
        <v>26.244902846414114</v>
      </c>
      <c r="DD260" s="14">
        <v>0</v>
      </c>
      <c r="DE260" s="14">
        <f t="shared" si="740"/>
        <v>0</v>
      </c>
      <c r="DF260" s="14">
        <f>IFERROR(VLOOKUP($A260,ConEnroll!$A$7:$S$338,10,0),0)</f>
        <v>13578.69</v>
      </c>
      <c r="DG260" s="14">
        <f t="shared" si="741"/>
        <v>4.0540117771847219</v>
      </c>
      <c r="DH260" s="14">
        <f t="shared" si="682"/>
        <v>101484.552</v>
      </c>
      <c r="DI260" s="14">
        <f t="shared" si="742"/>
        <v>30.298914623598836</v>
      </c>
      <c r="DJ260" s="14">
        <f t="shared" si="683"/>
        <v>39122971.301745288</v>
      </c>
      <c r="DK260" s="14">
        <f t="shared" si="743"/>
        <v>11680.4335628647</v>
      </c>
      <c r="DL260" s="42"/>
      <c r="DM260" s="14">
        <f>IFERROR(VLOOKUP($A260,HouseFY23!$A$7:$AJ$528,28,0),0)</f>
        <v>34480083.75</v>
      </c>
      <c r="DN260" s="14">
        <f t="shared" si="744"/>
        <v>10294.267385205461</v>
      </c>
      <c r="DO260" s="14">
        <f>IFERROR(VLOOKUP($A260,Compens80percent!$A$13:$M$560,12,0),0)</f>
        <v>0</v>
      </c>
      <c r="DP260" s="14">
        <f t="shared" si="744"/>
        <v>0</v>
      </c>
      <c r="DQ260" s="14">
        <f t="shared" si="745"/>
        <v>34480083.75</v>
      </c>
      <c r="DR260" s="14">
        <f t="shared" si="746"/>
        <v>10496.220319634704</v>
      </c>
      <c r="DS260" s="14">
        <f>IFERROR(VLOOKUP($A260,SpecEd23!$A$21:$Z$550,14,0),0)</f>
        <v>5728968.0076037012</v>
      </c>
      <c r="DT260" s="14">
        <f t="shared" si="747"/>
        <v>1710.4230064858903</v>
      </c>
      <c r="DU260" s="14">
        <f>IFERROR(VLOOKUP($A260,ECFE!$A$16:$AB$347,9,0),0)</f>
        <v>91457.25882480001</v>
      </c>
      <c r="DV260" s="14">
        <f t="shared" si="748"/>
        <v>27.305196921409248</v>
      </c>
      <c r="DW260" s="14">
        <f>IFERROR(VLOOKUP($A260,ParaFY19!$A$21:$Z$543,7,0),0)</f>
        <v>19404</v>
      </c>
      <c r="DX260" s="14">
        <f t="shared" si="749"/>
        <v>5.7931983515709051</v>
      </c>
      <c r="DY260" s="14">
        <f>IFERROR(VLOOKUP($A260,ConEnroll!$A$7:$S$341,13,0),0)</f>
        <v>16973.362499999999</v>
      </c>
      <c r="DZ260" s="14">
        <f t="shared" si="750"/>
        <v>5.0675147214809018</v>
      </c>
      <c r="EA260" s="14">
        <f t="shared" si="684"/>
        <v>127834.62132480001</v>
      </c>
      <c r="EB260" s="14">
        <f t="shared" si="751"/>
        <v>38.16590999446106</v>
      </c>
      <c r="EC260" s="14">
        <f t="shared" si="685"/>
        <v>40336886.378928497</v>
      </c>
      <c r="ED260" s="14">
        <f t="shared" si="752"/>
        <v>12042.856301685812</v>
      </c>
      <c r="EE260" s="62"/>
      <c r="EF260" s="14">
        <f t="shared" si="686"/>
        <v>296.50015502612587</v>
      </c>
      <c r="EG260" s="14">
        <f t="shared" si="687"/>
        <v>58.05558842412438</v>
      </c>
      <c r="EH260" s="14">
        <f t="shared" si="688"/>
        <v>7.8669953708622238</v>
      </c>
      <c r="EI260" s="14">
        <f t="shared" si="753"/>
        <v>362.42273882111249</v>
      </c>
      <c r="EJ260" s="37">
        <f t="shared" si="689"/>
        <v>3.1028192307291889E-2</v>
      </c>
      <c r="EK260" s="42"/>
      <c r="EL260" s="14" t="str">
        <f>IFERROR(VLOOKUP($A260,#REF!,27,0),"0")</f>
        <v>0</v>
      </c>
      <c r="EM260" s="14">
        <f t="shared" si="754"/>
        <v>0</v>
      </c>
      <c r="EN260" s="14" t="str">
        <f>IFERROR(VLOOKUP($A260,SpecEd23!#REF!,23,0)," ")</f>
        <v xml:space="preserve"> </v>
      </c>
      <c r="EO260" s="14" t="e">
        <f t="shared" si="755"/>
        <v>#VALUE!</v>
      </c>
      <c r="EP260" s="14">
        <f>IFERROR(VLOOKUP($A260,ECFE!#REF!,24,0),0)</f>
        <v>0</v>
      </c>
      <c r="EQ260" s="14">
        <f t="shared" si="756"/>
        <v>0</v>
      </c>
      <c r="ER260" s="14">
        <f>IFERROR(VLOOKUP($A260,#REF!,30,0),0)</f>
        <v>0</v>
      </c>
      <c r="ES260" s="14">
        <f t="shared" si="757"/>
        <v>0</v>
      </c>
      <c r="ET260" s="14">
        <f>IFERROR(VLOOKUP($A260,#REF!,12,0),0)</f>
        <v>0</v>
      </c>
      <c r="EU260" s="14">
        <f t="shared" si="758"/>
        <v>0</v>
      </c>
      <c r="EV260" s="14">
        <v>0</v>
      </c>
      <c r="EW260" s="14">
        <f t="shared" si="759"/>
        <v>0</v>
      </c>
      <c r="EX260" s="14">
        <f>IFERROR(VLOOKUP($A260,ConEnroll!$A$8:$S$601,16,0),0)</f>
        <v>741</v>
      </c>
      <c r="EY260" s="14">
        <f t="shared" si="760"/>
        <v>0.2212306729805216</v>
      </c>
      <c r="EZ260" s="14">
        <f t="shared" si="761"/>
        <v>741</v>
      </c>
      <c r="FA260" s="14">
        <f t="shared" si="762"/>
        <v>0.2212306729805216</v>
      </c>
      <c r="FB260" s="14" t="e">
        <f t="shared" si="763"/>
        <v>#VALUE!</v>
      </c>
      <c r="FC260" s="14" t="e">
        <f t="shared" si="764"/>
        <v>#VALUE!</v>
      </c>
      <c r="FD260" s="62"/>
      <c r="FE260" s="14">
        <f t="shared" si="690"/>
        <v>10294.267385205461</v>
      </c>
      <c r="FF260" s="14" t="e">
        <f t="shared" si="691"/>
        <v>#VALUE!</v>
      </c>
      <c r="FG260" s="14">
        <f t="shared" si="765"/>
        <v>37.944679321480535</v>
      </c>
      <c r="FH260" s="14" t="e">
        <f t="shared" si="692"/>
        <v>#VALUE!</v>
      </c>
      <c r="FI260" s="37" t="e">
        <f t="shared" si="693"/>
        <v>#VALUE!</v>
      </c>
      <c r="FJ260" s="12"/>
      <c r="FK260" s="14" t="str">
        <f>IFERROR(VLOOKUP($A260,#REF!,27,0),"0")</f>
        <v>0</v>
      </c>
      <c r="FL260" s="14">
        <f t="shared" si="766"/>
        <v>0</v>
      </c>
      <c r="FM260" s="14" t="str">
        <f>IFERROR(VLOOKUP($A260,SpecEd23!$X$22:$Y$610,59,0)," ")</f>
        <v xml:space="preserve"> </v>
      </c>
      <c r="FN260" s="14" t="e">
        <f t="shared" si="767"/>
        <v>#VALUE!</v>
      </c>
      <c r="FO260" s="14">
        <f>IFERROR(VLOOKUP($A260,ECFE!#REF!,26,0),0)</f>
        <v>0</v>
      </c>
      <c r="FP260" s="14">
        <f t="shared" si="768"/>
        <v>0</v>
      </c>
      <c r="FQ260" s="14">
        <f>IFERROR(VLOOKUP($A260,#REF!,16,0),0)</f>
        <v>0</v>
      </c>
      <c r="FR260" s="14">
        <f t="shared" si="769"/>
        <v>0</v>
      </c>
      <c r="FS260" s="14">
        <f>IFERROR(VLOOKUP($A260,#REF!,12,0),0)</f>
        <v>0</v>
      </c>
      <c r="FT260" s="14">
        <f t="shared" si="770"/>
        <v>0</v>
      </c>
      <c r="FU260" s="14">
        <v>0</v>
      </c>
      <c r="FV260" s="14">
        <f t="shared" si="771"/>
        <v>0</v>
      </c>
      <c r="FW260" s="14">
        <f>IFERROR(VLOOKUP($A260,ConEnroll!$A$8:$S$601,16,0),0)</f>
        <v>741</v>
      </c>
      <c r="FX260" s="14">
        <f t="shared" si="772"/>
        <v>0.2212306729805216</v>
      </c>
      <c r="FY260" s="14">
        <f t="shared" si="773"/>
        <v>741</v>
      </c>
      <c r="FZ260" s="14">
        <f t="shared" si="774"/>
        <v>0.2212306729805216</v>
      </c>
      <c r="GA260" s="14" t="e">
        <f t="shared" si="775"/>
        <v>#VALUE!</v>
      </c>
      <c r="GB260" s="14" t="e">
        <f t="shared" si="776"/>
        <v>#VALUE!</v>
      </c>
      <c r="GC260" s="39"/>
      <c r="GD260" s="14">
        <f t="shared" si="694"/>
        <v>-9997.7672301793355</v>
      </c>
      <c r="GE260" s="14" t="e">
        <f t="shared" si="695"/>
        <v>#VALUE!</v>
      </c>
      <c r="GF260" s="14">
        <f t="shared" si="696"/>
        <v>-30.077683950618315</v>
      </c>
      <c r="GG260" s="14" t="e">
        <f t="shared" si="697"/>
        <v>#VALUE!</v>
      </c>
      <c r="GH260" s="37" t="e">
        <f t="shared" si="698"/>
        <v>#VALUE!</v>
      </c>
    </row>
    <row r="261" spans="1:190" ht="12.5" x14ac:dyDescent="0.25">
      <c r="A261" s="67">
        <v>833</v>
      </c>
      <c r="B261" s="35">
        <v>1</v>
      </c>
      <c r="C261" s="14">
        <v>2</v>
      </c>
      <c r="D261" s="14"/>
      <c r="E261" s="14"/>
      <c r="F261" s="35" t="s">
        <v>2605</v>
      </c>
      <c r="G261" s="41"/>
      <c r="H261" s="14">
        <f>IFERROR(VLOOKUP($A261,BaseFY22!$A$7:$AK$528,6,0),0)</f>
        <v>18603.400000000001</v>
      </c>
      <c r="I261" s="14">
        <f>IFERROR(VLOOKUP($A261,BaseFY22!$A$7:$AK$528,28,0),0)</f>
        <v>190565528.25</v>
      </c>
      <c r="J261" s="14">
        <f t="shared" si="699"/>
        <v>10243.586024597653</v>
      </c>
      <c r="K261" s="14">
        <f>IFERROR(VLOOKUP($A261,SpecEd22!$A$21:$BB$605,24,0)," ")</f>
        <v>31492590.599839211</v>
      </c>
      <c r="L261" s="14">
        <f t="shared" si="700"/>
        <v>1692.8405882709187</v>
      </c>
      <c r="M261" s="14">
        <f>IFERROR(VLOOKUP($A261,ECFE!$A$16:$AB$347,7,0),0)</f>
        <v>1225395.6329999999</v>
      </c>
      <c r="N261" s="14">
        <f t="shared" si="667"/>
        <v>65.869444993925825</v>
      </c>
      <c r="O261" s="14">
        <v>0</v>
      </c>
      <c r="P261" s="14">
        <f t="shared" si="667"/>
        <v>0</v>
      </c>
      <c r="Q261" s="14">
        <f>IFERROR(VLOOKUP($A261,ConEnroll!$A$7:$S$337,10,0),0)</f>
        <v>27471.95</v>
      </c>
      <c r="R261" s="14">
        <f t="shared" si="701"/>
        <v>1.4767166216928087</v>
      </c>
      <c r="S261" s="14">
        <f t="shared" si="668"/>
        <v>1252867.5829999999</v>
      </c>
      <c r="T261" s="14">
        <f t="shared" si="702"/>
        <v>67.346161615618641</v>
      </c>
      <c r="U261" s="14">
        <f t="shared" si="669"/>
        <v>223310986.43283921</v>
      </c>
      <c r="V261" s="14">
        <f t="shared" si="703"/>
        <v>12003.77277448419</v>
      </c>
      <c r="W261" s="42"/>
      <c r="X261" s="14">
        <f>IFERROR(VLOOKUP($A261,HouseFY22!$A$6:$AJ$528,28,0),0)</f>
        <v>193600188.592832</v>
      </c>
      <c r="Y261" s="14">
        <f t="shared" si="704"/>
        <v>10406.709988111419</v>
      </c>
      <c r="Z261" s="14">
        <f>IFERROR(VLOOKUP($A261,Compens80percent!$A$13:$M$560,12,0),0)</f>
        <v>0</v>
      </c>
      <c r="AA261" s="14">
        <f t="shared" si="704"/>
        <v>0</v>
      </c>
      <c r="AB261" s="14">
        <f t="shared" si="705"/>
        <v>193600188.592832</v>
      </c>
      <c r="AC261" s="14">
        <f t="shared" si="704"/>
        <v>10406.709988111419</v>
      </c>
      <c r="AD261" s="14">
        <f>IFERROR(VLOOKUP(A261,SpecEd22!$A$21:$Z$550,14,0),0)</f>
        <v>32068389.239266135</v>
      </c>
      <c r="AE261" s="14">
        <f t="shared" si="706"/>
        <v>1723.7918466122394</v>
      </c>
      <c r="AF261" s="14">
        <f>IFERROR(VLOOKUP($A261,ECFE!$A$16:$AB$348,8,0),0)</f>
        <v>1249903.5456600001</v>
      </c>
      <c r="AG261" s="14">
        <f t="shared" si="707"/>
        <v>67.186833893804362</v>
      </c>
      <c r="AH261" s="14">
        <f>IFERROR(VLOOKUP(A261,ParaFY19!$A$21:$Z$543,7,0),0)</f>
        <v>69972</v>
      </c>
      <c r="AI261" s="14">
        <f t="shared" si="708"/>
        <v>3.7612479439242286</v>
      </c>
      <c r="AJ261" s="14">
        <f>IFERROR(VLOOKUP(A261,ConEnroll!$A$7:$S$341,13,0),0)</f>
        <v>34339.9375</v>
      </c>
      <c r="AK261" s="14">
        <f t="shared" si="709"/>
        <v>1.8458957771160109</v>
      </c>
      <c r="AL261" s="14">
        <f t="shared" si="664"/>
        <v>1354215.4831600001</v>
      </c>
      <c r="AM261" s="14">
        <f t="shared" si="710"/>
        <v>72.793977614844593</v>
      </c>
      <c r="AN261" s="14">
        <f t="shared" si="711"/>
        <v>227022793.31525812</v>
      </c>
      <c r="AO261" s="14">
        <f t="shared" si="712"/>
        <v>12203.295812338503</v>
      </c>
      <c r="AP261" s="62"/>
      <c r="AQ261" s="14">
        <f t="shared" si="665"/>
        <v>163.12396351376628</v>
      </c>
      <c r="AR261" s="14">
        <f t="shared" si="670"/>
        <v>30.951258341320681</v>
      </c>
      <c r="AS261" s="14">
        <f t="shared" si="671"/>
        <v>5.4478159992259521</v>
      </c>
      <c r="AT261" s="14">
        <f t="shared" si="713"/>
        <v>199.52303785431292</v>
      </c>
      <c r="AU261" s="37">
        <f t="shared" si="672"/>
        <v>1.6621693995943418E-2</v>
      </c>
      <c r="AV261" s="42"/>
      <c r="AW261" s="14" t="str">
        <f>IFERROR(VLOOKUP($A261,#REF!,27,0),"0")</f>
        <v>0</v>
      </c>
      <c r="AX261" s="14">
        <f t="shared" si="714"/>
        <v>0</v>
      </c>
      <c r="AY261" s="14" t="str">
        <f>IFERROR(VLOOKUP($A261,SpecEd22!#REF!,23,0)," ")</f>
        <v xml:space="preserve"> </v>
      </c>
      <c r="AZ261" s="14" t="e">
        <f t="shared" si="715"/>
        <v>#VALUE!</v>
      </c>
      <c r="BA261" s="14">
        <f>IFERROR(VLOOKUP($A261,ECFE!#REF!,23,0),0)</f>
        <v>0</v>
      </c>
      <c r="BB261" s="14">
        <f t="shared" si="716"/>
        <v>0</v>
      </c>
      <c r="BC261" s="14">
        <f>IFERROR(VLOOKUP($A261,#REF!,17,0),0)</f>
        <v>0</v>
      </c>
      <c r="BD261" s="14">
        <f t="shared" si="717"/>
        <v>0</v>
      </c>
      <c r="BE261" s="14">
        <f>IFERROR(VLOOKUP($A261,#REF!,9,0),0)</f>
        <v>0</v>
      </c>
      <c r="BF261" s="14">
        <f t="shared" si="718"/>
        <v>0</v>
      </c>
      <c r="BG261" s="14">
        <v>0</v>
      </c>
      <c r="BH261" s="14">
        <f t="shared" si="719"/>
        <v>0</v>
      </c>
      <c r="BI261" s="14">
        <f>IFERROR(VLOOKUP($A261,ConEnroll!$A$8:$S$601,15,0),0)</f>
        <v>-91</v>
      </c>
      <c r="BJ261" s="14">
        <f t="shared" si="720"/>
        <v>-4.8915789586849714E-3</v>
      </c>
      <c r="BK261" s="14">
        <f t="shared" si="721"/>
        <v>-91</v>
      </c>
      <c r="BL261" s="14">
        <f t="shared" si="722"/>
        <v>-4.8915789586849714E-3</v>
      </c>
      <c r="BM261" s="14" t="e">
        <f t="shared" si="723"/>
        <v>#VALUE!</v>
      </c>
      <c r="BN261" s="14" t="e">
        <f t="shared" si="724"/>
        <v>#VALUE!</v>
      </c>
      <c r="BO261" s="42"/>
      <c r="BP261" s="14">
        <f t="shared" si="673"/>
        <v>10406.709988111419</v>
      </c>
      <c r="BQ261" s="14" t="e">
        <f t="shared" si="674"/>
        <v>#VALUE!</v>
      </c>
      <c r="BR261" s="14">
        <f t="shared" si="725"/>
        <v>72.798869193803284</v>
      </c>
      <c r="BS261" s="14" t="e">
        <f t="shared" si="675"/>
        <v>#VALUE!</v>
      </c>
      <c r="BT261" s="37" t="e">
        <f t="shared" si="676"/>
        <v>#VALUE!</v>
      </c>
      <c r="BU261" s="41"/>
      <c r="BV261" s="14" t="str">
        <f>IFERROR(VLOOKUP($A261,#REF!,27,0),"0")</f>
        <v>0</v>
      </c>
      <c r="BW261" s="14">
        <f t="shared" si="726"/>
        <v>0</v>
      </c>
      <c r="BX261" s="14" t="str">
        <f>IFERROR(VLOOKUP($A261,SpecEd22!$Z$22:$AV$606,59,0)," ")</f>
        <v xml:space="preserve"> </v>
      </c>
      <c r="BY261" s="14" t="e">
        <f t="shared" si="727"/>
        <v>#VALUE!</v>
      </c>
      <c r="BZ261" s="14">
        <f>IFERROR(VLOOKUP($A261,ECFE!#REF!,25,0),0)</f>
        <v>0</v>
      </c>
      <c r="CA261" s="14">
        <f t="shared" si="728"/>
        <v>0</v>
      </c>
      <c r="CB261" s="14">
        <f>IFERROR(VLOOKUP($A261,#REF!,17,0),0)</f>
        <v>0</v>
      </c>
      <c r="CC261" s="14">
        <f t="shared" si="729"/>
        <v>0</v>
      </c>
      <c r="CD261" s="14">
        <f>IFERROR(VLOOKUP($A261,#REF!,9,0),0)</f>
        <v>0</v>
      </c>
      <c r="CE261" s="14">
        <f t="shared" si="730"/>
        <v>0</v>
      </c>
      <c r="CF261" s="14">
        <v>0</v>
      </c>
      <c r="CG261" s="14">
        <f t="shared" si="731"/>
        <v>0</v>
      </c>
      <c r="CH261" s="14">
        <f>IFERROR(VLOOKUP($A261,ConEnroll!$A$8:$S$601,15,0),0)</f>
        <v>-91</v>
      </c>
      <c r="CI261" s="14">
        <f t="shared" si="732"/>
        <v>-4.8915789586849714E-3</v>
      </c>
      <c r="CJ261" s="14">
        <f t="shared" si="733"/>
        <v>-91</v>
      </c>
      <c r="CK261" s="14">
        <f t="shared" si="734"/>
        <v>-4.8915789586849714E-3</v>
      </c>
      <c r="CL261" s="14" t="e">
        <f t="shared" si="735"/>
        <v>#VALUE!</v>
      </c>
      <c r="CM261" s="14" t="e">
        <f t="shared" si="736"/>
        <v>#VALUE!</v>
      </c>
      <c r="CN261" s="42"/>
      <c r="CO261" s="14">
        <f t="shared" si="677"/>
        <v>-10243.586024597653</v>
      </c>
      <c r="CP261" s="14" t="e">
        <f t="shared" si="678"/>
        <v>#VALUE!</v>
      </c>
      <c r="CQ261" s="14">
        <f t="shared" si="679"/>
        <v>-67.351053194577332</v>
      </c>
      <c r="CR261" s="14" t="e">
        <f t="shared" si="680"/>
        <v>#VALUE!</v>
      </c>
      <c r="CS261" s="37" t="e">
        <f t="shared" si="681"/>
        <v>#VALUE!</v>
      </c>
      <c r="CT261" s="239"/>
      <c r="CU261" s="239"/>
      <c r="CV261" s="468"/>
      <c r="CW261" s="14">
        <f>IFERROR(VLOOKUP($A261,BaseFY23!$A$7:$AK$527,6,0),0)</f>
        <v>18695.792033999998</v>
      </c>
      <c r="CX261" s="14">
        <f>IFERROR(VLOOKUP($A261,BaseFY23!$A$7:$AN$528,28,0),0)</f>
        <v>191849439.5</v>
      </c>
      <c r="CY261" s="14">
        <f t="shared" si="737"/>
        <v>10261.637439649754</v>
      </c>
      <c r="CZ261" s="14">
        <f>IFERROR(VLOOKUP($A261,SpecEd23!$A$21:$BB$605,23,0)," ")</f>
        <v>35166616.83267308</v>
      </c>
      <c r="DA261" s="14">
        <f t="shared" si="738"/>
        <v>1880.9910149149814</v>
      </c>
      <c r="DB261" s="14">
        <f>IFERROR(VLOOKUP($A261,ECFE!$A$16:$AB$347,7,0),0)</f>
        <v>1225395.6329999999</v>
      </c>
      <c r="DC261" s="14">
        <f t="shared" si="739"/>
        <v>65.543927252266528</v>
      </c>
      <c r="DD261" s="14">
        <v>0</v>
      </c>
      <c r="DE261" s="14">
        <f t="shared" si="740"/>
        <v>0</v>
      </c>
      <c r="DF261" s="14">
        <f>IFERROR(VLOOKUP($A261,ConEnroll!$A$7:$S$338,10,0),0)</f>
        <v>27471.95</v>
      </c>
      <c r="DG261" s="14">
        <f t="shared" si="741"/>
        <v>1.4694188911622337</v>
      </c>
      <c r="DH261" s="14">
        <f t="shared" si="682"/>
        <v>1252867.5829999999</v>
      </c>
      <c r="DI261" s="14">
        <f t="shared" si="742"/>
        <v>67.013346143428763</v>
      </c>
      <c r="DJ261" s="14">
        <f t="shared" si="683"/>
        <v>228268923.91567308</v>
      </c>
      <c r="DK261" s="14">
        <f t="shared" si="743"/>
        <v>12209.641800708163</v>
      </c>
      <c r="DL261" s="42"/>
      <c r="DM261" s="14">
        <f>IFERROR(VLOOKUP($A261,HouseFY23!$A$7:$AJ$528,28,0),0)</f>
        <v>197687373.55000001</v>
      </c>
      <c r="DN261" s="14">
        <f t="shared" si="744"/>
        <v>10573.896692394072</v>
      </c>
      <c r="DO261" s="14">
        <f>IFERROR(VLOOKUP($A261,Compens80percent!$A$13:$M$560,12,0),0)</f>
        <v>0</v>
      </c>
      <c r="DP261" s="14">
        <f t="shared" si="744"/>
        <v>0</v>
      </c>
      <c r="DQ261" s="14">
        <f t="shared" si="745"/>
        <v>197687373.55000001</v>
      </c>
      <c r="DR261" s="14">
        <f t="shared" si="746"/>
        <v>10626.410954449186</v>
      </c>
      <c r="DS261" s="14">
        <f>IFERROR(VLOOKUP($A261,SpecEd23!$A$21:$Z$550,14,0),0)</f>
        <v>36444139.331853844</v>
      </c>
      <c r="DT261" s="14">
        <f t="shared" si="747"/>
        <v>1949.3231025236514</v>
      </c>
      <c r="DU261" s="14">
        <f>IFERROR(VLOOKUP($A261,ECFE!$A$16:$AB$347,9,0),0)</f>
        <v>1274901.6165732001</v>
      </c>
      <c r="DV261" s="14">
        <f t="shared" si="748"/>
        <v>68.191901913258107</v>
      </c>
      <c r="DW261" s="14">
        <f>IFERROR(VLOOKUP($A261,ParaFY19!$A$21:$Z$543,7,0),0)</f>
        <v>69972</v>
      </c>
      <c r="DX261" s="14">
        <f t="shared" si="749"/>
        <v>3.7426603736685538</v>
      </c>
      <c r="DY261" s="14">
        <f>IFERROR(VLOOKUP($A261,ConEnroll!$A$7:$S$341,13,0),0)</f>
        <v>34339.9375</v>
      </c>
      <c r="DZ261" s="14">
        <f t="shared" si="750"/>
        <v>1.8367736139527922</v>
      </c>
      <c r="EA261" s="14">
        <f t="shared" si="684"/>
        <v>1379213.5540732001</v>
      </c>
      <c r="EB261" s="14">
        <f t="shared" si="751"/>
        <v>73.77133590087945</v>
      </c>
      <c r="EC261" s="14">
        <f t="shared" si="685"/>
        <v>235510726.43592706</v>
      </c>
      <c r="ED261" s="14">
        <f t="shared" si="752"/>
        <v>12596.991130818602</v>
      </c>
      <c r="EE261" s="62"/>
      <c r="EF261" s="14">
        <f t="shared" si="686"/>
        <v>312.25925274431756</v>
      </c>
      <c r="EG261" s="14">
        <f t="shared" si="687"/>
        <v>68.332087608670008</v>
      </c>
      <c r="EH261" s="14">
        <f t="shared" si="688"/>
        <v>6.7579897574506873</v>
      </c>
      <c r="EI261" s="14">
        <f t="shared" si="753"/>
        <v>387.34933011043825</v>
      </c>
      <c r="EJ261" s="37">
        <f t="shared" si="689"/>
        <v>3.1724872558339251E-2</v>
      </c>
      <c r="EK261" s="42"/>
      <c r="EL261" s="14" t="str">
        <f>IFERROR(VLOOKUP($A261,#REF!,27,0),"0")</f>
        <v>0</v>
      </c>
      <c r="EM261" s="14">
        <f t="shared" si="754"/>
        <v>0</v>
      </c>
      <c r="EN261" s="14" t="str">
        <f>IFERROR(VLOOKUP($A261,SpecEd23!#REF!,23,0)," ")</f>
        <v xml:space="preserve"> </v>
      </c>
      <c r="EO261" s="14" t="e">
        <f t="shared" si="755"/>
        <v>#VALUE!</v>
      </c>
      <c r="EP261" s="14">
        <f>IFERROR(VLOOKUP($A261,ECFE!#REF!,24,0),0)</f>
        <v>0</v>
      </c>
      <c r="EQ261" s="14">
        <f t="shared" si="756"/>
        <v>0</v>
      </c>
      <c r="ER261" s="14">
        <f>IFERROR(VLOOKUP($A261,#REF!,30,0),0)</f>
        <v>0</v>
      </c>
      <c r="ES261" s="14">
        <f t="shared" si="757"/>
        <v>0</v>
      </c>
      <c r="ET261" s="14">
        <f>IFERROR(VLOOKUP($A261,#REF!,12,0),0)</f>
        <v>0</v>
      </c>
      <c r="EU261" s="14">
        <f t="shared" si="758"/>
        <v>0</v>
      </c>
      <c r="EV261" s="14">
        <v>0</v>
      </c>
      <c r="EW261" s="14">
        <f t="shared" si="759"/>
        <v>0</v>
      </c>
      <c r="EX261" s="14">
        <f>IFERROR(VLOOKUP($A261,ConEnroll!$A$8:$S$601,16,0),0)</f>
        <v>742</v>
      </c>
      <c r="EY261" s="14">
        <f t="shared" si="760"/>
        <v>3.9688075190963054E-2</v>
      </c>
      <c r="EZ261" s="14">
        <f t="shared" si="761"/>
        <v>742</v>
      </c>
      <c r="FA261" s="14">
        <f t="shared" si="762"/>
        <v>3.9688075190963054E-2</v>
      </c>
      <c r="FB261" s="14" t="e">
        <f t="shared" si="763"/>
        <v>#VALUE!</v>
      </c>
      <c r="FC261" s="14" t="e">
        <f t="shared" si="764"/>
        <v>#VALUE!</v>
      </c>
      <c r="FD261" s="62"/>
      <c r="FE261" s="14">
        <f t="shared" si="690"/>
        <v>10573.896692394072</v>
      </c>
      <c r="FF261" s="14" t="e">
        <f t="shared" si="691"/>
        <v>#VALUE!</v>
      </c>
      <c r="FG261" s="14">
        <f t="shared" si="765"/>
        <v>73.731647825688484</v>
      </c>
      <c r="FH261" s="14" t="e">
        <f t="shared" si="692"/>
        <v>#VALUE!</v>
      </c>
      <c r="FI261" s="37" t="e">
        <f t="shared" si="693"/>
        <v>#VALUE!</v>
      </c>
      <c r="FJ261" s="12"/>
      <c r="FK261" s="14" t="str">
        <f>IFERROR(VLOOKUP($A261,#REF!,27,0),"0")</f>
        <v>0</v>
      </c>
      <c r="FL261" s="14">
        <f t="shared" si="766"/>
        <v>0</v>
      </c>
      <c r="FM261" s="14" t="str">
        <f>IFERROR(VLOOKUP($A261,SpecEd23!$X$22:$Y$610,59,0)," ")</f>
        <v xml:space="preserve"> </v>
      </c>
      <c r="FN261" s="14" t="e">
        <f t="shared" si="767"/>
        <v>#VALUE!</v>
      </c>
      <c r="FO261" s="14">
        <f>IFERROR(VLOOKUP($A261,ECFE!#REF!,26,0),0)</f>
        <v>0</v>
      </c>
      <c r="FP261" s="14">
        <f t="shared" si="768"/>
        <v>0</v>
      </c>
      <c r="FQ261" s="14">
        <f>IFERROR(VLOOKUP($A261,#REF!,16,0),0)</f>
        <v>0</v>
      </c>
      <c r="FR261" s="14">
        <f t="shared" si="769"/>
        <v>0</v>
      </c>
      <c r="FS261" s="14">
        <f>IFERROR(VLOOKUP($A261,#REF!,12,0),0)</f>
        <v>0</v>
      </c>
      <c r="FT261" s="14">
        <f t="shared" si="770"/>
        <v>0</v>
      </c>
      <c r="FU261" s="14">
        <v>0</v>
      </c>
      <c r="FV261" s="14">
        <f t="shared" si="771"/>
        <v>0</v>
      </c>
      <c r="FW261" s="14">
        <f>IFERROR(VLOOKUP($A261,ConEnroll!$A$8:$S$601,16,0),0)</f>
        <v>742</v>
      </c>
      <c r="FX261" s="14">
        <f t="shared" si="772"/>
        <v>3.9688075190963054E-2</v>
      </c>
      <c r="FY261" s="14">
        <f t="shared" si="773"/>
        <v>742</v>
      </c>
      <c r="FZ261" s="14">
        <f t="shared" si="774"/>
        <v>3.9688075190963054E-2</v>
      </c>
      <c r="GA261" s="14" t="e">
        <f t="shared" si="775"/>
        <v>#VALUE!</v>
      </c>
      <c r="GB261" s="14" t="e">
        <f t="shared" si="776"/>
        <v>#VALUE!</v>
      </c>
      <c r="GC261" s="39"/>
      <c r="GD261" s="14">
        <f t="shared" si="694"/>
        <v>-10261.637439649754</v>
      </c>
      <c r="GE261" s="14" t="e">
        <f t="shared" si="695"/>
        <v>#VALUE!</v>
      </c>
      <c r="GF261" s="14">
        <f t="shared" si="696"/>
        <v>-66.973658068237796</v>
      </c>
      <c r="GG261" s="14" t="e">
        <f t="shared" si="697"/>
        <v>#VALUE!</v>
      </c>
      <c r="GH261" s="37" t="e">
        <f t="shared" si="698"/>
        <v>#VALUE!</v>
      </c>
    </row>
    <row r="262" spans="1:190" ht="12.5" x14ac:dyDescent="0.25">
      <c r="A262" s="67">
        <v>834</v>
      </c>
      <c r="B262" s="35">
        <v>1</v>
      </c>
      <c r="C262" s="14">
        <v>3</v>
      </c>
      <c r="D262" s="14"/>
      <c r="E262" s="14"/>
      <c r="F262" s="35" t="s">
        <v>2606</v>
      </c>
      <c r="G262" s="41"/>
      <c r="H262" s="14">
        <f>IFERROR(VLOOKUP($A262,BaseFY22!$A$7:$AK$528,6,0),0)</f>
        <v>8527</v>
      </c>
      <c r="I262" s="14">
        <f>IFERROR(VLOOKUP($A262,BaseFY22!$A$7:$AK$528,28,0),0)</f>
        <v>86094434.389980003</v>
      </c>
      <c r="J262" s="14">
        <f t="shared" si="699"/>
        <v>10096.685163595637</v>
      </c>
      <c r="K262" s="14">
        <f>IFERROR(VLOOKUP($A262,SpecEd22!$A$21:$BB$605,24,0)," ")</f>
        <v>10251145.537749069</v>
      </c>
      <c r="L262" s="14">
        <f t="shared" si="700"/>
        <v>1202.1983743109029</v>
      </c>
      <c r="M262" s="14">
        <f>IFERROR(VLOOKUP($A262,ECFE!$A$16:$AB$347,7,0),0)</f>
        <v>559606.90500000003</v>
      </c>
      <c r="N262" s="14">
        <f t="shared" si="667"/>
        <v>65.62764219537938</v>
      </c>
      <c r="O262" s="14">
        <v>0</v>
      </c>
      <c r="P262" s="14">
        <f t="shared" si="667"/>
        <v>0</v>
      </c>
      <c r="Q262" s="14">
        <f>IFERROR(VLOOKUP($A262,ConEnroll!$A$7:$S$337,10,0),0)</f>
        <v>12635</v>
      </c>
      <c r="R262" s="14">
        <f t="shared" si="701"/>
        <v>1.4817638090770493</v>
      </c>
      <c r="S262" s="14">
        <f t="shared" si="668"/>
        <v>572241.90500000003</v>
      </c>
      <c r="T262" s="14">
        <f t="shared" si="702"/>
        <v>67.109406004456432</v>
      </c>
      <c r="U262" s="14">
        <f t="shared" si="669"/>
        <v>96917821.832729071</v>
      </c>
      <c r="V262" s="14">
        <f t="shared" si="703"/>
        <v>11365.992943910996</v>
      </c>
      <c r="W262" s="42"/>
      <c r="X262" s="14">
        <f>IFERROR(VLOOKUP($A262,HouseFY22!$A$6:$AJ$528,28,0),0)</f>
        <v>87373304.389980003</v>
      </c>
      <c r="Y262" s="14">
        <f t="shared" si="704"/>
        <v>10246.664054178493</v>
      </c>
      <c r="Z262" s="14">
        <f>IFERROR(VLOOKUP($A262,Compens80percent!$A$13:$M$560,12,0),0)</f>
        <v>0</v>
      </c>
      <c r="AA262" s="14">
        <f t="shared" si="704"/>
        <v>0</v>
      </c>
      <c r="AB262" s="14">
        <f t="shared" si="705"/>
        <v>87373304.389980003</v>
      </c>
      <c r="AC262" s="14">
        <f t="shared" si="704"/>
        <v>10246.664054178493</v>
      </c>
      <c r="AD262" s="14">
        <f>IFERROR(VLOOKUP(A262,SpecEd22!$A$21:$Z$550,14,0),0)</f>
        <v>10593332.07144885</v>
      </c>
      <c r="AE262" s="14">
        <f t="shared" si="706"/>
        <v>1242.3281425412044</v>
      </c>
      <c r="AF262" s="14">
        <f>IFERROR(VLOOKUP($A262,ECFE!$A$16:$AB$348,8,0),0)</f>
        <v>570799.04310000001</v>
      </c>
      <c r="AG262" s="14">
        <f t="shared" si="707"/>
        <v>66.940195039286976</v>
      </c>
      <c r="AH262" s="14">
        <f>IFERROR(VLOOKUP(A262,ParaFY19!$A$21:$Z$543,7,0),0)</f>
        <v>35084</v>
      </c>
      <c r="AI262" s="14">
        <f t="shared" si="708"/>
        <v>4.1144599507446937</v>
      </c>
      <c r="AJ262" s="14">
        <f>IFERROR(VLOOKUP(A262,ConEnroll!$A$7:$S$341,13,0),0)</f>
        <v>15793.75</v>
      </c>
      <c r="AK262" s="14">
        <f t="shared" si="709"/>
        <v>1.8522047613463117</v>
      </c>
      <c r="AL262" s="14">
        <f t="shared" si="664"/>
        <v>621676.79310000001</v>
      </c>
      <c r="AM262" s="14">
        <f t="shared" si="710"/>
        <v>72.906859751377979</v>
      </c>
      <c r="AN262" s="14">
        <f t="shared" si="711"/>
        <v>98588313.25452885</v>
      </c>
      <c r="AO262" s="14">
        <f t="shared" si="712"/>
        <v>11561.899056471075</v>
      </c>
      <c r="AP262" s="62"/>
      <c r="AQ262" s="14">
        <f t="shared" si="665"/>
        <v>149.97889058285546</v>
      </c>
      <c r="AR262" s="14">
        <f t="shared" si="670"/>
        <v>40.129768230301579</v>
      </c>
      <c r="AS262" s="14">
        <f t="shared" si="671"/>
        <v>5.7974537469215477</v>
      </c>
      <c r="AT262" s="14">
        <f t="shared" si="713"/>
        <v>195.90611256007858</v>
      </c>
      <c r="AU262" s="37">
        <f t="shared" si="672"/>
        <v>1.7236163485833383E-2</v>
      </c>
      <c r="AV262" s="42"/>
      <c r="AW262" s="14" t="str">
        <f>IFERROR(VLOOKUP($A262,#REF!,27,0),"0")</f>
        <v>0</v>
      </c>
      <c r="AX262" s="14">
        <f t="shared" si="714"/>
        <v>0</v>
      </c>
      <c r="AY262" s="14" t="str">
        <f>IFERROR(VLOOKUP($A262,SpecEd22!#REF!,23,0)," ")</f>
        <v xml:space="preserve"> </v>
      </c>
      <c r="AZ262" s="14" t="e">
        <f t="shared" si="715"/>
        <v>#VALUE!</v>
      </c>
      <c r="BA262" s="14">
        <f>IFERROR(VLOOKUP($A262,ECFE!#REF!,23,0),0)</f>
        <v>0</v>
      </c>
      <c r="BB262" s="14">
        <f t="shared" si="716"/>
        <v>0</v>
      </c>
      <c r="BC262" s="14">
        <f>IFERROR(VLOOKUP($A262,#REF!,17,0),0)</f>
        <v>0</v>
      </c>
      <c r="BD262" s="14">
        <f t="shared" si="717"/>
        <v>0</v>
      </c>
      <c r="BE262" s="14">
        <f>IFERROR(VLOOKUP($A262,#REF!,9,0),0)</f>
        <v>0</v>
      </c>
      <c r="BF262" s="14">
        <f t="shared" si="718"/>
        <v>0</v>
      </c>
      <c r="BG262" s="14">
        <v>0</v>
      </c>
      <c r="BH262" s="14">
        <f t="shared" si="719"/>
        <v>0</v>
      </c>
      <c r="BI262" s="14">
        <f>IFERROR(VLOOKUP($A262,ConEnroll!$A$8:$S$601,15,0),0)</f>
        <v>-91</v>
      </c>
      <c r="BJ262" s="14">
        <f t="shared" si="720"/>
        <v>-1.0671983112466284E-2</v>
      </c>
      <c r="BK262" s="14">
        <f t="shared" si="721"/>
        <v>-91</v>
      </c>
      <c r="BL262" s="14">
        <f t="shared" si="722"/>
        <v>-1.0671983112466284E-2</v>
      </c>
      <c r="BM262" s="14" t="e">
        <f t="shared" si="723"/>
        <v>#VALUE!</v>
      </c>
      <c r="BN262" s="14" t="e">
        <f t="shared" si="724"/>
        <v>#VALUE!</v>
      </c>
      <c r="BO262" s="42"/>
      <c r="BP262" s="14">
        <f t="shared" si="673"/>
        <v>10246.664054178493</v>
      </c>
      <c r="BQ262" s="14" t="e">
        <f t="shared" si="674"/>
        <v>#VALUE!</v>
      </c>
      <c r="BR262" s="14">
        <f t="shared" si="725"/>
        <v>72.917531734490439</v>
      </c>
      <c r="BS262" s="14" t="e">
        <f t="shared" si="675"/>
        <v>#VALUE!</v>
      </c>
      <c r="BT262" s="37" t="e">
        <f t="shared" si="676"/>
        <v>#VALUE!</v>
      </c>
      <c r="BU262" s="41"/>
      <c r="BV262" s="14" t="str">
        <f>IFERROR(VLOOKUP($A262,#REF!,27,0),"0")</f>
        <v>0</v>
      </c>
      <c r="BW262" s="14">
        <f t="shared" si="726"/>
        <v>0</v>
      </c>
      <c r="BX262" s="14" t="str">
        <f>IFERROR(VLOOKUP($A262,SpecEd22!$Z$22:$AV$606,59,0)," ")</f>
        <v xml:space="preserve"> </v>
      </c>
      <c r="BY262" s="14" t="e">
        <f t="shared" si="727"/>
        <v>#VALUE!</v>
      </c>
      <c r="BZ262" s="14">
        <f>IFERROR(VLOOKUP($A262,ECFE!#REF!,25,0),0)</f>
        <v>0</v>
      </c>
      <c r="CA262" s="14">
        <f t="shared" si="728"/>
        <v>0</v>
      </c>
      <c r="CB262" s="14">
        <f>IFERROR(VLOOKUP($A262,#REF!,17,0),0)</f>
        <v>0</v>
      </c>
      <c r="CC262" s="14">
        <f t="shared" si="729"/>
        <v>0</v>
      </c>
      <c r="CD262" s="14">
        <f>IFERROR(VLOOKUP($A262,#REF!,9,0),0)</f>
        <v>0</v>
      </c>
      <c r="CE262" s="14">
        <f t="shared" si="730"/>
        <v>0</v>
      </c>
      <c r="CF262" s="14">
        <v>0</v>
      </c>
      <c r="CG262" s="14">
        <f t="shared" si="731"/>
        <v>0</v>
      </c>
      <c r="CH262" s="14">
        <f>IFERROR(VLOOKUP($A262,ConEnroll!$A$8:$S$601,15,0),0)</f>
        <v>-91</v>
      </c>
      <c r="CI262" s="14">
        <f t="shared" si="732"/>
        <v>-1.0671983112466284E-2</v>
      </c>
      <c r="CJ262" s="14">
        <f t="shared" si="733"/>
        <v>-91</v>
      </c>
      <c r="CK262" s="14">
        <f t="shared" si="734"/>
        <v>-1.0671983112466284E-2</v>
      </c>
      <c r="CL262" s="14" t="e">
        <f t="shared" si="735"/>
        <v>#VALUE!</v>
      </c>
      <c r="CM262" s="14" t="e">
        <f t="shared" si="736"/>
        <v>#VALUE!</v>
      </c>
      <c r="CN262" s="42"/>
      <c r="CO262" s="14">
        <f t="shared" si="677"/>
        <v>-10096.685163595637</v>
      </c>
      <c r="CP262" s="14" t="e">
        <f t="shared" si="678"/>
        <v>#VALUE!</v>
      </c>
      <c r="CQ262" s="14">
        <f t="shared" si="679"/>
        <v>-67.120077987568891</v>
      </c>
      <c r="CR262" s="14" t="e">
        <f t="shared" si="680"/>
        <v>#VALUE!</v>
      </c>
      <c r="CS262" s="37" t="e">
        <f t="shared" si="681"/>
        <v>#VALUE!</v>
      </c>
      <c r="CT262" s="239"/>
      <c r="CU262" s="239"/>
      <c r="CV262" s="468"/>
      <c r="CW262" s="14">
        <f>IFERROR(VLOOKUP($A262,BaseFY23!$A$7:$AK$527,6,0),0)</f>
        <v>8692.2253149999997</v>
      </c>
      <c r="CX262" s="14">
        <f>IFERROR(VLOOKUP($A262,BaseFY23!$A$7:$AN$528,28,0),0)</f>
        <v>88292811.370479003</v>
      </c>
      <c r="CY262" s="14">
        <f t="shared" si="737"/>
        <v>10157.676333828331</v>
      </c>
      <c r="CZ262" s="14">
        <f>IFERROR(VLOOKUP($A262,SpecEd23!$A$21:$BB$605,23,0)," ")</f>
        <v>13518476.09515417</v>
      </c>
      <c r="DA262" s="14">
        <f t="shared" si="738"/>
        <v>1555.2376526440939</v>
      </c>
      <c r="DB262" s="14">
        <f>IFERROR(VLOOKUP($A262,ECFE!$A$16:$AB$347,7,0),0)</f>
        <v>559606.90500000003</v>
      </c>
      <c r="DC262" s="14">
        <f t="shared" si="739"/>
        <v>64.380165575585991</v>
      </c>
      <c r="DD262" s="14">
        <v>0</v>
      </c>
      <c r="DE262" s="14">
        <f t="shared" si="740"/>
        <v>0</v>
      </c>
      <c r="DF262" s="14">
        <f>IFERROR(VLOOKUP($A262,ConEnroll!$A$7:$S$338,10,0),0)</f>
        <v>12635</v>
      </c>
      <c r="DG262" s="14">
        <f t="shared" si="741"/>
        <v>1.4535978465947073</v>
      </c>
      <c r="DH262" s="14">
        <f t="shared" si="682"/>
        <v>572241.90500000003</v>
      </c>
      <c r="DI262" s="14">
        <f t="shared" si="742"/>
        <v>65.833763422180695</v>
      </c>
      <c r="DJ262" s="14">
        <f t="shared" si="683"/>
        <v>102383529.37063317</v>
      </c>
      <c r="DK262" s="14">
        <f t="shared" si="743"/>
        <v>11778.747749894605</v>
      </c>
      <c r="DL262" s="42"/>
      <c r="DM262" s="14">
        <f>IFERROR(VLOOKUP($A262,HouseFY23!$A$7:$AJ$528,28,0),0)</f>
        <v>91005423.940350994</v>
      </c>
      <c r="DN262" s="14">
        <f t="shared" si="744"/>
        <v>10469.749763999416</v>
      </c>
      <c r="DO262" s="14">
        <f>IFERROR(VLOOKUP($A262,Compens80percent!$A$13:$M$560,12,0),0)</f>
        <v>0</v>
      </c>
      <c r="DP262" s="14">
        <f t="shared" si="744"/>
        <v>0</v>
      </c>
      <c r="DQ262" s="14">
        <f t="shared" si="745"/>
        <v>91005423.940350994</v>
      </c>
      <c r="DR262" s="14">
        <f t="shared" si="746"/>
        <v>10672.619202574293</v>
      </c>
      <c r="DS262" s="14">
        <f>IFERROR(VLOOKUP($A262,SpecEd23!$A$21:$Z$550,14,0),0)</f>
        <v>14316750.110084165</v>
      </c>
      <c r="DT262" s="14">
        <f t="shared" si="747"/>
        <v>1647.0753565692821</v>
      </c>
      <c r="DU262" s="14">
        <f>IFERROR(VLOOKUP($A262,ECFE!$A$16:$AB$347,9,0),0)</f>
        <v>582215.02396200004</v>
      </c>
      <c r="DV262" s="14">
        <f t="shared" si="748"/>
        <v>66.981124264839664</v>
      </c>
      <c r="DW262" s="14">
        <f>IFERROR(VLOOKUP($A262,ParaFY19!$A$21:$Z$543,7,0),0)</f>
        <v>35084</v>
      </c>
      <c r="DX262" s="14">
        <f t="shared" si="749"/>
        <v>4.0362506410707324</v>
      </c>
      <c r="DY262" s="14">
        <f>IFERROR(VLOOKUP($A262,ConEnroll!$A$7:$S$341,13,0),0)</f>
        <v>15793.75</v>
      </c>
      <c r="DZ262" s="14">
        <f t="shared" si="750"/>
        <v>1.8169973082433839</v>
      </c>
      <c r="EA262" s="14">
        <f t="shared" si="684"/>
        <v>633092.77396200004</v>
      </c>
      <c r="EB262" s="14">
        <f t="shared" si="751"/>
        <v>72.834372214153774</v>
      </c>
      <c r="EC262" s="14">
        <f t="shared" si="685"/>
        <v>105955266.82439716</v>
      </c>
      <c r="ED262" s="14">
        <f t="shared" si="752"/>
        <v>12189.659492782852</v>
      </c>
      <c r="EE262" s="62"/>
      <c r="EF262" s="14">
        <f t="shared" si="686"/>
        <v>312.07343017108542</v>
      </c>
      <c r="EG262" s="14">
        <f t="shared" si="687"/>
        <v>91.83770392518818</v>
      </c>
      <c r="EH262" s="14">
        <f t="shared" si="688"/>
        <v>7.0006087919730788</v>
      </c>
      <c r="EI262" s="14">
        <f t="shared" si="753"/>
        <v>410.91174288824669</v>
      </c>
      <c r="EJ262" s="37">
        <f t="shared" si="689"/>
        <v>3.4885859822570996E-2</v>
      </c>
      <c r="EK262" s="42"/>
      <c r="EL262" s="14" t="str">
        <f>IFERROR(VLOOKUP($A262,#REF!,27,0),"0")</f>
        <v>0</v>
      </c>
      <c r="EM262" s="14">
        <f t="shared" si="754"/>
        <v>0</v>
      </c>
      <c r="EN262" s="14" t="str">
        <f>IFERROR(VLOOKUP($A262,SpecEd23!#REF!,23,0)," ")</f>
        <v xml:space="preserve"> </v>
      </c>
      <c r="EO262" s="14" t="e">
        <f t="shared" si="755"/>
        <v>#VALUE!</v>
      </c>
      <c r="EP262" s="14">
        <f>IFERROR(VLOOKUP($A262,ECFE!#REF!,24,0),0)</f>
        <v>0</v>
      </c>
      <c r="EQ262" s="14">
        <f t="shared" si="756"/>
        <v>0</v>
      </c>
      <c r="ER262" s="14">
        <f>IFERROR(VLOOKUP($A262,#REF!,30,0),0)</f>
        <v>0</v>
      </c>
      <c r="ES262" s="14">
        <f t="shared" si="757"/>
        <v>0</v>
      </c>
      <c r="ET262" s="14">
        <f>IFERROR(VLOOKUP($A262,#REF!,12,0),0)</f>
        <v>0</v>
      </c>
      <c r="EU262" s="14">
        <f t="shared" si="758"/>
        <v>0</v>
      </c>
      <c r="EV262" s="14">
        <v>0</v>
      </c>
      <c r="EW262" s="14">
        <f t="shared" si="759"/>
        <v>0</v>
      </c>
      <c r="EX262" s="14">
        <f>IFERROR(VLOOKUP($A262,ConEnroll!$A$8:$S$601,16,0),0)</f>
        <v>743</v>
      </c>
      <c r="EY262" s="14">
        <f t="shared" si="760"/>
        <v>8.5478686190729514E-2</v>
      </c>
      <c r="EZ262" s="14">
        <f t="shared" si="761"/>
        <v>743</v>
      </c>
      <c r="FA262" s="14">
        <f t="shared" si="762"/>
        <v>8.5478686190729514E-2</v>
      </c>
      <c r="FB262" s="14" t="e">
        <f t="shared" si="763"/>
        <v>#VALUE!</v>
      </c>
      <c r="FC262" s="14" t="e">
        <f t="shared" si="764"/>
        <v>#VALUE!</v>
      </c>
      <c r="FD262" s="62"/>
      <c r="FE262" s="14">
        <f t="shared" si="690"/>
        <v>10469.749763999416</v>
      </c>
      <c r="FF262" s="14" t="e">
        <f t="shared" si="691"/>
        <v>#VALUE!</v>
      </c>
      <c r="FG262" s="14">
        <f t="shared" si="765"/>
        <v>72.748893527963048</v>
      </c>
      <c r="FH262" s="14" t="e">
        <f t="shared" si="692"/>
        <v>#VALUE!</v>
      </c>
      <c r="FI262" s="37" t="e">
        <f t="shared" si="693"/>
        <v>#VALUE!</v>
      </c>
      <c r="FJ262" s="12"/>
      <c r="FK262" s="14" t="str">
        <f>IFERROR(VLOOKUP($A262,#REF!,27,0),"0")</f>
        <v>0</v>
      </c>
      <c r="FL262" s="14">
        <f t="shared" si="766"/>
        <v>0</v>
      </c>
      <c r="FM262" s="14" t="str">
        <f>IFERROR(VLOOKUP($A262,SpecEd23!$X$22:$Y$610,59,0)," ")</f>
        <v xml:space="preserve"> </v>
      </c>
      <c r="FN262" s="14" t="e">
        <f t="shared" si="767"/>
        <v>#VALUE!</v>
      </c>
      <c r="FO262" s="14">
        <f>IFERROR(VLOOKUP($A262,ECFE!#REF!,26,0),0)</f>
        <v>0</v>
      </c>
      <c r="FP262" s="14">
        <f t="shared" si="768"/>
        <v>0</v>
      </c>
      <c r="FQ262" s="14">
        <f>IFERROR(VLOOKUP($A262,#REF!,16,0),0)</f>
        <v>0</v>
      </c>
      <c r="FR262" s="14">
        <f t="shared" si="769"/>
        <v>0</v>
      </c>
      <c r="FS262" s="14">
        <f>IFERROR(VLOOKUP($A262,#REF!,12,0),0)</f>
        <v>0</v>
      </c>
      <c r="FT262" s="14">
        <f t="shared" si="770"/>
        <v>0</v>
      </c>
      <c r="FU262" s="14">
        <v>0</v>
      </c>
      <c r="FV262" s="14">
        <f t="shared" si="771"/>
        <v>0</v>
      </c>
      <c r="FW262" s="14">
        <f>IFERROR(VLOOKUP($A262,ConEnroll!$A$8:$S$601,16,0),0)</f>
        <v>743</v>
      </c>
      <c r="FX262" s="14">
        <f t="shared" si="772"/>
        <v>8.5478686190729514E-2</v>
      </c>
      <c r="FY262" s="14">
        <f t="shared" si="773"/>
        <v>743</v>
      </c>
      <c r="FZ262" s="14">
        <f t="shared" si="774"/>
        <v>8.5478686190729514E-2</v>
      </c>
      <c r="GA262" s="14" t="e">
        <f t="shared" si="775"/>
        <v>#VALUE!</v>
      </c>
      <c r="GB262" s="14" t="e">
        <f t="shared" si="776"/>
        <v>#VALUE!</v>
      </c>
      <c r="GC262" s="39"/>
      <c r="GD262" s="14">
        <f t="shared" si="694"/>
        <v>-10157.676333828331</v>
      </c>
      <c r="GE262" s="14" t="e">
        <f t="shared" si="695"/>
        <v>#VALUE!</v>
      </c>
      <c r="GF262" s="14">
        <f t="shared" si="696"/>
        <v>-65.748284735989969</v>
      </c>
      <c r="GG262" s="14" t="e">
        <f t="shared" si="697"/>
        <v>#VALUE!</v>
      </c>
      <c r="GH262" s="37" t="e">
        <f t="shared" si="698"/>
        <v>#VALUE!</v>
      </c>
    </row>
    <row r="263" spans="1:190" ht="12.5" x14ac:dyDescent="0.25">
      <c r="A263" s="67">
        <v>836</v>
      </c>
      <c r="B263" s="35">
        <v>1</v>
      </c>
      <c r="C263" s="14">
        <v>6</v>
      </c>
      <c r="D263" s="14"/>
      <c r="E263" s="14"/>
      <c r="F263" s="35" t="s">
        <v>2607</v>
      </c>
      <c r="G263" s="41"/>
      <c r="H263" s="14">
        <f>IFERROR(VLOOKUP($A263,BaseFY22!$A$7:$AK$528,6,0),0)</f>
        <v>212.6</v>
      </c>
      <c r="I263" s="14">
        <f>IFERROR(VLOOKUP($A263,BaseFY22!$A$7:$AK$528,28,0),0)</f>
        <v>2513137.5</v>
      </c>
      <c r="J263" s="14">
        <f t="shared" si="699"/>
        <v>11820.966603951083</v>
      </c>
      <c r="K263" s="14">
        <f>IFERROR(VLOOKUP($A263,SpecEd22!$A$21:$BB$605,24,0)," ")</f>
        <v>285056.31411163509</v>
      </c>
      <c r="L263" s="14">
        <f t="shared" si="700"/>
        <v>1340.8105085213315</v>
      </c>
      <c r="M263" s="14">
        <f>IFERROR(VLOOKUP($A263,ECFE!$A$16:$AB$347,7,0),0)</f>
        <v>22656.149999999998</v>
      </c>
      <c r="N263" s="14">
        <f t="shared" si="667"/>
        <v>106.56702728127939</v>
      </c>
      <c r="O263" s="14">
        <v>0</v>
      </c>
      <c r="P263" s="14">
        <f t="shared" si="667"/>
        <v>0</v>
      </c>
      <c r="Q263" s="14">
        <f>IFERROR(VLOOKUP($A263,ConEnroll!$A$7:$S$337,10,0),0)</f>
        <v>0</v>
      </c>
      <c r="R263" s="14">
        <f t="shared" si="701"/>
        <v>0</v>
      </c>
      <c r="S263" s="14">
        <f t="shared" si="668"/>
        <v>22656.149999999998</v>
      </c>
      <c r="T263" s="14">
        <f t="shared" si="702"/>
        <v>106.56702728127939</v>
      </c>
      <c r="U263" s="14">
        <f t="shared" si="669"/>
        <v>2820849.964111635</v>
      </c>
      <c r="V263" s="14">
        <f t="shared" si="703"/>
        <v>13268.344139753694</v>
      </c>
      <c r="W263" s="42"/>
      <c r="X263" s="14">
        <f>IFERROR(VLOOKUP($A263,HouseFY22!$A$6:$AJ$528,28,0),0)</f>
        <v>2556497.5</v>
      </c>
      <c r="Y263" s="14">
        <f t="shared" si="704"/>
        <v>12024.917685794921</v>
      </c>
      <c r="Z263" s="14">
        <f>IFERROR(VLOOKUP($A263,Compens80percent!$A$13:$M$560,12,0),0)</f>
        <v>0</v>
      </c>
      <c r="AA263" s="14">
        <f t="shared" si="704"/>
        <v>0</v>
      </c>
      <c r="AB263" s="14">
        <f t="shared" si="705"/>
        <v>2556497.5</v>
      </c>
      <c r="AC263" s="14">
        <f t="shared" si="704"/>
        <v>12024.917685794921</v>
      </c>
      <c r="AD263" s="14">
        <f>IFERROR(VLOOKUP(A263,SpecEd22!$A$21:$Z$550,14,0),0)</f>
        <v>290551.46941335843</v>
      </c>
      <c r="AE263" s="14">
        <f t="shared" si="706"/>
        <v>1366.65789940432</v>
      </c>
      <c r="AF263" s="14">
        <f>IFERROR(VLOOKUP($A263,ECFE!$A$16:$AB$348,8,0),0)</f>
        <v>23109.273000000001</v>
      </c>
      <c r="AG263" s="14">
        <f t="shared" si="707"/>
        <v>108.698367826905</v>
      </c>
      <c r="AH263" s="14">
        <f>IFERROR(VLOOKUP(A263,ParaFY19!$A$21:$Z$543,7,0),0)</f>
        <v>2744</v>
      </c>
      <c r="AI263" s="14">
        <f t="shared" si="708"/>
        <v>12.9068673565381</v>
      </c>
      <c r="AJ263" s="14">
        <f>IFERROR(VLOOKUP(A263,ConEnroll!$A$7:$S$341,13,0),0)</f>
        <v>0</v>
      </c>
      <c r="AK263" s="14">
        <f t="shared" si="709"/>
        <v>0</v>
      </c>
      <c r="AL263" s="14">
        <f t="shared" ref="AL263:AL326" si="777">+AF263+AH263+AJ263</f>
        <v>25853.273000000001</v>
      </c>
      <c r="AM263" s="14">
        <f t="shared" si="710"/>
        <v>121.6052351834431</v>
      </c>
      <c r="AN263" s="14">
        <f t="shared" si="711"/>
        <v>2872902.2424133583</v>
      </c>
      <c r="AO263" s="14">
        <f t="shared" si="712"/>
        <v>13513.180820382682</v>
      </c>
      <c r="AP263" s="62"/>
      <c r="AQ263" s="14">
        <f t="shared" si="665"/>
        <v>203.95108184383753</v>
      </c>
      <c r="AR263" s="14">
        <f t="shared" si="670"/>
        <v>25.84739088298852</v>
      </c>
      <c r="AS263" s="14">
        <f t="shared" si="671"/>
        <v>15.038207902163705</v>
      </c>
      <c r="AT263" s="14">
        <f t="shared" si="713"/>
        <v>244.83668062898977</v>
      </c>
      <c r="AU263" s="37">
        <f t="shared" si="672"/>
        <v>1.8452692969835406E-2</v>
      </c>
      <c r="AV263" s="42"/>
      <c r="AW263" s="14" t="str">
        <f>IFERROR(VLOOKUP($A263,#REF!,27,0),"0")</f>
        <v>0</v>
      </c>
      <c r="AX263" s="14">
        <f t="shared" si="714"/>
        <v>0</v>
      </c>
      <c r="AY263" s="14" t="str">
        <f>IFERROR(VLOOKUP($A263,SpecEd22!#REF!,23,0)," ")</f>
        <v xml:space="preserve"> </v>
      </c>
      <c r="AZ263" s="14" t="e">
        <f t="shared" si="715"/>
        <v>#VALUE!</v>
      </c>
      <c r="BA263" s="14">
        <f>IFERROR(VLOOKUP($A263,ECFE!#REF!,23,0),0)</f>
        <v>0</v>
      </c>
      <c r="BB263" s="14">
        <f t="shared" si="716"/>
        <v>0</v>
      </c>
      <c r="BC263" s="14">
        <f>IFERROR(VLOOKUP($A263,#REF!,17,0),0)</f>
        <v>0</v>
      </c>
      <c r="BD263" s="14">
        <f t="shared" si="717"/>
        <v>0</v>
      </c>
      <c r="BE263" s="14">
        <f>IFERROR(VLOOKUP($A263,#REF!,9,0),0)</f>
        <v>0</v>
      </c>
      <c r="BF263" s="14">
        <f t="shared" si="718"/>
        <v>0</v>
      </c>
      <c r="BG263" s="14">
        <v>0</v>
      </c>
      <c r="BH263" s="14">
        <f t="shared" si="719"/>
        <v>0</v>
      </c>
      <c r="BI263" s="14">
        <f>IFERROR(VLOOKUP($A263,ConEnroll!$A$8:$S$601,15,0),0)</f>
        <v>-91</v>
      </c>
      <c r="BJ263" s="14">
        <f t="shared" si="720"/>
        <v>-0.42803386641580432</v>
      </c>
      <c r="BK263" s="14">
        <f t="shared" si="721"/>
        <v>-91</v>
      </c>
      <c r="BL263" s="14">
        <f t="shared" si="722"/>
        <v>-0.42803386641580432</v>
      </c>
      <c r="BM263" s="14" t="e">
        <f t="shared" si="723"/>
        <v>#VALUE!</v>
      </c>
      <c r="BN263" s="14" t="e">
        <f t="shared" si="724"/>
        <v>#VALUE!</v>
      </c>
      <c r="BO263" s="42"/>
      <c r="BP263" s="14">
        <f t="shared" si="673"/>
        <v>12024.917685794921</v>
      </c>
      <c r="BQ263" s="14" t="e">
        <f t="shared" si="674"/>
        <v>#VALUE!</v>
      </c>
      <c r="BR263" s="14">
        <f t="shared" si="725"/>
        <v>122.0332690498589</v>
      </c>
      <c r="BS263" s="14" t="e">
        <f t="shared" si="675"/>
        <v>#VALUE!</v>
      </c>
      <c r="BT263" s="37" t="e">
        <f t="shared" si="676"/>
        <v>#VALUE!</v>
      </c>
      <c r="BU263" s="41"/>
      <c r="BV263" s="14" t="str">
        <f>IFERROR(VLOOKUP($A263,#REF!,27,0),"0")</f>
        <v>0</v>
      </c>
      <c r="BW263" s="14">
        <f t="shared" si="726"/>
        <v>0</v>
      </c>
      <c r="BX263" s="14" t="str">
        <f>IFERROR(VLOOKUP($A263,SpecEd22!$Z$22:$AV$606,59,0)," ")</f>
        <v xml:space="preserve"> </v>
      </c>
      <c r="BY263" s="14" t="e">
        <f t="shared" si="727"/>
        <v>#VALUE!</v>
      </c>
      <c r="BZ263" s="14">
        <f>IFERROR(VLOOKUP($A263,ECFE!#REF!,25,0),0)</f>
        <v>0</v>
      </c>
      <c r="CA263" s="14">
        <f t="shared" si="728"/>
        <v>0</v>
      </c>
      <c r="CB263" s="14">
        <f>IFERROR(VLOOKUP($A263,#REF!,17,0),0)</f>
        <v>0</v>
      </c>
      <c r="CC263" s="14">
        <f t="shared" si="729"/>
        <v>0</v>
      </c>
      <c r="CD263" s="14">
        <f>IFERROR(VLOOKUP($A263,#REF!,9,0),0)</f>
        <v>0</v>
      </c>
      <c r="CE263" s="14">
        <f t="shared" si="730"/>
        <v>0</v>
      </c>
      <c r="CF263" s="14">
        <v>0</v>
      </c>
      <c r="CG263" s="14">
        <f t="shared" si="731"/>
        <v>0</v>
      </c>
      <c r="CH263" s="14">
        <f>IFERROR(VLOOKUP($A263,ConEnroll!$A$8:$S$601,15,0),0)</f>
        <v>-91</v>
      </c>
      <c r="CI263" s="14">
        <f t="shared" si="732"/>
        <v>-0.42803386641580432</v>
      </c>
      <c r="CJ263" s="14">
        <f t="shared" si="733"/>
        <v>-91</v>
      </c>
      <c r="CK263" s="14">
        <f t="shared" si="734"/>
        <v>-0.42803386641580432</v>
      </c>
      <c r="CL263" s="14" t="e">
        <f t="shared" si="735"/>
        <v>#VALUE!</v>
      </c>
      <c r="CM263" s="14" t="e">
        <f t="shared" si="736"/>
        <v>#VALUE!</v>
      </c>
      <c r="CN263" s="42"/>
      <c r="CO263" s="14">
        <f t="shared" si="677"/>
        <v>-11820.966603951083</v>
      </c>
      <c r="CP263" s="14" t="e">
        <f t="shared" si="678"/>
        <v>#VALUE!</v>
      </c>
      <c r="CQ263" s="14">
        <f t="shared" si="679"/>
        <v>-106.9950611476952</v>
      </c>
      <c r="CR263" s="14" t="e">
        <f t="shared" si="680"/>
        <v>#VALUE!</v>
      </c>
      <c r="CS263" s="37" t="e">
        <f t="shared" si="681"/>
        <v>#VALUE!</v>
      </c>
      <c r="CT263" s="239"/>
      <c r="CU263" s="239"/>
      <c r="CV263" s="468"/>
      <c r="CW263" s="14">
        <f>IFERROR(VLOOKUP($A263,BaseFY23!$A$7:$AK$527,6,0),0)</f>
        <v>217.492929</v>
      </c>
      <c r="CX263" s="14">
        <f>IFERROR(VLOOKUP($A263,BaseFY23!$A$7:$AN$528,28,0),0)</f>
        <v>2559474</v>
      </c>
      <c r="CY263" s="14">
        <f t="shared" si="737"/>
        <v>11768.079136034808</v>
      </c>
      <c r="CZ263" s="14">
        <f>IFERROR(VLOOKUP($A263,SpecEd23!$A$21:$BB$605,23,0)," ")</f>
        <v>326688.76544345089</v>
      </c>
      <c r="DA263" s="14">
        <f t="shared" si="738"/>
        <v>1502.0661450720124</v>
      </c>
      <c r="DB263" s="14">
        <f>IFERROR(VLOOKUP($A263,ECFE!$A$16:$AB$347,7,0),0)</f>
        <v>22656.149999999998</v>
      </c>
      <c r="DC263" s="14">
        <f t="shared" si="739"/>
        <v>104.1695934859565</v>
      </c>
      <c r="DD263" s="14">
        <v>0</v>
      </c>
      <c r="DE263" s="14">
        <f t="shared" si="740"/>
        <v>0</v>
      </c>
      <c r="DF263" s="14">
        <f>IFERROR(VLOOKUP($A263,ConEnroll!$A$7:$S$338,10,0),0)</f>
        <v>0</v>
      </c>
      <c r="DG263" s="14">
        <f t="shared" si="741"/>
        <v>0</v>
      </c>
      <c r="DH263" s="14">
        <f t="shared" si="682"/>
        <v>22656.149999999998</v>
      </c>
      <c r="DI263" s="14">
        <f t="shared" si="742"/>
        <v>104.1695934859565</v>
      </c>
      <c r="DJ263" s="14">
        <f t="shared" si="683"/>
        <v>2908818.9154434507</v>
      </c>
      <c r="DK263" s="14">
        <f t="shared" si="743"/>
        <v>13374.314874592776</v>
      </c>
      <c r="DL263" s="42"/>
      <c r="DM263" s="14">
        <f>IFERROR(VLOOKUP($A263,HouseFY23!$A$7:$AJ$528,28,0),0)</f>
        <v>2639203</v>
      </c>
      <c r="DN263" s="14">
        <f t="shared" si="744"/>
        <v>12134.661168685627</v>
      </c>
      <c r="DO263" s="14">
        <f>IFERROR(VLOOKUP($A263,Compens80percent!$A$13:$M$560,12,0),0)</f>
        <v>0</v>
      </c>
      <c r="DP263" s="14">
        <f t="shared" si="744"/>
        <v>0</v>
      </c>
      <c r="DQ263" s="14">
        <f t="shared" si="745"/>
        <v>2639203</v>
      </c>
      <c r="DR263" s="14">
        <f t="shared" si="746"/>
        <v>12413.936970837254</v>
      </c>
      <c r="DS263" s="14">
        <f>IFERROR(VLOOKUP($A263,SpecEd23!$A$21:$Z$550,14,0),0)</f>
        <v>338871.36795179511</v>
      </c>
      <c r="DT263" s="14">
        <f t="shared" si="747"/>
        <v>1558.0799316551349</v>
      </c>
      <c r="DU263" s="14">
        <f>IFERROR(VLOOKUP($A263,ECFE!$A$16:$AB$347,9,0),0)</f>
        <v>23571.458460000002</v>
      </c>
      <c r="DV263" s="14">
        <f t="shared" si="748"/>
        <v>108.37804506278916</v>
      </c>
      <c r="DW263" s="14">
        <f>IFERROR(VLOOKUP($A263,ParaFY19!$A$21:$Z$543,7,0),0)</f>
        <v>2744</v>
      </c>
      <c r="DX263" s="14">
        <f t="shared" si="749"/>
        <v>12.616502120857456</v>
      </c>
      <c r="DY263" s="14">
        <f>IFERROR(VLOOKUP($A263,ConEnroll!$A$7:$S$341,13,0),0)</f>
        <v>0</v>
      </c>
      <c r="DZ263" s="14">
        <f t="shared" si="750"/>
        <v>0</v>
      </c>
      <c r="EA263" s="14">
        <f t="shared" si="684"/>
        <v>26315.458460000002</v>
      </c>
      <c r="EB263" s="14">
        <f t="shared" si="751"/>
        <v>120.9945471836466</v>
      </c>
      <c r="EC263" s="14">
        <f t="shared" si="685"/>
        <v>3004389.8264117949</v>
      </c>
      <c r="ED263" s="14">
        <f t="shared" si="752"/>
        <v>13813.735647524407</v>
      </c>
      <c r="EE263" s="62"/>
      <c r="EF263" s="14">
        <f t="shared" si="686"/>
        <v>366.58203265081829</v>
      </c>
      <c r="EG263" s="14">
        <f t="shared" si="687"/>
        <v>56.01378658312251</v>
      </c>
      <c r="EH263" s="14">
        <f t="shared" si="688"/>
        <v>16.824953697690106</v>
      </c>
      <c r="EI263" s="14">
        <f t="shared" si="753"/>
        <v>439.42077293163089</v>
      </c>
      <c r="EJ263" s="37">
        <f t="shared" si="689"/>
        <v>3.2855572569657369E-2</v>
      </c>
      <c r="EK263" s="42"/>
      <c r="EL263" s="14" t="str">
        <f>IFERROR(VLOOKUP($A263,#REF!,27,0),"0")</f>
        <v>0</v>
      </c>
      <c r="EM263" s="14">
        <f t="shared" si="754"/>
        <v>0</v>
      </c>
      <c r="EN263" s="14" t="str">
        <f>IFERROR(VLOOKUP($A263,SpecEd23!#REF!,23,0)," ")</f>
        <v xml:space="preserve"> </v>
      </c>
      <c r="EO263" s="14" t="e">
        <f t="shared" si="755"/>
        <v>#VALUE!</v>
      </c>
      <c r="EP263" s="14">
        <f>IFERROR(VLOOKUP($A263,ECFE!#REF!,24,0),0)</f>
        <v>0</v>
      </c>
      <c r="EQ263" s="14">
        <f t="shared" si="756"/>
        <v>0</v>
      </c>
      <c r="ER263" s="14">
        <f>IFERROR(VLOOKUP($A263,#REF!,30,0),0)</f>
        <v>0</v>
      </c>
      <c r="ES263" s="14">
        <f t="shared" si="757"/>
        <v>0</v>
      </c>
      <c r="ET263" s="14">
        <f>IFERROR(VLOOKUP($A263,#REF!,12,0),0)</f>
        <v>0</v>
      </c>
      <c r="EU263" s="14">
        <f t="shared" si="758"/>
        <v>0</v>
      </c>
      <c r="EV263" s="14">
        <v>0</v>
      </c>
      <c r="EW263" s="14">
        <f t="shared" si="759"/>
        <v>0</v>
      </c>
      <c r="EX263" s="14">
        <f>IFERROR(VLOOKUP($A263,ConEnroll!$A$8:$S$601,16,0),0)</f>
        <v>745</v>
      </c>
      <c r="EY263" s="14">
        <f t="shared" si="760"/>
        <v>3.4253987172153075</v>
      </c>
      <c r="EZ263" s="14">
        <f t="shared" si="761"/>
        <v>745</v>
      </c>
      <c r="FA263" s="14">
        <f t="shared" si="762"/>
        <v>3.4253987172153075</v>
      </c>
      <c r="FB263" s="14" t="e">
        <f t="shared" si="763"/>
        <v>#VALUE!</v>
      </c>
      <c r="FC263" s="14" t="e">
        <f t="shared" si="764"/>
        <v>#VALUE!</v>
      </c>
      <c r="FD263" s="62"/>
      <c r="FE263" s="14">
        <f t="shared" si="690"/>
        <v>12134.661168685627</v>
      </c>
      <c r="FF263" s="14" t="e">
        <f t="shared" si="691"/>
        <v>#VALUE!</v>
      </c>
      <c r="FG263" s="14">
        <f t="shared" si="765"/>
        <v>117.5691484664313</v>
      </c>
      <c r="FH263" s="14" t="e">
        <f t="shared" si="692"/>
        <v>#VALUE!</v>
      </c>
      <c r="FI263" s="37" t="e">
        <f t="shared" si="693"/>
        <v>#VALUE!</v>
      </c>
      <c r="FJ263" s="12"/>
      <c r="FK263" s="14" t="str">
        <f>IFERROR(VLOOKUP($A263,#REF!,27,0),"0")</f>
        <v>0</v>
      </c>
      <c r="FL263" s="14">
        <f t="shared" si="766"/>
        <v>0</v>
      </c>
      <c r="FM263" s="14" t="str">
        <f>IFERROR(VLOOKUP($A263,SpecEd23!$X$22:$Y$610,59,0)," ")</f>
        <v xml:space="preserve"> </v>
      </c>
      <c r="FN263" s="14" t="e">
        <f t="shared" si="767"/>
        <v>#VALUE!</v>
      </c>
      <c r="FO263" s="14">
        <f>IFERROR(VLOOKUP($A263,ECFE!#REF!,26,0),0)</f>
        <v>0</v>
      </c>
      <c r="FP263" s="14">
        <f t="shared" si="768"/>
        <v>0</v>
      </c>
      <c r="FQ263" s="14">
        <f>IFERROR(VLOOKUP($A263,#REF!,16,0),0)</f>
        <v>0</v>
      </c>
      <c r="FR263" s="14">
        <f t="shared" si="769"/>
        <v>0</v>
      </c>
      <c r="FS263" s="14">
        <f>IFERROR(VLOOKUP($A263,#REF!,12,0),0)</f>
        <v>0</v>
      </c>
      <c r="FT263" s="14">
        <f t="shared" si="770"/>
        <v>0</v>
      </c>
      <c r="FU263" s="14">
        <v>0</v>
      </c>
      <c r="FV263" s="14">
        <f t="shared" si="771"/>
        <v>0</v>
      </c>
      <c r="FW263" s="14">
        <f>IFERROR(VLOOKUP($A263,ConEnroll!$A$8:$S$601,16,0),0)</f>
        <v>745</v>
      </c>
      <c r="FX263" s="14">
        <f t="shared" si="772"/>
        <v>3.4253987172153075</v>
      </c>
      <c r="FY263" s="14">
        <f t="shared" si="773"/>
        <v>745</v>
      </c>
      <c r="FZ263" s="14">
        <f t="shared" si="774"/>
        <v>3.4253987172153075</v>
      </c>
      <c r="GA263" s="14" t="e">
        <f t="shared" si="775"/>
        <v>#VALUE!</v>
      </c>
      <c r="GB263" s="14" t="e">
        <f t="shared" si="776"/>
        <v>#VALUE!</v>
      </c>
      <c r="GC263" s="39"/>
      <c r="GD263" s="14">
        <f t="shared" si="694"/>
        <v>-11768.079136034808</v>
      </c>
      <c r="GE263" s="14" t="e">
        <f t="shared" si="695"/>
        <v>#VALUE!</v>
      </c>
      <c r="GF263" s="14">
        <f t="shared" si="696"/>
        <v>-100.7441947687412</v>
      </c>
      <c r="GG263" s="14" t="e">
        <f t="shared" si="697"/>
        <v>#VALUE!</v>
      </c>
      <c r="GH263" s="37" t="e">
        <f t="shared" si="698"/>
        <v>#VALUE!</v>
      </c>
    </row>
    <row r="264" spans="1:190" ht="12.5" x14ac:dyDescent="0.25">
      <c r="A264" s="67">
        <v>837</v>
      </c>
      <c r="B264" s="35">
        <v>1</v>
      </c>
      <c r="C264" s="14">
        <v>6</v>
      </c>
      <c r="D264" s="14"/>
      <c r="E264" s="14"/>
      <c r="F264" s="35" t="s">
        <v>2608</v>
      </c>
      <c r="G264" s="41"/>
      <c r="H264" s="14">
        <f>IFERROR(VLOOKUP($A264,BaseFY22!$A$7:$AK$528,6,0),0)</f>
        <v>577</v>
      </c>
      <c r="I264" s="14">
        <f>IFERROR(VLOOKUP($A264,BaseFY22!$A$7:$AK$528,28,0),0)</f>
        <v>6020671.5</v>
      </c>
      <c r="J264" s="14">
        <f t="shared" si="699"/>
        <v>10434.439341421144</v>
      </c>
      <c r="K264" s="14">
        <f>IFERROR(VLOOKUP($A264,SpecEd22!$A$21:$BB$605,24,0)," ")</f>
        <v>972039.49830958969</v>
      </c>
      <c r="L264" s="14">
        <f t="shared" si="700"/>
        <v>1684.6438445573478</v>
      </c>
      <c r="M264" s="14">
        <f>IFERROR(VLOOKUP($A264,ECFE!$A$16:$AB$347,7,0),0)</f>
        <v>35343.593999999997</v>
      </c>
      <c r="N264" s="14">
        <f t="shared" si="667"/>
        <v>61.254062391681103</v>
      </c>
      <c r="O264" s="14">
        <v>0</v>
      </c>
      <c r="P264" s="14">
        <f t="shared" si="667"/>
        <v>0</v>
      </c>
      <c r="Q264" s="14">
        <f>IFERROR(VLOOKUP($A264,ConEnroll!$A$7:$S$337,10,0),0)</f>
        <v>4508.76</v>
      </c>
      <c r="R264" s="14">
        <f t="shared" si="701"/>
        <v>7.8141421143847491</v>
      </c>
      <c r="S264" s="14">
        <f t="shared" si="668"/>
        <v>39852.353999999999</v>
      </c>
      <c r="T264" s="14">
        <f t="shared" si="702"/>
        <v>69.068204506065854</v>
      </c>
      <c r="U264" s="14">
        <f t="shared" si="669"/>
        <v>7032563.3523095902</v>
      </c>
      <c r="V264" s="14">
        <f t="shared" si="703"/>
        <v>12188.151390484558</v>
      </c>
      <c r="W264" s="42"/>
      <c r="X264" s="14">
        <f>IFERROR(VLOOKUP($A264,HouseFY22!$A$6:$AJ$528,28,0),0)</f>
        <v>6340789.7836060002</v>
      </c>
      <c r="Y264" s="14">
        <f t="shared" si="704"/>
        <v>10989.237059975738</v>
      </c>
      <c r="Z264" s="14">
        <f>IFERROR(VLOOKUP($A264,Compens80percent!$A$13:$M$560,12,0),0)</f>
        <v>0</v>
      </c>
      <c r="AA264" s="14">
        <f t="shared" si="704"/>
        <v>0</v>
      </c>
      <c r="AB264" s="14">
        <f t="shared" si="705"/>
        <v>6340789.7836060002</v>
      </c>
      <c r="AC264" s="14">
        <f t="shared" si="704"/>
        <v>10989.237059975738</v>
      </c>
      <c r="AD264" s="14">
        <f>IFERROR(VLOOKUP(A264,SpecEd22!$A$21:$Z$550,14,0),0)</f>
        <v>983022.55137245543</v>
      </c>
      <c r="AE264" s="14">
        <f t="shared" si="706"/>
        <v>1703.6785985657807</v>
      </c>
      <c r="AF264" s="14">
        <f>IFERROR(VLOOKUP($A264,ECFE!$A$16:$AB$348,8,0),0)</f>
        <v>36050.465880000003</v>
      </c>
      <c r="AG264" s="14">
        <f t="shared" si="707"/>
        <v>62.479143639514739</v>
      </c>
      <c r="AH264" s="14">
        <f>IFERROR(VLOOKUP(A264,ParaFY19!$A$21:$Z$543,7,0),0)</f>
        <v>6272</v>
      </c>
      <c r="AI264" s="14">
        <f t="shared" si="708"/>
        <v>10.870017331022531</v>
      </c>
      <c r="AJ264" s="14">
        <f>IFERROR(VLOOKUP(A264,ConEnroll!$A$7:$S$341,13,0),0)</f>
        <v>5635.9500000000007</v>
      </c>
      <c r="AK264" s="14">
        <f t="shared" si="709"/>
        <v>9.7676776429809369</v>
      </c>
      <c r="AL264" s="14">
        <f t="shared" si="777"/>
        <v>47958.41588</v>
      </c>
      <c r="AM264" s="14">
        <f t="shared" si="710"/>
        <v>83.116838613518198</v>
      </c>
      <c r="AN264" s="14">
        <f t="shared" si="711"/>
        <v>7371770.7508584559</v>
      </c>
      <c r="AO264" s="14">
        <f t="shared" si="712"/>
        <v>12776.032497155036</v>
      </c>
      <c r="AP264" s="62"/>
      <c r="AQ264" s="14">
        <f t="shared" si="665"/>
        <v>554.7977185545933</v>
      </c>
      <c r="AR264" s="14">
        <f t="shared" si="670"/>
        <v>19.034754008432856</v>
      </c>
      <c r="AS264" s="14">
        <f t="shared" si="671"/>
        <v>14.048634107452344</v>
      </c>
      <c r="AT264" s="14">
        <f t="shared" si="713"/>
        <v>587.88110667047852</v>
      </c>
      <c r="AU264" s="37">
        <f t="shared" si="672"/>
        <v>4.8233820522564613E-2</v>
      </c>
      <c r="AV264" s="42"/>
      <c r="AW264" s="14" t="str">
        <f>IFERROR(VLOOKUP($A264,#REF!,27,0),"0")</f>
        <v>0</v>
      </c>
      <c r="AX264" s="14">
        <f t="shared" si="714"/>
        <v>0</v>
      </c>
      <c r="AY264" s="14" t="str">
        <f>IFERROR(VLOOKUP($A264,SpecEd22!#REF!,23,0)," ")</f>
        <v xml:space="preserve"> </v>
      </c>
      <c r="AZ264" s="14" t="e">
        <f t="shared" si="715"/>
        <v>#VALUE!</v>
      </c>
      <c r="BA264" s="14">
        <f>IFERROR(VLOOKUP($A264,ECFE!#REF!,23,0),0)</f>
        <v>0</v>
      </c>
      <c r="BB264" s="14">
        <f t="shared" si="716"/>
        <v>0</v>
      </c>
      <c r="BC264" s="14">
        <f>IFERROR(VLOOKUP($A264,#REF!,17,0),0)</f>
        <v>0</v>
      </c>
      <c r="BD264" s="14">
        <f t="shared" si="717"/>
        <v>0</v>
      </c>
      <c r="BE264" s="14">
        <f>IFERROR(VLOOKUP($A264,#REF!,9,0),0)</f>
        <v>0</v>
      </c>
      <c r="BF264" s="14">
        <f t="shared" si="718"/>
        <v>0</v>
      </c>
      <c r="BG264" s="14">
        <v>0</v>
      </c>
      <c r="BH264" s="14">
        <f t="shared" si="719"/>
        <v>0</v>
      </c>
      <c r="BI264" s="14">
        <f>IFERROR(VLOOKUP($A264,ConEnroll!$A$8:$S$601,15,0),0)</f>
        <v>-89</v>
      </c>
      <c r="BJ264" s="14">
        <f t="shared" si="720"/>
        <v>-0.15424610051993068</v>
      </c>
      <c r="BK264" s="14">
        <f t="shared" si="721"/>
        <v>-89</v>
      </c>
      <c r="BL264" s="14">
        <f t="shared" si="722"/>
        <v>-0.15424610051993068</v>
      </c>
      <c r="BM264" s="14" t="e">
        <f t="shared" si="723"/>
        <v>#VALUE!</v>
      </c>
      <c r="BN264" s="14" t="e">
        <f t="shared" si="724"/>
        <v>#VALUE!</v>
      </c>
      <c r="BO264" s="42"/>
      <c r="BP264" s="14">
        <f t="shared" si="673"/>
        <v>10989.237059975738</v>
      </c>
      <c r="BQ264" s="14" t="e">
        <f t="shared" si="674"/>
        <v>#VALUE!</v>
      </c>
      <c r="BR264" s="14">
        <f t="shared" si="725"/>
        <v>83.271084714038125</v>
      </c>
      <c r="BS264" s="14" t="e">
        <f t="shared" si="675"/>
        <v>#VALUE!</v>
      </c>
      <c r="BT264" s="37" t="e">
        <f t="shared" si="676"/>
        <v>#VALUE!</v>
      </c>
      <c r="BU264" s="41"/>
      <c r="BV264" s="14" t="str">
        <f>IFERROR(VLOOKUP($A264,#REF!,27,0),"0")</f>
        <v>0</v>
      </c>
      <c r="BW264" s="14">
        <f t="shared" si="726"/>
        <v>0</v>
      </c>
      <c r="BX264" s="14" t="str">
        <f>IFERROR(VLOOKUP($A264,SpecEd22!$Z$22:$AV$606,59,0)," ")</f>
        <v xml:space="preserve"> </v>
      </c>
      <c r="BY264" s="14" t="e">
        <f t="shared" si="727"/>
        <v>#VALUE!</v>
      </c>
      <c r="BZ264" s="14">
        <f>IFERROR(VLOOKUP($A264,ECFE!#REF!,25,0),0)</f>
        <v>0</v>
      </c>
      <c r="CA264" s="14">
        <f t="shared" si="728"/>
        <v>0</v>
      </c>
      <c r="CB264" s="14">
        <f>IFERROR(VLOOKUP($A264,#REF!,17,0),0)</f>
        <v>0</v>
      </c>
      <c r="CC264" s="14">
        <f t="shared" si="729"/>
        <v>0</v>
      </c>
      <c r="CD264" s="14">
        <f>IFERROR(VLOOKUP($A264,#REF!,9,0),0)</f>
        <v>0</v>
      </c>
      <c r="CE264" s="14">
        <f t="shared" si="730"/>
        <v>0</v>
      </c>
      <c r="CF264" s="14">
        <v>0</v>
      </c>
      <c r="CG264" s="14">
        <f t="shared" si="731"/>
        <v>0</v>
      </c>
      <c r="CH264" s="14">
        <f>IFERROR(VLOOKUP($A264,ConEnroll!$A$8:$S$601,15,0),0)</f>
        <v>-89</v>
      </c>
      <c r="CI264" s="14">
        <f t="shared" si="732"/>
        <v>-0.15424610051993068</v>
      </c>
      <c r="CJ264" s="14">
        <f t="shared" si="733"/>
        <v>-89</v>
      </c>
      <c r="CK264" s="14">
        <f t="shared" si="734"/>
        <v>-0.15424610051993068</v>
      </c>
      <c r="CL264" s="14" t="e">
        <f t="shared" si="735"/>
        <v>#VALUE!</v>
      </c>
      <c r="CM264" s="14" t="e">
        <f t="shared" si="736"/>
        <v>#VALUE!</v>
      </c>
      <c r="CN264" s="42"/>
      <c r="CO264" s="14">
        <f t="shared" si="677"/>
        <v>-10434.439341421144</v>
      </c>
      <c r="CP264" s="14" t="e">
        <f t="shared" si="678"/>
        <v>#VALUE!</v>
      </c>
      <c r="CQ264" s="14">
        <f t="shared" si="679"/>
        <v>-69.222450606585781</v>
      </c>
      <c r="CR264" s="14" t="e">
        <f t="shared" si="680"/>
        <v>#VALUE!</v>
      </c>
      <c r="CS264" s="37" t="e">
        <f t="shared" si="681"/>
        <v>#VALUE!</v>
      </c>
      <c r="CT264" s="239"/>
      <c r="CU264" s="239"/>
      <c r="CV264" s="468"/>
      <c r="CW264" s="14">
        <f>IFERROR(VLOOKUP($A264,BaseFY23!$A$7:$AK$527,6,0),0)</f>
        <v>574.84344399999998</v>
      </c>
      <c r="CX264" s="14">
        <f>IFERROR(VLOOKUP($A264,BaseFY23!$A$7:$AN$528,28,0),0)</f>
        <v>5978027</v>
      </c>
      <c r="CY264" s="14">
        <f t="shared" si="737"/>
        <v>10399.400153896511</v>
      </c>
      <c r="CZ264" s="14">
        <f>IFERROR(VLOOKUP($A264,SpecEd23!$A$21:$BB$605,23,0)," ")</f>
        <v>1004459.803836965</v>
      </c>
      <c r="DA264" s="14">
        <f t="shared" si="738"/>
        <v>1747.3623720008279</v>
      </c>
      <c r="DB264" s="14">
        <f>IFERROR(VLOOKUP($A264,ECFE!$A$16:$AB$347,7,0),0)</f>
        <v>35343.593999999997</v>
      </c>
      <c r="DC264" s="14">
        <f t="shared" si="739"/>
        <v>61.483860290837725</v>
      </c>
      <c r="DD264" s="14">
        <v>0</v>
      </c>
      <c r="DE264" s="14">
        <f t="shared" si="740"/>
        <v>0</v>
      </c>
      <c r="DF264" s="14">
        <f>IFERROR(VLOOKUP($A264,ConEnroll!$A$7:$S$338,10,0),0)</f>
        <v>4508.76</v>
      </c>
      <c r="DG264" s="14">
        <f t="shared" si="741"/>
        <v>7.843457287476693</v>
      </c>
      <c r="DH264" s="14">
        <f t="shared" si="682"/>
        <v>39852.353999999999</v>
      </c>
      <c r="DI264" s="14">
        <f t="shared" si="742"/>
        <v>69.327317578314421</v>
      </c>
      <c r="DJ264" s="14">
        <f t="shared" si="683"/>
        <v>7022339.1578369653</v>
      </c>
      <c r="DK264" s="14">
        <f t="shared" si="743"/>
        <v>12216.089843475653</v>
      </c>
      <c r="DL264" s="42"/>
      <c r="DM264" s="14">
        <f>IFERROR(VLOOKUP($A264,HouseFY23!$A$7:$AJ$528,28,0),0)</f>
        <v>6388595.0899999999</v>
      </c>
      <c r="DN264" s="14">
        <f t="shared" si="744"/>
        <v>11113.626077990028</v>
      </c>
      <c r="DO264" s="14">
        <f>IFERROR(VLOOKUP($A264,Compens80percent!$A$13:$M$560,12,0),0)</f>
        <v>0</v>
      </c>
      <c r="DP264" s="14">
        <f t="shared" si="744"/>
        <v>0</v>
      </c>
      <c r="DQ264" s="14">
        <f t="shared" si="745"/>
        <v>6388595.0899999999</v>
      </c>
      <c r="DR264" s="14">
        <f t="shared" si="746"/>
        <v>11072.088544194106</v>
      </c>
      <c r="DS264" s="14">
        <f>IFERROR(VLOOKUP($A264,SpecEd23!$A$21:$Z$550,14,0),0)</f>
        <v>1026439.7893488018</v>
      </c>
      <c r="DT264" s="14">
        <f t="shared" si="747"/>
        <v>1785.5988444547727</v>
      </c>
      <c r="DU264" s="14">
        <f>IFERROR(VLOOKUP($A264,ECFE!$A$16:$AB$347,9,0),0)</f>
        <v>36771.475197600004</v>
      </c>
      <c r="DV264" s="14">
        <f t="shared" si="748"/>
        <v>63.96780824658758</v>
      </c>
      <c r="DW264" s="14">
        <f>IFERROR(VLOOKUP($A264,ParaFY19!$A$21:$Z$543,7,0),0)</f>
        <v>6272</v>
      </c>
      <c r="DX264" s="14">
        <f t="shared" si="749"/>
        <v>10.91079678382833</v>
      </c>
      <c r="DY264" s="14">
        <f>IFERROR(VLOOKUP($A264,ConEnroll!$A$7:$S$341,13,0),0)</f>
        <v>5635.9500000000007</v>
      </c>
      <c r="DZ264" s="14">
        <f t="shared" si="750"/>
        <v>9.8043216093458678</v>
      </c>
      <c r="EA264" s="14">
        <f t="shared" si="684"/>
        <v>48679.425197600009</v>
      </c>
      <c r="EB264" s="14">
        <f t="shared" si="751"/>
        <v>84.682926639761789</v>
      </c>
      <c r="EC264" s="14">
        <f t="shared" si="685"/>
        <v>7463714.3045464018</v>
      </c>
      <c r="ED264" s="14">
        <f t="shared" si="752"/>
        <v>12983.907849084562</v>
      </c>
      <c r="EE264" s="62"/>
      <c r="EF264" s="14">
        <f t="shared" si="686"/>
        <v>714.22592409351637</v>
      </c>
      <c r="EG264" s="14">
        <f t="shared" si="687"/>
        <v>38.236472453944771</v>
      </c>
      <c r="EH264" s="14">
        <f t="shared" si="688"/>
        <v>15.355609061447367</v>
      </c>
      <c r="EI264" s="14">
        <f t="shared" si="753"/>
        <v>767.81800560890849</v>
      </c>
      <c r="EJ264" s="37">
        <f t="shared" si="689"/>
        <v>6.2853009059931186E-2</v>
      </c>
      <c r="EK264" s="42"/>
      <c r="EL264" s="14" t="str">
        <f>IFERROR(VLOOKUP($A264,#REF!,27,0),"0")</f>
        <v>0</v>
      </c>
      <c r="EM264" s="14">
        <f t="shared" si="754"/>
        <v>0</v>
      </c>
      <c r="EN264" s="14" t="str">
        <f>IFERROR(VLOOKUP($A264,SpecEd23!#REF!,23,0)," ")</f>
        <v xml:space="preserve"> </v>
      </c>
      <c r="EO264" s="14" t="e">
        <f t="shared" si="755"/>
        <v>#VALUE!</v>
      </c>
      <c r="EP264" s="14">
        <f>IFERROR(VLOOKUP($A264,ECFE!#REF!,24,0),0)</f>
        <v>0</v>
      </c>
      <c r="EQ264" s="14">
        <f t="shared" si="756"/>
        <v>0</v>
      </c>
      <c r="ER264" s="14">
        <f>IFERROR(VLOOKUP($A264,#REF!,30,0),0)</f>
        <v>0</v>
      </c>
      <c r="ES264" s="14">
        <f t="shared" si="757"/>
        <v>0</v>
      </c>
      <c r="ET264" s="14">
        <f>IFERROR(VLOOKUP($A264,#REF!,12,0),0)</f>
        <v>0</v>
      </c>
      <c r="EU264" s="14">
        <f t="shared" si="758"/>
        <v>0</v>
      </c>
      <c r="EV264" s="14">
        <v>0</v>
      </c>
      <c r="EW264" s="14">
        <f t="shared" si="759"/>
        <v>0</v>
      </c>
      <c r="EX264" s="14">
        <f>IFERROR(VLOOKUP($A264,ConEnroll!$A$8:$S$601,16,0),0)</f>
        <v>748</v>
      </c>
      <c r="EY264" s="14">
        <f t="shared" si="760"/>
        <v>1.3012238511325878</v>
      </c>
      <c r="EZ264" s="14">
        <f t="shared" si="761"/>
        <v>748</v>
      </c>
      <c r="FA264" s="14">
        <f t="shared" si="762"/>
        <v>1.3012238511325878</v>
      </c>
      <c r="FB264" s="14" t="e">
        <f t="shared" si="763"/>
        <v>#VALUE!</v>
      </c>
      <c r="FC264" s="14" t="e">
        <f t="shared" si="764"/>
        <v>#VALUE!</v>
      </c>
      <c r="FD264" s="62"/>
      <c r="FE264" s="14">
        <f t="shared" si="690"/>
        <v>11113.626077990028</v>
      </c>
      <c r="FF264" s="14" t="e">
        <f t="shared" si="691"/>
        <v>#VALUE!</v>
      </c>
      <c r="FG264" s="14">
        <f t="shared" si="765"/>
        <v>83.381702788629198</v>
      </c>
      <c r="FH264" s="14" t="e">
        <f t="shared" si="692"/>
        <v>#VALUE!</v>
      </c>
      <c r="FI264" s="37" t="e">
        <f t="shared" si="693"/>
        <v>#VALUE!</v>
      </c>
      <c r="FJ264" s="12"/>
      <c r="FK264" s="14" t="str">
        <f>IFERROR(VLOOKUP($A264,#REF!,27,0),"0")</f>
        <v>0</v>
      </c>
      <c r="FL264" s="14">
        <f t="shared" si="766"/>
        <v>0</v>
      </c>
      <c r="FM264" s="14" t="str">
        <f>IFERROR(VLOOKUP($A264,SpecEd23!$X$22:$Y$610,59,0)," ")</f>
        <v xml:space="preserve"> </v>
      </c>
      <c r="FN264" s="14" t="e">
        <f t="shared" si="767"/>
        <v>#VALUE!</v>
      </c>
      <c r="FO264" s="14">
        <f>IFERROR(VLOOKUP($A264,ECFE!#REF!,26,0),0)</f>
        <v>0</v>
      </c>
      <c r="FP264" s="14">
        <f t="shared" si="768"/>
        <v>0</v>
      </c>
      <c r="FQ264" s="14">
        <f>IFERROR(VLOOKUP($A264,#REF!,16,0),0)</f>
        <v>0</v>
      </c>
      <c r="FR264" s="14">
        <f t="shared" si="769"/>
        <v>0</v>
      </c>
      <c r="FS264" s="14">
        <f>IFERROR(VLOOKUP($A264,#REF!,12,0),0)</f>
        <v>0</v>
      </c>
      <c r="FT264" s="14">
        <f t="shared" si="770"/>
        <v>0</v>
      </c>
      <c r="FU264" s="14">
        <v>0</v>
      </c>
      <c r="FV264" s="14">
        <f t="shared" si="771"/>
        <v>0</v>
      </c>
      <c r="FW264" s="14">
        <f>IFERROR(VLOOKUP($A264,ConEnroll!$A$8:$S$601,16,0),0)</f>
        <v>748</v>
      </c>
      <c r="FX264" s="14">
        <f t="shared" si="772"/>
        <v>1.3012238511325878</v>
      </c>
      <c r="FY264" s="14">
        <f t="shared" si="773"/>
        <v>748</v>
      </c>
      <c r="FZ264" s="14">
        <f t="shared" si="774"/>
        <v>1.3012238511325878</v>
      </c>
      <c r="GA264" s="14" t="e">
        <f t="shared" si="775"/>
        <v>#VALUE!</v>
      </c>
      <c r="GB264" s="14" t="e">
        <f t="shared" si="776"/>
        <v>#VALUE!</v>
      </c>
      <c r="GC264" s="39"/>
      <c r="GD264" s="14">
        <f t="shared" si="694"/>
        <v>-10399.400153896511</v>
      </c>
      <c r="GE264" s="14" t="e">
        <f t="shared" si="695"/>
        <v>#VALUE!</v>
      </c>
      <c r="GF264" s="14">
        <f t="shared" si="696"/>
        <v>-68.026093727181831</v>
      </c>
      <c r="GG264" s="14" t="e">
        <f t="shared" si="697"/>
        <v>#VALUE!</v>
      </c>
      <c r="GH264" s="37" t="e">
        <f t="shared" si="698"/>
        <v>#VALUE!</v>
      </c>
    </row>
    <row r="265" spans="1:190" ht="12.5" x14ac:dyDescent="0.25">
      <c r="A265" s="67">
        <v>840</v>
      </c>
      <c r="B265" s="35">
        <v>1</v>
      </c>
      <c r="C265" s="14">
        <v>5</v>
      </c>
      <c r="D265" s="14"/>
      <c r="E265" s="14"/>
      <c r="F265" s="35" t="s">
        <v>2609</v>
      </c>
      <c r="G265" s="41"/>
      <c r="H265" s="14">
        <f>IFERROR(VLOOKUP($A265,BaseFY22!$A$7:$AK$528,6,0),0)</f>
        <v>1025.8</v>
      </c>
      <c r="I265" s="14">
        <f>IFERROR(VLOOKUP($A265,BaseFY22!$A$7:$AK$528,28,0),0)</f>
        <v>10090729.75</v>
      </c>
      <c r="J265" s="14">
        <f t="shared" si="699"/>
        <v>9836.9367810489384</v>
      </c>
      <c r="K265" s="14">
        <f>IFERROR(VLOOKUP($A265,SpecEd22!$A$21:$BB$605,24,0)," ")</f>
        <v>1297775.5559159438</v>
      </c>
      <c r="L265" s="14">
        <f t="shared" si="700"/>
        <v>1265.1350710820275</v>
      </c>
      <c r="M265" s="14">
        <f>IFERROR(VLOOKUP($A265,ECFE!$A$16:$AB$347,7,0),0)</f>
        <v>65098.671000000002</v>
      </c>
      <c r="N265" s="14">
        <f t="shared" si="667"/>
        <v>63.461367713004492</v>
      </c>
      <c r="O265" s="14">
        <v>0</v>
      </c>
      <c r="P265" s="14">
        <f t="shared" si="667"/>
        <v>0</v>
      </c>
      <c r="Q265" s="14">
        <f>IFERROR(VLOOKUP($A265,ConEnroll!$A$7:$S$337,10,0),0)</f>
        <v>7549.54</v>
      </c>
      <c r="R265" s="14">
        <f t="shared" si="701"/>
        <v>7.3596607525833502</v>
      </c>
      <c r="S265" s="14">
        <f t="shared" si="668"/>
        <v>72648.210999999996</v>
      </c>
      <c r="T265" s="14">
        <f t="shared" si="702"/>
        <v>70.82102846558783</v>
      </c>
      <c r="U265" s="14">
        <f t="shared" si="669"/>
        <v>11461153.516915943</v>
      </c>
      <c r="V265" s="14">
        <f t="shared" si="703"/>
        <v>11172.892880596553</v>
      </c>
      <c r="W265" s="42"/>
      <c r="X265" s="14">
        <f>IFERROR(VLOOKUP($A265,HouseFY22!$A$6:$AJ$528,28,0),0)</f>
        <v>10282881.75</v>
      </c>
      <c r="Y265" s="14">
        <f t="shared" si="704"/>
        <v>10024.255946578282</v>
      </c>
      <c r="Z265" s="14">
        <f>IFERROR(VLOOKUP($A265,Compens80percent!$A$13:$M$560,12,0),0)</f>
        <v>0</v>
      </c>
      <c r="AA265" s="14">
        <f t="shared" si="704"/>
        <v>0</v>
      </c>
      <c r="AB265" s="14">
        <f t="shared" si="705"/>
        <v>10282881.75</v>
      </c>
      <c r="AC265" s="14">
        <f t="shared" si="704"/>
        <v>10024.255946578282</v>
      </c>
      <c r="AD265" s="14">
        <f>IFERROR(VLOOKUP(A265,SpecEd22!$A$21:$Z$550,14,0),0)</f>
        <v>1325775.5985806729</v>
      </c>
      <c r="AE265" s="14">
        <f t="shared" si="706"/>
        <v>1292.4308818294726</v>
      </c>
      <c r="AF265" s="14">
        <f>IFERROR(VLOOKUP($A265,ECFE!$A$16:$AB$348,8,0),0)</f>
        <v>66400.644420000011</v>
      </c>
      <c r="AG265" s="14">
        <f t="shared" si="707"/>
        <v>64.730595067264588</v>
      </c>
      <c r="AH265" s="14">
        <f>IFERROR(VLOOKUP(A265,ParaFY19!$A$21:$Z$543,7,0),0)</f>
        <v>8428</v>
      </c>
      <c r="AI265" s="14">
        <f t="shared" si="708"/>
        <v>8.2160265158900376</v>
      </c>
      <c r="AJ265" s="14">
        <f>IFERROR(VLOOKUP(A265,ConEnroll!$A$7:$S$341,13,0),0)</f>
        <v>9436.9249999999993</v>
      </c>
      <c r="AK265" s="14">
        <f t="shared" si="709"/>
        <v>9.1995759407291864</v>
      </c>
      <c r="AL265" s="14">
        <f t="shared" si="777"/>
        <v>84265.569420000014</v>
      </c>
      <c r="AM265" s="14">
        <f t="shared" si="710"/>
        <v>82.146197523883814</v>
      </c>
      <c r="AN265" s="14">
        <f t="shared" si="711"/>
        <v>11692922.918000674</v>
      </c>
      <c r="AO265" s="14">
        <f t="shared" si="712"/>
        <v>11398.833025931639</v>
      </c>
      <c r="AP265" s="62"/>
      <c r="AQ265" s="14">
        <f t="shared" si="665"/>
        <v>187.31916552934308</v>
      </c>
      <c r="AR265" s="14">
        <f t="shared" si="670"/>
        <v>27.295810747445103</v>
      </c>
      <c r="AS265" s="14">
        <f t="shared" si="671"/>
        <v>11.325169058295984</v>
      </c>
      <c r="AT265" s="14">
        <f t="shared" si="713"/>
        <v>225.94014533508417</v>
      </c>
      <c r="AU265" s="37">
        <f t="shared" si="672"/>
        <v>2.022217054702672E-2</v>
      </c>
      <c r="AV265" s="42"/>
      <c r="AW265" s="14" t="str">
        <f>IFERROR(VLOOKUP($A265,#REF!,27,0),"0")</f>
        <v>0</v>
      </c>
      <c r="AX265" s="14">
        <f t="shared" si="714"/>
        <v>0</v>
      </c>
      <c r="AY265" s="14" t="str">
        <f>IFERROR(VLOOKUP($A265,SpecEd22!#REF!,23,0)," ")</f>
        <v xml:space="preserve"> </v>
      </c>
      <c r="AZ265" s="14" t="e">
        <f t="shared" si="715"/>
        <v>#VALUE!</v>
      </c>
      <c r="BA265" s="14">
        <f>IFERROR(VLOOKUP($A265,ECFE!#REF!,23,0),0)</f>
        <v>0</v>
      </c>
      <c r="BB265" s="14">
        <f t="shared" si="716"/>
        <v>0</v>
      </c>
      <c r="BC265" s="14">
        <f>IFERROR(VLOOKUP($A265,#REF!,17,0),0)</f>
        <v>0</v>
      </c>
      <c r="BD265" s="14">
        <f t="shared" si="717"/>
        <v>0</v>
      </c>
      <c r="BE265" s="14">
        <f>IFERROR(VLOOKUP($A265,#REF!,9,0),0)</f>
        <v>0</v>
      </c>
      <c r="BF265" s="14">
        <f t="shared" si="718"/>
        <v>0</v>
      </c>
      <c r="BG265" s="14">
        <v>0</v>
      </c>
      <c r="BH265" s="14">
        <f t="shared" si="719"/>
        <v>0</v>
      </c>
      <c r="BI265" s="14">
        <f>IFERROR(VLOOKUP($A265,ConEnroll!$A$8:$S$601,15,0),0)</f>
        <v>-90</v>
      </c>
      <c r="BJ265" s="14">
        <f t="shared" si="720"/>
        <v>-8.7736400857867033E-2</v>
      </c>
      <c r="BK265" s="14">
        <f t="shared" si="721"/>
        <v>-90</v>
      </c>
      <c r="BL265" s="14">
        <f t="shared" si="722"/>
        <v>-8.7736400857867033E-2</v>
      </c>
      <c r="BM265" s="14" t="e">
        <f t="shared" si="723"/>
        <v>#VALUE!</v>
      </c>
      <c r="BN265" s="14" t="e">
        <f t="shared" si="724"/>
        <v>#VALUE!</v>
      </c>
      <c r="BO265" s="42"/>
      <c r="BP265" s="14">
        <f t="shared" si="673"/>
        <v>10024.255946578282</v>
      </c>
      <c r="BQ265" s="14" t="e">
        <f t="shared" si="674"/>
        <v>#VALUE!</v>
      </c>
      <c r="BR265" s="14">
        <f t="shared" si="725"/>
        <v>82.233933924741677</v>
      </c>
      <c r="BS265" s="14" t="e">
        <f t="shared" si="675"/>
        <v>#VALUE!</v>
      </c>
      <c r="BT265" s="37" t="e">
        <f t="shared" si="676"/>
        <v>#VALUE!</v>
      </c>
      <c r="BU265" s="41"/>
      <c r="BV265" s="14" t="str">
        <f>IFERROR(VLOOKUP($A265,#REF!,27,0),"0")</f>
        <v>0</v>
      </c>
      <c r="BW265" s="14">
        <f t="shared" si="726"/>
        <v>0</v>
      </c>
      <c r="BX265" s="14" t="str">
        <f>IFERROR(VLOOKUP($A265,SpecEd22!$Z$22:$AV$606,59,0)," ")</f>
        <v xml:space="preserve"> </v>
      </c>
      <c r="BY265" s="14" t="e">
        <f t="shared" si="727"/>
        <v>#VALUE!</v>
      </c>
      <c r="BZ265" s="14">
        <f>IFERROR(VLOOKUP($A265,ECFE!#REF!,25,0),0)</f>
        <v>0</v>
      </c>
      <c r="CA265" s="14">
        <f t="shared" si="728"/>
        <v>0</v>
      </c>
      <c r="CB265" s="14">
        <f>IFERROR(VLOOKUP($A265,#REF!,17,0),0)</f>
        <v>0</v>
      </c>
      <c r="CC265" s="14">
        <f t="shared" si="729"/>
        <v>0</v>
      </c>
      <c r="CD265" s="14">
        <f>IFERROR(VLOOKUP($A265,#REF!,9,0),0)</f>
        <v>0</v>
      </c>
      <c r="CE265" s="14">
        <f t="shared" si="730"/>
        <v>0</v>
      </c>
      <c r="CF265" s="14">
        <v>0</v>
      </c>
      <c r="CG265" s="14">
        <f t="shared" si="731"/>
        <v>0</v>
      </c>
      <c r="CH265" s="14">
        <f>IFERROR(VLOOKUP($A265,ConEnroll!$A$8:$S$601,15,0),0)</f>
        <v>-90</v>
      </c>
      <c r="CI265" s="14">
        <f t="shared" si="732"/>
        <v>-8.7736400857867033E-2</v>
      </c>
      <c r="CJ265" s="14">
        <f t="shared" si="733"/>
        <v>-90</v>
      </c>
      <c r="CK265" s="14">
        <f t="shared" si="734"/>
        <v>-8.7736400857867033E-2</v>
      </c>
      <c r="CL265" s="14" t="e">
        <f t="shared" si="735"/>
        <v>#VALUE!</v>
      </c>
      <c r="CM265" s="14" t="e">
        <f t="shared" si="736"/>
        <v>#VALUE!</v>
      </c>
      <c r="CN265" s="42"/>
      <c r="CO265" s="14">
        <f t="shared" si="677"/>
        <v>-9836.9367810489384</v>
      </c>
      <c r="CP265" s="14" t="e">
        <f t="shared" si="678"/>
        <v>#VALUE!</v>
      </c>
      <c r="CQ265" s="14">
        <f t="shared" si="679"/>
        <v>-70.908764866445694</v>
      </c>
      <c r="CR265" s="14" t="e">
        <f t="shared" si="680"/>
        <v>#VALUE!</v>
      </c>
      <c r="CS265" s="37" t="e">
        <f t="shared" si="681"/>
        <v>#VALUE!</v>
      </c>
      <c r="CT265" s="239"/>
      <c r="CU265" s="239"/>
      <c r="CV265" s="468"/>
      <c r="CW265" s="14">
        <f>IFERROR(VLOOKUP($A265,BaseFY23!$A$7:$AK$527,6,0),0)</f>
        <v>1031.8</v>
      </c>
      <c r="CX265" s="14">
        <f>IFERROR(VLOOKUP($A265,BaseFY23!$A$7:$AN$528,28,0),0)</f>
        <v>10183378.25</v>
      </c>
      <c r="CY265" s="14">
        <f t="shared" si="737"/>
        <v>9869.5272824190743</v>
      </c>
      <c r="CZ265" s="14">
        <f>IFERROR(VLOOKUP($A265,SpecEd23!$A$21:$BB$605,23,0)," ")</f>
        <v>1355934.434844627</v>
      </c>
      <c r="DA265" s="14">
        <f t="shared" si="738"/>
        <v>1314.1446354377081</v>
      </c>
      <c r="DB265" s="14">
        <f>IFERROR(VLOOKUP($A265,ECFE!$A$16:$AB$347,7,0),0)</f>
        <v>65098.671000000002</v>
      </c>
      <c r="DC265" s="14">
        <f t="shared" si="739"/>
        <v>63.092334754797449</v>
      </c>
      <c r="DD265" s="14">
        <v>0</v>
      </c>
      <c r="DE265" s="14">
        <f t="shared" si="740"/>
        <v>0</v>
      </c>
      <c r="DF265" s="14">
        <f>IFERROR(VLOOKUP($A265,ConEnroll!$A$7:$S$338,10,0),0)</f>
        <v>7549.54</v>
      </c>
      <c r="DG265" s="14">
        <f t="shared" si="741"/>
        <v>7.316863733281644</v>
      </c>
      <c r="DH265" s="14">
        <f t="shared" si="682"/>
        <v>72648.210999999996</v>
      </c>
      <c r="DI265" s="14">
        <f t="shared" si="742"/>
        <v>70.409198488079085</v>
      </c>
      <c r="DJ265" s="14">
        <f t="shared" si="683"/>
        <v>11611960.895844627</v>
      </c>
      <c r="DK265" s="14">
        <f t="shared" si="743"/>
        <v>11254.081116344862</v>
      </c>
      <c r="DL265" s="42"/>
      <c r="DM265" s="14">
        <f>IFERROR(VLOOKUP($A265,HouseFY23!$A$7:$AJ$528,28,0),0)</f>
        <v>10546052.25</v>
      </c>
      <c r="DN265" s="14">
        <f t="shared" si="744"/>
        <v>10221.023696452801</v>
      </c>
      <c r="DO265" s="14">
        <f>IFERROR(VLOOKUP($A265,Compens80percent!$A$13:$M$560,12,0),0)</f>
        <v>0</v>
      </c>
      <c r="DP265" s="14">
        <f t="shared" si="744"/>
        <v>0</v>
      </c>
      <c r="DQ265" s="14">
        <f t="shared" si="745"/>
        <v>10546052.25</v>
      </c>
      <c r="DR265" s="14">
        <f t="shared" si="746"/>
        <v>10280.807418600118</v>
      </c>
      <c r="DS265" s="14">
        <f>IFERROR(VLOOKUP($A265,SpecEd23!$A$21:$Z$550,14,0),0)</f>
        <v>1414562.4795105152</v>
      </c>
      <c r="DT265" s="14">
        <f t="shared" si="747"/>
        <v>1370.9657680853995</v>
      </c>
      <c r="DU265" s="14">
        <f>IFERROR(VLOOKUP($A265,ECFE!$A$16:$AB$347,9,0),0)</f>
        <v>67728.657308399997</v>
      </c>
      <c r="DV265" s="14">
        <f t="shared" si="748"/>
        <v>65.641265078891252</v>
      </c>
      <c r="DW265" s="14">
        <f>IFERROR(VLOOKUP($A265,ParaFY19!$A$21:$Z$543,7,0),0)</f>
        <v>8428</v>
      </c>
      <c r="DX265" s="14">
        <f t="shared" si="749"/>
        <v>8.1682496607869748</v>
      </c>
      <c r="DY265" s="14">
        <f>IFERROR(VLOOKUP($A265,ConEnroll!$A$7:$S$341,13,0),0)</f>
        <v>9436.9249999999993</v>
      </c>
      <c r="DZ265" s="14">
        <f t="shared" si="750"/>
        <v>9.1460796666020538</v>
      </c>
      <c r="EA265" s="14">
        <f t="shared" si="684"/>
        <v>85593.5823084</v>
      </c>
      <c r="EB265" s="14">
        <f t="shared" si="751"/>
        <v>82.955594406280298</v>
      </c>
      <c r="EC265" s="14">
        <f t="shared" si="685"/>
        <v>12046208.311818914</v>
      </c>
      <c r="ED265" s="14">
        <f t="shared" si="752"/>
        <v>11674.94505894448</v>
      </c>
      <c r="EE265" s="62"/>
      <c r="EF265" s="14">
        <f t="shared" si="686"/>
        <v>351.49641403372698</v>
      </c>
      <c r="EG265" s="14">
        <f t="shared" si="687"/>
        <v>56.821132647691456</v>
      </c>
      <c r="EH265" s="14">
        <f t="shared" si="688"/>
        <v>12.546395918201213</v>
      </c>
      <c r="EI265" s="14">
        <f t="shared" si="753"/>
        <v>420.86394259961963</v>
      </c>
      <c r="EJ265" s="37">
        <f t="shared" si="689"/>
        <v>3.7396562033694423E-2</v>
      </c>
      <c r="EK265" s="42"/>
      <c r="EL265" s="14" t="str">
        <f>IFERROR(VLOOKUP($A265,#REF!,27,0),"0")</f>
        <v>0</v>
      </c>
      <c r="EM265" s="14">
        <f t="shared" si="754"/>
        <v>0</v>
      </c>
      <c r="EN265" s="14" t="str">
        <f>IFERROR(VLOOKUP($A265,SpecEd23!#REF!,23,0)," ")</f>
        <v xml:space="preserve"> </v>
      </c>
      <c r="EO265" s="14" t="e">
        <f t="shared" si="755"/>
        <v>#VALUE!</v>
      </c>
      <c r="EP265" s="14">
        <f>IFERROR(VLOOKUP($A265,ECFE!#REF!,24,0),0)</f>
        <v>0</v>
      </c>
      <c r="EQ265" s="14">
        <f t="shared" si="756"/>
        <v>0</v>
      </c>
      <c r="ER265" s="14">
        <f>IFERROR(VLOOKUP($A265,#REF!,30,0),0)</f>
        <v>0</v>
      </c>
      <c r="ES265" s="14">
        <f t="shared" si="757"/>
        <v>0</v>
      </c>
      <c r="ET265" s="14">
        <f>IFERROR(VLOOKUP($A265,#REF!,12,0),0)</f>
        <v>0</v>
      </c>
      <c r="EU265" s="14">
        <f t="shared" si="758"/>
        <v>0</v>
      </c>
      <c r="EV265" s="14">
        <v>0</v>
      </c>
      <c r="EW265" s="14">
        <f t="shared" si="759"/>
        <v>0</v>
      </c>
      <c r="EX265" s="14">
        <f>IFERROR(VLOOKUP($A265,ConEnroll!$A$8:$S$601,16,0),0)</f>
        <v>750</v>
      </c>
      <c r="EY265" s="14">
        <f t="shared" si="760"/>
        <v>0.72688505524326419</v>
      </c>
      <c r="EZ265" s="14">
        <f t="shared" si="761"/>
        <v>750</v>
      </c>
      <c r="FA265" s="14">
        <f t="shared" si="762"/>
        <v>0.72688505524326419</v>
      </c>
      <c r="FB265" s="14" t="e">
        <f t="shared" si="763"/>
        <v>#VALUE!</v>
      </c>
      <c r="FC265" s="14" t="e">
        <f t="shared" si="764"/>
        <v>#VALUE!</v>
      </c>
      <c r="FD265" s="62"/>
      <c r="FE265" s="14">
        <f t="shared" si="690"/>
        <v>10221.023696452801</v>
      </c>
      <c r="FF265" s="14" t="e">
        <f t="shared" si="691"/>
        <v>#VALUE!</v>
      </c>
      <c r="FG265" s="14">
        <f t="shared" si="765"/>
        <v>82.22870935103704</v>
      </c>
      <c r="FH265" s="14" t="e">
        <f t="shared" si="692"/>
        <v>#VALUE!</v>
      </c>
      <c r="FI265" s="37" t="e">
        <f t="shared" si="693"/>
        <v>#VALUE!</v>
      </c>
      <c r="FJ265" s="12"/>
      <c r="FK265" s="14" t="str">
        <f>IFERROR(VLOOKUP($A265,#REF!,27,0),"0")</f>
        <v>0</v>
      </c>
      <c r="FL265" s="14">
        <f t="shared" si="766"/>
        <v>0</v>
      </c>
      <c r="FM265" s="14" t="str">
        <f>IFERROR(VLOOKUP($A265,SpecEd23!$X$22:$Y$610,59,0)," ")</f>
        <v xml:space="preserve"> </v>
      </c>
      <c r="FN265" s="14" t="e">
        <f t="shared" si="767"/>
        <v>#VALUE!</v>
      </c>
      <c r="FO265" s="14">
        <f>IFERROR(VLOOKUP($A265,ECFE!#REF!,26,0),0)</f>
        <v>0</v>
      </c>
      <c r="FP265" s="14">
        <f t="shared" si="768"/>
        <v>0</v>
      </c>
      <c r="FQ265" s="14">
        <f>IFERROR(VLOOKUP($A265,#REF!,16,0),0)</f>
        <v>0</v>
      </c>
      <c r="FR265" s="14">
        <f t="shared" si="769"/>
        <v>0</v>
      </c>
      <c r="FS265" s="14">
        <f>IFERROR(VLOOKUP($A265,#REF!,12,0),0)</f>
        <v>0</v>
      </c>
      <c r="FT265" s="14">
        <f t="shared" si="770"/>
        <v>0</v>
      </c>
      <c r="FU265" s="14">
        <v>0</v>
      </c>
      <c r="FV265" s="14">
        <f t="shared" si="771"/>
        <v>0</v>
      </c>
      <c r="FW265" s="14">
        <f>IFERROR(VLOOKUP($A265,ConEnroll!$A$8:$S$601,16,0),0)</f>
        <v>750</v>
      </c>
      <c r="FX265" s="14">
        <f t="shared" si="772"/>
        <v>0.72688505524326419</v>
      </c>
      <c r="FY265" s="14">
        <f t="shared" si="773"/>
        <v>750</v>
      </c>
      <c r="FZ265" s="14">
        <f t="shared" si="774"/>
        <v>0.72688505524326419</v>
      </c>
      <c r="GA265" s="14" t="e">
        <f t="shared" si="775"/>
        <v>#VALUE!</v>
      </c>
      <c r="GB265" s="14" t="e">
        <f t="shared" si="776"/>
        <v>#VALUE!</v>
      </c>
      <c r="GC265" s="39"/>
      <c r="GD265" s="14">
        <f t="shared" si="694"/>
        <v>-9869.5272824190743</v>
      </c>
      <c r="GE265" s="14" t="e">
        <f t="shared" si="695"/>
        <v>#VALUE!</v>
      </c>
      <c r="GF265" s="14">
        <f t="shared" si="696"/>
        <v>-69.682313432835826</v>
      </c>
      <c r="GG265" s="14" t="e">
        <f t="shared" si="697"/>
        <v>#VALUE!</v>
      </c>
      <c r="GH265" s="37" t="e">
        <f t="shared" si="698"/>
        <v>#VALUE!</v>
      </c>
    </row>
    <row r="266" spans="1:190" ht="12.5" x14ac:dyDescent="0.25">
      <c r="A266" s="67">
        <v>846</v>
      </c>
      <c r="B266" s="35">
        <v>1</v>
      </c>
      <c r="C266" s="14">
        <v>6</v>
      </c>
      <c r="D266" s="14"/>
      <c r="E266" s="14"/>
      <c r="F266" s="35" t="s">
        <v>2610</v>
      </c>
      <c r="G266" s="41"/>
      <c r="H266" s="14">
        <f>IFERROR(VLOOKUP($A266,BaseFY22!$A$7:$AK$528,6,0),0)</f>
        <v>636</v>
      </c>
      <c r="I266" s="14">
        <f>IFERROR(VLOOKUP($A266,BaseFY22!$A$7:$AK$528,28,0),0)</f>
        <v>6585140</v>
      </c>
      <c r="J266" s="14">
        <f t="shared" si="699"/>
        <v>10353.993710691824</v>
      </c>
      <c r="K266" s="14">
        <f>IFERROR(VLOOKUP($A266,SpecEd22!$A$21:$BB$605,24,0)," ")</f>
        <v>812252.18853585143</v>
      </c>
      <c r="L266" s="14">
        <f t="shared" si="700"/>
        <v>1277.12608260354</v>
      </c>
      <c r="M266" s="14">
        <f>IFERROR(VLOOKUP($A266,ECFE!$A$16:$AB$347,7,0),0)</f>
        <v>51202.898999999998</v>
      </c>
      <c r="N266" s="14">
        <f t="shared" si="667"/>
        <v>80.507702830188677</v>
      </c>
      <c r="O266" s="14">
        <v>0</v>
      </c>
      <c r="P266" s="14">
        <f t="shared" si="667"/>
        <v>0</v>
      </c>
      <c r="Q266" s="14">
        <f>IFERROR(VLOOKUP($A266,ConEnroll!$A$7:$S$337,10,0),0)</f>
        <v>8178.67</v>
      </c>
      <c r="R266" s="14">
        <f t="shared" si="701"/>
        <v>12.859544025157232</v>
      </c>
      <c r="S266" s="14">
        <f t="shared" si="668"/>
        <v>59381.568999999996</v>
      </c>
      <c r="T266" s="14">
        <f t="shared" si="702"/>
        <v>93.367246855345911</v>
      </c>
      <c r="U266" s="14">
        <f t="shared" si="669"/>
        <v>7456773.7575358516</v>
      </c>
      <c r="V266" s="14">
        <f t="shared" si="703"/>
        <v>11724.487040150711</v>
      </c>
      <c r="W266" s="42"/>
      <c r="X266" s="14">
        <f>IFERROR(VLOOKUP($A266,HouseFY22!$A$6:$AJ$528,28,0),0)</f>
        <v>6693450</v>
      </c>
      <c r="Y266" s="14">
        <f t="shared" si="704"/>
        <v>10524.292452830188</v>
      </c>
      <c r="Z266" s="14">
        <f>IFERROR(VLOOKUP($A266,Compens80percent!$A$13:$M$560,12,0),0)</f>
        <v>0</v>
      </c>
      <c r="AA266" s="14">
        <f t="shared" si="704"/>
        <v>0</v>
      </c>
      <c r="AB266" s="14">
        <f t="shared" si="705"/>
        <v>6693450</v>
      </c>
      <c r="AC266" s="14">
        <f t="shared" si="704"/>
        <v>10524.292452830188</v>
      </c>
      <c r="AD266" s="14">
        <f>IFERROR(VLOOKUP(A266,SpecEd22!$A$21:$Z$550,14,0),0)</f>
        <v>826821.2641455431</v>
      </c>
      <c r="AE266" s="14">
        <f t="shared" si="706"/>
        <v>1300.0334341911055</v>
      </c>
      <c r="AF266" s="14">
        <f>IFERROR(VLOOKUP($A266,ECFE!$A$16:$AB$348,8,0),0)</f>
        <v>52226.956980000003</v>
      </c>
      <c r="AG266" s="14">
        <f t="shared" si="707"/>
        <v>82.117856886792453</v>
      </c>
      <c r="AH266" s="14">
        <f>IFERROR(VLOOKUP(A266,ParaFY19!$A$21:$Z$543,7,0),0)</f>
        <v>5488</v>
      </c>
      <c r="AI266" s="14">
        <f t="shared" si="708"/>
        <v>8.6289308176100636</v>
      </c>
      <c r="AJ266" s="14">
        <f>IFERROR(VLOOKUP(A266,ConEnroll!$A$7:$S$341,13,0),0)</f>
        <v>10223.3375</v>
      </c>
      <c r="AK266" s="14">
        <f t="shared" si="709"/>
        <v>16.074430031446539</v>
      </c>
      <c r="AL266" s="14">
        <f t="shared" si="777"/>
        <v>67938.294479999997</v>
      </c>
      <c r="AM266" s="14">
        <f t="shared" si="710"/>
        <v>106.82121773584905</v>
      </c>
      <c r="AN266" s="14">
        <f t="shared" si="711"/>
        <v>7588209.5586255426</v>
      </c>
      <c r="AO266" s="14">
        <f t="shared" si="712"/>
        <v>11931.147104757143</v>
      </c>
      <c r="AP266" s="62"/>
      <c r="AQ266" s="14">
        <f t="shared" ref="AQ266:AQ329" si="778">AC266-J266</f>
        <v>170.2987421383641</v>
      </c>
      <c r="AR266" s="14">
        <f t="shared" si="670"/>
        <v>22.907351587565472</v>
      </c>
      <c r="AS266" s="14">
        <f t="shared" si="671"/>
        <v>13.453970880503135</v>
      </c>
      <c r="AT266" s="14">
        <f t="shared" si="713"/>
        <v>206.66006460643271</v>
      </c>
      <c r="AU266" s="37">
        <f t="shared" si="672"/>
        <v>1.762636300408894E-2</v>
      </c>
      <c r="AV266" s="42"/>
      <c r="AW266" s="14" t="str">
        <f>IFERROR(VLOOKUP($A266,#REF!,27,0),"0")</f>
        <v>0</v>
      </c>
      <c r="AX266" s="14">
        <f t="shared" si="714"/>
        <v>0</v>
      </c>
      <c r="AY266" s="14" t="str">
        <f>IFERROR(VLOOKUP($A266,SpecEd22!#REF!,23,0)," ")</f>
        <v xml:space="preserve"> </v>
      </c>
      <c r="AZ266" s="14" t="e">
        <f t="shared" si="715"/>
        <v>#VALUE!</v>
      </c>
      <c r="BA266" s="14">
        <f>IFERROR(VLOOKUP($A266,ECFE!#REF!,23,0),0)</f>
        <v>0</v>
      </c>
      <c r="BB266" s="14">
        <f t="shared" si="716"/>
        <v>0</v>
      </c>
      <c r="BC266" s="14">
        <f>IFERROR(VLOOKUP($A266,#REF!,17,0),0)</f>
        <v>0</v>
      </c>
      <c r="BD266" s="14">
        <f t="shared" si="717"/>
        <v>0</v>
      </c>
      <c r="BE266" s="14">
        <f>IFERROR(VLOOKUP($A266,#REF!,9,0),0)</f>
        <v>0</v>
      </c>
      <c r="BF266" s="14">
        <f t="shared" si="718"/>
        <v>0</v>
      </c>
      <c r="BG266" s="14">
        <v>0</v>
      </c>
      <c r="BH266" s="14">
        <f t="shared" si="719"/>
        <v>0</v>
      </c>
      <c r="BI266" s="14">
        <f>IFERROR(VLOOKUP($A266,ConEnroll!$A$8:$S$601,15,0),0)</f>
        <v>-90</v>
      </c>
      <c r="BJ266" s="14">
        <f t="shared" si="720"/>
        <v>-0.14150943396226415</v>
      </c>
      <c r="BK266" s="14">
        <f t="shared" si="721"/>
        <v>-90</v>
      </c>
      <c r="BL266" s="14">
        <f t="shared" si="722"/>
        <v>-0.14150943396226415</v>
      </c>
      <c r="BM266" s="14" t="e">
        <f t="shared" si="723"/>
        <v>#VALUE!</v>
      </c>
      <c r="BN266" s="14" t="e">
        <f t="shared" si="724"/>
        <v>#VALUE!</v>
      </c>
      <c r="BO266" s="42"/>
      <c r="BP266" s="14">
        <f t="shared" si="673"/>
        <v>10524.292452830188</v>
      </c>
      <c r="BQ266" s="14" t="e">
        <f t="shared" si="674"/>
        <v>#VALUE!</v>
      </c>
      <c r="BR266" s="14">
        <f t="shared" si="725"/>
        <v>106.96272716981132</v>
      </c>
      <c r="BS266" s="14" t="e">
        <f t="shared" si="675"/>
        <v>#VALUE!</v>
      </c>
      <c r="BT266" s="37" t="e">
        <f t="shared" si="676"/>
        <v>#VALUE!</v>
      </c>
      <c r="BU266" s="41"/>
      <c r="BV266" s="14" t="str">
        <f>IFERROR(VLOOKUP($A266,#REF!,27,0),"0")</f>
        <v>0</v>
      </c>
      <c r="BW266" s="14">
        <f t="shared" si="726"/>
        <v>0</v>
      </c>
      <c r="BX266" s="14" t="str">
        <f>IFERROR(VLOOKUP($A266,SpecEd22!$Z$22:$AV$606,59,0)," ")</f>
        <v xml:space="preserve"> </v>
      </c>
      <c r="BY266" s="14" t="e">
        <f t="shared" si="727"/>
        <v>#VALUE!</v>
      </c>
      <c r="BZ266" s="14">
        <f>IFERROR(VLOOKUP($A266,ECFE!#REF!,25,0),0)</f>
        <v>0</v>
      </c>
      <c r="CA266" s="14">
        <f t="shared" si="728"/>
        <v>0</v>
      </c>
      <c r="CB266" s="14">
        <f>IFERROR(VLOOKUP($A266,#REF!,17,0),0)</f>
        <v>0</v>
      </c>
      <c r="CC266" s="14">
        <f t="shared" si="729"/>
        <v>0</v>
      </c>
      <c r="CD266" s="14">
        <f>IFERROR(VLOOKUP($A266,#REF!,9,0),0)</f>
        <v>0</v>
      </c>
      <c r="CE266" s="14">
        <f t="shared" si="730"/>
        <v>0</v>
      </c>
      <c r="CF266" s="14">
        <v>0</v>
      </c>
      <c r="CG266" s="14">
        <f t="shared" si="731"/>
        <v>0</v>
      </c>
      <c r="CH266" s="14">
        <f>IFERROR(VLOOKUP($A266,ConEnroll!$A$8:$S$601,15,0),0)</f>
        <v>-90</v>
      </c>
      <c r="CI266" s="14">
        <f t="shared" si="732"/>
        <v>-0.14150943396226415</v>
      </c>
      <c r="CJ266" s="14">
        <f t="shared" si="733"/>
        <v>-90</v>
      </c>
      <c r="CK266" s="14">
        <f t="shared" si="734"/>
        <v>-0.14150943396226415</v>
      </c>
      <c r="CL266" s="14" t="e">
        <f t="shared" si="735"/>
        <v>#VALUE!</v>
      </c>
      <c r="CM266" s="14" t="e">
        <f t="shared" si="736"/>
        <v>#VALUE!</v>
      </c>
      <c r="CN266" s="42"/>
      <c r="CO266" s="14">
        <f t="shared" si="677"/>
        <v>-10353.993710691824</v>
      </c>
      <c r="CP266" s="14" t="e">
        <f t="shared" si="678"/>
        <v>#VALUE!</v>
      </c>
      <c r="CQ266" s="14">
        <f t="shared" si="679"/>
        <v>-93.508756289308181</v>
      </c>
      <c r="CR266" s="14" t="e">
        <f t="shared" si="680"/>
        <v>#VALUE!</v>
      </c>
      <c r="CS266" s="37" t="e">
        <f t="shared" si="681"/>
        <v>#VALUE!</v>
      </c>
      <c r="CT266" s="239"/>
      <c r="CU266" s="239"/>
      <c r="CV266" s="468"/>
      <c r="CW266" s="14">
        <f>IFERROR(VLOOKUP($A266,BaseFY23!$A$7:$AK$527,6,0),0)</f>
        <v>650.13272700000005</v>
      </c>
      <c r="CX266" s="14">
        <f>IFERROR(VLOOKUP($A266,BaseFY23!$A$7:$AN$528,28,0),0)</f>
        <v>6734982.5</v>
      </c>
      <c r="CY266" s="14">
        <f t="shared" si="737"/>
        <v>10359.396197570592</v>
      </c>
      <c r="CZ266" s="14">
        <f>IFERROR(VLOOKUP($A266,SpecEd23!$A$21:$BB$605,23,0)," ")</f>
        <v>917693.18241655151</v>
      </c>
      <c r="DA266" s="14">
        <f t="shared" si="738"/>
        <v>1411.5474337850883</v>
      </c>
      <c r="DB266" s="14">
        <f>IFERROR(VLOOKUP($A266,ECFE!$A$16:$AB$347,7,0),0)</f>
        <v>51202.898999999998</v>
      </c>
      <c r="DC266" s="14">
        <f t="shared" si="739"/>
        <v>78.757608829004539</v>
      </c>
      <c r="DD266" s="14">
        <v>0</v>
      </c>
      <c r="DE266" s="14">
        <f t="shared" si="740"/>
        <v>0</v>
      </c>
      <c r="DF266" s="14">
        <f>IFERROR(VLOOKUP($A266,ConEnroll!$A$7:$S$338,10,0),0)</f>
        <v>8178.67</v>
      </c>
      <c r="DG266" s="14">
        <f t="shared" si="741"/>
        <v>12.580000452738322</v>
      </c>
      <c r="DH266" s="14">
        <f t="shared" si="682"/>
        <v>59381.568999999996</v>
      </c>
      <c r="DI266" s="14">
        <f t="shared" si="742"/>
        <v>91.337609281742857</v>
      </c>
      <c r="DJ266" s="14">
        <f t="shared" si="683"/>
        <v>7712057.2514165519</v>
      </c>
      <c r="DK266" s="14">
        <f t="shared" si="743"/>
        <v>11862.281240637423</v>
      </c>
      <c r="DL266" s="42"/>
      <c r="DM266" s="14">
        <f>IFERROR(VLOOKUP($A266,HouseFY23!$A$7:$AJ$528,28,0),0)</f>
        <v>6955105.5</v>
      </c>
      <c r="DN266" s="14">
        <f t="shared" si="744"/>
        <v>10697.977829994705</v>
      </c>
      <c r="DO266" s="14">
        <f>IFERROR(VLOOKUP($A266,Compens80percent!$A$13:$M$560,12,0),0)</f>
        <v>0</v>
      </c>
      <c r="DP266" s="14">
        <f t="shared" si="744"/>
        <v>0</v>
      </c>
      <c r="DQ266" s="14">
        <f t="shared" si="745"/>
        <v>6955105.5</v>
      </c>
      <c r="DR266" s="14">
        <f t="shared" si="746"/>
        <v>10935.700471698114</v>
      </c>
      <c r="DS266" s="14">
        <f>IFERROR(VLOOKUP($A266,SpecEd23!$A$21:$Z$550,14,0),0)</f>
        <v>948070.63824883639</v>
      </c>
      <c r="DT266" s="14">
        <f t="shared" si="747"/>
        <v>1458.272440188719</v>
      </c>
      <c r="DU266" s="14">
        <f>IFERROR(VLOOKUP($A266,ECFE!$A$16:$AB$347,9,0),0)</f>
        <v>53271.4961196</v>
      </c>
      <c r="DV266" s="14">
        <f t="shared" si="748"/>
        <v>81.93941622569632</v>
      </c>
      <c r="DW266" s="14">
        <f>IFERROR(VLOOKUP($A266,ParaFY19!$A$21:$Z$543,7,0),0)</f>
        <v>5488</v>
      </c>
      <c r="DX266" s="14">
        <f t="shared" si="749"/>
        <v>8.441353237705874</v>
      </c>
      <c r="DY266" s="14">
        <f>IFERROR(VLOOKUP($A266,ConEnroll!$A$7:$S$341,13,0),0)</f>
        <v>10223.3375</v>
      </c>
      <c r="DZ266" s="14">
        <f t="shared" si="750"/>
        <v>15.725000565922901</v>
      </c>
      <c r="EA266" s="14">
        <f t="shared" si="684"/>
        <v>68982.833619600002</v>
      </c>
      <c r="EB266" s="14">
        <f t="shared" si="751"/>
        <v>106.1057700293251</v>
      </c>
      <c r="EC266" s="14">
        <f t="shared" si="685"/>
        <v>7972158.9718684368</v>
      </c>
      <c r="ED266" s="14">
        <f t="shared" si="752"/>
        <v>12262.35604021275</v>
      </c>
      <c r="EE266" s="62"/>
      <c r="EF266" s="14">
        <f t="shared" si="686"/>
        <v>338.5816324241132</v>
      </c>
      <c r="EG266" s="14">
        <f t="shared" si="687"/>
        <v>46.725006403630687</v>
      </c>
      <c r="EH266" s="14">
        <f t="shared" si="688"/>
        <v>14.768160747582243</v>
      </c>
      <c r="EI266" s="14">
        <f t="shared" si="753"/>
        <v>400.0747995753261</v>
      </c>
      <c r="EJ266" s="37">
        <f t="shared" si="689"/>
        <v>3.3726632462966963E-2</v>
      </c>
      <c r="EK266" s="42"/>
      <c r="EL266" s="14" t="str">
        <f>IFERROR(VLOOKUP($A266,#REF!,27,0),"0")</f>
        <v>0</v>
      </c>
      <c r="EM266" s="14">
        <f t="shared" si="754"/>
        <v>0</v>
      </c>
      <c r="EN266" s="14" t="str">
        <f>IFERROR(VLOOKUP($A266,SpecEd23!#REF!,23,0)," ")</f>
        <v xml:space="preserve"> </v>
      </c>
      <c r="EO266" s="14" t="e">
        <f t="shared" si="755"/>
        <v>#VALUE!</v>
      </c>
      <c r="EP266" s="14">
        <f>IFERROR(VLOOKUP($A266,ECFE!#REF!,24,0),0)</f>
        <v>0</v>
      </c>
      <c r="EQ266" s="14">
        <f t="shared" si="756"/>
        <v>0</v>
      </c>
      <c r="ER266" s="14">
        <f>IFERROR(VLOOKUP($A266,#REF!,30,0),0)</f>
        <v>0</v>
      </c>
      <c r="ES266" s="14">
        <f t="shared" si="757"/>
        <v>0</v>
      </c>
      <c r="ET266" s="14">
        <f>IFERROR(VLOOKUP($A266,#REF!,12,0),0)</f>
        <v>0</v>
      </c>
      <c r="EU266" s="14">
        <f t="shared" si="758"/>
        <v>0</v>
      </c>
      <c r="EV266" s="14">
        <v>0</v>
      </c>
      <c r="EW266" s="14">
        <f t="shared" si="759"/>
        <v>0</v>
      </c>
      <c r="EX266" s="14">
        <f>IFERROR(VLOOKUP($A266,ConEnroll!$A$8:$S$601,16,0),0)</f>
        <v>756</v>
      </c>
      <c r="EY266" s="14">
        <f t="shared" si="760"/>
        <v>1.1628394766227481</v>
      </c>
      <c r="EZ266" s="14">
        <f t="shared" si="761"/>
        <v>756</v>
      </c>
      <c r="FA266" s="14">
        <f t="shared" si="762"/>
        <v>1.1628394766227481</v>
      </c>
      <c r="FB266" s="14" t="e">
        <f t="shared" si="763"/>
        <v>#VALUE!</v>
      </c>
      <c r="FC266" s="14" t="e">
        <f t="shared" si="764"/>
        <v>#VALUE!</v>
      </c>
      <c r="FD266" s="62"/>
      <c r="FE266" s="14">
        <f t="shared" si="690"/>
        <v>10697.977829994705</v>
      </c>
      <c r="FF266" s="14" t="e">
        <f t="shared" si="691"/>
        <v>#VALUE!</v>
      </c>
      <c r="FG266" s="14">
        <f t="shared" si="765"/>
        <v>104.94293055270235</v>
      </c>
      <c r="FH266" s="14" t="e">
        <f t="shared" si="692"/>
        <v>#VALUE!</v>
      </c>
      <c r="FI266" s="37" t="e">
        <f t="shared" si="693"/>
        <v>#VALUE!</v>
      </c>
      <c r="FJ266" s="12"/>
      <c r="FK266" s="14" t="str">
        <f>IFERROR(VLOOKUP($A266,#REF!,27,0),"0")</f>
        <v>0</v>
      </c>
      <c r="FL266" s="14">
        <f t="shared" si="766"/>
        <v>0</v>
      </c>
      <c r="FM266" s="14" t="str">
        <f>IFERROR(VLOOKUP($A266,SpecEd23!$X$22:$Y$610,59,0)," ")</f>
        <v xml:space="preserve"> </v>
      </c>
      <c r="FN266" s="14" t="e">
        <f t="shared" si="767"/>
        <v>#VALUE!</v>
      </c>
      <c r="FO266" s="14">
        <f>IFERROR(VLOOKUP($A266,ECFE!#REF!,26,0),0)</f>
        <v>0</v>
      </c>
      <c r="FP266" s="14">
        <f t="shared" si="768"/>
        <v>0</v>
      </c>
      <c r="FQ266" s="14">
        <f>IFERROR(VLOOKUP($A266,#REF!,16,0),0)</f>
        <v>0</v>
      </c>
      <c r="FR266" s="14">
        <f t="shared" si="769"/>
        <v>0</v>
      </c>
      <c r="FS266" s="14">
        <f>IFERROR(VLOOKUP($A266,#REF!,12,0),0)</f>
        <v>0</v>
      </c>
      <c r="FT266" s="14">
        <f t="shared" si="770"/>
        <v>0</v>
      </c>
      <c r="FU266" s="14">
        <v>0</v>
      </c>
      <c r="FV266" s="14">
        <f t="shared" si="771"/>
        <v>0</v>
      </c>
      <c r="FW266" s="14">
        <f>IFERROR(VLOOKUP($A266,ConEnroll!$A$8:$S$601,16,0),0)</f>
        <v>756</v>
      </c>
      <c r="FX266" s="14">
        <f t="shared" si="772"/>
        <v>1.1628394766227481</v>
      </c>
      <c r="FY266" s="14">
        <f t="shared" si="773"/>
        <v>756</v>
      </c>
      <c r="FZ266" s="14">
        <f t="shared" si="774"/>
        <v>1.1628394766227481</v>
      </c>
      <c r="GA266" s="14" t="e">
        <f t="shared" si="775"/>
        <v>#VALUE!</v>
      </c>
      <c r="GB266" s="14" t="e">
        <f t="shared" si="776"/>
        <v>#VALUE!</v>
      </c>
      <c r="GC266" s="39"/>
      <c r="GD266" s="14">
        <f t="shared" si="694"/>
        <v>-10359.396197570592</v>
      </c>
      <c r="GE266" s="14" t="e">
        <f t="shared" si="695"/>
        <v>#VALUE!</v>
      </c>
      <c r="GF266" s="14">
        <f t="shared" si="696"/>
        <v>-90.174769805120107</v>
      </c>
      <c r="GG266" s="14" t="e">
        <f t="shared" si="697"/>
        <v>#VALUE!</v>
      </c>
      <c r="GH266" s="37" t="e">
        <f t="shared" si="698"/>
        <v>#VALUE!</v>
      </c>
    </row>
    <row r="267" spans="1:190" ht="12.5" x14ac:dyDescent="0.25">
      <c r="A267" s="67">
        <v>850</v>
      </c>
      <c r="B267" s="35">
        <v>1</v>
      </c>
      <c r="C267" s="14">
        <v>6</v>
      </c>
      <c r="D267" s="14"/>
      <c r="E267" s="14"/>
      <c r="F267" s="35" t="s">
        <v>2611</v>
      </c>
      <c r="G267" s="41"/>
      <c r="H267" s="14">
        <f>IFERROR(VLOOKUP($A267,BaseFY22!$A$7:$AK$528,6,0),0)</f>
        <v>293</v>
      </c>
      <c r="I267" s="14">
        <f>IFERROR(VLOOKUP($A267,BaseFY22!$A$7:$AK$528,28,0),0)</f>
        <v>2804897.75</v>
      </c>
      <c r="J267" s="14">
        <f t="shared" si="699"/>
        <v>9573.0298634812279</v>
      </c>
      <c r="K267" s="14">
        <f>IFERROR(VLOOKUP($A267,SpecEd22!$A$21:$BB$605,24,0)," ")</f>
        <v>200822.36037119071</v>
      </c>
      <c r="L267" s="14">
        <f t="shared" si="700"/>
        <v>685.4005473419478</v>
      </c>
      <c r="M267" s="14">
        <f>IFERROR(VLOOKUP($A267,ECFE!$A$16:$AB$347,7,0),0)</f>
        <v>22656.149999999998</v>
      </c>
      <c r="N267" s="14">
        <f t="shared" si="667"/>
        <v>77.324744027303751</v>
      </c>
      <c r="O267" s="14">
        <v>0</v>
      </c>
      <c r="P267" s="14">
        <f t="shared" si="667"/>
        <v>0</v>
      </c>
      <c r="Q267" s="14">
        <f>IFERROR(VLOOKUP($A267,ConEnroll!$A$7:$S$337,10,0),0)</f>
        <v>0</v>
      </c>
      <c r="R267" s="14">
        <f t="shared" si="701"/>
        <v>0</v>
      </c>
      <c r="S267" s="14">
        <f t="shared" si="668"/>
        <v>22656.149999999998</v>
      </c>
      <c r="T267" s="14">
        <f t="shared" si="702"/>
        <v>77.324744027303751</v>
      </c>
      <c r="U267" s="14">
        <f t="shared" si="669"/>
        <v>3028376.2603711905</v>
      </c>
      <c r="V267" s="14">
        <f t="shared" si="703"/>
        <v>10335.75515485048</v>
      </c>
      <c r="W267" s="42"/>
      <c r="X267" s="14">
        <f>IFERROR(VLOOKUP($A267,HouseFY22!$A$6:$AJ$528,28,0),0)</f>
        <v>2943149.1748330002</v>
      </c>
      <c r="Y267" s="14">
        <f t="shared" si="704"/>
        <v>10044.877729805461</v>
      </c>
      <c r="Z267" s="14">
        <f>IFERROR(VLOOKUP($A267,Compens80percent!$A$13:$M$560,12,0),0)</f>
        <v>0</v>
      </c>
      <c r="AA267" s="14">
        <f t="shared" si="704"/>
        <v>0</v>
      </c>
      <c r="AB267" s="14">
        <f t="shared" si="705"/>
        <v>2943149.1748330002</v>
      </c>
      <c r="AC267" s="14">
        <f t="shared" si="704"/>
        <v>10044.877729805461</v>
      </c>
      <c r="AD267" s="14">
        <f>IFERROR(VLOOKUP(A267,SpecEd22!$A$21:$Z$550,14,0),0)</f>
        <v>205076.04030153604</v>
      </c>
      <c r="AE267" s="14">
        <f t="shared" si="706"/>
        <v>699.9182262851059</v>
      </c>
      <c r="AF267" s="14">
        <f>IFERROR(VLOOKUP($A267,ECFE!$A$16:$AB$348,8,0),0)</f>
        <v>23109.273000000001</v>
      </c>
      <c r="AG267" s="14">
        <f t="shared" si="707"/>
        <v>78.871238907849829</v>
      </c>
      <c r="AH267" s="14">
        <f>IFERROR(VLOOKUP(A267,ParaFY19!$A$21:$Z$543,7,0),0)</f>
        <v>2156</v>
      </c>
      <c r="AI267" s="14">
        <f t="shared" si="708"/>
        <v>7.3583617747440275</v>
      </c>
      <c r="AJ267" s="14">
        <f>IFERROR(VLOOKUP(A267,ConEnroll!$A$7:$S$341,13,0),0)</f>
        <v>0</v>
      </c>
      <c r="AK267" s="14">
        <f t="shared" si="709"/>
        <v>0</v>
      </c>
      <c r="AL267" s="14">
        <f t="shared" si="777"/>
        <v>25265.273000000001</v>
      </c>
      <c r="AM267" s="14">
        <f t="shared" si="710"/>
        <v>86.229600682593855</v>
      </c>
      <c r="AN267" s="14">
        <f t="shared" si="711"/>
        <v>3173490.4881345364</v>
      </c>
      <c r="AO267" s="14">
        <f t="shared" si="712"/>
        <v>10831.025556773162</v>
      </c>
      <c r="AP267" s="62"/>
      <c r="AQ267" s="14">
        <f t="shared" si="778"/>
        <v>471.84786632423311</v>
      </c>
      <c r="AR267" s="14">
        <f t="shared" si="670"/>
        <v>14.517678943158103</v>
      </c>
      <c r="AS267" s="14">
        <f t="shared" si="671"/>
        <v>8.9048566552901036</v>
      </c>
      <c r="AT267" s="14">
        <f t="shared" si="713"/>
        <v>495.27040192268134</v>
      </c>
      <c r="AU267" s="37">
        <f t="shared" si="672"/>
        <v>4.7918163162974627E-2</v>
      </c>
      <c r="AV267" s="42"/>
      <c r="AW267" s="14" t="str">
        <f>IFERROR(VLOOKUP($A267,#REF!,27,0),"0")</f>
        <v>0</v>
      </c>
      <c r="AX267" s="14">
        <f t="shared" si="714"/>
        <v>0</v>
      </c>
      <c r="AY267" s="14" t="str">
        <f>IFERROR(VLOOKUP($A267,SpecEd22!#REF!,23,0)," ")</f>
        <v xml:space="preserve"> </v>
      </c>
      <c r="AZ267" s="14" t="e">
        <f t="shared" si="715"/>
        <v>#VALUE!</v>
      </c>
      <c r="BA267" s="14">
        <f>IFERROR(VLOOKUP($A267,ECFE!#REF!,23,0),0)</f>
        <v>0</v>
      </c>
      <c r="BB267" s="14">
        <f t="shared" si="716"/>
        <v>0</v>
      </c>
      <c r="BC267" s="14">
        <f>IFERROR(VLOOKUP($A267,#REF!,17,0),0)</f>
        <v>0</v>
      </c>
      <c r="BD267" s="14">
        <f t="shared" si="717"/>
        <v>0</v>
      </c>
      <c r="BE267" s="14">
        <f>IFERROR(VLOOKUP($A267,#REF!,9,0),0)</f>
        <v>0</v>
      </c>
      <c r="BF267" s="14">
        <f t="shared" si="718"/>
        <v>0</v>
      </c>
      <c r="BG267" s="14">
        <v>0</v>
      </c>
      <c r="BH267" s="14">
        <f t="shared" si="719"/>
        <v>0</v>
      </c>
      <c r="BI267" s="14">
        <f>IFERROR(VLOOKUP($A267,ConEnroll!$A$8:$S$601,15,0),0)</f>
        <v>0</v>
      </c>
      <c r="BJ267" s="14">
        <f t="shared" si="720"/>
        <v>0</v>
      </c>
      <c r="BK267" s="14">
        <f t="shared" si="721"/>
        <v>0</v>
      </c>
      <c r="BL267" s="14">
        <f t="shared" si="722"/>
        <v>0</v>
      </c>
      <c r="BM267" s="14" t="e">
        <f t="shared" si="723"/>
        <v>#VALUE!</v>
      </c>
      <c r="BN267" s="14" t="e">
        <f t="shared" si="724"/>
        <v>#VALUE!</v>
      </c>
      <c r="BO267" s="42"/>
      <c r="BP267" s="14">
        <f t="shared" si="673"/>
        <v>10044.877729805461</v>
      </c>
      <c r="BQ267" s="14" t="e">
        <f t="shared" si="674"/>
        <v>#VALUE!</v>
      </c>
      <c r="BR267" s="14">
        <f t="shared" si="725"/>
        <v>86.229600682593855</v>
      </c>
      <c r="BS267" s="14" t="e">
        <f t="shared" si="675"/>
        <v>#VALUE!</v>
      </c>
      <c r="BT267" s="37" t="e">
        <f t="shared" si="676"/>
        <v>#VALUE!</v>
      </c>
      <c r="BU267" s="41"/>
      <c r="BV267" s="14" t="str">
        <f>IFERROR(VLOOKUP($A267,#REF!,27,0),"0")</f>
        <v>0</v>
      </c>
      <c r="BW267" s="14">
        <f t="shared" si="726"/>
        <v>0</v>
      </c>
      <c r="BX267" s="14" t="str">
        <f>IFERROR(VLOOKUP($A267,SpecEd22!$Z$22:$AV$606,59,0)," ")</f>
        <v xml:space="preserve"> </v>
      </c>
      <c r="BY267" s="14" t="e">
        <f t="shared" si="727"/>
        <v>#VALUE!</v>
      </c>
      <c r="BZ267" s="14">
        <f>IFERROR(VLOOKUP($A267,ECFE!#REF!,25,0),0)</f>
        <v>0</v>
      </c>
      <c r="CA267" s="14">
        <f t="shared" si="728"/>
        <v>0</v>
      </c>
      <c r="CB267" s="14">
        <f>IFERROR(VLOOKUP($A267,#REF!,17,0),0)</f>
        <v>0</v>
      </c>
      <c r="CC267" s="14">
        <f t="shared" si="729"/>
        <v>0</v>
      </c>
      <c r="CD267" s="14">
        <f>IFERROR(VLOOKUP($A267,#REF!,9,0),0)</f>
        <v>0</v>
      </c>
      <c r="CE267" s="14">
        <f t="shared" si="730"/>
        <v>0</v>
      </c>
      <c r="CF267" s="14">
        <v>0</v>
      </c>
      <c r="CG267" s="14">
        <f t="shared" si="731"/>
        <v>0</v>
      </c>
      <c r="CH267" s="14">
        <f>IFERROR(VLOOKUP($A267,ConEnroll!$A$8:$S$601,15,0),0)</f>
        <v>0</v>
      </c>
      <c r="CI267" s="14">
        <f t="shared" si="732"/>
        <v>0</v>
      </c>
      <c r="CJ267" s="14">
        <f t="shared" si="733"/>
        <v>0</v>
      </c>
      <c r="CK267" s="14">
        <f t="shared" si="734"/>
        <v>0</v>
      </c>
      <c r="CL267" s="14" t="e">
        <f t="shared" si="735"/>
        <v>#VALUE!</v>
      </c>
      <c r="CM267" s="14" t="e">
        <f t="shared" si="736"/>
        <v>#VALUE!</v>
      </c>
      <c r="CN267" s="42"/>
      <c r="CO267" s="14">
        <f t="shared" si="677"/>
        <v>-9573.0298634812279</v>
      </c>
      <c r="CP267" s="14" t="e">
        <f t="shared" si="678"/>
        <v>#VALUE!</v>
      </c>
      <c r="CQ267" s="14">
        <f t="shared" si="679"/>
        <v>-77.324744027303751</v>
      </c>
      <c r="CR267" s="14" t="e">
        <f t="shared" si="680"/>
        <v>#VALUE!</v>
      </c>
      <c r="CS267" s="37" t="e">
        <f t="shared" si="681"/>
        <v>#VALUE!</v>
      </c>
      <c r="CT267" s="239"/>
      <c r="CU267" s="239"/>
      <c r="CV267" s="468"/>
      <c r="CW267" s="14">
        <f>IFERROR(VLOOKUP($A267,BaseFY23!$A$7:$AK$527,6,0),0)</f>
        <v>298</v>
      </c>
      <c r="CX267" s="14">
        <f>IFERROR(VLOOKUP($A267,BaseFY23!$A$7:$AN$528,28,0),0)</f>
        <v>2858662.25</v>
      </c>
      <c r="CY267" s="14">
        <f t="shared" si="737"/>
        <v>9592.82634228188</v>
      </c>
      <c r="CZ267" s="14">
        <f>IFERROR(VLOOKUP($A267,SpecEd23!$A$21:$BB$605,23,0)," ")</f>
        <v>229296.26639440758</v>
      </c>
      <c r="DA267" s="14">
        <f t="shared" si="738"/>
        <v>769.45055837049517</v>
      </c>
      <c r="DB267" s="14">
        <f>IFERROR(VLOOKUP($A267,ECFE!$A$16:$AB$347,7,0),0)</f>
        <v>22656.149999999998</v>
      </c>
      <c r="DC267" s="14">
        <f t="shared" si="739"/>
        <v>76.027348993288584</v>
      </c>
      <c r="DD267" s="14">
        <v>0</v>
      </c>
      <c r="DE267" s="14">
        <f t="shared" si="740"/>
        <v>0</v>
      </c>
      <c r="DF267" s="14">
        <f>IFERROR(VLOOKUP($A267,ConEnroll!$A$7:$S$338,10,0),0)</f>
        <v>0</v>
      </c>
      <c r="DG267" s="14">
        <f t="shared" si="741"/>
        <v>0</v>
      </c>
      <c r="DH267" s="14">
        <f t="shared" si="682"/>
        <v>22656.149999999998</v>
      </c>
      <c r="DI267" s="14">
        <f t="shared" si="742"/>
        <v>76.027348993288584</v>
      </c>
      <c r="DJ267" s="14">
        <f t="shared" si="683"/>
        <v>3110614.6663944074</v>
      </c>
      <c r="DK267" s="14">
        <f t="shared" si="743"/>
        <v>10438.304249645662</v>
      </c>
      <c r="DL267" s="42"/>
      <c r="DM267" s="14">
        <f>IFERROR(VLOOKUP($A267,HouseFY23!$A$7:$AJ$528,28,0),0)</f>
        <v>3048942.41</v>
      </c>
      <c r="DN267" s="14">
        <f t="shared" si="744"/>
        <v>10231.350369127516</v>
      </c>
      <c r="DO267" s="14">
        <f>IFERROR(VLOOKUP($A267,Compens80percent!$A$13:$M$560,12,0),0)</f>
        <v>0</v>
      </c>
      <c r="DP267" s="14">
        <f t="shared" si="744"/>
        <v>0</v>
      </c>
      <c r="DQ267" s="14">
        <f t="shared" si="745"/>
        <v>3048942.41</v>
      </c>
      <c r="DR267" s="14">
        <f t="shared" si="746"/>
        <v>10405.946791808874</v>
      </c>
      <c r="DS267" s="14">
        <f>IFERROR(VLOOKUP($A267,SpecEd23!$A$21:$Z$550,14,0),0)</f>
        <v>238288.96151071941</v>
      </c>
      <c r="DT267" s="14">
        <f t="shared" si="747"/>
        <v>799.62738761986384</v>
      </c>
      <c r="DU267" s="14">
        <f>IFERROR(VLOOKUP($A267,ECFE!$A$16:$AB$347,9,0),0)</f>
        <v>23571.458460000002</v>
      </c>
      <c r="DV267" s="14">
        <f t="shared" si="748"/>
        <v>79.098853892617456</v>
      </c>
      <c r="DW267" s="14">
        <f>IFERROR(VLOOKUP($A267,ParaFY19!$A$21:$Z$543,7,0),0)</f>
        <v>2156</v>
      </c>
      <c r="DX267" s="14">
        <f t="shared" si="749"/>
        <v>7.2348993288590604</v>
      </c>
      <c r="DY267" s="14">
        <f>IFERROR(VLOOKUP($A267,ConEnroll!$A$7:$S$341,13,0),0)</f>
        <v>0</v>
      </c>
      <c r="DZ267" s="14">
        <f t="shared" si="750"/>
        <v>0</v>
      </c>
      <c r="EA267" s="14">
        <f t="shared" si="684"/>
        <v>25727.458460000002</v>
      </c>
      <c r="EB267" s="14">
        <f t="shared" si="751"/>
        <v>86.333753221476513</v>
      </c>
      <c r="EC267" s="14">
        <f t="shared" si="685"/>
        <v>3312958.8299707198</v>
      </c>
      <c r="ED267" s="14">
        <f t="shared" si="752"/>
        <v>11117.311509968858</v>
      </c>
      <c r="EE267" s="62"/>
      <c r="EF267" s="14">
        <f t="shared" si="686"/>
        <v>638.5240268456364</v>
      </c>
      <c r="EG267" s="14">
        <f t="shared" si="687"/>
        <v>30.176829249368666</v>
      </c>
      <c r="EH267" s="14">
        <f t="shared" si="688"/>
        <v>10.30640422818793</v>
      </c>
      <c r="EI267" s="14">
        <f t="shared" si="753"/>
        <v>679.00726032319301</v>
      </c>
      <c r="EJ267" s="37">
        <f t="shared" si="689"/>
        <v>6.5049575494625242E-2</v>
      </c>
      <c r="EK267" s="42"/>
      <c r="EL267" s="14" t="str">
        <f>IFERROR(VLOOKUP($A267,#REF!,27,0),"0")</f>
        <v>0</v>
      </c>
      <c r="EM267" s="14">
        <f t="shared" si="754"/>
        <v>0</v>
      </c>
      <c r="EN267" s="14" t="str">
        <f>IFERROR(VLOOKUP($A267,SpecEd23!#REF!,23,0)," ")</f>
        <v xml:space="preserve"> </v>
      </c>
      <c r="EO267" s="14" t="e">
        <f t="shared" si="755"/>
        <v>#VALUE!</v>
      </c>
      <c r="EP267" s="14">
        <f>IFERROR(VLOOKUP($A267,ECFE!#REF!,24,0),0)</f>
        <v>0</v>
      </c>
      <c r="EQ267" s="14">
        <f t="shared" si="756"/>
        <v>0</v>
      </c>
      <c r="ER267" s="14">
        <f>IFERROR(VLOOKUP($A267,#REF!,30,0),0)</f>
        <v>0</v>
      </c>
      <c r="ES267" s="14">
        <f t="shared" si="757"/>
        <v>0</v>
      </c>
      <c r="ET267" s="14">
        <f>IFERROR(VLOOKUP($A267,#REF!,12,0),0)</f>
        <v>0</v>
      </c>
      <c r="EU267" s="14">
        <f t="shared" si="758"/>
        <v>0</v>
      </c>
      <c r="EV267" s="14">
        <v>0</v>
      </c>
      <c r="EW267" s="14">
        <f t="shared" si="759"/>
        <v>0</v>
      </c>
      <c r="EX267" s="14">
        <f>IFERROR(VLOOKUP($A267,ConEnroll!$A$8:$S$601,16,0),0)</f>
        <v>0</v>
      </c>
      <c r="EY267" s="14">
        <f t="shared" si="760"/>
        <v>0</v>
      </c>
      <c r="EZ267" s="14">
        <f t="shared" si="761"/>
        <v>0</v>
      </c>
      <c r="FA267" s="14">
        <f t="shared" si="762"/>
        <v>0</v>
      </c>
      <c r="FB267" s="14" t="e">
        <f t="shared" si="763"/>
        <v>#VALUE!</v>
      </c>
      <c r="FC267" s="14" t="e">
        <f t="shared" si="764"/>
        <v>#VALUE!</v>
      </c>
      <c r="FD267" s="62"/>
      <c r="FE267" s="14">
        <f t="shared" si="690"/>
        <v>10231.350369127516</v>
      </c>
      <c r="FF267" s="14" t="e">
        <f t="shared" si="691"/>
        <v>#VALUE!</v>
      </c>
      <c r="FG267" s="14">
        <f t="shared" si="765"/>
        <v>86.333753221476513</v>
      </c>
      <c r="FH267" s="14" t="e">
        <f t="shared" si="692"/>
        <v>#VALUE!</v>
      </c>
      <c r="FI267" s="37" t="e">
        <f t="shared" si="693"/>
        <v>#VALUE!</v>
      </c>
      <c r="FJ267" s="12"/>
      <c r="FK267" s="14" t="str">
        <f>IFERROR(VLOOKUP($A267,#REF!,27,0),"0")</f>
        <v>0</v>
      </c>
      <c r="FL267" s="14">
        <f t="shared" si="766"/>
        <v>0</v>
      </c>
      <c r="FM267" s="14" t="str">
        <f>IFERROR(VLOOKUP($A267,SpecEd23!$X$22:$Y$610,59,0)," ")</f>
        <v xml:space="preserve"> </v>
      </c>
      <c r="FN267" s="14" t="e">
        <f t="shared" si="767"/>
        <v>#VALUE!</v>
      </c>
      <c r="FO267" s="14">
        <f>IFERROR(VLOOKUP($A267,ECFE!#REF!,26,0),0)</f>
        <v>0</v>
      </c>
      <c r="FP267" s="14">
        <f t="shared" si="768"/>
        <v>0</v>
      </c>
      <c r="FQ267" s="14">
        <f>IFERROR(VLOOKUP($A267,#REF!,16,0),0)</f>
        <v>0</v>
      </c>
      <c r="FR267" s="14">
        <f t="shared" si="769"/>
        <v>0</v>
      </c>
      <c r="FS267" s="14">
        <f>IFERROR(VLOOKUP($A267,#REF!,12,0),0)</f>
        <v>0</v>
      </c>
      <c r="FT267" s="14">
        <f t="shared" si="770"/>
        <v>0</v>
      </c>
      <c r="FU267" s="14">
        <v>0</v>
      </c>
      <c r="FV267" s="14">
        <f t="shared" si="771"/>
        <v>0</v>
      </c>
      <c r="FW267" s="14">
        <f>IFERROR(VLOOKUP($A267,ConEnroll!$A$8:$S$601,16,0),0)</f>
        <v>0</v>
      </c>
      <c r="FX267" s="14">
        <f t="shared" si="772"/>
        <v>0</v>
      </c>
      <c r="FY267" s="14">
        <f t="shared" si="773"/>
        <v>0</v>
      </c>
      <c r="FZ267" s="14">
        <f t="shared" si="774"/>
        <v>0</v>
      </c>
      <c r="GA267" s="14" t="e">
        <f t="shared" si="775"/>
        <v>#VALUE!</v>
      </c>
      <c r="GB267" s="14" t="e">
        <f t="shared" si="776"/>
        <v>#VALUE!</v>
      </c>
      <c r="GC267" s="39"/>
      <c r="GD267" s="14">
        <f t="shared" si="694"/>
        <v>-9592.82634228188</v>
      </c>
      <c r="GE267" s="14" t="e">
        <f t="shared" si="695"/>
        <v>#VALUE!</v>
      </c>
      <c r="GF267" s="14">
        <f t="shared" si="696"/>
        <v>-76.027348993288584</v>
      </c>
      <c r="GG267" s="14" t="e">
        <f t="shared" si="697"/>
        <v>#VALUE!</v>
      </c>
      <c r="GH267" s="37" t="e">
        <f t="shared" si="698"/>
        <v>#VALUE!</v>
      </c>
    </row>
    <row r="268" spans="1:190" ht="12.5" x14ac:dyDescent="0.25">
      <c r="A268" s="67">
        <v>852</v>
      </c>
      <c r="B268" s="35">
        <v>1</v>
      </c>
      <c r="C268" s="14">
        <v>6</v>
      </c>
      <c r="D268" s="14"/>
      <c r="E268" s="14"/>
      <c r="F268" s="35" t="s">
        <v>2612</v>
      </c>
      <c r="G268" s="41"/>
      <c r="H268" s="14">
        <f>IFERROR(VLOOKUP($A268,BaseFY22!$A$7:$AK$528,6,0),0)</f>
        <v>127.6</v>
      </c>
      <c r="I268" s="14">
        <f>IFERROR(VLOOKUP($A268,BaseFY22!$A$7:$AK$528,28,0),0)</f>
        <v>1761314</v>
      </c>
      <c r="J268" s="14">
        <f t="shared" si="699"/>
        <v>13803.401253918495</v>
      </c>
      <c r="K268" s="14">
        <f>IFERROR(VLOOKUP($A268,SpecEd22!$A$21:$BB$605,24,0)," ")</f>
        <v>122591.40496239961</v>
      </c>
      <c r="L268" s="14">
        <f t="shared" si="700"/>
        <v>960.74768779310045</v>
      </c>
      <c r="M268" s="14">
        <f>IFERROR(VLOOKUP($A268,ECFE!$A$16:$AB$347,7,0),0)</f>
        <v>22656.149999999998</v>
      </c>
      <c r="N268" s="14">
        <f t="shared" si="667"/>
        <v>177.55603448275861</v>
      </c>
      <c r="O268" s="14">
        <v>0</v>
      </c>
      <c r="P268" s="14">
        <f t="shared" si="667"/>
        <v>0</v>
      </c>
      <c r="Q268" s="14">
        <f>IFERROR(VLOOKUP($A268,ConEnroll!$A$7:$S$337,10,0),0)</f>
        <v>209.71</v>
      </c>
      <c r="R268" s="14">
        <f t="shared" si="701"/>
        <v>1.6434952978056427</v>
      </c>
      <c r="S268" s="14">
        <f t="shared" si="668"/>
        <v>22865.859999999997</v>
      </c>
      <c r="T268" s="14">
        <f t="shared" si="702"/>
        <v>179.19952978056423</v>
      </c>
      <c r="U268" s="14">
        <f t="shared" si="669"/>
        <v>1906771.2649623996</v>
      </c>
      <c r="V268" s="14">
        <f t="shared" si="703"/>
        <v>14943.348471492161</v>
      </c>
      <c r="W268" s="42"/>
      <c r="X268" s="14">
        <f>IFERROR(VLOOKUP($A268,HouseFY22!$A$6:$AJ$528,28,0),0)</f>
        <v>1786651</v>
      </c>
      <c r="Y268" s="14">
        <f t="shared" si="704"/>
        <v>14001.967084639498</v>
      </c>
      <c r="Z268" s="14">
        <f>IFERROR(VLOOKUP($A268,Compens80percent!$A$13:$M$560,12,0),0)</f>
        <v>0</v>
      </c>
      <c r="AA268" s="14">
        <f t="shared" si="704"/>
        <v>0</v>
      </c>
      <c r="AB268" s="14">
        <f t="shared" si="705"/>
        <v>1786651</v>
      </c>
      <c r="AC268" s="14">
        <f t="shared" si="704"/>
        <v>14001.967084639498</v>
      </c>
      <c r="AD268" s="14">
        <f>IFERROR(VLOOKUP(A268,SpecEd22!$A$21:$Z$550,14,0),0)</f>
        <v>124944.8959008128</v>
      </c>
      <c r="AE268" s="14">
        <f t="shared" si="706"/>
        <v>979.19197414430096</v>
      </c>
      <c r="AF268" s="14">
        <f>IFERROR(VLOOKUP($A268,ECFE!$A$16:$AB$348,8,0),0)</f>
        <v>23109.273000000001</v>
      </c>
      <c r="AG268" s="14">
        <f t="shared" si="707"/>
        <v>181.1071551724138</v>
      </c>
      <c r="AH268" s="14">
        <f>IFERROR(VLOOKUP(A268,ParaFY19!$A$21:$Z$543,7,0),0)</f>
        <v>980</v>
      </c>
      <c r="AI268" s="14">
        <f t="shared" si="708"/>
        <v>7.6802507836990603</v>
      </c>
      <c r="AJ268" s="14">
        <f>IFERROR(VLOOKUP(A268,ConEnroll!$A$7:$S$341,13,0),0)</f>
        <v>262.13749999999999</v>
      </c>
      <c r="AK268" s="14">
        <f t="shared" si="709"/>
        <v>2.0543691222570533</v>
      </c>
      <c r="AL268" s="14">
        <f t="shared" si="777"/>
        <v>24351.410500000002</v>
      </c>
      <c r="AM268" s="14">
        <f t="shared" si="710"/>
        <v>190.84177507836992</v>
      </c>
      <c r="AN268" s="14">
        <f t="shared" si="711"/>
        <v>1935947.3064008127</v>
      </c>
      <c r="AO268" s="14">
        <f t="shared" si="712"/>
        <v>15172.000833862168</v>
      </c>
      <c r="AP268" s="62"/>
      <c r="AQ268" s="14">
        <f t="shared" si="778"/>
        <v>198.56583072100329</v>
      </c>
      <c r="AR268" s="14">
        <f t="shared" si="670"/>
        <v>18.444286351200503</v>
      </c>
      <c r="AS268" s="14">
        <f t="shared" si="671"/>
        <v>11.642245297805687</v>
      </c>
      <c r="AT268" s="14">
        <f t="shared" si="713"/>
        <v>228.65236237000948</v>
      </c>
      <c r="AU268" s="37">
        <f t="shared" si="672"/>
        <v>1.5301280218835551E-2</v>
      </c>
      <c r="AV268" s="42"/>
      <c r="AW268" s="14" t="str">
        <f>IFERROR(VLOOKUP($A268,#REF!,27,0),"0")</f>
        <v>0</v>
      </c>
      <c r="AX268" s="14">
        <f t="shared" si="714"/>
        <v>0</v>
      </c>
      <c r="AY268" s="14" t="str">
        <f>IFERROR(VLOOKUP($A268,SpecEd22!#REF!,23,0)," ")</f>
        <v xml:space="preserve"> </v>
      </c>
      <c r="AZ268" s="14" t="e">
        <f t="shared" si="715"/>
        <v>#VALUE!</v>
      </c>
      <c r="BA268" s="14">
        <f>IFERROR(VLOOKUP($A268,ECFE!#REF!,23,0),0)</f>
        <v>0</v>
      </c>
      <c r="BB268" s="14">
        <f t="shared" si="716"/>
        <v>0</v>
      </c>
      <c r="BC268" s="14">
        <f>IFERROR(VLOOKUP($A268,#REF!,17,0),0)</f>
        <v>0</v>
      </c>
      <c r="BD268" s="14">
        <f t="shared" si="717"/>
        <v>0</v>
      </c>
      <c r="BE268" s="14">
        <f>IFERROR(VLOOKUP($A268,#REF!,9,0),0)</f>
        <v>0</v>
      </c>
      <c r="BF268" s="14">
        <f t="shared" si="718"/>
        <v>0</v>
      </c>
      <c r="BG268" s="14">
        <v>0</v>
      </c>
      <c r="BH268" s="14">
        <f t="shared" si="719"/>
        <v>0</v>
      </c>
      <c r="BI268" s="14">
        <f>IFERROR(VLOOKUP($A268,ConEnroll!$A$8:$S$601,15,0),0)</f>
        <v>-91</v>
      </c>
      <c r="BJ268" s="14">
        <f t="shared" si="720"/>
        <v>-0.71316614420062696</v>
      </c>
      <c r="BK268" s="14">
        <f t="shared" si="721"/>
        <v>-91</v>
      </c>
      <c r="BL268" s="14">
        <f t="shared" si="722"/>
        <v>-0.71316614420062696</v>
      </c>
      <c r="BM268" s="14" t="e">
        <f t="shared" si="723"/>
        <v>#VALUE!</v>
      </c>
      <c r="BN268" s="14" t="e">
        <f t="shared" si="724"/>
        <v>#VALUE!</v>
      </c>
      <c r="BO268" s="42"/>
      <c r="BP268" s="14">
        <f t="shared" si="673"/>
        <v>14001.967084639498</v>
      </c>
      <c r="BQ268" s="14" t="e">
        <f t="shared" si="674"/>
        <v>#VALUE!</v>
      </c>
      <c r="BR268" s="14">
        <f t="shared" si="725"/>
        <v>191.55494122257053</v>
      </c>
      <c r="BS268" s="14" t="e">
        <f t="shared" si="675"/>
        <v>#VALUE!</v>
      </c>
      <c r="BT268" s="37" t="e">
        <f t="shared" si="676"/>
        <v>#VALUE!</v>
      </c>
      <c r="BU268" s="41"/>
      <c r="BV268" s="14" t="str">
        <f>IFERROR(VLOOKUP($A268,#REF!,27,0),"0")</f>
        <v>0</v>
      </c>
      <c r="BW268" s="14">
        <f t="shared" si="726"/>
        <v>0</v>
      </c>
      <c r="BX268" s="14" t="str">
        <f>IFERROR(VLOOKUP($A268,SpecEd22!$Z$22:$AV$606,59,0)," ")</f>
        <v xml:space="preserve"> </v>
      </c>
      <c r="BY268" s="14" t="e">
        <f t="shared" si="727"/>
        <v>#VALUE!</v>
      </c>
      <c r="BZ268" s="14">
        <f>IFERROR(VLOOKUP($A268,ECFE!#REF!,25,0),0)</f>
        <v>0</v>
      </c>
      <c r="CA268" s="14">
        <f t="shared" si="728"/>
        <v>0</v>
      </c>
      <c r="CB268" s="14">
        <f>IFERROR(VLOOKUP($A268,#REF!,17,0),0)</f>
        <v>0</v>
      </c>
      <c r="CC268" s="14">
        <f t="shared" si="729"/>
        <v>0</v>
      </c>
      <c r="CD268" s="14">
        <f>IFERROR(VLOOKUP($A268,#REF!,9,0),0)</f>
        <v>0</v>
      </c>
      <c r="CE268" s="14">
        <f t="shared" si="730"/>
        <v>0</v>
      </c>
      <c r="CF268" s="14">
        <v>0</v>
      </c>
      <c r="CG268" s="14">
        <f t="shared" si="731"/>
        <v>0</v>
      </c>
      <c r="CH268" s="14">
        <f>IFERROR(VLOOKUP($A268,ConEnroll!$A$8:$S$601,15,0),0)</f>
        <v>-91</v>
      </c>
      <c r="CI268" s="14">
        <f t="shared" si="732"/>
        <v>-0.71316614420062696</v>
      </c>
      <c r="CJ268" s="14">
        <f t="shared" si="733"/>
        <v>-91</v>
      </c>
      <c r="CK268" s="14">
        <f t="shared" si="734"/>
        <v>-0.71316614420062696</v>
      </c>
      <c r="CL268" s="14" t="e">
        <f t="shared" si="735"/>
        <v>#VALUE!</v>
      </c>
      <c r="CM268" s="14" t="e">
        <f t="shared" si="736"/>
        <v>#VALUE!</v>
      </c>
      <c r="CN268" s="42"/>
      <c r="CO268" s="14">
        <f t="shared" si="677"/>
        <v>-13803.401253918495</v>
      </c>
      <c r="CP268" s="14" t="e">
        <f t="shared" si="678"/>
        <v>#VALUE!</v>
      </c>
      <c r="CQ268" s="14">
        <f t="shared" si="679"/>
        <v>-179.91269592476485</v>
      </c>
      <c r="CR268" s="14" t="e">
        <f t="shared" si="680"/>
        <v>#VALUE!</v>
      </c>
      <c r="CS268" s="37" t="e">
        <f t="shared" si="681"/>
        <v>#VALUE!</v>
      </c>
      <c r="CT268" s="239"/>
      <c r="CU268" s="239"/>
      <c r="CV268" s="468"/>
      <c r="CW268" s="14">
        <f>IFERROR(VLOOKUP($A268,BaseFY23!$A$7:$AK$527,6,0),0)</f>
        <v>122.6</v>
      </c>
      <c r="CX268" s="14">
        <f>IFERROR(VLOOKUP($A268,BaseFY23!$A$7:$AN$528,28,0),0)</f>
        <v>1693305</v>
      </c>
      <c r="CY268" s="14">
        <f t="shared" si="737"/>
        <v>13811.623164763459</v>
      </c>
      <c r="CZ268" s="14">
        <f>IFERROR(VLOOKUP($A268,SpecEd23!$A$21:$BB$605,23,0)," ")</f>
        <v>122482.21301697264</v>
      </c>
      <c r="DA268" s="14">
        <f t="shared" si="738"/>
        <v>999.03925788721574</v>
      </c>
      <c r="DB268" s="14">
        <f>IFERROR(VLOOKUP($A268,ECFE!$A$16:$AB$347,7,0),0)</f>
        <v>22656.149999999998</v>
      </c>
      <c r="DC268" s="14">
        <f t="shared" si="739"/>
        <v>184.79730831973899</v>
      </c>
      <c r="DD268" s="14">
        <v>0</v>
      </c>
      <c r="DE268" s="14">
        <f t="shared" si="740"/>
        <v>0</v>
      </c>
      <c r="DF268" s="14">
        <f>IFERROR(VLOOKUP($A268,ConEnroll!$A$7:$S$338,10,0),0)</f>
        <v>209.71</v>
      </c>
      <c r="DG268" s="14">
        <f t="shared" si="741"/>
        <v>1.7105220228384994</v>
      </c>
      <c r="DH268" s="14">
        <f t="shared" si="682"/>
        <v>22865.859999999997</v>
      </c>
      <c r="DI268" s="14">
        <f t="shared" si="742"/>
        <v>186.50783034257748</v>
      </c>
      <c r="DJ268" s="14">
        <f t="shared" si="683"/>
        <v>1838653.0730169727</v>
      </c>
      <c r="DK268" s="14">
        <f t="shared" si="743"/>
        <v>14997.170252993254</v>
      </c>
      <c r="DL268" s="42"/>
      <c r="DM268" s="14">
        <f>IFERROR(VLOOKUP($A268,HouseFY23!$A$7:$AJ$528,28,0),0)</f>
        <v>1741512</v>
      </c>
      <c r="DN268" s="14">
        <f t="shared" si="744"/>
        <v>14204.828711256117</v>
      </c>
      <c r="DO268" s="14">
        <f>IFERROR(VLOOKUP($A268,Compens80percent!$A$13:$M$560,12,0),0)</f>
        <v>0</v>
      </c>
      <c r="DP268" s="14">
        <f t="shared" si="744"/>
        <v>0</v>
      </c>
      <c r="DQ268" s="14">
        <f t="shared" si="745"/>
        <v>1741512</v>
      </c>
      <c r="DR268" s="14">
        <f t="shared" si="746"/>
        <v>13648.213166144202</v>
      </c>
      <c r="DS268" s="14">
        <f>IFERROR(VLOOKUP($A268,SpecEd23!$A$21:$Z$550,14,0),0)</f>
        <v>127280.40030220739</v>
      </c>
      <c r="DT268" s="14">
        <f t="shared" si="747"/>
        <v>1038.1761851729805</v>
      </c>
      <c r="DU268" s="14">
        <f>IFERROR(VLOOKUP($A268,ECFE!$A$16:$AB$347,9,0),0)</f>
        <v>23571.458460000002</v>
      </c>
      <c r="DV268" s="14">
        <f t="shared" si="748"/>
        <v>192.26311957585648</v>
      </c>
      <c r="DW268" s="14">
        <f>IFERROR(VLOOKUP($A268,ParaFY19!$A$21:$Z$543,7,0),0)</f>
        <v>980</v>
      </c>
      <c r="DX268" s="14">
        <f t="shared" si="749"/>
        <v>7.9934747145187606</v>
      </c>
      <c r="DY268" s="14">
        <f>IFERROR(VLOOKUP($A268,ConEnroll!$A$7:$S$341,13,0),0)</f>
        <v>262.13749999999999</v>
      </c>
      <c r="DZ268" s="14">
        <f t="shared" si="750"/>
        <v>2.1381525285481238</v>
      </c>
      <c r="EA268" s="14">
        <f t="shared" si="684"/>
        <v>24813.595960000002</v>
      </c>
      <c r="EB268" s="14">
        <f t="shared" si="751"/>
        <v>202.39474681892335</v>
      </c>
      <c r="EC268" s="14">
        <f t="shared" si="685"/>
        <v>1893605.9962622074</v>
      </c>
      <c r="ED268" s="14">
        <f t="shared" si="752"/>
        <v>15445.399643248022</v>
      </c>
      <c r="EE268" s="62"/>
      <c r="EF268" s="14">
        <f t="shared" si="686"/>
        <v>393.20554649265796</v>
      </c>
      <c r="EG268" s="14">
        <f t="shared" si="687"/>
        <v>39.136927285764727</v>
      </c>
      <c r="EH268" s="14">
        <f t="shared" si="688"/>
        <v>15.886916476345874</v>
      </c>
      <c r="EI268" s="14">
        <f t="shared" si="753"/>
        <v>448.22939025476853</v>
      </c>
      <c r="EJ268" s="37">
        <f t="shared" si="689"/>
        <v>2.9887597639648544E-2</v>
      </c>
      <c r="EK268" s="42"/>
      <c r="EL268" s="14" t="str">
        <f>IFERROR(VLOOKUP($A268,#REF!,27,0),"0")</f>
        <v>0</v>
      </c>
      <c r="EM268" s="14">
        <f t="shared" si="754"/>
        <v>0</v>
      </c>
      <c r="EN268" s="14" t="str">
        <f>IFERROR(VLOOKUP($A268,SpecEd23!#REF!,23,0)," ")</f>
        <v xml:space="preserve"> </v>
      </c>
      <c r="EO268" s="14" t="e">
        <f t="shared" si="755"/>
        <v>#VALUE!</v>
      </c>
      <c r="EP268" s="14">
        <f>IFERROR(VLOOKUP($A268,ECFE!#REF!,24,0),0)</f>
        <v>0</v>
      </c>
      <c r="EQ268" s="14">
        <f t="shared" si="756"/>
        <v>0</v>
      </c>
      <c r="ER268" s="14">
        <f>IFERROR(VLOOKUP($A268,#REF!,30,0),0)</f>
        <v>0</v>
      </c>
      <c r="ES268" s="14">
        <f t="shared" si="757"/>
        <v>0</v>
      </c>
      <c r="ET268" s="14">
        <f>IFERROR(VLOOKUP($A268,#REF!,12,0),0)</f>
        <v>0</v>
      </c>
      <c r="EU268" s="14">
        <f t="shared" si="758"/>
        <v>0</v>
      </c>
      <c r="EV268" s="14">
        <v>0</v>
      </c>
      <c r="EW268" s="14">
        <f t="shared" si="759"/>
        <v>0</v>
      </c>
      <c r="EX268" s="14">
        <f>IFERROR(VLOOKUP($A268,ConEnroll!$A$8:$S$601,16,0),0)</f>
        <v>761</v>
      </c>
      <c r="EY268" s="14">
        <f t="shared" si="760"/>
        <v>6.2071778140293636</v>
      </c>
      <c r="EZ268" s="14">
        <f t="shared" si="761"/>
        <v>761</v>
      </c>
      <c r="FA268" s="14">
        <f t="shared" si="762"/>
        <v>6.2071778140293636</v>
      </c>
      <c r="FB268" s="14" t="e">
        <f t="shared" si="763"/>
        <v>#VALUE!</v>
      </c>
      <c r="FC268" s="14" t="e">
        <f t="shared" si="764"/>
        <v>#VALUE!</v>
      </c>
      <c r="FD268" s="62"/>
      <c r="FE268" s="14">
        <f t="shared" si="690"/>
        <v>14204.828711256117</v>
      </c>
      <c r="FF268" s="14" t="e">
        <f t="shared" si="691"/>
        <v>#VALUE!</v>
      </c>
      <c r="FG268" s="14">
        <f t="shared" si="765"/>
        <v>196.18756900489399</v>
      </c>
      <c r="FH268" s="14" t="e">
        <f t="shared" si="692"/>
        <v>#VALUE!</v>
      </c>
      <c r="FI268" s="37" t="e">
        <f t="shared" si="693"/>
        <v>#VALUE!</v>
      </c>
      <c r="FJ268" s="12"/>
      <c r="FK268" s="14" t="str">
        <f>IFERROR(VLOOKUP($A268,#REF!,27,0),"0")</f>
        <v>0</v>
      </c>
      <c r="FL268" s="14">
        <f t="shared" si="766"/>
        <v>0</v>
      </c>
      <c r="FM268" s="14" t="str">
        <f>IFERROR(VLOOKUP($A268,SpecEd23!$X$22:$Y$610,59,0)," ")</f>
        <v xml:space="preserve"> </v>
      </c>
      <c r="FN268" s="14" t="e">
        <f t="shared" si="767"/>
        <v>#VALUE!</v>
      </c>
      <c r="FO268" s="14">
        <f>IFERROR(VLOOKUP($A268,ECFE!#REF!,26,0),0)</f>
        <v>0</v>
      </c>
      <c r="FP268" s="14">
        <f t="shared" si="768"/>
        <v>0</v>
      </c>
      <c r="FQ268" s="14">
        <f>IFERROR(VLOOKUP($A268,#REF!,16,0),0)</f>
        <v>0</v>
      </c>
      <c r="FR268" s="14">
        <f t="shared" si="769"/>
        <v>0</v>
      </c>
      <c r="FS268" s="14">
        <f>IFERROR(VLOOKUP($A268,#REF!,12,0),0)</f>
        <v>0</v>
      </c>
      <c r="FT268" s="14">
        <f t="shared" si="770"/>
        <v>0</v>
      </c>
      <c r="FU268" s="14">
        <v>0</v>
      </c>
      <c r="FV268" s="14">
        <f t="shared" si="771"/>
        <v>0</v>
      </c>
      <c r="FW268" s="14">
        <f>IFERROR(VLOOKUP($A268,ConEnroll!$A$8:$S$601,16,0),0)</f>
        <v>761</v>
      </c>
      <c r="FX268" s="14">
        <f t="shared" si="772"/>
        <v>6.2071778140293636</v>
      </c>
      <c r="FY268" s="14">
        <f t="shared" si="773"/>
        <v>761</v>
      </c>
      <c r="FZ268" s="14">
        <f t="shared" si="774"/>
        <v>6.2071778140293636</v>
      </c>
      <c r="GA268" s="14" t="e">
        <f t="shared" si="775"/>
        <v>#VALUE!</v>
      </c>
      <c r="GB268" s="14" t="e">
        <f t="shared" si="776"/>
        <v>#VALUE!</v>
      </c>
      <c r="GC268" s="39"/>
      <c r="GD268" s="14">
        <f t="shared" si="694"/>
        <v>-13811.623164763459</v>
      </c>
      <c r="GE268" s="14" t="e">
        <f t="shared" si="695"/>
        <v>#VALUE!</v>
      </c>
      <c r="GF268" s="14">
        <f t="shared" si="696"/>
        <v>-180.30065252854811</v>
      </c>
      <c r="GG268" s="14" t="e">
        <f t="shared" si="697"/>
        <v>#VALUE!</v>
      </c>
      <c r="GH268" s="37" t="e">
        <f t="shared" si="698"/>
        <v>#VALUE!</v>
      </c>
    </row>
    <row r="269" spans="1:190" ht="12.5" x14ac:dyDescent="0.25">
      <c r="A269" s="67">
        <v>857</v>
      </c>
      <c r="B269" s="35">
        <v>1</v>
      </c>
      <c r="C269" s="14">
        <v>6</v>
      </c>
      <c r="D269" s="14"/>
      <c r="E269" s="14"/>
      <c r="F269" s="35" t="s">
        <v>2613</v>
      </c>
      <c r="G269" s="41"/>
      <c r="H269" s="14">
        <f>IFERROR(VLOOKUP($A269,BaseFY22!$A$7:$AK$528,6,0),0)</f>
        <v>706</v>
      </c>
      <c r="I269" s="14">
        <f>IFERROR(VLOOKUP($A269,BaseFY22!$A$7:$AK$528,28,0),0)</f>
        <v>6606511.75</v>
      </c>
      <c r="J269" s="14">
        <f t="shared" si="699"/>
        <v>9357.6653682719552</v>
      </c>
      <c r="K269" s="14">
        <f>IFERROR(VLOOKUP($A269,SpecEd22!$A$21:$BB$605,24,0)," ")</f>
        <v>1030476.7476760891</v>
      </c>
      <c r="L269" s="14">
        <f t="shared" si="700"/>
        <v>1459.5987927423357</v>
      </c>
      <c r="M269" s="14">
        <f>IFERROR(VLOOKUP($A269,ECFE!$A$16:$AB$347,7,0),0)</f>
        <v>32171.733</v>
      </c>
      <c r="N269" s="14">
        <f t="shared" si="667"/>
        <v>45.5690269121813</v>
      </c>
      <c r="O269" s="14">
        <v>0</v>
      </c>
      <c r="P269" s="14">
        <f t="shared" si="667"/>
        <v>0</v>
      </c>
      <c r="Q269" s="14">
        <f>IFERROR(VLOOKUP($A269,ConEnroll!$A$7:$S$337,10,0),0)</f>
        <v>0</v>
      </c>
      <c r="R269" s="14">
        <f t="shared" si="701"/>
        <v>0</v>
      </c>
      <c r="S269" s="14">
        <f t="shared" si="668"/>
        <v>32171.733</v>
      </c>
      <c r="T269" s="14">
        <f t="shared" si="702"/>
        <v>45.5690269121813</v>
      </c>
      <c r="U269" s="14">
        <f t="shared" si="669"/>
        <v>7669160.2306760894</v>
      </c>
      <c r="V269" s="14">
        <f t="shared" si="703"/>
        <v>10862.833187926472</v>
      </c>
      <c r="W269" s="42"/>
      <c r="X269" s="14">
        <f>IFERROR(VLOOKUP($A269,HouseFY22!$A$6:$AJ$528,28,0),0)</f>
        <v>6719353.75</v>
      </c>
      <c r="Y269" s="14">
        <f t="shared" si="704"/>
        <v>9517.4982294617566</v>
      </c>
      <c r="Z269" s="14">
        <f>IFERROR(VLOOKUP($A269,Compens80percent!$A$13:$M$560,12,0),0)</f>
        <v>0</v>
      </c>
      <c r="AA269" s="14">
        <f t="shared" si="704"/>
        <v>0</v>
      </c>
      <c r="AB269" s="14">
        <f t="shared" si="705"/>
        <v>6719353.75</v>
      </c>
      <c r="AC269" s="14">
        <f t="shared" si="704"/>
        <v>9517.4982294617566</v>
      </c>
      <c r="AD269" s="14">
        <f>IFERROR(VLOOKUP(A269,SpecEd22!$A$21:$Z$550,14,0),0)</f>
        <v>1044112.4417991064</v>
      </c>
      <c r="AE269" s="14">
        <f t="shared" si="706"/>
        <v>1478.9128070808872</v>
      </c>
      <c r="AF269" s="14">
        <f>IFERROR(VLOOKUP($A269,ECFE!$A$16:$AB$348,8,0),0)</f>
        <v>32815.167659999999</v>
      </c>
      <c r="AG269" s="14">
        <f t="shared" si="707"/>
        <v>46.480407450424927</v>
      </c>
      <c r="AH269" s="14">
        <f>IFERROR(VLOOKUP(A269,ParaFY19!$A$21:$Z$543,7,0),0)</f>
        <v>4312</v>
      </c>
      <c r="AI269" s="14">
        <f t="shared" si="708"/>
        <v>6.1076487252124645</v>
      </c>
      <c r="AJ269" s="14">
        <f>IFERROR(VLOOKUP(A269,ConEnroll!$A$7:$S$341,13,0),0)</f>
        <v>0</v>
      </c>
      <c r="AK269" s="14">
        <f t="shared" si="709"/>
        <v>0</v>
      </c>
      <c r="AL269" s="14">
        <f t="shared" si="777"/>
        <v>37127.167659999999</v>
      </c>
      <c r="AM269" s="14">
        <f t="shared" si="710"/>
        <v>52.588056175637391</v>
      </c>
      <c r="AN269" s="14">
        <f t="shared" si="711"/>
        <v>7800593.3594591059</v>
      </c>
      <c r="AO269" s="14">
        <f t="shared" si="712"/>
        <v>11048.999092718281</v>
      </c>
      <c r="AP269" s="62"/>
      <c r="AQ269" s="14">
        <f t="shared" si="778"/>
        <v>159.83286118980141</v>
      </c>
      <c r="AR269" s="14">
        <f t="shared" si="670"/>
        <v>19.314014338551488</v>
      </c>
      <c r="AS269" s="14">
        <f t="shared" si="671"/>
        <v>7.0190292634560905</v>
      </c>
      <c r="AT269" s="14">
        <f t="shared" si="713"/>
        <v>186.165904791809</v>
      </c>
      <c r="AU269" s="37">
        <f t="shared" si="672"/>
        <v>1.7137877528923453E-2</v>
      </c>
      <c r="AV269" s="42"/>
      <c r="AW269" s="14" t="str">
        <f>IFERROR(VLOOKUP($A269,#REF!,27,0),"0")</f>
        <v>0</v>
      </c>
      <c r="AX269" s="14">
        <f t="shared" si="714"/>
        <v>0</v>
      </c>
      <c r="AY269" s="14" t="str">
        <f>IFERROR(VLOOKUP($A269,SpecEd22!#REF!,23,0)," ")</f>
        <v xml:space="preserve"> </v>
      </c>
      <c r="AZ269" s="14" t="e">
        <f t="shared" si="715"/>
        <v>#VALUE!</v>
      </c>
      <c r="BA269" s="14">
        <f>IFERROR(VLOOKUP($A269,ECFE!#REF!,23,0),0)</f>
        <v>0</v>
      </c>
      <c r="BB269" s="14">
        <f t="shared" si="716"/>
        <v>0</v>
      </c>
      <c r="BC269" s="14">
        <f>IFERROR(VLOOKUP($A269,#REF!,17,0),0)</f>
        <v>0</v>
      </c>
      <c r="BD269" s="14">
        <f t="shared" si="717"/>
        <v>0</v>
      </c>
      <c r="BE269" s="14">
        <f>IFERROR(VLOOKUP($A269,#REF!,9,0),0)</f>
        <v>0</v>
      </c>
      <c r="BF269" s="14">
        <f t="shared" si="718"/>
        <v>0</v>
      </c>
      <c r="BG269" s="14">
        <v>0</v>
      </c>
      <c r="BH269" s="14">
        <f t="shared" si="719"/>
        <v>0</v>
      </c>
      <c r="BI269" s="14">
        <f>IFERROR(VLOOKUP($A269,ConEnroll!$A$8:$S$601,15,0),0)</f>
        <v>0</v>
      </c>
      <c r="BJ269" s="14">
        <f t="shared" si="720"/>
        <v>0</v>
      </c>
      <c r="BK269" s="14">
        <f t="shared" si="721"/>
        <v>0</v>
      </c>
      <c r="BL269" s="14">
        <f t="shared" si="722"/>
        <v>0</v>
      </c>
      <c r="BM269" s="14" t="e">
        <f t="shared" si="723"/>
        <v>#VALUE!</v>
      </c>
      <c r="BN269" s="14" t="e">
        <f t="shared" si="724"/>
        <v>#VALUE!</v>
      </c>
      <c r="BO269" s="42"/>
      <c r="BP269" s="14">
        <f t="shared" si="673"/>
        <v>9517.4982294617566</v>
      </c>
      <c r="BQ269" s="14" t="e">
        <f t="shared" si="674"/>
        <v>#VALUE!</v>
      </c>
      <c r="BR269" s="14">
        <f t="shared" si="725"/>
        <v>52.588056175637391</v>
      </c>
      <c r="BS269" s="14" t="e">
        <f t="shared" si="675"/>
        <v>#VALUE!</v>
      </c>
      <c r="BT269" s="37" t="e">
        <f t="shared" si="676"/>
        <v>#VALUE!</v>
      </c>
      <c r="BU269" s="41"/>
      <c r="BV269" s="14" t="str">
        <f>IFERROR(VLOOKUP($A269,#REF!,27,0),"0")</f>
        <v>0</v>
      </c>
      <c r="BW269" s="14">
        <f t="shared" si="726"/>
        <v>0</v>
      </c>
      <c r="BX269" s="14" t="str">
        <f>IFERROR(VLOOKUP($A269,SpecEd22!$Z$22:$AV$606,59,0)," ")</f>
        <v xml:space="preserve"> </v>
      </c>
      <c r="BY269" s="14" t="e">
        <f t="shared" si="727"/>
        <v>#VALUE!</v>
      </c>
      <c r="BZ269" s="14">
        <f>IFERROR(VLOOKUP($A269,ECFE!#REF!,25,0),0)</f>
        <v>0</v>
      </c>
      <c r="CA269" s="14">
        <f t="shared" si="728"/>
        <v>0</v>
      </c>
      <c r="CB269" s="14">
        <f>IFERROR(VLOOKUP($A269,#REF!,17,0),0)</f>
        <v>0</v>
      </c>
      <c r="CC269" s="14">
        <f t="shared" si="729"/>
        <v>0</v>
      </c>
      <c r="CD269" s="14">
        <f>IFERROR(VLOOKUP($A269,#REF!,9,0),0)</f>
        <v>0</v>
      </c>
      <c r="CE269" s="14">
        <f t="shared" si="730"/>
        <v>0</v>
      </c>
      <c r="CF269" s="14">
        <v>0</v>
      </c>
      <c r="CG269" s="14">
        <f t="shared" si="731"/>
        <v>0</v>
      </c>
      <c r="CH269" s="14">
        <f>IFERROR(VLOOKUP($A269,ConEnroll!$A$8:$S$601,15,0),0)</f>
        <v>0</v>
      </c>
      <c r="CI269" s="14">
        <f t="shared" si="732"/>
        <v>0</v>
      </c>
      <c r="CJ269" s="14">
        <f t="shared" si="733"/>
        <v>0</v>
      </c>
      <c r="CK269" s="14">
        <f t="shared" si="734"/>
        <v>0</v>
      </c>
      <c r="CL269" s="14" t="e">
        <f t="shared" si="735"/>
        <v>#VALUE!</v>
      </c>
      <c r="CM269" s="14" t="e">
        <f t="shared" si="736"/>
        <v>#VALUE!</v>
      </c>
      <c r="CN269" s="42"/>
      <c r="CO269" s="14">
        <f t="shared" si="677"/>
        <v>-9357.6653682719552</v>
      </c>
      <c r="CP269" s="14" t="e">
        <f t="shared" si="678"/>
        <v>#VALUE!</v>
      </c>
      <c r="CQ269" s="14">
        <f t="shared" si="679"/>
        <v>-45.5690269121813</v>
      </c>
      <c r="CR269" s="14" t="e">
        <f t="shared" si="680"/>
        <v>#VALUE!</v>
      </c>
      <c r="CS269" s="37" t="e">
        <f t="shared" si="681"/>
        <v>#VALUE!</v>
      </c>
      <c r="CT269" s="239"/>
      <c r="CU269" s="239"/>
      <c r="CV269" s="468"/>
      <c r="CW269" s="14">
        <f>IFERROR(VLOOKUP($A269,BaseFY23!$A$7:$AK$527,6,0),0)</f>
        <v>660.11111100000005</v>
      </c>
      <c r="CX269" s="14">
        <f>IFERROR(VLOOKUP($A269,BaseFY23!$A$7:$AN$528,28,0),0)</f>
        <v>6303651.75</v>
      </c>
      <c r="CY269" s="14">
        <f t="shared" si="737"/>
        <v>9549.3798619002482</v>
      </c>
      <c r="CZ269" s="14">
        <f>IFERROR(VLOOKUP($A269,SpecEd23!$A$21:$BB$605,23,0)," ")</f>
        <v>1046911.8914745732</v>
      </c>
      <c r="DA269" s="14">
        <f t="shared" si="738"/>
        <v>1585.9631417029323</v>
      </c>
      <c r="DB269" s="14">
        <f>IFERROR(VLOOKUP($A269,ECFE!$A$16:$AB$347,7,0),0)</f>
        <v>32171.733</v>
      </c>
      <c r="DC269" s="14">
        <f t="shared" si="739"/>
        <v>48.73684515211864</v>
      </c>
      <c r="DD269" s="14">
        <v>0</v>
      </c>
      <c r="DE269" s="14">
        <f t="shared" si="740"/>
        <v>0</v>
      </c>
      <c r="DF269" s="14">
        <f>IFERROR(VLOOKUP($A269,ConEnroll!$A$7:$S$338,10,0),0)</f>
        <v>0</v>
      </c>
      <c r="DG269" s="14">
        <f t="shared" si="741"/>
        <v>0</v>
      </c>
      <c r="DH269" s="14">
        <f t="shared" si="682"/>
        <v>32171.733</v>
      </c>
      <c r="DI269" s="14">
        <f t="shared" si="742"/>
        <v>48.73684515211864</v>
      </c>
      <c r="DJ269" s="14">
        <f t="shared" si="683"/>
        <v>7382735.3744745729</v>
      </c>
      <c r="DK269" s="14">
        <f t="shared" si="743"/>
        <v>11184.079848755298</v>
      </c>
      <c r="DL269" s="42"/>
      <c r="DM269" s="14">
        <f>IFERROR(VLOOKUP($A269,HouseFY23!$A$7:$AJ$528,28,0),0)</f>
        <v>6519062.75</v>
      </c>
      <c r="DN269" s="14">
        <f t="shared" si="744"/>
        <v>9875.7052280551598</v>
      </c>
      <c r="DO269" s="14">
        <f>IFERROR(VLOOKUP($A269,Compens80percent!$A$13:$M$560,12,0),0)</f>
        <v>0</v>
      </c>
      <c r="DP269" s="14">
        <f t="shared" si="744"/>
        <v>0</v>
      </c>
      <c r="DQ269" s="14">
        <f t="shared" si="745"/>
        <v>6519062.75</v>
      </c>
      <c r="DR269" s="14">
        <f t="shared" si="746"/>
        <v>9233.7999291784708</v>
      </c>
      <c r="DS269" s="14">
        <f>IFERROR(VLOOKUP($A269,SpecEd23!$A$21:$Z$550,14,0),0)</f>
        <v>1074328.1718489884</v>
      </c>
      <c r="DT269" s="14">
        <f t="shared" si="747"/>
        <v>1627.4959684006717</v>
      </c>
      <c r="DU269" s="14">
        <f>IFERROR(VLOOKUP($A269,ECFE!$A$16:$AB$347,9,0),0)</f>
        <v>33471.471013200004</v>
      </c>
      <c r="DV269" s="14">
        <f t="shared" si="748"/>
        <v>50.705813696264237</v>
      </c>
      <c r="DW269" s="14">
        <f>IFERROR(VLOOKUP($A269,ParaFY19!$A$21:$Z$543,7,0),0)</f>
        <v>4312</v>
      </c>
      <c r="DX269" s="14">
        <f t="shared" si="749"/>
        <v>6.5322336318014189</v>
      </c>
      <c r="DY269" s="14">
        <f>IFERROR(VLOOKUP($A269,ConEnroll!$A$7:$S$341,13,0),0)</f>
        <v>0</v>
      </c>
      <c r="DZ269" s="14">
        <f t="shared" si="750"/>
        <v>0</v>
      </c>
      <c r="EA269" s="14">
        <f t="shared" si="684"/>
        <v>37783.471013200004</v>
      </c>
      <c r="EB269" s="14">
        <f t="shared" si="751"/>
        <v>57.238047328065655</v>
      </c>
      <c r="EC269" s="14">
        <f t="shared" si="685"/>
        <v>7631174.3928621886</v>
      </c>
      <c r="ED269" s="14">
        <f t="shared" si="752"/>
        <v>11560.439243783896</v>
      </c>
      <c r="EE269" s="62"/>
      <c r="EF269" s="14">
        <f t="shared" si="686"/>
        <v>326.32536615491153</v>
      </c>
      <c r="EG269" s="14">
        <f t="shared" si="687"/>
        <v>41.532826697739438</v>
      </c>
      <c r="EH269" s="14">
        <f t="shared" si="688"/>
        <v>8.5012021759470144</v>
      </c>
      <c r="EI269" s="14">
        <f t="shared" si="753"/>
        <v>376.35939502859799</v>
      </c>
      <c r="EJ269" s="37">
        <f t="shared" si="689"/>
        <v>3.365135085927376E-2</v>
      </c>
      <c r="EK269" s="42"/>
      <c r="EL269" s="14" t="str">
        <f>IFERROR(VLOOKUP($A269,#REF!,27,0),"0")</f>
        <v>0</v>
      </c>
      <c r="EM269" s="14">
        <f t="shared" si="754"/>
        <v>0</v>
      </c>
      <c r="EN269" s="14" t="str">
        <f>IFERROR(VLOOKUP($A269,SpecEd23!#REF!,23,0)," ")</f>
        <v xml:space="preserve"> </v>
      </c>
      <c r="EO269" s="14" t="e">
        <f t="shared" si="755"/>
        <v>#VALUE!</v>
      </c>
      <c r="EP269" s="14">
        <f>IFERROR(VLOOKUP($A269,ECFE!#REF!,24,0),0)</f>
        <v>0</v>
      </c>
      <c r="EQ269" s="14">
        <f t="shared" si="756"/>
        <v>0</v>
      </c>
      <c r="ER269" s="14">
        <f>IFERROR(VLOOKUP($A269,#REF!,30,0),0)</f>
        <v>0</v>
      </c>
      <c r="ES269" s="14">
        <f t="shared" si="757"/>
        <v>0</v>
      </c>
      <c r="ET269" s="14">
        <f>IFERROR(VLOOKUP($A269,#REF!,12,0),0)</f>
        <v>0</v>
      </c>
      <c r="EU269" s="14">
        <f t="shared" si="758"/>
        <v>0</v>
      </c>
      <c r="EV269" s="14">
        <v>0</v>
      </c>
      <c r="EW269" s="14">
        <f t="shared" si="759"/>
        <v>0</v>
      </c>
      <c r="EX269" s="14">
        <f>IFERROR(VLOOKUP($A269,ConEnroll!$A$8:$S$601,16,0),0)</f>
        <v>0</v>
      </c>
      <c r="EY269" s="14">
        <f t="shared" si="760"/>
        <v>0</v>
      </c>
      <c r="EZ269" s="14">
        <f t="shared" si="761"/>
        <v>0</v>
      </c>
      <c r="FA269" s="14">
        <f t="shared" si="762"/>
        <v>0</v>
      </c>
      <c r="FB269" s="14" t="e">
        <f t="shared" si="763"/>
        <v>#VALUE!</v>
      </c>
      <c r="FC269" s="14" t="e">
        <f t="shared" si="764"/>
        <v>#VALUE!</v>
      </c>
      <c r="FD269" s="62"/>
      <c r="FE269" s="14">
        <f t="shared" si="690"/>
        <v>9875.7052280551598</v>
      </c>
      <c r="FF269" s="14" t="e">
        <f t="shared" si="691"/>
        <v>#VALUE!</v>
      </c>
      <c r="FG269" s="14">
        <f t="shared" si="765"/>
        <v>57.238047328065655</v>
      </c>
      <c r="FH269" s="14" t="e">
        <f t="shared" si="692"/>
        <v>#VALUE!</v>
      </c>
      <c r="FI269" s="37" t="e">
        <f t="shared" si="693"/>
        <v>#VALUE!</v>
      </c>
      <c r="FJ269" s="12"/>
      <c r="FK269" s="14" t="str">
        <f>IFERROR(VLOOKUP($A269,#REF!,27,0),"0")</f>
        <v>0</v>
      </c>
      <c r="FL269" s="14">
        <f t="shared" si="766"/>
        <v>0</v>
      </c>
      <c r="FM269" s="14" t="str">
        <f>IFERROR(VLOOKUP($A269,SpecEd23!$X$22:$Y$610,59,0)," ")</f>
        <v xml:space="preserve"> </v>
      </c>
      <c r="FN269" s="14" t="e">
        <f t="shared" si="767"/>
        <v>#VALUE!</v>
      </c>
      <c r="FO269" s="14">
        <f>IFERROR(VLOOKUP($A269,ECFE!#REF!,26,0),0)</f>
        <v>0</v>
      </c>
      <c r="FP269" s="14">
        <f t="shared" si="768"/>
        <v>0</v>
      </c>
      <c r="FQ269" s="14">
        <f>IFERROR(VLOOKUP($A269,#REF!,16,0),0)</f>
        <v>0</v>
      </c>
      <c r="FR269" s="14">
        <f t="shared" si="769"/>
        <v>0</v>
      </c>
      <c r="FS269" s="14">
        <f>IFERROR(VLOOKUP($A269,#REF!,12,0),0)</f>
        <v>0</v>
      </c>
      <c r="FT269" s="14">
        <f t="shared" si="770"/>
        <v>0</v>
      </c>
      <c r="FU269" s="14">
        <v>0</v>
      </c>
      <c r="FV269" s="14">
        <f t="shared" si="771"/>
        <v>0</v>
      </c>
      <c r="FW269" s="14">
        <f>IFERROR(VLOOKUP($A269,ConEnroll!$A$8:$S$601,16,0),0)</f>
        <v>0</v>
      </c>
      <c r="FX269" s="14">
        <f t="shared" si="772"/>
        <v>0</v>
      </c>
      <c r="FY269" s="14">
        <f t="shared" si="773"/>
        <v>0</v>
      </c>
      <c r="FZ269" s="14">
        <f t="shared" si="774"/>
        <v>0</v>
      </c>
      <c r="GA269" s="14" t="e">
        <f t="shared" si="775"/>
        <v>#VALUE!</v>
      </c>
      <c r="GB269" s="14" t="e">
        <f t="shared" si="776"/>
        <v>#VALUE!</v>
      </c>
      <c r="GC269" s="39"/>
      <c r="GD269" s="14">
        <f t="shared" si="694"/>
        <v>-9549.3798619002482</v>
      </c>
      <c r="GE269" s="14" t="e">
        <f t="shared" si="695"/>
        <v>#VALUE!</v>
      </c>
      <c r="GF269" s="14">
        <f t="shared" si="696"/>
        <v>-48.73684515211864</v>
      </c>
      <c r="GG269" s="14" t="e">
        <f t="shared" si="697"/>
        <v>#VALUE!</v>
      </c>
      <c r="GH269" s="37" t="e">
        <f t="shared" si="698"/>
        <v>#VALUE!</v>
      </c>
    </row>
    <row r="270" spans="1:190" ht="12.5" x14ac:dyDescent="0.25">
      <c r="A270" s="67">
        <v>858</v>
      </c>
      <c r="B270" s="35">
        <v>1</v>
      </c>
      <c r="C270" s="14">
        <v>6</v>
      </c>
      <c r="D270" s="14"/>
      <c r="E270" s="14"/>
      <c r="F270" s="35" t="s">
        <v>2614</v>
      </c>
      <c r="G270" s="41"/>
      <c r="H270" s="14">
        <f>IFERROR(VLOOKUP($A270,BaseFY22!$A$7:$AK$528,6,0),0)</f>
        <v>1060</v>
      </c>
      <c r="I270" s="14">
        <f>IFERROR(VLOOKUP($A270,BaseFY22!$A$7:$AK$528,28,0),0)</f>
        <v>9355176</v>
      </c>
      <c r="J270" s="14">
        <f t="shared" si="699"/>
        <v>8825.6377358490572</v>
      </c>
      <c r="K270" s="14">
        <f>IFERROR(VLOOKUP($A270,SpecEd22!$A$21:$BB$605,24,0)," ")</f>
        <v>820932.55970426113</v>
      </c>
      <c r="L270" s="14">
        <f t="shared" si="700"/>
        <v>774.46467896628405</v>
      </c>
      <c r="M270" s="14">
        <f>IFERROR(VLOOKUP($A270,ECFE!$A$16:$AB$347,7,0),0)</f>
        <v>58754.949000000001</v>
      </c>
      <c r="N270" s="14">
        <f t="shared" si="667"/>
        <v>55.429197169811324</v>
      </c>
      <c r="O270" s="14">
        <v>0</v>
      </c>
      <c r="P270" s="14">
        <f t="shared" si="667"/>
        <v>0</v>
      </c>
      <c r="Q270" s="14">
        <f>IFERROR(VLOOKUP($A270,ConEnroll!$A$7:$S$337,10,0),0)</f>
        <v>2097.1</v>
      </c>
      <c r="R270" s="14">
        <f t="shared" si="701"/>
        <v>1.9783962264150943</v>
      </c>
      <c r="S270" s="14">
        <f t="shared" si="668"/>
        <v>60852.048999999999</v>
      </c>
      <c r="T270" s="14">
        <f t="shared" si="702"/>
        <v>57.407593396226417</v>
      </c>
      <c r="U270" s="14">
        <f t="shared" si="669"/>
        <v>10236960.608704261</v>
      </c>
      <c r="V270" s="14">
        <f t="shared" si="703"/>
        <v>9657.5100082115678</v>
      </c>
      <c r="W270" s="42"/>
      <c r="X270" s="14">
        <f>IFERROR(VLOOKUP($A270,HouseFY22!$A$6:$AJ$528,28,0),0)</f>
        <v>9518825</v>
      </c>
      <c r="Y270" s="14">
        <f t="shared" si="704"/>
        <v>8980.0235849056608</v>
      </c>
      <c r="Z270" s="14">
        <f>IFERROR(VLOOKUP($A270,Compens80percent!$A$13:$M$560,12,0),0)</f>
        <v>0</v>
      </c>
      <c r="AA270" s="14">
        <f t="shared" si="704"/>
        <v>0</v>
      </c>
      <c r="AB270" s="14">
        <f t="shared" si="705"/>
        <v>9518825</v>
      </c>
      <c r="AC270" s="14">
        <f t="shared" si="704"/>
        <v>8980.0235849056608</v>
      </c>
      <c r="AD270" s="14">
        <f>IFERROR(VLOOKUP(A270,SpecEd22!$A$21:$Z$550,14,0),0)</f>
        <v>838635.05095720408</v>
      </c>
      <c r="AE270" s="14">
        <f t="shared" si="706"/>
        <v>791.1651424124567</v>
      </c>
      <c r="AF270" s="14">
        <f>IFERROR(VLOOKUP($A270,ECFE!$A$16:$AB$348,8,0),0)</f>
        <v>59930.047980000003</v>
      </c>
      <c r="AG270" s="14">
        <f t="shared" si="707"/>
        <v>56.537781113207551</v>
      </c>
      <c r="AH270" s="14">
        <f>IFERROR(VLOOKUP(A270,ParaFY19!$A$21:$Z$543,7,0),0)</f>
        <v>5880</v>
      </c>
      <c r="AI270" s="14">
        <f t="shared" si="708"/>
        <v>5.5471698113207548</v>
      </c>
      <c r="AJ270" s="14">
        <f>IFERROR(VLOOKUP(A270,ConEnroll!$A$7:$S$341,13,0),0)</f>
        <v>2621.375</v>
      </c>
      <c r="AK270" s="14">
        <f t="shared" si="709"/>
        <v>2.472995283018868</v>
      </c>
      <c r="AL270" s="14">
        <f t="shared" si="777"/>
        <v>68431.422980000003</v>
      </c>
      <c r="AM270" s="14">
        <f t="shared" si="710"/>
        <v>64.557946207547175</v>
      </c>
      <c r="AN270" s="14">
        <f t="shared" si="711"/>
        <v>10425891.473937204</v>
      </c>
      <c r="AO270" s="14">
        <f t="shared" si="712"/>
        <v>9835.7466735256639</v>
      </c>
      <c r="AP270" s="62"/>
      <c r="AQ270" s="14">
        <f t="shared" si="778"/>
        <v>154.38584905660355</v>
      </c>
      <c r="AR270" s="14">
        <f t="shared" si="670"/>
        <v>16.700463446172648</v>
      </c>
      <c r="AS270" s="14">
        <f t="shared" si="671"/>
        <v>7.150352811320758</v>
      </c>
      <c r="AT270" s="14">
        <f t="shared" si="713"/>
        <v>178.23666531409697</v>
      </c>
      <c r="AU270" s="37">
        <f t="shared" si="672"/>
        <v>1.8455757763910806E-2</v>
      </c>
      <c r="AV270" s="42"/>
      <c r="AW270" s="14" t="str">
        <f>IFERROR(VLOOKUP($A270,#REF!,27,0),"0")</f>
        <v>0</v>
      </c>
      <c r="AX270" s="14">
        <f t="shared" si="714"/>
        <v>0</v>
      </c>
      <c r="AY270" s="14" t="str">
        <f>IFERROR(VLOOKUP($A270,SpecEd22!#REF!,23,0)," ")</f>
        <v xml:space="preserve"> </v>
      </c>
      <c r="AZ270" s="14" t="e">
        <f t="shared" si="715"/>
        <v>#VALUE!</v>
      </c>
      <c r="BA270" s="14">
        <f>IFERROR(VLOOKUP($A270,ECFE!#REF!,23,0),0)</f>
        <v>0</v>
      </c>
      <c r="BB270" s="14">
        <f t="shared" si="716"/>
        <v>0</v>
      </c>
      <c r="BC270" s="14">
        <f>IFERROR(VLOOKUP($A270,#REF!,17,0),0)</f>
        <v>0</v>
      </c>
      <c r="BD270" s="14">
        <f t="shared" si="717"/>
        <v>0</v>
      </c>
      <c r="BE270" s="14">
        <f>IFERROR(VLOOKUP($A270,#REF!,9,0),0)</f>
        <v>0</v>
      </c>
      <c r="BF270" s="14">
        <f t="shared" si="718"/>
        <v>0</v>
      </c>
      <c r="BG270" s="14">
        <v>0</v>
      </c>
      <c r="BH270" s="14">
        <f t="shared" si="719"/>
        <v>0</v>
      </c>
      <c r="BI270" s="14">
        <f>IFERROR(VLOOKUP($A270,ConEnroll!$A$8:$S$601,15,0),0)</f>
        <v>-95</v>
      </c>
      <c r="BJ270" s="14">
        <f t="shared" si="720"/>
        <v>-8.9622641509433956E-2</v>
      </c>
      <c r="BK270" s="14">
        <f t="shared" si="721"/>
        <v>-95</v>
      </c>
      <c r="BL270" s="14">
        <f t="shared" si="722"/>
        <v>-8.9622641509433956E-2</v>
      </c>
      <c r="BM270" s="14" t="e">
        <f t="shared" si="723"/>
        <v>#VALUE!</v>
      </c>
      <c r="BN270" s="14" t="e">
        <f t="shared" si="724"/>
        <v>#VALUE!</v>
      </c>
      <c r="BO270" s="42"/>
      <c r="BP270" s="14">
        <f t="shared" si="673"/>
        <v>8980.0235849056608</v>
      </c>
      <c r="BQ270" s="14" t="e">
        <f t="shared" si="674"/>
        <v>#VALUE!</v>
      </c>
      <c r="BR270" s="14">
        <f t="shared" si="725"/>
        <v>64.647568849056611</v>
      </c>
      <c r="BS270" s="14" t="e">
        <f t="shared" si="675"/>
        <v>#VALUE!</v>
      </c>
      <c r="BT270" s="37" t="e">
        <f t="shared" si="676"/>
        <v>#VALUE!</v>
      </c>
      <c r="BU270" s="41"/>
      <c r="BV270" s="14" t="str">
        <f>IFERROR(VLOOKUP($A270,#REF!,27,0),"0")</f>
        <v>0</v>
      </c>
      <c r="BW270" s="14">
        <f t="shared" si="726"/>
        <v>0</v>
      </c>
      <c r="BX270" s="14" t="str">
        <f>IFERROR(VLOOKUP($A270,SpecEd22!$Z$22:$AV$606,59,0)," ")</f>
        <v xml:space="preserve"> </v>
      </c>
      <c r="BY270" s="14" t="e">
        <f t="shared" si="727"/>
        <v>#VALUE!</v>
      </c>
      <c r="BZ270" s="14">
        <f>IFERROR(VLOOKUP($A270,ECFE!#REF!,25,0),0)</f>
        <v>0</v>
      </c>
      <c r="CA270" s="14">
        <f t="shared" si="728"/>
        <v>0</v>
      </c>
      <c r="CB270" s="14">
        <f>IFERROR(VLOOKUP($A270,#REF!,17,0),0)</f>
        <v>0</v>
      </c>
      <c r="CC270" s="14">
        <f t="shared" si="729"/>
        <v>0</v>
      </c>
      <c r="CD270" s="14">
        <f>IFERROR(VLOOKUP($A270,#REF!,9,0),0)</f>
        <v>0</v>
      </c>
      <c r="CE270" s="14">
        <f t="shared" si="730"/>
        <v>0</v>
      </c>
      <c r="CF270" s="14">
        <v>0</v>
      </c>
      <c r="CG270" s="14">
        <f t="shared" si="731"/>
        <v>0</v>
      </c>
      <c r="CH270" s="14">
        <f>IFERROR(VLOOKUP($A270,ConEnroll!$A$8:$S$601,15,0),0)</f>
        <v>-95</v>
      </c>
      <c r="CI270" s="14">
        <f t="shared" si="732"/>
        <v>-8.9622641509433956E-2</v>
      </c>
      <c r="CJ270" s="14">
        <f t="shared" si="733"/>
        <v>-95</v>
      </c>
      <c r="CK270" s="14">
        <f t="shared" si="734"/>
        <v>-8.9622641509433956E-2</v>
      </c>
      <c r="CL270" s="14" t="e">
        <f t="shared" si="735"/>
        <v>#VALUE!</v>
      </c>
      <c r="CM270" s="14" t="e">
        <f t="shared" si="736"/>
        <v>#VALUE!</v>
      </c>
      <c r="CN270" s="42"/>
      <c r="CO270" s="14">
        <f t="shared" si="677"/>
        <v>-8825.6377358490572</v>
      </c>
      <c r="CP270" s="14" t="e">
        <f t="shared" si="678"/>
        <v>#VALUE!</v>
      </c>
      <c r="CQ270" s="14">
        <f t="shared" si="679"/>
        <v>-57.497216037735853</v>
      </c>
      <c r="CR270" s="14" t="e">
        <f t="shared" si="680"/>
        <v>#VALUE!</v>
      </c>
      <c r="CS270" s="37" t="e">
        <f t="shared" si="681"/>
        <v>#VALUE!</v>
      </c>
      <c r="CT270" s="239"/>
      <c r="CU270" s="239"/>
      <c r="CV270" s="468"/>
      <c r="CW270" s="14">
        <f>IFERROR(VLOOKUP($A270,BaseFY23!$A$7:$AK$527,6,0),0)</f>
        <v>1070.747386</v>
      </c>
      <c r="CX270" s="14">
        <f>IFERROR(VLOOKUP($A270,BaseFY23!$A$7:$AN$528,28,0),0)</f>
        <v>9469058.75</v>
      </c>
      <c r="CY270" s="14">
        <f t="shared" si="737"/>
        <v>8843.410568923864</v>
      </c>
      <c r="CZ270" s="14">
        <f>IFERROR(VLOOKUP($A270,SpecEd23!$A$21:$BB$605,23,0)," ")</f>
        <v>860693.54815243813</v>
      </c>
      <c r="DA270" s="14">
        <f t="shared" si="738"/>
        <v>803.82502857909208</v>
      </c>
      <c r="DB270" s="14">
        <f>IFERROR(VLOOKUP($A270,ECFE!$A$16:$AB$347,7,0),0)</f>
        <v>58754.949000000001</v>
      </c>
      <c r="DC270" s="14">
        <f t="shared" si="739"/>
        <v>54.872839073174262</v>
      </c>
      <c r="DD270" s="14">
        <v>0</v>
      </c>
      <c r="DE270" s="14">
        <f t="shared" si="740"/>
        <v>0</v>
      </c>
      <c r="DF270" s="14">
        <f>IFERROR(VLOOKUP($A270,ConEnroll!$A$7:$S$338,10,0),0)</f>
        <v>2097.1</v>
      </c>
      <c r="DG270" s="14">
        <f t="shared" si="741"/>
        <v>1.9585385193739804</v>
      </c>
      <c r="DH270" s="14">
        <f t="shared" si="682"/>
        <v>60852.048999999999</v>
      </c>
      <c r="DI270" s="14">
        <f t="shared" si="742"/>
        <v>56.831377592548236</v>
      </c>
      <c r="DJ270" s="14">
        <f t="shared" si="683"/>
        <v>10390604.347152438</v>
      </c>
      <c r="DK270" s="14">
        <f t="shared" si="743"/>
        <v>9704.0669750955039</v>
      </c>
      <c r="DL270" s="42"/>
      <c r="DM270" s="14">
        <f>IFERROR(VLOOKUP($A270,HouseFY23!$A$7:$AJ$528,28,0),0)</f>
        <v>9799393.75</v>
      </c>
      <c r="DN270" s="14">
        <f t="shared" si="744"/>
        <v>9151.9193771816499</v>
      </c>
      <c r="DO270" s="14">
        <f>IFERROR(VLOOKUP($A270,Compens80percent!$A$13:$M$560,12,0),0)</f>
        <v>0</v>
      </c>
      <c r="DP270" s="14">
        <f t="shared" si="744"/>
        <v>0</v>
      </c>
      <c r="DQ270" s="14">
        <f t="shared" si="745"/>
        <v>9799393.75</v>
      </c>
      <c r="DR270" s="14">
        <f t="shared" si="746"/>
        <v>9244.7110849056608</v>
      </c>
      <c r="DS270" s="14">
        <f>IFERROR(VLOOKUP($A270,SpecEd23!$A$21:$Z$550,14,0),0)</f>
        <v>897311.96574715781</v>
      </c>
      <c r="DT270" s="14">
        <f t="shared" si="747"/>
        <v>838.02396109436575</v>
      </c>
      <c r="DU270" s="14">
        <f>IFERROR(VLOOKUP($A270,ECFE!$A$16:$AB$347,9,0),0)</f>
        <v>61128.648939600003</v>
      </c>
      <c r="DV270" s="14">
        <f t="shared" si="748"/>
        <v>57.089701771730503</v>
      </c>
      <c r="DW270" s="14">
        <f>IFERROR(VLOOKUP($A270,ParaFY19!$A$21:$Z$543,7,0),0)</f>
        <v>5880</v>
      </c>
      <c r="DX270" s="14">
        <f t="shared" si="749"/>
        <v>5.4914913422912619</v>
      </c>
      <c r="DY270" s="14">
        <f>IFERROR(VLOOKUP($A270,ConEnroll!$A$7:$S$341,13,0),0)</f>
        <v>2621.375</v>
      </c>
      <c r="DZ270" s="14">
        <f t="shared" si="750"/>
        <v>2.4481731492174754</v>
      </c>
      <c r="EA270" s="14">
        <f t="shared" si="684"/>
        <v>69630.023939600011</v>
      </c>
      <c r="EB270" s="14">
        <f t="shared" si="751"/>
        <v>65.02936626323924</v>
      </c>
      <c r="EC270" s="14">
        <f t="shared" si="685"/>
        <v>10766335.739686757</v>
      </c>
      <c r="ED270" s="14">
        <f t="shared" si="752"/>
        <v>10054.972704539256</v>
      </c>
      <c r="EE270" s="62"/>
      <c r="EF270" s="14">
        <f t="shared" si="686"/>
        <v>308.50880825778586</v>
      </c>
      <c r="EG270" s="14">
        <f t="shared" si="687"/>
        <v>34.198932515273668</v>
      </c>
      <c r="EH270" s="14">
        <f t="shared" si="688"/>
        <v>8.1979886706910037</v>
      </c>
      <c r="EI270" s="14">
        <f t="shared" si="753"/>
        <v>350.90572944375054</v>
      </c>
      <c r="EJ270" s="37">
        <f t="shared" si="689"/>
        <v>3.61606870958655E-2</v>
      </c>
      <c r="EK270" s="42"/>
      <c r="EL270" s="14" t="str">
        <f>IFERROR(VLOOKUP($A270,#REF!,27,0),"0")</f>
        <v>0</v>
      </c>
      <c r="EM270" s="14">
        <f t="shared" si="754"/>
        <v>0</v>
      </c>
      <c r="EN270" s="14" t="str">
        <f>IFERROR(VLOOKUP($A270,SpecEd23!#REF!,23,0)," ")</f>
        <v xml:space="preserve"> </v>
      </c>
      <c r="EO270" s="14" t="e">
        <f t="shared" si="755"/>
        <v>#VALUE!</v>
      </c>
      <c r="EP270" s="14">
        <f>IFERROR(VLOOKUP($A270,ECFE!#REF!,24,0),0)</f>
        <v>0</v>
      </c>
      <c r="EQ270" s="14">
        <f t="shared" si="756"/>
        <v>0</v>
      </c>
      <c r="ER270" s="14">
        <f>IFERROR(VLOOKUP($A270,#REF!,30,0),0)</f>
        <v>0</v>
      </c>
      <c r="ES270" s="14">
        <f t="shared" si="757"/>
        <v>0</v>
      </c>
      <c r="ET270" s="14">
        <f>IFERROR(VLOOKUP($A270,#REF!,12,0),0)</f>
        <v>0</v>
      </c>
      <c r="EU270" s="14">
        <f t="shared" si="758"/>
        <v>0</v>
      </c>
      <c r="EV270" s="14">
        <v>0</v>
      </c>
      <c r="EW270" s="14">
        <f t="shared" si="759"/>
        <v>0</v>
      </c>
      <c r="EX270" s="14">
        <f>IFERROR(VLOOKUP($A270,ConEnroll!$A$8:$S$601,16,0),0)</f>
        <v>763</v>
      </c>
      <c r="EY270" s="14">
        <f t="shared" si="760"/>
        <v>0.7125863765592233</v>
      </c>
      <c r="EZ270" s="14">
        <f t="shared" si="761"/>
        <v>763</v>
      </c>
      <c r="FA270" s="14">
        <f t="shared" si="762"/>
        <v>0.7125863765592233</v>
      </c>
      <c r="FB270" s="14" t="e">
        <f t="shared" si="763"/>
        <v>#VALUE!</v>
      </c>
      <c r="FC270" s="14" t="e">
        <f t="shared" si="764"/>
        <v>#VALUE!</v>
      </c>
      <c r="FD270" s="62"/>
      <c r="FE270" s="14">
        <f t="shared" si="690"/>
        <v>9151.9193771816499</v>
      </c>
      <c r="FF270" s="14" t="e">
        <f t="shared" si="691"/>
        <v>#VALUE!</v>
      </c>
      <c r="FG270" s="14">
        <f t="shared" si="765"/>
        <v>64.31677988668001</v>
      </c>
      <c r="FH270" s="14" t="e">
        <f t="shared" si="692"/>
        <v>#VALUE!</v>
      </c>
      <c r="FI270" s="37" t="e">
        <f t="shared" si="693"/>
        <v>#VALUE!</v>
      </c>
      <c r="FJ270" s="12"/>
      <c r="FK270" s="14" t="str">
        <f>IFERROR(VLOOKUP($A270,#REF!,27,0),"0")</f>
        <v>0</v>
      </c>
      <c r="FL270" s="14">
        <f t="shared" si="766"/>
        <v>0</v>
      </c>
      <c r="FM270" s="14" t="str">
        <f>IFERROR(VLOOKUP($A270,SpecEd23!$X$22:$Y$610,59,0)," ")</f>
        <v xml:space="preserve"> </v>
      </c>
      <c r="FN270" s="14" t="e">
        <f t="shared" si="767"/>
        <v>#VALUE!</v>
      </c>
      <c r="FO270" s="14">
        <f>IFERROR(VLOOKUP($A270,ECFE!#REF!,26,0),0)</f>
        <v>0</v>
      </c>
      <c r="FP270" s="14">
        <f t="shared" si="768"/>
        <v>0</v>
      </c>
      <c r="FQ270" s="14">
        <f>IFERROR(VLOOKUP($A270,#REF!,16,0),0)</f>
        <v>0</v>
      </c>
      <c r="FR270" s="14">
        <f t="shared" si="769"/>
        <v>0</v>
      </c>
      <c r="FS270" s="14">
        <f>IFERROR(VLOOKUP($A270,#REF!,12,0),0)</f>
        <v>0</v>
      </c>
      <c r="FT270" s="14">
        <f t="shared" si="770"/>
        <v>0</v>
      </c>
      <c r="FU270" s="14">
        <v>0</v>
      </c>
      <c r="FV270" s="14">
        <f t="shared" si="771"/>
        <v>0</v>
      </c>
      <c r="FW270" s="14">
        <f>IFERROR(VLOOKUP($A270,ConEnroll!$A$8:$S$601,16,0),0)</f>
        <v>763</v>
      </c>
      <c r="FX270" s="14">
        <f t="shared" si="772"/>
        <v>0.7125863765592233</v>
      </c>
      <c r="FY270" s="14">
        <f t="shared" si="773"/>
        <v>763</v>
      </c>
      <c r="FZ270" s="14">
        <f t="shared" si="774"/>
        <v>0.7125863765592233</v>
      </c>
      <c r="GA270" s="14" t="e">
        <f t="shared" si="775"/>
        <v>#VALUE!</v>
      </c>
      <c r="GB270" s="14" t="e">
        <f t="shared" si="776"/>
        <v>#VALUE!</v>
      </c>
      <c r="GC270" s="39"/>
      <c r="GD270" s="14">
        <f t="shared" si="694"/>
        <v>-8843.410568923864</v>
      </c>
      <c r="GE270" s="14" t="e">
        <f t="shared" si="695"/>
        <v>#VALUE!</v>
      </c>
      <c r="GF270" s="14">
        <f t="shared" si="696"/>
        <v>-56.118791215989013</v>
      </c>
      <c r="GG270" s="14" t="e">
        <f t="shared" si="697"/>
        <v>#VALUE!</v>
      </c>
      <c r="GH270" s="37" t="e">
        <f t="shared" si="698"/>
        <v>#VALUE!</v>
      </c>
    </row>
    <row r="271" spans="1:190" ht="12.5" x14ac:dyDescent="0.25">
      <c r="A271" s="67">
        <v>861</v>
      </c>
      <c r="B271" s="35">
        <v>1</v>
      </c>
      <c r="C271" s="14">
        <v>4</v>
      </c>
      <c r="D271" s="14"/>
      <c r="E271" s="14"/>
      <c r="F271" s="35" t="s">
        <v>2615</v>
      </c>
      <c r="G271" s="41"/>
      <c r="H271" s="14">
        <f>IFERROR(VLOOKUP($A271,BaseFY22!$A$7:$AK$528,6,0),0)</f>
        <v>2570</v>
      </c>
      <c r="I271" s="14">
        <f>IFERROR(VLOOKUP($A271,BaseFY22!$A$7:$AK$528,28,0),0)</f>
        <v>27283670.982315999</v>
      </c>
      <c r="J271" s="14">
        <f t="shared" si="699"/>
        <v>10616.214390006226</v>
      </c>
      <c r="K271" s="14">
        <f>IFERROR(VLOOKUP($A271,SpecEd22!$A$21:$BB$605,24,0)," ")</f>
        <v>6590022.0821668385</v>
      </c>
      <c r="L271" s="14">
        <f t="shared" si="700"/>
        <v>2564.2109269131665</v>
      </c>
      <c r="M271" s="14">
        <f>IFERROR(VLOOKUP($A271,ECFE!$A$16:$AB$347,7,0),0)</f>
        <v>281842.50599999999</v>
      </c>
      <c r="N271" s="14">
        <f t="shared" si="667"/>
        <v>109.66634474708171</v>
      </c>
      <c r="O271" s="14">
        <v>0</v>
      </c>
      <c r="P271" s="14">
        <f t="shared" si="667"/>
        <v>0</v>
      </c>
      <c r="Q271" s="14">
        <f>IFERROR(VLOOKUP($A271,ConEnroll!$A$7:$S$337,10,0),0)</f>
        <v>4246.62</v>
      </c>
      <c r="R271" s="14">
        <f t="shared" si="701"/>
        <v>1.6523813229571984</v>
      </c>
      <c r="S271" s="14">
        <f t="shared" si="668"/>
        <v>286089.12599999999</v>
      </c>
      <c r="T271" s="14">
        <f t="shared" si="702"/>
        <v>111.31872607003891</v>
      </c>
      <c r="U271" s="14">
        <f t="shared" si="669"/>
        <v>34159782.19048284</v>
      </c>
      <c r="V271" s="14">
        <f t="shared" si="703"/>
        <v>13291.744042989432</v>
      </c>
      <c r="W271" s="42"/>
      <c r="X271" s="14">
        <f>IFERROR(VLOOKUP($A271,HouseFY22!$A$6:$AJ$528,28,0),0)</f>
        <v>27799796.116275001</v>
      </c>
      <c r="Y271" s="14">
        <f t="shared" si="704"/>
        <v>10817.041290379379</v>
      </c>
      <c r="Z271" s="14">
        <f>IFERROR(VLOOKUP($A271,Compens80percent!$A$13:$M$560,12,0),0)</f>
        <v>0</v>
      </c>
      <c r="AA271" s="14">
        <f t="shared" si="704"/>
        <v>0</v>
      </c>
      <c r="AB271" s="14">
        <f t="shared" si="705"/>
        <v>27799796.116275001</v>
      </c>
      <c r="AC271" s="14">
        <f t="shared" si="704"/>
        <v>10817.041290379379</v>
      </c>
      <c r="AD271" s="14">
        <f>IFERROR(VLOOKUP(A271,SpecEd22!$A$21:$Z$550,14,0),0)</f>
        <v>6702266.090965962</v>
      </c>
      <c r="AE271" s="14">
        <f t="shared" si="706"/>
        <v>2607.8856385081563</v>
      </c>
      <c r="AF271" s="14">
        <f>IFERROR(VLOOKUP($A271,ECFE!$A$16:$AB$348,8,0),0)</f>
        <v>287479.35612000001</v>
      </c>
      <c r="AG271" s="14">
        <f t="shared" si="707"/>
        <v>111.85967164202336</v>
      </c>
      <c r="AH271" s="14">
        <f>IFERROR(VLOOKUP(A271,ParaFY19!$A$21:$Z$543,7,0),0)</f>
        <v>28616</v>
      </c>
      <c r="AI271" s="14">
        <f t="shared" si="708"/>
        <v>11.134630350194552</v>
      </c>
      <c r="AJ271" s="14">
        <f>IFERROR(VLOOKUP(A271,ConEnroll!$A$7:$S$341,13,0),0)</f>
        <v>5308.2749999999996</v>
      </c>
      <c r="AK271" s="14">
        <f t="shared" si="709"/>
        <v>2.0654766536964981</v>
      </c>
      <c r="AL271" s="14">
        <f t="shared" si="777"/>
        <v>321403.63112000003</v>
      </c>
      <c r="AM271" s="14">
        <f t="shared" si="710"/>
        <v>125.05977864591441</v>
      </c>
      <c r="AN271" s="14">
        <f t="shared" si="711"/>
        <v>34823465.838360965</v>
      </c>
      <c r="AO271" s="14">
        <f t="shared" si="712"/>
        <v>13549.98670753345</v>
      </c>
      <c r="AP271" s="62"/>
      <c r="AQ271" s="14">
        <f t="shared" si="778"/>
        <v>200.82690037315297</v>
      </c>
      <c r="AR271" s="14">
        <f t="shared" si="670"/>
        <v>43.674711594989731</v>
      </c>
      <c r="AS271" s="14">
        <f t="shared" si="671"/>
        <v>13.7410525758755</v>
      </c>
      <c r="AT271" s="14">
        <f t="shared" si="713"/>
        <v>258.24266454401823</v>
      </c>
      <c r="AU271" s="37">
        <f t="shared" si="672"/>
        <v>1.9428802097661905E-2</v>
      </c>
      <c r="AV271" s="42"/>
      <c r="AW271" s="14" t="str">
        <f>IFERROR(VLOOKUP($A271,#REF!,27,0),"0")</f>
        <v>0</v>
      </c>
      <c r="AX271" s="14">
        <f t="shared" si="714"/>
        <v>0</v>
      </c>
      <c r="AY271" s="14" t="str">
        <f>IFERROR(VLOOKUP($A271,SpecEd22!#REF!,23,0)," ")</f>
        <v xml:space="preserve"> </v>
      </c>
      <c r="AZ271" s="14" t="e">
        <f t="shared" si="715"/>
        <v>#VALUE!</v>
      </c>
      <c r="BA271" s="14">
        <f>IFERROR(VLOOKUP($A271,ECFE!#REF!,23,0),0)</f>
        <v>0</v>
      </c>
      <c r="BB271" s="14">
        <f t="shared" si="716"/>
        <v>0</v>
      </c>
      <c r="BC271" s="14">
        <f>IFERROR(VLOOKUP($A271,#REF!,17,0),0)</f>
        <v>0</v>
      </c>
      <c r="BD271" s="14">
        <f t="shared" si="717"/>
        <v>0</v>
      </c>
      <c r="BE271" s="14">
        <f>IFERROR(VLOOKUP($A271,#REF!,9,0),0)</f>
        <v>0</v>
      </c>
      <c r="BF271" s="14">
        <f t="shared" si="718"/>
        <v>0</v>
      </c>
      <c r="BG271" s="14">
        <v>0</v>
      </c>
      <c r="BH271" s="14">
        <f t="shared" si="719"/>
        <v>0</v>
      </c>
      <c r="BI271" s="14">
        <f>IFERROR(VLOOKUP($A271,ConEnroll!$A$8:$S$601,15,0),0)</f>
        <v>-93</v>
      </c>
      <c r="BJ271" s="14">
        <f t="shared" si="720"/>
        <v>-3.6186770428015567E-2</v>
      </c>
      <c r="BK271" s="14">
        <f t="shared" si="721"/>
        <v>-93</v>
      </c>
      <c r="BL271" s="14">
        <f t="shared" si="722"/>
        <v>-3.6186770428015567E-2</v>
      </c>
      <c r="BM271" s="14" t="e">
        <f t="shared" si="723"/>
        <v>#VALUE!</v>
      </c>
      <c r="BN271" s="14" t="e">
        <f t="shared" si="724"/>
        <v>#VALUE!</v>
      </c>
      <c r="BO271" s="42"/>
      <c r="BP271" s="14">
        <f t="shared" si="673"/>
        <v>10817.041290379379</v>
      </c>
      <c r="BQ271" s="14" t="e">
        <f t="shared" si="674"/>
        <v>#VALUE!</v>
      </c>
      <c r="BR271" s="14">
        <f t="shared" si="725"/>
        <v>125.09596541634242</v>
      </c>
      <c r="BS271" s="14" t="e">
        <f t="shared" si="675"/>
        <v>#VALUE!</v>
      </c>
      <c r="BT271" s="37" t="e">
        <f t="shared" si="676"/>
        <v>#VALUE!</v>
      </c>
      <c r="BU271" s="41"/>
      <c r="BV271" s="14" t="str">
        <f>IFERROR(VLOOKUP($A271,#REF!,27,0),"0")</f>
        <v>0</v>
      </c>
      <c r="BW271" s="14">
        <f t="shared" si="726"/>
        <v>0</v>
      </c>
      <c r="BX271" s="14" t="str">
        <f>IFERROR(VLOOKUP($A271,SpecEd22!$Z$22:$AV$606,59,0)," ")</f>
        <v xml:space="preserve"> </v>
      </c>
      <c r="BY271" s="14" t="e">
        <f t="shared" si="727"/>
        <v>#VALUE!</v>
      </c>
      <c r="BZ271" s="14">
        <f>IFERROR(VLOOKUP($A271,ECFE!#REF!,25,0),0)</f>
        <v>0</v>
      </c>
      <c r="CA271" s="14">
        <f t="shared" si="728"/>
        <v>0</v>
      </c>
      <c r="CB271" s="14">
        <f>IFERROR(VLOOKUP($A271,#REF!,17,0),0)</f>
        <v>0</v>
      </c>
      <c r="CC271" s="14">
        <f t="shared" si="729"/>
        <v>0</v>
      </c>
      <c r="CD271" s="14">
        <f>IFERROR(VLOOKUP($A271,#REF!,9,0),0)</f>
        <v>0</v>
      </c>
      <c r="CE271" s="14">
        <f t="shared" si="730"/>
        <v>0</v>
      </c>
      <c r="CF271" s="14">
        <v>0</v>
      </c>
      <c r="CG271" s="14">
        <f t="shared" si="731"/>
        <v>0</v>
      </c>
      <c r="CH271" s="14">
        <f>IFERROR(VLOOKUP($A271,ConEnroll!$A$8:$S$601,15,0),0)</f>
        <v>-93</v>
      </c>
      <c r="CI271" s="14">
        <f t="shared" si="732"/>
        <v>-3.6186770428015567E-2</v>
      </c>
      <c r="CJ271" s="14">
        <f t="shared" si="733"/>
        <v>-93</v>
      </c>
      <c r="CK271" s="14">
        <f t="shared" si="734"/>
        <v>-3.6186770428015567E-2</v>
      </c>
      <c r="CL271" s="14" t="e">
        <f t="shared" si="735"/>
        <v>#VALUE!</v>
      </c>
      <c r="CM271" s="14" t="e">
        <f t="shared" si="736"/>
        <v>#VALUE!</v>
      </c>
      <c r="CN271" s="42"/>
      <c r="CO271" s="14">
        <f t="shared" si="677"/>
        <v>-10616.214390006226</v>
      </c>
      <c r="CP271" s="14" t="e">
        <f t="shared" si="678"/>
        <v>#VALUE!</v>
      </c>
      <c r="CQ271" s="14">
        <f t="shared" si="679"/>
        <v>-111.35491284046692</v>
      </c>
      <c r="CR271" s="14" t="e">
        <f t="shared" si="680"/>
        <v>#VALUE!</v>
      </c>
      <c r="CS271" s="37" t="e">
        <f t="shared" si="681"/>
        <v>#VALUE!</v>
      </c>
      <c r="CT271" s="239"/>
      <c r="CU271" s="239"/>
      <c r="CV271" s="468"/>
      <c r="CW271" s="14">
        <f>IFERROR(VLOOKUP($A271,BaseFY23!$A$7:$AK$527,6,0),0)</f>
        <v>2479.7503320000001</v>
      </c>
      <c r="CX271" s="14">
        <f>IFERROR(VLOOKUP($A271,BaseFY23!$A$7:$AN$528,28,0),0)</f>
        <v>26515590.196269002</v>
      </c>
      <c r="CY271" s="14">
        <f t="shared" si="737"/>
        <v>10692.846716904483</v>
      </c>
      <c r="CZ271" s="14">
        <f>IFERROR(VLOOKUP($A271,SpecEd23!$A$21:$BB$605,23,0)," ")</f>
        <v>7244684.9977936493</v>
      </c>
      <c r="DA271" s="14">
        <f t="shared" si="738"/>
        <v>2921.5380695001554</v>
      </c>
      <c r="DB271" s="14">
        <f>IFERROR(VLOOKUP($A271,ECFE!$A$16:$AB$347,7,0),0)</f>
        <v>281842.50599999999</v>
      </c>
      <c r="DC271" s="14">
        <f t="shared" si="739"/>
        <v>113.65761397950283</v>
      </c>
      <c r="DD271" s="14">
        <v>0</v>
      </c>
      <c r="DE271" s="14">
        <f t="shared" si="740"/>
        <v>0</v>
      </c>
      <c r="DF271" s="14">
        <f>IFERROR(VLOOKUP($A271,ConEnroll!$A$7:$S$338,10,0),0)</f>
        <v>4246.62</v>
      </c>
      <c r="DG271" s="14">
        <f t="shared" si="741"/>
        <v>1.7125191779185938</v>
      </c>
      <c r="DH271" s="14">
        <f t="shared" si="682"/>
        <v>286089.12599999999</v>
      </c>
      <c r="DI271" s="14">
        <f t="shared" si="742"/>
        <v>115.37013315742142</v>
      </c>
      <c r="DJ271" s="14">
        <f t="shared" si="683"/>
        <v>34046364.320062652</v>
      </c>
      <c r="DK271" s="14">
        <f t="shared" si="743"/>
        <v>13729.75491956206</v>
      </c>
      <c r="DL271" s="42"/>
      <c r="DM271" s="14">
        <f>IFERROR(VLOOKUP($A271,HouseFY23!$A$7:$AJ$528,28,0),0)</f>
        <v>27523116.836268</v>
      </c>
      <c r="DN271" s="14">
        <f t="shared" si="744"/>
        <v>11099.148362274722</v>
      </c>
      <c r="DO271" s="14">
        <f>IFERROR(VLOOKUP($A271,Compens80percent!$A$13:$M$560,12,0),0)</f>
        <v>0</v>
      </c>
      <c r="DP271" s="14">
        <f t="shared" si="744"/>
        <v>0</v>
      </c>
      <c r="DQ271" s="14">
        <f t="shared" si="745"/>
        <v>27523116.836268</v>
      </c>
      <c r="DR271" s="14">
        <f t="shared" si="746"/>
        <v>10709.383982983658</v>
      </c>
      <c r="DS271" s="14">
        <f>IFERROR(VLOOKUP($A271,SpecEd23!$A$21:$Z$550,14,0),0)</f>
        <v>7484492.4076870419</v>
      </c>
      <c r="DT271" s="14">
        <f t="shared" si="747"/>
        <v>3018.2443414174495</v>
      </c>
      <c r="DU271" s="14">
        <f>IFERROR(VLOOKUP($A271,ECFE!$A$16:$AB$347,9,0),0)</f>
        <v>293228.94324240001</v>
      </c>
      <c r="DV271" s="14">
        <f t="shared" si="748"/>
        <v>118.24938158427476</v>
      </c>
      <c r="DW271" s="14">
        <f>IFERROR(VLOOKUP($A271,ParaFY19!$A$21:$Z$543,7,0),0)</f>
        <v>28616</v>
      </c>
      <c r="DX271" s="14">
        <f t="shared" si="749"/>
        <v>11.539871426056129</v>
      </c>
      <c r="DY271" s="14">
        <f>IFERROR(VLOOKUP($A271,ConEnroll!$A$7:$S$341,13,0),0)</f>
        <v>5308.2749999999996</v>
      </c>
      <c r="DZ271" s="14">
        <f t="shared" si="750"/>
        <v>2.140648972398242</v>
      </c>
      <c r="EA271" s="14">
        <f t="shared" si="684"/>
        <v>327153.21824240003</v>
      </c>
      <c r="EB271" s="14">
        <f t="shared" si="751"/>
        <v>131.92990198272912</v>
      </c>
      <c r="EC271" s="14">
        <f t="shared" si="685"/>
        <v>35334762.462197445</v>
      </c>
      <c r="ED271" s="14">
        <f t="shared" si="752"/>
        <v>14249.322605674903</v>
      </c>
      <c r="EE271" s="62"/>
      <c r="EF271" s="14">
        <f t="shared" si="686"/>
        <v>406.30164537023848</v>
      </c>
      <c r="EG271" s="14">
        <f t="shared" si="687"/>
        <v>96.706271917294089</v>
      </c>
      <c r="EH271" s="14">
        <f t="shared" si="688"/>
        <v>16.5597688253077</v>
      </c>
      <c r="EI271" s="14">
        <f t="shared" si="753"/>
        <v>519.56768611284031</v>
      </c>
      <c r="EJ271" s="37">
        <f t="shared" si="689"/>
        <v>3.7842458889966339E-2</v>
      </c>
      <c r="EK271" s="42"/>
      <c r="EL271" s="14" t="str">
        <f>IFERROR(VLOOKUP($A271,#REF!,27,0),"0")</f>
        <v>0</v>
      </c>
      <c r="EM271" s="14">
        <f t="shared" si="754"/>
        <v>0</v>
      </c>
      <c r="EN271" s="14" t="str">
        <f>IFERROR(VLOOKUP($A271,SpecEd23!#REF!,23,0)," ")</f>
        <v xml:space="preserve"> </v>
      </c>
      <c r="EO271" s="14" t="e">
        <f t="shared" si="755"/>
        <v>#VALUE!</v>
      </c>
      <c r="EP271" s="14">
        <f>IFERROR(VLOOKUP($A271,ECFE!#REF!,24,0),0)</f>
        <v>0</v>
      </c>
      <c r="EQ271" s="14">
        <f t="shared" si="756"/>
        <v>0</v>
      </c>
      <c r="ER271" s="14">
        <f>IFERROR(VLOOKUP($A271,#REF!,30,0),0)</f>
        <v>0</v>
      </c>
      <c r="ES271" s="14">
        <f t="shared" si="757"/>
        <v>0</v>
      </c>
      <c r="ET271" s="14">
        <f>IFERROR(VLOOKUP($A271,#REF!,12,0),0)</f>
        <v>0</v>
      </c>
      <c r="EU271" s="14">
        <f t="shared" si="758"/>
        <v>0</v>
      </c>
      <c r="EV271" s="14">
        <v>0</v>
      </c>
      <c r="EW271" s="14">
        <f t="shared" si="759"/>
        <v>0</v>
      </c>
      <c r="EX271" s="14">
        <f>IFERROR(VLOOKUP($A271,ConEnroll!$A$8:$S$601,16,0),0)</f>
        <v>768</v>
      </c>
      <c r="EY271" s="14">
        <f t="shared" si="760"/>
        <v>0.30970859851869958</v>
      </c>
      <c r="EZ271" s="14">
        <f t="shared" si="761"/>
        <v>768</v>
      </c>
      <c r="FA271" s="14">
        <f t="shared" si="762"/>
        <v>0.30970859851869958</v>
      </c>
      <c r="FB271" s="14" t="e">
        <f t="shared" si="763"/>
        <v>#VALUE!</v>
      </c>
      <c r="FC271" s="14" t="e">
        <f t="shared" si="764"/>
        <v>#VALUE!</v>
      </c>
      <c r="FD271" s="62"/>
      <c r="FE271" s="14">
        <f t="shared" si="690"/>
        <v>11099.148362274722</v>
      </c>
      <c r="FF271" s="14" t="e">
        <f t="shared" si="691"/>
        <v>#VALUE!</v>
      </c>
      <c r="FG271" s="14">
        <f t="shared" si="765"/>
        <v>131.62019338421041</v>
      </c>
      <c r="FH271" s="14" t="e">
        <f t="shared" si="692"/>
        <v>#VALUE!</v>
      </c>
      <c r="FI271" s="37" t="e">
        <f t="shared" si="693"/>
        <v>#VALUE!</v>
      </c>
      <c r="FJ271" s="12"/>
      <c r="FK271" s="14" t="str">
        <f>IFERROR(VLOOKUP($A271,#REF!,27,0),"0")</f>
        <v>0</v>
      </c>
      <c r="FL271" s="14">
        <f t="shared" si="766"/>
        <v>0</v>
      </c>
      <c r="FM271" s="14" t="str">
        <f>IFERROR(VLOOKUP($A271,SpecEd23!$X$22:$Y$610,59,0)," ")</f>
        <v xml:space="preserve"> </v>
      </c>
      <c r="FN271" s="14" t="e">
        <f t="shared" si="767"/>
        <v>#VALUE!</v>
      </c>
      <c r="FO271" s="14">
        <f>IFERROR(VLOOKUP($A271,ECFE!#REF!,26,0),0)</f>
        <v>0</v>
      </c>
      <c r="FP271" s="14">
        <f t="shared" si="768"/>
        <v>0</v>
      </c>
      <c r="FQ271" s="14">
        <f>IFERROR(VLOOKUP($A271,#REF!,16,0),0)</f>
        <v>0</v>
      </c>
      <c r="FR271" s="14">
        <f t="shared" si="769"/>
        <v>0</v>
      </c>
      <c r="FS271" s="14">
        <f>IFERROR(VLOOKUP($A271,#REF!,12,0),0)</f>
        <v>0</v>
      </c>
      <c r="FT271" s="14">
        <f t="shared" si="770"/>
        <v>0</v>
      </c>
      <c r="FU271" s="14">
        <v>0</v>
      </c>
      <c r="FV271" s="14">
        <f t="shared" si="771"/>
        <v>0</v>
      </c>
      <c r="FW271" s="14">
        <f>IFERROR(VLOOKUP($A271,ConEnroll!$A$8:$S$601,16,0),0)</f>
        <v>768</v>
      </c>
      <c r="FX271" s="14">
        <f t="shared" si="772"/>
        <v>0.30970859851869958</v>
      </c>
      <c r="FY271" s="14">
        <f t="shared" si="773"/>
        <v>768</v>
      </c>
      <c r="FZ271" s="14">
        <f t="shared" si="774"/>
        <v>0.30970859851869958</v>
      </c>
      <c r="GA271" s="14" t="e">
        <f t="shared" si="775"/>
        <v>#VALUE!</v>
      </c>
      <c r="GB271" s="14" t="e">
        <f t="shared" si="776"/>
        <v>#VALUE!</v>
      </c>
      <c r="GC271" s="39"/>
      <c r="GD271" s="14">
        <f t="shared" si="694"/>
        <v>-10692.846716904483</v>
      </c>
      <c r="GE271" s="14" t="e">
        <f t="shared" si="695"/>
        <v>#VALUE!</v>
      </c>
      <c r="GF271" s="14">
        <f t="shared" si="696"/>
        <v>-115.06042455890272</v>
      </c>
      <c r="GG271" s="14" t="e">
        <f t="shared" si="697"/>
        <v>#VALUE!</v>
      </c>
      <c r="GH271" s="37" t="e">
        <f t="shared" si="698"/>
        <v>#VALUE!</v>
      </c>
    </row>
    <row r="272" spans="1:190" ht="12.5" x14ac:dyDescent="0.25">
      <c r="A272" s="67">
        <v>876</v>
      </c>
      <c r="B272" s="35">
        <v>1</v>
      </c>
      <c r="C272" s="14">
        <v>5</v>
      </c>
      <c r="D272" s="14"/>
      <c r="E272" s="14"/>
      <c r="F272" s="35" t="s">
        <v>2616</v>
      </c>
      <c r="G272" s="41"/>
      <c r="H272" s="14">
        <f>IFERROR(VLOOKUP($A272,BaseFY22!$A$7:$AK$528,6,0),0)</f>
        <v>1970</v>
      </c>
      <c r="I272" s="14">
        <f>IFERROR(VLOOKUP($A272,BaseFY22!$A$7:$AK$528,28,0),0)</f>
        <v>17319173.25</v>
      </c>
      <c r="J272" s="14">
        <f t="shared" si="699"/>
        <v>8791.4585025380711</v>
      </c>
      <c r="K272" s="14">
        <f>IFERROR(VLOOKUP($A272,SpecEd22!$A$21:$BB$605,24,0)," ")</f>
        <v>2660190.4535162402</v>
      </c>
      <c r="L272" s="14">
        <f t="shared" si="700"/>
        <v>1350.3504840183959</v>
      </c>
      <c r="M272" s="14">
        <f>IFERROR(VLOOKUP($A272,ECFE!$A$16:$AB$347,7,0),0)</f>
        <v>112072.42199999999</v>
      </c>
      <c r="N272" s="14">
        <f t="shared" si="667"/>
        <v>56.889554314720804</v>
      </c>
      <c r="O272" s="14">
        <v>0</v>
      </c>
      <c r="P272" s="14">
        <f t="shared" si="667"/>
        <v>0</v>
      </c>
      <c r="Q272" s="14">
        <f>IFERROR(VLOOKUP($A272,ConEnroll!$A$7:$S$337,10,0),0)</f>
        <v>12635</v>
      </c>
      <c r="R272" s="14">
        <f t="shared" si="701"/>
        <v>6.4137055837563448</v>
      </c>
      <c r="S272" s="14">
        <f t="shared" si="668"/>
        <v>124707.42199999999</v>
      </c>
      <c r="T272" s="14">
        <f t="shared" si="702"/>
        <v>63.303259898477151</v>
      </c>
      <c r="U272" s="14">
        <f t="shared" si="669"/>
        <v>20104071.12551624</v>
      </c>
      <c r="V272" s="14">
        <f t="shared" si="703"/>
        <v>10205.112246454944</v>
      </c>
      <c r="W272" s="42"/>
      <c r="X272" s="14">
        <f>IFERROR(VLOOKUP($A272,HouseFY22!$A$6:$AJ$528,28,0),0)</f>
        <v>17611884.25</v>
      </c>
      <c r="Y272" s="14">
        <f t="shared" si="704"/>
        <v>8940.0427664974613</v>
      </c>
      <c r="Z272" s="14">
        <f>IFERROR(VLOOKUP($A272,Compens80percent!$A$13:$M$560,12,0),0)</f>
        <v>0</v>
      </c>
      <c r="AA272" s="14">
        <f t="shared" si="704"/>
        <v>0</v>
      </c>
      <c r="AB272" s="14">
        <f t="shared" si="705"/>
        <v>17611884.25</v>
      </c>
      <c r="AC272" s="14">
        <f t="shared" si="704"/>
        <v>8940.0427664974613</v>
      </c>
      <c r="AD272" s="14">
        <f>IFERROR(VLOOKUP(A272,SpecEd22!$A$21:$Z$550,14,0),0)</f>
        <v>2711262.3411601158</v>
      </c>
      <c r="AE272" s="14">
        <f t="shared" si="706"/>
        <v>1376.275300081277</v>
      </c>
      <c r="AF272" s="14">
        <f>IFERROR(VLOOKUP($A272,ECFE!$A$16:$AB$348,8,0),0)</f>
        <v>114313.87044000001</v>
      </c>
      <c r="AG272" s="14">
        <f t="shared" si="707"/>
        <v>58.027345401015232</v>
      </c>
      <c r="AH272" s="14">
        <f>IFERROR(VLOOKUP(A272,ParaFY19!$A$21:$Z$543,7,0),0)</f>
        <v>12348</v>
      </c>
      <c r="AI272" s="14">
        <f t="shared" si="708"/>
        <v>6.2680203045685277</v>
      </c>
      <c r="AJ272" s="14">
        <f>IFERROR(VLOOKUP(A272,ConEnroll!$A$7:$S$341,13,0),0)</f>
        <v>15793.75</v>
      </c>
      <c r="AK272" s="14">
        <f t="shared" si="709"/>
        <v>8.0171319796954315</v>
      </c>
      <c r="AL272" s="14">
        <f t="shared" si="777"/>
        <v>142455.62044000003</v>
      </c>
      <c r="AM272" s="14">
        <f t="shared" si="710"/>
        <v>72.312497685279197</v>
      </c>
      <c r="AN272" s="14">
        <f t="shared" si="711"/>
        <v>20465602.211600114</v>
      </c>
      <c r="AO272" s="14">
        <f t="shared" si="712"/>
        <v>10388.630564264016</v>
      </c>
      <c r="AP272" s="62"/>
      <c r="AQ272" s="14">
        <f t="shared" si="778"/>
        <v>148.58426395939023</v>
      </c>
      <c r="AR272" s="14">
        <f t="shared" si="670"/>
        <v>25.924816062881064</v>
      </c>
      <c r="AS272" s="14">
        <f t="shared" si="671"/>
        <v>9.0092377868020463</v>
      </c>
      <c r="AT272" s="14">
        <f t="shared" si="713"/>
        <v>183.51831780907332</v>
      </c>
      <c r="AU272" s="37">
        <f t="shared" si="672"/>
        <v>1.7982978861680231E-2</v>
      </c>
      <c r="AV272" s="42"/>
      <c r="AW272" s="14" t="str">
        <f>IFERROR(VLOOKUP($A272,#REF!,27,0),"0")</f>
        <v>0</v>
      </c>
      <c r="AX272" s="14">
        <f t="shared" si="714"/>
        <v>0</v>
      </c>
      <c r="AY272" s="14" t="str">
        <f>IFERROR(VLOOKUP($A272,SpecEd22!#REF!,23,0)," ")</f>
        <v xml:space="preserve"> </v>
      </c>
      <c r="AZ272" s="14" t="e">
        <f t="shared" si="715"/>
        <v>#VALUE!</v>
      </c>
      <c r="BA272" s="14">
        <f>IFERROR(VLOOKUP($A272,ECFE!#REF!,23,0),0)</f>
        <v>0</v>
      </c>
      <c r="BB272" s="14">
        <f t="shared" si="716"/>
        <v>0</v>
      </c>
      <c r="BC272" s="14">
        <f>IFERROR(VLOOKUP($A272,#REF!,17,0),0)</f>
        <v>0</v>
      </c>
      <c r="BD272" s="14">
        <f t="shared" si="717"/>
        <v>0</v>
      </c>
      <c r="BE272" s="14">
        <f>IFERROR(VLOOKUP($A272,#REF!,9,0),0)</f>
        <v>0</v>
      </c>
      <c r="BF272" s="14">
        <f t="shared" si="718"/>
        <v>0</v>
      </c>
      <c r="BG272" s="14">
        <v>0</v>
      </c>
      <c r="BH272" s="14">
        <f t="shared" si="719"/>
        <v>0</v>
      </c>
      <c r="BI272" s="14">
        <f>IFERROR(VLOOKUP($A272,ConEnroll!$A$8:$S$601,15,0),0)</f>
        <v>-105</v>
      </c>
      <c r="BJ272" s="14">
        <f t="shared" si="720"/>
        <v>-5.3299492385786802E-2</v>
      </c>
      <c r="BK272" s="14">
        <f t="shared" si="721"/>
        <v>-105</v>
      </c>
      <c r="BL272" s="14">
        <f t="shared" si="722"/>
        <v>-5.3299492385786802E-2</v>
      </c>
      <c r="BM272" s="14" t="e">
        <f t="shared" si="723"/>
        <v>#VALUE!</v>
      </c>
      <c r="BN272" s="14" t="e">
        <f t="shared" si="724"/>
        <v>#VALUE!</v>
      </c>
      <c r="BO272" s="42"/>
      <c r="BP272" s="14">
        <f t="shared" si="673"/>
        <v>8940.0427664974613</v>
      </c>
      <c r="BQ272" s="14" t="e">
        <f t="shared" si="674"/>
        <v>#VALUE!</v>
      </c>
      <c r="BR272" s="14">
        <f t="shared" si="725"/>
        <v>72.365797177664987</v>
      </c>
      <c r="BS272" s="14" t="e">
        <f t="shared" si="675"/>
        <v>#VALUE!</v>
      </c>
      <c r="BT272" s="37" t="e">
        <f t="shared" si="676"/>
        <v>#VALUE!</v>
      </c>
      <c r="BU272" s="41"/>
      <c r="BV272" s="14" t="str">
        <f>IFERROR(VLOOKUP($A272,#REF!,27,0),"0")</f>
        <v>0</v>
      </c>
      <c r="BW272" s="14">
        <f t="shared" si="726"/>
        <v>0</v>
      </c>
      <c r="BX272" s="14" t="str">
        <f>IFERROR(VLOOKUP($A272,SpecEd22!$Z$22:$AV$606,59,0)," ")</f>
        <v xml:space="preserve"> </v>
      </c>
      <c r="BY272" s="14" t="e">
        <f t="shared" si="727"/>
        <v>#VALUE!</v>
      </c>
      <c r="BZ272" s="14">
        <f>IFERROR(VLOOKUP($A272,ECFE!#REF!,25,0),0)</f>
        <v>0</v>
      </c>
      <c r="CA272" s="14">
        <f t="shared" si="728"/>
        <v>0</v>
      </c>
      <c r="CB272" s="14">
        <f>IFERROR(VLOOKUP($A272,#REF!,17,0),0)</f>
        <v>0</v>
      </c>
      <c r="CC272" s="14">
        <f t="shared" si="729"/>
        <v>0</v>
      </c>
      <c r="CD272" s="14">
        <f>IFERROR(VLOOKUP($A272,#REF!,9,0),0)</f>
        <v>0</v>
      </c>
      <c r="CE272" s="14">
        <f t="shared" si="730"/>
        <v>0</v>
      </c>
      <c r="CF272" s="14">
        <v>0</v>
      </c>
      <c r="CG272" s="14">
        <f t="shared" si="731"/>
        <v>0</v>
      </c>
      <c r="CH272" s="14">
        <f>IFERROR(VLOOKUP($A272,ConEnroll!$A$8:$S$601,15,0),0)</f>
        <v>-105</v>
      </c>
      <c r="CI272" s="14">
        <f t="shared" si="732"/>
        <v>-5.3299492385786802E-2</v>
      </c>
      <c r="CJ272" s="14">
        <f t="shared" si="733"/>
        <v>-105</v>
      </c>
      <c r="CK272" s="14">
        <f t="shared" si="734"/>
        <v>-5.3299492385786802E-2</v>
      </c>
      <c r="CL272" s="14" t="e">
        <f t="shared" si="735"/>
        <v>#VALUE!</v>
      </c>
      <c r="CM272" s="14" t="e">
        <f t="shared" si="736"/>
        <v>#VALUE!</v>
      </c>
      <c r="CN272" s="42"/>
      <c r="CO272" s="14">
        <f t="shared" si="677"/>
        <v>-8791.4585025380711</v>
      </c>
      <c r="CP272" s="14" t="e">
        <f t="shared" si="678"/>
        <v>#VALUE!</v>
      </c>
      <c r="CQ272" s="14">
        <f t="shared" si="679"/>
        <v>-63.356559390862941</v>
      </c>
      <c r="CR272" s="14" t="e">
        <f t="shared" si="680"/>
        <v>#VALUE!</v>
      </c>
      <c r="CS272" s="37" t="e">
        <f t="shared" si="681"/>
        <v>#VALUE!</v>
      </c>
      <c r="CT272" s="239"/>
      <c r="CU272" s="239"/>
      <c r="CV272" s="468"/>
      <c r="CW272" s="14">
        <f>IFERROR(VLOOKUP($A272,BaseFY23!$A$7:$AK$527,6,0),0)</f>
        <v>1963.9123059999999</v>
      </c>
      <c r="CX272" s="14">
        <f>IFERROR(VLOOKUP($A272,BaseFY23!$A$7:$AN$528,28,0),0)</f>
        <v>17324019.5</v>
      </c>
      <c r="CY272" s="14">
        <f t="shared" si="737"/>
        <v>8821.1777313441817</v>
      </c>
      <c r="CZ272" s="14">
        <f>IFERROR(VLOOKUP($A272,SpecEd23!$A$21:$BB$605,23,0)," ")</f>
        <v>2931141.1188415932</v>
      </c>
      <c r="DA272" s="14">
        <f t="shared" si="738"/>
        <v>1492.5010194633371</v>
      </c>
      <c r="DB272" s="14">
        <f>IFERROR(VLOOKUP($A272,ECFE!$A$16:$AB$347,7,0),0)</f>
        <v>112072.42199999999</v>
      </c>
      <c r="DC272" s="14">
        <f t="shared" si="739"/>
        <v>57.06589935691354</v>
      </c>
      <c r="DD272" s="14">
        <v>0</v>
      </c>
      <c r="DE272" s="14">
        <f t="shared" si="740"/>
        <v>0</v>
      </c>
      <c r="DF272" s="14">
        <f>IFERROR(VLOOKUP($A272,ConEnroll!$A$7:$S$338,10,0),0)</f>
        <v>12635</v>
      </c>
      <c r="DG272" s="14">
        <f t="shared" si="741"/>
        <v>6.4335866532321635</v>
      </c>
      <c r="DH272" s="14">
        <f t="shared" si="682"/>
        <v>124707.42199999999</v>
      </c>
      <c r="DI272" s="14">
        <f t="shared" si="742"/>
        <v>63.499486010145709</v>
      </c>
      <c r="DJ272" s="14">
        <f t="shared" si="683"/>
        <v>20379868.040841591</v>
      </c>
      <c r="DK272" s="14">
        <f t="shared" si="743"/>
        <v>10377.178236817663</v>
      </c>
      <c r="DL272" s="42"/>
      <c r="DM272" s="14">
        <f>IFERROR(VLOOKUP($A272,HouseFY23!$A$7:$AJ$528,28,0),0)</f>
        <v>17914048.5</v>
      </c>
      <c r="DN272" s="14">
        <f t="shared" si="744"/>
        <v>9121.6132437636443</v>
      </c>
      <c r="DO272" s="14">
        <f>IFERROR(VLOOKUP($A272,Compens80percent!$A$13:$M$560,12,0),0)</f>
        <v>0</v>
      </c>
      <c r="DP272" s="14">
        <f t="shared" si="744"/>
        <v>0</v>
      </c>
      <c r="DQ272" s="14">
        <f t="shared" si="745"/>
        <v>17914048.5</v>
      </c>
      <c r="DR272" s="14">
        <f t="shared" si="746"/>
        <v>9093.4256345177673</v>
      </c>
      <c r="DS272" s="14">
        <f>IFERROR(VLOOKUP($A272,SpecEd23!$A$21:$Z$550,14,0),0)</f>
        <v>3043626.9022539784</v>
      </c>
      <c r="DT272" s="14">
        <f t="shared" si="747"/>
        <v>1549.7773973691769</v>
      </c>
      <c r="DU272" s="14">
        <f>IFERROR(VLOOKUP($A272,ECFE!$A$16:$AB$347,9,0),0)</f>
        <v>116600.1478488</v>
      </c>
      <c r="DV272" s="14">
        <f t="shared" si="748"/>
        <v>59.371361690932858</v>
      </c>
      <c r="DW272" s="14">
        <f>IFERROR(VLOOKUP($A272,ParaFY19!$A$21:$Z$543,7,0),0)</f>
        <v>12348</v>
      </c>
      <c r="DX272" s="14">
        <f t="shared" si="749"/>
        <v>6.2874497818845079</v>
      </c>
      <c r="DY272" s="14">
        <f>IFERROR(VLOOKUP($A272,ConEnroll!$A$7:$S$341,13,0),0)</f>
        <v>15793.75</v>
      </c>
      <c r="DZ272" s="14">
        <f t="shared" si="750"/>
        <v>8.0419833165402039</v>
      </c>
      <c r="EA272" s="14">
        <f t="shared" si="684"/>
        <v>144741.8978488</v>
      </c>
      <c r="EB272" s="14">
        <f t="shared" si="751"/>
        <v>73.700794789357573</v>
      </c>
      <c r="EC272" s="14">
        <f t="shared" si="685"/>
        <v>21102417.300102778</v>
      </c>
      <c r="ED272" s="14">
        <f t="shared" si="752"/>
        <v>10745.091435922179</v>
      </c>
      <c r="EE272" s="62"/>
      <c r="EF272" s="14">
        <f t="shared" si="686"/>
        <v>300.43551241946261</v>
      </c>
      <c r="EG272" s="14">
        <f t="shared" si="687"/>
        <v>57.276377905839809</v>
      </c>
      <c r="EH272" s="14">
        <f t="shared" si="688"/>
        <v>10.201308779211864</v>
      </c>
      <c r="EI272" s="14">
        <f t="shared" si="753"/>
        <v>367.91319910451426</v>
      </c>
      <c r="EJ272" s="37">
        <f t="shared" si="689"/>
        <v>3.5454069565768687E-2</v>
      </c>
      <c r="EK272" s="42"/>
      <c r="EL272" s="14" t="str">
        <f>IFERROR(VLOOKUP($A272,#REF!,27,0),"0")</f>
        <v>0</v>
      </c>
      <c r="EM272" s="14">
        <f t="shared" si="754"/>
        <v>0</v>
      </c>
      <c r="EN272" s="14" t="str">
        <f>IFERROR(VLOOKUP($A272,SpecEd23!#REF!,23,0)," ")</f>
        <v xml:space="preserve"> </v>
      </c>
      <c r="EO272" s="14" t="e">
        <f t="shared" si="755"/>
        <v>#VALUE!</v>
      </c>
      <c r="EP272" s="14">
        <f>IFERROR(VLOOKUP($A272,ECFE!#REF!,24,0),0)</f>
        <v>0</v>
      </c>
      <c r="EQ272" s="14">
        <f t="shared" si="756"/>
        <v>0</v>
      </c>
      <c r="ER272" s="14">
        <f>IFERROR(VLOOKUP($A272,#REF!,30,0),0)</f>
        <v>0</v>
      </c>
      <c r="ES272" s="14">
        <f t="shared" si="757"/>
        <v>0</v>
      </c>
      <c r="ET272" s="14">
        <f>IFERROR(VLOOKUP($A272,#REF!,12,0),0)</f>
        <v>0</v>
      </c>
      <c r="EU272" s="14">
        <f t="shared" si="758"/>
        <v>0</v>
      </c>
      <c r="EV272" s="14">
        <v>0</v>
      </c>
      <c r="EW272" s="14">
        <f t="shared" si="759"/>
        <v>0</v>
      </c>
      <c r="EX272" s="14">
        <f>IFERROR(VLOOKUP($A272,ConEnroll!$A$8:$S$601,16,0),0)</f>
        <v>771</v>
      </c>
      <c r="EY272" s="14">
        <f t="shared" si="760"/>
        <v>0.39258372058899865</v>
      </c>
      <c r="EZ272" s="14">
        <f t="shared" si="761"/>
        <v>771</v>
      </c>
      <c r="FA272" s="14">
        <f t="shared" si="762"/>
        <v>0.39258372058899865</v>
      </c>
      <c r="FB272" s="14" t="e">
        <f t="shared" si="763"/>
        <v>#VALUE!</v>
      </c>
      <c r="FC272" s="14" t="e">
        <f t="shared" si="764"/>
        <v>#VALUE!</v>
      </c>
      <c r="FD272" s="62"/>
      <c r="FE272" s="14">
        <f t="shared" si="690"/>
        <v>9121.6132437636443</v>
      </c>
      <c r="FF272" s="14" t="e">
        <f t="shared" si="691"/>
        <v>#VALUE!</v>
      </c>
      <c r="FG272" s="14">
        <f t="shared" si="765"/>
        <v>73.308211068768571</v>
      </c>
      <c r="FH272" s="14" t="e">
        <f t="shared" si="692"/>
        <v>#VALUE!</v>
      </c>
      <c r="FI272" s="37" t="e">
        <f t="shared" si="693"/>
        <v>#VALUE!</v>
      </c>
      <c r="FJ272" s="12"/>
      <c r="FK272" s="14" t="str">
        <f>IFERROR(VLOOKUP($A272,#REF!,27,0),"0")</f>
        <v>0</v>
      </c>
      <c r="FL272" s="14">
        <f t="shared" si="766"/>
        <v>0</v>
      </c>
      <c r="FM272" s="14" t="str">
        <f>IFERROR(VLOOKUP($A272,SpecEd23!$X$22:$Y$610,59,0)," ")</f>
        <v xml:space="preserve"> </v>
      </c>
      <c r="FN272" s="14" t="e">
        <f t="shared" si="767"/>
        <v>#VALUE!</v>
      </c>
      <c r="FO272" s="14">
        <f>IFERROR(VLOOKUP($A272,ECFE!#REF!,26,0),0)</f>
        <v>0</v>
      </c>
      <c r="FP272" s="14">
        <f t="shared" si="768"/>
        <v>0</v>
      </c>
      <c r="FQ272" s="14">
        <f>IFERROR(VLOOKUP($A272,#REF!,16,0),0)</f>
        <v>0</v>
      </c>
      <c r="FR272" s="14">
        <f t="shared" si="769"/>
        <v>0</v>
      </c>
      <c r="FS272" s="14">
        <f>IFERROR(VLOOKUP($A272,#REF!,12,0),0)</f>
        <v>0</v>
      </c>
      <c r="FT272" s="14">
        <f t="shared" si="770"/>
        <v>0</v>
      </c>
      <c r="FU272" s="14">
        <v>0</v>
      </c>
      <c r="FV272" s="14">
        <f t="shared" si="771"/>
        <v>0</v>
      </c>
      <c r="FW272" s="14">
        <f>IFERROR(VLOOKUP($A272,ConEnroll!$A$8:$S$601,16,0),0)</f>
        <v>771</v>
      </c>
      <c r="FX272" s="14">
        <f t="shared" si="772"/>
        <v>0.39258372058899865</v>
      </c>
      <c r="FY272" s="14">
        <f t="shared" si="773"/>
        <v>771</v>
      </c>
      <c r="FZ272" s="14">
        <f t="shared" si="774"/>
        <v>0.39258372058899865</v>
      </c>
      <c r="GA272" s="14" t="e">
        <f t="shared" si="775"/>
        <v>#VALUE!</v>
      </c>
      <c r="GB272" s="14" t="e">
        <f t="shared" si="776"/>
        <v>#VALUE!</v>
      </c>
      <c r="GC272" s="39"/>
      <c r="GD272" s="14">
        <f t="shared" si="694"/>
        <v>-8821.1777313441817</v>
      </c>
      <c r="GE272" s="14" t="e">
        <f t="shared" si="695"/>
        <v>#VALUE!</v>
      </c>
      <c r="GF272" s="14">
        <f t="shared" si="696"/>
        <v>-63.106902289556707</v>
      </c>
      <c r="GG272" s="14" t="e">
        <f t="shared" si="697"/>
        <v>#VALUE!</v>
      </c>
      <c r="GH272" s="37" t="e">
        <f t="shared" si="698"/>
        <v>#VALUE!</v>
      </c>
    </row>
    <row r="273" spans="1:190" ht="12.5" x14ac:dyDescent="0.25">
      <c r="A273" s="67">
        <v>877</v>
      </c>
      <c r="B273" s="35">
        <v>1</v>
      </c>
      <c r="C273" s="14">
        <v>4</v>
      </c>
      <c r="D273" s="14"/>
      <c r="E273" s="14"/>
      <c r="F273" s="35" t="s">
        <v>2617</v>
      </c>
      <c r="G273" s="41"/>
      <c r="H273" s="14">
        <f>IFERROR(VLOOKUP($A273,BaseFY22!$A$7:$AK$528,6,0),0)</f>
        <v>5437</v>
      </c>
      <c r="I273" s="14">
        <f>IFERROR(VLOOKUP($A273,BaseFY22!$A$7:$AK$528,28,0),0)</f>
        <v>52149977.25</v>
      </c>
      <c r="J273" s="14">
        <f t="shared" si="699"/>
        <v>9591.6824075777076</v>
      </c>
      <c r="K273" s="14">
        <f>IFERROR(VLOOKUP($A273,SpecEd22!$A$21:$BB$605,24,0)," ")</f>
        <v>7764759.7751409821</v>
      </c>
      <c r="L273" s="14">
        <f t="shared" si="700"/>
        <v>1428.1331203128532</v>
      </c>
      <c r="M273" s="14">
        <f>IFERROR(VLOOKUP($A273,ECFE!$A$16:$AB$347,7,0),0)</f>
        <v>356003.63699999999</v>
      </c>
      <c r="N273" s="14">
        <f t="shared" si="667"/>
        <v>65.477954202685297</v>
      </c>
      <c r="O273" s="14">
        <v>0</v>
      </c>
      <c r="P273" s="14">
        <f t="shared" si="667"/>
        <v>0</v>
      </c>
      <c r="Q273" s="14">
        <f>IFERROR(VLOOKUP($A273,ConEnroll!$A$7:$S$337,10,0),0)</f>
        <v>81681.87</v>
      </c>
      <c r="R273" s="14">
        <f t="shared" si="701"/>
        <v>15.023334559499723</v>
      </c>
      <c r="S273" s="14">
        <f t="shared" si="668"/>
        <v>437685.50699999998</v>
      </c>
      <c r="T273" s="14">
        <f t="shared" si="702"/>
        <v>80.501288762185027</v>
      </c>
      <c r="U273" s="14">
        <f t="shared" si="669"/>
        <v>60352422.532140985</v>
      </c>
      <c r="V273" s="14">
        <f t="shared" si="703"/>
        <v>11100.316816652747</v>
      </c>
      <c r="W273" s="42"/>
      <c r="X273" s="14">
        <f>IFERROR(VLOOKUP($A273,HouseFY22!$A$6:$AJ$528,28,0),0)</f>
        <v>52960464.25</v>
      </c>
      <c r="Y273" s="14">
        <f t="shared" si="704"/>
        <v>9740.7511955122318</v>
      </c>
      <c r="Z273" s="14">
        <f>IFERROR(VLOOKUP($A273,Compens80percent!$A$13:$M$560,12,0),0)</f>
        <v>0</v>
      </c>
      <c r="AA273" s="14">
        <f t="shared" si="704"/>
        <v>0</v>
      </c>
      <c r="AB273" s="14">
        <f t="shared" si="705"/>
        <v>52960464.25</v>
      </c>
      <c r="AC273" s="14">
        <f t="shared" si="704"/>
        <v>9740.7511955122318</v>
      </c>
      <c r="AD273" s="14">
        <f>IFERROR(VLOOKUP(A273,SpecEd22!$A$21:$Z$550,14,0),0)</f>
        <v>7934953.118108036</v>
      </c>
      <c r="AE273" s="14">
        <f t="shared" si="706"/>
        <v>1459.4359238749375</v>
      </c>
      <c r="AF273" s="14">
        <f>IFERROR(VLOOKUP($A273,ECFE!$A$16:$AB$348,8,0),0)</f>
        <v>363123.70974000002</v>
      </c>
      <c r="AG273" s="14">
        <f t="shared" si="707"/>
        <v>66.787513286739014</v>
      </c>
      <c r="AH273" s="14">
        <f>IFERROR(VLOOKUP(A273,ParaFY19!$A$21:$Z$543,7,0),0)</f>
        <v>30184</v>
      </c>
      <c r="AI273" s="14">
        <f t="shared" si="708"/>
        <v>5.5515909508920362</v>
      </c>
      <c r="AJ273" s="14">
        <f>IFERROR(VLOOKUP(A273,ConEnroll!$A$7:$S$341,13,0),0)</f>
        <v>102102.33749999999</v>
      </c>
      <c r="AK273" s="14">
        <f t="shared" si="709"/>
        <v>18.779168199374656</v>
      </c>
      <c r="AL273" s="14">
        <f t="shared" si="777"/>
        <v>495410.04723999999</v>
      </c>
      <c r="AM273" s="14">
        <f t="shared" si="710"/>
        <v>91.1182724370057</v>
      </c>
      <c r="AN273" s="14">
        <f t="shared" si="711"/>
        <v>61390827.415348031</v>
      </c>
      <c r="AO273" s="14">
        <f t="shared" si="712"/>
        <v>11291.305391824173</v>
      </c>
      <c r="AP273" s="62"/>
      <c r="AQ273" s="14">
        <f t="shared" si="778"/>
        <v>149.06878793452415</v>
      </c>
      <c r="AR273" s="14">
        <f t="shared" si="670"/>
        <v>31.302803562084364</v>
      </c>
      <c r="AS273" s="14">
        <f t="shared" si="671"/>
        <v>10.616983674820673</v>
      </c>
      <c r="AT273" s="14">
        <f t="shared" si="713"/>
        <v>190.9885751714292</v>
      </c>
      <c r="AU273" s="37">
        <f t="shared" si="672"/>
        <v>1.7205686857955916E-2</v>
      </c>
      <c r="AV273" s="42"/>
      <c r="AW273" s="14" t="str">
        <f>IFERROR(VLOOKUP($A273,#REF!,27,0),"0")</f>
        <v>0</v>
      </c>
      <c r="AX273" s="14">
        <f t="shared" si="714"/>
        <v>0</v>
      </c>
      <c r="AY273" s="14" t="str">
        <f>IFERROR(VLOOKUP($A273,SpecEd22!#REF!,23,0)," ")</f>
        <v xml:space="preserve"> </v>
      </c>
      <c r="AZ273" s="14" t="e">
        <f t="shared" si="715"/>
        <v>#VALUE!</v>
      </c>
      <c r="BA273" s="14">
        <f>IFERROR(VLOOKUP($A273,ECFE!#REF!,23,0),0)</f>
        <v>0</v>
      </c>
      <c r="BB273" s="14">
        <f t="shared" si="716"/>
        <v>0</v>
      </c>
      <c r="BC273" s="14">
        <f>IFERROR(VLOOKUP($A273,#REF!,17,0),0)</f>
        <v>0</v>
      </c>
      <c r="BD273" s="14">
        <f t="shared" si="717"/>
        <v>0</v>
      </c>
      <c r="BE273" s="14">
        <f>IFERROR(VLOOKUP($A273,#REF!,9,0),0)</f>
        <v>0</v>
      </c>
      <c r="BF273" s="14">
        <f t="shared" si="718"/>
        <v>0</v>
      </c>
      <c r="BG273" s="14">
        <v>0</v>
      </c>
      <c r="BH273" s="14">
        <f t="shared" si="719"/>
        <v>0</v>
      </c>
      <c r="BI273" s="14">
        <f>IFERROR(VLOOKUP($A273,ConEnroll!$A$8:$S$601,15,0),0)</f>
        <v>-102</v>
      </c>
      <c r="BJ273" s="14">
        <f t="shared" si="720"/>
        <v>-1.8760345778922199E-2</v>
      </c>
      <c r="BK273" s="14">
        <f t="shared" si="721"/>
        <v>-102</v>
      </c>
      <c r="BL273" s="14">
        <f t="shared" si="722"/>
        <v>-1.8760345778922199E-2</v>
      </c>
      <c r="BM273" s="14" t="e">
        <f t="shared" si="723"/>
        <v>#VALUE!</v>
      </c>
      <c r="BN273" s="14" t="e">
        <f t="shared" si="724"/>
        <v>#VALUE!</v>
      </c>
      <c r="BO273" s="42"/>
      <c r="BP273" s="14">
        <f t="shared" si="673"/>
        <v>9740.7511955122318</v>
      </c>
      <c r="BQ273" s="14" t="e">
        <f t="shared" si="674"/>
        <v>#VALUE!</v>
      </c>
      <c r="BR273" s="14">
        <f t="shared" si="725"/>
        <v>91.137032782784615</v>
      </c>
      <c r="BS273" s="14" t="e">
        <f t="shared" si="675"/>
        <v>#VALUE!</v>
      </c>
      <c r="BT273" s="37" t="e">
        <f t="shared" si="676"/>
        <v>#VALUE!</v>
      </c>
      <c r="BU273" s="41"/>
      <c r="BV273" s="14" t="str">
        <f>IFERROR(VLOOKUP($A273,#REF!,27,0),"0")</f>
        <v>0</v>
      </c>
      <c r="BW273" s="14">
        <f t="shared" si="726"/>
        <v>0</v>
      </c>
      <c r="BX273" s="14" t="str">
        <f>IFERROR(VLOOKUP($A273,SpecEd22!$Z$22:$AV$606,59,0)," ")</f>
        <v xml:space="preserve"> </v>
      </c>
      <c r="BY273" s="14" t="e">
        <f t="shared" si="727"/>
        <v>#VALUE!</v>
      </c>
      <c r="BZ273" s="14">
        <f>IFERROR(VLOOKUP($A273,ECFE!#REF!,25,0),0)</f>
        <v>0</v>
      </c>
      <c r="CA273" s="14">
        <f t="shared" si="728"/>
        <v>0</v>
      </c>
      <c r="CB273" s="14">
        <f>IFERROR(VLOOKUP($A273,#REF!,17,0),0)</f>
        <v>0</v>
      </c>
      <c r="CC273" s="14">
        <f t="shared" si="729"/>
        <v>0</v>
      </c>
      <c r="CD273" s="14">
        <f>IFERROR(VLOOKUP($A273,#REF!,9,0),0)</f>
        <v>0</v>
      </c>
      <c r="CE273" s="14">
        <f t="shared" si="730"/>
        <v>0</v>
      </c>
      <c r="CF273" s="14">
        <v>0</v>
      </c>
      <c r="CG273" s="14">
        <f t="shared" si="731"/>
        <v>0</v>
      </c>
      <c r="CH273" s="14">
        <f>IFERROR(VLOOKUP($A273,ConEnroll!$A$8:$S$601,15,0),0)</f>
        <v>-102</v>
      </c>
      <c r="CI273" s="14">
        <f t="shared" si="732"/>
        <v>-1.8760345778922199E-2</v>
      </c>
      <c r="CJ273" s="14">
        <f t="shared" si="733"/>
        <v>-102</v>
      </c>
      <c r="CK273" s="14">
        <f t="shared" si="734"/>
        <v>-1.8760345778922199E-2</v>
      </c>
      <c r="CL273" s="14" t="e">
        <f t="shared" si="735"/>
        <v>#VALUE!</v>
      </c>
      <c r="CM273" s="14" t="e">
        <f t="shared" si="736"/>
        <v>#VALUE!</v>
      </c>
      <c r="CN273" s="42"/>
      <c r="CO273" s="14">
        <f t="shared" si="677"/>
        <v>-9591.6824075777076</v>
      </c>
      <c r="CP273" s="14" t="e">
        <f t="shared" si="678"/>
        <v>#VALUE!</v>
      </c>
      <c r="CQ273" s="14">
        <f t="shared" si="679"/>
        <v>-80.520049107963942</v>
      </c>
      <c r="CR273" s="14" t="e">
        <f t="shared" si="680"/>
        <v>#VALUE!</v>
      </c>
      <c r="CS273" s="37" t="e">
        <f t="shared" si="681"/>
        <v>#VALUE!</v>
      </c>
      <c r="CT273" s="239"/>
      <c r="CU273" s="239"/>
      <c r="CV273" s="468"/>
      <c r="CW273" s="14">
        <f>IFERROR(VLOOKUP($A273,BaseFY23!$A$7:$AK$527,6,0),0)</f>
        <v>5482.396084</v>
      </c>
      <c r="CX273" s="14">
        <f>IFERROR(VLOOKUP($A273,BaseFY23!$A$7:$AN$528,28,0),0)</f>
        <v>52600677</v>
      </c>
      <c r="CY273" s="14">
        <f t="shared" si="737"/>
        <v>9594.468585279983</v>
      </c>
      <c r="CZ273" s="14">
        <f>IFERROR(VLOOKUP($A273,SpecEd23!$A$21:$BB$605,23,0)," ")</f>
        <v>8782540.3552200422</v>
      </c>
      <c r="DA273" s="14">
        <f t="shared" si="738"/>
        <v>1601.9529090302849</v>
      </c>
      <c r="DB273" s="14">
        <f>IFERROR(VLOOKUP($A273,ECFE!$A$16:$AB$347,7,0),0)</f>
        <v>356003.63699999999</v>
      </c>
      <c r="DC273" s="14">
        <f t="shared" si="739"/>
        <v>64.935774713354334</v>
      </c>
      <c r="DD273" s="14">
        <v>0</v>
      </c>
      <c r="DE273" s="14">
        <f t="shared" si="740"/>
        <v>0</v>
      </c>
      <c r="DF273" s="14">
        <f>IFERROR(VLOOKUP($A273,ConEnroll!$A$7:$S$338,10,0),0)</f>
        <v>81681.87</v>
      </c>
      <c r="DG273" s="14">
        <f t="shared" si="741"/>
        <v>14.898936295096039</v>
      </c>
      <c r="DH273" s="14">
        <f t="shared" si="682"/>
        <v>437685.50699999998</v>
      </c>
      <c r="DI273" s="14">
        <f t="shared" si="742"/>
        <v>79.83471100845037</v>
      </c>
      <c r="DJ273" s="14">
        <f t="shared" si="683"/>
        <v>61820902.862220041</v>
      </c>
      <c r="DK273" s="14">
        <f t="shared" si="743"/>
        <v>11276.256205318718</v>
      </c>
      <c r="DL273" s="42"/>
      <c r="DM273" s="14">
        <f>IFERROR(VLOOKUP($A273,HouseFY23!$A$7:$AJ$528,28,0),0)</f>
        <v>54245327</v>
      </c>
      <c r="DN273" s="14">
        <f t="shared" si="744"/>
        <v>9894.4560314259852</v>
      </c>
      <c r="DO273" s="14">
        <f>IFERROR(VLOOKUP($A273,Compens80percent!$A$13:$M$560,12,0),0)</f>
        <v>0</v>
      </c>
      <c r="DP273" s="14">
        <f t="shared" si="744"/>
        <v>0</v>
      </c>
      <c r="DQ273" s="14">
        <f t="shared" si="745"/>
        <v>54245327</v>
      </c>
      <c r="DR273" s="14">
        <f t="shared" si="746"/>
        <v>9977.0695236343563</v>
      </c>
      <c r="DS273" s="14">
        <f>IFERROR(VLOOKUP($A273,SpecEd23!$A$21:$Z$550,14,0),0)</f>
        <v>9186466.5747143924</v>
      </c>
      <c r="DT273" s="14">
        <f t="shared" si="747"/>
        <v>1675.629858543871</v>
      </c>
      <c r="DU273" s="14">
        <f>IFERROR(VLOOKUP($A273,ECFE!$A$16:$AB$347,9,0),0)</f>
        <v>370386.18393480004</v>
      </c>
      <c r="DV273" s="14">
        <f t="shared" si="748"/>
        <v>67.559180011773847</v>
      </c>
      <c r="DW273" s="14">
        <f>IFERROR(VLOOKUP($A273,ParaFY19!$A$21:$Z$543,7,0),0)</f>
        <v>30184</v>
      </c>
      <c r="DX273" s="14">
        <f t="shared" si="749"/>
        <v>5.5056219101151687</v>
      </c>
      <c r="DY273" s="14">
        <f>IFERROR(VLOOKUP($A273,ConEnroll!$A$7:$S$341,13,0),0)</f>
        <v>102102.33749999999</v>
      </c>
      <c r="DZ273" s="14">
        <f t="shared" si="750"/>
        <v>18.623670368870048</v>
      </c>
      <c r="EA273" s="14">
        <f t="shared" si="684"/>
        <v>502672.5214348</v>
      </c>
      <c r="EB273" s="14">
        <f t="shared" si="751"/>
        <v>91.688472290759066</v>
      </c>
      <c r="EC273" s="14">
        <f t="shared" si="685"/>
        <v>63934466.096149191</v>
      </c>
      <c r="ED273" s="14">
        <f t="shared" si="752"/>
        <v>11661.774362260614</v>
      </c>
      <c r="EE273" s="62"/>
      <c r="EF273" s="14">
        <f t="shared" si="686"/>
        <v>299.98744614600218</v>
      </c>
      <c r="EG273" s="14">
        <f t="shared" si="687"/>
        <v>73.676949513586123</v>
      </c>
      <c r="EH273" s="14">
        <f t="shared" si="688"/>
        <v>11.853761282308696</v>
      </c>
      <c r="EI273" s="14">
        <f t="shared" si="753"/>
        <v>385.51815694189702</v>
      </c>
      <c r="EJ273" s="37">
        <f t="shared" si="689"/>
        <v>3.4188488619126808E-2</v>
      </c>
      <c r="EK273" s="42"/>
      <c r="EL273" s="14" t="str">
        <f>IFERROR(VLOOKUP($A273,#REF!,27,0),"0")</f>
        <v>0</v>
      </c>
      <c r="EM273" s="14">
        <f t="shared" si="754"/>
        <v>0</v>
      </c>
      <c r="EN273" s="14" t="str">
        <f>IFERROR(VLOOKUP($A273,SpecEd23!#REF!,23,0)," ")</f>
        <v xml:space="preserve"> </v>
      </c>
      <c r="EO273" s="14" t="e">
        <f t="shared" si="755"/>
        <v>#VALUE!</v>
      </c>
      <c r="EP273" s="14">
        <f>IFERROR(VLOOKUP($A273,ECFE!#REF!,24,0),0)</f>
        <v>0</v>
      </c>
      <c r="EQ273" s="14">
        <f t="shared" si="756"/>
        <v>0</v>
      </c>
      <c r="ER273" s="14">
        <f>IFERROR(VLOOKUP($A273,#REF!,30,0),0)</f>
        <v>0</v>
      </c>
      <c r="ES273" s="14">
        <f t="shared" si="757"/>
        <v>0</v>
      </c>
      <c r="ET273" s="14">
        <f>IFERROR(VLOOKUP($A273,#REF!,12,0),0)</f>
        <v>0</v>
      </c>
      <c r="EU273" s="14">
        <f t="shared" si="758"/>
        <v>0</v>
      </c>
      <c r="EV273" s="14">
        <v>0</v>
      </c>
      <c r="EW273" s="14">
        <f t="shared" si="759"/>
        <v>0</v>
      </c>
      <c r="EX273" s="14">
        <f>IFERROR(VLOOKUP($A273,ConEnroll!$A$8:$S$601,16,0),0)</f>
        <v>775</v>
      </c>
      <c r="EY273" s="14">
        <f t="shared" si="760"/>
        <v>0.14136154851375748</v>
      </c>
      <c r="EZ273" s="14">
        <f t="shared" si="761"/>
        <v>775</v>
      </c>
      <c r="FA273" s="14">
        <f t="shared" si="762"/>
        <v>0.14136154851375748</v>
      </c>
      <c r="FB273" s="14" t="e">
        <f t="shared" si="763"/>
        <v>#VALUE!</v>
      </c>
      <c r="FC273" s="14" t="e">
        <f t="shared" si="764"/>
        <v>#VALUE!</v>
      </c>
      <c r="FD273" s="62"/>
      <c r="FE273" s="14">
        <f t="shared" si="690"/>
        <v>9894.4560314259852</v>
      </c>
      <c r="FF273" s="14" t="e">
        <f t="shared" si="691"/>
        <v>#VALUE!</v>
      </c>
      <c r="FG273" s="14">
        <f t="shared" si="765"/>
        <v>91.547110742245309</v>
      </c>
      <c r="FH273" s="14" t="e">
        <f t="shared" si="692"/>
        <v>#VALUE!</v>
      </c>
      <c r="FI273" s="37" t="e">
        <f t="shared" si="693"/>
        <v>#VALUE!</v>
      </c>
      <c r="FJ273" s="12"/>
      <c r="FK273" s="14" t="str">
        <f>IFERROR(VLOOKUP($A273,#REF!,27,0),"0")</f>
        <v>0</v>
      </c>
      <c r="FL273" s="14">
        <f t="shared" si="766"/>
        <v>0</v>
      </c>
      <c r="FM273" s="14" t="str">
        <f>IFERROR(VLOOKUP($A273,SpecEd23!$X$22:$Y$610,59,0)," ")</f>
        <v xml:space="preserve"> </v>
      </c>
      <c r="FN273" s="14" t="e">
        <f t="shared" si="767"/>
        <v>#VALUE!</v>
      </c>
      <c r="FO273" s="14">
        <f>IFERROR(VLOOKUP($A273,ECFE!#REF!,26,0),0)</f>
        <v>0</v>
      </c>
      <c r="FP273" s="14">
        <f t="shared" si="768"/>
        <v>0</v>
      </c>
      <c r="FQ273" s="14">
        <f>IFERROR(VLOOKUP($A273,#REF!,16,0),0)</f>
        <v>0</v>
      </c>
      <c r="FR273" s="14">
        <f t="shared" si="769"/>
        <v>0</v>
      </c>
      <c r="FS273" s="14">
        <f>IFERROR(VLOOKUP($A273,#REF!,12,0),0)</f>
        <v>0</v>
      </c>
      <c r="FT273" s="14">
        <f t="shared" si="770"/>
        <v>0</v>
      </c>
      <c r="FU273" s="14">
        <v>0</v>
      </c>
      <c r="FV273" s="14">
        <f t="shared" si="771"/>
        <v>0</v>
      </c>
      <c r="FW273" s="14">
        <f>IFERROR(VLOOKUP($A273,ConEnroll!$A$8:$S$601,16,0),0)</f>
        <v>775</v>
      </c>
      <c r="FX273" s="14">
        <f t="shared" si="772"/>
        <v>0.14136154851375748</v>
      </c>
      <c r="FY273" s="14">
        <f t="shared" si="773"/>
        <v>775</v>
      </c>
      <c r="FZ273" s="14">
        <f t="shared" si="774"/>
        <v>0.14136154851375748</v>
      </c>
      <c r="GA273" s="14" t="e">
        <f t="shared" si="775"/>
        <v>#VALUE!</v>
      </c>
      <c r="GB273" s="14" t="e">
        <f t="shared" si="776"/>
        <v>#VALUE!</v>
      </c>
      <c r="GC273" s="39"/>
      <c r="GD273" s="14">
        <f t="shared" si="694"/>
        <v>-9594.468585279983</v>
      </c>
      <c r="GE273" s="14" t="e">
        <f t="shared" si="695"/>
        <v>#VALUE!</v>
      </c>
      <c r="GF273" s="14">
        <f t="shared" si="696"/>
        <v>-79.693349459936613</v>
      </c>
      <c r="GG273" s="14" t="e">
        <f t="shared" si="697"/>
        <v>#VALUE!</v>
      </c>
      <c r="GH273" s="37" t="e">
        <f t="shared" si="698"/>
        <v>#VALUE!</v>
      </c>
    </row>
    <row r="274" spans="1:190" ht="12.5" x14ac:dyDescent="0.25">
      <c r="A274" s="67">
        <v>879</v>
      </c>
      <c r="B274" s="35">
        <v>1</v>
      </c>
      <c r="C274" s="14">
        <v>4</v>
      </c>
      <c r="D274" s="14"/>
      <c r="E274" s="14"/>
      <c r="F274" s="35" t="s">
        <v>2618</v>
      </c>
      <c r="G274" s="41"/>
      <c r="H274" s="14">
        <f>IFERROR(VLOOKUP($A274,BaseFY22!$A$7:$AK$528,6,0),0)</f>
        <v>2430</v>
      </c>
      <c r="I274" s="14">
        <f>IFERROR(VLOOKUP($A274,BaseFY22!$A$7:$AK$528,28,0),0)</f>
        <v>21869422.646279</v>
      </c>
      <c r="J274" s="14">
        <f t="shared" si="699"/>
        <v>8999.7624058761321</v>
      </c>
      <c r="K274" s="14">
        <f>IFERROR(VLOOKUP($A274,SpecEd22!$A$21:$BB$605,24,0)," ")</f>
        <v>3091193.2873628256</v>
      </c>
      <c r="L274" s="14">
        <f t="shared" si="700"/>
        <v>1272.0960030299693</v>
      </c>
      <c r="M274" s="14">
        <f>IFERROR(VLOOKUP($A274,ECFE!$A$16:$AB$347,7,0),0)</f>
        <v>117811.98</v>
      </c>
      <c r="N274" s="14">
        <f t="shared" si="667"/>
        <v>48.482296296296298</v>
      </c>
      <c r="O274" s="14">
        <v>0</v>
      </c>
      <c r="P274" s="14">
        <f t="shared" si="667"/>
        <v>0</v>
      </c>
      <c r="Q274" s="14">
        <f>IFERROR(VLOOKUP($A274,ConEnroll!$A$7:$S$337,10,0),0)</f>
        <v>24903.01</v>
      </c>
      <c r="R274" s="14">
        <f t="shared" si="701"/>
        <v>10.248152263374484</v>
      </c>
      <c r="S274" s="14">
        <f t="shared" si="668"/>
        <v>142714.99</v>
      </c>
      <c r="T274" s="14">
        <f t="shared" si="702"/>
        <v>58.730448559670776</v>
      </c>
      <c r="U274" s="14">
        <f t="shared" si="669"/>
        <v>25103330.923641823</v>
      </c>
      <c r="V274" s="14">
        <f t="shared" si="703"/>
        <v>10330.588857465771</v>
      </c>
      <c r="W274" s="42"/>
      <c r="X274" s="14">
        <f>IFERROR(VLOOKUP($A274,HouseFY22!$A$6:$AJ$528,28,0),0)</f>
        <v>22225726.646279</v>
      </c>
      <c r="Y274" s="14">
        <f t="shared" si="704"/>
        <v>9146.3895663699586</v>
      </c>
      <c r="Z274" s="14">
        <f>IFERROR(VLOOKUP($A274,Compens80percent!$A$13:$M$560,12,0),0)</f>
        <v>0</v>
      </c>
      <c r="AA274" s="14">
        <f t="shared" si="704"/>
        <v>0</v>
      </c>
      <c r="AB274" s="14">
        <f t="shared" si="705"/>
        <v>22225726.646279</v>
      </c>
      <c r="AC274" s="14">
        <f t="shared" si="704"/>
        <v>9146.3895663699586</v>
      </c>
      <c r="AD274" s="14">
        <f>IFERROR(VLOOKUP(A274,SpecEd22!$A$21:$Z$550,14,0),0)</f>
        <v>3146312.7609392521</v>
      </c>
      <c r="AE274" s="14">
        <f t="shared" si="706"/>
        <v>1294.7789139667705</v>
      </c>
      <c r="AF274" s="14">
        <f>IFERROR(VLOOKUP($A274,ECFE!$A$16:$AB$348,8,0),0)</f>
        <v>120168.21960000001</v>
      </c>
      <c r="AG274" s="14">
        <f t="shared" si="707"/>
        <v>49.451942222222229</v>
      </c>
      <c r="AH274" s="14">
        <f>IFERROR(VLOOKUP(A274,ParaFY19!$A$21:$Z$543,7,0),0)</f>
        <v>9408</v>
      </c>
      <c r="AI274" s="14">
        <f t="shared" si="708"/>
        <v>3.8716049382716049</v>
      </c>
      <c r="AJ274" s="14">
        <f>IFERROR(VLOOKUP(A274,ConEnroll!$A$7:$S$341,13,0),0)</f>
        <v>31128.762499999997</v>
      </c>
      <c r="AK274" s="14">
        <f t="shared" si="709"/>
        <v>12.810190329218106</v>
      </c>
      <c r="AL274" s="14">
        <f t="shared" si="777"/>
        <v>160704.98210000002</v>
      </c>
      <c r="AM274" s="14">
        <f t="shared" si="710"/>
        <v>66.133737489711947</v>
      </c>
      <c r="AN274" s="14">
        <f t="shared" si="711"/>
        <v>25532744.38931825</v>
      </c>
      <c r="AO274" s="14">
        <f t="shared" si="712"/>
        <v>10507.30221782644</v>
      </c>
      <c r="AP274" s="62"/>
      <c r="AQ274" s="14">
        <f t="shared" si="778"/>
        <v>146.62716049382652</v>
      </c>
      <c r="AR274" s="14">
        <f t="shared" si="670"/>
        <v>22.682910936801136</v>
      </c>
      <c r="AS274" s="14">
        <f t="shared" si="671"/>
        <v>7.4032889300411711</v>
      </c>
      <c r="AT274" s="14">
        <f t="shared" si="713"/>
        <v>176.71336036066884</v>
      </c>
      <c r="AU274" s="37">
        <f t="shared" si="672"/>
        <v>1.7105836153082463E-2</v>
      </c>
      <c r="AV274" s="42"/>
      <c r="AW274" s="14" t="str">
        <f>IFERROR(VLOOKUP($A274,#REF!,27,0),"0")</f>
        <v>0</v>
      </c>
      <c r="AX274" s="14">
        <f t="shared" si="714"/>
        <v>0</v>
      </c>
      <c r="AY274" s="14" t="str">
        <f>IFERROR(VLOOKUP($A274,SpecEd22!#REF!,23,0)," ")</f>
        <v xml:space="preserve"> </v>
      </c>
      <c r="AZ274" s="14" t="e">
        <f t="shared" si="715"/>
        <v>#VALUE!</v>
      </c>
      <c r="BA274" s="14">
        <f>IFERROR(VLOOKUP($A274,ECFE!#REF!,23,0),0)</f>
        <v>0</v>
      </c>
      <c r="BB274" s="14">
        <f t="shared" si="716"/>
        <v>0</v>
      </c>
      <c r="BC274" s="14">
        <f>IFERROR(VLOOKUP($A274,#REF!,17,0),0)</f>
        <v>0</v>
      </c>
      <c r="BD274" s="14">
        <f t="shared" si="717"/>
        <v>0</v>
      </c>
      <c r="BE274" s="14">
        <f>IFERROR(VLOOKUP($A274,#REF!,9,0),0)</f>
        <v>0</v>
      </c>
      <c r="BF274" s="14">
        <f t="shared" si="718"/>
        <v>0</v>
      </c>
      <c r="BG274" s="14">
        <v>0</v>
      </c>
      <c r="BH274" s="14">
        <f t="shared" si="719"/>
        <v>0</v>
      </c>
      <c r="BI274" s="14">
        <f>IFERROR(VLOOKUP($A274,ConEnroll!$A$8:$S$601,15,0),0)</f>
        <v>-102</v>
      </c>
      <c r="BJ274" s="14">
        <f t="shared" si="720"/>
        <v>-4.1975308641975309E-2</v>
      </c>
      <c r="BK274" s="14">
        <f t="shared" si="721"/>
        <v>-102</v>
      </c>
      <c r="BL274" s="14">
        <f t="shared" si="722"/>
        <v>-4.1975308641975309E-2</v>
      </c>
      <c r="BM274" s="14" t="e">
        <f t="shared" si="723"/>
        <v>#VALUE!</v>
      </c>
      <c r="BN274" s="14" t="e">
        <f t="shared" si="724"/>
        <v>#VALUE!</v>
      </c>
      <c r="BO274" s="42"/>
      <c r="BP274" s="14">
        <f t="shared" si="673"/>
        <v>9146.3895663699586</v>
      </c>
      <c r="BQ274" s="14" t="e">
        <f t="shared" si="674"/>
        <v>#VALUE!</v>
      </c>
      <c r="BR274" s="14">
        <f t="shared" si="725"/>
        <v>66.175712798353928</v>
      </c>
      <c r="BS274" s="14" t="e">
        <f t="shared" si="675"/>
        <v>#VALUE!</v>
      </c>
      <c r="BT274" s="37" t="e">
        <f t="shared" si="676"/>
        <v>#VALUE!</v>
      </c>
      <c r="BU274" s="41"/>
      <c r="BV274" s="14" t="str">
        <f>IFERROR(VLOOKUP($A274,#REF!,27,0),"0")</f>
        <v>0</v>
      </c>
      <c r="BW274" s="14">
        <f t="shared" si="726"/>
        <v>0</v>
      </c>
      <c r="BX274" s="14" t="str">
        <f>IFERROR(VLOOKUP($A274,SpecEd22!$Z$22:$AV$606,59,0)," ")</f>
        <v xml:space="preserve"> </v>
      </c>
      <c r="BY274" s="14" t="e">
        <f t="shared" si="727"/>
        <v>#VALUE!</v>
      </c>
      <c r="BZ274" s="14">
        <f>IFERROR(VLOOKUP($A274,ECFE!#REF!,25,0),0)</f>
        <v>0</v>
      </c>
      <c r="CA274" s="14">
        <f t="shared" si="728"/>
        <v>0</v>
      </c>
      <c r="CB274" s="14">
        <f>IFERROR(VLOOKUP($A274,#REF!,17,0),0)</f>
        <v>0</v>
      </c>
      <c r="CC274" s="14">
        <f t="shared" si="729"/>
        <v>0</v>
      </c>
      <c r="CD274" s="14">
        <f>IFERROR(VLOOKUP($A274,#REF!,9,0),0)</f>
        <v>0</v>
      </c>
      <c r="CE274" s="14">
        <f t="shared" si="730"/>
        <v>0</v>
      </c>
      <c r="CF274" s="14">
        <v>0</v>
      </c>
      <c r="CG274" s="14">
        <f t="shared" si="731"/>
        <v>0</v>
      </c>
      <c r="CH274" s="14">
        <f>IFERROR(VLOOKUP($A274,ConEnroll!$A$8:$S$601,15,0),0)</f>
        <v>-102</v>
      </c>
      <c r="CI274" s="14">
        <f t="shared" si="732"/>
        <v>-4.1975308641975309E-2</v>
      </c>
      <c r="CJ274" s="14">
        <f t="shared" si="733"/>
        <v>-102</v>
      </c>
      <c r="CK274" s="14">
        <f t="shared" si="734"/>
        <v>-4.1975308641975309E-2</v>
      </c>
      <c r="CL274" s="14" t="e">
        <f t="shared" si="735"/>
        <v>#VALUE!</v>
      </c>
      <c r="CM274" s="14" t="e">
        <f t="shared" si="736"/>
        <v>#VALUE!</v>
      </c>
      <c r="CN274" s="42"/>
      <c r="CO274" s="14">
        <f t="shared" si="677"/>
        <v>-8999.7624058761321</v>
      </c>
      <c r="CP274" s="14" t="e">
        <f t="shared" si="678"/>
        <v>#VALUE!</v>
      </c>
      <c r="CQ274" s="14">
        <f t="shared" si="679"/>
        <v>-58.77242386831275</v>
      </c>
      <c r="CR274" s="14" t="e">
        <f t="shared" si="680"/>
        <v>#VALUE!</v>
      </c>
      <c r="CS274" s="37" t="e">
        <f t="shared" si="681"/>
        <v>#VALUE!</v>
      </c>
      <c r="CT274" s="239"/>
      <c r="CU274" s="239"/>
      <c r="CV274" s="468"/>
      <c r="CW274" s="14">
        <f>IFERROR(VLOOKUP($A274,BaseFY23!$A$7:$AK$527,6,0),0)</f>
        <v>2483.847264</v>
      </c>
      <c r="CX274" s="14">
        <f>IFERROR(VLOOKUP($A274,BaseFY23!$A$7:$AN$528,28,0),0)</f>
        <v>22396034.191041999</v>
      </c>
      <c r="CY274" s="14">
        <f t="shared" si="737"/>
        <v>9016.6712404752761</v>
      </c>
      <c r="CZ274" s="14">
        <f>IFERROR(VLOOKUP($A274,SpecEd23!$A$21:$BB$605,23,0)," ")</f>
        <v>3320817.1178114237</v>
      </c>
      <c r="DA274" s="14">
        <f t="shared" si="738"/>
        <v>1336.9651048766837</v>
      </c>
      <c r="DB274" s="14">
        <f>IFERROR(VLOOKUP($A274,ECFE!$A$16:$AB$347,7,0),0)</f>
        <v>117811.98</v>
      </c>
      <c r="DC274" s="14">
        <f t="shared" si="739"/>
        <v>47.431249782353767</v>
      </c>
      <c r="DD274" s="14">
        <v>0</v>
      </c>
      <c r="DE274" s="14">
        <f t="shared" si="740"/>
        <v>0</v>
      </c>
      <c r="DF274" s="14">
        <f>IFERROR(VLOOKUP($A274,ConEnroll!$A$7:$S$338,10,0),0)</f>
        <v>24903.01</v>
      </c>
      <c r="DG274" s="14">
        <f t="shared" si="741"/>
        <v>10.025982821462245</v>
      </c>
      <c r="DH274" s="14">
        <f t="shared" si="682"/>
        <v>142714.99</v>
      </c>
      <c r="DI274" s="14">
        <f t="shared" si="742"/>
        <v>57.45723260381601</v>
      </c>
      <c r="DJ274" s="14">
        <f t="shared" si="683"/>
        <v>25859566.29885342</v>
      </c>
      <c r="DK274" s="14">
        <f t="shared" si="743"/>
        <v>10411.093577955773</v>
      </c>
      <c r="DL274" s="42"/>
      <c r="DM274" s="14">
        <f>IFERROR(VLOOKUP($A274,HouseFY23!$A$7:$AJ$528,28,0),0)</f>
        <v>23140634.018201999</v>
      </c>
      <c r="DN274" s="14">
        <f t="shared" si="744"/>
        <v>9316.4480576539991</v>
      </c>
      <c r="DO274" s="14">
        <f>IFERROR(VLOOKUP($A274,Compens80percent!$A$13:$M$560,12,0),0)</f>
        <v>0</v>
      </c>
      <c r="DP274" s="14">
        <f t="shared" si="744"/>
        <v>0</v>
      </c>
      <c r="DQ274" s="14">
        <f t="shared" si="745"/>
        <v>23140634.018201999</v>
      </c>
      <c r="DR274" s="14">
        <f t="shared" si="746"/>
        <v>9522.8946576962953</v>
      </c>
      <c r="DS274" s="14">
        <f>IFERROR(VLOOKUP($A274,SpecEd23!$A$21:$Z$550,14,0),0)</f>
        <v>3436047.6448692828</v>
      </c>
      <c r="DT274" s="14">
        <f t="shared" si="747"/>
        <v>1383.3570584915333</v>
      </c>
      <c r="DU274" s="14">
        <f>IFERROR(VLOOKUP($A274,ECFE!$A$16:$AB$347,9,0),0)</f>
        <v>122571.583992</v>
      </c>
      <c r="DV274" s="14">
        <f t="shared" si="748"/>
        <v>49.347472273560861</v>
      </c>
      <c r="DW274" s="14">
        <f>IFERROR(VLOOKUP($A274,ParaFY19!$A$21:$Z$543,7,0),0)</f>
        <v>9408</v>
      </c>
      <c r="DX274" s="14">
        <f t="shared" si="749"/>
        <v>3.7876725096410757</v>
      </c>
      <c r="DY274" s="14">
        <f>IFERROR(VLOOKUP($A274,ConEnroll!$A$7:$S$341,13,0),0)</f>
        <v>31128.762499999997</v>
      </c>
      <c r="DZ274" s="14">
        <f t="shared" si="750"/>
        <v>12.532478526827806</v>
      </c>
      <c r="EA274" s="14">
        <f t="shared" si="684"/>
        <v>163108.34649199998</v>
      </c>
      <c r="EB274" s="14">
        <f t="shared" si="751"/>
        <v>65.66762331002974</v>
      </c>
      <c r="EC274" s="14">
        <f t="shared" si="685"/>
        <v>26739790.009563282</v>
      </c>
      <c r="ED274" s="14">
        <f t="shared" si="752"/>
        <v>10765.472739455561</v>
      </c>
      <c r="EE274" s="62"/>
      <c r="EF274" s="14">
        <f t="shared" si="686"/>
        <v>299.77681717872292</v>
      </c>
      <c r="EG274" s="14">
        <f t="shared" si="687"/>
        <v>46.391953614849626</v>
      </c>
      <c r="EH274" s="14">
        <f t="shared" si="688"/>
        <v>8.2103907062137296</v>
      </c>
      <c r="EI274" s="14">
        <f t="shared" si="753"/>
        <v>354.37916149978628</v>
      </c>
      <c r="EJ274" s="37">
        <f t="shared" si="689"/>
        <v>3.4038610722906301E-2</v>
      </c>
      <c r="EK274" s="42"/>
      <c r="EL274" s="14" t="str">
        <f>IFERROR(VLOOKUP($A274,#REF!,27,0),"0")</f>
        <v>0</v>
      </c>
      <c r="EM274" s="14">
        <f t="shared" si="754"/>
        <v>0</v>
      </c>
      <c r="EN274" s="14" t="str">
        <f>IFERROR(VLOOKUP($A274,SpecEd23!#REF!,23,0)," ")</f>
        <v xml:space="preserve"> </v>
      </c>
      <c r="EO274" s="14" t="e">
        <f t="shared" si="755"/>
        <v>#VALUE!</v>
      </c>
      <c r="EP274" s="14">
        <f>IFERROR(VLOOKUP($A274,ECFE!#REF!,24,0),0)</f>
        <v>0</v>
      </c>
      <c r="EQ274" s="14">
        <f t="shared" si="756"/>
        <v>0</v>
      </c>
      <c r="ER274" s="14">
        <f>IFERROR(VLOOKUP($A274,#REF!,30,0),0)</f>
        <v>0</v>
      </c>
      <c r="ES274" s="14">
        <f t="shared" si="757"/>
        <v>0</v>
      </c>
      <c r="ET274" s="14">
        <f>IFERROR(VLOOKUP($A274,#REF!,12,0),0)</f>
        <v>0</v>
      </c>
      <c r="EU274" s="14">
        <f t="shared" si="758"/>
        <v>0</v>
      </c>
      <c r="EV274" s="14">
        <v>0</v>
      </c>
      <c r="EW274" s="14">
        <f t="shared" si="759"/>
        <v>0</v>
      </c>
      <c r="EX274" s="14">
        <f>IFERROR(VLOOKUP($A274,ConEnroll!$A$8:$S$601,16,0),0)</f>
        <v>777</v>
      </c>
      <c r="EY274" s="14">
        <f t="shared" si="760"/>
        <v>0.31282116709089242</v>
      </c>
      <c r="EZ274" s="14">
        <f t="shared" si="761"/>
        <v>777</v>
      </c>
      <c r="FA274" s="14">
        <f t="shared" si="762"/>
        <v>0.31282116709089242</v>
      </c>
      <c r="FB274" s="14" t="e">
        <f t="shared" si="763"/>
        <v>#VALUE!</v>
      </c>
      <c r="FC274" s="14" t="e">
        <f t="shared" si="764"/>
        <v>#VALUE!</v>
      </c>
      <c r="FD274" s="62"/>
      <c r="FE274" s="14">
        <f t="shared" si="690"/>
        <v>9316.4480576539991</v>
      </c>
      <c r="FF274" s="14" t="e">
        <f t="shared" si="691"/>
        <v>#VALUE!</v>
      </c>
      <c r="FG274" s="14">
        <f t="shared" si="765"/>
        <v>65.354802142938851</v>
      </c>
      <c r="FH274" s="14" t="e">
        <f t="shared" si="692"/>
        <v>#VALUE!</v>
      </c>
      <c r="FI274" s="37" t="e">
        <f t="shared" si="693"/>
        <v>#VALUE!</v>
      </c>
      <c r="FJ274" s="12"/>
      <c r="FK274" s="14" t="str">
        <f>IFERROR(VLOOKUP($A274,#REF!,27,0),"0")</f>
        <v>0</v>
      </c>
      <c r="FL274" s="14">
        <f t="shared" si="766"/>
        <v>0</v>
      </c>
      <c r="FM274" s="14" t="str">
        <f>IFERROR(VLOOKUP($A274,SpecEd23!$X$22:$Y$610,59,0)," ")</f>
        <v xml:space="preserve"> </v>
      </c>
      <c r="FN274" s="14" t="e">
        <f t="shared" si="767"/>
        <v>#VALUE!</v>
      </c>
      <c r="FO274" s="14">
        <f>IFERROR(VLOOKUP($A274,ECFE!#REF!,26,0),0)</f>
        <v>0</v>
      </c>
      <c r="FP274" s="14">
        <f t="shared" si="768"/>
        <v>0</v>
      </c>
      <c r="FQ274" s="14">
        <f>IFERROR(VLOOKUP($A274,#REF!,16,0),0)</f>
        <v>0</v>
      </c>
      <c r="FR274" s="14">
        <f t="shared" si="769"/>
        <v>0</v>
      </c>
      <c r="FS274" s="14">
        <f>IFERROR(VLOOKUP($A274,#REF!,12,0),0)</f>
        <v>0</v>
      </c>
      <c r="FT274" s="14">
        <f t="shared" si="770"/>
        <v>0</v>
      </c>
      <c r="FU274" s="14">
        <v>0</v>
      </c>
      <c r="FV274" s="14">
        <f t="shared" si="771"/>
        <v>0</v>
      </c>
      <c r="FW274" s="14">
        <f>IFERROR(VLOOKUP($A274,ConEnroll!$A$8:$S$601,16,0),0)</f>
        <v>777</v>
      </c>
      <c r="FX274" s="14">
        <f t="shared" si="772"/>
        <v>0.31282116709089242</v>
      </c>
      <c r="FY274" s="14">
        <f t="shared" si="773"/>
        <v>777</v>
      </c>
      <c r="FZ274" s="14">
        <f t="shared" si="774"/>
        <v>0.31282116709089242</v>
      </c>
      <c r="GA274" s="14" t="e">
        <f t="shared" si="775"/>
        <v>#VALUE!</v>
      </c>
      <c r="GB274" s="14" t="e">
        <f t="shared" si="776"/>
        <v>#VALUE!</v>
      </c>
      <c r="GC274" s="39"/>
      <c r="GD274" s="14">
        <f t="shared" si="694"/>
        <v>-9016.6712404752761</v>
      </c>
      <c r="GE274" s="14" t="e">
        <f t="shared" si="695"/>
        <v>#VALUE!</v>
      </c>
      <c r="GF274" s="14">
        <f t="shared" si="696"/>
        <v>-57.144411436725115</v>
      </c>
      <c r="GG274" s="14" t="e">
        <f t="shared" si="697"/>
        <v>#VALUE!</v>
      </c>
      <c r="GH274" s="37" t="e">
        <f t="shared" si="698"/>
        <v>#VALUE!</v>
      </c>
    </row>
    <row r="275" spans="1:190" ht="12.5" x14ac:dyDescent="0.25">
      <c r="A275" s="67">
        <v>881</v>
      </c>
      <c r="B275" s="35">
        <v>1</v>
      </c>
      <c r="C275" s="14">
        <v>5</v>
      </c>
      <c r="D275" s="14"/>
      <c r="E275" s="14"/>
      <c r="F275" s="35" t="s">
        <v>2619</v>
      </c>
      <c r="G275" s="41"/>
      <c r="H275" s="14">
        <f>IFERROR(VLOOKUP($A275,BaseFY22!$A$7:$AK$528,6,0),0)</f>
        <v>785</v>
      </c>
      <c r="I275" s="14">
        <f>IFERROR(VLOOKUP($A275,BaseFY22!$A$7:$AK$528,28,0),0)</f>
        <v>7456706.75</v>
      </c>
      <c r="J275" s="14">
        <f t="shared" si="699"/>
        <v>9498.9894904458597</v>
      </c>
      <c r="K275" s="14">
        <f>IFERROR(VLOOKUP($A275,SpecEd22!$A$21:$BB$605,24,0)," ")</f>
        <v>1353613.6770058239</v>
      </c>
      <c r="L275" s="14">
        <f t="shared" si="700"/>
        <v>1724.3486331284382</v>
      </c>
      <c r="M275" s="14">
        <f>IFERROR(VLOOKUP($A275,ECFE!$A$16:$AB$347,7,0),0)</f>
        <v>62379.932999999997</v>
      </c>
      <c r="N275" s="14">
        <f t="shared" si="667"/>
        <v>79.464882802547763</v>
      </c>
      <c r="O275" s="14">
        <v>0</v>
      </c>
      <c r="P275" s="14">
        <f t="shared" si="667"/>
        <v>0</v>
      </c>
      <c r="Q275" s="14">
        <f>IFERROR(VLOOKUP($A275,ConEnroll!$A$7:$S$337,10,0),0)</f>
        <v>10957.32</v>
      </c>
      <c r="R275" s="14">
        <f t="shared" si="701"/>
        <v>13.958369426751592</v>
      </c>
      <c r="S275" s="14">
        <f t="shared" si="668"/>
        <v>73337.252999999997</v>
      </c>
      <c r="T275" s="14">
        <f t="shared" si="702"/>
        <v>93.423252229299365</v>
      </c>
      <c r="U275" s="14">
        <f t="shared" si="669"/>
        <v>8883657.6800058242</v>
      </c>
      <c r="V275" s="14">
        <f t="shared" si="703"/>
        <v>11316.761375803597</v>
      </c>
      <c r="W275" s="42"/>
      <c r="X275" s="14">
        <f>IFERROR(VLOOKUP($A275,HouseFY22!$A$6:$AJ$528,28,0),0)</f>
        <v>7575070.75</v>
      </c>
      <c r="Y275" s="14">
        <f t="shared" si="704"/>
        <v>9649.7716560509562</v>
      </c>
      <c r="Z275" s="14">
        <f>IFERROR(VLOOKUP($A275,Compens80percent!$A$13:$M$560,12,0),0)</f>
        <v>0</v>
      </c>
      <c r="AA275" s="14">
        <f t="shared" si="704"/>
        <v>0</v>
      </c>
      <c r="AB275" s="14">
        <f t="shared" si="705"/>
        <v>7575070.75</v>
      </c>
      <c r="AC275" s="14">
        <f t="shared" si="704"/>
        <v>9649.7716560509562</v>
      </c>
      <c r="AD275" s="14">
        <f>IFERROR(VLOOKUP(A275,SpecEd22!$A$21:$Z$550,14,0),0)</f>
        <v>1374932.4274646745</v>
      </c>
      <c r="AE275" s="14">
        <f t="shared" si="706"/>
        <v>1751.5062770250629</v>
      </c>
      <c r="AF275" s="14">
        <f>IFERROR(VLOOKUP($A275,ECFE!$A$16:$AB$348,8,0),0)</f>
        <v>63627.531660000008</v>
      </c>
      <c r="AG275" s="14">
        <f t="shared" si="707"/>
        <v>81.054180458598736</v>
      </c>
      <c r="AH275" s="14">
        <f>IFERROR(VLOOKUP(A275,ParaFY19!$A$21:$Z$543,7,0),0)</f>
        <v>5488</v>
      </c>
      <c r="AI275" s="14">
        <f t="shared" si="708"/>
        <v>6.9910828025477709</v>
      </c>
      <c r="AJ275" s="14">
        <f>IFERROR(VLOOKUP(A275,ConEnroll!$A$7:$S$341,13,0),0)</f>
        <v>13696.65</v>
      </c>
      <c r="AK275" s="14">
        <f t="shared" si="709"/>
        <v>17.447961783439489</v>
      </c>
      <c r="AL275" s="14">
        <f t="shared" si="777"/>
        <v>82812.181660000002</v>
      </c>
      <c r="AM275" s="14">
        <f t="shared" si="710"/>
        <v>105.49322504458598</v>
      </c>
      <c r="AN275" s="14">
        <f t="shared" si="711"/>
        <v>9032815.3591246754</v>
      </c>
      <c r="AO275" s="14">
        <f t="shared" si="712"/>
        <v>11506.771158120606</v>
      </c>
      <c r="AP275" s="62"/>
      <c r="AQ275" s="14">
        <f t="shared" si="778"/>
        <v>150.78216560509645</v>
      </c>
      <c r="AR275" s="14">
        <f t="shared" si="670"/>
        <v>27.157643896624677</v>
      </c>
      <c r="AS275" s="14">
        <f t="shared" si="671"/>
        <v>12.069972815286619</v>
      </c>
      <c r="AT275" s="14">
        <f t="shared" si="713"/>
        <v>190.00978231700776</v>
      </c>
      <c r="AU275" s="37">
        <f t="shared" si="672"/>
        <v>1.6790120071212979E-2</v>
      </c>
      <c r="AV275" s="42"/>
      <c r="AW275" s="14" t="str">
        <f>IFERROR(VLOOKUP($A275,#REF!,27,0),"0")</f>
        <v>0</v>
      </c>
      <c r="AX275" s="14">
        <f t="shared" si="714"/>
        <v>0</v>
      </c>
      <c r="AY275" s="14" t="str">
        <f>IFERROR(VLOOKUP($A275,SpecEd22!#REF!,23,0)," ")</f>
        <v xml:space="preserve"> </v>
      </c>
      <c r="AZ275" s="14" t="e">
        <f t="shared" si="715"/>
        <v>#VALUE!</v>
      </c>
      <c r="BA275" s="14">
        <f>IFERROR(VLOOKUP($A275,ECFE!#REF!,23,0),0)</f>
        <v>0</v>
      </c>
      <c r="BB275" s="14">
        <f t="shared" si="716"/>
        <v>0</v>
      </c>
      <c r="BC275" s="14">
        <f>IFERROR(VLOOKUP($A275,#REF!,17,0),0)</f>
        <v>0</v>
      </c>
      <c r="BD275" s="14">
        <f t="shared" si="717"/>
        <v>0</v>
      </c>
      <c r="BE275" s="14">
        <f>IFERROR(VLOOKUP($A275,#REF!,9,0),0)</f>
        <v>0</v>
      </c>
      <c r="BF275" s="14">
        <f t="shared" si="718"/>
        <v>0</v>
      </c>
      <c r="BG275" s="14">
        <v>0</v>
      </c>
      <c r="BH275" s="14">
        <f t="shared" si="719"/>
        <v>0</v>
      </c>
      <c r="BI275" s="14">
        <f>IFERROR(VLOOKUP($A275,ConEnroll!$A$8:$S$601,15,0),0)</f>
        <v>-95</v>
      </c>
      <c r="BJ275" s="14">
        <f t="shared" si="720"/>
        <v>-0.12101910828025478</v>
      </c>
      <c r="BK275" s="14">
        <f t="shared" si="721"/>
        <v>-95</v>
      </c>
      <c r="BL275" s="14">
        <f t="shared" si="722"/>
        <v>-0.12101910828025478</v>
      </c>
      <c r="BM275" s="14" t="e">
        <f t="shared" si="723"/>
        <v>#VALUE!</v>
      </c>
      <c r="BN275" s="14" t="e">
        <f t="shared" si="724"/>
        <v>#VALUE!</v>
      </c>
      <c r="BO275" s="42"/>
      <c r="BP275" s="14">
        <f t="shared" si="673"/>
        <v>9649.7716560509562</v>
      </c>
      <c r="BQ275" s="14" t="e">
        <f t="shared" si="674"/>
        <v>#VALUE!</v>
      </c>
      <c r="BR275" s="14">
        <f t="shared" si="725"/>
        <v>105.61424415286623</v>
      </c>
      <c r="BS275" s="14" t="e">
        <f t="shared" si="675"/>
        <v>#VALUE!</v>
      </c>
      <c r="BT275" s="37" t="e">
        <f t="shared" si="676"/>
        <v>#VALUE!</v>
      </c>
      <c r="BU275" s="41"/>
      <c r="BV275" s="14" t="str">
        <f>IFERROR(VLOOKUP($A275,#REF!,27,0),"0")</f>
        <v>0</v>
      </c>
      <c r="BW275" s="14">
        <f t="shared" si="726"/>
        <v>0</v>
      </c>
      <c r="BX275" s="14" t="str">
        <f>IFERROR(VLOOKUP($A275,SpecEd22!$Z$22:$AV$606,59,0)," ")</f>
        <v xml:space="preserve"> </v>
      </c>
      <c r="BY275" s="14" t="e">
        <f t="shared" si="727"/>
        <v>#VALUE!</v>
      </c>
      <c r="BZ275" s="14">
        <f>IFERROR(VLOOKUP($A275,ECFE!#REF!,25,0),0)</f>
        <v>0</v>
      </c>
      <c r="CA275" s="14">
        <f t="shared" si="728"/>
        <v>0</v>
      </c>
      <c r="CB275" s="14">
        <f>IFERROR(VLOOKUP($A275,#REF!,17,0),0)</f>
        <v>0</v>
      </c>
      <c r="CC275" s="14">
        <f t="shared" si="729"/>
        <v>0</v>
      </c>
      <c r="CD275" s="14">
        <f>IFERROR(VLOOKUP($A275,#REF!,9,0),0)</f>
        <v>0</v>
      </c>
      <c r="CE275" s="14">
        <f t="shared" si="730"/>
        <v>0</v>
      </c>
      <c r="CF275" s="14">
        <v>0</v>
      </c>
      <c r="CG275" s="14">
        <f t="shared" si="731"/>
        <v>0</v>
      </c>
      <c r="CH275" s="14">
        <f>IFERROR(VLOOKUP($A275,ConEnroll!$A$8:$S$601,15,0),0)</f>
        <v>-95</v>
      </c>
      <c r="CI275" s="14">
        <f t="shared" si="732"/>
        <v>-0.12101910828025478</v>
      </c>
      <c r="CJ275" s="14">
        <f t="shared" si="733"/>
        <v>-95</v>
      </c>
      <c r="CK275" s="14">
        <f t="shared" si="734"/>
        <v>-0.12101910828025478</v>
      </c>
      <c r="CL275" s="14" t="e">
        <f t="shared" si="735"/>
        <v>#VALUE!</v>
      </c>
      <c r="CM275" s="14" t="e">
        <f t="shared" si="736"/>
        <v>#VALUE!</v>
      </c>
      <c r="CN275" s="42"/>
      <c r="CO275" s="14">
        <f t="shared" si="677"/>
        <v>-9498.9894904458597</v>
      </c>
      <c r="CP275" s="14" t="e">
        <f t="shared" si="678"/>
        <v>#VALUE!</v>
      </c>
      <c r="CQ275" s="14">
        <f t="shared" si="679"/>
        <v>-93.544271337579616</v>
      </c>
      <c r="CR275" s="14" t="e">
        <f t="shared" si="680"/>
        <v>#VALUE!</v>
      </c>
      <c r="CS275" s="37" t="e">
        <f t="shared" si="681"/>
        <v>#VALUE!</v>
      </c>
      <c r="CT275" s="239"/>
      <c r="CU275" s="239"/>
      <c r="CV275" s="468"/>
      <c r="CW275" s="14">
        <f>IFERROR(VLOOKUP($A275,BaseFY23!$A$7:$AK$527,6,0),0)</f>
        <v>784.90198199999998</v>
      </c>
      <c r="CX275" s="14">
        <f>IFERROR(VLOOKUP($A275,BaseFY23!$A$7:$AN$528,28,0),0)</f>
        <v>7463518.5</v>
      </c>
      <c r="CY275" s="14">
        <f t="shared" si="737"/>
        <v>9508.8541896432616</v>
      </c>
      <c r="CZ275" s="14">
        <f>IFERROR(VLOOKUP($A275,SpecEd23!$A$21:$BB$605,23,0)," ")</f>
        <v>1525377.4642641989</v>
      </c>
      <c r="DA275" s="14">
        <f t="shared" si="738"/>
        <v>1943.398665368893</v>
      </c>
      <c r="DB275" s="14">
        <f>IFERROR(VLOOKUP($A275,ECFE!$A$16:$AB$347,7,0),0)</f>
        <v>62379.932999999997</v>
      </c>
      <c r="DC275" s="14">
        <f t="shared" si="739"/>
        <v>79.474806320466143</v>
      </c>
      <c r="DD275" s="14">
        <v>0</v>
      </c>
      <c r="DE275" s="14">
        <f t="shared" si="740"/>
        <v>0</v>
      </c>
      <c r="DF275" s="14">
        <f>IFERROR(VLOOKUP($A275,ConEnroll!$A$7:$S$338,10,0),0)</f>
        <v>10957.32</v>
      </c>
      <c r="DG275" s="14">
        <f t="shared" si="741"/>
        <v>13.960112537975474</v>
      </c>
      <c r="DH275" s="14">
        <f t="shared" si="682"/>
        <v>73337.252999999997</v>
      </c>
      <c r="DI275" s="14">
        <f t="shared" si="742"/>
        <v>93.43491885844162</v>
      </c>
      <c r="DJ275" s="14">
        <f t="shared" si="683"/>
        <v>9062233.2172641978</v>
      </c>
      <c r="DK275" s="14">
        <f t="shared" si="743"/>
        <v>11545.687773870595</v>
      </c>
      <c r="DL275" s="42"/>
      <c r="DM275" s="14">
        <f>IFERROR(VLOOKUP($A275,HouseFY23!$A$7:$AJ$528,28,0),0)</f>
        <v>7701056.5</v>
      </c>
      <c r="DN275" s="14">
        <f t="shared" si="744"/>
        <v>9811.4881559822588</v>
      </c>
      <c r="DO275" s="14">
        <f>IFERROR(VLOOKUP($A275,Compens80percent!$A$13:$M$560,12,0),0)</f>
        <v>0</v>
      </c>
      <c r="DP275" s="14">
        <f t="shared" si="744"/>
        <v>0</v>
      </c>
      <c r="DQ275" s="14">
        <f t="shared" si="745"/>
        <v>7701056.5</v>
      </c>
      <c r="DR275" s="14">
        <f t="shared" si="746"/>
        <v>9810.2630573248407</v>
      </c>
      <c r="DS275" s="14">
        <f>IFERROR(VLOOKUP($A275,SpecEd23!$A$21:$Z$550,14,0),0)</f>
        <v>1580573.8236378026</v>
      </c>
      <c r="DT275" s="14">
        <f t="shared" si="747"/>
        <v>2013.7212797072573</v>
      </c>
      <c r="DU275" s="14">
        <f>IFERROR(VLOOKUP($A275,ECFE!$A$16:$AB$347,9,0),0)</f>
        <v>64900.082293200001</v>
      </c>
      <c r="DV275" s="14">
        <f t="shared" si="748"/>
        <v>82.685588495812979</v>
      </c>
      <c r="DW275" s="14">
        <f>IFERROR(VLOOKUP($A275,ParaFY19!$A$21:$Z$543,7,0),0)</f>
        <v>5488</v>
      </c>
      <c r="DX275" s="14">
        <f t="shared" si="749"/>
        <v>6.9919558439846066</v>
      </c>
      <c r="DY275" s="14">
        <f>IFERROR(VLOOKUP($A275,ConEnroll!$A$7:$S$341,13,0),0)</f>
        <v>13696.65</v>
      </c>
      <c r="DZ275" s="14">
        <f t="shared" si="750"/>
        <v>17.450140672469342</v>
      </c>
      <c r="EA275" s="14">
        <f t="shared" si="684"/>
        <v>84084.732293199995</v>
      </c>
      <c r="EB275" s="14">
        <f t="shared" si="751"/>
        <v>107.12768501226692</v>
      </c>
      <c r="EC275" s="14">
        <f t="shared" si="685"/>
        <v>9365715.0559310019</v>
      </c>
      <c r="ED275" s="14">
        <f t="shared" si="752"/>
        <v>11932.337120701783</v>
      </c>
      <c r="EE275" s="62"/>
      <c r="EF275" s="14">
        <f t="shared" si="686"/>
        <v>302.6339663389972</v>
      </c>
      <c r="EG275" s="14">
        <f t="shared" si="687"/>
        <v>70.322614338364247</v>
      </c>
      <c r="EH275" s="14">
        <f t="shared" si="688"/>
        <v>13.692766153825303</v>
      </c>
      <c r="EI275" s="14">
        <f t="shared" si="753"/>
        <v>386.64934683118673</v>
      </c>
      <c r="EJ275" s="37">
        <f t="shared" si="689"/>
        <v>3.3488637004910601E-2</v>
      </c>
      <c r="EK275" s="42"/>
      <c r="EL275" s="14" t="str">
        <f>IFERROR(VLOOKUP($A275,#REF!,27,0),"0")</f>
        <v>0</v>
      </c>
      <c r="EM275" s="14">
        <f t="shared" si="754"/>
        <v>0</v>
      </c>
      <c r="EN275" s="14" t="str">
        <f>IFERROR(VLOOKUP($A275,SpecEd23!#REF!,23,0)," ")</f>
        <v xml:space="preserve"> </v>
      </c>
      <c r="EO275" s="14" t="e">
        <f t="shared" si="755"/>
        <v>#VALUE!</v>
      </c>
      <c r="EP275" s="14">
        <f>IFERROR(VLOOKUP($A275,ECFE!#REF!,24,0),0)</f>
        <v>0</v>
      </c>
      <c r="EQ275" s="14">
        <f t="shared" si="756"/>
        <v>0</v>
      </c>
      <c r="ER275" s="14">
        <f>IFERROR(VLOOKUP($A275,#REF!,30,0),0)</f>
        <v>0</v>
      </c>
      <c r="ES275" s="14">
        <f t="shared" si="757"/>
        <v>0</v>
      </c>
      <c r="ET275" s="14">
        <f>IFERROR(VLOOKUP($A275,#REF!,12,0),0)</f>
        <v>0</v>
      </c>
      <c r="EU275" s="14">
        <f t="shared" si="758"/>
        <v>0</v>
      </c>
      <c r="EV275" s="14">
        <v>0</v>
      </c>
      <c r="EW275" s="14">
        <f t="shared" si="759"/>
        <v>0</v>
      </c>
      <c r="EX275" s="14">
        <f>IFERROR(VLOOKUP($A275,ConEnroll!$A$8:$S$601,16,0),0)</f>
        <v>786</v>
      </c>
      <c r="EY275" s="14">
        <f t="shared" si="760"/>
        <v>1.0013989237193697</v>
      </c>
      <c r="EZ275" s="14">
        <f t="shared" si="761"/>
        <v>786</v>
      </c>
      <c r="FA275" s="14">
        <f t="shared" si="762"/>
        <v>1.0013989237193697</v>
      </c>
      <c r="FB275" s="14" t="e">
        <f t="shared" si="763"/>
        <v>#VALUE!</v>
      </c>
      <c r="FC275" s="14" t="e">
        <f t="shared" si="764"/>
        <v>#VALUE!</v>
      </c>
      <c r="FD275" s="62"/>
      <c r="FE275" s="14">
        <f t="shared" si="690"/>
        <v>9811.4881559822588</v>
      </c>
      <c r="FF275" s="14" t="e">
        <f t="shared" si="691"/>
        <v>#VALUE!</v>
      </c>
      <c r="FG275" s="14">
        <f t="shared" si="765"/>
        <v>106.12628608854756</v>
      </c>
      <c r="FH275" s="14" t="e">
        <f t="shared" si="692"/>
        <v>#VALUE!</v>
      </c>
      <c r="FI275" s="37" t="e">
        <f t="shared" si="693"/>
        <v>#VALUE!</v>
      </c>
      <c r="FJ275" s="12"/>
      <c r="FK275" s="14" t="str">
        <f>IFERROR(VLOOKUP($A275,#REF!,27,0),"0")</f>
        <v>0</v>
      </c>
      <c r="FL275" s="14">
        <f t="shared" si="766"/>
        <v>0</v>
      </c>
      <c r="FM275" s="14" t="str">
        <f>IFERROR(VLOOKUP($A275,SpecEd23!$X$22:$Y$610,59,0)," ")</f>
        <v xml:space="preserve"> </v>
      </c>
      <c r="FN275" s="14" t="e">
        <f t="shared" si="767"/>
        <v>#VALUE!</v>
      </c>
      <c r="FO275" s="14">
        <f>IFERROR(VLOOKUP($A275,ECFE!#REF!,26,0),0)</f>
        <v>0</v>
      </c>
      <c r="FP275" s="14">
        <f t="shared" si="768"/>
        <v>0</v>
      </c>
      <c r="FQ275" s="14">
        <f>IFERROR(VLOOKUP($A275,#REF!,16,0),0)</f>
        <v>0</v>
      </c>
      <c r="FR275" s="14">
        <f t="shared" si="769"/>
        <v>0</v>
      </c>
      <c r="FS275" s="14">
        <f>IFERROR(VLOOKUP($A275,#REF!,12,0),0)</f>
        <v>0</v>
      </c>
      <c r="FT275" s="14">
        <f t="shared" si="770"/>
        <v>0</v>
      </c>
      <c r="FU275" s="14">
        <v>0</v>
      </c>
      <c r="FV275" s="14">
        <f t="shared" si="771"/>
        <v>0</v>
      </c>
      <c r="FW275" s="14">
        <f>IFERROR(VLOOKUP($A275,ConEnroll!$A$8:$S$601,16,0),0)</f>
        <v>786</v>
      </c>
      <c r="FX275" s="14">
        <f t="shared" si="772"/>
        <v>1.0013989237193697</v>
      </c>
      <c r="FY275" s="14">
        <f t="shared" si="773"/>
        <v>786</v>
      </c>
      <c r="FZ275" s="14">
        <f t="shared" si="774"/>
        <v>1.0013989237193697</v>
      </c>
      <c r="GA275" s="14" t="e">
        <f t="shared" si="775"/>
        <v>#VALUE!</v>
      </c>
      <c r="GB275" s="14" t="e">
        <f t="shared" si="776"/>
        <v>#VALUE!</v>
      </c>
      <c r="GC275" s="39"/>
      <c r="GD275" s="14">
        <f t="shared" si="694"/>
        <v>-9508.8541896432616</v>
      </c>
      <c r="GE275" s="14" t="e">
        <f t="shared" si="695"/>
        <v>#VALUE!</v>
      </c>
      <c r="GF275" s="14">
        <f t="shared" si="696"/>
        <v>-92.433519934722256</v>
      </c>
      <c r="GG275" s="14" t="e">
        <f t="shared" si="697"/>
        <v>#VALUE!</v>
      </c>
      <c r="GH275" s="37" t="e">
        <f t="shared" si="698"/>
        <v>#VALUE!</v>
      </c>
    </row>
    <row r="276" spans="1:190" ht="12.5" x14ac:dyDescent="0.25">
      <c r="A276" s="67">
        <v>882</v>
      </c>
      <c r="B276" s="35">
        <v>1</v>
      </c>
      <c r="C276" s="14">
        <v>4</v>
      </c>
      <c r="D276" s="14"/>
      <c r="E276" s="14"/>
      <c r="F276" s="35" t="s">
        <v>2620</v>
      </c>
      <c r="G276" s="41"/>
      <c r="H276" s="14">
        <f>IFERROR(VLOOKUP($A276,BaseFY22!$A$7:$AK$528,6,0),0)</f>
        <v>4208</v>
      </c>
      <c r="I276" s="14">
        <f>IFERROR(VLOOKUP($A276,BaseFY22!$A$7:$AK$528,28,0),0)</f>
        <v>39190005.75</v>
      </c>
      <c r="J276" s="14">
        <f t="shared" si="699"/>
        <v>9313.2142942015216</v>
      </c>
      <c r="K276" s="14">
        <f>IFERROR(VLOOKUP($A276,SpecEd22!$A$21:$BB$605,24,0)," ")</f>
        <v>3743538.2349463929</v>
      </c>
      <c r="L276" s="14">
        <f t="shared" si="700"/>
        <v>889.62410526292604</v>
      </c>
      <c r="M276" s="14">
        <f>IFERROR(VLOOKUP($A276,ECFE!$A$16:$AB$347,7,0),0)</f>
        <v>238946.86199999999</v>
      </c>
      <c r="N276" s="14">
        <f t="shared" si="667"/>
        <v>56.78395009505703</v>
      </c>
      <c r="O276" s="14">
        <v>0</v>
      </c>
      <c r="P276" s="14">
        <f t="shared" si="667"/>
        <v>0</v>
      </c>
      <c r="Q276" s="14">
        <f>IFERROR(VLOOKUP($A276,ConEnroll!$A$7:$S$337,10,0),0)</f>
        <v>42518.61</v>
      </c>
      <c r="R276" s="14">
        <f t="shared" si="701"/>
        <v>10.104232414448669</v>
      </c>
      <c r="S276" s="14">
        <f t="shared" si="668"/>
        <v>281465.47200000001</v>
      </c>
      <c r="T276" s="14">
        <f t="shared" si="702"/>
        <v>66.888182509505711</v>
      </c>
      <c r="U276" s="14">
        <f t="shared" si="669"/>
        <v>43215009.456946395</v>
      </c>
      <c r="V276" s="14">
        <f t="shared" si="703"/>
        <v>10269.726581973953</v>
      </c>
      <c r="W276" s="42"/>
      <c r="X276" s="14">
        <f>IFERROR(VLOOKUP($A276,HouseFY22!$A$6:$AJ$528,28,0),0)</f>
        <v>39821439.75</v>
      </c>
      <c r="Y276" s="14">
        <f t="shared" si="704"/>
        <v>9463.2699025665406</v>
      </c>
      <c r="Z276" s="14">
        <f>IFERROR(VLOOKUP($A276,Compens80percent!$A$13:$M$560,12,0),0)</f>
        <v>5155.2000000000698</v>
      </c>
      <c r="AA276" s="14">
        <f t="shared" si="704"/>
        <v>1.2250950570342372</v>
      </c>
      <c r="AB276" s="14">
        <f t="shared" si="705"/>
        <v>39826594.950000003</v>
      </c>
      <c r="AC276" s="14">
        <f t="shared" si="704"/>
        <v>9464.4949976235748</v>
      </c>
      <c r="AD276" s="14">
        <f>IFERROR(VLOOKUP(A276,SpecEd22!$A$21:$Z$550,14,0),0)</f>
        <v>3879801.991055897</v>
      </c>
      <c r="AE276" s="14">
        <f t="shared" si="706"/>
        <v>922.00617658172462</v>
      </c>
      <c r="AF276" s="14">
        <f>IFERROR(VLOOKUP($A276,ECFE!$A$16:$AB$348,8,0),0)</f>
        <v>243725.79924000002</v>
      </c>
      <c r="AG276" s="14">
        <f t="shared" si="707"/>
        <v>57.919629096958182</v>
      </c>
      <c r="AH276" s="14">
        <f>IFERROR(VLOOKUP(A276,ParaFY19!$A$21:$Z$543,7,0),0)</f>
        <v>14896</v>
      </c>
      <c r="AI276" s="14">
        <f t="shared" si="708"/>
        <v>3.5399239543726235</v>
      </c>
      <c r="AJ276" s="14">
        <f>IFERROR(VLOOKUP(A276,ConEnroll!$A$7:$S$341,13,0),0)</f>
        <v>53148.262499999997</v>
      </c>
      <c r="AK276" s="14">
        <f t="shared" si="709"/>
        <v>12.630290518060836</v>
      </c>
      <c r="AL276" s="14">
        <f t="shared" si="777"/>
        <v>311770.06174000003</v>
      </c>
      <c r="AM276" s="14">
        <f t="shared" si="710"/>
        <v>74.089843569391647</v>
      </c>
      <c r="AN276" s="14">
        <f t="shared" si="711"/>
        <v>44018167.002795905</v>
      </c>
      <c r="AO276" s="14">
        <f t="shared" si="712"/>
        <v>10460.591017774692</v>
      </c>
      <c r="AP276" s="62"/>
      <c r="AQ276" s="14">
        <f t="shared" si="778"/>
        <v>151.28070342205319</v>
      </c>
      <c r="AR276" s="14">
        <f t="shared" si="670"/>
        <v>32.38207131879858</v>
      </c>
      <c r="AS276" s="14">
        <f t="shared" si="671"/>
        <v>7.2016610598859359</v>
      </c>
      <c r="AT276" s="14">
        <f t="shared" si="713"/>
        <v>190.86443580073771</v>
      </c>
      <c r="AU276" s="37">
        <f t="shared" si="672"/>
        <v>1.8585152611146877E-2</v>
      </c>
      <c r="AV276" s="42"/>
      <c r="AW276" s="14" t="str">
        <f>IFERROR(VLOOKUP($A276,#REF!,27,0),"0")</f>
        <v>0</v>
      </c>
      <c r="AX276" s="14">
        <f t="shared" si="714"/>
        <v>0</v>
      </c>
      <c r="AY276" s="14" t="str">
        <f>IFERROR(VLOOKUP($A276,SpecEd22!#REF!,23,0)," ")</f>
        <v xml:space="preserve"> </v>
      </c>
      <c r="AZ276" s="14" t="e">
        <f t="shared" si="715"/>
        <v>#VALUE!</v>
      </c>
      <c r="BA276" s="14">
        <f>IFERROR(VLOOKUP($A276,ECFE!#REF!,23,0),0)</f>
        <v>0</v>
      </c>
      <c r="BB276" s="14">
        <f t="shared" si="716"/>
        <v>0</v>
      </c>
      <c r="BC276" s="14">
        <f>IFERROR(VLOOKUP($A276,#REF!,17,0),0)</f>
        <v>0</v>
      </c>
      <c r="BD276" s="14">
        <f t="shared" si="717"/>
        <v>0</v>
      </c>
      <c r="BE276" s="14">
        <f>IFERROR(VLOOKUP($A276,#REF!,9,0),0)</f>
        <v>0</v>
      </c>
      <c r="BF276" s="14">
        <f t="shared" si="718"/>
        <v>0</v>
      </c>
      <c r="BG276" s="14">
        <v>0</v>
      </c>
      <c r="BH276" s="14">
        <f t="shared" si="719"/>
        <v>0</v>
      </c>
      <c r="BI276" s="14">
        <f>IFERROR(VLOOKUP($A276,ConEnroll!$A$8:$S$601,15,0),0)</f>
        <v>-95</v>
      </c>
      <c r="BJ276" s="14">
        <f t="shared" si="720"/>
        <v>-2.2576045627376425E-2</v>
      </c>
      <c r="BK276" s="14">
        <f t="shared" si="721"/>
        <v>-95</v>
      </c>
      <c r="BL276" s="14">
        <f t="shared" si="722"/>
        <v>-2.2576045627376425E-2</v>
      </c>
      <c r="BM276" s="14" t="e">
        <f t="shared" si="723"/>
        <v>#VALUE!</v>
      </c>
      <c r="BN276" s="14" t="e">
        <f t="shared" si="724"/>
        <v>#VALUE!</v>
      </c>
      <c r="BO276" s="42"/>
      <c r="BP276" s="14">
        <f t="shared" si="673"/>
        <v>9463.2699025665406</v>
      </c>
      <c r="BQ276" s="14" t="e">
        <f t="shared" si="674"/>
        <v>#VALUE!</v>
      </c>
      <c r="BR276" s="14">
        <f t="shared" si="725"/>
        <v>74.112419615019022</v>
      </c>
      <c r="BS276" s="14" t="e">
        <f t="shared" si="675"/>
        <v>#VALUE!</v>
      </c>
      <c r="BT276" s="37" t="e">
        <f t="shared" si="676"/>
        <v>#VALUE!</v>
      </c>
      <c r="BU276" s="41"/>
      <c r="BV276" s="14" t="str">
        <f>IFERROR(VLOOKUP($A276,#REF!,27,0),"0")</f>
        <v>0</v>
      </c>
      <c r="BW276" s="14">
        <f t="shared" si="726"/>
        <v>0</v>
      </c>
      <c r="BX276" s="14" t="str">
        <f>IFERROR(VLOOKUP($A276,SpecEd22!$Z$22:$AV$606,59,0)," ")</f>
        <v xml:space="preserve"> </v>
      </c>
      <c r="BY276" s="14" t="e">
        <f t="shared" si="727"/>
        <v>#VALUE!</v>
      </c>
      <c r="BZ276" s="14">
        <f>IFERROR(VLOOKUP($A276,ECFE!#REF!,25,0),0)</f>
        <v>0</v>
      </c>
      <c r="CA276" s="14">
        <f t="shared" si="728"/>
        <v>0</v>
      </c>
      <c r="CB276" s="14">
        <f>IFERROR(VLOOKUP($A276,#REF!,17,0),0)</f>
        <v>0</v>
      </c>
      <c r="CC276" s="14">
        <f t="shared" si="729"/>
        <v>0</v>
      </c>
      <c r="CD276" s="14">
        <f>IFERROR(VLOOKUP($A276,#REF!,9,0),0)</f>
        <v>0</v>
      </c>
      <c r="CE276" s="14">
        <f t="shared" si="730"/>
        <v>0</v>
      </c>
      <c r="CF276" s="14">
        <v>0</v>
      </c>
      <c r="CG276" s="14">
        <f t="shared" si="731"/>
        <v>0</v>
      </c>
      <c r="CH276" s="14">
        <f>IFERROR(VLOOKUP($A276,ConEnroll!$A$8:$S$601,15,0),0)</f>
        <v>-95</v>
      </c>
      <c r="CI276" s="14">
        <f t="shared" si="732"/>
        <v>-2.2576045627376425E-2</v>
      </c>
      <c r="CJ276" s="14">
        <f t="shared" si="733"/>
        <v>-95</v>
      </c>
      <c r="CK276" s="14">
        <f t="shared" si="734"/>
        <v>-2.2576045627376425E-2</v>
      </c>
      <c r="CL276" s="14" t="e">
        <f t="shared" si="735"/>
        <v>#VALUE!</v>
      </c>
      <c r="CM276" s="14" t="e">
        <f t="shared" si="736"/>
        <v>#VALUE!</v>
      </c>
      <c r="CN276" s="42"/>
      <c r="CO276" s="14">
        <f t="shared" si="677"/>
        <v>-9313.2142942015216</v>
      </c>
      <c r="CP276" s="14" t="e">
        <f t="shared" si="678"/>
        <v>#VALUE!</v>
      </c>
      <c r="CQ276" s="14">
        <f t="shared" si="679"/>
        <v>-66.910758555133086</v>
      </c>
      <c r="CR276" s="14" t="e">
        <f t="shared" si="680"/>
        <v>#VALUE!</v>
      </c>
      <c r="CS276" s="37" t="e">
        <f t="shared" si="681"/>
        <v>#VALUE!</v>
      </c>
      <c r="CT276" s="239"/>
      <c r="CU276" s="239"/>
      <c r="CV276" s="468"/>
      <c r="CW276" s="14">
        <f>IFERROR(VLOOKUP($A276,BaseFY23!$A$7:$AK$527,6,0),0)</f>
        <v>4346.0320080000001</v>
      </c>
      <c r="CX276" s="14">
        <f>IFERROR(VLOOKUP($A276,BaseFY23!$A$7:$AN$528,28,0),0)</f>
        <v>40698135.75</v>
      </c>
      <c r="CY276" s="14">
        <f t="shared" si="737"/>
        <v>9364.4353458705591</v>
      </c>
      <c r="CZ276" s="14">
        <f>IFERROR(VLOOKUP($A276,SpecEd23!$A$21:$BB$605,23,0)," ")</f>
        <v>4019626.5699384762</v>
      </c>
      <c r="DA276" s="14">
        <f t="shared" si="738"/>
        <v>924.89575836977497</v>
      </c>
      <c r="DB276" s="14">
        <f>IFERROR(VLOOKUP($A276,ECFE!$A$16:$AB$347,7,0),0)</f>
        <v>238946.86199999999</v>
      </c>
      <c r="DC276" s="14">
        <f t="shared" si="739"/>
        <v>54.98046529803652</v>
      </c>
      <c r="DD276" s="14">
        <v>0</v>
      </c>
      <c r="DE276" s="14">
        <f t="shared" si="740"/>
        <v>0</v>
      </c>
      <c r="DF276" s="14">
        <f>IFERROR(VLOOKUP($A276,ConEnroll!$A$7:$S$338,10,0),0)</f>
        <v>42518.61</v>
      </c>
      <c r="DG276" s="14">
        <f t="shared" si="741"/>
        <v>9.7833172700370046</v>
      </c>
      <c r="DH276" s="14">
        <f t="shared" si="682"/>
        <v>281465.47200000001</v>
      </c>
      <c r="DI276" s="14">
        <f t="shared" si="742"/>
        <v>64.763782568073523</v>
      </c>
      <c r="DJ276" s="14">
        <f t="shared" si="683"/>
        <v>44999227.791938476</v>
      </c>
      <c r="DK276" s="14">
        <f t="shared" si="743"/>
        <v>10354.094886808407</v>
      </c>
      <c r="DL276" s="42"/>
      <c r="DM276" s="14">
        <f>IFERROR(VLOOKUP($A276,HouseFY23!$A$7:$AJ$528,28,0),0)</f>
        <v>42010165.75</v>
      </c>
      <c r="DN276" s="14">
        <f t="shared" si="744"/>
        <v>9666.3268178120597</v>
      </c>
      <c r="DO276" s="14">
        <f>IFERROR(VLOOKUP($A276,Compens80percent!$A$13:$M$560,12,0),0)</f>
        <v>5155.2000000000698</v>
      </c>
      <c r="DP276" s="14">
        <f t="shared" si="744"/>
        <v>1.1861854653878725</v>
      </c>
      <c r="DQ276" s="14">
        <f t="shared" si="745"/>
        <v>42015320.950000003</v>
      </c>
      <c r="DR276" s="14">
        <f t="shared" si="746"/>
        <v>9984.6295033269962</v>
      </c>
      <c r="DS276" s="14">
        <f>IFERROR(VLOOKUP($A276,SpecEd23!$A$21:$Z$550,14,0),0)</f>
        <v>4312853.6610830715</v>
      </c>
      <c r="DT276" s="14">
        <f t="shared" si="747"/>
        <v>992.36583005926889</v>
      </c>
      <c r="DU276" s="14">
        <f>IFERROR(VLOOKUP($A276,ECFE!$A$16:$AB$347,9,0),0)</f>
        <v>248600.3152248</v>
      </c>
      <c r="DV276" s="14">
        <f t="shared" si="748"/>
        <v>57.2016760960772</v>
      </c>
      <c r="DW276" s="14">
        <f>IFERROR(VLOOKUP($A276,ParaFY19!$A$21:$Z$543,7,0),0)</f>
        <v>14896</v>
      </c>
      <c r="DX276" s="14">
        <f t="shared" si="749"/>
        <v>3.4274943149475301</v>
      </c>
      <c r="DY276" s="14">
        <f>IFERROR(VLOOKUP($A276,ConEnroll!$A$7:$S$341,13,0),0)</f>
        <v>53148.262499999997</v>
      </c>
      <c r="DZ276" s="14">
        <f t="shared" si="750"/>
        <v>12.229146587546253</v>
      </c>
      <c r="EA276" s="14">
        <f t="shared" si="684"/>
        <v>316644.57772480004</v>
      </c>
      <c r="EB276" s="14">
        <f t="shared" si="751"/>
        <v>72.858316998570999</v>
      </c>
      <c r="EC276" s="14">
        <f t="shared" si="685"/>
        <v>46639663.988807872</v>
      </c>
      <c r="ED276" s="14">
        <f t="shared" si="752"/>
        <v>10731.550964869901</v>
      </c>
      <c r="EE276" s="62"/>
      <c r="EF276" s="14">
        <f t="shared" si="686"/>
        <v>301.89147194150064</v>
      </c>
      <c r="EG276" s="14">
        <f t="shared" si="687"/>
        <v>67.470071689493921</v>
      </c>
      <c r="EH276" s="14">
        <f t="shared" si="688"/>
        <v>8.0945344304974753</v>
      </c>
      <c r="EI276" s="14">
        <f t="shared" si="753"/>
        <v>377.45607806149201</v>
      </c>
      <c r="EJ276" s="37">
        <f t="shared" si="689"/>
        <v>3.6454763278477235E-2</v>
      </c>
      <c r="EK276" s="42"/>
      <c r="EL276" s="14" t="str">
        <f>IFERROR(VLOOKUP($A276,#REF!,27,0),"0")</f>
        <v>0</v>
      </c>
      <c r="EM276" s="14">
        <f t="shared" si="754"/>
        <v>0</v>
      </c>
      <c r="EN276" s="14" t="str">
        <f>IFERROR(VLOOKUP($A276,SpecEd23!#REF!,23,0)," ")</f>
        <v xml:space="preserve"> </v>
      </c>
      <c r="EO276" s="14" t="e">
        <f t="shared" si="755"/>
        <v>#VALUE!</v>
      </c>
      <c r="EP276" s="14">
        <f>IFERROR(VLOOKUP($A276,ECFE!#REF!,24,0),0)</f>
        <v>0</v>
      </c>
      <c r="EQ276" s="14">
        <f t="shared" si="756"/>
        <v>0</v>
      </c>
      <c r="ER276" s="14">
        <f>IFERROR(VLOOKUP($A276,#REF!,30,0),0)</f>
        <v>0</v>
      </c>
      <c r="ES276" s="14">
        <f t="shared" si="757"/>
        <v>0</v>
      </c>
      <c r="ET276" s="14">
        <f>IFERROR(VLOOKUP($A276,#REF!,12,0),0)</f>
        <v>0</v>
      </c>
      <c r="EU276" s="14">
        <f t="shared" si="758"/>
        <v>0</v>
      </c>
      <c r="EV276" s="14">
        <v>0</v>
      </c>
      <c r="EW276" s="14">
        <f t="shared" si="759"/>
        <v>0</v>
      </c>
      <c r="EX276" s="14">
        <f>IFERROR(VLOOKUP($A276,ConEnroll!$A$8:$S$601,16,0),0)</f>
        <v>787</v>
      </c>
      <c r="EY276" s="14">
        <f t="shared" si="760"/>
        <v>0.18108472246668275</v>
      </c>
      <c r="EZ276" s="14">
        <f t="shared" si="761"/>
        <v>787</v>
      </c>
      <c r="FA276" s="14">
        <f t="shared" si="762"/>
        <v>0.18108472246668275</v>
      </c>
      <c r="FB276" s="14" t="e">
        <f t="shared" si="763"/>
        <v>#VALUE!</v>
      </c>
      <c r="FC276" s="14" t="e">
        <f t="shared" si="764"/>
        <v>#VALUE!</v>
      </c>
      <c r="FD276" s="62"/>
      <c r="FE276" s="14">
        <f t="shared" si="690"/>
        <v>9666.3268178120597</v>
      </c>
      <c r="FF276" s="14" t="e">
        <f t="shared" si="691"/>
        <v>#VALUE!</v>
      </c>
      <c r="FG276" s="14">
        <f t="shared" si="765"/>
        <v>72.67723227610432</v>
      </c>
      <c r="FH276" s="14" t="e">
        <f t="shared" si="692"/>
        <v>#VALUE!</v>
      </c>
      <c r="FI276" s="37" t="e">
        <f t="shared" si="693"/>
        <v>#VALUE!</v>
      </c>
      <c r="FJ276" s="12"/>
      <c r="FK276" s="14" t="str">
        <f>IFERROR(VLOOKUP($A276,#REF!,27,0),"0")</f>
        <v>0</v>
      </c>
      <c r="FL276" s="14">
        <f t="shared" si="766"/>
        <v>0</v>
      </c>
      <c r="FM276" s="14" t="str">
        <f>IFERROR(VLOOKUP($A276,SpecEd23!$X$22:$Y$610,59,0)," ")</f>
        <v xml:space="preserve"> </v>
      </c>
      <c r="FN276" s="14" t="e">
        <f t="shared" si="767"/>
        <v>#VALUE!</v>
      </c>
      <c r="FO276" s="14">
        <f>IFERROR(VLOOKUP($A276,ECFE!#REF!,26,0),0)</f>
        <v>0</v>
      </c>
      <c r="FP276" s="14">
        <f t="shared" si="768"/>
        <v>0</v>
      </c>
      <c r="FQ276" s="14">
        <f>IFERROR(VLOOKUP($A276,#REF!,16,0),0)</f>
        <v>0</v>
      </c>
      <c r="FR276" s="14">
        <f t="shared" si="769"/>
        <v>0</v>
      </c>
      <c r="FS276" s="14">
        <f>IFERROR(VLOOKUP($A276,#REF!,12,0),0)</f>
        <v>0</v>
      </c>
      <c r="FT276" s="14">
        <f t="shared" si="770"/>
        <v>0</v>
      </c>
      <c r="FU276" s="14">
        <v>0</v>
      </c>
      <c r="FV276" s="14">
        <f t="shared" si="771"/>
        <v>0</v>
      </c>
      <c r="FW276" s="14">
        <f>IFERROR(VLOOKUP($A276,ConEnroll!$A$8:$S$601,16,0),0)</f>
        <v>787</v>
      </c>
      <c r="FX276" s="14">
        <f t="shared" si="772"/>
        <v>0.18108472246668275</v>
      </c>
      <c r="FY276" s="14">
        <f t="shared" si="773"/>
        <v>787</v>
      </c>
      <c r="FZ276" s="14">
        <f t="shared" si="774"/>
        <v>0.18108472246668275</v>
      </c>
      <c r="GA276" s="14" t="e">
        <f t="shared" si="775"/>
        <v>#VALUE!</v>
      </c>
      <c r="GB276" s="14" t="e">
        <f t="shared" si="776"/>
        <v>#VALUE!</v>
      </c>
      <c r="GC276" s="39"/>
      <c r="GD276" s="14">
        <f t="shared" si="694"/>
        <v>-9364.4353458705591</v>
      </c>
      <c r="GE276" s="14" t="e">
        <f t="shared" si="695"/>
        <v>#VALUE!</v>
      </c>
      <c r="GF276" s="14">
        <f t="shared" si="696"/>
        <v>-64.582697845606845</v>
      </c>
      <c r="GG276" s="14" t="e">
        <f t="shared" si="697"/>
        <v>#VALUE!</v>
      </c>
      <c r="GH276" s="37" t="e">
        <f t="shared" si="698"/>
        <v>#VALUE!</v>
      </c>
    </row>
    <row r="277" spans="1:190" ht="12.5" x14ac:dyDescent="0.25">
      <c r="A277" s="67">
        <v>883</v>
      </c>
      <c r="B277" s="35">
        <v>1</v>
      </c>
      <c r="C277" s="14">
        <v>5</v>
      </c>
      <c r="D277" s="14"/>
      <c r="E277" s="14"/>
      <c r="F277" s="35" t="s">
        <v>2621</v>
      </c>
      <c r="G277" s="41"/>
      <c r="H277" s="14">
        <f>IFERROR(VLOOKUP($A277,BaseFY22!$A$7:$AK$528,6,0),0)</f>
        <v>1619</v>
      </c>
      <c r="I277" s="14">
        <f>IFERROR(VLOOKUP($A277,BaseFY22!$A$7:$AK$528,28,0),0)</f>
        <v>15415931.777712001</v>
      </c>
      <c r="J277" s="14">
        <f t="shared" si="699"/>
        <v>9521.8849769685003</v>
      </c>
      <c r="K277" s="14">
        <f>IFERROR(VLOOKUP($A277,SpecEd22!$A$21:$BB$605,24,0)," ")</f>
        <v>1457105.1816886968</v>
      </c>
      <c r="L277" s="14">
        <f t="shared" si="700"/>
        <v>900.00320054891711</v>
      </c>
      <c r="M277" s="14">
        <f>IFERROR(VLOOKUP($A277,ECFE!$A$16:$AB$347,7,0),0)</f>
        <v>102707.88</v>
      </c>
      <c r="N277" s="14">
        <f t="shared" si="667"/>
        <v>63.439085855466338</v>
      </c>
      <c r="O277" s="14">
        <v>0</v>
      </c>
      <c r="P277" s="14">
        <f t="shared" si="667"/>
        <v>0</v>
      </c>
      <c r="Q277" s="14">
        <f>IFERROR(VLOOKUP($A277,ConEnroll!$A$7:$S$337,10,0),0)</f>
        <v>9908.7800000000007</v>
      </c>
      <c r="R277" s="14">
        <f t="shared" si="701"/>
        <v>6.1203088326127242</v>
      </c>
      <c r="S277" s="14">
        <f t="shared" si="668"/>
        <v>112616.66</v>
      </c>
      <c r="T277" s="14">
        <f t="shared" si="702"/>
        <v>69.559394688079067</v>
      </c>
      <c r="U277" s="14">
        <f t="shared" si="669"/>
        <v>16985653.619400699</v>
      </c>
      <c r="V277" s="14">
        <f t="shared" si="703"/>
        <v>10491.447572205496</v>
      </c>
      <c r="W277" s="42"/>
      <c r="X277" s="14">
        <f>IFERROR(VLOOKUP($A277,HouseFY22!$A$6:$AJ$528,28,0),0)</f>
        <v>15658610.777712001</v>
      </c>
      <c r="Y277" s="14">
        <f t="shared" si="704"/>
        <v>9671.7793562149473</v>
      </c>
      <c r="Z277" s="14">
        <f>IFERROR(VLOOKUP($A277,Compens80percent!$A$13:$M$560,12,0),0)</f>
        <v>0</v>
      </c>
      <c r="AA277" s="14">
        <f t="shared" si="704"/>
        <v>0</v>
      </c>
      <c r="AB277" s="14">
        <f t="shared" si="705"/>
        <v>15658610.777712001</v>
      </c>
      <c r="AC277" s="14">
        <f t="shared" si="704"/>
        <v>9671.7793562149473</v>
      </c>
      <c r="AD277" s="14">
        <f>IFERROR(VLOOKUP(A277,SpecEd22!$A$21:$Z$550,14,0),0)</f>
        <v>1496351.4643499313</v>
      </c>
      <c r="AE277" s="14">
        <f t="shared" si="706"/>
        <v>924.24426457685695</v>
      </c>
      <c r="AF277" s="14">
        <f>IFERROR(VLOOKUP($A277,ECFE!$A$16:$AB$348,8,0),0)</f>
        <v>104762.03760000001</v>
      </c>
      <c r="AG277" s="14">
        <f t="shared" si="707"/>
        <v>64.707867572575665</v>
      </c>
      <c r="AH277" s="14">
        <f>IFERROR(VLOOKUP(A277,ParaFY19!$A$21:$Z$543,7,0),0)</f>
        <v>6076</v>
      </c>
      <c r="AI277" s="14">
        <f t="shared" si="708"/>
        <v>3.7529339098208769</v>
      </c>
      <c r="AJ277" s="14">
        <f>IFERROR(VLOOKUP(A277,ConEnroll!$A$7:$S$341,13,0),0)</f>
        <v>12385.975</v>
      </c>
      <c r="AK277" s="14">
        <f t="shared" si="709"/>
        <v>7.6503860407659054</v>
      </c>
      <c r="AL277" s="14">
        <f t="shared" si="777"/>
        <v>123224.01260000002</v>
      </c>
      <c r="AM277" s="14">
        <f t="shared" si="710"/>
        <v>76.111187523162457</v>
      </c>
      <c r="AN277" s="14">
        <f t="shared" si="711"/>
        <v>17278186.254661933</v>
      </c>
      <c r="AO277" s="14">
        <f t="shared" si="712"/>
        <v>10672.134808314968</v>
      </c>
      <c r="AP277" s="62"/>
      <c r="AQ277" s="14">
        <f t="shared" si="778"/>
        <v>149.89437924644699</v>
      </c>
      <c r="AR277" s="14">
        <f t="shared" si="670"/>
        <v>24.241064027939842</v>
      </c>
      <c r="AS277" s="14">
        <f t="shared" si="671"/>
        <v>6.5517928350833898</v>
      </c>
      <c r="AT277" s="14">
        <f t="shared" si="713"/>
        <v>180.68723610947023</v>
      </c>
      <c r="AU277" s="37">
        <f t="shared" si="672"/>
        <v>1.7222336085265921E-2</v>
      </c>
      <c r="AV277" s="42"/>
      <c r="AW277" s="14" t="str">
        <f>IFERROR(VLOOKUP($A277,#REF!,27,0),"0")</f>
        <v>0</v>
      </c>
      <c r="AX277" s="14">
        <f t="shared" si="714"/>
        <v>0</v>
      </c>
      <c r="AY277" s="14" t="str">
        <f>IFERROR(VLOOKUP($A277,SpecEd22!#REF!,23,0)," ")</f>
        <v xml:space="preserve"> </v>
      </c>
      <c r="AZ277" s="14" t="e">
        <f t="shared" si="715"/>
        <v>#VALUE!</v>
      </c>
      <c r="BA277" s="14">
        <f>IFERROR(VLOOKUP($A277,ECFE!#REF!,23,0),0)</f>
        <v>0</v>
      </c>
      <c r="BB277" s="14">
        <f t="shared" si="716"/>
        <v>0</v>
      </c>
      <c r="BC277" s="14">
        <f>IFERROR(VLOOKUP($A277,#REF!,17,0),0)</f>
        <v>0</v>
      </c>
      <c r="BD277" s="14">
        <f t="shared" si="717"/>
        <v>0</v>
      </c>
      <c r="BE277" s="14">
        <f>IFERROR(VLOOKUP($A277,#REF!,9,0),0)</f>
        <v>0</v>
      </c>
      <c r="BF277" s="14">
        <f t="shared" si="718"/>
        <v>0</v>
      </c>
      <c r="BG277" s="14">
        <v>0</v>
      </c>
      <c r="BH277" s="14">
        <f t="shared" si="719"/>
        <v>0</v>
      </c>
      <c r="BI277" s="14">
        <f>IFERROR(VLOOKUP($A277,ConEnroll!$A$8:$S$601,15,0),0)</f>
        <v>-82</v>
      </c>
      <c r="BJ277" s="14">
        <f t="shared" si="720"/>
        <v>-5.06485484867202E-2</v>
      </c>
      <c r="BK277" s="14">
        <f t="shared" si="721"/>
        <v>-82</v>
      </c>
      <c r="BL277" s="14">
        <f t="shared" si="722"/>
        <v>-5.06485484867202E-2</v>
      </c>
      <c r="BM277" s="14" t="e">
        <f t="shared" si="723"/>
        <v>#VALUE!</v>
      </c>
      <c r="BN277" s="14" t="e">
        <f t="shared" si="724"/>
        <v>#VALUE!</v>
      </c>
      <c r="BO277" s="42"/>
      <c r="BP277" s="14">
        <f t="shared" si="673"/>
        <v>9671.7793562149473</v>
      </c>
      <c r="BQ277" s="14" t="e">
        <f t="shared" si="674"/>
        <v>#VALUE!</v>
      </c>
      <c r="BR277" s="14">
        <f t="shared" si="725"/>
        <v>76.161836071649176</v>
      </c>
      <c r="BS277" s="14" t="e">
        <f t="shared" si="675"/>
        <v>#VALUE!</v>
      </c>
      <c r="BT277" s="37" t="e">
        <f t="shared" si="676"/>
        <v>#VALUE!</v>
      </c>
      <c r="BU277" s="41"/>
      <c r="BV277" s="14" t="str">
        <f>IFERROR(VLOOKUP($A277,#REF!,27,0),"0")</f>
        <v>0</v>
      </c>
      <c r="BW277" s="14">
        <f t="shared" si="726"/>
        <v>0</v>
      </c>
      <c r="BX277" s="14" t="str">
        <f>IFERROR(VLOOKUP($A277,SpecEd22!$Z$22:$AV$606,59,0)," ")</f>
        <v xml:space="preserve"> </v>
      </c>
      <c r="BY277" s="14" t="e">
        <f t="shared" si="727"/>
        <v>#VALUE!</v>
      </c>
      <c r="BZ277" s="14">
        <f>IFERROR(VLOOKUP($A277,ECFE!#REF!,25,0),0)</f>
        <v>0</v>
      </c>
      <c r="CA277" s="14">
        <f t="shared" si="728"/>
        <v>0</v>
      </c>
      <c r="CB277" s="14">
        <f>IFERROR(VLOOKUP($A277,#REF!,17,0),0)</f>
        <v>0</v>
      </c>
      <c r="CC277" s="14">
        <f t="shared" si="729"/>
        <v>0</v>
      </c>
      <c r="CD277" s="14">
        <f>IFERROR(VLOOKUP($A277,#REF!,9,0),0)</f>
        <v>0</v>
      </c>
      <c r="CE277" s="14">
        <f t="shared" si="730"/>
        <v>0</v>
      </c>
      <c r="CF277" s="14">
        <v>0</v>
      </c>
      <c r="CG277" s="14">
        <f t="shared" si="731"/>
        <v>0</v>
      </c>
      <c r="CH277" s="14">
        <f>IFERROR(VLOOKUP($A277,ConEnroll!$A$8:$S$601,15,0),0)</f>
        <v>-82</v>
      </c>
      <c r="CI277" s="14">
        <f t="shared" si="732"/>
        <v>-5.06485484867202E-2</v>
      </c>
      <c r="CJ277" s="14">
        <f t="shared" si="733"/>
        <v>-82</v>
      </c>
      <c r="CK277" s="14">
        <f t="shared" si="734"/>
        <v>-5.06485484867202E-2</v>
      </c>
      <c r="CL277" s="14" t="e">
        <f t="shared" si="735"/>
        <v>#VALUE!</v>
      </c>
      <c r="CM277" s="14" t="e">
        <f t="shared" si="736"/>
        <v>#VALUE!</v>
      </c>
      <c r="CN277" s="42"/>
      <c r="CO277" s="14">
        <f t="shared" si="677"/>
        <v>-9521.8849769685003</v>
      </c>
      <c r="CP277" s="14" t="e">
        <f t="shared" si="678"/>
        <v>#VALUE!</v>
      </c>
      <c r="CQ277" s="14">
        <f t="shared" si="679"/>
        <v>-69.610043236565787</v>
      </c>
      <c r="CR277" s="14" t="e">
        <f t="shared" si="680"/>
        <v>#VALUE!</v>
      </c>
      <c r="CS277" s="37" t="e">
        <f t="shared" si="681"/>
        <v>#VALUE!</v>
      </c>
      <c r="CT277" s="239"/>
      <c r="CU277" s="239"/>
      <c r="CV277" s="468"/>
      <c r="CW277" s="14">
        <f>IFERROR(VLOOKUP($A277,BaseFY23!$A$7:$AK$527,6,0),0)</f>
        <v>1696.6603970000001</v>
      </c>
      <c r="CX277" s="14">
        <f>IFERROR(VLOOKUP($A277,BaseFY23!$A$7:$AN$528,28,0),0)</f>
        <v>16186534.491196999</v>
      </c>
      <c r="CY277" s="14">
        <f t="shared" si="737"/>
        <v>9540.2323999650707</v>
      </c>
      <c r="CZ277" s="14">
        <f>IFERROR(VLOOKUP($A277,SpecEd23!$A$21:$BB$605,23,0)," ")</f>
        <v>2011470.791799196</v>
      </c>
      <c r="DA277" s="14">
        <f t="shared" si="738"/>
        <v>1185.5470872991655</v>
      </c>
      <c r="DB277" s="14">
        <f>IFERROR(VLOOKUP($A277,ECFE!$A$16:$AB$347,7,0),0)</f>
        <v>102707.88</v>
      </c>
      <c r="DC277" s="14">
        <f t="shared" si="739"/>
        <v>60.535319962442664</v>
      </c>
      <c r="DD277" s="14">
        <v>0</v>
      </c>
      <c r="DE277" s="14">
        <f t="shared" si="740"/>
        <v>0</v>
      </c>
      <c r="DF277" s="14">
        <f>IFERROR(VLOOKUP($A277,ConEnroll!$A$7:$S$338,10,0),0)</f>
        <v>9908.7800000000007</v>
      </c>
      <c r="DG277" s="14">
        <f t="shared" si="741"/>
        <v>5.8401669641847604</v>
      </c>
      <c r="DH277" s="14">
        <f t="shared" si="682"/>
        <v>112616.66</v>
      </c>
      <c r="DI277" s="14">
        <f t="shared" si="742"/>
        <v>66.375486926627431</v>
      </c>
      <c r="DJ277" s="14">
        <f t="shared" si="683"/>
        <v>18310621.942996196</v>
      </c>
      <c r="DK277" s="14">
        <f t="shared" si="743"/>
        <v>10792.154974190864</v>
      </c>
      <c r="DL277" s="42"/>
      <c r="DM277" s="14">
        <f>IFERROR(VLOOKUP($A277,HouseFY23!$A$7:$AJ$528,28,0),0)</f>
        <v>16718190.051424</v>
      </c>
      <c r="DN277" s="14">
        <f t="shared" si="744"/>
        <v>9853.5865403499483</v>
      </c>
      <c r="DO277" s="14">
        <f>IFERROR(VLOOKUP($A277,Compens80percent!$A$13:$M$560,12,0),0)</f>
        <v>0</v>
      </c>
      <c r="DP277" s="14">
        <f t="shared" si="744"/>
        <v>0</v>
      </c>
      <c r="DQ277" s="14">
        <f t="shared" si="745"/>
        <v>16718190.051424</v>
      </c>
      <c r="DR277" s="14">
        <f t="shared" si="746"/>
        <v>10326.244627192094</v>
      </c>
      <c r="DS277" s="14">
        <f>IFERROR(VLOOKUP($A277,SpecEd23!$A$21:$Z$550,14,0),0)</f>
        <v>2110059.1188100781</v>
      </c>
      <c r="DT277" s="14">
        <f t="shared" si="747"/>
        <v>1243.6543709872883</v>
      </c>
      <c r="DU277" s="14">
        <f>IFERROR(VLOOKUP($A277,ECFE!$A$16:$AB$347,9,0),0)</f>
        <v>106857.27835200001</v>
      </c>
      <c r="DV277" s="14">
        <f t="shared" si="748"/>
        <v>62.980946888925352</v>
      </c>
      <c r="DW277" s="14">
        <f>IFERROR(VLOOKUP($A277,ParaFY19!$A$21:$Z$543,7,0),0)</f>
        <v>6076</v>
      </c>
      <c r="DX277" s="14">
        <f t="shared" si="749"/>
        <v>3.5811527225739801</v>
      </c>
      <c r="DY277" s="14">
        <f>IFERROR(VLOOKUP($A277,ConEnroll!$A$7:$S$341,13,0),0)</f>
        <v>12385.975</v>
      </c>
      <c r="DZ277" s="14">
        <f t="shared" si="750"/>
        <v>7.3002087052309497</v>
      </c>
      <c r="EA277" s="14">
        <f t="shared" si="684"/>
        <v>125319.25335200001</v>
      </c>
      <c r="EB277" s="14">
        <f t="shared" si="751"/>
        <v>73.862308316730278</v>
      </c>
      <c r="EC277" s="14">
        <f t="shared" si="685"/>
        <v>18953568.423586078</v>
      </c>
      <c r="ED277" s="14">
        <f t="shared" si="752"/>
        <v>11171.103219653967</v>
      </c>
      <c r="EE277" s="62"/>
      <c r="EF277" s="14">
        <f t="shared" si="686"/>
        <v>313.35414038487761</v>
      </c>
      <c r="EG277" s="14">
        <f t="shared" si="687"/>
        <v>58.107283688122834</v>
      </c>
      <c r="EH277" s="14">
        <f t="shared" si="688"/>
        <v>7.4868213901028469</v>
      </c>
      <c r="EI277" s="14">
        <f t="shared" si="753"/>
        <v>378.94824546310326</v>
      </c>
      <c r="EJ277" s="37">
        <f t="shared" si="689"/>
        <v>3.5113306505452094E-2</v>
      </c>
      <c r="EK277" s="42"/>
      <c r="EL277" s="14" t="str">
        <f>IFERROR(VLOOKUP($A277,#REF!,27,0),"0")</f>
        <v>0</v>
      </c>
      <c r="EM277" s="14">
        <f t="shared" si="754"/>
        <v>0</v>
      </c>
      <c r="EN277" s="14" t="str">
        <f>IFERROR(VLOOKUP($A277,SpecEd23!#REF!,23,0)," ")</f>
        <v xml:space="preserve"> </v>
      </c>
      <c r="EO277" s="14" t="e">
        <f t="shared" si="755"/>
        <v>#VALUE!</v>
      </c>
      <c r="EP277" s="14">
        <f>IFERROR(VLOOKUP($A277,ECFE!#REF!,24,0),0)</f>
        <v>0</v>
      </c>
      <c r="EQ277" s="14">
        <f t="shared" si="756"/>
        <v>0</v>
      </c>
      <c r="ER277" s="14">
        <f>IFERROR(VLOOKUP($A277,#REF!,30,0),0)</f>
        <v>0</v>
      </c>
      <c r="ES277" s="14">
        <f t="shared" si="757"/>
        <v>0</v>
      </c>
      <c r="ET277" s="14">
        <f>IFERROR(VLOOKUP($A277,#REF!,12,0),0)</f>
        <v>0</v>
      </c>
      <c r="EU277" s="14">
        <f t="shared" si="758"/>
        <v>0</v>
      </c>
      <c r="EV277" s="14">
        <v>0</v>
      </c>
      <c r="EW277" s="14">
        <f t="shared" si="759"/>
        <v>0</v>
      </c>
      <c r="EX277" s="14">
        <f>IFERROR(VLOOKUP($A277,ConEnroll!$A$8:$S$601,16,0),0)</f>
        <v>801</v>
      </c>
      <c r="EY277" s="14">
        <f t="shared" si="760"/>
        <v>0.47210390565861715</v>
      </c>
      <c r="EZ277" s="14">
        <f t="shared" si="761"/>
        <v>801</v>
      </c>
      <c r="FA277" s="14">
        <f t="shared" si="762"/>
        <v>0.47210390565861715</v>
      </c>
      <c r="FB277" s="14" t="e">
        <f t="shared" si="763"/>
        <v>#VALUE!</v>
      </c>
      <c r="FC277" s="14" t="e">
        <f t="shared" si="764"/>
        <v>#VALUE!</v>
      </c>
      <c r="FD277" s="62"/>
      <c r="FE277" s="14">
        <f t="shared" si="690"/>
        <v>9853.5865403499483</v>
      </c>
      <c r="FF277" s="14" t="e">
        <f t="shared" si="691"/>
        <v>#VALUE!</v>
      </c>
      <c r="FG277" s="14">
        <f t="shared" si="765"/>
        <v>73.390204411071664</v>
      </c>
      <c r="FH277" s="14" t="e">
        <f t="shared" si="692"/>
        <v>#VALUE!</v>
      </c>
      <c r="FI277" s="37" t="e">
        <f t="shared" si="693"/>
        <v>#VALUE!</v>
      </c>
      <c r="FJ277" s="12"/>
      <c r="FK277" s="14" t="str">
        <f>IFERROR(VLOOKUP($A277,#REF!,27,0),"0")</f>
        <v>0</v>
      </c>
      <c r="FL277" s="14">
        <f t="shared" si="766"/>
        <v>0</v>
      </c>
      <c r="FM277" s="14" t="str">
        <f>IFERROR(VLOOKUP($A277,SpecEd23!$X$22:$Y$610,59,0)," ")</f>
        <v xml:space="preserve"> </v>
      </c>
      <c r="FN277" s="14" t="e">
        <f t="shared" si="767"/>
        <v>#VALUE!</v>
      </c>
      <c r="FO277" s="14">
        <f>IFERROR(VLOOKUP($A277,ECFE!#REF!,26,0),0)</f>
        <v>0</v>
      </c>
      <c r="FP277" s="14">
        <f t="shared" si="768"/>
        <v>0</v>
      </c>
      <c r="FQ277" s="14">
        <f>IFERROR(VLOOKUP($A277,#REF!,16,0),0)</f>
        <v>0</v>
      </c>
      <c r="FR277" s="14">
        <f t="shared" si="769"/>
        <v>0</v>
      </c>
      <c r="FS277" s="14">
        <f>IFERROR(VLOOKUP($A277,#REF!,12,0),0)</f>
        <v>0</v>
      </c>
      <c r="FT277" s="14">
        <f t="shared" si="770"/>
        <v>0</v>
      </c>
      <c r="FU277" s="14">
        <v>0</v>
      </c>
      <c r="FV277" s="14">
        <f t="shared" si="771"/>
        <v>0</v>
      </c>
      <c r="FW277" s="14">
        <f>IFERROR(VLOOKUP($A277,ConEnroll!$A$8:$S$601,16,0),0)</f>
        <v>801</v>
      </c>
      <c r="FX277" s="14">
        <f t="shared" si="772"/>
        <v>0.47210390565861715</v>
      </c>
      <c r="FY277" s="14">
        <f t="shared" si="773"/>
        <v>801</v>
      </c>
      <c r="FZ277" s="14">
        <f t="shared" si="774"/>
        <v>0.47210390565861715</v>
      </c>
      <c r="GA277" s="14" t="e">
        <f t="shared" si="775"/>
        <v>#VALUE!</v>
      </c>
      <c r="GB277" s="14" t="e">
        <f t="shared" si="776"/>
        <v>#VALUE!</v>
      </c>
      <c r="GC277" s="39"/>
      <c r="GD277" s="14">
        <f t="shared" si="694"/>
        <v>-9540.2323999650707</v>
      </c>
      <c r="GE277" s="14" t="e">
        <f t="shared" si="695"/>
        <v>#VALUE!</v>
      </c>
      <c r="GF277" s="14">
        <f t="shared" si="696"/>
        <v>-65.903383020968818</v>
      </c>
      <c r="GG277" s="14" t="e">
        <f t="shared" si="697"/>
        <v>#VALUE!</v>
      </c>
      <c r="GH277" s="37" t="e">
        <f t="shared" si="698"/>
        <v>#VALUE!</v>
      </c>
    </row>
    <row r="278" spans="1:190" ht="12.5" x14ac:dyDescent="0.25">
      <c r="A278" s="67">
        <v>885</v>
      </c>
      <c r="B278" s="35">
        <v>1</v>
      </c>
      <c r="C278" s="14">
        <v>4</v>
      </c>
      <c r="D278" s="14"/>
      <c r="E278" s="14"/>
      <c r="F278" s="35" t="s">
        <v>2622</v>
      </c>
      <c r="G278" s="41"/>
      <c r="H278" s="14">
        <f>IFERROR(VLOOKUP($A278,BaseFY22!$A$7:$AK$528,6,0),0)</f>
        <v>6515</v>
      </c>
      <c r="I278" s="14">
        <f>IFERROR(VLOOKUP($A278,BaseFY22!$A$7:$AK$528,28,0),0)</f>
        <v>55956817</v>
      </c>
      <c r="J278" s="14">
        <f t="shared" si="699"/>
        <v>8588.9204911742127</v>
      </c>
      <c r="K278" s="14">
        <f>IFERROR(VLOOKUP($A278,SpecEd22!$A$21:$BB$605,24,0)," ")</f>
        <v>5129347.4276242713</v>
      </c>
      <c r="L278" s="14">
        <f t="shared" si="700"/>
        <v>787.31349618177615</v>
      </c>
      <c r="M278" s="14">
        <f>IFERROR(VLOOKUP($A278,ECFE!$A$16:$AB$347,7,0),0)</f>
        <v>306613.23</v>
      </c>
      <c r="N278" s="14">
        <f t="shared" si="667"/>
        <v>47.062660015349188</v>
      </c>
      <c r="O278" s="14">
        <v>0</v>
      </c>
      <c r="P278" s="14">
        <f t="shared" ref="P278" si="779">IF($H278&gt;0,O278/$H278,0)</f>
        <v>0</v>
      </c>
      <c r="Q278" s="14">
        <f>IFERROR(VLOOKUP($A278,ConEnroll!$A$7:$S$337,10,0),0)</f>
        <v>14679.67</v>
      </c>
      <c r="R278" s="14">
        <f t="shared" si="701"/>
        <v>2.2532110514198003</v>
      </c>
      <c r="S278" s="14">
        <f t="shared" si="668"/>
        <v>321292.89999999997</v>
      </c>
      <c r="T278" s="14">
        <f t="shared" si="702"/>
        <v>49.315871066768992</v>
      </c>
      <c r="U278" s="14">
        <f t="shared" si="669"/>
        <v>61407457.327624269</v>
      </c>
      <c r="V278" s="14">
        <f t="shared" si="703"/>
        <v>9425.5498584227589</v>
      </c>
      <c r="W278" s="42"/>
      <c r="X278" s="14">
        <f>IFERROR(VLOOKUP($A278,HouseFY22!$A$6:$AJ$528,28,0),0)</f>
        <v>56908003</v>
      </c>
      <c r="Y278" s="14">
        <f t="shared" si="704"/>
        <v>8734.9198772064465</v>
      </c>
      <c r="Z278" s="14">
        <f>IFERROR(VLOOKUP($A278,Compens80percent!$A$13:$M$560,12,0),0)</f>
        <v>0</v>
      </c>
      <c r="AA278" s="14">
        <f t="shared" si="704"/>
        <v>0</v>
      </c>
      <c r="AB278" s="14">
        <f t="shared" si="705"/>
        <v>56908003</v>
      </c>
      <c r="AC278" s="14">
        <f t="shared" si="704"/>
        <v>8734.9198772064465</v>
      </c>
      <c r="AD278" s="14">
        <f>IFERROR(VLOOKUP(A278,SpecEd22!$A$21:$Z$550,14,0),0)</f>
        <v>5254077.6637110328</v>
      </c>
      <c r="AE278" s="14">
        <f t="shared" si="706"/>
        <v>806.45858230407259</v>
      </c>
      <c r="AF278" s="14">
        <f>IFERROR(VLOOKUP($A278,ECFE!$A$16:$AB$348,8,0),0)</f>
        <v>312745.49460000003</v>
      </c>
      <c r="AG278" s="14">
        <f t="shared" si="707"/>
        <v>48.003913215656183</v>
      </c>
      <c r="AH278" s="14">
        <f>IFERROR(VLOOKUP(A278,ParaFY19!$A$21:$Z$543,7,0),0)</f>
        <v>23520</v>
      </c>
      <c r="AI278" s="14">
        <f t="shared" si="708"/>
        <v>3.6101304681504223</v>
      </c>
      <c r="AJ278" s="14">
        <f>IFERROR(VLOOKUP(A278,ConEnroll!$A$7:$S$341,13,0),0)</f>
        <v>18349.587500000001</v>
      </c>
      <c r="AK278" s="14">
        <f t="shared" si="709"/>
        <v>2.8165138142747508</v>
      </c>
      <c r="AL278" s="14">
        <f t="shared" si="777"/>
        <v>354615.08210000006</v>
      </c>
      <c r="AM278" s="14">
        <f t="shared" si="710"/>
        <v>54.430557498081363</v>
      </c>
      <c r="AN278" s="14">
        <f t="shared" si="711"/>
        <v>62516695.74581103</v>
      </c>
      <c r="AO278" s="14">
        <f t="shared" si="712"/>
        <v>9595.8090170085998</v>
      </c>
      <c r="AP278" s="62"/>
      <c r="AQ278" s="14">
        <f t="shared" si="778"/>
        <v>145.99938603223382</v>
      </c>
      <c r="AR278" s="14">
        <f t="shared" si="670"/>
        <v>19.145086122296448</v>
      </c>
      <c r="AS278" s="14">
        <f t="shared" si="671"/>
        <v>5.1146864313123714</v>
      </c>
      <c r="AT278" s="14">
        <f t="shared" si="713"/>
        <v>170.25915858584264</v>
      </c>
      <c r="AU278" s="37">
        <f t="shared" si="672"/>
        <v>1.8063578374018941E-2</v>
      </c>
      <c r="AV278" s="42"/>
      <c r="AW278" s="14" t="str">
        <f>IFERROR(VLOOKUP($A278,#REF!,27,0),"0")</f>
        <v>0</v>
      </c>
      <c r="AX278" s="14">
        <f t="shared" si="714"/>
        <v>0</v>
      </c>
      <c r="AY278" s="14" t="str">
        <f>IFERROR(VLOOKUP($A278,SpecEd22!#REF!,23,0)," ")</f>
        <v xml:space="preserve"> </v>
      </c>
      <c r="AZ278" s="14" t="e">
        <f t="shared" si="715"/>
        <v>#VALUE!</v>
      </c>
      <c r="BA278" s="14">
        <f>IFERROR(VLOOKUP($A278,ECFE!#REF!,23,0),0)</f>
        <v>0</v>
      </c>
      <c r="BB278" s="14">
        <f t="shared" si="716"/>
        <v>0</v>
      </c>
      <c r="BC278" s="14">
        <f>IFERROR(VLOOKUP($A278,#REF!,17,0),0)</f>
        <v>0</v>
      </c>
      <c r="BD278" s="14">
        <f t="shared" si="717"/>
        <v>0</v>
      </c>
      <c r="BE278" s="14">
        <f>IFERROR(VLOOKUP($A278,#REF!,9,0),0)</f>
        <v>0</v>
      </c>
      <c r="BF278" s="14">
        <f t="shared" si="718"/>
        <v>0</v>
      </c>
      <c r="BG278" s="14">
        <v>0</v>
      </c>
      <c r="BH278" s="14">
        <f t="shared" si="719"/>
        <v>0</v>
      </c>
      <c r="BI278" s="14">
        <f>IFERROR(VLOOKUP($A278,ConEnroll!$A$8:$S$601,15,0),0)</f>
        <v>-82</v>
      </c>
      <c r="BJ278" s="14">
        <f t="shared" si="720"/>
        <v>-1.2586339217191097E-2</v>
      </c>
      <c r="BK278" s="14">
        <f t="shared" si="721"/>
        <v>-82</v>
      </c>
      <c r="BL278" s="14">
        <f t="shared" si="722"/>
        <v>-1.2586339217191097E-2</v>
      </c>
      <c r="BM278" s="14" t="e">
        <f t="shared" si="723"/>
        <v>#VALUE!</v>
      </c>
      <c r="BN278" s="14" t="e">
        <f t="shared" si="724"/>
        <v>#VALUE!</v>
      </c>
      <c r="BO278" s="42"/>
      <c r="BP278" s="14">
        <f t="shared" si="673"/>
        <v>8734.9198772064465</v>
      </c>
      <c r="BQ278" s="14" t="e">
        <f t="shared" si="674"/>
        <v>#VALUE!</v>
      </c>
      <c r="BR278" s="14">
        <f t="shared" si="725"/>
        <v>54.443143837298557</v>
      </c>
      <c r="BS278" s="14" t="e">
        <f t="shared" si="675"/>
        <v>#VALUE!</v>
      </c>
      <c r="BT278" s="37" t="e">
        <f t="shared" si="676"/>
        <v>#VALUE!</v>
      </c>
      <c r="BU278" s="41"/>
      <c r="BV278" s="14" t="str">
        <f>IFERROR(VLOOKUP($A278,#REF!,27,0),"0")</f>
        <v>0</v>
      </c>
      <c r="BW278" s="14">
        <f t="shared" si="726"/>
        <v>0</v>
      </c>
      <c r="BX278" s="14" t="str">
        <f>IFERROR(VLOOKUP($A278,SpecEd22!$Z$22:$AV$606,59,0)," ")</f>
        <v xml:space="preserve"> </v>
      </c>
      <c r="BY278" s="14" t="e">
        <f t="shared" si="727"/>
        <v>#VALUE!</v>
      </c>
      <c r="BZ278" s="14">
        <f>IFERROR(VLOOKUP($A278,ECFE!#REF!,25,0),0)</f>
        <v>0</v>
      </c>
      <c r="CA278" s="14">
        <f t="shared" si="728"/>
        <v>0</v>
      </c>
      <c r="CB278" s="14">
        <f>IFERROR(VLOOKUP($A278,#REF!,17,0),0)</f>
        <v>0</v>
      </c>
      <c r="CC278" s="14">
        <f t="shared" si="729"/>
        <v>0</v>
      </c>
      <c r="CD278" s="14">
        <f>IFERROR(VLOOKUP($A278,#REF!,9,0),0)</f>
        <v>0</v>
      </c>
      <c r="CE278" s="14">
        <f t="shared" si="730"/>
        <v>0</v>
      </c>
      <c r="CF278" s="14">
        <v>0</v>
      </c>
      <c r="CG278" s="14">
        <f t="shared" si="731"/>
        <v>0</v>
      </c>
      <c r="CH278" s="14">
        <f>IFERROR(VLOOKUP($A278,ConEnroll!$A$8:$S$601,15,0),0)</f>
        <v>-82</v>
      </c>
      <c r="CI278" s="14">
        <f t="shared" si="732"/>
        <v>-1.2586339217191097E-2</v>
      </c>
      <c r="CJ278" s="14">
        <f t="shared" si="733"/>
        <v>-82</v>
      </c>
      <c r="CK278" s="14">
        <f t="shared" si="734"/>
        <v>-1.2586339217191097E-2</v>
      </c>
      <c r="CL278" s="14" t="e">
        <f t="shared" si="735"/>
        <v>#VALUE!</v>
      </c>
      <c r="CM278" s="14" t="e">
        <f t="shared" si="736"/>
        <v>#VALUE!</v>
      </c>
      <c r="CN278" s="42"/>
      <c r="CO278" s="14">
        <f t="shared" si="677"/>
        <v>-8588.9204911742127</v>
      </c>
      <c r="CP278" s="14" t="e">
        <f t="shared" si="678"/>
        <v>#VALUE!</v>
      </c>
      <c r="CQ278" s="14">
        <f t="shared" si="679"/>
        <v>-49.328457405986185</v>
      </c>
      <c r="CR278" s="14" t="e">
        <f t="shared" si="680"/>
        <v>#VALUE!</v>
      </c>
      <c r="CS278" s="37" t="e">
        <f t="shared" si="681"/>
        <v>#VALUE!</v>
      </c>
      <c r="CT278" s="239"/>
      <c r="CU278" s="239"/>
      <c r="CV278" s="468"/>
      <c r="CW278" s="14">
        <f>IFERROR(VLOOKUP($A278,BaseFY23!$A$7:$AK$527,6,0),0)</f>
        <v>6735.225829</v>
      </c>
      <c r="CX278" s="14">
        <f>IFERROR(VLOOKUP($A278,BaseFY23!$A$7:$AN$528,28,0),0)</f>
        <v>57800238</v>
      </c>
      <c r="CY278" s="14">
        <f t="shared" si="737"/>
        <v>8581.7817349387642</v>
      </c>
      <c r="CZ278" s="14">
        <f>IFERROR(VLOOKUP($A278,SpecEd23!$A$21:$BB$605,23,0)," ")</f>
        <v>6195389.3669947088</v>
      </c>
      <c r="DA278" s="14">
        <f t="shared" si="738"/>
        <v>919.84879561411196</v>
      </c>
      <c r="DB278" s="14">
        <f>IFERROR(VLOOKUP($A278,ECFE!$A$16:$AB$347,7,0),0)</f>
        <v>306613.23</v>
      </c>
      <c r="DC278" s="14">
        <f t="shared" si="739"/>
        <v>45.523823222052798</v>
      </c>
      <c r="DD278" s="14">
        <v>0</v>
      </c>
      <c r="DE278" s="14">
        <f t="shared" si="740"/>
        <v>0</v>
      </c>
      <c r="DF278" s="14">
        <f>IFERROR(VLOOKUP($A278,ConEnroll!$A$7:$S$338,10,0),0)</f>
        <v>14679.67</v>
      </c>
      <c r="DG278" s="14">
        <f t="shared" si="741"/>
        <v>2.1795364213020809</v>
      </c>
      <c r="DH278" s="14">
        <f t="shared" si="682"/>
        <v>321292.89999999997</v>
      </c>
      <c r="DI278" s="14">
        <f t="shared" si="742"/>
        <v>47.703359643354872</v>
      </c>
      <c r="DJ278" s="14">
        <f t="shared" si="683"/>
        <v>64316920.266994707</v>
      </c>
      <c r="DK278" s="14">
        <f t="shared" si="743"/>
        <v>9549.3338901962306</v>
      </c>
      <c r="DL278" s="42"/>
      <c r="DM278" s="14">
        <f>IFERROR(VLOOKUP($A278,HouseFY23!$A$7:$AJ$528,28,0),0)</f>
        <v>59780101</v>
      </c>
      <c r="DN278" s="14">
        <f t="shared" si="744"/>
        <v>8875.73817385656</v>
      </c>
      <c r="DO278" s="14">
        <f>IFERROR(VLOOKUP($A278,Compens80percent!$A$13:$M$560,12,0),0)</f>
        <v>0</v>
      </c>
      <c r="DP278" s="14">
        <f t="shared" si="744"/>
        <v>0</v>
      </c>
      <c r="DQ278" s="14">
        <f t="shared" si="745"/>
        <v>59780101</v>
      </c>
      <c r="DR278" s="14">
        <f t="shared" si="746"/>
        <v>9175.7637759017653</v>
      </c>
      <c r="DS278" s="14">
        <f>IFERROR(VLOOKUP($A278,SpecEd23!$A$21:$Z$550,14,0),0)</f>
        <v>6501902.968113835</v>
      </c>
      <c r="DT278" s="14">
        <f t="shared" si="747"/>
        <v>965.35782662527185</v>
      </c>
      <c r="DU278" s="14">
        <f>IFERROR(VLOOKUP($A278,ECFE!$A$16:$AB$347,9,0),0)</f>
        <v>319000.404492</v>
      </c>
      <c r="DV278" s="14">
        <f t="shared" si="748"/>
        <v>47.36298568022373</v>
      </c>
      <c r="DW278" s="14">
        <f>IFERROR(VLOOKUP($A278,ParaFY19!$A$21:$Z$543,7,0),0)</f>
        <v>23520</v>
      </c>
      <c r="DX278" s="14">
        <f t="shared" si="749"/>
        <v>3.49208780776577</v>
      </c>
      <c r="DY278" s="14">
        <f>IFERROR(VLOOKUP($A278,ConEnroll!$A$7:$S$341,13,0),0)</f>
        <v>18349.587500000001</v>
      </c>
      <c r="DZ278" s="14">
        <f t="shared" si="750"/>
        <v>2.7244205266276014</v>
      </c>
      <c r="EA278" s="14">
        <f t="shared" si="684"/>
        <v>360869.99199200002</v>
      </c>
      <c r="EB278" s="14">
        <f t="shared" si="751"/>
        <v>53.579494014617104</v>
      </c>
      <c r="EC278" s="14">
        <f t="shared" si="685"/>
        <v>66642873.960105836</v>
      </c>
      <c r="ED278" s="14">
        <f t="shared" si="752"/>
        <v>9894.6754944964505</v>
      </c>
      <c r="EE278" s="62"/>
      <c r="EF278" s="14">
        <f t="shared" si="686"/>
        <v>293.95643891779582</v>
      </c>
      <c r="EG278" s="14">
        <f t="shared" si="687"/>
        <v>45.509031011159891</v>
      </c>
      <c r="EH278" s="14">
        <f t="shared" si="688"/>
        <v>5.876134371262232</v>
      </c>
      <c r="EI278" s="14">
        <f t="shared" si="753"/>
        <v>345.34160430021797</v>
      </c>
      <c r="EJ278" s="37">
        <f t="shared" si="689"/>
        <v>3.6163946959144551E-2</v>
      </c>
      <c r="EK278" s="42"/>
      <c r="EL278" s="14" t="str">
        <f>IFERROR(VLOOKUP($A278,#REF!,27,0),"0")</f>
        <v>0</v>
      </c>
      <c r="EM278" s="14">
        <f t="shared" si="754"/>
        <v>0</v>
      </c>
      <c r="EN278" s="14" t="str">
        <f>IFERROR(VLOOKUP($A278,SpecEd23!#REF!,23,0)," ")</f>
        <v xml:space="preserve"> </v>
      </c>
      <c r="EO278" s="14" t="e">
        <f t="shared" si="755"/>
        <v>#VALUE!</v>
      </c>
      <c r="EP278" s="14">
        <f>IFERROR(VLOOKUP($A278,ECFE!#REF!,24,0),0)</f>
        <v>0</v>
      </c>
      <c r="EQ278" s="14">
        <f t="shared" si="756"/>
        <v>0</v>
      </c>
      <c r="ER278" s="14">
        <f>IFERROR(VLOOKUP($A278,#REF!,30,0),0)</f>
        <v>0</v>
      </c>
      <c r="ES278" s="14">
        <f t="shared" si="757"/>
        <v>0</v>
      </c>
      <c r="ET278" s="14">
        <f>IFERROR(VLOOKUP($A278,#REF!,12,0),0)</f>
        <v>0</v>
      </c>
      <c r="EU278" s="14">
        <f t="shared" si="758"/>
        <v>0</v>
      </c>
      <c r="EV278" s="14">
        <v>0</v>
      </c>
      <c r="EW278" s="14">
        <f t="shared" si="759"/>
        <v>0</v>
      </c>
      <c r="EX278" s="14">
        <f>IFERROR(VLOOKUP($A278,ConEnroll!$A$8:$S$601,16,0),0)</f>
        <v>803</v>
      </c>
      <c r="EY278" s="14">
        <f t="shared" si="760"/>
        <v>0.11922391622601672</v>
      </c>
      <c r="EZ278" s="14">
        <f t="shared" si="761"/>
        <v>803</v>
      </c>
      <c r="FA278" s="14">
        <f t="shared" si="762"/>
        <v>0.11922391622601672</v>
      </c>
      <c r="FB278" s="14" t="e">
        <f t="shared" si="763"/>
        <v>#VALUE!</v>
      </c>
      <c r="FC278" s="14" t="e">
        <f t="shared" si="764"/>
        <v>#VALUE!</v>
      </c>
      <c r="FD278" s="62"/>
      <c r="FE278" s="14">
        <f t="shared" si="690"/>
        <v>8875.73817385656</v>
      </c>
      <c r="FF278" s="14" t="e">
        <f t="shared" si="691"/>
        <v>#VALUE!</v>
      </c>
      <c r="FG278" s="14">
        <f t="shared" si="765"/>
        <v>53.460270098391085</v>
      </c>
      <c r="FH278" s="14" t="e">
        <f t="shared" si="692"/>
        <v>#VALUE!</v>
      </c>
      <c r="FI278" s="37" t="e">
        <f t="shared" si="693"/>
        <v>#VALUE!</v>
      </c>
      <c r="FJ278" s="12"/>
      <c r="FK278" s="14" t="str">
        <f>IFERROR(VLOOKUP($A278,#REF!,27,0),"0")</f>
        <v>0</v>
      </c>
      <c r="FL278" s="14">
        <f t="shared" si="766"/>
        <v>0</v>
      </c>
      <c r="FM278" s="14" t="str">
        <f>IFERROR(VLOOKUP($A278,SpecEd23!$X$22:$Y$610,59,0)," ")</f>
        <v xml:space="preserve"> </v>
      </c>
      <c r="FN278" s="14" t="e">
        <f t="shared" si="767"/>
        <v>#VALUE!</v>
      </c>
      <c r="FO278" s="14">
        <f>IFERROR(VLOOKUP($A278,ECFE!#REF!,26,0),0)</f>
        <v>0</v>
      </c>
      <c r="FP278" s="14">
        <f t="shared" si="768"/>
        <v>0</v>
      </c>
      <c r="FQ278" s="14">
        <f>IFERROR(VLOOKUP($A278,#REF!,16,0),0)</f>
        <v>0</v>
      </c>
      <c r="FR278" s="14">
        <f t="shared" si="769"/>
        <v>0</v>
      </c>
      <c r="FS278" s="14">
        <f>IFERROR(VLOOKUP($A278,#REF!,12,0),0)</f>
        <v>0</v>
      </c>
      <c r="FT278" s="14">
        <f t="shared" si="770"/>
        <v>0</v>
      </c>
      <c r="FU278" s="14">
        <v>0</v>
      </c>
      <c r="FV278" s="14">
        <f t="shared" si="771"/>
        <v>0</v>
      </c>
      <c r="FW278" s="14">
        <f>IFERROR(VLOOKUP($A278,ConEnroll!$A$8:$S$601,16,0),0)</f>
        <v>803</v>
      </c>
      <c r="FX278" s="14">
        <f t="shared" si="772"/>
        <v>0.11922391622601672</v>
      </c>
      <c r="FY278" s="14">
        <f t="shared" si="773"/>
        <v>803</v>
      </c>
      <c r="FZ278" s="14">
        <f t="shared" si="774"/>
        <v>0.11922391622601672</v>
      </c>
      <c r="GA278" s="14" t="e">
        <f t="shared" si="775"/>
        <v>#VALUE!</v>
      </c>
      <c r="GB278" s="14" t="e">
        <f t="shared" si="776"/>
        <v>#VALUE!</v>
      </c>
      <c r="GC278" s="39"/>
      <c r="GD278" s="14">
        <f t="shared" si="694"/>
        <v>-8581.7817349387642</v>
      </c>
      <c r="GE278" s="14" t="e">
        <f t="shared" si="695"/>
        <v>#VALUE!</v>
      </c>
      <c r="GF278" s="14">
        <f t="shared" si="696"/>
        <v>-47.584135727128853</v>
      </c>
      <c r="GG278" s="14" t="e">
        <f t="shared" si="697"/>
        <v>#VALUE!</v>
      </c>
      <c r="GH278" s="37" t="e">
        <f t="shared" si="698"/>
        <v>#VALUE!</v>
      </c>
    </row>
    <row r="279" spans="1:190" ht="12.5" x14ac:dyDescent="0.25">
      <c r="A279" s="67">
        <v>891</v>
      </c>
      <c r="B279" s="35">
        <v>1</v>
      </c>
      <c r="C279" s="14">
        <v>6</v>
      </c>
      <c r="D279" s="14"/>
      <c r="E279" s="14"/>
      <c r="F279" s="35" t="s">
        <v>2623</v>
      </c>
      <c r="G279" s="41"/>
      <c r="H279" s="14">
        <f>IFERROR(VLOOKUP($A279,BaseFY22!$A$7:$AK$528,6,0),0)</f>
        <v>581</v>
      </c>
      <c r="I279" s="14">
        <f>IFERROR(VLOOKUP($A279,BaseFY22!$A$7:$AK$528,28,0),0)</f>
        <v>6212302.5</v>
      </c>
      <c r="J279" s="14">
        <f t="shared" si="699"/>
        <v>10692.431153184165</v>
      </c>
      <c r="K279" s="14">
        <f>IFERROR(VLOOKUP($A279,SpecEd22!$A$21:$BB$605,24,0)," ")</f>
        <v>549411.42844988161</v>
      </c>
      <c r="L279" s="14">
        <f t="shared" si="700"/>
        <v>945.63068580014044</v>
      </c>
      <c r="M279" s="14">
        <f>IFERROR(VLOOKUP($A279,ECFE!$A$16:$AB$347,7,0),0)</f>
        <v>23864.477999999999</v>
      </c>
      <c r="N279" s="14">
        <f t="shared" ref="N279:P342" si="780">IF($H279&gt;0,M279/$H279,0)</f>
        <v>41.074833046471596</v>
      </c>
      <c r="O279" s="14">
        <v>0</v>
      </c>
      <c r="P279" s="14">
        <f t="shared" si="780"/>
        <v>0</v>
      </c>
      <c r="Q279" s="14">
        <f>IFERROR(VLOOKUP($A279,ConEnroll!$A$7:$S$337,10,0),0)</f>
        <v>9017.51</v>
      </c>
      <c r="R279" s="14">
        <f t="shared" si="701"/>
        <v>15.520671256454388</v>
      </c>
      <c r="S279" s="14">
        <f t="shared" ref="S279:S342" si="781">+M279+O279+Q279</f>
        <v>32881.987999999998</v>
      </c>
      <c r="T279" s="14">
        <f t="shared" si="702"/>
        <v>56.595504302925988</v>
      </c>
      <c r="U279" s="14">
        <f t="shared" ref="U279:U342" si="782">+I279+K279+S279</f>
        <v>6794595.9164498812</v>
      </c>
      <c r="V279" s="14">
        <f t="shared" si="703"/>
        <v>11694.65734328723</v>
      </c>
      <c r="W279" s="42"/>
      <c r="X279" s="14">
        <f>IFERROR(VLOOKUP($A279,HouseFY22!$A$6:$AJ$528,28,0),0)</f>
        <v>6312887.5</v>
      </c>
      <c r="Y279" s="14">
        <f t="shared" si="704"/>
        <v>10865.555077452667</v>
      </c>
      <c r="Z279" s="14">
        <f>IFERROR(VLOOKUP($A279,Compens80percent!$A$13:$M$560,12,0),0)</f>
        <v>0</v>
      </c>
      <c r="AA279" s="14">
        <f t="shared" si="704"/>
        <v>0</v>
      </c>
      <c r="AB279" s="14">
        <f t="shared" si="705"/>
        <v>6312887.5</v>
      </c>
      <c r="AC279" s="14">
        <f t="shared" si="704"/>
        <v>10865.555077452667</v>
      </c>
      <c r="AD279" s="14">
        <f>IFERROR(VLOOKUP(A279,SpecEd22!$A$21:$Z$550,14,0),0)</f>
        <v>554990.92843980424</v>
      </c>
      <c r="AE279" s="14">
        <f t="shared" si="706"/>
        <v>955.23395600654771</v>
      </c>
      <c r="AF279" s="14">
        <f>IFERROR(VLOOKUP($A279,ECFE!$A$16:$AB$348,8,0),0)</f>
        <v>24341.76756</v>
      </c>
      <c r="AG279" s="14">
        <f t="shared" si="707"/>
        <v>41.89632970740103</v>
      </c>
      <c r="AH279" s="14">
        <f>IFERROR(VLOOKUP(A279,ParaFY19!$A$21:$Z$543,7,0),0)</f>
        <v>4704</v>
      </c>
      <c r="AI279" s="14">
        <f t="shared" si="708"/>
        <v>8.0963855421686741</v>
      </c>
      <c r="AJ279" s="14">
        <f>IFERROR(VLOOKUP(A279,ConEnroll!$A$7:$S$341,13,0),0)</f>
        <v>11271.887500000001</v>
      </c>
      <c r="AK279" s="14">
        <f t="shared" si="709"/>
        <v>19.400839070567987</v>
      </c>
      <c r="AL279" s="14">
        <f t="shared" si="777"/>
        <v>40317.655060000005</v>
      </c>
      <c r="AM279" s="14">
        <f t="shared" si="710"/>
        <v>69.393554320137696</v>
      </c>
      <c r="AN279" s="14">
        <f t="shared" si="711"/>
        <v>6908196.0834998041</v>
      </c>
      <c r="AO279" s="14">
        <f t="shared" si="712"/>
        <v>11890.182587779353</v>
      </c>
      <c r="AP279" s="62"/>
      <c r="AQ279" s="14">
        <f t="shared" si="778"/>
        <v>173.12392426850238</v>
      </c>
      <c r="AR279" s="14">
        <f t="shared" ref="AR279:AR342" si="783">+AE279-L279</f>
        <v>9.6032702064072737</v>
      </c>
      <c r="AS279" s="14">
        <f t="shared" ref="AS279:AS342" si="784">+AM279-T279</f>
        <v>12.798050017211708</v>
      </c>
      <c r="AT279" s="14">
        <f t="shared" si="713"/>
        <v>195.52524449212137</v>
      </c>
      <c r="AU279" s="37">
        <f t="shared" ref="AU279:AU342" si="785">IF(H279&gt;0,AT279/V279,0)</f>
        <v>1.6719193966324587E-2</v>
      </c>
      <c r="AV279" s="42"/>
      <c r="AW279" s="14" t="str">
        <f>IFERROR(VLOOKUP($A279,#REF!,27,0),"0")</f>
        <v>0</v>
      </c>
      <c r="AX279" s="14">
        <f t="shared" si="714"/>
        <v>0</v>
      </c>
      <c r="AY279" s="14" t="str">
        <f>IFERROR(VLOOKUP($A279,SpecEd22!#REF!,23,0)," ")</f>
        <v xml:space="preserve"> </v>
      </c>
      <c r="AZ279" s="14" t="e">
        <f t="shared" si="715"/>
        <v>#VALUE!</v>
      </c>
      <c r="BA279" s="14">
        <f>IFERROR(VLOOKUP($A279,ECFE!#REF!,23,0),0)</f>
        <v>0</v>
      </c>
      <c r="BB279" s="14">
        <f t="shared" si="716"/>
        <v>0</v>
      </c>
      <c r="BC279" s="14">
        <f>IFERROR(VLOOKUP($A279,#REF!,17,0),0)</f>
        <v>0</v>
      </c>
      <c r="BD279" s="14">
        <f t="shared" si="717"/>
        <v>0</v>
      </c>
      <c r="BE279" s="14">
        <f>IFERROR(VLOOKUP($A279,#REF!,9,0),0)</f>
        <v>0</v>
      </c>
      <c r="BF279" s="14">
        <f t="shared" si="718"/>
        <v>0</v>
      </c>
      <c r="BG279" s="14">
        <v>0</v>
      </c>
      <c r="BH279" s="14">
        <f t="shared" si="719"/>
        <v>0</v>
      </c>
      <c r="BI279" s="14">
        <f>IFERROR(VLOOKUP($A279,ConEnroll!$A$8:$S$601,15,0),0)</f>
        <v>-80</v>
      </c>
      <c r="BJ279" s="14">
        <f t="shared" si="720"/>
        <v>-0.13769363166953527</v>
      </c>
      <c r="BK279" s="14">
        <f t="shared" si="721"/>
        <v>-80</v>
      </c>
      <c r="BL279" s="14">
        <f t="shared" si="722"/>
        <v>-0.13769363166953527</v>
      </c>
      <c r="BM279" s="14" t="e">
        <f t="shared" si="723"/>
        <v>#VALUE!</v>
      </c>
      <c r="BN279" s="14" t="e">
        <f t="shared" si="724"/>
        <v>#VALUE!</v>
      </c>
      <c r="BO279" s="42"/>
      <c r="BP279" s="14">
        <f t="shared" ref="BP279:BP342" si="786">Y279-AX279</f>
        <v>10865.555077452667</v>
      </c>
      <c r="BQ279" s="14" t="e">
        <f t="shared" ref="BQ279:BQ342" si="787">AE279-AZ279</f>
        <v>#VALUE!</v>
      </c>
      <c r="BR279" s="14">
        <f t="shared" si="725"/>
        <v>69.531247951807231</v>
      </c>
      <c r="BS279" s="14" t="e">
        <f t="shared" ref="BS279:BS342" si="788">BN279-V279</f>
        <v>#VALUE!</v>
      </c>
      <c r="BT279" s="37" t="e">
        <f t="shared" ref="BT279:BT342" si="789">IF(H279&gt;0,BS279/V279,0)</f>
        <v>#VALUE!</v>
      </c>
      <c r="BU279" s="41"/>
      <c r="BV279" s="14" t="str">
        <f>IFERROR(VLOOKUP($A279,#REF!,27,0),"0")</f>
        <v>0</v>
      </c>
      <c r="BW279" s="14">
        <f t="shared" si="726"/>
        <v>0</v>
      </c>
      <c r="BX279" s="14" t="str">
        <f>IFERROR(VLOOKUP($A279,SpecEd22!$Z$22:$AV$606,59,0)," ")</f>
        <v xml:space="preserve"> </v>
      </c>
      <c r="BY279" s="14" t="e">
        <f t="shared" si="727"/>
        <v>#VALUE!</v>
      </c>
      <c r="BZ279" s="14">
        <f>IFERROR(VLOOKUP($A279,ECFE!#REF!,25,0),0)</f>
        <v>0</v>
      </c>
      <c r="CA279" s="14">
        <f t="shared" si="728"/>
        <v>0</v>
      </c>
      <c r="CB279" s="14">
        <f>IFERROR(VLOOKUP($A279,#REF!,17,0),0)</f>
        <v>0</v>
      </c>
      <c r="CC279" s="14">
        <f t="shared" si="729"/>
        <v>0</v>
      </c>
      <c r="CD279" s="14">
        <f>IFERROR(VLOOKUP($A279,#REF!,9,0),0)</f>
        <v>0</v>
      </c>
      <c r="CE279" s="14">
        <f t="shared" si="730"/>
        <v>0</v>
      </c>
      <c r="CF279" s="14">
        <v>0</v>
      </c>
      <c r="CG279" s="14">
        <f t="shared" si="731"/>
        <v>0</v>
      </c>
      <c r="CH279" s="14">
        <f>IFERROR(VLOOKUP($A279,ConEnroll!$A$8:$S$601,15,0),0)</f>
        <v>-80</v>
      </c>
      <c r="CI279" s="14">
        <f t="shared" si="732"/>
        <v>-0.13769363166953527</v>
      </c>
      <c r="CJ279" s="14">
        <f t="shared" si="733"/>
        <v>-80</v>
      </c>
      <c r="CK279" s="14">
        <f t="shared" si="734"/>
        <v>-0.13769363166953527</v>
      </c>
      <c r="CL279" s="14" t="e">
        <f t="shared" si="735"/>
        <v>#VALUE!</v>
      </c>
      <c r="CM279" s="14" t="e">
        <f t="shared" si="736"/>
        <v>#VALUE!</v>
      </c>
      <c r="CN279" s="42"/>
      <c r="CO279" s="14">
        <f t="shared" ref="CO279:CO342" si="790">BW279-J279</f>
        <v>-10692.431153184165</v>
      </c>
      <c r="CP279" s="14" t="e">
        <f t="shared" ref="CP279:CP342" si="791">BY279-L279</f>
        <v>#VALUE!</v>
      </c>
      <c r="CQ279" s="14">
        <f t="shared" ref="CQ279:CQ342" si="792">CK279-T279</f>
        <v>-56.733197934595523</v>
      </c>
      <c r="CR279" s="14" t="e">
        <f t="shared" ref="CR279:CR342" si="793">CM279-V279</f>
        <v>#VALUE!</v>
      </c>
      <c r="CS279" s="37" t="e">
        <f t="shared" ref="CS279:CS342" si="794">IF(H279&gt;0,CR279/V279,0)</f>
        <v>#VALUE!</v>
      </c>
      <c r="CT279" s="239"/>
      <c r="CU279" s="239"/>
      <c r="CV279" s="468"/>
      <c r="CW279" s="14">
        <f>IFERROR(VLOOKUP($A279,BaseFY23!$A$7:$AK$527,6,0),0)</f>
        <v>571.718209</v>
      </c>
      <c r="CX279" s="14">
        <f>IFERROR(VLOOKUP($A279,BaseFY23!$A$7:$AN$528,28,0),0)</f>
        <v>6176061</v>
      </c>
      <c r="CY279" s="14">
        <f t="shared" si="737"/>
        <v>10802.631266201284</v>
      </c>
      <c r="CZ279" s="14">
        <f>IFERROR(VLOOKUP($A279,SpecEd23!$A$21:$BB$605,23,0)," ")</f>
        <v>561791.69887197786</v>
      </c>
      <c r="DA279" s="14">
        <f t="shared" si="738"/>
        <v>982.63740777928911</v>
      </c>
      <c r="DB279" s="14">
        <f>IFERROR(VLOOKUP($A279,ECFE!$A$16:$AB$347,7,0),0)</f>
        <v>23864.477999999999</v>
      </c>
      <c r="DC279" s="14">
        <f t="shared" si="739"/>
        <v>41.741679072530644</v>
      </c>
      <c r="DD279" s="14">
        <v>0</v>
      </c>
      <c r="DE279" s="14">
        <f t="shared" si="740"/>
        <v>0</v>
      </c>
      <c r="DF279" s="14">
        <f>IFERROR(VLOOKUP($A279,ConEnroll!$A$7:$S$338,10,0),0)</f>
        <v>9017.51</v>
      </c>
      <c r="DG279" s="14">
        <f t="shared" si="741"/>
        <v>15.772647885000284</v>
      </c>
      <c r="DH279" s="14">
        <f t="shared" ref="DH279:DH342" si="795">+DB279+DD279+DF279</f>
        <v>32881.987999999998</v>
      </c>
      <c r="DI279" s="14">
        <f t="shared" si="742"/>
        <v>57.514326957530919</v>
      </c>
      <c r="DJ279" s="14">
        <f t="shared" ref="DJ279:DJ342" si="796">+DH279+CX279+CZ279</f>
        <v>6770734.6868719775</v>
      </c>
      <c r="DK279" s="14">
        <f t="shared" si="743"/>
        <v>11842.783000938103</v>
      </c>
      <c r="DL279" s="42"/>
      <c r="DM279" s="14">
        <f>IFERROR(VLOOKUP($A279,HouseFY23!$A$7:$AJ$528,28,0),0)</f>
        <v>6377123</v>
      </c>
      <c r="DN279" s="14">
        <f t="shared" si="744"/>
        <v>11154.311511529975</v>
      </c>
      <c r="DO279" s="14">
        <f>IFERROR(VLOOKUP($A279,Compens80percent!$A$13:$M$560,12,0),0)</f>
        <v>0</v>
      </c>
      <c r="DP279" s="14">
        <f t="shared" si="744"/>
        <v>0</v>
      </c>
      <c r="DQ279" s="14">
        <f t="shared" si="745"/>
        <v>6377123</v>
      </c>
      <c r="DR279" s="14">
        <f t="shared" si="746"/>
        <v>10976.115318416523</v>
      </c>
      <c r="DS279" s="14">
        <f>IFERROR(VLOOKUP($A279,SpecEd23!$A$21:$Z$550,14,0),0)</f>
        <v>573715.87446925649</v>
      </c>
      <c r="DT279" s="14">
        <f t="shared" si="747"/>
        <v>1003.4941435095283</v>
      </c>
      <c r="DU279" s="14">
        <f>IFERROR(VLOOKUP($A279,ECFE!$A$16:$AB$347,9,0),0)</f>
        <v>24828.6029112</v>
      </c>
      <c r="DV279" s="14">
        <f t="shared" si="748"/>
        <v>43.428042907060878</v>
      </c>
      <c r="DW279" s="14">
        <f>IFERROR(VLOOKUP($A279,ParaFY19!$A$21:$Z$543,7,0),0)</f>
        <v>4704</v>
      </c>
      <c r="DX279" s="14">
        <f t="shared" si="749"/>
        <v>8.2278295949814684</v>
      </c>
      <c r="DY279" s="14">
        <f>IFERROR(VLOOKUP($A279,ConEnroll!$A$7:$S$341,13,0),0)</f>
        <v>11271.887500000001</v>
      </c>
      <c r="DZ279" s="14">
        <f t="shared" si="750"/>
        <v>19.715809856250356</v>
      </c>
      <c r="EA279" s="14">
        <f t="shared" ref="EA279:EA342" si="797">+DU279+DW279+DY279</f>
        <v>40804.4904112</v>
      </c>
      <c r="EB279" s="14">
        <f t="shared" si="751"/>
        <v>71.371682358292702</v>
      </c>
      <c r="EC279" s="14">
        <f t="shared" ref="EC279:EC342" si="798">EA279+DS279+DM279</f>
        <v>6991643.3648804566</v>
      </c>
      <c r="ED279" s="14">
        <f t="shared" si="752"/>
        <v>12229.177337397796</v>
      </c>
      <c r="EE279" s="62"/>
      <c r="EF279" s="14">
        <f t="shared" ref="EF279:EF342" si="799">+DN279-CY279</f>
        <v>351.68024532869094</v>
      </c>
      <c r="EG279" s="14">
        <f t="shared" ref="EG279:EG342" si="800">+DT279-DA279</f>
        <v>20.856735730239166</v>
      </c>
      <c r="EH279" s="14">
        <f t="shared" ref="EH279:EH342" si="801">+EB279-DI279</f>
        <v>13.857355400761783</v>
      </c>
      <c r="EI279" s="14">
        <f t="shared" si="753"/>
        <v>386.39433645969189</v>
      </c>
      <c r="EJ279" s="37">
        <f t="shared" ref="EJ279:EJ342" si="802">IF(CW279&gt;0,EI279/DK279,0)</f>
        <v>3.2626987797469933E-2</v>
      </c>
      <c r="EK279" s="42"/>
      <c r="EL279" s="14" t="str">
        <f>IFERROR(VLOOKUP($A279,#REF!,27,0),"0")</f>
        <v>0</v>
      </c>
      <c r="EM279" s="14">
        <f t="shared" si="754"/>
        <v>0</v>
      </c>
      <c r="EN279" s="14" t="str">
        <f>IFERROR(VLOOKUP($A279,SpecEd23!#REF!,23,0)," ")</f>
        <v xml:space="preserve"> </v>
      </c>
      <c r="EO279" s="14" t="e">
        <f t="shared" si="755"/>
        <v>#VALUE!</v>
      </c>
      <c r="EP279" s="14">
        <f>IFERROR(VLOOKUP($A279,ECFE!#REF!,24,0),0)</f>
        <v>0</v>
      </c>
      <c r="EQ279" s="14">
        <f t="shared" si="756"/>
        <v>0</v>
      </c>
      <c r="ER279" s="14">
        <f>IFERROR(VLOOKUP($A279,#REF!,30,0),0)</f>
        <v>0</v>
      </c>
      <c r="ES279" s="14">
        <f t="shared" si="757"/>
        <v>0</v>
      </c>
      <c r="ET279" s="14">
        <f>IFERROR(VLOOKUP($A279,#REF!,12,0),0)</f>
        <v>0</v>
      </c>
      <c r="EU279" s="14">
        <f t="shared" si="758"/>
        <v>0</v>
      </c>
      <c r="EV279" s="14">
        <v>0</v>
      </c>
      <c r="EW279" s="14">
        <f t="shared" si="759"/>
        <v>0</v>
      </c>
      <c r="EX279" s="14">
        <f>IFERROR(VLOOKUP($A279,ConEnroll!$A$8:$S$601,16,0),0)</f>
        <v>811</v>
      </c>
      <c r="EY279" s="14">
        <f t="shared" si="760"/>
        <v>1.4185309952232079</v>
      </c>
      <c r="EZ279" s="14">
        <f t="shared" si="761"/>
        <v>811</v>
      </c>
      <c r="FA279" s="14">
        <f t="shared" si="762"/>
        <v>1.4185309952232079</v>
      </c>
      <c r="FB279" s="14" t="e">
        <f t="shared" si="763"/>
        <v>#VALUE!</v>
      </c>
      <c r="FC279" s="14" t="e">
        <f t="shared" si="764"/>
        <v>#VALUE!</v>
      </c>
      <c r="FD279" s="62"/>
      <c r="FE279" s="14">
        <f t="shared" ref="FE279:FE342" si="803">DN279-EM279</f>
        <v>11154.311511529975</v>
      </c>
      <c r="FF279" s="14" t="e">
        <f t="shared" ref="FF279:FF342" si="804">DT279-EO279</f>
        <v>#VALUE!</v>
      </c>
      <c r="FG279" s="14">
        <f t="shared" si="765"/>
        <v>69.953151363069495</v>
      </c>
      <c r="FH279" s="14" t="e">
        <f t="shared" ref="FH279:FH342" si="805">+FC279-DK279</f>
        <v>#VALUE!</v>
      </c>
      <c r="FI279" s="37" t="e">
        <f t="shared" ref="FI279:FI342" si="806">IF(CS279&gt;0,FH279/DK279,0)</f>
        <v>#VALUE!</v>
      </c>
      <c r="FJ279" s="12"/>
      <c r="FK279" s="14" t="str">
        <f>IFERROR(VLOOKUP($A279,#REF!,27,0),"0")</f>
        <v>0</v>
      </c>
      <c r="FL279" s="14">
        <f t="shared" si="766"/>
        <v>0</v>
      </c>
      <c r="FM279" s="14" t="str">
        <f>IFERROR(VLOOKUP($A279,SpecEd23!$X$22:$Y$610,59,0)," ")</f>
        <v xml:space="preserve"> </v>
      </c>
      <c r="FN279" s="14" t="e">
        <f t="shared" si="767"/>
        <v>#VALUE!</v>
      </c>
      <c r="FO279" s="14">
        <f>IFERROR(VLOOKUP($A279,ECFE!#REF!,26,0),0)</f>
        <v>0</v>
      </c>
      <c r="FP279" s="14">
        <f t="shared" si="768"/>
        <v>0</v>
      </c>
      <c r="FQ279" s="14">
        <f>IFERROR(VLOOKUP($A279,#REF!,16,0),0)</f>
        <v>0</v>
      </c>
      <c r="FR279" s="14">
        <f t="shared" si="769"/>
        <v>0</v>
      </c>
      <c r="FS279" s="14">
        <f>IFERROR(VLOOKUP($A279,#REF!,12,0),0)</f>
        <v>0</v>
      </c>
      <c r="FT279" s="14">
        <f t="shared" si="770"/>
        <v>0</v>
      </c>
      <c r="FU279" s="14">
        <v>0</v>
      </c>
      <c r="FV279" s="14">
        <f t="shared" si="771"/>
        <v>0</v>
      </c>
      <c r="FW279" s="14">
        <f>IFERROR(VLOOKUP($A279,ConEnroll!$A$8:$S$601,16,0),0)</f>
        <v>811</v>
      </c>
      <c r="FX279" s="14">
        <f t="shared" si="772"/>
        <v>1.4185309952232079</v>
      </c>
      <c r="FY279" s="14">
        <f t="shared" si="773"/>
        <v>811</v>
      </c>
      <c r="FZ279" s="14">
        <f t="shared" si="774"/>
        <v>1.4185309952232079</v>
      </c>
      <c r="GA279" s="14" t="e">
        <f t="shared" si="775"/>
        <v>#VALUE!</v>
      </c>
      <c r="GB279" s="14" t="e">
        <f t="shared" si="776"/>
        <v>#VALUE!</v>
      </c>
      <c r="GC279" s="39"/>
      <c r="GD279" s="14">
        <f t="shared" ref="GD279:GD342" si="807">FL279-CY279</f>
        <v>-10802.631266201284</v>
      </c>
      <c r="GE279" s="14" t="e">
        <f t="shared" ref="GE279:GE342" si="808">FN279-DA279</f>
        <v>#VALUE!</v>
      </c>
      <c r="GF279" s="14">
        <f t="shared" ref="GF279:GF342" si="809">FZ279-DI279</f>
        <v>-56.095795962307712</v>
      </c>
      <c r="GG279" s="14" t="e">
        <f t="shared" ref="GG279:GG342" si="810">+GB279-DK279</f>
        <v>#VALUE!</v>
      </c>
      <c r="GH279" s="37" t="e">
        <f t="shared" ref="GH279:GH342" si="811">IF(CW279&gt;0,GG279/DK279,0)</f>
        <v>#VALUE!</v>
      </c>
    </row>
    <row r="280" spans="1:190" ht="12.5" x14ac:dyDescent="0.25">
      <c r="A280" s="67">
        <v>911</v>
      </c>
      <c r="B280" s="35">
        <v>1</v>
      </c>
      <c r="C280" s="14">
        <v>4</v>
      </c>
      <c r="D280" s="14"/>
      <c r="E280" s="14"/>
      <c r="F280" s="35" t="s">
        <v>1501</v>
      </c>
      <c r="G280" s="41"/>
      <c r="H280" s="14">
        <f>IFERROR(VLOOKUP($A280,BaseFY22!$A$7:$AK$528,6,0),0)</f>
        <v>5037</v>
      </c>
      <c r="I280" s="14">
        <f>IFERROR(VLOOKUP($A280,BaseFY22!$A$7:$AK$528,28,0),0)</f>
        <v>44666230</v>
      </c>
      <c r="J280" s="14">
        <f t="shared" ref="J280:J343" si="812">IF($H280&gt;0,I280/$H280,0)</f>
        <v>8867.6255707762557</v>
      </c>
      <c r="K280" s="14">
        <f>IFERROR(VLOOKUP($A280,SpecEd22!$A$21:$BB$605,24,0)," ")</f>
        <v>7004207.9388242355</v>
      </c>
      <c r="L280" s="14">
        <f t="shared" ref="L280:L343" si="813">IF($H280&gt;0,K280/$H280,0)</f>
        <v>1390.5515066158896</v>
      </c>
      <c r="M280" s="14">
        <f>IFERROR(VLOOKUP($A280,ECFE!$A$16:$AB$347,7,0),0)</f>
        <v>293774.745</v>
      </c>
      <c r="N280" s="14">
        <f t="shared" si="780"/>
        <v>58.323356164383561</v>
      </c>
      <c r="O280" s="14">
        <v>0</v>
      </c>
      <c r="P280" s="14">
        <f t="shared" si="780"/>
        <v>0</v>
      </c>
      <c r="Q280" s="14">
        <f>IFERROR(VLOOKUP($A280,ConEnroll!$A$7:$S$337,10,0),0)</f>
        <v>43200.17</v>
      </c>
      <c r="R280" s="14">
        <f t="shared" ref="R280:R343" si="814">IF($H280&gt;0,Q280/$H280,0)</f>
        <v>8.576567401230891</v>
      </c>
      <c r="S280" s="14">
        <f t="shared" si="781"/>
        <v>336974.91499999998</v>
      </c>
      <c r="T280" s="14">
        <f t="shared" ref="T280:T343" si="815">IF($H280&gt;0,S280/$H280,0)</f>
        <v>66.899923565614444</v>
      </c>
      <c r="U280" s="14">
        <f t="shared" si="782"/>
        <v>52007412.853824235</v>
      </c>
      <c r="V280" s="14">
        <f t="shared" ref="V280:V343" si="816">IF($H280&gt;0,U280/$H280,0)</f>
        <v>10325.077000957759</v>
      </c>
      <c r="W280" s="42"/>
      <c r="X280" s="14">
        <f>IFERROR(VLOOKUP($A280,HouseFY22!$A$6:$AJ$528,28,0),0)</f>
        <v>45426281</v>
      </c>
      <c r="Y280" s="14">
        <f t="shared" ref="Y280:AC343" si="817">IF($H280&gt;0,X280/$H280,0)</f>
        <v>9018.5191582291045</v>
      </c>
      <c r="Z280" s="14">
        <f>IFERROR(VLOOKUP($A280,Compens80percent!$A$13:$M$560,12,0),0)</f>
        <v>0</v>
      </c>
      <c r="AA280" s="14">
        <f t="shared" si="817"/>
        <v>0</v>
      </c>
      <c r="AB280" s="14">
        <f t="shared" ref="AB280:AB343" si="818">+X280+Z280</f>
        <v>45426281</v>
      </c>
      <c r="AC280" s="14">
        <f t="shared" si="817"/>
        <v>9018.5191582291045</v>
      </c>
      <c r="AD280" s="14">
        <f>IFERROR(VLOOKUP(A280,SpecEd22!$A$21:$Z$550,14,0),0)</f>
        <v>7172666.8657160932</v>
      </c>
      <c r="AE280" s="14">
        <f t="shared" ref="AE280:AE343" si="819">IF($H280&gt;0,AD280/$H280,0)</f>
        <v>1423.9958041921964</v>
      </c>
      <c r="AF280" s="14">
        <f>IFERROR(VLOOKUP($A280,ECFE!$A$16:$AB$348,8,0),0)</f>
        <v>299650.23990000004</v>
      </c>
      <c r="AG280" s="14">
        <f t="shared" ref="AG280:AG343" si="820">IF($H280&gt;0,AF280/$H280,0)</f>
        <v>59.489823287671243</v>
      </c>
      <c r="AH280" s="14">
        <f>IFERROR(VLOOKUP(A280,ParaFY19!$A$21:$Z$543,7,0),0)</f>
        <v>35476</v>
      </c>
      <c r="AI280" s="14">
        <f t="shared" ref="AI280:AI343" si="821">IF($H280&gt;0,AH280/$H280,0)</f>
        <v>7.0430811991264646</v>
      </c>
      <c r="AJ280" s="14">
        <f>IFERROR(VLOOKUP(A280,ConEnroll!$A$7:$S$341,13,0),0)</f>
        <v>54000.212499999994</v>
      </c>
      <c r="AK280" s="14">
        <f t="shared" ref="AK280:AK343" si="822">IF($H280&gt;0,AJ280/$H280,0)</f>
        <v>10.720709251538613</v>
      </c>
      <c r="AL280" s="14">
        <f t="shared" si="777"/>
        <v>389126.45240000007</v>
      </c>
      <c r="AM280" s="14">
        <f t="shared" ref="AM280:AM343" si="823">IF($H280&gt;0,AL280/$H280,0)</f>
        <v>77.253613738336327</v>
      </c>
      <c r="AN280" s="14">
        <f t="shared" ref="AN280:AN343" si="824">+AB280+AD280+AL280</f>
        <v>52988074.318116091</v>
      </c>
      <c r="AO280" s="14">
        <f t="shared" ref="AO280:AO343" si="825">IF($H280&gt;0,AN280/$H280,0)</f>
        <v>10519.768576159637</v>
      </c>
      <c r="AP280" s="62"/>
      <c r="AQ280" s="14">
        <f t="shared" si="778"/>
        <v>150.89358745284881</v>
      </c>
      <c r="AR280" s="14">
        <f t="shared" si="783"/>
        <v>33.444297576306781</v>
      </c>
      <c r="AS280" s="14">
        <f t="shared" si="784"/>
        <v>10.353690172721883</v>
      </c>
      <c r="AT280" s="14">
        <f t="shared" ref="AT280:AT343" si="826">+AQ280+AR280+AS280</f>
        <v>194.69157520187747</v>
      </c>
      <c r="AU280" s="37">
        <f t="shared" si="785"/>
        <v>1.8856186271910397E-2</v>
      </c>
      <c r="AV280" s="42"/>
      <c r="AW280" s="14" t="str">
        <f>IFERROR(VLOOKUP($A280,#REF!,27,0),"0")</f>
        <v>0</v>
      </c>
      <c r="AX280" s="14">
        <f t="shared" ref="AX280:AX343" si="827">IF($H280&gt;0,AW280/$H280,0)</f>
        <v>0</v>
      </c>
      <c r="AY280" s="14" t="str">
        <f>IFERROR(VLOOKUP($A280,SpecEd22!#REF!,23,0)," ")</f>
        <v xml:space="preserve"> </v>
      </c>
      <c r="AZ280" s="14" t="e">
        <f t="shared" ref="AZ280:AZ343" si="828">IF($H280&gt;0,AY280/$H280,0)</f>
        <v>#VALUE!</v>
      </c>
      <c r="BA280" s="14">
        <f>IFERROR(VLOOKUP($A280,ECFE!#REF!,23,0),0)</f>
        <v>0</v>
      </c>
      <c r="BB280" s="14">
        <f t="shared" ref="BB280:BB343" si="829">IF($H280&gt;0,BA280/$H280,0)</f>
        <v>0</v>
      </c>
      <c r="BC280" s="14">
        <f>IFERROR(VLOOKUP($A280,#REF!,17,0),0)</f>
        <v>0</v>
      </c>
      <c r="BD280" s="14">
        <f t="shared" ref="BD280:BD343" si="830">IF($H280&gt;0,BC280/$H280,0)</f>
        <v>0</v>
      </c>
      <c r="BE280" s="14">
        <f>IFERROR(VLOOKUP($A280,#REF!,9,0),0)</f>
        <v>0</v>
      </c>
      <c r="BF280" s="14">
        <f t="shared" ref="BF280:BF343" si="831">IF($H280&gt;0,BE280/$H280,0)</f>
        <v>0</v>
      </c>
      <c r="BG280" s="14">
        <v>0</v>
      </c>
      <c r="BH280" s="14">
        <f t="shared" ref="BH280:BH343" si="832">IF($H280&gt;0,BG280/$H280,0)</f>
        <v>0</v>
      </c>
      <c r="BI280" s="14">
        <f>IFERROR(VLOOKUP($A280,ConEnroll!$A$8:$S$601,15,0),0)</f>
        <v>-98</v>
      </c>
      <c r="BJ280" s="14">
        <f t="shared" ref="BJ280:BJ343" si="833">IF($H280&gt;0,BI280/$H280,0)</f>
        <v>-1.9456025411951558E-2</v>
      </c>
      <c r="BK280" s="14">
        <f t="shared" ref="BK280:BK343" si="834">+BA280+BC280+BE280+BG280+BI280</f>
        <v>-98</v>
      </c>
      <c r="BL280" s="14">
        <f t="shared" ref="BL280:BL343" si="835">IF($H280&gt;0,BK280/$H280,0)</f>
        <v>-1.9456025411951558E-2</v>
      </c>
      <c r="BM280" s="14" t="e">
        <f t="shared" ref="BM280:BM343" si="836">+AW280+AY280+BK280</f>
        <v>#VALUE!</v>
      </c>
      <c r="BN280" s="14" t="e">
        <f t="shared" ref="BN280:BN343" si="837">IF($H280&gt;0,BM280/$H280,0)</f>
        <v>#VALUE!</v>
      </c>
      <c r="BO280" s="42"/>
      <c r="BP280" s="14">
        <f t="shared" si="786"/>
        <v>9018.5191582291045</v>
      </c>
      <c r="BQ280" s="14" t="e">
        <f t="shared" si="787"/>
        <v>#VALUE!</v>
      </c>
      <c r="BR280" s="14">
        <f t="shared" ref="BR280:BR343" si="838">AM280-BL280</f>
        <v>77.273069763748282</v>
      </c>
      <c r="BS280" s="14" t="e">
        <f t="shared" si="788"/>
        <v>#VALUE!</v>
      </c>
      <c r="BT280" s="37" t="e">
        <f t="shared" si="789"/>
        <v>#VALUE!</v>
      </c>
      <c r="BU280" s="41"/>
      <c r="BV280" s="14" t="str">
        <f>IFERROR(VLOOKUP($A280,#REF!,27,0),"0")</f>
        <v>0</v>
      </c>
      <c r="BW280" s="14">
        <f t="shared" ref="BW280:BW343" si="839">IF($H280&gt;0,BV280/$H280,0)</f>
        <v>0</v>
      </c>
      <c r="BX280" s="14" t="str">
        <f>IFERROR(VLOOKUP($A280,SpecEd22!$Z$22:$AV$606,59,0)," ")</f>
        <v xml:space="preserve"> </v>
      </c>
      <c r="BY280" s="14" t="e">
        <f t="shared" ref="BY280:BY343" si="840">IF($H280&gt;0,BX280/$H280,0)</f>
        <v>#VALUE!</v>
      </c>
      <c r="BZ280" s="14">
        <f>IFERROR(VLOOKUP($A280,ECFE!#REF!,25,0),0)</f>
        <v>0</v>
      </c>
      <c r="CA280" s="14">
        <f t="shared" ref="CA280:CA343" si="841">IF($H280&gt;0,BZ280/$H280,0)</f>
        <v>0</v>
      </c>
      <c r="CB280" s="14">
        <f>IFERROR(VLOOKUP($A280,#REF!,17,0),0)</f>
        <v>0</v>
      </c>
      <c r="CC280" s="14">
        <f t="shared" ref="CC280:CC343" si="842">IF($H280&gt;0,CB280/$H280,0)</f>
        <v>0</v>
      </c>
      <c r="CD280" s="14">
        <f>IFERROR(VLOOKUP($A280,#REF!,9,0),0)</f>
        <v>0</v>
      </c>
      <c r="CE280" s="14">
        <f t="shared" ref="CE280:CE343" si="843">IF($H280&gt;0,CD280/$H280,0)</f>
        <v>0</v>
      </c>
      <c r="CF280" s="14">
        <v>0</v>
      </c>
      <c r="CG280" s="14">
        <f t="shared" ref="CG280:CG343" si="844">IF($H280&gt;0,CF280/$H280,0)</f>
        <v>0</v>
      </c>
      <c r="CH280" s="14">
        <f>IFERROR(VLOOKUP($A280,ConEnroll!$A$8:$S$601,15,0),0)</f>
        <v>-98</v>
      </c>
      <c r="CI280" s="14">
        <f t="shared" ref="CI280:CI343" si="845">IF($H280&gt;0,CH280/$H280,0)</f>
        <v>-1.9456025411951558E-2</v>
      </c>
      <c r="CJ280" s="14">
        <f t="shared" ref="CJ280:CJ343" si="846">+BZ280+CB280+CD280+CF280+CH280</f>
        <v>-98</v>
      </c>
      <c r="CK280" s="14">
        <f t="shared" ref="CK280:CK343" si="847">IF($H280&gt;0,CJ280/$H280,0)</f>
        <v>-1.9456025411951558E-2</v>
      </c>
      <c r="CL280" s="14" t="e">
        <f t="shared" ref="CL280:CL343" si="848">+BV280+BX280+CJ280</f>
        <v>#VALUE!</v>
      </c>
      <c r="CM280" s="14" t="e">
        <f t="shared" ref="CM280:CM343" si="849">IF($H280&gt;0,CL280/$H280,0)</f>
        <v>#VALUE!</v>
      </c>
      <c r="CN280" s="42"/>
      <c r="CO280" s="14">
        <f t="shared" si="790"/>
        <v>-8867.6255707762557</v>
      </c>
      <c r="CP280" s="14" t="e">
        <f t="shared" si="791"/>
        <v>#VALUE!</v>
      </c>
      <c r="CQ280" s="14">
        <f t="shared" si="792"/>
        <v>-66.919379591026399</v>
      </c>
      <c r="CR280" s="14" t="e">
        <f t="shared" si="793"/>
        <v>#VALUE!</v>
      </c>
      <c r="CS280" s="37" t="e">
        <f t="shared" si="794"/>
        <v>#VALUE!</v>
      </c>
      <c r="CT280" s="239"/>
      <c r="CU280" s="239"/>
      <c r="CV280" s="468"/>
      <c r="CW280" s="14">
        <f>IFERROR(VLOOKUP($A280,BaseFY23!$A$7:$AK$527,6,0),0)</f>
        <v>5250.3675089999997</v>
      </c>
      <c r="CX280" s="14">
        <f>IFERROR(VLOOKUP($A280,BaseFY23!$A$7:$AN$528,28,0),0)</f>
        <v>46843910.25</v>
      </c>
      <c r="CY280" s="14">
        <f t="shared" ref="CY280:CY343" si="850">IF($CW280&gt;0,CX280/$CW280,0)</f>
        <v>8922.0250143826652</v>
      </c>
      <c r="CZ280" s="14">
        <f>IFERROR(VLOOKUP($A280,SpecEd23!$A$21:$BB$605,23,0)," ")</f>
        <v>7698802.068053172</v>
      </c>
      <c r="DA280" s="14">
        <f t="shared" ref="DA280:DA343" si="851">IF($CW280&gt;0,CZ280/$CW280,0)</f>
        <v>1466.3358431302474</v>
      </c>
      <c r="DB280" s="14">
        <f>IFERROR(VLOOKUP($A280,ECFE!$A$16:$AB$347,7,0),0)</f>
        <v>293774.745</v>
      </c>
      <c r="DC280" s="14">
        <f t="shared" ref="DC280:DC343" si="852">IF($CW280&gt;0,DB280/$CW280,0)</f>
        <v>55.953177467371837</v>
      </c>
      <c r="DD280" s="14">
        <v>0</v>
      </c>
      <c r="DE280" s="14">
        <f t="shared" ref="DE280:DE343" si="853">IF($CW280&gt;0,DD280/$CW280,0)</f>
        <v>0</v>
      </c>
      <c r="DF280" s="14">
        <f>IFERROR(VLOOKUP($A280,ConEnroll!$A$7:$S$338,10,0),0)</f>
        <v>43200.17</v>
      </c>
      <c r="DG280" s="14">
        <f t="shared" ref="DG280:DG343" si="854">IF($CW280&gt;0,DF280/$CW280,0)</f>
        <v>8.2280278334702768</v>
      </c>
      <c r="DH280" s="14">
        <f t="shared" si="795"/>
        <v>336974.91499999998</v>
      </c>
      <c r="DI280" s="14">
        <f t="shared" ref="DI280:DI343" si="855">IF($CW280&gt;0,DH280/$CW280,0)</f>
        <v>64.181205300842109</v>
      </c>
      <c r="DJ280" s="14">
        <f t="shared" si="796"/>
        <v>54879687.23305317</v>
      </c>
      <c r="DK280" s="14">
        <f t="shared" ref="DK280:DK343" si="856">IF($CW280&gt;0,DJ280/$CW280,0)</f>
        <v>10452.542062813754</v>
      </c>
      <c r="DL280" s="42"/>
      <c r="DM280" s="14">
        <f>IFERROR(VLOOKUP($A280,HouseFY23!$A$7:$AJ$528,28,0),0)</f>
        <v>48443515.25</v>
      </c>
      <c r="DN280" s="14">
        <f t="shared" ref="DN280:DP343" si="857">IF($CW280&gt;0,DM280/$CW280,0)</f>
        <v>9226.6903539532777</v>
      </c>
      <c r="DO280" s="14">
        <f>IFERROR(VLOOKUP($A280,Compens80percent!$A$13:$M$560,12,0),0)</f>
        <v>0</v>
      </c>
      <c r="DP280" s="14">
        <f t="shared" si="857"/>
        <v>0</v>
      </c>
      <c r="DQ280" s="14">
        <f t="shared" ref="DQ280:DQ343" si="858">+DM280+DO280</f>
        <v>48443515.25</v>
      </c>
      <c r="DR280" s="14">
        <f t="shared" ref="DR280:DR343" si="859">IF($H280&gt;0,DQ280/$H280,0)</f>
        <v>9617.5333035537024</v>
      </c>
      <c r="DS280" s="14">
        <f>IFERROR(VLOOKUP($A280,SpecEd23!$A$21:$Z$550,14,0),0)</f>
        <v>8079948.4787306422</v>
      </c>
      <c r="DT280" s="14">
        <f t="shared" ref="DT280:DT343" si="860">IF($CW280&gt;0,DS280/$CW280,0)</f>
        <v>1538.9300777288965</v>
      </c>
      <c r="DU280" s="14">
        <f>IFERROR(VLOOKUP($A280,ECFE!$A$16:$AB$347,9,0),0)</f>
        <v>305643.24469800002</v>
      </c>
      <c r="DV280" s="14">
        <f t="shared" ref="DV280:DV343" si="861">IF($CW280&gt;0,DU280/$CW280,0)</f>
        <v>58.213685837053667</v>
      </c>
      <c r="DW280" s="14">
        <f>IFERROR(VLOOKUP($A280,ParaFY19!$A$21:$Z$543,7,0),0)</f>
        <v>35476</v>
      </c>
      <c r="DX280" s="14">
        <f t="shared" ref="DX280:DX343" si="862">IF($CW280&gt;0,DW280/$CW280,0)</f>
        <v>6.756860341526238</v>
      </c>
      <c r="DY280" s="14">
        <f>IFERROR(VLOOKUP($A280,ConEnroll!$A$7:$S$341,13,0),0)</f>
        <v>54000.212499999994</v>
      </c>
      <c r="DZ280" s="14">
        <f t="shared" ref="DZ280:DZ343" si="863">IF($CW280&gt;0,DY280/$CW280,0)</f>
        <v>10.285034791837845</v>
      </c>
      <c r="EA280" s="14">
        <f t="shared" si="797"/>
        <v>395119.45719800005</v>
      </c>
      <c r="EB280" s="14">
        <f t="shared" ref="EB280:EB343" si="864">IF($CW280&gt;0,EA280/$CW280,0)</f>
        <v>75.255580970417753</v>
      </c>
      <c r="EC280" s="14">
        <f t="shared" si="798"/>
        <v>56918583.185928643</v>
      </c>
      <c r="ED280" s="14">
        <f t="shared" ref="ED280:ED343" si="865">IF($CW280&gt;0,EC280/$CW280,0)</f>
        <v>10840.876012652592</v>
      </c>
      <c r="EE280" s="62"/>
      <c r="EF280" s="14">
        <f t="shared" si="799"/>
        <v>304.66533957061256</v>
      </c>
      <c r="EG280" s="14">
        <f t="shared" si="800"/>
        <v>72.594234598649109</v>
      </c>
      <c r="EH280" s="14">
        <f t="shared" si="801"/>
        <v>11.074375669575645</v>
      </c>
      <c r="EI280" s="14">
        <f t="shared" ref="EI280:EI343" si="866">+EF280+EG280+EH280</f>
        <v>388.33394983883733</v>
      </c>
      <c r="EJ280" s="37">
        <f t="shared" si="802"/>
        <v>3.7152105918844817E-2</v>
      </c>
      <c r="EK280" s="42"/>
      <c r="EL280" s="14" t="str">
        <f>IFERROR(VLOOKUP($A280,#REF!,27,0),"0")</f>
        <v>0</v>
      </c>
      <c r="EM280" s="14">
        <f t="shared" ref="EM280:EM343" si="867">IF($CW280&gt;0,EL280/$CW280,0)</f>
        <v>0</v>
      </c>
      <c r="EN280" s="14" t="str">
        <f>IFERROR(VLOOKUP($A280,SpecEd23!#REF!,23,0)," ")</f>
        <v xml:space="preserve"> </v>
      </c>
      <c r="EO280" s="14" t="e">
        <f t="shared" ref="EO280:EO343" si="868">IF($CW280&gt;0,EN280/$CW280,0)</f>
        <v>#VALUE!</v>
      </c>
      <c r="EP280" s="14">
        <f>IFERROR(VLOOKUP($A280,ECFE!#REF!,24,0),0)</f>
        <v>0</v>
      </c>
      <c r="EQ280" s="14">
        <f t="shared" ref="EQ280:EQ343" si="869">IF($CW280&gt;0,EP280/$CW280,0)</f>
        <v>0</v>
      </c>
      <c r="ER280" s="14">
        <f>IFERROR(VLOOKUP($A280,#REF!,30,0),0)</f>
        <v>0</v>
      </c>
      <c r="ES280" s="14">
        <f t="shared" ref="ES280:ES343" si="870">IF($CW280&gt;0,ER280/$CW280,0)</f>
        <v>0</v>
      </c>
      <c r="ET280" s="14">
        <f>IFERROR(VLOOKUP($A280,#REF!,12,0),0)</f>
        <v>0</v>
      </c>
      <c r="EU280" s="14">
        <f t="shared" ref="EU280:EU343" si="871">IF($CW280&gt;0,ET280/$CW280,0)</f>
        <v>0</v>
      </c>
      <c r="EV280" s="14">
        <v>0</v>
      </c>
      <c r="EW280" s="14">
        <f t="shared" ref="EW280:EW343" si="872">IF($CW280&gt;0,EV280/$CW280,0)</f>
        <v>0</v>
      </c>
      <c r="EX280" s="14">
        <f>IFERROR(VLOOKUP($A280,ConEnroll!$A$8:$S$601,16,0),0)</f>
        <v>813</v>
      </c>
      <c r="EY280" s="14">
        <f t="shared" ref="EY280:EY343" si="873">IF($CW280&gt;0,EX280/$CW280,0)</f>
        <v>0.15484630335045751</v>
      </c>
      <c r="EZ280" s="14">
        <f t="shared" ref="EZ280:EZ343" si="874">+EP280+ER280+ET280+EV280+EX280</f>
        <v>813</v>
      </c>
      <c r="FA280" s="14">
        <f t="shared" ref="FA280:FA343" si="875">IF($CW280&gt;0,EZ280/$CW280,0)</f>
        <v>0.15484630335045751</v>
      </c>
      <c r="FB280" s="14" t="e">
        <f t="shared" ref="FB280:FB343" si="876">EZ280+EN280+EL280</f>
        <v>#VALUE!</v>
      </c>
      <c r="FC280" s="14" t="e">
        <f t="shared" ref="FC280:FC343" si="877">IF($CW280&gt;0,FB280/$CW280,0)</f>
        <v>#VALUE!</v>
      </c>
      <c r="FD280" s="62"/>
      <c r="FE280" s="14">
        <f t="shared" si="803"/>
        <v>9226.6903539532777</v>
      </c>
      <c r="FF280" s="14" t="e">
        <f t="shared" si="804"/>
        <v>#VALUE!</v>
      </c>
      <c r="FG280" s="14">
        <f t="shared" ref="FG280:FG343" si="878">EB280-FA280</f>
        <v>75.1007346670673</v>
      </c>
      <c r="FH280" s="14" t="e">
        <f t="shared" si="805"/>
        <v>#VALUE!</v>
      </c>
      <c r="FI280" s="37" t="e">
        <f t="shared" si="806"/>
        <v>#VALUE!</v>
      </c>
      <c r="FJ280" s="12"/>
      <c r="FK280" s="14" t="str">
        <f>IFERROR(VLOOKUP($A280,#REF!,27,0),"0")</f>
        <v>0</v>
      </c>
      <c r="FL280" s="14">
        <f t="shared" ref="FL280:FL343" si="879">IF($CW280&gt;0,FK280/$CW280,0)</f>
        <v>0</v>
      </c>
      <c r="FM280" s="14" t="str">
        <f>IFERROR(VLOOKUP($A280,SpecEd23!$X$22:$Y$610,59,0)," ")</f>
        <v xml:space="preserve"> </v>
      </c>
      <c r="FN280" s="14" t="e">
        <f t="shared" ref="FN280:FN343" si="880">IF($CW280&gt;0,FM280/$CW280,0)</f>
        <v>#VALUE!</v>
      </c>
      <c r="FO280" s="14">
        <f>IFERROR(VLOOKUP($A280,ECFE!#REF!,26,0),0)</f>
        <v>0</v>
      </c>
      <c r="FP280" s="14">
        <f t="shared" ref="FP280:FP343" si="881">IF($CW280&gt;0,FO280/$CW280,0)</f>
        <v>0</v>
      </c>
      <c r="FQ280" s="14">
        <f>IFERROR(VLOOKUP($A280,#REF!,16,0),0)</f>
        <v>0</v>
      </c>
      <c r="FR280" s="14">
        <f t="shared" ref="FR280:FR343" si="882">IF($CW280&gt;0,FQ280/$CW280,0)</f>
        <v>0</v>
      </c>
      <c r="FS280" s="14">
        <f>IFERROR(VLOOKUP($A280,#REF!,12,0),0)</f>
        <v>0</v>
      </c>
      <c r="FT280" s="14">
        <f t="shared" ref="FT280:FT343" si="883">IF($CW280&gt;0,FS280/$CW280,0)</f>
        <v>0</v>
      </c>
      <c r="FU280" s="14">
        <v>0</v>
      </c>
      <c r="FV280" s="14">
        <f t="shared" ref="FV280:FV343" si="884">IF($CW280&gt;0,FU280/$CW280,0)</f>
        <v>0</v>
      </c>
      <c r="FW280" s="14">
        <f>IFERROR(VLOOKUP($A280,ConEnroll!$A$8:$S$601,16,0),0)</f>
        <v>813</v>
      </c>
      <c r="FX280" s="14">
        <f t="shared" ref="FX280:FX343" si="885">IF($CW280&gt;0,FW280/$CW280,0)</f>
        <v>0.15484630335045751</v>
      </c>
      <c r="FY280" s="14">
        <f t="shared" ref="FY280:FY343" si="886">+FO280+FQ280+FS280+FU280+FW280</f>
        <v>813</v>
      </c>
      <c r="FZ280" s="14">
        <f t="shared" ref="FZ280:FZ343" si="887">IF($CW280&gt;0,FY280/$CW280,0)</f>
        <v>0.15484630335045751</v>
      </c>
      <c r="GA280" s="14" t="e">
        <f t="shared" ref="GA280:GA343" si="888">FY280+FM280+FK280</f>
        <v>#VALUE!</v>
      </c>
      <c r="GB280" s="14" t="e">
        <f t="shared" ref="GB280:GB343" si="889">IF($CW280&gt;0,GA280/$CW280,0)</f>
        <v>#VALUE!</v>
      </c>
      <c r="GC280" s="39"/>
      <c r="GD280" s="14">
        <f t="shared" si="807"/>
        <v>-8922.0250143826652</v>
      </c>
      <c r="GE280" s="14" t="e">
        <f t="shared" si="808"/>
        <v>#VALUE!</v>
      </c>
      <c r="GF280" s="14">
        <f t="shared" si="809"/>
        <v>-64.026358997491656</v>
      </c>
      <c r="GG280" s="14" t="e">
        <f t="shared" si="810"/>
        <v>#VALUE!</v>
      </c>
      <c r="GH280" s="37" t="e">
        <f t="shared" si="811"/>
        <v>#VALUE!</v>
      </c>
    </row>
    <row r="281" spans="1:190" ht="12.5" x14ac:dyDescent="0.25">
      <c r="A281" s="67">
        <v>912</v>
      </c>
      <c r="B281" s="35">
        <v>1</v>
      </c>
      <c r="C281" s="14">
        <v>5</v>
      </c>
      <c r="D281" s="14"/>
      <c r="E281" s="14"/>
      <c r="F281" s="35" t="s">
        <v>2624</v>
      </c>
      <c r="G281" s="41"/>
      <c r="H281" s="14">
        <f>IFERROR(VLOOKUP($A281,BaseFY22!$A$7:$AK$528,6,0),0)</f>
        <v>1684</v>
      </c>
      <c r="I281" s="14">
        <f>IFERROR(VLOOKUP($A281,BaseFY22!$A$7:$AK$528,28,0),0)</f>
        <v>16050735</v>
      </c>
      <c r="J281" s="14">
        <f t="shared" si="812"/>
        <v>9531.3153206650823</v>
      </c>
      <c r="K281" s="14">
        <f>IFERROR(VLOOKUP($A281,SpecEd22!$A$21:$BB$605,24,0)," ")</f>
        <v>3786417.9663553964</v>
      </c>
      <c r="L281" s="14">
        <f t="shared" si="813"/>
        <v>2248.4667258642498</v>
      </c>
      <c r="M281" s="14">
        <f>IFERROR(VLOOKUP($A281,ECFE!$A$16:$AB$347,7,0),0)</f>
        <v>102405.798</v>
      </c>
      <c r="N281" s="14">
        <f t="shared" si="780"/>
        <v>60.811043942992875</v>
      </c>
      <c r="O281" s="14">
        <v>0</v>
      </c>
      <c r="P281" s="14">
        <f t="shared" si="780"/>
        <v>0</v>
      </c>
      <c r="Q281" s="14">
        <f>IFERROR(VLOOKUP($A281,ConEnroll!$A$7:$S$337,10,0),0)</f>
        <v>18454.439999999999</v>
      </c>
      <c r="R281" s="14">
        <f t="shared" si="814"/>
        <v>10.958693586698336</v>
      </c>
      <c r="S281" s="14">
        <f t="shared" si="781"/>
        <v>120860.238</v>
      </c>
      <c r="T281" s="14">
        <f t="shared" si="815"/>
        <v>71.769737529691213</v>
      </c>
      <c r="U281" s="14">
        <f t="shared" si="782"/>
        <v>19958013.2043554</v>
      </c>
      <c r="V281" s="14">
        <f t="shared" si="816"/>
        <v>11851.551784059026</v>
      </c>
      <c r="W281" s="42"/>
      <c r="X281" s="14">
        <f>IFERROR(VLOOKUP($A281,HouseFY22!$A$6:$AJ$528,28,0),0)</f>
        <v>16319660</v>
      </c>
      <c r="Y281" s="14">
        <f t="shared" si="817"/>
        <v>9691.0095011876492</v>
      </c>
      <c r="Z281" s="14">
        <f>IFERROR(VLOOKUP($A281,Compens80percent!$A$13:$M$560,12,0),0)</f>
        <v>0</v>
      </c>
      <c r="AA281" s="14">
        <f t="shared" si="817"/>
        <v>0</v>
      </c>
      <c r="AB281" s="14">
        <f t="shared" si="818"/>
        <v>16319660</v>
      </c>
      <c r="AC281" s="14">
        <f t="shared" si="817"/>
        <v>9691.0095011876492</v>
      </c>
      <c r="AD281" s="14">
        <f>IFERROR(VLOOKUP(A281,SpecEd22!$A$21:$Z$550,14,0),0)</f>
        <v>3837293.6310993815</v>
      </c>
      <c r="AE281" s="14">
        <f t="shared" si="819"/>
        <v>2278.6779282062835</v>
      </c>
      <c r="AF281" s="14">
        <f>IFERROR(VLOOKUP($A281,ECFE!$A$16:$AB$348,8,0),0)</f>
        <v>104453.91396000001</v>
      </c>
      <c r="AG281" s="14">
        <f t="shared" si="820"/>
        <v>62.027264821852732</v>
      </c>
      <c r="AH281" s="14">
        <f>IFERROR(VLOOKUP(A281,ParaFY19!$A$21:$Z$543,7,0),0)</f>
        <v>13328</v>
      </c>
      <c r="AI281" s="14">
        <f t="shared" si="821"/>
        <v>7.9144893111638952</v>
      </c>
      <c r="AJ281" s="14">
        <f>IFERROR(VLOOKUP(A281,ConEnroll!$A$7:$S$341,13,0),0)</f>
        <v>23068.05</v>
      </c>
      <c r="AK281" s="14">
        <f t="shared" si="822"/>
        <v>13.698366983372921</v>
      </c>
      <c r="AL281" s="14">
        <f t="shared" si="777"/>
        <v>140849.96395999999</v>
      </c>
      <c r="AM281" s="14">
        <f t="shared" si="823"/>
        <v>83.640121116389551</v>
      </c>
      <c r="AN281" s="14">
        <f t="shared" si="824"/>
        <v>20297803.59505938</v>
      </c>
      <c r="AO281" s="14">
        <f t="shared" si="825"/>
        <v>12053.327550510321</v>
      </c>
      <c r="AP281" s="62"/>
      <c r="AQ281" s="14">
        <f t="shared" si="778"/>
        <v>159.69418052256697</v>
      </c>
      <c r="AR281" s="14">
        <f t="shared" si="783"/>
        <v>30.21120234203363</v>
      </c>
      <c r="AS281" s="14">
        <f t="shared" si="784"/>
        <v>11.870383586698338</v>
      </c>
      <c r="AT281" s="14">
        <f t="shared" si="826"/>
        <v>201.77576645129892</v>
      </c>
      <c r="AU281" s="37">
        <f t="shared" si="785"/>
        <v>1.7025261343640938E-2</v>
      </c>
      <c r="AV281" s="42"/>
      <c r="AW281" s="14" t="str">
        <f>IFERROR(VLOOKUP($A281,#REF!,27,0),"0")</f>
        <v>0</v>
      </c>
      <c r="AX281" s="14">
        <f t="shared" si="827"/>
        <v>0</v>
      </c>
      <c r="AY281" s="14" t="str">
        <f>IFERROR(VLOOKUP($A281,SpecEd22!#REF!,23,0)," ")</f>
        <v xml:space="preserve"> </v>
      </c>
      <c r="AZ281" s="14" t="e">
        <f t="shared" si="828"/>
        <v>#VALUE!</v>
      </c>
      <c r="BA281" s="14">
        <f>IFERROR(VLOOKUP($A281,ECFE!#REF!,23,0),0)</f>
        <v>0</v>
      </c>
      <c r="BB281" s="14">
        <f t="shared" si="829"/>
        <v>0</v>
      </c>
      <c r="BC281" s="14">
        <f>IFERROR(VLOOKUP($A281,#REF!,17,0),0)</f>
        <v>0</v>
      </c>
      <c r="BD281" s="14">
        <f t="shared" si="830"/>
        <v>0</v>
      </c>
      <c r="BE281" s="14">
        <f>IFERROR(VLOOKUP($A281,#REF!,9,0),0)</f>
        <v>0</v>
      </c>
      <c r="BF281" s="14">
        <f t="shared" si="831"/>
        <v>0</v>
      </c>
      <c r="BG281" s="14">
        <v>0</v>
      </c>
      <c r="BH281" s="14">
        <f t="shared" si="832"/>
        <v>0</v>
      </c>
      <c r="BI281" s="14">
        <f>IFERROR(VLOOKUP($A281,ConEnroll!$A$8:$S$601,15,0),0)</f>
        <v>-97</v>
      </c>
      <c r="BJ281" s="14">
        <f t="shared" si="833"/>
        <v>-5.7600950118764843E-2</v>
      </c>
      <c r="BK281" s="14">
        <f t="shared" si="834"/>
        <v>-97</v>
      </c>
      <c r="BL281" s="14">
        <f t="shared" si="835"/>
        <v>-5.7600950118764843E-2</v>
      </c>
      <c r="BM281" s="14" t="e">
        <f t="shared" si="836"/>
        <v>#VALUE!</v>
      </c>
      <c r="BN281" s="14" t="e">
        <f t="shared" si="837"/>
        <v>#VALUE!</v>
      </c>
      <c r="BO281" s="42"/>
      <c r="BP281" s="14">
        <f t="shared" si="786"/>
        <v>9691.0095011876492</v>
      </c>
      <c r="BQ281" s="14" t="e">
        <f t="shared" si="787"/>
        <v>#VALUE!</v>
      </c>
      <c r="BR281" s="14">
        <f t="shared" si="838"/>
        <v>83.697722066508319</v>
      </c>
      <c r="BS281" s="14" t="e">
        <f t="shared" si="788"/>
        <v>#VALUE!</v>
      </c>
      <c r="BT281" s="37" t="e">
        <f t="shared" si="789"/>
        <v>#VALUE!</v>
      </c>
      <c r="BU281" s="41"/>
      <c r="BV281" s="14" t="str">
        <f>IFERROR(VLOOKUP($A281,#REF!,27,0),"0")</f>
        <v>0</v>
      </c>
      <c r="BW281" s="14">
        <f t="shared" si="839"/>
        <v>0</v>
      </c>
      <c r="BX281" s="14" t="str">
        <f>IFERROR(VLOOKUP($A281,SpecEd22!$Z$22:$AV$606,59,0)," ")</f>
        <v xml:space="preserve"> </v>
      </c>
      <c r="BY281" s="14" t="e">
        <f t="shared" si="840"/>
        <v>#VALUE!</v>
      </c>
      <c r="BZ281" s="14">
        <f>IFERROR(VLOOKUP($A281,ECFE!#REF!,25,0),0)</f>
        <v>0</v>
      </c>
      <c r="CA281" s="14">
        <f t="shared" si="841"/>
        <v>0</v>
      </c>
      <c r="CB281" s="14">
        <f>IFERROR(VLOOKUP($A281,#REF!,17,0),0)</f>
        <v>0</v>
      </c>
      <c r="CC281" s="14">
        <f t="shared" si="842"/>
        <v>0</v>
      </c>
      <c r="CD281" s="14">
        <f>IFERROR(VLOOKUP($A281,#REF!,9,0),0)</f>
        <v>0</v>
      </c>
      <c r="CE281" s="14">
        <f t="shared" si="843"/>
        <v>0</v>
      </c>
      <c r="CF281" s="14">
        <v>0</v>
      </c>
      <c r="CG281" s="14">
        <f t="shared" si="844"/>
        <v>0</v>
      </c>
      <c r="CH281" s="14">
        <f>IFERROR(VLOOKUP($A281,ConEnroll!$A$8:$S$601,15,0),0)</f>
        <v>-97</v>
      </c>
      <c r="CI281" s="14">
        <f t="shared" si="845"/>
        <v>-5.7600950118764843E-2</v>
      </c>
      <c r="CJ281" s="14">
        <f t="shared" si="846"/>
        <v>-97</v>
      </c>
      <c r="CK281" s="14">
        <f t="shared" si="847"/>
        <v>-5.7600950118764843E-2</v>
      </c>
      <c r="CL281" s="14" t="e">
        <f t="shared" si="848"/>
        <v>#VALUE!</v>
      </c>
      <c r="CM281" s="14" t="e">
        <f t="shared" si="849"/>
        <v>#VALUE!</v>
      </c>
      <c r="CN281" s="42"/>
      <c r="CO281" s="14">
        <f t="shared" si="790"/>
        <v>-9531.3153206650823</v>
      </c>
      <c r="CP281" s="14" t="e">
        <f t="shared" si="791"/>
        <v>#VALUE!</v>
      </c>
      <c r="CQ281" s="14">
        <f t="shared" si="792"/>
        <v>-71.827338479809981</v>
      </c>
      <c r="CR281" s="14" t="e">
        <f t="shared" si="793"/>
        <v>#VALUE!</v>
      </c>
      <c r="CS281" s="37" t="e">
        <f t="shared" si="794"/>
        <v>#VALUE!</v>
      </c>
      <c r="CT281" s="239"/>
      <c r="CU281" s="239"/>
      <c r="CV281" s="468"/>
      <c r="CW281" s="14">
        <f>IFERROR(VLOOKUP($A281,BaseFY23!$A$7:$AK$527,6,0),0)</f>
        <v>1666.6062569999999</v>
      </c>
      <c r="CX281" s="14">
        <f>IFERROR(VLOOKUP($A281,BaseFY23!$A$7:$AN$528,28,0),0)</f>
        <v>15932726.25</v>
      </c>
      <c r="CY281" s="14">
        <f t="shared" si="850"/>
        <v>9559.9822592049713</v>
      </c>
      <c r="CZ281" s="14">
        <f>IFERROR(VLOOKUP($A281,SpecEd23!$A$21:$BB$605,23,0)," ")</f>
        <v>3822396.8516935417</v>
      </c>
      <c r="DA281" s="14">
        <f t="shared" si="851"/>
        <v>2293.5212415283413</v>
      </c>
      <c r="DB281" s="14">
        <f>IFERROR(VLOOKUP($A281,ECFE!$A$16:$AB$347,7,0),0)</f>
        <v>102405.798</v>
      </c>
      <c r="DC281" s="14">
        <f t="shared" si="852"/>
        <v>61.445705948768676</v>
      </c>
      <c r="DD281" s="14">
        <v>0</v>
      </c>
      <c r="DE281" s="14">
        <f t="shared" si="853"/>
        <v>0</v>
      </c>
      <c r="DF281" s="14">
        <f>IFERROR(VLOOKUP($A281,ConEnroll!$A$7:$S$338,10,0),0)</f>
        <v>18454.439999999999</v>
      </c>
      <c r="DG281" s="14">
        <f t="shared" si="854"/>
        <v>11.07306535211214</v>
      </c>
      <c r="DH281" s="14">
        <f t="shared" si="795"/>
        <v>120860.238</v>
      </c>
      <c r="DI281" s="14">
        <f t="shared" si="855"/>
        <v>72.518771300880815</v>
      </c>
      <c r="DJ281" s="14">
        <f t="shared" si="796"/>
        <v>19875983.339693543</v>
      </c>
      <c r="DK281" s="14">
        <f t="shared" si="856"/>
        <v>11926.022272034194</v>
      </c>
      <c r="DL281" s="42"/>
      <c r="DM281" s="14">
        <f>IFERROR(VLOOKUP($A281,HouseFY23!$A$7:$AJ$528,28,0),0)</f>
        <v>16469984.25</v>
      </c>
      <c r="DN281" s="14">
        <f t="shared" si="857"/>
        <v>9882.348743636092</v>
      </c>
      <c r="DO281" s="14">
        <f>IFERROR(VLOOKUP($A281,Compens80percent!$A$13:$M$560,12,0),0)</f>
        <v>0</v>
      </c>
      <c r="DP281" s="14">
        <f t="shared" si="857"/>
        <v>0</v>
      </c>
      <c r="DQ281" s="14">
        <f t="shared" si="858"/>
        <v>16469984.25</v>
      </c>
      <c r="DR281" s="14">
        <f t="shared" si="859"/>
        <v>9780.2756828978618</v>
      </c>
      <c r="DS281" s="14">
        <f>IFERROR(VLOOKUP($A281,SpecEd23!$A$21:$Z$550,14,0),0)</f>
        <v>3927490.2654294856</v>
      </c>
      <c r="DT281" s="14">
        <f t="shared" si="860"/>
        <v>2356.5795753696643</v>
      </c>
      <c r="DU281" s="14">
        <f>IFERROR(VLOOKUP($A281,ECFE!$A$16:$AB$347,9,0),0)</f>
        <v>106542.9922392</v>
      </c>
      <c r="DV281" s="14">
        <f t="shared" si="861"/>
        <v>63.928112469098934</v>
      </c>
      <c r="DW281" s="14">
        <f>IFERROR(VLOOKUP($A281,ParaFY19!$A$21:$Z$543,7,0),0)</f>
        <v>13328</v>
      </c>
      <c r="DX281" s="14">
        <f t="shared" si="862"/>
        <v>7.9970898609196812</v>
      </c>
      <c r="DY281" s="14">
        <f>IFERROR(VLOOKUP($A281,ConEnroll!$A$7:$S$341,13,0),0)</f>
        <v>23068.05</v>
      </c>
      <c r="DZ281" s="14">
        <f t="shared" si="863"/>
        <v>13.841331690140175</v>
      </c>
      <c r="EA281" s="14">
        <f t="shared" si="797"/>
        <v>142939.0422392</v>
      </c>
      <c r="EB281" s="14">
        <f t="shared" si="864"/>
        <v>85.766534020158801</v>
      </c>
      <c r="EC281" s="14">
        <f t="shared" si="798"/>
        <v>20540413.557668686</v>
      </c>
      <c r="ED281" s="14">
        <f t="shared" si="865"/>
        <v>12324.694853025916</v>
      </c>
      <c r="EE281" s="62"/>
      <c r="EF281" s="14">
        <f t="shared" si="799"/>
        <v>322.36648443112063</v>
      </c>
      <c r="EG281" s="14">
        <f t="shared" si="800"/>
        <v>63.058333841323019</v>
      </c>
      <c r="EH281" s="14">
        <f t="shared" si="801"/>
        <v>13.247762719277986</v>
      </c>
      <c r="EI281" s="14">
        <f t="shared" si="866"/>
        <v>398.67258099172165</v>
      </c>
      <c r="EJ281" s="37">
        <f t="shared" si="802"/>
        <v>3.3428797288647102E-2</v>
      </c>
      <c r="EK281" s="42"/>
      <c r="EL281" s="14" t="str">
        <f>IFERROR(VLOOKUP($A281,#REF!,27,0),"0")</f>
        <v>0</v>
      </c>
      <c r="EM281" s="14">
        <f t="shared" si="867"/>
        <v>0</v>
      </c>
      <c r="EN281" s="14" t="str">
        <f>IFERROR(VLOOKUP($A281,SpecEd23!#REF!,23,0)," ")</f>
        <v xml:space="preserve"> </v>
      </c>
      <c r="EO281" s="14" t="e">
        <f t="shared" si="868"/>
        <v>#VALUE!</v>
      </c>
      <c r="EP281" s="14">
        <f>IFERROR(VLOOKUP($A281,ECFE!#REF!,24,0),0)</f>
        <v>0</v>
      </c>
      <c r="EQ281" s="14">
        <f t="shared" si="869"/>
        <v>0</v>
      </c>
      <c r="ER281" s="14">
        <f>IFERROR(VLOOKUP($A281,#REF!,30,0),0)</f>
        <v>0</v>
      </c>
      <c r="ES281" s="14">
        <f t="shared" si="870"/>
        <v>0</v>
      </c>
      <c r="ET281" s="14">
        <f>IFERROR(VLOOKUP($A281,#REF!,12,0),0)</f>
        <v>0</v>
      </c>
      <c r="EU281" s="14">
        <f t="shared" si="871"/>
        <v>0</v>
      </c>
      <c r="EV281" s="14">
        <v>0</v>
      </c>
      <c r="EW281" s="14">
        <f t="shared" si="872"/>
        <v>0</v>
      </c>
      <c r="EX281" s="14">
        <f>IFERROR(VLOOKUP($A281,ConEnroll!$A$8:$S$601,16,0),0)</f>
        <v>815</v>
      </c>
      <c r="EY281" s="14">
        <f t="shared" si="873"/>
        <v>0.48901772483865097</v>
      </c>
      <c r="EZ281" s="14">
        <f t="shared" si="874"/>
        <v>815</v>
      </c>
      <c r="FA281" s="14">
        <f t="shared" si="875"/>
        <v>0.48901772483865097</v>
      </c>
      <c r="FB281" s="14" t="e">
        <f t="shared" si="876"/>
        <v>#VALUE!</v>
      </c>
      <c r="FC281" s="14" t="e">
        <f t="shared" si="877"/>
        <v>#VALUE!</v>
      </c>
      <c r="FD281" s="62"/>
      <c r="FE281" s="14">
        <f t="shared" si="803"/>
        <v>9882.348743636092</v>
      </c>
      <c r="FF281" s="14" t="e">
        <f t="shared" si="804"/>
        <v>#VALUE!</v>
      </c>
      <c r="FG281" s="14">
        <f t="shared" si="878"/>
        <v>85.277516295320154</v>
      </c>
      <c r="FH281" s="14" t="e">
        <f t="shared" si="805"/>
        <v>#VALUE!</v>
      </c>
      <c r="FI281" s="37" t="e">
        <f t="shared" si="806"/>
        <v>#VALUE!</v>
      </c>
      <c r="FJ281" s="12"/>
      <c r="FK281" s="14" t="str">
        <f>IFERROR(VLOOKUP($A281,#REF!,27,0),"0")</f>
        <v>0</v>
      </c>
      <c r="FL281" s="14">
        <f t="shared" si="879"/>
        <v>0</v>
      </c>
      <c r="FM281" s="14" t="str">
        <f>IFERROR(VLOOKUP($A281,SpecEd23!$X$22:$Y$610,59,0)," ")</f>
        <v xml:space="preserve"> </v>
      </c>
      <c r="FN281" s="14" t="e">
        <f t="shared" si="880"/>
        <v>#VALUE!</v>
      </c>
      <c r="FO281" s="14">
        <f>IFERROR(VLOOKUP($A281,ECFE!#REF!,26,0),0)</f>
        <v>0</v>
      </c>
      <c r="FP281" s="14">
        <f t="shared" si="881"/>
        <v>0</v>
      </c>
      <c r="FQ281" s="14">
        <f>IFERROR(VLOOKUP($A281,#REF!,16,0),0)</f>
        <v>0</v>
      </c>
      <c r="FR281" s="14">
        <f t="shared" si="882"/>
        <v>0</v>
      </c>
      <c r="FS281" s="14">
        <f>IFERROR(VLOOKUP($A281,#REF!,12,0),0)</f>
        <v>0</v>
      </c>
      <c r="FT281" s="14">
        <f t="shared" si="883"/>
        <v>0</v>
      </c>
      <c r="FU281" s="14">
        <v>0</v>
      </c>
      <c r="FV281" s="14">
        <f t="shared" si="884"/>
        <v>0</v>
      </c>
      <c r="FW281" s="14">
        <f>IFERROR(VLOOKUP($A281,ConEnroll!$A$8:$S$601,16,0),0)</f>
        <v>815</v>
      </c>
      <c r="FX281" s="14">
        <f t="shared" si="885"/>
        <v>0.48901772483865097</v>
      </c>
      <c r="FY281" s="14">
        <f t="shared" si="886"/>
        <v>815</v>
      </c>
      <c r="FZ281" s="14">
        <f t="shared" si="887"/>
        <v>0.48901772483865097</v>
      </c>
      <c r="GA281" s="14" t="e">
        <f t="shared" si="888"/>
        <v>#VALUE!</v>
      </c>
      <c r="GB281" s="14" t="e">
        <f t="shared" si="889"/>
        <v>#VALUE!</v>
      </c>
      <c r="GC281" s="39"/>
      <c r="GD281" s="14">
        <f t="shared" si="807"/>
        <v>-9559.9822592049713</v>
      </c>
      <c r="GE281" s="14" t="e">
        <f t="shared" si="808"/>
        <v>#VALUE!</v>
      </c>
      <c r="GF281" s="14">
        <f t="shared" si="809"/>
        <v>-72.029753576042168</v>
      </c>
      <c r="GG281" s="14" t="e">
        <f t="shared" si="810"/>
        <v>#VALUE!</v>
      </c>
      <c r="GH281" s="37" t="e">
        <f t="shared" si="811"/>
        <v>#VALUE!</v>
      </c>
    </row>
    <row r="282" spans="1:190" ht="12.5" x14ac:dyDescent="0.25">
      <c r="A282" s="67">
        <v>914</v>
      </c>
      <c r="B282" s="35">
        <v>1</v>
      </c>
      <c r="C282" s="14">
        <v>6</v>
      </c>
      <c r="D282" s="14"/>
      <c r="E282" s="14"/>
      <c r="F282" s="35" t="s">
        <v>2625</v>
      </c>
      <c r="G282" s="41"/>
      <c r="H282" s="14">
        <f>IFERROR(VLOOKUP($A282,BaseFY22!$A$7:$AK$528,6,0),0)</f>
        <v>286</v>
      </c>
      <c r="I282" s="14">
        <f>IFERROR(VLOOKUP($A282,BaseFY22!$A$7:$AK$528,28,0),0)</f>
        <v>3225669.75</v>
      </c>
      <c r="J282" s="14">
        <f t="shared" si="812"/>
        <v>11278.56555944056</v>
      </c>
      <c r="K282" s="14">
        <f>IFERROR(VLOOKUP($A282,SpecEd22!$A$21:$BB$605,24,0)," ")</f>
        <v>302662.09864422784</v>
      </c>
      <c r="L282" s="14">
        <f t="shared" si="813"/>
        <v>1058.2590861686288</v>
      </c>
      <c r="M282" s="14">
        <f>IFERROR(VLOOKUP($A282,ECFE!$A$16:$AB$347,7,0),0)</f>
        <v>22656.149999999998</v>
      </c>
      <c r="N282" s="14">
        <f t="shared" si="780"/>
        <v>79.217307692307685</v>
      </c>
      <c r="O282" s="14">
        <v>0</v>
      </c>
      <c r="P282" s="14">
        <f t="shared" si="780"/>
        <v>0</v>
      </c>
      <c r="Q282" s="14">
        <f>IFERROR(VLOOKUP($A282,ConEnroll!$A$7:$S$337,10,0),0)</f>
        <v>3407.78</v>
      </c>
      <c r="R282" s="14">
        <f t="shared" si="814"/>
        <v>11.915314685314685</v>
      </c>
      <c r="S282" s="14">
        <f t="shared" si="781"/>
        <v>26063.929999999997</v>
      </c>
      <c r="T282" s="14">
        <f t="shared" si="815"/>
        <v>91.132622377622369</v>
      </c>
      <c r="U282" s="14">
        <f t="shared" si="782"/>
        <v>3554395.7786442279</v>
      </c>
      <c r="V282" s="14">
        <f t="shared" si="816"/>
        <v>12427.957267986811</v>
      </c>
      <c r="W282" s="42"/>
      <c r="X282" s="14">
        <f>IFERROR(VLOOKUP($A282,HouseFY22!$A$6:$AJ$528,28,0),0)</f>
        <v>3271991.75</v>
      </c>
      <c r="Y282" s="14">
        <f t="shared" si="817"/>
        <v>11440.530594405594</v>
      </c>
      <c r="Z282" s="14">
        <f>IFERROR(VLOOKUP($A282,Compens80percent!$A$13:$M$560,12,0),0)</f>
        <v>0</v>
      </c>
      <c r="AA282" s="14">
        <f t="shared" si="817"/>
        <v>0</v>
      </c>
      <c r="AB282" s="14">
        <f t="shared" si="818"/>
        <v>3271991.75</v>
      </c>
      <c r="AC282" s="14">
        <f t="shared" si="817"/>
        <v>11440.530594405594</v>
      </c>
      <c r="AD282" s="14">
        <f>IFERROR(VLOOKUP(A282,SpecEd22!$A$21:$Z$550,14,0),0)</f>
        <v>309870.73249597417</v>
      </c>
      <c r="AE282" s="14">
        <f t="shared" si="819"/>
        <v>1083.4640996362732</v>
      </c>
      <c r="AF282" s="14">
        <f>IFERROR(VLOOKUP($A282,ECFE!$A$16:$AB$348,8,0),0)</f>
        <v>23109.273000000001</v>
      </c>
      <c r="AG282" s="14">
        <f t="shared" si="820"/>
        <v>80.801653846153854</v>
      </c>
      <c r="AH282" s="14">
        <f>IFERROR(VLOOKUP(A282,ParaFY19!$A$21:$Z$543,7,0),0)</f>
        <v>1764</v>
      </c>
      <c r="AI282" s="14">
        <f t="shared" si="821"/>
        <v>6.1678321678321675</v>
      </c>
      <c r="AJ282" s="14">
        <f>IFERROR(VLOOKUP(A282,ConEnroll!$A$7:$S$341,13,0),0)</f>
        <v>4259.7250000000004</v>
      </c>
      <c r="AK282" s="14">
        <f t="shared" si="822"/>
        <v>14.894143356643358</v>
      </c>
      <c r="AL282" s="14">
        <f t="shared" si="777"/>
        <v>29132.998</v>
      </c>
      <c r="AM282" s="14">
        <f t="shared" si="823"/>
        <v>101.86362937062937</v>
      </c>
      <c r="AN282" s="14">
        <f t="shared" si="824"/>
        <v>3610995.4804959744</v>
      </c>
      <c r="AO282" s="14">
        <f t="shared" si="825"/>
        <v>12625.858323412498</v>
      </c>
      <c r="AP282" s="62"/>
      <c r="AQ282" s="14">
        <f t="shared" si="778"/>
        <v>161.96503496503465</v>
      </c>
      <c r="AR282" s="14">
        <f t="shared" si="783"/>
        <v>25.205013467644449</v>
      </c>
      <c r="AS282" s="14">
        <f t="shared" si="784"/>
        <v>10.731006993007</v>
      </c>
      <c r="AT282" s="14">
        <f t="shared" si="826"/>
        <v>197.90105542568608</v>
      </c>
      <c r="AU282" s="37">
        <f t="shared" si="785"/>
        <v>1.5923860306106753E-2</v>
      </c>
      <c r="AV282" s="42"/>
      <c r="AW282" s="14" t="str">
        <f>IFERROR(VLOOKUP($A282,#REF!,27,0),"0")</f>
        <v>0</v>
      </c>
      <c r="AX282" s="14">
        <f t="shared" si="827"/>
        <v>0</v>
      </c>
      <c r="AY282" s="14" t="str">
        <f>IFERROR(VLOOKUP($A282,SpecEd22!#REF!,23,0)," ")</f>
        <v xml:space="preserve"> </v>
      </c>
      <c r="AZ282" s="14" t="e">
        <f t="shared" si="828"/>
        <v>#VALUE!</v>
      </c>
      <c r="BA282" s="14">
        <f>IFERROR(VLOOKUP($A282,ECFE!#REF!,23,0),0)</f>
        <v>0</v>
      </c>
      <c r="BB282" s="14">
        <f t="shared" si="829"/>
        <v>0</v>
      </c>
      <c r="BC282" s="14">
        <f>IFERROR(VLOOKUP($A282,#REF!,17,0),0)</f>
        <v>0</v>
      </c>
      <c r="BD282" s="14">
        <f t="shared" si="830"/>
        <v>0</v>
      </c>
      <c r="BE282" s="14">
        <f>IFERROR(VLOOKUP($A282,#REF!,9,0),0)</f>
        <v>0</v>
      </c>
      <c r="BF282" s="14">
        <f t="shared" si="831"/>
        <v>0</v>
      </c>
      <c r="BG282" s="14">
        <v>0</v>
      </c>
      <c r="BH282" s="14">
        <f t="shared" si="832"/>
        <v>0</v>
      </c>
      <c r="BI282" s="14">
        <f>IFERROR(VLOOKUP($A282,ConEnroll!$A$8:$S$601,15,0),0)</f>
        <v>-96</v>
      </c>
      <c r="BJ282" s="14">
        <f t="shared" si="833"/>
        <v>-0.33566433566433568</v>
      </c>
      <c r="BK282" s="14">
        <f t="shared" si="834"/>
        <v>-96</v>
      </c>
      <c r="BL282" s="14">
        <f t="shared" si="835"/>
        <v>-0.33566433566433568</v>
      </c>
      <c r="BM282" s="14" t="e">
        <f t="shared" si="836"/>
        <v>#VALUE!</v>
      </c>
      <c r="BN282" s="14" t="e">
        <f t="shared" si="837"/>
        <v>#VALUE!</v>
      </c>
      <c r="BO282" s="42"/>
      <c r="BP282" s="14">
        <f t="shared" si="786"/>
        <v>11440.530594405594</v>
      </c>
      <c r="BQ282" s="14" t="e">
        <f t="shared" si="787"/>
        <v>#VALUE!</v>
      </c>
      <c r="BR282" s="14">
        <f t="shared" si="838"/>
        <v>102.1992937062937</v>
      </c>
      <c r="BS282" s="14" t="e">
        <f t="shared" si="788"/>
        <v>#VALUE!</v>
      </c>
      <c r="BT282" s="37" t="e">
        <f t="shared" si="789"/>
        <v>#VALUE!</v>
      </c>
      <c r="BU282" s="41"/>
      <c r="BV282" s="14" t="str">
        <f>IFERROR(VLOOKUP($A282,#REF!,27,0),"0")</f>
        <v>0</v>
      </c>
      <c r="BW282" s="14">
        <f t="shared" si="839"/>
        <v>0</v>
      </c>
      <c r="BX282" s="14" t="str">
        <f>IFERROR(VLOOKUP($A282,SpecEd22!$Z$22:$AV$606,59,0)," ")</f>
        <v xml:space="preserve"> </v>
      </c>
      <c r="BY282" s="14" t="e">
        <f t="shared" si="840"/>
        <v>#VALUE!</v>
      </c>
      <c r="BZ282" s="14">
        <f>IFERROR(VLOOKUP($A282,ECFE!#REF!,25,0),0)</f>
        <v>0</v>
      </c>
      <c r="CA282" s="14">
        <f t="shared" si="841"/>
        <v>0</v>
      </c>
      <c r="CB282" s="14">
        <f>IFERROR(VLOOKUP($A282,#REF!,17,0),0)</f>
        <v>0</v>
      </c>
      <c r="CC282" s="14">
        <f t="shared" si="842"/>
        <v>0</v>
      </c>
      <c r="CD282" s="14">
        <f>IFERROR(VLOOKUP($A282,#REF!,9,0),0)</f>
        <v>0</v>
      </c>
      <c r="CE282" s="14">
        <f t="shared" si="843"/>
        <v>0</v>
      </c>
      <c r="CF282" s="14">
        <v>0</v>
      </c>
      <c r="CG282" s="14">
        <f t="shared" si="844"/>
        <v>0</v>
      </c>
      <c r="CH282" s="14">
        <f>IFERROR(VLOOKUP($A282,ConEnroll!$A$8:$S$601,15,0),0)</f>
        <v>-96</v>
      </c>
      <c r="CI282" s="14">
        <f t="shared" si="845"/>
        <v>-0.33566433566433568</v>
      </c>
      <c r="CJ282" s="14">
        <f t="shared" si="846"/>
        <v>-96</v>
      </c>
      <c r="CK282" s="14">
        <f t="shared" si="847"/>
        <v>-0.33566433566433568</v>
      </c>
      <c r="CL282" s="14" t="e">
        <f t="shared" si="848"/>
        <v>#VALUE!</v>
      </c>
      <c r="CM282" s="14" t="e">
        <f t="shared" si="849"/>
        <v>#VALUE!</v>
      </c>
      <c r="CN282" s="42"/>
      <c r="CO282" s="14">
        <f t="shared" si="790"/>
        <v>-11278.56555944056</v>
      </c>
      <c r="CP282" s="14" t="e">
        <f t="shared" si="791"/>
        <v>#VALUE!</v>
      </c>
      <c r="CQ282" s="14">
        <f t="shared" si="792"/>
        <v>-91.468286713286702</v>
      </c>
      <c r="CR282" s="14" t="e">
        <f t="shared" si="793"/>
        <v>#VALUE!</v>
      </c>
      <c r="CS282" s="37" t="e">
        <f t="shared" si="794"/>
        <v>#VALUE!</v>
      </c>
      <c r="CT282" s="239"/>
      <c r="CU282" s="239"/>
      <c r="CV282" s="468"/>
      <c r="CW282" s="14">
        <f>IFERROR(VLOOKUP($A282,BaseFY23!$A$7:$AK$527,6,0),0)</f>
        <v>282</v>
      </c>
      <c r="CX282" s="14">
        <f>IFERROR(VLOOKUP($A282,BaseFY23!$A$7:$AN$528,28,0),0)</f>
        <v>3167232</v>
      </c>
      <c r="CY282" s="14">
        <f t="shared" si="850"/>
        <v>11231.319148936171</v>
      </c>
      <c r="CZ282" s="14">
        <f>IFERROR(VLOOKUP($A282,SpecEd23!$A$21:$BB$605,23,0)," ")</f>
        <v>283286.38507360121</v>
      </c>
      <c r="DA282" s="14">
        <f t="shared" si="851"/>
        <v>1004.5616491971674</v>
      </c>
      <c r="DB282" s="14">
        <f>IFERROR(VLOOKUP($A282,ECFE!$A$16:$AB$347,7,0),0)</f>
        <v>22656.149999999998</v>
      </c>
      <c r="DC282" s="14">
        <f t="shared" si="852"/>
        <v>80.340957446808503</v>
      </c>
      <c r="DD282" s="14">
        <v>0</v>
      </c>
      <c r="DE282" s="14">
        <f t="shared" si="853"/>
        <v>0</v>
      </c>
      <c r="DF282" s="14">
        <f>IFERROR(VLOOKUP($A282,ConEnroll!$A$7:$S$338,10,0),0)</f>
        <v>3407.78</v>
      </c>
      <c r="DG282" s="14">
        <f t="shared" si="854"/>
        <v>12.084326241134752</v>
      </c>
      <c r="DH282" s="14">
        <f t="shared" si="795"/>
        <v>26063.929999999997</v>
      </c>
      <c r="DI282" s="14">
        <f t="shared" si="855"/>
        <v>92.425283687943249</v>
      </c>
      <c r="DJ282" s="14">
        <f t="shared" si="796"/>
        <v>3476582.3150736014</v>
      </c>
      <c r="DK282" s="14">
        <f t="shared" si="856"/>
        <v>12328.306081821282</v>
      </c>
      <c r="DL282" s="42"/>
      <c r="DM282" s="14">
        <f>IFERROR(VLOOKUP($A282,HouseFY23!$A$7:$AJ$528,28,0),0)</f>
        <v>3258775</v>
      </c>
      <c r="DN282" s="14">
        <f t="shared" si="857"/>
        <v>11555.939716312057</v>
      </c>
      <c r="DO282" s="14">
        <f>IFERROR(VLOOKUP($A282,Compens80percent!$A$13:$M$560,12,0),0)</f>
        <v>0</v>
      </c>
      <c r="DP282" s="14">
        <f t="shared" si="857"/>
        <v>0</v>
      </c>
      <c r="DQ282" s="14">
        <f t="shared" si="858"/>
        <v>3258775</v>
      </c>
      <c r="DR282" s="14">
        <f t="shared" si="859"/>
        <v>11394.318181818182</v>
      </c>
      <c r="DS282" s="14">
        <f>IFERROR(VLOOKUP($A282,SpecEd23!$A$21:$Z$550,14,0),0)</f>
        <v>295785.70975913224</v>
      </c>
      <c r="DT282" s="14">
        <f t="shared" si="860"/>
        <v>1048.8854955997597</v>
      </c>
      <c r="DU282" s="14">
        <f>IFERROR(VLOOKUP($A282,ECFE!$A$16:$AB$347,9,0),0)</f>
        <v>23571.458460000002</v>
      </c>
      <c r="DV282" s="14">
        <f t="shared" si="861"/>
        <v>83.586732127659587</v>
      </c>
      <c r="DW282" s="14">
        <f>IFERROR(VLOOKUP($A282,ParaFY19!$A$21:$Z$543,7,0),0)</f>
        <v>1764</v>
      </c>
      <c r="DX282" s="14">
        <f t="shared" si="862"/>
        <v>6.2553191489361701</v>
      </c>
      <c r="DY282" s="14">
        <f>IFERROR(VLOOKUP($A282,ConEnroll!$A$7:$S$341,13,0),0)</f>
        <v>4259.7250000000004</v>
      </c>
      <c r="DZ282" s="14">
        <f t="shared" si="863"/>
        <v>15.105407801418441</v>
      </c>
      <c r="EA282" s="14">
        <f t="shared" si="797"/>
        <v>29595.18346</v>
      </c>
      <c r="EB282" s="14">
        <f t="shared" si="864"/>
        <v>104.94745907801419</v>
      </c>
      <c r="EC282" s="14">
        <f t="shared" si="798"/>
        <v>3584155.893219132</v>
      </c>
      <c r="ED282" s="14">
        <f t="shared" si="865"/>
        <v>12709.772670989829</v>
      </c>
      <c r="EE282" s="62"/>
      <c r="EF282" s="14">
        <f t="shared" si="799"/>
        <v>324.62056737588682</v>
      </c>
      <c r="EG282" s="14">
        <f t="shared" si="800"/>
        <v>44.323846402592267</v>
      </c>
      <c r="EH282" s="14">
        <f t="shared" si="801"/>
        <v>12.522175390070942</v>
      </c>
      <c r="EI282" s="14">
        <f t="shared" si="866"/>
        <v>381.46658916855006</v>
      </c>
      <c r="EJ282" s="37">
        <f t="shared" si="802"/>
        <v>3.0942336006001835E-2</v>
      </c>
      <c r="EK282" s="42"/>
      <c r="EL282" s="14" t="str">
        <f>IFERROR(VLOOKUP($A282,#REF!,27,0),"0")</f>
        <v>0</v>
      </c>
      <c r="EM282" s="14">
        <f t="shared" si="867"/>
        <v>0</v>
      </c>
      <c r="EN282" s="14" t="str">
        <f>IFERROR(VLOOKUP($A282,SpecEd23!#REF!,23,0)," ")</f>
        <v xml:space="preserve"> </v>
      </c>
      <c r="EO282" s="14" t="e">
        <f t="shared" si="868"/>
        <v>#VALUE!</v>
      </c>
      <c r="EP282" s="14">
        <f>IFERROR(VLOOKUP($A282,ECFE!#REF!,24,0),0)</f>
        <v>0</v>
      </c>
      <c r="EQ282" s="14">
        <f t="shared" si="869"/>
        <v>0</v>
      </c>
      <c r="ER282" s="14">
        <f>IFERROR(VLOOKUP($A282,#REF!,30,0),0)</f>
        <v>0</v>
      </c>
      <c r="ES282" s="14">
        <f t="shared" si="870"/>
        <v>0</v>
      </c>
      <c r="ET282" s="14">
        <f>IFERROR(VLOOKUP($A282,#REF!,12,0),0)</f>
        <v>0</v>
      </c>
      <c r="EU282" s="14">
        <f t="shared" si="871"/>
        <v>0</v>
      </c>
      <c r="EV282" s="14">
        <v>0</v>
      </c>
      <c r="EW282" s="14">
        <f t="shared" si="872"/>
        <v>0</v>
      </c>
      <c r="EX282" s="14">
        <f>IFERROR(VLOOKUP($A282,ConEnroll!$A$8:$S$601,16,0),0)</f>
        <v>818</v>
      </c>
      <c r="EY282" s="14">
        <f t="shared" si="873"/>
        <v>2.9007092198581561</v>
      </c>
      <c r="EZ282" s="14">
        <f t="shared" si="874"/>
        <v>818</v>
      </c>
      <c r="FA282" s="14">
        <f t="shared" si="875"/>
        <v>2.9007092198581561</v>
      </c>
      <c r="FB282" s="14" t="e">
        <f t="shared" si="876"/>
        <v>#VALUE!</v>
      </c>
      <c r="FC282" s="14" t="e">
        <f t="shared" si="877"/>
        <v>#VALUE!</v>
      </c>
      <c r="FD282" s="62"/>
      <c r="FE282" s="14">
        <f t="shared" si="803"/>
        <v>11555.939716312057</v>
      </c>
      <c r="FF282" s="14" t="e">
        <f t="shared" si="804"/>
        <v>#VALUE!</v>
      </c>
      <c r="FG282" s="14">
        <f t="shared" si="878"/>
        <v>102.04674985815603</v>
      </c>
      <c r="FH282" s="14" t="e">
        <f t="shared" si="805"/>
        <v>#VALUE!</v>
      </c>
      <c r="FI282" s="37" t="e">
        <f t="shared" si="806"/>
        <v>#VALUE!</v>
      </c>
      <c r="FJ282" s="12"/>
      <c r="FK282" s="14" t="str">
        <f>IFERROR(VLOOKUP($A282,#REF!,27,0),"0")</f>
        <v>0</v>
      </c>
      <c r="FL282" s="14">
        <f t="shared" si="879"/>
        <v>0</v>
      </c>
      <c r="FM282" s="14" t="str">
        <f>IFERROR(VLOOKUP($A282,SpecEd23!$X$22:$Y$610,59,0)," ")</f>
        <v xml:space="preserve"> </v>
      </c>
      <c r="FN282" s="14" t="e">
        <f t="shared" si="880"/>
        <v>#VALUE!</v>
      </c>
      <c r="FO282" s="14">
        <f>IFERROR(VLOOKUP($A282,ECFE!#REF!,26,0),0)</f>
        <v>0</v>
      </c>
      <c r="FP282" s="14">
        <f t="shared" si="881"/>
        <v>0</v>
      </c>
      <c r="FQ282" s="14">
        <f>IFERROR(VLOOKUP($A282,#REF!,16,0),0)</f>
        <v>0</v>
      </c>
      <c r="FR282" s="14">
        <f t="shared" si="882"/>
        <v>0</v>
      </c>
      <c r="FS282" s="14">
        <f>IFERROR(VLOOKUP($A282,#REF!,12,0),0)</f>
        <v>0</v>
      </c>
      <c r="FT282" s="14">
        <f t="shared" si="883"/>
        <v>0</v>
      </c>
      <c r="FU282" s="14">
        <v>0</v>
      </c>
      <c r="FV282" s="14">
        <f t="shared" si="884"/>
        <v>0</v>
      </c>
      <c r="FW282" s="14">
        <f>IFERROR(VLOOKUP($A282,ConEnroll!$A$8:$S$601,16,0),0)</f>
        <v>818</v>
      </c>
      <c r="FX282" s="14">
        <f t="shared" si="885"/>
        <v>2.9007092198581561</v>
      </c>
      <c r="FY282" s="14">
        <f t="shared" si="886"/>
        <v>818</v>
      </c>
      <c r="FZ282" s="14">
        <f t="shared" si="887"/>
        <v>2.9007092198581561</v>
      </c>
      <c r="GA282" s="14" t="e">
        <f t="shared" si="888"/>
        <v>#VALUE!</v>
      </c>
      <c r="GB282" s="14" t="e">
        <f t="shared" si="889"/>
        <v>#VALUE!</v>
      </c>
      <c r="GC282" s="39"/>
      <c r="GD282" s="14">
        <f t="shared" si="807"/>
        <v>-11231.319148936171</v>
      </c>
      <c r="GE282" s="14" t="e">
        <f t="shared" si="808"/>
        <v>#VALUE!</v>
      </c>
      <c r="GF282" s="14">
        <f t="shared" si="809"/>
        <v>-89.524574468085092</v>
      </c>
      <c r="GG282" s="14" t="e">
        <f t="shared" si="810"/>
        <v>#VALUE!</v>
      </c>
      <c r="GH282" s="37" t="e">
        <f t="shared" si="811"/>
        <v>#VALUE!</v>
      </c>
    </row>
    <row r="283" spans="1:190" ht="12.5" x14ac:dyDescent="0.25">
      <c r="A283" s="67">
        <v>2071</v>
      </c>
      <c r="B283" s="35">
        <v>1</v>
      </c>
      <c r="C283" s="14">
        <v>6</v>
      </c>
      <c r="D283" s="14"/>
      <c r="E283" s="14"/>
      <c r="F283" s="35" t="s">
        <v>1763</v>
      </c>
      <c r="G283" s="41"/>
      <c r="H283" s="14">
        <f>IFERROR(VLOOKUP($A283,BaseFY22!$A$7:$AK$528,6,0),0)</f>
        <v>959</v>
      </c>
      <c r="I283" s="14">
        <f>IFERROR(VLOOKUP($A283,BaseFY22!$A$7:$AK$528,28,0),0)</f>
        <v>8426782</v>
      </c>
      <c r="J283" s="14">
        <f t="shared" si="812"/>
        <v>8787.0510948905103</v>
      </c>
      <c r="K283" s="14">
        <f>IFERROR(VLOOKUP($A283,SpecEd22!$A$21:$BB$605,24,0)," ")</f>
        <v>1217861.6666222669</v>
      </c>
      <c r="L283" s="14">
        <f t="shared" si="813"/>
        <v>1269.9287451744181</v>
      </c>
      <c r="M283" s="14">
        <f>IFERROR(VLOOKUP($A283,ECFE!$A$16:$AB$347,7,0),0)</f>
        <v>63135.137999999999</v>
      </c>
      <c r="N283" s="14">
        <f t="shared" si="780"/>
        <v>65.83434619395203</v>
      </c>
      <c r="O283" s="14">
        <v>0</v>
      </c>
      <c r="P283" s="14">
        <f t="shared" si="780"/>
        <v>0</v>
      </c>
      <c r="Q283" s="14">
        <f>IFERROR(VLOOKUP($A283,ConEnroll!$A$7:$S$337,10,0),0)</f>
        <v>6081.58</v>
      </c>
      <c r="R283" s="14">
        <f t="shared" si="814"/>
        <v>6.3415849843587067</v>
      </c>
      <c r="S283" s="14">
        <f t="shared" si="781"/>
        <v>69216.717999999993</v>
      </c>
      <c r="T283" s="14">
        <f t="shared" si="815"/>
        <v>72.175931178310734</v>
      </c>
      <c r="U283" s="14">
        <f t="shared" si="782"/>
        <v>9713860.3846222665</v>
      </c>
      <c r="V283" s="14">
        <f t="shared" si="816"/>
        <v>10129.155771243239</v>
      </c>
      <c r="W283" s="42"/>
      <c r="X283" s="14">
        <f>IFERROR(VLOOKUP($A283,HouseFY22!$A$6:$AJ$528,28,0),0)</f>
        <v>8570262</v>
      </c>
      <c r="Y283" s="14">
        <f t="shared" si="817"/>
        <v>8936.6652763295097</v>
      </c>
      <c r="Z283" s="14">
        <f>IFERROR(VLOOKUP($A283,Compens80percent!$A$13:$M$560,12,0),0)</f>
        <v>0</v>
      </c>
      <c r="AA283" s="14">
        <f t="shared" si="817"/>
        <v>0</v>
      </c>
      <c r="AB283" s="14">
        <f t="shared" si="818"/>
        <v>8570262</v>
      </c>
      <c r="AC283" s="14">
        <f t="shared" si="817"/>
        <v>8936.6652763295097</v>
      </c>
      <c r="AD283" s="14">
        <f>IFERROR(VLOOKUP(A283,SpecEd22!$A$21:$Z$550,14,0),0)</f>
        <v>1241128.6692694197</v>
      </c>
      <c r="AE283" s="14">
        <f t="shared" si="819"/>
        <v>1294.1904789045045</v>
      </c>
      <c r="AF283" s="14">
        <f>IFERROR(VLOOKUP($A283,ECFE!$A$16:$AB$348,8,0),0)</f>
        <v>64397.840760000006</v>
      </c>
      <c r="AG283" s="14">
        <f t="shared" si="820"/>
        <v>67.151033117831076</v>
      </c>
      <c r="AH283" s="14">
        <f>IFERROR(VLOOKUP(A283,ParaFY19!$A$21:$Z$543,7,0),0)</f>
        <v>9016</v>
      </c>
      <c r="AI283" s="14">
        <f t="shared" si="821"/>
        <v>9.4014598540145986</v>
      </c>
      <c r="AJ283" s="14">
        <f>IFERROR(VLOOKUP(A283,ConEnroll!$A$7:$S$341,13,0),0)</f>
        <v>7601.9750000000004</v>
      </c>
      <c r="AK283" s="14">
        <f t="shared" si="822"/>
        <v>7.9269812304483844</v>
      </c>
      <c r="AL283" s="14">
        <f t="shared" si="777"/>
        <v>81015.815760000012</v>
      </c>
      <c r="AM283" s="14">
        <f t="shared" si="823"/>
        <v>84.479474202294071</v>
      </c>
      <c r="AN283" s="14">
        <f t="shared" si="824"/>
        <v>9892406.4850294199</v>
      </c>
      <c r="AO283" s="14">
        <f t="shared" si="825"/>
        <v>10315.335229436309</v>
      </c>
      <c r="AP283" s="62"/>
      <c r="AQ283" s="14">
        <f t="shared" si="778"/>
        <v>149.61418143899937</v>
      </c>
      <c r="AR283" s="14">
        <f t="shared" si="783"/>
        <v>24.261733730086462</v>
      </c>
      <c r="AS283" s="14">
        <f t="shared" si="784"/>
        <v>12.303543023983337</v>
      </c>
      <c r="AT283" s="14">
        <f t="shared" si="826"/>
        <v>186.17945819306917</v>
      </c>
      <c r="AU283" s="37">
        <f t="shared" si="785"/>
        <v>1.8380550402989582E-2</v>
      </c>
      <c r="AV283" s="42"/>
      <c r="AW283" s="14" t="str">
        <f>IFERROR(VLOOKUP($A283,#REF!,27,0),"0")</f>
        <v>0</v>
      </c>
      <c r="AX283" s="14">
        <f t="shared" si="827"/>
        <v>0</v>
      </c>
      <c r="AY283" s="14" t="str">
        <f>IFERROR(VLOOKUP($A283,SpecEd22!#REF!,23,0)," ")</f>
        <v xml:space="preserve"> </v>
      </c>
      <c r="AZ283" s="14" t="e">
        <f t="shared" si="828"/>
        <v>#VALUE!</v>
      </c>
      <c r="BA283" s="14">
        <f>IFERROR(VLOOKUP($A283,ECFE!#REF!,23,0),0)</f>
        <v>0</v>
      </c>
      <c r="BB283" s="14">
        <f t="shared" si="829"/>
        <v>0</v>
      </c>
      <c r="BC283" s="14">
        <f>IFERROR(VLOOKUP($A283,#REF!,17,0),0)</f>
        <v>0</v>
      </c>
      <c r="BD283" s="14">
        <f t="shared" si="830"/>
        <v>0</v>
      </c>
      <c r="BE283" s="14">
        <f>IFERROR(VLOOKUP($A283,#REF!,9,0),0)</f>
        <v>0</v>
      </c>
      <c r="BF283" s="14">
        <f t="shared" si="831"/>
        <v>0</v>
      </c>
      <c r="BG283" s="14">
        <v>0</v>
      </c>
      <c r="BH283" s="14">
        <f t="shared" si="832"/>
        <v>0</v>
      </c>
      <c r="BI283" s="14">
        <f>IFERROR(VLOOKUP($A283,ConEnroll!$A$8:$S$601,15,0),0)</f>
        <v>-1251</v>
      </c>
      <c r="BJ283" s="14">
        <f t="shared" si="833"/>
        <v>-1.3044838373305527</v>
      </c>
      <c r="BK283" s="14">
        <f t="shared" si="834"/>
        <v>-1251</v>
      </c>
      <c r="BL283" s="14">
        <f t="shared" si="835"/>
        <v>-1.3044838373305527</v>
      </c>
      <c r="BM283" s="14" t="e">
        <f t="shared" si="836"/>
        <v>#VALUE!</v>
      </c>
      <c r="BN283" s="14" t="e">
        <f t="shared" si="837"/>
        <v>#VALUE!</v>
      </c>
      <c r="BO283" s="42"/>
      <c r="BP283" s="14">
        <f t="shared" si="786"/>
        <v>8936.6652763295097</v>
      </c>
      <c r="BQ283" s="14" t="e">
        <f t="shared" si="787"/>
        <v>#VALUE!</v>
      </c>
      <c r="BR283" s="14">
        <f t="shared" si="838"/>
        <v>85.783958039624622</v>
      </c>
      <c r="BS283" s="14" t="e">
        <f t="shared" si="788"/>
        <v>#VALUE!</v>
      </c>
      <c r="BT283" s="37" t="e">
        <f t="shared" si="789"/>
        <v>#VALUE!</v>
      </c>
      <c r="BU283" s="41"/>
      <c r="BV283" s="14" t="str">
        <f>IFERROR(VLOOKUP($A283,#REF!,27,0),"0")</f>
        <v>0</v>
      </c>
      <c r="BW283" s="14">
        <f t="shared" si="839"/>
        <v>0</v>
      </c>
      <c r="BX283" s="14" t="str">
        <f>IFERROR(VLOOKUP($A283,SpecEd22!$Z$22:$AV$606,59,0)," ")</f>
        <v xml:space="preserve"> </v>
      </c>
      <c r="BY283" s="14" t="e">
        <f t="shared" si="840"/>
        <v>#VALUE!</v>
      </c>
      <c r="BZ283" s="14">
        <f>IFERROR(VLOOKUP($A283,ECFE!#REF!,25,0),0)</f>
        <v>0</v>
      </c>
      <c r="CA283" s="14">
        <f t="shared" si="841"/>
        <v>0</v>
      </c>
      <c r="CB283" s="14">
        <f>IFERROR(VLOOKUP($A283,#REF!,17,0),0)</f>
        <v>0</v>
      </c>
      <c r="CC283" s="14">
        <f t="shared" si="842"/>
        <v>0</v>
      </c>
      <c r="CD283" s="14">
        <f>IFERROR(VLOOKUP($A283,#REF!,9,0),0)</f>
        <v>0</v>
      </c>
      <c r="CE283" s="14">
        <f t="shared" si="843"/>
        <v>0</v>
      </c>
      <c r="CF283" s="14">
        <v>0</v>
      </c>
      <c r="CG283" s="14">
        <f t="shared" si="844"/>
        <v>0</v>
      </c>
      <c r="CH283" s="14">
        <f>IFERROR(VLOOKUP($A283,ConEnroll!$A$8:$S$601,15,0),0)</f>
        <v>-1251</v>
      </c>
      <c r="CI283" s="14">
        <f t="shared" si="845"/>
        <v>-1.3044838373305527</v>
      </c>
      <c r="CJ283" s="14">
        <f t="shared" si="846"/>
        <v>-1251</v>
      </c>
      <c r="CK283" s="14">
        <f t="shared" si="847"/>
        <v>-1.3044838373305527</v>
      </c>
      <c r="CL283" s="14" t="e">
        <f t="shared" si="848"/>
        <v>#VALUE!</v>
      </c>
      <c r="CM283" s="14" t="e">
        <f t="shared" si="849"/>
        <v>#VALUE!</v>
      </c>
      <c r="CN283" s="42"/>
      <c r="CO283" s="14">
        <f t="shared" si="790"/>
        <v>-8787.0510948905103</v>
      </c>
      <c r="CP283" s="14" t="e">
        <f t="shared" si="791"/>
        <v>#VALUE!</v>
      </c>
      <c r="CQ283" s="14">
        <f t="shared" si="792"/>
        <v>-73.480415015641285</v>
      </c>
      <c r="CR283" s="14" t="e">
        <f t="shared" si="793"/>
        <v>#VALUE!</v>
      </c>
      <c r="CS283" s="37" t="e">
        <f t="shared" si="794"/>
        <v>#VALUE!</v>
      </c>
      <c r="CT283" s="239"/>
      <c r="CU283" s="239"/>
      <c r="CV283" s="468"/>
      <c r="CW283" s="14">
        <f>IFERROR(VLOOKUP($A283,BaseFY23!$A$7:$AK$527,6,0),0)</f>
        <v>990.54752499999995</v>
      </c>
      <c r="CX283" s="14">
        <f>IFERROR(VLOOKUP($A283,BaseFY23!$A$7:$AN$528,28,0),0)</f>
        <v>8721442.5</v>
      </c>
      <c r="CY283" s="14">
        <f t="shared" si="850"/>
        <v>8804.668408010004</v>
      </c>
      <c r="CZ283" s="14">
        <f>IFERROR(VLOOKUP($A283,SpecEd23!$A$21:$BB$605,23,0)," ")</f>
        <v>1310104.7438216759</v>
      </c>
      <c r="DA283" s="14">
        <f t="shared" si="851"/>
        <v>1322.6066501167381</v>
      </c>
      <c r="DB283" s="14">
        <f>IFERROR(VLOOKUP($A283,ECFE!$A$16:$AB$347,7,0),0)</f>
        <v>63135.137999999999</v>
      </c>
      <c r="DC283" s="14">
        <f t="shared" si="852"/>
        <v>63.737616223916163</v>
      </c>
      <c r="DD283" s="14">
        <v>0</v>
      </c>
      <c r="DE283" s="14">
        <f t="shared" si="853"/>
        <v>0</v>
      </c>
      <c r="DF283" s="14">
        <f>IFERROR(VLOOKUP($A283,ConEnroll!$A$7:$S$338,10,0),0)</f>
        <v>6081.58</v>
      </c>
      <c r="DG283" s="14">
        <f t="shared" si="854"/>
        <v>6.1396145530725548</v>
      </c>
      <c r="DH283" s="14">
        <f t="shared" si="795"/>
        <v>69216.717999999993</v>
      </c>
      <c r="DI283" s="14">
        <f t="shared" si="855"/>
        <v>69.877230776988711</v>
      </c>
      <c r="DJ283" s="14">
        <f t="shared" si="796"/>
        <v>10100763.961821675</v>
      </c>
      <c r="DK283" s="14">
        <f t="shared" si="856"/>
        <v>10197.152288903731</v>
      </c>
      <c r="DL283" s="42"/>
      <c r="DM283" s="14">
        <f>IFERROR(VLOOKUP($A283,HouseFY23!$A$7:$AJ$528,28,0),0)</f>
        <v>9021602.5</v>
      </c>
      <c r="DN283" s="14">
        <f t="shared" si="857"/>
        <v>9107.6927379128028</v>
      </c>
      <c r="DO283" s="14">
        <f>IFERROR(VLOOKUP($A283,Compens80percent!$A$13:$M$560,12,0),0)</f>
        <v>0</v>
      </c>
      <c r="DP283" s="14">
        <f t="shared" si="857"/>
        <v>0</v>
      </c>
      <c r="DQ283" s="14">
        <f t="shared" si="858"/>
        <v>9021602.5</v>
      </c>
      <c r="DR283" s="14">
        <f t="shared" si="859"/>
        <v>9407.3018769551618</v>
      </c>
      <c r="DS283" s="14">
        <f>IFERROR(VLOOKUP($A283,SpecEd23!$A$21:$Z$550,14,0),0)</f>
        <v>1363333.8540579218</v>
      </c>
      <c r="DT283" s="14">
        <f t="shared" si="860"/>
        <v>1376.3437085544399</v>
      </c>
      <c r="DU283" s="14">
        <f>IFERROR(VLOOKUP($A283,ECFE!$A$16:$AB$347,9,0),0)</f>
        <v>65685.797575200006</v>
      </c>
      <c r="DV283" s="14">
        <f t="shared" si="861"/>
        <v>66.312615919362386</v>
      </c>
      <c r="DW283" s="14">
        <f>IFERROR(VLOOKUP($A283,ParaFY19!$A$21:$Z$543,7,0),0)</f>
        <v>9016</v>
      </c>
      <c r="DX283" s="14">
        <f t="shared" si="862"/>
        <v>9.1020367750653861</v>
      </c>
      <c r="DY283" s="14">
        <f>IFERROR(VLOOKUP($A283,ConEnroll!$A$7:$S$341,13,0),0)</f>
        <v>7601.9750000000004</v>
      </c>
      <c r="DZ283" s="14">
        <f t="shared" si="863"/>
        <v>7.6745181913406935</v>
      </c>
      <c r="EA283" s="14">
        <f t="shared" si="797"/>
        <v>82303.772575200011</v>
      </c>
      <c r="EB283" s="14">
        <f t="shared" si="864"/>
        <v>83.089170885768468</v>
      </c>
      <c r="EC283" s="14">
        <f t="shared" si="798"/>
        <v>10467240.126633123</v>
      </c>
      <c r="ED283" s="14">
        <f t="shared" si="865"/>
        <v>10567.125617353013</v>
      </c>
      <c r="EE283" s="62"/>
      <c r="EF283" s="14">
        <f t="shared" si="799"/>
        <v>303.02432990279885</v>
      </c>
      <c r="EG283" s="14">
        <f t="shared" si="800"/>
        <v>53.737058437701762</v>
      </c>
      <c r="EH283" s="14">
        <f t="shared" si="801"/>
        <v>13.211940108779757</v>
      </c>
      <c r="EI283" s="14">
        <f t="shared" si="866"/>
        <v>369.97332844928036</v>
      </c>
      <c r="EJ283" s="37">
        <f t="shared" si="802"/>
        <v>3.6282024428709911E-2</v>
      </c>
      <c r="EK283" s="42"/>
      <c r="EL283" s="14" t="str">
        <f>IFERROR(VLOOKUP($A283,#REF!,27,0),"0")</f>
        <v>0</v>
      </c>
      <c r="EM283" s="14">
        <f t="shared" si="867"/>
        <v>0</v>
      </c>
      <c r="EN283" s="14" t="str">
        <f>IFERROR(VLOOKUP($A283,SpecEd23!#REF!,23,0)," ")</f>
        <v xml:space="preserve"> </v>
      </c>
      <c r="EO283" s="14" t="e">
        <f t="shared" si="868"/>
        <v>#VALUE!</v>
      </c>
      <c r="EP283" s="14">
        <f>IFERROR(VLOOKUP($A283,ECFE!#REF!,24,0),0)</f>
        <v>0</v>
      </c>
      <c r="EQ283" s="14">
        <f t="shared" si="869"/>
        <v>0</v>
      </c>
      <c r="ER283" s="14">
        <f>IFERROR(VLOOKUP($A283,#REF!,30,0),0)</f>
        <v>0</v>
      </c>
      <c r="ES283" s="14">
        <f t="shared" si="870"/>
        <v>0</v>
      </c>
      <c r="ET283" s="14">
        <f>IFERROR(VLOOKUP($A283,#REF!,12,0),0)</f>
        <v>0</v>
      </c>
      <c r="EU283" s="14">
        <f t="shared" si="871"/>
        <v>0</v>
      </c>
      <c r="EV283" s="14">
        <v>0</v>
      </c>
      <c r="EW283" s="14">
        <f t="shared" si="872"/>
        <v>0</v>
      </c>
      <c r="EX283" s="14">
        <f>IFERROR(VLOOKUP($A283,ConEnroll!$A$8:$S$601,16,0),0)</f>
        <v>820</v>
      </c>
      <c r="EY283" s="14">
        <f t="shared" si="873"/>
        <v>0.82782499507027696</v>
      </c>
      <c r="EZ283" s="14">
        <f t="shared" si="874"/>
        <v>820</v>
      </c>
      <c r="FA283" s="14">
        <f t="shared" si="875"/>
        <v>0.82782499507027696</v>
      </c>
      <c r="FB283" s="14" t="e">
        <f t="shared" si="876"/>
        <v>#VALUE!</v>
      </c>
      <c r="FC283" s="14" t="e">
        <f t="shared" si="877"/>
        <v>#VALUE!</v>
      </c>
      <c r="FD283" s="62"/>
      <c r="FE283" s="14">
        <f t="shared" si="803"/>
        <v>9107.6927379128028</v>
      </c>
      <c r="FF283" s="14" t="e">
        <f t="shared" si="804"/>
        <v>#VALUE!</v>
      </c>
      <c r="FG283" s="14">
        <f t="shared" si="878"/>
        <v>82.261345890698195</v>
      </c>
      <c r="FH283" s="14" t="e">
        <f t="shared" si="805"/>
        <v>#VALUE!</v>
      </c>
      <c r="FI283" s="37" t="e">
        <f t="shared" si="806"/>
        <v>#VALUE!</v>
      </c>
      <c r="FJ283" s="12"/>
      <c r="FK283" s="14" t="str">
        <f>IFERROR(VLOOKUP($A283,#REF!,27,0),"0")</f>
        <v>0</v>
      </c>
      <c r="FL283" s="14">
        <f t="shared" si="879"/>
        <v>0</v>
      </c>
      <c r="FM283" s="14" t="str">
        <f>IFERROR(VLOOKUP($A283,SpecEd23!$X$22:$Y$610,59,0)," ")</f>
        <v xml:space="preserve"> </v>
      </c>
      <c r="FN283" s="14" t="e">
        <f t="shared" si="880"/>
        <v>#VALUE!</v>
      </c>
      <c r="FO283" s="14">
        <f>IFERROR(VLOOKUP($A283,ECFE!#REF!,26,0),0)</f>
        <v>0</v>
      </c>
      <c r="FP283" s="14">
        <f t="shared" si="881"/>
        <v>0</v>
      </c>
      <c r="FQ283" s="14">
        <f>IFERROR(VLOOKUP($A283,#REF!,16,0),0)</f>
        <v>0</v>
      </c>
      <c r="FR283" s="14">
        <f t="shared" si="882"/>
        <v>0</v>
      </c>
      <c r="FS283" s="14">
        <f>IFERROR(VLOOKUP($A283,#REF!,12,0),0)</f>
        <v>0</v>
      </c>
      <c r="FT283" s="14">
        <f t="shared" si="883"/>
        <v>0</v>
      </c>
      <c r="FU283" s="14">
        <v>0</v>
      </c>
      <c r="FV283" s="14">
        <f t="shared" si="884"/>
        <v>0</v>
      </c>
      <c r="FW283" s="14">
        <f>IFERROR(VLOOKUP($A283,ConEnroll!$A$8:$S$601,16,0),0)</f>
        <v>820</v>
      </c>
      <c r="FX283" s="14">
        <f t="shared" si="885"/>
        <v>0.82782499507027696</v>
      </c>
      <c r="FY283" s="14">
        <f t="shared" si="886"/>
        <v>820</v>
      </c>
      <c r="FZ283" s="14">
        <f t="shared" si="887"/>
        <v>0.82782499507027696</v>
      </c>
      <c r="GA283" s="14" t="e">
        <f t="shared" si="888"/>
        <v>#VALUE!</v>
      </c>
      <c r="GB283" s="14" t="e">
        <f t="shared" si="889"/>
        <v>#VALUE!</v>
      </c>
      <c r="GC283" s="39"/>
      <c r="GD283" s="14">
        <f t="shared" si="807"/>
        <v>-8804.668408010004</v>
      </c>
      <c r="GE283" s="14" t="e">
        <f t="shared" si="808"/>
        <v>#VALUE!</v>
      </c>
      <c r="GF283" s="14">
        <f t="shared" si="809"/>
        <v>-69.049405781918438</v>
      </c>
      <c r="GG283" s="14" t="e">
        <f t="shared" si="810"/>
        <v>#VALUE!</v>
      </c>
      <c r="GH283" s="37" t="e">
        <f t="shared" si="811"/>
        <v>#VALUE!</v>
      </c>
    </row>
    <row r="284" spans="1:190" ht="12.5" x14ac:dyDescent="0.25">
      <c r="A284" s="67">
        <v>2125</v>
      </c>
      <c r="B284" s="35">
        <v>1</v>
      </c>
      <c r="C284" s="14">
        <v>5</v>
      </c>
      <c r="D284" s="14"/>
      <c r="E284" s="14"/>
      <c r="F284" s="35" t="s">
        <v>2626</v>
      </c>
      <c r="G284" s="41"/>
      <c r="H284" s="14">
        <f>IFERROR(VLOOKUP($A284,BaseFY22!$A$7:$AK$528,6,0),0)</f>
        <v>1060</v>
      </c>
      <c r="I284" s="14">
        <f>IFERROR(VLOOKUP($A284,BaseFY22!$A$7:$AK$528,28,0),0)</f>
        <v>10416027.75</v>
      </c>
      <c r="J284" s="14">
        <f t="shared" si="812"/>
        <v>9826.4412735849055</v>
      </c>
      <c r="K284" s="14">
        <f>IFERROR(VLOOKUP($A284,SpecEd22!$A$21:$BB$605,24,0)," ")</f>
        <v>730085.74171383656</v>
      </c>
      <c r="L284" s="14">
        <f t="shared" si="813"/>
        <v>688.76013369229861</v>
      </c>
      <c r="M284" s="14">
        <f>IFERROR(VLOOKUP($A284,ECFE!$A$16:$AB$347,7,0),0)</f>
        <v>66155.957999999999</v>
      </c>
      <c r="N284" s="14">
        <f t="shared" si="780"/>
        <v>62.411281132075473</v>
      </c>
      <c r="O284" s="14">
        <v>0</v>
      </c>
      <c r="P284" s="14">
        <f t="shared" si="780"/>
        <v>0</v>
      </c>
      <c r="Q284" s="14">
        <f>IFERROR(VLOOKUP($A284,ConEnroll!$A$7:$S$337,10,0),0)</f>
        <v>10485.48</v>
      </c>
      <c r="R284" s="14">
        <f t="shared" si="814"/>
        <v>9.8919622641509424</v>
      </c>
      <c r="S284" s="14">
        <f t="shared" si="781"/>
        <v>76641.437999999995</v>
      </c>
      <c r="T284" s="14">
        <f t="shared" si="815"/>
        <v>72.303243396226407</v>
      </c>
      <c r="U284" s="14">
        <f t="shared" si="782"/>
        <v>11222754.929713836</v>
      </c>
      <c r="V284" s="14">
        <f t="shared" si="816"/>
        <v>10587.504650673431</v>
      </c>
      <c r="W284" s="42"/>
      <c r="X284" s="14">
        <f>IFERROR(VLOOKUP($A284,HouseFY22!$A$6:$AJ$528,28,0),0)</f>
        <v>10584408.75</v>
      </c>
      <c r="Y284" s="14">
        <f t="shared" si="817"/>
        <v>9985.2912735849059</v>
      </c>
      <c r="Z284" s="14">
        <f>IFERROR(VLOOKUP($A284,Compens80percent!$A$13:$M$560,12,0),0)</f>
        <v>0</v>
      </c>
      <c r="AA284" s="14">
        <f t="shared" si="817"/>
        <v>0</v>
      </c>
      <c r="AB284" s="14">
        <f t="shared" si="818"/>
        <v>10584408.75</v>
      </c>
      <c r="AC284" s="14">
        <f t="shared" si="817"/>
        <v>9985.2912735849059</v>
      </c>
      <c r="AD284" s="14">
        <f>IFERROR(VLOOKUP(A284,SpecEd22!$A$21:$Z$550,14,0),0)</f>
        <v>758472.90693396819</v>
      </c>
      <c r="AE284" s="14">
        <f t="shared" si="819"/>
        <v>715.54047823959263</v>
      </c>
      <c r="AF284" s="14">
        <f>IFERROR(VLOOKUP($A284,ECFE!$A$16:$AB$348,8,0),0)</f>
        <v>67479.077160000001</v>
      </c>
      <c r="AG284" s="14">
        <f t="shared" si="820"/>
        <v>63.659506754716979</v>
      </c>
      <c r="AH284" s="14">
        <f>IFERROR(VLOOKUP(A284,ParaFY19!$A$21:$Z$543,7,0),0)</f>
        <v>5488</v>
      </c>
      <c r="AI284" s="14">
        <f t="shared" si="821"/>
        <v>5.1773584905660375</v>
      </c>
      <c r="AJ284" s="14">
        <f>IFERROR(VLOOKUP(A284,ConEnroll!$A$7:$S$341,13,0),0)</f>
        <v>13106.849999999999</v>
      </c>
      <c r="AK284" s="14">
        <f t="shared" si="822"/>
        <v>12.364952830188678</v>
      </c>
      <c r="AL284" s="14">
        <f t="shared" si="777"/>
        <v>86073.927159999992</v>
      </c>
      <c r="AM284" s="14">
        <f t="shared" si="823"/>
        <v>81.201818075471692</v>
      </c>
      <c r="AN284" s="14">
        <f t="shared" si="824"/>
        <v>11428955.584093969</v>
      </c>
      <c r="AO284" s="14">
        <f t="shared" si="825"/>
        <v>10782.033569899972</v>
      </c>
      <c r="AP284" s="62"/>
      <c r="AQ284" s="14">
        <f t="shared" si="778"/>
        <v>158.85000000000036</v>
      </c>
      <c r="AR284" s="14">
        <f t="shared" si="783"/>
        <v>26.780344547294021</v>
      </c>
      <c r="AS284" s="14">
        <f t="shared" si="784"/>
        <v>8.8985746792452858</v>
      </c>
      <c r="AT284" s="14">
        <f t="shared" si="826"/>
        <v>194.52891922653967</v>
      </c>
      <c r="AU284" s="37">
        <f t="shared" si="785"/>
        <v>1.8373443568137318E-2</v>
      </c>
      <c r="AV284" s="42"/>
      <c r="AW284" s="14" t="str">
        <f>IFERROR(VLOOKUP($A284,#REF!,27,0),"0")</f>
        <v>0</v>
      </c>
      <c r="AX284" s="14">
        <f t="shared" si="827"/>
        <v>0</v>
      </c>
      <c r="AY284" s="14" t="str">
        <f>IFERROR(VLOOKUP($A284,SpecEd22!#REF!,23,0)," ")</f>
        <v xml:space="preserve"> </v>
      </c>
      <c r="AZ284" s="14" t="e">
        <f t="shared" si="828"/>
        <v>#VALUE!</v>
      </c>
      <c r="BA284" s="14">
        <f>IFERROR(VLOOKUP($A284,ECFE!#REF!,23,0),0)</f>
        <v>0</v>
      </c>
      <c r="BB284" s="14">
        <f t="shared" si="829"/>
        <v>0</v>
      </c>
      <c r="BC284" s="14">
        <f>IFERROR(VLOOKUP($A284,#REF!,17,0),0)</f>
        <v>0</v>
      </c>
      <c r="BD284" s="14">
        <f t="shared" si="830"/>
        <v>0</v>
      </c>
      <c r="BE284" s="14">
        <f>IFERROR(VLOOKUP($A284,#REF!,9,0),0)</f>
        <v>0</v>
      </c>
      <c r="BF284" s="14">
        <f t="shared" si="831"/>
        <v>0</v>
      </c>
      <c r="BG284" s="14">
        <v>0</v>
      </c>
      <c r="BH284" s="14">
        <f t="shared" si="832"/>
        <v>0</v>
      </c>
      <c r="BI284" s="14">
        <f>IFERROR(VLOOKUP($A284,ConEnroll!$A$8:$S$601,15,0),0)</f>
        <v>-1304</v>
      </c>
      <c r="BJ284" s="14">
        <f t="shared" si="833"/>
        <v>-1.230188679245283</v>
      </c>
      <c r="BK284" s="14">
        <f t="shared" si="834"/>
        <v>-1304</v>
      </c>
      <c r="BL284" s="14">
        <f t="shared" si="835"/>
        <v>-1.230188679245283</v>
      </c>
      <c r="BM284" s="14" t="e">
        <f t="shared" si="836"/>
        <v>#VALUE!</v>
      </c>
      <c r="BN284" s="14" t="e">
        <f t="shared" si="837"/>
        <v>#VALUE!</v>
      </c>
      <c r="BO284" s="42"/>
      <c r="BP284" s="14">
        <f t="shared" si="786"/>
        <v>9985.2912735849059</v>
      </c>
      <c r="BQ284" s="14" t="e">
        <f t="shared" si="787"/>
        <v>#VALUE!</v>
      </c>
      <c r="BR284" s="14">
        <f t="shared" si="838"/>
        <v>82.43200675471698</v>
      </c>
      <c r="BS284" s="14" t="e">
        <f t="shared" si="788"/>
        <v>#VALUE!</v>
      </c>
      <c r="BT284" s="37" t="e">
        <f t="shared" si="789"/>
        <v>#VALUE!</v>
      </c>
      <c r="BU284" s="41"/>
      <c r="BV284" s="14" t="str">
        <f>IFERROR(VLOOKUP($A284,#REF!,27,0),"0")</f>
        <v>0</v>
      </c>
      <c r="BW284" s="14">
        <f t="shared" si="839"/>
        <v>0</v>
      </c>
      <c r="BX284" s="14" t="str">
        <f>IFERROR(VLOOKUP($A284,SpecEd22!$Z$22:$AV$606,59,0)," ")</f>
        <v xml:space="preserve"> </v>
      </c>
      <c r="BY284" s="14" t="e">
        <f t="shared" si="840"/>
        <v>#VALUE!</v>
      </c>
      <c r="BZ284" s="14">
        <f>IFERROR(VLOOKUP($A284,ECFE!#REF!,25,0),0)</f>
        <v>0</v>
      </c>
      <c r="CA284" s="14">
        <f t="shared" si="841"/>
        <v>0</v>
      </c>
      <c r="CB284" s="14">
        <f>IFERROR(VLOOKUP($A284,#REF!,17,0),0)</f>
        <v>0</v>
      </c>
      <c r="CC284" s="14">
        <f t="shared" si="842"/>
        <v>0</v>
      </c>
      <c r="CD284" s="14">
        <f>IFERROR(VLOOKUP($A284,#REF!,9,0),0)</f>
        <v>0</v>
      </c>
      <c r="CE284" s="14">
        <f t="shared" si="843"/>
        <v>0</v>
      </c>
      <c r="CF284" s="14">
        <v>0</v>
      </c>
      <c r="CG284" s="14">
        <f t="shared" si="844"/>
        <v>0</v>
      </c>
      <c r="CH284" s="14">
        <f>IFERROR(VLOOKUP($A284,ConEnroll!$A$8:$S$601,15,0),0)</f>
        <v>-1304</v>
      </c>
      <c r="CI284" s="14">
        <f t="shared" si="845"/>
        <v>-1.230188679245283</v>
      </c>
      <c r="CJ284" s="14">
        <f t="shared" si="846"/>
        <v>-1304</v>
      </c>
      <c r="CK284" s="14">
        <f t="shared" si="847"/>
        <v>-1.230188679245283</v>
      </c>
      <c r="CL284" s="14" t="e">
        <f t="shared" si="848"/>
        <v>#VALUE!</v>
      </c>
      <c r="CM284" s="14" t="e">
        <f t="shared" si="849"/>
        <v>#VALUE!</v>
      </c>
      <c r="CN284" s="42"/>
      <c r="CO284" s="14">
        <f t="shared" si="790"/>
        <v>-9826.4412735849055</v>
      </c>
      <c r="CP284" s="14" t="e">
        <f t="shared" si="791"/>
        <v>#VALUE!</v>
      </c>
      <c r="CQ284" s="14">
        <f t="shared" si="792"/>
        <v>-73.533432075471694</v>
      </c>
      <c r="CR284" s="14" t="e">
        <f t="shared" si="793"/>
        <v>#VALUE!</v>
      </c>
      <c r="CS284" s="37" t="e">
        <f t="shared" si="794"/>
        <v>#VALUE!</v>
      </c>
      <c r="CT284" s="239"/>
      <c r="CU284" s="239"/>
      <c r="CV284" s="468"/>
      <c r="CW284" s="14">
        <f>IFERROR(VLOOKUP($A284,BaseFY23!$A$7:$AK$527,6,0),0)</f>
        <v>1023</v>
      </c>
      <c r="CX284" s="14">
        <f>IFERROR(VLOOKUP($A284,BaseFY23!$A$7:$AN$528,28,0),0)</f>
        <v>10078998.25</v>
      </c>
      <c r="CY284" s="14">
        <f t="shared" si="850"/>
        <v>9852.3932062561089</v>
      </c>
      <c r="CZ284" s="14">
        <f>IFERROR(VLOOKUP($A284,SpecEd23!$A$21:$BB$605,23,0)," ")</f>
        <v>732591.58811147453</v>
      </c>
      <c r="DA284" s="14">
        <f t="shared" si="851"/>
        <v>716.12080949313247</v>
      </c>
      <c r="DB284" s="14">
        <f>IFERROR(VLOOKUP($A284,ECFE!$A$16:$AB$347,7,0),0)</f>
        <v>66155.957999999999</v>
      </c>
      <c r="DC284" s="14">
        <f t="shared" si="852"/>
        <v>64.668580645161285</v>
      </c>
      <c r="DD284" s="14">
        <v>0</v>
      </c>
      <c r="DE284" s="14">
        <f t="shared" si="853"/>
        <v>0</v>
      </c>
      <c r="DF284" s="14">
        <f>IFERROR(VLOOKUP($A284,ConEnroll!$A$7:$S$338,10,0),0)</f>
        <v>10485.48</v>
      </c>
      <c r="DG284" s="14">
        <f t="shared" si="854"/>
        <v>10.249736070381232</v>
      </c>
      <c r="DH284" s="14">
        <f t="shared" si="795"/>
        <v>76641.437999999995</v>
      </c>
      <c r="DI284" s="14">
        <f t="shared" si="855"/>
        <v>74.918316715542517</v>
      </c>
      <c r="DJ284" s="14">
        <f t="shared" si="796"/>
        <v>10888231.276111474</v>
      </c>
      <c r="DK284" s="14">
        <f t="shared" si="856"/>
        <v>10643.432332464785</v>
      </c>
      <c r="DL284" s="42"/>
      <c r="DM284" s="14">
        <f>IFERROR(VLOOKUP($A284,HouseFY23!$A$7:$AJ$528,28,0),0)</f>
        <v>10404015.25</v>
      </c>
      <c r="DN284" s="14">
        <f t="shared" si="857"/>
        <v>10170.102883675465</v>
      </c>
      <c r="DO284" s="14">
        <f>IFERROR(VLOOKUP($A284,Compens80percent!$A$13:$M$560,12,0),0)</f>
        <v>0</v>
      </c>
      <c r="DP284" s="14">
        <f t="shared" si="857"/>
        <v>0</v>
      </c>
      <c r="DQ284" s="14">
        <f t="shared" si="858"/>
        <v>10404015.25</v>
      </c>
      <c r="DR284" s="14">
        <f t="shared" si="859"/>
        <v>9815.1087264150938</v>
      </c>
      <c r="DS284" s="14">
        <f>IFERROR(VLOOKUP($A284,SpecEd23!$A$21:$Z$550,14,0),0)</f>
        <v>789631.263452649</v>
      </c>
      <c r="DT284" s="14">
        <f t="shared" si="860"/>
        <v>771.87806789115245</v>
      </c>
      <c r="DU284" s="14">
        <f>IFERROR(VLOOKUP($A284,ECFE!$A$16:$AB$347,9,0),0)</f>
        <v>68828.65870320001</v>
      </c>
      <c r="DV284" s="14">
        <f t="shared" si="861"/>
        <v>67.28119130322581</v>
      </c>
      <c r="DW284" s="14">
        <f>IFERROR(VLOOKUP($A284,ParaFY19!$A$21:$Z$543,7,0),0)</f>
        <v>5488</v>
      </c>
      <c r="DX284" s="14">
        <f t="shared" si="862"/>
        <v>5.3646138807429127</v>
      </c>
      <c r="DY284" s="14">
        <f>IFERROR(VLOOKUP($A284,ConEnroll!$A$7:$S$341,13,0),0)</f>
        <v>13106.849999999999</v>
      </c>
      <c r="DZ284" s="14">
        <f t="shared" si="863"/>
        <v>12.812170087976538</v>
      </c>
      <c r="EA284" s="14">
        <f t="shared" si="797"/>
        <v>87423.508703200001</v>
      </c>
      <c r="EB284" s="14">
        <f t="shared" si="864"/>
        <v>85.457975271945259</v>
      </c>
      <c r="EC284" s="14">
        <f t="shared" si="798"/>
        <v>11281070.022155849</v>
      </c>
      <c r="ED284" s="14">
        <f t="shared" si="865"/>
        <v>11027.438926838562</v>
      </c>
      <c r="EE284" s="62"/>
      <c r="EF284" s="14">
        <f t="shared" si="799"/>
        <v>317.70967741935601</v>
      </c>
      <c r="EG284" s="14">
        <f t="shared" si="800"/>
        <v>55.757258398019985</v>
      </c>
      <c r="EH284" s="14">
        <f t="shared" si="801"/>
        <v>10.539658556402742</v>
      </c>
      <c r="EI284" s="14">
        <f t="shared" si="866"/>
        <v>384.00659437377874</v>
      </c>
      <c r="EJ284" s="37">
        <f t="shared" si="802"/>
        <v>3.607920662984581E-2</v>
      </c>
      <c r="EK284" s="42"/>
      <c r="EL284" s="14" t="str">
        <f>IFERROR(VLOOKUP($A284,#REF!,27,0),"0")</f>
        <v>0</v>
      </c>
      <c r="EM284" s="14">
        <f t="shared" si="867"/>
        <v>0</v>
      </c>
      <c r="EN284" s="14" t="str">
        <f>IFERROR(VLOOKUP($A284,SpecEd23!#REF!,23,0)," ")</f>
        <v xml:space="preserve"> </v>
      </c>
      <c r="EO284" s="14" t="e">
        <f t="shared" si="868"/>
        <v>#VALUE!</v>
      </c>
      <c r="EP284" s="14">
        <f>IFERROR(VLOOKUP($A284,ECFE!#REF!,24,0),0)</f>
        <v>0</v>
      </c>
      <c r="EQ284" s="14">
        <f t="shared" si="869"/>
        <v>0</v>
      </c>
      <c r="ER284" s="14">
        <f>IFERROR(VLOOKUP($A284,#REF!,30,0),0)</f>
        <v>0</v>
      </c>
      <c r="ES284" s="14">
        <f t="shared" si="870"/>
        <v>0</v>
      </c>
      <c r="ET284" s="14">
        <f>IFERROR(VLOOKUP($A284,#REF!,12,0),0)</f>
        <v>0</v>
      </c>
      <c r="EU284" s="14">
        <f t="shared" si="871"/>
        <v>0</v>
      </c>
      <c r="EV284" s="14">
        <v>0</v>
      </c>
      <c r="EW284" s="14">
        <f t="shared" si="872"/>
        <v>0</v>
      </c>
      <c r="EX284" s="14">
        <f>IFERROR(VLOOKUP($A284,ConEnroll!$A$8:$S$601,16,0),0)</f>
        <v>821</v>
      </c>
      <c r="EY284" s="14">
        <f t="shared" si="873"/>
        <v>0.8025415444770283</v>
      </c>
      <c r="EZ284" s="14">
        <f t="shared" si="874"/>
        <v>821</v>
      </c>
      <c r="FA284" s="14">
        <f t="shared" si="875"/>
        <v>0.8025415444770283</v>
      </c>
      <c r="FB284" s="14" t="e">
        <f t="shared" si="876"/>
        <v>#VALUE!</v>
      </c>
      <c r="FC284" s="14" t="e">
        <f t="shared" si="877"/>
        <v>#VALUE!</v>
      </c>
      <c r="FD284" s="62"/>
      <c r="FE284" s="14">
        <f t="shared" si="803"/>
        <v>10170.102883675465</v>
      </c>
      <c r="FF284" s="14" t="e">
        <f t="shared" si="804"/>
        <v>#VALUE!</v>
      </c>
      <c r="FG284" s="14">
        <f t="shared" si="878"/>
        <v>84.655433727468235</v>
      </c>
      <c r="FH284" s="14" t="e">
        <f t="shared" si="805"/>
        <v>#VALUE!</v>
      </c>
      <c r="FI284" s="37" t="e">
        <f t="shared" si="806"/>
        <v>#VALUE!</v>
      </c>
      <c r="FJ284" s="12"/>
      <c r="FK284" s="14" t="str">
        <f>IFERROR(VLOOKUP($A284,#REF!,27,0),"0")</f>
        <v>0</v>
      </c>
      <c r="FL284" s="14">
        <f t="shared" si="879"/>
        <v>0</v>
      </c>
      <c r="FM284" s="14" t="str">
        <f>IFERROR(VLOOKUP($A284,SpecEd23!$X$22:$Y$610,59,0)," ")</f>
        <v xml:space="preserve"> </v>
      </c>
      <c r="FN284" s="14" t="e">
        <f t="shared" si="880"/>
        <v>#VALUE!</v>
      </c>
      <c r="FO284" s="14">
        <f>IFERROR(VLOOKUP($A284,ECFE!#REF!,26,0),0)</f>
        <v>0</v>
      </c>
      <c r="FP284" s="14">
        <f t="shared" si="881"/>
        <v>0</v>
      </c>
      <c r="FQ284" s="14">
        <f>IFERROR(VLOOKUP($A284,#REF!,16,0),0)</f>
        <v>0</v>
      </c>
      <c r="FR284" s="14">
        <f t="shared" si="882"/>
        <v>0</v>
      </c>
      <c r="FS284" s="14">
        <f>IFERROR(VLOOKUP($A284,#REF!,12,0),0)</f>
        <v>0</v>
      </c>
      <c r="FT284" s="14">
        <f t="shared" si="883"/>
        <v>0</v>
      </c>
      <c r="FU284" s="14">
        <v>0</v>
      </c>
      <c r="FV284" s="14">
        <f t="shared" si="884"/>
        <v>0</v>
      </c>
      <c r="FW284" s="14">
        <f>IFERROR(VLOOKUP($A284,ConEnroll!$A$8:$S$601,16,0),0)</f>
        <v>821</v>
      </c>
      <c r="FX284" s="14">
        <f t="shared" si="885"/>
        <v>0.8025415444770283</v>
      </c>
      <c r="FY284" s="14">
        <f t="shared" si="886"/>
        <v>821</v>
      </c>
      <c r="FZ284" s="14">
        <f t="shared" si="887"/>
        <v>0.8025415444770283</v>
      </c>
      <c r="GA284" s="14" t="e">
        <f t="shared" si="888"/>
        <v>#VALUE!</v>
      </c>
      <c r="GB284" s="14" t="e">
        <f t="shared" si="889"/>
        <v>#VALUE!</v>
      </c>
      <c r="GC284" s="39"/>
      <c r="GD284" s="14">
        <f t="shared" si="807"/>
        <v>-9852.3932062561089</v>
      </c>
      <c r="GE284" s="14" t="e">
        <f t="shared" si="808"/>
        <v>#VALUE!</v>
      </c>
      <c r="GF284" s="14">
        <f t="shared" si="809"/>
        <v>-74.115775171065494</v>
      </c>
      <c r="GG284" s="14" t="e">
        <f t="shared" si="810"/>
        <v>#VALUE!</v>
      </c>
      <c r="GH284" s="37" t="e">
        <f t="shared" si="811"/>
        <v>#VALUE!</v>
      </c>
    </row>
    <row r="285" spans="1:190" ht="12.5" x14ac:dyDescent="0.25">
      <c r="A285" s="67">
        <v>2134</v>
      </c>
      <c r="B285" s="35">
        <v>1</v>
      </c>
      <c r="C285" s="14">
        <v>6</v>
      </c>
      <c r="D285" s="14"/>
      <c r="E285" s="14"/>
      <c r="F285" s="35" t="s">
        <v>2627</v>
      </c>
      <c r="G285" s="41"/>
      <c r="H285" s="14">
        <f>IFERROR(VLOOKUP($A285,BaseFY22!$A$7:$AK$528,6,0),0)</f>
        <v>719</v>
      </c>
      <c r="I285" s="14">
        <f>IFERROR(VLOOKUP($A285,BaseFY22!$A$7:$AK$528,28,0),0)</f>
        <v>7635387.5</v>
      </c>
      <c r="J285" s="14">
        <f t="shared" si="812"/>
        <v>10619.454102920723</v>
      </c>
      <c r="K285" s="14">
        <f>IFERROR(VLOOKUP($A285,SpecEd22!$A$21:$BB$605,24,0)," ")</f>
        <v>1099827.7584187891</v>
      </c>
      <c r="L285" s="14">
        <f t="shared" si="813"/>
        <v>1529.6630854225161</v>
      </c>
      <c r="M285" s="14">
        <f>IFERROR(VLOOKUP($A285,ECFE!$A$16:$AB$347,7,0),0)</f>
        <v>46520.627999999997</v>
      </c>
      <c r="N285" s="14">
        <f t="shared" si="780"/>
        <v>64.701847009735744</v>
      </c>
      <c r="O285" s="14">
        <v>0</v>
      </c>
      <c r="P285" s="14">
        <f t="shared" si="780"/>
        <v>0</v>
      </c>
      <c r="Q285" s="14">
        <f>IFERROR(VLOOKUP($A285,ConEnroll!$A$7:$S$337,10,0),0)</f>
        <v>8440.81</v>
      </c>
      <c r="R285" s="14">
        <f t="shared" si="814"/>
        <v>11.739652294853963</v>
      </c>
      <c r="S285" s="14">
        <f t="shared" si="781"/>
        <v>54961.437999999995</v>
      </c>
      <c r="T285" s="14">
        <f t="shared" si="815"/>
        <v>76.441499304589698</v>
      </c>
      <c r="U285" s="14">
        <f t="shared" si="782"/>
        <v>8790176.6964187883</v>
      </c>
      <c r="V285" s="14">
        <f t="shared" si="816"/>
        <v>12225.558687647828</v>
      </c>
      <c r="W285" s="42"/>
      <c r="X285" s="14">
        <f>IFERROR(VLOOKUP($A285,HouseFY22!$A$6:$AJ$528,28,0),0)</f>
        <v>7753692.5</v>
      </c>
      <c r="Y285" s="14">
        <f t="shared" si="817"/>
        <v>10783.995132127955</v>
      </c>
      <c r="Z285" s="14">
        <f>IFERROR(VLOOKUP($A285,Compens80percent!$A$13:$M$560,12,0),0)</f>
        <v>0</v>
      </c>
      <c r="AA285" s="14">
        <f t="shared" si="817"/>
        <v>0</v>
      </c>
      <c r="AB285" s="14">
        <f t="shared" si="818"/>
        <v>7753692.5</v>
      </c>
      <c r="AC285" s="14">
        <f t="shared" si="817"/>
        <v>10783.995132127955</v>
      </c>
      <c r="AD285" s="14">
        <f>IFERROR(VLOOKUP(A285,SpecEd22!$A$21:$Z$550,14,0),0)</f>
        <v>1124255.9416530579</v>
      </c>
      <c r="AE285" s="14">
        <f t="shared" si="819"/>
        <v>1563.6383054979945</v>
      </c>
      <c r="AF285" s="14">
        <f>IFERROR(VLOOKUP($A285,ECFE!$A$16:$AB$348,8,0),0)</f>
        <v>47451.040560000001</v>
      </c>
      <c r="AG285" s="14">
        <f t="shared" si="820"/>
        <v>65.995883949930459</v>
      </c>
      <c r="AH285" s="14">
        <f>IFERROR(VLOOKUP(A285,ParaFY19!$A$21:$Z$543,7,0),0)</f>
        <v>9800</v>
      </c>
      <c r="AI285" s="14">
        <f t="shared" si="821"/>
        <v>13.630041724617524</v>
      </c>
      <c r="AJ285" s="14">
        <f>IFERROR(VLOOKUP(A285,ConEnroll!$A$7:$S$341,13,0),0)</f>
        <v>10551.012499999999</v>
      </c>
      <c r="AK285" s="14">
        <f t="shared" si="822"/>
        <v>14.674565368567453</v>
      </c>
      <c r="AL285" s="14">
        <f t="shared" si="777"/>
        <v>67802.053060000006</v>
      </c>
      <c r="AM285" s="14">
        <f t="shared" si="823"/>
        <v>94.300491043115443</v>
      </c>
      <c r="AN285" s="14">
        <f t="shared" si="824"/>
        <v>8945750.4947130587</v>
      </c>
      <c r="AO285" s="14">
        <f t="shared" si="825"/>
        <v>12441.933928669067</v>
      </c>
      <c r="AP285" s="62"/>
      <c r="AQ285" s="14">
        <f t="shared" si="778"/>
        <v>164.54102920723199</v>
      </c>
      <c r="AR285" s="14">
        <f t="shared" si="783"/>
        <v>33.975220075478319</v>
      </c>
      <c r="AS285" s="14">
        <f t="shared" si="784"/>
        <v>17.858991738525745</v>
      </c>
      <c r="AT285" s="14">
        <f t="shared" si="826"/>
        <v>216.37524102123604</v>
      </c>
      <c r="AU285" s="37">
        <f t="shared" si="785"/>
        <v>1.7698597385152805E-2</v>
      </c>
      <c r="AV285" s="42"/>
      <c r="AW285" s="14" t="str">
        <f>IFERROR(VLOOKUP($A285,#REF!,27,0),"0")</f>
        <v>0</v>
      </c>
      <c r="AX285" s="14">
        <f t="shared" si="827"/>
        <v>0</v>
      </c>
      <c r="AY285" s="14" t="str">
        <f>IFERROR(VLOOKUP($A285,SpecEd22!#REF!,23,0)," ")</f>
        <v xml:space="preserve"> </v>
      </c>
      <c r="AZ285" s="14" t="e">
        <f t="shared" si="828"/>
        <v>#VALUE!</v>
      </c>
      <c r="BA285" s="14">
        <f>IFERROR(VLOOKUP($A285,ECFE!#REF!,23,0),0)</f>
        <v>0</v>
      </c>
      <c r="BB285" s="14">
        <f t="shared" si="829"/>
        <v>0</v>
      </c>
      <c r="BC285" s="14">
        <f>IFERROR(VLOOKUP($A285,#REF!,17,0),0)</f>
        <v>0</v>
      </c>
      <c r="BD285" s="14">
        <f t="shared" si="830"/>
        <v>0</v>
      </c>
      <c r="BE285" s="14">
        <f>IFERROR(VLOOKUP($A285,#REF!,9,0),0)</f>
        <v>0</v>
      </c>
      <c r="BF285" s="14">
        <f t="shared" si="831"/>
        <v>0</v>
      </c>
      <c r="BG285" s="14">
        <v>0</v>
      </c>
      <c r="BH285" s="14">
        <f t="shared" si="832"/>
        <v>0</v>
      </c>
      <c r="BI285" s="14">
        <f>IFERROR(VLOOKUP($A285,ConEnroll!$A$8:$S$601,15,0),0)</f>
        <v>-1305</v>
      </c>
      <c r="BJ285" s="14">
        <f t="shared" si="833"/>
        <v>-1.8150208623087623</v>
      </c>
      <c r="BK285" s="14">
        <f t="shared" si="834"/>
        <v>-1305</v>
      </c>
      <c r="BL285" s="14">
        <f t="shared" si="835"/>
        <v>-1.8150208623087623</v>
      </c>
      <c r="BM285" s="14" t="e">
        <f t="shared" si="836"/>
        <v>#VALUE!</v>
      </c>
      <c r="BN285" s="14" t="e">
        <f t="shared" si="837"/>
        <v>#VALUE!</v>
      </c>
      <c r="BO285" s="42"/>
      <c r="BP285" s="14">
        <f t="shared" si="786"/>
        <v>10783.995132127955</v>
      </c>
      <c r="BQ285" s="14" t="e">
        <f t="shared" si="787"/>
        <v>#VALUE!</v>
      </c>
      <c r="BR285" s="14">
        <f t="shared" si="838"/>
        <v>96.115511905424199</v>
      </c>
      <c r="BS285" s="14" t="e">
        <f t="shared" si="788"/>
        <v>#VALUE!</v>
      </c>
      <c r="BT285" s="37" t="e">
        <f t="shared" si="789"/>
        <v>#VALUE!</v>
      </c>
      <c r="BU285" s="41"/>
      <c r="BV285" s="14" t="str">
        <f>IFERROR(VLOOKUP($A285,#REF!,27,0),"0")</f>
        <v>0</v>
      </c>
      <c r="BW285" s="14">
        <f t="shared" si="839"/>
        <v>0</v>
      </c>
      <c r="BX285" s="14" t="str">
        <f>IFERROR(VLOOKUP($A285,SpecEd22!$Z$22:$AV$606,59,0)," ")</f>
        <v xml:space="preserve"> </v>
      </c>
      <c r="BY285" s="14" t="e">
        <f t="shared" si="840"/>
        <v>#VALUE!</v>
      </c>
      <c r="BZ285" s="14">
        <f>IFERROR(VLOOKUP($A285,ECFE!#REF!,25,0),0)</f>
        <v>0</v>
      </c>
      <c r="CA285" s="14">
        <f t="shared" si="841"/>
        <v>0</v>
      </c>
      <c r="CB285" s="14">
        <f>IFERROR(VLOOKUP($A285,#REF!,17,0),0)</f>
        <v>0</v>
      </c>
      <c r="CC285" s="14">
        <f t="shared" si="842"/>
        <v>0</v>
      </c>
      <c r="CD285" s="14">
        <f>IFERROR(VLOOKUP($A285,#REF!,9,0),0)</f>
        <v>0</v>
      </c>
      <c r="CE285" s="14">
        <f t="shared" si="843"/>
        <v>0</v>
      </c>
      <c r="CF285" s="14">
        <v>0</v>
      </c>
      <c r="CG285" s="14">
        <f t="shared" si="844"/>
        <v>0</v>
      </c>
      <c r="CH285" s="14">
        <f>IFERROR(VLOOKUP($A285,ConEnroll!$A$8:$S$601,15,0),0)</f>
        <v>-1305</v>
      </c>
      <c r="CI285" s="14">
        <f t="shared" si="845"/>
        <v>-1.8150208623087623</v>
      </c>
      <c r="CJ285" s="14">
        <f t="shared" si="846"/>
        <v>-1305</v>
      </c>
      <c r="CK285" s="14">
        <f t="shared" si="847"/>
        <v>-1.8150208623087623</v>
      </c>
      <c r="CL285" s="14" t="e">
        <f t="shared" si="848"/>
        <v>#VALUE!</v>
      </c>
      <c r="CM285" s="14" t="e">
        <f t="shared" si="849"/>
        <v>#VALUE!</v>
      </c>
      <c r="CN285" s="42"/>
      <c r="CO285" s="14">
        <f t="shared" si="790"/>
        <v>-10619.454102920723</v>
      </c>
      <c r="CP285" s="14" t="e">
        <f t="shared" si="791"/>
        <v>#VALUE!</v>
      </c>
      <c r="CQ285" s="14">
        <f t="shared" si="792"/>
        <v>-78.256520166898454</v>
      </c>
      <c r="CR285" s="14" t="e">
        <f t="shared" si="793"/>
        <v>#VALUE!</v>
      </c>
      <c r="CS285" s="37" t="e">
        <f t="shared" si="794"/>
        <v>#VALUE!</v>
      </c>
      <c r="CT285" s="239"/>
      <c r="CU285" s="239"/>
      <c r="CV285" s="468"/>
      <c r="CW285" s="14">
        <f>IFERROR(VLOOKUP($A285,BaseFY23!$A$7:$AK$527,6,0),0)</f>
        <v>710.85314700000004</v>
      </c>
      <c r="CX285" s="14">
        <f>IFERROR(VLOOKUP($A285,BaseFY23!$A$7:$AN$528,28,0),0)</f>
        <v>7570650.5</v>
      </c>
      <c r="CY285" s="14">
        <f t="shared" si="850"/>
        <v>10650.090714165466</v>
      </c>
      <c r="CZ285" s="14">
        <f>IFERROR(VLOOKUP($A285,SpecEd23!$A$21:$BB$605,23,0)," ")</f>
        <v>1156006.110703229</v>
      </c>
      <c r="DA285" s="14">
        <f t="shared" si="851"/>
        <v>1626.2235253257293</v>
      </c>
      <c r="DB285" s="14">
        <f>IFERROR(VLOOKUP($A285,ECFE!$A$16:$AB$347,7,0),0)</f>
        <v>46520.627999999997</v>
      </c>
      <c r="DC285" s="14">
        <f t="shared" si="852"/>
        <v>65.443373496101287</v>
      </c>
      <c r="DD285" s="14">
        <v>0</v>
      </c>
      <c r="DE285" s="14">
        <f t="shared" si="853"/>
        <v>0</v>
      </c>
      <c r="DF285" s="14">
        <f>IFERROR(VLOOKUP($A285,ConEnroll!$A$7:$S$338,10,0),0)</f>
        <v>8440.81</v>
      </c>
      <c r="DG285" s="14">
        <f t="shared" si="854"/>
        <v>11.874196570167255</v>
      </c>
      <c r="DH285" s="14">
        <f t="shared" si="795"/>
        <v>54961.437999999995</v>
      </c>
      <c r="DI285" s="14">
        <f t="shared" si="855"/>
        <v>77.317570066268544</v>
      </c>
      <c r="DJ285" s="14">
        <f t="shared" si="796"/>
        <v>8781618.0487032291</v>
      </c>
      <c r="DK285" s="14">
        <f t="shared" si="856"/>
        <v>12353.631809557464</v>
      </c>
      <c r="DL285" s="42"/>
      <c r="DM285" s="14">
        <f>IFERROR(VLOOKUP($A285,HouseFY23!$A$7:$AJ$528,28,0),0)</f>
        <v>7804526.5</v>
      </c>
      <c r="DN285" s="14">
        <f t="shared" si="857"/>
        <v>10979.09819058591</v>
      </c>
      <c r="DO285" s="14">
        <f>IFERROR(VLOOKUP($A285,Compens80percent!$A$13:$M$560,12,0),0)</f>
        <v>0</v>
      </c>
      <c r="DP285" s="14">
        <f t="shared" si="857"/>
        <v>0</v>
      </c>
      <c r="DQ285" s="14">
        <f t="shared" si="858"/>
        <v>7804526.5</v>
      </c>
      <c r="DR285" s="14">
        <f t="shared" si="859"/>
        <v>10854.696105702364</v>
      </c>
      <c r="DS285" s="14">
        <f>IFERROR(VLOOKUP($A285,SpecEd23!$A$21:$Z$550,14,0),0)</f>
        <v>1206443.4821388824</v>
      </c>
      <c r="DT285" s="14">
        <f t="shared" si="860"/>
        <v>1697.1768180677159</v>
      </c>
      <c r="DU285" s="14">
        <f>IFERROR(VLOOKUP($A285,ECFE!$A$16:$AB$347,9,0),0)</f>
        <v>48400.061371200005</v>
      </c>
      <c r="DV285" s="14">
        <f t="shared" si="861"/>
        <v>68.087285785343795</v>
      </c>
      <c r="DW285" s="14">
        <f>IFERROR(VLOOKUP($A285,ParaFY19!$A$21:$Z$543,7,0),0)</f>
        <v>9800</v>
      </c>
      <c r="DX285" s="14">
        <f t="shared" si="862"/>
        <v>13.786251128462682</v>
      </c>
      <c r="DY285" s="14">
        <f>IFERROR(VLOOKUP($A285,ConEnroll!$A$7:$S$341,13,0),0)</f>
        <v>10551.012499999999</v>
      </c>
      <c r="DZ285" s="14">
        <f t="shared" si="863"/>
        <v>14.842745712709068</v>
      </c>
      <c r="EA285" s="14">
        <f t="shared" si="797"/>
        <v>68751.073871200002</v>
      </c>
      <c r="EB285" s="14">
        <f t="shared" si="864"/>
        <v>96.716282626515536</v>
      </c>
      <c r="EC285" s="14">
        <f t="shared" si="798"/>
        <v>9079721.0560100824</v>
      </c>
      <c r="ED285" s="14">
        <f t="shared" si="865"/>
        <v>12772.991291280141</v>
      </c>
      <c r="EE285" s="62"/>
      <c r="EF285" s="14">
        <f t="shared" si="799"/>
        <v>329.00747642044371</v>
      </c>
      <c r="EG285" s="14">
        <f t="shared" si="800"/>
        <v>70.953292741986616</v>
      </c>
      <c r="EH285" s="14">
        <f t="shared" si="801"/>
        <v>19.398712560246992</v>
      </c>
      <c r="EI285" s="14">
        <f t="shared" si="866"/>
        <v>419.35948172267729</v>
      </c>
      <c r="EJ285" s="37">
        <f t="shared" si="802"/>
        <v>3.3946250640094128E-2</v>
      </c>
      <c r="EK285" s="42"/>
      <c r="EL285" s="14" t="str">
        <f>IFERROR(VLOOKUP($A285,#REF!,27,0),"0")</f>
        <v>0</v>
      </c>
      <c r="EM285" s="14">
        <f t="shared" si="867"/>
        <v>0</v>
      </c>
      <c r="EN285" s="14" t="str">
        <f>IFERROR(VLOOKUP($A285,SpecEd23!#REF!,23,0)," ")</f>
        <v xml:space="preserve"> </v>
      </c>
      <c r="EO285" s="14" t="e">
        <f t="shared" si="868"/>
        <v>#VALUE!</v>
      </c>
      <c r="EP285" s="14">
        <f>IFERROR(VLOOKUP($A285,ECFE!#REF!,24,0),0)</f>
        <v>0</v>
      </c>
      <c r="EQ285" s="14">
        <f t="shared" si="869"/>
        <v>0</v>
      </c>
      <c r="ER285" s="14">
        <f>IFERROR(VLOOKUP($A285,#REF!,30,0),0)</f>
        <v>0</v>
      </c>
      <c r="ES285" s="14">
        <f t="shared" si="870"/>
        <v>0</v>
      </c>
      <c r="ET285" s="14">
        <f>IFERROR(VLOOKUP($A285,#REF!,12,0),0)</f>
        <v>0</v>
      </c>
      <c r="EU285" s="14">
        <f t="shared" si="871"/>
        <v>0</v>
      </c>
      <c r="EV285" s="14">
        <v>0</v>
      </c>
      <c r="EW285" s="14">
        <f t="shared" si="872"/>
        <v>0</v>
      </c>
      <c r="EX285" s="14">
        <f>IFERROR(VLOOKUP($A285,ConEnroll!$A$8:$S$601,16,0),0)</f>
        <v>829</v>
      </c>
      <c r="EY285" s="14">
        <f t="shared" si="873"/>
        <v>1.1662043046424044</v>
      </c>
      <c r="EZ285" s="14">
        <f t="shared" si="874"/>
        <v>829</v>
      </c>
      <c r="FA285" s="14">
        <f t="shared" si="875"/>
        <v>1.1662043046424044</v>
      </c>
      <c r="FB285" s="14" t="e">
        <f t="shared" si="876"/>
        <v>#VALUE!</v>
      </c>
      <c r="FC285" s="14" t="e">
        <f t="shared" si="877"/>
        <v>#VALUE!</v>
      </c>
      <c r="FD285" s="62"/>
      <c r="FE285" s="14">
        <f t="shared" si="803"/>
        <v>10979.09819058591</v>
      </c>
      <c r="FF285" s="14" t="e">
        <f t="shared" si="804"/>
        <v>#VALUE!</v>
      </c>
      <c r="FG285" s="14">
        <f t="shared" si="878"/>
        <v>95.55007832187313</v>
      </c>
      <c r="FH285" s="14" t="e">
        <f t="shared" si="805"/>
        <v>#VALUE!</v>
      </c>
      <c r="FI285" s="37" t="e">
        <f t="shared" si="806"/>
        <v>#VALUE!</v>
      </c>
      <c r="FJ285" s="12"/>
      <c r="FK285" s="14" t="str">
        <f>IFERROR(VLOOKUP($A285,#REF!,27,0),"0")</f>
        <v>0</v>
      </c>
      <c r="FL285" s="14">
        <f t="shared" si="879"/>
        <v>0</v>
      </c>
      <c r="FM285" s="14" t="str">
        <f>IFERROR(VLOOKUP($A285,SpecEd23!$X$22:$Y$610,59,0)," ")</f>
        <v xml:space="preserve"> </v>
      </c>
      <c r="FN285" s="14" t="e">
        <f t="shared" si="880"/>
        <v>#VALUE!</v>
      </c>
      <c r="FO285" s="14">
        <f>IFERROR(VLOOKUP($A285,ECFE!#REF!,26,0),0)</f>
        <v>0</v>
      </c>
      <c r="FP285" s="14">
        <f t="shared" si="881"/>
        <v>0</v>
      </c>
      <c r="FQ285" s="14">
        <f>IFERROR(VLOOKUP($A285,#REF!,16,0),0)</f>
        <v>0</v>
      </c>
      <c r="FR285" s="14">
        <f t="shared" si="882"/>
        <v>0</v>
      </c>
      <c r="FS285" s="14">
        <f>IFERROR(VLOOKUP($A285,#REF!,12,0),0)</f>
        <v>0</v>
      </c>
      <c r="FT285" s="14">
        <f t="shared" si="883"/>
        <v>0</v>
      </c>
      <c r="FU285" s="14">
        <v>0</v>
      </c>
      <c r="FV285" s="14">
        <f t="shared" si="884"/>
        <v>0</v>
      </c>
      <c r="FW285" s="14">
        <f>IFERROR(VLOOKUP($A285,ConEnroll!$A$8:$S$601,16,0),0)</f>
        <v>829</v>
      </c>
      <c r="FX285" s="14">
        <f t="shared" si="885"/>
        <v>1.1662043046424044</v>
      </c>
      <c r="FY285" s="14">
        <f t="shared" si="886"/>
        <v>829</v>
      </c>
      <c r="FZ285" s="14">
        <f t="shared" si="887"/>
        <v>1.1662043046424044</v>
      </c>
      <c r="GA285" s="14" t="e">
        <f t="shared" si="888"/>
        <v>#VALUE!</v>
      </c>
      <c r="GB285" s="14" t="e">
        <f t="shared" si="889"/>
        <v>#VALUE!</v>
      </c>
      <c r="GC285" s="39"/>
      <c r="GD285" s="14">
        <f t="shared" si="807"/>
        <v>-10650.090714165466</v>
      </c>
      <c r="GE285" s="14" t="e">
        <f t="shared" si="808"/>
        <v>#VALUE!</v>
      </c>
      <c r="GF285" s="14">
        <f t="shared" si="809"/>
        <v>-76.151365761626138</v>
      </c>
      <c r="GG285" s="14" t="e">
        <f t="shared" si="810"/>
        <v>#VALUE!</v>
      </c>
      <c r="GH285" s="37" t="e">
        <f t="shared" si="811"/>
        <v>#VALUE!</v>
      </c>
    </row>
    <row r="286" spans="1:190" ht="12.5" x14ac:dyDescent="0.25">
      <c r="A286" s="67">
        <v>2135</v>
      </c>
      <c r="B286" s="35">
        <v>1</v>
      </c>
      <c r="C286" s="14">
        <v>5</v>
      </c>
      <c r="D286" s="14"/>
      <c r="E286" s="14"/>
      <c r="F286" s="35" t="s">
        <v>2628</v>
      </c>
      <c r="G286" s="41"/>
      <c r="H286" s="14">
        <f>IFERROR(VLOOKUP($A286,BaseFY22!$A$7:$AK$528,6,0),0)</f>
        <v>864</v>
      </c>
      <c r="I286" s="14">
        <f>IFERROR(VLOOKUP($A286,BaseFY22!$A$7:$AK$528,28,0),0)</f>
        <v>8011143.5</v>
      </c>
      <c r="J286" s="14">
        <f t="shared" si="812"/>
        <v>9272.1568287037044</v>
      </c>
      <c r="K286" s="14">
        <f>IFERROR(VLOOKUP($A286,SpecEd22!$A$21:$BB$605,24,0)," ")</f>
        <v>1629684.5612878462</v>
      </c>
      <c r="L286" s="14">
        <f t="shared" si="813"/>
        <v>1886.2089829720442</v>
      </c>
      <c r="M286" s="14">
        <f>IFERROR(VLOOKUP($A286,ECFE!$A$16:$AB$347,7,0),0)</f>
        <v>44255.012999999999</v>
      </c>
      <c r="N286" s="14">
        <f t="shared" si="780"/>
        <v>51.221079861111107</v>
      </c>
      <c r="O286" s="14">
        <v>0</v>
      </c>
      <c r="P286" s="14">
        <f t="shared" si="780"/>
        <v>0</v>
      </c>
      <c r="Q286" s="14">
        <f>IFERROR(VLOOKUP($A286,ConEnroll!$A$7:$S$337,10,0),0)</f>
        <v>10013.629999999999</v>
      </c>
      <c r="R286" s="14">
        <f t="shared" si="814"/>
        <v>11.589849537037036</v>
      </c>
      <c r="S286" s="14">
        <f t="shared" si="781"/>
        <v>54268.642999999996</v>
      </c>
      <c r="T286" s="14">
        <f t="shared" si="815"/>
        <v>62.810929398148147</v>
      </c>
      <c r="U286" s="14">
        <f t="shared" si="782"/>
        <v>9695096.7042878456</v>
      </c>
      <c r="V286" s="14">
        <f t="shared" si="816"/>
        <v>11221.176741073896</v>
      </c>
      <c r="W286" s="42"/>
      <c r="X286" s="14">
        <f>IFERROR(VLOOKUP($A286,HouseFY22!$A$6:$AJ$528,28,0),0)</f>
        <v>8144212.5</v>
      </c>
      <c r="Y286" s="14">
        <f t="shared" si="817"/>
        <v>9426.171875</v>
      </c>
      <c r="Z286" s="14">
        <f>IFERROR(VLOOKUP($A286,Compens80percent!$A$13:$M$560,12,0),0)</f>
        <v>0</v>
      </c>
      <c r="AA286" s="14">
        <f t="shared" si="817"/>
        <v>0</v>
      </c>
      <c r="AB286" s="14">
        <f t="shared" si="818"/>
        <v>8144212.5</v>
      </c>
      <c r="AC286" s="14">
        <f t="shared" si="817"/>
        <v>9426.171875</v>
      </c>
      <c r="AD286" s="14">
        <f>IFERROR(VLOOKUP(A286,SpecEd22!$A$21:$Z$550,14,0),0)</f>
        <v>1653104.8030237991</v>
      </c>
      <c r="AE286" s="14">
        <f t="shared" si="819"/>
        <v>1913.3157442405081</v>
      </c>
      <c r="AF286" s="14">
        <f>IFERROR(VLOOKUP($A286,ECFE!$A$16:$AB$348,8,0),0)</f>
        <v>45140.113260000006</v>
      </c>
      <c r="AG286" s="14">
        <f t="shared" si="820"/>
        <v>52.245501458333337</v>
      </c>
      <c r="AH286" s="14">
        <f>IFERROR(VLOOKUP(A286,ParaFY19!$A$21:$Z$543,7,0),0)</f>
        <v>10976</v>
      </c>
      <c r="AI286" s="14">
        <f t="shared" si="821"/>
        <v>12.703703703703704</v>
      </c>
      <c r="AJ286" s="14">
        <f>IFERROR(VLOOKUP(A286,ConEnroll!$A$7:$S$341,13,0),0)</f>
        <v>12517.037499999999</v>
      </c>
      <c r="AK286" s="14">
        <f t="shared" si="822"/>
        <v>14.487311921296294</v>
      </c>
      <c r="AL286" s="14">
        <f t="shared" si="777"/>
        <v>68633.150760000004</v>
      </c>
      <c r="AM286" s="14">
        <f t="shared" si="823"/>
        <v>79.436517083333342</v>
      </c>
      <c r="AN286" s="14">
        <f t="shared" si="824"/>
        <v>9865950.453783799</v>
      </c>
      <c r="AO286" s="14">
        <f t="shared" si="825"/>
        <v>11418.924136323842</v>
      </c>
      <c r="AP286" s="62"/>
      <c r="AQ286" s="14">
        <f t="shared" si="778"/>
        <v>154.01504629629562</v>
      </c>
      <c r="AR286" s="14">
        <f t="shared" si="783"/>
        <v>27.10676126846397</v>
      </c>
      <c r="AS286" s="14">
        <f t="shared" si="784"/>
        <v>16.625587685185195</v>
      </c>
      <c r="AT286" s="14">
        <f t="shared" si="826"/>
        <v>197.74739524994479</v>
      </c>
      <c r="AU286" s="37">
        <f t="shared" si="785"/>
        <v>1.7622696782424965E-2</v>
      </c>
      <c r="AV286" s="42"/>
      <c r="AW286" s="14" t="str">
        <f>IFERROR(VLOOKUP($A286,#REF!,27,0),"0")</f>
        <v>0</v>
      </c>
      <c r="AX286" s="14">
        <f t="shared" si="827"/>
        <v>0</v>
      </c>
      <c r="AY286" s="14" t="str">
        <f>IFERROR(VLOOKUP($A286,SpecEd22!#REF!,23,0)," ")</f>
        <v xml:space="preserve"> </v>
      </c>
      <c r="AZ286" s="14" t="e">
        <f t="shared" si="828"/>
        <v>#VALUE!</v>
      </c>
      <c r="BA286" s="14">
        <f>IFERROR(VLOOKUP($A286,ECFE!#REF!,23,0),0)</f>
        <v>0</v>
      </c>
      <c r="BB286" s="14">
        <f t="shared" si="829"/>
        <v>0</v>
      </c>
      <c r="BC286" s="14">
        <f>IFERROR(VLOOKUP($A286,#REF!,17,0),0)</f>
        <v>0</v>
      </c>
      <c r="BD286" s="14">
        <f t="shared" si="830"/>
        <v>0</v>
      </c>
      <c r="BE286" s="14">
        <f>IFERROR(VLOOKUP($A286,#REF!,9,0),0)</f>
        <v>0</v>
      </c>
      <c r="BF286" s="14">
        <f t="shared" si="831"/>
        <v>0</v>
      </c>
      <c r="BG286" s="14">
        <v>0</v>
      </c>
      <c r="BH286" s="14">
        <f t="shared" si="832"/>
        <v>0</v>
      </c>
      <c r="BI286" s="14">
        <f>IFERROR(VLOOKUP($A286,ConEnroll!$A$8:$S$601,15,0),0)</f>
        <v>-1304</v>
      </c>
      <c r="BJ286" s="14">
        <f t="shared" si="833"/>
        <v>-1.5092592592592593</v>
      </c>
      <c r="BK286" s="14">
        <f t="shared" si="834"/>
        <v>-1304</v>
      </c>
      <c r="BL286" s="14">
        <f t="shared" si="835"/>
        <v>-1.5092592592592593</v>
      </c>
      <c r="BM286" s="14" t="e">
        <f t="shared" si="836"/>
        <v>#VALUE!</v>
      </c>
      <c r="BN286" s="14" t="e">
        <f t="shared" si="837"/>
        <v>#VALUE!</v>
      </c>
      <c r="BO286" s="42"/>
      <c r="BP286" s="14">
        <f t="shared" si="786"/>
        <v>9426.171875</v>
      </c>
      <c r="BQ286" s="14" t="e">
        <f t="shared" si="787"/>
        <v>#VALUE!</v>
      </c>
      <c r="BR286" s="14">
        <f t="shared" si="838"/>
        <v>80.945776342592595</v>
      </c>
      <c r="BS286" s="14" t="e">
        <f t="shared" si="788"/>
        <v>#VALUE!</v>
      </c>
      <c r="BT286" s="37" t="e">
        <f t="shared" si="789"/>
        <v>#VALUE!</v>
      </c>
      <c r="BU286" s="41"/>
      <c r="BV286" s="14" t="str">
        <f>IFERROR(VLOOKUP($A286,#REF!,27,0),"0")</f>
        <v>0</v>
      </c>
      <c r="BW286" s="14">
        <f t="shared" si="839"/>
        <v>0</v>
      </c>
      <c r="BX286" s="14" t="str">
        <f>IFERROR(VLOOKUP($A286,SpecEd22!$Z$22:$AV$606,59,0)," ")</f>
        <v xml:space="preserve"> </v>
      </c>
      <c r="BY286" s="14" t="e">
        <f t="shared" si="840"/>
        <v>#VALUE!</v>
      </c>
      <c r="BZ286" s="14">
        <f>IFERROR(VLOOKUP($A286,ECFE!#REF!,25,0),0)</f>
        <v>0</v>
      </c>
      <c r="CA286" s="14">
        <f t="shared" si="841"/>
        <v>0</v>
      </c>
      <c r="CB286" s="14">
        <f>IFERROR(VLOOKUP($A286,#REF!,17,0),0)</f>
        <v>0</v>
      </c>
      <c r="CC286" s="14">
        <f t="shared" si="842"/>
        <v>0</v>
      </c>
      <c r="CD286" s="14">
        <f>IFERROR(VLOOKUP($A286,#REF!,9,0),0)</f>
        <v>0</v>
      </c>
      <c r="CE286" s="14">
        <f t="shared" si="843"/>
        <v>0</v>
      </c>
      <c r="CF286" s="14">
        <v>0</v>
      </c>
      <c r="CG286" s="14">
        <f t="shared" si="844"/>
        <v>0</v>
      </c>
      <c r="CH286" s="14">
        <f>IFERROR(VLOOKUP($A286,ConEnroll!$A$8:$S$601,15,0),0)</f>
        <v>-1304</v>
      </c>
      <c r="CI286" s="14">
        <f t="shared" si="845"/>
        <v>-1.5092592592592593</v>
      </c>
      <c r="CJ286" s="14">
        <f t="shared" si="846"/>
        <v>-1304</v>
      </c>
      <c r="CK286" s="14">
        <f t="shared" si="847"/>
        <v>-1.5092592592592593</v>
      </c>
      <c r="CL286" s="14" t="e">
        <f t="shared" si="848"/>
        <v>#VALUE!</v>
      </c>
      <c r="CM286" s="14" t="e">
        <f t="shared" si="849"/>
        <v>#VALUE!</v>
      </c>
      <c r="CN286" s="42"/>
      <c r="CO286" s="14">
        <f t="shared" si="790"/>
        <v>-9272.1568287037044</v>
      </c>
      <c r="CP286" s="14" t="e">
        <f t="shared" si="791"/>
        <v>#VALUE!</v>
      </c>
      <c r="CQ286" s="14">
        <f t="shared" si="792"/>
        <v>-64.3201886574074</v>
      </c>
      <c r="CR286" s="14" t="e">
        <f t="shared" si="793"/>
        <v>#VALUE!</v>
      </c>
      <c r="CS286" s="37" t="e">
        <f t="shared" si="794"/>
        <v>#VALUE!</v>
      </c>
      <c r="CT286" s="239"/>
      <c r="CU286" s="239"/>
      <c r="CV286" s="468"/>
      <c r="CW286" s="14">
        <f>IFERROR(VLOOKUP($A286,BaseFY23!$A$7:$AK$527,6,0),0)</f>
        <v>881.98995600000001</v>
      </c>
      <c r="CX286" s="14">
        <f>IFERROR(VLOOKUP($A286,BaseFY23!$A$7:$AN$528,28,0),0)</f>
        <v>8181473</v>
      </c>
      <c r="CY286" s="14">
        <f t="shared" si="850"/>
        <v>9276.1521198093997</v>
      </c>
      <c r="CZ286" s="14">
        <f>IFERROR(VLOOKUP($A286,SpecEd23!$A$21:$BB$605,23,0)," ")</f>
        <v>1725911.0659857285</v>
      </c>
      <c r="DA286" s="14">
        <f t="shared" si="851"/>
        <v>1956.8375515443267</v>
      </c>
      <c r="DB286" s="14">
        <f>IFERROR(VLOOKUP($A286,ECFE!$A$16:$AB$347,7,0),0)</f>
        <v>44255.012999999999</v>
      </c>
      <c r="DC286" s="14">
        <f t="shared" si="852"/>
        <v>50.17632309635961</v>
      </c>
      <c r="DD286" s="14">
        <v>0</v>
      </c>
      <c r="DE286" s="14">
        <f t="shared" si="853"/>
        <v>0</v>
      </c>
      <c r="DF286" s="14">
        <f>IFERROR(VLOOKUP($A286,ConEnroll!$A$7:$S$338,10,0),0)</f>
        <v>10013.629999999999</v>
      </c>
      <c r="DG286" s="14">
        <f t="shared" si="854"/>
        <v>11.353451285787656</v>
      </c>
      <c r="DH286" s="14">
        <f t="shared" si="795"/>
        <v>54268.642999999996</v>
      </c>
      <c r="DI286" s="14">
        <f t="shared" si="855"/>
        <v>61.529774382147266</v>
      </c>
      <c r="DJ286" s="14">
        <f t="shared" si="796"/>
        <v>9961652.7089857291</v>
      </c>
      <c r="DK286" s="14">
        <f t="shared" si="856"/>
        <v>11294.519445735876</v>
      </c>
      <c r="DL286" s="42"/>
      <c r="DM286" s="14">
        <f>IFERROR(VLOOKUP($A286,HouseFY23!$A$7:$AJ$528,28,0),0)</f>
        <v>8456164</v>
      </c>
      <c r="DN286" s="14">
        <f t="shared" si="857"/>
        <v>9587.5967095480173</v>
      </c>
      <c r="DO286" s="14">
        <f>IFERROR(VLOOKUP($A286,Compens80percent!$A$13:$M$560,12,0),0)</f>
        <v>0</v>
      </c>
      <c r="DP286" s="14">
        <f t="shared" si="857"/>
        <v>0</v>
      </c>
      <c r="DQ286" s="14">
        <f t="shared" si="858"/>
        <v>8456164</v>
      </c>
      <c r="DR286" s="14">
        <f t="shared" si="859"/>
        <v>9787.2268518518522</v>
      </c>
      <c r="DS286" s="14">
        <f>IFERROR(VLOOKUP($A286,SpecEd23!$A$21:$Z$550,14,0),0)</f>
        <v>1774372.121055814</v>
      </c>
      <c r="DT286" s="14">
        <f t="shared" si="860"/>
        <v>2011.7826841282238</v>
      </c>
      <c r="DU286" s="14">
        <f>IFERROR(VLOOKUP($A286,ECFE!$A$16:$AB$347,9,0),0)</f>
        <v>46042.915525199998</v>
      </c>
      <c r="DV286" s="14">
        <f t="shared" si="861"/>
        <v>52.203446549452543</v>
      </c>
      <c r="DW286" s="14">
        <f>IFERROR(VLOOKUP($A286,ParaFY19!$A$21:$Z$543,7,0),0)</f>
        <v>10976</v>
      </c>
      <c r="DX286" s="14">
        <f t="shared" si="862"/>
        <v>12.444586160343984</v>
      </c>
      <c r="DY286" s="14">
        <f>IFERROR(VLOOKUP($A286,ConEnroll!$A$7:$S$341,13,0),0)</f>
        <v>12517.037499999999</v>
      </c>
      <c r="DZ286" s="14">
        <f t="shared" si="863"/>
        <v>14.19181410723457</v>
      </c>
      <c r="EA286" s="14">
        <f t="shared" si="797"/>
        <v>69535.953025199997</v>
      </c>
      <c r="EB286" s="14">
        <f t="shared" si="864"/>
        <v>78.839846817031102</v>
      </c>
      <c r="EC286" s="14">
        <f t="shared" si="798"/>
        <v>10300072.074081015</v>
      </c>
      <c r="ED286" s="14">
        <f t="shared" si="865"/>
        <v>11678.219240493272</v>
      </c>
      <c r="EE286" s="62"/>
      <c r="EF286" s="14">
        <f t="shared" si="799"/>
        <v>311.44458973861765</v>
      </c>
      <c r="EG286" s="14">
        <f t="shared" si="800"/>
        <v>54.945132583897021</v>
      </c>
      <c r="EH286" s="14">
        <f t="shared" si="801"/>
        <v>17.310072434883836</v>
      </c>
      <c r="EI286" s="14">
        <f t="shared" si="866"/>
        <v>383.69979475739854</v>
      </c>
      <c r="EJ286" s="37">
        <f t="shared" si="802"/>
        <v>3.3972210734672756E-2</v>
      </c>
      <c r="EK286" s="42"/>
      <c r="EL286" s="14" t="str">
        <f>IFERROR(VLOOKUP($A286,#REF!,27,0),"0")</f>
        <v>0</v>
      </c>
      <c r="EM286" s="14">
        <f t="shared" si="867"/>
        <v>0</v>
      </c>
      <c r="EN286" s="14" t="str">
        <f>IFERROR(VLOOKUP($A286,SpecEd23!#REF!,23,0)," ")</f>
        <v xml:space="preserve"> </v>
      </c>
      <c r="EO286" s="14" t="e">
        <f t="shared" si="868"/>
        <v>#VALUE!</v>
      </c>
      <c r="EP286" s="14">
        <f>IFERROR(VLOOKUP($A286,ECFE!#REF!,24,0),0)</f>
        <v>0</v>
      </c>
      <c r="EQ286" s="14">
        <f t="shared" si="869"/>
        <v>0</v>
      </c>
      <c r="ER286" s="14">
        <f>IFERROR(VLOOKUP($A286,#REF!,30,0),0)</f>
        <v>0</v>
      </c>
      <c r="ES286" s="14">
        <f t="shared" si="870"/>
        <v>0</v>
      </c>
      <c r="ET286" s="14">
        <f>IFERROR(VLOOKUP($A286,#REF!,12,0),0)</f>
        <v>0</v>
      </c>
      <c r="EU286" s="14">
        <f t="shared" si="871"/>
        <v>0</v>
      </c>
      <c r="EV286" s="14">
        <v>0</v>
      </c>
      <c r="EW286" s="14">
        <f t="shared" si="872"/>
        <v>0</v>
      </c>
      <c r="EX286" s="14">
        <f>IFERROR(VLOOKUP($A286,ConEnroll!$A$8:$S$601,16,0),0)</f>
        <v>831</v>
      </c>
      <c r="EY286" s="14">
        <f t="shared" si="873"/>
        <v>0.94218760014994996</v>
      </c>
      <c r="EZ286" s="14">
        <f t="shared" si="874"/>
        <v>831</v>
      </c>
      <c r="FA286" s="14">
        <f t="shared" si="875"/>
        <v>0.94218760014994996</v>
      </c>
      <c r="FB286" s="14" t="e">
        <f t="shared" si="876"/>
        <v>#VALUE!</v>
      </c>
      <c r="FC286" s="14" t="e">
        <f t="shared" si="877"/>
        <v>#VALUE!</v>
      </c>
      <c r="FD286" s="62"/>
      <c r="FE286" s="14">
        <f t="shared" si="803"/>
        <v>9587.5967095480173</v>
      </c>
      <c r="FF286" s="14" t="e">
        <f t="shared" si="804"/>
        <v>#VALUE!</v>
      </c>
      <c r="FG286" s="14">
        <f t="shared" si="878"/>
        <v>77.897659216881152</v>
      </c>
      <c r="FH286" s="14" t="e">
        <f t="shared" si="805"/>
        <v>#VALUE!</v>
      </c>
      <c r="FI286" s="37" t="e">
        <f t="shared" si="806"/>
        <v>#VALUE!</v>
      </c>
      <c r="FJ286" s="12"/>
      <c r="FK286" s="14" t="str">
        <f>IFERROR(VLOOKUP($A286,#REF!,27,0),"0")</f>
        <v>0</v>
      </c>
      <c r="FL286" s="14">
        <f t="shared" si="879"/>
        <v>0</v>
      </c>
      <c r="FM286" s="14" t="str">
        <f>IFERROR(VLOOKUP($A286,SpecEd23!$X$22:$Y$610,59,0)," ")</f>
        <v xml:space="preserve"> </v>
      </c>
      <c r="FN286" s="14" t="e">
        <f t="shared" si="880"/>
        <v>#VALUE!</v>
      </c>
      <c r="FO286" s="14">
        <f>IFERROR(VLOOKUP($A286,ECFE!#REF!,26,0),0)</f>
        <v>0</v>
      </c>
      <c r="FP286" s="14">
        <f t="shared" si="881"/>
        <v>0</v>
      </c>
      <c r="FQ286" s="14">
        <f>IFERROR(VLOOKUP($A286,#REF!,16,0),0)</f>
        <v>0</v>
      </c>
      <c r="FR286" s="14">
        <f t="shared" si="882"/>
        <v>0</v>
      </c>
      <c r="FS286" s="14">
        <f>IFERROR(VLOOKUP($A286,#REF!,12,0),0)</f>
        <v>0</v>
      </c>
      <c r="FT286" s="14">
        <f t="shared" si="883"/>
        <v>0</v>
      </c>
      <c r="FU286" s="14">
        <v>0</v>
      </c>
      <c r="FV286" s="14">
        <f t="shared" si="884"/>
        <v>0</v>
      </c>
      <c r="FW286" s="14">
        <f>IFERROR(VLOOKUP($A286,ConEnroll!$A$8:$S$601,16,0),0)</f>
        <v>831</v>
      </c>
      <c r="FX286" s="14">
        <f t="shared" si="885"/>
        <v>0.94218760014994996</v>
      </c>
      <c r="FY286" s="14">
        <f t="shared" si="886"/>
        <v>831</v>
      </c>
      <c r="FZ286" s="14">
        <f t="shared" si="887"/>
        <v>0.94218760014994996</v>
      </c>
      <c r="GA286" s="14" t="e">
        <f t="shared" si="888"/>
        <v>#VALUE!</v>
      </c>
      <c r="GB286" s="14" t="e">
        <f t="shared" si="889"/>
        <v>#VALUE!</v>
      </c>
      <c r="GC286" s="39"/>
      <c r="GD286" s="14">
        <f t="shared" si="807"/>
        <v>-9276.1521198093997</v>
      </c>
      <c r="GE286" s="14" t="e">
        <f t="shared" si="808"/>
        <v>#VALUE!</v>
      </c>
      <c r="GF286" s="14">
        <f t="shared" si="809"/>
        <v>-60.587586781997317</v>
      </c>
      <c r="GG286" s="14" t="e">
        <f t="shared" si="810"/>
        <v>#VALUE!</v>
      </c>
      <c r="GH286" s="37" t="e">
        <f t="shared" si="811"/>
        <v>#VALUE!</v>
      </c>
    </row>
    <row r="287" spans="1:190" ht="12.5" x14ac:dyDescent="0.25">
      <c r="A287" s="67">
        <v>2137</v>
      </c>
      <c r="B287" s="35">
        <v>1</v>
      </c>
      <c r="C287" s="14">
        <v>6</v>
      </c>
      <c r="D287" s="14"/>
      <c r="E287" s="14"/>
      <c r="F287" s="35" t="s">
        <v>2629</v>
      </c>
      <c r="G287" s="41"/>
      <c r="H287" s="14">
        <f>IFERROR(VLOOKUP($A287,BaseFY22!$A$7:$AK$528,6,0),0)</f>
        <v>529</v>
      </c>
      <c r="I287" s="14">
        <f>IFERROR(VLOOKUP($A287,BaseFY22!$A$7:$AK$528,28,0),0)</f>
        <v>5343221</v>
      </c>
      <c r="J287" s="14">
        <f t="shared" si="812"/>
        <v>10100.606805293006</v>
      </c>
      <c r="K287" s="14">
        <f>IFERROR(VLOOKUP($A287,SpecEd22!$A$21:$BB$605,24,0)," ")</f>
        <v>47690.246350079775</v>
      </c>
      <c r="L287" s="14">
        <f t="shared" si="813"/>
        <v>90.151694423591252</v>
      </c>
      <c r="M287" s="14">
        <f>IFERROR(VLOOKUP($A287,ECFE!$A$16:$AB$347,7,0),0)</f>
        <v>46671.669000000002</v>
      </c>
      <c r="N287" s="14">
        <f t="shared" si="780"/>
        <v>88.226217391304345</v>
      </c>
      <c r="O287" s="14">
        <v>0</v>
      </c>
      <c r="P287" s="14">
        <f t="shared" si="780"/>
        <v>0</v>
      </c>
      <c r="Q287" s="14">
        <f>IFERROR(VLOOKUP($A287,ConEnroll!$A$7:$S$337,10,0),0)</f>
        <v>10537.91</v>
      </c>
      <c r="R287" s="14">
        <f t="shared" si="814"/>
        <v>19.920434782608694</v>
      </c>
      <c r="S287" s="14">
        <f t="shared" si="781"/>
        <v>57209.578999999998</v>
      </c>
      <c r="T287" s="14">
        <f t="shared" si="815"/>
        <v>108.14665217391304</v>
      </c>
      <c r="U287" s="14">
        <f t="shared" si="782"/>
        <v>5448120.8253500797</v>
      </c>
      <c r="V287" s="14">
        <f t="shared" si="816"/>
        <v>10298.905151890509</v>
      </c>
      <c r="W287" s="42"/>
      <c r="X287" s="14">
        <f>IFERROR(VLOOKUP($A287,HouseFY22!$A$6:$AJ$528,28,0),0)</f>
        <v>5424272</v>
      </c>
      <c r="Y287" s="14">
        <f t="shared" si="817"/>
        <v>10253.822306238186</v>
      </c>
      <c r="Z287" s="14">
        <f>IFERROR(VLOOKUP($A287,Compens80percent!$A$13:$M$560,12,0),0)</f>
        <v>0</v>
      </c>
      <c r="AA287" s="14">
        <f t="shared" si="817"/>
        <v>0</v>
      </c>
      <c r="AB287" s="14">
        <f t="shared" si="818"/>
        <v>5424272</v>
      </c>
      <c r="AC287" s="14">
        <f t="shared" si="817"/>
        <v>10253.822306238186</v>
      </c>
      <c r="AD287" s="14">
        <f>IFERROR(VLOOKUP(A287,SpecEd22!$A$21:$Z$550,14,0),0)</f>
        <v>71517.12858202483</v>
      </c>
      <c r="AE287" s="14">
        <f t="shared" si="819"/>
        <v>135.1930597013702</v>
      </c>
      <c r="AF287" s="14">
        <f>IFERROR(VLOOKUP($A287,ECFE!$A$16:$AB$348,8,0),0)</f>
        <v>47605.102380000004</v>
      </c>
      <c r="AG287" s="14">
        <f t="shared" si="820"/>
        <v>89.990741739130442</v>
      </c>
      <c r="AH287" s="14">
        <f>IFERROR(VLOOKUP(A287,ParaFY19!$A$21:$Z$543,7,0),0)</f>
        <v>2744</v>
      </c>
      <c r="AI287" s="14">
        <f t="shared" si="821"/>
        <v>5.1871455576559544</v>
      </c>
      <c r="AJ287" s="14">
        <f>IFERROR(VLOOKUP(A287,ConEnroll!$A$7:$S$341,13,0),0)</f>
        <v>13172.387500000001</v>
      </c>
      <c r="AK287" s="14">
        <f t="shared" si="822"/>
        <v>24.900543478260872</v>
      </c>
      <c r="AL287" s="14">
        <f t="shared" si="777"/>
        <v>63521.489880000008</v>
      </c>
      <c r="AM287" s="14">
        <f t="shared" si="823"/>
        <v>120.07843077504728</v>
      </c>
      <c r="AN287" s="14">
        <f t="shared" si="824"/>
        <v>5559310.6184620252</v>
      </c>
      <c r="AO287" s="14">
        <f t="shared" si="825"/>
        <v>10509.093796714604</v>
      </c>
      <c r="AP287" s="62"/>
      <c r="AQ287" s="14">
        <f t="shared" si="778"/>
        <v>153.21550094517988</v>
      </c>
      <c r="AR287" s="14">
        <f t="shared" si="783"/>
        <v>45.041365277778951</v>
      </c>
      <c r="AS287" s="14">
        <f t="shared" si="784"/>
        <v>11.931778601134241</v>
      </c>
      <c r="AT287" s="14">
        <f t="shared" si="826"/>
        <v>210.18864482409305</v>
      </c>
      <c r="AU287" s="37">
        <f t="shared" si="785"/>
        <v>2.0408833922070831E-2</v>
      </c>
      <c r="AV287" s="42"/>
      <c r="AW287" s="14" t="str">
        <f>IFERROR(VLOOKUP($A287,#REF!,27,0),"0")</f>
        <v>0</v>
      </c>
      <c r="AX287" s="14">
        <f t="shared" si="827"/>
        <v>0</v>
      </c>
      <c r="AY287" s="14" t="str">
        <f>IFERROR(VLOOKUP($A287,SpecEd22!#REF!,23,0)," ")</f>
        <v xml:space="preserve"> </v>
      </c>
      <c r="AZ287" s="14" t="e">
        <f t="shared" si="828"/>
        <v>#VALUE!</v>
      </c>
      <c r="BA287" s="14">
        <f>IFERROR(VLOOKUP($A287,ECFE!#REF!,23,0),0)</f>
        <v>0</v>
      </c>
      <c r="BB287" s="14">
        <f t="shared" si="829"/>
        <v>0</v>
      </c>
      <c r="BC287" s="14">
        <f>IFERROR(VLOOKUP($A287,#REF!,17,0),0)</f>
        <v>0</v>
      </c>
      <c r="BD287" s="14">
        <f t="shared" si="830"/>
        <v>0</v>
      </c>
      <c r="BE287" s="14">
        <f>IFERROR(VLOOKUP($A287,#REF!,9,0),0)</f>
        <v>0</v>
      </c>
      <c r="BF287" s="14">
        <f t="shared" si="831"/>
        <v>0</v>
      </c>
      <c r="BG287" s="14">
        <v>0</v>
      </c>
      <c r="BH287" s="14">
        <f t="shared" si="832"/>
        <v>0</v>
      </c>
      <c r="BI287" s="14">
        <f>IFERROR(VLOOKUP($A287,ConEnroll!$A$8:$S$601,15,0),0)</f>
        <v>-1305</v>
      </c>
      <c r="BJ287" s="14">
        <f t="shared" si="833"/>
        <v>-2.4669187145557654</v>
      </c>
      <c r="BK287" s="14">
        <f t="shared" si="834"/>
        <v>-1305</v>
      </c>
      <c r="BL287" s="14">
        <f t="shared" si="835"/>
        <v>-2.4669187145557654</v>
      </c>
      <c r="BM287" s="14" t="e">
        <f t="shared" si="836"/>
        <v>#VALUE!</v>
      </c>
      <c r="BN287" s="14" t="e">
        <f t="shared" si="837"/>
        <v>#VALUE!</v>
      </c>
      <c r="BO287" s="42"/>
      <c r="BP287" s="14">
        <f t="shared" si="786"/>
        <v>10253.822306238186</v>
      </c>
      <c r="BQ287" s="14" t="e">
        <f t="shared" si="787"/>
        <v>#VALUE!</v>
      </c>
      <c r="BR287" s="14">
        <f t="shared" si="838"/>
        <v>122.54534948960304</v>
      </c>
      <c r="BS287" s="14" t="e">
        <f t="shared" si="788"/>
        <v>#VALUE!</v>
      </c>
      <c r="BT287" s="37" t="e">
        <f t="shared" si="789"/>
        <v>#VALUE!</v>
      </c>
      <c r="BU287" s="41"/>
      <c r="BV287" s="14" t="str">
        <f>IFERROR(VLOOKUP($A287,#REF!,27,0),"0")</f>
        <v>0</v>
      </c>
      <c r="BW287" s="14">
        <f t="shared" si="839"/>
        <v>0</v>
      </c>
      <c r="BX287" s="14" t="str">
        <f>IFERROR(VLOOKUP($A287,SpecEd22!$Z$22:$AV$606,59,0)," ")</f>
        <v xml:space="preserve"> </v>
      </c>
      <c r="BY287" s="14" t="e">
        <f t="shared" si="840"/>
        <v>#VALUE!</v>
      </c>
      <c r="BZ287" s="14">
        <f>IFERROR(VLOOKUP($A287,ECFE!#REF!,25,0),0)</f>
        <v>0</v>
      </c>
      <c r="CA287" s="14">
        <f t="shared" si="841"/>
        <v>0</v>
      </c>
      <c r="CB287" s="14">
        <f>IFERROR(VLOOKUP($A287,#REF!,17,0),0)</f>
        <v>0</v>
      </c>
      <c r="CC287" s="14">
        <f t="shared" si="842"/>
        <v>0</v>
      </c>
      <c r="CD287" s="14">
        <f>IFERROR(VLOOKUP($A287,#REF!,9,0),0)</f>
        <v>0</v>
      </c>
      <c r="CE287" s="14">
        <f t="shared" si="843"/>
        <v>0</v>
      </c>
      <c r="CF287" s="14">
        <v>0</v>
      </c>
      <c r="CG287" s="14">
        <f t="shared" si="844"/>
        <v>0</v>
      </c>
      <c r="CH287" s="14">
        <f>IFERROR(VLOOKUP($A287,ConEnroll!$A$8:$S$601,15,0),0)</f>
        <v>-1305</v>
      </c>
      <c r="CI287" s="14">
        <f t="shared" si="845"/>
        <v>-2.4669187145557654</v>
      </c>
      <c r="CJ287" s="14">
        <f t="shared" si="846"/>
        <v>-1305</v>
      </c>
      <c r="CK287" s="14">
        <f t="shared" si="847"/>
        <v>-2.4669187145557654</v>
      </c>
      <c r="CL287" s="14" t="e">
        <f t="shared" si="848"/>
        <v>#VALUE!</v>
      </c>
      <c r="CM287" s="14" t="e">
        <f t="shared" si="849"/>
        <v>#VALUE!</v>
      </c>
      <c r="CN287" s="42"/>
      <c r="CO287" s="14">
        <f t="shared" si="790"/>
        <v>-10100.606805293006</v>
      </c>
      <c r="CP287" s="14" t="e">
        <f t="shared" si="791"/>
        <v>#VALUE!</v>
      </c>
      <c r="CQ287" s="14">
        <f t="shared" si="792"/>
        <v>-110.6135708884688</v>
      </c>
      <c r="CR287" s="14" t="e">
        <f t="shared" si="793"/>
        <v>#VALUE!</v>
      </c>
      <c r="CS287" s="37" t="e">
        <f t="shared" si="794"/>
        <v>#VALUE!</v>
      </c>
      <c r="CT287" s="239"/>
      <c r="CU287" s="239"/>
      <c r="CV287" s="468"/>
      <c r="CW287" s="14">
        <f>IFERROR(VLOOKUP($A287,BaseFY23!$A$7:$AK$527,6,0),0)</f>
        <v>516.34123199999999</v>
      </c>
      <c r="CX287" s="14">
        <f>IFERROR(VLOOKUP($A287,BaseFY23!$A$7:$AN$528,28,0),0)</f>
        <v>5209157.25</v>
      </c>
      <c r="CY287" s="14">
        <f t="shared" si="850"/>
        <v>10088.594377448439</v>
      </c>
      <c r="CZ287" s="14">
        <f>IFERROR(VLOOKUP($A287,SpecEd23!$A$21:$BB$605,23,0)," ")</f>
        <v>76159.846897981013</v>
      </c>
      <c r="DA287" s="14">
        <f t="shared" si="851"/>
        <v>147.49906104337802</v>
      </c>
      <c r="DB287" s="14">
        <f>IFERROR(VLOOKUP($A287,ECFE!$A$16:$AB$347,7,0),0)</f>
        <v>46671.669000000002</v>
      </c>
      <c r="DC287" s="14">
        <f t="shared" si="852"/>
        <v>90.389196344482528</v>
      </c>
      <c r="DD287" s="14">
        <v>0</v>
      </c>
      <c r="DE287" s="14">
        <f t="shared" si="853"/>
        <v>0</v>
      </c>
      <c r="DF287" s="14">
        <f>IFERROR(VLOOKUP($A287,ConEnroll!$A$7:$S$338,10,0),0)</f>
        <v>10537.91</v>
      </c>
      <c r="DG287" s="14">
        <f t="shared" si="854"/>
        <v>20.408809808161902</v>
      </c>
      <c r="DH287" s="14">
        <f t="shared" si="795"/>
        <v>57209.578999999998</v>
      </c>
      <c r="DI287" s="14">
        <f t="shared" si="855"/>
        <v>110.79800615264442</v>
      </c>
      <c r="DJ287" s="14">
        <f t="shared" si="796"/>
        <v>5342526.675897981</v>
      </c>
      <c r="DK287" s="14">
        <f t="shared" si="856"/>
        <v>10346.891444644461</v>
      </c>
      <c r="DL287" s="42"/>
      <c r="DM287" s="14">
        <f>IFERROR(VLOOKUP($A287,HouseFY23!$A$7:$AJ$528,28,0),0)</f>
        <v>5368772.25</v>
      </c>
      <c r="DN287" s="14">
        <f t="shared" si="857"/>
        <v>10397.7213464138</v>
      </c>
      <c r="DO287" s="14">
        <f>IFERROR(VLOOKUP($A287,Compens80percent!$A$13:$M$560,12,0),0)</f>
        <v>0</v>
      </c>
      <c r="DP287" s="14">
        <f t="shared" si="857"/>
        <v>0</v>
      </c>
      <c r="DQ287" s="14">
        <f t="shared" si="858"/>
        <v>5368772.25</v>
      </c>
      <c r="DR287" s="14">
        <f t="shared" si="859"/>
        <v>10148.907844990548</v>
      </c>
      <c r="DS287" s="14">
        <f>IFERROR(VLOOKUP($A287,SpecEd23!$A$21:$Z$550,14,0),0)</f>
        <v>135667.32624403865</v>
      </c>
      <c r="DT287" s="14">
        <f t="shared" si="860"/>
        <v>262.74741941205008</v>
      </c>
      <c r="DU287" s="14">
        <f>IFERROR(VLOOKUP($A287,ECFE!$A$16:$AB$347,9,0),0)</f>
        <v>48557.204427600002</v>
      </c>
      <c r="DV287" s="14">
        <f t="shared" si="861"/>
        <v>94.04091987679962</v>
      </c>
      <c r="DW287" s="14">
        <f>IFERROR(VLOOKUP($A287,ParaFY19!$A$21:$Z$543,7,0),0)</f>
        <v>2744</v>
      </c>
      <c r="DX287" s="14">
        <f t="shared" si="862"/>
        <v>5.3143150884374855</v>
      </c>
      <c r="DY287" s="14">
        <f>IFERROR(VLOOKUP($A287,ConEnroll!$A$7:$S$341,13,0),0)</f>
        <v>13172.387500000001</v>
      </c>
      <c r="DZ287" s="14">
        <f t="shared" si="863"/>
        <v>25.511012260202378</v>
      </c>
      <c r="EA287" s="14">
        <f t="shared" si="797"/>
        <v>64473.591927600006</v>
      </c>
      <c r="EB287" s="14">
        <f t="shared" si="864"/>
        <v>124.86624722543949</v>
      </c>
      <c r="EC287" s="14">
        <f t="shared" si="798"/>
        <v>5568913.1681716386</v>
      </c>
      <c r="ED287" s="14">
        <f t="shared" si="865"/>
        <v>10785.33501305129</v>
      </c>
      <c r="EE287" s="62"/>
      <c r="EF287" s="14">
        <f t="shared" si="799"/>
        <v>309.12696896536181</v>
      </c>
      <c r="EG287" s="14">
        <f t="shared" si="800"/>
        <v>115.24835836867206</v>
      </c>
      <c r="EH287" s="14">
        <f t="shared" si="801"/>
        <v>14.068241072795075</v>
      </c>
      <c r="EI287" s="14">
        <f t="shared" si="866"/>
        <v>438.44356840682894</v>
      </c>
      <c r="EJ287" s="37">
        <f t="shared" si="802"/>
        <v>4.2374424314054908E-2</v>
      </c>
      <c r="EK287" s="42"/>
      <c r="EL287" s="14" t="str">
        <f>IFERROR(VLOOKUP($A287,#REF!,27,0),"0")</f>
        <v>0</v>
      </c>
      <c r="EM287" s="14">
        <f t="shared" si="867"/>
        <v>0</v>
      </c>
      <c r="EN287" s="14" t="str">
        <f>IFERROR(VLOOKUP($A287,SpecEd23!#REF!,23,0)," ")</f>
        <v xml:space="preserve"> </v>
      </c>
      <c r="EO287" s="14" t="e">
        <f t="shared" si="868"/>
        <v>#VALUE!</v>
      </c>
      <c r="EP287" s="14">
        <f>IFERROR(VLOOKUP($A287,ECFE!#REF!,24,0),0)</f>
        <v>0</v>
      </c>
      <c r="EQ287" s="14">
        <f t="shared" si="869"/>
        <v>0</v>
      </c>
      <c r="ER287" s="14">
        <f>IFERROR(VLOOKUP($A287,#REF!,30,0),0)</f>
        <v>0</v>
      </c>
      <c r="ES287" s="14">
        <f t="shared" si="870"/>
        <v>0</v>
      </c>
      <c r="ET287" s="14">
        <f>IFERROR(VLOOKUP($A287,#REF!,12,0),0)</f>
        <v>0</v>
      </c>
      <c r="EU287" s="14">
        <f t="shared" si="871"/>
        <v>0</v>
      </c>
      <c r="EV287" s="14">
        <v>0</v>
      </c>
      <c r="EW287" s="14">
        <f t="shared" si="872"/>
        <v>0</v>
      </c>
      <c r="EX287" s="14">
        <f>IFERROR(VLOOKUP($A287,ConEnroll!$A$8:$S$601,16,0),0)</f>
        <v>832</v>
      </c>
      <c r="EY287" s="14">
        <f t="shared" si="873"/>
        <v>1.6113375195262345</v>
      </c>
      <c r="EZ287" s="14">
        <f t="shared" si="874"/>
        <v>832</v>
      </c>
      <c r="FA287" s="14">
        <f t="shared" si="875"/>
        <v>1.6113375195262345</v>
      </c>
      <c r="FB287" s="14" t="e">
        <f t="shared" si="876"/>
        <v>#VALUE!</v>
      </c>
      <c r="FC287" s="14" t="e">
        <f t="shared" si="877"/>
        <v>#VALUE!</v>
      </c>
      <c r="FD287" s="62"/>
      <c r="FE287" s="14">
        <f t="shared" si="803"/>
        <v>10397.7213464138</v>
      </c>
      <c r="FF287" s="14" t="e">
        <f t="shared" si="804"/>
        <v>#VALUE!</v>
      </c>
      <c r="FG287" s="14">
        <f t="shared" si="878"/>
        <v>123.25490970591326</v>
      </c>
      <c r="FH287" s="14" t="e">
        <f t="shared" si="805"/>
        <v>#VALUE!</v>
      </c>
      <c r="FI287" s="37" t="e">
        <f t="shared" si="806"/>
        <v>#VALUE!</v>
      </c>
      <c r="FJ287" s="12"/>
      <c r="FK287" s="14" t="str">
        <f>IFERROR(VLOOKUP($A287,#REF!,27,0),"0")</f>
        <v>0</v>
      </c>
      <c r="FL287" s="14">
        <f t="shared" si="879"/>
        <v>0</v>
      </c>
      <c r="FM287" s="14" t="str">
        <f>IFERROR(VLOOKUP($A287,SpecEd23!$X$22:$Y$610,59,0)," ")</f>
        <v xml:space="preserve"> </v>
      </c>
      <c r="FN287" s="14" t="e">
        <f t="shared" si="880"/>
        <v>#VALUE!</v>
      </c>
      <c r="FO287" s="14">
        <f>IFERROR(VLOOKUP($A287,ECFE!#REF!,26,0),0)</f>
        <v>0</v>
      </c>
      <c r="FP287" s="14">
        <f t="shared" si="881"/>
        <v>0</v>
      </c>
      <c r="FQ287" s="14">
        <f>IFERROR(VLOOKUP($A287,#REF!,16,0),0)</f>
        <v>0</v>
      </c>
      <c r="FR287" s="14">
        <f t="shared" si="882"/>
        <v>0</v>
      </c>
      <c r="FS287" s="14">
        <f>IFERROR(VLOOKUP($A287,#REF!,12,0),0)</f>
        <v>0</v>
      </c>
      <c r="FT287" s="14">
        <f t="shared" si="883"/>
        <v>0</v>
      </c>
      <c r="FU287" s="14">
        <v>0</v>
      </c>
      <c r="FV287" s="14">
        <f t="shared" si="884"/>
        <v>0</v>
      </c>
      <c r="FW287" s="14">
        <f>IFERROR(VLOOKUP($A287,ConEnroll!$A$8:$S$601,16,0),0)</f>
        <v>832</v>
      </c>
      <c r="FX287" s="14">
        <f t="shared" si="885"/>
        <v>1.6113375195262345</v>
      </c>
      <c r="FY287" s="14">
        <f t="shared" si="886"/>
        <v>832</v>
      </c>
      <c r="FZ287" s="14">
        <f t="shared" si="887"/>
        <v>1.6113375195262345</v>
      </c>
      <c r="GA287" s="14" t="e">
        <f t="shared" si="888"/>
        <v>#VALUE!</v>
      </c>
      <c r="GB287" s="14" t="e">
        <f t="shared" si="889"/>
        <v>#VALUE!</v>
      </c>
      <c r="GC287" s="39"/>
      <c r="GD287" s="14">
        <f t="shared" si="807"/>
        <v>-10088.594377448439</v>
      </c>
      <c r="GE287" s="14" t="e">
        <f t="shared" si="808"/>
        <v>#VALUE!</v>
      </c>
      <c r="GF287" s="14">
        <f t="shared" si="809"/>
        <v>-109.18666863311819</v>
      </c>
      <c r="GG287" s="14" t="e">
        <f t="shared" si="810"/>
        <v>#VALUE!</v>
      </c>
      <c r="GH287" s="37" t="e">
        <f t="shared" si="811"/>
        <v>#VALUE!</v>
      </c>
    </row>
    <row r="288" spans="1:190" ht="12.5" x14ac:dyDescent="0.25">
      <c r="A288" s="67">
        <v>2142</v>
      </c>
      <c r="B288" s="35">
        <v>1</v>
      </c>
      <c r="C288" s="14">
        <v>5</v>
      </c>
      <c r="D288" s="14"/>
      <c r="E288" s="14"/>
      <c r="F288" s="35" t="s">
        <v>2630</v>
      </c>
      <c r="G288" s="41"/>
      <c r="H288" s="14">
        <f>IFERROR(VLOOKUP($A288,BaseFY22!$A$7:$AK$528,6,0),0)</f>
        <v>1849.8</v>
      </c>
      <c r="I288" s="14">
        <f>IFERROR(VLOOKUP($A288,BaseFY22!$A$7:$AK$528,28,0),0)</f>
        <v>21571335.515234001</v>
      </c>
      <c r="J288" s="14">
        <f t="shared" si="812"/>
        <v>11661.442056024436</v>
      </c>
      <c r="K288" s="14">
        <f>IFERROR(VLOOKUP($A288,SpecEd22!$A$21:$BB$605,24,0)," ")</f>
        <v>3218622.4264720948</v>
      </c>
      <c r="L288" s="14">
        <f t="shared" si="813"/>
        <v>1739.984012580871</v>
      </c>
      <c r="M288" s="14">
        <f>IFERROR(VLOOKUP($A288,ECFE!$A$16:$AB$347,7,0),0)</f>
        <v>117811.98</v>
      </c>
      <c r="N288" s="14">
        <f t="shared" si="780"/>
        <v>63.689036652611094</v>
      </c>
      <c r="O288" s="14">
        <v>0</v>
      </c>
      <c r="P288" s="14">
        <f t="shared" si="780"/>
        <v>0</v>
      </c>
      <c r="Q288" s="14">
        <f>IFERROR(VLOOKUP($A288,ConEnroll!$A$7:$S$337,10,0),0)</f>
        <v>35493.339999999997</v>
      </c>
      <c r="R288" s="14">
        <f t="shared" si="814"/>
        <v>19.187663531192559</v>
      </c>
      <c r="S288" s="14">
        <f t="shared" si="781"/>
        <v>153305.32</v>
      </c>
      <c r="T288" s="14">
        <f t="shared" si="815"/>
        <v>82.876700183803663</v>
      </c>
      <c r="U288" s="14">
        <f t="shared" si="782"/>
        <v>24943263.261706095</v>
      </c>
      <c r="V288" s="14">
        <f t="shared" si="816"/>
        <v>13484.30276878911</v>
      </c>
      <c r="W288" s="42"/>
      <c r="X288" s="14">
        <f>IFERROR(VLOOKUP($A288,HouseFY22!$A$6:$AJ$528,28,0),0)</f>
        <v>22366652.111827001</v>
      </c>
      <c r="Y288" s="14">
        <f t="shared" si="817"/>
        <v>12091.389399841606</v>
      </c>
      <c r="Z288" s="14">
        <f>IFERROR(VLOOKUP($A288,Compens80percent!$A$13:$M$560,12,0),0)</f>
        <v>0</v>
      </c>
      <c r="AA288" s="14">
        <f t="shared" si="817"/>
        <v>0</v>
      </c>
      <c r="AB288" s="14">
        <f t="shared" si="818"/>
        <v>22366652.111827001</v>
      </c>
      <c r="AC288" s="14">
        <f t="shared" si="817"/>
        <v>12091.389399841606</v>
      </c>
      <c r="AD288" s="14">
        <f>IFERROR(VLOOKUP(A288,SpecEd22!$A$21:$Z$550,14,0),0)</f>
        <v>3272584.9311830564</v>
      </c>
      <c r="AE288" s="14">
        <f t="shared" si="819"/>
        <v>1769.1560877841152</v>
      </c>
      <c r="AF288" s="14">
        <f>IFERROR(VLOOKUP($A288,ECFE!$A$16:$AB$348,8,0),0)</f>
        <v>120168.21960000001</v>
      </c>
      <c r="AG288" s="14">
        <f t="shared" si="820"/>
        <v>64.962817385663328</v>
      </c>
      <c r="AH288" s="14">
        <f>IFERROR(VLOOKUP(A288,ParaFY19!$A$21:$Z$543,7,0),0)</f>
        <v>19208</v>
      </c>
      <c r="AI288" s="14">
        <f t="shared" si="821"/>
        <v>10.383825278408477</v>
      </c>
      <c r="AJ288" s="14">
        <f>IFERROR(VLOOKUP(A288,ConEnroll!$A$7:$S$341,13,0),0)</f>
        <v>44366.674999999996</v>
      </c>
      <c r="AK288" s="14">
        <f t="shared" si="822"/>
        <v>23.984579413990701</v>
      </c>
      <c r="AL288" s="14">
        <f t="shared" si="777"/>
        <v>183742.8946</v>
      </c>
      <c r="AM288" s="14">
        <f t="shared" si="823"/>
        <v>99.331222078062495</v>
      </c>
      <c r="AN288" s="14">
        <f t="shared" si="824"/>
        <v>25822979.937610056</v>
      </c>
      <c r="AO288" s="14">
        <f t="shared" si="825"/>
        <v>13959.876709703782</v>
      </c>
      <c r="AP288" s="62"/>
      <c r="AQ288" s="14">
        <f t="shared" si="778"/>
        <v>429.94734381716989</v>
      </c>
      <c r="AR288" s="14">
        <f t="shared" si="783"/>
        <v>29.172075203244276</v>
      </c>
      <c r="AS288" s="14">
        <f t="shared" si="784"/>
        <v>16.454521894258832</v>
      </c>
      <c r="AT288" s="14">
        <f t="shared" si="826"/>
        <v>475.57394091467302</v>
      </c>
      <c r="AU288" s="37">
        <f t="shared" si="785"/>
        <v>3.5268708295058515E-2</v>
      </c>
      <c r="AV288" s="42"/>
      <c r="AW288" s="14" t="str">
        <f>IFERROR(VLOOKUP($A288,#REF!,27,0),"0")</f>
        <v>0</v>
      </c>
      <c r="AX288" s="14">
        <f t="shared" si="827"/>
        <v>0</v>
      </c>
      <c r="AY288" s="14" t="str">
        <f>IFERROR(VLOOKUP($A288,SpecEd22!#REF!,23,0)," ")</f>
        <v xml:space="preserve"> </v>
      </c>
      <c r="AZ288" s="14" t="e">
        <f t="shared" si="828"/>
        <v>#VALUE!</v>
      </c>
      <c r="BA288" s="14">
        <f>IFERROR(VLOOKUP($A288,ECFE!#REF!,23,0),0)</f>
        <v>0</v>
      </c>
      <c r="BB288" s="14">
        <f t="shared" si="829"/>
        <v>0</v>
      </c>
      <c r="BC288" s="14">
        <f>IFERROR(VLOOKUP($A288,#REF!,17,0),0)</f>
        <v>0</v>
      </c>
      <c r="BD288" s="14">
        <f t="shared" si="830"/>
        <v>0</v>
      </c>
      <c r="BE288" s="14">
        <f>IFERROR(VLOOKUP($A288,#REF!,9,0),0)</f>
        <v>0</v>
      </c>
      <c r="BF288" s="14">
        <f t="shared" si="831"/>
        <v>0</v>
      </c>
      <c r="BG288" s="14">
        <v>0</v>
      </c>
      <c r="BH288" s="14">
        <f t="shared" si="832"/>
        <v>0</v>
      </c>
      <c r="BI288" s="14">
        <f>IFERROR(VLOOKUP($A288,ConEnroll!$A$8:$S$601,15,0),0)</f>
        <v>-1309</v>
      </c>
      <c r="BJ288" s="14">
        <f t="shared" si="833"/>
        <v>-0.70764406962914916</v>
      </c>
      <c r="BK288" s="14">
        <f t="shared" si="834"/>
        <v>-1309</v>
      </c>
      <c r="BL288" s="14">
        <f t="shared" si="835"/>
        <v>-0.70764406962914916</v>
      </c>
      <c r="BM288" s="14" t="e">
        <f t="shared" si="836"/>
        <v>#VALUE!</v>
      </c>
      <c r="BN288" s="14" t="e">
        <f t="shared" si="837"/>
        <v>#VALUE!</v>
      </c>
      <c r="BO288" s="42"/>
      <c r="BP288" s="14">
        <f t="shared" si="786"/>
        <v>12091.389399841606</v>
      </c>
      <c r="BQ288" s="14" t="e">
        <f t="shared" si="787"/>
        <v>#VALUE!</v>
      </c>
      <c r="BR288" s="14">
        <f t="shared" si="838"/>
        <v>100.03886614769165</v>
      </c>
      <c r="BS288" s="14" t="e">
        <f t="shared" si="788"/>
        <v>#VALUE!</v>
      </c>
      <c r="BT288" s="37" t="e">
        <f t="shared" si="789"/>
        <v>#VALUE!</v>
      </c>
      <c r="BU288" s="41"/>
      <c r="BV288" s="14" t="str">
        <f>IFERROR(VLOOKUP($A288,#REF!,27,0),"0")</f>
        <v>0</v>
      </c>
      <c r="BW288" s="14">
        <f t="shared" si="839"/>
        <v>0</v>
      </c>
      <c r="BX288" s="14" t="str">
        <f>IFERROR(VLOOKUP($A288,SpecEd22!$Z$22:$AV$606,59,0)," ")</f>
        <v xml:space="preserve"> </v>
      </c>
      <c r="BY288" s="14" t="e">
        <f t="shared" si="840"/>
        <v>#VALUE!</v>
      </c>
      <c r="BZ288" s="14">
        <f>IFERROR(VLOOKUP($A288,ECFE!#REF!,25,0),0)</f>
        <v>0</v>
      </c>
      <c r="CA288" s="14">
        <f t="shared" si="841"/>
        <v>0</v>
      </c>
      <c r="CB288" s="14">
        <f>IFERROR(VLOOKUP($A288,#REF!,17,0),0)</f>
        <v>0</v>
      </c>
      <c r="CC288" s="14">
        <f t="shared" si="842"/>
        <v>0</v>
      </c>
      <c r="CD288" s="14">
        <f>IFERROR(VLOOKUP($A288,#REF!,9,0),0)</f>
        <v>0</v>
      </c>
      <c r="CE288" s="14">
        <f t="shared" si="843"/>
        <v>0</v>
      </c>
      <c r="CF288" s="14">
        <v>0</v>
      </c>
      <c r="CG288" s="14">
        <f t="shared" si="844"/>
        <v>0</v>
      </c>
      <c r="CH288" s="14">
        <f>IFERROR(VLOOKUP($A288,ConEnroll!$A$8:$S$601,15,0),0)</f>
        <v>-1309</v>
      </c>
      <c r="CI288" s="14">
        <f t="shared" si="845"/>
        <v>-0.70764406962914916</v>
      </c>
      <c r="CJ288" s="14">
        <f t="shared" si="846"/>
        <v>-1309</v>
      </c>
      <c r="CK288" s="14">
        <f t="shared" si="847"/>
        <v>-0.70764406962914916</v>
      </c>
      <c r="CL288" s="14" t="e">
        <f t="shared" si="848"/>
        <v>#VALUE!</v>
      </c>
      <c r="CM288" s="14" t="e">
        <f t="shared" si="849"/>
        <v>#VALUE!</v>
      </c>
      <c r="CN288" s="42"/>
      <c r="CO288" s="14">
        <f t="shared" si="790"/>
        <v>-11661.442056024436</v>
      </c>
      <c r="CP288" s="14" t="e">
        <f t="shared" si="791"/>
        <v>#VALUE!</v>
      </c>
      <c r="CQ288" s="14">
        <f t="shared" si="792"/>
        <v>-83.584344253432818</v>
      </c>
      <c r="CR288" s="14" t="e">
        <f t="shared" si="793"/>
        <v>#VALUE!</v>
      </c>
      <c r="CS288" s="37" t="e">
        <f t="shared" si="794"/>
        <v>#VALUE!</v>
      </c>
      <c r="CT288" s="239"/>
      <c r="CU288" s="239"/>
      <c r="CV288" s="468"/>
      <c r="CW288" s="14">
        <f>IFERROR(VLOOKUP($A288,BaseFY23!$A$7:$AK$527,6,0),0)</f>
        <v>1836.3036079999999</v>
      </c>
      <c r="CX288" s="14">
        <f>IFERROR(VLOOKUP($A288,BaseFY23!$A$7:$AN$528,28,0),0)</f>
        <v>21458013.233289</v>
      </c>
      <c r="CY288" s="14">
        <f t="shared" si="850"/>
        <v>11685.438693147196</v>
      </c>
      <c r="CZ288" s="14">
        <f>IFERROR(VLOOKUP($A288,SpecEd23!$A$21:$BB$605,23,0)," ")</f>
        <v>3207239.9815335129</v>
      </c>
      <c r="DA288" s="14">
        <f t="shared" si="851"/>
        <v>1746.5739148803725</v>
      </c>
      <c r="DB288" s="14">
        <f>IFERROR(VLOOKUP($A288,ECFE!$A$16:$AB$347,7,0),0)</f>
        <v>117811.98</v>
      </c>
      <c r="DC288" s="14">
        <f t="shared" si="852"/>
        <v>64.157135828053114</v>
      </c>
      <c r="DD288" s="14">
        <v>0</v>
      </c>
      <c r="DE288" s="14">
        <f t="shared" si="853"/>
        <v>0</v>
      </c>
      <c r="DF288" s="14">
        <f>IFERROR(VLOOKUP($A288,ConEnroll!$A$7:$S$338,10,0),0)</f>
        <v>35493.339999999997</v>
      </c>
      <c r="DG288" s="14">
        <f t="shared" si="854"/>
        <v>19.328688265584454</v>
      </c>
      <c r="DH288" s="14">
        <f t="shared" si="795"/>
        <v>153305.32</v>
      </c>
      <c r="DI288" s="14">
        <f t="shared" si="855"/>
        <v>83.485824093637575</v>
      </c>
      <c r="DJ288" s="14">
        <f t="shared" si="796"/>
        <v>24818558.534822512</v>
      </c>
      <c r="DK288" s="14">
        <f t="shared" si="856"/>
        <v>13515.498432121205</v>
      </c>
      <c r="DL288" s="42"/>
      <c r="DM288" s="14">
        <f>IFERROR(VLOOKUP($A288,HouseFY23!$A$7:$AJ$528,28,0),0)</f>
        <v>22576181.546741001</v>
      </c>
      <c r="DN288" s="14">
        <f t="shared" si="857"/>
        <v>12294.362135099069</v>
      </c>
      <c r="DO288" s="14">
        <f>IFERROR(VLOOKUP($A288,Compens80percent!$A$13:$M$560,12,0),0)</f>
        <v>0</v>
      </c>
      <c r="DP288" s="14">
        <f t="shared" si="857"/>
        <v>0</v>
      </c>
      <c r="DQ288" s="14">
        <f t="shared" si="858"/>
        <v>22576181.546741001</v>
      </c>
      <c r="DR288" s="14">
        <f t="shared" si="859"/>
        <v>12204.660799405883</v>
      </c>
      <c r="DS288" s="14">
        <f>IFERROR(VLOOKUP($A288,SpecEd23!$A$21:$Z$550,14,0),0)</f>
        <v>3328656.423989445</v>
      </c>
      <c r="DT288" s="14">
        <f t="shared" si="860"/>
        <v>1812.6939409626457</v>
      </c>
      <c r="DU288" s="14">
        <f>IFERROR(VLOOKUP($A288,ECFE!$A$16:$AB$347,9,0),0)</f>
        <v>122571.583992</v>
      </c>
      <c r="DV288" s="14">
        <f t="shared" si="861"/>
        <v>66.749084115506463</v>
      </c>
      <c r="DW288" s="14">
        <f>IFERROR(VLOOKUP($A288,ParaFY19!$A$21:$Z$543,7,0),0)</f>
        <v>19208</v>
      </c>
      <c r="DX288" s="14">
        <f t="shared" si="862"/>
        <v>10.460143908838848</v>
      </c>
      <c r="DY288" s="14">
        <f>IFERROR(VLOOKUP($A288,ConEnroll!$A$7:$S$341,13,0),0)</f>
        <v>44366.674999999996</v>
      </c>
      <c r="DZ288" s="14">
        <f t="shared" si="863"/>
        <v>24.160860331980569</v>
      </c>
      <c r="EA288" s="14">
        <f t="shared" si="797"/>
        <v>186146.25899199999</v>
      </c>
      <c r="EB288" s="14">
        <f t="shared" si="864"/>
        <v>101.37008835632588</v>
      </c>
      <c r="EC288" s="14">
        <f t="shared" si="798"/>
        <v>26090984.229722448</v>
      </c>
      <c r="ED288" s="14">
        <f t="shared" si="865"/>
        <v>14208.426164418041</v>
      </c>
      <c r="EE288" s="62"/>
      <c r="EF288" s="14">
        <f t="shared" si="799"/>
        <v>608.92344195187252</v>
      </c>
      <c r="EG288" s="14">
        <f t="shared" si="800"/>
        <v>66.120026082273171</v>
      </c>
      <c r="EH288" s="14">
        <f t="shared" si="801"/>
        <v>17.884264262688305</v>
      </c>
      <c r="EI288" s="14">
        <f t="shared" si="866"/>
        <v>692.92773229683394</v>
      </c>
      <c r="EJ288" s="37">
        <f t="shared" si="802"/>
        <v>5.1269121577492693E-2</v>
      </c>
      <c r="EK288" s="42"/>
      <c r="EL288" s="14" t="str">
        <f>IFERROR(VLOOKUP($A288,#REF!,27,0),"0")</f>
        <v>0</v>
      </c>
      <c r="EM288" s="14">
        <f t="shared" si="867"/>
        <v>0</v>
      </c>
      <c r="EN288" s="14" t="str">
        <f>IFERROR(VLOOKUP($A288,SpecEd23!#REF!,23,0)," ")</f>
        <v xml:space="preserve"> </v>
      </c>
      <c r="EO288" s="14" t="e">
        <f t="shared" si="868"/>
        <v>#VALUE!</v>
      </c>
      <c r="EP288" s="14">
        <f>IFERROR(VLOOKUP($A288,ECFE!#REF!,24,0),0)</f>
        <v>0</v>
      </c>
      <c r="EQ288" s="14">
        <f t="shared" si="869"/>
        <v>0</v>
      </c>
      <c r="ER288" s="14">
        <f>IFERROR(VLOOKUP($A288,#REF!,30,0),0)</f>
        <v>0</v>
      </c>
      <c r="ES288" s="14">
        <f t="shared" si="870"/>
        <v>0</v>
      </c>
      <c r="ET288" s="14">
        <f>IFERROR(VLOOKUP($A288,#REF!,12,0),0)</f>
        <v>0</v>
      </c>
      <c r="EU288" s="14">
        <f t="shared" si="871"/>
        <v>0</v>
      </c>
      <c r="EV288" s="14">
        <v>0</v>
      </c>
      <c r="EW288" s="14">
        <f t="shared" si="872"/>
        <v>0</v>
      </c>
      <c r="EX288" s="14">
        <f>IFERROR(VLOOKUP($A288,ConEnroll!$A$8:$S$601,16,0),0)</f>
        <v>833</v>
      </c>
      <c r="EY288" s="14">
        <f t="shared" si="873"/>
        <v>0.45362868992413374</v>
      </c>
      <c r="EZ288" s="14">
        <f t="shared" si="874"/>
        <v>833</v>
      </c>
      <c r="FA288" s="14">
        <f t="shared" si="875"/>
        <v>0.45362868992413374</v>
      </c>
      <c r="FB288" s="14" t="e">
        <f t="shared" si="876"/>
        <v>#VALUE!</v>
      </c>
      <c r="FC288" s="14" t="e">
        <f t="shared" si="877"/>
        <v>#VALUE!</v>
      </c>
      <c r="FD288" s="62"/>
      <c r="FE288" s="14">
        <f t="shared" si="803"/>
        <v>12294.362135099069</v>
      </c>
      <c r="FF288" s="14" t="e">
        <f t="shared" si="804"/>
        <v>#VALUE!</v>
      </c>
      <c r="FG288" s="14">
        <f t="shared" si="878"/>
        <v>100.91645966640175</v>
      </c>
      <c r="FH288" s="14" t="e">
        <f t="shared" si="805"/>
        <v>#VALUE!</v>
      </c>
      <c r="FI288" s="37" t="e">
        <f t="shared" si="806"/>
        <v>#VALUE!</v>
      </c>
      <c r="FJ288" s="12"/>
      <c r="FK288" s="14" t="str">
        <f>IFERROR(VLOOKUP($A288,#REF!,27,0),"0")</f>
        <v>0</v>
      </c>
      <c r="FL288" s="14">
        <f t="shared" si="879"/>
        <v>0</v>
      </c>
      <c r="FM288" s="14" t="str">
        <f>IFERROR(VLOOKUP($A288,SpecEd23!$X$22:$Y$610,59,0)," ")</f>
        <v xml:space="preserve"> </v>
      </c>
      <c r="FN288" s="14" t="e">
        <f t="shared" si="880"/>
        <v>#VALUE!</v>
      </c>
      <c r="FO288" s="14">
        <f>IFERROR(VLOOKUP($A288,ECFE!#REF!,26,0),0)</f>
        <v>0</v>
      </c>
      <c r="FP288" s="14">
        <f t="shared" si="881"/>
        <v>0</v>
      </c>
      <c r="FQ288" s="14">
        <f>IFERROR(VLOOKUP($A288,#REF!,16,0),0)</f>
        <v>0</v>
      </c>
      <c r="FR288" s="14">
        <f t="shared" si="882"/>
        <v>0</v>
      </c>
      <c r="FS288" s="14">
        <f>IFERROR(VLOOKUP($A288,#REF!,12,0),0)</f>
        <v>0</v>
      </c>
      <c r="FT288" s="14">
        <f t="shared" si="883"/>
        <v>0</v>
      </c>
      <c r="FU288" s="14">
        <v>0</v>
      </c>
      <c r="FV288" s="14">
        <f t="shared" si="884"/>
        <v>0</v>
      </c>
      <c r="FW288" s="14">
        <f>IFERROR(VLOOKUP($A288,ConEnroll!$A$8:$S$601,16,0),0)</f>
        <v>833</v>
      </c>
      <c r="FX288" s="14">
        <f t="shared" si="885"/>
        <v>0.45362868992413374</v>
      </c>
      <c r="FY288" s="14">
        <f t="shared" si="886"/>
        <v>833</v>
      </c>
      <c r="FZ288" s="14">
        <f t="shared" si="887"/>
        <v>0.45362868992413374</v>
      </c>
      <c r="GA288" s="14" t="e">
        <f t="shared" si="888"/>
        <v>#VALUE!</v>
      </c>
      <c r="GB288" s="14" t="e">
        <f t="shared" si="889"/>
        <v>#VALUE!</v>
      </c>
      <c r="GC288" s="39"/>
      <c r="GD288" s="14">
        <f t="shared" si="807"/>
        <v>-11685.438693147196</v>
      </c>
      <c r="GE288" s="14" t="e">
        <f t="shared" si="808"/>
        <v>#VALUE!</v>
      </c>
      <c r="GF288" s="14">
        <f t="shared" si="809"/>
        <v>-83.032195403713445</v>
      </c>
      <c r="GG288" s="14" t="e">
        <f t="shared" si="810"/>
        <v>#VALUE!</v>
      </c>
      <c r="GH288" s="37" t="e">
        <f t="shared" si="811"/>
        <v>#VALUE!</v>
      </c>
    </row>
    <row r="289" spans="1:190" ht="12.5" x14ac:dyDescent="0.25">
      <c r="A289" s="67">
        <v>2143</v>
      </c>
      <c r="B289" s="35">
        <v>1</v>
      </c>
      <c r="C289" s="14">
        <v>6</v>
      </c>
      <c r="D289" s="14"/>
      <c r="E289" s="14"/>
      <c r="F289" s="35" t="s">
        <v>352</v>
      </c>
      <c r="G289" s="41"/>
      <c r="H289" s="14">
        <f>IFERROR(VLOOKUP($A289,BaseFY22!$A$7:$AK$528,6,0),0)</f>
        <v>755</v>
      </c>
      <c r="I289" s="14">
        <f>IFERROR(VLOOKUP($A289,BaseFY22!$A$7:$AK$528,28,0),0)</f>
        <v>7666065.8573660003</v>
      </c>
      <c r="J289" s="14">
        <f t="shared" si="812"/>
        <v>10153.729612405299</v>
      </c>
      <c r="K289" s="14">
        <f>IFERROR(VLOOKUP($A289,SpecEd22!$A$21:$BB$605,24,0)," ")</f>
        <v>920668.15245791129</v>
      </c>
      <c r="L289" s="14">
        <f t="shared" si="813"/>
        <v>1219.4280165005448</v>
      </c>
      <c r="M289" s="14">
        <f>IFERROR(VLOOKUP($A289,ECFE!$A$16:$AB$347,7,0),0)</f>
        <v>47728.955999999998</v>
      </c>
      <c r="N289" s="14">
        <f t="shared" si="780"/>
        <v>63.217160264900663</v>
      </c>
      <c r="O289" s="14">
        <v>0</v>
      </c>
      <c r="P289" s="14">
        <f t="shared" si="780"/>
        <v>0</v>
      </c>
      <c r="Q289" s="14">
        <f>IFERROR(VLOOKUP($A289,ConEnroll!$A$7:$S$337,10,0),0)</f>
        <v>4508.76</v>
      </c>
      <c r="R289" s="14">
        <f t="shared" si="814"/>
        <v>5.9718675496688745</v>
      </c>
      <c r="S289" s="14">
        <f t="shared" si="781"/>
        <v>52237.716</v>
      </c>
      <c r="T289" s="14">
        <f t="shared" si="815"/>
        <v>69.189027814569542</v>
      </c>
      <c r="U289" s="14">
        <f t="shared" si="782"/>
        <v>8638971.7258239109</v>
      </c>
      <c r="V289" s="14">
        <f t="shared" si="816"/>
        <v>11442.346656720412</v>
      </c>
      <c r="W289" s="42"/>
      <c r="X289" s="14">
        <f>IFERROR(VLOOKUP($A289,HouseFY22!$A$6:$AJ$528,28,0),0)</f>
        <v>7781820.8573660003</v>
      </c>
      <c r="Y289" s="14">
        <f t="shared" si="817"/>
        <v>10307.0474932</v>
      </c>
      <c r="Z289" s="14">
        <f>IFERROR(VLOOKUP($A289,Compens80percent!$A$13:$M$560,12,0),0)</f>
        <v>0</v>
      </c>
      <c r="AA289" s="14">
        <f t="shared" si="817"/>
        <v>0</v>
      </c>
      <c r="AB289" s="14">
        <f t="shared" si="818"/>
        <v>7781820.8573660003</v>
      </c>
      <c r="AC289" s="14">
        <f t="shared" si="817"/>
        <v>10307.0474932</v>
      </c>
      <c r="AD289" s="14">
        <f>IFERROR(VLOOKUP(A289,SpecEd22!$A$21:$Z$550,14,0),0)</f>
        <v>936382.34341936954</v>
      </c>
      <c r="AE289" s="14">
        <f t="shared" si="819"/>
        <v>1240.2415144627412</v>
      </c>
      <c r="AF289" s="14">
        <f>IFERROR(VLOOKUP($A289,ECFE!$A$16:$AB$348,8,0),0)</f>
        <v>48683.53512</v>
      </c>
      <c r="AG289" s="14">
        <f t="shared" si="820"/>
        <v>64.481503470198675</v>
      </c>
      <c r="AH289" s="14">
        <f>IFERROR(VLOOKUP(A289,ParaFY19!$A$21:$Z$543,7,0),0)</f>
        <v>7056</v>
      </c>
      <c r="AI289" s="14">
        <f t="shared" si="821"/>
        <v>9.3456953642384111</v>
      </c>
      <c r="AJ289" s="14">
        <f>IFERROR(VLOOKUP(A289,ConEnroll!$A$7:$S$341,13,0),0)</f>
        <v>5635.9500000000007</v>
      </c>
      <c r="AK289" s="14">
        <f t="shared" si="822"/>
        <v>7.4648344370860933</v>
      </c>
      <c r="AL289" s="14">
        <f t="shared" si="777"/>
        <v>61375.485119999998</v>
      </c>
      <c r="AM289" s="14">
        <f t="shared" si="823"/>
        <v>81.292033271523181</v>
      </c>
      <c r="AN289" s="14">
        <f t="shared" si="824"/>
        <v>8779578.6859053709</v>
      </c>
      <c r="AO289" s="14">
        <f t="shared" si="825"/>
        <v>11628.581040934267</v>
      </c>
      <c r="AP289" s="62"/>
      <c r="AQ289" s="14">
        <f t="shared" si="778"/>
        <v>153.31788079470061</v>
      </c>
      <c r="AR289" s="14">
        <f t="shared" si="783"/>
        <v>20.813497962196379</v>
      </c>
      <c r="AS289" s="14">
        <f t="shared" si="784"/>
        <v>12.103005456953639</v>
      </c>
      <c r="AT289" s="14">
        <f t="shared" si="826"/>
        <v>186.23438421385063</v>
      </c>
      <c r="AU289" s="37">
        <f t="shared" si="785"/>
        <v>1.6275890759215018E-2</v>
      </c>
      <c r="AV289" s="42"/>
      <c r="AW289" s="14" t="str">
        <f>IFERROR(VLOOKUP($A289,#REF!,27,0),"0")</f>
        <v>0</v>
      </c>
      <c r="AX289" s="14">
        <f t="shared" si="827"/>
        <v>0</v>
      </c>
      <c r="AY289" s="14" t="str">
        <f>IFERROR(VLOOKUP($A289,SpecEd22!#REF!,23,0)," ")</f>
        <v xml:space="preserve"> </v>
      </c>
      <c r="AZ289" s="14" t="e">
        <f t="shared" si="828"/>
        <v>#VALUE!</v>
      </c>
      <c r="BA289" s="14">
        <f>IFERROR(VLOOKUP($A289,ECFE!#REF!,23,0),0)</f>
        <v>0</v>
      </c>
      <c r="BB289" s="14">
        <f t="shared" si="829"/>
        <v>0</v>
      </c>
      <c r="BC289" s="14">
        <f>IFERROR(VLOOKUP($A289,#REF!,17,0),0)</f>
        <v>0</v>
      </c>
      <c r="BD289" s="14">
        <f t="shared" si="830"/>
        <v>0</v>
      </c>
      <c r="BE289" s="14">
        <f>IFERROR(VLOOKUP($A289,#REF!,9,0),0)</f>
        <v>0</v>
      </c>
      <c r="BF289" s="14">
        <f t="shared" si="831"/>
        <v>0</v>
      </c>
      <c r="BG289" s="14">
        <v>0</v>
      </c>
      <c r="BH289" s="14">
        <f t="shared" si="832"/>
        <v>0</v>
      </c>
      <c r="BI289" s="14">
        <f>IFERROR(VLOOKUP($A289,ConEnroll!$A$8:$S$601,15,0),0)</f>
        <v>-1309</v>
      </c>
      <c r="BJ289" s="14">
        <f t="shared" si="833"/>
        <v>-1.733774834437086</v>
      </c>
      <c r="BK289" s="14">
        <f t="shared" si="834"/>
        <v>-1309</v>
      </c>
      <c r="BL289" s="14">
        <f t="shared" si="835"/>
        <v>-1.733774834437086</v>
      </c>
      <c r="BM289" s="14" t="e">
        <f t="shared" si="836"/>
        <v>#VALUE!</v>
      </c>
      <c r="BN289" s="14" t="e">
        <f t="shared" si="837"/>
        <v>#VALUE!</v>
      </c>
      <c r="BO289" s="42"/>
      <c r="BP289" s="14">
        <f t="shared" si="786"/>
        <v>10307.0474932</v>
      </c>
      <c r="BQ289" s="14" t="e">
        <f t="shared" si="787"/>
        <v>#VALUE!</v>
      </c>
      <c r="BR289" s="14">
        <f t="shared" si="838"/>
        <v>83.025808105960266</v>
      </c>
      <c r="BS289" s="14" t="e">
        <f t="shared" si="788"/>
        <v>#VALUE!</v>
      </c>
      <c r="BT289" s="37" t="e">
        <f t="shared" si="789"/>
        <v>#VALUE!</v>
      </c>
      <c r="BU289" s="41"/>
      <c r="BV289" s="14" t="str">
        <f>IFERROR(VLOOKUP($A289,#REF!,27,0),"0")</f>
        <v>0</v>
      </c>
      <c r="BW289" s="14">
        <f t="shared" si="839"/>
        <v>0</v>
      </c>
      <c r="BX289" s="14" t="str">
        <f>IFERROR(VLOOKUP($A289,SpecEd22!$Z$22:$AV$606,59,0)," ")</f>
        <v xml:space="preserve"> </v>
      </c>
      <c r="BY289" s="14" t="e">
        <f t="shared" si="840"/>
        <v>#VALUE!</v>
      </c>
      <c r="BZ289" s="14">
        <f>IFERROR(VLOOKUP($A289,ECFE!#REF!,25,0),0)</f>
        <v>0</v>
      </c>
      <c r="CA289" s="14">
        <f t="shared" si="841"/>
        <v>0</v>
      </c>
      <c r="CB289" s="14">
        <f>IFERROR(VLOOKUP($A289,#REF!,17,0),0)</f>
        <v>0</v>
      </c>
      <c r="CC289" s="14">
        <f t="shared" si="842"/>
        <v>0</v>
      </c>
      <c r="CD289" s="14">
        <f>IFERROR(VLOOKUP($A289,#REF!,9,0),0)</f>
        <v>0</v>
      </c>
      <c r="CE289" s="14">
        <f t="shared" si="843"/>
        <v>0</v>
      </c>
      <c r="CF289" s="14">
        <v>0</v>
      </c>
      <c r="CG289" s="14">
        <f t="shared" si="844"/>
        <v>0</v>
      </c>
      <c r="CH289" s="14">
        <f>IFERROR(VLOOKUP($A289,ConEnroll!$A$8:$S$601,15,0),0)</f>
        <v>-1309</v>
      </c>
      <c r="CI289" s="14">
        <f t="shared" si="845"/>
        <v>-1.733774834437086</v>
      </c>
      <c r="CJ289" s="14">
        <f t="shared" si="846"/>
        <v>-1309</v>
      </c>
      <c r="CK289" s="14">
        <f t="shared" si="847"/>
        <v>-1.733774834437086</v>
      </c>
      <c r="CL289" s="14" t="e">
        <f t="shared" si="848"/>
        <v>#VALUE!</v>
      </c>
      <c r="CM289" s="14" t="e">
        <f t="shared" si="849"/>
        <v>#VALUE!</v>
      </c>
      <c r="CN289" s="42"/>
      <c r="CO289" s="14">
        <f t="shared" si="790"/>
        <v>-10153.729612405299</v>
      </c>
      <c r="CP289" s="14" t="e">
        <f t="shared" si="791"/>
        <v>#VALUE!</v>
      </c>
      <c r="CQ289" s="14">
        <f t="shared" si="792"/>
        <v>-70.922802649006627</v>
      </c>
      <c r="CR289" s="14" t="e">
        <f t="shared" si="793"/>
        <v>#VALUE!</v>
      </c>
      <c r="CS289" s="37" t="e">
        <f t="shared" si="794"/>
        <v>#VALUE!</v>
      </c>
      <c r="CT289" s="239"/>
      <c r="CU289" s="239"/>
      <c r="CV289" s="468"/>
      <c r="CW289" s="14">
        <f>IFERROR(VLOOKUP($A289,BaseFY23!$A$7:$AK$527,6,0),0)</f>
        <v>750</v>
      </c>
      <c r="CX289" s="14">
        <f>IFERROR(VLOOKUP($A289,BaseFY23!$A$7:$AN$528,28,0),0)</f>
        <v>7654183.08005</v>
      </c>
      <c r="CY289" s="14">
        <f t="shared" si="850"/>
        <v>10205.577440066667</v>
      </c>
      <c r="CZ289" s="14">
        <f>IFERROR(VLOOKUP($A289,SpecEd23!$A$21:$BB$605,23,0)," ")</f>
        <v>951022.78091085306</v>
      </c>
      <c r="DA289" s="14">
        <f t="shared" si="851"/>
        <v>1268.0303745478041</v>
      </c>
      <c r="DB289" s="14">
        <f>IFERROR(VLOOKUP($A289,ECFE!$A$16:$AB$347,7,0),0)</f>
        <v>47728.955999999998</v>
      </c>
      <c r="DC289" s="14">
        <f t="shared" si="852"/>
        <v>63.638607999999998</v>
      </c>
      <c r="DD289" s="14">
        <v>0</v>
      </c>
      <c r="DE289" s="14">
        <f t="shared" si="853"/>
        <v>0</v>
      </c>
      <c r="DF289" s="14">
        <f>IFERROR(VLOOKUP($A289,ConEnroll!$A$7:$S$338,10,0),0)</f>
        <v>4508.76</v>
      </c>
      <c r="DG289" s="14">
        <f t="shared" si="854"/>
        <v>6.0116800000000001</v>
      </c>
      <c r="DH289" s="14">
        <f t="shared" si="795"/>
        <v>52237.716</v>
      </c>
      <c r="DI289" s="14">
        <f t="shared" si="855"/>
        <v>69.650288000000003</v>
      </c>
      <c r="DJ289" s="14">
        <f t="shared" si="796"/>
        <v>8657443.5769608524</v>
      </c>
      <c r="DK289" s="14">
        <f t="shared" si="856"/>
        <v>11543.258102614469</v>
      </c>
      <c r="DL289" s="42"/>
      <c r="DM289" s="14">
        <f>IFERROR(VLOOKUP($A289,HouseFY23!$A$7:$AJ$528,28,0),0)</f>
        <v>7890098.6017309995</v>
      </c>
      <c r="DN289" s="14">
        <f t="shared" si="857"/>
        <v>10520.131468974667</v>
      </c>
      <c r="DO289" s="14">
        <f>IFERROR(VLOOKUP($A289,Compens80percent!$A$13:$M$560,12,0),0)</f>
        <v>0</v>
      </c>
      <c r="DP289" s="14">
        <f t="shared" si="857"/>
        <v>0</v>
      </c>
      <c r="DQ289" s="14">
        <f t="shared" si="858"/>
        <v>7890098.6017309995</v>
      </c>
      <c r="DR289" s="14">
        <f t="shared" si="859"/>
        <v>10450.461724147019</v>
      </c>
      <c r="DS289" s="14">
        <f>IFERROR(VLOOKUP($A289,SpecEd23!$A$21:$Z$550,14,0),0)</f>
        <v>983843.70598317194</v>
      </c>
      <c r="DT289" s="14">
        <f t="shared" si="860"/>
        <v>1311.7916079775625</v>
      </c>
      <c r="DU289" s="14">
        <f>IFERROR(VLOOKUP($A289,ECFE!$A$16:$AB$347,9,0),0)</f>
        <v>49657.205822399999</v>
      </c>
      <c r="DV289" s="14">
        <f t="shared" si="861"/>
        <v>66.209607763199998</v>
      </c>
      <c r="DW289" s="14">
        <f>IFERROR(VLOOKUP($A289,ParaFY19!$A$21:$Z$543,7,0),0)</f>
        <v>7056</v>
      </c>
      <c r="DX289" s="14">
        <f t="shared" si="862"/>
        <v>9.4079999999999995</v>
      </c>
      <c r="DY289" s="14">
        <f>IFERROR(VLOOKUP($A289,ConEnroll!$A$7:$S$341,13,0),0)</f>
        <v>5635.9500000000007</v>
      </c>
      <c r="DZ289" s="14">
        <f t="shared" si="863"/>
        <v>7.5146000000000006</v>
      </c>
      <c r="EA289" s="14">
        <f t="shared" si="797"/>
        <v>62349.155822400004</v>
      </c>
      <c r="EB289" s="14">
        <f t="shared" si="864"/>
        <v>83.1322077632</v>
      </c>
      <c r="EC289" s="14">
        <f t="shared" si="798"/>
        <v>8936291.4635365717</v>
      </c>
      <c r="ED289" s="14">
        <f t="shared" si="865"/>
        <v>11915.055284715429</v>
      </c>
      <c r="EE289" s="62"/>
      <c r="EF289" s="14">
        <f t="shared" si="799"/>
        <v>314.55402890799996</v>
      </c>
      <c r="EG289" s="14">
        <f t="shared" si="800"/>
        <v>43.761233429758477</v>
      </c>
      <c r="EH289" s="14">
        <f t="shared" si="801"/>
        <v>13.481919763199997</v>
      </c>
      <c r="EI289" s="14">
        <f t="shared" si="866"/>
        <v>371.79718210095842</v>
      </c>
      <c r="EJ289" s="37">
        <f t="shared" si="802"/>
        <v>3.2209033081981329E-2</v>
      </c>
      <c r="EK289" s="42"/>
      <c r="EL289" s="14" t="str">
        <f>IFERROR(VLOOKUP($A289,#REF!,27,0),"0")</f>
        <v>0</v>
      </c>
      <c r="EM289" s="14">
        <f t="shared" si="867"/>
        <v>0</v>
      </c>
      <c r="EN289" s="14" t="str">
        <f>IFERROR(VLOOKUP($A289,SpecEd23!#REF!,23,0)," ")</f>
        <v xml:space="preserve"> </v>
      </c>
      <c r="EO289" s="14" t="e">
        <f t="shared" si="868"/>
        <v>#VALUE!</v>
      </c>
      <c r="EP289" s="14">
        <f>IFERROR(VLOOKUP($A289,ECFE!#REF!,24,0),0)</f>
        <v>0</v>
      </c>
      <c r="EQ289" s="14">
        <f t="shared" si="869"/>
        <v>0</v>
      </c>
      <c r="ER289" s="14">
        <f>IFERROR(VLOOKUP($A289,#REF!,30,0),0)</f>
        <v>0</v>
      </c>
      <c r="ES289" s="14">
        <f t="shared" si="870"/>
        <v>0</v>
      </c>
      <c r="ET289" s="14">
        <f>IFERROR(VLOOKUP($A289,#REF!,12,0),0)</f>
        <v>0</v>
      </c>
      <c r="EU289" s="14">
        <f t="shared" si="871"/>
        <v>0</v>
      </c>
      <c r="EV289" s="14">
        <v>0</v>
      </c>
      <c r="EW289" s="14">
        <f t="shared" si="872"/>
        <v>0</v>
      </c>
      <c r="EX289" s="14">
        <f>IFERROR(VLOOKUP($A289,ConEnroll!$A$8:$S$601,16,0),0)</f>
        <v>834</v>
      </c>
      <c r="EY289" s="14">
        <f t="shared" si="873"/>
        <v>1.1120000000000001</v>
      </c>
      <c r="EZ289" s="14">
        <f t="shared" si="874"/>
        <v>834</v>
      </c>
      <c r="FA289" s="14">
        <f t="shared" si="875"/>
        <v>1.1120000000000001</v>
      </c>
      <c r="FB289" s="14" t="e">
        <f t="shared" si="876"/>
        <v>#VALUE!</v>
      </c>
      <c r="FC289" s="14" t="e">
        <f t="shared" si="877"/>
        <v>#VALUE!</v>
      </c>
      <c r="FD289" s="62"/>
      <c r="FE289" s="14">
        <f t="shared" si="803"/>
        <v>10520.131468974667</v>
      </c>
      <c r="FF289" s="14" t="e">
        <f t="shared" si="804"/>
        <v>#VALUE!</v>
      </c>
      <c r="FG289" s="14">
        <f t="shared" si="878"/>
        <v>82.020207763200006</v>
      </c>
      <c r="FH289" s="14" t="e">
        <f t="shared" si="805"/>
        <v>#VALUE!</v>
      </c>
      <c r="FI289" s="37" t="e">
        <f t="shared" si="806"/>
        <v>#VALUE!</v>
      </c>
      <c r="FJ289" s="12"/>
      <c r="FK289" s="14" t="str">
        <f>IFERROR(VLOOKUP($A289,#REF!,27,0),"0")</f>
        <v>0</v>
      </c>
      <c r="FL289" s="14">
        <f t="shared" si="879"/>
        <v>0</v>
      </c>
      <c r="FM289" s="14" t="str">
        <f>IFERROR(VLOOKUP($A289,SpecEd23!$X$22:$Y$610,59,0)," ")</f>
        <v xml:space="preserve"> </v>
      </c>
      <c r="FN289" s="14" t="e">
        <f t="shared" si="880"/>
        <v>#VALUE!</v>
      </c>
      <c r="FO289" s="14">
        <f>IFERROR(VLOOKUP($A289,ECFE!#REF!,26,0),0)</f>
        <v>0</v>
      </c>
      <c r="FP289" s="14">
        <f t="shared" si="881"/>
        <v>0</v>
      </c>
      <c r="FQ289" s="14">
        <f>IFERROR(VLOOKUP($A289,#REF!,16,0),0)</f>
        <v>0</v>
      </c>
      <c r="FR289" s="14">
        <f t="shared" si="882"/>
        <v>0</v>
      </c>
      <c r="FS289" s="14">
        <f>IFERROR(VLOOKUP($A289,#REF!,12,0),0)</f>
        <v>0</v>
      </c>
      <c r="FT289" s="14">
        <f t="shared" si="883"/>
        <v>0</v>
      </c>
      <c r="FU289" s="14">
        <v>0</v>
      </c>
      <c r="FV289" s="14">
        <f t="shared" si="884"/>
        <v>0</v>
      </c>
      <c r="FW289" s="14">
        <f>IFERROR(VLOOKUP($A289,ConEnroll!$A$8:$S$601,16,0),0)</f>
        <v>834</v>
      </c>
      <c r="FX289" s="14">
        <f t="shared" si="885"/>
        <v>1.1120000000000001</v>
      </c>
      <c r="FY289" s="14">
        <f t="shared" si="886"/>
        <v>834</v>
      </c>
      <c r="FZ289" s="14">
        <f t="shared" si="887"/>
        <v>1.1120000000000001</v>
      </c>
      <c r="GA289" s="14" t="e">
        <f t="shared" si="888"/>
        <v>#VALUE!</v>
      </c>
      <c r="GB289" s="14" t="e">
        <f t="shared" si="889"/>
        <v>#VALUE!</v>
      </c>
      <c r="GC289" s="39"/>
      <c r="GD289" s="14">
        <f t="shared" si="807"/>
        <v>-10205.577440066667</v>
      </c>
      <c r="GE289" s="14" t="e">
        <f t="shared" si="808"/>
        <v>#VALUE!</v>
      </c>
      <c r="GF289" s="14">
        <f t="shared" si="809"/>
        <v>-68.538288000000009</v>
      </c>
      <c r="GG289" s="14" t="e">
        <f t="shared" si="810"/>
        <v>#VALUE!</v>
      </c>
      <c r="GH289" s="37" t="e">
        <f t="shared" si="811"/>
        <v>#VALUE!</v>
      </c>
    </row>
    <row r="290" spans="1:190" ht="12.5" x14ac:dyDescent="0.25">
      <c r="A290" s="67">
        <v>2144</v>
      </c>
      <c r="B290" s="35">
        <v>1</v>
      </c>
      <c r="C290" s="14">
        <v>4</v>
      </c>
      <c r="D290" s="14"/>
      <c r="E290" s="14"/>
      <c r="F290" s="35" t="s">
        <v>2631</v>
      </c>
      <c r="G290" s="41"/>
      <c r="H290" s="14">
        <f>IFERROR(VLOOKUP($A290,BaseFY22!$A$7:$AK$528,6,0),0)</f>
        <v>3337</v>
      </c>
      <c r="I290" s="14">
        <f>IFERROR(VLOOKUP($A290,BaseFY22!$A$7:$AK$528,28,0),0)</f>
        <v>29818142</v>
      </c>
      <c r="J290" s="14">
        <f t="shared" si="812"/>
        <v>8935.6134252322445</v>
      </c>
      <c r="K290" s="14">
        <f>IFERROR(VLOOKUP($A290,SpecEd22!$A$21:$BB$605,24,0)," ")</f>
        <v>5716384.1593868332</v>
      </c>
      <c r="L290" s="14">
        <f t="shared" si="813"/>
        <v>1713.030913810858</v>
      </c>
      <c r="M290" s="14">
        <f>IFERROR(VLOOKUP($A290,ECFE!$A$16:$AB$347,7,0),0)</f>
        <v>194842.88999999998</v>
      </c>
      <c r="N290" s="14">
        <f t="shared" si="780"/>
        <v>58.388639496553786</v>
      </c>
      <c r="O290" s="14">
        <v>0</v>
      </c>
      <c r="P290" s="14">
        <f t="shared" si="780"/>
        <v>0</v>
      </c>
      <c r="Q290" s="14">
        <f>IFERROR(VLOOKUP($A290,ConEnroll!$A$7:$S$337,10,0),0)</f>
        <v>45454.55</v>
      </c>
      <c r="R290" s="14">
        <f t="shared" si="814"/>
        <v>13.621381480371593</v>
      </c>
      <c r="S290" s="14">
        <f t="shared" si="781"/>
        <v>240297.44</v>
      </c>
      <c r="T290" s="14">
        <f t="shared" si="815"/>
        <v>72.010020976925389</v>
      </c>
      <c r="U290" s="14">
        <f t="shared" si="782"/>
        <v>35774823.599386834</v>
      </c>
      <c r="V290" s="14">
        <f t="shared" si="816"/>
        <v>10720.654360020028</v>
      </c>
      <c r="W290" s="42"/>
      <c r="X290" s="14">
        <f>IFERROR(VLOOKUP($A290,HouseFY22!$A$6:$AJ$528,28,0),0)</f>
        <v>30313370</v>
      </c>
      <c r="Y290" s="14">
        <f t="shared" si="817"/>
        <v>9084.018579562482</v>
      </c>
      <c r="Z290" s="14">
        <f>IFERROR(VLOOKUP($A290,Compens80percent!$A$13:$M$560,12,0),0)</f>
        <v>0</v>
      </c>
      <c r="AA290" s="14">
        <f t="shared" si="817"/>
        <v>0</v>
      </c>
      <c r="AB290" s="14">
        <f t="shared" si="818"/>
        <v>30313370</v>
      </c>
      <c r="AC290" s="14">
        <f t="shared" si="817"/>
        <v>9084.018579562482</v>
      </c>
      <c r="AD290" s="14">
        <f>IFERROR(VLOOKUP(A290,SpecEd22!$A$21:$Z$550,14,0),0)</f>
        <v>5814575.9937293697</v>
      </c>
      <c r="AE290" s="14">
        <f t="shared" si="819"/>
        <v>1742.4560964127568</v>
      </c>
      <c r="AF290" s="14">
        <f>IFERROR(VLOOKUP($A290,ECFE!$A$16:$AB$348,8,0),0)</f>
        <v>198739.74780000001</v>
      </c>
      <c r="AG290" s="14">
        <f t="shared" si="820"/>
        <v>59.556412286484871</v>
      </c>
      <c r="AH290" s="14">
        <f>IFERROR(VLOOKUP(A290,ParaFY19!$A$21:$Z$543,7,0),0)</f>
        <v>21560</v>
      </c>
      <c r="AI290" s="14">
        <f t="shared" si="821"/>
        <v>6.4608930176805517</v>
      </c>
      <c r="AJ290" s="14">
        <f>IFERROR(VLOOKUP(A290,ConEnroll!$A$7:$S$341,13,0),0)</f>
        <v>56818.1875</v>
      </c>
      <c r="AK290" s="14">
        <f t="shared" si="822"/>
        <v>17.026726850464488</v>
      </c>
      <c r="AL290" s="14">
        <f t="shared" si="777"/>
        <v>277117.93530000001</v>
      </c>
      <c r="AM290" s="14">
        <f t="shared" si="823"/>
        <v>83.044032154629917</v>
      </c>
      <c r="AN290" s="14">
        <f t="shared" si="824"/>
        <v>36405063.929029368</v>
      </c>
      <c r="AO290" s="14">
        <f t="shared" si="825"/>
        <v>10909.518708129868</v>
      </c>
      <c r="AP290" s="62"/>
      <c r="AQ290" s="14">
        <f t="shared" si="778"/>
        <v>148.40515433023756</v>
      </c>
      <c r="AR290" s="14">
        <f t="shared" si="783"/>
        <v>29.425182601898769</v>
      </c>
      <c r="AS290" s="14">
        <f t="shared" si="784"/>
        <v>11.034011177704528</v>
      </c>
      <c r="AT290" s="14">
        <f t="shared" si="826"/>
        <v>188.86434810984088</v>
      </c>
      <c r="AU290" s="37">
        <f t="shared" si="785"/>
        <v>1.7616867568659125E-2</v>
      </c>
      <c r="AV290" s="42"/>
      <c r="AW290" s="14" t="str">
        <f>IFERROR(VLOOKUP($A290,#REF!,27,0),"0")</f>
        <v>0</v>
      </c>
      <c r="AX290" s="14">
        <f t="shared" si="827"/>
        <v>0</v>
      </c>
      <c r="AY290" s="14" t="str">
        <f>IFERROR(VLOOKUP($A290,SpecEd22!#REF!,23,0)," ")</f>
        <v xml:space="preserve"> </v>
      </c>
      <c r="AZ290" s="14" t="e">
        <f t="shared" si="828"/>
        <v>#VALUE!</v>
      </c>
      <c r="BA290" s="14">
        <f>IFERROR(VLOOKUP($A290,ECFE!#REF!,23,0),0)</f>
        <v>0</v>
      </c>
      <c r="BB290" s="14">
        <f t="shared" si="829"/>
        <v>0</v>
      </c>
      <c r="BC290" s="14">
        <f>IFERROR(VLOOKUP($A290,#REF!,17,0),0)</f>
        <v>0</v>
      </c>
      <c r="BD290" s="14">
        <f t="shared" si="830"/>
        <v>0</v>
      </c>
      <c r="BE290" s="14">
        <f>IFERROR(VLOOKUP($A290,#REF!,9,0),0)</f>
        <v>0</v>
      </c>
      <c r="BF290" s="14">
        <f t="shared" si="831"/>
        <v>0</v>
      </c>
      <c r="BG290" s="14">
        <v>0</v>
      </c>
      <c r="BH290" s="14">
        <f t="shared" si="832"/>
        <v>0</v>
      </c>
      <c r="BI290" s="14">
        <f>IFERROR(VLOOKUP($A290,ConEnroll!$A$8:$S$601,15,0),0)</f>
        <v>-1308</v>
      </c>
      <c r="BJ290" s="14">
        <f t="shared" si="833"/>
        <v>-0.39196883428228946</v>
      </c>
      <c r="BK290" s="14">
        <f t="shared" si="834"/>
        <v>-1308</v>
      </c>
      <c r="BL290" s="14">
        <f t="shared" si="835"/>
        <v>-0.39196883428228946</v>
      </c>
      <c r="BM290" s="14" t="e">
        <f t="shared" si="836"/>
        <v>#VALUE!</v>
      </c>
      <c r="BN290" s="14" t="e">
        <f t="shared" si="837"/>
        <v>#VALUE!</v>
      </c>
      <c r="BO290" s="42"/>
      <c r="BP290" s="14">
        <f t="shared" si="786"/>
        <v>9084.018579562482</v>
      </c>
      <c r="BQ290" s="14" t="e">
        <f t="shared" si="787"/>
        <v>#VALUE!</v>
      </c>
      <c r="BR290" s="14">
        <f t="shared" si="838"/>
        <v>83.436000988912213</v>
      </c>
      <c r="BS290" s="14" t="e">
        <f t="shared" si="788"/>
        <v>#VALUE!</v>
      </c>
      <c r="BT290" s="37" t="e">
        <f t="shared" si="789"/>
        <v>#VALUE!</v>
      </c>
      <c r="BU290" s="41"/>
      <c r="BV290" s="14" t="str">
        <f>IFERROR(VLOOKUP($A290,#REF!,27,0),"0")</f>
        <v>0</v>
      </c>
      <c r="BW290" s="14">
        <f t="shared" si="839"/>
        <v>0</v>
      </c>
      <c r="BX290" s="14" t="str">
        <f>IFERROR(VLOOKUP($A290,SpecEd22!$Z$22:$AV$606,59,0)," ")</f>
        <v xml:space="preserve"> </v>
      </c>
      <c r="BY290" s="14" t="e">
        <f t="shared" si="840"/>
        <v>#VALUE!</v>
      </c>
      <c r="BZ290" s="14">
        <f>IFERROR(VLOOKUP($A290,ECFE!#REF!,25,0),0)</f>
        <v>0</v>
      </c>
      <c r="CA290" s="14">
        <f t="shared" si="841"/>
        <v>0</v>
      </c>
      <c r="CB290" s="14">
        <f>IFERROR(VLOOKUP($A290,#REF!,17,0),0)</f>
        <v>0</v>
      </c>
      <c r="CC290" s="14">
        <f t="shared" si="842"/>
        <v>0</v>
      </c>
      <c r="CD290" s="14">
        <f>IFERROR(VLOOKUP($A290,#REF!,9,0),0)</f>
        <v>0</v>
      </c>
      <c r="CE290" s="14">
        <f t="shared" si="843"/>
        <v>0</v>
      </c>
      <c r="CF290" s="14">
        <v>0</v>
      </c>
      <c r="CG290" s="14">
        <f t="shared" si="844"/>
        <v>0</v>
      </c>
      <c r="CH290" s="14">
        <f>IFERROR(VLOOKUP($A290,ConEnroll!$A$8:$S$601,15,0),0)</f>
        <v>-1308</v>
      </c>
      <c r="CI290" s="14">
        <f t="shared" si="845"/>
        <v>-0.39196883428228946</v>
      </c>
      <c r="CJ290" s="14">
        <f t="shared" si="846"/>
        <v>-1308</v>
      </c>
      <c r="CK290" s="14">
        <f t="shared" si="847"/>
        <v>-0.39196883428228946</v>
      </c>
      <c r="CL290" s="14" t="e">
        <f t="shared" si="848"/>
        <v>#VALUE!</v>
      </c>
      <c r="CM290" s="14" t="e">
        <f t="shared" si="849"/>
        <v>#VALUE!</v>
      </c>
      <c r="CN290" s="42"/>
      <c r="CO290" s="14">
        <f t="shared" si="790"/>
        <v>-8935.6134252322445</v>
      </c>
      <c r="CP290" s="14" t="e">
        <f t="shared" si="791"/>
        <v>#VALUE!</v>
      </c>
      <c r="CQ290" s="14">
        <f t="shared" si="792"/>
        <v>-72.401989811207685</v>
      </c>
      <c r="CR290" s="14" t="e">
        <f t="shared" si="793"/>
        <v>#VALUE!</v>
      </c>
      <c r="CS290" s="37" t="e">
        <f t="shared" si="794"/>
        <v>#VALUE!</v>
      </c>
      <c r="CT290" s="239"/>
      <c r="CU290" s="239"/>
      <c r="CV290" s="468"/>
      <c r="CW290" s="14">
        <f>IFERROR(VLOOKUP($A290,BaseFY23!$A$7:$AK$527,6,0),0)</f>
        <v>3289.9055539999999</v>
      </c>
      <c r="CX290" s="14">
        <f>IFERROR(VLOOKUP($A290,BaseFY23!$A$7:$AN$528,28,0),0)</f>
        <v>29526798.75</v>
      </c>
      <c r="CY290" s="14">
        <f t="shared" si="850"/>
        <v>8974.9685106005927</v>
      </c>
      <c r="CZ290" s="14">
        <f>IFERROR(VLOOKUP($A290,SpecEd23!$A$21:$BB$605,23,0)," ")</f>
        <v>5513411.4473096617</v>
      </c>
      <c r="DA290" s="14">
        <f t="shared" si="851"/>
        <v>1675.857059363371</v>
      </c>
      <c r="DB290" s="14">
        <f>IFERROR(VLOOKUP($A290,ECFE!$A$16:$AB$347,7,0),0)</f>
        <v>194842.88999999998</v>
      </c>
      <c r="DC290" s="14">
        <f t="shared" si="852"/>
        <v>59.224463074054555</v>
      </c>
      <c r="DD290" s="14">
        <v>0</v>
      </c>
      <c r="DE290" s="14">
        <f t="shared" si="853"/>
        <v>0</v>
      </c>
      <c r="DF290" s="14">
        <f>IFERROR(VLOOKUP($A290,ConEnroll!$A$7:$S$338,10,0),0)</f>
        <v>45454.55</v>
      </c>
      <c r="DG290" s="14">
        <f t="shared" si="854"/>
        <v>13.816369270763571</v>
      </c>
      <c r="DH290" s="14">
        <f t="shared" si="795"/>
        <v>240297.44</v>
      </c>
      <c r="DI290" s="14">
        <f t="shared" si="855"/>
        <v>73.040832344818128</v>
      </c>
      <c r="DJ290" s="14">
        <f t="shared" si="796"/>
        <v>35280507.637309663</v>
      </c>
      <c r="DK290" s="14">
        <f t="shared" si="856"/>
        <v>10723.866402308782</v>
      </c>
      <c r="DL290" s="42"/>
      <c r="DM290" s="14">
        <f>IFERROR(VLOOKUP($A290,HouseFY23!$A$7:$AJ$528,28,0),0)</f>
        <v>30516786.75</v>
      </c>
      <c r="DN290" s="14">
        <f t="shared" si="857"/>
        <v>9275.8853557046514</v>
      </c>
      <c r="DO290" s="14">
        <f>IFERROR(VLOOKUP($A290,Compens80percent!$A$13:$M$560,12,0),0)</f>
        <v>0</v>
      </c>
      <c r="DP290" s="14">
        <f t="shared" si="857"/>
        <v>0</v>
      </c>
      <c r="DQ290" s="14">
        <f t="shared" si="858"/>
        <v>30516786.75</v>
      </c>
      <c r="DR290" s="14">
        <f t="shared" si="859"/>
        <v>9144.9765507941265</v>
      </c>
      <c r="DS290" s="14">
        <f>IFERROR(VLOOKUP($A290,SpecEd23!$A$21:$Z$550,14,0),0)</f>
        <v>5728588.6920012459</v>
      </c>
      <c r="DT290" s="14">
        <f t="shared" si="860"/>
        <v>1741.2623547919777</v>
      </c>
      <c r="DU290" s="14">
        <f>IFERROR(VLOOKUP($A290,ECFE!$A$16:$AB$347,9,0),0)</f>
        <v>202714.54275600001</v>
      </c>
      <c r="DV290" s="14">
        <f t="shared" si="861"/>
        <v>61.617131382246363</v>
      </c>
      <c r="DW290" s="14">
        <f>IFERROR(VLOOKUP($A290,ParaFY19!$A$21:$Z$543,7,0),0)</f>
        <v>21560</v>
      </c>
      <c r="DX290" s="14">
        <f t="shared" si="862"/>
        <v>6.5533796171706147</v>
      </c>
      <c r="DY290" s="14">
        <f>IFERROR(VLOOKUP($A290,ConEnroll!$A$7:$S$341,13,0),0)</f>
        <v>56818.1875</v>
      </c>
      <c r="DZ290" s="14">
        <f t="shared" si="863"/>
        <v>17.270461588454463</v>
      </c>
      <c r="EA290" s="14">
        <f t="shared" si="797"/>
        <v>281092.73025600001</v>
      </c>
      <c r="EB290" s="14">
        <f t="shared" si="864"/>
        <v>85.440972587871443</v>
      </c>
      <c r="EC290" s="14">
        <f t="shared" si="798"/>
        <v>36526468.172257245</v>
      </c>
      <c r="ED290" s="14">
        <f t="shared" si="865"/>
        <v>11102.588683084501</v>
      </c>
      <c r="EE290" s="62"/>
      <c r="EF290" s="14">
        <f t="shared" si="799"/>
        <v>300.91684510405867</v>
      </c>
      <c r="EG290" s="14">
        <f t="shared" si="800"/>
        <v>65.405295428606678</v>
      </c>
      <c r="EH290" s="14">
        <f t="shared" si="801"/>
        <v>12.400140243053315</v>
      </c>
      <c r="EI290" s="14">
        <f t="shared" si="866"/>
        <v>378.72228077571867</v>
      </c>
      <c r="EJ290" s="37">
        <f t="shared" si="802"/>
        <v>3.5315833540613871E-2</v>
      </c>
      <c r="EK290" s="42"/>
      <c r="EL290" s="14" t="str">
        <f>IFERROR(VLOOKUP($A290,#REF!,27,0),"0")</f>
        <v>0</v>
      </c>
      <c r="EM290" s="14">
        <f t="shared" si="867"/>
        <v>0</v>
      </c>
      <c r="EN290" s="14" t="str">
        <f>IFERROR(VLOOKUP($A290,SpecEd23!#REF!,23,0)," ")</f>
        <v xml:space="preserve"> </v>
      </c>
      <c r="EO290" s="14" t="e">
        <f t="shared" si="868"/>
        <v>#VALUE!</v>
      </c>
      <c r="EP290" s="14">
        <f>IFERROR(VLOOKUP($A290,ECFE!#REF!,24,0),0)</f>
        <v>0</v>
      </c>
      <c r="EQ290" s="14">
        <f t="shared" si="869"/>
        <v>0</v>
      </c>
      <c r="ER290" s="14">
        <f>IFERROR(VLOOKUP($A290,#REF!,30,0),0)</f>
        <v>0</v>
      </c>
      <c r="ES290" s="14">
        <f t="shared" si="870"/>
        <v>0</v>
      </c>
      <c r="ET290" s="14">
        <f>IFERROR(VLOOKUP($A290,#REF!,12,0),0)</f>
        <v>0</v>
      </c>
      <c r="EU290" s="14">
        <f t="shared" si="871"/>
        <v>0</v>
      </c>
      <c r="EV290" s="14">
        <v>0</v>
      </c>
      <c r="EW290" s="14">
        <f t="shared" si="872"/>
        <v>0</v>
      </c>
      <c r="EX290" s="14">
        <f>IFERROR(VLOOKUP($A290,ConEnroll!$A$8:$S$601,16,0),0)</f>
        <v>836</v>
      </c>
      <c r="EY290" s="14">
        <f t="shared" si="873"/>
        <v>0.25411063821681978</v>
      </c>
      <c r="EZ290" s="14">
        <f t="shared" si="874"/>
        <v>836</v>
      </c>
      <c r="FA290" s="14">
        <f t="shared" si="875"/>
        <v>0.25411063821681978</v>
      </c>
      <c r="FB290" s="14" t="e">
        <f t="shared" si="876"/>
        <v>#VALUE!</v>
      </c>
      <c r="FC290" s="14" t="e">
        <f t="shared" si="877"/>
        <v>#VALUE!</v>
      </c>
      <c r="FD290" s="62"/>
      <c r="FE290" s="14">
        <f t="shared" si="803"/>
        <v>9275.8853557046514</v>
      </c>
      <c r="FF290" s="14" t="e">
        <f t="shared" si="804"/>
        <v>#VALUE!</v>
      </c>
      <c r="FG290" s="14">
        <f t="shared" si="878"/>
        <v>85.186861949654627</v>
      </c>
      <c r="FH290" s="14" t="e">
        <f t="shared" si="805"/>
        <v>#VALUE!</v>
      </c>
      <c r="FI290" s="37" t="e">
        <f t="shared" si="806"/>
        <v>#VALUE!</v>
      </c>
      <c r="FJ290" s="12"/>
      <c r="FK290" s="14" t="str">
        <f>IFERROR(VLOOKUP($A290,#REF!,27,0),"0")</f>
        <v>0</v>
      </c>
      <c r="FL290" s="14">
        <f t="shared" si="879"/>
        <v>0</v>
      </c>
      <c r="FM290" s="14" t="str">
        <f>IFERROR(VLOOKUP($A290,SpecEd23!$X$22:$Y$610,59,0)," ")</f>
        <v xml:space="preserve"> </v>
      </c>
      <c r="FN290" s="14" t="e">
        <f t="shared" si="880"/>
        <v>#VALUE!</v>
      </c>
      <c r="FO290" s="14">
        <f>IFERROR(VLOOKUP($A290,ECFE!#REF!,26,0),0)</f>
        <v>0</v>
      </c>
      <c r="FP290" s="14">
        <f t="shared" si="881"/>
        <v>0</v>
      </c>
      <c r="FQ290" s="14">
        <f>IFERROR(VLOOKUP($A290,#REF!,16,0),0)</f>
        <v>0</v>
      </c>
      <c r="FR290" s="14">
        <f t="shared" si="882"/>
        <v>0</v>
      </c>
      <c r="FS290" s="14">
        <f>IFERROR(VLOOKUP($A290,#REF!,12,0),0)</f>
        <v>0</v>
      </c>
      <c r="FT290" s="14">
        <f t="shared" si="883"/>
        <v>0</v>
      </c>
      <c r="FU290" s="14">
        <v>0</v>
      </c>
      <c r="FV290" s="14">
        <f t="shared" si="884"/>
        <v>0</v>
      </c>
      <c r="FW290" s="14">
        <f>IFERROR(VLOOKUP($A290,ConEnroll!$A$8:$S$601,16,0),0)</f>
        <v>836</v>
      </c>
      <c r="FX290" s="14">
        <f t="shared" si="885"/>
        <v>0.25411063821681978</v>
      </c>
      <c r="FY290" s="14">
        <f t="shared" si="886"/>
        <v>836</v>
      </c>
      <c r="FZ290" s="14">
        <f t="shared" si="887"/>
        <v>0.25411063821681978</v>
      </c>
      <c r="GA290" s="14" t="e">
        <f t="shared" si="888"/>
        <v>#VALUE!</v>
      </c>
      <c r="GB290" s="14" t="e">
        <f t="shared" si="889"/>
        <v>#VALUE!</v>
      </c>
      <c r="GC290" s="39"/>
      <c r="GD290" s="14">
        <f t="shared" si="807"/>
        <v>-8974.9685106005927</v>
      </c>
      <c r="GE290" s="14" t="e">
        <f t="shared" si="808"/>
        <v>#VALUE!</v>
      </c>
      <c r="GF290" s="14">
        <f t="shared" si="809"/>
        <v>-72.786721706601313</v>
      </c>
      <c r="GG290" s="14" t="e">
        <f t="shared" si="810"/>
        <v>#VALUE!</v>
      </c>
      <c r="GH290" s="37" t="e">
        <f t="shared" si="811"/>
        <v>#VALUE!</v>
      </c>
    </row>
    <row r="291" spans="1:190" ht="12.5" x14ac:dyDescent="0.25">
      <c r="A291" s="67">
        <v>2149</v>
      </c>
      <c r="B291" s="35">
        <v>1</v>
      </c>
      <c r="C291" s="14">
        <v>5</v>
      </c>
      <c r="D291" s="14"/>
      <c r="E291" s="14"/>
      <c r="F291" s="35" t="s">
        <v>2632</v>
      </c>
      <c r="G291" s="41"/>
      <c r="H291" s="14">
        <f>IFERROR(VLOOKUP($A291,BaseFY22!$A$7:$AK$528,6,0),0)</f>
        <v>1280</v>
      </c>
      <c r="I291" s="14">
        <f>IFERROR(VLOOKUP($A291,BaseFY22!$A$7:$AK$528,28,0),0)</f>
        <v>12105704.5</v>
      </c>
      <c r="J291" s="14">
        <f t="shared" si="812"/>
        <v>9457.5816406249996</v>
      </c>
      <c r="K291" s="14">
        <f>IFERROR(VLOOKUP($A291,SpecEd22!$A$21:$BB$605,24,0)," ")</f>
        <v>5127531.9059323594</v>
      </c>
      <c r="L291" s="14">
        <f t="shared" si="813"/>
        <v>4005.8843015096559</v>
      </c>
      <c r="M291" s="14">
        <f>IFERROR(VLOOKUP($A291,ECFE!$A$16:$AB$347,7,0),0)</f>
        <v>83978.796000000002</v>
      </c>
      <c r="N291" s="14">
        <f t="shared" si="780"/>
        <v>65.608434375000002</v>
      </c>
      <c r="O291" s="14">
        <v>0</v>
      </c>
      <c r="P291" s="14">
        <f t="shared" si="780"/>
        <v>0</v>
      </c>
      <c r="Q291" s="14">
        <f>IFERROR(VLOOKUP($A291,ConEnroll!$A$7:$S$337,10,0),0)</f>
        <v>17563.18</v>
      </c>
      <c r="R291" s="14">
        <f t="shared" si="814"/>
        <v>13.721234375</v>
      </c>
      <c r="S291" s="14">
        <f t="shared" si="781"/>
        <v>101541.976</v>
      </c>
      <c r="T291" s="14">
        <f t="shared" si="815"/>
        <v>79.329668749999996</v>
      </c>
      <c r="U291" s="14">
        <f t="shared" si="782"/>
        <v>17334778.381932359</v>
      </c>
      <c r="V291" s="14">
        <f t="shared" si="816"/>
        <v>13542.795610884656</v>
      </c>
      <c r="W291" s="42"/>
      <c r="X291" s="14">
        <f>IFERROR(VLOOKUP($A291,HouseFY22!$A$6:$AJ$528,28,0),0)</f>
        <v>12309819.5</v>
      </c>
      <c r="Y291" s="14">
        <f t="shared" si="817"/>
        <v>9617.0464843749996</v>
      </c>
      <c r="Z291" s="14">
        <f>IFERROR(VLOOKUP($A291,Compens80percent!$A$13:$M$560,12,0),0)</f>
        <v>0</v>
      </c>
      <c r="AA291" s="14">
        <f t="shared" si="817"/>
        <v>0</v>
      </c>
      <c r="AB291" s="14">
        <f t="shared" si="818"/>
        <v>12309819.5</v>
      </c>
      <c r="AC291" s="14">
        <f t="shared" si="817"/>
        <v>9617.0464843749996</v>
      </c>
      <c r="AD291" s="14">
        <f>IFERROR(VLOOKUP(A291,SpecEd22!$A$21:$Z$550,14,0),0)</f>
        <v>5145062.2623422937</v>
      </c>
      <c r="AE291" s="14">
        <f t="shared" si="819"/>
        <v>4019.5798924549172</v>
      </c>
      <c r="AF291" s="14">
        <f>IFERROR(VLOOKUP($A291,ECFE!$A$16:$AB$348,8,0),0)</f>
        <v>85658.371920000005</v>
      </c>
      <c r="AG291" s="14">
        <f t="shared" si="820"/>
        <v>66.920603062500007</v>
      </c>
      <c r="AH291" s="14">
        <f>IFERROR(VLOOKUP(A291,ParaFY19!$A$21:$Z$543,7,0),0)</f>
        <v>13132</v>
      </c>
      <c r="AI291" s="14">
        <f t="shared" si="821"/>
        <v>10.259375</v>
      </c>
      <c r="AJ291" s="14">
        <f>IFERROR(VLOOKUP(A291,ConEnroll!$A$7:$S$341,13,0),0)</f>
        <v>21953.974999999999</v>
      </c>
      <c r="AK291" s="14">
        <f t="shared" si="822"/>
        <v>17.15154296875</v>
      </c>
      <c r="AL291" s="14">
        <f t="shared" si="777"/>
        <v>120744.34692000001</v>
      </c>
      <c r="AM291" s="14">
        <f t="shared" si="823"/>
        <v>94.331521031250006</v>
      </c>
      <c r="AN291" s="14">
        <f t="shared" si="824"/>
        <v>17575626.109262291</v>
      </c>
      <c r="AO291" s="14">
        <f t="shared" si="825"/>
        <v>13730.957897861164</v>
      </c>
      <c r="AP291" s="62"/>
      <c r="AQ291" s="14">
        <f t="shared" si="778"/>
        <v>159.46484375</v>
      </c>
      <c r="AR291" s="14">
        <f t="shared" si="783"/>
        <v>13.695590945261301</v>
      </c>
      <c r="AS291" s="14">
        <f t="shared" si="784"/>
        <v>15.001852281250009</v>
      </c>
      <c r="AT291" s="14">
        <f t="shared" si="826"/>
        <v>188.16228697651133</v>
      </c>
      <c r="AU291" s="37">
        <f t="shared" si="785"/>
        <v>1.3893902882598404E-2</v>
      </c>
      <c r="AV291" s="42"/>
      <c r="AW291" s="14" t="str">
        <f>IFERROR(VLOOKUP($A291,#REF!,27,0),"0")</f>
        <v>0</v>
      </c>
      <c r="AX291" s="14">
        <f t="shared" si="827"/>
        <v>0</v>
      </c>
      <c r="AY291" s="14" t="str">
        <f>IFERROR(VLOOKUP($A291,SpecEd22!#REF!,23,0)," ")</f>
        <v xml:space="preserve"> </v>
      </c>
      <c r="AZ291" s="14" t="e">
        <f t="shared" si="828"/>
        <v>#VALUE!</v>
      </c>
      <c r="BA291" s="14">
        <f>IFERROR(VLOOKUP($A291,ECFE!#REF!,23,0),0)</f>
        <v>0</v>
      </c>
      <c r="BB291" s="14">
        <f t="shared" si="829"/>
        <v>0</v>
      </c>
      <c r="BC291" s="14">
        <f>IFERROR(VLOOKUP($A291,#REF!,17,0),0)</f>
        <v>0</v>
      </c>
      <c r="BD291" s="14">
        <f t="shared" si="830"/>
        <v>0</v>
      </c>
      <c r="BE291" s="14">
        <f>IFERROR(VLOOKUP($A291,#REF!,9,0),0)</f>
        <v>0</v>
      </c>
      <c r="BF291" s="14">
        <f t="shared" si="831"/>
        <v>0</v>
      </c>
      <c r="BG291" s="14">
        <v>0</v>
      </c>
      <c r="BH291" s="14">
        <f t="shared" si="832"/>
        <v>0</v>
      </c>
      <c r="BI291" s="14">
        <f>IFERROR(VLOOKUP($A291,ConEnroll!$A$8:$S$601,15,0),0)</f>
        <v>-1312</v>
      </c>
      <c r="BJ291" s="14">
        <f t="shared" si="833"/>
        <v>-1.0249999999999999</v>
      </c>
      <c r="BK291" s="14">
        <f t="shared" si="834"/>
        <v>-1312</v>
      </c>
      <c r="BL291" s="14">
        <f t="shared" si="835"/>
        <v>-1.0249999999999999</v>
      </c>
      <c r="BM291" s="14" t="e">
        <f t="shared" si="836"/>
        <v>#VALUE!</v>
      </c>
      <c r="BN291" s="14" t="e">
        <f t="shared" si="837"/>
        <v>#VALUE!</v>
      </c>
      <c r="BO291" s="42"/>
      <c r="BP291" s="14">
        <f t="shared" si="786"/>
        <v>9617.0464843749996</v>
      </c>
      <c r="BQ291" s="14" t="e">
        <f t="shared" si="787"/>
        <v>#VALUE!</v>
      </c>
      <c r="BR291" s="14">
        <f t="shared" si="838"/>
        <v>95.356521031250011</v>
      </c>
      <c r="BS291" s="14" t="e">
        <f t="shared" si="788"/>
        <v>#VALUE!</v>
      </c>
      <c r="BT291" s="37" t="e">
        <f t="shared" si="789"/>
        <v>#VALUE!</v>
      </c>
      <c r="BU291" s="41"/>
      <c r="BV291" s="14" t="str">
        <f>IFERROR(VLOOKUP($A291,#REF!,27,0),"0")</f>
        <v>0</v>
      </c>
      <c r="BW291" s="14">
        <f t="shared" si="839"/>
        <v>0</v>
      </c>
      <c r="BX291" s="14" t="str">
        <f>IFERROR(VLOOKUP($A291,SpecEd22!$Z$22:$AV$606,59,0)," ")</f>
        <v xml:space="preserve"> </v>
      </c>
      <c r="BY291" s="14" t="e">
        <f t="shared" si="840"/>
        <v>#VALUE!</v>
      </c>
      <c r="BZ291" s="14">
        <f>IFERROR(VLOOKUP($A291,ECFE!#REF!,25,0),0)</f>
        <v>0</v>
      </c>
      <c r="CA291" s="14">
        <f t="shared" si="841"/>
        <v>0</v>
      </c>
      <c r="CB291" s="14">
        <f>IFERROR(VLOOKUP($A291,#REF!,17,0),0)</f>
        <v>0</v>
      </c>
      <c r="CC291" s="14">
        <f t="shared" si="842"/>
        <v>0</v>
      </c>
      <c r="CD291" s="14">
        <f>IFERROR(VLOOKUP($A291,#REF!,9,0),0)</f>
        <v>0</v>
      </c>
      <c r="CE291" s="14">
        <f t="shared" si="843"/>
        <v>0</v>
      </c>
      <c r="CF291" s="14">
        <v>0</v>
      </c>
      <c r="CG291" s="14">
        <f t="shared" si="844"/>
        <v>0</v>
      </c>
      <c r="CH291" s="14">
        <f>IFERROR(VLOOKUP($A291,ConEnroll!$A$8:$S$601,15,0),0)</f>
        <v>-1312</v>
      </c>
      <c r="CI291" s="14">
        <f t="shared" si="845"/>
        <v>-1.0249999999999999</v>
      </c>
      <c r="CJ291" s="14">
        <f t="shared" si="846"/>
        <v>-1312</v>
      </c>
      <c r="CK291" s="14">
        <f t="shared" si="847"/>
        <v>-1.0249999999999999</v>
      </c>
      <c r="CL291" s="14" t="e">
        <f t="shared" si="848"/>
        <v>#VALUE!</v>
      </c>
      <c r="CM291" s="14" t="e">
        <f t="shared" si="849"/>
        <v>#VALUE!</v>
      </c>
      <c r="CN291" s="42"/>
      <c r="CO291" s="14">
        <f t="shared" si="790"/>
        <v>-9457.5816406249996</v>
      </c>
      <c r="CP291" s="14" t="e">
        <f t="shared" si="791"/>
        <v>#VALUE!</v>
      </c>
      <c r="CQ291" s="14">
        <f t="shared" si="792"/>
        <v>-80.354668750000002</v>
      </c>
      <c r="CR291" s="14" t="e">
        <f t="shared" si="793"/>
        <v>#VALUE!</v>
      </c>
      <c r="CS291" s="37" t="e">
        <f t="shared" si="794"/>
        <v>#VALUE!</v>
      </c>
      <c r="CT291" s="239"/>
      <c r="CU291" s="239"/>
      <c r="CV291" s="468"/>
      <c r="CW291" s="14">
        <f>IFERROR(VLOOKUP($A291,BaseFY23!$A$7:$AK$527,6,0),0)</f>
        <v>1277.2204039999999</v>
      </c>
      <c r="CX291" s="14">
        <f>IFERROR(VLOOKUP($A291,BaseFY23!$A$7:$AN$528,28,0),0)</f>
        <v>12128617.75</v>
      </c>
      <c r="CY291" s="14">
        <f t="shared" si="850"/>
        <v>9496.1039707912478</v>
      </c>
      <c r="CZ291" s="14">
        <f>IFERROR(VLOOKUP($A291,SpecEd23!$A$21:$BB$605,23,0)," ")</f>
        <v>5309189.9373317137</v>
      </c>
      <c r="DA291" s="14">
        <f t="shared" si="851"/>
        <v>4156.8314448347273</v>
      </c>
      <c r="DB291" s="14">
        <f>IFERROR(VLOOKUP($A291,ECFE!$A$16:$AB$347,7,0),0)</f>
        <v>83978.796000000002</v>
      </c>
      <c r="DC291" s="14">
        <f t="shared" si="852"/>
        <v>65.751217046795631</v>
      </c>
      <c r="DD291" s="14">
        <v>0</v>
      </c>
      <c r="DE291" s="14">
        <f t="shared" si="853"/>
        <v>0</v>
      </c>
      <c r="DF291" s="14">
        <f>IFERROR(VLOOKUP($A291,ConEnroll!$A$7:$S$338,10,0),0)</f>
        <v>17563.18</v>
      </c>
      <c r="DG291" s="14">
        <f t="shared" si="854"/>
        <v>13.751095695774683</v>
      </c>
      <c r="DH291" s="14">
        <f t="shared" si="795"/>
        <v>101541.976</v>
      </c>
      <c r="DI291" s="14">
        <f t="shared" si="855"/>
        <v>79.502312742570311</v>
      </c>
      <c r="DJ291" s="14">
        <f t="shared" si="796"/>
        <v>17539349.663331714</v>
      </c>
      <c r="DK291" s="14">
        <f t="shared" si="856"/>
        <v>13732.437728368544</v>
      </c>
      <c r="DL291" s="42"/>
      <c r="DM291" s="14">
        <f>IFERROR(VLOOKUP($A291,HouseFY23!$A$7:$AJ$528,28,0),0)</f>
        <v>12539979.75</v>
      </c>
      <c r="DN291" s="14">
        <f t="shared" si="857"/>
        <v>9818.1799403824753</v>
      </c>
      <c r="DO291" s="14">
        <f>IFERROR(VLOOKUP($A291,Compens80percent!$A$13:$M$560,12,0),0)</f>
        <v>0</v>
      </c>
      <c r="DP291" s="14">
        <f t="shared" si="857"/>
        <v>0</v>
      </c>
      <c r="DQ291" s="14">
        <f t="shared" si="858"/>
        <v>12539979.75</v>
      </c>
      <c r="DR291" s="14">
        <f t="shared" si="859"/>
        <v>9796.8591796875007</v>
      </c>
      <c r="DS291" s="14">
        <f>IFERROR(VLOOKUP($A291,SpecEd23!$A$21:$Z$550,14,0),0)</f>
        <v>5345428.4123639846</v>
      </c>
      <c r="DT291" s="14">
        <f t="shared" si="860"/>
        <v>4185.2043669386803</v>
      </c>
      <c r="DU291" s="14">
        <f>IFERROR(VLOOKUP($A291,ECFE!$A$16:$AB$347,9,0),0)</f>
        <v>87371.539358399998</v>
      </c>
      <c r="DV291" s="14">
        <f t="shared" si="861"/>
        <v>68.40756621548617</v>
      </c>
      <c r="DW291" s="14">
        <f>IFERROR(VLOOKUP($A291,ParaFY19!$A$21:$Z$543,7,0),0)</f>
        <v>13132</v>
      </c>
      <c r="DX291" s="14">
        <f t="shared" si="862"/>
        <v>10.28170232707933</v>
      </c>
      <c r="DY291" s="14">
        <f>IFERROR(VLOOKUP($A291,ConEnroll!$A$7:$S$341,13,0),0)</f>
        <v>21953.974999999999</v>
      </c>
      <c r="DZ291" s="14">
        <f t="shared" si="863"/>
        <v>17.188869619718353</v>
      </c>
      <c r="EA291" s="14">
        <f t="shared" si="797"/>
        <v>122457.51435839999</v>
      </c>
      <c r="EB291" s="14">
        <f t="shared" si="864"/>
        <v>95.878138162283847</v>
      </c>
      <c r="EC291" s="14">
        <f t="shared" si="798"/>
        <v>18007865.676722385</v>
      </c>
      <c r="ED291" s="14">
        <f t="shared" si="865"/>
        <v>14099.262445483439</v>
      </c>
      <c r="EE291" s="62"/>
      <c r="EF291" s="14">
        <f t="shared" si="799"/>
        <v>322.07596959122748</v>
      </c>
      <c r="EG291" s="14">
        <f t="shared" si="800"/>
        <v>28.372922103952988</v>
      </c>
      <c r="EH291" s="14">
        <f t="shared" si="801"/>
        <v>16.375825419713536</v>
      </c>
      <c r="EI291" s="14">
        <f t="shared" si="866"/>
        <v>366.82471711489399</v>
      </c>
      <c r="EJ291" s="37">
        <f t="shared" si="802"/>
        <v>2.6712279667367833E-2</v>
      </c>
      <c r="EK291" s="42"/>
      <c r="EL291" s="14" t="str">
        <f>IFERROR(VLOOKUP($A291,#REF!,27,0),"0")</f>
        <v>0</v>
      </c>
      <c r="EM291" s="14">
        <f t="shared" si="867"/>
        <v>0</v>
      </c>
      <c r="EN291" s="14" t="str">
        <f>IFERROR(VLOOKUP($A291,SpecEd23!#REF!,23,0)," ")</f>
        <v xml:space="preserve"> </v>
      </c>
      <c r="EO291" s="14" t="e">
        <f t="shared" si="868"/>
        <v>#VALUE!</v>
      </c>
      <c r="EP291" s="14">
        <f>IFERROR(VLOOKUP($A291,ECFE!#REF!,24,0),0)</f>
        <v>0</v>
      </c>
      <c r="EQ291" s="14">
        <f t="shared" si="869"/>
        <v>0</v>
      </c>
      <c r="ER291" s="14">
        <f>IFERROR(VLOOKUP($A291,#REF!,30,0),0)</f>
        <v>0</v>
      </c>
      <c r="ES291" s="14">
        <f t="shared" si="870"/>
        <v>0</v>
      </c>
      <c r="ET291" s="14">
        <f>IFERROR(VLOOKUP($A291,#REF!,12,0),0)</f>
        <v>0</v>
      </c>
      <c r="EU291" s="14">
        <f t="shared" si="871"/>
        <v>0</v>
      </c>
      <c r="EV291" s="14">
        <v>0</v>
      </c>
      <c r="EW291" s="14">
        <f t="shared" si="872"/>
        <v>0</v>
      </c>
      <c r="EX291" s="14">
        <f>IFERROR(VLOOKUP($A291,ConEnroll!$A$8:$S$601,16,0),0)</f>
        <v>837</v>
      </c>
      <c r="EY291" s="14">
        <f t="shared" si="873"/>
        <v>0.6553293365645293</v>
      </c>
      <c r="EZ291" s="14">
        <f t="shared" si="874"/>
        <v>837</v>
      </c>
      <c r="FA291" s="14">
        <f t="shared" si="875"/>
        <v>0.6553293365645293</v>
      </c>
      <c r="FB291" s="14" t="e">
        <f t="shared" si="876"/>
        <v>#VALUE!</v>
      </c>
      <c r="FC291" s="14" t="e">
        <f t="shared" si="877"/>
        <v>#VALUE!</v>
      </c>
      <c r="FD291" s="62"/>
      <c r="FE291" s="14">
        <f t="shared" si="803"/>
        <v>9818.1799403824753</v>
      </c>
      <c r="FF291" s="14" t="e">
        <f t="shared" si="804"/>
        <v>#VALUE!</v>
      </c>
      <c r="FG291" s="14">
        <f t="shared" si="878"/>
        <v>95.222808825719312</v>
      </c>
      <c r="FH291" s="14" t="e">
        <f t="shared" si="805"/>
        <v>#VALUE!</v>
      </c>
      <c r="FI291" s="37" t="e">
        <f t="shared" si="806"/>
        <v>#VALUE!</v>
      </c>
      <c r="FJ291" s="12"/>
      <c r="FK291" s="14" t="str">
        <f>IFERROR(VLOOKUP($A291,#REF!,27,0),"0")</f>
        <v>0</v>
      </c>
      <c r="FL291" s="14">
        <f t="shared" si="879"/>
        <v>0</v>
      </c>
      <c r="FM291" s="14" t="str">
        <f>IFERROR(VLOOKUP($A291,SpecEd23!$X$22:$Y$610,59,0)," ")</f>
        <v xml:space="preserve"> </v>
      </c>
      <c r="FN291" s="14" t="e">
        <f t="shared" si="880"/>
        <v>#VALUE!</v>
      </c>
      <c r="FO291" s="14">
        <f>IFERROR(VLOOKUP($A291,ECFE!#REF!,26,0),0)</f>
        <v>0</v>
      </c>
      <c r="FP291" s="14">
        <f t="shared" si="881"/>
        <v>0</v>
      </c>
      <c r="FQ291" s="14">
        <f>IFERROR(VLOOKUP($A291,#REF!,16,0),0)</f>
        <v>0</v>
      </c>
      <c r="FR291" s="14">
        <f t="shared" si="882"/>
        <v>0</v>
      </c>
      <c r="FS291" s="14">
        <f>IFERROR(VLOOKUP($A291,#REF!,12,0),0)</f>
        <v>0</v>
      </c>
      <c r="FT291" s="14">
        <f t="shared" si="883"/>
        <v>0</v>
      </c>
      <c r="FU291" s="14">
        <v>0</v>
      </c>
      <c r="FV291" s="14">
        <f t="shared" si="884"/>
        <v>0</v>
      </c>
      <c r="FW291" s="14">
        <f>IFERROR(VLOOKUP($A291,ConEnroll!$A$8:$S$601,16,0),0)</f>
        <v>837</v>
      </c>
      <c r="FX291" s="14">
        <f t="shared" si="885"/>
        <v>0.6553293365645293</v>
      </c>
      <c r="FY291" s="14">
        <f t="shared" si="886"/>
        <v>837</v>
      </c>
      <c r="FZ291" s="14">
        <f t="shared" si="887"/>
        <v>0.6553293365645293</v>
      </c>
      <c r="GA291" s="14" t="e">
        <f t="shared" si="888"/>
        <v>#VALUE!</v>
      </c>
      <c r="GB291" s="14" t="e">
        <f t="shared" si="889"/>
        <v>#VALUE!</v>
      </c>
      <c r="GC291" s="39"/>
      <c r="GD291" s="14">
        <f t="shared" si="807"/>
        <v>-9496.1039707912478</v>
      </c>
      <c r="GE291" s="14" t="e">
        <f t="shared" si="808"/>
        <v>#VALUE!</v>
      </c>
      <c r="GF291" s="14">
        <f t="shared" si="809"/>
        <v>-78.846983406005776</v>
      </c>
      <c r="GG291" s="14" t="e">
        <f t="shared" si="810"/>
        <v>#VALUE!</v>
      </c>
      <c r="GH291" s="37" t="e">
        <f t="shared" si="811"/>
        <v>#VALUE!</v>
      </c>
    </row>
    <row r="292" spans="1:190" ht="12.5" x14ac:dyDescent="0.25">
      <c r="A292" s="67">
        <v>2155</v>
      </c>
      <c r="B292" s="35">
        <v>1</v>
      </c>
      <c r="C292" s="14">
        <v>5</v>
      </c>
      <c r="D292" s="14"/>
      <c r="E292" s="14"/>
      <c r="F292" s="35" t="s">
        <v>2633</v>
      </c>
      <c r="G292" s="41"/>
      <c r="H292" s="14">
        <f>IFERROR(VLOOKUP($A292,BaseFY22!$A$7:$AK$528,6,0),0)</f>
        <v>1058</v>
      </c>
      <c r="I292" s="14">
        <f>IFERROR(VLOOKUP($A292,BaseFY22!$A$7:$AK$528,28,0),0)</f>
        <v>10319399.378953001</v>
      </c>
      <c r="J292" s="14">
        <f t="shared" si="812"/>
        <v>9753.6856133771271</v>
      </c>
      <c r="K292" s="14">
        <f>IFERROR(VLOOKUP($A292,SpecEd22!$A$21:$BB$605,24,0)," ")</f>
        <v>950939.50949721201</v>
      </c>
      <c r="L292" s="14">
        <f t="shared" si="813"/>
        <v>898.80861011078639</v>
      </c>
      <c r="M292" s="14">
        <f>IFERROR(VLOOKUP($A292,ECFE!$A$16:$AB$347,7,0),0)</f>
        <v>64494.506999999998</v>
      </c>
      <c r="N292" s="14">
        <f t="shared" si="780"/>
        <v>60.958891304347823</v>
      </c>
      <c r="O292" s="14">
        <v>0</v>
      </c>
      <c r="P292" s="14">
        <f t="shared" si="780"/>
        <v>0</v>
      </c>
      <c r="Q292" s="14">
        <f>IFERROR(VLOOKUP($A292,ConEnroll!$A$7:$S$337,10,0),0)</f>
        <v>5400.02</v>
      </c>
      <c r="R292" s="14">
        <f t="shared" si="814"/>
        <v>5.1039886578449911</v>
      </c>
      <c r="S292" s="14">
        <f t="shared" si="781"/>
        <v>69894.527000000002</v>
      </c>
      <c r="T292" s="14">
        <f t="shared" si="815"/>
        <v>66.062879962192824</v>
      </c>
      <c r="U292" s="14">
        <f t="shared" si="782"/>
        <v>11340233.415450213</v>
      </c>
      <c r="V292" s="14">
        <f t="shared" si="816"/>
        <v>10718.557103450108</v>
      </c>
      <c r="W292" s="42"/>
      <c r="X292" s="14">
        <f>IFERROR(VLOOKUP($A292,HouseFY22!$A$6:$AJ$528,28,0),0)</f>
        <v>10485323.378953001</v>
      </c>
      <c r="Y292" s="14">
        <f t="shared" si="817"/>
        <v>9910.5135906928172</v>
      </c>
      <c r="Z292" s="14">
        <f>IFERROR(VLOOKUP($A292,Compens80percent!$A$13:$M$560,12,0),0)</f>
        <v>0</v>
      </c>
      <c r="AA292" s="14">
        <f t="shared" si="817"/>
        <v>0</v>
      </c>
      <c r="AB292" s="14">
        <f t="shared" si="818"/>
        <v>10485323.378953001</v>
      </c>
      <c r="AC292" s="14">
        <f t="shared" si="817"/>
        <v>9910.5135906928172</v>
      </c>
      <c r="AD292" s="14">
        <f>IFERROR(VLOOKUP(A292,SpecEd22!$A$21:$Z$550,14,0),0)</f>
        <v>987567.96101554553</v>
      </c>
      <c r="AE292" s="14">
        <f t="shared" si="819"/>
        <v>933.42907468388046</v>
      </c>
      <c r="AF292" s="14">
        <f>IFERROR(VLOOKUP($A292,ECFE!$A$16:$AB$348,8,0),0)</f>
        <v>65784.397140000001</v>
      </c>
      <c r="AG292" s="14">
        <f t="shared" si="820"/>
        <v>62.178069130434785</v>
      </c>
      <c r="AH292" s="14">
        <f>IFERROR(VLOOKUP(A292,ParaFY19!$A$21:$Z$543,7,0),0)</f>
        <v>9016</v>
      </c>
      <c r="AI292" s="14">
        <f t="shared" si="821"/>
        <v>8.5217391304347831</v>
      </c>
      <c r="AJ292" s="14">
        <f>IFERROR(VLOOKUP(A292,ConEnroll!$A$7:$S$341,13,0),0)</f>
        <v>6750.0250000000005</v>
      </c>
      <c r="AK292" s="14">
        <f t="shared" si="822"/>
        <v>6.3799858223062387</v>
      </c>
      <c r="AL292" s="14">
        <f t="shared" si="777"/>
        <v>81550.422139999995</v>
      </c>
      <c r="AM292" s="14">
        <f t="shared" si="823"/>
        <v>77.079794083175798</v>
      </c>
      <c r="AN292" s="14">
        <f t="shared" si="824"/>
        <v>11554441.762108546</v>
      </c>
      <c r="AO292" s="14">
        <f t="shared" si="825"/>
        <v>10921.022459459873</v>
      </c>
      <c r="AP292" s="62"/>
      <c r="AQ292" s="14">
        <f t="shared" si="778"/>
        <v>156.82797731569008</v>
      </c>
      <c r="AR292" s="14">
        <f t="shared" si="783"/>
        <v>34.620464573094068</v>
      </c>
      <c r="AS292" s="14">
        <f t="shared" si="784"/>
        <v>11.016914120982975</v>
      </c>
      <c r="AT292" s="14">
        <f t="shared" si="826"/>
        <v>202.46535600976711</v>
      </c>
      <c r="AU292" s="37">
        <f t="shared" si="785"/>
        <v>1.8889236121585544E-2</v>
      </c>
      <c r="AV292" s="42"/>
      <c r="AW292" s="14" t="str">
        <f>IFERROR(VLOOKUP($A292,#REF!,27,0),"0")</f>
        <v>0</v>
      </c>
      <c r="AX292" s="14">
        <f t="shared" si="827"/>
        <v>0</v>
      </c>
      <c r="AY292" s="14" t="str">
        <f>IFERROR(VLOOKUP($A292,SpecEd22!#REF!,23,0)," ")</f>
        <v xml:space="preserve"> </v>
      </c>
      <c r="AZ292" s="14" t="e">
        <f t="shared" si="828"/>
        <v>#VALUE!</v>
      </c>
      <c r="BA292" s="14">
        <f>IFERROR(VLOOKUP($A292,ECFE!#REF!,23,0),0)</f>
        <v>0</v>
      </c>
      <c r="BB292" s="14">
        <f t="shared" si="829"/>
        <v>0</v>
      </c>
      <c r="BC292" s="14">
        <f>IFERROR(VLOOKUP($A292,#REF!,17,0),0)</f>
        <v>0</v>
      </c>
      <c r="BD292" s="14">
        <f t="shared" si="830"/>
        <v>0</v>
      </c>
      <c r="BE292" s="14">
        <f>IFERROR(VLOOKUP($A292,#REF!,9,0),0)</f>
        <v>0</v>
      </c>
      <c r="BF292" s="14">
        <f t="shared" si="831"/>
        <v>0</v>
      </c>
      <c r="BG292" s="14">
        <v>0</v>
      </c>
      <c r="BH292" s="14">
        <f t="shared" si="832"/>
        <v>0</v>
      </c>
      <c r="BI292" s="14">
        <f>IFERROR(VLOOKUP($A292,ConEnroll!$A$8:$S$601,15,0),0)</f>
        <v>-1309</v>
      </c>
      <c r="BJ292" s="14">
        <f t="shared" si="833"/>
        <v>-1.2372400756143667</v>
      </c>
      <c r="BK292" s="14">
        <f t="shared" si="834"/>
        <v>-1309</v>
      </c>
      <c r="BL292" s="14">
        <f t="shared" si="835"/>
        <v>-1.2372400756143667</v>
      </c>
      <c r="BM292" s="14" t="e">
        <f t="shared" si="836"/>
        <v>#VALUE!</v>
      </c>
      <c r="BN292" s="14" t="e">
        <f t="shared" si="837"/>
        <v>#VALUE!</v>
      </c>
      <c r="BO292" s="42"/>
      <c r="BP292" s="14">
        <f t="shared" si="786"/>
        <v>9910.5135906928172</v>
      </c>
      <c r="BQ292" s="14" t="e">
        <f t="shared" si="787"/>
        <v>#VALUE!</v>
      </c>
      <c r="BR292" s="14">
        <f t="shared" si="838"/>
        <v>78.317034158790165</v>
      </c>
      <c r="BS292" s="14" t="e">
        <f t="shared" si="788"/>
        <v>#VALUE!</v>
      </c>
      <c r="BT292" s="37" t="e">
        <f t="shared" si="789"/>
        <v>#VALUE!</v>
      </c>
      <c r="BU292" s="41"/>
      <c r="BV292" s="14" t="str">
        <f>IFERROR(VLOOKUP($A292,#REF!,27,0),"0")</f>
        <v>0</v>
      </c>
      <c r="BW292" s="14">
        <f t="shared" si="839"/>
        <v>0</v>
      </c>
      <c r="BX292" s="14" t="str">
        <f>IFERROR(VLOOKUP($A292,SpecEd22!$Z$22:$AV$606,59,0)," ")</f>
        <v xml:space="preserve"> </v>
      </c>
      <c r="BY292" s="14" t="e">
        <f t="shared" si="840"/>
        <v>#VALUE!</v>
      </c>
      <c r="BZ292" s="14">
        <f>IFERROR(VLOOKUP($A292,ECFE!#REF!,25,0),0)</f>
        <v>0</v>
      </c>
      <c r="CA292" s="14">
        <f t="shared" si="841"/>
        <v>0</v>
      </c>
      <c r="CB292" s="14">
        <f>IFERROR(VLOOKUP($A292,#REF!,17,0),0)</f>
        <v>0</v>
      </c>
      <c r="CC292" s="14">
        <f t="shared" si="842"/>
        <v>0</v>
      </c>
      <c r="CD292" s="14">
        <f>IFERROR(VLOOKUP($A292,#REF!,9,0),0)</f>
        <v>0</v>
      </c>
      <c r="CE292" s="14">
        <f t="shared" si="843"/>
        <v>0</v>
      </c>
      <c r="CF292" s="14">
        <v>0</v>
      </c>
      <c r="CG292" s="14">
        <f t="shared" si="844"/>
        <v>0</v>
      </c>
      <c r="CH292" s="14">
        <f>IFERROR(VLOOKUP($A292,ConEnroll!$A$8:$S$601,15,0),0)</f>
        <v>-1309</v>
      </c>
      <c r="CI292" s="14">
        <f t="shared" si="845"/>
        <v>-1.2372400756143667</v>
      </c>
      <c r="CJ292" s="14">
        <f t="shared" si="846"/>
        <v>-1309</v>
      </c>
      <c r="CK292" s="14">
        <f t="shared" si="847"/>
        <v>-1.2372400756143667</v>
      </c>
      <c r="CL292" s="14" t="e">
        <f t="shared" si="848"/>
        <v>#VALUE!</v>
      </c>
      <c r="CM292" s="14" t="e">
        <f t="shared" si="849"/>
        <v>#VALUE!</v>
      </c>
      <c r="CN292" s="42"/>
      <c r="CO292" s="14">
        <f t="shared" si="790"/>
        <v>-9753.6856133771271</v>
      </c>
      <c r="CP292" s="14" t="e">
        <f t="shared" si="791"/>
        <v>#VALUE!</v>
      </c>
      <c r="CQ292" s="14">
        <f t="shared" si="792"/>
        <v>-67.30012003780719</v>
      </c>
      <c r="CR292" s="14" t="e">
        <f t="shared" si="793"/>
        <v>#VALUE!</v>
      </c>
      <c r="CS292" s="37" t="e">
        <f t="shared" si="794"/>
        <v>#VALUE!</v>
      </c>
      <c r="CT292" s="239"/>
      <c r="CU292" s="239"/>
      <c r="CV292" s="468"/>
      <c r="CW292" s="14">
        <f>IFERROR(VLOOKUP($A292,BaseFY23!$A$7:$AK$527,6,0),0)</f>
        <v>1060.7692480000001</v>
      </c>
      <c r="CX292" s="14">
        <f>IFERROR(VLOOKUP($A292,BaseFY23!$A$7:$AN$528,28,0),0)</f>
        <v>10385133.949388999</v>
      </c>
      <c r="CY292" s="14">
        <f t="shared" si="850"/>
        <v>9790.1913813672309</v>
      </c>
      <c r="CZ292" s="14">
        <f>IFERROR(VLOOKUP($A292,SpecEd23!$A$21:$BB$605,23,0)," ")</f>
        <v>1153135.8582303352</v>
      </c>
      <c r="DA292" s="14">
        <f t="shared" si="851"/>
        <v>1087.0751206301327</v>
      </c>
      <c r="DB292" s="14">
        <f>IFERROR(VLOOKUP($A292,ECFE!$A$16:$AB$347,7,0),0)</f>
        <v>64494.506999999998</v>
      </c>
      <c r="DC292" s="14">
        <f t="shared" si="852"/>
        <v>60.799751804267984</v>
      </c>
      <c r="DD292" s="14">
        <v>0</v>
      </c>
      <c r="DE292" s="14">
        <f t="shared" si="853"/>
        <v>0</v>
      </c>
      <c r="DF292" s="14">
        <f>IFERROR(VLOOKUP($A292,ConEnroll!$A$7:$S$338,10,0),0)</f>
        <v>5400.02</v>
      </c>
      <c r="DG292" s="14">
        <f t="shared" si="854"/>
        <v>5.0906641667651362</v>
      </c>
      <c r="DH292" s="14">
        <f t="shared" si="795"/>
        <v>69894.527000000002</v>
      </c>
      <c r="DI292" s="14">
        <f t="shared" si="855"/>
        <v>65.890415971033121</v>
      </c>
      <c r="DJ292" s="14">
        <f t="shared" si="796"/>
        <v>11608164.334619336</v>
      </c>
      <c r="DK292" s="14">
        <f t="shared" si="856"/>
        <v>10943.156917968397</v>
      </c>
      <c r="DL292" s="42"/>
      <c r="DM292" s="14">
        <f>IFERROR(VLOOKUP($A292,HouseFY23!$A$7:$AJ$528,28,0),0)</f>
        <v>10730009.518224001</v>
      </c>
      <c r="DN292" s="14">
        <f t="shared" si="857"/>
        <v>10115.309751347542</v>
      </c>
      <c r="DO292" s="14">
        <f>IFERROR(VLOOKUP($A292,Compens80percent!$A$13:$M$560,12,0),0)</f>
        <v>0</v>
      </c>
      <c r="DP292" s="14">
        <f t="shared" si="857"/>
        <v>0</v>
      </c>
      <c r="DQ292" s="14">
        <f t="shared" si="858"/>
        <v>10730009.518224001</v>
      </c>
      <c r="DR292" s="14">
        <f t="shared" si="859"/>
        <v>10141.78593404915</v>
      </c>
      <c r="DS292" s="14">
        <f>IFERROR(VLOOKUP($A292,SpecEd23!$A$21:$Z$550,14,0),0)</f>
        <v>1239687.1365055642</v>
      </c>
      <c r="DT292" s="14">
        <f t="shared" si="860"/>
        <v>1168.6680574902603</v>
      </c>
      <c r="DU292" s="14">
        <f>IFERROR(VLOOKUP($A292,ECFE!$A$16:$AB$347,9,0),0)</f>
        <v>67100.085082799997</v>
      </c>
      <c r="DV292" s="14">
        <f t="shared" si="861"/>
        <v>63.256061777160411</v>
      </c>
      <c r="DW292" s="14">
        <f>IFERROR(VLOOKUP($A292,ParaFY19!$A$21:$Z$543,7,0),0)</f>
        <v>9016</v>
      </c>
      <c r="DX292" s="14">
        <f t="shared" si="862"/>
        <v>8.4994922477239836</v>
      </c>
      <c r="DY292" s="14">
        <f>IFERROR(VLOOKUP($A292,ConEnroll!$A$7:$S$341,13,0),0)</f>
        <v>6750.0250000000005</v>
      </c>
      <c r="DZ292" s="14">
        <f t="shared" si="863"/>
        <v>6.3633302084564205</v>
      </c>
      <c r="EA292" s="14">
        <f t="shared" si="797"/>
        <v>82866.110082799991</v>
      </c>
      <c r="EB292" s="14">
        <f t="shared" si="864"/>
        <v>78.118884233340808</v>
      </c>
      <c r="EC292" s="14">
        <f t="shared" si="798"/>
        <v>12052562.764812365</v>
      </c>
      <c r="ED292" s="14">
        <f t="shared" si="865"/>
        <v>11362.096693071144</v>
      </c>
      <c r="EE292" s="62"/>
      <c r="EF292" s="14">
        <f t="shared" si="799"/>
        <v>325.1183699803114</v>
      </c>
      <c r="EG292" s="14">
        <f t="shared" si="800"/>
        <v>81.592936860127566</v>
      </c>
      <c r="EH292" s="14">
        <f t="shared" si="801"/>
        <v>12.228468262307686</v>
      </c>
      <c r="EI292" s="14">
        <f t="shared" si="866"/>
        <v>418.93977510274664</v>
      </c>
      <c r="EJ292" s="37">
        <f t="shared" si="802"/>
        <v>3.828326489724896E-2</v>
      </c>
      <c r="EK292" s="42"/>
      <c r="EL292" s="14" t="str">
        <f>IFERROR(VLOOKUP($A292,#REF!,27,0),"0")</f>
        <v>0</v>
      </c>
      <c r="EM292" s="14">
        <f t="shared" si="867"/>
        <v>0</v>
      </c>
      <c r="EN292" s="14" t="str">
        <f>IFERROR(VLOOKUP($A292,SpecEd23!#REF!,23,0)," ")</f>
        <v xml:space="preserve"> </v>
      </c>
      <c r="EO292" s="14" t="e">
        <f t="shared" si="868"/>
        <v>#VALUE!</v>
      </c>
      <c r="EP292" s="14">
        <f>IFERROR(VLOOKUP($A292,ECFE!#REF!,24,0),0)</f>
        <v>0</v>
      </c>
      <c r="EQ292" s="14">
        <f t="shared" si="869"/>
        <v>0</v>
      </c>
      <c r="ER292" s="14">
        <f>IFERROR(VLOOKUP($A292,#REF!,30,0),0)</f>
        <v>0</v>
      </c>
      <c r="ES292" s="14">
        <f t="shared" si="870"/>
        <v>0</v>
      </c>
      <c r="ET292" s="14">
        <f>IFERROR(VLOOKUP($A292,#REF!,12,0),0)</f>
        <v>0</v>
      </c>
      <c r="EU292" s="14">
        <f t="shared" si="871"/>
        <v>0</v>
      </c>
      <c r="EV292" s="14">
        <v>0</v>
      </c>
      <c r="EW292" s="14">
        <f t="shared" si="872"/>
        <v>0</v>
      </c>
      <c r="EX292" s="14">
        <f>IFERROR(VLOOKUP($A292,ConEnroll!$A$8:$S$601,16,0),0)</f>
        <v>846</v>
      </c>
      <c r="EY292" s="14">
        <f t="shared" si="873"/>
        <v>0.79753443229530718</v>
      </c>
      <c r="EZ292" s="14">
        <f t="shared" si="874"/>
        <v>846</v>
      </c>
      <c r="FA292" s="14">
        <f t="shared" si="875"/>
        <v>0.79753443229530718</v>
      </c>
      <c r="FB292" s="14" t="e">
        <f t="shared" si="876"/>
        <v>#VALUE!</v>
      </c>
      <c r="FC292" s="14" t="e">
        <f t="shared" si="877"/>
        <v>#VALUE!</v>
      </c>
      <c r="FD292" s="62"/>
      <c r="FE292" s="14">
        <f t="shared" si="803"/>
        <v>10115.309751347542</v>
      </c>
      <c r="FF292" s="14" t="e">
        <f t="shared" si="804"/>
        <v>#VALUE!</v>
      </c>
      <c r="FG292" s="14">
        <f t="shared" si="878"/>
        <v>77.3213498010455</v>
      </c>
      <c r="FH292" s="14" t="e">
        <f t="shared" si="805"/>
        <v>#VALUE!</v>
      </c>
      <c r="FI292" s="37" t="e">
        <f t="shared" si="806"/>
        <v>#VALUE!</v>
      </c>
      <c r="FJ292" s="12"/>
      <c r="FK292" s="14" t="str">
        <f>IFERROR(VLOOKUP($A292,#REF!,27,0),"0")</f>
        <v>0</v>
      </c>
      <c r="FL292" s="14">
        <f t="shared" si="879"/>
        <v>0</v>
      </c>
      <c r="FM292" s="14" t="str">
        <f>IFERROR(VLOOKUP($A292,SpecEd23!$X$22:$Y$610,59,0)," ")</f>
        <v xml:space="preserve"> </v>
      </c>
      <c r="FN292" s="14" t="e">
        <f t="shared" si="880"/>
        <v>#VALUE!</v>
      </c>
      <c r="FO292" s="14">
        <f>IFERROR(VLOOKUP($A292,ECFE!#REF!,26,0),0)</f>
        <v>0</v>
      </c>
      <c r="FP292" s="14">
        <f t="shared" si="881"/>
        <v>0</v>
      </c>
      <c r="FQ292" s="14">
        <f>IFERROR(VLOOKUP($A292,#REF!,16,0),0)</f>
        <v>0</v>
      </c>
      <c r="FR292" s="14">
        <f t="shared" si="882"/>
        <v>0</v>
      </c>
      <c r="FS292" s="14">
        <f>IFERROR(VLOOKUP($A292,#REF!,12,0),0)</f>
        <v>0</v>
      </c>
      <c r="FT292" s="14">
        <f t="shared" si="883"/>
        <v>0</v>
      </c>
      <c r="FU292" s="14">
        <v>0</v>
      </c>
      <c r="FV292" s="14">
        <f t="shared" si="884"/>
        <v>0</v>
      </c>
      <c r="FW292" s="14">
        <f>IFERROR(VLOOKUP($A292,ConEnroll!$A$8:$S$601,16,0),0)</f>
        <v>846</v>
      </c>
      <c r="FX292" s="14">
        <f t="shared" si="885"/>
        <v>0.79753443229530718</v>
      </c>
      <c r="FY292" s="14">
        <f t="shared" si="886"/>
        <v>846</v>
      </c>
      <c r="FZ292" s="14">
        <f t="shared" si="887"/>
        <v>0.79753443229530718</v>
      </c>
      <c r="GA292" s="14" t="e">
        <f t="shared" si="888"/>
        <v>#VALUE!</v>
      </c>
      <c r="GB292" s="14" t="e">
        <f t="shared" si="889"/>
        <v>#VALUE!</v>
      </c>
      <c r="GC292" s="39"/>
      <c r="GD292" s="14">
        <f t="shared" si="807"/>
        <v>-9790.1913813672309</v>
      </c>
      <c r="GE292" s="14" t="e">
        <f t="shared" si="808"/>
        <v>#VALUE!</v>
      </c>
      <c r="GF292" s="14">
        <f t="shared" si="809"/>
        <v>-65.092881538737814</v>
      </c>
      <c r="GG292" s="14" t="e">
        <f t="shared" si="810"/>
        <v>#VALUE!</v>
      </c>
      <c r="GH292" s="37" t="e">
        <f t="shared" si="811"/>
        <v>#VALUE!</v>
      </c>
    </row>
    <row r="293" spans="1:190" ht="12.5" x14ac:dyDescent="0.25">
      <c r="A293" s="67">
        <v>2159</v>
      </c>
      <c r="B293" s="35">
        <v>1</v>
      </c>
      <c r="C293" s="14">
        <v>6</v>
      </c>
      <c r="D293" s="14"/>
      <c r="E293" s="14"/>
      <c r="F293" s="35" t="s">
        <v>2634</v>
      </c>
      <c r="G293" s="41"/>
      <c r="H293" s="14">
        <f>IFERROR(VLOOKUP($A293,BaseFY22!$A$7:$AK$528,6,0),0)</f>
        <v>474</v>
      </c>
      <c r="I293" s="14">
        <f>IFERROR(VLOOKUP($A293,BaseFY22!$A$7:$AK$528,28,0),0)</f>
        <v>5101268.75</v>
      </c>
      <c r="J293" s="14">
        <f t="shared" si="812"/>
        <v>10762.17035864979</v>
      </c>
      <c r="K293" s="14">
        <f>IFERROR(VLOOKUP($A293,SpecEd22!$A$21:$BB$605,24,0)," ")</f>
        <v>18571.366034997278</v>
      </c>
      <c r="L293" s="14">
        <f t="shared" si="813"/>
        <v>39.180097120247424</v>
      </c>
      <c r="M293" s="14">
        <f>IFERROR(VLOOKUP($A293,ECFE!$A$16:$AB$347,7,0),0)</f>
        <v>25072.806</v>
      </c>
      <c r="N293" s="14">
        <f t="shared" si="780"/>
        <v>52.896215189873416</v>
      </c>
      <c r="O293" s="14">
        <v>0</v>
      </c>
      <c r="P293" s="14">
        <f t="shared" si="780"/>
        <v>0</v>
      </c>
      <c r="Q293" s="14">
        <f>IFERROR(VLOOKUP($A293,ConEnroll!$A$7:$S$337,10,0),0)</f>
        <v>1834.96</v>
      </c>
      <c r="R293" s="14">
        <f t="shared" si="814"/>
        <v>3.871223628691983</v>
      </c>
      <c r="S293" s="14">
        <f t="shared" si="781"/>
        <v>26907.766</v>
      </c>
      <c r="T293" s="14">
        <f t="shared" si="815"/>
        <v>56.767438818565402</v>
      </c>
      <c r="U293" s="14">
        <f t="shared" si="782"/>
        <v>5146747.8820349975</v>
      </c>
      <c r="V293" s="14">
        <f t="shared" si="816"/>
        <v>10858.117894588602</v>
      </c>
      <c r="W293" s="42"/>
      <c r="X293" s="14">
        <f>IFERROR(VLOOKUP($A293,HouseFY22!$A$6:$AJ$528,28,0),0)</f>
        <v>5183355.75</v>
      </c>
      <c r="Y293" s="14">
        <f t="shared" si="817"/>
        <v>10935.349683544304</v>
      </c>
      <c r="Z293" s="14">
        <f>IFERROR(VLOOKUP($A293,Compens80percent!$A$13:$M$560,12,0),0)</f>
        <v>0</v>
      </c>
      <c r="AA293" s="14">
        <f t="shared" si="817"/>
        <v>0</v>
      </c>
      <c r="AB293" s="14">
        <f t="shared" si="818"/>
        <v>5183355.75</v>
      </c>
      <c r="AC293" s="14">
        <f t="shared" si="817"/>
        <v>10935.349683544304</v>
      </c>
      <c r="AD293" s="14">
        <f>IFERROR(VLOOKUP(A293,SpecEd22!$A$21:$Z$550,14,0),0)</f>
        <v>40049.937476540101</v>
      </c>
      <c r="AE293" s="14">
        <f t="shared" si="819"/>
        <v>84.493538980042402</v>
      </c>
      <c r="AF293" s="14">
        <f>IFERROR(VLOOKUP($A293,ECFE!$A$16:$AB$348,8,0),0)</f>
        <v>25574.262120000003</v>
      </c>
      <c r="AG293" s="14">
        <f t="shared" si="820"/>
        <v>53.954139493670894</v>
      </c>
      <c r="AH293" s="14">
        <f>IFERROR(VLOOKUP(A293,ParaFY19!$A$21:$Z$543,7,0),0)</f>
        <v>4508</v>
      </c>
      <c r="AI293" s="14">
        <f t="shared" si="821"/>
        <v>9.5105485232067508</v>
      </c>
      <c r="AJ293" s="14">
        <f>IFERROR(VLOOKUP(A293,ConEnroll!$A$7:$S$341,13,0),0)</f>
        <v>2293.6999999999998</v>
      </c>
      <c r="AK293" s="14">
        <f t="shared" si="822"/>
        <v>4.8390295358649782</v>
      </c>
      <c r="AL293" s="14">
        <f t="shared" si="777"/>
        <v>32375.962120000004</v>
      </c>
      <c r="AM293" s="14">
        <f t="shared" si="823"/>
        <v>68.303717552742626</v>
      </c>
      <c r="AN293" s="14">
        <f t="shared" si="824"/>
        <v>5255781.6495965403</v>
      </c>
      <c r="AO293" s="14">
        <f t="shared" si="825"/>
        <v>11088.146940077089</v>
      </c>
      <c r="AP293" s="62"/>
      <c r="AQ293" s="14">
        <f t="shared" si="778"/>
        <v>173.17932489451414</v>
      </c>
      <c r="AR293" s="14">
        <f t="shared" si="783"/>
        <v>45.313441859794978</v>
      </c>
      <c r="AS293" s="14">
        <f t="shared" si="784"/>
        <v>11.536278734177223</v>
      </c>
      <c r="AT293" s="14">
        <f t="shared" si="826"/>
        <v>230.02904548848633</v>
      </c>
      <c r="AU293" s="37">
        <f t="shared" si="785"/>
        <v>2.1184983228366556E-2</v>
      </c>
      <c r="AV293" s="42"/>
      <c r="AW293" s="14" t="str">
        <f>IFERROR(VLOOKUP($A293,#REF!,27,0),"0")</f>
        <v>0</v>
      </c>
      <c r="AX293" s="14">
        <f t="shared" si="827"/>
        <v>0</v>
      </c>
      <c r="AY293" s="14" t="str">
        <f>IFERROR(VLOOKUP($A293,SpecEd22!#REF!,23,0)," ")</f>
        <v xml:space="preserve"> </v>
      </c>
      <c r="AZ293" s="14" t="e">
        <f t="shared" si="828"/>
        <v>#VALUE!</v>
      </c>
      <c r="BA293" s="14">
        <f>IFERROR(VLOOKUP($A293,ECFE!#REF!,23,0),0)</f>
        <v>0</v>
      </c>
      <c r="BB293" s="14">
        <f t="shared" si="829"/>
        <v>0</v>
      </c>
      <c r="BC293" s="14">
        <f>IFERROR(VLOOKUP($A293,#REF!,17,0),0)</f>
        <v>0</v>
      </c>
      <c r="BD293" s="14">
        <f t="shared" si="830"/>
        <v>0</v>
      </c>
      <c r="BE293" s="14">
        <f>IFERROR(VLOOKUP($A293,#REF!,9,0),0)</f>
        <v>0</v>
      </c>
      <c r="BF293" s="14">
        <f t="shared" si="831"/>
        <v>0</v>
      </c>
      <c r="BG293" s="14">
        <v>0</v>
      </c>
      <c r="BH293" s="14">
        <f t="shared" si="832"/>
        <v>0</v>
      </c>
      <c r="BI293" s="14">
        <f>IFERROR(VLOOKUP($A293,ConEnroll!$A$8:$S$601,15,0),0)</f>
        <v>-1309</v>
      </c>
      <c r="BJ293" s="14">
        <f t="shared" si="833"/>
        <v>-2.7616033755274261</v>
      </c>
      <c r="BK293" s="14">
        <f t="shared" si="834"/>
        <v>-1309</v>
      </c>
      <c r="BL293" s="14">
        <f t="shared" si="835"/>
        <v>-2.7616033755274261</v>
      </c>
      <c r="BM293" s="14" t="e">
        <f t="shared" si="836"/>
        <v>#VALUE!</v>
      </c>
      <c r="BN293" s="14" t="e">
        <f t="shared" si="837"/>
        <v>#VALUE!</v>
      </c>
      <c r="BO293" s="42"/>
      <c r="BP293" s="14">
        <f t="shared" si="786"/>
        <v>10935.349683544304</v>
      </c>
      <c r="BQ293" s="14" t="e">
        <f t="shared" si="787"/>
        <v>#VALUE!</v>
      </c>
      <c r="BR293" s="14">
        <f t="shared" si="838"/>
        <v>71.065320928270054</v>
      </c>
      <c r="BS293" s="14" t="e">
        <f t="shared" si="788"/>
        <v>#VALUE!</v>
      </c>
      <c r="BT293" s="37" t="e">
        <f t="shared" si="789"/>
        <v>#VALUE!</v>
      </c>
      <c r="BU293" s="41"/>
      <c r="BV293" s="14" t="str">
        <f>IFERROR(VLOOKUP($A293,#REF!,27,0),"0")</f>
        <v>0</v>
      </c>
      <c r="BW293" s="14">
        <f t="shared" si="839"/>
        <v>0</v>
      </c>
      <c r="BX293" s="14" t="str">
        <f>IFERROR(VLOOKUP($A293,SpecEd22!$Z$22:$AV$606,59,0)," ")</f>
        <v xml:space="preserve"> </v>
      </c>
      <c r="BY293" s="14" t="e">
        <f t="shared" si="840"/>
        <v>#VALUE!</v>
      </c>
      <c r="BZ293" s="14">
        <f>IFERROR(VLOOKUP($A293,ECFE!#REF!,25,0),0)</f>
        <v>0</v>
      </c>
      <c r="CA293" s="14">
        <f t="shared" si="841"/>
        <v>0</v>
      </c>
      <c r="CB293" s="14">
        <f>IFERROR(VLOOKUP($A293,#REF!,17,0),0)</f>
        <v>0</v>
      </c>
      <c r="CC293" s="14">
        <f t="shared" si="842"/>
        <v>0</v>
      </c>
      <c r="CD293" s="14">
        <f>IFERROR(VLOOKUP($A293,#REF!,9,0),0)</f>
        <v>0</v>
      </c>
      <c r="CE293" s="14">
        <f t="shared" si="843"/>
        <v>0</v>
      </c>
      <c r="CF293" s="14">
        <v>0</v>
      </c>
      <c r="CG293" s="14">
        <f t="shared" si="844"/>
        <v>0</v>
      </c>
      <c r="CH293" s="14">
        <f>IFERROR(VLOOKUP($A293,ConEnroll!$A$8:$S$601,15,0),0)</f>
        <v>-1309</v>
      </c>
      <c r="CI293" s="14">
        <f t="shared" si="845"/>
        <v>-2.7616033755274261</v>
      </c>
      <c r="CJ293" s="14">
        <f t="shared" si="846"/>
        <v>-1309</v>
      </c>
      <c r="CK293" s="14">
        <f t="shared" si="847"/>
        <v>-2.7616033755274261</v>
      </c>
      <c r="CL293" s="14" t="e">
        <f t="shared" si="848"/>
        <v>#VALUE!</v>
      </c>
      <c r="CM293" s="14" t="e">
        <f t="shared" si="849"/>
        <v>#VALUE!</v>
      </c>
      <c r="CN293" s="42"/>
      <c r="CO293" s="14">
        <f t="shared" si="790"/>
        <v>-10762.17035864979</v>
      </c>
      <c r="CP293" s="14" t="e">
        <f t="shared" si="791"/>
        <v>#VALUE!</v>
      </c>
      <c r="CQ293" s="14">
        <f t="shared" si="792"/>
        <v>-59.529042194092831</v>
      </c>
      <c r="CR293" s="14" t="e">
        <f t="shared" si="793"/>
        <v>#VALUE!</v>
      </c>
      <c r="CS293" s="37" t="e">
        <f t="shared" si="794"/>
        <v>#VALUE!</v>
      </c>
      <c r="CT293" s="239"/>
      <c r="CU293" s="239"/>
      <c r="CV293" s="468"/>
      <c r="CW293" s="14">
        <f>IFERROR(VLOOKUP($A293,BaseFY23!$A$7:$AK$527,6,0),0)</f>
        <v>446.60863000000001</v>
      </c>
      <c r="CX293" s="14">
        <f>IFERROR(VLOOKUP($A293,BaseFY23!$A$7:$AN$528,28,0),0)</f>
        <v>4844941.75</v>
      </c>
      <c r="CY293" s="14">
        <f t="shared" si="850"/>
        <v>10848.294064536998</v>
      </c>
      <c r="CZ293" s="14">
        <f>IFERROR(VLOOKUP($A293,SpecEd23!$A$21:$BB$605,23,0)," ")</f>
        <v>304312.50694056164</v>
      </c>
      <c r="DA293" s="14">
        <f t="shared" si="851"/>
        <v>681.38519163985177</v>
      </c>
      <c r="DB293" s="14">
        <f>IFERROR(VLOOKUP($A293,ECFE!$A$16:$AB$347,7,0),0)</f>
        <v>25072.806</v>
      </c>
      <c r="DC293" s="14">
        <f t="shared" si="852"/>
        <v>56.140442248059557</v>
      </c>
      <c r="DD293" s="14">
        <v>0</v>
      </c>
      <c r="DE293" s="14">
        <f t="shared" si="853"/>
        <v>0</v>
      </c>
      <c r="DF293" s="14">
        <f>IFERROR(VLOOKUP($A293,ConEnroll!$A$7:$S$338,10,0),0)</f>
        <v>1834.96</v>
      </c>
      <c r="DG293" s="14">
        <f t="shared" si="854"/>
        <v>4.1086532519535055</v>
      </c>
      <c r="DH293" s="14">
        <f t="shared" si="795"/>
        <v>26907.766</v>
      </c>
      <c r="DI293" s="14">
        <f t="shared" si="855"/>
        <v>60.249095500013063</v>
      </c>
      <c r="DJ293" s="14">
        <f t="shared" si="796"/>
        <v>5176162.0229405612</v>
      </c>
      <c r="DK293" s="14">
        <f t="shared" si="856"/>
        <v>11589.928351676861</v>
      </c>
      <c r="DL293" s="42"/>
      <c r="DM293" s="14">
        <f>IFERROR(VLOOKUP($A293,HouseFY23!$A$7:$AJ$528,28,0),0)</f>
        <v>5000061.75</v>
      </c>
      <c r="DN293" s="14">
        <f t="shared" si="857"/>
        <v>11195.622776030996</v>
      </c>
      <c r="DO293" s="14">
        <f>IFERROR(VLOOKUP($A293,Compens80percent!$A$13:$M$560,12,0),0)</f>
        <v>0</v>
      </c>
      <c r="DP293" s="14">
        <f t="shared" si="857"/>
        <v>0</v>
      </c>
      <c r="DQ293" s="14">
        <f t="shared" si="858"/>
        <v>5000061.75</v>
      </c>
      <c r="DR293" s="14">
        <f t="shared" si="859"/>
        <v>10548.653481012658</v>
      </c>
      <c r="DS293" s="14">
        <f>IFERROR(VLOOKUP($A293,SpecEd23!$A$21:$Z$550,14,0),0)</f>
        <v>358252.13236216974</v>
      </c>
      <c r="DT293" s="14">
        <f t="shared" si="860"/>
        <v>802.16123983580371</v>
      </c>
      <c r="DU293" s="14">
        <f>IFERROR(VLOOKUP($A293,ECFE!$A$16:$AB$347,9,0),0)</f>
        <v>26085.747362400001</v>
      </c>
      <c r="DV293" s="14">
        <f t="shared" si="861"/>
        <v>58.408516114881166</v>
      </c>
      <c r="DW293" s="14">
        <f>IFERROR(VLOOKUP($A293,ParaFY19!$A$21:$Z$543,7,0),0)</f>
        <v>4508</v>
      </c>
      <c r="DX293" s="14">
        <f t="shared" si="862"/>
        <v>10.093848835836424</v>
      </c>
      <c r="DY293" s="14">
        <f>IFERROR(VLOOKUP($A293,ConEnroll!$A$7:$S$341,13,0),0)</f>
        <v>2293.6999999999998</v>
      </c>
      <c r="DZ293" s="14">
        <f t="shared" si="863"/>
        <v>5.1358165649418819</v>
      </c>
      <c r="EA293" s="14">
        <f t="shared" si="797"/>
        <v>32887.447362400002</v>
      </c>
      <c r="EB293" s="14">
        <f t="shared" si="864"/>
        <v>73.638181515659468</v>
      </c>
      <c r="EC293" s="14">
        <f t="shared" si="798"/>
        <v>5391201.3297245698</v>
      </c>
      <c r="ED293" s="14">
        <f t="shared" si="865"/>
        <v>12071.422197382459</v>
      </c>
      <c r="EE293" s="62"/>
      <c r="EF293" s="14">
        <f t="shared" si="799"/>
        <v>347.32871149399762</v>
      </c>
      <c r="EG293" s="14">
        <f t="shared" si="800"/>
        <v>120.77604819595194</v>
      </c>
      <c r="EH293" s="14">
        <f t="shared" si="801"/>
        <v>13.389086015646406</v>
      </c>
      <c r="EI293" s="14">
        <f t="shared" si="866"/>
        <v>481.49384570559596</v>
      </c>
      <c r="EJ293" s="37">
        <f t="shared" si="802"/>
        <v>4.1544160679468929E-2</v>
      </c>
      <c r="EK293" s="42"/>
      <c r="EL293" s="14" t="str">
        <f>IFERROR(VLOOKUP($A293,#REF!,27,0),"0")</f>
        <v>0</v>
      </c>
      <c r="EM293" s="14">
        <f t="shared" si="867"/>
        <v>0</v>
      </c>
      <c r="EN293" s="14" t="str">
        <f>IFERROR(VLOOKUP($A293,SpecEd23!#REF!,23,0)," ")</f>
        <v xml:space="preserve"> </v>
      </c>
      <c r="EO293" s="14" t="e">
        <f t="shared" si="868"/>
        <v>#VALUE!</v>
      </c>
      <c r="EP293" s="14">
        <f>IFERROR(VLOOKUP($A293,ECFE!#REF!,24,0),0)</f>
        <v>0</v>
      </c>
      <c r="EQ293" s="14">
        <f t="shared" si="869"/>
        <v>0</v>
      </c>
      <c r="ER293" s="14">
        <f>IFERROR(VLOOKUP($A293,#REF!,30,0),0)</f>
        <v>0</v>
      </c>
      <c r="ES293" s="14">
        <f t="shared" si="870"/>
        <v>0</v>
      </c>
      <c r="ET293" s="14">
        <f>IFERROR(VLOOKUP($A293,#REF!,12,0),0)</f>
        <v>0</v>
      </c>
      <c r="EU293" s="14">
        <f t="shared" si="871"/>
        <v>0</v>
      </c>
      <c r="EV293" s="14">
        <v>0</v>
      </c>
      <c r="EW293" s="14">
        <f t="shared" si="872"/>
        <v>0</v>
      </c>
      <c r="EX293" s="14">
        <f>IFERROR(VLOOKUP($A293,ConEnroll!$A$8:$S$601,16,0),0)</f>
        <v>850</v>
      </c>
      <c r="EY293" s="14">
        <f t="shared" si="873"/>
        <v>1.9032323670055369</v>
      </c>
      <c r="EZ293" s="14">
        <f t="shared" si="874"/>
        <v>850</v>
      </c>
      <c r="FA293" s="14">
        <f t="shared" si="875"/>
        <v>1.9032323670055369</v>
      </c>
      <c r="FB293" s="14" t="e">
        <f t="shared" si="876"/>
        <v>#VALUE!</v>
      </c>
      <c r="FC293" s="14" t="e">
        <f t="shared" si="877"/>
        <v>#VALUE!</v>
      </c>
      <c r="FD293" s="62"/>
      <c r="FE293" s="14">
        <f t="shared" si="803"/>
        <v>11195.622776030996</v>
      </c>
      <c r="FF293" s="14" t="e">
        <f t="shared" si="804"/>
        <v>#VALUE!</v>
      </c>
      <c r="FG293" s="14">
        <f t="shared" si="878"/>
        <v>71.734949148653925</v>
      </c>
      <c r="FH293" s="14" t="e">
        <f t="shared" si="805"/>
        <v>#VALUE!</v>
      </c>
      <c r="FI293" s="37" t="e">
        <f t="shared" si="806"/>
        <v>#VALUE!</v>
      </c>
      <c r="FJ293" s="12"/>
      <c r="FK293" s="14" t="str">
        <f>IFERROR(VLOOKUP($A293,#REF!,27,0),"0")</f>
        <v>0</v>
      </c>
      <c r="FL293" s="14">
        <f t="shared" si="879"/>
        <v>0</v>
      </c>
      <c r="FM293" s="14" t="str">
        <f>IFERROR(VLOOKUP($A293,SpecEd23!$X$22:$Y$610,59,0)," ")</f>
        <v xml:space="preserve"> </v>
      </c>
      <c r="FN293" s="14" t="e">
        <f t="shared" si="880"/>
        <v>#VALUE!</v>
      </c>
      <c r="FO293" s="14">
        <f>IFERROR(VLOOKUP($A293,ECFE!#REF!,26,0),0)</f>
        <v>0</v>
      </c>
      <c r="FP293" s="14">
        <f t="shared" si="881"/>
        <v>0</v>
      </c>
      <c r="FQ293" s="14">
        <f>IFERROR(VLOOKUP($A293,#REF!,16,0),0)</f>
        <v>0</v>
      </c>
      <c r="FR293" s="14">
        <f t="shared" si="882"/>
        <v>0</v>
      </c>
      <c r="FS293" s="14">
        <f>IFERROR(VLOOKUP($A293,#REF!,12,0),0)</f>
        <v>0</v>
      </c>
      <c r="FT293" s="14">
        <f t="shared" si="883"/>
        <v>0</v>
      </c>
      <c r="FU293" s="14">
        <v>0</v>
      </c>
      <c r="FV293" s="14">
        <f t="shared" si="884"/>
        <v>0</v>
      </c>
      <c r="FW293" s="14">
        <f>IFERROR(VLOOKUP($A293,ConEnroll!$A$8:$S$601,16,0),0)</f>
        <v>850</v>
      </c>
      <c r="FX293" s="14">
        <f t="shared" si="885"/>
        <v>1.9032323670055369</v>
      </c>
      <c r="FY293" s="14">
        <f t="shared" si="886"/>
        <v>850</v>
      </c>
      <c r="FZ293" s="14">
        <f t="shared" si="887"/>
        <v>1.9032323670055369</v>
      </c>
      <c r="GA293" s="14" t="e">
        <f t="shared" si="888"/>
        <v>#VALUE!</v>
      </c>
      <c r="GB293" s="14" t="e">
        <f t="shared" si="889"/>
        <v>#VALUE!</v>
      </c>
      <c r="GC293" s="39"/>
      <c r="GD293" s="14">
        <f t="shared" si="807"/>
        <v>-10848.294064536998</v>
      </c>
      <c r="GE293" s="14" t="e">
        <f t="shared" si="808"/>
        <v>#VALUE!</v>
      </c>
      <c r="GF293" s="14">
        <f t="shared" si="809"/>
        <v>-58.345863133007526</v>
      </c>
      <c r="GG293" s="14" t="e">
        <f t="shared" si="810"/>
        <v>#VALUE!</v>
      </c>
      <c r="GH293" s="37" t="e">
        <f t="shared" si="811"/>
        <v>#VALUE!</v>
      </c>
    </row>
    <row r="294" spans="1:190" ht="12.5" x14ac:dyDescent="0.25">
      <c r="A294" s="67">
        <v>2164</v>
      </c>
      <c r="B294" s="35">
        <v>1</v>
      </c>
      <c r="C294" s="14">
        <v>5</v>
      </c>
      <c r="D294" s="14"/>
      <c r="E294" s="14"/>
      <c r="F294" s="35" t="s">
        <v>1643</v>
      </c>
      <c r="G294" s="41"/>
      <c r="H294" s="14">
        <f>IFERROR(VLOOKUP($A294,BaseFY22!$A$7:$AK$528,6,0),0)</f>
        <v>1614</v>
      </c>
      <c r="I294" s="14">
        <f>IFERROR(VLOOKUP($A294,BaseFY22!$A$7:$AK$528,28,0),0)</f>
        <v>14220009.25</v>
      </c>
      <c r="J294" s="14">
        <f t="shared" si="812"/>
        <v>8810.4146530359358</v>
      </c>
      <c r="K294" s="14">
        <f>IFERROR(VLOOKUP($A294,SpecEd22!$A$21:$BB$605,24,0)," ")</f>
        <v>2042880.5326225674</v>
      </c>
      <c r="L294" s="14">
        <f t="shared" si="813"/>
        <v>1265.7252370647877</v>
      </c>
      <c r="M294" s="14">
        <f>IFERROR(VLOOKUP($A294,ECFE!$A$16:$AB$347,7,0),0)</f>
        <v>114791.16</v>
      </c>
      <c r="N294" s="14">
        <f t="shared" si="780"/>
        <v>71.122156133828994</v>
      </c>
      <c r="O294" s="14">
        <v>0</v>
      </c>
      <c r="P294" s="14">
        <f t="shared" si="780"/>
        <v>0</v>
      </c>
      <c r="Q294" s="14">
        <f>IFERROR(VLOOKUP($A294,ConEnroll!$A$7:$S$337,10,0),0)</f>
        <v>16881.62</v>
      </c>
      <c r="R294" s="14">
        <f t="shared" si="814"/>
        <v>10.459491945477074</v>
      </c>
      <c r="S294" s="14">
        <f t="shared" si="781"/>
        <v>131672.78</v>
      </c>
      <c r="T294" s="14">
        <f t="shared" si="815"/>
        <v>81.581648079306078</v>
      </c>
      <c r="U294" s="14">
        <f t="shared" si="782"/>
        <v>16394562.562622568</v>
      </c>
      <c r="V294" s="14">
        <f t="shared" si="816"/>
        <v>10157.721538180029</v>
      </c>
      <c r="W294" s="42"/>
      <c r="X294" s="14">
        <f>IFERROR(VLOOKUP($A294,HouseFY22!$A$6:$AJ$528,28,0),0)</f>
        <v>14464734.25</v>
      </c>
      <c r="Y294" s="14">
        <f t="shared" si="817"/>
        <v>8962.0410470879797</v>
      </c>
      <c r="Z294" s="14">
        <f>IFERROR(VLOOKUP($A294,Compens80percent!$A$13:$M$560,12,0),0)</f>
        <v>0</v>
      </c>
      <c r="AA294" s="14">
        <f t="shared" si="817"/>
        <v>0</v>
      </c>
      <c r="AB294" s="14">
        <f t="shared" si="818"/>
        <v>14464734.25</v>
      </c>
      <c r="AC294" s="14">
        <f t="shared" si="817"/>
        <v>8962.0410470879797</v>
      </c>
      <c r="AD294" s="14">
        <f>IFERROR(VLOOKUP(A294,SpecEd22!$A$21:$Z$550,14,0),0)</f>
        <v>2078407.0169464839</v>
      </c>
      <c r="AE294" s="14">
        <f t="shared" si="819"/>
        <v>1287.7366895579205</v>
      </c>
      <c r="AF294" s="14">
        <f>IFERROR(VLOOKUP($A294,ECFE!$A$16:$AB$348,8,0),0)</f>
        <v>117086.9832</v>
      </c>
      <c r="AG294" s="14">
        <f t="shared" si="820"/>
        <v>72.544599256505578</v>
      </c>
      <c r="AH294" s="14">
        <f>IFERROR(VLOOKUP(A294,ParaFY19!$A$21:$Z$543,7,0),0)</f>
        <v>18424</v>
      </c>
      <c r="AI294" s="14">
        <f t="shared" si="821"/>
        <v>11.415117719950434</v>
      </c>
      <c r="AJ294" s="14">
        <f>IFERROR(VLOOKUP(A294,ConEnroll!$A$7:$S$341,13,0),0)</f>
        <v>21102.024999999998</v>
      </c>
      <c r="AK294" s="14">
        <f t="shared" si="822"/>
        <v>13.074364931846343</v>
      </c>
      <c r="AL294" s="14">
        <f t="shared" si="777"/>
        <v>156613.00820000001</v>
      </c>
      <c r="AM294" s="14">
        <f t="shared" si="823"/>
        <v>97.034081908302355</v>
      </c>
      <c r="AN294" s="14">
        <f t="shared" si="824"/>
        <v>16699754.275146483</v>
      </c>
      <c r="AO294" s="14">
        <f t="shared" si="825"/>
        <v>10346.811818554203</v>
      </c>
      <c r="AP294" s="62"/>
      <c r="AQ294" s="14">
        <f t="shared" si="778"/>
        <v>151.62639405204391</v>
      </c>
      <c r="AR294" s="14">
        <f t="shared" si="783"/>
        <v>22.011452493132765</v>
      </c>
      <c r="AS294" s="14">
        <f t="shared" si="784"/>
        <v>15.452433828996277</v>
      </c>
      <c r="AT294" s="14">
        <f t="shared" si="826"/>
        <v>189.09028037417295</v>
      </c>
      <c r="AU294" s="37">
        <f t="shared" si="785"/>
        <v>1.8615422726783321E-2</v>
      </c>
      <c r="AV294" s="42"/>
      <c r="AW294" s="14" t="str">
        <f>IFERROR(VLOOKUP($A294,#REF!,27,0),"0")</f>
        <v>0</v>
      </c>
      <c r="AX294" s="14">
        <f t="shared" si="827"/>
        <v>0</v>
      </c>
      <c r="AY294" s="14" t="str">
        <f>IFERROR(VLOOKUP($A294,SpecEd22!#REF!,23,0)," ")</f>
        <v xml:space="preserve"> </v>
      </c>
      <c r="AZ294" s="14" t="e">
        <f t="shared" si="828"/>
        <v>#VALUE!</v>
      </c>
      <c r="BA294" s="14">
        <f>IFERROR(VLOOKUP($A294,ECFE!#REF!,23,0),0)</f>
        <v>0</v>
      </c>
      <c r="BB294" s="14">
        <f t="shared" si="829"/>
        <v>0</v>
      </c>
      <c r="BC294" s="14">
        <f>IFERROR(VLOOKUP($A294,#REF!,17,0),0)</f>
        <v>0</v>
      </c>
      <c r="BD294" s="14">
        <f t="shared" si="830"/>
        <v>0</v>
      </c>
      <c r="BE294" s="14">
        <f>IFERROR(VLOOKUP($A294,#REF!,9,0),0)</f>
        <v>0</v>
      </c>
      <c r="BF294" s="14">
        <f t="shared" si="831"/>
        <v>0</v>
      </c>
      <c r="BG294" s="14">
        <v>0</v>
      </c>
      <c r="BH294" s="14">
        <f t="shared" si="832"/>
        <v>0</v>
      </c>
      <c r="BI294" s="14">
        <f>IFERROR(VLOOKUP($A294,ConEnroll!$A$8:$S$601,15,0),0)</f>
        <v>-1312</v>
      </c>
      <c r="BJ294" s="14">
        <f t="shared" si="833"/>
        <v>-0.81288723667905827</v>
      </c>
      <c r="BK294" s="14">
        <f t="shared" si="834"/>
        <v>-1312</v>
      </c>
      <c r="BL294" s="14">
        <f t="shared" si="835"/>
        <v>-0.81288723667905827</v>
      </c>
      <c r="BM294" s="14" t="e">
        <f t="shared" si="836"/>
        <v>#VALUE!</v>
      </c>
      <c r="BN294" s="14" t="e">
        <f t="shared" si="837"/>
        <v>#VALUE!</v>
      </c>
      <c r="BO294" s="42"/>
      <c r="BP294" s="14">
        <f t="shared" si="786"/>
        <v>8962.0410470879797</v>
      </c>
      <c r="BQ294" s="14" t="e">
        <f t="shared" si="787"/>
        <v>#VALUE!</v>
      </c>
      <c r="BR294" s="14">
        <f t="shared" si="838"/>
        <v>97.846969144981415</v>
      </c>
      <c r="BS294" s="14" t="e">
        <f t="shared" si="788"/>
        <v>#VALUE!</v>
      </c>
      <c r="BT294" s="37" t="e">
        <f t="shared" si="789"/>
        <v>#VALUE!</v>
      </c>
      <c r="BU294" s="41"/>
      <c r="BV294" s="14" t="str">
        <f>IFERROR(VLOOKUP($A294,#REF!,27,0),"0")</f>
        <v>0</v>
      </c>
      <c r="BW294" s="14">
        <f t="shared" si="839"/>
        <v>0</v>
      </c>
      <c r="BX294" s="14" t="str">
        <f>IFERROR(VLOOKUP($A294,SpecEd22!$Z$22:$AV$606,59,0)," ")</f>
        <v xml:space="preserve"> </v>
      </c>
      <c r="BY294" s="14" t="e">
        <f t="shared" si="840"/>
        <v>#VALUE!</v>
      </c>
      <c r="BZ294" s="14">
        <f>IFERROR(VLOOKUP($A294,ECFE!#REF!,25,0),0)</f>
        <v>0</v>
      </c>
      <c r="CA294" s="14">
        <f t="shared" si="841"/>
        <v>0</v>
      </c>
      <c r="CB294" s="14">
        <f>IFERROR(VLOOKUP($A294,#REF!,17,0),0)</f>
        <v>0</v>
      </c>
      <c r="CC294" s="14">
        <f t="shared" si="842"/>
        <v>0</v>
      </c>
      <c r="CD294" s="14">
        <f>IFERROR(VLOOKUP($A294,#REF!,9,0),0)</f>
        <v>0</v>
      </c>
      <c r="CE294" s="14">
        <f t="shared" si="843"/>
        <v>0</v>
      </c>
      <c r="CF294" s="14">
        <v>0</v>
      </c>
      <c r="CG294" s="14">
        <f t="shared" si="844"/>
        <v>0</v>
      </c>
      <c r="CH294" s="14">
        <f>IFERROR(VLOOKUP($A294,ConEnroll!$A$8:$S$601,15,0),0)</f>
        <v>-1312</v>
      </c>
      <c r="CI294" s="14">
        <f t="shared" si="845"/>
        <v>-0.81288723667905827</v>
      </c>
      <c r="CJ294" s="14">
        <f t="shared" si="846"/>
        <v>-1312</v>
      </c>
      <c r="CK294" s="14">
        <f t="shared" si="847"/>
        <v>-0.81288723667905827</v>
      </c>
      <c r="CL294" s="14" t="e">
        <f t="shared" si="848"/>
        <v>#VALUE!</v>
      </c>
      <c r="CM294" s="14" t="e">
        <f t="shared" si="849"/>
        <v>#VALUE!</v>
      </c>
      <c r="CN294" s="42"/>
      <c r="CO294" s="14">
        <f t="shared" si="790"/>
        <v>-8810.4146530359358</v>
      </c>
      <c r="CP294" s="14" t="e">
        <f t="shared" si="791"/>
        <v>#VALUE!</v>
      </c>
      <c r="CQ294" s="14">
        <f t="shared" si="792"/>
        <v>-82.394535315985138</v>
      </c>
      <c r="CR294" s="14" t="e">
        <f t="shared" si="793"/>
        <v>#VALUE!</v>
      </c>
      <c r="CS294" s="37" t="e">
        <f t="shared" si="794"/>
        <v>#VALUE!</v>
      </c>
      <c r="CT294" s="239"/>
      <c r="CU294" s="239"/>
      <c r="CV294" s="468"/>
      <c r="CW294" s="14">
        <f>IFERROR(VLOOKUP($A294,BaseFY23!$A$7:$AK$527,6,0),0)</f>
        <v>1651.0004710000001</v>
      </c>
      <c r="CX294" s="14">
        <f>IFERROR(VLOOKUP($A294,BaseFY23!$A$7:$AN$528,28,0),0)</f>
        <v>14570339.5</v>
      </c>
      <c r="CY294" s="14">
        <f t="shared" si="850"/>
        <v>8825.157688280271</v>
      </c>
      <c r="CZ294" s="14">
        <f>IFERROR(VLOOKUP($A294,SpecEd23!$A$21:$BB$605,23,0)," ")</f>
        <v>2398751.8587065898</v>
      </c>
      <c r="DA294" s="14">
        <f t="shared" si="851"/>
        <v>1452.9080402101167</v>
      </c>
      <c r="DB294" s="14">
        <f>IFERROR(VLOOKUP($A294,ECFE!$A$16:$AB$347,7,0),0)</f>
        <v>114791.16</v>
      </c>
      <c r="DC294" s="14">
        <f t="shared" si="852"/>
        <v>69.528241824468864</v>
      </c>
      <c r="DD294" s="14">
        <v>0</v>
      </c>
      <c r="DE294" s="14">
        <f t="shared" si="853"/>
        <v>0</v>
      </c>
      <c r="DF294" s="14">
        <f>IFERROR(VLOOKUP($A294,ConEnroll!$A$7:$S$338,10,0),0)</f>
        <v>16881.62</v>
      </c>
      <c r="DG294" s="14">
        <f t="shared" si="854"/>
        <v>10.225084908531198</v>
      </c>
      <c r="DH294" s="14">
        <f t="shared" si="795"/>
        <v>131672.78</v>
      </c>
      <c r="DI294" s="14">
        <f t="shared" si="855"/>
        <v>79.753326733000065</v>
      </c>
      <c r="DJ294" s="14">
        <f t="shared" si="796"/>
        <v>17100764.138706587</v>
      </c>
      <c r="DK294" s="14">
        <f t="shared" si="856"/>
        <v>10357.819055223386</v>
      </c>
      <c r="DL294" s="42"/>
      <c r="DM294" s="14">
        <f>IFERROR(VLOOKUP($A294,HouseFY23!$A$7:$AJ$528,28,0),0)</f>
        <v>15073866.5</v>
      </c>
      <c r="DN294" s="14">
        <f t="shared" si="857"/>
        <v>9130.140641855698</v>
      </c>
      <c r="DO294" s="14">
        <f>IFERROR(VLOOKUP($A294,Compens80percent!$A$13:$M$560,12,0),0)</f>
        <v>0</v>
      </c>
      <c r="DP294" s="14">
        <f t="shared" si="857"/>
        <v>0</v>
      </c>
      <c r="DQ294" s="14">
        <f t="shared" si="858"/>
        <v>15073866.5</v>
      </c>
      <c r="DR294" s="14">
        <f t="shared" si="859"/>
        <v>9339.4464064436179</v>
      </c>
      <c r="DS294" s="14">
        <f>IFERROR(VLOOKUP($A294,SpecEd23!$A$21:$Z$550,14,0),0)</f>
        <v>2473836.6418257752</v>
      </c>
      <c r="DT294" s="14">
        <f t="shared" si="860"/>
        <v>1498.386393752746</v>
      </c>
      <c r="DU294" s="14">
        <f>IFERROR(VLOOKUP($A294,ECFE!$A$16:$AB$347,9,0),0)</f>
        <v>119428.72286400001</v>
      </c>
      <c r="DV294" s="14">
        <f t="shared" si="861"/>
        <v>72.337182794177409</v>
      </c>
      <c r="DW294" s="14">
        <f>IFERROR(VLOOKUP($A294,ParaFY19!$A$21:$Z$543,7,0),0)</f>
        <v>18424</v>
      </c>
      <c r="DX294" s="14">
        <f t="shared" si="862"/>
        <v>11.159294211976031</v>
      </c>
      <c r="DY294" s="14">
        <f>IFERROR(VLOOKUP($A294,ConEnroll!$A$7:$S$341,13,0),0)</f>
        <v>21102.024999999998</v>
      </c>
      <c r="DZ294" s="14">
        <f t="shared" si="863"/>
        <v>12.781356135663996</v>
      </c>
      <c r="EA294" s="14">
        <f t="shared" si="797"/>
        <v>158954.747864</v>
      </c>
      <c r="EB294" s="14">
        <f t="shared" si="864"/>
        <v>96.277833141817439</v>
      </c>
      <c r="EC294" s="14">
        <f t="shared" si="798"/>
        <v>17706657.889689773</v>
      </c>
      <c r="ED294" s="14">
        <f t="shared" si="865"/>
        <v>10724.80486875026</v>
      </c>
      <c r="EE294" s="62"/>
      <c r="EF294" s="14">
        <f t="shared" si="799"/>
        <v>304.98295357542702</v>
      </c>
      <c r="EG294" s="14">
        <f t="shared" si="800"/>
        <v>45.478353542629293</v>
      </c>
      <c r="EH294" s="14">
        <f t="shared" si="801"/>
        <v>16.524506408817373</v>
      </c>
      <c r="EI294" s="14">
        <f t="shared" si="866"/>
        <v>366.9858135268737</v>
      </c>
      <c r="EJ294" s="37">
        <f t="shared" si="802"/>
        <v>3.5430799820914516E-2</v>
      </c>
      <c r="EK294" s="42"/>
      <c r="EL294" s="14" t="str">
        <f>IFERROR(VLOOKUP($A294,#REF!,27,0),"0")</f>
        <v>0</v>
      </c>
      <c r="EM294" s="14">
        <f t="shared" si="867"/>
        <v>0</v>
      </c>
      <c r="EN294" s="14" t="str">
        <f>IFERROR(VLOOKUP($A294,SpecEd23!#REF!,23,0)," ")</f>
        <v xml:space="preserve"> </v>
      </c>
      <c r="EO294" s="14" t="e">
        <f t="shared" si="868"/>
        <v>#VALUE!</v>
      </c>
      <c r="EP294" s="14">
        <f>IFERROR(VLOOKUP($A294,ECFE!#REF!,24,0),0)</f>
        <v>0</v>
      </c>
      <c r="EQ294" s="14">
        <f t="shared" si="869"/>
        <v>0</v>
      </c>
      <c r="ER294" s="14">
        <f>IFERROR(VLOOKUP($A294,#REF!,30,0),0)</f>
        <v>0</v>
      </c>
      <c r="ES294" s="14">
        <f t="shared" si="870"/>
        <v>0</v>
      </c>
      <c r="ET294" s="14">
        <f>IFERROR(VLOOKUP($A294,#REF!,12,0),0)</f>
        <v>0</v>
      </c>
      <c r="EU294" s="14">
        <f t="shared" si="871"/>
        <v>0</v>
      </c>
      <c r="EV294" s="14">
        <v>0</v>
      </c>
      <c r="EW294" s="14">
        <f t="shared" si="872"/>
        <v>0</v>
      </c>
      <c r="EX294" s="14">
        <f>IFERROR(VLOOKUP($A294,ConEnroll!$A$8:$S$601,16,0),0)</f>
        <v>852</v>
      </c>
      <c r="EY294" s="14">
        <f t="shared" si="873"/>
        <v>0.5160507310357999</v>
      </c>
      <c r="EZ294" s="14">
        <f t="shared" si="874"/>
        <v>852</v>
      </c>
      <c r="FA294" s="14">
        <f t="shared" si="875"/>
        <v>0.5160507310357999</v>
      </c>
      <c r="FB294" s="14" t="e">
        <f t="shared" si="876"/>
        <v>#VALUE!</v>
      </c>
      <c r="FC294" s="14" t="e">
        <f t="shared" si="877"/>
        <v>#VALUE!</v>
      </c>
      <c r="FD294" s="62"/>
      <c r="FE294" s="14">
        <f t="shared" si="803"/>
        <v>9130.140641855698</v>
      </c>
      <c r="FF294" s="14" t="e">
        <f t="shared" si="804"/>
        <v>#VALUE!</v>
      </c>
      <c r="FG294" s="14">
        <f t="shared" si="878"/>
        <v>95.761782410781635</v>
      </c>
      <c r="FH294" s="14" t="e">
        <f t="shared" si="805"/>
        <v>#VALUE!</v>
      </c>
      <c r="FI294" s="37" t="e">
        <f t="shared" si="806"/>
        <v>#VALUE!</v>
      </c>
      <c r="FJ294" s="12"/>
      <c r="FK294" s="14" t="str">
        <f>IFERROR(VLOOKUP($A294,#REF!,27,0),"0")</f>
        <v>0</v>
      </c>
      <c r="FL294" s="14">
        <f t="shared" si="879"/>
        <v>0</v>
      </c>
      <c r="FM294" s="14" t="str">
        <f>IFERROR(VLOOKUP($A294,SpecEd23!$X$22:$Y$610,59,0)," ")</f>
        <v xml:space="preserve"> </v>
      </c>
      <c r="FN294" s="14" t="e">
        <f t="shared" si="880"/>
        <v>#VALUE!</v>
      </c>
      <c r="FO294" s="14">
        <f>IFERROR(VLOOKUP($A294,ECFE!#REF!,26,0),0)</f>
        <v>0</v>
      </c>
      <c r="FP294" s="14">
        <f t="shared" si="881"/>
        <v>0</v>
      </c>
      <c r="FQ294" s="14">
        <f>IFERROR(VLOOKUP($A294,#REF!,16,0),0)</f>
        <v>0</v>
      </c>
      <c r="FR294" s="14">
        <f t="shared" si="882"/>
        <v>0</v>
      </c>
      <c r="FS294" s="14">
        <f>IFERROR(VLOOKUP($A294,#REF!,12,0),0)</f>
        <v>0</v>
      </c>
      <c r="FT294" s="14">
        <f t="shared" si="883"/>
        <v>0</v>
      </c>
      <c r="FU294" s="14">
        <v>0</v>
      </c>
      <c r="FV294" s="14">
        <f t="shared" si="884"/>
        <v>0</v>
      </c>
      <c r="FW294" s="14">
        <f>IFERROR(VLOOKUP($A294,ConEnroll!$A$8:$S$601,16,0),0)</f>
        <v>852</v>
      </c>
      <c r="FX294" s="14">
        <f t="shared" si="885"/>
        <v>0.5160507310357999</v>
      </c>
      <c r="FY294" s="14">
        <f t="shared" si="886"/>
        <v>852</v>
      </c>
      <c r="FZ294" s="14">
        <f t="shared" si="887"/>
        <v>0.5160507310357999</v>
      </c>
      <c r="GA294" s="14" t="e">
        <f t="shared" si="888"/>
        <v>#VALUE!</v>
      </c>
      <c r="GB294" s="14" t="e">
        <f t="shared" si="889"/>
        <v>#VALUE!</v>
      </c>
      <c r="GC294" s="39"/>
      <c r="GD294" s="14">
        <f t="shared" si="807"/>
        <v>-8825.157688280271</v>
      </c>
      <c r="GE294" s="14" t="e">
        <f t="shared" si="808"/>
        <v>#VALUE!</v>
      </c>
      <c r="GF294" s="14">
        <f t="shared" si="809"/>
        <v>-79.237276001964261</v>
      </c>
      <c r="GG294" s="14" t="e">
        <f t="shared" si="810"/>
        <v>#VALUE!</v>
      </c>
      <c r="GH294" s="37" t="e">
        <f t="shared" si="811"/>
        <v>#VALUE!</v>
      </c>
    </row>
    <row r="295" spans="1:190" ht="12.5" x14ac:dyDescent="0.25">
      <c r="A295" s="67">
        <v>2165</v>
      </c>
      <c r="B295" s="35">
        <v>1</v>
      </c>
      <c r="C295" s="14">
        <v>5</v>
      </c>
      <c r="D295" s="14"/>
      <c r="E295" s="14"/>
      <c r="F295" s="35" t="s">
        <v>2635</v>
      </c>
      <c r="G295" s="41"/>
      <c r="H295" s="14">
        <f>IFERROR(VLOOKUP($A295,BaseFY22!$A$7:$AK$528,6,0),0)</f>
        <v>939</v>
      </c>
      <c r="I295" s="14">
        <f>IFERROR(VLOOKUP($A295,BaseFY22!$A$7:$AK$528,28,0),0)</f>
        <v>9275169.25</v>
      </c>
      <c r="J295" s="14">
        <f t="shared" si="812"/>
        <v>9877.7095314163998</v>
      </c>
      <c r="K295" s="14">
        <f>IFERROR(VLOOKUP($A295,SpecEd22!$A$21:$BB$605,24,0)," ")</f>
        <v>1200994.6705789082</v>
      </c>
      <c r="L295" s="14">
        <f t="shared" si="813"/>
        <v>1279.0145586569843</v>
      </c>
      <c r="M295" s="14">
        <f>IFERROR(VLOOKUP($A295,ECFE!$A$16:$AB$347,7,0),0)</f>
        <v>53619.555</v>
      </c>
      <c r="N295" s="14">
        <f t="shared" si="780"/>
        <v>57.102827476038335</v>
      </c>
      <c r="O295" s="14">
        <v>0</v>
      </c>
      <c r="P295" s="14">
        <f t="shared" si="780"/>
        <v>0</v>
      </c>
      <c r="Q295" s="14">
        <f>IFERROR(VLOOKUP($A295,ConEnroll!$A$7:$S$337,10,0),0)</f>
        <v>6605.85</v>
      </c>
      <c r="R295" s="14">
        <f t="shared" si="814"/>
        <v>7.0349840255591056</v>
      </c>
      <c r="S295" s="14">
        <f t="shared" si="781"/>
        <v>60225.404999999999</v>
      </c>
      <c r="T295" s="14">
        <f t="shared" si="815"/>
        <v>64.13781150159744</v>
      </c>
      <c r="U295" s="14">
        <f t="shared" si="782"/>
        <v>10536389.325578908</v>
      </c>
      <c r="V295" s="14">
        <f t="shared" si="816"/>
        <v>11220.861901574981</v>
      </c>
      <c r="W295" s="42"/>
      <c r="X295" s="14">
        <f>IFERROR(VLOOKUP($A295,HouseFY22!$A$6:$AJ$528,28,0),0)</f>
        <v>9708056.2297590002</v>
      </c>
      <c r="Y295" s="14">
        <f t="shared" si="817"/>
        <v>10338.7180295623</v>
      </c>
      <c r="Z295" s="14">
        <f>IFERROR(VLOOKUP($A295,Compens80percent!$A$13:$M$560,12,0),0)</f>
        <v>0</v>
      </c>
      <c r="AA295" s="14">
        <f t="shared" si="817"/>
        <v>0</v>
      </c>
      <c r="AB295" s="14">
        <f t="shared" si="818"/>
        <v>9708056.2297590002</v>
      </c>
      <c r="AC295" s="14">
        <f t="shared" si="817"/>
        <v>10338.7180295623</v>
      </c>
      <c r="AD295" s="14">
        <f>IFERROR(VLOOKUP(A295,SpecEd22!$A$21:$Z$550,14,0),0)</f>
        <v>1234790.331887275</v>
      </c>
      <c r="AE295" s="14">
        <f t="shared" si="819"/>
        <v>1315.0056782612087</v>
      </c>
      <c r="AF295" s="14">
        <f>IFERROR(VLOOKUP($A295,ECFE!$A$16:$AB$348,8,0),0)</f>
        <v>54691.946100000001</v>
      </c>
      <c r="AG295" s="14">
        <f t="shared" si="820"/>
        <v>58.244884025559109</v>
      </c>
      <c r="AH295" s="14">
        <f>IFERROR(VLOOKUP(A295,ParaFY19!$A$21:$Z$543,7,0),0)</f>
        <v>7056</v>
      </c>
      <c r="AI295" s="14">
        <f t="shared" si="821"/>
        <v>7.5143769968051117</v>
      </c>
      <c r="AJ295" s="14">
        <f>IFERROR(VLOOKUP(A295,ConEnroll!$A$7:$S$341,13,0),0)</f>
        <v>8257.3125</v>
      </c>
      <c r="AK295" s="14">
        <f t="shared" si="822"/>
        <v>8.7937300319488809</v>
      </c>
      <c r="AL295" s="14">
        <f t="shared" si="777"/>
        <v>70005.258600000001</v>
      </c>
      <c r="AM295" s="14">
        <f t="shared" si="823"/>
        <v>74.552991054313097</v>
      </c>
      <c r="AN295" s="14">
        <f t="shared" si="824"/>
        <v>11012851.820246276</v>
      </c>
      <c r="AO295" s="14">
        <f t="shared" si="825"/>
        <v>11728.276698877822</v>
      </c>
      <c r="AP295" s="62"/>
      <c r="AQ295" s="14">
        <f t="shared" si="778"/>
        <v>461.00849814590038</v>
      </c>
      <c r="AR295" s="14">
        <f t="shared" si="783"/>
        <v>35.991119604224423</v>
      </c>
      <c r="AS295" s="14">
        <f t="shared" si="784"/>
        <v>10.415179552715657</v>
      </c>
      <c r="AT295" s="14">
        <f t="shared" si="826"/>
        <v>507.41479730284044</v>
      </c>
      <c r="AU295" s="37">
        <f t="shared" si="785"/>
        <v>4.5220661456640755E-2</v>
      </c>
      <c r="AV295" s="42"/>
      <c r="AW295" s="14" t="str">
        <f>IFERROR(VLOOKUP($A295,#REF!,27,0),"0")</f>
        <v>0</v>
      </c>
      <c r="AX295" s="14">
        <f t="shared" si="827"/>
        <v>0</v>
      </c>
      <c r="AY295" s="14" t="str">
        <f>IFERROR(VLOOKUP($A295,SpecEd22!#REF!,23,0)," ")</f>
        <v xml:space="preserve"> </v>
      </c>
      <c r="AZ295" s="14" t="e">
        <f t="shared" si="828"/>
        <v>#VALUE!</v>
      </c>
      <c r="BA295" s="14">
        <f>IFERROR(VLOOKUP($A295,ECFE!#REF!,23,0),0)</f>
        <v>0</v>
      </c>
      <c r="BB295" s="14">
        <f t="shared" si="829"/>
        <v>0</v>
      </c>
      <c r="BC295" s="14">
        <f>IFERROR(VLOOKUP($A295,#REF!,17,0),0)</f>
        <v>0</v>
      </c>
      <c r="BD295" s="14">
        <f t="shared" si="830"/>
        <v>0</v>
      </c>
      <c r="BE295" s="14">
        <f>IFERROR(VLOOKUP($A295,#REF!,9,0),0)</f>
        <v>0</v>
      </c>
      <c r="BF295" s="14">
        <f t="shared" si="831"/>
        <v>0</v>
      </c>
      <c r="BG295" s="14">
        <v>0</v>
      </c>
      <c r="BH295" s="14">
        <f t="shared" si="832"/>
        <v>0</v>
      </c>
      <c r="BI295" s="14">
        <f>IFERROR(VLOOKUP($A295,ConEnroll!$A$8:$S$601,15,0),0)</f>
        <v>-1308</v>
      </c>
      <c r="BJ295" s="14">
        <f t="shared" si="833"/>
        <v>-1.3929712460063899</v>
      </c>
      <c r="BK295" s="14">
        <f t="shared" si="834"/>
        <v>-1308</v>
      </c>
      <c r="BL295" s="14">
        <f t="shared" si="835"/>
        <v>-1.3929712460063899</v>
      </c>
      <c r="BM295" s="14" t="e">
        <f t="shared" si="836"/>
        <v>#VALUE!</v>
      </c>
      <c r="BN295" s="14" t="e">
        <f t="shared" si="837"/>
        <v>#VALUE!</v>
      </c>
      <c r="BO295" s="42"/>
      <c r="BP295" s="14">
        <f t="shared" si="786"/>
        <v>10338.7180295623</v>
      </c>
      <c r="BQ295" s="14" t="e">
        <f t="shared" si="787"/>
        <v>#VALUE!</v>
      </c>
      <c r="BR295" s="14">
        <f t="shared" si="838"/>
        <v>75.945962300319493</v>
      </c>
      <c r="BS295" s="14" t="e">
        <f t="shared" si="788"/>
        <v>#VALUE!</v>
      </c>
      <c r="BT295" s="37" t="e">
        <f t="shared" si="789"/>
        <v>#VALUE!</v>
      </c>
      <c r="BU295" s="41"/>
      <c r="BV295" s="14" t="str">
        <f>IFERROR(VLOOKUP($A295,#REF!,27,0),"0")</f>
        <v>0</v>
      </c>
      <c r="BW295" s="14">
        <f t="shared" si="839"/>
        <v>0</v>
      </c>
      <c r="BX295" s="14" t="str">
        <f>IFERROR(VLOOKUP($A295,SpecEd22!$Z$22:$AV$606,59,0)," ")</f>
        <v xml:space="preserve"> </v>
      </c>
      <c r="BY295" s="14" t="e">
        <f t="shared" si="840"/>
        <v>#VALUE!</v>
      </c>
      <c r="BZ295" s="14">
        <f>IFERROR(VLOOKUP($A295,ECFE!#REF!,25,0),0)</f>
        <v>0</v>
      </c>
      <c r="CA295" s="14">
        <f t="shared" si="841"/>
        <v>0</v>
      </c>
      <c r="CB295" s="14">
        <f>IFERROR(VLOOKUP($A295,#REF!,17,0),0)</f>
        <v>0</v>
      </c>
      <c r="CC295" s="14">
        <f t="shared" si="842"/>
        <v>0</v>
      </c>
      <c r="CD295" s="14">
        <f>IFERROR(VLOOKUP($A295,#REF!,9,0),0)</f>
        <v>0</v>
      </c>
      <c r="CE295" s="14">
        <f t="shared" si="843"/>
        <v>0</v>
      </c>
      <c r="CF295" s="14">
        <v>0</v>
      </c>
      <c r="CG295" s="14">
        <f t="shared" si="844"/>
        <v>0</v>
      </c>
      <c r="CH295" s="14">
        <f>IFERROR(VLOOKUP($A295,ConEnroll!$A$8:$S$601,15,0),0)</f>
        <v>-1308</v>
      </c>
      <c r="CI295" s="14">
        <f t="shared" si="845"/>
        <v>-1.3929712460063899</v>
      </c>
      <c r="CJ295" s="14">
        <f t="shared" si="846"/>
        <v>-1308</v>
      </c>
      <c r="CK295" s="14">
        <f t="shared" si="847"/>
        <v>-1.3929712460063899</v>
      </c>
      <c r="CL295" s="14" t="e">
        <f t="shared" si="848"/>
        <v>#VALUE!</v>
      </c>
      <c r="CM295" s="14" t="e">
        <f t="shared" si="849"/>
        <v>#VALUE!</v>
      </c>
      <c r="CN295" s="42"/>
      <c r="CO295" s="14">
        <f t="shared" si="790"/>
        <v>-9877.7095314163998</v>
      </c>
      <c r="CP295" s="14" t="e">
        <f t="shared" si="791"/>
        <v>#VALUE!</v>
      </c>
      <c r="CQ295" s="14">
        <f t="shared" si="792"/>
        <v>-65.530782747603837</v>
      </c>
      <c r="CR295" s="14" t="e">
        <f t="shared" si="793"/>
        <v>#VALUE!</v>
      </c>
      <c r="CS295" s="37" t="e">
        <f t="shared" si="794"/>
        <v>#VALUE!</v>
      </c>
      <c r="CT295" s="239"/>
      <c r="CU295" s="239"/>
      <c r="CV295" s="468"/>
      <c r="CW295" s="14">
        <f>IFERROR(VLOOKUP($A295,BaseFY23!$A$7:$AK$527,6,0),0)</f>
        <v>934.78113199999996</v>
      </c>
      <c r="CX295" s="14">
        <f>IFERROR(VLOOKUP($A295,BaseFY23!$A$7:$AN$528,28,0),0)</f>
        <v>9256449.75</v>
      </c>
      <c r="CY295" s="14">
        <f t="shared" si="850"/>
        <v>9902.2642125814764</v>
      </c>
      <c r="CZ295" s="14">
        <f>IFERROR(VLOOKUP($A295,SpecEd23!$A$21:$BB$605,23,0)," ")</f>
        <v>1240985.0976940589</v>
      </c>
      <c r="DA295" s="14">
        <f t="shared" si="851"/>
        <v>1327.5675505333786</v>
      </c>
      <c r="DB295" s="14">
        <f>IFERROR(VLOOKUP($A295,ECFE!$A$16:$AB$347,7,0),0)</f>
        <v>53619.555</v>
      </c>
      <c r="DC295" s="14">
        <f t="shared" si="852"/>
        <v>57.360544799699703</v>
      </c>
      <c r="DD295" s="14">
        <v>0</v>
      </c>
      <c r="DE295" s="14">
        <f t="shared" si="853"/>
        <v>0</v>
      </c>
      <c r="DF295" s="14">
        <f>IFERROR(VLOOKUP($A295,ConEnroll!$A$7:$S$338,10,0),0)</f>
        <v>6605.85</v>
      </c>
      <c r="DG295" s="14">
        <f t="shared" si="854"/>
        <v>7.0667344192822243</v>
      </c>
      <c r="DH295" s="14">
        <f t="shared" si="795"/>
        <v>60225.404999999999</v>
      </c>
      <c r="DI295" s="14">
        <f t="shared" si="855"/>
        <v>64.427279218981923</v>
      </c>
      <c r="DJ295" s="14">
        <f t="shared" si="796"/>
        <v>10557660.252694059</v>
      </c>
      <c r="DK295" s="14">
        <f t="shared" si="856"/>
        <v>11294.259042333837</v>
      </c>
      <c r="DL295" s="42"/>
      <c r="DM295" s="14">
        <f>IFERROR(VLOOKUP($A295,HouseFY23!$A$7:$AJ$528,28,0),0)</f>
        <v>9859938.5999999996</v>
      </c>
      <c r="DN295" s="14">
        <f t="shared" si="857"/>
        <v>10547.857955695237</v>
      </c>
      <c r="DO295" s="14">
        <f>IFERROR(VLOOKUP($A295,Compens80percent!$A$13:$M$560,12,0),0)</f>
        <v>0</v>
      </c>
      <c r="DP295" s="14">
        <f t="shared" si="857"/>
        <v>0</v>
      </c>
      <c r="DQ295" s="14">
        <f t="shared" si="858"/>
        <v>9859938.5999999996</v>
      </c>
      <c r="DR295" s="14">
        <f t="shared" si="859"/>
        <v>10500.467092651757</v>
      </c>
      <c r="DS295" s="14">
        <f>IFERROR(VLOOKUP($A295,SpecEd23!$A$21:$Z$550,14,0),0)</f>
        <v>1309810.8312793667</v>
      </c>
      <c r="DT295" s="14">
        <f t="shared" si="860"/>
        <v>1401.1951957962356</v>
      </c>
      <c r="DU295" s="14">
        <f>IFERROR(VLOOKUP($A295,ECFE!$A$16:$AB$347,9,0),0)</f>
        <v>55785.785022000004</v>
      </c>
      <c r="DV295" s="14">
        <f t="shared" si="861"/>
        <v>59.677910809607575</v>
      </c>
      <c r="DW295" s="14">
        <f>IFERROR(VLOOKUP($A295,ParaFY19!$A$21:$Z$543,7,0),0)</f>
        <v>7056</v>
      </c>
      <c r="DX295" s="14">
        <f t="shared" si="862"/>
        <v>7.5482909939607126</v>
      </c>
      <c r="DY295" s="14">
        <f>IFERROR(VLOOKUP($A295,ConEnroll!$A$7:$S$341,13,0),0)</f>
        <v>8257.3125</v>
      </c>
      <c r="DZ295" s="14">
        <f t="shared" si="863"/>
        <v>8.8334180241027802</v>
      </c>
      <c r="EA295" s="14">
        <f t="shared" si="797"/>
        <v>71099.097521999996</v>
      </c>
      <c r="EB295" s="14">
        <f t="shared" si="864"/>
        <v>76.059619827671057</v>
      </c>
      <c r="EC295" s="14">
        <f t="shared" si="798"/>
        <v>11240848.528801367</v>
      </c>
      <c r="ED295" s="14">
        <f t="shared" si="865"/>
        <v>12025.112771319145</v>
      </c>
      <c r="EE295" s="62"/>
      <c r="EF295" s="14">
        <f t="shared" si="799"/>
        <v>645.59374311376087</v>
      </c>
      <c r="EG295" s="14">
        <f t="shared" si="800"/>
        <v>73.627645262856959</v>
      </c>
      <c r="EH295" s="14">
        <f t="shared" si="801"/>
        <v>11.632340608689134</v>
      </c>
      <c r="EI295" s="14">
        <f t="shared" si="866"/>
        <v>730.85372898530693</v>
      </c>
      <c r="EJ295" s="37">
        <f t="shared" si="802"/>
        <v>6.4710197122792745E-2</v>
      </c>
      <c r="EK295" s="42"/>
      <c r="EL295" s="14" t="str">
        <f>IFERROR(VLOOKUP($A295,#REF!,27,0),"0")</f>
        <v>0</v>
      </c>
      <c r="EM295" s="14">
        <f t="shared" si="867"/>
        <v>0</v>
      </c>
      <c r="EN295" s="14" t="str">
        <f>IFERROR(VLOOKUP($A295,SpecEd23!#REF!,23,0)," ")</f>
        <v xml:space="preserve"> </v>
      </c>
      <c r="EO295" s="14" t="e">
        <f t="shared" si="868"/>
        <v>#VALUE!</v>
      </c>
      <c r="EP295" s="14">
        <f>IFERROR(VLOOKUP($A295,ECFE!#REF!,24,0),0)</f>
        <v>0</v>
      </c>
      <c r="EQ295" s="14">
        <f t="shared" si="869"/>
        <v>0</v>
      </c>
      <c r="ER295" s="14">
        <f>IFERROR(VLOOKUP($A295,#REF!,30,0),0)</f>
        <v>0</v>
      </c>
      <c r="ES295" s="14">
        <f t="shared" si="870"/>
        <v>0</v>
      </c>
      <c r="ET295" s="14">
        <f>IFERROR(VLOOKUP($A295,#REF!,12,0),0)</f>
        <v>0</v>
      </c>
      <c r="EU295" s="14">
        <f t="shared" si="871"/>
        <v>0</v>
      </c>
      <c r="EV295" s="14">
        <v>0</v>
      </c>
      <c r="EW295" s="14">
        <f t="shared" si="872"/>
        <v>0</v>
      </c>
      <c r="EX295" s="14">
        <f>IFERROR(VLOOKUP($A295,ConEnroll!$A$8:$S$601,16,0),0)</f>
        <v>857</v>
      </c>
      <c r="EY295" s="14">
        <f t="shared" si="873"/>
        <v>0.91679214595016023</v>
      </c>
      <c r="EZ295" s="14">
        <f t="shared" si="874"/>
        <v>857</v>
      </c>
      <c r="FA295" s="14">
        <f t="shared" si="875"/>
        <v>0.91679214595016023</v>
      </c>
      <c r="FB295" s="14" t="e">
        <f t="shared" si="876"/>
        <v>#VALUE!</v>
      </c>
      <c r="FC295" s="14" t="e">
        <f t="shared" si="877"/>
        <v>#VALUE!</v>
      </c>
      <c r="FD295" s="62"/>
      <c r="FE295" s="14">
        <f t="shared" si="803"/>
        <v>10547.857955695237</v>
      </c>
      <c r="FF295" s="14" t="e">
        <f t="shared" si="804"/>
        <v>#VALUE!</v>
      </c>
      <c r="FG295" s="14">
        <f t="shared" si="878"/>
        <v>75.142827681720902</v>
      </c>
      <c r="FH295" s="14" t="e">
        <f t="shared" si="805"/>
        <v>#VALUE!</v>
      </c>
      <c r="FI295" s="37" t="e">
        <f t="shared" si="806"/>
        <v>#VALUE!</v>
      </c>
      <c r="FJ295" s="12"/>
      <c r="FK295" s="14" t="str">
        <f>IFERROR(VLOOKUP($A295,#REF!,27,0),"0")</f>
        <v>0</v>
      </c>
      <c r="FL295" s="14">
        <f t="shared" si="879"/>
        <v>0</v>
      </c>
      <c r="FM295" s="14" t="str">
        <f>IFERROR(VLOOKUP($A295,SpecEd23!$X$22:$Y$610,59,0)," ")</f>
        <v xml:space="preserve"> </v>
      </c>
      <c r="FN295" s="14" t="e">
        <f t="shared" si="880"/>
        <v>#VALUE!</v>
      </c>
      <c r="FO295" s="14">
        <f>IFERROR(VLOOKUP($A295,ECFE!#REF!,26,0),0)</f>
        <v>0</v>
      </c>
      <c r="FP295" s="14">
        <f t="shared" si="881"/>
        <v>0</v>
      </c>
      <c r="FQ295" s="14">
        <f>IFERROR(VLOOKUP($A295,#REF!,16,0),0)</f>
        <v>0</v>
      </c>
      <c r="FR295" s="14">
        <f t="shared" si="882"/>
        <v>0</v>
      </c>
      <c r="FS295" s="14">
        <f>IFERROR(VLOOKUP($A295,#REF!,12,0),0)</f>
        <v>0</v>
      </c>
      <c r="FT295" s="14">
        <f t="shared" si="883"/>
        <v>0</v>
      </c>
      <c r="FU295" s="14">
        <v>0</v>
      </c>
      <c r="FV295" s="14">
        <f t="shared" si="884"/>
        <v>0</v>
      </c>
      <c r="FW295" s="14">
        <f>IFERROR(VLOOKUP($A295,ConEnroll!$A$8:$S$601,16,0),0)</f>
        <v>857</v>
      </c>
      <c r="FX295" s="14">
        <f t="shared" si="885"/>
        <v>0.91679214595016023</v>
      </c>
      <c r="FY295" s="14">
        <f t="shared" si="886"/>
        <v>857</v>
      </c>
      <c r="FZ295" s="14">
        <f t="shared" si="887"/>
        <v>0.91679214595016023</v>
      </c>
      <c r="GA295" s="14" t="e">
        <f t="shared" si="888"/>
        <v>#VALUE!</v>
      </c>
      <c r="GB295" s="14" t="e">
        <f t="shared" si="889"/>
        <v>#VALUE!</v>
      </c>
      <c r="GC295" s="39"/>
      <c r="GD295" s="14">
        <f t="shared" si="807"/>
        <v>-9902.2642125814764</v>
      </c>
      <c r="GE295" s="14" t="e">
        <f t="shared" si="808"/>
        <v>#VALUE!</v>
      </c>
      <c r="GF295" s="14">
        <f t="shared" si="809"/>
        <v>-63.510487073031761</v>
      </c>
      <c r="GG295" s="14" t="e">
        <f t="shared" si="810"/>
        <v>#VALUE!</v>
      </c>
      <c r="GH295" s="37" t="e">
        <f t="shared" si="811"/>
        <v>#VALUE!</v>
      </c>
    </row>
    <row r="296" spans="1:190" ht="12.5" x14ac:dyDescent="0.25">
      <c r="A296" s="67">
        <v>2167</v>
      </c>
      <c r="B296" s="35">
        <v>1</v>
      </c>
      <c r="C296" s="14">
        <v>6</v>
      </c>
      <c r="D296" s="14"/>
      <c r="E296" s="14"/>
      <c r="F296" s="35" t="s">
        <v>2636</v>
      </c>
      <c r="G296" s="41"/>
      <c r="H296" s="14">
        <f>IFERROR(VLOOKUP($A296,BaseFY22!$A$7:$AK$528,6,0),0)</f>
        <v>629</v>
      </c>
      <c r="I296" s="14">
        <f>IFERROR(VLOOKUP($A296,BaseFY22!$A$7:$AK$528,28,0),0)</f>
        <v>5785737.5</v>
      </c>
      <c r="J296" s="14">
        <f t="shared" si="812"/>
        <v>9198.3108108108099</v>
      </c>
      <c r="K296" s="14">
        <f>IFERROR(VLOOKUP($A296,SpecEd22!$A$21:$BB$605,24,0)," ")</f>
        <v>808842.46389408084</v>
      </c>
      <c r="L296" s="14">
        <f t="shared" si="813"/>
        <v>1285.9180666042621</v>
      </c>
      <c r="M296" s="14">
        <f>IFERROR(VLOOKUP($A296,ECFE!$A$16:$AB$347,7,0),0)</f>
        <v>43801.89</v>
      </c>
      <c r="N296" s="14">
        <f t="shared" si="780"/>
        <v>69.63734499205087</v>
      </c>
      <c r="O296" s="14">
        <v>0</v>
      </c>
      <c r="P296" s="14">
        <f t="shared" si="780"/>
        <v>0</v>
      </c>
      <c r="Q296" s="14">
        <f>IFERROR(VLOOKUP($A296,ConEnroll!$A$7:$S$337,10,0),0)</f>
        <v>9646.64</v>
      </c>
      <c r="R296" s="14">
        <f t="shared" si="814"/>
        <v>15.336470588235294</v>
      </c>
      <c r="S296" s="14">
        <f t="shared" si="781"/>
        <v>53448.53</v>
      </c>
      <c r="T296" s="14">
        <f t="shared" si="815"/>
        <v>84.973815580286171</v>
      </c>
      <c r="U296" s="14">
        <f t="shared" si="782"/>
        <v>6648028.4938940806</v>
      </c>
      <c r="V296" s="14">
        <f t="shared" si="816"/>
        <v>10569.202692995359</v>
      </c>
      <c r="W296" s="42"/>
      <c r="X296" s="14">
        <f>IFERROR(VLOOKUP($A296,HouseFY22!$A$6:$AJ$528,28,0),0)</f>
        <v>5884880.5</v>
      </c>
      <c r="Y296" s="14">
        <f t="shared" si="817"/>
        <v>9355.930842607313</v>
      </c>
      <c r="Z296" s="14">
        <f>IFERROR(VLOOKUP($A296,Compens80percent!$A$13:$M$560,12,0),0)</f>
        <v>0</v>
      </c>
      <c r="AA296" s="14">
        <f t="shared" si="817"/>
        <v>0</v>
      </c>
      <c r="AB296" s="14">
        <f t="shared" si="818"/>
        <v>5884880.5</v>
      </c>
      <c r="AC296" s="14">
        <f t="shared" si="817"/>
        <v>9355.930842607313</v>
      </c>
      <c r="AD296" s="14">
        <f>IFERROR(VLOOKUP(A296,SpecEd22!$A$21:$Z$550,14,0),0)</f>
        <v>821232.56598471035</v>
      </c>
      <c r="AE296" s="14">
        <f t="shared" si="819"/>
        <v>1305.6161621378542</v>
      </c>
      <c r="AF296" s="14">
        <f>IFERROR(VLOOKUP($A296,ECFE!$A$16:$AB$348,8,0),0)</f>
        <v>44677.927800000005</v>
      </c>
      <c r="AG296" s="14">
        <f t="shared" si="820"/>
        <v>71.0300918918919</v>
      </c>
      <c r="AH296" s="14">
        <f>IFERROR(VLOOKUP(A296,ParaFY19!$A$21:$Z$543,7,0),0)</f>
        <v>6272</v>
      </c>
      <c r="AI296" s="14">
        <f t="shared" si="821"/>
        <v>9.9713831478537358</v>
      </c>
      <c r="AJ296" s="14">
        <f>IFERROR(VLOOKUP(A296,ConEnroll!$A$7:$S$341,13,0),0)</f>
        <v>12058.3</v>
      </c>
      <c r="AK296" s="14">
        <f t="shared" si="822"/>
        <v>19.170588235294115</v>
      </c>
      <c r="AL296" s="14">
        <f t="shared" si="777"/>
        <v>63008.227800000008</v>
      </c>
      <c r="AM296" s="14">
        <f t="shared" si="823"/>
        <v>100.17206327503976</v>
      </c>
      <c r="AN296" s="14">
        <f t="shared" si="824"/>
        <v>6769121.2937847106</v>
      </c>
      <c r="AO296" s="14">
        <f t="shared" si="825"/>
        <v>10761.719068020207</v>
      </c>
      <c r="AP296" s="62"/>
      <c r="AQ296" s="14">
        <f t="shared" si="778"/>
        <v>157.6200317965031</v>
      </c>
      <c r="AR296" s="14">
        <f t="shared" si="783"/>
        <v>19.698095533592095</v>
      </c>
      <c r="AS296" s="14">
        <f t="shared" si="784"/>
        <v>15.19824769475359</v>
      </c>
      <c r="AT296" s="14">
        <f t="shared" si="826"/>
        <v>192.5163750248488</v>
      </c>
      <c r="AU296" s="37">
        <f t="shared" si="785"/>
        <v>1.8214843694164106E-2</v>
      </c>
      <c r="AV296" s="42"/>
      <c r="AW296" s="14" t="str">
        <f>IFERROR(VLOOKUP($A296,#REF!,27,0),"0")</f>
        <v>0</v>
      </c>
      <c r="AX296" s="14">
        <f t="shared" si="827"/>
        <v>0</v>
      </c>
      <c r="AY296" s="14" t="str">
        <f>IFERROR(VLOOKUP($A296,SpecEd22!#REF!,23,0)," ")</f>
        <v xml:space="preserve"> </v>
      </c>
      <c r="AZ296" s="14" t="e">
        <f t="shared" si="828"/>
        <v>#VALUE!</v>
      </c>
      <c r="BA296" s="14">
        <f>IFERROR(VLOOKUP($A296,ECFE!#REF!,23,0),0)</f>
        <v>0</v>
      </c>
      <c r="BB296" s="14">
        <f t="shared" si="829"/>
        <v>0</v>
      </c>
      <c r="BC296" s="14">
        <f>IFERROR(VLOOKUP($A296,#REF!,17,0),0)</f>
        <v>0</v>
      </c>
      <c r="BD296" s="14">
        <f t="shared" si="830"/>
        <v>0</v>
      </c>
      <c r="BE296" s="14">
        <f>IFERROR(VLOOKUP($A296,#REF!,9,0),0)</f>
        <v>0</v>
      </c>
      <c r="BF296" s="14">
        <f t="shared" si="831"/>
        <v>0</v>
      </c>
      <c r="BG296" s="14">
        <v>0</v>
      </c>
      <c r="BH296" s="14">
        <f t="shared" si="832"/>
        <v>0</v>
      </c>
      <c r="BI296" s="14">
        <f>IFERROR(VLOOKUP($A296,ConEnroll!$A$8:$S$601,15,0),0)</f>
        <v>-1309</v>
      </c>
      <c r="BJ296" s="14">
        <f t="shared" si="833"/>
        <v>-2.0810810810810811</v>
      </c>
      <c r="BK296" s="14">
        <f t="shared" si="834"/>
        <v>-1309</v>
      </c>
      <c r="BL296" s="14">
        <f t="shared" si="835"/>
        <v>-2.0810810810810811</v>
      </c>
      <c r="BM296" s="14" t="e">
        <f t="shared" si="836"/>
        <v>#VALUE!</v>
      </c>
      <c r="BN296" s="14" t="e">
        <f t="shared" si="837"/>
        <v>#VALUE!</v>
      </c>
      <c r="BO296" s="42"/>
      <c r="BP296" s="14">
        <f t="shared" si="786"/>
        <v>9355.930842607313</v>
      </c>
      <c r="BQ296" s="14" t="e">
        <f t="shared" si="787"/>
        <v>#VALUE!</v>
      </c>
      <c r="BR296" s="14">
        <f t="shared" si="838"/>
        <v>102.25314435612084</v>
      </c>
      <c r="BS296" s="14" t="e">
        <f t="shared" si="788"/>
        <v>#VALUE!</v>
      </c>
      <c r="BT296" s="37" t="e">
        <f t="shared" si="789"/>
        <v>#VALUE!</v>
      </c>
      <c r="BU296" s="41"/>
      <c r="BV296" s="14" t="str">
        <f>IFERROR(VLOOKUP($A296,#REF!,27,0),"0")</f>
        <v>0</v>
      </c>
      <c r="BW296" s="14">
        <f t="shared" si="839"/>
        <v>0</v>
      </c>
      <c r="BX296" s="14" t="str">
        <f>IFERROR(VLOOKUP($A296,SpecEd22!$Z$22:$AV$606,59,0)," ")</f>
        <v xml:space="preserve"> </v>
      </c>
      <c r="BY296" s="14" t="e">
        <f t="shared" si="840"/>
        <v>#VALUE!</v>
      </c>
      <c r="BZ296" s="14">
        <f>IFERROR(VLOOKUP($A296,ECFE!#REF!,25,0),0)</f>
        <v>0</v>
      </c>
      <c r="CA296" s="14">
        <f t="shared" si="841"/>
        <v>0</v>
      </c>
      <c r="CB296" s="14">
        <f>IFERROR(VLOOKUP($A296,#REF!,17,0),0)</f>
        <v>0</v>
      </c>
      <c r="CC296" s="14">
        <f t="shared" si="842"/>
        <v>0</v>
      </c>
      <c r="CD296" s="14">
        <f>IFERROR(VLOOKUP($A296,#REF!,9,0),0)</f>
        <v>0</v>
      </c>
      <c r="CE296" s="14">
        <f t="shared" si="843"/>
        <v>0</v>
      </c>
      <c r="CF296" s="14">
        <v>0</v>
      </c>
      <c r="CG296" s="14">
        <f t="shared" si="844"/>
        <v>0</v>
      </c>
      <c r="CH296" s="14">
        <f>IFERROR(VLOOKUP($A296,ConEnroll!$A$8:$S$601,15,0),0)</f>
        <v>-1309</v>
      </c>
      <c r="CI296" s="14">
        <f t="shared" si="845"/>
        <v>-2.0810810810810811</v>
      </c>
      <c r="CJ296" s="14">
        <f t="shared" si="846"/>
        <v>-1309</v>
      </c>
      <c r="CK296" s="14">
        <f t="shared" si="847"/>
        <v>-2.0810810810810811</v>
      </c>
      <c r="CL296" s="14" t="e">
        <f t="shared" si="848"/>
        <v>#VALUE!</v>
      </c>
      <c r="CM296" s="14" t="e">
        <f t="shared" si="849"/>
        <v>#VALUE!</v>
      </c>
      <c r="CN296" s="42"/>
      <c r="CO296" s="14">
        <f t="shared" si="790"/>
        <v>-9198.3108108108099</v>
      </c>
      <c r="CP296" s="14" t="e">
        <f t="shared" si="791"/>
        <v>#VALUE!</v>
      </c>
      <c r="CQ296" s="14">
        <f t="shared" si="792"/>
        <v>-87.054896661367252</v>
      </c>
      <c r="CR296" s="14" t="e">
        <f t="shared" si="793"/>
        <v>#VALUE!</v>
      </c>
      <c r="CS296" s="37" t="e">
        <f t="shared" si="794"/>
        <v>#VALUE!</v>
      </c>
      <c r="CT296" s="239"/>
      <c r="CU296" s="239"/>
      <c r="CV296" s="468"/>
      <c r="CW296" s="14">
        <f>IFERROR(VLOOKUP($A296,BaseFY23!$A$7:$AK$527,6,0),0)</f>
        <v>657.40474800000004</v>
      </c>
      <c r="CX296" s="14">
        <f>IFERROR(VLOOKUP($A296,BaseFY23!$A$7:$AN$528,28,0),0)</f>
        <v>6063544.5</v>
      </c>
      <c r="CY296" s="14">
        <f t="shared" si="850"/>
        <v>9223.457114428993</v>
      </c>
      <c r="CZ296" s="14">
        <f>IFERROR(VLOOKUP($A296,SpecEd23!$A$21:$BB$605,23,0)," ")</f>
        <v>1081535.4097674799</v>
      </c>
      <c r="DA296" s="14">
        <f t="shared" si="851"/>
        <v>1645.1591094493888</v>
      </c>
      <c r="DB296" s="14">
        <f>IFERROR(VLOOKUP($A296,ECFE!$A$16:$AB$347,7,0),0)</f>
        <v>43801.89</v>
      </c>
      <c r="DC296" s="14">
        <f t="shared" si="852"/>
        <v>66.628496574229175</v>
      </c>
      <c r="DD296" s="14">
        <v>0</v>
      </c>
      <c r="DE296" s="14">
        <f t="shared" si="853"/>
        <v>0</v>
      </c>
      <c r="DF296" s="14">
        <f>IFERROR(VLOOKUP($A296,ConEnroll!$A$7:$S$338,10,0),0)</f>
        <v>9646.64</v>
      </c>
      <c r="DG296" s="14">
        <f t="shared" si="854"/>
        <v>14.673821613469697</v>
      </c>
      <c r="DH296" s="14">
        <f t="shared" si="795"/>
        <v>53448.53</v>
      </c>
      <c r="DI296" s="14">
        <f t="shared" si="855"/>
        <v>81.302318187698873</v>
      </c>
      <c r="DJ296" s="14">
        <f t="shared" si="796"/>
        <v>7198528.4397674799</v>
      </c>
      <c r="DK296" s="14">
        <f t="shared" si="856"/>
        <v>10949.918542066081</v>
      </c>
      <c r="DL296" s="42"/>
      <c r="DM296" s="14">
        <f>IFERROR(VLOOKUP($A296,HouseFY23!$A$7:$AJ$528,28,0),0)</f>
        <v>6272256.5</v>
      </c>
      <c r="DN296" s="14">
        <f t="shared" si="857"/>
        <v>9540.935807174912</v>
      </c>
      <c r="DO296" s="14">
        <f>IFERROR(VLOOKUP($A296,Compens80percent!$A$13:$M$560,12,0),0)</f>
        <v>0</v>
      </c>
      <c r="DP296" s="14">
        <f t="shared" si="857"/>
        <v>0</v>
      </c>
      <c r="DQ296" s="14">
        <f t="shared" si="858"/>
        <v>6272256.5</v>
      </c>
      <c r="DR296" s="14">
        <f t="shared" si="859"/>
        <v>9971.7909379968205</v>
      </c>
      <c r="DS296" s="14">
        <f>IFERROR(VLOOKUP($A296,SpecEd23!$A$21:$Z$550,14,0),0)</f>
        <v>1114304.1286067646</v>
      </c>
      <c r="DT296" s="14">
        <f t="shared" si="860"/>
        <v>1695.0046862253032</v>
      </c>
      <c r="DU296" s="14">
        <f>IFERROR(VLOOKUP($A296,ECFE!$A$16:$AB$347,9,0),0)</f>
        <v>45571.486356000001</v>
      </c>
      <c r="DV296" s="14">
        <f t="shared" si="861"/>
        <v>69.32028783582804</v>
      </c>
      <c r="DW296" s="14">
        <f>IFERROR(VLOOKUP($A296,ParaFY19!$A$21:$Z$543,7,0),0)</f>
        <v>6272</v>
      </c>
      <c r="DX296" s="14">
        <f t="shared" si="862"/>
        <v>9.5405456365824719</v>
      </c>
      <c r="DY296" s="14">
        <f>IFERROR(VLOOKUP($A296,ConEnroll!$A$7:$S$341,13,0),0)</f>
        <v>12058.3</v>
      </c>
      <c r="DZ296" s="14">
        <f t="shared" si="863"/>
        <v>18.342277016837119</v>
      </c>
      <c r="EA296" s="14">
        <f t="shared" si="797"/>
        <v>63901.786355999997</v>
      </c>
      <c r="EB296" s="14">
        <f t="shared" si="864"/>
        <v>97.203110489247621</v>
      </c>
      <c r="EC296" s="14">
        <f t="shared" si="798"/>
        <v>7450462.4149627648</v>
      </c>
      <c r="ED296" s="14">
        <f t="shared" si="865"/>
        <v>11333.143603889463</v>
      </c>
      <c r="EE296" s="62"/>
      <c r="EF296" s="14">
        <f t="shared" si="799"/>
        <v>317.47869274591903</v>
      </c>
      <c r="EG296" s="14">
        <f t="shared" si="800"/>
        <v>49.845576775914424</v>
      </c>
      <c r="EH296" s="14">
        <f t="shared" si="801"/>
        <v>15.900792301548748</v>
      </c>
      <c r="EI296" s="14">
        <f t="shared" si="866"/>
        <v>383.22506182338219</v>
      </c>
      <c r="EJ296" s="37">
        <f t="shared" si="802"/>
        <v>3.4997982893768043E-2</v>
      </c>
      <c r="EK296" s="42"/>
      <c r="EL296" s="14" t="str">
        <f>IFERROR(VLOOKUP($A296,#REF!,27,0),"0")</f>
        <v>0</v>
      </c>
      <c r="EM296" s="14">
        <f t="shared" si="867"/>
        <v>0</v>
      </c>
      <c r="EN296" s="14" t="str">
        <f>IFERROR(VLOOKUP($A296,SpecEd23!#REF!,23,0)," ")</f>
        <v xml:space="preserve"> </v>
      </c>
      <c r="EO296" s="14" t="e">
        <f t="shared" si="868"/>
        <v>#VALUE!</v>
      </c>
      <c r="EP296" s="14">
        <f>IFERROR(VLOOKUP($A296,ECFE!#REF!,24,0),0)</f>
        <v>0</v>
      </c>
      <c r="EQ296" s="14">
        <f t="shared" si="869"/>
        <v>0</v>
      </c>
      <c r="ER296" s="14">
        <f>IFERROR(VLOOKUP($A296,#REF!,30,0),0)</f>
        <v>0</v>
      </c>
      <c r="ES296" s="14">
        <f t="shared" si="870"/>
        <v>0</v>
      </c>
      <c r="ET296" s="14">
        <f>IFERROR(VLOOKUP($A296,#REF!,12,0),0)</f>
        <v>0</v>
      </c>
      <c r="EU296" s="14">
        <f t="shared" si="871"/>
        <v>0</v>
      </c>
      <c r="EV296" s="14">
        <v>0</v>
      </c>
      <c r="EW296" s="14">
        <f t="shared" si="872"/>
        <v>0</v>
      </c>
      <c r="EX296" s="14">
        <f>IFERROR(VLOOKUP($A296,ConEnroll!$A$8:$S$601,16,0),0)</f>
        <v>858</v>
      </c>
      <c r="EY296" s="14">
        <f t="shared" si="873"/>
        <v>1.3051320402085078</v>
      </c>
      <c r="EZ296" s="14">
        <f t="shared" si="874"/>
        <v>858</v>
      </c>
      <c r="FA296" s="14">
        <f t="shared" si="875"/>
        <v>1.3051320402085078</v>
      </c>
      <c r="FB296" s="14" t="e">
        <f t="shared" si="876"/>
        <v>#VALUE!</v>
      </c>
      <c r="FC296" s="14" t="e">
        <f t="shared" si="877"/>
        <v>#VALUE!</v>
      </c>
      <c r="FD296" s="62"/>
      <c r="FE296" s="14">
        <f t="shared" si="803"/>
        <v>9540.935807174912</v>
      </c>
      <c r="FF296" s="14" t="e">
        <f t="shared" si="804"/>
        <v>#VALUE!</v>
      </c>
      <c r="FG296" s="14">
        <f t="shared" si="878"/>
        <v>95.897978449039115</v>
      </c>
      <c r="FH296" s="14" t="e">
        <f t="shared" si="805"/>
        <v>#VALUE!</v>
      </c>
      <c r="FI296" s="37" t="e">
        <f t="shared" si="806"/>
        <v>#VALUE!</v>
      </c>
      <c r="FJ296" s="12"/>
      <c r="FK296" s="14" t="str">
        <f>IFERROR(VLOOKUP($A296,#REF!,27,0),"0")</f>
        <v>0</v>
      </c>
      <c r="FL296" s="14">
        <f t="shared" si="879"/>
        <v>0</v>
      </c>
      <c r="FM296" s="14" t="str">
        <f>IFERROR(VLOOKUP($A296,SpecEd23!$X$22:$Y$610,59,0)," ")</f>
        <v xml:space="preserve"> </v>
      </c>
      <c r="FN296" s="14" t="e">
        <f t="shared" si="880"/>
        <v>#VALUE!</v>
      </c>
      <c r="FO296" s="14">
        <f>IFERROR(VLOOKUP($A296,ECFE!#REF!,26,0),0)</f>
        <v>0</v>
      </c>
      <c r="FP296" s="14">
        <f t="shared" si="881"/>
        <v>0</v>
      </c>
      <c r="FQ296" s="14">
        <f>IFERROR(VLOOKUP($A296,#REF!,16,0),0)</f>
        <v>0</v>
      </c>
      <c r="FR296" s="14">
        <f t="shared" si="882"/>
        <v>0</v>
      </c>
      <c r="FS296" s="14">
        <f>IFERROR(VLOOKUP($A296,#REF!,12,0),0)</f>
        <v>0</v>
      </c>
      <c r="FT296" s="14">
        <f t="shared" si="883"/>
        <v>0</v>
      </c>
      <c r="FU296" s="14">
        <v>0</v>
      </c>
      <c r="FV296" s="14">
        <f t="shared" si="884"/>
        <v>0</v>
      </c>
      <c r="FW296" s="14">
        <f>IFERROR(VLOOKUP($A296,ConEnroll!$A$8:$S$601,16,0),0)</f>
        <v>858</v>
      </c>
      <c r="FX296" s="14">
        <f t="shared" si="885"/>
        <v>1.3051320402085078</v>
      </c>
      <c r="FY296" s="14">
        <f t="shared" si="886"/>
        <v>858</v>
      </c>
      <c r="FZ296" s="14">
        <f t="shared" si="887"/>
        <v>1.3051320402085078</v>
      </c>
      <c r="GA296" s="14" t="e">
        <f t="shared" si="888"/>
        <v>#VALUE!</v>
      </c>
      <c r="GB296" s="14" t="e">
        <f t="shared" si="889"/>
        <v>#VALUE!</v>
      </c>
      <c r="GC296" s="39"/>
      <c r="GD296" s="14">
        <f t="shared" si="807"/>
        <v>-9223.457114428993</v>
      </c>
      <c r="GE296" s="14" t="e">
        <f t="shared" si="808"/>
        <v>#VALUE!</v>
      </c>
      <c r="GF296" s="14">
        <f t="shared" si="809"/>
        <v>-79.997186147490368</v>
      </c>
      <c r="GG296" s="14" t="e">
        <f t="shared" si="810"/>
        <v>#VALUE!</v>
      </c>
      <c r="GH296" s="37" t="e">
        <f t="shared" si="811"/>
        <v>#VALUE!</v>
      </c>
    </row>
    <row r="297" spans="1:190" ht="12.5" x14ac:dyDescent="0.25">
      <c r="A297" s="67">
        <v>2168</v>
      </c>
      <c r="B297" s="35">
        <v>1</v>
      </c>
      <c r="C297" s="14">
        <v>6</v>
      </c>
      <c r="D297" s="14"/>
      <c r="E297" s="14"/>
      <c r="F297" s="35" t="s">
        <v>2637</v>
      </c>
      <c r="G297" s="41"/>
      <c r="H297" s="14">
        <f>IFERROR(VLOOKUP($A297,BaseFY22!$A$7:$AK$528,6,0),0)</f>
        <v>850</v>
      </c>
      <c r="I297" s="14">
        <f>IFERROR(VLOOKUP($A297,BaseFY22!$A$7:$AK$528,28,0),0)</f>
        <v>7668613</v>
      </c>
      <c r="J297" s="14">
        <f t="shared" si="812"/>
        <v>9021.8976470588241</v>
      </c>
      <c r="K297" s="14">
        <f>IFERROR(VLOOKUP($A297,SpecEd22!$A$21:$BB$605,24,0)," ")</f>
        <v>984087.21910578851</v>
      </c>
      <c r="L297" s="14">
        <f t="shared" si="813"/>
        <v>1157.7496695362217</v>
      </c>
      <c r="M297" s="14">
        <f>IFERROR(VLOOKUP($A297,ECFE!$A$16:$AB$347,7,0),0)</f>
        <v>39723.782999999996</v>
      </c>
      <c r="N297" s="14">
        <f t="shared" si="780"/>
        <v>46.733862352941173</v>
      </c>
      <c r="O297" s="14">
        <v>0</v>
      </c>
      <c r="P297" s="14">
        <f t="shared" si="780"/>
        <v>0</v>
      </c>
      <c r="Q297" s="14">
        <f>IFERROR(VLOOKUP($A297,ConEnroll!$A$7:$S$337,10,0),0)</f>
        <v>10380.620000000001</v>
      </c>
      <c r="R297" s="14">
        <f t="shared" si="814"/>
        <v>12.21249411764706</v>
      </c>
      <c r="S297" s="14">
        <f t="shared" si="781"/>
        <v>50104.402999999998</v>
      </c>
      <c r="T297" s="14">
        <f t="shared" si="815"/>
        <v>58.946356470588235</v>
      </c>
      <c r="U297" s="14">
        <f t="shared" si="782"/>
        <v>8702804.6221057884</v>
      </c>
      <c r="V297" s="14">
        <f t="shared" si="816"/>
        <v>10238.593673065634</v>
      </c>
      <c r="W297" s="42"/>
      <c r="X297" s="14">
        <f>IFERROR(VLOOKUP($A297,HouseFY22!$A$6:$AJ$528,28,0),0)</f>
        <v>7800929</v>
      </c>
      <c r="Y297" s="14">
        <f t="shared" si="817"/>
        <v>9177.5635294117656</v>
      </c>
      <c r="Z297" s="14">
        <f>IFERROR(VLOOKUP($A297,Compens80percent!$A$13:$M$560,12,0),0)</f>
        <v>0</v>
      </c>
      <c r="AA297" s="14">
        <f t="shared" si="817"/>
        <v>0</v>
      </c>
      <c r="AB297" s="14">
        <f t="shared" si="818"/>
        <v>7800929</v>
      </c>
      <c r="AC297" s="14">
        <f t="shared" si="817"/>
        <v>9177.5635294117656</v>
      </c>
      <c r="AD297" s="14">
        <f>IFERROR(VLOOKUP(A297,SpecEd22!$A$21:$Z$550,14,0),0)</f>
        <v>999510.62893293123</v>
      </c>
      <c r="AE297" s="14">
        <f t="shared" si="819"/>
        <v>1175.8948575681543</v>
      </c>
      <c r="AF297" s="14">
        <f>IFERROR(VLOOKUP($A297,ECFE!$A$16:$AB$348,8,0),0)</f>
        <v>40518.25866</v>
      </c>
      <c r="AG297" s="14">
        <f t="shared" si="820"/>
        <v>47.668539600000003</v>
      </c>
      <c r="AH297" s="14">
        <f>IFERROR(VLOOKUP(A297,ParaFY19!$A$21:$Z$543,7,0),0)</f>
        <v>6664</v>
      </c>
      <c r="AI297" s="14">
        <f t="shared" si="821"/>
        <v>7.84</v>
      </c>
      <c r="AJ297" s="14">
        <f>IFERROR(VLOOKUP(A297,ConEnroll!$A$7:$S$341,13,0),0)</f>
        <v>12975.775000000001</v>
      </c>
      <c r="AK297" s="14">
        <f t="shared" si="822"/>
        <v>15.265617647058825</v>
      </c>
      <c r="AL297" s="14">
        <f t="shared" si="777"/>
        <v>60158.033660000001</v>
      </c>
      <c r="AM297" s="14">
        <f t="shared" si="823"/>
        <v>70.774157247058824</v>
      </c>
      <c r="AN297" s="14">
        <f t="shared" si="824"/>
        <v>8860597.6625929307</v>
      </c>
      <c r="AO297" s="14">
        <f t="shared" si="825"/>
        <v>10424.232544226978</v>
      </c>
      <c r="AP297" s="62"/>
      <c r="AQ297" s="14">
        <f t="shared" si="778"/>
        <v>155.66588235294148</v>
      </c>
      <c r="AR297" s="14">
        <f t="shared" si="783"/>
        <v>18.145188031932548</v>
      </c>
      <c r="AS297" s="14">
        <f t="shared" si="784"/>
        <v>11.827800776470589</v>
      </c>
      <c r="AT297" s="14">
        <f t="shared" si="826"/>
        <v>185.63887116134461</v>
      </c>
      <c r="AU297" s="37">
        <f t="shared" si="785"/>
        <v>1.8131286101303084E-2</v>
      </c>
      <c r="AV297" s="42"/>
      <c r="AW297" s="14" t="str">
        <f>IFERROR(VLOOKUP($A297,#REF!,27,0),"0")</f>
        <v>0</v>
      </c>
      <c r="AX297" s="14">
        <f t="shared" si="827"/>
        <v>0</v>
      </c>
      <c r="AY297" s="14" t="str">
        <f>IFERROR(VLOOKUP($A297,SpecEd22!#REF!,23,0)," ")</f>
        <v xml:space="preserve"> </v>
      </c>
      <c r="AZ297" s="14" t="e">
        <f t="shared" si="828"/>
        <v>#VALUE!</v>
      </c>
      <c r="BA297" s="14">
        <f>IFERROR(VLOOKUP($A297,ECFE!#REF!,23,0),0)</f>
        <v>0</v>
      </c>
      <c r="BB297" s="14">
        <f t="shared" si="829"/>
        <v>0</v>
      </c>
      <c r="BC297" s="14">
        <f>IFERROR(VLOOKUP($A297,#REF!,17,0),0)</f>
        <v>0</v>
      </c>
      <c r="BD297" s="14">
        <f t="shared" si="830"/>
        <v>0</v>
      </c>
      <c r="BE297" s="14">
        <f>IFERROR(VLOOKUP($A297,#REF!,9,0),0)</f>
        <v>0</v>
      </c>
      <c r="BF297" s="14">
        <f t="shared" si="831"/>
        <v>0</v>
      </c>
      <c r="BG297" s="14">
        <v>0</v>
      </c>
      <c r="BH297" s="14">
        <f t="shared" si="832"/>
        <v>0</v>
      </c>
      <c r="BI297" s="14">
        <f>IFERROR(VLOOKUP($A297,ConEnroll!$A$8:$S$601,15,0),0)</f>
        <v>-1307</v>
      </c>
      <c r="BJ297" s="14">
        <f t="shared" si="833"/>
        <v>-1.5376470588235294</v>
      </c>
      <c r="BK297" s="14">
        <f t="shared" si="834"/>
        <v>-1307</v>
      </c>
      <c r="BL297" s="14">
        <f t="shared" si="835"/>
        <v>-1.5376470588235294</v>
      </c>
      <c r="BM297" s="14" t="e">
        <f t="shared" si="836"/>
        <v>#VALUE!</v>
      </c>
      <c r="BN297" s="14" t="e">
        <f t="shared" si="837"/>
        <v>#VALUE!</v>
      </c>
      <c r="BO297" s="42"/>
      <c r="BP297" s="14">
        <f t="shared" si="786"/>
        <v>9177.5635294117656</v>
      </c>
      <c r="BQ297" s="14" t="e">
        <f t="shared" si="787"/>
        <v>#VALUE!</v>
      </c>
      <c r="BR297" s="14">
        <f t="shared" si="838"/>
        <v>72.311804305882347</v>
      </c>
      <c r="BS297" s="14" t="e">
        <f t="shared" si="788"/>
        <v>#VALUE!</v>
      </c>
      <c r="BT297" s="37" t="e">
        <f t="shared" si="789"/>
        <v>#VALUE!</v>
      </c>
      <c r="BU297" s="41"/>
      <c r="BV297" s="14" t="str">
        <f>IFERROR(VLOOKUP($A297,#REF!,27,0),"0")</f>
        <v>0</v>
      </c>
      <c r="BW297" s="14">
        <f t="shared" si="839"/>
        <v>0</v>
      </c>
      <c r="BX297" s="14" t="str">
        <f>IFERROR(VLOOKUP($A297,SpecEd22!$Z$22:$AV$606,59,0)," ")</f>
        <v xml:space="preserve"> </v>
      </c>
      <c r="BY297" s="14" t="e">
        <f t="shared" si="840"/>
        <v>#VALUE!</v>
      </c>
      <c r="BZ297" s="14">
        <f>IFERROR(VLOOKUP($A297,ECFE!#REF!,25,0),0)</f>
        <v>0</v>
      </c>
      <c r="CA297" s="14">
        <f t="shared" si="841"/>
        <v>0</v>
      </c>
      <c r="CB297" s="14">
        <f>IFERROR(VLOOKUP($A297,#REF!,17,0),0)</f>
        <v>0</v>
      </c>
      <c r="CC297" s="14">
        <f t="shared" si="842"/>
        <v>0</v>
      </c>
      <c r="CD297" s="14">
        <f>IFERROR(VLOOKUP($A297,#REF!,9,0),0)</f>
        <v>0</v>
      </c>
      <c r="CE297" s="14">
        <f t="shared" si="843"/>
        <v>0</v>
      </c>
      <c r="CF297" s="14">
        <v>0</v>
      </c>
      <c r="CG297" s="14">
        <f t="shared" si="844"/>
        <v>0</v>
      </c>
      <c r="CH297" s="14">
        <f>IFERROR(VLOOKUP($A297,ConEnroll!$A$8:$S$601,15,0),0)</f>
        <v>-1307</v>
      </c>
      <c r="CI297" s="14">
        <f t="shared" si="845"/>
        <v>-1.5376470588235294</v>
      </c>
      <c r="CJ297" s="14">
        <f t="shared" si="846"/>
        <v>-1307</v>
      </c>
      <c r="CK297" s="14">
        <f t="shared" si="847"/>
        <v>-1.5376470588235294</v>
      </c>
      <c r="CL297" s="14" t="e">
        <f t="shared" si="848"/>
        <v>#VALUE!</v>
      </c>
      <c r="CM297" s="14" t="e">
        <f t="shared" si="849"/>
        <v>#VALUE!</v>
      </c>
      <c r="CN297" s="42"/>
      <c r="CO297" s="14">
        <f t="shared" si="790"/>
        <v>-9021.8976470588241</v>
      </c>
      <c r="CP297" s="14" t="e">
        <f t="shared" si="791"/>
        <v>#VALUE!</v>
      </c>
      <c r="CQ297" s="14">
        <f t="shared" si="792"/>
        <v>-60.484003529411765</v>
      </c>
      <c r="CR297" s="14" t="e">
        <f t="shared" si="793"/>
        <v>#VALUE!</v>
      </c>
      <c r="CS297" s="37" t="e">
        <f t="shared" si="794"/>
        <v>#VALUE!</v>
      </c>
      <c r="CT297" s="239"/>
      <c r="CU297" s="239"/>
      <c r="CV297" s="468"/>
      <c r="CW297" s="14">
        <f>IFERROR(VLOOKUP($A297,BaseFY23!$A$7:$AK$527,6,0),0)</f>
        <v>853.02106400000002</v>
      </c>
      <c r="CX297" s="14">
        <f>IFERROR(VLOOKUP($A297,BaseFY23!$A$7:$AN$528,28,0),0)</f>
        <v>7666469</v>
      </c>
      <c r="CY297" s="14">
        <f t="shared" si="850"/>
        <v>8987.4322259409055</v>
      </c>
      <c r="CZ297" s="14">
        <f>IFERROR(VLOOKUP($A297,SpecEd23!$A$21:$BB$605,23,0)," ")</f>
        <v>1025106.5835143332</v>
      </c>
      <c r="DA297" s="14">
        <f t="shared" si="851"/>
        <v>1201.7365417770425</v>
      </c>
      <c r="DB297" s="14">
        <f>IFERROR(VLOOKUP($A297,ECFE!$A$16:$AB$347,7,0),0)</f>
        <v>39723.782999999996</v>
      </c>
      <c r="DC297" s="14">
        <f t="shared" si="852"/>
        <v>46.568349454029416</v>
      </c>
      <c r="DD297" s="14">
        <v>0</v>
      </c>
      <c r="DE297" s="14">
        <f t="shared" si="853"/>
        <v>0</v>
      </c>
      <c r="DF297" s="14">
        <f>IFERROR(VLOOKUP($A297,ConEnroll!$A$7:$S$338,10,0),0)</f>
        <v>10380.620000000001</v>
      </c>
      <c r="DG297" s="14">
        <f t="shared" si="854"/>
        <v>12.169242282626682</v>
      </c>
      <c r="DH297" s="14">
        <f t="shared" si="795"/>
        <v>50104.402999999998</v>
      </c>
      <c r="DI297" s="14">
        <f t="shared" si="855"/>
        <v>58.7375917366561</v>
      </c>
      <c r="DJ297" s="14">
        <f t="shared" si="796"/>
        <v>8741679.9865143336</v>
      </c>
      <c r="DK297" s="14">
        <f t="shared" si="856"/>
        <v>10247.906359454604</v>
      </c>
      <c r="DL297" s="42"/>
      <c r="DM297" s="14">
        <f>IFERROR(VLOOKUP($A297,HouseFY23!$A$7:$AJ$528,28,0),0)</f>
        <v>7932094</v>
      </c>
      <c r="DN297" s="14">
        <f t="shared" si="857"/>
        <v>9298.8254742558147</v>
      </c>
      <c r="DO297" s="14">
        <f>IFERROR(VLOOKUP($A297,Compens80percent!$A$13:$M$560,12,0),0)</f>
        <v>0</v>
      </c>
      <c r="DP297" s="14">
        <f t="shared" si="857"/>
        <v>0</v>
      </c>
      <c r="DQ297" s="14">
        <f t="shared" si="858"/>
        <v>7932094</v>
      </c>
      <c r="DR297" s="14">
        <f t="shared" si="859"/>
        <v>9331.8752941176463</v>
      </c>
      <c r="DS297" s="14">
        <f>IFERROR(VLOOKUP($A297,SpecEd23!$A$21:$Z$550,14,0),0)</f>
        <v>1056966.0787832956</v>
      </c>
      <c r="DT297" s="14">
        <f t="shared" si="860"/>
        <v>1239.0855553167155</v>
      </c>
      <c r="DU297" s="14">
        <f>IFERROR(VLOOKUP($A297,ECFE!$A$16:$AB$347,9,0),0)</f>
        <v>41328.623833199999</v>
      </c>
      <c r="DV297" s="14">
        <f t="shared" si="861"/>
        <v>48.449710771972214</v>
      </c>
      <c r="DW297" s="14">
        <f>IFERROR(VLOOKUP($A297,ParaFY19!$A$21:$Z$543,7,0),0)</f>
        <v>6664</v>
      </c>
      <c r="DX297" s="14">
        <f t="shared" si="862"/>
        <v>7.8122338137244398</v>
      </c>
      <c r="DY297" s="14">
        <f>IFERROR(VLOOKUP($A297,ConEnroll!$A$7:$S$341,13,0),0)</f>
        <v>12975.775000000001</v>
      </c>
      <c r="DZ297" s="14">
        <f t="shared" si="863"/>
        <v>15.211552853283353</v>
      </c>
      <c r="EA297" s="14">
        <f t="shared" si="797"/>
        <v>60968.398833200001</v>
      </c>
      <c r="EB297" s="14">
        <f t="shared" si="864"/>
        <v>71.473497438980004</v>
      </c>
      <c r="EC297" s="14">
        <f t="shared" si="798"/>
        <v>9050028.4776164964</v>
      </c>
      <c r="ED297" s="14">
        <f t="shared" si="865"/>
        <v>10609.384527011511</v>
      </c>
      <c r="EE297" s="62"/>
      <c r="EF297" s="14">
        <f t="shared" si="799"/>
        <v>311.39324831490921</v>
      </c>
      <c r="EG297" s="14">
        <f t="shared" si="800"/>
        <v>37.349013539673024</v>
      </c>
      <c r="EH297" s="14">
        <f t="shared" si="801"/>
        <v>12.735905702323905</v>
      </c>
      <c r="EI297" s="14">
        <f t="shared" si="866"/>
        <v>361.47816755690616</v>
      </c>
      <c r="EJ297" s="37">
        <f t="shared" si="802"/>
        <v>3.5273367542377122E-2</v>
      </c>
      <c r="EK297" s="42"/>
      <c r="EL297" s="14" t="str">
        <f>IFERROR(VLOOKUP($A297,#REF!,27,0),"0")</f>
        <v>0</v>
      </c>
      <c r="EM297" s="14">
        <f t="shared" si="867"/>
        <v>0</v>
      </c>
      <c r="EN297" s="14" t="str">
        <f>IFERROR(VLOOKUP($A297,SpecEd23!#REF!,23,0)," ")</f>
        <v xml:space="preserve"> </v>
      </c>
      <c r="EO297" s="14" t="e">
        <f t="shared" si="868"/>
        <v>#VALUE!</v>
      </c>
      <c r="EP297" s="14">
        <f>IFERROR(VLOOKUP($A297,ECFE!#REF!,24,0),0)</f>
        <v>0</v>
      </c>
      <c r="EQ297" s="14">
        <f t="shared" si="869"/>
        <v>0</v>
      </c>
      <c r="ER297" s="14">
        <f>IFERROR(VLOOKUP($A297,#REF!,30,0),0)</f>
        <v>0</v>
      </c>
      <c r="ES297" s="14">
        <f t="shared" si="870"/>
        <v>0</v>
      </c>
      <c r="ET297" s="14">
        <f>IFERROR(VLOOKUP($A297,#REF!,12,0),0)</f>
        <v>0</v>
      </c>
      <c r="EU297" s="14">
        <f t="shared" si="871"/>
        <v>0</v>
      </c>
      <c r="EV297" s="14">
        <v>0</v>
      </c>
      <c r="EW297" s="14">
        <f t="shared" si="872"/>
        <v>0</v>
      </c>
      <c r="EX297" s="14">
        <f>IFERROR(VLOOKUP($A297,ConEnroll!$A$8:$S$601,16,0),0)</f>
        <v>861</v>
      </c>
      <c r="EY297" s="14">
        <f t="shared" si="873"/>
        <v>1.0093537385379265</v>
      </c>
      <c r="EZ297" s="14">
        <f t="shared" si="874"/>
        <v>861</v>
      </c>
      <c r="FA297" s="14">
        <f t="shared" si="875"/>
        <v>1.0093537385379265</v>
      </c>
      <c r="FB297" s="14" t="e">
        <f t="shared" si="876"/>
        <v>#VALUE!</v>
      </c>
      <c r="FC297" s="14" t="e">
        <f t="shared" si="877"/>
        <v>#VALUE!</v>
      </c>
      <c r="FD297" s="62"/>
      <c r="FE297" s="14">
        <f t="shared" si="803"/>
        <v>9298.8254742558147</v>
      </c>
      <c r="FF297" s="14" t="e">
        <f t="shared" si="804"/>
        <v>#VALUE!</v>
      </c>
      <c r="FG297" s="14">
        <f t="shared" si="878"/>
        <v>70.464143700442079</v>
      </c>
      <c r="FH297" s="14" t="e">
        <f t="shared" si="805"/>
        <v>#VALUE!</v>
      </c>
      <c r="FI297" s="37" t="e">
        <f t="shared" si="806"/>
        <v>#VALUE!</v>
      </c>
      <c r="FJ297" s="12"/>
      <c r="FK297" s="14" t="str">
        <f>IFERROR(VLOOKUP($A297,#REF!,27,0),"0")</f>
        <v>0</v>
      </c>
      <c r="FL297" s="14">
        <f t="shared" si="879"/>
        <v>0</v>
      </c>
      <c r="FM297" s="14" t="str">
        <f>IFERROR(VLOOKUP($A297,SpecEd23!$X$22:$Y$610,59,0)," ")</f>
        <v xml:space="preserve"> </v>
      </c>
      <c r="FN297" s="14" t="e">
        <f t="shared" si="880"/>
        <v>#VALUE!</v>
      </c>
      <c r="FO297" s="14">
        <f>IFERROR(VLOOKUP($A297,ECFE!#REF!,26,0),0)</f>
        <v>0</v>
      </c>
      <c r="FP297" s="14">
        <f t="shared" si="881"/>
        <v>0</v>
      </c>
      <c r="FQ297" s="14">
        <f>IFERROR(VLOOKUP($A297,#REF!,16,0),0)</f>
        <v>0</v>
      </c>
      <c r="FR297" s="14">
        <f t="shared" si="882"/>
        <v>0</v>
      </c>
      <c r="FS297" s="14">
        <f>IFERROR(VLOOKUP($A297,#REF!,12,0),0)</f>
        <v>0</v>
      </c>
      <c r="FT297" s="14">
        <f t="shared" si="883"/>
        <v>0</v>
      </c>
      <c r="FU297" s="14">
        <v>0</v>
      </c>
      <c r="FV297" s="14">
        <f t="shared" si="884"/>
        <v>0</v>
      </c>
      <c r="FW297" s="14">
        <f>IFERROR(VLOOKUP($A297,ConEnroll!$A$8:$S$601,16,0),0)</f>
        <v>861</v>
      </c>
      <c r="FX297" s="14">
        <f t="shared" si="885"/>
        <v>1.0093537385379265</v>
      </c>
      <c r="FY297" s="14">
        <f t="shared" si="886"/>
        <v>861</v>
      </c>
      <c r="FZ297" s="14">
        <f t="shared" si="887"/>
        <v>1.0093537385379265</v>
      </c>
      <c r="GA297" s="14" t="e">
        <f t="shared" si="888"/>
        <v>#VALUE!</v>
      </c>
      <c r="GB297" s="14" t="e">
        <f t="shared" si="889"/>
        <v>#VALUE!</v>
      </c>
      <c r="GC297" s="39"/>
      <c r="GD297" s="14">
        <f t="shared" si="807"/>
        <v>-8987.4322259409055</v>
      </c>
      <c r="GE297" s="14" t="e">
        <f t="shared" si="808"/>
        <v>#VALUE!</v>
      </c>
      <c r="GF297" s="14">
        <f t="shared" si="809"/>
        <v>-57.728237998118175</v>
      </c>
      <c r="GG297" s="14" t="e">
        <f t="shared" si="810"/>
        <v>#VALUE!</v>
      </c>
      <c r="GH297" s="37" t="e">
        <f t="shared" si="811"/>
        <v>#VALUE!</v>
      </c>
    </row>
    <row r="298" spans="1:190" ht="12.5" x14ac:dyDescent="0.25">
      <c r="A298" s="67">
        <v>2169</v>
      </c>
      <c r="B298" s="35">
        <v>1</v>
      </c>
      <c r="C298" s="14">
        <v>6</v>
      </c>
      <c r="D298" s="14"/>
      <c r="E298" s="14"/>
      <c r="F298" s="35" t="s">
        <v>2638</v>
      </c>
      <c r="G298" s="41"/>
      <c r="H298" s="14">
        <f>IFERROR(VLOOKUP($A298,BaseFY22!$A$7:$AK$528,6,0),0)</f>
        <v>734</v>
      </c>
      <c r="I298" s="14">
        <f>IFERROR(VLOOKUP($A298,BaseFY22!$A$7:$AK$528,28,0),0)</f>
        <v>7348640</v>
      </c>
      <c r="J298" s="14">
        <f t="shared" si="812"/>
        <v>10011.771117166212</v>
      </c>
      <c r="K298" s="14">
        <f>IFERROR(VLOOKUP($A298,SpecEd22!$A$21:$BB$605,24,0)," ")</f>
        <v>929017.03525376576</v>
      </c>
      <c r="L298" s="14">
        <f t="shared" si="813"/>
        <v>1265.6907837244764</v>
      </c>
      <c r="M298" s="14">
        <f>IFERROR(VLOOKUP($A298,ECFE!$A$16:$AB$347,7,0),0)</f>
        <v>51051.858</v>
      </c>
      <c r="N298" s="14">
        <f t="shared" si="780"/>
        <v>69.552940054495906</v>
      </c>
      <c r="O298" s="14">
        <v>0</v>
      </c>
      <c r="P298" s="14">
        <f t="shared" si="780"/>
        <v>0</v>
      </c>
      <c r="Q298" s="14">
        <f>IFERROR(VLOOKUP($A298,ConEnroll!$A$7:$S$337,10,0),0)</f>
        <v>7025.27</v>
      </c>
      <c r="R298" s="14">
        <f t="shared" si="814"/>
        <v>9.5712125340599457</v>
      </c>
      <c r="S298" s="14">
        <f t="shared" si="781"/>
        <v>58077.127999999997</v>
      </c>
      <c r="T298" s="14">
        <f t="shared" si="815"/>
        <v>79.124152588555859</v>
      </c>
      <c r="U298" s="14">
        <f t="shared" si="782"/>
        <v>8335734.1632537656</v>
      </c>
      <c r="V298" s="14">
        <f t="shared" si="816"/>
        <v>11356.586053479245</v>
      </c>
      <c r="W298" s="42"/>
      <c r="X298" s="14">
        <f>IFERROR(VLOOKUP($A298,HouseFY22!$A$6:$AJ$528,28,0),0)</f>
        <v>7467527</v>
      </c>
      <c r="Y298" s="14">
        <f t="shared" si="817"/>
        <v>10173.742506811988</v>
      </c>
      <c r="Z298" s="14">
        <f>IFERROR(VLOOKUP($A298,Compens80percent!$A$13:$M$560,12,0),0)</f>
        <v>0</v>
      </c>
      <c r="AA298" s="14">
        <f t="shared" si="817"/>
        <v>0</v>
      </c>
      <c r="AB298" s="14">
        <f t="shared" si="818"/>
        <v>7467527</v>
      </c>
      <c r="AC298" s="14">
        <f t="shared" si="817"/>
        <v>10173.742506811988</v>
      </c>
      <c r="AD298" s="14">
        <f>IFERROR(VLOOKUP(A298,SpecEd22!$A$21:$Z$550,14,0),0)</f>
        <v>943978.44513193797</v>
      </c>
      <c r="AE298" s="14">
        <f t="shared" si="819"/>
        <v>1286.0741759290709</v>
      </c>
      <c r="AF298" s="14">
        <f>IFERROR(VLOOKUP($A298,ECFE!$A$16:$AB$348,8,0),0)</f>
        <v>52072.895160000007</v>
      </c>
      <c r="AG298" s="14">
        <f t="shared" si="820"/>
        <v>70.943998855585846</v>
      </c>
      <c r="AH298" s="14">
        <f>IFERROR(VLOOKUP(A298,ParaFY19!$A$21:$Z$543,7,0),0)</f>
        <v>7840</v>
      </c>
      <c r="AI298" s="14">
        <f t="shared" si="821"/>
        <v>10.681198910081743</v>
      </c>
      <c r="AJ298" s="14">
        <f>IFERROR(VLOOKUP(A298,ConEnroll!$A$7:$S$341,13,0),0)</f>
        <v>8781.5875000000015</v>
      </c>
      <c r="AK298" s="14">
        <f t="shared" si="822"/>
        <v>11.964015667574934</v>
      </c>
      <c r="AL298" s="14">
        <f t="shared" si="777"/>
        <v>68694.482660000009</v>
      </c>
      <c r="AM298" s="14">
        <f t="shared" si="823"/>
        <v>93.58921343324252</v>
      </c>
      <c r="AN298" s="14">
        <f t="shared" si="824"/>
        <v>8480199.9277919382</v>
      </c>
      <c r="AO298" s="14">
        <f t="shared" si="825"/>
        <v>11553.405896174303</v>
      </c>
      <c r="AP298" s="62"/>
      <c r="AQ298" s="14">
        <f t="shared" si="778"/>
        <v>161.97138964577607</v>
      </c>
      <c r="AR298" s="14">
        <f t="shared" si="783"/>
        <v>20.383392204594429</v>
      </c>
      <c r="AS298" s="14">
        <f t="shared" si="784"/>
        <v>14.465060844686661</v>
      </c>
      <c r="AT298" s="14">
        <f t="shared" si="826"/>
        <v>196.81984269505716</v>
      </c>
      <c r="AU298" s="37">
        <f t="shared" si="785"/>
        <v>1.733089871975731E-2</v>
      </c>
      <c r="AV298" s="42"/>
      <c r="AW298" s="14" t="str">
        <f>IFERROR(VLOOKUP($A298,#REF!,27,0),"0")</f>
        <v>0</v>
      </c>
      <c r="AX298" s="14">
        <f t="shared" si="827"/>
        <v>0</v>
      </c>
      <c r="AY298" s="14" t="str">
        <f>IFERROR(VLOOKUP($A298,SpecEd22!#REF!,23,0)," ")</f>
        <v xml:space="preserve"> </v>
      </c>
      <c r="AZ298" s="14" t="e">
        <f t="shared" si="828"/>
        <v>#VALUE!</v>
      </c>
      <c r="BA298" s="14">
        <f>IFERROR(VLOOKUP($A298,ECFE!#REF!,23,0),0)</f>
        <v>0</v>
      </c>
      <c r="BB298" s="14">
        <f t="shared" si="829"/>
        <v>0</v>
      </c>
      <c r="BC298" s="14">
        <f>IFERROR(VLOOKUP($A298,#REF!,17,0),0)</f>
        <v>0</v>
      </c>
      <c r="BD298" s="14">
        <f t="shared" si="830"/>
        <v>0</v>
      </c>
      <c r="BE298" s="14">
        <f>IFERROR(VLOOKUP($A298,#REF!,9,0),0)</f>
        <v>0</v>
      </c>
      <c r="BF298" s="14">
        <f t="shared" si="831"/>
        <v>0</v>
      </c>
      <c r="BG298" s="14">
        <v>0</v>
      </c>
      <c r="BH298" s="14">
        <f t="shared" si="832"/>
        <v>0</v>
      </c>
      <c r="BI298" s="14">
        <f>IFERROR(VLOOKUP($A298,ConEnroll!$A$8:$S$601,15,0),0)</f>
        <v>-1293</v>
      </c>
      <c r="BJ298" s="14">
        <f t="shared" si="833"/>
        <v>-1.7615803814713897</v>
      </c>
      <c r="BK298" s="14">
        <f t="shared" si="834"/>
        <v>-1293</v>
      </c>
      <c r="BL298" s="14">
        <f t="shared" si="835"/>
        <v>-1.7615803814713897</v>
      </c>
      <c r="BM298" s="14" t="e">
        <f t="shared" si="836"/>
        <v>#VALUE!</v>
      </c>
      <c r="BN298" s="14" t="e">
        <f t="shared" si="837"/>
        <v>#VALUE!</v>
      </c>
      <c r="BO298" s="42"/>
      <c r="BP298" s="14">
        <f t="shared" si="786"/>
        <v>10173.742506811988</v>
      </c>
      <c r="BQ298" s="14" t="e">
        <f t="shared" si="787"/>
        <v>#VALUE!</v>
      </c>
      <c r="BR298" s="14">
        <f t="shared" si="838"/>
        <v>95.35079381471391</v>
      </c>
      <c r="BS298" s="14" t="e">
        <f t="shared" si="788"/>
        <v>#VALUE!</v>
      </c>
      <c r="BT298" s="37" t="e">
        <f t="shared" si="789"/>
        <v>#VALUE!</v>
      </c>
      <c r="BU298" s="41"/>
      <c r="BV298" s="14" t="str">
        <f>IFERROR(VLOOKUP($A298,#REF!,27,0),"0")</f>
        <v>0</v>
      </c>
      <c r="BW298" s="14">
        <f t="shared" si="839"/>
        <v>0</v>
      </c>
      <c r="BX298" s="14" t="str">
        <f>IFERROR(VLOOKUP($A298,SpecEd22!$Z$22:$AV$606,59,0)," ")</f>
        <v xml:space="preserve"> </v>
      </c>
      <c r="BY298" s="14" t="e">
        <f t="shared" si="840"/>
        <v>#VALUE!</v>
      </c>
      <c r="BZ298" s="14">
        <f>IFERROR(VLOOKUP($A298,ECFE!#REF!,25,0),0)</f>
        <v>0</v>
      </c>
      <c r="CA298" s="14">
        <f t="shared" si="841"/>
        <v>0</v>
      </c>
      <c r="CB298" s="14">
        <f>IFERROR(VLOOKUP($A298,#REF!,17,0),0)</f>
        <v>0</v>
      </c>
      <c r="CC298" s="14">
        <f t="shared" si="842"/>
        <v>0</v>
      </c>
      <c r="CD298" s="14">
        <f>IFERROR(VLOOKUP($A298,#REF!,9,0),0)</f>
        <v>0</v>
      </c>
      <c r="CE298" s="14">
        <f t="shared" si="843"/>
        <v>0</v>
      </c>
      <c r="CF298" s="14">
        <v>0</v>
      </c>
      <c r="CG298" s="14">
        <f t="shared" si="844"/>
        <v>0</v>
      </c>
      <c r="CH298" s="14">
        <f>IFERROR(VLOOKUP($A298,ConEnroll!$A$8:$S$601,15,0),0)</f>
        <v>-1293</v>
      </c>
      <c r="CI298" s="14">
        <f t="shared" si="845"/>
        <v>-1.7615803814713897</v>
      </c>
      <c r="CJ298" s="14">
        <f t="shared" si="846"/>
        <v>-1293</v>
      </c>
      <c r="CK298" s="14">
        <f t="shared" si="847"/>
        <v>-1.7615803814713897</v>
      </c>
      <c r="CL298" s="14" t="e">
        <f t="shared" si="848"/>
        <v>#VALUE!</v>
      </c>
      <c r="CM298" s="14" t="e">
        <f t="shared" si="849"/>
        <v>#VALUE!</v>
      </c>
      <c r="CN298" s="42"/>
      <c r="CO298" s="14">
        <f t="shared" si="790"/>
        <v>-10011.771117166212</v>
      </c>
      <c r="CP298" s="14" t="e">
        <f t="shared" si="791"/>
        <v>#VALUE!</v>
      </c>
      <c r="CQ298" s="14">
        <f t="shared" si="792"/>
        <v>-80.885732970027249</v>
      </c>
      <c r="CR298" s="14" t="e">
        <f t="shared" si="793"/>
        <v>#VALUE!</v>
      </c>
      <c r="CS298" s="37" t="e">
        <f t="shared" si="794"/>
        <v>#VALUE!</v>
      </c>
      <c r="CT298" s="239"/>
      <c r="CU298" s="239"/>
      <c r="CV298" s="468"/>
      <c r="CW298" s="14">
        <f>IFERROR(VLOOKUP($A298,BaseFY23!$A$7:$AK$527,6,0),0)</f>
        <v>767.26460199999997</v>
      </c>
      <c r="CX298" s="14">
        <f>IFERROR(VLOOKUP($A298,BaseFY23!$A$7:$AN$528,28,0),0)</f>
        <v>7647829.4886990003</v>
      </c>
      <c r="CY298" s="14">
        <f t="shared" si="850"/>
        <v>9967.6558370654511</v>
      </c>
      <c r="CZ298" s="14">
        <f>IFERROR(VLOOKUP($A298,SpecEd23!$A$21:$BB$605,23,0)," ")</f>
        <v>1013267.9079338211</v>
      </c>
      <c r="DA298" s="14">
        <f t="shared" si="851"/>
        <v>1320.6238177710447</v>
      </c>
      <c r="DB298" s="14">
        <f>IFERROR(VLOOKUP($A298,ECFE!$A$16:$AB$347,7,0),0)</f>
        <v>51051.858</v>
      </c>
      <c r="DC298" s="14">
        <f t="shared" si="852"/>
        <v>66.53748637292145</v>
      </c>
      <c r="DD298" s="14">
        <v>0</v>
      </c>
      <c r="DE298" s="14">
        <f t="shared" si="853"/>
        <v>0</v>
      </c>
      <c r="DF298" s="14">
        <f>IFERROR(VLOOKUP($A298,ConEnroll!$A$7:$S$338,10,0),0)</f>
        <v>7025.27</v>
      </c>
      <c r="DG298" s="14">
        <f t="shared" si="854"/>
        <v>9.1562545459382481</v>
      </c>
      <c r="DH298" s="14">
        <f t="shared" si="795"/>
        <v>58077.127999999997</v>
      </c>
      <c r="DI298" s="14">
        <f t="shared" si="855"/>
        <v>75.693740918859703</v>
      </c>
      <c r="DJ298" s="14">
        <f t="shared" si="796"/>
        <v>8719174.5246328209</v>
      </c>
      <c r="DK298" s="14">
        <f t="shared" si="856"/>
        <v>11363.973395755356</v>
      </c>
      <c r="DL298" s="42"/>
      <c r="DM298" s="14">
        <f>IFERROR(VLOOKUP($A298,HouseFY23!$A$7:$AJ$528,28,0),0)</f>
        <v>7896562.5940100001</v>
      </c>
      <c r="DN298" s="14">
        <f t="shared" si="857"/>
        <v>10291.83748791007</v>
      </c>
      <c r="DO298" s="14">
        <f>IFERROR(VLOOKUP($A298,Compens80percent!$A$13:$M$560,12,0),0)</f>
        <v>0</v>
      </c>
      <c r="DP298" s="14">
        <f t="shared" si="857"/>
        <v>0</v>
      </c>
      <c r="DQ298" s="14">
        <f t="shared" si="858"/>
        <v>7896562.5940100001</v>
      </c>
      <c r="DR298" s="14">
        <f t="shared" si="859"/>
        <v>10758.259664863761</v>
      </c>
      <c r="DS298" s="14">
        <f>IFERROR(VLOOKUP($A298,SpecEd23!$A$21:$Z$550,14,0),0)</f>
        <v>1050087.6838263124</v>
      </c>
      <c r="DT298" s="14">
        <f t="shared" si="860"/>
        <v>1368.6121855342838</v>
      </c>
      <c r="DU298" s="14">
        <f>IFERROR(VLOOKUP($A298,ECFE!$A$16:$AB$347,9,0),0)</f>
        <v>53114.353063200004</v>
      </c>
      <c r="DV298" s="14">
        <f t="shared" si="861"/>
        <v>69.225600822387491</v>
      </c>
      <c r="DW298" s="14">
        <f>IFERROR(VLOOKUP($A298,ParaFY19!$A$21:$Z$543,7,0),0)</f>
        <v>7840</v>
      </c>
      <c r="DX298" s="14">
        <f t="shared" si="862"/>
        <v>10.218117686602204</v>
      </c>
      <c r="DY298" s="14">
        <f>IFERROR(VLOOKUP($A298,ConEnroll!$A$7:$S$341,13,0),0)</f>
        <v>8781.5875000000015</v>
      </c>
      <c r="DZ298" s="14">
        <f t="shared" si="863"/>
        <v>11.445318182422811</v>
      </c>
      <c r="EA298" s="14">
        <f t="shared" si="797"/>
        <v>69735.940563200013</v>
      </c>
      <c r="EB298" s="14">
        <f t="shared" si="864"/>
        <v>90.889036691412514</v>
      </c>
      <c r="EC298" s="14">
        <f t="shared" si="798"/>
        <v>9016386.2183995135</v>
      </c>
      <c r="ED298" s="14">
        <f t="shared" si="865"/>
        <v>11751.338710135769</v>
      </c>
      <c r="EE298" s="62"/>
      <c r="EF298" s="14">
        <f t="shared" si="799"/>
        <v>324.18165084461907</v>
      </c>
      <c r="EG298" s="14">
        <f t="shared" si="800"/>
        <v>47.988367763239012</v>
      </c>
      <c r="EH298" s="14">
        <f t="shared" si="801"/>
        <v>15.195295772552811</v>
      </c>
      <c r="EI298" s="14">
        <f t="shared" si="866"/>
        <v>387.36531438041089</v>
      </c>
      <c r="EJ298" s="37">
        <f t="shared" si="802"/>
        <v>3.408713668100443E-2</v>
      </c>
      <c r="EK298" s="42"/>
      <c r="EL298" s="14" t="str">
        <f>IFERROR(VLOOKUP($A298,#REF!,27,0),"0")</f>
        <v>0</v>
      </c>
      <c r="EM298" s="14">
        <f t="shared" si="867"/>
        <v>0</v>
      </c>
      <c r="EN298" s="14" t="str">
        <f>IFERROR(VLOOKUP($A298,SpecEd23!#REF!,23,0)," ")</f>
        <v xml:space="preserve"> </v>
      </c>
      <c r="EO298" s="14" t="e">
        <f t="shared" si="868"/>
        <v>#VALUE!</v>
      </c>
      <c r="EP298" s="14">
        <f>IFERROR(VLOOKUP($A298,ECFE!#REF!,24,0),0)</f>
        <v>0</v>
      </c>
      <c r="EQ298" s="14">
        <f t="shared" si="869"/>
        <v>0</v>
      </c>
      <c r="ER298" s="14">
        <f>IFERROR(VLOOKUP($A298,#REF!,30,0),0)</f>
        <v>0</v>
      </c>
      <c r="ES298" s="14">
        <f t="shared" si="870"/>
        <v>0</v>
      </c>
      <c r="ET298" s="14">
        <f>IFERROR(VLOOKUP($A298,#REF!,12,0),0)</f>
        <v>0</v>
      </c>
      <c r="EU298" s="14">
        <f t="shared" si="871"/>
        <v>0</v>
      </c>
      <c r="EV298" s="14">
        <v>0</v>
      </c>
      <c r="EW298" s="14">
        <f t="shared" si="872"/>
        <v>0</v>
      </c>
      <c r="EX298" s="14">
        <f>IFERROR(VLOOKUP($A298,ConEnroll!$A$8:$S$601,16,0),0)</f>
        <v>876</v>
      </c>
      <c r="EY298" s="14">
        <f t="shared" si="873"/>
        <v>1.141718251717287</v>
      </c>
      <c r="EZ298" s="14">
        <f t="shared" si="874"/>
        <v>876</v>
      </c>
      <c r="FA298" s="14">
        <f t="shared" si="875"/>
        <v>1.141718251717287</v>
      </c>
      <c r="FB298" s="14" t="e">
        <f t="shared" si="876"/>
        <v>#VALUE!</v>
      </c>
      <c r="FC298" s="14" t="e">
        <f t="shared" si="877"/>
        <v>#VALUE!</v>
      </c>
      <c r="FD298" s="62"/>
      <c r="FE298" s="14">
        <f t="shared" si="803"/>
        <v>10291.83748791007</v>
      </c>
      <c r="FF298" s="14" t="e">
        <f t="shared" si="804"/>
        <v>#VALUE!</v>
      </c>
      <c r="FG298" s="14">
        <f t="shared" si="878"/>
        <v>89.747318439695221</v>
      </c>
      <c r="FH298" s="14" t="e">
        <f t="shared" si="805"/>
        <v>#VALUE!</v>
      </c>
      <c r="FI298" s="37" t="e">
        <f t="shared" si="806"/>
        <v>#VALUE!</v>
      </c>
      <c r="FJ298" s="12"/>
      <c r="FK298" s="14" t="str">
        <f>IFERROR(VLOOKUP($A298,#REF!,27,0),"0")</f>
        <v>0</v>
      </c>
      <c r="FL298" s="14">
        <f t="shared" si="879"/>
        <v>0</v>
      </c>
      <c r="FM298" s="14" t="str">
        <f>IFERROR(VLOOKUP($A298,SpecEd23!$X$22:$Y$610,59,0)," ")</f>
        <v xml:space="preserve"> </v>
      </c>
      <c r="FN298" s="14" t="e">
        <f t="shared" si="880"/>
        <v>#VALUE!</v>
      </c>
      <c r="FO298" s="14">
        <f>IFERROR(VLOOKUP($A298,ECFE!#REF!,26,0),0)</f>
        <v>0</v>
      </c>
      <c r="FP298" s="14">
        <f t="shared" si="881"/>
        <v>0</v>
      </c>
      <c r="FQ298" s="14">
        <f>IFERROR(VLOOKUP($A298,#REF!,16,0),0)</f>
        <v>0</v>
      </c>
      <c r="FR298" s="14">
        <f t="shared" si="882"/>
        <v>0</v>
      </c>
      <c r="FS298" s="14">
        <f>IFERROR(VLOOKUP($A298,#REF!,12,0),0)</f>
        <v>0</v>
      </c>
      <c r="FT298" s="14">
        <f t="shared" si="883"/>
        <v>0</v>
      </c>
      <c r="FU298" s="14">
        <v>0</v>
      </c>
      <c r="FV298" s="14">
        <f t="shared" si="884"/>
        <v>0</v>
      </c>
      <c r="FW298" s="14">
        <f>IFERROR(VLOOKUP($A298,ConEnroll!$A$8:$S$601,16,0),0)</f>
        <v>876</v>
      </c>
      <c r="FX298" s="14">
        <f t="shared" si="885"/>
        <v>1.141718251717287</v>
      </c>
      <c r="FY298" s="14">
        <f t="shared" si="886"/>
        <v>876</v>
      </c>
      <c r="FZ298" s="14">
        <f t="shared" si="887"/>
        <v>1.141718251717287</v>
      </c>
      <c r="GA298" s="14" t="e">
        <f t="shared" si="888"/>
        <v>#VALUE!</v>
      </c>
      <c r="GB298" s="14" t="e">
        <f t="shared" si="889"/>
        <v>#VALUE!</v>
      </c>
      <c r="GC298" s="39"/>
      <c r="GD298" s="14">
        <f t="shared" si="807"/>
        <v>-9967.6558370654511</v>
      </c>
      <c r="GE298" s="14" t="e">
        <f t="shared" si="808"/>
        <v>#VALUE!</v>
      </c>
      <c r="GF298" s="14">
        <f t="shared" si="809"/>
        <v>-74.55202266714241</v>
      </c>
      <c r="GG298" s="14" t="e">
        <f t="shared" si="810"/>
        <v>#VALUE!</v>
      </c>
      <c r="GH298" s="37" t="e">
        <f t="shared" si="811"/>
        <v>#VALUE!</v>
      </c>
    </row>
    <row r="299" spans="1:190" ht="12.5" x14ac:dyDescent="0.25">
      <c r="A299" s="67">
        <v>2170</v>
      </c>
      <c r="B299" s="35">
        <v>1</v>
      </c>
      <c r="C299" s="14">
        <v>5</v>
      </c>
      <c r="D299" s="14"/>
      <c r="E299" s="14"/>
      <c r="F299" s="35" t="s">
        <v>2639</v>
      </c>
      <c r="G299" s="41"/>
      <c r="H299" s="14">
        <f>IFERROR(VLOOKUP($A299,BaseFY22!$A$7:$AK$528,6,0),0)</f>
        <v>999</v>
      </c>
      <c r="I299" s="14">
        <f>IFERROR(VLOOKUP($A299,BaseFY22!$A$7:$AK$528,28,0),0)</f>
        <v>9646127.25</v>
      </c>
      <c r="J299" s="14">
        <f t="shared" si="812"/>
        <v>9655.7830330330326</v>
      </c>
      <c r="K299" s="14">
        <f>IFERROR(VLOOKUP($A299,SpecEd22!$A$21:$BB$605,24,0)," ")</f>
        <v>1467632.4239204871</v>
      </c>
      <c r="L299" s="14">
        <f t="shared" si="813"/>
        <v>1469.101525445933</v>
      </c>
      <c r="M299" s="14">
        <f>IFERROR(VLOOKUP($A299,ECFE!$A$16:$AB$347,7,0),0)</f>
        <v>77030.91</v>
      </c>
      <c r="N299" s="14">
        <f t="shared" si="780"/>
        <v>77.108018018018015</v>
      </c>
      <c r="O299" s="14">
        <v>0</v>
      </c>
      <c r="P299" s="14">
        <f t="shared" si="780"/>
        <v>0</v>
      </c>
      <c r="Q299" s="14">
        <f>IFERROR(VLOOKUP($A299,ConEnroll!$A$7:$S$337,10,0),0)</f>
        <v>10537.91</v>
      </c>
      <c r="R299" s="14">
        <f t="shared" si="814"/>
        <v>10.548458458458459</v>
      </c>
      <c r="S299" s="14">
        <f t="shared" si="781"/>
        <v>87568.82</v>
      </c>
      <c r="T299" s="14">
        <f t="shared" si="815"/>
        <v>87.656476476476485</v>
      </c>
      <c r="U299" s="14">
        <f t="shared" si="782"/>
        <v>11201328.493920486</v>
      </c>
      <c r="V299" s="14">
        <f t="shared" si="816"/>
        <v>11212.541034955442</v>
      </c>
      <c r="W299" s="42"/>
      <c r="X299" s="14">
        <f>IFERROR(VLOOKUP($A299,HouseFY22!$A$6:$AJ$528,28,0),0)</f>
        <v>9808370.25</v>
      </c>
      <c r="Y299" s="14">
        <f t="shared" si="817"/>
        <v>9818.1884384384393</v>
      </c>
      <c r="Z299" s="14">
        <f>IFERROR(VLOOKUP($A299,Compens80percent!$A$13:$M$560,12,0),0)</f>
        <v>0</v>
      </c>
      <c r="AA299" s="14">
        <f t="shared" si="817"/>
        <v>0</v>
      </c>
      <c r="AB299" s="14">
        <f t="shared" si="818"/>
        <v>9808370.25</v>
      </c>
      <c r="AC299" s="14">
        <f t="shared" si="817"/>
        <v>9818.1884384384393</v>
      </c>
      <c r="AD299" s="14">
        <f>IFERROR(VLOOKUP(A299,SpecEd22!$A$21:$Z$550,14,0),0)</f>
        <v>1502019.9796759938</v>
      </c>
      <c r="AE299" s="14">
        <f t="shared" si="819"/>
        <v>1503.5235031791728</v>
      </c>
      <c r="AF299" s="14">
        <f>IFERROR(VLOOKUP($A299,ECFE!$A$16:$AB$348,8,0),0)</f>
        <v>78571.528200000001</v>
      </c>
      <c r="AG299" s="14">
        <f t="shared" si="820"/>
        <v>78.650178378378385</v>
      </c>
      <c r="AH299" s="14">
        <f>IFERROR(VLOOKUP(A299,ParaFY19!$A$21:$Z$543,7,0),0)</f>
        <v>8036</v>
      </c>
      <c r="AI299" s="14">
        <f t="shared" si="821"/>
        <v>8.0440440440440444</v>
      </c>
      <c r="AJ299" s="14">
        <f>IFERROR(VLOOKUP(A299,ConEnroll!$A$7:$S$341,13,0),0)</f>
        <v>13172.387500000001</v>
      </c>
      <c r="AK299" s="14">
        <f t="shared" si="822"/>
        <v>13.185573073073074</v>
      </c>
      <c r="AL299" s="14">
        <f t="shared" si="777"/>
        <v>99779.915699999998</v>
      </c>
      <c r="AM299" s="14">
        <f t="shared" si="823"/>
        <v>99.8797954954955</v>
      </c>
      <c r="AN299" s="14">
        <f t="shared" si="824"/>
        <v>11410170.145375993</v>
      </c>
      <c r="AO299" s="14">
        <f t="shared" si="825"/>
        <v>11421.591737113105</v>
      </c>
      <c r="AP299" s="62"/>
      <c r="AQ299" s="14">
        <f t="shared" si="778"/>
        <v>162.40540540540678</v>
      </c>
      <c r="AR299" s="14">
        <f t="shared" si="783"/>
        <v>34.421977733239828</v>
      </c>
      <c r="AS299" s="14">
        <f t="shared" si="784"/>
        <v>12.223319019019016</v>
      </c>
      <c r="AT299" s="14">
        <f t="shared" si="826"/>
        <v>209.05070215766563</v>
      </c>
      <c r="AU299" s="37">
        <f t="shared" si="785"/>
        <v>1.8644364511660971E-2</v>
      </c>
      <c r="AV299" s="42"/>
      <c r="AW299" s="14" t="str">
        <f>IFERROR(VLOOKUP($A299,#REF!,27,0),"0")</f>
        <v>0</v>
      </c>
      <c r="AX299" s="14">
        <f t="shared" si="827"/>
        <v>0</v>
      </c>
      <c r="AY299" s="14" t="str">
        <f>IFERROR(VLOOKUP($A299,SpecEd22!#REF!,23,0)," ")</f>
        <v xml:space="preserve"> </v>
      </c>
      <c r="AZ299" s="14" t="e">
        <f t="shared" si="828"/>
        <v>#VALUE!</v>
      </c>
      <c r="BA299" s="14">
        <f>IFERROR(VLOOKUP($A299,ECFE!#REF!,23,0),0)</f>
        <v>0</v>
      </c>
      <c r="BB299" s="14">
        <f t="shared" si="829"/>
        <v>0</v>
      </c>
      <c r="BC299" s="14">
        <f>IFERROR(VLOOKUP($A299,#REF!,17,0),0)</f>
        <v>0</v>
      </c>
      <c r="BD299" s="14">
        <f t="shared" si="830"/>
        <v>0</v>
      </c>
      <c r="BE299" s="14">
        <f>IFERROR(VLOOKUP($A299,#REF!,9,0),0)</f>
        <v>0</v>
      </c>
      <c r="BF299" s="14">
        <f t="shared" si="831"/>
        <v>0</v>
      </c>
      <c r="BG299" s="14">
        <v>0</v>
      </c>
      <c r="BH299" s="14">
        <f t="shared" si="832"/>
        <v>0</v>
      </c>
      <c r="BI299" s="14">
        <f>IFERROR(VLOOKUP($A299,ConEnroll!$A$8:$S$601,15,0),0)</f>
        <v>-1293</v>
      </c>
      <c r="BJ299" s="14">
        <f t="shared" si="833"/>
        <v>-1.2942942942942943</v>
      </c>
      <c r="BK299" s="14">
        <f t="shared" si="834"/>
        <v>-1293</v>
      </c>
      <c r="BL299" s="14">
        <f t="shared" si="835"/>
        <v>-1.2942942942942943</v>
      </c>
      <c r="BM299" s="14" t="e">
        <f t="shared" si="836"/>
        <v>#VALUE!</v>
      </c>
      <c r="BN299" s="14" t="e">
        <f t="shared" si="837"/>
        <v>#VALUE!</v>
      </c>
      <c r="BO299" s="42"/>
      <c r="BP299" s="14">
        <f t="shared" si="786"/>
        <v>9818.1884384384393</v>
      </c>
      <c r="BQ299" s="14" t="e">
        <f t="shared" si="787"/>
        <v>#VALUE!</v>
      </c>
      <c r="BR299" s="14">
        <f t="shared" si="838"/>
        <v>101.17408978978979</v>
      </c>
      <c r="BS299" s="14" t="e">
        <f t="shared" si="788"/>
        <v>#VALUE!</v>
      </c>
      <c r="BT299" s="37" t="e">
        <f t="shared" si="789"/>
        <v>#VALUE!</v>
      </c>
      <c r="BU299" s="41"/>
      <c r="BV299" s="14" t="str">
        <f>IFERROR(VLOOKUP($A299,#REF!,27,0),"0")</f>
        <v>0</v>
      </c>
      <c r="BW299" s="14">
        <f t="shared" si="839"/>
        <v>0</v>
      </c>
      <c r="BX299" s="14" t="str">
        <f>IFERROR(VLOOKUP($A299,SpecEd22!$Z$22:$AV$606,59,0)," ")</f>
        <v xml:space="preserve"> </v>
      </c>
      <c r="BY299" s="14" t="e">
        <f t="shared" si="840"/>
        <v>#VALUE!</v>
      </c>
      <c r="BZ299" s="14">
        <f>IFERROR(VLOOKUP($A299,ECFE!#REF!,25,0),0)</f>
        <v>0</v>
      </c>
      <c r="CA299" s="14">
        <f t="shared" si="841"/>
        <v>0</v>
      </c>
      <c r="CB299" s="14">
        <f>IFERROR(VLOOKUP($A299,#REF!,17,0),0)</f>
        <v>0</v>
      </c>
      <c r="CC299" s="14">
        <f t="shared" si="842"/>
        <v>0</v>
      </c>
      <c r="CD299" s="14">
        <f>IFERROR(VLOOKUP($A299,#REF!,9,0),0)</f>
        <v>0</v>
      </c>
      <c r="CE299" s="14">
        <f t="shared" si="843"/>
        <v>0</v>
      </c>
      <c r="CF299" s="14">
        <v>0</v>
      </c>
      <c r="CG299" s="14">
        <f t="shared" si="844"/>
        <v>0</v>
      </c>
      <c r="CH299" s="14">
        <f>IFERROR(VLOOKUP($A299,ConEnroll!$A$8:$S$601,15,0),0)</f>
        <v>-1293</v>
      </c>
      <c r="CI299" s="14">
        <f t="shared" si="845"/>
        <v>-1.2942942942942943</v>
      </c>
      <c r="CJ299" s="14">
        <f t="shared" si="846"/>
        <v>-1293</v>
      </c>
      <c r="CK299" s="14">
        <f t="shared" si="847"/>
        <v>-1.2942942942942943</v>
      </c>
      <c r="CL299" s="14" t="e">
        <f t="shared" si="848"/>
        <v>#VALUE!</v>
      </c>
      <c r="CM299" s="14" t="e">
        <f t="shared" si="849"/>
        <v>#VALUE!</v>
      </c>
      <c r="CN299" s="42"/>
      <c r="CO299" s="14">
        <f t="shared" si="790"/>
        <v>-9655.7830330330326</v>
      </c>
      <c r="CP299" s="14" t="e">
        <f t="shared" si="791"/>
        <v>#VALUE!</v>
      </c>
      <c r="CQ299" s="14">
        <f t="shared" si="792"/>
        <v>-88.950770770770774</v>
      </c>
      <c r="CR299" s="14" t="e">
        <f t="shared" si="793"/>
        <v>#VALUE!</v>
      </c>
      <c r="CS299" s="37" t="e">
        <f t="shared" si="794"/>
        <v>#VALUE!</v>
      </c>
      <c r="CT299" s="239"/>
      <c r="CU299" s="239"/>
      <c r="CV299" s="468"/>
      <c r="CW299" s="14">
        <f>IFERROR(VLOOKUP($A299,BaseFY23!$A$7:$AK$527,6,0),0)</f>
        <v>986.21126800000002</v>
      </c>
      <c r="CX299" s="14">
        <f>IFERROR(VLOOKUP($A299,BaseFY23!$A$7:$AN$528,28,0),0)</f>
        <v>9538559</v>
      </c>
      <c r="CY299" s="14">
        <f t="shared" si="850"/>
        <v>9671.9225479382785</v>
      </c>
      <c r="CZ299" s="14">
        <f>IFERROR(VLOOKUP($A299,SpecEd23!$A$21:$BB$605,23,0)," ")</f>
        <v>1504542.4524003165</v>
      </c>
      <c r="DA299" s="14">
        <f t="shared" si="851"/>
        <v>1525.5782419232271</v>
      </c>
      <c r="DB299" s="14">
        <f>IFERROR(VLOOKUP($A299,ECFE!$A$16:$AB$347,7,0),0)</f>
        <v>77030.91</v>
      </c>
      <c r="DC299" s="14">
        <f t="shared" si="852"/>
        <v>78.107919164436069</v>
      </c>
      <c r="DD299" s="14">
        <v>0</v>
      </c>
      <c r="DE299" s="14">
        <f t="shared" si="853"/>
        <v>0</v>
      </c>
      <c r="DF299" s="14">
        <f>IFERROR(VLOOKUP($A299,ConEnroll!$A$7:$S$338,10,0),0)</f>
        <v>10537.91</v>
      </c>
      <c r="DG299" s="14">
        <f t="shared" si="854"/>
        <v>10.685245993356466</v>
      </c>
      <c r="DH299" s="14">
        <f t="shared" si="795"/>
        <v>87568.82</v>
      </c>
      <c r="DI299" s="14">
        <f t="shared" si="855"/>
        <v>88.793165157792544</v>
      </c>
      <c r="DJ299" s="14">
        <f t="shared" si="796"/>
        <v>11130670.272400316</v>
      </c>
      <c r="DK299" s="14">
        <f t="shared" si="856"/>
        <v>11286.293955019297</v>
      </c>
      <c r="DL299" s="42"/>
      <c r="DM299" s="14">
        <f>IFERROR(VLOOKUP($A299,HouseFY23!$A$7:$AJ$528,28,0),0)</f>
        <v>9861086</v>
      </c>
      <c r="DN299" s="14">
        <f t="shared" si="857"/>
        <v>9998.9589654536376</v>
      </c>
      <c r="DO299" s="14">
        <f>IFERROR(VLOOKUP($A299,Compens80percent!$A$13:$M$560,12,0),0)</f>
        <v>0</v>
      </c>
      <c r="DP299" s="14">
        <f t="shared" si="857"/>
        <v>0</v>
      </c>
      <c r="DQ299" s="14">
        <f t="shared" si="858"/>
        <v>9861086</v>
      </c>
      <c r="DR299" s="14">
        <f t="shared" si="859"/>
        <v>9870.9569569569576</v>
      </c>
      <c r="DS299" s="14">
        <f>IFERROR(VLOOKUP($A299,SpecEd23!$A$21:$Z$550,14,0),0)</f>
        <v>1574698.4560881937</v>
      </c>
      <c r="DT299" s="14">
        <f t="shared" si="860"/>
        <v>1596.715133139397</v>
      </c>
      <c r="DU299" s="14">
        <f>IFERROR(VLOOKUP($A299,ECFE!$A$16:$AB$347,9,0),0)</f>
        <v>80142.95876400001</v>
      </c>
      <c r="DV299" s="14">
        <f t="shared" si="861"/>
        <v>81.263479098679298</v>
      </c>
      <c r="DW299" s="14">
        <f>IFERROR(VLOOKUP($A299,ParaFY19!$A$21:$Z$543,7,0),0)</f>
        <v>8036</v>
      </c>
      <c r="DX299" s="14">
        <f t="shared" si="862"/>
        <v>8.1483554900936301</v>
      </c>
      <c r="DY299" s="14">
        <f>IFERROR(VLOOKUP($A299,ConEnroll!$A$7:$S$341,13,0),0)</f>
        <v>13172.387500000001</v>
      </c>
      <c r="DZ299" s="14">
        <f t="shared" si="863"/>
        <v>13.356557491695582</v>
      </c>
      <c r="EA299" s="14">
        <f t="shared" si="797"/>
        <v>101351.34626400001</v>
      </c>
      <c r="EB299" s="14">
        <f t="shared" si="864"/>
        <v>102.7683920804685</v>
      </c>
      <c r="EC299" s="14">
        <f t="shared" si="798"/>
        <v>11537135.802352194</v>
      </c>
      <c r="ED299" s="14">
        <f t="shared" si="865"/>
        <v>11698.442490673502</v>
      </c>
      <c r="EE299" s="62"/>
      <c r="EF299" s="14">
        <f t="shared" si="799"/>
        <v>327.03641751535906</v>
      </c>
      <c r="EG299" s="14">
        <f t="shared" si="800"/>
        <v>71.136891216169943</v>
      </c>
      <c r="EH299" s="14">
        <f t="shared" si="801"/>
        <v>13.975226922675958</v>
      </c>
      <c r="EI299" s="14">
        <f t="shared" si="866"/>
        <v>412.14853565420498</v>
      </c>
      <c r="EJ299" s="37">
        <f t="shared" si="802"/>
        <v>3.6517614842993901E-2</v>
      </c>
      <c r="EK299" s="42"/>
      <c r="EL299" s="14" t="str">
        <f>IFERROR(VLOOKUP($A299,#REF!,27,0),"0")</f>
        <v>0</v>
      </c>
      <c r="EM299" s="14">
        <f t="shared" si="867"/>
        <v>0</v>
      </c>
      <c r="EN299" s="14" t="str">
        <f>IFERROR(VLOOKUP($A299,SpecEd23!#REF!,23,0)," ")</f>
        <v xml:space="preserve"> </v>
      </c>
      <c r="EO299" s="14" t="e">
        <f t="shared" si="868"/>
        <v>#VALUE!</v>
      </c>
      <c r="EP299" s="14">
        <f>IFERROR(VLOOKUP($A299,ECFE!#REF!,24,0),0)</f>
        <v>0</v>
      </c>
      <c r="EQ299" s="14">
        <f t="shared" si="869"/>
        <v>0</v>
      </c>
      <c r="ER299" s="14">
        <f>IFERROR(VLOOKUP($A299,#REF!,30,0),0)</f>
        <v>0</v>
      </c>
      <c r="ES299" s="14">
        <f t="shared" si="870"/>
        <v>0</v>
      </c>
      <c r="ET299" s="14">
        <f>IFERROR(VLOOKUP($A299,#REF!,12,0),0)</f>
        <v>0</v>
      </c>
      <c r="EU299" s="14">
        <f t="shared" si="871"/>
        <v>0</v>
      </c>
      <c r="EV299" s="14">
        <v>0</v>
      </c>
      <c r="EW299" s="14">
        <f t="shared" si="872"/>
        <v>0</v>
      </c>
      <c r="EX299" s="14">
        <f>IFERROR(VLOOKUP($A299,ConEnroll!$A$8:$S$601,16,0),0)</f>
        <v>877</v>
      </c>
      <c r="EY299" s="14">
        <f t="shared" si="873"/>
        <v>0.88926179253510618</v>
      </c>
      <c r="EZ299" s="14">
        <f t="shared" si="874"/>
        <v>877</v>
      </c>
      <c r="FA299" s="14">
        <f t="shared" si="875"/>
        <v>0.88926179253510618</v>
      </c>
      <c r="FB299" s="14" t="e">
        <f t="shared" si="876"/>
        <v>#VALUE!</v>
      </c>
      <c r="FC299" s="14" t="e">
        <f t="shared" si="877"/>
        <v>#VALUE!</v>
      </c>
      <c r="FD299" s="62"/>
      <c r="FE299" s="14">
        <f t="shared" si="803"/>
        <v>9998.9589654536376</v>
      </c>
      <c r="FF299" s="14" t="e">
        <f t="shared" si="804"/>
        <v>#VALUE!</v>
      </c>
      <c r="FG299" s="14">
        <f t="shared" si="878"/>
        <v>101.87913028793339</v>
      </c>
      <c r="FH299" s="14" t="e">
        <f t="shared" si="805"/>
        <v>#VALUE!</v>
      </c>
      <c r="FI299" s="37" t="e">
        <f t="shared" si="806"/>
        <v>#VALUE!</v>
      </c>
      <c r="FJ299" s="12"/>
      <c r="FK299" s="14" t="str">
        <f>IFERROR(VLOOKUP($A299,#REF!,27,0),"0")</f>
        <v>0</v>
      </c>
      <c r="FL299" s="14">
        <f t="shared" si="879"/>
        <v>0</v>
      </c>
      <c r="FM299" s="14" t="str">
        <f>IFERROR(VLOOKUP($A299,SpecEd23!$X$22:$Y$610,59,0)," ")</f>
        <v xml:space="preserve"> </v>
      </c>
      <c r="FN299" s="14" t="e">
        <f t="shared" si="880"/>
        <v>#VALUE!</v>
      </c>
      <c r="FO299" s="14">
        <f>IFERROR(VLOOKUP($A299,ECFE!#REF!,26,0),0)</f>
        <v>0</v>
      </c>
      <c r="FP299" s="14">
        <f t="shared" si="881"/>
        <v>0</v>
      </c>
      <c r="FQ299" s="14">
        <f>IFERROR(VLOOKUP($A299,#REF!,16,0),0)</f>
        <v>0</v>
      </c>
      <c r="FR299" s="14">
        <f t="shared" si="882"/>
        <v>0</v>
      </c>
      <c r="FS299" s="14">
        <f>IFERROR(VLOOKUP($A299,#REF!,12,0),0)</f>
        <v>0</v>
      </c>
      <c r="FT299" s="14">
        <f t="shared" si="883"/>
        <v>0</v>
      </c>
      <c r="FU299" s="14">
        <v>0</v>
      </c>
      <c r="FV299" s="14">
        <f t="shared" si="884"/>
        <v>0</v>
      </c>
      <c r="FW299" s="14">
        <f>IFERROR(VLOOKUP($A299,ConEnroll!$A$8:$S$601,16,0),0)</f>
        <v>877</v>
      </c>
      <c r="FX299" s="14">
        <f t="shared" si="885"/>
        <v>0.88926179253510618</v>
      </c>
      <c r="FY299" s="14">
        <f t="shared" si="886"/>
        <v>877</v>
      </c>
      <c r="FZ299" s="14">
        <f t="shared" si="887"/>
        <v>0.88926179253510618</v>
      </c>
      <c r="GA299" s="14" t="e">
        <f t="shared" si="888"/>
        <v>#VALUE!</v>
      </c>
      <c r="GB299" s="14" t="e">
        <f t="shared" si="889"/>
        <v>#VALUE!</v>
      </c>
      <c r="GC299" s="39"/>
      <c r="GD299" s="14">
        <f t="shared" si="807"/>
        <v>-9671.9225479382785</v>
      </c>
      <c r="GE299" s="14" t="e">
        <f t="shared" si="808"/>
        <v>#VALUE!</v>
      </c>
      <c r="GF299" s="14">
        <f t="shared" si="809"/>
        <v>-87.903903365257435</v>
      </c>
      <c r="GG299" s="14" t="e">
        <f t="shared" si="810"/>
        <v>#VALUE!</v>
      </c>
      <c r="GH299" s="37" t="e">
        <f t="shared" si="811"/>
        <v>#VALUE!</v>
      </c>
    </row>
    <row r="300" spans="1:190" ht="12.5" x14ac:dyDescent="0.25">
      <c r="A300" s="67">
        <v>2171</v>
      </c>
      <c r="B300" s="35">
        <v>1</v>
      </c>
      <c r="C300" s="14">
        <v>6</v>
      </c>
      <c r="D300" s="14"/>
      <c r="E300" s="14"/>
      <c r="F300" s="35" t="s">
        <v>2640</v>
      </c>
      <c r="G300" s="41"/>
      <c r="H300" s="14">
        <f>IFERROR(VLOOKUP($A300,BaseFY22!$A$7:$AK$528,6,0),0)</f>
        <v>225</v>
      </c>
      <c r="I300" s="14">
        <f>IFERROR(VLOOKUP($A300,BaseFY22!$A$7:$AK$528,28,0),0)</f>
        <v>3292302.93</v>
      </c>
      <c r="J300" s="14">
        <f t="shared" si="812"/>
        <v>14632.457466666667</v>
      </c>
      <c r="K300" s="14">
        <f>IFERROR(VLOOKUP($A300,SpecEd22!$A$21:$BB$605,24,0)," ")</f>
        <v>263491.98027471878</v>
      </c>
      <c r="L300" s="14">
        <f t="shared" si="813"/>
        <v>1171.075467887639</v>
      </c>
      <c r="M300" s="14">
        <f>IFERROR(VLOOKUP($A300,ECFE!$A$16:$AB$347,7,0),0)</f>
        <v>22656.149999999998</v>
      </c>
      <c r="N300" s="14">
        <f t="shared" si="780"/>
        <v>100.69399999999999</v>
      </c>
      <c r="O300" s="14">
        <v>0</v>
      </c>
      <c r="P300" s="14">
        <f t="shared" si="780"/>
        <v>0</v>
      </c>
      <c r="Q300" s="14">
        <f>IFERROR(VLOOKUP($A300,ConEnroll!$A$7:$S$337,10,0),0)</f>
        <v>3040.79</v>
      </c>
      <c r="R300" s="14">
        <f t="shared" si="814"/>
        <v>13.514622222222222</v>
      </c>
      <c r="S300" s="14">
        <f t="shared" si="781"/>
        <v>25696.94</v>
      </c>
      <c r="T300" s="14">
        <f t="shared" si="815"/>
        <v>114.20862222222222</v>
      </c>
      <c r="U300" s="14">
        <f t="shared" si="782"/>
        <v>3581491.8502747188</v>
      </c>
      <c r="V300" s="14">
        <f t="shared" si="816"/>
        <v>15917.741556776527</v>
      </c>
      <c r="W300" s="42"/>
      <c r="X300" s="14">
        <f>IFERROR(VLOOKUP($A300,HouseFY22!$A$6:$AJ$528,28,0),0)</f>
        <v>3331759</v>
      </c>
      <c r="Y300" s="14">
        <f t="shared" si="817"/>
        <v>14807.817777777778</v>
      </c>
      <c r="Z300" s="14">
        <f>IFERROR(VLOOKUP($A300,Compens80percent!$A$13:$M$560,12,0),0)</f>
        <v>0</v>
      </c>
      <c r="AA300" s="14">
        <f t="shared" si="817"/>
        <v>0</v>
      </c>
      <c r="AB300" s="14">
        <f t="shared" si="818"/>
        <v>3331759</v>
      </c>
      <c r="AC300" s="14">
        <f t="shared" si="817"/>
        <v>14807.817777777778</v>
      </c>
      <c r="AD300" s="14">
        <f>IFERROR(VLOOKUP(A300,SpecEd22!$A$21:$Z$550,14,0),0)</f>
        <v>268246.27320735238</v>
      </c>
      <c r="AE300" s="14">
        <f t="shared" si="819"/>
        <v>1192.205658699344</v>
      </c>
      <c r="AF300" s="14">
        <f>IFERROR(VLOOKUP($A300,ECFE!$A$16:$AB$348,8,0),0)</f>
        <v>23109.273000000001</v>
      </c>
      <c r="AG300" s="14">
        <f t="shared" si="820"/>
        <v>102.70788</v>
      </c>
      <c r="AH300" s="14">
        <f>IFERROR(VLOOKUP(A300,ParaFY19!$A$21:$Z$543,7,0),0)</f>
        <v>2156</v>
      </c>
      <c r="AI300" s="14">
        <f t="shared" si="821"/>
        <v>9.5822222222222226</v>
      </c>
      <c r="AJ300" s="14">
        <f>IFERROR(VLOOKUP(A300,ConEnroll!$A$7:$S$341,13,0),0)</f>
        <v>3800.9875000000002</v>
      </c>
      <c r="AK300" s="14">
        <f t="shared" si="822"/>
        <v>16.893277777777779</v>
      </c>
      <c r="AL300" s="14">
        <f t="shared" si="777"/>
        <v>29066.2605</v>
      </c>
      <c r="AM300" s="14">
        <f t="shared" si="823"/>
        <v>129.18338</v>
      </c>
      <c r="AN300" s="14">
        <f t="shared" si="824"/>
        <v>3629071.5337073524</v>
      </c>
      <c r="AO300" s="14">
        <f t="shared" si="825"/>
        <v>16129.206816477121</v>
      </c>
      <c r="AP300" s="62"/>
      <c r="AQ300" s="14">
        <f t="shared" si="778"/>
        <v>175.36031111111151</v>
      </c>
      <c r="AR300" s="14">
        <f t="shared" si="783"/>
        <v>21.130190811705006</v>
      </c>
      <c r="AS300" s="14">
        <f t="shared" si="784"/>
        <v>14.974757777777782</v>
      </c>
      <c r="AT300" s="14">
        <f t="shared" si="826"/>
        <v>211.46525970059429</v>
      </c>
      <c r="AU300" s="37">
        <f t="shared" si="785"/>
        <v>1.3284878319347316E-2</v>
      </c>
      <c r="AV300" s="42"/>
      <c r="AW300" s="14" t="str">
        <f>IFERROR(VLOOKUP($A300,#REF!,27,0),"0")</f>
        <v>0</v>
      </c>
      <c r="AX300" s="14">
        <f t="shared" si="827"/>
        <v>0</v>
      </c>
      <c r="AY300" s="14" t="str">
        <f>IFERROR(VLOOKUP($A300,SpecEd22!#REF!,23,0)," ")</f>
        <v xml:space="preserve"> </v>
      </c>
      <c r="AZ300" s="14" t="e">
        <f t="shared" si="828"/>
        <v>#VALUE!</v>
      </c>
      <c r="BA300" s="14">
        <f>IFERROR(VLOOKUP($A300,ECFE!#REF!,23,0),0)</f>
        <v>0</v>
      </c>
      <c r="BB300" s="14">
        <f t="shared" si="829"/>
        <v>0</v>
      </c>
      <c r="BC300" s="14">
        <f>IFERROR(VLOOKUP($A300,#REF!,17,0),0)</f>
        <v>0</v>
      </c>
      <c r="BD300" s="14">
        <f t="shared" si="830"/>
        <v>0</v>
      </c>
      <c r="BE300" s="14">
        <f>IFERROR(VLOOKUP($A300,#REF!,9,0),0)</f>
        <v>0</v>
      </c>
      <c r="BF300" s="14">
        <f t="shared" si="831"/>
        <v>0</v>
      </c>
      <c r="BG300" s="14">
        <v>0</v>
      </c>
      <c r="BH300" s="14">
        <f t="shared" si="832"/>
        <v>0</v>
      </c>
      <c r="BI300" s="14">
        <f>IFERROR(VLOOKUP($A300,ConEnroll!$A$8:$S$601,15,0),0)</f>
        <v>-1292</v>
      </c>
      <c r="BJ300" s="14">
        <f t="shared" si="833"/>
        <v>-5.7422222222222219</v>
      </c>
      <c r="BK300" s="14">
        <f t="shared" si="834"/>
        <v>-1292</v>
      </c>
      <c r="BL300" s="14">
        <f t="shared" si="835"/>
        <v>-5.7422222222222219</v>
      </c>
      <c r="BM300" s="14" t="e">
        <f t="shared" si="836"/>
        <v>#VALUE!</v>
      </c>
      <c r="BN300" s="14" t="e">
        <f t="shared" si="837"/>
        <v>#VALUE!</v>
      </c>
      <c r="BO300" s="42"/>
      <c r="BP300" s="14">
        <f t="shared" si="786"/>
        <v>14807.817777777778</v>
      </c>
      <c r="BQ300" s="14" t="e">
        <f t="shared" si="787"/>
        <v>#VALUE!</v>
      </c>
      <c r="BR300" s="14">
        <f t="shared" si="838"/>
        <v>134.92560222222221</v>
      </c>
      <c r="BS300" s="14" t="e">
        <f t="shared" si="788"/>
        <v>#VALUE!</v>
      </c>
      <c r="BT300" s="37" t="e">
        <f t="shared" si="789"/>
        <v>#VALUE!</v>
      </c>
      <c r="BU300" s="41"/>
      <c r="BV300" s="14" t="str">
        <f>IFERROR(VLOOKUP($A300,#REF!,27,0),"0")</f>
        <v>0</v>
      </c>
      <c r="BW300" s="14">
        <f t="shared" si="839"/>
        <v>0</v>
      </c>
      <c r="BX300" s="14" t="str">
        <f>IFERROR(VLOOKUP($A300,SpecEd22!$Z$22:$AV$606,59,0)," ")</f>
        <v xml:space="preserve"> </v>
      </c>
      <c r="BY300" s="14" t="e">
        <f t="shared" si="840"/>
        <v>#VALUE!</v>
      </c>
      <c r="BZ300" s="14">
        <f>IFERROR(VLOOKUP($A300,ECFE!#REF!,25,0),0)</f>
        <v>0</v>
      </c>
      <c r="CA300" s="14">
        <f t="shared" si="841"/>
        <v>0</v>
      </c>
      <c r="CB300" s="14">
        <f>IFERROR(VLOOKUP($A300,#REF!,17,0),0)</f>
        <v>0</v>
      </c>
      <c r="CC300" s="14">
        <f t="shared" si="842"/>
        <v>0</v>
      </c>
      <c r="CD300" s="14">
        <f>IFERROR(VLOOKUP($A300,#REF!,9,0),0)</f>
        <v>0</v>
      </c>
      <c r="CE300" s="14">
        <f t="shared" si="843"/>
        <v>0</v>
      </c>
      <c r="CF300" s="14">
        <v>0</v>
      </c>
      <c r="CG300" s="14">
        <f t="shared" si="844"/>
        <v>0</v>
      </c>
      <c r="CH300" s="14">
        <f>IFERROR(VLOOKUP($A300,ConEnroll!$A$8:$S$601,15,0),0)</f>
        <v>-1292</v>
      </c>
      <c r="CI300" s="14">
        <f t="shared" si="845"/>
        <v>-5.7422222222222219</v>
      </c>
      <c r="CJ300" s="14">
        <f t="shared" si="846"/>
        <v>-1292</v>
      </c>
      <c r="CK300" s="14">
        <f t="shared" si="847"/>
        <v>-5.7422222222222219</v>
      </c>
      <c r="CL300" s="14" t="e">
        <f t="shared" si="848"/>
        <v>#VALUE!</v>
      </c>
      <c r="CM300" s="14" t="e">
        <f t="shared" si="849"/>
        <v>#VALUE!</v>
      </c>
      <c r="CN300" s="42"/>
      <c r="CO300" s="14">
        <f t="shared" si="790"/>
        <v>-14632.457466666667</v>
      </c>
      <c r="CP300" s="14" t="e">
        <f t="shared" si="791"/>
        <v>#VALUE!</v>
      </c>
      <c r="CQ300" s="14">
        <f t="shared" si="792"/>
        <v>-119.95084444444444</v>
      </c>
      <c r="CR300" s="14" t="e">
        <f t="shared" si="793"/>
        <v>#VALUE!</v>
      </c>
      <c r="CS300" s="37" t="e">
        <f t="shared" si="794"/>
        <v>#VALUE!</v>
      </c>
      <c r="CT300" s="239"/>
      <c r="CU300" s="239"/>
      <c r="CV300" s="468"/>
      <c r="CW300" s="14">
        <f>IFERROR(VLOOKUP($A300,BaseFY23!$A$7:$AK$527,6,0),0)</f>
        <v>231</v>
      </c>
      <c r="CX300" s="14">
        <f>IFERROR(VLOOKUP($A300,BaseFY23!$A$7:$AN$528,28,0),0)</f>
        <v>3380205</v>
      </c>
      <c r="CY300" s="14">
        <f t="shared" si="850"/>
        <v>14632.922077922078</v>
      </c>
      <c r="CZ300" s="14">
        <f>IFERROR(VLOOKUP($A300,SpecEd23!$A$21:$BB$605,23,0)," ")</f>
        <v>310724.64756900584</v>
      </c>
      <c r="DA300" s="14">
        <f t="shared" si="851"/>
        <v>1345.1283444545707</v>
      </c>
      <c r="DB300" s="14">
        <f>IFERROR(VLOOKUP($A300,ECFE!$A$16:$AB$347,7,0),0)</f>
        <v>22656.149999999998</v>
      </c>
      <c r="DC300" s="14">
        <f t="shared" si="852"/>
        <v>98.078571428571422</v>
      </c>
      <c r="DD300" s="14">
        <v>0</v>
      </c>
      <c r="DE300" s="14">
        <f t="shared" si="853"/>
        <v>0</v>
      </c>
      <c r="DF300" s="14">
        <f>IFERROR(VLOOKUP($A300,ConEnroll!$A$7:$S$338,10,0),0)</f>
        <v>3040.79</v>
      </c>
      <c r="DG300" s="14">
        <f t="shared" si="854"/>
        <v>13.163593073593074</v>
      </c>
      <c r="DH300" s="14">
        <f t="shared" si="795"/>
        <v>25696.94</v>
      </c>
      <c r="DI300" s="14">
        <f t="shared" si="855"/>
        <v>111.2421645021645</v>
      </c>
      <c r="DJ300" s="14">
        <f t="shared" si="796"/>
        <v>3716626.5875690058</v>
      </c>
      <c r="DK300" s="14">
        <f t="shared" si="856"/>
        <v>16089.292586878813</v>
      </c>
      <c r="DL300" s="42"/>
      <c r="DM300" s="14">
        <f>IFERROR(VLOOKUP($A300,HouseFY23!$A$7:$AJ$528,28,0),0)</f>
        <v>3467388</v>
      </c>
      <c r="DN300" s="14">
        <f t="shared" si="857"/>
        <v>15010.337662337663</v>
      </c>
      <c r="DO300" s="14">
        <f>IFERROR(VLOOKUP($A300,Compens80percent!$A$13:$M$560,12,0),0)</f>
        <v>0</v>
      </c>
      <c r="DP300" s="14">
        <f t="shared" si="857"/>
        <v>0</v>
      </c>
      <c r="DQ300" s="14">
        <f t="shared" si="858"/>
        <v>3467388</v>
      </c>
      <c r="DR300" s="14">
        <f t="shared" si="859"/>
        <v>15410.613333333333</v>
      </c>
      <c r="DS300" s="14">
        <f>IFERROR(VLOOKUP($A300,SpecEd23!$A$21:$Z$550,14,0),0)</f>
        <v>321903.19815091189</v>
      </c>
      <c r="DT300" s="14">
        <f t="shared" si="860"/>
        <v>1393.5203383156359</v>
      </c>
      <c r="DU300" s="14">
        <f>IFERROR(VLOOKUP($A300,ECFE!$A$16:$AB$347,9,0),0)</f>
        <v>23571.458460000002</v>
      </c>
      <c r="DV300" s="14">
        <f t="shared" si="861"/>
        <v>102.04094571428573</v>
      </c>
      <c r="DW300" s="14">
        <f>IFERROR(VLOOKUP($A300,ParaFY19!$A$21:$Z$543,7,0),0)</f>
        <v>2156</v>
      </c>
      <c r="DX300" s="14">
        <f t="shared" si="862"/>
        <v>9.3333333333333339</v>
      </c>
      <c r="DY300" s="14">
        <f>IFERROR(VLOOKUP($A300,ConEnroll!$A$7:$S$341,13,0),0)</f>
        <v>3800.9875000000002</v>
      </c>
      <c r="DZ300" s="14">
        <f t="shared" si="863"/>
        <v>16.454491341991343</v>
      </c>
      <c r="EA300" s="14">
        <f t="shared" si="797"/>
        <v>29528.445960000001</v>
      </c>
      <c r="EB300" s="14">
        <f t="shared" si="864"/>
        <v>127.8287703896104</v>
      </c>
      <c r="EC300" s="14">
        <f t="shared" si="798"/>
        <v>3818819.644110912</v>
      </c>
      <c r="ED300" s="14">
        <f t="shared" si="865"/>
        <v>16531.686771042911</v>
      </c>
      <c r="EE300" s="62"/>
      <c r="EF300" s="14">
        <f t="shared" si="799"/>
        <v>377.41558441558482</v>
      </c>
      <c r="EG300" s="14">
        <f t="shared" si="800"/>
        <v>48.391993861065203</v>
      </c>
      <c r="EH300" s="14">
        <f t="shared" si="801"/>
        <v>16.586605887445899</v>
      </c>
      <c r="EI300" s="14">
        <f t="shared" si="866"/>
        <v>442.39418416409592</v>
      </c>
      <c r="EJ300" s="37">
        <f t="shared" si="802"/>
        <v>2.7496186160781148E-2</v>
      </c>
      <c r="EK300" s="42"/>
      <c r="EL300" s="14" t="str">
        <f>IFERROR(VLOOKUP($A300,#REF!,27,0),"0")</f>
        <v>0</v>
      </c>
      <c r="EM300" s="14">
        <f t="shared" si="867"/>
        <v>0</v>
      </c>
      <c r="EN300" s="14" t="str">
        <f>IFERROR(VLOOKUP($A300,SpecEd23!#REF!,23,0)," ")</f>
        <v xml:space="preserve"> </v>
      </c>
      <c r="EO300" s="14" t="e">
        <f t="shared" si="868"/>
        <v>#VALUE!</v>
      </c>
      <c r="EP300" s="14">
        <f>IFERROR(VLOOKUP($A300,ECFE!#REF!,24,0),0)</f>
        <v>0</v>
      </c>
      <c r="EQ300" s="14">
        <f t="shared" si="869"/>
        <v>0</v>
      </c>
      <c r="ER300" s="14">
        <f>IFERROR(VLOOKUP($A300,#REF!,30,0),0)</f>
        <v>0</v>
      </c>
      <c r="ES300" s="14">
        <f t="shared" si="870"/>
        <v>0</v>
      </c>
      <c r="ET300" s="14">
        <f>IFERROR(VLOOKUP($A300,#REF!,12,0),0)</f>
        <v>0</v>
      </c>
      <c r="EU300" s="14">
        <f t="shared" si="871"/>
        <v>0</v>
      </c>
      <c r="EV300" s="14">
        <v>0</v>
      </c>
      <c r="EW300" s="14">
        <f t="shared" si="872"/>
        <v>0</v>
      </c>
      <c r="EX300" s="14">
        <f>IFERROR(VLOOKUP($A300,ConEnroll!$A$8:$S$601,16,0),0)</f>
        <v>879</v>
      </c>
      <c r="EY300" s="14">
        <f t="shared" si="873"/>
        <v>3.8051948051948052</v>
      </c>
      <c r="EZ300" s="14">
        <f t="shared" si="874"/>
        <v>879</v>
      </c>
      <c r="FA300" s="14">
        <f t="shared" si="875"/>
        <v>3.8051948051948052</v>
      </c>
      <c r="FB300" s="14" t="e">
        <f t="shared" si="876"/>
        <v>#VALUE!</v>
      </c>
      <c r="FC300" s="14" t="e">
        <f t="shared" si="877"/>
        <v>#VALUE!</v>
      </c>
      <c r="FD300" s="62"/>
      <c r="FE300" s="14">
        <f t="shared" si="803"/>
        <v>15010.337662337663</v>
      </c>
      <c r="FF300" s="14" t="e">
        <f t="shared" si="804"/>
        <v>#VALUE!</v>
      </c>
      <c r="FG300" s="14">
        <f t="shared" si="878"/>
        <v>124.0235755844156</v>
      </c>
      <c r="FH300" s="14" t="e">
        <f t="shared" si="805"/>
        <v>#VALUE!</v>
      </c>
      <c r="FI300" s="37" t="e">
        <f t="shared" si="806"/>
        <v>#VALUE!</v>
      </c>
      <c r="FJ300" s="12"/>
      <c r="FK300" s="14" t="str">
        <f>IFERROR(VLOOKUP($A300,#REF!,27,0),"0")</f>
        <v>0</v>
      </c>
      <c r="FL300" s="14">
        <f t="shared" si="879"/>
        <v>0</v>
      </c>
      <c r="FM300" s="14" t="str">
        <f>IFERROR(VLOOKUP($A300,SpecEd23!$X$22:$Y$610,59,0)," ")</f>
        <v xml:space="preserve"> </v>
      </c>
      <c r="FN300" s="14" t="e">
        <f t="shared" si="880"/>
        <v>#VALUE!</v>
      </c>
      <c r="FO300" s="14">
        <f>IFERROR(VLOOKUP($A300,ECFE!#REF!,26,0),0)</f>
        <v>0</v>
      </c>
      <c r="FP300" s="14">
        <f t="shared" si="881"/>
        <v>0</v>
      </c>
      <c r="FQ300" s="14">
        <f>IFERROR(VLOOKUP($A300,#REF!,16,0),0)</f>
        <v>0</v>
      </c>
      <c r="FR300" s="14">
        <f t="shared" si="882"/>
        <v>0</v>
      </c>
      <c r="FS300" s="14">
        <f>IFERROR(VLOOKUP($A300,#REF!,12,0),0)</f>
        <v>0</v>
      </c>
      <c r="FT300" s="14">
        <f t="shared" si="883"/>
        <v>0</v>
      </c>
      <c r="FU300" s="14">
        <v>0</v>
      </c>
      <c r="FV300" s="14">
        <f t="shared" si="884"/>
        <v>0</v>
      </c>
      <c r="FW300" s="14">
        <f>IFERROR(VLOOKUP($A300,ConEnroll!$A$8:$S$601,16,0),0)</f>
        <v>879</v>
      </c>
      <c r="FX300" s="14">
        <f t="shared" si="885"/>
        <v>3.8051948051948052</v>
      </c>
      <c r="FY300" s="14">
        <f t="shared" si="886"/>
        <v>879</v>
      </c>
      <c r="FZ300" s="14">
        <f t="shared" si="887"/>
        <v>3.8051948051948052</v>
      </c>
      <c r="GA300" s="14" t="e">
        <f t="shared" si="888"/>
        <v>#VALUE!</v>
      </c>
      <c r="GB300" s="14" t="e">
        <f t="shared" si="889"/>
        <v>#VALUE!</v>
      </c>
      <c r="GC300" s="39"/>
      <c r="GD300" s="14">
        <f t="shared" si="807"/>
        <v>-14632.922077922078</v>
      </c>
      <c r="GE300" s="14" t="e">
        <f t="shared" si="808"/>
        <v>#VALUE!</v>
      </c>
      <c r="GF300" s="14">
        <f t="shared" si="809"/>
        <v>-107.4369696969697</v>
      </c>
      <c r="GG300" s="14" t="e">
        <f t="shared" si="810"/>
        <v>#VALUE!</v>
      </c>
      <c r="GH300" s="37" t="e">
        <f t="shared" si="811"/>
        <v>#VALUE!</v>
      </c>
    </row>
    <row r="301" spans="1:190" ht="12.5" x14ac:dyDescent="0.25">
      <c r="A301" s="67">
        <v>2172</v>
      </c>
      <c r="B301" s="35">
        <v>1</v>
      </c>
      <c r="C301" s="14">
        <v>6</v>
      </c>
      <c r="D301" s="14"/>
      <c r="E301" s="14"/>
      <c r="F301" s="35" t="s">
        <v>2641</v>
      </c>
      <c r="G301" s="41"/>
      <c r="H301" s="14">
        <f>IFERROR(VLOOKUP($A301,BaseFY22!$A$7:$AK$528,6,0),0)</f>
        <v>726</v>
      </c>
      <c r="I301" s="14">
        <f>IFERROR(VLOOKUP($A301,BaseFY22!$A$7:$AK$528,28,0),0)</f>
        <v>6838395.5478459997</v>
      </c>
      <c r="J301" s="14">
        <f t="shared" si="812"/>
        <v>9419.277614112947</v>
      </c>
      <c r="K301" s="14">
        <f>IFERROR(VLOOKUP($A301,SpecEd22!$A$21:$BB$605,24,0)," ")</f>
        <v>1225369.8273764541</v>
      </c>
      <c r="L301" s="14">
        <f t="shared" si="813"/>
        <v>1687.8372277912592</v>
      </c>
      <c r="M301" s="14">
        <f>IFERROR(VLOOKUP($A301,ECFE!$A$16:$AB$347,7,0),0)</f>
        <v>46067.504999999997</v>
      </c>
      <c r="N301" s="14">
        <f t="shared" si="780"/>
        <v>63.453863636363636</v>
      </c>
      <c r="O301" s="14">
        <v>0</v>
      </c>
      <c r="P301" s="14">
        <f t="shared" si="780"/>
        <v>0</v>
      </c>
      <c r="Q301" s="14">
        <f>IFERROR(VLOOKUP($A301,ConEnroll!$A$7:$S$337,10,0),0)</f>
        <v>1048.55</v>
      </c>
      <c r="R301" s="14">
        <f t="shared" si="814"/>
        <v>1.4442837465564737</v>
      </c>
      <c r="S301" s="14">
        <f t="shared" si="781"/>
        <v>47116.055</v>
      </c>
      <c r="T301" s="14">
        <f t="shared" si="815"/>
        <v>64.898147382920115</v>
      </c>
      <c r="U301" s="14">
        <f t="shared" si="782"/>
        <v>8110881.4302224535</v>
      </c>
      <c r="V301" s="14">
        <f t="shared" si="816"/>
        <v>11172.012989287126</v>
      </c>
      <c r="W301" s="42"/>
      <c r="X301" s="14">
        <f>IFERROR(VLOOKUP($A301,HouseFY22!$A$6:$AJ$528,28,0),0)</f>
        <v>6952368.5478459997</v>
      </c>
      <c r="Y301" s="14">
        <f t="shared" si="817"/>
        <v>9576.2652174187315</v>
      </c>
      <c r="Z301" s="14">
        <f>IFERROR(VLOOKUP($A301,Compens80percent!$A$13:$M$560,12,0),0)</f>
        <v>0</v>
      </c>
      <c r="AA301" s="14">
        <f t="shared" si="817"/>
        <v>0</v>
      </c>
      <c r="AB301" s="14">
        <f t="shared" si="818"/>
        <v>6952368.5478459997</v>
      </c>
      <c r="AC301" s="14">
        <f t="shared" si="817"/>
        <v>9576.2652174187315</v>
      </c>
      <c r="AD301" s="14">
        <f>IFERROR(VLOOKUP(A301,SpecEd22!$A$21:$Z$550,14,0),0)</f>
        <v>1247616.1631019381</v>
      </c>
      <c r="AE301" s="14">
        <f t="shared" si="819"/>
        <v>1718.4795635012922</v>
      </c>
      <c r="AF301" s="14">
        <f>IFERROR(VLOOKUP($A301,ECFE!$A$16:$AB$348,8,0),0)</f>
        <v>46988.855100000001</v>
      </c>
      <c r="AG301" s="14">
        <f t="shared" si="820"/>
        <v>64.722940909090909</v>
      </c>
      <c r="AH301" s="14">
        <f>IFERROR(VLOOKUP(A301,ParaFY19!$A$21:$Z$543,7,0),0)</f>
        <v>7252</v>
      </c>
      <c r="AI301" s="14">
        <f t="shared" si="821"/>
        <v>9.9889807162534439</v>
      </c>
      <c r="AJ301" s="14">
        <f>IFERROR(VLOOKUP(A301,ConEnroll!$A$7:$S$341,13,0),0)</f>
        <v>1310.6875</v>
      </c>
      <c r="AK301" s="14">
        <f t="shared" si="822"/>
        <v>1.8053546831955922</v>
      </c>
      <c r="AL301" s="14">
        <f t="shared" si="777"/>
        <v>55551.542600000001</v>
      </c>
      <c r="AM301" s="14">
        <f t="shared" si="823"/>
        <v>76.517276308539948</v>
      </c>
      <c r="AN301" s="14">
        <f t="shared" si="824"/>
        <v>8255536.2535479385</v>
      </c>
      <c r="AO301" s="14">
        <f t="shared" si="825"/>
        <v>11371.262057228565</v>
      </c>
      <c r="AP301" s="62"/>
      <c r="AQ301" s="14">
        <f t="shared" si="778"/>
        <v>156.98760330578443</v>
      </c>
      <c r="AR301" s="14">
        <f t="shared" si="783"/>
        <v>30.642335710032967</v>
      </c>
      <c r="AS301" s="14">
        <f t="shared" si="784"/>
        <v>11.619128925619833</v>
      </c>
      <c r="AT301" s="14">
        <f t="shared" si="826"/>
        <v>199.24906794143723</v>
      </c>
      <c r="AU301" s="37">
        <f t="shared" si="785"/>
        <v>1.7834661321330159E-2</v>
      </c>
      <c r="AV301" s="42"/>
      <c r="AW301" s="14" t="str">
        <f>IFERROR(VLOOKUP($A301,#REF!,27,0),"0")</f>
        <v>0</v>
      </c>
      <c r="AX301" s="14">
        <f t="shared" si="827"/>
        <v>0</v>
      </c>
      <c r="AY301" s="14" t="str">
        <f>IFERROR(VLOOKUP($A301,SpecEd22!#REF!,23,0)," ")</f>
        <v xml:space="preserve"> </v>
      </c>
      <c r="AZ301" s="14" t="e">
        <f t="shared" si="828"/>
        <v>#VALUE!</v>
      </c>
      <c r="BA301" s="14">
        <f>IFERROR(VLOOKUP($A301,ECFE!#REF!,23,0),0)</f>
        <v>0</v>
      </c>
      <c r="BB301" s="14">
        <f t="shared" si="829"/>
        <v>0</v>
      </c>
      <c r="BC301" s="14">
        <f>IFERROR(VLOOKUP($A301,#REF!,17,0),0)</f>
        <v>0</v>
      </c>
      <c r="BD301" s="14">
        <f t="shared" si="830"/>
        <v>0</v>
      </c>
      <c r="BE301" s="14">
        <f>IFERROR(VLOOKUP($A301,#REF!,9,0),0)</f>
        <v>0</v>
      </c>
      <c r="BF301" s="14">
        <f t="shared" si="831"/>
        <v>0</v>
      </c>
      <c r="BG301" s="14">
        <v>0</v>
      </c>
      <c r="BH301" s="14">
        <f t="shared" si="832"/>
        <v>0</v>
      </c>
      <c r="BI301" s="14">
        <f>IFERROR(VLOOKUP($A301,ConEnroll!$A$8:$S$601,15,0),0)</f>
        <v>-1291</v>
      </c>
      <c r="BJ301" s="14">
        <f t="shared" si="833"/>
        <v>-1.778236914600551</v>
      </c>
      <c r="BK301" s="14">
        <f t="shared" si="834"/>
        <v>-1291</v>
      </c>
      <c r="BL301" s="14">
        <f t="shared" si="835"/>
        <v>-1.778236914600551</v>
      </c>
      <c r="BM301" s="14" t="e">
        <f t="shared" si="836"/>
        <v>#VALUE!</v>
      </c>
      <c r="BN301" s="14" t="e">
        <f t="shared" si="837"/>
        <v>#VALUE!</v>
      </c>
      <c r="BO301" s="42"/>
      <c r="BP301" s="14">
        <f t="shared" si="786"/>
        <v>9576.2652174187315</v>
      </c>
      <c r="BQ301" s="14" t="e">
        <f t="shared" si="787"/>
        <v>#VALUE!</v>
      </c>
      <c r="BR301" s="14">
        <f t="shared" si="838"/>
        <v>78.295513223140503</v>
      </c>
      <c r="BS301" s="14" t="e">
        <f t="shared" si="788"/>
        <v>#VALUE!</v>
      </c>
      <c r="BT301" s="37" t="e">
        <f t="shared" si="789"/>
        <v>#VALUE!</v>
      </c>
      <c r="BU301" s="41"/>
      <c r="BV301" s="14" t="str">
        <f>IFERROR(VLOOKUP($A301,#REF!,27,0),"0")</f>
        <v>0</v>
      </c>
      <c r="BW301" s="14">
        <f t="shared" si="839"/>
        <v>0</v>
      </c>
      <c r="BX301" s="14" t="str">
        <f>IFERROR(VLOOKUP($A301,SpecEd22!$Z$22:$AV$606,59,0)," ")</f>
        <v xml:space="preserve"> </v>
      </c>
      <c r="BY301" s="14" t="e">
        <f t="shared" si="840"/>
        <v>#VALUE!</v>
      </c>
      <c r="BZ301" s="14">
        <f>IFERROR(VLOOKUP($A301,ECFE!#REF!,25,0),0)</f>
        <v>0</v>
      </c>
      <c r="CA301" s="14">
        <f t="shared" si="841"/>
        <v>0</v>
      </c>
      <c r="CB301" s="14">
        <f>IFERROR(VLOOKUP($A301,#REF!,17,0),0)</f>
        <v>0</v>
      </c>
      <c r="CC301" s="14">
        <f t="shared" si="842"/>
        <v>0</v>
      </c>
      <c r="CD301" s="14">
        <f>IFERROR(VLOOKUP($A301,#REF!,9,0),0)</f>
        <v>0</v>
      </c>
      <c r="CE301" s="14">
        <f t="shared" si="843"/>
        <v>0</v>
      </c>
      <c r="CF301" s="14">
        <v>0</v>
      </c>
      <c r="CG301" s="14">
        <f t="shared" si="844"/>
        <v>0</v>
      </c>
      <c r="CH301" s="14">
        <f>IFERROR(VLOOKUP($A301,ConEnroll!$A$8:$S$601,15,0),0)</f>
        <v>-1291</v>
      </c>
      <c r="CI301" s="14">
        <f t="shared" si="845"/>
        <v>-1.778236914600551</v>
      </c>
      <c r="CJ301" s="14">
        <f t="shared" si="846"/>
        <v>-1291</v>
      </c>
      <c r="CK301" s="14">
        <f t="shared" si="847"/>
        <v>-1.778236914600551</v>
      </c>
      <c r="CL301" s="14" t="e">
        <f t="shared" si="848"/>
        <v>#VALUE!</v>
      </c>
      <c r="CM301" s="14" t="e">
        <f t="shared" si="849"/>
        <v>#VALUE!</v>
      </c>
      <c r="CN301" s="42"/>
      <c r="CO301" s="14">
        <f t="shared" si="790"/>
        <v>-9419.277614112947</v>
      </c>
      <c r="CP301" s="14" t="e">
        <f t="shared" si="791"/>
        <v>#VALUE!</v>
      </c>
      <c r="CQ301" s="14">
        <f t="shared" si="792"/>
        <v>-66.67638429752067</v>
      </c>
      <c r="CR301" s="14" t="e">
        <f t="shared" si="793"/>
        <v>#VALUE!</v>
      </c>
      <c r="CS301" s="37" t="e">
        <f t="shared" si="794"/>
        <v>#VALUE!</v>
      </c>
      <c r="CT301" s="239"/>
      <c r="CU301" s="239"/>
      <c r="CV301" s="468"/>
      <c r="CW301" s="14">
        <f>IFERROR(VLOOKUP($A301,BaseFY23!$A$7:$AK$527,6,0),0)</f>
        <v>717</v>
      </c>
      <c r="CX301" s="14">
        <f>IFERROR(VLOOKUP($A301,BaseFY23!$A$7:$AN$528,28,0),0)</f>
        <v>6761549.8048959998</v>
      </c>
      <c r="CY301" s="14">
        <f t="shared" si="850"/>
        <v>9430.3344559218967</v>
      </c>
      <c r="CZ301" s="14">
        <f>IFERROR(VLOOKUP($A301,SpecEd23!$A$21:$BB$605,23,0)," ")</f>
        <v>1274638.8752651536</v>
      </c>
      <c r="DA301" s="14">
        <f t="shared" si="851"/>
        <v>1777.7390171062113</v>
      </c>
      <c r="DB301" s="14">
        <f>IFERROR(VLOOKUP($A301,ECFE!$A$16:$AB$347,7,0),0)</f>
        <v>46067.504999999997</v>
      </c>
      <c r="DC301" s="14">
        <f t="shared" si="852"/>
        <v>64.25035564853556</v>
      </c>
      <c r="DD301" s="14">
        <v>0</v>
      </c>
      <c r="DE301" s="14">
        <f t="shared" si="853"/>
        <v>0</v>
      </c>
      <c r="DF301" s="14">
        <f>IFERROR(VLOOKUP($A301,ConEnroll!$A$7:$S$338,10,0),0)</f>
        <v>1048.55</v>
      </c>
      <c r="DG301" s="14">
        <f t="shared" si="854"/>
        <v>1.462412831241283</v>
      </c>
      <c r="DH301" s="14">
        <f t="shared" si="795"/>
        <v>47116.055</v>
      </c>
      <c r="DI301" s="14">
        <f t="shared" si="855"/>
        <v>65.712768479776855</v>
      </c>
      <c r="DJ301" s="14">
        <f t="shared" si="796"/>
        <v>8083304.7351611536</v>
      </c>
      <c r="DK301" s="14">
        <f t="shared" si="856"/>
        <v>11273.786241507885</v>
      </c>
      <c r="DL301" s="42"/>
      <c r="DM301" s="14">
        <f>IFERROR(VLOOKUP($A301,HouseFY23!$A$7:$AJ$528,28,0),0)</f>
        <v>6989089.6509269997</v>
      </c>
      <c r="DN301" s="14">
        <f t="shared" si="857"/>
        <v>9747.6843109163183</v>
      </c>
      <c r="DO301" s="14">
        <f>IFERROR(VLOOKUP($A301,Compens80percent!$A$13:$M$560,12,0),0)</f>
        <v>0</v>
      </c>
      <c r="DP301" s="14">
        <f t="shared" si="857"/>
        <v>0</v>
      </c>
      <c r="DQ301" s="14">
        <f t="shared" si="858"/>
        <v>6989089.6509269997</v>
      </c>
      <c r="DR301" s="14">
        <f t="shared" si="859"/>
        <v>9626.8452492107426</v>
      </c>
      <c r="DS301" s="14">
        <f>IFERROR(VLOOKUP($A301,SpecEd23!$A$21:$Z$550,14,0),0)</f>
        <v>1321483.2220115806</v>
      </c>
      <c r="DT301" s="14">
        <f t="shared" si="860"/>
        <v>1843.0728340468349</v>
      </c>
      <c r="DU301" s="14">
        <f>IFERROR(VLOOKUP($A301,ECFE!$A$16:$AB$347,9,0),0)</f>
        <v>47928.632202000001</v>
      </c>
      <c r="DV301" s="14">
        <f t="shared" si="861"/>
        <v>66.846070016736405</v>
      </c>
      <c r="DW301" s="14">
        <f>IFERROR(VLOOKUP($A301,ParaFY19!$A$21:$Z$543,7,0),0)</f>
        <v>7252</v>
      </c>
      <c r="DX301" s="14">
        <f t="shared" si="862"/>
        <v>10.114365411436541</v>
      </c>
      <c r="DY301" s="14">
        <f>IFERROR(VLOOKUP($A301,ConEnroll!$A$7:$S$341,13,0),0)</f>
        <v>1310.6875</v>
      </c>
      <c r="DZ301" s="14">
        <f t="shared" si="863"/>
        <v>1.8280160390516038</v>
      </c>
      <c r="EA301" s="14">
        <f t="shared" si="797"/>
        <v>56491.319702000001</v>
      </c>
      <c r="EB301" s="14">
        <f t="shared" si="864"/>
        <v>78.788451467224547</v>
      </c>
      <c r="EC301" s="14">
        <f t="shared" si="798"/>
        <v>8367064.1926405802</v>
      </c>
      <c r="ED301" s="14">
        <f t="shared" si="865"/>
        <v>11669.545596430376</v>
      </c>
      <c r="EE301" s="62"/>
      <c r="EF301" s="14">
        <f t="shared" si="799"/>
        <v>317.34985499442155</v>
      </c>
      <c r="EG301" s="14">
        <f t="shared" si="800"/>
        <v>65.333816940623592</v>
      </c>
      <c r="EH301" s="14">
        <f t="shared" si="801"/>
        <v>13.075682987447692</v>
      </c>
      <c r="EI301" s="14">
        <f t="shared" si="866"/>
        <v>395.75935492249283</v>
      </c>
      <c r="EJ301" s="37">
        <f t="shared" si="802"/>
        <v>3.5104386977409946E-2</v>
      </c>
      <c r="EK301" s="42"/>
      <c r="EL301" s="14" t="str">
        <f>IFERROR(VLOOKUP($A301,#REF!,27,0),"0")</f>
        <v>0</v>
      </c>
      <c r="EM301" s="14">
        <f t="shared" si="867"/>
        <v>0</v>
      </c>
      <c r="EN301" s="14" t="str">
        <f>IFERROR(VLOOKUP($A301,SpecEd23!#REF!,23,0)," ")</f>
        <v xml:space="preserve"> </v>
      </c>
      <c r="EO301" s="14" t="e">
        <f t="shared" si="868"/>
        <v>#VALUE!</v>
      </c>
      <c r="EP301" s="14">
        <f>IFERROR(VLOOKUP($A301,ECFE!#REF!,24,0),0)</f>
        <v>0</v>
      </c>
      <c r="EQ301" s="14">
        <f t="shared" si="869"/>
        <v>0</v>
      </c>
      <c r="ER301" s="14">
        <f>IFERROR(VLOOKUP($A301,#REF!,30,0),0)</f>
        <v>0</v>
      </c>
      <c r="ES301" s="14">
        <f t="shared" si="870"/>
        <v>0</v>
      </c>
      <c r="ET301" s="14">
        <f>IFERROR(VLOOKUP($A301,#REF!,12,0),0)</f>
        <v>0</v>
      </c>
      <c r="EU301" s="14">
        <f t="shared" si="871"/>
        <v>0</v>
      </c>
      <c r="EV301" s="14">
        <v>0</v>
      </c>
      <c r="EW301" s="14">
        <f t="shared" si="872"/>
        <v>0</v>
      </c>
      <c r="EX301" s="14">
        <f>IFERROR(VLOOKUP($A301,ConEnroll!$A$8:$S$601,16,0),0)</f>
        <v>881</v>
      </c>
      <c r="EY301" s="14">
        <f t="shared" si="873"/>
        <v>1.2287308228730822</v>
      </c>
      <c r="EZ301" s="14">
        <f t="shared" si="874"/>
        <v>881</v>
      </c>
      <c r="FA301" s="14">
        <f t="shared" si="875"/>
        <v>1.2287308228730822</v>
      </c>
      <c r="FB301" s="14" t="e">
        <f t="shared" si="876"/>
        <v>#VALUE!</v>
      </c>
      <c r="FC301" s="14" t="e">
        <f t="shared" si="877"/>
        <v>#VALUE!</v>
      </c>
      <c r="FD301" s="62"/>
      <c r="FE301" s="14">
        <f t="shared" si="803"/>
        <v>9747.6843109163183</v>
      </c>
      <c r="FF301" s="14" t="e">
        <f t="shared" si="804"/>
        <v>#VALUE!</v>
      </c>
      <c r="FG301" s="14">
        <f t="shared" si="878"/>
        <v>77.559720644351472</v>
      </c>
      <c r="FH301" s="14" t="e">
        <f t="shared" si="805"/>
        <v>#VALUE!</v>
      </c>
      <c r="FI301" s="37" t="e">
        <f t="shared" si="806"/>
        <v>#VALUE!</v>
      </c>
      <c r="FJ301" s="12"/>
      <c r="FK301" s="14" t="str">
        <f>IFERROR(VLOOKUP($A301,#REF!,27,0),"0")</f>
        <v>0</v>
      </c>
      <c r="FL301" s="14">
        <f t="shared" si="879"/>
        <v>0</v>
      </c>
      <c r="FM301" s="14" t="str">
        <f>IFERROR(VLOOKUP($A301,SpecEd23!$X$22:$Y$610,59,0)," ")</f>
        <v xml:space="preserve"> </v>
      </c>
      <c r="FN301" s="14" t="e">
        <f t="shared" si="880"/>
        <v>#VALUE!</v>
      </c>
      <c r="FO301" s="14">
        <f>IFERROR(VLOOKUP($A301,ECFE!#REF!,26,0),0)</f>
        <v>0</v>
      </c>
      <c r="FP301" s="14">
        <f t="shared" si="881"/>
        <v>0</v>
      </c>
      <c r="FQ301" s="14">
        <f>IFERROR(VLOOKUP($A301,#REF!,16,0),0)</f>
        <v>0</v>
      </c>
      <c r="FR301" s="14">
        <f t="shared" si="882"/>
        <v>0</v>
      </c>
      <c r="FS301" s="14">
        <f>IFERROR(VLOOKUP($A301,#REF!,12,0),0)</f>
        <v>0</v>
      </c>
      <c r="FT301" s="14">
        <f t="shared" si="883"/>
        <v>0</v>
      </c>
      <c r="FU301" s="14">
        <v>0</v>
      </c>
      <c r="FV301" s="14">
        <f t="shared" si="884"/>
        <v>0</v>
      </c>
      <c r="FW301" s="14">
        <f>IFERROR(VLOOKUP($A301,ConEnroll!$A$8:$S$601,16,0),0)</f>
        <v>881</v>
      </c>
      <c r="FX301" s="14">
        <f t="shared" si="885"/>
        <v>1.2287308228730822</v>
      </c>
      <c r="FY301" s="14">
        <f t="shared" si="886"/>
        <v>881</v>
      </c>
      <c r="FZ301" s="14">
        <f t="shared" si="887"/>
        <v>1.2287308228730822</v>
      </c>
      <c r="GA301" s="14" t="e">
        <f t="shared" si="888"/>
        <v>#VALUE!</v>
      </c>
      <c r="GB301" s="14" t="e">
        <f t="shared" si="889"/>
        <v>#VALUE!</v>
      </c>
      <c r="GC301" s="39"/>
      <c r="GD301" s="14">
        <f t="shared" si="807"/>
        <v>-9430.3344559218967</v>
      </c>
      <c r="GE301" s="14" t="e">
        <f t="shared" si="808"/>
        <v>#VALUE!</v>
      </c>
      <c r="GF301" s="14">
        <f t="shared" si="809"/>
        <v>-64.48403765690378</v>
      </c>
      <c r="GG301" s="14" t="e">
        <f t="shared" si="810"/>
        <v>#VALUE!</v>
      </c>
      <c r="GH301" s="37" t="e">
        <f t="shared" si="811"/>
        <v>#VALUE!</v>
      </c>
    </row>
    <row r="302" spans="1:190" ht="12.5" x14ac:dyDescent="0.25">
      <c r="A302" s="67">
        <v>2174</v>
      </c>
      <c r="B302" s="35">
        <v>1</v>
      </c>
      <c r="C302" s="14">
        <v>6</v>
      </c>
      <c r="D302" s="14"/>
      <c r="E302" s="14"/>
      <c r="F302" s="35" t="s">
        <v>2642</v>
      </c>
      <c r="G302" s="41"/>
      <c r="H302" s="14">
        <f>IFERROR(VLOOKUP($A302,BaseFY22!$A$7:$AK$528,6,0),0)</f>
        <v>938</v>
      </c>
      <c r="I302" s="14">
        <f>IFERROR(VLOOKUP($A302,BaseFY22!$A$7:$AK$528,28,0),0)</f>
        <v>8809223</v>
      </c>
      <c r="J302" s="14">
        <f t="shared" si="812"/>
        <v>9391.4957356076757</v>
      </c>
      <c r="K302" s="14">
        <f>IFERROR(VLOOKUP($A302,SpecEd22!$A$21:$BB$605,24,0)," ")</f>
        <v>1341195.5146286227</v>
      </c>
      <c r="L302" s="14">
        <f t="shared" si="813"/>
        <v>1429.8459644228387</v>
      </c>
      <c r="M302" s="14">
        <f>IFERROR(VLOOKUP($A302,ECFE!$A$16:$AB$347,7,0),0)</f>
        <v>49088.324999999997</v>
      </c>
      <c r="N302" s="14">
        <f t="shared" si="780"/>
        <v>52.332969083155646</v>
      </c>
      <c r="O302" s="14">
        <v>0</v>
      </c>
      <c r="P302" s="14">
        <f t="shared" si="780"/>
        <v>0</v>
      </c>
      <c r="Q302" s="14">
        <f>IFERROR(VLOOKUP($A302,ConEnroll!$A$7:$S$337,10,0),0)</f>
        <v>16619.48</v>
      </c>
      <c r="R302" s="14">
        <f t="shared" si="814"/>
        <v>17.717995735607676</v>
      </c>
      <c r="S302" s="14">
        <f t="shared" si="781"/>
        <v>65707.804999999993</v>
      </c>
      <c r="T302" s="14">
        <f t="shared" si="815"/>
        <v>70.050964818763319</v>
      </c>
      <c r="U302" s="14">
        <f t="shared" si="782"/>
        <v>10216126.319628622</v>
      </c>
      <c r="V302" s="14">
        <f t="shared" si="816"/>
        <v>10891.392664849278</v>
      </c>
      <c r="W302" s="42"/>
      <c r="X302" s="14">
        <f>IFERROR(VLOOKUP($A302,HouseFY22!$A$6:$AJ$528,28,0),0)</f>
        <v>8962651</v>
      </c>
      <c r="Y302" s="14">
        <f t="shared" si="817"/>
        <v>9555.0650319829419</v>
      </c>
      <c r="Z302" s="14">
        <f>IFERROR(VLOOKUP($A302,Compens80percent!$A$13:$M$560,12,0),0)</f>
        <v>0</v>
      </c>
      <c r="AA302" s="14">
        <f t="shared" si="817"/>
        <v>0</v>
      </c>
      <c r="AB302" s="14">
        <f t="shared" si="818"/>
        <v>8962651</v>
      </c>
      <c r="AC302" s="14">
        <f t="shared" si="817"/>
        <v>9555.0650319829419</v>
      </c>
      <c r="AD302" s="14">
        <f>IFERROR(VLOOKUP(A302,SpecEd22!$A$21:$Z$550,14,0),0)</f>
        <v>1361249.4877362303</v>
      </c>
      <c r="AE302" s="14">
        <f t="shared" si="819"/>
        <v>1451.225466669755</v>
      </c>
      <c r="AF302" s="14">
        <f>IFERROR(VLOOKUP($A302,ECFE!$A$16:$AB$348,8,0),0)</f>
        <v>50070.091500000002</v>
      </c>
      <c r="AG302" s="14">
        <f t="shared" si="820"/>
        <v>53.379628464818765</v>
      </c>
      <c r="AH302" s="14">
        <f>IFERROR(VLOOKUP(A302,ParaFY19!$A$21:$Z$543,7,0),0)</f>
        <v>6272</v>
      </c>
      <c r="AI302" s="14">
        <f t="shared" si="821"/>
        <v>6.6865671641791042</v>
      </c>
      <c r="AJ302" s="14">
        <f>IFERROR(VLOOKUP(A302,ConEnroll!$A$7:$S$341,13,0),0)</f>
        <v>20774.349999999999</v>
      </c>
      <c r="AK302" s="14">
        <f t="shared" si="822"/>
        <v>22.147494669509594</v>
      </c>
      <c r="AL302" s="14">
        <f t="shared" si="777"/>
        <v>77116.441500000001</v>
      </c>
      <c r="AM302" s="14">
        <f t="shared" si="823"/>
        <v>82.213690298507458</v>
      </c>
      <c r="AN302" s="14">
        <f t="shared" si="824"/>
        <v>10401016.929236231</v>
      </c>
      <c r="AO302" s="14">
        <f t="shared" si="825"/>
        <v>11088.504188951207</v>
      </c>
      <c r="AP302" s="62"/>
      <c r="AQ302" s="14">
        <f t="shared" si="778"/>
        <v>163.56929637526628</v>
      </c>
      <c r="AR302" s="14">
        <f t="shared" si="783"/>
        <v>21.379502246916218</v>
      </c>
      <c r="AS302" s="14">
        <f t="shared" si="784"/>
        <v>12.16272547974414</v>
      </c>
      <c r="AT302" s="14">
        <f t="shared" si="826"/>
        <v>197.11152410192665</v>
      </c>
      <c r="AU302" s="37">
        <f t="shared" si="785"/>
        <v>1.8097917334123994E-2</v>
      </c>
      <c r="AV302" s="42"/>
      <c r="AW302" s="14" t="str">
        <f>IFERROR(VLOOKUP($A302,#REF!,27,0),"0")</f>
        <v>0</v>
      </c>
      <c r="AX302" s="14">
        <f t="shared" si="827"/>
        <v>0</v>
      </c>
      <c r="AY302" s="14" t="str">
        <f>IFERROR(VLOOKUP($A302,SpecEd22!#REF!,23,0)," ")</f>
        <v xml:space="preserve"> </v>
      </c>
      <c r="AZ302" s="14" t="e">
        <f t="shared" si="828"/>
        <v>#VALUE!</v>
      </c>
      <c r="BA302" s="14">
        <f>IFERROR(VLOOKUP($A302,ECFE!#REF!,23,0),0)</f>
        <v>0</v>
      </c>
      <c r="BB302" s="14">
        <f t="shared" si="829"/>
        <v>0</v>
      </c>
      <c r="BC302" s="14">
        <f>IFERROR(VLOOKUP($A302,#REF!,17,0),0)</f>
        <v>0</v>
      </c>
      <c r="BD302" s="14">
        <f t="shared" si="830"/>
        <v>0</v>
      </c>
      <c r="BE302" s="14">
        <f>IFERROR(VLOOKUP($A302,#REF!,9,0),0)</f>
        <v>0</v>
      </c>
      <c r="BF302" s="14">
        <f t="shared" si="831"/>
        <v>0</v>
      </c>
      <c r="BG302" s="14">
        <v>0</v>
      </c>
      <c r="BH302" s="14">
        <f t="shared" si="832"/>
        <v>0</v>
      </c>
      <c r="BI302" s="14">
        <f>IFERROR(VLOOKUP($A302,ConEnroll!$A$8:$S$601,15,0),0)</f>
        <v>-1292</v>
      </c>
      <c r="BJ302" s="14">
        <f t="shared" si="833"/>
        <v>-1.3773987206823028</v>
      </c>
      <c r="BK302" s="14">
        <f t="shared" si="834"/>
        <v>-1292</v>
      </c>
      <c r="BL302" s="14">
        <f t="shared" si="835"/>
        <v>-1.3773987206823028</v>
      </c>
      <c r="BM302" s="14" t="e">
        <f t="shared" si="836"/>
        <v>#VALUE!</v>
      </c>
      <c r="BN302" s="14" t="e">
        <f t="shared" si="837"/>
        <v>#VALUE!</v>
      </c>
      <c r="BO302" s="42"/>
      <c r="BP302" s="14">
        <f t="shared" si="786"/>
        <v>9555.0650319829419</v>
      </c>
      <c r="BQ302" s="14" t="e">
        <f t="shared" si="787"/>
        <v>#VALUE!</v>
      </c>
      <c r="BR302" s="14">
        <f t="shared" si="838"/>
        <v>83.591089019189766</v>
      </c>
      <c r="BS302" s="14" t="e">
        <f t="shared" si="788"/>
        <v>#VALUE!</v>
      </c>
      <c r="BT302" s="37" t="e">
        <f t="shared" si="789"/>
        <v>#VALUE!</v>
      </c>
      <c r="BU302" s="41"/>
      <c r="BV302" s="14" t="str">
        <f>IFERROR(VLOOKUP($A302,#REF!,27,0),"0")</f>
        <v>0</v>
      </c>
      <c r="BW302" s="14">
        <f t="shared" si="839"/>
        <v>0</v>
      </c>
      <c r="BX302" s="14" t="str">
        <f>IFERROR(VLOOKUP($A302,SpecEd22!$Z$22:$AV$606,59,0)," ")</f>
        <v xml:space="preserve"> </v>
      </c>
      <c r="BY302" s="14" t="e">
        <f t="shared" si="840"/>
        <v>#VALUE!</v>
      </c>
      <c r="BZ302" s="14">
        <f>IFERROR(VLOOKUP($A302,ECFE!#REF!,25,0),0)</f>
        <v>0</v>
      </c>
      <c r="CA302" s="14">
        <f t="shared" si="841"/>
        <v>0</v>
      </c>
      <c r="CB302" s="14">
        <f>IFERROR(VLOOKUP($A302,#REF!,17,0),0)</f>
        <v>0</v>
      </c>
      <c r="CC302" s="14">
        <f t="shared" si="842"/>
        <v>0</v>
      </c>
      <c r="CD302" s="14">
        <f>IFERROR(VLOOKUP($A302,#REF!,9,0),0)</f>
        <v>0</v>
      </c>
      <c r="CE302" s="14">
        <f t="shared" si="843"/>
        <v>0</v>
      </c>
      <c r="CF302" s="14">
        <v>0</v>
      </c>
      <c r="CG302" s="14">
        <f t="shared" si="844"/>
        <v>0</v>
      </c>
      <c r="CH302" s="14">
        <f>IFERROR(VLOOKUP($A302,ConEnroll!$A$8:$S$601,15,0),0)</f>
        <v>-1292</v>
      </c>
      <c r="CI302" s="14">
        <f t="shared" si="845"/>
        <v>-1.3773987206823028</v>
      </c>
      <c r="CJ302" s="14">
        <f t="shared" si="846"/>
        <v>-1292</v>
      </c>
      <c r="CK302" s="14">
        <f t="shared" si="847"/>
        <v>-1.3773987206823028</v>
      </c>
      <c r="CL302" s="14" t="e">
        <f t="shared" si="848"/>
        <v>#VALUE!</v>
      </c>
      <c r="CM302" s="14" t="e">
        <f t="shared" si="849"/>
        <v>#VALUE!</v>
      </c>
      <c r="CN302" s="42"/>
      <c r="CO302" s="14">
        <f t="shared" si="790"/>
        <v>-9391.4957356076757</v>
      </c>
      <c r="CP302" s="14" t="e">
        <f t="shared" si="791"/>
        <v>#VALUE!</v>
      </c>
      <c r="CQ302" s="14">
        <f t="shared" si="792"/>
        <v>-71.428363539445627</v>
      </c>
      <c r="CR302" s="14" t="e">
        <f t="shared" si="793"/>
        <v>#VALUE!</v>
      </c>
      <c r="CS302" s="37" t="e">
        <f t="shared" si="794"/>
        <v>#VALUE!</v>
      </c>
      <c r="CT302" s="239"/>
      <c r="CU302" s="239"/>
      <c r="CV302" s="468"/>
      <c r="CW302" s="14">
        <f>IFERROR(VLOOKUP($A302,BaseFY23!$A$7:$AK$527,6,0),0)</f>
        <v>1008.030921</v>
      </c>
      <c r="CX302" s="14">
        <f>IFERROR(VLOOKUP($A302,BaseFY23!$A$7:$AN$528,28,0),0)</f>
        <v>9446211.0300379992</v>
      </c>
      <c r="CY302" s="14">
        <f t="shared" si="850"/>
        <v>9370.9536416472674</v>
      </c>
      <c r="CZ302" s="14">
        <f>IFERROR(VLOOKUP($A302,SpecEd23!$A$21:$BB$605,23,0)," ")</f>
        <v>1496686.4250643484</v>
      </c>
      <c r="DA302" s="14">
        <f t="shared" si="851"/>
        <v>1484.7624154024818</v>
      </c>
      <c r="DB302" s="14">
        <f>IFERROR(VLOOKUP($A302,ECFE!$A$16:$AB$347,7,0),0)</f>
        <v>49088.324999999997</v>
      </c>
      <c r="DC302" s="14">
        <f t="shared" si="852"/>
        <v>48.697241302184217</v>
      </c>
      <c r="DD302" s="14">
        <v>0</v>
      </c>
      <c r="DE302" s="14">
        <f t="shared" si="853"/>
        <v>0</v>
      </c>
      <c r="DF302" s="14">
        <f>IFERROR(VLOOKUP($A302,ConEnroll!$A$7:$S$338,10,0),0)</f>
        <v>16619.48</v>
      </c>
      <c r="DG302" s="14">
        <f t="shared" si="854"/>
        <v>16.487073614282512</v>
      </c>
      <c r="DH302" s="14">
        <f t="shared" si="795"/>
        <v>65707.804999999993</v>
      </c>
      <c r="DI302" s="14">
        <f t="shared" si="855"/>
        <v>65.184314916466718</v>
      </c>
      <c r="DJ302" s="14">
        <f t="shared" si="796"/>
        <v>11008605.260102347</v>
      </c>
      <c r="DK302" s="14">
        <f t="shared" si="856"/>
        <v>10920.900371966214</v>
      </c>
      <c r="DL302" s="42"/>
      <c r="DM302" s="14">
        <f>IFERROR(VLOOKUP($A302,HouseFY23!$A$7:$AJ$528,28,0),0)</f>
        <v>9777709.6127000004</v>
      </c>
      <c r="DN302" s="14">
        <f t="shared" si="857"/>
        <v>9699.8111952758245</v>
      </c>
      <c r="DO302" s="14">
        <f>IFERROR(VLOOKUP($A302,Compens80percent!$A$13:$M$560,12,0),0)</f>
        <v>0</v>
      </c>
      <c r="DP302" s="14">
        <f t="shared" si="857"/>
        <v>0</v>
      </c>
      <c r="DQ302" s="14">
        <f t="shared" si="858"/>
        <v>9777709.6127000004</v>
      </c>
      <c r="DR302" s="14">
        <f t="shared" si="859"/>
        <v>10423.997454904051</v>
      </c>
      <c r="DS302" s="14">
        <f>IFERROR(VLOOKUP($A302,SpecEd23!$A$21:$Z$550,14,0),0)</f>
        <v>1541600.2932620344</v>
      </c>
      <c r="DT302" s="14">
        <f t="shared" si="860"/>
        <v>1529.3184575456435</v>
      </c>
      <c r="DU302" s="14">
        <f>IFERROR(VLOOKUP($A302,ECFE!$A$16:$AB$347,9,0),0)</f>
        <v>51071.493330000005</v>
      </c>
      <c r="DV302" s="14">
        <f t="shared" si="861"/>
        <v>50.664609850792466</v>
      </c>
      <c r="DW302" s="14">
        <f>IFERROR(VLOOKUP($A302,ParaFY19!$A$21:$Z$543,7,0),0)</f>
        <v>6272</v>
      </c>
      <c r="DX302" s="14">
        <f t="shared" si="862"/>
        <v>6.2220313577067339</v>
      </c>
      <c r="DY302" s="14">
        <f>IFERROR(VLOOKUP($A302,ConEnroll!$A$7:$S$341,13,0),0)</f>
        <v>20774.349999999999</v>
      </c>
      <c r="DZ302" s="14">
        <f t="shared" si="863"/>
        <v>20.608842017853139</v>
      </c>
      <c r="EA302" s="14">
        <f t="shared" si="797"/>
        <v>78117.843330000003</v>
      </c>
      <c r="EB302" s="14">
        <f t="shared" si="864"/>
        <v>77.495483226352334</v>
      </c>
      <c r="EC302" s="14">
        <f t="shared" si="798"/>
        <v>11397427.749292035</v>
      </c>
      <c r="ED302" s="14">
        <f t="shared" si="865"/>
        <v>11306.62513604782</v>
      </c>
      <c r="EE302" s="62"/>
      <c r="EF302" s="14">
        <f t="shared" si="799"/>
        <v>328.85755362855707</v>
      </c>
      <c r="EG302" s="14">
        <f t="shared" si="800"/>
        <v>44.556042143161676</v>
      </c>
      <c r="EH302" s="14">
        <f t="shared" si="801"/>
        <v>12.311168309885616</v>
      </c>
      <c r="EI302" s="14">
        <f t="shared" si="866"/>
        <v>385.72476408160435</v>
      </c>
      <c r="EJ302" s="37">
        <f t="shared" si="802"/>
        <v>3.5319868412292635E-2</v>
      </c>
      <c r="EK302" s="42"/>
      <c r="EL302" s="14" t="str">
        <f>IFERROR(VLOOKUP($A302,#REF!,27,0),"0")</f>
        <v>0</v>
      </c>
      <c r="EM302" s="14">
        <f t="shared" si="867"/>
        <v>0</v>
      </c>
      <c r="EN302" s="14" t="str">
        <f>IFERROR(VLOOKUP($A302,SpecEd23!#REF!,23,0)," ")</f>
        <v xml:space="preserve"> </v>
      </c>
      <c r="EO302" s="14" t="e">
        <f t="shared" si="868"/>
        <v>#VALUE!</v>
      </c>
      <c r="EP302" s="14">
        <f>IFERROR(VLOOKUP($A302,ECFE!#REF!,24,0),0)</f>
        <v>0</v>
      </c>
      <c r="EQ302" s="14">
        <f t="shared" si="869"/>
        <v>0</v>
      </c>
      <c r="ER302" s="14">
        <f>IFERROR(VLOOKUP($A302,#REF!,30,0),0)</f>
        <v>0</v>
      </c>
      <c r="ES302" s="14">
        <f t="shared" si="870"/>
        <v>0</v>
      </c>
      <c r="ET302" s="14">
        <f>IFERROR(VLOOKUP($A302,#REF!,12,0),0)</f>
        <v>0</v>
      </c>
      <c r="EU302" s="14">
        <f t="shared" si="871"/>
        <v>0</v>
      </c>
      <c r="EV302" s="14">
        <v>0</v>
      </c>
      <c r="EW302" s="14">
        <f t="shared" si="872"/>
        <v>0</v>
      </c>
      <c r="EX302" s="14">
        <f>IFERROR(VLOOKUP($A302,ConEnroll!$A$8:$S$601,16,0),0)</f>
        <v>882</v>
      </c>
      <c r="EY302" s="14">
        <f t="shared" si="873"/>
        <v>0.87497315967750955</v>
      </c>
      <c r="EZ302" s="14">
        <f t="shared" si="874"/>
        <v>882</v>
      </c>
      <c r="FA302" s="14">
        <f t="shared" si="875"/>
        <v>0.87497315967750955</v>
      </c>
      <c r="FB302" s="14" t="e">
        <f t="shared" si="876"/>
        <v>#VALUE!</v>
      </c>
      <c r="FC302" s="14" t="e">
        <f t="shared" si="877"/>
        <v>#VALUE!</v>
      </c>
      <c r="FD302" s="62"/>
      <c r="FE302" s="14">
        <f t="shared" si="803"/>
        <v>9699.8111952758245</v>
      </c>
      <c r="FF302" s="14" t="e">
        <f t="shared" si="804"/>
        <v>#VALUE!</v>
      </c>
      <c r="FG302" s="14">
        <f t="shared" si="878"/>
        <v>76.620510066674825</v>
      </c>
      <c r="FH302" s="14" t="e">
        <f t="shared" si="805"/>
        <v>#VALUE!</v>
      </c>
      <c r="FI302" s="37" t="e">
        <f t="shared" si="806"/>
        <v>#VALUE!</v>
      </c>
      <c r="FJ302" s="12"/>
      <c r="FK302" s="14" t="str">
        <f>IFERROR(VLOOKUP($A302,#REF!,27,0),"0")</f>
        <v>0</v>
      </c>
      <c r="FL302" s="14">
        <f t="shared" si="879"/>
        <v>0</v>
      </c>
      <c r="FM302" s="14" t="str">
        <f>IFERROR(VLOOKUP($A302,SpecEd23!$X$22:$Y$610,59,0)," ")</f>
        <v xml:space="preserve"> </v>
      </c>
      <c r="FN302" s="14" t="e">
        <f t="shared" si="880"/>
        <v>#VALUE!</v>
      </c>
      <c r="FO302" s="14">
        <f>IFERROR(VLOOKUP($A302,ECFE!#REF!,26,0),0)</f>
        <v>0</v>
      </c>
      <c r="FP302" s="14">
        <f t="shared" si="881"/>
        <v>0</v>
      </c>
      <c r="FQ302" s="14">
        <f>IFERROR(VLOOKUP($A302,#REF!,16,0),0)</f>
        <v>0</v>
      </c>
      <c r="FR302" s="14">
        <f t="shared" si="882"/>
        <v>0</v>
      </c>
      <c r="FS302" s="14">
        <f>IFERROR(VLOOKUP($A302,#REF!,12,0),0)</f>
        <v>0</v>
      </c>
      <c r="FT302" s="14">
        <f t="shared" si="883"/>
        <v>0</v>
      </c>
      <c r="FU302" s="14">
        <v>0</v>
      </c>
      <c r="FV302" s="14">
        <f t="shared" si="884"/>
        <v>0</v>
      </c>
      <c r="FW302" s="14">
        <f>IFERROR(VLOOKUP($A302,ConEnroll!$A$8:$S$601,16,0),0)</f>
        <v>882</v>
      </c>
      <c r="FX302" s="14">
        <f t="shared" si="885"/>
        <v>0.87497315967750955</v>
      </c>
      <c r="FY302" s="14">
        <f t="shared" si="886"/>
        <v>882</v>
      </c>
      <c r="FZ302" s="14">
        <f t="shared" si="887"/>
        <v>0.87497315967750955</v>
      </c>
      <c r="GA302" s="14" t="e">
        <f t="shared" si="888"/>
        <v>#VALUE!</v>
      </c>
      <c r="GB302" s="14" t="e">
        <f t="shared" si="889"/>
        <v>#VALUE!</v>
      </c>
      <c r="GC302" s="39"/>
      <c r="GD302" s="14">
        <f t="shared" si="807"/>
        <v>-9370.9536416472674</v>
      </c>
      <c r="GE302" s="14" t="e">
        <f t="shared" si="808"/>
        <v>#VALUE!</v>
      </c>
      <c r="GF302" s="14">
        <f t="shared" si="809"/>
        <v>-64.309341756789209</v>
      </c>
      <c r="GG302" s="14" t="e">
        <f t="shared" si="810"/>
        <v>#VALUE!</v>
      </c>
      <c r="GH302" s="37" t="e">
        <f t="shared" si="811"/>
        <v>#VALUE!</v>
      </c>
    </row>
    <row r="303" spans="1:190" ht="12.5" x14ac:dyDescent="0.25">
      <c r="A303" s="67">
        <v>2176</v>
      </c>
      <c r="B303" s="35">
        <v>1</v>
      </c>
      <c r="C303" s="14">
        <v>6</v>
      </c>
      <c r="D303" s="14"/>
      <c r="E303" s="14"/>
      <c r="F303" s="35" t="s">
        <v>2643</v>
      </c>
      <c r="G303" s="41"/>
      <c r="H303" s="14">
        <f>IFERROR(VLOOKUP($A303,BaseFY22!$A$7:$AK$528,6,0),0)</f>
        <v>545.79999999999995</v>
      </c>
      <c r="I303" s="14">
        <f>IFERROR(VLOOKUP($A303,BaseFY22!$A$7:$AK$528,28,0),0)</f>
        <v>6718111</v>
      </c>
      <c r="J303" s="14">
        <f t="shared" si="812"/>
        <v>12308.741297178454</v>
      </c>
      <c r="K303" s="14">
        <f>IFERROR(VLOOKUP($A303,SpecEd22!$A$21:$BB$605,24,0)," ")</f>
        <v>554442.8278057921</v>
      </c>
      <c r="L303" s="14">
        <f t="shared" si="813"/>
        <v>1015.835155378879</v>
      </c>
      <c r="M303" s="14">
        <f>IFERROR(VLOOKUP($A303,ECFE!$A$16:$AB$347,7,0),0)</f>
        <v>36854.004000000001</v>
      </c>
      <c r="N303" s="14">
        <f t="shared" si="780"/>
        <v>67.52290949065592</v>
      </c>
      <c r="O303" s="14">
        <v>0</v>
      </c>
      <c r="P303" s="14">
        <f t="shared" si="780"/>
        <v>0</v>
      </c>
      <c r="Q303" s="14">
        <f>IFERROR(VLOOKUP($A303,ConEnroll!$A$7:$S$337,10,0),0)</f>
        <v>4456.33</v>
      </c>
      <c r="R303" s="14">
        <f t="shared" si="814"/>
        <v>8.1647673140344459</v>
      </c>
      <c r="S303" s="14">
        <f t="shared" si="781"/>
        <v>41310.334000000003</v>
      </c>
      <c r="T303" s="14">
        <f t="shared" si="815"/>
        <v>75.687676804690369</v>
      </c>
      <c r="U303" s="14">
        <f t="shared" si="782"/>
        <v>7313864.1618057918</v>
      </c>
      <c r="V303" s="14">
        <f t="shared" si="816"/>
        <v>13400.264129362024</v>
      </c>
      <c r="W303" s="42"/>
      <c r="X303" s="14">
        <f>IFERROR(VLOOKUP($A303,HouseFY22!$A$6:$AJ$528,28,0),0)</f>
        <v>6849033.0436939998</v>
      </c>
      <c r="Y303" s="14">
        <f t="shared" si="817"/>
        <v>12548.613125126421</v>
      </c>
      <c r="Z303" s="14">
        <f>IFERROR(VLOOKUP($A303,Compens80percent!$A$13:$M$560,12,0),0)</f>
        <v>0</v>
      </c>
      <c r="AA303" s="14">
        <f t="shared" si="817"/>
        <v>0</v>
      </c>
      <c r="AB303" s="14">
        <f t="shared" si="818"/>
        <v>6849033.0436939998</v>
      </c>
      <c r="AC303" s="14">
        <f t="shared" si="817"/>
        <v>12548.613125126421</v>
      </c>
      <c r="AD303" s="14">
        <f>IFERROR(VLOOKUP(A303,SpecEd22!$A$21:$Z$550,14,0),0)</f>
        <v>567408.98676491168</v>
      </c>
      <c r="AE303" s="14">
        <f t="shared" si="819"/>
        <v>1039.5914011815898</v>
      </c>
      <c r="AF303" s="14">
        <f>IFERROR(VLOOKUP($A303,ECFE!$A$16:$AB$348,8,0),0)</f>
        <v>37591.084080000001</v>
      </c>
      <c r="AG303" s="14">
        <f t="shared" si="820"/>
        <v>68.873367680469045</v>
      </c>
      <c r="AH303" s="14">
        <f>IFERROR(VLOOKUP(A303,ParaFY19!$A$21:$Z$543,7,0),0)</f>
        <v>3528</v>
      </c>
      <c r="AI303" s="14">
        <f t="shared" si="821"/>
        <v>6.463906192744596</v>
      </c>
      <c r="AJ303" s="14">
        <f>IFERROR(VLOOKUP(A303,ConEnroll!$A$7:$S$341,13,0),0)</f>
        <v>5570.4125000000004</v>
      </c>
      <c r="AK303" s="14">
        <f t="shared" si="822"/>
        <v>10.205959142543058</v>
      </c>
      <c r="AL303" s="14">
        <f t="shared" si="777"/>
        <v>46689.496579999999</v>
      </c>
      <c r="AM303" s="14">
        <f t="shared" si="823"/>
        <v>85.543233015756698</v>
      </c>
      <c r="AN303" s="14">
        <f t="shared" si="824"/>
        <v>7463131.5270389114</v>
      </c>
      <c r="AO303" s="14">
        <f t="shared" si="825"/>
        <v>13673.747759323767</v>
      </c>
      <c r="AP303" s="62"/>
      <c r="AQ303" s="14">
        <f t="shared" si="778"/>
        <v>239.87182794796718</v>
      </c>
      <c r="AR303" s="14">
        <f t="shared" si="783"/>
        <v>23.756245802710851</v>
      </c>
      <c r="AS303" s="14">
        <f t="shared" si="784"/>
        <v>9.8555562110663288</v>
      </c>
      <c r="AT303" s="14">
        <f t="shared" si="826"/>
        <v>273.48362996174433</v>
      </c>
      <c r="AU303" s="37">
        <f t="shared" si="785"/>
        <v>2.0408823835233215E-2</v>
      </c>
      <c r="AV303" s="42"/>
      <c r="AW303" s="14" t="str">
        <f>IFERROR(VLOOKUP($A303,#REF!,27,0),"0")</f>
        <v>0</v>
      </c>
      <c r="AX303" s="14">
        <f t="shared" si="827"/>
        <v>0</v>
      </c>
      <c r="AY303" s="14" t="str">
        <f>IFERROR(VLOOKUP($A303,SpecEd22!#REF!,23,0)," ")</f>
        <v xml:space="preserve"> </v>
      </c>
      <c r="AZ303" s="14" t="e">
        <f t="shared" si="828"/>
        <v>#VALUE!</v>
      </c>
      <c r="BA303" s="14">
        <f>IFERROR(VLOOKUP($A303,ECFE!#REF!,23,0),0)</f>
        <v>0</v>
      </c>
      <c r="BB303" s="14">
        <f t="shared" si="829"/>
        <v>0</v>
      </c>
      <c r="BC303" s="14">
        <f>IFERROR(VLOOKUP($A303,#REF!,17,0),0)</f>
        <v>0</v>
      </c>
      <c r="BD303" s="14">
        <f t="shared" si="830"/>
        <v>0</v>
      </c>
      <c r="BE303" s="14">
        <f>IFERROR(VLOOKUP($A303,#REF!,9,0),0)</f>
        <v>0</v>
      </c>
      <c r="BF303" s="14">
        <f t="shared" si="831"/>
        <v>0</v>
      </c>
      <c r="BG303" s="14">
        <v>0</v>
      </c>
      <c r="BH303" s="14">
        <f t="shared" si="832"/>
        <v>0</v>
      </c>
      <c r="BI303" s="14">
        <f>IFERROR(VLOOKUP($A303,ConEnroll!$A$8:$S$601,15,0),0)</f>
        <v>-1293</v>
      </c>
      <c r="BJ303" s="14">
        <f t="shared" si="833"/>
        <v>-2.3689996335654087</v>
      </c>
      <c r="BK303" s="14">
        <f t="shared" si="834"/>
        <v>-1293</v>
      </c>
      <c r="BL303" s="14">
        <f t="shared" si="835"/>
        <v>-2.3689996335654087</v>
      </c>
      <c r="BM303" s="14" t="e">
        <f t="shared" si="836"/>
        <v>#VALUE!</v>
      </c>
      <c r="BN303" s="14" t="e">
        <f t="shared" si="837"/>
        <v>#VALUE!</v>
      </c>
      <c r="BO303" s="42"/>
      <c r="BP303" s="14">
        <f t="shared" si="786"/>
        <v>12548.613125126421</v>
      </c>
      <c r="BQ303" s="14" t="e">
        <f t="shared" si="787"/>
        <v>#VALUE!</v>
      </c>
      <c r="BR303" s="14">
        <f t="shared" si="838"/>
        <v>87.912232649322107</v>
      </c>
      <c r="BS303" s="14" t="e">
        <f t="shared" si="788"/>
        <v>#VALUE!</v>
      </c>
      <c r="BT303" s="37" t="e">
        <f t="shared" si="789"/>
        <v>#VALUE!</v>
      </c>
      <c r="BU303" s="41"/>
      <c r="BV303" s="14" t="str">
        <f>IFERROR(VLOOKUP($A303,#REF!,27,0),"0")</f>
        <v>0</v>
      </c>
      <c r="BW303" s="14">
        <f t="shared" si="839"/>
        <v>0</v>
      </c>
      <c r="BX303" s="14" t="str">
        <f>IFERROR(VLOOKUP($A303,SpecEd22!$Z$22:$AV$606,59,0)," ")</f>
        <v xml:space="preserve"> </v>
      </c>
      <c r="BY303" s="14" t="e">
        <f t="shared" si="840"/>
        <v>#VALUE!</v>
      </c>
      <c r="BZ303" s="14">
        <f>IFERROR(VLOOKUP($A303,ECFE!#REF!,25,0),0)</f>
        <v>0</v>
      </c>
      <c r="CA303" s="14">
        <f t="shared" si="841"/>
        <v>0</v>
      </c>
      <c r="CB303" s="14">
        <f>IFERROR(VLOOKUP($A303,#REF!,17,0),0)</f>
        <v>0</v>
      </c>
      <c r="CC303" s="14">
        <f t="shared" si="842"/>
        <v>0</v>
      </c>
      <c r="CD303" s="14">
        <f>IFERROR(VLOOKUP($A303,#REF!,9,0),0)</f>
        <v>0</v>
      </c>
      <c r="CE303" s="14">
        <f t="shared" si="843"/>
        <v>0</v>
      </c>
      <c r="CF303" s="14">
        <v>0</v>
      </c>
      <c r="CG303" s="14">
        <f t="shared" si="844"/>
        <v>0</v>
      </c>
      <c r="CH303" s="14">
        <f>IFERROR(VLOOKUP($A303,ConEnroll!$A$8:$S$601,15,0),0)</f>
        <v>-1293</v>
      </c>
      <c r="CI303" s="14">
        <f t="shared" si="845"/>
        <v>-2.3689996335654087</v>
      </c>
      <c r="CJ303" s="14">
        <f t="shared" si="846"/>
        <v>-1293</v>
      </c>
      <c r="CK303" s="14">
        <f t="shared" si="847"/>
        <v>-2.3689996335654087</v>
      </c>
      <c r="CL303" s="14" t="e">
        <f t="shared" si="848"/>
        <v>#VALUE!</v>
      </c>
      <c r="CM303" s="14" t="e">
        <f t="shared" si="849"/>
        <v>#VALUE!</v>
      </c>
      <c r="CN303" s="42"/>
      <c r="CO303" s="14">
        <f t="shared" si="790"/>
        <v>-12308.741297178454</v>
      </c>
      <c r="CP303" s="14" t="e">
        <f t="shared" si="791"/>
        <v>#VALUE!</v>
      </c>
      <c r="CQ303" s="14">
        <f t="shared" si="792"/>
        <v>-78.056676438255778</v>
      </c>
      <c r="CR303" s="14" t="e">
        <f t="shared" si="793"/>
        <v>#VALUE!</v>
      </c>
      <c r="CS303" s="37" t="e">
        <f t="shared" si="794"/>
        <v>#VALUE!</v>
      </c>
      <c r="CT303" s="239"/>
      <c r="CU303" s="239"/>
      <c r="CV303" s="468"/>
      <c r="CW303" s="14">
        <f>IFERROR(VLOOKUP($A303,BaseFY23!$A$7:$AK$527,6,0),0)</f>
        <v>560.79999999999995</v>
      </c>
      <c r="CX303" s="14">
        <f>IFERROR(VLOOKUP($A303,BaseFY23!$A$7:$AN$528,28,0),0)</f>
        <v>6877407</v>
      </c>
      <c r="CY303" s="14">
        <f t="shared" si="850"/>
        <v>12263.564550641941</v>
      </c>
      <c r="CZ303" s="14">
        <f>IFERROR(VLOOKUP($A303,SpecEd23!$A$21:$BB$605,23,0)," ")</f>
        <v>601443.50362425565</v>
      </c>
      <c r="DA303" s="14">
        <f t="shared" si="851"/>
        <v>1072.4741505425386</v>
      </c>
      <c r="DB303" s="14">
        <f>IFERROR(VLOOKUP($A303,ECFE!$A$16:$AB$347,7,0),0)</f>
        <v>36854.004000000001</v>
      </c>
      <c r="DC303" s="14">
        <f t="shared" si="852"/>
        <v>65.716840228245374</v>
      </c>
      <c r="DD303" s="14">
        <v>0</v>
      </c>
      <c r="DE303" s="14">
        <f t="shared" si="853"/>
        <v>0</v>
      </c>
      <c r="DF303" s="14">
        <f>IFERROR(VLOOKUP($A303,ConEnroll!$A$7:$S$338,10,0),0)</f>
        <v>4456.33</v>
      </c>
      <c r="DG303" s="14">
        <f t="shared" si="854"/>
        <v>7.946380171184023</v>
      </c>
      <c r="DH303" s="14">
        <f t="shared" si="795"/>
        <v>41310.334000000003</v>
      </c>
      <c r="DI303" s="14">
        <f t="shared" si="855"/>
        <v>73.663220399429392</v>
      </c>
      <c r="DJ303" s="14">
        <f t="shared" si="796"/>
        <v>7520160.8376242556</v>
      </c>
      <c r="DK303" s="14">
        <f t="shared" si="856"/>
        <v>13409.701921583908</v>
      </c>
      <c r="DL303" s="42"/>
      <c r="DM303" s="14">
        <f>IFERROR(VLOOKUP($A303,HouseFY23!$A$7:$AJ$528,28,0),0)</f>
        <v>7113387.9500000002</v>
      </c>
      <c r="DN303" s="14">
        <f t="shared" si="857"/>
        <v>12684.357970756064</v>
      </c>
      <c r="DO303" s="14">
        <f>IFERROR(VLOOKUP($A303,Compens80percent!$A$13:$M$560,12,0),0)</f>
        <v>0</v>
      </c>
      <c r="DP303" s="14">
        <f t="shared" si="857"/>
        <v>0</v>
      </c>
      <c r="DQ303" s="14">
        <f t="shared" si="858"/>
        <v>7113387.9500000002</v>
      </c>
      <c r="DR303" s="14">
        <f t="shared" si="859"/>
        <v>13032.957035544157</v>
      </c>
      <c r="DS303" s="14">
        <f>IFERROR(VLOOKUP($A303,SpecEd23!$A$21:$Z$550,14,0),0)</f>
        <v>628971.42217481707</v>
      </c>
      <c r="DT303" s="14">
        <f t="shared" si="860"/>
        <v>1121.5610238495312</v>
      </c>
      <c r="DU303" s="14">
        <f>IFERROR(VLOOKUP($A303,ECFE!$A$16:$AB$347,9,0),0)</f>
        <v>38342.905761599999</v>
      </c>
      <c r="DV303" s="14">
        <f t="shared" si="861"/>
        <v>68.371800573466487</v>
      </c>
      <c r="DW303" s="14">
        <f>IFERROR(VLOOKUP($A303,ParaFY19!$A$21:$Z$543,7,0),0)</f>
        <v>3528</v>
      </c>
      <c r="DX303" s="14">
        <f t="shared" si="862"/>
        <v>6.2910128388017119</v>
      </c>
      <c r="DY303" s="14">
        <f>IFERROR(VLOOKUP($A303,ConEnroll!$A$7:$S$341,13,0),0)</f>
        <v>5570.4125000000004</v>
      </c>
      <c r="DZ303" s="14">
        <f t="shared" si="863"/>
        <v>9.9329752139800291</v>
      </c>
      <c r="EA303" s="14">
        <f t="shared" si="797"/>
        <v>47441.318261599998</v>
      </c>
      <c r="EB303" s="14">
        <f t="shared" si="864"/>
        <v>84.595788626248222</v>
      </c>
      <c r="EC303" s="14">
        <f t="shared" si="798"/>
        <v>7789800.6904364172</v>
      </c>
      <c r="ED303" s="14">
        <f t="shared" si="865"/>
        <v>13890.514783231843</v>
      </c>
      <c r="EE303" s="62"/>
      <c r="EF303" s="14">
        <f t="shared" si="799"/>
        <v>420.79342011412336</v>
      </c>
      <c r="EG303" s="14">
        <f t="shared" si="800"/>
        <v>49.086873306992629</v>
      </c>
      <c r="EH303" s="14">
        <f t="shared" si="801"/>
        <v>10.93256822681883</v>
      </c>
      <c r="EI303" s="14">
        <f t="shared" si="866"/>
        <v>480.81286164793482</v>
      </c>
      <c r="EJ303" s="37">
        <f t="shared" si="802"/>
        <v>3.5855596527021298E-2</v>
      </c>
      <c r="EK303" s="42"/>
      <c r="EL303" s="14" t="str">
        <f>IFERROR(VLOOKUP($A303,#REF!,27,0),"0")</f>
        <v>0</v>
      </c>
      <c r="EM303" s="14">
        <f t="shared" si="867"/>
        <v>0</v>
      </c>
      <c r="EN303" s="14" t="str">
        <f>IFERROR(VLOOKUP($A303,SpecEd23!#REF!,23,0)," ")</f>
        <v xml:space="preserve"> </v>
      </c>
      <c r="EO303" s="14" t="e">
        <f t="shared" si="868"/>
        <v>#VALUE!</v>
      </c>
      <c r="EP303" s="14">
        <f>IFERROR(VLOOKUP($A303,ECFE!#REF!,24,0),0)</f>
        <v>0</v>
      </c>
      <c r="EQ303" s="14">
        <f t="shared" si="869"/>
        <v>0</v>
      </c>
      <c r="ER303" s="14">
        <f>IFERROR(VLOOKUP($A303,#REF!,30,0),0)</f>
        <v>0</v>
      </c>
      <c r="ES303" s="14">
        <f t="shared" si="870"/>
        <v>0</v>
      </c>
      <c r="ET303" s="14">
        <f>IFERROR(VLOOKUP($A303,#REF!,12,0),0)</f>
        <v>0</v>
      </c>
      <c r="EU303" s="14">
        <f t="shared" si="871"/>
        <v>0</v>
      </c>
      <c r="EV303" s="14">
        <v>0</v>
      </c>
      <c r="EW303" s="14">
        <f t="shared" si="872"/>
        <v>0</v>
      </c>
      <c r="EX303" s="14">
        <f>IFERROR(VLOOKUP($A303,ConEnroll!$A$8:$S$601,16,0),0)</f>
        <v>883</v>
      </c>
      <c r="EY303" s="14">
        <f t="shared" si="873"/>
        <v>1.5745363766048504</v>
      </c>
      <c r="EZ303" s="14">
        <f t="shared" si="874"/>
        <v>883</v>
      </c>
      <c r="FA303" s="14">
        <f t="shared" si="875"/>
        <v>1.5745363766048504</v>
      </c>
      <c r="FB303" s="14" t="e">
        <f t="shared" si="876"/>
        <v>#VALUE!</v>
      </c>
      <c r="FC303" s="14" t="e">
        <f t="shared" si="877"/>
        <v>#VALUE!</v>
      </c>
      <c r="FD303" s="62"/>
      <c r="FE303" s="14">
        <f t="shared" si="803"/>
        <v>12684.357970756064</v>
      </c>
      <c r="FF303" s="14" t="e">
        <f t="shared" si="804"/>
        <v>#VALUE!</v>
      </c>
      <c r="FG303" s="14">
        <f t="shared" si="878"/>
        <v>83.021252249643368</v>
      </c>
      <c r="FH303" s="14" t="e">
        <f t="shared" si="805"/>
        <v>#VALUE!</v>
      </c>
      <c r="FI303" s="37" t="e">
        <f t="shared" si="806"/>
        <v>#VALUE!</v>
      </c>
      <c r="FJ303" s="12"/>
      <c r="FK303" s="14" t="str">
        <f>IFERROR(VLOOKUP($A303,#REF!,27,0),"0")</f>
        <v>0</v>
      </c>
      <c r="FL303" s="14">
        <f t="shared" si="879"/>
        <v>0</v>
      </c>
      <c r="FM303" s="14" t="str">
        <f>IFERROR(VLOOKUP($A303,SpecEd23!$X$22:$Y$610,59,0)," ")</f>
        <v xml:space="preserve"> </v>
      </c>
      <c r="FN303" s="14" t="e">
        <f t="shared" si="880"/>
        <v>#VALUE!</v>
      </c>
      <c r="FO303" s="14">
        <f>IFERROR(VLOOKUP($A303,ECFE!#REF!,26,0),0)</f>
        <v>0</v>
      </c>
      <c r="FP303" s="14">
        <f t="shared" si="881"/>
        <v>0</v>
      </c>
      <c r="FQ303" s="14">
        <f>IFERROR(VLOOKUP($A303,#REF!,16,0),0)</f>
        <v>0</v>
      </c>
      <c r="FR303" s="14">
        <f t="shared" si="882"/>
        <v>0</v>
      </c>
      <c r="FS303" s="14">
        <f>IFERROR(VLOOKUP($A303,#REF!,12,0),0)</f>
        <v>0</v>
      </c>
      <c r="FT303" s="14">
        <f t="shared" si="883"/>
        <v>0</v>
      </c>
      <c r="FU303" s="14">
        <v>0</v>
      </c>
      <c r="FV303" s="14">
        <f t="shared" si="884"/>
        <v>0</v>
      </c>
      <c r="FW303" s="14">
        <f>IFERROR(VLOOKUP($A303,ConEnroll!$A$8:$S$601,16,0),0)</f>
        <v>883</v>
      </c>
      <c r="FX303" s="14">
        <f t="shared" si="885"/>
        <v>1.5745363766048504</v>
      </c>
      <c r="FY303" s="14">
        <f t="shared" si="886"/>
        <v>883</v>
      </c>
      <c r="FZ303" s="14">
        <f t="shared" si="887"/>
        <v>1.5745363766048504</v>
      </c>
      <c r="GA303" s="14" t="e">
        <f t="shared" si="888"/>
        <v>#VALUE!</v>
      </c>
      <c r="GB303" s="14" t="e">
        <f t="shared" si="889"/>
        <v>#VALUE!</v>
      </c>
      <c r="GC303" s="39"/>
      <c r="GD303" s="14">
        <f t="shared" si="807"/>
        <v>-12263.564550641941</v>
      </c>
      <c r="GE303" s="14" t="e">
        <f t="shared" si="808"/>
        <v>#VALUE!</v>
      </c>
      <c r="GF303" s="14">
        <f t="shared" si="809"/>
        <v>-72.088684022824538</v>
      </c>
      <c r="GG303" s="14" t="e">
        <f t="shared" si="810"/>
        <v>#VALUE!</v>
      </c>
      <c r="GH303" s="37" t="e">
        <f t="shared" si="811"/>
        <v>#VALUE!</v>
      </c>
    </row>
    <row r="304" spans="1:190" ht="12.5" x14ac:dyDescent="0.25">
      <c r="A304" s="67">
        <v>2180</v>
      </c>
      <c r="B304" s="35">
        <v>1</v>
      </c>
      <c r="C304" s="14">
        <v>6</v>
      </c>
      <c r="D304" s="14"/>
      <c r="E304" s="14"/>
      <c r="F304" s="35" t="s">
        <v>2375</v>
      </c>
      <c r="G304" s="41"/>
      <c r="H304" s="14">
        <f>IFERROR(VLOOKUP($A304,BaseFY22!$A$7:$AK$528,6,0),0)</f>
        <v>744</v>
      </c>
      <c r="I304" s="14">
        <f>IFERROR(VLOOKUP($A304,BaseFY22!$A$7:$AK$528,28,0),0)</f>
        <v>7957159</v>
      </c>
      <c r="J304" s="14">
        <f t="shared" si="812"/>
        <v>10695.106182795698</v>
      </c>
      <c r="K304" s="14">
        <f>IFERROR(VLOOKUP($A304,SpecEd22!$A$21:$BB$605,24,0)," ")</f>
        <v>1011064.0079682322</v>
      </c>
      <c r="L304" s="14">
        <f t="shared" si="813"/>
        <v>1358.9569999573014</v>
      </c>
      <c r="M304" s="14">
        <f>IFERROR(VLOOKUP($A304,ECFE!$A$16:$AB$347,7,0),0)</f>
        <v>35645.675999999999</v>
      </c>
      <c r="N304" s="14">
        <f t="shared" si="780"/>
        <v>47.910854838709675</v>
      </c>
      <c r="O304" s="14">
        <v>0</v>
      </c>
      <c r="P304" s="14">
        <f t="shared" si="780"/>
        <v>0</v>
      </c>
      <c r="Q304" s="14">
        <f>IFERROR(VLOOKUP($A304,ConEnroll!$A$7:$S$337,10,0),0)</f>
        <v>7392.26</v>
      </c>
      <c r="R304" s="14">
        <f t="shared" si="814"/>
        <v>9.9358333333333331</v>
      </c>
      <c r="S304" s="14">
        <f t="shared" si="781"/>
        <v>43037.936000000002</v>
      </c>
      <c r="T304" s="14">
        <f t="shared" si="815"/>
        <v>57.84668817204301</v>
      </c>
      <c r="U304" s="14">
        <f t="shared" si="782"/>
        <v>9011260.9439682327</v>
      </c>
      <c r="V304" s="14">
        <f t="shared" si="816"/>
        <v>12111.909870925045</v>
      </c>
      <c r="W304" s="42"/>
      <c r="X304" s="14">
        <f>IFERROR(VLOOKUP($A304,HouseFY22!$A$6:$AJ$528,28,0),0)</f>
        <v>8080264</v>
      </c>
      <c r="Y304" s="14">
        <f t="shared" si="817"/>
        <v>10860.569892473119</v>
      </c>
      <c r="Z304" s="14">
        <f>IFERROR(VLOOKUP($A304,Compens80percent!$A$13:$M$560,12,0),0)</f>
        <v>0</v>
      </c>
      <c r="AA304" s="14">
        <f t="shared" si="817"/>
        <v>0</v>
      </c>
      <c r="AB304" s="14">
        <f t="shared" si="818"/>
        <v>8080264</v>
      </c>
      <c r="AC304" s="14">
        <f t="shared" si="817"/>
        <v>10860.569892473119</v>
      </c>
      <c r="AD304" s="14">
        <f>IFERROR(VLOOKUP(A304,SpecEd22!$A$21:$Z$550,14,0),0)</f>
        <v>1035360.7556679527</v>
      </c>
      <c r="AE304" s="14">
        <f t="shared" si="819"/>
        <v>1391.6139189085386</v>
      </c>
      <c r="AF304" s="14">
        <f>IFERROR(VLOOKUP($A304,ECFE!$A$16:$AB$348,8,0),0)</f>
        <v>36358.589520000001</v>
      </c>
      <c r="AG304" s="14">
        <f t="shared" si="820"/>
        <v>48.869071935483873</v>
      </c>
      <c r="AH304" s="14">
        <f>IFERROR(VLOOKUP(A304,ParaFY19!$A$21:$Z$543,7,0),0)</f>
        <v>6664</v>
      </c>
      <c r="AI304" s="14">
        <f t="shared" si="821"/>
        <v>8.956989247311828</v>
      </c>
      <c r="AJ304" s="14">
        <f>IFERROR(VLOOKUP(A304,ConEnroll!$A$7:$S$341,13,0),0)</f>
        <v>9240.3250000000007</v>
      </c>
      <c r="AK304" s="14">
        <f t="shared" si="822"/>
        <v>12.419791666666667</v>
      </c>
      <c r="AL304" s="14">
        <f t="shared" si="777"/>
        <v>52262.914520000006</v>
      </c>
      <c r="AM304" s="14">
        <f t="shared" si="823"/>
        <v>70.245852849462366</v>
      </c>
      <c r="AN304" s="14">
        <f t="shared" si="824"/>
        <v>9167887.670187952</v>
      </c>
      <c r="AO304" s="14">
        <f t="shared" si="825"/>
        <v>12322.429664231118</v>
      </c>
      <c r="AP304" s="62"/>
      <c r="AQ304" s="14">
        <f t="shared" si="778"/>
        <v>165.46370967742041</v>
      </c>
      <c r="AR304" s="14">
        <f t="shared" si="783"/>
        <v>32.65691895123723</v>
      </c>
      <c r="AS304" s="14">
        <f t="shared" si="784"/>
        <v>12.399164677419357</v>
      </c>
      <c r="AT304" s="14">
        <f t="shared" si="826"/>
        <v>210.51979330607699</v>
      </c>
      <c r="AU304" s="37">
        <f t="shared" si="785"/>
        <v>1.7381221917068194E-2</v>
      </c>
      <c r="AV304" s="42"/>
      <c r="AW304" s="14" t="str">
        <f>IFERROR(VLOOKUP($A304,#REF!,27,0),"0")</f>
        <v>0</v>
      </c>
      <c r="AX304" s="14">
        <f t="shared" si="827"/>
        <v>0</v>
      </c>
      <c r="AY304" s="14" t="str">
        <f>IFERROR(VLOOKUP($A304,SpecEd22!#REF!,23,0)," ")</f>
        <v xml:space="preserve"> </v>
      </c>
      <c r="AZ304" s="14" t="e">
        <f t="shared" si="828"/>
        <v>#VALUE!</v>
      </c>
      <c r="BA304" s="14">
        <f>IFERROR(VLOOKUP($A304,ECFE!#REF!,23,0),0)</f>
        <v>0</v>
      </c>
      <c r="BB304" s="14">
        <f t="shared" si="829"/>
        <v>0</v>
      </c>
      <c r="BC304" s="14">
        <f>IFERROR(VLOOKUP($A304,#REF!,17,0),0)</f>
        <v>0</v>
      </c>
      <c r="BD304" s="14">
        <f t="shared" si="830"/>
        <v>0</v>
      </c>
      <c r="BE304" s="14">
        <f>IFERROR(VLOOKUP($A304,#REF!,9,0),0)</f>
        <v>0</v>
      </c>
      <c r="BF304" s="14">
        <f t="shared" si="831"/>
        <v>0</v>
      </c>
      <c r="BG304" s="14">
        <v>0</v>
      </c>
      <c r="BH304" s="14">
        <f t="shared" si="832"/>
        <v>0</v>
      </c>
      <c r="BI304" s="14">
        <f>IFERROR(VLOOKUP($A304,ConEnroll!$A$8:$S$601,15,0),0)</f>
        <v>-1295</v>
      </c>
      <c r="BJ304" s="14">
        <f t="shared" si="833"/>
        <v>-1.7405913978494623</v>
      </c>
      <c r="BK304" s="14">
        <f t="shared" si="834"/>
        <v>-1295</v>
      </c>
      <c r="BL304" s="14">
        <f t="shared" si="835"/>
        <v>-1.7405913978494623</v>
      </c>
      <c r="BM304" s="14" t="e">
        <f t="shared" si="836"/>
        <v>#VALUE!</v>
      </c>
      <c r="BN304" s="14" t="e">
        <f t="shared" si="837"/>
        <v>#VALUE!</v>
      </c>
      <c r="BO304" s="42"/>
      <c r="BP304" s="14">
        <f t="shared" si="786"/>
        <v>10860.569892473119</v>
      </c>
      <c r="BQ304" s="14" t="e">
        <f t="shared" si="787"/>
        <v>#VALUE!</v>
      </c>
      <c r="BR304" s="14">
        <f t="shared" si="838"/>
        <v>71.986444247311823</v>
      </c>
      <c r="BS304" s="14" t="e">
        <f t="shared" si="788"/>
        <v>#VALUE!</v>
      </c>
      <c r="BT304" s="37" t="e">
        <f t="shared" si="789"/>
        <v>#VALUE!</v>
      </c>
      <c r="BU304" s="41"/>
      <c r="BV304" s="14" t="str">
        <f>IFERROR(VLOOKUP($A304,#REF!,27,0),"0")</f>
        <v>0</v>
      </c>
      <c r="BW304" s="14">
        <f t="shared" si="839"/>
        <v>0</v>
      </c>
      <c r="BX304" s="14" t="str">
        <f>IFERROR(VLOOKUP($A304,SpecEd22!$Z$22:$AV$606,59,0)," ")</f>
        <v xml:space="preserve"> </v>
      </c>
      <c r="BY304" s="14" t="e">
        <f t="shared" si="840"/>
        <v>#VALUE!</v>
      </c>
      <c r="BZ304" s="14">
        <f>IFERROR(VLOOKUP($A304,ECFE!#REF!,25,0),0)</f>
        <v>0</v>
      </c>
      <c r="CA304" s="14">
        <f t="shared" si="841"/>
        <v>0</v>
      </c>
      <c r="CB304" s="14">
        <f>IFERROR(VLOOKUP($A304,#REF!,17,0),0)</f>
        <v>0</v>
      </c>
      <c r="CC304" s="14">
        <f t="shared" si="842"/>
        <v>0</v>
      </c>
      <c r="CD304" s="14">
        <f>IFERROR(VLOOKUP($A304,#REF!,9,0),0)</f>
        <v>0</v>
      </c>
      <c r="CE304" s="14">
        <f t="shared" si="843"/>
        <v>0</v>
      </c>
      <c r="CF304" s="14">
        <v>0</v>
      </c>
      <c r="CG304" s="14">
        <f t="shared" si="844"/>
        <v>0</v>
      </c>
      <c r="CH304" s="14">
        <f>IFERROR(VLOOKUP($A304,ConEnroll!$A$8:$S$601,15,0),0)</f>
        <v>-1295</v>
      </c>
      <c r="CI304" s="14">
        <f t="shared" si="845"/>
        <v>-1.7405913978494623</v>
      </c>
      <c r="CJ304" s="14">
        <f t="shared" si="846"/>
        <v>-1295</v>
      </c>
      <c r="CK304" s="14">
        <f t="shared" si="847"/>
        <v>-1.7405913978494623</v>
      </c>
      <c r="CL304" s="14" t="e">
        <f t="shared" si="848"/>
        <v>#VALUE!</v>
      </c>
      <c r="CM304" s="14" t="e">
        <f t="shared" si="849"/>
        <v>#VALUE!</v>
      </c>
      <c r="CN304" s="42"/>
      <c r="CO304" s="14">
        <f t="shared" si="790"/>
        <v>-10695.106182795698</v>
      </c>
      <c r="CP304" s="14" t="e">
        <f t="shared" si="791"/>
        <v>#VALUE!</v>
      </c>
      <c r="CQ304" s="14">
        <f t="shared" si="792"/>
        <v>-59.587279569892473</v>
      </c>
      <c r="CR304" s="14" t="e">
        <f t="shared" si="793"/>
        <v>#VALUE!</v>
      </c>
      <c r="CS304" s="37" t="e">
        <f t="shared" si="794"/>
        <v>#VALUE!</v>
      </c>
      <c r="CT304" s="239"/>
      <c r="CU304" s="239"/>
      <c r="CV304" s="468"/>
      <c r="CW304" s="14">
        <f>IFERROR(VLOOKUP($A304,BaseFY23!$A$7:$AK$527,6,0),0)</f>
        <v>743.97803899999997</v>
      </c>
      <c r="CX304" s="14">
        <f>IFERROR(VLOOKUP($A304,BaseFY23!$A$7:$AN$528,28,0),0)</f>
        <v>7980836</v>
      </c>
      <c r="CY304" s="14">
        <f t="shared" si="850"/>
        <v>10727.246748744421</v>
      </c>
      <c r="CZ304" s="14">
        <f>IFERROR(VLOOKUP($A304,SpecEd23!$A$21:$BB$605,23,0)," ")</f>
        <v>1113051.573146014</v>
      </c>
      <c r="DA304" s="14">
        <f t="shared" si="851"/>
        <v>1496.0812212173564</v>
      </c>
      <c r="DB304" s="14">
        <f>IFERROR(VLOOKUP($A304,ECFE!$A$16:$AB$347,7,0),0)</f>
        <v>35645.675999999999</v>
      </c>
      <c r="DC304" s="14">
        <f t="shared" si="852"/>
        <v>47.912269087824512</v>
      </c>
      <c r="DD304" s="14">
        <v>0</v>
      </c>
      <c r="DE304" s="14">
        <f t="shared" si="853"/>
        <v>0</v>
      </c>
      <c r="DF304" s="14">
        <f>IFERROR(VLOOKUP($A304,ConEnroll!$A$7:$S$338,10,0),0)</f>
        <v>7392.26</v>
      </c>
      <c r="DG304" s="14">
        <f t="shared" si="854"/>
        <v>9.936126622683819</v>
      </c>
      <c r="DH304" s="14">
        <f t="shared" si="795"/>
        <v>43037.936000000002</v>
      </c>
      <c r="DI304" s="14">
        <f t="shared" si="855"/>
        <v>57.848395710508335</v>
      </c>
      <c r="DJ304" s="14">
        <f t="shared" si="796"/>
        <v>9136925.5091460142</v>
      </c>
      <c r="DK304" s="14">
        <f t="shared" si="856"/>
        <v>12281.176365672287</v>
      </c>
      <c r="DL304" s="42"/>
      <c r="DM304" s="14">
        <f>IFERROR(VLOOKUP($A304,HouseFY23!$A$7:$AJ$528,28,0),0)</f>
        <v>8228369</v>
      </c>
      <c r="DN304" s="14">
        <f t="shared" si="857"/>
        <v>11059.962214825538</v>
      </c>
      <c r="DO304" s="14">
        <f>IFERROR(VLOOKUP($A304,Compens80percent!$A$13:$M$560,12,0),0)</f>
        <v>0</v>
      </c>
      <c r="DP304" s="14">
        <f t="shared" si="857"/>
        <v>0</v>
      </c>
      <c r="DQ304" s="14">
        <f t="shared" si="858"/>
        <v>8228369</v>
      </c>
      <c r="DR304" s="14">
        <f t="shared" si="859"/>
        <v>11059.635752688173</v>
      </c>
      <c r="DS304" s="14">
        <f>IFERROR(VLOOKUP($A304,SpecEd23!$A$21:$Z$550,14,0),0)</f>
        <v>1162472.8748433955</v>
      </c>
      <c r="DT304" s="14">
        <f t="shared" si="860"/>
        <v>1562.5096627931455</v>
      </c>
      <c r="DU304" s="14">
        <f>IFERROR(VLOOKUP($A304,ECFE!$A$16:$AB$347,9,0),0)</f>
        <v>37085.761310400005</v>
      </c>
      <c r="DV304" s="14">
        <f t="shared" si="861"/>
        <v>49.847924758972631</v>
      </c>
      <c r="DW304" s="14">
        <f>IFERROR(VLOOKUP($A304,ParaFY19!$A$21:$Z$543,7,0),0)</f>
        <v>6664</v>
      </c>
      <c r="DX304" s="14">
        <f t="shared" si="862"/>
        <v>8.9572536428054441</v>
      </c>
      <c r="DY304" s="14">
        <f>IFERROR(VLOOKUP($A304,ConEnroll!$A$7:$S$341,13,0),0)</f>
        <v>9240.3250000000007</v>
      </c>
      <c r="DZ304" s="14">
        <f t="shared" si="863"/>
        <v>12.420158278354775</v>
      </c>
      <c r="EA304" s="14">
        <f t="shared" si="797"/>
        <v>52990.086310400002</v>
      </c>
      <c r="EB304" s="14">
        <f t="shared" si="864"/>
        <v>71.225336680132841</v>
      </c>
      <c r="EC304" s="14">
        <f t="shared" si="798"/>
        <v>9443831.9611537959</v>
      </c>
      <c r="ED304" s="14">
        <f t="shared" si="865"/>
        <v>12693.697214298816</v>
      </c>
      <c r="EE304" s="62"/>
      <c r="EF304" s="14">
        <f t="shared" si="799"/>
        <v>332.71546608111748</v>
      </c>
      <c r="EG304" s="14">
        <f t="shared" si="800"/>
        <v>66.428441575789066</v>
      </c>
      <c r="EH304" s="14">
        <f t="shared" si="801"/>
        <v>13.376940969624506</v>
      </c>
      <c r="EI304" s="14">
        <f t="shared" si="866"/>
        <v>412.52084862653106</v>
      </c>
      <c r="EJ304" s="37">
        <f t="shared" si="802"/>
        <v>3.3589685250314305E-2</v>
      </c>
      <c r="EK304" s="42"/>
      <c r="EL304" s="14" t="str">
        <f>IFERROR(VLOOKUP($A304,#REF!,27,0),"0")</f>
        <v>0</v>
      </c>
      <c r="EM304" s="14">
        <f t="shared" si="867"/>
        <v>0</v>
      </c>
      <c r="EN304" s="14" t="str">
        <f>IFERROR(VLOOKUP($A304,SpecEd23!#REF!,23,0)," ")</f>
        <v xml:space="preserve"> </v>
      </c>
      <c r="EO304" s="14" t="e">
        <f t="shared" si="868"/>
        <v>#VALUE!</v>
      </c>
      <c r="EP304" s="14">
        <f>IFERROR(VLOOKUP($A304,ECFE!#REF!,24,0),0)</f>
        <v>0</v>
      </c>
      <c r="EQ304" s="14">
        <f t="shared" si="869"/>
        <v>0</v>
      </c>
      <c r="ER304" s="14">
        <f>IFERROR(VLOOKUP($A304,#REF!,30,0),0)</f>
        <v>0</v>
      </c>
      <c r="ES304" s="14">
        <f t="shared" si="870"/>
        <v>0</v>
      </c>
      <c r="ET304" s="14">
        <f>IFERROR(VLOOKUP($A304,#REF!,12,0),0)</f>
        <v>0</v>
      </c>
      <c r="EU304" s="14">
        <f t="shared" si="871"/>
        <v>0</v>
      </c>
      <c r="EV304" s="14">
        <v>0</v>
      </c>
      <c r="EW304" s="14">
        <f t="shared" si="872"/>
        <v>0</v>
      </c>
      <c r="EX304" s="14">
        <f>IFERROR(VLOOKUP($A304,ConEnroll!$A$8:$S$601,16,0),0)</f>
        <v>885</v>
      </c>
      <c r="EY304" s="14">
        <f t="shared" si="873"/>
        <v>1.1895512415790543</v>
      </c>
      <c r="EZ304" s="14">
        <f t="shared" si="874"/>
        <v>885</v>
      </c>
      <c r="FA304" s="14">
        <f t="shared" si="875"/>
        <v>1.1895512415790543</v>
      </c>
      <c r="FB304" s="14" t="e">
        <f t="shared" si="876"/>
        <v>#VALUE!</v>
      </c>
      <c r="FC304" s="14" t="e">
        <f t="shared" si="877"/>
        <v>#VALUE!</v>
      </c>
      <c r="FD304" s="62"/>
      <c r="FE304" s="14">
        <f t="shared" si="803"/>
        <v>11059.962214825538</v>
      </c>
      <c r="FF304" s="14" t="e">
        <f t="shared" si="804"/>
        <v>#VALUE!</v>
      </c>
      <c r="FG304" s="14">
        <f t="shared" si="878"/>
        <v>70.035785438553788</v>
      </c>
      <c r="FH304" s="14" t="e">
        <f t="shared" si="805"/>
        <v>#VALUE!</v>
      </c>
      <c r="FI304" s="37" t="e">
        <f t="shared" si="806"/>
        <v>#VALUE!</v>
      </c>
      <c r="FJ304" s="12"/>
      <c r="FK304" s="14" t="str">
        <f>IFERROR(VLOOKUP($A304,#REF!,27,0),"0")</f>
        <v>0</v>
      </c>
      <c r="FL304" s="14">
        <f t="shared" si="879"/>
        <v>0</v>
      </c>
      <c r="FM304" s="14" t="str">
        <f>IFERROR(VLOOKUP($A304,SpecEd23!$X$22:$Y$610,59,0)," ")</f>
        <v xml:space="preserve"> </v>
      </c>
      <c r="FN304" s="14" t="e">
        <f t="shared" si="880"/>
        <v>#VALUE!</v>
      </c>
      <c r="FO304" s="14">
        <f>IFERROR(VLOOKUP($A304,ECFE!#REF!,26,0),0)</f>
        <v>0</v>
      </c>
      <c r="FP304" s="14">
        <f t="shared" si="881"/>
        <v>0</v>
      </c>
      <c r="FQ304" s="14">
        <f>IFERROR(VLOOKUP($A304,#REF!,16,0),0)</f>
        <v>0</v>
      </c>
      <c r="FR304" s="14">
        <f t="shared" si="882"/>
        <v>0</v>
      </c>
      <c r="FS304" s="14">
        <f>IFERROR(VLOOKUP($A304,#REF!,12,0),0)</f>
        <v>0</v>
      </c>
      <c r="FT304" s="14">
        <f t="shared" si="883"/>
        <v>0</v>
      </c>
      <c r="FU304" s="14">
        <v>0</v>
      </c>
      <c r="FV304" s="14">
        <f t="shared" si="884"/>
        <v>0</v>
      </c>
      <c r="FW304" s="14">
        <f>IFERROR(VLOOKUP($A304,ConEnroll!$A$8:$S$601,16,0),0)</f>
        <v>885</v>
      </c>
      <c r="FX304" s="14">
        <f t="shared" si="885"/>
        <v>1.1895512415790543</v>
      </c>
      <c r="FY304" s="14">
        <f t="shared" si="886"/>
        <v>885</v>
      </c>
      <c r="FZ304" s="14">
        <f t="shared" si="887"/>
        <v>1.1895512415790543</v>
      </c>
      <c r="GA304" s="14" t="e">
        <f t="shared" si="888"/>
        <v>#VALUE!</v>
      </c>
      <c r="GB304" s="14" t="e">
        <f t="shared" si="889"/>
        <v>#VALUE!</v>
      </c>
      <c r="GC304" s="39"/>
      <c r="GD304" s="14">
        <f t="shared" si="807"/>
        <v>-10727.246748744421</v>
      </c>
      <c r="GE304" s="14" t="e">
        <f t="shared" si="808"/>
        <v>#VALUE!</v>
      </c>
      <c r="GF304" s="14">
        <f t="shared" si="809"/>
        <v>-56.658844468929281</v>
      </c>
      <c r="GG304" s="14" t="e">
        <f t="shared" si="810"/>
        <v>#VALUE!</v>
      </c>
      <c r="GH304" s="37" t="e">
        <f t="shared" si="811"/>
        <v>#VALUE!</v>
      </c>
    </row>
    <row r="305" spans="1:190" ht="12.5" x14ac:dyDescent="0.25">
      <c r="A305" s="67">
        <v>2184</v>
      </c>
      <c r="B305" s="35">
        <v>1</v>
      </c>
      <c r="C305" s="14">
        <v>5</v>
      </c>
      <c r="D305" s="14"/>
      <c r="E305" s="14"/>
      <c r="F305" s="35" t="s">
        <v>2644</v>
      </c>
      <c r="G305" s="41"/>
      <c r="H305" s="14">
        <f>IFERROR(VLOOKUP($A305,BaseFY22!$A$7:$AK$528,6,0),0)</f>
        <v>1193</v>
      </c>
      <c r="I305" s="14">
        <f>IFERROR(VLOOKUP($A305,BaseFY22!$A$7:$AK$528,28,0),0)</f>
        <v>11245634</v>
      </c>
      <c r="J305" s="14">
        <f t="shared" si="812"/>
        <v>9426.3487007544009</v>
      </c>
      <c r="K305" s="14">
        <f>IFERROR(VLOOKUP($A305,SpecEd22!$A$21:$BB$605,24,0)," ")</f>
        <v>1919254.2450175732</v>
      </c>
      <c r="L305" s="14">
        <f t="shared" si="813"/>
        <v>1608.7629882796089</v>
      </c>
      <c r="M305" s="14">
        <f>IFERROR(VLOOKUP($A305,ECFE!$A$16:$AB$347,7,0),0)</f>
        <v>59963.277000000002</v>
      </c>
      <c r="N305" s="14">
        <f t="shared" si="780"/>
        <v>50.262595976529759</v>
      </c>
      <c r="O305" s="14">
        <v>0</v>
      </c>
      <c r="P305" s="14">
        <f t="shared" si="780"/>
        <v>0</v>
      </c>
      <c r="Q305" s="14">
        <f>IFERROR(VLOOKUP($A305,ConEnroll!$A$7:$S$337,10,0),0)</f>
        <v>12530.15</v>
      </c>
      <c r="R305" s="14">
        <f t="shared" si="814"/>
        <v>10.503059513830678</v>
      </c>
      <c r="S305" s="14">
        <f t="shared" si="781"/>
        <v>72493.426999999996</v>
      </c>
      <c r="T305" s="14">
        <f t="shared" si="815"/>
        <v>60.76565549036043</v>
      </c>
      <c r="U305" s="14">
        <f t="shared" si="782"/>
        <v>13237381.672017572</v>
      </c>
      <c r="V305" s="14">
        <f t="shared" si="816"/>
        <v>11095.87734452437</v>
      </c>
      <c r="W305" s="42"/>
      <c r="X305" s="14">
        <f>IFERROR(VLOOKUP($A305,HouseFY22!$A$6:$AJ$528,28,0),0)</f>
        <v>11429427</v>
      </c>
      <c r="Y305" s="14">
        <f t="shared" si="817"/>
        <v>9580.4082145850789</v>
      </c>
      <c r="Z305" s="14">
        <f>IFERROR(VLOOKUP($A305,Compens80percent!$A$13:$M$560,12,0),0)</f>
        <v>0</v>
      </c>
      <c r="AA305" s="14">
        <f t="shared" si="817"/>
        <v>0</v>
      </c>
      <c r="AB305" s="14">
        <f t="shared" si="818"/>
        <v>11429427</v>
      </c>
      <c r="AC305" s="14">
        <f t="shared" si="817"/>
        <v>9580.4082145850789</v>
      </c>
      <c r="AD305" s="14">
        <f>IFERROR(VLOOKUP(A305,SpecEd22!$A$21:$Z$550,14,0),0)</f>
        <v>1950869.3244306953</v>
      </c>
      <c r="AE305" s="14">
        <f t="shared" si="819"/>
        <v>1635.2634739569951</v>
      </c>
      <c r="AF305" s="14">
        <f>IFERROR(VLOOKUP($A305,ECFE!$A$16:$AB$348,8,0),0)</f>
        <v>61162.542540000002</v>
      </c>
      <c r="AG305" s="14">
        <f t="shared" si="820"/>
        <v>51.267847896060353</v>
      </c>
      <c r="AH305" s="14">
        <f>IFERROR(VLOOKUP(A305,ParaFY19!$A$21:$Z$543,7,0),0)</f>
        <v>12152</v>
      </c>
      <c r="AI305" s="14">
        <f t="shared" si="821"/>
        <v>10.186085498742665</v>
      </c>
      <c r="AJ305" s="14">
        <f>IFERROR(VLOOKUP(A305,ConEnroll!$A$7:$S$341,13,0),0)</f>
        <v>15662.6875</v>
      </c>
      <c r="AK305" s="14">
        <f t="shared" si="822"/>
        <v>13.128824392288349</v>
      </c>
      <c r="AL305" s="14">
        <f t="shared" si="777"/>
        <v>88977.230039999995</v>
      </c>
      <c r="AM305" s="14">
        <f t="shared" si="823"/>
        <v>74.582757787091367</v>
      </c>
      <c r="AN305" s="14">
        <f t="shared" si="824"/>
        <v>13469273.554470696</v>
      </c>
      <c r="AO305" s="14">
        <f t="shared" si="825"/>
        <v>11290.254446329167</v>
      </c>
      <c r="AP305" s="62"/>
      <c r="AQ305" s="14">
        <f t="shared" si="778"/>
        <v>154.05951383067804</v>
      </c>
      <c r="AR305" s="14">
        <f t="shared" si="783"/>
        <v>26.500485677386223</v>
      </c>
      <c r="AS305" s="14">
        <f t="shared" si="784"/>
        <v>13.817102296730937</v>
      </c>
      <c r="AT305" s="14">
        <f t="shared" si="826"/>
        <v>194.37710180479519</v>
      </c>
      <c r="AU305" s="37">
        <f t="shared" si="785"/>
        <v>1.7517956964504214E-2</v>
      </c>
      <c r="AV305" s="42"/>
      <c r="AW305" s="14" t="str">
        <f>IFERROR(VLOOKUP($A305,#REF!,27,0),"0")</f>
        <v>0</v>
      </c>
      <c r="AX305" s="14">
        <f t="shared" si="827"/>
        <v>0</v>
      </c>
      <c r="AY305" s="14" t="str">
        <f>IFERROR(VLOOKUP($A305,SpecEd22!#REF!,23,0)," ")</f>
        <v xml:space="preserve"> </v>
      </c>
      <c r="AZ305" s="14" t="e">
        <f t="shared" si="828"/>
        <v>#VALUE!</v>
      </c>
      <c r="BA305" s="14">
        <f>IFERROR(VLOOKUP($A305,ECFE!#REF!,23,0),0)</f>
        <v>0</v>
      </c>
      <c r="BB305" s="14">
        <f t="shared" si="829"/>
        <v>0</v>
      </c>
      <c r="BC305" s="14">
        <f>IFERROR(VLOOKUP($A305,#REF!,17,0),0)</f>
        <v>0</v>
      </c>
      <c r="BD305" s="14">
        <f t="shared" si="830"/>
        <v>0</v>
      </c>
      <c r="BE305" s="14">
        <f>IFERROR(VLOOKUP($A305,#REF!,9,0),0)</f>
        <v>0</v>
      </c>
      <c r="BF305" s="14">
        <f t="shared" si="831"/>
        <v>0</v>
      </c>
      <c r="BG305" s="14">
        <v>0</v>
      </c>
      <c r="BH305" s="14">
        <f t="shared" si="832"/>
        <v>0</v>
      </c>
      <c r="BI305" s="14">
        <f>IFERROR(VLOOKUP($A305,ConEnroll!$A$8:$S$601,15,0),0)</f>
        <v>-1293</v>
      </c>
      <c r="BJ305" s="14">
        <f t="shared" si="833"/>
        <v>-1.0838222967309303</v>
      </c>
      <c r="BK305" s="14">
        <f t="shared" si="834"/>
        <v>-1293</v>
      </c>
      <c r="BL305" s="14">
        <f t="shared" si="835"/>
        <v>-1.0838222967309303</v>
      </c>
      <c r="BM305" s="14" t="e">
        <f t="shared" si="836"/>
        <v>#VALUE!</v>
      </c>
      <c r="BN305" s="14" t="e">
        <f t="shared" si="837"/>
        <v>#VALUE!</v>
      </c>
      <c r="BO305" s="42"/>
      <c r="BP305" s="14">
        <f t="shared" si="786"/>
        <v>9580.4082145850789</v>
      </c>
      <c r="BQ305" s="14" t="e">
        <f t="shared" si="787"/>
        <v>#VALUE!</v>
      </c>
      <c r="BR305" s="14">
        <f t="shared" si="838"/>
        <v>75.666580083822296</v>
      </c>
      <c r="BS305" s="14" t="e">
        <f t="shared" si="788"/>
        <v>#VALUE!</v>
      </c>
      <c r="BT305" s="37" t="e">
        <f t="shared" si="789"/>
        <v>#VALUE!</v>
      </c>
      <c r="BU305" s="41"/>
      <c r="BV305" s="14" t="str">
        <f>IFERROR(VLOOKUP($A305,#REF!,27,0),"0")</f>
        <v>0</v>
      </c>
      <c r="BW305" s="14">
        <f t="shared" si="839"/>
        <v>0</v>
      </c>
      <c r="BX305" s="14" t="str">
        <f>IFERROR(VLOOKUP($A305,SpecEd22!$Z$22:$AV$606,59,0)," ")</f>
        <v xml:space="preserve"> </v>
      </c>
      <c r="BY305" s="14" t="e">
        <f t="shared" si="840"/>
        <v>#VALUE!</v>
      </c>
      <c r="BZ305" s="14">
        <f>IFERROR(VLOOKUP($A305,ECFE!#REF!,25,0),0)</f>
        <v>0</v>
      </c>
      <c r="CA305" s="14">
        <f t="shared" si="841"/>
        <v>0</v>
      </c>
      <c r="CB305" s="14">
        <f>IFERROR(VLOOKUP($A305,#REF!,17,0),0)</f>
        <v>0</v>
      </c>
      <c r="CC305" s="14">
        <f t="shared" si="842"/>
        <v>0</v>
      </c>
      <c r="CD305" s="14">
        <f>IFERROR(VLOOKUP($A305,#REF!,9,0),0)</f>
        <v>0</v>
      </c>
      <c r="CE305" s="14">
        <f t="shared" si="843"/>
        <v>0</v>
      </c>
      <c r="CF305" s="14">
        <v>0</v>
      </c>
      <c r="CG305" s="14">
        <f t="shared" si="844"/>
        <v>0</v>
      </c>
      <c r="CH305" s="14">
        <f>IFERROR(VLOOKUP($A305,ConEnroll!$A$8:$S$601,15,0),0)</f>
        <v>-1293</v>
      </c>
      <c r="CI305" s="14">
        <f t="shared" si="845"/>
        <v>-1.0838222967309303</v>
      </c>
      <c r="CJ305" s="14">
        <f t="shared" si="846"/>
        <v>-1293</v>
      </c>
      <c r="CK305" s="14">
        <f t="shared" si="847"/>
        <v>-1.0838222967309303</v>
      </c>
      <c r="CL305" s="14" t="e">
        <f t="shared" si="848"/>
        <v>#VALUE!</v>
      </c>
      <c r="CM305" s="14" t="e">
        <f t="shared" si="849"/>
        <v>#VALUE!</v>
      </c>
      <c r="CN305" s="42"/>
      <c r="CO305" s="14">
        <f t="shared" si="790"/>
        <v>-9426.3487007544009</v>
      </c>
      <c r="CP305" s="14" t="e">
        <f t="shared" si="791"/>
        <v>#VALUE!</v>
      </c>
      <c r="CQ305" s="14">
        <f t="shared" si="792"/>
        <v>-61.849477787091359</v>
      </c>
      <c r="CR305" s="14" t="e">
        <f t="shared" si="793"/>
        <v>#VALUE!</v>
      </c>
      <c r="CS305" s="37" t="e">
        <f t="shared" si="794"/>
        <v>#VALUE!</v>
      </c>
      <c r="CT305" s="239"/>
      <c r="CU305" s="239"/>
      <c r="CV305" s="468"/>
      <c r="CW305" s="14">
        <f>IFERROR(VLOOKUP($A305,BaseFY23!$A$7:$AK$527,6,0),0)</f>
        <v>1256.513827</v>
      </c>
      <c r="CX305" s="14">
        <f>IFERROR(VLOOKUP($A305,BaseFY23!$A$7:$AN$528,28,0),0)</f>
        <v>11826571.75</v>
      </c>
      <c r="CY305" s="14">
        <f t="shared" si="850"/>
        <v>9412.2097949663075</v>
      </c>
      <c r="CZ305" s="14">
        <f>IFERROR(VLOOKUP($A305,SpecEd23!$A$21:$BB$605,23,0)," ")</f>
        <v>2097674.6636185125</v>
      </c>
      <c r="DA305" s="14">
        <f t="shared" si="851"/>
        <v>1669.4401753037871</v>
      </c>
      <c r="DB305" s="14">
        <f>IFERROR(VLOOKUP($A305,ECFE!$A$16:$AB$347,7,0),0)</f>
        <v>59963.277000000002</v>
      </c>
      <c r="DC305" s="14">
        <f t="shared" si="852"/>
        <v>47.721939632901474</v>
      </c>
      <c r="DD305" s="14">
        <v>0</v>
      </c>
      <c r="DE305" s="14">
        <f t="shared" si="853"/>
        <v>0</v>
      </c>
      <c r="DF305" s="14">
        <f>IFERROR(VLOOKUP($A305,ConEnroll!$A$7:$S$338,10,0),0)</f>
        <v>12530.15</v>
      </c>
      <c r="DG305" s="14">
        <f t="shared" si="854"/>
        <v>9.9721544886747981</v>
      </c>
      <c r="DH305" s="14">
        <f t="shared" si="795"/>
        <v>72493.426999999996</v>
      </c>
      <c r="DI305" s="14">
        <f t="shared" si="855"/>
        <v>57.694094121576263</v>
      </c>
      <c r="DJ305" s="14">
        <f t="shared" si="796"/>
        <v>13996739.840618512</v>
      </c>
      <c r="DK305" s="14">
        <f t="shared" si="856"/>
        <v>11139.344064391669</v>
      </c>
      <c r="DL305" s="42"/>
      <c r="DM305" s="14">
        <f>IFERROR(VLOOKUP($A305,HouseFY23!$A$7:$AJ$528,28,0),0)</f>
        <v>12215403.75</v>
      </c>
      <c r="DN305" s="14">
        <f t="shared" si="857"/>
        <v>9721.6628162102988</v>
      </c>
      <c r="DO305" s="14">
        <f>IFERROR(VLOOKUP($A305,Compens80percent!$A$13:$M$560,12,0),0)</f>
        <v>0</v>
      </c>
      <c r="DP305" s="14">
        <f t="shared" si="857"/>
        <v>0</v>
      </c>
      <c r="DQ305" s="14">
        <f t="shared" si="858"/>
        <v>12215403.75</v>
      </c>
      <c r="DR305" s="14">
        <f t="shared" si="859"/>
        <v>10239.231978206202</v>
      </c>
      <c r="DS305" s="14">
        <f>IFERROR(VLOOKUP($A305,SpecEd23!$A$21:$Z$550,14,0),0)</f>
        <v>2165677.2576501612</v>
      </c>
      <c r="DT305" s="14">
        <f t="shared" si="860"/>
        <v>1723.5602276027807</v>
      </c>
      <c r="DU305" s="14">
        <f>IFERROR(VLOOKUP($A305,ECFE!$A$16:$AB$347,9,0),0)</f>
        <v>62385.793390800005</v>
      </c>
      <c r="DV305" s="14">
        <f t="shared" si="861"/>
        <v>49.649905994070693</v>
      </c>
      <c r="DW305" s="14">
        <f>IFERROR(VLOOKUP($A305,ParaFY19!$A$21:$Z$543,7,0),0)</f>
        <v>12152</v>
      </c>
      <c r="DX305" s="14">
        <f t="shared" si="862"/>
        <v>9.6712027666369647</v>
      </c>
      <c r="DY305" s="14">
        <f>IFERROR(VLOOKUP($A305,ConEnroll!$A$7:$S$341,13,0),0)</f>
        <v>15662.6875</v>
      </c>
      <c r="DZ305" s="14">
        <f t="shared" si="863"/>
        <v>12.465193110843499</v>
      </c>
      <c r="EA305" s="14">
        <f t="shared" si="797"/>
        <v>90200.480890800012</v>
      </c>
      <c r="EB305" s="14">
        <f t="shared" si="864"/>
        <v>71.78630187155116</v>
      </c>
      <c r="EC305" s="14">
        <f t="shared" si="798"/>
        <v>14471281.488540962</v>
      </c>
      <c r="ED305" s="14">
        <f t="shared" si="865"/>
        <v>11517.009345684632</v>
      </c>
      <c r="EE305" s="62"/>
      <c r="EF305" s="14">
        <f t="shared" si="799"/>
        <v>309.45302124399132</v>
      </c>
      <c r="EG305" s="14">
        <f t="shared" si="800"/>
        <v>54.120052298993642</v>
      </c>
      <c r="EH305" s="14">
        <f t="shared" si="801"/>
        <v>14.092207749974897</v>
      </c>
      <c r="EI305" s="14">
        <f t="shared" si="866"/>
        <v>377.66528129295983</v>
      </c>
      <c r="EJ305" s="37">
        <f t="shared" si="802"/>
        <v>3.3903727105459913E-2</v>
      </c>
      <c r="EK305" s="42"/>
      <c r="EL305" s="14" t="str">
        <f>IFERROR(VLOOKUP($A305,#REF!,27,0),"0")</f>
        <v>0</v>
      </c>
      <c r="EM305" s="14">
        <f t="shared" si="867"/>
        <v>0</v>
      </c>
      <c r="EN305" s="14" t="str">
        <f>IFERROR(VLOOKUP($A305,SpecEd23!#REF!,23,0)," ")</f>
        <v xml:space="preserve"> </v>
      </c>
      <c r="EO305" s="14" t="e">
        <f t="shared" si="868"/>
        <v>#VALUE!</v>
      </c>
      <c r="EP305" s="14">
        <f>IFERROR(VLOOKUP($A305,ECFE!#REF!,24,0),0)</f>
        <v>0</v>
      </c>
      <c r="EQ305" s="14">
        <f t="shared" si="869"/>
        <v>0</v>
      </c>
      <c r="ER305" s="14">
        <f>IFERROR(VLOOKUP($A305,#REF!,30,0),0)</f>
        <v>0</v>
      </c>
      <c r="ES305" s="14">
        <f t="shared" si="870"/>
        <v>0</v>
      </c>
      <c r="ET305" s="14">
        <f>IFERROR(VLOOKUP($A305,#REF!,12,0),0)</f>
        <v>0</v>
      </c>
      <c r="EU305" s="14">
        <f t="shared" si="871"/>
        <v>0</v>
      </c>
      <c r="EV305" s="14">
        <v>0</v>
      </c>
      <c r="EW305" s="14">
        <f t="shared" si="872"/>
        <v>0</v>
      </c>
      <c r="EX305" s="14">
        <f>IFERROR(VLOOKUP($A305,ConEnroll!$A$8:$S$601,16,0),0)</f>
        <v>891</v>
      </c>
      <c r="EY305" s="14">
        <f t="shared" si="873"/>
        <v>0.70910481114825008</v>
      </c>
      <c r="EZ305" s="14">
        <f t="shared" si="874"/>
        <v>891</v>
      </c>
      <c r="FA305" s="14">
        <f t="shared" si="875"/>
        <v>0.70910481114825008</v>
      </c>
      <c r="FB305" s="14" t="e">
        <f t="shared" si="876"/>
        <v>#VALUE!</v>
      </c>
      <c r="FC305" s="14" t="e">
        <f t="shared" si="877"/>
        <v>#VALUE!</v>
      </c>
      <c r="FD305" s="62"/>
      <c r="FE305" s="14">
        <f t="shared" si="803"/>
        <v>9721.6628162102988</v>
      </c>
      <c r="FF305" s="14" t="e">
        <f t="shared" si="804"/>
        <v>#VALUE!</v>
      </c>
      <c r="FG305" s="14">
        <f t="shared" si="878"/>
        <v>71.077197060402909</v>
      </c>
      <c r="FH305" s="14" t="e">
        <f t="shared" si="805"/>
        <v>#VALUE!</v>
      </c>
      <c r="FI305" s="37" t="e">
        <f t="shared" si="806"/>
        <v>#VALUE!</v>
      </c>
      <c r="FJ305" s="12"/>
      <c r="FK305" s="14" t="str">
        <f>IFERROR(VLOOKUP($A305,#REF!,27,0),"0")</f>
        <v>0</v>
      </c>
      <c r="FL305" s="14">
        <f t="shared" si="879"/>
        <v>0</v>
      </c>
      <c r="FM305" s="14" t="str">
        <f>IFERROR(VLOOKUP($A305,SpecEd23!$X$22:$Y$610,59,0)," ")</f>
        <v xml:space="preserve"> </v>
      </c>
      <c r="FN305" s="14" t="e">
        <f t="shared" si="880"/>
        <v>#VALUE!</v>
      </c>
      <c r="FO305" s="14">
        <f>IFERROR(VLOOKUP($A305,ECFE!#REF!,26,0),0)</f>
        <v>0</v>
      </c>
      <c r="FP305" s="14">
        <f t="shared" si="881"/>
        <v>0</v>
      </c>
      <c r="FQ305" s="14">
        <f>IFERROR(VLOOKUP($A305,#REF!,16,0),0)</f>
        <v>0</v>
      </c>
      <c r="FR305" s="14">
        <f t="shared" si="882"/>
        <v>0</v>
      </c>
      <c r="FS305" s="14">
        <f>IFERROR(VLOOKUP($A305,#REF!,12,0),0)</f>
        <v>0</v>
      </c>
      <c r="FT305" s="14">
        <f t="shared" si="883"/>
        <v>0</v>
      </c>
      <c r="FU305" s="14">
        <v>0</v>
      </c>
      <c r="FV305" s="14">
        <f t="shared" si="884"/>
        <v>0</v>
      </c>
      <c r="FW305" s="14">
        <f>IFERROR(VLOOKUP($A305,ConEnroll!$A$8:$S$601,16,0),0)</f>
        <v>891</v>
      </c>
      <c r="FX305" s="14">
        <f t="shared" si="885"/>
        <v>0.70910481114825008</v>
      </c>
      <c r="FY305" s="14">
        <f t="shared" si="886"/>
        <v>891</v>
      </c>
      <c r="FZ305" s="14">
        <f t="shared" si="887"/>
        <v>0.70910481114825008</v>
      </c>
      <c r="GA305" s="14" t="e">
        <f t="shared" si="888"/>
        <v>#VALUE!</v>
      </c>
      <c r="GB305" s="14" t="e">
        <f t="shared" si="889"/>
        <v>#VALUE!</v>
      </c>
      <c r="GC305" s="39"/>
      <c r="GD305" s="14">
        <f t="shared" si="807"/>
        <v>-9412.2097949663075</v>
      </c>
      <c r="GE305" s="14" t="e">
        <f t="shared" si="808"/>
        <v>#VALUE!</v>
      </c>
      <c r="GF305" s="14">
        <f t="shared" si="809"/>
        <v>-56.984989310428013</v>
      </c>
      <c r="GG305" s="14" t="e">
        <f t="shared" si="810"/>
        <v>#VALUE!</v>
      </c>
      <c r="GH305" s="37" t="e">
        <f t="shared" si="811"/>
        <v>#VALUE!</v>
      </c>
    </row>
    <row r="306" spans="1:190" ht="12.5" x14ac:dyDescent="0.25">
      <c r="A306" s="67">
        <v>2190</v>
      </c>
      <c r="B306" s="35">
        <v>1</v>
      </c>
      <c r="C306" s="14">
        <v>6</v>
      </c>
      <c r="D306" s="14"/>
      <c r="E306" s="14"/>
      <c r="F306" s="35" t="s">
        <v>361</v>
      </c>
      <c r="G306" s="41"/>
      <c r="H306" s="14">
        <f>IFERROR(VLOOKUP($A306,BaseFY22!$A$7:$AK$528,6,0),0)</f>
        <v>645</v>
      </c>
      <c r="I306" s="14">
        <f>IFERROR(VLOOKUP($A306,BaseFY22!$A$7:$AK$528,28,0),0)</f>
        <v>7015098.75</v>
      </c>
      <c r="J306" s="14">
        <f t="shared" si="812"/>
        <v>10876.122093023256</v>
      </c>
      <c r="K306" s="14">
        <f>IFERROR(VLOOKUP($A306,SpecEd22!$A$21:$BB$605,24,0)," ")</f>
        <v>1245718.7657836529</v>
      </c>
      <c r="L306" s="14">
        <f t="shared" si="813"/>
        <v>1931.3469236955859</v>
      </c>
      <c r="M306" s="14">
        <f>IFERROR(VLOOKUP($A306,ECFE!$A$16:$AB$347,7,0),0)</f>
        <v>58301.826000000001</v>
      </c>
      <c r="N306" s="14">
        <f t="shared" si="780"/>
        <v>90.39042790697674</v>
      </c>
      <c r="O306" s="14">
        <v>0</v>
      </c>
      <c r="P306" s="14">
        <f t="shared" si="780"/>
        <v>0</v>
      </c>
      <c r="Q306" s="14">
        <f>IFERROR(VLOOKUP($A306,ConEnroll!$A$7:$S$337,10,0),0)</f>
        <v>5033.03</v>
      </c>
      <c r="R306" s="14">
        <f t="shared" si="814"/>
        <v>7.8031472868217051</v>
      </c>
      <c r="S306" s="14">
        <f t="shared" si="781"/>
        <v>63334.856</v>
      </c>
      <c r="T306" s="14">
        <f t="shared" si="815"/>
        <v>98.193575193798452</v>
      </c>
      <c r="U306" s="14">
        <f t="shared" si="782"/>
        <v>8324152.3717836523</v>
      </c>
      <c r="V306" s="14">
        <f t="shared" si="816"/>
        <v>12905.66259191264</v>
      </c>
      <c r="W306" s="42"/>
      <c r="X306" s="14">
        <f>IFERROR(VLOOKUP($A306,HouseFY22!$A$6:$AJ$528,28,0),0)</f>
        <v>7124277.75</v>
      </c>
      <c r="Y306" s="14">
        <f t="shared" si="817"/>
        <v>11045.391860465117</v>
      </c>
      <c r="Z306" s="14">
        <f>IFERROR(VLOOKUP($A306,Compens80percent!$A$13:$M$560,12,0),0)</f>
        <v>0</v>
      </c>
      <c r="AA306" s="14">
        <f t="shared" si="817"/>
        <v>0</v>
      </c>
      <c r="AB306" s="14">
        <f t="shared" si="818"/>
        <v>7124277.75</v>
      </c>
      <c r="AC306" s="14">
        <f t="shared" si="817"/>
        <v>11045.391860465117</v>
      </c>
      <c r="AD306" s="14">
        <f>IFERROR(VLOOKUP(A306,SpecEd22!$A$21:$Z$550,14,0),0)</f>
        <v>1270620.0302499149</v>
      </c>
      <c r="AE306" s="14">
        <f t="shared" si="819"/>
        <v>1969.9535352711857</v>
      </c>
      <c r="AF306" s="14">
        <f>IFERROR(VLOOKUP($A306,ECFE!$A$16:$AB$348,8,0),0)</f>
        <v>59467.862520000002</v>
      </c>
      <c r="AG306" s="14">
        <f t="shared" si="820"/>
        <v>92.198236465116281</v>
      </c>
      <c r="AH306" s="14">
        <f>IFERROR(VLOOKUP(A306,ParaFY19!$A$21:$Z$543,7,0),0)</f>
        <v>5096</v>
      </c>
      <c r="AI306" s="14">
        <f t="shared" si="821"/>
        <v>7.9007751937984496</v>
      </c>
      <c r="AJ306" s="14">
        <f>IFERROR(VLOOKUP(A306,ConEnroll!$A$7:$S$341,13,0),0)</f>
        <v>6291.2874999999995</v>
      </c>
      <c r="AK306" s="14">
        <f t="shared" si="822"/>
        <v>9.7539341085271314</v>
      </c>
      <c r="AL306" s="14">
        <f t="shared" si="777"/>
        <v>70855.150020000001</v>
      </c>
      <c r="AM306" s="14">
        <f t="shared" si="823"/>
        <v>109.85294576744187</v>
      </c>
      <c r="AN306" s="14">
        <f t="shared" si="824"/>
        <v>8465752.9302699137</v>
      </c>
      <c r="AO306" s="14">
        <f t="shared" si="825"/>
        <v>13125.198341503743</v>
      </c>
      <c r="AP306" s="62"/>
      <c r="AQ306" s="14">
        <f t="shared" si="778"/>
        <v>169.2697674418614</v>
      </c>
      <c r="AR306" s="14">
        <f t="shared" si="783"/>
        <v>38.6066115755998</v>
      </c>
      <c r="AS306" s="14">
        <f t="shared" si="784"/>
        <v>11.659370573643415</v>
      </c>
      <c r="AT306" s="14">
        <f t="shared" si="826"/>
        <v>219.5357495911046</v>
      </c>
      <c r="AU306" s="37">
        <f t="shared" si="785"/>
        <v>1.7010808087348971E-2</v>
      </c>
      <c r="AV306" s="42"/>
      <c r="AW306" s="14" t="str">
        <f>IFERROR(VLOOKUP($A306,#REF!,27,0),"0")</f>
        <v>0</v>
      </c>
      <c r="AX306" s="14">
        <f t="shared" si="827"/>
        <v>0</v>
      </c>
      <c r="AY306" s="14" t="str">
        <f>IFERROR(VLOOKUP($A306,SpecEd22!#REF!,23,0)," ")</f>
        <v xml:space="preserve"> </v>
      </c>
      <c r="AZ306" s="14" t="e">
        <f t="shared" si="828"/>
        <v>#VALUE!</v>
      </c>
      <c r="BA306" s="14">
        <f>IFERROR(VLOOKUP($A306,ECFE!#REF!,23,0),0)</f>
        <v>0</v>
      </c>
      <c r="BB306" s="14">
        <f t="shared" si="829"/>
        <v>0</v>
      </c>
      <c r="BC306" s="14">
        <f>IFERROR(VLOOKUP($A306,#REF!,17,0),0)</f>
        <v>0</v>
      </c>
      <c r="BD306" s="14">
        <f t="shared" si="830"/>
        <v>0</v>
      </c>
      <c r="BE306" s="14">
        <f>IFERROR(VLOOKUP($A306,#REF!,9,0),0)</f>
        <v>0</v>
      </c>
      <c r="BF306" s="14">
        <f t="shared" si="831"/>
        <v>0</v>
      </c>
      <c r="BG306" s="14">
        <v>0</v>
      </c>
      <c r="BH306" s="14">
        <f t="shared" si="832"/>
        <v>0</v>
      </c>
      <c r="BI306" s="14">
        <f>IFERROR(VLOOKUP($A306,ConEnroll!$A$8:$S$601,15,0),0)</f>
        <v>-1279</v>
      </c>
      <c r="BJ306" s="14">
        <f t="shared" si="833"/>
        <v>-1.9829457364341085</v>
      </c>
      <c r="BK306" s="14">
        <f t="shared" si="834"/>
        <v>-1279</v>
      </c>
      <c r="BL306" s="14">
        <f t="shared" si="835"/>
        <v>-1.9829457364341085</v>
      </c>
      <c r="BM306" s="14" t="e">
        <f t="shared" si="836"/>
        <v>#VALUE!</v>
      </c>
      <c r="BN306" s="14" t="e">
        <f t="shared" si="837"/>
        <v>#VALUE!</v>
      </c>
      <c r="BO306" s="42"/>
      <c r="BP306" s="14">
        <f t="shared" si="786"/>
        <v>11045.391860465117</v>
      </c>
      <c r="BQ306" s="14" t="e">
        <f t="shared" si="787"/>
        <v>#VALUE!</v>
      </c>
      <c r="BR306" s="14">
        <f t="shared" si="838"/>
        <v>111.83589150387597</v>
      </c>
      <c r="BS306" s="14" t="e">
        <f t="shared" si="788"/>
        <v>#VALUE!</v>
      </c>
      <c r="BT306" s="37" t="e">
        <f t="shared" si="789"/>
        <v>#VALUE!</v>
      </c>
      <c r="BU306" s="41"/>
      <c r="BV306" s="14" t="str">
        <f>IFERROR(VLOOKUP($A306,#REF!,27,0),"0")</f>
        <v>0</v>
      </c>
      <c r="BW306" s="14">
        <f t="shared" si="839"/>
        <v>0</v>
      </c>
      <c r="BX306" s="14" t="str">
        <f>IFERROR(VLOOKUP($A306,SpecEd22!$Z$22:$AV$606,59,0)," ")</f>
        <v xml:space="preserve"> </v>
      </c>
      <c r="BY306" s="14" t="e">
        <f t="shared" si="840"/>
        <v>#VALUE!</v>
      </c>
      <c r="BZ306" s="14">
        <f>IFERROR(VLOOKUP($A306,ECFE!#REF!,25,0),0)</f>
        <v>0</v>
      </c>
      <c r="CA306" s="14">
        <f t="shared" si="841"/>
        <v>0</v>
      </c>
      <c r="CB306" s="14">
        <f>IFERROR(VLOOKUP($A306,#REF!,17,0),0)</f>
        <v>0</v>
      </c>
      <c r="CC306" s="14">
        <f t="shared" si="842"/>
        <v>0</v>
      </c>
      <c r="CD306" s="14">
        <f>IFERROR(VLOOKUP($A306,#REF!,9,0),0)</f>
        <v>0</v>
      </c>
      <c r="CE306" s="14">
        <f t="shared" si="843"/>
        <v>0</v>
      </c>
      <c r="CF306" s="14">
        <v>0</v>
      </c>
      <c r="CG306" s="14">
        <f t="shared" si="844"/>
        <v>0</v>
      </c>
      <c r="CH306" s="14">
        <f>IFERROR(VLOOKUP($A306,ConEnroll!$A$8:$S$601,15,0),0)</f>
        <v>-1279</v>
      </c>
      <c r="CI306" s="14">
        <f t="shared" si="845"/>
        <v>-1.9829457364341085</v>
      </c>
      <c r="CJ306" s="14">
        <f t="shared" si="846"/>
        <v>-1279</v>
      </c>
      <c r="CK306" s="14">
        <f t="shared" si="847"/>
        <v>-1.9829457364341085</v>
      </c>
      <c r="CL306" s="14" t="e">
        <f t="shared" si="848"/>
        <v>#VALUE!</v>
      </c>
      <c r="CM306" s="14" t="e">
        <f t="shared" si="849"/>
        <v>#VALUE!</v>
      </c>
      <c r="CN306" s="42"/>
      <c r="CO306" s="14">
        <f t="shared" si="790"/>
        <v>-10876.122093023256</v>
      </c>
      <c r="CP306" s="14" t="e">
        <f t="shared" si="791"/>
        <v>#VALUE!</v>
      </c>
      <c r="CQ306" s="14">
        <f t="shared" si="792"/>
        <v>-100.17652093023256</v>
      </c>
      <c r="CR306" s="14" t="e">
        <f t="shared" si="793"/>
        <v>#VALUE!</v>
      </c>
      <c r="CS306" s="37" t="e">
        <f t="shared" si="794"/>
        <v>#VALUE!</v>
      </c>
      <c r="CT306" s="239"/>
      <c r="CU306" s="239"/>
      <c r="CV306" s="468"/>
      <c r="CW306" s="14">
        <f>IFERROR(VLOOKUP($A306,BaseFY23!$A$7:$AK$527,6,0),0)</f>
        <v>631.11794899999995</v>
      </c>
      <c r="CX306" s="14">
        <f>IFERROR(VLOOKUP($A306,BaseFY23!$A$7:$AN$528,28,0),0)</f>
        <v>6944497.25</v>
      </c>
      <c r="CY306" s="14">
        <f t="shared" si="850"/>
        <v>11003.485578255992</v>
      </c>
      <c r="CZ306" s="14">
        <f>IFERROR(VLOOKUP($A306,SpecEd23!$A$21:$BB$605,23,0)," ")</f>
        <v>1232096.3637373666</v>
      </c>
      <c r="DA306" s="14">
        <f t="shared" si="851"/>
        <v>1952.2442131294331</v>
      </c>
      <c r="DB306" s="14">
        <f>IFERROR(VLOOKUP($A306,ECFE!$A$16:$AB$347,7,0),0)</f>
        <v>58301.826000000001</v>
      </c>
      <c r="DC306" s="14">
        <f t="shared" si="852"/>
        <v>92.378652979809331</v>
      </c>
      <c r="DD306" s="14">
        <v>0</v>
      </c>
      <c r="DE306" s="14">
        <f t="shared" si="853"/>
        <v>0</v>
      </c>
      <c r="DF306" s="14">
        <f>IFERROR(VLOOKUP($A306,ConEnroll!$A$7:$S$338,10,0),0)</f>
        <v>5033.03</v>
      </c>
      <c r="DG306" s="14">
        <f t="shared" si="854"/>
        <v>7.9747850746041768</v>
      </c>
      <c r="DH306" s="14">
        <f t="shared" si="795"/>
        <v>63334.856</v>
      </c>
      <c r="DI306" s="14">
        <f t="shared" si="855"/>
        <v>100.35343805441352</v>
      </c>
      <c r="DJ306" s="14">
        <f t="shared" si="796"/>
        <v>8239928.4697373658</v>
      </c>
      <c r="DK306" s="14">
        <f t="shared" si="856"/>
        <v>13056.083229439837</v>
      </c>
      <c r="DL306" s="42"/>
      <c r="DM306" s="14">
        <f>IFERROR(VLOOKUP($A306,HouseFY23!$A$7:$AJ$528,28,0),0)</f>
        <v>7159326.25</v>
      </c>
      <c r="DN306" s="14">
        <f t="shared" si="857"/>
        <v>11343.879953571088</v>
      </c>
      <c r="DO306" s="14">
        <f>IFERROR(VLOOKUP($A306,Compens80percent!$A$13:$M$560,12,0),0)</f>
        <v>0</v>
      </c>
      <c r="DP306" s="14">
        <f t="shared" si="857"/>
        <v>0</v>
      </c>
      <c r="DQ306" s="14">
        <f t="shared" si="858"/>
        <v>7159326.25</v>
      </c>
      <c r="DR306" s="14">
        <f t="shared" si="859"/>
        <v>11099.730620155038</v>
      </c>
      <c r="DS306" s="14">
        <f>IFERROR(VLOOKUP($A306,SpecEd23!$A$21:$Z$550,14,0),0)</f>
        <v>1283301.8304380071</v>
      </c>
      <c r="DT306" s="14">
        <f t="shared" si="860"/>
        <v>2033.3787566514088</v>
      </c>
      <c r="DU306" s="14">
        <f>IFERROR(VLOOKUP($A306,ECFE!$A$16:$AB$347,9,0),0)</f>
        <v>60657.219770399999</v>
      </c>
      <c r="DV306" s="14">
        <f t="shared" si="861"/>
        <v>96.110750560193623</v>
      </c>
      <c r="DW306" s="14">
        <f>IFERROR(VLOOKUP($A306,ParaFY19!$A$21:$Z$543,7,0),0)</f>
        <v>5096</v>
      </c>
      <c r="DX306" s="14">
        <f t="shared" si="862"/>
        <v>8.0745604020208273</v>
      </c>
      <c r="DY306" s="14">
        <f>IFERROR(VLOOKUP($A306,ConEnroll!$A$7:$S$341,13,0),0)</f>
        <v>6291.2874999999995</v>
      </c>
      <c r="DZ306" s="14">
        <f t="shared" si="863"/>
        <v>9.9684813432552204</v>
      </c>
      <c r="EA306" s="14">
        <f t="shared" si="797"/>
        <v>72044.507270400005</v>
      </c>
      <c r="EB306" s="14">
        <f t="shared" si="864"/>
        <v>114.15379230546969</v>
      </c>
      <c r="EC306" s="14">
        <f t="shared" si="798"/>
        <v>8514672.5877084062</v>
      </c>
      <c r="ED306" s="14">
        <f t="shared" si="865"/>
        <v>13491.412502527965</v>
      </c>
      <c r="EE306" s="62"/>
      <c r="EF306" s="14">
        <f t="shared" si="799"/>
        <v>340.39437531509611</v>
      </c>
      <c r="EG306" s="14">
        <f t="shared" si="800"/>
        <v>81.134543521975729</v>
      </c>
      <c r="EH306" s="14">
        <f t="shared" si="801"/>
        <v>13.800354251056177</v>
      </c>
      <c r="EI306" s="14">
        <f t="shared" si="866"/>
        <v>435.32927308812805</v>
      </c>
      <c r="EJ306" s="37">
        <f t="shared" si="802"/>
        <v>3.3343022209487372E-2</v>
      </c>
      <c r="EK306" s="42"/>
      <c r="EL306" s="14" t="str">
        <f>IFERROR(VLOOKUP($A306,#REF!,27,0),"0")</f>
        <v>0</v>
      </c>
      <c r="EM306" s="14">
        <f t="shared" si="867"/>
        <v>0</v>
      </c>
      <c r="EN306" s="14" t="str">
        <f>IFERROR(VLOOKUP($A306,SpecEd23!#REF!,23,0)," ")</f>
        <v xml:space="preserve"> </v>
      </c>
      <c r="EO306" s="14" t="e">
        <f t="shared" si="868"/>
        <v>#VALUE!</v>
      </c>
      <c r="EP306" s="14">
        <f>IFERROR(VLOOKUP($A306,ECFE!#REF!,24,0),0)</f>
        <v>0</v>
      </c>
      <c r="EQ306" s="14">
        <f t="shared" si="869"/>
        <v>0</v>
      </c>
      <c r="ER306" s="14">
        <f>IFERROR(VLOOKUP($A306,#REF!,30,0),0)</f>
        <v>0</v>
      </c>
      <c r="ES306" s="14">
        <f t="shared" si="870"/>
        <v>0</v>
      </c>
      <c r="ET306" s="14">
        <f>IFERROR(VLOOKUP($A306,#REF!,12,0),0)</f>
        <v>0</v>
      </c>
      <c r="EU306" s="14">
        <f t="shared" si="871"/>
        <v>0</v>
      </c>
      <c r="EV306" s="14">
        <v>0</v>
      </c>
      <c r="EW306" s="14">
        <f t="shared" si="872"/>
        <v>0</v>
      </c>
      <c r="EX306" s="14">
        <f>IFERROR(VLOOKUP($A306,ConEnroll!$A$8:$S$601,16,0),0)</f>
        <v>911</v>
      </c>
      <c r="EY306" s="14">
        <f t="shared" si="873"/>
        <v>1.4434702759499558</v>
      </c>
      <c r="EZ306" s="14">
        <f t="shared" si="874"/>
        <v>911</v>
      </c>
      <c r="FA306" s="14">
        <f t="shared" si="875"/>
        <v>1.4434702759499558</v>
      </c>
      <c r="FB306" s="14" t="e">
        <f t="shared" si="876"/>
        <v>#VALUE!</v>
      </c>
      <c r="FC306" s="14" t="e">
        <f t="shared" si="877"/>
        <v>#VALUE!</v>
      </c>
      <c r="FD306" s="62"/>
      <c r="FE306" s="14">
        <f t="shared" si="803"/>
        <v>11343.879953571088</v>
      </c>
      <c r="FF306" s="14" t="e">
        <f t="shared" si="804"/>
        <v>#VALUE!</v>
      </c>
      <c r="FG306" s="14">
        <f t="shared" si="878"/>
        <v>112.71032202951974</v>
      </c>
      <c r="FH306" s="14" t="e">
        <f t="shared" si="805"/>
        <v>#VALUE!</v>
      </c>
      <c r="FI306" s="37" t="e">
        <f t="shared" si="806"/>
        <v>#VALUE!</v>
      </c>
      <c r="FJ306" s="12"/>
      <c r="FK306" s="14" t="str">
        <f>IFERROR(VLOOKUP($A306,#REF!,27,0),"0")</f>
        <v>0</v>
      </c>
      <c r="FL306" s="14">
        <f t="shared" si="879"/>
        <v>0</v>
      </c>
      <c r="FM306" s="14" t="str">
        <f>IFERROR(VLOOKUP($A306,SpecEd23!$X$22:$Y$610,59,0)," ")</f>
        <v xml:space="preserve"> </v>
      </c>
      <c r="FN306" s="14" t="e">
        <f t="shared" si="880"/>
        <v>#VALUE!</v>
      </c>
      <c r="FO306" s="14">
        <f>IFERROR(VLOOKUP($A306,ECFE!#REF!,26,0),0)</f>
        <v>0</v>
      </c>
      <c r="FP306" s="14">
        <f t="shared" si="881"/>
        <v>0</v>
      </c>
      <c r="FQ306" s="14">
        <f>IFERROR(VLOOKUP($A306,#REF!,16,0),0)</f>
        <v>0</v>
      </c>
      <c r="FR306" s="14">
        <f t="shared" si="882"/>
        <v>0</v>
      </c>
      <c r="FS306" s="14">
        <f>IFERROR(VLOOKUP($A306,#REF!,12,0),0)</f>
        <v>0</v>
      </c>
      <c r="FT306" s="14">
        <f t="shared" si="883"/>
        <v>0</v>
      </c>
      <c r="FU306" s="14">
        <v>0</v>
      </c>
      <c r="FV306" s="14">
        <f t="shared" si="884"/>
        <v>0</v>
      </c>
      <c r="FW306" s="14">
        <f>IFERROR(VLOOKUP($A306,ConEnroll!$A$8:$S$601,16,0),0)</f>
        <v>911</v>
      </c>
      <c r="FX306" s="14">
        <f t="shared" si="885"/>
        <v>1.4434702759499558</v>
      </c>
      <c r="FY306" s="14">
        <f t="shared" si="886"/>
        <v>911</v>
      </c>
      <c r="FZ306" s="14">
        <f t="shared" si="887"/>
        <v>1.4434702759499558</v>
      </c>
      <c r="GA306" s="14" t="e">
        <f t="shared" si="888"/>
        <v>#VALUE!</v>
      </c>
      <c r="GB306" s="14" t="e">
        <f t="shared" si="889"/>
        <v>#VALUE!</v>
      </c>
      <c r="GC306" s="39"/>
      <c r="GD306" s="14">
        <f t="shared" si="807"/>
        <v>-11003.485578255992</v>
      </c>
      <c r="GE306" s="14" t="e">
        <f t="shared" si="808"/>
        <v>#VALUE!</v>
      </c>
      <c r="GF306" s="14">
        <f t="shared" si="809"/>
        <v>-98.909967778463567</v>
      </c>
      <c r="GG306" s="14" t="e">
        <f t="shared" si="810"/>
        <v>#VALUE!</v>
      </c>
      <c r="GH306" s="37" t="e">
        <f t="shared" si="811"/>
        <v>#VALUE!</v>
      </c>
    </row>
    <row r="307" spans="1:190" ht="12.5" x14ac:dyDescent="0.25">
      <c r="A307" s="67">
        <v>2198</v>
      </c>
      <c r="B307" s="35">
        <v>1</v>
      </c>
      <c r="C307" s="14">
        <v>6</v>
      </c>
      <c r="D307" s="14"/>
      <c r="E307" s="14"/>
      <c r="F307" s="35" t="s">
        <v>362</v>
      </c>
      <c r="G307" s="41"/>
      <c r="H307" s="14">
        <f>IFERROR(VLOOKUP($A307,BaseFY22!$A$7:$AK$528,6,0),0)</f>
        <v>572</v>
      </c>
      <c r="I307" s="14">
        <f>IFERROR(VLOOKUP($A307,BaseFY22!$A$7:$AK$528,28,0),0)</f>
        <v>5592056.6100679999</v>
      </c>
      <c r="J307" s="14">
        <f t="shared" si="812"/>
        <v>9776.3227448741254</v>
      </c>
      <c r="K307" s="14">
        <f>IFERROR(VLOOKUP($A307,SpecEd22!$A$21:$BB$605,24,0)," ")</f>
        <v>638235.81201662589</v>
      </c>
      <c r="L307" s="14">
        <f t="shared" si="813"/>
        <v>1115.7968741549403</v>
      </c>
      <c r="M307" s="14">
        <f>IFERROR(VLOOKUP($A307,ECFE!$A$16:$AB$347,7,0),0)</f>
        <v>41687.315999999999</v>
      </c>
      <c r="N307" s="14">
        <f t="shared" si="780"/>
        <v>72.879923076923077</v>
      </c>
      <c r="O307" s="14">
        <v>0</v>
      </c>
      <c r="P307" s="14">
        <f t="shared" si="780"/>
        <v>0</v>
      </c>
      <c r="Q307" s="14">
        <f>IFERROR(VLOOKUP($A307,ConEnroll!$A$7:$S$337,10,0),0)</f>
        <v>4403.8999999999996</v>
      </c>
      <c r="R307" s="14">
        <f t="shared" si="814"/>
        <v>7.6991258741258735</v>
      </c>
      <c r="S307" s="14">
        <f t="shared" si="781"/>
        <v>46091.216</v>
      </c>
      <c r="T307" s="14">
        <f t="shared" si="815"/>
        <v>80.579048951048946</v>
      </c>
      <c r="U307" s="14">
        <f t="shared" si="782"/>
        <v>6276383.6380846258</v>
      </c>
      <c r="V307" s="14">
        <f t="shared" si="816"/>
        <v>10972.698667980116</v>
      </c>
      <c r="W307" s="42"/>
      <c r="X307" s="14">
        <f>IFERROR(VLOOKUP($A307,HouseFY22!$A$6:$AJ$528,28,0),0)</f>
        <v>5681179.6100679999</v>
      </c>
      <c r="Y307" s="14">
        <f t="shared" si="817"/>
        <v>9932.1321854335656</v>
      </c>
      <c r="Z307" s="14">
        <f>IFERROR(VLOOKUP($A307,Compens80percent!$A$13:$M$560,12,0),0)</f>
        <v>0</v>
      </c>
      <c r="AA307" s="14">
        <f t="shared" si="817"/>
        <v>0</v>
      </c>
      <c r="AB307" s="14">
        <f t="shared" si="818"/>
        <v>5681179.6100679999</v>
      </c>
      <c r="AC307" s="14">
        <f t="shared" si="817"/>
        <v>9932.1321854335656</v>
      </c>
      <c r="AD307" s="14">
        <f>IFERROR(VLOOKUP(A307,SpecEd22!$A$21:$Z$550,14,0),0)</f>
        <v>650114.81063979887</v>
      </c>
      <c r="AE307" s="14">
        <f t="shared" si="819"/>
        <v>1136.5643542653827</v>
      </c>
      <c r="AF307" s="14">
        <f>IFERROR(VLOOKUP($A307,ECFE!$A$16:$AB$348,8,0),0)</f>
        <v>42521.062320000005</v>
      </c>
      <c r="AG307" s="14">
        <f t="shared" si="820"/>
        <v>74.337521538461544</v>
      </c>
      <c r="AH307" s="14">
        <f>IFERROR(VLOOKUP(A307,ParaFY19!$A$21:$Z$543,7,0),0)</f>
        <v>5292</v>
      </c>
      <c r="AI307" s="14">
        <f t="shared" si="821"/>
        <v>9.2517482517482517</v>
      </c>
      <c r="AJ307" s="14">
        <f>IFERROR(VLOOKUP(A307,ConEnroll!$A$7:$S$341,13,0),0)</f>
        <v>5504.875</v>
      </c>
      <c r="AK307" s="14">
        <f t="shared" si="822"/>
        <v>9.6239073426573434</v>
      </c>
      <c r="AL307" s="14">
        <f t="shared" si="777"/>
        <v>53317.937320000005</v>
      </c>
      <c r="AM307" s="14">
        <f t="shared" si="823"/>
        <v>93.213177132867145</v>
      </c>
      <c r="AN307" s="14">
        <f t="shared" si="824"/>
        <v>6384612.3580277981</v>
      </c>
      <c r="AO307" s="14">
        <f t="shared" si="825"/>
        <v>11161.909716831815</v>
      </c>
      <c r="AP307" s="62"/>
      <c r="AQ307" s="14">
        <f t="shared" si="778"/>
        <v>155.80944055944019</v>
      </c>
      <c r="AR307" s="14">
        <f t="shared" si="783"/>
        <v>20.76748011044242</v>
      </c>
      <c r="AS307" s="14">
        <f t="shared" si="784"/>
        <v>12.634128181818198</v>
      </c>
      <c r="AT307" s="14">
        <f t="shared" si="826"/>
        <v>189.21104885170081</v>
      </c>
      <c r="AU307" s="37">
        <f t="shared" si="785"/>
        <v>1.724380251175997E-2</v>
      </c>
      <c r="AV307" s="42"/>
      <c r="AW307" s="14" t="str">
        <f>IFERROR(VLOOKUP($A307,#REF!,27,0),"0")</f>
        <v>0</v>
      </c>
      <c r="AX307" s="14">
        <f t="shared" si="827"/>
        <v>0</v>
      </c>
      <c r="AY307" s="14" t="str">
        <f>IFERROR(VLOOKUP($A307,SpecEd22!#REF!,23,0)," ")</f>
        <v xml:space="preserve"> </v>
      </c>
      <c r="AZ307" s="14" t="e">
        <f t="shared" si="828"/>
        <v>#VALUE!</v>
      </c>
      <c r="BA307" s="14">
        <f>IFERROR(VLOOKUP($A307,ECFE!#REF!,23,0),0)</f>
        <v>0</v>
      </c>
      <c r="BB307" s="14">
        <f t="shared" si="829"/>
        <v>0</v>
      </c>
      <c r="BC307" s="14">
        <f>IFERROR(VLOOKUP($A307,#REF!,17,0),0)</f>
        <v>0</v>
      </c>
      <c r="BD307" s="14">
        <f t="shared" si="830"/>
        <v>0</v>
      </c>
      <c r="BE307" s="14">
        <f>IFERROR(VLOOKUP($A307,#REF!,9,0),0)</f>
        <v>0</v>
      </c>
      <c r="BF307" s="14">
        <f t="shared" si="831"/>
        <v>0</v>
      </c>
      <c r="BG307" s="14">
        <v>0</v>
      </c>
      <c r="BH307" s="14">
        <f t="shared" si="832"/>
        <v>0</v>
      </c>
      <c r="BI307" s="14">
        <f>IFERROR(VLOOKUP($A307,ConEnroll!$A$8:$S$601,15,0),0)</f>
        <v>-1286</v>
      </c>
      <c r="BJ307" s="14">
        <f t="shared" si="833"/>
        <v>-2.2482517482517483</v>
      </c>
      <c r="BK307" s="14">
        <f t="shared" si="834"/>
        <v>-1286</v>
      </c>
      <c r="BL307" s="14">
        <f t="shared" si="835"/>
        <v>-2.2482517482517483</v>
      </c>
      <c r="BM307" s="14" t="e">
        <f t="shared" si="836"/>
        <v>#VALUE!</v>
      </c>
      <c r="BN307" s="14" t="e">
        <f t="shared" si="837"/>
        <v>#VALUE!</v>
      </c>
      <c r="BO307" s="42"/>
      <c r="BP307" s="14">
        <f t="shared" si="786"/>
        <v>9932.1321854335656</v>
      </c>
      <c r="BQ307" s="14" t="e">
        <f t="shared" si="787"/>
        <v>#VALUE!</v>
      </c>
      <c r="BR307" s="14">
        <f t="shared" si="838"/>
        <v>95.461428881118891</v>
      </c>
      <c r="BS307" s="14" t="e">
        <f t="shared" si="788"/>
        <v>#VALUE!</v>
      </c>
      <c r="BT307" s="37" t="e">
        <f t="shared" si="789"/>
        <v>#VALUE!</v>
      </c>
      <c r="BU307" s="41"/>
      <c r="BV307" s="14" t="str">
        <f>IFERROR(VLOOKUP($A307,#REF!,27,0),"0")</f>
        <v>0</v>
      </c>
      <c r="BW307" s="14">
        <f t="shared" si="839"/>
        <v>0</v>
      </c>
      <c r="BX307" s="14" t="str">
        <f>IFERROR(VLOOKUP($A307,SpecEd22!$Z$22:$AV$606,59,0)," ")</f>
        <v xml:space="preserve"> </v>
      </c>
      <c r="BY307" s="14" t="e">
        <f t="shared" si="840"/>
        <v>#VALUE!</v>
      </c>
      <c r="BZ307" s="14">
        <f>IFERROR(VLOOKUP($A307,ECFE!#REF!,25,0),0)</f>
        <v>0</v>
      </c>
      <c r="CA307" s="14">
        <f t="shared" si="841"/>
        <v>0</v>
      </c>
      <c r="CB307" s="14">
        <f>IFERROR(VLOOKUP($A307,#REF!,17,0),0)</f>
        <v>0</v>
      </c>
      <c r="CC307" s="14">
        <f t="shared" si="842"/>
        <v>0</v>
      </c>
      <c r="CD307" s="14">
        <f>IFERROR(VLOOKUP($A307,#REF!,9,0),0)</f>
        <v>0</v>
      </c>
      <c r="CE307" s="14">
        <f t="shared" si="843"/>
        <v>0</v>
      </c>
      <c r="CF307" s="14">
        <v>0</v>
      </c>
      <c r="CG307" s="14">
        <f t="shared" si="844"/>
        <v>0</v>
      </c>
      <c r="CH307" s="14">
        <f>IFERROR(VLOOKUP($A307,ConEnroll!$A$8:$S$601,15,0),0)</f>
        <v>-1286</v>
      </c>
      <c r="CI307" s="14">
        <f t="shared" si="845"/>
        <v>-2.2482517482517483</v>
      </c>
      <c r="CJ307" s="14">
        <f t="shared" si="846"/>
        <v>-1286</v>
      </c>
      <c r="CK307" s="14">
        <f t="shared" si="847"/>
        <v>-2.2482517482517483</v>
      </c>
      <c r="CL307" s="14" t="e">
        <f t="shared" si="848"/>
        <v>#VALUE!</v>
      </c>
      <c r="CM307" s="14" t="e">
        <f t="shared" si="849"/>
        <v>#VALUE!</v>
      </c>
      <c r="CN307" s="42"/>
      <c r="CO307" s="14">
        <f t="shared" si="790"/>
        <v>-9776.3227448741254</v>
      </c>
      <c r="CP307" s="14" t="e">
        <f t="shared" si="791"/>
        <v>#VALUE!</v>
      </c>
      <c r="CQ307" s="14">
        <f t="shared" si="792"/>
        <v>-82.827300699300693</v>
      </c>
      <c r="CR307" s="14" t="e">
        <f t="shared" si="793"/>
        <v>#VALUE!</v>
      </c>
      <c r="CS307" s="37" t="e">
        <f t="shared" si="794"/>
        <v>#VALUE!</v>
      </c>
      <c r="CT307" s="239"/>
      <c r="CU307" s="239"/>
      <c r="CV307" s="468"/>
      <c r="CW307" s="14">
        <f>IFERROR(VLOOKUP($A307,BaseFY23!$A$7:$AK$527,6,0),0)</f>
        <v>573.25</v>
      </c>
      <c r="CX307" s="14">
        <f>IFERROR(VLOOKUP($A307,BaseFY23!$A$7:$AN$528,28,0),0)</f>
        <v>5635785.427747</v>
      </c>
      <c r="CY307" s="14">
        <f t="shared" si="850"/>
        <v>9831.2872703829053</v>
      </c>
      <c r="CZ307" s="14">
        <f>IFERROR(VLOOKUP($A307,SpecEd23!$A$21:$BB$605,23,0)," ")</f>
        <v>664816.69437968661</v>
      </c>
      <c r="DA307" s="14">
        <f t="shared" si="851"/>
        <v>1159.7325676052099</v>
      </c>
      <c r="DB307" s="14">
        <f>IFERROR(VLOOKUP($A307,ECFE!$A$16:$AB$347,7,0),0)</f>
        <v>41687.315999999999</v>
      </c>
      <c r="DC307" s="14">
        <f t="shared" si="852"/>
        <v>72.721004797208892</v>
      </c>
      <c r="DD307" s="14">
        <v>0</v>
      </c>
      <c r="DE307" s="14">
        <f t="shared" si="853"/>
        <v>0</v>
      </c>
      <c r="DF307" s="14">
        <f>IFERROR(VLOOKUP($A307,ConEnroll!$A$7:$S$338,10,0),0)</f>
        <v>4403.8999999999996</v>
      </c>
      <c r="DG307" s="14">
        <f t="shared" si="854"/>
        <v>7.6823375490623631</v>
      </c>
      <c r="DH307" s="14">
        <f t="shared" si="795"/>
        <v>46091.216</v>
      </c>
      <c r="DI307" s="14">
        <f t="shared" si="855"/>
        <v>80.403342346271259</v>
      </c>
      <c r="DJ307" s="14">
        <f t="shared" si="796"/>
        <v>6346693.3381266864</v>
      </c>
      <c r="DK307" s="14">
        <f t="shared" si="856"/>
        <v>11071.423180334385</v>
      </c>
      <c r="DL307" s="42"/>
      <c r="DM307" s="14">
        <f>IFERROR(VLOOKUP($A307,HouseFY23!$A$7:$AJ$528,28,0),0)</f>
        <v>5823064.4825499998</v>
      </c>
      <c r="DN307" s="14">
        <f t="shared" si="857"/>
        <v>10157.984269603139</v>
      </c>
      <c r="DO307" s="14">
        <f>IFERROR(VLOOKUP($A307,Compens80percent!$A$13:$M$560,12,0),0)</f>
        <v>0</v>
      </c>
      <c r="DP307" s="14">
        <f t="shared" si="857"/>
        <v>0</v>
      </c>
      <c r="DQ307" s="14">
        <f t="shared" si="858"/>
        <v>5823064.4825499998</v>
      </c>
      <c r="DR307" s="14">
        <f t="shared" si="859"/>
        <v>10180.1826618007</v>
      </c>
      <c r="DS307" s="14">
        <f>IFERROR(VLOOKUP($A307,SpecEd23!$A$21:$Z$550,14,0),0)</f>
        <v>690053.10964588413</v>
      </c>
      <c r="DT307" s="14">
        <f t="shared" si="860"/>
        <v>1203.7559697267932</v>
      </c>
      <c r="DU307" s="14">
        <f>IFERROR(VLOOKUP($A307,ECFE!$A$16:$AB$347,9,0),0)</f>
        <v>43371.483566399998</v>
      </c>
      <c r="DV307" s="14">
        <f t="shared" si="861"/>
        <v>75.658933391016134</v>
      </c>
      <c r="DW307" s="14">
        <f>IFERROR(VLOOKUP($A307,ParaFY19!$A$21:$Z$543,7,0),0)</f>
        <v>5292</v>
      </c>
      <c r="DX307" s="14">
        <f t="shared" si="862"/>
        <v>9.2315743567378981</v>
      </c>
      <c r="DY307" s="14">
        <f>IFERROR(VLOOKUP($A307,ConEnroll!$A$7:$S$341,13,0),0)</f>
        <v>5504.875</v>
      </c>
      <c r="DZ307" s="14">
        <f t="shared" si="863"/>
        <v>9.6029219363279541</v>
      </c>
      <c r="EA307" s="14">
        <f t="shared" si="797"/>
        <v>54168.358566399998</v>
      </c>
      <c r="EB307" s="14">
        <f t="shared" si="864"/>
        <v>94.493429684081988</v>
      </c>
      <c r="EC307" s="14">
        <f t="shared" si="798"/>
        <v>6567285.950762284</v>
      </c>
      <c r="ED307" s="14">
        <f t="shared" si="865"/>
        <v>11456.233669014015</v>
      </c>
      <c r="EE307" s="62"/>
      <c r="EF307" s="14">
        <f t="shared" si="799"/>
        <v>326.69699922023392</v>
      </c>
      <c r="EG307" s="14">
        <f t="shared" si="800"/>
        <v>44.023402121583331</v>
      </c>
      <c r="EH307" s="14">
        <f t="shared" si="801"/>
        <v>14.090087337810729</v>
      </c>
      <c r="EI307" s="14">
        <f t="shared" si="866"/>
        <v>384.81048867962795</v>
      </c>
      <c r="EJ307" s="37">
        <f t="shared" si="802"/>
        <v>3.4757093321403122E-2</v>
      </c>
      <c r="EK307" s="42"/>
      <c r="EL307" s="14" t="str">
        <f>IFERROR(VLOOKUP($A307,#REF!,27,0),"0")</f>
        <v>0</v>
      </c>
      <c r="EM307" s="14">
        <f t="shared" si="867"/>
        <v>0</v>
      </c>
      <c r="EN307" s="14" t="str">
        <f>IFERROR(VLOOKUP($A307,SpecEd23!#REF!,23,0)," ")</f>
        <v xml:space="preserve"> </v>
      </c>
      <c r="EO307" s="14" t="e">
        <f t="shared" si="868"/>
        <v>#VALUE!</v>
      </c>
      <c r="EP307" s="14">
        <f>IFERROR(VLOOKUP($A307,ECFE!#REF!,24,0),0)</f>
        <v>0</v>
      </c>
      <c r="EQ307" s="14">
        <f t="shared" si="869"/>
        <v>0</v>
      </c>
      <c r="ER307" s="14">
        <f>IFERROR(VLOOKUP($A307,#REF!,30,0),0)</f>
        <v>0</v>
      </c>
      <c r="ES307" s="14">
        <f t="shared" si="870"/>
        <v>0</v>
      </c>
      <c r="ET307" s="14">
        <f>IFERROR(VLOOKUP($A307,#REF!,12,0),0)</f>
        <v>0</v>
      </c>
      <c r="EU307" s="14">
        <f t="shared" si="871"/>
        <v>0</v>
      </c>
      <c r="EV307" s="14">
        <v>0</v>
      </c>
      <c r="EW307" s="14">
        <f t="shared" si="872"/>
        <v>0</v>
      </c>
      <c r="EX307" s="14">
        <f>IFERROR(VLOOKUP($A307,ConEnroll!$A$8:$S$601,16,0),0)</f>
        <v>912</v>
      </c>
      <c r="EY307" s="14">
        <f t="shared" si="873"/>
        <v>1.5909289140863498</v>
      </c>
      <c r="EZ307" s="14">
        <f t="shared" si="874"/>
        <v>912</v>
      </c>
      <c r="FA307" s="14">
        <f t="shared" si="875"/>
        <v>1.5909289140863498</v>
      </c>
      <c r="FB307" s="14" t="e">
        <f t="shared" si="876"/>
        <v>#VALUE!</v>
      </c>
      <c r="FC307" s="14" t="e">
        <f t="shared" si="877"/>
        <v>#VALUE!</v>
      </c>
      <c r="FD307" s="62"/>
      <c r="FE307" s="14">
        <f t="shared" si="803"/>
        <v>10157.984269603139</v>
      </c>
      <c r="FF307" s="14" t="e">
        <f t="shared" si="804"/>
        <v>#VALUE!</v>
      </c>
      <c r="FG307" s="14">
        <f t="shared" si="878"/>
        <v>92.90250076999564</v>
      </c>
      <c r="FH307" s="14" t="e">
        <f t="shared" si="805"/>
        <v>#VALUE!</v>
      </c>
      <c r="FI307" s="37" t="e">
        <f t="shared" si="806"/>
        <v>#VALUE!</v>
      </c>
      <c r="FJ307" s="12"/>
      <c r="FK307" s="14" t="str">
        <f>IFERROR(VLOOKUP($A307,#REF!,27,0),"0")</f>
        <v>0</v>
      </c>
      <c r="FL307" s="14">
        <f t="shared" si="879"/>
        <v>0</v>
      </c>
      <c r="FM307" s="14" t="str">
        <f>IFERROR(VLOOKUP($A307,SpecEd23!$X$22:$Y$610,59,0)," ")</f>
        <v xml:space="preserve"> </v>
      </c>
      <c r="FN307" s="14" t="e">
        <f t="shared" si="880"/>
        <v>#VALUE!</v>
      </c>
      <c r="FO307" s="14">
        <f>IFERROR(VLOOKUP($A307,ECFE!#REF!,26,0),0)</f>
        <v>0</v>
      </c>
      <c r="FP307" s="14">
        <f t="shared" si="881"/>
        <v>0</v>
      </c>
      <c r="FQ307" s="14">
        <f>IFERROR(VLOOKUP($A307,#REF!,16,0),0)</f>
        <v>0</v>
      </c>
      <c r="FR307" s="14">
        <f t="shared" si="882"/>
        <v>0</v>
      </c>
      <c r="FS307" s="14">
        <f>IFERROR(VLOOKUP($A307,#REF!,12,0),0)</f>
        <v>0</v>
      </c>
      <c r="FT307" s="14">
        <f t="shared" si="883"/>
        <v>0</v>
      </c>
      <c r="FU307" s="14">
        <v>0</v>
      </c>
      <c r="FV307" s="14">
        <f t="shared" si="884"/>
        <v>0</v>
      </c>
      <c r="FW307" s="14">
        <f>IFERROR(VLOOKUP($A307,ConEnroll!$A$8:$S$601,16,0),0)</f>
        <v>912</v>
      </c>
      <c r="FX307" s="14">
        <f t="shared" si="885"/>
        <v>1.5909289140863498</v>
      </c>
      <c r="FY307" s="14">
        <f t="shared" si="886"/>
        <v>912</v>
      </c>
      <c r="FZ307" s="14">
        <f t="shared" si="887"/>
        <v>1.5909289140863498</v>
      </c>
      <c r="GA307" s="14" t="e">
        <f t="shared" si="888"/>
        <v>#VALUE!</v>
      </c>
      <c r="GB307" s="14" t="e">
        <f t="shared" si="889"/>
        <v>#VALUE!</v>
      </c>
      <c r="GC307" s="39"/>
      <c r="GD307" s="14">
        <f t="shared" si="807"/>
        <v>-9831.2872703829053</v>
      </c>
      <c r="GE307" s="14" t="e">
        <f t="shared" si="808"/>
        <v>#VALUE!</v>
      </c>
      <c r="GF307" s="14">
        <f t="shared" si="809"/>
        <v>-78.812413432184911</v>
      </c>
      <c r="GG307" s="14" t="e">
        <f t="shared" si="810"/>
        <v>#VALUE!</v>
      </c>
      <c r="GH307" s="37" t="e">
        <f t="shared" si="811"/>
        <v>#VALUE!</v>
      </c>
    </row>
    <row r="308" spans="1:190" ht="12.5" x14ac:dyDescent="0.25">
      <c r="A308" s="67">
        <v>2215</v>
      </c>
      <c r="B308" s="35">
        <v>1</v>
      </c>
      <c r="C308" s="14">
        <v>6</v>
      </c>
      <c r="D308" s="14"/>
      <c r="E308" s="14"/>
      <c r="F308" s="35" t="s">
        <v>2645</v>
      </c>
      <c r="G308" s="41"/>
      <c r="H308" s="14">
        <f>IFERROR(VLOOKUP($A308,BaseFY22!$A$7:$AK$528,6,0),0)</f>
        <v>259.60000000000002</v>
      </c>
      <c r="I308" s="14">
        <f>IFERROR(VLOOKUP($A308,BaseFY22!$A$7:$AK$528,28,0),0)</f>
        <v>3224853</v>
      </c>
      <c r="J308" s="14">
        <f t="shared" si="812"/>
        <v>12422.392141756547</v>
      </c>
      <c r="K308" s="14">
        <f>IFERROR(VLOOKUP($A308,SpecEd22!$A$21:$BB$605,24,0)," ")</f>
        <v>217803.79970401904</v>
      </c>
      <c r="L308" s="14">
        <f t="shared" si="813"/>
        <v>838.99768761178359</v>
      </c>
      <c r="M308" s="14">
        <f>IFERROR(VLOOKUP($A308,ECFE!$A$16:$AB$347,7,0),0)</f>
        <v>22656.149999999998</v>
      </c>
      <c r="N308" s="14">
        <f t="shared" si="780"/>
        <v>87.273305084745743</v>
      </c>
      <c r="O308" s="14">
        <v>0</v>
      </c>
      <c r="P308" s="14">
        <f t="shared" si="780"/>
        <v>0</v>
      </c>
      <c r="Q308" s="14">
        <f>IFERROR(VLOOKUP($A308,ConEnroll!$A$7:$S$337,10,0),0)</f>
        <v>6710.71</v>
      </c>
      <c r="R308" s="14">
        <f t="shared" si="814"/>
        <v>25.85019260400616</v>
      </c>
      <c r="S308" s="14">
        <f t="shared" si="781"/>
        <v>29366.859999999997</v>
      </c>
      <c r="T308" s="14">
        <f t="shared" si="815"/>
        <v>113.12349768875191</v>
      </c>
      <c r="U308" s="14">
        <f t="shared" si="782"/>
        <v>3472023.6597040188</v>
      </c>
      <c r="V308" s="14">
        <f t="shared" si="816"/>
        <v>13374.513327057082</v>
      </c>
      <c r="W308" s="42"/>
      <c r="X308" s="14">
        <f>IFERROR(VLOOKUP($A308,HouseFY22!$A$6:$AJ$528,28,0),0)</f>
        <v>3269286</v>
      </c>
      <c r="Y308" s="14">
        <f t="shared" si="817"/>
        <v>12593.551617873651</v>
      </c>
      <c r="Z308" s="14">
        <f>IFERROR(VLOOKUP($A308,Compens80percent!$A$13:$M$560,12,0),0)</f>
        <v>0</v>
      </c>
      <c r="AA308" s="14">
        <f t="shared" si="817"/>
        <v>0</v>
      </c>
      <c r="AB308" s="14">
        <f t="shared" si="818"/>
        <v>3269286</v>
      </c>
      <c r="AC308" s="14">
        <f t="shared" si="817"/>
        <v>12593.551617873651</v>
      </c>
      <c r="AD308" s="14">
        <f>IFERROR(VLOOKUP(A308,SpecEd22!$A$21:$Z$550,14,0),0)</f>
        <v>224668.99162685295</v>
      </c>
      <c r="AE308" s="14">
        <f t="shared" si="819"/>
        <v>865.44295696014228</v>
      </c>
      <c r="AF308" s="14">
        <f>IFERROR(VLOOKUP($A308,ECFE!$A$16:$AB$348,8,0),0)</f>
        <v>23109.273000000001</v>
      </c>
      <c r="AG308" s="14">
        <f t="shared" si="820"/>
        <v>89.018771186440674</v>
      </c>
      <c r="AH308" s="14">
        <f>IFERROR(VLOOKUP(A308,ParaFY19!$A$21:$Z$543,7,0),0)</f>
        <v>3528</v>
      </c>
      <c r="AI308" s="14">
        <f t="shared" si="821"/>
        <v>13.590138674884436</v>
      </c>
      <c r="AJ308" s="14">
        <f>IFERROR(VLOOKUP(A308,ConEnroll!$A$7:$S$341,13,0),0)</f>
        <v>8388.3875000000007</v>
      </c>
      <c r="AK308" s="14">
        <f t="shared" si="822"/>
        <v>32.312740755007702</v>
      </c>
      <c r="AL308" s="14">
        <f t="shared" si="777"/>
        <v>35025.660499999998</v>
      </c>
      <c r="AM308" s="14">
        <f t="shared" si="823"/>
        <v>134.92165061633281</v>
      </c>
      <c r="AN308" s="14">
        <f t="shared" si="824"/>
        <v>3528980.6521268534</v>
      </c>
      <c r="AO308" s="14">
        <f t="shared" si="825"/>
        <v>13593.916225450128</v>
      </c>
      <c r="AP308" s="62"/>
      <c r="AQ308" s="14">
        <f t="shared" si="778"/>
        <v>171.15947611710362</v>
      </c>
      <c r="AR308" s="14">
        <f t="shared" si="783"/>
        <v>26.445269348358693</v>
      </c>
      <c r="AS308" s="14">
        <f t="shared" si="784"/>
        <v>21.798152927580901</v>
      </c>
      <c r="AT308" s="14">
        <f t="shared" si="826"/>
        <v>219.40289839304322</v>
      </c>
      <c r="AU308" s="37">
        <f t="shared" si="785"/>
        <v>1.6404551928568788E-2</v>
      </c>
      <c r="AV308" s="42"/>
      <c r="AW308" s="14" t="str">
        <f>IFERROR(VLOOKUP($A308,#REF!,27,0),"0")</f>
        <v>0</v>
      </c>
      <c r="AX308" s="14">
        <f t="shared" si="827"/>
        <v>0</v>
      </c>
      <c r="AY308" s="14" t="str">
        <f>IFERROR(VLOOKUP($A308,SpecEd22!#REF!,23,0)," ")</f>
        <v xml:space="preserve"> </v>
      </c>
      <c r="AZ308" s="14" t="e">
        <f t="shared" si="828"/>
        <v>#VALUE!</v>
      </c>
      <c r="BA308" s="14">
        <f>IFERROR(VLOOKUP($A308,ECFE!#REF!,23,0),0)</f>
        <v>0</v>
      </c>
      <c r="BB308" s="14">
        <f t="shared" si="829"/>
        <v>0</v>
      </c>
      <c r="BC308" s="14">
        <f>IFERROR(VLOOKUP($A308,#REF!,17,0),0)</f>
        <v>0</v>
      </c>
      <c r="BD308" s="14">
        <f t="shared" si="830"/>
        <v>0</v>
      </c>
      <c r="BE308" s="14">
        <f>IFERROR(VLOOKUP($A308,#REF!,9,0),0)</f>
        <v>0</v>
      </c>
      <c r="BF308" s="14">
        <f t="shared" si="831"/>
        <v>0</v>
      </c>
      <c r="BG308" s="14">
        <v>0</v>
      </c>
      <c r="BH308" s="14">
        <f t="shared" si="832"/>
        <v>0</v>
      </c>
      <c r="BI308" s="14">
        <f>IFERROR(VLOOKUP($A308,ConEnroll!$A$8:$S$601,15,0),0)</f>
        <v>-1301</v>
      </c>
      <c r="BJ308" s="14">
        <f t="shared" si="833"/>
        <v>-5.0115562403697993</v>
      </c>
      <c r="BK308" s="14">
        <f t="shared" si="834"/>
        <v>-1301</v>
      </c>
      <c r="BL308" s="14">
        <f t="shared" si="835"/>
        <v>-5.0115562403697993</v>
      </c>
      <c r="BM308" s="14" t="e">
        <f t="shared" si="836"/>
        <v>#VALUE!</v>
      </c>
      <c r="BN308" s="14" t="e">
        <f t="shared" si="837"/>
        <v>#VALUE!</v>
      </c>
      <c r="BO308" s="42"/>
      <c r="BP308" s="14">
        <f t="shared" si="786"/>
        <v>12593.551617873651</v>
      </c>
      <c r="BQ308" s="14" t="e">
        <f t="shared" si="787"/>
        <v>#VALUE!</v>
      </c>
      <c r="BR308" s="14">
        <f t="shared" si="838"/>
        <v>139.93320685670261</v>
      </c>
      <c r="BS308" s="14" t="e">
        <f t="shared" si="788"/>
        <v>#VALUE!</v>
      </c>
      <c r="BT308" s="37" t="e">
        <f t="shared" si="789"/>
        <v>#VALUE!</v>
      </c>
      <c r="BU308" s="41"/>
      <c r="BV308" s="14" t="str">
        <f>IFERROR(VLOOKUP($A308,#REF!,27,0),"0")</f>
        <v>0</v>
      </c>
      <c r="BW308" s="14">
        <f t="shared" si="839"/>
        <v>0</v>
      </c>
      <c r="BX308" s="14" t="str">
        <f>IFERROR(VLOOKUP($A308,SpecEd22!$Z$22:$AV$606,59,0)," ")</f>
        <v xml:space="preserve"> </v>
      </c>
      <c r="BY308" s="14" t="e">
        <f t="shared" si="840"/>
        <v>#VALUE!</v>
      </c>
      <c r="BZ308" s="14">
        <f>IFERROR(VLOOKUP($A308,ECFE!#REF!,25,0),0)</f>
        <v>0</v>
      </c>
      <c r="CA308" s="14">
        <f t="shared" si="841"/>
        <v>0</v>
      </c>
      <c r="CB308" s="14">
        <f>IFERROR(VLOOKUP($A308,#REF!,17,0),0)</f>
        <v>0</v>
      </c>
      <c r="CC308" s="14">
        <f t="shared" si="842"/>
        <v>0</v>
      </c>
      <c r="CD308" s="14">
        <f>IFERROR(VLOOKUP($A308,#REF!,9,0),0)</f>
        <v>0</v>
      </c>
      <c r="CE308" s="14">
        <f t="shared" si="843"/>
        <v>0</v>
      </c>
      <c r="CF308" s="14">
        <v>0</v>
      </c>
      <c r="CG308" s="14">
        <f t="shared" si="844"/>
        <v>0</v>
      </c>
      <c r="CH308" s="14">
        <f>IFERROR(VLOOKUP($A308,ConEnroll!$A$8:$S$601,15,0),0)</f>
        <v>-1301</v>
      </c>
      <c r="CI308" s="14">
        <f t="shared" si="845"/>
        <v>-5.0115562403697993</v>
      </c>
      <c r="CJ308" s="14">
        <f t="shared" si="846"/>
        <v>-1301</v>
      </c>
      <c r="CK308" s="14">
        <f t="shared" si="847"/>
        <v>-5.0115562403697993</v>
      </c>
      <c r="CL308" s="14" t="e">
        <f t="shared" si="848"/>
        <v>#VALUE!</v>
      </c>
      <c r="CM308" s="14" t="e">
        <f t="shared" si="849"/>
        <v>#VALUE!</v>
      </c>
      <c r="CN308" s="42"/>
      <c r="CO308" s="14">
        <f t="shared" si="790"/>
        <v>-12422.392141756547</v>
      </c>
      <c r="CP308" s="14" t="e">
        <f t="shared" si="791"/>
        <v>#VALUE!</v>
      </c>
      <c r="CQ308" s="14">
        <f t="shared" si="792"/>
        <v>-118.13505392912171</v>
      </c>
      <c r="CR308" s="14" t="e">
        <f t="shared" si="793"/>
        <v>#VALUE!</v>
      </c>
      <c r="CS308" s="37" t="e">
        <f t="shared" si="794"/>
        <v>#VALUE!</v>
      </c>
      <c r="CT308" s="239"/>
      <c r="CU308" s="239"/>
      <c r="CV308" s="468"/>
      <c r="CW308" s="14">
        <f>IFERROR(VLOOKUP($A308,BaseFY23!$A$7:$AK$527,6,0),0)</f>
        <v>253.6</v>
      </c>
      <c r="CX308" s="14">
        <f>IFERROR(VLOOKUP($A308,BaseFY23!$A$7:$AN$528,28,0),0)</f>
        <v>3157153.5</v>
      </c>
      <c r="CY308" s="14">
        <f t="shared" si="850"/>
        <v>12449.343454258675</v>
      </c>
      <c r="CZ308" s="14">
        <f>IFERROR(VLOOKUP($A308,SpecEd23!$A$21:$BB$605,23,0)," ")</f>
        <v>248328.97396954271</v>
      </c>
      <c r="DA308" s="14">
        <f t="shared" si="851"/>
        <v>979.21519704078355</v>
      </c>
      <c r="DB308" s="14">
        <f>IFERROR(VLOOKUP($A308,ECFE!$A$16:$AB$347,7,0),0)</f>
        <v>22656.149999999998</v>
      </c>
      <c r="DC308" s="14">
        <f t="shared" si="852"/>
        <v>89.338130914826493</v>
      </c>
      <c r="DD308" s="14">
        <v>0</v>
      </c>
      <c r="DE308" s="14">
        <f t="shared" si="853"/>
        <v>0</v>
      </c>
      <c r="DF308" s="14">
        <f>IFERROR(VLOOKUP($A308,ConEnroll!$A$7:$S$338,10,0),0)</f>
        <v>6710.71</v>
      </c>
      <c r="DG308" s="14">
        <f t="shared" si="854"/>
        <v>26.461790220820191</v>
      </c>
      <c r="DH308" s="14">
        <f t="shared" si="795"/>
        <v>29366.859999999997</v>
      </c>
      <c r="DI308" s="14">
        <f t="shared" si="855"/>
        <v>115.79992113564668</v>
      </c>
      <c r="DJ308" s="14">
        <f t="shared" si="796"/>
        <v>3434849.3339695428</v>
      </c>
      <c r="DK308" s="14">
        <f t="shared" si="856"/>
        <v>13544.358572435105</v>
      </c>
      <c r="DL308" s="42"/>
      <c r="DM308" s="14">
        <f>IFERROR(VLOOKUP($A308,HouseFY23!$A$7:$AJ$528,28,0),0)</f>
        <v>3251618.5</v>
      </c>
      <c r="DN308" s="14">
        <f t="shared" si="857"/>
        <v>12821.839511041009</v>
      </c>
      <c r="DO308" s="14">
        <f>IFERROR(VLOOKUP($A308,Compens80percent!$A$13:$M$560,12,0),0)</f>
        <v>0</v>
      </c>
      <c r="DP308" s="14">
        <f t="shared" si="857"/>
        <v>0</v>
      </c>
      <c r="DQ308" s="14">
        <f t="shared" si="858"/>
        <v>3251618.5</v>
      </c>
      <c r="DR308" s="14">
        <f t="shared" si="859"/>
        <v>12525.494992295839</v>
      </c>
      <c r="DS308" s="14">
        <f>IFERROR(VLOOKUP($A308,SpecEd23!$A$21:$Z$550,14,0),0)</f>
        <v>265189.56881749741</v>
      </c>
      <c r="DT308" s="14">
        <f t="shared" si="860"/>
        <v>1045.7001924980182</v>
      </c>
      <c r="DU308" s="14">
        <f>IFERROR(VLOOKUP($A308,ECFE!$A$16:$AB$347,9,0),0)</f>
        <v>23571.458460000002</v>
      </c>
      <c r="DV308" s="14">
        <f t="shared" si="861"/>
        <v>92.947391403785502</v>
      </c>
      <c r="DW308" s="14">
        <f>IFERROR(VLOOKUP($A308,ParaFY19!$A$21:$Z$543,7,0),0)</f>
        <v>3528</v>
      </c>
      <c r="DX308" s="14">
        <f t="shared" si="862"/>
        <v>13.911671924290221</v>
      </c>
      <c r="DY308" s="14">
        <f>IFERROR(VLOOKUP($A308,ConEnroll!$A$7:$S$341,13,0),0)</f>
        <v>8388.3875000000007</v>
      </c>
      <c r="DZ308" s="14">
        <f t="shared" si="863"/>
        <v>33.077237776025243</v>
      </c>
      <c r="EA308" s="14">
        <f t="shared" si="797"/>
        <v>35487.845960000006</v>
      </c>
      <c r="EB308" s="14">
        <f t="shared" si="864"/>
        <v>139.93630110410098</v>
      </c>
      <c r="EC308" s="14">
        <f t="shared" si="798"/>
        <v>3552295.9147774973</v>
      </c>
      <c r="ED308" s="14">
        <f t="shared" si="865"/>
        <v>14007.476004643129</v>
      </c>
      <c r="EE308" s="62"/>
      <c r="EF308" s="14">
        <f t="shared" si="799"/>
        <v>372.49605678233456</v>
      </c>
      <c r="EG308" s="14">
        <f t="shared" si="800"/>
        <v>66.484995457234618</v>
      </c>
      <c r="EH308" s="14">
        <f t="shared" si="801"/>
        <v>24.136379968454293</v>
      </c>
      <c r="EI308" s="14">
        <f t="shared" si="866"/>
        <v>463.1174322080235</v>
      </c>
      <c r="EJ308" s="37">
        <f t="shared" si="802"/>
        <v>3.4192644098373186E-2</v>
      </c>
      <c r="EK308" s="42"/>
      <c r="EL308" s="14" t="str">
        <f>IFERROR(VLOOKUP($A308,#REF!,27,0),"0")</f>
        <v>0</v>
      </c>
      <c r="EM308" s="14">
        <f t="shared" si="867"/>
        <v>0</v>
      </c>
      <c r="EN308" s="14" t="str">
        <f>IFERROR(VLOOKUP($A308,SpecEd23!#REF!,23,0)," ")</f>
        <v xml:space="preserve"> </v>
      </c>
      <c r="EO308" s="14" t="e">
        <f t="shared" si="868"/>
        <v>#VALUE!</v>
      </c>
      <c r="EP308" s="14">
        <f>IFERROR(VLOOKUP($A308,ECFE!#REF!,24,0),0)</f>
        <v>0</v>
      </c>
      <c r="EQ308" s="14">
        <f t="shared" si="869"/>
        <v>0</v>
      </c>
      <c r="ER308" s="14">
        <f>IFERROR(VLOOKUP($A308,#REF!,30,0),0)</f>
        <v>0</v>
      </c>
      <c r="ES308" s="14">
        <f t="shared" si="870"/>
        <v>0</v>
      </c>
      <c r="ET308" s="14">
        <f>IFERROR(VLOOKUP($A308,#REF!,12,0),0)</f>
        <v>0</v>
      </c>
      <c r="EU308" s="14">
        <f t="shared" si="871"/>
        <v>0</v>
      </c>
      <c r="EV308" s="14">
        <v>0</v>
      </c>
      <c r="EW308" s="14">
        <f t="shared" si="872"/>
        <v>0</v>
      </c>
      <c r="EX308" s="14">
        <f>IFERROR(VLOOKUP($A308,ConEnroll!$A$8:$S$601,16,0),0)</f>
        <v>914</v>
      </c>
      <c r="EY308" s="14">
        <f t="shared" si="873"/>
        <v>3.60410094637224</v>
      </c>
      <c r="EZ308" s="14">
        <f t="shared" si="874"/>
        <v>914</v>
      </c>
      <c r="FA308" s="14">
        <f t="shared" si="875"/>
        <v>3.60410094637224</v>
      </c>
      <c r="FB308" s="14" t="e">
        <f t="shared" si="876"/>
        <v>#VALUE!</v>
      </c>
      <c r="FC308" s="14" t="e">
        <f t="shared" si="877"/>
        <v>#VALUE!</v>
      </c>
      <c r="FD308" s="62"/>
      <c r="FE308" s="14">
        <f t="shared" si="803"/>
        <v>12821.839511041009</v>
      </c>
      <c r="FF308" s="14" t="e">
        <f t="shared" si="804"/>
        <v>#VALUE!</v>
      </c>
      <c r="FG308" s="14">
        <f t="shared" si="878"/>
        <v>136.33220015772875</v>
      </c>
      <c r="FH308" s="14" t="e">
        <f t="shared" si="805"/>
        <v>#VALUE!</v>
      </c>
      <c r="FI308" s="37" t="e">
        <f t="shared" si="806"/>
        <v>#VALUE!</v>
      </c>
      <c r="FJ308" s="12"/>
      <c r="FK308" s="14" t="str">
        <f>IFERROR(VLOOKUP($A308,#REF!,27,0),"0")</f>
        <v>0</v>
      </c>
      <c r="FL308" s="14">
        <f t="shared" si="879"/>
        <v>0</v>
      </c>
      <c r="FM308" s="14" t="str">
        <f>IFERROR(VLOOKUP($A308,SpecEd23!$X$22:$Y$610,59,0)," ")</f>
        <v xml:space="preserve"> </v>
      </c>
      <c r="FN308" s="14" t="e">
        <f t="shared" si="880"/>
        <v>#VALUE!</v>
      </c>
      <c r="FO308" s="14">
        <f>IFERROR(VLOOKUP($A308,ECFE!#REF!,26,0),0)</f>
        <v>0</v>
      </c>
      <c r="FP308" s="14">
        <f t="shared" si="881"/>
        <v>0</v>
      </c>
      <c r="FQ308" s="14">
        <f>IFERROR(VLOOKUP($A308,#REF!,16,0),0)</f>
        <v>0</v>
      </c>
      <c r="FR308" s="14">
        <f t="shared" si="882"/>
        <v>0</v>
      </c>
      <c r="FS308" s="14">
        <f>IFERROR(VLOOKUP($A308,#REF!,12,0),0)</f>
        <v>0</v>
      </c>
      <c r="FT308" s="14">
        <f t="shared" si="883"/>
        <v>0</v>
      </c>
      <c r="FU308" s="14">
        <v>0</v>
      </c>
      <c r="FV308" s="14">
        <f t="shared" si="884"/>
        <v>0</v>
      </c>
      <c r="FW308" s="14">
        <f>IFERROR(VLOOKUP($A308,ConEnroll!$A$8:$S$601,16,0),0)</f>
        <v>914</v>
      </c>
      <c r="FX308" s="14">
        <f t="shared" si="885"/>
        <v>3.60410094637224</v>
      </c>
      <c r="FY308" s="14">
        <f t="shared" si="886"/>
        <v>914</v>
      </c>
      <c r="FZ308" s="14">
        <f t="shared" si="887"/>
        <v>3.60410094637224</v>
      </c>
      <c r="GA308" s="14" t="e">
        <f t="shared" si="888"/>
        <v>#VALUE!</v>
      </c>
      <c r="GB308" s="14" t="e">
        <f t="shared" si="889"/>
        <v>#VALUE!</v>
      </c>
      <c r="GC308" s="39"/>
      <c r="GD308" s="14">
        <f t="shared" si="807"/>
        <v>-12449.343454258675</v>
      </c>
      <c r="GE308" s="14" t="e">
        <f t="shared" si="808"/>
        <v>#VALUE!</v>
      </c>
      <c r="GF308" s="14">
        <f t="shared" si="809"/>
        <v>-112.19582018927444</v>
      </c>
      <c r="GG308" s="14" t="e">
        <f t="shared" si="810"/>
        <v>#VALUE!</v>
      </c>
      <c r="GH308" s="37" t="e">
        <f t="shared" si="811"/>
        <v>#VALUE!</v>
      </c>
    </row>
    <row r="309" spans="1:190" ht="12.5" x14ac:dyDescent="0.25">
      <c r="A309" s="67">
        <v>2310</v>
      </c>
      <c r="B309" s="35">
        <v>1</v>
      </c>
      <c r="C309" s="14">
        <v>5</v>
      </c>
      <c r="D309" s="14"/>
      <c r="E309" s="14"/>
      <c r="F309" s="35" t="s">
        <v>2646</v>
      </c>
      <c r="G309" s="41"/>
      <c r="H309" s="14">
        <f>IFERROR(VLOOKUP($A309,BaseFY22!$A$7:$AK$528,6,0),0)</f>
        <v>1105</v>
      </c>
      <c r="I309" s="14">
        <f>IFERROR(VLOOKUP($A309,BaseFY22!$A$7:$AK$528,28,0),0)</f>
        <v>10164824.75</v>
      </c>
      <c r="J309" s="14">
        <f t="shared" si="812"/>
        <v>9198.9364253393669</v>
      </c>
      <c r="K309" s="14">
        <f>IFERROR(VLOOKUP($A309,SpecEd22!$A$21:$BB$605,24,0)," ")</f>
        <v>1029708.9862446787</v>
      </c>
      <c r="L309" s="14">
        <f t="shared" si="813"/>
        <v>931.86333596803502</v>
      </c>
      <c r="M309" s="14">
        <f>IFERROR(VLOOKUP($A309,ECFE!$A$16:$AB$347,7,0),0)</f>
        <v>64192.424999999996</v>
      </c>
      <c r="N309" s="14">
        <f t="shared" si="780"/>
        <v>58.092692307692303</v>
      </c>
      <c r="O309" s="14">
        <v>0</v>
      </c>
      <c r="P309" s="14">
        <f t="shared" si="780"/>
        <v>0</v>
      </c>
      <c r="Q309" s="14">
        <f>IFERROR(VLOOKUP($A309,ConEnroll!$A$7:$S$337,10,0),0)</f>
        <v>10852.47</v>
      </c>
      <c r="R309" s="14">
        <f t="shared" si="814"/>
        <v>9.8212398190045249</v>
      </c>
      <c r="S309" s="14">
        <f t="shared" si="781"/>
        <v>75044.89499999999</v>
      </c>
      <c r="T309" s="14">
        <f t="shared" si="815"/>
        <v>67.913932126696821</v>
      </c>
      <c r="U309" s="14">
        <f t="shared" si="782"/>
        <v>11269578.631244678</v>
      </c>
      <c r="V309" s="14">
        <f t="shared" si="816"/>
        <v>10198.713693434098</v>
      </c>
      <c r="W309" s="42"/>
      <c r="X309" s="14">
        <f>IFERROR(VLOOKUP($A309,HouseFY22!$A$6:$AJ$528,28,0),0)</f>
        <v>10354640.75</v>
      </c>
      <c r="Y309" s="14">
        <f t="shared" si="817"/>
        <v>9370.7156108597283</v>
      </c>
      <c r="Z309" s="14">
        <f>IFERROR(VLOOKUP($A309,Compens80percent!$A$13:$M$560,12,0),0)</f>
        <v>0</v>
      </c>
      <c r="AA309" s="14">
        <f t="shared" si="817"/>
        <v>0</v>
      </c>
      <c r="AB309" s="14">
        <f t="shared" si="818"/>
        <v>10354640.75</v>
      </c>
      <c r="AC309" s="14">
        <f t="shared" si="817"/>
        <v>9370.7156108597283</v>
      </c>
      <c r="AD309" s="14">
        <f>IFERROR(VLOOKUP(A309,SpecEd22!$A$21:$Z$550,14,0),0)</f>
        <v>1067538.5103911068</v>
      </c>
      <c r="AE309" s="14">
        <f t="shared" si="819"/>
        <v>966.09819944896549</v>
      </c>
      <c r="AF309" s="14">
        <f>IFERROR(VLOOKUP($A309,ECFE!$A$16:$AB$348,8,0),0)</f>
        <v>65476.273500000003</v>
      </c>
      <c r="AG309" s="14">
        <f t="shared" si="820"/>
        <v>59.254546153846157</v>
      </c>
      <c r="AH309" s="14">
        <f>IFERROR(VLOOKUP(A309,ParaFY19!$A$21:$Z$543,7,0),0)</f>
        <v>9604</v>
      </c>
      <c r="AI309" s="14">
        <f t="shared" si="821"/>
        <v>8.691402714932126</v>
      </c>
      <c r="AJ309" s="14">
        <f>IFERROR(VLOOKUP(A309,ConEnroll!$A$7:$S$341,13,0),0)</f>
        <v>13565.5875</v>
      </c>
      <c r="AK309" s="14">
        <f t="shared" si="822"/>
        <v>12.276549773755656</v>
      </c>
      <c r="AL309" s="14">
        <f t="shared" si="777"/>
        <v>88645.861000000004</v>
      </c>
      <c r="AM309" s="14">
        <f t="shared" si="823"/>
        <v>80.222498642533935</v>
      </c>
      <c r="AN309" s="14">
        <f t="shared" si="824"/>
        <v>11510825.121391106</v>
      </c>
      <c r="AO309" s="14">
        <f t="shared" si="825"/>
        <v>10417.036308951227</v>
      </c>
      <c r="AP309" s="62"/>
      <c r="AQ309" s="14">
        <f t="shared" si="778"/>
        <v>171.77918552036135</v>
      </c>
      <c r="AR309" s="14">
        <f t="shared" si="783"/>
        <v>34.234863480930471</v>
      </c>
      <c r="AS309" s="14">
        <f t="shared" si="784"/>
        <v>12.308566515837114</v>
      </c>
      <c r="AT309" s="14">
        <f t="shared" si="826"/>
        <v>218.32261551712895</v>
      </c>
      <c r="AU309" s="37">
        <f t="shared" si="785"/>
        <v>2.1406877580815355E-2</v>
      </c>
      <c r="AV309" s="42"/>
      <c r="AW309" s="14" t="str">
        <f>IFERROR(VLOOKUP($A309,#REF!,27,0),"0")</f>
        <v>0</v>
      </c>
      <c r="AX309" s="14">
        <f t="shared" si="827"/>
        <v>0</v>
      </c>
      <c r="AY309" s="14" t="str">
        <f>IFERROR(VLOOKUP($A309,SpecEd22!#REF!,23,0)," ")</f>
        <v xml:space="preserve"> </v>
      </c>
      <c r="AZ309" s="14" t="e">
        <f t="shared" si="828"/>
        <v>#VALUE!</v>
      </c>
      <c r="BA309" s="14">
        <f>IFERROR(VLOOKUP($A309,ECFE!#REF!,23,0),0)</f>
        <v>0</v>
      </c>
      <c r="BB309" s="14">
        <f t="shared" si="829"/>
        <v>0</v>
      </c>
      <c r="BC309" s="14">
        <f>IFERROR(VLOOKUP($A309,#REF!,17,0),0)</f>
        <v>0</v>
      </c>
      <c r="BD309" s="14">
        <f t="shared" si="830"/>
        <v>0</v>
      </c>
      <c r="BE309" s="14">
        <f>IFERROR(VLOOKUP($A309,#REF!,9,0),0)</f>
        <v>0</v>
      </c>
      <c r="BF309" s="14">
        <f t="shared" si="831"/>
        <v>0</v>
      </c>
      <c r="BG309" s="14">
        <v>0</v>
      </c>
      <c r="BH309" s="14">
        <f t="shared" si="832"/>
        <v>0</v>
      </c>
      <c r="BI309" s="14">
        <f>IFERROR(VLOOKUP($A309,ConEnroll!$A$8:$S$601,15,0),0)</f>
        <v>-1395</v>
      </c>
      <c r="BJ309" s="14">
        <f t="shared" si="833"/>
        <v>-1.2624434389140271</v>
      </c>
      <c r="BK309" s="14">
        <f t="shared" si="834"/>
        <v>-1395</v>
      </c>
      <c r="BL309" s="14">
        <f t="shared" si="835"/>
        <v>-1.2624434389140271</v>
      </c>
      <c r="BM309" s="14" t="e">
        <f t="shared" si="836"/>
        <v>#VALUE!</v>
      </c>
      <c r="BN309" s="14" t="e">
        <f t="shared" si="837"/>
        <v>#VALUE!</v>
      </c>
      <c r="BO309" s="42"/>
      <c r="BP309" s="14">
        <f t="shared" si="786"/>
        <v>9370.7156108597283</v>
      </c>
      <c r="BQ309" s="14" t="e">
        <f t="shared" si="787"/>
        <v>#VALUE!</v>
      </c>
      <c r="BR309" s="14">
        <f t="shared" si="838"/>
        <v>81.484942081447969</v>
      </c>
      <c r="BS309" s="14" t="e">
        <f t="shared" si="788"/>
        <v>#VALUE!</v>
      </c>
      <c r="BT309" s="37" t="e">
        <f t="shared" si="789"/>
        <v>#VALUE!</v>
      </c>
      <c r="BU309" s="41"/>
      <c r="BV309" s="14" t="str">
        <f>IFERROR(VLOOKUP($A309,#REF!,27,0),"0")</f>
        <v>0</v>
      </c>
      <c r="BW309" s="14">
        <f t="shared" si="839"/>
        <v>0</v>
      </c>
      <c r="BX309" s="14" t="str">
        <f>IFERROR(VLOOKUP($A309,SpecEd22!$Z$22:$AV$606,59,0)," ")</f>
        <v xml:space="preserve"> </v>
      </c>
      <c r="BY309" s="14" t="e">
        <f t="shared" si="840"/>
        <v>#VALUE!</v>
      </c>
      <c r="BZ309" s="14">
        <f>IFERROR(VLOOKUP($A309,ECFE!#REF!,25,0),0)</f>
        <v>0</v>
      </c>
      <c r="CA309" s="14">
        <f t="shared" si="841"/>
        <v>0</v>
      </c>
      <c r="CB309" s="14">
        <f>IFERROR(VLOOKUP($A309,#REF!,17,0),0)</f>
        <v>0</v>
      </c>
      <c r="CC309" s="14">
        <f t="shared" si="842"/>
        <v>0</v>
      </c>
      <c r="CD309" s="14">
        <f>IFERROR(VLOOKUP($A309,#REF!,9,0),0)</f>
        <v>0</v>
      </c>
      <c r="CE309" s="14">
        <f t="shared" si="843"/>
        <v>0</v>
      </c>
      <c r="CF309" s="14">
        <v>0</v>
      </c>
      <c r="CG309" s="14">
        <f t="shared" si="844"/>
        <v>0</v>
      </c>
      <c r="CH309" s="14">
        <f>IFERROR(VLOOKUP($A309,ConEnroll!$A$8:$S$601,15,0),0)</f>
        <v>-1395</v>
      </c>
      <c r="CI309" s="14">
        <f t="shared" si="845"/>
        <v>-1.2624434389140271</v>
      </c>
      <c r="CJ309" s="14">
        <f t="shared" si="846"/>
        <v>-1395</v>
      </c>
      <c r="CK309" s="14">
        <f t="shared" si="847"/>
        <v>-1.2624434389140271</v>
      </c>
      <c r="CL309" s="14" t="e">
        <f t="shared" si="848"/>
        <v>#VALUE!</v>
      </c>
      <c r="CM309" s="14" t="e">
        <f t="shared" si="849"/>
        <v>#VALUE!</v>
      </c>
      <c r="CN309" s="42"/>
      <c r="CO309" s="14">
        <f t="shared" si="790"/>
        <v>-9198.9364253393669</v>
      </c>
      <c r="CP309" s="14" t="e">
        <f t="shared" si="791"/>
        <v>#VALUE!</v>
      </c>
      <c r="CQ309" s="14">
        <f t="shared" si="792"/>
        <v>-69.176375565610854</v>
      </c>
      <c r="CR309" s="14" t="e">
        <f t="shared" si="793"/>
        <v>#VALUE!</v>
      </c>
      <c r="CS309" s="37" t="e">
        <f t="shared" si="794"/>
        <v>#VALUE!</v>
      </c>
      <c r="CT309" s="239"/>
      <c r="CU309" s="239"/>
      <c r="CV309" s="468"/>
      <c r="CW309" s="14">
        <f>IFERROR(VLOOKUP($A309,BaseFY23!$A$7:$AK$527,6,0),0)</f>
        <v>1134.6051179999999</v>
      </c>
      <c r="CX309" s="14">
        <f>IFERROR(VLOOKUP($A309,BaseFY23!$A$7:$AN$528,28,0),0)</f>
        <v>10414096.75</v>
      </c>
      <c r="CY309" s="14">
        <f t="shared" si="850"/>
        <v>9178.6090021850232</v>
      </c>
      <c r="CZ309" s="14">
        <f>IFERROR(VLOOKUP($A309,SpecEd23!$A$21:$BB$605,23,0)," ")</f>
        <v>1097540.3237932376</v>
      </c>
      <c r="DA309" s="14">
        <f t="shared" si="851"/>
        <v>967.33242815606411</v>
      </c>
      <c r="DB309" s="14">
        <f>IFERROR(VLOOKUP($A309,ECFE!$A$16:$AB$347,7,0),0)</f>
        <v>64192.424999999996</v>
      </c>
      <c r="DC309" s="14">
        <f t="shared" si="852"/>
        <v>56.576886514626139</v>
      </c>
      <c r="DD309" s="14">
        <v>0</v>
      </c>
      <c r="DE309" s="14">
        <f t="shared" si="853"/>
        <v>0</v>
      </c>
      <c r="DF309" s="14">
        <f>IFERROR(VLOOKUP($A309,ConEnroll!$A$7:$S$338,10,0),0)</f>
        <v>10852.47</v>
      </c>
      <c r="DG309" s="14">
        <f t="shared" si="854"/>
        <v>9.5649753626441871</v>
      </c>
      <c r="DH309" s="14">
        <f t="shared" si="795"/>
        <v>75044.89499999999</v>
      </c>
      <c r="DI309" s="14">
        <f t="shared" si="855"/>
        <v>66.141861877270316</v>
      </c>
      <c r="DJ309" s="14">
        <f t="shared" si="796"/>
        <v>11586681.968793238</v>
      </c>
      <c r="DK309" s="14">
        <f t="shared" si="856"/>
        <v>10212.083292218358</v>
      </c>
      <c r="DL309" s="42"/>
      <c r="DM309" s="14">
        <f>IFERROR(VLOOKUP($A309,HouseFY23!$A$7:$AJ$528,28,0),0)</f>
        <v>10788390.75</v>
      </c>
      <c r="DN309" s="14">
        <f t="shared" si="857"/>
        <v>9508.4982244897656</v>
      </c>
      <c r="DO309" s="14">
        <f>IFERROR(VLOOKUP($A309,Compens80percent!$A$13:$M$560,12,0),0)</f>
        <v>0</v>
      </c>
      <c r="DP309" s="14">
        <f t="shared" si="857"/>
        <v>0</v>
      </c>
      <c r="DQ309" s="14">
        <f t="shared" si="858"/>
        <v>10788390.75</v>
      </c>
      <c r="DR309" s="14">
        <f t="shared" si="859"/>
        <v>9763.2495475113119</v>
      </c>
      <c r="DS309" s="14">
        <f>IFERROR(VLOOKUP($A309,SpecEd23!$A$21:$Z$550,14,0),0)</f>
        <v>1176973.2515896517</v>
      </c>
      <c r="DT309" s="14">
        <f t="shared" si="860"/>
        <v>1037.341743763976</v>
      </c>
      <c r="DU309" s="14">
        <f>IFERROR(VLOOKUP($A309,ECFE!$A$16:$AB$347,9,0),0)</f>
        <v>66785.798970000003</v>
      </c>
      <c r="DV309" s="14">
        <f t="shared" si="861"/>
        <v>58.862592729817038</v>
      </c>
      <c r="DW309" s="14">
        <f>IFERROR(VLOOKUP($A309,ParaFY19!$A$21:$Z$543,7,0),0)</f>
        <v>9604</v>
      </c>
      <c r="DX309" s="14">
        <f t="shared" si="862"/>
        <v>8.4646189653447337</v>
      </c>
      <c r="DY309" s="14">
        <f>IFERROR(VLOOKUP($A309,ConEnroll!$A$7:$S$341,13,0),0)</f>
        <v>13565.5875</v>
      </c>
      <c r="DZ309" s="14">
        <f t="shared" si="863"/>
        <v>11.956219203305233</v>
      </c>
      <c r="EA309" s="14">
        <f t="shared" si="797"/>
        <v>89955.386469999998</v>
      </c>
      <c r="EB309" s="14">
        <f t="shared" si="864"/>
        <v>79.283430898467003</v>
      </c>
      <c r="EC309" s="14">
        <f t="shared" si="798"/>
        <v>12055319.388059651</v>
      </c>
      <c r="ED309" s="14">
        <f t="shared" si="865"/>
        <v>10625.123399152208</v>
      </c>
      <c r="EE309" s="62"/>
      <c r="EF309" s="14">
        <f t="shared" si="799"/>
        <v>329.88922230474236</v>
      </c>
      <c r="EG309" s="14">
        <f t="shared" si="800"/>
        <v>70.009315607911844</v>
      </c>
      <c r="EH309" s="14">
        <f t="shared" si="801"/>
        <v>13.141569021196688</v>
      </c>
      <c r="EI309" s="14">
        <f t="shared" si="866"/>
        <v>413.04010693385089</v>
      </c>
      <c r="EJ309" s="37">
        <f t="shared" si="802"/>
        <v>4.0446214069619749E-2</v>
      </c>
      <c r="EK309" s="42"/>
      <c r="EL309" s="14" t="str">
        <f>IFERROR(VLOOKUP($A309,#REF!,27,0),"0")</f>
        <v>0</v>
      </c>
      <c r="EM309" s="14">
        <f t="shared" si="867"/>
        <v>0</v>
      </c>
      <c r="EN309" s="14" t="str">
        <f>IFERROR(VLOOKUP($A309,SpecEd23!#REF!,23,0)," ")</f>
        <v xml:space="preserve"> </v>
      </c>
      <c r="EO309" s="14" t="e">
        <f t="shared" si="868"/>
        <v>#VALUE!</v>
      </c>
      <c r="EP309" s="14">
        <f>IFERROR(VLOOKUP($A309,ECFE!#REF!,24,0),0)</f>
        <v>0</v>
      </c>
      <c r="EQ309" s="14">
        <f t="shared" si="869"/>
        <v>0</v>
      </c>
      <c r="ER309" s="14">
        <f>IFERROR(VLOOKUP($A309,#REF!,30,0),0)</f>
        <v>0</v>
      </c>
      <c r="ES309" s="14">
        <f t="shared" si="870"/>
        <v>0</v>
      </c>
      <c r="ET309" s="14">
        <f>IFERROR(VLOOKUP($A309,#REF!,12,0),0)</f>
        <v>0</v>
      </c>
      <c r="EU309" s="14">
        <f t="shared" si="871"/>
        <v>0</v>
      </c>
      <c r="EV309" s="14">
        <v>0</v>
      </c>
      <c r="EW309" s="14">
        <f t="shared" si="872"/>
        <v>0</v>
      </c>
      <c r="EX309" s="14">
        <f>IFERROR(VLOOKUP($A309,ConEnroll!$A$8:$S$601,16,0),0)</f>
        <v>915</v>
      </c>
      <c r="EY309" s="14">
        <f t="shared" si="873"/>
        <v>0.8064479751447764</v>
      </c>
      <c r="EZ309" s="14">
        <f t="shared" si="874"/>
        <v>915</v>
      </c>
      <c r="FA309" s="14">
        <f t="shared" si="875"/>
        <v>0.8064479751447764</v>
      </c>
      <c r="FB309" s="14" t="e">
        <f t="shared" si="876"/>
        <v>#VALUE!</v>
      </c>
      <c r="FC309" s="14" t="e">
        <f t="shared" si="877"/>
        <v>#VALUE!</v>
      </c>
      <c r="FD309" s="62"/>
      <c r="FE309" s="14">
        <f t="shared" si="803"/>
        <v>9508.4982244897656</v>
      </c>
      <c r="FF309" s="14" t="e">
        <f t="shared" si="804"/>
        <v>#VALUE!</v>
      </c>
      <c r="FG309" s="14">
        <f t="shared" si="878"/>
        <v>78.476982923322225</v>
      </c>
      <c r="FH309" s="14" t="e">
        <f t="shared" si="805"/>
        <v>#VALUE!</v>
      </c>
      <c r="FI309" s="37" t="e">
        <f t="shared" si="806"/>
        <v>#VALUE!</v>
      </c>
      <c r="FJ309" s="12"/>
      <c r="FK309" s="14" t="str">
        <f>IFERROR(VLOOKUP($A309,#REF!,27,0),"0")</f>
        <v>0</v>
      </c>
      <c r="FL309" s="14">
        <f t="shared" si="879"/>
        <v>0</v>
      </c>
      <c r="FM309" s="14" t="str">
        <f>IFERROR(VLOOKUP($A309,SpecEd23!$X$22:$Y$610,59,0)," ")</f>
        <v xml:space="preserve"> </v>
      </c>
      <c r="FN309" s="14" t="e">
        <f t="shared" si="880"/>
        <v>#VALUE!</v>
      </c>
      <c r="FO309" s="14">
        <f>IFERROR(VLOOKUP($A309,ECFE!#REF!,26,0),0)</f>
        <v>0</v>
      </c>
      <c r="FP309" s="14">
        <f t="shared" si="881"/>
        <v>0</v>
      </c>
      <c r="FQ309" s="14">
        <f>IFERROR(VLOOKUP($A309,#REF!,16,0),0)</f>
        <v>0</v>
      </c>
      <c r="FR309" s="14">
        <f t="shared" si="882"/>
        <v>0</v>
      </c>
      <c r="FS309" s="14">
        <f>IFERROR(VLOOKUP($A309,#REF!,12,0),0)</f>
        <v>0</v>
      </c>
      <c r="FT309" s="14">
        <f t="shared" si="883"/>
        <v>0</v>
      </c>
      <c r="FU309" s="14">
        <v>0</v>
      </c>
      <c r="FV309" s="14">
        <f t="shared" si="884"/>
        <v>0</v>
      </c>
      <c r="FW309" s="14">
        <f>IFERROR(VLOOKUP($A309,ConEnroll!$A$8:$S$601,16,0),0)</f>
        <v>915</v>
      </c>
      <c r="FX309" s="14">
        <f t="shared" si="885"/>
        <v>0.8064479751447764</v>
      </c>
      <c r="FY309" s="14">
        <f t="shared" si="886"/>
        <v>915</v>
      </c>
      <c r="FZ309" s="14">
        <f t="shared" si="887"/>
        <v>0.8064479751447764</v>
      </c>
      <c r="GA309" s="14" t="e">
        <f t="shared" si="888"/>
        <v>#VALUE!</v>
      </c>
      <c r="GB309" s="14" t="e">
        <f t="shared" si="889"/>
        <v>#VALUE!</v>
      </c>
      <c r="GC309" s="39"/>
      <c r="GD309" s="14">
        <f t="shared" si="807"/>
        <v>-9178.6090021850232</v>
      </c>
      <c r="GE309" s="14" t="e">
        <f t="shared" si="808"/>
        <v>#VALUE!</v>
      </c>
      <c r="GF309" s="14">
        <f t="shared" si="809"/>
        <v>-65.335413902125538</v>
      </c>
      <c r="GG309" s="14" t="e">
        <f t="shared" si="810"/>
        <v>#VALUE!</v>
      </c>
      <c r="GH309" s="37" t="e">
        <f t="shared" si="811"/>
        <v>#VALUE!</v>
      </c>
    </row>
    <row r="310" spans="1:190" ht="12.5" x14ac:dyDescent="0.25">
      <c r="A310" s="67">
        <v>2311</v>
      </c>
      <c r="B310" s="35">
        <v>1</v>
      </c>
      <c r="C310" s="14">
        <v>6</v>
      </c>
      <c r="D310" s="14"/>
      <c r="E310" s="14"/>
      <c r="F310" s="35" t="s">
        <v>2647</v>
      </c>
      <c r="G310" s="41"/>
      <c r="H310" s="14">
        <f>IFERROR(VLOOKUP($A310,BaseFY22!$A$7:$AK$528,6,0),0)</f>
        <v>444</v>
      </c>
      <c r="I310" s="14">
        <f>IFERROR(VLOOKUP($A310,BaseFY22!$A$7:$AK$528,28,0),0)</f>
        <v>4703911.75</v>
      </c>
      <c r="J310" s="14">
        <f t="shared" si="812"/>
        <v>10594.395833333334</v>
      </c>
      <c r="K310" s="14">
        <f>IFERROR(VLOOKUP($A310,SpecEd22!$A$21:$BB$605,24,0)," ")</f>
        <v>1076158.2232892865</v>
      </c>
      <c r="L310" s="14">
        <f t="shared" si="813"/>
        <v>2423.7797821830777</v>
      </c>
      <c r="M310" s="14">
        <f>IFERROR(VLOOKUP($A310,ECFE!$A$16:$AB$347,7,0),0)</f>
        <v>28546.749</v>
      </c>
      <c r="N310" s="14">
        <f t="shared" si="780"/>
        <v>64.29447972972973</v>
      </c>
      <c r="O310" s="14">
        <v>0</v>
      </c>
      <c r="P310" s="14">
        <f t="shared" si="780"/>
        <v>0</v>
      </c>
      <c r="Q310" s="14">
        <f>IFERROR(VLOOKUP($A310,ConEnroll!$A$7:$S$337,10,0),0)</f>
        <v>5085.46</v>
      </c>
      <c r="R310" s="14">
        <f t="shared" si="814"/>
        <v>11.453738738738739</v>
      </c>
      <c r="S310" s="14">
        <f t="shared" si="781"/>
        <v>33632.209000000003</v>
      </c>
      <c r="T310" s="14">
        <f t="shared" si="815"/>
        <v>75.74821846846848</v>
      </c>
      <c r="U310" s="14">
        <f t="shared" si="782"/>
        <v>5813702.1822892865</v>
      </c>
      <c r="V310" s="14">
        <f t="shared" si="816"/>
        <v>13093.92383398488</v>
      </c>
      <c r="W310" s="42"/>
      <c r="X310" s="14">
        <f>IFERROR(VLOOKUP($A310,HouseFY22!$A$6:$AJ$528,28,0),0)</f>
        <v>4781506.75</v>
      </c>
      <c r="Y310" s="14">
        <f t="shared" si="817"/>
        <v>10769.159346846847</v>
      </c>
      <c r="Z310" s="14">
        <f>IFERROR(VLOOKUP($A310,Compens80percent!$A$13:$M$560,12,0),0)</f>
        <v>0</v>
      </c>
      <c r="AA310" s="14">
        <f t="shared" si="817"/>
        <v>0</v>
      </c>
      <c r="AB310" s="14">
        <f t="shared" si="818"/>
        <v>4781506.75</v>
      </c>
      <c r="AC310" s="14">
        <f t="shared" si="817"/>
        <v>10769.159346846847</v>
      </c>
      <c r="AD310" s="14">
        <f>IFERROR(VLOOKUP(A310,SpecEd22!$A$21:$Z$550,14,0),0)</f>
        <v>1088307.5963075773</v>
      </c>
      <c r="AE310" s="14">
        <f t="shared" si="819"/>
        <v>2451.1432349269758</v>
      </c>
      <c r="AF310" s="14">
        <f>IFERROR(VLOOKUP($A310,ECFE!$A$16:$AB$348,8,0),0)</f>
        <v>29117.683980000002</v>
      </c>
      <c r="AG310" s="14">
        <f t="shared" si="820"/>
        <v>65.580369324324323</v>
      </c>
      <c r="AH310" s="14">
        <f>IFERROR(VLOOKUP(A310,ParaFY19!$A$21:$Z$543,7,0),0)</f>
        <v>3136</v>
      </c>
      <c r="AI310" s="14">
        <f t="shared" si="821"/>
        <v>7.0630630630630629</v>
      </c>
      <c r="AJ310" s="14">
        <f>IFERROR(VLOOKUP(A310,ConEnroll!$A$7:$S$341,13,0),0)</f>
        <v>6356.8249999999998</v>
      </c>
      <c r="AK310" s="14">
        <f t="shared" si="822"/>
        <v>14.317173423423423</v>
      </c>
      <c r="AL310" s="14">
        <f t="shared" si="777"/>
        <v>38610.508979999999</v>
      </c>
      <c r="AM310" s="14">
        <f t="shared" si="823"/>
        <v>86.960605810810804</v>
      </c>
      <c r="AN310" s="14">
        <f t="shared" si="824"/>
        <v>5908424.855287578</v>
      </c>
      <c r="AO310" s="14">
        <f t="shared" si="825"/>
        <v>13307.263187584635</v>
      </c>
      <c r="AP310" s="62"/>
      <c r="AQ310" s="14">
        <f t="shared" si="778"/>
        <v>174.76351351351332</v>
      </c>
      <c r="AR310" s="14">
        <f t="shared" si="783"/>
        <v>27.363452743898051</v>
      </c>
      <c r="AS310" s="14">
        <f t="shared" si="784"/>
        <v>11.212387342342325</v>
      </c>
      <c r="AT310" s="14">
        <f t="shared" si="826"/>
        <v>213.33935359975368</v>
      </c>
      <c r="AU310" s="37">
        <f t="shared" si="785"/>
        <v>1.6293004015040771E-2</v>
      </c>
      <c r="AV310" s="42"/>
      <c r="AW310" s="14" t="str">
        <f>IFERROR(VLOOKUP($A310,#REF!,27,0),"0")</f>
        <v>0</v>
      </c>
      <c r="AX310" s="14">
        <f t="shared" si="827"/>
        <v>0</v>
      </c>
      <c r="AY310" s="14" t="str">
        <f>IFERROR(VLOOKUP($A310,SpecEd22!#REF!,23,0)," ")</f>
        <v xml:space="preserve"> </v>
      </c>
      <c r="AZ310" s="14" t="e">
        <f t="shared" si="828"/>
        <v>#VALUE!</v>
      </c>
      <c r="BA310" s="14">
        <f>IFERROR(VLOOKUP($A310,ECFE!#REF!,23,0),0)</f>
        <v>0</v>
      </c>
      <c r="BB310" s="14">
        <f t="shared" si="829"/>
        <v>0</v>
      </c>
      <c r="BC310" s="14">
        <f>IFERROR(VLOOKUP($A310,#REF!,17,0),0)</f>
        <v>0</v>
      </c>
      <c r="BD310" s="14">
        <f t="shared" si="830"/>
        <v>0</v>
      </c>
      <c r="BE310" s="14">
        <f>IFERROR(VLOOKUP($A310,#REF!,9,0),0)</f>
        <v>0</v>
      </c>
      <c r="BF310" s="14">
        <f t="shared" si="831"/>
        <v>0</v>
      </c>
      <c r="BG310" s="14">
        <v>0</v>
      </c>
      <c r="BH310" s="14">
        <f t="shared" si="832"/>
        <v>0</v>
      </c>
      <c r="BI310" s="14">
        <f>IFERROR(VLOOKUP($A310,ConEnroll!$A$8:$S$601,15,0),0)</f>
        <v>-1395</v>
      </c>
      <c r="BJ310" s="14">
        <f t="shared" si="833"/>
        <v>-3.1418918918918921</v>
      </c>
      <c r="BK310" s="14">
        <f t="shared" si="834"/>
        <v>-1395</v>
      </c>
      <c r="BL310" s="14">
        <f t="shared" si="835"/>
        <v>-3.1418918918918921</v>
      </c>
      <c r="BM310" s="14" t="e">
        <f t="shared" si="836"/>
        <v>#VALUE!</v>
      </c>
      <c r="BN310" s="14" t="e">
        <f t="shared" si="837"/>
        <v>#VALUE!</v>
      </c>
      <c r="BO310" s="42"/>
      <c r="BP310" s="14">
        <f t="shared" si="786"/>
        <v>10769.159346846847</v>
      </c>
      <c r="BQ310" s="14" t="e">
        <f t="shared" si="787"/>
        <v>#VALUE!</v>
      </c>
      <c r="BR310" s="14">
        <f t="shared" si="838"/>
        <v>90.102497702702692</v>
      </c>
      <c r="BS310" s="14" t="e">
        <f t="shared" si="788"/>
        <v>#VALUE!</v>
      </c>
      <c r="BT310" s="37" t="e">
        <f t="shared" si="789"/>
        <v>#VALUE!</v>
      </c>
      <c r="BU310" s="41"/>
      <c r="BV310" s="14" t="str">
        <f>IFERROR(VLOOKUP($A310,#REF!,27,0),"0")</f>
        <v>0</v>
      </c>
      <c r="BW310" s="14">
        <f t="shared" si="839"/>
        <v>0</v>
      </c>
      <c r="BX310" s="14" t="str">
        <f>IFERROR(VLOOKUP($A310,SpecEd22!$Z$22:$AV$606,59,0)," ")</f>
        <v xml:space="preserve"> </v>
      </c>
      <c r="BY310" s="14" t="e">
        <f t="shared" si="840"/>
        <v>#VALUE!</v>
      </c>
      <c r="BZ310" s="14">
        <f>IFERROR(VLOOKUP($A310,ECFE!#REF!,25,0),0)</f>
        <v>0</v>
      </c>
      <c r="CA310" s="14">
        <f t="shared" si="841"/>
        <v>0</v>
      </c>
      <c r="CB310" s="14">
        <f>IFERROR(VLOOKUP($A310,#REF!,17,0),0)</f>
        <v>0</v>
      </c>
      <c r="CC310" s="14">
        <f t="shared" si="842"/>
        <v>0</v>
      </c>
      <c r="CD310" s="14">
        <f>IFERROR(VLOOKUP($A310,#REF!,9,0),0)</f>
        <v>0</v>
      </c>
      <c r="CE310" s="14">
        <f t="shared" si="843"/>
        <v>0</v>
      </c>
      <c r="CF310" s="14">
        <v>0</v>
      </c>
      <c r="CG310" s="14">
        <f t="shared" si="844"/>
        <v>0</v>
      </c>
      <c r="CH310" s="14">
        <f>IFERROR(VLOOKUP($A310,ConEnroll!$A$8:$S$601,15,0),0)</f>
        <v>-1395</v>
      </c>
      <c r="CI310" s="14">
        <f t="shared" si="845"/>
        <v>-3.1418918918918921</v>
      </c>
      <c r="CJ310" s="14">
        <f t="shared" si="846"/>
        <v>-1395</v>
      </c>
      <c r="CK310" s="14">
        <f t="shared" si="847"/>
        <v>-3.1418918918918921</v>
      </c>
      <c r="CL310" s="14" t="e">
        <f t="shared" si="848"/>
        <v>#VALUE!</v>
      </c>
      <c r="CM310" s="14" t="e">
        <f t="shared" si="849"/>
        <v>#VALUE!</v>
      </c>
      <c r="CN310" s="42"/>
      <c r="CO310" s="14">
        <f t="shared" si="790"/>
        <v>-10594.395833333334</v>
      </c>
      <c r="CP310" s="14" t="e">
        <f t="shared" si="791"/>
        <v>#VALUE!</v>
      </c>
      <c r="CQ310" s="14">
        <f t="shared" si="792"/>
        <v>-78.890110360360367</v>
      </c>
      <c r="CR310" s="14" t="e">
        <f t="shared" si="793"/>
        <v>#VALUE!</v>
      </c>
      <c r="CS310" s="37" t="e">
        <f t="shared" si="794"/>
        <v>#VALUE!</v>
      </c>
      <c r="CT310" s="239"/>
      <c r="CU310" s="239"/>
      <c r="CV310" s="468"/>
      <c r="CW310" s="14">
        <f>IFERROR(VLOOKUP($A310,BaseFY23!$A$7:$AK$527,6,0),0)</f>
        <v>440.82169299999998</v>
      </c>
      <c r="CX310" s="14">
        <f>IFERROR(VLOOKUP($A310,BaseFY23!$A$7:$AN$528,28,0),0)</f>
        <v>4664855</v>
      </c>
      <c r="CY310" s="14">
        <f t="shared" si="850"/>
        <v>10582.181126916546</v>
      </c>
      <c r="CZ310" s="14">
        <f>IFERROR(VLOOKUP($A310,SpecEd23!$A$21:$BB$605,23,0)," ")</f>
        <v>1121412.4640279014</v>
      </c>
      <c r="DA310" s="14">
        <f t="shared" si="851"/>
        <v>2543.9139721009633</v>
      </c>
      <c r="DB310" s="14">
        <f>IFERROR(VLOOKUP($A310,ECFE!$A$16:$AB$347,7,0),0)</f>
        <v>28546.749</v>
      </c>
      <c r="DC310" s="14">
        <f t="shared" si="852"/>
        <v>64.758040389813573</v>
      </c>
      <c r="DD310" s="14">
        <v>0</v>
      </c>
      <c r="DE310" s="14">
        <f t="shared" si="853"/>
        <v>0</v>
      </c>
      <c r="DF310" s="14">
        <f>IFERROR(VLOOKUP($A310,ConEnroll!$A$7:$S$338,10,0),0)</f>
        <v>5085.46</v>
      </c>
      <c r="DG310" s="14">
        <f t="shared" si="854"/>
        <v>11.536319742776362</v>
      </c>
      <c r="DH310" s="14">
        <f t="shared" si="795"/>
        <v>33632.209000000003</v>
      </c>
      <c r="DI310" s="14">
        <f t="shared" si="855"/>
        <v>76.294360132589944</v>
      </c>
      <c r="DJ310" s="14">
        <f t="shared" si="796"/>
        <v>5819899.673027901</v>
      </c>
      <c r="DK310" s="14">
        <f t="shared" si="856"/>
        <v>13202.389459150099</v>
      </c>
      <c r="DL310" s="42"/>
      <c r="DM310" s="14">
        <f>IFERROR(VLOOKUP($A310,HouseFY23!$A$7:$AJ$528,28,0),0)</f>
        <v>4820094</v>
      </c>
      <c r="DN310" s="14">
        <f t="shared" si="857"/>
        <v>10934.339386061021</v>
      </c>
      <c r="DO310" s="14">
        <f>IFERROR(VLOOKUP($A310,Compens80percent!$A$13:$M$560,12,0),0)</f>
        <v>0</v>
      </c>
      <c r="DP310" s="14">
        <f t="shared" si="857"/>
        <v>0</v>
      </c>
      <c r="DQ310" s="14">
        <f t="shared" si="858"/>
        <v>4820094</v>
      </c>
      <c r="DR310" s="14">
        <f t="shared" si="859"/>
        <v>10856.067567567568</v>
      </c>
      <c r="DS310" s="14">
        <f>IFERROR(VLOOKUP($A310,SpecEd23!$A$21:$Z$550,14,0),0)</f>
        <v>1142182.9187248591</v>
      </c>
      <c r="DT310" s="14">
        <f t="shared" si="860"/>
        <v>2591.0315596126056</v>
      </c>
      <c r="DU310" s="14">
        <f>IFERROR(VLOOKUP($A310,ECFE!$A$16:$AB$347,9,0),0)</f>
        <v>29700.037659600002</v>
      </c>
      <c r="DV310" s="14">
        <f t="shared" si="861"/>
        <v>67.374265221562055</v>
      </c>
      <c r="DW310" s="14">
        <f>IFERROR(VLOOKUP($A310,ParaFY19!$A$21:$Z$543,7,0),0)</f>
        <v>3136</v>
      </c>
      <c r="DX310" s="14">
        <f t="shared" si="862"/>
        <v>7.11398746885172</v>
      </c>
      <c r="DY310" s="14">
        <f>IFERROR(VLOOKUP($A310,ConEnroll!$A$7:$S$341,13,0),0)</f>
        <v>6356.8249999999998</v>
      </c>
      <c r="DZ310" s="14">
        <f t="shared" si="863"/>
        <v>14.420399678470451</v>
      </c>
      <c r="EA310" s="14">
        <f t="shared" si="797"/>
        <v>39192.862659599996</v>
      </c>
      <c r="EB310" s="14">
        <f t="shared" si="864"/>
        <v>88.908652368884205</v>
      </c>
      <c r="EC310" s="14">
        <f t="shared" si="798"/>
        <v>6001469.7813844588</v>
      </c>
      <c r="ED310" s="14">
        <f t="shared" si="865"/>
        <v>13614.279598042511</v>
      </c>
      <c r="EE310" s="62"/>
      <c r="EF310" s="14">
        <f t="shared" si="799"/>
        <v>352.15825914447487</v>
      </c>
      <c r="EG310" s="14">
        <f t="shared" si="800"/>
        <v>47.117587511642341</v>
      </c>
      <c r="EH310" s="14">
        <f t="shared" si="801"/>
        <v>12.614292236294261</v>
      </c>
      <c r="EI310" s="14">
        <f t="shared" si="866"/>
        <v>411.89013889241147</v>
      </c>
      <c r="EJ310" s="37">
        <f t="shared" si="802"/>
        <v>3.1198150923122881E-2</v>
      </c>
      <c r="EK310" s="42"/>
      <c r="EL310" s="14" t="str">
        <f>IFERROR(VLOOKUP($A310,#REF!,27,0),"0")</f>
        <v>0</v>
      </c>
      <c r="EM310" s="14">
        <f t="shared" si="867"/>
        <v>0</v>
      </c>
      <c r="EN310" s="14" t="str">
        <f>IFERROR(VLOOKUP($A310,SpecEd23!#REF!,23,0)," ")</f>
        <v xml:space="preserve"> </v>
      </c>
      <c r="EO310" s="14" t="e">
        <f t="shared" si="868"/>
        <v>#VALUE!</v>
      </c>
      <c r="EP310" s="14">
        <f>IFERROR(VLOOKUP($A310,ECFE!#REF!,24,0),0)</f>
        <v>0</v>
      </c>
      <c r="EQ310" s="14">
        <f t="shared" si="869"/>
        <v>0</v>
      </c>
      <c r="ER310" s="14">
        <f>IFERROR(VLOOKUP($A310,#REF!,30,0),0)</f>
        <v>0</v>
      </c>
      <c r="ES310" s="14">
        <f t="shared" si="870"/>
        <v>0</v>
      </c>
      <c r="ET310" s="14">
        <f>IFERROR(VLOOKUP($A310,#REF!,12,0),0)</f>
        <v>0</v>
      </c>
      <c r="EU310" s="14">
        <f t="shared" si="871"/>
        <v>0</v>
      </c>
      <c r="EV310" s="14">
        <v>0</v>
      </c>
      <c r="EW310" s="14">
        <f t="shared" si="872"/>
        <v>0</v>
      </c>
      <c r="EX310" s="14">
        <f>IFERROR(VLOOKUP($A310,ConEnroll!$A$8:$S$601,16,0),0)</f>
        <v>916</v>
      </c>
      <c r="EY310" s="14">
        <f t="shared" si="873"/>
        <v>2.0779376662844951</v>
      </c>
      <c r="EZ310" s="14">
        <f t="shared" si="874"/>
        <v>916</v>
      </c>
      <c r="FA310" s="14">
        <f t="shared" si="875"/>
        <v>2.0779376662844951</v>
      </c>
      <c r="FB310" s="14" t="e">
        <f t="shared" si="876"/>
        <v>#VALUE!</v>
      </c>
      <c r="FC310" s="14" t="e">
        <f t="shared" si="877"/>
        <v>#VALUE!</v>
      </c>
      <c r="FD310" s="62"/>
      <c r="FE310" s="14">
        <f t="shared" si="803"/>
        <v>10934.339386061021</v>
      </c>
      <c r="FF310" s="14" t="e">
        <f t="shared" si="804"/>
        <v>#VALUE!</v>
      </c>
      <c r="FG310" s="14">
        <f t="shared" si="878"/>
        <v>86.830714702599707</v>
      </c>
      <c r="FH310" s="14" t="e">
        <f t="shared" si="805"/>
        <v>#VALUE!</v>
      </c>
      <c r="FI310" s="37" t="e">
        <f t="shared" si="806"/>
        <v>#VALUE!</v>
      </c>
      <c r="FJ310" s="12"/>
      <c r="FK310" s="14" t="str">
        <f>IFERROR(VLOOKUP($A310,#REF!,27,0),"0")</f>
        <v>0</v>
      </c>
      <c r="FL310" s="14">
        <f t="shared" si="879"/>
        <v>0</v>
      </c>
      <c r="FM310" s="14" t="str">
        <f>IFERROR(VLOOKUP($A310,SpecEd23!$X$22:$Y$610,59,0)," ")</f>
        <v xml:space="preserve"> </v>
      </c>
      <c r="FN310" s="14" t="e">
        <f t="shared" si="880"/>
        <v>#VALUE!</v>
      </c>
      <c r="FO310" s="14">
        <f>IFERROR(VLOOKUP($A310,ECFE!#REF!,26,0),0)</f>
        <v>0</v>
      </c>
      <c r="FP310" s="14">
        <f t="shared" si="881"/>
        <v>0</v>
      </c>
      <c r="FQ310" s="14">
        <f>IFERROR(VLOOKUP($A310,#REF!,16,0),0)</f>
        <v>0</v>
      </c>
      <c r="FR310" s="14">
        <f t="shared" si="882"/>
        <v>0</v>
      </c>
      <c r="FS310" s="14">
        <f>IFERROR(VLOOKUP($A310,#REF!,12,0),0)</f>
        <v>0</v>
      </c>
      <c r="FT310" s="14">
        <f t="shared" si="883"/>
        <v>0</v>
      </c>
      <c r="FU310" s="14">
        <v>0</v>
      </c>
      <c r="FV310" s="14">
        <f t="shared" si="884"/>
        <v>0</v>
      </c>
      <c r="FW310" s="14">
        <f>IFERROR(VLOOKUP($A310,ConEnroll!$A$8:$S$601,16,0),0)</f>
        <v>916</v>
      </c>
      <c r="FX310" s="14">
        <f t="shared" si="885"/>
        <v>2.0779376662844951</v>
      </c>
      <c r="FY310" s="14">
        <f t="shared" si="886"/>
        <v>916</v>
      </c>
      <c r="FZ310" s="14">
        <f t="shared" si="887"/>
        <v>2.0779376662844951</v>
      </c>
      <c r="GA310" s="14" t="e">
        <f t="shared" si="888"/>
        <v>#VALUE!</v>
      </c>
      <c r="GB310" s="14" t="e">
        <f t="shared" si="889"/>
        <v>#VALUE!</v>
      </c>
      <c r="GC310" s="39"/>
      <c r="GD310" s="14">
        <f t="shared" si="807"/>
        <v>-10582.181126916546</v>
      </c>
      <c r="GE310" s="14" t="e">
        <f t="shared" si="808"/>
        <v>#VALUE!</v>
      </c>
      <c r="GF310" s="14">
        <f t="shared" si="809"/>
        <v>-74.216422466305445</v>
      </c>
      <c r="GG310" s="14" t="e">
        <f t="shared" si="810"/>
        <v>#VALUE!</v>
      </c>
      <c r="GH310" s="37" t="e">
        <f t="shared" si="811"/>
        <v>#VALUE!</v>
      </c>
    </row>
    <row r="311" spans="1:190" ht="12.5" x14ac:dyDescent="0.25">
      <c r="A311" s="67">
        <v>2342</v>
      </c>
      <c r="B311" s="35">
        <v>1</v>
      </c>
      <c r="C311" s="14">
        <v>6</v>
      </c>
      <c r="D311" s="14"/>
      <c r="E311" s="14"/>
      <c r="F311" s="35" t="s">
        <v>366</v>
      </c>
      <c r="G311" s="41"/>
      <c r="H311" s="14">
        <f>IFERROR(VLOOKUP($A311,BaseFY22!$A$7:$AK$528,6,0),0)</f>
        <v>776</v>
      </c>
      <c r="I311" s="14">
        <f>IFERROR(VLOOKUP($A311,BaseFY22!$A$7:$AK$528,28,0),0)</f>
        <v>8501624.5</v>
      </c>
      <c r="J311" s="14">
        <f t="shared" si="812"/>
        <v>10955.701675257733</v>
      </c>
      <c r="K311" s="14">
        <f>IFERROR(VLOOKUP($A311,SpecEd22!$A$21:$BB$605,24,0)," ")</f>
        <v>903696.54603387159</v>
      </c>
      <c r="L311" s="14">
        <f t="shared" si="813"/>
        <v>1164.5574046828242</v>
      </c>
      <c r="M311" s="14">
        <f>IFERROR(VLOOKUP($A311,ECFE!$A$16:$AB$347,7,0),0)</f>
        <v>44103.972000000002</v>
      </c>
      <c r="N311" s="14">
        <f t="shared" si="780"/>
        <v>56.835015463917529</v>
      </c>
      <c r="O311" s="14">
        <v>0</v>
      </c>
      <c r="P311" s="14">
        <f t="shared" si="780"/>
        <v>0</v>
      </c>
      <c r="Q311" s="14">
        <f>IFERROR(VLOOKUP($A311,ConEnroll!$A$7:$S$337,10,0),0)</f>
        <v>4246.62</v>
      </c>
      <c r="R311" s="14">
        <f t="shared" si="814"/>
        <v>5.4724484536082469</v>
      </c>
      <c r="S311" s="14">
        <f t="shared" si="781"/>
        <v>48350.592000000004</v>
      </c>
      <c r="T311" s="14">
        <f t="shared" si="815"/>
        <v>62.30746391752578</v>
      </c>
      <c r="U311" s="14">
        <f t="shared" si="782"/>
        <v>9453671.6380338725</v>
      </c>
      <c r="V311" s="14">
        <f t="shared" si="816"/>
        <v>12182.566543858084</v>
      </c>
      <c r="W311" s="42"/>
      <c r="X311" s="14">
        <f>IFERROR(VLOOKUP($A311,HouseFY22!$A$6:$AJ$528,28,0),0)</f>
        <v>8869021.6797720008</v>
      </c>
      <c r="Y311" s="14">
        <f t="shared" si="817"/>
        <v>11429.151649190722</v>
      </c>
      <c r="Z311" s="14">
        <f>IFERROR(VLOOKUP($A311,Compens80percent!$A$13:$M$560,12,0),0)</f>
        <v>0</v>
      </c>
      <c r="AA311" s="14">
        <f t="shared" si="817"/>
        <v>0</v>
      </c>
      <c r="AB311" s="14">
        <f t="shared" si="818"/>
        <v>8869021.6797720008</v>
      </c>
      <c r="AC311" s="14">
        <f t="shared" si="817"/>
        <v>11429.151649190722</v>
      </c>
      <c r="AD311" s="14">
        <f>IFERROR(VLOOKUP(A311,SpecEd22!$A$21:$Z$550,14,0),0)</f>
        <v>924009.57859401661</v>
      </c>
      <c r="AE311" s="14">
        <f t="shared" si="819"/>
        <v>1190.7339930335265</v>
      </c>
      <c r="AF311" s="14">
        <f>IFERROR(VLOOKUP($A311,ECFE!$A$16:$AB$348,8,0),0)</f>
        <v>44986.051440000003</v>
      </c>
      <c r="AG311" s="14">
        <f t="shared" si="820"/>
        <v>57.971715773195882</v>
      </c>
      <c r="AH311" s="14">
        <f>IFERROR(VLOOKUP(A311,ParaFY19!$A$21:$Z$543,7,0),0)</f>
        <v>5292</v>
      </c>
      <c r="AI311" s="14">
        <f t="shared" si="821"/>
        <v>6.8195876288659791</v>
      </c>
      <c r="AJ311" s="14">
        <f>IFERROR(VLOOKUP(A311,ConEnroll!$A$7:$S$341,13,0),0)</f>
        <v>5308.2749999999996</v>
      </c>
      <c r="AK311" s="14">
        <f t="shared" si="822"/>
        <v>6.8405605670103089</v>
      </c>
      <c r="AL311" s="14">
        <f t="shared" si="777"/>
        <v>55586.326440000004</v>
      </c>
      <c r="AM311" s="14">
        <f t="shared" si="823"/>
        <v>71.631863969072171</v>
      </c>
      <c r="AN311" s="14">
        <f t="shared" si="824"/>
        <v>9848617.5848060176</v>
      </c>
      <c r="AO311" s="14">
        <f t="shared" si="825"/>
        <v>12691.517506193322</v>
      </c>
      <c r="AP311" s="62"/>
      <c r="AQ311" s="14">
        <f t="shared" si="778"/>
        <v>473.44997393298945</v>
      </c>
      <c r="AR311" s="14">
        <f t="shared" si="783"/>
        <v>26.176588350702332</v>
      </c>
      <c r="AS311" s="14">
        <f t="shared" si="784"/>
        <v>9.324400051546391</v>
      </c>
      <c r="AT311" s="14">
        <f t="shared" si="826"/>
        <v>508.95096233523816</v>
      </c>
      <c r="AU311" s="37">
        <f t="shared" si="785"/>
        <v>4.1776990136107972E-2</v>
      </c>
      <c r="AV311" s="42"/>
      <c r="AW311" s="14" t="str">
        <f>IFERROR(VLOOKUP($A311,#REF!,27,0),"0")</f>
        <v>0</v>
      </c>
      <c r="AX311" s="14">
        <f t="shared" si="827"/>
        <v>0</v>
      </c>
      <c r="AY311" s="14" t="str">
        <f>IFERROR(VLOOKUP($A311,SpecEd22!#REF!,23,0)," ")</f>
        <v xml:space="preserve"> </v>
      </c>
      <c r="AZ311" s="14" t="e">
        <f t="shared" si="828"/>
        <v>#VALUE!</v>
      </c>
      <c r="BA311" s="14">
        <f>IFERROR(VLOOKUP($A311,ECFE!#REF!,23,0),0)</f>
        <v>0</v>
      </c>
      <c r="BB311" s="14">
        <f t="shared" si="829"/>
        <v>0</v>
      </c>
      <c r="BC311" s="14">
        <f>IFERROR(VLOOKUP($A311,#REF!,17,0),0)</f>
        <v>0</v>
      </c>
      <c r="BD311" s="14">
        <f t="shared" si="830"/>
        <v>0</v>
      </c>
      <c r="BE311" s="14">
        <f>IFERROR(VLOOKUP($A311,#REF!,9,0),0)</f>
        <v>0</v>
      </c>
      <c r="BF311" s="14">
        <f t="shared" si="831"/>
        <v>0</v>
      </c>
      <c r="BG311" s="14">
        <v>0</v>
      </c>
      <c r="BH311" s="14">
        <f t="shared" si="832"/>
        <v>0</v>
      </c>
      <c r="BI311" s="14">
        <f>IFERROR(VLOOKUP($A311,ConEnroll!$A$8:$S$601,15,0),0)</f>
        <v>-1425</v>
      </c>
      <c r="BJ311" s="14">
        <f t="shared" si="833"/>
        <v>-1.8363402061855669</v>
      </c>
      <c r="BK311" s="14">
        <f t="shared" si="834"/>
        <v>-1425</v>
      </c>
      <c r="BL311" s="14">
        <f t="shared" si="835"/>
        <v>-1.8363402061855669</v>
      </c>
      <c r="BM311" s="14" t="e">
        <f t="shared" si="836"/>
        <v>#VALUE!</v>
      </c>
      <c r="BN311" s="14" t="e">
        <f t="shared" si="837"/>
        <v>#VALUE!</v>
      </c>
      <c r="BO311" s="42"/>
      <c r="BP311" s="14">
        <f t="shared" si="786"/>
        <v>11429.151649190722</v>
      </c>
      <c r="BQ311" s="14" t="e">
        <f t="shared" si="787"/>
        <v>#VALUE!</v>
      </c>
      <c r="BR311" s="14">
        <f t="shared" si="838"/>
        <v>73.468204175257739</v>
      </c>
      <c r="BS311" s="14" t="e">
        <f t="shared" si="788"/>
        <v>#VALUE!</v>
      </c>
      <c r="BT311" s="37" t="e">
        <f t="shared" si="789"/>
        <v>#VALUE!</v>
      </c>
      <c r="BU311" s="41"/>
      <c r="BV311" s="14" t="str">
        <f>IFERROR(VLOOKUP($A311,#REF!,27,0),"0")</f>
        <v>0</v>
      </c>
      <c r="BW311" s="14">
        <f t="shared" si="839"/>
        <v>0</v>
      </c>
      <c r="BX311" s="14" t="str">
        <f>IFERROR(VLOOKUP($A311,SpecEd22!$Z$22:$AV$606,59,0)," ")</f>
        <v xml:space="preserve"> </v>
      </c>
      <c r="BY311" s="14" t="e">
        <f t="shared" si="840"/>
        <v>#VALUE!</v>
      </c>
      <c r="BZ311" s="14">
        <f>IFERROR(VLOOKUP($A311,ECFE!#REF!,25,0),0)</f>
        <v>0</v>
      </c>
      <c r="CA311" s="14">
        <f t="shared" si="841"/>
        <v>0</v>
      </c>
      <c r="CB311" s="14">
        <f>IFERROR(VLOOKUP($A311,#REF!,17,0),0)</f>
        <v>0</v>
      </c>
      <c r="CC311" s="14">
        <f t="shared" si="842"/>
        <v>0</v>
      </c>
      <c r="CD311" s="14">
        <f>IFERROR(VLOOKUP($A311,#REF!,9,0),0)</f>
        <v>0</v>
      </c>
      <c r="CE311" s="14">
        <f t="shared" si="843"/>
        <v>0</v>
      </c>
      <c r="CF311" s="14">
        <v>0</v>
      </c>
      <c r="CG311" s="14">
        <f t="shared" si="844"/>
        <v>0</v>
      </c>
      <c r="CH311" s="14">
        <f>IFERROR(VLOOKUP($A311,ConEnroll!$A$8:$S$601,15,0),0)</f>
        <v>-1425</v>
      </c>
      <c r="CI311" s="14">
        <f t="shared" si="845"/>
        <v>-1.8363402061855669</v>
      </c>
      <c r="CJ311" s="14">
        <f t="shared" si="846"/>
        <v>-1425</v>
      </c>
      <c r="CK311" s="14">
        <f t="shared" si="847"/>
        <v>-1.8363402061855669</v>
      </c>
      <c r="CL311" s="14" t="e">
        <f t="shared" si="848"/>
        <v>#VALUE!</v>
      </c>
      <c r="CM311" s="14" t="e">
        <f t="shared" si="849"/>
        <v>#VALUE!</v>
      </c>
      <c r="CN311" s="42"/>
      <c r="CO311" s="14">
        <f t="shared" si="790"/>
        <v>-10955.701675257733</v>
      </c>
      <c r="CP311" s="14" t="e">
        <f t="shared" si="791"/>
        <v>#VALUE!</v>
      </c>
      <c r="CQ311" s="14">
        <f t="shared" si="792"/>
        <v>-64.143804123711348</v>
      </c>
      <c r="CR311" s="14" t="e">
        <f t="shared" si="793"/>
        <v>#VALUE!</v>
      </c>
      <c r="CS311" s="37" t="e">
        <f t="shared" si="794"/>
        <v>#VALUE!</v>
      </c>
      <c r="CT311" s="239"/>
      <c r="CU311" s="239"/>
      <c r="CV311" s="468"/>
      <c r="CW311" s="14">
        <f>IFERROR(VLOOKUP($A311,BaseFY23!$A$7:$AK$527,6,0),0)</f>
        <v>791</v>
      </c>
      <c r="CX311" s="14">
        <f>IFERROR(VLOOKUP($A311,BaseFY23!$A$7:$AN$528,28,0),0)</f>
        <v>8620738</v>
      </c>
      <c r="CY311" s="14">
        <f t="shared" si="850"/>
        <v>10898.530973451327</v>
      </c>
      <c r="CZ311" s="14">
        <f>IFERROR(VLOOKUP($A311,SpecEd23!$A$21:$BB$605,23,0)," ")</f>
        <v>1038924.8008453766</v>
      </c>
      <c r="DA311" s="14">
        <f t="shared" si="851"/>
        <v>1313.4321123203244</v>
      </c>
      <c r="DB311" s="14">
        <f>IFERROR(VLOOKUP($A311,ECFE!$A$16:$AB$347,7,0),0)</f>
        <v>44103.972000000002</v>
      </c>
      <c r="DC311" s="14">
        <f t="shared" si="852"/>
        <v>55.757233881163089</v>
      </c>
      <c r="DD311" s="14">
        <v>0</v>
      </c>
      <c r="DE311" s="14">
        <f t="shared" si="853"/>
        <v>0</v>
      </c>
      <c r="DF311" s="14">
        <f>IFERROR(VLOOKUP($A311,ConEnroll!$A$7:$S$338,10,0),0)</f>
        <v>4246.62</v>
      </c>
      <c r="DG311" s="14">
        <f t="shared" si="854"/>
        <v>5.3686725663716812</v>
      </c>
      <c r="DH311" s="14">
        <f t="shared" si="795"/>
        <v>48350.592000000004</v>
      </c>
      <c r="DI311" s="14">
        <f t="shared" si="855"/>
        <v>61.125906447534774</v>
      </c>
      <c r="DJ311" s="14">
        <f t="shared" si="796"/>
        <v>9708013.3928453773</v>
      </c>
      <c r="DK311" s="14">
        <f t="shared" si="856"/>
        <v>12273.088992219187</v>
      </c>
      <c r="DL311" s="42"/>
      <c r="DM311" s="14">
        <f>IFERROR(VLOOKUP($A311,HouseFY23!$A$7:$AJ$528,28,0),0)</f>
        <v>9144101.7799999993</v>
      </c>
      <c r="DN311" s="14">
        <f t="shared" si="857"/>
        <v>11560.179241466498</v>
      </c>
      <c r="DO311" s="14">
        <f>IFERROR(VLOOKUP($A311,Compens80percent!$A$13:$M$560,12,0),0)</f>
        <v>0</v>
      </c>
      <c r="DP311" s="14">
        <f t="shared" si="857"/>
        <v>0</v>
      </c>
      <c r="DQ311" s="14">
        <f t="shared" si="858"/>
        <v>9144101.7799999993</v>
      </c>
      <c r="DR311" s="14">
        <f t="shared" si="859"/>
        <v>11783.636314432988</v>
      </c>
      <c r="DS311" s="14">
        <f>IFERROR(VLOOKUP($A311,SpecEd23!$A$21:$Z$550,14,0),0)</f>
        <v>1084610.0666107908</v>
      </c>
      <c r="DT311" s="14">
        <f t="shared" si="860"/>
        <v>1371.1884533638315</v>
      </c>
      <c r="DU311" s="14">
        <f>IFERROR(VLOOKUP($A311,ECFE!$A$16:$AB$347,9,0),0)</f>
        <v>45885.772468800002</v>
      </c>
      <c r="DV311" s="14">
        <f t="shared" si="861"/>
        <v>58.009826129962079</v>
      </c>
      <c r="DW311" s="14">
        <f>IFERROR(VLOOKUP($A311,ParaFY19!$A$21:$Z$543,7,0),0)</f>
        <v>5292</v>
      </c>
      <c r="DX311" s="14">
        <f t="shared" si="862"/>
        <v>6.6902654867256635</v>
      </c>
      <c r="DY311" s="14">
        <f>IFERROR(VLOOKUP($A311,ConEnroll!$A$7:$S$341,13,0),0)</f>
        <v>5308.2749999999996</v>
      </c>
      <c r="DZ311" s="14">
        <f t="shared" si="863"/>
        <v>6.7108407079646017</v>
      </c>
      <c r="EA311" s="14">
        <f t="shared" si="797"/>
        <v>56486.047468800003</v>
      </c>
      <c r="EB311" s="14">
        <f t="shared" si="864"/>
        <v>71.410932324652336</v>
      </c>
      <c r="EC311" s="14">
        <f t="shared" si="798"/>
        <v>10285197.89407959</v>
      </c>
      <c r="ED311" s="14">
        <f t="shared" si="865"/>
        <v>13002.778627154981</v>
      </c>
      <c r="EE311" s="62"/>
      <c r="EF311" s="14">
        <f t="shared" si="799"/>
        <v>661.6482680151712</v>
      </c>
      <c r="EG311" s="14">
        <f t="shared" si="800"/>
        <v>57.756341043507064</v>
      </c>
      <c r="EH311" s="14">
        <f t="shared" si="801"/>
        <v>10.285025877117562</v>
      </c>
      <c r="EI311" s="14">
        <f t="shared" si="866"/>
        <v>729.68963493579577</v>
      </c>
      <c r="EJ311" s="37">
        <f t="shared" si="802"/>
        <v>5.945444014937068E-2</v>
      </c>
      <c r="EK311" s="42"/>
      <c r="EL311" s="14" t="str">
        <f>IFERROR(VLOOKUP($A311,#REF!,27,0),"0")</f>
        <v>0</v>
      </c>
      <c r="EM311" s="14">
        <f t="shared" si="867"/>
        <v>0</v>
      </c>
      <c r="EN311" s="14" t="str">
        <f>IFERROR(VLOOKUP($A311,SpecEd23!#REF!,23,0)," ")</f>
        <v xml:space="preserve"> </v>
      </c>
      <c r="EO311" s="14" t="e">
        <f t="shared" si="868"/>
        <v>#VALUE!</v>
      </c>
      <c r="EP311" s="14">
        <f>IFERROR(VLOOKUP($A311,ECFE!#REF!,24,0),0)</f>
        <v>0</v>
      </c>
      <c r="EQ311" s="14">
        <f t="shared" si="869"/>
        <v>0</v>
      </c>
      <c r="ER311" s="14">
        <f>IFERROR(VLOOKUP($A311,#REF!,30,0),0)</f>
        <v>0</v>
      </c>
      <c r="ES311" s="14">
        <f t="shared" si="870"/>
        <v>0</v>
      </c>
      <c r="ET311" s="14">
        <f>IFERROR(VLOOKUP($A311,#REF!,12,0),0)</f>
        <v>0</v>
      </c>
      <c r="EU311" s="14">
        <f t="shared" si="871"/>
        <v>0</v>
      </c>
      <c r="EV311" s="14">
        <v>0</v>
      </c>
      <c r="EW311" s="14">
        <f t="shared" si="872"/>
        <v>0</v>
      </c>
      <c r="EX311" s="14">
        <f>IFERROR(VLOOKUP($A311,ConEnroll!$A$8:$S$601,16,0),0)</f>
        <v>917</v>
      </c>
      <c r="EY311" s="14">
        <f t="shared" si="873"/>
        <v>1.1592920353982301</v>
      </c>
      <c r="EZ311" s="14">
        <f t="shared" si="874"/>
        <v>917</v>
      </c>
      <c r="FA311" s="14">
        <f t="shared" si="875"/>
        <v>1.1592920353982301</v>
      </c>
      <c r="FB311" s="14" t="e">
        <f t="shared" si="876"/>
        <v>#VALUE!</v>
      </c>
      <c r="FC311" s="14" t="e">
        <f t="shared" si="877"/>
        <v>#VALUE!</v>
      </c>
      <c r="FD311" s="62"/>
      <c r="FE311" s="14">
        <f t="shared" si="803"/>
        <v>11560.179241466498</v>
      </c>
      <c r="FF311" s="14" t="e">
        <f t="shared" si="804"/>
        <v>#VALUE!</v>
      </c>
      <c r="FG311" s="14">
        <f t="shared" si="878"/>
        <v>70.251640289254112</v>
      </c>
      <c r="FH311" s="14" t="e">
        <f t="shared" si="805"/>
        <v>#VALUE!</v>
      </c>
      <c r="FI311" s="37" t="e">
        <f t="shared" si="806"/>
        <v>#VALUE!</v>
      </c>
      <c r="FJ311" s="12"/>
      <c r="FK311" s="14" t="str">
        <f>IFERROR(VLOOKUP($A311,#REF!,27,0),"0")</f>
        <v>0</v>
      </c>
      <c r="FL311" s="14">
        <f t="shared" si="879"/>
        <v>0</v>
      </c>
      <c r="FM311" s="14" t="str">
        <f>IFERROR(VLOOKUP($A311,SpecEd23!$X$22:$Y$610,59,0)," ")</f>
        <v xml:space="preserve"> </v>
      </c>
      <c r="FN311" s="14" t="e">
        <f t="shared" si="880"/>
        <v>#VALUE!</v>
      </c>
      <c r="FO311" s="14">
        <f>IFERROR(VLOOKUP($A311,ECFE!#REF!,26,0),0)</f>
        <v>0</v>
      </c>
      <c r="FP311" s="14">
        <f t="shared" si="881"/>
        <v>0</v>
      </c>
      <c r="FQ311" s="14">
        <f>IFERROR(VLOOKUP($A311,#REF!,16,0),0)</f>
        <v>0</v>
      </c>
      <c r="FR311" s="14">
        <f t="shared" si="882"/>
        <v>0</v>
      </c>
      <c r="FS311" s="14">
        <f>IFERROR(VLOOKUP($A311,#REF!,12,0),0)</f>
        <v>0</v>
      </c>
      <c r="FT311" s="14">
        <f t="shared" si="883"/>
        <v>0</v>
      </c>
      <c r="FU311" s="14">
        <v>0</v>
      </c>
      <c r="FV311" s="14">
        <f t="shared" si="884"/>
        <v>0</v>
      </c>
      <c r="FW311" s="14">
        <f>IFERROR(VLOOKUP($A311,ConEnroll!$A$8:$S$601,16,0),0)</f>
        <v>917</v>
      </c>
      <c r="FX311" s="14">
        <f t="shared" si="885"/>
        <v>1.1592920353982301</v>
      </c>
      <c r="FY311" s="14">
        <f t="shared" si="886"/>
        <v>917</v>
      </c>
      <c r="FZ311" s="14">
        <f t="shared" si="887"/>
        <v>1.1592920353982301</v>
      </c>
      <c r="GA311" s="14" t="e">
        <f t="shared" si="888"/>
        <v>#VALUE!</v>
      </c>
      <c r="GB311" s="14" t="e">
        <f t="shared" si="889"/>
        <v>#VALUE!</v>
      </c>
      <c r="GC311" s="39"/>
      <c r="GD311" s="14">
        <f t="shared" si="807"/>
        <v>-10898.530973451327</v>
      </c>
      <c r="GE311" s="14" t="e">
        <f t="shared" si="808"/>
        <v>#VALUE!</v>
      </c>
      <c r="GF311" s="14">
        <f t="shared" si="809"/>
        <v>-59.966614412136543</v>
      </c>
      <c r="GG311" s="14" t="e">
        <f t="shared" si="810"/>
        <v>#VALUE!</v>
      </c>
      <c r="GH311" s="37" t="e">
        <f t="shared" si="811"/>
        <v>#VALUE!</v>
      </c>
    </row>
    <row r="312" spans="1:190" ht="12.5" x14ac:dyDescent="0.25">
      <c r="A312" s="67">
        <v>2358</v>
      </c>
      <c r="B312" s="35">
        <v>1</v>
      </c>
      <c r="C312" s="14">
        <v>6</v>
      </c>
      <c r="D312" s="14"/>
      <c r="E312" s="14"/>
      <c r="F312" s="35" t="s">
        <v>2648</v>
      </c>
      <c r="G312" s="41"/>
      <c r="H312" s="14">
        <f>IFERROR(VLOOKUP($A312,BaseFY22!$A$7:$AK$528,6,0),0)</f>
        <v>209.4</v>
      </c>
      <c r="I312" s="14">
        <f>IFERROR(VLOOKUP($A312,BaseFY22!$A$7:$AK$528,28,0),0)</f>
        <v>3185758</v>
      </c>
      <c r="J312" s="14">
        <f t="shared" si="812"/>
        <v>15213.744030563514</v>
      </c>
      <c r="K312" s="14">
        <f>IFERROR(VLOOKUP($A312,SpecEd22!$A$21:$BB$605,24,0)," ")</f>
        <v>230663.87888941192</v>
      </c>
      <c r="L312" s="14">
        <f t="shared" si="813"/>
        <v>1101.5466995673921</v>
      </c>
      <c r="M312" s="14">
        <f>IFERROR(VLOOKUP($A312,ECFE!$A$16:$AB$347,7,0),0)</f>
        <v>22656.149999999998</v>
      </c>
      <c r="N312" s="14">
        <f t="shared" si="780"/>
        <v>108.19555873925501</v>
      </c>
      <c r="O312" s="14">
        <v>0</v>
      </c>
      <c r="P312" s="14">
        <f t="shared" si="780"/>
        <v>0</v>
      </c>
      <c r="Q312" s="14">
        <f>IFERROR(VLOOKUP($A312,ConEnroll!$A$7:$S$337,10,0),0)</f>
        <v>1153.4000000000001</v>
      </c>
      <c r="R312" s="14">
        <f t="shared" si="814"/>
        <v>5.5081184336198667</v>
      </c>
      <c r="S312" s="14">
        <f t="shared" si="781"/>
        <v>23809.55</v>
      </c>
      <c r="T312" s="14">
        <f t="shared" si="815"/>
        <v>113.70367717287488</v>
      </c>
      <c r="U312" s="14">
        <f t="shared" si="782"/>
        <v>3440231.4288894115</v>
      </c>
      <c r="V312" s="14">
        <f t="shared" si="816"/>
        <v>16428.99440730378</v>
      </c>
      <c r="W312" s="42"/>
      <c r="X312" s="14">
        <f>IFERROR(VLOOKUP($A312,HouseFY22!$A$6:$AJ$528,28,0),0)</f>
        <v>3232892</v>
      </c>
      <c r="Y312" s="14">
        <f t="shared" si="817"/>
        <v>15438.83476599809</v>
      </c>
      <c r="Z312" s="14">
        <f>IFERROR(VLOOKUP($A312,Compens80percent!$A$13:$M$560,12,0),0)</f>
        <v>0</v>
      </c>
      <c r="AA312" s="14">
        <f t="shared" si="817"/>
        <v>0</v>
      </c>
      <c r="AB312" s="14">
        <f t="shared" si="818"/>
        <v>3232892</v>
      </c>
      <c r="AC312" s="14">
        <f t="shared" si="817"/>
        <v>15438.83476599809</v>
      </c>
      <c r="AD312" s="14">
        <f>IFERROR(VLOOKUP(A312,SpecEd22!$A$21:$Z$550,14,0),0)</f>
        <v>236374.49442756799</v>
      </c>
      <c r="AE312" s="14">
        <f t="shared" si="819"/>
        <v>1128.8180249645081</v>
      </c>
      <c r="AF312" s="14">
        <f>IFERROR(VLOOKUP($A312,ECFE!$A$16:$AB$348,8,0),0)</f>
        <v>23109.273000000001</v>
      </c>
      <c r="AG312" s="14">
        <f t="shared" si="820"/>
        <v>110.35946991404012</v>
      </c>
      <c r="AH312" s="14">
        <f>IFERROR(VLOOKUP(A312,ParaFY19!$A$21:$Z$543,7,0),0)</f>
        <v>1764</v>
      </c>
      <c r="AI312" s="14">
        <f t="shared" si="821"/>
        <v>8.4240687679083095</v>
      </c>
      <c r="AJ312" s="14">
        <f>IFERROR(VLOOKUP(A312,ConEnroll!$A$7:$S$341,13,0),0)</f>
        <v>1441.75</v>
      </c>
      <c r="AK312" s="14">
        <f t="shared" si="822"/>
        <v>6.8851480420248325</v>
      </c>
      <c r="AL312" s="14">
        <f t="shared" si="777"/>
        <v>26315.023000000001</v>
      </c>
      <c r="AM312" s="14">
        <f t="shared" si="823"/>
        <v>125.66868672397325</v>
      </c>
      <c r="AN312" s="14">
        <f t="shared" si="824"/>
        <v>3495581.5174275679</v>
      </c>
      <c r="AO312" s="14">
        <f t="shared" si="825"/>
        <v>16693.321477686572</v>
      </c>
      <c r="AP312" s="62"/>
      <c r="AQ312" s="14">
        <f t="shared" si="778"/>
        <v>225.09073543457635</v>
      </c>
      <c r="AR312" s="14">
        <f t="shared" si="783"/>
        <v>27.271325397116016</v>
      </c>
      <c r="AS312" s="14">
        <f t="shared" si="784"/>
        <v>11.965009551098376</v>
      </c>
      <c r="AT312" s="14">
        <f t="shared" si="826"/>
        <v>264.32707038279074</v>
      </c>
      <c r="AU312" s="37">
        <f t="shared" si="785"/>
        <v>1.6089059611906605E-2</v>
      </c>
      <c r="AV312" s="42"/>
      <c r="AW312" s="14" t="str">
        <f>IFERROR(VLOOKUP($A312,#REF!,27,0),"0")</f>
        <v>0</v>
      </c>
      <c r="AX312" s="14">
        <f t="shared" si="827"/>
        <v>0</v>
      </c>
      <c r="AY312" s="14" t="str">
        <f>IFERROR(VLOOKUP($A312,SpecEd22!#REF!,23,0)," ")</f>
        <v xml:space="preserve"> </v>
      </c>
      <c r="AZ312" s="14" t="e">
        <f t="shared" si="828"/>
        <v>#VALUE!</v>
      </c>
      <c r="BA312" s="14">
        <f>IFERROR(VLOOKUP($A312,ECFE!#REF!,23,0),0)</f>
        <v>0</v>
      </c>
      <c r="BB312" s="14">
        <f t="shared" si="829"/>
        <v>0</v>
      </c>
      <c r="BC312" s="14">
        <f>IFERROR(VLOOKUP($A312,#REF!,17,0),0)</f>
        <v>0</v>
      </c>
      <c r="BD312" s="14">
        <f t="shared" si="830"/>
        <v>0</v>
      </c>
      <c r="BE312" s="14">
        <f>IFERROR(VLOOKUP($A312,#REF!,9,0),0)</f>
        <v>0</v>
      </c>
      <c r="BF312" s="14">
        <f t="shared" si="831"/>
        <v>0</v>
      </c>
      <c r="BG312" s="14">
        <v>0</v>
      </c>
      <c r="BH312" s="14">
        <f t="shared" si="832"/>
        <v>0</v>
      </c>
      <c r="BI312" s="14">
        <f>IFERROR(VLOOKUP($A312,ConEnroll!$A$8:$S$601,15,0),0)</f>
        <v>-1439</v>
      </c>
      <c r="BJ312" s="14">
        <f t="shared" si="833"/>
        <v>-6.8720152817574016</v>
      </c>
      <c r="BK312" s="14">
        <f t="shared" si="834"/>
        <v>-1439</v>
      </c>
      <c r="BL312" s="14">
        <f t="shared" si="835"/>
        <v>-6.8720152817574016</v>
      </c>
      <c r="BM312" s="14" t="e">
        <f t="shared" si="836"/>
        <v>#VALUE!</v>
      </c>
      <c r="BN312" s="14" t="e">
        <f t="shared" si="837"/>
        <v>#VALUE!</v>
      </c>
      <c r="BO312" s="42"/>
      <c r="BP312" s="14">
        <f t="shared" si="786"/>
        <v>15438.83476599809</v>
      </c>
      <c r="BQ312" s="14" t="e">
        <f t="shared" si="787"/>
        <v>#VALUE!</v>
      </c>
      <c r="BR312" s="14">
        <f t="shared" si="838"/>
        <v>132.54070200573065</v>
      </c>
      <c r="BS312" s="14" t="e">
        <f t="shared" si="788"/>
        <v>#VALUE!</v>
      </c>
      <c r="BT312" s="37" t="e">
        <f t="shared" si="789"/>
        <v>#VALUE!</v>
      </c>
      <c r="BU312" s="41"/>
      <c r="BV312" s="14" t="str">
        <f>IFERROR(VLOOKUP($A312,#REF!,27,0),"0")</f>
        <v>0</v>
      </c>
      <c r="BW312" s="14">
        <f t="shared" si="839"/>
        <v>0</v>
      </c>
      <c r="BX312" s="14" t="str">
        <f>IFERROR(VLOOKUP($A312,SpecEd22!$Z$22:$AV$606,59,0)," ")</f>
        <v xml:space="preserve"> </v>
      </c>
      <c r="BY312" s="14" t="e">
        <f t="shared" si="840"/>
        <v>#VALUE!</v>
      </c>
      <c r="BZ312" s="14">
        <f>IFERROR(VLOOKUP($A312,ECFE!#REF!,25,0),0)</f>
        <v>0</v>
      </c>
      <c r="CA312" s="14">
        <f t="shared" si="841"/>
        <v>0</v>
      </c>
      <c r="CB312" s="14">
        <f>IFERROR(VLOOKUP($A312,#REF!,17,0),0)</f>
        <v>0</v>
      </c>
      <c r="CC312" s="14">
        <f t="shared" si="842"/>
        <v>0</v>
      </c>
      <c r="CD312" s="14">
        <f>IFERROR(VLOOKUP($A312,#REF!,9,0),0)</f>
        <v>0</v>
      </c>
      <c r="CE312" s="14">
        <f t="shared" si="843"/>
        <v>0</v>
      </c>
      <c r="CF312" s="14">
        <v>0</v>
      </c>
      <c r="CG312" s="14">
        <f t="shared" si="844"/>
        <v>0</v>
      </c>
      <c r="CH312" s="14">
        <f>IFERROR(VLOOKUP($A312,ConEnroll!$A$8:$S$601,15,0),0)</f>
        <v>-1439</v>
      </c>
      <c r="CI312" s="14">
        <f t="shared" si="845"/>
        <v>-6.8720152817574016</v>
      </c>
      <c r="CJ312" s="14">
        <f t="shared" si="846"/>
        <v>-1439</v>
      </c>
      <c r="CK312" s="14">
        <f t="shared" si="847"/>
        <v>-6.8720152817574016</v>
      </c>
      <c r="CL312" s="14" t="e">
        <f t="shared" si="848"/>
        <v>#VALUE!</v>
      </c>
      <c r="CM312" s="14" t="e">
        <f t="shared" si="849"/>
        <v>#VALUE!</v>
      </c>
      <c r="CN312" s="42"/>
      <c r="CO312" s="14">
        <f t="shared" si="790"/>
        <v>-15213.744030563514</v>
      </c>
      <c r="CP312" s="14" t="e">
        <f t="shared" si="791"/>
        <v>#VALUE!</v>
      </c>
      <c r="CQ312" s="14">
        <f t="shared" si="792"/>
        <v>-120.57569245463228</v>
      </c>
      <c r="CR312" s="14" t="e">
        <f t="shared" si="793"/>
        <v>#VALUE!</v>
      </c>
      <c r="CS312" s="37" t="e">
        <f t="shared" si="794"/>
        <v>#VALUE!</v>
      </c>
      <c r="CT312" s="239"/>
      <c r="CU312" s="239"/>
      <c r="CV312" s="468"/>
      <c r="CW312" s="14">
        <f>IFERROR(VLOOKUP($A312,BaseFY23!$A$7:$AK$527,6,0),0)</f>
        <v>211.626285</v>
      </c>
      <c r="CX312" s="14">
        <f>IFERROR(VLOOKUP($A312,BaseFY23!$A$7:$AN$528,28,0),0)</f>
        <v>3226913</v>
      </c>
      <c r="CY312" s="14">
        <f t="shared" si="850"/>
        <v>15248.167305871291</v>
      </c>
      <c r="CZ312" s="14">
        <f>IFERROR(VLOOKUP($A312,SpecEd23!$A$21:$BB$605,23,0)," ")</f>
        <v>242243.00082506574</v>
      </c>
      <c r="DA312" s="14">
        <f t="shared" si="851"/>
        <v>1144.6735022781586</v>
      </c>
      <c r="DB312" s="14">
        <f>IFERROR(VLOOKUP($A312,ECFE!$A$16:$AB$347,7,0),0)</f>
        <v>22656.149999999998</v>
      </c>
      <c r="DC312" s="14">
        <f t="shared" si="852"/>
        <v>107.05735348517788</v>
      </c>
      <c r="DD312" s="14">
        <v>0</v>
      </c>
      <c r="DE312" s="14">
        <f t="shared" si="853"/>
        <v>0</v>
      </c>
      <c r="DF312" s="14">
        <f>IFERROR(VLOOKUP($A312,ConEnroll!$A$7:$S$338,10,0),0)</f>
        <v>1153.4000000000001</v>
      </c>
      <c r="DG312" s="14">
        <f t="shared" si="854"/>
        <v>5.4501736398198366</v>
      </c>
      <c r="DH312" s="14">
        <f t="shared" si="795"/>
        <v>23809.55</v>
      </c>
      <c r="DI312" s="14">
        <f t="shared" si="855"/>
        <v>112.50752712499772</v>
      </c>
      <c r="DJ312" s="14">
        <f t="shared" si="796"/>
        <v>3492965.5508250655</v>
      </c>
      <c r="DK312" s="14">
        <f t="shared" si="856"/>
        <v>16505.348335274448</v>
      </c>
      <c r="DL312" s="42"/>
      <c r="DM312" s="14">
        <f>IFERROR(VLOOKUP($A312,HouseFY23!$A$7:$AJ$528,28,0),0)</f>
        <v>3322210</v>
      </c>
      <c r="DN312" s="14">
        <f t="shared" si="857"/>
        <v>15698.475262654638</v>
      </c>
      <c r="DO312" s="14">
        <f>IFERROR(VLOOKUP($A312,Compens80percent!$A$13:$M$560,12,0),0)</f>
        <v>0</v>
      </c>
      <c r="DP312" s="14">
        <f t="shared" si="857"/>
        <v>0</v>
      </c>
      <c r="DQ312" s="14">
        <f t="shared" si="858"/>
        <v>3322210</v>
      </c>
      <c r="DR312" s="14">
        <f t="shared" si="859"/>
        <v>15865.377268385864</v>
      </c>
      <c r="DS312" s="14">
        <f>IFERROR(VLOOKUP($A312,SpecEd23!$A$21:$Z$550,14,0),0)</f>
        <v>254305.25283168044</v>
      </c>
      <c r="DT312" s="14">
        <f t="shared" si="860"/>
        <v>1201.671393663034</v>
      </c>
      <c r="DU312" s="14">
        <f>IFERROR(VLOOKUP($A312,ECFE!$A$16:$AB$347,9,0),0)</f>
        <v>23571.458460000002</v>
      </c>
      <c r="DV312" s="14">
        <f t="shared" si="861"/>
        <v>111.38247056597909</v>
      </c>
      <c r="DW312" s="14">
        <f>IFERROR(VLOOKUP($A312,ParaFY19!$A$21:$Z$543,7,0),0)</f>
        <v>1764</v>
      </c>
      <c r="DX312" s="14">
        <f t="shared" si="862"/>
        <v>8.3354485006434818</v>
      </c>
      <c r="DY312" s="14">
        <f>IFERROR(VLOOKUP($A312,ConEnroll!$A$7:$S$341,13,0),0)</f>
        <v>1441.75</v>
      </c>
      <c r="DZ312" s="14">
        <f t="shared" si="863"/>
        <v>6.8127170497747951</v>
      </c>
      <c r="EA312" s="14">
        <f t="shared" si="797"/>
        <v>26777.208460000002</v>
      </c>
      <c r="EB312" s="14">
        <f t="shared" si="864"/>
        <v>126.53063611639736</v>
      </c>
      <c r="EC312" s="14">
        <f t="shared" si="798"/>
        <v>3603292.4612916806</v>
      </c>
      <c r="ED312" s="14">
        <f t="shared" si="865"/>
        <v>17026.677292434069</v>
      </c>
      <c r="EE312" s="62"/>
      <c r="EF312" s="14">
        <f t="shared" si="799"/>
        <v>450.30795678334653</v>
      </c>
      <c r="EG312" s="14">
        <f t="shared" si="800"/>
        <v>56.997891384875402</v>
      </c>
      <c r="EH312" s="14">
        <f t="shared" si="801"/>
        <v>14.023108991399639</v>
      </c>
      <c r="EI312" s="14">
        <f t="shared" si="866"/>
        <v>521.32895715962161</v>
      </c>
      <c r="EJ312" s="37">
        <f t="shared" si="802"/>
        <v>3.1585456215150701E-2</v>
      </c>
      <c r="EK312" s="42"/>
      <c r="EL312" s="14" t="str">
        <f>IFERROR(VLOOKUP($A312,#REF!,27,0),"0")</f>
        <v>0</v>
      </c>
      <c r="EM312" s="14">
        <f t="shared" si="867"/>
        <v>0</v>
      </c>
      <c r="EN312" s="14" t="str">
        <f>IFERROR(VLOOKUP($A312,SpecEd23!#REF!,23,0)," ")</f>
        <v xml:space="preserve"> </v>
      </c>
      <c r="EO312" s="14" t="e">
        <f t="shared" si="868"/>
        <v>#VALUE!</v>
      </c>
      <c r="EP312" s="14">
        <f>IFERROR(VLOOKUP($A312,ECFE!#REF!,24,0),0)</f>
        <v>0</v>
      </c>
      <c r="EQ312" s="14">
        <f t="shared" si="869"/>
        <v>0</v>
      </c>
      <c r="ER312" s="14">
        <f>IFERROR(VLOOKUP($A312,#REF!,30,0),0)</f>
        <v>0</v>
      </c>
      <c r="ES312" s="14">
        <f t="shared" si="870"/>
        <v>0</v>
      </c>
      <c r="ET312" s="14">
        <f>IFERROR(VLOOKUP($A312,#REF!,12,0),0)</f>
        <v>0</v>
      </c>
      <c r="EU312" s="14">
        <f t="shared" si="871"/>
        <v>0</v>
      </c>
      <c r="EV312" s="14">
        <v>0</v>
      </c>
      <c r="EW312" s="14">
        <f t="shared" si="872"/>
        <v>0</v>
      </c>
      <c r="EX312" s="14">
        <f>IFERROR(VLOOKUP($A312,ConEnroll!$A$8:$S$601,16,0),0)</f>
        <v>919</v>
      </c>
      <c r="EY312" s="14">
        <f t="shared" si="873"/>
        <v>4.3425607551538317</v>
      </c>
      <c r="EZ312" s="14">
        <f t="shared" si="874"/>
        <v>919</v>
      </c>
      <c r="FA312" s="14">
        <f t="shared" si="875"/>
        <v>4.3425607551538317</v>
      </c>
      <c r="FB312" s="14" t="e">
        <f t="shared" si="876"/>
        <v>#VALUE!</v>
      </c>
      <c r="FC312" s="14" t="e">
        <f t="shared" si="877"/>
        <v>#VALUE!</v>
      </c>
      <c r="FD312" s="62"/>
      <c r="FE312" s="14">
        <f t="shared" si="803"/>
        <v>15698.475262654638</v>
      </c>
      <c r="FF312" s="14" t="e">
        <f t="shared" si="804"/>
        <v>#VALUE!</v>
      </c>
      <c r="FG312" s="14">
        <f t="shared" si="878"/>
        <v>122.18807536124353</v>
      </c>
      <c r="FH312" s="14" t="e">
        <f t="shared" si="805"/>
        <v>#VALUE!</v>
      </c>
      <c r="FI312" s="37" t="e">
        <f t="shared" si="806"/>
        <v>#VALUE!</v>
      </c>
      <c r="FJ312" s="12"/>
      <c r="FK312" s="14" t="str">
        <f>IFERROR(VLOOKUP($A312,#REF!,27,0),"0")</f>
        <v>0</v>
      </c>
      <c r="FL312" s="14">
        <f t="shared" si="879"/>
        <v>0</v>
      </c>
      <c r="FM312" s="14" t="str">
        <f>IFERROR(VLOOKUP($A312,SpecEd23!$X$22:$Y$610,59,0)," ")</f>
        <v xml:space="preserve"> </v>
      </c>
      <c r="FN312" s="14" t="e">
        <f t="shared" si="880"/>
        <v>#VALUE!</v>
      </c>
      <c r="FO312" s="14">
        <f>IFERROR(VLOOKUP($A312,ECFE!#REF!,26,0),0)</f>
        <v>0</v>
      </c>
      <c r="FP312" s="14">
        <f t="shared" si="881"/>
        <v>0</v>
      </c>
      <c r="FQ312" s="14">
        <f>IFERROR(VLOOKUP($A312,#REF!,16,0),0)</f>
        <v>0</v>
      </c>
      <c r="FR312" s="14">
        <f t="shared" si="882"/>
        <v>0</v>
      </c>
      <c r="FS312" s="14">
        <f>IFERROR(VLOOKUP($A312,#REF!,12,0),0)</f>
        <v>0</v>
      </c>
      <c r="FT312" s="14">
        <f t="shared" si="883"/>
        <v>0</v>
      </c>
      <c r="FU312" s="14">
        <v>0</v>
      </c>
      <c r="FV312" s="14">
        <f t="shared" si="884"/>
        <v>0</v>
      </c>
      <c r="FW312" s="14">
        <f>IFERROR(VLOOKUP($A312,ConEnroll!$A$8:$S$601,16,0),0)</f>
        <v>919</v>
      </c>
      <c r="FX312" s="14">
        <f t="shared" si="885"/>
        <v>4.3425607551538317</v>
      </c>
      <c r="FY312" s="14">
        <f t="shared" si="886"/>
        <v>919</v>
      </c>
      <c r="FZ312" s="14">
        <f t="shared" si="887"/>
        <v>4.3425607551538317</v>
      </c>
      <c r="GA312" s="14" t="e">
        <f t="shared" si="888"/>
        <v>#VALUE!</v>
      </c>
      <c r="GB312" s="14" t="e">
        <f t="shared" si="889"/>
        <v>#VALUE!</v>
      </c>
      <c r="GC312" s="39"/>
      <c r="GD312" s="14">
        <f t="shared" si="807"/>
        <v>-15248.167305871291</v>
      </c>
      <c r="GE312" s="14" t="e">
        <f t="shared" si="808"/>
        <v>#VALUE!</v>
      </c>
      <c r="GF312" s="14">
        <f t="shared" si="809"/>
        <v>-108.1649663698439</v>
      </c>
      <c r="GG312" s="14" t="e">
        <f t="shared" si="810"/>
        <v>#VALUE!</v>
      </c>
      <c r="GH312" s="37" t="e">
        <f t="shared" si="811"/>
        <v>#VALUE!</v>
      </c>
    </row>
    <row r="313" spans="1:190" ht="12.5" x14ac:dyDescent="0.25">
      <c r="A313" s="67">
        <v>2364</v>
      </c>
      <c r="B313" s="35">
        <v>1</v>
      </c>
      <c r="C313" s="14">
        <v>6</v>
      </c>
      <c r="D313" s="14"/>
      <c r="E313" s="14"/>
      <c r="F313" s="35" t="s">
        <v>2649</v>
      </c>
      <c r="G313" s="41"/>
      <c r="H313" s="14">
        <f>IFERROR(VLOOKUP($A313,BaseFY22!$A$7:$AK$528,6,0),0)</f>
        <v>640</v>
      </c>
      <c r="I313" s="14">
        <f>IFERROR(VLOOKUP($A313,BaseFY22!$A$7:$AK$528,28,0),0)</f>
        <v>6630446.5</v>
      </c>
      <c r="J313" s="14">
        <f t="shared" si="812"/>
        <v>10360.07265625</v>
      </c>
      <c r="K313" s="14">
        <f>IFERROR(VLOOKUP($A313,SpecEd22!$A$21:$BB$605,24,0)," ")</f>
        <v>687579.46590454341</v>
      </c>
      <c r="L313" s="14">
        <f t="shared" si="813"/>
        <v>1074.3429154758492</v>
      </c>
      <c r="M313" s="14">
        <f>IFERROR(VLOOKUP($A313,ECFE!$A$16:$AB$347,7,0),0)</f>
        <v>32322.773999999998</v>
      </c>
      <c r="N313" s="14">
        <f t="shared" si="780"/>
        <v>50.504334374999999</v>
      </c>
      <c r="O313" s="14">
        <v>0</v>
      </c>
      <c r="P313" s="14">
        <f t="shared" si="780"/>
        <v>0</v>
      </c>
      <c r="Q313" s="14">
        <f>IFERROR(VLOOKUP($A313,ConEnroll!$A$7:$S$337,10,0),0)</f>
        <v>11901.02</v>
      </c>
      <c r="R313" s="14">
        <f t="shared" si="814"/>
        <v>18.595343750000001</v>
      </c>
      <c r="S313" s="14">
        <f t="shared" si="781"/>
        <v>44223.793999999994</v>
      </c>
      <c r="T313" s="14">
        <f t="shared" si="815"/>
        <v>69.099678124999997</v>
      </c>
      <c r="U313" s="14">
        <f t="shared" si="782"/>
        <v>7362249.7599045429</v>
      </c>
      <c r="V313" s="14">
        <f t="shared" si="816"/>
        <v>11503.515249850849</v>
      </c>
      <c r="W313" s="42"/>
      <c r="X313" s="14">
        <f>IFERROR(VLOOKUP($A313,HouseFY22!$A$6:$AJ$528,28,0),0)</f>
        <v>6736034.5</v>
      </c>
      <c r="Y313" s="14">
        <f t="shared" si="817"/>
        <v>10525.053906249999</v>
      </c>
      <c r="Z313" s="14">
        <f>IFERROR(VLOOKUP($A313,Compens80percent!$A$13:$M$560,12,0),0)</f>
        <v>0</v>
      </c>
      <c r="AA313" s="14">
        <f t="shared" si="817"/>
        <v>0</v>
      </c>
      <c r="AB313" s="14">
        <f t="shared" si="818"/>
        <v>6736034.5</v>
      </c>
      <c r="AC313" s="14">
        <f t="shared" si="817"/>
        <v>10525.053906249999</v>
      </c>
      <c r="AD313" s="14">
        <f>IFERROR(VLOOKUP(A313,SpecEd22!$A$21:$Z$550,14,0),0)</f>
        <v>706259.785120941</v>
      </c>
      <c r="AE313" s="14">
        <f t="shared" si="819"/>
        <v>1103.5309142514702</v>
      </c>
      <c r="AF313" s="14">
        <f>IFERROR(VLOOKUP($A313,ECFE!$A$16:$AB$348,8,0),0)</f>
        <v>32969.229480000002</v>
      </c>
      <c r="AG313" s="14">
        <f t="shared" si="820"/>
        <v>51.514421062500006</v>
      </c>
      <c r="AH313" s="14">
        <f>IFERROR(VLOOKUP(A313,ParaFY19!$A$21:$Z$543,7,0),0)</f>
        <v>4704</v>
      </c>
      <c r="AI313" s="14">
        <f t="shared" si="821"/>
        <v>7.35</v>
      </c>
      <c r="AJ313" s="14">
        <f>IFERROR(VLOOKUP(A313,ConEnroll!$A$7:$S$341,13,0),0)</f>
        <v>14876.275000000001</v>
      </c>
      <c r="AK313" s="14">
        <f t="shared" si="822"/>
        <v>23.244179687500001</v>
      </c>
      <c r="AL313" s="14">
        <f t="shared" si="777"/>
        <v>52549.504480000003</v>
      </c>
      <c r="AM313" s="14">
        <f t="shared" si="823"/>
        <v>82.108600750000008</v>
      </c>
      <c r="AN313" s="14">
        <f t="shared" si="824"/>
        <v>7494843.7896009404</v>
      </c>
      <c r="AO313" s="14">
        <f t="shared" si="825"/>
        <v>11710.69342125147</v>
      </c>
      <c r="AP313" s="62"/>
      <c r="AQ313" s="14">
        <f t="shared" si="778"/>
        <v>164.98124999999891</v>
      </c>
      <c r="AR313" s="14">
        <f t="shared" si="783"/>
        <v>29.187998775621054</v>
      </c>
      <c r="AS313" s="14">
        <f t="shared" si="784"/>
        <v>13.008922625000011</v>
      </c>
      <c r="AT313" s="14">
        <f t="shared" si="826"/>
        <v>207.17817140061999</v>
      </c>
      <c r="AU313" s="37">
        <f t="shared" si="785"/>
        <v>1.8009987982004563E-2</v>
      </c>
      <c r="AV313" s="42"/>
      <c r="AW313" s="14" t="str">
        <f>IFERROR(VLOOKUP($A313,#REF!,27,0),"0")</f>
        <v>0</v>
      </c>
      <c r="AX313" s="14">
        <f t="shared" si="827"/>
        <v>0</v>
      </c>
      <c r="AY313" s="14" t="str">
        <f>IFERROR(VLOOKUP($A313,SpecEd22!#REF!,23,0)," ")</f>
        <v xml:space="preserve"> </v>
      </c>
      <c r="AZ313" s="14" t="e">
        <f t="shared" si="828"/>
        <v>#VALUE!</v>
      </c>
      <c r="BA313" s="14">
        <f>IFERROR(VLOOKUP($A313,ECFE!#REF!,23,0),0)</f>
        <v>0</v>
      </c>
      <c r="BB313" s="14">
        <f t="shared" si="829"/>
        <v>0</v>
      </c>
      <c r="BC313" s="14">
        <f>IFERROR(VLOOKUP($A313,#REF!,17,0),0)</f>
        <v>0</v>
      </c>
      <c r="BD313" s="14">
        <f t="shared" si="830"/>
        <v>0</v>
      </c>
      <c r="BE313" s="14">
        <f>IFERROR(VLOOKUP($A313,#REF!,9,0),0)</f>
        <v>0</v>
      </c>
      <c r="BF313" s="14">
        <f t="shared" si="831"/>
        <v>0</v>
      </c>
      <c r="BG313" s="14">
        <v>0</v>
      </c>
      <c r="BH313" s="14">
        <f t="shared" si="832"/>
        <v>0</v>
      </c>
      <c r="BI313" s="14">
        <f>IFERROR(VLOOKUP($A313,ConEnroll!$A$8:$S$601,15,0),0)</f>
        <v>-1444</v>
      </c>
      <c r="BJ313" s="14">
        <f t="shared" si="833"/>
        <v>-2.2562500000000001</v>
      </c>
      <c r="BK313" s="14">
        <f t="shared" si="834"/>
        <v>-1444</v>
      </c>
      <c r="BL313" s="14">
        <f t="shared" si="835"/>
        <v>-2.2562500000000001</v>
      </c>
      <c r="BM313" s="14" t="e">
        <f t="shared" si="836"/>
        <v>#VALUE!</v>
      </c>
      <c r="BN313" s="14" t="e">
        <f t="shared" si="837"/>
        <v>#VALUE!</v>
      </c>
      <c r="BO313" s="42"/>
      <c r="BP313" s="14">
        <f t="shared" si="786"/>
        <v>10525.053906249999</v>
      </c>
      <c r="BQ313" s="14" t="e">
        <f t="shared" si="787"/>
        <v>#VALUE!</v>
      </c>
      <c r="BR313" s="14">
        <f t="shared" si="838"/>
        <v>84.364850750000002</v>
      </c>
      <c r="BS313" s="14" t="e">
        <f t="shared" si="788"/>
        <v>#VALUE!</v>
      </c>
      <c r="BT313" s="37" t="e">
        <f t="shared" si="789"/>
        <v>#VALUE!</v>
      </c>
      <c r="BU313" s="41"/>
      <c r="BV313" s="14" t="str">
        <f>IFERROR(VLOOKUP($A313,#REF!,27,0),"0")</f>
        <v>0</v>
      </c>
      <c r="BW313" s="14">
        <f t="shared" si="839"/>
        <v>0</v>
      </c>
      <c r="BX313" s="14" t="str">
        <f>IFERROR(VLOOKUP($A313,SpecEd22!$Z$22:$AV$606,59,0)," ")</f>
        <v xml:space="preserve"> </v>
      </c>
      <c r="BY313" s="14" t="e">
        <f t="shared" si="840"/>
        <v>#VALUE!</v>
      </c>
      <c r="BZ313" s="14">
        <f>IFERROR(VLOOKUP($A313,ECFE!#REF!,25,0),0)</f>
        <v>0</v>
      </c>
      <c r="CA313" s="14">
        <f t="shared" si="841"/>
        <v>0</v>
      </c>
      <c r="CB313" s="14">
        <f>IFERROR(VLOOKUP($A313,#REF!,17,0),0)</f>
        <v>0</v>
      </c>
      <c r="CC313" s="14">
        <f t="shared" si="842"/>
        <v>0</v>
      </c>
      <c r="CD313" s="14">
        <f>IFERROR(VLOOKUP($A313,#REF!,9,0),0)</f>
        <v>0</v>
      </c>
      <c r="CE313" s="14">
        <f t="shared" si="843"/>
        <v>0</v>
      </c>
      <c r="CF313" s="14">
        <v>0</v>
      </c>
      <c r="CG313" s="14">
        <f t="shared" si="844"/>
        <v>0</v>
      </c>
      <c r="CH313" s="14">
        <f>IFERROR(VLOOKUP($A313,ConEnroll!$A$8:$S$601,15,0),0)</f>
        <v>-1444</v>
      </c>
      <c r="CI313" s="14">
        <f t="shared" si="845"/>
        <v>-2.2562500000000001</v>
      </c>
      <c r="CJ313" s="14">
        <f t="shared" si="846"/>
        <v>-1444</v>
      </c>
      <c r="CK313" s="14">
        <f t="shared" si="847"/>
        <v>-2.2562500000000001</v>
      </c>
      <c r="CL313" s="14" t="e">
        <f t="shared" si="848"/>
        <v>#VALUE!</v>
      </c>
      <c r="CM313" s="14" t="e">
        <f t="shared" si="849"/>
        <v>#VALUE!</v>
      </c>
      <c r="CN313" s="42"/>
      <c r="CO313" s="14">
        <f t="shared" si="790"/>
        <v>-10360.07265625</v>
      </c>
      <c r="CP313" s="14" t="e">
        <f t="shared" si="791"/>
        <v>#VALUE!</v>
      </c>
      <c r="CQ313" s="14">
        <f t="shared" si="792"/>
        <v>-71.355928124999991</v>
      </c>
      <c r="CR313" s="14" t="e">
        <f t="shared" si="793"/>
        <v>#VALUE!</v>
      </c>
      <c r="CS313" s="37" t="e">
        <f t="shared" si="794"/>
        <v>#VALUE!</v>
      </c>
      <c r="CT313" s="239"/>
      <c r="CU313" s="239"/>
      <c r="CV313" s="468"/>
      <c r="CW313" s="14">
        <f>IFERROR(VLOOKUP($A313,BaseFY23!$A$7:$AK$527,6,0),0)</f>
        <v>637</v>
      </c>
      <c r="CX313" s="14">
        <f>IFERROR(VLOOKUP($A313,BaseFY23!$A$7:$AN$528,28,0),0)</f>
        <v>6620540</v>
      </c>
      <c r="CY313" s="14">
        <f t="shared" si="850"/>
        <v>10393.31240188383</v>
      </c>
      <c r="CZ313" s="14">
        <f>IFERROR(VLOOKUP($A313,SpecEd23!$A$21:$BB$605,23,0)," ")</f>
        <v>780968.9602104756</v>
      </c>
      <c r="DA313" s="14">
        <f t="shared" si="851"/>
        <v>1226.0109265470574</v>
      </c>
      <c r="DB313" s="14">
        <f>IFERROR(VLOOKUP($A313,ECFE!$A$16:$AB$347,7,0),0)</f>
        <v>32322.773999999998</v>
      </c>
      <c r="DC313" s="14">
        <f t="shared" si="852"/>
        <v>50.742188383045523</v>
      </c>
      <c r="DD313" s="14">
        <v>0</v>
      </c>
      <c r="DE313" s="14">
        <f t="shared" si="853"/>
        <v>0</v>
      </c>
      <c r="DF313" s="14">
        <f>IFERROR(VLOOKUP($A313,ConEnroll!$A$7:$S$338,10,0),0)</f>
        <v>11901.02</v>
      </c>
      <c r="DG313" s="14">
        <f t="shared" si="854"/>
        <v>18.682919937205654</v>
      </c>
      <c r="DH313" s="14">
        <f t="shared" si="795"/>
        <v>44223.793999999994</v>
      </c>
      <c r="DI313" s="14">
        <f t="shared" si="855"/>
        <v>69.425108320251169</v>
      </c>
      <c r="DJ313" s="14">
        <f t="shared" si="796"/>
        <v>7445732.7542104758</v>
      </c>
      <c r="DK313" s="14">
        <f t="shared" si="856"/>
        <v>11688.748436751139</v>
      </c>
      <c r="DL313" s="42"/>
      <c r="DM313" s="14">
        <f>IFERROR(VLOOKUP($A313,HouseFY23!$A$7:$AJ$528,28,0),0)</f>
        <v>6831659</v>
      </c>
      <c r="DN313" s="14">
        <f t="shared" si="857"/>
        <v>10724.739403453688</v>
      </c>
      <c r="DO313" s="14">
        <f>IFERROR(VLOOKUP($A313,Compens80percent!$A$13:$M$560,12,0),0)</f>
        <v>0</v>
      </c>
      <c r="DP313" s="14">
        <f t="shared" si="857"/>
        <v>0</v>
      </c>
      <c r="DQ313" s="14">
        <f t="shared" si="858"/>
        <v>6831659</v>
      </c>
      <c r="DR313" s="14">
        <f t="shared" si="859"/>
        <v>10674.4671875</v>
      </c>
      <c r="DS313" s="14">
        <f>IFERROR(VLOOKUP($A313,SpecEd23!$A$21:$Z$550,14,0),0)</f>
        <v>819317.61106266454</v>
      </c>
      <c r="DT313" s="14">
        <f t="shared" si="860"/>
        <v>1286.2128902082645</v>
      </c>
      <c r="DU313" s="14">
        <f>IFERROR(VLOOKUP($A313,ECFE!$A$16:$AB$347,9,0),0)</f>
        <v>33628.6140696</v>
      </c>
      <c r="DV313" s="14">
        <f t="shared" si="861"/>
        <v>52.792172793720567</v>
      </c>
      <c r="DW313" s="14">
        <f>IFERROR(VLOOKUP($A313,ParaFY19!$A$21:$Z$543,7,0),0)</f>
        <v>4704</v>
      </c>
      <c r="DX313" s="14">
        <f t="shared" si="862"/>
        <v>7.384615384615385</v>
      </c>
      <c r="DY313" s="14">
        <f>IFERROR(VLOOKUP($A313,ConEnroll!$A$7:$S$341,13,0),0)</f>
        <v>14876.275000000001</v>
      </c>
      <c r="DZ313" s="14">
        <f t="shared" si="863"/>
        <v>23.353649921507067</v>
      </c>
      <c r="EA313" s="14">
        <f t="shared" si="797"/>
        <v>53208.889069600002</v>
      </c>
      <c r="EB313" s="14">
        <f t="shared" si="864"/>
        <v>83.53043809984301</v>
      </c>
      <c r="EC313" s="14">
        <f t="shared" si="798"/>
        <v>7704185.5001322646</v>
      </c>
      <c r="ED313" s="14">
        <f t="shared" si="865"/>
        <v>12094.482731761796</v>
      </c>
      <c r="EE313" s="62"/>
      <c r="EF313" s="14">
        <f t="shared" si="799"/>
        <v>331.42700156985848</v>
      </c>
      <c r="EG313" s="14">
        <f t="shared" si="800"/>
        <v>60.201963661207174</v>
      </c>
      <c r="EH313" s="14">
        <f t="shared" si="801"/>
        <v>14.105329779591841</v>
      </c>
      <c r="EI313" s="14">
        <f t="shared" si="866"/>
        <v>405.73429501065749</v>
      </c>
      <c r="EJ313" s="37">
        <f t="shared" si="802"/>
        <v>3.471152597783432E-2</v>
      </c>
      <c r="EK313" s="42"/>
      <c r="EL313" s="14" t="str">
        <f>IFERROR(VLOOKUP($A313,#REF!,27,0),"0")</f>
        <v>0</v>
      </c>
      <c r="EM313" s="14">
        <f t="shared" si="867"/>
        <v>0</v>
      </c>
      <c r="EN313" s="14" t="str">
        <f>IFERROR(VLOOKUP($A313,SpecEd23!#REF!,23,0)," ")</f>
        <v xml:space="preserve"> </v>
      </c>
      <c r="EO313" s="14" t="e">
        <f t="shared" si="868"/>
        <v>#VALUE!</v>
      </c>
      <c r="EP313" s="14">
        <f>IFERROR(VLOOKUP($A313,ECFE!#REF!,24,0),0)</f>
        <v>0</v>
      </c>
      <c r="EQ313" s="14">
        <f t="shared" si="869"/>
        <v>0</v>
      </c>
      <c r="ER313" s="14">
        <f>IFERROR(VLOOKUP($A313,#REF!,30,0),0)</f>
        <v>0</v>
      </c>
      <c r="ES313" s="14">
        <f t="shared" si="870"/>
        <v>0</v>
      </c>
      <c r="ET313" s="14">
        <f>IFERROR(VLOOKUP($A313,#REF!,12,0),0)</f>
        <v>0</v>
      </c>
      <c r="EU313" s="14">
        <f t="shared" si="871"/>
        <v>0</v>
      </c>
      <c r="EV313" s="14">
        <v>0</v>
      </c>
      <c r="EW313" s="14">
        <f t="shared" si="872"/>
        <v>0</v>
      </c>
      <c r="EX313" s="14">
        <f>IFERROR(VLOOKUP($A313,ConEnroll!$A$8:$S$601,16,0),0)</f>
        <v>920</v>
      </c>
      <c r="EY313" s="14">
        <f t="shared" si="873"/>
        <v>1.444270015698587</v>
      </c>
      <c r="EZ313" s="14">
        <f t="shared" si="874"/>
        <v>920</v>
      </c>
      <c r="FA313" s="14">
        <f t="shared" si="875"/>
        <v>1.444270015698587</v>
      </c>
      <c r="FB313" s="14" t="e">
        <f t="shared" si="876"/>
        <v>#VALUE!</v>
      </c>
      <c r="FC313" s="14" t="e">
        <f t="shared" si="877"/>
        <v>#VALUE!</v>
      </c>
      <c r="FD313" s="62"/>
      <c r="FE313" s="14">
        <f t="shared" si="803"/>
        <v>10724.739403453688</v>
      </c>
      <c r="FF313" s="14" t="e">
        <f t="shared" si="804"/>
        <v>#VALUE!</v>
      </c>
      <c r="FG313" s="14">
        <f t="shared" si="878"/>
        <v>82.086168084144418</v>
      </c>
      <c r="FH313" s="14" t="e">
        <f t="shared" si="805"/>
        <v>#VALUE!</v>
      </c>
      <c r="FI313" s="37" t="e">
        <f t="shared" si="806"/>
        <v>#VALUE!</v>
      </c>
      <c r="FJ313" s="12"/>
      <c r="FK313" s="14" t="str">
        <f>IFERROR(VLOOKUP($A313,#REF!,27,0),"0")</f>
        <v>0</v>
      </c>
      <c r="FL313" s="14">
        <f t="shared" si="879"/>
        <v>0</v>
      </c>
      <c r="FM313" s="14" t="str">
        <f>IFERROR(VLOOKUP($A313,SpecEd23!$X$22:$Y$610,59,0)," ")</f>
        <v xml:space="preserve"> </v>
      </c>
      <c r="FN313" s="14" t="e">
        <f t="shared" si="880"/>
        <v>#VALUE!</v>
      </c>
      <c r="FO313" s="14">
        <f>IFERROR(VLOOKUP($A313,ECFE!#REF!,26,0),0)</f>
        <v>0</v>
      </c>
      <c r="FP313" s="14">
        <f t="shared" si="881"/>
        <v>0</v>
      </c>
      <c r="FQ313" s="14">
        <f>IFERROR(VLOOKUP($A313,#REF!,16,0),0)</f>
        <v>0</v>
      </c>
      <c r="FR313" s="14">
        <f t="shared" si="882"/>
        <v>0</v>
      </c>
      <c r="FS313" s="14">
        <f>IFERROR(VLOOKUP($A313,#REF!,12,0),0)</f>
        <v>0</v>
      </c>
      <c r="FT313" s="14">
        <f t="shared" si="883"/>
        <v>0</v>
      </c>
      <c r="FU313" s="14">
        <v>0</v>
      </c>
      <c r="FV313" s="14">
        <f t="shared" si="884"/>
        <v>0</v>
      </c>
      <c r="FW313" s="14">
        <f>IFERROR(VLOOKUP($A313,ConEnroll!$A$8:$S$601,16,0),0)</f>
        <v>920</v>
      </c>
      <c r="FX313" s="14">
        <f t="shared" si="885"/>
        <v>1.444270015698587</v>
      </c>
      <c r="FY313" s="14">
        <f t="shared" si="886"/>
        <v>920</v>
      </c>
      <c r="FZ313" s="14">
        <f t="shared" si="887"/>
        <v>1.444270015698587</v>
      </c>
      <c r="GA313" s="14" t="e">
        <f t="shared" si="888"/>
        <v>#VALUE!</v>
      </c>
      <c r="GB313" s="14" t="e">
        <f t="shared" si="889"/>
        <v>#VALUE!</v>
      </c>
      <c r="GC313" s="39"/>
      <c r="GD313" s="14">
        <f t="shared" si="807"/>
        <v>-10393.31240188383</v>
      </c>
      <c r="GE313" s="14" t="e">
        <f t="shared" si="808"/>
        <v>#VALUE!</v>
      </c>
      <c r="GF313" s="14">
        <f t="shared" si="809"/>
        <v>-67.980838304552577</v>
      </c>
      <c r="GG313" s="14" t="e">
        <f t="shared" si="810"/>
        <v>#VALUE!</v>
      </c>
      <c r="GH313" s="37" t="e">
        <f t="shared" si="811"/>
        <v>#VALUE!</v>
      </c>
    </row>
    <row r="314" spans="1:190" ht="12.5" x14ac:dyDescent="0.25">
      <c r="A314" s="67">
        <v>2365</v>
      </c>
      <c r="B314" s="35">
        <v>1</v>
      </c>
      <c r="C314" s="14">
        <v>6</v>
      </c>
      <c r="D314" s="14"/>
      <c r="E314" s="14"/>
      <c r="F314" s="35" t="s">
        <v>8</v>
      </c>
      <c r="G314" s="41"/>
      <c r="H314" s="14">
        <f>IFERROR(VLOOKUP($A314,BaseFY22!$A$7:$AK$528,6,0),0)</f>
        <v>649</v>
      </c>
      <c r="I314" s="14">
        <f>IFERROR(VLOOKUP($A314,BaseFY22!$A$7:$AK$528,28,0),0)</f>
        <v>7382232.5</v>
      </c>
      <c r="J314" s="14">
        <f t="shared" si="812"/>
        <v>11374.780431432973</v>
      </c>
      <c r="K314" s="14">
        <f>IFERROR(VLOOKUP($A314,SpecEd22!$A$21:$BB$605,24,0)," ")</f>
        <v>293600.1739422949</v>
      </c>
      <c r="L314" s="14">
        <f t="shared" si="813"/>
        <v>452.38855769228797</v>
      </c>
      <c r="M314" s="14">
        <f>IFERROR(VLOOKUP($A314,ECFE!$A$16:$AB$347,7,0),0)</f>
        <v>56338.292999999998</v>
      </c>
      <c r="N314" s="14">
        <f t="shared" si="780"/>
        <v>86.807847457627119</v>
      </c>
      <c r="O314" s="14">
        <v>0</v>
      </c>
      <c r="P314" s="14">
        <f t="shared" si="780"/>
        <v>0</v>
      </c>
      <c r="Q314" s="14">
        <f>IFERROR(VLOOKUP($A314,ConEnroll!$A$7:$S$337,10,0),0)</f>
        <v>3250.5</v>
      </c>
      <c r="R314" s="14">
        <f t="shared" si="814"/>
        <v>5.0084745762711869</v>
      </c>
      <c r="S314" s="14">
        <f t="shared" si="781"/>
        <v>59588.792999999998</v>
      </c>
      <c r="T314" s="14">
        <f t="shared" si="815"/>
        <v>91.816322033898302</v>
      </c>
      <c r="U314" s="14">
        <f t="shared" si="782"/>
        <v>7735421.4669422945</v>
      </c>
      <c r="V314" s="14">
        <f t="shared" si="816"/>
        <v>11918.98531115916</v>
      </c>
      <c r="W314" s="42"/>
      <c r="X314" s="14">
        <f>IFERROR(VLOOKUP($A314,HouseFY22!$A$6:$AJ$528,28,0),0)</f>
        <v>7495197.5</v>
      </c>
      <c r="Y314" s="14">
        <f t="shared" si="817"/>
        <v>11548.840523882896</v>
      </c>
      <c r="Z314" s="14">
        <f>IFERROR(VLOOKUP($A314,Compens80percent!$A$13:$M$560,12,0),0)</f>
        <v>0</v>
      </c>
      <c r="AA314" s="14">
        <f t="shared" si="817"/>
        <v>0</v>
      </c>
      <c r="AB314" s="14">
        <f t="shared" si="818"/>
        <v>7495197.5</v>
      </c>
      <c r="AC314" s="14">
        <f t="shared" si="817"/>
        <v>11548.840523882896</v>
      </c>
      <c r="AD314" s="14">
        <f>IFERROR(VLOOKUP(A314,SpecEd22!$A$21:$Z$550,14,0),0)</f>
        <v>325602.54346576473</v>
      </c>
      <c r="AE314" s="14">
        <f t="shared" si="819"/>
        <v>501.69883430780391</v>
      </c>
      <c r="AF314" s="14">
        <f>IFERROR(VLOOKUP($A314,ECFE!$A$16:$AB$348,8,0),0)</f>
        <v>57465.058860000005</v>
      </c>
      <c r="AG314" s="14">
        <f t="shared" si="820"/>
        <v>88.544004406779663</v>
      </c>
      <c r="AH314" s="14">
        <f>IFERROR(VLOOKUP(A314,ParaFY19!$A$21:$Z$543,7,0),0)</f>
        <v>6664</v>
      </c>
      <c r="AI314" s="14">
        <f t="shared" si="821"/>
        <v>10.268104776579353</v>
      </c>
      <c r="AJ314" s="14">
        <f>IFERROR(VLOOKUP(A314,ConEnroll!$A$7:$S$341,13,0),0)</f>
        <v>4063.125</v>
      </c>
      <c r="AK314" s="14">
        <f t="shared" si="822"/>
        <v>6.2605932203389827</v>
      </c>
      <c r="AL314" s="14">
        <f t="shared" si="777"/>
        <v>68192.183860000005</v>
      </c>
      <c r="AM314" s="14">
        <f t="shared" si="823"/>
        <v>105.072702403698</v>
      </c>
      <c r="AN314" s="14">
        <f t="shared" si="824"/>
        <v>7888992.2273257654</v>
      </c>
      <c r="AO314" s="14">
        <f t="shared" si="825"/>
        <v>12155.6120605944</v>
      </c>
      <c r="AP314" s="62"/>
      <c r="AQ314" s="14">
        <f t="shared" si="778"/>
        <v>174.0600924499231</v>
      </c>
      <c r="AR314" s="14">
        <f t="shared" si="783"/>
        <v>49.310276615515932</v>
      </c>
      <c r="AS314" s="14">
        <f t="shared" si="784"/>
        <v>13.2563803697997</v>
      </c>
      <c r="AT314" s="14">
        <f t="shared" si="826"/>
        <v>236.62674943523874</v>
      </c>
      <c r="AU314" s="37">
        <f t="shared" si="785"/>
        <v>1.9852927347237918E-2</v>
      </c>
      <c r="AV314" s="42"/>
      <c r="AW314" s="14" t="str">
        <f>IFERROR(VLOOKUP($A314,#REF!,27,0),"0")</f>
        <v>0</v>
      </c>
      <c r="AX314" s="14">
        <f t="shared" si="827"/>
        <v>0</v>
      </c>
      <c r="AY314" s="14" t="str">
        <f>IFERROR(VLOOKUP($A314,SpecEd22!#REF!,23,0)," ")</f>
        <v xml:space="preserve"> </v>
      </c>
      <c r="AZ314" s="14" t="e">
        <f t="shared" si="828"/>
        <v>#VALUE!</v>
      </c>
      <c r="BA314" s="14">
        <f>IFERROR(VLOOKUP($A314,ECFE!#REF!,23,0),0)</f>
        <v>0</v>
      </c>
      <c r="BB314" s="14">
        <f t="shared" si="829"/>
        <v>0</v>
      </c>
      <c r="BC314" s="14">
        <f>IFERROR(VLOOKUP($A314,#REF!,17,0),0)</f>
        <v>0</v>
      </c>
      <c r="BD314" s="14">
        <f t="shared" si="830"/>
        <v>0</v>
      </c>
      <c r="BE314" s="14">
        <f>IFERROR(VLOOKUP($A314,#REF!,9,0),0)</f>
        <v>0</v>
      </c>
      <c r="BF314" s="14">
        <f t="shared" si="831"/>
        <v>0</v>
      </c>
      <c r="BG314" s="14">
        <v>0</v>
      </c>
      <c r="BH314" s="14">
        <f t="shared" si="832"/>
        <v>0</v>
      </c>
      <c r="BI314" s="14">
        <f>IFERROR(VLOOKUP($A314,ConEnroll!$A$8:$S$601,15,0),0)</f>
        <v>-1444</v>
      </c>
      <c r="BJ314" s="14">
        <f t="shared" si="833"/>
        <v>-2.2249614791987673</v>
      </c>
      <c r="BK314" s="14">
        <f t="shared" si="834"/>
        <v>-1444</v>
      </c>
      <c r="BL314" s="14">
        <f t="shared" si="835"/>
        <v>-2.2249614791987673</v>
      </c>
      <c r="BM314" s="14" t="e">
        <f t="shared" si="836"/>
        <v>#VALUE!</v>
      </c>
      <c r="BN314" s="14" t="e">
        <f t="shared" si="837"/>
        <v>#VALUE!</v>
      </c>
      <c r="BO314" s="42"/>
      <c r="BP314" s="14">
        <f t="shared" si="786"/>
        <v>11548.840523882896</v>
      </c>
      <c r="BQ314" s="14" t="e">
        <f t="shared" si="787"/>
        <v>#VALUE!</v>
      </c>
      <c r="BR314" s="14">
        <f t="shared" si="838"/>
        <v>107.29766388289677</v>
      </c>
      <c r="BS314" s="14" t="e">
        <f t="shared" si="788"/>
        <v>#VALUE!</v>
      </c>
      <c r="BT314" s="37" t="e">
        <f t="shared" si="789"/>
        <v>#VALUE!</v>
      </c>
      <c r="BU314" s="41"/>
      <c r="BV314" s="14" t="str">
        <f>IFERROR(VLOOKUP($A314,#REF!,27,0),"0")</f>
        <v>0</v>
      </c>
      <c r="BW314" s="14">
        <f t="shared" si="839"/>
        <v>0</v>
      </c>
      <c r="BX314" s="14" t="str">
        <f>IFERROR(VLOOKUP($A314,SpecEd22!$Z$22:$AV$606,59,0)," ")</f>
        <v xml:space="preserve"> </v>
      </c>
      <c r="BY314" s="14" t="e">
        <f t="shared" si="840"/>
        <v>#VALUE!</v>
      </c>
      <c r="BZ314" s="14">
        <f>IFERROR(VLOOKUP($A314,ECFE!#REF!,25,0),0)</f>
        <v>0</v>
      </c>
      <c r="CA314" s="14">
        <f t="shared" si="841"/>
        <v>0</v>
      </c>
      <c r="CB314" s="14">
        <f>IFERROR(VLOOKUP($A314,#REF!,17,0),0)</f>
        <v>0</v>
      </c>
      <c r="CC314" s="14">
        <f t="shared" si="842"/>
        <v>0</v>
      </c>
      <c r="CD314" s="14">
        <f>IFERROR(VLOOKUP($A314,#REF!,9,0),0)</f>
        <v>0</v>
      </c>
      <c r="CE314" s="14">
        <f t="shared" si="843"/>
        <v>0</v>
      </c>
      <c r="CF314" s="14">
        <v>0</v>
      </c>
      <c r="CG314" s="14">
        <f t="shared" si="844"/>
        <v>0</v>
      </c>
      <c r="CH314" s="14">
        <f>IFERROR(VLOOKUP($A314,ConEnroll!$A$8:$S$601,15,0),0)</f>
        <v>-1444</v>
      </c>
      <c r="CI314" s="14">
        <f t="shared" si="845"/>
        <v>-2.2249614791987673</v>
      </c>
      <c r="CJ314" s="14">
        <f t="shared" si="846"/>
        <v>-1444</v>
      </c>
      <c r="CK314" s="14">
        <f t="shared" si="847"/>
        <v>-2.2249614791987673</v>
      </c>
      <c r="CL314" s="14" t="e">
        <f t="shared" si="848"/>
        <v>#VALUE!</v>
      </c>
      <c r="CM314" s="14" t="e">
        <f t="shared" si="849"/>
        <v>#VALUE!</v>
      </c>
      <c r="CN314" s="42"/>
      <c r="CO314" s="14">
        <f t="shared" si="790"/>
        <v>-11374.780431432973</v>
      </c>
      <c r="CP314" s="14" t="e">
        <f t="shared" si="791"/>
        <v>#VALUE!</v>
      </c>
      <c r="CQ314" s="14">
        <f t="shared" si="792"/>
        <v>-94.041283513097071</v>
      </c>
      <c r="CR314" s="14" t="e">
        <f t="shared" si="793"/>
        <v>#VALUE!</v>
      </c>
      <c r="CS314" s="37" t="e">
        <f t="shared" si="794"/>
        <v>#VALUE!</v>
      </c>
      <c r="CT314" s="239"/>
      <c r="CU314" s="239"/>
      <c r="CV314" s="468"/>
      <c r="CW314" s="14">
        <f>IFERROR(VLOOKUP($A314,BaseFY23!$A$7:$AK$527,6,0),0)</f>
        <v>648.46419900000001</v>
      </c>
      <c r="CX314" s="14">
        <f>IFERROR(VLOOKUP($A314,BaseFY23!$A$7:$AN$528,28,0),0)</f>
        <v>7366145.75</v>
      </c>
      <c r="CY314" s="14">
        <f t="shared" si="850"/>
        <v>11359.371514047147</v>
      </c>
      <c r="CZ314" s="14">
        <f>IFERROR(VLOOKUP($A314,SpecEd23!$A$21:$BB$605,23,0)," ")</f>
        <v>884361.46269903844</v>
      </c>
      <c r="DA314" s="14">
        <f t="shared" si="851"/>
        <v>1363.7783921808125</v>
      </c>
      <c r="DB314" s="14">
        <f>IFERROR(VLOOKUP($A314,ECFE!$A$16:$AB$347,7,0),0)</f>
        <v>56338.292999999998</v>
      </c>
      <c r="DC314" s="14">
        <f t="shared" si="852"/>
        <v>86.879573439643352</v>
      </c>
      <c r="DD314" s="14">
        <v>0</v>
      </c>
      <c r="DE314" s="14">
        <f t="shared" si="853"/>
        <v>0</v>
      </c>
      <c r="DF314" s="14">
        <f>IFERROR(VLOOKUP($A314,ConEnroll!$A$7:$S$338,10,0),0)</f>
        <v>3250.5</v>
      </c>
      <c r="DG314" s="14">
        <f t="shared" si="854"/>
        <v>5.0126128859736792</v>
      </c>
      <c r="DH314" s="14">
        <f t="shared" si="795"/>
        <v>59588.792999999998</v>
      </c>
      <c r="DI314" s="14">
        <f t="shared" si="855"/>
        <v>91.892186325617018</v>
      </c>
      <c r="DJ314" s="14">
        <f t="shared" si="796"/>
        <v>8310096.0056990385</v>
      </c>
      <c r="DK314" s="14">
        <f t="shared" si="856"/>
        <v>12815.042092553576</v>
      </c>
      <c r="DL314" s="42"/>
      <c r="DM314" s="14">
        <f>IFERROR(VLOOKUP($A314,HouseFY23!$A$7:$AJ$528,28,0),0)</f>
        <v>7589082.75</v>
      </c>
      <c r="DN314" s="14">
        <f t="shared" si="857"/>
        <v>11703.163816449951</v>
      </c>
      <c r="DO314" s="14">
        <f>IFERROR(VLOOKUP($A314,Compens80percent!$A$13:$M$560,12,0),0)</f>
        <v>0</v>
      </c>
      <c r="DP314" s="14">
        <f t="shared" si="857"/>
        <v>0</v>
      </c>
      <c r="DQ314" s="14">
        <f t="shared" si="858"/>
        <v>7589082.75</v>
      </c>
      <c r="DR314" s="14">
        <f t="shared" si="859"/>
        <v>11693.501926040062</v>
      </c>
      <c r="DS314" s="14">
        <f>IFERROR(VLOOKUP($A314,SpecEd23!$A$21:$Z$550,14,0),0)</f>
        <v>966962.81193239056</v>
      </c>
      <c r="DT314" s="14">
        <f t="shared" si="860"/>
        <v>1491.1583606674801</v>
      </c>
      <c r="DU314" s="14">
        <f>IFERROR(VLOOKUP($A314,ECFE!$A$16:$AB$347,9,0),0)</f>
        <v>58614.3600372</v>
      </c>
      <c r="DV314" s="14">
        <f t="shared" si="861"/>
        <v>90.389508206604944</v>
      </c>
      <c r="DW314" s="14">
        <f>IFERROR(VLOOKUP($A314,ParaFY19!$A$21:$Z$543,7,0),0)</f>
        <v>6664</v>
      </c>
      <c r="DX314" s="14">
        <f t="shared" si="862"/>
        <v>10.276588916206306</v>
      </c>
      <c r="DY314" s="14">
        <f>IFERROR(VLOOKUP($A314,ConEnroll!$A$7:$S$341,13,0),0)</f>
        <v>4063.125</v>
      </c>
      <c r="DZ314" s="14">
        <f t="shared" si="863"/>
        <v>6.2657661074670985</v>
      </c>
      <c r="EA314" s="14">
        <f t="shared" si="797"/>
        <v>69341.485037200007</v>
      </c>
      <c r="EB314" s="14">
        <f t="shared" si="864"/>
        <v>106.93186323027835</v>
      </c>
      <c r="EC314" s="14">
        <f t="shared" si="798"/>
        <v>8625387.0469695907</v>
      </c>
      <c r="ED314" s="14">
        <f t="shared" si="865"/>
        <v>13301.254040347709</v>
      </c>
      <c r="EE314" s="62"/>
      <c r="EF314" s="14">
        <f t="shared" si="799"/>
        <v>343.79230240280413</v>
      </c>
      <c r="EG314" s="14">
        <f t="shared" si="800"/>
        <v>127.37996848666762</v>
      </c>
      <c r="EH314" s="14">
        <f t="shared" si="801"/>
        <v>15.039676904661334</v>
      </c>
      <c r="EI314" s="14">
        <f t="shared" si="866"/>
        <v>486.2119477941331</v>
      </c>
      <c r="EJ314" s="37">
        <f t="shared" si="802"/>
        <v>3.7940721870641049E-2</v>
      </c>
      <c r="EK314" s="42"/>
      <c r="EL314" s="14" t="str">
        <f>IFERROR(VLOOKUP($A314,#REF!,27,0),"0")</f>
        <v>0</v>
      </c>
      <c r="EM314" s="14">
        <f t="shared" si="867"/>
        <v>0</v>
      </c>
      <c r="EN314" s="14" t="str">
        <f>IFERROR(VLOOKUP($A314,SpecEd23!#REF!,23,0)," ")</f>
        <v xml:space="preserve"> </v>
      </c>
      <c r="EO314" s="14" t="e">
        <f t="shared" si="868"/>
        <v>#VALUE!</v>
      </c>
      <c r="EP314" s="14">
        <f>IFERROR(VLOOKUP($A314,ECFE!#REF!,24,0),0)</f>
        <v>0</v>
      </c>
      <c r="EQ314" s="14">
        <f t="shared" si="869"/>
        <v>0</v>
      </c>
      <c r="ER314" s="14">
        <f>IFERROR(VLOOKUP($A314,#REF!,30,0),0)</f>
        <v>0</v>
      </c>
      <c r="ES314" s="14">
        <f t="shared" si="870"/>
        <v>0</v>
      </c>
      <c r="ET314" s="14">
        <f>IFERROR(VLOOKUP($A314,#REF!,12,0),0)</f>
        <v>0</v>
      </c>
      <c r="EU314" s="14">
        <f t="shared" si="871"/>
        <v>0</v>
      </c>
      <c r="EV314" s="14">
        <v>0</v>
      </c>
      <c r="EW314" s="14">
        <f t="shared" si="872"/>
        <v>0</v>
      </c>
      <c r="EX314" s="14">
        <f>IFERROR(VLOOKUP($A314,ConEnroll!$A$8:$S$601,16,0),0)</f>
        <v>921</v>
      </c>
      <c r="EY314" s="14">
        <f t="shared" si="873"/>
        <v>1.4202788703220299</v>
      </c>
      <c r="EZ314" s="14">
        <f t="shared" si="874"/>
        <v>921</v>
      </c>
      <c r="FA314" s="14">
        <f t="shared" si="875"/>
        <v>1.4202788703220299</v>
      </c>
      <c r="FB314" s="14" t="e">
        <f t="shared" si="876"/>
        <v>#VALUE!</v>
      </c>
      <c r="FC314" s="14" t="e">
        <f t="shared" si="877"/>
        <v>#VALUE!</v>
      </c>
      <c r="FD314" s="62"/>
      <c r="FE314" s="14">
        <f t="shared" si="803"/>
        <v>11703.163816449951</v>
      </c>
      <c r="FF314" s="14" t="e">
        <f t="shared" si="804"/>
        <v>#VALUE!</v>
      </c>
      <c r="FG314" s="14">
        <f t="shared" si="878"/>
        <v>105.51158435995632</v>
      </c>
      <c r="FH314" s="14" t="e">
        <f t="shared" si="805"/>
        <v>#VALUE!</v>
      </c>
      <c r="FI314" s="37" t="e">
        <f t="shared" si="806"/>
        <v>#VALUE!</v>
      </c>
      <c r="FJ314" s="12"/>
      <c r="FK314" s="14" t="str">
        <f>IFERROR(VLOOKUP($A314,#REF!,27,0),"0")</f>
        <v>0</v>
      </c>
      <c r="FL314" s="14">
        <f t="shared" si="879"/>
        <v>0</v>
      </c>
      <c r="FM314" s="14" t="str">
        <f>IFERROR(VLOOKUP($A314,SpecEd23!$X$22:$Y$610,59,0)," ")</f>
        <v xml:space="preserve"> </v>
      </c>
      <c r="FN314" s="14" t="e">
        <f t="shared" si="880"/>
        <v>#VALUE!</v>
      </c>
      <c r="FO314" s="14">
        <f>IFERROR(VLOOKUP($A314,ECFE!#REF!,26,0),0)</f>
        <v>0</v>
      </c>
      <c r="FP314" s="14">
        <f t="shared" si="881"/>
        <v>0</v>
      </c>
      <c r="FQ314" s="14">
        <f>IFERROR(VLOOKUP($A314,#REF!,16,0),0)</f>
        <v>0</v>
      </c>
      <c r="FR314" s="14">
        <f t="shared" si="882"/>
        <v>0</v>
      </c>
      <c r="FS314" s="14">
        <f>IFERROR(VLOOKUP($A314,#REF!,12,0),0)</f>
        <v>0</v>
      </c>
      <c r="FT314" s="14">
        <f t="shared" si="883"/>
        <v>0</v>
      </c>
      <c r="FU314" s="14">
        <v>0</v>
      </c>
      <c r="FV314" s="14">
        <f t="shared" si="884"/>
        <v>0</v>
      </c>
      <c r="FW314" s="14">
        <f>IFERROR(VLOOKUP($A314,ConEnroll!$A$8:$S$601,16,0),0)</f>
        <v>921</v>
      </c>
      <c r="FX314" s="14">
        <f t="shared" si="885"/>
        <v>1.4202788703220299</v>
      </c>
      <c r="FY314" s="14">
        <f t="shared" si="886"/>
        <v>921</v>
      </c>
      <c r="FZ314" s="14">
        <f t="shared" si="887"/>
        <v>1.4202788703220299</v>
      </c>
      <c r="GA314" s="14" t="e">
        <f t="shared" si="888"/>
        <v>#VALUE!</v>
      </c>
      <c r="GB314" s="14" t="e">
        <f t="shared" si="889"/>
        <v>#VALUE!</v>
      </c>
      <c r="GC314" s="39"/>
      <c r="GD314" s="14">
        <f t="shared" si="807"/>
        <v>-11359.371514047147</v>
      </c>
      <c r="GE314" s="14" t="e">
        <f t="shared" si="808"/>
        <v>#VALUE!</v>
      </c>
      <c r="GF314" s="14">
        <f t="shared" si="809"/>
        <v>-90.471907455294982</v>
      </c>
      <c r="GG314" s="14" t="e">
        <f t="shared" si="810"/>
        <v>#VALUE!</v>
      </c>
      <c r="GH314" s="37" t="e">
        <f t="shared" si="811"/>
        <v>#VALUE!</v>
      </c>
    </row>
    <row r="315" spans="1:190" ht="12.5" x14ac:dyDescent="0.25">
      <c r="A315" s="67">
        <v>2396</v>
      </c>
      <c r="B315" s="35">
        <v>1</v>
      </c>
      <c r="C315" s="14">
        <v>6</v>
      </c>
      <c r="D315" s="14"/>
      <c r="E315" s="14"/>
      <c r="F315" s="35" t="s">
        <v>2376</v>
      </c>
      <c r="G315" s="41"/>
      <c r="H315" s="14">
        <f>IFERROR(VLOOKUP($A315,BaseFY22!$A$7:$AK$528,6,0),0)</f>
        <v>820</v>
      </c>
      <c r="I315" s="14">
        <f>IFERROR(VLOOKUP($A315,BaseFY22!$A$7:$AK$528,28,0),0)</f>
        <v>8265190.3700000001</v>
      </c>
      <c r="J315" s="14">
        <f t="shared" si="812"/>
        <v>10079.500451219512</v>
      </c>
      <c r="K315" s="14">
        <f>IFERROR(VLOOKUP($A315,SpecEd22!$A$21:$BB$605,24,0)," ")</f>
        <v>1297114.7698887275</v>
      </c>
      <c r="L315" s="14">
        <f t="shared" si="813"/>
        <v>1581.8472803521067</v>
      </c>
      <c r="M315" s="14">
        <f>IFERROR(VLOOKUP($A315,ECFE!$A$16:$AB$347,7,0),0)</f>
        <v>51958.103999999999</v>
      </c>
      <c r="N315" s="14">
        <f t="shared" si="780"/>
        <v>63.363541463414634</v>
      </c>
      <c r="O315" s="14">
        <v>0</v>
      </c>
      <c r="P315" s="14">
        <f t="shared" si="780"/>
        <v>0</v>
      </c>
      <c r="Q315" s="14">
        <f>IFERROR(VLOOKUP($A315,ConEnroll!$A$7:$S$337,10,0),0)</f>
        <v>10223.34</v>
      </c>
      <c r="R315" s="14">
        <f t="shared" si="814"/>
        <v>12.467487804878049</v>
      </c>
      <c r="S315" s="14">
        <f t="shared" si="781"/>
        <v>62181.444000000003</v>
      </c>
      <c r="T315" s="14">
        <f t="shared" si="815"/>
        <v>75.831029268292681</v>
      </c>
      <c r="U315" s="14">
        <f t="shared" si="782"/>
        <v>9624486.5838887282</v>
      </c>
      <c r="V315" s="14">
        <f t="shared" si="816"/>
        <v>11737.178760839912</v>
      </c>
      <c r="W315" s="42"/>
      <c r="X315" s="14">
        <f>IFERROR(VLOOKUP($A315,HouseFY22!$A$6:$AJ$528,28,0),0)</f>
        <v>8399843.3699999992</v>
      </c>
      <c r="Y315" s="14">
        <f t="shared" si="817"/>
        <v>10243.711426829268</v>
      </c>
      <c r="Z315" s="14">
        <f>IFERROR(VLOOKUP($A315,Compens80percent!$A$13:$M$560,12,0),0)</f>
        <v>0</v>
      </c>
      <c r="AA315" s="14">
        <f t="shared" si="817"/>
        <v>0</v>
      </c>
      <c r="AB315" s="14">
        <f t="shared" si="818"/>
        <v>8399843.3699999992</v>
      </c>
      <c r="AC315" s="14">
        <f t="shared" si="817"/>
        <v>10243.711426829268</v>
      </c>
      <c r="AD315" s="14">
        <f>IFERROR(VLOOKUP(A315,SpecEd22!$A$21:$Z$550,14,0),0)</f>
        <v>1320507.0285535296</v>
      </c>
      <c r="AE315" s="14">
        <f t="shared" si="819"/>
        <v>1610.3744250652801</v>
      </c>
      <c r="AF315" s="14">
        <f>IFERROR(VLOOKUP($A315,ECFE!$A$16:$AB$348,8,0),0)</f>
        <v>52997.266080000001</v>
      </c>
      <c r="AG315" s="14">
        <f t="shared" si="820"/>
        <v>64.630812292682933</v>
      </c>
      <c r="AH315" s="14">
        <f>IFERROR(VLOOKUP(A315,ParaFY19!$A$21:$Z$543,7,0),0)</f>
        <v>4900</v>
      </c>
      <c r="AI315" s="14">
        <f t="shared" si="821"/>
        <v>5.975609756097561</v>
      </c>
      <c r="AJ315" s="14">
        <f>IFERROR(VLOOKUP(A315,ConEnroll!$A$7:$S$341,13,0),0)</f>
        <v>12779.174999999999</v>
      </c>
      <c r="AK315" s="14">
        <f t="shared" si="822"/>
        <v>15.584359756097561</v>
      </c>
      <c r="AL315" s="14">
        <f t="shared" si="777"/>
        <v>70676.441080000004</v>
      </c>
      <c r="AM315" s="14">
        <f t="shared" si="823"/>
        <v>86.190781804878057</v>
      </c>
      <c r="AN315" s="14">
        <f t="shared" si="824"/>
        <v>9791026.8396335281</v>
      </c>
      <c r="AO315" s="14">
        <f t="shared" si="825"/>
        <v>11940.276633699425</v>
      </c>
      <c r="AP315" s="62"/>
      <c r="AQ315" s="14">
        <f t="shared" si="778"/>
        <v>164.21097560975613</v>
      </c>
      <c r="AR315" s="14">
        <f t="shared" si="783"/>
        <v>28.527144713173357</v>
      </c>
      <c r="AS315" s="14">
        <f t="shared" si="784"/>
        <v>10.359752536585376</v>
      </c>
      <c r="AT315" s="14">
        <f t="shared" si="826"/>
        <v>203.09787285951487</v>
      </c>
      <c r="AU315" s="37">
        <f t="shared" si="785"/>
        <v>1.7303806732256091E-2</v>
      </c>
      <c r="AV315" s="42"/>
      <c r="AW315" s="14" t="str">
        <f>IFERROR(VLOOKUP($A315,#REF!,27,0),"0")</f>
        <v>0</v>
      </c>
      <c r="AX315" s="14">
        <f t="shared" si="827"/>
        <v>0</v>
      </c>
      <c r="AY315" s="14" t="str">
        <f>IFERROR(VLOOKUP($A315,SpecEd22!#REF!,23,0)," ")</f>
        <v xml:space="preserve"> </v>
      </c>
      <c r="AZ315" s="14" t="e">
        <f t="shared" si="828"/>
        <v>#VALUE!</v>
      </c>
      <c r="BA315" s="14">
        <f>IFERROR(VLOOKUP($A315,ECFE!#REF!,23,0),0)</f>
        <v>0</v>
      </c>
      <c r="BB315" s="14">
        <f t="shared" si="829"/>
        <v>0</v>
      </c>
      <c r="BC315" s="14">
        <f>IFERROR(VLOOKUP($A315,#REF!,17,0),0)</f>
        <v>0</v>
      </c>
      <c r="BD315" s="14">
        <f t="shared" si="830"/>
        <v>0</v>
      </c>
      <c r="BE315" s="14">
        <f>IFERROR(VLOOKUP($A315,#REF!,9,0),0)</f>
        <v>0</v>
      </c>
      <c r="BF315" s="14">
        <f t="shared" si="831"/>
        <v>0</v>
      </c>
      <c r="BG315" s="14">
        <v>0</v>
      </c>
      <c r="BH315" s="14">
        <f t="shared" si="832"/>
        <v>0</v>
      </c>
      <c r="BI315" s="14">
        <f>IFERROR(VLOOKUP($A315,ConEnroll!$A$8:$S$601,15,0),0)</f>
        <v>-1474</v>
      </c>
      <c r="BJ315" s="14">
        <f t="shared" si="833"/>
        <v>-1.7975609756097561</v>
      </c>
      <c r="BK315" s="14">
        <f t="shared" si="834"/>
        <v>-1474</v>
      </c>
      <c r="BL315" s="14">
        <f t="shared" si="835"/>
        <v>-1.7975609756097561</v>
      </c>
      <c r="BM315" s="14" t="e">
        <f t="shared" si="836"/>
        <v>#VALUE!</v>
      </c>
      <c r="BN315" s="14" t="e">
        <f t="shared" si="837"/>
        <v>#VALUE!</v>
      </c>
      <c r="BO315" s="42"/>
      <c r="BP315" s="14">
        <f t="shared" si="786"/>
        <v>10243.711426829268</v>
      </c>
      <c r="BQ315" s="14" t="e">
        <f t="shared" si="787"/>
        <v>#VALUE!</v>
      </c>
      <c r="BR315" s="14">
        <f t="shared" si="838"/>
        <v>87.988342780487812</v>
      </c>
      <c r="BS315" s="14" t="e">
        <f t="shared" si="788"/>
        <v>#VALUE!</v>
      </c>
      <c r="BT315" s="37" t="e">
        <f t="shared" si="789"/>
        <v>#VALUE!</v>
      </c>
      <c r="BU315" s="41"/>
      <c r="BV315" s="14" t="str">
        <f>IFERROR(VLOOKUP($A315,#REF!,27,0),"0")</f>
        <v>0</v>
      </c>
      <c r="BW315" s="14">
        <f t="shared" si="839"/>
        <v>0</v>
      </c>
      <c r="BX315" s="14" t="str">
        <f>IFERROR(VLOOKUP($A315,SpecEd22!$Z$22:$AV$606,59,0)," ")</f>
        <v xml:space="preserve"> </v>
      </c>
      <c r="BY315" s="14" t="e">
        <f t="shared" si="840"/>
        <v>#VALUE!</v>
      </c>
      <c r="BZ315" s="14">
        <f>IFERROR(VLOOKUP($A315,ECFE!#REF!,25,0),0)</f>
        <v>0</v>
      </c>
      <c r="CA315" s="14">
        <f t="shared" si="841"/>
        <v>0</v>
      </c>
      <c r="CB315" s="14">
        <f>IFERROR(VLOOKUP($A315,#REF!,17,0),0)</f>
        <v>0</v>
      </c>
      <c r="CC315" s="14">
        <f t="shared" si="842"/>
        <v>0</v>
      </c>
      <c r="CD315" s="14">
        <f>IFERROR(VLOOKUP($A315,#REF!,9,0),0)</f>
        <v>0</v>
      </c>
      <c r="CE315" s="14">
        <f t="shared" si="843"/>
        <v>0</v>
      </c>
      <c r="CF315" s="14">
        <v>0</v>
      </c>
      <c r="CG315" s="14">
        <f t="shared" si="844"/>
        <v>0</v>
      </c>
      <c r="CH315" s="14">
        <f>IFERROR(VLOOKUP($A315,ConEnroll!$A$8:$S$601,15,0),0)</f>
        <v>-1474</v>
      </c>
      <c r="CI315" s="14">
        <f t="shared" si="845"/>
        <v>-1.7975609756097561</v>
      </c>
      <c r="CJ315" s="14">
        <f t="shared" si="846"/>
        <v>-1474</v>
      </c>
      <c r="CK315" s="14">
        <f t="shared" si="847"/>
        <v>-1.7975609756097561</v>
      </c>
      <c r="CL315" s="14" t="e">
        <f t="shared" si="848"/>
        <v>#VALUE!</v>
      </c>
      <c r="CM315" s="14" t="e">
        <f t="shared" si="849"/>
        <v>#VALUE!</v>
      </c>
      <c r="CN315" s="42"/>
      <c r="CO315" s="14">
        <f t="shared" si="790"/>
        <v>-10079.500451219512</v>
      </c>
      <c r="CP315" s="14" t="e">
        <f t="shared" si="791"/>
        <v>#VALUE!</v>
      </c>
      <c r="CQ315" s="14">
        <f t="shared" si="792"/>
        <v>-77.628590243902437</v>
      </c>
      <c r="CR315" s="14" t="e">
        <f t="shared" si="793"/>
        <v>#VALUE!</v>
      </c>
      <c r="CS315" s="37" t="e">
        <f t="shared" si="794"/>
        <v>#VALUE!</v>
      </c>
      <c r="CT315" s="239"/>
      <c r="CU315" s="239"/>
      <c r="CV315" s="468"/>
      <c r="CW315" s="14">
        <f>IFERROR(VLOOKUP($A315,BaseFY23!$A$7:$AK$527,6,0),0)</f>
        <v>765.39831700000002</v>
      </c>
      <c r="CX315" s="14">
        <f>IFERROR(VLOOKUP($A315,BaseFY23!$A$7:$AN$528,28,0),0)</f>
        <v>7817438.6200000001</v>
      </c>
      <c r="CY315" s="14">
        <f t="shared" si="850"/>
        <v>10213.556061425204</v>
      </c>
      <c r="CZ315" s="14">
        <f>IFERROR(VLOOKUP($A315,SpecEd23!$A$21:$BB$605,23,0)," ")</f>
        <v>1101197.9725947371</v>
      </c>
      <c r="DA315" s="14">
        <f t="shared" si="851"/>
        <v>1438.725364475471</v>
      </c>
      <c r="DB315" s="14">
        <f>IFERROR(VLOOKUP($A315,ECFE!$A$16:$AB$347,7,0),0)</f>
        <v>51958.103999999999</v>
      </c>
      <c r="DC315" s="14">
        <f t="shared" si="852"/>
        <v>67.883744771808793</v>
      </c>
      <c r="DD315" s="14">
        <v>0</v>
      </c>
      <c r="DE315" s="14">
        <f t="shared" si="853"/>
        <v>0</v>
      </c>
      <c r="DF315" s="14">
        <f>IFERROR(VLOOKUP($A315,ConEnroll!$A$7:$S$338,10,0),0)</f>
        <v>10223.34</v>
      </c>
      <c r="DG315" s="14">
        <f t="shared" si="854"/>
        <v>13.356888528407882</v>
      </c>
      <c r="DH315" s="14">
        <f t="shared" si="795"/>
        <v>62181.444000000003</v>
      </c>
      <c r="DI315" s="14">
        <f t="shared" si="855"/>
        <v>81.240633300216672</v>
      </c>
      <c r="DJ315" s="14">
        <f t="shared" si="796"/>
        <v>8980818.0365947373</v>
      </c>
      <c r="DK315" s="14">
        <f t="shared" si="856"/>
        <v>11733.522059200892</v>
      </c>
      <c r="DL315" s="42"/>
      <c r="DM315" s="14">
        <f>IFERROR(VLOOKUP($A315,HouseFY23!$A$7:$AJ$528,28,0),0)</f>
        <v>8072482.6200000001</v>
      </c>
      <c r="DN315" s="14">
        <f t="shared" si="857"/>
        <v>10546.773412881701</v>
      </c>
      <c r="DO315" s="14">
        <f>IFERROR(VLOOKUP($A315,Compens80percent!$A$13:$M$560,12,0),0)</f>
        <v>0</v>
      </c>
      <c r="DP315" s="14">
        <f t="shared" si="857"/>
        <v>0</v>
      </c>
      <c r="DQ315" s="14">
        <f t="shared" si="858"/>
        <v>8072482.6200000001</v>
      </c>
      <c r="DR315" s="14">
        <f t="shared" si="859"/>
        <v>9844.491</v>
      </c>
      <c r="DS315" s="14">
        <f>IFERROR(VLOOKUP($A315,SpecEd23!$A$21:$Z$550,14,0),0)</f>
        <v>1148470.0570015078</v>
      </c>
      <c r="DT315" s="14">
        <f t="shared" si="860"/>
        <v>1500.4867811873014</v>
      </c>
      <c r="DU315" s="14">
        <f>IFERROR(VLOOKUP($A315,ECFE!$A$16:$AB$347,9,0),0)</f>
        <v>54057.211401600005</v>
      </c>
      <c r="DV315" s="14">
        <f t="shared" si="861"/>
        <v>70.626248060589873</v>
      </c>
      <c r="DW315" s="14">
        <f>IFERROR(VLOOKUP($A315,ParaFY19!$A$21:$Z$543,7,0),0)</f>
        <v>4900</v>
      </c>
      <c r="DX315" s="14">
        <f t="shared" si="862"/>
        <v>6.4018954460282673</v>
      </c>
      <c r="DY315" s="14">
        <f>IFERROR(VLOOKUP($A315,ConEnroll!$A$7:$S$341,13,0),0)</f>
        <v>12779.174999999999</v>
      </c>
      <c r="DZ315" s="14">
        <f t="shared" si="863"/>
        <v>16.696110660509852</v>
      </c>
      <c r="EA315" s="14">
        <f t="shared" si="797"/>
        <v>71736.386401600001</v>
      </c>
      <c r="EB315" s="14">
        <f t="shared" si="864"/>
        <v>93.724254167127995</v>
      </c>
      <c r="EC315" s="14">
        <f t="shared" si="798"/>
        <v>9292689.0634031072</v>
      </c>
      <c r="ED315" s="14">
        <f t="shared" si="865"/>
        <v>12140.98444823613</v>
      </c>
      <c r="EE315" s="62"/>
      <c r="EF315" s="14">
        <f t="shared" si="799"/>
        <v>333.21735145649654</v>
      </c>
      <c r="EG315" s="14">
        <f t="shared" si="800"/>
        <v>61.761416711830407</v>
      </c>
      <c r="EH315" s="14">
        <f t="shared" si="801"/>
        <v>12.483620866911323</v>
      </c>
      <c r="EI315" s="14">
        <f t="shared" si="866"/>
        <v>407.46238903523829</v>
      </c>
      <c r="EJ315" s="37">
        <f t="shared" si="802"/>
        <v>3.4726349597282678E-2</v>
      </c>
      <c r="EK315" s="42"/>
      <c r="EL315" s="14" t="str">
        <f>IFERROR(VLOOKUP($A315,#REF!,27,0),"0")</f>
        <v>0</v>
      </c>
      <c r="EM315" s="14">
        <f t="shared" si="867"/>
        <v>0</v>
      </c>
      <c r="EN315" s="14" t="str">
        <f>IFERROR(VLOOKUP($A315,SpecEd23!#REF!,23,0)," ")</f>
        <v xml:space="preserve"> </v>
      </c>
      <c r="EO315" s="14" t="e">
        <f t="shared" si="868"/>
        <v>#VALUE!</v>
      </c>
      <c r="EP315" s="14">
        <f>IFERROR(VLOOKUP($A315,ECFE!#REF!,24,0),0)</f>
        <v>0</v>
      </c>
      <c r="EQ315" s="14">
        <f t="shared" si="869"/>
        <v>0</v>
      </c>
      <c r="ER315" s="14">
        <f>IFERROR(VLOOKUP($A315,#REF!,30,0),0)</f>
        <v>0</v>
      </c>
      <c r="ES315" s="14">
        <f t="shared" si="870"/>
        <v>0</v>
      </c>
      <c r="ET315" s="14">
        <f>IFERROR(VLOOKUP($A315,#REF!,12,0),0)</f>
        <v>0</v>
      </c>
      <c r="EU315" s="14">
        <f t="shared" si="871"/>
        <v>0</v>
      </c>
      <c r="EV315" s="14">
        <v>0</v>
      </c>
      <c r="EW315" s="14">
        <f t="shared" si="872"/>
        <v>0</v>
      </c>
      <c r="EX315" s="14">
        <f>IFERROR(VLOOKUP($A315,ConEnroll!$A$8:$S$601,16,0),0)</f>
        <v>922</v>
      </c>
      <c r="EY315" s="14">
        <f t="shared" si="873"/>
        <v>1.2046015512730739</v>
      </c>
      <c r="EZ315" s="14">
        <f t="shared" si="874"/>
        <v>922</v>
      </c>
      <c r="FA315" s="14">
        <f t="shared" si="875"/>
        <v>1.2046015512730739</v>
      </c>
      <c r="FB315" s="14" t="e">
        <f t="shared" si="876"/>
        <v>#VALUE!</v>
      </c>
      <c r="FC315" s="14" t="e">
        <f t="shared" si="877"/>
        <v>#VALUE!</v>
      </c>
      <c r="FD315" s="62"/>
      <c r="FE315" s="14">
        <f t="shared" si="803"/>
        <v>10546.773412881701</v>
      </c>
      <c r="FF315" s="14" t="e">
        <f t="shared" si="804"/>
        <v>#VALUE!</v>
      </c>
      <c r="FG315" s="14">
        <f t="shared" si="878"/>
        <v>92.519652615854923</v>
      </c>
      <c r="FH315" s="14" t="e">
        <f t="shared" si="805"/>
        <v>#VALUE!</v>
      </c>
      <c r="FI315" s="37" t="e">
        <f t="shared" si="806"/>
        <v>#VALUE!</v>
      </c>
      <c r="FJ315" s="12"/>
      <c r="FK315" s="14" t="str">
        <f>IFERROR(VLOOKUP($A315,#REF!,27,0),"0")</f>
        <v>0</v>
      </c>
      <c r="FL315" s="14">
        <f t="shared" si="879"/>
        <v>0</v>
      </c>
      <c r="FM315" s="14" t="str">
        <f>IFERROR(VLOOKUP($A315,SpecEd23!$X$22:$Y$610,59,0)," ")</f>
        <v xml:space="preserve"> </v>
      </c>
      <c r="FN315" s="14" t="e">
        <f t="shared" si="880"/>
        <v>#VALUE!</v>
      </c>
      <c r="FO315" s="14">
        <f>IFERROR(VLOOKUP($A315,ECFE!#REF!,26,0),0)</f>
        <v>0</v>
      </c>
      <c r="FP315" s="14">
        <f t="shared" si="881"/>
        <v>0</v>
      </c>
      <c r="FQ315" s="14">
        <f>IFERROR(VLOOKUP($A315,#REF!,16,0),0)</f>
        <v>0</v>
      </c>
      <c r="FR315" s="14">
        <f t="shared" si="882"/>
        <v>0</v>
      </c>
      <c r="FS315" s="14">
        <f>IFERROR(VLOOKUP($A315,#REF!,12,0),0)</f>
        <v>0</v>
      </c>
      <c r="FT315" s="14">
        <f t="shared" si="883"/>
        <v>0</v>
      </c>
      <c r="FU315" s="14">
        <v>0</v>
      </c>
      <c r="FV315" s="14">
        <f t="shared" si="884"/>
        <v>0</v>
      </c>
      <c r="FW315" s="14">
        <f>IFERROR(VLOOKUP($A315,ConEnroll!$A$8:$S$601,16,0),0)</f>
        <v>922</v>
      </c>
      <c r="FX315" s="14">
        <f t="shared" si="885"/>
        <v>1.2046015512730739</v>
      </c>
      <c r="FY315" s="14">
        <f t="shared" si="886"/>
        <v>922</v>
      </c>
      <c r="FZ315" s="14">
        <f t="shared" si="887"/>
        <v>1.2046015512730739</v>
      </c>
      <c r="GA315" s="14" t="e">
        <f t="shared" si="888"/>
        <v>#VALUE!</v>
      </c>
      <c r="GB315" s="14" t="e">
        <f t="shared" si="889"/>
        <v>#VALUE!</v>
      </c>
      <c r="GC315" s="39"/>
      <c r="GD315" s="14">
        <f t="shared" si="807"/>
        <v>-10213.556061425204</v>
      </c>
      <c r="GE315" s="14" t="e">
        <f t="shared" si="808"/>
        <v>#VALUE!</v>
      </c>
      <c r="GF315" s="14">
        <f t="shared" si="809"/>
        <v>-80.0360317489436</v>
      </c>
      <c r="GG315" s="14" t="e">
        <f t="shared" si="810"/>
        <v>#VALUE!</v>
      </c>
      <c r="GH315" s="37" t="e">
        <f t="shared" si="811"/>
        <v>#VALUE!</v>
      </c>
    </row>
    <row r="316" spans="1:190" ht="12.5" x14ac:dyDescent="0.25">
      <c r="A316" s="67">
        <v>2397</v>
      </c>
      <c r="B316" s="35">
        <v>1</v>
      </c>
      <c r="C316" s="14">
        <v>5</v>
      </c>
      <c r="D316" s="14"/>
      <c r="E316" s="14"/>
      <c r="F316" s="35" t="s">
        <v>2650</v>
      </c>
      <c r="G316" s="41"/>
      <c r="H316" s="14">
        <f>IFERROR(VLOOKUP($A316,BaseFY22!$A$7:$AK$528,6,0),0)</f>
        <v>913</v>
      </c>
      <c r="I316" s="14">
        <f>IFERROR(VLOOKUP($A316,BaseFY22!$A$7:$AK$528,28,0),0)</f>
        <v>8546041.5</v>
      </c>
      <c r="J316" s="14">
        <f t="shared" si="812"/>
        <v>9360.3959474260682</v>
      </c>
      <c r="K316" s="14">
        <f>IFERROR(VLOOKUP($A316,SpecEd22!$A$21:$BB$605,24,0)," ")</f>
        <v>704829.02842971496</v>
      </c>
      <c r="L316" s="14">
        <f t="shared" si="813"/>
        <v>771.99236410702622</v>
      </c>
      <c r="M316" s="14">
        <f>IFERROR(VLOOKUP($A316,ECFE!$A$16:$AB$347,7,0),0)</f>
        <v>75520.5</v>
      </c>
      <c r="N316" s="14">
        <f t="shared" si="780"/>
        <v>82.716867469879517</v>
      </c>
      <c r="O316" s="14">
        <v>0</v>
      </c>
      <c r="P316" s="14">
        <f t="shared" si="780"/>
        <v>0</v>
      </c>
      <c r="Q316" s="14">
        <f>IFERROR(VLOOKUP($A316,ConEnroll!$A$7:$S$337,10,0),0)</f>
        <v>786.41</v>
      </c>
      <c r="R316" s="14">
        <f t="shared" si="814"/>
        <v>0.86134720700985756</v>
      </c>
      <c r="S316" s="14">
        <f t="shared" si="781"/>
        <v>76306.91</v>
      </c>
      <c r="T316" s="14">
        <f t="shared" si="815"/>
        <v>83.578214676889374</v>
      </c>
      <c r="U316" s="14">
        <f t="shared" si="782"/>
        <v>9327177.4384297151</v>
      </c>
      <c r="V316" s="14">
        <f t="shared" si="816"/>
        <v>10215.966526209984</v>
      </c>
      <c r="W316" s="42"/>
      <c r="X316" s="14">
        <f>IFERROR(VLOOKUP($A316,HouseFY22!$A$6:$AJ$528,28,0),0)</f>
        <v>8690441.5</v>
      </c>
      <c r="Y316" s="14">
        <f t="shared" si="817"/>
        <v>9518.5558598028474</v>
      </c>
      <c r="Z316" s="14">
        <f>IFERROR(VLOOKUP($A316,Compens80percent!$A$13:$M$560,12,0),0)</f>
        <v>0</v>
      </c>
      <c r="AA316" s="14">
        <f t="shared" si="817"/>
        <v>0</v>
      </c>
      <c r="AB316" s="14">
        <f t="shared" si="818"/>
        <v>8690441.5</v>
      </c>
      <c r="AC316" s="14">
        <f t="shared" si="817"/>
        <v>9518.5558598028474</v>
      </c>
      <c r="AD316" s="14">
        <f>IFERROR(VLOOKUP(A316,SpecEd22!$A$21:$Z$550,14,0),0)</f>
        <v>738737.7882921116</v>
      </c>
      <c r="AE316" s="14">
        <f t="shared" si="819"/>
        <v>809.13229823889549</v>
      </c>
      <c r="AF316" s="14">
        <f>IFERROR(VLOOKUP($A316,ECFE!$A$16:$AB$348,8,0),0)</f>
        <v>77030.91</v>
      </c>
      <c r="AG316" s="14">
        <f t="shared" si="820"/>
        <v>84.371204819277111</v>
      </c>
      <c r="AH316" s="14">
        <f>IFERROR(VLOOKUP(A316,ParaFY19!$A$21:$Z$543,7,0),0)</f>
        <v>4900</v>
      </c>
      <c r="AI316" s="14">
        <f t="shared" si="821"/>
        <v>5.3669222343921135</v>
      </c>
      <c r="AJ316" s="14">
        <f>IFERROR(VLOOKUP(A316,ConEnroll!$A$7:$S$341,13,0),0)</f>
        <v>983.01249999999993</v>
      </c>
      <c r="AK316" s="14">
        <f t="shared" si="822"/>
        <v>1.076684008762322</v>
      </c>
      <c r="AL316" s="14">
        <f t="shared" si="777"/>
        <v>82913.922500000001</v>
      </c>
      <c r="AM316" s="14">
        <f t="shared" si="823"/>
        <v>90.814811062431545</v>
      </c>
      <c r="AN316" s="14">
        <f t="shared" si="824"/>
        <v>9512093.2107921112</v>
      </c>
      <c r="AO316" s="14">
        <f t="shared" si="825"/>
        <v>10418.502969104175</v>
      </c>
      <c r="AP316" s="62"/>
      <c r="AQ316" s="14">
        <f t="shared" si="778"/>
        <v>158.15991237677918</v>
      </c>
      <c r="AR316" s="14">
        <f t="shared" si="783"/>
        <v>37.139934131869268</v>
      </c>
      <c r="AS316" s="14">
        <f t="shared" si="784"/>
        <v>7.2365963855421711</v>
      </c>
      <c r="AT316" s="14">
        <f t="shared" si="826"/>
        <v>202.5364428941906</v>
      </c>
      <c r="AU316" s="37">
        <f t="shared" si="785"/>
        <v>1.9825480278793502E-2</v>
      </c>
      <c r="AV316" s="42"/>
      <c r="AW316" s="14" t="str">
        <f>IFERROR(VLOOKUP($A316,#REF!,27,0),"0")</f>
        <v>0</v>
      </c>
      <c r="AX316" s="14">
        <f t="shared" si="827"/>
        <v>0</v>
      </c>
      <c r="AY316" s="14" t="str">
        <f>IFERROR(VLOOKUP($A316,SpecEd22!#REF!,23,0)," ")</f>
        <v xml:space="preserve"> </v>
      </c>
      <c r="AZ316" s="14" t="e">
        <f t="shared" si="828"/>
        <v>#VALUE!</v>
      </c>
      <c r="BA316" s="14">
        <f>IFERROR(VLOOKUP($A316,ECFE!#REF!,23,0),0)</f>
        <v>0</v>
      </c>
      <c r="BB316" s="14">
        <f t="shared" si="829"/>
        <v>0</v>
      </c>
      <c r="BC316" s="14">
        <f>IFERROR(VLOOKUP($A316,#REF!,17,0),0)</f>
        <v>0</v>
      </c>
      <c r="BD316" s="14">
        <f t="shared" si="830"/>
        <v>0</v>
      </c>
      <c r="BE316" s="14">
        <f>IFERROR(VLOOKUP($A316,#REF!,9,0),0)</f>
        <v>0</v>
      </c>
      <c r="BF316" s="14">
        <f t="shared" si="831"/>
        <v>0</v>
      </c>
      <c r="BG316" s="14">
        <v>0</v>
      </c>
      <c r="BH316" s="14">
        <f t="shared" si="832"/>
        <v>0</v>
      </c>
      <c r="BI316" s="14">
        <f>IFERROR(VLOOKUP($A316,ConEnroll!$A$8:$S$601,15,0),0)</f>
        <v>-1474</v>
      </c>
      <c r="BJ316" s="14">
        <f t="shared" si="833"/>
        <v>-1.6144578313253013</v>
      </c>
      <c r="BK316" s="14">
        <f t="shared" si="834"/>
        <v>-1474</v>
      </c>
      <c r="BL316" s="14">
        <f t="shared" si="835"/>
        <v>-1.6144578313253013</v>
      </c>
      <c r="BM316" s="14" t="e">
        <f t="shared" si="836"/>
        <v>#VALUE!</v>
      </c>
      <c r="BN316" s="14" t="e">
        <f t="shared" si="837"/>
        <v>#VALUE!</v>
      </c>
      <c r="BO316" s="42"/>
      <c r="BP316" s="14">
        <f t="shared" si="786"/>
        <v>9518.5558598028474</v>
      </c>
      <c r="BQ316" s="14" t="e">
        <f t="shared" si="787"/>
        <v>#VALUE!</v>
      </c>
      <c r="BR316" s="14">
        <f t="shared" si="838"/>
        <v>92.429268893756841</v>
      </c>
      <c r="BS316" s="14" t="e">
        <f t="shared" si="788"/>
        <v>#VALUE!</v>
      </c>
      <c r="BT316" s="37" t="e">
        <f t="shared" si="789"/>
        <v>#VALUE!</v>
      </c>
      <c r="BU316" s="41"/>
      <c r="BV316" s="14" t="str">
        <f>IFERROR(VLOOKUP($A316,#REF!,27,0),"0")</f>
        <v>0</v>
      </c>
      <c r="BW316" s="14">
        <f t="shared" si="839"/>
        <v>0</v>
      </c>
      <c r="BX316" s="14" t="str">
        <f>IFERROR(VLOOKUP($A316,SpecEd22!$Z$22:$AV$606,59,0)," ")</f>
        <v xml:space="preserve"> </v>
      </c>
      <c r="BY316" s="14" t="e">
        <f t="shared" si="840"/>
        <v>#VALUE!</v>
      </c>
      <c r="BZ316" s="14">
        <f>IFERROR(VLOOKUP($A316,ECFE!#REF!,25,0),0)</f>
        <v>0</v>
      </c>
      <c r="CA316" s="14">
        <f t="shared" si="841"/>
        <v>0</v>
      </c>
      <c r="CB316" s="14">
        <f>IFERROR(VLOOKUP($A316,#REF!,17,0),0)</f>
        <v>0</v>
      </c>
      <c r="CC316" s="14">
        <f t="shared" si="842"/>
        <v>0</v>
      </c>
      <c r="CD316" s="14">
        <f>IFERROR(VLOOKUP($A316,#REF!,9,0),0)</f>
        <v>0</v>
      </c>
      <c r="CE316" s="14">
        <f t="shared" si="843"/>
        <v>0</v>
      </c>
      <c r="CF316" s="14">
        <v>0</v>
      </c>
      <c r="CG316" s="14">
        <f t="shared" si="844"/>
        <v>0</v>
      </c>
      <c r="CH316" s="14">
        <f>IFERROR(VLOOKUP($A316,ConEnroll!$A$8:$S$601,15,0),0)</f>
        <v>-1474</v>
      </c>
      <c r="CI316" s="14">
        <f t="shared" si="845"/>
        <v>-1.6144578313253013</v>
      </c>
      <c r="CJ316" s="14">
        <f t="shared" si="846"/>
        <v>-1474</v>
      </c>
      <c r="CK316" s="14">
        <f t="shared" si="847"/>
        <v>-1.6144578313253013</v>
      </c>
      <c r="CL316" s="14" t="e">
        <f t="shared" si="848"/>
        <v>#VALUE!</v>
      </c>
      <c r="CM316" s="14" t="e">
        <f t="shared" si="849"/>
        <v>#VALUE!</v>
      </c>
      <c r="CN316" s="42"/>
      <c r="CO316" s="14">
        <f t="shared" si="790"/>
        <v>-9360.3959474260682</v>
      </c>
      <c r="CP316" s="14" t="e">
        <f t="shared" si="791"/>
        <v>#VALUE!</v>
      </c>
      <c r="CQ316" s="14">
        <f t="shared" si="792"/>
        <v>-85.19267250821467</v>
      </c>
      <c r="CR316" s="14" t="e">
        <f t="shared" si="793"/>
        <v>#VALUE!</v>
      </c>
      <c r="CS316" s="37" t="e">
        <f t="shared" si="794"/>
        <v>#VALUE!</v>
      </c>
      <c r="CT316" s="239"/>
      <c r="CU316" s="239"/>
      <c r="CV316" s="468"/>
      <c r="CW316" s="14">
        <f>IFERROR(VLOOKUP($A316,BaseFY23!$A$7:$AK$527,6,0),0)</f>
        <v>887.22405600000002</v>
      </c>
      <c r="CX316" s="14">
        <f>IFERROR(VLOOKUP($A316,BaseFY23!$A$7:$AN$528,28,0),0)</f>
        <v>8336713</v>
      </c>
      <c r="CY316" s="14">
        <f t="shared" si="850"/>
        <v>9396.400992084913</v>
      </c>
      <c r="CZ316" s="14">
        <f>IFERROR(VLOOKUP($A316,SpecEd23!$A$21:$BB$605,23,0)," ")</f>
        <v>1086301.5136719299</v>
      </c>
      <c r="DA316" s="14">
        <f t="shared" si="851"/>
        <v>1224.3823939687338</v>
      </c>
      <c r="DB316" s="14">
        <f>IFERROR(VLOOKUP($A316,ECFE!$A$16:$AB$347,7,0),0)</f>
        <v>75520.5</v>
      </c>
      <c r="DC316" s="14">
        <f t="shared" si="852"/>
        <v>85.119986872853687</v>
      </c>
      <c r="DD316" s="14">
        <v>0</v>
      </c>
      <c r="DE316" s="14">
        <f t="shared" si="853"/>
        <v>0</v>
      </c>
      <c r="DF316" s="14">
        <f>IFERROR(VLOOKUP($A316,ConEnroll!$A$7:$S$338,10,0),0)</f>
        <v>786.41</v>
      </c>
      <c r="DG316" s="14">
        <f t="shared" si="854"/>
        <v>0.88637136773036274</v>
      </c>
      <c r="DH316" s="14">
        <f t="shared" si="795"/>
        <v>76306.91</v>
      </c>
      <c r="DI316" s="14">
        <f t="shared" si="855"/>
        <v>86.006358240584049</v>
      </c>
      <c r="DJ316" s="14">
        <f t="shared" si="796"/>
        <v>9499321.423671931</v>
      </c>
      <c r="DK316" s="14">
        <f t="shared" si="856"/>
        <v>10706.789744294232</v>
      </c>
      <c r="DL316" s="42"/>
      <c r="DM316" s="14">
        <f>IFERROR(VLOOKUP($A316,HouseFY23!$A$7:$AJ$528,28,0),0)</f>
        <v>8618348</v>
      </c>
      <c r="DN316" s="14">
        <f t="shared" si="857"/>
        <v>9713.8349007975958</v>
      </c>
      <c r="DO316" s="14">
        <f>IFERROR(VLOOKUP($A316,Compens80percent!$A$13:$M$560,12,0),0)</f>
        <v>0</v>
      </c>
      <c r="DP316" s="14">
        <f t="shared" si="857"/>
        <v>0</v>
      </c>
      <c r="DQ316" s="14">
        <f t="shared" si="858"/>
        <v>8618348</v>
      </c>
      <c r="DR316" s="14">
        <f t="shared" si="859"/>
        <v>9439.5925520262863</v>
      </c>
      <c r="DS316" s="14">
        <f>IFERROR(VLOOKUP($A316,SpecEd23!$A$21:$Z$550,14,0),0)</f>
        <v>1174629.5694044796</v>
      </c>
      <c r="DT316" s="14">
        <f t="shared" si="860"/>
        <v>1323.9379178921627</v>
      </c>
      <c r="DU316" s="14">
        <f>IFERROR(VLOOKUP($A316,ECFE!$A$16:$AB$347,9,0),0)</f>
        <v>78571.528200000001</v>
      </c>
      <c r="DV316" s="14">
        <f t="shared" si="861"/>
        <v>88.558834342516974</v>
      </c>
      <c r="DW316" s="14">
        <f>IFERROR(VLOOKUP($A316,ParaFY19!$A$21:$Z$543,7,0),0)</f>
        <v>4900</v>
      </c>
      <c r="DX316" s="14">
        <f t="shared" si="862"/>
        <v>5.5228439387581254</v>
      </c>
      <c r="DY316" s="14">
        <f>IFERROR(VLOOKUP($A316,ConEnroll!$A$7:$S$341,13,0),0)</f>
        <v>983.01249999999993</v>
      </c>
      <c r="DZ316" s="14">
        <f t="shared" si="863"/>
        <v>1.1079642096629534</v>
      </c>
      <c r="EA316" s="14">
        <f t="shared" si="797"/>
        <v>84454.540699999998</v>
      </c>
      <c r="EB316" s="14">
        <f t="shared" si="864"/>
        <v>95.189642490938041</v>
      </c>
      <c r="EC316" s="14">
        <f t="shared" si="798"/>
        <v>9877432.1101044789</v>
      </c>
      <c r="ED316" s="14">
        <f t="shared" si="865"/>
        <v>11132.962461180696</v>
      </c>
      <c r="EE316" s="62"/>
      <c r="EF316" s="14">
        <f t="shared" si="799"/>
        <v>317.43390871268275</v>
      </c>
      <c r="EG316" s="14">
        <f t="shared" si="800"/>
        <v>99.555523923428836</v>
      </c>
      <c r="EH316" s="14">
        <f t="shared" si="801"/>
        <v>9.1832842503539922</v>
      </c>
      <c r="EI316" s="14">
        <f t="shared" si="866"/>
        <v>426.17271688646559</v>
      </c>
      <c r="EJ316" s="37">
        <f t="shared" si="802"/>
        <v>3.9803968048740083E-2</v>
      </c>
      <c r="EK316" s="42"/>
      <c r="EL316" s="14" t="str">
        <f>IFERROR(VLOOKUP($A316,#REF!,27,0),"0")</f>
        <v>0</v>
      </c>
      <c r="EM316" s="14">
        <f t="shared" si="867"/>
        <v>0</v>
      </c>
      <c r="EN316" s="14" t="str">
        <f>IFERROR(VLOOKUP($A316,SpecEd23!#REF!,23,0)," ")</f>
        <v xml:space="preserve"> </v>
      </c>
      <c r="EO316" s="14" t="e">
        <f t="shared" si="868"/>
        <v>#VALUE!</v>
      </c>
      <c r="EP316" s="14">
        <f>IFERROR(VLOOKUP($A316,ECFE!#REF!,24,0),0)</f>
        <v>0</v>
      </c>
      <c r="EQ316" s="14">
        <f t="shared" si="869"/>
        <v>0</v>
      </c>
      <c r="ER316" s="14">
        <f>IFERROR(VLOOKUP($A316,#REF!,30,0),0)</f>
        <v>0</v>
      </c>
      <c r="ES316" s="14">
        <f t="shared" si="870"/>
        <v>0</v>
      </c>
      <c r="ET316" s="14">
        <f>IFERROR(VLOOKUP($A316,#REF!,12,0),0)</f>
        <v>0</v>
      </c>
      <c r="EU316" s="14">
        <f t="shared" si="871"/>
        <v>0</v>
      </c>
      <c r="EV316" s="14">
        <v>0</v>
      </c>
      <c r="EW316" s="14">
        <f t="shared" si="872"/>
        <v>0</v>
      </c>
      <c r="EX316" s="14">
        <f>IFERROR(VLOOKUP($A316,ConEnroll!$A$8:$S$601,16,0),0)</f>
        <v>923</v>
      </c>
      <c r="EY316" s="14">
        <f t="shared" si="873"/>
        <v>1.0403234603007654</v>
      </c>
      <c r="EZ316" s="14">
        <f t="shared" si="874"/>
        <v>923</v>
      </c>
      <c r="FA316" s="14">
        <f t="shared" si="875"/>
        <v>1.0403234603007654</v>
      </c>
      <c r="FB316" s="14" t="e">
        <f t="shared" si="876"/>
        <v>#VALUE!</v>
      </c>
      <c r="FC316" s="14" t="e">
        <f t="shared" si="877"/>
        <v>#VALUE!</v>
      </c>
      <c r="FD316" s="62"/>
      <c r="FE316" s="14">
        <f t="shared" si="803"/>
        <v>9713.8349007975958</v>
      </c>
      <c r="FF316" s="14" t="e">
        <f t="shared" si="804"/>
        <v>#VALUE!</v>
      </c>
      <c r="FG316" s="14">
        <f t="shared" si="878"/>
        <v>94.149319030637272</v>
      </c>
      <c r="FH316" s="14" t="e">
        <f t="shared" si="805"/>
        <v>#VALUE!</v>
      </c>
      <c r="FI316" s="37" t="e">
        <f t="shared" si="806"/>
        <v>#VALUE!</v>
      </c>
      <c r="FJ316" s="12"/>
      <c r="FK316" s="14" t="str">
        <f>IFERROR(VLOOKUP($A316,#REF!,27,0),"0")</f>
        <v>0</v>
      </c>
      <c r="FL316" s="14">
        <f t="shared" si="879"/>
        <v>0</v>
      </c>
      <c r="FM316" s="14" t="str">
        <f>IFERROR(VLOOKUP($A316,SpecEd23!$X$22:$Y$610,59,0)," ")</f>
        <v xml:space="preserve"> </v>
      </c>
      <c r="FN316" s="14" t="e">
        <f t="shared" si="880"/>
        <v>#VALUE!</v>
      </c>
      <c r="FO316" s="14">
        <f>IFERROR(VLOOKUP($A316,ECFE!#REF!,26,0),0)</f>
        <v>0</v>
      </c>
      <c r="FP316" s="14">
        <f t="shared" si="881"/>
        <v>0</v>
      </c>
      <c r="FQ316" s="14">
        <f>IFERROR(VLOOKUP($A316,#REF!,16,0),0)</f>
        <v>0</v>
      </c>
      <c r="FR316" s="14">
        <f t="shared" si="882"/>
        <v>0</v>
      </c>
      <c r="FS316" s="14">
        <f>IFERROR(VLOOKUP($A316,#REF!,12,0),0)</f>
        <v>0</v>
      </c>
      <c r="FT316" s="14">
        <f t="shared" si="883"/>
        <v>0</v>
      </c>
      <c r="FU316" s="14">
        <v>0</v>
      </c>
      <c r="FV316" s="14">
        <f t="shared" si="884"/>
        <v>0</v>
      </c>
      <c r="FW316" s="14">
        <f>IFERROR(VLOOKUP($A316,ConEnroll!$A$8:$S$601,16,0),0)</f>
        <v>923</v>
      </c>
      <c r="FX316" s="14">
        <f t="shared" si="885"/>
        <v>1.0403234603007654</v>
      </c>
      <c r="FY316" s="14">
        <f t="shared" si="886"/>
        <v>923</v>
      </c>
      <c r="FZ316" s="14">
        <f t="shared" si="887"/>
        <v>1.0403234603007654</v>
      </c>
      <c r="GA316" s="14" t="e">
        <f t="shared" si="888"/>
        <v>#VALUE!</v>
      </c>
      <c r="GB316" s="14" t="e">
        <f t="shared" si="889"/>
        <v>#VALUE!</v>
      </c>
      <c r="GC316" s="39"/>
      <c r="GD316" s="14">
        <f t="shared" si="807"/>
        <v>-9396.400992084913</v>
      </c>
      <c r="GE316" s="14" t="e">
        <f t="shared" si="808"/>
        <v>#VALUE!</v>
      </c>
      <c r="GF316" s="14">
        <f t="shared" si="809"/>
        <v>-84.96603478028328</v>
      </c>
      <c r="GG316" s="14" t="e">
        <f t="shared" si="810"/>
        <v>#VALUE!</v>
      </c>
      <c r="GH316" s="37" t="e">
        <f t="shared" si="811"/>
        <v>#VALUE!</v>
      </c>
    </row>
    <row r="317" spans="1:190" ht="12.5" x14ac:dyDescent="0.25">
      <c r="A317" s="67">
        <v>2448</v>
      </c>
      <c r="B317" s="35">
        <v>1</v>
      </c>
      <c r="C317" s="14">
        <v>6</v>
      </c>
      <c r="D317" s="14"/>
      <c r="E317" s="14"/>
      <c r="F317" s="35" t="s">
        <v>2651</v>
      </c>
      <c r="G317" s="41"/>
      <c r="H317" s="14">
        <f>IFERROR(VLOOKUP($A317,BaseFY22!$A$7:$AK$528,6,0),0)</f>
        <v>655</v>
      </c>
      <c r="I317" s="14">
        <f>IFERROR(VLOOKUP($A317,BaseFY22!$A$7:$AK$528,28,0),0)</f>
        <v>6768817.5437780004</v>
      </c>
      <c r="J317" s="14">
        <f t="shared" si="812"/>
        <v>10334.07258592061</v>
      </c>
      <c r="K317" s="14">
        <f>IFERROR(VLOOKUP($A317,SpecEd22!$A$21:$BB$605,24,0)," ")</f>
        <v>818149.18347684364</v>
      </c>
      <c r="L317" s="14">
        <f t="shared" si="813"/>
        <v>1249.0827228654102</v>
      </c>
      <c r="M317" s="14">
        <f>IFERROR(VLOOKUP($A317,ECFE!$A$16:$AB$347,7,0),0)</f>
        <v>38968.578000000001</v>
      </c>
      <c r="N317" s="14">
        <f t="shared" si="780"/>
        <v>59.494012213740461</v>
      </c>
      <c r="O317" s="14">
        <v>0</v>
      </c>
      <c r="P317" s="14">
        <f t="shared" si="780"/>
        <v>0</v>
      </c>
      <c r="Q317" s="14">
        <f>IFERROR(VLOOKUP($A317,ConEnroll!$A$7:$S$337,10,0),0)</f>
        <v>7130.12</v>
      </c>
      <c r="R317" s="14">
        <f t="shared" si="814"/>
        <v>10.885679389312976</v>
      </c>
      <c r="S317" s="14">
        <f t="shared" si="781"/>
        <v>46098.698000000004</v>
      </c>
      <c r="T317" s="14">
        <f t="shared" si="815"/>
        <v>70.379691603053445</v>
      </c>
      <c r="U317" s="14">
        <f t="shared" si="782"/>
        <v>7633065.4252548441</v>
      </c>
      <c r="V317" s="14">
        <f t="shared" si="816"/>
        <v>11653.535000389074</v>
      </c>
      <c r="W317" s="42"/>
      <c r="X317" s="14">
        <f>IFERROR(VLOOKUP($A317,HouseFY22!$A$6:$AJ$528,28,0),0)</f>
        <v>6877439.5437780004</v>
      </c>
      <c r="Y317" s="14">
        <f t="shared" si="817"/>
        <v>10499.907700424428</v>
      </c>
      <c r="Z317" s="14">
        <f>IFERROR(VLOOKUP($A317,Compens80percent!$A$13:$M$560,12,0),0)</f>
        <v>0</v>
      </c>
      <c r="AA317" s="14">
        <f t="shared" si="817"/>
        <v>0</v>
      </c>
      <c r="AB317" s="14">
        <f t="shared" si="818"/>
        <v>6877439.5437780004</v>
      </c>
      <c r="AC317" s="14">
        <f t="shared" si="817"/>
        <v>10499.907700424428</v>
      </c>
      <c r="AD317" s="14">
        <f>IFERROR(VLOOKUP(A317,SpecEd22!$A$21:$Z$550,14,0),0)</f>
        <v>833955.45758963923</v>
      </c>
      <c r="AE317" s="14">
        <f t="shared" si="819"/>
        <v>1273.2144390681515</v>
      </c>
      <c r="AF317" s="14">
        <f>IFERROR(VLOOKUP($A317,ECFE!$A$16:$AB$348,8,0),0)</f>
        <v>39747.949560000001</v>
      </c>
      <c r="AG317" s="14">
        <f t="shared" si="820"/>
        <v>60.683892458015272</v>
      </c>
      <c r="AH317" s="14">
        <f>IFERROR(VLOOKUP(A317,ParaFY19!$A$21:$Z$543,7,0),0)</f>
        <v>14504</v>
      </c>
      <c r="AI317" s="14">
        <f t="shared" si="821"/>
        <v>22.143511450381681</v>
      </c>
      <c r="AJ317" s="14">
        <f>IFERROR(VLOOKUP(A317,ConEnroll!$A$7:$S$341,13,0),0)</f>
        <v>8912.65</v>
      </c>
      <c r="AK317" s="14">
        <f t="shared" si="822"/>
        <v>13.60709923664122</v>
      </c>
      <c r="AL317" s="14">
        <f t="shared" si="777"/>
        <v>63164.599560000002</v>
      </c>
      <c r="AM317" s="14">
        <f t="shared" si="823"/>
        <v>96.434503145038178</v>
      </c>
      <c r="AN317" s="14">
        <f t="shared" si="824"/>
        <v>7774559.6009276398</v>
      </c>
      <c r="AO317" s="14">
        <f t="shared" si="825"/>
        <v>11869.556642637617</v>
      </c>
      <c r="AP317" s="62"/>
      <c r="AQ317" s="14">
        <f t="shared" si="778"/>
        <v>165.83511450381775</v>
      </c>
      <c r="AR317" s="14">
        <f t="shared" si="783"/>
        <v>24.131716202741245</v>
      </c>
      <c r="AS317" s="14">
        <f t="shared" si="784"/>
        <v>26.054811541984733</v>
      </c>
      <c r="AT317" s="14">
        <f t="shared" si="826"/>
        <v>216.02164224854374</v>
      </c>
      <c r="AU317" s="37">
        <f t="shared" si="785"/>
        <v>1.8537005487290464E-2</v>
      </c>
      <c r="AV317" s="42"/>
      <c r="AW317" s="14" t="str">
        <f>IFERROR(VLOOKUP($A317,#REF!,27,0),"0")</f>
        <v>0</v>
      </c>
      <c r="AX317" s="14">
        <f t="shared" si="827"/>
        <v>0</v>
      </c>
      <c r="AY317" s="14" t="str">
        <f>IFERROR(VLOOKUP($A317,SpecEd22!#REF!,23,0)," ")</f>
        <v xml:space="preserve"> </v>
      </c>
      <c r="AZ317" s="14" t="e">
        <f t="shared" si="828"/>
        <v>#VALUE!</v>
      </c>
      <c r="BA317" s="14">
        <f>IFERROR(VLOOKUP($A317,ECFE!#REF!,23,0),0)</f>
        <v>0</v>
      </c>
      <c r="BB317" s="14">
        <f t="shared" si="829"/>
        <v>0</v>
      </c>
      <c r="BC317" s="14">
        <f>IFERROR(VLOOKUP($A317,#REF!,17,0),0)</f>
        <v>0</v>
      </c>
      <c r="BD317" s="14">
        <f t="shared" si="830"/>
        <v>0</v>
      </c>
      <c r="BE317" s="14">
        <f>IFERROR(VLOOKUP($A317,#REF!,9,0),0)</f>
        <v>0</v>
      </c>
      <c r="BF317" s="14">
        <f t="shared" si="831"/>
        <v>0</v>
      </c>
      <c r="BG317" s="14">
        <v>0</v>
      </c>
      <c r="BH317" s="14">
        <f t="shared" si="832"/>
        <v>0</v>
      </c>
      <c r="BI317" s="14">
        <f>IFERROR(VLOOKUP($A317,ConEnroll!$A$8:$S$601,15,0),0)</f>
        <v>-1524</v>
      </c>
      <c r="BJ317" s="14">
        <f t="shared" si="833"/>
        <v>-2.3267175572519085</v>
      </c>
      <c r="BK317" s="14">
        <f t="shared" si="834"/>
        <v>-1524</v>
      </c>
      <c r="BL317" s="14">
        <f t="shared" si="835"/>
        <v>-2.3267175572519085</v>
      </c>
      <c r="BM317" s="14" t="e">
        <f t="shared" si="836"/>
        <v>#VALUE!</v>
      </c>
      <c r="BN317" s="14" t="e">
        <f t="shared" si="837"/>
        <v>#VALUE!</v>
      </c>
      <c r="BO317" s="42"/>
      <c r="BP317" s="14">
        <f t="shared" si="786"/>
        <v>10499.907700424428</v>
      </c>
      <c r="BQ317" s="14" t="e">
        <f t="shared" si="787"/>
        <v>#VALUE!</v>
      </c>
      <c r="BR317" s="14">
        <f t="shared" si="838"/>
        <v>98.761220702290089</v>
      </c>
      <c r="BS317" s="14" t="e">
        <f t="shared" si="788"/>
        <v>#VALUE!</v>
      </c>
      <c r="BT317" s="37" t="e">
        <f t="shared" si="789"/>
        <v>#VALUE!</v>
      </c>
      <c r="BU317" s="41"/>
      <c r="BV317" s="14" t="str">
        <f>IFERROR(VLOOKUP($A317,#REF!,27,0),"0")</f>
        <v>0</v>
      </c>
      <c r="BW317" s="14">
        <f t="shared" si="839"/>
        <v>0</v>
      </c>
      <c r="BX317" s="14" t="str">
        <f>IFERROR(VLOOKUP($A317,SpecEd22!$Z$22:$AV$606,59,0)," ")</f>
        <v xml:space="preserve"> </v>
      </c>
      <c r="BY317" s="14" t="e">
        <f t="shared" si="840"/>
        <v>#VALUE!</v>
      </c>
      <c r="BZ317" s="14">
        <f>IFERROR(VLOOKUP($A317,ECFE!#REF!,25,0),0)</f>
        <v>0</v>
      </c>
      <c r="CA317" s="14">
        <f t="shared" si="841"/>
        <v>0</v>
      </c>
      <c r="CB317" s="14">
        <f>IFERROR(VLOOKUP($A317,#REF!,17,0),0)</f>
        <v>0</v>
      </c>
      <c r="CC317" s="14">
        <f t="shared" si="842"/>
        <v>0</v>
      </c>
      <c r="CD317" s="14">
        <f>IFERROR(VLOOKUP($A317,#REF!,9,0),0)</f>
        <v>0</v>
      </c>
      <c r="CE317" s="14">
        <f t="shared" si="843"/>
        <v>0</v>
      </c>
      <c r="CF317" s="14">
        <v>0</v>
      </c>
      <c r="CG317" s="14">
        <f t="shared" si="844"/>
        <v>0</v>
      </c>
      <c r="CH317" s="14">
        <f>IFERROR(VLOOKUP($A317,ConEnroll!$A$8:$S$601,15,0),0)</f>
        <v>-1524</v>
      </c>
      <c r="CI317" s="14">
        <f t="shared" si="845"/>
        <v>-2.3267175572519085</v>
      </c>
      <c r="CJ317" s="14">
        <f t="shared" si="846"/>
        <v>-1524</v>
      </c>
      <c r="CK317" s="14">
        <f t="shared" si="847"/>
        <v>-2.3267175572519085</v>
      </c>
      <c r="CL317" s="14" t="e">
        <f t="shared" si="848"/>
        <v>#VALUE!</v>
      </c>
      <c r="CM317" s="14" t="e">
        <f t="shared" si="849"/>
        <v>#VALUE!</v>
      </c>
      <c r="CN317" s="42"/>
      <c r="CO317" s="14">
        <f t="shared" si="790"/>
        <v>-10334.07258592061</v>
      </c>
      <c r="CP317" s="14" t="e">
        <f t="shared" si="791"/>
        <v>#VALUE!</v>
      </c>
      <c r="CQ317" s="14">
        <f t="shared" si="792"/>
        <v>-72.706409160305355</v>
      </c>
      <c r="CR317" s="14" t="e">
        <f t="shared" si="793"/>
        <v>#VALUE!</v>
      </c>
      <c r="CS317" s="37" t="e">
        <f t="shared" si="794"/>
        <v>#VALUE!</v>
      </c>
      <c r="CT317" s="239"/>
      <c r="CU317" s="239"/>
      <c r="CV317" s="468"/>
      <c r="CW317" s="14">
        <f>IFERROR(VLOOKUP($A317,BaseFY23!$A$7:$AK$527,6,0),0)</f>
        <v>649</v>
      </c>
      <c r="CX317" s="14">
        <f>IFERROR(VLOOKUP($A317,BaseFY23!$A$7:$AN$528,28,0),0)</f>
        <v>6727535.1329570003</v>
      </c>
      <c r="CY317" s="14">
        <f t="shared" si="850"/>
        <v>10366.001745696456</v>
      </c>
      <c r="CZ317" s="14">
        <f>IFERROR(VLOOKUP($A317,SpecEd23!$A$21:$BB$605,23,0)," ")</f>
        <v>859715.13387439284</v>
      </c>
      <c r="DA317" s="14">
        <f t="shared" si="851"/>
        <v>1324.6766315476007</v>
      </c>
      <c r="DB317" s="14">
        <f>IFERROR(VLOOKUP($A317,ECFE!$A$16:$AB$347,7,0),0)</f>
        <v>38968.578000000001</v>
      </c>
      <c r="DC317" s="14">
        <f t="shared" si="852"/>
        <v>60.044033898305088</v>
      </c>
      <c r="DD317" s="14">
        <v>0</v>
      </c>
      <c r="DE317" s="14">
        <f t="shared" si="853"/>
        <v>0</v>
      </c>
      <c r="DF317" s="14">
        <f>IFERROR(VLOOKUP($A317,ConEnroll!$A$7:$S$338,10,0),0)</f>
        <v>7130.12</v>
      </c>
      <c r="DG317" s="14">
        <f t="shared" si="854"/>
        <v>10.986317411402156</v>
      </c>
      <c r="DH317" s="14">
        <f t="shared" si="795"/>
        <v>46098.698000000004</v>
      </c>
      <c r="DI317" s="14">
        <f t="shared" si="855"/>
        <v>71.030351309707243</v>
      </c>
      <c r="DJ317" s="14">
        <f t="shared" si="796"/>
        <v>7633348.9648313932</v>
      </c>
      <c r="DK317" s="14">
        <f t="shared" si="856"/>
        <v>11761.708728553765</v>
      </c>
      <c r="DL317" s="42"/>
      <c r="DM317" s="14">
        <f>IFERROR(VLOOKUP($A317,HouseFY23!$A$7:$AJ$528,28,0),0)</f>
        <v>6947903.6477309996</v>
      </c>
      <c r="DN317" s="14">
        <f t="shared" si="857"/>
        <v>10705.552615918336</v>
      </c>
      <c r="DO317" s="14">
        <f>IFERROR(VLOOKUP($A317,Compens80percent!$A$13:$M$560,12,0),0)</f>
        <v>0</v>
      </c>
      <c r="DP317" s="14">
        <f t="shared" si="857"/>
        <v>0</v>
      </c>
      <c r="DQ317" s="14">
        <f t="shared" si="858"/>
        <v>6947903.6477309996</v>
      </c>
      <c r="DR317" s="14">
        <f t="shared" si="859"/>
        <v>10607.486485085496</v>
      </c>
      <c r="DS317" s="14">
        <f>IFERROR(VLOOKUP($A317,SpecEd23!$A$21:$Z$550,14,0),0)</f>
        <v>894557.5187811607</v>
      </c>
      <c r="DT317" s="14">
        <f t="shared" si="860"/>
        <v>1378.3628948862261</v>
      </c>
      <c r="DU317" s="14">
        <f>IFERROR(VLOOKUP($A317,ECFE!$A$16:$AB$347,9,0),0)</f>
        <v>40542.908551200002</v>
      </c>
      <c r="DV317" s="14">
        <f t="shared" si="861"/>
        <v>62.469812867796612</v>
      </c>
      <c r="DW317" s="14">
        <f>IFERROR(VLOOKUP($A317,ParaFY19!$A$21:$Z$543,7,0),0)</f>
        <v>14504</v>
      </c>
      <c r="DX317" s="14">
        <f t="shared" si="862"/>
        <v>22.348228043143298</v>
      </c>
      <c r="DY317" s="14">
        <f>IFERROR(VLOOKUP($A317,ConEnroll!$A$7:$S$341,13,0),0)</f>
        <v>8912.65</v>
      </c>
      <c r="DZ317" s="14">
        <f t="shared" si="863"/>
        <v>13.732896764252695</v>
      </c>
      <c r="EA317" s="14">
        <f t="shared" si="797"/>
        <v>63959.558551200003</v>
      </c>
      <c r="EB317" s="14">
        <f t="shared" si="864"/>
        <v>98.550937675192614</v>
      </c>
      <c r="EC317" s="14">
        <f t="shared" si="798"/>
        <v>7906420.7250633603</v>
      </c>
      <c r="ED317" s="14">
        <f t="shared" si="865"/>
        <v>12182.466448479754</v>
      </c>
      <c r="EE317" s="62"/>
      <c r="EF317" s="14">
        <f t="shared" si="799"/>
        <v>339.55087022187945</v>
      </c>
      <c r="EG317" s="14">
        <f t="shared" si="800"/>
        <v>53.686263338625395</v>
      </c>
      <c r="EH317" s="14">
        <f t="shared" si="801"/>
        <v>27.520586365485372</v>
      </c>
      <c r="EI317" s="14">
        <f t="shared" si="866"/>
        <v>420.75771992599022</v>
      </c>
      <c r="EJ317" s="37">
        <f t="shared" si="802"/>
        <v>3.577351978667194E-2</v>
      </c>
      <c r="EK317" s="42"/>
      <c r="EL317" s="14" t="str">
        <f>IFERROR(VLOOKUP($A317,#REF!,27,0),"0")</f>
        <v>0</v>
      </c>
      <c r="EM317" s="14">
        <f t="shared" si="867"/>
        <v>0</v>
      </c>
      <c r="EN317" s="14" t="str">
        <f>IFERROR(VLOOKUP($A317,SpecEd23!#REF!,23,0)," ")</f>
        <v xml:space="preserve"> </v>
      </c>
      <c r="EO317" s="14" t="e">
        <f t="shared" si="868"/>
        <v>#VALUE!</v>
      </c>
      <c r="EP317" s="14">
        <f>IFERROR(VLOOKUP($A317,ECFE!#REF!,24,0),0)</f>
        <v>0</v>
      </c>
      <c r="EQ317" s="14">
        <f t="shared" si="869"/>
        <v>0</v>
      </c>
      <c r="ER317" s="14">
        <f>IFERROR(VLOOKUP($A317,#REF!,30,0),0)</f>
        <v>0</v>
      </c>
      <c r="ES317" s="14">
        <f t="shared" si="870"/>
        <v>0</v>
      </c>
      <c r="ET317" s="14">
        <f>IFERROR(VLOOKUP($A317,#REF!,12,0),0)</f>
        <v>0</v>
      </c>
      <c r="EU317" s="14">
        <f t="shared" si="871"/>
        <v>0</v>
      </c>
      <c r="EV317" s="14">
        <v>0</v>
      </c>
      <c r="EW317" s="14">
        <f t="shared" si="872"/>
        <v>0</v>
      </c>
      <c r="EX317" s="14">
        <f>IFERROR(VLOOKUP($A317,ConEnroll!$A$8:$S$601,16,0),0)</f>
        <v>924</v>
      </c>
      <c r="EY317" s="14">
        <f t="shared" si="873"/>
        <v>1.423728813559322</v>
      </c>
      <c r="EZ317" s="14">
        <f t="shared" si="874"/>
        <v>924</v>
      </c>
      <c r="FA317" s="14">
        <f t="shared" si="875"/>
        <v>1.423728813559322</v>
      </c>
      <c r="FB317" s="14" t="e">
        <f t="shared" si="876"/>
        <v>#VALUE!</v>
      </c>
      <c r="FC317" s="14" t="e">
        <f t="shared" si="877"/>
        <v>#VALUE!</v>
      </c>
      <c r="FD317" s="62"/>
      <c r="FE317" s="14">
        <f t="shared" si="803"/>
        <v>10705.552615918336</v>
      </c>
      <c r="FF317" s="14" t="e">
        <f t="shared" si="804"/>
        <v>#VALUE!</v>
      </c>
      <c r="FG317" s="14">
        <f t="shared" si="878"/>
        <v>97.127208861633292</v>
      </c>
      <c r="FH317" s="14" t="e">
        <f t="shared" si="805"/>
        <v>#VALUE!</v>
      </c>
      <c r="FI317" s="37" t="e">
        <f t="shared" si="806"/>
        <v>#VALUE!</v>
      </c>
      <c r="FJ317" s="12"/>
      <c r="FK317" s="14" t="str">
        <f>IFERROR(VLOOKUP($A317,#REF!,27,0),"0")</f>
        <v>0</v>
      </c>
      <c r="FL317" s="14">
        <f t="shared" si="879"/>
        <v>0</v>
      </c>
      <c r="FM317" s="14" t="str">
        <f>IFERROR(VLOOKUP($A317,SpecEd23!$X$22:$Y$610,59,0)," ")</f>
        <v xml:space="preserve"> </v>
      </c>
      <c r="FN317" s="14" t="e">
        <f t="shared" si="880"/>
        <v>#VALUE!</v>
      </c>
      <c r="FO317" s="14">
        <f>IFERROR(VLOOKUP($A317,ECFE!#REF!,26,0),0)</f>
        <v>0</v>
      </c>
      <c r="FP317" s="14">
        <f t="shared" si="881"/>
        <v>0</v>
      </c>
      <c r="FQ317" s="14">
        <f>IFERROR(VLOOKUP($A317,#REF!,16,0),0)</f>
        <v>0</v>
      </c>
      <c r="FR317" s="14">
        <f t="shared" si="882"/>
        <v>0</v>
      </c>
      <c r="FS317" s="14">
        <f>IFERROR(VLOOKUP($A317,#REF!,12,0),0)</f>
        <v>0</v>
      </c>
      <c r="FT317" s="14">
        <f t="shared" si="883"/>
        <v>0</v>
      </c>
      <c r="FU317" s="14">
        <v>0</v>
      </c>
      <c r="FV317" s="14">
        <f t="shared" si="884"/>
        <v>0</v>
      </c>
      <c r="FW317" s="14">
        <f>IFERROR(VLOOKUP($A317,ConEnroll!$A$8:$S$601,16,0),0)</f>
        <v>924</v>
      </c>
      <c r="FX317" s="14">
        <f t="shared" si="885"/>
        <v>1.423728813559322</v>
      </c>
      <c r="FY317" s="14">
        <f t="shared" si="886"/>
        <v>924</v>
      </c>
      <c r="FZ317" s="14">
        <f t="shared" si="887"/>
        <v>1.423728813559322</v>
      </c>
      <c r="GA317" s="14" t="e">
        <f t="shared" si="888"/>
        <v>#VALUE!</v>
      </c>
      <c r="GB317" s="14" t="e">
        <f t="shared" si="889"/>
        <v>#VALUE!</v>
      </c>
      <c r="GC317" s="39"/>
      <c r="GD317" s="14">
        <f t="shared" si="807"/>
        <v>-10366.001745696456</v>
      </c>
      <c r="GE317" s="14" t="e">
        <f t="shared" si="808"/>
        <v>#VALUE!</v>
      </c>
      <c r="GF317" s="14">
        <f t="shared" si="809"/>
        <v>-69.606622496147921</v>
      </c>
      <c r="GG317" s="14" t="e">
        <f t="shared" si="810"/>
        <v>#VALUE!</v>
      </c>
      <c r="GH317" s="37" t="e">
        <f t="shared" si="811"/>
        <v>#VALUE!</v>
      </c>
    </row>
    <row r="318" spans="1:190" ht="12.5" x14ac:dyDescent="0.25">
      <c r="A318" s="67">
        <v>2527</v>
      </c>
      <c r="B318" s="35">
        <v>1</v>
      </c>
      <c r="C318" s="14">
        <v>6</v>
      </c>
      <c r="D318" s="14"/>
      <c r="E318" s="14"/>
      <c r="F318" s="35" t="s">
        <v>2652</v>
      </c>
      <c r="G318" s="41"/>
      <c r="H318" s="14">
        <f>IFERROR(VLOOKUP($A318,BaseFY22!$A$7:$AK$528,6,0),0)</f>
        <v>202</v>
      </c>
      <c r="I318" s="14">
        <f>IFERROR(VLOOKUP($A318,BaseFY22!$A$7:$AK$528,28,0),0)</f>
        <v>2284916</v>
      </c>
      <c r="J318" s="14">
        <f t="shared" si="812"/>
        <v>11311.465346534653</v>
      </c>
      <c r="K318" s="14">
        <f>IFERROR(VLOOKUP($A318,SpecEd22!$A$21:$BB$605,24,0)," ")</f>
        <v>-169478.64457043429</v>
      </c>
      <c r="L318" s="14">
        <f t="shared" si="813"/>
        <v>-839.00319094274403</v>
      </c>
      <c r="M318" s="14">
        <f>IFERROR(VLOOKUP($A318,ECFE!$A$16:$AB$347,7,0),0)</f>
        <v>22656.149999999998</v>
      </c>
      <c r="N318" s="14">
        <f t="shared" si="780"/>
        <v>112.15915841584157</v>
      </c>
      <c r="O318" s="14">
        <v>0</v>
      </c>
      <c r="P318" s="14">
        <f t="shared" si="780"/>
        <v>0</v>
      </c>
      <c r="Q318" s="14">
        <f>IFERROR(VLOOKUP($A318,ConEnroll!$A$7:$S$337,10,0),0)</f>
        <v>0</v>
      </c>
      <c r="R318" s="14">
        <f t="shared" si="814"/>
        <v>0</v>
      </c>
      <c r="S318" s="14">
        <f t="shared" si="781"/>
        <v>22656.149999999998</v>
      </c>
      <c r="T318" s="14">
        <f t="shared" si="815"/>
        <v>112.15915841584157</v>
      </c>
      <c r="U318" s="14">
        <f t="shared" si="782"/>
        <v>2138093.5054295654</v>
      </c>
      <c r="V318" s="14">
        <f t="shared" si="816"/>
        <v>10584.621314007749</v>
      </c>
      <c r="W318" s="42"/>
      <c r="X318" s="14">
        <f>IFERROR(VLOOKUP($A318,HouseFY22!$A$6:$AJ$528,28,0),0)</f>
        <v>2398045.2072180002</v>
      </c>
      <c r="Y318" s="14">
        <f t="shared" si="817"/>
        <v>11871.510926821784</v>
      </c>
      <c r="Z318" s="14">
        <f>IFERROR(VLOOKUP($A318,Compens80percent!$A$13:$M$560,12,0),0)</f>
        <v>0</v>
      </c>
      <c r="AA318" s="14">
        <f t="shared" si="817"/>
        <v>0</v>
      </c>
      <c r="AB318" s="14">
        <f t="shared" si="818"/>
        <v>2398045.2072180002</v>
      </c>
      <c r="AC318" s="14">
        <f t="shared" si="817"/>
        <v>11871.510926821784</v>
      </c>
      <c r="AD318" s="14">
        <f>IFERROR(VLOOKUP(A318,SpecEd22!$A$21:$Z$550,14,0),0)</f>
        <v>-158037.97132176999</v>
      </c>
      <c r="AE318" s="14">
        <f t="shared" si="819"/>
        <v>-782.36619466222771</v>
      </c>
      <c r="AF318" s="14">
        <f>IFERROR(VLOOKUP($A318,ECFE!$A$16:$AB$348,8,0),0)</f>
        <v>23109.273000000001</v>
      </c>
      <c r="AG318" s="14">
        <f t="shared" si="820"/>
        <v>114.40234158415842</v>
      </c>
      <c r="AH318" s="14">
        <f>IFERROR(VLOOKUP(A318,ParaFY19!$A$21:$Z$543,7,0),0)</f>
        <v>1568</v>
      </c>
      <c r="AI318" s="14">
        <f t="shared" si="821"/>
        <v>7.7623762376237622</v>
      </c>
      <c r="AJ318" s="14">
        <f>IFERROR(VLOOKUP(A318,ConEnroll!$A$7:$S$341,13,0),0)</f>
        <v>0</v>
      </c>
      <c r="AK318" s="14">
        <f t="shared" si="822"/>
        <v>0</v>
      </c>
      <c r="AL318" s="14">
        <f t="shared" si="777"/>
        <v>24677.273000000001</v>
      </c>
      <c r="AM318" s="14">
        <f t="shared" si="823"/>
        <v>122.16471782178219</v>
      </c>
      <c r="AN318" s="14">
        <f t="shared" si="824"/>
        <v>2264684.5088962303</v>
      </c>
      <c r="AO318" s="14">
        <f t="shared" si="825"/>
        <v>11211.309449981338</v>
      </c>
      <c r="AP318" s="62"/>
      <c r="AQ318" s="14">
        <f t="shared" si="778"/>
        <v>560.04558028713109</v>
      </c>
      <c r="AR318" s="14">
        <f t="shared" si="783"/>
        <v>56.636996280516314</v>
      </c>
      <c r="AS318" s="14">
        <f t="shared" si="784"/>
        <v>10.005559405940616</v>
      </c>
      <c r="AT318" s="14">
        <f t="shared" si="826"/>
        <v>626.68813597358803</v>
      </c>
      <c r="AU318" s="37">
        <f t="shared" si="785"/>
        <v>5.9207421539420151E-2</v>
      </c>
      <c r="AV318" s="42"/>
      <c r="AW318" s="14" t="str">
        <f>IFERROR(VLOOKUP($A318,#REF!,27,0),"0")</f>
        <v>0</v>
      </c>
      <c r="AX318" s="14">
        <f t="shared" si="827"/>
        <v>0</v>
      </c>
      <c r="AY318" s="14" t="str">
        <f>IFERROR(VLOOKUP($A318,SpecEd22!#REF!,23,0)," ")</f>
        <v xml:space="preserve"> </v>
      </c>
      <c r="AZ318" s="14" t="e">
        <f t="shared" si="828"/>
        <v>#VALUE!</v>
      </c>
      <c r="BA318" s="14">
        <f>IFERROR(VLOOKUP($A318,ECFE!#REF!,23,0),0)</f>
        <v>0</v>
      </c>
      <c r="BB318" s="14">
        <f t="shared" si="829"/>
        <v>0</v>
      </c>
      <c r="BC318" s="14">
        <f>IFERROR(VLOOKUP($A318,#REF!,17,0),0)</f>
        <v>0</v>
      </c>
      <c r="BD318" s="14">
        <f t="shared" si="830"/>
        <v>0</v>
      </c>
      <c r="BE318" s="14">
        <f>IFERROR(VLOOKUP($A318,#REF!,9,0),0)</f>
        <v>0</v>
      </c>
      <c r="BF318" s="14">
        <f t="shared" si="831"/>
        <v>0</v>
      </c>
      <c r="BG318" s="14">
        <v>0</v>
      </c>
      <c r="BH318" s="14">
        <f t="shared" si="832"/>
        <v>0</v>
      </c>
      <c r="BI318" s="14">
        <f>IFERROR(VLOOKUP($A318,ConEnroll!$A$8:$S$601,15,0),0)</f>
        <v>0</v>
      </c>
      <c r="BJ318" s="14">
        <f t="shared" si="833"/>
        <v>0</v>
      </c>
      <c r="BK318" s="14">
        <f t="shared" si="834"/>
        <v>0</v>
      </c>
      <c r="BL318" s="14">
        <f t="shared" si="835"/>
        <v>0</v>
      </c>
      <c r="BM318" s="14" t="e">
        <f t="shared" si="836"/>
        <v>#VALUE!</v>
      </c>
      <c r="BN318" s="14" t="e">
        <f t="shared" si="837"/>
        <v>#VALUE!</v>
      </c>
      <c r="BO318" s="42"/>
      <c r="BP318" s="14">
        <f t="shared" si="786"/>
        <v>11871.510926821784</v>
      </c>
      <c r="BQ318" s="14" t="e">
        <f t="shared" si="787"/>
        <v>#VALUE!</v>
      </c>
      <c r="BR318" s="14">
        <f t="shared" si="838"/>
        <v>122.16471782178219</v>
      </c>
      <c r="BS318" s="14" t="e">
        <f t="shared" si="788"/>
        <v>#VALUE!</v>
      </c>
      <c r="BT318" s="37" t="e">
        <f t="shared" si="789"/>
        <v>#VALUE!</v>
      </c>
      <c r="BU318" s="41"/>
      <c r="BV318" s="14" t="str">
        <f>IFERROR(VLOOKUP($A318,#REF!,27,0),"0")</f>
        <v>0</v>
      </c>
      <c r="BW318" s="14">
        <f t="shared" si="839"/>
        <v>0</v>
      </c>
      <c r="BX318" s="14" t="str">
        <f>IFERROR(VLOOKUP($A318,SpecEd22!$Z$22:$AV$606,59,0)," ")</f>
        <v xml:space="preserve"> </v>
      </c>
      <c r="BY318" s="14" t="e">
        <f t="shared" si="840"/>
        <v>#VALUE!</v>
      </c>
      <c r="BZ318" s="14">
        <f>IFERROR(VLOOKUP($A318,ECFE!#REF!,25,0),0)</f>
        <v>0</v>
      </c>
      <c r="CA318" s="14">
        <f t="shared" si="841"/>
        <v>0</v>
      </c>
      <c r="CB318" s="14">
        <f>IFERROR(VLOOKUP($A318,#REF!,17,0),0)</f>
        <v>0</v>
      </c>
      <c r="CC318" s="14">
        <f t="shared" si="842"/>
        <v>0</v>
      </c>
      <c r="CD318" s="14">
        <f>IFERROR(VLOOKUP($A318,#REF!,9,0),0)</f>
        <v>0</v>
      </c>
      <c r="CE318" s="14">
        <f t="shared" si="843"/>
        <v>0</v>
      </c>
      <c r="CF318" s="14">
        <v>0</v>
      </c>
      <c r="CG318" s="14">
        <f t="shared" si="844"/>
        <v>0</v>
      </c>
      <c r="CH318" s="14">
        <f>IFERROR(VLOOKUP($A318,ConEnroll!$A$8:$S$601,15,0),0)</f>
        <v>0</v>
      </c>
      <c r="CI318" s="14">
        <f t="shared" si="845"/>
        <v>0</v>
      </c>
      <c r="CJ318" s="14">
        <f t="shared" si="846"/>
        <v>0</v>
      </c>
      <c r="CK318" s="14">
        <f t="shared" si="847"/>
        <v>0</v>
      </c>
      <c r="CL318" s="14" t="e">
        <f t="shared" si="848"/>
        <v>#VALUE!</v>
      </c>
      <c r="CM318" s="14" t="e">
        <f t="shared" si="849"/>
        <v>#VALUE!</v>
      </c>
      <c r="CN318" s="42"/>
      <c r="CO318" s="14">
        <f t="shared" si="790"/>
        <v>-11311.465346534653</v>
      </c>
      <c r="CP318" s="14" t="e">
        <f t="shared" si="791"/>
        <v>#VALUE!</v>
      </c>
      <c r="CQ318" s="14">
        <f t="shared" si="792"/>
        <v>-112.15915841584157</v>
      </c>
      <c r="CR318" s="14" t="e">
        <f t="shared" si="793"/>
        <v>#VALUE!</v>
      </c>
      <c r="CS318" s="37" t="e">
        <f t="shared" si="794"/>
        <v>#VALUE!</v>
      </c>
      <c r="CT318" s="239"/>
      <c r="CU318" s="239"/>
      <c r="CV318" s="468"/>
      <c r="CW318" s="14">
        <f>IFERROR(VLOOKUP($A318,BaseFY23!$A$7:$AK$527,6,0),0)</f>
        <v>226.64294899999999</v>
      </c>
      <c r="CX318" s="14">
        <f>IFERROR(VLOOKUP($A318,BaseFY23!$A$7:$AN$528,28,0),0)</f>
        <v>2477490.5</v>
      </c>
      <c r="CY318" s="14">
        <f t="shared" si="850"/>
        <v>10931.248957583941</v>
      </c>
      <c r="CZ318" s="14">
        <f>IFERROR(VLOOKUP($A318,SpecEd23!$A$21:$BB$605,23,0)," ")</f>
        <v>-14925.401426638709</v>
      </c>
      <c r="DA318" s="14">
        <f t="shared" si="851"/>
        <v>-65.85425001083405</v>
      </c>
      <c r="DB318" s="14">
        <f>IFERROR(VLOOKUP($A318,ECFE!$A$16:$AB$347,7,0),0)</f>
        <v>22656.149999999998</v>
      </c>
      <c r="DC318" s="14">
        <f t="shared" si="852"/>
        <v>99.964062857300704</v>
      </c>
      <c r="DD318" s="14">
        <v>0</v>
      </c>
      <c r="DE318" s="14">
        <f t="shared" si="853"/>
        <v>0</v>
      </c>
      <c r="DF318" s="14">
        <f>IFERROR(VLOOKUP($A318,ConEnroll!$A$7:$S$338,10,0),0)</f>
        <v>0</v>
      </c>
      <c r="DG318" s="14">
        <f t="shared" si="854"/>
        <v>0</v>
      </c>
      <c r="DH318" s="14">
        <f t="shared" si="795"/>
        <v>22656.149999999998</v>
      </c>
      <c r="DI318" s="14">
        <f t="shared" si="855"/>
        <v>99.964062857300704</v>
      </c>
      <c r="DJ318" s="14">
        <f t="shared" si="796"/>
        <v>2485221.248573361</v>
      </c>
      <c r="DK318" s="14">
        <f t="shared" si="856"/>
        <v>10965.358770430406</v>
      </c>
      <c r="DL318" s="42"/>
      <c r="DM318" s="14">
        <f>IFERROR(VLOOKUP($A318,HouseFY23!$A$7:$AJ$528,28,0),0)</f>
        <v>2629452.5</v>
      </c>
      <c r="DN318" s="14">
        <f t="shared" si="857"/>
        <v>11601.739703801684</v>
      </c>
      <c r="DO318" s="14">
        <f>IFERROR(VLOOKUP($A318,Compens80percent!$A$13:$M$560,12,0),0)</f>
        <v>0</v>
      </c>
      <c r="DP318" s="14">
        <f t="shared" si="857"/>
        <v>0</v>
      </c>
      <c r="DQ318" s="14">
        <f t="shared" si="858"/>
        <v>2629452.5</v>
      </c>
      <c r="DR318" s="14">
        <f t="shared" si="859"/>
        <v>13017.091584158416</v>
      </c>
      <c r="DS318" s="14">
        <f>IFERROR(VLOOKUP($A318,SpecEd23!$A$21:$Z$550,14,0),0)</f>
        <v>13621.325555028976</v>
      </c>
      <c r="DT318" s="14">
        <f t="shared" si="860"/>
        <v>60.100372039498026</v>
      </c>
      <c r="DU318" s="14">
        <f>IFERROR(VLOOKUP($A318,ECFE!$A$16:$AB$347,9,0),0)</f>
        <v>23571.458460000002</v>
      </c>
      <c r="DV318" s="14">
        <f t="shared" si="861"/>
        <v>104.00261099673567</v>
      </c>
      <c r="DW318" s="14">
        <f>IFERROR(VLOOKUP($A318,ParaFY19!$A$21:$Z$543,7,0),0)</f>
        <v>1568</v>
      </c>
      <c r="DX318" s="14">
        <f t="shared" si="862"/>
        <v>6.918370974779366</v>
      </c>
      <c r="DY318" s="14">
        <f>IFERROR(VLOOKUP($A318,ConEnroll!$A$7:$S$341,13,0),0)</f>
        <v>0</v>
      </c>
      <c r="DZ318" s="14">
        <f t="shared" si="863"/>
        <v>0</v>
      </c>
      <c r="EA318" s="14">
        <f t="shared" si="797"/>
        <v>25139.458460000002</v>
      </c>
      <c r="EB318" s="14">
        <f t="shared" si="864"/>
        <v>110.92098197151505</v>
      </c>
      <c r="EC318" s="14">
        <f t="shared" si="798"/>
        <v>2668213.2840150292</v>
      </c>
      <c r="ED318" s="14">
        <f t="shared" si="865"/>
        <v>11772.761057812699</v>
      </c>
      <c r="EE318" s="62"/>
      <c r="EF318" s="14">
        <f t="shared" si="799"/>
        <v>670.49074621774344</v>
      </c>
      <c r="EG318" s="14">
        <f t="shared" si="800"/>
        <v>125.95462205033208</v>
      </c>
      <c r="EH318" s="14">
        <f t="shared" si="801"/>
        <v>10.956919114214344</v>
      </c>
      <c r="EI318" s="14">
        <f t="shared" si="866"/>
        <v>807.40228738228984</v>
      </c>
      <c r="EJ318" s="37">
        <f t="shared" si="802"/>
        <v>7.3632090320615948E-2</v>
      </c>
      <c r="EK318" s="42"/>
      <c r="EL318" s="14" t="str">
        <f>IFERROR(VLOOKUP($A318,#REF!,27,0),"0")</f>
        <v>0</v>
      </c>
      <c r="EM318" s="14">
        <f t="shared" si="867"/>
        <v>0</v>
      </c>
      <c r="EN318" s="14" t="str">
        <f>IFERROR(VLOOKUP($A318,SpecEd23!#REF!,23,0)," ")</f>
        <v xml:space="preserve"> </v>
      </c>
      <c r="EO318" s="14" t="e">
        <f t="shared" si="868"/>
        <v>#VALUE!</v>
      </c>
      <c r="EP318" s="14">
        <f>IFERROR(VLOOKUP($A318,ECFE!#REF!,24,0),0)</f>
        <v>0</v>
      </c>
      <c r="EQ318" s="14">
        <f t="shared" si="869"/>
        <v>0</v>
      </c>
      <c r="ER318" s="14">
        <f>IFERROR(VLOOKUP($A318,#REF!,30,0),0)</f>
        <v>0</v>
      </c>
      <c r="ES318" s="14">
        <f t="shared" si="870"/>
        <v>0</v>
      </c>
      <c r="ET318" s="14">
        <f>IFERROR(VLOOKUP($A318,#REF!,12,0),0)</f>
        <v>0</v>
      </c>
      <c r="EU318" s="14">
        <f t="shared" si="871"/>
        <v>0</v>
      </c>
      <c r="EV318" s="14">
        <v>0</v>
      </c>
      <c r="EW318" s="14">
        <f t="shared" si="872"/>
        <v>0</v>
      </c>
      <c r="EX318" s="14">
        <f>IFERROR(VLOOKUP($A318,ConEnroll!$A$8:$S$601,16,0),0)</f>
        <v>0</v>
      </c>
      <c r="EY318" s="14">
        <f t="shared" si="873"/>
        <v>0</v>
      </c>
      <c r="EZ318" s="14">
        <f t="shared" si="874"/>
        <v>0</v>
      </c>
      <c r="FA318" s="14">
        <f t="shared" si="875"/>
        <v>0</v>
      </c>
      <c r="FB318" s="14" t="e">
        <f t="shared" si="876"/>
        <v>#VALUE!</v>
      </c>
      <c r="FC318" s="14" t="e">
        <f t="shared" si="877"/>
        <v>#VALUE!</v>
      </c>
      <c r="FD318" s="62"/>
      <c r="FE318" s="14">
        <f t="shared" si="803"/>
        <v>11601.739703801684</v>
      </c>
      <c r="FF318" s="14" t="e">
        <f t="shared" si="804"/>
        <v>#VALUE!</v>
      </c>
      <c r="FG318" s="14">
        <f t="shared" si="878"/>
        <v>110.92098197151505</v>
      </c>
      <c r="FH318" s="14" t="e">
        <f t="shared" si="805"/>
        <v>#VALUE!</v>
      </c>
      <c r="FI318" s="37" t="e">
        <f t="shared" si="806"/>
        <v>#VALUE!</v>
      </c>
      <c r="FJ318" s="12"/>
      <c r="FK318" s="14" t="str">
        <f>IFERROR(VLOOKUP($A318,#REF!,27,0),"0")</f>
        <v>0</v>
      </c>
      <c r="FL318" s="14">
        <f t="shared" si="879"/>
        <v>0</v>
      </c>
      <c r="FM318" s="14" t="str">
        <f>IFERROR(VLOOKUP($A318,SpecEd23!$X$22:$Y$610,59,0)," ")</f>
        <v xml:space="preserve"> </v>
      </c>
      <c r="FN318" s="14" t="e">
        <f t="shared" si="880"/>
        <v>#VALUE!</v>
      </c>
      <c r="FO318" s="14">
        <f>IFERROR(VLOOKUP($A318,ECFE!#REF!,26,0),0)</f>
        <v>0</v>
      </c>
      <c r="FP318" s="14">
        <f t="shared" si="881"/>
        <v>0</v>
      </c>
      <c r="FQ318" s="14">
        <f>IFERROR(VLOOKUP($A318,#REF!,16,0),0)</f>
        <v>0</v>
      </c>
      <c r="FR318" s="14">
        <f t="shared" si="882"/>
        <v>0</v>
      </c>
      <c r="FS318" s="14">
        <f>IFERROR(VLOOKUP($A318,#REF!,12,0),0)</f>
        <v>0</v>
      </c>
      <c r="FT318" s="14">
        <f t="shared" si="883"/>
        <v>0</v>
      </c>
      <c r="FU318" s="14">
        <v>0</v>
      </c>
      <c r="FV318" s="14">
        <f t="shared" si="884"/>
        <v>0</v>
      </c>
      <c r="FW318" s="14">
        <f>IFERROR(VLOOKUP($A318,ConEnroll!$A$8:$S$601,16,0),0)</f>
        <v>0</v>
      </c>
      <c r="FX318" s="14">
        <f t="shared" si="885"/>
        <v>0</v>
      </c>
      <c r="FY318" s="14">
        <f t="shared" si="886"/>
        <v>0</v>
      </c>
      <c r="FZ318" s="14">
        <f t="shared" si="887"/>
        <v>0</v>
      </c>
      <c r="GA318" s="14" t="e">
        <f t="shared" si="888"/>
        <v>#VALUE!</v>
      </c>
      <c r="GB318" s="14" t="e">
        <f t="shared" si="889"/>
        <v>#VALUE!</v>
      </c>
      <c r="GC318" s="39"/>
      <c r="GD318" s="14">
        <f t="shared" si="807"/>
        <v>-10931.248957583941</v>
      </c>
      <c r="GE318" s="14" t="e">
        <f t="shared" si="808"/>
        <v>#VALUE!</v>
      </c>
      <c r="GF318" s="14">
        <f t="shared" si="809"/>
        <v>-99.964062857300704</v>
      </c>
      <c r="GG318" s="14" t="e">
        <f t="shared" si="810"/>
        <v>#VALUE!</v>
      </c>
      <c r="GH318" s="37" t="e">
        <f t="shared" si="811"/>
        <v>#VALUE!</v>
      </c>
    </row>
    <row r="319" spans="1:190" ht="12.5" x14ac:dyDescent="0.25">
      <c r="A319" s="67">
        <v>2534</v>
      </c>
      <c r="B319" s="35">
        <v>1</v>
      </c>
      <c r="C319" s="14">
        <v>6</v>
      </c>
      <c r="D319" s="14"/>
      <c r="E319" s="14"/>
      <c r="F319" s="35" t="s">
        <v>368</v>
      </c>
      <c r="G319" s="41"/>
      <c r="H319" s="14">
        <f>IFERROR(VLOOKUP($A319,BaseFY22!$A$7:$AK$528,6,0),0)</f>
        <v>622</v>
      </c>
      <c r="I319" s="14">
        <f>IFERROR(VLOOKUP($A319,BaseFY22!$A$7:$AK$528,28,0),0)</f>
        <v>6314735.3429330001</v>
      </c>
      <c r="J319" s="14">
        <f t="shared" si="812"/>
        <v>10152.307625294212</v>
      </c>
      <c r="K319" s="14">
        <f>IFERROR(VLOOKUP($A319,SpecEd22!$A$21:$BB$605,24,0)," ")</f>
        <v>511796.66338340065</v>
      </c>
      <c r="L319" s="14">
        <f t="shared" si="813"/>
        <v>822.82421765820038</v>
      </c>
      <c r="M319" s="14">
        <f>IFERROR(VLOOKUP($A319,ECFE!$A$16:$AB$347,7,0),0)</f>
        <v>44255.012999999999</v>
      </c>
      <c r="N319" s="14">
        <f t="shared" si="780"/>
        <v>71.149538585209001</v>
      </c>
      <c r="O319" s="14">
        <v>0</v>
      </c>
      <c r="P319" s="14">
        <f t="shared" si="780"/>
        <v>0</v>
      </c>
      <c r="Q319" s="14">
        <f>IFERROR(VLOOKUP($A319,ConEnroll!$A$7:$S$337,10,0),0)</f>
        <v>5557.3</v>
      </c>
      <c r="R319" s="14">
        <f t="shared" si="814"/>
        <v>8.9345659163987143</v>
      </c>
      <c r="S319" s="14">
        <f t="shared" si="781"/>
        <v>49812.313000000002</v>
      </c>
      <c r="T319" s="14">
        <f t="shared" si="815"/>
        <v>80.084104501607726</v>
      </c>
      <c r="U319" s="14">
        <f t="shared" si="782"/>
        <v>6876344.3193164011</v>
      </c>
      <c r="V319" s="14">
        <f t="shared" si="816"/>
        <v>11055.21594745402</v>
      </c>
      <c r="W319" s="42"/>
      <c r="X319" s="14">
        <f>IFERROR(VLOOKUP($A319,HouseFY22!$A$6:$AJ$528,28,0),0)</f>
        <v>6416680.3429330001</v>
      </c>
      <c r="Y319" s="14">
        <f t="shared" si="817"/>
        <v>10316.206339120579</v>
      </c>
      <c r="Z319" s="14">
        <f>IFERROR(VLOOKUP($A319,Compens80percent!$A$13:$M$560,12,0),0)</f>
        <v>0</v>
      </c>
      <c r="AA319" s="14">
        <f t="shared" si="817"/>
        <v>0</v>
      </c>
      <c r="AB319" s="14">
        <f t="shared" si="818"/>
        <v>6416680.3429330001</v>
      </c>
      <c r="AC319" s="14">
        <f t="shared" si="817"/>
        <v>10316.206339120579</v>
      </c>
      <c r="AD319" s="14">
        <f>IFERROR(VLOOKUP(A319,SpecEd22!$A$21:$Z$550,14,0),0)</f>
        <v>527751.88943358185</v>
      </c>
      <c r="AE319" s="14">
        <f t="shared" si="819"/>
        <v>848.47570648485828</v>
      </c>
      <c r="AF319" s="14">
        <f>IFERROR(VLOOKUP($A319,ECFE!$A$16:$AB$348,8,0),0)</f>
        <v>45140.113260000006</v>
      </c>
      <c r="AG319" s="14">
        <f t="shared" si="820"/>
        <v>72.572529356913194</v>
      </c>
      <c r="AH319" s="14">
        <f>IFERROR(VLOOKUP(A319,ParaFY19!$A$21:$Z$543,7,0),0)</f>
        <v>5292</v>
      </c>
      <c r="AI319" s="14">
        <f t="shared" si="821"/>
        <v>8.5080385852090039</v>
      </c>
      <c r="AJ319" s="14">
        <f>IFERROR(VLOOKUP(A319,ConEnroll!$A$7:$S$341,13,0),0)</f>
        <v>6946.625</v>
      </c>
      <c r="AK319" s="14">
        <f t="shared" si="822"/>
        <v>11.168207395498392</v>
      </c>
      <c r="AL319" s="14">
        <f t="shared" si="777"/>
        <v>57378.738260000006</v>
      </c>
      <c r="AM319" s="14">
        <f t="shared" si="823"/>
        <v>92.248775337620586</v>
      </c>
      <c r="AN319" s="14">
        <f t="shared" si="824"/>
        <v>7001810.9706265824</v>
      </c>
      <c r="AO319" s="14">
        <f t="shared" si="825"/>
        <v>11256.930820943058</v>
      </c>
      <c r="AP319" s="62"/>
      <c r="AQ319" s="14">
        <f t="shared" si="778"/>
        <v>163.89871382636738</v>
      </c>
      <c r="AR319" s="14">
        <f t="shared" si="783"/>
        <v>25.651488826657896</v>
      </c>
      <c r="AS319" s="14">
        <f t="shared" si="784"/>
        <v>12.16467083601286</v>
      </c>
      <c r="AT319" s="14">
        <f t="shared" si="826"/>
        <v>201.71487348903815</v>
      </c>
      <c r="AU319" s="37">
        <f t="shared" si="785"/>
        <v>1.8246126936624193E-2</v>
      </c>
      <c r="AV319" s="42"/>
      <c r="AW319" s="14" t="str">
        <f>IFERROR(VLOOKUP($A319,#REF!,27,0),"0")</f>
        <v>0</v>
      </c>
      <c r="AX319" s="14">
        <f t="shared" si="827"/>
        <v>0</v>
      </c>
      <c r="AY319" s="14" t="str">
        <f>IFERROR(VLOOKUP($A319,SpecEd22!#REF!,23,0)," ")</f>
        <v xml:space="preserve"> </v>
      </c>
      <c r="AZ319" s="14" t="e">
        <f t="shared" si="828"/>
        <v>#VALUE!</v>
      </c>
      <c r="BA319" s="14">
        <f>IFERROR(VLOOKUP($A319,ECFE!#REF!,23,0),0)</f>
        <v>0</v>
      </c>
      <c r="BB319" s="14">
        <f t="shared" si="829"/>
        <v>0</v>
      </c>
      <c r="BC319" s="14">
        <f>IFERROR(VLOOKUP($A319,#REF!,17,0),0)</f>
        <v>0</v>
      </c>
      <c r="BD319" s="14">
        <f t="shared" si="830"/>
        <v>0</v>
      </c>
      <c r="BE319" s="14">
        <f>IFERROR(VLOOKUP($A319,#REF!,9,0),0)</f>
        <v>0</v>
      </c>
      <c r="BF319" s="14">
        <f t="shared" si="831"/>
        <v>0</v>
      </c>
      <c r="BG319" s="14">
        <v>0</v>
      </c>
      <c r="BH319" s="14">
        <f t="shared" si="832"/>
        <v>0</v>
      </c>
      <c r="BI319" s="14">
        <f>IFERROR(VLOOKUP($A319,ConEnroll!$A$8:$S$601,15,0),0)</f>
        <v>-1608</v>
      </c>
      <c r="BJ319" s="14">
        <f t="shared" si="833"/>
        <v>-2.585209003215434</v>
      </c>
      <c r="BK319" s="14">
        <f t="shared" si="834"/>
        <v>-1608</v>
      </c>
      <c r="BL319" s="14">
        <f t="shared" si="835"/>
        <v>-2.585209003215434</v>
      </c>
      <c r="BM319" s="14" t="e">
        <f t="shared" si="836"/>
        <v>#VALUE!</v>
      </c>
      <c r="BN319" s="14" t="e">
        <f t="shared" si="837"/>
        <v>#VALUE!</v>
      </c>
      <c r="BO319" s="42"/>
      <c r="BP319" s="14">
        <f t="shared" si="786"/>
        <v>10316.206339120579</v>
      </c>
      <c r="BQ319" s="14" t="e">
        <f t="shared" si="787"/>
        <v>#VALUE!</v>
      </c>
      <c r="BR319" s="14">
        <f t="shared" si="838"/>
        <v>94.833984340836025</v>
      </c>
      <c r="BS319" s="14" t="e">
        <f t="shared" si="788"/>
        <v>#VALUE!</v>
      </c>
      <c r="BT319" s="37" t="e">
        <f t="shared" si="789"/>
        <v>#VALUE!</v>
      </c>
      <c r="BU319" s="41"/>
      <c r="BV319" s="14" t="str">
        <f>IFERROR(VLOOKUP($A319,#REF!,27,0),"0")</f>
        <v>0</v>
      </c>
      <c r="BW319" s="14">
        <f t="shared" si="839"/>
        <v>0</v>
      </c>
      <c r="BX319" s="14" t="str">
        <f>IFERROR(VLOOKUP($A319,SpecEd22!$Z$22:$AV$606,59,0)," ")</f>
        <v xml:space="preserve"> </v>
      </c>
      <c r="BY319" s="14" t="e">
        <f t="shared" si="840"/>
        <v>#VALUE!</v>
      </c>
      <c r="BZ319" s="14">
        <f>IFERROR(VLOOKUP($A319,ECFE!#REF!,25,0),0)</f>
        <v>0</v>
      </c>
      <c r="CA319" s="14">
        <f t="shared" si="841"/>
        <v>0</v>
      </c>
      <c r="CB319" s="14">
        <f>IFERROR(VLOOKUP($A319,#REF!,17,0),0)</f>
        <v>0</v>
      </c>
      <c r="CC319" s="14">
        <f t="shared" si="842"/>
        <v>0</v>
      </c>
      <c r="CD319" s="14">
        <f>IFERROR(VLOOKUP($A319,#REF!,9,0),0)</f>
        <v>0</v>
      </c>
      <c r="CE319" s="14">
        <f t="shared" si="843"/>
        <v>0</v>
      </c>
      <c r="CF319" s="14">
        <v>0</v>
      </c>
      <c r="CG319" s="14">
        <f t="shared" si="844"/>
        <v>0</v>
      </c>
      <c r="CH319" s="14">
        <f>IFERROR(VLOOKUP($A319,ConEnroll!$A$8:$S$601,15,0),0)</f>
        <v>-1608</v>
      </c>
      <c r="CI319" s="14">
        <f t="shared" si="845"/>
        <v>-2.585209003215434</v>
      </c>
      <c r="CJ319" s="14">
        <f t="shared" si="846"/>
        <v>-1608</v>
      </c>
      <c r="CK319" s="14">
        <f t="shared" si="847"/>
        <v>-2.585209003215434</v>
      </c>
      <c r="CL319" s="14" t="e">
        <f t="shared" si="848"/>
        <v>#VALUE!</v>
      </c>
      <c r="CM319" s="14" t="e">
        <f t="shared" si="849"/>
        <v>#VALUE!</v>
      </c>
      <c r="CN319" s="42"/>
      <c r="CO319" s="14">
        <f t="shared" si="790"/>
        <v>-10152.307625294212</v>
      </c>
      <c r="CP319" s="14" t="e">
        <f t="shared" si="791"/>
        <v>#VALUE!</v>
      </c>
      <c r="CQ319" s="14">
        <f t="shared" si="792"/>
        <v>-82.669313504823165</v>
      </c>
      <c r="CR319" s="14" t="e">
        <f t="shared" si="793"/>
        <v>#VALUE!</v>
      </c>
      <c r="CS319" s="37" t="e">
        <f t="shared" si="794"/>
        <v>#VALUE!</v>
      </c>
      <c r="CT319" s="239"/>
      <c r="CU319" s="239"/>
      <c r="CV319" s="468"/>
      <c r="CW319" s="14">
        <f>IFERROR(VLOOKUP($A319,BaseFY23!$A$7:$AK$527,6,0),0)</f>
        <v>635.59704499999998</v>
      </c>
      <c r="CX319" s="14">
        <f>IFERROR(VLOOKUP($A319,BaseFY23!$A$7:$AN$528,28,0),0)</f>
        <v>6472885.9014379997</v>
      </c>
      <c r="CY319" s="14">
        <f t="shared" si="850"/>
        <v>10183.945870040978</v>
      </c>
      <c r="CZ319" s="14">
        <f>IFERROR(VLOOKUP($A319,SpecEd23!$A$21:$BB$605,23,0)," ")</f>
        <v>624146.91439597984</v>
      </c>
      <c r="DA319" s="14">
        <f t="shared" si="851"/>
        <v>981.98523625291534</v>
      </c>
      <c r="DB319" s="14">
        <f>IFERROR(VLOOKUP($A319,ECFE!$A$16:$AB$347,7,0),0)</f>
        <v>44255.012999999999</v>
      </c>
      <c r="DC319" s="14">
        <f t="shared" si="852"/>
        <v>69.627468139031393</v>
      </c>
      <c r="DD319" s="14">
        <v>0</v>
      </c>
      <c r="DE319" s="14">
        <f t="shared" si="853"/>
        <v>0</v>
      </c>
      <c r="DF319" s="14">
        <f>IFERROR(VLOOKUP($A319,ConEnroll!$A$7:$S$338,10,0),0)</f>
        <v>5557.3</v>
      </c>
      <c r="DG319" s="14">
        <f t="shared" si="854"/>
        <v>8.7434327200183883</v>
      </c>
      <c r="DH319" s="14">
        <f t="shared" si="795"/>
        <v>49812.313000000002</v>
      </c>
      <c r="DI319" s="14">
        <f t="shared" si="855"/>
        <v>78.370900859049783</v>
      </c>
      <c r="DJ319" s="14">
        <f t="shared" si="796"/>
        <v>7146845.1288339794</v>
      </c>
      <c r="DK319" s="14">
        <f t="shared" si="856"/>
        <v>11244.302007152943</v>
      </c>
      <c r="DL319" s="42"/>
      <c r="DM319" s="14">
        <f>IFERROR(VLOOKUP($A319,HouseFY23!$A$7:$AJ$528,28,0),0)</f>
        <v>6685795.8018209999</v>
      </c>
      <c r="DN319" s="14">
        <f t="shared" si="857"/>
        <v>10518.922097601948</v>
      </c>
      <c r="DO319" s="14">
        <f>IFERROR(VLOOKUP($A319,Compens80percent!$A$13:$M$560,12,0),0)</f>
        <v>0</v>
      </c>
      <c r="DP319" s="14">
        <f t="shared" si="857"/>
        <v>0</v>
      </c>
      <c r="DQ319" s="14">
        <f t="shared" si="858"/>
        <v>6685795.8018209999</v>
      </c>
      <c r="DR319" s="14">
        <f t="shared" si="859"/>
        <v>10748.867848586817</v>
      </c>
      <c r="DS319" s="14">
        <f>IFERROR(VLOOKUP($A319,SpecEd23!$A$21:$Z$550,14,0),0)</f>
        <v>666056.60232942202</v>
      </c>
      <c r="DT319" s="14">
        <f t="shared" si="860"/>
        <v>1047.9227484914156</v>
      </c>
      <c r="DU319" s="14">
        <f>IFERROR(VLOOKUP($A319,ECFE!$A$16:$AB$347,9,0),0)</f>
        <v>46042.915525199998</v>
      </c>
      <c r="DV319" s="14">
        <f t="shared" si="861"/>
        <v>72.440417851848252</v>
      </c>
      <c r="DW319" s="14">
        <f>IFERROR(VLOOKUP($A319,ParaFY19!$A$21:$Z$543,7,0),0)</f>
        <v>5292</v>
      </c>
      <c r="DX319" s="14">
        <f t="shared" si="862"/>
        <v>8.3260298983926209</v>
      </c>
      <c r="DY319" s="14">
        <f>IFERROR(VLOOKUP($A319,ConEnroll!$A$7:$S$341,13,0),0)</f>
        <v>6946.625</v>
      </c>
      <c r="DZ319" s="14">
        <f t="shared" si="863"/>
        <v>10.929290900022986</v>
      </c>
      <c r="EA319" s="14">
        <f t="shared" si="797"/>
        <v>58281.540525199998</v>
      </c>
      <c r="EB319" s="14">
        <f t="shared" si="864"/>
        <v>91.695738650263863</v>
      </c>
      <c r="EC319" s="14">
        <f t="shared" si="798"/>
        <v>7410133.9446756216</v>
      </c>
      <c r="ED319" s="14">
        <f t="shared" si="865"/>
        <v>11658.540584743627</v>
      </c>
      <c r="EE319" s="62"/>
      <c r="EF319" s="14">
        <f t="shared" si="799"/>
        <v>334.97622756097007</v>
      </c>
      <c r="EG319" s="14">
        <f t="shared" si="800"/>
        <v>65.93751223850029</v>
      </c>
      <c r="EH319" s="14">
        <f t="shared" si="801"/>
        <v>13.32483779121408</v>
      </c>
      <c r="EI319" s="14">
        <f t="shared" si="866"/>
        <v>414.23857759068443</v>
      </c>
      <c r="EJ319" s="37">
        <f t="shared" si="802"/>
        <v>3.683986585625066E-2</v>
      </c>
      <c r="EK319" s="42"/>
      <c r="EL319" s="14" t="str">
        <f>IFERROR(VLOOKUP($A319,#REF!,27,0),"0")</f>
        <v>0</v>
      </c>
      <c r="EM319" s="14">
        <f t="shared" si="867"/>
        <v>0</v>
      </c>
      <c r="EN319" s="14" t="str">
        <f>IFERROR(VLOOKUP($A319,SpecEd23!#REF!,23,0)," ")</f>
        <v xml:space="preserve"> </v>
      </c>
      <c r="EO319" s="14" t="e">
        <f t="shared" si="868"/>
        <v>#VALUE!</v>
      </c>
      <c r="EP319" s="14">
        <f>IFERROR(VLOOKUP($A319,ECFE!#REF!,24,0),0)</f>
        <v>0</v>
      </c>
      <c r="EQ319" s="14">
        <f t="shared" si="869"/>
        <v>0</v>
      </c>
      <c r="ER319" s="14">
        <f>IFERROR(VLOOKUP($A319,#REF!,30,0),0)</f>
        <v>0</v>
      </c>
      <c r="ES319" s="14">
        <f t="shared" si="870"/>
        <v>0</v>
      </c>
      <c r="ET319" s="14">
        <f>IFERROR(VLOOKUP($A319,#REF!,12,0),0)</f>
        <v>0</v>
      </c>
      <c r="EU319" s="14">
        <f t="shared" si="871"/>
        <v>0</v>
      </c>
      <c r="EV319" s="14">
        <v>0</v>
      </c>
      <c r="EW319" s="14">
        <f t="shared" si="872"/>
        <v>0</v>
      </c>
      <c r="EX319" s="14">
        <f>IFERROR(VLOOKUP($A319,ConEnroll!$A$8:$S$601,16,0),0)</f>
        <v>926</v>
      </c>
      <c r="EY319" s="14">
        <f t="shared" si="873"/>
        <v>1.4568978998321178</v>
      </c>
      <c r="EZ319" s="14">
        <f t="shared" si="874"/>
        <v>926</v>
      </c>
      <c r="FA319" s="14">
        <f t="shared" si="875"/>
        <v>1.4568978998321178</v>
      </c>
      <c r="FB319" s="14" t="e">
        <f t="shared" si="876"/>
        <v>#VALUE!</v>
      </c>
      <c r="FC319" s="14" t="e">
        <f t="shared" si="877"/>
        <v>#VALUE!</v>
      </c>
      <c r="FD319" s="62"/>
      <c r="FE319" s="14">
        <f t="shared" si="803"/>
        <v>10518.922097601948</v>
      </c>
      <c r="FF319" s="14" t="e">
        <f t="shared" si="804"/>
        <v>#VALUE!</v>
      </c>
      <c r="FG319" s="14">
        <f t="shared" si="878"/>
        <v>90.238840750431748</v>
      </c>
      <c r="FH319" s="14" t="e">
        <f t="shared" si="805"/>
        <v>#VALUE!</v>
      </c>
      <c r="FI319" s="37" t="e">
        <f t="shared" si="806"/>
        <v>#VALUE!</v>
      </c>
      <c r="FJ319" s="12"/>
      <c r="FK319" s="14" t="str">
        <f>IFERROR(VLOOKUP($A319,#REF!,27,0),"0")</f>
        <v>0</v>
      </c>
      <c r="FL319" s="14">
        <f t="shared" si="879"/>
        <v>0</v>
      </c>
      <c r="FM319" s="14" t="str">
        <f>IFERROR(VLOOKUP($A319,SpecEd23!$X$22:$Y$610,59,0)," ")</f>
        <v xml:space="preserve"> </v>
      </c>
      <c r="FN319" s="14" t="e">
        <f t="shared" si="880"/>
        <v>#VALUE!</v>
      </c>
      <c r="FO319" s="14">
        <f>IFERROR(VLOOKUP($A319,ECFE!#REF!,26,0),0)</f>
        <v>0</v>
      </c>
      <c r="FP319" s="14">
        <f t="shared" si="881"/>
        <v>0</v>
      </c>
      <c r="FQ319" s="14">
        <f>IFERROR(VLOOKUP($A319,#REF!,16,0),0)</f>
        <v>0</v>
      </c>
      <c r="FR319" s="14">
        <f t="shared" si="882"/>
        <v>0</v>
      </c>
      <c r="FS319" s="14">
        <f>IFERROR(VLOOKUP($A319,#REF!,12,0),0)</f>
        <v>0</v>
      </c>
      <c r="FT319" s="14">
        <f t="shared" si="883"/>
        <v>0</v>
      </c>
      <c r="FU319" s="14">
        <v>0</v>
      </c>
      <c r="FV319" s="14">
        <f t="shared" si="884"/>
        <v>0</v>
      </c>
      <c r="FW319" s="14">
        <f>IFERROR(VLOOKUP($A319,ConEnroll!$A$8:$S$601,16,0),0)</f>
        <v>926</v>
      </c>
      <c r="FX319" s="14">
        <f t="shared" si="885"/>
        <v>1.4568978998321178</v>
      </c>
      <c r="FY319" s="14">
        <f t="shared" si="886"/>
        <v>926</v>
      </c>
      <c r="FZ319" s="14">
        <f t="shared" si="887"/>
        <v>1.4568978998321178</v>
      </c>
      <c r="GA319" s="14" t="e">
        <f t="shared" si="888"/>
        <v>#VALUE!</v>
      </c>
      <c r="GB319" s="14" t="e">
        <f t="shared" si="889"/>
        <v>#VALUE!</v>
      </c>
      <c r="GC319" s="39"/>
      <c r="GD319" s="14">
        <f t="shared" si="807"/>
        <v>-10183.945870040978</v>
      </c>
      <c r="GE319" s="14" t="e">
        <f t="shared" si="808"/>
        <v>#VALUE!</v>
      </c>
      <c r="GF319" s="14">
        <f t="shared" si="809"/>
        <v>-76.914002959217669</v>
      </c>
      <c r="GG319" s="14" t="e">
        <f t="shared" si="810"/>
        <v>#VALUE!</v>
      </c>
      <c r="GH319" s="37" t="e">
        <f t="shared" si="811"/>
        <v>#VALUE!</v>
      </c>
    </row>
    <row r="320" spans="1:190" ht="12.5" x14ac:dyDescent="0.25">
      <c r="A320" s="67">
        <v>2536</v>
      </c>
      <c r="B320" s="35">
        <v>1</v>
      </c>
      <c r="C320" s="14">
        <v>6</v>
      </c>
      <c r="D320" s="14"/>
      <c r="E320" s="14"/>
      <c r="F320" s="35" t="s">
        <v>1954</v>
      </c>
      <c r="G320" s="41"/>
      <c r="H320" s="14">
        <f>IFERROR(VLOOKUP($A320,BaseFY22!$A$7:$AK$528,6,0),0)</f>
        <v>299</v>
      </c>
      <c r="I320" s="14">
        <f>IFERROR(VLOOKUP($A320,BaseFY22!$A$7:$AK$528,28,0),0)</f>
        <v>3892735.0527059999</v>
      </c>
      <c r="J320" s="14">
        <f t="shared" si="812"/>
        <v>13019.180778280936</v>
      </c>
      <c r="K320" s="14">
        <f>IFERROR(VLOOKUP($A320,SpecEd22!$A$21:$BB$605,24,0)," ")</f>
        <v>245071.86877355902</v>
      </c>
      <c r="L320" s="14">
        <f t="shared" si="813"/>
        <v>819.63835710220405</v>
      </c>
      <c r="M320" s="14">
        <f>IFERROR(VLOOKUP($A320,ECFE!$A$16:$AB$347,7,0),0)</f>
        <v>22656.149999999998</v>
      </c>
      <c r="N320" s="14">
        <f t="shared" si="780"/>
        <v>75.773076923076914</v>
      </c>
      <c r="O320" s="14">
        <v>0</v>
      </c>
      <c r="P320" s="14">
        <f t="shared" si="780"/>
        <v>0</v>
      </c>
      <c r="Q320" s="14">
        <f>IFERROR(VLOOKUP($A320,ConEnroll!$A$7:$S$337,10,0),0)</f>
        <v>314.56</v>
      </c>
      <c r="R320" s="14">
        <f t="shared" si="814"/>
        <v>1.0520401337792642</v>
      </c>
      <c r="S320" s="14">
        <f t="shared" si="781"/>
        <v>22970.71</v>
      </c>
      <c r="T320" s="14">
        <f t="shared" si="815"/>
        <v>76.825117056856186</v>
      </c>
      <c r="U320" s="14">
        <f t="shared" si="782"/>
        <v>4160777.631479559</v>
      </c>
      <c r="V320" s="14">
        <f t="shared" si="816"/>
        <v>13915.644252439997</v>
      </c>
      <c r="W320" s="42"/>
      <c r="X320" s="14">
        <f>IFERROR(VLOOKUP($A320,HouseFY22!$A$6:$AJ$528,28,0),0)</f>
        <v>3942495.0527059999</v>
      </c>
      <c r="Y320" s="14">
        <f t="shared" si="817"/>
        <v>13185.60218296321</v>
      </c>
      <c r="Z320" s="14">
        <f>IFERROR(VLOOKUP($A320,Compens80percent!$A$13:$M$560,12,0),0)</f>
        <v>0</v>
      </c>
      <c r="AA320" s="14">
        <f t="shared" si="817"/>
        <v>0</v>
      </c>
      <c r="AB320" s="14">
        <f t="shared" si="818"/>
        <v>3942495.0527059999</v>
      </c>
      <c r="AC320" s="14">
        <f t="shared" si="817"/>
        <v>13185.60218296321</v>
      </c>
      <c r="AD320" s="14">
        <f>IFERROR(VLOOKUP(A320,SpecEd22!$A$21:$Z$550,14,0),0)</f>
        <v>249645.28928295241</v>
      </c>
      <c r="AE320" s="14">
        <f t="shared" si="819"/>
        <v>834.934077869406</v>
      </c>
      <c r="AF320" s="14">
        <f>IFERROR(VLOOKUP($A320,ECFE!$A$16:$AB$348,8,0),0)</f>
        <v>23109.273000000001</v>
      </c>
      <c r="AG320" s="14">
        <f t="shared" si="820"/>
        <v>77.288538461538465</v>
      </c>
      <c r="AH320" s="14">
        <f>IFERROR(VLOOKUP(A320,ParaFY19!$A$21:$Z$543,7,0),0)</f>
        <v>1764</v>
      </c>
      <c r="AI320" s="14">
        <f t="shared" si="821"/>
        <v>5.8996655518394645</v>
      </c>
      <c r="AJ320" s="14">
        <f>IFERROR(VLOOKUP(A320,ConEnroll!$A$7:$S$341,13,0),0)</f>
        <v>393.2</v>
      </c>
      <c r="AK320" s="14">
        <f t="shared" si="822"/>
        <v>1.3150501672240802</v>
      </c>
      <c r="AL320" s="14">
        <f t="shared" si="777"/>
        <v>25266.473000000002</v>
      </c>
      <c r="AM320" s="14">
        <f t="shared" si="823"/>
        <v>84.503254180602013</v>
      </c>
      <c r="AN320" s="14">
        <f t="shared" si="824"/>
        <v>4217406.8149889521</v>
      </c>
      <c r="AO320" s="14">
        <f t="shared" si="825"/>
        <v>14105.039515013217</v>
      </c>
      <c r="AP320" s="62"/>
      <c r="AQ320" s="14">
        <f t="shared" si="778"/>
        <v>166.42140468227444</v>
      </c>
      <c r="AR320" s="14">
        <f t="shared" si="783"/>
        <v>15.295720767201942</v>
      </c>
      <c r="AS320" s="14">
        <f t="shared" si="784"/>
        <v>7.6781371237458274</v>
      </c>
      <c r="AT320" s="14">
        <f t="shared" si="826"/>
        <v>189.39526257322223</v>
      </c>
      <c r="AU320" s="37">
        <f t="shared" si="785"/>
        <v>1.361024032645943E-2</v>
      </c>
      <c r="AV320" s="42"/>
      <c r="AW320" s="14" t="str">
        <f>IFERROR(VLOOKUP($A320,#REF!,27,0),"0")</f>
        <v>0</v>
      </c>
      <c r="AX320" s="14">
        <f t="shared" si="827"/>
        <v>0</v>
      </c>
      <c r="AY320" s="14" t="str">
        <f>IFERROR(VLOOKUP($A320,SpecEd22!#REF!,23,0)," ")</f>
        <v xml:space="preserve"> </v>
      </c>
      <c r="AZ320" s="14" t="e">
        <f t="shared" si="828"/>
        <v>#VALUE!</v>
      </c>
      <c r="BA320" s="14">
        <f>IFERROR(VLOOKUP($A320,ECFE!#REF!,23,0),0)</f>
        <v>0</v>
      </c>
      <c r="BB320" s="14">
        <f t="shared" si="829"/>
        <v>0</v>
      </c>
      <c r="BC320" s="14">
        <f>IFERROR(VLOOKUP($A320,#REF!,17,0),0)</f>
        <v>0</v>
      </c>
      <c r="BD320" s="14">
        <f t="shared" si="830"/>
        <v>0</v>
      </c>
      <c r="BE320" s="14">
        <f>IFERROR(VLOOKUP($A320,#REF!,9,0),0)</f>
        <v>0</v>
      </c>
      <c r="BF320" s="14">
        <f t="shared" si="831"/>
        <v>0</v>
      </c>
      <c r="BG320" s="14">
        <v>0</v>
      </c>
      <c r="BH320" s="14">
        <f t="shared" si="832"/>
        <v>0</v>
      </c>
      <c r="BI320" s="14">
        <f>IFERROR(VLOOKUP($A320,ConEnroll!$A$8:$S$601,15,0),0)</f>
        <v>-1609</v>
      </c>
      <c r="BJ320" s="14">
        <f t="shared" si="833"/>
        <v>-5.3812709030100336</v>
      </c>
      <c r="BK320" s="14">
        <f t="shared" si="834"/>
        <v>-1609</v>
      </c>
      <c r="BL320" s="14">
        <f t="shared" si="835"/>
        <v>-5.3812709030100336</v>
      </c>
      <c r="BM320" s="14" t="e">
        <f t="shared" si="836"/>
        <v>#VALUE!</v>
      </c>
      <c r="BN320" s="14" t="e">
        <f t="shared" si="837"/>
        <v>#VALUE!</v>
      </c>
      <c r="BO320" s="42"/>
      <c r="BP320" s="14">
        <f t="shared" si="786"/>
        <v>13185.60218296321</v>
      </c>
      <c r="BQ320" s="14" t="e">
        <f t="shared" si="787"/>
        <v>#VALUE!</v>
      </c>
      <c r="BR320" s="14">
        <f t="shared" si="838"/>
        <v>89.884525083612047</v>
      </c>
      <c r="BS320" s="14" t="e">
        <f t="shared" si="788"/>
        <v>#VALUE!</v>
      </c>
      <c r="BT320" s="37" t="e">
        <f t="shared" si="789"/>
        <v>#VALUE!</v>
      </c>
      <c r="BU320" s="41"/>
      <c r="BV320" s="14" t="str">
        <f>IFERROR(VLOOKUP($A320,#REF!,27,0),"0")</f>
        <v>0</v>
      </c>
      <c r="BW320" s="14">
        <f t="shared" si="839"/>
        <v>0</v>
      </c>
      <c r="BX320" s="14" t="str">
        <f>IFERROR(VLOOKUP($A320,SpecEd22!$Z$22:$AV$606,59,0)," ")</f>
        <v xml:space="preserve"> </v>
      </c>
      <c r="BY320" s="14" t="e">
        <f t="shared" si="840"/>
        <v>#VALUE!</v>
      </c>
      <c r="BZ320" s="14">
        <f>IFERROR(VLOOKUP($A320,ECFE!#REF!,25,0),0)</f>
        <v>0</v>
      </c>
      <c r="CA320" s="14">
        <f t="shared" si="841"/>
        <v>0</v>
      </c>
      <c r="CB320" s="14">
        <f>IFERROR(VLOOKUP($A320,#REF!,17,0),0)</f>
        <v>0</v>
      </c>
      <c r="CC320" s="14">
        <f t="shared" si="842"/>
        <v>0</v>
      </c>
      <c r="CD320" s="14">
        <f>IFERROR(VLOOKUP($A320,#REF!,9,0),0)</f>
        <v>0</v>
      </c>
      <c r="CE320" s="14">
        <f t="shared" si="843"/>
        <v>0</v>
      </c>
      <c r="CF320" s="14">
        <v>0</v>
      </c>
      <c r="CG320" s="14">
        <f t="shared" si="844"/>
        <v>0</v>
      </c>
      <c r="CH320" s="14">
        <f>IFERROR(VLOOKUP($A320,ConEnroll!$A$8:$S$601,15,0),0)</f>
        <v>-1609</v>
      </c>
      <c r="CI320" s="14">
        <f t="shared" si="845"/>
        <v>-5.3812709030100336</v>
      </c>
      <c r="CJ320" s="14">
        <f t="shared" si="846"/>
        <v>-1609</v>
      </c>
      <c r="CK320" s="14">
        <f t="shared" si="847"/>
        <v>-5.3812709030100336</v>
      </c>
      <c r="CL320" s="14" t="e">
        <f t="shared" si="848"/>
        <v>#VALUE!</v>
      </c>
      <c r="CM320" s="14" t="e">
        <f t="shared" si="849"/>
        <v>#VALUE!</v>
      </c>
      <c r="CN320" s="42"/>
      <c r="CO320" s="14">
        <f t="shared" si="790"/>
        <v>-13019.180778280936</v>
      </c>
      <c r="CP320" s="14" t="e">
        <f t="shared" si="791"/>
        <v>#VALUE!</v>
      </c>
      <c r="CQ320" s="14">
        <f t="shared" si="792"/>
        <v>-82.20638795986622</v>
      </c>
      <c r="CR320" s="14" t="e">
        <f t="shared" si="793"/>
        <v>#VALUE!</v>
      </c>
      <c r="CS320" s="37" t="e">
        <f t="shared" si="794"/>
        <v>#VALUE!</v>
      </c>
      <c r="CT320" s="239"/>
      <c r="CU320" s="239"/>
      <c r="CV320" s="468"/>
      <c r="CW320" s="14">
        <f>IFERROR(VLOOKUP($A320,BaseFY23!$A$7:$AK$527,6,0),0)</f>
        <v>297</v>
      </c>
      <c r="CX320" s="14">
        <f>IFERROR(VLOOKUP($A320,BaseFY23!$A$7:$AN$528,28,0),0)</f>
        <v>3886454.6330360002</v>
      </c>
      <c r="CY320" s="14">
        <f t="shared" si="850"/>
        <v>13085.705835138047</v>
      </c>
      <c r="CZ320" s="14">
        <f>IFERROR(VLOOKUP($A320,SpecEd23!$A$21:$BB$605,23,0)," ")</f>
        <v>309790.00655524939</v>
      </c>
      <c r="DA320" s="14">
        <f t="shared" si="851"/>
        <v>1043.0639951355199</v>
      </c>
      <c r="DB320" s="14">
        <f>IFERROR(VLOOKUP($A320,ECFE!$A$16:$AB$347,7,0),0)</f>
        <v>22656.149999999998</v>
      </c>
      <c r="DC320" s="14">
        <f t="shared" si="852"/>
        <v>76.283333333333331</v>
      </c>
      <c r="DD320" s="14">
        <v>0</v>
      </c>
      <c r="DE320" s="14">
        <f t="shared" si="853"/>
        <v>0</v>
      </c>
      <c r="DF320" s="14">
        <f>IFERROR(VLOOKUP($A320,ConEnroll!$A$7:$S$338,10,0),0)</f>
        <v>314.56</v>
      </c>
      <c r="DG320" s="14">
        <f t="shared" si="854"/>
        <v>1.0591245791245791</v>
      </c>
      <c r="DH320" s="14">
        <f t="shared" si="795"/>
        <v>22970.71</v>
      </c>
      <c r="DI320" s="14">
        <f t="shared" si="855"/>
        <v>77.342457912457903</v>
      </c>
      <c r="DJ320" s="14">
        <f t="shared" si="796"/>
        <v>4219215.3495912496</v>
      </c>
      <c r="DK320" s="14">
        <f t="shared" si="856"/>
        <v>14206.112288186026</v>
      </c>
      <c r="DL320" s="42"/>
      <c r="DM320" s="14">
        <f>IFERROR(VLOOKUP($A320,HouseFY23!$A$7:$AJ$528,28,0),0)</f>
        <v>3991439.5819279999</v>
      </c>
      <c r="DN320" s="14">
        <f t="shared" si="857"/>
        <v>13439.190511542087</v>
      </c>
      <c r="DO320" s="14">
        <f>IFERROR(VLOOKUP($A320,Compens80percent!$A$13:$M$560,12,0),0)</f>
        <v>0</v>
      </c>
      <c r="DP320" s="14">
        <f t="shared" si="857"/>
        <v>0</v>
      </c>
      <c r="DQ320" s="14">
        <f t="shared" si="858"/>
        <v>3991439.5819279999</v>
      </c>
      <c r="DR320" s="14">
        <f t="shared" si="859"/>
        <v>13349.296260628762</v>
      </c>
      <c r="DS320" s="14">
        <f>IFERROR(VLOOKUP($A320,SpecEd23!$A$21:$Z$550,14,0),0)</f>
        <v>321344.10528611194</v>
      </c>
      <c r="DT320" s="14">
        <f t="shared" si="860"/>
        <v>1081.9666844650233</v>
      </c>
      <c r="DU320" s="14">
        <f>IFERROR(VLOOKUP($A320,ECFE!$A$16:$AB$347,9,0),0)</f>
        <v>23571.458460000002</v>
      </c>
      <c r="DV320" s="14">
        <f t="shared" si="861"/>
        <v>79.365180000000009</v>
      </c>
      <c r="DW320" s="14">
        <f>IFERROR(VLOOKUP($A320,ParaFY19!$A$21:$Z$543,7,0),0)</f>
        <v>1764</v>
      </c>
      <c r="DX320" s="14">
        <f t="shared" si="862"/>
        <v>5.9393939393939394</v>
      </c>
      <c r="DY320" s="14">
        <f>IFERROR(VLOOKUP($A320,ConEnroll!$A$7:$S$341,13,0),0)</f>
        <v>393.2</v>
      </c>
      <c r="DZ320" s="14">
        <f t="shared" si="863"/>
        <v>1.3239057239057239</v>
      </c>
      <c r="EA320" s="14">
        <f t="shared" si="797"/>
        <v>25728.658460000002</v>
      </c>
      <c r="EB320" s="14">
        <f t="shared" si="864"/>
        <v>86.628479663299672</v>
      </c>
      <c r="EC320" s="14">
        <f t="shared" si="798"/>
        <v>4338512.3456741115</v>
      </c>
      <c r="ED320" s="14">
        <f t="shared" si="865"/>
        <v>14607.78567567041</v>
      </c>
      <c r="EE320" s="62"/>
      <c r="EF320" s="14">
        <f t="shared" si="799"/>
        <v>353.48467640403942</v>
      </c>
      <c r="EG320" s="14">
        <f t="shared" si="800"/>
        <v>38.902689329503346</v>
      </c>
      <c r="EH320" s="14">
        <f t="shared" si="801"/>
        <v>9.2860217508417691</v>
      </c>
      <c r="EI320" s="14">
        <f t="shared" si="866"/>
        <v>401.67338748438453</v>
      </c>
      <c r="EJ320" s="37">
        <f t="shared" si="802"/>
        <v>2.8274687636984323E-2</v>
      </c>
      <c r="EK320" s="42"/>
      <c r="EL320" s="14" t="str">
        <f>IFERROR(VLOOKUP($A320,#REF!,27,0),"0")</f>
        <v>0</v>
      </c>
      <c r="EM320" s="14">
        <f t="shared" si="867"/>
        <v>0</v>
      </c>
      <c r="EN320" s="14" t="str">
        <f>IFERROR(VLOOKUP($A320,SpecEd23!#REF!,23,0)," ")</f>
        <v xml:space="preserve"> </v>
      </c>
      <c r="EO320" s="14" t="e">
        <f t="shared" si="868"/>
        <v>#VALUE!</v>
      </c>
      <c r="EP320" s="14">
        <f>IFERROR(VLOOKUP($A320,ECFE!#REF!,24,0),0)</f>
        <v>0</v>
      </c>
      <c r="EQ320" s="14">
        <f t="shared" si="869"/>
        <v>0</v>
      </c>
      <c r="ER320" s="14">
        <f>IFERROR(VLOOKUP($A320,#REF!,30,0),0)</f>
        <v>0</v>
      </c>
      <c r="ES320" s="14">
        <f t="shared" si="870"/>
        <v>0</v>
      </c>
      <c r="ET320" s="14">
        <f>IFERROR(VLOOKUP($A320,#REF!,12,0),0)</f>
        <v>0</v>
      </c>
      <c r="EU320" s="14">
        <f t="shared" si="871"/>
        <v>0</v>
      </c>
      <c r="EV320" s="14">
        <v>0</v>
      </c>
      <c r="EW320" s="14">
        <f t="shared" si="872"/>
        <v>0</v>
      </c>
      <c r="EX320" s="14">
        <f>IFERROR(VLOOKUP($A320,ConEnroll!$A$8:$S$601,16,0),0)</f>
        <v>927</v>
      </c>
      <c r="EY320" s="14">
        <f t="shared" si="873"/>
        <v>3.1212121212121211</v>
      </c>
      <c r="EZ320" s="14">
        <f t="shared" si="874"/>
        <v>927</v>
      </c>
      <c r="FA320" s="14">
        <f t="shared" si="875"/>
        <v>3.1212121212121211</v>
      </c>
      <c r="FB320" s="14" t="e">
        <f t="shared" si="876"/>
        <v>#VALUE!</v>
      </c>
      <c r="FC320" s="14" t="e">
        <f t="shared" si="877"/>
        <v>#VALUE!</v>
      </c>
      <c r="FD320" s="62"/>
      <c r="FE320" s="14">
        <f t="shared" si="803"/>
        <v>13439.190511542087</v>
      </c>
      <c r="FF320" s="14" t="e">
        <f t="shared" si="804"/>
        <v>#VALUE!</v>
      </c>
      <c r="FG320" s="14">
        <f t="shared" si="878"/>
        <v>83.507267542087547</v>
      </c>
      <c r="FH320" s="14" t="e">
        <f t="shared" si="805"/>
        <v>#VALUE!</v>
      </c>
      <c r="FI320" s="37" t="e">
        <f t="shared" si="806"/>
        <v>#VALUE!</v>
      </c>
      <c r="FJ320" s="12"/>
      <c r="FK320" s="14" t="str">
        <f>IFERROR(VLOOKUP($A320,#REF!,27,0),"0")</f>
        <v>0</v>
      </c>
      <c r="FL320" s="14">
        <f t="shared" si="879"/>
        <v>0</v>
      </c>
      <c r="FM320" s="14" t="str">
        <f>IFERROR(VLOOKUP($A320,SpecEd23!$X$22:$Y$610,59,0)," ")</f>
        <v xml:space="preserve"> </v>
      </c>
      <c r="FN320" s="14" t="e">
        <f t="shared" si="880"/>
        <v>#VALUE!</v>
      </c>
      <c r="FO320" s="14">
        <f>IFERROR(VLOOKUP($A320,ECFE!#REF!,26,0),0)</f>
        <v>0</v>
      </c>
      <c r="FP320" s="14">
        <f t="shared" si="881"/>
        <v>0</v>
      </c>
      <c r="FQ320" s="14">
        <f>IFERROR(VLOOKUP($A320,#REF!,16,0),0)</f>
        <v>0</v>
      </c>
      <c r="FR320" s="14">
        <f t="shared" si="882"/>
        <v>0</v>
      </c>
      <c r="FS320" s="14">
        <f>IFERROR(VLOOKUP($A320,#REF!,12,0),0)</f>
        <v>0</v>
      </c>
      <c r="FT320" s="14">
        <f t="shared" si="883"/>
        <v>0</v>
      </c>
      <c r="FU320" s="14">
        <v>0</v>
      </c>
      <c r="FV320" s="14">
        <f t="shared" si="884"/>
        <v>0</v>
      </c>
      <c r="FW320" s="14">
        <f>IFERROR(VLOOKUP($A320,ConEnroll!$A$8:$S$601,16,0),0)</f>
        <v>927</v>
      </c>
      <c r="FX320" s="14">
        <f t="shared" si="885"/>
        <v>3.1212121212121211</v>
      </c>
      <c r="FY320" s="14">
        <f t="shared" si="886"/>
        <v>927</v>
      </c>
      <c r="FZ320" s="14">
        <f t="shared" si="887"/>
        <v>3.1212121212121211</v>
      </c>
      <c r="GA320" s="14" t="e">
        <f t="shared" si="888"/>
        <v>#VALUE!</v>
      </c>
      <c r="GB320" s="14" t="e">
        <f t="shared" si="889"/>
        <v>#VALUE!</v>
      </c>
      <c r="GC320" s="39"/>
      <c r="GD320" s="14">
        <f t="shared" si="807"/>
        <v>-13085.705835138047</v>
      </c>
      <c r="GE320" s="14" t="e">
        <f t="shared" si="808"/>
        <v>#VALUE!</v>
      </c>
      <c r="GF320" s="14">
        <f t="shared" si="809"/>
        <v>-74.221245791245778</v>
      </c>
      <c r="GG320" s="14" t="e">
        <f t="shared" si="810"/>
        <v>#VALUE!</v>
      </c>
      <c r="GH320" s="37" t="e">
        <f t="shared" si="811"/>
        <v>#VALUE!</v>
      </c>
    </row>
    <row r="321" spans="1:190" ht="12.5" x14ac:dyDescent="0.25">
      <c r="A321" s="67">
        <v>2580</v>
      </c>
      <c r="B321" s="35">
        <v>1</v>
      </c>
      <c r="C321" s="14">
        <v>6</v>
      </c>
      <c r="D321" s="14"/>
      <c r="E321" s="14"/>
      <c r="F321" s="35" t="s">
        <v>2653</v>
      </c>
      <c r="G321" s="41"/>
      <c r="H321" s="14">
        <f>IFERROR(VLOOKUP($A321,BaseFY22!$A$7:$AK$528,6,0),0)</f>
        <v>711</v>
      </c>
      <c r="I321" s="14">
        <f>IFERROR(VLOOKUP($A321,BaseFY22!$A$7:$AK$528,28,0),0)</f>
        <v>7132494.5</v>
      </c>
      <c r="J321" s="14">
        <f t="shared" si="812"/>
        <v>10031.637834036568</v>
      </c>
      <c r="K321" s="14">
        <f>IFERROR(VLOOKUP($A321,SpecEd22!$A$21:$BB$605,24,0)," ")</f>
        <v>942480.93825683184</v>
      </c>
      <c r="L321" s="14">
        <f t="shared" si="813"/>
        <v>1325.5709398830265</v>
      </c>
      <c r="M321" s="14">
        <f>IFERROR(VLOOKUP($A321,ECFE!$A$16:$AB$347,7,0),0)</f>
        <v>39421.701000000001</v>
      </c>
      <c r="N321" s="14">
        <f t="shared" si="780"/>
        <v>55.445430379746838</v>
      </c>
      <c r="O321" s="14">
        <v>0</v>
      </c>
      <c r="P321" s="14">
        <f t="shared" si="780"/>
        <v>0</v>
      </c>
      <c r="Q321" s="14">
        <f>IFERROR(VLOOKUP($A321,ConEnroll!$A$7:$S$337,10,0),0)</f>
        <v>10380.620000000001</v>
      </c>
      <c r="R321" s="14">
        <f t="shared" si="814"/>
        <v>14.60002812939522</v>
      </c>
      <c r="S321" s="14">
        <f t="shared" si="781"/>
        <v>49802.321000000004</v>
      </c>
      <c r="T321" s="14">
        <f t="shared" si="815"/>
        <v>70.045458509142065</v>
      </c>
      <c r="U321" s="14">
        <f t="shared" si="782"/>
        <v>8124777.7592568323</v>
      </c>
      <c r="V321" s="14">
        <f t="shared" si="816"/>
        <v>11427.254232428737</v>
      </c>
      <c r="W321" s="42"/>
      <c r="X321" s="14">
        <f>IFERROR(VLOOKUP($A321,HouseFY22!$A$6:$AJ$528,28,0),0)</f>
        <v>7524696.0303530004</v>
      </c>
      <c r="Y321" s="14">
        <f t="shared" si="817"/>
        <v>10583.257426656823</v>
      </c>
      <c r="Z321" s="14">
        <f>IFERROR(VLOOKUP($A321,Compens80percent!$A$13:$M$560,12,0),0)</f>
        <v>0</v>
      </c>
      <c r="AA321" s="14">
        <f t="shared" si="817"/>
        <v>0</v>
      </c>
      <c r="AB321" s="14">
        <f t="shared" si="818"/>
        <v>7524696.0303530004</v>
      </c>
      <c r="AC321" s="14">
        <f t="shared" si="817"/>
        <v>10583.257426656823</v>
      </c>
      <c r="AD321" s="14">
        <f>IFERROR(VLOOKUP(A321,SpecEd22!$A$21:$Z$550,14,0),0)</f>
        <v>964860.16644490696</v>
      </c>
      <c r="AE321" s="14">
        <f t="shared" si="819"/>
        <v>1357.0466476018382</v>
      </c>
      <c r="AF321" s="14">
        <f>IFERROR(VLOOKUP($A321,ECFE!$A$16:$AB$348,8,0),0)</f>
        <v>40210.135020000002</v>
      </c>
      <c r="AG321" s="14">
        <f t="shared" si="820"/>
        <v>56.554338987341772</v>
      </c>
      <c r="AH321" s="14">
        <f>IFERROR(VLOOKUP(A321,ParaFY19!$A$21:$Z$543,7,0),0)</f>
        <v>4508</v>
      </c>
      <c r="AI321" s="14">
        <f t="shared" si="821"/>
        <v>6.3403656821378345</v>
      </c>
      <c r="AJ321" s="14">
        <f>IFERROR(VLOOKUP(A321,ConEnroll!$A$7:$S$341,13,0),0)</f>
        <v>12975.775000000001</v>
      </c>
      <c r="AK321" s="14">
        <f t="shared" si="822"/>
        <v>18.250035161744023</v>
      </c>
      <c r="AL321" s="14">
        <f t="shared" si="777"/>
        <v>57693.910020000003</v>
      </c>
      <c r="AM321" s="14">
        <f t="shared" si="823"/>
        <v>81.144739831223632</v>
      </c>
      <c r="AN321" s="14">
        <f t="shared" si="824"/>
        <v>8547250.1068179067</v>
      </c>
      <c r="AO321" s="14">
        <f t="shared" si="825"/>
        <v>12021.448814089883</v>
      </c>
      <c r="AP321" s="62"/>
      <c r="AQ321" s="14">
        <f t="shared" si="778"/>
        <v>551.61959262025448</v>
      </c>
      <c r="AR321" s="14">
        <f t="shared" si="783"/>
        <v>31.475707718811691</v>
      </c>
      <c r="AS321" s="14">
        <f t="shared" si="784"/>
        <v>11.099281322081566</v>
      </c>
      <c r="AT321" s="14">
        <f t="shared" si="826"/>
        <v>594.19458166114771</v>
      </c>
      <c r="AU321" s="37">
        <f t="shared" si="785"/>
        <v>5.199801890946975E-2</v>
      </c>
      <c r="AV321" s="42"/>
      <c r="AW321" s="14" t="str">
        <f>IFERROR(VLOOKUP($A321,#REF!,27,0),"0")</f>
        <v>0</v>
      </c>
      <c r="AX321" s="14">
        <f t="shared" si="827"/>
        <v>0</v>
      </c>
      <c r="AY321" s="14" t="str">
        <f>IFERROR(VLOOKUP($A321,SpecEd22!#REF!,23,0)," ")</f>
        <v xml:space="preserve"> </v>
      </c>
      <c r="AZ321" s="14" t="e">
        <f t="shared" si="828"/>
        <v>#VALUE!</v>
      </c>
      <c r="BA321" s="14">
        <f>IFERROR(VLOOKUP($A321,ECFE!#REF!,23,0),0)</f>
        <v>0</v>
      </c>
      <c r="BB321" s="14">
        <f t="shared" si="829"/>
        <v>0</v>
      </c>
      <c r="BC321" s="14">
        <f>IFERROR(VLOOKUP($A321,#REF!,17,0),0)</f>
        <v>0</v>
      </c>
      <c r="BD321" s="14">
        <f t="shared" si="830"/>
        <v>0</v>
      </c>
      <c r="BE321" s="14">
        <f>IFERROR(VLOOKUP($A321,#REF!,9,0),0)</f>
        <v>0</v>
      </c>
      <c r="BF321" s="14">
        <f t="shared" si="831"/>
        <v>0</v>
      </c>
      <c r="BG321" s="14">
        <v>0</v>
      </c>
      <c r="BH321" s="14">
        <f t="shared" si="832"/>
        <v>0</v>
      </c>
      <c r="BI321" s="14">
        <f>IFERROR(VLOOKUP($A321,ConEnroll!$A$8:$S$601,15,0),0)</f>
        <v>-1652</v>
      </c>
      <c r="BJ321" s="14">
        <f t="shared" si="833"/>
        <v>-2.3234880450070325</v>
      </c>
      <c r="BK321" s="14">
        <f t="shared" si="834"/>
        <v>-1652</v>
      </c>
      <c r="BL321" s="14">
        <f t="shared" si="835"/>
        <v>-2.3234880450070325</v>
      </c>
      <c r="BM321" s="14" t="e">
        <f t="shared" si="836"/>
        <v>#VALUE!</v>
      </c>
      <c r="BN321" s="14" t="e">
        <f t="shared" si="837"/>
        <v>#VALUE!</v>
      </c>
      <c r="BO321" s="42"/>
      <c r="BP321" s="14">
        <f t="shared" si="786"/>
        <v>10583.257426656823</v>
      </c>
      <c r="BQ321" s="14" t="e">
        <f t="shared" si="787"/>
        <v>#VALUE!</v>
      </c>
      <c r="BR321" s="14">
        <f t="shared" si="838"/>
        <v>83.468227876230671</v>
      </c>
      <c r="BS321" s="14" t="e">
        <f t="shared" si="788"/>
        <v>#VALUE!</v>
      </c>
      <c r="BT321" s="37" t="e">
        <f t="shared" si="789"/>
        <v>#VALUE!</v>
      </c>
      <c r="BU321" s="41"/>
      <c r="BV321" s="14" t="str">
        <f>IFERROR(VLOOKUP($A321,#REF!,27,0),"0")</f>
        <v>0</v>
      </c>
      <c r="BW321" s="14">
        <f t="shared" si="839"/>
        <v>0</v>
      </c>
      <c r="BX321" s="14" t="str">
        <f>IFERROR(VLOOKUP($A321,SpecEd22!$Z$22:$AV$606,59,0)," ")</f>
        <v xml:space="preserve"> </v>
      </c>
      <c r="BY321" s="14" t="e">
        <f t="shared" si="840"/>
        <v>#VALUE!</v>
      </c>
      <c r="BZ321" s="14">
        <f>IFERROR(VLOOKUP($A321,ECFE!#REF!,25,0),0)</f>
        <v>0</v>
      </c>
      <c r="CA321" s="14">
        <f t="shared" si="841"/>
        <v>0</v>
      </c>
      <c r="CB321" s="14">
        <f>IFERROR(VLOOKUP($A321,#REF!,17,0),0)</f>
        <v>0</v>
      </c>
      <c r="CC321" s="14">
        <f t="shared" si="842"/>
        <v>0</v>
      </c>
      <c r="CD321" s="14">
        <f>IFERROR(VLOOKUP($A321,#REF!,9,0),0)</f>
        <v>0</v>
      </c>
      <c r="CE321" s="14">
        <f t="shared" si="843"/>
        <v>0</v>
      </c>
      <c r="CF321" s="14">
        <v>0</v>
      </c>
      <c r="CG321" s="14">
        <f t="shared" si="844"/>
        <v>0</v>
      </c>
      <c r="CH321" s="14">
        <f>IFERROR(VLOOKUP($A321,ConEnroll!$A$8:$S$601,15,0),0)</f>
        <v>-1652</v>
      </c>
      <c r="CI321" s="14">
        <f t="shared" si="845"/>
        <v>-2.3234880450070325</v>
      </c>
      <c r="CJ321" s="14">
        <f t="shared" si="846"/>
        <v>-1652</v>
      </c>
      <c r="CK321" s="14">
        <f t="shared" si="847"/>
        <v>-2.3234880450070325</v>
      </c>
      <c r="CL321" s="14" t="e">
        <f t="shared" si="848"/>
        <v>#VALUE!</v>
      </c>
      <c r="CM321" s="14" t="e">
        <f t="shared" si="849"/>
        <v>#VALUE!</v>
      </c>
      <c r="CN321" s="42"/>
      <c r="CO321" s="14">
        <f t="shared" si="790"/>
        <v>-10031.637834036568</v>
      </c>
      <c r="CP321" s="14" t="e">
        <f t="shared" si="791"/>
        <v>#VALUE!</v>
      </c>
      <c r="CQ321" s="14">
        <f t="shared" si="792"/>
        <v>-72.368946554149105</v>
      </c>
      <c r="CR321" s="14" t="e">
        <f t="shared" si="793"/>
        <v>#VALUE!</v>
      </c>
      <c r="CS321" s="37" t="e">
        <f t="shared" si="794"/>
        <v>#VALUE!</v>
      </c>
      <c r="CT321" s="239"/>
      <c r="CU321" s="239"/>
      <c r="CV321" s="468"/>
      <c r="CW321" s="14">
        <f>IFERROR(VLOOKUP($A321,BaseFY23!$A$7:$AK$527,6,0),0)</f>
        <v>762.21179299999994</v>
      </c>
      <c r="CX321" s="14">
        <f>IFERROR(VLOOKUP($A321,BaseFY23!$A$7:$AN$528,28,0),0)</f>
        <v>7644409.5</v>
      </c>
      <c r="CY321" s="14">
        <f t="shared" si="850"/>
        <v>10029.245900161506</v>
      </c>
      <c r="CZ321" s="14">
        <f>IFERROR(VLOOKUP($A321,SpecEd23!$A$21:$BB$605,23,0)," ")</f>
        <v>1075545.8774226559</v>
      </c>
      <c r="DA321" s="14">
        <f t="shared" si="851"/>
        <v>1411.0853273332339</v>
      </c>
      <c r="DB321" s="14">
        <f>IFERROR(VLOOKUP($A321,ECFE!$A$16:$AB$347,7,0),0)</f>
        <v>39421.701000000001</v>
      </c>
      <c r="DC321" s="14">
        <f t="shared" si="852"/>
        <v>51.720140467572122</v>
      </c>
      <c r="DD321" s="14">
        <v>0</v>
      </c>
      <c r="DE321" s="14">
        <f t="shared" si="853"/>
        <v>0</v>
      </c>
      <c r="DF321" s="14">
        <f>IFERROR(VLOOKUP($A321,ConEnroll!$A$7:$S$338,10,0),0)</f>
        <v>10380.620000000001</v>
      </c>
      <c r="DG321" s="14">
        <f t="shared" si="854"/>
        <v>13.619075557913863</v>
      </c>
      <c r="DH321" s="14">
        <f t="shared" si="795"/>
        <v>49802.321000000004</v>
      </c>
      <c r="DI321" s="14">
        <f t="shared" si="855"/>
        <v>65.339216025485982</v>
      </c>
      <c r="DJ321" s="14">
        <f t="shared" si="796"/>
        <v>8769757.6984226555</v>
      </c>
      <c r="DK321" s="14">
        <f t="shared" si="856"/>
        <v>11505.670443520225</v>
      </c>
      <c r="DL321" s="42"/>
      <c r="DM321" s="14">
        <f>IFERROR(VLOOKUP($A321,HouseFY23!$A$7:$AJ$528,28,0),0)</f>
        <v>8177618.6399999997</v>
      </c>
      <c r="DN321" s="14">
        <f t="shared" si="857"/>
        <v>10728.800990881547</v>
      </c>
      <c r="DO321" s="14">
        <f>IFERROR(VLOOKUP($A321,Compens80percent!$A$13:$M$560,12,0),0)</f>
        <v>0</v>
      </c>
      <c r="DP321" s="14">
        <f t="shared" si="857"/>
        <v>0</v>
      </c>
      <c r="DQ321" s="14">
        <f t="shared" si="858"/>
        <v>8177618.6399999997</v>
      </c>
      <c r="DR321" s="14">
        <f t="shared" si="859"/>
        <v>11501.573333333334</v>
      </c>
      <c r="DS321" s="14">
        <f>IFERROR(VLOOKUP($A321,SpecEd23!$A$21:$Z$550,14,0),0)</f>
        <v>1128663.0903871977</v>
      </c>
      <c r="DT321" s="14">
        <f t="shared" si="860"/>
        <v>1480.7735864921178</v>
      </c>
      <c r="DU321" s="14">
        <f>IFERROR(VLOOKUP($A321,ECFE!$A$16:$AB$347,9,0),0)</f>
        <v>41014.337720399999</v>
      </c>
      <c r="DV321" s="14">
        <f t="shared" si="861"/>
        <v>53.809634142462031</v>
      </c>
      <c r="DW321" s="14">
        <f>IFERROR(VLOOKUP($A321,ParaFY19!$A$21:$Z$543,7,0),0)</f>
        <v>4508</v>
      </c>
      <c r="DX321" s="14">
        <f t="shared" si="862"/>
        <v>5.9143666385125062</v>
      </c>
      <c r="DY321" s="14">
        <f>IFERROR(VLOOKUP($A321,ConEnroll!$A$7:$S$341,13,0),0)</f>
        <v>12975.775000000001</v>
      </c>
      <c r="DZ321" s="14">
        <f t="shared" si="863"/>
        <v>17.023844447392332</v>
      </c>
      <c r="EA321" s="14">
        <f t="shared" si="797"/>
        <v>58498.1127204</v>
      </c>
      <c r="EB321" s="14">
        <f t="shared" si="864"/>
        <v>76.74784522836687</v>
      </c>
      <c r="EC321" s="14">
        <f t="shared" si="798"/>
        <v>9364779.8431075979</v>
      </c>
      <c r="ED321" s="14">
        <f t="shared" si="865"/>
        <v>12286.322422602032</v>
      </c>
      <c r="EE321" s="62"/>
      <c r="EF321" s="14">
        <f t="shared" si="799"/>
        <v>699.55509072004133</v>
      </c>
      <c r="EG321" s="14">
        <f t="shared" si="800"/>
        <v>69.688259158883966</v>
      </c>
      <c r="EH321" s="14">
        <f t="shared" si="801"/>
        <v>11.408629202880888</v>
      </c>
      <c r="EI321" s="14">
        <f t="shared" si="866"/>
        <v>780.65197908180619</v>
      </c>
      <c r="EJ321" s="37">
        <f t="shared" si="802"/>
        <v>6.7849325505534061E-2</v>
      </c>
      <c r="EK321" s="42"/>
      <c r="EL321" s="14" t="str">
        <f>IFERROR(VLOOKUP($A321,#REF!,27,0),"0")</f>
        <v>0</v>
      </c>
      <c r="EM321" s="14">
        <f t="shared" si="867"/>
        <v>0</v>
      </c>
      <c r="EN321" s="14" t="str">
        <f>IFERROR(VLOOKUP($A321,SpecEd23!#REF!,23,0)," ")</f>
        <v xml:space="preserve"> </v>
      </c>
      <c r="EO321" s="14" t="e">
        <f t="shared" si="868"/>
        <v>#VALUE!</v>
      </c>
      <c r="EP321" s="14">
        <f>IFERROR(VLOOKUP($A321,ECFE!#REF!,24,0),0)</f>
        <v>0</v>
      </c>
      <c r="EQ321" s="14">
        <f t="shared" si="869"/>
        <v>0</v>
      </c>
      <c r="ER321" s="14">
        <f>IFERROR(VLOOKUP($A321,#REF!,30,0),0)</f>
        <v>0</v>
      </c>
      <c r="ES321" s="14">
        <f t="shared" si="870"/>
        <v>0</v>
      </c>
      <c r="ET321" s="14">
        <f>IFERROR(VLOOKUP($A321,#REF!,12,0),0)</f>
        <v>0</v>
      </c>
      <c r="EU321" s="14">
        <f t="shared" si="871"/>
        <v>0</v>
      </c>
      <c r="EV321" s="14">
        <v>0</v>
      </c>
      <c r="EW321" s="14">
        <f t="shared" si="872"/>
        <v>0</v>
      </c>
      <c r="EX321" s="14">
        <f>IFERROR(VLOOKUP($A321,ConEnroll!$A$8:$S$601,16,0),0)</f>
        <v>928</v>
      </c>
      <c r="EY321" s="14">
        <f t="shared" si="873"/>
        <v>1.2175093701285726</v>
      </c>
      <c r="EZ321" s="14">
        <f t="shared" si="874"/>
        <v>928</v>
      </c>
      <c r="FA321" s="14">
        <f t="shared" si="875"/>
        <v>1.2175093701285726</v>
      </c>
      <c r="FB321" s="14" t="e">
        <f t="shared" si="876"/>
        <v>#VALUE!</v>
      </c>
      <c r="FC321" s="14" t="e">
        <f t="shared" si="877"/>
        <v>#VALUE!</v>
      </c>
      <c r="FD321" s="62"/>
      <c r="FE321" s="14">
        <f t="shared" si="803"/>
        <v>10728.800990881547</v>
      </c>
      <c r="FF321" s="14" t="e">
        <f t="shared" si="804"/>
        <v>#VALUE!</v>
      </c>
      <c r="FG321" s="14">
        <f t="shared" si="878"/>
        <v>75.530335858238303</v>
      </c>
      <c r="FH321" s="14" t="e">
        <f t="shared" si="805"/>
        <v>#VALUE!</v>
      </c>
      <c r="FI321" s="37" t="e">
        <f t="shared" si="806"/>
        <v>#VALUE!</v>
      </c>
      <c r="FJ321" s="12"/>
      <c r="FK321" s="14" t="str">
        <f>IFERROR(VLOOKUP($A321,#REF!,27,0),"0")</f>
        <v>0</v>
      </c>
      <c r="FL321" s="14">
        <f t="shared" si="879"/>
        <v>0</v>
      </c>
      <c r="FM321" s="14" t="str">
        <f>IFERROR(VLOOKUP($A321,SpecEd23!$X$22:$Y$610,59,0)," ")</f>
        <v xml:space="preserve"> </v>
      </c>
      <c r="FN321" s="14" t="e">
        <f t="shared" si="880"/>
        <v>#VALUE!</v>
      </c>
      <c r="FO321" s="14">
        <f>IFERROR(VLOOKUP($A321,ECFE!#REF!,26,0),0)</f>
        <v>0</v>
      </c>
      <c r="FP321" s="14">
        <f t="shared" si="881"/>
        <v>0</v>
      </c>
      <c r="FQ321" s="14">
        <f>IFERROR(VLOOKUP($A321,#REF!,16,0),0)</f>
        <v>0</v>
      </c>
      <c r="FR321" s="14">
        <f t="shared" si="882"/>
        <v>0</v>
      </c>
      <c r="FS321" s="14">
        <f>IFERROR(VLOOKUP($A321,#REF!,12,0),0)</f>
        <v>0</v>
      </c>
      <c r="FT321" s="14">
        <f t="shared" si="883"/>
        <v>0</v>
      </c>
      <c r="FU321" s="14">
        <v>0</v>
      </c>
      <c r="FV321" s="14">
        <f t="shared" si="884"/>
        <v>0</v>
      </c>
      <c r="FW321" s="14">
        <f>IFERROR(VLOOKUP($A321,ConEnroll!$A$8:$S$601,16,0),0)</f>
        <v>928</v>
      </c>
      <c r="FX321" s="14">
        <f t="shared" si="885"/>
        <v>1.2175093701285726</v>
      </c>
      <c r="FY321" s="14">
        <f t="shared" si="886"/>
        <v>928</v>
      </c>
      <c r="FZ321" s="14">
        <f t="shared" si="887"/>
        <v>1.2175093701285726</v>
      </c>
      <c r="GA321" s="14" t="e">
        <f t="shared" si="888"/>
        <v>#VALUE!</v>
      </c>
      <c r="GB321" s="14" t="e">
        <f t="shared" si="889"/>
        <v>#VALUE!</v>
      </c>
      <c r="GC321" s="39"/>
      <c r="GD321" s="14">
        <f t="shared" si="807"/>
        <v>-10029.245900161506</v>
      </c>
      <c r="GE321" s="14" t="e">
        <f t="shared" si="808"/>
        <v>#VALUE!</v>
      </c>
      <c r="GF321" s="14">
        <f t="shared" si="809"/>
        <v>-64.121706655357414</v>
      </c>
      <c r="GG321" s="14" t="e">
        <f t="shared" si="810"/>
        <v>#VALUE!</v>
      </c>
      <c r="GH321" s="37" t="e">
        <f t="shared" si="811"/>
        <v>#VALUE!</v>
      </c>
    </row>
    <row r="322" spans="1:190" ht="12.5" x14ac:dyDescent="0.25">
      <c r="A322" s="67">
        <v>2609</v>
      </c>
      <c r="B322" s="35">
        <v>1</v>
      </c>
      <c r="C322" s="14">
        <v>6</v>
      </c>
      <c r="D322" s="14"/>
      <c r="E322" s="14"/>
      <c r="F322" s="35" t="s">
        <v>2654</v>
      </c>
      <c r="G322" s="41"/>
      <c r="H322" s="14">
        <f>IFERROR(VLOOKUP($A322,BaseFY22!$A$7:$AK$528,6,0),0)</f>
        <v>451</v>
      </c>
      <c r="I322" s="14">
        <f>IFERROR(VLOOKUP($A322,BaseFY22!$A$7:$AK$528,28,0),0)</f>
        <v>4632823.75</v>
      </c>
      <c r="J322" s="14">
        <f t="shared" si="812"/>
        <v>10272.336474501109</v>
      </c>
      <c r="K322" s="14">
        <f>IFERROR(VLOOKUP($A322,SpecEd22!$A$21:$BB$605,24,0)," ")</f>
        <v>513568.07924858859</v>
      </c>
      <c r="L322" s="14">
        <f t="shared" si="813"/>
        <v>1138.7318830345646</v>
      </c>
      <c r="M322" s="14">
        <f>IFERROR(VLOOKUP($A322,ECFE!$A$16:$AB$347,7,0),0)</f>
        <v>22656.149999999998</v>
      </c>
      <c r="N322" s="14">
        <f t="shared" si="780"/>
        <v>50.235365853658529</v>
      </c>
      <c r="O322" s="14">
        <v>0</v>
      </c>
      <c r="P322" s="14">
        <f t="shared" si="780"/>
        <v>0</v>
      </c>
      <c r="Q322" s="14">
        <f>IFERROR(VLOOKUP($A322,ConEnroll!$A$7:$S$337,10,0),0)</f>
        <v>9908.7800000000007</v>
      </c>
      <c r="R322" s="14">
        <f t="shared" si="814"/>
        <v>21.970687361419071</v>
      </c>
      <c r="S322" s="14">
        <f t="shared" si="781"/>
        <v>32564.93</v>
      </c>
      <c r="T322" s="14">
        <f t="shared" si="815"/>
        <v>72.206053215077603</v>
      </c>
      <c r="U322" s="14">
        <f t="shared" si="782"/>
        <v>5178956.7592485882</v>
      </c>
      <c r="V322" s="14">
        <f t="shared" si="816"/>
        <v>11483.27441075075</v>
      </c>
      <c r="W322" s="42"/>
      <c r="X322" s="14">
        <f>IFERROR(VLOOKUP($A322,HouseFY22!$A$6:$AJ$528,28,0),0)</f>
        <v>4890545.3</v>
      </c>
      <c r="Y322" s="14">
        <f t="shared" si="817"/>
        <v>10843.781152993348</v>
      </c>
      <c r="Z322" s="14">
        <f>IFERROR(VLOOKUP($A322,Compens80percent!$A$13:$M$560,12,0),0)</f>
        <v>0</v>
      </c>
      <c r="AA322" s="14">
        <f t="shared" si="817"/>
        <v>0</v>
      </c>
      <c r="AB322" s="14">
        <f t="shared" si="818"/>
        <v>4890545.3</v>
      </c>
      <c r="AC322" s="14">
        <f t="shared" si="817"/>
        <v>10843.781152993348</v>
      </c>
      <c r="AD322" s="14">
        <f>IFERROR(VLOOKUP(A322,SpecEd22!$A$21:$Z$550,14,0),0)</f>
        <v>523282.81173303869</v>
      </c>
      <c r="AE322" s="14">
        <f t="shared" si="819"/>
        <v>1160.2723098293541</v>
      </c>
      <c r="AF322" s="14">
        <f>IFERROR(VLOOKUP($A322,ECFE!$A$16:$AB$348,8,0),0)</f>
        <v>23109.273000000001</v>
      </c>
      <c r="AG322" s="14">
        <f t="shared" si="820"/>
        <v>51.240073170731712</v>
      </c>
      <c r="AH322" s="14">
        <f>IFERROR(VLOOKUP(A322,ParaFY19!$A$21:$Z$543,7,0),0)</f>
        <v>1176</v>
      </c>
      <c r="AI322" s="14">
        <f t="shared" si="821"/>
        <v>2.6075388026607538</v>
      </c>
      <c r="AJ322" s="14">
        <f>IFERROR(VLOOKUP(A322,ConEnroll!$A$7:$S$341,13,0),0)</f>
        <v>12385.975</v>
      </c>
      <c r="AK322" s="14">
        <f t="shared" si="822"/>
        <v>27.463359201773837</v>
      </c>
      <c r="AL322" s="14">
        <f t="shared" si="777"/>
        <v>36671.248</v>
      </c>
      <c r="AM322" s="14">
        <f t="shared" si="823"/>
        <v>81.310971175166301</v>
      </c>
      <c r="AN322" s="14">
        <f t="shared" si="824"/>
        <v>5450499.3597330386</v>
      </c>
      <c r="AO322" s="14">
        <f t="shared" si="825"/>
        <v>12085.364433997869</v>
      </c>
      <c r="AP322" s="62"/>
      <c r="AQ322" s="14">
        <f t="shared" si="778"/>
        <v>571.44467849223838</v>
      </c>
      <c r="AR322" s="14">
        <f t="shared" si="783"/>
        <v>21.540426794789482</v>
      </c>
      <c r="AS322" s="14">
        <f t="shared" si="784"/>
        <v>9.1049179600886987</v>
      </c>
      <c r="AT322" s="14">
        <f t="shared" si="826"/>
        <v>602.09002324711651</v>
      </c>
      <c r="AU322" s="37">
        <f t="shared" si="785"/>
        <v>5.2431911117915474E-2</v>
      </c>
      <c r="AV322" s="42"/>
      <c r="AW322" s="14" t="str">
        <f>IFERROR(VLOOKUP($A322,#REF!,27,0),"0")</f>
        <v>0</v>
      </c>
      <c r="AX322" s="14">
        <f t="shared" si="827"/>
        <v>0</v>
      </c>
      <c r="AY322" s="14" t="str">
        <f>IFERROR(VLOOKUP($A322,SpecEd22!#REF!,23,0)," ")</f>
        <v xml:space="preserve"> </v>
      </c>
      <c r="AZ322" s="14" t="e">
        <f t="shared" si="828"/>
        <v>#VALUE!</v>
      </c>
      <c r="BA322" s="14">
        <f>IFERROR(VLOOKUP($A322,ECFE!#REF!,23,0),0)</f>
        <v>0</v>
      </c>
      <c r="BB322" s="14">
        <f t="shared" si="829"/>
        <v>0</v>
      </c>
      <c r="BC322" s="14">
        <f>IFERROR(VLOOKUP($A322,#REF!,17,0),0)</f>
        <v>0</v>
      </c>
      <c r="BD322" s="14">
        <f t="shared" si="830"/>
        <v>0</v>
      </c>
      <c r="BE322" s="14">
        <f>IFERROR(VLOOKUP($A322,#REF!,9,0),0)</f>
        <v>0</v>
      </c>
      <c r="BF322" s="14">
        <f t="shared" si="831"/>
        <v>0</v>
      </c>
      <c r="BG322" s="14">
        <v>0</v>
      </c>
      <c r="BH322" s="14">
        <f t="shared" si="832"/>
        <v>0</v>
      </c>
      <c r="BI322" s="14">
        <f>IFERROR(VLOOKUP($A322,ConEnroll!$A$8:$S$601,15,0),0)</f>
        <v>-1674</v>
      </c>
      <c r="BJ322" s="14">
        <f t="shared" si="833"/>
        <v>-3.7117516629711753</v>
      </c>
      <c r="BK322" s="14">
        <f t="shared" si="834"/>
        <v>-1674</v>
      </c>
      <c r="BL322" s="14">
        <f t="shared" si="835"/>
        <v>-3.7117516629711753</v>
      </c>
      <c r="BM322" s="14" t="e">
        <f t="shared" si="836"/>
        <v>#VALUE!</v>
      </c>
      <c r="BN322" s="14" t="e">
        <f t="shared" si="837"/>
        <v>#VALUE!</v>
      </c>
      <c r="BO322" s="42"/>
      <c r="BP322" s="14">
        <f t="shared" si="786"/>
        <v>10843.781152993348</v>
      </c>
      <c r="BQ322" s="14" t="e">
        <f t="shared" si="787"/>
        <v>#VALUE!</v>
      </c>
      <c r="BR322" s="14">
        <f t="shared" si="838"/>
        <v>85.022722838137483</v>
      </c>
      <c r="BS322" s="14" t="e">
        <f t="shared" si="788"/>
        <v>#VALUE!</v>
      </c>
      <c r="BT322" s="37" t="e">
        <f t="shared" si="789"/>
        <v>#VALUE!</v>
      </c>
      <c r="BU322" s="41"/>
      <c r="BV322" s="14" t="str">
        <f>IFERROR(VLOOKUP($A322,#REF!,27,0),"0")</f>
        <v>0</v>
      </c>
      <c r="BW322" s="14">
        <f t="shared" si="839"/>
        <v>0</v>
      </c>
      <c r="BX322" s="14" t="str">
        <f>IFERROR(VLOOKUP($A322,SpecEd22!$Z$22:$AV$606,59,0)," ")</f>
        <v xml:space="preserve"> </v>
      </c>
      <c r="BY322" s="14" t="e">
        <f t="shared" si="840"/>
        <v>#VALUE!</v>
      </c>
      <c r="BZ322" s="14">
        <f>IFERROR(VLOOKUP($A322,ECFE!#REF!,25,0),0)</f>
        <v>0</v>
      </c>
      <c r="CA322" s="14">
        <f t="shared" si="841"/>
        <v>0</v>
      </c>
      <c r="CB322" s="14">
        <f>IFERROR(VLOOKUP($A322,#REF!,17,0),0)</f>
        <v>0</v>
      </c>
      <c r="CC322" s="14">
        <f t="shared" si="842"/>
        <v>0</v>
      </c>
      <c r="CD322" s="14">
        <f>IFERROR(VLOOKUP($A322,#REF!,9,0),0)</f>
        <v>0</v>
      </c>
      <c r="CE322" s="14">
        <f t="shared" si="843"/>
        <v>0</v>
      </c>
      <c r="CF322" s="14">
        <v>0</v>
      </c>
      <c r="CG322" s="14">
        <f t="shared" si="844"/>
        <v>0</v>
      </c>
      <c r="CH322" s="14">
        <f>IFERROR(VLOOKUP($A322,ConEnroll!$A$8:$S$601,15,0),0)</f>
        <v>-1674</v>
      </c>
      <c r="CI322" s="14">
        <f t="shared" si="845"/>
        <v>-3.7117516629711753</v>
      </c>
      <c r="CJ322" s="14">
        <f t="shared" si="846"/>
        <v>-1674</v>
      </c>
      <c r="CK322" s="14">
        <f t="shared" si="847"/>
        <v>-3.7117516629711753</v>
      </c>
      <c r="CL322" s="14" t="e">
        <f t="shared" si="848"/>
        <v>#VALUE!</v>
      </c>
      <c r="CM322" s="14" t="e">
        <f t="shared" si="849"/>
        <v>#VALUE!</v>
      </c>
      <c r="CN322" s="42"/>
      <c r="CO322" s="14">
        <f t="shared" si="790"/>
        <v>-10272.336474501109</v>
      </c>
      <c r="CP322" s="14" t="e">
        <f t="shared" si="791"/>
        <v>#VALUE!</v>
      </c>
      <c r="CQ322" s="14">
        <f t="shared" si="792"/>
        <v>-75.917804878048784</v>
      </c>
      <c r="CR322" s="14" t="e">
        <f t="shared" si="793"/>
        <v>#VALUE!</v>
      </c>
      <c r="CS322" s="37" t="e">
        <f t="shared" si="794"/>
        <v>#VALUE!</v>
      </c>
      <c r="CT322" s="239"/>
      <c r="CU322" s="239"/>
      <c r="CV322" s="468"/>
      <c r="CW322" s="14">
        <f>IFERROR(VLOOKUP($A322,BaseFY23!$A$7:$AK$527,6,0),0)</f>
        <v>478.64510999999999</v>
      </c>
      <c r="CX322" s="14">
        <f>IFERROR(VLOOKUP($A322,BaseFY23!$A$7:$AN$528,28,0),0)</f>
        <v>4913417.25</v>
      </c>
      <c r="CY322" s="14">
        <f t="shared" si="850"/>
        <v>10265.261562998105</v>
      </c>
      <c r="CZ322" s="14">
        <f>IFERROR(VLOOKUP($A322,SpecEd23!$A$21:$BB$605,23,0)," ")</f>
        <v>599569.65774451115</v>
      </c>
      <c r="DA322" s="14">
        <f t="shared" si="851"/>
        <v>1252.6392628235797</v>
      </c>
      <c r="DB322" s="14">
        <f>IFERROR(VLOOKUP($A322,ECFE!$A$16:$AB$347,7,0),0)</f>
        <v>22656.149999999998</v>
      </c>
      <c r="DC322" s="14">
        <f t="shared" si="852"/>
        <v>47.333921368171922</v>
      </c>
      <c r="DD322" s="14">
        <v>0</v>
      </c>
      <c r="DE322" s="14">
        <f t="shared" si="853"/>
        <v>0</v>
      </c>
      <c r="DF322" s="14">
        <f>IFERROR(VLOOKUP($A322,ConEnroll!$A$7:$S$338,10,0),0)</f>
        <v>9908.7800000000007</v>
      </c>
      <c r="DG322" s="14">
        <f t="shared" si="854"/>
        <v>20.701726170356157</v>
      </c>
      <c r="DH322" s="14">
        <f t="shared" si="795"/>
        <v>32564.93</v>
      </c>
      <c r="DI322" s="14">
        <f t="shared" si="855"/>
        <v>68.035647538528082</v>
      </c>
      <c r="DJ322" s="14">
        <f t="shared" si="796"/>
        <v>5545551.8377445107</v>
      </c>
      <c r="DK322" s="14">
        <f t="shared" si="856"/>
        <v>11585.936473360212</v>
      </c>
      <c r="DL322" s="42"/>
      <c r="DM322" s="14">
        <f>IFERROR(VLOOKUP($A322,HouseFY23!$A$7:$AJ$528,28,0),0)</f>
        <v>5258560</v>
      </c>
      <c r="DN322" s="14">
        <f t="shared" si="857"/>
        <v>10986.344350201343</v>
      </c>
      <c r="DO322" s="14">
        <f>IFERROR(VLOOKUP($A322,Compens80percent!$A$13:$M$560,12,0),0)</f>
        <v>0</v>
      </c>
      <c r="DP322" s="14">
        <f t="shared" si="857"/>
        <v>0</v>
      </c>
      <c r="DQ322" s="14">
        <f t="shared" si="858"/>
        <v>5258560</v>
      </c>
      <c r="DR322" s="14">
        <f t="shared" si="859"/>
        <v>11659.778270509978</v>
      </c>
      <c r="DS322" s="14">
        <f>IFERROR(VLOOKUP($A322,SpecEd23!$A$21:$Z$550,14,0),0)</f>
        <v>622555.51741221675</v>
      </c>
      <c r="DT322" s="14">
        <f t="shared" si="860"/>
        <v>1300.6620237115067</v>
      </c>
      <c r="DU322" s="14">
        <f>IFERROR(VLOOKUP($A322,ECFE!$A$16:$AB$347,9,0),0)</f>
        <v>23571.458460000002</v>
      </c>
      <c r="DV322" s="14">
        <f t="shared" si="861"/>
        <v>49.246211791446072</v>
      </c>
      <c r="DW322" s="14">
        <f>IFERROR(VLOOKUP($A322,ParaFY19!$A$21:$Z$543,7,0),0)</f>
        <v>1176</v>
      </c>
      <c r="DX322" s="14">
        <f t="shared" si="862"/>
        <v>2.4569351601649081</v>
      </c>
      <c r="DY322" s="14">
        <f>IFERROR(VLOOKUP($A322,ConEnroll!$A$7:$S$341,13,0),0)</f>
        <v>12385.975</v>
      </c>
      <c r="DZ322" s="14">
        <f t="shared" si="863"/>
        <v>25.877157712945195</v>
      </c>
      <c r="EA322" s="14">
        <f t="shared" si="797"/>
        <v>37133.43346</v>
      </c>
      <c r="EB322" s="14">
        <f t="shared" si="864"/>
        <v>77.580304664556166</v>
      </c>
      <c r="EC322" s="14">
        <f t="shared" si="798"/>
        <v>5918248.9508722164</v>
      </c>
      <c r="ED322" s="14">
        <f t="shared" si="865"/>
        <v>12364.586678577405</v>
      </c>
      <c r="EE322" s="62"/>
      <c r="EF322" s="14">
        <f t="shared" si="799"/>
        <v>721.08278720323869</v>
      </c>
      <c r="EG322" s="14">
        <f t="shared" si="800"/>
        <v>48.022760887927006</v>
      </c>
      <c r="EH322" s="14">
        <f t="shared" si="801"/>
        <v>9.5446571260280848</v>
      </c>
      <c r="EI322" s="14">
        <f t="shared" si="866"/>
        <v>778.65020521719384</v>
      </c>
      <c r="EJ322" s="37">
        <f t="shared" si="802"/>
        <v>6.7206497032636134E-2</v>
      </c>
      <c r="EK322" s="42"/>
      <c r="EL322" s="14" t="str">
        <f>IFERROR(VLOOKUP($A322,#REF!,27,0),"0")</f>
        <v>0</v>
      </c>
      <c r="EM322" s="14">
        <f t="shared" si="867"/>
        <v>0</v>
      </c>
      <c r="EN322" s="14" t="str">
        <f>IFERROR(VLOOKUP($A322,SpecEd23!#REF!,23,0)," ")</f>
        <v xml:space="preserve"> </v>
      </c>
      <c r="EO322" s="14" t="e">
        <f t="shared" si="868"/>
        <v>#VALUE!</v>
      </c>
      <c r="EP322" s="14">
        <f>IFERROR(VLOOKUP($A322,ECFE!#REF!,24,0),0)</f>
        <v>0</v>
      </c>
      <c r="EQ322" s="14">
        <f t="shared" si="869"/>
        <v>0</v>
      </c>
      <c r="ER322" s="14">
        <f>IFERROR(VLOOKUP($A322,#REF!,30,0),0)</f>
        <v>0</v>
      </c>
      <c r="ES322" s="14">
        <f t="shared" si="870"/>
        <v>0</v>
      </c>
      <c r="ET322" s="14">
        <f>IFERROR(VLOOKUP($A322,#REF!,12,0),0)</f>
        <v>0</v>
      </c>
      <c r="EU322" s="14">
        <f t="shared" si="871"/>
        <v>0</v>
      </c>
      <c r="EV322" s="14">
        <v>0</v>
      </c>
      <c r="EW322" s="14">
        <f t="shared" si="872"/>
        <v>0</v>
      </c>
      <c r="EX322" s="14">
        <f>IFERROR(VLOOKUP($A322,ConEnroll!$A$8:$S$601,16,0),0)</f>
        <v>935</v>
      </c>
      <c r="EY322" s="14">
        <f t="shared" si="873"/>
        <v>1.9534305907773717</v>
      </c>
      <c r="EZ322" s="14">
        <f t="shared" si="874"/>
        <v>935</v>
      </c>
      <c r="FA322" s="14">
        <f t="shared" si="875"/>
        <v>1.9534305907773717</v>
      </c>
      <c r="FB322" s="14" t="e">
        <f t="shared" si="876"/>
        <v>#VALUE!</v>
      </c>
      <c r="FC322" s="14" t="e">
        <f t="shared" si="877"/>
        <v>#VALUE!</v>
      </c>
      <c r="FD322" s="62"/>
      <c r="FE322" s="14">
        <f t="shared" si="803"/>
        <v>10986.344350201343</v>
      </c>
      <c r="FF322" s="14" t="e">
        <f t="shared" si="804"/>
        <v>#VALUE!</v>
      </c>
      <c r="FG322" s="14">
        <f t="shared" si="878"/>
        <v>75.626874073778794</v>
      </c>
      <c r="FH322" s="14" t="e">
        <f t="shared" si="805"/>
        <v>#VALUE!</v>
      </c>
      <c r="FI322" s="37" t="e">
        <f t="shared" si="806"/>
        <v>#VALUE!</v>
      </c>
      <c r="FJ322" s="12"/>
      <c r="FK322" s="14" t="str">
        <f>IFERROR(VLOOKUP($A322,#REF!,27,0),"0")</f>
        <v>0</v>
      </c>
      <c r="FL322" s="14">
        <f t="shared" si="879"/>
        <v>0</v>
      </c>
      <c r="FM322" s="14" t="str">
        <f>IFERROR(VLOOKUP($A322,SpecEd23!$X$22:$Y$610,59,0)," ")</f>
        <v xml:space="preserve"> </v>
      </c>
      <c r="FN322" s="14" t="e">
        <f t="shared" si="880"/>
        <v>#VALUE!</v>
      </c>
      <c r="FO322" s="14">
        <f>IFERROR(VLOOKUP($A322,ECFE!#REF!,26,0),0)</f>
        <v>0</v>
      </c>
      <c r="FP322" s="14">
        <f t="shared" si="881"/>
        <v>0</v>
      </c>
      <c r="FQ322" s="14">
        <f>IFERROR(VLOOKUP($A322,#REF!,16,0),0)</f>
        <v>0</v>
      </c>
      <c r="FR322" s="14">
        <f t="shared" si="882"/>
        <v>0</v>
      </c>
      <c r="FS322" s="14">
        <f>IFERROR(VLOOKUP($A322,#REF!,12,0),0)</f>
        <v>0</v>
      </c>
      <c r="FT322" s="14">
        <f t="shared" si="883"/>
        <v>0</v>
      </c>
      <c r="FU322" s="14">
        <v>0</v>
      </c>
      <c r="FV322" s="14">
        <f t="shared" si="884"/>
        <v>0</v>
      </c>
      <c r="FW322" s="14">
        <f>IFERROR(VLOOKUP($A322,ConEnroll!$A$8:$S$601,16,0),0)</f>
        <v>935</v>
      </c>
      <c r="FX322" s="14">
        <f t="shared" si="885"/>
        <v>1.9534305907773717</v>
      </c>
      <c r="FY322" s="14">
        <f t="shared" si="886"/>
        <v>935</v>
      </c>
      <c r="FZ322" s="14">
        <f t="shared" si="887"/>
        <v>1.9534305907773717</v>
      </c>
      <c r="GA322" s="14" t="e">
        <f t="shared" si="888"/>
        <v>#VALUE!</v>
      </c>
      <c r="GB322" s="14" t="e">
        <f t="shared" si="889"/>
        <v>#VALUE!</v>
      </c>
      <c r="GC322" s="39"/>
      <c r="GD322" s="14">
        <f t="shared" si="807"/>
        <v>-10265.261562998105</v>
      </c>
      <c r="GE322" s="14" t="e">
        <f t="shared" si="808"/>
        <v>#VALUE!</v>
      </c>
      <c r="GF322" s="14">
        <f t="shared" si="809"/>
        <v>-66.082216947750709</v>
      </c>
      <c r="GG322" s="14" t="e">
        <f t="shared" si="810"/>
        <v>#VALUE!</v>
      </c>
      <c r="GH322" s="37" t="e">
        <f t="shared" si="811"/>
        <v>#VALUE!</v>
      </c>
    </row>
    <row r="323" spans="1:190" ht="12.5" x14ac:dyDescent="0.25">
      <c r="A323" s="67">
        <v>2683</v>
      </c>
      <c r="B323" s="35">
        <v>1</v>
      </c>
      <c r="C323" s="14">
        <v>6</v>
      </c>
      <c r="D323" s="14"/>
      <c r="E323" s="14"/>
      <c r="F323" s="35" t="s">
        <v>2655</v>
      </c>
      <c r="G323" s="41"/>
      <c r="H323" s="14">
        <f>IFERROR(VLOOKUP($A323,BaseFY22!$A$7:$AK$528,6,0),0)</f>
        <v>252</v>
      </c>
      <c r="I323" s="14">
        <f>IFERROR(VLOOKUP($A323,BaseFY22!$A$7:$AK$528,28,0),0)</f>
        <v>3364640</v>
      </c>
      <c r="J323" s="14">
        <f t="shared" si="812"/>
        <v>13351.746031746032</v>
      </c>
      <c r="K323" s="14">
        <f>IFERROR(VLOOKUP($A323,SpecEd22!$A$21:$BB$605,24,0)," ")</f>
        <v>238911.42923394361</v>
      </c>
      <c r="L323" s="14">
        <f t="shared" si="813"/>
        <v>948.06122711882381</v>
      </c>
      <c r="M323" s="14">
        <f>IFERROR(VLOOKUP($A323,ECFE!$A$16:$AB$347,7,0),0)</f>
        <v>22656.149999999998</v>
      </c>
      <c r="N323" s="14">
        <f t="shared" si="780"/>
        <v>89.905357142857127</v>
      </c>
      <c r="O323" s="14">
        <v>0</v>
      </c>
      <c r="P323" s="14">
        <f t="shared" si="780"/>
        <v>0</v>
      </c>
      <c r="Q323" s="14">
        <f>IFERROR(VLOOKUP($A323,ConEnroll!$A$7:$S$337,10,0),0)</f>
        <v>3774.77</v>
      </c>
      <c r="R323" s="14">
        <f t="shared" si="814"/>
        <v>14.979246031746031</v>
      </c>
      <c r="S323" s="14">
        <f t="shared" si="781"/>
        <v>26430.92</v>
      </c>
      <c r="T323" s="14">
        <f t="shared" si="815"/>
        <v>104.88460317460317</v>
      </c>
      <c r="U323" s="14">
        <f t="shared" si="782"/>
        <v>3629982.3492339435</v>
      </c>
      <c r="V323" s="14">
        <f t="shared" si="816"/>
        <v>14404.691862039459</v>
      </c>
      <c r="W323" s="42"/>
      <c r="X323" s="14">
        <f>IFERROR(VLOOKUP($A323,HouseFY22!$A$6:$AJ$528,28,0),0)</f>
        <v>3421821</v>
      </c>
      <c r="Y323" s="14">
        <f t="shared" si="817"/>
        <v>13578.654761904761</v>
      </c>
      <c r="Z323" s="14">
        <f>IFERROR(VLOOKUP($A323,Compens80percent!$A$13:$M$560,12,0),0)</f>
        <v>0</v>
      </c>
      <c r="AA323" s="14">
        <f t="shared" si="817"/>
        <v>0</v>
      </c>
      <c r="AB323" s="14">
        <f t="shared" si="818"/>
        <v>3421821</v>
      </c>
      <c r="AC323" s="14">
        <f t="shared" si="817"/>
        <v>13578.654761904761</v>
      </c>
      <c r="AD323" s="14">
        <f>IFERROR(VLOOKUP(A323,SpecEd22!$A$21:$Z$550,14,0),0)</f>
        <v>247847.09843852822</v>
      </c>
      <c r="AE323" s="14">
        <f t="shared" si="819"/>
        <v>983.52023189892157</v>
      </c>
      <c r="AF323" s="14">
        <f>IFERROR(VLOOKUP($A323,ECFE!$A$16:$AB$348,8,0),0)</f>
        <v>23109.273000000001</v>
      </c>
      <c r="AG323" s="14">
        <f t="shared" si="820"/>
        <v>91.70346428571429</v>
      </c>
      <c r="AH323" s="14">
        <f>IFERROR(VLOOKUP(A323,ParaFY19!$A$21:$Z$543,7,0),0)</f>
        <v>3136</v>
      </c>
      <c r="AI323" s="14">
        <f t="shared" si="821"/>
        <v>12.444444444444445</v>
      </c>
      <c r="AJ323" s="14">
        <f>IFERROR(VLOOKUP(A323,ConEnroll!$A$7:$S$341,13,0),0)</f>
        <v>4718.4624999999996</v>
      </c>
      <c r="AK323" s="14">
        <f t="shared" si="822"/>
        <v>18.724057539682537</v>
      </c>
      <c r="AL323" s="14">
        <f t="shared" si="777"/>
        <v>30963.735500000003</v>
      </c>
      <c r="AM323" s="14">
        <f t="shared" si="823"/>
        <v>122.87196626984128</v>
      </c>
      <c r="AN323" s="14">
        <f t="shared" si="824"/>
        <v>3700631.8339385283</v>
      </c>
      <c r="AO323" s="14">
        <f t="shared" si="825"/>
        <v>14685.046960073525</v>
      </c>
      <c r="AP323" s="62"/>
      <c r="AQ323" s="14">
        <f t="shared" si="778"/>
        <v>226.90873015872967</v>
      </c>
      <c r="AR323" s="14">
        <f t="shared" si="783"/>
        <v>35.459004780097757</v>
      </c>
      <c r="AS323" s="14">
        <f t="shared" si="784"/>
        <v>17.987363095238109</v>
      </c>
      <c r="AT323" s="14">
        <f t="shared" si="826"/>
        <v>280.35509803406552</v>
      </c>
      <c r="AU323" s="37">
        <f t="shared" si="785"/>
        <v>1.9462762599794483E-2</v>
      </c>
      <c r="AV323" s="42"/>
      <c r="AW323" s="14" t="str">
        <f>IFERROR(VLOOKUP($A323,#REF!,27,0),"0")</f>
        <v>0</v>
      </c>
      <c r="AX323" s="14">
        <f t="shared" si="827"/>
        <v>0</v>
      </c>
      <c r="AY323" s="14" t="str">
        <f>IFERROR(VLOOKUP($A323,SpecEd22!#REF!,23,0)," ")</f>
        <v xml:space="preserve"> </v>
      </c>
      <c r="AZ323" s="14" t="e">
        <f t="shared" si="828"/>
        <v>#VALUE!</v>
      </c>
      <c r="BA323" s="14">
        <f>IFERROR(VLOOKUP($A323,ECFE!#REF!,23,0),0)</f>
        <v>0</v>
      </c>
      <c r="BB323" s="14">
        <f t="shared" si="829"/>
        <v>0</v>
      </c>
      <c r="BC323" s="14">
        <f>IFERROR(VLOOKUP($A323,#REF!,17,0),0)</f>
        <v>0</v>
      </c>
      <c r="BD323" s="14">
        <f t="shared" si="830"/>
        <v>0</v>
      </c>
      <c r="BE323" s="14">
        <f>IFERROR(VLOOKUP($A323,#REF!,9,0),0)</f>
        <v>0</v>
      </c>
      <c r="BF323" s="14">
        <f t="shared" si="831"/>
        <v>0</v>
      </c>
      <c r="BG323" s="14">
        <v>0</v>
      </c>
      <c r="BH323" s="14">
        <f t="shared" si="832"/>
        <v>0</v>
      </c>
      <c r="BI323" s="14">
        <f>IFERROR(VLOOKUP($A323,ConEnroll!$A$8:$S$601,15,0),0)</f>
        <v>-1745</v>
      </c>
      <c r="BJ323" s="14">
        <f t="shared" si="833"/>
        <v>-6.9246031746031749</v>
      </c>
      <c r="BK323" s="14">
        <f t="shared" si="834"/>
        <v>-1745</v>
      </c>
      <c r="BL323" s="14">
        <f t="shared" si="835"/>
        <v>-6.9246031746031749</v>
      </c>
      <c r="BM323" s="14" t="e">
        <f t="shared" si="836"/>
        <v>#VALUE!</v>
      </c>
      <c r="BN323" s="14" t="e">
        <f t="shared" si="837"/>
        <v>#VALUE!</v>
      </c>
      <c r="BO323" s="42"/>
      <c r="BP323" s="14">
        <f t="shared" si="786"/>
        <v>13578.654761904761</v>
      </c>
      <c r="BQ323" s="14" t="e">
        <f t="shared" si="787"/>
        <v>#VALUE!</v>
      </c>
      <c r="BR323" s="14">
        <f t="shared" si="838"/>
        <v>129.79656944444446</v>
      </c>
      <c r="BS323" s="14" t="e">
        <f t="shared" si="788"/>
        <v>#VALUE!</v>
      </c>
      <c r="BT323" s="37" t="e">
        <f t="shared" si="789"/>
        <v>#VALUE!</v>
      </c>
      <c r="BU323" s="41"/>
      <c r="BV323" s="14" t="str">
        <f>IFERROR(VLOOKUP($A323,#REF!,27,0),"0")</f>
        <v>0</v>
      </c>
      <c r="BW323" s="14">
        <f t="shared" si="839"/>
        <v>0</v>
      </c>
      <c r="BX323" s="14" t="str">
        <f>IFERROR(VLOOKUP($A323,SpecEd22!$Z$22:$AV$606,59,0)," ")</f>
        <v xml:space="preserve"> </v>
      </c>
      <c r="BY323" s="14" t="e">
        <f t="shared" si="840"/>
        <v>#VALUE!</v>
      </c>
      <c r="BZ323" s="14">
        <f>IFERROR(VLOOKUP($A323,ECFE!#REF!,25,0),0)</f>
        <v>0</v>
      </c>
      <c r="CA323" s="14">
        <f t="shared" si="841"/>
        <v>0</v>
      </c>
      <c r="CB323" s="14">
        <f>IFERROR(VLOOKUP($A323,#REF!,17,0),0)</f>
        <v>0</v>
      </c>
      <c r="CC323" s="14">
        <f t="shared" si="842"/>
        <v>0</v>
      </c>
      <c r="CD323" s="14">
        <f>IFERROR(VLOOKUP($A323,#REF!,9,0),0)</f>
        <v>0</v>
      </c>
      <c r="CE323" s="14">
        <f t="shared" si="843"/>
        <v>0</v>
      </c>
      <c r="CF323" s="14">
        <v>0</v>
      </c>
      <c r="CG323" s="14">
        <f t="shared" si="844"/>
        <v>0</v>
      </c>
      <c r="CH323" s="14">
        <f>IFERROR(VLOOKUP($A323,ConEnroll!$A$8:$S$601,15,0),0)</f>
        <v>-1745</v>
      </c>
      <c r="CI323" s="14">
        <f t="shared" si="845"/>
        <v>-6.9246031746031749</v>
      </c>
      <c r="CJ323" s="14">
        <f t="shared" si="846"/>
        <v>-1745</v>
      </c>
      <c r="CK323" s="14">
        <f t="shared" si="847"/>
        <v>-6.9246031746031749</v>
      </c>
      <c r="CL323" s="14" t="e">
        <f t="shared" si="848"/>
        <v>#VALUE!</v>
      </c>
      <c r="CM323" s="14" t="e">
        <f t="shared" si="849"/>
        <v>#VALUE!</v>
      </c>
      <c r="CN323" s="42"/>
      <c r="CO323" s="14">
        <f t="shared" si="790"/>
        <v>-13351.746031746032</v>
      </c>
      <c r="CP323" s="14" t="e">
        <f t="shared" si="791"/>
        <v>#VALUE!</v>
      </c>
      <c r="CQ323" s="14">
        <f t="shared" si="792"/>
        <v>-111.80920634920635</v>
      </c>
      <c r="CR323" s="14" t="e">
        <f t="shared" si="793"/>
        <v>#VALUE!</v>
      </c>
      <c r="CS323" s="37" t="e">
        <f t="shared" si="794"/>
        <v>#VALUE!</v>
      </c>
      <c r="CT323" s="239"/>
      <c r="CU323" s="239"/>
      <c r="CV323" s="468"/>
      <c r="CW323" s="14">
        <f>IFERROR(VLOOKUP($A323,BaseFY23!$A$7:$AK$527,6,0),0)</f>
        <v>249</v>
      </c>
      <c r="CX323" s="14">
        <f>IFERROR(VLOOKUP($A323,BaseFY23!$A$7:$AN$528,28,0),0)</f>
        <v>3314285.6123620002</v>
      </c>
      <c r="CY323" s="14">
        <f t="shared" si="850"/>
        <v>13310.383985389559</v>
      </c>
      <c r="CZ323" s="14">
        <f>IFERROR(VLOOKUP($A323,SpecEd23!$A$21:$BB$605,23,0)," ")</f>
        <v>318865.2484278428</v>
      </c>
      <c r="DA323" s="14">
        <f t="shared" si="851"/>
        <v>1280.5833270194489</v>
      </c>
      <c r="DB323" s="14">
        <f>IFERROR(VLOOKUP($A323,ECFE!$A$16:$AB$347,7,0),0)</f>
        <v>22656.149999999998</v>
      </c>
      <c r="DC323" s="14">
        <f t="shared" si="852"/>
        <v>90.988554216867456</v>
      </c>
      <c r="DD323" s="14">
        <v>0</v>
      </c>
      <c r="DE323" s="14">
        <f t="shared" si="853"/>
        <v>0</v>
      </c>
      <c r="DF323" s="14">
        <f>IFERROR(VLOOKUP($A323,ConEnroll!$A$7:$S$338,10,0),0)</f>
        <v>3774.77</v>
      </c>
      <c r="DG323" s="14">
        <f t="shared" si="854"/>
        <v>15.159718875502008</v>
      </c>
      <c r="DH323" s="14">
        <f t="shared" si="795"/>
        <v>26430.92</v>
      </c>
      <c r="DI323" s="14">
        <f t="shared" si="855"/>
        <v>106.14827309236946</v>
      </c>
      <c r="DJ323" s="14">
        <f t="shared" si="796"/>
        <v>3659581.7807898428</v>
      </c>
      <c r="DK323" s="14">
        <f t="shared" si="856"/>
        <v>14697.115585501377</v>
      </c>
      <c r="DL323" s="42"/>
      <c r="DM323" s="14">
        <f>IFERROR(VLOOKUP($A323,HouseFY23!$A$7:$AJ$528,28,0),0)</f>
        <v>3419732.3775200001</v>
      </c>
      <c r="DN323" s="14">
        <f t="shared" si="857"/>
        <v>13733.864969959839</v>
      </c>
      <c r="DO323" s="14">
        <f>IFERROR(VLOOKUP($A323,Compens80percent!$A$13:$M$560,12,0),0)</f>
        <v>0</v>
      </c>
      <c r="DP323" s="14">
        <f t="shared" si="857"/>
        <v>0</v>
      </c>
      <c r="DQ323" s="14">
        <f t="shared" si="858"/>
        <v>3419732.3775200001</v>
      </c>
      <c r="DR323" s="14">
        <f t="shared" si="859"/>
        <v>13570.366577460318</v>
      </c>
      <c r="DS323" s="14">
        <f>IFERROR(VLOOKUP($A323,SpecEd23!$A$21:$Z$550,14,0),0)</f>
        <v>340193.41919913975</v>
      </c>
      <c r="DT323" s="14">
        <f t="shared" si="860"/>
        <v>1366.2386313218465</v>
      </c>
      <c r="DU323" s="14">
        <f>IFERROR(VLOOKUP($A323,ECFE!$A$16:$AB$347,9,0),0)</f>
        <v>23571.458460000002</v>
      </c>
      <c r="DV323" s="14">
        <f t="shared" si="861"/>
        <v>94.664491807228927</v>
      </c>
      <c r="DW323" s="14">
        <f>IFERROR(VLOOKUP($A323,ParaFY19!$A$21:$Z$543,7,0),0)</f>
        <v>3136</v>
      </c>
      <c r="DX323" s="14">
        <f t="shared" si="862"/>
        <v>12.594377510040161</v>
      </c>
      <c r="DY323" s="14">
        <f>IFERROR(VLOOKUP($A323,ConEnroll!$A$7:$S$341,13,0),0)</f>
        <v>4718.4624999999996</v>
      </c>
      <c r="DZ323" s="14">
        <f t="shared" si="863"/>
        <v>18.949648594377507</v>
      </c>
      <c r="EA323" s="14">
        <f t="shared" si="797"/>
        <v>31425.920960000003</v>
      </c>
      <c r="EB323" s="14">
        <f t="shared" si="864"/>
        <v>126.2085179116466</v>
      </c>
      <c r="EC323" s="14">
        <f t="shared" si="798"/>
        <v>3791351.7176791397</v>
      </c>
      <c r="ED323" s="14">
        <f t="shared" si="865"/>
        <v>15226.312119193331</v>
      </c>
      <c r="EE323" s="62"/>
      <c r="EF323" s="14">
        <f t="shared" si="799"/>
        <v>423.48098457028027</v>
      </c>
      <c r="EG323" s="14">
        <f t="shared" si="800"/>
        <v>85.655304302397553</v>
      </c>
      <c r="EH323" s="14">
        <f t="shared" si="801"/>
        <v>20.060244819277131</v>
      </c>
      <c r="EI323" s="14">
        <f t="shared" si="866"/>
        <v>529.19653369195498</v>
      </c>
      <c r="EJ323" s="37">
        <f t="shared" si="802"/>
        <v>3.6006829409030737E-2</v>
      </c>
      <c r="EK323" s="42"/>
      <c r="EL323" s="14" t="str">
        <f>IFERROR(VLOOKUP($A323,#REF!,27,0),"0")</f>
        <v>0</v>
      </c>
      <c r="EM323" s="14">
        <f t="shared" si="867"/>
        <v>0</v>
      </c>
      <c r="EN323" s="14" t="str">
        <f>IFERROR(VLOOKUP($A323,SpecEd23!#REF!,23,0)," ")</f>
        <v xml:space="preserve"> </v>
      </c>
      <c r="EO323" s="14" t="e">
        <f t="shared" si="868"/>
        <v>#VALUE!</v>
      </c>
      <c r="EP323" s="14">
        <f>IFERROR(VLOOKUP($A323,ECFE!#REF!,24,0),0)</f>
        <v>0</v>
      </c>
      <c r="EQ323" s="14">
        <f t="shared" si="869"/>
        <v>0</v>
      </c>
      <c r="ER323" s="14">
        <f>IFERROR(VLOOKUP($A323,#REF!,30,0),0)</f>
        <v>0</v>
      </c>
      <c r="ES323" s="14">
        <f t="shared" si="870"/>
        <v>0</v>
      </c>
      <c r="ET323" s="14">
        <f>IFERROR(VLOOKUP($A323,#REF!,12,0),0)</f>
        <v>0</v>
      </c>
      <c r="EU323" s="14">
        <f t="shared" si="871"/>
        <v>0</v>
      </c>
      <c r="EV323" s="14">
        <v>0</v>
      </c>
      <c r="EW323" s="14">
        <f t="shared" si="872"/>
        <v>0</v>
      </c>
      <c r="EX323" s="14">
        <f>IFERROR(VLOOKUP($A323,ConEnroll!$A$8:$S$601,16,0),0)</f>
        <v>938</v>
      </c>
      <c r="EY323" s="14">
        <f t="shared" si="873"/>
        <v>3.7670682730923697</v>
      </c>
      <c r="EZ323" s="14">
        <f t="shared" si="874"/>
        <v>938</v>
      </c>
      <c r="FA323" s="14">
        <f t="shared" si="875"/>
        <v>3.7670682730923697</v>
      </c>
      <c r="FB323" s="14" t="e">
        <f t="shared" si="876"/>
        <v>#VALUE!</v>
      </c>
      <c r="FC323" s="14" t="e">
        <f t="shared" si="877"/>
        <v>#VALUE!</v>
      </c>
      <c r="FD323" s="62"/>
      <c r="FE323" s="14">
        <f t="shared" si="803"/>
        <v>13733.864969959839</v>
      </c>
      <c r="FF323" s="14" t="e">
        <f t="shared" si="804"/>
        <v>#VALUE!</v>
      </c>
      <c r="FG323" s="14">
        <f t="shared" si="878"/>
        <v>122.44144963855423</v>
      </c>
      <c r="FH323" s="14" t="e">
        <f t="shared" si="805"/>
        <v>#VALUE!</v>
      </c>
      <c r="FI323" s="37" t="e">
        <f t="shared" si="806"/>
        <v>#VALUE!</v>
      </c>
      <c r="FJ323" s="12"/>
      <c r="FK323" s="14" t="str">
        <f>IFERROR(VLOOKUP($A323,#REF!,27,0),"0")</f>
        <v>0</v>
      </c>
      <c r="FL323" s="14">
        <f t="shared" si="879"/>
        <v>0</v>
      </c>
      <c r="FM323" s="14" t="str">
        <f>IFERROR(VLOOKUP($A323,SpecEd23!$X$22:$Y$610,59,0)," ")</f>
        <v xml:space="preserve"> </v>
      </c>
      <c r="FN323" s="14" t="e">
        <f t="shared" si="880"/>
        <v>#VALUE!</v>
      </c>
      <c r="FO323" s="14">
        <f>IFERROR(VLOOKUP($A323,ECFE!#REF!,26,0),0)</f>
        <v>0</v>
      </c>
      <c r="FP323" s="14">
        <f t="shared" si="881"/>
        <v>0</v>
      </c>
      <c r="FQ323" s="14">
        <f>IFERROR(VLOOKUP($A323,#REF!,16,0),0)</f>
        <v>0</v>
      </c>
      <c r="FR323" s="14">
        <f t="shared" si="882"/>
        <v>0</v>
      </c>
      <c r="FS323" s="14">
        <f>IFERROR(VLOOKUP($A323,#REF!,12,0),0)</f>
        <v>0</v>
      </c>
      <c r="FT323" s="14">
        <f t="shared" si="883"/>
        <v>0</v>
      </c>
      <c r="FU323" s="14">
        <v>0</v>
      </c>
      <c r="FV323" s="14">
        <f t="shared" si="884"/>
        <v>0</v>
      </c>
      <c r="FW323" s="14">
        <f>IFERROR(VLOOKUP($A323,ConEnroll!$A$8:$S$601,16,0),0)</f>
        <v>938</v>
      </c>
      <c r="FX323" s="14">
        <f t="shared" si="885"/>
        <v>3.7670682730923697</v>
      </c>
      <c r="FY323" s="14">
        <f t="shared" si="886"/>
        <v>938</v>
      </c>
      <c r="FZ323" s="14">
        <f t="shared" si="887"/>
        <v>3.7670682730923697</v>
      </c>
      <c r="GA323" s="14" t="e">
        <f t="shared" si="888"/>
        <v>#VALUE!</v>
      </c>
      <c r="GB323" s="14" t="e">
        <f t="shared" si="889"/>
        <v>#VALUE!</v>
      </c>
      <c r="GC323" s="39"/>
      <c r="GD323" s="14">
        <f t="shared" si="807"/>
        <v>-13310.383985389559</v>
      </c>
      <c r="GE323" s="14" t="e">
        <f t="shared" si="808"/>
        <v>#VALUE!</v>
      </c>
      <c r="GF323" s="14">
        <f t="shared" si="809"/>
        <v>-102.3812048192771</v>
      </c>
      <c r="GG323" s="14" t="e">
        <f t="shared" si="810"/>
        <v>#VALUE!</v>
      </c>
      <c r="GH323" s="37" t="e">
        <f t="shared" si="811"/>
        <v>#VALUE!</v>
      </c>
    </row>
    <row r="324" spans="1:190" ht="12.5" x14ac:dyDescent="0.25">
      <c r="A324" s="67">
        <v>2687</v>
      </c>
      <c r="B324" s="35">
        <v>1</v>
      </c>
      <c r="C324" s="14">
        <v>5</v>
      </c>
      <c r="D324" s="14"/>
      <c r="E324" s="14"/>
      <c r="F324" s="35" t="s">
        <v>371</v>
      </c>
      <c r="G324" s="41"/>
      <c r="H324" s="14">
        <f>IFERROR(VLOOKUP($A324,BaseFY22!$A$7:$AK$528,6,0),0)</f>
        <v>1224</v>
      </c>
      <c r="I324" s="14">
        <f>IFERROR(VLOOKUP($A324,BaseFY22!$A$7:$AK$528,28,0),0)</f>
        <v>10733739.25</v>
      </c>
      <c r="J324" s="14">
        <f t="shared" si="812"/>
        <v>8769.3948120915029</v>
      </c>
      <c r="K324" s="14">
        <f>IFERROR(VLOOKUP($A324,SpecEd22!$A$21:$BB$605,24,0)," ")</f>
        <v>1767544.1374586462</v>
      </c>
      <c r="L324" s="14">
        <f t="shared" si="813"/>
        <v>1444.0720077276521</v>
      </c>
      <c r="M324" s="14">
        <f>IFERROR(VLOOKUP($A324,ECFE!$A$16:$AB$347,7,0),0)</f>
        <v>90020.436000000002</v>
      </c>
      <c r="N324" s="14">
        <f t="shared" si="780"/>
        <v>73.54610784313725</v>
      </c>
      <c r="O324" s="14">
        <v>0</v>
      </c>
      <c r="P324" s="14">
        <f t="shared" si="780"/>
        <v>0</v>
      </c>
      <c r="Q324" s="14">
        <f>IFERROR(VLOOKUP($A324,ConEnroll!$A$7:$S$337,10,0),0)</f>
        <v>2044.67</v>
      </c>
      <c r="R324" s="14">
        <f t="shared" si="814"/>
        <v>1.6704820261437909</v>
      </c>
      <c r="S324" s="14">
        <f t="shared" si="781"/>
        <v>92065.106</v>
      </c>
      <c r="T324" s="14">
        <f t="shared" si="815"/>
        <v>75.216589869281052</v>
      </c>
      <c r="U324" s="14">
        <f t="shared" si="782"/>
        <v>12593348.493458647</v>
      </c>
      <c r="V324" s="14">
        <f t="shared" si="816"/>
        <v>10288.683409688438</v>
      </c>
      <c r="W324" s="42"/>
      <c r="X324" s="14">
        <f>IFERROR(VLOOKUP($A324,HouseFY22!$A$6:$AJ$528,28,0),0)</f>
        <v>10917087.25</v>
      </c>
      <c r="Y324" s="14">
        <f t="shared" si="817"/>
        <v>8919.1889297385624</v>
      </c>
      <c r="Z324" s="14">
        <f>IFERROR(VLOOKUP($A324,Compens80percent!$A$13:$M$560,12,0),0)</f>
        <v>0</v>
      </c>
      <c r="AA324" s="14">
        <f t="shared" si="817"/>
        <v>0</v>
      </c>
      <c r="AB324" s="14">
        <f t="shared" si="818"/>
        <v>10917087.25</v>
      </c>
      <c r="AC324" s="14">
        <f t="shared" si="817"/>
        <v>8919.1889297385624</v>
      </c>
      <c r="AD324" s="14">
        <f>IFERROR(VLOOKUP(A324,SpecEd22!$A$21:$Z$550,14,0),0)</f>
        <v>1802500.514344974</v>
      </c>
      <c r="AE324" s="14">
        <f t="shared" si="819"/>
        <v>1472.6311391707304</v>
      </c>
      <c r="AF324" s="14">
        <f>IFERROR(VLOOKUP($A324,ECFE!$A$16:$AB$348,8,0),0)</f>
        <v>91820.844720000008</v>
      </c>
      <c r="AG324" s="14">
        <f t="shared" si="820"/>
        <v>75.017030000000005</v>
      </c>
      <c r="AH324" s="14">
        <f>IFERROR(VLOOKUP(A324,ParaFY19!$A$21:$Z$543,7,0),0)</f>
        <v>8232</v>
      </c>
      <c r="AI324" s="14">
        <f t="shared" si="821"/>
        <v>6.7254901960784315</v>
      </c>
      <c r="AJ324" s="14">
        <f>IFERROR(VLOOKUP(A324,ConEnroll!$A$7:$S$341,13,0),0)</f>
        <v>2555.8375000000001</v>
      </c>
      <c r="AK324" s="14">
        <f t="shared" si="822"/>
        <v>2.0881025326797387</v>
      </c>
      <c r="AL324" s="14">
        <f t="shared" si="777"/>
        <v>102608.68222</v>
      </c>
      <c r="AM324" s="14">
        <f t="shared" si="823"/>
        <v>83.830622728758172</v>
      </c>
      <c r="AN324" s="14">
        <f t="shared" si="824"/>
        <v>12822196.446564974</v>
      </c>
      <c r="AO324" s="14">
        <f t="shared" si="825"/>
        <v>10475.650691638051</v>
      </c>
      <c r="AP324" s="62"/>
      <c r="AQ324" s="14">
        <f t="shared" si="778"/>
        <v>149.79411764705947</v>
      </c>
      <c r="AR324" s="14">
        <f t="shared" si="783"/>
        <v>28.559131443078286</v>
      </c>
      <c r="AS324" s="14">
        <f t="shared" si="784"/>
        <v>8.6140328594771205</v>
      </c>
      <c r="AT324" s="14">
        <f t="shared" si="826"/>
        <v>186.96728194961486</v>
      </c>
      <c r="AU324" s="37">
        <f t="shared" si="785"/>
        <v>1.8172128979452834E-2</v>
      </c>
      <c r="AV324" s="42"/>
      <c r="AW324" s="14" t="str">
        <f>IFERROR(VLOOKUP($A324,#REF!,27,0),"0")</f>
        <v>0</v>
      </c>
      <c r="AX324" s="14">
        <f t="shared" si="827"/>
        <v>0</v>
      </c>
      <c r="AY324" s="14" t="str">
        <f>IFERROR(VLOOKUP($A324,SpecEd22!#REF!,23,0)," ")</f>
        <v xml:space="preserve"> </v>
      </c>
      <c r="AZ324" s="14" t="e">
        <f t="shared" si="828"/>
        <v>#VALUE!</v>
      </c>
      <c r="BA324" s="14">
        <f>IFERROR(VLOOKUP($A324,ECFE!#REF!,23,0),0)</f>
        <v>0</v>
      </c>
      <c r="BB324" s="14">
        <f t="shared" si="829"/>
        <v>0</v>
      </c>
      <c r="BC324" s="14">
        <f>IFERROR(VLOOKUP($A324,#REF!,17,0),0)</f>
        <v>0</v>
      </c>
      <c r="BD324" s="14">
        <f t="shared" si="830"/>
        <v>0</v>
      </c>
      <c r="BE324" s="14">
        <f>IFERROR(VLOOKUP($A324,#REF!,9,0),0)</f>
        <v>0</v>
      </c>
      <c r="BF324" s="14">
        <f t="shared" si="831"/>
        <v>0</v>
      </c>
      <c r="BG324" s="14">
        <v>0</v>
      </c>
      <c r="BH324" s="14">
        <f t="shared" si="832"/>
        <v>0</v>
      </c>
      <c r="BI324" s="14">
        <f>IFERROR(VLOOKUP($A324,ConEnroll!$A$8:$S$601,15,0),0)</f>
        <v>-1724</v>
      </c>
      <c r="BJ324" s="14">
        <f t="shared" si="833"/>
        <v>-1.4084967320261439</v>
      </c>
      <c r="BK324" s="14">
        <f t="shared" si="834"/>
        <v>-1724</v>
      </c>
      <c r="BL324" s="14">
        <f t="shared" si="835"/>
        <v>-1.4084967320261439</v>
      </c>
      <c r="BM324" s="14" t="e">
        <f t="shared" si="836"/>
        <v>#VALUE!</v>
      </c>
      <c r="BN324" s="14" t="e">
        <f t="shared" si="837"/>
        <v>#VALUE!</v>
      </c>
      <c r="BO324" s="42"/>
      <c r="BP324" s="14">
        <f t="shared" si="786"/>
        <v>8919.1889297385624</v>
      </c>
      <c r="BQ324" s="14" t="e">
        <f t="shared" si="787"/>
        <v>#VALUE!</v>
      </c>
      <c r="BR324" s="14">
        <f t="shared" si="838"/>
        <v>85.239119460784309</v>
      </c>
      <c r="BS324" s="14" t="e">
        <f t="shared" si="788"/>
        <v>#VALUE!</v>
      </c>
      <c r="BT324" s="37" t="e">
        <f t="shared" si="789"/>
        <v>#VALUE!</v>
      </c>
      <c r="BU324" s="41"/>
      <c r="BV324" s="14" t="str">
        <f>IFERROR(VLOOKUP($A324,#REF!,27,0),"0")</f>
        <v>0</v>
      </c>
      <c r="BW324" s="14">
        <f t="shared" si="839"/>
        <v>0</v>
      </c>
      <c r="BX324" s="14" t="str">
        <f>IFERROR(VLOOKUP($A324,SpecEd22!$Z$22:$AV$606,59,0)," ")</f>
        <v xml:space="preserve"> </v>
      </c>
      <c r="BY324" s="14" t="e">
        <f t="shared" si="840"/>
        <v>#VALUE!</v>
      </c>
      <c r="BZ324" s="14">
        <f>IFERROR(VLOOKUP($A324,ECFE!#REF!,25,0),0)</f>
        <v>0</v>
      </c>
      <c r="CA324" s="14">
        <f t="shared" si="841"/>
        <v>0</v>
      </c>
      <c r="CB324" s="14">
        <f>IFERROR(VLOOKUP($A324,#REF!,17,0),0)</f>
        <v>0</v>
      </c>
      <c r="CC324" s="14">
        <f t="shared" si="842"/>
        <v>0</v>
      </c>
      <c r="CD324" s="14">
        <f>IFERROR(VLOOKUP($A324,#REF!,9,0),0)</f>
        <v>0</v>
      </c>
      <c r="CE324" s="14">
        <f t="shared" si="843"/>
        <v>0</v>
      </c>
      <c r="CF324" s="14">
        <v>0</v>
      </c>
      <c r="CG324" s="14">
        <f t="shared" si="844"/>
        <v>0</v>
      </c>
      <c r="CH324" s="14">
        <f>IFERROR(VLOOKUP($A324,ConEnroll!$A$8:$S$601,15,0),0)</f>
        <v>-1724</v>
      </c>
      <c r="CI324" s="14">
        <f t="shared" si="845"/>
        <v>-1.4084967320261439</v>
      </c>
      <c r="CJ324" s="14">
        <f t="shared" si="846"/>
        <v>-1724</v>
      </c>
      <c r="CK324" s="14">
        <f t="shared" si="847"/>
        <v>-1.4084967320261439</v>
      </c>
      <c r="CL324" s="14" t="e">
        <f t="shared" si="848"/>
        <v>#VALUE!</v>
      </c>
      <c r="CM324" s="14" t="e">
        <f t="shared" si="849"/>
        <v>#VALUE!</v>
      </c>
      <c r="CN324" s="42"/>
      <c r="CO324" s="14">
        <f t="shared" si="790"/>
        <v>-8769.3948120915029</v>
      </c>
      <c r="CP324" s="14" t="e">
        <f t="shared" si="791"/>
        <v>#VALUE!</v>
      </c>
      <c r="CQ324" s="14">
        <f t="shared" si="792"/>
        <v>-76.625086601307189</v>
      </c>
      <c r="CR324" s="14" t="e">
        <f t="shared" si="793"/>
        <v>#VALUE!</v>
      </c>
      <c r="CS324" s="37" t="e">
        <f t="shared" si="794"/>
        <v>#VALUE!</v>
      </c>
      <c r="CT324" s="239"/>
      <c r="CU324" s="239"/>
      <c r="CV324" s="468"/>
      <c r="CW324" s="14">
        <f>IFERROR(VLOOKUP($A324,BaseFY23!$A$7:$AK$527,6,0),0)</f>
        <v>1242.8467049999999</v>
      </c>
      <c r="CX324" s="14">
        <f>IFERROR(VLOOKUP($A324,BaseFY23!$A$7:$AN$528,28,0),0)</f>
        <v>10914976</v>
      </c>
      <c r="CY324" s="14">
        <f t="shared" si="850"/>
        <v>8782.2383533615284</v>
      </c>
      <c r="CZ324" s="14">
        <f>IFERROR(VLOOKUP($A324,SpecEd23!$A$21:$BB$605,23,0)," ")</f>
        <v>1863582.4412641195</v>
      </c>
      <c r="DA324" s="14">
        <f t="shared" si="851"/>
        <v>1499.4467409109152</v>
      </c>
      <c r="DB324" s="14">
        <f>IFERROR(VLOOKUP($A324,ECFE!$A$16:$AB$347,7,0),0)</f>
        <v>90020.436000000002</v>
      </c>
      <c r="DC324" s="14">
        <f t="shared" si="852"/>
        <v>72.430844156279122</v>
      </c>
      <c r="DD324" s="14">
        <v>0</v>
      </c>
      <c r="DE324" s="14">
        <f t="shared" si="853"/>
        <v>0</v>
      </c>
      <c r="DF324" s="14">
        <f>IFERROR(VLOOKUP($A324,ConEnroll!$A$7:$S$338,10,0),0)</f>
        <v>2044.67</v>
      </c>
      <c r="DG324" s="14">
        <f t="shared" si="854"/>
        <v>1.6451505980377525</v>
      </c>
      <c r="DH324" s="14">
        <f t="shared" si="795"/>
        <v>92065.106</v>
      </c>
      <c r="DI324" s="14">
        <f t="shared" si="855"/>
        <v>74.075994754316866</v>
      </c>
      <c r="DJ324" s="14">
        <f t="shared" si="796"/>
        <v>12870623.54726412</v>
      </c>
      <c r="DK324" s="14">
        <f t="shared" si="856"/>
        <v>10355.761089026761</v>
      </c>
      <c r="DL324" s="42"/>
      <c r="DM324" s="14">
        <f>IFERROR(VLOOKUP($A324,HouseFY23!$A$7:$AJ$528,28,0),0)</f>
        <v>11290030</v>
      </c>
      <c r="DN324" s="14">
        <f t="shared" si="857"/>
        <v>9084.0084739171434</v>
      </c>
      <c r="DO324" s="14">
        <f>IFERROR(VLOOKUP($A324,Compens80percent!$A$13:$M$560,12,0),0)</f>
        <v>0</v>
      </c>
      <c r="DP324" s="14">
        <f t="shared" si="857"/>
        <v>0</v>
      </c>
      <c r="DQ324" s="14">
        <f t="shared" si="858"/>
        <v>11290030</v>
      </c>
      <c r="DR324" s="14">
        <f t="shared" si="859"/>
        <v>9223.8807189542476</v>
      </c>
      <c r="DS324" s="14">
        <f>IFERROR(VLOOKUP($A324,SpecEd23!$A$21:$Z$550,14,0),0)</f>
        <v>1937008.784532974</v>
      </c>
      <c r="DT324" s="14">
        <f t="shared" si="860"/>
        <v>1558.5259040719541</v>
      </c>
      <c r="DU324" s="14">
        <f>IFERROR(VLOOKUP($A324,ECFE!$A$16:$AB$347,9,0),0)</f>
        <v>93657.261614400006</v>
      </c>
      <c r="DV324" s="14">
        <f t="shared" si="861"/>
        <v>75.357050260192793</v>
      </c>
      <c r="DW324" s="14">
        <f>IFERROR(VLOOKUP($A324,ParaFY19!$A$21:$Z$543,7,0),0)</f>
        <v>8232</v>
      </c>
      <c r="DX324" s="14">
        <f t="shared" si="862"/>
        <v>6.6235039018750106</v>
      </c>
      <c r="DY324" s="14">
        <f>IFERROR(VLOOKUP($A324,ConEnroll!$A$7:$S$341,13,0),0)</f>
        <v>2555.8375000000001</v>
      </c>
      <c r="DZ324" s="14">
        <f t="shared" si="863"/>
        <v>2.0564382475471907</v>
      </c>
      <c r="EA324" s="14">
        <f t="shared" si="797"/>
        <v>104445.0991144</v>
      </c>
      <c r="EB324" s="14">
        <f t="shared" si="864"/>
        <v>84.036992409614996</v>
      </c>
      <c r="EC324" s="14">
        <f t="shared" si="798"/>
        <v>13331483.883647375</v>
      </c>
      <c r="ED324" s="14">
        <f t="shared" si="865"/>
        <v>10726.571370398713</v>
      </c>
      <c r="EE324" s="62"/>
      <c r="EF324" s="14">
        <f t="shared" si="799"/>
        <v>301.77012055561499</v>
      </c>
      <c r="EG324" s="14">
        <f t="shared" si="800"/>
        <v>59.079163161038878</v>
      </c>
      <c r="EH324" s="14">
        <f t="shared" si="801"/>
        <v>9.9609976552981294</v>
      </c>
      <c r="EI324" s="14">
        <f t="shared" si="866"/>
        <v>370.81028137195199</v>
      </c>
      <c r="EJ324" s="37">
        <f t="shared" si="802"/>
        <v>3.5807149101273916E-2</v>
      </c>
      <c r="EK324" s="42"/>
      <c r="EL324" s="14" t="str">
        <f>IFERROR(VLOOKUP($A324,#REF!,27,0),"0")</f>
        <v>0</v>
      </c>
      <c r="EM324" s="14">
        <f t="shared" si="867"/>
        <v>0</v>
      </c>
      <c r="EN324" s="14" t="str">
        <f>IFERROR(VLOOKUP($A324,SpecEd23!#REF!,23,0)," ")</f>
        <v xml:space="preserve"> </v>
      </c>
      <c r="EO324" s="14" t="e">
        <f t="shared" si="868"/>
        <v>#VALUE!</v>
      </c>
      <c r="EP324" s="14">
        <f>IFERROR(VLOOKUP($A324,ECFE!#REF!,24,0),0)</f>
        <v>0</v>
      </c>
      <c r="EQ324" s="14">
        <f t="shared" si="869"/>
        <v>0</v>
      </c>
      <c r="ER324" s="14">
        <f>IFERROR(VLOOKUP($A324,#REF!,30,0),0)</f>
        <v>0</v>
      </c>
      <c r="ES324" s="14">
        <f t="shared" si="870"/>
        <v>0</v>
      </c>
      <c r="ET324" s="14">
        <f>IFERROR(VLOOKUP($A324,#REF!,12,0),0)</f>
        <v>0</v>
      </c>
      <c r="EU324" s="14">
        <f t="shared" si="871"/>
        <v>0</v>
      </c>
      <c r="EV324" s="14">
        <v>0</v>
      </c>
      <c r="EW324" s="14">
        <f t="shared" si="872"/>
        <v>0</v>
      </c>
      <c r="EX324" s="14">
        <f>IFERROR(VLOOKUP($A324,ConEnroll!$A$8:$S$601,16,0),0)</f>
        <v>963</v>
      </c>
      <c r="EY324" s="14">
        <f t="shared" si="873"/>
        <v>0.77483409347736099</v>
      </c>
      <c r="EZ324" s="14">
        <f t="shared" si="874"/>
        <v>963</v>
      </c>
      <c r="FA324" s="14">
        <f t="shared" si="875"/>
        <v>0.77483409347736099</v>
      </c>
      <c r="FB324" s="14" t="e">
        <f t="shared" si="876"/>
        <v>#VALUE!</v>
      </c>
      <c r="FC324" s="14" t="e">
        <f t="shared" si="877"/>
        <v>#VALUE!</v>
      </c>
      <c r="FD324" s="62"/>
      <c r="FE324" s="14">
        <f t="shared" si="803"/>
        <v>9084.0084739171434</v>
      </c>
      <c r="FF324" s="14" t="e">
        <f t="shared" si="804"/>
        <v>#VALUE!</v>
      </c>
      <c r="FG324" s="14">
        <f t="shared" si="878"/>
        <v>83.262158316137629</v>
      </c>
      <c r="FH324" s="14" t="e">
        <f t="shared" si="805"/>
        <v>#VALUE!</v>
      </c>
      <c r="FI324" s="37" t="e">
        <f t="shared" si="806"/>
        <v>#VALUE!</v>
      </c>
      <c r="FJ324" s="12"/>
      <c r="FK324" s="14" t="str">
        <f>IFERROR(VLOOKUP($A324,#REF!,27,0),"0")</f>
        <v>0</v>
      </c>
      <c r="FL324" s="14">
        <f t="shared" si="879"/>
        <v>0</v>
      </c>
      <c r="FM324" s="14" t="str">
        <f>IFERROR(VLOOKUP($A324,SpecEd23!$X$22:$Y$610,59,0)," ")</f>
        <v xml:space="preserve"> </v>
      </c>
      <c r="FN324" s="14" t="e">
        <f t="shared" si="880"/>
        <v>#VALUE!</v>
      </c>
      <c r="FO324" s="14">
        <f>IFERROR(VLOOKUP($A324,ECFE!#REF!,26,0),0)</f>
        <v>0</v>
      </c>
      <c r="FP324" s="14">
        <f t="shared" si="881"/>
        <v>0</v>
      </c>
      <c r="FQ324" s="14">
        <f>IFERROR(VLOOKUP($A324,#REF!,16,0),0)</f>
        <v>0</v>
      </c>
      <c r="FR324" s="14">
        <f t="shared" si="882"/>
        <v>0</v>
      </c>
      <c r="FS324" s="14">
        <f>IFERROR(VLOOKUP($A324,#REF!,12,0),0)</f>
        <v>0</v>
      </c>
      <c r="FT324" s="14">
        <f t="shared" si="883"/>
        <v>0</v>
      </c>
      <c r="FU324" s="14">
        <v>0</v>
      </c>
      <c r="FV324" s="14">
        <f t="shared" si="884"/>
        <v>0</v>
      </c>
      <c r="FW324" s="14">
        <f>IFERROR(VLOOKUP($A324,ConEnroll!$A$8:$S$601,16,0),0)</f>
        <v>963</v>
      </c>
      <c r="FX324" s="14">
        <f t="shared" si="885"/>
        <v>0.77483409347736099</v>
      </c>
      <c r="FY324" s="14">
        <f t="shared" si="886"/>
        <v>963</v>
      </c>
      <c r="FZ324" s="14">
        <f t="shared" si="887"/>
        <v>0.77483409347736099</v>
      </c>
      <c r="GA324" s="14" t="e">
        <f t="shared" si="888"/>
        <v>#VALUE!</v>
      </c>
      <c r="GB324" s="14" t="e">
        <f t="shared" si="889"/>
        <v>#VALUE!</v>
      </c>
      <c r="GC324" s="39"/>
      <c r="GD324" s="14">
        <f t="shared" si="807"/>
        <v>-8782.2383533615284</v>
      </c>
      <c r="GE324" s="14" t="e">
        <f t="shared" si="808"/>
        <v>#VALUE!</v>
      </c>
      <c r="GF324" s="14">
        <f t="shared" si="809"/>
        <v>-73.3011606608395</v>
      </c>
      <c r="GG324" s="14" t="e">
        <f t="shared" si="810"/>
        <v>#VALUE!</v>
      </c>
      <c r="GH324" s="37" t="e">
        <f t="shared" si="811"/>
        <v>#VALUE!</v>
      </c>
    </row>
    <row r="325" spans="1:190" ht="12.5" x14ac:dyDescent="0.25">
      <c r="A325" s="67">
        <v>2689</v>
      </c>
      <c r="B325" s="35">
        <v>1</v>
      </c>
      <c r="C325" s="14">
        <v>5</v>
      </c>
      <c r="D325" s="14"/>
      <c r="E325" s="14"/>
      <c r="F325" s="35" t="s">
        <v>2656</v>
      </c>
      <c r="G325" s="41"/>
      <c r="H325" s="14">
        <f>IFERROR(VLOOKUP($A325,BaseFY22!$A$7:$AK$528,6,0),0)</f>
        <v>1058</v>
      </c>
      <c r="I325" s="14">
        <f>IFERROR(VLOOKUP($A325,BaseFY22!$A$7:$AK$528,28,0),0)</f>
        <v>10327121.223972</v>
      </c>
      <c r="J325" s="14">
        <f t="shared" si="812"/>
        <v>9760.9841436408315</v>
      </c>
      <c r="K325" s="14">
        <f>IFERROR(VLOOKUP($A325,SpecEd22!$A$21:$BB$605,24,0)," ")</f>
        <v>436831.98054916505</v>
      </c>
      <c r="L325" s="14">
        <f t="shared" si="813"/>
        <v>412.88466970620516</v>
      </c>
      <c r="M325" s="14">
        <f>IFERROR(VLOOKUP($A325,ECFE!$A$16:$AB$347,7,0),0)</f>
        <v>56036.210999999996</v>
      </c>
      <c r="N325" s="14">
        <f t="shared" si="780"/>
        <v>52.964282608695648</v>
      </c>
      <c r="O325" s="14">
        <v>0</v>
      </c>
      <c r="P325" s="14">
        <f t="shared" si="780"/>
        <v>0</v>
      </c>
      <c r="Q325" s="14">
        <f>IFERROR(VLOOKUP($A325,ConEnroll!$A$7:$S$337,10,0),0)</f>
        <v>9803.92</v>
      </c>
      <c r="R325" s="14">
        <f t="shared" si="814"/>
        <v>9.2664650283553875</v>
      </c>
      <c r="S325" s="14">
        <f t="shared" si="781"/>
        <v>65840.130999999994</v>
      </c>
      <c r="T325" s="14">
        <f t="shared" si="815"/>
        <v>62.230747637051032</v>
      </c>
      <c r="U325" s="14">
        <f t="shared" si="782"/>
        <v>10829793.335521163</v>
      </c>
      <c r="V325" s="14">
        <f t="shared" si="816"/>
        <v>10236.099560984087</v>
      </c>
      <c r="W325" s="42"/>
      <c r="X325" s="14">
        <f>IFERROR(VLOOKUP($A325,HouseFY22!$A$6:$AJ$528,28,0),0)</f>
        <v>10696088.55456</v>
      </c>
      <c r="Y325" s="14">
        <f t="shared" si="817"/>
        <v>10109.724531720227</v>
      </c>
      <c r="Z325" s="14">
        <f>IFERROR(VLOOKUP($A325,Compens80percent!$A$13:$M$560,12,0),0)</f>
        <v>0</v>
      </c>
      <c r="AA325" s="14">
        <f t="shared" si="817"/>
        <v>0</v>
      </c>
      <c r="AB325" s="14">
        <f t="shared" si="818"/>
        <v>10696088.55456</v>
      </c>
      <c r="AC325" s="14">
        <f t="shared" si="817"/>
        <v>10109.724531720227</v>
      </c>
      <c r="AD325" s="14">
        <f>IFERROR(VLOOKUP(A325,SpecEd22!$A$21:$Z$550,14,0),0)</f>
        <v>476389.40055343043</v>
      </c>
      <c r="AE325" s="14">
        <f t="shared" si="819"/>
        <v>450.27353549473577</v>
      </c>
      <c r="AF325" s="14">
        <f>IFERROR(VLOOKUP($A325,ECFE!$A$16:$AB$348,8,0),0)</f>
        <v>57156.935220000007</v>
      </c>
      <c r="AG325" s="14">
        <f t="shared" si="820"/>
        <v>54.023568260869574</v>
      </c>
      <c r="AH325" s="14">
        <f>IFERROR(VLOOKUP(A325,ParaFY19!$A$21:$Z$543,7,0),0)</f>
        <v>7644</v>
      </c>
      <c r="AI325" s="14">
        <f t="shared" si="821"/>
        <v>7.2249527410207941</v>
      </c>
      <c r="AJ325" s="14">
        <f>IFERROR(VLOOKUP(A325,ConEnroll!$A$7:$S$341,13,0),0)</f>
        <v>12254.9</v>
      </c>
      <c r="AK325" s="14">
        <f t="shared" si="822"/>
        <v>11.583081285444234</v>
      </c>
      <c r="AL325" s="14">
        <f t="shared" si="777"/>
        <v>77055.835220000008</v>
      </c>
      <c r="AM325" s="14">
        <f t="shared" si="823"/>
        <v>72.831602287334604</v>
      </c>
      <c r="AN325" s="14">
        <f t="shared" si="824"/>
        <v>11249533.790333429</v>
      </c>
      <c r="AO325" s="14">
        <f t="shared" si="825"/>
        <v>10632.829669502296</v>
      </c>
      <c r="AP325" s="62"/>
      <c r="AQ325" s="14">
        <f t="shared" si="778"/>
        <v>348.74038807939542</v>
      </c>
      <c r="AR325" s="14">
        <f t="shared" si="783"/>
        <v>37.388865788530609</v>
      </c>
      <c r="AS325" s="14">
        <f t="shared" si="784"/>
        <v>10.600854650283573</v>
      </c>
      <c r="AT325" s="14">
        <f t="shared" si="826"/>
        <v>396.73010851820959</v>
      </c>
      <c r="AU325" s="37">
        <f t="shared" si="785"/>
        <v>3.8757937645544784E-2</v>
      </c>
      <c r="AV325" s="42"/>
      <c r="AW325" s="14" t="str">
        <f>IFERROR(VLOOKUP($A325,#REF!,27,0),"0")</f>
        <v>0</v>
      </c>
      <c r="AX325" s="14">
        <f t="shared" si="827"/>
        <v>0</v>
      </c>
      <c r="AY325" s="14" t="str">
        <f>IFERROR(VLOOKUP($A325,SpecEd22!#REF!,23,0)," ")</f>
        <v xml:space="preserve"> </v>
      </c>
      <c r="AZ325" s="14" t="e">
        <f t="shared" si="828"/>
        <v>#VALUE!</v>
      </c>
      <c r="BA325" s="14">
        <f>IFERROR(VLOOKUP($A325,ECFE!#REF!,23,0),0)</f>
        <v>0</v>
      </c>
      <c r="BB325" s="14">
        <f t="shared" si="829"/>
        <v>0</v>
      </c>
      <c r="BC325" s="14">
        <f>IFERROR(VLOOKUP($A325,#REF!,17,0),0)</f>
        <v>0</v>
      </c>
      <c r="BD325" s="14">
        <f t="shared" si="830"/>
        <v>0</v>
      </c>
      <c r="BE325" s="14">
        <f>IFERROR(VLOOKUP($A325,#REF!,9,0),0)</f>
        <v>0</v>
      </c>
      <c r="BF325" s="14">
        <f t="shared" si="831"/>
        <v>0</v>
      </c>
      <c r="BG325" s="14">
        <v>0</v>
      </c>
      <c r="BH325" s="14">
        <f t="shared" si="832"/>
        <v>0</v>
      </c>
      <c r="BI325" s="14">
        <f>IFERROR(VLOOKUP($A325,ConEnroll!$A$8:$S$601,15,0),0)</f>
        <v>-1723</v>
      </c>
      <c r="BJ325" s="14">
        <f t="shared" si="833"/>
        <v>-1.6285444234404536</v>
      </c>
      <c r="BK325" s="14">
        <f t="shared" si="834"/>
        <v>-1723</v>
      </c>
      <c r="BL325" s="14">
        <f t="shared" si="835"/>
        <v>-1.6285444234404536</v>
      </c>
      <c r="BM325" s="14" t="e">
        <f t="shared" si="836"/>
        <v>#VALUE!</v>
      </c>
      <c r="BN325" s="14" t="e">
        <f t="shared" si="837"/>
        <v>#VALUE!</v>
      </c>
      <c r="BO325" s="42"/>
      <c r="BP325" s="14">
        <f t="shared" si="786"/>
        <v>10109.724531720227</v>
      </c>
      <c r="BQ325" s="14" t="e">
        <f t="shared" si="787"/>
        <v>#VALUE!</v>
      </c>
      <c r="BR325" s="14">
        <f t="shared" si="838"/>
        <v>74.460146710775064</v>
      </c>
      <c r="BS325" s="14" t="e">
        <f t="shared" si="788"/>
        <v>#VALUE!</v>
      </c>
      <c r="BT325" s="37" t="e">
        <f t="shared" si="789"/>
        <v>#VALUE!</v>
      </c>
      <c r="BU325" s="41"/>
      <c r="BV325" s="14" t="str">
        <f>IFERROR(VLOOKUP($A325,#REF!,27,0),"0")</f>
        <v>0</v>
      </c>
      <c r="BW325" s="14">
        <f t="shared" si="839"/>
        <v>0</v>
      </c>
      <c r="BX325" s="14" t="str">
        <f>IFERROR(VLOOKUP($A325,SpecEd22!$Z$22:$AV$606,59,0)," ")</f>
        <v xml:space="preserve"> </v>
      </c>
      <c r="BY325" s="14" t="e">
        <f t="shared" si="840"/>
        <v>#VALUE!</v>
      </c>
      <c r="BZ325" s="14">
        <f>IFERROR(VLOOKUP($A325,ECFE!#REF!,25,0),0)</f>
        <v>0</v>
      </c>
      <c r="CA325" s="14">
        <f t="shared" si="841"/>
        <v>0</v>
      </c>
      <c r="CB325" s="14">
        <f>IFERROR(VLOOKUP($A325,#REF!,17,0),0)</f>
        <v>0</v>
      </c>
      <c r="CC325" s="14">
        <f t="shared" si="842"/>
        <v>0</v>
      </c>
      <c r="CD325" s="14">
        <f>IFERROR(VLOOKUP($A325,#REF!,9,0),0)</f>
        <v>0</v>
      </c>
      <c r="CE325" s="14">
        <f t="shared" si="843"/>
        <v>0</v>
      </c>
      <c r="CF325" s="14">
        <v>0</v>
      </c>
      <c r="CG325" s="14">
        <f t="shared" si="844"/>
        <v>0</v>
      </c>
      <c r="CH325" s="14">
        <f>IFERROR(VLOOKUP($A325,ConEnroll!$A$8:$S$601,15,0),0)</f>
        <v>-1723</v>
      </c>
      <c r="CI325" s="14">
        <f t="shared" si="845"/>
        <v>-1.6285444234404536</v>
      </c>
      <c r="CJ325" s="14">
        <f t="shared" si="846"/>
        <v>-1723</v>
      </c>
      <c r="CK325" s="14">
        <f t="shared" si="847"/>
        <v>-1.6285444234404536</v>
      </c>
      <c r="CL325" s="14" t="e">
        <f t="shared" si="848"/>
        <v>#VALUE!</v>
      </c>
      <c r="CM325" s="14" t="e">
        <f t="shared" si="849"/>
        <v>#VALUE!</v>
      </c>
      <c r="CN325" s="42"/>
      <c r="CO325" s="14">
        <f t="shared" si="790"/>
        <v>-9760.9841436408315</v>
      </c>
      <c r="CP325" s="14" t="e">
        <f t="shared" si="791"/>
        <v>#VALUE!</v>
      </c>
      <c r="CQ325" s="14">
        <f t="shared" si="792"/>
        <v>-63.859292060491484</v>
      </c>
      <c r="CR325" s="14" t="e">
        <f t="shared" si="793"/>
        <v>#VALUE!</v>
      </c>
      <c r="CS325" s="37" t="e">
        <f t="shared" si="794"/>
        <v>#VALUE!</v>
      </c>
      <c r="CT325" s="239"/>
      <c r="CU325" s="239"/>
      <c r="CV325" s="468"/>
      <c r="CW325" s="14">
        <f>IFERROR(VLOOKUP($A325,BaseFY23!$A$7:$AK$527,6,0),0)</f>
        <v>1058.7334989999999</v>
      </c>
      <c r="CX325" s="14">
        <f>IFERROR(VLOOKUP($A325,BaseFY23!$A$7:$AN$528,28,0),0)</f>
        <v>10331443.045743</v>
      </c>
      <c r="CY325" s="14">
        <f t="shared" si="850"/>
        <v>9758.3037237428525</v>
      </c>
      <c r="CZ325" s="14">
        <f>IFERROR(VLOOKUP($A325,SpecEd23!$A$21:$BB$605,23,0)," ")</f>
        <v>1168595.2092002446</v>
      </c>
      <c r="DA325" s="14">
        <f t="shared" si="851"/>
        <v>1103.7671050401368</v>
      </c>
      <c r="DB325" s="14">
        <f>IFERROR(VLOOKUP($A325,ECFE!$A$16:$AB$347,7,0),0)</f>
        <v>56036.210999999996</v>
      </c>
      <c r="DC325" s="14">
        <f t="shared" si="852"/>
        <v>52.927588531889839</v>
      </c>
      <c r="DD325" s="14">
        <v>0</v>
      </c>
      <c r="DE325" s="14">
        <f t="shared" si="853"/>
        <v>0</v>
      </c>
      <c r="DF325" s="14">
        <f>IFERROR(VLOOKUP($A325,ConEnroll!$A$7:$S$338,10,0),0)</f>
        <v>9803.92</v>
      </c>
      <c r="DG325" s="14">
        <f t="shared" si="854"/>
        <v>9.2600451475843979</v>
      </c>
      <c r="DH325" s="14">
        <f t="shared" si="795"/>
        <v>65840.130999999994</v>
      </c>
      <c r="DI325" s="14">
        <f t="shared" si="855"/>
        <v>62.187633679474231</v>
      </c>
      <c r="DJ325" s="14">
        <f t="shared" si="796"/>
        <v>11565878.385943243</v>
      </c>
      <c r="DK325" s="14">
        <f t="shared" si="856"/>
        <v>10924.258462462463</v>
      </c>
      <c r="DL325" s="42"/>
      <c r="DM325" s="14">
        <f>IFERROR(VLOOKUP($A325,HouseFY23!$A$7:$AJ$528,28,0),0)</f>
        <v>10884329.345511001</v>
      </c>
      <c r="DN325" s="14">
        <f t="shared" si="857"/>
        <v>10280.518521225144</v>
      </c>
      <c r="DO325" s="14">
        <f>IFERROR(VLOOKUP($A325,Compens80percent!$A$13:$M$560,12,0),0)</f>
        <v>0</v>
      </c>
      <c r="DP325" s="14">
        <f t="shared" si="857"/>
        <v>0</v>
      </c>
      <c r="DQ325" s="14">
        <f t="shared" si="858"/>
        <v>10884329.345511001</v>
      </c>
      <c r="DR325" s="14">
        <f t="shared" si="859"/>
        <v>10287.645884225898</v>
      </c>
      <c r="DS325" s="14">
        <f>IFERROR(VLOOKUP($A325,SpecEd23!$A$21:$Z$550,14,0),0)</f>
        <v>1267666.2556740127</v>
      </c>
      <c r="DT325" s="14">
        <f t="shared" si="860"/>
        <v>1197.3421610550295</v>
      </c>
      <c r="DU325" s="14">
        <f>IFERROR(VLOOKUP($A325,ECFE!$A$16:$AB$347,9,0),0)</f>
        <v>58300.0739244</v>
      </c>
      <c r="DV325" s="14">
        <f t="shared" si="861"/>
        <v>55.065863108578192</v>
      </c>
      <c r="DW325" s="14">
        <f>IFERROR(VLOOKUP($A325,ParaFY19!$A$21:$Z$543,7,0),0)</f>
        <v>7644</v>
      </c>
      <c r="DX325" s="14">
        <f t="shared" si="862"/>
        <v>7.2199472362213415</v>
      </c>
      <c r="DY325" s="14">
        <f>IFERROR(VLOOKUP($A325,ConEnroll!$A$7:$S$341,13,0),0)</f>
        <v>12254.9</v>
      </c>
      <c r="DZ325" s="14">
        <f t="shared" si="863"/>
        <v>11.575056434480496</v>
      </c>
      <c r="EA325" s="14">
        <f t="shared" si="797"/>
        <v>78198.973924399994</v>
      </c>
      <c r="EB325" s="14">
        <f t="shared" si="864"/>
        <v>73.860866779280016</v>
      </c>
      <c r="EC325" s="14">
        <f t="shared" si="798"/>
        <v>12230194.575109413</v>
      </c>
      <c r="ED325" s="14">
        <f t="shared" si="865"/>
        <v>11551.721549059452</v>
      </c>
      <c r="EE325" s="62"/>
      <c r="EF325" s="14">
        <f t="shared" si="799"/>
        <v>522.21479748229103</v>
      </c>
      <c r="EG325" s="14">
        <f t="shared" si="800"/>
        <v>93.575056014892652</v>
      </c>
      <c r="EH325" s="14">
        <f t="shared" si="801"/>
        <v>11.673233099805785</v>
      </c>
      <c r="EI325" s="14">
        <f t="shared" si="866"/>
        <v>627.46308659698946</v>
      </c>
      <c r="EJ325" s="37">
        <f t="shared" si="802"/>
        <v>5.7437590730121876E-2</v>
      </c>
      <c r="EK325" s="42"/>
      <c r="EL325" s="14" t="str">
        <f>IFERROR(VLOOKUP($A325,#REF!,27,0),"0")</f>
        <v>0</v>
      </c>
      <c r="EM325" s="14">
        <f t="shared" si="867"/>
        <v>0</v>
      </c>
      <c r="EN325" s="14" t="str">
        <f>IFERROR(VLOOKUP($A325,SpecEd23!#REF!,23,0)," ")</f>
        <v xml:space="preserve"> </v>
      </c>
      <c r="EO325" s="14" t="e">
        <f t="shared" si="868"/>
        <v>#VALUE!</v>
      </c>
      <c r="EP325" s="14">
        <f>IFERROR(VLOOKUP($A325,ECFE!#REF!,24,0),0)</f>
        <v>0</v>
      </c>
      <c r="EQ325" s="14">
        <f t="shared" si="869"/>
        <v>0</v>
      </c>
      <c r="ER325" s="14">
        <f>IFERROR(VLOOKUP($A325,#REF!,30,0),0)</f>
        <v>0</v>
      </c>
      <c r="ES325" s="14">
        <f t="shared" si="870"/>
        <v>0</v>
      </c>
      <c r="ET325" s="14">
        <f>IFERROR(VLOOKUP($A325,#REF!,12,0),0)</f>
        <v>0</v>
      </c>
      <c r="EU325" s="14">
        <f t="shared" si="871"/>
        <v>0</v>
      </c>
      <c r="EV325" s="14">
        <v>0</v>
      </c>
      <c r="EW325" s="14">
        <f t="shared" si="872"/>
        <v>0</v>
      </c>
      <c r="EX325" s="14">
        <f>IFERROR(VLOOKUP($A325,ConEnroll!$A$8:$S$601,16,0),0)</f>
        <v>966</v>
      </c>
      <c r="EY325" s="14">
        <f t="shared" si="873"/>
        <v>0.9124109144675322</v>
      </c>
      <c r="EZ325" s="14">
        <f t="shared" si="874"/>
        <v>966</v>
      </c>
      <c r="FA325" s="14">
        <f t="shared" si="875"/>
        <v>0.9124109144675322</v>
      </c>
      <c r="FB325" s="14" t="e">
        <f t="shared" si="876"/>
        <v>#VALUE!</v>
      </c>
      <c r="FC325" s="14" t="e">
        <f t="shared" si="877"/>
        <v>#VALUE!</v>
      </c>
      <c r="FD325" s="62"/>
      <c r="FE325" s="14">
        <f t="shared" si="803"/>
        <v>10280.518521225144</v>
      </c>
      <c r="FF325" s="14" t="e">
        <f t="shared" si="804"/>
        <v>#VALUE!</v>
      </c>
      <c r="FG325" s="14">
        <f t="shared" si="878"/>
        <v>72.948455864812487</v>
      </c>
      <c r="FH325" s="14" t="e">
        <f t="shared" si="805"/>
        <v>#VALUE!</v>
      </c>
      <c r="FI325" s="37" t="e">
        <f t="shared" si="806"/>
        <v>#VALUE!</v>
      </c>
      <c r="FJ325" s="12"/>
      <c r="FK325" s="14" t="str">
        <f>IFERROR(VLOOKUP($A325,#REF!,27,0),"0")</f>
        <v>0</v>
      </c>
      <c r="FL325" s="14">
        <f t="shared" si="879"/>
        <v>0</v>
      </c>
      <c r="FM325" s="14" t="str">
        <f>IFERROR(VLOOKUP($A325,SpecEd23!$X$22:$Y$610,59,0)," ")</f>
        <v xml:space="preserve"> </v>
      </c>
      <c r="FN325" s="14" t="e">
        <f t="shared" si="880"/>
        <v>#VALUE!</v>
      </c>
      <c r="FO325" s="14">
        <f>IFERROR(VLOOKUP($A325,ECFE!#REF!,26,0),0)</f>
        <v>0</v>
      </c>
      <c r="FP325" s="14">
        <f t="shared" si="881"/>
        <v>0</v>
      </c>
      <c r="FQ325" s="14">
        <f>IFERROR(VLOOKUP($A325,#REF!,16,0),0)</f>
        <v>0</v>
      </c>
      <c r="FR325" s="14">
        <f t="shared" si="882"/>
        <v>0</v>
      </c>
      <c r="FS325" s="14">
        <f>IFERROR(VLOOKUP($A325,#REF!,12,0),0)</f>
        <v>0</v>
      </c>
      <c r="FT325" s="14">
        <f t="shared" si="883"/>
        <v>0</v>
      </c>
      <c r="FU325" s="14">
        <v>0</v>
      </c>
      <c r="FV325" s="14">
        <f t="shared" si="884"/>
        <v>0</v>
      </c>
      <c r="FW325" s="14">
        <f>IFERROR(VLOOKUP($A325,ConEnroll!$A$8:$S$601,16,0),0)</f>
        <v>966</v>
      </c>
      <c r="FX325" s="14">
        <f t="shared" si="885"/>
        <v>0.9124109144675322</v>
      </c>
      <c r="FY325" s="14">
        <f t="shared" si="886"/>
        <v>966</v>
      </c>
      <c r="FZ325" s="14">
        <f t="shared" si="887"/>
        <v>0.9124109144675322</v>
      </c>
      <c r="GA325" s="14" t="e">
        <f t="shared" si="888"/>
        <v>#VALUE!</v>
      </c>
      <c r="GB325" s="14" t="e">
        <f t="shared" si="889"/>
        <v>#VALUE!</v>
      </c>
      <c r="GC325" s="39"/>
      <c r="GD325" s="14">
        <f t="shared" si="807"/>
        <v>-9758.3037237428525</v>
      </c>
      <c r="GE325" s="14" t="e">
        <f t="shared" si="808"/>
        <v>#VALUE!</v>
      </c>
      <c r="GF325" s="14">
        <f t="shared" si="809"/>
        <v>-61.275222765006703</v>
      </c>
      <c r="GG325" s="14" t="e">
        <f t="shared" si="810"/>
        <v>#VALUE!</v>
      </c>
      <c r="GH325" s="37" t="e">
        <f t="shared" si="811"/>
        <v>#VALUE!</v>
      </c>
    </row>
    <row r="326" spans="1:190" ht="12.5" x14ac:dyDescent="0.25">
      <c r="A326" s="67">
        <v>2711</v>
      </c>
      <c r="B326" s="35">
        <v>1</v>
      </c>
      <c r="C326" s="14">
        <v>6</v>
      </c>
      <c r="D326" s="14"/>
      <c r="E326" s="14"/>
      <c r="F326" s="35" t="s">
        <v>2657</v>
      </c>
      <c r="G326" s="41"/>
      <c r="H326" s="14">
        <f>IFERROR(VLOOKUP($A326,BaseFY22!$A$7:$AK$528,6,0),0)</f>
        <v>899</v>
      </c>
      <c r="I326" s="14">
        <f>IFERROR(VLOOKUP($A326,BaseFY22!$A$7:$AK$528,28,0),0)</f>
        <v>8544268.75</v>
      </c>
      <c r="J326" s="14">
        <f t="shared" si="812"/>
        <v>9504.1921579532809</v>
      </c>
      <c r="K326" s="14">
        <f>IFERROR(VLOOKUP($A326,SpecEd22!$A$21:$BB$605,24,0)," ")</f>
        <v>1297513.4268644475</v>
      </c>
      <c r="L326" s="14">
        <f t="shared" si="813"/>
        <v>1443.2852356667936</v>
      </c>
      <c r="M326" s="14">
        <f>IFERROR(VLOOKUP($A326,ECFE!$A$16:$AB$347,7,0),0)</f>
        <v>46822.71</v>
      </c>
      <c r="N326" s="14">
        <f t="shared" si="780"/>
        <v>52.083103448275864</v>
      </c>
      <c r="O326" s="14">
        <v>0</v>
      </c>
      <c r="P326" s="14">
        <f t="shared" si="780"/>
        <v>0</v>
      </c>
      <c r="Q326" s="14">
        <f>IFERROR(VLOOKUP($A326,ConEnroll!$A$7:$S$337,10,0),0)</f>
        <v>8440.81</v>
      </c>
      <c r="R326" s="14">
        <f t="shared" si="814"/>
        <v>9.3891101223581757</v>
      </c>
      <c r="S326" s="14">
        <f t="shared" si="781"/>
        <v>55263.519999999997</v>
      </c>
      <c r="T326" s="14">
        <f t="shared" si="815"/>
        <v>61.472213570634032</v>
      </c>
      <c r="U326" s="14">
        <f t="shared" si="782"/>
        <v>9897045.6968644466</v>
      </c>
      <c r="V326" s="14">
        <f t="shared" si="816"/>
        <v>11008.949607190709</v>
      </c>
      <c r="W326" s="42"/>
      <c r="X326" s="14">
        <f>IFERROR(VLOOKUP($A326,HouseFY22!$A$6:$AJ$528,28,0),0)</f>
        <v>8753628.9660960007</v>
      </c>
      <c r="Y326" s="14">
        <f t="shared" si="817"/>
        <v>9737.073377192437</v>
      </c>
      <c r="Z326" s="14">
        <f>IFERROR(VLOOKUP($A326,Compens80percent!$A$13:$M$560,12,0),0)</f>
        <v>0</v>
      </c>
      <c r="AA326" s="14">
        <f t="shared" si="817"/>
        <v>0</v>
      </c>
      <c r="AB326" s="14">
        <f t="shared" si="818"/>
        <v>8753628.9660960007</v>
      </c>
      <c r="AC326" s="14">
        <f t="shared" si="817"/>
        <v>9737.073377192437</v>
      </c>
      <c r="AD326" s="14">
        <f>IFERROR(VLOOKUP(A326,SpecEd22!$A$21:$Z$550,14,0),0)</f>
        <v>1331775.3978188499</v>
      </c>
      <c r="AE326" s="14">
        <f t="shared" si="819"/>
        <v>1481.3964380632367</v>
      </c>
      <c r="AF326" s="14">
        <f>IFERROR(VLOOKUP($A326,ECFE!$A$16:$AB$348,8,0),0)</f>
        <v>47759.164200000007</v>
      </c>
      <c r="AG326" s="14">
        <f t="shared" si="820"/>
        <v>53.124765517241386</v>
      </c>
      <c r="AH326" s="14">
        <f>IFERROR(VLOOKUP(A326,ParaFY19!$A$21:$Z$543,7,0),0)</f>
        <v>7840</v>
      </c>
      <c r="AI326" s="14">
        <f t="shared" si="821"/>
        <v>8.7208008898776423</v>
      </c>
      <c r="AJ326" s="14">
        <f>IFERROR(VLOOKUP(A326,ConEnroll!$A$7:$S$341,13,0),0)</f>
        <v>10551.012499999999</v>
      </c>
      <c r="AK326" s="14">
        <f t="shared" si="822"/>
        <v>11.736387652947718</v>
      </c>
      <c r="AL326" s="14">
        <f t="shared" si="777"/>
        <v>66150.176700000011</v>
      </c>
      <c r="AM326" s="14">
        <f t="shared" si="823"/>
        <v>73.581954060066749</v>
      </c>
      <c r="AN326" s="14">
        <f t="shared" si="824"/>
        <v>10151554.540614851</v>
      </c>
      <c r="AO326" s="14">
        <f t="shared" si="825"/>
        <v>11292.05176931574</v>
      </c>
      <c r="AP326" s="62"/>
      <c r="AQ326" s="14">
        <f t="shared" si="778"/>
        <v>232.88121923915605</v>
      </c>
      <c r="AR326" s="14">
        <f t="shared" si="783"/>
        <v>38.111202396443105</v>
      </c>
      <c r="AS326" s="14">
        <f t="shared" si="784"/>
        <v>12.109740489432717</v>
      </c>
      <c r="AT326" s="14">
        <f t="shared" si="826"/>
        <v>283.1021621250319</v>
      </c>
      <c r="AU326" s="37">
        <f t="shared" si="785"/>
        <v>2.5715637933351809E-2</v>
      </c>
      <c r="AV326" s="42"/>
      <c r="AW326" s="14" t="str">
        <f>IFERROR(VLOOKUP($A326,#REF!,27,0),"0")</f>
        <v>0</v>
      </c>
      <c r="AX326" s="14">
        <f t="shared" si="827"/>
        <v>0</v>
      </c>
      <c r="AY326" s="14" t="str">
        <f>IFERROR(VLOOKUP($A326,SpecEd22!#REF!,23,0)," ")</f>
        <v xml:space="preserve"> </v>
      </c>
      <c r="AZ326" s="14" t="e">
        <f t="shared" si="828"/>
        <v>#VALUE!</v>
      </c>
      <c r="BA326" s="14">
        <f>IFERROR(VLOOKUP($A326,ECFE!#REF!,23,0),0)</f>
        <v>0</v>
      </c>
      <c r="BB326" s="14">
        <f t="shared" si="829"/>
        <v>0</v>
      </c>
      <c r="BC326" s="14">
        <f>IFERROR(VLOOKUP($A326,#REF!,17,0),0)</f>
        <v>0</v>
      </c>
      <c r="BD326" s="14">
        <f t="shared" si="830"/>
        <v>0</v>
      </c>
      <c r="BE326" s="14">
        <f>IFERROR(VLOOKUP($A326,#REF!,9,0),0)</f>
        <v>0</v>
      </c>
      <c r="BF326" s="14">
        <f t="shared" si="831"/>
        <v>0</v>
      </c>
      <c r="BG326" s="14">
        <v>0</v>
      </c>
      <c r="BH326" s="14">
        <f t="shared" si="832"/>
        <v>0</v>
      </c>
      <c r="BI326" s="14">
        <f>IFERROR(VLOOKUP($A326,ConEnroll!$A$8:$S$601,15,0),0)</f>
        <v>-1733</v>
      </c>
      <c r="BJ326" s="14">
        <f t="shared" si="833"/>
        <v>-1.9276974416017798</v>
      </c>
      <c r="BK326" s="14">
        <f t="shared" si="834"/>
        <v>-1733</v>
      </c>
      <c r="BL326" s="14">
        <f t="shared" si="835"/>
        <v>-1.9276974416017798</v>
      </c>
      <c r="BM326" s="14" t="e">
        <f t="shared" si="836"/>
        <v>#VALUE!</v>
      </c>
      <c r="BN326" s="14" t="e">
        <f t="shared" si="837"/>
        <v>#VALUE!</v>
      </c>
      <c r="BO326" s="42"/>
      <c r="BP326" s="14">
        <f t="shared" si="786"/>
        <v>9737.073377192437</v>
      </c>
      <c r="BQ326" s="14" t="e">
        <f t="shared" si="787"/>
        <v>#VALUE!</v>
      </c>
      <c r="BR326" s="14">
        <f t="shared" si="838"/>
        <v>75.509651501668529</v>
      </c>
      <c r="BS326" s="14" t="e">
        <f t="shared" si="788"/>
        <v>#VALUE!</v>
      </c>
      <c r="BT326" s="37" t="e">
        <f t="shared" si="789"/>
        <v>#VALUE!</v>
      </c>
      <c r="BU326" s="41"/>
      <c r="BV326" s="14" t="str">
        <f>IFERROR(VLOOKUP($A326,#REF!,27,0),"0")</f>
        <v>0</v>
      </c>
      <c r="BW326" s="14">
        <f t="shared" si="839"/>
        <v>0</v>
      </c>
      <c r="BX326" s="14" t="str">
        <f>IFERROR(VLOOKUP($A326,SpecEd22!$Z$22:$AV$606,59,0)," ")</f>
        <v xml:space="preserve"> </v>
      </c>
      <c r="BY326" s="14" t="e">
        <f t="shared" si="840"/>
        <v>#VALUE!</v>
      </c>
      <c r="BZ326" s="14">
        <f>IFERROR(VLOOKUP($A326,ECFE!#REF!,25,0),0)</f>
        <v>0</v>
      </c>
      <c r="CA326" s="14">
        <f t="shared" si="841"/>
        <v>0</v>
      </c>
      <c r="CB326" s="14">
        <f>IFERROR(VLOOKUP($A326,#REF!,17,0),0)</f>
        <v>0</v>
      </c>
      <c r="CC326" s="14">
        <f t="shared" si="842"/>
        <v>0</v>
      </c>
      <c r="CD326" s="14">
        <f>IFERROR(VLOOKUP($A326,#REF!,9,0),0)</f>
        <v>0</v>
      </c>
      <c r="CE326" s="14">
        <f t="shared" si="843"/>
        <v>0</v>
      </c>
      <c r="CF326" s="14">
        <v>0</v>
      </c>
      <c r="CG326" s="14">
        <f t="shared" si="844"/>
        <v>0</v>
      </c>
      <c r="CH326" s="14">
        <f>IFERROR(VLOOKUP($A326,ConEnroll!$A$8:$S$601,15,0),0)</f>
        <v>-1733</v>
      </c>
      <c r="CI326" s="14">
        <f t="shared" si="845"/>
        <v>-1.9276974416017798</v>
      </c>
      <c r="CJ326" s="14">
        <f t="shared" si="846"/>
        <v>-1733</v>
      </c>
      <c r="CK326" s="14">
        <f t="shared" si="847"/>
        <v>-1.9276974416017798</v>
      </c>
      <c r="CL326" s="14" t="e">
        <f t="shared" si="848"/>
        <v>#VALUE!</v>
      </c>
      <c r="CM326" s="14" t="e">
        <f t="shared" si="849"/>
        <v>#VALUE!</v>
      </c>
      <c r="CN326" s="42"/>
      <c r="CO326" s="14">
        <f t="shared" si="790"/>
        <v>-9504.1921579532809</v>
      </c>
      <c r="CP326" s="14" t="e">
        <f t="shared" si="791"/>
        <v>#VALUE!</v>
      </c>
      <c r="CQ326" s="14">
        <f t="shared" si="792"/>
        <v>-63.399911012235812</v>
      </c>
      <c r="CR326" s="14" t="e">
        <f t="shared" si="793"/>
        <v>#VALUE!</v>
      </c>
      <c r="CS326" s="37" t="e">
        <f t="shared" si="794"/>
        <v>#VALUE!</v>
      </c>
      <c r="CT326" s="239"/>
      <c r="CU326" s="239"/>
      <c r="CV326" s="468"/>
      <c r="CW326" s="14">
        <f>IFERROR(VLOOKUP($A326,BaseFY23!$A$7:$AK$527,6,0),0)</f>
        <v>872</v>
      </c>
      <c r="CX326" s="14">
        <f>IFERROR(VLOOKUP($A326,BaseFY23!$A$7:$AN$528,28,0),0)</f>
        <v>8395560.25</v>
      </c>
      <c r="CY326" s="14">
        <f t="shared" si="850"/>
        <v>9627.936066513761</v>
      </c>
      <c r="CZ326" s="14">
        <f>IFERROR(VLOOKUP($A326,SpecEd23!$A$21:$BB$605,23,0)," ")</f>
        <v>1624639.0033330023</v>
      </c>
      <c r="DA326" s="14">
        <f t="shared" si="851"/>
        <v>1863.1181230883053</v>
      </c>
      <c r="DB326" s="14">
        <f>IFERROR(VLOOKUP($A326,ECFE!$A$16:$AB$347,7,0),0)</f>
        <v>46822.71</v>
      </c>
      <c r="DC326" s="14">
        <f t="shared" si="852"/>
        <v>53.695768348623851</v>
      </c>
      <c r="DD326" s="14">
        <v>0</v>
      </c>
      <c r="DE326" s="14">
        <f t="shared" si="853"/>
        <v>0</v>
      </c>
      <c r="DF326" s="14">
        <f>IFERROR(VLOOKUP($A326,ConEnroll!$A$7:$S$338,10,0),0)</f>
        <v>8440.81</v>
      </c>
      <c r="DG326" s="14">
        <f t="shared" si="854"/>
        <v>9.6798279816513748</v>
      </c>
      <c r="DH326" s="14">
        <f t="shared" si="795"/>
        <v>55263.519999999997</v>
      </c>
      <c r="DI326" s="14">
        <f t="shared" si="855"/>
        <v>63.375596330275229</v>
      </c>
      <c r="DJ326" s="14">
        <f t="shared" si="796"/>
        <v>10075462.773333002</v>
      </c>
      <c r="DK326" s="14">
        <f t="shared" si="856"/>
        <v>11554.429785932341</v>
      </c>
      <c r="DL326" s="42"/>
      <c r="DM326" s="14">
        <f>IFERROR(VLOOKUP($A326,HouseFY23!$A$7:$AJ$528,28,0),0)</f>
        <v>8749861.6999999993</v>
      </c>
      <c r="DN326" s="14">
        <f t="shared" si="857"/>
        <v>10034.245068807339</v>
      </c>
      <c r="DO326" s="14">
        <f>IFERROR(VLOOKUP($A326,Compens80percent!$A$13:$M$560,12,0),0)</f>
        <v>0</v>
      </c>
      <c r="DP326" s="14">
        <f t="shared" si="857"/>
        <v>0</v>
      </c>
      <c r="DQ326" s="14">
        <f t="shared" si="858"/>
        <v>8749861.6999999993</v>
      </c>
      <c r="DR326" s="14">
        <f t="shared" si="859"/>
        <v>9732.8828698553934</v>
      </c>
      <c r="DS326" s="14">
        <f>IFERROR(VLOOKUP($A326,SpecEd23!$A$21:$Z$550,14,0),0)</f>
        <v>1701885.5777802637</v>
      </c>
      <c r="DT326" s="14">
        <f t="shared" si="860"/>
        <v>1951.7036442434216</v>
      </c>
      <c r="DU326" s="14">
        <f>IFERROR(VLOOKUP($A326,ECFE!$A$16:$AB$347,9,0),0)</f>
        <v>48714.347484000005</v>
      </c>
      <c r="DV326" s="14">
        <f t="shared" si="861"/>
        <v>55.865077389908265</v>
      </c>
      <c r="DW326" s="14">
        <f>IFERROR(VLOOKUP($A326,ParaFY19!$A$21:$Z$543,7,0),0)</f>
        <v>7840</v>
      </c>
      <c r="DX326" s="14">
        <f t="shared" si="862"/>
        <v>8.9908256880733948</v>
      </c>
      <c r="DY326" s="14">
        <f>IFERROR(VLOOKUP($A326,ConEnroll!$A$7:$S$341,13,0),0)</f>
        <v>10551.012499999999</v>
      </c>
      <c r="DZ326" s="14">
        <f t="shared" si="863"/>
        <v>12.099784977064219</v>
      </c>
      <c r="EA326" s="14">
        <f t="shared" si="797"/>
        <v>67105.35998400001</v>
      </c>
      <c r="EB326" s="14">
        <f t="shared" si="864"/>
        <v>76.955688055045883</v>
      </c>
      <c r="EC326" s="14">
        <f t="shared" si="798"/>
        <v>10518852.637764264</v>
      </c>
      <c r="ED326" s="14">
        <f t="shared" si="865"/>
        <v>12062.904401105807</v>
      </c>
      <c r="EE326" s="62"/>
      <c r="EF326" s="14">
        <f t="shared" si="799"/>
        <v>406.30900229357758</v>
      </c>
      <c r="EG326" s="14">
        <f t="shared" si="800"/>
        <v>88.585521155116339</v>
      </c>
      <c r="EH326" s="14">
        <f t="shared" si="801"/>
        <v>13.580091724770654</v>
      </c>
      <c r="EI326" s="14">
        <f t="shared" si="866"/>
        <v>508.4746151734646</v>
      </c>
      <c r="EJ326" s="37">
        <f t="shared" si="802"/>
        <v>4.4006898184844968E-2</v>
      </c>
      <c r="EK326" s="42"/>
      <c r="EL326" s="14" t="str">
        <f>IFERROR(VLOOKUP($A326,#REF!,27,0),"0")</f>
        <v>0</v>
      </c>
      <c r="EM326" s="14">
        <f t="shared" si="867"/>
        <v>0</v>
      </c>
      <c r="EN326" s="14" t="str">
        <f>IFERROR(VLOOKUP($A326,SpecEd23!#REF!,23,0)," ")</f>
        <v xml:space="preserve"> </v>
      </c>
      <c r="EO326" s="14" t="e">
        <f t="shared" si="868"/>
        <v>#VALUE!</v>
      </c>
      <c r="EP326" s="14">
        <f>IFERROR(VLOOKUP($A326,ECFE!#REF!,24,0),0)</f>
        <v>0</v>
      </c>
      <c r="EQ326" s="14">
        <f t="shared" si="869"/>
        <v>0</v>
      </c>
      <c r="ER326" s="14">
        <f>IFERROR(VLOOKUP($A326,#REF!,30,0),0)</f>
        <v>0</v>
      </c>
      <c r="ES326" s="14">
        <f t="shared" si="870"/>
        <v>0</v>
      </c>
      <c r="ET326" s="14">
        <f>IFERROR(VLOOKUP($A326,#REF!,12,0),0)</f>
        <v>0</v>
      </c>
      <c r="EU326" s="14">
        <f t="shared" si="871"/>
        <v>0</v>
      </c>
      <c r="EV326" s="14">
        <v>0</v>
      </c>
      <c r="EW326" s="14">
        <f t="shared" si="872"/>
        <v>0</v>
      </c>
      <c r="EX326" s="14">
        <f>IFERROR(VLOOKUP($A326,ConEnroll!$A$8:$S$601,16,0),0)</f>
        <v>978</v>
      </c>
      <c r="EY326" s="14">
        <f t="shared" si="873"/>
        <v>1.121559633027523</v>
      </c>
      <c r="EZ326" s="14">
        <f t="shared" si="874"/>
        <v>978</v>
      </c>
      <c r="FA326" s="14">
        <f t="shared" si="875"/>
        <v>1.121559633027523</v>
      </c>
      <c r="FB326" s="14" t="e">
        <f t="shared" si="876"/>
        <v>#VALUE!</v>
      </c>
      <c r="FC326" s="14" t="e">
        <f t="shared" si="877"/>
        <v>#VALUE!</v>
      </c>
      <c r="FD326" s="62"/>
      <c r="FE326" s="14">
        <f t="shared" si="803"/>
        <v>10034.245068807339</v>
      </c>
      <c r="FF326" s="14" t="e">
        <f t="shared" si="804"/>
        <v>#VALUE!</v>
      </c>
      <c r="FG326" s="14">
        <f t="shared" si="878"/>
        <v>75.834128422018367</v>
      </c>
      <c r="FH326" s="14" t="e">
        <f t="shared" si="805"/>
        <v>#VALUE!</v>
      </c>
      <c r="FI326" s="37" t="e">
        <f t="shared" si="806"/>
        <v>#VALUE!</v>
      </c>
      <c r="FJ326" s="12"/>
      <c r="FK326" s="14" t="str">
        <f>IFERROR(VLOOKUP($A326,#REF!,27,0),"0")</f>
        <v>0</v>
      </c>
      <c r="FL326" s="14">
        <f t="shared" si="879"/>
        <v>0</v>
      </c>
      <c r="FM326" s="14" t="str">
        <f>IFERROR(VLOOKUP($A326,SpecEd23!$X$22:$Y$610,59,0)," ")</f>
        <v xml:space="preserve"> </v>
      </c>
      <c r="FN326" s="14" t="e">
        <f t="shared" si="880"/>
        <v>#VALUE!</v>
      </c>
      <c r="FO326" s="14">
        <f>IFERROR(VLOOKUP($A326,ECFE!#REF!,26,0),0)</f>
        <v>0</v>
      </c>
      <c r="FP326" s="14">
        <f t="shared" si="881"/>
        <v>0</v>
      </c>
      <c r="FQ326" s="14">
        <f>IFERROR(VLOOKUP($A326,#REF!,16,0),0)</f>
        <v>0</v>
      </c>
      <c r="FR326" s="14">
        <f t="shared" si="882"/>
        <v>0</v>
      </c>
      <c r="FS326" s="14">
        <f>IFERROR(VLOOKUP($A326,#REF!,12,0),0)</f>
        <v>0</v>
      </c>
      <c r="FT326" s="14">
        <f t="shared" si="883"/>
        <v>0</v>
      </c>
      <c r="FU326" s="14">
        <v>0</v>
      </c>
      <c r="FV326" s="14">
        <f t="shared" si="884"/>
        <v>0</v>
      </c>
      <c r="FW326" s="14">
        <f>IFERROR(VLOOKUP($A326,ConEnroll!$A$8:$S$601,16,0),0)</f>
        <v>978</v>
      </c>
      <c r="FX326" s="14">
        <f t="shared" si="885"/>
        <v>1.121559633027523</v>
      </c>
      <c r="FY326" s="14">
        <f t="shared" si="886"/>
        <v>978</v>
      </c>
      <c r="FZ326" s="14">
        <f t="shared" si="887"/>
        <v>1.121559633027523</v>
      </c>
      <c r="GA326" s="14" t="e">
        <f t="shared" si="888"/>
        <v>#VALUE!</v>
      </c>
      <c r="GB326" s="14" t="e">
        <f t="shared" si="889"/>
        <v>#VALUE!</v>
      </c>
      <c r="GC326" s="39"/>
      <c r="GD326" s="14">
        <f t="shared" si="807"/>
        <v>-9627.936066513761</v>
      </c>
      <c r="GE326" s="14" t="e">
        <f t="shared" si="808"/>
        <v>#VALUE!</v>
      </c>
      <c r="GF326" s="14">
        <f t="shared" si="809"/>
        <v>-62.254036697247706</v>
      </c>
      <c r="GG326" s="14" t="e">
        <f t="shared" si="810"/>
        <v>#VALUE!</v>
      </c>
      <c r="GH326" s="37" t="e">
        <f t="shared" si="811"/>
        <v>#VALUE!</v>
      </c>
    </row>
    <row r="327" spans="1:190" ht="12.5" x14ac:dyDescent="0.25">
      <c r="A327" s="67">
        <v>2752</v>
      </c>
      <c r="B327" s="35">
        <v>1</v>
      </c>
      <c r="C327" s="14">
        <v>5</v>
      </c>
      <c r="D327" s="14"/>
      <c r="E327" s="14"/>
      <c r="F327" s="35" t="s">
        <v>2658</v>
      </c>
      <c r="G327" s="41"/>
      <c r="H327" s="14">
        <f>IFERROR(VLOOKUP($A327,BaseFY22!$A$7:$AK$528,6,0),0)</f>
        <v>1692</v>
      </c>
      <c r="I327" s="14">
        <f>IFERROR(VLOOKUP($A327,BaseFY22!$A$7:$AK$528,28,0),0)</f>
        <v>16666739</v>
      </c>
      <c r="J327" s="14">
        <f t="shared" si="812"/>
        <v>9850.3185579196215</v>
      </c>
      <c r="K327" s="14">
        <f>IFERROR(VLOOKUP($A327,SpecEd22!$A$21:$BB$605,24,0)," ")</f>
        <v>1015278.9314833535</v>
      </c>
      <c r="L327" s="14">
        <f t="shared" si="813"/>
        <v>600.04664981285669</v>
      </c>
      <c r="M327" s="14">
        <f>IFERROR(VLOOKUP($A327,ECFE!$A$16:$AB$347,7,0),0)</f>
        <v>110864.094</v>
      </c>
      <c r="N327" s="14">
        <f t="shared" si="780"/>
        <v>65.522514184397167</v>
      </c>
      <c r="O327" s="14">
        <v>0</v>
      </c>
      <c r="P327" s="14">
        <f t="shared" si="780"/>
        <v>0</v>
      </c>
      <c r="Q327" s="14">
        <f>IFERROR(VLOOKUP($A327,ConEnroll!$A$7:$S$337,10,0),0)</f>
        <v>27104.959999999999</v>
      </c>
      <c r="R327" s="14">
        <f t="shared" si="814"/>
        <v>16.01947990543735</v>
      </c>
      <c r="S327" s="14">
        <f t="shared" si="781"/>
        <v>137969.054</v>
      </c>
      <c r="T327" s="14">
        <f t="shared" si="815"/>
        <v>81.541994089834517</v>
      </c>
      <c r="U327" s="14">
        <f t="shared" si="782"/>
        <v>17819986.985483356</v>
      </c>
      <c r="V327" s="14">
        <f t="shared" si="816"/>
        <v>10531.907201822314</v>
      </c>
      <c r="W327" s="42"/>
      <c r="X327" s="14">
        <f>IFERROR(VLOOKUP($A327,HouseFY22!$A$6:$AJ$528,28,0),0)</f>
        <v>17301397.529445998</v>
      </c>
      <c r="Y327" s="14">
        <f t="shared" si="817"/>
        <v>10225.412251445625</v>
      </c>
      <c r="Z327" s="14">
        <f>IFERROR(VLOOKUP($A327,Compens80percent!$A$13:$M$560,12,0),0)</f>
        <v>0</v>
      </c>
      <c r="AA327" s="14">
        <f t="shared" si="817"/>
        <v>0</v>
      </c>
      <c r="AB327" s="14">
        <f t="shared" si="818"/>
        <v>17301397.529445998</v>
      </c>
      <c r="AC327" s="14">
        <f t="shared" si="817"/>
        <v>10225.412251445625</v>
      </c>
      <c r="AD327" s="14">
        <f>IFERROR(VLOOKUP(A327,SpecEd22!$A$21:$Z$550,14,0),0)</f>
        <v>1078432.2304505315</v>
      </c>
      <c r="AE327" s="14">
        <f t="shared" si="819"/>
        <v>637.37129459251264</v>
      </c>
      <c r="AF327" s="14">
        <f>IFERROR(VLOOKUP($A327,ECFE!$A$16:$AB$348,8,0),0)</f>
        <v>113081.37588000001</v>
      </c>
      <c r="AG327" s="14">
        <f t="shared" si="820"/>
        <v>66.832964468085109</v>
      </c>
      <c r="AH327" s="14">
        <f>IFERROR(VLOOKUP(A327,ParaFY19!$A$21:$Z$543,7,0),0)</f>
        <v>14308</v>
      </c>
      <c r="AI327" s="14">
        <f t="shared" si="821"/>
        <v>8.456264775413711</v>
      </c>
      <c r="AJ327" s="14">
        <f>IFERROR(VLOOKUP(A327,ConEnroll!$A$7:$S$341,13,0),0)</f>
        <v>33881.199999999997</v>
      </c>
      <c r="AK327" s="14">
        <f t="shared" si="822"/>
        <v>20.024349881796688</v>
      </c>
      <c r="AL327" s="14">
        <f t="shared" ref="AL327:AL390" si="890">+AF327+AH327+AJ327</f>
        <v>161270.57588000002</v>
      </c>
      <c r="AM327" s="14">
        <f t="shared" si="823"/>
        <v>95.313579125295519</v>
      </c>
      <c r="AN327" s="14">
        <f t="shared" si="824"/>
        <v>18541100.33577653</v>
      </c>
      <c r="AO327" s="14">
        <f t="shared" si="825"/>
        <v>10958.097125163435</v>
      </c>
      <c r="AP327" s="62"/>
      <c r="AQ327" s="14">
        <f t="shared" si="778"/>
        <v>375.09369352600334</v>
      </c>
      <c r="AR327" s="14">
        <f t="shared" si="783"/>
        <v>37.324644779655955</v>
      </c>
      <c r="AS327" s="14">
        <f t="shared" si="784"/>
        <v>13.771585035461001</v>
      </c>
      <c r="AT327" s="14">
        <f t="shared" si="826"/>
        <v>426.18992334112028</v>
      </c>
      <c r="AU327" s="37">
        <f t="shared" si="785"/>
        <v>4.046654752781885E-2</v>
      </c>
      <c r="AV327" s="42"/>
      <c r="AW327" s="14" t="str">
        <f>IFERROR(VLOOKUP($A327,#REF!,27,0),"0")</f>
        <v>0</v>
      </c>
      <c r="AX327" s="14">
        <f t="shared" si="827"/>
        <v>0</v>
      </c>
      <c r="AY327" s="14" t="str">
        <f>IFERROR(VLOOKUP($A327,SpecEd22!#REF!,23,0)," ")</f>
        <v xml:space="preserve"> </v>
      </c>
      <c r="AZ327" s="14" t="e">
        <f t="shared" si="828"/>
        <v>#VALUE!</v>
      </c>
      <c r="BA327" s="14">
        <f>IFERROR(VLOOKUP($A327,ECFE!#REF!,23,0),0)</f>
        <v>0</v>
      </c>
      <c r="BB327" s="14">
        <f t="shared" si="829"/>
        <v>0</v>
      </c>
      <c r="BC327" s="14">
        <f>IFERROR(VLOOKUP($A327,#REF!,17,0),0)</f>
        <v>0</v>
      </c>
      <c r="BD327" s="14">
        <f t="shared" si="830"/>
        <v>0</v>
      </c>
      <c r="BE327" s="14">
        <f>IFERROR(VLOOKUP($A327,#REF!,9,0),0)</f>
        <v>0</v>
      </c>
      <c r="BF327" s="14">
        <f t="shared" si="831"/>
        <v>0</v>
      </c>
      <c r="BG327" s="14">
        <v>0</v>
      </c>
      <c r="BH327" s="14">
        <f t="shared" si="832"/>
        <v>0</v>
      </c>
      <c r="BI327" s="14">
        <f>IFERROR(VLOOKUP($A327,ConEnroll!$A$8:$S$601,15,0),0)</f>
        <v>-1767</v>
      </c>
      <c r="BJ327" s="14">
        <f t="shared" si="833"/>
        <v>-1.0443262411347518</v>
      </c>
      <c r="BK327" s="14">
        <f t="shared" si="834"/>
        <v>-1767</v>
      </c>
      <c r="BL327" s="14">
        <f t="shared" si="835"/>
        <v>-1.0443262411347518</v>
      </c>
      <c r="BM327" s="14" t="e">
        <f t="shared" si="836"/>
        <v>#VALUE!</v>
      </c>
      <c r="BN327" s="14" t="e">
        <f t="shared" si="837"/>
        <v>#VALUE!</v>
      </c>
      <c r="BO327" s="42"/>
      <c r="BP327" s="14">
        <f t="shared" si="786"/>
        <v>10225.412251445625</v>
      </c>
      <c r="BQ327" s="14" t="e">
        <f t="shared" si="787"/>
        <v>#VALUE!</v>
      </c>
      <c r="BR327" s="14">
        <f t="shared" si="838"/>
        <v>96.357905366430273</v>
      </c>
      <c r="BS327" s="14" t="e">
        <f t="shared" si="788"/>
        <v>#VALUE!</v>
      </c>
      <c r="BT327" s="37" t="e">
        <f t="shared" si="789"/>
        <v>#VALUE!</v>
      </c>
      <c r="BU327" s="41"/>
      <c r="BV327" s="14" t="str">
        <f>IFERROR(VLOOKUP($A327,#REF!,27,0),"0")</f>
        <v>0</v>
      </c>
      <c r="BW327" s="14">
        <f t="shared" si="839"/>
        <v>0</v>
      </c>
      <c r="BX327" s="14" t="str">
        <f>IFERROR(VLOOKUP($A327,SpecEd22!$Z$22:$AV$606,59,0)," ")</f>
        <v xml:space="preserve"> </v>
      </c>
      <c r="BY327" s="14" t="e">
        <f t="shared" si="840"/>
        <v>#VALUE!</v>
      </c>
      <c r="BZ327" s="14">
        <f>IFERROR(VLOOKUP($A327,ECFE!#REF!,25,0),0)</f>
        <v>0</v>
      </c>
      <c r="CA327" s="14">
        <f t="shared" si="841"/>
        <v>0</v>
      </c>
      <c r="CB327" s="14">
        <f>IFERROR(VLOOKUP($A327,#REF!,17,0),0)</f>
        <v>0</v>
      </c>
      <c r="CC327" s="14">
        <f t="shared" si="842"/>
        <v>0</v>
      </c>
      <c r="CD327" s="14">
        <f>IFERROR(VLOOKUP($A327,#REF!,9,0),0)</f>
        <v>0</v>
      </c>
      <c r="CE327" s="14">
        <f t="shared" si="843"/>
        <v>0</v>
      </c>
      <c r="CF327" s="14">
        <v>0</v>
      </c>
      <c r="CG327" s="14">
        <f t="shared" si="844"/>
        <v>0</v>
      </c>
      <c r="CH327" s="14">
        <f>IFERROR(VLOOKUP($A327,ConEnroll!$A$8:$S$601,15,0),0)</f>
        <v>-1767</v>
      </c>
      <c r="CI327" s="14">
        <f t="shared" si="845"/>
        <v>-1.0443262411347518</v>
      </c>
      <c r="CJ327" s="14">
        <f t="shared" si="846"/>
        <v>-1767</v>
      </c>
      <c r="CK327" s="14">
        <f t="shared" si="847"/>
        <v>-1.0443262411347518</v>
      </c>
      <c r="CL327" s="14" t="e">
        <f t="shared" si="848"/>
        <v>#VALUE!</v>
      </c>
      <c r="CM327" s="14" t="e">
        <f t="shared" si="849"/>
        <v>#VALUE!</v>
      </c>
      <c r="CN327" s="42"/>
      <c r="CO327" s="14">
        <f t="shared" si="790"/>
        <v>-9850.3185579196215</v>
      </c>
      <c r="CP327" s="14" t="e">
        <f t="shared" si="791"/>
        <v>#VALUE!</v>
      </c>
      <c r="CQ327" s="14">
        <f t="shared" si="792"/>
        <v>-82.586320330969272</v>
      </c>
      <c r="CR327" s="14" t="e">
        <f t="shared" si="793"/>
        <v>#VALUE!</v>
      </c>
      <c r="CS327" s="37" t="e">
        <f t="shared" si="794"/>
        <v>#VALUE!</v>
      </c>
      <c r="CT327" s="239"/>
      <c r="CU327" s="239"/>
      <c r="CV327" s="468"/>
      <c r="CW327" s="14">
        <f>IFERROR(VLOOKUP($A327,BaseFY23!$A$7:$AK$527,6,0),0)</f>
        <v>1676.436297</v>
      </c>
      <c r="CX327" s="14">
        <f>IFERROR(VLOOKUP($A327,BaseFY23!$A$7:$AN$528,28,0),0)</f>
        <v>16560755.5</v>
      </c>
      <c r="CY327" s="14">
        <f t="shared" si="850"/>
        <v>9878.5474459337602</v>
      </c>
      <c r="CZ327" s="14">
        <f>IFERROR(VLOOKUP($A327,SpecEd23!$A$21:$BB$605,23,0)," ")</f>
        <v>1973201.0763689971</v>
      </c>
      <c r="DA327" s="14">
        <f t="shared" si="851"/>
        <v>1177.0212085601229</v>
      </c>
      <c r="DB327" s="14">
        <f>IFERROR(VLOOKUP($A327,ECFE!$A$16:$AB$347,7,0),0)</f>
        <v>110864.094</v>
      </c>
      <c r="DC327" s="14">
        <f t="shared" si="852"/>
        <v>66.130812246425606</v>
      </c>
      <c r="DD327" s="14">
        <v>0</v>
      </c>
      <c r="DE327" s="14">
        <f t="shared" si="853"/>
        <v>0</v>
      </c>
      <c r="DF327" s="14">
        <f>IFERROR(VLOOKUP($A327,ConEnroll!$A$7:$S$338,10,0),0)</f>
        <v>27104.959999999999</v>
      </c>
      <c r="DG327" s="14">
        <f t="shared" si="854"/>
        <v>16.168201588395934</v>
      </c>
      <c r="DH327" s="14">
        <f t="shared" si="795"/>
        <v>137969.054</v>
      </c>
      <c r="DI327" s="14">
        <f t="shared" si="855"/>
        <v>82.299013834821551</v>
      </c>
      <c r="DJ327" s="14">
        <f t="shared" si="796"/>
        <v>18671925.630368996</v>
      </c>
      <c r="DK327" s="14">
        <f t="shared" si="856"/>
        <v>11137.867668328705</v>
      </c>
      <c r="DL327" s="42"/>
      <c r="DM327" s="14">
        <f>IFERROR(VLOOKUP($A327,HouseFY23!$A$7:$AJ$528,28,0),0)</f>
        <v>17479312.02</v>
      </c>
      <c r="DN327" s="14">
        <f t="shared" si="857"/>
        <v>10426.469560030053</v>
      </c>
      <c r="DO327" s="14">
        <f>IFERROR(VLOOKUP($A327,Compens80percent!$A$13:$M$560,12,0),0)</f>
        <v>0</v>
      </c>
      <c r="DP327" s="14">
        <f t="shared" si="857"/>
        <v>0</v>
      </c>
      <c r="DQ327" s="14">
        <f t="shared" si="858"/>
        <v>17479312.02</v>
      </c>
      <c r="DR327" s="14">
        <f t="shared" si="859"/>
        <v>10330.562659574467</v>
      </c>
      <c r="DS327" s="14">
        <f>IFERROR(VLOOKUP($A327,SpecEd23!$A$21:$Z$550,14,0),0)</f>
        <v>2130425.1773546785</v>
      </c>
      <c r="DT327" s="14">
        <f t="shared" si="860"/>
        <v>1270.8059239513582</v>
      </c>
      <c r="DU327" s="14">
        <f>IFERROR(VLOOKUP($A327,ECFE!$A$16:$AB$347,9,0),0)</f>
        <v>115343.0033976</v>
      </c>
      <c r="DV327" s="14">
        <f t="shared" si="861"/>
        <v>68.802497061181199</v>
      </c>
      <c r="DW327" s="14">
        <f>IFERROR(VLOOKUP($A327,ParaFY19!$A$21:$Z$543,7,0),0)</f>
        <v>14308</v>
      </c>
      <c r="DX327" s="14">
        <f t="shared" si="862"/>
        <v>8.5347710650290214</v>
      </c>
      <c r="DY327" s="14">
        <f>IFERROR(VLOOKUP($A327,ConEnroll!$A$7:$S$341,13,0),0)</f>
        <v>33881.199999999997</v>
      </c>
      <c r="DZ327" s="14">
        <f t="shared" si="863"/>
        <v>20.210251985494917</v>
      </c>
      <c r="EA327" s="14">
        <f t="shared" si="797"/>
        <v>163532.20339759998</v>
      </c>
      <c r="EB327" s="14">
        <f t="shared" si="864"/>
        <v>97.54752011170514</v>
      </c>
      <c r="EC327" s="14">
        <f t="shared" si="798"/>
        <v>19773269.400752276</v>
      </c>
      <c r="ED327" s="14">
        <f t="shared" si="865"/>
        <v>11794.823004093114</v>
      </c>
      <c r="EE327" s="62"/>
      <c r="EF327" s="14">
        <f t="shared" si="799"/>
        <v>547.92211409629272</v>
      </c>
      <c r="EG327" s="14">
        <f t="shared" si="800"/>
        <v>93.784715391235295</v>
      </c>
      <c r="EH327" s="14">
        <f t="shared" si="801"/>
        <v>15.248506276883589</v>
      </c>
      <c r="EI327" s="14">
        <f t="shared" si="866"/>
        <v>656.95533576441164</v>
      </c>
      <c r="EJ327" s="37">
        <f t="shared" si="802"/>
        <v>5.8983941570118444E-2</v>
      </c>
      <c r="EK327" s="42"/>
      <c r="EL327" s="14" t="str">
        <f>IFERROR(VLOOKUP($A327,#REF!,27,0),"0")</f>
        <v>0</v>
      </c>
      <c r="EM327" s="14">
        <f t="shared" si="867"/>
        <v>0</v>
      </c>
      <c r="EN327" s="14" t="str">
        <f>IFERROR(VLOOKUP($A327,SpecEd23!#REF!,23,0)," ")</f>
        <v xml:space="preserve"> </v>
      </c>
      <c r="EO327" s="14" t="e">
        <f t="shared" si="868"/>
        <v>#VALUE!</v>
      </c>
      <c r="EP327" s="14">
        <f>IFERROR(VLOOKUP($A327,ECFE!#REF!,24,0),0)</f>
        <v>0</v>
      </c>
      <c r="EQ327" s="14">
        <f t="shared" si="869"/>
        <v>0</v>
      </c>
      <c r="ER327" s="14">
        <f>IFERROR(VLOOKUP($A327,#REF!,30,0),0)</f>
        <v>0</v>
      </c>
      <c r="ES327" s="14">
        <f t="shared" si="870"/>
        <v>0</v>
      </c>
      <c r="ET327" s="14">
        <f>IFERROR(VLOOKUP($A327,#REF!,12,0),0)</f>
        <v>0</v>
      </c>
      <c r="EU327" s="14">
        <f t="shared" si="871"/>
        <v>0</v>
      </c>
      <c r="EV327" s="14">
        <v>0</v>
      </c>
      <c r="EW327" s="14">
        <f t="shared" si="872"/>
        <v>0</v>
      </c>
      <c r="EX327" s="14">
        <f>IFERROR(VLOOKUP($A327,ConEnroll!$A$8:$S$601,16,0),0)</f>
        <v>985</v>
      </c>
      <c r="EY327" s="14">
        <f t="shared" si="873"/>
        <v>0.58755587776443852</v>
      </c>
      <c r="EZ327" s="14">
        <f t="shared" si="874"/>
        <v>985</v>
      </c>
      <c r="FA327" s="14">
        <f t="shared" si="875"/>
        <v>0.58755587776443852</v>
      </c>
      <c r="FB327" s="14" t="e">
        <f t="shared" si="876"/>
        <v>#VALUE!</v>
      </c>
      <c r="FC327" s="14" t="e">
        <f t="shared" si="877"/>
        <v>#VALUE!</v>
      </c>
      <c r="FD327" s="62"/>
      <c r="FE327" s="14">
        <f t="shared" si="803"/>
        <v>10426.469560030053</v>
      </c>
      <c r="FF327" s="14" t="e">
        <f t="shared" si="804"/>
        <v>#VALUE!</v>
      </c>
      <c r="FG327" s="14">
        <f t="shared" si="878"/>
        <v>96.959964233940696</v>
      </c>
      <c r="FH327" s="14" t="e">
        <f t="shared" si="805"/>
        <v>#VALUE!</v>
      </c>
      <c r="FI327" s="37" t="e">
        <f t="shared" si="806"/>
        <v>#VALUE!</v>
      </c>
      <c r="FJ327" s="12"/>
      <c r="FK327" s="14" t="str">
        <f>IFERROR(VLOOKUP($A327,#REF!,27,0),"0")</f>
        <v>0</v>
      </c>
      <c r="FL327" s="14">
        <f t="shared" si="879"/>
        <v>0</v>
      </c>
      <c r="FM327" s="14" t="str">
        <f>IFERROR(VLOOKUP($A327,SpecEd23!$X$22:$Y$610,59,0)," ")</f>
        <v xml:space="preserve"> </v>
      </c>
      <c r="FN327" s="14" t="e">
        <f t="shared" si="880"/>
        <v>#VALUE!</v>
      </c>
      <c r="FO327" s="14">
        <f>IFERROR(VLOOKUP($A327,ECFE!#REF!,26,0),0)</f>
        <v>0</v>
      </c>
      <c r="FP327" s="14">
        <f t="shared" si="881"/>
        <v>0</v>
      </c>
      <c r="FQ327" s="14">
        <f>IFERROR(VLOOKUP($A327,#REF!,16,0),0)</f>
        <v>0</v>
      </c>
      <c r="FR327" s="14">
        <f t="shared" si="882"/>
        <v>0</v>
      </c>
      <c r="FS327" s="14">
        <f>IFERROR(VLOOKUP($A327,#REF!,12,0),0)</f>
        <v>0</v>
      </c>
      <c r="FT327" s="14">
        <f t="shared" si="883"/>
        <v>0</v>
      </c>
      <c r="FU327" s="14">
        <v>0</v>
      </c>
      <c r="FV327" s="14">
        <f t="shared" si="884"/>
        <v>0</v>
      </c>
      <c r="FW327" s="14">
        <f>IFERROR(VLOOKUP($A327,ConEnroll!$A$8:$S$601,16,0),0)</f>
        <v>985</v>
      </c>
      <c r="FX327" s="14">
        <f t="shared" si="885"/>
        <v>0.58755587776443852</v>
      </c>
      <c r="FY327" s="14">
        <f t="shared" si="886"/>
        <v>985</v>
      </c>
      <c r="FZ327" s="14">
        <f t="shared" si="887"/>
        <v>0.58755587776443852</v>
      </c>
      <c r="GA327" s="14" t="e">
        <f t="shared" si="888"/>
        <v>#VALUE!</v>
      </c>
      <c r="GB327" s="14" t="e">
        <f t="shared" si="889"/>
        <v>#VALUE!</v>
      </c>
      <c r="GC327" s="39"/>
      <c r="GD327" s="14">
        <f t="shared" si="807"/>
        <v>-9878.5474459337602</v>
      </c>
      <c r="GE327" s="14" t="e">
        <f t="shared" si="808"/>
        <v>#VALUE!</v>
      </c>
      <c r="GF327" s="14">
        <f t="shared" si="809"/>
        <v>-81.711457957057107</v>
      </c>
      <c r="GG327" s="14" t="e">
        <f t="shared" si="810"/>
        <v>#VALUE!</v>
      </c>
      <c r="GH327" s="37" t="e">
        <f t="shared" si="811"/>
        <v>#VALUE!</v>
      </c>
    </row>
    <row r="328" spans="1:190" ht="12.5" x14ac:dyDescent="0.25">
      <c r="A328" s="67">
        <v>2753</v>
      </c>
      <c r="B328" s="35">
        <v>1</v>
      </c>
      <c r="C328" s="14">
        <v>5</v>
      </c>
      <c r="D328" s="14"/>
      <c r="E328" s="14"/>
      <c r="F328" s="35" t="s">
        <v>2659</v>
      </c>
      <c r="G328" s="41"/>
      <c r="H328" s="14">
        <f>IFERROR(VLOOKUP($A328,BaseFY22!$A$7:$AK$528,6,0),0)</f>
        <v>960</v>
      </c>
      <c r="I328" s="14">
        <f>IFERROR(VLOOKUP($A328,BaseFY22!$A$7:$AK$528,28,0),0)</f>
        <v>10045469.465016</v>
      </c>
      <c r="J328" s="14">
        <f t="shared" si="812"/>
        <v>10464.030692725</v>
      </c>
      <c r="K328" s="14">
        <f>IFERROR(VLOOKUP($A328,SpecEd22!$A$21:$BB$605,24,0)," ")</f>
        <v>743576.43434513046</v>
      </c>
      <c r="L328" s="14">
        <f t="shared" si="813"/>
        <v>774.55878577617761</v>
      </c>
      <c r="M328" s="14">
        <f>IFERROR(VLOOKUP($A328,ECFE!$A$16:$AB$347,7,0),0)</f>
        <v>90926.682000000001</v>
      </c>
      <c r="N328" s="14">
        <f t="shared" si="780"/>
        <v>94.715293750000001</v>
      </c>
      <c r="O328" s="14">
        <v>0</v>
      </c>
      <c r="P328" s="14">
        <f t="shared" si="780"/>
        <v>0</v>
      </c>
      <c r="Q328" s="14">
        <f>IFERROR(VLOOKUP($A328,ConEnroll!$A$7:$S$337,10,0),0)</f>
        <v>15099.09</v>
      </c>
      <c r="R328" s="14">
        <f t="shared" si="814"/>
        <v>15.72821875</v>
      </c>
      <c r="S328" s="14">
        <f t="shared" si="781"/>
        <v>106025.772</v>
      </c>
      <c r="T328" s="14">
        <f t="shared" si="815"/>
        <v>110.4435125</v>
      </c>
      <c r="U328" s="14">
        <f t="shared" si="782"/>
        <v>10895071.67136113</v>
      </c>
      <c r="V328" s="14">
        <f t="shared" si="816"/>
        <v>11349.032991001177</v>
      </c>
      <c r="W328" s="42"/>
      <c r="X328" s="14">
        <f>IFERROR(VLOOKUP($A328,HouseFY22!$A$6:$AJ$528,28,0),0)</f>
        <v>10285213.465016</v>
      </c>
      <c r="Y328" s="14">
        <f t="shared" si="817"/>
        <v>10713.764026058334</v>
      </c>
      <c r="Z328" s="14">
        <f>IFERROR(VLOOKUP($A328,Compens80percent!$A$13:$M$560,12,0),0)</f>
        <v>0</v>
      </c>
      <c r="AA328" s="14">
        <f t="shared" si="817"/>
        <v>0</v>
      </c>
      <c r="AB328" s="14">
        <f t="shared" si="818"/>
        <v>10285213.465016</v>
      </c>
      <c r="AC328" s="14">
        <f t="shared" si="817"/>
        <v>10713.764026058334</v>
      </c>
      <c r="AD328" s="14">
        <f>IFERROR(VLOOKUP(A328,SpecEd22!$A$21:$Z$550,14,0),0)</f>
        <v>774474.03005042544</v>
      </c>
      <c r="AE328" s="14">
        <f t="shared" si="819"/>
        <v>806.74378130252649</v>
      </c>
      <c r="AF328" s="14">
        <f>IFERROR(VLOOKUP($A328,ECFE!$A$16:$AB$348,8,0),0)</f>
        <v>92745.215640000009</v>
      </c>
      <c r="AG328" s="14">
        <f t="shared" si="820"/>
        <v>96.609599625000016</v>
      </c>
      <c r="AH328" s="14">
        <f>IFERROR(VLOOKUP(A328,ParaFY19!$A$21:$Z$543,7,0),0)</f>
        <v>8232</v>
      </c>
      <c r="AI328" s="14">
        <f t="shared" si="821"/>
        <v>8.5749999999999993</v>
      </c>
      <c r="AJ328" s="14">
        <f>IFERROR(VLOOKUP(A328,ConEnroll!$A$7:$S$341,13,0),0)</f>
        <v>18873.862499999999</v>
      </c>
      <c r="AK328" s="14">
        <f t="shared" si="822"/>
        <v>19.660273437499999</v>
      </c>
      <c r="AL328" s="14">
        <f t="shared" si="890"/>
        <v>119851.07814000001</v>
      </c>
      <c r="AM328" s="14">
        <f t="shared" si="823"/>
        <v>124.84487306250001</v>
      </c>
      <c r="AN328" s="14">
        <f t="shared" si="824"/>
        <v>11179538.573206425</v>
      </c>
      <c r="AO328" s="14">
        <f t="shared" si="825"/>
        <v>11645.352680423359</v>
      </c>
      <c r="AP328" s="62"/>
      <c r="AQ328" s="14">
        <f t="shared" si="778"/>
        <v>249.73333333333358</v>
      </c>
      <c r="AR328" s="14">
        <f t="shared" si="783"/>
        <v>32.184995526348871</v>
      </c>
      <c r="AS328" s="14">
        <f t="shared" si="784"/>
        <v>14.401360562500017</v>
      </c>
      <c r="AT328" s="14">
        <f t="shared" si="826"/>
        <v>296.31968942218248</v>
      </c>
      <c r="AU328" s="37">
        <f t="shared" si="785"/>
        <v>2.6109686143051918E-2</v>
      </c>
      <c r="AV328" s="42"/>
      <c r="AW328" s="14" t="str">
        <f>IFERROR(VLOOKUP($A328,#REF!,27,0),"0")</f>
        <v>0</v>
      </c>
      <c r="AX328" s="14">
        <f t="shared" si="827"/>
        <v>0</v>
      </c>
      <c r="AY328" s="14" t="str">
        <f>IFERROR(VLOOKUP($A328,SpecEd22!#REF!,23,0)," ")</f>
        <v xml:space="preserve"> </v>
      </c>
      <c r="AZ328" s="14" t="e">
        <f t="shared" si="828"/>
        <v>#VALUE!</v>
      </c>
      <c r="BA328" s="14">
        <f>IFERROR(VLOOKUP($A328,ECFE!#REF!,23,0),0)</f>
        <v>0</v>
      </c>
      <c r="BB328" s="14">
        <f t="shared" si="829"/>
        <v>0</v>
      </c>
      <c r="BC328" s="14">
        <f>IFERROR(VLOOKUP($A328,#REF!,17,0),0)</f>
        <v>0</v>
      </c>
      <c r="BD328" s="14">
        <f t="shared" si="830"/>
        <v>0</v>
      </c>
      <c r="BE328" s="14">
        <f>IFERROR(VLOOKUP($A328,#REF!,9,0),0)</f>
        <v>0</v>
      </c>
      <c r="BF328" s="14">
        <f t="shared" si="831"/>
        <v>0</v>
      </c>
      <c r="BG328" s="14">
        <v>0</v>
      </c>
      <c r="BH328" s="14">
        <f t="shared" si="832"/>
        <v>0</v>
      </c>
      <c r="BI328" s="14">
        <f>IFERROR(VLOOKUP($A328,ConEnroll!$A$8:$S$601,15,0),0)</f>
        <v>-1762</v>
      </c>
      <c r="BJ328" s="14">
        <f t="shared" si="833"/>
        <v>-1.8354166666666667</v>
      </c>
      <c r="BK328" s="14">
        <f t="shared" si="834"/>
        <v>-1762</v>
      </c>
      <c r="BL328" s="14">
        <f t="shared" si="835"/>
        <v>-1.8354166666666667</v>
      </c>
      <c r="BM328" s="14" t="e">
        <f t="shared" si="836"/>
        <v>#VALUE!</v>
      </c>
      <c r="BN328" s="14" t="e">
        <f t="shared" si="837"/>
        <v>#VALUE!</v>
      </c>
      <c r="BO328" s="42"/>
      <c r="BP328" s="14">
        <f t="shared" si="786"/>
        <v>10713.764026058334</v>
      </c>
      <c r="BQ328" s="14" t="e">
        <f t="shared" si="787"/>
        <v>#VALUE!</v>
      </c>
      <c r="BR328" s="14">
        <f t="shared" si="838"/>
        <v>126.68028972916667</v>
      </c>
      <c r="BS328" s="14" t="e">
        <f t="shared" si="788"/>
        <v>#VALUE!</v>
      </c>
      <c r="BT328" s="37" t="e">
        <f t="shared" si="789"/>
        <v>#VALUE!</v>
      </c>
      <c r="BU328" s="41"/>
      <c r="BV328" s="14" t="str">
        <f>IFERROR(VLOOKUP($A328,#REF!,27,0),"0")</f>
        <v>0</v>
      </c>
      <c r="BW328" s="14">
        <f t="shared" si="839"/>
        <v>0</v>
      </c>
      <c r="BX328" s="14" t="str">
        <f>IFERROR(VLOOKUP($A328,SpecEd22!$Z$22:$AV$606,59,0)," ")</f>
        <v xml:space="preserve"> </v>
      </c>
      <c r="BY328" s="14" t="e">
        <f t="shared" si="840"/>
        <v>#VALUE!</v>
      </c>
      <c r="BZ328" s="14">
        <f>IFERROR(VLOOKUP($A328,ECFE!#REF!,25,0),0)</f>
        <v>0</v>
      </c>
      <c r="CA328" s="14">
        <f t="shared" si="841"/>
        <v>0</v>
      </c>
      <c r="CB328" s="14">
        <f>IFERROR(VLOOKUP($A328,#REF!,17,0),0)</f>
        <v>0</v>
      </c>
      <c r="CC328" s="14">
        <f t="shared" si="842"/>
        <v>0</v>
      </c>
      <c r="CD328" s="14">
        <f>IFERROR(VLOOKUP($A328,#REF!,9,0),0)</f>
        <v>0</v>
      </c>
      <c r="CE328" s="14">
        <f t="shared" si="843"/>
        <v>0</v>
      </c>
      <c r="CF328" s="14">
        <v>0</v>
      </c>
      <c r="CG328" s="14">
        <f t="shared" si="844"/>
        <v>0</v>
      </c>
      <c r="CH328" s="14">
        <f>IFERROR(VLOOKUP($A328,ConEnroll!$A$8:$S$601,15,0),0)</f>
        <v>-1762</v>
      </c>
      <c r="CI328" s="14">
        <f t="shared" si="845"/>
        <v>-1.8354166666666667</v>
      </c>
      <c r="CJ328" s="14">
        <f t="shared" si="846"/>
        <v>-1762</v>
      </c>
      <c r="CK328" s="14">
        <f t="shared" si="847"/>
        <v>-1.8354166666666667</v>
      </c>
      <c r="CL328" s="14" t="e">
        <f t="shared" si="848"/>
        <v>#VALUE!</v>
      </c>
      <c r="CM328" s="14" t="e">
        <f t="shared" si="849"/>
        <v>#VALUE!</v>
      </c>
      <c r="CN328" s="42"/>
      <c r="CO328" s="14">
        <f t="shared" si="790"/>
        <v>-10464.030692725</v>
      </c>
      <c r="CP328" s="14" t="e">
        <f t="shared" si="791"/>
        <v>#VALUE!</v>
      </c>
      <c r="CQ328" s="14">
        <f t="shared" si="792"/>
        <v>-112.27892916666666</v>
      </c>
      <c r="CR328" s="14" t="e">
        <f t="shared" si="793"/>
        <v>#VALUE!</v>
      </c>
      <c r="CS328" s="37" t="e">
        <f t="shared" si="794"/>
        <v>#VALUE!</v>
      </c>
      <c r="CT328" s="239"/>
      <c r="CU328" s="239"/>
      <c r="CV328" s="468"/>
      <c r="CW328" s="14">
        <f>IFERROR(VLOOKUP($A328,BaseFY23!$A$7:$AK$527,6,0),0)</f>
        <v>979.53791100000001</v>
      </c>
      <c r="CX328" s="14">
        <f>IFERROR(VLOOKUP($A328,BaseFY23!$A$7:$AN$528,28,0),0)</f>
        <v>10294107.372067001</v>
      </c>
      <c r="CY328" s="14">
        <f t="shared" si="850"/>
        <v>10509.146462292465</v>
      </c>
      <c r="CZ328" s="14">
        <f>IFERROR(VLOOKUP($A328,SpecEd23!$A$21:$BB$605,23,0)," ")</f>
        <v>981521.28467276157</v>
      </c>
      <c r="DA328" s="14">
        <f t="shared" si="851"/>
        <v>1002.0248054215041</v>
      </c>
      <c r="DB328" s="14">
        <f>IFERROR(VLOOKUP($A328,ECFE!$A$16:$AB$347,7,0),0)</f>
        <v>90926.682000000001</v>
      </c>
      <c r="DC328" s="14">
        <f t="shared" si="852"/>
        <v>92.826097876266886</v>
      </c>
      <c r="DD328" s="14">
        <v>0</v>
      </c>
      <c r="DE328" s="14">
        <f t="shared" si="853"/>
        <v>0</v>
      </c>
      <c r="DF328" s="14">
        <f>IFERROR(VLOOKUP($A328,ConEnroll!$A$7:$S$338,10,0),0)</f>
        <v>15099.09</v>
      </c>
      <c r="DG328" s="14">
        <f t="shared" si="854"/>
        <v>15.41450293086206</v>
      </c>
      <c r="DH328" s="14">
        <f t="shared" si="795"/>
        <v>106025.772</v>
      </c>
      <c r="DI328" s="14">
        <f t="shared" si="855"/>
        <v>108.24060080712894</v>
      </c>
      <c r="DJ328" s="14">
        <f t="shared" si="796"/>
        <v>11381654.428739762</v>
      </c>
      <c r="DK328" s="14">
        <f t="shared" si="856"/>
        <v>11619.411868521096</v>
      </c>
      <c r="DL328" s="42"/>
      <c r="DM328" s="14">
        <f>IFERROR(VLOOKUP($A328,HouseFY23!$A$7:$AJ$528,28,0),0)</f>
        <v>10711559.209450999</v>
      </c>
      <c r="DN328" s="14">
        <f t="shared" si="857"/>
        <v>10935.318673389253</v>
      </c>
      <c r="DO328" s="14">
        <f>IFERROR(VLOOKUP($A328,Compens80percent!$A$13:$M$560,12,0),0)</f>
        <v>0</v>
      </c>
      <c r="DP328" s="14">
        <f t="shared" si="857"/>
        <v>0</v>
      </c>
      <c r="DQ328" s="14">
        <f t="shared" si="858"/>
        <v>10711559.209450999</v>
      </c>
      <c r="DR328" s="14">
        <f t="shared" si="859"/>
        <v>11157.874176511457</v>
      </c>
      <c r="DS328" s="14">
        <f>IFERROR(VLOOKUP($A328,SpecEd23!$A$21:$Z$550,14,0),0)</f>
        <v>1047567.7605297996</v>
      </c>
      <c r="DT328" s="14">
        <f t="shared" si="860"/>
        <v>1069.4509612806601</v>
      </c>
      <c r="DU328" s="14">
        <f>IFERROR(VLOOKUP($A328,ECFE!$A$16:$AB$347,9,0),0)</f>
        <v>94600.1199528</v>
      </c>
      <c r="DV328" s="14">
        <f t="shared" si="861"/>
        <v>96.576272230468064</v>
      </c>
      <c r="DW328" s="14">
        <f>IFERROR(VLOOKUP($A328,ParaFY19!$A$21:$Z$543,7,0),0)</f>
        <v>8232</v>
      </c>
      <c r="DX328" s="14">
        <f t="shared" si="862"/>
        <v>8.4039626313146343</v>
      </c>
      <c r="DY328" s="14">
        <f>IFERROR(VLOOKUP($A328,ConEnroll!$A$7:$S$341,13,0),0)</f>
        <v>18873.862499999999</v>
      </c>
      <c r="DZ328" s="14">
        <f t="shared" si="863"/>
        <v>19.268128663577574</v>
      </c>
      <c r="EA328" s="14">
        <f t="shared" si="797"/>
        <v>121705.9824528</v>
      </c>
      <c r="EB328" s="14">
        <f t="shared" si="864"/>
        <v>124.24836352536028</v>
      </c>
      <c r="EC328" s="14">
        <f t="shared" si="798"/>
        <v>11880832.952433599</v>
      </c>
      <c r="ED328" s="14">
        <f t="shared" si="865"/>
        <v>12129.017998195273</v>
      </c>
      <c r="EE328" s="62"/>
      <c r="EF328" s="14">
        <f t="shared" si="799"/>
        <v>426.17221109678758</v>
      </c>
      <c r="EG328" s="14">
        <f t="shared" si="800"/>
        <v>67.426155859155983</v>
      </c>
      <c r="EH328" s="14">
        <f t="shared" si="801"/>
        <v>16.007762718231334</v>
      </c>
      <c r="EI328" s="14">
        <f t="shared" si="866"/>
        <v>509.60612967417489</v>
      </c>
      <c r="EJ328" s="37">
        <f t="shared" si="802"/>
        <v>4.3858169022718094E-2</v>
      </c>
      <c r="EK328" s="42"/>
      <c r="EL328" s="14" t="str">
        <f>IFERROR(VLOOKUP($A328,#REF!,27,0),"0")</f>
        <v>0</v>
      </c>
      <c r="EM328" s="14">
        <f t="shared" si="867"/>
        <v>0</v>
      </c>
      <c r="EN328" s="14" t="str">
        <f>IFERROR(VLOOKUP($A328,SpecEd23!#REF!,23,0)," ")</f>
        <v xml:space="preserve"> </v>
      </c>
      <c r="EO328" s="14" t="e">
        <f t="shared" si="868"/>
        <v>#VALUE!</v>
      </c>
      <c r="EP328" s="14">
        <f>IFERROR(VLOOKUP($A328,ECFE!#REF!,24,0),0)</f>
        <v>0</v>
      </c>
      <c r="EQ328" s="14">
        <f t="shared" si="869"/>
        <v>0</v>
      </c>
      <c r="ER328" s="14">
        <f>IFERROR(VLOOKUP($A328,#REF!,30,0),0)</f>
        <v>0</v>
      </c>
      <c r="ES328" s="14">
        <f t="shared" si="870"/>
        <v>0</v>
      </c>
      <c r="ET328" s="14">
        <f>IFERROR(VLOOKUP($A328,#REF!,12,0),0)</f>
        <v>0</v>
      </c>
      <c r="EU328" s="14">
        <f t="shared" si="871"/>
        <v>0</v>
      </c>
      <c r="EV328" s="14">
        <v>0</v>
      </c>
      <c r="EW328" s="14">
        <f t="shared" si="872"/>
        <v>0</v>
      </c>
      <c r="EX328" s="14">
        <f>IFERROR(VLOOKUP($A328,ConEnroll!$A$8:$S$601,16,0),0)</f>
        <v>991</v>
      </c>
      <c r="EY328" s="14">
        <f t="shared" si="873"/>
        <v>1.0117015266803695</v>
      </c>
      <c r="EZ328" s="14">
        <f t="shared" si="874"/>
        <v>991</v>
      </c>
      <c r="FA328" s="14">
        <f t="shared" si="875"/>
        <v>1.0117015266803695</v>
      </c>
      <c r="FB328" s="14" t="e">
        <f t="shared" si="876"/>
        <v>#VALUE!</v>
      </c>
      <c r="FC328" s="14" t="e">
        <f t="shared" si="877"/>
        <v>#VALUE!</v>
      </c>
      <c r="FD328" s="62"/>
      <c r="FE328" s="14">
        <f t="shared" si="803"/>
        <v>10935.318673389253</v>
      </c>
      <c r="FF328" s="14" t="e">
        <f t="shared" si="804"/>
        <v>#VALUE!</v>
      </c>
      <c r="FG328" s="14">
        <f t="shared" si="878"/>
        <v>123.23666199867991</v>
      </c>
      <c r="FH328" s="14" t="e">
        <f t="shared" si="805"/>
        <v>#VALUE!</v>
      </c>
      <c r="FI328" s="37" t="e">
        <f t="shared" si="806"/>
        <v>#VALUE!</v>
      </c>
      <c r="FJ328" s="12"/>
      <c r="FK328" s="14" t="str">
        <f>IFERROR(VLOOKUP($A328,#REF!,27,0),"0")</f>
        <v>0</v>
      </c>
      <c r="FL328" s="14">
        <f t="shared" si="879"/>
        <v>0</v>
      </c>
      <c r="FM328" s="14" t="str">
        <f>IFERROR(VLOOKUP($A328,SpecEd23!$X$22:$Y$610,59,0)," ")</f>
        <v xml:space="preserve"> </v>
      </c>
      <c r="FN328" s="14" t="e">
        <f t="shared" si="880"/>
        <v>#VALUE!</v>
      </c>
      <c r="FO328" s="14">
        <f>IFERROR(VLOOKUP($A328,ECFE!#REF!,26,0),0)</f>
        <v>0</v>
      </c>
      <c r="FP328" s="14">
        <f t="shared" si="881"/>
        <v>0</v>
      </c>
      <c r="FQ328" s="14">
        <f>IFERROR(VLOOKUP($A328,#REF!,16,0),0)</f>
        <v>0</v>
      </c>
      <c r="FR328" s="14">
        <f t="shared" si="882"/>
        <v>0</v>
      </c>
      <c r="FS328" s="14">
        <f>IFERROR(VLOOKUP($A328,#REF!,12,0),0)</f>
        <v>0</v>
      </c>
      <c r="FT328" s="14">
        <f t="shared" si="883"/>
        <v>0</v>
      </c>
      <c r="FU328" s="14">
        <v>0</v>
      </c>
      <c r="FV328" s="14">
        <f t="shared" si="884"/>
        <v>0</v>
      </c>
      <c r="FW328" s="14">
        <f>IFERROR(VLOOKUP($A328,ConEnroll!$A$8:$S$601,16,0),0)</f>
        <v>991</v>
      </c>
      <c r="FX328" s="14">
        <f t="shared" si="885"/>
        <v>1.0117015266803695</v>
      </c>
      <c r="FY328" s="14">
        <f t="shared" si="886"/>
        <v>991</v>
      </c>
      <c r="FZ328" s="14">
        <f t="shared" si="887"/>
        <v>1.0117015266803695</v>
      </c>
      <c r="GA328" s="14" t="e">
        <f t="shared" si="888"/>
        <v>#VALUE!</v>
      </c>
      <c r="GB328" s="14" t="e">
        <f t="shared" si="889"/>
        <v>#VALUE!</v>
      </c>
      <c r="GC328" s="39"/>
      <c r="GD328" s="14">
        <f t="shared" si="807"/>
        <v>-10509.146462292465</v>
      </c>
      <c r="GE328" s="14" t="e">
        <f t="shared" si="808"/>
        <v>#VALUE!</v>
      </c>
      <c r="GF328" s="14">
        <f t="shared" si="809"/>
        <v>-107.22889928044857</v>
      </c>
      <c r="GG328" s="14" t="e">
        <f t="shared" si="810"/>
        <v>#VALUE!</v>
      </c>
      <c r="GH328" s="37" t="e">
        <f t="shared" si="811"/>
        <v>#VALUE!</v>
      </c>
    </row>
    <row r="329" spans="1:190" ht="12.5" x14ac:dyDescent="0.25">
      <c r="A329" s="67">
        <v>2754</v>
      </c>
      <c r="B329" s="35">
        <v>1</v>
      </c>
      <c r="C329" s="14">
        <v>6</v>
      </c>
      <c r="D329" s="14"/>
      <c r="E329" s="14"/>
      <c r="F329" s="35" t="s">
        <v>2660</v>
      </c>
      <c r="G329" s="41"/>
      <c r="H329" s="14">
        <f>IFERROR(VLOOKUP($A329,BaseFY22!$A$7:$AK$528,6,0),0)</f>
        <v>403</v>
      </c>
      <c r="I329" s="14">
        <f>IFERROR(VLOOKUP($A329,BaseFY22!$A$7:$AK$528,28,0),0)</f>
        <v>4270014.25</v>
      </c>
      <c r="J329" s="14">
        <f t="shared" si="812"/>
        <v>10595.568858560793</v>
      </c>
      <c r="K329" s="14">
        <f>IFERROR(VLOOKUP($A329,SpecEd22!$A$21:$BB$605,24,0)," ")</f>
        <v>1036491.8457103326</v>
      </c>
      <c r="L329" s="14">
        <f t="shared" si="813"/>
        <v>2571.9400637973513</v>
      </c>
      <c r="M329" s="14">
        <f>IFERROR(VLOOKUP($A329,ECFE!$A$16:$AB$347,7,0),0)</f>
        <v>22656.149999999998</v>
      </c>
      <c r="N329" s="14">
        <f t="shared" si="780"/>
        <v>56.218734491315132</v>
      </c>
      <c r="O329" s="14">
        <v>0</v>
      </c>
      <c r="P329" s="14">
        <f t="shared" si="780"/>
        <v>0</v>
      </c>
      <c r="Q329" s="14">
        <f>IFERROR(VLOOKUP($A329,ConEnroll!$A$7:$S$337,10,0),0)</f>
        <v>2621.37</v>
      </c>
      <c r="R329" s="14">
        <f t="shared" si="814"/>
        <v>6.5046401985111659</v>
      </c>
      <c r="S329" s="14">
        <f t="shared" si="781"/>
        <v>25277.519999999997</v>
      </c>
      <c r="T329" s="14">
        <f t="shared" si="815"/>
        <v>62.723374689826294</v>
      </c>
      <c r="U329" s="14">
        <f t="shared" si="782"/>
        <v>5331783.6157103321</v>
      </c>
      <c r="V329" s="14">
        <f t="shared" si="816"/>
        <v>13230.232297047971</v>
      </c>
      <c r="W329" s="42"/>
      <c r="X329" s="14">
        <f>IFERROR(VLOOKUP($A329,HouseFY22!$A$6:$AJ$528,28,0),0)</f>
        <v>4336808.25</v>
      </c>
      <c r="Y329" s="14">
        <f t="shared" si="817"/>
        <v>10761.310794044664</v>
      </c>
      <c r="Z329" s="14">
        <f>IFERROR(VLOOKUP($A329,Compens80percent!$A$13:$M$560,12,0),0)</f>
        <v>0</v>
      </c>
      <c r="AA329" s="14">
        <f t="shared" si="817"/>
        <v>0</v>
      </c>
      <c r="AB329" s="14">
        <f t="shared" si="818"/>
        <v>4336808.25</v>
      </c>
      <c r="AC329" s="14">
        <f t="shared" si="817"/>
        <v>10761.310794044664</v>
      </c>
      <c r="AD329" s="14">
        <f>IFERROR(VLOOKUP(A329,SpecEd22!$A$21:$Z$550,14,0),0)</f>
        <v>1048505.6820396568</v>
      </c>
      <c r="AE329" s="14">
        <f t="shared" si="819"/>
        <v>2601.7510720587015</v>
      </c>
      <c r="AF329" s="14">
        <f>IFERROR(VLOOKUP($A329,ECFE!$A$16:$AB$348,8,0),0)</f>
        <v>23109.273000000001</v>
      </c>
      <c r="AG329" s="14">
        <f t="shared" si="820"/>
        <v>57.343109181141443</v>
      </c>
      <c r="AH329" s="14">
        <f>IFERROR(VLOOKUP(A329,ParaFY19!$A$21:$Z$543,7,0),0)</f>
        <v>13720</v>
      </c>
      <c r="AI329" s="14">
        <f t="shared" si="821"/>
        <v>34.044665012406945</v>
      </c>
      <c r="AJ329" s="14">
        <f>IFERROR(VLOOKUP(A329,ConEnroll!$A$7:$S$341,13,0),0)</f>
        <v>3276.7124999999996</v>
      </c>
      <c r="AK329" s="14">
        <f t="shared" si="822"/>
        <v>8.1308002481389572</v>
      </c>
      <c r="AL329" s="14">
        <f t="shared" si="890"/>
        <v>40105.985500000003</v>
      </c>
      <c r="AM329" s="14">
        <f t="shared" si="823"/>
        <v>99.518574441687349</v>
      </c>
      <c r="AN329" s="14">
        <f t="shared" si="824"/>
        <v>5425419.9175396571</v>
      </c>
      <c r="AO329" s="14">
        <f t="shared" si="825"/>
        <v>13462.580440545054</v>
      </c>
      <c r="AP329" s="62"/>
      <c r="AQ329" s="14">
        <f t="shared" si="778"/>
        <v>165.7419354838712</v>
      </c>
      <c r="AR329" s="14">
        <f t="shared" si="783"/>
        <v>29.811008261350253</v>
      </c>
      <c r="AS329" s="14">
        <f t="shared" si="784"/>
        <v>36.795199751861055</v>
      </c>
      <c r="AT329" s="14">
        <f t="shared" si="826"/>
        <v>232.3481434970825</v>
      </c>
      <c r="AU329" s="37">
        <f t="shared" si="785"/>
        <v>1.7561909593146432E-2</v>
      </c>
      <c r="AV329" s="42"/>
      <c r="AW329" s="14" t="str">
        <f>IFERROR(VLOOKUP($A329,#REF!,27,0),"0")</f>
        <v>0</v>
      </c>
      <c r="AX329" s="14">
        <f t="shared" si="827"/>
        <v>0</v>
      </c>
      <c r="AY329" s="14" t="str">
        <f>IFERROR(VLOOKUP($A329,SpecEd22!#REF!,23,0)," ")</f>
        <v xml:space="preserve"> </v>
      </c>
      <c r="AZ329" s="14" t="e">
        <f t="shared" si="828"/>
        <v>#VALUE!</v>
      </c>
      <c r="BA329" s="14">
        <f>IFERROR(VLOOKUP($A329,ECFE!#REF!,23,0),0)</f>
        <v>0</v>
      </c>
      <c r="BB329" s="14">
        <f t="shared" si="829"/>
        <v>0</v>
      </c>
      <c r="BC329" s="14">
        <f>IFERROR(VLOOKUP($A329,#REF!,17,0),0)</f>
        <v>0</v>
      </c>
      <c r="BD329" s="14">
        <f t="shared" si="830"/>
        <v>0</v>
      </c>
      <c r="BE329" s="14">
        <f>IFERROR(VLOOKUP($A329,#REF!,9,0),0)</f>
        <v>0</v>
      </c>
      <c r="BF329" s="14">
        <f t="shared" si="831"/>
        <v>0</v>
      </c>
      <c r="BG329" s="14">
        <v>0</v>
      </c>
      <c r="BH329" s="14">
        <f t="shared" si="832"/>
        <v>0</v>
      </c>
      <c r="BI329" s="14">
        <f>IFERROR(VLOOKUP($A329,ConEnroll!$A$8:$S$601,15,0),0)</f>
        <v>-1757</v>
      </c>
      <c r="BJ329" s="14">
        <f t="shared" si="833"/>
        <v>-4.3598014888337469</v>
      </c>
      <c r="BK329" s="14">
        <f t="shared" si="834"/>
        <v>-1757</v>
      </c>
      <c r="BL329" s="14">
        <f t="shared" si="835"/>
        <v>-4.3598014888337469</v>
      </c>
      <c r="BM329" s="14" t="e">
        <f t="shared" si="836"/>
        <v>#VALUE!</v>
      </c>
      <c r="BN329" s="14" t="e">
        <f t="shared" si="837"/>
        <v>#VALUE!</v>
      </c>
      <c r="BO329" s="42"/>
      <c r="BP329" s="14">
        <f t="shared" si="786"/>
        <v>10761.310794044664</v>
      </c>
      <c r="BQ329" s="14" t="e">
        <f t="shared" si="787"/>
        <v>#VALUE!</v>
      </c>
      <c r="BR329" s="14">
        <f t="shared" si="838"/>
        <v>103.8783759305211</v>
      </c>
      <c r="BS329" s="14" t="e">
        <f t="shared" si="788"/>
        <v>#VALUE!</v>
      </c>
      <c r="BT329" s="37" t="e">
        <f t="shared" si="789"/>
        <v>#VALUE!</v>
      </c>
      <c r="BU329" s="41"/>
      <c r="BV329" s="14" t="str">
        <f>IFERROR(VLOOKUP($A329,#REF!,27,0),"0")</f>
        <v>0</v>
      </c>
      <c r="BW329" s="14">
        <f t="shared" si="839"/>
        <v>0</v>
      </c>
      <c r="BX329" s="14" t="str">
        <f>IFERROR(VLOOKUP($A329,SpecEd22!$Z$22:$AV$606,59,0)," ")</f>
        <v xml:space="preserve"> </v>
      </c>
      <c r="BY329" s="14" t="e">
        <f t="shared" si="840"/>
        <v>#VALUE!</v>
      </c>
      <c r="BZ329" s="14">
        <f>IFERROR(VLOOKUP($A329,ECFE!#REF!,25,0),0)</f>
        <v>0</v>
      </c>
      <c r="CA329" s="14">
        <f t="shared" si="841"/>
        <v>0</v>
      </c>
      <c r="CB329" s="14">
        <f>IFERROR(VLOOKUP($A329,#REF!,17,0),0)</f>
        <v>0</v>
      </c>
      <c r="CC329" s="14">
        <f t="shared" si="842"/>
        <v>0</v>
      </c>
      <c r="CD329" s="14">
        <f>IFERROR(VLOOKUP($A329,#REF!,9,0),0)</f>
        <v>0</v>
      </c>
      <c r="CE329" s="14">
        <f t="shared" si="843"/>
        <v>0</v>
      </c>
      <c r="CF329" s="14">
        <v>0</v>
      </c>
      <c r="CG329" s="14">
        <f t="shared" si="844"/>
        <v>0</v>
      </c>
      <c r="CH329" s="14">
        <f>IFERROR(VLOOKUP($A329,ConEnroll!$A$8:$S$601,15,0),0)</f>
        <v>-1757</v>
      </c>
      <c r="CI329" s="14">
        <f t="shared" si="845"/>
        <v>-4.3598014888337469</v>
      </c>
      <c r="CJ329" s="14">
        <f t="shared" si="846"/>
        <v>-1757</v>
      </c>
      <c r="CK329" s="14">
        <f t="shared" si="847"/>
        <v>-4.3598014888337469</v>
      </c>
      <c r="CL329" s="14" t="e">
        <f t="shared" si="848"/>
        <v>#VALUE!</v>
      </c>
      <c r="CM329" s="14" t="e">
        <f t="shared" si="849"/>
        <v>#VALUE!</v>
      </c>
      <c r="CN329" s="42"/>
      <c r="CO329" s="14">
        <f t="shared" si="790"/>
        <v>-10595.568858560793</v>
      </c>
      <c r="CP329" s="14" t="e">
        <f t="shared" si="791"/>
        <v>#VALUE!</v>
      </c>
      <c r="CQ329" s="14">
        <f t="shared" si="792"/>
        <v>-67.08317617866004</v>
      </c>
      <c r="CR329" s="14" t="e">
        <f t="shared" si="793"/>
        <v>#VALUE!</v>
      </c>
      <c r="CS329" s="37" t="e">
        <f t="shared" si="794"/>
        <v>#VALUE!</v>
      </c>
      <c r="CT329" s="239"/>
      <c r="CU329" s="239"/>
      <c r="CV329" s="468"/>
      <c r="CW329" s="14">
        <f>IFERROR(VLOOKUP($A329,BaseFY23!$A$7:$AK$527,6,0),0)</f>
        <v>388.33063399999998</v>
      </c>
      <c r="CX329" s="14">
        <f>IFERROR(VLOOKUP($A329,BaseFY23!$A$7:$AN$528,28,0),0)</f>
        <v>4094652.75</v>
      </c>
      <c r="CY329" s="14">
        <f t="shared" si="850"/>
        <v>10544.243465479471</v>
      </c>
      <c r="CZ329" s="14">
        <f>IFERROR(VLOOKUP($A329,SpecEd23!$A$21:$BB$605,23,0)," ")</f>
        <v>1151820.0023588522</v>
      </c>
      <c r="DA329" s="14">
        <f t="shared" si="851"/>
        <v>2966.0807093546277</v>
      </c>
      <c r="DB329" s="14">
        <f>IFERROR(VLOOKUP($A329,ECFE!$A$16:$AB$347,7,0),0)</f>
        <v>22656.149999999998</v>
      </c>
      <c r="DC329" s="14">
        <f t="shared" si="852"/>
        <v>58.342422709818969</v>
      </c>
      <c r="DD329" s="14">
        <v>0</v>
      </c>
      <c r="DE329" s="14">
        <f t="shared" si="853"/>
        <v>0</v>
      </c>
      <c r="DF329" s="14">
        <f>IFERROR(VLOOKUP($A329,ConEnroll!$A$7:$S$338,10,0),0)</f>
        <v>2621.37</v>
      </c>
      <c r="DG329" s="14">
        <f t="shared" si="854"/>
        <v>6.7503559350921565</v>
      </c>
      <c r="DH329" s="14">
        <f t="shared" si="795"/>
        <v>25277.519999999997</v>
      </c>
      <c r="DI329" s="14">
        <f t="shared" si="855"/>
        <v>65.092778644911121</v>
      </c>
      <c r="DJ329" s="14">
        <f t="shared" si="796"/>
        <v>5271750.2723588524</v>
      </c>
      <c r="DK329" s="14">
        <f t="shared" si="856"/>
        <v>13575.416953479011</v>
      </c>
      <c r="DL329" s="42"/>
      <c r="DM329" s="14">
        <f>IFERROR(VLOOKUP($A329,HouseFY23!$A$7:$AJ$528,28,0),0)</f>
        <v>4222155.75</v>
      </c>
      <c r="DN329" s="14">
        <f t="shared" si="857"/>
        <v>10872.579653347668</v>
      </c>
      <c r="DO329" s="14">
        <f>IFERROR(VLOOKUP($A329,Compens80percent!$A$13:$M$560,12,0),0)</f>
        <v>0</v>
      </c>
      <c r="DP329" s="14">
        <f t="shared" si="857"/>
        <v>0</v>
      </c>
      <c r="DQ329" s="14">
        <f t="shared" si="858"/>
        <v>4222155.75</v>
      </c>
      <c r="DR329" s="14">
        <f t="shared" si="859"/>
        <v>10476.813275434242</v>
      </c>
      <c r="DS329" s="14">
        <f>IFERROR(VLOOKUP($A329,SpecEd23!$A$21:$Z$550,14,0),0)</f>
        <v>1175862.5091420431</v>
      </c>
      <c r="DT329" s="14">
        <f t="shared" si="860"/>
        <v>3027.9931743475154</v>
      </c>
      <c r="DU329" s="14">
        <f>IFERROR(VLOOKUP($A329,ECFE!$A$16:$AB$347,9,0),0)</f>
        <v>23571.458460000002</v>
      </c>
      <c r="DV329" s="14">
        <f t="shared" si="861"/>
        <v>60.699456587295671</v>
      </c>
      <c r="DW329" s="14">
        <f>IFERROR(VLOOKUP($A329,ParaFY19!$A$21:$Z$543,7,0),0)</f>
        <v>13720</v>
      </c>
      <c r="DX329" s="14">
        <f t="shared" si="862"/>
        <v>35.330717689400728</v>
      </c>
      <c r="DY329" s="14">
        <f>IFERROR(VLOOKUP($A329,ConEnroll!$A$7:$S$341,13,0),0)</f>
        <v>3276.7124999999996</v>
      </c>
      <c r="DZ329" s="14">
        <f t="shared" si="863"/>
        <v>8.4379449188651954</v>
      </c>
      <c r="EA329" s="14">
        <f t="shared" si="797"/>
        <v>40568.170960000003</v>
      </c>
      <c r="EB329" s="14">
        <f t="shared" si="864"/>
        <v>104.4681191955616</v>
      </c>
      <c r="EC329" s="14">
        <f t="shared" si="798"/>
        <v>5438586.4301020429</v>
      </c>
      <c r="ED329" s="14">
        <f t="shared" si="865"/>
        <v>14005.040946890746</v>
      </c>
      <c r="EE329" s="62"/>
      <c r="EF329" s="14">
        <f t="shared" si="799"/>
        <v>328.33618786819716</v>
      </c>
      <c r="EG329" s="14">
        <f t="shared" si="800"/>
        <v>61.912464992887635</v>
      </c>
      <c r="EH329" s="14">
        <f t="shared" si="801"/>
        <v>39.375340550650478</v>
      </c>
      <c r="EI329" s="14">
        <f t="shared" si="866"/>
        <v>429.62399341173528</v>
      </c>
      <c r="EJ329" s="37">
        <f t="shared" si="802"/>
        <v>3.1647204272546067E-2</v>
      </c>
      <c r="EK329" s="42"/>
      <c r="EL329" s="14" t="str">
        <f>IFERROR(VLOOKUP($A329,#REF!,27,0),"0")</f>
        <v>0</v>
      </c>
      <c r="EM329" s="14">
        <f t="shared" si="867"/>
        <v>0</v>
      </c>
      <c r="EN329" s="14" t="str">
        <f>IFERROR(VLOOKUP($A329,SpecEd23!#REF!,23,0)," ")</f>
        <v xml:space="preserve"> </v>
      </c>
      <c r="EO329" s="14" t="e">
        <f t="shared" si="868"/>
        <v>#VALUE!</v>
      </c>
      <c r="EP329" s="14">
        <f>IFERROR(VLOOKUP($A329,ECFE!#REF!,24,0),0)</f>
        <v>0</v>
      </c>
      <c r="EQ329" s="14">
        <f t="shared" si="869"/>
        <v>0</v>
      </c>
      <c r="ER329" s="14">
        <f>IFERROR(VLOOKUP($A329,#REF!,30,0),0)</f>
        <v>0</v>
      </c>
      <c r="ES329" s="14">
        <f t="shared" si="870"/>
        <v>0</v>
      </c>
      <c r="ET329" s="14">
        <f>IFERROR(VLOOKUP($A329,#REF!,12,0),0)</f>
        <v>0</v>
      </c>
      <c r="EU329" s="14">
        <f t="shared" si="871"/>
        <v>0</v>
      </c>
      <c r="EV329" s="14">
        <v>0</v>
      </c>
      <c r="EW329" s="14">
        <f t="shared" si="872"/>
        <v>0</v>
      </c>
      <c r="EX329" s="14">
        <f>IFERROR(VLOOKUP($A329,ConEnroll!$A$8:$S$601,16,0),0)</f>
        <v>997</v>
      </c>
      <c r="EY329" s="14">
        <f t="shared" si="873"/>
        <v>2.5673998204324002</v>
      </c>
      <c r="EZ329" s="14">
        <f t="shared" si="874"/>
        <v>997</v>
      </c>
      <c r="FA329" s="14">
        <f t="shared" si="875"/>
        <v>2.5673998204324002</v>
      </c>
      <c r="FB329" s="14" t="e">
        <f t="shared" si="876"/>
        <v>#VALUE!</v>
      </c>
      <c r="FC329" s="14" t="e">
        <f t="shared" si="877"/>
        <v>#VALUE!</v>
      </c>
      <c r="FD329" s="62"/>
      <c r="FE329" s="14">
        <f t="shared" si="803"/>
        <v>10872.579653347668</v>
      </c>
      <c r="FF329" s="14" t="e">
        <f t="shared" si="804"/>
        <v>#VALUE!</v>
      </c>
      <c r="FG329" s="14">
        <f t="shared" si="878"/>
        <v>101.9007193751292</v>
      </c>
      <c r="FH329" s="14" t="e">
        <f t="shared" si="805"/>
        <v>#VALUE!</v>
      </c>
      <c r="FI329" s="37" t="e">
        <f t="shared" si="806"/>
        <v>#VALUE!</v>
      </c>
      <c r="FJ329" s="12"/>
      <c r="FK329" s="14" t="str">
        <f>IFERROR(VLOOKUP($A329,#REF!,27,0),"0")</f>
        <v>0</v>
      </c>
      <c r="FL329" s="14">
        <f t="shared" si="879"/>
        <v>0</v>
      </c>
      <c r="FM329" s="14" t="str">
        <f>IFERROR(VLOOKUP($A329,SpecEd23!$X$22:$Y$610,59,0)," ")</f>
        <v xml:space="preserve"> </v>
      </c>
      <c r="FN329" s="14" t="e">
        <f t="shared" si="880"/>
        <v>#VALUE!</v>
      </c>
      <c r="FO329" s="14">
        <f>IFERROR(VLOOKUP($A329,ECFE!#REF!,26,0),0)</f>
        <v>0</v>
      </c>
      <c r="FP329" s="14">
        <f t="shared" si="881"/>
        <v>0</v>
      </c>
      <c r="FQ329" s="14">
        <f>IFERROR(VLOOKUP($A329,#REF!,16,0),0)</f>
        <v>0</v>
      </c>
      <c r="FR329" s="14">
        <f t="shared" si="882"/>
        <v>0</v>
      </c>
      <c r="FS329" s="14">
        <f>IFERROR(VLOOKUP($A329,#REF!,12,0),0)</f>
        <v>0</v>
      </c>
      <c r="FT329" s="14">
        <f t="shared" si="883"/>
        <v>0</v>
      </c>
      <c r="FU329" s="14">
        <v>0</v>
      </c>
      <c r="FV329" s="14">
        <f t="shared" si="884"/>
        <v>0</v>
      </c>
      <c r="FW329" s="14">
        <f>IFERROR(VLOOKUP($A329,ConEnroll!$A$8:$S$601,16,0),0)</f>
        <v>997</v>
      </c>
      <c r="FX329" s="14">
        <f t="shared" si="885"/>
        <v>2.5673998204324002</v>
      </c>
      <c r="FY329" s="14">
        <f t="shared" si="886"/>
        <v>997</v>
      </c>
      <c r="FZ329" s="14">
        <f t="shared" si="887"/>
        <v>2.5673998204324002</v>
      </c>
      <c r="GA329" s="14" t="e">
        <f t="shared" si="888"/>
        <v>#VALUE!</v>
      </c>
      <c r="GB329" s="14" t="e">
        <f t="shared" si="889"/>
        <v>#VALUE!</v>
      </c>
      <c r="GC329" s="39"/>
      <c r="GD329" s="14">
        <f t="shared" si="807"/>
        <v>-10544.243465479471</v>
      </c>
      <c r="GE329" s="14" t="e">
        <f t="shared" si="808"/>
        <v>#VALUE!</v>
      </c>
      <c r="GF329" s="14">
        <f t="shared" si="809"/>
        <v>-62.525378824478722</v>
      </c>
      <c r="GG329" s="14" t="e">
        <f t="shared" si="810"/>
        <v>#VALUE!</v>
      </c>
      <c r="GH329" s="37" t="e">
        <f t="shared" si="811"/>
        <v>#VALUE!</v>
      </c>
    </row>
    <row r="330" spans="1:190" ht="12.5" x14ac:dyDescent="0.25">
      <c r="A330" s="67">
        <v>2769</v>
      </c>
      <c r="B330" s="35">
        <v>1</v>
      </c>
      <c r="C330" s="14">
        <v>5</v>
      </c>
      <c r="D330" s="14"/>
      <c r="E330" s="14"/>
      <c r="F330" s="35" t="s">
        <v>1707</v>
      </c>
      <c r="G330" s="41"/>
      <c r="H330" s="14">
        <f>IFERROR(VLOOKUP($A330,BaseFY22!$A$7:$AK$528,6,0),0)</f>
        <v>1090</v>
      </c>
      <c r="I330" s="14">
        <f>IFERROR(VLOOKUP($A330,BaseFY22!$A$7:$AK$528,28,0),0)</f>
        <v>10043054.75</v>
      </c>
      <c r="J330" s="14">
        <f t="shared" si="812"/>
        <v>9213.8116972477055</v>
      </c>
      <c r="K330" s="14">
        <f>IFERROR(VLOOKUP($A330,SpecEd22!$A$21:$BB$605,24,0)," ")</f>
        <v>1264849.4184863246</v>
      </c>
      <c r="L330" s="14">
        <f t="shared" si="813"/>
        <v>1160.4123105379124</v>
      </c>
      <c r="M330" s="14">
        <f>IFERROR(VLOOKUP($A330,ECFE!$A$16:$AB$347,7,0),0)</f>
        <v>72348.638999999996</v>
      </c>
      <c r="N330" s="14">
        <f t="shared" si="780"/>
        <v>66.374898165137608</v>
      </c>
      <c r="O330" s="14">
        <v>0</v>
      </c>
      <c r="P330" s="14">
        <f t="shared" si="780"/>
        <v>0</v>
      </c>
      <c r="Q330" s="14">
        <f>IFERROR(VLOOKUP($A330,ConEnroll!$A$7:$S$337,10,0),0)</f>
        <v>10590.33</v>
      </c>
      <c r="R330" s="14">
        <f t="shared" si="814"/>
        <v>9.7158990825688072</v>
      </c>
      <c r="S330" s="14">
        <f t="shared" si="781"/>
        <v>82938.968999999997</v>
      </c>
      <c r="T330" s="14">
        <f t="shared" si="815"/>
        <v>76.090797247706419</v>
      </c>
      <c r="U330" s="14">
        <f t="shared" si="782"/>
        <v>11390843.137486326</v>
      </c>
      <c r="V330" s="14">
        <f t="shared" si="816"/>
        <v>10450.314805033326</v>
      </c>
      <c r="W330" s="42"/>
      <c r="X330" s="14">
        <f>IFERROR(VLOOKUP($A330,HouseFY22!$A$6:$AJ$528,28,0),0)</f>
        <v>10333217.769671001</v>
      </c>
      <c r="Y330" s="14">
        <f t="shared" si="817"/>
        <v>9480.01630245046</v>
      </c>
      <c r="Z330" s="14">
        <f>IFERROR(VLOOKUP($A330,Compens80percent!$A$13:$M$560,12,0),0)</f>
        <v>0</v>
      </c>
      <c r="AA330" s="14">
        <f t="shared" si="817"/>
        <v>0</v>
      </c>
      <c r="AB330" s="14">
        <f t="shared" si="818"/>
        <v>10333217.769671001</v>
      </c>
      <c r="AC330" s="14">
        <f t="shared" si="817"/>
        <v>9480.01630245046</v>
      </c>
      <c r="AD330" s="14">
        <f>IFERROR(VLOOKUP(A330,SpecEd22!$A$21:$Z$550,14,0),0)</f>
        <v>1282252.9275876693</v>
      </c>
      <c r="AE330" s="14">
        <f t="shared" si="819"/>
        <v>1176.3788326492379</v>
      </c>
      <c r="AF330" s="14">
        <f>IFERROR(VLOOKUP($A330,ECFE!$A$16:$AB$348,8,0),0)</f>
        <v>73795.611780000007</v>
      </c>
      <c r="AG330" s="14">
        <f t="shared" si="820"/>
        <v>67.70239612844037</v>
      </c>
      <c r="AH330" s="14">
        <f>IFERROR(VLOOKUP(A330,ParaFY19!$A$21:$Z$543,7,0),0)</f>
        <v>8428</v>
      </c>
      <c r="AI330" s="14">
        <f t="shared" si="821"/>
        <v>7.7321100917431194</v>
      </c>
      <c r="AJ330" s="14">
        <f>IFERROR(VLOOKUP(A330,ConEnroll!$A$7:$S$341,13,0),0)</f>
        <v>13237.9125</v>
      </c>
      <c r="AK330" s="14">
        <f t="shared" si="822"/>
        <v>12.14487385321101</v>
      </c>
      <c r="AL330" s="14">
        <f t="shared" si="890"/>
        <v>95461.524280000012</v>
      </c>
      <c r="AM330" s="14">
        <f t="shared" si="823"/>
        <v>87.579380073394503</v>
      </c>
      <c r="AN330" s="14">
        <f t="shared" si="824"/>
        <v>11710932.22153867</v>
      </c>
      <c r="AO330" s="14">
        <f t="shared" si="825"/>
        <v>10743.974515173091</v>
      </c>
      <c r="AP330" s="62"/>
      <c r="AQ330" s="14">
        <f t="shared" ref="AQ330:AQ393" si="891">AC330-J330</f>
        <v>266.20460520275446</v>
      </c>
      <c r="AR330" s="14">
        <f t="shared" si="783"/>
        <v>15.966522111325503</v>
      </c>
      <c r="AS330" s="14">
        <f t="shared" si="784"/>
        <v>11.488582825688084</v>
      </c>
      <c r="AT330" s="14">
        <f t="shared" si="826"/>
        <v>293.65971013976804</v>
      </c>
      <c r="AU330" s="37">
        <f t="shared" si="785"/>
        <v>2.8100561142744597E-2</v>
      </c>
      <c r="AV330" s="42"/>
      <c r="AW330" s="14" t="str">
        <f>IFERROR(VLOOKUP($A330,#REF!,27,0),"0")</f>
        <v>0</v>
      </c>
      <c r="AX330" s="14">
        <f t="shared" si="827"/>
        <v>0</v>
      </c>
      <c r="AY330" s="14" t="str">
        <f>IFERROR(VLOOKUP($A330,SpecEd22!#REF!,23,0)," ")</f>
        <v xml:space="preserve"> </v>
      </c>
      <c r="AZ330" s="14" t="e">
        <f t="shared" si="828"/>
        <v>#VALUE!</v>
      </c>
      <c r="BA330" s="14">
        <f>IFERROR(VLOOKUP($A330,ECFE!#REF!,23,0),0)</f>
        <v>0</v>
      </c>
      <c r="BB330" s="14">
        <f t="shared" si="829"/>
        <v>0</v>
      </c>
      <c r="BC330" s="14">
        <f>IFERROR(VLOOKUP($A330,#REF!,17,0),0)</f>
        <v>0</v>
      </c>
      <c r="BD330" s="14">
        <f t="shared" si="830"/>
        <v>0</v>
      </c>
      <c r="BE330" s="14">
        <f>IFERROR(VLOOKUP($A330,#REF!,9,0),0)</f>
        <v>0</v>
      </c>
      <c r="BF330" s="14">
        <f t="shared" si="831"/>
        <v>0</v>
      </c>
      <c r="BG330" s="14">
        <v>0</v>
      </c>
      <c r="BH330" s="14">
        <f t="shared" si="832"/>
        <v>0</v>
      </c>
      <c r="BI330" s="14">
        <f>IFERROR(VLOOKUP($A330,ConEnroll!$A$8:$S$601,15,0),0)</f>
        <v>-1771</v>
      </c>
      <c r="BJ330" s="14">
        <f t="shared" si="833"/>
        <v>-1.6247706422018349</v>
      </c>
      <c r="BK330" s="14">
        <f t="shared" si="834"/>
        <v>-1771</v>
      </c>
      <c r="BL330" s="14">
        <f t="shared" si="835"/>
        <v>-1.6247706422018349</v>
      </c>
      <c r="BM330" s="14" t="e">
        <f t="shared" si="836"/>
        <v>#VALUE!</v>
      </c>
      <c r="BN330" s="14" t="e">
        <f t="shared" si="837"/>
        <v>#VALUE!</v>
      </c>
      <c r="BO330" s="42"/>
      <c r="BP330" s="14">
        <f t="shared" si="786"/>
        <v>9480.01630245046</v>
      </c>
      <c r="BQ330" s="14" t="e">
        <f t="shared" si="787"/>
        <v>#VALUE!</v>
      </c>
      <c r="BR330" s="14">
        <f t="shared" si="838"/>
        <v>89.204150715596342</v>
      </c>
      <c r="BS330" s="14" t="e">
        <f t="shared" si="788"/>
        <v>#VALUE!</v>
      </c>
      <c r="BT330" s="37" t="e">
        <f t="shared" si="789"/>
        <v>#VALUE!</v>
      </c>
      <c r="BU330" s="41"/>
      <c r="BV330" s="14" t="str">
        <f>IFERROR(VLOOKUP($A330,#REF!,27,0),"0")</f>
        <v>0</v>
      </c>
      <c r="BW330" s="14">
        <f t="shared" si="839"/>
        <v>0</v>
      </c>
      <c r="BX330" s="14" t="str">
        <f>IFERROR(VLOOKUP($A330,SpecEd22!$Z$22:$AV$606,59,0)," ")</f>
        <v xml:space="preserve"> </v>
      </c>
      <c r="BY330" s="14" t="e">
        <f t="shared" si="840"/>
        <v>#VALUE!</v>
      </c>
      <c r="BZ330" s="14">
        <f>IFERROR(VLOOKUP($A330,ECFE!#REF!,25,0),0)</f>
        <v>0</v>
      </c>
      <c r="CA330" s="14">
        <f t="shared" si="841"/>
        <v>0</v>
      </c>
      <c r="CB330" s="14">
        <f>IFERROR(VLOOKUP($A330,#REF!,17,0),0)</f>
        <v>0</v>
      </c>
      <c r="CC330" s="14">
        <f t="shared" si="842"/>
        <v>0</v>
      </c>
      <c r="CD330" s="14">
        <f>IFERROR(VLOOKUP($A330,#REF!,9,0),0)</f>
        <v>0</v>
      </c>
      <c r="CE330" s="14">
        <f t="shared" si="843"/>
        <v>0</v>
      </c>
      <c r="CF330" s="14">
        <v>0</v>
      </c>
      <c r="CG330" s="14">
        <f t="shared" si="844"/>
        <v>0</v>
      </c>
      <c r="CH330" s="14">
        <f>IFERROR(VLOOKUP($A330,ConEnroll!$A$8:$S$601,15,0),0)</f>
        <v>-1771</v>
      </c>
      <c r="CI330" s="14">
        <f t="shared" si="845"/>
        <v>-1.6247706422018349</v>
      </c>
      <c r="CJ330" s="14">
        <f t="shared" si="846"/>
        <v>-1771</v>
      </c>
      <c r="CK330" s="14">
        <f t="shared" si="847"/>
        <v>-1.6247706422018349</v>
      </c>
      <c r="CL330" s="14" t="e">
        <f t="shared" si="848"/>
        <v>#VALUE!</v>
      </c>
      <c r="CM330" s="14" t="e">
        <f t="shared" si="849"/>
        <v>#VALUE!</v>
      </c>
      <c r="CN330" s="42"/>
      <c r="CO330" s="14">
        <f t="shared" si="790"/>
        <v>-9213.8116972477055</v>
      </c>
      <c r="CP330" s="14" t="e">
        <f t="shared" si="791"/>
        <v>#VALUE!</v>
      </c>
      <c r="CQ330" s="14">
        <f t="shared" si="792"/>
        <v>-77.715567889908257</v>
      </c>
      <c r="CR330" s="14" t="e">
        <f t="shared" si="793"/>
        <v>#VALUE!</v>
      </c>
      <c r="CS330" s="37" t="e">
        <f t="shared" si="794"/>
        <v>#VALUE!</v>
      </c>
      <c r="CT330" s="239"/>
      <c r="CU330" s="239"/>
      <c r="CV330" s="468"/>
      <c r="CW330" s="14">
        <f>IFERROR(VLOOKUP($A330,BaseFY23!$A$7:$AK$527,6,0),0)</f>
        <v>1081.4978819999999</v>
      </c>
      <c r="CX330" s="14">
        <f>IFERROR(VLOOKUP($A330,BaseFY23!$A$7:$AN$528,28,0),0)</f>
        <v>10013728</v>
      </c>
      <c r="CY330" s="14">
        <f t="shared" si="850"/>
        <v>9259.1286276786268</v>
      </c>
      <c r="CZ330" s="14">
        <f>IFERROR(VLOOKUP($A330,SpecEd23!$A$21:$BB$605,23,0)," ")</f>
        <v>1648828.7354531307</v>
      </c>
      <c r="DA330" s="14">
        <f t="shared" si="851"/>
        <v>1524.5787928904431</v>
      </c>
      <c r="DB330" s="14">
        <f>IFERROR(VLOOKUP($A330,ECFE!$A$16:$AB$347,7,0),0)</f>
        <v>72348.638999999996</v>
      </c>
      <c r="DC330" s="14">
        <f t="shared" si="852"/>
        <v>66.896699664549132</v>
      </c>
      <c r="DD330" s="14">
        <v>0</v>
      </c>
      <c r="DE330" s="14">
        <f t="shared" si="853"/>
        <v>0</v>
      </c>
      <c r="DF330" s="14">
        <f>IFERROR(VLOOKUP($A330,ConEnroll!$A$7:$S$338,10,0),0)</f>
        <v>10590.33</v>
      </c>
      <c r="DG330" s="14">
        <f t="shared" si="854"/>
        <v>9.7922799260738653</v>
      </c>
      <c r="DH330" s="14">
        <f t="shared" si="795"/>
        <v>82938.968999999997</v>
      </c>
      <c r="DI330" s="14">
        <f t="shared" si="855"/>
        <v>76.688979590623006</v>
      </c>
      <c r="DJ330" s="14">
        <f t="shared" si="796"/>
        <v>11745495.704453131</v>
      </c>
      <c r="DK330" s="14">
        <f t="shared" si="856"/>
        <v>10860.396400159692</v>
      </c>
      <c r="DL330" s="42"/>
      <c r="DM330" s="14">
        <f>IFERROR(VLOOKUP($A330,HouseFY23!$A$7:$AJ$528,28,0),0)</f>
        <v>10473564.140000001</v>
      </c>
      <c r="DN330" s="14">
        <f t="shared" si="857"/>
        <v>9684.3131311837387</v>
      </c>
      <c r="DO330" s="14">
        <f>IFERROR(VLOOKUP($A330,Compens80percent!$A$13:$M$560,12,0),0)</f>
        <v>0</v>
      </c>
      <c r="DP330" s="14">
        <f t="shared" si="857"/>
        <v>0</v>
      </c>
      <c r="DQ330" s="14">
        <f t="shared" si="858"/>
        <v>10473564.140000001</v>
      </c>
      <c r="DR330" s="14">
        <f t="shared" si="859"/>
        <v>9608.7744403669731</v>
      </c>
      <c r="DS330" s="14">
        <f>IFERROR(VLOOKUP($A330,SpecEd23!$A$21:$Z$550,14,0),0)</f>
        <v>1701747.8711508252</v>
      </c>
      <c r="DT330" s="14">
        <f t="shared" si="860"/>
        <v>1573.5101283821334</v>
      </c>
      <c r="DU330" s="14">
        <f>IFERROR(VLOOKUP($A330,ECFE!$A$16:$AB$347,9,0),0)</f>
        <v>75271.524015600007</v>
      </c>
      <c r="DV330" s="14">
        <f t="shared" si="861"/>
        <v>69.599326330996931</v>
      </c>
      <c r="DW330" s="14">
        <f>IFERROR(VLOOKUP($A330,ParaFY19!$A$21:$Z$543,7,0),0)</f>
        <v>8428</v>
      </c>
      <c r="DX330" s="14">
        <f t="shared" si="862"/>
        <v>7.7928955204370904</v>
      </c>
      <c r="DY330" s="14">
        <f>IFERROR(VLOOKUP($A330,ConEnroll!$A$7:$S$341,13,0),0)</f>
        <v>13237.9125</v>
      </c>
      <c r="DZ330" s="14">
        <f t="shared" si="863"/>
        <v>12.24034990759233</v>
      </c>
      <c r="EA330" s="14">
        <f t="shared" si="797"/>
        <v>96937.436515600013</v>
      </c>
      <c r="EB330" s="14">
        <f t="shared" si="864"/>
        <v>89.632571759026362</v>
      </c>
      <c r="EC330" s="14">
        <f t="shared" si="798"/>
        <v>12272249.447666425</v>
      </c>
      <c r="ED330" s="14">
        <f t="shared" si="865"/>
        <v>11347.455831324898</v>
      </c>
      <c r="EE330" s="62"/>
      <c r="EF330" s="14">
        <f t="shared" si="799"/>
        <v>425.18450350511193</v>
      </c>
      <c r="EG330" s="14">
        <f t="shared" si="800"/>
        <v>48.931335491690334</v>
      </c>
      <c r="EH330" s="14">
        <f t="shared" si="801"/>
        <v>12.943592168403356</v>
      </c>
      <c r="EI330" s="14">
        <f t="shared" si="866"/>
        <v>487.05943116520564</v>
      </c>
      <c r="EJ330" s="37">
        <f t="shared" si="802"/>
        <v>4.4847297761437498E-2</v>
      </c>
      <c r="EK330" s="42"/>
      <c r="EL330" s="14" t="str">
        <f>IFERROR(VLOOKUP($A330,#REF!,27,0),"0")</f>
        <v>0</v>
      </c>
      <c r="EM330" s="14">
        <f t="shared" si="867"/>
        <v>0</v>
      </c>
      <c r="EN330" s="14" t="str">
        <f>IFERROR(VLOOKUP($A330,SpecEd23!#REF!,23,0)," ")</f>
        <v xml:space="preserve"> </v>
      </c>
      <c r="EO330" s="14" t="e">
        <f t="shared" si="868"/>
        <v>#VALUE!</v>
      </c>
      <c r="EP330" s="14">
        <f>IFERROR(VLOOKUP($A330,ECFE!#REF!,24,0),0)</f>
        <v>0</v>
      </c>
      <c r="EQ330" s="14">
        <f t="shared" si="869"/>
        <v>0</v>
      </c>
      <c r="ER330" s="14">
        <f>IFERROR(VLOOKUP($A330,#REF!,30,0),0)</f>
        <v>0</v>
      </c>
      <c r="ES330" s="14">
        <f t="shared" si="870"/>
        <v>0</v>
      </c>
      <c r="ET330" s="14">
        <f>IFERROR(VLOOKUP($A330,#REF!,12,0),0)</f>
        <v>0</v>
      </c>
      <c r="EU330" s="14">
        <f t="shared" si="871"/>
        <v>0</v>
      </c>
      <c r="EV330" s="14">
        <v>0</v>
      </c>
      <c r="EW330" s="14">
        <f t="shared" si="872"/>
        <v>0</v>
      </c>
      <c r="EX330" s="14">
        <f>IFERROR(VLOOKUP($A330,ConEnroll!$A$8:$S$601,16,0),0)</f>
        <v>998</v>
      </c>
      <c r="EY330" s="14">
        <f t="shared" si="873"/>
        <v>0.92279422513006837</v>
      </c>
      <c r="EZ330" s="14">
        <f t="shared" si="874"/>
        <v>998</v>
      </c>
      <c r="FA330" s="14">
        <f t="shared" si="875"/>
        <v>0.92279422513006837</v>
      </c>
      <c r="FB330" s="14" t="e">
        <f t="shared" si="876"/>
        <v>#VALUE!</v>
      </c>
      <c r="FC330" s="14" t="e">
        <f t="shared" si="877"/>
        <v>#VALUE!</v>
      </c>
      <c r="FD330" s="62"/>
      <c r="FE330" s="14">
        <f t="shared" si="803"/>
        <v>9684.3131311837387</v>
      </c>
      <c r="FF330" s="14" t="e">
        <f t="shared" si="804"/>
        <v>#VALUE!</v>
      </c>
      <c r="FG330" s="14">
        <f t="shared" si="878"/>
        <v>88.7097775338963</v>
      </c>
      <c r="FH330" s="14" t="e">
        <f t="shared" si="805"/>
        <v>#VALUE!</v>
      </c>
      <c r="FI330" s="37" t="e">
        <f t="shared" si="806"/>
        <v>#VALUE!</v>
      </c>
      <c r="FJ330" s="12"/>
      <c r="FK330" s="14" t="str">
        <f>IFERROR(VLOOKUP($A330,#REF!,27,0),"0")</f>
        <v>0</v>
      </c>
      <c r="FL330" s="14">
        <f t="shared" si="879"/>
        <v>0</v>
      </c>
      <c r="FM330" s="14" t="str">
        <f>IFERROR(VLOOKUP($A330,SpecEd23!$X$22:$Y$610,59,0)," ")</f>
        <v xml:space="preserve"> </v>
      </c>
      <c r="FN330" s="14" t="e">
        <f t="shared" si="880"/>
        <v>#VALUE!</v>
      </c>
      <c r="FO330" s="14">
        <f>IFERROR(VLOOKUP($A330,ECFE!#REF!,26,0),0)</f>
        <v>0</v>
      </c>
      <c r="FP330" s="14">
        <f t="shared" si="881"/>
        <v>0</v>
      </c>
      <c r="FQ330" s="14">
        <f>IFERROR(VLOOKUP($A330,#REF!,16,0),0)</f>
        <v>0</v>
      </c>
      <c r="FR330" s="14">
        <f t="shared" si="882"/>
        <v>0</v>
      </c>
      <c r="FS330" s="14">
        <f>IFERROR(VLOOKUP($A330,#REF!,12,0),0)</f>
        <v>0</v>
      </c>
      <c r="FT330" s="14">
        <f t="shared" si="883"/>
        <v>0</v>
      </c>
      <c r="FU330" s="14">
        <v>0</v>
      </c>
      <c r="FV330" s="14">
        <f t="shared" si="884"/>
        <v>0</v>
      </c>
      <c r="FW330" s="14">
        <f>IFERROR(VLOOKUP($A330,ConEnroll!$A$8:$S$601,16,0),0)</f>
        <v>998</v>
      </c>
      <c r="FX330" s="14">
        <f t="shared" si="885"/>
        <v>0.92279422513006837</v>
      </c>
      <c r="FY330" s="14">
        <f t="shared" si="886"/>
        <v>998</v>
      </c>
      <c r="FZ330" s="14">
        <f t="shared" si="887"/>
        <v>0.92279422513006837</v>
      </c>
      <c r="GA330" s="14" t="e">
        <f t="shared" si="888"/>
        <v>#VALUE!</v>
      </c>
      <c r="GB330" s="14" t="e">
        <f t="shared" si="889"/>
        <v>#VALUE!</v>
      </c>
      <c r="GC330" s="39"/>
      <c r="GD330" s="14">
        <f t="shared" si="807"/>
        <v>-9259.1286276786268</v>
      </c>
      <c r="GE330" s="14" t="e">
        <f t="shared" si="808"/>
        <v>#VALUE!</v>
      </c>
      <c r="GF330" s="14">
        <f t="shared" si="809"/>
        <v>-75.766185365492944</v>
      </c>
      <c r="GG330" s="14" t="e">
        <f t="shared" si="810"/>
        <v>#VALUE!</v>
      </c>
      <c r="GH330" s="37" t="e">
        <f t="shared" si="811"/>
        <v>#VALUE!</v>
      </c>
    </row>
    <row r="331" spans="1:190" ht="12.5" x14ac:dyDescent="0.25">
      <c r="A331" s="67">
        <v>2805</v>
      </c>
      <c r="B331" s="35">
        <v>1</v>
      </c>
      <c r="C331" s="14">
        <v>5</v>
      </c>
      <c r="D331" s="14"/>
      <c r="E331" s="14"/>
      <c r="F331" s="35" t="s">
        <v>2661</v>
      </c>
      <c r="G331" s="41"/>
      <c r="H331" s="14">
        <f>IFERROR(VLOOKUP($A331,BaseFY22!$A$7:$AK$528,6,0),0)</f>
        <v>1330</v>
      </c>
      <c r="I331" s="14">
        <f>IFERROR(VLOOKUP($A331,BaseFY22!$A$7:$AK$528,28,0),0)</f>
        <v>12942979.25</v>
      </c>
      <c r="J331" s="14">
        <f t="shared" si="812"/>
        <v>9731.5633458646626</v>
      </c>
      <c r="K331" s="14">
        <f>IFERROR(VLOOKUP($A331,SpecEd22!$A$21:$BB$605,24,0)," ")</f>
        <v>1513444.2391741797</v>
      </c>
      <c r="L331" s="14">
        <f t="shared" si="813"/>
        <v>1137.9279993790824</v>
      </c>
      <c r="M331" s="14">
        <f>IFERROR(VLOOKUP($A331,ECFE!$A$16:$AB$347,7,0),0)</f>
        <v>69478.86</v>
      </c>
      <c r="N331" s="14">
        <f t="shared" si="780"/>
        <v>52.239744360902257</v>
      </c>
      <c r="O331" s="14">
        <v>0</v>
      </c>
      <c r="P331" s="14">
        <f t="shared" si="780"/>
        <v>0</v>
      </c>
      <c r="Q331" s="14">
        <f>IFERROR(VLOOKUP($A331,ConEnroll!$A$7:$S$337,10,0),0)</f>
        <v>6553.42</v>
      </c>
      <c r="R331" s="14">
        <f t="shared" si="814"/>
        <v>4.9273834586466165</v>
      </c>
      <c r="S331" s="14">
        <f t="shared" si="781"/>
        <v>76032.28</v>
      </c>
      <c r="T331" s="14">
        <f t="shared" si="815"/>
        <v>57.167127819548874</v>
      </c>
      <c r="U331" s="14">
        <f t="shared" si="782"/>
        <v>14532455.769174179</v>
      </c>
      <c r="V331" s="14">
        <f t="shared" si="816"/>
        <v>10926.658473063293</v>
      </c>
      <c r="W331" s="42"/>
      <c r="X331" s="14">
        <f>IFERROR(VLOOKUP($A331,HouseFY22!$A$6:$AJ$528,28,0),0)</f>
        <v>13140658.25</v>
      </c>
      <c r="Y331" s="14">
        <f t="shared" si="817"/>
        <v>9880.1941729323316</v>
      </c>
      <c r="Z331" s="14">
        <f>IFERROR(VLOOKUP($A331,Compens80percent!$A$13:$M$560,12,0),0)</f>
        <v>0</v>
      </c>
      <c r="AA331" s="14">
        <f t="shared" si="817"/>
        <v>0</v>
      </c>
      <c r="AB331" s="14">
        <f t="shared" si="818"/>
        <v>13140658.25</v>
      </c>
      <c r="AC331" s="14">
        <f t="shared" si="817"/>
        <v>9880.1941729323316</v>
      </c>
      <c r="AD331" s="14">
        <f>IFERROR(VLOOKUP(A331,SpecEd22!$A$21:$Z$550,14,0),0)</f>
        <v>1551072.1503174566</v>
      </c>
      <c r="AE331" s="14">
        <f t="shared" si="819"/>
        <v>1166.2196618928244</v>
      </c>
      <c r="AF331" s="14">
        <f>IFERROR(VLOOKUP($A331,ECFE!$A$16:$AB$348,8,0),0)</f>
        <v>70868.4372</v>
      </c>
      <c r="AG331" s="14">
        <f t="shared" si="820"/>
        <v>53.284539248120304</v>
      </c>
      <c r="AH331" s="14">
        <f>IFERROR(VLOOKUP(A331,ParaFY19!$A$21:$Z$543,7,0),0)</f>
        <v>9016</v>
      </c>
      <c r="AI331" s="14">
        <f t="shared" si="821"/>
        <v>6.7789473684210524</v>
      </c>
      <c r="AJ331" s="14">
        <f>IFERROR(VLOOKUP(A331,ConEnroll!$A$7:$S$341,13,0),0)</f>
        <v>8191.7749999999996</v>
      </c>
      <c r="AK331" s="14">
        <f t="shared" si="822"/>
        <v>6.1592293233082707</v>
      </c>
      <c r="AL331" s="14">
        <f t="shared" si="890"/>
        <v>88076.212199999994</v>
      </c>
      <c r="AM331" s="14">
        <f t="shared" si="823"/>
        <v>66.222715939849621</v>
      </c>
      <c r="AN331" s="14">
        <f t="shared" si="824"/>
        <v>14779806.612517457</v>
      </c>
      <c r="AO331" s="14">
        <f t="shared" si="825"/>
        <v>11112.636550765006</v>
      </c>
      <c r="AP331" s="62"/>
      <c r="AQ331" s="14">
        <f t="shared" si="891"/>
        <v>148.63082706766909</v>
      </c>
      <c r="AR331" s="14">
        <f t="shared" si="783"/>
        <v>28.29166251374204</v>
      </c>
      <c r="AS331" s="14">
        <f t="shared" si="784"/>
        <v>9.0555881203007473</v>
      </c>
      <c r="AT331" s="14">
        <f t="shared" si="826"/>
        <v>185.97807770171187</v>
      </c>
      <c r="AU331" s="37">
        <f t="shared" si="785"/>
        <v>1.7020581192337098E-2</v>
      </c>
      <c r="AV331" s="42"/>
      <c r="AW331" s="14" t="str">
        <f>IFERROR(VLOOKUP($A331,#REF!,27,0),"0")</f>
        <v>0</v>
      </c>
      <c r="AX331" s="14">
        <f t="shared" si="827"/>
        <v>0</v>
      </c>
      <c r="AY331" s="14" t="str">
        <f>IFERROR(VLOOKUP($A331,SpecEd22!#REF!,23,0)," ")</f>
        <v xml:space="preserve"> </v>
      </c>
      <c r="AZ331" s="14" t="e">
        <f t="shared" si="828"/>
        <v>#VALUE!</v>
      </c>
      <c r="BA331" s="14">
        <f>IFERROR(VLOOKUP($A331,ECFE!#REF!,23,0),0)</f>
        <v>0</v>
      </c>
      <c r="BB331" s="14">
        <f t="shared" si="829"/>
        <v>0</v>
      </c>
      <c r="BC331" s="14">
        <f>IFERROR(VLOOKUP($A331,#REF!,17,0),0)</f>
        <v>0</v>
      </c>
      <c r="BD331" s="14">
        <f t="shared" si="830"/>
        <v>0</v>
      </c>
      <c r="BE331" s="14">
        <f>IFERROR(VLOOKUP($A331,#REF!,9,0),0)</f>
        <v>0</v>
      </c>
      <c r="BF331" s="14">
        <f t="shared" si="831"/>
        <v>0</v>
      </c>
      <c r="BG331" s="14">
        <v>0</v>
      </c>
      <c r="BH331" s="14">
        <f t="shared" si="832"/>
        <v>0</v>
      </c>
      <c r="BI331" s="14">
        <f>IFERROR(VLOOKUP($A331,ConEnroll!$A$8:$S$601,15,0),0)</f>
        <v>-1805</v>
      </c>
      <c r="BJ331" s="14">
        <f t="shared" si="833"/>
        <v>-1.3571428571428572</v>
      </c>
      <c r="BK331" s="14">
        <f t="shared" si="834"/>
        <v>-1805</v>
      </c>
      <c r="BL331" s="14">
        <f t="shared" si="835"/>
        <v>-1.3571428571428572</v>
      </c>
      <c r="BM331" s="14" t="e">
        <f t="shared" si="836"/>
        <v>#VALUE!</v>
      </c>
      <c r="BN331" s="14" t="e">
        <f t="shared" si="837"/>
        <v>#VALUE!</v>
      </c>
      <c r="BO331" s="42"/>
      <c r="BP331" s="14">
        <f t="shared" si="786"/>
        <v>9880.1941729323316</v>
      </c>
      <c r="BQ331" s="14" t="e">
        <f t="shared" si="787"/>
        <v>#VALUE!</v>
      </c>
      <c r="BR331" s="14">
        <f t="shared" si="838"/>
        <v>67.579858796992482</v>
      </c>
      <c r="BS331" s="14" t="e">
        <f t="shared" si="788"/>
        <v>#VALUE!</v>
      </c>
      <c r="BT331" s="37" t="e">
        <f t="shared" si="789"/>
        <v>#VALUE!</v>
      </c>
      <c r="BU331" s="41"/>
      <c r="BV331" s="14" t="str">
        <f>IFERROR(VLOOKUP($A331,#REF!,27,0),"0")</f>
        <v>0</v>
      </c>
      <c r="BW331" s="14">
        <f t="shared" si="839"/>
        <v>0</v>
      </c>
      <c r="BX331" s="14" t="str">
        <f>IFERROR(VLOOKUP($A331,SpecEd22!$Z$22:$AV$606,59,0)," ")</f>
        <v xml:space="preserve"> </v>
      </c>
      <c r="BY331" s="14" t="e">
        <f t="shared" si="840"/>
        <v>#VALUE!</v>
      </c>
      <c r="BZ331" s="14">
        <f>IFERROR(VLOOKUP($A331,ECFE!#REF!,25,0),0)</f>
        <v>0</v>
      </c>
      <c r="CA331" s="14">
        <f t="shared" si="841"/>
        <v>0</v>
      </c>
      <c r="CB331" s="14">
        <f>IFERROR(VLOOKUP($A331,#REF!,17,0),0)</f>
        <v>0</v>
      </c>
      <c r="CC331" s="14">
        <f t="shared" si="842"/>
        <v>0</v>
      </c>
      <c r="CD331" s="14">
        <f>IFERROR(VLOOKUP($A331,#REF!,9,0),0)</f>
        <v>0</v>
      </c>
      <c r="CE331" s="14">
        <f t="shared" si="843"/>
        <v>0</v>
      </c>
      <c r="CF331" s="14">
        <v>0</v>
      </c>
      <c r="CG331" s="14">
        <f t="shared" si="844"/>
        <v>0</v>
      </c>
      <c r="CH331" s="14">
        <f>IFERROR(VLOOKUP($A331,ConEnroll!$A$8:$S$601,15,0),0)</f>
        <v>-1805</v>
      </c>
      <c r="CI331" s="14">
        <f t="shared" si="845"/>
        <v>-1.3571428571428572</v>
      </c>
      <c r="CJ331" s="14">
        <f t="shared" si="846"/>
        <v>-1805</v>
      </c>
      <c r="CK331" s="14">
        <f t="shared" si="847"/>
        <v>-1.3571428571428572</v>
      </c>
      <c r="CL331" s="14" t="e">
        <f t="shared" si="848"/>
        <v>#VALUE!</v>
      </c>
      <c r="CM331" s="14" t="e">
        <f t="shared" si="849"/>
        <v>#VALUE!</v>
      </c>
      <c r="CN331" s="42"/>
      <c r="CO331" s="14">
        <f t="shared" si="790"/>
        <v>-9731.5633458646626</v>
      </c>
      <c r="CP331" s="14" t="e">
        <f t="shared" si="791"/>
        <v>#VALUE!</v>
      </c>
      <c r="CQ331" s="14">
        <f t="shared" si="792"/>
        <v>-58.524270676691728</v>
      </c>
      <c r="CR331" s="14" t="e">
        <f t="shared" si="793"/>
        <v>#VALUE!</v>
      </c>
      <c r="CS331" s="37" t="e">
        <f t="shared" si="794"/>
        <v>#VALUE!</v>
      </c>
      <c r="CT331" s="239"/>
      <c r="CU331" s="239"/>
      <c r="CV331" s="468"/>
      <c r="CW331" s="14">
        <f>IFERROR(VLOOKUP($A331,BaseFY23!$A$7:$AK$527,6,0),0)</f>
        <v>1407.5811369999999</v>
      </c>
      <c r="CX331" s="14">
        <f>IFERROR(VLOOKUP($A331,BaseFY23!$A$7:$AN$528,28,0),0)</f>
        <v>13789386.75</v>
      </c>
      <c r="CY331" s="14">
        <f t="shared" si="850"/>
        <v>9796.5128883366106</v>
      </c>
      <c r="CZ331" s="14">
        <f>IFERROR(VLOOKUP($A331,SpecEd23!$A$21:$BB$605,23,0)," ")</f>
        <v>1877898.1544106663</v>
      </c>
      <c r="DA331" s="14">
        <f t="shared" si="851"/>
        <v>1334.1313726419073</v>
      </c>
      <c r="DB331" s="14">
        <f>IFERROR(VLOOKUP($A331,ECFE!$A$16:$AB$347,7,0),0)</f>
        <v>69478.86</v>
      </c>
      <c r="DC331" s="14">
        <f t="shared" si="852"/>
        <v>49.360465392482737</v>
      </c>
      <c r="DD331" s="14">
        <v>0</v>
      </c>
      <c r="DE331" s="14">
        <f t="shared" si="853"/>
        <v>0</v>
      </c>
      <c r="DF331" s="14">
        <f>IFERROR(VLOOKUP($A331,ConEnroll!$A$7:$S$338,10,0),0)</f>
        <v>6553.42</v>
      </c>
      <c r="DG331" s="14">
        <f t="shared" si="854"/>
        <v>4.6558026587138048</v>
      </c>
      <c r="DH331" s="14">
        <f t="shared" si="795"/>
        <v>76032.28</v>
      </c>
      <c r="DI331" s="14">
        <f t="shared" si="855"/>
        <v>54.016268051196541</v>
      </c>
      <c r="DJ331" s="14">
        <f t="shared" si="796"/>
        <v>15743317.184410665</v>
      </c>
      <c r="DK331" s="14">
        <f t="shared" si="856"/>
        <v>11184.660529029714</v>
      </c>
      <c r="DL331" s="42"/>
      <c r="DM331" s="14">
        <f>IFERROR(VLOOKUP($A331,HouseFY23!$A$7:$AJ$528,28,0),0)</f>
        <v>14211920.75</v>
      </c>
      <c r="DN331" s="14">
        <f t="shared" si="857"/>
        <v>10096.697360047105</v>
      </c>
      <c r="DO331" s="14">
        <f>IFERROR(VLOOKUP($A331,Compens80percent!$A$13:$M$560,12,0),0)</f>
        <v>0</v>
      </c>
      <c r="DP331" s="14">
        <f t="shared" si="857"/>
        <v>0</v>
      </c>
      <c r="DQ331" s="14">
        <f t="shared" si="858"/>
        <v>14211920.75</v>
      </c>
      <c r="DR331" s="14">
        <f t="shared" si="859"/>
        <v>10685.65469924812</v>
      </c>
      <c r="DS331" s="14">
        <f>IFERROR(VLOOKUP($A331,SpecEd23!$A$21:$Z$550,14,0),0)</f>
        <v>1961492.922381154</v>
      </c>
      <c r="DT331" s="14">
        <f t="shared" si="860"/>
        <v>1393.5203242078926</v>
      </c>
      <c r="DU331" s="14">
        <f>IFERROR(VLOOKUP($A331,ECFE!$A$16:$AB$347,9,0),0)</f>
        <v>72285.805944000007</v>
      </c>
      <c r="DV331" s="14">
        <f t="shared" si="861"/>
        <v>51.35462819433905</v>
      </c>
      <c r="DW331" s="14">
        <f>IFERROR(VLOOKUP($A331,ParaFY19!$A$21:$Z$543,7,0),0)</f>
        <v>9016</v>
      </c>
      <c r="DX331" s="14">
        <f t="shared" si="862"/>
        <v>6.4053145946641088</v>
      </c>
      <c r="DY331" s="14">
        <f>IFERROR(VLOOKUP($A331,ConEnroll!$A$7:$S$341,13,0),0)</f>
        <v>8191.7749999999996</v>
      </c>
      <c r="DZ331" s="14">
        <f t="shared" si="863"/>
        <v>5.8197533233922556</v>
      </c>
      <c r="EA331" s="14">
        <f t="shared" si="797"/>
        <v>89493.580944000001</v>
      </c>
      <c r="EB331" s="14">
        <f t="shared" si="864"/>
        <v>63.579696112395411</v>
      </c>
      <c r="EC331" s="14">
        <f t="shared" si="798"/>
        <v>16262907.253325153</v>
      </c>
      <c r="ED331" s="14">
        <f t="shared" si="865"/>
        <v>11553.797380367392</v>
      </c>
      <c r="EE331" s="62"/>
      <c r="EF331" s="14">
        <f t="shared" si="799"/>
        <v>300.18447171049411</v>
      </c>
      <c r="EG331" s="14">
        <f t="shared" si="800"/>
        <v>59.38895156598528</v>
      </c>
      <c r="EH331" s="14">
        <f t="shared" si="801"/>
        <v>9.56342806119887</v>
      </c>
      <c r="EI331" s="14">
        <f t="shared" si="866"/>
        <v>369.13685133767825</v>
      </c>
      <c r="EJ331" s="37">
        <f t="shared" si="802"/>
        <v>3.3003849368479797E-2</v>
      </c>
      <c r="EK331" s="42"/>
      <c r="EL331" s="14" t="str">
        <f>IFERROR(VLOOKUP($A331,#REF!,27,0),"0")</f>
        <v>0</v>
      </c>
      <c r="EM331" s="14">
        <f t="shared" si="867"/>
        <v>0</v>
      </c>
      <c r="EN331" s="14" t="str">
        <f>IFERROR(VLOOKUP($A331,SpecEd23!#REF!,23,0)," ")</f>
        <v xml:space="preserve"> </v>
      </c>
      <c r="EO331" s="14" t="e">
        <f t="shared" si="868"/>
        <v>#VALUE!</v>
      </c>
      <c r="EP331" s="14">
        <f>IFERROR(VLOOKUP($A331,ECFE!#REF!,24,0),0)</f>
        <v>0</v>
      </c>
      <c r="EQ331" s="14">
        <f t="shared" si="869"/>
        <v>0</v>
      </c>
      <c r="ER331" s="14">
        <f>IFERROR(VLOOKUP($A331,#REF!,30,0),0)</f>
        <v>0</v>
      </c>
      <c r="ES331" s="14">
        <f t="shared" si="870"/>
        <v>0</v>
      </c>
      <c r="ET331" s="14">
        <f>IFERROR(VLOOKUP($A331,#REF!,12,0),0)</f>
        <v>0</v>
      </c>
      <c r="EU331" s="14">
        <f t="shared" si="871"/>
        <v>0</v>
      </c>
      <c r="EV331" s="14">
        <v>0</v>
      </c>
      <c r="EW331" s="14">
        <f t="shared" si="872"/>
        <v>0</v>
      </c>
      <c r="EX331" s="14">
        <f>IFERROR(VLOOKUP($A331,ConEnroll!$A$8:$S$601,16,0),0)</f>
        <v>1000</v>
      </c>
      <c r="EY331" s="14">
        <f t="shared" si="873"/>
        <v>0.71043861963887633</v>
      </c>
      <c r="EZ331" s="14">
        <f t="shared" si="874"/>
        <v>1000</v>
      </c>
      <c r="FA331" s="14">
        <f t="shared" si="875"/>
        <v>0.71043861963887633</v>
      </c>
      <c r="FB331" s="14" t="e">
        <f t="shared" si="876"/>
        <v>#VALUE!</v>
      </c>
      <c r="FC331" s="14" t="e">
        <f t="shared" si="877"/>
        <v>#VALUE!</v>
      </c>
      <c r="FD331" s="62"/>
      <c r="FE331" s="14">
        <f t="shared" si="803"/>
        <v>10096.697360047105</v>
      </c>
      <c r="FF331" s="14" t="e">
        <f t="shared" si="804"/>
        <v>#VALUE!</v>
      </c>
      <c r="FG331" s="14">
        <f t="shared" si="878"/>
        <v>62.869257492756532</v>
      </c>
      <c r="FH331" s="14" t="e">
        <f t="shared" si="805"/>
        <v>#VALUE!</v>
      </c>
      <c r="FI331" s="37" t="e">
        <f t="shared" si="806"/>
        <v>#VALUE!</v>
      </c>
      <c r="FJ331" s="12"/>
      <c r="FK331" s="14" t="str">
        <f>IFERROR(VLOOKUP($A331,#REF!,27,0),"0")</f>
        <v>0</v>
      </c>
      <c r="FL331" s="14">
        <f t="shared" si="879"/>
        <v>0</v>
      </c>
      <c r="FM331" s="14" t="str">
        <f>IFERROR(VLOOKUP($A331,SpecEd23!$X$22:$Y$610,59,0)," ")</f>
        <v xml:space="preserve"> </v>
      </c>
      <c r="FN331" s="14" t="e">
        <f t="shared" si="880"/>
        <v>#VALUE!</v>
      </c>
      <c r="FO331" s="14">
        <f>IFERROR(VLOOKUP($A331,ECFE!#REF!,26,0),0)</f>
        <v>0</v>
      </c>
      <c r="FP331" s="14">
        <f t="shared" si="881"/>
        <v>0</v>
      </c>
      <c r="FQ331" s="14">
        <f>IFERROR(VLOOKUP($A331,#REF!,16,0),0)</f>
        <v>0</v>
      </c>
      <c r="FR331" s="14">
        <f t="shared" si="882"/>
        <v>0</v>
      </c>
      <c r="FS331" s="14">
        <f>IFERROR(VLOOKUP($A331,#REF!,12,0),0)</f>
        <v>0</v>
      </c>
      <c r="FT331" s="14">
        <f t="shared" si="883"/>
        <v>0</v>
      </c>
      <c r="FU331" s="14">
        <v>0</v>
      </c>
      <c r="FV331" s="14">
        <f t="shared" si="884"/>
        <v>0</v>
      </c>
      <c r="FW331" s="14">
        <f>IFERROR(VLOOKUP($A331,ConEnroll!$A$8:$S$601,16,0),0)</f>
        <v>1000</v>
      </c>
      <c r="FX331" s="14">
        <f t="shared" si="885"/>
        <v>0.71043861963887633</v>
      </c>
      <c r="FY331" s="14">
        <f t="shared" si="886"/>
        <v>1000</v>
      </c>
      <c r="FZ331" s="14">
        <f t="shared" si="887"/>
        <v>0.71043861963887633</v>
      </c>
      <c r="GA331" s="14" t="e">
        <f t="shared" si="888"/>
        <v>#VALUE!</v>
      </c>
      <c r="GB331" s="14" t="e">
        <f t="shared" si="889"/>
        <v>#VALUE!</v>
      </c>
      <c r="GC331" s="39"/>
      <c r="GD331" s="14">
        <f t="shared" si="807"/>
        <v>-9796.5128883366106</v>
      </c>
      <c r="GE331" s="14" t="e">
        <f t="shared" si="808"/>
        <v>#VALUE!</v>
      </c>
      <c r="GF331" s="14">
        <f t="shared" si="809"/>
        <v>-53.305829431557662</v>
      </c>
      <c r="GG331" s="14" t="e">
        <f t="shared" si="810"/>
        <v>#VALUE!</v>
      </c>
      <c r="GH331" s="37" t="e">
        <f t="shared" si="811"/>
        <v>#VALUE!</v>
      </c>
    </row>
    <row r="332" spans="1:190" ht="12.5" x14ac:dyDescent="0.25">
      <c r="A332" s="67">
        <v>2835</v>
      </c>
      <c r="B332" s="35">
        <v>1</v>
      </c>
      <c r="C332" s="14">
        <v>6</v>
      </c>
      <c r="D332" s="14"/>
      <c r="E332" s="14"/>
      <c r="F332" s="35" t="s">
        <v>1804</v>
      </c>
      <c r="G332" s="41"/>
      <c r="H332" s="14">
        <f>IFERROR(VLOOKUP($A332,BaseFY22!$A$7:$AK$528,6,0),0)</f>
        <v>652</v>
      </c>
      <c r="I332" s="14">
        <f>IFERROR(VLOOKUP($A332,BaseFY22!$A$7:$AK$528,28,0),0)</f>
        <v>6849119.5</v>
      </c>
      <c r="J332" s="14">
        <f t="shared" si="812"/>
        <v>10504.784509202455</v>
      </c>
      <c r="K332" s="14">
        <f>IFERROR(VLOOKUP($A332,SpecEd22!$A$21:$BB$605,24,0)," ")</f>
        <v>970412.64722958952</v>
      </c>
      <c r="L332" s="14">
        <f t="shared" si="813"/>
        <v>1488.3629558736036</v>
      </c>
      <c r="M332" s="14">
        <f>IFERROR(VLOOKUP($A332,ECFE!$A$16:$AB$347,7,0),0)</f>
        <v>31567.569</v>
      </c>
      <c r="N332" s="14">
        <f t="shared" si="780"/>
        <v>48.416516871165641</v>
      </c>
      <c r="O332" s="14">
        <v>0</v>
      </c>
      <c r="P332" s="14">
        <f t="shared" si="780"/>
        <v>0</v>
      </c>
      <c r="Q332" s="14">
        <f>IFERROR(VLOOKUP($A332,ConEnroll!$A$7:$S$337,10,0),0)</f>
        <v>4351.47</v>
      </c>
      <c r="R332" s="14">
        <f t="shared" si="814"/>
        <v>6.6740337423312885</v>
      </c>
      <c r="S332" s="14">
        <f t="shared" si="781"/>
        <v>35919.038999999997</v>
      </c>
      <c r="T332" s="14">
        <f t="shared" si="815"/>
        <v>55.09055061349693</v>
      </c>
      <c r="U332" s="14">
        <f t="shared" si="782"/>
        <v>7855451.1862295894</v>
      </c>
      <c r="V332" s="14">
        <f t="shared" si="816"/>
        <v>12048.238015689554</v>
      </c>
      <c r="W332" s="42"/>
      <c r="X332" s="14">
        <f>IFERROR(VLOOKUP($A332,HouseFY22!$A$6:$AJ$528,28,0),0)</f>
        <v>6949301.5</v>
      </c>
      <c r="Y332" s="14">
        <f t="shared" si="817"/>
        <v>10658.437883435583</v>
      </c>
      <c r="Z332" s="14">
        <f>IFERROR(VLOOKUP($A332,Compens80percent!$A$13:$M$560,12,0),0)</f>
        <v>0</v>
      </c>
      <c r="AA332" s="14">
        <f t="shared" si="817"/>
        <v>0</v>
      </c>
      <c r="AB332" s="14">
        <f t="shared" si="818"/>
        <v>6949301.5</v>
      </c>
      <c r="AC332" s="14">
        <f t="shared" si="817"/>
        <v>10658.437883435583</v>
      </c>
      <c r="AD332" s="14">
        <f>IFERROR(VLOOKUP(A332,SpecEd22!$A$21:$Z$550,14,0),0)</f>
        <v>983821.10369940172</v>
      </c>
      <c r="AE332" s="14">
        <f t="shared" si="819"/>
        <v>1508.9280731585916</v>
      </c>
      <c r="AF332" s="14">
        <f>IFERROR(VLOOKUP($A332,ECFE!$A$16:$AB$348,8,0),0)</f>
        <v>32198.920380000003</v>
      </c>
      <c r="AG332" s="14">
        <f t="shared" si="820"/>
        <v>49.384847208588965</v>
      </c>
      <c r="AH332" s="14">
        <f>IFERROR(VLOOKUP(A332,ParaFY19!$A$21:$Z$543,7,0),0)</f>
        <v>4704</v>
      </c>
      <c r="AI332" s="14">
        <f t="shared" si="821"/>
        <v>7.2147239263803682</v>
      </c>
      <c r="AJ332" s="14">
        <f>IFERROR(VLOOKUP(A332,ConEnroll!$A$7:$S$341,13,0),0)</f>
        <v>5439.3375000000005</v>
      </c>
      <c r="AK332" s="14">
        <f t="shared" si="822"/>
        <v>8.3425421779141118</v>
      </c>
      <c r="AL332" s="14">
        <f t="shared" si="890"/>
        <v>42342.257880000005</v>
      </c>
      <c r="AM332" s="14">
        <f t="shared" si="823"/>
        <v>64.94211331288345</v>
      </c>
      <c r="AN332" s="14">
        <f t="shared" si="824"/>
        <v>7975464.8615794023</v>
      </c>
      <c r="AO332" s="14">
        <f t="shared" si="825"/>
        <v>12232.30806990706</v>
      </c>
      <c r="AP332" s="62"/>
      <c r="AQ332" s="14">
        <f t="shared" si="891"/>
        <v>153.65337423312849</v>
      </c>
      <c r="AR332" s="14">
        <f t="shared" si="783"/>
        <v>20.565117284987991</v>
      </c>
      <c r="AS332" s="14">
        <f t="shared" si="784"/>
        <v>9.8515626993865197</v>
      </c>
      <c r="AT332" s="14">
        <f t="shared" si="826"/>
        <v>184.07005421750301</v>
      </c>
      <c r="AU332" s="37">
        <f t="shared" si="785"/>
        <v>1.5277757127457294E-2</v>
      </c>
      <c r="AV332" s="42"/>
      <c r="AW332" s="14" t="str">
        <f>IFERROR(VLOOKUP($A332,#REF!,27,0),"0")</f>
        <v>0</v>
      </c>
      <c r="AX332" s="14">
        <f t="shared" si="827"/>
        <v>0</v>
      </c>
      <c r="AY332" s="14" t="str">
        <f>IFERROR(VLOOKUP($A332,SpecEd22!#REF!,23,0)," ")</f>
        <v xml:space="preserve"> </v>
      </c>
      <c r="AZ332" s="14" t="e">
        <f t="shared" si="828"/>
        <v>#VALUE!</v>
      </c>
      <c r="BA332" s="14">
        <f>IFERROR(VLOOKUP($A332,ECFE!#REF!,23,0),0)</f>
        <v>0</v>
      </c>
      <c r="BB332" s="14">
        <f t="shared" si="829"/>
        <v>0</v>
      </c>
      <c r="BC332" s="14">
        <f>IFERROR(VLOOKUP($A332,#REF!,17,0),0)</f>
        <v>0</v>
      </c>
      <c r="BD332" s="14">
        <f t="shared" si="830"/>
        <v>0</v>
      </c>
      <c r="BE332" s="14">
        <f>IFERROR(VLOOKUP($A332,#REF!,9,0),0)</f>
        <v>0</v>
      </c>
      <c r="BF332" s="14">
        <f t="shared" si="831"/>
        <v>0</v>
      </c>
      <c r="BG332" s="14">
        <v>0</v>
      </c>
      <c r="BH332" s="14">
        <f t="shared" si="832"/>
        <v>0</v>
      </c>
      <c r="BI332" s="14">
        <f>IFERROR(VLOOKUP($A332,ConEnroll!$A$8:$S$601,15,0),0)</f>
        <v>-1741</v>
      </c>
      <c r="BJ332" s="14">
        <f t="shared" si="833"/>
        <v>-2.6702453987730062</v>
      </c>
      <c r="BK332" s="14">
        <f t="shared" si="834"/>
        <v>-1741</v>
      </c>
      <c r="BL332" s="14">
        <f t="shared" si="835"/>
        <v>-2.6702453987730062</v>
      </c>
      <c r="BM332" s="14" t="e">
        <f t="shared" si="836"/>
        <v>#VALUE!</v>
      </c>
      <c r="BN332" s="14" t="e">
        <f t="shared" si="837"/>
        <v>#VALUE!</v>
      </c>
      <c r="BO332" s="42"/>
      <c r="BP332" s="14">
        <f t="shared" si="786"/>
        <v>10658.437883435583</v>
      </c>
      <c r="BQ332" s="14" t="e">
        <f t="shared" si="787"/>
        <v>#VALUE!</v>
      </c>
      <c r="BR332" s="14">
        <f t="shared" si="838"/>
        <v>67.612358711656455</v>
      </c>
      <c r="BS332" s="14" t="e">
        <f t="shared" si="788"/>
        <v>#VALUE!</v>
      </c>
      <c r="BT332" s="37" t="e">
        <f t="shared" si="789"/>
        <v>#VALUE!</v>
      </c>
      <c r="BU332" s="41"/>
      <c r="BV332" s="14" t="str">
        <f>IFERROR(VLOOKUP($A332,#REF!,27,0),"0")</f>
        <v>0</v>
      </c>
      <c r="BW332" s="14">
        <f t="shared" si="839"/>
        <v>0</v>
      </c>
      <c r="BX332" s="14" t="str">
        <f>IFERROR(VLOOKUP($A332,SpecEd22!$Z$22:$AV$606,59,0)," ")</f>
        <v xml:space="preserve"> </v>
      </c>
      <c r="BY332" s="14" t="e">
        <f t="shared" si="840"/>
        <v>#VALUE!</v>
      </c>
      <c r="BZ332" s="14">
        <f>IFERROR(VLOOKUP($A332,ECFE!#REF!,25,0),0)</f>
        <v>0</v>
      </c>
      <c r="CA332" s="14">
        <f t="shared" si="841"/>
        <v>0</v>
      </c>
      <c r="CB332" s="14">
        <f>IFERROR(VLOOKUP($A332,#REF!,17,0),0)</f>
        <v>0</v>
      </c>
      <c r="CC332" s="14">
        <f t="shared" si="842"/>
        <v>0</v>
      </c>
      <c r="CD332" s="14">
        <f>IFERROR(VLOOKUP($A332,#REF!,9,0),0)</f>
        <v>0</v>
      </c>
      <c r="CE332" s="14">
        <f t="shared" si="843"/>
        <v>0</v>
      </c>
      <c r="CF332" s="14">
        <v>0</v>
      </c>
      <c r="CG332" s="14">
        <f t="shared" si="844"/>
        <v>0</v>
      </c>
      <c r="CH332" s="14">
        <f>IFERROR(VLOOKUP($A332,ConEnroll!$A$8:$S$601,15,0),0)</f>
        <v>-1741</v>
      </c>
      <c r="CI332" s="14">
        <f t="shared" si="845"/>
        <v>-2.6702453987730062</v>
      </c>
      <c r="CJ332" s="14">
        <f t="shared" si="846"/>
        <v>-1741</v>
      </c>
      <c r="CK332" s="14">
        <f t="shared" si="847"/>
        <v>-2.6702453987730062</v>
      </c>
      <c r="CL332" s="14" t="e">
        <f t="shared" si="848"/>
        <v>#VALUE!</v>
      </c>
      <c r="CM332" s="14" t="e">
        <f t="shared" si="849"/>
        <v>#VALUE!</v>
      </c>
      <c r="CN332" s="42"/>
      <c r="CO332" s="14">
        <f t="shared" si="790"/>
        <v>-10504.784509202455</v>
      </c>
      <c r="CP332" s="14" t="e">
        <f t="shared" si="791"/>
        <v>#VALUE!</v>
      </c>
      <c r="CQ332" s="14">
        <f t="shared" si="792"/>
        <v>-57.760796012269935</v>
      </c>
      <c r="CR332" s="14" t="e">
        <f t="shared" si="793"/>
        <v>#VALUE!</v>
      </c>
      <c r="CS332" s="37" t="e">
        <f t="shared" si="794"/>
        <v>#VALUE!</v>
      </c>
      <c r="CT332" s="239"/>
      <c r="CU332" s="239"/>
      <c r="CV332" s="468"/>
      <c r="CW332" s="14">
        <f>IFERROR(VLOOKUP($A332,BaseFY23!$A$7:$AK$527,6,0),0)</f>
        <v>639.801423</v>
      </c>
      <c r="CX332" s="14">
        <f>IFERROR(VLOOKUP($A332,BaseFY23!$A$7:$AN$528,28,0),0)</f>
        <v>6766915</v>
      </c>
      <c r="CY332" s="14">
        <f t="shared" si="850"/>
        <v>10576.586354357014</v>
      </c>
      <c r="CZ332" s="14">
        <f>IFERROR(VLOOKUP($A332,SpecEd23!$A$21:$BB$605,23,0)," ")</f>
        <v>1081943.7207790823</v>
      </c>
      <c r="DA332" s="14">
        <f t="shared" si="851"/>
        <v>1691.061760547354</v>
      </c>
      <c r="DB332" s="14">
        <f>IFERROR(VLOOKUP($A332,ECFE!$A$16:$AB$347,7,0),0)</f>
        <v>31567.569</v>
      </c>
      <c r="DC332" s="14">
        <f t="shared" si="852"/>
        <v>49.339635494996386</v>
      </c>
      <c r="DD332" s="14">
        <v>0</v>
      </c>
      <c r="DE332" s="14">
        <f t="shared" si="853"/>
        <v>0</v>
      </c>
      <c r="DF332" s="14">
        <f>IFERROR(VLOOKUP($A332,ConEnroll!$A$7:$S$338,10,0),0)</f>
        <v>4351.47</v>
      </c>
      <c r="DG332" s="14">
        <f t="shared" si="854"/>
        <v>6.8012821534471648</v>
      </c>
      <c r="DH332" s="14">
        <f t="shared" si="795"/>
        <v>35919.038999999997</v>
      </c>
      <c r="DI332" s="14">
        <f t="shared" si="855"/>
        <v>56.140917648443548</v>
      </c>
      <c r="DJ332" s="14">
        <f t="shared" si="796"/>
        <v>7884777.7597790826</v>
      </c>
      <c r="DK332" s="14">
        <f t="shared" si="856"/>
        <v>12323.789032552811</v>
      </c>
      <c r="DL332" s="42"/>
      <c r="DM332" s="14">
        <f>IFERROR(VLOOKUP($A332,HouseFY23!$A$7:$AJ$528,28,0),0)</f>
        <v>6967015</v>
      </c>
      <c r="DN332" s="14">
        <f t="shared" si="857"/>
        <v>10889.339644372751</v>
      </c>
      <c r="DO332" s="14">
        <f>IFERROR(VLOOKUP($A332,Compens80percent!$A$13:$M$560,12,0),0)</f>
        <v>0</v>
      </c>
      <c r="DP332" s="14">
        <f t="shared" si="857"/>
        <v>0</v>
      </c>
      <c r="DQ332" s="14">
        <f t="shared" si="858"/>
        <v>6967015</v>
      </c>
      <c r="DR332" s="14">
        <f t="shared" si="859"/>
        <v>10685.60582822086</v>
      </c>
      <c r="DS332" s="14">
        <f>IFERROR(VLOOKUP($A332,SpecEd23!$A$21:$Z$550,14,0),0)</f>
        <v>1114874.5457251258</v>
      </c>
      <c r="DT332" s="14">
        <f t="shared" si="860"/>
        <v>1742.532144579375</v>
      </c>
      <c r="DU332" s="14">
        <f>IFERROR(VLOOKUP($A332,ECFE!$A$16:$AB$347,9,0),0)</f>
        <v>32842.898787600003</v>
      </c>
      <c r="DV332" s="14">
        <f t="shared" si="861"/>
        <v>51.332956768994251</v>
      </c>
      <c r="DW332" s="14">
        <f>IFERROR(VLOOKUP($A332,ParaFY19!$A$21:$Z$543,7,0),0)</f>
        <v>4704</v>
      </c>
      <c r="DX332" s="14">
        <f t="shared" si="862"/>
        <v>7.3522812405498508</v>
      </c>
      <c r="DY332" s="14">
        <f>IFERROR(VLOOKUP($A332,ConEnroll!$A$7:$S$341,13,0),0)</f>
        <v>5439.3375000000005</v>
      </c>
      <c r="DZ332" s="14">
        <f t="shared" si="863"/>
        <v>8.5016026918089569</v>
      </c>
      <c r="EA332" s="14">
        <f t="shared" si="797"/>
        <v>42986.236287600004</v>
      </c>
      <c r="EB332" s="14">
        <f t="shared" si="864"/>
        <v>67.186840701353063</v>
      </c>
      <c r="EC332" s="14">
        <f t="shared" si="798"/>
        <v>8124875.7820127252</v>
      </c>
      <c r="ED332" s="14">
        <f t="shared" si="865"/>
        <v>12699.058629653478</v>
      </c>
      <c r="EE332" s="62"/>
      <c r="EF332" s="14">
        <f t="shared" si="799"/>
        <v>312.75329001573664</v>
      </c>
      <c r="EG332" s="14">
        <f t="shared" si="800"/>
        <v>51.470384032021002</v>
      </c>
      <c r="EH332" s="14">
        <f t="shared" si="801"/>
        <v>11.045923052909515</v>
      </c>
      <c r="EI332" s="14">
        <f t="shared" si="866"/>
        <v>375.26959710066717</v>
      </c>
      <c r="EJ332" s="37">
        <f t="shared" si="802"/>
        <v>3.0450829376371752E-2</v>
      </c>
      <c r="EK332" s="42"/>
      <c r="EL332" s="14" t="str">
        <f>IFERROR(VLOOKUP($A332,#REF!,27,0),"0")</f>
        <v>0</v>
      </c>
      <c r="EM332" s="14">
        <f t="shared" si="867"/>
        <v>0</v>
      </c>
      <c r="EN332" s="14" t="str">
        <f>IFERROR(VLOOKUP($A332,SpecEd23!#REF!,23,0)," ")</f>
        <v xml:space="preserve"> </v>
      </c>
      <c r="EO332" s="14" t="e">
        <f t="shared" si="868"/>
        <v>#VALUE!</v>
      </c>
      <c r="EP332" s="14">
        <f>IFERROR(VLOOKUP($A332,ECFE!#REF!,24,0),0)</f>
        <v>0</v>
      </c>
      <c r="EQ332" s="14">
        <f t="shared" si="869"/>
        <v>0</v>
      </c>
      <c r="ER332" s="14">
        <f>IFERROR(VLOOKUP($A332,#REF!,30,0),0)</f>
        <v>0</v>
      </c>
      <c r="ES332" s="14">
        <f t="shared" si="870"/>
        <v>0</v>
      </c>
      <c r="ET332" s="14">
        <f>IFERROR(VLOOKUP($A332,#REF!,12,0),0)</f>
        <v>0</v>
      </c>
      <c r="EU332" s="14">
        <f t="shared" si="871"/>
        <v>0</v>
      </c>
      <c r="EV332" s="14">
        <v>0</v>
      </c>
      <c r="EW332" s="14">
        <f t="shared" si="872"/>
        <v>0</v>
      </c>
      <c r="EX332" s="14">
        <f>IFERROR(VLOOKUP($A332,ConEnroll!$A$8:$S$601,16,0),0)</f>
        <v>1094</v>
      </c>
      <c r="EY332" s="14">
        <f t="shared" si="873"/>
        <v>1.7099055436142723</v>
      </c>
      <c r="EZ332" s="14">
        <f t="shared" si="874"/>
        <v>1094</v>
      </c>
      <c r="FA332" s="14">
        <f t="shared" si="875"/>
        <v>1.7099055436142723</v>
      </c>
      <c r="FB332" s="14" t="e">
        <f t="shared" si="876"/>
        <v>#VALUE!</v>
      </c>
      <c r="FC332" s="14" t="e">
        <f t="shared" si="877"/>
        <v>#VALUE!</v>
      </c>
      <c r="FD332" s="62"/>
      <c r="FE332" s="14">
        <f t="shared" si="803"/>
        <v>10889.339644372751</v>
      </c>
      <c r="FF332" s="14" t="e">
        <f t="shared" si="804"/>
        <v>#VALUE!</v>
      </c>
      <c r="FG332" s="14">
        <f t="shared" si="878"/>
        <v>65.476935157738794</v>
      </c>
      <c r="FH332" s="14" t="e">
        <f t="shared" si="805"/>
        <v>#VALUE!</v>
      </c>
      <c r="FI332" s="37" t="e">
        <f t="shared" si="806"/>
        <v>#VALUE!</v>
      </c>
      <c r="FJ332" s="12"/>
      <c r="FK332" s="14" t="str">
        <f>IFERROR(VLOOKUP($A332,#REF!,27,0),"0")</f>
        <v>0</v>
      </c>
      <c r="FL332" s="14">
        <f t="shared" si="879"/>
        <v>0</v>
      </c>
      <c r="FM332" s="14" t="str">
        <f>IFERROR(VLOOKUP($A332,SpecEd23!$X$22:$Y$610,59,0)," ")</f>
        <v xml:space="preserve"> </v>
      </c>
      <c r="FN332" s="14" t="e">
        <f t="shared" si="880"/>
        <v>#VALUE!</v>
      </c>
      <c r="FO332" s="14">
        <f>IFERROR(VLOOKUP($A332,ECFE!#REF!,26,0),0)</f>
        <v>0</v>
      </c>
      <c r="FP332" s="14">
        <f t="shared" si="881"/>
        <v>0</v>
      </c>
      <c r="FQ332" s="14">
        <f>IFERROR(VLOOKUP($A332,#REF!,16,0),0)</f>
        <v>0</v>
      </c>
      <c r="FR332" s="14">
        <f t="shared" si="882"/>
        <v>0</v>
      </c>
      <c r="FS332" s="14">
        <f>IFERROR(VLOOKUP($A332,#REF!,12,0),0)</f>
        <v>0</v>
      </c>
      <c r="FT332" s="14">
        <f t="shared" si="883"/>
        <v>0</v>
      </c>
      <c r="FU332" s="14">
        <v>0</v>
      </c>
      <c r="FV332" s="14">
        <f t="shared" si="884"/>
        <v>0</v>
      </c>
      <c r="FW332" s="14">
        <f>IFERROR(VLOOKUP($A332,ConEnroll!$A$8:$S$601,16,0),0)</f>
        <v>1094</v>
      </c>
      <c r="FX332" s="14">
        <f t="shared" si="885"/>
        <v>1.7099055436142723</v>
      </c>
      <c r="FY332" s="14">
        <f t="shared" si="886"/>
        <v>1094</v>
      </c>
      <c r="FZ332" s="14">
        <f t="shared" si="887"/>
        <v>1.7099055436142723</v>
      </c>
      <c r="GA332" s="14" t="e">
        <f t="shared" si="888"/>
        <v>#VALUE!</v>
      </c>
      <c r="GB332" s="14" t="e">
        <f t="shared" si="889"/>
        <v>#VALUE!</v>
      </c>
      <c r="GC332" s="39"/>
      <c r="GD332" s="14">
        <f t="shared" si="807"/>
        <v>-10576.586354357014</v>
      </c>
      <c r="GE332" s="14" t="e">
        <f t="shared" si="808"/>
        <v>#VALUE!</v>
      </c>
      <c r="GF332" s="14">
        <f t="shared" si="809"/>
        <v>-54.431012104829279</v>
      </c>
      <c r="GG332" s="14" t="e">
        <f t="shared" si="810"/>
        <v>#VALUE!</v>
      </c>
      <c r="GH332" s="37" t="e">
        <f t="shared" si="811"/>
        <v>#VALUE!</v>
      </c>
    </row>
    <row r="333" spans="1:190" ht="12.5" x14ac:dyDescent="0.25">
      <c r="A333" s="67">
        <v>2853</v>
      </c>
      <c r="B333" s="35">
        <v>1</v>
      </c>
      <c r="C333" s="14">
        <v>6</v>
      </c>
      <c r="D333" s="14"/>
      <c r="E333" s="14"/>
      <c r="F333" s="35" t="s">
        <v>2662</v>
      </c>
      <c r="G333" s="41"/>
      <c r="H333" s="14">
        <f>IFERROR(VLOOKUP($A333,BaseFY22!$A$7:$AK$528,6,0),0)</f>
        <v>771</v>
      </c>
      <c r="I333" s="14">
        <f>IFERROR(VLOOKUP($A333,BaseFY22!$A$7:$AK$528,28,0),0)</f>
        <v>8133322</v>
      </c>
      <c r="J333" s="14">
        <f t="shared" si="812"/>
        <v>10549.055771725032</v>
      </c>
      <c r="K333" s="14">
        <f>IFERROR(VLOOKUP($A333,SpecEd22!$A$21:$BB$605,24,0)," ")</f>
        <v>1251747.8102535519</v>
      </c>
      <c r="L333" s="14">
        <f t="shared" si="813"/>
        <v>1623.5380158930634</v>
      </c>
      <c r="M333" s="14">
        <f>IFERROR(VLOOKUP($A333,ECFE!$A$16:$AB$347,7,0),0)</f>
        <v>57395.58</v>
      </c>
      <c r="N333" s="14">
        <f t="shared" si="780"/>
        <v>74.443035019455252</v>
      </c>
      <c r="O333" s="14">
        <v>0</v>
      </c>
      <c r="P333" s="14">
        <f t="shared" si="780"/>
        <v>0</v>
      </c>
      <c r="Q333" s="14">
        <f>IFERROR(VLOOKUP($A333,ConEnroll!$A$7:$S$337,10,0),0)</f>
        <v>12425.29</v>
      </c>
      <c r="R333" s="14">
        <f t="shared" si="814"/>
        <v>16.115810635538264</v>
      </c>
      <c r="S333" s="14">
        <f t="shared" si="781"/>
        <v>69820.87</v>
      </c>
      <c r="T333" s="14">
        <f t="shared" si="815"/>
        <v>90.558845654993505</v>
      </c>
      <c r="U333" s="14">
        <f t="shared" si="782"/>
        <v>9454890.6802535504</v>
      </c>
      <c r="V333" s="14">
        <f t="shared" si="816"/>
        <v>12263.152633273088</v>
      </c>
      <c r="W333" s="42"/>
      <c r="X333" s="14">
        <f>IFERROR(VLOOKUP($A333,HouseFY22!$A$6:$AJ$528,28,0),0)</f>
        <v>8416681.8796650004</v>
      </c>
      <c r="Y333" s="14">
        <f t="shared" si="817"/>
        <v>10916.578313443581</v>
      </c>
      <c r="Z333" s="14">
        <f>IFERROR(VLOOKUP($A333,Compens80percent!$A$13:$M$560,12,0),0)</f>
        <v>0</v>
      </c>
      <c r="AA333" s="14">
        <f t="shared" si="817"/>
        <v>0</v>
      </c>
      <c r="AB333" s="14">
        <f t="shared" si="818"/>
        <v>8416681.8796650004</v>
      </c>
      <c r="AC333" s="14">
        <f t="shared" si="817"/>
        <v>10916.578313443581</v>
      </c>
      <c r="AD333" s="14">
        <f>IFERROR(VLOOKUP(A333,SpecEd22!$A$21:$Z$550,14,0),0)</f>
        <v>1274330.931745782</v>
      </c>
      <c r="AE333" s="14">
        <f t="shared" si="819"/>
        <v>1652.8287052474475</v>
      </c>
      <c r="AF333" s="14">
        <f>IFERROR(VLOOKUP($A333,ECFE!$A$16:$AB$348,8,0),0)</f>
        <v>58543.491600000001</v>
      </c>
      <c r="AG333" s="14">
        <f t="shared" si="820"/>
        <v>75.931895719844363</v>
      </c>
      <c r="AH333" s="14">
        <f>IFERROR(VLOOKUP(A333,ParaFY19!$A$21:$Z$543,7,0),0)</f>
        <v>8820</v>
      </c>
      <c r="AI333" s="14">
        <f t="shared" si="821"/>
        <v>11.439688715953308</v>
      </c>
      <c r="AJ333" s="14">
        <f>IFERROR(VLOOKUP(A333,ConEnroll!$A$7:$S$341,13,0),0)</f>
        <v>15531.612500000001</v>
      </c>
      <c r="AK333" s="14">
        <f t="shared" si="822"/>
        <v>20.14476329442283</v>
      </c>
      <c r="AL333" s="14">
        <f t="shared" si="890"/>
        <v>82895.104100000011</v>
      </c>
      <c r="AM333" s="14">
        <f t="shared" si="823"/>
        <v>107.5163477302205</v>
      </c>
      <c r="AN333" s="14">
        <f t="shared" si="824"/>
        <v>9773907.915510783</v>
      </c>
      <c r="AO333" s="14">
        <f t="shared" si="825"/>
        <v>12676.92336642125</v>
      </c>
      <c r="AP333" s="62"/>
      <c r="AQ333" s="14">
        <f t="shared" si="891"/>
        <v>367.52254171854838</v>
      </c>
      <c r="AR333" s="14">
        <f t="shared" si="783"/>
        <v>29.290689354384085</v>
      </c>
      <c r="AS333" s="14">
        <f t="shared" si="784"/>
        <v>16.957502075226998</v>
      </c>
      <c r="AT333" s="14">
        <f t="shared" si="826"/>
        <v>413.77073314815948</v>
      </c>
      <c r="AU333" s="37">
        <f t="shared" si="785"/>
        <v>3.3740975548611621E-2</v>
      </c>
      <c r="AV333" s="42"/>
      <c r="AW333" s="14" t="str">
        <f>IFERROR(VLOOKUP($A333,#REF!,27,0),"0")</f>
        <v>0</v>
      </c>
      <c r="AX333" s="14">
        <f t="shared" si="827"/>
        <v>0</v>
      </c>
      <c r="AY333" s="14" t="str">
        <f>IFERROR(VLOOKUP($A333,SpecEd22!#REF!,23,0)," ")</f>
        <v xml:space="preserve"> </v>
      </c>
      <c r="AZ333" s="14" t="e">
        <f t="shared" si="828"/>
        <v>#VALUE!</v>
      </c>
      <c r="BA333" s="14">
        <f>IFERROR(VLOOKUP($A333,ECFE!#REF!,23,0),0)</f>
        <v>0</v>
      </c>
      <c r="BB333" s="14">
        <f t="shared" si="829"/>
        <v>0</v>
      </c>
      <c r="BC333" s="14">
        <f>IFERROR(VLOOKUP($A333,#REF!,17,0),0)</f>
        <v>0</v>
      </c>
      <c r="BD333" s="14">
        <f t="shared" si="830"/>
        <v>0</v>
      </c>
      <c r="BE333" s="14">
        <f>IFERROR(VLOOKUP($A333,#REF!,9,0),0)</f>
        <v>0</v>
      </c>
      <c r="BF333" s="14">
        <f t="shared" si="831"/>
        <v>0</v>
      </c>
      <c r="BG333" s="14">
        <v>0</v>
      </c>
      <c r="BH333" s="14">
        <f t="shared" si="832"/>
        <v>0</v>
      </c>
      <c r="BI333" s="14">
        <f>IFERROR(VLOOKUP($A333,ConEnroll!$A$8:$S$601,15,0),0)</f>
        <v>-1753</v>
      </c>
      <c r="BJ333" s="14">
        <f t="shared" si="833"/>
        <v>-2.2736705577172502</v>
      </c>
      <c r="BK333" s="14">
        <f t="shared" si="834"/>
        <v>-1753</v>
      </c>
      <c r="BL333" s="14">
        <f t="shared" si="835"/>
        <v>-2.2736705577172502</v>
      </c>
      <c r="BM333" s="14" t="e">
        <f t="shared" si="836"/>
        <v>#VALUE!</v>
      </c>
      <c r="BN333" s="14" t="e">
        <f t="shared" si="837"/>
        <v>#VALUE!</v>
      </c>
      <c r="BO333" s="42"/>
      <c r="BP333" s="14">
        <f t="shared" si="786"/>
        <v>10916.578313443581</v>
      </c>
      <c r="BQ333" s="14" t="e">
        <f t="shared" si="787"/>
        <v>#VALUE!</v>
      </c>
      <c r="BR333" s="14">
        <f t="shared" si="838"/>
        <v>109.79001828793776</v>
      </c>
      <c r="BS333" s="14" t="e">
        <f t="shared" si="788"/>
        <v>#VALUE!</v>
      </c>
      <c r="BT333" s="37" t="e">
        <f t="shared" si="789"/>
        <v>#VALUE!</v>
      </c>
      <c r="BU333" s="41"/>
      <c r="BV333" s="14" t="str">
        <f>IFERROR(VLOOKUP($A333,#REF!,27,0),"0")</f>
        <v>0</v>
      </c>
      <c r="BW333" s="14">
        <f t="shared" si="839"/>
        <v>0</v>
      </c>
      <c r="BX333" s="14" t="str">
        <f>IFERROR(VLOOKUP($A333,SpecEd22!$Z$22:$AV$606,59,0)," ")</f>
        <v xml:space="preserve"> </v>
      </c>
      <c r="BY333" s="14" t="e">
        <f t="shared" si="840"/>
        <v>#VALUE!</v>
      </c>
      <c r="BZ333" s="14">
        <f>IFERROR(VLOOKUP($A333,ECFE!#REF!,25,0),0)</f>
        <v>0</v>
      </c>
      <c r="CA333" s="14">
        <f t="shared" si="841"/>
        <v>0</v>
      </c>
      <c r="CB333" s="14">
        <f>IFERROR(VLOOKUP($A333,#REF!,17,0),0)</f>
        <v>0</v>
      </c>
      <c r="CC333" s="14">
        <f t="shared" si="842"/>
        <v>0</v>
      </c>
      <c r="CD333" s="14">
        <f>IFERROR(VLOOKUP($A333,#REF!,9,0),0)</f>
        <v>0</v>
      </c>
      <c r="CE333" s="14">
        <f t="shared" si="843"/>
        <v>0</v>
      </c>
      <c r="CF333" s="14">
        <v>0</v>
      </c>
      <c r="CG333" s="14">
        <f t="shared" si="844"/>
        <v>0</v>
      </c>
      <c r="CH333" s="14">
        <f>IFERROR(VLOOKUP($A333,ConEnroll!$A$8:$S$601,15,0),0)</f>
        <v>-1753</v>
      </c>
      <c r="CI333" s="14">
        <f t="shared" si="845"/>
        <v>-2.2736705577172502</v>
      </c>
      <c r="CJ333" s="14">
        <f t="shared" si="846"/>
        <v>-1753</v>
      </c>
      <c r="CK333" s="14">
        <f t="shared" si="847"/>
        <v>-2.2736705577172502</v>
      </c>
      <c r="CL333" s="14" t="e">
        <f t="shared" si="848"/>
        <v>#VALUE!</v>
      </c>
      <c r="CM333" s="14" t="e">
        <f t="shared" si="849"/>
        <v>#VALUE!</v>
      </c>
      <c r="CN333" s="42"/>
      <c r="CO333" s="14">
        <f t="shared" si="790"/>
        <v>-10549.055771725032</v>
      </c>
      <c r="CP333" s="14" t="e">
        <f t="shared" si="791"/>
        <v>#VALUE!</v>
      </c>
      <c r="CQ333" s="14">
        <f t="shared" si="792"/>
        <v>-92.832516212710757</v>
      </c>
      <c r="CR333" s="14" t="e">
        <f t="shared" si="793"/>
        <v>#VALUE!</v>
      </c>
      <c r="CS333" s="37" t="e">
        <f t="shared" si="794"/>
        <v>#VALUE!</v>
      </c>
      <c r="CT333" s="239"/>
      <c r="CU333" s="239"/>
      <c r="CV333" s="468"/>
      <c r="CW333" s="14">
        <f>IFERROR(VLOOKUP($A333,BaseFY23!$A$7:$AK$527,6,0),0)</f>
        <v>778</v>
      </c>
      <c r="CX333" s="14">
        <f>IFERROR(VLOOKUP($A333,BaseFY23!$A$7:$AN$528,28,0),0)</f>
        <v>8182410.75</v>
      </c>
      <c r="CY333" s="14">
        <f t="shared" si="850"/>
        <v>10517.237467866324</v>
      </c>
      <c r="CZ333" s="14">
        <f>IFERROR(VLOOKUP($A333,SpecEd23!$A$21:$BB$605,23,0)," ")</f>
        <v>1315309.0266264202</v>
      </c>
      <c r="DA333" s="14">
        <f t="shared" si="851"/>
        <v>1690.6285689285608</v>
      </c>
      <c r="DB333" s="14">
        <f>IFERROR(VLOOKUP($A333,ECFE!$A$16:$AB$347,7,0),0)</f>
        <v>57395.58</v>
      </c>
      <c r="DC333" s="14">
        <f t="shared" si="852"/>
        <v>73.773239074550133</v>
      </c>
      <c r="DD333" s="14">
        <v>0</v>
      </c>
      <c r="DE333" s="14">
        <f t="shared" si="853"/>
        <v>0</v>
      </c>
      <c r="DF333" s="14">
        <f>IFERROR(VLOOKUP($A333,ConEnroll!$A$7:$S$338,10,0),0)</f>
        <v>12425.29</v>
      </c>
      <c r="DG333" s="14">
        <f t="shared" si="854"/>
        <v>15.970809768637533</v>
      </c>
      <c r="DH333" s="14">
        <f t="shared" si="795"/>
        <v>69820.87</v>
      </c>
      <c r="DI333" s="14">
        <f t="shared" si="855"/>
        <v>89.744048843187656</v>
      </c>
      <c r="DJ333" s="14">
        <f t="shared" si="796"/>
        <v>9567540.6466264203</v>
      </c>
      <c r="DK333" s="14">
        <f t="shared" si="856"/>
        <v>12297.610085638073</v>
      </c>
      <c r="DL333" s="42"/>
      <c r="DM333" s="14">
        <f>IFERROR(VLOOKUP($A333,HouseFY23!$A$7:$AJ$528,28,0),0)</f>
        <v>8604848.1300000008</v>
      </c>
      <c r="DN333" s="14">
        <f t="shared" si="857"/>
        <v>11060.216105398458</v>
      </c>
      <c r="DO333" s="14">
        <f>IFERROR(VLOOKUP($A333,Compens80percent!$A$13:$M$560,12,0),0)</f>
        <v>0</v>
      </c>
      <c r="DP333" s="14">
        <f t="shared" si="857"/>
        <v>0</v>
      </c>
      <c r="DQ333" s="14">
        <f t="shared" si="858"/>
        <v>8604848.1300000008</v>
      </c>
      <c r="DR333" s="14">
        <f t="shared" si="859"/>
        <v>11160.633112840467</v>
      </c>
      <c r="DS333" s="14">
        <f>IFERROR(VLOOKUP($A333,SpecEd23!$A$21:$Z$550,14,0),0)</f>
        <v>1364729.3325485443</v>
      </c>
      <c r="DT333" s="14">
        <f t="shared" si="860"/>
        <v>1754.1508130444013</v>
      </c>
      <c r="DU333" s="14">
        <f>IFERROR(VLOOKUP($A333,ECFE!$A$16:$AB$347,9,0),0)</f>
        <v>59714.361432000005</v>
      </c>
      <c r="DV333" s="14">
        <f t="shared" si="861"/>
        <v>76.753677933161967</v>
      </c>
      <c r="DW333" s="14">
        <f>IFERROR(VLOOKUP($A333,ParaFY19!$A$21:$Z$543,7,0),0)</f>
        <v>8820</v>
      </c>
      <c r="DX333" s="14">
        <f t="shared" si="862"/>
        <v>11.336760925449871</v>
      </c>
      <c r="DY333" s="14">
        <f>IFERROR(VLOOKUP($A333,ConEnroll!$A$7:$S$341,13,0),0)</f>
        <v>15531.612500000001</v>
      </c>
      <c r="DZ333" s="14">
        <f t="shared" si="863"/>
        <v>19.963512210796917</v>
      </c>
      <c r="EA333" s="14">
        <f t="shared" si="797"/>
        <v>84065.973932000008</v>
      </c>
      <c r="EB333" s="14">
        <f t="shared" si="864"/>
        <v>108.05395106940875</v>
      </c>
      <c r="EC333" s="14">
        <f t="shared" si="798"/>
        <v>10053643.436480545</v>
      </c>
      <c r="ED333" s="14">
        <f t="shared" si="865"/>
        <v>12922.420869512269</v>
      </c>
      <c r="EE333" s="62"/>
      <c r="EF333" s="14">
        <f t="shared" si="799"/>
        <v>542.9786375321346</v>
      </c>
      <c r="EG333" s="14">
        <f t="shared" si="800"/>
        <v>63.522244115840522</v>
      </c>
      <c r="EH333" s="14">
        <f t="shared" si="801"/>
        <v>18.309902226221098</v>
      </c>
      <c r="EI333" s="14">
        <f t="shared" si="866"/>
        <v>624.8107838741962</v>
      </c>
      <c r="EJ333" s="37">
        <f t="shared" si="802"/>
        <v>5.0807496702460084E-2</v>
      </c>
      <c r="EK333" s="42"/>
      <c r="EL333" s="14" t="str">
        <f>IFERROR(VLOOKUP($A333,#REF!,27,0),"0")</f>
        <v>0</v>
      </c>
      <c r="EM333" s="14">
        <f t="shared" si="867"/>
        <v>0</v>
      </c>
      <c r="EN333" s="14" t="str">
        <f>IFERROR(VLOOKUP($A333,SpecEd23!#REF!,23,0)," ")</f>
        <v xml:space="preserve"> </v>
      </c>
      <c r="EO333" s="14" t="e">
        <f t="shared" si="868"/>
        <v>#VALUE!</v>
      </c>
      <c r="EP333" s="14">
        <f>IFERROR(VLOOKUP($A333,ECFE!#REF!,24,0),0)</f>
        <v>0</v>
      </c>
      <c r="EQ333" s="14">
        <f t="shared" si="869"/>
        <v>0</v>
      </c>
      <c r="ER333" s="14">
        <f>IFERROR(VLOOKUP($A333,#REF!,30,0),0)</f>
        <v>0</v>
      </c>
      <c r="ES333" s="14">
        <f t="shared" si="870"/>
        <v>0</v>
      </c>
      <c r="ET333" s="14">
        <f>IFERROR(VLOOKUP($A333,#REF!,12,0),0)</f>
        <v>0</v>
      </c>
      <c r="EU333" s="14">
        <f t="shared" si="871"/>
        <v>0</v>
      </c>
      <c r="EV333" s="14">
        <v>0</v>
      </c>
      <c r="EW333" s="14">
        <f t="shared" si="872"/>
        <v>0</v>
      </c>
      <c r="EX333" s="14">
        <f>IFERROR(VLOOKUP($A333,ConEnroll!$A$8:$S$601,16,0),0)</f>
        <v>1100</v>
      </c>
      <c r="EY333" s="14">
        <f t="shared" si="873"/>
        <v>1.4138817480719794</v>
      </c>
      <c r="EZ333" s="14">
        <f t="shared" si="874"/>
        <v>1100</v>
      </c>
      <c r="FA333" s="14">
        <f t="shared" si="875"/>
        <v>1.4138817480719794</v>
      </c>
      <c r="FB333" s="14" t="e">
        <f t="shared" si="876"/>
        <v>#VALUE!</v>
      </c>
      <c r="FC333" s="14" t="e">
        <f t="shared" si="877"/>
        <v>#VALUE!</v>
      </c>
      <c r="FD333" s="62"/>
      <c r="FE333" s="14">
        <f t="shared" si="803"/>
        <v>11060.216105398458</v>
      </c>
      <c r="FF333" s="14" t="e">
        <f t="shared" si="804"/>
        <v>#VALUE!</v>
      </c>
      <c r="FG333" s="14">
        <f t="shared" si="878"/>
        <v>106.64006932133677</v>
      </c>
      <c r="FH333" s="14" t="e">
        <f t="shared" si="805"/>
        <v>#VALUE!</v>
      </c>
      <c r="FI333" s="37" t="e">
        <f t="shared" si="806"/>
        <v>#VALUE!</v>
      </c>
      <c r="FJ333" s="12"/>
      <c r="FK333" s="14" t="str">
        <f>IFERROR(VLOOKUP($A333,#REF!,27,0),"0")</f>
        <v>0</v>
      </c>
      <c r="FL333" s="14">
        <f t="shared" si="879"/>
        <v>0</v>
      </c>
      <c r="FM333" s="14" t="str">
        <f>IFERROR(VLOOKUP($A333,SpecEd23!$X$22:$Y$610,59,0)," ")</f>
        <v xml:space="preserve"> </v>
      </c>
      <c r="FN333" s="14" t="e">
        <f t="shared" si="880"/>
        <v>#VALUE!</v>
      </c>
      <c r="FO333" s="14">
        <f>IFERROR(VLOOKUP($A333,ECFE!#REF!,26,0),0)</f>
        <v>0</v>
      </c>
      <c r="FP333" s="14">
        <f t="shared" si="881"/>
        <v>0</v>
      </c>
      <c r="FQ333" s="14">
        <f>IFERROR(VLOOKUP($A333,#REF!,16,0),0)</f>
        <v>0</v>
      </c>
      <c r="FR333" s="14">
        <f t="shared" si="882"/>
        <v>0</v>
      </c>
      <c r="FS333" s="14">
        <f>IFERROR(VLOOKUP($A333,#REF!,12,0),0)</f>
        <v>0</v>
      </c>
      <c r="FT333" s="14">
        <f t="shared" si="883"/>
        <v>0</v>
      </c>
      <c r="FU333" s="14">
        <v>0</v>
      </c>
      <c r="FV333" s="14">
        <f t="shared" si="884"/>
        <v>0</v>
      </c>
      <c r="FW333" s="14">
        <f>IFERROR(VLOOKUP($A333,ConEnroll!$A$8:$S$601,16,0),0)</f>
        <v>1100</v>
      </c>
      <c r="FX333" s="14">
        <f t="shared" si="885"/>
        <v>1.4138817480719794</v>
      </c>
      <c r="FY333" s="14">
        <f t="shared" si="886"/>
        <v>1100</v>
      </c>
      <c r="FZ333" s="14">
        <f t="shared" si="887"/>
        <v>1.4138817480719794</v>
      </c>
      <c r="GA333" s="14" t="e">
        <f t="shared" si="888"/>
        <v>#VALUE!</v>
      </c>
      <c r="GB333" s="14" t="e">
        <f t="shared" si="889"/>
        <v>#VALUE!</v>
      </c>
      <c r="GC333" s="39"/>
      <c r="GD333" s="14">
        <f t="shared" si="807"/>
        <v>-10517.237467866324</v>
      </c>
      <c r="GE333" s="14" t="e">
        <f t="shared" si="808"/>
        <v>#VALUE!</v>
      </c>
      <c r="GF333" s="14">
        <f t="shared" si="809"/>
        <v>-88.330167095115684</v>
      </c>
      <c r="GG333" s="14" t="e">
        <f t="shared" si="810"/>
        <v>#VALUE!</v>
      </c>
      <c r="GH333" s="37" t="e">
        <f t="shared" si="811"/>
        <v>#VALUE!</v>
      </c>
    </row>
    <row r="334" spans="1:190" ht="12.5" x14ac:dyDescent="0.25">
      <c r="A334" s="67">
        <v>2854</v>
      </c>
      <c r="B334" s="35">
        <v>1</v>
      </c>
      <c r="C334" s="14">
        <v>6</v>
      </c>
      <c r="D334" s="14"/>
      <c r="E334" s="14"/>
      <c r="F334" s="35" t="s">
        <v>2663</v>
      </c>
      <c r="G334" s="41"/>
      <c r="H334" s="14">
        <f>IFERROR(VLOOKUP($A334,BaseFY22!$A$7:$AK$528,6,0),0)</f>
        <v>516</v>
      </c>
      <c r="I334" s="14">
        <f>IFERROR(VLOOKUP($A334,BaseFY22!$A$7:$AK$528,28,0),0)</f>
        <v>5176373</v>
      </c>
      <c r="J334" s="14">
        <f t="shared" si="812"/>
        <v>10031.730620155038</v>
      </c>
      <c r="K334" s="14">
        <f>IFERROR(VLOOKUP($A334,SpecEd22!$A$21:$BB$605,24,0)," ")</f>
        <v>1395182.6141006504</v>
      </c>
      <c r="L334" s="14">
        <f t="shared" si="813"/>
        <v>2703.8422753888576</v>
      </c>
      <c r="M334" s="14">
        <f>IFERROR(VLOOKUP($A334,ECFE!$A$16:$AB$347,7,0),0)</f>
        <v>23411.355</v>
      </c>
      <c r="N334" s="14">
        <f t="shared" si="780"/>
        <v>45.370843023255816</v>
      </c>
      <c r="O334" s="14">
        <v>0</v>
      </c>
      <c r="P334" s="14">
        <f t="shared" si="780"/>
        <v>0</v>
      </c>
      <c r="Q334" s="14">
        <f>IFERROR(VLOOKUP($A334,ConEnroll!$A$7:$S$337,10,0),0)</f>
        <v>10433.049999999999</v>
      </c>
      <c r="R334" s="14">
        <f t="shared" si="814"/>
        <v>20.219089147286819</v>
      </c>
      <c r="S334" s="14">
        <f t="shared" si="781"/>
        <v>33844.404999999999</v>
      </c>
      <c r="T334" s="14">
        <f t="shared" si="815"/>
        <v>65.589932170542639</v>
      </c>
      <c r="U334" s="14">
        <f t="shared" si="782"/>
        <v>6605400.0191006502</v>
      </c>
      <c r="V334" s="14">
        <f t="shared" si="816"/>
        <v>12801.162827714439</v>
      </c>
      <c r="W334" s="42"/>
      <c r="X334" s="14">
        <f>IFERROR(VLOOKUP($A334,HouseFY22!$A$6:$AJ$528,28,0),0)</f>
        <v>5266232</v>
      </c>
      <c r="Y334" s="14">
        <f t="shared" si="817"/>
        <v>10205.875968992248</v>
      </c>
      <c r="Z334" s="14">
        <f>IFERROR(VLOOKUP($A334,Compens80percent!$A$13:$M$560,12,0),0)</f>
        <v>0</v>
      </c>
      <c r="AA334" s="14">
        <f t="shared" si="817"/>
        <v>0</v>
      </c>
      <c r="AB334" s="14">
        <f t="shared" si="818"/>
        <v>5266232</v>
      </c>
      <c r="AC334" s="14">
        <f t="shared" si="817"/>
        <v>10205.875968992248</v>
      </c>
      <c r="AD334" s="14">
        <f>IFERROR(VLOOKUP(A334,SpecEd22!$A$21:$Z$550,14,0),0)</f>
        <v>1400381.1139765871</v>
      </c>
      <c r="AE334" s="14">
        <f t="shared" si="819"/>
        <v>2713.9168875515252</v>
      </c>
      <c r="AF334" s="14">
        <f>IFERROR(VLOOKUP($A334,ECFE!$A$16:$AB$348,8,0),0)</f>
        <v>23879.582100000003</v>
      </c>
      <c r="AG334" s="14">
        <f t="shared" si="820"/>
        <v>46.278259883720935</v>
      </c>
      <c r="AH334" s="14">
        <f>IFERROR(VLOOKUP(A334,ParaFY19!$A$21:$Z$543,7,0),0)</f>
        <v>4900</v>
      </c>
      <c r="AI334" s="14">
        <f t="shared" si="821"/>
        <v>9.4961240310077528</v>
      </c>
      <c r="AJ334" s="14">
        <f>IFERROR(VLOOKUP(A334,ConEnroll!$A$7:$S$341,13,0),0)</f>
        <v>13041.3125</v>
      </c>
      <c r="AK334" s="14">
        <f t="shared" si="822"/>
        <v>25.273861434108529</v>
      </c>
      <c r="AL334" s="14">
        <f t="shared" si="890"/>
        <v>41820.8946</v>
      </c>
      <c r="AM334" s="14">
        <f t="shared" si="823"/>
        <v>81.048245348837213</v>
      </c>
      <c r="AN334" s="14">
        <f t="shared" si="824"/>
        <v>6708434.0085765868</v>
      </c>
      <c r="AO334" s="14">
        <f t="shared" si="825"/>
        <v>13000.841101892611</v>
      </c>
      <c r="AP334" s="62"/>
      <c r="AQ334" s="14">
        <f t="shared" si="891"/>
        <v>174.14534883720989</v>
      </c>
      <c r="AR334" s="14">
        <f t="shared" si="783"/>
        <v>10.074612162667563</v>
      </c>
      <c r="AS334" s="14">
        <f t="shared" si="784"/>
        <v>15.458313178294574</v>
      </c>
      <c r="AT334" s="14">
        <f t="shared" si="826"/>
        <v>199.67827417817205</v>
      </c>
      <c r="AU334" s="37">
        <f t="shared" si="785"/>
        <v>1.5598448114875143E-2</v>
      </c>
      <c r="AV334" s="42"/>
      <c r="AW334" s="14" t="str">
        <f>IFERROR(VLOOKUP($A334,#REF!,27,0),"0")</f>
        <v>0</v>
      </c>
      <c r="AX334" s="14">
        <f t="shared" si="827"/>
        <v>0</v>
      </c>
      <c r="AY334" s="14" t="str">
        <f>IFERROR(VLOOKUP($A334,SpecEd22!#REF!,23,0)," ")</f>
        <v xml:space="preserve"> </v>
      </c>
      <c r="AZ334" s="14" t="e">
        <f t="shared" si="828"/>
        <v>#VALUE!</v>
      </c>
      <c r="BA334" s="14">
        <f>IFERROR(VLOOKUP($A334,ECFE!#REF!,23,0),0)</f>
        <v>0</v>
      </c>
      <c r="BB334" s="14">
        <f t="shared" si="829"/>
        <v>0</v>
      </c>
      <c r="BC334" s="14">
        <f>IFERROR(VLOOKUP($A334,#REF!,17,0),0)</f>
        <v>0</v>
      </c>
      <c r="BD334" s="14">
        <f t="shared" si="830"/>
        <v>0</v>
      </c>
      <c r="BE334" s="14">
        <f>IFERROR(VLOOKUP($A334,#REF!,9,0),0)</f>
        <v>0</v>
      </c>
      <c r="BF334" s="14">
        <f t="shared" si="831"/>
        <v>0</v>
      </c>
      <c r="BG334" s="14">
        <v>0</v>
      </c>
      <c r="BH334" s="14">
        <f t="shared" si="832"/>
        <v>0</v>
      </c>
      <c r="BI334" s="14">
        <f>IFERROR(VLOOKUP($A334,ConEnroll!$A$8:$S$601,15,0),0)</f>
        <v>-1739</v>
      </c>
      <c r="BJ334" s="14">
        <f t="shared" si="833"/>
        <v>-3.3701550387596901</v>
      </c>
      <c r="BK334" s="14">
        <f t="shared" si="834"/>
        <v>-1739</v>
      </c>
      <c r="BL334" s="14">
        <f t="shared" si="835"/>
        <v>-3.3701550387596901</v>
      </c>
      <c r="BM334" s="14" t="e">
        <f t="shared" si="836"/>
        <v>#VALUE!</v>
      </c>
      <c r="BN334" s="14" t="e">
        <f t="shared" si="837"/>
        <v>#VALUE!</v>
      </c>
      <c r="BO334" s="42"/>
      <c r="BP334" s="14">
        <f t="shared" si="786"/>
        <v>10205.875968992248</v>
      </c>
      <c r="BQ334" s="14" t="e">
        <f t="shared" si="787"/>
        <v>#VALUE!</v>
      </c>
      <c r="BR334" s="14">
        <f t="shared" si="838"/>
        <v>84.418400387596904</v>
      </c>
      <c r="BS334" s="14" t="e">
        <f t="shared" si="788"/>
        <v>#VALUE!</v>
      </c>
      <c r="BT334" s="37" t="e">
        <f t="shared" si="789"/>
        <v>#VALUE!</v>
      </c>
      <c r="BU334" s="41"/>
      <c r="BV334" s="14" t="str">
        <f>IFERROR(VLOOKUP($A334,#REF!,27,0),"0")</f>
        <v>0</v>
      </c>
      <c r="BW334" s="14">
        <f t="shared" si="839"/>
        <v>0</v>
      </c>
      <c r="BX334" s="14" t="str">
        <f>IFERROR(VLOOKUP($A334,SpecEd22!$Z$22:$AV$606,59,0)," ")</f>
        <v xml:space="preserve"> </v>
      </c>
      <c r="BY334" s="14" t="e">
        <f t="shared" si="840"/>
        <v>#VALUE!</v>
      </c>
      <c r="BZ334" s="14">
        <f>IFERROR(VLOOKUP($A334,ECFE!#REF!,25,0),0)</f>
        <v>0</v>
      </c>
      <c r="CA334" s="14">
        <f t="shared" si="841"/>
        <v>0</v>
      </c>
      <c r="CB334" s="14">
        <f>IFERROR(VLOOKUP($A334,#REF!,17,0),0)</f>
        <v>0</v>
      </c>
      <c r="CC334" s="14">
        <f t="shared" si="842"/>
        <v>0</v>
      </c>
      <c r="CD334" s="14">
        <f>IFERROR(VLOOKUP($A334,#REF!,9,0),0)</f>
        <v>0</v>
      </c>
      <c r="CE334" s="14">
        <f t="shared" si="843"/>
        <v>0</v>
      </c>
      <c r="CF334" s="14">
        <v>0</v>
      </c>
      <c r="CG334" s="14">
        <f t="shared" si="844"/>
        <v>0</v>
      </c>
      <c r="CH334" s="14">
        <f>IFERROR(VLOOKUP($A334,ConEnroll!$A$8:$S$601,15,0),0)</f>
        <v>-1739</v>
      </c>
      <c r="CI334" s="14">
        <f t="shared" si="845"/>
        <v>-3.3701550387596901</v>
      </c>
      <c r="CJ334" s="14">
        <f t="shared" si="846"/>
        <v>-1739</v>
      </c>
      <c r="CK334" s="14">
        <f t="shared" si="847"/>
        <v>-3.3701550387596901</v>
      </c>
      <c r="CL334" s="14" t="e">
        <f t="shared" si="848"/>
        <v>#VALUE!</v>
      </c>
      <c r="CM334" s="14" t="e">
        <f t="shared" si="849"/>
        <v>#VALUE!</v>
      </c>
      <c r="CN334" s="42"/>
      <c r="CO334" s="14">
        <f t="shared" si="790"/>
        <v>-10031.730620155038</v>
      </c>
      <c r="CP334" s="14" t="e">
        <f t="shared" si="791"/>
        <v>#VALUE!</v>
      </c>
      <c r="CQ334" s="14">
        <f t="shared" si="792"/>
        <v>-68.96008720930233</v>
      </c>
      <c r="CR334" s="14" t="e">
        <f t="shared" si="793"/>
        <v>#VALUE!</v>
      </c>
      <c r="CS334" s="37" t="e">
        <f t="shared" si="794"/>
        <v>#VALUE!</v>
      </c>
      <c r="CT334" s="239"/>
      <c r="CU334" s="239"/>
      <c r="CV334" s="468"/>
      <c r="CW334" s="14">
        <f>IFERROR(VLOOKUP($A334,BaseFY23!$A$7:$AK$527,6,0),0)</f>
        <v>511.54719599999999</v>
      </c>
      <c r="CX334" s="14">
        <f>IFERROR(VLOOKUP($A334,BaseFY23!$A$7:$AN$528,28,0),0)</f>
        <v>5161632</v>
      </c>
      <c r="CY334" s="14">
        <f t="shared" si="850"/>
        <v>10090.236131408685</v>
      </c>
      <c r="CZ334" s="14">
        <f>IFERROR(VLOOKUP($A334,SpecEd23!$A$21:$BB$605,23,0)," ")</f>
        <v>1472710.2135077757</v>
      </c>
      <c r="DA334" s="14">
        <f t="shared" si="851"/>
        <v>2878.9332148108888</v>
      </c>
      <c r="DB334" s="14">
        <f>IFERROR(VLOOKUP($A334,ECFE!$A$16:$AB$347,7,0),0)</f>
        <v>23411.355</v>
      </c>
      <c r="DC334" s="14">
        <f t="shared" si="852"/>
        <v>45.765777201132387</v>
      </c>
      <c r="DD334" s="14">
        <v>0</v>
      </c>
      <c r="DE334" s="14">
        <f t="shared" si="853"/>
        <v>0</v>
      </c>
      <c r="DF334" s="14">
        <f>IFERROR(VLOOKUP($A334,ConEnroll!$A$7:$S$338,10,0),0)</f>
        <v>10433.049999999999</v>
      </c>
      <c r="DG334" s="14">
        <f t="shared" si="854"/>
        <v>20.395087846400784</v>
      </c>
      <c r="DH334" s="14">
        <f t="shared" si="795"/>
        <v>33844.404999999999</v>
      </c>
      <c r="DI334" s="14">
        <f t="shared" si="855"/>
        <v>66.160865047533164</v>
      </c>
      <c r="DJ334" s="14">
        <f t="shared" si="796"/>
        <v>6668186.6185077764</v>
      </c>
      <c r="DK334" s="14">
        <f t="shared" si="856"/>
        <v>13035.330211267108</v>
      </c>
      <c r="DL334" s="42"/>
      <c r="DM334" s="14">
        <f>IFERROR(VLOOKUP($A334,HouseFY23!$A$7:$AJ$528,28,0),0)</f>
        <v>5341233</v>
      </c>
      <c r="DN334" s="14">
        <f t="shared" si="857"/>
        <v>10441.329835771399</v>
      </c>
      <c r="DO334" s="14">
        <f>IFERROR(VLOOKUP($A334,Compens80percent!$A$13:$M$560,12,0),0)</f>
        <v>0</v>
      </c>
      <c r="DP334" s="14">
        <f t="shared" si="857"/>
        <v>0</v>
      </c>
      <c r="DQ334" s="14">
        <f t="shared" si="858"/>
        <v>5341233</v>
      </c>
      <c r="DR334" s="14">
        <f t="shared" si="859"/>
        <v>10351.226744186046</v>
      </c>
      <c r="DS334" s="14">
        <f>IFERROR(VLOOKUP($A334,SpecEd23!$A$21:$Z$550,14,0),0)</f>
        <v>1486087.179166601</v>
      </c>
      <c r="DT334" s="14">
        <f t="shared" si="860"/>
        <v>2905.0832274850377</v>
      </c>
      <c r="DU334" s="14">
        <f>IFERROR(VLOOKUP($A334,ECFE!$A$16:$AB$347,9,0),0)</f>
        <v>24357.173742000003</v>
      </c>
      <c r="DV334" s="14">
        <f t="shared" si="861"/>
        <v>47.614714600058143</v>
      </c>
      <c r="DW334" s="14">
        <f>IFERROR(VLOOKUP($A334,ParaFY19!$A$21:$Z$543,7,0),0)</f>
        <v>4900</v>
      </c>
      <c r="DX334" s="14">
        <f t="shared" si="862"/>
        <v>9.5787838117677815</v>
      </c>
      <c r="DY334" s="14">
        <f>IFERROR(VLOOKUP($A334,ConEnroll!$A$7:$S$341,13,0),0)</f>
        <v>13041.3125</v>
      </c>
      <c r="DZ334" s="14">
        <f t="shared" si="863"/>
        <v>25.49385980800098</v>
      </c>
      <c r="EA334" s="14">
        <f t="shared" si="797"/>
        <v>42298.486241999999</v>
      </c>
      <c r="EB334" s="14">
        <f t="shared" si="864"/>
        <v>82.687358219826891</v>
      </c>
      <c r="EC334" s="14">
        <f t="shared" si="798"/>
        <v>6869618.6654086011</v>
      </c>
      <c r="ED334" s="14">
        <f t="shared" si="865"/>
        <v>13429.100421476265</v>
      </c>
      <c r="EE334" s="62"/>
      <c r="EF334" s="14">
        <f t="shared" si="799"/>
        <v>351.09370436271456</v>
      </c>
      <c r="EG334" s="14">
        <f t="shared" si="800"/>
        <v>26.150012674148911</v>
      </c>
      <c r="EH334" s="14">
        <f t="shared" si="801"/>
        <v>16.526493172293726</v>
      </c>
      <c r="EI334" s="14">
        <f t="shared" si="866"/>
        <v>393.7702102091572</v>
      </c>
      <c r="EJ334" s="37">
        <f t="shared" si="802"/>
        <v>3.0207919847615467E-2</v>
      </c>
      <c r="EK334" s="42"/>
      <c r="EL334" s="14" t="str">
        <f>IFERROR(VLOOKUP($A334,#REF!,27,0),"0")</f>
        <v>0</v>
      </c>
      <c r="EM334" s="14">
        <f t="shared" si="867"/>
        <v>0</v>
      </c>
      <c r="EN334" s="14" t="str">
        <f>IFERROR(VLOOKUP($A334,SpecEd23!#REF!,23,0)," ")</f>
        <v xml:space="preserve"> </v>
      </c>
      <c r="EO334" s="14" t="e">
        <f t="shared" si="868"/>
        <v>#VALUE!</v>
      </c>
      <c r="EP334" s="14">
        <f>IFERROR(VLOOKUP($A334,ECFE!#REF!,24,0),0)</f>
        <v>0</v>
      </c>
      <c r="EQ334" s="14">
        <f t="shared" si="869"/>
        <v>0</v>
      </c>
      <c r="ER334" s="14">
        <f>IFERROR(VLOOKUP($A334,#REF!,30,0),0)</f>
        <v>0</v>
      </c>
      <c r="ES334" s="14">
        <f t="shared" si="870"/>
        <v>0</v>
      </c>
      <c r="ET334" s="14">
        <f>IFERROR(VLOOKUP($A334,#REF!,12,0),0)</f>
        <v>0</v>
      </c>
      <c r="EU334" s="14">
        <f t="shared" si="871"/>
        <v>0</v>
      </c>
      <c r="EV334" s="14">
        <v>0</v>
      </c>
      <c r="EW334" s="14">
        <f t="shared" si="872"/>
        <v>0</v>
      </c>
      <c r="EX334" s="14">
        <f>IFERROR(VLOOKUP($A334,ConEnroll!$A$8:$S$601,16,0),0)</f>
        <v>1115</v>
      </c>
      <c r="EY334" s="14">
        <f t="shared" si="873"/>
        <v>2.1796620306369543</v>
      </c>
      <c r="EZ334" s="14">
        <f t="shared" si="874"/>
        <v>1115</v>
      </c>
      <c r="FA334" s="14">
        <f t="shared" si="875"/>
        <v>2.1796620306369543</v>
      </c>
      <c r="FB334" s="14" t="e">
        <f t="shared" si="876"/>
        <v>#VALUE!</v>
      </c>
      <c r="FC334" s="14" t="e">
        <f t="shared" si="877"/>
        <v>#VALUE!</v>
      </c>
      <c r="FD334" s="62"/>
      <c r="FE334" s="14">
        <f t="shared" si="803"/>
        <v>10441.329835771399</v>
      </c>
      <c r="FF334" s="14" t="e">
        <f t="shared" si="804"/>
        <v>#VALUE!</v>
      </c>
      <c r="FG334" s="14">
        <f t="shared" si="878"/>
        <v>80.507696189189943</v>
      </c>
      <c r="FH334" s="14" t="e">
        <f t="shared" si="805"/>
        <v>#VALUE!</v>
      </c>
      <c r="FI334" s="37" t="e">
        <f t="shared" si="806"/>
        <v>#VALUE!</v>
      </c>
      <c r="FJ334" s="12"/>
      <c r="FK334" s="14" t="str">
        <f>IFERROR(VLOOKUP($A334,#REF!,27,0),"0")</f>
        <v>0</v>
      </c>
      <c r="FL334" s="14">
        <f t="shared" si="879"/>
        <v>0</v>
      </c>
      <c r="FM334" s="14" t="str">
        <f>IFERROR(VLOOKUP($A334,SpecEd23!$X$22:$Y$610,59,0)," ")</f>
        <v xml:space="preserve"> </v>
      </c>
      <c r="FN334" s="14" t="e">
        <f t="shared" si="880"/>
        <v>#VALUE!</v>
      </c>
      <c r="FO334" s="14">
        <f>IFERROR(VLOOKUP($A334,ECFE!#REF!,26,0),0)</f>
        <v>0</v>
      </c>
      <c r="FP334" s="14">
        <f t="shared" si="881"/>
        <v>0</v>
      </c>
      <c r="FQ334" s="14">
        <f>IFERROR(VLOOKUP($A334,#REF!,16,0),0)</f>
        <v>0</v>
      </c>
      <c r="FR334" s="14">
        <f t="shared" si="882"/>
        <v>0</v>
      </c>
      <c r="FS334" s="14">
        <f>IFERROR(VLOOKUP($A334,#REF!,12,0),0)</f>
        <v>0</v>
      </c>
      <c r="FT334" s="14">
        <f t="shared" si="883"/>
        <v>0</v>
      </c>
      <c r="FU334" s="14">
        <v>0</v>
      </c>
      <c r="FV334" s="14">
        <f t="shared" si="884"/>
        <v>0</v>
      </c>
      <c r="FW334" s="14">
        <f>IFERROR(VLOOKUP($A334,ConEnroll!$A$8:$S$601,16,0),0)</f>
        <v>1115</v>
      </c>
      <c r="FX334" s="14">
        <f t="shared" si="885"/>
        <v>2.1796620306369543</v>
      </c>
      <c r="FY334" s="14">
        <f t="shared" si="886"/>
        <v>1115</v>
      </c>
      <c r="FZ334" s="14">
        <f t="shared" si="887"/>
        <v>2.1796620306369543</v>
      </c>
      <c r="GA334" s="14" t="e">
        <f t="shared" si="888"/>
        <v>#VALUE!</v>
      </c>
      <c r="GB334" s="14" t="e">
        <f t="shared" si="889"/>
        <v>#VALUE!</v>
      </c>
      <c r="GC334" s="39"/>
      <c r="GD334" s="14">
        <f t="shared" si="807"/>
        <v>-10090.236131408685</v>
      </c>
      <c r="GE334" s="14" t="e">
        <f t="shared" si="808"/>
        <v>#VALUE!</v>
      </c>
      <c r="GF334" s="14">
        <f t="shared" si="809"/>
        <v>-63.98120301689621</v>
      </c>
      <c r="GG334" s="14" t="e">
        <f t="shared" si="810"/>
        <v>#VALUE!</v>
      </c>
      <c r="GH334" s="37" t="e">
        <f t="shared" si="811"/>
        <v>#VALUE!</v>
      </c>
    </row>
    <row r="335" spans="1:190" ht="12.5" x14ac:dyDescent="0.25">
      <c r="A335" s="67">
        <v>2856</v>
      </c>
      <c r="B335" s="35">
        <v>1</v>
      </c>
      <c r="C335" s="14">
        <v>6</v>
      </c>
      <c r="D335" s="14"/>
      <c r="E335" s="14"/>
      <c r="F335" s="35" t="s">
        <v>2664</v>
      </c>
      <c r="G335" s="41"/>
      <c r="H335" s="14">
        <f>IFERROR(VLOOKUP($A335,BaseFY22!$A$7:$AK$528,6,0),0)</f>
        <v>292</v>
      </c>
      <c r="I335" s="14">
        <f>IFERROR(VLOOKUP($A335,BaseFY22!$A$7:$AK$528,28,0),0)</f>
        <v>3654855.25</v>
      </c>
      <c r="J335" s="14">
        <f t="shared" si="812"/>
        <v>12516.627568493152</v>
      </c>
      <c r="K335" s="14">
        <f>IFERROR(VLOOKUP($A335,SpecEd22!$A$21:$BB$605,24,0)," ")</f>
        <v>549177.24264453945</v>
      </c>
      <c r="L335" s="14">
        <f t="shared" si="813"/>
        <v>1880.7439816593817</v>
      </c>
      <c r="M335" s="14">
        <f>IFERROR(VLOOKUP($A335,ECFE!$A$16:$AB$347,7,0),0)</f>
        <v>22656.149999999998</v>
      </c>
      <c r="N335" s="14">
        <f t="shared" si="780"/>
        <v>77.589554794520538</v>
      </c>
      <c r="O335" s="14">
        <v>0</v>
      </c>
      <c r="P335" s="14">
        <f t="shared" si="780"/>
        <v>0</v>
      </c>
      <c r="Q335" s="14">
        <f>IFERROR(VLOOKUP($A335,ConEnroll!$A$7:$S$337,10,0),0)</f>
        <v>5347.59</v>
      </c>
      <c r="R335" s="14">
        <f t="shared" si="814"/>
        <v>18.313664383561644</v>
      </c>
      <c r="S335" s="14">
        <f t="shared" si="781"/>
        <v>28003.739999999998</v>
      </c>
      <c r="T335" s="14">
        <f t="shared" si="815"/>
        <v>95.903219178082182</v>
      </c>
      <c r="U335" s="14">
        <f t="shared" si="782"/>
        <v>4232036.2326445393</v>
      </c>
      <c r="V335" s="14">
        <f t="shared" si="816"/>
        <v>14493.274769330614</v>
      </c>
      <c r="W335" s="42"/>
      <c r="X335" s="14">
        <f>IFERROR(VLOOKUP($A335,HouseFY22!$A$6:$AJ$528,28,0),0)</f>
        <v>3713656.25</v>
      </c>
      <c r="Y335" s="14">
        <f t="shared" si="817"/>
        <v>12718.000856164384</v>
      </c>
      <c r="Z335" s="14">
        <f>IFERROR(VLOOKUP($A335,Compens80percent!$A$13:$M$560,12,0),0)</f>
        <v>0</v>
      </c>
      <c r="AA335" s="14">
        <f t="shared" si="817"/>
        <v>0</v>
      </c>
      <c r="AB335" s="14">
        <f t="shared" si="818"/>
        <v>3713656.25</v>
      </c>
      <c r="AC335" s="14">
        <f t="shared" si="817"/>
        <v>12718.000856164384</v>
      </c>
      <c r="AD335" s="14">
        <f>IFERROR(VLOOKUP(A335,SpecEd22!$A$21:$Z$550,14,0),0)</f>
        <v>559311.91655843076</v>
      </c>
      <c r="AE335" s="14">
        <f t="shared" si="819"/>
        <v>1915.4517690357218</v>
      </c>
      <c r="AF335" s="14">
        <f>IFERROR(VLOOKUP($A335,ECFE!$A$16:$AB$348,8,0),0)</f>
        <v>23109.273000000001</v>
      </c>
      <c r="AG335" s="14">
        <f t="shared" si="820"/>
        <v>79.14134589041096</v>
      </c>
      <c r="AH335" s="14">
        <f>IFERROR(VLOOKUP(A335,ParaFY19!$A$21:$Z$543,7,0),0)</f>
        <v>3528</v>
      </c>
      <c r="AI335" s="14">
        <f t="shared" si="821"/>
        <v>12.082191780821917</v>
      </c>
      <c r="AJ335" s="14">
        <f>IFERROR(VLOOKUP(A335,ConEnroll!$A$7:$S$341,13,0),0)</f>
        <v>6684.4875000000002</v>
      </c>
      <c r="AK335" s="14">
        <f t="shared" si="822"/>
        <v>22.892080479452055</v>
      </c>
      <c r="AL335" s="14">
        <f t="shared" si="890"/>
        <v>33321.760500000004</v>
      </c>
      <c r="AM335" s="14">
        <f t="shared" si="823"/>
        <v>114.11561815068495</v>
      </c>
      <c r="AN335" s="14">
        <f t="shared" si="824"/>
        <v>4306289.9270584304</v>
      </c>
      <c r="AO335" s="14">
        <f t="shared" si="825"/>
        <v>14747.568243350788</v>
      </c>
      <c r="AP335" s="62"/>
      <c r="AQ335" s="14">
        <f t="shared" si="891"/>
        <v>201.3732876712329</v>
      </c>
      <c r="AR335" s="14">
        <f t="shared" si="783"/>
        <v>34.707787376340093</v>
      </c>
      <c r="AS335" s="14">
        <f t="shared" si="784"/>
        <v>18.21239897260277</v>
      </c>
      <c r="AT335" s="14">
        <f t="shared" si="826"/>
        <v>254.29347402017578</v>
      </c>
      <c r="AU335" s="37">
        <f t="shared" si="785"/>
        <v>1.7545618783015769E-2</v>
      </c>
      <c r="AV335" s="42"/>
      <c r="AW335" s="14" t="str">
        <f>IFERROR(VLOOKUP($A335,#REF!,27,0),"0")</f>
        <v>0</v>
      </c>
      <c r="AX335" s="14">
        <f t="shared" si="827"/>
        <v>0</v>
      </c>
      <c r="AY335" s="14" t="str">
        <f>IFERROR(VLOOKUP($A335,SpecEd22!#REF!,23,0)," ")</f>
        <v xml:space="preserve"> </v>
      </c>
      <c r="AZ335" s="14" t="e">
        <f t="shared" si="828"/>
        <v>#VALUE!</v>
      </c>
      <c r="BA335" s="14">
        <f>IFERROR(VLOOKUP($A335,ECFE!#REF!,23,0),0)</f>
        <v>0</v>
      </c>
      <c r="BB335" s="14">
        <f t="shared" si="829"/>
        <v>0</v>
      </c>
      <c r="BC335" s="14">
        <f>IFERROR(VLOOKUP($A335,#REF!,17,0),0)</f>
        <v>0</v>
      </c>
      <c r="BD335" s="14">
        <f t="shared" si="830"/>
        <v>0</v>
      </c>
      <c r="BE335" s="14">
        <f>IFERROR(VLOOKUP($A335,#REF!,9,0),0)</f>
        <v>0</v>
      </c>
      <c r="BF335" s="14">
        <f t="shared" si="831"/>
        <v>0</v>
      </c>
      <c r="BG335" s="14">
        <v>0</v>
      </c>
      <c r="BH335" s="14">
        <f t="shared" si="832"/>
        <v>0</v>
      </c>
      <c r="BI335" s="14">
        <f>IFERROR(VLOOKUP($A335,ConEnroll!$A$8:$S$601,15,0),0)</f>
        <v>-1421</v>
      </c>
      <c r="BJ335" s="14">
        <f t="shared" si="833"/>
        <v>-4.8664383561643838</v>
      </c>
      <c r="BK335" s="14">
        <f t="shared" si="834"/>
        <v>-1421</v>
      </c>
      <c r="BL335" s="14">
        <f t="shared" si="835"/>
        <v>-4.8664383561643838</v>
      </c>
      <c r="BM335" s="14" t="e">
        <f t="shared" si="836"/>
        <v>#VALUE!</v>
      </c>
      <c r="BN335" s="14" t="e">
        <f t="shared" si="837"/>
        <v>#VALUE!</v>
      </c>
      <c r="BO335" s="42"/>
      <c r="BP335" s="14">
        <f t="shared" si="786"/>
        <v>12718.000856164384</v>
      </c>
      <c r="BQ335" s="14" t="e">
        <f t="shared" si="787"/>
        <v>#VALUE!</v>
      </c>
      <c r="BR335" s="14">
        <f t="shared" si="838"/>
        <v>118.98205650684933</v>
      </c>
      <c r="BS335" s="14" t="e">
        <f t="shared" si="788"/>
        <v>#VALUE!</v>
      </c>
      <c r="BT335" s="37" t="e">
        <f t="shared" si="789"/>
        <v>#VALUE!</v>
      </c>
      <c r="BU335" s="41"/>
      <c r="BV335" s="14" t="str">
        <f>IFERROR(VLOOKUP($A335,#REF!,27,0),"0")</f>
        <v>0</v>
      </c>
      <c r="BW335" s="14">
        <f t="shared" si="839"/>
        <v>0</v>
      </c>
      <c r="BX335" s="14" t="str">
        <f>IFERROR(VLOOKUP($A335,SpecEd22!$Z$22:$AV$606,59,0)," ")</f>
        <v xml:space="preserve"> </v>
      </c>
      <c r="BY335" s="14" t="e">
        <f t="shared" si="840"/>
        <v>#VALUE!</v>
      </c>
      <c r="BZ335" s="14">
        <f>IFERROR(VLOOKUP($A335,ECFE!#REF!,25,0),0)</f>
        <v>0</v>
      </c>
      <c r="CA335" s="14">
        <f t="shared" si="841"/>
        <v>0</v>
      </c>
      <c r="CB335" s="14">
        <f>IFERROR(VLOOKUP($A335,#REF!,17,0),0)</f>
        <v>0</v>
      </c>
      <c r="CC335" s="14">
        <f t="shared" si="842"/>
        <v>0</v>
      </c>
      <c r="CD335" s="14">
        <f>IFERROR(VLOOKUP($A335,#REF!,9,0),0)</f>
        <v>0</v>
      </c>
      <c r="CE335" s="14">
        <f t="shared" si="843"/>
        <v>0</v>
      </c>
      <c r="CF335" s="14">
        <v>0</v>
      </c>
      <c r="CG335" s="14">
        <f t="shared" si="844"/>
        <v>0</v>
      </c>
      <c r="CH335" s="14">
        <f>IFERROR(VLOOKUP($A335,ConEnroll!$A$8:$S$601,15,0),0)</f>
        <v>-1421</v>
      </c>
      <c r="CI335" s="14">
        <f t="shared" si="845"/>
        <v>-4.8664383561643838</v>
      </c>
      <c r="CJ335" s="14">
        <f t="shared" si="846"/>
        <v>-1421</v>
      </c>
      <c r="CK335" s="14">
        <f t="shared" si="847"/>
        <v>-4.8664383561643838</v>
      </c>
      <c r="CL335" s="14" t="e">
        <f t="shared" si="848"/>
        <v>#VALUE!</v>
      </c>
      <c r="CM335" s="14" t="e">
        <f t="shared" si="849"/>
        <v>#VALUE!</v>
      </c>
      <c r="CN335" s="42"/>
      <c r="CO335" s="14">
        <f t="shared" si="790"/>
        <v>-12516.627568493152</v>
      </c>
      <c r="CP335" s="14" t="e">
        <f t="shared" si="791"/>
        <v>#VALUE!</v>
      </c>
      <c r="CQ335" s="14">
        <f t="shared" si="792"/>
        <v>-100.76965753424656</v>
      </c>
      <c r="CR335" s="14" t="e">
        <f t="shared" si="793"/>
        <v>#VALUE!</v>
      </c>
      <c r="CS335" s="37" t="e">
        <f t="shared" si="794"/>
        <v>#VALUE!</v>
      </c>
      <c r="CT335" s="239"/>
      <c r="CU335" s="239"/>
      <c r="CV335" s="468"/>
      <c r="CW335" s="14">
        <f>IFERROR(VLOOKUP($A335,BaseFY23!$A$7:$AK$527,6,0),0)</f>
        <v>285.954545</v>
      </c>
      <c r="CX335" s="14">
        <f>IFERROR(VLOOKUP($A335,BaseFY23!$A$7:$AN$528,28,0),0)</f>
        <v>3591544.25</v>
      </c>
      <c r="CY335" s="14">
        <f t="shared" si="850"/>
        <v>12559.843208647026</v>
      </c>
      <c r="CZ335" s="14">
        <f>IFERROR(VLOOKUP($A335,SpecEd23!$A$21:$BB$605,23,0)," ")</f>
        <v>570578.46217064769</v>
      </c>
      <c r="DA335" s="14">
        <f t="shared" si="851"/>
        <v>1995.3467155790361</v>
      </c>
      <c r="DB335" s="14">
        <f>IFERROR(VLOOKUP($A335,ECFE!$A$16:$AB$347,7,0),0)</f>
        <v>22656.149999999998</v>
      </c>
      <c r="DC335" s="14">
        <f t="shared" si="852"/>
        <v>79.229899982880141</v>
      </c>
      <c r="DD335" s="14">
        <v>0</v>
      </c>
      <c r="DE335" s="14">
        <f t="shared" si="853"/>
        <v>0</v>
      </c>
      <c r="DF335" s="14">
        <f>IFERROR(VLOOKUP($A335,ConEnroll!$A$7:$S$338,10,0),0)</f>
        <v>5347.59</v>
      </c>
      <c r="DG335" s="14">
        <f t="shared" si="854"/>
        <v>18.700839323956192</v>
      </c>
      <c r="DH335" s="14">
        <f t="shared" si="795"/>
        <v>28003.739999999998</v>
      </c>
      <c r="DI335" s="14">
        <f t="shared" si="855"/>
        <v>97.93073930683633</v>
      </c>
      <c r="DJ335" s="14">
        <f t="shared" si="796"/>
        <v>4190126.4521706477</v>
      </c>
      <c r="DK335" s="14">
        <f t="shared" si="856"/>
        <v>14653.120663532898</v>
      </c>
      <c r="DL335" s="42"/>
      <c r="DM335" s="14">
        <f>IFERROR(VLOOKUP($A335,HouseFY23!$A$7:$AJ$528,28,0),0)</f>
        <v>3706832.25</v>
      </c>
      <c r="DN335" s="14">
        <f t="shared" si="857"/>
        <v>12963.012180834545</v>
      </c>
      <c r="DO335" s="14">
        <f>IFERROR(VLOOKUP($A335,Compens80percent!$A$13:$M$560,12,0),0)</f>
        <v>0</v>
      </c>
      <c r="DP335" s="14">
        <f t="shared" si="857"/>
        <v>0</v>
      </c>
      <c r="DQ335" s="14">
        <f t="shared" si="858"/>
        <v>3706832.25</v>
      </c>
      <c r="DR335" s="14">
        <f t="shared" si="859"/>
        <v>12694.630993150686</v>
      </c>
      <c r="DS335" s="14">
        <f>IFERROR(VLOOKUP($A335,SpecEd23!$A$21:$Z$550,14,0),0)</f>
        <v>589637.91743062506</v>
      </c>
      <c r="DT335" s="14">
        <f t="shared" si="860"/>
        <v>2061.9987607842536</v>
      </c>
      <c r="DU335" s="14">
        <f>IFERROR(VLOOKUP($A335,ECFE!$A$16:$AB$347,9,0),0)</f>
        <v>23571.458460000002</v>
      </c>
      <c r="DV335" s="14">
        <f t="shared" si="861"/>
        <v>82.430787942188516</v>
      </c>
      <c r="DW335" s="14">
        <f>IFERROR(VLOOKUP($A335,ParaFY19!$A$21:$Z$543,7,0),0)</f>
        <v>3528</v>
      </c>
      <c r="DX335" s="14">
        <f t="shared" si="862"/>
        <v>12.337625198438444</v>
      </c>
      <c r="DY335" s="14">
        <f>IFERROR(VLOOKUP($A335,ConEnroll!$A$7:$S$341,13,0),0)</f>
        <v>6684.4875000000002</v>
      </c>
      <c r="DZ335" s="14">
        <f t="shared" si="863"/>
        <v>23.376049154945239</v>
      </c>
      <c r="EA335" s="14">
        <f t="shared" si="797"/>
        <v>33783.945960000005</v>
      </c>
      <c r="EB335" s="14">
        <f t="shared" si="864"/>
        <v>118.1444622955722</v>
      </c>
      <c r="EC335" s="14">
        <f t="shared" si="798"/>
        <v>4330254.1133906255</v>
      </c>
      <c r="ED335" s="14">
        <f t="shared" si="865"/>
        <v>15143.155403914372</v>
      </c>
      <c r="EE335" s="62"/>
      <c r="EF335" s="14">
        <f t="shared" si="799"/>
        <v>403.1689721875191</v>
      </c>
      <c r="EG335" s="14">
        <f t="shared" si="800"/>
        <v>66.652045205217519</v>
      </c>
      <c r="EH335" s="14">
        <f t="shared" si="801"/>
        <v>20.213722988735867</v>
      </c>
      <c r="EI335" s="14">
        <f t="shared" si="866"/>
        <v>490.03474038147249</v>
      </c>
      <c r="EJ335" s="37">
        <f t="shared" si="802"/>
        <v>3.3442346625931901E-2</v>
      </c>
      <c r="EK335" s="42"/>
      <c r="EL335" s="14" t="str">
        <f>IFERROR(VLOOKUP($A335,#REF!,27,0),"0")</f>
        <v>0</v>
      </c>
      <c r="EM335" s="14">
        <f t="shared" si="867"/>
        <v>0</v>
      </c>
      <c r="EN335" s="14" t="str">
        <f>IFERROR(VLOOKUP($A335,SpecEd23!#REF!,23,0)," ")</f>
        <v xml:space="preserve"> </v>
      </c>
      <c r="EO335" s="14" t="e">
        <f t="shared" si="868"/>
        <v>#VALUE!</v>
      </c>
      <c r="EP335" s="14">
        <f>IFERROR(VLOOKUP($A335,ECFE!#REF!,24,0),0)</f>
        <v>0</v>
      </c>
      <c r="EQ335" s="14">
        <f t="shared" si="869"/>
        <v>0</v>
      </c>
      <c r="ER335" s="14">
        <f>IFERROR(VLOOKUP($A335,#REF!,30,0),0)</f>
        <v>0</v>
      </c>
      <c r="ES335" s="14">
        <f t="shared" si="870"/>
        <v>0</v>
      </c>
      <c r="ET335" s="14">
        <f>IFERROR(VLOOKUP($A335,#REF!,12,0),0)</f>
        <v>0</v>
      </c>
      <c r="EU335" s="14">
        <f t="shared" si="871"/>
        <v>0</v>
      </c>
      <c r="EV335" s="14">
        <v>0</v>
      </c>
      <c r="EW335" s="14">
        <f t="shared" si="872"/>
        <v>0</v>
      </c>
      <c r="EX335" s="14">
        <f>IFERROR(VLOOKUP($A335,ConEnroll!$A$8:$S$601,16,0),0)</f>
        <v>1435</v>
      </c>
      <c r="EY335" s="14">
        <f t="shared" si="873"/>
        <v>5.0182800906346845</v>
      </c>
      <c r="EZ335" s="14">
        <f t="shared" si="874"/>
        <v>1435</v>
      </c>
      <c r="FA335" s="14">
        <f t="shared" si="875"/>
        <v>5.0182800906346845</v>
      </c>
      <c r="FB335" s="14" t="e">
        <f t="shared" si="876"/>
        <v>#VALUE!</v>
      </c>
      <c r="FC335" s="14" t="e">
        <f t="shared" si="877"/>
        <v>#VALUE!</v>
      </c>
      <c r="FD335" s="62"/>
      <c r="FE335" s="14">
        <f t="shared" si="803"/>
        <v>12963.012180834545</v>
      </c>
      <c r="FF335" s="14" t="e">
        <f t="shared" si="804"/>
        <v>#VALUE!</v>
      </c>
      <c r="FG335" s="14">
        <f t="shared" si="878"/>
        <v>113.12618220493751</v>
      </c>
      <c r="FH335" s="14" t="e">
        <f t="shared" si="805"/>
        <v>#VALUE!</v>
      </c>
      <c r="FI335" s="37" t="e">
        <f t="shared" si="806"/>
        <v>#VALUE!</v>
      </c>
      <c r="FJ335" s="12"/>
      <c r="FK335" s="14" t="str">
        <f>IFERROR(VLOOKUP($A335,#REF!,27,0),"0")</f>
        <v>0</v>
      </c>
      <c r="FL335" s="14">
        <f t="shared" si="879"/>
        <v>0</v>
      </c>
      <c r="FM335" s="14" t="str">
        <f>IFERROR(VLOOKUP($A335,SpecEd23!$X$22:$Y$610,59,0)," ")</f>
        <v xml:space="preserve"> </v>
      </c>
      <c r="FN335" s="14" t="e">
        <f t="shared" si="880"/>
        <v>#VALUE!</v>
      </c>
      <c r="FO335" s="14">
        <f>IFERROR(VLOOKUP($A335,ECFE!#REF!,26,0),0)</f>
        <v>0</v>
      </c>
      <c r="FP335" s="14">
        <f t="shared" si="881"/>
        <v>0</v>
      </c>
      <c r="FQ335" s="14">
        <f>IFERROR(VLOOKUP($A335,#REF!,16,0),0)</f>
        <v>0</v>
      </c>
      <c r="FR335" s="14">
        <f t="shared" si="882"/>
        <v>0</v>
      </c>
      <c r="FS335" s="14">
        <f>IFERROR(VLOOKUP($A335,#REF!,12,0),0)</f>
        <v>0</v>
      </c>
      <c r="FT335" s="14">
        <f t="shared" si="883"/>
        <v>0</v>
      </c>
      <c r="FU335" s="14">
        <v>0</v>
      </c>
      <c r="FV335" s="14">
        <f t="shared" si="884"/>
        <v>0</v>
      </c>
      <c r="FW335" s="14">
        <f>IFERROR(VLOOKUP($A335,ConEnroll!$A$8:$S$601,16,0),0)</f>
        <v>1435</v>
      </c>
      <c r="FX335" s="14">
        <f t="shared" si="885"/>
        <v>5.0182800906346845</v>
      </c>
      <c r="FY335" s="14">
        <f t="shared" si="886"/>
        <v>1435</v>
      </c>
      <c r="FZ335" s="14">
        <f t="shared" si="887"/>
        <v>5.0182800906346845</v>
      </c>
      <c r="GA335" s="14" t="e">
        <f t="shared" si="888"/>
        <v>#VALUE!</v>
      </c>
      <c r="GB335" s="14" t="e">
        <f t="shared" si="889"/>
        <v>#VALUE!</v>
      </c>
      <c r="GC335" s="39"/>
      <c r="GD335" s="14">
        <f t="shared" si="807"/>
        <v>-12559.843208647026</v>
      </c>
      <c r="GE335" s="14" t="e">
        <f t="shared" si="808"/>
        <v>#VALUE!</v>
      </c>
      <c r="GF335" s="14">
        <f t="shared" si="809"/>
        <v>-92.91245921620164</v>
      </c>
      <c r="GG335" s="14" t="e">
        <f t="shared" si="810"/>
        <v>#VALUE!</v>
      </c>
      <c r="GH335" s="37" t="e">
        <f t="shared" si="811"/>
        <v>#VALUE!</v>
      </c>
    </row>
    <row r="336" spans="1:190" ht="12.5" x14ac:dyDescent="0.25">
      <c r="A336" s="67">
        <v>2859</v>
      </c>
      <c r="B336" s="35">
        <v>1</v>
      </c>
      <c r="C336" s="14">
        <v>5</v>
      </c>
      <c r="D336" s="14"/>
      <c r="E336" s="14"/>
      <c r="F336" s="35" t="s">
        <v>2665</v>
      </c>
      <c r="G336" s="41"/>
      <c r="H336" s="14">
        <f>IFERROR(VLOOKUP($A336,BaseFY22!$A$7:$AK$528,6,0),0)</f>
        <v>1480</v>
      </c>
      <c r="I336" s="14">
        <f>IFERROR(VLOOKUP($A336,BaseFY22!$A$7:$AK$528,28,0),0)</f>
        <v>14109206.25</v>
      </c>
      <c r="J336" s="14">
        <f t="shared" si="812"/>
        <v>9533.2474662162167</v>
      </c>
      <c r="K336" s="14">
        <f>IFERROR(VLOOKUP($A336,SpecEd22!$A$21:$BB$605,24,0)," ")</f>
        <v>2079611.4791413567</v>
      </c>
      <c r="L336" s="14">
        <f t="shared" si="813"/>
        <v>1405.1428913117275</v>
      </c>
      <c r="M336" s="14">
        <f>IFERROR(VLOOKUP($A336,ECFE!$A$16:$AB$347,7,0),0)</f>
        <v>86697.534</v>
      </c>
      <c r="N336" s="14">
        <f t="shared" si="780"/>
        <v>58.579414864864866</v>
      </c>
      <c r="O336" s="14">
        <v>0</v>
      </c>
      <c r="P336" s="14">
        <f t="shared" si="780"/>
        <v>0</v>
      </c>
      <c r="Q336" s="14">
        <f>IFERROR(VLOOKUP($A336,ConEnroll!$A$7:$S$337,10,0),0)</f>
        <v>10223.34</v>
      </c>
      <c r="R336" s="14">
        <f t="shared" si="814"/>
        <v>6.9076621621621621</v>
      </c>
      <c r="S336" s="14">
        <f t="shared" si="781"/>
        <v>96920.873999999996</v>
      </c>
      <c r="T336" s="14">
        <f t="shared" si="815"/>
        <v>65.487077027027027</v>
      </c>
      <c r="U336" s="14">
        <f t="shared" si="782"/>
        <v>16285738.603141356</v>
      </c>
      <c r="V336" s="14">
        <f t="shared" si="816"/>
        <v>11003.87743455497</v>
      </c>
      <c r="W336" s="42"/>
      <c r="X336" s="14">
        <f>IFERROR(VLOOKUP($A336,HouseFY22!$A$6:$AJ$528,28,0),0)</f>
        <v>14348487.25</v>
      </c>
      <c r="Y336" s="14">
        <f t="shared" si="817"/>
        <v>9694.9238175675673</v>
      </c>
      <c r="Z336" s="14">
        <f>IFERROR(VLOOKUP($A336,Compens80percent!$A$13:$M$560,12,0),0)</f>
        <v>0</v>
      </c>
      <c r="AA336" s="14">
        <f t="shared" si="817"/>
        <v>0</v>
      </c>
      <c r="AB336" s="14">
        <f t="shared" si="818"/>
        <v>14348487.25</v>
      </c>
      <c r="AC336" s="14">
        <f t="shared" si="817"/>
        <v>9694.9238175675673</v>
      </c>
      <c r="AD336" s="14">
        <f>IFERROR(VLOOKUP(A336,SpecEd22!$A$21:$Z$550,14,0),0)</f>
        <v>2128063.6116737453</v>
      </c>
      <c r="AE336" s="14">
        <f t="shared" si="819"/>
        <v>1437.8808186984766</v>
      </c>
      <c r="AF336" s="14">
        <f>IFERROR(VLOOKUP($A336,ECFE!$A$16:$AB$348,8,0),0)</f>
        <v>88431.484680000009</v>
      </c>
      <c r="AG336" s="14">
        <f t="shared" si="820"/>
        <v>59.751003162162171</v>
      </c>
      <c r="AH336" s="14">
        <f>IFERROR(VLOOKUP(A336,ParaFY19!$A$21:$Z$543,7,0),0)</f>
        <v>12544</v>
      </c>
      <c r="AI336" s="14">
        <f t="shared" si="821"/>
        <v>8.4756756756756761</v>
      </c>
      <c r="AJ336" s="14">
        <f>IFERROR(VLOOKUP(A336,ConEnroll!$A$7:$S$341,13,0),0)</f>
        <v>12779.174999999999</v>
      </c>
      <c r="AK336" s="14">
        <f t="shared" si="822"/>
        <v>8.6345777027027015</v>
      </c>
      <c r="AL336" s="14">
        <f t="shared" si="890"/>
        <v>113754.65968000001</v>
      </c>
      <c r="AM336" s="14">
        <f t="shared" si="823"/>
        <v>76.861256540540552</v>
      </c>
      <c r="AN336" s="14">
        <f t="shared" si="824"/>
        <v>16590305.521353746</v>
      </c>
      <c r="AO336" s="14">
        <f t="shared" si="825"/>
        <v>11209.665892806584</v>
      </c>
      <c r="AP336" s="62"/>
      <c r="AQ336" s="14">
        <f t="shared" si="891"/>
        <v>161.6763513513506</v>
      </c>
      <c r="AR336" s="14">
        <f t="shared" si="783"/>
        <v>32.737927386749107</v>
      </c>
      <c r="AS336" s="14">
        <f t="shared" si="784"/>
        <v>11.374179513513525</v>
      </c>
      <c r="AT336" s="14">
        <f t="shared" si="826"/>
        <v>205.78845825161324</v>
      </c>
      <c r="AU336" s="37">
        <f t="shared" si="785"/>
        <v>1.8701449509550626E-2</v>
      </c>
      <c r="AV336" s="42"/>
      <c r="AW336" s="14" t="str">
        <f>IFERROR(VLOOKUP($A336,#REF!,27,0),"0")</f>
        <v>0</v>
      </c>
      <c r="AX336" s="14">
        <f t="shared" si="827"/>
        <v>0</v>
      </c>
      <c r="AY336" s="14" t="str">
        <f>IFERROR(VLOOKUP($A336,SpecEd22!#REF!,23,0)," ")</f>
        <v xml:space="preserve"> </v>
      </c>
      <c r="AZ336" s="14" t="e">
        <f t="shared" si="828"/>
        <v>#VALUE!</v>
      </c>
      <c r="BA336" s="14">
        <f>IFERROR(VLOOKUP($A336,ECFE!#REF!,23,0),0)</f>
        <v>0</v>
      </c>
      <c r="BB336" s="14">
        <f t="shared" si="829"/>
        <v>0</v>
      </c>
      <c r="BC336" s="14">
        <f>IFERROR(VLOOKUP($A336,#REF!,17,0),0)</f>
        <v>0</v>
      </c>
      <c r="BD336" s="14">
        <f t="shared" si="830"/>
        <v>0</v>
      </c>
      <c r="BE336" s="14">
        <f>IFERROR(VLOOKUP($A336,#REF!,9,0),0)</f>
        <v>0</v>
      </c>
      <c r="BF336" s="14">
        <f t="shared" si="831"/>
        <v>0</v>
      </c>
      <c r="BG336" s="14">
        <v>0</v>
      </c>
      <c r="BH336" s="14">
        <f t="shared" si="832"/>
        <v>0</v>
      </c>
      <c r="BI336" s="14">
        <f>IFERROR(VLOOKUP($A336,ConEnroll!$A$8:$S$601,15,0),0)</f>
        <v>-1379</v>
      </c>
      <c r="BJ336" s="14">
        <f t="shared" si="833"/>
        <v>-0.93175675675675673</v>
      </c>
      <c r="BK336" s="14">
        <f t="shared" si="834"/>
        <v>-1379</v>
      </c>
      <c r="BL336" s="14">
        <f t="shared" si="835"/>
        <v>-0.93175675675675673</v>
      </c>
      <c r="BM336" s="14" t="e">
        <f t="shared" si="836"/>
        <v>#VALUE!</v>
      </c>
      <c r="BN336" s="14" t="e">
        <f t="shared" si="837"/>
        <v>#VALUE!</v>
      </c>
      <c r="BO336" s="42"/>
      <c r="BP336" s="14">
        <f t="shared" si="786"/>
        <v>9694.9238175675673</v>
      </c>
      <c r="BQ336" s="14" t="e">
        <f t="shared" si="787"/>
        <v>#VALUE!</v>
      </c>
      <c r="BR336" s="14">
        <f t="shared" si="838"/>
        <v>77.793013297297307</v>
      </c>
      <c r="BS336" s="14" t="e">
        <f t="shared" si="788"/>
        <v>#VALUE!</v>
      </c>
      <c r="BT336" s="37" t="e">
        <f t="shared" si="789"/>
        <v>#VALUE!</v>
      </c>
      <c r="BU336" s="41"/>
      <c r="BV336" s="14" t="str">
        <f>IFERROR(VLOOKUP($A336,#REF!,27,0),"0")</f>
        <v>0</v>
      </c>
      <c r="BW336" s="14">
        <f t="shared" si="839"/>
        <v>0</v>
      </c>
      <c r="BX336" s="14" t="str">
        <f>IFERROR(VLOOKUP($A336,SpecEd22!$Z$22:$AV$606,59,0)," ")</f>
        <v xml:space="preserve"> </v>
      </c>
      <c r="BY336" s="14" t="e">
        <f t="shared" si="840"/>
        <v>#VALUE!</v>
      </c>
      <c r="BZ336" s="14">
        <f>IFERROR(VLOOKUP($A336,ECFE!#REF!,25,0),0)</f>
        <v>0</v>
      </c>
      <c r="CA336" s="14">
        <f t="shared" si="841"/>
        <v>0</v>
      </c>
      <c r="CB336" s="14">
        <f>IFERROR(VLOOKUP($A336,#REF!,17,0),0)</f>
        <v>0</v>
      </c>
      <c r="CC336" s="14">
        <f t="shared" si="842"/>
        <v>0</v>
      </c>
      <c r="CD336" s="14">
        <f>IFERROR(VLOOKUP($A336,#REF!,9,0),0)</f>
        <v>0</v>
      </c>
      <c r="CE336" s="14">
        <f t="shared" si="843"/>
        <v>0</v>
      </c>
      <c r="CF336" s="14">
        <v>0</v>
      </c>
      <c r="CG336" s="14">
        <f t="shared" si="844"/>
        <v>0</v>
      </c>
      <c r="CH336" s="14">
        <f>IFERROR(VLOOKUP($A336,ConEnroll!$A$8:$S$601,15,0),0)</f>
        <v>-1379</v>
      </c>
      <c r="CI336" s="14">
        <f t="shared" si="845"/>
        <v>-0.93175675675675673</v>
      </c>
      <c r="CJ336" s="14">
        <f t="shared" si="846"/>
        <v>-1379</v>
      </c>
      <c r="CK336" s="14">
        <f t="shared" si="847"/>
        <v>-0.93175675675675673</v>
      </c>
      <c r="CL336" s="14" t="e">
        <f t="shared" si="848"/>
        <v>#VALUE!</v>
      </c>
      <c r="CM336" s="14" t="e">
        <f t="shared" si="849"/>
        <v>#VALUE!</v>
      </c>
      <c r="CN336" s="42"/>
      <c r="CO336" s="14">
        <f t="shared" si="790"/>
        <v>-9533.2474662162167</v>
      </c>
      <c r="CP336" s="14" t="e">
        <f t="shared" si="791"/>
        <v>#VALUE!</v>
      </c>
      <c r="CQ336" s="14">
        <f t="shared" si="792"/>
        <v>-66.418833783783782</v>
      </c>
      <c r="CR336" s="14" t="e">
        <f t="shared" si="793"/>
        <v>#VALUE!</v>
      </c>
      <c r="CS336" s="37" t="e">
        <f t="shared" si="794"/>
        <v>#VALUE!</v>
      </c>
      <c r="CT336" s="239"/>
      <c r="CU336" s="239"/>
      <c r="CV336" s="468"/>
      <c r="CW336" s="14">
        <f>IFERROR(VLOOKUP($A336,BaseFY23!$A$7:$AK$527,6,0),0)</f>
        <v>1439.049673</v>
      </c>
      <c r="CX336" s="14">
        <f>IFERROR(VLOOKUP($A336,BaseFY23!$A$7:$AN$528,28,0),0)</f>
        <v>13798478.75</v>
      </c>
      <c r="CY336" s="14">
        <f t="shared" si="850"/>
        <v>9588.6049028691177</v>
      </c>
      <c r="CZ336" s="14">
        <f>IFERROR(VLOOKUP($A336,SpecEd23!$A$21:$BB$605,23,0)," ")</f>
        <v>2100942.7320149885</v>
      </c>
      <c r="DA336" s="14">
        <f t="shared" si="851"/>
        <v>1459.9515023238455</v>
      </c>
      <c r="DB336" s="14">
        <f>IFERROR(VLOOKUP($A336,ECFE!$A$16:$AB$347,7,0),0)</f>
        <v>86697.534</v>
      </c>
      <c r="DC336" s="14">
        <f t="shared" si="852"/>
        <v>60.246380390234101</v>
      </c>
      <c r="DD336" s="14">
        <v>0</v>
      </c>
      <c r="DE336" s="14">
        <f t="shared" si="853"/>
        <v>0</v>
      </c>
      <c r="DF336" s="14">
        <f>IFERROR(VLOOKUP($A336,ConEnroll!$A$7:$S$338,10,0),0)</f>
        <v>10223.34</v>
      </c>
      <c r="DG336" s="14">
        <f t="shared" si="854"/>
        <v>7.104230098386604</v>
      </c>
      <c r="DH336" s="14">
        <f t="shared" si="795"/>
        <v>96920.873999999996</v>
      </c>
      <c r="DI336" s="14">
        <f t="shared" si="855"/>
        <v>67.350610488620703</v>
      </c>
      <c r="DJ336" s="14">
        <f t="shared" si="796"/>
        <v>15996342.356014989</v>
      </c>
      <c r="DK336" s="14">
        <f t="shared" si="856"/>
        <v>11115.907015681583</v>
      </c>
      <c r="DL336" s="42"/>
      <c r="DM336" s="14">
        <f>IFERROR(VLOOKUP($A336,HouseFY23!$A$7:$AJ$528,28,0),0)</f>
        <v>14259321.75</v>
      </c>
      <c r="DN336" s="14">
        <f t="shared" si="857"/>
        <v>9908.8461069404657</v>
      </c>
      <c r="DO336" s="14">
        <f>IFERROR(VLOOKUP($A336,Compens80percent!$A$13:$M$560,12,0),0)</f>
        <v>0</v>
      </c>
      <c r="DP336" s="14">
        <f t="shared" si="857"/>
        <v>0</v>
      </c>
      <c r="DQ336" s="14">
        <f t="shared" si="858"/>
        <v>14259321.75</v>
      </c>
      <c r="DR336" s="14">
        <f t="shared" si="859"/>
        <v>9634.6768581081087</v>
      </c>
      <c r="DS336" s="14">
        <f>IFERROR(VLOOKUP($A336,SpecEd23!$A$21:$Z$550,14,0),0)</f>
        <v>2199318.2434744108</v>
      </c>
      <c r="DT336" s="14">
        <f t="shared" si="860"/>
        <v>1528.3129448127195</v>
      </c>
      <c r="DU336" s="14">
        <f>IFERROR(VLOOKUP($A336,ECFE!$A$16:$AB$347,9,0),0)</f>
        <v>90200.114373600009</v>
      </c>
      <c r="DV336" s="14">
        <f t="shared" si="861"/>
        <v>62.680334157999567</v>
      </c>
      <c r="DW336" s="14">
        <f>IFERROR(VLOOKUP($A336,ParaFY19!$A$21:$Z$543,7,0),0)</f>
        <v>12544</v>
      </c>
      <c r="DX336" s="14">
        <f t="shared" si="862"/>
        <v>8.7168637993220965</v>
      </c>
      <c r="DY336" s="14">
        <f>IFERROR(VLOOKUP($A336,ConEnroll!$A$7:$S$341,13,0),0)</f>
        <v>12779.174999999999</v>
      </c>
      <c r="DZ336" s="14">
        <f t="shared" si="863"/>
        <v>8.8802876229832535</v>
      </c>
      <c r="EA336" s="14">
        <f t="shared" si="797"/>
        <v>115523.28937360001</v>
      </c>
      <c r="EB336" s="14">
        <f t="shared" si="864"/>
        <v>80.277485580304926</v>
      </c>
      <c r="EC336" s="14">
        <f t="shared" si="798"/>
        <v>16574163.282848012</v>
      </c>
      <c r="ED336" s="14">
        <f t="shared" si="865"/>
        <v>11517.436537333491</v>
      </c>
      <c r="EE336" s="62"/>
      <c r="EF336" s="14">
        <f t="shared" si="799"/>
        <v>320.24120407134797</v>
      </c>
      <c r="EG336" s="14">
        <f t="shared" si="800"/>
        <v>68.36144248887399</v>
      </c>
      <c r="EH336" s="14">
        <f t="shared" si="801"/>
        <v>12.926875091684224</v>
      </c>
      <c r="EI336" s="14">
        <f t="shared" si="866"/>
        <v>401.52952165190618</v>
      </c>
      <c r="EJ336" s="37">
        <f t="shared" si="802"/>
        <v>3.6122065530545998E-2</v>
      </c>
      <c r="EK336" s="42"/>
      <c r="EL336" s="14" t="str">
        <f>IFERROR(VLOOKUP($A336,#REF!,27,0),"0")</f>
        <v>0</v>
      </c>
      <c r="EM336" s="14">
        <f t="shared" si="867"/>
        <v>0</v>
      </c>
      <c r="EN336" s="14" t="str">
        <f>IFERROR(VLOOKUP($A336,SpecEd23!#REF!,23,0)," ")</f>
        <v xml:space="preserve"> </v>
      </c>
      <c r="EO336" s="14" t="e">
        <f t="shared" si="868"/>
        <v>#VALUE!</v>
      </c>
      <c r="EP336" s="14">
        <f>IFERROR(VLOOKUP($A336,ECFE!#REF!,24,0),0)</f>
        <v>0</v>
      </c>
      <c r="EQ336" s="14">
        <f t="shared" si="869"/>
        <v>0</v>
      </c>
      <c r="ER336" s="14">
        <f>IFERROR(VLOOKUP($A336,#REF!,30,0),0)</f>
        <v>0</v>
      </c>
      <c r="ES336" s="14">
        <f t="shared" si="870"/>
        <v>0</v>
      </c>
      <c r="ET336" s="14">
        <f>IFERROR(VLOOKUP($A336,#REF!,12,0),0)</f>
        <v>0</v>
      </c>
      <c r="EU336" s="14">
        <f t="shared" si="871"/>
        <v>0</v>
      </c>
      <c r="EV336" s="14">
        <v>0</v>
      </c>
      <c r="EW336" s="14">
        <f t="shared" si="872"/>
        <v>0</v>
      </c>
      <c r="EX336" s="14">
        <f>IFERROR(VLOOKUP($A336,ConEnroll!$A$8:$S$601,16,0),0)</f>
        <v>1480</v>
      </c>
      <c r="EY336" s="14">
        <f t="shared" si="873"/>
        <v>1.0284565069353238</v>
      </c>
      <c r="EZ336" s="14">
        <f t="shared" si="874"/>
        <v>1480</v>
      </c>
      <c r="FA336" s="14">
        <f t="shared" si="875"/>
        <v>1.0284565069353238</v>
      </c>
      <c r="FB336" s="14" t="e">
        <f t="shared" si="876"/>
        <v>#VALUE!</v>
      </c>
      <c r="FC336" s="14" t="e">
        <f t="shared" si="877"/>
        <v>#VALUE!</v>
      </c>
      <c r="FD336" s="62"/>
      <c r="FE336" s="14">
        <f t="shared" si="803"/>
        <v>9908.8461069404657</v>
      </c>
      <c r="FF336" s="14" t="e">
        <f t="shared" si="804"/>
        <v>#VALUE!</v>
      </c>
      <c r="FG336" s="14">
        <f t="shared" si="878"/>
        <v>79.249029073369599</v>
      </c>
      <c r="FH336" s="14" t="e">
        <f t="shared" si="805"/>
        <v>#VALUE!</v>
      </c>
      <c r="FI336" s="37" t="e">
        <f t="shared" si="806"/>
        <v>#VALUE!</v>
      </c>
      <c r="FJ336" s="12"/>
      <c r="FK336" s="14" t="str">
        <f>IFERROR(VLOOKUP($A336,#REF!,27,0),"0")</f>
        <v>0</v>
      </c>
      <c r="FL336" s="14">
        <f t="shared" si="879"/>
        <v>0</v>
      </c>
      <c r="FM336" s="14" t="str">
        <f>IFERROR(VLOOKUP($A336,SpecEd23!$X$22:$Y$610,59,0)," ")</f>
        <v xml:space="preserve"> </v>
      </c>
      <c r="FN336" s="14" t="e">
        <f t="shared" si="880"/>
        <v>#VALUE!</v>
      </c>
      <c r="FO336" s="14">
        <f>IFERROR(VLOOKUP($A336,ECFE!#REF!,26,0),0)</f>
        <v>0</v>
      </c>
      <c r="FP336" s="14">
        <f t="shared" si="881"/>
        <v>0</v>
      </c>
      <c r="FQ336" s="14">
        <f>IFERROR(VLOOKUP($A336,#REF!,16,0),0)</f>
        <v>0</v>
      </c>
      <c r="FR336" s="14">
        <f t="shared" si="882"/>
        <v>0</v>
      </c>
      <c r="FS336" s="14">
        <f>IFERROR(VLOOKUP($A336,#REF!,12,0),0)</f>
        <v>0</v>
      </c>
      <c r="FT336" s="14">
        <f t="shared" si="883"/>
        <v>0</v>
      </c>
      <c r="FU336" s="14">
        <v>0</v>
      </c>
      <c r="FV336" s="14">
        <f t="shared" si="884"/>
        <v>0</v>
      </c>
      <c r="FW336" s="14">
        <f>IFERROR(VLOOKUP($A336,ConEnroll!$A$8:$S$601,16,0),0)</f>
        <v>1480</v>
      </c>
      <c r="FX336" s="14">
        <f t="shared" si="885"/>
        <v>1.0284565069353238</v>
      </c>
      <c r="FY336" s="14">
        <f t="shared" si="886"/>
        <v>1480</v>
      </c>
      <c r="FZ336" s="14">
        <f t="shared" si="887"/>
        <v>1.0284565069353238</v>
      </c>
      <c r="GA336" s="14" t="e">
        <f t="shared" si="888"/>
        <v>#VALUE!</v>
      </c>
      <c r="GB336" s="14" t="e">
        <f t="shared" si="889"/>
        <v>#VALUE!</v>
      </c>
      <c r="GC336" s="39"/>
      <c r="GD336" s="14">
        <f t="shared" si="807"/>
        <v>-9588.6049028691177</v>
      </c>
      <c r="GE336" s="14" t="e">
        <f t="shared" si="808"/>
        <v>#VALUE!</v>
      </c>
      <c r="GF336" s="14">
        <f t="shared" si="809"/>
        <v>-66.322153981685375</v>
      </c>
      <c r="GG336" s="14" t="e">
        <f t="shared" si="810"/>
        <v>#VALUE!</v>
      </c>
      <c r="GH336" s="37" t="e">
        <f t="shared" si="811"/>
        <v>#VALUE!</v>
      </c>
    </row>
    <row r="337" spans="1:190" ht="12.5" x14ac:dyDescent="0.25">
      <c r="A337" s="67">
        <v>2860</v>
      </c>
      <c r="B337" s="35">
        <v>1</v>
      </c>
      <c r="C337" s="14">
        <v>5</v>
      </c>
      <c r="D337" s="14"/>
      <c r="E337" s="14"/>
      <c r="F337" s="35" t="s">
        <v>2666</v>
      </c>
      <c r="G337" s="41"/>
      <c r="H337" s="14">
        <f>IFERROR(VLOOKUP($A337,BaseFY22!$A$7:$AK$528,6,0),0)</f>
        <v>1013</v>
      </c>
      <c r="I337" s="14">
        <f>IFERROR(VLOOKUP($A337,BaseFY22!$A$7:$AK$528,28,0),0)</f>
        <v>10193893.5</v>
      </c>
      <c r="J337" s="14">
        <f t="shared" si="812"/>
        <v>10063.073543928924</v>
      </c>
      <c r="K337" s="14">
        <f>IFERROR(VLOOKUP($A337,SpecEd22!$A$21:$BB$605,24,0)," ")</f>
        <v>689631.84977873962</v>
      </c>
      <c r="L337" s="14">
        <f t="shared" si="813"/>
        <v>680.78168783686044</v>
      </c>
      <c r="M337" s="14">
        <f>IFERROR(VLOOKUP($A337,ECFE!$A$16:$AB$347,7,0),0)</f>
        <v>65853.876000000004</v>
      </c>
      <c r="N337" s="14">
        <f t="shared" si="780"/>
        <v>65.008762092793688</v>
      </c>
      <c r="O337" s="14">
        <v>0</v>
      </c>
      <c r="P337" s="14">
        <f t="shared" si="780"/>
        <v>0</v>
      </c>
      <c r="Q337" s="14">
        <f>IFERROR(VLOOKUP($A337,ConEnroll!$A$7:$S$337,10,0),0)</f>
        <v>8702.9500000000007</v>
      </c>
      <c r="R337" s="14">
        <f t="shared" si="814"/>
        <v>8.5912635735439302</v>
      </c>
      <c r="S337" s="14">
        <f t="shared" si="781"/>
        <v>74556.826000000001</v>
      </c>
      <c r="T337" s="14">
        <f t="shared" si="815"/>
        <v>73.600025666337615</v>
      </c>
      <c r="U337" s="14">
        <f t="shared" si="782"/>
        <v>10958082.175778739</v>
      </c>
      <c r="V337" s="14">
        <f t="shared" si="816"/>
        <v>10817.455257432122</v>
      </c>
      <c r="W337" s="42"/>
      <c r="X337" s="14">
        <f>IFERROR(VLOOKUP($A337,HouseFY22!$A$6:$AJ$528,28,0),0)</f>
        <v>10446170.667854</v>
      </c>
      <c r="Y337" s="14">
        <f t="shared" si="817"/>
        <v>10312.113196302073</v>
      </c>
      <c r="Z337" s="14">
        <f>IFERROR(VLOOKUP($A337,Compens80percent!$A$13:$M$560,12,0),0)</f>
        <v>0</v>
      </c>
      <c r="AA337" s="14">
        <f t="shared" si="817"/>
        <v>0</v>
      </c>
      <c r="AB337" s="14">
        <f t="shared" si="818"/>
        <v>10446170.667854</v>
      </c>
      <c r="AC337" s="14">
        <f t="shared" si="817"/>
        <v>10312.113196302073</v>
      </c>
      <c r="AD337" s="14">
        <f>IFERROR(VLOOKUP(A337,SpecEd22!$A$21:$Z$550,14,0),0)</f>
        <v>724589.24253917078</v>
      </c>
      <c r="AE337" s="14">
        <f t="shared" si="819"/>
        <v>715.29046647499581</v>
      </c>
      <c r="AF337" s="14">
        <f>IFERROR(VLOOKUP($A337,ECFE!$A$16:$AB$348,8,0),0)</f>
        <v>67170.95352000001</v>
      </c>
      <c r="AG337" s="14">
        <f t="shared" si="820"/>
        <v>66.308937334649571</v>
      </c>
      <c r="AH337" s="14">
        <f>IFERROR(VLOOKUP(A337,ParaFY19!$A$21:$Z$543,7,0),0)</f>
        <v>9800</v>
      </c>
      <c r="AI337" s="14">
        <f t="shared" si="821"/>
        <v>9.674234945705825</v>
      </c>
      <c r="AJ337" s="14">
        <f>IFERROR(VLOOKUP(A337,ConEnroll!$A$7:$S$341,13,0),0)</f>
        <v>10878.6875</v>
      </c>
      <c r="AK337" s="14">
        <f t="shared" si="822"/>
        <v>10.739079466929912</v>
      </c>
      <c r="AL337" s="14">
        <f t="shared" si="890"/>
        <v>87849.64102000001</v>
      </c>
      <c r="AM337" s="14">
        <f t="shared" si="823"/>
        <v>86.722251747285299</v>
      </c>
      <c r="AN337" s="14">
        <f t="shared" si="824"/>
        <v>11258609.551413171</v>
      </c>
      <c r="AO337" s="14">
        <f t="shared" si="825"/>
        <v>11114.125914524355</v>
      </c>
      <c r="AP337" s="62"/>
      <c r="AQ337" s="14">
        <f t="shared" si="891"/>
        <v>249.03965237314878</v>
      </c>
      <c r="AR337" s="14">
        <f t="shared" si="783"/>
        <v>34.508778638135368</v>
      </c>
      <c r="AS337" s="14">
        <f t="shared" si="784"/>
        <v>13.122226080947684</v>
      </c>
      <c r="AT337" s="14">
        <f t="shared" si="826"/>
        <v>296.67065709223186</v>
      </c>
      <c r="AU337" s="37">
        <f t="shared" si="785"/>
        <v>2.7425179955184429E-2</v>
      </c>
      <c r="AV337" s="42"/>
      <c r="AW337" s="14" t="str">
        <f>IFERROR(VLOOKUP($A337,#REF!,27,0),"0")</f>
        <v>0</v>
      </c>
      <c r="AX337" s="14">
        <f t="shared" si="827"/>
        <v>0</v>
      </c>
      <c r="AY337" s="14" t="str">
        <f>IFERROR(VLOOKUP($A337,SpecEd22!#REF!,23,0)," ")</f>
        <v xml:space="preserve"> </v>
      </c>
      <c r="AZ337" s="14" t="e">
        <f t="shared" si="828"/>
        <v>#VALUE!</v>
      </c>
      <c r="BA337" s="14">
        <f>IFERROR(VLOOKUP($A337,ECFE!#REF!,23,0),0)</f>
        <v>0</v>
      </c>
      <c r="BB337" s="14">
        <f t="shared" si="829"/>
        <v>0</v>
      </c>
      <c r="BC337" s="14">
        <f>IFERROR(VLOOKUP($A337,#REF!,17,0),0)</f>
        <v>0</v>
      </c>
      <c r="BD337" s="14">
        <f t="shared" si="830"/>
        <v>0</v>
      </c>
      <c r="BE337" s="14">
        <f>IFERROR(VLOOKUP($A337,#REF!,9,0),0)</f>
        <v>0</v>
      </c>
      <c r="BF337" s="14">
        <f t="shared" si="831"/>
        <v>0</v>
      </c>
      <c r="BG337" s="14">
        <v>0</v>
      </c>
      <c r="BH337" s="14">
        <f t="shared" si="832"/>
        <v>0</v>
      </c>
      <c r="BI337" s="14">
        <f>IFERROR(VLOOKUP($A337,ConEnroll!$A$8:$S$601,15,0),0)</f>
        <v>-789</v>
      </c>
      <c r="BJ337" s="14">
        <f t="shared" si="833"/>
        <v>-0.77887462981243827</v>
      </c>
      <c r="BK337" s="14">
        <f t="shared" si="834"/>
        <v>-789</v>
      </c>
      <c r="BL337" s="14">
        <f t="shared" si="835"/>
        <v>-0.77887462981243827</v>
      </c>
      <c r="BM337" s="14" t="e">
        <f t="shared" si="836"/>
        <v>#VALUE!</v>
      </c>
      <c r="BN337" s="14" t="e">
        <f t="shared" si="837"/>
        <v>#VALUE!</v>
      </c>
      <c r="BO337" s="42"/>
      <c r="BP337" s="14">
        <f t="shared" si="786"/>
        <v>10312.113196302073</v>
      </c>
      <c r="BQ337" s="14" t="e">
        <f t="shared" si="787"/>
        <v>#VALUE!</v>
      </c>
      <c r="BR337" s="14">
        <f t="shared" si="838"/>
        <v>87.501126377097734</v>
      </c>
      <c r="BS337" s="14" t="e">
        <f t="shared" si="788"/>
        <v>#VALUE!</v>
      </c>
      <c r="BT337" s="37" t="e">
        <f t="shared" si="789"/>
        <v>#VALUE!</v>
      </c>
      <c r="BU337" s="41"/>
      <c r="BV337" s="14" t="str">
        <f>IFERROR(VLOOKUP($A337,#REF!,27,0),"0")</f>
        <v>0</v>
      </c>
      <c r="BW337" s="14">
        <f t="shared" si="839"/>
        <v>0</v>
      </c>
      <c r="BX337" s="14" t="str">
        <f>IFERROR(VLOOKUP($A337,SpecEd22!$Z$22:$AV$606,59,0)," ")</f>
        <v xml:space="preserve"> </v>
      </c>
      <c r="BY337" s="14" t="e">
        <f t="shared" si="840"/>
        <v>#VALUE!</v>
      </c>
      <c r="BZ337" s="14">
        <f>IFERROR(VLOOKUP($A337,ECFE!#REF!,25,0),0)</f>
        <v>0</v>
      </c>
      <c r="CA337" s="14">
        <f t="shared" si="841"/>
        <v>0</v>
      </c>
      <c r="CB337" s="14">
        <f>IFERROR(VLOOKUP($A337,#REF!,17,0),0)</f>
        <v>0</v>
      </c>
      <c r="CC337" s="14">
        <f t="shared" si="842"/>
        <v>0</v>
      </c>
      <c r="CD337" s="14">
        <f>IFERROR(VLOOKUP($A337,#REF!,9,0),0)</f>
        <v>0</v>
      </c>
      <c r="CE337" s="14">
        <f t="shared" si="843"/>
        <v>0</v>
      </c>
      <c r="CF337" s="14">
        <v>0</v>
      </c>
      <c r="CG337" s="14">
        <f t="shared" si="844"/>
        <v>0</v>
      </c>
      <c r="CH337" s="14">
        <f>IFERROR(VLOOKUP($A337,ConEnroll!$A$8:$S$601,15,0),0)</f>
        <v>-789</v>
      </c>
      <c r="CI337" s="14">
        <f t="shared" si="845"/>
        <v>-0.77887462981243827</v>
      </c>
      <c r="CJ337" s="14">
        <f t="shared" si="846"/>
        <v>-789</v>
      </c>
      <c r="CK337" s="14">
        <f t="shared" si="847"/>
        <v>-0.77887462981243827</v>
      </c>
      <c r="CL337" s="14" t="e">
        <f t="shared" si="848"/>
        <v>#VALUE!</v>
      </c>
      <c r="CM337" s="14" t="e">
        <f t="shared" si="849"/>
        <v>#VALUE!</v>
      </c>
      <c r="CN337" s="42"/>
      <c r="CO337" s="14">
        <f t="shared" si="790"/>
        <v>-10063.073543928924</v>
      </c>
      <c r="CP337" s="14" t="e">
        <f t="shared" si="791"/>
        <v>#VALUE!</v>
      </c>
      <c r="CQ337" s="14">
        <f t="shared" si="792"/>
        <v>-74.37890029615005</v>
      </c>
      <c r="CR337" s="14" t="e">
        <f t="shared" si="793"/>
        <v>#VALUE!</v>
      </c>
      <c r="CS337" s="37" t="e">
        <f t="shared" si="794"/>
        <v>#VALUE!</v>
      </c>
      <c r="CT337" s="239"/>
      <c r="CU337" s="239"/>
      <c r="CV337" s="468"/>
      <c r="CW337" s="14">
        <f>IFERROR(VLOOKUP($A337,BaseFY23!$A$7:$AK$527,6,0),0)</f>
        <v>992.16496400000005</v>
      </c>
      <c r="CX337" s="14">
        <f>IFERROR(VLOOKUP($A337,BaseFY23!$A$7:$AN$528,28,0),0)</f>
        <v>10012484.5</v>
      </c>
      <c r="CY337" s="14">
        <f t="shared" si="850"/>
        <v>10091.552174583741</v>
      </c>
      <c r="CZ337" s="14">
        <f>IFERROR(VLOOKUP($A337,SpecEd23!$A$21:$BB$605,23,0)," ")</f>
        <v>801347.4263567389</v>
      </c>
      <c r="DA337" s="14">
        <f t="shared" si="851"/>
        <v>807.67559370977631</v>
      </c>
      <c r="DB337" s="14">
        <f>IFERROR(VLOOKUP($A337,ECFE!$A$16:$AB$347,7,0),0)</f>
        <v>65853.876000000004</v>
      </c>
      <c r="DC337" s="14">
        <f t="shared" si="852"/>
        <v>66.373918037283161</v>
      </c>
      <c r="DD337" s="14">
        <v>0</v>
      </c>
      <c r="DE337" s="14">
        <f t="shared" si="853"/>
        <v>0</v>
      </c>
      <c r="DF337" s="14">
        <f>IFERROR(VLOOKUP($A337,ConEnroll!$A$7:$S$338,10,0),0)</f>
        <v>8702.9500000000007</v>
      </c>
      <c r="DG337" s="14">
        <f t="shared" si="854"/>
        <v>8.7716764003773076</v>
      </c>
      <c r="DH337" s="14">
        <f t="shared" si="795"/>
        <v>74556.826000000001</v>
      </c>
      <c r="DI337" s="14">
        <f t="shared" si="855"/>
        <v>75.145594437660463</v>
      </c>
      <c r="DJ337" s="14">
        <f t="shared" si="796"/>
        <v>10888388.752356738</v>
      </c>
      <c r="DK337" s="14">
        <f t="shared" si="856"/>
        <v>10974.373362731178</v>
      </c>
      <c r="DL337" s="42"/>
      <c r="DM337" s="14">
        <f>IFERROR(VLOOKUP($A337,HouseFY23!$A$7:$AJ$528,28,0),0)</f>
        <v>10410226.15</v>
      </c>
      <c r="DN337" s="14">
        <f t="shared" si="857"/>
        <v>10492.43475402544</v>
      </c>
      <c r="DO337" s="14">
        <f>IFERROR(VLOOKUP($A337,Compens80percent!$A$13:$M$560,12,0),0)</f>
        <v>0</v>
      </c>
      <c r="DP337" s="14">
        <f t="shared" si="857"/>
        <v>0</v>
      </c>
      <c r="DQ337" s="14">
        <f t="shared" si="858"/>
        <v>10410226.15</v>
      </c>
      <c r="DR337" s="14">
        <f t="shared" si="859"/>
        <v>10276.629960513326</v>
      </c>
      <c r="DS337" s="14">
        <f>IFERROR(VLOOKUP($A337,SpecEd23!$A$21:$Z$550,14,0),0)</f>
        <v>873991.9760906999</v>
      </c>
      <c r="DT337" s="14">
        <f t="shared" si="860"/>
        <v>880.89381081057797</v>
      </c>
      <c r="DU337" s="14">
        <f>IFERROR(VLOOKUP($A337,ECFE!$A$16:$AB$347,9,0),0)</f>
        <v>68514.372590400002</v>
      </c>
      <c r="DV337" s="14">
        <f t="shared" si="861"/>
        <v>69.055424325989406</v>
      </c>
      <c r="DW337" s="14">
        <f>IFERROR(VLOOKUP($A337,ParaFY19!$A$21:$Z$543,7,0),0)</f>
        <v>9800</v>
      </c>
      <c r="DX337" s="14">
        <f t="shared" si="862"/>
        <v>9.8773897039162115</v>
      </c>
      <c r="DY337" s="14">
        <f>IFERROR(VLOOKUP($A337,ConEnroll!$A$7:$S$341,13,0),0)</f>
        <v>10878.6875</v>
      </c>
      <c r="DZ337" s="14">
        <f t="shared" si="863"/>
        <v>10.964595500471633</v>
      </c>
      <c r="EA337" s="14">
        <f t="shared" si="797"/>
        <v>89193.060090400002</v>
      </c>
      <c r="EB337" s="14">
        <f t="shared" si="864"/>
        <v>89.897409530377246</v>
      </c>
      <c r="EC337" s="14">
        <f t="shared" si="798"/>
        <v>11373411.1861811</v>
      </c>
      <c r="ED337" s="14">
        <f t="shared" si="865"/>
        <v>11463.225974366394</v>
      </c>
      <c r="EE337" s="62"/>
      <c r="EF337" s="14">
        <f t="shared" si="799"/>
        <v>400.88257944169891</v>
      </c>
      <c r="EG337" s="14">
        <f t="shared" si="800"/>
        <v>73.218217100801667</v>
      </c>
      <c r="EH337" s="14">
        <f t="shared" si="801"/>
        <v>14.751815092716782</v>
      </c>
      <c r="EI337" s="14">
        <f t="shared" si="866"/>
        <v>488.85261163521739</v>
      </c>
      <c r="EJ337" s="37">
        <f t="shared" si="802"/>
        <v>4.4544922564358359E-2</v>
      </c>
      <c r="EK337" s="42"/>
      <c r="EL337" s="14" t="str">
        <f>IFERROR(VLOOKUP($A337,#REF!,27,0),"0")</f>
        <v>0</v>
      </c>
      <c r="EM337" s="14">
        <f t="shared" si="867"/>
        <v>0</v>
      </c>
      <c r="EN337" s="14" t="str">
        <f>IFERROR(VLOOKUP($A337,SpecEd23!#REF!,23,0)," ")</f>
        <v xml:space="preserve"> </v>
      </c>
      <c r="EO337" s="14" t="e">
        <f t="shared" si="868"/>
        <v>#VALUE!</v>
      </c>
      <c r="EP337" s="14">
        <f>IFERROR(VLOOKUP($A337,ECFE!#REF!,24,0),0)</f>
        <v>0</v>
      </c>
      <c r="EQ337" s="14">
        <f t="shared" si="869"/>
        <v>0</v>
      </c>
      <c r="ER337" s="14">
        <f>IFERROR(VLOOKUP($A337,#REF!,30,0),0)</f>
        <v>0</v>
      </c>
      <c r="ES337" s="14">
        <f t="shared" si="870"/>
        <v>0</v>
      </c>
      <c r="ET337" s="14">
        <f>IFERROR(VLOOKUP($A337,#REF!,12,0),0)</f>
        <v>0</v>
      </c>
      <c r="EU337" s="14">
        <f t="shared" si="871"/>
        <v>0</v>
      </c>
      <c r="EV337" s="14">
        <v>0</v>
      </c>
      <c r="EW337" s="14">
        <f t="shared" si="872"/>
        <v>0</v>
      </c>
      <c r="EX337" s="14">
        <f>IFERROR(VLOOKUP($A337,ConEnroll!$A$8:$S$601,16,0),0)</f>
        <v>2071</v>
      </c>
      <c r="EY337" s="14">
        <f t="shared" si="873"/>
        <v>2.0873544976337222</v>
      </c>
      <c r="EZ337" s="14">
        <f t="shared" si="874"/>
        <v>2071</v>
      </c>
      <c r="FA337" s="14">
        <f t="shared" si="875"/>
        <v>2.0873544976337222</v>
      </c>
      <c r="FB337" s="14" t="e">
        <f t="shared" si="876"/>
        <v>#VALUE!</v>
      </c>
      <c r="FC337" s="14" t="e">
        <f t="shared" si="877"/>
        <v>#VALUE!</v>
      </c>
      <c r="FD337" s="62"/>
      <c r="FE337" s="14">
        <f t="shared" si="803"/>
        <v>10492.43475402544</v>
      </c>
      <c r="FF337" s="14" t="e">
        <f t="shared" si="804"/>
        <v>#VALUE!</v>
      </c>
      <c r="FG337" s="14">
        <f t="shared" si="878"/>
        <v>87.81005503274352</v>
      </c>
      <c r="FH337" s="14" t="e">
        <f t="shared" si="805"/>
        <v>#VALUE!</v>
      </c>
      <c r="FI337" s="37" t="e">
        <f t="shared" si="806"/>
        <v>#VALUE!</v>
      </c>
      <c r="FJ337" s="12"/>
      <c r="FK337" s="14" t="str">
        <f>IFERROR(VLOOKUP($A337,#REF!,27,0),"0")</f>
        <v>0</v>
      </c>
      <c r="FL337" s="14">
        <f t="shared" si="879"/>
        <v>0</v>
      </c>
      <c r="FM337" s="14" t="str">
        <f>IFERROR(VLOOKUP($A337,SpecEd23!$X$22:$Y$610,59,0)," ")</f>
        <v xml:space="preserve"> </v>
      </c>
      <c r="FN337" s="14" t="e">
        <f t="shared" si="880"/>
        <v>#VALUE!</v>
      </c>
      <c r="FO337" s="14">
        <f>IFERROR(VLOOKUP($A337,ECFE!#REF!,26,0),0)</f>
        <v>0</v>
      </c>
      <c r="FP337" s="14">
        <f t="shared" si="881"/>
        <v>0</v>
      </c>
      <c r="FQ337" s="14">
        <f>IFERROR(VLOOKUP($A337,#REF!,16,0),0)</f>
        <v>0</v>
      </c>
      <c r="FR337" s="14">
        <f t="shared" si="882"/>
        <v>0</v>
      </c>
      <c r="FS337" s="14">
        <f>IFERROR(VLOOKUP($A337,#REF!,12,0),0)</f>
        <v>0</v>
      </c>
      <c r="FT337" s="14">
        <f t="shared" si="883"/>
        <v>0</v>
      </c>
      <c r="FU337" s="14">
        <v>0</v>
      </c>
      <c r="FV337" s="14">
        <f t="shared" si="884"/>
        <v>0</v>
      </c>
      <c r="FW337" s="14">
        <f>IFERROR(VLOOKUP($A337,ConEnroll!$A$8:$S$601,16,0),0)</f>
        <v>2071</v>
      </c>
      <c r="FX337" s="14">
        <f t="shared" si="885"/>
        <v>2.0873544976337222</v>
      </c>
      <c r="FY337" s="14">
        <f t="shared" si="886"/>
        <v>2071</v>
      </c>
      <c r="FZ337" s="14">
        <f t="shared" si="887"/>
        <v>2.0873544976337222</v>
      </c>
      <c r="GA337" s="14" t="e">
        <f t="shared" si="888"/>
        <v>#VALUE!</v>
      </c>
      <c r="GB337" s="14" t="e">
        <f t="shared" si="889"/>
        <v>#VALUE!</v>
      </c>
      <c r="GC337" s="39"/>
      <c r="GD337" s="14">
        <f t="shared" si="807"/>
        <v>-10091.552174583741</v>
      </c>
      <c r="GE337" s="14" t="e">
        <f t="shared" si="808"/>
        <v>#VALUE!</v>
      </c>
      <c r="GF337" s="14">
        <f t="shared" si="809"/>
        <v>-73.058239940026738</v>
      </c>
      <c r="GG337" s="14" t="e">
        <f t="shared" si="810"/>
        <v>#VALUE!</v>
      </c>
      <c r="GH337" s="37" t="e">
        <f t="shared" si="811"/>
        <v>#VALUE!</v>
      </c>
    </row>
    <row r="338" spans="1:190" ht="12.5" x14ac:dyDescent="0.25">
      <c r="A338" s="67">
        <v>2884</v>
      </c>
      <c r="B338" s="35">
        <v>1</v>
      </c>
      <c r="C338" s="14">
        <v>6</v>
      </c>
      <c r="D338" s="14"/>
      <c r="E338" s="14"/>
      <c r="F338" s="35" t="s">
        <v>2667</v>
      </c>
      <c r="G338" s="41"/>
      <c r="H338" s="14">
        <f>IFERROR(VLOOKUP($A338,BaseFY22!$A$7:$AK$528,6,0),0)</f>
        <v>404.8</v>
      </c>
      <c r="I338" s="14">
        <f>IFERROR(VLOOKUP($A338,BaseFY22!$A$7:$AK$528,28,0),0)</f>
        <v>4325468.25</v>
      </c>
      <c r="J338" s="14">
        <f t="shared" si="812"/>
        <v>10685.445281620554</v>
      </c>
      <c r="K338" s="14">
        <f>IFERROR(VLOOKUP($A338,SpecEd22!$A$21:$BB$605,24,0)," ")</f>
        <v>72382.957711895288</v>
      </c>
      <c r="L338" s="14">
        <f t="shared" si="813"/>
        <v>178.81165442661879</v>
      </c>
      <c r="M338" s="14">
        <f>IFERROR(VLOOKUP($A338,ECFE!$A$16:$AB$347,7,0),0)</f>
        <v>24468.642</v>
      </c>
      <c r="N338" s="14">
        <f t="shared" si="780"/>
        <v>60.446249999999999</v>
      </c>
      <c r="O338" s="14">
        <v>0</v>
      </c>
      <c r="P338" s="14">
        <f t="shared" si="780"/>
        <v>0</v>
      </c>
      <c r="Q338" s="14">
        <f>IFERROR(VLOOKUP($A338,ConEnroll!$A$7:$S$337,10,0),0)</f>
        <v>2464.09</v>
      </c>
      <c r="R338" s="14">
        <f t="shared" si="814"/>
        <v>6.0871788537549412</v>
      </c>
      <c r="S338" s="14">
        <f t="shared" si="781"/>
        <v>26932.732</v>
      </c>
      <c r="T338" s="14">
        <f t="shared" si="815"/>
        <v>66.533428853754941</v>
      </c>
      <c r="U338" s="14">
        <f t="shared" si="782"/>
        <v>4424783.9397118948</v>
      </c>
      <c r="V338" s="14">
        <f t="shared" si="816"/>
        <v>10930.790364900926</v>
      </c>
      <c r="W338" s="42"/>
      <c r="X338" s="14">
        <f>IFERROR(VLOOKUP($A338,HouseFY22!$A$6:$AJ$528,28,0),0)</f>
        <v>4393756.25</v>
      </c>
      <c r="Y338" s="14">
        <f t="shared" si="817"/>
        <v>10854.140933794466</v>
      </c>
      <c r="Z338" s="14">
        <f>IFERROR(VLOOKUP($A338,Compens80percent!$A$13:$M$560,12,0),0)</f>
        <v>0</v>
      </c>
      <c r="AA338" s="14">
        <f t="shared" si="817"/>
        <v>0</v>
      </c>
      <c r="AB338" s="14">
        <f t="shared" si="818"/>
        <v>4393756.25</v>
      </c>
      <c r="AC338" s="14">
        <f t="shared" si="817"/>
        <v>10854.140933794466</v>
      </c>
      <c r="AD338" s="14">
        <f>IFERROR(VLOOKUP(A338,SpecEd22!$A$21:$Z$550,14,0),0)</f>
        <v>84127.938011291146</v>
      </c>
      <c r="AE338" s="14">
        <f t="shared" si="819"/>
        <v>207.82593382235953</v>
      </c>
      <c r="AF338" s="14">
        <f>IFERROR(VLOOKUP($A338,ECFE!$A$16:$AB$348,8,0),0)</f>
        <v>24958.014840000003</v>
      </c>
      <c r="AG338" s="14">
        <f t="shared" si="820"/>
        <v>61.655175000000007</v>
      </c>
      <c r="AH338" s="14">
        <f>IFERROR(VLOOKUP(A338,ParaFY19!$A$21:$Z$543,7,0),0)</f>
        <v>1764</v>
      </c>
      <c r="AI338" s="14">
        <f t="shared" si="821"/>
        <v>4.3577075098814229</v>
      </c>
      <c r="AJ338" s="14">
        <f>IFERROR(VLOOKUP(A338,ConEnroll!$A$7:$S$341,13,0),0)</f>
        <v>3080.1125000000002</v>
      </c>
      <c r="AK338" s="14">
        <f t="shared" si="822"/>
        <v>7.6089735671936758</v>
      </c>
      <c r="AL338" s="14">
        <f t="shared" si="890"/>
        <v>29802.127340000003</v>
      </c>
      <c r="AM338" s="14">
        <f t="shared" si="823"/>
        <v>73.621856077075108</v>
      </c>
      <c r="AN338" s="14">
        <f t="shared" si="824"/>
        <v>4507686.3153512916</v>
      </c>
      <c r="AO338" s="14">
        <f t="shared" si="825"/>
        <v>11135.588723693902</v>
      </c>
      <c r="AP338" s="62"/>
      <c r="AQ338" s="14">
        <f t="shared" si="891"/>
        <v>168.69565217391209</v>
      </c>
      <c r="AR338" s="14">
        <f t="shared" si="783"/>
        <v>29.014279395740743</v>
      </c>
      <c r="AS338" s="14">
        <f t="shared" si="784"/>
        <v>7.0884272233201671</v>
      </c>
      <c r="AT338" s="14">
        <f t="shared" si="826"/>
        <v>204.798358792973</v>
      </c>
      <c r="AU338" s="37">
        <f t="shared" si="785"/>
        <v>1.8735914966458992E-2</v>
      </c>
      <c r="AV338" s="42"/>
      <c r="AW338" s="14" t="str">
        <f>IFERROR(VLOOKUP($A338,#REF!,27,0),"0")</f>
        <v>0</v>
      </c>
      <c r="AX338" s="14">
        <f t="shared" si="827"/>
        <v>0</v>
      </c>
      <c r="AY338" s="14" t="str">
        <f>IFERROR(VLOOKUP($A338,SpecEd22!#REF!,23,0)," ")</f>
        <v xml:space="preserve"> </v>
      </c>
      <c r="AZ338" s="14" t="e">
        <f t="shared" si="828"/>
        <v>#VALUE!</v>
      </c>
      <c r="BA338" s="14">
        <f>IFERROR(VLOOKUP($A338,ECFE!#REF!,23,0),0)</f>
        <v>0</v>
      </c>
      <c r="BB338" s="14">
        <f t="shared" si="829"/>
        <v>0</v>
      </c>
      <c r="BC338" s="14">
        <f>IFERROR(VLOOKUP($A338,#REF!,17,0),0)</f>
        <v>0</v>
      </c>
      <c r="BD338" s="14">
        <f t="shared" si="830"/>
        <v>0</v>
      </c>
      <c r="BE338" s="14">
        <f>IFERROR(VLOOKUP($A338,#REF!,9,0),0)</f>
        <v>0</v>
      </c>
      <c r="BF338" s="14">
        <f t="shared" si="831"/>
        <v>0</v>
      </c>
      <c r="BG338" s="14">
        <v>0</v>
      </c>
      <c r="BH338" s="14">
        <f t="shared" si="832"/>
        <v>0</v>
      </c>
      <c r="BI338" s="14">
        <f>IFERROR(VLOOKUP($A338,ConEnroll!$A$8:$S$601,15,0),0)</f>
        <v>-759</v>
      </c>
      <c r="BJ338" s="14">
        <f t="shared" si="833"/>
        <v>-1.875</v>
      </c>
      <c r="BK338" s="14">
        <f t="shared" si="834"/>
        <v>-759</v>
      </c>
      <c r="BL338" s="14">
        <f t="shared" si="835"/>
        <v>-1.875</v>
      </c>
      <c r="BM338" s="14" t="e">
        <f t="shared" si="836"/>
        <v>#VALUE!</v>
      </c>
      <c r="BN338" s="14" t="e">
        <f t="shared" si="837"/>
        <v>#VALUE!</v>
      </c>
      <c r="BO338" s="42"/>
      <c r="BP338" s="14">
        <f t="shared" si="786"/>
        <v>10854.140933794466</v>
      </c>
      <c r="BQ338" s="14" t="e">
        <f t="shared" si="787"/>
        <v>#VALUE!</v>
      </c>
      <c r="BR338" s="14">
        <f t="shared" si="838"/>
        <v>75.496856077075108</v>
      </c>
      <c r="BS338" s="14" t="e">
        <f t="shared" si="788"/>
        <v>#VALUE!</v>
      </c>
      <c r="BT338" s="37" t="e">
        <f t="shared" si="789"/>
        <v>#VALUE!</v>
      </c>
      <c r="BU338" s="41"/>
      <c r="BV338" s="14" t="str">
        <f>IFERROR(VLOOKUP($A338,#REF!,27,0),"0")</f>
        <v>0</v>
      </c>
      <c r="BW338" s="14">
        <f t="shared" si="839"/>
        <v>0</v>
      </c>
      <c r="BX338" s="14" t="str">
        <f>IFERROR(VLOOKUP($A338,SpecEd22!$Z$22:$AV$606,59,0)," ")</f>
        <v xml:space="preserve"> </v>
      </c>
      <c r="BY338" s="14" t="e">
        <f t="shared" si="840"/>
        <v>#VALUE!</v>
      </c>
      <c r="BZ338" s="14">
        <f>IFERROR(VLOOKUP($A338,ECFE!#REF!,25,0),0)</f>
        <v>0</v>
      </c>
      <c r="CA338" s="14">
        <f t="shared" si="841"/>
        <v>0</v>
      </c>
      <c r="CB338" s="14">
        <f>IFERROR(VLOOKUP($A338,#REF!,17,0),0)</f>
        <v>0</v>
      </c>
      <c r="CC338" s="14">
        <f t="shared" si="842"/>
        <v>0</v>
      </c>
      <c r="CD338" s="14">
        <f>IFERROR(VLOOKUP($A338,#REF!,9,0),0)</f>
        <v>0</v>
      </c>
      <c r="CE338" s="14">
        <f t="shared" si="843"/>
        <v>0</v>
      </c>
      <c r="CF338" s="14">
        <v>0</v>
      </c>
      <c r="CG338" s="14">
        <f t="shared" si="844"/>
        <v>0</v>
      </c>
      <c r="CH338" s="14">
        <f>IFERROR(VLOOKUP($A338,ConEnroll!$A$8:$S$601,15,0),0)</f>
        <v>-759</v>
      </c>
      <c r="CI338" s="14">
        <f t="shared" si="845"/>
        <v>-1.875</v>
      </c>
      <c r="CJ338" s="14">
        <f t="shared" si="846"/>
        <v>-759</v>
      </c>
      <c r="CK338" s="14">
        <f t="shared" si="847"/>
        <v>-1.875</v>
      </c>
      <c r="CL338" s="14" t="e">
        <f t="shared" si="848"/>
        <v>#VALUE!</v>
      </c>
      <c r="CM338" s="14" t="e">
        <f t="shared" si="849"/>
        <v>#VALUE!</v>
      </c>
      <c r="CN338" s="42"/>
      <c r="CO338" s="14">
        <f t="shared" si="790"/>
        <v>-10685.445281620554</v>
      </c>
      <c r="CP338" s="14" t="e">
        <f t="shared" si="791"/>
        <v>#VALUE!</v>
      </c>
      <c r="CQ338" s="14">
        <f t="shared" si="792"/>
        <v>-68.408428853754941</v>
      </c>
      <c r="CR338" s="14" t="e">
        <f t="shared" si="793"/>
        <v>#VALUE!</v>
      </c>
      <c r="CS338" s="37" t="e">
        <f t="shared" si="794"/>
        <v>#VALUE!</v>
      </c>
      <c r="CT338" s="239"/>
      <c r="CU338" s="239"/>
      <c r="CV338" s="468"/>
      <c r="CW338" s="14">
        <f>IFERROR(VLOOKUP($A338,BaseFY23!$A$7:$AK$527,6,0),0)</f>
        <v>406.03517599999998</v>
      </c>
      <c r="CX338" s="14">
        <f>IFERROR(VLOOKUP($A338,BaseFY23!$A$7:$AN$528,28,0),0)</f>
        <v>4321488</v>
      </c>
      <c r="CY338" s="14">
        <f t="shared" si="850"/>
        <v>10643.136987717538</v>
      </c>
      <c r="CZ338" s="14">
        <f>IFERROR(VLOOKUP($A338,SpecEd23!$A$21:$BB$605,23,0)," ")</f>
        <v>107743.29727925907</v>
      </c>
      <c r="DA338" s="14">
        <f t="shared" si="851"/>
        <v>265.35458907939318</v>
      </c>
      <c r="DB338" s="14">
        <f>IFERROR(VLOOKUP($A338,ECFE!$A$16:$AB$347,7,0),0)</f>
        <v>24468.642</v>
      </c>
      <c r="DC338" s="14">
        <f t="shared" si="852"/>
        <v>60.262369977521359</v>
      </c>
      <c r="DD338" s="14">
        <v>0</v>
      </c>
      <c r="DE338" s="14">
        <f t="shared" si="853"/>
        <v>0</v>
      </c>
      <c r="DF338" s="14">
        <f>IFERROR(VLOOKUP($A338,ConEnroll!$A$7:$S$338,10,0),0)</f>
        <v>2464.09</v>
      </c>
      <c r="DG338" s="14">
        <f t="shared" si="854"/>
        <v>6.0686614009028625</v>
      </c>
      <c r="DH338" s="14">
        <f t="shared" si="795"/>
        <v>26932.732</v>
      </c>
      <c r="DI338" s="14">
        <f t="shared" si="855"/>
        <v>66.331031378424228</v>
      </c>
      <c r="DJ338" s="14">
        <f t="shared" si="796"/>
        <v>4456164.029279259</v>
      </c>
      <c r="DK338" s="14">
        <f t="shared" si="856"/>
        <v>10974.822608175355</v>
      </c>
      <c r="DL338" s="42"/>
      <c r="DM338" s="14">
        <f>IFERROR(VLOOKUP($A338,HouseFY23!$A$7:$AJ$528,28,0),0)</f>
        <v>4459363</v>
      </c>
      <c r="DN338" s="14">
        <f t="shared" si="857"/>
        <v>10982.701163802616</v>
      </c>
      <c r="DO338" s="14">
        <f>IFERROR(VLOOKUP($A338,Compens80percent!$A$13:$M$560,12,0),0)</f>
        <v>0</v>
      </c>
      <c r="DP338" s="14">
        <f t="shared" si="857"/>
        <v>0</v>
      </c>
      <c r="DQ338" s="14">
        <f t="shared" si="858"/>
        <v>4459363</v>
      </c>
      <c r="DR338" s="14">
        <f t="shared" si="859"/>
        <v>11016.212944664032</v>
      </c>
      <c r="DS338" s="14">
        <f>IFERROR(VLOOKUP($A338,SpecEd23!$A$21:$Z$550,14,0),0)</f>
        <v>132114.98162293225</v>
      </c>
      <c r="DT338" s="14">
        <f t="shared" si="860"/>
        <v>325.37816778448831</v>
      </c>
      <c r="DU338" s="14">
        <f>IFERROR(VLOOKUP($A338,ECFE!$A$16:$AB$347,9,0),0)</f>
        <v>25457.1751368</v>
      </c>
      <c r="DV338" s="14">
        <f t="shared" si="861"/>
        <v>62.696969724613226</v>
      </c>
      <c r="DW338" s="14">
        <f>IFERROR(VLOOKUP($A338,ParaFY19!$A$21:$Z$543,7,0),0)</f>
        <v>1764</v>
      </c>
      <c r="DX338" s="14">
        <f t="shared" si="862"/>
        <v>4.3444511812444544</v>
      </c>
      <c r="DY338" s="14">
        <f>IFERROR(VLOOKUP($A338,ConEnroll!$A$7:$S$341,13,0),0)</f>
        <v>3080.1125000000002</v>
      </c>
      <c r="DZ338" s="14">
        <f t="shared" si="863"/>
        <v>7.585826751128578</v>
      </c>
      <c r="EA338" s="14">
        <f t="shared" si="797"/>
        <v>30301.2876368</v>
      </c>
      <c r="EB338" s="14">
        <f t="shared" si="864"/>
        <v>74.627247656986256</v>
      </c>
      <c r="EC338" s="14">
        <f t="shared" si="798"/>
        <v>4621779.2692597322</v>
      </c>
      <c r="ED338" s="14">
        <f t="shared" si="865"/>
        <v>11382.706579244092</v>
      </c>
      <c r="EE338" s="62"/>
      <c r="EF338" s="14">
        <f t="shared" si="799"/>
        <v>339.56417608507763</v>
      </c>
      <c r="EG338" s="14">
        <f t="shared" si="800"/>
        <v>60.023578705095133</v>
      </c>
      <c r="EH338" s="14">
        <f t="shared" si="801"/>
        <v>8.2962162785620279</v>
      </c>
      <c r="EI338" s="14">
        <f t="shared" si="866"/>
        <v>407.88397106873481</v>
      </c>
      <c r="EJ338" s="37">
        <f t="shared" si="802"/>
        <v>3.7165427235688921E-2</v>
      </c>
      <c r="EK338" s="42"/>
      <c r="EL338" s="14" t="str">
        <f>IFERROR(VLOOKUP($A338,#REF!,27,0),"0")</f>
        <v>0</v>
      </c>
      <c r="EM338" s="14">
        <f t="shared" si="867"/>
        <v>0</v>
      </c>
      <c r="EN338" s="14" t="str">
        <f>IFERROR(VLOOKUP($A338,SpecEd23!#REF!,23,0)," ")</f>
        <v xml:space="preserve"> </v>
      </c>
      <c r="EO338" s="14" t="e">
        <f t="shared" si="868"/>
        <v>#VALUE!</v>
      </c>
      <c r="EP338" s="14">
        <f>IFERROR(VLOOKUP($A338,ECFE!#REF!,24,0),0)</f>
        <v>0</v>
      </c>
      <c r="EQ338" s="14">
        <f t="shared" si="869"/>
        <v>0</v>
      </c>
      <c r="ER338" s="14">
        <f>IFERROR(VLOOKUP($A338,#REF!,30,0),0)</f>
        <v>0</v>
      </c>
      <c r="ES338" s="14">
        <f t="shared" si="870"/>
        <v>0</v>
      </c>
      <c r="ET338" s="14">
        <f>IFERROR(VLOOKUP($A338,#REF!,12,0),0)</f>
        <v>0</v>
      </c>
      <c r="EU338" s="14">
        <f t="shared" si="871"/>
        <v>0</v>
      </c>
      <c r="EV338" s="14">
        <v>0</v>
      </c>
      <c r="EW338" s="14">
        <f t="shared" si="872"/>
        <v>0</v>
      </c>
      <c r="EX338" s="14">
        <f>IFERROR(VLOOKUP($A338,ConEnroll!$A$8:$S$601,16,0),0)</f>
        <v>2125</v>
      </c>
      <c r="EY338" s="14">
        <f t="shared" si="873"/>
        <v>5.2335367121000376</v>
      </c>
      <c r="EZ338" s="14">
        <f t="shared" si="874"/>
        <v>2125</v>
      </c>
      <c r="FA338" s="14">
        <f t="shared" si="875"/>
        <v>5.2335367121000376</v>
      </c>
      <c r="FB338" s="14" t="e">
        <f t="shared" si="876"/>
        <v>#VALUE!</v>
      </c>
      <c r="FC338" s="14" t="e">
        <f t="shared" si="877"/>
        <v>#VALUE!</v>
      </c>
      <c r="FD338" s="62"/>
      <c r="FE338" s="14">
        <f t="shared" si="803"/>
        <v>10982.701163802616</v>
      </c>
      <c r="FF338" s="14" t="e">
        <f t="shared" si="804"/>
        <v>#VALUE!</v>
      </c>
      <c r="FG338" s="14">
        <f t="shared" si="878"/>
        <v>69.393710944886223</v>
      </c>
      <c r="FH338" s="14" t="e">
        <f t="shared" si="805"/>
        <v>#VALUE!</v>
      </c>
      <c r="FI338" s="37" t="e">
        <f t="shared" si="806"/>
        <v>#VALUE!</v>
      </c>
      <c r="FJ338" s="12"/>
      <c r="FK338" s="14" t="str">
        <f>IFERROR(VLOOKUP($A338,#REF!,27,0),"0")</f>
        <v>0</v>
      </c>
      <c r="FL338" s="14">
        <f t="shared" si="879"/>
        <v>0</v>
      </c>
      <c r="FM338" s="14" t="str">
        <f>IFERROR(VLOOKUP($A338,SpecEd23!$X$22:$Y$610,59,0)," ")</f>
        <v xml:space="preserve"> </v>
      </c>
      <c r="FN338" s="14" t="e">
        <f t="shared" si="880"/>
        <v>#VALUE!</v>
      </c>
      <c r="FO338" s="14">
        <f>IFERROR(VLOOKUP($A338,ECFE!#REF!,26,0),0)</f>
        <v>0</v>
      </c>
      <c r="FP338" s="14">
        <f t="shared" si="881"/>
        <v>0</v>
      </c>
      <c r="FQ338" s="14">
        <f>IFERROR(VLOOKUP($A338,#REF!,16,0),0)</f>
        <v>0</v>
      </c>
      <c r="FR338" s="14">
        <f t="shared" si="882"/>
        <v>0</v>
      </c>
      <c r="FS338" s="14">
        <f>IFERROR(VLOOKUP($A338,#REF!,12,0),0)</f>
        <v>0</v>
      </c>
      <c r="FT338" s="14">
        <f t="shared" si="883"/>
        <v>0</v>
      </c>
      <c r="FU338" s="14">
        <v>0</v>
      </c>
      <c r="FV338" s="14">
        <f t="shared" si="884"/>
        <v>0</v>
      </c>
      <c r="FW338" s="14">
        <f>IFERROR(VLOOKUP($A338,ConEnroll!$A$8:$S$601,16,0),0)</f>
        <v>2125</v>
      </c>
      <c r="FX338" s="14">
        <f t="shared" si="885"/>
        <v>5.2335367121000376</v>
      </c>
      <c r="FY338" s="14">
        <f t="shared" si="886"/>
        <v>2125</v>
      </c>
      <c r="FZ338" s="14">
        <f t="shared" si="887"/>
        <v>5.2335367121000376</v>
      </c>
      <c r="GA338" s="14" t="e">
        <f t="shared" si="888"/>
        <v>#VALUE!</v>
      </c>
      <c r="GB338" s="14" t="e">
        <f t="shared" si="889"/>
        <v>#VALUE!</v>
      </c>
      <c r="GC338" s="39"/>
      <c r="GD338" s="14">
        <f t="shared" si="807"/>
        <v>-10643.136987717538</v>
      </c>
      <c r="GE338" s="14" t="e">
        <f t="shared" si="808"/>
        <v>#VALUE!</v>
      </c>
      <c r="GF338" s="14">
        <f t="shared" si="809"/>
        <v>-61.097494666324188</v>
      </c>
      <c r="GG338" s="14" t="e">
        <f t="shared" si="810"/>
        <v>#VALUE!</v>
      </c>
      <c r="GH338" s="37" t="e">
        <f t="shared" si="811"/>
        <v>#VALUE!</v>
      </c>
    </row>
    <row r="339" spans="1:190" ht="12.5" x14ac:dyDescent="0.25">
      <c r="A339" s="67">
        <v>2886</v>
      </c>
      <c r="B339" s="35">
        <v>1</v>
      </c>
      <c r="C339" s="14">
        <v>6</v>
      </c>
      <c r="D339" s="14"/>
      <c r="E339" s="14"/>
      <c r="F339" s="35" t="s">
        <v>2668</v>
      </c>
      <c r="G339" s="41"/>
      <c r="H339" s="14">
        <f>IFERROR(VLOOKUP($A339,BaseFY22!$A$7:$AK$528,6,0),0)</f>
        <v>298</v>
      </c>
      <c r="I339" s="14">
        <f>IFERROR(VLOOKUP($A339,BaseFY22!$A$7:$AK$528,28,0),0)</f>
        <v>3394282</v>
      </c>
      <c r="J339" s="14">
        <f t="shared" si="812"/>
        <v>11390.208053691274</v>
      </c>
      <c r="K339" s="14">
        <f>IFERROR(VLOOKUP($A339,SpecEd22!$A$21:$BB$605,24,0)," ")</f>
        <v>249635.67248450717</v>
      </c>
      <c r="L339" s="14">
        <f t="shared" si="813"/>
        <v>837.70359894129922</v>
      </c>
      <c r="M339" s="14">
        <f>IFERROR(VLOOKUP($A339,ECFE!$A$16:$AB$347,7,0),0)</f>
        <v>22656.149999999998</v>
      </c>
      <c r="N339" s="14">
        <f t="shared" si="780"/>
        <v>76.027348993288584</v>
      </c>
      <c r="O339" s="14">
        <v>0</v>
      </c>
      <c r="P339" s="14">
        <f t="shared" si="780"/>
        <v>0</v>
      </c>
      <c r="Q339" s="14">
        <f>IFERROR(VLOOKUP($A339,ConEnroll!$A$7:$S$337,10,0),0)</f>
        <v>0</v>
      </c>
      <c r="R339" s="14">
        <f t="shared" si="814"/>
        <v>0</v>
      </c>
      <c r="S339" s="14">
        <f t="shared" si="781"/>
        <v>22656.149999999998</v>
      </c>
      <c r="T339" s="14">
        <f t="shared" si="815"/>
        <v>76.027348993288584</v>
      </c>
      <c r="U339" s="14">
        <f t="shared" si="782"/>
        <v>3666573.8224845072</v>
      </c>
      <c r="V339" s="14">
        <f t="shared" si="816"/>
        <v>12303.939001625864</v>
      </c>
      <c r="W339" s="42"/>
      <c r="X339" s="14">
        <f>IFERROR(VLOOKUP($A339,HouseFY22!$A$6:$AJ$528,28,0),0)</f>
        <v>3442021</v>
      </c>
      <c r="Y339" s="14">
        <f t="shared" si="817"/>
        <v>11550.406040268457</v>
      </c>
      <c r="Z339" s="14">
        <f>IFERROR(VLOOKUP($A339,Compens80percent!$A$13:$M$560,12,0),0)</f>
        <v>0</v>
      </c>
      <c r="AA339" s="14">
        <f t="shared" si="817"/>
        <v>0</v>
      </c>
      <c r="AB339" s="14">
        <f t="shared" si="818"/>
        <v>3442021</v>
      </c>
      <c r="AC339" s="14">
        <f t="shared" si="817"/>
        <v>11550.406040268457</v>
      </c>
      <c r="AD339" s="14">
        <f>IFERROR(VLOOKUP(A339,SpecEd22!$A$21:$Z$550,14,0),0)</f>
        <v>255533.33646740738</v>
      </c>
      <c r="AE339" s="14">
        <f t="shared" si="819"/>
        <v>857.4944176758637</v>
      </c>
      <c r="AF339" s="14">
        <f>IFERROR(VLOOKUP($A339,ECFE!$A$16:$AB$348,8,0),0)</f>
        <v>23109.273000000001</v>
      </c>
      <c r="AG339" s="14">
        <f t="shared" si="820"/>
        <v>77.547895973154368</v>
      </c>
      <c r="AH339" s="14">
        <f>IFERROR(VLOOKUP(A339,ParaFY19!$A$21:$Z$543,7,0),0)</f>
        <v>3724</v>
      </c>
      <c r="AI339" s="14">
        <f t="shared" si="821"/>
        <v>12.496644295302014</v>
      </c>
      <c r="AJ339" s="14">
        <f>IFERROR(VLOOKUP(A339,ConEnroll!$A$7:$S$341,13,0),0)</f>
        <v>0</v>
      </c>
      <c r="AK339" s="14">
        <f t="shared" si="822"/>
        <v>0</v>
      </c>
      <c r="AL339" s="14">
        <f t="shared" si="890"/>
        <v>26833.273000000001</v>
      </c>
      <c r="AM339" s="14">
        <f t="shared" si="823"/>
        <v>90.044540268456373</v>
      </c>
      <c r="AN339" s="14">
        <f t="shared" si="824"/>
        <v>3724387.6094674072</v>
      </c>
      <c r="AO339" s="14">
        <f t="shared" si="825"/>
        <v>12497.944998212775</v>
      </c>
      <c r="AP339" s="62"/>
      <c r="AQ339" s="14">
        <f t="shared" si="891"/>
        <v>160.19798657718275</v>
      </c>
      <c r="AR339" s="14">
        <f t="shared" si="783"/>
        <v>19.790818734564482</v>
      </c>
      <c r="AS339" s="14">
        <f t="shared" si="784"/>
        <v>14.017191275167789</v>
      </c>
      <c r="AT339" s="14">
        <f t="shared" si="826"/>
        <v>194.00599658691502</v>
      </c>
      <c r="AU339" s="37">
        <f t="shared" si="785"/>
        <v>1.5767795708453911E-2</v>
      </c>
      <c r="AV339" s="42"/>
      <c r="AW339" s="14" t="str">
        <f>IFERROR(VLOOKUP($A339,#REF!,27,0),"0")</f>
        <v>0</v>
      </c>
      <c r="AX339" s="14">
        <f t="shared" si="827"/>
        <v>0</v>
      </c>
      <c r="AY339" s="14" t="str">
        <f>IFERROR(VLOOKUP($A339,SpecEd22!#REF!,23,0)," ")</f>
        <v xml:space="preserve"> </v>
      </c>
      <c r="AZ339" s="14" t="e">
        <f t="shared" si="828"/>
        <v>#VALUE!</v>
      </c>
      <c r="BA339" s="14">
        <f>IFERROR(VLOOKUP($A339,ECFE!#REF!,23,0),0)</f>
        <v>0</v>
      </c>
      <c r="BB339" s="14">
        <f t="shared" si="829"/>
        <v>0</v>
      </c>
      <c r="BC339" s="14">
        <f>IFERROR(VLOOKUP($A339,#REF!,17,0),0)</f>
        <v>0</v>
      </c>
      <c r="BD339" s="14">
        <f t="shared" si="830"/>
        <v>0</v>
      </c>
      <c r="BE339" s="14">
        <f>IFERROR(VLOOKUP($A339,#REF!,9,0),0)</f>
        <v>0</v>
      </c>
      <c r="BF339" s="14">
        <f t="shared" si="831"/>
        <v>0</v>
      </c>
      <c r="BG339" s="14">
        <v>0</v>
      </c>
      <c r="BH339" s="14">
        <f t="shared" si="832"/>
        <v>0</v>
      </c>
      <c r="BI339" s="14">
        <f>IFERROR(VLOOKUP($A339,ConEnroll!$A$8:$S$601,15,0),0)</f>
        <v>0</v>
      </c>
      <c r="BJ339" s="14">
        <f t="shared" si="833"/>
        <v>0</v>
      </c>
      <c r="BK339" s="14">
        <f t="shared" si="834"/>
        <v>0</v>
      </c>
      <c r="BL339" s="14">
        <f t="shared" si="835"/>
        <v>0</v>
      </c>
      <c r="BM339" s="14" t="e">
        <f t="shared" si="836"/>
        <v>#VALUE!</v>
      </c>
      <c r="BN339" s="14" t="e">
        <f t="shared" si="837"/>
        <v>#VALUE!</v>
      </c>
      <c r="BO339" s="42"/>
      <c r="BP339" s="14">
        <f t="shared" si="786"/>
        <v>11550.406040268457</v>
      </c>
      <c r="BQ339" s="14" t="e">
        <f t="shared" si="787"/>
        <v>#VALUE!</v>
      </c>
      <c r="BR339" s="14">
        <f t="shared" si="838"/>
        <v>90.044540268456373</v>
      </c>
      <c r="BS339" s="14" t="e">
        <f t="shared" si="788"/>
        <v>#VALUE!</v>
      </c>
      <c r="BT339" s="37" t="e">
        <f t="shared" si="789"/>
        <v>#VALUE!</v>
      </c>
      <c r="BU339" s="41"/>
      <c r="BV339" s="14" t="str">
        <f>IFERROR(VLOOKUP($A339,#REF!,27,0),"0")</f>
        <v>0</v>
      </c>
      <c r="BW339" s="14">
        <f t="shared" si="839"/>
        <v>0</v>
      </c>
      <c r="BX339" s="14" t="str">
        <f>IFERROR(VLOOKUP($A339,SpecEd22!$Z$22:$AV$606,59,0)," ")</f>
        <v xml:space="preserve"> </v>
      </c>
      <c r="BY339" s="14" t="e">
        <f t="shared" si="840"/>
        <v>#VALUE!</v>
      </c>
      <c r="BZ339" s="14">
        <f>IFERROR(VLOOKUP($A339,ECFE!#REF!,25,0),0)</f>
        <v>0</v>
      </c>
      <c r="CA339" s="14">
        <f t="shared" si="841"/>
        <v>0</v>
      </c>
      <c r="CB339" s="14">
        <f>IFERROR(VLOOKUP($A339,#REF!,17,0),0)</f>
        <v>0</v>
      </c>
      <c r="CC339" s="14">
        <f t="shared" si="842"/>
        <v>0</v>
      </c>
      <c r="CD339" s="14">
        <f>IFERROR(VLOOKUP($A339,#REF!,9,0),0)</f>
        <v>0</v>
      </c>
      <c r="CE339" s="14">
        <f t="shared" si="843"/>
        <v>0</v>
      </c>
      <c r="CF339" s="14">
        <v>0</v>
      </c>
      <c r="CG339" s="14">
        <f t="shared" si="844"/>
        <v>0</v>
      </c>
      <c r="CH339" s="14">
        <f>IFERROR(VLOOKUP($A339,ConEnroll!$A$8:$S$601,15,0),0)</f>
        <v>0</v>
      </c>
      <c r="CI339" s="14">
        <f t="shared" si="845"/>
        <v>0</v>
      </c>
      <c r="CJ339" s="14">
        <f t="shared" si="846"/>
        <v>0</v>
      </c>
      <c r="CK339" s="14">
        <f t="shared" si="847"/>
        <v>0</v>
      </c>
      <c r="CL339" s="14" t="e">
        <f t="shared" si="848"/>
        <v>#VALUE!</v>
      </c>
      <c r="CM339" s="14" t="e">
        <f t="shared" si="849"/>
        <v>#VALUE!</v>
      </c>
      <c r="CN339" s="42"/>
      <c r="CO339" s="14">
        <f t="shared" si="790"/>
        <v>-11390.208053691274</v>
      </c>
      <c r="CP339" s="14" t="e">
        <f t="shared" si="791"/>
        <v>#VALUE!</v>
      </c>
      <c r="CQ339" s="14">
        <f t="shared" si="792"/>
        <v>-76.027348993288584</v>
      </c>
      <c r="CR339" s="14" t="e">
        <f t="shared" si="793"/>
        <v>#VALUE!</v>
      </c>
      <c r="CS339" s="37" t="e">
        <f t="shared" si="794"/>
        <v>#VALUE!</v>
      </c>
      <c r="CT339" s="239"/>
      <c r="CU339" s="239"/>
      <c r="CV339" s="468"/>
      <c r="CW339" s="14">
        <f>IFERROR(VLOOKUP($A339,BaseFY23!$A$7:$AK$527,6,0),0)</f>
        <v>288</v>
      </c>
      <c r="CX339" s="14">
        <f>IFERROR(VLOOKUP($A339,BaseFY23!$A$7:$AN$528,28,0),0)</f>
        <v>3286489</v>
      </c>
      <c r="CY339" s="14">
        <f t="shared" si="850"/>
        <v>11411.420138888889</v>
      </c>
      <c r="CZ339" s="14">
        <f>IFERROR(VLOOKUP($A339,SpecEd23!$A$21:$BB$605,23,0)," ")</f>
        <v>275718.64774810983</v>
      </c>
      <c r="DA339" s="14">
        <f t="shared" si="851"/>
        <v>957.35641579204798</v>
      </c>
      <c r="DB339" s="14">
        <f>IFERROR(VLOOKUP($A339,ECFE!$A$16:$AB$347,7,0),0)</f>
        <v>22656.149999999998</v>
      </c>
      <c r="DC339" s="14">
        <f t="shared" si="852"/>
        <v>78.667187499999997</v>
      </c>
      <c r="DD339" s="14">
        <v>0</v>
      </c>
      <c r="DE339" s="14">
        <f t="shared" si="853"/>
        <v>0</v>
      </c>
      <c r="DF339" s="14">
        <f>IFERROR(VLOOKUP($A339,ConEnroll!$A$7:$S$338,10,0),0)</f>
        <v>0</v>
      </c>
      <c r="DG339" s="14">
        <f t="shared" si="854"/>
        <v>0</v>
      </c>
      <c r="DH339" s="14">
        <f t="shared" si="795"/>
        <v>22656.149999999998</v>
      </c>
      <c r="DI339" s="14">
        <f t="shared" si="855"/>
        <v>78.667187499999997</v>
      </c>
      <c r="DJ339" s="14">
        <f t="shared" si="796"/>
        <v>3584863.7977481098</v>
      </c>
      <c r="DK339" s="14">
        <f t="shared" si="856"/>
        <v>12447.443742180936</v>
      </c>
      <c r="DL339" s="42"/>
      <c r="DM339" s="14">
        <f>IFERROR(VLOOKUP($A339,HouseFY23!$A$7:$AJ$528,28,0),0)</f>
        <v>3377895</v>
      </c>
      <c r="DN339" s="14">
        <f t="shared" si="857"/>
        <v>11728.802083333334</v>
      </c>
      <c r="DO339" s="14">
        <f>IFERROR(VLOOKUP($A339,Compens80percent!$A$13:$M$560,12,0),0)</f>
        <v>0</v>
      </c>
      <c r="DP339" s="14">
        <f t="shared" si="857"/>
        <v>0</v>
      </c>
      <c r="DQ339" s="14">
        <f t="shared" si="858"/>
        <v>3377895</v>
      </c>
      <c r="DR339" s="14">
        <f t="shared" si="859"/>
        <v>11335.21812080537</v>
      </c>
      <c r="DS339" s="14">
        <f>IFERROR(VLOOKUP($A339,SpecEd23!$A$21:$Z$550,14,0),0)</f>
        <v>289050.94564853201</v>
      </c>
      <c r="DT339" s="14">
        <f t="shared" si="860"/>
        <v>1003.6491168351806</v>
      </c>
      <c r="DU339" s="14">
        <f>IFERROR(VLOOKUP($A339,ECFE!$A$16:$AB$347,9,0),0)</f>
        <v>23571.458460000002</v>
      </c>
      <c r="DV339" s="14">
        <f t="shared" si="861"/>
        <v>81.845341875000003</v>
      </c>
      <c r="DW339" s="14">
        <f>IFERROR(VLOOKUP($A339,ParaFY19!$A$21:$Z$543,7,0),0)</f>
        <v>3724</v>
      </c>
      <c r="DX339" s="14">
        <f t="shared" si="862"/>
        <v>12.930555555555555</v>
      </c>
      <c r="DY339" s="14">
        <f>IFERROR(VLOOKUP($A339,ConEnroll!$A$7:$S$341,13,0),0)</f>
        <v>0</v>
      </c>
      <c r="DZ339" s="14">
        <f t="shared" si="863"/>
        <v>0</v>
      </c>
      <c r="EA339" s="14">
        <f t="shared" si="797"/>
        <v>27295.458460000002</v>
      </c>
      <c r="EB339" s="14">
        <f t="shared" si="864"/>
        <v>94.77589743055556</v>
      </c>
      <c r="EC339" s="14">
        <f t="shared" si="798"/>
        <v>3694241.4041085318</v>
      </c>
      <c r="ED339" s="14">
        <f t="shared" si="865"/>
        <v>12827.227097599069</v>
      </c>
      <c r="EE339" s="62"/>
      <c r="EF339" s="14">
        <f t="shared" si="799"/>
        <v>317.38194444444525</v>
      </c>
      <c r="EG339" s="14">
        <f t="shared" si="800"/>
        <v>46.292701043132638</v>
      </c>
      <c r="EH339" s="14">
        <f t="shared" si="801"/>
        <v>16.108709930555563</v>
      </c>
      <c r="EI339" s="14">
        <f t="shared" si="866"/>
        <v>379.78335541813345</v>
      </c>
      <c r="EJ339" s="37">
        <f t="shared" si="802"/>
        <v>3.0510951749165408E-2</v>
      </c>
      <c r="EK339" s="42"/>
      <c r="EL339" s="14" t="str">
        <f>IFERROR(VLOOKUP($A339,#REF!,27,0),"0")</f>
        <v>0</v>
      </c>
      <c r="EM339" s="14">
        <f t="shared" si="867"/>
        <v>0</v>
      </c>
      <c r="EN339" s="14" t="str">
        <f>IFERROR(VLOOKUP($A339,SpecEd23!#REF!,23,0)," ")</f>
        <v xml:space="preserve"> </v>
      </c>
      <c r="EO339" s="14" t="e">
        <f t="shared" si="868"/>
        <v>#VALUE!</v>
      </c>
      <c r="EP339" s="14">
        <f>IFERROR(VLOOKUP($A339,ECFE!#REF!,24,0),0)</f>
        <v>0</v>
      </c>
      <c r="EQ339" s="14">
        <f t="shared" si="869"/>
        <v>0</v>
      </c>
      <c r="ER339" s="14">
        <f>IFERROR(VLOOKUP($A339,#REF!,30,0),0)</f>
        <v>0</v>
      </c>
      <c r="ES339" s="14">
        <f t="shared" si="870"/>
        <v>0</v>
      </c>
      <c r="ET339" s="14">
        <f>IFERROR(VLOOKUP($A339,#REF!,12,0),0)</f>
        <v>0</v>
      </c>
      <c r="EU339" s="14">
        <f t="shared" si="871"/>
        <v>0</v>
      </c>
      <c r="EV339" s="14">
        <v>0</v>
      </c>
      <c r="EW339" s="14">
        <f t="shared" si="872"/>
        <v>0</v>
      </c>
      <c r="EX339" s="14">
        <f>IFERROR(VLOOKUP($A339,ConEnroll!$A$8:$S$601,16,0),0)</f>
        <v>0</v>
      </c>
      <c r="EY339" s="14">
        <f t="shared" si="873"/>
        <v>0</v>
      </c>
      <c r="EZ339" s="14">
        <f t="shared" si="874"/>
        <v>0</v>
      </c>
      <c r="FA339" s="14">
        <f t="shared" si="875"/>
        <v>0</v>
      </c>
      <c r="FB339" s="14" t="e">
        <f t="shared" si="876"/>
        <v>#VALUE!</v>
      </c>
      <c r="FC339" s="14" t="e">
        <f t="shared" si="877"/>
        <v>#VALUE!</v>
      </c>
      <c r="FD339" s="62"/>
      <c r="FE339" s="14">
        <f t="shared" si="803"/>
        <v>11728.802083333334</v>
      </c>
      <c r="FF339" s="14" t="e">
        <f t="shared" si="804"/>
        <v>#VALUE!</v>
      </c>
      <c r="FG339" s="14">
        <f t="shared" si="878"/>
        <v>94.77589743055556</v>
      </c>
      <c r="FH339" s="14" t="e">
        <f t="shared" si="805"/>
        <v>#VALUE!</v>
      </c>
      <c r="FI339" s="37" t="e">
        <f t="shared" si="806"/>
        <v>#VALUE!</v>
      </c>
      <c r="FJ339" s="12"/>
      <c r="FK339" s="14" t="str">
        <f>IFERROR(VLOOKUP($A339,#REF!,27,0),"0")</f>
        <v>0</v>
      </c>
      <c r="FL339" s="14">
        <f t="shared" si="879"/>
        <v>0</v>
      </c>
      <c r="FM339" s="14" t="str">
        <f>IFERROR(VLOOKUP($A339,SpecEd23!$X$22:$Y$610,59,0)," ")</f>
        <v xml:space="preserve"> </v>
      </c>
      <c r="FN339" s="14" t="e">
        <f t="shared" si="880"/>
        <v>#VALUE!</v>
      </c>
      <c r="FO339" s="14">
        <f>IFERROR(VLOOKUP($A339,ECFE!#REF!,26,0),0)</f>
        <v>0</v>
      </c>
      <c r="FP339" s="14">
        <f t="shared" si="881"/>
        <v>0</v>
      </c>
      <c r="FQ339" s="14">
        <f>IFERROR(VLOOKUP($A339,#REF!,16,0),0)</f>
        <v>0</v>
      </c>
      <c r="FR339" s="14">
        <f t="shared" si="882"/>
        <v>0</v>
      </c>
      <c r="FS339" s="14">
        <f>IFERROR(VLOOKUP($A339,#REF!,12,0),0)</f>
        <v>0</v>
      </c>
      <c r="FT339" s="14">
        <f t="shared" si="883"/>
        <v>0</v>
      </c>
      <c r="FU339" s="14">
        <v>0</v>
      </c>
      <c r="FV339" s="14">
        <f t="shared" si="884"/>
        <v>0</v>
      </c>
      <c r="FW339" s="14">
        <f>IFERROR(VLOOKUP($A339,ConEnroll!$A$8:$S$601,16,0),0)</f>
        <v>0</v>
      </c>
      <c r="FX339" s="14">
        <f t="shared" si="885"/>
        <v>0</v>
      </c>
      <c r="FY339" s="14">
        <f t="shared" si="886"/>
        <v>0</v>
      </c>
      <c r="FZ339" s="14">
        <f t="shared" si="887"/>
        <v>0</v>
      </c>
      <c r="GA339" s="14" t="e">
        <f t="shared" si="888"/>
        <v>#VALUE!</v>
      </c>
      <c r="GB339" s="14" t="e">
        <f t="shared" si="889"/>
        <v>#VALUE!</v>
      </c>
      <c r="GC339" s="39"/>
      <c r="GD339" s="14">
        <f t="shared" si="807"/>
        <v>-11411.420138888889</v>
      </c>
      <c r="GE339" s="14" t="e">
        <f t="shared" si="808"/>
        <v>#VALUE!</v>
      </c>
      <c r="GF339" s="14">
        <f t="shared" si="809"/>
        <v>-78.667187499999997</v>
      </c>
      <c r="GG339" s="14" t="e">
        <f t="shared" si="810"/>
        <v>#VALUE!</v>
      </c>
      <c r="GH339" s="37" t="e">
        <f t="shared" si="811"/>
        <v>#VALUE!</v>
      </c>
    </row>
    <row r="340" spans="1:190" ht="12.5" x14ac:dyDescent="0.25">
      <c r="A340" s="67">
        <v>2888</v>
      </c>
      <c r="B340" s="35">
        <v>1</v>
      </c>
      <c r="C340" s="14">
        <v>6</v>
      </c>
      <c r="D340" s="14"/>
      <c r="E340" s="14"/>
      <c r="F340" s="35" t="s">
        <v>380</v>
      </c>
      <c r="G340" s="41"/>
      <c r="H340" s="14">
        <f>IFERROR(VLOOKUP($A340,BaseFY22!$A$7:$AK$528,6,0),0)</f>
        <v>309.2</v>
      </c>
      <c r="I340" s="14">
        <f>IFERROR(VLOOKUP($A340,BaseFY22!$A$7:$AK$528,28,0),0)</f>
        <v>3890127.0750119998</v>
      </c>
      <c r="J340" s="14">
        <f t="shared" si="812"/>
        <v>12581.264796287192</v>
      </c>
      <c r="K340" s="14">
        <f>IFERROR(VLOOKUP($A340,SpecEd22!$A$21:$BB$605,24,0)," ")</f>
        <v>410194.0709309153</v>
      </c>
      <c r="L340" s="14">
        <f t="shared" si="813"/>
        <v>1326.6302423380184</v>
      </c>
      <c r="M340" s="14">
        <f>IFERROR(VLOOKUP($A340,ECFE!$A$16:$AB$347,7,0),0)</f>
        <v>22656.149999999998</v>
      </c>
      <c r="N340" s="14">
        <f t="shared" si="780"/>
        <v>73.273447606727032</v>
      </c>
      <c r="O340" s="14">
        <v>0</v>
      </c>
      <c r="P340" s="14">
        <f t="shared" si="780"/>
        <v>0</v>
      </c>
      <c r="Q340" s="14">
        <f>IFERROR(VLOOKUP($A340,ConEnroll!$A$7:$S$337,10,0),0)</f>
        <v>4718.46</v>
      </c>
      <c r="R340" s="14">
        <f t="shared" si="814"/>
        <v>15.260219922380337</v>
      </c>
      <c r="S340" s="14">
        <f t="shared" si="781"/>
        <v>27374.609999999997</v>
      </c>
      <c r="T340" s="14">
        <f t="shared" si="815"/>
        <v>88.533667529107362</v>
      </c>
      <c r="U340" s="14">
        <f t="shared" si="782"/>
        <v>4327695.7559429156</v>
      </c>
      <c r="V340" s="14">
        <f t="shared" si="816"/>
        <v>13996.42870615432</v>
      </c>
      <c r="W340" s="42"/>
      <c r="X340" s="14">
        <f>IFERROR(VLOOKUP($A340,HouseFY22!$A$6:$AJ$528,28,0),0)</f>
        <v>3952481.0750119998</v>
      </c>
      <c r="Y340" s="14">
        <f t="shared" si="817"/>
        <v>12782.927150750324</v>
      </c>
      <c r="Z340" s="14">
        <f>IFERROR(VLOOKUP($A340,Compens80percent!$A$13:$M$560,12,0),0)</f>
        <v>45537.599999999977</v>
      </c>
      <c r="AA340" s="14">
        <f t="shared" si="817"/>
        <v>147.27554980595076</v>
      </c>
      <c r="AB340" s="14">
        <f t="shared" si="818"/>
        <v>3998018.6750119999</v>
      </c>
      <c r="AC340" s="14">
        <f t="shared" si="817"/>
        <v>12930.202700556274</v>
      </c>
      <c r="AD340" s="14">
        <f>IFERROR(VLOOKUP(A340,SpecEd22!$A$21:$Z$550,14,0),0)</f>
        <v>414454.59861493006</v>
      </c>
      <c r="AE340" s="14">
        <f t="shared" si="819"/>
        <v>1340.4094392462164</v>
      </c>
      <c r="AF340" s="14">
        <f>IFERROR(VLOOKUP($A340,ECFE!$A$16:$AB$348,8,0),0)</f>
        <v>23109.273000000001</v>
      </c>
      <c r="AG340" s="14">
        <f t="shared" si="820"/>
        <v>74.73891655886159</v>
      </c>
      <c r="AH340" s="14">
        <f>IFERROR(VLOOKUP(A340,ParaFY19!$A$21:$Z$543,7,0),0)</f>
        <v>3724</v>
      </c>
      <c r="AI340" s="14">
        <f t="shared" si="821"/>
        <v>12.043984476067271</v>
      </c>
      <c r="AJ340" s="14">
        <f>IFERROR(VLOOKUP(A340,ConEnroll!$A$7:$S$341,13,0),0)</f>
        <v>5898.0749999999998</v>
      </c>
      <c r="AK340" s="14">
        <f t="shared" si="822"/>
        <v>19.075274902975419</v>
      </c>
      <c r="AL340" s="14">
        <f t="shared" si="890"/>
        <v>32731.348000000002</v>
      </c>
      <c r="AM340" s="14">
        <f t="shared" si="823"/>
        <v>105.85817593790428</v>
      </c>
      <c r="AN340" s="14">
        <f t="shared" si="824"/>
        <v>4445204.6216269303</v>
      </c>
      <c r="AO340" s="14">
        <f t="shared" si="825"/>
        <v>14376.470315740396</v>
      </c>
      <c r="AP340" s="62"/>
      <c r="AQ340" s="14">
        <f t="shared" si="891"/>
        <v>348.93790426908163</v>
      </c>
      <c r="AR340" s="14">
        <f t="shared" si="783"/>
        <v>13.779196908197946</v>
      </c>
      <c r="AS340" s="14">
        <f t="shared" si="784"/>
        <v>17.324508408796916</v>
      </c>
      <c r="AT340" s="14">
        <f t="shared" si="826"/>
        <v>380.0416095860765</v>
      </c>
      <c r="AU340" s="37">
        <f t="shared" si="785"/>
        <v>2.7152755718247594E-2</v>
      </c>
      <c r="AV340" s="42"/>
      <c r="AW340" s="14" t="str">
        <f>IFERROR(VLOOKUP($A340,#REF!,27,0),"0")</f>
        <v>0</v>
      </c>
      <c r="AX340" s="14">
        <f t="shared" si="827"/>
        <v>0</v>
      </c>
      <c r="AY340" s="14" t="str">
        <f>IFERROR(VLOOKUP($A340,SpecEd22!#REF!,23,0)," ")</f>
        <v xml:space="preserve"> </v>
      </c>
      <c r="AZ340" s="14" t="e">
        <f t="shared" si="828"/>
        <v>#VALUE!</v>
      </c>
      <c r="BA340" s="14">
        <f>IFERROR(VLOOKUP($A340,ECFE!#REF!,23,0),0)</f>
        <v>0</v>
      </c>
      <c r="BB340" s="14">
        <f t="shared" si="829"/>
        <v>0</v>
      </c>
      <c r="BC340" s="14">
        <f>IFERROR(VLOOKUP($A340,#REF!,17,0),0)</f>
        <v>0</v>
      </c>
      <c r="BD340" s="14">
        <f t="shared" si="830"/>
        <v>0</v>
      </c>
      <c r="BE340" s="14">
        <f>IFERROR(VLOOKUP($A340,#REF!,9,0),0)</f>
        <v>0</v>
      </c>
      <c r="BF340" s="14">
        <f t="shared" si="831"/>
        <v>0</v>
      </c>
      <c r="BG340" s="14">
        <v>0</v>
      </c>
      <c r="BH340" s="14">
        <f t="shared" si="832"/>
        <v>0</v>
      </c>
      <c r="BI340" s="14">
        <f>IFERROR(VLOOKUP($A340,ConEnroll!$A$8:$S$601,15,0),0)</f>
        <v>-754</v>
      </c>
      <c r="BJ340" s="14">
        <f t="shared" si="833"/>
        <v>-2.4385510996119018</v>
      </c>
      <c r="BK340" s="14">
        <f t="shared" si="834"/>
        <v>-754</v>
      </c>
      <c r="BL340" s="14">
        <f t="shared" si="835"/>
        <v>-2.4385510996119018</v>
      </c>
      <c r="BM340" s="14" t="e">
        <f t="shared" si="836"/>
        <v>#VALUE!</v>
      </c>
      <c r="BN340" s="14" t="e">
        <f t="shared" si="837"/>
        <v>#VALUE!</v>
      </c>
      <c r="BO340" s="42"/>
      <c r="BP340" s="14">
        <f t="shared" si="786"/>
        <v>12782.927150750324</v>
      </c>
      <c r="BQ340" s="14" t="e">
        <f t="shared" si="787"/>
        <v>#VALUE!</v>
      </c>
      <c r="BR340" s="14">
        <f t="shared" si="838"/>
        <v>108.29672703751618</v>
      </c>
      <c r="BS340" s="14" t="e">
        <f t="shared" si="788"/>
        <v>#VALUE!</v>
      </c>
      <c r="BT340" s="37" t="e">
        <f t="shared" si="789"/>
        <v>#VALUE!</v>
      </c>
      <c r="BU340" s="41"/>
      <c r="BV340" s="14" t="str">
        <f>IFERROR(VLOOKUP($A340,#REF!,27,0),"0")</f>
        <v>0</v>
      </c>
      <c r="BW340" s="14">
        <f t="shared" si="839"/>
        <v>0</v>
      </c>
      <c r="BX340" s="14" t="str">
        <f>IFERROR(VLOOKUP($A340,SpecEd22!$Z$22:$AV$606,59,0)," ")</f>
        <v xml:space="preserve"> </v>
      </c>
      <c r="BY340" s="14" t="e">
        <f t="shared" si="840"/>
        <v>#VALUE!</v>
      </c>
      <c r="BZ340" s="14">
        <f>IFERROR(VLOOKUP($A340,ECFE!#REF!,25,0),0)</f>
        <v>0</v>
      </c>
      <c r="CA340" s="14">
        <f t="shared" si="841"/>
        <v>0</v>
      </c>
      <c r="CB340" s="14">
        <f>IFERROR(VLOOKUP($A340,#REF!,17,0),0)</f>
        <v>0</v>
      </c>
      <c r="CC340" s="14">
        <f t="shared" si="842"/>
        <v>0</v>
      </c>
      <c r="CD340" s="14">
        <f>IFERROR(VLOOKUP($A340,#REF!,9,0),0)</f>
        <v>0</v>
      </c>
      <c r="CE340" s="14">
        <f t="shared" si="843"/>
        <v>0</v>
      </c>
      <c r="CF340" s="14">
        <v>0</v>
      </c>
      <c r="CG340" s="14">
        <f t="shared" si="844"/>
        <v>0</v>
      </c>
      <c r="CH340" s="14">
        <f>IFERROR(VLOOKUP($A340,ConEnroll!$A$8:$S$601,15,0),0)</f>
        <v>-754</v>
      </c>
      <c r="CI340" s="14">
        <f t="shared" si="845"/>
        <v>-2.4385510996119018</v>
      </c>
      <c r="CJ340" s="14">
        <f t="shared" si="846"/>
        <v>-754</v>
      </c>
      <c r="CK340" s="14">
        <f t="shared" si="847"/>
        <v>-2.4385510996119018</v>
      </c>
      <c r="CL340" s="14" t="e">
        <f t="shared" si="848"/>
        <v>#VALUE!</v>
      </c>
      <c r="CM340" s="14" t="e">
        <f t="shared" si="849"/>
        <v>#VALUE!</v>
      </c>
      <c r="CN340" s="42"/>
      <c r="CO340" s="14">
        <f t="shared" si="790"/>
        <v>-12581.264796287192</v>
      </c>
      <c r="CP340" s="14" t="e">
        <f t="shared" si="791"/>
        <v>#VALUE!</v>
      </c>
      <c r="CQ340" s="14">
        <f t="shared" si="792"/>
        <v>-90.972218628719261</v>
      </c>
      <c r="CR340" s="14" t="e">
        <f t="shared" si="793"/>
        <v>#VALUE!</v>
      </c>
      <c r="CS340" s="37" t="e">
        <f t="shared" si="794"/>
        <v>#VALUE!</v>
      </c>
      <c r="CT340" s="239"/>
      <c r="CU340" s="239"/>
      <c r="CV340" s="468"/>
      <c r="CW340" s="14">
        <f>IFERROR(VLOOKUP($A340,BaseFY23!$A$7:$AK$527,6,0),0)</f>
        <v>292.621466</v>
      </c>
      <c r="CX340" s="14">
        <f>IFERROR(VLOOKUP($A340,BaseFY23!$A$7:$AN$528,28,0),0)</f>
        <v>3698860.028498</v>
      </c>
      <c r="CY340" s="14">
        <f t="shared" si="850"/>
        <v>12640.426141867529</v>
      </c>
      <c r="CZ340" s="14">
        <f>IFERROR(VLOOKUP($A340,SpecEd23!$A$21:$BB$605,23,0)," ")</f>
        <v>409210.81018348201</v>
      </c>
      <c r="DA340" s="14">
        <f t="shared" si="851"/>
        <v>1398.4305928652616</v>
      </c>
      <c r="DB340" s="14">
        <f>IFERROR(VLOOKUP($A340,ECFE!$A$16:$AB$347,7,0),0)</f>
        <v>22656.149999999998</v>
      </c>
      <c r="DC340" s="14">
        <f t="shared" si="852"/>
        <v>77.424771017994956</v>
      </c>
      <c r="DD340" s="14">
        <v>0</v>
      </c>
      <c r="DE340" s="14">
        <f t="shared" si="853"/>
        <v>0</v>
      </c>
      <c r="DF340" s="14">
        <f>IFERROR(VLOOKUP($A340,ConEnroll!$A$7:$S$338,10,0),0)</f>
        <v>4718.46</v>
      </c>
      <c r="DG340" s="14">
        <f t="shared" si="854"/>
        <v>16.12479106368772</v>
      </c>
      <c r="DH340" s="14">
        <f t="shared" si="795"/>
        <v>27374.609999999997</v>
      </c>
      <c r="DI340" s="14">
        <f t="shared" si="855"/>
        <v>93.54956208168268</v>
      </c>
      <c r="DJ340" s="14">
        <f t="shared" si="796"/>
        <v>4135445.4486814821</v>
      </c>
      <c r="DK340" s="14">
        <f t="shared" si="856"/>
        <v>14132.406296814474</v>
      </c>
      <c r="DL340" s="42"/>
      <c r="DM340" s="14">
        <f>IFERROR(VLOOKUP($A340,HouseFY23!$A$7:$AJ$528,28,0),0)</f>
        <v>3832818.9727980001</v>
      </c>
      <c r="DN340" s="14">
        <f t="shared" si="857"/>
        <v>13098.21533324558</v>
      </c>
      <c r="DO340" s="14">
        <f>IFERROR(VLOOKUP($A340,Compens80percent!$A$13:$M$560,12,0),0)</f>
        <v>45537.599999999977</v>
      </c>
      <c r="DP340" s="14">
        <f t="shared" si="857"/>
        <v>155.61947871589152</v>
      </c>
      <c r="DQ340" s="14">
        <f t="shared" si="858"/>
        <v>3878356.5727980002</v>
      </c>
      <c r="DR340" s="14">
        <f t="shared" si="859"/>
        <v>12543.197195336354</v>
      </c>
      <c r="DS340" s="14">
        <f>IFERROR(VLOOKUP($A340,SpecEd23!$A$21:$Z$550,14,0),0)</f>
        <v>417780.40016166493</v>
      </c>
      <c r="DT340" s="14">
        <f t="shared" si="860"/>
        <v>1427.7161750042799</v>
      </c>
      <c r="DU340" s="14">
        <f>IFERROR(VLOOKUP($A340,ECFE!$A$16:$AB$347,9,0),0)</f>
        <v>23571.458460000002</v>
      </c>
      <c r="DV340" s="14">
        <f t="shared" si="861"/>
        <v>80.552731767121969</v>
      </c>
      <c r="DW340" s="14">
        <f>IFERROR(VLOOKUP($A340,ParaFY19!$A$21:$Z$543,7,0),0)</f>
        <v>3724</v>
      </c>
      <c r="DX340" s="14">
        <f t="shared" si="862"/>
        <v>12.726339085458617</v>
      </c>
      <c r="DY340" s="14">
        <f>IFERROR(VLOOKUP($A340,ConEnroll!$A$7:$S$341,13,0),0)</f>
        <v>5898.0749999999998</v>
      </c>
      <c r="DZ340" s="14">
        <f t="shared" si="863"/>
        <v>20.155988829609651</v>
      </c>
      <c r="EA340" s="14">
        <f t="shared" si="797"/>
        <v>33193.533459999999</v>
      </c>
      <c r="EB340" s="14">
        <f t="shared" si="864"/>
        <v>113.43505968219023</v>
      </c>
      <c r="EC340" s="14">
        <f t="shared" si="798"/>
        <v>4283792.9064196646</v>
      </c>
      <c r="ED340" s="14">
        <f t="shared" si="865"/>
        <v>14639.366567932049</v>
      </c>
      <c r="EE340" s="62"/>
      <c r="EF340" s="14">
        <f t="shared" si="799"/>
        <v>457.78919137805133</v>
      </c>
      <c r="EG340" s="14">
        <f t="shared" si="800"/>
        <v>29.285582139018288</v>
      </c>
      <c r="EH340" s="14">
        <f t="shared" si="801"/>
        <v>19.885497600507549</v>
      </c>
      <c r="EI340" s="14">
        <f t="shared" si="866"/>
        <v>506.96027111757718</v>
      </c>
      <c r="EJ340" s="37">
        <f t="shared" si="802"/>
        <v>3.5872183439266743E-2</v>
      </c>
      <c r="EK340" s="42"/>
      <c r="EL340" s="14" t="str">
        <f>IFERROR(VLOOKUP($A340,#REF!,27,0),"0")</f>
        <v>0</v>
      </c>
      <c r="EM340" s="14">
        <f t="shared" si="867"/>
        <v>0</v>
      </c>
      <c r="EN340" s="14" t="str">
        <f>IFERROR(VLOOKUP($A340,SpecEd23!#REF!,23,0)," ")</f>
        <v xml:space="preserve"> </v>
      </c>
      <c r="EO340" s="14" t="e">
        <f t="shared" si="868"/>
        <v>#VALUE!</v>
      </c>
      <c r="EP340" s="14">
        <f>IFERROR(VLOOKUP($A340,ECFE!#REF!,24,0),0)</f>
        <v>0</v>
      </c>
      <c r="EQ340" s="14">
        <f t="shared" si="869"/>
        <v>0</v>
      </c>
      <c r="ER340" s="14">
        <f>IFERROR(VLOOKUP($A340,#REF!,30,0),0)</f>
        <v>0</v>
      </c>
      <c r="ES340" s="14">
        <f t="shared" si="870"/>
        <v>0</v>
      </c>
      <c r="ET340" s="14">
        <f>IFERROR(VLOOKUP($A340,#REF!,12,0),0)</f>
        <v>0</v>
      </c>
      <c r="EU340" s="14">
        <f t="shared" si="871"/>
        <v>0</v>
      </c>
      <c r="EV340" s="14">
        <v>0</v>
      </c>
      <c r="EW340" s="14">
        <f t="shared" si="872"/>
        <v>0</v>
      </c>
      <c r="EX340" s="14">
        <f>IFERROR(VLOOKUP($A340,ConEnroll!$A$8:$S$601,16,0),0)</f>
        <v>2134</v>
      </c>
      <c r="EY340" s="14">
        <f t="shared" si="873"/>
        <v>7.2926980688422907</v>
      </c>
      <c r="EZ340" s="14">
        <f t="shared" si="874"/>
        <v>2134</v>
      </c>
      <c r="FA340" s="14">
        <f t="shared" si="875"/>
        <v>7.2926980688422907</v>
      </c>
      <c r="FB340" s="14" t="e">
        <f t="shared" si="876"/>
        <v>#VALUE!</v>
      </c>
      <c r="FC340" s="14" t="e">
        <f t="shared" si="877"/>
        <v>#VALUE!</v>
      </c>
      <c r="FD340" s="62"/>
      <c r="FE340" s="14">
        <f t="shared" si="803"/>
        <v>13098.21533324558</v>
      </c>
      <c r="FF340" s="14" t="e">
        <f t="shared" si="804"/>
        <v>#VALUE!</v>
      </c>
      <c r="FG340" s="14">
        <f t="shared" si="878"/>
        <v>106.14236161334794</v>
      </c>
      <c r="FH340" s="14" t="e">
        <f t="shared" si="805"/>
        <v>#VALUE!</v>
      </c>
      <c r="FI340" s="37" t="e">
        <f t="shared" si="806"/>
        <v>#VALUE!</v>
      </c>
      <c r="FJ340" s="12"/>
      <c r="FK340" s="14" t="str">
        <f>IFERROR(VLOOKUP($A340,#REF!,27,0),"0")</f>
        <v>0</v>
      </c>
      <c r="FL340" s="14">
        <f t="shared" si="879"/>
        <v>0</v>
      </c>
      <c r="FM340" s="14" t="str">
        <f>IFERROR(VLOOKUP($A340,SpecEd23!$X$22:$Y$610,59,0)," ")</f>
        <v xml:space="preserve"> </v>
      </c>
      <c r="FN340" s="14" t="e">
        <f t="shared" si="880"/>
        <v>#VALUE!</v>
      </c>
      <c r="FO340" s="14">
        <f>IFERROR(VLOOKUP($A340,ECFE!#REF!,26,0),0)</f>
        <v>0</v>
      </c>
      <c r="FP340" s="14">
        <f t="shared" si="881"/>
        <v>0</v>
      </c>
      <c r="FQ340" s="14">
        <f>IFERROR(VLOOKUP($A340,#REF!,16,0),0)</f>
        <v>0</v>
      </c>
      <c r="FR340" s="14">
        <f t="shared" si="882"/>
        <v>0</v>
      </c>
      <c r="FS340" s="14">
        <f>IFERROR(VLOOKUP($A340,#REF!,12,0),0)</f>
        <v>0</v>
      </c>
      <c r="FT340" s="14">
        <f t="shared" si="883"/>
        <v>0</v>
      </c>
      <c r="FU340" s="14">
        <v>0</v>
      </c>
      <c r="FV340" s="14">
        <f t="shared" si="884"/>
        <v>0</v>
      </c>
      <c r="FW340" s="14">
        <f>IFERROR(VLOOKUP($A340,ConEnroll!$A$8:$S$601,16,0),0)</f>
        <v>2134</v>
      </c>
      <c r="FX340" s="14">
        <f t="shared" si="885"/>
        <v>7.2926980688422907</v>
      </c>
      <c r="FY340" s="14">
        <f t="shared" si="886"/>
        <v>2134</v>
      </c>
      <c r="FZ340" s="14">
        <f t="shared" si="887"/>
        <v>7.2926980688422907</v>
      </c>
      <c r="GA340" s="14" t="e">
        <f t="shared" si="888"/>
        <v>#VALUE!</v>
      </c>
      <c r="GB340" s="14" t="e">
        <f t="shared" si="889"/>
        <v>#VALUE!</v>
      </c>
      <c r="GC340" s="39"/>
      <c r="GD340" s="14">
        <f t="shared" si="807"/>
        <v>-12640.426141867529</v>
      </c>
      <c r="GE340" s="14" t="e">
        <f t="shared" si="808"/>
        <v>#VALUE!</v>
      </c>
      <c r="GF340" s="14">
        <f t="shared" si="809"/>
        <v>-86.256864012840396</v>
      </c>
      <c r="GG340" s="14" t="e">
        <f t="shared" si="810"/>
        <v>#VALUE!</v>
      </c>
      <c r="GH340" s="37" t="e">
        <f t="shared" si="811"/>
        <v>#VALUE!</v>
      </c>
    </row>
    <row r="341" spans="1:190" ht="12.5" x14ac:dyDescent="0.25">
      <c r="A341" s="67">
        <v>2889</v>
      </c>
      <c r="B341" s="35">
        <v>1</v>
      </c>
      <c r="C341" s="14">
        <v>6</v>
      </c>
      <c r="D341" s="14"/>
      <c r="E341" s="14"/>
      <c r="F341" s="35" t="s">
        <v>2669</v>
      </c>
      <c r="G341" s="41"/>
      <c r="H341" s="14">
        <f>IFERROR(VLOOKUP($A341,BaseFY22!$A$7:$AK$528,6,0),0)</f>
        <v>738</v>
      </c>
      <c r="I341" s="14">
        <f>IFERROR(VLOOKUP($A341,BaseFY22!$A$7:$AK$528,28,0),0)</f>
        <v>6754450.25</v>
      </c>
      <c r="J341" s="14">
        <f t="shared" si="812"/>
        <v>9152.3716124661241</v>
      </c>
      <c r="K341" s="14">
        <f>IFERROR(VLOOKUP($A341,SpecEd22!$A$21:$BB$605,24,0)," ")</f>
        <v>569867.3731634923</v>
      </c>
      <c r="L341" s="14">
        <f t="shared" si="813"/>
        <v>772.1780124166562</v>
      </c>
      <c r="M341" s="14">
        <f>IFERROR(VLOOKUP($A341,ECFE!$A$16:$AB$347,7,0),0)</f>
        <v>30812.363999999998</v>
      </c>
      <c r="N341" s="14">
        <f t="shared" si="780"/>
        <v>41.751170731707312</v>
      </c>
      <c r="O341" s="14">
        <v>0</v>
      </c>
      <c r="P341" s="14">
        <f t="shared" si="780"/>
        <v>0</v>
      </c>
      <c r="Q341" s="14">
        <f>IFERROR(VLOOKUP($A341,ConEnroll!$A$7:$S$337,10,0),0)</f>
        <v>3250.5</v>
      </c>
      <c r="R341" s="14">
        <f t="shared" si="814"/>
        <v>4.404471544715447</v>
      </c>
      <c r="S341" s="14">
        <f t="shared" si="781"/>
        <v>34062.864000000001</v>
      </c>
      <c r="T341" s="14">
        <f t="shared" si="815"/>
        <v>46.155642276422768</v>
      </c>
      <c r="U341" s="14">
        <f t="shared" si="782"/>
        <v>7358380.4871634925</v>
      </c>
      <c r="V341" s="14">
        <f t="shared" si="816"/>
        <v>9970.7052671592046</v>
      </c>
      <c r="W341" s="42"/>
      <c r="X341" s="14">
        <f>IFERROR(VLOOKUP($A341,HouseFY22!$A$6:$AJ$528,28,0),0)</f>
        <v>6867832.25</v>
      </c>
      <c r="Y341" s="14">
        <f t="shared" si="817"/>
        <v>9306.0057588075888</v>
      </c>
      <c r="Z341" s="14">
        <f>IFERROR(VLOOKUP($A341,Compens80percent!$A$13:$M$560,12,0),0)</f>
        <v>0</v>
      </c>
      <c r="AA341" s="14">
        <f t="shared" si="817"/>
        <v>0</v>
      </c>
      <c r="AB341" s="14">
        <f t="shared" si="818"/>
        <v>6867832.25</v>
      </c>
      <c r="AC341" s="14">
        <f t="shared" si="817"/>
        <v>9306.0057588075888</v>
      </c>
      <c r="AD341" s="14">
        <f>IFERROR(VLOOKUP(A341,SpecEd22!$A$21:$Z$550,14,0),0)</f>
        <v>589463.82430094446</v>
      </c>
      <c r="AE341" s="14">
        <f t="shared" si="819"/>
        <v>798.73146924247214</v>
      </c>
      <c r="AF341" s="14">
        <f>IFERROR(VLOOKUP($A341,ECFE!$A$16:$AB$348,8,0),0)</f>
        <v>31428.611280000001</v>
      </c>
      <c r="AG341" s="14">
        <f t="shared" si="820"/>
        <v>42.586194146341462</v>
      </c>
      <c r="AH341" s="14">
        <f>IFERROR(VLOOKUP(A341,ParaFY19!$A$21:$Z$543,7,0),0)</f>
        <v>4508</v>
      </c>
      <c r="AI341" s="14">
        <f t="shared" si="821"/>
        <v>6.1084010840108398</v>
      </c>
      <c r="AJ341" s="14">
        <f>IFERROR(VLOOKUP(A341,ConEnroll!$A$7:$S$341,13,0),0)</f>
        <v>4063.125</v>
      </c>
      <c r="AK341" s="14">
        <f t="shared" si="822"/>
        <v>5.5055894308943092</v>
      </c>
      <c r="AL341" s="14">
        <f t="shared" si="890"/>
        <v>39999.736279999997</v>
      </c>
      <c r="AM341" s="14">
        <f t="shared" si="823"/>
        <v>54.20018466124661</v>
      </c>
      <c r="AN341" s="14">
        <f t="shared" si="824"/>
        <v>7497295.8105809446</v>
      </c>
      <c r="AO341" s="14">
        <f t="shared" si="825"/>
        <v>10158.937412711308</v>
      </c>
      <c r="AP341" s="62"/>
      <c r="AQ341" s="14">
        <f t="shared" si="891"/>
        <v>153.63414634146466</v>
      </c>
      <c r="AR341" s="14">
        <f t="shared" si="783"/>
        <v>26.553456825815942</v>
      </c>
      <c r="AS341" s="14">
        <f t="shared" si="784"/>
        <v>8.044542384823842</v>
      </c>
      <c r="AT341" s="14">
        <f t="shared" si="826"/>
        <v>188.23214555210444</v>
      </c>
      <c r="AU341" s="37">
        <f t="shared" si="785"/>
        <v>1.8878518671301019E-2</v>
      </c>
      <c r="AV341" s="42"/>
      <c r="AW341" s="14" t="str">
        <f>IFERROR(VLOOKUP($A341,#REF!,27,0),"0")</f>
        <v>0</v>
      </c>
      <c r="AX341" s="14">
        <f t="shared" si="827"/>
        <v>0</v>
      </c>
      <c r="AY341" s="14" t="str">
        <f>IFERROR(VLOOKUP($A341,SpecEd22!#REF!,23,0)," ")</f>
        <v xml:space="preserve"> </v>
      </c>
      <c r="AZ341" s="14" t="e">
        <f t="shared" si="828"/>
        <v>#VALUE!</v>
      </c>
      <c r="BA341" s="14">
        <f>IFERROR(VLOOKUP($A341,ECFE!#REF!,23,0),0)</f>
        <v>0</v>
      </c>
      <c r="BB341" s="14">
        <f t="shared" si="829"/>
        <v>0</v>
      </c>
      <c r="BC341" s="14">
        <f>IFERROR(VLOOKUP($A341,#REF!,17,0),0)</f>
        <v>0</v>
      </c>
      <c r="BD341" s="14">
        <f t="shared" si="830"/>
        <v>0</v>
      </c>
      <c r="BE341" s="14">
        <f>IFERROR(VLOOKUP($A341,#REF!,9,0),0)</f>
        <v>0</v>
      </c>
      <c r="BF341" s="14">
        <f t="shared" si="831"/>
        <v>0</v>
      </c>
      <c r="BG341" s="14">
        <v>0</v>
      </c>
      <c r="BH341" s="14">
        <f t="shared" si="832"/>
        <v>0</v>
      </c>
      <c r="BI341" s="14">
        <f>IFERROR(VLOOKUP($A341,ConEnroll!$A$8:$S$601,15,0),0)</f>
        <v>-754</v>
      </c>
      <c r="BJ341" s="14">
        <f t="shared" si="833"/>
        <v>-1.0216802168021679</v>
      </c>
      <c r="BK341" s="14">
        <f t="shared" si="834"/>
        <v>-754</v>
      </c>
      <c r="BL341" s="14">
        <f t="shared" si="835"/>
        <v>-1.0216802168021679</v>
      </c>
      <c r="BM341" s="14" t="e">
        <f t="shared" si="836"/>
        <v>#VALUE!</v>
      </c>
      <c r="BN341" s="14" t="e">
        <f t="shared" si="837"/>
        <v>#VALUE!</v>
      </c>
      <c r="BO341" s="42"/>
      <c r="BP341" s="14">
        <f t="shared" si="786"/>
        <v>9306.0057588075888</v>
      </c>
      <c r="BQ341" s="14" t="e">
        <f t="shared" si="787"/>
        <v>#VALUE!</v>
      </c>
      <c r="BR341" s="14">
        <f t="shared" si="838"/>
        <v>55.221864878048777</v>
      </c>
      <c r="BS341" s="14" t="e">
        <f t="shared" si="788"/>
        <v>#VALUE!</v>
      </c>
      <c r="BT341" s="37" t="e">
        <f t="shared" si="789"/>
        <v>#VALUE!</v>
      </c>
      <c r="BU341" s="41"/>
      <c r="BV341" s="14" t="str">
        <f>IFERROR(VLOOKUP($A341,#REF!,27,0),"0")</f>
        <v>0</v>
      </c>
      <c r="BW341" s="14">
        <f t="shared" si="839"/>
        <v>0</v>
      </c>
      <c r="BX341" s="14" t="str">
        <f>IFERROR(VLOOKUP($A341,SpecEd22!$Z$22:$AV$606,59,0)," ")</f>
        <v xml:space="preserve"> </v>
      </c>
      <c r="BY341" s="14" t="e">
        <f t="shared" si="840"/>
        <v>#VALUE!</v>
      </c>
      <c r="BZ341" s="14">
        <f>IFERROR(VLOOKUP($A341,ECFE!#REF!,25,0),0)</f>
        <v>0</v>
      </c>
      <c r="CA341" s="14">
        <f t="shared" si="841"/>
        <v>0</v>
      </c>
      <c r="CB341" s="14">
        <f>IFERROR(VLOOKUP($A341,#REF!,17,0),0)</f>
        <v>0</v>
      </c>
      <c r="CC341" s="14">
        <f t="shared" si="842"/>
        <v>0</v>
      </c>
      <c r="CD341" s="14">
        <f>IFERROR(VLOOKUP($A341,#REF!,9,0),0)</f>
        <v>0</v>
      </c>
      <c r="CE341" s="14">
        <f t="shared" si="843"/>
        <v>0</v>
      </c>
      <c r="CF341" s="14">
        <v>0</v>
      </c>
      <c r="CG341" s="14">
        <f t="shared" si="844"/>
        <v>0</v>
      </c>
      <c r="CH341" s="14">
        <f>IFERROR(VLOOKUP($A341,ConEnroll!$A$8:$S$601,15,0),0)</f>
        <v>-754</v>
      </c>
      <c r="CI341" s="14">
        <f t="shared" si="845"/>
        <v>-1.0216802168021679</v>
      </c>
      <c r="CJ341" s="14">
        <f t="shared" si="846"/>
        <v>-754</v>
      </c>
      <c r="CK341" s="14">
        <f t="shared" si="847"/>
        <v>-1.0216802168021679</v>
      </c>
      <c r="CL341" s="14" t="e">
        <f t="shared" si="848"/>
        <v>#VALUE!</v>
      </c>
      <c r="CM341" s="14" t="e">
        <f t="shared" si="849"/>
        <v>#VALUE!</v>
      </c>
      <c r="CN341" s="42"/>
      <c r="CO341" s="14">
        <f t="shared" si="790"/>
        <v>-9152.3716124661241</v>
      </c>
      <c r="CP341" s="14" t="e">
        <f t="shared" si="791"/>
        <v>#VALUE!</v>
      </c>
      <c r="CQ341" s="14">
        <f t="shared" si="792"/>
        <v>-47.177322493224935</v>
      </c>
      <c r="CR341" s="14" t="e">
        <f t="shared" si="793"/>
        <v>#VALUE!</v>
      </c>
      <c r="CS341" s="37" t="e">
        <f t="shared" si="794"/>
        <v>#VALUE!</v>
      </c>
      <c r="CT341" s="239"/>
      <c r="CU341" s="239"/>
      <c r="CV341" s="468"/>
      <c r="CW341" s="14">
        <f>IFERROR(VLOOKUP($A341,BaseFY23!$A$7:$AK$527,6,0),0)</f>
        <v>738</v>
      </c>
      <c r="CX341" s="14">
        <f>IFERROR(VLOOKUP($A341,BaseFY23!$A$7:$AN$528,28,0),0)</f>
        <v>6761935.75</v>
      </c>
      <c r="CY341" s="14">
        <f t="shared" si="850"/>
        <v>9162.5145663956646</v>
      </c>
      <c r="CZ341" s="14">
        <f>IFERROR(VLOOKUP($A341,SpecEd23!$A$21:$BB$605,23,0)," ")</f>
        <v>591668.86974190711</v>
      </c>
      <c r="DA341" s="14">
        <f t="shared" si="851"/>
        <v>801.71933569364103</v>
      </c>
      <c r="DB341" s="14">
        <f>IFERROR(VLOOKUP($A341,ECFE!$A$16:$AB$347,7,0),0)</f>
        <v>30812.363999999998</v>
      </c>
      <c r="DC341" s="14">
        <f t="shared" si="852"/>
        <v>41.751170731707312</v>
      </c>
      <c r="DD341" s="14">
        <v>0</v>
      </c>
      <c r="DE341" s="14">
        <f t="shared" si="853"/>
        <v>0</v>
      </c>
      <c r="DF341" s="14">
        <f>IFERROR(VLOOKUP($A341,ConEnroll!$A$7:$S$338,10,0),0)</f>
        <v>3250.5</v>
      </c>
      <c r="DG341" s="14">
        <f t="shared" si="854"/>
        <v>4.404471544715447</v>
      </c>
      <c r="DH341" s="14">
        <f t="shared" si="795"/>
        <v>34062.864000000001</v>
      </c>
      <c r="DI341" s="14">
        <f t="shared" si="855"/>
        <v>46.155642276422768</v>
      </c>
      <c r="DJ341" s="14">
        <f t="shared" si="796"/>
        <v>7387667.4837419074</v>
      </c>
      <c r="DK341" s="14">
        <f t="shared" si="856"/>
        <v>10010.389544365727</v>
      </c>
      <c r="DL341" s="42"/>
      <c r="DM341" s="14">
        <f>IFERROR(VLOOKUP($A341,HouseFY23!$A$7:$AJ$528,28,0),0)</f>
        <v>6989738.75</v>
      </c>
      <c r="DN341" s="14">
        <f t="shared" si="857"/>
        <v>9471.1907181571823</v>
      </c>
      <c r="DO341" s="14">
        <f>IFERROR(VLOOKUP($A341,Compens80percent!$A$13:$M$560,12,0),0)</f>
        <v>0</v>
      </c>
      <c r="DP341" s="14">
        <f t="shared" si="857"/>
        <v>0</v>
      </c>
      <c r="DQ341" s="14">
        <f t="shared" si="858"/>
        <v>6989738.75</v>
      </c>
      <c r="DR341" s="14">
        <f t="shared" si="859"/>
        <v>9471.1907181571823</v>
      </c>
      <c r="DS341" s="14">
        <f>IFERROR(VLOOKUP($A341,SpecEd23!$A$21:$Z$550,14,0),0)</f>
        <v>631858.2165596378</v>
      </c>
      <c r="DT341" s="14">
        <f t="shared" si="860"/>
        <v>856.17644520276122</v>
      </c>
      <c r="DU341" s="14">
        <f>IFERROR(VLOOKUP($A341,ECFE!$A$16:$AB$347,9,0),0)</f>
        <v>32057.183505600002</v>
      </c>
      <c r="DV341" s="14">
        <f t="shared" si="861"/>
        <v>43.437918029268296</v>
      </c>
      <c r="DW341" s="14">
        <f>IFERROR(VLOOKUP($A341,ParaFY19!$A$21:$Z$543,7,0),0)</f>
        <v>4508</v>
      </c>
      <c r="DX341" s="14">
        <f t="shared" si="862"/>
        <v>6.1084010840108398</v>
      </c>
      <c r="DY341" s="14">
        <f>IFERROR(VLOOKUP($A341,ConEnroll!$A$7:$S$341,13,0),0)</f>
        <v>4063.125</v>
      </c>
      <c r="DZ341" s="14">
        <f t="shared" si="863"/>
        <v>5.5055894308943092</v>
      </c>
      <c r="EA341" s="14">
        <f t="shared" si="797"/>
        <v>40628.308505599998</v>
      </c>
      <c r="EB341" s="14">
        <f t="shared" si="864"/>
        <v>55.051908544173436</v>
      </c>
      <c r="EC341" s="14">
        <f t="shared" si="798"/>
        <v>7662225.2750652377</v>
      </c>
      <c r="ED341" s="14">
        <f t="shared" si="865"/>
        <v>10382.419071904116</v>
      </c>
      <c r="EE341" s="62"/>
      <c r="EF341" s="14">
        <f t="shared" si="799"/>
        <v>308.67615176151776</v>
      </c>
      <c r="EG341" s="14">
        <f t="shared" si="800"/>
        <v>54.457109509120187</v>
      </c>
      <c r="EH341" s="14">
        <f t="shared" si="801"/>
        <v>8.8962662677506685</v>
      </c>
      <c r="EI341" s="14">
        <f t="shared" si="866"/>
        <v>372.02952753838861</v>
      </c>
      <c r="EJ341" s="37">
        <f t="shared" si="802"/>
        <v>3.7164340697189213E-2</v>
      </c>
      <c r="EK341" s="42"/>
      <c r="EL341" s="14" t="str">
        <f>IFERROR(VLOOKUP($A341,#REF!,27,0),"0")</f>
        <v>0</v>
      </c>
      <c r="EM341" s="14">
        <f t="shared" si="867"/>
        <v>0</v>
      </c>
      <c r="EN341" s="14" t="str">
        <f>IFERROR(VLOOKUP($A341,SpecEd23!#REF!,23,0)," ")</f>
        <v xml:space="preserve"> </v>
      </c>
      <c r="EO341" s="14" t="e">
        <f t="shared" si="868"/>
        <v>#VALUE!</v>
      </c>
      <c r="EP341" s="14">
        <f>IFERROR(VLOOKUP($A341,ECFE!#REF!,24,0),0)</f>
        <v>0</v>
      </c>
      <c r="EQ341" s="14">
        <f t="shared" si="869"/>
        <v>0</v>
      </c>
      <c r="ER341" s="14">
        <f>IFERROR(VLOOKUP($A341,#REF!,30,0),0)</f>
        <v>0</v>
      </c>
      <c r="ES341" s="14">
        <f t="shared" si="870"/>
        <v>0</v>
      </c>
      <c r="ET341" s="14">
        <f>IFERROR(VLOOKUP($A341,#REF!,12,0),0)</f>
        <v>0</v>
      </c>
      <c r="EU341" s="14">
        <f t="shared" si="871"/>
        <v>0</v>
      </c>
      <c r="EV341" s="14">
        <v>0</v>
      </c>
      <c r="EW341" s="14">
        <f t="shared" si="872"/>
        <v>0</v>
      </c>
      <c r="EX341" s="14">
        <f>IFERROR(VLOOKUP($A341,ConEnroll!$A$8:$S$601,16,0),0)</f>
        <v>2135</v>
      </c>
      <c r="EY341" s="14">
        <f t="shared" si="873"/>
        <v>2.8929539295392952</v>
      </c>
      <c r="EZ341" s="14">
        <f t="shared" si="874"/>
        <v>2135</v>
      </c>
      <c r="FA341" s="14">
        <f t="shared" si="875"/>
        <v>2.8929539295392952</v>
      </c>
      <c r="FB341" s="14" t="e">
        <f t="shared" si="876"/>
        <v>#VALUE!</v>
      </c>
      <c r="FC341" s="14" t="e">
        <f t="shared" si="877"/>
        <v>#VALUE!</v>
      </c>
      <c r="FD341" s="62"/>
      <c r="FE341" s="14">
        <f t="shared" si="803"/>
        <v>9471.1907181571823</v>
      </c>
      <c r="FF341" s="14" t="e">
        <f t="shared" si="804"/>
        <v>#VALUE!</v>
      </c>
      <c r="FG341" s="14">
        <f t="shared" si="878"/>
        <v>52.158954614634141</v>
      </c>
      <c r="FH341" s="14" t="e">
        <f t="shared" si="805"/>
        <v>#VALUE!</v>
      </c>
      <c r="FI341" s="37" t="e">
        <f t="shared" si="806"/>
        <v>#VALUE!</v>
      </c>
      <c r="FJ341" s="12"/>
      <c r="FK341" s="14" t="str">
        <f>IFERROR(VLOOKUP($A341,#REF!,27,0),"0")</f>
        <v>0</v>
      </c>
      <c r="FL341" s="14">
        <f t="shared" si="879"/>
        <v>0</v>
      </c>
      <c r="FM341" s="14" t="str">
        <f>IFERROR(VLOOKUP($A341,SpecEd23!$X$22:$Y$610,59,0)," ")</f>
        <v xml:space="preserve"> </v>
      </c>
      <c r="FN341" s="14" t="e">
        <f t="shared" si="880"/>
        <v>#VALUE!</v>
      </c>
      <c r="FO341" s="14">
        <f>IFERROR(VLOOKUP($A341,ECFE!#REF!,26,0),0)</f>
        <v>0</v>
      </c>
      <c r="FP341" s="14">
        <f t="shared" si="881"/>
        <v>0</v>
      </c>
      <c r="FQ341" s="14">
        <f>IFERROR(VLOOKUP($A341,#REF!,16,0),0)</f>
        <v>0</v>
      </c>
      <c r="FR341" s="14">
        <f t="shared" si="882"/>
        <v>0</v>
      </c>
      <c r="FS341" s="14">
        <f>IFERROR(VLOOKUP($A341,#REF!,12,0),0)</f>
        <v>0</v>
      </c>
      <c r="FT341" s="14">
        <f t="shared" si="883"/>
        <v>0</v>
      </c>
      <c r="FU341" s="14">
        <v>0</v>
      </c>
      <c r="FV341" s="14">
        <f t="shared" si="884"/>
        <v>0</v>
      </c>
      <c r="FW341" s="14">
        <f>IFERROR(VLOOKUP($A341,ConEnroll!$A$8:$S$601,16,0),0)</f>
        <v>2135</v>
      </c>
      <c r="FX341" s="14">
        <f t="shared" si="885"/>
        <v>2.8929539295392952</v>
      </c>
      <c r="FY341" s="14">
        <f t="shared" si="886"/>
        <v>2135</v>
      </c>
      <c r="FZ341" s="14">
        <f t="shared" si="887"/>
        <v>2.8929539295392952</v>
      </c>
      <c r="GA341" s="14" t="e">
        <f t="shared" si="888"/>
        <v>#VALUE!</v>
      </c>
      <c r="GB341" s="14" t="e">
        <f t="shared" si="889"/>
        <v>#VALUE!</v>
      </c>
      <c r="GC341" s="39"/>
      <c r="GD341" s="14">
        <f t="shared" si="807"/>
        <v>-9162.5145663956646</v>
      </c>
      <c r="GE341" s="14" t="e">
        <f t="shared" si="808"/>
        <v>#VALUE!</v>
      </c>
      <c r="GF341" s="14">
        <f t="shared" si="809"/>
        <v>-43.262688346883472</v>
      </c>
      <c r="GG341" s="14" t="e">
        <f t="shared" si="810"/>
        <v>#VALUE!</v>
      </c>
      <c r="GH341" s="37" t="e">
        <f t="shared" si="811"/>
        <v>#VALUE!</v>
      </c>
    </row>
    <row r="342" spans="1:190" ht="12.5" x14ac:dyDescent="0.25">
      <c r="A342" s="67">
        <v>2890</v>
      </c>
      <c r="B342" s="35">
        <v>1</v>
      </c>
      <c r="C342" s="14">
        <v>6</v>
      </c>
      <c r="D342" s="14"/>
      <c r="E342" s="14"/>
      <c r="F342" s="35" t="s">
        <v>2670</v>
      </c>
      <c r="G342" s="41"/>
      <c r="H342" s="14">
        <f>IFERROR(VLOOKUP($A342,BaseFY22!$A$7:$AK$528,6,0),0)</f>
        <v>544.6</v>
      </c>
      <c r="I342" s="14">
        <f>IFERROR(VLOOKUP($A342,BaseFY22!$A$7:$AK$528,28,0),0)</f>
        <v>6203402.25</v>
      </c>
      <c r="J342" s="14">
        <f t="shared" si="812"/>
        <v>11390.749632757987</v>
      </c>
      <c r="K342" s="14">
        <f>IFERROR(VLOOKUP($A342,SpecEd22!$A$21:$BB$605,24,0)," ")</f>
        <v>599962.21348978952</v>
      </c>
      <c r="L342" s="14">
        <f t="shared" si="813"/>
        <v>1101.6566534884125</v>
      </c>
      <c r="M342" s="14">
        <f>IFERROR(VLOOKUP($A342,ECFE!$A$16:$AB$347,7,0),0)</f>
        <v>32624.856</v>
      </c>
      <c r="N342" s="14">
        <f t="shared" si="780"/>
        <v>59.906088872567018</v>
      </c>
      <c r="O342" s="14">
        <v>0</v>
      </c>
      <c r="P342" s="14">
        <f t="shared" ref="P342" si="892">IF($H342&gt;0,O342/$H342,0)</f>
        <v>0</v>
      </c>
      <c r="Q342" s="14">
        <f>IFERROR(VLOOKUP($A342,ConEnroll!$A$7:$S$337,10,0),0)</f>
        <v>6081.58</v>
      </c>
      <c r="R342" s="14">
        <f t="shared" si="814"/>
        <v>11.167058391479985</v>
      </c>
      <c r="S342" s="14">
        <f t="shared" si="781"/>
        <v>38706.436000000002</v>
      </c>
      <c r="T342" s="14">
        <f t="shared" si="815"/>
        <v>71.073147264047009</v>
      </c>
      <c r="U342" s="14">
        <f t="shared" si="782"/>
        <v>6842070.8994897893</v>
      </c>
      <c r="V342" s="14">
        <f t="shared" si="816"/>
        <v>12563.479433510447</v>
      </c>
      <c r="W342" s="42"/>
      <c r="X342" s="14">
        <f>IFERROR(VLOOKUP($A342,HouseFY22!$A$6:$AJ$528,28,0),0)</f>
        <v>6326501.25</v>
      </c>
      <c r="Y342" s="14">
        <f t="shared" si="817"/>
        <v>11616.785255233199</v>
      </c>
      <c r="Z342" s="14">
        <f>IFERROR(VLOOKUP($A342,Compens80percent!$A$13:$M$560,12,0),0)</f>
        <v>0</v>
      </c>
      <c r="AA342" s="14">
        <f t="shared" si="817"/>
        <v>0</v>
      </c>
      <c r="AB342" s="14">
        <f t="shared" si="818"/>
        <v>6326501.25</v>
      </c>
      <c r="AC342" s="14">
        <f t="shared" si="817"/>
        <v>11616.785255233199</v>
      </c>
      <c r="AD342" s="14">
        <f>IFERROR(VLOOKUP(A342,SpecEd22!$A$21:$Z$550,14,0),0)</f>
        <v>622371.1418992721</v>
      </c>
      <c r="AE342" s="14">
        <f t="shared" si="819"/>
        <v>1142.8041533222035</v>
      </c>
      <c r="AF342" s="14">
        <f>IFERROR(VLOOKUP($A342,ECFE!$A$16:$AB$348,8,0),0)</f>
        <v>33277.35312</v>
      </c>
      <c r="AG342" s="14">
        <f t="shared" si="820"/>
        <v>61.104210650018359</v>
      </c>
      <c r="AH342" s="14">
        <f>IFERROR(VLOOKUP(A342,ParaFY19!$A$21:$Z$543,7,0),0)</f>
        <v>7056</v>
      </c>
      <c r="AI342" s="14">
        <f t="shared" si="821"/>
        <v>12.956298200514139</v>
      </c>
      <c r="AJ342" s="14">
        <f>IFERROR(VLOOKUP(A342,ConEnroll!$A$7:$S$341,13,0),0)</f>
        <v>7601.9750000000004</v>
      </c>
      <c r="AK342" s="14">
        <f t="shared" si="822"/>
        <v>13.958822989349981</v>
      </c>
      <c r="AL342" s="14">
        <f t="shared" si="890"/>
        <v>47935.328119999998</v>
      </c>
      <c r="AM342" s="14">
        <f t="shared" si="823"/>
        <v>88.019331839882469</v>
      </c>
      <c r="AN342" s="14">
        <f t="shared" si="824"/>
        <v>6996807.7200192716</v>
      </c>
      <c r="AO342" s="14">
        <f t="shared" si="825"/>
        <v>12847.608740395282</v>
      </c>
      <c r="AP342" s="62"/>
      <c r="AQ342" s="14">
        <f t="shared" si="891"/>
        <v>226.03562247521222</v>
      </c>
      <c r="AR342" s="14">
        <f t="shared" si="783"/>
        <v>41.147499833791016</v>
      </c>
      <c r="AS342" s="14">
        <f t="shared" si="784"/>
        <v>16.94618457583546</v>
      </c>
      <c r="AT342" s="14">
        <f t="shared" si="826"/>
        <v>284.12930688483868</v>
      </c>
      <c r="AU342" s="37">
        <f t="shared" si="785"/>
        <v>2.2615495045662536E-2</v>
      </c>
      <c r="AV342" s="42"/>
      <c r="AW342" s="14" t="str">
        <f>IFERROR(VLOOKUP($A342,#REF!,27,0),"0")</f>
        <v>0</v>
      </c>
      <c r="AX342" s="14">
        <f t="shared" si="827"/>
        <v>0</v>
      </c>
      <c r="AY342" s="14" t="str">
        <f>IFERROR(VLOOKUP($A342,SpecEd22!#REF!,23,0)," ")</f>
        <v xml:space="preserve"> </v>
      </c>
      <c r="AZ342" s="14" t="e">
        <f t="shared" si="828"/>
        <v>#VALUE!</v>
      </c>
      <c r="BA342" s="14">
        <f>IFERROR(VLOOKUP($A342,ECFE!#REF!,23,0),0)</f>
        <v>0</v>
      </c>
      <c r="BB342" s="14">
        <f t="shared" si="829"/>
        <v>0</v>
      </c>
      <c r="BC342" s="14">
        <f>IFERROR(VLOOKUP($A342,#REF!,17,0),0)</f>
        <v>0</v>
      </c>
      <c r="BD342" s="14">
        <f t="shared" si="830"/>
        <v>0</v>
      </c>
      <c r="BE342" s="14">
        <f>IFERROR(VLOOKUP($A342,#REF!,9,0),0)</f>
        <v>0</v>
      </c>
      <c r="BF342" s="14">
        <f t="shared" si="831"/>
        <v>0</v>
      </c>
      <c r="BG342" s="14">
        <v>0</v>
      </c>
      <c r="BH342" s="14">
        <f t="shared" si="832"/>
        <v>0</v>
      </c>
      <c r="BI342" s="14">
        <f>IFERROR(VLOOKUP($A342,ConEnroll!$A$8:$S$601,15,0),0)</f>
        <v>-753</v>
      </c>
      <c r="BJ342" s="14">
        <f t="shared" si="833"/>
        <v>-1.3826661770106499</v>
      </c>
      <c r="BK342" s="14">
        <f t="shared" si="834"/>
        <v>-753</v>
      </c>
      <c r="BL342" s="14">
        <f t="shared" si="835"/>
        <v>-1.3826661770106499</v>
      </c>
      <c r="BM342" s="14" t="e">
        <f t="shared" si="836"/>
        <v>#VALUE!</v>
      </c>
      <c r="BN342" s="14" t="e">
        <f t="shared" si="837"/>
        <v>#VALUE!</v>
      </c>
      <c r="BO342" s="42"/>
      <c r="BP342" s="14">
        <f t="shared" si="786"/>
        <v>11616.785255233199</v>
      </c>
      <c r="BQ342" s="14" t="e">
        <f t="shared" si="787"/>
        <v>#VALUE!</v>
      </c>
      <c r="BR342" s="14">
        <f t="shared" si="838"/>
        <v>89.401998016893117</v>
      </c>
      <c r="BS342" s="14" t="e">
        <f t="shared" si="788"/>
        <v>#VALUE!</v>
      </c>
      <c r="BT342" s="37" t="e">
        <f t="shared" si="789"/>
        <v>#VALUE!</v>
      </c>
      <c r="BU342" s="41"/>
      <c r="BV342" s="14" t="str">
        <f>IFERROR(VLOOKUP($A342,#REF!,27,0),"0")</f>
        <v>0</v>
      </c>
      <c r="BW342" s="14">
        <f t="shared" si="839"/>
        <v>0</v>
      </c>
      <c r="BX342" s="14" t="str">
        <f>IFERROR(VLOOKUP($A342,SpecEd22!$Z$22:$AV$606,59,0)," ")</f>
        <v xml:space="preserve"> </v>
      </c>
      <c r="BY342" s="14" t="e">
        <f t="shared" si="840"/>
        <v>#VALUE!</v>
      </c>
      <c r="BZ342" s="14">
        <f>IFERROR(VLOOKUP($A342,ECFE!#REF!,25,0),0)</f>
        <v>0</v>
      </c>
      <c r="CA342" s="14">
        <f t="shared" si="841"/>
        <v>0</v>
      </c>
      <c r="CB342" s="14">
        <f>IFERROR(VLOOKUP($A342,#REF!,17,0),0)</f>
        <v>0</v>
      </c>
      <c r="CC342" s="14">
        <f t="shared" si="842"/>
        <v>0</v>
      </c>
      <c r="CD342" s="14">
        <f>IFERROR(VLOOKUP($A342,#REF!,9,0),0)</f>
        <v>0</v>
      </c>
      <c r="CE342" s="14">
        <f t="shared" si="843"/>
        <v>0</v>
      </c>
      <c r="CF342" s="14">
        <v>0</v>
      </c>
      <c r="CG342" s="14">
        <f t="shared" si="844"/>
        <v>0</v>
      </c>
      <c r="CH342" s="14">
        <f>IFERROR(VLOOKUP($A342,ConEnroll!$A$8:$S$601,15,0),0)</f>
        <v>-753</v>
      </c>
      <c r="CI342" s="14">
        <f t="shared" si="845"/>
        <v>-1.3826661770106499</v>
      </c>
      <c r="CJ342" s="14">
        <f t="shared" si="846"/>
        <v>-753</v>
      </c>
      <c r="CK342" s="14">
        <f t="shared" si="847"/>
        <v>-1.3826661770106499</v>
      </c>
      <c r="CL342" s="14" t="e">
        <f t="shared" si="848"/>
        <v>#VALUE!</v>
      </c>
      <c r="CM342" s="14" t="e">
        <f t="shared" si="849"/>
        <v>#VALUE!</v>
      </c>
      <c r="CN342" s="42"/>
      <c r="CO342" s="14">
        <f t="shared" si="790"/>
        <v>-11390.749632757987</v>
      </c>
      <c r="CP342" s="14" t="e">
        <f t="shared" si="791"/>
        <v>#VALUE!</v>
      </c>
      <c r="CQ342" s="14">
        <f t="shared" si="792"/>
        <v>-72.455813441057657</v>
      </c>
      <c r="CR342" s="14" t="e">
        <f t="shared" si="793"/>
        <v>#VALUE!</v>
      </c>
      <c r="CS342" s="37" t="e">
        <f t="shared" si="794"/>
        <v>#VALUE!</v>
      </c>
      <c r="CT342" s="239"/>
      <c r="CU342" s="239"/>
      <c r="CV342" s="468"/>
      <c r="CW342" s="14">
        <f>IFERROR(VLOOKUP($A342,BaseFY23!$A$7:$AK$527,6,0),0)</f>
        <v>550.15814</v>
      </c>
      <c r="CX342" s="14">
        <f>IFERROR(VLOOKUP($A342,BaseFY23!$A$7:$AN$528,28,0),0)</f>
        <v>6254006</v>
      </c>
      <c r="CY342" s="14">
        <f t="shared" si="850"/>
        <v>11367.651490169717</v>
      </c>
      <c r="CZ342" s="14">
        <f>IFERROR(VLOOKUP($A342,SpecEd23!$A$21:$BB$605,23,0)," ")</f>
        <v>654820.3501769579</v>
      </c>
      <c r="DA342" s="14">
        <f t="shared" si="851"/>
        <v>1190.2402283404513</v>
      </c>
      <c r="DB342" s="14">
        <f>IFERROR(VLOOKUP($A342,ECFE!$A$16:$AB$347,7,0),0)</f>
        <v>32624.856</v>
      </c>
      <c r="DC342" s="14">
        <f t="shared" si="852"/>
        <v>59.300869382756019</v>
      </c>
      <c r="DD342" s="14">
        <v>0</v>
      </c>
      <c r="DE342" s="14">
        <f t="shared" si="853"/>
        <v>0</v>
      </c>
      <c r="DF342" s="14">
        <f>IFERROR(VLOOKUP($A342,ConEnroll!$A$7:$S$338,10,0),0)</f>
        <v>6081.58</v>
      </c>
      <c r="DG342" s="14">
        <f t="shared" si="854"/>
        <v>11.054239786400325</v>
      </c>
      <c r="DH342" s="14">
        <f t="shared" si="795"/>
        <v>38706.436000000002</v>
      </c>
      <c r="DI342" s="14">
        <f t="shared" si="855"/>
        <v>70.35510916915635</v>
      </c>
      <c r="DJ342" s="14">
        <f t="shared" si="796"/>
        <v>6947532.7861769572</v>
      </c>
      <c r="DK342" s="14">
        <f t="shared" si="856"/>
        <v>12628.246827679324</v>
      </c>
      <c r="DL342" s="42"/>
      <c r="DM342" s="14">
        <f>IFERROR(VLOOKUP($A342,HouseFY23!$A$7:$AJ$528,28,0),0)</f>
        <v>6465490</v>
      </c>
      <c r="DN342" s="14">
        <f t="shared" si="857"/>
        <v>11752.057326644299</v>
      </c>
      <c r="DO342" s="14">
        <f>IFERROR(VLOOKUP($A342,Compens80percent!$A$13:$M$560,12,0),0)</f>
        <v>0</v>
      </c>
      <c r="DP342" s="14">
        <f t="shared" si="857"/>
        <v>0</v>
      </c>
      <c r="DQ342" s="14">
        <f t="shared" si="858"/>
        <v>6465490</v>
      </c>
      <c r="DR342" s="14">
        <f t="shared" si="859"/>
        <v>11871.997796547925</v>
      </c>
      <c r="DS342" s="14">
        <f>IFERROR(VLOOKUP($A342,SpecEd23!$A$21:$Z$550,14,0),0)</f>
        <v>702651.54020576971</v>
      </c>
      <c r="DT342" s="14">
        <f t="shared" si="860"/>
        <v>1277.1810305410909</v>
      </c>
      <c r="DU342" s="14">
        <f>IFERROR(VLOOKUP($A342,ECFE!$A$16:$AB$347,9,0),0)</f>
        <v>33942.900182400001</v>
      </c>
      <c r="DV342" s="14">
        <f t="shared" si="861"/>
        <v>61.696624505819365</v>
      </c>
      <c r="DW342" s="14">
        <f>IFERROR(VLOOKUP($A342,ParaFY19!$A$21:$Z$543,7,0),0)</f>
        <v>7056</v>
      </c>
      <c r="DX342" s="14">
        <f t="shared" si="862"/>
        <v>12.825403255871121</v>
      </c>
      <c r="DY342" s="14">
        <f>IFERROR(VLOOKUP($A342,ConEnroll!$A$7:$S$341,13,0),0)</f>
        <v>7601.9750000000004</v>
      </c>
      <c r="DZ342" s="14">
        <f t="shared" si="863"/>
        <v>13.817799733000406</v>
      </c>
      <c r="EA342" s="14">
        <f t="shared" si="797"/>
        <v>48600.875182399999</v>
      </c>
      <c r="EB342" s="14">
        <f t="shared" si="864"/>
        <v>88.339827494690894</v>
      </c>
      <c r="EC342" s="14">
        <f t="shared" si="798"/>
        <v>7216742.4153881697</v>
      </c>
      <c r="ED342" s="14">
        <f t="shared" si="865"/>
        <v>13117.57818468008</v>
      </c>
      <c r="EE342" s="62"/>
      <c r="EF342" s="14">
        <f t="shared" si="799"/>
        <v>384.40583647458152</v>
      </c>
      <c r="EG342" s="14">
        <f t="shared" si="800"/>
        <v>86.94080220063961</v>
      </c>
      <c r="EH342" s="14">
        <f t="shared" si="801"/>
        <v>17.984718325534544</v>
      </c>
      <c r="EI342" s="14">
        <f t="shared" si="866"/>
        <v>489.3313570007557</v>
      </c>
      <c r="EJ342" s="37">
        <f t="shared" si="802"/>
        <v>3.8748954124670006E-2</v>
      </c>
      <c r="EK342" s="42"/>
      <c r="EL342" s="14" t="str">
        <f>IFERROR(VLOOKUP($A342,#REF!,27,0),"0")</f>
        <v>0</v>
      </c>
      <c r="EM342" s="14">
        <f t="shared" si="867"/>
        <v>0</v>
      </c>
      <c r="EN342" s="14" t="str">
        <f>IFERROR(VLOOKUP($A342,SpecEd23!#REF!,23,0)," ")</f>
        <v xml:space="preserve"> </v>
      </c>
      <c r="EO342" s="14" t="e">
        <f t="shared" si="868"/>
        <v>#VALUE!</v>
      </c>
      <c r="EP342" s="14">
        <f>IFERROR(VLOOKUP($A342,ECFE!#REF!,24,0),0)</f>
        <v>0</v>
      </c>
      <c r="EQ342" s="14">
        <f t="shared" si="869"/>
        <v>0</v>
      </c>
      <c r="ER342" s="14">
        <f>IFERROR(VLOOKUP($A342,#REF!,30,0),0)</f>
        <v>0</v>
      </c>
      <c r="ES342" s="14">
        <f t="shared" si="870"/>
        <v>0</v>
      </c>
      <c r="ET342" s="14">
        <f>IFERROR(VLOOKUP($A342,#REF!,12,0),0)</f>
        <v>0</v>
      </c>
      <c r="EU342" s="14">
        <f t="shared" si="871"/>
        <v>0</v>
      </c>
      <c r="EV342" s="14">
        <v>0</v>
      </c>
      <c r="EW342" s="14">
        <f t="shared" si="872"/>
        <v>0</v>
      </c>
      <c r="EX342" s="14">
        <f>IFERROR(VLOOKUP($A342,ConEnroll!$A$8:$S$601,16,0),0)</f>
        <v>2137</v>
      </c>
      <c r="EY342" s="14">
        <f t="shared" si="873"/>
        <v>3.884337692431489</v>
      </c>
      <c r="EZ342" s="14">
        <f t="shared" si="874"/>
        <v>2137</v>
      </c>
      <c r="FA342" s="14">
        <f t="shared" si="875"/>
        <v>3.884337692431489</v>
      </c>
      <c r="FB342" s="14" t="e">
        <f t="shared" si="876"/>
        <v>#VALUE!</v>
      </c>
      <c r="FC342" s="14" t="e">
        <f t="shared" si="877"/>
        <v>#VALUE!</v>
      </c>
      <c r="FD342" s="62"/>
      <c r="FE342" s="14">
        <f t="shared" si="803"/>
        <v>11752.057326644299</v>
      </c>
      <c r="FF342" s="14" t="e">
        <f t="shared" si="804"/>
        <v>#VALUE!</v>
      </c>
      <c r="FG342" s="14">
        <f t="shared" si="878"/>
        <v>84.455489802259407</v>
      </c>
      <c r="FH342" s="14" t="e">
        <f t="shared" si="805"/>
        <v>#VALUE!</v>
      </c>
      <c r="FI342" s="37" t="e">
        <f t="shared" si="806"/>
        <v>#VALUE!</v>
      </c>
      <c r="FJ342" s="12"/>
      <c r="FK342" s="14" t="str">
        <f>IFERROR(VLOOKUP($A342,#REF!,27,0),"0")</f>
        <v>0</v>
      </c>
      <c r="FL342" s="14">
        <f t="shared" si="879"/>
        <v>0</v>
      </c>
      <c r="FM342" s="14" t="str">
        <f>IFERROR(VLOOKUP($A342,SpecEd23!$X$22:$Y$610,59,0)," ")</f>
        <v xml:space="preserve"> </v>
      </c>
      <c r="FN342" s="14" t="e">
        <f t="shared" si="880"/>
        <v>#VALUE!</v>
      </c>
      <c r="FO342" s="14">
        <f>IFERROR(VLOOKUP($A342,ECFE!#REF!,26,0),0)</f>
        <v>0</v>
      </c>
      <c r="FP342" s="14">
        <f t="shared" si="881"/>
        <v>0</v>
      </c>
      <c r="FQ342" s="14">
        <f>IFERROR(VLOOKUP($A342,#REF!,16,0),0)</f>
        <v>0</v>
      </c>
      <c r="FR342" s="14">
        <f t="shared" si="882"/>
        <v>0</v>
      </c>
      <c r="FS342" s="14">
        <f>IFERROR(VLOOKUP($A342,#REF!,12,0),0)</f>
        <v>0</v>
      </c>
      <c r="FT342" s="14">
        <f t="shared" si="883"/>
        <v>0</v>
      </c>
      <c r="FU342" s="14">
        <v>0</v>
      </c>
      <c r="FV342" s="14">
        <f t="shared" si="884"/>
        <v>0</v>
      </c>
      <c r="FW342" s="14">
        <f>IFERROR(VLOOKUP($A342,ConEnroll!$A$8:$S$601,16,0),0)</f>
        <v>2137</v>
      </c>
      <c r="FX342" s="14">
        <f t="shared" si="885"/>
        <v>3.884337692431489</v>
      </c>
      <c r="FY342" s="14">
        <f t="shared" si="886"/>
        <v>2137</v>
      </c>
      <c r="FZ342" s="14">
        <f t="shared" si="887"/>
        <v>3.884337692431489</v>
      </c>
      <c r="GA342" s="14" t="e">
        <f t="shared" si="888"/>
        <v>#VALUE!</v>
      </c>
      <c r="GB342" s="14" t="e">
        <f t="shared" si="889"/>
        <v>#VALUE!</v>
      </c>
      <c r="GC342" s="39"/>
      <c r="GD342" s="14">
        <f t="shared" si="807"/>
        <v>-11367.651490169717</v>
      </c>
      <c r="GE342" s="14" t="e">
        <f t="shared" si="808"/>
        <v>#VALUE!</v>
      </c>
      <c r="GF342" s="14">
        <f t="shared" si="809"/>
        <v>-66.470771476724863</v>
      </c>
      <c r="GG342" s="14" t="e">
        <f t="shared" si="810"/>
        <v>#VALUE!</v>
      </c>
      <c r="GH342" s="37" t="e">
        <f t="shared" si="811"/>
        <v>#VALUE!</v>
      </c>
    </row>
    <row r="343" spans="1:190" ht="12.5" x14ac:dyDescent="0.25">
      <c r="A343" s="67">
        <v>2895</v>
      </c>
      <c r="B343" s="35">
        <v>1</v>
      </c>
      <c r="C343" s="14">
        <v>5</v>
      </c>
      <c r="D343" s="14"/>
      <c r="E343" s="14"/>
      <c r="F343" s="35" t="s">
        <v>2671</v>
      </c>
      <c r="G343" s="41"/>
      <c r="H343" s="14">
        <f>IFERROR(VLOOKUP($A343,BaseFY22!$A$7:$AK$528,6,0),0)</f>
        <v>1132</v>
      </c>
      <c r="I343" s="14">
        <f>IFERROR(VLOOKUP($A343,BaseFY22!$A$7:$AK$528,28,0),0)</f>
        <v>10820488.75</v>
      </c>
      <c r="J343" s="14">
        <f t="shared" si="812"/>
        <v>9558.7356448763258</v>
      </c>
      <c r="K343" s="14">
        <f>IFERROR(VLOOKUP($A343,SpecEd22!$A$21:$BB$605,24,0)," ")</f>
        <v>1315644.602534632</v>
      </c>
      <c r="L343" s="14">
        <f t="shared" si="813"/>
        <v>1162.2302142532085</v>
      </c>
      <c r="M343" s="14">
        <f>IFERROR(VLOOKUP($A343,ECFE!$A$16:$AB$347,7,0),0)</f>
        <v>60265.358999999997</v>
      </c>
      <c r="N343" s="14">
        <f t="shared" ref="N343:P405" si="893">IF($H343&gt;0,M343/$H343,0)</f>
        <v>53.237949646643109</v>
      </c>
      <c r="O343" s="14">
        <v>0</v>
      </c>
      <c r="P343" s="14">
        <f t="shared" si="893"/>
        <v>0</v>
      </c>
      <c r="Q343" s="14">
        <f>IFERROR(VLOOKUP($A343,ConEnroll!$A$7:$S$337,10,0),0)</f>
        <v>9017.51</v>
      </c>
      <c r="R343" s="14">
        <f t="shared" si="814"/>
        <v>7.9659982332155481</v>
      </c>
      <c r="S343" s="14">
        <f t="shared" ref="S343:S406" si="894">+M343+O343+Q343</f>
        <v>69282.868999999992</v>
      </c>
      <c r="T343" s="14">
        <f t="shared" si="815"/>
        <v>61.203947879858653</v>
      </c>
      <c r="U343" s="14">
        <f t="shared" ref="U343:U406" si="895">+I343+K343+S343</f>
        <v>12205416.221534632</v>
      </c>
      <c r="V343" s="14">
        <f t="shared" si="816"/>
        <v>10782.169807009392</v>
      </c>
      <c r="W343" s="42"/>
      <c r="X343" s="14">
        <f>IFERROR(VLOOKUP($A343,HouseFY22!$A$6:$AJ$528,28,0),0)</f>
        <v>11003834.75</v>
      </c>
      <c r="Y343" s="14">
        <f t="shared" si="817"/>
        <v>9720.7020759717307</v>
      </c>
      <c r="Z343" s="14">
        <f>IFERROR(VLOOKUP($A343,Compens80percent!$A$13:$M$560,12,0),0)</f>
        <v>0</v>
      </c>
      <c r="AA343" s="14">
        <f t="shared" si="817"/>
        <v>0</v>
      </c>
      <c r="AB343" s="14">
        <f t="shared" si="818"/>
        <v>11003834.75</v>
      </c>
      <c r="AC343" s="14">
        <f t="shared" si="817"/>
        <v>9720.7020759717307</v>
      </c>
      <c r="AD343" s="14">
        <f>IFERROR(VLOOKUP(A343,SpecEd22!$A$21:$Z$550,14,0),0)</f>
        <v>1348536.0607303712</v>
      </c>
      <c r="AE343" s="14">
        <f t="shared" si="819"/>
        <v>1191.2862727300098</v>
      </c>
      <c r="AF343" s="14">
        <f>IFERROR(VLOOKUP($A343,ECFE!$A$16:$AB$348,8,0),0)</f>
        <v>61470.666180000007</v>
      </c>
      <c r="AG343" s="14">
        <f t="shared" si="820"/>
        <v>54.302708639575975</v>
      </c>
      <c r="AH343" s="14">
        <f>IFERROR(VLOOKUP(A343,ParaFY19!$A$21:$Z$543,7,0),0)</f>
        <v>11368</v>
      </c>
      <c r="AI343" s="14">
        <f t="shared" si="821"/>
        <v>10.042402826855124</v>
      </c>
      <c r="AJ343" s="14">
        <f>IFERROR(VLOOKUP(A343,ConEnroll!$A$7:$S$341,13,0),0)</f>
        <v>11271.887500000001</v>
      </c>
      <c r="AK343" s="14">
        <f t="shared" si="822"/>
        <v>9.9574977915194349</v>
      </c>
      <c r="AL343" s="14">
        <f t="shared" si="890"/>
        <v>84110.553679999997</v>
      </c>
      <c r="AM343" s="14">
        <f t="shared" si="823"/>
        <v>74.302609257950522</v>
      </c>
      <c r="AN343" s="14">
        <f t="shared" si="824"/>
        <v>12436481.364410372</v>
      </c>
      <c r="AO343" s="14">
        <f t="shared" si="825"/>
        <v>10986.290957959693</v>
      </c>
      <c r="AP343" s="62"/>
      <c r="AQ343" s="14">
        <f t="shared" si="891"/>
        <v>161.96643109540491</v>
      </c>
      <c r="AR343" s="14">
        <f t="shared" ref="AR343:AR406" si="896">+AE343-L343</f>
        <v>29.056058476801354</v>
      </c>
      <c r="AS343" s="14">
        <f t="shared" ref="AS343:AS406" si="897">+AM343-T343</f>
        <v>13.098661378091869</v>
      </c>
      <c r="AT343" s="14">
        <f t="shared" si="826"/>
        <v>204.12115095029813</v>
      </c>
      <c r="AU343" s="37">
        <f t="shared" ref="AU343:AU406" si="898">IF(H343&gt;0,AT343/V343,0)</f>
        <v>1.89313611827557E-2</v>
      </c>
      <c r="AV343" s="42"/>
      <c r="AW343" s="14" t="str">
        <f>IFERROR(VLOOKUP($A343,#REF!,27,0),"0")</f>
        <v>0</v>
      </c>
      <c r="AX343" s="14">
        <f t="shared" si="827"/>
        <v>0</v>
      </c>
      <c r="AY343" s="14" t="str">
        <f>IFERROR(VLOOKUP($A343,SpecEd22!#REF!,23,0)," ")</f>
        <v xml:space="preserve"> </v>
      </c>
      <c r="AZ343" s="14" t="e">
        <f t="shared" si="828"/>
        <v>#VALUE!</v>
      </c>
      <c r="BA343" s="14">
        <f>IFERROR(VLOOKUP($A343,ECFE!#REF!,23,0),0)</f>
        <v>0</v>
      </c>
      <c r="BB343" s="14">
        <f t="shared" si="829"/>
        <v>0</v>
      </c>
      <c r="BC343" s="14">
        <f>IFERROR(VLOOKUP($A343,#REF!,17,0),0)</f>
        <v>0</v>
      </c>
      <c r="BD343" s="14">
        <f t="shared" si="830"/>
        <v>0</v>
      </c>
      <c r="BE343" s="14">
        <f>IFERROR(VLOOKUP($A343,#REF!,9,0),0)</f>
        <v>0</v>
      </c>
      <c r="BF343" s="14">
        <f t="shared" si="831"/>
        <v>0</v>
      </c>
      <c r="BG343" s="14">
        <v>0</v>
      </c>
      <c r="BH343" s="14">
        <f t="shared" si="832"/>
        <v>0</v>
      </c>
      <c r="BI343" s="14">
        <f>IFERROR(VLOOKUP($A343,ConEnroll!$A$8:$S$601,15,0),0)</f>
        <v>-753</v>
      </c>
      <c r="BJ343" s="14">
        <f t="shared" si="833"/>
        <v>-0.6651943462897526</v>
      </c>
      <c r="BK343" s="14">
        <f t="shared" si="834"/>
        <v>-753</v>
      </c>
      <c r="BL343" s="14">
        <f t="shared" si="835"/>
        <v>-0.6651943462897526</v>
      </c>
      <c r="BM343" s="14" t="e">
        <f t="shared" si="836"/>
        <v>#VALUE!</v>
      </c>
      <c r="BN343" s="14" t="e">
        <f t="shared" si="837"/>
        <v>#VALUE!</v>
      </c>
      <c r="BO343" s="42"/>
      <c r="BP343" s="14">
        <f t="shared" ref="BP343:BP406" si="899">Y343-AX343</f>
        <v>9720.7020759717307</v>
      </c>
      <c r="BQ343" s="14" t="e">
        <f t="shared" ref="BQ343:BQ406" si="900">AE343-AZ343</f>
        <v>#VALUE!</v>
      </c>
      <c r="BR343" s="14">
        <f t="shared" si="838"/>
        <v>74.967803604240274</v>
      </c>
      <c r="BS343" s="14" t="e">
        <f t="shared" ref="BS343:BS406" si="901">BN343-V343</f>
        <v>#VALUE!</v>
      </c>
      <c r="BT343" s="37" t="e">
        <f t="shared" ref="BT343:BT406" si="902">IF(H343&gt;0,BS343/V343,0)</f>
        <v>#VALUE!</v>
      </c>
      <c r="BU343" s="41"/>
      <c r="BV343" s="14" t="str">
        <f>IFERROR(VLOOKUP($A343,#REF!,27,0),"0")</f>
        <v>0</v>
      </c>
      <c r="BW343" s="14">
        <f t="shared" si="839"/>
        <v>0</v>
      </c>
      <c r="BX343" s="14" t="str">
        <f>IFERROR(VLOOKUP($A343,SpecEd22!$Z$22:$AV$606,59,0)," ")</f>
        <v xml:space="preserve"> </v>
      </c>
      <c r="BY343" s="14" t="e">
        <f t="shared" si="840"/>
        <v>#VALUE!</v>
      </c>
      <c r="BZ343" s="14">
        <f>IFERROR(VLOOKUP($A343,ECFE!#REF!,25,0),0)</f>
        <v>0</v>
      </c>
      <c r="CA343" s="14">
        <f t="shared" si="841"/>
        <v>0</v>
      </c>
      <c r="CB343" s="14">
        <f>IFERROR(VLOOKUP($A343,#REF!,17,0),0)</f>
        <v>0</v>
      </c>
      <c r="CC343" s="14">
        <f t="shared" si="842"/>
        <v>0</v>
      </c>
      <c r="CD343" s="14">
        <f>IFERROR(VLOOKUP($A343,#REF!,9,0),0)</f>
        <v>0</v>
      </c>
      <c r="CE343" s="14">
        <f t="shared" si="843"/>
        <v>0</v>
      </c>
      <c r="CF343" s="14">
        <v>0</v>
      </c>
      <c r="CG343" s="14">
        <f t="shared" si="844"/>
        <v>0</v>
      </c>
      <c r="CH343" s="14">
        <f>IFERROR(VLOOKUP($A343,ConEnroll!$A$8:$S$601,15,0),0)</f>
        <v>-753</v>
      </c>
      <c r="CI343" s="14">
        <f t="shared" si="845"/>
        <v>-0.6651943462897526</v>
      </c>
      <c r="CJ343" s="14">
        <f t="shared" si="846"/>
        <v>-753</v>
      </c>
      <c r="CK343" s="14">
        <f t="shared" si="847"/>
        <v>-0.6651943462897526</v>
      </c>
      <c r="CL343" s="14" t="e">
        <f t="shared" si="848"/>
        <v>#VALUE!</v>
      </c>
      <c r="CM343" s="14" t="e">
        <f t="shared" si="849"/>
        <v>#VALUE!</v>
      </c>
      <c r="CN343" s="42"/>
      <c r="CO343" s="14">
        <f t="shared" ref="CO343:CO406" si="903">BW343-J343</f>
        <v>-9558.7356448763258</v>
      </c>
      <c r="CP343" s="14" t="e">
        <f t="shared" ref="CP343:CP406" si="904">BY343-L343</f>
        <v>#VALUE!</v>
      </c>
      <c r="CQ343" s="14">
        <f t="shared" ref="CQ343:CQ406" si="905">CK343-T343</f>
        <v>-61.869142226148405</v>
      </c>
      <c r="CR343" s="14" t="e">
        <f t="shared" ref="CR343:CR406" si="906">CM343-V343</f>
        <v>#VALUE!</v>
      </c>
      <c r="CS343" s="37" t="e">
        <f t="shared" ref="CS343:CS406" si="907">IF(H343&gt;0,CR343/V343,0)</f>
        <v>#VALUE!</v>
      </c>
      <c r="CT343" s="239"/>
      <c r="CU343" s="239"/>
      <c r="CV343" s="468"/>
      <c r="CW343" s="14">
        <f>IFERROR(VLOOKUP($A343,BaseFY23!$A$7:$AK$527,6,0),0)</f>
        <v>1130.6224030000001</v>
      </c>
      <c r="CX343" s="14">
        <f>IFERROR(VLOOKUP($A343,BaseFY23!$A$7:$AN$528,28,0),0)</f>
        <v>10815505</v>
      </c>
      <c r="CY343" s="14">
        <f t="shared" si="850"/>
        <v>9565.9744325798565</v>
      </c>
      <c r="CZ343" s="14">
        <f>IFERROR(VLOOKUP($A343,SpecEd23!$A$21:$BB$605,23,0)," ")</f>
        <v>1440212.2650132561</v>
      </c>
      <c r="DA343" s="14">
        <f t="shared" si="851"/>
        <v>1273.8225080201742</v>
      </c>
      <c r="DB343" s="14">
        <f>IFERROR(VLOOKUP($A343,ECFE!$A$16:$AB$347,7,0),0)</f>
        <v>60265.358999999997</v>
      </c>
      <c r="DC343" s="14">
        <f t="shared" si="852"/>
        <v>53.302816961782767</v>
      </c>
      <c r="DD343" s="14">
        <v>0</v>
      </c>
      <c r="DE343" s="14">
        <f t="shared" si="853"/>
        <v>0</v>
      </c>
      <c r="DF343" s="14">
        <f>IFERROR(VLOOKUP($A343,ConEnroll!$A$7:$S$338,10,0),0)</f>
        <v>9017.51</v>
      </c>
      <c r="DG343" s="14">
        <f t="shared" si="854"/>
        <v>7.9757043342435869</v>
      </c>
      <c r="DH343" s="14">
        <f t="shared" ref="DH343:DH406" si="908">+DB343+DD343+DF343</f>
        <v>69282.868999999992</v>
      </c>
      <c r="DI343" s="14">
        <f t="shared" si="855"/>
        <v>61.278521296026348</v>
      </c>
      <c r="DJ343" s="14">
        <f t="shared" ref="DJ343:DJ406" si="909">+DH343+CX343+CZ343</f>
        <v>12325000.134013258</v>
      </c>
      <c r="DK343" s="14">
        <f t="shared" si="856"/>
        <v>10901.075461896058</v>
      </c>
      <c r="DL343" s="42"/>
      <c r="DM343" s="14">
        <f>IFERROR(VLOOKUP($A343,HouseFY23!$A$7:$AJ$528,28,0),0)</f>
        <v>11173575</v>
      </c>
      <c r="DN343" s="14">
        <f t="shared" si="857"/>
        <v>9882.6760997765214</v>
      </c>
      <c r="DO343" s="14">
        <f>IFERROR(VLOOKUP($A343,Compens80percent!$A$13:$M$560,12,0),0)</f>
        <v>0</v>
      </c>
      <c r="DP343" s="14">
        <f t="shared" si="857"/>
        <v>0</v>
      </c>
      <c r="DQ343" s="14">
        <f t="shared" si="858"/>
        <v>11173575</v>
      </c>
      <c r="DR343" s="14">
        <f t="shared" si="859"/>
        <v>9870.6492932862184</v>
      </c>
      <c r="DS343" s="14">
        <f>IFERROR(VLOOKUP($A343,SpecEd23!$A$21:$Z$550,14,0),0)</f>
        <v>1507501.6619769486</v>
      </c>
      <c r="DT343" s="14">
        <f t="shared" si="860"/>
        <v>1333.3378659196342</v>
      </c>
      <c r="DU343" s="14">
        <f>IFERROR(VLOOKUP($A343,ECFE!$A$16:$AB$347,9,0),0)</f>
        <v>62700.079503600005</v>
      </c>
      <c r="DV343" s="14">
        <f t="shared" si="861"/>
        <v>55.456250767038803</v>
      </c>
      <c r="DW343" s="14">
        <f>IFERROR(VLOOKUP($A343,ParaFY19!$A$21:$Z$543,7,0),0)</f>
        <v>11368</v>
      </c>
      <c r="DX343" s="14">
        <f t="shared" si="862"/>
        <v>10.054638904939512</v>
      </c>
      <c r="DY343" s="14">
        <f>IFERROR(VLOOKUP($A343,ConEnroll!$A$7:$S$341,13,0),0)</f>
        <v>11271.887500000001</v>
      </c>
      <c r="DZ343" s="14">
        <f t="shared" si="863"/>
        <v>9.9696304178044848</v>
      </c>
      <c r="EA343" s="14">
        <f t="shared" ref="EA343:EA406" si="910">+DU343+DW343+DY343</f>
        <v>85339.967003600002</v>
      </c>
      <c r="EB343" s="14">
        <f t="shared" si="864"/>
        <v>75.480520089782786</v>
      </c>
      <c r="EC343" s="14">
        <f t="shared" ref="EC343:EC406" si="911">EA343+DS343+DM343</f>
        <v>12766416.628980549</v>
      </c>
      <c r="ED343" s="14">
        <f t="shared" si="865"/>
        <v>11291.494485785939</v>
      </c>
      <c r="EE343" s="62"/>
      <c r="EF343" s="14">
        <f t="shared" ref="EF343:EF406" si="912">+DN343-CY343</f>
        <v>316.70166719666486</v>
      </c>
      <c r="EG343" s="14">
        <f t="shared" ref="EG343:EG406" si="913">+DT343-DA343</f>
        <v>59.515357899460014</v>
      </c>
      <c r="EH343" s="14">
        <f t="shared" ref="EH343:EH406" si="914">+EB343-DI343</f>
        <v>14.201998793756438</v>
      </c>
      <c r="EI343" s="14">
        <f t="shared" si="866"/>
        <v>390.41902388988132</v>
      </c>
      <c r="EJ343" s="37">
        <f t="shared" ref="EJ343:EJ406" si="915">IF(CW343&gt;0,EI343/DK343,0)</f>
        <v>3.5814725368571526E-2</v>
      </c>
      <c r="EK343" s="42"/>
      <c r="EL343" s="14" t="str">
        <f>IFERROR(VLOOKUP($A343,#REF!,27,0),"0")</f>
        <v>0</v>
      </c>
      <c r="EM343" s="14">
        <f t="shared" si="867"/>
        <v>0</v>
      </c>
      <c r="EN343" s="14" t="str">
        <f>IFERROR(VLOOKUP($A343,SpecEd23!#REF!,23,0)," ")</f>
        <v xml:space="preserve"> </v>
      </c>
      <c r="EO343" s="14" t="e">
        <f t="shared" si="868"/>
        <v>#VALUE!</v>
      </c>
      <c r="EP343" s="14">
        <f>IFERROR(VLOOKUP($A343,ECFE!#REF!,24,0),0)</f>
        <v>0</v>
      </c>
      <c r="EQ343" s="14">
        <f t="shared" si="869"/>
        <v>0</v>
      </c>
      <c r="ER343" s="14">
        <f>IFERROR(VLOOKUP($A343,#REF!,30,0),0)</f>
        <v>0</v>
      </c>
      <c r="ES343" s="14">
        <f t="shared" si="870"/>
        <v>0</v>
      </c>
      <c r="ET343" s="14">
        <f>IFERROR(VLOOKUP($A343,#REF!,12,0),0)</f>
        <v>0</v>
      </c>
      <c r="EU343" s="14">
        <f t="shared" si="871"/>
        <v>0</v>
      </c>
      <c r="EV343" s="14">
        <v>0</v>
      </c>
      <c r="EW343" s="14">
        <f t="shared" si="872"/>
        <v>0</v>
      </c>
      <c r="EX343" s="14">
        <f>IFERROR(VLOOKUP($A343,ConEnroll!$A$8:$S$601,16,0),0)</f>
        <v>2142</v>
      </c>
      <c r="EY343" s="14">
        <f t="shared" si="873"/>
        <v>1.8945317148469769</v>
      </c>
      <c r="EZ343" s="14">
        <f t="shared" si="874"/>
        <v>2142</v>
      </c>
      <c r="FA343" s="14">
        <f t="shared" si="875"/>
        <v>1.8945317148469769</v>
      </c>
      <c r="FB343" s="14" t="e">
        <f t="shared" si="876"/>
        <v>#VALUE!</v>
      </c>
      <c r="FC343" s="14" t="e">
        <f t="shared" si="877"/>
        <v>#VALUE!</v>
      </c>
      <c r="FD343" s="62"/>
      <c r="FE343" s="14">
        <f t="shared" ref="FE343:FE406" si="916">DN343-EM343</f>
        <v>9882.6760997765214</v>
      </c>
      <c r="FF343" s="14" t="e">
        <f t="shared" ref="FF343:FF406" si="917">DT343-EO343</f>
        <v>#VALUE!</v>
      </c>
      <c r="FG343" s="14">
        <f t="shared" si="878"/>
        <v>73.585988374935809</v>
      </c>
      <c r="FH343" s="14" t="e">
        <f t="shared" ref="FH343:FH406" si="918">+FC343-DK343</f>
        <v>#VALUE!</v>
      </c>
      <c r="FI343" s="37" t="e">
        <f t="shared" ref="FI343:FI406" si="919">IF(CS343&gt;0,FH343/DK343,0)</f>
        <v>#VALUE!</v>
      </c>
      <c r="FJ343" s="12"/>
      <c r="FK343" s="14" t="str">
        <f>IFERROR(VLOOKUP($A343,#REF!,27,0),"0")</f>
        <v>0</v>
      </c>
      <c r="FL343" s="14">
        <f t="shared" si="879"/>
        <v>0</v>
      </c>
      <c r="FM343" s="14" t="str">
        <f>IFERROR(VLOOKUP($A343,SpecEd23!$X$22:$Y$610,59,0)," ")</f>
        <v xml:space="preserve"> </v>
      </c>
      <c r="FN343" s="14" t="e">
        <f t="shared" si="880"/>
        <v>#VALUE!</v>
      </c>
      <c r="FO343" s="14">
        <f>IFERROR(VLOOKUP($A343,ECFE!#REF!,26,0),0)</f>
        <v>0</v>
      </c>
      <c r="FP343" s="14">
        <f t="shared" si="881"/>
        <v>0</v>
      </c>
      <c r="FQ343" s="14">
        <f>IFERROR(VLOOKUP($A343,#REF!,16,0),0)</f>
        <v>0</v>
      </c>
      <c r="FR343" s="14">
        <f t="shared" si="882"/>
        <v>0</v>
      </c>
      <c r="FS343" s="14">
        <f>IFERROR(VLOOKUP($A343,#REF!,12,0),0)</f>
        <v>0</v>
      </c>
      <c r="FT343" s="14">
        <f t="shared" si="883"/>
        <v>0</v>
      </c>
      <c r="FU343" s="14">
        <v>0</v>
      </c>
      <c r="FV343" s="14">
        <f t="shared" si="884"/>
        <v>0</v>
      </c>
      <c r="FW343" s="14">
        <f>IFERROR(VLOOKUP($A343,ConEnroll!$A$8:$S$601,16,0),0)</f>
        <v>2142</v>
      </c>
      <c r="FX343" s="14">
        <f t="shared" si="885"/>
        <v>1.8945317148469769</v>
      </c>
      <c r="FY343" s="14">
        <f t="shared" si="886"/>
        <v>2142</v>
      </c>
      <c r="FZ343" s="14">
        <f t="shared" si="887"/>
        <v>1.8945317148469769</v>
      </c>
      <c r="GA343" s="14" t="e">
        <f t="shared" si="888"/>
        <v>#VALUE!</v>
      </c>
      <c r="GB343" s="14" t="e">
        <f t="shared" si="889"/>
        <v>#VALUE!</v>
      </c>
      <c r="GC343" s="39"/>
      <c r="GD343" s="14">
        <f t="shared" ref="GD343:GD406" si="920">FL343-CY343</f>
        <v>-9565.9744325798565</v>
      </c>
      <c r="GE343" s="14" t="e">
        <f t="shared" ref="GE343:GE406" si="921">FN343-DA343</f>
        <v>#VALUE!</v>
      </c>
      <c r="GF343" s="14">
        <f t="shared" ref="GF343:GF406" si="922">FZ343-DI343</f>
        <v>-59.383989581179371</v>
      </c>
      <c r="GG343" s="14" t="e">
        <f t="shared" ref="GG343:GG406" si="923">+GB343-DK343</f>
        <v>#VALUE!</v>
      </c>
      <c r="GH343" s="37" t="e">
        <f t="shared" ref="GH343:GH406" si="924">IF(CW343&gt;0,GG343/DK343,0)</f>
        <v>#VALUE!</v>
      </c>
    </row>
    <row r="344" spans="1:190" ht="12.5" x14ac:dyDescent="0.25">
      <c r="A344" s="67">
        <v>2897</v>
      </c>
      <c r="B344" s="35">
        <v>1</v>
      </c>
      <c r="C344" s="14">
        <v>5</v>
      </c>
      <c r="D344" s="14"/>
      <c r="E344" s="14"/>
      <c r="F344" s="35" t="s">
        <v>2672</v>
      </c>
      <c r="G344" s="41"/>
      <c r="H344" s="14">
        <f>IFERROR(VLOOKUP($A344,BaseFY22!$A$7:$AK$528,6,0),0)</f>
        <v>1096</v>
      </c>
      <c r="I344" s="14">
        <f>IFERROR(VLOOKUP($A344,BaseFY22!$A$7:$AK$528,28,0),0)</f>
        <v>10492047.473801</v>
      </c>
      <c r="J344" s="14">
        <f t="shared" ref="J344:J407" si="925">IF($H344&gt;0,I344/$H344,0)</f>
        <v>9573.0360162417892</v>
      </c>
      <c r="K344" s="14">
        <f>IFERROR(VLOOKUP($A344,SpecEd22!$A$21:$BB$605,24,0)," ")</f>
        <v>1260557.4595931815</v>
      </c>
      <c r="L344" s="14">
        <f t="shared" ref="L344:L407" si="926">IF($H344&gt;0,K344/$H344,0)</f>
        <v>1150.1436675120269</v>
      </c>
      <c r="M344" s="14">
        <f>IFERROR(VLOOKUP($A344,ECFE!$A$16:$AB$347,7,0),0)</f>
        <v>80655.894</v>
      </c>
      <c r="N344" s="14">
        <f t="shared" si="893"/>
        <v>73.591144160583937</v>
      </c>
      <c r="O344" s="14">
        <v>0</v>
      </c>
      <c r="P344" s="14">
        <f t="shared" si="893"/>
        <v>0</v>
      </c>
      <c r="Q344" s="14">
        <f>IFERROR(VLOOKUP($A344,ConEnroll!$A$7:$S$337,10,0),0)</f>
        <v>3250.5</v>
      </c>
      <c r="R344" s="14">
        <f t="shared" ref="R344:R407" si="927">IF($H344&gt;0,Q344/$H344,0)</f>
        <v>2.9657846715328469</v>
      </c>
      <c r="S344" s="14">
        <f t="shared" si="894"/>
        <v>83906.394</v>
      </c>
      <c r="T344" s="14">
        <f t="shared" ref="T344:T407" si="928">IF($H344&gt;0,S344/$H344,0)</f>
        <v>76.556928832116782</v>
      </c>
      <c r="U344" s="14">
        <f t="shared" si="895"/>
        <v>11836511.327394182</v>
      </c>
      <c r="V344" s="14">
        <f t="shared" ref="V344:V407" si="929">IF($H344&gt;0,U344/$H344,0)</f>
        <v>10799.736612585932</v>
      </c>
      <c r="W344" s="42"/>
      <c r="X344" s="14">
        <f>IFERROR(VLOOKUP($A344,HouseFY22!$A$6:$AJ$528,28,0),0)</f>
        <v>10665848.473801</v>
      </c>
      <c r="Y344" s="14">
        <f t="shared" ref="Y344:AC407" si="930">IF($H344&gt;0,X344/$H344,0)</f>
        <v>9731.6135709863138</v>
      </c>
      <c r="Z344" s="14">
        <f>IFERROR(VLOOKUP($A344,Compens80percent!$A$13:$M$560,12,0),0)</f>
        <v>0</v>
      </c>
      <c r="AA344" s="14">
        <f t="shared" si="930"/>
        <v>0</v>
      </c>
      <c r="AB344" s="14">
        <f t="shared" ref="AB344:AB407" si="931">+X344+Z344</f>
        <v>10665848.473801</v>
      </c>
      <c r="AC344" s="14">
        <f t="shared" si="930"/>
        <v>9731.6135709863138</v>
      </c>
      <c r="AD344" s="14">
        <f>IFERROR(VLOOKUP(A344,SpecEd22!$A$21:$Z$550,14,0),0)</f>
        <v>1295354.1366229914</v>
      </c>
      <c r="AE344" s="14">
        <f t="shared" ref="AE344:AE407" si="932">IF($H344&gt;0,AD344/$H344,0)</f>
        <v>1181.8924604224374</v>
      </c>
      <c r="AF344" s="14">
        <f>IFERROR(VLOOKUP($A344,ECFE!$A$16:$AB$348,8,0),0)</f>
        <v>82269.011880000005</v>
      </c>
      <c r="AG344" s="14">
        <f t="shared" ref="AG344:AG407" si="933">IF($H344&gt;0,AF344/$H344,0)</f>
        <v>75.062967043795624</v>
      </c>
      <c r="AH344" s="14">
        <f>IFERROR(VLOOKUP(A344,ParaFY19!$A$21:$Z$543,7,0),0)</f>
        <v>11760</v>
      </c>
      <c r="AI344" s="14">
        <f t="shared" ref="AI344:AI407" si="934">IF($H344&gt;0,AH344/$H344,0)</f>
        <v>10.729927007299271</v>
      </c>
      <c r="AJ344" s="14">
        <f>IFERROR(VLOOKUP(A344,ConEnroll!$A$7:$S$341,13,0),0)</f>
        <v>4063.125</v>
      </c>
      <c r="AK344" s="14">
        <f t="shared" ref="AK344:AK407" si="935">IF($H344&gt;0,AJ344/$H344,0)</f>
        <v>3.7072308394160585</v>
      </c>
      <c r="AL344" s="14">
        <f t="shared" si="890"/>
        <v>98092.136880000005</v>
      </c>
      <c r="AM344" s="14">
        <f t="shared" ref="AM344:AM407" si="936">IF($H344&gt;0,AL344/$H344,0)</f>
        <v>89.500124890510961</v>
      </c>
      <c r="AN344" s="14">
        <f t="shared" ref="AN344:AN407" si="937">+AB344+AD344+AL344</f>
        <v>12059294.747303991</v>
      </c>
      <c r="AO344" s="14">
        <f t="shared" ref="AO344:AO407" si="938">IF($H344&gt;0,AN344/$H344,0)</f>
        <v>11003.006156299261</v>
      </c>
      <c r="AP344" s="62"/>
      <c r="AQ344" s="14">
        <f t="shared" si="891"/>
        <v>158.5775547445246</v>
      </c>
      <c r="AR344" s="14">
        <f t="shared" si="896"/>
        <v>31.74879291041043</v>
      </c>
      <c r="AS344" s="14">
        <f t="shared" si="897"/>
        <v>12.943196058394179</v>
      </c>
      <c r="AT344" s="14">
        <f t="shared" ref="AT344:AT407" si="939">+AQ344+AR344+AS344</f>
        <v>203.2695437133292</v>
      </c>
      <c r="AU344" s="37">
        <f t="shared" si="898"/>
        <v>1.8821713066265004E-2</v>
      </c>
      <c r="AV344" s="42"/>
      <c r="AW344" s="14" t="str">
        <f>IFERROR(VLOOKUP($A344,#REF!,27,0),"0")</f>
        <v>0</v>
      </c>
      <c r="AX344" s="14">
        <f t="shared" ref="AX344:AX407" si="940">IF($H344&gt;0,AW344/$H344,0)</f>
        <v>0</v>
      </c>
      <c r="AY344" s="14" t="str">
        <f>IFERROR(VLOOKUP($A344,SpecEd22!#REF!,23,0)," ")</f>
        <v xml:space="preserve"> </v>
      </c>
      <c r="AZ344" s="14" t="e">
        <f t="shared" ref="AZ344:AZ407" si="941">IF($H344&gt;0,AY344/$H344,0)</f>
        <v>#VALUE!</v>
      </c>
      <c r="BA344" s="14">
        <f>IFERROR(VLOOKUP($A344,ECFE!#REF!,23,0),0)</f>
        <v>0</v>
      </c>
      <c r="BB344" s="14">
        <f t="shared" ref="BB344:BB407" si="942">IF($H344&gt;0,BA344/$H344,0)</f>
        <v>0</v>
      </c>
      <c r="BC344" s="14">
        <f>IFERROR(VLOOKUP($A344,#REF!,17,0),0)</f>
        <v>0</v>
      </c>
      <c r="BD344" s="14">
        <f t="shared" ref="BD344:BD407" si="943">IF($H344&gt;0,BC344/$H344,0)</f>
        <v>0</v>
      </c>
      <c r="BE344" s="14">
        <f>IFERROR(VLOOKUP($A344,#REF!,9,0),0)</f>
        <v>0</v>
      </c>
      <c r="BF344" s="14">
        <f t="shared" ref="BF344:BF407" si="944">IF($H344&gt;0,BE344/$H344,0)</f>
        <v>0</v>
      </c>
      <c r="BG344" s="14">
        <v>0</v>
      </c>
      <c r="BH344" s="14">
        <f t="shared" ref="BH344:BH407" si="945">IF($H344&gt;0,BG344/$H344,0)</f>
        <v>0</v>
      </c>
      <c r="BI344" s="14">
        <f>IFERROR(VLOOKUP($A344,ConEnroll!$A$8:$S$601,15,0),0)</f>
        <v>-754</v>
      </c>
      <c r="BJ344" s="14">
        <f t="shared" ref="BJ344:BJ407" si="946">IF($H344&gt;0,BI344/$H344,0)</f>
        <v>-0.68795620437956206</v>
      </c>
      <c r="BK344" s="14">
        <f t="shared" ref="BK344:BK407" si="947">+BA344+BC344+BE344+BG344+BI344</f>
        <v>-754</v>
      </c>
      <c r="BL344" s="14">
        <f t="shared" ref="BL344:BL407" si="948">IF($H344&gt;0,BK344/$H344,0)</f>
        <v>-0.68795620437956206</v>
      </c>
      <c r="BM344" s="14" t="e">
        <f t="shared" ref="BM344:BM407" si="949">+AW344+AY344+BK344</f>
        <v>#VALUE!</v>
      </c>
      <c r="BN344" s="14" t="e">
        <f t="shared" ref="BN344:BN407" si="950">IF($H344&gt;0,BM344/$H344,0)</f>
        <v>#VALUE!</v>
      </c>
      <c r="BO344" s="42"/>
      <c r="BP344" s="14">
        <f t="shared" si="899"/>
        <v>9731.6135709863138</v>
      </c>
      <c r="BQ344" s="14" t="e">
        <f t="shared" si="900"/>
        <v>#VALUE!</v>
      </c>
      <c r="BR344" s="14">
        <f t="shared" ref="BR344:BR407" si="951">AM344-BL344</f>
        <v>90.188081094890521</v>
      </c>
      <c r="BS344" s="14" t="e">
        <f t="shared" si="901"/>
        <v>#VALUE!</v>
      </c>
      <c r="BT344" s="37" t="e">
        <f t="shared" si="902"/>
        <v>#VALUE!</v>
      </c>
      <c r="BU344" s="41"/>
      <c r="BV344" s="14" t="str">
        <f>IFERROR(VLOOKUP($A344,#REF!,27,0),"0")</f>
        <v>0</v>
      </c>
      <c r="BW344" s="14">
        <f t="shared" ref="BW344:BW407" si="952">IF($H344&gt;0,BV344/$H344,0)</f>
        <v>0</v>
      </c>
      <c r="BX344" s="14" t="str">
        <f>IFERROR(VLOOKUP($A344,SpecEd22!$Z$22:$AV$606,59,0)," ")</f>
        <v xml:space="preserve"> </v>
      </c>
      <c r="BY344" s="14" t="e">
        <f t="shared" ref="BY344:BY407" si="953">IF($H344&gt;0,BX344/$H344,0)</f>
        <v>#VALUE!</v>
      </c>
      <c r="BZ344" s="14">
        <f>IFERROR(VLOOKUP($A344,ECFE!#REF!,25,0),0)</f>
        <v>0</v>
      </c>
      <c r="CA344" s="14">
        <f t="shared" ref="CA344:CA407" si="954">IF($H344&gt;0,BZ344/$H344,0)</f>
        <v>0</v>
      </c>
      <c r="CB344" s="14">
        <f>IFERROR(VLOOKUP($A344,#REF!,17,0),0)</f>
        <v>0</v>
      </c>
      <c r="CC344" s="14">
        <f t="shared" ref="CC344:CC407" si="955">IF($H344&gt;0,CB344/$H344,0)</f>
        <v>0</v>
      </c>
      <c r="CD344" s="14">
        <f>IFERROR(VLOOKUP($A344,#REF!,9,0),0)</f>
        <v>0</v>
      </c>
      <c r="CE344" s="14">
        <f t="shared" ref="CE344:CE407" si="956">IF($H344&gt;0,CD344/$H344,0)</f>
        <v>0</v>
      </c>
      <c r="CF344" s="14">
        <v>0</v>
      </c>
      <c r="CG344" s="14">
        <f t="shared" ref="CG344:CG407" si="957">IF($H344&gt;0,CF344/$H344,0)</f>
        <v>0</v>
      </c>
      <c r="CH344" s="14">
        <f>IFERROR(VLOOKUP($A344,ConEnroll!$A$8:$S$601,15,0),0)</f>
        <v>-754</v>
      </c>
      <c r="CI344" s="14">
        <f t="shared" ref="CI344:CI407" si="958">IF($H344&gt;0,CH344/$H344,0)</f>
        <v>-0.68795620437956206</v>
      </c>
      <c r="CJ344" s="14">
        <f t="shared" ref="CJ344:CJ407" si="959">+BZ344+CB344+CD344+CF344+CH344</f>
        <v>-754</v>
      </c>
      <c r="CK344" s="14">
        <f t="shared" ref="CK344:CK407" si="960">IF($H344&gt;0,CJ344/$H344,0)</f>
        <v>-0.68795620437956206</v>
      </c>
      <c r="CL344" s="14" t="e">
        <f t="shared" ref="CL344:CL407" si="961">+BV344+BX344+CJ344</f>
        <v>#VALUE!</v>
      </c>
      <c r="CM344" s="14" t="e">
        <f t="shared" ref="CM344:CM407" si="962">IF($H344&gt;0,CL344/$H344,0)</f>
        <v>#VALUE!</v>
      </c>
      <c r="CN344" s="42"/>
      <c r="CO344" s="14">
        <f t="shared" si="903"/>
        <v>-9573.0360162417892</v>
      </c>
      <c r="CP344" s="14" t="e">
        <f t="shared" si="904"/>
        <v>#VALUE!</v>
      </c>
      <c r="CQ344" s="14">
        <f t="shared" si="905"/>
        <v>-77.244885036496342</v>
      </c>
      <c r="CR344" s="14" t="e">
        <f t="shared" si="906"/>
        <v>#VALUE!</v>
      </c>
      <c r="CS344" s="37" t="e">
        <f t="shared" si="907"/>
        <v>#VALUE!</v>
      </c>
      <c r="CT344" s="239"/>
      <c r="CU344" s="239"/>
      <c r="CV344" s="468"/>
      <c r="CW344" s="14">
        <f>IFERROR(VLOOKUP($A344,BaseFY23!$A$7:$AK$527,6,0),0)</f>
        <v>1091.1327510000001</v>
      </c>
      <c r="CX344" s="14">
        <f>IFERROR(VLOOKUP($A344,BaseFY23!$A$7:$AN$528,28,0),0)</f>
        <v>10499505.354859</v>
      </c>
      <c r="CY344" s="14">
        <f t="shared" ref="CY344:CY407" si="963">IF($CW344&gt;0,CX344/$CW344,0)</f>
        <v>9622.5737383800697</v>
      </c>
      <c r="CZ344" s="14">
        <f>IFERROR(VLOOKUP($A344,SpecEd23!$A$21:$BB$605,23,0)," ")</f>
        <v>1368565.8913384085</v>
      </c>
      <c r="DA344" s="14">
        <f t="shared" ref="DA344:DA407" si="964">IF($CW344&gt;0,CZ344/$CW344,0)</f>
        <v>1254.2615828222063</v>
      </c>
      <c r="DB344" s="14">
        <f>IFERROR(VLOOKUP($A344,ECFE!$A$16:$AB$347,7,0),0)</f>
        <v>80655.894</v>
      </c>
      <c r="DC344" s="14">
        <f t="shared" ref="DC344:DC407" si="965">IF($CW344&gt;0,DB344/$CW344,0)</f>
        <v>73.91941441229821</v>
      </c>
      <c r="DD344" s="14">
        <v>0</v>
      </c>
      <c r="DE344" s="14">
        <f t="shared" ref="DE344:DE407" si="966">IF($CW344&gt;0,DD344/$CW344,0)</f>
        <v>0</v>
      </c>
      <c r="DF344" s="14">
        <f>IFERROR(VLOOKUP($A344,ConEnroll!$A$7:$S$338,10,0),0)</f>
        <v>3250.5</v>
      </c>
      <c r="DG344" s="14">
        <f t="shared" ref="DG344:DG407" si="967">IF($CW344&gt;0,DF344/$CW344,0)</f>
        <v>2.9790142372877959</v>
      </c>
      <c r="DH344" s="14">
        <f t="shared" si="908"/>
        <v>83906.394</v>
      </c>
      <c r="DI344" s="14">
        <f t="shared" ref="DI344:DI407" si="968">IF($CW344&gt;0,DH344/$CW344,0)</f>
        <v>76.898428649586009</v>
      </c>
      <c r="DJ344" s="14">
        <f t="shared" si="909"/>
        <v>11951977.640197407</v>
      </c>
      <c r="DK344" s="14">
        <f t="shared" ref="DK344:DK407" si="969">IF($CW344&gt;0,DJ344/$CW344,0)</f>
        <v>10953.733749851861</v>
      </c>
      <c r="DL344" s="42"/>
      <c r="DM344" s="14">
        <f>IFERROR(VLOOKUP($A344,HouseFY23!$A$7:$AJ$528,28,0),0)</f>
        <v>10872381.475043001</v>
      </c>
      <c r="DN344" s="14">
        <f t="shared" ref="DN344:DP407" si="970">IF($CW344&gt;0,DM344/$CW344,0)</f>
        <v>9964.3067858413124</v>
      </c>
      <c r="DO344" s="14">
        <f>IFERROR(VLOOKUP($A344,Compens80percent!$A$13:$M$560,12,0),0)</f>
        <v>0</v>
      </c>
      <c r="DP344" s="14">
        <f t="shared" si="970"/>
        <v>0</v>
      </c>
      <c r="DQ344" s="14">
        <f t="shared" ref="DQ344:DQ407" si="971">+DM344+DO344</f>
        <v>10872381.475043001</v>
      </c>
      <c r="DR344" s="14">
        <f t="shared" ref="DR344:DR407" si="972">IF($H344&gt;0,DQ344/$H344,0)</f>
        <v>9920.0560903677015</v>
      </c>
      <c r="DS344" s="14">
        <f>IFERROR(VLOOKUP($A344,SpecEd23!$A$21:$Z$550,14,0),0)</f>
        <v>1441547.8726531256</v>
      </c>
      <c r="DT344" s="14">
        <f t="shared" ref="DT344:DT407" si="973">IF($CW344&gt;0,DS344/$CW344,0)</f>
        <v>1321.1480191864623</v>
      </c>
      <c r="DU344" s="14">
        <f>IFERROR(VLOOKUP($A344,ECFE!$A$16:$AB$347,9,0),0)</f>
        <v>83914.3921176</v>
      </c>
      <c r="DV344" s="14">
        <f t="shared" ref="DV344:DV407" si="974">IF($CW344&gt;0,DU344/$CW344,0)</f>
        <v>76.905758754555052</v>
      </c>
      <c r="DW344" s="14">
        <f>IFERROR(VLOOKUP($A344,ParaFY19!$A$21:$Z$543,7,0),0)</f>
        <v>11760</v>
      </c>
      <c r="DX344" s="14">
        <f t="shared" ref="DX344:DX407" si="975">IF($CW344&gt;0,DW344/$CW344,0)</f>
        <v>10.777790318567753</v>
      </c>
      <c r="DY344" s="14">
        <f>IFERROR(VLOOKUP($A344,ConEnroll!$A$7:$S$341,13,0),0)</f>
        <v>4063.125</v>
      </c>
      <c r="DZ344" s="14">
        <f t="shared" ref="DZ344:DZ407" si="976">IF($CW344&gt;0,DY344/$CW344,0)</f>
        <v>3.7237677966097449</v>
      </c>
      <c r="EA344" s="14">
        <f t="shared" si="910"/>
        <v>99737.5171176</v>
      </c>
      <c r="EB344" s="14">
        <f t="shared" ref="EB344:EB407" si="977">IF($CW344&gt;0,EA344/$CW344,0)</f>
        <v>91.407316869732554</v>
      </c>
      <c r="EC344" s="14">
        <f t="shared" si="911"/>
        <v>12413666.864813726</v>
      </c>
      <c r="ED344" s="14">
        <f t="shared" ref="ED344:ED407" si="978">IF($CW344&gt;0,EC344/$CW344,0)</f>
        <v>11376.862121897508</v>
      </c>
      <c r="EE344" s="62"/>
      <c r="EF344" s="14">
        <f t="shared" si="912"/>
        <v>341.73304746124268</v>
      </c>
      <c r="EG344" s="14">
        <f t="shared" si="913"/>
        <v>66.886436364256042</v>
      </c>
      <c r="EH344" s="14">
        <f t="shared" si="914"/>
        <v>14.508888220146545</v>
      </c>
      <c r="EI344" s="14">
        <f t="shared" ref="EI344:EI407" si="979">+EF344+EG344+EH344</f>
        <v>423.12837204564528</v>
      </c>
      <c r="EJ344" s="37">
        <f t="shared" si="915"/>
        <v>3.8628688783983609E-2</v>
      </c>
      <c r="EK344" s="42"/>
      <c r="EL344" s="14" t="str">
        <f>IFERROR(VLOOKUP($A344,#REF!,27,0),"0")</f>
        <v>0</v>
      </c>
      <c r="EM344" s="14">
        <f t="shared" ref="EM344:EM407" si="980">IF($CW344&gt;0,EL344/$CW344,0)</f>
        <v>0</v>
      </c>
      <c r="EN344" s="14" t="str">
        <f>IFERROR(VLOOKUP($A344,SpecEd23!#REF!,23,0)," ")</f>
        <v xml:space="preserve"> </v>
      </c>
      <c r="EO344" s="14" t="e">
        <f t="shared" ref="EO344:EO407" si="981">IF($CW344&gt;0,EN344/$CW344,0)</f>
        <v>#VALUE!</v>
      </c>
      <c r="EP344" s="14">
        <f>IFERROR(VLOOKUP($A344,ECFE!#REF!,24,0),0)</f>
        <v>0</v>
      </c>
      <c r="EQ344" s="14">
        <f t="shared" ref="EQ344:EQ407" si="982">IF($CW344&gt;0,EP344/$CW344,0)</f>
        <v>0</v>
      </c>
      <c r="ER344" s="14">
        <f>IFERROR(VLOOKUP($A344,#REF!,30,0),0)</f>
        <v>0</v>
      </c>
      <c r="ES344" s="14">
        <f t="shared" ref="ES344:ES407" si="983">IF($CW344&gt;0,ER344/$CW344,0)</f>
        <v>0</v>
      </c>
      <c r="ET344" s="14">
        <f>IFERROR(VLOOKUP($A344,#REF!,12,0),0)</f>
        <v>0</v>
      </c>
      <c r="EU344" s="14">
        <f t="shared" ref="EU344:EU407" si="984">IF($CW344&gt;0,ET344/$CW344,0)</f>
        <v>0</v>
      </c>
      <c r="EV344" s="14">
        <v>0</v>
      </c>
      <c r="EW344" s="14">
        <f t="shared" ref="EW344:EW407" si="985">IF($CW344&gt;0,EV344/$CW344,0)</f>
        <v>0</v>
      </c>
      <c r="EX344" s="14">
        <f>IFERROR(VLOOKUP($A344,ConEnroll!$A$8:$S$601,16,0),0)</f>
        <v>2143</v>
      </c>
      <c r="EY344" s="14">
        <f t="shared" ref="EY344:EY407" si="986">IF($CW344&gt;0,EX344/$CW344,0)</f>
        <v>1.9640140010791407</v>
      </c>
      <c r="EZ344" s="14">
        <f t="shared" ref="EZ344:EZ407" si="987">+EP344+ER344+ET344+EV344+EX344</f>
        <v>2143</v>
      </c>
      <c r="FA344" s="14">
        <f t="shared" ref="FA344:FA407" si="988">IF($CW344&gt;0,EZ344/$CW344,0)</f>
        <v>1.9640140010791407</v>
      </c>
      <c r="FB344" s="14" t="e">
        <f t="shared" ref="FB344:FB407" si="989">EZ344+EN344+EL344</f>
        <v>#VALUE!</v>
      </c>
      <c r="FC344" s="14" t="e">
        <f t="shared" ref="FC344:FC407" si="990">IF($CW344&gt;0,FB344/$CW344,0)</f>
        <v>#VALUE!</v>
      </c>
      <c r="FD344" s="62"/>
      <c r="FE344" s="14">
        <f t="shared" si="916"/>
        <v>9964.3067858413124</v>
      </c>
      <c r="FF344" s="14" t="e">
        <f t="shared" si="917"/>
        <v>#VALUE!</v>
      </c>
      <c r="FG344" s="14">
        <f t="shared" ref="FG344:FG407" si="991">EB344-FA344</f>
        <v>89.443302868653419</v>
      </c>
      <c r="FH344" s="14" t="e">
        <f t="shared" si="918"/>
        <v>#VALUE!</v>
      </c>
      <c r="FI344" s="37" t="e">
        <f t="shared" si="919"/>
        <v>#VALUE!</v>
      </c>
      <c r="FJ344" s="12"/>
      <c r="FK344" s="14" t="str">
        <f>IFERROR(VLOOKUP($A344,#REF!,27,0),"0")</f>
        <v>0</v>
      </c>
      <c r="FL344" s="14">
        <f t="shared" ref="FL344:FL407" si="992">IF($CW344&gt;0,FK344/$CW344,0)</f>
        <v>0</v>
      </c>
      <c r="FM344" s="14" t="str">
        <f>IFERROR(VLOOKUP($A344,SpecEd23!$X$22:$Y$610,59,0)," ")</f>
        <v xml:space="preserve"> </v>
      </c>
      <c r="FN344" s="14" t="e">
        <f t="shared" ref="FN344:FN407" si="993">IF($CW344&gt;0,FM344/$CW344,0)</f>
        <v>#VALUE!</v>
      </c>
      <c r="FO344" s="14">
        <f>IFERROR(VLOOKUP($A344,ECFE!#REF!,26,0),0)</f>
        <v>0</v>
      </c>
      <c r="FP344" s="14">
        <f t="shared" ref="FP344:FP407" si="994">IF($CW344&gt;0,FO344/$CW344,0)</f>
        <v>0</v>
      </c>
      <c r="FQ344" s="14">
        <f>IFERROR(VLOOKUP($A344,#REF!,16,0),0)</f>
        <v>0</v>
      </c>
      <c r="FR344" s="14">
        <f t="shared" ref="FR344:FR407" si="995">IF($CW344&gt;0,FQ344/$CW344,0)</f>
        <v>0</v>
      </c>
      <c r="FS344" s="14">
        <f>IFERROR(VLOOKUP($A344,#REF!,12,0),0)</f>
        <v>0</v>
      </c>
      <c r="FT344" s="14">
        <f t="shared" ref="FT344:FT407" si="996">IF($CW344&gt;0,FS344/$CW344,0)</f>
        <v>0</v>
      </c>
      <c r="FU344" s="14">
        <v>0</v>
      </c>
      <c r="FV344" s="14">
        <f t="shared" ref="FV344:FV407" si="997">IF($CW344&gt;0,FU344/$CW344,0)</f>
        <v>0</v>
      </c>
      <c r="FW344" s="14">
        <f>IFERROR(VLOOKUP($A344,ConEnroll!$A$8:$S$601,16,0),0)</f>
        <v>2143</v>
      </c>
      <c r="FX344" s="14">
        <f t="shared" ref="FX344:FX407" si="998">IF($CW344&gt;0,FW344/$CW344,0)</f>
        <v>1.9640140010791407</v>
      </c>
      <c r="FY344" s="14">
        <f t="shared" ref="FY344:FY407" si="999">+FO344+FQ344+FS344+FU344+FW344</f>
        <v>2143</v>
      </c>
      <c r="FZ344" s="14">
        <f t="shared" ref="FZ344:FZ407" si="1000">IF($CW344&gt;0,FY344/$CW344,0)</f>
        <v>1.9640140010791407</v>
      </c>
      <c r="GA344" s="14" t="e">
        <f t="shared" ref="GA344:GA407" si="1001">FY344+FM344+FK344</f>
        <v>#VALUE!</v>
      </c>
      <c r="GB344" s="14" t="e">
        <f t="shared" ref="GB344:GB407" si="1002">IF($CW344&gt;0,GA344/$CW344,0)</f>
        <v>#VALUE!</v>
      </c>
      <c r="GC344" s="39"/>
      <c r="GD344" s="14">
        <f t="shared" si="920"/>
        <v>-9622.5737383800697</v>
      </c>
      <c r="GE344" s="14" t="e">
        <f t="shared" si="921"/>
        <v>#VALUE!</v>
      </c>
      <c r="GF344" s="14">
        <f t="shared" si="922"/>
        <v>-74.934414648506873</v>
      </c>
      <c r="GG344" s="14" t="e">
        <f t="shared" si="923"/>
        <v>#VALUE!</v>
      </c>
      <c r="GH344" s="37" t="e">
        <f t="shared" si="924"/>
        <v>#VALUE!</v>
      </c>
    </row>
    <row r="345" spans="1:190" ht="12.5" x14ac:dyDescent="0.25">
      <c r="A345" s="67">
        <v>2898</v>
      </c>
      <c r="B345" s="35">
        <v>1</v>
      </c>
      <c r="C345" s="14">
        <v>6</v>
      </c>
      <c r="D345" s="14"/>
      <c r="E345" s="14"/>
      <c r="F345" s="35" t="s">
        <v>382</v>
      </c>
      <c r="G345" s="41"/>
      <c r="H345" s="14">
        <f>IFERROR(VLOOKUP($A345,BaseFY22!$A$7:$AK$528,6,0),0)</f>
        <v>432.4</v>
      </c>
      <c r="I345" s="14">
        <f>IFERROR(VLOOKUP($A345,BaseFY22!$A$7:$AK$528,28,0),0)</f>
        <v>5430752.5</v>
      </c>
      <c r="J345" s="14">
        <f t="shared" si="925"/>
        <v>12559.557123034228</v>
      </c>
      <c r="K345" s="14">
        <f>IFERROR(VLOOKUP($A345,SpecEd22!$A$21:$BB$605,24,0)," ")</f>
        <v>474640.91598841164</v>
      </c>
      <c r="L345" s="14">
        <f t="shared" si="926"/>
        <v>1097.6894449315719</v>
      </c>
      <c r="M345" s="14">
        <f>IFERROR(VLOOKUP($A345,ECFE!$A$16:$AB$347,7,0),0)</f>
        <v>24921.764999999999</v>
      </c>
      <c r="N345" s="14">
        <f t="shared" si="893"/>
        <v>57.635904255319147</v>
      </c>
      <c r="O345" s="14">
        <v>0</v>
      </c>
      <c r="P345" s="14">
        <f t="shared" si="893"/>
        <v>0</v>
      </c>
      <c r="Q345" s="14">
        <f>IFERROR(VLOOKUP($A345,ConEnroll!$A$7:$S$337,10,0),0)</f>
        <v>2883.51</v>
      </c>
      <c r="R345" s="14">
        <f t="shared" si="927"/>
        <v>6.6686170212765967</v>
      </c>
      <c r="S345" s="14">
        <f t="shared" si="894"/>
        <v>27805.275000000001</v>
      </c>
      <c r="T345" s="14">
        <f t="shared" si="928"/>
        <v>64.30452127659575</v>
      </c>
      <c r="U345" s="14">
        <f t="shared" si="895"/>
        <v>5933198.6909884121</v>
      </c>
      <c r="V345" s="14">
        <f t="shared" si="929"/>
        <v>13721.551089242397</v>
      </c>
      <c r="W345" s="42"/>
      <c r="X345" s="14">
        <f>IFERROR(VLOOKUP($A345,HouseFY22!$A$6:$AJ$528,28,0),0)</f>
        <v>5520773.5</v>
      </c>
      <c r="Y345" s="14">
        <f t="shared" si="930"/>
        <v>12767.746299722479</v>
      </c>
      <c r="Z345" s="14">
        <f>IFERROR(VLOOKUP($A345,Compens80percent!$A$13:$M$560,12,0),0)</f>
        <v>0</v>
      </c>
      <c r="AA345" s="14">
        <f t="shared" si="930"/>
        <v>0</v>
      </c>
      <c r="AB345" s="14">
        <f t="shared" si="931"/>
        <v>5520773.5</v>
      </c>
      <c r="AC345" s="14">
        <f t="shared" si="930"/>
        <v>12767.746299722479</v>
      </c>
      <c r="AD345" s="14">
        <f>IFERROR(VLOOKUP(A345,SpecEd22!$A$21:$Z$550,14,0),0)</f>
        <v>493731.33952478785</v>
      </c>
      <c r="AE345" s="14">
        <f t="shared" si="932"/>
        <v>1141.8393606031173</v>
      </c>
      <c r="AF345" s="14">
        <f>IFERROR(VLOOKUP($A345,ECFE!$A$16:$AB$348,8,0),0)</f>
        <v>25420.2003</v>
      </c>
      <c r="AG345" s="14">
        <f t="shared" si="933"/>
        <v>58.788622340425533</v>
      </c>
      <c r="AH345" s="14">
        <f>IFERROR(VLOOKUP(A345,ParaFY19!$A$21:$Z$543,7,0),0)</f>
        <v>6076</v>
      </c>
      <c r="AI345" s="14">
        <f t="shared" si="934"/>
        <v>14.051803885291397</v>
      </c>
      <c r="AJ345" s="14">
        <f>IFERROR(VLOOKUP(A345,ConEnroll!$A$7:$S$341,13,0),0)</f>
        <v>3604.3875000000003</v>
      </c>
      <c r="AK345" s="14">
        <f t="shared" si="935"/>
        <v>8.3357712765957466</v>
      </c>
      <c r="AL345" s="14">
        <f t="shared" si="890"/>
        <v>35100.587800000001</v>
      </c>
      <c r="AM345" s="14">
        <f t="shared" si="936"/>
        <v>81.176197502312675</v>
      </c>
      <c r="AN345" s="14">
        <f t="shared" si="937"/>
        <v>6049605.4273247877</v>
      </c>
      <c r="AO345" s="14">
        <f t="shared" si="938"/>
        <v>13990.761857827909</v>
      </c>
      <c r="AP345" s="62"/>
      <c r="AQ345" s="14">
        <f t="shared" si="891"/>
        <v>208.18917668825088</v>
      </c>
      <c r="AR345" s="14">
        <f t="shared" si="896"/>
        <v>44.149915671545386</v>
      </c>
      <c r="AS345" s="14">
        <f t="shared" si="897"/>
        <v>16.871676225716925</v>
      </c>
      <c r="AT345" s="14">
        <f t="shared" si="939"/>
        <v>269.21076858551316</v>
      </c>
      <c r="AU345" s="37">
        <f t="shared" si="898"/>
        <v>1.9619558083092559E-2</v>
      </c>
      <c r="AV345" s="42"/>
      <c r="AW345" s="14" t="str">
        <f>IFERROR(VLOOKUP($A345,#REF!,27,0),"0")</f>
        <v>0</v>
      </c>
      <c r="AX345" s="14">
        <f t="shared" si="940"/>
        <v>0</v>
      </c>
      <c r="AY345" s="14" t="str">
        <f>IFERROR(VLOOKUP($A345,SpecEd22!#REF!,23,0)," ")</f>
        <v xml:space="preserve"> </v>
      </c>
      <c r="AZ345" s="14" t="e">
        <f t="shared" si="941"/>
        <v>#VALUE!</v>
      </c>
      <c r="BA345" s="14">
        <f>IFERROR(VLOOKUP($A345,ECFE!#REF!,23,0),0)</f>
        <v>0</v>
      </c>
      <c r="BB345" s="14">
        <f t="shared" si="942"/>
        <v>0</v>
      </c>
      <c r="BC345" s="14">
        <f>IFERROR(VLOOKUP($A345,#REF!,17,0),0)</f>
        <v>0</v>
      </c>
      <c r="BD345" s="14">
        <f t="shared" si="943"/>
        <v>0</v>
      </c>
      <c r="BE345" s="14">
        <f>IFERROR(VLOOKUP($A345,#REF!,9,0),0)</f>
        <v>0</v>
      </c>
      <c r="BF345" s="14">
        <f t="shared" si="944"/>
        <v>0</v>
      </c>
      <c r="BG345" s="14">
        <v>0</v>
      </c>
      <c r="BH345" s="14">
        <f t="shared" si="945"/>
        <v>0</v>
      </c>
      <c r="BI345" s="14">
        <f>IFERROR(VLOOKUP($A345,ConEnroll!$A$8:$S$601,15,0),0)</f>
        <v>-754</v>
      </c>
      <c r="BJ345" s="14">
        <f t="shared" si="946"/>
        <v>-1.7437557816836264</v>
      </c>
      <c r="BK345" s="14">
        <f t="shared" si="947"/>
        <v>-754</v>
      </c>
      <c r="BL345" s="14">
        <f t="shared" si="948"/>
        <v>-1.7437557816836264</v>
      </c>
      <c r="BM345" s="14" t="e">
        <f t="shared" si="949"/>
        <v>#VALUE!</v>
      </c>
      <c r="BN345" s="14" t="e">
        <f t="shared" si="950"/>
        <v>#VALUE!</v>
      </c>
      <c r="BO345" s="42"/>
      <c r="BP345" s="14">
        <f t="shared" si="899"/>
        <v>12767.746299722479</v>
      </c>
      <c r="BQ345" s="14" t="e">
        <f t="shared" si="900"/>
        <v>#VALUE!</v>
      </c>
      <c r="BR345" s="14">
        <f t="shared" si="951"/>
        <v>82.919953283996307</v>
      </c>
      <c r="BS345" s="14" t="e">
        <f t="shared" si="901"/>
        <v>#VALUE!</v>
      </c>
      <c r="BT345" s="37" t="e">
        <f t="shared" si="902"/>
        <v>#VALUE!</v>
      </c>
      <c r="BU345" s="41"/>
      <c r="BV345" s="14" t="str">
        <f>IFERROR(VLOOKUP($A345,#REF!,27,0),"0")</f>
        <v>0</v>
      </c>
      <c r="BW345" s="14">
        <f t="shared" si="952"/>
        <v>0</v>
      </c>
      <c r="BX345" s="14" t="str">
        <f>IFERROR(VLOOKUP($A345,SpecEd22!$Z$22:$AV$606,59,0)," ")</f>
        <v xml:space="preserve"> </v>
      </c>
      <c r="BY345" s="14" t="e">
        <f t="shared" si="953"/>
        <v>#VALUE!</v>
      </c>
      <c r="BZ345" s="14">
        <f>IFERROR(VLOOKUP($A345,ECFE!#REF!,25,0),0)</f>
        <v>0</v>
      </c>
      <c r="CA345" s="14">
        <f t="shared" si="954"/>
        <v>0</v>
      </c>
      <c r="CB345" s="14">
        <f>IFERROR(VLOOKUP($A345,#REF!,17,0),0)</f>
        <v>0</v>
      </c>
      <c r="CC345" s="14">
        <f t="shared" si="955"/>
        <v>0</v>
      </c>
      <c r="CD345" s="14">
        <f>IFERROR(VLOOKUP($A345,#REF!,9,0),0)</f>
        <v>0</v>
      </c>
      <c r="CE345" s="14">
        <f t="shared" si="956"/>
        <v>0</v>
      </c>
      <c r="CF345" s="14">
        <v>0</v>
      </c>
      <c r="CG345" s="14">
        <f t="shared" si="957"/>
        <v>0</v>
      </c>
      <c r="CH345" s="14">
        <f>IFERROR(VLOOKUP($A345,ConEnroll!$A$8:$S$601,15,0),0)</f>
        <v>-754</v>
      </c>
      <c r="CI345" s="14">
        <f t="shared" si="958"/>
        <v>-1.7437557816836264</v>
      </c>
      <c r="CJ345" s="14">
        <f t="shared" si="959"/>
        <v>-754</v>
      </c>
      <c r="CK345" s="14">
        <f t="shared" si="960"/>
        <v>-1.7437557816836264</v>
      </c>
      <c r="CL345" s="14" t="e">
        <f t="shared" si="961"/>
        <v>#VALUE!</v>
      </c>
      <c r="CM345" s="14" t="e">
        <f t="shared" si="962"/>
        <v>#VALUE!</v>
      </c>
      <c r="CN345" s="42"/>
      <c r="CO345" s="14">
        <f t="shared" si="903"/>
        <v>-12559.557123034228</v>
      </c>
      <c r="CP345" s="14" t="e">
        <f t="shared" si="904"/>
        <v>#VALUE!</v>
      </c>
      <c r="CQ345" s="14">
        <f t="shared" si="905"/>
        <v>-66.048277058279382</v>
      </c>
      <c r="CR345" s="14" t="e">
        <f t="shared" si="906"/>
        <v>#VALUE!</v>
      </c>
      <c r="CS345" s="37" t="e">
        <f t="shared" si="907"/>
        <v>#VALUE!</v>
      </c>
      <c r="CT345" s="239"/>
      <c r="CU345" s="239"/>
      <c r="CV345" s="468"/>
      <c r="CW345" s="14">
        <f>IFERROR(VLOOKUP($A345,BaseFY23!$A$7:$AK$527,6,0),0)</f>
        <v>448.4</v>
      </c>
      <c r="CX345" s="14">
        <f>IFERROR(VLOOKUP($A345,BaseFY23!$A$7:$AN$528,28,0),0)</f>
        <v>5625118.75</v>
      </c>
      <c r="CY345" s="14">
        <f t="shared" si="963"/>
        <v>12544.867863514719</v>
      </c>
      <c r="CZ345" s="14">
        <f>IFERROR(VLOOKUP($A345,SpecEd23!$A$21:$BB$605,23,0)," ")</f>
        <v>619700.15886080824</v>
      </c>
      <c r="DA345" s="14">
        <f t="shared" si="964"/>
        <v>1382.0253319821772</v>
      </c>
      <c r="DB345" s="14">
        <f>IFERROR(VLOOKUP($A345,ECFE!$A$16:$AB$347,7,0),0)</f>
        <v>24921.764999999999</v>
      </c>
      <c r="DC345" s="14">
        <f t="shared" si="965"/>
        <v>55.579315343443355</v>
      </c>
      <c r="DD345" s="14">
        <v>0</v>
      </c>
      <c r="DE345" s="14">
        <f t="shared" si="966"/>
        <v>0</v>
      </c>
      <c r="DF345" s="14">
        <f>IFERROR(VLOOKUP($A345,ConEnroll!$A$7:$S$338,10,0),0)</f>
        <v>2883.51</v>
      </c>
      <c r="DG345" s="14">
        <f t="shared" si="967"/>
        <v>6.4306645851917938</v>
      </c>
      <c r="DH345" s="14">
        <f t="shared" si="908"/>
        <v>27805.275000000001</v>
      </c>
      <c r="DI345" s="14">
        <f t="shared" si="968"/>
        <v>62.009979928635154</v>
      </c>
      <c r="DJ345" s="14">
        <f t="shared" si="909"/>
        <v>6272624.1838608086</v>
      </c>
      <c r="DK345" s="14">
        <f t="shared" si="969"/>
        <v>13988.903175425532</v>
      </c>
      <c r="DL345" s="42"/>
      <c r="DM345" s="14">
        <f>IFERROR(VLOOKUP($A345,HouseFY23!$A$7:$AJ$528,28,0),0)</f>
        <v>5804376.75</v>
      </c>
      <c r="DN345" s="14">
        <f t="shared" si="970"/>
        <v>12944.640388046388</v>
      </c>
      <c r="DO345" s="14">
        <f>IFERROR(VLOOKUP($A345,Compens80percent!$A$13:$M$560,12,0),0)</f>
        <v>0</v>
      </c>
      <c r="DP345" s="14">
        <f t="shared" si="970"/>
        <v>0</v>
      </c>
      <c r="DQ345" s="14">
        <f t="shared" si="971"/>
        <v>5804376.75</v>
      </c>
      <c r="DR345" s="14">
        <f t="shared" si="972"/>
        <v>13423.628006475486</v>
      </c>
      <c r="DS345" s="14">
        <f>IFERROR(VLOOKUP($A345,SpecEd23!$A$21:$Z$550,14,0),0)</f>
        <v>658338.84534363262</v>
      </c>
      <c r="DT345" s="14">
        <f t="shared" si="973"/>
        <v>1468.1954624077446</v>
      </c>
      <c r="DU345" s="14">
        <f>IFERROR(VLOOKUP($A345,ECFE!$A$16:$AB$347,9,0),0)</f>
        <v>25928.604306000001</v>
      </c>
      <c r="DV345" s="14">
        <f t="shared" si="974"/>
        <v>57.82471968331847</v>
      </c>
      <c r="DW345" s="14">
        <f>IFERROR(VLOOKUP($A345,ParaFY19!$A$21:$Z$543,7,0),0)</f>
        <v>6076</v>
      </c>
      <c r="DX345" s="14">
        <f t="shared" si="975"/>
        <v>13.550401427297057</v>
      </c>
      <c r="DY345" s="14">
        <f>IFERROR(VLOOKUP($A345,ConEnroll!$A$7:$S$341,13,0),0)</f>
        <v>3604.3875000000003</v>
      </c>
      <c r="DZ345" s="14">
        <f t="shared" si="976"/>
        <v>8.0383307314897419</v>
      </c>
      <c r="EA345" s="14">
        <f t="shared" si="910"/>
        <v>35608.991805999998</v>
      </c>
      <c r="EB345" s="14">
        <f t="shared" si="977"/>
        <v>79.41345184210526</v>
      </c>
      <c r="EC345" s="14">
        <f t="shared" si="911"/>
        <v>6498324.5871496331</v>
      </c>
      <c r="ED345" s="14">
        <f t="shared" si="978"/>
        <v>14492.249302296239</v>
      </c>
      <c r="EE345" s="62"/>
      <c r="EF345" s="14">
        <f t="shared" si="912"/>
        <v>399.77252453166875</v>
      </c>
      <c r="EG345" s="14">
        <f t="shared" si="913"/>
        <v>86.170130425567322</v>
      </c>
      <c r="EH345" s="14">
        <f t="shared" si="914"/>
        <v>17.403471913470106</v>
      </c>
      <c r="EI345" s="14">
        <f t="shared" si="979"/>
        <v>503.3461268707062</v>
      </c>
      <c r="EJ345" s="37">
        <f t="shared" si="915"/>
        <v>3.598181505430248E-2</v>
      </c>
      <c r="EK345" s="42"/>
      <c r="EL345" s="14" t="str">
        <f>IFERROR(VLOOKUP($A345,#REF!,27,0),"0")</f>
        <v>0</v>
      </c>
      <c r="EM345" s="14">
        <f t="shared" si="980"/>
        <v>0</v>
      </c>
      <c r="EN345" s="14" t="str">
        <f>IFERROR(VLOOKUP($A345,SpecEd23!#REF!,23,0)," ")</f>
        <v xml:space="preserve"> </v>
      </c>
      <c r="EO345" s="14" t="e">
        <f t="shared" si="981"/>
        <v>#VALUE!</v>
      </c>
      <c r="EP345" s="14">
        <f>IFERROR(VLOOKUP($A345,ECFE!#REF!,24,0),0)</f>
        <v>0</v>
      </c>
      <c r="EQ345" s="14">
        <f t="shared" si="982"/>
        <v>0</v>
      </c>
      <c r="ER345" s="14">
        <f>IFERROR(VLOOKUP($A345,#REF!,30,0),0)</f>
        <v>0</v>
      </c>
      <c r="ES345" s="14">
        <f t="shared" si="983"/>
        <v>0</v>
      </c>
      <c r="ET345" s="14">
        <f>IFERROR(VLOOKUP($A345,#REF!,12,0),0)</f>
        <v>0</v>
      </c>
      <c r="EU345" s="14">
        <f t="shared" si="984"/>
        <v>0</v>
      </c>
      <c r="EV345" s="14">
        <v>0</v>
      </c>
      <c r="EW345" s="14">
        <f t="shared" si="985"/>
        <v>0</v>
      </c>
      <c r="EX345" s="14">
        <f>IFERROR(VLOOKUP($A345,ConEnroll!$A$8:$S$601,16,0),0)</f>
        <v>2144</v>
      </c>
      <c r="EY345" s="14">
        <f t="shared" si="986"/>
        <v>4.7814451382694028</v>
      </c>
      <c r="EZ345" s="14">
        <f t="shared" si="987"/>
        <v>2144</v>
      </c>
      <c r="FA345" s="14">
        <f t="shared" si="988"/>
        <v>4.7814451382694028</v>
      </c>
      <c r="FB345" s="14" t="e">
        <f t="shared" si="989"/>
        <v>#VALUE!</v>
      </c>
      <c r="FC345" s="14" t="e">
        <f t="shared" si="990"/>
        <v>#VALUE!</v>
      </c>
      <c r="FD345" s="62"/>
      <c r="FE345" s="14">
        <f t="shared" si="916"/>
        <v>12944.640388046388</v>
      </c>
      <c r="FF345" s="14" t="e">
        <f t="shared" si="917"/>
        <v>#VALUE!</v>
      </c>
      <c r="FG345" s="14">
        <f t="shared" si="991"/>
        <v>74.632006703835856</v>
      </c>
      <c r="FH345" s="14" t="e">
        <f t="shared" si="918"/>
        <v>#VALUE!</v>
      </c>
      <c r="FI345" s="37" t="e">
        <f t="shared" si="919"/>
        <v>#VALUE!</v>
      </c>
      <c r="FJ345" s="12"/>
      <c r="FK345" s="14" t="str">
        <f>IFERROR(VLOOKUP($A345,#REF!,27,0),"0")</f>
        <v>0</v>
      </c>
      <c r="FL345" s="14">
        <f t="shared" si="992"/>
        <v>0</v>
      </c>
      <c r="FM345" s="14" t="str">
        <f>IFERROR(VLOOKUP($A345,SpecEd23!$X$22:$Y$610,59,0)," ")</f>
        <v xml:space="preserve"> </v>
      </c>
      <c r="FN345" s="14" t="e">
        <f t="shared" si="993"/>
        <v>#VALUE!</v>
      </c>
      <c r="FO345" s="14">
        <f>IFERROR(VLOOKUP($A345,ECFE!#REF!,26,0),0)</f>
        <v>0</v>
      </c>
      <c r="FP345" s="14">
        <f t="shared" si="994"/>
        <v>0</v>
      </c>
      <c r="FQ345" s="14">
        <f>IFERROR(VLOOKUP($A345,#REF!,16,0),0)</f>
        <v>0</v>
      </c>
      <c r="FR345" s="14">
        <f t="shared" si="995"/>
        <v>0</v>
      </c>
      <c r="FS345" s="14">
        <f>IFERROR(VLOOKUP($A345,#REF!,12,0),0)</f>
        <v>0</v>
      </c>
      <c r="FT345" s="14">
        <f t="shared" si="996"/>
        <v>0</v>
      </c>
      <c r="FU345" s="14">
        <v>0</v>
      </c>
      <c r="FV345" s="14">
        <f t="shared" si="997"/>
        <v>0</v>
      </c>
      <c r="FW345" s="14">
        <f>IFERROR(VLOOKUP($A345,ConEnroll!$A$8:$S$601,16,0),0)</f>
        <v>2144</v>
      </c>
      <c r="FX345" s="14">
        <f t="shared" si="998"/>
        <v>4.7814451382694028</v>
      </c>
      <c r="FY345" s="14">
        <f t="shared" si="999"/>
        <v>2144</v>
      </c>
      <c r="FZ345" s="14">
        <f t="shared" si="1000"/>
        <v>4.7814451382694028</v>
      </c>
      <c r="GA345" s="14" t="e">
        <f t="shared" si="1001"/>
        <v>#VALUE!</v>
      </c>
      <c r="GB345" s="14" t="e">
        <f t="shared" si="1002"/>
        <v>#VALUE!</v>
      </c>
      <c r="GC345" s="39"/>
      <c r="GD345" s="14">
        <f t="shared" si="920"/>
        <v>-12544.867863514719</v>
      </c>
      <c r="GE345" s="14" t="e">
        <f t="shared" si="921"/>
        <v>#VALUE!</v>
      </c>
      <c r="GF345" s="14">
        <f t="shared" si="922"/>
        <v>-57.22853479036575</v>
      </c>
      <c r="GG345" s="14" t="e">
        <f t="shared" si="923"/>
        <v>#VALUE!</v>
      </c>
      <c r="GH345" s="37" t="e">
        <f t="shared" si="924"/>
        <v>#VALUE!</v>
      </c>
    </row>
    <row r="346" spans="1:190" ht="12.5" x14ac:dyDescent="0.25">
      <c r="A346" s="67">
        <v>2899</v>
      </c>
      <c r="B346" s="35">
        <v>1</v>
      </c>
      <c r="C346" s="14">
        <v>5</v>
      </c>
      <c r="D346" s="14"/>
      <c r="E346" s="14"/>
      <c r="F346" s="35" t="s">
        <v>383</v>
      </c>
      <c r="G346" s="41"/>
      <c r="H346" s="14">
        <f>IFERROR(VLOOKUP($A346,BaseFY22!$A$7:$AK$528,6,0),0)</f>
        <v>1451</v>
      </c>
      <c r="I346" s="14">
        <f>IFERROR(VLOOKUP($A346,BaseFY22!$A$7:$AK$528,28,0),0)</f>
        <v>12934098.5</v>
      </c>
      <c r="J346" s="14">
        <f t="shared" si="925"/>
        <v>8913.9203997243276</v>
      </c>
      <c r="K346" s="14">
        <f>IFERROR(VLOOKUP($A346,SpecEd22!$A$21:$BB$605,24,0)," ")</f>
        <v>1550511.2047003168</v>
      </c>
      <c r="L346" s="14">
        <f t="shared" si="926"/>
        <v>1068.5811197107628</v>
      </c>
      <c r="M346" s="14">
        <f>IFERROR(VLOOKUP($A346,ECFE!$A$16:$AB$347,7,0),0)</f>
        <v>82317.345000000001</v>
      </c>
      <c r="N346" s="14">
        <f t="shared" si="893"/>
        <v>56.731457615437627</v>
      </c>
      <c r="O346" s="14">
        <v>0</v>
      </c>
      <c r="P346" s="14">
        <f t="shared" si="893"/>
        <v>0</v>
      </c>
      <c r="Q346" s="14">
        <f>IFERROR(VLOOKUP($A346,ConEnroll!$A$7:$S$337,10,0),0)</f>
        <v>7601.97</v>
      </c>
      <c r="R346" s="14">
        <f t="shared" si="927"/>
        <v>5.2391247415575464</v>
      </c>
      <c r="S346" s="14">
        <f t="shared" si="894"/>
        <v>89919.315000000002</v>
      </c>
      <c r="T346" s="14">
        <f t="shared" si="928"/>
        <v>61.97058235699518</v>
      </c>
      <c r="U346" s="14">
        <f t="shared" si="895"/>
        <v>14574529.019700317</v>
      </c>
      <c r="V346" s="14">
        <f t="shared" si="929"/>
        <v>10044.472101792086</v>
      </c>
      <c r="W346" s="42"/>
      <c r="X346" s="14">
        <f>IFERROR(VLOOKUP($A346,HouseFY22!$A$6:$AJ$528,28,0),0)</f>
        <v>13158027.5</v>
      </c>
      <c r="Y346" s="14">
        <f t="shared" si="930"/>
        <v>9068.2477601654027</v>
      </c>
      <c r="Z346" s="14">
        <f>IFERROR(VLOOKUP($A346,Compens80percent!$A$13:$M$560,12,0),0)</f>
        <v>0</v>
      </c>
      <c r="AA346" s="14">
        <f t="shared" si="930"/>
        <v>0</v>
      </c>
      <c r="AB346" s="14">
        <f t="shared" si="931"/>
        <v>13158027.5</v>
      </c>
      <c r="AC346" s="14">
        <f t="shared" si="930"/>
        <v>9068.2477601654027</v>
      </c>
      <c r="AD346" s="14">
        <f>IFERROR(VLOOKUP(A346,SpecEd22!$A$21:$Z$550,14,0),0)</f>
        <v>1580124.069833339</v>
      </c>
      <c r="AE346" s="14">
        <f t="shared" si="932"/>
        <v>1088.9897104295926</v>
      </c>
      <c r="AF346" s="14">
        <f>IFERROR(VLOOKUP($A346,ECFE!$A$16:$AB$348,8,0),0)</f>
        <v>83963.691900000005</v>
      </c>
      <c r="AG346" s="14">
        <f t="shared" si="933"/>
        <v>57.866086767746388</v>
      </c>
      <c r="AH346" s="14">
        <f>IFERROR(VLOOKUP(A346,ParaFY19!$A$21:$Z$543,7,0),0)</f>
        <v>5684</v>
      </c>
      <c r="AI346" s="14">
        <f t="shared" si="934"/>
        <v>3.9172984148862855</v>
      </c>
      <c r="AJ346" s="14">
        <f>IFERROR(VLOOKUP(A346,ConEnroll!$A$7:$S$341,13,0),0)</f>
        <v>9502.4624999999996</v>
      </c>
      <c r="AK346" s="14">
        <f t="shared" si="935"/>
        <v>6.548905926946933</v>
      </c>
      <c r="AL346" s="14">
        <f t="shared" si="890"/>
        <v>99150.154399999999</v>
      </c>
      <c r="AM346" s="14">
        <f t="shared" si="936"/>
        <v>68.3322911095796</v>
      </c>
      <c r="AN346" s="14">
        <f t="shared" si="937"/>
        <v>14837301.724233339</v>
      </c>
      <c r="AO346" s="14">
        <f t="shared" si="938"/>
        <v>10225.569761704575</v>
      </c>
      <c r="AP346" s="62"/>
      <c r="AQ346" s="14">
        <f t="shared" si="891"/>
        <v>154.32736044107514</v>
      </c>
      <c r="AR346" s="14">
        <f t="shared" si="896"/>
        <v>20.408590718829828</v>
      </c>
      <c r="AS346" s="14">
        <f t="shared" si="897"/>
        <v>6.3617087525844198</v>
      </c>
      <c r="AT346" s="14">
        <f t="shared" si="939"/>
        <v>181.09765991248941</v>
      </c>
      <c r="AU346" s="37">
        <f t="shared" si="898"/>
        <v>1.8029584638915852E-2</v>
      </c>
      <c r="AV346" s="42"/>
      <c r="AW346" s="14" t="str">
        <f>IFERROR(VLOOKUP($A346,#REF!,27,0),"0")</f>
        <v>0</v>
      </c>
      <c r="AX346" s="14">
        <f t="shared" si="940"/>
        <v>0</v>
      </c>
      <c r="AY346" s="14" t="str">
        <f>IFERROR(VLOOKUP($A346,SpecEd22!#REF!,23,0)," ")</f>
        <v xml:space="preserve"> </v>
      </c>
      <c r="AZ346" s="14" t="e">
        <f t="shared" si="941"/>
        <v>#VALUE!</v>
      </c>
      <c r="BA346" s="14">
        <f>IFERROR(VLOOKUP($A346,ECFE!#REF!,23,0),0)</f>
        <v>0</v>
      </c>
      <c r="BB346" s="14">
        <f t="shared" si="942"/>
        <v>0</v>
      </c>
      <c r="BC346" s="14">
        <f>IFERROR(VLOOKUP($A346,#REF!,17,0),0)</f>
        <v>0</v>
      </c>
      <c r="BD346" s="14">
        <f t="shared" si="943"/>
        <v>0</v>
      </c>
      <c r="BE346" s="14">
        <f>IFERROR(VLOOKUP($A346,#REF!,9,0),0)</f>
        <v>0</v>
      </c>
      <c r="BF346" s="14">
        <f t="shared" si="944"/>
        <v>0</v>
      </c>
      <c r="BG346" s="14">
        <v>0</v>
      </c>
      <c r="BH346" s="14">
        <f t="shared" si="945"/>
        <v>0</v>
      </c>
      <c r="BI346" s="14">
        <f>IFERROR(VLOOKUP($A346,ConEnroll!$A$8:$S$601,15,0),0)</f>
        <v>-750</v>
      </c>
      <c r="BJ346" s="14">
        <f t="shared" si="946"/>
        <v>-0.51688490696071676</v>
      </c>
      <c r="BK346" s="14">
        <f t="shared" si="947"/>
        <v>-750</v>
      </c>
      <c r="BL346" s="14">
        <f t="shared" si="948"/>
        <v>-0.51688490696071676</v>
      </c>
      <c r="BM346" s="14" t="e">
        <f t="shared" si="949"/>
        <v>#VALUE!</v>
      </c>
      <c r="BN346" s="14" t="e">
        <f t="shared" si="950"/>
        <v>#VALUE!</v>
      </c>
      <c r="BO346" s="42"/>
      <c r="BP346" s="14">
        <f t="shared" si="899"/>
        <v>9068.2477601654027</v>
      </c>
      <c r="BQ346" s="14" t="e">
        <f t="shared" si="900"/>
        <v>#VALUE!</v>
      </c>
      <c r="BR346" s="14">
        <f t="shared" si="951"/>
        <v>68.849176016540312</v>
      </c>
      <c r="BS346" s="14" t="e">
        <f t="shared" si="901"/>
        <v>#VALUE!</v>
      </c>
      <c r="BT346" s="37" t="e">
        <f t="shared" si="902"/>
        <v>#VALUE!</v>
      </c>
      <c r="BU346" s="41"/>
      <c r="BV346" s="14" t="str">
        <f>IFERROR(VLOOKUP($A346,#REF!,27,0),"0")</f>
        <v>0</v>
      </c>
      <c r="BW346" s="14">
        <f t="shared" si="952"/>
        <v>0</v>
      </c>
      <c r="BX346" s="14" t="str">
        <f>IFERROR(VLOOKUP($A346,SpecEd22!$Z$22:$AV$606,59,0)," ")</f>
        <v xml:space="preserve"> </v>
      </c>
      <c r="BY346" s="14" t="e">
        <f t="shared" si="953"/>
        <v>#VALUE!</v>
      </c>
      <c r="BZ346" s="14">
        <f>IFERROR(VLOOKUP($A346,ECFE!#REF!,25,0),0)</f>
        <v>0</v>
      </c>
      <c r="CA346" s="14">
        <f t="shared" si="954"/>
        <v>0</v>
      </c>
      <c r="CB346" s="14">
        <f>IFERROR(VLOOKUP($A346,#REF!,17,0),0)</f>
        <v>0</v>
      </c>
      <c r="CC346" s="14">
        <f t="shared" si="955"/>
        <v>0</v>
      </c>
      <c r="CD346" s="14">
        <f>IFERROR(VLOOKUP($A346,#REF!,9,0),0)</f>
        <v>0</v>
      </c>
      <c r="CE346" s="14">
        <f t="shared" si="956"/>
        <v>0</v>
      </c>
      <c r="CF346" s="14">
        <v>0</v>
      </c>
      <c r="CG346" s="14">
        <f t="shared" si="957"/>
        <v>0</v>
      </c>
      <c r="CH346" s="14">
        <f>IFERROR(VLOOKUP($A346,ConEnroll!$A$8:$S$601,15,0),0)</f>
        <v>-750</v>
      </c>
      <c r="CI346" s="14">
        <f t="shared" si="958"/>
        <v>-0.51688490696071676</v>
      </c>
      <c r="CJ346" s="14">
        <f t="shared" si="959"/>
        <v>-750</v>
      </c>
      <c r="CK346" s="14">
        <f t="shared" si="960"/>
        <v>-0.51688490696071676</v>
      </c>
      <c r="CL346" s="14" t="e">
        <f t="shared" si="961"/>
        <v>#VALUE!</v>
      </c>
      <c r="CM346" s="14" t="e">
        <f t="shared" si="962"/>
        <v>#VALUE!</v>
      </c>
      <c r="CN346" s="42"/>
      <c r="CO346" s="14">
        <f t="shared" si="903"/>
        <v>-8913.9203997243276</v>
      </c>
      <c r="CP346" s="14" t="e">
        <f t="shared" si="904"/>
        <v>#VALUE!</v>
      </c>
      <c r="CQ346" s="14">
        <f t="shared" si="905"/>
        <v>-62.487467263955899</v>
      </c>
      <c r="CR346" s="14" t="e">
        <f t="shared" si="906"/>
        <v>#VALUE!</v>
      </c>
      <c r="CS346" s="37" t="e">
        <f t="shared" si="907"/>
        <v>#VALUE!</v>
      </c>
      <c r="CT346" s="239"/>
      <c r="CU346" s="239"/>
      <c r="CV346" s="468"/>
      <c r="CW346" s="14">
        <f>IFERROR(VLOOKUP($A346,BaseFY23!$A$7:$AK$527,6,0),0)</f>
        <v>1439.527245</v>
      </c>
      <c r="CX346" s="14">
        <f>IFERROR(VLOOKUP($A346,BaseFY23!$A$7:$AN$528,28,0),0)</f>
        <v>12861692</v>
      </c>
      <c r="CY346" s="14">
        <f t="shared" si="963"/>
        <v>8934.6638243029574</v>
      </c>
      <c r="CZ346" s="14">
        <f>IFERROR(VLOOKUP($A346,SpecEd23!$A$21:$BB$605,23,0)," ")</f>
        <v>1557935.3579816485</v>
      </c>
      <c r="DA346" s="14">
        <f t="shared" si="964"/>
        <v>1082.2548606793812</v>
      </c>
      <c r="DB346" s="14">
        <f>IFERROR(VLOOKUP($A346,ECFE!$A$16:$AB$347,7,0),0)</f>
        <v>82317.345000000001</v>
      </c>
      <c r="DC346" s="14">
        <f t="shared" si="965"/>
        <v>57.183596410500726</v>
      </c>
      <c r="DD346" s="14">
        <v>0</v>
      </c>
      <c r="DE346" s="14">
        <f t="shared" si="966"/>
        <v>0</v>
      </c>
      <c r="DF346" s="14">
        <f>IFERROR(VLOOKUP($A346,ConEnroll!$A$7:$S$338,10,0),0)</f>
        <v>7601.97</v>
      </c>
      <c r="DG346" s="14">
        <f t="shared" si="967"/>
        <v>5.2808795570937601</v>
      </c>
      <c r="DH346" s="14">
        <f t="shared" si="908"/>
        <v>89919.315000000002</v>
      </c>
      <c r="DI346" s="14">
        <f t="shared" si="968"/>
        <v>62.464475967594488</v>
      </c>
      <c r="DJ346" s="14">
        <f t="shared" si="909"/>
        <v>14509546.672981648</v>
      </c>
      <c r="DK346" s="14">
        <f t="shared" si="969"/>
        <v>10079.383160949932</v>
      </c>
      <c r="DL346" s="42"/>
      <c r="DM346" s="14">
        <f>IFERROR(VLOOKUP($A346,HouseFY23!$A$7:$AJ$528,28,0),0)</f>
        <v>13308009</v>
      </c>
      <c r="DN346" s="14">
        <f t="shared" si="970"/>
        <v>9244.707973554192</v>
      </c>
      <c r="DO346" s="14">
        <f>IFERROR(VLOOKUP($A346,Compens80percent!$A$13:$M$560,12,0),0)</f>
        <v>0</v>
      </c>
      <c r="DP346" s="14">
        <f t="shared" si="970"/>
        <v>0</v>
      </c>
      <c r="DQ346" s="14">
        <f t="shared" si="971"/>
        <v>13308009</v>
      </c>
      <c r="DR346" s="14">
        <f t="shared" si="972"/>
        <v>9171.611991729842</v>
      </c>
      <c r="DS346" s="14">
        <f>IFERROR(VLOOKUP($A346,SpecEd23!$A$21:$Z$550,14,0),0)</f>
        <v>1617317.8702964536</v>
      </c>
      <c r="DT346" s="14">
        <f t="shared" si="973"/>
        <v>1123.5062593736832</v>
      </c>
      <c r="DU346" s="14">
        <f>IFERROR(VLOOKUP($A346,ECFE!$A$16:$AB$347,9,0),0)</f>
        <v>85642.965737999999</v>
      </c>
      <c r="DV346" s="14">
        <f t="shared" si="974"/>
        <v>59.493813705484953</v>
      </c>
      <c r="DW346" s="14">
        <f>IFERROR(VLOOKUP($A346,ParaFY19!$A$21:$Z$543,7,0),0)</f>
        <v>5684</v>
      </c>
      <c r="DX346" s="14">
        <f t="shared" si="975"/>
        <v>3.9485185290814</v>
      </c>
      <c r="DY346" s="14">
        <f>IFERROR(VLOOKUP($A346,ConEnroll!$A$7:$S$341,13,0),0)</f>
        <v>9502.4624999999996</v>
      </c>
      <c r="DZ346" s="14">
        <f t="shared" si="976"/>
        <v>6.6010994463671997</v>
      </c>
      <c r="EA346" s="14">
        <f t="shared" si="910"/>
        <v>100829.42823799999</v>
      </c>
      <c r="EB346" s="14">
        <f t="shared" si="977"/>
        <v>70.043431680933551</v>
      </c>
      <c r="EC346" s="14">
        <f t="shared" si="911"/>
        <v>15026156.298534453</v>
      </c>
      <c r="ED346" s="14">
        <f t="shared" si="978"/>
        <v>10438.257664608809</v>
      </c>
      <c r="EE346" s="62"/>
      <c r="EF346" s="14">
        <f t="shared" si="912"/>
        <v>310.04414925123456</v>
      </c>
      <c r="EG346" s="14">
        <f t="shared" si="913"/>
        <v>41.251398694301997</v>
      </c>
      <c r="EH346" s="14">
        <f t="shared" si="914"/>
        <v>7.578955713339063</v>
      </c>
      <c r="EI346" s="14">
        <f t="shared" si="979"/>
        <v>358.8745036588756</v>
      </c>
      <c r="EJ346" s="37">
        <f t="shared" si="915"/>
        <v>3.5604808144336232E-2</v>
      </c>
      <c r="EK346" s="42"/>
      <c r="EL346" s="14" t="str">
        <f>IFERROR(VLOOKUP($A346,#REF!,27,0),"0")</f>
        <v>0</v>
      </c>
      <c r="EM346" s="14">
        <f t="shared" si="980"/>
        <v>0</v>
      </c>
      <c r="EN346" s="14" t="str">
        <f>IFERROR(VLOOKUP($A346,SpecEd23!#REF!,23,0)," ")</f>
        <v xml:space="preserve"> </v>
      </c>
      <c r="EO346" s="14" t="e">
        <f t="shared" si="981"/>
        <v>#VALUE!</v>
      </c>
      <c r="EP346" s="14">
        <f>IFERROR(VLOOKUP($A346,ECFE!#REF!,24,0),0)</f>
        <v>0</v>
      </c>
      <c r="EQ346" s="14">
        <f t="shared" si="982"/>
        <v>0</v>
      </c>
      <c r="ER346" s="14">
        <f>IFERROR(VLOOKUP($A346,#REF!,30,0),0)</f>
        <v>0</v>
      </c>
      <c r="ES346" s="14">
        <f t="shared" si="983"/>
        <v>0</v>
      </c>
      <c r="ET346" s="14">
        <f>IFERROR(VLOOKUP($A346,#REF!,12,0),0)</f>
        <v>0</v>
      </c>
      <c r="EU346" s="14">
        <f t="shared" si="984"/>
        <v>0</v>
      </c>
      <c r="EV346" s="14">
        <v>0</v>
      </c>
      <c r="EW346" s="14">
        <f t="shared" si="985"/>
        <v>0</v>
      </c>
      <c r="EX346" s="14">
        <f>IFERROR(VLOOKUP($A346,ConEnroll!$A$8:$S$601,16,0),0)</f>
        <v>2149</v>
      </c>
      <c r="EY346" s="14">
        <f t="shared" si="986"/>
        <v>1.4928512172758495</v>
      </c>
      <c r="EZ346" s="14">
        <f t="shared" si="987"/>
        <v>2149</v>
      </c>
      <c r="FA346" s="14">
        <f t="shared" si="988"/>
        <v>1.4928512172758495</v>
      </c>
      <c r="FB346" s="14" t="e">
        <f t="shared" si="989"/>
        <v>#VALUE!</v>
      </c>
      <c r="FC346" s="14" t="e">
        <f t="shared" si="990"/>
        <v>#VALUE!</v>
      </c>
      <c r="FD346" s="62"/>
      <c r="FE346" s="14">
        <f t="shared" si="916"/>
        <v>9244.707973554192</v>
      </c>
      <c r="FF346" s="14" t="e">
        <f t="shared" si="917"/>
        <v>#VALUE!</v>
      </c>
      <c r="FG346" s="14">
        <f t="shared" si="991"/>
        <v>68.550580463657695</v>
      </c>
      <c r="FH346" s="14" t="e">
        <f t="shared" si="918"/>
        <v>#VALUE!</v>
      </c>
      <c r="FI346" s="37" t="e">
        <f t="shared" si="919"/>
        <v>#VALUE!</v>
      </c>
      <c r="FJ346" s="12"/>
      <c r="FK346" s="14" t="str">
        <f>IFERROR(VLOOKUP($A346,#REF!,27,0),"0")</f>
        <v>0</v>
      </c>
      <c r="FL346" s="14">
        <f t="shared" si="992"/>
        <v>0</v>
      </c>
      <c r="FM346" s="14" t="str">
        <f>IFERROR(VLOOKUP($A346,SpecEd23!$X$22:$Y$610,59,0)," ")</f>
        <v xml:space="preserve"> </v>
      </c>
      <c r="FN346" s="14" t="e">
        <f t="shared" si="993"/>
        <v>#VALUE!</v>
      </c>
      <c r="FO346" s="14">
        <f>IFERROR(VLOOKUP($A346,ECFE!#REF!,26,0),0)</f>
        <v>0</v>
      </c>
      <c r="FP346" s="14">
        <f t="shared" si="994"/>
        <v>0</v>
      </c>
      <c r="FQ346" s="14">
        <f>IFERROR(VLOOKUP($A346,#REF!,16,0),0)</f>
        <v>0</v>
      </c>
      <c r="FR346" s="14">
        <f t="shared" si="995"/>
        <v>0</v>
      </c>
      <c r="FS346" s="14">
        <f>IFERROR(VLOOKUP($A346,#REF!,12,0),0)</f>
        <v>0</v>
      </c>
      <c r="FT346" s="14">
        <f t="shared" si="996"/>
        <v>0</v>
      </c>
      <c r="FU346" s="14">
        <v>0</v>
      </c>
      <c r="FV346" s="14">
        <f t="shared" si="997"/>
        <v>0</v>
      </c>
      <c r="FW346" s="14">
        <f>IFERROR(VLOOKUP($A346,ConEnroll!$A$8:$S$601,16,0),0)</f>
        <v>2149</v>
      </c>
      <c r="FX346" s="14">
        <f t="shared" si="998"/>
        <v>1.4928512172758495</v>
      </c>
      <c r="FY346" s="14">
        <f t="shared" si="999"/>
        <v>2149</v>
      </c>
      <c r="FZ346" s="14">
        <f t="shared" si="1000"/>
        <v>1.4928512172758495</v>
      </c>
      <c r="GA346" s="14" t="e">
        <f t="shared" si="1001"/>
        <v>#VALUE!</v>
      </c>
      <c r="GB346" s="14" t="e">
        <f t="shared" si="1002"/>
        <v>#VALUE!</v>
      </c>
      <c r="GC346" s="39"/>
      <c r="GD346" s="14">
        <f t="shared" si="920"/>
        <v>-8934.6638243029574</v>
      </c>
      <c r="GE346" s="14" t="e">
        <f t="shared" si="921"/>
        <v>#VALUE!</v>
      </c>
      <c r="GF346" s="14">
        <f t="shared" si="922"/>
        <v>-60.971624750318639</v>
      </c>
      <c r="GG346" s="14" t="e">
        <f t="shared" si="923"/>
        <v>#VALUE!</v>
      </c>
      <c r="GH346" s="37" t="e">
        <f t="shared" si="924"/>
        <v>#VALUE!</v>
      </c>
    </row>
    <row r="347" spans="1:190" ht="12.5" x14ac:dyDescent="0.25">
      <c r="A347" s="67">
        <v>2902</v>
      </c>
      <c r="B347" s="35">
        <v>1</v>
      </c>
      <c r="C347" s="14">
        <v>6</v>
      </c>
      <c r="D347" s="14"/>
      <c r="E347" s="14"/>
      <c r="F347" s="35" t="s">
        <v>3537</v>
      </c>
      <c r="G347" s="41"/>
      <c r="H347" s="14">
        <f>IFERROR(VLOOKUP($A347,BaseFY22!$A$7:$AK$528,6,0),0)</f>
        <v>541</v>
      </c>
      <c r="I347" s="14">
        <f>IFERROR(VLOOKUP($A347,BaseFY22!$A$7:$AK$528,28,0),0)</f>
        <v>5576831.2665370004</v>
      </c>
      <c r="J347" s="14">
        <f t="shared" si="925"/>
        <v>10308.375723728283</v>
      </c>
      <c r="K347" s="14">
        <f>IFERROR(VLOOKUP($A347,SpecEd22!$A$21:$BB$605,24,0)," ")</f>
        <v>556267.91049696738</v>
      </c>
      <c r="L347" s="14">
        <f t="shared" si="926"/>
        <v>1028.2216460202724</v>
      </c>
      <c r="M347" s="14">
        <f>IFERROR(VLOOKUP($A347,ECFE!$A$16:$AB$347,7,0),0)</f>
        <v>22656.149999999998</v>
      </c>
      <c r="N347" s="14">
        <f t="shared" si="893"/>
        <v>41.878280961182988</v>
      </c>
      <c r="O347" s="14">
        <v>0</v>
      </c>
      <c r="P347" s="14">
        <f t="shared" si="893"/>
        <v>0</v>
      </c>
      <c r="Q347" s="14">
        <f>IFERROR(VLOOKUP($A347,ConEnroll!$A$7:$S$337,10,0),0)</f>
        <v>7444.69</v>
      </c>
      <c r="R347" s="14">
        <f t="shared" si="927"/>
        <v>13.760979667282809</v>
      </c>
      <c r="S347" s="14">
        <f t="shared" si="894"/>
        <v>30100.839999999997</v>
      </c>
      <c r="T347" s="14">
        <f t="shared" si="928"/>
        <v>55.639260628465799</v>
      </c>
      <c r="U347" s="14">
        <f t="shared" si="895"/>
        <v>6163200.0170339681</v>
      </c>
      <c r="V347" s="14">
        <f t="shared" si="929"/>
        <v>11392.236630377021</v>
      </c>
      <c r="W347" s="42"/>
      <c r="X347" s="14">
        <f>IFERROR(VLOOKUP($A347,HouseFY22!$A$6:$AJ$528,28,0),0)</f>
        <v>5672740.2665370004</v>
      </c>
      <c r="Y347" s="14">
        <f t="shared" si="930"/>
        <v>10485.656684911277</v>
      </c>
      <c r="Z347" s="14">
        <f>IFERROR(VLOOKUP($A347,Compens80percent!$A$13:$M$560,12,0),0)</f>
        <v>0</v>
      </c>
      <c r="AA347" s="14">
        <f t="shared" si="930"/>
        <v>0</v>
      </c>
      <c r="AB347" s="14">
        <f t="shared" si="931"/>
        <v>5672740.2665370004</v>
      </c>
      <c r="AC347" s="14">
        <f t="shared" si="930"/>
        <v>10485.656684911277</v>
      </c>
      <c r="AD347" s="14">
        <f>IFERROR(VLOOKUP(A347,SpecEd22!$A$21:$Z$550,14,0),0)</f>
        <v>566633.98931844055</v>
      </c>
      <c r="AE347" s="14">
        <f t="shared" si="932"/>
        <v>1047.382605024844</v>
      </c>
      <c r="AF347" s="14">
        <f>IFERROR(VLOOKUP($A347,ECFE!$A$16:$AB$348,8,0),0)</f>
        <v>23109.273000000001</v>
      </c>
      <c r="AG347" s="14">
        <f t="shared" si="933"/>
        <v>42.715846580406655</v>
      </c>
      <c r="AH347" s="14">
        <f>IFERROR(VLOOKUP(A347,ParaFY19!$A$21:$Z$543,7,0),0)</f>
        <v>3332</v>
      </c>
      <c r="AI347" s="14">
        <f t="shared" si="934"/>
        <v>6.1589648798521255</v>
      </c>
      <c r="AJ347" s="14">
        <f>IFERROR(VLOOKUP(A347,ConEnroll!$A$7:$S$341,13,0),0)</f>
        <v>9305.8624999999993</v>
      </c>
      <c r="AK347" s="14">
        <f t="shared" si="935"/>
        <v>17.20122458410351</v>
      </c>
      <c r="AL347" s="14">
        <f t="shared" si="890"/>
        <v>35747.135500000004</v>
      </c>
      <c r="AM347" s="14">
        <f t="shared" si="936"/>
        <v>66.076036044362297</v>
      </c>
      <c r="AN347" s="14">
        <f t="shared" si="937"/>
        <v>6275121.391355441</v>
      </c>
      <c r="AO347" s="14">
        <f t="shared" si="938"/>
        <v>11599.115325980483</v>
      </c>
      <c r="AP347" s="62"/>
      <c r="AQ347" s="14">
        <f t="shared" si="891"/>
        <v>177.28096118299436</v>
      </c>
      <c r="AR347" s="14">
        <f t="shared" si="896"/>
        <v>19.160959004571623</v>
      </c>
      <c r="AS347" s="14">
        <f t="shared" si="897"/>
        <v>10.436775415896498</v>
      </c>
      <c r="AT347" s="14">
        <f t="shared" si="939"/>
        <v>206.87869560346249</v>
      </c>
      <c r="AU347" s="37">
        <f t="shared" si="898"/>
        <v>1.8159620653579765E-2</v>
      </c>
      <c r="AV347" s="42"/>
      <c r="AW347" s="14" t="str">
        <f>IFERROR(VLOOKUP($A347,#REF!,27,0),"0")</f>
        <v>0</v>
      </c>
      <c r="AX347" s="14">
        <f t="shared" si="940"/>
        <v>0</v>
      </c>
      <c r="AY347" s="14" t="str">
        <f>IFERROR(VLOOKUP($A347,SpecEd22!#REF!,23,0)," ")</f>
        <v xml:space="preserve"> </v>
      </c>
      <c r="AZ347" s="14" t="e">
        <f t="shared" si="941"/>
        <v>#VALUE!</v>
      </c>
      <c r="BA347" s="14">
        <f>IFERROR(VLOOKUP($A347,ECFE!#REF!,23,0),0)</f>
        <v>0</v>
      </c>
      <c r="BB347" s="14">
        <f t="shared" si="942"/>
        <v>0</v>
      </c>
      <c r="BC347" s="14">
        <f>IFERROR(VLOOKUP($A347,#REF!,17,0),0)</f>
        <v>0</v>
      </c>
      <c r="BD347" s="14">
        <f t="shared" si="943"/>
        <v>0</v>
      </c>
      <c r="BE347" s="14">
        <f>IFERROR(VLOOKUP($A347,#REF!,9,0),0)</f>
        <v>0</v>
      </c>
      <c r="BF347" s="14">
        <f t="shared" si="944"/>
        <v>0</v>
      </c>
      <c r="BG347" s="14">
        <v>0</v>
      </c>
      <c r="BH347" s="14">
        <f t="shared" si="945"/>
        <v>0</v>
      </c>
      <c r="BI347" s="14">
        <f>IFERROR(VLOOKUP($A347,ConEnroll!$A$8:$S$601,15,0),0)</f>
        <v>-748</v>
      </c>
      <c r="BJ347" s="14">
        <f t="shared" si="946"/>
        <v>-1.3826247689463955</v>
      </c>
      <c r="BK347" s="14">
        <f t="shared" si="947"/>
        <v>-748</v>
      </c>
      <c r="BL347" s="14">
        <f t="shared" si="948"/>
        <v>-1.3826247689463955</v>
      </c>
      <c r="BM347" s="14" t="e">
        <f t="shared" si="949"/>
        <v>#VALUE!</v>
      </c>
      <c r="BN347" s="14" t="e">
        <f t="shared" si="950"/>
        <v>#VALUE!</v>
      </c>
      <c r="BO347" s="42"/>
      <c r="BP347" s="14">
        <f t="shared" si="899"/>
        <v>10485.656684911277</v>
      </c>
      <c r="BQ347" s="14" t="e">
        <f t="shared" si="900"/>
        <v>#VALUE!</v>
      </c>
      <c r="BR347" s="14">
        <f t="shared" si="951"/>
        <v>67.458660813308697</v>
      </c>
      <c r="BS347" s="14" t="e">
        <f t="shared" si="901"/>
        <v>#VALUE!</v>
      </c>
      <c r="BT347" s="37" t="e">
        <f t="shared" si="902"/>
        <v>#VALUE!</v>
      </c>
      <c r="BU347" s="41"/>
      <c r="BV347" s="14" t="str">
        <f>IFERROR(VLOOKUP($A347,#REF!,27,0),"0")</f>
        <v>0</v>
      </c>
      <c r="BW347" s="14">
        <f t="shared" si="952"/>
        <v>0</v>
      </c>
      <c r="BX347" s="14" t="str">
        <f>IFERROR(VLOOKUP($A347,SpecEd22!$Z$22:$AV$606,59,0)," ")</f>
        <v xml:space="preserve"> </v>
      </c>
      <c r="BY347" s="14" t="e">
        <f t="shared" si="953"/>
        <v>#VALUE!</v>
      </c>
      <c r="BZ347" s="14">
        <f>IFERROR(VLOOKUP($A347,ECFE!#REF!,25,0),0)</f>
        <v>0</v>
      </c>
      <c r="CA347" s="14">
        <f t="shared" si="954"/>
        <v>0</v>
      </c>
      <c r="CB347" s="14">
        <f>IFERROR(VLOOKUP($A347,#REF!,17,0),0)</f>
        <v>0</v>
      </c>
      <c r="CC347" s="14">
        <f t="shared" si="955"/>
        <v>0</v>
      </c>
      <c r="CD347" s="14">
        <f>IFERROR(VLOOKUP($A347,#REF!,9,0),0)</f>
        <v>0</v>
      </c>
      <c r="CE347" s="14">
        <f t="shared" si="956"/>
        <v>0</v>
      </c>
      <c r="CF347" s="14">
        <v>0</v>
      </c>
      <c r="CG347" s="14">
        <f t="shared" si="957"/>
        <v>0</v>
      </c>
      <c r="CH347" s="14">
        <f>IFERROR(VLOOKUP($A347,ConEnroll!$A$8:$S$601,15,0),0)</f>
        <v>-748</v>
      </c>
      <c r="CI347" s="14">
        <f t="shared" si="958"/>
        <v>-1.3826247689463955</v>
      </c>
      <c r="CJ347" s="14">
        <f t="shared" si="959"/>
        <v>-748</v>
      </c>
      <c r="CK347" s="14">
        <f t="shared" si="960"/>
        <v>-1.3826247689463955</v>
      </c>
      <c r="CL347" s="14" t="e">
        <f t="shared" si="961"/>
        <v>#VALUE!</v>
      </c>
      <c r="CM347" s="14" t="e">
        <f t="shared" si="962"/>
        <v>#VALUE!</v>
      </c>
      <c r="CN347" s="42"/>
      <c r="CO347" s="14">
        <f t="shared" si="903"/>
        <v>-10308.375723728283</v>
      </c>
      <c r="CP347" s="14" t="e">
        <f t="shared" si="904"/>
        <v>#VALUE!</v>
      </c>
      <c r="CQ347" s="14">
        <f t="shared" si="905"/>
        <v>-57.021885397412191</v>
      </c>
      <c r="CR347" s="14" t="e">
        <f t="shared" si="906"/>
        <v>#VALUE!</v>
      </c>
      <c r="CS347" s="37" t="e">
        <f t="shared" si="907"/>
        <v>#VALUE!</v>
      </c>
      <c r="CT347" s="239"/>
      <c r="CU347" s="239"/>
      <c r="CV347" s="468"/>
      <c r="CW347" s="14">
        <f>IFERROR(VLOOKUP($A347,BaseFY23!$A$7:$AK$527,6,0),0)</f>
        <v>525</v>
      </c>
      <c r="CX347" s="14">
        <f>IFERROR(VLOOKUP($A347,BaseFY23!$A$7:$AN$528,28,0),0)</f>
        <v>5456675.1000730004</v>
      </c>
      <c r="CY347" s="14">
        <f t="shared" si="963"/>
        <v>10393.666857281905</v>
      </c>
      <c r="CZ347" s="14">
        <f>IFERROR(VLOOKUP($A347,SpecEd23!$A$21:$BB$605,23,0)," ")</f>
        <v>514849.33315308043</v>
      </c>
      <c r="DA347" s="14">
        <f t="shared" si="964"/>
        <v>980.66539648205799</v>
      </c>
      <c r="DB347" s="14">
        <f>IFERROR(VLOOKUP($A347,ECFE!$A$16:$AB$347,7,0),0)</f>
        <v>22656.149999999998</v>
      </c>
      <c r="DC347" s="14">
        <f t="shared" si="965"/>
        <v>43.154571428571423</v>
      </c>
      <c r="DD347" s="14">
        <v>0</v>
      </c>
      <c r="DE347" s="14">
        <f t="shared" si="966"/>
        <v>0</v>
      </c>
      <c r="DF347" s="14">
        <f>IFERROR(VLOOKUP($A347,ConEnroll!$A$7:$S$338,10,0),0)</f>
        <v>7444.69</v>
      </c>
      <c r="DG347" s="14">
        <f t="shared" si="967"/>
        <v>14.180361904761904</v>
      </c>
      <c r="DH347" s="14">
        <f t="shared" si="908"/>
        <v>30100.839999999997</v>
      </c>
      <c r="DI347" s="14">
        <f t="shared" si="968"/>
        <v>57.334933333333325</v>
      </c>
      <c r="DJ347" s="14">
        <f t="shared" si="909"/>
        <v>6001625.2732260805</v>
      </c>
      <c r="DK347" s="14">
        <f t="shared" si="969"/>
        <v>11431.667187097297</v>
      </c>
      <c r="DL347" s="42"/>
      <c r="DM347" s="14">
        <f>IFERROR(VLOOKUP($A347,HouseFY23!$A$7:$AJ$528,28,0),0)</f>
        <v>5658953.9973719995</v>
      </c>
      <c r="DN347" s="14">
        <f t="shared" si="970"/>
        <v>10778.959994994284</v>
      </c>
      <c r="DO347" s="14">
        <f>IFERROR(VLOOKUP($A347,Compens80percent!$A$13:$M$560,12,0),0)</f>
        <v>0</v>
      </c>
      <c r="DP347" s="14">
        <f t="shared" si="970"/>
        <v>0</v>
      </c>
      <c r="DQ347" s="14">
        <f t="shared" si="971"/>
        <v>5658953.9973719995</v>
      </c>
      <c r="DR347" s="14">
        <f t="shared" si="972"/>
        <v>10460.173747452864</v>
      </c>
      <c r="DS347" s="14">
        <f>IFERROR(VLOOKUP($A347,SpecEd23!$A$21:$Z$550,14,0),0)</f>
        <v>535582.58693111909</v>
      </c>
      <c r="DT347" s="14">
        <f t="shared" si="973"/>
        <v>1020.1573084402269</v>
      </c>
      <c r="DU347" s="14">
        <f>IFERROR(VLOOKUP($A347,ECFE!$A$16:$AB$347,9,0),0)</f>
        <v>23571.458460000002</v>
      </c>
      <c r="DV347" s="14">
        <f t="shared" si="974"/>
        <v>44.898016114285717</v>
      </c>
      <c r="DW347" s="14">
        <f>IFERROR(VLOOKUP($A347,ParaFY19!$A$21:$Z$543,7,0),0)</f>
        <v>3332</v>
      </c>
      <c r="DX347" s="14">
        <f t="shared" si="975"/>
        <v>6.3466666666666667</v>
      </c>
      <c r="DY347" s="14">
        <f>IFERROR(VLOOKUP($A347,ConEnroll!$A$7:$S$341,13,0),0)</f>
        <v>9305.8624999999993</v>
      </c>
      <c r="DZ347" s="14">
        <f t="shared" si="976"/>
        <v>17.72545238095238</v>
      </c>
      <c r="EA347" s="14">
        <f t="shared" si="910"/>
        <v>36209.320959999997</v>
      </c>
      <c r="EB347" s="14">
        <f t="shared" si="977"/>
        <v>68.97013516190475</v>
      </c>
      <c r="EC347" s="14">
        <f t="shared" si="911"/>
        <v>6230745.9052631184</v>
      </c>
      <c r="ED347" s="14">
        <f t="shared" si="978"/>
        <v>11868.087438596416</v>
      </c>
      <c r="EE347" s="62"/>
      <c r="EF347" s="14">
        <f t="shared" si="912"/>
        <v>385.29313771237867</v>
      </c>
      <c r="EG347" s="14">
        <f t="shared" si="913"/>
        <v>39.491911958168885</v>
      </c>
      <c r="EH347" s="14">
        <f t="shared" si="914"/>
        <v>11.635201828571425</v>
      </c>
      <c r="EI347" s="14">
        <f t="shared" si="979"/>
        <v>436.42025149911899</v>
      </c>
      <c r="EJ347" s="37">
        <f t="shared" si="915"/>
        <v>3.8176430817693688E-2</v>
      </c>
      <c r="EK347" s="42"/>
      <c r="EL347" s="14" t="str">
        <f>IFERROR(VLOOKUP($A347,#REF!,27,0),"0")</f>
        <v>0</v>
      </c>
      <c r="EM347" s="14">
        <f t="shared" si="980"/>
        <v>0</v>
      </c>
      <c r="EN347" s="14" t="str">
        <f>IFERROR(VLOOKUP($A347,SpecEd23!#REF!,23,0)," ")</f>
        <v xml:space="preserve"> </v>
      </c>
      <c r="EO347" s="14" t="e">
        <f t="shared" si="981"/>
        <v>#VALUE!</v>
      </c>
      <c r="EP347" s="14">
        <f>IFERROR(VLOOKUP($A347,ECFE!#REF!,24,0),0)</f>
        <v>0</v>
      </c>
      <c r="EQ347" s="14">
        <f t="shared" si="982"/>
        <v>0</v>
      </c>
      <c r="ER347" s="14">
        <f>IFERROR(VLOOKUP($A347,#REF!,30,0),0)</f>
        <v>0</v>
      </c>
      <c r="ES347" s="14">
        <f t="shared" si="983"/>
        <v>0</v>
      </c>
      <c r="ET347" s="14">
        <f>IFERROR(VLOOKUP($A347,#REF!,12,0),0)</f>
        <v>0</v>
      </c>
      <c r="EU347" s="14">
        <f t="shared" si="984"/>
        <v>0</v>
      </c>
      <c r="EV347" s="14">
        <v>0</v>
      </c>
      <c r="EW347" s="14">
        <f t="shared" si="985"/>
        <v>0</v>
      </c>
      <c r="EX347" s="14">
        <f>IFERROR(VLOOKUP($A347,ConEnroll!$A$8:$S$601,16,0),0)</f>
        <v>2154</v>
      </c>
      <c r="EY347" s="14">
        <f t="shared" si="986"/>
        <v>4.1028571428571432</v>
      </c>
      <c r="EZ347" s="14">
        <f t="shared" si="987"/>
        <v>2154</v>
      </c>
      <c r="FA347" s="14">
        <f t="shared" si="988"/>
        <v>4.1028571428571432</v>
      </c>
      <c r="FB347" s="14" t="e">
        <f t="shared" si="989"/>
        <v>#VALUE!</v>
      </c>
      <c r="FC347" s="14" t="e">
        <f t="shared" si="990"/>
        <v>#VALUE!</v>
      </c>
      <c r="FD347" s="62"/>
      <c r="FE347" s="14">
        <f t="shared" si="916"/>
        <v>10778.959994994284</v>
      </c>
      <c r="FF347" s="14" t="e">
        <f t="shared" si="917"/>
        <v>#VALUE!</v>
      </c>
      <c r="FG347" s="14">
        <f t="shared" si="991"/>
        <v>64.867278019047603</v>
      </c>
      <c r="FH347" s="14" t="e">
        <f t="shared" si="918"/>
        <v>#VALUE!</v>
      </c>
      <c r="FI347" s="37" t="e">
        <f t="shared" si="919"/>
        <v>#VALUE!</v>
      </c>
      <c r="FJ347" s="12"/>
      <c r="FK347" s="14" t="str">
        <f>IFERROR(VLOOKUP($A347,#REF!,27,0),"0")</f>
        <v>0</v>
      </c>
      <c r="FL347" s="14">
        <f t="shared" si="992"/>
        <v>0</v>
      </c>
      <c r="FM347" s="14" t="str">
        <f>IFERROR(VLOOKUP($A347,SpecEd23!$X$22:$Y$610,59,0)," ")</f>
        <v xml:space="preserve"> </v>
      </c>
      <c r="FN347" s="14" t="e">
        <f t="shared" si="993"/>
        <v>#VALUE!</v>
      </c>
      <c r="FO347" s="14">
        <f>IFERROR(VLOOKUP($A347,ECFE!#REF!,26,0),0)</f>
        <v>0</v>
      </c>
      <c r="FP347" s="14">
        <f t="shared" si="994"/>
        <v>0</v>
      </c>
      <c r="FQ347" s="14">
        <f>IFERROR(VLOOKUP($A347,#REF!,16,0),0)</f>
        <v>0</v>
      </c>
      <c r="FR347" s="14">
        <f t="shared" si="995"/>
        <v>0</v>
      </c>
      <c r="FS347" s="14">
        <f>IFERROR(VLOOKUP($A347,#REF!,12,0),0)</f>
        <v>0</v>
      </c>
      <c r="FT347" s="14">
        <f t="shared" si="996"/>
        <v>0</v>
      </c>
      <c r="FU347" s="14">
        <v>0</v>
      </c>
      <c r="FV347" s="14">
        <f t="shared" si="997"/>
        <v>0</v>
      </c>
      <c r="FW347" s="14">
        <f>IFERROR(VLOOKUP($A347,ConEnroll!$A$8:$S$601,16,0),0)</f>
        <v>2154</v>
      </c>
      <c r="FX347" s="14">
        <f t="shared" si="998"/>
        <v>4.1028571428571432</v>
      </c>
      <c r="FY347" s="14">
        <f t="shared" si="999"/>
        <v>2154</v>
      </c>
      <c r="FZ347" s="14">
        <f t="shared" si="1000"/>
        <v>4.1028571428571432</v>
      </c>
      <c r="GA347" s="14" t="e">
        <f t="shared" si="1001"/>
        <v>#VALUE!</v>
      </c>
      <c r="GB347" s="14" t="e">
        <f t="shared" si="1002"/>
        <v>#VALUE!</v>
      </c>
      <c r="GC347" s="39"/>
      <c r="GD347" s="14">
        <f t="shared" si="920"/>
        <v>-10393.666857281905</v>
      </c>
      <c r="GE347" s="14" t="e">
        <f t="shared" si="921"/>
        <v>#VALUE!</v>
      </c>
      <c r="GF347" s="14">
        <f t="shared" si="922"/>
        <v>-53.232076190476178</v>
      </c>
      <c r="GG347" s="14" t="e">
        <f t="shared" si="923"/>
        <v>#VALUE!</v>
      </c>
      <c r="GH347" s="37" t="e">
        <f t="shared" si="924"/>
        <v>#VALUE!</v>
      </c>
    </row>
    <row r="348" spans="1:190" ht="12.5" x14ac:dyDescent="0.25">
      <c r="A348" s="67">
        <v>2903</v>
      </c>
      <c r="B348" s="35">
        <v>1</v>
      </c>
      <c r="C348" s="14">
        <v>6</v>
      </c>
      <c r="D348" s="14"/>
      <c r="E348" s="14"/>
      <c r="F348" s="35" t="s">
        <v>1788</v>
      </c>
      <c r="G348" s="41"/>
      <c r="H348" s="14">
        <f>IFERROR(VLOOKUP($A348,BaseFY22!$A$7:$AK$528,6,0),0)</f>
        <v>487</v>
      </c>
      <c r="I348" s="14">
        <f>IFERROR(VLOOKUP($A348,BaseFY22!$A$7:$AK$528,28,0),0)</f>
        <v>5214277.25</v>
      </c>
      <c r="J348" s="14">
        <f t="shared" si="925"/>
        <v>10706.934804928131</v>
      </c>
      <c r="K348" s="14">
        <f>IFERROR(VLOOKUP($A348,SpecEd22!$A$21:$BB$605,24,0)," ")</f>
        <v>773072.31178116333</v>
      </c>
      <c r="L348" s="14">
        <f t="shared" si="926"/>
        <v>1587.4174779900684</v>
      </c>
      <c r="M348" s="14">
        <f>IFERROR(VLOOKUP($A348,ECFE!$A$16:$AB$347,7,0),0)</f>
        <v>27187.38</v>
      </c>
      <c r="N348" s="14">
        <f t="shared" si="893"/>
        <v>55.826242299794664</v>
      </c>
      <c r="O348" s="14">
        <v>0</v>
      </c>
      <c r="P348" s="14">
        <f t="shared" si="893"/>
        <v>0</v>
      </c>
      <c r="Q348" s="14">
        <f>IFERROR(VLOOKUP($A348,ConEnroll!$A$7:$S$337,10,0),0)</f>
        <v>5295.17</v>
      </c>
      <c r="R348" s="14">
        <f t="shared" si="927"/>
        <v>10.873039014373717</v>
      </c>
      <c r="S348" s="14">
        <f t="shared" si="894"/>
        <v>32482.550000000003</v>
      </c>
      <c r="T348" s="14">
        <f t="shared" si="928"/>
        <v>66.699281314168388</v>
      </c>
      <c r="U348" s="14">
        <f t="shared" si="895"/>
        <v>6019832.1117811631</v>
      </c>
      <c r="V348" s="14">
        <f t="shared" si="929"/>
        <v>12361.051564232368</v>
      </c>
      <c r="W348" s="42"/>
      <c r="X348" s="14">
        <f>IFERROR(VLOOKUP($A348,HouseFY22!$A$6:$AJ$528,28,0),0)</f>
        <v>5300877.25</v>
      </c>
      <c r="Y348" s="14">
        <f t="shared" si="930"/>
        <v>10884.758213552361</v>
      </c>
      <c r="Z348" s="14">
        <f>IFERROR(VLOOKUP($A348,Compens80percent!$A$13:$M$560,12,0),0)</f>
        <v>0</v>
      </c>
      <c r="AA348" s="14">
        <f t="shared" si="930"/>
        <v>0</v>
      </c>
      <c r="AB348" s="14">
        <f t="shared" si="931"/>
        <v>5300877.25</v>
      </c>
      <c r="AC348" s="14">
        <f t="shared" si="930"/>
        <v>10884.758213552361</v>
      </c>
      <c r="AD348" s="14">
        <f>IFERROR(VLOOKUP(A348,SpecEd22!$A$21:$Z$550,14,0),0)</f>
        <v>784275.52745538799</v>
      </c>
      <c r="AE348" s="14">
        <f t="shared" si="932"/>
        <v>1610.4220276291335</v>
      </c>
      <c r="AF348" s="14">
        <f>IFERROR(VLOOKUP($A348,ECFE!$A$16:$AB$348,8,0),0)</f>
        <v>27731.127600000003</v>
      </c>
      <c r="AG348" s="14">
        <f t="shared" si="933"/>
        <v>56.942767145790562</v>
      </c>
      <c r="AH348" s="14">
        <f>IFERROR(VLOOKUP(A348,ParaFY19!$A$21:$Z$543,7,0),0)</f>
        <v>10976</v>
      </c>
      <c r="AI348" s="14">
        <f t="shared" si="934"/>
        <v>22.537987679671456</v>
      </c>
      <c r="AJ348" s="14">
        <f>IFERROR(VLOOKUP(A348,ConEnroll!$A$7:$S$341,13,0),0)</f>
        <v>6618.9624999999996</v>
      </c>
      <c r="AK348" s="14">
        <f t="shared" si="935"/>
        <v>13.591298767967144</v>
      </c>
      <c r="AL348" s="14">
        <f t="shared" si="890"/>
        <v>45326.090100000009</v>
      </c>
      <c r="AM348" s="14">
        <f t="shared" si="936"/>
        <v>93.072053593429175</v>
      </c>
      <c r="AN348" s="14">
        <f t="shared" si="937"/>
        <v>6130478.8675553873</v>
      </c>
      <c r="AO348" s="14">
        <f t="shared" si="938"/>
        <v>12588.252294774922</v>
      </c>
      <c r="AP348" s="62"/>
      <c r="AQ348" s="14">
        <f t="shared" si="891"/>
        <v>177.82340862423007</v>
      </c>
      <c r="AR348" s="14">
        <f t="shared" si="896"/>
        <v>23.00454963906509</v>
      </c>
      <c r="AS348" s="14">
        <f t="shared" si="897"/>
        <v>26.372772279260786</v>
      </c>
      <c r="AT348" s="14">
        <f t="shared" si="939"/>
        <v>227.20073054255596</v>
      </c>
      <c r="AU348" s="37">
        <f t="shared" si="898"/>
        <v>1.8380372362492067E-2</v>
      </c>
      <c r="AV348" s="42"/>
      <c r="AW348" s="14" t="str">
        <f>IFERROR(VLOOKUP($A348,#REF!,27,0),"0")</f>
        <v>0</v>
      </c>
      <c r="AX348" s="14">
        <f t="shared" si="940"/>
        <v>0</v>
      </c>
      <c r="AY348" s="14" t="str">
        <f>IFERROR(VLOOKUP($A348,SpecEd22!#REF!,23,0)," ")</f>
        <v xml:space="preserve"> </v>
      </c>
      <c r="AZ348" s="14" t="e">
        <f t="shared" si="941"/>
        <v>#VALUE!</v>
      </c>
      <c r="BA348" s="14">
        <f>IFERROR(VLOOKUP($A348,ECFE!#REF!,23,0),0)</f>
        <v>0</v>
      </c>
      <c r="BB348" s="14">
        <f t="shared" si="942"/>
        <v>0</v>
      </c>
      <c r="BC348" s="14">
        <f>IFERROR(VLOOKUP($A348,#REF!,17,0),0)</f>
        <v>0</v>
      </c>
      <c r="BD348" s="14">
        <f t="shared" si="943"/>
        <v>0</v>
      </c>
      <c r="BE348" s="14">
        <f>IFERROR(VLOOKUP($A348,#REF!,9,0),0)</f>
        <v>0</v>
      </c>
      <c r="BF348" s="14">
        <f t="shared" si="944"/>
        <v>0</v>
      </c>
      <c r="BG348" s="14">
        <v>0</v>
      </c>
      <c r="BH348" s="14">
        <f t="shared" si="945"/>
        <v>0</v>
      </c>
      <c r="BI348" s="14">
        <f>IFERROR(VLOOKUP($A348,ConEnroll!$A$8:$S$601,15,0),0)</f>
        <v>-748</v>
      </c>
      <c r="BJ348" s="14">
        <f t="shared" si="946"/>
        <v>-1.5359342915811087</v>
      </c>
      <c r="BK348" s="14">
        <f t="shared" si="947"/>
        <v>-748</v>
      </c>
      <c r="BL348" s="14">
        <f t="shared" si="948"/>
        <v>-1.5359342915811087</v>
      </c>
      <c r="BM348" s="14" t="e">
        <f t="shared" si="949"/>
        <v>#VALUE!</v>
      </c>
      <c r="BN348" s="14" t="e">
        <f t="shared" si="950"/>
        <v>#VALUE!</v>
      </c>
      <c r="BO348" s="42"/>
      <c r="BP348" s="14">
        <f t="shared" si="899"/>
        <v>10884.758213552361</v>
      </c>
      <c r="BQ348" s="14" t="e">
        <f t="shared" si="900"/>
        <v>#VALUE!</v>
      </c>
      <c r="BR348" s="14">
        <f t="shared" si="951"/>
        <v>94.607987885010289</v>
      </c>
      <c r="BS348" s="14" t="e">
        <f t="shared" si="901"/>
        <v>#VALUE!</v>
      </c>
      <c r="BT348" s="37" t="e">
        <f t="shared" si="902"/>
        <v>#VALUE!</v>
      </c>
      <c r="BU348" s="41"/>
      <c r="BV348" s="14" t="str">
        <f>IFERROR(VLOOKUP($A348,#REF!,27,0),"0")</f>
        <v>0</v>
      </c>
      <c r="BW348" s="14">
        <f t="shared" si="952"/>
        <v>0</v>
      </c>
      <c r="BX348" s="14" t="str">
        <f>IFERROR(VLOOKUP($A348,SpecEd22!$Z$22:$AV$606,59,0)," ")</f>
        <v xml:space="preserve"> </v>
      </c>
      <c r="BY348" s="14" t="e">
        <f t="shared" si="953"/>
        <v>#VALUE!</v>
      </c>
      <c r="BZ348" s="14">
        <f>IFERROR(VLOOKUP($A348,ECFE!#REF!,25,0),0)</f>
        <v>0</v>
      </c>
      <c r="CA348" s="14">
        <f t="shared" si="954"/>
        <v>0</v>
      </c>
      <c r="CB348" s="14">
        <f>IFERROR(VLOOKUP($A348,#REF!,17,0),0)</f>
        <v>0</v>
      </c>
      <c r="CC348" s="14">
        <f t="shared" si="955"/>
        <v>0</v>
      </c>
      <c r="CD348" s="14">
        <f>IFERROR(VLOOKUP($A348,#REF!,9,0),0)</f>
        <v>0</v>
      </c>
      <c r="CE348" s="14">
        <f t="shared" si="956"/>
        <v>0</v>
      </c>
      <c r="CF348" s="14">
        <v>0</v>
      </c>
      <c r="CG348" s="14">
        <f t="shared" si="957"/>
        <v>0</v>
      </c>
      <c r="CH348" s="14">
        <f>IFERROR(VLOOKUP($A348,ConEnroll!$A$8:$S$601,15,0),0)</f>
        <v>-748</v>
      </c>
      <c r="CI348" s="14">
        <f t="shared" si="958"/>
        <v>-1.5359342915811087</v>
      </c>
      <c r="CJ348" s="14">
        <f t="shared" si="959"/>
        <v>-748</v>
      </c>
      <c r="CK348" s="14">
        <f t="shared" si="960"/>
        <v>-1.5359342915811087</v>
      </c>
      <c r="CL348" s="14" t="e">
        <f t="shared" si="961"/>
        <v>#VALUE!</v>
      </c>
      <c r="CM348" s="14" t="e">
        <f t="shared" si="962"/>
        <v>#VALUE!</v>
      </c>
      <c r="CN348" s="42"/>
      <c r="CO348" s="14">
        <f t="shared" si="903"/>
        <v>-10706.934804928131</v>
      </c>
      <c r="CP348" s="14" t="e">
        <f t="shared" si="904"/>
        <v>#VALUE!</v>
      </c>
      <c r="CQ348" s="14">
        <f t="shared" si="905"/>
        <v>-68.235215605749502</v>
      </c>
      <c r="CR348" s="14" t="e">
        <f t="shared" si="906"/>
        <v>#VALUE!</v>
      </c>
      <c r="CS348" s="37" t="e">
        <f t="shared" si="907"/>
        <v>#VALUE!</v>
      </c>
      <c r="CT348" s="239"/>
      <c r="CU348" s="239"/>
      <c r="CV348" s="468"/>
      <c r="CW348" s="14">
        <f>IFERROR(VLOOKUP($A348,BaseFY23!$A$7:$AK$527,6,0),0)</f>
        <v>497</v>
      </c>
      <c r="CX348" s="14">
        <f>IFERROR(VLOOKUP($A348,BaseFY23!$A$7:$AN$528,28,0),0)</f>
        <v>5323998.5</v>
      </c>
      <c r="CY348" s="14">
        <f t="shared" si="963"/>
        <v>10712.270623742455</v>
      </c>
      <c r="CZ348" s="14">
        <f>IFERROR(VLOOKUP($A348,SpecEd23!$A$21:$BB$605,23,0)," ")</f>
        <v>818587.28523613408</v>
      </c>
      <c r="DA348" s="14">
        <f t="shared" si="964"/>
        <v>1647.0569119439317</v>
      </c>
      <c r="DB348" s="14">
        <f>IFERROR(VLOOKUP($A348,ECFE!$A$16:$AB$347,7,0),0)</f>
        <v>27187.38</v>
      </c>
      <c r="DC348" s="14">
        <f t="shared" si="965"/>
        <v>54.702977867203224</v>
      </c>
      <c r="DD348" s="14">
        <v>0</v>
      </c>
      <c r="DE348" s="14">
        <f t="shared" si="966"/>
        <v>0</v>
      </c>
      <c r="DF348" s="14">
        <f>IFERROR(VLOOKUP($A348,ConEnroll!$A$7:$S$338,10,0),0)</f>
        <v>5295.17</v>
      </c>
      <c r="DG348" s="14">
        <f t="shared" si="967"/>
        <v>10.654265593561368</v>
      </c>
      <c r="DH348" s="14">
        <f t="shared" si="908"/>
        <v>32482.550000000003</v>
      </c>
      <c r="DI348" s="14">
        <f t="shared" si="968"/>
        <v>65.357243460764593</v>
      </c>
      <c r="DJ348" s="14">
        <f t="shared" si="909"/>
        <v>6175068.335236134</v>
      </c>
      <c r="DK348" s="14">
        <f t="shared" si="969"/>
        <v>12424.68477914715</v>
      </c>
      <c r="DL348" s="42"/>
      <c r="DM348" s="14">
        <f>IFERROR(VLOOKUP($A348,HouseFY23!$A$7:$AJ$528,28,0),0)</f>
        <v>5500524.5</v>
      </c>
      <c r="DN348" s="14">
        <f t="shared" si="970"/>
        <v>11067.453722334005</v>
      </c>
      <c r="DO348" s="14">
        <f>IFERROR(VLOOKUP($A348,Compens80percent!$A$13:$M$560,12,0),0)</f>
        <v>0</v>
      </c>
      <c r="DP348" s="14">
        <f t="shared" si="970"/>
        <v>0</v>
      </c>
      <c r="DQ348" s="14">
        <f t="shared" si="971"/>
        <v>5500524.5</v>
      </c>
      <c r="DR348" s="14">
        <f t="shared" si="972"/>
        <v>11294.711498973305</v>
      </c>
      <c r="DS348" s="14">
        <f>IFERROR(VLOOKUP($A348,SpecEd23!$A$21:$Z$550,14,0),0)</f>
        <v>841850.25986000139</v>
      </c>
      <c r="DT348" s="14">
        <f t="shared" si="973"/>
        <v>1693.8637019315922</v>
      </c>
      <c r="DU348" s="14">
        <f>IFERROR(VLOOKUP($A348,ECFE!$A$16:$AB$347,9,0),0)</f>
        <v>28285.750152000001</v>
      </c>
      <c r="DV348" s="14">
        <f t="shared" si="974"/>
        <v>56.912978173038233</v>
      </c>
      <c r="DW348" s="14">
        <f>IFERROR(VLOOKUP($A348,ParaFY19!$A$21:$Z$543,7,0),0)</f>
        <v>10976</v>
      </c>
      <c r="DX348" s="14">
        <f t="shared" si="975"/>
        <v>22.08450704225352</v>
      </c>
      <c r="DY348" s="14">
        <f>IFERROR(VLOOKUP($A348,ConEnroll!$A$7:$S$341,13,0),0)</f>
        <v>6618.9624999999996</v>
      </c>
      <c r="DZ348" s="14">
        <f t="shared" si="976"/>
        <v>13.31783199195171</v>
      </c>
      <c r="EA348" s="14">
        <f t="shared" si="910"/>
        <v>45880.712652000002</v>
      </c>
      <c r="EB348" s="14">
        <f t="shared" si="977"/>
        <v>92.315317207243467</v>
      </c>
      <c r="EC348" s="14">
        <f t="shared" si="911"/>
        <v>6388255.4725120012</v>
      </c>
      <c r="ED348" s="14">
        <f t="shared" si="978"/>
        <v>12853.63274147284</v>
      </c>
      <c r="EE348" s="62"/>
      <c r="EF348" s="14">
        <f t="shared" si="912"/>
        <v>355.18309859154942</v>
      </c>
      <c r="EG348" s="14">
        <f t="shared" si="913"/>
        <v>46.806789987660522</v>
      </c>
      <c r="EH348" s="14">
        <f t="shared" si="914"/>
        <v>26.958073746478874</v>
      </c>
      <c r="EI348" s="14">
        <f t="shared" si="979"/>
        <v>428.94796232568882</v>
      </c>
      <c r="EJ348" s="37">
        <f t="shared" si="915"/>
        <v>3.4523850701275699E-2</v>
      </c>
      <c r="EK348" s="42"/>
      <c r="EL348" s="14" t="str">
        <f>IFERROR(VLOOKUP($A348,#REF!,27,0),"0")</f>
        <v>0</v>
      </c>
      <c r="EM348" s="14">
        <f t="shared" si="980"/>
        <v>0</v>
      </c>
      <c r="EN348" s="14" t="str">
        <f>IFERROR(VLOOKUP($A348,SpecEd23!#REF!,23,0)," ")</f>
        <v xml:space="preserve"> </v>
      </c>
      <c r="EO348" s="14" t="e">
        <f t="shared" si="981"/>
        <v>#VALUE!</v>
      </c>
      <c r="EP348" s="14">
        <f>IFERROR(VLOOKUP($A348,ECFE!#REF!,24,0),0)</f>
        <v>0</v>
      </c>
      <c r="EQ348" s="14">
        <f t="shared" si="982"/>
        <v>0</v>
      </c>
      <c r="ER348" s="14">
        <f>IFERROR(VLOOKUP($A348,#REF!,30,0),0)</f>
        <v>0</v>
      </c>
      <c r="ES348" s="14">
        <f t="shared" si="983"/>
        <v>0</v>
      </c>
      <c r="ET348" s="14">
        <f>IFERROR(VLOOKUP($A348,#REF!,12,0),0)</f>
        <v>0</v>
      </c>
      <c r="EU348" s="14">
        <f t="shared" si="984"/>
        <v>0</v>
      </c>
      <c r="EV348" s="14">
        <v>0</v>
      </c>
      <c r="EW348" s="14">
        <f t="shared" si="985"/>
        <v>0</v>
      </c>
      <c r="EX348" s="14">
        <f>IFERROR(VLOOKUP($A348,ConEnroll!$A$8:$S$601,16,0),0)</f>
        <v>2155</v>
      </c>
      <c r="EY348" s="14">
        <f t="shared" si="986"/>
        <v>4.3360160965794767</v>
      </c>
      <c r="EZ348" s="14">
        <f t="shared" si="987"/>
        <v>2155</v>
      </c>
      <c r="FA348" s="14">
        <f t="shared" si="988"/>
        <v>4.3360160965794767</v>
      </c>
      <c r="FB348" s="14" t="e">
        <f t="shared" si="989"/>
        <v>#VALUE!</v>
      </c>
      <c r="FC348" s="14" t="e">
        <f t="shared" si="990"/>
        <v>#VALUE!</v>
      </c>
      <c r="FD348" s="62"/>
      <c r="FE348" s="14">
        <f t="shared" si="916"/>
        <v>11067.453722334005</v>
      </c>
      <c r="FF348" s="14" t="e">
        <f t="shared" si="917"/>
        <v>#VALUE!</v>
      </c>
      <c r="FG348" s="14">
        <f t="shared" si="991"/>
        <v>87.979301110663997</v>
      </c>
      <c r="FH348" s="14" t="e">
        <f t="shared" si="918"/>
        <v>#VALUE!</v>
      </c>
      <c r="FI348" s="37" t="e">
        <f t="shared" si="919"/>
        <v>#VALUE!</v>
      </c>
      <c r="FJ348" s="12"/>
      <c r="FK348" s="14" t="str">
        <f>IFERROR(VLOOKUP($A348,#REF!,27,0),"0")</f>
        <v>0</v>
      </c>
      <c r="FL348" s="14">
        <f t="shared" si="992"/>
        <v>0</v>
      </c>
      <c r="FM348" s="14" t="str">
        <f>IFERROR(VLOOKUP($A348,SpecEd23!$X$22:$Y$610,59,0)," ")</f>
        <v xml:space="preserve"> </v>
      </c>
      <c r="FN348" s="14" t="e">
        <f t="shared" si="993"/>
        <v>#VALUE!</v>
      </c>
      <c r="FO348" s="14">
        <f>IFERROR(VLOOKUP($A348,ECFE!#REF!,26,0),0)</f>
        <v>0</v>
      </c>
      <c r="FP348" s="14">
        <f t="shared" si="994"/>
        <v>0</v>
      </c>
      <c r="FQ348" s="14">
        <f>IFERROR(VLOOKUP($A348,#REF!,16,0),0)</f>
        <v>0</v>
      </c>
      <c r="FR348" s="14">
        <f t="shared" si="995"/>
        <v>0</v>
      </c>
      <c r="FS348" s="14">
        <f>IFERROR(VLOOKUP($A348,#REF!,12,0),0)</f>
        <v>0</v>
      </c>
      <c r="FT348" s="14">
        <f t="shared" si="996"/>
        <v>0</v>
      </c>
      <c r="FU348" s="14">
        <v>0</v>
      </c>
      <c r="FV348" s="14">
        <f t="shared" si="997"/>
        <v>0</v>
      </c>
      <c r="FW348" s="14">
        <f>IFERROR(VLOOKUP($A348,ConEnroll!$A$8:$S$601,16,0),0)</f>
        <v>2155</v>
      </c>
      <c r="FX348" s="14">
        <f t="shared" si="998"/>
        <v>4.3360160965794767</v>
      </c>
      <c r="FY348" s="14">
        <f t="shared" si="999"/>
        <v>2155</v>
      </c>
      <c r="FZ348" s="14">
        <f t="shared" si="1000"/>
        <v>4.3360160965794767</v>
      </c>
      <c r="GA348" s="14" t="e">
        <f t="shared" si="1001"/>
        <v>#VALUE!</v>
      </c>
      <c r="GB348" s="14" t="e">
        <f t="shared" si="1002"/>
        <v>#VALUE!</v>
      </c>
      <c r="GC348" s="39"/>
      <c r="GD348" s="14">
        <f t="shared" si="920"/>
        <v>-10712.270623742455</v>
      </c>
      <c r="GE348" s="14" t="e">
        <f t="shared" si="921"/>
        <v>#VALUE!</v>
      </c>
      <c r="GF348" s="14">
        <f t="shared" si="922"/>
        <v>-61.021227364185116</v>
      </c>
      <c r="GG348" s="14" t="e">
        <f t="shared" si="923"/>
        <v>#VALUE!</v>
      </c>
      <c r="GH348" s="37" t="e">
        <f t="shared" si="924"/>
        <v>#VALUE!</v>
      </c>
    </row>
    <row r="349" spans="1:190" ht="12.5" x14ac:dyDescent="0.25">
      <c r="A349" s="67">
        <v>2904</v>
      </c>
      <c r="B349" s="35">
        <v>1</v>
      </c>
      <c r="C349" s="14">
        <v>6</v>
      </c>
      <c r="D349" s="14"/>
      <c r="E349" s="14"/>
      <c r="F349" s="35" t="s">
        <v>2673</v>
      </c>
      <c r="G349" s="41"/>
      <c r="H349" s="14">
        <f>IFERROR(VLOOKUP($A349,BaseFY22!$A$7:$AK$528,6,0),0)</f>
        <v>624</v>
      </c>
      <c r="I349" s="14">
        <f>IFERROR(VLOOKUP($A349,BaseFY22!$A$7:$AK$528,28,0),0)</f>
        <v>6743268.25</v>
      </c>
      <c r="J349" s="14">
        <f t="shared" si="925"/>
        <v>10806.519631410256</v>
      </c>
      <c r="K349" s="14">
        <f>IFERROR(VLOOKUP($A349,SpecEd22!$A$21:$BB$605,24,0)," ")</f>
        <v>706770.65178186318</v>
      </c>
      <c r="L349" s="14">
        <f t="shared" si="926"/>
        <v>1132.6452752914474</v>
      </c>
      <c r="M349" s="14">
        <f>IFERROR(VLOOKUP($A349,ECFE!$A$16:$AB$347,7,0),0)</f>
        <v>39874.824000000001</v>
      </c>
      <c r="N349" s="14">
        <f t="shared" si="893"/>
        <v>63.901961538461542</v>
      </c>
      <c r="O349" s="14">
        <v>0</v>
      </c>
      <c r="P349" s="14">
        <f t="shared" si="893"/>
        <v>0</v>
      </c>
      <c r="Q349" s="14">
        <f>IFERROR(VLOOKUP($A349,ConEnroll!$A$7:$S$337,10,0),0)</f>
        <v>5504.88</v>
      </c>
      <c r="R349" s="14">
        <f t="shared" si="927"/>
        <v>8.8219230769230776</v>
      </c>
      <c r="S349" s="14">
        <f t="shared" si="894"/>
        <v>45379.703999999998</v>
      </c>
      <c r="T349" s="14">
        <f t="shared" si="928"/>
        <v>72.723884615384605</v>
      </c>
      <c r="U349" s="14">
        <f t="shared" si="895"/>
        <v>7495418.6057818634</v>
      </c>
      <c r="V349" s="14">
        <f t="shared" si="929"/>
        <v>12011.888791317089</v>
      </c>
      <c r="W349" s="42"/>
      <c r="X349" s="14">
        <f>IFERROR(VLOOKUP($A349,HouseFY22!$A$6:$AJ$528,28,0),0)</f>
        <v>6884315.8813340003</v>
      </c>
      <c r="Y349" s="14">
        <f t="shared" si="930"/>
        <v>11032.557502137821</v>
      </c>
      <c r="Z349" s="14">
        <f>IFERROR(VLOOKUP($A349,Compens80percent!$A$13:$M$560,12,0),0)</f>
        <v>0</v>
      </c>
      <c r="AA349" s="14">
        <f t="shared" si="930"/>
        <v>0</v>
      </c>
      <c r="AB349" s="14">
        <f t="shared" si="931"/>
        <v>6884315.8813340003</v>
      </c>
      <c r="AC349" s="14">
        <f t="shared" si="930"/>
        <v>11032.557502137821</v>
      </c>
      <c r="AD349" s="14">
        <f>IFERROR(VLOOKUP(A349,SpecEd22!$A$21:$Z$550,14,0),0)</f>
        <v>732460.078383393</v>
      </c>
      <c r="AE349" s="14">
        <f t="shared" si="932"/>
        <v>1173.8142281785144</v>
      </c>
      <c r="AF349" s="14">
        <f>IFERROR(VLOOKUP($A349,ECFE!$A$16:$AB$348,8,0),0)</f>
        <v>40672.320480000002</v>
      </c>
      <c r="AG349" s="14">
        <f t="shared" si="933"/>
        <v>65.180000769230773</v>
      </c>
      <c r="AH349" s="14">
        <f>IFERROR(VLOOKUP(A349,ParaFY19!$A$21:$Z$543,7,0),0)</f>
        <v>5684</v>
      </c>
      <c r="AI349" s="14">
        <f t="shared" si="934"/>
        <v>9.1089743589743595</v>
      </c>
      <c r="AJ349" s="14">
        <f>IFERROR(VLOOKUP(A349,ConEnroll!$A$7:$S$341,13,0),0)</f>
        <v>6881.1</v>
      </c>
      <c r="AK349" s="14">
        <f t="shared" si="935"/>
        <v>11.027403846153847</v>
      </c>
      <c r="AL349" s="14">
        <f t="shared" si="890"/>
        <v>53237.420480000001</v>
      </c>
      <c r="AM349" s="14">
        <f t="shared" si="936"/>
        <v>85.316378974358969</v>
      </c>
      <c r="AN349" s="14">
        <f t="shared" si="937"/>
        <v>7670013.3801973928</v>
      </c>
      <c r="AO349" s="14">
        <f t="shared" si="938"/>
        <v>12291.688109290693</v>
      </c>
      <c r="AP349" s="62"/>
      <c r="AQ349" s="14">
        <f t="shared" si="891"/>
        <v>226.03787072756495</v>
      </c>
      <c r="AR349" s="14">
        <f t="shared" si="896"/>
        <v>41.168952887067007</v>
      </c>
      <c r="AS349" s="14">
        <f t="shared" si="897"/>
        <v>12.592494358974363</v>
      </c>
      <c r="AT349" s="14">
        <f t="shared" si="939"/>
        <v>279.79931797360632</v>
      </c>
      <c r="AU349" s="37">
        <f t="shared" si="898"/>
        <v>2.3293532169217382E-2</v>
      </c>
      <c r="AV349" s="42"/>
      <c r="AW349" s="14" t="str">
        <f>IFERROR(VLOOKUP($A349,#REF!,27,0),"0")</f>
        <v>0</v>
      </c>
      <c r="AX349" s="14">
        <f t="shared" si="940"/>
        <v>0</v>
      </c>
      <c r="AY349" s="14" t="str">
        <f>IFERROR(VLOOKUP($A349,SpecEd22!#REF!,23,0)," ")</f>
        <v xml:space="preserve"> </v>
      </c>
      <c r="AZ349" s="14" t="e">
        <f t="shared" si="941"/>
        <v>#VALUE!</v>
      </c>
      <c r="BA349" s="14">
        <f>IFERROR(VLOOKUP($A349,ECFE!#REF!,23,0),0)</f>
        <v>0</v>
      </c>
      <c r="BB349" s="14">
        <f t="shared" si="942"/>
        <v>0</v>
      </c>
      <c r="BC349" s="14">
        <f>IFERROR(VLOOKUP($A349,#REF!,17,0),0)</f>
        <v>0</v>
      </c>
      <c r="BD349" s="14">
        <f t="shared" si="943"/>
        <v>0</v>
      </c>
      <c r="BE349" s="14">
        <f>IFERROR(VLOOKUP($A349,#REF!,9,0),0)</f>
        <v>0</v>
      </c>
      <c r="BF349" s="14">
        <f t="shared" si="944"/>
        <v>0</v>
      </c>
      <c r="BG349" s="14">
        <v>0</v>
      </c>
      <c r="BH349" s="14">
        <f t="shared" si="945"/>
        <v>0</v>
      </c>
      <c r="BI349" s="14">
        <f>IFERROR(VLOOKUP($A349,ConEnroll!$A$8:$S$601,15,0),0)</f>
        <v>-745</v>
      </c>
      <c r="BJ349" s="14">
        <f t="shared" si="946"/>
        <v>-1.1939102564102564</v>
      </c>
      <c r="BK349" s="14">
        <f t="shared" si="947"/>
        <v>-745</v>
      </c>
      <c r="BL349" s="14">
        <f t="shared" si="948"/>
        <v>-1.1939102564102564</v>
      </c>
      <c r="BM349" s="14" t="e">
        <f t="shared" si="949"/>
        <v>#VALUE!</v>
      </c>
      <c r="BN349" s="14" t="e">
        <f t="shared" si="950"/>
        <v>#VALUE!</v>
      </c>
      <c r="BO349" s="42"/>
      <c r="BP349" s="14">
        <f t="shared" si="899"/>
        <v>11032.557502137821</v>
      </c>
      <c r="BQ349" s="14" t="e">
        <f t="shared" si="900"/>
        <v>#VALUE!</v>
      </c>
      <c r="BR349" s="14">
        <f t="shared" si="951"/>
        <v>86.510289230769231</v>
      </c>
      <c r="BS349" s="14" t="e">
        <f t="shared" si="901"/>
        <v>#VALUE!</v>
      </c>
      <c r="BT349" s="37" t="e">
        <f t="shared" si="902"/>
        <v>#VALUE!</v>
      </c>
      <c r="BU349" s="41"/>
      <c r="BV349" s="14" t="str">
        <f>IFERROR(VLOOKUP($A349,#REF!,27,0),"0")</f>
        <v>0</v>
      </c>
      <c r="BW349" s="14">
        <f t="shared" si="952"/>
        <v>0</v>
      </c>
      <c r="BX349" s="14" t="str">
        <f>IFERROR(VLOOKUP($A349,SpecEd22!$Z$22:$AV$606,59,0)," ")</f>
        <v xml:space="preserve"> </v>
      </c>
      <c r="BY349" s="14" t="e">
        <f t="shared" si="953"/>
        <v>#VALUE!</v>
      </c>
      <c r="BZ349" s="14">
        <f>IFERROR(VLOOKUP($A349,ECFE!#REF!,25,0),0)</f>
        <v>0</v>
      </c>
      <c r="CA349" s="14">
        <f t="shared" si="954"/>
        <v>0</v>
      </c>
      <c r="CB349" s="14">
        <f>IFERROR(VLOOKUP($A349,#REF!,17,0),0)</f>
        <v>0</v>
      </c>
      <c r="CC349" s="14">
        <f t="shared" si="955"/>
        <v>0</v>
      </c>
      <c r="CD349" s="14">
        <f>IFERROR(VLOOKUP($A349,#REF!,9,0),0)</f>
        <v>0</v>
      </c>
      <c r="CE349" s="14">
        <f t="shared" si="956"/>
        <v>0</v>
      </c>
      <c r="CF349" s="14">
        <v>0</v>
      </c>
      <c r="CG349" s="14">
        <f t="shared" si="957"/>
        <v>0</v>
      </c>
      <c r="CH349" s="14">
        <f>IFERROR(VLOOKUP($A349,ConEnroll!$A$8:$S$601,15,0),0)</f>
        <v>-745</v>
      </c>
      <c r="CI349" s="14">
        <f t="shared" si="958"/>
        <v>-1.1939102564102564</v>
      </c>
      <c r="CJ349" s="14">
        <f t="shared" si="959"/>
        <v>-745</v>
      </c>
      <c r="CK349" s="14">
        <f t="shared" si="960"/>
        <v>-1.1939102564102564</v>
      </c>
      <c r="CL349" s="14" t="e">
        <f t="shared" si="961"/>
        <v>#VALUE!</v>
      </c>
      <c r="CM349" s="14" t="e">
        <f t="shared" si="962"/>
        <v>#VALUE!</v>
      </c>
      <c r="CN349" s="42"/>
      <c r="CO349" s="14">
        <f t="shared" si="903"/>
        <v>-10806.519631410256</v>
      </c>
      <c r="CP349" s="14" t="e">
        <f t="shared" si="904"/>
        <v>#VALUE!</v>
      </c>
      <c r="CQ349" s="14">
        <f t="shared" si="905"/>
        <v>-73.917794871794868</v>
      </c>
      <c r="CR349" s="14" t="e">
        <f t="shared" si="906"/>
        <v>#VALUE!</v>
      </c>
      <c r="CS349" s="37" t="e">
        <f t="shared" si="907"/>
        <v>#VALUE!</v>
      </c>
      <c r="CT349" s="239"/>
      <c r="CU349" s="239"/>
      <c r="CV349" s="468"/>
      <c r="CW349" s="14">
        <f>IFERROR(VLOOKUP($A349,BaseFY23!$A$7:$AK$527,6,0),0)</f>
        <v>579.23859900000002</v>
      </c>
      <c r="CX349" s="14">
        <f>IFERROR(VLOOKUP($A349,BaseFY23!$A$7:$AN$528,28,0),0)</f>
        <v>6424871.1732839998</v>
      </c>
      <c r="CY349" s="14">
        <f t="shared" si="963"/>
        <v>11091.92513132917</v>
      </c>
      <c r="CZ349" s="14">
        <f>IFERROR(VLOOKUP($A349,SpecEd23!$A$21:$BB$605,23,0)," ")</f>
        <v>671071.38754514349</v>
      </c>
      <c r="DA349" s="14">
        <f t="shared" si="964"/>
        <v>1158.540519750728</v>
      </c>
      <c r="DB349" s="14">
        <f>IFERROR(VLOOKUP($A349,ECFE!$A$16:$AB$347,7,0),0)</f>
        <v>39874.824000000001</v>
      </c>
      <c r="DC349" s="14">
        <f t="shared" si="965"/>
        <v>68.840067061898267</v>
      </c>
      <c r="DD349" s="14">
        <v>0</v>
      </c>
      <c r="DE349" s="14">
        <f t="shared" si="966"/>
        <v>0</v>
      </c>
      <c r="DF349" s="14">
        <f>IFERROR(VLOOKUP($A349,ConEnroll!$A$7:$S$338,10,0),0)</f>
        <v>5504.88</v>
      </c>
      <c r="DG349" s="14">
        <f t="shared" si="967"/>
        <v>9.5036484265786996</v>
      </c>
      <c r="DH349" s="14">
        <f t="shared" si="908"/>
        <v>45379.703999999998</v>
      </c>
      <c r="DI349" s="14">
        <f t="shared" si="968"/>
        <v>78.34371548847696</v>
      </c>
      <c r="DJ349" s="14">
        <f t="shared" si="909"/>
        <v>7141322.264829143</v>
      </c>
      <c r="DK349" s="14">
        <f t="shared" si="969"/>
        <v>12328.809366568374</v>
      </c>
      <c r="DL349" s="42"/>
      <c r="DM349" s="14">
        <f>IFERROR(VLOOKUP($A349,HouseFY23!$A$7:$AJ$528,28,0),0)</f>
        <v>6665031.9232160002</v>
      </c>
      <c r="DN349" s="14">
        <f t="shared" si="970"/>
        <v>11506.539679369675</v>
      </c>
      <c r="DO349" s="14">
        <f>IFERROR(VLOOKUP($A349,Compens80percent!$A$13:$M$560,12,0),0)</f>
        <v>0</v>
      </c>
      <c r="DP349" s="14">
        <f t="shared" si="970"/>
        <v>0</v>
      </c>
      <c r="DQ349" s="14">
        <f t="shared" si="971"/>
        <v>6665031.9232160002</v>
      </c>
      <c r="DR349" s="14">
        <f t="shared" si="972"/>
        <v>10681.140902589745</v>
      </c>
      <c r="DS349" s="14">
        <f>IFERROR(VLOOKUP($A349,SpecEd23!$A$21:$Z$550,14,0),0)</f>
        <v>717619.41405032622</v>
      </c>
      <c r="DT349" s="14">
        <f t="shared" si="973"/>
        <v>1238.9012322197234</v>
      </c>
      <c r="DU349" s="14">
        <f>IFERROR(VLOOKUP($A349,ECFE!$A$16:$AB$347,9,0),0)</f>
        <v>41485.766889600003</v>
      </c>
      <c r="DV349" s="14">
        <f t="shared" si="974"/>
        <v>71.621205771198959</v>
      </c>
      <c r="DW349" s="14">
        <f>IFERROR(VLOOKUP($A349,ParaFY19!$A$21:$Z$543,7,0),0)</f>
        <v>5684</v>
      </c>
      <c r="DX349" s="14">
        <f t="shared" si="975"/>
        <v>9.8128819623085928</v>
      </c>
      <c r="DY349" s="14">
        <f>IFERROR(VLOOKUP($A349,ConEnroll!$A$7:$S$341,13,0),0)</f>
        <v>6881.1</v>
      </c>
      <c r="DZ349" s="14">
        <f t="shared" si="976"/>
        <v>11.879560533223374</v>
      </c>
      <c r="EA349" s="14">
        <f t="shared" si="910"/>
        <v>54050.866889600002</v>
      </c>
      <c r="EB349" s="14">
        <f t="shared" si="977"/>
        <v>93.313648266730922</v>
      </c>
      <c r="EC349" s="14">
        <f t="shared" si="911"/>
        <v>7436702.2041559266</v>
      </c>
      <c r="ED349" s="14">
        <f t="shared" si="978"/>
        <v>12838.75455985613</v>
      </c>
      <c r="EE349" s="62"/>
      <c r="EF349" s="14">
        <f t="shared" si="912"/>
        <v>414.61454804050481</v>
      </c>
      <c r="EG349" s="14">
        <f t="shared" si="913"/>
        <v>80.360712468995416</v>
      </c>
      <c r="EH349" s="14">
        <f t="shared" si="914"/>
        <v>14.969932778253963</v>
      </c>
      <c r="EI349" s="14">
        <f t="shared" si="979"/>
        <v>509.94519328775419</v>
      </c>
      <c r="EJ349" s="37">
        <f t="shared" si="915"/>
        <v>4.1362079510334208E-2</v>
      </c>
      <c r="EK349" s="42"/>
      <c r="EL349" s="14" t="str">
        <f>IFERROR(VLOOKUP($A349,#REF!,27,0),"0")</f>
        <v>0</v>
      </c>
      <c r="EM349" s="14">
        <f t="shared" si="980"/>
        <v>0</v>
      </c>
      <c r="EN349" s="14" t="str">
        <f>IFERROR(VLOOKUP($A349,SpecEd23!#REF!,23,0)," ")</f>
        <v xml:space="preserve"> </v>
      </c>
      <c r="EO349" s="14" t="e">
        <f t="shared" si="981"/>
        <v>#VALUE!</v>
      </c>
      <c r="EP349" s="14">
        <f>IFERROR(VLOOKUP($A349,ECFE!#REF!,24,0),0)</f>
        <v>0</v>
      </c>
      <c r="EQ349" s="14">
        <f t="shared" si="982"/>
        <v>0</v>
      </c>
      <c r="ER349" s="14">
        <f>IFERROR(VLOOKUP($A349,#REF!,30,0),0)</f>
        <v>0</v>
      </c>
      <c r="ES349" s="14">
        <f t="shared" si="983"/>
        <v>0</v>
      </c>
      <c r="ET349" s="14">
        <f>IFERROR(VLOOKUP($A349,#REF!,12,0),0)</f>
        <v>0</v>
      </c>
      <c r="EU349" s="14">
        <f t="shared" si="984"/>
        <v>0</v>
      </c>
      <c r="EV349" s="14">
        <v>0</v>
      </c>
      <c r="EW349" s="14">
        <f t="shared" si="985"/>
        <v>0</v>
      </c>
      <c r="EX349" s="14">
        <f>IFERROR(VLOOKUP($A349,ConEnroll!$A$8:$S$601,16,0),0)</f>
        <v>2159</v>
      </c>
      <c r="EY349" s="14">
        <f t="shared" si="986"/>
        <v>3.7273068537340341</v>
      </c>
      <c r="EZ349" s="14">
        <f t="shared" si="987"/>
        <v>2159</v>
      </c>
      <c r="FA349" s="14">
        <f t="shared" si="988"/>
        <v>3.7273068537340341</v>
      </c>
      <c r="FB349" s="14" t="e">
        <f t="shared" si="989"/>
        <v>#VALUE!</v>
      </c>
      <c r="FC349" s="14" t="e">
        <f t="shared" si="990"/>
        <v>#VALUE!</v>
      </c>
      <c r="FD349" s="62"/>
      <c r="FE349" s="14">
        <f t="shared" si="916"/>
        <v>11506.539679369675</v>
      </c>
      <c r="FF349" s="14" t="e">
        <f t="shared" si="917"/>
        <v>#VALUE!</v>
      </c>
      <c r="FG349" s="14">
        <f t="shared" si="991"/>
        <v>89.586341412996887</v>
      </c>
      <c r="FH349" s="14" t="e">
        <f t="shared" si="918"/>
        <v>#VALUE!</v>
      </c>
      <c r="FI349" s="37" t="e">
        <f t="shared" si="919"/>
        <v>#VALUE!</v>
      </c>
      <c r="FJ349" s="12"/>
      <c r="FK349" s="14" t="str">
        <f>IFERROR(VLOOKUP($A349,#REF!,27,0),"0")</f>
        <v>0</v>
      </c>
      <c r="FL349" s="14">
        <f t="shared" si="992"/>
        <v>0</v>
      </c>
      <c r="FM349" s="14" t="str">
        <f>IFERROR(VLOOKUP($A349,SpecEd23!$X$22:$Y$610,59,0)," ")</f>
        <v xml:space="preserve"> </v>
      </c>
      <c r="FN349" s="14" t="e">
        <f t="shared" si="993"/>
        <v>#VALUE!</v>
      </c>
      <c r="FO349" s="14">
        <f>IFERROR(VLOOKUP($A349,ECFE!#REF!,26,0),0)</f>
        <v>0</v>
      </c>
      <c r="FP349" s="14">
        <f t="shared" si="994"/>
        <v>0</v>
      </c>
      <c r="FQ349" s="14">
        <f>IFERROR(VLOOKUP($A349,#REF!,16,0),0)</f>
        <v>0</v>
      </c>
      <c r="FR349" s="14">
        <f t="shared" si="995"/>
        <v>0</v>
      </c>
      <c r="FS349" s="14">
        <f>IFERROR(VLOOKUP($A349,#REF!,12,0),0)</f>
        <v>0</v>
      </c>
      <c r="FT349" s="14">
        <f t="shared" si="996"/>
        <v>0</v>
      </c>
      <c r="FU349" s="14">
        <v>0</v>
      </c>
      <c r="FV349" s="14">
        <f t="shared" si="997"/>
        <v>0</v>
      </c>
      <c r="FW349" s="14">
        <f>IFERROR(VLOOKUP($A349,ConEnroll!$A$8:$S$601,16,0),0)</f>
        <v>2159</v>
      </c>
      <c r="FX349" s="14">
        <f t="shared" si="998"/>
        <v>3.7273068537340341</v>
      </c>
      <c r="FY349" s="14">
        <f t="shared" si="999"/>
        <v>2159</v>
      </c>
      <c r="FZ349" s="14">
        <f t="shared" si="1000"/>
        <v>3.7273068537340341</v>
      </c>
      <c r="GA349" s="14" t="e">
        <f t="shared" si="1001"/>
        <v>#VALUE!</v>
      </c>
      <c r="GB349" s="14" t="e">
        <f t="shared" si="1002"/>
        <v>#VALUE!</v>
      </c>
      <c r="GC349" s="39"/>
      <c r="GD349" s="14">
        <f t="shared" si="920"/>
        <v>-11091.92513132917</v>
      </c>
      <c r="GE349" s="14" t="e">
        <f t="shared" si="921"/>
        <v>#VALUE!</v>
      </c>
      <c r="GF349" s="14">
        <f t="shared" si="922"/>
        <v>-74.616408634742925</v>
      </c>
      <c r="GG349" s="14" t="e">
        <f t="shared" si="923"/>
        <v>#VALUE!</v>
      </c>
      <c r="GH349" s="37" t="e">
        <f t="shared" si="924"/>
        <v>#VALUE!</v>
      </c>
    </row>
    <row r="350" spans="1:190" ht="12.5" x14ac:dyDescent="0.25">
      <c r="A350" s="67">
        <v>2905</v>
      </c>
      <c r="B350" s="35">
        <v>1</v>
      </c>
      <c r="C350" s="14">
        <v>5</v>
      </c>
      <c r="D350" s="14"/>
      <c r="E350" s="14"/>
      <c r="F350" s="35" t="s">
        <v>2674</v>
      </c>
      <c r="G350" s="41"/>
      <c r="H350" s="14">
        <f>IFERROR(VLOOKUP($A350,BaseFY22!$A$7:$AK$528,6,0),0)</f>
        <v>1922</v>
      </c>
      <c r="I350" s="14">
        <f>IFERROR(VLOOKUP($A350,BaseFY22!$A$7:$AK$528,28,0),0)</f>
        <v>17314073.5</v>
      </c>
      <c r="J350" s="14">
        <f t="shared" si="925"/>
        <v>9008.3629032258068</v>
      </c>
      <c r="K350" s="14">
        <f>IFERROR(VLOOKUP($A350,SpecEd22!$A$21:$BB$605,24,0)," ")</f>
        <v>2056855.0165361299</v>
      </c>
      <c r="L350" s="14">
        <f t="shared" si="926"/>
        <v>1070.1639003830021</v>
      </c>
      <c r="M350" s="14">
        <f>IFERROR(VLOOKUP($A350,ECFE!$A$16:$AB$347,7,0),0)</f>
        <v>128233.80899999999</v>
      </c>
      <c r="N350" s="14">
        <f t="shared" si="893"/>
        <v>66.718943288241405</v>
      </c>
      <c r="O350" s="14">
        <v>0</v>
      </c>
      <c r="P350" s="14">
        <f t="shared" si="893"/>
        <v>0</v>
      </c>
      <c r="Q350" s="14">
        <f>IFERROR(VLOOKUP($A350,ConEnroll!$A$7:$S$337,10,0),0)</f>
        <v>19660.27</v>
      </c>
      <c r="R350" s="14">
        <f t="shared" si="927"/>
        <v>10.229068678459937</v>
      </c>
      <c r="S350" s="14">
        <f t="shared" si="894"/>
        <v>147894.079</v>
      </c>
      <c r="T350" s="14">
        <f t="shared" si="928"/>
        <v>76.948011966701358</v>
      </c>
      <c r="U350" s="14">
        <f t="shared" si="895"/>
        <v>19518822.595536131</v>
      </c>
      <c r="V350" s="14">
        <f t="shared" si="929"/>
        <v>10155.474815575511</v>
      </c>
      <c r="W350" s="42"/>
      <c r="X350" s="14">
        <f>IFERROR(VLOOKUP($A350,HouseFY22!$A$6:$AJ$528,28,0),0)</f>
        <v>17629906.5</v>
      </c>
      <c r="Y350" s="14">
        <f t="shared" si="930"/>
        <v>9172.6880853277835</v>
      </c>
      <c r="Z350" s="14">
        <f>IFERROR(VLOOKUP($A350,Compens80percent!$A$13:$M$560,12,0),0)</f>
        <v>0</v>
      </c>
      <c r="AA350" s="14">
        <f t="shared" si="930"/>
        <v>0</v>
      </c>
      <c r="AB350" s="14">
        <f t="shared" si="931"/>
        <v>17629906.5</v>
      </c>
      <c r="AC350" s="14">
        <f t="shared" si="930"/>
        <v>9172.6880853277835</v>
      </c>
      <c r="AD350" s="14">
        <f>IFERROR(VLOOKUP(A350,SpecEd22!$A$21:$Z$550,14,0),0)</f>
        <v>2126039.6254438329</v>
      </c>
      <c r="AE350" s="14">
        <f t="shared" si="932"/>
        <v>1106.1600548615156</v>
      </c>
      <c r="AF350" s="14">
        <f>IFERROR(VLOOKUP($A350,ECFE!$A$16:$AB$348,8,0),0)</f>
        <v>130798.48518</v>
      </c>
      <c r="AG350" s="14">
        <f t="shared" si="933"/>
        <v>68.053322154006239</v>
      </c>
      <c r="AH350" s="14">
        <f>IFERROR(VLOOKUP(A350,ParaFY19!$A$21:$Z$543,7,0),0)</f>
        <v>9800</v>
      </c>
      <c r="AI350" s="14">
        <f t="shared" si="934"/>
        <v>5.0988553590010408</v>
      </c>
      <c r="AJ350" s="14">
        <f>IFERROR(VLOOKUP(A350,ConEnroll!$A$7:$S$341,13,0),0)</f>
        <v>24575.337500000001</v>
      </c>
      <c r="AK350" s="14">
        <f t="shared" si="935"/>
        <v>12.786335848074923</v>
      </c>
      <c r="AL350" s="14">
        <f t="shared" si="890"/>
        <v>165173.82268000001</v>
      </c>
      <c r="AM350" s="14">
        <f t="shared" si="936"/>
        <v>85.938513361082215</v>
      </c>
      <c r="AN350" s="14">
        <f t="shared" si="937"/>
        <v>19921119.948123831</v>
      </c>
      <c r="AO350" s="14">
        <f t="shared" si="938"/>
        <v>10364.78665355038</v>
      </c>
      <c r="AP350" s="62"/>
      <c r="AQ350" s="14">
        <f t="shared" si="891"/>
        <v>164.32518210197668</v>
      </c>
      <c r="AR350" s="14">
        <f t="shared" si="896"/>
        <v>35.996154478513517</v>
      </c>
      <c r="AS350" s="14">
        <f t="shared" si="897"/>
        <v>8.9905013943808569</v>
      </c>
      <c r="AT350" s="14">
        <f t="shared" si="939"/>
        <v>209.31183797487105</v>
      </c>
      <c r="AU350" s="37">
        <f t="shared" si="898"/>
        <v>2.0610738717390963E-2</v>
      </c>
      <c r="AV350" s="42"/>
      <c r="AW350" s="14" t="str">
        <f>IFERROR(VLOOKUP($A350,#REF!,27,0),"0")</f>
        <v>0</v>
      </c>
      <c r="AX350" s="14">
        <f t="shared" si="940"/>
        <v>0</v>
      </c>
      <c r="AY350" s="14" t="str">
        <f>IFERROR(VLOOKUP($A350,SpecEd22!#REF!,23,0)," ")</f>
        <v xml:space="preserve"> </v>
      </c>
      <c r="AZ350" s="14" t="e">
        <f t="shared" si="941"/>
        <v>#VALUE!</v>
      </c>
      <c r="BA350" s="14">
        <f>IFERROR(VLOOKUP($A350,ECFE!#REF!,23,0),0)</f>
        <v>0</v>
      </c>
      <c r="BB350" s="14">
        <f t="shared" si="942"/>
        <v>0</v>
      </c>
      <c r="BC350" s="14">
        <f>IFERROR(VLOOKUP($A350,#REF!,17,0),0)</f>
        <v>0</v>
      </c>
      <c r="BD350" s="14">
        <f t="shared" si="943"/>
        <v>0</v>
      </c>
      <c r="BE350" s="14">
        <f>IFERROR(VLOOKUP($A350,#REF!,9,0),0)</f>
        <v>0</v>
      </c>
      <c r="BF350" s="14">
        <f t="shared" si="944"/>
        <v>0</v>
      </c>
      <c r="BG350" s="14">
        <v>0</v>
      </c>
      <c r="BH350" s="14">
        <f t="shared" si="945"/>
        <v>0</v>
      </c>
      <c r="BI350" s="14">
        <f>IFERROR(VLOOKUP($A350,ConEnroll!$A$8:$S$601,15,0),0)</f>
        <v>-741</v>
      </c>
      <c r="BJ350" s="14">
        <f t="shared" si="946"/>
        <v>-0.38553590010405825</v>
      </c>
      <c r="BK350" s="14">
        <f t="shared" si="947"/>
        <v>-741</v>
      </c>
      <c r="BL350" s="14">
        <f t="shared" si="948"/>
        <v>-0.38553590010405825</v>
      </c>
      <c r="BM350" s="14" t="e">
        <f t="shared" si="949"/>
        <v>#VALUE!</v>
      </c>
      <c r="BN350" s="14" t="e">
        <f t="shared" si="950"/>
        <v>#VALUE!</v>
      </c>
      <c r="BO350" s="42"/>
      <c r="BP350" s="14">
        <f t="shared" si="899"/>
        <v>9172.6880853277835</v>
      </c>
      <c r="BQ350" s="14" t="e">
        <f t="shared" si="900"/>
        <v>#VALUE!</v>
      </c>
      <c r="BR350" s="14">
        <f t="shared" si="951"/>
        <v>86.324049261186275</v>
      </c>
      <c r="BS350" s="14" t="e">
        <f t="shared" si="901"/>
        <v>#VALUE!</v>
      </c>
      <c r="BT350" s="37" t="e">
        <f t="shared" si="902"/>
        <v>#VALUE!</v>
      </c>
      <c r="BU350" s="41"/>
      <c r="BV350" s="14" t="str">
        <f>IFERROR(VLOOKUP($A350,#REF!,27,0),"0")</f>
        <v>0</v>
      </c>
      <c r="BW350" s="14">
        <f t="shared" si="952"/>
        <v>0</v>
      </c>
      <c r="BX350" s="14" t="str">
        <f>IFERROR(VLOOKUP($A350,SpecEd22!$Z$22:$AV$606,59,0)," ")</f>
        <v xml:space="preserve"> </v>
      </c>
      <c r="BY350" s="14" t="e">
        <f t="shared" si="953"/>
        <v>#VALUE!</v>
      </c>
      <c r="BZ350" s="14">
        <f>IFERROR(VLOOKUP($A350,ECFE!#REF!,25,0),0)</f>
        <v>0</v>
      </c>
      <c r="CA350" s="14">
        <f t="shared" si="954"/>
        <v>0</v>
      </c>
      <c r="CB350" s="14">
        <f>IFERROR(VLOOKUP($A350,#REF!,17,0),0)</f>
        <v>0</v>
      </c>
      <c r="CC350" s="14">
        <f t="shared" si="955"/>
        <v>0</v>
      </c>
      <c r="CD350" s="14">
        <f>IFERROR(VLOOKUP($A350,#REF!,9,0),0)</f>
        <v>0</v>
      </c>
      <c r="CE350" s="14">
        <f t="shared" si="956"/>
        <v>0</v>
      </c>
      <c r="CF350" s="14">
        <v>0</v>
      </c>
      <c r="CG350" s="14">
        <f t="shared" si="957"/>
        <v>0</v>
      </c>
      <c r="CH350" s="14">
        <f>IFERROR(VLOOKUP($A350,ConEnroll!$A$8:$S$601,15,0),0)</f>
        <v>-741</v>
      </c>
      <c r="CI350" s="14">
        <f t="shared" si="958"/>
        <v>-0.38553590010405825</v>
      </c>
      <c r="CJ350" s="14">
        <f t="shared" si="959"/>
        <v>-741</v>
      </c>
      <c r="CK350" s="14">
        <f t="shared" si="960"/>
        <v>-0.38553590010405825</v>
      </c>
      <c r="CL350" s="14" t="e">
        <f t="shared" si="961"/>
        <v>#VALUE!</v>
      </c>
      <c r="CM350" s="14" t="e">
        <f t="shared" si="962"/>
        <v>#VALUE!</v>
      </c>
      <c r="CN350" s="42"/>
      <c r="CO350" s="14">
        <f t="shared" si="903"/>
        <v>-9008.3629032258068</v>
      </c>
      <c r="CP350" s="14" t="e">
        <f t="shared" si="904"/>
        <v>#VALUE!</v>
      </c>
      <c r="CQ350" s="14">
        <f t="shared" si="905"/>
        <v>-77.333547866805418</v>
      </c>
      <c r="CR350" s="14" t="e">
        <f t="shared" si="906"/>
        <v>#VALUE!</v>
      </c>
      <c r="CS350" s="37" t="e">
        <f t="shared" si="907"/>
        <v>#VALUE!</v>
      </c>
      <c r="CT350" s="239"/>
      <c r="CU350" s="239"/>
      <c r="CV350" s="468"/>
      <c r="CW350" s="14">
        <f>IFERROR(VLOOKUP($A350,BaseFY23!$A$7:$AK$527,6,0),0)</f>
        <v>1919.1709639999999</v>
      </c>
      <c r="CX350" s="14">
        <f>IFERROR(VLOOKUP($A350,BaseFY23!$A$7:$AN$528,28,0),0)</f>
        <v>17351543.75</v>
      </c>
      <c r="CY350" s="14">
        <f t="shared" si="963"/>
        <v>9041.1662512001203</v>
      </c>
      <c r="CZ350" s="14">
        <f>IFERROR(VLOOKUP($A350,SpecEd23!$A$21:$BB$605,23,0)," ")</f>
        <v>2382420.5009935023</v>
      </c>
      <c r="DA350" s="14">
        <f t="shared" si="964"/>
        <v>1241.3800258982567</v>
      </c>
      <c r="DB350" s="14">
        <f>IFERROR(VLOOKUP($A350,ECFE!$A$16:$AB$347,7,0),0)</f>
        <v>128233.80899999999</v>
      </c>
      <c r="DC350" s="14">
        <f t="shared" si="965"/>
        <v>66.817293198689725</v>
      </c>
      <c r="DD350" s="14">
        <v>0</v>
      </c>
      <c r="DE350" s="14">
        <f t="shared" si="966"/>
        <v>0</v>
      </c>
      <c r="DF350" s="14">
        <f>IFERROR(VLOOKUP($A350,ConEnroll!$A$7:$S$338,10,0),0)</f>
        <v>19660.27</v>
      </c>
      <c r="DG350" s="14">
        <f t="shared" si="967"/>
        <v>10.24414727441656</v>
      </c>
      <c r="DH350" s="14">
        <f t="shared" si="908"/>
        <v>147894.079</v>
      </c>
      <c r="DI350" s="14">
        <f t="shared" si="968"/>
        <v>77.061440473106288</v>
      </c>
      <c r="DJ350" s="14">
        <f t="shared" si="909"/>
        <v>19881858.329993501</v>
      </c>
      <c r="DK350" s="14">
        <f t="shared" si="969"/>
        <v>10359.607717571484</v>
      </c>
      <c r="DL350" s="42"/>
      <c r="DM350" s="14">
        <f>IFERROR(VLOOKUP($A350,HouseFY23!$A$7:$AJ$528,28,0),0)</f>
        <v>17969580.75</v>
      </c>
      <c r="DN350" s="14">
        <f t="shared" si="970"/>
        <v>9363.1995726671485</v>
      </c>
      <c r="DO350" s="14">
        <f>IFERROR(VLOOKUP($A350,Compens80percent!$A$13:$M$560,12,0),0)</f>
        <v>0</v>
      </c>
      <c r="DP350" s="14">
        <f t="shared" si="970"/>
        <v>0</v>
      </c>
      <c r="DQ350" s="14">
        <f t="shared" si="971"/>
        <v>17969580.75</v>
      </c>
      <c r="DR350" s="14">
        <f t="shared" si="972"/>
        <v>9349.4176638917797</v>
      </c>
      <c r="DS350" s="14">
        <f>IFERROR(VLOOKUP($A350,SpecEd23!$A$21:$Z$550,14,0),0)</f>
        <v>2531013.5367903905</v>
      </c>
      <c r="DT350" s="14">
        <f t="shared" si="973"/>
        <v>1318.8056636263234</v>
      </c>
      <c r="DU350" s="14">
        <f>IFERROR(VLOOKUP($A350,ECFE!$A$16:$AB$347,9,0),0)</f>
        <v>133414.4548836</v>
      </c>
      <c r="DV350" s="14">
        <f t="shared" si="974"/>
        <v>69.516711843916795</v>
      </c>
      <c r="DW350" s="14">
        <f>IFERROR(VLOOKUP($A350,ParaFY19!$A$21:$Z$543,7,0),0)</f>
        <v>9800</v>
      </c>
      <c r="DX350" s="14">
        <f t="shared" si="975"/>
        <v>5.1063715447083018</v>
      </c>
      <c r="DY350" s="14">
        <f>IFERROR(VLOOKUP($A350,ConEnroll!$A$7:$S$341,13,0),0)</f>
        <v>24575.337500000001</v>
      </c>
      <c r="DZ350" s="14">
        <f t="shared" si="976"/>
        <v>12.805184093020699</v>
      </c>
      <c r="EA350" s="14">
        <f t="shared" si="910"/>
        <v>167789.7923836</v>
      </c>
      <c r="EB350" s="14">
        <f t="shared" si="977"/>
        <v>87.42826748164579</v>
      </c>
      <c r="EC350" s="14">
        <f t="shared" si="911"/>
        <v>20668384.07917399</v>
      </c>
      <c r="ED350" s="14">
        <f t="shared" si="978"/>
        <v>10769.433503775117</v>
      </c>
      <c r="EE350" s="62"/>
      <c r="EF350" s="14">
        <f t="shared" si="912"/>
        <v>322.03332146702814</v>
      </c>
      <c r="EG350" s="14">
        <f t="shared" si="913"/>
        <v>77.425637728066704</v>
      </c>
      <c r="EH350" s="14">
        <f t="shared" si="914"/>
        <v>10.366827008539502</v>
      </c>
      <c r="EI350" s="14">
        <f t="shared" si="979"/>
        <v>409.82578620363438</v>
      </c>
      <c r="EJ350" s="37">
        <f t="shared" si="915"/>
        <v>3.955997151402818E-2</v>
      </c>
      <c r="EK350" s="42"/>
      <c r="EL350" s="14" t="str">
        <f>IFERROR(VLOOKUP($A350,#REF!,27,0),"0")</f>
        <v>0</v>
      </c>
      <c r="EM350" s="14">
        <f t="shared" si="980"/>
        <v>0</v>
      </c>
      <c r="EN350" s="14" t="str">
        <f>IFERROR(VLOOKUP($A350,SpecEd23!#REF!,23,0)," ")</f>
        <v xml:space="preserve"> </v>
      </c>
      <c r="EO350" s="14" t="e">
        <f t="shared" si="981"/>
        <v>#VALUE!</v>
      </c>
      <c r="EP350" s="14">
        <f>IFERROR(VLOOKUP($A350,ECFE!#REF!,24,0),0)</f>
        <v>0</v>
      </c>
      <c r="EQ350" s="14">
        <f t="shared" si="982"/>
        <v>0</v>
      </c>
      <c r="ER350" s="14">
        <f>IFERROR(VLOOKUP($A350,#REF!,30,0),0)</f>
        <v>0</v>
      </c>
      <c r="ES350" s="14">
        <f t="shared" si="983"/>
        <v>0</v>
      </c>
      <c r="ET350" s="14">
        <f>IFERROR(VLOOKUP($A350,#REF!,12,0),0)</f>
        <v>0</v>
      </c>
      <c r="EU350" s="14">
        <f t="shared" si="984"/>
        <v>0</v>
      </c>
      <c r="EV350" s="14">
        <v>0</v>
      </c>
      <c r="EW350" s="14">
        <f t="shared" si="985"/>
        <v>0</v>
      </c>
      <c r="EX350" s="14">
        <f>IFERROR(VLOOKUP($A350,ConEnroll!$A$8:$S$601,16,0),0)</f>
        <v>2164</v>
      </c>
      <c r="EY350" s="14">
        <f t="shared" si="986"/>
        <v>1.1275702064029351</v>
      </c>
      <c r="EZ350" s="14">
        <f t="shared" si="987"/>
        <v>2164</v>
      </c>
      <c r="FA350" s="14">
        <f t="shared" si="988"/>
        <v>1.1275702064029351</v>
      </c>
      <c r="FB350" s="14" t="e">
        <f t="shared" si="989"/>
        <v>#VALUE!</v>
      </c>
      <c r="FC350" s="14" t="e">
        <f t="shared" si="990"/>
        <v>#VALUE!</v>
      </c>
      <c r="FD350" s="62"/>
      <c r="FE350" s="14">
        <f t="shared" si="916"/>
        <v>9363.1995726671485</v>
      </c>
      <c r="FF350" s="14" t="e">
        <f t="shared" si="917"/>
        <v>#VALUE!</v>
      </c>
      <c r="FG350" s="14">
        <f t="shared" si="991"/>
        <v>86.300697275242854</v>
      </c>
      <c r="FH350" s="14" t="e">
        <f t="shared" si="918"/>
        <v>#VALUE!</v>
      </c>
      <c r="FI350" s="37" t="e">
        <f t="shared" si="919"/>
        <v>#VALUE!</v>
      </c>
      <c r="FJ350" s="12"/>
      <c r="FK350" s="14" t="str">
        <f>IFERROR(VLOOKUP($A350,#REF!,27,0),"0")</f>
        <v>0</v>
      </c>
      <c r="FL350" s="14">
        <f t="shared" si="992"/>
        <v>0</v>
      </c>
      <c r="FM350" s="14" t="str">
        <f>IFERROR(VLOOKUP($A350,SpecEd23!$X$22:$Y$610,59,0)," ")</f>
        <v xml:space="preserve"> </v>
      </c>
      <c r="FN350" s="14" t="e">
        <f t="shared" si="993"/>
        <v>#VALUE!</v>
      </c>
      <c r="FO350" s="14">
        <f>IFERROR(VLOOKUP($A350,ECFE!#REF!,26,0),0)</f>
        <v>0</v>
      </c>
      <c r="FP350" s="14">
        <f t="shared" si="994"/>
        <v>0</v>
      </c>
      <c r="FQ350" s="14">
        <f>IFERROR(VLOOKUP($A350,#REF!,16,0),0)</f>
        <v>0</v>
      </c>
      <c r="FR350" s="14">
        <f t="shared" si="995"/>
        <v>0</v>
      </c>
      <c r="FS350" s="14">
        <f>IFERROR(VLOOKUP($A350,#REF!,12,0),0)</f>
        <v>0</v>
      </c>
      <c r="FT350" s="14">
        <f t="shared" si="996"/>
        <v>0</v>
      </c>
      <c r="FU350" s="14">
        <v>0</v>
      </c>
      <c r="FV350" s="14">
        <f t="shared" si="997"/>
        <v>0</v>
      </c>
      <c r="FW350" s="14">
        <f>IFERROR(VLOOKUP($A350,ConEnroll!$A$8:$S$601,16,0),0)</f>
        <v>2164</v>
      </c>
      <c r="FX350" s="14">
        <f t="shared" si="998"/>
        <v>1.1275702064029351</v>
      </c>
      <c r="FY350" s="14">
        <f t="shared" si="999"/>
        <v>2164</v>
      </c>
      <c r="FZ350" s="14">
        <f t="shared" si="1000"/>
        <v>1.1275702064029351</v>
      </c>
      <c r="GA350" s="14" t="e">
        <f t="shared" si="1001"/>
        <v>#VALUE!</v>
      </c>
      <c r="GB350" s="14" t="e">
        <f t="shared" si="1002"/>
        <v>#VALUE!</v>
      </c>
      <c r="GC350" s="39"/>
      <c r="GD350" s="14">
        <f t="shared" si="920"/>
        <v>-9041.1662512001203</v>
      </c>
      <c r="GE350" s="14" t="e">
        <f t="shared" si="921"/>
        <v>#VALUE!</v>
      </c>
      <c r="GF350" s="14">
        <f t="shared" si="922"/>
        <v>-75.933870266703352</v>
      </c>
      <c r="GG350" s="14" t="e">
        <f t="shared" si="923"/>
        <v>#VALUE!</v>
      </c>
      <c r="GH350" s="37" t="e">
        <f t="shared" si="924"/>
        <v>#VALUE!</v>
      </c>
    </row>
    <row r="351" spans="1:190" ht="12.5" x14ac:dyDescent="0.25">
      <c r="A351" s="67">
        <v>2906</v>
      </c>
      <c r="B351" s="35">
        <v>1</v>
      </c>
      <c r="C351" s="14">
        <v>6</v>
      </c>
      <c r="D351" s="14"/>
      <c r="E351" s="14"/>
      <c r="F351" s="35" t="s">
        <v>2675</v>
      </c>
      <c r="G351" s="41"/>
      <c r="H351" s="14">
        <f>IFERROR(VLOOKUP($A351,BaseFY22!$A$7:$AK$528,6,0),0)</f>
        <v>386</v>
      </c>
      <c r="I351" s="14">
        <f>IFERROR(VLOOKUP($A351,BaseFY22!$A$7:$AK$528,28,0),0)</f>
        <v>4510745.75</v>
      </c>
      <c r="J351" s="14">
        <f t="shared" si="925"/>
        <v>11685.869818652849</v>
      </c>
      <c r="K351" s="14">
        <f>IFERROR(VLOOKUP($A351,SpecEd22!$A$21:$BB$605,24,0)," ")</f>
        <v>652097.31680252752</v>
      </c>
      <c r="L351" s="14">
        <f t="shared" si="926"/>
        <v>1689.3712870531801</v>
      </c>
      <c r="M351" s="14">
        <f>IFERROR(VLOOKUP($A351,ECFE!$A$16:$AB$347,7,0),0)</f>
        <v>22656.149999999998</v>
      </c>
      <c r="N351" s="14">
        <f t="shared" si="893"/>
        <v>58.694689119170981</v>
      </c>
      <c r="O351" s="14">
        <v>0</v>
      </c>
      <c r="P351" s="14">
        <f t="shared" si="893"/>
        <v>0</v>
      </c>
      <c r="Q351" s="14">
        <f>IFERROR(VLOOKUP($A351,ConEnroll!$A$7:$S$337,10,0),0)</f>
        <v>11481.6</v>
      </c>
      <c r="R351" s="14">
        <f t="shared" si="927"/>
        <v>29.745077720207256</v>
      </c>
      <c r="S351" s="14">
        <f t="shared" si="894"/>
        <v>34137.75</v>
      </c>
      <c r="T351" s="14">
        <f t="shared" si="928"/>
        <v>88.439766839378237</v>
      </c>
      <c r="U351" s="14">
        <f t="shared" si="895"/>
        <v>5196980.8168025278</v>
      </c>
      <c r="V351" s="14">
        <f t="shared" si="929"/>
        <v>13463.680872545408</v>
      </c>
      <c r="W351" s="42"/>
      <c r="X351" s="14">
        <f>IFERROR(VLOOKUP($A351,HouseFY22!$A$6:$AJ$528,28,0),0)</f>
        <v>4578647.75</v>
      </c>
      <c r="Y351" s="14">
        <f t="shared" si="930"/>
        <v>11861.781735751296</v>
      </c>
      <c r="Z351" s="14">
        <f>IFERROR(VLOOKUP($A351,Compens80percent!$A$13:$M$560,12,0),0)</f>
        <v>0</v>
      </c>
      <c r="AA351" s="14">
        <f t="shared" si="930"/>
        <v>0</v>
      </c>
      <c r="AB351" s="14">
        <f t="shared" si="931"/>
        <v>4578647.75</v>
      </c>
      <c r="AC351" s="14">
        <f t="shared" si="930"/>
        <v>11861.781735751296</v>
      </c>
      <c r="AD351" s="14">
        <f>IFERROR(VLOOKUP(A351,SpecEd22!$A$21:$Z$550,14,0),0)</f>
        <v>660896.10345537902</v>
      </c>
      <c r="AE351" s="14">
        <f t="shared" si="932"/>
        <v>1712.1660711279249</v>
      </c>
      <c r="AF351" s="14">
        <f>IFERROR(VLOOKUP($A351,ECFE!$A$16:$AB$348,8,0),0)</f>
        <v>23109.273000000001</v>
      </c>
      <c r="AG351" s="14">
        <f t="shared" si="933"/>
        <v>59.868582901554404</v>
      </c>
      <c r="AH351" s="14">
        <f>IFERROR(VLOOKUP(A351,ParaFY19!$A$21:$Z$543,7,0),0)</f>
        <v>4116</v>
      </c>
      <c r="AI351" s="14">
        <f t="shared" si="934"/>
        <v>10.663212435233161</v>
      </c>
      <c r="AJ351" s="14">
        <f>IFERROR(VLOOKUP(A351,ConEnroll!$A$7:$S$341,13,0),0)</f>
        <v>14352</v>
      </c>
      <c r="AK351" s="14">
        <f t="shared" si="935"/>
        <v>37.181347150259064</v>
      </c>
      <c r="AL351" s="14">
        <f t="shared" si="890"/>
        <v>41577.273000000001</v>
      </c>
      <c r="AM351" s="14">
        <f t="shared" si="936"/>
        <v>107.71314248704664</v>
      </c>
      <c r="AN351" s="14">
        <f t="shared" si="937"/>
        <v>5281121.1264553787</v>
      </c>
      <c r="AO351" s="14">
        <f t="shared" si="938"/>
        <v>13681.660949366265</v>
      </c>
      <c r="AP351" s="62"/>
      <c r="AQ351" s="14">
        <f t="shared" si="891"/>
        <v>175.91191709844679</v>
      </c>
      <c r="AR351" s="14">
        <f t="shared" si="896"/>
        <v>22.794784074744712</v>
      </c>
      <c r="AS351" s="14">
        <f t="shared" si="897"/>
        <v>19.273375647668402</v>
      </c>
      <c r="AT351" s="14">
        <f t="shared" si="939"/>
        <v>217.98007682085989</v>
      </c>
      <c r="AU351" s="37">
        <f t="shared" si="898"/>
        <v>1.6190229023131112E-2</v>
      </c>
      <c r="AV351" s="42"/>
      <c r="AW351" s="14" t="str">
        <f>IFERROR(VLOOKUP($A351,#REF!,27,0),"0")</f>
        <v>0</v>
      </c>
      <c r="AX351" s="14">
        <f t="shared" si="940"/>
        <v>0</v>
      </c>
      <c r="AY351" s="14" t="str">
        <f>IFERROR(VLOOKUP($A351,SpecEd22!#REF!,23,0)," ")</f>
        <v xml:space="preserve"> </v>
      </c>
      <c r="AZ351" s="14" t="e">
        <f t="shared" si="941"/>
        <v>#VALUE!</v>
      </c>
      <c r="BA351" s="14">
        <f>IFERROR(VLOOKUP($A351,ECFE!#REF!,23,0),0)</f>
        <v>0</v>
      </c>
      <c r="BB351" s="14">
        <f t="shared" si="942"/>
        <v>0</v>
      </c>
      <c r="BC351" s="14">
        <f>IFERROR(VLOOKUP($A351,#REF!,17,0),0)</f>
        <v>0</v>
      </c>
      <c r="BD351" s="14">
        <f t="shared" si="943"/>
        <v>0</v>
      </c>
      <c r="BE351" s="14">
        <f>IFERROR(VLOOKUP($A351,#REF!,9,0),0)</f>
        <v>0</v>
      </c>
      <c r="BF351" s="14">
        <f t="shared" si="944"/>
        <v>0</v>
      </c>
      <c r="BG351" s="14">
        <v>0</v>
      </c>
      <c r="BH351" s="14">
        <f t="shared" si="945"/>
        <v>0</v>
      </c>
      <c r="BI351" s="14">
        <f>IFERROR(VLOOKUP($A351,ConEnroll!$A$8:$S$601,15,0),0)</f>
        <v>-741</v>
      </c>
      <c r="BJ351" s="14">
        <f t="shared" si="946"/>
        <v>-1.9196891191709844</v>
      </c>
      <c r="BK351" s="14">
        <f t="shared" si="947"/>
        <v>-741</v>
      </c>
      <c r="BL351" s="14">
        <f t="shared" si="948"/>
        <v>-1.9196891191709844</v>
      </c>
      <c r="BM351" s="14" t="e">
        <f t="shared" si="949"/>
        <v>#VALUE!</v>
      </c>
      <c r="BN351" s="14" t="e">
        <f t="shared" si="950"/>
        <v>#VALUE!</v>
      </c>
      <c r="BO351" s="42"/>
      <c r="BP351" s="14">
        <f t="shared" si="899"/>
        <v>11861.781735751296</v>
      </c>
      <c r="BQ351" s="14" t="e">
        <f t="shared" si="900"/>
        <v>#VALUE!</v>
      </c>
      <c r="BR351" s="14">
        <f t="shared" si="951"/>
        <v>109.63283160621762</v>
      </c>
      <c r="BS351" s="14" t="e">
        <f t="shared" si="901"/>
        <v>#VALUE!</v>
      </c>
      <c r="BT351" s="37" t="e">
        <f t="shared" si="902"/>
        <v>#VALUE!</v>
      </c>
      <c r="BU351" s="41"/>
      <c r="BV351" s="14" t="str">
        <f>IFERROR(VLOOKUP($A351,#REF!,27,0),"0")</f>
        <v>0</v>
      </c>
      <c r="BW351" s="14">
        <f t="shared" si="952"/>
        <v>0</v>
      </c>
      <c r="BX351" s="14" t="str">
        <f>IFERROR(VLOOKUP($A351,SpecEd22!$Z$22:$AV$606,59,0)," ")</f>
        <v xml:space="preserve"> </v>
      </c>
      <c r="BY351" s="14" t="e">
        <f t="shared" si="953"/>
        <v>#VALUE!</v>
      </c>
      <c r="BZ351" s="14">
        <f>IFERROR(VLOOKUP($A351,ECFE!#REF!,25,0),0)</f>
        <v>0</v>
      </c>
      <c r="CA351" s="14">
        <f t="shared" si="954"/>
        <v>0</v>
      </c>
      <c r="CB351" s="14">
        <f>IFERROR(VLOOKUP($A351,#REF!,17,0),0)</f>
        <v>0</v>
      </c>
      <c r="CC351" s="14">
        <f t="shared" si="955"/>
        <v>0</v>
      </c>
      <c r="CD351" s="14">
        <f>IFERROR(VLOOKUP($A351,#REF!,9,0),0)</f>
        <v>0</v>
      </c>
      <c r="CE351" s="14">
        <f t="shared" si="956"/>
        <v>0</v>
      </c>
      <c r="CF351" s="14">
        <v>0</v>
      </c>
      <c r="CG351" s="14">
        <f t="shared" si="957"/>
        <v>0</v>
      </c>
      <c r="CH351" s="14">
        <f>IFERROR(VLOOKUP($A351,ConEnroll!$A$8:$S$601,15,0),0)</f>
        <v>-741</v>
      </c>
      <c r="CI351" s="14">
        <f t="shared" si="958"/>
        <v>-1.9196891191709844</v>
      </c>
      <c r="CJ351" s="14">
        <f t="shared" si="959"/>
        <v>-741</v>
      </c>
      <c r="CK351" s="14">
        <f t="shared" si="960"/>
        <v>-1.9196891191709844</v>
      </c>
      <c r="CL351" s="14" t="e">
        <f t="shared" si="961"/>
        <v>#VALUE!</v>
      </c>
      <c r="CM351" s="14" t="e">
        <f t="shared" si="962"/>
        <v>#VALUE!</v>
      </c>
      <c r="CN351" s="42"/>
      <c r="CO351" s="14">
        <f t="shared" si="903"/>
        <v>-11685.869818652849</v>
      </c>
      <c r="CP351" s="14" t="e">
        <f t="shared" si="904"/>
        <v>#VALUE!</v>
      </c>
      <c r="CQ351" s="14">
        <f t="shared" si="905"/>
        <v>-90.359455958549219</v>
      </c>
      <c r="CR351" s="14" t="e">
        <f t="shared" si="906"/>
        <v>#VALUE!</v>
      </c>
      <c r="CS351" s="37" t="e">
        <f t="shared" si="907"/>
        <v>#VALUE!</v>
      </c>
      <c r="CT351" s="239"/>
      <c r="CU351" s="239"/>
      <c r="CV351" s="468"/>
      <c r="CW351" s="14">
        <f>IFERROR(VLOOKUP($A351,BaseFY23!$A$7:$AK$527,6,0),0)</f>
        <v>384</v>
      </c>
      <c r="CX351" s="14">
        <f>IFERROR(VLOOKUP($A351,BaseFY23!$A$7:$AN$528,28,0),0)</f>
        <v>4491141.75</v>
      </c>
      <c r="CY351" s="14">
        <f t="shared" si="963"/>
        <v>11695.681640625</v>
      </c>
      <c r="CZ351" s="14">
        <f>IFERROR(VLOOKUP($A351,SpecEd23!$A$21:$BB$605,23,0)," ")</f>
        <v>673249.20953593694</v>
      </c>
      <c r="DA351" s="14">
        <f t="shared" si="964"/>
        <v>1753.2531498331691</v>
      </c>
      <c r="DB351" s="14">
        <f>IFERROR(VLOOKUP($A351,ECFE!$A$16:$AB$347,7,0),0)</f>
        <v>22656.149999999998</v>
      </c>
      <c r="DC351" s="14">
        <f t="shared" si="965"/>
        <v>59.000390624999994</v>
      </c>
      <c r="DD351" s="14">
        <v>0</v>
      </c>
      <c r="DE351" s="14">
        <f t="shared" si="966"/>
        <v>0</v>
      </c>
      <c r="DF351" s="14">
        <f>IFERROR(VLOOKUP($A351,ConEnroll!$A$7:$S$338,10,0),0)</f>
        <v>11481.6</v>
      </c>
      <c r="DG351" s="14">
        <f t="shared" si="967"/>
        <v>29.900000000000002</v>
      </c>
      <c r="DH351" s="14">
        <f t="shared" si="908"/>
        <v>34137.75</v>
      </c>
      <c r="DI351" s="14">
        <f t="shared" si="968"/>
        <v>88.900390625</v>
      </c>
      <c r="DJ351" s="14">
        <f t="shared" si="909"/>
        <v>5198528.7095359368</v>
      </c>
      <c r="DK351" s="14">
        <f t="shared" si="969"/>
        <v>13537.835181083168</v>
      </c>
      <c r="DL351" s="42"/>
      <c r="DM351" s="14">
        <f>IFERROR(VLOOKUP($A351,HouseFY23!$A$7:$AJ$528,28,0),0)</f>
        <v>4637505.75</v>
      </c>
      <c r="DN351" s="14">
        <f t="shared" si="970"/>
        <v>12076.837890625</v>
      </c>
      <c r="DO351" s="14">
        <f>IFERROR(VLOOKUP($A351,Compens80percent!$A$13:$M$560,12,0),0)</f>
        <v>0</v>
      </c>
      <c r="DP351" s="14">
        <f t="shared" si="970"/>
        <v>0</v>
      </c>
      <c r="DQ351" s="14">
        <f t="shared" si="971"/>
        <v>4637505.75</v>
      </c>
      <c r="DR351" s="14">
        <f t="shared" si="972"/>
        <v>12014.263601036269</v>
      </c>
      <c r="DS351" s="14">
        <f>IFERROR(VLOOKUP($A351,SpecEd23!$A$21:$Z$550,14,0),0)</f>
        <v>691200.53593107755</v>
      </c>
      <c r="DT351" s="14">
        <f t="shared" si="973"/>
        <v>1800.0013956538478</v>
      </c>
      <c r="DU351" s="14">
        <f>IFERROR(VLOOKUP($A351,ECFE!$A$16:$AB$347,9,0),0)</f>
        <v>23571.458460000002</v>
      </c>
      <c r="DV351" s="14">
        <f t="shared" si="974"/>
        <v>61.384006406250002</v>
      </c>
      <c r="DW351" s="14">
        <f>IFERROR(VLOOKUP($A351,ParaFY19!$A$21:$Z$543,7,0),0)</f>
        <v>4116</v>
      </c>
      <c r="DX351" s="14">
        <f t="shared" si="975"/>
        <v>10.71875</v>
      </c>
      <c r="DY351" s="14">
        <f>IFERROR(VLOOKUP($A351,ConEnroll!$A$7:$S$341,13,0),0)</f>
        <v>14352</v>
      </c>
      <c r="DZ351" s="14">
        <f t="shared" si="976"/>
        <v>37.375</v>
      </c>
      <c r="EA351" s="14">
        <f t="shared" si="910"/>
        <v>42039.458460000002</v>
      </c>
      <c r="EB351" s="14">
        <f t="shared" si="977"/>
        <v>109.47775640625001</v>
      </c>
      <c r="EC351" s="14">
        <f t="shared" si="911"/>
        <v>5370745.7443910772</v>
      </c>
      <c r="ED351" s="14">
        <f t="shared" si="978"/>
        <v>13986.317042685097</v>
      </c>
      <c r="EE351" s="62"/>
      <c r="EF351" s="14">
        <f t="shared" si="912"/>
        <v>381.15625</v>
      </c>
      <c r="EG351" s="14">
        <f t="shared" si="913"/>
        <v>46.748245820678676</v>
      </c>
      <c r="EH351" s="14">
        <f t="shared" si="914"/>
        <v>20.577365781250009</v>
      </c>
      <c r="EI351" s="14">
        <f t="shared" si="979"/>
        <v>448.4818616019287</v>
      </c>
      <c r="EJ351" s="37">
        <f t="shared" si="915"/>
        <v>3.3128033810649882E-2</v>
      </c>
      <c r="EK351" s="42"/>
      <c r="EL351" s="14" t="str">
        <f>IFERROR(VLOOKUP($A351,#REF!,27,0),"0")</f>
        <v>0</v>
      </c>
      <c r="EM351" s="14">
        <f t="shared" si="980"/>
        <v>0</v>
      </c>
      <c r="EN351" s="14" t="str">
        <f>IFERROR(VLOOKUP($A351,SpecEd23!#REF!,23,0)," ")</f>
        <v xml:space="preserve"> </v>
      </c>
      <c r="EO351" s="14" t="e">
        <f t="shared" si="981"/>
        <v>#VALUE!</v>
      </c>
      <c r="EP351" s="14">
        <f>IFERROR(VLOOKUP($A351,ECFE!#REF!,24,0),0)</f>
        <v>0</v>
      </c>
      <c r="EQ351" s="14">
        <f t="shared" si="982"/>
        <v>0</v>
      </c>
      <c r="ER351" s="14">
        <f>IFERROR(VLOOKUP($A351,#REF!,30,0),0)</f>
        <v>0</v>
      </c>
      <c r="ES351" s="14">
        <f t="shared" si="983"/>
        <v>0</v>
      </c>
      <c r="ET351" s="14">
        <f>IFERROR(VLOOKUP($A351,#REF!,12,0),0)</f>
        <v>0</v>
      </c>
      <c r="EU351" s="14">
        <f t="shared" si="984"/>
        <v>0</v>
      </c>
      <c r="EV351" s="14">
        <v>0</v>
      </c>
      <c r="EW351" s="14">
        <f t="shared" si="985"/>
        <v>0</v>
      </c>
      <c r="EX351" s="14">
        <f>IFERROR(VLOOKUP($A351,ConEnroll!$A$8:$S$601,16,0),0)</f>
        <v>2165</v>
      </c>
      <c r="EY351" s="14">
        <f t="shared" si="986"/>
        <v>5.638020833333333</v>
      </c>
      <c r="EZ351" s="14">
        <f t="shared" si="987"/>
        <v>2165</v>
      </c>
      <c r="FA351" s="14">
        <f t="shared" si="988"/>
        <v>5.638020833333333</v>
      </c>
      <c r="FB351" s="14" t="e">
        <f t="shared" si="989"/>
        <v>#VALUE!</v>
      </c>
      <c r="FC351" s="14" t="e">
        <f t="shared" si="990"/>
        <v>#VALUE!</v>
      </c>
      <c r="FD351" s="62"/>
      <c r="FE351" s="14">
        <f t="shared" si="916"/>
        <v>12076.837890625</v>
      </c>
      <c r="FF351" s="14" t="e">
        <f t="shared" si="917"/>
        <v>#VALUE!</v>
      </c>
      <c r="FG351" s="14">
        <f t="shared" si="991"/>
        <v>103.83973557291668</v>
      </c>
      <c r="FH351" s="14" t="e">
        <f t="shared" si="918"/>
        <v>#VALUE!</v>
      </c>
      <c r="FI351" s="37" t="e">
        <f t="shared" si="919"/>
        <v>#VALUE!</v>
      </c>
      <c r="FJ351" s="12"/>
      <c r="FK351" s="14" t="str">
        <f>IFERROR(VLOOKUP($A351,#REF!,27,0),"0")</f>
        <v>0</v>
      </c>
      <c r="FL351" s="14">
        <f t="shared" si="992"/>
        <v>0</v>
      </c>
      <c r="FM351" s="14" t="str">
        <f>IFERROR(VLOOKUP($A351,SpecEd23!$X$22:$Y$610,59,0)," ")</f>
        <v xml:space="preserve"> </v>
      </c>
      <c r="FN351" s="14" t="e">
        <f t="shared" si="993"/>
        <v>#VALUE!</v>
      </c>
      <c r="FO351" s="14">
        <f>IFERROR(VLOOKUP($A351,ECFE!#REF!,26,0),0)</f>
        <v>0</v>
      </c>
      <c r="FP351" s="14">
        <f t="shared" si="994"/>
        <v>0</v>
      </c>
      <c r="FQ351" s="14">
        <f>IFERROR(VLOOKUP($A351,#REF!,16,0),0)</f>
        <v>0</v>
      </c>
      <c r="FR351" s="14">
        <f t="shared" si="995"/>
        <v>0</v>
      </c>
      <c r="FS351" s="14">
        <f>IFERROR(VLOOKUP($A351,#REF!,12,0),0)</f>
        <v>0</v>
      </c>
      <c r="FT351" s="14">
        <f t="shared" si="996"/>
        <v>0</v>
      </c>
      <c r="FU351" s="14">
        <v>0</v>
      </c>
      <c r="FV351" s="14">
        <f t="shared" si="997"/>
        <v>0</v>
      </c>
      <c r="FW351" s="14">
        <f>IFERROR(VLOOKUP($A351,ConEnroll!$A$8:$S$601,16,0),0)</f>
        <v>2165</v>
      </c>
      <c r="FX351" s="14">
        <f t="shared" si="998"/>
        <v>5.638020833333333</v>
      </c>
      <c r="FY351" s="14">
        <f t="shared" si="999"/>
        <v>2165</v>
      </c>
      <c r="FZ351" s="14">
        <f t="shared" si="1000"/>
        <v>5.638020833333333</v>
      </c>
      <c r="GA351" s="14" t="e">
        <f t="shared" si="1001"/>
        <v>#VALUE!</v>
      </c>
      <c r="GB351" s="14" t="e">
        <f t="shared" si="1002"/>
        <v>#VALUE!</v>
      </c>
      <c r="GC351" s="39"/>
      <c r="GD351" s="14">
        <f t="shared" si="920"/>
        <v>-11695.681640625</v>
      </c>
      <c r="GE351" s="14" t="e">
        <f t="shared" si="921"/>
        <v>#VALUE!</v>
      </c>
      <c r="GF351" s="14">
        <f t="shared" si="922"/>
        <v>-83.262369791666671</v>
      </c>
      <c r="GG351" s="14" t="e">
        <f t="shared" si="923"/>
        <v>#VALUE!</v>
      </c>
      <c r="GH351" s="37" t="e">
        <f t="shared" si="924"/>
        <v>#VALUE!</v>
      </c>
    </row>
    <row r="352" spans="1:190" ht="12.5" x14ac:dyDescent="0.25">
      <c r="A352" s="67">
        <v>2907</v>
      </c>
      <c r="B352" s="35">
        <v>1</v>
      </c>
      <c r="C352" s="14">
        <v>6</v>
      </c>
      <c r="D352" s="14"/>
      <c r="E352" s="14"/>
      <c r="F352" s="35" t="s">
        <v>2140</v>
      </c>
      <c r="G352" s="41"/>
      <c r="H352" s="14">
        <f>IFERROR(VLOOKUP($A352,BaseFY22!$A$7:$AK$528,6,0),0)</f>
        <v>463</v>
      </c>
      <c r="I352" s="14">
        <f>IFERROR(VLOOKUP($A352,BaseFY22!$A$7:$AK$528,28,0),0)</f>
        <v>4942670.5048519997</v>
      </c>
      <c r="J352" s="14">
        <f t="shared" si="925"/>
        <v>10675.314265339091</v>
      </c>
      <c r="K352" s="14">
        <f>IFERROR(VLOOKUP($A352,SpecEd22!$A$21:$BB$605,24,0)," ")</f>
        <v>-245171.86209950247</v>
      </c>
      <c r="L352" s="14">
        <f t="shared" si="926"/>
        <v>-529.5288598261393</v>
      </c>
      <c r="M352" s="14">
        <f>IFERROR(VLOOKUP($A352,ECFE!$A$16:$AB$347,7,0),0)</f>
        <v>22656.149999999998</v>
      </c>
      <c r="N352" s="14">
        <f t="shared" si="893"/>
        <v>48.933369330453559</v>
      </c>
      <c r="O352" s="14">
        <v>0</v>
      </c>
      <c r="P352" s="14">
        <f t="shared" si="893"/>
        <v>0</v>
      </c>
      <c r="Q352" s="14">
        <f>IFERROR(VLOOKUP($A352,ConEnroll!$A$7:$S$337,10,0),0)</f>
        <v>0</v>
      </c>
      <c r="R352" s="14">
        <f t="shared" si="927"/>
        <v>0</v>
      </c>
      <c r="S352" s="14">
        <f t="shared" si="894"/>
        <v>22656.149999999998</v>
      </c>
      <c r="T352" s="14">
        <f t="shared" si="928"/>
        <v>48.933369330453559</v>
      </c>
      <c r="U352" s="14">
        <f t="shared" si="895"/>
        <v>4720154.7927524978</v>
      </c>
      <c r="V352" s="14">
        <f t="shared" si="929"/>
        <v>10194.718774843408</v>
      </c>
      <c r="W352" s="42"/>
      <c r="X352" s="14">
        <f>IFERROR(VLOOKUP($A352,HouseFY22!$A$6:$AJ$528,28,0),0)</f>
        <v>5051555.5048519997</v>
      </c>
      <c r="Y352" s="14">
        <f t="shared" si="930"/>
        <v>10910.487051516198</v>
      </c>
      <c r="Z352" s="14">
        <f>IFERROR(VLOOKUP($A352,Compens80percent!$A$13:$M$560,12,0),0)</f>
        <v>0</v>
      </c>
      <c r="AA352" s="14">
        <f t="shared" si="930"/>
        <v>0</v>
      </c>
      <c r="AB352" s="14">
        <f t="shared" si="931"/>
        <v>5051555.5048519997</v>
      </c>
      <c r="AC352" s="14">
        <f t="shared" si="930"/>
        <v>10910.487051516198</v>
      </c>
      <c r="AD352" s="14">
        <f>IFERROR(VLOOKUP(A352,SpecEd22!$A$21:$Z$550,14,0),0)</f>
        <v>-229956.65516341024</v>
      </c>
      <c r="AE352" s="14">
        <f t="shared" si="932"/>
        <v>-496.66664182162037</v>
      </c>
      <c r="AF352" s="14">
        <f>IFERROR(VLOOKUP($A352,ECFE!$A$16:$AB$348,8,0),0)</f>
        <v>23109.273000000001</v>
      </c>
      <c r="AG352" s="14">
        <f t="shared" si="933"/>
        <v>49.912036717062634</v>
      </c>
      <c r="AH352" s="14">
        <f>IFERROR(VLOOKUP(A352,ParaFY19!$A$21:$Z$543,7,0),0)</f>
        <v>2352</v>
      </c>
      <c r="AI352" s="14">
        <f t="shared" si="934"/>
        <v>5.0799136069114468</v>
      </c>
      <c r="AJ352" s="14">
        <f>IFERROR(VLOOKUP(A352,ConEnroll!$A$7:$S$341,13,0),0)</f>
        <v>0</v>
      </c>
      <c r="AK352" s="14">
        <f t="shared" si="935"/>
        <v>0</v>
      </c>
      <c r="AL352" s="14">
        <f t="shared" si="890"/>
        <v>25461.273000000001</v>
      </c>
      <c r="AM352" s="14">
        <f t="shared" si="936"/>
        <v>54.991950323974088</v>
      </c>
      <c r="AN352" s="14">
        <f t="shared" si="937"/>
        <v>4847060.1226885896</v>
      </c>
      <c r="AO352" s="14">
        <f t="shared" si="938"/>
        <v>10468.812360018552</v>
      </c>
      <c r="AP352" s="62"/>
      <c r="AQ352" s="14">
        <f t="shared" si="891"/>
        <v>235.1727861771069</v>
      </c>
      <c r="AR352" s="14">
        <f t="shared" si="896"/>
        <v>32.862218004518922</v>
      </c>
      <c r="AS352" s="14">
        <f t="shared" si="897"/>
        <v>6.058580993520529</v>
      </c>
      <c r="AT352" s="14">
        <f t="shared" si="939"/>
        <v>274.09358517514636</v>
      </c>
      <c r="AU352" s="37">
        <f t="shared" si="898"/>
        <v>2.6885840720933123E-2</v>
      </c>
      <c r="AV352" s="42"/>
      <c r="AW352" s="14" t="str">
        <f>IFERROR(VLOOKUP($A352,#REF!,27,0),"0")</f>
        <v>0</v>
      </c>
      <c r="AX352" s="14">
        <f t="shared" si="940"/>
        <v>0</v>
      </c>
      <c r="AY352" s="14" t="str">
        <f>IFERROR(VLOOKUP($A352,SpecEd22!#REF!,23,0)," ")</f>
        <v xml:space="preserve"> </v>
      </c>
      <c r="AZ352" s="14" t="e">
        <f t="shared" si="941"/>
        <v>#VALUE!</v>
      </c>
      <c r="BA352" s="14">
        <f>IFERROR(VLOOKUP($A352,ECFE!#REF!,23,0),0)</f>
        <v>0</v>
      </c>
      <c r="BB352" s="14">
        <f t="shared" si="942"/>
        <v>0</v>
      </c>
      <c r="BC352" s="14">
        <f>IFERROR(VLOOKUP($A352,#REF!,17,0),0)</f>
        <v>0</v>
      </c>
      <c r="BD352" s="14">
        <f t="shared" si="943"/>
        <v>0</v>
      </c>
      <c r="BE352" s="14">
        <f>IFERROR(VLOOKUP($A352,#REF!,9,0),0)</f>
        <v>0</v>
      </c>
      <c r="BF352" s="14">
        <f t="shared" si="944"/>
        <v>0</v>
      </c>
      <c r="BG352" s="14">
        <v>0</v>
      </c>
      <c r="BH352" s="14">
        <f t="shared" si="945"/>
        <v>0</v>
      </c>
      <c r="BI352" s="14">
        <f>IFERROR(VLOOKUP($A352,ConEnroll!$A$8:$S$601,15,0),0)</f>
        <v>0</v>
      </c>
      <c r="BJ352" s="14">
        <f t="shared" si="946"/>
        <v>0</v>
      </c>
      <c r="BK352" s="14">
        <f t="shared" si="947"/>
        <v>0</v>
      </c>
      <c r="BL352" s="14">
        <f t="shared" si="948"/>
        <v>0</v>
      </c>
      <c r="BM352" s="14" t="e">
        <f t="shared" si="949"/>
        <v>#VALUE!</v>
      </c>
      <c r="BN352" s="14" t="e">
        <f t="shared" si="950"/>
        <v>#VALUE!</v>
      </c>
      <c r="BO352" s="42"/>
      <c r="BP352" s="14">
        <f t="shared" si="899"/>
        <v>10910.487051516198</v>
      </c>
      <c r="BQ352" s="14" t="e">
        <f t="shared" si="900"/>
        <v>#VALUE!</v>
      </c>
      <c r="BR352" s="14">
        <f t="shared" si="951"/>
        <v>54.991950323974088</v>
      </c>
      <c r="BS352" s="14" t="e">
        <f t="shared" si="901"/>
        <v>#VALUE!</v>
      </c>
      <c r="BT352" s="37" t="e">
        <f t="shared" si="902"/>
        <v>#VALUE!</v>
      </c>
      <c r="BU352" s="41"/>
      <c r="BV352" s="14" t="str">
        <f>IFERROR(VLOOKUP($A352,#REF!,27,0),"0")</f>
        <v>0</v>
      </c>
      <c r="BW352" s="14">
        <f t="shared" si="952"/>
        <v>0</v>
      </c>
      <c r="BX352" s="14" t="str">
        <f>IFERROR(VLOOKUP($A352,SpecEd22!$Z$22:$AV$606,59,0)," ")</f>
        <v xml:space="preserve"> </v>
      </c>
      <c r="BY352" s="14" t="e">
        <f t="shared" si="953"/>
        <v>#VALUE!</v>
      </c>
      <c r="BZ352" s="14">
        <f>IFERROR(VLOOKUP($A352,ECFE!#REF!,25,0),0)</f>
        <v>0</v>
      </c>
      <c r="CA352" s="14">
        <f t="shared" si="954"/>
        <v>0</v>
      </c>
      <c r="CB352" s="14">
        <f>IFERROR(VLOOKUP($A352,#REF!,17,0),0)</f>
        <v>0</v>
      </c>
      <c r="CC352" s="14">
        <f t="shared" si="955"/>
        <v>0</v>
      </c>
      <c r="CD352" s="14">
        <f>IFERROR(VLOOKUP($A352,#REF!,9,0),0)</f>
        <v>0</v>
      </c>
      <c r="CE352" s="14">
        <f t="shared" si="956"/>
        <v>0</v>
      </c>
      <c r="CF352" s="14">
        <v>0</v>
      </c>
      <c r="CG352" s="14">
        <f t="shared" si="957"/>
        <v>0</v>
      </c>
      <c r="CH352" s="14">
        <f>IFERROR(VLOOKUP($A352,ConEnroll!$A$8:$S$601,15,0),0)</f>
        <v>0</v>
      </c>
      <c r="CI352" s="14">
        <f t="shared" si="958"/>
        <v>0</v>
      </c>
      <c r="CJ352" s="14">
        <f t="shared" si="959"/>
        <v>0</v>
      </c>
      <c r="CK352" s="14">
        <f t="shared" si="960"/>
        <v>0</v>
      </c>
      <c r="CL352" s="14" t="e">
        <f t="shared" si="961"/>
        <v>#VALUE!</v>
      </c>
      <c r="CM352" s="14" t="e">
        <f t="shared" si="962"/>
        <v>#VALUE!</v>
      </c>
      <c r="CN352" s="42"/>
      <c r="CO352" s="14">
        <f t="shared" si="903"/>
        <v>-10675.314265339091</v>
      </c>
      <c r="CP352" s="14" t="e">
        <f t="shared" si="904"/>
        <v>#VALUE!</v>
      </c>
      <c r="CQ352" s="14">
        <f t="shared" si="905"/>
        <v>-48.933369330453559</v>
      </c>
      <c r="CR352" s="14" t="e">
        <f t="shared" si="906"/>
        <v>#VALUE!</v>
      </c>
      <c r="CS352" s="37" t="e">
        <f t="shared" si="907"/>
        <v>#VALUE!</v>
      </c>
      <c r="CT352" s="239"/>
      <c r="CU352" s="239"/>
      <c r="CV352" s="468"/>
      <c r="CW352" s="14">
        <f>IFERROR(VLOOKUP($A352,BaseFY23!$A$7:$AK$527,6,0),0)</f>
        <v>474.04</v>
      </c>
      <c r="CX352" s="14">
        <f>IFERROR(VLOOKUP($A352,BaseFY23!$A$7:$AN$528,28,0),0)</f>
        <v>5102446.4815309998</v>
      </c>
      <c r="CY352" s="14">
        <f t="shared" si="963"/>
        <v>10763.746691272887</v>
      </c>
      <c r="CZ352" s="14">
        <f>IFERROR(VLOOKUP($A352,SpecEd23!$A$21:$BB$605,23,0)," ")</f>
        <v>-126420.65073153441</v>
      </c>
      <c r="DA352" s="14">
        <f t="shared" si="964"/>
        <v>-266.6877283173032</v>
      </c>
      <c r="DB352" s="14">
        <f>IFERROR(VLOOKUP($A352,ECFE!$A$16:$AB$347,7,0),0)</f>
        <v>22656.149999999998</v>
      </c>
      <c r="DC352" s="14">
        <f t="shared" si="965"/>
        <v>47.793751582144957</v>
      </c>
      <c r="DD352" s="14">
        <v>0</v>
      </c>
      <c r="DE352" s="14">
        <f t="shared" si="966"/>
        <v>0</v>
      </c>
      <c r="DF352" s="14">
        <f>IFERROR(VLOOKUP($A352,ConEnroll!$A$7:$S$338,10,0),0)</f>
        <v>0</v>
      </c>
      <c r="DG352" s="14">
        <f t="shared" si="967"/>
        <v>0</v>
      </c>
      <c r="DH352" s="14">
        <f t="shared" si="908"/>
        <v>22656.149999999998</v>
      </c>
      <c r="DI352" s="14">
        <f t="shared" si="968"/>
        <v>47.793751582144957</v>
      </c>
      <c r="DJ352" s="14">
        <f t="shared" si="909"/>
        <v>4998681.9807994654</v>
      </c>
      <c r="DK352" s="14">
        <f t="shared" si="969"/>
        <v>10544.85271453773</v>
      </c>
      <c r="DL352" s="42"/>
      <c r="DM352" s="14">
        <f>IFERROR(VLOOKUP($A352,HouseFY23!$A$7:$AJ$528,28,0),0)</f>
        <v>5370020.799226</v>
      </c>
      <c r="DN352" s="14">
        <f t="shared" si="970"/>
        <v>11328.20183787444</v>
      </c>
      <c r="DO352" s="14">
        <f>IFERROR(VLOOKUP($A352,Compens80percent!$A$13:$M$560,12,0),0)</f>
        <v>0</v>
      </c>
      <c r="DP352" s="14">
        <f t="shared" si="970"/>
        <v>0</v>
      </c>
      <c r="DQ352" s="14">
        <f t="shared" si="971"/>
        <v>5370020.799226</v>
      </c>
      <c r="DR352" s="14">
        <f t="shared" si="972"/>
        <v>11598.317060963283</v>
      </c>
      <c r="DS352" s="14">
        <f>IFERROR(VLOOKUP($A352,SpecEd23!$A$21:$Z$550,14,0),0)</f>
        <v>-96494.330870115897</v>
      </c>
      <c r="DT352" s="14">
        <f t="shared" si="973"/>
        <v>-203.55735986439097</v>
      </c>
      <c r="DU352" s="14">
        <f>IFERROR(VLOOKUP($A352,ECFE!$A$16:$AB$347,9,0),0)</f>
        <v>23571.458460000002</v>
      </c>
      <c r="DV352" s="14">
        <f t="shared" si="974"/>
        <v>49.724619146063624</v>
      </c>
      <c r="DW352" s="14">
        <f>IFERROR(VLOOKUP($A352,ParaFY19!$A$21:$Z$543,7,0),0)</f>
        <v>2352</v>
      </c>
      <c r="DX352" s="14">
        <f t="shared" si="975"/>
        <v>4.9616066154754872</v>
      </c>
      <c r="DY352" s="14">
        <f>IFERROR(VLOOKUP($A352,ConEnroll!$A$7:$S$341,13,0),0)</f>
        <v>0</v>
      </c>
      <c r="DZ352" s="14">
        <f t="shared" si="976"/>
        <v>0</v>
      </c>
      <c r="EA352" s="14">
        <f t="shared" si="910"/>
        <v>25923.458460000002</v>
      </c>
      <c r="EB352" s="14">
        <f t="shared" si="977"/>
        <v>54.686225761539113</v>
      </c>
      <c r="EC352" s="14">
        <f t="shared" si="911"/>
        <v>5299449.9268158842</v>
      </c>
      <c r="ED352" s="14">
        <f t="shared" si="978"/>
        <v>11179.330703771589</v>
      </c>
      <c r="EE352" s="62"/>
      <c r="EF352" s="14">
        <f t="shared" si="912"/>
        <v>564.45514660155277</v>
      </c>
      <c r="EG352" s="14">
        <f t="shared" si="913"/>
        <v>63.130368452912222</v>
      </c>
      <c r="EH352" s="14">
        <f t="shared" si="914"/>
        <v>6.8924741793941564</v>
      </c>
      <c r="EI352" s="14">
        <f t="shared" si="979"/>
        <v>634.47798923385915</v>
      </c>
      <c r="EJ352" s="37">
        <f t="shared" si="915"/>
        <v>6.0169450101387564E-2</v>
      </c>
      <c r="EK352" s="42"/>
      <c r="EL352" s="14" t="str">
        <f>IFERROR(VLOOKUP($A352,#REF!,27,0),"0")</f>
        <v>0</v>
      </c>
      <c r="EM352" s="14">
        <f t="shared" si="980"/>
        <v>0</v>
      </c>
      <c r="EN352" s="14" t="str">
        <f>IFERROR(VLOOKUP($A352,SpecEd23!#REF!,23,0)," ")</f>
        <v xml:space="preserve"> </v>
      </c>
      <c r="EO352" s="14" t="e">
        <f t="shared" si="981"/>
        <v>#VALUE!</v>
      </c>
      <c r="EP352" s="14">
        <f>IFERROR(VLOOKUP($A352,ECFE!#REF!,24,0),0)</f>
        <v>0</v>
      </c>
      <c r="EQ352" s="14">
        <f t="shared" si="982"/>
        <v>0</v>
      </c>
      <c r="ER352" s="14">
        <f>IFERROR(VLOOKUP($A352,#REF!,30,0),0)</f>
        <v>0</v>
      </c>
      <c r="ES352" s="14">
        <f t="shared" si="983"/>
        <v>0</v>
      </c>
      <c r="ET352" s="14">
        <f>IFERROR(VLOOKUP($A352,#REF!,12,0),0)</f>
        <v>0</v>
      </c>
      <c r="EU352" s="14">
        <f t="shared" si="984"/>
        <v>0</v>
      </c>
      <c r="EV352" s="14">
        <v>0</v>
      </c>
      <c r="EW352" s="14">
        <f t="shared" si="985"/>
        <v>0</v>
      </c>
      <c r="EX352" s="14">
        <f>IFERROR(VLOOKUP($A352,ConEnroll!$A$8:$S$601,16,0),0)</f>
        <v>0</v>
      </c>
      <c r="EY352" s="14">
        <f t="shared" si="986"/>
        <v>0</v>
      </c>
      <c r="EZ352" s="14">
        <f t="shared" si="987"/>
        <v>0</v>
      </c>
      <c r="FA352" s="14">
        <f t="shared" si="988"/>
        <v>0</v>
      </c>
      <c r="FB352" s="14" t="e">
        <f t="shared" si="989"/>
        <v>#VALUE!</v>
      </c>
      <c r="FC352" s="14" t="e">
        <f t="shared" si="990"/>
        <v>#VALUE!</v>
      </c>
      <c r="FD352" s="62"/>
      <c r="FE352" s="14">
        <f t="shared" si="916"/>
        <v>11328.20183787444</v>
      </c>
      <c r="FF352" s="14" t="e">
        <f t="shared" si="917"/>
        <v>#VALUE!</v>
      </c>
      <c r="FG352" s="14">
        <f t="shared" si="991"/>
        <v>54.686225761539113</v>
      </c>
      <c r="FH352" s="14" t="e">
        <f t="shared" si="918"/>
        <v>#VALUE!</v>
      </c>
      <c r="FI352" s="37" t="e">
        <f t="shared" si="919"/>
        <v>#VALUE!</v>
      </c>
      <c r="FJ352" s="12"/>
      <c r="FK352" s="14" t="str">
        <f>IFERROR(VLOOKUP($A352,#REF!,27,0),"0")</f>
        <v>0</v>
      </c>
      <c r="FL352" s="14">
        <f t="shared" si="992"/>
        <v>0</v>
      </c>
      <c r="FM352" s="14" t="str">
        <f>IFERROR(VLOOKUP($A352,SpecEd23!$X$22:$Y$610,59,0)," ")</f>
        <v xml:space="preserve"> </v>
      </c>
      <c r="FN352" s="14" t="e">
        <f t="shared" si="993"/>
        <v>#VALUE!</v>
      </c>
      <c r="FO352" s="14">
        <f>IFERROR(VLOOKUP($A352,ECFE!#REF!,26,0),0)</f>
        <v>0</v>
      </c>
      <c r="FP352" s="14">
        <f t="shared" si="994"/>
        <v>0</v>
      </c>
      <c r="FQ352" s="14">
        <f>IFERROR(VLOOKUP($A352,#REF!,16,0),0)</f>
        <v>0</v>
      </c>
      <c r="FR352" s="14">
        <f t="shared" si="995"/>
        <v>0</v>
      </c>
      <c r="FS352" s="14">
        <f>IFERROR(VLOOKUP($A352,#REF!,12,0),0)</f>
        <v>0</v>
      </c>
      <c r="FT352" s="14">
        <f t="shared" si="996"/>
        <v>0</v>
      </c>
      <c r="FU352" s="14">
        <v>0</v>
      </c>
      <c r="FV352" s="14">
        <f t="shared" si="997"/>
        <v>0</v>
      </c>
      <c r="FW352" s="14">
        <f>IFERROR(VLOOKUP($A352,ConEnroll!$A$8:$S$601,16,0),0)</f>
        <v>0</v>
      </c>
      <c r="FX352" s="14">
        <f t="shared" si="998"/>
        <v>0</v>
      </c>
      <c r="FY352" s="14">
        <f t="shared" si="999"/>
        <v>0</v>
      </c>
      <c r="FZ352" s="14">
        <f t="shared" si="1000"/>
        <v>0</v>
      </c>
      <c r="GA352" s="14" t="e">
        <f t="shared" si="1001"/>
        <v>#VALUE!</v>
      </c>
      <c r="GB352" s="14" t="e">
        <f t="shared" si="1002"/>
        <v>#VALUE!</v>
      </c>
      <c r="GC352" s="39"/>
      <c r="GD352" s="14">
        <f t="shared" si="920"/>
        <v>-10763.746691272887</v>
      </c>
      <c r="GE352" s="14" t="e">
        <f t="shared" si="921"/>
        <v>#VALUE!</v>
      </c>
      <c r="GF352" s="14">
        <f t="shared" si="922"/>
        <v>-47.793751582144957</v>
      </c>
      <c r="GG352" s="14" t="e">
        <f t="shared" si="923"/>
        <v>#VALUE!</v>
      </c>
      <c r="GH352" s="37" t="e">
        <f t="shared" si="924"/>
        <v>#VALUE!</v>
      </c>
    </row>
    <row r="353" spans="1:190" ht="12.5" x14ac:dyDescent="0.25">
      <c r="A353" s="67">
        <v>2908</v>
      </c>
      <c r="B353" s="35">
        <v>1</v>
      </c>
      <c r="C353" s="14">
        <v>6</v>
      </c>
      <c r="D353" s="14"/>
      <c r="E353" s="14"/>
      <c r="F353" s="35" t="s">
        <v>1735</v>
      </c>
      <c r="G353" s="41"/>
      <c r="H353" s="14">
        <f>IFERROR(VLOOKUP($A353,BaseFY22!$A$7:$AK$528,6,0),0)</f>
        <v>499</v>
      </c>
      <c r="I353" s="14">
        <f>IFERROR(VLOOKUP($A353,BaseFY22!$A$7:$AK$528,28,0),0)</f>
        <v>4909328.2127879998</v>
      </c>
      <c r="J353" s="14">
        <f t="shared" si="925"/>
        <v>9838.3330917595194</v>
      </c>
      <c r="K353" s="14">
        <f>IFERROR(VLOOKUP($A353,SpecEd22!$A$21:$BB$605,24,0)," ")</f>
        <v>271319.98303138767</v>
      </c>
      <c r="L353" s="14">
        <f t="shared" si="926"/>
        <v>543.72742090458451</v>
      </c>
      <c r="M353" s="14">
        <f>IFERROR(VLOOKUP($A353,ECFE!$A$16:$AB$347,7,0),0)</f>
        <v>40932.110999999997</v>
      </c>
      <c r="N353" s="14">
        <f t="shared" si="893"/>
        <v>82.02827855711422</v>
      </c>
      <c r="O353" s="14">
        <v>0</v>
      </c>
      <c r="P353" s="14">
        <f t="shared" si="893"/>
        <v>0</v>
      </c>
      <c r="Q353" s="14">
        <f>IFERROR(VLOOKUP($A353,ConEnroll!$A$7:$S$337,10,0),0)</f>
        <v>7444.69</v>
      </c>
      <c r="R353" s="14">
        <f t="shared" si="927"/>
        <v>14.919218436873747</v>
      </c>
      <c r="S353" s="14">
        <f t="shared" si="894"/>
        <v>48376.800999999999</v>
      </c>
      <c r="T353" s="14">
        <f t="shared" si="928"/>
        <v>96.947496993987968</v>
      </c>
      <c r="U353" s="14">
        <f t="shared" si="895"/>
        <v>5229024.9968193872</v>
      </c>
      <c r="V353" s="14">
        <f t="shared" si="929"/>
        <v>10479.008009658091</v>
      </c>
      <c r="W353" s="42"/>
      <c r="X353" s="14">
        <f>IFERROR(VLOOKUP($A353,HouseFY22!$A$6:$AJ$528,28,0),0)</f>
        <v>4988916.2127879998</v>
      </c>
      <c r="Y353" s="14">
        <f t="shared" si="930"/>
        <v>9997.8280817394789</v>
      </c>
      <c r="Z353" s="14">
        <f>IFERROR(VLOOKUP($A353,Compens80percent!$A$13:$M$560,12,0),0)</f>
        <v>0</v>
      </c>
      <c r="AA353" s="14">
        <f t="shared" si="930"/>
        <v>0</v>
      </c>
      <c r="AB353" s="14">
        <f t="shared" si="931"/>
        <v>4988916.2127879998</v>
      </c>
      <c r="AC353" s="14">
        <f t="shared" si="930"/>
        <v>9997.8280817394789</v>
      </c>
      <c r="AD353" s="14">
        <f>IFERROR(VLOOKUP(A353,SpecEd22!$A$21:$Z$550,14,0),0)</f>
        <v>282903.34214555391</v>
      </c>
      <c r="AE353" s="14">
        <f t="shared" si="932"/>
        <v>566.94056542195176</v>
      </c>
      <c r="AF353" s="14">
        <f>IFERROR(VLOOKUP($A353,ECFE!$A$16:$AB$348,8,0),0)</f>
        <v>41750.753220000006</v>
      </c>
      <c r="AG353" s="14">
        <f t="shared" si="933"/>
        <v>83.668844128256524</v>
      </c>
      <c r="AH353" s="14">
        <f>IFERROR(VLOOKUP(A353,ParaFY19!$A$21:$Z$543,7,0),0)</f>
        <v>2156</v>
      </c>
      <c r="AI353" s="14">
        <f t="shared" si="934"/>
        <v>4.3206412825651306</v>
      </c>
      <c r="AJ353" s="14">
        <f>IFERROR(VLOOKUP(A353,ConEnroll!$A$7:$S$341,13,0),0)</f>
        <v>9305.8624999999993</v>
      </c>
      <c r="AK353" s="14">
        <f t="shared" si="935"/>
        <v>18.649023046092182</v>
      </c>
      <c r="AL353" s="14">
        <f t="shared" si="890"/>
        <v>53212.615720000002</v>
      </c>
      <c r="AM353" s="14">
        <f t="shared" si="936"/>
        <v>106.63850845691383</v>
      </c>
      <c r="AN353" s="14">
        <f t="shared" si="937"/>
        <v>5325032.1706535537</v>
      </c>
      <c r="AO353" s="14">
        <f t="shared" si="938"/>
        <v>10671.407155618344</v>
      </c>
      <c r="AP353" s="62"/>
      <c r="AQ353" s="14">
        <f t="shared" si="891"/>
        <v>159.49498997995943</v>
      </c>
      <c r="AR353" s="14">
        <f t="shared" si="896"/>
        <v>23.213144517367255</v>
      </c>
      <c r="AS353" s="14">
        <f t="shared" si="897"/>
        <v>9.6910114629258572</v>
      </c>
      <c r="AT353" s="14">
        <f t="shared" si="939"/>
        <v>192.39914596025255</v>
      </c>
      <c r="AU353" s="37">
        <f t="shared" si="898"/>
        <v>1.8360435051001565E-2</v>
      </c>
      <c r="AV353" s="42"/>
      <c r="AW353" s="14" t="str">
        <f>IFERROR(VLOOKUP($A353,#REF!,27,0),"0")</f>
        <v>0</v>
      </c>
      <c r="AX353" s="14">
        <f t="shared" si="940"/>
        <v>0</v>
      </c>
      <c r="AY353" s="14" t="str">
        <f>IFERROR(VLOOKUP($A353,SpecEd22!#REF!,23,0)," ")</f>
        <v xml:space="preserve"> </v>
      </c>
      <c r="AZ353" s="14" t="e">
        <f t="shared" si="941"/>
        <v>#VALUE!</v>
      </c>
      <c r="BA353" s="14">
        <f>IFERROR(VLOOKUP($A353,ECFE!#REF!,23,0),0)</f>
        <v>0</v>
      </c>
      <c r="BB353" s="14">
        <f t="shared" si="942"/>
        <v>0</v>
      </c>
      <c r="BC353" s="14">
        <f>IFERROR(VLOOKUP($A353,#REF!,17,0),0)</f>
        <v>0</v>
      </c>
      <c r="BD353" s="14">
        <f t="shared" si="943"/>
        <v>0</v>
      </c>
      <c r="BE353" s="14">
        <f>IFERROR(VLOOKUP($A353,#REF!,9,0),0)</f>
        <v>0</v>
      </c>
      <c r="BF353" s="14">
        <f t="shared" si="944"/>
        <v>0</v>
      </c>
      <c r="BG353" s="14">
        <v>0</v>
      </c>
      <c r="BH353" s="14">
        <f t="shared" si="945"/>
        <v>0</v>
      </c>
      <c r="BI353" s="14">
        <f>IFERROR(VLOOKUP($A353,ConEnroll!$A$8:$S$601,15,0),0)</f>
        <v>-741</v>
      </c>
      <c r="BJ353" s="14">
        <f t="shared" si="946"/>
        <v>-1.4849699398797596</v>
      </c>
      <c r="BK353" s="14">
        <f t="shared" si="947"/>
        <v>-741</v>
      </c>
      <c r="BL353" s="14">
        <f t="shared" si="948"/>
        <v>-1.4849699398797596</v>
      </c>
      <c r="BM353" s="14" t="e">
        <f t="shared" si="949"/>
        <v>#VALUE!</v>
      </c>
      <c r="BN353" s="14" t="e">
        <f t="shared" si="950"/>
        <v>#VALUE!</v>
      </c>
      <c r="BO353" s="42"/>
      <c r="BP353" s="14">
        <f t="shared" si="899"/>
        <v>9997.8280817394789</v>
      </c>
      <c r="BQ353" s="14" t="e">
        <f t="shared" si="900"/>
        <v>#VALUE!</v>
      </c>
      <c r="BR353" s="14">
        <f t="shared" si="951"/>
        <v>108.12347839679359</v>
      </c>
      <c r="BS353" s="14" t="e">
        <f t="shared" si="901"/>
        <v>#VALUE!</v>
      </c>
      <c r="BT353" s="37" t="e">
        <f t="shared" si="902"/>
        <v>#VALUE!</v>
      </c>
      <c r="BU353" s="41"/>
      <c r="BV353" s="14" t="str">
        <f>IFERROR(VLOOKUP($A353,#REF!,27,0),"0")</f>
        <v>0</v>
      </c>
      <c r="BW353" s="14">
        <f t="shared" si="952"/>
        <v>0</v>
      </c>
      <c r="BX353" s="14" t="str">
        <f>IFERROR(VLOOKUP($A353,SpecEd22!$Z$22:$AV$606,59,0)," ")</f>
        <v xml:space="preserve"> </v>
      </c>
      <c r="BY353" s="14" t="e">
        <f t="shared" si="953"/>
        <v>#VALUE!</v>
      </c>
      <c r="BZ353" s="14">
        <f>IFERROR(VLOOKUP($A353,ECFE!#REF!,25,0),0)</f>
        <v>0</v>
      </c>
      <c r="CA353" s="14">
        <f t="shared" si="954"/>
        <v>0</v>
      </c>
      <c r="CB353" s="14">
        <f>IFERROR(VLOOKUP($A353,#REF!,17,0),0)</f>
        <v>0</v>
      </c>
      <c r="CC353" s="14">
        <f t="shared" si="955"/>
        <v>0</v>
      </c>
      <c r="CD353" s="14">
        <f>IFERROR(VLOOKUP($A353,#REF!,9,0),0)</f>
        <v>0</v>
      </c>
      <c r="CE353" s="14">
        <f t="shared" si="956"/>
        <v>0</v>
      </c>
      <c r="CF353" s="14">
        <v>0</v>
      </c>
      <c r="CG353" s="14">
        <f t="shared" si="957"/>
        <v>0</v>
      </c>
      <c r="CH353" s="14">
        <f>IFERROR(VLOOKUP($A353,ConEnroll!$A$8:$S$601,15,0),0)</f>
        <v>-741</v>
      </c>
      <c r="CI353" s="14">
        <f t="shared" si="958"/>
        <v>-1.4849699398797596</v>
      </c>
      <c r="CJ353" s="14">
        <f t="shared" si="959"/>
        <v>-741</v>
      </c>
      <c r="CK353" s="14">
        <f t="shared" si="960"/>
        <v>-1.4849699398797596</v>
      </c>
      <c r="CL353" s="14" t="e">
        <f t="shared" si="961"/>
        <v>#VALUE!</v>
      </c>
      <c r="CM353" s="14" t="e">
        <f t="shared" si="962"/>
        <v>#VALUE!</v>
      </c>
      <c r="CN353" s="42"/>
      <c r="CO353" s="14">
        <f t="shared" si="903"/>
        <v>-9838.3330917595194</v>
      </c>
      <c r="CP353" s="14" t="e">
        <f t="shared" si="904"/>
        <v>#VALUE!</v>
      </c>
      <c r="CQ353" s="14">
        <f t="shared" si="905"/>
        <v>-98.43246693386773</v>
      </c>
      <c r="CR353" s="14" t="e">
        <f t="shared" si="906"/>
        <v>#VALUE!</v>
      </c>
      <c r="CS353" s="37" t="e">
        <f t="shared" si="907"/>
        <v>#VALUE!</v>
      </c>
      <c r="CT353" s="239"/>
      <c r="CU353" s="239"/>
      <c r="CV353" s="468"/>
      <c r="CW353" s="14">
        <f>IFERROR(VLOOKUP($A353,BaseFY23!$A$7:$AK$527,6,0),0)</f>
        <v>501</v>
      </c>
      <c r="CX353" s="14">
        <f>IFERROR(VLOOKUP($A353,BaseFY23!$A$7:$AN$528,28,0),0)</f>
        <v>4952096.0242790002</v>
      </c>
      <c r="CY353" s="14">
        <f t="shared" si="963"/>
        <v>9884.4232021536936</v>
      </c>
      <c r="CZ353" s="14">
        <f>IFERROR(VLOOKUP($A353,SpecEd23!$A$21:$BB$605,23,0)," ")</f>
        <v>306413.96938809229</v>
      </c>
      <c r="DA353" s="14">
        <f t="shared" si="964"/>
        <v>611.60472931754953</v>
      </c>
      <c r="DB353" s="14">
        <f>IFERROR(VLOOKUP($A353,ECFE!$A$16:$AB$347,7,0),0)</f>
        <v>40932.110999999997</v>
      </c>
      <c r="DC353" s="14">
        <f t="shared" si="965"/>
        <v>81.700820359281437</v>
      </c>
      <c r="DD353" s="14">
        <v>0</v>
      </c>
      <c r="DE353" s="14">
        <f t="shared" si="966"/>
        <v>0</v>
      </c>
      <c r="DF353" s="14">
        <f>IFERROR(VLOOKUP($A353,ConEnroll!$A$7:$S$338,10,0),0)</f>
        <v>7444.69</v>
      </c>
      <c r="DG353" s="14">
        <f t="shared" si="967"/>
        <v>14.859660678642713</v>
      </c>
      <c r="DH353" s="14">
        <f t="shared" si="908"/>
        <v>48376.800999999999</v>
      </c>
      <c r="DI353" s="14">
        <f t="shared" si="968"/>
        <v>96.560481037924148</v>
      </c>
      <c r="DJ353" s="14">
        <f t="shared" si="909"/>
        <v>5306886.7946670922</v>
      </c>
      <c r="DK353" s="14">
        <f t="shared" si="969"/>
        <v>10592.588412509165</v>
      </c>
      <c r="DL353" s="42"/>
      <c r="DM353" s="14">
        <f>IFERROR(VLOOKUP($A353,HouseFY23!$A$7:$AJ$528,28,0),0)</f>
        <v>5119695.4301309995</v>
      </c>
      <c r="DN353" s="14">
        <f t="shared" si="970"/>
        <v>10218.952954353292</v>
      </c>
      <c r="DO353" s="14">
        <f>IFERROR(VLOOKUP($A353,Compens80percent!$A$13:$M$560,12,0),0)</f>
        <v>0</v>
      </c>
      <c r="DP353" s="14">
        <f t="shared" si="970"/>
        <v>0</v>
      </c>
      <c r="DQ353" s="14">
        <f t="shared" si="971"/>
        <v>5119695.4301309995</v>
      </c>
      <c r="DR353" s="14">
        <f t="shared" si="972"/>
        <v>10259.91068162525</v>
      </c>
      <c r="DS353" s="14">
        <f>IFERROR(VLOOKUP($A353,SpecEd23!$A$21:$Z$550,14,0),0)</f>
        <v>330247.45442843967</v>
      </c>
      <c r="DT353" s="14">
        <f t="shared" si="973"/>
        <v>659.17655574538855</v>
      </c>
      <c r="DU353" s="14">
        <f>IFERROR(VLOOKUP($A353,ECFE!$A$16:$AB$347,9,0),0)</f>
        <v>42585.768284400001</v>
      </c>
      <c r="DV353" s="14">
        <f t="shared" si="974"/>
        <v>85.001533501796416</v>
      </c>
      <c r="DW353" s="14">
        <f>IFERROR(VLOOKUP($A353,ParaFY19!$A$21:$Z$543,7,0),0)</f>
        <v>2156</v>
      </c>
      <c r="DX353" s="14">
        <f t="shared" si="975"/>
        <v>4.3033932135728543</v>
      </c>
      <c r="DY353" s="14">
        <f>IFERROR(VLOOKUP($A353,ConEnroll!$A$7:$S$341,13,0),0)</f>
        <v>9305.8624999999993</v>
      </c>
      <c r="DZ353" s="14">
        <f t="shared" si="976"/>
        <v>18.574575848303393</v>
      </c>
      <c r="EA353" s="14">
        <f t="shared" si="910"/>
        <v>54047.630784399997</v>
      </c>
      <c r="EB353" s="14">
        <f t="shared" si="977"/>
        <v>107.87950256367265</v>
      </c>
      <c r="EC353" s="14">
        <f t="shared" si="911"/>
        <v>5503990.5153438393</v>
      </c>
      <c r="ED353" s="14">
        <f t="shared" si="978"/>
        <v>10986.009012662355</v>
      </c>
      <c r="EE353" s="62"/>
      <c r="EF353" s="14">
        <f t="shared" si="912"/>
        <v>334.52975219959808</v>
      </c>
      <c r="EG353" s="14">
        <f t="shared" si="913"/>
        <v>47.571826427839028</v>
      </c>
      <c r="EH353" s="14">
        <f t="shared" si="914"/>
        <v>11.319021525748497</v>
      </c>
      <c r="EI353" s="14">
        <f t="shared" si="979"/>
        <v>393.4206001531856</v>
      </c>
      <c r="EJ353" s="37">
        <f t="shared" si="915"/>
        <v>3.7141120265617153E-2</v>
      </c>
      <c r="EK353" s="42"/>
      <c r="EL353" s="14" t="str">
        <f>IFERROR(VLOOKUP($A353,#REF!,27,0),"0")</f>
        <v>0</v>
      </c>
      <c r="EM353" s="14">
        <f t="shared" si="980"/>
        <v>0</v>
      </c>
      <c r="EN353" s="14" t="str">
        <f>IFERROR(VLOOKUP($A353,SpecEd23!#REF!,23,0)," ")</f>
        <v xml:space="preserve"> </v>
      </c>
      <c r="EO353" s="14" t="e">
        <f t="shared" si="981"/>
        <v>#VALUE!</v>
      </c>
      <c r="EP353" s="14">
        <f>IFERROR(VLOOKUP($A353,ECFE!#REF!,24,0),0)</f>
        <v>0</v>
      </c>
      <c r="EQ353" s="14">
        <f t="shared" si="982"/>
        <v>0</v>
      </c>
      <c r="ER353" s="14">
        <f>IFERROR(VLOOKUP($A353,#REF!,30,0),0)</f>
        <v>0</v>
      </c>
      <c r="ES353" s="14">
        <f t="shared" si="983"/>
        <v>0</v>
      </c>
      <c r="ET353" s="14">
        <f>IFERROR(VLOOKUP($A353,#REF!,12,0),0)</f>
        <v>0</v>
      </c>
      <c r="EU353" s="14">
        <f t="shared" si="984"/>
        <v>0</v>
      </c>
      <c r="EV353" s="14">
        <v>0</v>
      </c>
      <c r="EW353" s="14">
        <f t="shared" si="985"/>
        <v>0</v>
      </c>
      <c r="EX353" s="14">
        <f>IFERROR(VLOOKUP($A353,ConEnroll!$A$8:$S$601,16,0),0)</f>
        <v>2167</v>
      </c>
      <c r="EY353" s="14">
        <f t="shared" si="986"/>
        <v>4.325349301397206</v>
      </c>
      <c r="EZ353" s="14">
        <f t="shared" si="987"/>
        <v>2167</v>
      </c>
      <c r="FA353" s="14">
        <f t="shared" si="988"/>
        <v>4.325349301397206</v>
      </c>
      <c r="FB353" s="14" t="e">
        <f t="shared" si="989"/>
        <v>#VALUE!</v>
      </c>
      <c r="FC353" s="14" t="e">
        <f t="shared" si="990"/>
        <v>#VALUE!</v>
      </c>
      <c r="FD353" s="62"/>
      <c r="FE353" s="14">
        <f t="shared" si="916"/>
        <v>10218.952954353292</v>
      </c>
      <c r="FF353" s="14" t="e">
        <f t="shared" si="917"/>
        <v>#VALUE!</v>
      </c>
      <c r="FG353" s="14">
        <f t="shared" si="991"/>
        <v>103.55415326227543</v>
      </c>
      <c r="FH353" s="14" t="e">
        <f t="shared" si="918"/>
        <v>#VALUE!</v>
      </c>
      <c r="FI353" s="37" t="e">
        <f t="shared" si="919"/>
        <v>#VALUE!</v>
      </c>
      <c r="FJ353" s="12"/>
      <c r="FK353" s="14" t="str">
        <f>IFERROR(VLOOKUP($A353,#REF!,27,0),"0")</f>
        <v>0</v>
      </c>
      <c r="FL353" s="14">
        <f t="shared" si="992"/>
        <v>0</v>
      </c>
      <c r="FM353" s="14" t="str">
        <f>IFERROR(VLOOKUP($A353,SpecEd23!$X$22:$Y$610,59,0)," ")</f>
        <v xml:space="preserve"> </v>
      </c>
      <c r="FN353" s="14" t="e">
        <f t="shared" si="993"/>
        <v>#VALUE!</v>
      </c>
      <c r="FO353" s="14">
        <f>IFERROR(VLOOKUP($A353,ECFE!#REF!,26,0),0)</f>
        <v>0</v>
      </c>
      <c r="FP353" s="14">
        <f t="shared" si="994"/>
        <v>0</v>
      </c>
      <c r="FQ353" s="14">
        <f>IFERROR(VLOOKUP($A353,#REF!,16,0),0)</f>
        <v>0</v>
      </c>
      <c r="FR353" s="14">
        <f t="shared" si="995"/>
        <v>0</v>
      </c>
      <c r="FS353" s="14">
        <f>IFERROR(VLOOKUP($A353,#REF!,12,0),0)</f>
        <v>0</v>
      </c>
      <c r="FT353" s="14">
        <f t="shared" si="996"/>
        <v>0</v>
      </c>
      <c r="FU353" s="14">
        <v>0</v>
      </c>
      <c r="FV353" s="14">
        <f t="shared" si="997"/>
        <v>0</v>
      </c>
      <c r="FW353" s="14">
        <f>IFERROR(VLOOKUP($A353,ConEnroll!$A$8:$S$601,16,0),0)</f>
        <v>2167</v>
      </c>
      <c r="FX353" s="14">
        <f t="shared" si="998"/>
        <v>4.325349301397206</v>
      </c>
      <c r="FY353" s="14">
        <f t="shared" si="999"/>
        <v>2167</v>
      </c>
      <c r="FZ353" s="14">
        <f t="shared" si="1000"/>
        <v>4.325349301397206</v>
      </c>
      <c r="GA353" s="14" t="e">
        <f t="shared" si="1001"/>
        <v>#VALUE!</v>
      </c>
      <c r="GB353" s="14" t="e">
        <f t="shared" si="1002"/>
        <v>#VALUE!</v>
      </c>
      <c r="GC353" s="39"/>
      <c r="GD353" s="14">
        <f t="shared" si="920"/>
        <v>-9884.4232021536936</v>
      </c>
      <c r="GE353" s="14" t="e">
        <f t="shared" si="921"/>
        <v>#VALUE!</v>
      </c>
      <c r="GF353" s="14">
        <f t="shared" si="922"/>
        <v>-92.235131736526938</v>
      </c>
      <c r="GG353" s="14" t="e">
        <f t="shared" si="923"/>
        <v>#VALUE!</v>
      </c>
      <c r="GH353" s="37" t="e">
        <f t="shared" si="924"/>
        <v>#VALUE!</v>
      </c>
    </row>
    <row r="354" spans="1:190" ht="12.5" x14ac:dyDescent="0.25">
      <c r="A354" s="67">
        <v>2909</v>
      </c>
      <c r="B354" s="35">
        <v>1</v>
      </c>
      <c r="C354" s="14">
        <v>4</v>
      </c>
      <c r="D354" s="14"/>
      <c r="E354" s="14"/>
      <c r="F354" s="35" t="s">
        <v>2206</v>
      </c>
      <c r="G354" s="41"/>
      <c r="H354" s="14">
        <f>IFERROR(VLOOKUP($A354,BaseFY22!$A$7:$AK$528,6,0),0)</f>
        <v>2485</v>
      </c>
      <c r="I354" s="14">
        <f>IFERROR(VLOOKUP($A354,BaseFY22!$A$7:$AK$528,28,0),0)</f>
        <v>22940032.427336</v>
      </c>
      <c r="J354" s="14">
        <f t="shared" si="925"/>
        <v>9231.4013792096575</v>
      </c>
      <c r="K354" s="14">
        <f>IFERROR(VLOOKUP($A354,SpecEd22!$A$21:$BB$605,24,0)," ")</f>
        <v>3338622.7448747298</v>
      </c>
      <c r="L354" s="14">
        <f t="shared" si="926"/>
        <v>1343.5101589033118</v>
      </c>
      <c r="M354" s="14">
        <f>IFERROR(VLOOKUP($A354,ECFE!$A$16:$AB$347,7,0),0)</f>
        <v>139863.96599999999</v>
      </c>
      <c r="N354" s="14">
        <f t="shared" si="893"/>
        <v>56.283286116700197</v>
      </c>
      <c r="O354" s="14">
        <v>0</v>
      </c>
      <c r="P354" s="14">
        <f t="shared" si="893"/>
        <v>0</v>
      </c>
      <c r="Q354" s="14">
        <f>IFERROR(VLOOKUP($A354,ConEnroll!$A$7:$S$337,10,0),0)</f>
        <v>39897.24</v>
      </c>
      <c r="R354" s="14">
        <f t="shared" si="927"/>
        <v>16.055227364185111</v>
      </c>
      <c r="S354" s="14">
        <f t="shared" si="894"/>
        <v>179761.20599999998</v>
      </c>
      <c r="T354" s="14">
        <f t="shared" si="928"/>
        <v>72.338513480885297</v>
      </c>
      <c r="U354" s="14">
        <f t="shared" si="895"/>
        <v>26458416.378210731</v>
      </c>
      <c r="V354" s="14">
        <f t="shared" si="929"/>
        <v>10647.250051593855</v>
      </c>
      <c r="W354" s="42"/>
      <c r="X354" s="14">
        <f>IFERROR(VLOOKUP($A354,HouseFY22!$A$6:$AJ$528,28,0),0)</f>
        <v>23761277.746817999</v>
      </c>
      <c r="Y354" s="14">
        <f t="shared" si="930"/>
        <v>9561.8823930857143</v>
      </c>
      <c r="Z354" s="14">
        <f>IFERROR(VLOOKUP($A354,Compens80percent!$A$13:$M$560,12,0),0)</f>
        <v>0</v>
      </c>
      <c r="AA354" s="14">
        <f t="shared" si="930"/>
        <v>0</v>
      </c>
      <c r="AB354" s="14">
        <f t="shared" si="931"/>
        <v>23761277.746817999</v>
      </c>
      <c r="AC354" s="14">
        <f t="shared" si="930"/>
        <v>9561.8823930857143</v>
      </c>
      <c r="AD354" s="14">
        <f>IFERROR(VLOOKUP(A354,SpecEd22!$A$21:$Z$550,14,0),0)</f>
        <v>3404108.1472535105</v>
      </c>
      <c r="AE354" s="14">
        <f t="shared" si="932"/>
        <v>1369.8624335024188</v>
      </c>
      <c r="AF354" s="14">
        <f>IFERROR(VLOOKUP($A354,ECFE!$A$16:$AB$348,8,0),0)</f>
        <v>142661.24532000002</v>
      </c>
      <c r="AG354" s="14">
        <f t="shared" si="933"/>
        <v>57.408951839034209</v>
      </c>
      <c r="AH354" s="14">
        <f>IFERROR(VLOOKUP(A354,ParaFY19!$A$21:$Z$543,7,0),0)</f>
        <v>20776</v>
      </c>
      <c r="AI354" s="14">
        <f t="shared" si="934"/>
        <v>8.3605633802816897</v>
      </c>
      <c r="AJ354" s="14">
        <f>IFERROR(VLOOKUP(A354,ConEnroll!$A$7:$S$341,13,0),0)</f>
        <v>49871.549999999996</v>
      </c>
      <c r="AK354" s="14">
        <f t="shared" si="935"/>
        <v>20.069034205231386</v>
      </c>
      <c r="AL354" s="14">
        <f t="shared" si="890"/>
        <v>213308.79532</v>
      </c>
      <c r="AM354" s="14">
        <f t="shared" si="936"/>
        <v>85.838549424547281</v>
      </c>
      <c r="AN354" s="14">
        <f t="shared" si="937"/>
        <v>27378694.689391509</v>
      </c>
      <c r="AO354" s="14">
        <f t="shared" si="938"/>
        <v>11017.583376012679</v>
      </c>
      <c r="AP354" s="62"/>
      <c r="AQ354" s="14">
        <f t="shared" si="891"/>
        <v>330.48101387605675</v>
      </c>
      <c r="AR354" s="14">
        <f t="shared" si="896"/>
        <v>26.352274599106977</v>
      </c>
      <c r="AS354" s="14">
        <f t="shared" si="897"/>
        <v>13.500035943661985</v>
      </c>
      <c r="AT354" s="14">
        <f t="shared" si="939"/>
        <v>370.33332441882573</v>
      </c>
      <c r="AU354" s="37">
        <f t="shared" si="898"/>
        <v>3.4782063220482752E-2</v>
      </c>
      <c r="AV354" s="42"/>
      <c r="AW354" s="14" t="str">
        <f>IFERROR(VLOOKUP($A354,#REF!,27,0),"0")</f>
        <v>0</v>
      </c>
      <c r="AX354" s="14">
        <f t="shared" si="940"/>
        <v>0</v>
      </c>
      <c r="AY354" s="14" t="str">
        <f>IFERROR(VLOOKUP($A354,SpecEd22!#REF!,23,0)," ")</f>
        <v xml:space="preserve"> </v>
      </c>
      <c r="AZ354" s="14" t="e">
        <f t="shared" si="941"/>
        <v>#VALUE!</v>
      </c>
      <c r="BA354" s="14">
        <f>IFERROR(VLOOKUP($A354,ECFE!#REF!,23,0),0)</f>
        <v>0</v>
      </c>
      <c r="BB354" s="14">
        <f t="shared" si="942"/>
        <v>0</v>
      </c>
      <c r="BC354" s="14">
        <f>IFERROR(VLOOKUP($A354,#REF!,17,0),0)</f>
        <v>0</v>
      </c>
      <c r="BD354" s="14">
        <f t="shared" si="943"/>
        <v>0</v>
      </c>
      <c r="BE354" s="14">
        <f>IFERROR(VLOOKUP($A354,#REF!,9,0),0)</f>
        <v>0</v>
      </c>
      <c r="BF354" s="14">
        <f t="shared" si="944"/>
        <v>0</v>
      </c>
      <c r="BG354" s="14">
        <v>0</v>
      </c>
      <c r="BH354" s="14">
        <f t="shared" si="945"/>
        <v>0</v>
      </c>
      <c r="BI354" s="14">
        <f>IFERROR(VLOOKUP($A354,ConEnroll!$A$8:$S$601,15,0),0)</f>
        <v>0</v>
      </c>
      <c r="BJ354" s="14">
        <f t="shared" si="946"/>
        <v>0</v>
      </c>
      <c r="BK354" s="14">
        <f t="shared" si="947"/>
        <v>0</v>
      </c>
      <c r="BL354" s="14">
        <f t="shared" si="948"/>
        <v>0</v>
      </c>
      <c r="BM354" s="14" t="e">
        <f t="shared" si="949"/>
        <v>#VALUE!</v>
      </c>
      <c r="BN354" s="14" t="e">
        <f t="shared" si="950"/>
        <v>#VALUE!</v>
      </c>
      <c r="BO354" s="42"/>
      <c r="BP354" s="14">
        <f t="shared" si="899"/>
        <v>9561.8823930857143</v>
      </c>
      <c r="BQ354" s="14" t="e">
        <f t="shared" si="900"/>
        <v>#VALUE!</v>
      </c>
      <c r="BR354" s="14">
        <f t="shared" si="951"/>
        <v>85.838549424547281</v>
      </c>
      <c r="BS354" s="14" t="e">
        <f t="shared" si="901"/>
        <v>#VALUE!</v>
      </c>
      <c r="BT354" s="37" t="e">
        <f t="shared" si="902"/>
        <v>#VALUE!</v>
      </c>
      <c r="BU354" s="41"/>
      <c r="BV354" s="14" t="str">
        <f>IFERROR(VLOOKUP($A354,#REF!,27,0),"0")</f>
        <v>0</v>
      </c>
      <c r="BW354" s="14">
        <f t="shared" si="952"/>
        <v>0</v>
      </c>
      <c r="BX354" s="14" t="str">
        <f>IFERROR(VLOOKUP($A354,SpecEd22!$Z$22:$AV$606,59,0)," ")</f>
        <v xml:space="preserve"> </v>
      </c>
      <c r="BY354" s="14" t="e">
        <f t="shared" si="953"/>
        <v>#VALUE!</v>
      </c>
      <c r="BZ354" s="14">
        <f>IFERROR(VLOOKUP($A354,ECFE!#REF!,25,0),0)</f>
        <v>0</v>
      </c>
      <c r="CA354" s="14">
        <f t="shared" si="954"/>
        <v>0</v>
      </c>
      <c r="CB354" s="14">
        <f>IFERROR(VLOOKUP($A354,#REF!,17,0),0)</f>
        <v>0</v>
      </c>
      <c r="CC354" s="14">
        <f t="shared" si="955"/>
        <v>0</v>
      </c>
      <c r="CD354" s="14">
        <f>IFERROR(VLOOKUP($A354,#REF!,9,0),0)</f>
        <v>0</v>
      </c>
      <c r="CE354" s="14">
        <f t="shared" si="956"/>
        <v>0</v>
      </c>
      <c r="CF354" s="14">
        <v>0</v>
      </c>
      <c r="CG354" s="14">
        <f t="shared" si="957"/>
        <v>0</v>
      </c>
      <c r="CH354" s="14">
        <f>IFERROR(VLOOKUP($A354,ConEnroll!$A$8:$S$601,15,0),0)</f>
        <v>0</v>
      </c>
      <c r="CI354" s="14">
        <f t="shared" si="958"/>
        <v>0</v>
      </c>
      <c r="CJ354" s="14">
        <f t="shared" si="959"/>
        <v>0</v>
      </c>
      <c r="CK354" s="14">
        <f t="shared" si="960"/>
        <v>0</v>
      </c>
      <c r="CL354" s="14" t="e">
        <f t="shared" si="961"/>
        <v>#VALUE!</v>
      </c>
      <c r="CM354" s="14" t="e">
        <f t="shared" si="962"/>
        <v>#VALUE!</v>
      </c>
      <c r="CN354" s="42"/>
      <c r="CO354" s="14">
        <f t="shared" si="903"/>
        <v>-9231.4013792096575</v>
      </c>
      <c r="CP354" s="14" t="e">
        <f t="shared" si="904"/>
        <v>#VALUE!</v>
      </c>
      <c r="CQ354" s="14">
        <f t="shared" si="905"/>
        <v>-72.338513480885297</v>
      </c>
      <c r="CR354" s="14" t="e">
        <f t="shared" si="906"/>
        <v>#VALUE!</v>
      </c>
      <c r="CS354" s="37" t="e">
        <f t="shared" si="907"/>
        <v>#VALUE!</v>
      </c>
      <c r="CT354" s="239"/>
      <c r="CU354" s="239"/>
      <c r="CV354" s="468"/>
      <c r="CW354" s="14">
        <f>IFERROR(VLOOKUP($A354,BaseFY23!$A$7:$AK$527,6,0),0)</f>
        <v>2469</v>
      </c>
      <c r="CX354" s="14">
        <f>IFERROR(VLOOKUP($A354,BaseFY23!$A$7:$AN$528,28,0),0)</f>
        <v>22855979.174392998</v>
      </c>
      <c r="CY354" s="14">
        <f t="shared" si="963"/>
        <v>9257.1807105682456</v>
      </c>
      <c r="CZ354" s="14">
        <f>IFERROR(VLOOKUP($A354,SpecEd23!$A$21:$BB$605,23,0)," ")</f>
        <v>3430560.46804424</v>
      </c>
      <c r="DA354" s="14">
        <f t="shared" si="964"/>
        <v>1389.4534094954395</v>
      </c>
      <c r="DB354" s="14">
        <f>IFERROR(VLOOKUP($A354,ECFE!$A$16:$AB$347,7,0),0)</f>
        <v>139863.96599999999</v>
      </c>
      <c r="DC354" s="14">
        <f t="shared" si="965"/>
        <v>56.648021871202907</v>
      </c>
      <c r="DD354" s="14">
        <v>0</v>
      </c>
      <c r="DE354" s="14">
        <f t="shared" si="966"/>
        <v>0</v>
      </c>
      <c r="DF354" s="14">
        <f>IFERROR(VLOOKUP($A354,ConEnroll!$A$7:$S$338,10,0),0)</f>
        <v>39897.24</v>
      </c>
      <c r="DG354" s="14">
        <f t="shared" si="967"/>
        <v>16.159270959902795</v>
      </c>
      <c r="DH354" s="14">
        <f t="shared" si="908"/>
        <v>179761.20599999998</v>
      </c>
      <c r="DI354" s="14">
        <f t="shared" si="968"/>
        <v>72.807292831105698</v>
      </c>
      <c r="DJ354" s="14">
        <f t="shared" si="909"/>
        <v>26466300.848437238</v>
      </c>
      <c r="DK354" s="14">
        <f t="shared" si="969"/>
        <v>10719.44141289479</v>
      </c>
      <c r="DL354" s="42"/>
      <c r="DM354" s="14">
        <f>IFERROR(VLOOKUP($A354,HouseFY23!$A$7:$AJ$528,28,0),0)</f>
        <v>24079720.618450001</v>
      </c>
      <c r="DN354" s="14">
        <f t="shared" si="970"/>
        <v>9752.8232557513165</v>
      </c>
      <c r="DO354" s="14">
        <f>IFERROR(VLOOKUP($A354,Compens80percent!$A$13:$M$560,12,0),0)</f>
        <v>0</v>
      </c>
      <c r="DP354" s="14">
        <f t="shared" si="970"/>
        <v>0</v>
      </c>
      <c r="DQ354" s="14">
        <f t="shared" si="971"/>
        <v>24079720.618450001</v>
      </c>
      <c r="DR354" s="14">
        <f t="shared" si="972"/>
        <v>9690.0284178873244</v>
      </c>
      <c r="DS354" s="14">
        <f>IFERROR(VLOOKUP($A354,SpecEd23!$A$21:$Z$550,14,0),0)</f>
        <v>3570102.7902584244</v>
      </c>
      <c r="DT354" s="14">
        <f t="shared" si="973"/>
        <v>1445.9711584683776</v>
      </c>
      <c r="DU354" s="14">
        <f>IFERROR(VLOOKUP($A354,ECFE!$A$16:$AB$347,9,0),0)</f>
        <v>145514.47022640001</v>
      </c>
      <c r="DV354" s="14">
        <f t="shared" si="974"/>
        <v>58.936601954799514</v>
      </c>
      <c r="DW354" s="14">
        <f>IFERROR(VLOOKUP($A354,ParaFY19!$A$21:$Z$543,7,0),0)</f>
        <v>20776</v>
      </c>
      <c r="DX354" s="14">
        <f t="shared" si="975"/>
        <v>8.4147428108545963</v>
      </c>
      <c r="DY354" s="14">
        <f>IFERROR(VLOOKUP($A354,ConEnroll!$A$7:$S$341,13,0),0)</f>
        <v>49871.549999999996</v>
      </c>
      <c r="DZ354" s="14">
        <f t="shared" si="976"/>
        <v>20.199088699878491</v>
      </c>
      <c r="EA354" s="14">
        <f t="shared" si="910"/>
        <v>216162.0202264</v>
      </c>
      <c r="EB354" s="14">
        <f t="shared" si="977"/>
        <v>87.550433465532606</v>
      </c>
      <c r="EC354" s="14">
        <f t="shared" si="911"/>
        <v>27865985.428934824</v>
      </c>
      <c r="ED354" s="14">
        <f t="shared" si="978"/>
        <v>11286.344847685226</v>
      </c>
      <c r="EE354" s="62"/>
      <c r="EF354" s="14">
        <f t="shared" si="912"/>
        <v>495.64254518307098</v>
      </c>
      <c r="EG354" s="14">
        <f t="shared" si="913"/>
        <v>56.51774897293808</v>
      </c>
      <c r="EH354" s="14">
        <f t="shared" si="914"/>
        <v>14.743140634426908</v>
      </c>
      <c r="EI354" s="14">
        <f t="shared" si="979"/>
        <v>566.90343479043599</v>
      </c>
      <c r="EJ354" s="37">
        <f t="shared" si="915"/>
        <v>5.2885538803214886E-2</v>
      </c>
      <c r="EK354" s="42"/>
      <c r="EL354" s="14" t="str">
        <f>IFERROR(VLOOKUP($A354,#REF!,27,0),"0")</f>
        <v>0</v>
      </c>
      <c r="EM354" s="14">
        <f t="shared" si="980"/>
        <v>0</v>
      </c>
      <c r="EN354" s="14" t="str">
        <f>IFERROR(VLOOKUP($A354,SpecEd23!#REF!,23,0)," ")</f>
        <v xml:space="preserve"> </v>
      </c>
      <c r="EO354" s="14" t="e">
        <f t="shared" si="981"/>
        <v>#VALUE!</v>
      </c>
      <c r="EP354" s="14">
        <f>IFERROR(VLOOKUP($A354,ECFE!#REF!,24,0),0)</f>
        <v>0</v>
      </c>
      <c r="EQ354" s="14">
        <f t="shared" si="982"/>
        <v>0</v>
      </c>
      <c r="ER354" s="14">
        <f>IFERROR(VLOOKUP($A354,#REF!,30,0),0)</f>
        <v>0</v>
      </c>
      <c r="ES354" s="14">
        <f t="shared" si="983"/>
        <v>0</v>
      </c>
      <c r="ET354" s="14">
        <f>IFERROR(VLOOKUP($A354,#REF!,12,0),0)</f>
        <v>0</v>
      </c>
      <c r="EU354" s="14">
        <f t="shared" si="984"/>
        <v>0</v>
      </c>
      <c r="EV354" s="14">
        <v>0</v>
      </c>
      <c r="EW354" s="14">
        <f t="shared" si="985"/>
        <v>0</v>
      </c>
      <c r="EX354" s="14">
        <f>IFERROR(VLOOKUP($A354,ConEnroll!$A$8:$S$601,16,0),0)</f>
        <v>0</v>
      </c>
      <c r="EY354" s="14">
        <f t="shared" si="986"/>
        <v>0</v>
      </c>
      <c r="EZ354" s="14">
        <f t="shared" si="987"/>
        <v>0</v>
      </c>
      <c r="FA354" s="14">
        <f t="shared" si="988"/>
        <v>0</v>
      </c>
      <c r="FB354" s="14" t="e">
        <f t="shared" si="989"/>
        <v>#VALUE!</v>
      </c>
      <c r="FC354" s="14" t="e">
        <f t="shared" si="990"/>
        <v>#VALUE!</v>
      </c>
      <c r="FD354" s="62"/>
      <c r="FE354" s="14">
        <f t="shared" si="916"/>
        <v>9752.8232557513165</v>
      </c>
      <c r="FF354" s="14" t="e">
        <f t="shared" si="917"/>
        <v>#VALUE!</v>
      </c>
      <c r="FG354" s="14">
        <f t="shared" si="991"/>
        <v>87.550433465532606</v>
      </c>
      <c r="FH354" s="14" t="e">
        <f t="shared" si="918"/>
        <v>#VALUE!</v>
      </c>
      <c r="FI354" s="37" t="e">
        <f t="shared" si="919"/>
        <v>#VALUE!</v>
      </c>
      <c r="FJ354" s="12"/>
      <c r="FK354" s="14" t="str">
        <f>IFERROR(VLOOKUP($A354,#REF!,27,0),"0")</f>
        <v>0</v>
      </c>
      <c r="FL354" s="14">
        <f t="shared" si="992"/>
        <v>0</v>
      </c>
      <c r="FM354" s="14" t="str">
        <f>IFERROR(VLOOKUP($A354,SpecEd23!$X$22:$Y$610,59,0)," ")</f>
        <v xml:space="preserve"> </v>
      </c>
      <c r="FN354" s="14" t="e">
        <f t="shared" si="993"/>
        <v>#VALUE!</v>
      </c>
      <c r="FO354" s="14">
        <f>IFERROR(VLOOKUP($A354,ECFE!#REF!,26,0),0)</f>
        <v>0</v>
      </c>
      <c r="FP354" s="14">
        <f t="shared" si="994"/>
        <v>0</v>
      </c>
      <c r="FQ354" s="14">
        <f>IFERROR(VLOOKUP($A354,#REF!,16,0),0)</f>
        <v>0</v>
      </c>
      <c r="FR354" s="14">
        <f t="shared" si="995"/>
        <v>0</v>
      </c>
      <c r="FS354" s="14">
        <f>IFERROR(VLOOKUP($A354,#REF!,12,0),0)</f>
        <v>0</v>
      </c>
      <c r="FT354" s="14">
        <f t="shared" si="996"/>
        <v>0</v>
      </c>
      <c r="FU354" s="14">
        <v>0</v>
      </c>
      <c r="FV354" s="14">
        <f t="shared" si="997"/>
        <v>0</v>
      </c>
      <c r="FW354" s="14">
        <f>IFERROR(VLOOKUP($A354,ConEnroll!$A$8:$S$601,16,0),0)</f>
        <v>0</v>
      </c>
      <c r="FX354" s="14">
        <f t="shared" si="998"/>
        <v>0</v>
      </c>
      <c r="FY354" s="14">
        <f t="shared" si="999"/>
        <v>0</v>
      </c>
      <c r="FZ354" s="14">
        <f t="shared" si="1000"/>
        <v>0</v>
      </c>
      <c r="GA354" s="14" t="e">
        <f t="shared" si="1001"/>
        <v>#VALUE!</v>
      </c>
      <c r="GB354" s="14" t="e">
        <f t="shared" si="1002"/>
        <v>#VALUE!</v>
      </c>
      <c r="GC354" s="39"/>
      <c r="GD354" s="14">
        <f t="shared" si="920"/>
        <v>-9257.1807105682456</v>
      </c>
      <c r="GE354" s="14" t="e">
        <f t="shared" si="921"/>
        <v>#VALUE!</v>
      </c>
      <c r="GF354" s="14">
        <f t="shared" si="922"/>
        <v>-72.807292831105698</v>
      </c>
      <c r="GG354" s="14" t="e">
        <f t="shared" si="923"/>
        <v>#VALUE!</v>
      </c>
      <c r="GH354" s="37" t="e">
        <f t="shared" si="924"/>
        <v>#VALUE!</v>
      </c>
    </row>
    <row r="355" spans="1:190" ht="12.5" x14ac:dyDescent="0.25">
      <c r="A355" s="67">
        <v>3000</v>
      </c>
      <c r="B355" s="35">
        <v>1</v>
      </c>
      <c r="C355" s="14">
        <v>0</v>
      </c>
      <c r="D355" s="14"/>
      <c r="E355" s="14"/>
      <c r="F355" s="35" t="s">
        <v>387</v>
      </c>
      <c r="G355" s="41"/>
      <c r="H355" s="14">
        <f>IFERROR(VLOOKUP($A355,BaseFY22!$A$7:$AK$528,6,0),0)</f>
        <v>0</v>
      </c>
      <c r="I355" s="14">
        <f>IFERROR(VLOOKUP($A355,BaseFY22!$A$7:$AK$528,28,0),0)</f>
        <v>0</v>
      </c>
      <c r="J355" s="14">
        <f t="shared" si="925"/>
        <v>0</v>
      </c>
      <c r="K355" s="14">
        <f>IFERROR(VLOOKUP($A355,SpecEd22!$A$21:$BB$605,24,0)," ")</f>
        <v>0</v>
      </c>
      <c r="L355" s="14">
        <f t="shared" si="926"/>
        <v>0</v>
      </c>
      <c r="M355" s="14">
        <f>IFERROR(VLOOKUP($A355,ECFE!$A$16:$AB$347,7,0),0)</f>
        <v>0</v>
      </c>
      <c r="N355" s="14">
        <f t="shared" si="893"/>
        <v>0</v>
      </c>
      <c r="O355" s="14">
        <v>0</v>
      </c>
      <c r="P355" s="14">
        <f t="shared" si="893"/>
        <v>0</v>
      </c>
      <c r="Q355" s="14">
        <f>IFERROR(VLOOKUP($A355,ConEnroll!$A$7:$S$337,10,0),0)</f>
        <v>0</v>
      </c>
      <c r="R355" s="14">
        <f t="shared" si="927"/>
        <v>0</v>
      </c>
      <c r="S355" s="14">
        <f t="shared" si="894"/>
        <v>0</v>
      </c>
      <c r="T355" s="14">
        <f t="shared" si="928"/>
        <v>0</v>
      </c>
      <c r="U355" s="14">
        <f t="shared" si="895"/>
        <v>0</v>
      </c>
      <c r="V355" s="14">
        <f t="shared" si="929"/>
        <v>0</v>
      </c>
      <c r="W355" s="42"/>
      <c r="X355" s="14">
        <f>IFERROR(VLOOKUP($A355,HouseFY22!$A$6:$AJ$528,28,0),0)</f>
        <v>0</v>
      </c>
      <c r="Y355" s="14">
        <f t="shared" si="930"/>
        <v>0</v>
      </c>
      <c r="Z355" s="14">
        <f>IFERROR(VLOOKUP($A355,Compens80percent!$A$13:$M$560,12,0),0)</f>
        <v>0</v>
      </c>
      <c r="AA355" s="14">
        <f t="shared" si="930"/>
        <v>0</v>
      </c>
      <c r="AB355" s="14">
        <f t="shared" si="931"/>
        <v>0</v>
      </c>
      <c r="AC355" s="14">
        <f t="shared" si="930"/>
        <v>0</v>
      </c>
      <c r="AD355" s="14">
        <f>IFERROR(VLOOKUP(A355,SpecEd22!$A$21:$Z$550,14,0),0)</f>
        <v>0</v>
      </c>
      <c r="AE355" s="14">
        <f t="shared" si="932"/>
        <v>0</v>
      </c>
      <c r="AF355" s="14">
        <f>IFERROR(VLOOKUP($A355,ECFE!$A$16:$AB$348,8,0),0)</f>
        <v>0</v>
      </c>
      <c r="AG355" s="14">
        <f t="shared" si="933"/>
        <v>0</v>
      </c>
      <c r="AH355" s="14">
        <f>IFERROR(VLOOKUP(A355,ParaFY19!$A$21:$Z$543,7,0),0)</f>
        <v>1618820</v>
      </c>
      <c r="AI355" s="14">
        <f t="shared" si="934"/>
        <v>0</v>
      </c>
      <c r="AJ355" s="14">
        <f>IFERROR(VLOOKUP(A355,ConEnroll!$A$7:$S$341,13,0),0)</f>
        <v>0</v>
      </c>
      <c r="AK355" s="14">
        <f t="shared" si="935"/>
        <v>0</v>
      </c>
      <c r="AL355" s="14">
        <f t="shared" si="890"/>
        <v>1618820</v>
      </c>
      <c r="AM355" s="14">
        <f t="shared" si="936"/>
        <v>0</v>
      </c>
      <c r="AN355" s="14">
        <f t="shared" si="937"/>
        <v>1618820</v>
      </c>
      <c r="AO355" s="14">
        <f t="shared" si="938"/>
        <v>0</v>
      </c>
      <c r="AP355" s="62"/>
      <c r="AQ355" s="14">
        <f t="shared" si="891"/>
        <v>0</v>
      </c>
      <c r="AR355" s="14">
        <f t="shared" si="896"/>
        <v>0</v>
      </c>
      <c r="AS355" s="14">
        <f t="shared" si="897"/>
        <v>0</v>
      </c>
      <c r="AT355" s="14">
        <f t="shared" si="939"/>
        <v>0</v>
      </c>
      <c r="AU355" s="37">
        <f t="shared" si="898"/>
        <v>0</v>
      </c>
      <c r="AV355" s="42"/>
      <c r="AW355" s="14" t="str">
        <f>IFERROR(VLOOKUP($A355,#REF!,27,0),"0")</f>
        <v>0</v>
      </c>
      <c r="AX355" s="14">
        <f t="shared" si="940"/>
        <v>0</v>
      </c>
      <c r="AY355" s="14" t="str">
        <f>IFERROR(VLOOKUP($A355,SpecEd22!#REF!,23,0)," ")</f>
        <v xml:space="preserve"> </v>
      </c>
      <c r="AZ355" s="14">
        <f t="shared" si="941"/>
        <v>0</v>
      </c>
      <c r="BA355" s="14">
        <f>IFERROR(VLOOKUP($A355,ECFE!#REF!,23,0),0)</f>
        <v>0</v>
      </c>
      <c r="BB355" s="14">
        <f t="shared" si="942"/>
        <v>0</v>
      </c>
      <c r="BC355" s="14">
        <f>IFERROR(VLOOKUP($A355,#REF!,17,0),0)</f>
        <v>0</v>
      </c>
      <c r="BD355" s="14">
        <f t="shared" si="943"/>
        <v>0</v>
      </c>
      <c r="BE355" s="14">
        <f>IFERROR(VLOOKUP($A355,#REF!,9,0),0)</f>
        <v>0</v>
      </c>
      <c r="BF355" s="14">
        <f t="shared" si="944"/>
        <v>0</v>
      </c>
      <c r="BG355" s="14">
        <v>0</v>
      </c>
      <c r="BH355" s="14">
        <f t="shared" si="945"/>
        <v>0</v>
      </c>
      <c r="BI355" s="14">
        <f>IFERROR(VLOOKUP($A355,ConEnroll!$A$8:$S$601,15,0),0)</f>
        <v>0</v>
      </c>
      <c r="BJ355" s="14">
        <f t="shared" si="946"/>
        <v>0</v>
      </c>
      <c r="BK355" s="14">
        <f t="shared" si="947"/>
        <v>0</v>
      </c>
      <c r="BL355" s="14">
        <f t="shared" si="948"/>
        <v>0</v>
      </c>
      <c r="BM355" s="14" t="e">
        <f t="shared" si="949"/>
        <v>#VALUE!</v>
      </c>
      <c r="BN355" s="14">
        <f t="shared" si="950"/>
        <v>0</v>
      </c>
      <c r="BO355" s="42"/>
      <c r="BP355" s="14">
        <f t="shared" si="899"/>
        <v>0</v>
      </c>
      <c r="BQ355" s="14">
        <f t="shared" si="900"/>
        <v>0</v>
      </c>
      <c r="BR355" s="14">
        <f t="shared" si="951"/>
        <v>0</v>
      </c>
      <c r="BS355" s="14">
        <f t="shared" si="901"/>
        <v>0</v>
      </c>
      <c r="BT355" s="37">
        <f t="shared" si="902"/>
        <v>0</v>
      </c>
      <c r="BU355" s="41"/>
      <c r="BV355" s="14" t="str">
        <f>IFERROR(VLOOKUP($A355,#REF!,27,0),"0")</f>
        <v>0</v>
      </c>
      <c r="BW355" s="14">
        <f t="shared" si="952"/>
        <v>0</v>
      </c>
      <c r="BX355" s="14" t="str">
        <f>IFERROR(VLOOKUP($A355,SpecEd22!$Z$22:$AV$606,59,0)," ")</f>
        <v xml:space="preserve"> </v>
      </c>
      <c r="BY355" s="14">
        <f t="shared" si="953"/>
        <v>0</v>
      </c>
      <c r="BZ355" s="14">
        <f>IFERROR(VLOOKUP($A355,ECFE!#REF!,25,0),0)</f>
        <v>0</v>
      </c>
      <c r="CA355" s="14">
        <f t="shared" si="954"/>
        <v>0</v>
      </c>
      <c r="CB355" s="14">
        <f>IFERROR(VLOOKUP($A355,#REF!,17,0),0)</f>
        <v>0</v>
      </c>
      <c r="CC355" s="14">
        <f t="shared" si="955"/>
        <v>0</v>
      </c>
      <c r="CD355" s="14">
        <f>IFERROR(VLOOKUP($A355,#REF!,9,0),0)</f>
        <v>0</v>
      </c>
      <c r="CE355" s="14">
        <f t="shared" si="956"/>
        <v>0</v>
      </c>
      <c r="CF355" s="14">
        <v>0</v>
      </c>
      <c r="CG355" s="14">
        <f t="shared" si="957"/>
        <v>0</v>
      </c>
      <c r="CH355" s="14">
        <f>IFERROR(VLOOKUP($A355,ConEnroll!$A$8:$S$601,15,0),0)</f>
        <v>0</v>
      </c>
      <c r="CI355" s="14">
        <f t="shared" si="958"/>
        <v>0</v>
      </c>
      <c r="CJ355" s="14">
        <f t="shared" si="959"/>
        <v>0</v>
      </c>
      <c r="CK355" s="14">
        <f t="shared" si="960"/>
        <v>0</v>
      </c>
      <c r="CL355" s="14" t="e">
        <f t="shared" si="961"/>
        <v>#VALUE!</v>
      </c>
      <c r="CM355" s="14">
        <f t="shared" si="962"/>
        <v>0</v>
      </c>
      <c r="CN355" s="42"/>
      <c r="CO355" s="14">
        <f t="shared" si="903"/>
        <v>0</v>
      </c>
      <c r="CP355" s="14">
        <f t="shared" si="904"/>
        <v>0</v>
      </c>
      <c r="CQ355" s="14">
        <f t="shared" si="905"/>
        <v>0</v>
      </c>
      <c r="CR355" s="14">
        <f t="shared" si="906"/>
        <v>0</v>
      </c>
      <c r="CS355" s="37">
        <f t="shared" si="907"/>
        <v>0</v>
      </c>
      <c r="CT355" s="239"/>
      <c r="CU355" s="239"/>
      <c r="CV355" s="468"/>
      <c r="CW355" s="14">
        <f>IFERROR(VLOOKUP($A355,BaseFY23!$A$7:$AK$527,6,0),0)</f>
        <v>0</v>
      </c>
      <c r="CX355" s="14">
        <f>IFERROR(VLOOKUP($A355,BaseFY23!$A$7:$AN$528,28,0),0)</f>
        <v>69000000</v>
      </c>
      <c r="CY355" s="14">
        <f t="shared" si="963"/>
        <v>0</v>
      </c>
      <c r="CZ355" s="14">
        <f>IFERROR(VLOOKUP($A355,SpecEd23!$A$21:$BB$605,23,0)," ")</f>
        <v>0</v>
      </c>
      <c r="DA355" s="14">
        <f t="shared" si="964"/>
        <v>0</v>
      </c>
      <c r="DB355" s="14">
        <f>IFERROR(VLOOKUP($A355,ECFE!$A$16:$AB$347,7,0),0)</f>
        <v>0</v>
      </c>
      <c r="DC355" s="14">
        <f t="shared" si="965"/>
        <v>0</v>
      </c>
      <c r="DD355" s="14">
        <v>0</v>
      </c>
      <c r="DE355" s="14">
        <f t="shared" si="966"/>
        <v>0</v>
      </c>
      <c r="DF355" s="14">
        <f>IFERROR(VLOOKUP($A355,ConEnroll!$A$7:$S$338,10,0),0)</f>
        <v>0</v>
      </c>
      <c r="DG355" s="14">
        <f t="shared" si="967"/>
        <v>0</v>
      </c>
      <c r="DH355" s="14">
        <f t="shared" si="908"/>
        <v>0</v>
      </c>
      <c r="DI355" s="14">
        <f t="shared" si="968"/>
        <v>0</v>
      </c>
      <c r="DJ355" s="14">
        <f t="shared" si="909"/>
        <v>69000000</v>
      </c>
      <c r="DK355" s="14">
        <f t="shared" si="969"/>
        <v>0</v>
      </c>
      <c r="DL355" s="42"/>
      <c r="DM355" s="14">
        <f>IFERROR(VLOOKUP($A355,HouseFY23!$A$7:$AJ$528,28,0),0)</f>
        <v>69000000</v>
      </c>
      <c r="DN355" s="14">
        <f t="shared" si="970"/>
        <v>0</v>
      </c>
      <c r="DO355" s="14">
        <f>IFERROR(VLOOKUP($A355,Compens80percent!$A$13:$M$560,12,0),0)</f>
        <v>0</v>
      </c>
      <c r="DP355" s="14">
        <f t="shared" si="970"/>
        <v>0</v>
      </c>
      <c r="DQ355" s="14">
        <f t="shared" si="971"/>
        <v>69000000</v>
      </c>
      <c r="DR355" s="14">
        <f t="shared" si="972"/>
        <v>0</v>
      </c>
      <c r="DS355" s="14">
        <f>IFERROR(VLOOKUP($A355,SpecEd23!$A$21:$Z$550,14,0),0)</f>
        <v>0</v>
      </c>
      <c r="DT355" s="14">
        <f t="shared" si="973"/>
        <v>0</v>
      </c>
      <c r="DU355" s="14">
        <f>IFERROR(VLOOKUP($A355,ECFE!$A$16:$AB$347,9,0),0)</f>
        <v>0</v>
      </c>
      <c r="DV355" s="14">
        <f t="shared" si="974"/>
        <v>0</v>
      </c>
      <c r="DW355" s="14">
        <f>IFERROR(VLOOKUP($A355,ParaFY19!$A$21:$Z$543,7,0),0)</f>
        <v>1618820</v>
      </c>
      <c r="DX355" s="14">
        <f t="shared" si="975"/>
        <v>0</v>
      </c>
      <c r="DY355" s="14">
        <f>IFERROR(VLOOKUP($A355,ConEnroll!$A$7:$S$341,13,0),0)</f>
        <v>0</v>
      </c>
      <c r="DZ355" s="14">
        <f t="shared" si="976"/>
        <v>0</v>
      </c>
      <c r="EA355" s="14">
        <f t="shared" si="910"/>
        <v>1618820</v>
      </c>
      <c r="EB355" s="14">
        <f t="shared" si="977"/>
        <v>0</v>
      </c>
      <c r="EC355" s="14">
        <f t="shared" si="911"/>
        <v>70618820</v>
      </c>
      <c r="ED355" s="14">
        <f t="shared" si="978"/>
        <v>0</v>
      </c>
      <c r="EE355" s="62"/>
      <c r="EF355" s="14">
        <f t="shared" si="912"/>
        <v>0</v>
      </c>
      <c r="EG355" s="14">
        <f t="shared" si="913"/>
        <v>0</v>
      </c>
      <c r="EH355" s="14">
        <f t="shared" si="914"/>
        <v>0</v>
      </c>
      <c r="EI355" s="14">
        <f t="shared" si="979"/>
        <v>0</v>
      </c>
      <c r="EJ355" s="37">
        <f t="shared" si="915"/>
        <v>0</v>
      </c>
      <c r="EK355" s="42"/>
      <c r="EL355" s="14" t="str">
        <f>IFERROR(VLOOKUP($A355,#REF!,27,0),"0")</f>
        <v>0</v>
      </c>
      <c r="EM355" s="14">
        <f t="shared" si="980"/>
        <v>0</v>
      </c>
      <c r="EN355" s="14" t="str">
        <f>IFERROR(VLOOKUP($A355,SpecEd23!#REF!,23,0)," ")</f>
        <v xml:space="preserve"> </v>
      </c>
      <c r="EO355" s="14">
        <f t="shared" si="981"/>
        <v>0</v>
      </c>
      <c r="EP355" s="14">
        <f>IFERROR(VLOOKUP($A355,ECFE!#REF!,24,0),0)</f>
        <v>0</v>
      </c>
      <c r="EQ355" s="14">
        <f t="shared" si="982"/>
        <v>0</v>
      </c>
      <c r="ER355" s="14">
        <f>IFERROR(VLOOKUP($A355,#REF!,30,0),0)</f>
        <v>0</v>
      </c>
      <c r="ES355" s="14">
        <f t="shared" si="983"/>
        <v>0</v>
      </c>
      <c r="ET355" s="14">
        <f>IFERROR(VLOOKUP($A355,#REF!,12,0),0)</f>
        <v>0</v>
      </c>
      <c r="EU355" s="14">
        <f t="shared" si="984"/>
        <v>0</v>
      </c>
      <c r="EV355" s="14">
        <v>0</v>
      </c>
      <c r="EW355" s="14">
        <f t="shared" si="985"/>
        <v>0</v>
      </c>
      <c r="EX355" s="14">
        <f>IFERROR(VLOOKUP($A355,ConEnroll!$A$8:$S$601,16,0),0)</f>
        <v>0</v>
      </c>
      <c r="EY355" s="14">
        <f t="shared" si="986"/>
        <v>0</v>
      </c>
      <c r="EZ355" s="14">
        <f t="shared" si="987"/>
        <v>0</v>
      </c>
      <c r="FA355" s="14">
        <f t="shared" si="988"/>
        <v>0</v>
      </c>
      <c r="FB355" s="14" t="e">
        <f t="shared" si="989"/>
        <v>#VALUE!</v>
      </c>
      <c r="FC355" s="14">
        <f t="shared" si="990"/>
        <v>0</v>
      </c>
      <c r="FD355" s="62"/>
      <c r="FE355" s="14">
        <f t="shared" si="916"/>
        <v>0</v>
      </c>
      <c r="FF355" s="14">
        <f t="shared" si="917"/>
        <v>0</v>
      </c>
      <c r="FG355" s="14">
        <f t="shared" si="991"/>
        <v>0</v>
      </c>
      <c r="FH355" s="14">
        <f t="shared" si="918"/>
        <v>0</v>
      </c>
      <c r="FI355" s="37">
        <f t="shared" si="919"/>
        <v>0</v>
      </c>
      <c r="FJ355" s="12"/>
      <c r="FK355" s="14" t="str">
        <f>IFERROR(VLOOKUP($A355,#REF!,27,0),"0")</f>
        <v>0</v>
      </c>
      <c r="FL355" s="14">
        <f t="shared" si="992"/>
        <v>0</v>
      </c>
      <c r="FM355" s="14" t="str">
        <f>IFERROR(VLOOKUP($A355,SpecEd23!$X$22:$Y$610,59,0)," ")</f>
        <v xml:space="preserve"> </v>
      </c>
      <c r="FN355" s="14">
        <f t="shared" si="993"/>
        <v>0</v>
      </c>
      <c r="FO355" s="14">
        <f>IFERROR(VLOOKUP($A355,ECFE!#REF!,26,0),0)</f>
        <v>0</v>
      </c>
      <c r="FP355" s="14">
        <f t="shared" si="994"/>
        <v>0</v>
      </c>
      <c r="FQ355" s="14">
        <f>IFERROR(VLOOKUP($A355,#REF!,16,0),0)</f>
        <v>0</v>
      </c>
      <c r="FR355" s="14">
        <f t="shared" si="995"/>
        <v>0</v>
      </c>
      <c r="FS355" s="14">
        <f>IFERROR(VLOOKUP($A355,#REF!,12,0),0)</f>
        <v>0</v>
      </c>
      <c r="FT355" s="14">
        <f t="shared" si="996"/>
        <v>0</v>
      </c>
      <c r="FU355" s="14">
        <v>0</v>
      </c>
      <c r="FV355" s="14">
        <f t="shared" si="997"/>
        <v>0</v>
      </c>
      <c r="FW355" s="14">
        <f>IFERROR(VLOOKUP($A355,ConEnroll!$A$8:$S$601,16,0),0)</f>
        <v>0</v>
      </c>
      <c r="FX355" s="14">
        <f t="shared" si="998"/>
        <v>0</v>
      </c>
      <c r="FY355" s="14">
        <f t="shared" si="999"/>
        <v>0</v>
      </c>
      <c r="FZ355" s="14">
        <f t="shared" si="1000"/>
        <v>0</v>
      </c>
      <c r="GA355" s="14" t="e">
        <f t="shared" si="1001"/>
        <v>#VALUE!</v>
      </c>
      <c r="GB355" s="14">
        <f t="shared" si="1002"/>
        <v>0</v>
      </c>
      <c r="GC355" s="39"/>
      <c r="GD355" s="14">
        <f t="shared" si="920"/>
        <v>0</v>
      </c>
      <c r="GE355" s="14">
        <f t="shared" si="921"/>
        <v>0</v>
      </c>
      <c r="GF355" s="14">
        <f t="shared" si="922"/>
        <v>0</v>
      </c>
      <c r="GG355" s="14">
        <f t="shared" si="923"/>
        <v>0</v>
      </c>
      <c r="GH355" s="37">
        <f t="shared" si="924"/>
        <v>0</v>
      </c>
    </row>
    <row r="356" spans="1:190" ht="12.5" x14ac:dyDescent="0.25">
      <c r="A356" s="67">
        <v>3999</v>
      </c>
      <c r="B356" s="35">
        <v>1</v>
      </c>
      <c r="C356" s="14">
        <v>0</v>
      </c>
      <c r="D356" s="14"/>
      <c r="E356" s="14"/>
      <c r="F356" s="35" t="s">
        <v>388</v>
      </c>
      <c r="G356" s="41"/>
      <c r="H356" s="14">
        <f>IFERROR(VLOOKUP($A356,BaseFY22!$A$7:$AK$528,6,0),0)</f>
        <v>8606.5825380000006</v>
      </c>
      <c r="I356" s="14">
        <f>IFERROR(VLOOKUP($A356,BaseFY22!$A$7:$AK$528,28,0),0)</f>
        <v>85068250</v>
      </c>
      <c r="J356" s="14">
        <f t="shared" si="925"/>
        <v>9884.0915804158631</v>
      </c>
      <c r="K356" s="14">
        <f>IFERROR(VLOOKUP($A356,SpecEd22!$A$21:$BB$605,24,0)," ")</f>
        <v>0</v>
      </c>
      <c r="L356" s="14">
        <f t="shared" si="926"/>
        <v>0</v>
      </c>
      <c r="M356" s="14">
        <f>IFERROR(VLOOKUP($A356,ECFE!$A$16:$AB$347,7,0),0)</f>
        <v>0</v>
      </c>
      <c r="N356" s="14">
        <f t="shared" si="893"/>
        <v>0</v>
      </c>
      <c r="O356" s="14">
        <v>0</v>
      </c>
      <c r="P356" s="14">
        <f t="shared" si="893"/>
        <v>0</v>
      </c>
      <c r="Q356" s="14">
        <f>IFERROR(VLOOKUP($A356,ConEnroll!$A$7:$S$337,10,0),0)</f>
        <v>0</v>
      </c>
      <c r="R356" s="14">
        <f t="shared" si="927"/>
        <v>0</v>
      </c>
      <c r="S356" s="14">
        <f t="shared" si="894"/>
        <v>0</v>
      </c>
      <c r="T356" s="14">
        <f t="shared" si="928"/>
        <v>0</v>
      </c>
      <c r="U356" s="14">
        <f t="shared" si="895"/>
        <v>85068250</v>
      </c>
      <c r="V356" s="14">
        <f t="shared" si="929"/>
        <v>9884.0915804158631</v>
      </c>
      <c r="W356" s="42"/>
      <c r="X356" s="14">
        <f>IFERROR(VLOOKUP($A356,HouseFY22!$A$6:$AJ$528,28,0),0)</f>
        <v>86366779.777550995</v>
      </c>
      <c r="Y356" s="14">
        <f t="shared" si="930"/>
        <v>10034.967932535616</v>
      </c>
      <c r="Z356" s="14">
        <f>IFERROR(VLOOKUP($A356,Compens80percent!$A$13:$M$560,12,0),0)</f>
        <v>0</v>
      </c>
      <c r="AA356" s="14">
        <f t="shared" si="930"/>
        <v>0</v>
      </c>
      <c r="AB356" s="14">
        <f t="shared" si="931"/>
        <v>86366779.777550995</v>
      </c>
      <c r="AC356" s="14">
        <f t="shared" si="930"/>
        <v>10034.967932535616</v>
      </c>
      <c r="AD356" s="14">
        <f>IFERROR(VLOOKUP(A356,SpecEd22!$A$21:$Z$550,14,0),0)</f>
        <v>0</v>
      </c>
      <c r="AE356" s="14">
        <f t="shared" si="932"/>
        <v>0</v>
      </c>
      <c r="AF356" s="14">
        <f>IFERROR(VLOOKUP($A356,ECFE!$A$16:$AB$348,8,0),0)</f>
        <v>0</v>
      </c>
      <c r="AG356" s="14">
        <f t="shared" si="933"/>
        <v>0</v>
      </c>
      <c r="AH356" s="14">
        <f>IFERROR(VLOOKUP(A356,ParaFY19!$A$21:$Z$543,7,0),0)</f>
        <v>0</v>
      </c>
      <c r="AI356" s="14">
        <f t="shared" si="934"/>
        <v>0</v>
      </c>
      <c r="AJ356" s="14">
        <f>IFERROR(VLOOKUP(A356,ConEnroll!$A$7:$S$341,13,0),0)</f>
        <v>0</v>
      </c>
      <c r="AK356" s="14">
        <f t="shared" si="935"/>
        <v>0</v>
      </c>
      <c r="AL356" s="14">
        <f t="shared" si="890"/>
        <v>0</v>
      </c>
      <c r="AM356" s="14">
        <f t="shared" si="936"/>
        <v>0</v>
      </c>
      <c r="AN356" s="14">
        <f t="shared" si="937"/>
        <v>86366779.777550995</v>
      </c>
      <c r="AO356" s="14">
        <f t="shared" si="938"/>
        <v>10034.967932535616</v>
      </c>
      <c r="AP356" s="62"/>
      <c r="AQ356" s="14">
        <f t="shared" si="891"/>
        <v>150.87635211975248</v>
      </c>
      <c r="AR356" s="14">
        <f t="shared" si="896"/>
        <v>0</v>
      </c>
      <c r="AS356" s="14">
        <f t="shared" si="897"/>
        <v>0</v>
      </c>
      <c r="AT356" s="14">
        <f t="shared" si="939"/>
        <v>150.87635211975248</v>
      </c>
      <c r="AU356" s="37">
        <f t="shared" si="898"/>
        <v>1.52645643650951E-2</v>
      </c>
      <c r="AV356" s="42"/>
      <c r="AW356" s="14" t="str">
        <f>IFERROR(VLOOKUP($A356,#REF!,27,0),"0")</f>
        <v>0</v>
      </c>
      <c r="AX356" s="14">
        <f t="shared" si="940"/>
        <v>0</v>
      </c>
      <c r="AY356" s="14" t="str">
        <f>IFERROR(VLOOKUP($A356,SpecEd22!#REF!,23,0)," ")</f>
        <v xml:space="preserve"> </v>
      </c>
      <c r="AZ356" s="14" t="e">
        <f t="shared" si="941"/>
        <v>#VALUE!</v>
      </c>
      <c r="BA356" s="14">
        <f>IFERROR(VLOOKUP($A356,ECFE!#REF!,23,0),0)</f>
        <v>0</v>
      </c>
      <c r="BB356" s="14">
        <f t="shared" si="942"/>
        <v>0</v>
      </c>
      <c r="BC356" s="14">
        <f>IFERROR(VLOOKUP($A356,#REF!,17,0),0)</f>
        <v>0</v>
      </c>
      <c r="BD356" s="14">
        <f t="shared" si="943"/>
        <v>0</v>
      </c>
      <c r="BE356" s="14">
        <f>IFERROR(VLOOKUP($A356,#REF!,9,0),0)</f>
        <v>0</v>
      </c>
      <c r="BF356" s="14">
        <f t="shared" si="944"/>
        <v>0</v>
      </c>
      <c r="BG356" s="14">
        <v>0</v>
      </c>
      <c r="BH356" s="14">
        <f t="shared" si="945"/>
        <v>0</v>
      </c>
      <c r="BI356" s="14">
        <f>IFERROR(VLOOKUP($A356,ConEnroll!$A$8:$S$601,15,0),0)</f>
        <v>0</v>
      </c>
      <c r="BJ356" s="14">
        <f t="shared" si="946"/>
        <v>0</v>
      </c>
      <c r="BK356" s="14">
        <f t="shared" si="947"/>
        <v>0</v>
      </c>
      <c r="BL356" s="14">
        <f t="shared" si="948"/>
        <v>0</v>
      </c>
      <c r="BM356" s="14" t="e">
        <f t="shared" si="949"/>
        <v>#VALUE!</v>
      </c>
      <c r="BN356" s="14" t="e">
        <f t="shared" si="950"/>
        <v>#VALUE!</v>
      </c>
      <c r="BO356" s="42"/>
      <c r="BP356" s="14">
        <f t="shared" si="899"/>
        <v>10034.967932535616</v>
      </c>
      <c r="BQ356" s="14" t="e">
        <f t="shared" si="900"/>
        <v>#VALUE!</v>
      </c>
      <c r="BR356" s="14">
        <f t="shared" si="951"/>
        <v>0</v>
      </c>
      <c r="BS356" s="14" t="e">
        <f t="shared" si="901"/>
        <v>#VALUE!</v>
      </c>
      <c r="BT356" s="37" t="e">
        <f t="shared" si="902"/>
        <v>#VALUE!</v>
      </c>
      <c r="BU356" s="41"/>
      <c r="BV356" s="14" t="str">
        <f>IFERROR(VLOOKUP($A356,#REF!,27,0),"0")</f>
        <v>0</v>
      </c>
      <c r="BW356" s="14">
        <f t="shared" si="952"/>
        <v>0</v>
      </c>
      <c r="BX356" s="14" t="str">
        <f>IFERROR(VLOOKUP($A356,SpecEd22!$Z$22:$AV$606,59,0)," ")</f>
        <v xml:space="preserve"> </v>
      </c>
      <c r="BY356" s="14" t="e">
        <f t="shared" si="953"/>
        <v>#VALUE!</v>
      </c>
      <c r="BZ356" s="14">
        <f>IFERROR(VLOOKUP($A356,ECFE!#REF!,25,0),0)</f>
        <v>0</v>
      </c>
      <c r="CA356" s="14">
        <f t="shared" si="954"/>
        <v>0</v>
      </c>
      <c r="CB356" s="14">
        <f>IFERROR(VLOOKUP($A356,#REF!,17,0),0)</f>
        <v>0</v>
      </c>
      <c r="CC356" s="14">
        <f t="shared" si="955"/>
        <v>0</v>
      </c>
      <c r="CD356" s="14">
        <f>IFERROR(VLOOKUP($A356,#REF!,9,0),0)</f>
        <v>0</v>
      </c>
      <c r="CE356" s="14">
        <f t="shared" si="956"/>
        <v>0</v>
      </c>
      <c r="CF356" s="14">
        <v>0</v>
      </c>
      <c r="CG356" s="14">
        <f t="shared" si="957"/>
        <v>0</v>
      </c>
      <c r="CH356" s="14">
        <f>IFERROR(VLOOKUP($A356,ConEnroll!$A$8:$S$601,15,0),0)</f>
        <v>0</v>
      </c>
      <c r="CI356" s="14">
        <f t="shared" si="958"/>
        <v>0</v>
      </c>
      <c r="CJ356" s="14">
        <f t="shared" si="959"/>
        <v>0</v>
      </c>
      <c r="CK356" s="14">
        <f t="shared" si="960"/>
        <v>0</v>
      </c>
      <c r="CL356" s="14" t="e">
        <f t="shared" si="961"/>
        <v>#VALUE!</v>
      </c>
      <c r="CM356" s="14" t="e">
        <f t="shared" si="962"/>
        <v>#VALUE!</v>
      </c>
      <c r="CN356" s="42"/>
      <c r="CO356" s="14">
        <f t="shared" si="903"/>
        <v>-9884.0915804158631</v>
      </c>
      <c r="CP356" s="14" t="e">
        <f t="shared" si="904"/>
        <v>#VALUE!</v>
      </c>
      <c r="CQ356" s="14">
        <f t="shared" si="905"/>
        <v>0</v>
      </c>
      <c r="CR356" s="14" t="e">
        <f t="shared" si="906"/>
        <v>#VALUE!</v>
      </c>
      <c r="CS356" s="37" t="e">
        <f t="shared" si="907"/>
        <v>#VALUE!</v>
      </c>
      <c r="CT356" s="239"/>
      <c r="CU356" s="239"/>
      <c r="CV356" s="468"/>
      <c r="CW356" s="14">
        <f>IFERROR(VLOOKUP($A356,BaseFY23!$A$7:$AK$527,6,0),0)</f>
        <v>6727.1888639999997</v>
      </c>
      <c r="CX356" s="14">
        <f>IFERROR(VLOOKUP($A356,BaseFY23!$A$7:$AN$528,28,0),0)</f>
        <v>104380197</v>
      </c>
      <c r="CY356" s="14">
        <f t="shared" si="963"/>
        <v>15516.168656804342</v>
      </c>
      <c r="CZ356" s="14">
        <f>IFERROR(VLOOKUP($A356,SpecEd23!$A$21:$BB$605,23,0)," ")</f>
        <v>0</v>
      </c>
      <c r="DA356" s="14">
        <f t="shared" si="964"/>
        <v>0</v>
      </c>
      <c r="DB356" s="14">
        <f>IFERROR(VLOOKUP($A356,ECFE!$A$16:$AB$347,7,0),0)</f>
        <v>0</v>
      </c>
      <c r="DC356" s="14">
        <f t="shared" si="965"/>
        <v>0</v>
      </c>
      <c r="DD356" s="14">
        <v>0</v>
      </c>
      <c r="DE356" s="14">
        <f t="shared" si="966"/>
        <v>0</v>
      </c>
      <c r="DF356" s="14">
        <f>IFERROR(VLOOKUP($A356,ConEnroll!$A$7:$S$338,10,0),0)</f>
        <v>0</v>
      </c>
      <c r="DG356" s="14">
        <f t="shared" si="967"/>
        <v>0</v>
      </c>
      <c r="DH356" s="14">
        <f t="shared" si="908"/>
        <v>0</v>
      </c>
      <c r="DI356" s="14">
        <f t="shared" si="968"/>
        <v>0</v>
      </c>
      <c r="DJ356" s="14">
        <f t="shared" si="909"/>
        <v>104380197</v>
      </c>
      <c r="DK356" s="14">
        <f t="shared" si="969"/>
        <v>15516.168656804342</v>
      </c>
      <c r="DL356" s="42"/>
      <c r="DM356" s="14">
        <f>IFERROR(VLOOKUP($A356,HouseFY23!$A$7:$AJ$528,28,0),0)</f>
        <v>108475459.29000001</v>
      </c>
      <c r="DN356" s="14">
        <f t="shared" si="970"/>
        <v>16124.931451010323</v>
      </c>
      <c r="DO356" s="14">
        <f>IFERROR(VLOOKUP($A356,Compens80percent!$A$13:$M$560,12,0),0)</f>
        <v>0</v>
      </c>
      <c r="DP356" s="14">
        <f t="shared" si="970"/>
        <v>0</v>
      </c>
      <c r="DQ356" s="14">
        <f t="shared" si="971"/>
        <v>108475459.29000001</v>
      </c>
      <c r="DR356" s="14">
        <f t="shared" si="972"/>
        <v>12603.778423207634</v>
      </c>
      <c r="DS356" s="14">
        <f>IFERROR(VLOOKUP($A356,SpecEd23!$A$21:$Z$550,14,0),0)</f>
        <v>0</v>
      </c>
      <c r="DT356" s="14">
        <f t="shared" si="973"/>
        <v>0</v>
      </c>
      <c r="DU356" s="14">
        <f>IFERROR(VLOOKUP($A356,ECFE!$A$16:$AB$347,9,0),0)</f>
        <v>0</v>
      </c>
      <c r="DV356" s="14">
        <f t="shared" si="974"/>
        <v>0</v>
      </c>
      <c r="DW356" s="14">
        <f>IFERROR(VLOOKUP($A356,ParaFY19!$A$21:$Z$543,7,0),0)</f>
        <v>0</v>
      </c>
      <c r="DX356" s="14">
        <f t="shared" si="975"/>
        <v>0</v>
      </c>
      <c r="DY356" s="14">
        <f>IFERROR(VLOOKUP($A356,ConEnroll!$A$7:$S$341,13,0),0)</f>
        <v>0</v>
      </c>
      <c r="DZ356" s="14">
        <f t="shared" si="976"/>
        <v>0</v>
      </c>
      <c r="EA356" s="14">
        <f t="shared" si="910"/>
        <v>0</v>
      </c>
      <c r="EB356" s="14">
        <f t="shared" si="977"/>
        <v>0</v>
      </c>
      <c r="EC356" s="14">
        <f t="shared" si="911"/>
        <v>108475459.29000001</v>
      </c>
      <c r="ED356" s="14">
        <f t="shared" si="978"/>
        <v>16124.931451010323</v>
      </c>
      <c r="EE356" s="62"/>
      <c r="EF356" s="14">
        <f t="shared" si="912"/>
        <v>608.76279420598075</v>
      </c>
      <c r="EG356" s="14">
        <f t="shared" si="913"/>
        <v>0</v>
      </c>
      <c r="EH356" s="14">
        <f t="shared" si="914"/>
        <v>0</v>
      </c>
      <c r="EI356" s="14">
        <f t="shared" si="979"/>
        <v>608.76279420598075</v>
      </c>
      <c r="EJ356" s="37">
        <f t="shared" si="915"/>
        <v>3.9234092363324403E-2</v>
      </c>
      <c r="EK356" s="42"/>
      <c r="EL356" s="14" t="str">
        <f>IFERROR(VLOOKUP($A356,#REF!,27,0),"0")</f>
        <v>0</v>
      </c>
      <c r="EM356" s="14">
        <f t="shared" si="980"/>
        <v>0</v>
      </c>
      <c r="EN356" s="14" t="str">
        <f>IFERROR(VLOOKUP($A356,SpecEd23!#REF!,23,0)," ")</f>
        <v xml:space="preserve"> </v>
      </c>
      <c r="EO356" s="14" t="e">
        <f t="shared" si="981"/>
        <v>#VALUE!</v>
      </c>
      <c r="EP356" s="14">
        <f>IFERROR(VLOOKUP($A356,ECFE!#REF!,24,0),0)</f>
        <v>0</v>
      </c>
      <c r="EQ356" s="14">
        <f t="shared" si="982"/>
        <v>0</v>
      </c>
      <c r="ER356" s="14">
        <f>IFERROR(VLOOKUP($A356,#REF!,30,0),0)</f>
        <v>0</v>
      </c>
      <c r="ES356" s="14">
        <f t="shared" si="983"/>
        <v>0</v>
      </c>
      <c r="ET356" s="14">
        <f>IFERROR(VLOOKUP($A356,#REF!,12,0),0)</f>
        <v>0</v>
      </c>
      <c r="EU356" s="14">
        <f t="shared" si="984"/>
        <v>0</v>
      </c>
      <c r="EV356" s="14">
        <v>0</v>
      </c>
      <c r="EW356" s="14">
        <f t="shared" si="985"/>
        <v>0</v>
      </c>
      <c r="EX356" s="14">
        <f>IFERROR(VLOOKUP($A356,ConEnroll!$A$8:$S$601,16,0),0)</f>
        <v>0</v>
      </c>
      <c r="EY356" s="14">
        <f t="shared" si="986"/>
        <v>0</v>
      </c>
      <c r="EZ356" s="14">
        <f t="shared" si="987"/>
        <v>0</v>
      </c>
      <c r="FA356" s="14">
        <f t="shared" si="988"/>
        <v>0</v>
      </c>
      <c r="FB356" s="14" t="e">
        <f t="shared" si="989"/>
        <v>#VALUE!</v>
      </c>
      <c r="FC356" s="14" t="e">
        <f t="shared" si="990"/>
        <v>#VALUE!</v>
      </c>
      <c r="FD356" s="62"/>
      <c r="FE356" s="14">
        <f t="shared" si="916"/>
        <v>16124.931451010323</v>
      </c>
      <c r="FF356" s="14" t="e">
        <f t="shared" si="917"/>
        <v>#VALUE!</v>
      </c>
      <c r="FG356" s="14">
        <f t="shared" si="991"/>
        <v>0</v>
      </c>
      <c r="FH356" s="14" t="e">
        <f t="shared" si="918"/>
        <v>#VALUE!</v>
      </c>
      <c r="FI356" s="37" t="e">
        <f t="shared" si="919"/>
        <v>#VALUE!</v>
      </c>
      <c r="FJ356" s="12"/>
      <c r="FK356" s="14" t="str">
        <f>IFERROR(VLOOKUP($A356,#REF!,27,0),"0")</f>
        <v>0</v>
      </c>
      <c r="FL356" s="14">
        <f t="shared" si="992"/>
        <v>0</v>
      </c>
      <c r="FM356" s="14" t="str">
        <f>IFERROR(VLOOKUP($A356,SpecEd23!$X$22:$Y$610,59,0)," ")</f>
        <v xml:space="preserve"> </v>
      </c>
      <c r="FN356" s="14" t="e">
        <f t="shared" si="993"/>
        <v>#VALUE!</v>
      </c>
      <c r="FO356" s="14">
        <f>IFERROR(VLOOKUP($A356,ECFE!#REF!,26,0),0)</f>
        <v>0</v>
      </c>
      <c r="FP356" s="14">
        <f t="shared" si="994"/>
        <v>0</v>
      </c>
      <c r="FQ356" s="14">
        <f>IFERROR(VLOOKUP($A356,#REF!,16,0),0)</f>
        <v>0</v>
      </c>
      <c r="FR356" s="14">
        <f t="shared" si="995"/>
        <v>0</v>
      </c>
      <c r="FS356" s="14">
        <f>IFERROR(VLOOKUP($A356,#REF!,12,0),0)</f>
        <v>0</v>
      </c>
      <c r="FT356" s="14">
        <f t="shared" si="996"/>
        <v>0</v>
      </c>
      <c r="FU356" s="14">
        <v>0</v>
      </c>
      <c r="FV356" s="14">
        <f t="shared" si="997"/>
        <v>0</v>
      </c>
      <c r="FW356" s="14">
        <f>IFERROR(VLOOKUP($A356,ConEnroll!$A$8:$S$601,16,0),0)</f>
        <v>0</v>
      </c>
      <c r="FX356" s="14">
        <f t="shared" si="998"/>
        <v>0</v>
      </c>
      <c r="FY356" s="14">
        <f t="shared" si="999"/>
        <v>0</v>
      </c>
      <c r="FZ356" s="14">
        <f t="shared" si="1000"/>
        <v>0</v>
      </c>
      <c r="GA356" s="14" t="e">
        <f t="shared" si="1001"/>
        <v>#VALUE!</v>
      </c>
      <c r="GB356" s="14" t="e">
        <f t="shared" si="1002"/>
        <v>#VALUE!</v>
      </c>
      <c r="GC356" s="39"/>
      <c r="GD356" s="14">
        <f t="shared" si="920"/>
        <v>-15516.168656804342</v>
      </c>
      <c r="GE356" s="14" t="e">
        <f t="shared" si="921"/>
        <v>#VALUE!</v>
      </c>
      <c r="GF356" s="14">
        <f t="shared" si="922"/>
        <v>0</v>
      </c>
      <c r="GG356" s="14" t="e">
        <f t="shared" si="923"/>
        <v>#VALUE!</v>
      </c>
      <c r="GH356" s="37" t="e">
        <f t="shared" si="924"/>
        <v>#VALUE!</v>
      </c>
    </row>
    <row r="357" spans="1:190" ht="12.5" x14ac:dyDescent="0.25">
      <c r="A357" s="67">
        <v>4000</v>
      </c>
      <c r="B357" s="35">
        <v>7</v>
      </c>
      <c r="C357" s="14">
        <v>7</v>
      </c>
      <c r="D357" s="14"/>
      <c r="E357" s="14"/>
      <c r="F357" s="35" t="s">
        <v>389</v>
      </c>
      <c r="G357" s="41"/>
      <c r="H357" s="14">
        <f>IFERROR(VLOOKUP($A357,BaseFY22!$A$7:$AK$528,6,0),0)</f>
        <v>110</v>
      </c>
      <c r="I357" s="14">
        <f>IFERROR(VLOOKUP($A357,BaseFY22!$A$7:$AK$528,28,0),0)</f>
        <v>1333457</v>
      </c>
      <c r="J357" s="14">
        <f t="shared" si="925"/>
        <v>12122.336363636363</v>
      </c>
      <c r="K357" s="14">
        <f>IFERROR(VLOOKUP($A357,SpecEd22!$A$21:$BB$605,24,0)," ")</f>
        <v>0</v>
      </c>
      <c r="L357" s="14">
        <f t="shared" si="926"/>
        <v>0</v>
      </c>
      <c r="M357" s="14">
        <f>IFERROR(VLOOKUP($A357,ECFE!$A$16:$AB$347,7,0),0)</f>
        <v>0</v>
      </c>
      <c r="N357" s="14">
        <f t="shared" si="893"/>
        <v>0</v>
      </c>
      <c r="O357" s="14">
        <v>0</v>
      </c>
      <c r="P357" s="14">
        <f t="shared" si="893"/>
        <v>0</v>
      </c>
      <c r="Q357" s="14">
        <f>IFERROR(VLOOKUP($A357,ConEnroll!$A$7:$S$337,10,0),0)</f>
        <v>1153.4000000000001</v>
      </c>
      <c r="R357" s="14">
        <f t="shared" si="927"/>
        <v>10.485454545454546</v>
      </c>
      <c r="S357" s="14">
        <f t="shared" si="894"/>
        <v>1153.4000000000001</v>
      </c>
      <c r="T357" s="14">
        <f t="shared" si="928"/>
        <v>10.485454545454546</v>
      </c>
      <c r="U357" s="14">
        <f t="shared" si="895"/>
        <v>1334610.3999999999</v>
      </c>
      <c r="V357" s="14">
        <f t="shared" si="929"/>
        <v>12132.821818181817</v>
      </c>
      <c r="W357" s="42"/>
      <c r="X357" s="14">
        <f>IFERROR(VLOOKUP($A357,HouseFY22!$A$6:$AJ$528,28,0),0)</f>
        <v>1359773.82751</v>
      </c>
      <c r="Y357" s="14">
        <f t="shared" si="930"/>
        <v>12361.580250090909</v>
      </c>
      <c r="Z357" s="14">
        <f>IFERROR(VLOOKUP($A357,Compens80percent!$A$13:$M$560,12,0),0)</f>
        <v>58482.880000000005</v>
      </c>
      <c r="AA357" s="14">
        <f t="shared" si="930"/>
        <v>531.66254545454547</v>
      </c>
      <c r="AB357" s="14">
        <f t="shared" si="931"/>
        <v>1418256.7075100001</v>
      </c>
      <c r="AC357" s="14">
        <f t="shared" si="930"/>
        <v>12893.242795545455</v>
      </c>
      <c r="AD357" s="14">
        <f>IFERROR(VLOOKUP(A357,SpecEd22!$A$21:$Z$550,14,0),0)</f>
        <v>0</v>
      </c>
      <c r="AE357" s="14">
        <f t="shared" si="932"/>
        <v>0</v>
      </c>
      <c r="AF357" s="14">
        <f>IFERROR(VLOOKUP($A357,ECFE!$A$16:$AB$348,8,0),0)</f>
        <v>0</v>
      </c>
      <c r="AG357" s="14">
        <f t="shared" si="933"/>
        <v>0</v>
      </c>
      <c r="AH357" s="14">
        <f>IFERROR(VLOOKUP(A357,ParaFY19!$A$21:$Z$543,7,0),0)</f>
        <v>196</v>
      </c>
      <c r="AI357" s="14">
        <f t="shared" si="934"/>
        <v>1.7818181818181817</v>
      </c>
      <c r="AJ357" s="14">
        <f>IFERROR(VLOOKUP(A357,ConEnroll!$A$7:$S$341,13,0),0)</f>
        <v>1441.75</v>
      </c>
      <c r="AK357" s="14">
        <f t="shared" si="935"/>
        <v>13.106818181818182</v>
      </c>
      <c r="AL357" s="14">
        <f t="shared" si="890"/>
        <v>1637.75</v>
      </c>
      <c r="AM357" s="14">
        <f t="shared" si="936"/>
        <v>14.888636363636364</v>
      </c>
      <c r="AN357" s="14">
        <f t="shared" si="937"/>
        <v>1419894.4575100001</v>
      </c>
      <c r="AO357" s="14">
        <f t="shared" si="938"/>
        <v>12908.131431909092</v>
      </c>
      <c r="AP357" s="62"/>
      <c r="AQ357" s="14">
        <f t="shared" si="891"/>
        <v>770.90643190909213</v>
      </c>
      <c r="AR357" s="14">
        <f t="shared" si="896"/>
        <v>0</v>
      </c>
      <c r="AS357" s="14">
        <f t="shared" si="897"/>
        <v>4.4031818181818174</v>
      </c>
      <c r="AT357" s="14">
        <f t="shared" si="939"/>
        <v>775.30961372727393</v>
      </c>
      <c r="AU357" s="37">
        <f t="shared" si="898"/>
        <v>6.3901837952109575E-2</v>
      </c>
      <c r="AV357" s="42"/>
      <c r="AW357" s="14" t="str">
        <f>IFERROR(VLOOKUP($A357,#REF!,27,0),"0")</f>
        <v>0</v>
      </c>
      <c r="AX357" s="14">
        <f t="shared" si="940"/>
        <v>0</v>
      </c>
      <c r="AY357" s="14" t="str">
        <f>IFERROR(VLOOKUP($A357,SpecEd22!#REF!,23,0)," ")</f>
        <v xml:space="preserve"> </v>
      </c>
      <c r="AZ357" s="14" t="e">
        <f t="shared" si="941"/>
        <v>#VALUE!</v>
      </c>
      <c r="BA357" s="14">
        <f>IFERROR(VLOOKUP($A357,ECFE!#REF!,23,0),0)</f>
        <v>0</v>
      </c>
      <c r="BB357" s="14">
        <f t="shared" si="942"/>
        <v>0</v>
      </c>
      <c r="BC357" s="14">
        <f>IFERROR(VLOOKUP($A357,#REF!,17,0),0)</f>
        <v>0</v>
      </c>
      <c r="BD357" s="14">
        <f t="shared" si="943"/>
        <v>0</v>
      </c>
      <c r="BE357" s="14">
        <f>IFERROR(VLOOKUP($A357,#REF!,9,0),0)</f>
        <v>0</v>
      </c>
      <c r="BF357" s="14">
        <f t="shared" si="944"/>
        <v>0</v>
      </c>
      <c r="BG357" s="14">
        <v>0</v>
      </c>
      <c r="BH357" s="14">
        <f t="shared" si="945"/>
        <v>0</v>
      </c>
      <c r="BI357" s="14">
        <f>IFERROR(VLOOKUP($A357,ConEnroll!$A$8:$S$601,15,0),0)</f>
        <v>-1832</v>
      </c>
      <c r="BJ357" s="14">
        <f t="shared" si="946"/>
        <v>-16.654545454545456</v>
      </c>
      <c r="BK357" s="14">
        <f t="shared" si="947"/>
        <v>-1832</v>
      </c>
      <c r="BL357" s="14">
        <f t="shared" si="948"/>
        <v>-16.654545454545456</v>
      </c>
      <c r="BM357" s="14" t="e">
        <f t="shared" si="949"/>
        <v>#VALUE!</v>
      </c>
      <c r="BN357" s="14" t="e">
        <f t="shared" si="950"/>
        <v>#VALUE!</v>
      </c>
      <c r="BO357" s="42"/>
      <c r="BP357" s="14">
        <f t="shared" si="899"/>
        <v>12361.580250090909</v>
      </c>
      <c r="BQ357" s="14" t="e">
        <f t="shared" si="900"/>
        <v>#VALUE!</v>
      </c>
      <c r="BR357" s="14">
        <f t="shared" si="951"/>
        <v>31.543181818181822</v>
      </c>
      <c r="BS357" s="14" t="e">
        <f t="shared" si="901"/>
        <v>#VALUE!</v>
      </c>
      <c r="BT357" s="37" t="e">
        <f t="shared" si="902"/>
        <v>#VALUE!</v>
      </c>
      <c r="BU357" s="41"/>
      <c r="BV357" s="14" t="str">
        <f>IFERROR(VLOOKUP($A357,#REF!,27,0),"0")</f>
        <v>0</v>
      </c>
      <c r="BW357" s="14">
        <f t="shared" si="952"/>
        <v>0</v>
      </c>
      <c r="BX357" s="14" t="str">
        <f>IFERROR(VLOOKUP($A357,SpecEd22!$Z$22:$AV$606,59,0)," ")</f>
        <v xml:space="preserve"> </v>
      </c>
      <c r="BY357" s="14" t="e">
        <f t="shared" si="953"/>
        <v>#VALUE!</v>
      </c>
      <c r="BZ357" s="14">
        <f>IFERROR(VLOOKUP($A357,ECFE!#REF!,25,0),0)</f>
        <v>0</v>
      </c>
      <c r="CA357" s="14">
        <f t="shared" si="954"/>
        <v>0</v>
      </c>
      <c r="CB357" s="14">
        <f>IFERROR(VLOOKUP($A357,#REF!,17,0),0)</f>
        <v>0</v>
      </c>
      <c r="CC357" s="14">
        <f t="shared" si="955"/>
        <v>0</v>
      </c>
      <c r="CD357" s="14">
        <f>IFERROR(VLOOKUP($A357,#REF!,9,0),0)</f>
        <v>0</v>
      </c>
      <c r="CE357" s="14">
        <f t="shared" si="956"/>
        <v>0</v>
      </c>
      <c r="CF357" s="14">
        <v>0</v>
      </c>
      <c r="CG357" s="14">
        <f t="shared" si="957"/>
        <v>0</v>
      </c>
      <c r="CH357" s="14">
        <f>IFERROR(VLOOKUP($A357,ConEnroll!$A$8:$S$601,15,0),0)</f>
        <v>-1832</v>
      </c>
      <c r="CI357" s="14">
        <f t="shared" si="958"/>
        <v>-16.654545454545456</v>
      </c>
      <c r="CJ357" s="14">
        <f t="shared" si="959"/>
        <v>-1832</v>
      </c>
      <c r="CK357" s="14">
        <f t="shared" si="960"/>
        <v>-16.654545454545456</v>
      </c>
      <c r="CL357" s="14" t="e">
        <f t="shared" si="961"/>
        <v>#VALUE!</v>
      </c>
      <c r="CM357" s="14" t="e">
        <f t="shared" si="962"/>
        <v>#VALUE!</v>
      </c>
      <c r="CN357" s="42"/>
      <c r="CO357" s="14">
        <f t="shared" si="903"/>
        <v>-12122.336363636363</v>
      </c>
      <c r="CP357" s="14" t="e">
        <f t="shared" si="904"/>
        <v>#VALUE!</v>
      </c>
      <c r="CQ357" s="14">
        <f t="shared" si="905"/>
        <v>-27.14</v>
      </c>
      <c r="CR357" s="14" t="e">
        <f t="shared" si="906"/>
        <v>#VALUE!</v>
      </c>
      <c r="CS357" s="37" t="e">
        <f t="shared" si="907"/>
        <v>#VALUE!</v>
      </c>
      <c r="CT357" s="239"/>
      <c r="CU357" s="239"/>
      <c r="CV357" s="468"/>
      <c r="CW357" s="14">
        <f>IFERROR(VLOOKUP($A357,BaseFY23!$A$7:$AK$527,6,0),0)</f>
        <v>110</v>
      </c>
      <c r="CX357" s="14">
        <f>IFERROR(VLOOKUP($A357,BaseFY23!$A$7:$AN$528,28,0),0)</f>
        <v>1331663</v>
      </c>
      <c r="CY357" s="14">
        <f t="shared" si="963"/>
        <v>12106.027272727273</v>
      </c>
      <c r="CZ357" s="14">
        <f>IFERROR(VLOOKUP($A357,SpecEd23!$A$21:$BB$605,23,0)," ")</f>
        <v>0</v>
      </c>
      <c r="DA357" s="14">
        <f t="shared" si="964"/>
        <v>0</v>
      </c>
      <c r="DB357" s="14">
        <f>IFERROR(VLOOKUP($A357,ECFE!$A$16:$AB$347,7,0),0)</f>
        <v>0</v>
      </c>
      <c r="DC357" s="14">
        <f t="shared" si="965"/>
        <v>0</v>
      </c>
      <c r="DD357" s="14">
        <v>0</v>
      </c>
      <c r="DE357" s="14">
        <f t="shared" si="966"/>
        <v>0</v>
      </c>
      <c r="DF357" s="14">
        <f>IFERROR(VLOOKUP($A357,ConEnroll!$A$7:$S$338,10,0),0)</f>
        <v>1153.4000000000001</v>
      </c>
      <c r="DG357" s="14">
        <f t="shared" si="967"/>
        <v>10.485454545454546</v>
      </c>
      <c r="DH357" s="14">
        <f t="shared" si="908"/>
        <v>1153.4000000000001</v>
      </c>
      <c r="DI357" s="14">
        <f t="shared" si="968"/>
        <v>10.485454545454546</v>
      </c>
      <c r="DJ357" s="14">
        <f t="shared" si="909"/>
        <v>1332816.3999999999</v>
      </c>
      <c r="DK357" s="14">
        <f t="shared" si="969"/>
        <v>12116.512727272726</v>
      </c>
      <c r="DL357" s="42"/>
      <c r="DM357" s="14">
        <f>IFERROR(VLOOKUP($A357,HouseFY23!$A$7:$AJ$528,28,0),0)</f>
        <v>1384896.56</v>
      </c>
      <c r="DN357" s="14">
        <f t="shared" si="970"/>
        <v>12589.968727272728</v>
      </c>
      <c r="DO357" s="14">
        <f>IFERROR(VLOOKUP($A357,Compens80percent!$A$13:$M$560,12,0),0)</f>
        <v>58482.880000000005</v>
      </c>
      <c r="DP357" s="14">
        <f t="shared" si="970"/>
        <v>531.66254545454547</v>
      </c>
      <c r="DQ357" s="14">
        <f t="shared" si="971"/>
        <v>1443379.44</v>
      </c>
      <c r="DR357" s="14">
        <f t="shared" si="972"/>
        <v>13121.631272727273</v>
      </c>
      <c r="DS357" s="14">
        <f>IFERROR(VLOOKUP($A357,SpecEd23!$A$21:$Z$550,14,0),0)</f>
        <v>0</v>
      </c>
      <c r="DT357" s="14">
        <f t="shared" si="973"/>
        <v>0</v>
      </c>
      <c r="DU357" s="14">
        <f>IFERROR(VLOOKUP($A357,ECFE!$A$16:$AB$347,9,0),0)</f>
        <v>0</v>
      </c>
      <c r="DV357" s="14">
        <f t="shared" si="974"/>
        <v>0</v>
      </c>
      <c r="DW357" s="14">
        <f>IFERROR(VLOOKUP($A357,ParaFY19!$A$21:$Z$543,7,0),0)</f>
        <v>196</v>
      </c>
      <c r="DX357" s="14">
        <f t="shared" si="975"/>
        <v>1.7818181818181817</v>
      </c>
      <c r="DY357" s="14">
        <f>IFERROR(VLOOKUP($A357,ConEnroll!$A$7:$S$341,13,0),0)</f>
        <v>1441.75</v>
      </c>
      <c r="DZ357" s="14">
        <f t="shared" si="976"/>
        <v>13.106818181818182</v>
      </c>
      <c r="EA357" s="14">
        <f t="shared" si="910"/>
        <v>1637.75</v>
      </c>
      <c r="EB357" s="14">
        <f t="shared" si="977"/>
        <v>14.888636363636364</v>
      </c>
      <c r="EC357" s="14">
        <f t="shared" si="911"/>
        <v>1386534.31</v>
      </c>
      <c r="ED357" s="14">
        <f t="shared" si="978"/>
        <v>12604.857363636364</v>
      </c>
      <c r="EE357" s="62"/>
      <c r="EF357" s="14">
        <f t="shared" si="912"/>
        <v>483.94145454545469</v>
      </c>
      <c r="EG357" s="14">
        <f t="shared" si="913"/>
        <v>0</v>
      </c>
      <c r="EH357" s="14">
        <f t="shared" si="914"/>
        <v>4.4031818181818174</v>
      </c>
      <c r="EI357" s="14">
        <f t="shared" si="979"/>
        <v>488.34463636363648</v>
      </c>
      <c r="EJ357" s="37">
        <f t="shared" si="915"/>
        <v>4.0304058383435273E-2</v>
      </c>
      <c r="EK357" s="42"/>
      <c r="EL357" s="14" t="str">
        <f>IFERROR(VLOOKUP($A357,#REF!,27,0),"0")</f>
        <v>0</v>
      </c>
      <c r="EM357" s="14">
        <f t="shared" si="980"/>
        <v>0</v>
      </c>
      <c r="EN357" s="14" t="str">
        <f>IFERROR(VLOOKUP($A357,SpecEd23!#REF!,23,0)," ")</f>
        <v xml:space="preserve"> </v>
      </c>
      <c r="EO357" s="14" t="e">
        <f t="shared" si="981"/>
        <v>#VALUE!</v>
      </c>
      <c r="EP357" s="14">
        <f>IFERROR(VLOOKUP($A357,ECFE!#REF!,24,0),0)</f>
        <v>0</v>
      </c>
      <c r="EQ357" s="14">
        <f t="shared" si="982"/>
        <v>0</v>
      </c>
      <c r="ER357" s="14">
        <f>IFERROR(VLOOKUP($A357,#REF!,30,0),0)</f>
        <v>0</v>
      </c>
      <c r="ES357" s="14">
        <f t="shared" si="983"/>
        <v>0</v>
      </c>
      <c r="ET357" s="14">
        <f>IFERROR(VLOOKUP($A357,#REF!,12,0),0)</f>
        <v>0</v>
      </c>
      <c r="EU357" s="14">
        <f t="shared" si="984"/>
        <v>0</v>
      </c>
      <c r="EV357" s="14">
        <v>0</v>
      </c>
      <c r="EW357" s="14">
        <f t="shared" si="985"/>
        <v>0</v>
      </c>
      <c r="EX357" s="14">
        <f>IFERROR(VLOOKUP($A357,ConEnroll!$A$8:$S$601,16,0),0)</f>
        <v>2168</v>
      </c>
      <c r="EY357" s="14">
        <f t="shared" si="986"/>
        <v>19.709090909090911</v>
      </c>
      <c r="EZ357" s="14">
        <f t="shared" si="987"/>
        <v>2168</v>
      </c>
      <c r="FA357" s="14">
        <f t="shared" si="988"/>
        <v>19.709090909090911</v>
      </c>
      <c r="FB357" s="14" t="e">
        <f t="shared" si="989"/>
        <v>#VALUE!</v>
      </c>
      <c r="FC357" s="14" t="e">
        <f t="shared" si="990"/>
        <v>#VALUE!</v>
      </c>
      <c r="FD357" s="62"/>
      <c r="FE357" s="14">
        <f t="shared" si="916"/>
        <v>12589.968727272728</v>
      </c>
      <c r="FF357" s="14" t="e">
        <f t="shared" si="917"/>
        <v>#VALUE!</v>
      </c>
      <c r="FG357" s="14">
        <f t="shared" si="991"/>
        <v>-4.8204545454545471</v>
      </c>
      <c r="FH357" s="14" t="e">
        <f t="shared" si="918"/>
        <v>#VALUE!</v>
      </c>
      <c r="FI357" s="37" t="e">
        <f t="shared" si="919"/>
        <v>#VALUE!</v>
      </c>
      <c r="FJ357" s="12"/>
      <c r="FK357" s="14" t="str">
        <f>IFERROR(VLOOKUP($A357,#REF!,27,0),"0")</f>
        <v>0</v>
      </c>
      <c r="FL357" s="14">
        <f t="shared" si="992"/>
        <v>0</v>
      </c>
      <c r="FM357" s="14" t="str">
        <f>IFERROR(VLOOKUP($A357,SpecEd23!$X$22:$Y$610,59,0)," ")</f>
        <v xml:space="preserve"> </v>
      </c>
      <c r="FN357" s="14" t="e">
        <f t="shared" si="993"/>
        <v>#VALUE!</v>
      </c>
      <c r="FO357" s="14">
        <f>IFERROR(VLOOKUP($A357,ECFE!#REF!,26,0),0)</f>
        <v>0</v>
      </c>
      <c r="FP357" s="14">
        <f t="shared" si="994"/>
        <v>0</v>
      </c>
      <c r="FQ357" s="14">
        <f>IFERROR(VLOOKUP($A357,#REF!,16,0),0)</f>
        <v>0</v>
      </c>
      <c r="FR357" s="14">
        <f t="shared" si="995"/>
        <v>0</v>
      </c>
      <c r="FS357" s="14">
        <f>IFERROR(VLOOKUP($A357,#REF!,12,0),0)</f>
        <v>0</v>
      </c>
      <c r="FT357" s="14">
        <f t="shared" si="996"/>
        <v>0</v>
      </c>
      <c r="FU357" s="14">
        <v>0</v>
      </c>
      <c r="FV357" s="14">
        <f t="shared" si="997"/>
        <v>0</v>
      </c>
      <c r="FW357" s="14">
        <f>IFERROR(VLOOKUP($A357,ConEnroll!$A$8:$S$601,16,0),0)</f>
        <v>2168</v>
      </c>
      <c r="FX357" s="14">
        <f t="shared" si="998"/>
        <v>19.709090909090911</v>
      </c>
      <c r="FY357" s="14">
        <f t="shared" si="999"/>
        <v>2168</v>
      </c>
      <c r="FZ357" s="14">
        <f t="shared" si="1000"/>
        <v>19.709090909090911</v>
      </c>
      <c r="GA357" s="14" t="e">
        <f t="shared" si="1001"/>
        <v>#VALUE!</v>
      </c>
      <c r="GB357" s="14" t="e">
        <f t="shared" si="1002"/>
        <v>#VALUE!</v>
      </c>
      <c r="GC357" s="39"/>
      <c r="GD357" s="14">
        <f t="shared" si="920"/>
        <v>-12106.027272727273</v>
      </c>
      <c r="GE357" s="14" t="e">
        <f t="shared" si="921"/>
        <v>#VALUE!</v>
      </c>
      <c r="GF357" s="14">
        <f t="shared" si="922"/>
        <v>9.2236363636363645</v>
      </c>
      <c r="GG357" s="14" t="e">
        <f t="shared" si="923"/>
        <v>#VALUE!</v>
      </c>
      <c r="GH357" s="37" t="e">
        <f t="shared" si="924"/>
        <v>#VALUE!</v>
      </c>
    </row>
    <row r="358" spans="1:190" ht="12.5" x14ac:dyDescent="0.25">
      <c r="A358" s="67">
        <v>4001</v>
      </c>
      <c r="B358" s="35">
        <v>7</v>
      </c>
      <c r="C358" s="14">
        <v>7</v>
      </c>
      <c r="D358" s="14"/>
      <c r="E358" s="14"/>
      <c r="F358" s="35" t="s">
        <v>390</v>
      </c>
      <c r="G358" s="41"/>
      <c r="H358" s="14">
        <f>IFERROR(VLOOKUP($A358,BaseFY22!$A$7:$AK$528,6,0),0)</f>
        <v>216</v>
      </c>
      <c r="I358" s="14">
        <f>IFERROR(VLOOKUP($A358,BaseFY22!$A$7:$AK$528,28,0),0)</f>
        <v>1546118</v>
      </c>
      <c r="J358" s="14">
        <f t="shared" si="925"/>
        <v>7157.9537037037035</v>
      </c>
      <c r="K358" s="14">
        <f>IFERROR(VLOOKUP($A358,SpecEd22!$A$21:$BB$605,24,0)," ")</f>
        <v>482368.19795408077</v>
      </c>
      <c r="L358" s="14">
        <f t="shared" si="926"/>
        <v>2233.1861016392627</v>
      </c>
      <c r="M358" s="14">
        <f>IFERROR(VLOOKUP($A358,ECFE!$A$16:$AB$347,7,0),0)</f>
        <v>0</v>
      </c>
      <c r="N358" s="14">
        <f t="shared" si="893"/>
        <v>0</v>
      </c>
      <c r="O358" s="14">
        <v>0</v>
      </c>
      <c r="P358" s="14">
        <f t="shared" si="893"/>
        <v>0</v>
      </c>
      <c r="Q358" s="14">
        <f>IFERROR(VLOOKUP($A358,ConEnroll!$A$7:$S$337,10,0),0)</f>
        <v>0</v>
      </c>
      <c r="R358" s="14">
        <f t="shared" si="927"/>
        <v>0</v>
      </c>
      <c r="S358" s="14">
        <f t="shared" si="894"/>
        <v>0</v>
      </c>
      <c r="T358" s="14">
        <f t="shared" si="928"/>
        <v>0</v>
      </c>
      <c r="U358" s="14">
        <f t="shared" si="895"/>
        <v>2028486.1979540808</v>
      </c>
      <c r="V358" s="14">
        <f t="shared" si="929"/>
        <v>9391.1398053429657</v>
      </c>
      <c r="W358" s="42"/>
      <c r="X358" s="14">
        <f>IFERROR(VLOOKUP($A358,HouseFY22!$A$6:$AJ$528,28,0),0)</f>
        <v>1576299.9202070001</v>
      </c>
      <c r="Y358" s="14">
        <f t="shared" si="930"/>
        <v>7297.6848157731483</v>
      </c>
      <c r="Z358" s="14">
        <f>IFERROR(VLOOKUP($A358,Compens80percent!$A$13:$M$560,12,0),0)</f>
        <v>0</v>
      </c>
      <c r="AA358" s="14">
        <f t="shared" si="930"/>
        <v>0</v>
      </c>
      <c r="AB358" s="14">
        <f t="shared" si="931"/>
        <v>1576299.9202070001</v>
      </c>
      <c r="AC358" s="14">
        <f t="shared" si="930"/>
        <v>7297.6848157731483</v>
      </c>
      <c r="AD358" s="14">
        <f>IFERROR(VLOOKUP(A358,SpecEd22!$A$21:$Z$550,14,0),0)</f>
        <v>482368.19795408077</v>
      </c>
      <c r="AE358" s="14">
        <f t="shared" si="932"/>
        <v>2233.1861016392627</v>
      </c>
      <c r="AF358" s="14">
        <f>IFERROR(VLOOKUP($A358,ECFE!$A$16:$AB$348,8,0),0)</f>
        <v>0</v>
      </c>
      <c r="AG358" s="14">
        <f t="shared" si="933"/>
        <v>0</v>
      </c>
      <c r="AH358" s="14">
        <f>IFERROR(VLOOKUP(A358,ParaFY19!$A$21:$Z$543,7,0),0)</f>
        <v>3528</v>
      </c>
      <c r="AI358" s="14">
        <f t="shared" si="934"/>
        <v>16.333333333333332</v>
      </c>
      <c r="AJ358" s="14">
        <f>IFERROR(VLOOKUP(A358,ConEnroll!$A$7:$S$341,13,0),0)</f>
        <v>0</v>
      </c>
      <c r="AK358" s="14">
        <f t="shared" si="935"/>
        <v>0</v>
      </c>
      <c r="AL358" s="14">
        <f t="shared" si="890"/>
        <v>3528</v>
      </c>
      <c r="AM358" s="14">
        <f t="shared" si="936"/>
        <v>16.333333333333332</v>
      </c>
      <c r="AN358" s="14">
        <f t="shared" si="937"/>
        <v>2062196.1181610809</v>
      </c>
      <c r="AO358" s="14">
        <f t="shared" si="938"/>
        <v>9547.2042507457445</v>
      </c>
      <c r="AP358" s="62"/>
      <c r="AQ358" s="14">
        <f t="shared" si="891"/>
        <v>139.73111206944486</v>
      </c>
      <c r="AR358" s="14">
        <f t="shared" si="896"/>
        <v>0</v>
      </c>
      <c r="AS358" s="14">
        <f t="shared" si="897"/>
        <v>16.333333333333332</v>
      </c>
      <c r="AT358" s="14">
        <f t="shared" si="939"/>
        <v>156.0644454027782</v>
      </c>
      <c r="AU358" s="37">
        <f t="shared" si="898"/>
        <v>1.6618264517155562E-2</v>
      </c>
      <c r="AV358" s="42"/>
      <c r="AW358" s="14" t="str">
        <f>IFERROR(VLOOKUP($A358,#REF!,27,0),"0")</f>
        <v>0</v>
      </c>
      <c r="AX358" s="14">
        <f t="shared" si="940"/>
        <v>0</v>
      </c>
      <c r="AY358" s="14" t="str">
        <f>IFERROR(VLOOKUP($A358,SpecEd22!#REF!,23,0)," ")</f>
        <v xml:space="preserve"> </v>
      </c>
      <c r="AZ358" s="14" t="e">
        <f t="shared" si="941"/>
        <v>#VALUE!</v>
      </c>
      <c r="BA358" s="14">
        <f>IFERROR(VLOOKUP($A358,ECFE!#REF!,23,0),0)</f>
        <v>0</v>
      </c>
      <c r="BB358" s="14">
        <f t="shared" si="942"/>
        <v>0</v>
      </c>
      <c r="BC358" s="14">
        <f>IFERROR(VLOOKUP($A358,#REF!,17,0),0)</f>
        <v>0</v>
      </c>
      <c r="BD358" s="14">
        <f t="shared" si="943"/>
        <v>0</v>
      </c>
      <c r="BE358" s="14">
        <f>IFERROR(VLOOKUP($A358,#REF!,9,0),0)</f>
        <v>0</v>
      </c>
      <c r="BF358" s="14">
        <f t="shared" si="944"/>
        <v>0</v>
      </c>
      <c r="BG358" s="14">
        <v>0</v>
      </c>
      <c r="BH358" s="14">
        <f t="shared" si="945"/>
        <v>0</v>
      </c>
      <c r="BI358" s="14">
        <f>IFERROR(VLOOKUP($A358,ConEnroll!$A$8:$S$601,15,0),0)</f>
        <v>0</v>
      </c>
      <c r="BJ358" s="14">
        <f t="shared" si="946"/>
        <v>0</v>
      </c>
      <c r="BK358" s="14">
        <f t="shared" si="947"/>
        <v>0</v>
      </c>
      <c r="BL358" s="14">
        <f t="shared" si="948"/>
        <v>0</v>
      </c>
      <c r="BM358" s="14" t="e">
        <f t="shared" si="949"/>
        <v>#VALUE!</v>
      </c>
      <c r="BN358" s="14" t="e">
        <f t="shared" si="950"/>
        <v>#VALUE!</v>
      </c>
      <c r="BO358" s="42"/>
      <c r="BP358" s="14">
        <f t="shared" si="899"/>
        <v>7297.6848157731483</v>
      </c>
      <c r="BQ358" s="14" t="e">
        <f t="shared" si="900"/>
        <v>#VALUE!</v>
      </c>
      <c r="BR358" s="14">
        <f t="shared" si="951"/>
        <v>16.333333333333332</v>
      </c>
      <c r="BS358" s="14" t="e">
        <f t="shared" si="901"/>
        <v>#VALUE!</v>
      </c>
      <c r="BT358" s="37" t="e">
        <f t="shared" si="902"/>
        <v>#VALUE!</v>
      </c>
      <c r="BU358" s="41"/>
      <c r="BV358" s="14" t="str">
        <f>IFERROR(VLOOKUP($A358,#REF!,27,0),"0")</f>
        <v>0</v>
      </c>
      <c r="BW358" s="14">
        <f t="shared" si="952"/>
        <v>0</v>
      </c>
      <c r="BX358" s="14" t="str">
        <f>IFERROR(VLOOKUP($A358,SpecEd22!$Z$22:$AV$606,59,0)," ")</f>
        <v xml:space="preserve"> </v>
      </c>
      <c r="BY358" s="14" t="e">
        <f t="shared" si="953"/>
        <v>#VALUE!</v>
      </c>
      <c r="BZ358" s="14">
        <f>IFERROR(VLOOKUP($A358,ECFE!#REF!,25,0),0)</f>
        <v>0</v>
      </c>
      <c r="CA358" s="14">
        <f t="shared" si="954"/>
        <v>0</v>
      </c>
      <c r="CB358" s="14">
        <f>IFERROR(VLOOKUP($A358,#REF!,17,0),0)</f>
        <v>0</v>
      </c>
      <c r="CC358" s="14">
        <f t="shared" si="955"/>
        <v>0</v>
      </c>
      <c r="CD358" s="14">
        <f>IFERROR(VLOOKUP($A358,#REF!,9,0),0)</f>
        <v>0</v>
      </c>
      <c r="CE358" s="14">
        <f t="shared" si="956"/>
        <v>0</v>
      </c>
      <c r="CF358" s="14">
        <v>0</v>
      </c>
      <c r="CG358" s="14">
        <f t="shared" si="957"/>
        <v>0</v>
      </c>
      <c r="CH358" s="14">
        <f>IFERROR(VLOOKUP($A358,ConEnroll!$A$8:$S$601,15,0),0)</f>
        <v>0</v>
      </c>
      <c r="CI358" s="14">
        <f t="shared" si="958"/>
        <v>0</v>
      </c>
      <c r="CJ358" s="14">
        <f t="shared" si="959"/>
        <v>0</v>
      </c>
      <c r="CK358" s="14">
        <f t="shared" si="960"/>
        <v>0</v>
      </c>
      <c r="CL358" s="14" t="e">
        <f t="shared" si="961"/>
        <v>#VALUE!</v>
      </c>
      <c r="CM358" s="14" t="e">
        <f t="shared" si="962"/>
        <v>#VALUE!</v>
      </c>
      <c r="CN358" s="42"/>
      <c r="CO358" s="14">
        <f t="shared" si="903"/>
        <v>-7157.9537037037035</v>
      </c>
      <c r="CP358" s="14" t="e">
        <f t="shared" si="904"/>
        <v>#VALUE!</v>
      </c>
      <c r="CQ358" s="14">
        <f t="shared" si="905"/>
        <v>0</v>
      </c>
      <c r="CR358" s="14" t="e">
        <f t="shared" si="906"/>
        <v>#VALUE!</v>
      </c>
      <c r="CS358" s="37" t="e">
        <f t="shared" si="907"/>
        <v>#VALUE!</v>
      </c>
      <c r="CT358" s="239"/>
      <c r="CU358" s="239"/>
      <c r="CV358" s="468"/>
      <c r="CW358" s="14">
        <f>IFERROR(VLOOKUP($A358,BaseFY23!$A$7:$AK$527,6,0),0)</f>
        <v>216.38587000000001</v>
      </c>
      <c r="CX358" s="14">
        <f>IFERROR(VLOOKUP($A358,BaseFY23!$A$7:$AN$528,28,0),0)</f>
        <v>1547423.0271739999</v>
      </c>
      <c r="CY358" s="14">
        <f t="shared" si="963"/>
        <v>7151.2203046067652</v>
      </c>
      <c r="CZ358" s="14">
        <f>IFERROR(VLOOKUP($A358,SpecEd23!$A$21:$BB$605,23,0)," ")</f>
        <v>518172.60835845076</v>
      </c>
      <c r="DA358" s="14">
        <f t="shared" si="964"/>
        <v>2394.6693393540472</v>
      </c>
      <c r="DB358" s="14">
        <f>IFERROR(VLOOKUP($A358,ECFE!$A$16:$AB$347,7,0),0)</f>
        <v>0</v>
      </c>
      <c r="DC358" s="14">
        <f t="shared" si="965"/>
        <v>0</v>
      </c>
      <c r="DD358" s="14">
        <v>0</v>
      </c>
      <c r="DE358" s="14">
        <f t="shared" si="966"/>
        <v>0</v>
      </c>
      <c r="DF358" s="14">
        <f>IFERROR(VLOOKUP($A358,ConEnroll!$A$7:$S$338,10,0),0)</f>
        <v>0</v>
      </c>
      <c r="DG358" s="14">
        <f t="shared" si="967"/>
        <v>0</v>
      </c>
      <c r="DH358" s="14">
        <f t="shared" si="908"/>
        <v>0</v>
      </c>
      <c r="DI358" s="14">
        <f t="shared" si="968"/>
        <v>0</v>
      </c>
      <c r="DJ358" s="14">
        <f t="shared" si="909"/>
        <v>2065595.6355324506</v>
      </c>
      <c r="DK358" s="14">
        <f t="shared" si="969"/>
        <v>9545.8896439608125</v>
      </c>
      <c r="DL358" s="42"/>
      <c r="DM358" s="14">
        <f>IFERROR(VLOOKUP($A358,HouseFY23!$A$7:$AJ$528,28,0),0)</f>
        <v>1606883.9571740001</v>
      </c>
      <c r="DN358" s="14">
        <f t="shared" si="970"/>
        <v>7426.0114912956196</v>
      </c>
      <c r="DO358" s="14">
        <f>IFERROR(VLOOKUP($A358,Compens80percent!$A$13:$M$560,12,0),0)</f>
        <v>0</v>
      </c>
      <c r="DP358" s="14">
        <f t="shared" si="970"/>
        <v>0</v>
      </c>
      <c r="DQ358" s="14">
        <f t="shared" si="971"/>
        <v>1606883.9571740001</v>
      </c>
      <c r="DR358" s="14">
        <f t="shared" si="972"/>
        <v>7439.2775795092593</v>
      </c>
      <c r="DS358" s="14">
        <f>IFERROR(VLOOKUP($A358,SpecEd23!$A$21:$Z$550,14,0),0)</f>
        <v>518172.60835845076</v>
      </c>
      <c r="DT358" s="14">
        <f t="shared" si="973"/>
        <v>2394.6693393540472</v>
      </c>
      <c r="DU358" s="14">
        <f>IFERROR(VLOOKUP($A358,ECFE!$A$16:$AB$347,9,0),0)</f>
        <v>0</v>
      </c>
      <c r="DV358" s="14">
        <f t="shared" si="974"/>
        <v>0</v>
      </c>
      <c r="DW358" s="14">
        <f>IFERROR(VLOOKUP($A358,ParaFY19!$A$21:$Z$543,7,0),0)</f>
        <v>3528</v>
      </c>
      <c r="DX358" s="14">
        <f t="shared" si="975"/>
        <v>16.304206924417013</v>
      </c>
      <c r="DY358" s="14">
        <f>IFERROR(VLOOKUP($A358,ConEnroll!$A$7:$S$341,13,0),0)</f>
        <v>0</v>
      </c>
      <c r="DZ358" s="14">
        <f t="shared" si="976"/>
        <v>0</v>
      </c>
      <c r="EA358" s="14">
        <f t="shared" si="910"/>
        <v>3528</v>
      </c>
      <c r="EB358" s="14">
        <f t="shared" si="977"/>
        <v>16.304206924417013</v>
      </c>
      <c r="EC358" s="14">
        <f t="shared" si="911"/>
        <v>2128584.565532451</v>
      </c>
      <c r="ED358" s="14">
        <f t="shared" si="978"/>
        <v>9836.9850375740843</v>
      </c>
      <c r="EE358" s="62"/>
      <c r="EF358" s="14">
        <f t="shared" si="912"/>
        <v>274.7911866888544</v>
      </c>
      <c r="EG358" s="14">
        <f t="shared" si="913"/>
        <v>0</v>
      </c>
      <c r="EH358" s="14">
        <f t="shared" si="914"/>
        <v>16.304206924417013</v>
      </c>
      <c r="EI358" s="14">
        <f t="shared" si="979"/>
        <v>291.09539361327143</v>
      </c>
      <c r="EJ358" s="37">
        <f t="shared" si="915"/>
        <v>3.0494317918019546E-2</v>
      </c>
      <c r="EK358" s="42"/>
      <c r="EL358" s="14" t="str">
        <f>IFERROR(VLOOKUP($A358,#REF!,27,0),"0")</f>
        <v>0</v>
      </c>
      <c r="EM358" s="14">
        <f t="shared" si="980"/>
        <v>0</v>
      </c>
      <c r="EN358" s="14" t="str">
        <f>IFERROR(VLOOKUP($A358,SpecEd23!#REF!,23,0)," ")</f>
        <v xml:space="preserve"> </v>
      </c>
      <c r="EO358" s="14" t="e">
        <f t="shared" si="981"/>
        <v>#VALUE!</v>
      </c>
      <c r="EP358" s="14">
        <f>IFERROR(VLOOKUP($A358,ECFE!#REF!,24,0),0)</f>
        <v>0</v>
      </c>
      <c r="EQ358" s="14">
        <f t="shared" si="982"/>
        <v>0</v>
      </c>
      <c r="ER358" s="14">
        <f>IFERROR(VLOOKUP($A358,#REF!,30,0),0)</f>
        <v>0</v>
      </c>
      <c r="ES358" s="14">
        <f t="shared" si="983"/>
        <v>0</v>
      </c>
      <c r="ET358" s="14">
        <f>IFERROR(VLOOKUP($A358,#REF!,12,0),0)</f>
        <v>0</v>
      </c>
      <c r="EU358" s="14">
        <f t="shared" si="984"/>
        <v>0</v>
      </c>
      <c r="EV358" s="14">
        <v>0</v>
      </c>
      <c r="EW358" s="14">
        <f t="shared" si="985"/>
        <v>0</v>
      </c>
      <c r="EX358" s="14">
        <f>IFERROR(VLOOKUP($A358,ConEnroll!$A$8:$S$601,16,0),0)</f>
        <v>0</v>
      </c>
      <c r="EY358" s="14">
        <f t="shared" si="986"/>
        <v>0</v>
      </c>
      <c r="EZ358" s="14">
        <f t="shared" si="987"/>
        <v>0</v>
      </c>
      <c r="FA358" s="14">
        <f t="shared" si="988"/>
        <v>0</v>
      </c>
      <c r="FB358" s="14" t="e">
        <f t="shared" si="989"/>
        <v>#VALUE!</v>
      </c>
      <c r="FC358" s="14" t="e">
        <f t="shared" si="990"/>
        <v>#VALUE!</v>
      </c>
      <c r="FD358" s="62"/>
      <c r="FE358" s="14">
        <f t="shared" si="916"/>
        <v>7426.0114912956196</v>
      </c>
      <c r="FF358" s="14" t="e">
        <f t="shared" si="917"/>
        <v>#VALUE!</v>
      </c>
      <c r="FG358" s="14">
        <f t="shared" si="991"/>
        <v>16.304206924417013</v>
      </c>
      <c r="FH358" s="14" t="e">
        <f t="shared" si="918"/>
        <v>#VALUE!</v>
      </c>
      <c r="FI358" s="37" t="e">
        <f t="shared" si="919"/>
        <v>#VALUE!</v>
      </c>
      <c r="FJ358" s="12"/>
      <c r="FK358" s="14" t="str">
        <f>IFERROR(VLOOKUP($A358,#REF!,27,0),"0")</f>
        <v>0</v>
      </c>
      <c r="FL358" s="14">
        <f t="shared" si="992"/>
        <v>0</v>
      </c>
      <c r="FM358" s="14" t="str">
        <f>IFERROR(VLOOKUP($A358,SpecEd23!$X$22:$Y$610,59,0)," ")</f>
        <v xml:space="preserve"> </v>
      </c>
      <c r="FN358" s="14" t="e">
        <f t="shared" si="993"/>
        <v>#VALUE!</v>
      </c>
      <c r="FO358" s="14">
        <f>IFERROR(VLOOKUP($A358,ECFE!#REF!,26,0),0)</f>
        <v>0</v>
      </c>
      <c r="FP358" s="14">
        <f t="shared" si="994"/>
        <v>0</v>
      </c>
      <c r="FQ358" s="14">
        <f>IFERROR(VLOOKUP($A358,#REF!,16,0),0)</f>
        <v>0</v>
      </c>
      <c r="FR358" s="14">
        <f t="shared" si="995"/>
        <v>0</v>
      </c>
      <c r="FS358" s="14">
        <f>IFERROR(VLOOKUP($A358,#REF!,12,0),0)</f>
        <v>0</v>
      </c>
      <c r="FT358" s="14">
        <f t="shared" si="996"/>
        <v>0</v>
      </c>
      <c r="FU358" s="14">
        <v>0</v>
      </c>
      <c r="FV358" s="14">
        <f t="shared" si="997"/>
        <v>0</v>
      </c>
      <c r="FW358" s="14">
        <f>IFERROR(VLOOKUP($A358,ConEnroll!$A$8:$S$601,16,0),0)</f>
        <v>0</v>
      </c>
      <c r="FX358" s="14">
        <f t="shared" si="998"/>
        <v>0</v>
      </c>
      <c r="FY358" s="14">
        <f t="shared" si="999"/>
        <v>0</v>
      </c>
      <c r="FZ358" s="14">
        <f t="shared" si="1000"/>
        <v>0</v>
      </c>
      <c r="GA358" s="14" t="e">
        <f t="shared" si="1001"/>
        <v>#VALUE!</v>
      </c>
      <c r="GB358" s="14" t="e">
        <f t="shared" si="1002"/>
        <v>#VALUE!</v>
      </c>
      <c r="GC358" s="39"/>
      <c r="GD358" s="14">
        <f t="shared" si="920"/>
        <v>-7151.2203046067652</v>
      </c>
      <c r="GE358" s="14" t="e">
        <f t="shared" si="921"/>
        <v>#VALUE!</v>
      </c>
      <c r="GF358" s="14">
        <f t="shared" si="922"/>
        <v>0</v>
      </c>
      <c r="GG358" s="14" t="e">
        <f t="shared" si="923"/>
        <v>#VALUE!</v>
      </c>
      <c r="GH358" s="37" t="e">
        <f t="shared" si="924"/>
        <v>#VALUE!</v>
      </c>
    </row>
    <row r="359" spans="1:190" ht="12.5" x14ac:dyDescent="0.25">
      <c r="A359" s="67">
        <v>4003</v>
      </c>
      <c r="B359" s="35">
        <v>7</v>
      </c>
      <c r="C359" s="14">
        <v>7</v>
      </c>
      <c r="D359" s="14"/>
      <c r="E359" s="14"/>
      <c r="F359" s="35" t="s">
        <v>2210</v>
      </c>
      <c r="G359" s="41"/>
      <c r="H359" s="14">
        <f>IFERROR(VLOOKUP($A359,BaseFY22!$A$7:$AK$528,6,0),0)</f>
        <v>112</v>
      </c>
      <c r="I359" s="14">
        <f>IFERROR(VLOOKUP($A359,BaseFY22!$A$7:$AK$528,28,0),0)</f>
        <v>946195</v>
      </c>
      <c r="J359" s="14">
        <f t="shared" si="925"/>
        <v>8448.1696428571431</v>
      </c>
      <c r="K359" s="14">
        <f>IFERROR(VLOOKUP($A359,SpecEd22!$A$21:$BB$605,24,0)," ")</f>
        <v>409720.45718472672</v>
      </c>
      <c r="L359" s="14">
        <f t="shared" si="926"/>
        <v>3658.2183677207745</v>
      </c>
      <c r="M359" s="14">
        <f>IFERROR(VLOOKUP($A359,ECFE!$A$16:$AB$347,7,0),0)</f>
        <v>0</v>
      </c>
      <c r="N359" s="14">
        <f t="shared" si="893"/>
        <v>0</v>
      </c>
      <c r="O359" s="14">
        <v>0</v>
      </c>
      <c r="P359" s="14">
        <f t="shared" si="893"/>
        <v>0</v>
      </c>
      <c r="Q359" s="14">
        <f>IFERROR(VLOOKUP($A359,ConEnroll!$A$7:$S$337,10,0),0)</f>
        <v>0</v>
      </c>
      <c r="R359" s="14">
        <f t="shared" si="927"/>
        <v>0</v>
      </c>
      <c r="S359" s="14">
        <f t="shared" si="894"/>
        <v>0</v>
      </c>
      <c r="T359" s="14">
        <f t="shared" si="928"/>
        <v>0</v>
      </c>
      <c r="U359" s="14">
        <f t="shared" si="895"/>
        <v>1355915.4571847268</v>
      </c>
      <c r="V359" s="14">
        <f t="shared" si="929"/>
        <v>12106.388010577919</v>
      </c>
      <c r="W359" s="42"/>
      <c r="X359" s="14">
        <f>IFERROR(VLOOKUP($A359,HouseFY22!$A$6:$AJ$528,28,0),0)</f>
        <v>964241.09269700001</v>
      </c>
      <c r="Y359" s="14">
        <f t="shared" si="930"/>
        <v>8609.2954705089287</v>
      </c>
      <c r="Z359" s="14">
        <f>IFERROR(VLOOKUP($A359,Compens80percent!$A$13:$M$560,12,0),0)</f>
        <v>0</v>
      </c>
      <c r="AA359" s="14">
        <f t="shared" si="930"/>
        <v>0</v>
      </c>
      <c r="AB359" s="14">
        <f t="shared" si="931"/>
        <v>964241.09269700001</v>
      </c>
      <c r="AC359" s="14">
        <f t="shared" si="930"/>
        <v>8609.2954705089287</v>
      </c>
      <c r="AD359" s="14">
        <f>IFERROR(VLOOKUP(A359,SpecEd22!$A$21:$Z$550,14,0),0)</f>
        <v>409720.45718472672</v>
      </c>
      <c r="AE359" s="14">
        <f t="shared" si="932"/>
        <v>3658.2183677207745</v>
      </c>
      <c r="AF359" s="14">
        <f>IFERROR(VLOOKUP($A359,ECFE!$A$16:$AB$348,8,0),0)</f>
        <v>0</v>
      </c>
      <c r="AG359" s="14">
        <f t="shared" si="933"/>
        <v>0</v>
      </c>
      <c r="AH359" s="14">
        <f>IFERROR(VLOOKUP(A359,ParaFY19!$A$21:$Z$543,7,0),0)</f>
        <v>0</v>
      </c>
      <c r="AI359" s="14">
        <f t="shared" si="934"/>
        <v>0</v>
      </c>
      <c r="AJ359" s="14">
        <f>IFERROR(VLOOKUP(A359,ConEnroll!$A$7:$S$341,13,0),0)</f>
        <v>0</v>
      </c>
      <c r="AK359" s="14">
        <f t="shared" si="935"/>
        <v>0</v>
      </c>
      <c r="AL359" s="14">
        <f t="shared" si="890"/>
        <v>0</v>
      </c>
      <c r="AM359" s="14">
        <f t="shared" si="936"/>
        <v>0</v>
      </c>
      <c r="AN359" s="14">
        <f t="shared" si="937"/>
        <v>1373961.5498817267</v>
      </c>
      <c r="AO359" s="14">
        <f t="shared" si="938"/>
        <v>12267.513838229703</v>
      </c>
      <c r="AP359" s="62"/>
      <c r="AQ359" s="14">
        <f t="shared" si="891"/>
        <v>161.12582765178558</v>
      </c>
      <c r="AR359" s="14">
        <f t="shared" si="896"/>
        <v>0</v>
      </c>
      <c r="AS359" s="14">
        <f t="shared" si="897"/>
        <v>0</v>
      </c>
      <c r="AT359" s="14">
        <f t="shared" si="939"/>
        <v>161.12582765178558</v>
      </c>
      <c r="AU359" s="37">
        <f t="shared" si="898"/>
        <v>1.3309157736477832E-2</v>
      </c>
      <c r="AV359" s="42"/>
      <c r="AW359" s="14" t="str">
        <f>IFERROR(VLOOKUP($A359,#REF!,27,0),"0")</f>
        <v>0</v>
      </c>
      <c r="AX359" s="14">
        <f t="shared" si="940"/>
        <v>0</v>
      </c>
      <c r="AY359" s="14" t="str">
        <f>IFERROR(VLOOKUP($A359,SpecEd22!#REF!,23,0)," ")</f>
        <v xml:space="preserve"> </v>
      </c>
      <c r="AZ359" s="14" t="e">
        <f t="shared" si="941"/>
        <v>#VALUE!</v>
      </c>
      <c r="BA359" s="14">
        <f>IFERROR(VLOOKUP($A359,ECFE!#REF!,23,0),0)</f>
        <v>0</v>
      </c>
      <c r="BB359" s="14">
        <f t="shared" si="942"/>
        <v>0</v>
      </c>
      <c r="BC359" s="14">
        <f>IFERROR(VLOOKUP($A359,#REF!,17,0),0)</f>
        <v>0</v>
      </c>
      <c r="BD359" s="14">
        <f t="shared" si="943"/>
        <v>0</v>
      </c>
      <c r="BE359" s="14">
        <f>IFERROR(VLOOKUP($A359,#REF!,9,0),0)</f>
        <v>0</v>
      </c>
      <c r="BF359" s="14">
        <f t="shared" si="944"/>
        <v>0</v>
      </c>
      <c r="BG359" s="14">
        <v>0</v>
      </c>
      <c r="BH359" s="14">
        <f t="shared" si="945"/>
        <v>0</v>
      </c>
      <c r="BI359" s="14">
        <f>IFERROR(VLOOKUP($A359,ConEnroll!$A$8:$S$601,15,0),0)</f>
        <v>0</v>
      </c>
      <c r="BJ359" s="14">
        <f t="shared" si="946"/>
        <v>0</v>
      </c>
      <c r="BK359" s="14">
        <f t="shared" si="947"/>
        <v>0</v>
      </c>
      <c r="BL359" s="14">
        <f t="shared" si="948"/>
        <v>0</v>
      </c>
      <c r="BM359" s="14" t="e">
        <f t="shared" si="949"/>
        <v>#VALUE!</v>
      </c>
      <c r="BN359" s="14" t="e">
        <f t="shared" si="950"/>
        <v>#VALUE!</v>
      </c>
      <c r="BO359" s="42"/>
      <c r="BP359" s="14">
        <f t="shared" si="899"/>
        <v>8609.2954705089287</v>
      </c>
      <c r="BQ359" s="14" t="e">
        <f t="shared" si="900"/>
        <v>#VALUE!</v>
      </c>
      <c r="BR359" s="14">
        <f t="shared" si="951"/>
        <v>0</v>
      </c>
      <c r="BS359" s="14" t="e">
        <f t="shared" si="901"/>
        <v>#VALUE!</v>
      </c>
      <c r="BT359" s="37" t="e">
        <f t="shared" si="902"/>
        <v>#VALUE!</v>
      </c>
      <c r="BU359" s="41"/>
      <c r="BV359" s="14" t="str">
        <f>IFERROR(VLOOKUP($A359,#REF!,27,0),"0")</f>
        <v>0</v>
      </c>
      <c r="BW359" s="14">
        <f t="shared" si="952"/>
        <v>0</v>
      </c>
      <c r="BX359" s="14" t="str">
        <f>IFERROR(VLOOKUP($A359,SpecEd22!$Z$22:$AV$606,59,0)," ")</f>
        <v xml:space="preserve"> </v>
      </c>
      <c r="BY359" s="14" t="e">
        <f t="shared" si="953"/>
        <v>#VALUE!</v>
      </c>
      <c r="BZ359" s="14">
        <f>IFERROR(VLOOKUP($A359,ECFE!#REF!,25,0),0)</f>
        <v>0</v>
      </c>
      <c r="CA359" s="14">
        <f t="shared" si="954"/>
        <v>0</v>
      </c>
      <c r="CB359" s="14">
        <f>IFERROR(VLOOKUP($A359,#REF!,17,0),0)</f>
        <v>0</v>
      </c>
      <c r="CC359" s="14">
        <f t="shared" si="955"/>
        <v>0</v>
      </c>
      <c r="CD359" s="14">
        <f>IFERROR(VLOOKUP($A359,#REF!,9,0),0)</f>
        <v>0</v>
      </c>
      <c r="CE359" s="14">
        <f t="shared" si="956"/>
        <v>0</v>
      </c>
      <c r="CF359" s="14">
        <v>0</v>
      </c>
      <c r="CG359" s="14">
        <f t="shared" si="957"/>
        <v>0</v>
      </c>
      <c r="CH359" s="14">
        <f>IFERROR(VLOOKUP($A359,ConEnroll!$A$8:$S$601,15,0),0)</f>
        <v>0</v>
      </c>
      <c r="CI359" s="14">
        <f t="shared" si="958"/>
        <v>0</v>
      </c>
      <c r="CJ359" s="14">
        <f t="shared" si="959"/>
        <v>0</v>
      </c>
      <c r="CK359" s="14">
        <f t="shared" si="960"/>
        <v>0</v>
      </c>
      <c r="CL359" s="14" t="e">
        <f t="shared" si="961"/>
        <v>#VALUE!</v>
      </c>
      <c r="CM359" s="14" t="e">
        <f t="shared" si="962"/>
        <v>#VALUE!</v>
      </c>
      <c r="CN359" s="42"/>
      <c r="CO359" s="14">
        <f t="shared" si="903"/>
        <v>-8448.1696428571431</v>
      </c>
      <c r="CP359" s="14" t="e">
        <f t="shared" si="904"/>
        <v>#VALUE!</v>
      </c>
      <c r="CQ359" s="14">
        <f t="shared" si="905"/>
        <v>0</v>
      </c>
      <c r="CR359" s="14" t="e">
        <f t="shared" si="906"/>
        <v>#VALUE!</v>
      </c>
      <c r="CS359" s="37" t="e">
        <f t="shared" si="907"/>
        <v>#VALUE!</v>
      </c>
      <c r="CT359" s="239"/>
      <c r="CU359" s="239"/>
      <c r="CV359" s="468"/>
      <c r="CW359" s="14">
        <f>IFERROR(VLOOKUP($A359,BaseFY23!$A$7:$AK$527,6,0),0)</f>
        <v>123.035714</v>
      </c>
      <c r="CX359" s="14">
        <f>IFERROR(VLOOKUP($A359,BaseFY23!$A$7:$AN$528,28,0),0)</f>
        <v>1046552.128571</v>
      </c>
      <c r="CY359" s="14">
        <f t="shared" si="963"/>
        <v>8506.0840836100651</v>
      </c>
      <c r="CZ359" s="14">
        <f>IFERROR(VLOOKUP($A359,SpecEd23!$A$21:$BB$605,23,0)," ")</f>
        <v>479209.70584556815</v>
      </c>
      <c r="DA359" s="14">
        <f t="shared" si="964"/>
        <v>3894.8829593134897</v>
      </c>
      <c r="DB359" s="14">
        <f>IFERROR(VLOOKUP($A359,ECFE!$A$16:$AB$347,7,0),0)</f>
        <v>0</v>
      </c>
      <c r="DC359" s="14">
        <f t="shared" si="965"/>
        <v>0</v>
      </c>
      <c r="DD359" s="14">
        <v>0</v>
      </c>
      <c r="DE359" s="14">
        <f t="shared" si="966"/>
        <v>0</v>
      </c>
      <c r="DF359" s="14">
        <f>IFERROR(VLOOKUP($A359,ConEnroll!$A$7:$S$338,10,0),0)</f>
        <v>0</v>
      </c>
      <c r="DG359" s="14">
        <f t="shared" si="967"/>
        <v>0</v>
      </c>
      <c r="DH359" s="14">
        <f t="shared" si="908"/>
        <v>0</v>
      </c>
      <c r="DI359" s="14">
        <f t="shared" si="968"/>
        <v>0</v>
      </c>
      <c r="DJ359" s="14">
        <f t="shared" si="909"/>
        <v>1525761.834416568</v>
      </c>
      <c r="DK359" s="14">
        <f t="shared" si="969"/>
        <v>12400.967042923554</v>
      </c>
      <c r="DL359" s="42"/>
      <c r="DM359" s="14">
        <f>IFERROR(VLOOKUP($A359,HouseFY23!$A$7:$AJ$528,28,0),0)</f>
        <v>1086805.418571</v>
      </c>
      <c r="DN359" s="14">
        <f t="shared" si="970"/>
        <v>8833.2516083175651</v>
      </c>
      <c r="DO359" s="14">
        <f>IFERROR(VLOOKUP($A359,Compens80percent!$A$13:$M$560,12,0),0)</f>
        <v>0</v>
      </c>
      <c r="DP359" s="14">
        <f t="shared" si="970"/>
        <v>0</v>
      </c>
      <c r="DQ359" s="14">
        <f t="shared" si="971"/>
        <v>1086805.418571</v>
      </c>
      <c r="DR359" s="14">
        <f t="shared" si="972"/>
        <v>9703.6198086696422</v>
      </c>
      <c r="DS359" s="14">
        <f>IFERROR(VLOOKUP($A359,SpecEd23!$A$21:$Z$550,14,0),0)</f>
        <v>479209.70584556815</v>
      </c>
      <c r="DT359" s="14">
        <f t="shared" si="973"/>
        <v>3894.8829593134897</v>
      </c>
      <c r="DU359" s="14">
        <f>IFERROR(VLOOKUP($A359,ECFE!$A$16:$AB$347,9,0),0)</f>
        <v>0</v>
      </c>
      <c r="DV359" s="14">
        <f t="shared" si="974"/>
        <v>0</v>
      </c>
      <c r="DW359" s="14">
        <f>IFERROR(VLOOKUP($A359,ParaFY19!$A$21:$Z$543,7,0),0)</f>
        <v>0</v>
      </c>
      <c r="DX359" s="14">
        <f t="shared" si="975"/>
        <v>0</v>
      </c>
      <c r="DY359" s="14">
        <f>IFERROR(VLOOKUP($A359,ConEnroll!$A$7:$S$341,13,0),0)</f>
        <v>0</v>
      </c>
      <c r="DZ359" s="14">
        <f t="shared" si="976"/>
        <v>0</v>
      </c>
      <c r="EA359" s="14">
        <f t="shared" si="910"/>
        <v>0</v>
      </c>
      <c r="EB359" s="14">
        <f t="shared" si="977"/>
        <v>0</v>
      </c>
      <c r="EC359" s="14">
        <f t="shared" si="911"/>
        <v>1566015.1244165681</v>
      </c>
      <c r="ED359" s="14">
        <f t="shared" si="978"/>
        <v>12728.134567631054</v>
      </c>
      <c r="EE359" s="62"/>
      <c r="EF359" s="14">
        <f t="shared" si="912"/>
        <v>327.16752470749998</v>
      </c>
      <c r="EG359" s="14">
        <f t="shared" si="913"/>
        <v>0</v>
      </c>
      <c r="EH359" s="14">
        <f t="shared" si="914"/>
        <v>0</v>
      </c>
      <c r="EI359" s="14">
        <f t="shared" si="979"/>
        <v>327.16752470749998</v>
      </c>
      <c r="EJ359" s="37">
        <f t="shared" si="915"/>
        <v>2.638242030440632E-2</v>
      </c>
      <c r="EK359" s="42"/>
      <c r="EL359" s="14" t="str">
        <f>IFERROR(VLOOKUP($A359,#REF!,27,0),"0")</f>
        <v>0</v>
      </c>
      <c r="EM359" s="14">
        <f t="shared" si="980"/>
        <v>0</v>
      </c>
      <c r="EN359" s="14" t="str">
        <f>IFERROR(VLOOKUP($A359,SpecEd23!#REF!,23,0)," ")</f>
        <v xml:space="preserve"> </v>
      </c>
      <c r="EO359" s="14" t="e">
        <f t="shared" si="981"/>
        <v>#VALUE!</v>
      </c>
      <c r="EP359" s="14">
        <f>IFERROR(VLOOKUP($A359,ECFE!#REF!,24,0),0)</f>
        <v>0</v>
      </c>
      <c r="EQ359" s="14">
        <f t="shared" si="982"/>
        <v>0</v>
      </c>
      <c r="ER359" s="14">
        <f>IFERROR(VLOOKUP($A359,#REF!,30,0),0)</f>
        <v>0</v>
      </c>
      <c r="ES359" s="14">
        <f t="shared" si="983"/>
        <v>0</v>
      </c>
      <c r="ET359" s="14">
        <f>IFERROR(VLOOKUP($A359,#REF!,12,0),0)</f>
        <v>0</v>
      </c>
      <c r="EU359" s="14">
        <f t="shared" si="984"/>
        <v>0</v>
      </c>
      <c r="EV359" s="14">
        <v>0</v>
      </c>
      <c r="EW359" s="14">
        <f t="shared" si="985"/>
        <v>0</v>
      </c>
      <c r="EX359" s="14">
        <f>IFERROR(VLOOKUP($A359,ConEnroll!$A$8:$S$601,16,0),0)</f>
        <v>0</v>
      </c>
      <c r="EY359" s="14">
        <f t="shared" si="986"/>
        <v>0</v>
      </c>
      <c r="EZ359" s="14">
        <f t="shared" si="987"/>
        <v>0</v>
      </c>
      <c r="FA359" s="14">
        <f t="shared" si="988"/>
        <v>0</v>
      </c>
      <c r="FB359" s="14" t="e">
        <f t="shared" si="989"/>
        <v>#VALUE!</v>
      </c>
      <c r="FC359" s="14" t="e">
        <f t="shared" si="990"/>
        <v>#VALUE!</v>
      </c>
      <c r="FD359" s="62"/>
      <c r="FE359" s="14">
        <f t="shared" si="916"/>
        <v>8833.2516083175651</v>
      </c>
      <c r="FF359" s="14" t="e">
        <f t="shared" si="917"/>
        <v>#VALUE!</v>
      </c>
      <c r="FG359" s="14">
        <f t="shared" si="991"/>
        <v>0</v>
      </c>
      <c r="FH359" s="14" t="e">
        <f t="shared" si="918"/>
        <v>#VALUE!</v>
      </c>
      <c r="FI359" s="37" t="e">
        <f t="shared" si="919"/>
        <v>#VALUE!</v>
      </c>
      <c r="FJ359" s="12"/>
      <c r="FK359" s="14" t="str">
        <f>IFERROR(VLOOKUP($A359,#REF!,27,0),"0")</f>
        <v>0</v>
      </c>
      <c r="FL359" s="14">
        <f t="shared" si="992"/>
        <v>0</v>
      </c>
      <c r="FM359" s="14" t="str">
        <f>IFERROR(VLOOKUP($A359,SpecEd23!$X$22:$Y$610,59,0)," ")</f>
        <v xml:space="preserve"> </v>
      </c>
      <c r="FN359" s="14" t="e">
        <f t="shared" si="993"/>
        <v>#VALUE!</v>
      </c>
      <c r="FO359" s="14">
        <f>IFERROR(VLOOKUP($A359,ECFE!#REF!,26,0),0)</f>
        <v>0</v>
      </c>
      <c r="FP359" s="14">
        <f t="shared" si="994"/>
        <v>0</v>
      </c>
      <c r="FQ359" s="14">
        <f>IFERROR(VLOOKUP($A359,#REF!,16,0),0)</f>
        <v>0</v>
      </c>
      <c r="FR359" s="14">
        <f t="shared" si="995"/>
        <v>0</v>
      </c>
      <c r="FS359" s="14">
        <f>IFERROR(VLOOKUP($A359,#REF!,12,0),0)</f>
        <v>0</v>
      </c>
      <c r="FT359" s="14">
        <f t="shared" si="996"/>
        <v>0</v>
      </c>
      <c r="FU359" s="14">
        <v>0</v>
      </c>
      <c r="FV359" s="14">
        <f t="shared" si="997"/>
        <v>0</v>
      </c>
      <c r="FW359" s="14">
        <f>IFERROR(VLOOKUP($A359,ConEnroll!$A$8:$S$601,16,0),0)</f>
        <v>0</v>
      </c>
      <c r="FX359" s="14">
        <f t="shared" si="998"/>
        <v>0</v>
      </c>
      <c r="FY359" s="14">
        <f t="shared" si="999"/>
        <v>0</v>
      </c>
      <c r="FZ359" s="14">
        <f t="shared" si="1000"/>
        <v>0</v>
      </c>
      <c r="GA359" s="14" t="e">
        <f t="shared" si="1001"/>
        <v>#VALUE!</v>
      </c>
      <c r="GB359" s="14" t="e">
        <f t="shared" si="1002"/>
        <v>#VALUE!</v>
      </c>
      <c r="GC359" s="39"/>
      <c r="GD359" s="14">
        <f t="shared" si="920"/>
        <v>-8506.0840836100651</v>
      </c>
      <c r="GE359" s="14" t="e">
        <f t="shared" si="921"/>
        <v>#VALUE!</v>
      </c>
      <c r="GF359" s="14">
        <f t="shared" si="922"/>
        <v>0</v>
      </c>
      <c r="GG359" s="14" t="e">
        <f t="shared" si="923"/>
        <v>#VALUE!</v>
      </c>
      <c r="GH359" s="37" t="e">
        <f t="shared" si="924"/>
        <v>#VALUE!</v>
      </c>
    </row>
    <row r="360" spans="1:190" ht="12.5" x14ac:dyDescent="0.25">
      <c r="A360" s="67">
        <v>4004</v>
      </c>
      <c r="B360" s="35">
        <v>7</v>
      </c>
      <c r="C360" s="14">
        <v>7</v>
      </c>
      <c r="D360" s="14"/>
      <c r="E360" s="14"/>
      <c r="F360" s="35" t="s">
        <v>2676</v>
      </c>
      <c r="G360" s="41"/>
      <c r="H360" s="14">
        <f>IFERROR(VLOOKUP($A360,BaseFY22!$A$7:$AK$528,6,0),0)</f>
        <v>158</v>
      </c>
      <c r="I360" s="14">
        <f>IFERROR(VLOOKUP($A360,BaseFY22!$A$7:$AK$528,28,0),0)</f>
        <v>1606890</v>
      </c>
      <c r="J360" s="14">
        <f t="shared" si="925"/>
        <v>10170.189873417721</v>
      </c>
      <c r="K360" s="14">
        <f>IFERROR(VLOOKUP($A360,SpecEd22!$A$21:$BB$605,24,0)," ")</f>
        <v>650001.80306705134</v>
      </c>
      <c r="L360" s="14">
        <f t="shared" si="926"/>
        <v>4113.9354624496918</v>
      </c>
      <c r="M360" s="14">
        <f>IFERROR(VLOOKUP($A360,ECFE!$A$16:$AB$347,7,0),0)</f>
        <v>0</v>
      </c>
      <c r="N360" s="14">
        <f t="shared" si="893"/>
        <v>0</v>
      </c>
      <c r="O360" s="14">
        <v>0</v>
      </c>
      <c r="P360" s="14">
        <f t="shared" si="893"/>
        <v>0</v>
      </c>
      <c r="Q360" s="14">
        <f>IFERROR(VLOOKUP($A360,ConEnroll!$A$7:$S$337,10,0),0)</f>
        <v>0</v>
      </c>
      <c r="R360" s="14">
        <f t="shared" si="927"/>
        <v>0</v>
      </c>
      <c r="S360" s="14">
        <f t="shared" si="894"/>
        <v>0</v>
      </c>
      <c r="T360" s="14">
        <f t="shared" si="928"/>
        <v>0</v>
      </c>
      <c r="U360" s="14">
        <f t="shared" si="895"/>
        <v>2256891.8030670513</v>
      </c>
      <c r="V360" s="14">
        <f t="shared" si="929"/>
        <v>14284.125335867413</v>
      </c>
      <c r="W360" s="42"/>
      <c r="X360" s="14">
        <f>IFERROR(VLOOKUP($A360,HouseFY22!$A$6:$AJ$528,28,0),0)</f>
        <v>1752791.152523</v>
      </c>
      <c r="Y360" s="14">
        <f t="shared" si="930"/>
        <v>11093.614889386075</v>
      </c>
      <c r="Z360" s="14">
        <f>IFERROR(VLOOKUP($A360,Compens80percent!$A$13:$M$560,12,0),0)</f>
        <v>74063.040000000037</v>
      </c>
      <c r="AA360" s="14">
        <f t="shared" si="930"/>
        <v>468.75341772151921</v>
      </c>
      <c r="AB360" s="14">
        <f t="shared" si="931"/>
        <v>1826854.1925230001</v>
      </c>
      <c r="AC360" s="14">
        <f t="shared" si="930"/>
        <v>11562.368307107596</v>
      </c>
      <c r="AD360" s="14">
        <f>IFERROR(VLOOKUP(A360,SpecEd22!$A$21:$Z$550,14,0),0)</f>
        <v>650001.80306705134</v>
      </c>
      <c r="AE360" s="14">
        <f t="shared" si="932"/>
        <v>4113.9354624496918</v>
      </c>
      <c r="AF360" s="14">
        <f>IFERROR(VLOOKUP($A360,ECFE!$A$16:$AB$348,8,0),0)</f>
        <v>0</v>
      </c>
      <c r="AG360" s="14">
        <f t="shared" si="933"/>
        <v>0</v>
      </c>
      <c r="AH360" s="14">
        <f>IFERROR(VLOOKUP(A360,ParaFY19!$A$21:$Z$543,7,0),0)</f>
        <v>1764</v>
      </c>
      <c r="AI360" s="14">
        <f t="shared" si="934"/>
        <v>11.164556962025317</v>
      </c>
      <c r="AJ360" s="14">
        <f>IFERROR(VLOOKUP(A360,ConEnroll!$A$7:$S$341,13,0),0)</f>
        <v>0</v>
      </c>
      <c r="AK360" s="14">
        <f t="shared" si="935"/>
        <v>0</v>
      </c>
      <c r="AL360" s="14">
        <f t="shared" si="890"/>
        <v>1764</v>
      </c>
      <c r="AM360" s="14">
        <f t="shared" si="936"/>
        <v>11.164556962025317</v>
      </c>
      <c r="AN360" s="14">
        <f t="shared" si="937"/>
        <v>2478619.9955900516</v>
      </c>
      <c r="AO360" s="14">
        <f t="shared" si="938"/>
        <v>15687.468326519314</v>
      </c>
      <c r="AP360" s="62"/>
      <c r="AQ360" s="14">
        <f t="shared" si="891"/>
        <v>1392.1784336898745</v>
      </c>
      <c r="AR360" s="14">
        <f t="shared" si="896"/>
        <v>0</v>
      </c>
      <c r="AS360" s="14">
        <f t="shared" si="897"/>
        <v>11.164556962025317</v>
      </c>
      <c r="AT360" s="14">
        <f t="shared" si="939"/>
        <v>1403.3429906518998</v>
      </c>
      <c r="AU360" s="37">
        <f t="shared" si="898"/>
        <v>9.8244936785041231E-2</v>
      </c>
      <c r="AV360" s="42"/>
      <c r="AW360" s="14" t="str">
        <f>IFERROR(VLOOKUP($A360,#REF!,27,0),"0")</f>
        <v>0</v>
      </c>
      <c r="AX360" s="14">
        <f t="shared" si="940"/>
        <v>0</v>
      </c>
      <c r="AY360" s="14" t="str">
        <f>IFERROR(VLOOKUP($A360,SpecEd22!#REF!,23,0)," ")</f>
        <v xml:space="preserve"> </v>
      </c>
      <c r="AZ360" s="14" t="e">
        <f t="shared" si="941"/>
        <v>#VALUE!</v>
      </c>
      <c r="BA360" s="14">
        <f>IFERROR(VLOOKUP($A360,ECFE!#REF!,23,0),0)</f>
        <v>0</v>
      </c>
      <c r="BB360" s="14">
        <f t="shared" si="942"/>
        <v>0</v>
      </c>
      <c r="BC360" s="14">
        <f>IFERROR(VLOOKUP($A360,#REF!,17,0),0)</f>
        <v>0</v>
      </c>
      <c r="BD360" s="14">
        <f t="shared" si="943"/>
        <v>0</v>
      </c>
      <c r="BE360" s="14">
        <f>IFERROR(VLOOKUP($A360,#REF!,9,0),0)</f>
        <v>0</v>
      </c>
      <c r="BF360" s="14">
        <f t="shared" si="944"/>
        <v>0</v>
      </c>
      <c r="BG360" s="14">
        <v>0</v>
      </c>
      <c r="BH360" s="14">
        <f t="shared" si="945"/>
        <v>0</v>
      </c>
      <c r="BI360" s="14">
        <f>IFERROR(VLOOKUP($A360,ConEnroll!$A$8:$S$601,15,0),0)</f>
        <v>0</v>
      </c>
      <c r="BJ360" s="14">
        <f t="shared" si="946"/>
        <v>0</v>
      </c>
      <c r="BK360" s="14">
        <f t="shared" si="947"/>
        <v>0</v>
      </c>
      <c r="BL360" s="14">
        <f t="shared" si="948"/>
        <v>0</v>
      </c>
      <c r="BM360" s="14" t="e">
        <f t="shared" si="949"/>
        <v>#VALUE!</v>
      </c>
      <c r="BN360" s="14" t="e">
        <f t="shared" si="950"/>
        <v>#VALUE!</v>
      </c>
      <c r="BO360" s="42"/>
      <c r="BP360" s="14">
        <f t="shared" si="899"/>
        <v>11093.614889386075</v>
      </c>
      <c r="BQ360" s="14" t="e">
        <f t="shared" si="900"/>
        <v>#VALUE!</v>
      </c>
      <c r="BR360" s="14">
        <f t="shared" si="951"/>
        <v>11.164556962025317</v>
      </c>
      <c r="BS360" s="14" t="e">
        <f t="shared" si="901"/>
        <v>#VALUE!</v>
      </c>
      <c r="BT360" s="37" t="e">
        <f t="shared" si="902"/>
        <v>#VALUE!</v>
      </c>
      <c r="BU360" s="41"/>
      <c r="BV360" s="14" t="str">
        <f>IFERROR(VLOOKUP($A360,#REF!,27,0),"0")</f>
        <v>0</v>
      </c>
      <c r="BW360" s="14">
        <f t="shared" si="952"/>
        <v>0</v>
      </c>
      <c r="BX360" s="14" t="str">
        <f>IFERROR(VLOOKUP($A360,SpecEd22!$Z$22:$AV$606,59,0)," ")</f>
        <v xml:space="preserve"> </v>
      </c>
      <c r="BY360" s="14" t="e">
        <f t="shared" si="953"/>
        <v>#VALUE!</v>
      </c>
      <c r="BZ360" s="14">
        <f>IFERROR(VLOOKUP($A360,ECFE!#REF!,25,0),0)</f>
        <v>0</v>
      </c>
      <c r="CA360" s="14">
        <f t="shared" si="954"/>
        <v>0</v>
      </c>
      <c r="CB360" s="14">
        <f>IFERROR(VLOOKUP($A360,#REF!,17,0),0)</f>
        <v>0</v>
      </c>
      <c r="CC360" s="14">
        <f t="shared" si="955"/>
        <v>0</v>
      </c>
      <c r="CD360" s="14">
        <f>IFERROR(VLOOKUP($A360,#REF!,9,0),0)</f>
        <v>0</v>
      </c>
      <c r="CE360" s="14">
        <f t="shared" si="956"/>
        <v>0</v>
      </c>
      <c r="CF360" s="14">
        <v>0</v>
      </c>
      <c r="CG360" s="14">
        <f t="shared" si="957"/>
        <v>0</v>
      </c>
      <c r="CH360" s="14">
        <f>IFERROR(VLOOKUP($A360,ConEnroll!$A$8:$S$601,15,0),0)</f>
        <v>0</v>
      </c>
      <c r="CI360" s="14">
        <f t="shared" si="958"/>
        <v>0</v>
      </c>
      <c r="CJ360" s="14">
        <f t="shared" si="959"/>
        <v>0</v>
      </c>
      <c r="CK360" s="14">
        <f t="shared" si="960"/>
        <v>0</v>
      </c>
      <c r="CL360" s="14" t="e">
        <f t="shared" si="961"/>
        <v>#VALUE!</v>
      </c>
      <c r="CM360" s="14" t="e">
        <f t="shared" si="962"/>
        <v>#VALUE!</v>
      </c>
      <c r="CN360" s="42"/>
      <c r="CO360" s="14">
        <f t="shared" si="903"/>
        <v>-10170.189873417721</v>
      </c>
      <c r="CP360" s="14" t="e">
        <f t="shared" si="904"/>
        <v>#VALUE!</v>
      </c>
      <c r="CQ360" s="14">
        <f t="shared" si="905"/>
        <v>0</v>
      </c>
      <c r="CR360" s="14" t="e">
        <f t="shared" si="906"/>
        <v>#VALUE!</v>
      </c>
      <c r="CS360" s="37" t="e">
        <f t="shared" si="907"/>
        <v>#VALUE!</v>
      </c>
      <c r="CT360" s="239"/>
      <c r="CU360" s="239"/>
      <c r="CV360" s="468"/>
      <c r="CW360" s="14">
        <f>IFERROR(VLOOKUP($A360,BaseFY23!$A$7:$AK$527,6,0),0)</f>
        <v>295.58809500000001</v>
      </c>
      <c r="CX360" s="14">
        <f>IFERROR(VLOOKUP($A360,BaseFY23!$A$7:$AN$528,28,0),0)</f>
        <v>2934516</v>
      </c>
      <c r="CY360" s="14">
        <f t="shared" si="963"/>
        <v>9927.7205328584023</v>
      </c>
      <c r="CZ360" s="14">
        <f>IFERROR(VLOOKUP($A360,SpecEd23!$A$21:$BB$605,23,0)," ")</f>
        <v>1297264.1478376947</v>
      </c>
      <c r="DA360" s="14">
        <f t="shared" si="964"/>
        <v>4388.756414014897</v>
      </c>
      <c r="DB360" s="14">
        <f>IFERROR(VLOOKUP($A360,ECFE!$A$16:$AB$347,7,0),0)</f>
        <v>0</v>
      </c>
      <c r="DC360" s="14">
        <f t="shared" si="965"/>
        <v>0</v>
      </c>
      <c r="DD360" s="14">
        <v>0</v>
      </c>
      <c r="DE360" s="14">
        <f t="shared" si="966"/>
        <v>0</v>
      </c>
      <c r="DF360" s="14">
        <f>IFERROR(VLOOKUP($A360,ConEnroll!$A$7:$S$338,10,0),0)</f>
        <v>0</v>
      </c>
      <c r="DG360" s="14">
        <f t="shared" si="967"/>
        <v>0</v>
      </c>
      <c r="DH360" s="14">
        <f t="shared" si="908"/>
        <v>0</v>
      </c>
      <c r="DI360" s="14">
        <f t="shared" si="968"/>
        <v>0</v>
      </c>
      <c r="DJ360" s="14">
        <f t="shared" si="909"/>
        <v>4231780.1478376947</v>
      </c>
      <c r="DK360" s="14">
        <f t="shared" si="969"/>
        <v>14316.476946873299</v>
      </c>
      <c r="DL360" s="42"/>
      <c r="DM360" s="14">
        <f>IFERROR(VLOOKUP($A360,HouseFY23!$A$7:$AJ$528,28,0),0)</f>
        <v>3170808.08</v>
      </c>
      <c r="DN360" s="14">
        <f t="shared" si="970"/>
        <v>10727.117003815732</v>
      </c>
      <c r="DO360" s="14">
        <f>IFERROR(VLOOKUP($A360,Compens80percent!$A$13:$M$560,12,0),0)</f>
        <v>74063.040000000037</v>
      </c>
      <c r="DP360" s="14">
        <f t="shared" si="970"/>
        <v>250.56164728149838</v>
      </c>
      <c r="DQ360" s="14">
        <f t="shared" si="971"/>
        <v>3244871.12</v>
      </c>
      <c r="DR360" s="14">
        <f t="shared" si="972"/>
        <v>20537.158987341772</v>
      </c>
      <c r="DS360" s="14">
        <f>IFERROR(VLOOKUP($A360,SpecEd23!$A$21:$Z$550,14,0),0)</f>
        <v>1297264.1478376947</v>
      </c>
      <c r="DT360" s="14">
        <f t="shared" si="973"/>
        <v>4388.756414014897</v>
      </c>
      <c r="DU360" s="14">
        <f>IFERROR(VLOOKUP($A360,ECFE!$A$16:$AB$347,9,0),0)</f>
        <v>0</v>
      </c>
      <c r="DV360" s="14">
        <f t="shared" si="974"/>
        <v>0</v>
      </c>
      <c r="DW360" s="14">
        <f>IFERROR(VLOOKUP($A360,ParaFY19!$A$21:$Z$543,7,0),0)</f>
        <v>1764</v>
      </c>
      <c r="DX360" s="14">
        <f t="shared" si="975"/>
        <v>5.9677640264909853</v>
      </c>
      <c r="DY360" s="14">
        <f>IFERROR(VLOOKUP($A360,ConEnroll!$A$7:$S$341,13,0),0)</f>
        <v>0</v>
      </c>
      <c r="DZ360" s="14">
        <f t="shared" si="976"/>
        <v>0</v>
      </c>
      <c r="EA360" s="14">
        <f t="shared" si="910"/>
        <v>1764</v>
      </c>
      <c r="EB360" s="14">
        <f t="shared" si="977"/>
        <v>5.9677640264909853</v>
      </c>
      <c r="EC360" s="14">
        <f t="shared" si="911"/>
        <v>4469836.2278376948</v>
      </c>
      <c r="ED360" s="14">
        <f t="shared" si="978"/>
        <v>15121.84118185712</v>
      </c>
      <c r="EE360" s="62"/>
      <c r="EF360" s="14">
        <f t="shared" si="912"/>
        <v>799.39647095733017</v>
      </c>
      <c r="EG360" s="14">
        <f t="shared" si="913"/>
        <v>0</v>
      </c>
      <c r="EH360" s="14">
        <f t="shared" si="914"/>
        <v>5.9677640264909853</v>
      </c>
      <c r="EI360" s="14">
        <f t="shared" si="979"/>
        <v>805.36423498382112</v>
      </c>
      <c r="EJ360" s="37">
        <f t="shared" si="915"/>
        <v>5.6254359083762688E-2</v>
      </c>
      <c r="EK360" s="42"/>
      <c r="EL360" s="14" t="str">
        <f>IFERROR(VLOOKUP($A360,#REF!,27,0),"0")</f>
        <v>0</v>
      </c>
      <c r="EM360" s="14">
        <f t="shared" si="980"/>
        <v>0</v>
      </c>
      <c r="EN360" s="14" t="str">
        <f>IFERROR(VLOOKUP($A360,SpecEd23!#REF!,23,0)," ")</f>
        <v xml:space="preserve"> </v>
      </c>
      <c r="EO360" s="14" t="e">
        <f t="shared" si="981"/>
        <v>#VALUE!</v>
      </c>
      <c r="EP360" s="14">
        <f>IFERROR(VLOOKUP($A360,ECFE!#REF!,24,0),0)</f>
        <v>0</v>
      </c>
      <c r="EQ360" s="14">
        <f t="shared" si="982"/>
        <v>0</v>
      </c>
      <c r="ER360" s="14">
        <f>IFERROR(VLOOKUP($A360,#REF!,30,0),0)</f>
        <v>0</v>
      </c>
      <c r="ES360" s="14">
        <f t="shared" si="983"/>
        <v>0</v>
      </c>
      <c r="ET360" s="14">
        <f>IFERROR(VLOOKUP($A360,#REF!,12,0),0)</f>
        <v>0</v>
      </c>
      <c r="EU360" s="14">
        <f t="shared" si="984"/>
        <v>0</v>
      </c>
      <c r="EV360" s="14">
        <v>0</v>
      </c>
      <c r="EW360" s="14">
        <f t="shared" si="985"/>
        <v>0</v>
      </c>
      <c r="EX360" s="14">
        <f>IFERROR(VLOOKUP($A360,ConEnroll!$A$8:$S$601,16,0),0)</f>
        <v>0</v>
      </c>
      <c r="EY360" s="14">
        <f t="shared" si="986"/>
        <v>0</v>
      </c>
      <c r="EZ360" s="14">
        <f t="shared" si="987"/>
        <v>0</v>
      </c>
      <c r="FA360" s="14">
        <f t="shared" si="988"/>
        <v>0</v>
      </c>
      <c r="FB360" s="14" t="e">
        <f t="shared" si="989"/>
        <v>#VALUE!</v>
      </c>
      <c r="FC360" s="14" t="e">
        <f t="shared" si="990"/>
        <v>#VALUE!</v>
      </c>
      <c r="FD360" s="62"/>
      <c r="FE360" s="14">
        <f t="shared" si="916"/>
        <v>10727.117003815732</v>
      </c>
      <c r="FF360" s="14" t="e">
        <f t="shared" si="917"/>
        <v>#VALUE!</v>
      </c>
      <c r="FG360" s="14">
        <f t="shared" si="991"/>
        <v>5.9677640264909853</v>
      </c>
      <c r="FH360" s="14" t="e">
        <f t="shared" si="918"/>
        <v>#VALUE!</v>
      </c>
      <c r="FI360" s="37" t="e">
        <f t="shared" si="919"/>
        <v>#VALUE!</v>
      </c>
      <c r="FJ360" s="12"/>
      <c r="FK360" s="14" t="str">
        <f>IFERROR(VLOOKUP($A360,#REF!,27,0),"0")</f>
        <v>0</v>
      </c>
      <c r="FL360" s="14">
        <f t="shared" si="992"/>
        <v>0</v>
      </c>
      <c r="FM360" s="14" t="str">
        <f>IFERROR(VLOOKUP($A360,SpecEd23!$X$22:$Y$610,59,0)," ")</f>
        <v xml:space="preserve"> </v>
      </c>
      <c r="FN360" s="14" t="e">
        <f t="shared" si="993"/>
        <v>#VALUE!</v>
      </c>
      <c r="FO360" s="14">
        <f>IFERROR(VLOOKUP($A360,ECFE!#REF!,26,0),0)</f>
        <v>0</v>
      </c>
      <c r="FP360" s="14">
        <f t="shared" si="994"/>
        <v>0</v>
      </c>
      <c r="FQ360" s="14">
        <f>IFERROR(VLOOKUP($A360,#REF!,16,0),0)</f>
        <v>0</v>
      </c>
      <c r="FR360" s="14">
        <f t="shared" si="995"/>
        <v>0</v>
      </c>
      <c r="FS360" s="14">
        <f>IFERROR(VLOOKUP($A360,#REF!,12,0),0)</f>
        <v>0</v>
      </c>
      <c r="FT360" s="14">
        <f t="shared" si="996"/>
        <v>0</v>
      </c>
      <c r="FU360" s="14">
        <v>0</v>
      </c>
      <c r="FV360" s="14">
        <f t="shared" si="997"/>
        <v>0</v>
      </c>
      <c r="FW360" s="14">
        <f>IFERROR(VLOOKUP($A360,ConEnroll!$A$8:$S$601,16,0),0)</f>
        <v>0</v>
      </c>
      <c r="FX360" s="14">
        <f t="shared" si="998"/>
        <v>0</v>
      </c>
      <c r="FY360" s="14">
        <f t="shared" si="999"/>
        <v>0</v>
      </c>
      <c r="FZ360" s="14">
        <f t="shared" si="1000"/>
        <v>0</v>
      </c>
      <c r="GA360" s="14" t="e">
        <f t="shared" si="1001"/>
        <v>#VALUE!</v>
      </c>
      <c r="GB360" s="14" t="e">
        <f t="shared" si="1002"/>
        <v>#VALUE!</v>
      </c>
      <c r="GC360" s="39"/>
      <c r="GD360" s="14">
        <f t="shared" si="920"/>
        <v>-9927.7205328584023</v>
      </c>
      <c r="GE360" s="14" t="e">
        <f t="shared" si="921"/>
        <v>#VALUE!</v>
      </c>
      <c r="GF360" s="14">
        <f t="shared" si="922"/>
        <v>0</v>
      </c>
      <c r="GG360" s="14" t="e">
        <f t="shared" si="923"/>
        <v>#VALUE!</v>
      </c>
      <c r="GH360" s="37" t="e">
        <f t="shared" si="924"/>
        <v>#VALUE!</v>
      </c>
    </row>
    <row r="361" spans="1:190" ht="12.5" x14ac:dyDescent="0.25">
      <c r="A361" s="67">
        <v>4005</v>
      </c>
      <c r="B361" s="35">
        <v>7</v>
      </c>
      <c r="C361" s="14">
        <v>7</v>
      </c>
      <c r="D361" s="14"/>
      <c r="E361" s="14"/>
      <c r="F361" s="35" t="s">
        <v>2677</v>
      </c>
      <c r="G361" s="41"/>
      <c r="H361" s="14">
        <f>IFERROR(VLOOKUP($A361,BaseFY22!$A$7:$AK$528,6,0),0)</f>
        <v>53</v>
      </c>
      <c r="I361" s="14">
        <f>IFERROR(VLOOKUP($A361,BaseFY22!$A$7:$AK$528,28,0),0)</f>
        <v>569727.6</v>
      </c>
      <c r="J361" s="14">
        <f t="shared" si="925"/>
        <v>10749.577358490566</v>
      </c>
      <c r="K361" s="14">
        <f>IFERROR(VLOOKUP($A361,SpecEd22!$A$21:$BB$605,24,0)," ")</f>
        <v>9769374.7426777631</v>
      </c>
      <c r="L361" s="14">
        <f t="shared" si="926"/>
        <v>184327.82533354271</v>
      </c>
      <c r="M361" s="14">
        <f>IFERROR(VLOOKUP($A361,ECFE!$A$16:$AB$347,7,0),0)</f>
        <v>0</v>
      </c>
      <c r="N361" s="14">
        <f t="shared" si="893"/>
        <v>0</v>
      </c>
      <c r="O361" s="14">
        <v>0</v>
      </c>
      <c r="P361" s="14">
        <f t="shared" si="893"/>
        <v>0</v>
      </c>
      <c r="Q361" s="14">
        <f>IFERROR(VLOOKUP($A361,ConEnroll!$A$7:$S$337,10,0),0)</f>
        <v>0</v>
      </c>
      <c r="R361" s="14">
        <f t="shared" si="927"/>
        <v>0</v>
      </c>
      <c r="S361" s="14">
        <f t="shared" si="894"/>
        <v>0</v>
      </c>
      <c r="T361" s="14">
        <f t="shared" si="928"/>
        <v>0</v>
      </c>
      <c r="U361" s="14">
        <f t="shared" si="895"/>
        <v>10339102.342677763</v>
      </c>
      <c r="V361" s="14">
        <f t="shared" si="929"/>
        <v>195077.40269203327</v>
      </c>
      <c r="W361" s="42"/>
      <c r="X361" s="14">
        <f>IFERROR(VLOOKUP($A361,HouseFY22!$A$6:$AJ$528,28,0),0)</f>
        <v>580216.50865500001</v>
      </c>
      <c r="Y361" s="14">
        <f t="shared" si="930"/>
        <v>10947.481295377358</v>
      </c>
      <c r="Z361" s="14">
        <f>IFERROR(VLOOKUP($A361,Compens80percent!$A$13:$M$560,12,0),0)</f>
        <v>0</v>
      </c>
      <c r="AA361" s="14">
        <f t="shared" si="930"/>
        <v>0</v>
      </c>
      <c r="AB361" s="14">
        <f t="shared" si="931"/>
        <v>580216.50865500001</v>
      </c>
      <c r="AC361" s="14">
        <f t="shared" si="930"/>
        <v>10947.481295377358</v>
      </c>
      <c r="AD361" s="14">
        <f>IFERROR(VLOOKUP(A361,SpecEd22!$A$21:$Z$550,14,0),0)</f>
        <v>9769374.7426777631</v>
      </c>
      <c r="AE361" s="14">
        <f t="shared" si="932"/>
        <v>184327.82533354271</v>
      </c>
      <c r="AF361" s="14">
        <f>IFERROR(VLOOKUP($A361,ECFE!$A$16:$AB$348,8,0),0)</f>
        <v>0</v>
      </c>
      <c r="AG361" s="14">
        <f t="shared" si="933"/>
        <v>0</v>
      </c>
      <c r="AH361" s="14">
        <f>IFERROR(VLOOKUP(A361,ParaFY19!$A$21:$Z$543,7,0),0)</f>
        <v>5488</v>
      </c>
      <c r="AI361" s="14">
        <f t="shared" si="934"/>
        <v>103.54716981132076</v>
      </c>
      <c r="AJ361" s="14">
        <f>IFERROR(VLOOKUP(A361,ConEnroll!$A$7:$S$341,13,0),0)</f>
        <v>0</v>
      </c>
      <c r="AK361" s="14">
        <f t="shared" si="935"/>
        <v>0</v>
      </c>
      <c r="AL361" s="14">
        <f t="shared" si="890"/>
        <v>5488</v>
      </c>
      <c r="AM361" s="14">
        <f t="shared" si="936"/>
        <v>103.54716981132076</v>
      </c>
      <c r="AN361" s="14">
        <f t="shared" si="937"/>
        <v>10355079.251332764</v>
      </c>
      <c r="AO361" s="14">
        <f t="shared" si="938"/>
        <v>195378.85379873138</v>
      </c>
      <c r="AP361" s="62"/>
      <c r="AQ361" s="14">
        <f t="shared" si="891"/>
        <v>197.90393688679251</v>
      </c>
      <c r="AR361" s="14">
        <f t="shared" si="896"/>
        <v>0</v>
      </c>
      <c r="AS361" s="14">
        <f t="shared" si="897"/>
        <v>103.54716981132076</v>
      </c>
      <c r="AT361" s="14">
        <f t="shared" si="939"/>
        <v>301.45110669811328</v>
      </c>
      <c r="AU361" s="37">
        <f t="shared" si="898"/>
        <v>1.5452897287853023E-3</v>
      </c>
      <c r="AV361" s="42"/>
      <c r="AW361" s="14" t="str">
        <f>IFERROR(VLOOKUP($A361,#REF!,27,0),"0")</f>
        <v>0</v>
      </c>
      <c r="AX361" s="14">
        <f t="shared" si="940"/>
        <v>0</v>
      </c>
      <c r="AY361" s="14" t="str">
        <f>IFERROR(VLOOKUP($A361,SpecEd22!#REF!,23,0)," ")</f>
        <v xml:space="preserve"> </v>
      </c>
      <c r="AZ361" s="14" t="e">
        <f t="shared" si="941"/>
        <v>#VALUE!</v>
      </c>
      <c r="BA361" s="14">
        <f>IFERROR(VLOOKUP($A361,ECFE!#REF!,23,0),0)</f>
        <v>0</v>
      </c>
      <c r="BB361" s="14">
        <f t="shared" si="942"/>
        <v>0</v>
      </c>
      <c r="BC361" s="14">
        <f>IFERROR(VLOOKUP($A361,#REF!,17,0),0)</f>
        <v>0</v>
      </c>
      <c r="BD361" s="14">
        <f t="shared" si="943"/>
        <v>0</v>
      </c>
      <c r="BE361" s="14">
        <f>IFERROR(VLOOKUP($A361,#REF!,9,0),0)</f>
        <v>0</v>
      </c>
      <c r="BF361" s="14">
        <f t="shared" si="944"/>
        <v>0</v>
      </c>
      <c r="BG361" s="14">
        <v>0</v>
      </c>
      <c r="BH361" s="14">
        <f t="shared" si="945"/>
        <v>0</v>
      </c>
      <c r="BI361" s="14">
        <f>IFERROR(VLOOKUP($A361,ConEnroll!$A$8:$S$601,15,0),0)</f>
        <v>0</v>
      </c>
      <c r="BJ361" s="14">
        <f t="shared" si="946"/>
        <v>0</v>
      </c>
      <c r="BK361" s="14">
        <f t="shared" si="947"/>
        <v>0</v>
      </c>
      <c r="BL361" s="14">
        <f t="shared" si="948"/>
        <v>0</v>
      </c>
      <c r="BM361" s="14" t="e">
        <f t="shared" si="949"/>
        <v>#VALUE!</v>
      </c>
      <c r="BN361" s="14" t="e">
        <f t="shared" si="950"/>
        <v>#VALUE!</v>
      </c>
      <c r="BO361" s="42"/>
      <c r="BP361" s="14">
        <f t="shared" si="899"/>
        <v>10947.481295377358</v>
      </c>
      <c r="BQ361" s="14" t="e">
        <f t="shared" si="900"/>
        <v>#VALUE!</v>
      </c>
      <c r="BR361" s="14">
        <f t="shared" si="951"/>
        <v>103.54716981132076</v>
      </c>
      <c r="BS361" s="14" t="e">
        <f t="shared" si="901"/>
        <v>#VALUE!</v>
      </c>
      <c r="BT361" s="37" t="e">
        <f t="shared" si="902"/>
        <v>#VALUE!</v>
      </c>
      <c r="BU361" s="41"/>
      <c r="BV361" s="14" t="str">
        <f>IFERROR(VLOOKUP($A361,#REF!,27,0),"0")</f>
        <v>0</v>
      </c>
      <c r="BW361" s="14">
        <f t="shared" si="952"/>
        <v>0</v>
      </c>
      <c r="BX361" s="14" t="str">
        <f>IFERROR(VLOOKUP($A361,SpecEd22!$Z$22:$AV$606,59,0)," ")</f>
        <v xml:space="preserve"> </v>
      </c>
      <c r="BY361" s="14" t="e">
        <f t="shared" si="953"/>
        <v>#VALUE!</v>
      </c>
      <c r="BZ361" s="14">
        <f>IFERROR(VLOOKUP($A361,ECFE!#REF!,25,0),0)</f>
        <v>0</v>
      </c>
      <c r="CA361" s="14">
        <f t="shared" si="954"/>
        <v>0</v>
      </c>
      <c r="CB361" s="14">
        <f>IFERROR(VLOOKUP($A361,#REF!,17,0),0)</f>
        <v>0</v>
      </c>
      <c r="CC361" s="14">
        <f t="shared" si="955"/>
        <v>0</v>
      </c>
      <c r="CD361" s="14">
        <f>IFERROR(VLOOKUP($A361,#REF!,9,0),0)</f>
        <v>0</v>
      </c>
      <c r="CE361" s="14">
        <f t="shared" si="956"/>
        <v>0</v>
      </c>
      <c r="CF361" s="14">
        <v>0</v>
      </c>
      <c r="CG361" s="14">
        <f t="shared" si="957"/>
        <v>0</v>
      </c>
      <c r="CH361" s="14">
        <f>IFERROR(VLOOKUP($A361,ConEnroll!$A$8:$S$601,15,0),0)</f>
        <v>0</v>
      </c>
      <c r="CI361" s="14">
        <f t="shared" si="958"/>
        <v>0</v>
      </c>
      <c r="CJ361" s="14">
        <f t="shared" si="959"/>
        <v>0</v>
      </c>
      <c r="CK361" s="14">
        <f t="shared" si="960"/>
        <v>0</v>
      </c>
      <c r="CL361" s="14" t="e">
        <f t="shared" si="961"/>
        <v>#VALUE!</v>
      </c>
      <c r="CM361" s="14" t="e">
        <f t="shared" si="962"/>
        <v>#VALUE!</v>
      </c>
      <c r="CN361" s="42"/>
      <c r="CO361" s="14">
        <f t="shared" si="903"/>
        <v>-10749.577358490566</v>
      </c>
      <c r="CP361" s="14" t="e">
        <f t="shared" si="904"/>
        <v>#VALUE!</v>
      </c>
      <c r="CQ361" s="14">
        <f t="shared" si="905"/>
        <v>0</v>
      </c>
      <c r="CR361" s="14" t="e">
        <f t="shared" si="906"/>
        <v>#VALUE!</v>
      </c>
      <c r="CS361" s="37" t="e">
        <f t="shared" si="907"/>
        <v>#VALUE!</v>
      </c>
      <c r="CT361" s="239"/>
      <c r="CU361" s="239"/>
      <c r="CV361" s="468"/>
      <c r="CW361" s="14">
        <f>IFERROR(VLOOKUP($A361,BaseFY23!$A$7:$AK$527,6,0),0)</f>
        <v>42.166666999999997</v>
      </c>
      <c r="CX361" s="14">
        <f>IFERROR(VLOOKUP($A361,BaseFY23!$A$7:$AN$528,28,0),0)</f>
        <v>518410.56666700001</v>
      </c>
      <c r="CY361" s="14">
        <f t="shared" si="963"/>
        <v>12294.321641950028</v>
      </c>
      <c r="CZ361" s="14">
        <f>IFERROR(VLOOKUP($A361,SpecEd23!$A$21:$BB$605,23,0)," ")</f>
        <v>8316293.5479398137</v>
      </c>
      <c r="DA361" s="14">
        <f t="shared" si="964"/>
        <v>197224.35135648295</v>
      </c>
      <c r="DB361" s="14">
        <f>IFERROR(VLOOKUP($A361,ECFE!$A$16:$AB$347,7,0),0)</f>
        <v>0</v>
      </c>
      <c r="DC361" s="14">
        <f t="shared" si="965"/>
        <v>0</v>
      </c>
      <c r="DD361" s="14">
        <v>0</v>
      </c>
      <c r="DE361" s="14">
        <f t="shared" si="966"/>
        <v>0</v>
      </c>
      <c r="DF361" s="14">
        <f>IFERROR(VLOOKUP($A361,ConEnroll!$A$7:$S$338,10,0),0)</f>
        <v>0</v>
      </c>
      <c r="DG361" s="14">
        <f t="shared" si="967"/>
        <v>0</v>
      </c>
      <c r="DH361" s="14">
        <f t="shared" si="908"/>
        <v>0</v>
      </c>
      <c r="DI361" s="14">
        <f t="shared" si="968"/>
        <v>0</v>
      </c>
      <c r="DJ361" s="14">
        <f t="shared" si="909"/>
        <v>8834704.1146068145</v>
      </c>
      <c r="DK361" s="14">
        <f t="shared" si="969"/>
        <v>209518.67299843297</v>
      </c>
      <c r="DL361" s="42"/>
      <c r="DM361" s="14">
        <f>IFERROR(VLOOKUP($A361,HouseFY23!$A$7:$AJ$528,28,0),0)</f>
        <v>537219.47666699998</v>
      </c>
      <c r="DN361" s="14">
        <f t="shared" si="970"/>
        <v>12740.382745143221</v>
      </c>
      <c r="DO361" s="14">
        <f>IFERROR(VLOOKUP($A361,Compens80percent!$A$13:$M$560,12,0),0)</f>
        <v>0</v>
      </c>
      <c r="DP361" s="14">
        <f t="shared" si="970"/>
        <v>0</v>
      </c>
      <c r="DQ361" s="14">
        <f t="shared" si="971"/>
        <v>537219.47666699998</v>
      </c>
      <c r="DR361" s="14">
        <f t="shared" si="972"/>
        <v>10136.216540886791</v>
      </c>
      <c r="DS361" s="14">
        <f>IFERROR(VLOOKUP($A361,SpecEd23!$A$21:$Z$550,14,0),0)</f>
        <v>8316293.5479398137</v>
      </c>
      <c r="DT361" s="14">
        <f t="shared" si="973"/>
        <v>197224.35135648295</v>
      </c>
      <c r="DU361" s="14">
        <f>IFERROR(VLOOKUP($A361,ECFE!$A$16:$AB$347,9,0),0)</f>
        <v>0</v>
      </c>
      <c r="DV361" s="14">
        <f t="shared" si="974"/>
        <v>0</v>
      </c>
      <c r="DW361" s="14">
        <f>IFERROR(VLOOKUP($A361,ParaFY19!$A$21:$Z$543,7,0),0)</f>
        <v>5488</v>
      </c>
      <c r="DX361" s="14">
        <f t="shared" si="975"/>
        <v>130.15019659960319</v>
      </c>
      <c r="DY361" s="14">
        <f>IFERROR(VLOOKUP($A361,ConEnroll!$A$7:$S$341,13,0),0)</f>
        <v>0</v>
      </c>
      <c r="DZ361" s="14">
        <f t="shared" si="976"/>
        <v>0</v>
      </c>
      <c r="EA361" s="14">
        <f t="shared" si="910"/>
        <v>5488</v>
      </c>
      <c r="EB361" s="14">
        <f t="shared" si="977"/>
        <v>130.15019659960319</v>
      </c>
      <c r="EC361" s="14">
        <f t="shared" si="911"/>
        <v>8859001.0246068127</v>
      </c>
      <c r="ED361" s="14">
        <f t="shared" si="978"/>
        <v>210094.88429822575</v>
      </c>
      <c r="EE361" s="62"/>
      <c r="EF361" s="14">
        <f t="shared" si="912"/>
        <v>446.06110319319305</v>
      </c>
      <c r="EG361" s="14">
        <f t="shared" si="913"/>
        <v>0</v>
      </c>
      <c r="EH361" s="14">
        <f t="shared" si="914"/>
        <v>130.15019659960319</v>
      </c>
      <c r="EI361" s="14">
        <f t="shared" si="979"/>
        <v>576.21129979279624</v>
      </c>
      <c r="EJ361" s="37">
        <f t="shared" si="915"/>
        <v>2.7501668063595738E-3</v>
      </c>
      <c r="EK361" s="42"/>
      <c r="EL361" s="14" t="str">
        <f>IFERROR(VLOOKUP($A361,#REF!,27,0),"0")</f>
        <v>0</v>
      </c>
      <c r="EM361" s="14">
        <f t="shared" si="980"/>
        <v>0</v>
      </c>
      <c r="EN361" s="14" t="str">
        <f>IFERROR(VLOOKUP($A361,SpecEd23!#REF!,23,0)," ")</f>
        <v xml:space="preserve"> </v>
      </c>
      <c r="EO361" s="14" t="e">
        <f t="shared" si="981"/>
        <v>#VALUE!</v>
      </c>
      <c r="EP361" s="14">
        <f>IFERROR(VLOOKUP($A361,ECFE!#REF!,24,0),0)</f>
        <v>0</v>
      </c>
      <c r="EQ361" s="14">
        <f t="shared" si="982"/>
        <v>0</v>
      </c>
      <c r="ER361" s="14">
        <f>IFERROR(VLOOKUP($A361,#REF!,30,0),0)</f>
        <v>0</v>
      </c>
      <c r="ES361" s="14">
        <f t="shared" si="983"/>
        <v>0</v>
      </c>
      <c r="ET361" s="14">
        <f>IFERROR(VLOOKUP($A361,#REF!,12,0),0)</f>
        <v>0</v>
      </c>
      <c r="EU361" s="14">
        <f t="shared" si="984"/>
        <v>0</v>
      </c>
      <c r="EV361" s="14">
        <v>0</v>
      </c>
      <c r="EW361" s="14">
        <f t="shared" si="985"/>
        <v>0</v>
      </c>
      <c r="EX361" s="14">
        <f>IFERROR(VLOOKUP($A361,ConEnroll!$A$8:$S$601,16,0),0)</f>
        <v>0</v>
      </c>
      <c r="EY361" s="14">
        <f t="shared" si="986"/>
        <v>0</v>
      </c>
      <c r="EZ361" s="14">
        <f t="shared" si="987"/>
        <v>0</v>
      </c>
      <c r="FA361" s="14">
        <f t="shared" si="988"/>
        <v>0</v>
      </c>
      <c r="FB361" s="14" t="e">
        <f t="shared" si="989"/>
        <v>#VALUE!</v>
      </c>
      <c r="FC361" s="14" t="e">
        <f t="shared" si="990"/>
        <v>#VALUE!</v>
      </c>
      <c r="FD361" s="62"/>
      <c r="FE361" s="14">
        <f t="shared" si="916"/>
        <v>12740.382745143221</v>
      </c>
      <c r="FF361" s="14" t="e">
        <f t="shared" si="917"/>
        <v>#VALUE!</v>
      </c>
      <c r="FG361" s="14">
        <f t="shared" si="991"/>
        <v>130.15019659960319</v>
      </c>
      <c r="FH361" s="14" t="e">
        <f t="shared" si="918"/>
        <v>#VALUE!</v>
      </c>
      <c r="FI361" s="37" t="e">
        <f t="shared" si="919"/>
        <v>#VALUE!</v>
      </c>
      <c r="FJ361" s="12"/>
      <c r="FK361" s="14" t="str">
        <f>IFERROR(VLOOKUP($A361,#REF!,27,0),"0")</f>
        <v>0</v>
      </c>
      <c r="FL361" s="14">
        <f t="shared" si="992"/>
        <v>0</v>
      </c>
      <c r="FM361" s="14" t="str">
        <f>IFERROR(VLOOKUP($A361,SpecEd23!$X$22:$Y$610,59,0)," ")</f>
        <v xml:space="preserve"> </v>
      </c>
      <c r="FN361" s="14" t="e">
        <f t="shared" si="993"/>
        <v>#VALUE!</v>
      </c>
      <c r="FO361" s="14">
        <f>IFERROR(VLOOKUP($A361,ECFE!#REF!,26,0),0)</f>
        <v>0</v>
      </c>
      <c r="FP361" s="14">
        <f t="shared" si="994"/>
        <v>0</v>
      </c>
      <c r="FQ361" s="14">
        <f>IFERROR(VLOOKUP($A361,#REF!,16,0),0)</f>
        <v>0</v>
      </c>
      <c r="FR361" s="14">
        <f t="shared" si="995"/>
        <v>0</v>
      </c>
      <c r="FS361" s="14">
        <f>IFERROR(VLOOKUP($A361,#REF!,12,0),0)</f>
        <v>0</v>
      </c>
      <c r="FT361" s="14">
        <f t="shared" si="996"/>
        <v>0</v>
      </c>
      <c r="FU361" s="14">
        <v>0</v>
      </c>
      <c r="FV361" s="14">
        <f t="shared" si="997"/>
        <v>0</v>
      </c>
      <c r="FW361" s="14">
        <f>IFERROR(VLOOKUP($A361,ConEnroll!$A$8:$S$601,16,0),0)</f>
        <v>0</v>
      </c>
      <c r="FX361" s="14">
        <f t="shared" si="998"/>
        <v>0</v>
      </c>
      <c r="FY361" s="14">
        <f t="shared" si="999"/>
        <v>0</v>
      </c>
      <c r="FZ361" s="14">
        <f t="shared" si="1000"/>
        <v>0</v>
      </c>
      <c r="GA361" s="14" t="e">
        <f t="shared" si="1001"/>
        <v>#VALUE!</v>
      </c>
      <c r="GB361" s="14" t="e">
        <f t="shared" si="1002"/>
        <v>#VALUE!</v>
      </c>
      <c r="GC361" s="39"/>
      <c r="GD361" s="14">
        <f t="shared" si="920"/>
        <v>-12294.321641950028</v>
      </c>
      <c r="GE361" s="14" t="e">
        <f t="shared" si="921"/>
        <v>#VALUE!</v>
      </c>
      <c r="GF361" s="14">
        <f t="shared" si="922"/>
        <v>0</v>
      </c>
      <c r="GG361" s="14" t="e">
        <f t="shared" si="923"/>
        <v>#VALUE!</v>
      </c>
      <c r="GH361" s="37" t="e">
        <f t="shared" si="924"/>
        <v>#VALUE!</v>
      </c>
    </row>
    <row r="362" spans="1:190" ht="12.5" x14ac:dyDescent="0.25">
      <c r="A362" s="67">
        <v>4007</v>
      </c>
      <c r="B362" s="35">
        <v>7</v>
      </c>
      <c r="C362" s="14">
        <v>7</v>
      </c>
      <c r="D362" s="14"/>
      <c r="E362" s="14"/>
      <c r="F362" s="35" t="s">
        <v>2678</v>
      </c>
      <c r="G362" s="41"/>
      <c r="H362" s="14">
        <f>IFERROR(VLOOKUP($A362,BaseFY22!$A$7:$AK$528,6,0),0)</f>
        <v>206</v>
      </c>
      <c r="I362" s="14">
        <f>IFERROR(VLOOKUP($A362,BaseFY22!$A$7:$AK$528,28,0),0)</f>
        <v>1717256.4</v>
      </c>
      <c r="J362" s="14">
        <f t="shared" si="925"/>
        <v>8336.1961165048542</v>
      </c>
      <c r="K362" s="14">
        <f>IFERROR(VLOOKUP($A362,SpecEd22!$A$21:$BB$605,24,0)," ")</f>
        <v>1117382.0057213639</v>
      </c>
      <c r="L362" s="14">
        <f t="shared" si="926"/>
        <v>5424.1844937930291</v>
      </c>
      <c r="M362" s="14">
        <f>IFERROR(VLOOKUP($A362,ECFE!$A$16:$AB$347,7,0),0)</f>
        <v>0</v>
      </c>
      <c r="N362" s="14">
        <f t="shared" si="893"/>
        <v>0</v>
      </c>
      <c r="O362" s="14">
        <v>0</v>
      </c>
      <c r="P362" s="14">
        <f t="shared" si="893"/>
        <v>0</v>
      </c>
      <c r="Q362" s="14">
        <f>IFERROR(VLOOKUP($A362,ConEnroll!$A$7:$S$337,10,0),0)</f>
        <v>0</v>
      </c>
      <c r="R362" s="14">
        <f t="shared" si="927"/>
        <v>0</v>
      </c>
      <c r="S362" s="14">
        <f t="shared" si="894"/>
        <v>0</v>
      </c>
      <c r="T362" s="14">
        <f t="shared" si="928"/>
        <v>0</v>
      </c>
      <c r="U362" s="14">
        <f t="shared" si="895"/>
        <v>2834638.4057213636</v>
      </c>
      <c r="V362" s="14">
        <f t="shared" si="929"/>
        <v>13760.380610297882</v>
      </c>
      <c r="W362" s="42"/>
      <c r="X362" s="14">
        <f>IFERROR(VLOOKUP($A362,HouseFY22!$A$6:$AJ$528,28,0),0)</f>
        <v>1749045.031917</v>
      </c>
      <c r="Y362" s="14">
        <f t="shared" si="930"/>
        <v>8490.5098636747571</v>
      </c>
      <c r="Z362" s="14">
        <f>IFERROR(VLOOKUP($A362,Compens80percent!$A$13:$M$560,12,0),0)</f>
        <v>0</v>
      </c>
      <c r="AA362" s="14">
        <f t="shared" si="930"/>
        <v>0</v>
      </c>
      <c r="AB362" s="14">
        <f t="shared" si="931"/>
        <v>1749045.031917</v>
      </c>
      <c r="AC362" s="14">
        <f t="shared" si="930"/>
        <v>8490.5098636747571</v>
      </c>
      <c r="AD362" s="14">
        <f>IFERROR(VLOOKUP(A362,SpecEd22!$A$21:$Z$550,14,0),0)</f>
        <v>1117382.0057213639</v>
      </c>
      <c r="AE362" s="14">
        <f t="shared" si="932"/>
        <v>5424.1844937930291</v>
      </c>
      <c r="AF362" s="14">
        <f>IFERROR(VLOOKUP($A362,ECFE!$A$16:$AB$348,8,0),0)</f>
        <v>0</v>
      </c>
      <c r="AG362" s="14">
        <f t="shared" si="933"/>
        <v>0</v>
      </c>
      <c r="AH362" s="14">
        <f>IFERROR(VLOOKUP(A362,ParaFY19!$A$21:$Z$543,7,0),0)</f>
        <v>980</v>
      </c>
      <c r="AI362" s="14">
        <f t="shared" si="934"/>
        <v>4.7572815533980579</v>
      </c>
      <c r="AJ362" s="14">
        <f>IFERROR(VLOOKUP(A362,ConEnroll!$A$7:$S$341,13,0),0)</f>
        <v>0</v>
      </c>
      <c r="AK362" s="14">
        <f t="shared" si="935"/>
        <v>0</v>
      </c>
      <c r="AL362" s="14">
        <f t="shared" si="890"/>
        <v>980</v>
      </c>
      <c r="AM362" s="14">
        <f t="shared" si="936"/>
        <v>4.7572815533980579</v>
      </c>
      <c r="AN362" s="14">
        <f t="shared" si="937"/>
        <v>2867407.0376383639</v>
      </c>
      <c r="AO362" s="14">
        <f t="shared" si="938"/>
        <v>13919.451639021185</v>
      </c>
      <c r="AP362" s="62"/>
      <c r="AQ362" s="14">
        <f t="shared" si="891"/>
        <v>154.31374716990285</v>
      </c>
      <c r="AR362" s="14">
        <f t="shared" si="896"/>
        <v>0</v>
      </c>
      <c r="AS362" s="14">
        <f t="shared" si="897"/>
        <v>4.7572815533980579</v>
      </c>
      <c r="AT362" s="14">
        <f t="shared" si="939"/>
        <v>159.07102872330091</v>
      </c>
      <c r="AU362" s="37">
        <f t="shared" si="898"/>
        <v>1.1560074770334232E-2</v>
      </c>
      <c r="AV362" s="42"/>
      <c r="AW362" s="14" t="str">
        <f>IFERROR(VLOOKUP($A362,#REF!,27,0),"0")</f>
        <v>0</v>
      </c>
      <c r="AX362" s="14">
        <f t="shared" si="940"/>
        <v>0</v>
      </c>
      <c r="AY362" s="14" t="str">
        <f>IFERROR(VLOOKUP($A362,SpecEd22!#REF!,23,0)," ")</f>
        <v xml:space="preserve"> </v>
      </c>
      <c r="AZ362" s="14" t="e">
        <f t="shared" si="941"/>
        <v>#VALUE!</v>
      </c>
      <c r="BA362" s="14">
        <f>IFERROR(VLOOKUP($A362,ECFE!#REF!,23,0),0)</f>
        <v>0</v>
      </c>
      <c r="BB362" s="14">
        <f t="shared" si="942"/>
        <v>0</v>
      </c>
      <c r="BC362" s="14">
        <f>IFERROR(VLOOKUP($A362,#REF!,17,0),0)</f>
        <v>0</v>
      </c>
      <c r="BD362" s="14">
        <f t="shared" si="943"/>
        <v>0</v>
      </c>
      <c r="BE362" s="14">
        <f>IFERROR(VLOOKUP($A362,#REF!,9,0),0)</f>
        <v>0</v>
      </c>
      <c r="BF362" s="14">
        <f t="shared" si="944"/>
        <v>0</v>
      </c>
      <c r="BG362" s="14">
        <v>0</v>
      </c>
      <c r="BH362" s="14">
        <f t="shared" si="945"/>
        <v>0</v>
      </c>
      <c r="BI362" s="14">
        <f>IFERROR(VLOOKUP($A362,ConEnroll!$A$8:$S$601,15,0),0)</f>
        <v>0</v>
      </c>
      <c r="BJ362" s="14">
        <f t="shared" si="946"/>
        <v>0</v>
      </c>
      <c r="BK362" s="14">
        <f t="shared" si="947"/>
        <v>0</v>
      </c>
      <c r="BL362" s="14">
        <f t="shared" si="948"/>
        <v>0</v>
      </c>
      <c r="BM362" s="14" t="e">
        <f t="shared" si="949"/>
        <v>#VALUE!</v>
      </c>
      <c r="BN362" s="14" t="e">
        <f t="shared" si="950"/>
        <v>#VALUE!</v>
      </c>
      <c r="BO362" s="42"/>
      <c r="BP362" s="14">
        <f t="shared" si="899"/>
        <v>8490.5098636747571</v>
      </c>
      <c r="BQ362" s="14" t="e">
        <f t="shared" si="900"/>
        <v>#VALUE!</v>
      </c>
      <c r="BR362" s="14">
        <f t="shared" si="951"/>
        <v>4.7572815533980579</v>
      </c>
      <c r="BS362" s="14" t="e">
        <f t="shared" si="901"/>
        <v>#VALUE!</v>
      </c>
      <c r="BT362" s="37" t="e">
        <f t="shared" si="902"/>
        <v>#VALUE!</v>
      </c>
      <c r="BU362" s="41"/>
      <c r="BV362" s="14" t="str">
        <f>IFERROR(VLOOKUP($A362,#REF!,27,0),"0")</f>
        <v>0</v>
      </c>
      <c r="BW362" s="14">
        <f t="shared" si="952"/>
        <v>0</v>
      </c>
      <c r="BX362" s="14" t="str">
        <f>IFERROR(VLOOKUP($A362,SpecEd22!$Z$22:$AV$606,59,0)," ")</f>
        <v xml:space="preserve"> </v>
      </c>
      <c r="BY362" s="14" t="e">
        <f t="shared" si="953"/>
        <v>#VALUE!</v>
      </c>
      <c r="BZ362" s="14">
        <f>IFERROR(VLOOKUP($A362,ECFE!#REF!,25,0),0)</f>
        <v>0</v>
      </c>
      <c r="CA362" s="14">
        <f t="shared" si="954"/>
        <v>0</v>
      </c>
      <c r="CB362" s="14">
        <f>IFERROR(VLOOKUP($A362,#REF!,17,0),0)</f>
        <v>0</v>
      </c>
      <c r="CC362" s="14">
        <f t="shared" si="955"/>
        <v>0</v>
      </c>
      <c r="CD362" s="14">
        <f>IFERROR(VLOOKUP($A362,#REF!,9,0),0)</f>
        <v>0</v>
      </c>
      <c r="CE362" s="14">
        <f t="shared" si="956"/>
        <v>0</v>
      </c>
      <c r="CF362" s="14">
        <v>0</v>
      </c>
      <c r="CG362" s="14">
        <f t="shared" si="957"/>
        <v>0</v>
      </c>
      <c r="CH362" s="14">
        <f>IFERROR(VLOOKUP($A362,ConEnroll!$A$8:$S$601,15,0),0)</f>
        <v>0</v>
      </c>
      <c r="CI362" s="14">
        <f t="shared" si="958"/>
        <v>0</v>
      </c>
      <c r="CJ362" s="14">
        <f t="shared" si="959"/>
        <v>0</v>
      </c>
      <c r="CK362" s="14">
        <f t="shared" si="960"/>
        <v>0</v>
      </c>
      <c r="CL362" s="14" t="e">
        <f t="shared" si="961"/>
        <v>#VALUE!</v>
      </c>
      <c r="CM362" s="14" t="e">
        <f t="shared" si="962"/>
        <v>#VALUE!</v>
      </c>
      <c r="CN362" s="42"/>
      <c r="CO362" s="14">
        <f t="shared" si="903"/>
        <v>-8336.1961165048542</v>
      </c>
      <c r="CP362" s="14" t="e">
        <f t="shared" si="904"/>
        <v>#VALUE!</v>
      </c>
      <c r="CQ362" s="14">
        <f t="shared" si="905"/>
        <v>0</v>
      </c>
      <c r="CR362" s="14" t="e">
        <f t="shared" si="906"/>
        <v>#VALUE!</v>
      </c>
      <c r="CS362" s="37" t="e">
        <f t="shared" si="907"/>
        <v>#VALUE!</v>
      </c>
      <c r="CT362" s="239"/>
      <c r="CU362" s="239"/>
      <c r="CV362" s="468"/>
      <c r="CW362" s="14">
        <f>IFERROR(VLOOKUP($A362,BaseFY23!$A$7:$AK$527,6,0),0)</f>
        <v>197.97943699999999</v>
      </c>
      <c r="CX362" s="14">
        <f>IFERROR(VLOOKUP($A362,BaseFY23!$A$7:$AN$528,28,0),0)</f>
        <v>1636025.1255409999</v>
      </c>
      <c r="CY362" s="14">
        <f t="shared" si="963"/>
        <v>8263.6113645529767</v>
      </c>
      <c r="CZ362" s="14">
        <f>IFERROR(VLOOKUP($A362,SpecEd23!$A$21:$BB$605,23,0)," ")</f>
        <v>1149040.2512224298</v>
      </c>
      <c r="DA362" s="14">
        <f t="shared" si="964"/>
        <v>5803.8363409550957</v>
      </c>
      <c r="DB362" s="14">
        <f>IFERROR(VLOOKUP($A362,ECFE!$A$16:$AB$347,7,0),0)</f>
        <v>0</v>
      </c>
      <c r="DC362" s="14">
        <f t="shared" si="965"/>
        <v>0</v>
      </c>
      <c r="DD362" s="14">
        <v>0</v>
      </c>
      <c r="DE362" s="14">
        <f t="shared" si="966"/>
        <v>0</v>
      </c>
      <c r="DF362" s="14">
        <f>IFERROR(VLOOKUP($A362,ConEnroll!$A$7:$S$338,10,0),0)</f>
        <v>0</v>
      </c>
      <c r="DG362" s="14">
        <f t="shared" si="967"/>
        <v>0</v>
      </c>
      <c r="DH362" s="14">
        <f t="shared" si="908"/>
        <v>0</v>
      </c>
      <c r="DI362" s="14">
        <f t="shared" si="968"/>
        <v>0</v>
      </c>
      <c r="DJ362" s="14">
        <f t="shared" si="909"/>
        <v>2785065.3767634295</v>
      </c>
      <c r="DK362" s="14">
        <f t="shared" si="969"/>
        <v>14067.447705508072</v>
      </c>
      <c r="DL362" s="42"/>
      <c r="DM362" s="14">
        <f>IFERROR(VLOOKUP($A362,HouseFY23!$A$7:$AJ$528,28,0),0)</f>
        <v>1698204.415541</v>
      </c>
      <c r="DN362" s="14">
        <f t="shared" si="970"/>
        <v>8577.6807999560078</v>
      </c>
      <c r="DO362" s="14">
        <f>IFERROR(VLOOKUP($A362,Compens80percent!$A$13:$M$560,12,0),0)</f>
        <v>0</v>
      </c>
      <c r="DP362" s="14">
        <f t="shared" si="970"/>
        <v>0</v>
      </c>
      <c r="DQ362" s="14">
        <f t="shared" si="971"/>
        <v>1698204.415541</v>
      </c>
      <c r="DR362" s="14">
        <f t="shared" si="972"/>
        <v>8243.7107550533983</v>
      </c>
      <c r="DS362" s="14">
        <f>IFERROR(VLOOKUP($A362,SpecEd23!$A$21:$Z$550,14,0),0)</f>
        <v>1149040.2512224298</v>
      </c>
      <c r="DT362" s="14">
        <f t="shared" si="973"/>
        <v>5803.8363409550957</v>
      </c>
      <c r="DU362" s="14">
        <f>IFERROR(VLOOKUP($A362,ECFE!$A$16:$AB$347,9,0),0)</f>
        <v>0</v>
      </c>
      <c r="DV362" s="14">
        <f t="shared" si="974"/>
        <v>0</v>
      </c>
      <c r="DW362" s="14">
        <f>IFERROR(VLOOKUP($A362,ParaFY19!$A$21:$Z$543,7,0),0)</f>
        <v>980</v>
      </c>
      <c r="DX362" s="14">
        <f t="shared" si="975"/>
        <v>4.9500090254322728</v>
      </c>
      <c r="DY362" s="14">
        <f>IFERROR(VLOOKUP($A362,ConEnroll!$A$7:$S$341,13,0),0)</f>
        <v>0</v>
      </c>
      <c r="DZ362" s="14">
        <f t="shared" si="976"/>
        <v>0</v>
      </c>
      <c r="EA362" s="14">
        <f t="shared" si="910"/>
        <v>980</v>
      </c>
      <c r="EB362" s="14">
        <f t="shared" si="977"/>
        <v>4.9500090254322728</v>
      </c>
      <c r="EC362" s="14">
        <f t="shared" si="911"/>
        <v>2848224.6667634295</v>
      </c>
      <c r="ED362" s="14">
        <f t="shared" si="978"/>
        <v>14386.467149936534</v>
      </c>
      <c r="EE362" s="62"/>
      <c r="EF362" s="14">
        <f t="shared" si="912"/>
        <v>314.06943540303109</v>
      </c>
      <c r="EG362" s="14">
        <f t="shared" si="913"/>
        <v>0</v>
      </c>
      <c r="EH362" s="14">
        <f t="shared" si="914"/>
        <v>4.9500090254322728</v>
      </c>
      <c r="EI362" s="14">
        <f t="shared" si="979"/>
        <v>319.01944442846337</v>
      </c>
      <c r="EJ362" s="37">
        <f t="shared" si="915"/>
        <v>2.2677848256976434E-2</v>
      </c>
      <c r="EK362" s="42"/>
      <c r="EL362" s="14" t="str">
        <f>IFERROR(VLOOKUP($A362,#REF!,27,0),"0")</f>
        <v>0</v>
      </c>
      <c r="EM362" s="14">
        <f t="shared" si="980"/>
        <v>0</v>
      </c>
      <c r="EN362" s="14" t="str">
        <f>IFERROR(VLOOKUP($A362,SpecEd23!#REF!,23,0)," ")</f>
        <v xml:space="preserve"> </v>
      </c>
      <c r="EO362" s="14" t="e">
        <f t="shared" si="981"/>
        <v>#VALUE!</v>
      </c>
      <c r="EP362" s="14">
        <f>IFERROR(VLOOKUP($A362,ECFE!#REF!,24,0),0)</f>
        <v>0</v>
      </c>
      <c r="EQ362" s="14">
        <f t="shared" si="982"/>
        <v>0</v>
      </c>
      <c r="ER362" s="14">
        <f>IFERROR(VLOOKUP($A362,#REF!,30,0),0)</f>
        <v>0</v>
      </c>
      <c r="ES362" s="14">
        <f t="shared" si="983"/>
        <v>0</v>
      </c>
      <c r="ET362" s="14">
        <f>IFERROR(VLOOKUP($A362,#REF!,12,0),0)</f>
        <v>0</v>
      </c>
      <c r="EU362" s="14">
        <f t="shared" si="984"/>
        <v>0</v>
      </c>
      <c r="EV362" s="14">
        <v>0</v>
      </c>
      <c r="EW362" s="14">
        <f t="shared" si="985"/>
        <v>0</v>
      </c>
      <c r="EX362" s="14">
        <f>IFERROR(VLOOKUP($A362,ConEnroll!$A$8:$S$601,16,0),0)</f>
        <v>0</v>
      </c>
      <c r="EY362" s="14">
        <f t="shared" si="986"/>
        <v>0</v>
      </c>
      <c r="EZ362" s="14">
        <f t="shared" si="987"/>
        <v>0</v>
      </c>
      <c r="FA362" s="14">
        <f t="shared" si="988"/>
        <v>0</v>
      </c>
      <c r="FB362" s="14" t="e">
        <f t="shared" si="989"/>
        <v>#VALUE!</v>
      </c>
      <c r="FC362" s="14" t="e">
        <f t="shared" si="990"/>
        <v>#VALUE!</v>
      </c>
      <c r="FD362" s="62"/>
      <c r="FE362" s="14">
        <f t="shared" si="916"/>
        <v>8577.6807999560078</v>
      </c>
      <c r="FF362" s="14" t="e">
        <f t="shared" si="917"/>
        <v>#VALUE!</v>
      </c>
      <c r="FG362" s="14">
        <f t="shared" si="991"/>
        <v>4.9500090254322728</v>
      </c>
      <c r="FH362" s="14" t="e">
        <f t="shared" si="918"/>
        <v>#VALUE!</v>
      </c>
      <c r="FI362" s="37" t="e">
        <f t="shared" si="919"/>
        <v>#VALUE!</v>
      </c>
      <c r="FJ362" s="12"/>
      <c r="FK362" s="14" t="str">
        <f>IFERROR(VLOOKUP($A362,#REF!,27,0),"0")</f>
        <v>0</v>
      </c>
      <c r="FL362" s="14">
        <f t="shared" si="992"/>
        <v>0</v>
      </c>
      <c r="FM362" s="14" t="str">
        <f>IFERROR(VLOOKUP($A362,SpecEd23!$X$22:$Y$610,59,0)," ")</f>
        <v xml:space="preserve"> </v>
      </c>
      <c r="FN362" s="14" t="e">
        <f t="shared" si="993"/>
        <v>#VALUE!</v>
      </c>
      <c r="FO362" s="14">
        <f>IFERROR(VLOOKUP($A362,ECFE!#REF!,26,0),0)</f>
        <v>0</v>
      </c>
      <c r="FP362" s="14">
        <f t="shared" si="994"/>
        <v>0</v>
      </c>
      <c r="FQ362" s="14">
        <f>IFERROR(VLOOKUP($A362,#REF!,16,0),0)</f>
        <v>0</v>
      </c>
      <c r="FR362" s="14">
        <f t="shared" si="995"/>
        <v>0</v>
      </c>
      <c r="FS362" s="14">
        <f>IFERROR(VLOOKUP($A362,#REF!,12,0),0)</f>
        <v>0</v>
      </c>
      <c r="FT362" s="14">
        <f t="shared" si="996"/>
        <v>0</v>
      </c>
      <c r="FU362" s="14">
        <v>0</v>
      </c>
      <c r="FV362" s="14">
        <f t="shared" si="997"/>
        <v>0</v>
      </c>
      <c r="FW362" s="14">
        <f>IFERROR(VLOOKUP($A362,ConEnroll!$A$8:$S$601,16,0),0)</f>
        <v>0</v>
      </c>
      <c r="FX362" s="14">
        <f t="shared" si="998"/>
        <v>0</v>
      </c>
      <c r="FY362" s="14">
        <f t="shared" si="999"/>
        <v>0</v>
      </c>
      <c r="FZ362" s="14">
        <f t="shared" si="1000"/>
        <v>0</v>
      </c>
      <c r="GA362" s="14" t="e">
        <f t="shared" si="1001"/>
        <v>#VALUE!</v>
      </c>
      <c r="GB362" s="14" t="e">
        <f t="shared" si="1002"/>
        <v>#VALUE!</v>
      </c>
      <c r="GC362" s="39"/>
      <c r="GD362" s="14">
        <f t="shared" si="920"/>
        <v>-8263.6113645529767</v>
      </c>
      <c r="GE362" s="14" t="e">
        <f t="shared" si="921"/>
        <v>#VALUE!</v>
      </c>
      <c r="GF362" s="14">
        <f t="shared" si="922"/>
        <v>0</v>
      </c>
      <c r="GG362" s="14" t="e">
        <f t="shared" si="923"/>
        <v>#VALUE!</v>
      </c>
      <c r="GH362" s="37" t="e">
        <f t="shared" si="924"/>
        <v>#VALUE!</v>
      </c>
    </row>
    <row r="363" spans="1:190" ht="12.5" x14ac:dyDescent="0.25">
      <c r="A363" s="67">
        <v>4008</v>
      </c>
      <c r="B363" s="35">
        <v>7</v>
      </c>
      <c r="C363" s="14">
        <v>7</v>
      </c>
      <c r="D363" s="14"/>
      <c r="E363" s="14"/>
      <c r="F363" s="35" t="s">
        <v>2679</v>
      </c>
      <c r="G363" s="41"/>
      <c r="H363" s="14">
        <f>IFERROR(VLOOKUP($A363,BaseFY22!$A$7:$AK$528,6,0),0)</f>
        <v>671</v>
      </c>
      <c r="I363" s="14">
        <f>IFERROR(VLOOKUP($A363,BaseFY22!$A$7:$AK$528,28,0),0)</f>
        <v>5295904.95</v>
      </c>
      <c r="J363" s="14">
        <f t="shared" si="925"/>
        <v>7892.5558122205666</v>
      </c>
      <c r="K363" s="14">
        <f>IFERROR(VLOOKUP($A363,SpecEd22!$A$21:$BB$605,24,0)," ")</f>
        <v>1435081.2544188204</v>
      </c>
      <c r="L363" s="14">
        <f t="shared" si="926"/>
        <v>2138.7202003261109</v>
      </c>
      <c r="M363" s="14">
        <f>IFERROR(VLOOKUP($A363,ECFE!$A$16:$AB$347,7,0),0)</f>
        <v>0</v>
      </c>
      <c r="N363" s="14">
        <f t="shared" si="893"/>
        <v>0</v>
      </c>
      <c r="O363" s="14">
        <v>0</v>
      </c>
      <c r="P363" s="14">
        <f t="shared" si="893"/>
        <v>0</v>
      </c>
      <c r="Q363" s="14">
        <f>IFERROR(VLOOKUP($A363,ConEnroll!$A$7:$S$337,10,0),0)</f>
        <v>576.70000000000005</v>
      </c>
      <c r="R363" s="14">
        <f t="shared" si="927"/>
        <v>0.8594634873323399</v>
      </c>
      <c r="S363" s="14">
        <f t="shared" si="894"/>
        <v>576.70000000000005</v>
      </c>
      <c r="T363" s="14">
        <f t="shared" si="928"/>
        <v>0.8594634873323399</v>
      </c>
      <c r="U363" s="14">
        <f t="shared" si="895"/>
        <v>6731562.9044188205</v>
      </c>
      <c r="V363" s="14">
        <f t="shared" si="929"/>
        <v>10032.135476034009</v>
      </c>
      <c r="W363" s="42"/>
      <c r="X363" s="14">
        <f>IFERROR(VLOOKUP($A363,HouseFY22!$A$6:$AJ$528,28,0),0)</f>
        <v>5397030.8844630001</v>
      </c>
      <c r="Y363" s="14">
        <f t="shared" si="930"/>
        <v>8043.2651035216095</v>
      </c>
      <c r="Z363" s="14">
        <f>IFERROR(VLOOKUP($A363,Compens80percent!$A$13:$M$560,12,0),0)</f>
        <v>0</v>
      </c>
      <c r="AA363" s="14">
        <f t="shared" si="930"/>
        <v>0</v>
      </c>
      <c r="AB363" s="14">
        <f t="shared" si="931"/>
        <v>5397030.8844630001</v>
      </c>
      <c r="AC363" s="14">
        <f t="shared" si="930"/>
        <v>8043.2651035216095</v>
      </c>
      <c r="AD363" s="14">
        <f>IFERROR(VLOOKUP(A363,SpecEd22!$A$21:$Z$550,14,0),0)</f>
        <v>1435081.2544188204</v>
      </c>
      <c r="AE363" s="14">
        <f t="shared" si="932"/>
        <v>2138.7202003261109</v>
      </c>
      <c r="AF363" s="14">
        <f>IFERROR(VLOOKUP($A363,ECFE!$A$16:$AB$348,8,0),0)</f>
        <v>0</v>
      </c>
      <c r="AG363" s="14">
        <f t="shared" si="933"/>
        <v>0</v>
      </c>
      <c r="AH363" s="14">
        <f>IFERROR(VLOOKUP(A363,ParaFY19!$A$21:$Z$543,7,0),0)</f>
        <v>4312</v>
      </c>
      <c r="AI363" s="14">
        <f t="shared" si="934"/>
        <v>6.4262295081967213</v>
      </c>
      <c r="AJ363" s="14">
        <f>IFERROR(VLOOKUP(A363,ConEnroll!$A$7:$S$341,13,0),0)</f>
        <v>720.875</v>
      </c>
      <c r="AK363" s="14">
        <f t="shared" si="935"/>
        <v>1.0743293591654248</v>
      </c>
      <c r="AL363" s="14">
        <f t="shared" si="890"/>
        <v>5032.875</v>
      </c>
      <c r="AM363" s="14">
        <f t="shared" si="936"/>
        <v>7.5005588673621464</v>
      </c>
      <c r="AN363" s="14">
        <f t="shared" si="937"/>
        <v>6837145.0138818203</v>
      </c>
      <c r="AO363" s="14">
        <f t="shared" si="938"/>
        <v>10189.485862715082</v>
      </c>
      <c r="AP363" s="62"/>
      <c r="AQ363" s="14">
        <f t="shared" si="891"/>
        <v>150.70929130104287</v>
      </c>
      <c r="AR363" s="14">
        <f t="shared" si="896"/>
        <v>0</v>
      </c>
      <c r="AS363" s="14">
        <f t="shared" si="897"/>
        <v>6.6410953800298067</v>
      </c>
      <c r="AT363" s="14">
        <f t="shared" si="939"/>
        <v>157.35038668107268</v>
      </c>
      <c r="AU363" s="37">
        <f t="shared" si="898"/>
        <v>1.5684635345781614E-2</v>
      </c>
      <c r="AV363" s="42"/>
      <c r="AW363" s="14" t="str">
        <f>IFERROR(VLOOKUP($A363,#REF!,27,0),"0")</f>
        <v>0</v>
      </c>
      <c r="AX363" s="14">
        <f t="shared" si="940"/>
        <v>0</v>
      </c>
      <c r="AY363" s="14" t="str">
        <f>IFERROR(VLOOKUP($A363,SpecEd22!#REF!,23,0)," ")</f>
        <v xml:space="preserve"> </v>
      </c>
      <c r="AZ363" s="14" t="e">
        <f t="shared" si="941"/>
        <v>#VALUE!</v>
      </c>
      <c r="BA363" s="14">
        <f>IFERROR(VLOOKUP($A363,ECFE!#REF!,23,0),0)</f>
        <v>0</v>
      </c>
      <c r="BB363" s="14">
        <f t="shared" si="942"/>
        <v>0</v>
      </c>
      <c r="BC363" s="14">
        <f>IFERROR(VLOOKUP($A363,#REF!,17,0),0)</f>
        <v>0</v>
      </c>
      <c r="BD363" s="14">
        <f t="shared" si="943"/>
        <v>0</v>
      </c>
      <c r="BE363" s="14">
        <f>IFERROR(VLOOKUP($A363,#REF!,9,0),0)</f>
        <v>0</v>
      </c>
      <c r="BF363" s="14">
        <f t="shared" si="944"/>
        <v>0</v>
      </c>
      <c r="BG363" s="14">
        <v>0</v>
      </c>
      <c r="BH363" s="14">
        <f t="shared" si="945"/>
        <v>0</v>
      </c>
      <c r="BI363" s="14">
        <f>IFERROR(VLOOKUP($A363,ConEnroll!$A$8:$S$601,15,0),0)</f>
        <v>-1839</v>
      </c>
      <c r="BJ363" s="14">
        <f t="shared" si="946"/>
        <v>-2.7406855439642324</v>
      </c>
      <c r="BK363" s="14">
        <f t="shared" si="947"/>
        <v>-1839</v>
      </c>
      <c r="BL363" s="14">
        <f t="shared" si="948"/>
        <v>-2.7406855439642324</v>
      </c>
      <c r="BM363" s="14" t="e">
        <f t="shared" si="949"/>
        <v>#VALUE!</v>
      </c>
      <c r="BN363" s="14" t="e">
        <f t="shared" si="950"/>
        <v>#VALUE!</v>
      </c>
      <c r="BO363" s="42"/>
      <c r="BP363" s="14">
        <f t="shared" si="899"/>
        <v>8043.2651035216095</v>
      </c>
      <c r="BQ363" s="14" t="e">
        <f t="shared" si="900"/>
        <v>#VALUE!</v>
      </c>
      <c r="BR363" s="14">
        <f t="shared" si="951"/>
        <v>10.241244411326379</v>
      </c>
      <c r="BS363" s="14" t="e">
        <f t="shared" si="901"/>
        <v>#VALUE!</v>
      </c>
      <c r="BT363" s="37" t="e">
        <f t="shared" si="902"/>
        <v>#VALUE!</v>
      </c>
      <c r="BU363" s="41"/>
      <c r="BV363" s="14" t="str">
        <f>IFERROR(VLOOKUP($A363,#REF!,27,0),"0")</f>
        <v>0</v>
      </c>
      <c r="BW363" s="14">
        <f t="shared" si="952"/>
        <v>0</v>
      </c>
      <c r="BX363" s="14" t="str">
        <f>IFERROR(VLOOKUP($A363,SpecEd22!$Z$22:$AV$606,59,0)," ")</f>
        <v xml:space="preserve"> </v>
      </c>
      <c r="BY363" s="14" t="e">
        <f t="shared" si="953"/>
        <v>#VALUE!</v>
      </c>
      <c r="BZ363" s="14">
        <f>IFERROR(VLOOKUP($A363,ECFE!#REF!,25,0),0)</f>
        <v>0</v>
      </c>
      <c r="CA363" s="14">
        <f t="shared" si="954"/>
        <v>0</v>
      </c>
      <c r="CB363" s="14">
        <f>IFERROR(VLOOKUP($A363,#REF!,17,0),0)</f>
        <v>0</v>
      </c>
      <c r="CC363" s="14">
        <f t="shared" si="955"/>
        <v>0</v>
      </c>
      <c r="CD363" s="14">
        <f>IFERROR(VLOOKUP($A363,#REF!,9,0),0)</f>
        <v>0</v>
      </c>
      <c r="CE363" s="14">
        <f t="shared" si="956"/>
        <v>0</v>
      </c>
      <c r="CF363" s="14">
        <v>0</v>
      </c>
      <c r="CG363" s="14">
        <f t="shared" si="957"/>
        <v>0</v>
      </c>
      <c r="CH363" s="14">
        <f>IFERROR(VLOOKUP($A363,ConEnroll!$A$8:$S$601,15,0),0)</f>
        <v>-1839</v>
      </c>
      <c r="CI363" s="14">
        <f t="shared" si="958"/>
        <v>-2.7406855439642324</v>
      </c>
      <c r="CJ363" s="14">
        <f t="shared" si="959"/>
        <v>-1839</v>
      </c>
      <c r="CK363" s="14">
        <f t="shared" si="960"/>
        <v>-2.7406855439642324</v>
      </c>
      <c r="CL363" s="14" t="e">
        <f t="shared" si="961"/>
        <v>#VALUE!</v>
      </c>
      <c r="CM363" s="14" t="e">
        <f t="shared" si="962"/>
        <v>#VALUE!</v>
      </c>
      <c r="CN363" s="42"/>
      <c r="CO363" s="14">
        <f t="shared" si="903"/>
        <v>-7892.5558122205666</v>
      </c>
      <c r="CP363" s="14" t="e">
        <f t="shared" si="904"/>
        <v>#VALUE!</v>
      </c>
      <c r="CQ363" s="14">
        <f t="shared" si="905"/>
        <v>-3.6001490312965725</v>
      </c>
      <c r="CR363" s="14" t="e">
        <f t="shared" si="906"/>
        <v>#VALUE!</v>
      </c>
      <c r="CS363" s="37" t="e">
        <f t="shared" si="907"/>
        <v>#VALUE!</v>
      </c>
      <c r="CT363" s="239"/>
      <c r="CU363" s="239"/>
      <c r="CV363" s="468"/>
      <c r="CW363" s="14">
        <f>IFERROR(VLOOKUP($A363,BaseFY23!$A$7:$AK$527,6,0),0)</f>
        <v>687.88920299999995</v>
      </c>
      <c r="CX363" s="14">
        <f>IFERROR(VLOOKUP($A363,BaseFY23!$A$7:$AN$528,28,0),0)</f>
        <v>5432400.0483790003</v>
      </c>
      <c r="CY363" s="14">
        <f t="shared" si="963"/>
        <v>7897.2020852884361</v>
      </c>
      <c r="CZ363" s="14">
        <f>IFERROR(VLOOKUP($A363,SpecEd23!$A$21:$BB$605,23,0)," ")</f>
        <v>1581566.3764473142</v>
      </c>
      <c r="DA363" s="14">
        <f t="shared" si="964"/>
        <v>2299.1585993061649</v>
      </c>
      <c r="DB363" s="14">
        <f>IFERROR(VLOOKUP($A363,ECFE!$A$16:$AB$347,7,0),0)</f>
        <v>0</v>
      </c>
      <c r="DC363" s="14">
        <f t="shared" si="965"/>
        <v>0</v>
      </c>
      <c r="DD363" s="14">
        <v>0</v>
      </c>
      <c r="DE363" s="14">
        <f t="shared" si="966"/>
        <v>0</v>
      </c>
      <c r="DF363" s="14">
        <f>IFERROR(VLOOKUP($A363,ConEnroll!$A$7:$S$338,10,0),0)</f>
        <v>576.70000000000005</v>
      </c>
      <c r="DG363" s="14">
        <f t="shared" si="967"/>
        <v>0.83836175576664795</v>
      </c>
      <c r="DH363" s="14">
        <f t="shared" si="908"/>
        <v>576.70000000000005</v>
      </c>
      <c r="DI363" s="14">
        <f t="shared" si="968"/>
        <v>0.83836175576664795</v>
      </c>
      <c r="DJ363" s="14">
        <f t="shared" si="909"/>
        <v>7014543.1248263149</v>
      </c>
      <c r="DK363" s="14">
        <f t="shared" si="969"/>
        <v>10197.19904635037</v>
      </c>
      <c r="DL363" s="42"/>
      <c r="DM363" s="14">
        <f>IFERROR(VLOOKUP($A363,HouseFY23!$A$7:$AJ$528,28,0),0)</f>
        <v>5638613.7483790005</v>
      </c>
      <c r="DN363" s="14">
        <f t="shared" si="970"/>
        <v>8196.9795772168854</v>
      </c>
      <c r="DO363" s="14">
        <f>IFERROR(VLOOKUP($A363,Compens80percent!$A$13:$M$560,12,0),0)</f>
        <v>0</v>
      </c>
      <c r="DP363" s="14">
        <f t="shared" si="970"/>
        <v>0</v>
      </c>
      <c r="DQ363" s="14">
        <f t="shared" si="971"/>
        <v>5638613.7483790005</v>
      </c>
      <c r="DR363" s="14">
        <f t="shared" si="972"/>
        <v>8403.299177912073</v>
      </c>
      <c r="DS363" s="14">
        <f>IFERROR(VLOOKUP($A363,SpecEd23!$A$21:$Z$550,14,0),0)</f>
        <v>1581566.3764473142</v>
      </c>
      <c r="DT363" s="14">
        <f t="shared" si="973"/>
        <v>2299.1585993061649</v>
      </c>
      <c r="DU363" s="14">
        <f>IFERROR(VLOOKUP($A363,ECFE!$A$16:$AB$347,9,0),0)</f>
        <v>0</v>
      </c>
      <c r="DV363" s="14">
        <f t="shared" si="974"/>
        <v>0</v>
      </c>
      <c r="DW363" s="14">
        <f>IFERROR(VLOOKUP($A363,ParaFY19!$A$21:$Z$543,7,0),0)</f>
        <v>4312</v>
      </c>
      <c r="DX363" s="14">
        <f t="shared" si="975"/>
        <v>6.2684513453542321</v>
      </c>
      <c r="DY363" s="14">
        <f>IFERROR(VLOOKUP($A363,ConEnroll!$A$7:$S$341,13,0),0)</f>
        <v>720.875</v>
      </c>
      <c r="DZ363" s="14">
        <f t="shared" si="976"/>
        <v>1.0479521947083099</v>
      </c>
      <c r="EA363" s="14">
        <f t="shared" si="910"/>
        <v>5032.875</v>
      </c>
      <c r="EB363" s="14">
        <f t="shared" si="977"/>
        <v>7.3164035400625416</v>
      </c>
      <c r="EC363" s="14">
        <f t="shared" si="911"/>
        <v>7225212.9998263149</v>
      </c>
      <c r="ED363" s="14">
        <f t="shared" si="978"/>
        <v>10503.454580063115</v>
      </c>
      <c r="EE363" s="62"/>
      <c r="EF363" s="14">
        <f t="shared" si="912"/>
        <v>299.77749192844931</v>
      </c>
      <c r="EG363" s="14">
        <f t="shared" si="913"/>
        <v>0</v>
      </c>
      <c r="EH363" s="14">
        <f t="shared" si="914"/>
        <v>6.4780417842958933</v>
      </c>
      <c r="EI363" s="14">
        <f t="shared" si="979"/>
        <v>306.2555337127452</v>
      </c>
      <c r="EJ363" s="37">
        <f t="shared" si="915"/>
        <v>3.0033299567919648E-2</v>
      </c>
      <c r="EK363" s="42"/>
      <c r="EL363" s="14" t="str">
        <f>IFERROR(VLOOKUP($A363,#REF!,27,0),"0")</f>
        <v>0</v>
      </c>
      <c r="EM363" s="14">
        <f t="shared" si="980"/>
        <v>0</v>
      </c>
      <c r="EN363" s="14" t="str">
        <f>IFERROR(VLOOKUP($A363,SpecEd23!#REF!,23,0)," ")</f>
        <v xml:space="preserve"> </v>
      </c>
      <c r="EO363" s="14" t="e">
        <f t="shared" si="981"/>
        <v>#VALUE!</v>
      </c>
      <c r="EP363" s="14">
        <f>IFERROR(VLOOKUP($A363,ECFE!#REF!,24,0),0)</f>
        <v>0</v>
      </c>
      <c r="EQ363" s="14">
        <f t="shared" si="982"/>
        <v>0</v>
      </c>
      <c r="ER363" s="14">
        <f>IFERROR(VLOOKUP($A363,#REF!,30,0),0)</f>
        <v>0</v>
      </c>
      <c r="ES363" s="14">
        <f t="shared" si="983"/>
        <v>0</v>
      </c>
      <c r="ET363" s="14">
        <f>IFERROR(VLOOKUP($A363,#REF!,12,0),0)</f>
        <v>0</v>
      </c>
      <c r="EU363" s="14">
        <f t="shared" si="984"/>
        <v>0</v>
      </c>
      <c r="EV363" s="14">
        <v>0</v>
      </c>
      <c r="EW363" s="14">
        <f t="shared" si="985"/>
        <v>0</v>
      </c>
      <c r="EX363" s="14">
        <f>IFERROR(VLOOKUP($A363,ConEnroll!$A$8:$S$601,16,0),0)</f>
        <v>2169</v>
      </c>
      <c r="EY363" s="14">
        <f t="shared" si="986"/>
        <v>3.1531240649520709</v>
      </c>
      <c r="EZ363" s="14">
        <f t="shared" si="987"/>
        <v>2169</v>
      </c>
      <c r="FA363" s="14">
        <f t="shared" si="988"/>
        <v>3.1531240649520709</v>
      </c>
      <c r="FB363" s="14" t="e">
        <f t="shared" si="989"/>
        <v>#VALUE!</v>
      </c>
      <c r="FC363" s="14" t="e">
        <f t="shared" si="990"/>
        <v>#VALUE!</v>
      </c>
      <c r="FD363" s="62"/>
      <c r="FE363" s="14">
        <f t="shared" si="916"/>
        <v>8196.9795772168854</v>
      </c>
      <c r="FF363" s="14" t="e">
        <f t="shared" si="917"/>
        <v>#VALUE!</v>
      </c>
      <c r="FG363" s="14">
        <f t="shared" si="991"/>
        <v>4.1632794751104711</v>
      </c>
      <c r="FH363" s="14" t="e">
        <f t="shared" si="918"/>
        <v>#VALUE!</v>
      </c>
      <c r="FI363" s="37" t="e">
        <f t="shared" si="919"/>
        <v>#VALUE!</v>
      </c>
      <c r="FJ363" s="12"/>
      <c r="FK363" s="14" t="str">
        <f>IFERROR(VLOOKUP($A363,#REF!,27,0),"0")</f>
        <v>0</v>
      </c>
      <c r="FL363" s="14">
        <f t="shared" si="992"/>
        <v>0</v>
      </c>
      <c r="FM363" s="14" t="str">
        <f>IFERROR(VLOOKUP($A363,SpecEd23!$X$22:$Y$610,59,0)," ")</f>
        <v xml:space="preserve"> </v>
      </c>
      <c r="FN363" s="14" t="e">
        <f t="shared" si="993"/>
        <v>#VALUE!</v>
      </c>
      <c r="FO363" s="14">
        <f>IFERROR(VLOOKUP($A363,ECFE!#REF!,26,0),0)</f>
        <v>0</v>
      </c>
      <c r="FP363" s="14">
        <f t="shared" si="994"/>
        <v>0</v>
      </c>
      <c r="FQ363" s="14">
        <f>IFERROR(VLOOKUP($A363,#REF!,16,0),0)</f>
        <v>0</v>
      </c>
      <c r="FR363" s="14">
        <f t="shared" si="995"/>
        <v>0</v>
      </c>
      <c r="FS363" s="14">
        <f>IFERROR(VLOOKUP($A363,#REF!,12,0),0)</f>
        <v>0</v>
      </c>
      <c r="FT363" s="14">
        <f t="shared" si="996"/>
        <v>0</v>
      </c>
      <c r="FU363" s="14">
        <v>0</v>
      </c>
      <c r="FV363" s="14">
        <f t="shared" si="997"/>
        <v>0</v>
      </c>
      <c r="FW363" s="14">
        <f>IFERROR(VLOOKUP($A363,ConEnroll!$A$8:$S$601,16,0),0)</f>
        <v>2169</v>
      </c>
      <c r="FX363" s="14">
        <f t="shared" si="998"/>
        <v>3.1531240649520709</v>
      </c>
      <c r="FY363" s="14">
        <f t="shared" si="999"/>
        <v>2169</v>
      </c>
      <c r="FZ363" s="14">
        <f t="shared" si="1000"/>
        <v>3.1531240649520709</v>
      </c>
      <c r="GA363" s="14" t="e">
        <f t="shared" si="1001"/>
        <v>#VALUE!</v>
      </c>
      <c r="GB363" s="14" t="e">
        <f t="shared" si="1002"/>
        <v>#VALUE!</v>
      </c>
      <c r="GC363" s="39"/>
      <c r="GD363" s="14">
        <f t="shared" si="920"/>
        <v>-7897.2020852884361</v>
      </c>
      <c r="GE363" s="14" t="e">
        <f t="shared" si="921"/>
        <v>#VALUE!</v>
      </c>
      <c r="GF363" s="14">
        <f t="shared" si="922"/>
        <v>2.314762309185423</v>
      </c>
      <c r="GG363" s="14" t="e">
        <f t="shared" si="923"/>
        <v>#VALUE!</v>
      </c>
      <c r="GH363" s="37" t="e">
        <f t="shared" si="924"/>
        <v>#VALUE!</v>
      </c>
    </row>
    <row r="364" spans="1:190" ht="12.5" x14ac:dyDescent="0.25">
      <c r="A364" s="67">
        <v>4011</v>
      </c>
      <c r="B364" s="35">
        <v>7</v>
      </c>
      <c r="C364" s="14">
        <v>7</v>
      </c>
      <c r="D364" s="14"/>
      <c r="E364" s="14"/>
      <c r="F364" s="35" t="s">
        <v>1063</v>
      </c>
      <c r="G364" s="41"/>
      <c r="H364" s="14">
        <f>IFERROR(VLOOKUP($A364,BaseFY22!$A$7:$AK$528,6,0),0)</f>
        <v>918</v>
      </c>
      <c r="I364" s="14">
        <f>IFERROR(VLOOKUP($A364,BaseFY22!$A$7:$AK$528,28,0),0)</f>
        <v>8184573</v>
      </c>
      <c r="J364" s="14">
        <f t="shared" si="925"/>
        <v>8915.6568627450979</v>
      </c>
      <c r="K364" s="14">
        <f>IFERROR(VLOOKUP($A364,SpecEd22!$A$21:$BB$605,24,0)," ")</f>
        <v>2455763.774363358</v>
      </c>
      <c r="L364" s="14">
        <f t="shared" si="926"/>
        <v>2675.1239372149871</v>
      </c>
      <c r="M364" s="14">
        <f>IFERROR(VLOOKUP($A364,ECFE!$A$16:$AB$347,7,0),0)</f>
        <v>0</v>
      </c>
      <c r="N364" s="14">
        <f t="shared" si="893"/>
        <v>0</v>
      </c>
      <c r="O364" s="14">
        <v>0</v>
      </c>
      <c r="P364" s="14">
        <f t="shared" si="893"/>
        <v>0</v>
      </c>
      <c r="Q364" s="14">
        <f>IFERROR(VLOOKUP($A364,ConEnroll!$A$7:$S$337,10,0),0)</f>
        <v>0</v>
      </c>
      <c r="R364" s="14">
        <f t="shared" si="927"/>
        <v>0</v>
      </c>
      <c r="S364" s="14">
        <f t="shared" si="894"/>
        <v>0</v>
      </c>
      <c r="T364" s="14">
        <f t="shared" si="928"/>
        <v>0</v>
      </c>
      <c r="U364" s="14">
        <f t="shared" si="895"/>
        <v>10640336.774363358</v>
      </c>
      <c r="V364" s="14">
        <f t="shared" si="929"/>
        <v>11590.780799960085</v>
      </c>
      <c r="W364" s="42"/>
      <c r="X364" s="14">
        <f>IFERROR(VLOOKUP($A364,HouseFY22!$A$6:$AJ$528,28,0),0)</f>
        <v>8345962.77623</v>
      </c>
      <c r="Y364" s="14">
        <f t="shared" si="930"/>
        <v>9091.4627192047938</v>
      </c>
      <c r="Z364" s="14">
        <f>IFERROR(VLOOKUP($A364,Compens80percent!$A$13:$M$560,12,0),0)</f>
        <v>0</v>
      </c>
      <c r="AA364" s="14">
        <f t="shared" si="930"/>
        <v>0</v>
      </c>
      <c r="AB364" s="14">
        <f t="shared" si="931"/>
        <v>8345962.77623</v>
      </c>
      <c r="AC364" s="14">
        <f t="shared" si="930"/>
        <v>9091.4627192047938</v>
      </c>
      <c r="AD364" s="14">
        <f>IFERROR(VLOOKUP(A364,SpecEd22!$A$21:$Z$550,14,0),0)</f>
        <v>2455763.774363358</v>
      </c>
      <c r="AE364" s="14">
        <f t="shared" si="932"/>
        <v>2675.1239372149871</v>
      </c>
      <c r="AF364" s="14">
        <f>IFERROR(VLOOKUP($A364,ECFE!$A$16:$AB$348,8,0),0)</f>
        <v>0</v>
      </c>
      <c r="AG364" s="14">
        <f t="shared" si="933"/>
        <v>0</v>
      </c>
      <c r="AH364" s="14">
        <f>IFERROR(VLOOKUP(A364,ParaFY19!$A$21:$Z$543,7,0),0)</f>
        <v>3528</v>
      </c>
      <c r="AI364" s="14">
        <f t="shared" si="934"/>
        <v>3.8431372549019609</v>
      </c>
      <c r="AJ364" s="14">
        <f>IFERROR(VLOOKUP(A364,ConEnroll!$A$7:$S$341,13,0),0)</f>
        <v>0</v>
      </c>
      <c r="AK364" s="14">
        <f t="shared" si="935"/>
        <v>0</v>
      </c>
      <c r="AL364" s="14">
        <f t="shared" si="890"/>
        <v>3528</v>
      </c>
      <c r="AM364" s="14">
        <f t="shared" si="936"/>
        <v>3.8431372549019609</v>
      </c>
      <c r="AN364" s="14">
        <f t="shared" si="937"/>
        <v>10805254.550593358</v>
      </c>
      <c r="AO364" s="14">
        <f t="shared" si="938"/>
        <v>11770.429793674681</v>
      </c>
      <c r="AP364" s="62"/>
      <c r="AQ364" s="14">
        <f t="shared" si="891"/>
        <v>175.80585645969586</v>
      </c>
      <c r="AR364" s="14">
        <f t="shared" si="896"/>
        <v>0</v>
      </c>
      <c r="AS364" s="14">
        <f t="shared" si="897"/>
        <v>3.8431372549019609</v>
      </c>
      <c r="AT364" s="14">
        <f t="shared" si="939"/>
        <v>179.64899371459782</v>
      </c>
      <c r="AU364" s="37">
        <f t="shared" si="898"/>
        <v>1.5499300419452026E-2</v>
      </c>
      <c r="AV364" s="42"/>
      <c r="AW364" s="14" t="str">
        <f>IFERROR(VLOOKUP($A364,#REF!,27,0),"0")</f>
        <v>0</v>
      </c>
      <c r="AX364" s="14">
        <f t="shared" si="940"/>
        <v>0</v>
      </c>
      <c r="AY364" s="14" t="str">
        <f>IFERROR(VLOOKUP($A364,SpecEd22!#REF!,23,0)," ")</f>
        <v xml:space="preserve"> </v>
      </c>
      <c r="AZ364" s="14" t="e">
        <f t="shared" si="941"/>
        <v>#VALUE!</v>
      </c>
      <c r="BA364" s="14">
        <f>IFERROR(VLOOKUP($A364,ECFE!#REF!,23,0),0)</f>
        <v>0</v>
      </c>
      <c r="BB364" s="14">
        <f t="shared" si="942"/>
        <v>0</v>
      </c>
      <c r="BC364" s="14">
        <f>IFERROR(VLOOKUP($A364,#REF!,17,0),0)</f>
        <v>0</v>
      </c>
      <c r="BD364" s="14">
        <f t="shared" si="943"/>
        <v>0</v>
      </c>
      <c r="BE364" s="14">
        <f>IFERROR(VLOOKUP($A364,#REF!,9,0),0)</f>
        <v>0</v>
      </c>
      <c r="BF364" s="14">
        <f t="shared" si="944"/>
        <v>0</v>
      </c>
      <c r="BG364" s="14">
        <v>0</v>
      </c>
      <c r="BH364" s="14">
        <f t="shared" si="945"/>
        <v>0</v>
      </c>
      <c r="BI364" s="14">
        <f>IFERROR(VLOOKUP($A364,ConEnroll!$A$8:$S$601,15,0),0)</f>
        <v>0</v>
      </c>
      <c r="BJ364" s="14">
        <f t="shared" si="946"/>
        <v>0</v>
      </c>
      <c r="BK364" s="14">
        <f t="shared" si="947"/>
        <v>0</v>
      </c>
      <c r="BL364" s="14">
        <f t="shared" si="948"/>
        <v>0</v>
      </c>
      <c r="BM364" s="14" t="e">
        <f t="shared" si="949"/>
        <v>#VALUE!</v>
      </c>
      <c r="BN364" s="14" t="e">
        <f t="shared" si="950"/>
        <v>#VALUE!</v>
      </c>
      <c r="BO364" s="42"/>
      <c r="BP364" s="14">
        <f t="shared" si="899"/>
        <v>9091.4627192047938</v>
      </c>
      <c r="BQ364" s="14" t="e">
        <f t="shared" si="900"/>
        <v>#VALUE!</v>
      </c>
      <c r="BR364" s="14">
        <f t="shared" si="951"/>
        <v>3.8431372549019609</v>
      </c>
      <c r="BS364" s="14" t="e">
        <f t="shared" si="901"/>
        <v>#VALUE!</v>
      </c>
      <c r="BT364" s="37" t="e">
        <f t="shared" si="902"/>
        <v>#VALUE!</v>
      </c>
      <c r="BU364" s="41"/>
      <c r="BV364" s="14" t="str">
        <f>IFERROR(VLOOKUP($A364,#REF!,27,0),"0")</f>
        <v>0</v>
      </c>
      <c r="BW364" s="14">
        <f t="shared" si="952"/>
        <v>0</v>
      </c>
      <c r="BX364" s="14" t="str">
        <f>IFERROR(VLOOKUP($A364,SpecEd22!$Z$22:$AV$606,59,0)," ")</f>
        <v xml:space="preserve"> </v>
      </c>
      <c r="BY364" s="14" t="e">
        <f t="shared" si="953"/>
        <v>#VALUE!</v>
      </c>
      <c r="BZ364" s="14">
        <f>IFERROR(VLOOKUP($A364,ECFE!#REF!,25,0),0)</f>
        <v>0</v>
      </c>
      <c r="CA364" s="14">
        <f t="shared" si="954"/>
        <v>0</v>
      </c>
      <c r="CB364" s="14">
        <f>IFERROR(VLOOKUP($A364,#REF!,17,0),0)</f>
        <v>0</v>
      </c>
      <c r="CC364" s="14">
        <f t="shared" si="955"/>
        <v>0</v>
      </c>
      <c r="CD364" s="14">
        <f>IFERROR(VLOOKUP($A364,#REF!,9,0),0)</f>
        <v>0</v>
      </c>
      <c r="CE364" s="14">
        <f t="shared" si="956"/>
        <v>0</v>
      </c>
      <c r="CF364" s="14">
        <v>0</v>
      </c>
      <c r="CG364" s="14">
        <f t="shared" si="957"/>
        <v>0</v>
      </c>
      <c r="CH364" s="14">
        <f>IFERROR(VLOOKUP($A364,ConEnroll!$A$8:$S$601,15,0),0)</f>
        <v>0</v>
      </c>
      <c r="CI364" s="14">
        <f t="shared" si="958"/>
        <v>0</v>
      </c>
      <c r="CJ364" s="14">
        <f t="shared" si="959"/>
        <v>0</v>
      </c>
      <c r="CK364" s="14">
        <f t="shared" si="960"/>
        <v>0</v>
      </c>
      <c r="CL364" s="14" t="e">
        <f t="shared" si="961"/>
        <v>#VALUE!</v>
      </c>
      <c r="CM364" s="14" t="e">
        <f t="shared" si="962"/>
        <v>#VALUE!</v>
      </c>
      <c r="CN364" s="42"/>
      <c r="CO364" s="14">
        <f t="shared" si="903"/>
        <v>-8915.6568627450979</v>
      </c>
      <c r="CP364" s="14" t="e">
        <f t="shared" si="904"/>
        <v>#VALUE!</v>
      </c>
      <c r="CQ364" s="14">
        <f t="shared" si="905"/>
        <v>0</v>
      </c>
      <c r="CR364" s="14" t="e">
        <f t="shared" si="906"/>
        <v>#VALUE!</v>
      </c>
      <c r="CS364" s="37" t="e">
        <f t="shared" si="907"/>
        <v>#VALUE!</v>
      </c>
      <c r="CT364" s="239"/>
      <c r="CU364" s="239"/>
      <c r="CV364" s="468"/>
      <c r="CW364" s="14">
        <f>IFERROR(VLOOKUP($A364,BaseFY23!$A$7:$AK$527,6,0),0)</f>
        <v>924.205375</v>
      </c>
      <c r="CX364" s="14">
        <f>IFERROR(VLOOKUP($A364,BaseFY23!$A$7:$AN$528,28,0),0)</f>
        <v>8275820.143321</v>
      </c>
      <c r="CY364" s="14">
        <f t="shared" si="963"/>
        <v>8954.5250083846349</v>
      </c>
      <c r="CZ364" s="14">
        <f>IFERROR(VLOOKUP($A364,SpecEd23!$A$21:$BB$605,23,0)," ")</f>
        <v>2645347.5864896006</v>
      </c>
      <c r="DA364" s="14">
        <f t="shared" si="964"/>
        <v>2862.2940939827367</v>
      </c>
      <c r="DB364" s="14">
        <f>IFERROR(VLOOKUP($A364,ECFE!$A$16:$AB$347,7,0),0)</f>
        <v>0</v>
      </c>
      <c r="DC364" s="14">
        <f t="shared" si="965"/>
        <v>0</v>
      </c>
      <c r="DD364" s="14">
        <v>0</v>
      </c>
      <c r="DE364" s="14">
        <f t="shared" si="966"/>
        <v>0</v>
      </c>
      <c r="DF364" s="14">
        <f>IFERROR(VLOOKUP($A364,ConEnroll!$A$7:$S$338,10,0),0)</f>
        <v>0</v>
      </c>
      <c r="DG364" s="14">
        <f t="shared" si="967"/>
        <v>0</v>
      </c>
      <c r="DH364" s="14">
        <f t="shared" si="908"/>
        <v>0</v>
      </c>
      <c r="DI364" s="14">
        <f t="shared" si="968"/>
        <v>0</v>
      </c>
      <c r="DJ364" s="14">
        <f t="shared" si="909"/>
        <v>10921167.729810601</v>
      </c>
      <c r="DK364" s="14">
        <f t="shared" si="969"/>
        <v>11816.819102367373</v>
      </c>
      <c r="DL364" s="42"/>
      <c r="DM364" s="14">
        <f>IFERROR(VLOOKUP($A364,HouseFY23!$A$7:$AJ$528,28,0),0)</f>
        <v>8597887.3533209991</v>
      </c>
      <c r="DN364" s="14">
        <f t="shared" si="970"/>
        <v>9303.0051392213536</v>
      </c>
      <c r="DO364" s="14">
        <f>IFERROR(VLOOKUP($A364,Compens80percent!$A$13:$M$560,12,0),0)</f>
        <v>0</v>
      </c>
      <c r="DP364" s="14">
        <f t="shared" si="970"/>
        <v>0</v>
      </c>
      <c r="DQ364" s="14">
        <f t="shared" si="971"/>
        <v>8597887.3533209991</v>
      </c>
      <c r="DR364" s="14">
        <f t="shared" si="972"/>
        <v>9365.8903630947698</v>
      </c>
      <c r="DS364" s="14">
        <f>IFERROR(VLOOKUP($A364,SpecEd23!$A$21:$Z$550,14,0),0)</f>
        <v>2645347.5864896006</v>
      </c>
      <c r="DT364" s="14">
        <f t="shared" si="973"/>
        <v>2862.2940939827367</v>
      </c>
      <c r="DU364" s="14">
        <f>IFERROR(VLOOKUP($A364,ECFE!$A$16:$AB$347,9,0),0)</f>
        <v>0</v>
      </c>
      <c r="DV364" s="14">
        <f t="shared" si="974"/>
        <v>0</v>
      </c>
      <c r="DW364" s="14">
        <f>IFERROR(VLOOKUP($A364,ParaFY19!$A$21:$Z$543,7,0),0)</f>
        <v>3528</v>
      </c>
      <c r="DX364" s="14">
        <f t="shared" si="975"/>
        <v>3.8173333497438273</v>
      </c>
      <c r="DY364" s="14">
        <f>IFERROR(VLOOKUP($A364,ConEnroll!$A$7:$S$341,13,0),0)</f>
        <v>0</v>
      </c>
      <c r="DZ364" s="14">
        <f t="shared" si="976"/>
        <v>0</v>
      </c>
      <c r="EA364" s="14">
        <f t="shared" si="910"/>
        <v>3528</v>
      </c>
      <c r="EB364" s="14">
        <f t="shared" si="977"/>
        <v>3.8173333497438273</v>
      </c>
      <c r="EC364" s="14">
        <f t="shared" si="911"/>
        <v>11246762.9398106</v>
      </c>
      <c r="ED364" s="14">
        <f t="shared" si="978"/>
        <v>12169.116566553836</v>
      </c>
      <c r="EE364" s="62"/>
      <c r="EF364" s="14">
        <f t="shared" si="912"/>
        <v>348.48013083671867</v>
      </c>
      <c r="EG364" s="14">
        <f t="shared" si="913"/>
        <v>0</v>
      </c>
      <c r="EH364" s="14">
        <f t="shared" si="914"/>
        <v>3.8173333497438273</v>
      </c>
      <c r="EI364" s="14">
        <f t="shared" si="979"/>
        <v>352.29746418646249</v>
      </c>
      <c r="EJ364" s="37">
        <f t="shared" si="915"/>
        <v>2.9813223096212368E-2</v>
      </c>
      <c r="EK364" s="42"/>
      <c r="EL364" s="14" t="str">
        <f>IFERROR(VLOOKUP($A364,#REF!,27,0),"0")</f>
        <v>0</v>
      </c>
      <c r="EM364" s="14">
        <f t="shared" si="980"/>
        <v>0</v>
      </c>
      <c r="EN364" s="14" t="str">
        <f>IFERROR(VLOOKUP($A364,SpecEd23!#REF!,23,0)," ")</f>
        <v xml:space="preserve"> </v>
      </c>
      <c r="EO364" s="14" t="e">
        <f t="shared" si="981"/>
        <v>#VALUE!</v>
      </c>
      <c r="EP364" s="14">
        <f>IFERROR(VLOOKUP($A364,ECFE!#REF!,24,0),0)</f>
        <v>0</v>
      </c>
      <c r="EQ364" s="14">
        <f t="shared" si="982"/>
        <v>0</v>
      </c>
      <c r="ER364" s="14">
        <f>IFERROR(VLOOKUP($A364,#REF!,30,0),0)</f>
        <v>0</v>
      </c>
      <c r="ES364" s="14">
        <f t="shared" si="983"/>
        <v>0</v>
      </c>
      <c r="ET364" s="14">
        <f>IFERROR(VLOOKUP($A364,#REF!,12,0),0)</f>
        <v>0</v>
      </c>
      <c r="EU364" s="14">
        <f t="shared" si="984"/>
        <v>0</v>
      </c>
      <c r="EV364" s="14">
        <v>0</v>
      </c>
      <c r="EW364" s="14">
        <f t="shared" si="985"/>
        <v>0</v>
      </c>
      <c r="EX364" s="14">
        <f>IFERROR(VLOOKUP($A364,ConEnroll!$A$8:$S$601,16,0),0)</f>
        <v>0</v>
      </c>
      <c r="EY364" s="14">
        <f t="shared" si="986"/>
        <v>0</v>
      </c>
      <c r="EZ364" s="14">
        <f t="shared" si="987"/>
        <v>0</v>
      </c>
      <c r="FA364" s="14">
        <f t="shared" si="988"/>
        <v>0</v>
      </c>
      <c r="FB364" s="14" t="e">
        <f t="shared" si="989"/>
        <v>#VALUE!</v>
      </c>
      <c r="FC364" s="14" t="e">
        <f t="shared" si="990"/>
        <v>#VALUE!</v>
      </c>
      <c r="FD364" s="62"/>
      <c r="FE364" s="14">
        <f t="shared" si="916"/>
        <v>9303.0051392213536</v>
      </c>
      <c r="FF364" s="14" t="e">
        <f t="shared" si="917"/>
        <v>#VALUE!</v>
      </c>
      <c r="FG364" s="14">
        <f t="shared" si="991"/>
        <v>3.8173333497438273</v>
      </c>
      <c r="FH364" s="14" t="e">
        <f t="shared" si="918"/>
        <v>#VALUE!</v>
      </c>
      <c r="FI364" s="37" t="e">
        <f t="shared" si="919"/>
        <v>#VALUE!</v>
      </c>
      <c r="FJ364" s="12"/>
      <c r="FK364" s="14" t="str">
        <f>IFERROR(VLOOKUP($A364,#REF!,27,0),"0")</f>
        <v>0</v>
      </c>
      <c r="FL364" s="14">
        <f t="shared" si="992"/>
        <v>0</v>
      </c>
      <c r="FM364" s="14" t="str">
        <f>IFERROR(VLOOKUP($A364,SpecEd23!$X$22:$Y$610,59,0)," ")</f>
        <v xml:space="preserve"> </v>
      </c>
      <c r="FN364" s="14" t="e">
        <f t="shared" si="993"/>
        <v>#VALUE!</v>
      </c>
      <c r="FO364" s="14">
        <f>IFERROR(VLOOKUP($A364,ECFE!#REF!,26,0),0)</f>
        <v>0</v>
      </c>
      <c r="FP364" s="14">
        <f t="shared" si="994"/>
        <v>0</v>
      </c>
      <c r="FQ364" s="14">
        <f>IFERROR(VLOOKUP($A364,#REF!,16,0),0)</f>
        <v>0</v>
      </c>
      <c r="FR364" s="14">
        <f t="shared" si="995"/>
        <v>0</v>
      </c>
      <c r="FS364" s="14">
        <f>IFERROR(VLOOKUP($A364,#REF!,12,0),0)</f>
        <v>0</v>
      </c>
      <c r="FT364" s="14">
        <f t="shared" si="996"/>
        <v>0</v>
      </c>
      <c r="FU364" s="14">
        <v>0</v>
      </c>
      <c r="FV364" s="14">
        <f t="shared" si="997"/>
        <v>0</v>
      </c>
      <c r="FW364" s="14">
        <f>IFERROR(VLOOKUP($A364,ConEnroll!$A$8:$S$601,16,0),0)</f>
        <v>0</v>
      </c>
      <c r="FX364" s="14">
        <f t="shared" si="998"/>
        <v>0</v>
      </c>
      <c r="FY364" s="14">
        <f t="shared" si="999"/>
        <v>0</v>
      </c>
      <c r="FZ364" s="14">
        <f t="shared" si="1000"/>
        <v>0</v>
      </c>
      <c r="GA364" s="14" t="e">
        <f t="shared" si="1001"/>
        <v>#VALUE!</v>
      </c>
      <c r="GB364" s="14" t="e">
        <f t="shared" si="1002"/>
        <v>#VALUE!</v>
      </c>
      <c r="GC364" s="39"/>
      <c r="GD364" s="14">
        <f t="shared" si="920"/>
        <v>-8954.5250083846349</v>
      </c>
      <c r="GE364" s="14" t="e">
        <f t="shared" si="921"/>
        <v>#VALUE!</v>
      </c>
      <c r="GF364" s="14">
        <f t="shared" si="922"/>
        <v>0</v>
      </c>
      <c r="GG364" s="14" t="e">
        <f t="shared" si="923"/>
        <v>#VALUE!</v>
      </c>
      <c r="GH364" s="37" t="e">
        <f t="shared" si="924"/>
        <v>#VALUE!</v>
      </c>
    </row>
    <row r="365" spans="1:190" ht="12.5" x14ac:dyDescent="0.25">
      <c r="A365" s="67">
        <v>4015</v>
      </c>
      <c r="B365" s="35">
        <v>7</v>
      </c>
      <c r="C365" s="14">
        <v>7</v>
      </c>
      <c r="D365" s="14"/>
      <c r="E365" s="14"/>
      <c r="F365" s="35" t="s">
        <v>396</v>
      </c>
      <c r="G365" s="41"/>
      <c r="H365" s="14">
        <f>IFERROR(VLOOKUP($A365,BaseFY22!$A$7:$AK$528,6,0),0)</f>
        <v>885</v>
      </c>
      <c r="I365" s="14">
        <f>IFERROR(VLOOKUP($A365,BaseFY22!$A$7:$AK$528,28,0),0)</f>
        <v>8502279.4000000004</v>
      </c>
      <c r="J365" s="14">
        <f t="shared" si="925"/>
        <v>9607.0953672316391</v>
      </c>
      <c r="K365" s="14">
        <f>IFERROR(VLOOKUP($A365,SpecEd22!$A$21:$BB$605,24,0)," ")</f>
        <v>2324648.5973373665</v>
      </c>
      <c r="L365" s="14">
        <f t="shared" si="926"/>
        <v>2626.7215789122788</v>
      </c>
      <c r="M365" s="14">
        <f>IFERROR(VLOOKUP($A365,ECFE!$A$16:$AB$347,7,0),0)</f>
        <v>0</v>
      </c>
      <c r="N365" s="14">
        <f t="shared" si="893"/>
        <v>0</v>
      </c>
      <c r="O365" s="14">
        <v>0</v>
      </c>
      <c r="P365" s="14">
        <f t="shared" si="893"/>
        <v>0</v>
      </c>
      <c r="Q365" s="14">
        <f>IFERROR(VLOOKUP($A365,ConEnroll!$A$7:$S$337,10,0),0)</f>
        <v>2306.81</v>
      </c>
      <c r="R365" s="14">
        <f t="shared" si="927"/>
        <v>2.6065649717514123</v>
      </c>
      <c r="S365" s="14">
        <f t="shared" si="894"/>
        <v>2306.81</v>
      </c>
      <c r="T365" s="14">
        <f t="shared" si="928"/>
        <v>2.6065649717514123</v>
      </c>
      <c r="U365" s="14">
        <f t="shared" si="895"/>
        <v>10829234.807337368</v>
      </c>
      <c r="V365" s="14">
        <f t="shared" si="929"/>
        <v>12236.42351111567</v>
      </c>
      <c r="W365" s="42"/>
      <c r="X365" s="14">
        <f>IFERROR(VLOOKUP($A365,HouseFY22!$A$6:$AJ$528,28,0),0)</f>
        <v>8890583.1772130001</v>
      </c>
      <c r="Y365" s="14">
        <f t="shared" si="930"/>
        <v>10045.85669741582</v>
      </c>
      <c r="Z365" s="14">
        <f>IFERROR(VLOOKUP($A365,Compens80percent!$A$13:$M$560,12,0),0)</f>
        <v>0</v>
      </c>
      <c r="AA365" s="14">
        <f t="shared" si="930"/>
        <v>0</v>
      </c>
      <c r="AB365" s="14">
        <f t="shared" si="931"/>
        <v>8890583.1772130001</v>
      </c>
      <c r="AC365" s="14">
        <f t="shared" si="930"/>
        <v>10045.85669741582</v>
      </c>
      <c r="AD365" s="14">
        <f>IFERROR(VLOOKUP(A365,SpecEd22!$A$21:$Z$550,14,0),0)</f>
        <v>2324648.5973373665</v>
      </c>
      <c r="AE365" s="14">
        <f t="shared" si="932"/>
        <v>2626.7215789122788</v>
      </c>
      <c r="AF365" s="14">
        <f>IFERROR(VLOOKUP($A365,ECFE!$A$16:$AB$348,8,0),0)</f>
        <v>0</v>
      </c>
      <c r="AG365" s="14">
        <f t="shared" si="933"/>
        <v>0</v>
      </c>
      <c r="AH365" s="14">
        <f>IFERROR(VLOOKUP(A365,ParaFY19!$A$21:$Z$543,7,0),0)</f>
        <v>6076</v>
      </c>
      <c r="AI365" s="14">
        <f t="shared" si="934"/>
        <v>6.8655367231638422</v>
      </c>
      <c r="AJ365" s="14">
        <f>IFERROR(VLOOKUP(A365,ConEnroll!$A$7:$S$341,13,0),0)</f>
        <v>2883.5124999999998</v>
      </c>
      <c r="AK365" s="14">
        <f t="shared" si="935"/>
        <v>3.2582062146892654</v>
      </c>
      <c r="AL365" s="14">
        <f t="shared" si="890"/>
        <v>8959.5125000000007</v>
      </c>
      <c r="AM365" s="14">
        <f t="shared" si="936"/>
        <v>10.123742937853109</v>
      </c>
      <c r="AN365" s="14">
        <f t="shared" si="937"/>
        <v>11224191.287050366</v>
      </c>
      <c r="AO365" s="14">
        <f t="shared" si="938"/>
        <v>12682.702019265951</v>
      </c>
      <c r="AP365" s="62"/>
      <c r="AQ365" s="14">
        <f t="shared" si="891"/>
        <v>438.76133018418113</v>
      </c>
      <c r="AR365" s="14">
        <f t="shared" si="896"/>
        <v>0</v>
      </c>
      <c r="AS365" s="14">
        <f t="shared" si="897"/>
        <v>7.5171779661016966</v>
      </c>
      <c r="AT365" s="14">
        <f t="shared" si="939"/>
        <v>446.27850815028285</v>
      </c>
      <c r="AU365" s="37">
        <f t="shared" si="898"/>
        <v>3.6471319233506397E-2</v>
      </c>
      <c r="AV365" s="42"/>
      <c r="AW365" s="14" t="str">
        <f>IFERROR(VLOOKUP($A365,#REF!,27,0),"0")</f>
        <v>0</v>
      </c>
      <c r="AX365" s="14">
        <f t="shared" si="940"/>
        <v>0</v>
      </c>
      <c r="AY365" s="14" t="str">
        <f>IFERROR(VLOOKUP($A365,SpecEd22!#REF!,23,0)," ")</f>
        <v xml:space="preserve"> </v>
      </c>
      <c r="AZ365" s="14" t="e">
        <f t="shared" si="941"/>
        <v>#VALUE!</v>
      </c>
      <c r="BA365" s="14">
        <f>IFERROR(VLOOKUP($A365,ECFE!#REF!,23,0),0)</f>
        <v>0</v>
      </c>
      <c r="BB365" s="14">
        <f t="shared" si="942"/>
        <v>0</v>
      </c>
      <c r="BC365" s="14">
        <f>IFERROR(VLOOKUP($A365,#REF!,17,0),0)</f>
        <v>0</v>
      </c>
      <c r="BD365" s="14">
        <f t="shared" si="943"/>
        <v>0</v>
      </c>
      <c r="BE365" s="14">
        <f>IFERROR(VLOOKUP($A365,#REF!,9,0),0)</f>
        <v>0</v>
      </c>
      <c r="BF365" s="14">
        <f t="shared" si="944"/>
        <v>0</v>
      </c>
      <c r="BG365" s="14">
        <v>0</v>
      </c>
      <c r="BH365" s="14">
        <f t="shared" si="945"/>
        <v>0</v>
      </c>
      <c r="BI365" s="14">
        <f>IFERROR(VLOOKUP($A365,ConEnroll!$A$8:$S$601,15,0),0)</f>
        <v>-1845</v>
      </c>
      <c r="BJ365" s="14">
        <f t="shared" si="946"/>
        <v>-2.0847457627118646</v>
      </c>
      <c r="BK365" s="14">
        <f t="shared" si="947"/>
        <v>-1845</v>
      </c>
      <c r="BL365" s="14">
        <f t="shared" si="948"/>
        <v>-2.0847457627118646</v>
      </c>
      <c r="BM365" s="14" t="e">
        <f t="shared" si="949"/>
        <v>#VALUE!</v>
      </c>
      <c r="BN365" s="14" t="e">
        <f t="shared" si="950"/>
        <v>#VALUE!</v>
      </c>
      <c r="BO365" s="42"/>
      <c r="BP365" s="14">
        <f t="shared" si="899"/>
        <v>10045.85669741582</v>
      </c>
      <c r="BQ365" s="14" t="e">
        <f t="shared" si="900"/>
        <v>#VALUE!</v>
      </c>
      <c r="BR365" s="14">
        <f t="shared" si="951"/>
        <v>12.208488700564974</v>
      </c>
      <c r="BS365" s="14" t="e">
        <f t="shared" si="901"/>
        <v>#VALUE!</v>
      </c>
      <c r="BT365" s="37" t="e">
        <f t="shared" si="902"/>
        <v>#VALUE!</v>
      </c>
      <c r="BU365" s="41"/>
      <c r="BV365" s="14" t="str">
        <f>IFERROR(VLOOKUP($A365,#REF!,27,0),"0")</f>
        <v>0</v>
      </c>
      <c r="BW365" s="14">
        <f t="shared" si="952"/>
        <v>0</v>
      </c>
      <c r="BX365" s="14" t="str">
        <f>IFERROR(VLOOKUP($A365,SpecEd22!$Z$22:$AV$606,59,0)," ")</f>
        <v xml:space="preserve"> </v>
      </c>
      <c r="BY365" s="14" t="e">
        <f t="shared" si="953"/>
        <v>#VALUE!</v>
      </c>
      <c r="BZ365" s="14">
        <f>IFERROR(VLOOKUP($A365,ECFE!#REF!,25,0),0)</f>
        <v>0</v>
      </c>
      <c r="CA365" s="14">
        <f t="shared" si="954"/>
        <v>0</v>
      </c>
      <c r="CB365" s="14">
        <f>IFERROR(VLOOKUP($A365,#REF!,17,0),0)</f>
        <v>0</v>
      </c>
      <c r="CC365" s="14">
        <f t="shared" si="955"/>
        <v>0</v>
      </c>
      <c r="CD365" s="14">
        <f>IFERROR(VLOOKUP($A365,#REF!,9,0),0)</f>
        <v>0</v>
      </c>
      <c r="CE365" s="14">
        <f t="shared" si="956"/>
        <v>0</v>
      </c>
      <c r="CF365" s="14">
        <v>0</v>
      </c>
      <c r="CG365" s="14">
        <f t="shared" si="957"/>
        <v>0</v>
      </c>
      <c r="CH365" s="14">
        <f>IFERROR(VLOOKUP($A365,ConEnroll!$A$8:$S$601,15,0),0)</f>
        <v>-1845</v>
      </c>
      <c r="CI365" s="14">
        <f t="shared" si="958"/>
        <v>-2.0847457627118646</v>
      </c>
      <c r="CJ365" s="14">
        <f t="shared" si="959"/>
        <v>-1845</v>
      </c>
      <c r="CK365" s="14">
        <f t="shared" si="960"/>
        <v>-2.0847457627118646</v>
      </c>
      <c r="CL365" s="14" t="e">
        <f t="shared" si="961"/>
        <v>#VALUE!</v>
      </c>
      <c r="CM365" s="14" t="e">
        <f t="shared" si="962"/>
        <v>#VALUE!</v>
      </c>
      <c r="CN365" s="42"/>
      <c r="CO365" s="14">
        <f t="shared" si="903"/>
        <v>-9607.0953672316391</v>
      </c>
      <c r="CP365" s="14" t="e">
        <f t="shared" si="904"/>
        <v>#VALUE!</v>
      </c>
      <c r="CQ365" s="14">
        <f t="shared" si="905"/>
        <v>-4.6913107344632774</v>
      </c>
      <c r="CR365" s="14" t="e">
        <f t="shared" si="906"/>
        <v>#VALUE!</v>
      </c>
      <c r="CS365" s="37" t="e">
        <f t="shared" si="907"/>
        <v>#VALUE!</v>
      </c>
      <c r="CT365" s="239"/>
      <c r="CU365" s="239"/>
      <c r="CV365" s="468"/>
      <c r="CW365" s="14">
        <f>IFERROR(VLOOKUP($A365,BaseFY23!$A$7:$AK$527,6,0),0)</f>
        <v>939.90705300000002</v>
      </c>
      <c r="CX365" s="14">
        <f>IFERROR(VLOOKUP($A365,BaseFY23!$A$7:$AN$528,28,0),0)</f>
        <v>9094559.6969440002</v>
      </c>
      <c r="CY365" s="14">
        <f t="shared" si="963"/>
        <v>9676.0202702128245</v>
      </c>
      <c r="CZ365" s="14">
        <f>IFERROR(VLOOKUP($A365,SpecEd23!$A$21:$BB$605,23,0)," ")</f>
        <v>2652544.3559035421</v>
      </c>
      <c r="DA365" s="14">
        <f t="shared" si="964"/>
        <v>2822.1347498533369</v>
      </c>
      <c r="DB365" s="14">
        <f>IFERROR(VLOOKUP($A365,ECFE!$A$16:$AB$347,7,0),0)</f>
        <v>0</v>
      </c>
      <c r="DC365" s="14">
        <f t="shared" si="965"/>
        <v>0</v>
      </c>
      <c r="DD365" s="14">
        <v>0</v>
      </c>
      <c r="DE365" s="14">
        <f t="shared" si="966"/>
        <v>0</v>
      </c>
      <c r="DF365" s="14">
        <f>IFERROR(VLOOKUP($A365,ConEnroll!$A$7:$S$338,10,0),0)</f>
        <v>2306.81</v>
      </c>
      <c r="DG365" s="14">
        <f t="shared" si="967"/>
        <v>2.454295871742969</v>
      </c>
      <c r="DH365" s="14">
        <f t="shared" si="908"/>
        <v>2306.81</v>
      </c>
      <c r="DI365" s="14">
        <f t="shared" si="968"/>
        <v>2.454295871742969</v>
      </c>
      <c r="DJ365" s="14">
        <f t="shared" si="909"/>
        <v>11749410.862847542</v>
      </c>
      <c r="DK365" s="14">
        <f t="shared" si="969"/>
        <v>12500.609315937905</v>
      </c>
      <c r="DL365" s="42"/>
      <c r="DM365" s="14">
        <f>IFERROR(VLOOKUP($A365,HouseFY23!$A$7:$AJ$528,28,0),0)</f>
        <v>9673032.1269439999</v>
      </c>
      <c r="DN365" s="14">
        <f t="shared" si="970"/>
        <v>10291.477328603469</v>
      </c>
      <c r="DO365" s="14">
        <f>IFERROR(VLOOKUP($A365,Compens80percent!$A$13:$M$560,12,0),0)</f>
        <v>0</v>
      </c>
      <c r="DP365" s="14">
        <f t="shared" si="970"/>
        <v>0</v>
      </c>
      <c r="DQ365" s="14">
        <f t="shared" si="971"/>
        <v>9673032.1269439999</v>
      </c>
      <c r="DR365" s="14">
        <f t="shared" si="972"/>
        <v>10929.979804456498</v>
      </c>
      <c r="DS365" s="14">
        <f>IFERROR(VLOOKUP($A365,SpecEd23!$A$21:$Z$550,14,0),0)</f>
        <v>2652544.3559035421</v>
      </c>
      <c r="DT365" s="14">
        <f t="shared" si="973"/>
        <v>2822.1347498533369</v>
      </c>
      <c r="DU365" s="14">
        <f>IFERROR(VLOOKUP($A365,ECFE!$A$16:$AB$347,9,0),0)</f>
        <v>0</v>
      </c>
      <c r="DV365" s="14">
        <f t="shared" si="974"/>
        <v>0</v>
      </c>
      <c r="DW365" s="14">
        <f>IFERROR(VLOOKUP($A365,ParaFY19!$A$21:$Z$543,7,0),0)</f>
        <v>6076</v>
      </c>
      <c r="DX365" s="14">
        <f t="shared" si="975"/>
        <v>6.4644689925526073</v>
      </c>
      <c r="DY365" s="14">
        <f>IFERROR(VLOOKUP($A365,ConEnroll!$A$7:$S$341,13,0),0)</f>
        <v>2883.5124999999998</v>
      </c>
      <c r="DZ365" s="14">
        <f t="shared" si="976"/>
        <v>3.067869839678711</v>
      </c>
      <c r="EA365" s="14">
        <f t="shared" si="910"/>
        <v>8959.5125000000007</v>
      </c>
      <c r="EB365" s="14">
        <f t="shared" si="977"/>
        <v>9.5323388322313196</v>
      </c>
      <c r="EC365" s="14">
        <f t="shared" si="911"/>
        <v>12334535.995347543</v>
      </c>
      <c r="ED365" s="14">
        <f t="shared" si="978"/>
        <v>13123.144417289039</v>
      </c>
      <c r="EE365" s="62"/>
      <c r="EF365" s="14">
        <f t="shared" si="912"/>
        <v>615.45705839064431</v>
      </c>
      <c r="EG365" s="14">
        <f t="shared" si="913"/>
        <v>0</v>
      </c>
      <c r="EH365" s="14">
        <f t="shared" si="914"/>
        <v>7.0780429604883501</v>
      </c>
      <c r="EI365" s="14">
        <f t="shared" si="979"/>
        <v>622.53510135113265</v>
      </c>
      <c r="EJ365" s="37">
        <f t="shared" si="915"/>
        <v>4.9800380574842776E-2</v>
      </c>
      <c r="EK365" s="42"/>
      <c r="EL365" s="14" t="str">
        <f>IFERROR(VLOOKUP($A365,#REF!,27,0),"0")</f>
        <v>0</v>
      </c>
      <c r="EM365" s="14">
        <f t="shared" si="980"/>
        <v>0</v>
      </c>
      <c r="EN365" s="14" t="str">
        <f>IFERROR(VLOOKUP($A365,SpecEd23!#REF!,23,0)," ")</f>
        <v xml:space="preserve"> </v>
      </c>
      <c r="EO365" s="14" t="e">
        <f t="shared" si="981"/>
        <v>#VALUE!</v>
      </c>
      <c r="EP365" s="14">
        <f>IFERROR(VLOOKUP($A365,ECFE!#REF!,24,0),0)</f>
        <v>0</v>
      </c>
      <c r="EQ365" s="14">
        <f t="shared" si="982"/>
        <v>0</v>
      </c>
      <c r="ER365" s="14">
        <f>IFERROR(VLOOKUP($A365,#REF!,30,0),0)</f>
        <v>0</v>
      </c>
      <c r="ES365" s="14">
        <f t="shared" si="983"/>
        <v>0</v>
      </c>
      <c r="ET365" s="14">
        <f>IFERROR(VLOOKUP($A365,#REF!,12,0),0)</f>
        <v>0</v>
      </c>
      <c r="EU365" s="14">
        <f t="shared" si="984"/>
        <v>0</v>
      </c>
      <c r="EV365" s="14">
        <v>0</v>
      </c>
      <c r="EW365" s="14">
        <f t="shared" si="985"/>
        <v>0</v>
      </c>
      <c r="EX365" s="14">
        <f>IFERROR(VLOOKUP($A365,ConEnroll!$A$8:$S$601,16,0),0)</f>
        <v>2170</v>
      </c>
      <c r="EY365" s="14">
        <f t="shared" si="986"/>
        <v>2.3087389259116455</v>
      </c>
      <c r="EZ365" s="14">
        <f t="shared" si="987"/>
        <v>2170</v>
      </c>
      <c r="FA365" s="14">
        <f t="shared" si="988"/>
        <v>2.3087389259116455</v>
      </c>
      <c r="FB365" s="14" t="e">
        <f t="shared" si="989"/>
        <v>#VALUE!</v>
      </c>
      <c r="FC365" s="14" t="e">
        <f t="shared" si="990"/>
        <v>#VALUE!</v>
      </c>
      <c r="FD365" s="62"/>
      <c r="FE365" s="14">
        <f t="shared" si="916"/>
        <v>10291.477328603469</v>
      </c>
      <c r="FF365" s="14" t="e">
        <f t="shared" si="917"/>
        <v>#VALUE!</v>
      </c>
      <c r="FG365" s="14">
        <f t="shared" si="991"/>
        <v>7.2235999063196736</v>
      </c>
      <c r="FH365" s="14" t="e">
        <f t="shared" si="918"/>
        <v>#VALUE!</v>
      </c>
      <c r="FI365" s="37" t="e">
        <f t="shared" si="919"/>
        <v>#VALUE!</v>
      </c>
      <c r="FJ365" s="12"/>
      <c r="FK365" s="14" t="str">
        <f>IFERROR(VLOOKUP($A365,#REF!,27,0),"0")</f>
        <v>0</v>
      </c>
      <c r="FL365" s="14">
        <f t="shared" si="992"/>
        <v>0</v>
      </c>
      <c r="FM365" s="14" t="str">
        <f>IFERROR(VLOOKUP($A365,SpecEd23!$X$22:$Y$610,59,0)," ")</f>
        <v xml:space="preserve"> </v>
      </c>
      <c r="FN365" s="14" t="e">
        <f t="shared" si="993"/>
        <v>#VALUE!</v>
      </c>
      <c r="FO365" s="14">
        <f>IFERROR(VLOOKUP($A365,ECFE!#REF!,26,0),0)</f>
        <v>0</v>
      </c>
      <c r="FP365" s="14">
        <f t="shared" si="994"/>
        <v>0</v>
      </c>
      <c r="FQ365" s="14">
        <f>IFERROR(VLOOKUP($A365,#REF!,16,0),0)</f>
        <v>0</v>
      </c>
      <c r="FR365" s="14">
        <f t="shared" si="995"/>
        <v>0</v>
      </c>
      <c r="FS365" s="14">
        <f>IFERROR(VLOOKUP($A365,#REF!,12,0),0)</f>
        <v>0</v>
      </c>
      <c r="FT365" s="14">
        <f t="shared" si="996"/>
        <v>0</v>
      </c>
      <c r="FU365" s="14">
        <v>0</v>
      </c>
      <c r="FV365" s="14">
        <f t="shared" si="997"/>
        <v>0</v>
      </c>
      <c r="FW365" s="14">
        <f>IFERROR(VLOOKUP($A365,ConEnroll!$A$8:$S$601,16,0),0)</f>
        <v>2170</v>
      </c>
      <c r="FX365" s="14">
        <f t="shared" si="998"/>
        <v>2.3087389259116455</v>
      </c>
      <c r="FY365" s="14">
        <f t="shared" si="999"/>
        <v>2170</v>
      </c>
      <c r="FZ365" s="14">
        <f t="shared" si="1000"/>
        <v>2.3087389259116455</v>
      </c>
      <c r="GA365" s="14" t="e">
        <f t="shared" si="1001"/>
        <v>#VALUE!</v>
      </c>
      <c r="GB365" s="14" t="e">
        <f t="shared" si="1002"/>
        <v>#VALUE!</v>
      </c>
      <c r="GC365" s="39"/>
      <c r="GD365" s="14">
        <f t="shared" si="920"/>
        <v>-9676.0202702128245</v>
      </c>
      <c r="GE365" s="14" t="e">
        <f t="shared" si="921"/>
        <v>#VALUE!</v>
      </c>
      <c r="GF365" s="14">
        <f t="shared" si="922"/>
        <v>-0.1455569458313235</v>
      </c>
      <c r="GG365" s="14" t="e">
        <f t="shared" si="923"/>
        <v>#VALUE!</v>
      </c>
      <c r="GH365" s="37" t="e">
        <f t="shared" si="924"/>
        <v>#VALUE!</v>
      </c>
    </row>
    <row r="366" spans="1:190" ht="12.5" x14ac:dyDescent="0.25">
      <c r="A366" s="67">
        <v>4016</v>
      </c>
      <c r="B366" s="35">
        <v>7</v>
      </c>
      <c r="C366" s="14">
        <v>7</v>
      </c>
      <c r="D366" s="14"/>
      <c r="E366" s="14"/>
      <c r="F366" s="35" t="s">
        <v>2680</v>
      </c>
      <c r="G366" s="41"/>
      <c r="H366" s="14">
        <f>IFERROR(VLOOKUP($A366,BaseFY22!$A$7:$AK$528,6,0),0)</f>
        <v>216</v>
      </c>
      <c r="I366" s="14">
        <f>IFERROR(VLOOKUP($A366,BaseFY22!$A$7:$AK$528,28,0),0)</f>
        <v>1539527.4</v>
      </c>
      <c r="J366" s="14">
        <f t="shared" si="925"/>
        <v>7127.4416666666666</v>
      </c>
      <c r="K366" s="14">
        <f>IFERROR(VLOOKUP($A366,SpecEd22!$A$21:$BB$605,24,0)," ")</f>
        <v>500684.1653290203</v>
      </c>
      <c r="L366" s="14">
        <f t="shared" si="926"/>
        <v>2317.9822468936127</v>
      </c>
      <c r="M366" s="14">
        <f>IFERROR(VLOOKUP($A366,ECFE!$A$16:$AB$347,7,0),0)</f>
        <v>0</v>
      </c>
      <c r="N366" s="14">
        <f t="shared" si="893"/>
        <v>0</v>
      </c>
      <c r="O366" s="14">
        <v>0</v>
      </c>
      <c r="P366" s="14">
        <f t="shared" si="893"/>
        <v>0</v>
      </c>
      <c r="Q366" s="14">
        <f>IFERROR(VLOOKUP($A366,ConEnroll!$A$7:$S$337,10,0),0)</f>
        <v>0</v>
      </c>
      <c r="R366" s="14">
        <f t="shared" si="927"/>
        <v>0</v>
      </c>
      <c r="S366" s="14">
        <f t="shared" si="894"/>
        <v>0</v>
      </c>
      <c r="T366" s="14">
        <f t="shared" si="928"/>
        <v>0</v>
      </c>
      <c r="U366" s="14">
        <f t="shared" si="895"/>
        <v>2040211.5653290201</v>
      </c>
      <c r="V366" s="14">
        <f t="shared" si="929"/>
        <v>9445.4239135602784</v>
      </c>
      <c r="W366" s="42"/>
      <c r="X366" s="14">
        <f>IFERROR(VLOOKUP($A366,HouseFY22!$A$6:$AJ$528,28,0),0)</f>
        <v>1569376.320207</v>
      </c>
      <c r="Y366" s="14">
        <f t="shared" si="930"/>
        <v>7265.6311120694445</v>
      </c>
      <c r="Z366" s="14">
        <f>IFERROR(VLOOKUP($A366,Compens80percent!$A$13:$M$560,12,0),0)</f>
        <v>0</v>
      </c>
      <c r="AA366" s="14">
        <f t="shared" si="930"/>
        <v>0</v>
      </c>
      <c r="AB366" s="14">
        <f t="shared" si="931"/>
        <v>1569376.320207</v>
      </c>
      <c r="AC366" s="14">
        <f t="shared" si="930"/>
        <v>7265.6311120694445</v>
      </c>
      <c r="AD366" s="14">
        <f>IFERROR(VLOOKUP(A366,SpecEd22!$A$21:$Z$550,14,0),0)</f>
        <v>500684.1653290203</v>
      </c>
      <c r="AE366" s="14">
        <f t="shared" si="932"/>
        <v>2317.9822468936127</v>
      </c>
      <c r="AF366" s="14">
        <f>IFERROR(VLOOKUP($A366,ECFE!$A$16:$AB$348,8,0),0)</f>
        <v>0</v>
      </c>
      <c r="AG366" s="14">
        <f t="shared" si="933"/>
        <v>0</v>
      </c>
      <c r="AH366" s="14">
        <f>IFERROR(VLOOKUP(A366,ParaFY19!$A$21:$Z$543,7,0),0)</f>
        <v>3136</v>
      </c>
      <c r="AI366" s="14">
        <f t="shared" si="934"/>
        <v>14.518518518518519</v>
      </c>
      <c r="AJ366" s="14">
        <f>IFERROR(VLOOKUP(A366,ConEnroll!$A$7:$S$341,13,0),0)</f>
        <v>0</v>
      </c>
      <c r="AK366" s="14">
        <f t="shared" si="935"/>
        <v>0</v>
      </c>
      <c r="AL366" s="14">
        <f t="shared" si="890"/>
        <v>3136</v>
      </c>
      <c r="AM366" s="14">
        <f t="shared" si="936"/>
        <v>14.518518518518519</v>
      </c>
      <c r="AN366" s="14">
        <f t="shared" si="937"/>
        <v>2073196.4855360202</v>
      </c>
      <c r="AO366" s="14">
        <f t="shared" si="938"/>
        <v>9598.1318774815754</v>
      </c>
      <c r="AP366" s="62"/>
      <c r="AQ366" s="14">
        <f t="shared" si="891"/>
        <v>138.18944540277789</v>
      </c>
      <c r="AR366" s="14">
        <f t="shared" si="896"/>
        <v>0</v>
      </c>
      <c r="AS366" s="14">
        <f t="shared" si="897"/>
        <v>14.518518518518519</v>
      </c>
      <c r="AT366" s="14">
        <f t="shared" si="939"/>
        <v>152.70796392129643</v>
      </c>
      <c r="AU366" s="37">
        <f t="shared" si="898"/>
        <v>1.6167401835936866E-2</v>
      </c>
      <c r="AV366" s="42"/>
      <c r="AW366" s="14" t="str">
        <f>IFERROR(VLOOKUP($A366,#REF!,27,0),"0")</f>
        <v>0</v>
      </c>
      <c r="AX366" s="14">
        <f t="shared" si="940"/>
        <v>0</v>
      </c>
      <c r="AY366" s="14" t="str">
        <f>IFERROR(VLOOKUP($A366,SpecEd22!#REF!,23,0)," ")</f>
        <v xml:space="preserve"> </v>
      </c>
      <c r="AZ366" s="14" t="e">
        <f t="shared" si="941"/>
        <v>#VALUE!</v>
      </c>
      <c r="BA366" s="14">
        <f>IFERROR(VLOOKUP($A366,ECFE!#REF!,23,0),0)</f>
        <v>0</v>
      </c>
      <c r="BB366" s="14">
        <f t="shared" si="942"/>
        <v>0</v>
      </c>
      <c r="BC366" s="14">
        <f>IFERROR(VLOOKUP($A366,#REF!,17,0),0)</f>
        <v>0</v>
      </c>
      <c r="BD366" s="14">
        <f t="shared" si="943"/>
        <v>0</v>
      </c>
      <c r="BE366" s="14">
        <f>IFERROR(VLOOKUP($A366,#REF!,9,0),0)</f>
        <v>0</v>
      </c>
      <c r="BF366" s="14">
        <f t="shared" si="944"/>
        <v>0</v>
      </c>
      <c r="BG366" s="14">
        <v>0</v>
      </c>
      <c r="BH366" s="14">
        <f t="shared" si="945"/>
        <v>0</v>
      </c>
      <c r="BI366" s="14">
        <f>IFERROR(VLOOKUP($A366,ConEnroll!$A$8:$S$601,15,0),0)</f>
        <v>0</v>
      </c>
      <c r="BJ366" s="14">
        <f t="shared" si="946"/>
        <v>0</v>
      </c>
      <c r="BK366" s="14">
        <f t="shared" si="947"/>
        <v>0</v>
      </c>
      <c r="BL366" s="14">
        <f t="shared" si="948"/>
        <v>0</v>
      </c>
      <c r="BM366" s="14" t="e">
        <f t="shared" si="949"/>
        <v>#VALUE!</v>
      </c>
      <c r="BN366" s="14" t="e">
        <f t="shared" si="950"/>
        <v>#VALUE!</v>
      </c>
      <c r="BO366" s="42"/>
      <c r="BP366" s="14">
        <f t="shared" si="899"/>
        <v>7265.6311120694445</v>
      </c>
      <c r="BQ366" s="14" t="e">
        <f t="shared" si="900"/>
        <v>#VALUE!</v>
      </c>
      <c r="BR366" s="14">
        <f t="shared" si="951"/>
        <v>14.518518518518519</v>
      </c>
      <c r="BS366" s="14" t="e">
        <f t="shared" si="901"/>
        <v>#VALUE!</v>
      </c>
      <c r="BT366" s="37" t="e">
        <f t="shared" si="902"/>
        <v>#VALUE!</v>
      </c>
      <c r="BU366" s="41"/>
      <c r="BV366" s="14" t="str">
        <f>IFERROR(VLOOKUP($A366,#REF!,27,0),"0")</f>
        <v>0</v>
      </c>
      <c r="BW366" s="14">
        <f t="shared" si="952"/>
        <v>0</v>
      </c>
      <c r="BX366" s="14" t="str">
        <f>IFERROR(VLOOKUP($A366,SpecEd22!$Z$22:$AV$606,59,0)," ")</f>
        <v xml:space="preserve"> </v>
      </c>
      <c r="BY366" s="14" t="e">
        <f t="shared" si="953"/>
        <v>#VALUE!</v>
      </c>
      <c r="BZ366" s="14">
        <f>IFERROR(VLOOKUP($A366,ECFE!#REF!,25,0),0)</f>
        <v>0</v>
      </c>
      <c r="CA366" s="14">
        <f t="shared" si="954"/>
        <v>0</v>
      </c>
      <c r="CB366" s="14">
        <f>IFERROR(VLOOKUP($A366,#REF!,17,0),0)</f>
        <v>0</v>
      </c>
      <c r="CC366" s="14">
        <f t="shared" si="955"/>
        <v>0</v>
      </c>
      <c r="CD366" s="14">
        <f>IFERROR(VLOOKUP($A366,#REF!,9,0),0)</f>
        <v>0</v>
      </c>
      <c r="CE366" s="14">
        <f t="shared" si="956"/>
        <v>0</v>
      </c>
      <c r="CF366" s="14">
        <v>0</v>
      </c>
      <c r="CG366" s="14">
        <f t="shared" si="957"/>
        <v>0</v>
      </c>
      <c r="CH366" s="14">
        <f>IFERROR(VLOOKUP($A366,ConEnroll!$A$8:$S$601,15,0),0)</f>
        <v>0</v>
      </c>
      <c r="CI366" s="14">
        <f t="shared" si="958"/>
        <v>0</v>
      </c>
      <c r="CJ366" s="14">
        <f t="shared" si="959"/>
        <v>0</v>
      </c>
      <c r="CK366" s="14">
        <f t="shared" si="960"/>
        <v>0</v>
      </c>
      <c r="CL366" s="14" t="e">
        <f t="shared" si="961"/>
        <v>#VALUE!</v>
      </c>
      <c r="CM366" s="14" t="e">
        <f t="shared" si="962"/>
        <v>#VALUE!</v>
      </c>
      <c r="CN366" s="42"/>
      <c r="CO366" s="14">
        <f t="shared" si="903"/>
        <v>-7127.4416666666666</v>
      </c>
      <c r="CP366" s="14" t="e">
        <f t="shared" si="904"/>
        <v>#VALUE!</v>
      </c>
      <c r="CQ366" s="14">
        <f t="shared" si="905"/>
        <v>0</v>
      </c>
      <c r="CR366" s="14" t="e">
        <f t="shared" si="906"/>
        <v>#VALUE!</v>
      </c>
      <c r="CS366" s="37" t="e">
        <f t="shared" si="907"/>
        <v>#VALUE!</v>
      </c>
      <c r="CT366" s="239"/>
      <c r="CU366" s="239"/>
      <c r="CV366" s="468"/>
      <c r="CW366" s="14">
        <f>IFERROR(VLOOKUP($A366,BaseFY23!$A$7:$AK$527,6,0),0)</f>
        <v>234.77671000000001</v>
      </c>
      <c r="CX366" s="14">
        <f>IFERROR(VLOOKUP($A366,BaseFY23!$A$7:$AN$528,28,0),0)</f>
        <v>1671969.3770949999</v>
      </c>
      <c r="CY366" s="14">
        <f t="shared" si="963"/>
        <v>7121.5299724363622</v>
      </c>
      <c r="CZ366" s="14">
        <f>IFERROR(VLOOKUP($A366,SpecEd23!$A$21:$BB$605,23,0)," ")</f>
        <v>583160.50780077605</v>
      </c>
      <c r="DA366" s="14">
        <f t="shared" si="964"/>
        <v>2483.89419802661</v>
      </c>
      <c r="DB366" s="14">
        <f>IFERROR(VLOOKUP($A366,ECFE!$A$16:$AB$347,7,0),0)</f>
        <v>0</v>
      </c>
      <c r="DC366" s="14">
        <f t="shared" si="965"/>
        <v>0</v>
      </c>
      <c r="DD366" s="14">
        <v>0</v>
      </c>
      <c r="DE366" s="14">
        <f t="shared" si="966"/>
        <v>0</v>
      </c>
      <c r="DF366" s="14">
        <f>IFERROR(VLOOKUP($A366,ConEnroll!$A$7:$S$338,10,0),0)</f>
        <v>0</v>
      </c>
      <c r="DG366" s="14">
        <f t="shared" si="967"/>
        <v>0</v>
      </c>
      <c r="DH366" s="14">
        <f t="shared" si="908"/>
        <v>0</v>
      </c>
      <c r="DI366" s="14">
        <f t="shared" si="968"/>
        <v>0</v>
      </c>
      <c r="DJ366" s="14">
        <f t="shared" si="909"/>
        <v>2255129.8848957759</v>
      </c>
      <c r="DK366" s="14">
        <f t="shared" si="969"/>
        <v>9605.4241704629731</v>
      </c>
      <c r="DL366" s="42"/>
      <c r="DM366" s="14">
        <f>IFERROR(VLOOKUP($A366,HouseFY23!$A$7:$AJ$528,28,0),0)</f>
        <v>1735815.037095</v>
      </c>
      <c r="DN366" s="14">
        <f t="shared" si="970"/>
        <v>7393.47202324711</v>
      </c>
      <c r="DO366" s="14">
        <f>IFERROR(VLOOKUP($A366,Compens80percent!$A$13:$M$560,12,0),0)</f>
        <v>0</v>
      </c>
      <c r="DP366" s="14">
        <f t="shared" si="970"/>
        <v>0</v>
      </c>
      <c r="DQ366" s="14">
        <f t="shared" si="971"/>
        <v>1735815.037095</v>
      </c>
      <c r="DR366" s="14">
        <f t="shared" si="972"/>
        <v>8036.1807272916667</v>
      </c>
      <c r="DS366" s="14">
        <f>IFERROR(VLOOKUP($A366,SpecEd23!$A$21:$Z$550,14,0),0)</f>
        <v>583160.50780077605</v>
      </c>
      <c r="DT366" s="14">
        <f t="shared" si="973"/>
        <v>2483.89419802661</v>
      </c>
      <c r="DU366" s="14">
        <f>IFERROR(VLOOKUP($A366,ECFE!$A$16:$AB$347,9,0),0)</f>
        <v>0</v>
      </c>
      <c r="DV366" s="14">
        <f t="shared" si="974"/>
        <v>0</v>
      </c>
      <c r="DW366" s="14">
        <f>IFERROR(VLOOKUP($A366,ParaFY19!$A$21:$Z$543,7,0),0)</f>
        <v>3136</v>
      </c>
      <c r="DX366" s="14">
        <f t="shared" si="975"/>
        <v>13.357372628656394</v>
      </c>
      <c r="DY366" s="14">
        <f>IFERROR(VLOOKUP($A366,ConEnroll!$A$7:$S$341,13,0),0)</f>
        <v>0</v>
      </c>
      <c r="DZ366" s="14">
        <f t="shared" si="976"/>
        <v>0</v>
      </c>
      <c r="EA366" s="14">
        <f t="shared" si="910"/>
        <v>3136</v>
      </c>
      <c r="EB366" s="14">
        <f t="shared" si="977"/>
        <v>13.357372628656394</v>
      </c>
      <c r="EC366" s="14">
        <f t="shared" si="911"/>
        <v>2322111.5448957761</v>
      </c>
      <c r="ED366" s="14">
        <f t="shared" si="978"/>
        <v>9890.7235939023758</v>
      </c>
      <c r="EE366" s="62"/>
      <c r="EF366" s="14">
        <f t="shared" si="912"/>
        <v>271.94205081074779</v>
      </c>
      <c r="EG366" s="14">
        <f t="shared" si="913"/>
        <v>0</v>
      </c>
      <c r="EH366" s="14">
        <f t="shared" si="914"/>
        <v>13.357372628656394</v>
      </c>
      <c r="EI366" s="14">
        <f t="shared" si="979"/>
        <v>285.29942343940417</v>
      </c>
      <c r="EJ366" s="37">
        <f t="shared" si="915"/>
        <v>2.9701907836273408E-2</v>
      </c>
      <c r="EK366" s="42"/>
      <c r="EL366" s="14" t="str">
        <f>IFERROR(VLOOKUP($A366,#REF!,27,0),"0")</f>
        <v>0</v>
      </c>
      <c r="EM366" s="14">
        <f t="shared" si="980"/>
        <v>0</v>
      </c>
      <c r="EN366" s="14" t="str">
        <f>IFERROR(VLOOKUP($A366,SpecEd23!#REF!,23,0)," ")</f>
        <v xml:space="preserve"> </v>
      </c>
      <c r="EO366" s="14" t="e">
        <f t="shared" si="981"/>
        <v>#VALUE!</v>
      </c>
      <c r="EP366" s="14">
        <f>IFERROR(VLOOKUP($A366,ECFE!#REF!,24,0),0)</f>
        <v>0</v>
      </c>
      <c r="EQ366" s="14">
        <f t="shared" si="982"/>
        <v>0</v>
      </c>
      <c r="ER366" s="14">
        <f>IFERROR(VLOOKUP($A366,#REF!,30,0),0)</f>
        <v>0</v>
      </c>
      <c r="ES366" s="14">
        <f t="shared" si="983"/>
        <v>0</v>
      </c>
      <c r="ET366" s="14">
        <f>IFERROR(VLOOKUP($A366,#REF!,12,0),0)</f>
        <v>0</v>
      </c>
      <c r="EU366" s="14">
        <f t="shared" si="984"/>
        <v>0</v>
      </c>
      <c r="EV366" s="14">
        <v>0</v>
      </c>
      <c r="EW366" s="14">
        <f t="shared" si="985"/>
        <v>0</v>
      </c>
      <c r="EX366" s="14">
        <f>IFERROR(VLOOKUP($A366,ConEnroll!$A$8:$S$601,16,0),0)</f>
        <v>0</v>
      </c>
      <c r="EY366" s="14">
        <f t="shared" si="986"/>
        <v>0</v>
      </c>
      <c r="EZ366" s="14">
        <f t="shared" si="987"/>
        <v>0</v>
      </c>
      <c r="FA366" s="14">
        <f t="shared" si="988"/>
        <v>0</v>
      </c>
      <c r="FB366" s="14" t="e">
        <f t="shared" si="989"/>
        <v>#VALUE!</v>
      </c>
      <c r="FC366" s="14" t="e">
        <f t="shared" si="990"/>
        <v>#VALUE!</v>
      </c>
      <c r="FD366" s="62"/>
      <c r="FE366" s="14">
        <f t="shared" si="916"/>
        <v>7393.47202324711</v>
      </c>
      <c r="FF366" s="14" t="e">
        <f t="shared" si="917"/>
        <v>#VALUE!</v>
      </c>
      <c r="FG366" s="14">
        <f t="shared" si="991"/>
        <v>13.357372628656394</v>
      </c>
      <c r="FH366" s="14" t="e">
        <f t="shared" si="918"/>
        <v>#VALUE!</v>
      </c>
      <c r="FI366" s="37" t="e">
        <f t="shared" si="919"/>
        <v>#VALUE!</v>
      </c>
      <c r="FJ366" s="12"/>
      <c r="FK366" s="14" t="str">
        <f>IFERROR(VLOOKUP($A366,#REF!,27,0),"0")</f>
        <v>0</v>
      </c>
      <c r="FL366" s="14">
        <f t="shared" si="992"/>
        <v>0</v>
      </c>
      <c r="FM366" s="14" t="str">
        <f>IFERROR(VLOOKUP($A366,SpecEd23!$X$22:$Y$610,59,0)," ")</f>
        <v xml:space="preserve"> </v>
      </c>
      <c r="FN366" s="14" t="e">
        <f t="shared" si="993"/>
        <v>#VALUE!</v>
      </c>
      <c r="FO366" s="14">
        <f>IFERROR(VLOOKUP($A366,ECFE!#REF!,26,0),0)</f>
        <v>0</v>
      </c>
      <c r="FP366" s="14">
        <f t="shared" si="994"/>
        <v>0</v>
      </c>
      <c r="FQ366" s="14">
        <f>IFERROR(VLOOKUP($A366,#REF!,16,0),0)</f>
        <v>0</v>
      </c>
      <c r="FR366" s="14">
        <f t="shared" si="995"/>
        <v>0</v>
      </c>
      <c r="FS366" s="14">
        <f>IFERROR(VLOOKUP($A366,#REF!,12,0),0)</f>
        <v>0</v>
      </c>
      <c r="FT366" s="14">
        <f t="shared" si="996"/>
        <v>0</v>
      </c>
      <c r="FU366" s="14">
        <v>0</v>
      </c>
      <c r="FV366" s="14">
        <f t="shared" si="997"/>
        <v>0</v>
      </c>
      <c r="FW366" s="14">
        <f>IFERROR(VLOOKUP($A366,ConEnroll!$A$8:$S$601,16,0),0)</f>
        <v>0</v>
      </c>
      <c r="FX366" s="14">
        <f t="shared" si="998"/>
        <v>0</v>
      </c>
      <c r="FY366" s="14">
        <f t="shared" si="999"/>
        <v>0</v>
      </c>
      <c r="FZ366" s="14">
        <f t="shared" si="1000"/>
        <v>0</v>
      </c>
      <c r="GA366" s="14" t="e">
        <f t="shared" si="1001"/>
        <v>#VALUE!</v>
      </c>
      <c r="GB366" s="14" t="e">
        <f t="shared" si="1002"/>
        <v>#VALUE!</v>
      </c>
      <c r="GC366" s="39"/>
      <c r="GD366" s="14">
        <f t="shared" si="920"/>
        <v>-7121.5299724363622</v>
      </c>
      <c r="GE366" s="14" t="e">
        <f t="shared" si="921"/>
        <v>#VALUE!</v>
      </c>
      <c r="GF366" s="14">
        <f t="shared" si="922"/>
        <v>0</v>
      </c>
      <c r="GG366" s="14" t="e">
        <f t="shared" si="923"/>
        <v>#VALUE!</v>
      </c>
      <c r="GH366" s="37" t="e">
        <f t="shared" si="924"/>
        <v>#VALUE!</v>
      </c>
    </row>
    <row r="367" spans="1:190" ht="12.5" x14ac:dyDescent="0.25">
      <c r="A367" s="67">
        <v>4017</v>
      </c>
      <c r="B367" s="35">
        <v>7</v>
      </c>
      <c r="C367" s="14">
        <v>7</v>
      </c>
      <c r="D367" s="14"/>
      <c r="E367" s="14"/>
      <c r="F367" s="35" t="s">
        <v>2681</v>
      </c>
      <c r="G367" s="41"/>
      <c r="H367" s="14">
        <f>IFERROR(VLOOKUP($A367,BaseFY22!$A$7:$AK$528,6,0),0)</f>
        <v>3387</v>
      </c>
      <c r="I367" s="14">
        <f>IFERROR(VLOOKUP($A367,BaseFY22!$A$7:$AK$528,28,0),0)</f>
        <v>36495378</v>
      </c>
      <c r="J367" s="14">
        <f t="shared" si="925"/>
        <v>10775.133746678477</v>
      </c>
      <c r="K367" s="14">
        <f>IFERROR(VLOOKUP($A367,SpecEd22!$A$21:$BB$605,24,0)," ")</f>
        <v>5623565.6007720409</v>
      </c>
      <c r="L367" s="14">
        <f t="shared" si="926"/>
        <v>1660.338234653688</v>
      </c>
      <c r="M367" s="14">
        <f>IFERROR(VLOOKUP($A367,ECFE!$A$16:$AB$347,7,0),0)</f>
        <v>0</v>
      </c>
      <c r="N367" s="14">
        <f t="shared" si="893"/>
        <v>0</v>
      </c>
      <c r="O367" s="14">
        <v>0</v>
      </c>
      <c r="P367" s="14">
        <f t="shared" si="893"/>
        <v>0</v>
      </c>
      <c r="Q367" s="14">
        <f>IFERROR(VLOOKUP($A367,ConEnroll!$A$7:$S$337,10,0),0)</f>
        <v>52.43</v>
      </c>
      <c r="R367" s="14">
        <f t="shared" si="927"/>
        <v>1.5479775612636552E-2</v>
      </c>
      <c r="S367" s="14">
        <f t="shared" si="894"/>
        <v>52.43</v>
      </c>
      <c r="T367" s="14">
        <f t="shared" si="928"/>
        <v>1.5479775612636552E-2</v>
      </c>
      <c r="U367" s="14">
        <f t="shared" si="895"/>
        <v>42118996.030772038</v>
      </c>
      <c r="V367" s="14">
        <f t="shared" si="929"/>
        <v>12435.487461107776</v>
      </c>
      <c r="W367" s="42"/>
      <c r="X367" s="14">
        <f>IFERROR(VLOOKUP($A367,HouseFY22!$A$6:$AJ$528,28,0),0)</f>
        <v>37247262.418681003</v>
      </c>
      <c r="Y367" s="14">
        <f t="shared" si="930"/>
        <v>10997.125012896664</v>
      </c>
      <c r="Z367" s="14">
        <f>IFERROR(VLOOKUP($A367,Compens80percent!$A$13:$M$560,12,0),0)</f>
        <v>358973.75999999978</v>
      </c>
      <c r="AA367" s="14">
        <f t="shared" si="930"/>
        <v>105.98575730735158</v>
      </c>
      <c r="AB367" s="14">
        <f t="shared" si="931"/>
        <v>37606236.178681001</v>
      </c>
      <c r="AC367" s="14">
        <f t="shared" si="930"/>
        <v>11103.110770204015</v>
      </c>
      <c r="AD367" s="14">
        <f>IFERROR(VLOOKUP(A367,SpecEd22!$A$21:$Z$550,14,0),0)</f>
        <v>5623565.6007720409</v>
      </c>
      <c r="AE367" s="14">
        <f t="shared" si="932"/>
        <v>1660.338234653688</v>
      </c>
      <c r="AF367" s="14">
        <f>IFERROR(VLOOKUP($A367,ECFE!$A$16:$AB$348,8,0),0)</f>
        <v>0</v>
      </c>
      <c r="AG367" s="14">
        <f t="shared" si="933"/>
        <v>0</v>
      </c>
      <c r="AH367" s="14">
        <f>IFERROR(VLOOKUP(A367,ParaFY19!$A$21:$Z$543,7,0),0)</f>
        <v>6468</v>
      </c>
      <c r="AI367" s="14">
        <f t="shared" si="934"/>
        <v>1.9096545615589018</v>
      </c>
      <c r="AJ367" s="14">
        <f>IFERROR(VLOOKUP(A367,ConEnroll!$A$7:$S$341,13,0),0)</f>
        <v>65.537499999999994</v>
      </c>
      <c r="AK367" s="14">
        <f t="shared" si="935"/>
        <v>1.9349719515795689E-2</v>
      </c>
      <c r="AL367" s="14">
        <f t="shared" si="890"/>
        <v>6533.5375000000004</v>
      </c>
      <c r="AM367" s="14">
        <f t="shared" si="936"/>
        <v>1.9290042810746975</v>
      </c>
      <c r="AN367" s="14">
        <f t="shared" si="937"/>
        <v>43236335.316953041</v>
      </c>
      <c r="AO367" s="14">
        <f t="shared" si="938"/>
        <v>12765.378009138778</v>
      </c>
      <c r="AP367" s="62"/>
      <c r="AQ367" s="14">
        <f t="shared" si="891"/>
        <v>327.97702352553824</v>
      </c>
      <c r="AR367" s="14">
        <f t="shared" si="896"/>
        <v>0</v>
      </c>
      <c r="AS367" s="14">
        <f t="shared" si="897"/>
        <v>1.9135245054620609</v>
      </c>
      <c r="AT367" s="14">
        <f t="shared" si="939"/>
        <v>329.89054803100032</v>
      </c>
      <c r="AU367" s="37">
        <f t="shared" si="898"/>
        <v>2.6528155736776648E-2</v>
      </c>
      <c r="AV367" s="42"/>
      <c r="AW367" s="14" t="str">
        <f>IFERROR(VLOOKUP($A367,#REF!,27,0),"0")</f>
        <v>0</v>
      </c>
      <c r="AX367" s="14">
        <f t="shared" si="940"/>
        <v>0</v>
      </c>
      <c r="AY367" s="14" t="str">
        <f>IFERROR(VLOOKUP($A367,SpecEd22!#REF!,23,0)," ")</f>
        <v xml:space="preserve"> </v>
      </c>
      <c r="AZ367" s="14" t="e">
        <f t="shared" si="941"/>
        <v>#VALUE!</v>
      </c>
      <c r="BA367" s="14">
        <f>IFERROR(VLOOKUP($A367,ECFE!#REF!,23,0),0)</f>
        <v>0</v>
      </c>
      <c r="BB367" s="14">
        <f t="shared" si="942"/>
        <v>0</v>
      </c>
      <c r="BC367" s="14">
        <f>IFERROR(VLOOKUP($A367,#REF!,17,0),0)</f>
        <v>0</v>
      </c>
      <c r="BD367" s="14">
        <f t="shared" si="943"/>
        <v>0</v>
      </c>
      <c r="BE367" s="14">
        <f>IFERROR(VLOOKUP($A367,#REF!,9,0),0)</f>
        <v>0</v>
      </c>
      <c r="BF367" s="14">
        <f t="shared" si="944"/>
        <v>0</v>
      </c>
      <c r="BG367" s="14">
        <v>0</v>
      </c>
      <c r="BH367" s="14">
        <f t="shared" si="945"/>
        <v>0</v>
      </c>
      <c r="BI367" s="14">
        <f>IFERROR(VLOOKUP($A367,ConEnroll!$A$8:$S$601,15,0),0)</f>
        <v>-1846</v>
      </c>
      <c r="BJ367" s="14">
        <f t="shared" si="946"/>
        <v>-0.5450250959551225</v>
      </c>
      <c r="BK367" s="14">
        <f t="shared" si="947"/>
        <v>-1846</v>
      </c>
      <c r="BL367" s="14">
        <f t="shared" si="948"/>
        <v>-0.5450250959551225</v>
      </c>
      <c r="BM367" s="14" t="e">
        <f t="shared" si="949"/>
        <v>#VALUE!</v>
      </c>
      <c r="BN367" s="14" t="e">
        <f t="shared" si="950"/>
        <v>#VALUE!</v>
      </c>
      <c r="BO367" s="42"/>
      <c r="BP367" s="14">
        <f t="shared" si="899"/>
        <v>10997.125012896664</v>
      </c>
      <c r="BQ367" s="14" t="e">
        <f t="shared" si="900"/>
        <v>#VALUE!</v>
      </c>
      <c r="BR367" s="14">
        <f t="shared" si="951"/>
        <v>2.4740293770298201</v>
      </c>
      <c r="BS367" s="14" t="e">
        <f t="shared" si="901"/>
        <v>#VALUE!</v>
      </c>
      <c r="BT367" s="37" t="e">
        <f t="shared" si="902"/>
        <v>#VALUE!</v>
      </c>
      <c r="BU367" s="41"/>
      <c r="BV367" s="14" t="str">
        <f>IFERROR(VLOOKUP($A367,#REF!,27,0),"0")</f>
        <v>0</v>
      </c>
      <c r="BW367" s="14">
        <f t="shared" si="952"/>
        <v>0</v>
      </c>
      <c r="BX367" s="14" t="str">
        <f>IFERROR(VLOOKUP($A367,SpecEd22!$Z$22:$AV$606,59,0)," ")</f>
        <v xml:space="preserve"> </v>
      </c>
      <c r="BY367" s="14" t="e">
        <f t="shared" si="953"/>
        <v>#VALUE!</v>
      </c>
      <c r="BZ367" s="14">
        <f>IFERROR(VLOOKUP($A367,ECFE!#REF!,25,0),0)</f>
        <v>0</v>
      </c>
      <c r="CA367" s="14">
        <f t="shared" si="954"/>
        <v>0</v>
      </c>
      <c r="CB367" s="14">
        <f>IFERROR(VLOOKUP($A367,#REF!,17,0),0)</f>
        <v>0</v>
      </c>
      <c r="CC367" s="14">
        <f t="shared" si="955"/>
        <v>0</v>
      </c>
      <c r="CD367" s="14">
        <f>IFERROR(VLOOKUP($A367,#REF!,9,0),0)</f>
        <v>0</v>
      </c>
      <c r="CE367" s="14">
        <f t="shared" si="956"/>
        <v>0</v>
      </c>
      <c r="CF367" s="14">
        <v>0</v>
      </c>
      <c r="CG367" s="14">
        <f t="shared" si="957"/>
        <v>0</v>
      </c>
      <c r="CH367" s="14">
        <f>IFERROR(VLOOKUP($A367,ConEnroll!$A$8:$S$601,15,0),0)</f>
        <v>-1846</v>
      </c>
      <c r="CI367" s="14">
        <f t="shared" si="958"/>
        <v>-0.5450250959551225</v>
      </c>
      <c r="CJ367" s="14">
        <f t="shared" si="959"/>
        <v>-1846</v>
      </c>
      <c r="CK367" s="14">
        <f t="shared" si="960"/>
        <v>-0.5450250959551225</v>
      </c>
      <c r="CL367" s="14" t="e">
        <f t="shared" si="961"/>
        <v>#VALUE!</v>
      </c>
      <c r="CM367" s="14" t="e">
        <f t="shared" si="962"/>
        <v>#VALUE!</v>
      </c>
      <c r="CN367" s="42"/>
      <c r="CO367" s="14">
        <f t="shared" si="903"/>
        <v>-10775.133746678477</v>
      </c>
      <c r="CP367" s="14" t="e">
        <f t="shared" si="904"/>
        <v>#VALUE!</v>
      </c>
      <c r="CQ367" s="14">
        <f t="shared" si="905"/>
        <v>-0.56050487156775908</v>
      </c>
      <c r="CR367" s="14" t="e">
        <f t="shared" si="906"/>
        <v>#VALUE!</v>
      </c>
      <c r="CS367" s="37" t="e">
        <f t="shared" si="907"/>
        <v>#VALUE!</v>
      </c>
      <c r="CT367" s="239"/>
      <c r="CU367" s="239"/>
      <c r="CV367" s="468"/>
      <c r="CW367" s="14">
        <f>IFERROR(VLOOKUP($A367,BaseFY23!$A$7:$AK$527,6,0),0)</f>
        <v>2395.1439089999999</v>
      </c>
      <c r="CX367" s="14">
        <f>IFERROR(VLOOKUP($A367,BaseFY23!$A$7:$AN$528,28,0),0)</f>
        <v>25857891.330026999</v>
      </c>
      <c r="CY367" s="14">
        <f t="shared" si="963"/>
        <v>10795.965633991056</v>
      </c>
      <c r="CZ367" s="14">
        <f>IFERROR(VLOOKUP($A367,SpecEd23!$A$21:$BB$605,23,0)," ")</f>
        <v>4233538.5941925356</v>
      </c>
      <c r="DA367" s="14">
        <f t="shared" si="964"/>
        <v>1767.5508257706681</v>
      </c>
      <c r="DB367" s="14">
        <f>IFERROR(VLOOKUP($A367,ECFE!$A$16:$AB$347,7,0),0)</f>
        <v>0</v>
      </c>
      <c r="DC367" s="14">
        <f t="shared" si="965"/>
        <v>0</v>
      </c>
      <c r="DD367" s="14">
        <v>0</v>
      </c>
      <c r="DE367" s="14">
        <f t="shared" si="966"/>
        <v>0</v>
      </c>
      <c r="DF367" s="14">
        <f>IFERROR(VLOOKUP($A367,ConEnroll!$A$7:$S$338,10,0),0)</f>
        <v>52.43</v>
      </c>
      <c r="DG367" s="14">
        <f t="shared" si="967"/>
        <v>2.18901251832881E-2</v>
      </c>
      <c r="DH367" s="14">
        <f t="shared" si="908"/>
        <v>52.43</v>
      </c>
      <c r="DI367" s="14">
        <f t="shared" si="968"/>
        <v>2.18901251832881E-2</v>
      </c>
      <c r="DJ367" s="14">
        <f t="shared" si="909"/>
        <v>30091482.354219534</v>
      </c>
      <c r="DK367" s="14">
        <f t="shared" si="969"/>
        <v>12563.538349886907</v>
      </c>
      <c r="DL367" s="42"/>
      <c r="DM367" s="14">
        <f>IFERROR(VLOOKUP($A367,HouseFY23!$A$7:$AJ$528,28,0),0)</f>
        <v>27073195.010026999</v>
      </c>
      <c r="DN367" s="14">
        <f t="shared" si="970"/>
        <v>11303.368832368144</v>
      </c>
      <c r="DO367" s="14">
        <f>IFERROR(VLOOKUP($A367,Compens80percent!$A$13:$M$560,12,0),0)</f>
        <v>358973.75999999978</v>
      </c>
      <c r="DP367" s="14">
        <f t="shared" si="970"/>
        <v>149.87565408955967</v>
      </c>
      <c r="DQ367" s="14">
        <f t="shared" si="971"/>
        <v>27432168.770026997</v>
      </c>
      <c r="DR367" s="14">
        <f t="shared" si="972"/>
        <v>8099.2526631316787</v>
      </c>
      <c r="DS367" s="14">
        <f>IFERROR(VLOOKUP($A367,SpecEd23!$A$21:$Z$550,14,0),0)</f>
        <v>4233538.5941925356</v>
      </c>
      <c r="DT367" s="14">
        <f t="shared" si="973"/>
        <v>1767.5508257706681</v>
      </c>
      <c r="DU367" s="14">
        <f>IFERROR(VLOOKUP($A367,ECFE!$A$16:$AB$347,9,0),0)</f>
        <v>0</v>
      </c>
      <c r="DV367" s="14">
        <f t="shared" si="974"/>
        <v>0</v>
      </c>
      <c r="DW367" s="14">
        <f>IFERROR(VLOOKUP($A367,ParaFY19!$A$21:$Z$543,7,0),0)</f>
        <v>6468</v>
      </c>
      <c r="DX367" s="14">
        <f t="shared" si="975"/>
        <v>2.7004640413028311</v>
      </c>
      <c r="DY367" s="14">
        <f>IFERROR(VLOOKUP($A367,ConEnroll!$A$7:$S$341,13,0),0)</f>
        <v>65.537499999999994</v>
      </c>
      <c r="DZ367" s="14">
        <f t="shared" si="976"/>
        <v>2.7362656479110122E-2</v>
      </c>
      <c r="EA367" s="14">
        <f t="shared" si="910"/>
        <v>6533.5375000000004</v>
      </c>
      <c r="EB367" s="14">
        <f t="shared" si="977"/>
        <v>2.7278266977819414</v>
      </c>
      <c r="EC367" s="14">
        <f t="shared" si="911"/>
        <v>31313267.141719535</v>
      </c>
      <c r="ED367" s="14">
        <f t="shared" si="978"/>
        <v>13073.647484836594</v>
      </c>
      <c r="EE367" s="62"/>
      <c r="EF367" s="14">
        <f t="shared" si="912"/>
        <v>507.40319837708739</v>
      </c>
      <c r="EG367" s="14">
        <f t="shared" si="913"/>
        <v>0</v>
      </c>
      <c r="EH367" s="14">
        <f t="shared" si="914"/>
        <v>2.7059365725986533</v>
      </c>
      <c r="EI367" s="14">
        <f t="shared" si="979"/>
        <v>510.10913494968605</v>
      </c>
      <c r="EJ367" s="37">
        <f t="shared" si="915"/>
        <v>4.0602346309093561E-2</v>
      </c>
      <c r="EK367" s="42"/>
      <c r="EL367" s="14" t="str">
        <f>IFERROR(VLOOKUP($A367,#REF!,27,0),"0")</f>
        <v>0</v>
      </c>
      <c r="EM367" s="14">
        <f t="shared" si="980"/>
        <v>0</v>
      </c>
      <c r="EN367" s="14" t="str">
        <f>IFERROR(VLOOKUP($A367,SpecEd23!#REF!,23,0)," ")</f>
        <v xml:space="preserve"> </v>
      </c>
      <c r="EO367" s="14" t="e">
        <f t="shared" si="981"/>
        <v>#VALUE!</v>
      </c>
      <c r="EP367" s="14">
        <f>IFERROR(VLOOKUP($A367,ECFE!#REF!,24,0),0)</f>
        <v>0</v>
      </c>
      <c r="EQ367" s="14">
        <f t="shared" si="982"/>
        <v>0</v>
      </c>
      <c r="ER367" s="14">
        <f>IFERROR(VLOOKUP($A367,#REF!,30,0),0)</f>
        <v>0</v>
      </c>
      <c r="ES367" s="14">
        <f t="shared" si="983"/>
        <v>0</v>
      </c>
      <c r="ET367" s="14">
        <f>IFERROR(VLOOKUP($A367,#REF!,12,0),0)</f>
        <v>0</v>
      </c>
      <c r="EU367" s="14">
        <f t="shared" si="984"/>
        <v>0</v>
      </c>
      <c r="EV367" s="14">
        <v>0</v>
      </c>
      <c r="EW367" s="14">
        <f t="shared" si="985"/>
        <v>0</v>
      </c>
      <c r="EX367" s="14">
        <f>IFERROR(VLOOKUP($A367,ConEnroll!$A$8:$S$601,16,0),0)</f>
        <v>2171</v>
      </c>
      <c r="EY367" s="14">
        <f t="shared" si="986"/>
        <v>0.90641735214416297</v>
      </c>
      <c r="EZ367" s="14">
        <f t="shared" si="987"/>
        <v>2171</v>
      </c>
      <c r="FA367" s="14">
        <f t="shared" si="988"/>
        <v>0.90641735214416297</v>
      </c>
      <c r="FB367" s="14" t="e">
        <f t="shared" si="989"/>
        <v>#VALUE!</v>
      </c>
      <c r="FC367" s="14" t="e">
        <f t="shared" si="990"/>
        <v>#VALUE!</v>
      </c>
      <c r="FD367" s="62"/>
      <c r="FE367" s="14">
        <f t="shared" si="916"/>
        <v>11303.368832368144</v>
      </c>
      <c r="FF367" s="14" t="e">
        <f t="shared" si="917"/>
        <v>#VALUE!</v>
      </c>
      <c r="FG367" s="14">
        <f t="shared" si="991"/>
        <v>1.8214093456377785</v>
      </c>
      <c r="FH367" s="14" t="e">
        <f t="shared" si="918"/>
        <v>#VALUE!</v>
      </c>
      <c r="FI367" s="37" t="e">
        <f t="shared" si="919"/>
        <v>#VALUE!</v>
      </c>
      <c r="FJ367" s="12"/>
      <c r="FK367" s="14" t="str">
        <f>IFERROR(VLOOKUP($A367,#REF!,27,0),"0")</f>
        <v>0</v>
      </c>
      <c r="FL367" s="14">
        <f t="shared" si="992"/>
        <v>0</v>
      </c>
      <c r="FM367" s="14" t="str">
        <f>IFERROR(VLOOKUP($A367,SpecEd23!$X$22:$Y$610,59,0)," ")</f>
        <v xml:space="preserve"> </v>
      </c>
      <c r="FN367" s="14" t="e">
        <f t="shared" si="993"/>
        <v>#VALUE!</v>
      </c>
      <c r="FO367" s="14">
        <f>IFERROR(VLOOKUP($A367,ECFE!#REF!,26,0),0)</f>
        <v>0</v>
      </c>
      <c r="FP367" s="14">
        <f t="shared" si="994"/>
        <v>0</v>
      </c>
      <c r="FQ367" s="14">
        <f>IFERROR(VLOOKUP($A367,#REF!,16,0),0)</f>
        <v>0</v>
      </c>
      <c r="FR367" s="14">
        <f t="shared" si="995"/>
        <v>0</v>
      </c>
      <c r="FS367" s="14">
        <f>IFERROR(VLOOKUP($A367,#REF!,12,0),0)</f>
        <v>0</v>
      </c>
      <c r="FT367" s="14">
        <f t="shared" si="996"/>
        <v>0</v>
      </c>
      <c r="FU367" s="14">
        <v>0</v>
      </c>
      <c r="FV367" s="14">
        <f t="shared" si="997"/>
        <v>0</v>
      </c>
      <c r="FW367" s="14">
        <f>IFERROR(VLOOKUP($A367,ConEnroll!$A$8:$S$601,16,0),0)</f>
        <v>2171</v>
      </c>
      <c r="FX367" s="14">
        <f t="shared" si="998"/>
        <v>0.90641735214416297</v>
      </c>
      <c r="FY367" s="14">
        <f t="shared" si="999"/>
        <v>2171</v>
      </c>
      <c r="FZ367" s="14">
        <f t="shared" si="1000"/>
        <v>0.90641735214416297</v>
      </c>
      <c r="GA367" s="14" t="e">
        <f t="shared" si="1001"/>
        <v>#VALUE!</v>
      </c>
      <c r="GB367" s="14" t="e">
        <f t="shared" si="1002"/>
        <v>#VALUE!</v>
      </c>
      <c r="GC367" s="39"/>
      <c r="GD367" s="14">
        <f t="shared" si="920"/>
        <v>-10795.965633991056</v>
      </c>
      <c r="GE367" s="14" t="e">
        <f t="shared" si="921"/>
        <v>#VALUE!</v>
      </c>
      <c r="GF367" s="14">
        <f t="shared" si="922"/>
        <v>0.88452722696087482</v>
      </c>
      <c r="GG367" s="14" t="e">
        <f t="shared" si="923"/>
        <v>#VALUE!</v>
      </c>
      <c r="GH367" s="37" t="e">
        <f t="shared" si="924"/>
        <v>#VALUE!</v>
      </c>
    </row>
    <row r="368" spans="1:190" ht="12.5" x14ac:dyDescent="0.25">
      <c r="A368" s="67">
        <v>4018</v>
      </c>
      <c r="B368" s="35">
        <v>7</v>
      </c>
      <c r="C368" s="14">
        <v>7</v>
      </c>
      <c r="D368" s="14"/>
      <c r="E368" s="14"/>
      <c r="F368" s="35" t="s">
        <v>398</v>
      </c>
      <c r="G368" s="41"/>
      <c r="H368" s="14">
        <f>IFERROR(VLOOKUP($A368,BaseFY22!$A$7:$AK$528,6,0),0)</f>
        <v>423</v>
      </c>
      <c r="I368" s="14">
        <f>IFERROR(VLOOKUP($A368,BaseFY22!$A$7:$AK$528,28,0),0)</f>
        <v>3686509</v>
      </c>
      <c r="J368" s="14">
        <f t="shared" si="925"/>
        <v>8715.1513002364063</v>
      </c>
      <c r="K368" s="14">
        <f>IFERROR(VLOOKUP($A368,SpecEd22!$A$21:$BB$605,24,0)," ")</f>
        <v>668393.39446771552</v>
      </c>
      <c r="L368" s="14">
        <f t="shared" si="926"/>
        <v>1580.126228056065</v>
      </c>
      <c r="M368" s="14">
        <f>IFERROR(VLOOKUP($A368,ECFE!$A$16:$AB$347,7,0),0)</f>
        <v>0</v>
      </c>
      <c r="N368" s="14">
        <f t="shared" si="893"/>
        <v>0</v>
      </c>
      <c r="O368" s="14">
        <v>0</v>
      </c>
      <c r="P368" s="14">
        <f t="shared" si="893"/>
        <v>0</v>
      </c>
      <c r="Q368" s="14">
        <f>IFERROR(VLOOKUP($A368,ConEnroll!$A$7:$S$337,10,0),0)</f>
        <v>0</v>
      </c>
      <c r="R368" s="14">
        <f t="shared" si="927"/>
        <v>0</v>
      </c>
      <c r="S368" s="14">
        <f t="shared" si="894"/>
        <v>0</v>
      </c>
      <c r="T368" s="14">
        <f t="shared" si="928"/>
        <v>0</v>
      </c>
      <c r="U368" s="14">
        <f t="shared" si="895"/>
        <v>4354902.3944677152</v>
      </c>
      <c r="V368" s="14">
        <f t="shared" si="929"/>
        <v>10295.27752829247</v>
      </c>
      <c r="W368" s="42"/>
      <c r="X368" s="14">
        <f>IFERROR(VLOOKUP($A368,HouseFY22!$A$6:$AJ$528,28,0),0)</f>
        <v>4007016.9401770001</v>
      </c>
      <c r="Y368" s="14">
        <f t="shared" si="930"/>
        <v>9472.8532864704503</v>
      </c>
      <c r="Z368" s="14">
        <f>IFERROR(VLOOKUP($A368,Compens80percent!$A$13:$M$560,12,0),0)</f>
        <v>0</v>
      </c>
      <c r="AA368" s="14">
        <f t="shared" si="930"/>
        <v>0</v>
      </c>
      <c r="AB368" s="14">
        <f t="shared" si="931"/>
        <v>4007016.9401770001</v>
      </c>
      <c r="AC368" s="14">
        <f t="shared" si="930"/>
        <v>9472.8532864704503</v>
      </c>
      <c r="AD368" s="14">
        <f>IFERROR(VLOOKUP(A368,SpecEd22!$A$21:$Z$550,14,0),0)</f>
        <v>668393.39446771552</v>
      </c>
      <c r="AE368" s="14">
        <f t="shared" si="932"/>
        <v>1580.126228056065</v>
      </c>
      <c r="AF368" s="14">
        <f>IFERROR(VLOOKUP($A368,ECFE!$A$16:$AB$348,8,0),0)</f>
        <v>0</v>
      </c>
      <c r="AG368" s="14">
        <f t="shared" si="933"/>
        <v>0</v>
      </c>
      <c r="AH368" s="14">
        <f>IFERROR(VLOOKUP(A368,ParaFY19!$A$21:$Z$543,7,0),0)</f>
        <v>1176</v>
      </c>
      <c r="AI368" s="14">
        <f t="shared" si="934"/>
        <v>2.7801418439716312</v>
      </c>
      <c r="AJ368" s="14">
        <f>IFERROR(VLOOKUP(A368,ConEnroll!$A$7:$S$341,13,0),0)</f>
        <v>0</v>
      </c>
      <c r="AK368" s="14">
        <f t="shared" si="935"/>
        <v>0</v>
      </c>
      <c r="AL368" s="14">
        <f t="shared" si="890"/>
        <v>1176</v>
      </c>
      <c r="AM368" s="14">
        <f t="shared" si="936"/>
        <v>2.7801418439716312</v>
      </c>
      <c r="AN368" s="14">
        <f t="shared" si="937"/>
        <v>4676586.3346447153</v>
      </c>
      <c r="AO368" s="14">
        <f t="shared" si="938"/>
        <v>11055.759656370485</v>
      </c>
      <c r="AP368" s="62"/>
      <c r="AQ368" s="14">
        <f t="shared" si="891"/>
        <v>757.70198623404394</v>
      </c>
      <c r="AR368" s="14">
        <f t="shared" si="896"/>
        <v>0</v>
      </c>
      <c r="AS368" s="14">
        <f t="shared" si="897"/>
        <v>2.7801418439716312</v>
      </c>
      <c r="AT368" s="14">
        <f t="shared" si="939"/>
        <v>760.48212807801553</v>
      </c>
      <c r="AU368" s="37">
        <f t="shared" si="898"/>
        <v>7.3867083814703707E-2</v>
      </c>
      <c r="AV368" s="42"/>
      <c r="AW368" s="14" t="str">
        <f>IFERROR(VLOOKUP($A368,#REF!,27,0),"0")</f>
        <v>0</v>
      </c>
      <c r="AX368" s="14">
        <f t="shared" si="940"/>
        <v>0</v>
      </c>
      <c r="AY368" s="14" t="str">
        <f>IFERROR(VLOOKUP($A368,SpecEd22!#REF!,23,0)," ")</f>
        <v xml:space="preserve"> </v>
      </c>
      <c r="AZ368" s="14" t="e">
        <f t="shared" si="941"/>
        <v>#VALUE!</v>
      </c>
      <c r="BA368" s="14">
        <f>IFERROR(VLOOKUP($A368,ECFE!#REF!,23,0),0)</f>
        <v>0</v>
      </c>
      <c r="BB368" s="14">
        <f t="shared" si="942"/>
        <v>0</v>
      </c>
      <c r="BC368" s="14">
        <f>IFERROR(VLOOKUP($A368,#REF!,17,0),0)</f>
        <v>0</v>
      </c>
      <c r="BD368" s="14">
        <f t="shared" si="943"/>
        <v>0</v>
      </c>
      <c r="BE368" s="14">
        <f>IFERROR(VLOOKUP($A368,#REF!,9,0),0)</f>
        <v>0</v>
      </c>
      <c r="BF368" s="14">
        <f t="shared" si="944"/>
        <v>0</v>
      </c>
      <c r="BG368" s="14">
        <v>0</v>
      </c>
      <c r="BH368" s="14">
        <f t="shared" si="945"/>
        <v>0</v>
      </c>
      <c r="BI368" s="14">
        <f>IFERROR(VLOOKUP($A368,ConEnroll!$A$8:$S$601,15,0),0)</f>
        <v>0</v>
      </c>
      <c r="BJ368" s="14">
        <f t="shared" si="946"/>
        <v>0</v>
      </c>
      <c r="BK368" s="14">
        <f t="shared" si="947"/>
        <v>0</v>
      </c>
      <c r="BL368" s="14">
        <f t="shared" si="948"/>
        <v>0</v>
      </c>
      <c r="BM368" s="14" t="e">
        <f t="shared" si="949"/>
        <v>#VALUE!</v>
      </c>
      <c r="BN368" s="14" t="e">
        <f t="shared" si="950"/>
        <v>#VALUE!</v>
      </c>
      <c r="BO368" s="42"/>
      <c r="BP368" s="14">
        <f t="shared" si="899"/>
        <v>9472.8532864704503</v>
      </c>
      <c r="BQ368" s="14" t="e">
        <f t="shared" si="900"/>
        <v>#VALUE!</v>
      </c>
      <c r="BR368" s="14">
        <f t="shared" si="951"/>
        <v>2.7801418439716312</v>
      </c>
      <c r="BS368" s="14" t="e">
        <f t="shared" si="901"/>
        <v>#VALUE!</v>
      </c>
      <c r="BT368" s="37" t="e">
        <f t="shared" si="902"/>
        <v>#VALUE!</v>
      </c>
      <c r="BU368" s="41"/>
      <c r="BV368" s="14" t="str">
        <f>IFERROR(VLOOKUP($A368,#REF!,27,0),"0")</f>
        <v>0</v>
      </c>
      <c r="BW368" s="14">
        <f t="shared" si="952"/>
        <v>0</v>
      </c>
      <c r="BX368" s="14" t="str">
        <f>IFERROR(VLOOKUP($A368,SpecEd22!$Z$22:$AV$606,59,0)," ")</f>
        <v xml:space="preserve"> </v>
      </c>
      <c r="BY368" s="14" t="e">
        <f t="shared" si="953"/>
        <v>#VALUE!</v>
      </c>
      <c r="BZ368" s="14">
        <f>IFERROR(VLOOKUP($A368,ECFE!#REF!,25,0),0)</f>
        <v>0</v>
      </c>
      <c r="CA368" s="14">
        <f t="shared" si="954"/>
        <v>0</v>
      </c>
      <c r="CB368" s="14">
        <f>IFERROR(VLOOKUP($A368,#REF!,17,0),0)</f>
        <v>0</v>
      </c>
      <c r="CC368" s="14">
        <f t="shared" si="955"/>
        <v>0</v>
      </c>
      <c r="CD368" s="14">
        <f>IFERROR(VLOOKUP($A368,#REF!,9,0),0)</f>
        <v>0</v>
      </c>
      <c r="CE368" s="14">
        <f t="shared" si="956"/>
        <v>0</v>
      </c>
      <c r="CF368" s="14">
        <v>0</v>
      </c>
      <c r="CG368" s="14">
        <f t="shared" si="957"/>
        <v>0</v>
      </c>
      <c r="CH368" s="14">
        <f>IFERROR(VLOOKUP($A368,ConEnroll!$A$8:$S$601,15,0),0)</f>
        <v>0</v>
      </c>
      <c r="CI368" s="14">
        <f t="shared" si="958"/>
        <v>0</v>
      </c>
      <c r="CJ368" s="14">
        <f t="shared" si="959"/>
        <v>0</v>
      </c>
      <c r="CK368" s="14">
        <f t="shared" si="960"/>
        <v>0</v>
      </c>
      <c r="CL368" s="14" t="e">
        <f t="shared" si="961"/>
        <v>#VALUE!</v>
      </c>
      <c r="CM368" s="14" t="e">
        <f t="shared" si="962"/>
        <v>#VALUE!</v>
      </c>
      <c r="CN368" s="42"/>
      <c r="CO368" s="14">
        <f t="shared" si="903"/>
        <v>-8715.1513002364063</v>
      </c>
      <c r="CP368" s="14" t="e">
        <f t="shared" si="904"/>
        <v>#VALUE!</v>
      </c>
      <c r="CQ368" s="14">
        <f t="shared" si="905"/>
        <v>0</v>
      </c>
      <c r="CR368" s="14" t="e">
        <f t="shared" si="906"/>
        <v>#VALUE!</v>
      </c>
      <c r="CS368" s="37" t="e">
        <f t="shared" si="907"/>
        <v>#VALUE!</v>
      </c>
      <c r="CT368" s="239"/>
      <c r="CU368" s="239"/>
      <c r="CV368" s="468"/>
      <c r="CW368" s="14">
        <f>IFERROR(VLOOKUP($A368,BaseFY23!$A$7:$AK$527,6,0),0)</f>
        <v>434.67556000000002</v>
      </c>
      <c r="CX368" s="14">
        <f>IFERROR(VLOOKUP($A368,BaseFY23!$A$7:$AN$528,28,0),0)</f>
        <v>3774632.9168949998</v>
      </c>
      <c r="CY368" s="14">
        <f t="shared" si="963"/>
        <v>8683.7937630884971</v>
      </c>
      <c r="CZ368" s="14">
        <f>IFERROR(VLOOKUP($A368,SpecEd23!$A$21:$BB$605,23,0)," ")</f>
        <v>734782.30606454075</v>
      </c>
      <c r="DA368" s="14">
        <f t="shared" si="964"/>
        <v>1690.4155045306452</v>
      </c>
      <c r="DB368" s="14">
        <f>IFERROR(VLOOKUP($A368,ECFE!$A$16:$AB$347,7,0),0)</f>
        <v>0</v>
      </c>
      <c r="DC368" s="14">
        <f t="shared" si="965"/>
        <v>0</v>
      </c>
      <c r="DD368" s="14">
        <v>0</v>
      </c>
      <c r="DE368" s="14">
        <f t="shared" si="966"/>
        <v>0</v>
      </c>
      <c r="DF368" s="14">
        <f>IFERROR(VLOOKUP($A368,ConEnroll!$A$7:$S$338,10,0),0)</f>
        <v>0</v>
      </c>
      <c r="DG368" s="14">
        <f t="shared" si="967"/>
        <v>0</v>
      </c>
      <c r="DH368" s="14">
        <f t="shared" si="908"/>
        <v>0</v>
      </c>
      <c r="DI368" s="14">
        <f t="shared" si="968"/>
        <v>0</v>
      </c>
      <c r="DJ368" s="14">
        <f t="shared" si="909"/>
        <v>4509415.2229595408</v>
      </c>
      <c r="DK368" s="14">
        <f t="shared" si="969"/>
        <v>10374.209267619142</v>
      </c>
      <c r="DL368" s="42"/>
      <c r="DM368" s="14">
        <f>IFERROR(VLOOKUP($A368,HouseFY23!$A$7:$AJ$528,28,0),0)</f>
        <v>4167746.8168950002</v>
      </c>
      <c r="DN368" s="14">
        <f t="shared" si="970"/>
        <v>9588.1784034395678</v>
      </c>
      <c r="DO368" s="14">
        <f>IFERROR(VLOOKUP($A368,Compens80percent!$A$13:$M$560,12,0),0)</f>
        <v>0</v>
      </c>
      <c r="DP368" s="14">
        <f t="shared" si="970"/>
        <v>0</v>
      </c>
      <c r="DQ368" s="14">
        <f t="shared" si="971"/>
        <v>4167746.8168950002</v>
      </c>
      <c r="DR368" s="14">
        <f t="shared" si="972"/>
        <v>9852.8293543617019</v>
      </c>
      <c r="DS368" s="14">
        <f>IFERROR(VLOOKUP($A368,SpecEd23!$A$21:$Z$550,14,0),0)</f>
        <v>734782.30606454075</v>
      </c>
      <c r="DT368" s="14">
        <f t="shared" si="973"/>
        <v>1690.4155045306452</v>
      </c>
      <c r="DU368" s="14">
        <f>IFERROR(VLOOKUP($A368,ECFE!$A$16:$AB$347,9,0),0)</f>
        <v>0</v>
      </c>
      <c r="DV368" s="14">
        <f t="shared" si="974"/>
        <v>0</v>
      </c>
      <c r="DW368" s="14">
        <f>IFERROR(VLOOKUP($A368,ParaFY19!$A$21:$Z$543,7,0),0)</f>
        <v>1176</v>
      </c>
      <c r="DX368" s="14">
        <f t="shared" si="975"/>
        <v>2.7054661182238999</v>
      </c>
      <c r="DY368" s="14">
        <f>IFERROR(VLOOKUP($A368,ConEnroll!$A$7:$S$341,13,0),0)</f>
        <v>0</v>
      </c>
      <c r="DZ368" s="14">
        <f t="shared" si="976"/>
        <v>0</v>
      </c>
      <c r="EA368" s="14">
        <f t="shared" si="910"/>
        <v>1176</v>
      </c>
      <c r="EB368" s="14">
        <f t="shared" si="977"/>
        <v>2.7054661182238999</v>
      </c>
      <c r="EC368" s="14">
        <f t="shared" si="911"/>
        <v>4903705.1229595412</v>
      </c>
      <c r="ED368" s="14">
        <f t="shared" si="978"/>
        <v>11281.299374088438</v>
      </c>
      <c r="EE368" s="62"/>
      <c r="EF368" s="14">
        <f t="shared" si="912"/>
        <v>904.38464035107063</v>
      </c>
      <c r="EG368" s="14">
        <f t="shared" si="913"/>
        <v>0</v>
      </c>
      <c r="EH368" s="14">
        <f t="shared" si="914"/>
        <v>2.7054661182238999</v>
      </c>
      <c r="EI368" s="14">
        <f t="shared" si="979"/>
        <v>907.09010646929448</v>
      </c>
      <c r="EJ368" s="37">
        <f t="shared" si="915"/>
        <v>8.7437035736360233E-2</v>
      </c>
      <c r="EK368" s="42"/>
      <c r="EL368" s="14" t="str">
        <f>IFERROR(VLOOKUP($A368,#REF!,27,0),"0")</f>
        <v>0</v>
      </c>
      <c r="EM368" s="14">
        <f t="shared" si="980"/>
        <v>0</v>
      </c>
      <c r="EN368" s="14" t="str">
        <f>IFERROR(VLOOKUP($A368,SpecEd23!#REF!,23,0)," ")</f>
        <v xml:space="preserve"> </v>
      </c>
      <c r="EO368" s="14" t="e">
        <f t="shared" si="981"/>
        <v>#VALUE!</v>
      </c>
      <c r="EP368" s="14">
        <f>IFERROR(VLOOKUP($A368,ECFE!#REF!,24,0),0)</f>
        <v>0</v>
      </c>
      <c r="EQ368" s="14">
        <f t="shared" si="982"/>
        <v>0</v>
      </c>
      <c r="ER368" s="14">
        <f>IFERROR(VLOOKUP($A368,#REF!,30,0),0)</f>
        <v>0</v>
      </c>
      <c r="ES368" s="14">
        <f t="shared" si="983"/>
        <v>0</v>
      </c>
      <c r="ET368" s="14">
        <f>IFERROR(VLOOKUP($A368,#REF!,12,0),0)</f>
        <v>0</v>
      </c>
      <c r="EU368" s="14">
        <f t="shared" si="984"/>
        <v>0</v>
      </c>
      <c r="EV368" s="14">
        <v>0</v>
      </c>
      <c r="EW368" s="14">
        <f t="shared" si="985"/>
        <v>0</v>
      </c>
      <c r="EX368" s="14">
        <f>IFERROR(VLOOKUP($A368,ConEnroll!$A$8:$S$601,16,0),0)</f>
        <v>0</v>
      </c>
      <c r="EY368" s="14">
        <f t="shared" si="986"/>
        <v>0</v>
      </c>
      <c r="EZ368" s="14">
        <f t="shared" si="987"/>
        <v>0</v>
      </c>
      <c r="FA368" s="14">
        <f t="shared" si="988"/>
        <v>0</v>
      </c>
      <c r="FB368" s="14" t="e">
        <f t="shared" si="989"/>
        <v>#VALUE!</v>
      </c>
      <c r="FC368" s="14" t="e">
        <f t="shared" si="990"/>
        <v>#VALUE!</v>
      </c>
      <c r="FD368" s="62"/>
      <c r="FE368" s="14">
        <f t="shared" si="916"/>
        <v>9588.1784034395678</v>
      </c>
      <c r="FF368" s="14" t="e">
        <f t="shared" si="917"/>
        <v>#VALUE!</v>
      </c>
      <c r="FG368" s="14">
        <f t="shared" si="991"/>
        <v>2.7054661182238999</v>
      </c>
      <c r="FH368" s="14" t="e">
        <f t="shared" si="918"/>
        <v>#VALUE!</v>
      </c>
      <c r="FI368" s="37" t="e">
        <f t="shared" si="919"/>
        <v>#VALUE!</v>
      </c>
      <c r="FJ368" s="12"/>
      <c r="FK368" s="14" t="str">
        <f>IFERROR(VLOOKUP($A368,#REF!,27,0),"0")</f>
        <v>0</v>
      </c>
      <c r="FL368" s="14">
        <f t="shared" si="992"/>
        <v>0</v>
      </c>
      <c r="FM368" s="14" t="str">
        <f>IFERROR(VLOOKUP($A368,SpecEd23!$X$22:$Y$610,59,0)," ")</f>
        <v xml:space="preserve"> </v>
      </c>
      <c r="FN368" s="14" t="e">
        <f t="shared" si="993"/>
        <v>#VALUE!</v>
      </c>
      <c r="FO368" s="14">
        <f>IFERROR(VLOOKUP($A368,ECFE!#REF!,26,0),0)</f>
        <v>0</v>
      </c>
      <c r="FP368" s="14">
        <f t="shared" si="994"/>
        <v>0</v>
      </c>
      <c r="FQ368" s="14">
        <f>IFERROR(VLOOKUP($A368,#REF!,16,0),0)</f>
        <v>0</v>
      </c>
      <c r="FR368" s="14">
        <f t="shared" si="995"/>
        <v>0</v>
      </c>
      <c r="FS368" s="14">
        <f>IFERROR(VLOOKUP($A368,#REF!,12,0),0)</f>
        <v>0</v>
      </c>
      <c r="FT368" s="14">
        <f t="shared" si="996"/>
        <v>0</v>
      </c>
      <c r="FU368" s="14">
        <v>0</v>
      </c>
      <c r="FV368" s="14">
        <f t="shared" si="997"/>
        <v>0</v>
      </c>
      <c r="FW368" s="14">
        <f>IFERROR(VLOOKUP($A368,ConEnroll!$A$8:$S$601,16,0),0)</f>
        <v>0</v>
      </c>
      <c r="FX368" s="14">
        <f t="shared" si="998"/>
        <v>0</v>
      </c>
      <c r="FY368" s="14">
        <f t="shared" si="999"/>
        <v>0</v>
      </c>
      <c r="FZ368" s="14">
        <f t="shared" si="1000"/>
        <v>0</v>
      </c>
      <c r="GA368" s="14" t="e">
        <f t="shared" si="1001"/>
        <v>#VALUE!</v>
      </c>
      <c r="GB368" s="14" t="e">
        <f t="shared" si="1002"/>
        <v>#VALUE!</v>
      </c>
      <c r="GC368" s="39"/>
      <c r="GD368" s="14">
        <f t="shared" si="920"/>
        <v>-8683.7937630884971</v>
      </c>
      <c r="GE368" s="14" t="e">
        <f t="shared" si="921"/>
        <v>#VALUE!</v>
      </c>
      <c r="GF368" s="14">
        <f t="shared" si="922"/>
        <v>0</v>
      </c>
      <c r="GG368" s="14" t="e">
        <f t="shared" si="923"/>
        <v>#VALUE!</v>
      </c>
      <c r="GH368" s="37" t="e">
        <f t="shared" si="924"/>
        <v>#VALUE!</v>
      </c>
    </row>
    <row r="369" spans="1:190" ht="12.5" x14ac:dyDescent="0.25">
      <c r="A369" s="67">
        <v>4020</v>
      </c>
      <c r="B369" s="35">
        <v>7</v>
      </c>
      <c r="C369" s="14">
        <v>7</v>
      </c>
      <c r="D369" s="14"/>
      <c r="E369" s="14"/>
      <c r="F369" s="35" t="s">
        <v>2220</v>
      </c>
      <c r="G369" s="41"/>
      <c r="H369" s="14">
        <f>IFERROR(VLOOKUP($A369,BaseFY22!$A$7:$AK$528,6,0),0)</f>
        <v>1065</v>
      </c>
      <c r="I369" s="14">
        <f>IFERROR(VLOOKUP($A369,BaseFY22!$A$7:$AK$528,28,0),0)</f>
        <v>8443327.4000000004</v>
      </c>
      <c r="J369" s="14">
        <f t="shared" si="925"/>
        <v>7928.0069483568077</v>
      </c>
      <c r="K369" s="14">
        <f>IFERROR(VLOOKUP($A369,SpecEd22!$A$21:$BB$605,24,0)," ")</f>
        <v>7218285.1666303501</v>
      </c>
      <c r="L369" s="14">
        <f t="shared" si="926"/>
        <v>6777.7325508266194</v>
      </c>
      <c r="M369" s="14">
        <f>IFERROR(VLOOKUP($A369,ECFE!$A$16:$AB$347,7,0),0)</f>
        <v>0</v>
      </c>
      <c r="N369" s="14">
        <f t="shared" si="893"/>
        <v>0</v>
      </c>
      <c r="O369" s="14">
        <v>0</v>
      </c>
      <c r="P369" s="14">
        <f t="shared" si="893"/>
        <v>0</v>
      </c>
      <c r="Q369" s="14">
        <f>IFERROR(VLOOKUP($A369,ConEnroll!$A$7:$S$337,10,0),0)</f>
        <v>0</v>
      </c>
      <c r="R369" s="14">
        <f t="shared" si="927"/>
        <v>0</v>
      </c>
      <c r="S369" s="14">
        <f t="shared" si="894"/>
        <v>0</v>
      </c>
      <c r="T369" s="14">
        <f t="shared" si="928"/>
        <v>0</v>
      </c>
      <c r="U369" s="14">
        <f t="shared" si="895"/>
        <v>15661612.56663035</v>
      </c>
      <c r="V369" s="14">
        <f t="shared" si="929"/>
        <v>14705.739499183428</v>
      </c>
      <c r="W369" s="42"/>
      <c r="X369" s="14">
        <f>IFERROR(VLOOKUP($A369,HouseFY22!$A$6:$AJ$528,28,0),0)</f>
        <v>8602113.2288620006</v>
      </c>
      <c r="Y369" s="14">
        <f t="shared" si="930"/>
        <v>8077.1016233446016</v>
      </c>
      <c r="Z369" s="14">
        <f>IFERROR(VLOOKUP($A369,Compens80percent!$A$13:$M$560,12,0),0)</f>
        <v>0</v>
      </c>
      <c r="AA369" s="14">
        <f t="shared" si="930"/>
        <v>0</v>
      </c>
      <c r="AB369" s="14">
        <f t="shared" si="931"/>
        <v>8602113.2288620006</v>
      </c>
      <c r="AC369" s="14">
        <f t="shared" si="930"/>
        <v>8077.1016233446016</v>
      </c>
      <c r="AD369" s="14">
        <f>IFERROR(VLOOKUP(A369,SpecEd22!$A$21:$Z$550,14,0),0)</f>
        <v>7218285.1666303501</v>
      </c>
      <c r="AE369" s="14">
        <f t="shared" si="932"/>
        <v>6777.7325508266194</v>
      </c>
      <c r="AF369" s="14">
        <f>IFERROR(VLOOKUP($A369,ECFE!$A$16:$AB$348,8,0),0)</f>
        <v>0</v>
      </c>
      <c r="AG369" s="14">
        <f t="shared" si="933"/>
        <v>0</v>
      </c>
      <c r="AH369" s="14">
        <f>IFERROR(VLOOKUP(A369,ParaFY19!$A$21:$Z$543,7,0),0)</f>
        <v>13524</v>
      </c>
      <c r="AI369" s="14">
        <f t="shared" si="934"/>
        <v>12.698591549295775</v>
      </c>
      <c r="AJ369" s="14">
        <f>IFERROR(VLOOKUP(A369,ConEnroll!$A$7:$S$341,13,0),0)</f>
        <v>0</v>
      </c>
      <c r="AK369" s="14">
        <f t="shared" si="935"/>
        <v>0</v>
      </c>
      <c r="AL369" s="14">
        <f t="shared" si="890"/>
        <v>13524</v>
      </c>
      <c r="AM369" s="14">
        <f t="shared" si="936"/>
        <v>12.698591549295775</v>
      </c>
      <c r="AN369" s="14">
        <f t="shared" si="937"/>
        <v>15833922.395492351</v>
      </c>
      <c r="AO369" s="14">
        <f t="shared" si="938"/>
        <v>14867.532765720516</v>
      </c>
      <c r="AP369" s="62"/>
      <c r="AQ369" s="14">
        <f t="shared" si="891"/>
        <v>149.09467498779395</v>
      </c>
      <c r="AR369" s="14">
        <f t="shared" si="896"/>
        <v>0</v>
      </c>
      <c r="AS369" s="14">
        <f t="shared" si="897"/>
        <v>12.698591549295775</v>
      </c>
      <c r="AT369" s="14">
        <f t="shared" si="939"/>
        <v>161.79326653708972</v>
      </c>
      <c r="AU369" s="37">
        <f t="shared" si="898"/>
        <v>1.1002048999036987E-2</v>
      </c>
      <c r="AV369" s="42"/>
      <c r="AW369" s="14" t="str">
        <f>IFERROR(VLOOKUP($A369,#REF!,27,0),"0")</f>
        <v>0</v>
      </c>
      <c r="AX369" s="14">
        <f t="shared" si="940"/>
        <v>0</v>
      </c>
      <c r="AY369" s="14" t="str">
        <f>IFERROR(VLOOKUP($A369,SpecEd22!#REF!,23,0)," ")</f>
        <v xml:space="preserve"> </v>
      </c>
      <c r="AZ369" s="14" t="e">
        <f t="shared" si="941"/>
        <v>#VALUE!</v>
      </c>
      <c r="BA369" s="14">
        <f>IFERROR(VLOOKUP($A369,ECFE!#REF!,23,0),0)</f>
        <v>0</v>
      </c>
      <c r="BB369" s="14">
        <f t="shared" si="942"/>
        <v>0</v>
      </c>
      <c r="BC369" s="14">
        <f>IFERROR(VLOOKUP($A369,#REF!,17,0),0)</f>
        <v>0</v>
      </c>
      <c r="BD369" s="14">
        <f t="shared" si="943"/>
        <v>0</v>
      </c>
      <c r="BE369" s="14">
        <f>IFERROR(VLOOKUP($A369,#REF!,9,0),0)</f>
        <v>0</v>
      </c>
      <c r="BF369" s="14">
        <f t="shared" si="944"/>
        <v>0</v>
      </c>
      <c r="BG369" s="14">
        <v>0</v>
      </c>
      <c r="BH369" s="14">
        <f t="shared" si="945"/>
        <v>0</v>
      </c>
      <c r="BI369" s="14">
        <f>IFERROR(VLOOKUP($A369,ConEnroll!$A$8:$S$601,15,0),0)</f>
        <v>0</v>
      </c>
      <c r="BJ369" s="14">
        <f t="shared" si="946"/>
        <v>0</v>
      </c>
      <c r="BK369" s="14">
        <f t="shared" si="947"/>
        <v>0</v>
      </c>
      <c r="BL369" s="14">
        <f t="shared" si="948"/>
        <v>0</v>
      </c>
      <c r="BM369" s="14" t="e">
        <f t="shared" si="949"/>
        <v>#VALUE!</v>
      </c>
      <c r="BN369" s="14" t="e">
        <f t="shared" si="950"/>
        <v>#VALUE!</v>
      </c>
      <c r="BO369" s="42"/>
      <c r="BP369" s="14">
        <f t="shared" si="899"/>
        <v>8077.1016233446016</v>
      </c>
      <c r="BQ369" s="14" t="e">
        <f t="shared" si="900"/>
        <v>#VALUE!</v>
      </c>
      <c r="BR369" s="14">
        <f t="shared" si="951"/>
        <v>12.698591549295775</v>
      </c>
      <c r="BS369" s="14" t="e">
        <f t="shared" si="901"/>
        <v>#VALUE!</v>
      </c>
      <c r="BT369" s="37" t="e">
        <f t="shared" si="902"/>
        <v>#VALUE!</v>
      </c>
      <c r="BU369" s="41"/>
      <c r="BV369" s="14" t="str">
        <f>IFERROR(VLOOKUP($A369,#REF!,27,0),"0")</f>
        <v>0</v>
      </c>
      <c r="BW369" s="14">
        <f t="shared" si="952"/>
        <v>0</v>
      </c>
      <c r="BX369" s="14" t="str">
        <f>IFERROR(VLOOKUP($A369,SpecEd22!$Z$22:$AV$606,59,0)," ")</f>
        <v xml:space="preserve"> </v>
      </c>
      <c r="BY369" s="14" t="e">
        <f t="shared" si="953"/>
        <v>#VALUE!</v>
      </c>
      <c r="BZ369" s="14">
        <f>IFERROR(VLOOKUP($A369,ECFE!#REF!,25,0),0)</f>
        <v>0</v>
      </c>
      <c r="CA369" s="14">
        <f t="shared" si="954"/>
        <v>0</v>
      </c>
      <c r="CB369" s="14">
        <f>IFERROR(VLOOKUP($A369,#REF!,17,0),0)</f>
        <v>0</v>
      </c>
      <c r="CC369" s="14">
        <f t="shared" si="955"/>
        <v>0</v>
      </c>
      <c r="CD369" s="14">
        <f>IFERROR(VLOOKUP($A369,#REF!,9,0),0)</f>
        <v>0</v>
      </c>
      <c r="CE369" s="14">
        <f t="shared" si="956"/>
        <v>0</v>
      </c>
      <c r="CF369" s="14">
        <v>0</v>
      </c>
      <c r="CG369" s="14">
        <f t="shared" si="957"/>
        <v>0</v>
      </c>
      <c r="CH369" s="14">
        <f>IFERROR(VLOOKUP($A369,ConEnroll!$A$8:$S$601,15,0),0)</f>
        <v>0</v>
      </c>
      <c r="CI369" s="14">
        <f t="shared" si="958"/>
        <v>0</v>
      </c>
      <c r="CJ369" s="14">
        <f t="shared" si="959"/>
        <v>0</v>
      </c>
      <c r="CK369" s="14">
        <f t="shared" si="960"/>
        <v>0</v>
      </c>
      <c r="CL369" s="14" t="e">
        <f t="shared" si="961"/>
        <v>#VALUE!</v>
      </c>
      <c r="CM369" s="14" t="e">
        <f t="shared" si="962"/>
        <v>#VALUE!</v>
      </c>
      <c r="CN369" s="42"/>
      <c r="CO369" s="14">
        <f t="shared" si="903"/>
        <v>-7928.0069483568077</v>
      </c>
      <c r="CP369" s="14" t="e">
        <f t="shared" si="904"/>
        <v>#VALUE!</v>
      </c>
      <c r="CQ369" s="14">
        <f t="shared" si="905"/>
        <v>0</v>
      </c>
      <c r="CR369" s="14" t="e">
        <f t="shared" si="906"/>
        <v>#VALUE!</v>
      </c>
      <c r="CS369" s="37" t="e">
        <f t="shared" si="907"/>
        <v>#VALUE!</v>
      </c>
      <c r="CT369" s="239"/>
      <c r="CU369" s="239"/>
      <c r="CV369" s="468"/>
      <c r="CW369" s="14">
        <f>IFERROR(VLOOKUP($A369,BaseFY23!$A$7:$AK$527,6,0),0)</f>
        <v>1065</v>
      </c>
      <c r="CX369" s="14">
        <f>IFERROR(VLOOKUP($A369,BaseFY23!$A$7:$AN$528,28,0),0)</f>
        <v>8440627.8000000007</v>
      </c>
      <c r="CY369" s="14">
        <f t="shared" si="963"/>
        <v>7925.4721126760569</v>
      </c>
      <c r="CZ369" s="14">
        <f>IFERROR(VLOOKUP($A369,SpecEd23!$A$21:$BB$605,23,0)," ")</f>
        <v>7729709.2122984668</v>
      </c>
      <c r="DA369" s="14">
        <f t="shared" si="964"/>
        <v>7257.9429223459783</v>
      </c>
      <c r="DB369" s="14">
        <f>IFERROR(VLOOKUP($A369,ECFE!$A$16:$AB$347,7,0),0)</f>
        <v>0</v>
      </c>
      <c r="DC369" s="14">
        <f t="shared" si="965"/>
        <v>0</v>
      </c>
      <c r="DD369" s="14">
        <v>0</v>
      </c>
      <c r="DE369" s="14">
        <f t="shared" si="966"/>
        <v>0</v>
      </c>
      <c r="DF369" s="14">
        <f>IFERROR(VLOOKUP($A369,ConEnroll!$A$7:$S$338,10,0),0)</f>
        <v>0</v>
      </c>
      <c r="DG369" s="14">
        <f t="shared" si="967"/>
        <v>0</v>
      </c>
      <c r="DH369" s="14">
        <f t="shared" si="908"/>
        <v>0</v>
      </c>
      <c r="DI369" s="14">
        <f t="shared" si="968"/>
        <v>0</v>
      </c>
      <c r="DJ369" s="14">
        <f t="shared" si="909"/>
        <v>16170337.012298469</v>
      </c>
      <c r="DK369" s="14">
        <f t="shared" si="969"/>
        <v>15183.415035022037</v>
      </c>
      <c r="DL369" s="42"/>
      <c r="DM369" s="14">
        <f>IFERROR(VLOOKUP($A369,HouseFY23!$A$7:$AJ$528,28,0),0)</f>
        <v>8764117.9700000007</v>
      </c>
      <c r="DN369" s="14">
        <f t="shared" si="970"/>
        <v>8229.2187511737102</v>
      </c>
      <c r="DO369" s="14">
        <f>IFERROR(VLOOKUP($A369,Compens80percent!$A$13:$M$560,12,0),0)</f>
        <v>0</v>
      </c>
      <c r="DP369" s="14">
        <f t="shared" si="970"/>
        <v>0</v>
      </c>
      <c r="DQ369" s="14">
        <f t="shared" si="971"/>
        <v>8764117.9700000007</v>
      </c>
      <c r="DR369" s="14">
        <f t="shared" si="972"/>
        <v>8229.2187511737102</v>
      </c>
      <c r="DS369" s="14">
        <f>IFERROR(VLOOKUP($A369,SpecEd23!$A$21:$Z$550,14,0),0)</f>
        <v>7729709.2122984668</v>
      </c>
      <c r="DT369" s="14">
        <f t="shared" si="973"/>
        <v>7257.9429223459783</v>
      </c>
      <c r="DU369" s="14">
        <f>IFERROR(VLOOKUP($A369,ECFE!$A$16:$AB$347,9,0),0)</f>
        <v>0</v>
      </c>
      <c r="DV369" s="14">
        <f t="shared" si="974"/>
        <v>0</v>
      </c>
      <c r="DW369" s="14">
        <f>IFERROR(VLOOKUP($A369,ParaFY19!$A$21:$Z$543,7,0),0)</f>
        <v>13524</v>
      </c>
      <c r="DX369" s="14">
        <f t="shared" si="975"/>
        <v>12.698591549295775</v>
      </c>
      <c r="DY369" s="14">
        <f>IFERROR(VLOOKUP($A369,ConEnroll!$A$7:$S$341,13,0),0)</f>
        <v>0</v>
      </c>
      <c r="DZ369" s="14">
        <f t="shared" si="976"/>
        <v>0</v>
      </c>
      <c r="EA369" s="14">
        <f t="shared" si="910"/>
        <v>13524</v>
      </c>
      <c r="EB369" s="14">
        <f t="shared" si="977"/>
        <v>12.698591549295775</v>
      </c>
      <c r="EC369" s="14">
        <f t="shared" si="911"/>
        <v>16507351.182298467</v>
      </c>
      <c r="ED369" s="14">
        <f t="shared" si="978"/>
        <v>15499.860265068983</v>
      </c>
      <c r="EE369" s="62"/>
      <c r="EF369" s="14">
        <f t="shared" si="912"/>
        <v>303.74663849765329</v>
      </c>
      <c r="EG369" s="14">
        <f t="shared" si="913"/>
        <v>0</v>
      </c>
      <c r="EH369" s="14">
        <f t="shared" si="914"/>
        <v>12.698591549295775</v>
      </c>
      <c r="EI369" s="14">
        <f t="shared" si="979"/>
        <v>316.44523004694906</v>
      </c>
      <c r="EJ369" s="37">
        <f t="shared" si="915"/>
        <v>2.0841505637370583E-2</v>
      </c>
      <c r="EK369" s="42"/>
      <c r="EL369" s="14" t="str">
        <f>IFERROR(VLOOKUP($A369,#REF!,27,0),"0")</f>
        <v>0</v>
      </c>
      <c r="EM369" s="14">
        <f t="shared" si="980"/>
        <v>0</v>
      </c>
      <c r="EN369" s="14" t="str">
        <f>IFERROR(VLOOKUP($A369,SpecEd23!#REF!,23,0)," ")</f>
        <v xml:space="preserve"> </v>
      </c>
      <c r="EO369" s="14" t="e">
        <f t="shared" si="981"/>
        <v>#VALUE!</v>
      </c>
      <c r="EP369" s="14">
        <f>IFERROR(VLOOKUP($A369,ECFE!#REF!,24,0),0)</f>
        <v>0</v>
      </c>
      <c r="EQ369" s="14">
        <f t="shared" si="982"/>
        <v>0</v>
      </c>
      <c r="ER369" s="14">
        <f>IFERROR(VLOOKUP($A369,#REF!,30,0),0)</f>
        <v>0</v>
      </c>
      <c r="ES369" s="14">
        <f t="shared" si="983"/>
        <v>0</v>
      </c>
      <c r="ET369" s="14">
        <f>IFERROR(VLOOKUP($A369,#REF!,12,0),0)</f>
        <v>0</v>
      </c>
      <c r="EU369" s="14">
        <f t="shared" si="984"/>
        <v>0</v>
      </c>
      <c r="EV369" s="14">
        <v>0</v>
      </c>
      <c r="EW369" s="14">
        <f t="shared" si="985"/>
        <v>0</v>
      </c>
      <c r="EX369" s="14">
        <f>IFERROR(VLOOKUP($A369,ConEnroll!$A$8:$S$601,16,0),0)</f>
        <v>0</v>
      </c>
      <c r="EY369" s="14">
        <f t="shared" si="986"/>
        <v>0</v>
      </c>
      <c r="EZ369" s="14">
        <f t="shared" si="987"/>
        <v>0</v>
      </c>
      <c r="FA369" s="14">
        <f t="shared" si="988"/>
        <v>0</v>
      </c>
      <c r="FB369" s="14" t="e">
        <f t="shared" si="989"/>
        <v>#VALUE!</v>
      </c>
      <c r="FC369" s="14" t="e">
        <f t="shared" si="990"/>
        <v>#VALUE!</v>
      </c>
      <c r="FD369" s="62"/>
      <c r="FE369" s="14">
        <f t="shared" si="916"/>
        <v>8229.2187511737102</v>
      </c>
      <c r="FF369" s="14" t="e">
        <f t="shared" si="917"/>
        <v>#VALUE!</v>
      </c>
      <c r="FG369" s="14">
        <f t="shared" si="991"/>
        <v>12.698591549295775</v>
      </c>
      <c r="FH369" s="14" t="e">
        <f t="shared" si="918"/>
        <v>#VALUE!</v>
      </c>
      <c r="FI369" s="37" t="e">
        <f t="shared" si="919"/>
        <v>#VALUE!</v>
      </c>
      <c r="FJ369" s="12"/>
      <c r="FK369" s="14" t="str">
        <f>IFERROR(VLOOKUP($A369,#REF!,27,0),"0")</f>
        <v>0</v>
      </c>
      <c r="FL369" s="14">
        <f t="shared" si="992"/>
        <v>0</v>
      </c>
      <c r="FM369" s="14" t="str">
        <f>IFERROR(VLOOKUP($A369,SpecEd23!$X$22:$Y$610,59,0)," ")</f>
        <v xml:space="preserve"> </v>
      </c>
      <c r="FN369" s="14" t="e">
        <f t="shared" si="993"/>
        <v>#VALUE!</v>
      </c>
      <c r="FO369" s="14">
        <f>IFERROR(VLOOKUP($A369,ECFE!#REF!,26,0),0)</f>
        <v>0</v>
      </c>
      <c r="FP369" s="14">
        <f t="shared" si="994"/>
        <v>0</v>
      </c>
      <c r="FQ369" s="14">
        <f>IFERROR(VLOOKUP($A369,#REF!,16,0),0)</f>
        <v>0</v>
      </c>
      <c r="FR369" s="14">
        <f t="shared" si="995"/>
        <v>0</v>
      </c>
      <c r="FS369" s="14">
        <f>IFERROR(VLOOKUP($A369,#REF!,12,0),0)</f>
        <v>0</v>
      </c>
      <c r="FT369" s="14">
        <f t="shared" si="996"/>
        <v>0</v>
      </c>
      <c r="FU369" s="14">
        <v>0</v>
      </c>
      <c r="FV369" s="14">
        <f t="shared" si="997"/>
        <v>0</v>
      </c>
      <c r="FW369" s="14">
        <f>IFERROR(VLOOKUP($A369,ConEnroll!$A$8:$S$601,16,0),0)</f>
        <v>0</v>
      </c>
      <c r="FX369" s="14">
        <f t="shared" si="998"/>
        <v>0</v>
      </c>
      <c r="FY369" s="14">
        <f t="shared" si="999"/>
        <v>0</v>
      </c>
      <c r="FZ369" s="14">
        <f t="shared" si="1000"/>
        <v>0</v>
      </c>
      <c r="GA369" s="14" t="e">
        <f t="shared" si="1001"/>
        <v>#VALUE!</v>
      </c>
      <c r="GB369" s="14" t="e">
        <f t="shared" si="1002"/>
        <v>#VALUE!</v>
      </c>
      <c r="GC369" s="39"/>
      <c r="GD369" s="14">
        <f t="shared" si="920"/>
        <v>-7925.4721126760569</v>
      </c>
      <c r="GE369" s="14" t="e">
        <f t="shared" si="921"/>
        <v>#VALUE!</v>
      </c>
      <c r="GF369" s="14">
        <f t="shared" si="922"/>
        <v>0</v>
      </c>
      <c r="GG369" s="14" t="e">
        <f t="shared" si="923"/>
        <v>#VALUE!</v>
      </c>
      <c r="GH369" s="37" t="e">
        <f t="shared" si="924"/>
        <v>#VALUE!</v>
      </c>
    </row>
    <row r="370" spans="1:190" ht="12.5" x14ac:dyDescent="0.25">
      <c r="A370" s="67">
        <v>4025</v>
      </c>
      <c r="B370" s="35">
        <v>7</v>
      </c>
      <c r="C370" s="14">
        <v>7</v>
      </c>
      <c r="D370" s="14"/>
      <c r="E370" s="14"/>
      <c r="F370" s="35" t="s">
        <v>399</v>
      </c>
      <c r="G370" s="41"/>
      <c r="H370" s="14">
        <f>IFERROR(VLOOKUP($A370,BaseFY22!$A$7:$AK$528,6,0),0)</f>
        <v>195</v>
      </c>
      <c r="I370" s="14">
        <f>IFERROR(VLOOKUP($A370,BaseFY22!$A$7:$AK$528,28,0),0)</f>
        <v>1720615.4</v>
      </c>
      <c r="J370" s="14">
        <f t="shared" si="925"/>
        <v>8823.668717948718</v>
      </c>
      <c r="K370" s="14">
        <f>IFERROR(VLOOKUP($A370,SpecEd22!$A$21:$BB$605,24,0)," ")</f>
        <v>1396982.378585109</v>
      </c>
      <c r="L370" s="14">
        <f t="shared" si="926"/>
        <v>7164.0121978723537</v>
      </c>
      <c r="M370" s="14">
        <f>IFERROR(VLOOKUP($A370,ECFE!$A$16:$AB$347,7,0),0)</f>
        <v>0</v>
      </c>
      <c r="N370" s="14">
        <f t="shared" si="893"/>
        <v>0</v>
      </c>
      <c r="O370" s="14">
        <v>0</v>
      </c>
      <c r="P370" s="14">
        <f t="shared" si="893"/>
        <v>0</v>
      </c>
      <c r="Q370" s="14">
        <f>IFERROR(VLOOKUP($A370,ConEnroll!$A$7:$S$337,10,0),0)</f>
        <v>0</v>
      </c>
      <c r="R370" s="14">
        <f t="shared" si="927"/>
        <v>0</v>
      </c>
      <c r="S370" s="14">
        <f t="shared" si="894"/>
        <v>0</v>
      </c>
      <c r="T370" s="14">
        <f t="shared" si="928"/>
        <v>0</v>
      </c>
      <c r="U370" s="14">
        <f t="shared" si="895"/>
        <v>3117597.7785851089</v>
      </c>
      <c r="V370" s="14">
        <f t="shared" si="929"/>
        <v>15987.680915821071</v>
      </c>
      <c r="W370" s="42"/>
      <c r="X370" s="14">
        <f>IFERROR(VLOOKUP($A370,HouseFY22!$A$6:$AJ$528,28,0),0)</f>
        <v>1753738.68829</v>
      </c>
      <c r="Y370" s="14">
        <f t="shared" si="930"/>
        <v>8993.5317348205135</v>
      </c>
      <c r="Z370" s="14">
        <f>IFERROR(VLOOKUP($A370,Compens80percent!$A$13:$M$560,12,0),0)</f>
        <v>0</v>
      </c>
      <c r="AA370" s="14">
        <f t="shared" si="930"/>
        <v>0</v>
      </c>
      <c r="AB370" s="14">
        <f t="shared" si="931"/>
        <v>1753738.68829</v>
      </c>
      <c r="AC370" s="14">
        <f t="shared" si="930"/>
        <v>8993.5317348205135</v>
      </c>
      <c r="AD370" s="14">
        <f>IFERROR(VLOOKUP(A370,SpecEd22!$A$21:$Z$550,14,0),0)</f>
        <v>1396982.378585109</v>
      </c>
      <c r="AE370" s="14">
        <f t="shared" si="932"/>
        <v>7164.0121978723537</v>
      </c>
      <c r="AF370" s="14">
        <f>IFERROR(VLOOKUP($A370,ECFE!$A$16:$AB$348,8,0),0)</f>
        <v>0</v>
      </c>
      <c r="AG370" s="14">
        <f t="shared" si="933"/>
        <v>0</v>
      </c>
      <c r="AH370" s="14">
        <f>IFERROR(VLOOKUP(A370,ParaFY19!$A$21:$Z$543,7,0),0)</f>
        <v>2744</v>
      </c>
      <c r="AI370" s="14">
        <f t="shared" si="934"/>
        <v>14.071794871794872</v>
      </c>
      <c r="AJ370" s="14">
        <f>IFERROR(VLOOKUP(A370,ConEnroll!$A$7:$S$341,13,0),0)</f>
        <v>0</v>
      </c>
      <c r="AK370" s="14">
        <f t="shared" si="935"/>
        <v>0</v>
      </c>
      <c r="AL370" s="14">
        <f t="shared" si="890"/>
        <v>2744</v>
      </c>
      <c r="AM370" s="14">
        <f t="shared" si="936"/>
        <v>14.071794871794872</v>
      </c>
      <c r="AN370" s="14">
        <f t="shared" si="937"/>
        <v>3153465.066875109</v>
      </c>
      <c r="AO370" s="14">
        <f t="shared" si="938"/>
        <v>16171.615727564662</v>
      </c>
      <c r="AP370" s="62"/>
      <c r="AQ370" s="14">
        <f t="shared" si="891"/>
        <v>169.86301687179548</v>
      </c>
      <c r="AR370" s="14">
        <f t="shared" si="896"/>
        <v>0</v>
      </c>
      <c r="AS370" s="14">
        <f t="shared" si="897"/>
        <v>14.071794871794872</v>
      </c>
      <c r="AT370" s="14">
        <f t="shared" si="939"/>
        <v>183.93481174359036</v>
      </c>
      <c r="AU370" s="37">
        <f t="shared" si="898"/>
        <v>1.1504783758948577E-2</v>
      </c>
      <c r="AV370" s="42"/>
      <c r="AW370" s="14" t="str">
        <f>IFERROR(VLOOKUP($A370,#REF!,27,0),"0")</f>
        <v>0</v>
      </c>
      <c r="AX370" s="14">
        <f t="shared" si="940"/>
        <v>0</v>
      </c>
      <c r="AY370" s="14" t="str">
        <f>IFERROR(VLOOKUP($A370,SpecEd22!#REF!,23,0)," ")</f>
        <v xml:space="preserve"> </v>
      </c>
      <c r="AZ370" s="14" t="e">
        <f t="shared" si="941"/>
        <v>#VALUE!</v>
      </c>
      <c r="BA370" s="14">
        <f>IFERROR(VLOOKUP($A370,ECFE!#REF!,23,0),0)</f>
        <v>0</v>
      </c>
      <c r="BB370" s="14">
        <f t="shared" si="942"/>
        <v>0</v>
      </c>
      <c r="BC370" s="14">
        <f>IFERROR(VLOOKUP($A370,#REF!,17,0),0)</f>
        <v>0</v>
      </c>
      <c r="BD370" s="14">
        <f t="shared" si="943"/>
        <v>0</v>
      </c>
      <c r="BE370" s="14">
        <f>IFERROR(VLOOKUP($A370,#REF!,9,0),0)</f>
        <v>0</v>
      </c>
      <c r="BF370" s="14">
        <f t="shared" si="944"/>
        <v>0</v>
      </c>
      <c r="BG370" s="14">
        <v>0</v>
      </c>
      <c r="BH370" s="14">
        <f t="shared" si="945"/>
        <v>0</v>
      </c>
      <c r="BI370" s="14">
        <f>IFERROR(VLOOKUP($A370,ConEnroll!$A$8:$S$601,15,0),0)</f>
        <v>0</v>
      </c>
      <c r="BJ370" s="14">
        <f t="shared" si="946"/>
        <v>0</v>
      </c>
      <c r="BK370" s="14">
        <f t="shared" si="947"/>
        <v>0</v>
      </c>
      <c r="BL370" s="14">
        <f t="shared" si="948"/>
        <v>0</v>
      </c>
      <c r="BM370" s="14" t="e">
        <f t="shared" si="949"/>
        <v>#VALUE!</v>
      </c>
      <c r="BN370" s="14" t="e">
        <f t="shared" si="950"/>
        <v>#VALUE!</v>
      </c>
      <c r="BO370" s="42"/>
      <c r="BP370" s="14">
        <f t="shared" si="899"/>
        <v>8993.5317348205135</v>
      </c>
      <c r="BQ370" s="14" t="e">
        <f t="shared" si="900"/>
        <v>#VALUE!</v>
      </c>
      <c r="BR370" s="14">
        <f t="shared" si="951"/>
        <v>14.071794871794872</v>
      </c>
      <c r="BS370" s="14" t="e">
        <f t="shared" si="901"/>
        <v>#VALUE!</v>
      </c>
      <c r="BT370" s="37" t="e">
        <f t="shared" si="902"/>
        <v>#VALUE!</v>
      </c>
      <c r="BU370" s="41"/>
      <c r="BV370" s="14" t="str">
        <f>IFERROR(VLOOKUP($A370,#REF!,27,0),"0")</f>
        <v>0</v>
      </c>
      <c r="BW370" s="14">
        <f t="shared" si="952"/>
        <v>0</v>
      </c>
      <c r="BX370" s="14" t="str">
        <f>IFERROR(VLOOKUP($A370,SpecEd22!$Z$22:$AV$606,59,0)," ")</f>
        <v xml:space="preserve"> </v>
      </c>
      <c r="BY370" s="14" t="e">
        <f t="shared" si="953"/>
        <v>#VALUE!</v>
      </c>
      <c r="BZ370" s="14">
        <f>IFERROR(VLOOKUP($A370,ECFE!#REF!,25,0),0)</f>
        <v>0</v>
      </c>
      <c r="CA370" s="14">
        <f t="shared" si="954"/>
        <v>0</v>
      </c>
      <c r="CB370" s="14">
        <f>IFERROR(VLOOKUP($A370,#REF!,17,0),0)</f>
        <v>0</v>
      </c>
      <c r="CC370" s="14">
        <f t="shared" si="955"/>
        <v>0</v>
      </c>
      <c r="CD370" s="14">
        <f>IFERROR(VLOOKUP($A370,#REF!,9,0),0)</f>
        <v>0</v>
      </c>
      <c r="CE370" s="14">
        <f t="shared" si="956"/>
        <v>0</v>
      </c>
      <c r="CF370" s="14">
        <v>0</v>
      </c>
      <c r="CG370" s="14">
        <f t="shared" si="957"/>
        <v>0</v>
      </c>
      <c r="CH370" s="14">
        <f>IFERROR(VLOOKUP($A370,ConEnroll!$A$8:$S$601,15,0),0)</f>
        <v>0</v>
      </c>
      <c r="CI370" s="14">
        <f t="shared" si="958"/>
        <v>0</v>
      </c>
      <c r="CJ370" s="14">
        <f t="shared" si="959"/>
        <v>0</v>
      </c>
      <c r="CK370" s="14">
        <f t="shared" si="960"/>
        <v>0</v>
      </c>
      <c r="CL370" s="14" t="e">
        <f t="shared" si="961"/>
        <v>#VALUE!</v>
      </c>
      <c r="CM370" s="14" t="e">
        <f t="shared" si="962"/>
        <v>#VALUE!</v>
      </c>
      <c r="CN370" s="42"/>
      <c r="CO370" s="14">
        <f t="shared" si="903"/>
        <v>-8823.668717948718</v>
      </c>
      <c r="CP370" s="14" t="e">
        <f t="shared" si="904"/>
        <v>#VALUE!</v>
      </c>
      <c r="CQ370" s="14">
        <f t="shared" si="905"/>
        <v>0</v>
      </c>
      <c r="CR370" s="14" t="e">
        <f t="shared" si="906"/>
        <v>#VALUE!</v>
      </c>
      <c r="CS370" s="37" t="e">
        <f t="shared" si="907"/>
        <v>#VALUE!</v>
      </c>
      <c r="CT370" s="239"/>
      <c r="CU370" s="239"/>
      <c r="CV370" s="468"/>
      <c r="CW370" s="14">
        <f>IFERROR(VLOOKUP($A370,BaseFY23!$A$7:$AK$527,6,0),0)</f>
        <v>174</v>
      </c>
      <c r="CX370" s="14">
        <f>IFERROR(VLOOKUP($A370,BaseFY23!$A$7:$AN$528,28,0),0)</f>
        <v>1530618.6</v>
      </c>
      <c r="CY370" s="14">
        <f t="shared" si="963"/>
        <v>8796.6586206896554</v>
      </c>
      <c r="CZ370" s="14">
        <f>IFERROR(VLOOKUP($A370,SpecEd23!$A$21:$BB$605,23,0)," ")</f>
        <v>1331483.7720859442</v>
      </c>
      <c r="DA370" s="14">
        <f t="shared" si="964"/>
        <v>7652.2055867008285</v>
      </c>
      <c r="DB370" s="14">
        <f>IFERROR(VLOOKUP($A370,ECFE!$A$16:$AB$347,7,0),0)</f>
        <v>0</v>
      </c>
      <c r="DC370" s="14">
        <f t="shared" si="965"/>
        <v>0</v>
      </c>
      <c r="DD370" s="14">
        <v>0</v>
      </c>
      <c r="DE370" s="14">
        <f t="shared" si="966"/>
        <v>0</v>
      </c>
      <c r="DF370" s="14">
        <f>IFERROR(VLOOKUP($A370,ConEnroll!$A$7:$S$338,10,0),0)</f>
        <v>0</v>
      </c>
      <c r="DG370" s="14">
        <f t="shared" si="967"/>
        <v>0</v>
      </c>
      <c r="DH370" s="14">
        <f t="shared" si="908"/>
        <v>0</v>
      </c>
      <c r="DI370" s="14">
        <f t="shared" si="968"/>
        <v>0</v>
      </c>
      <c r="DJ370" s="14">
        <f t="shared" si="909"/>
        <v>2862102.3720859443</v>
      </c>
      <c r="DK370" s="14">
        <f t="shared" si="969"/>
        <v>16448.864207390485</v>
      </c>
      <c r="DL370" s="42"/>
      <c r="DM370" s="14">
        <f>IFERROR(VLOOKUP($A370,HouseFY23!$A$7:$AJ$528,28,0),0)</f>
        <v>1588789.17</v>
      </c>
      <c r="DN370" s="14">
        <f t="shared" si="970"/>
        <v>9130.9722413793097</v>
      </c>
      <c r="DO370" s="14">
        <f>IFERROR(VLOOKUP($A370,Compens80percent!$A$13:$M$560,12,0),0)</f>
        <v>0</v>
      </c>
      <c r="DP370" s="14">
        <f t="shared" si="970"/>
        <v>0</v>
      </c>
      <c r="DQ370" s="14">
        <f t="shared" si="971"/>
        <v>1588789.17</v>
      </c>
      <c r="DR370" s="14">
        <f t="shared" si="972"/>
        <v>8147.6367692307686</v>
      </c>
      <c r="DS370" s="14">
        <f>IFERROR(VLOOKUP($A370,SpecEd23!$A$21:$Z$550,14,0),0)</f>
        <v>1331483.7720859442</v>
      </c>
      <c r="DT370" s="14">
        <f t="shared" si="973"/>
        <v>7652.2055867008285</v>
      </c>
      <c r="DU370" s="14">
        <f>IFERROR(VLOOKUP($A370,ECFE!$A$16:$AB$347,9,0),0)</f>
        <v>0</v>
      </c>
      <c r="DV370" s="14">
        <f t="shared" si="974"/>
        <v>0</v>
      </c>
      <c r="DW370" s="14">
        <f>IFERROR(VLOOKUP($A370,ParaFY19!$A$21:$Z$543,7,0),0)</f>
        <v>2744</v>
      </c>
      <c r="DX370" s="14">
        <f t="shared" si="975"/>
        <v>15.770114942528735</v>
      </c>
      <c r="DY370" s="14">
        <f>IFERROR(VLOOKUP($A370,ConEnroll!$A$7:$S$341,13,0),0)</f>
        <v>0</v>
      </c>
      <c r="DZ370" s="14">
        <f t="shared" si="976"/>
        <v>0</v>
      </c>
      <c r="EA370" s="14">
        <f t="shared" si="910"/>
        <v>2744</v>
      </c>
      <c r="EB370" s="14">
        <f t="shared" si="977"/>
        <v>15.770114942528735</v>
      </c>
      <c r="EC370" s="14">
        <f t="shared" si="911"/>
        <v>2923016.9420859441</v>
      </c>
      <c r="ED370" s="14">
        <f t="shared" si="978"/>
        <v>16798.947943022667</v>
      </c>
      <c r="EE370" s="62"/>
      <c r="EF370" s="14">
        <f t="shared" si="912"/>
        <v>334.31362068965427</v>
      </c>
      <c r="EG370" s="14">
        <f t="shared" si="913"/>
        <v>0</v>
      </c>
      <c r="EH370" s="14">
        <f t="shared" si="914"/>
        <v>15.770114942528735</v>
      </c>
      <c r="EI370" s="14">
        <f t="shared" si="979"/>
        <v>350.08373563218299</v>
      </c>
      <c r="EJ370" s="37">
        <f t="shared" si="915"/>
        <v>2.1283155555195728E-2</v>
      </c>
      <c r="EK370" s="42"/>
      <c r="EL370" s="14" t="str">
        <f>IFERROR(VLOOKUP($A370,#REF!,27,0),"0")</f>
        <v>0</v>
      </c>
      <c r="EM370" s="14">
        <f t="shared" si="980"/>
        <v>0</v>
      </c>
      <c r="EN370" s="14" t="str">
        <f>IFERROR(VLOOKUP($A370,SpecEd23!#REF!,23,0)," ")</f>
        <v xml:space="preserve"> </v>
      </c>
      <c r="EO370" s="14" t="e">
        <f t="shared" si="981"/>
        <v>#VALUE!</v>
      </c>
      <c r="EP370" s="14">
        <f>IFERROR(VLOOKUP($A370,ECFE!#REF!,24,0),0)</f>
        <v>0</v>
      </c>
      <c r="EQ370" s="14">
        <f t="shared" si="982"/>
        <v>0</v>
      </c>
      <c r="ER370" s="14">
        <f>IFERROR(VLOOKUP($A370,#REF!,30,0),0)</f>
        <v>0</v>
      </c>
      <c r="ES370" s="14">
        <f t="shared" si="983"/>
        <v>0</v>
      </c>
      <c r="ET370" s="14">
        <f>IFERROR(VLOOKUP($A370,#REF!,12,0),0)</f>
        <v>0</v>
      </c>
      <c r="EU370" s="14">
        <f t="shared" si="984"/>
        <v>0</v>
      </c>
      <c r="EV370" s="14">
        <v>0</v>
      </c>
      <c r="EW370" s="14">
        <f t="shared" si="985"/>
        <v>0</v>
      </c>
      <c r="EX370" s="14">
        <f>IFERROR(VLOOKUP($A370,ConEnroll!$A$8:$S$601,16,0),0)</f>
        <v>0</v>
      </c>
      <c r="EY370" s="14">
        <f t="shared" si="986"/>
        <v>0</v>
      </c>
      <c r="EZ370" s="14">
        <f t="shared" si="987"/>
        <v>0</v>
      </c>
      <c r="FA370" s="14">
        <f t="shared" si="988"/>
        <v>0</v>
      </c>
      <c r="FB370" s="14" t="e">
        <f t="shared" si="989"/>
        <v>#VALUE!</v>
      </c>
      <c r="FC370" s="14" t="e">
        <f t="shared" si="990"/>
        <v>#VALUE!</v>
      </c>
      <c r="FD370" s="62"/>
      <c r="FE370" s="14">
        <f t="shared" si="916"/>
        <v>9130.9722413793097</v>
      </c>
      <c r="FF370" s="14" t="e">
        <f t="shared" si="917"/>
        <v>#VALUE!</v>
      </c>
      <c r="FG370" s="14">
        <f t="shared" si="991"/>
        <v>15.770114942528735</v>
      </c>
      <c r="FH370" s="14" t="e">
        <f t="shared" si="918"/>
        <v>#VALUE!</v>
      </c>
      <c r="FI370" s="37" t="e">
        <f t="shared" si="919"/>
        <v>#VALUE!</v>
      </c>
      <c r="FJ370" s="12"/>
      <c r="FK370" s="14" t="str">
        <f>IFERROR(VLOOKUP($A370,#REF!,27,0),"0")</f>
        <v>0</v>
      </c>
      <c r="FL370" s="14">
        <f t="shared" si="992"/>
        <v>0</v>
      </c>
      <c r="FM370" s="14" t="str">
        <f>IFERROR(VLOOKUP($A370,SpecEd23!$X$22:$Y$610,59,0)," ")</f>
        <v xml:space="preserve"> </v>
      </c>
      <c r="FN370" s="14" t="e">
        <f t="shared" si="993"/>
        <v>#VALUE!</v>
      </c>
      <c r="FO370" s="14">
        <f>IFERROR(VLOOKUP($A370,ECFE!#REF!,26,0),0)</f>
        <v>0</v>
      </c>
      <c r="FP370" s="14">
        <f t="shared" si="994"/>
        <v>0</v>
      </c>
      <c r="FQ370" s="14">
        <f>IFERROR(VLOOKUP($A370,#REF!,16,0),0)</f>
        <v>0</v>
      </c>
      <c r="FR370" s="14">
        <f t="shared" si="995"/>
        <v>0</v>
      </c>
      <c r="FS370" s="14">
        <f>IFERROR(VLOOKUP($A370,#REF!,12,0),0)</f>
        <v>0</v>
      </c>
      <c r="FT370" s="14">
        <f t="shared" si="996"/>
        <v>0</v>
      </c>
      <c r="FU370" s="14">
        <v>0</v>
      </c>
      <c r="FV370" s="14">
        <f t="shared" si="997"/>
        <v>0</v>
      </c>
      <c r="FW370" s="14">
        <f>IFERROR(VLOOKUP($A370,ConEnroll!$A$8:$S$601,16,0),0)</f>
        <v>0</v>
      </c>
      <c r="FX370" s="14">
        <f t="shared" si="998"/>
        <v>0</v>
      </c>
      <c r="FY370" s="14">
        <f t="shared" si="999"/>
        <v>0</v>
      </c>
      <c r="FZ370" s="14">
        <f t="shared" si="1000"/>
        <v>0</v>
      </c>
      <c r="GA370" s="14" t="e">
        <f t="shared" si="1001"/>
        <v>#VALUE!</v>
      </c>
      <c r="GB370" s="14" t="e">
        <f t="shared" si="1002"/>
        <v>#VALUE!</v>
      </c>
      <c r="GC370" s="39"/>
      <c r="GD370" s="14">
        <f t="shared" si="920"/>
        <v>-8796.6586206896554</v>
      </c>
      <c r="GE370" s="14" t="e">
        <f t="shared" si="921"/>
        <v>#VALUE!</v>
      </c>
      <c r="GF370" s="14">
        <f t="shared" si="922"/>
        <v>0</v>
      </c>
      <c r="GG370" s="14" t="e">
        <f t="shared" si="923"/>
        <v>#VALUE!</v>
      </c>
      <c r="GH370" s="37" t="e">
        <f t="shared" si="924"/>
        <v>#VALUE!</v>
      </c>
    </row>
    <row r="371" spans="1:190" ht="12.5" x14ac:dyDescent="0.25">
      <c r="A371" s="67">
        <v>4026</v>
      </c>
      <c r="B371" s="35">
        <v>7</v>
      </c>
      <c r="C371" s="14">
        <v>7</v>
      </c>
      <c r="D371" s="14"/>
      <c r="E371" s="14"/>
      <c r="F371" s="35" t="s">
        <v>2682</v>
      </c>
      <c r="G371" s="41"/>
      <c r="H371" s="14">
        <f>IFERROR(VLOOKUP($A371,BaseFY22!$A$7:$AK$528,6,0),0)</f>
        <v>73</v>
      </c>
      <c r="I371" s="14">
        <f>IFERROR(VLOOKUP($A371,BaseFY22!$A$7:$AK$528,28,0),0)</f>
        <v>787226</v>
      </c>
      <c r="J371" s="14">
        <f t="shared" si="925"/>
        <v>10783.917808219177</v>
      </c>
      <c r="K371" s="14">
        <f>IFERROR(VLOOKUP($A371,SpecEd22!$A$21:$BB$605,24,0)," ")</f>
        <v>322675.51932480786</v>
      </c>
      <c r="L371" s="14">
        <f t="shared" si="926"/>
        <v>4420.2125934905189</v>
      </c>
      <c r="M371" s="14">
        <f>IFERROR(VLOOKUP($A371,ECFE!$A$16:$AB$347,7,0),0)</f>
        <v>0</v>
      </c>
      <c r="N371" s="14">
        <f t="shared" si="893"/>
        <v>0</v>
      </c>
      <c r="O371" s="14">
        <v>0</v>
      </c>
      <c r="P371" s="14">
        <f t="shared" si="893"/>
        <v>0</v>
      </c>
      <c r="Q371" s="14">
        <f>IFERROR(VLOOKUP($A371,ConEnroll!$A$7:$S$337,10,0),0)</f>
        <v>0</v>
      </c>
      <c r="R371" s="14">
        <f t="shared" si="927"/>
        <v>0</v>
      </c>
      <c r="S371" s="14">
        <f t="shared" si="894"/>
        <v>0</v>
      </c>
      <c r="T371" s="14">
        <f t="shared" si="928"/>
        <v>0</v>
      </c>
      <c r="U371" s="14">
        <f t="shared" si="895"/>
        <v>1109901.5193248079</v>
      </c>
      <c r="V371" s="14">
        <f t="shared" si="929"/>
        <v>15204.130401709697</v>
      </c>
      <c r="W371" s="42"/>
      <c r="X371" s="14">
        <f>IFERROR(VLOOKUP($A371,HouseFY22!$A$6:$AJ$528,28,0),0)</f>
        <v>803571.76434300002</v>
      </c>
      <c r="Y371" s="14">
        <f t="shared" si="930"/>
        <v>11007.832388260274</v>
      </c>
      <c r="Z371" s="14">
        <f>IFERROR(VLOOKUP($A371,Compens80percent!$A$13:$M$560,12,0),0)</f>
        <v>0</v>
      </c>
      <c r="AA371" s="14">
        <f t="shared" si="930"/>
        <v>0</v>
      </c>
      <c r="AB371" s="14">
        <f t="shared" si="931"/>
        <v>803571.76434300002</v>
      </c>
      <c r="AC371" s="14">
        <f t="shared" si="930"/>
        <v>11007.832388260274</v>
      </c>
      <c r="AD371" s="14">
        <f>IFERROR(VLOOKUP(A371,SpecEd22!$A$21:$Z$550,14,0),0)</f>
        <v>322675.51932480786</v>
      </c>
      <c r="AE371" s="14">
        <f t="shared" si="932"/>
        <v>4420.2125934905189</v>
      </c>
      <c r="AF371" s="14">
        <f>IFERROR(VLOOKUP($A371,ECFE!$A$16:$AB$348,8,0),0)</f>
        <v>0</v>
      </c>
      <c r="AG371" s="14">
        <f t="shared" si="933"/>
        <v>0</v>
      </c>
      <c r="AH371" s="14">
        <f>IFERROR(VLOOKUP(A371,ParaFY19!$A$21:$Z$543,7,0),0)</f>
        <v>1764</v>
      </c>
      <c r="AI371" s="14">
        <f t="shared" si="934"/>
        <v>24.164383561643834</v>
      </c>
      <c r="AJ371" s="14">
        <f>IFERROR(VLOOKUP(A371,ConEnroll!$A$7:$S$341,13,0),0)</f>
        <v>0</v>
      </c>
      <c r="AK371" s="14">
        <f t="shared" si="935"/>
        <v>0</v>
      </c>
      <c r="AL371" s="14">
        <f t="shared" si="890"/>
        <v>1764</v>
      </c>
      <c r="AM371" s="14">
        <f t="shared" si="936"/>
        <v>24.164383561643834</v>
      </c>
      <c r="AN371" s="14">
        <f t="shared" si="937"/>
        <v>1128011.2836678079</v>
      </c>
      <c r="AO371" s="14">
        <f t="shared" si="938"/>
        <v>15452.209365312438</v>
      </c>
      <c r="AP371" s="62"/>
      <c r="AQ371" s="14">
        <f t="shared" si="891"/>
        <v>223.914580041097</v>
      </c>
      <c r="AR371" s="14">
        <f t="shared" si="896"/>
        <v>0</v>
      </c>
      <c r="AS371" s="14">
        <f t="shared" si="897"/>
        <v>24.164383561643834</v>
      </c>
      <c r="AT371" s="14">
        <f t="shared" si="939"/>
        <v>248.07896360274083</v>
      </c>
      <c r="AU371" s="37">
        <f t="shared" si="898"/>
        <v>1.6316550637769094E-2</v>
      </c>
      <c r="AV371" s="42"/>
      <c r="AW371" s="14" t="str">
        <f>IFERROR(VLOOKUP($A371,#REF!,27,0),"0")</f>
        <v>0</v>
      </c>
      <c r="AX371" s="14">
        <f t="shared" si="940"/>
        <v>0</v>
      </c>
      <c r="AY371" s="14" t="str">
        <f>IFERROR(VLOOKUP($A371,SpecEd22!#REF!,23,0)," ")</f>
        <v xml:space="preserve"> </v>
      </c>
      <c r="AZ371" s="14" t="e">
        <f t="shared" si="941"/>
        <v>#VALUE!</v>
      </c>
      <c r="BA371" s="14">
        <f>IFERROR(VLOOKUP($A371,ECFE!#REF!,23,0),0)</f>
        <v>0</v>
      </c>
      <c r="BB371" s="14">
        <f t="shared" si="942"/>
        <v>0</v>
      </c>
      <c r="BC371" s="14">
        <f>IFERROR(VLOOKUP($A371,#REF!,17,0),0)</f>
        <v>0</v>
      </c>
      <c r="BD371" s="14">
        <f t="shared" si="943"/>
        <v>0</v>
      </c>
      <c r="BE371" s="14">
        <f>IFERROR(VLOOKUP($A371,#REF!,9,0),0)</f>
        <v>0</v>
      </c>
      <c r="BF371" s="14">
        <f t="shared" si="944"/>
        <v>0</v>
      </c>
      <c r="BG371" s="14">
        <v>0</v>
      </c>
      <c r="BH371" s="14">
        <f t="shared" si="945"/>
        <v>0</v>
      </c>
      <c r="BI371" s="14">
        <f>IFERROR(VLOOKUP($A371,ConEnroll!$A$8:$S$601,15,0),0)</f>
        <v>0</v>
      </c>
      <c r="BJ371" s="14">
        <f t="shared" si="946"/>
        <v>0</v>
      </c>
      <c r="BK371" s="14">
        <f t="shared" si="947"/>
        <v>0</v>
      </c>
      <c r="BL371" s="14">
        <f t="shared" si="948"/>
        <v>0</v>
      </c>
      <c r="BM371" s="14" t="e">
        <f t="shared" si="949"/>
        <v>#VALUE!</v>
      </c>
      <c r="BN371" s="14" t="e">
        <f t="shared" si="950"/>
        <v>#VALUE!</v>
      </c>
      <c r="BO371" s="42"/>
      <c r="BP371" s="14">
        <f t="shared" si="899"/>
        <v>11007.832388260274</v>
      </c>
      <c r="BQ371" s="14" t="e">
        <f t="shared" si="900"/>
        <v>#VALUE!</v>
      </c>
      <c r="BR371" s="14">
        <f t="shared" si="951"/>
        <v>24.164383561643834</v>
      </c>
      <c r="BS371" s="14" t="e">
        <f t="shared" si="901"/>
        <v>#VALUE!</v>
      </c>
      <c r="BT371" s="37" t="e">
        <f t="shared" si="902"/>
        <v>#VALUE!</v>
      </c>
      <c r="BU371" s="41"/>
      <c r="BV371" s="14" t="str">
        <f>IFERROR(VLOOKUP($A371,#REF!,27,0),"0")</f>
        <v>0</v>
      </c>
      <c r="BW371" s="14">
        <f t="shared" si="952"/>
        <v>0</v>
      </c>
      <c r="BX371" s="14" t="str">
        <f>IFERROR(VLOOKUP($A371,SpecEd22!$Z$22:$AV$606,59,0)," ")</f>
        <v xml:space="preserve"> </v>
      </c>
      <c r="BY371" s="14" t="e">
        <f t="shared" si="953"/>
        <v>#VALUE!</v>
      </c>
      <c r="BZ371" s="14">
        <f>IFERROR(VLOOKUP($A371,ECFE!#REF!,25,0),0)</f>
        <v>0</v>
      </c>
      <c r="CA371" s="14">
        <f t="shared" si="954"/>
        <v>0</v>
      </c>
      <c r="CB371" s="14">
        <f>IFERROR(VLOOKUP($A371,#REF!,17,0),0)</f>
        <v>0</v>
      </c>
      <c r="CC371" s="14">
        <f t="shared" si="955"/>
        <v>0</v>
      </c>
      <c r="CD371" s="14">
        <f>IFERROR(VLOOKUP($A371,#REF!,9,0),0)</f>
        <v>0</v>
      </c>
      <c r="CE371" s="14">
        <f t="shared" si="956"/>
        <v>0</v>
      </c>
      <c r="CF371" s="14">
        <v>0</v>
      </c>
      <c r="CG371" s="14">
        <f t="shared" si="957"/>
        <v>0</v>
      </c>
      <c r="CH371" s="14">
        <f>IFERROR(VLOOKUP($A371,ConEnroll!$A$8:$S$601,15,0),0)</f>
        <v>0</v>
      </c>
      <c r="CI371" s="14">
        <f t="shared" si="958"/>
        <v>0</v>
      </c>
      <c r="CJ371" s="14">
        <f t="shared" si="959"/>
        <v>0</v>
      </c>
      <c r="CK371" s="14">
        <f t="shared" si="960"/>
        <v>0</v>
      </c>
      <c r="CL371" s="14" t="e">
        <f t="shared" si="961"/>
        <v>#VALUE!</v>
      </c>
      <c r="CM371" s="14" t="e">
        <f t="shared" si="962"/>
        <v>#VALUE!</v>
      </c>
      <c r="CN371" s="42"/>
      <c r="CO371" s="14">
        <f t="shared" si="903"/>
        <v>-10783.917808219177</v>
      </c>
      <c r="CP371" s="14" t="e">
        <f t="shared" si="904"/>
        <v>#VALUE!</v>
      </c>
      <c r="CQ371" s="14">
        <f t="shared" si="905"/>
        <v>0</v>
      </c>
      <c r="CR371" s="14" t="e">
        <f t="shared" si="906"/>
        <v>#VALUE!</v>
      </c>
      <c r="CS371" s="37" t="e">
        <f t="shared" si="907"/>
        <v>#VALUE!</v>
      </c>
      <c r="CT371" s="239"/>
      <c r="CU371" s="239"/>
      <c r="CV371" s="468"/>
      <c r="CW371" s="14">
        <f>IFERROR(VLOOKUP($A371,BaseFY23!$A$7:$AK$527,6,0),0)</f>
        <v>82.466667000000001</v>
      </c>
      <c r="CX371" s="14">
        <f>IFERROR(VLOOKUP($A371,BaseFY23!$A$7:$AN$528,28,0),0)</f>
        <v>884480.96</v>
      </c>
      <c r="CY371" s="14">
        <f t="shared" si="963"/>
        <v>10725.314750503981</v>
      </c>
      <c r="CZ371" s="14">
        <f>IFERROR(VLOOKUP($A371,SpecEd23!$A$21:$BB$605,23,0)," ")</f>
        <v>390721.89967814315</v>
      </c>
      <c r="DA371" s="14">
        <f t="shared" si="964"/>
        <v>4737.9373253698141</v>
      </c>
      <c r="DB371" s="14">
        <f>IFERROR(VLOOKUP($A371,ECFE!$A$16:$AB$347,7,0),0)</f>
        <v>0</v>
      </c>
      <c r="DC371" s="14">
        <f t="shared" si="965"/>
        <v>0</v>
      </c>
      <c r="DD371" s="14">
        <v>0</v>
      </c>
      <c r="DE371" s="14">
        <f t="shared" si="966"/>
        <v>0</v>
      </c>
      <c r="DF371" s="14">
        <f>IFERROR(VLOOKUP($A371,ConEnroll!$A$7:$S$338,10,0),0)</f>
        <v>0</v>
      </c>
      <c r="DG371" s="14">
        <f t="shared" si="967"/>
        <v>0</v>
      </c>
      <c r="DH371" s="14">
        <f t="shared" si="908"/>
        <v>0</v>
      </c>
      <c r="DI371" s="14">
        <f t="shared" si="968"/>
        <v>0</v>
      </c>
      <c r="DJ371" s="14">
        <f t="shared" si="909"/>
        <v>1275202.8596781432</v>
      </c>
      <c r="DK371" s="14">
        <f t="shared" si="969"/>
        <v>15463.252075873797</v>
      </c>
      <c r="DL371" s="42"/>
      <c r="DM371" s="14">
        <f>IFERROR(VLOOKUP($A371,HouseFY23!$A$7:$AJ$528,28,0),0)</f>
        <v>920409.626667</v>
      </c>
      <c r="DN371" s="14">
        <f t="shared" si="970"/>
        <v>11160.989768957195</v>
      </c>
      <c r="DO371" s="14">
        <f>IFERROR(VLOOKUP($A371,Compens80percent!$A$13:$M$560,12,0),0)</f>
        <v>0</v>
      </c>
      <c r="DP371" s="14">
        <f t="shared" si="970"/>
        <v>0</v>
      </c>
      <c r="DQ371" s="14">
        <f t="shared" si="971"/>
        <v>920409.626667</v>
      </c>
      <c r="DR371" s="14">
        <f t="shared" si="972"/>
        <v>12608.351050232877</v>
      </c>
      <c r="DS371" s="14">
        <f>IFERROR(VLOOKUP($A371,SpecEd23!$A$21:$Z$550,14,0),0)</f>
        <v>390721.89967814315</v>
      </c>
      <c r="DT371" s="14">
        <f t="shared" si="973"/>
        <v>4737.9373253698141</v>
      </c>
      <c r="DU371" s="14">
        <f>IFERROR(VLOOKUP($A371,ECFE!$A$16:$AB$347,9,0),0)</f>
        <v>0</v>
      </c>
      <c r="DV371" s="14">
        <f t="shared" si="974"/>
        <v>0</v>
      </c>
      <c r="DW371" s="14">
        <f>IFERROR(VLOOKUP($A371,ParaFY19!$A$21:$Z$543,7,0),0)</f>
        <v>1764</v>
      </c>
      <c r="DX371" s="14">
        <f t="shared" si="975"/>
        <v>21.390460705778249</v>
      </c>
      <c r="DY371" s="14">
        <f>IFERROR(VLOOKUP($A371,ConEnroll!$A$7:$S$341,13,0),0)</f>
        <v>0</v>
      </c>
      <c r="DZ371" s="14">
        <f t="shared" si="976"/>
        <v>0</v>
      </c>
      <c r="EA371" s="14">
        <f t="shared" si="910"/>
        <v>1764</v>
      </c>
      <c r="EB371" s="14">
        <f t="shared" si="977"/>
        <v>21.390460705778249</v>
      </c>
      <c r="EC371" s="14">
        <f t="shared" si="911"/>
        <v>1312895.5263451431</v>
      </c>
      <c r="ED371" s="14">
        <f t="shared" si="978"/>
        <v>15920.317555032787</v>
      </c>
      <c r="EE371" s="62"/>
      <c r="EF371" s="14">
        <f t="shared" si="912"/>
        <v>435.67501845321385</v>
      </c>
      <c r="EG371" s="14">
        <f t="shared" si="913"/>
        <v>0</v>
      </c>
      <c r="EH371" s="14">
        <f t="shared" si="914"/>
        <v>21.390460705778249</v>
      </c>
      <c r="EI371" s="14">
        <f t="shared" si="979"/>
        <v>457.0654791589921</v>
      </c>
      <c r="EJ371" s="37">
        <f t="shared" si="915"/>
        <v>2.9558172945529263E-2</v>
      </c>
      <c r="EK371" s="42"/>
      <c r="EL371" s="14" t="str">
        <f>IFERROR(VLOOKUP($A371,#REF!,27,0),"0")</f>
        <v>0</v>
      </c>
      <c r="EM371" s="14">
        <f t="shared" si="980"/>
        <v>0</v>
      </c>
      <c r="EN371" s="14" t="str">
        <f>IFERROR(VLOOKUP($A371,SpecEd23!#REF!,23,0)," ")</f>
        <v xml:space="preserve"> </v>
      </c>
      <c r="EO371" s="14" t="e">
        <f t="shared" si="981"/>
        <v>#VALUE!</v>
      </c>
      <c r="EP371" s="14">
        <f>IFERROR(VLOOKUP($A371,ECFE!#REF!,24,0),0)</f>
        <v>0</v>
      </c>
      <c r="EQ371" s="14">
        <f t="shared" si="982"/>
        <v>0</v>
      </c>
      <c r="ER371" s="14">
        <f>IFERROR(VLOOKUP($A371,#REF!,30,0),0)</f>
        <v>0</v>
      </c>
      <c r="ES371" s="14">
        <f t="shared" si="983"/>
        <v>0</v>
      </c>
      <c r="ET371" s="14">
        <f>IFERROR(VLOOKUP($A371,#REF!,12,0),0)</f>
        <v>0</v>
      </c>
      <c r="EU371" s="14">
        <f t="shared" si="984"/>
        <v>0</v>
      </c>
      <c r="EV371" s="14">
        <v>0</v>
      </c>
      <c r="EW371" s="14">
        <f t="shared" si="985"/>
        <v>0</v>
      </c>
      <c r="EX371" s="14">
        <f>IFERROR(VLOOKUP($A371,ConEnroll!$A$8:$S$601,16,0),0)</f>
        <v>0</v>
      </c>
      <c r="EY371" s="14">
        <f t="shared" si="986"/>
        <v>0</v>
      </c>
      <c r="EZ371" s="14">
        <f t="shared" si="987"/>
        <v>0</v>
      </c>
      <c r="FA371" s="14">
        <f t="shared" si="988"/>
        <v>0</v>
      </c>
      <c r="FB371" s="14" t="e">
        <f t="shared" si="989"/>
        <v>#VALUE!</v>
      </c>
      <c r="FC371" s="14" t="e">
        <f t="shared" si="990"/>
        <v>#VALUE!</v>
      </c>
      <c r="FD371" s="62"/>
      <c r="FE371" s="14">
        <f t="shared" si="916"/>
        <v>11160.989768957195</v>
      </c>
      <c r="FF371" s="14" t="e">
        <f t="shared" si="917"/>
        <v>#VALUE!</v>
      </c>
      <c r="FG371" s="14">
        <f t="shared" si="991"/>
        <v>21.390460705778249</v>
      </c>
      <c r="FH371" s="14" t="e">
        <f t="shared" si="918"/>
        <v>#VALUE!</v>
      </c>
      <c r="FI371" s="37" t="e">
        <f t="shared" si="919"/>
        <v>#VALUE!</v>
      </c>
      <c r="FJ371" s="12"/>
      <c r="FK371" s="14" t="str">
        <f>IFERROR(VLOOKUP($A371,#REF!,27,0),"0")</f>
        <v>0</v>
      </c>
      <c r="FL371" s="14">
        <f t="shared" si="992"/>
        <v>0</v>
      </c>
      <c r="FM371" s="14" t="str">
        <f>IFERROR(VLOOKUP($A371,SpecEd23!$X$22:$Y$610,59,0)," ")</f>
        <v xml:space="preserve"> </v>
      </c>
      <c r="FN371" s="14" t="e">
        <f t="shared" si="993"/>
        <v>#VALUE!</v>
      </c>
      <c r="FO371" s="14">
        <f>IFERROR(VLOOKUP($A371,ECFE!#REF!,26,0),0)</f>
        <v>0</v>
      </c>
      <c r="FP371" s="14">
        <f t="shared" si="994"/>
        <v>0</v>
      </c>
      <c r="FQ371" s="14">
        <f>IFERROR(VLOOKUP($A371,#REF!,16,0),0)</f>
        <v>0</v>
      </c>
      <c r="FR371" s="14">
        <f t="shared" si="995"/>
        <v>0</v>
      </c>
      <c r="FS371" s="14">
        <f>IFERROR(VLOOKUP($A371,#REF!,12,0),0)</f>
        <v>0</v>
      </c>
      <c r="FT371" s="14">
        <f t="shared" si="996"/>
        <v>0</v>
      </c>
      <c r="FU371" s="14">
        <v>0</v>
      </c>
      <c r="FV371" s="14">
        <f t="shared" si="997"/>
        <v>0</v>
      </c>
      <c r="FW371" s="14">
        <f>IFERROR(VLOOKUP($A371,ConEnroll!$A$8:$S$601,16,0),0)</f>
        <v>0</v>
      </c>
      <c r="FX371" s="14">
        <f t="shared" si="998"/>
        <v>0</v>
      </c>
      <c r="FY371" s="14">
        <f t="shared" si="999"/>
        <v>0</v>
      </c>
      <c r="FZ371" s="14">
        <f t="shared" si="1000"/>
        <v>0</v>
      </c>
      <c r="GA371" s="14" t="e">
        <f t="shared" si="1001"/>
        <v>#VALUE!</v>
      </c>
      <c r="GB371" s="14" t="e">
        <f t="shared" si="1002"/>
        <v>#VALUE!</v>
      </c>
      <c r="GC371" s="39"/>
      <c r="GD371" s="14">
        <f t="shared" si="920"/>
        <v>-10725.314750503981</v>
      </c>
      <c r="GE371" s="14" t="e">
        <f t="shared" si="921"/>
        <v>#VALUE!</v>
      </c>
      <c r="GF371" s="14">
        <f t="shared" si="922"/>
        <v>0</v>
      </c>
      <c r="GG371" s="14" t="e">
        <f t="shared" si="923"/>
        <v>#VALUE!</v>
      </c>
      <c r="GH371" s="37" t="e">
        <f t="shared" si="924"/>
        <v>#VALUE!</v>
      </c>
    </row>
    <row r="372" spans="1:190" ht="12.5" x14ac:dyDescent="0.25">
      <c r="A372" s="67">
        <v>4027</v>
      </c>
      <c r="B372" s="35">
        <v>7</v>
      </c>
      <c r="C372" s="14">
        <v>7</v>
      </c>
      <c r="D372" s="14"/>
      <c r="E372" s="14"/>
      <c r="F372" s="35" t="s">
        <v>401</v>
      </c>
      <c r="G372" s="41"/>
      <c r="H372" s="14">
        <f>IFERROR(VLOOKUP($A372,BaseFY22!$A$7:$AK$528,6,0),0)</f>
        <v>1125</v>
      </c>
      <c r="I372" s="14">
        <f>IFERROR(VLOOKUP($A372,BaseFY22!$A$7:$AK$528,28,0),0)</f>
        <v>12573793</v>
      </c>
      <c r="J372" s="14">
        <f t="shared" si="925"/>
        <v>11176.704888888889</v>
      </c>
      <c r="K372" s="14">
        <f>IFERROR(VLOOKUP($A372,SpecEd22!$A$21:$BB$605,24,0)," ")</f>
        <v>742445.26500707481</v>
      </c>
      <c r="L372" s="14">
        <f t="shared" si="926"/>
        <v>659.95134667295542</v>
      </c>
      <c r="M372" s="14">
        <f>IFERROR(VLOOKUP($A372,ECFE!$A$16:$AB$347,7,0),0)</f>
        <v>0</v>
      </c>
      <c r="N372" s="14">
        <f t="shared" si="893"/>
        <v>0</v>
      </c>
      <c r="O372" s="14">
        <v>0</v>
      </c>
      <c r="P372" s="14">
        <f t="shared" si="893"/>
        <v>0</v>
      </c>
      <c r="Q372" s="14">
        <f>IFERROR(VLOOKUP($A372,ConEnroll!$A$7:$S$337,10,0),0)</f>
        <v>0</v>
      </c>
      <c r="R372" s="14">
        <f t="shared" si="927"/>
        <v>0</v>
      </c>
      <c r="S372" s="14">
        <f t="shared" si="894"/>
        <v>0</v>
      </c>
      <c r="T372" s="14">
        <f t="shared" si="928"/>
        <v>0</v>
      </c>
      <c r="U372" s="14">
        <f t="shared" si="895"/>
        <v>13316238.265007075</v>
      </c>
      <c r="V372" s="14">
        <f t="shared" si="929"/>
        <v>11836.656235561844</v>
      </c>
      <c r="W372" s="42"/>
      <c r="X372" s="14">
        <f>IFERROR(VLOOKUP($A372,HouseFY22!$A$6:$AJ$528,28,0),0)</f>
        <v>12918815.925975</v>
      </c>
      <c r="Y372" s="14">
        <f t="shared" si="930"/>
        <v>11483.391934200001</v>
      </c>
      <c r="Z372" s="14">
        <f>IFERROR(VLOOKUP($A372,Compens80percent!$A$13:$M$560,12,0),0)</f>
        <v>620857.91999999993</v>
      </c>
      <c r="AA372" s="14">
        <f t="shared" si="930"/>
        <v>551.87370666666664</v>
      </c>
      <c r="AB372" s="14">
        <f t="shared" si="931"/>
        <v>13539673.845975</v>
      </c>
      <c r="AC372" s="14">
        <f t="shared" si="930"/>
        <v>12035.265640866666</v>
      </c>
      <c r="AD372" s="14">
        <f>IFERROR(VLOOKUP(A372,SpecEd22!$A$21:$Z$550,14,0),0)</f>
        <v>742445.26500707481</v>
      </c>
      <c r="AE372" s="14">
        <f t="shared" si="932"/>
        <v>659.95134667295542</v>
      </c>
      <c r="AF372" s="14">
        <f>IFERROR(VLOOKUP($A372,ECFE!$A$16:$AB$348,8,0),0)</f>
        <v>0</v>
      </c>
      <c r="AG372" s="14">
        <f t="shared" si="933"/>
        <v>0</v>
      </c>
      <c r="AH372" s="14">
        <f>IFERROR(VLOOKUP(A372,ParaFY19!$A$21:$Z$543,7,0),0)</f>
        <v>6468</v>
      </c>
      <c r="AI372" s="14">
        <f t="shared" si="934"/>
        <v>5.7493333333333334</v>
      </c>
      <c r="AJ372" s="14">
        <f>IFERROR(VLOOKUP(A372,ConEnroll!$A$7:$S$341,13,0),0)</f>
        <v>0</v>
      </c>
      <c r="AK372" s="14">
        <f t="shared" si="935"/>
        <v>0</v>
      </c>
      <c r="AL372" s="14">
        <f t="shared" si="890"/>
        <v>6468</v>
      </c>
      <c r="AM372" s="14">
        <f t="shared" si="936"/>
        <v>5.7493333333333334</v>
      </c>
      <c r="AN372" s="14">
        <f t="shared" si="937"/>
        <v>14288587.110982075</v>
      </c>
      <c r="AO372" s="14">
        <f t="shared" si="938"/>
        <v>12700.966320872956</v>
      </c>
      <c r="AP372" s="62"/>
      <c r="AQ372" s="14">
        <f t="shared" si="891"/>
        <v>858.56075197777682</v>
      </c>
      <c r="AR372" s="14">
        <f t="shared" si="896"/>
        <v>0</v>
      </c>
      <c r="AS372" s="14">
        <f t="shared" si="897"/>
        <v>5.7493333333333334</v>
      </c>
      <c r="AT372" s="14">
        <f t="shared" si="939"/>
        <v>864.31008531111013</v>
      </c>
      <c r="AU372" s="37">
        <f t="shared" si="898"/>
        <v>7.3019784313275229E-2</v>
      </c>
      <c r="AV372" s="42"/>
      <c r="AW372" s="14" t="str">
        <f>IFERROR(VLOOKUP($A372,#REF!,27,0),"0")</f>
        <v>0</v>
      </c>
      <c r="AX372" s="14">
        <f t="shared" si="940"/>
        <v>0</v>
      </c>
      <c r="AY372" s="14" t="str">
        <f>IFERROR(VLOOKUP($A372,SpecEd22!#REF!,23,0)," ")</f>
        <v xml:space="preserve"> </v>
      </c>
      <c r="AZ372" s="14" t="e">
        <f t="shared" si="941"/>
        <v>#VALUE!</v>
      </c>
      <c r="BA372" s="14">
        <f>IFERROR(VLOOKUP($A372,ECFE!#REF!,23,0),0)</f>
        <v>0</v>
      </c>
      <c r="BB372" s="14">
        <f t="shared" si="942"/>
        <v>0</v>
      </c>
      <c r="BC372" s="14">
        <f>IFERROR(VLOOKUP($A372,#REF!,17,0),0)</f>
        <v>0</v>
      </c>
      <c r="BD372" s="14">
        <f t="shared" si="943"/>
        <v>0</v>
      </c>
      <c r="BE372" s="14">
        <f>IFERROR(VLOOKUP($A372,#REF!,9,0),0)</f>
        <v>0</v>
      </c>
      <c r="BF372" s="14">
        <f t="shared" si="944"/>
        <v>0</v>
      </c>
      <c r="BG372" s="14">
        <v>0</v>
      </c>
      <c r="BH372" s="14">
        <f t="shared" si="945"/>
        <v>0</v>
      </c>
      <c r="BI372" s="14">
        <f>IFERROR(VLOOKUP($A372,ConEnroll!$A$8:$S$601,15,0),0)</f>
        <v>0</v>
      </c>
      <c r="BJ372" s="14">
        <f t="shared" si="946"/>
        <v>0</v>
      </c>
      <c r="BK372" s="14">
        <f t="shared" si="947"/>
        <v>0</v>
      </c>
      <c r="BL372" s="14">
        <f t="shared" si="948"/>
        <v>0</v>
      </c>
      <c r="BM372" s="14" t="e">
        <f t="shared" si="949"/>
        <v>#VALUE!</v>
      </c>
      <c r="BN372" s="14" t="e">
        <f t="shared" si="950"/>
        <v>#VALUE!</v>
      </c>
      <c r="BO372" s="42"/>
      <c r="BP372" s="14">
        <f t="shared" si="899"/>
        <v>11483.391934200001</v>
      </c>
      <c r="BQ372" s="14" t="e">
        <f t="shared" si="900"/>
        <v>#VALUE!</v>
      </c>
      <c r="BR372" s="14">
        <f t="shared" si="951"/>
        <v>5.7493333333333334</v>
      </c>
      <c r="BS372" s="14" t="e">
        <f t="shared" si="901"/>
        <v>#VALUE!</v>
      </c>
      <c r="BT372" s="37" t="e">
        <f t="shared" si="902"/>
        <v>#VALUE!</v>
      </c>
      <c r="BU372" s="41"/>
      <c r="BV372" s="14" t="str">
        <f>IFERROR(VLOOKUP($A372,#REF!,27,0),"0")</f>
        <v>0</v>
      </c>
      <c r="BW372" s="14">
        <f t="shared" si="952"/>
        <v>0</v>
      </c>
      <c r="BX372" s="14" t="str">
        <f>IFERROR(VLOOKUP($A372,SpecEd22!$Z$22:$AV$606,59,0)," ")</f>
        <v xml:space="preserve"> </v>
      </c>
      <c r="BY372" s="14" t="e">
        <f t="shared" si="953"/>
        <v>#VALUE!</v>
      </c>
      <c r="BZ372" s="14">
        <f>IFERROR(VLOOKUP($A372,ECFE!#REF!,25,0),0)</f>
        <v>0</v>
      </c>
      <c r="CA372" s="14">
        <f t="shared" si="954"/>
        <v>0</v>
      </c>
      <c r="CB372" s="14">
        <f>IFERROR(VLOOKUP($A372,#REF!,17,0),0)</f>
        <v>0</v>
      </c>
      <c r="CC372" s="14">
        <f t="shared" si="955"/>
        <v>0</v>
      </c>
      <c r="CD372" s="14">
        <f>IFERROR(VLOOKUP($A372,#REF!,9,0),0)</f>
        <v>0</v>
      </c>
      <c r="CE372" s="14">
        <f t="shared" si="956"/>
        <v>0</v>
      </c>
      <c r="CF372" s="14">
        <v>0</v>
      </c>
      <c r="CG372" s="14">
        <f t="shared" si="957"/>
        <v>0</v>
      </c>
      <c r="CH372" s="14">
        <f>IFERROR(VLOOKUP($A372,ConEnroll!$A$8:$S$601,15,0),0)</f>
        <v>0</v>
      </c>
      <c r="CI372" s="14">
        <f t="shared" si="958"/>
        <v>0</v>
      </c>
      <c r="CJ372" s="14">
        <f t="shared" si="959"/>
        <v>0</v>
      </c>
      <c r="CK372" s="14">
        <f t="shared" si="960"/>
        <v>0</v>
      </c>
      <c r="CL372" s="14" t="e">
        <f t="shared" si="961"/>
        <v>#VALUE!</v>
      </c>
      <c r="CM372" s="14" t="e">
        <f t="shared" si="962"/>
        <v>#VALUE!</v>
      </c>
      <c r="CN372" s="42"/>
      <c r="CO372" s="14">
        <f t="shared" si="903"/>
        <v>-11176.704888888889</v>
      </c>
      <c r="CP372" s="14" t="e">
        <f t="shared" si="904"/>
        <v>#VALUE!</v>
      </c>
      <c r="CQ372" s="14">
        <f t="shared" si="905"/>
        <v>0</v>
      </c>
      <c r="CR372" s="14" t="e">
        <f t="shared" si="906"/>
        <v>#VALUE!</v>
      </c>
      <c r="CS372" s="37" t="e">
        <f t="shared" si="907"/>
        <v>#VALUE!</v>
      </c>
      <c r="CT372" s="239"/>
      <c r="CU372" s="239"/>
      <c r="CV372" s="468"/>
      <c r="CW372" s="14">
        <f>IFERROR(VLOOKUP($A372,BaseFY23!$A$7:$AK$527,6,0),0)</f>
        <v>1206.1655049999999</v>
      </c>
      <c r="CX372" s="14">
        <f>IFERROR(VLOOKUP($A372,BaseFY23!$A$7:$AN$528,28,0),0)</f>
        <v>13487547.284704</v>
      </c>
      <c r="CY372" s="14">
        <f t="shared" si="963"/>
        <v>11182.16963492419</v>
      </c>
      <c r="CZ372" s="14">
        <f>IFERROR(VLOOKUP($A372,SpecEd23!$A$21:$BB$605,23,0)," ")</f>
        <v>852284.30671842478</v>
      </c>
      <c r="DA372" s="14">
        <f t="shared" si="964"/>
        <v>706.6064343453636</v>
      </c>
      <c r="DB372" s="14">
        <f>IFERROR(VLOOKUP($A372,ECFE!$A$16:$AB$347,7,0),0)</f>
        <v>0</v>
      </c>
      <c r="DC372" s="14">
        <f t="shared" si="965"/>
        <v>0</v>
      </c>
      <c r="DD372" s="14">
        <v>0</v>
      </c>
      <c r="DE372" s="14">
        <f t="shared" si="966"/>
        <v>0</v>
      </c>
      <c r="DF372" s="14">
        <f>IFERROR(VLOOKUP($A372,ConEnroll!$A$7:$S$338,10,0),0)</f>
        <v>0</v>
      </c>
      <c r="DG372" s="14">
        <f t="shared" si="967"/>
        <v>0</v>
      </c>
      <c r="DH372" s="14">
        <f t="shared" si="908"/>
        <v>0</v>
      </c>
      <c r="DI372" s="14">
        <f t="shared" si="968"/>
        <v>0</v>
      </c>
      <c r="DJ372" s="14">
        <f t="shared" si="909"/>
        <v>14339831.591422424</v>
      </c>
      <c r="DK372" s="14">
        <f t="shared" si="969"/>
        <v>11888.776069269552</v>
      </c>
      <c r="DL372" s="42"/>
      <c r="DM372" s="14">
        <f>IFERROR(VLOOKUP($A372,HouseFY23!$A$7:$AJ$528,28,0),0)</f>
        <v>14110452.994704001</v>
      </c>
      <c r="DN372" s="14">
        <f t="shared" si="970"/>
        <v>11698.604326032357</v>
      </c>
      <c r="DO372" s="14">
        <f>IFERROR(VLOOKUP($A372,Compens80percent!$A$13:$M$560,12,0),0)</f>
        <v>620857.91999999993</v>
      </c>
      <c r="DP372" s="14">
        <f t="shared" si="970"/>
        <v>514.73692244249673</v>
      </c>
      <c r="DQ372" s="14">
        <f t="shared" si="971"/>
        <v>14731310.914704001</v>
      </c>
      <c r="DR372" s="14">
        <f t="shared" si="972"/>
        <v>13094.498590848001</v>
      </c>
      <c r="DS372" s="14">
        <f>IFERROR(VLOOKUP($A372,SpecEd23!$A$21:$Z$550,14,0),0)</f>
        <v>852284.30671842478</v>
      </c>
      <c r="DT372" s="14">
        <f t="shared" si="973"/>
        <v>706.6064343453636</v>
      </c>
      <c r="DU372" s="14">
        <f>IFERROR(VLOOKUP($A372,ECFE!$A$16:$AB$347,9,0),0)</f>
        <v>0</v>
      </c>
      <c r="DV372" s="14">
        <f t="shared" si="974"/>
        <v>0</v>
      </c>
      <c r="DW372" s="14">
        <f>IFERROR(VLOOKUP($A372,ParaFY19!$A$21:$Z$543,7,0),0)</f>
        <v>6468</v>
      </c>
      <c r="DX372" s="14">
        <f t="shared" si="975"/>
        <v>5.3624481658510046</v>
      </c>
      <c r="DY372" s="14">
        <f>IFERROR(VLOOKUP($A372,ConEnroll!$A$7:$S$341,13,0),0)</f>
        <v>0</v>
      </c>
      <c r="DZ372" s="14">
        <f t="shared" si="976"/>
        <v>0</v>
      </c>
      <c r="EA372" s="14">
        <f t="shared" si="910"/>
        <v>6468</v>
      </c>
      <c r="EB372" s="14">
        <f t="shared" si="977"/>
        <v>5.3624481658510046</v>
      </c>
      <c r="EC372" s="14">
        <f t="shared" si="911"/>
        <v>14969205.301422425</v>
      </c>
      <c r="ED372" s="14">
        <f t="shared" si="978"/>
        <v>12410.57320854357</v>
      </c>
      <c r="EE372" s="62"/>
      <c r="EF372" s="14">
        <f t="shared" si="912"/>
        <v>516.43469110816659</v>
      </c>
      <c r="EG372" s="14">
        <f t="shared" si="913"/>
        <v>0</v>
      </c>
      <c r="EH372" s="14">
        <f t="shared" si="914"/>
        <v>5.3624481658510046</v>
      </c>
      <c r="EI372" s="14">
        <f t="shared" si="979"/>
        <v>521.79713927401758</v>
      </c>
      <c r="EJ372" s="37">
        <f t="shared" si="915"/>
        <v>4.3889895497550312E-2</v>
      </c>
      <c r="EK372" s="42"/>
      <c r="EL372" s="14" t="str">
        <f>IFERROR(VLOOKUP($A372,#REF!,27,0),"0")</f>
        <v>0</v>
      </c>
      <c r="EM372" s="14">
        <f t="shared" si="980"/>
        <v>0</v>
      </c>
      <c r="EN372" s="14" t="str">
        <f>IFERROR(VLOOKUP($A372,SpecEd23!#REF!,23,0)," ")</f>
        <v xml:space="preserve"> </v>
      </c>
      <c r="EO372" s="14" t="e">
        <f t="shared" si="981"/>
        <v>#VALUE!</v>
      </c>
      <c r="EP372" s="14">
        <f>IFERROR(VLOOKUP($A372,ECFE!#REF!,24,0),0)</f>
        <v>0</v>
      </c>
      <c r="EQ372" s="14">
        <f t="shared" si="982"/>
        <v>0</v>
      </c>
      <c r="ER372" s="14">
        <f>IFERROR(VLOOKUP($A372,#REF!,30,0),0)</f>
        <v>0</v>
      </c>
      <c r="ES372" s="14">
        <f t="shared" si="983"/>
        <v>0</v>
      </c>
      <c r="ET372" s="14">
        <f>IFERROR(VLOOKUP($A372,#REF!,12,0),0)</f>
        <v>0</v>
      </c>
      <c r="EU372" s="14">
        <f t="shared" si="984"/>
        <v>0</v>
      </c>
      <c r="EV372" s="14">
        <v>0</v>
      </c>
      <c r="EW372" s="14">
        <f t="shared" si="985"/>
        <v>0</v>
      </c>
      <c r="EX372" s="14">
        <f>IFERROR(VLOOKUP($A372,ConEnroll!$A$8:$S$601,16,0),0)</f>
        <v>0</v>
      </c>
      <c r="EY372" s="14">
        <f t="shared" si="986"/>
        <v>0</v>
      </c>
      <c r="EZ372" s="14">
        <f t="shared" si="987"/>
        <v>0</v>
      </c>
      <c r="FA372" s="14">
        <f t="shared" si="988"/>
        <v>0</v>
      </c>
      <c r="FB372" s="14" t="e">
        <f t="shared" si="989"/>
        <v>#VALUE!</v>
      </c>
      <c r="FC372" s="14" t="e">
        <f t="shared" si="990"/>
        <v>#VALUE!</v>
      </c>
      <c r="FD372" s="62"/>
      <c r="FE372" s="14">
        <f t="shared" si="916"/>
        <v>11698.604326032357</v>
      </c>
      <c r="FF372" s="14" t="e">
        <f t="shared" si="917"/>
        <v>#VALUE!</v>
      </c>
      <c r="FG372" s="14">
        <f t="shared" si="991"/>
        <v>5.3624481658510046</v>
      </c>
      <c r="FH372" s="14" t="e">
        <f t="shared" si="918"/>
        <v>#VALUE!</v>
      </c>
      <c r="FI372" s="37" t="e">
        <f t="shared" si="919"/>
        <v>#VALUE!</v>
      </c>
      <c r="FJ372" s="12"/>
      <c r="FK372" s="14" t="str">
        <f>IFERROR(VLOOKUP($A372,#REF!,27,0),"0")</f>
        <v>0</v>
      </c>
      <c r="FL372" s="14">
        <f t="shared" si="992"/>
        <v>0</v>
      </c>
      <c r="FM372" s="14" t="str">
        <f>IFERROR(VLOOKUP($A372,SpecEd23!$X$22:$Y$610,59,0)," ")</f>
        <v xml:space="preserve"> </v>
      </c>
      <c r="FN372" s="14" t="e">
        <f t="shared" si="993"/>
        <v>#VALUE!</v>
      </c>
      <c r="FO372" s="14">
        <f>IFERROR(VLOOKUP($A372,ECFE!#REF!,26,0),0)</f>
        <v>0</v>
      </c>
      <c r="FP372" s="14">
        <f t="shared" si="994"/>
        <v>0</v>
      </c>
      <c r="FQ372" s="14">
        <f>IFERROR(VLOOKUP($A372,#REF!,16,0),0)</f>
        <v>0</v>
      </c>
      <c r="FR372" s="14">
        <f t="shared" si="995"/>
        <v>0</v>
      </c>
      <c r="FS372" s="14">
        <f>IFERROR(VLOOKUP($A372,#REF!,12,0),0)</f>
        <v>0</v>
      </c>
      <c r="FT372" s="14">
        <f t="shared" si="996"/>
        <v>0</v>
      </c>
      <c r="FU372" s="14">
        <v>0</v>
      </c>
      <c r="FV372" s="14">
        <f t="shared" si="997"/>
        <v>0</v>
      </c>
      <c r="FW372" s="14">
        <f>IFERROR(VLOOKUP($A372,ConEnroll!$A$8:$S$601,16,0),0)</f>
        <v>0</v>
      </c>
      <c r="FX372" s="14">
        <f t="shared" si="998"/>
        <v>0</v>
      </c>
      <c r="FY372" s="14">
        <f t="shared" si="999"/>
        <v>0</v>
      </c>
      <c r="FZ372" s="14">
        <f t="shared" si="1000"/>
        <v>0</v>
      </c>
      <c r="GA372" s="14" t="e">
        <f t="shared" si="1001"/>
        <v>#VALUE!</v>
      </c>
      <c r="GB372" s="14" t="e">
        <f t="shared" si="1002"/>
        <v>#VALUE!</v>
      </c>
      <c r="GC372" s="39"/>
      <c r="GD372" s="14">
        <f t="shared" si="920"/>
        <v>-11182.16963492419</v>
      </c>
      <c r="GE372" s="14" t="e">
        <f t="shared" si="921"/>
        <v>#VALUE!</v>
      </c>
      <c r="GF372" s="14">
        <f t="shared" si="922"/>
        <v>0</v>
      </c>
      <c r="GG372" s="14" t="e">
        <f t="shared" si="923"/>
        <v>#VALUE!</v>
      </c>
      <c r="GH372" s="37" t="e">
        <f t="shared" si="924"/>
        <v>#VALUE!</v>
      </c>
    </row>
    <row r="373" spans="1:190" ht="12.5" x14ac:dyDescent="0.25">
      <c r="A373" s="67">
        <v>4029</v>
      </c>
      <c r="B373" s="35">
        <v>7</v>
      </c>
      <c r="C373" s="14">
        <v>7</v>
      </c>
      <c r="D373" s="14"/>
      <c r="E373" s="14"/>
      <c r="F373" s="35" t="s">
        <v>2683</v>
      </c>
      <c r="G373" s="41"/>
      <c r="H373" s="14">
        <f>IFERROR(VLOOKUP($A373,BaseFY22!$A$7:$AK$528,6,0),0)</f>
        <v>612</v>
      </c>
      <c r="I373" s="14">
        <f>IFERROR(VLOOKUP($A373,BaseFY22!$A$7:$AK$528,28,0),0)</f>
        <v>6284017.4000000004</v>
      </c>
      <c r="J373" s="14">
        <f t="shared" si="925"/>
        <v>10268.002287581699</v>
      </c>
      <c r="K373" s="14">
        <f>IFERROR(VLOOKUP($A373,SpecEd22!$A$21:$BB$605,24,0)," ")</f>
        <v>3731359.3600372658</v>
      </c>
      <c r="L373" s="14">
        <f t="shared" si="926"/>
        <v>6096.9924183615458</v>
      </c>
      <c r="M373" s="14">
        <f>IFERROR(VLOOKUP($A373,ECFE!$A$16:$AB$347,7,0),0)</f>
        <v>0</v>
      </c>
      <c r="N373" s="14">
        <f t="shared" si="893"/>
        <v>0</v>
      </c>
      <c r="O373" s="14">
        <v>0</v>
      </c>
      <c r="P373" s="14">
        <f t="shared" si="893"/>
        <v>0</v>
      </c>
      <c r="Q373" s="14">
        <f>IFERROR(VLOOKUP($A373,ConEnroll!$A$7:$S$337,10,0),0)</f>
        <v>0</v>
      </c>
      <c r="R373" s="14">
        <f t="shared" si="927"/>
        <v>0</v>
      </c>
      <c r="S373" s="14">
        <f t="shared" si="894"/>
        <v>0</v>
      </c>
      <c r="T373" s="14">
        <f t="shared" si="928"/>
        <v>0</v>
      </c>
      <c r="U373" s="14">
        <f t="shared" si="895"/>
        <v>10015376.760037266</v>
      </c>
      <c r="V373" s="14">
        <f t="shared" si="929"/>
        <v>16364.994705943245</v>
      </c>
      <c r="W373" s="42"/>
      <c r="X373" s="14">
        <f>IFERROR(VLOOKUP($A373,HouseFY22!$A$6:$AJ$528,28,0),0)</f>
        <v>6663780.6598779997</v>
      </c>
      <c r="Y373" s="14">
        <f t="shared" si="930"/>
        <v>10888.530489996732</v>
      </c>
      <c r="Z373" s="14">
        <f>IFERROR(VLOOKUP($A373,Compens80percent!$A$13:$M$560,12,0),0)</f>
        <v>75323.200000000186</v>
      </c>
      <c r="AA373" s="14">
        <f t="shared" si="930"/>
        <v>123.07712418300684</v>
      </c>
      <c r="AB373" s="14">
        <f t="shared" si="931"/>
        <v>6739103.8598779999</v>
      </c>
      <c r="AC373" s="14">
        <f t="shared" si="930"/>
        <v>11011.607614179738</v>
      </c>
      <c r="AD373" s="14">
        <f>IFERROR(VLOOKUP(A373,SpecEd22!$A$21:$Z$550,14,0),0)</f>
        <v>3731359.3600372658</v>
      </c>
      <c r="AE373" s="14">
        <f t="shared" si="932"/>
        <v>6096.9924183615458</v>
      </c>
      <c r="AF373" s="14">
        <f>IFERROR(VLOOKUP($A373,ECFE!$A$16:$AB$348,8,0),0)</f>
        <v>0</v>
      </c>
      <c r="AG373" s="14">
        <f t="shared" si="933"/>
        <v>0</v>
      </c>
      <c r="AH373" s="14">
        <f>IFERROR(VLOOKUP(A373,ParaFY19!$A$21:$Z$543,7,0),0)</f>
        <v>3528</v>
      </c>
      <c r="AI373" s="14">
        <f t="shared" si="934"/>
        <v>5.7647058823529411</v>
      </c>
      <c r="AJ373" s="14">
        <f>IFERROR(VLOOKUP(A373,ConEnroll!$A$7:$S$341,13,0),0)</f>
        <v>0</v>
      </c>
      <c r="AK373" s="14">
        <f t="shared" si="935"/>
        <v>0</v>
      </c>
      <c r="AL373" s="14">
        <f t="shared" si="890"/>
        <v>3528</v>
      </c>
      <c r="AM373" s="14">
        <f t="shared" si="936"/>
        <v>5.7647058823529411</v>
      </c>
      <c r="AN373" s="14">
        <f t="shared" si="937"/>
        <v>10473991.219915265</v>
      </c>
      <c r="AO373" s="14">
        <f t="shared" si="938"/>
        <v>17114.364738423636</v>
      </c>
      <c r="AP373" s="62"/>
      <c r="AQ373" s="14">
        <f t="shared" si="891"/>
        <v>743.60532659803903</v>
      </c>
      <c r="AR373" s="14">
        <f t="shared" si="896"/>
        <v>0</v>
      </c>
      <c r="AS373" s="14">
        <f t="shared" si="897"/>
        <v>5.7647058823529411</v>
      </c>
      <c r="AT373" s="14">
        <f t="shared" si="939"/>
        <v>749.37003248039196</v>
      </c>
      <c r="AU373" s="37">
        <f t="shared" si="898"/>
        <v>4.5791034213304369E-2</v>
      </c>
      <c r="AV373" s="42"/>
      <c r="AW373" s="14" t="str">
        <f>IFERROR(VLOOKUP($A373,#REF!,27,0),"0")</f>
        <v>0</v>
      </c>
      <c r="AX373" s="14">
        <f t="shared" si="940"/>
        <v>0</v>
      </c>
      <c r="AY373" s="14" t="str">
        <f>IFERROR(VLOOKUP($A373,SpecEd22!#REF!,23,0)," ")</f>
        <v xml:space="preserve"> </v>
      </c>
      <c r="AZ373" s="14" t="e">
        <f t="shared" si="941"/>
        <v>#VALUE!</v>
      </c>
      <c r="BA373" s="14">
        <f>IFERROR(VLOOKUP($A373,ECFE!#REF!,23,0),0)</f>
        <v>0</v>
      </c>
      <c r="BB373" s="14">
        <f t="shared" si="942"/>
        <v>0</v>
      </c>
      <c r="BC373" s="14">
        <f>IFERROR(VLOOKUP($A373,#REF!,17,0),0)</f>
        <v>0</v>
      </c>
      <c r="BD373" s="14">
        <f t="shared" si="943"/>
        <v>0</v>
      </c>
      <c r="BE373" s="14">
        <f>IFERROR(VLOOKUP($A373,#REF!,9,0),0)</f>
        <v>0</v>
      </c>
      <c r="BF373" s="14">
        <f t="shared" si="944"/>
        <v>0</v>
      </c>
      <c r="BG373" s="14">
        <v>0</v>
      </c>
      <c r="BH373" s="14">
        <f t="shared" si="945"/>
        <v>0</v>
      </c>
      <c r="BI373" s="14">
        <f>IFERROR(VLOOKUP($A373,ConEnroll!$A$8:$S$601,15,0),0)</f>
        <v>0</v>
      </c>
      <c r="BJ373" s="14">
        <f t="shared" si="946"/>
        <v>0</v>
      </c>
      <c r="BK373" s="14">
        <f t="shared" si="947"/>
        <v>0</v>
      </c>
      <c r="BL373" s="14">
        <f t="shared" si="948"/>
        <v>0</v>
      </c>
      <c r="BM373" s="14" t="e">
        <f t="shared" si="949"/>
        <v>#VALUE!</v>
      </c>
      <c r="BN373" s="14" t="e">
        <f t="shared" si="950"/>
        <v>#VALUE!</v>
      </c>
      <c r="BO373" s="42"/>
      <c r="BP373" s="14">
        <f t="shared" si="899"/>
        <v>10888.530489996732</v>
      </c>
      <c r="BQ373" s="14" t="e">
        <f t="shared" si="900"/>
        <v>#VALUE!</v>
      </c>
      <c r="BR373" s="14">
        <f t="shared" si="951"/>
        <v>5.7647058823529411</v>
      </c>
      <c r="BS373" s="14" t="e">
        <f t="shared" si="901"/>
        <v>#VALUE!</v>
      </c>
      <c r="BT373" s="37" t="e">
        <f t="shared" si="902"/>
        <v>#VALUE!</v>
      </c>
      <c r="BU373" s="41"/>
      <c r="BV373" s="14" t="str">
        <f>IFERROR(VLOOKUP($A373,#REF!,27,0),"0")</f>
        <v>0</v>
      </c>
      <c r="BW373" s="14">
        <f t="shared" si="952"/>
        <v>0</v>
      </c>
      <c r="BX373" s="14" t="str">
        <f>IFERROR(VLOOKUP($A373,SpecEd22!$Z$22:$AV$606,59,0)," ")</f>
        <v xml:space="preserve"> </v>
      </c>
      <c r="BY373" s="14" t="e">
        <f t="shared" si="953"/>
        <v>#VALUE!</v>
      </c>
      <c r="BZ373" s="14">
        <f>IFERROR(VLOOKUP($A373,ECFE!#REF!,25,0),0)</f>
        <v>0</v>
      </c>
      <c r="CA373" s="14">
        <f t="shared" si="954"/>
        <v>0</v>
      </c>
      <c r="CB373" s="14">
        <f>IFERROR(VLOOKUP($A373,#REF!,17,0),0)</f>
        <v>0</v>
      </c>
      <c r="CC373" s="14">
        <f t="shared" si="955"/>
        <v>0</v>
      </c>
      <c r="CD373" s="14">
        <f>IFERROR(VLOOKUP($A373,#REF!,9,0),0)</f>
        <v>0</v>
      </c>
      <c r="CE373" s="14">
        <f t="shared" si="956"/>
        <v>0</v>
      </c>
      <c r="CF373" s="14">
        <v>0</v>
      </c>
      <c r="CG373" s="14">
        <f t="shared" si="957"/>
        <v>0</v>
      </c>
      <c r="CH373" s="14">
        <f>IFERROR(VLOOKUP($A373,ConEnroll!$A$8:$S$601,15,0),0)</f>
        <v>0</v>
      </c>
      <c r="CI373" s="14">
        <f t="shared" si="958"/>
        <v>0</v>
      </c>
      <c r="CJ373" s="14">
        <f t="shared" si="959"/>
        <v>0</v>
      </c>
      <c r="CK373" s="14">
        <f t="shared" si="960"/>
        <v>0</v>
      </c>
      <c r="CL373" s="14" t="e">
        <f t="shared" si="961"/>
        <v>#VALUE!</v>
      </c>
      <c r="CM373" s="14" t="e">
        <f t="shared" si="962"/>
        <v>#VALUE!</v>
      </c>
      <c r="CN373" s="42"/>
      <c r="CO373" s="14">
        <f t="shared" si="903"/>
        <v>-10268.002287581699</v>
      </c>
      <c r="CP373" s="14" t="e">
        <f t="shared" si="904"/>
        <v>#VALUE!</v>
      </c>
      <c r="CQ373" s="14">
        <f t="shared" si="905"/>
        <v>0</v>
      </c>
      <c r="CR373" s="14" t="e">
        <f t="shared" si="906"/>
        <v>#VALUE!</v>
      </c>
      <c r="CS373" s="37" t="e">
        <f t="shared" si="907"/>
        <v>#VALUE!</v>
      </c>
      <c r="CT373" s="239"/>
      <c r="CU373" s="239"/>
      <c r="CV373" s="468"/>
      <c r="CW373" s="14">
        <f>IFERROR(VLOOKUP($A373,BaseFY23!$A$7:$AK$527,6,0),0)</f>
        <v>737.13888899999995</v>
      </c>
      <c r="CX373" s="14">
        <f>IFERROR(VLOOKUP($A373,BaseFY23!$A$7:$AN$528,28,0),0)</f>
        <v>7597883.8666669996</v>
      </c>
      <c r="CY373" s="14">
        <f t="shared" si="963"/>
        <v>10307.262281297168</v>
      </c>
      <c r="CZ373" s="14">
        <f>IFERROR(VLOOKUP($A373,SpecEd23!$A$21:$BB$605,23,0)," ")</f>
        <v>4814940.3247280205</v>
      </c>
      <c r="DA373" s="14">
        <f t="shared" si="964"/>
        <v>6531.9309516554631</v>
      </c>
      <c r="DB373" s="14">
        <f>IFERROR(VLOOKUP($A373,ECFE!$A$16:$AB$347,7,0),0)</f>
        <v>0</v>
      </c>
      <c r="DC373" s="14">
        <f t="shared" si="965"/>
        <v>0</v>
      </c>
      <c r="DD373" s="14">
        <v>0</v>
      </c>
      <c r="DE373" s="14">
        <f t="shared" si="966"/>
        <v>0</v>
      </c>
      <c r="DF373" s="14">
        <f>IFERROR(VLOOKUP($A373,ConEnroll!$A$7:$S$338,10,0),0)</f>
        <v>0</v>
      </c>
      <c r="DG373" s="14">
        <f t="shared" si="967"/>
        <v>0</v>
      </c>
      <c r="DH373" s="14">
        <f t="shared" si="908"/>
        <v>0</v>
      </c>
      <c r="DI373" s="14">
        <f t="shared" si="968"/>
        <v>0</v>
      </c>
      <c r="DJ373" s="14">
        <f t="shared" si="909"/>
        <v>12412824.19139502</v>
      </c>
      <c r="DK373" s="14">
        <f t="shared" si="969"/>
        <v>16839.193232952632</v>
      </c>
      <c r="DL373" s="42"/>
      <c r="DM373" s="14">
        <f>IFERROR(VLOOKUP($A373,HouseFY23!$A$7:$AJ$528,28,0),0)</f>
        <v>8154453.5666669998</v>
      </c>
      <c r="DN373" s="14">
        <f t="shared" si="970"/>
        <v>11062.302760514105</v>
      </c>
      <c r="DO373" s="14">
        <f>IFERROR(VLOOKUP($A373,Compens80percent!$A$13:$M$560,12,0),0)</f>
        <v>75323.200000000186</v>
      </c>
      <c r="DP373" s="14">
        <f t="shared" si="970"/>
        <v>102.18318572526186</v>
      </c>
      <c r="DQ373" s="14">
        <f t="shared" si="971"/>
        <v>8229776.766667</v>
      </c>
      <c r="DR373" s="14">
        <f t="shared" si="972"/>
        <v>13447.347657952614</v>
      </c>
      <c r="DS373" s="14">
        <f>IFERROR(VLOOKUP($A373,SpecEd23!$A$21:$Z$550,14,0),0)</f>
        <v>4814940.3247280205</v>
      </c>
      <c r="DT373" s="14">
        <f t="shared" si="973"/>
        <v>6531.9309516554631</v>
      </c>
      <c r="DU373" s="14">
        <f>IFERROR(VLOOKUP($A373,ECFE!$A$16:$AB$347,9,0),0)</f>
        <v>0</v>
      </c>
      <c r="DV373" s="14">
        <f t="shared" si="974"/>
        <v>0</v>
      </c>
      <c r="DW373" s="14">
        <f>IFERROR(VLOOKUP($A373,ParaFY19!$A$21:$Z$543,7,0),0)</f>
        <v>3528</v>
      </c>
      <c r="DX373" s="14">
        <f t="shared" si="975"/>
        <v>4.7860722757227911</v>
      </c>
      <c r="DY373" s="14">
        <f>IFERROR(VLOOKUP($A373,ConEnroll!$A$7:$S$341,13,0),0)</f>
        <v>0</v>
      </c>
      <c r="DZ373" s="14">
        <f t="shared" si="976"/>
        <v>0</v>
      </c>
      <c r="EA373" s="14">
        <f t="shared" si="910"/>
        <v>3528</v>
      </c>
      <c r="EB373" s="14">
        <f t="shared" si="977"/>
        <v>4.7860722757227911</v>
      </c>
      <c r="EC373" s="14">
        <f t="shared" si="911"/>
        <v>12972921.891395021</v>
      </c>
      <c r="ED373" s="14">
        <f t="shared" si="978"/>
        <v>17599.019784445292</v>
      </c>
      <c r="EE373" s="62"/>
      <c r="EF373" s="14">
        <f t="shared" si="912"/>
        <v>755.04047921693746</v>
      </c>
      <c r="EG373" s="14">
        <f t="shared" si="913"/>
        <v>0</v>
      </c>
      <c r="EH373" s="14">
        <f t="shared" si="914"/>
        <v>4.7860722757227911</v>
      </c>
      <c r="EI373" s="14">
        <f t="shared" si="979"/>
        <v>759.8265514926602</v>
      </c>
      <c r="EJ373" s="37">
        <f t="shared" si="915"/>
        <v>4.5122503256614155E-2</v>
      </c>
      <c r="EK373" s="42"/>
      <c r="EL373" s="14" t="str">
        <f>IFERROR(VLOOKUP($A373,#REF!,27,0),"0")</f>
        <v>0</v>
      </c>
      <c r="EM373" s="14">
        <f t="shared" si="980"/>
        <v>0</v>
      </c>
      <c r="EN373" s="14" t="str">
        <f>IFERROR(VLOOKUP($A373,SpecEd23!#REF!,23,0)," ")</f>
        <v xml:space="preserve"> </v>
      </c>
      <c r="EO373" s="14" t="e">
        <f t="shared" si="981"/>
        <v>#VALUE!</v>
      </c>
      <c r="EP373" s="14">
        <f>IFERROR(VLOOKUP($A373,ECFE!#REF!,24,0),0)</f>
        <v>0</v>
      </c>
      <c r="EQ373" s="14">
        <f t="shared" si="982"/>
        <v>0</v>
      </c>
      <c r="ER373" s="14">
        <f>IFERROR(VLOOKUP($A373,#REF!,30,0),0)</f>
        <v>0</v>
      </c>
      <c r="ES373" s="14">
        <f t="shared" si="983"/>
        <v>0</v>
      </c>
      <c r="ET373" s="14">
        <f>IFERROR(VLOOKUP($A373,#REF!,12,0),0)</f>
        <v>0</v>
      </c>
      <c r="EU373" s="14">
        <f t="shared" si="984"/>
        <v>0</v>
      </c>
      <c r="EV373" s="14">
        <v>0</v>
      </c>
      <c r="EW373" s="14">
        <f t="shared" si="985"/>
        <v>0</v>
      </c>
      <c r="EX373" s="14">
        <f>IFERROR(VLOOKUP($A373,ConEnroll!$A$8:$S$601,16,0),0)</f>
        <v>0</v>
      </c>
      <c r="EY373" s="14">
        <f t="shared" si="986"/>
        <v>0</v>
      </c>
      <c r="EZ373" s="14">
        <f t="shared" si="987"/>
        <v>0</v>
      </c>
      <c r="FA373" s="14">
        <f t="shared" si="988"/>
        <v>0</v>
      </c>
      <c r="FB373" s="14" t="e">
        <f t="shared" si="989"/>
        <v>#VALUE!</v>
      </c>
      <c r="FC373" s="14" t="e">
        <f t="shared" si="990"/>
        <v>#VALUE!</v>
      </c>
      <c r="FD373" s="62"/>
      <c r="FE373" s="14">
        <f t="shared" si="916"/>
        <v>11062.302760514105</v>
      </c>
      <c r="FF373" s="14" t="e">
        <f t="shared" si="917"/>
        <v>#VALUE!</v>
      </c>
      <c r="FG373" s="14">
        <f t="shared" si="991"/>
        <v>4.7860722757227911</v>
      </c>
      <c r="FH373" s="14" t="e">
        <f t="shared" si="918"/>
        <v>#VALUE!</v>
      </c>
      <c r="FI373" s="37" t="e">
        <f t="shared" si="919"/>
        <v>#VALUE!</v>
      </c>
      <c r="FJ373" s="12"/>
      <c r="FK373" s="14" t="str">
        <f>IFERROR(VLOOKUP($A373,#REF!,27,0),"0")</f>
        <v>0</v>
      </c>
      <c r="FL373" s="14">
        <f t="shared" si="992"/>
        <v>0</v>
      </c>
      <c r="FM373" s="14" t="str">
        <f>IFERROR(VLOOKUP($A373,SpecEd23!$X$22:$Y$610,59,0)," ")</f>
        <v xml:space="preserve"> </v>
      </c>
      <c r="FN373" s="14" t="e">
        <f t="shared" si="993"/>
        <v>#VALUE!</v>
      </c>
      <c r="FO373" s="14">
        <f>IFERROR(VLOOKUP($A373,ECFE!#REF!,26,0),0)</f>
        <v>0</v>
      </c>
      <c r="FP373" s="14">
        <f t="shared" si="994"/>
        <v>0</v>
      </c>
      <c r="FQ373" s="14">
        <f>IFERROR(VLOOKUP($A373,#REF!,16,0),0)</f>
        <v>0</v>
      </c>
      <c r="FR373" s="14">
        <f t="shared" si="995"/>
        <v>0</v>
      </c>
      <c r="FS373" s="14">
        <f>IFERROR(VLOOKUP($A373,#REF!,12,0),0)</f>
        <v>0</v>
      </c>
      <c r="FT373" s="14">
        <f t="shared" si="996"/>
        <v>0</v>
      </c>
      <c r="FU373" s="14">
        <v>0</v>
      </c>
      <c r="FV373" s="14">
        <f t="shared" si="997"/>
        <v>0</v>
      </c>
      <c r="FW373" s="14">
        <f>IFERROR(VLOOKUP($A373,ConEnroll!$A$8:$S$601,16,0),0)</f>
        <v>0</v>
      </c>
      <c r="FX373" s="14">
        <f t="shared" si="998"/>
        <v>0</v>
      </c>
      <c r="FY373" s="14">
        <f t="shared" si="999"/>
        <v>0</v>
      </c>
      <c r="FZ373" s="14">
        <f t="shared" si="1000"/>
        <v>0</v>
      </c>
      <c r="GA373" s="14" t="e">
        <f t="shared" si="1001"/>
        <v>#VALUE!</v>
      </c>
      <c r="GB373" s="14" t="e">
        <f t="shared" si="1002"/>
        <v>#VALUE!</v>
      </c>
      <c r="GC373" s="39"/>
      <c r="GD373" s="14">
        <f t="shared" si="920"/>
        <v>-10307.262281297168</v>
      </c>
      <c r="GE373" s="14" t="e">
        <f t="shared" si="921"/>
        <v>#VALUE!</v>
      </c>
      <c r="GF373" s="14">
        <f t="shared" si="922"/>
        <v>0</v>
      </c>
      <c r="GG373" s="14" t="e">
        <f t="shared" si="923"/>
        <v>#VALUE!</v>
      </c>
      <c r="GH373" s="37" t="e">
        <f t="shared" si="924"/>
        <v>#VALUE!</v>
      </c>
    </row>
    <row r="374" spans="1:190" ht="12.5" x14ac:dyDescent="0.25">
      <c r="A374" s="67">
        <v>4031</v>
      </c>
      <c r="B374" s="35">
        <v>7</v>
      </c>
      <c r="C374" s="14">
        <v>7</v>
      </c>
      <c r="D374" s="14"/>
      <c r="E374" s="14"/>
      <c r="F374" s="35" t="s">
        <v>1182</v>
      </c>
      <c r="G374" s="41"/>
      <c r="H374" s="14">
        <f>IFERROR(VLOOKUP($A374,BaseFY22!$A$7:$AK$528,6,0),0)</f>
        <v>85</v>
      </c>
      <c r="I374" s="14">
        <f>IFERROR(VLOOKUP($A374,BaseFY22!$A$7:$AK$528,28,0),0)</f>
        <v>935319</v>
      </c>
      <c r="J374" s="14">
        <f t="shared" si="925"/>
        <v>11003.75294117647</v>
      </c>
      <c r="K374" s="14">
        <f>IFERROR(VLOOKUP($A374,SpecEd22!$A$21:$BB$605,24,0)," ")</f>
        <v>241677.30782641956</v>
      </c>
      <c r="L374" s="14">
        <f t="shared" si="926"/>
        <v>2843.2624450167009</v>
      </c>
      <c r="M374" s="14">
        <f>IFERROR(VLOOKUP($A374,ECFE!$A$16:$AB$347,7,0),0)</f>
        <v>0</v>
      </c>
      <c r="N374" s="14">
        <f t="shared" si="893"/>
        <v>0</v>
      </c>
      <c r="O374" s="14">
        <v>0</v>
      </c>
      <c r="P374" s="14">
        <f t="shared" si="893"/>
        <v>0</v>
      </c>
      <c r="Q374" s="14">
        <f>IFERROR(VLOOKUP($A374,ConEnroll!$A$7:$S$337,10,0),0)</f>
        <v>0</v>
      </c>
      <c r="R374" s="14">
        <f t="shared" si="927"/>
        <v>0</v>
      </c>
      <c r="S374" s="14">
        <f t="shared" si="894"/>
        <v>0</v>
      </c>
      <c r="T374" s="14">
        <f t="shared" si="928"/>
        <v>0</v>
      </c>
      <c r="U374" s="14">
        <f t="shared" si="895"/>
        <v>1176996.3078264196</v>
      </c>
      <c r="V374" s="14">
        <f t="shared" si="929"/>
        <v>13847.015386193172</v>
      </c>
      <c r="W374" s="42"/>
      <c r="X374" s="14">
        <f>IFERROR(VLOOKUP($A374,HouseFY22!$A$6:$AJ$528,28,0),0)</f>
        <v>953522.82750999997</v>
      </c>
      <c r="Y374" s="14">
        <f t="shared" si="930"/>
        <v>11217.915617764706</v>
      </c>
      <c r="Z374" s="14">
        <f>IFERROR(VLOOKUP($A374,Compens80percent!$A$13:$M$560,12,0),0)</f>
        <v>36315.520000000019</v>
      </c>
      <c r="AA374" s="14">
        <f t="shared" si="930"/>
        <v>427.24141176470613</v>
      </c>
      <c r="AB374" s="14">
        <f t="shared" si="931"/>
        <v>989838.34750999999</v>
      </c>
      <c r="AC374" s="14">
        <f t="shared" si="930"/>
        <v>11645.157029529411</v>
      </c>
      <c r="AD374" s="14">
        <f>IFERROR(VLOOKUP(A374,SpecEd22!$A$21:$Z$550,14,0),0)</f>
        <v>241677.30782641956</v>
      </c>
      <c r="AE374" s="14">
        <f t="shared" si="932"/>
        <v>2843.2624450167009</v>
      </c>
      <c r="AF374" s="14">
        <f>IFERROR(VLOOKUP($A374,ECFE!$A$16:$AB$348,8,0),0)</f>
        <v>0</v>
      </c>
      <c r="AG374" s="14">
        <f t="shared" si="933"/>
        <v>0</v>
      </c>
      <c r="AH374" s="14">
        <f>IFERROR(VLOOKUP(A374,ParaFY19!$A$21:$Z$543,7,0),0)</f>
        <v>392</v>
      </c>
      <c r="AI374" s="14">
        <f t="shared" si="934"/>
        <v>4.6117647058823525</v>
      </c>
      <c r="AJ374" s="14">
        <f>IFERROR(VLOOKUP(A374,ConEnroll!$A$7:$S$341,13,0),0)</f>
        <v>0</v>
      </c>
      <c r="AK374" s="14">
        <f t="shared" si="935"/>
        <v>0</v>
      </c>
      <c r="AL374" s="14">
        <f t="shared" si="890"/>
        <v>392</v>
      </c>
      <c r="AM374" s="14">
        <f t="shared" si="936"/>
        <v>4.6117647058823525</v>
      </c>
      <c r="AN374" s="14">
        <f t="shared" si="937"/>
        <v>1231907.6553364196</v>
      </c>
      <c r="AO374" s="14">
        <f t="shared" si="938"/>
        <v>14493.031239251995</v>
      </c>
      <c r="AP374" s="62"/>
      <c r="AQ374" s="14">
        <f t="shared" si="891"/>
        <v>641.40408835294147</v>
      </c>
      <c r="AR374" s="14">
        <f t="shared" si="896"/>
        <v>0</v>
      </c>
      <c r="AS374" s="14">
        <f t="shared" si="897"/>
        <v>4.6117647058823525</v>
      </c>
      <c r="AT374" s="14">
        <f t="shared" si="939"/>
        <v>646.01585305882384</v>
      </c>
      <c r="AU374" s="37">
        <f t="shared" si="898"/>
        <v>4.6653797590415387E-2</v>
      </c>
      <c r="AV374" s="42"/>
      <c r="AW374" s="14" t="str">
        <f>IFERROR(VLOOKUP($A374,#REF!,27,0),"0")</f>
        <v>0</v>
      </c>
      <c r="AX374" s="14">
        <f t="shared" si="940"/>
        <v>0</v>
      </c>
      <c r="AY374" s="14" t="str">
        <f>IFERROR(VLOOKUP($A374,SpecEd22!#REF!,23,0)," ")</f>
        <v xml:space="preserve"> </v>
      </c>
      <c r="AZ374" s="14" t="e">
        <f t="shared" si="941"/>
        <v>#VALUE!</v>
      </c>
      <c r="BA374" s="14">
        <f>IFERROR(VLOOKUP($A374,ECFE!#REF!,23,0),0)</f>
        <v>0</v>
      </c>
      <c r="BB374" s="14">
        <f t="shared" si="942"/>
        <v>0</v>
      </c>
      <c r="BC374" s="14">
        <f>IFERROR(VLOOKUP($A374,#REF!,17,0),0)</f>
        <v>0</v>
      </c>
      <c r="BD374" s="14">
        <f t="shared" si="943"/>
        <v>0</v>
      </c>
      <c r="BE374" s="14">
        <f>IFERROR(VLOOKUP($A374,#REF!,9,0),0)</f>
        <v>0</v>
      </c>
      <c r="BF374" s="14">
        <f t="shared" si="944"/>
        <v>0</v>
      </c>
      <c r="BG374" s="14">
        <v>0</v>
      </c>
      <c r="BH374" s="14">
        <f t="shared" si="945"/>
        <v>0</v>
      </c>
      <c r="BI374" s="14">
        <f>IFERROR(VLOOKUP($A374,ConEnroll!$A$8:$S$601,15,0),0)</f>
        <v>0</v>
      </c>
      <c r="BJ374" s="14">
        <f t="shared" si="946"/>
        <v>0</v>
      </c>
      <c r="BK374" s="14">
        <f t="shared" si="947"/>
        <v>0</v>
      </c>
      <c r="BL374" s="14">
        <f t="shared" si="948"/>
        <v>0</v>
      </c>
      <c r="BM374" s="14" t="e">
        <f t="shared" si="949"/>
        <v>#VALUE!</v>
      </c>
      <c r="BN374" s="14" t="e">
        <f t="shared" si="950"/>
        <v>#VALUE!</v>
      </c>
      <c r="BO374" s="42"/>
      <c r="BP374" s="14">
        <f t="shared" si="899"/>
        <v>11217.915617764706</v>
      </c>
      <c r="BQ374" s="14" t="e">
        <f t="shared" si="900"/>
        <v>#VALUE!</v>
      </c>
      <c r="BR374" s="14">
        <f t="shared" si="951"/>
        <v>4.6117647058823525</v>
      </c>
      <c r="BS374" s="14" t="e">
        <f t="shared" si="901"/>
        <v>#VALUE!</v>
      </c>
      <c r="BT374" s="37" t="e">
        <f t="shared" si="902"/>
        <v>#VALUE!</v>
      </c>
      <c r="BU374" s="41"/>
      <c r="BV374" s="14" t="str">
        <f>IFERROR(VLOOKUP($A374,#REF!,27,0),"0")</f>
        <v>0</v>
      </c>
      <c r="BW374" s="14">
        <f t="shared" si="952"/>
        <v>0</v>
      </c>
      <c r="BX374" s="14" t="str">
        <f>IFERROR(VLOOKUP($A374,SpecEd22!$Z$22:$AV$606,59,0)," ")</f>
        <v xml:space="preserve"> </v>
      </c>
      <c r="BY374" s="14" t="e">
        <f t="shared" si="953"/>
        <v>#VALUE!</v>
      </c>
      <c r="BZ374" s="14">
        <f>IFERROR(VLOOKUP($A374,ECFE!#REF!,25,0),0)</f>
        <v>0</v>
      </c>
      <c r="CA374" s="14">
        <f t="shared" si="954"/>
        <v>0</v>
      </c>
      <c r="CB374" s="14">
        <f>IFERROR(VLOOKUP($A374,#REF!,17,0),0)</f>
        <v>0</v>
      </c>
      <c r="CC374" s="14">
        <f t="shared" si="955"/>
        <v>0</v>
      </c>
      <c r="CD374" s="14">
        <f>IFERROR(VLOOKUP($A374,#REF!,9,0),0)</f>
        <v>0</v>
      </c>
      <c r="CE374" s="14">
        <f t="shared" si="956"/>
        <v>0</v>
      </c>
      <c r="CF374" s="14">
        <v>0</v>
      </c>
      <c r="CG374" s="14">
        <f t="shared" si="957"/>
        <v>0</v>
      </c>
      <c r="CH374" s="14">
        <f>IFERROR(VLOOKUP($A374,ConEnroll!$A$8:$S$601,15,0),0)</f>
        <v>0</v>
      </c>
      <c r="CI374" s="14">
        <f t="shared" si="958"/>
        <v>0</v>
      </c>
      <c r="CJ374" s="14">
        <f t="shared" si="959"/>
        <v>0</v>
      </c>
      <c r="CK374" s="14">
        <f t="shared" si="960"/>
        <v>0</v>
      </c>
      <c r="CL374" s="14" t="e">
        <f t="shared" si="961"/>
        <v>#VALUE!</v>
      </c>
      <c r="CM374" s="14" t="e">
        <f t="shared" si="962"/>
        <v>#VALUE!</v>
      </c>
      <c r="CN374" s="42"/>
      <c r="CO374" s="14">
        <f t="shared" si="903"/>
        <v>-11003.75294117647</v>
      </c>
      <c r="CP374" s="14" t="e">
        <f t="shared" si="904"/>
        <v>#VALUE!</v>
      </c>
      <c r="CQ374" s="14">
        <f t="shared" si="905"/>
        <v>0</v>
      </c>
      <c r="CR374" s="14" t="e">
        <f t="shared" si="906"/>
        <v>#VALUE!</v>
      </c>
      <c r="CS374" s="37" t="e">
        <f t="shared" si="907"/>
        <v>#VALUE!</v>
      </c>
      <c r="CT374" s="239"/>
      <c r="CU374" s="239"/>
      <c r="CV374" s="468"/>
      <c r="CW374" s="14">
        <f>IFERROR(VLOOKUP($A374,BaseFY23!$A$7:$AK$527,6,0),0)</f>
        <v>231.705882</v>
      </c>
      <c r="CX374" s="14">
        <f>IFERROR(VLOOKUP($A374,BaseFY23!$A$7:$AN$528,28,0),0)</f>
        <v>2224501.4117649999</v>
      </c>
      <c r="CY374" s="14">
        <f t="shared" si="963"/>
        <v>9600.5392377781754</v>
      </c>
      <c r="CZ374" s="14">
        <f>IFERROR(VLOOKUP($A374,SpecEd23!$A$21:$BB$605,23,0)," ")</f>
        <v>684807.31359646877</v>
      </c>
      <c r="DA374" s="14">
        <f t="shared" si="964"/>
        <v>2955.5025003485616</v>
      </c>
      <c r="DB374" s="14">
        <f>IFERROR(VLOOKUP($A374,ECFE!$A$16:$AB$347,7,0),0)</f>
        <v>0</v>
      </c>
      <c r="DC374" s="14">
        <f t="shared" si="965"/>
        <v>0</v>
      </c>
      <c r="DD374" s="14">
        <v>0</v>
      </c>
      <c r="DE374" s="14">
        <f t="shared" si="966"/>
        <v>0</v>
      </c>
      <c r="DF374" s="14">
        <f>IFERROR(VLOOKUP($A374,ConEnroll!$A$7:$S$338,10,0),0)</f>
        <v>0</v>
      </c>
      <c r="DG374" s="14">
        <f t="shared" si="967"/>
        <v>0</v>
      </c>
      <c r="DH374" s="14">
        <f t="shared" si="908"/>
        <v>0</v>
      </c>
      <c r="DI374" s="14">
        <f t="shared" si="968"/>
        <v>0</v>
      </c>
      <c r="DJ374" s="14">
        <f t="shared" si="909"/>
        <v>2909308.7253614687</v>
      </c>
      <c r="DK374" s="14">
        <f t="shared" si="969"/>
        <v>12556.041738126738</v>
      </c>
      <c r="DL374" s="42"/>
      <c r="DM374" s="14">
        <f>IFERROR(VLOOKUP($A374,HouseFY23!$A$7:$AJ$528,28,0),0)</f>
        <v>2310230.5217650002</v>
      </c>
      <c r="DN374" s="14">
        <f t="shared" si="970"/>
        <v>9970.5303198345227</v>
      </c>
      <c r="DO374" s="14">
        <f>IFERROR(VLOOKUP($A374,Compens80percent!$A$13:$M$560,12,0),0)</f>
        <v>36315.520000000019</v>
      </c>
      <c r="DP374" s="14">
        <f t="shared" si="970"/>
        <v>156.73110965737166</v>
      </c>
      <c r="DQ374" s="14">
        <f t="shared" si="971"/>
        <v>2346546.0417650002</v>
      </c>
      <c r="DR374" s="14">
        <f t="shared" si="972"/>
        <v>27606.424020764709</v>
      </c>
      <c r="DS374" s="14">
        <f>IFERROR(VLOOKUP($A374,SpecEd23!$A$21:$Z$550,14,0),0)</f>
        <v>684807.31359646877</v>
      </c>
      <c r="DT374" s="14">
        <f t="shared" si="973"/>
        <v>2955.5025003485616</v>
      </c>
      <c r="DU374" s="14">
        <f>IFERROR(VLOOKUP($A374,ECFE!$A$16:$AB$347,9,0),0)</f>
        <v>0</v>
      </c>
      <c r="DV374" s="14">
        <f t="shared" si="974"/>
        <v>0</v>
      </c>
      <c r="DW374" s="14">
        <f>IFERROR(VLOOKUP($A374,ParaFY19!$A$21:$Z$543,7,0),0)</f>
        <v>392</v>
      </c>
      <c r="DX374" s="14">
        <f t="shared" si="975"/>
        <v>1.6917999518026909</v>
      </c>
      <c r="DY374" s="14">
        <f>IFERROR(VLOOKUP($A374,ConEnroll!$A$7:$S$341,13,0),0)</f>
        <v>0</v>
      </c>
      <c r="DZ374" s="14">
        <f t="shared" si="976"/>
        <v>0</v>
      </c>
      <c r="EA374" s="14">
        <f t="shared" si="910"/>
        <v>392</v>
      </c>
      <c r="EB374" s="14">
        <f t="shared" si="977"/>
        <v>1.6917999518026909</v>
      </c>
      <c r="EC374" s="14">
        <f t="shared" si="911"/>
        <v>2995429.8353614691</v>
      </c>
      <c r="ED374" s="14">
        <f t="shared" si="978"/>
        <v>12927.724620134888</v>
      </c>
      <c r="EE374" s="62"/>
      <c r="EF374" s="14">
        <f t="shared" si="912"/>
        <v>369.9910820563473</v>
      </c>
      <c r="EG374" s="14">
        <f t="shared" si="913"/>
        <v>0</v>
      </c>
      <c r="EH374" s="14">
        <f t="shared" si="914"/>
        <v>1.6917999518026909</v>
      </c>
      <c r="EI374" s="14">
        <f t="shared" si="979"/>
        <v>371.68288200814999</v>
      </c>
      <c r="EJ374" s="37">
        <f t="shared" si="915"/>
        <v>2.9601915138552426E-2</v>
      </c>
      <c r="EK374" s="42"/>
      <c r="EL374" s="14" t="str">
        <f>IFERROR(VLOOKUP($A374,#REF!,27,0),"0")</f>
        <v>0</v>
      </c>
      <c r="EM374" s="14">
        <f t="shared" si="980"/>
        <v>0</v>
      </c>
      <c r="EN374" s="14" t="str">
        <f>IFERROR(VLOOKUP($A374,SpecEd23!#REF!,23,0)," ")</f>
        <v xml:space="preserve"> </v>
      </c>
      <c r="EO374" s="14" t="e">
        <f t="shared" si="981"/>
        <v>#VALUE!</v>
      </c>
      <c r="EP374" s="14">
        <f>IFERROR(VLOOKUP($A374,ECFE!#REF!,24,0),0)</f>
        <v>0</v>
      </c>
      <c r="EQ374" s="14">
        <f t="shared" si="982"/>
        <v>0</v>
      </c>
      <c r="ER374" s="14">
        <f>IFERROR(VLOOKUP($A374,#REF!,30,0),0)</f>
        <v>0</v>
      </c>
      <c r="ES374" s="14">
        <f t="shared" si="983"/>
        <v>0</v>
      </c>
      <c r="ET374" s="14">
        <f>IFERROR(VLOOKUP($A374,#REF!,12,0),0)</f>
        <v>0</v>
      </c>
      <c r="EU374" s="14">
        <f t="shared" si="984"/>
        <v>0</v>
      </c>
      <c r="EV374" s="14">
        <v>0</v>
      </c>
      <c r="EW374" s="14">
        <f t="shared" si="985"/>
        <v>0</v>
      </c>
      <c r="EX374" s="14">
        <f>IFERROR(VLOOKUP($A374,ConEnroll!$A$8:$S$601,16,0),0)</f>
        <v>0</v>
      </c>
      <c r="EY374" s="14">
        <f t="shared" si="986"/>
        <v>0</v>
      </c>
      <c r="EZ374" s="14">
        <f t="shared" si="987"/>
        <v>0</v>
      </c>
      <c r="FA374" s="14">
        <f t="shared" si="988"/>
        <v>0</v>
      </c>
      <c r="FB374" s="14" t="e">
        <f t="shared" si="989"/>
        <v>#VALUE!</v>
      </c>
      <c r="FC374" s="14" t="e">
        <f t="shared" si="990"/>
        <v>#VALUE!</v>
      </c>
      <c r="FD374" s="62"/>
      <c r="FE374" s="14">
        <f t="shared" si="916"/>
        <v>9970.5303198345227</v>
      </c>
      <c r="FF374" s="14" t="e">
        <f t="shared" si="917"/>
        <v>#VALUE!</v>
      </c>
      <c r="FG374" s="14">
        <f t="shared" si="991"/>
        <v>1.6917999518026909</v>
      </c>
      <c r="FH374" s="14" t="e">
        <f t="shared" si="918"/>
        <v>#VALUE!</v>
      </c>
      <c r="FI374" s="37" t="e">
        <f t="shared" si="919"/>
        <v>#VALUE!</v>
      </c>
      <c r="FJ374" s="12"/>
      <c r="FK374" s="14" t="str">
        <f>IFERROR(VLOOKUP($A374,#REF!,27,0),"0")</f>
        <v>0</v>
      </c>
      <c r="FL374" s="14">
        <f t="shared" si="992"/>
        <v>0</v>
      </c>
      <c r="FM374" s="14" t="str">
        <f>IFERROR(VLOOKUP($A374,SpecEd23!$X$22:$Y$610,59,0)," ")</f>
        <v xml:space="preserve"> </v>
      </c>
      <c r="FN374" s="14" t="e">
        <f t="shared" si="993"/>
        <v>#VALUE!</v>
      </c>
      <c r="FO374" s="14">
        <f>IFERROR(VLOOKUP($A374,ECFE!#REF!,26,0),0)</f>
        <v>0</v>
      </c>
      <c r="FP374" s="14">
        <f t="shared" si="994"/>
        <v>0</v>
      </c>
      <c r="FQ374" s="14">
        <f>IFERROR(VLOOKUP($A374,#REF!,16,0),0)</f>
        <v>0</v>
      </c>
      <c r="FR374" s="14">
        <f t="shared" si="995"/>
        <v>0</v>
      </c>
      <c r="FS374" s="14">
        <f>IFERROR(VLOOKUP($A374,#REF!,12,0),0)</f>
        <v>0</v>
      </c>
      <c r="FT374" s="14">
        <f t="shared" si="996"/>
        <v>0</v>
      </c>
      <c r="FU374" s="14">
        <v>0</v>
      </c>
      <c r="FV374" s="14">
        <f t="shared" si="997"/>
        <v>0</v>
      </c>
      <c r="FW374" s="14">
        <f>IFERROR(VLOOKUP($A374,ConEnroll!$A$8:$S$601,16,0),0)</f>
        <v>0</v>
      </c>
      <c r="FX374" s="14">
        <f t="shared" si="998"/>
        <v>0</v>
      </c>
      <c r="FY374" s="14">
        <f t="shared" si="999"/>
        <v>0</v>
      </c>
      <c r="FZ374" s="14">
        <f t="shared" si="1000"/>
        <v>0</v>
      </c>
      <c r="GA374" s="14" t="e">
        <f t="shared" si="1001"/>
        <v>#VALUE!</v>
      </c>
      <c r="GB374" s="14" t="e">
        <f t="shared" si="1002"/>
        <v>#VALUE!</v>
      </c>
      <c r="GC374" s="39"/>
      <c r="GD374" s="14">
        <f t="shared" si="920"/>
        <v>-9600.5392377781754</v>
      </c>
      <c r="GE374" s="14" t="e">
        <f t="shared" si="921"/>
        <v>#VALUE!</v>
      </c>
      <c r="GF374" s="14">
        <f t="shared" si="922"/>
        <v>0</v>
      </c>
      <c r="GG374" s="14" t="e">
        <f t="shared" si="923"/>
        <v>#VALUE!</v>
      </c>
      <c r="GH374" s="37" t="e">
        <f t="shared" si="924"/>
        <v>#VALUE!</v>
      </c>
    </row>
    <row r="375" spans="1:190" ht="12.5" x14ac:dyDescent="0.25">
      <c r="A375" s="67">
        <v>4032</v>
      </c>
      <c r="B375" s="35">
        <v>7</v>
      </c>
      <c r="C375" s="14">
        <v>7</v>
      </c>
      <c r="D375" s="14"/>
      <c r="E375" s="14"/>
      <c r="F375" s="35" t="s">
        <v>2684</v>
      </c>
      <c r="G375" s="41"/>
      <c r="H375" s="14">
        <f>IFERROR(VLOOKUP($A375,BaseFY22!$A$7:$AK$528,6,0),0)</f>
        <v>0</v>
      </c>
      <c r="I375" s="14">
        <f>IFERROR(VLOOKUP($A375,BaseFY22!$A$7:$AK$528,28,0),0)</f>
        <v>0</v>
      </c>
      <c r="J375" s="14">
        <f t="shared" si="925"/>
        <v>0</v>
      </c>
      <c r="K375" s="14">
        <f>IFERROR(VLOOKUP($A375,SpecEd22!$A$21:$BB$605,24,0)," ")</f>
        <v>0</v>
      </c>
      <c r="L375" s="14">
        <f t="shared" si="926"/>
        <v>0</v>
      </c>
      <c r="M375" s="14">
        <f>IFERROR(VLOOKUP($A375,ECFE!$A$16:$AB$347,7,0),0)</f>
        <v>0</v>
      </c>
      <c r="N375" s="14">
        <f t="shared" si="893"/>
        <v>0</v>
      </c>
      <c r="O375" s="14">
        <v>0</v>
      </c>
      <c r="P375" s="14">
        <f t="shared" si="893"/>
        <v>0</v>
      </c>
      <c r="Q375" s="14">
        <f>IFERROR(VLOOKUP($A375,ConEnroll!$A$7:$S$337,10,0),0)</f>
        <v>0</v>
      </c>
      <c r="R375" s="14">
        <f t="shared" si="927"/>
        <v>0</v>
      </c>
      <c r="S375" s="14">
        <f t="shared" si="894"/>
        <v>0</v>
      </c>
      <c r="T375" s="14">
        <f t="shared" si="928"/>
        <v>0</v>
      </c>
      <c r="U375" s="14">
        <f t="shared" si="895"/>
        <v>0</v>
      </c>
      <c r="V375" s="14">
        <f t="shared" si="929"/>
        <v>0</v>
      </c>
      <c r="W375" s="42"/>
      <c r="X375" s="14">
        <f>IFERROR(VLOOKUP($A375,HouseFY22!$A$6:$AJ$528,28,0),0)</f>
        <v>0</v>
      </c>
      <c r="Y375" s="14">
        <f t="shared" si="930"/>
        <v>0</v>
      </c>
      <c r="Z375" s="14">
        <f>IFERROR(VLOOKUP($A375,Compens80percent!$A$13:$M$560,12,0),0)</f>
        <v>0</v>
      </c>
      <c r="AA375" s="14">
        <f t="shared" si="930"/>
        <v>0</v>
      </c>
      <c r="AB375" s="14">
        <f t="shared" si="931"/>
        <v>0</v>
      </c>
      <c r="AC375" s="14">
        <f t="shared" si="930"/>
        <v>0</v>
      </c>
      <c r="AD375" s="14">
        <f>IFERROR(VLOOKUP(A375,SpecEd22!$A$21:$Z$550,14,0),0)</f>
        <v>0</v>
      </c>
      <c r="AE375" s="14">
        <f t="shared" si="932"/>
        <v>0</v>
      </c>
      <c r="AF375" s="14">
        <f>IFERROR(VLOOKUP($A375,ECFE!$A$16:$AB$348,8,0),0)</f>
        <v>0</v>
      </c>
      <c r="AG375" s="14">
        <f t="shared" si="933"/>
        <v>0</v>
      </c>
      <c r="AH375" s="14">
        <f>IFERROR(VLOOKUP(A375,ParaFY19!$A$21:$Z$543,7,0),0)</f>
        <v>0</v>
      </c>
      <c r="AI375" s="14">
        <f t="shared" si="934"/>
        <v>0</v>
      </c>
      <c r="AJ375" s="14">
        <f>IFERROR(VLOOKUP(A375,ConEnroll!$A$7:$S$341,13,0),0)</f>
        <v>0</v>
      </c>
      <c r="AK375" s="14">
        <f t="shared" si="935"/>
        <v>0</v>
      </c>
      <c r="AL375" s="14">
        <f t="shared" si="890"/>
        <v>0</v>
      </c>
      <c r="AM375" s="14">
        <f t="shared" si="936"/>
        <v>0</v>
      </c>
      <c r="AN375" s="14">
        <f t="shared" si="937"/>
        <v>0</v>
      </c>
      <c r="AO375" s="14">
        <f t="shared" si="938"/>
        <v>0</v>
      </c>
      <c r="AP375" s="62"/>
      <c r="AQ375" s="14">
        <f t="shared" si="891"/>
        <v>0</v>
      </c>
      <c r="AR375" s="14">
        <f t="shared" si="896"/>
        <v>0</v>
      </c>
      <c r="AS375" s="14">
        <f t="shared" si="897"/>
        <v>0</v>
      </c>
      <c r="AT375" s="14">
        <f t="shared" si="939"/>
        <v>0</v>
      </c>
      <c r="AU375" s="37">
        <f t="shared" si="898"/>
        <v>0</v>
      </c>
      <c r="AV375" s="42"/>
      <c r="AW375" s="14" t="str">
        <f>IFERROR(VLOOKUP($A375,#REF!,27,0),"0")</f>
        <v>0</v>
      </c>
      <c r="AX375" s="14">
        <f t="shared" si="940"/>
        <v>0</v>
      </c>
      <c r="AY375" s="14" t="str">
        <f>IFERROR(VLOOKUP($A375,SpecEd22!#REF!,23,0)," ")</f>
        <v xml:space="preserve"> </v>
      </c>
      <c r="AZ375" s="14">
        <f t="shared" si="941"/>
        <v>0</v>
      </c>
      <c r="BA375" s="14">
        <f>IFERROR(VLOOKUP($A375,ECFE!#REF!,23,0),0)</f>
        <v>0</v>
      </c>
      <c r="BB375" s="14">
        <f t="shared" si="942"/>
        <v>0</v>
      </c>
      <c r="BC375" s="14">
        <f>IFERROR(VLOOKUP($A375,#REF!,17,0),0)</f>
        <v>0</v>
      </c>
      <c r="BD375" s="14">
        <f t="shared" si="943"/>
        <v>0</v>
      </c>
      <c r="BE375" s="14">
        <f>IFERROR(VLOOKUP($A375,#REF!,9,0),0)</f>
        <v>0</v>
      </c>
      <c r="BF375" s="14">
        <f t="shared" si="944"/>
        <v>0</v>
      </c>
      <c r="BG375" s="14">
        <v>0</v>
      </c>
      <c r="BH375" s="14">
        <f t="shared" si="945"/>
        <v>0</v>
      </c>
      <c r="BI375" s="14">
        <f>IFERROR(VLOOKUP($A375,ConEnroll!$A$8:$S$601,15,0),0)</f>
        <v>0</v>
      </c>
      <c r="BJ375" s="14">
        <f t="shared" si="946"/>
        <v>0</v>
      </c>
      <c r="BK375" s="14">
        <f t="shared" si="947"/>
        <v>0</v>
      </c>
      <c r="BL375" s="14">
        <f t="shared" si="948"/>
        <v>0</v>
      </c>
      <c r="BM375" s="14" t="e">
        <f t="shared" si="949"/>
        <v>#VALUE!</v>
      </c>
      <c r="BN375" s="14">
        <f t="shared" si="950"/>
        <v>0</v>
      </c>
      <c r="BO375" s="42"/>
      <c r="BP375" s="14">
        <f t="shared" si="899"/>
        <v>0</v>
      </c>
      <c r="BQ375" s="14">
        <f t="shared" si="900"/>
        <v>0</v>
      </c>
      <c r="BR375" s="14">
        <f t="shared" si="951"/>
        <v>0</v>
      </c>
      <c r="BS375" s="14">
        <f t="shared" si="901"/>
        <v>0</v>
      </c>
      <c r="BT375" s="37">
        <f t="shared" si="902"/>
        <v>0</v>
      </c>
      <c r="BU375" s="41"/>
      <c r="BV375" s="14" t="str">
        <f>IFERROR(VLOOKUP($A375,#REF!,27,0),"0")</f>
        <v>0</v>
      </c>
      <c r="BW375" s="14">
        <f t="shared" si="952"/>
        <v>0</v>
      </c>
      <c r="BX375" s="14" t="str">
        <f>IFERROR(VLOOKUP($A375,SpecEd22!$Z$22:$AV$606,59,0)," ")</f>
        <v xml:space="preserve"> </v>
      </c>
      <c r="BY375" s="14">
        <f t="shared" si="953"/>
        <v>0</v>
      </c>
      <c r="BZ375" s="14">
        <f>IFERROR(VLOOKUP($A375,ECFE!#REF!,25,0),0)</f>
        <v>0</v>
      </c>
      <c r="CA375" s="14">
        <f t="shared" si="954"/>
        <v>0</v>
      </c>
      <c r="CB375" s="14">
        <f>IFERROR(VLOOKUP($A375,#REF!,17,0),0)</f>
        <v>0</v>
      </c>
      <c r="CC375" s="14">
        <f t="shared" si="955"/>
        <v>0</v>
      </c>
      <c r="CD375" s="14">
        <f>IFERROR(VLOOKUP($A375,#REF!,9,0),0)</f>
        <v>0</v>
      </c>
      <c r="CE375" s="14">
        <f t="shared" si="956"/>
        <v>0</v>
      </c>
      <c r="CF375" s="14">
        <v>0</v>
      </c>
      <c r="CG375" s="14">
        <f t="shared" si="957"/>
        <v>0</v>
      </c>
      <c r="CH375" s="14">
        <f>IFERROR(VLOOKUP($A375,ConEnroll!$A$8:$S$601,15,0),0)</f>
        <v>0</v>
      </c>
      <c r="CI375" s="14">
        <f t="shared" si="958"/>
        <v>0</v>
      </c>
      <c r="CJ375" s="14">
        <f t="shared" si="959"/>
        <v>0</v>
      </c>
      <c r="CK375" s="14">
        <f t="shared" si="960"/>
        <v>0</v>
      </c>
      <c r="CL375" s="14" t="e">
        <f t="shared" si="961"/>
        <v>#VALUE!</v>
      </c>
      <c r="CM375" s="14">
        <f t="shared" si="962"/>
        <v>0</v>
      </c>
      <c r="CN375" s="42"/>
      <c r="CO375" s="14">
        <f t="shared" si="903"/>
        <v>0</v>
      </c>
      <c r="CP375" s="14">
        <f t="shared" si="904"/>
        <v>0</v>
      </c>
      <c r="CQ375" s="14">
        <f t="shared" si="905"/>
        <v>0</v>
      </c>
      <c r="CR375" s="14">
        <f t="shared" si="906"/>
        <v>0</v>
      </c>
      <c r="CS375" s="37">
        <f t="shared" si="907"/>
        <v>0</v>
      </c>
      <c r="CT375" s="239"/>
      <c r="CU375" s="239"/>
      <c r="CV375" s="468"/>
      <c r="CW375" s="14">
        <f>IFERROR(VLOOKUP($A375,BaseFY23!$A$7:$AK$527,6,0),0)</f>
        <v>0</v>
      </c>
      <c r="CX375" s="14">
        <f>IFERROR(VLOOKUP($A375,BaseFY23!$A$7:$AN$528,28,0),0)</f>
        <v>0</v>
      </c>
      <c r="CY375" s="14">
        <f t="shared" si="963"/>
        <v>0</v>
      </c>
      <c r="CZ375" s="14">
        <f>IFERROR(VLOOKUP($A375,SpecEd23!$A$21:$BB$605,23,0)," ")</f>
        <v>0</v>
      </c>
      <c r="DA375" s="14">
        <f t="shared" si="964"/>
        <v>0</v>
      </c>
      <c r="DB375" s="14">
        <f>IFERROR(VLOOKUP($A375,ECFE!$A$16:$AB$347,7,0),0)</f>
        <v>0</v>
      </c>
      <c r="DC375" s="14">
        <f t="shared" si="965"/>
        <v>0</v>
      </c>
      <c r="DD375" s="14">
        <v>0</v>
      </c>
      <c r="DE375" s="14">
        <f t="shared" si="966"/>
        <v>0</v>
      </c>
      <c r="DF375" s="14">
        <f>IFERROR(VLOOKUP($A375,ConEnroll!$A$7:$S$338,10,0),0)</f>
        <v>0</v>
      </c>
      <c r="DG375" s="14">
        <f t="shared" si="967"/>
        <v>0</v>
      </c>
      <c r="DH375" s="14">
        <f t="shared" si="908"/>
        <v>0</v>
      </c>
      <c r="DI375" s="14">
        <f t="shared" si="968"/>
        <v>0</v>
      </c>
      <c r="DJ375" s="14">
        <f t="shared" si="909"/>
        <v>0</v>
      </c>
      <c r="DK375" s="14">
        <f t="shared" si="969"/>
        <v>0</v>
      </c>
      <c r="DL375" s="42"/>
      <c r="DM375" s="14">
        <f>IFERROR(VLOOKUP($A375,HouseFY23!$A$7:$AJ$528,28,0),0)</f>
        <v>0</v>
      </c>
      <c r="DN375" s="14">
        <f t="shared" si="970"/>
        <v>0</v>
      </c>
      <c r="DO375" s="14">
        <f>IFERROR(VLOOKUP($A375,Compens80percent!$A$13:$M$560,12,0),0)</f>
        <v>0</v>
      </c>
      <c r="DP375" s="14">
        <f t="shared" si="970"/>
        <v>0</v>
      </c>
      <c r="DQ375" s="14">
        <f t="shared" si="971"/>
        <v>0</v>
      </c>
      <c r="DR375" s="14">
        <f t="shared" si="972"/>
        <v>0</v>
      </c>
      <c r="DS375" s="14">
        <f>IFERROR(VLOOKUP($A375,SpecEd23!$A$21:$Z$550,14,0),0)</f>
        <v>0</v>
      </c>
      <c r="DT375" s="14">
        <f t="shared" si="973"/>
        <v>0</v>
      </c>
      <c r="DU375" s="14">
        <f>IFERROR(VLOOKUP($A375,ECFE!$A$16:$AB$347,9,0),0)</f>
        <v>0</v>
      </c>
      <c r="DV375" s="14">
        <f t="shared" si="974"/>
        <v>0</v>
      </c>
      <c r="DW375" s="14">
        <f>IFERROR(VLOOKUP($A375,ParaFY19!$A$21:$Z$543,7,0),0)</f>
        <v>0</v>
      </c>
      <c r="DX375" s="14">
        <f t="shared" si="975"/>
        <v>0</v>
      </c>
      <c r="DY375" s="14">
        <f>IFERROR(VLOOKUP($A375,ConEnroll!$A$7:$S$341,13,0),0)</f>
        <v>0</v>
      </c>
      <c r="DZ375" s="14">
        <f t="shared" si="976"/>
        <v>0</v>
      </c>
      <c r="EA375" s="14">
        <f t="shared" si="910"/>
        <v>0</v>
      </c>
      <c r="EB375" s="14">
        <f t="shared" si="977"/>
        <v>0</v>
      </c>
      <c r="EC375" s="14">
        <f t="shared" si="911"/>
        <v>0</v>
      </c>
      <c r="ED375" s="14">
        <f t="shared" si="978"/>
        <v>0</v>
      </c>
      <c r="EE375" s="62"/>
      <c r="EF375" s="14">
        <f t="shared" si="912"/>
        <v>0</v>
      </c>
      <c r="EG375" s="14">
        <f t="shared" si="913"/>
        <v>0</v>
      </c>
      <c r="EH375" s="14">
        <f t="shared" si="914"/>
        <v>0</v>
      </c>
      <c r="EI375" s="14">
        <f t="shared" si="979"/>
        <v>0</v>
      </c>
      <c r="EJ375" s="37">
        <f t="shared" si="915"/>
        <v>0</v>
      </c>
      <c r="EK375" s="42"/>
      <c r="EL375" s="14" t="str">
        <f>IFERROR(VLOOKUP($A375,#REF!,27,0),"0")</f>
        <v>0</v>
      </c>
      <c r="EM375" s="14">
        <f t="shared" si="980"/>
        <v>0</v>
      </c>
      <c r="EN375" s="14" t="str">
        <f>IFERROR(VLOOKUP($A375,SpecEd23!#REF!,23,0)," ")</f>
        <v xml:space="preserve"> </v>
      </c>
      <c r="EO375" s="14">
        <f t="shared" si="981"/>
        <v>0</v>
      </c>
      <c r="EP375" s="14">
        <f>IFERROR(VLOOKUP($A375,ECFE!#REF!,24,0),0)</f>
        <v>0</v>
      </c>
      <c r="EQ375" s="14">
        <f t="shared" si="982"/>
        <v>0</v>
      </c>
      <c r="ER375" s="14">
        <f>IFERROR(VLOOKUP($A375,#REF!,30,0),0)</f>
        <v>0</v>
      </c>
      <c r="ES375" s="14">
        <f t="shared" si="983"/>
        <v>0</v>
      </c>
      <c r="ET375" s="14">
        <f>IFERROR(VLOOKUP($A375,#REF!,12,0),0)</f>
        <v>0</v>
      </c>
      <c r="EU375" s="14">
        <f t="shared" si="984"/>
        <v>0</v>
      </c>
      <c r="EV375" s="14">
        <v>0</v>
      </c>
      <c r="EW375" s="14">
        <f t="shared" si="985"/>
        <v>0</v>
      </c>
      <c r="EX375" s="14">
        <f>IFERROR(VLOOKUP($A375,ConEnroll!$A$8:$S$601,16,0),0)</f>
        <v>0</v>
      </c>
      <c r="EY375" s="14">
        <f t="shared" si="986"/>
        <v>0</v>
      </c>
      <c r="EZ375" s="14">
        <f t="shared" si="987"/>
        <v>0</v>
      </c>
      <c r="FA375" s="14">
        <f t="shared" si="988"/>
        <v>0</v>
      </c>
      <c r="FB375" s="14" t="e">
        <f t="shared" si="989"/>
        <v>#VALUE!</v>
      </c>
      <c r="FC375" s="14">
        <f t="shared" si="990"/>
        <v>0</v>
      </c>
      <c r="FD375" s="62"/>
      <c r="FE375" s="14">
        <f t="shared" si="916"/>
        <v>0</v>
      </c>
      <c r="FF375" s="14">
        <f t="shared" si="917"/>
        <v>0</v>
      </c>
      <c r="FG375" s="14">
        <f t="shared" si="991"/>
        <v>0</v>
      </c>
      <c r="FH375" s="14">
        <f t="shared" si="918"/>
        <v>0</v>
      </c>
      <c r="FI375" s="37">
        <f t="shared" si="919"/>
        <v>0</v>
      </c>
      <c r="FJ375" s="12"/>
      <c r="FK375" s="14" t="str">
        <f>IFERROR(VLOOKUP($A375,#REF!,27,0),"0")</f>
        <v>0</v>
      </c>
      <c r="FL375" s="14">
        <f t="shared" si="992"/>
        <v>0</v>
      </c>
      <c r="FM375" s="14" t="str">
        <f>IFERROR(VLOOKUP($A375,SpecEd23!$X$22:$Y$610,59,0)," ")</f>
        <v xml:space="preserve"> </v>
      </c>
      <c r="FN375" s="14">
        <f t="shared" si="993"/>
        <v>0</v>
      </c>
      <c r="FO375" s="14">
        <f>IFERROR(VLOOKUP($A375,ECFE!#REF!,26,0),0)</f>
        <v>0</v>
      </c>
      <c r="FP375" s="14">
        <f t="shared" si="994"/>
        <v>0</v>
      </c>
      <c r="FQ375" s="14">
        <f>IFERROR(VLOOKUP($A375,#REF!,16,0),0)</f>
        <v>0</v>
      </c>
      <c r="FR375" s="14">
        <f t="shared" si="995"/>
        <v>0</v>
      </c>
      <c r="FS375" s="14">
        <f>IFERROR(VLOOKUP($A375,#REF!,12,0),0)</f>
        <v>0</v>
      </c>
      <c r="FT375" s="14">
        <f t="shared" si="996"/>
        <v>0</v>
      </c>
      <c r="FU375" s="14">
        <v>0</v>
      </c>
      <c r="FV375" s="14">
        <f t="shared" si="997"/>
        <v>0</v>
      </c>
      <c r="FW375" s="14">
        <f>IFERROR(VLOOKUP($A375,ConEnroll!$A$8:$S$601,16,0),0)</f>
        <v>0</v>
      </c>
      <c r="FX375" s="14">
        <f t="shared" si="998"/>
        <v>0</v>
      </c>
      <c r="FY375" s="14">
        <f t="shared" si="999"/>
        <v>0</v>
      </c>
      <c r="FZ375" s="14">
        <f t="shared" si="1000"/>
        <v>0</v>
      </c>
      <c r="GA375" s="14" t="e">
        <f t="shared" si="1001"/>
        <v>#VALUE!</v>
      </c>
      <c r="GB375" s="14">
        <f t="shared" si="1002"/>
        <v>0</v>
      </c>
      <c r="GC375" s="39"/>
      <c r="GD375" s="14">
        <f t="shared" si="920"/>
        <v>0</v>
      </c>
      <c r="GE375" s="14">
        <f t="shared" si="921"/>
        <v>0</v>
      </c>
      <c r="GF375" s="14">
        <f t="shared" si="922"/>
        <v>0</v>
      </c>
      <c r="GG375" s="14">
        <f t="shared" si="923"/>
        <v>0</v>
      </c>
      <c r="GH375" s="37">
        <f t="shared" si="924"/>
        <v>0</v>
      </c>
    </row>
    <row r="376" spans="1:190" ht="12.5" x14ac:dyDescent="0.25">
      <c r="A376" s="67">
        <v>4035</v>
      </c>
      <c r="B376" s="35">
        <v>7</v>
      </c>
      <c r="C376" s="14">
        <v>7</v>
      </c>
      <c r="D376" s="14"/>
      <c r="E376" s="14"/>
      <c r="F376" s="35" t="s">
        <v>1062</v>
      </c>
      <c r="G376" s="41"/>
      <c r="H376" s="14">
        <f>IFERROR(VLOOKUP($A376,BaseFY22!$A$7:$AK$528,6,0),0)</f>
        <v>310</v>
      </c>
      <c r="I376" s="14">
        <f>IFERROR(VLOOKUP($A376,BaseFY22!$A$7:$AK$528,28,0),0)</f>
        <v>2782847</v>
      </c>
      <c r="J376" s="14">
        <f t="shared" si="925"/>
        <v>8976.9258064516125</v>
      </c>
      <c r="K376" s="14">
        <f>IFERROR(VLOOKUP($A376,SpecEd22!$A$21:$BB$605,24,0)," ")</f>
        <v>1964299.1708370508</v>
      </c>
      <c r="L376" s="14">
        <f t="shared" si="926"/>
        <v>6336.4489381840349</v>
      </c>
      <c r="M376" s="14">
        <f>IFERROR(VLOOKUP($A376,ECFE!$A$16:$AB$347,7,0),0)</f>
        <v>0</v>
      </c>
      <c r="N376" s="14">
        <f t="shared" si="893"/>
        <v>0</v>
      </c>
      <c r="O376" s="14">
        <v>0</v>
      </c>
      <c r="P376" s="14">
        <f t="shared" si="893"/>
        <v>0</v>
      </c>
      <c r="Q376" s="14">
        <f>IFERROR(VLOOKUP($A376,ConEnroll!$A$7:$S$337,10,0),0)</f>
        <v>0</v>
      </c>
      <c r="R376" s="14">
        <f t="shared" si="927"/>
        <v>0</v>
      </c>
      <c r="S376" s="14">
        <f t="shared" si="894"/>
        <v>0</v>
      </c>
      <c r="T376" s="14">
        <f t="shared" si="928"/>
        <v>0</v>
      </c>
      <c r="U376" s="14">
        <f t="shared" si="895"/>
        <v>4747146.1708370503</v>
      </c>
      <c r="V376" s="14">
        <f t="shared" si="929"/>
        <v>15313.374744635646</v>
      </c>
      <c r="W376" s="42"/>
      <c r="X376" s="14">
        <f>IFERROR(VLOOKUP($A376,HouseFY22!$A$6:$AJ$528,28,0),0)</f>
        <v>2958247.1463159998</v>
      </c>
      <c r="Y376" s="14">
        <f t="shared" si="930"/>
        <v>9542.7327300516117</v>
      </c>
      <c r="Z376" s="14">
        <f>IFERROR(VLOOKUP($A376,Compens80percent!$A$13:$M$560,12,0),0)</f>
        <v>0</v>
      </c>
      <c r="AA376" s="14">
        <f t="shared" si="930"/>
        <v>0</v>
      </c>
      <c r="AB376" s="14">
        <f t="shared" si="931"/>
        <v>2958247.1463159998</v>
      </c>
      <c r="AC376" s="14">
        <f t="shared" si="930"/>
        <v>9542.7327300516117</v>
      </c>
      <c r="AD376" s="14">
        <f>IFERROR(VLOOKUP(A376,SpecEd22!$A$21:$Z$550,14,0),0)</f>
        <v>1964299.1708370508</v>
      </c>
      <c r="AE376" s="14">
        <f t="shared" si="932"/>
        <v>6336.4489381840349</v>
      </c>
      <c r="AF376" s="14">
        <f>IFERROR(VLOOKUP($A376,ECFE!$A$16:$AB$348,8,0),0)</f>
        <v>0</v>
      </c>
      <c r="AG376" s="14">
        <f t="shared" si="933"/>
        <v>0</v>
      </c>
      <c r="AH376" s="14">
        <f>IFERROR(VLOOKUP(A376,ParaFY19!$A$21:$Z$543,7,0),0)</f>
        <v>3724</v>
      </c>
      <c r="AI376" s="14">
        <f t="shared" si="934"/>
        <v>12.012903225806452</v>
      </c>
      <c r="AJ376" s="14">
        <f>IFERROR(VLOOKUP(A376,ConEnroll!$A$7:$S$341,13,0),0)</f>
        <v>0</v>
      </c>
      <c r="AK376" s="14">
        <f t="shared" si="935"/>
        <v>0</v>
      </c>
      <c r="AL376" s="14">
        <f t="shared" si="890"/>
        <v>3724</v>
      </c>
      <c r="AM376" s="14">
        <f t="shared" si="936"/>
        <v>12.012903225806452</v>
      </c>
      <c r="AN376" s="14">
        <f t="shared" si="937"/>
        <v>4926270.3171530506</v>
      </c>
      <c r="AO376" s="14">
        <f t="shared" si="938"/>
        <v>15891.194571461454</v>
      </c>
      <c r="AP376" s="62"/>
      <c r="AQ376" s="14">
        <f t="shared" si="891"/>
        <v>565.80692359999921</v>
      </c>
      <c r="AR376" s="14">
        <f t="shared" si="896"/>
        <v>0</v>
      </c>
      <c r="AS376" s="14">
        <f t="shared" si="897"/>
        <v>12.012903225806452</v>
      </c>
      <c r="AT376" s="14">
        <f t="shared" si="939"/>
        <v>577.81982682580565</v>
      </c>
      <c r="AU376" s="37">
        <f t="shared" si="898"/>
        <v>3.7733016821012551E-2</v>
      </c>
      <c r="AV376" s="42"/>
      <c r="AW376" s="14" t="str">
        <f>IFERROR(VLOOKUP($A376,#REF!,27,0),"0")</f>
        <v>0</v>
      </c>
      <c r="AX376" s="14">
        <f t="shared" si="940"/>
        <v>0</v>
      </c>
      <c r="AY376" s="14" t="str">
        <f>IFERROR(VLOOKUP($A376,SpecEd22!#REF!,23,0)," ")</f>
        <v xml:space="preserve"> </v>
      </c>
      <c r="AZ376" s="14" t="e">
        <f t="shared" si="941"/>
        <v>#VALUE!</v>
      </c>
      <c r="BA376" s="14">
        <f>IFERROR(VLOOKUP($A376,ECFE!#REF!,23,0),0)</f>
        <v>0</v>
      </c>
      <c r="BB376" s="14">
        <f t="shared" si="942"/>
        <v>0</v>
      </c>
      <c r="BC376" s="14">
        <f>IFERROR(VLOOKUP($A376,#REF!,17,0),0)</f>
        <v>0</v>
      </c>
      <c r="BD376" s="14">
        <f t="shared" si="943"/>
        <v>0</v>
      </c>
      <c r="BE376" s="14">
        <f>IFERROR(VLOOKUP($A376,#REF!,9,0),0)</f>
        <v>0</v>
      </c>
      <c r="BF376" s="14">
        <f t="shared" si="944"/>
        <v>0</v>
      </c>
      <c r="BG376" s="14">
        <v>0</v>
      </c>
      <c r="BH376" s="14">
        <f t="shared" si="945"/>
        <v>0</v>
      </c>
      <c r="BI376" s="14">
        <f>IFERROR(VLOOKUP($A376,ConEnroll!$A$8:$S$601,15,0),0)</f>
        <v>0</v>
      </c>
      <c r="BJ376" s="14">
        <f t="shared" si="946"/>
        <v>0</v>
      </c>
      <c r="BK376" s="14">
        <f t="shared" si="947"/>
        <v>0</v>
      </c>
      <c r="BL376" s="14">
        <f t="shared" si="948"/>
        <v>0</v>
      </c>
      <c r="BM376" s="14" t="e">
        <f t="shared" si="949"/>
        <v>#VALUE!</v>
      </c>
      <c r="BN376" s="14" t="e">
        <f t="shared" si="950"/>
        <v>#VALUE!</v>
      </c>
      <c r="BO376" s="42"/>
      <c r="BP376" s="14">
        <f t="shared" si="899"/>
        <v>9542.7327300516117</v>
      </c>
      <c r="BQ376" s="14" t="e">
        <f t="shared" si="900"/>
        <v>#VALUE!</v>
      </c>
      <c r="BR376" s="14">
        <f t="shared" si="951"/>
        <v>12.012903225806452</v>
      </c>
      <c r="BS376" s="14" t="e">
        <f t="shared" si="901"/>
        <v>#VALUE!</v>
      </c>
      <c r="BT376" s="37" t="e">
        <f t="shared" si="902"/>
        <v>#VALUE!</v>
      </c>
      <c r="BU376" s="41"/>
      <c r="BV376" s="14" t="str">
        <f>IFERROR(VLOOKUP($A376,#REF!,27,0),"0")</f>
        <v>0</v>
      </c>
      <c r="BW376" s="14">
        <f t="shared" si="952"/>
        <v>0</v>
      </c>
      <c r="BX376" s="14" t="str">
        <f>IFERROR(VLOOKUP($A376,SpecEd22!$Z$22:$AV$606,59,0)," ")</f>
        <v xml:space="preserve"> </v>
      </c>
      <c r="BY376" s="14" t="e">
        <f t="shared" si="953"/>
        <v>#VALUE!</v>
      </c>
      <c r="BZ376" s="14">
        <f>IFERROR(VLOOKUP($A376,ECFE!#REF!,25,0),0)</f>
        <v>0</v>
      </c>
      <c r="CA376" s="14">
        <f t="shared" si="954"/>
        <v>0</v>
      </c>
      <c r="CB376" s="14">
        <f>IFERROR(VLOOKUP($A376,#REF!,17,0),0)</f>
        <v>0</v>
      </c>
      <c r="CC376" s="14">
        <f t="shared" si="955"/>
        <v>0</v>
      </c>
      <c r="CD376" s="14">
        <f>IFERROR(VLOOKUP($A376,#REF!,9,0),0)</f>
        <v>0</v>
      </c>
      <c r="CE376" s="14">
        <f t="shared" si="956"/>
        <v>0</v>
      </c>
      <c r="CF376" s="14">
        <v>0</v>
      </c>
      <c r="CG376" s="14">
        <f t="shared" si="957"/>
        <v>0</v>
      </c>
      <c r="CH376" s="14">
        <f>IFERROR(VLOOKUP($A376,ConEnroll!$A$8:$S$601,15,0),0)</f>
        <v>0</v>
      </c>
      <c r="CI376" s="14">
        <f t="shared" si="958"/>
        <v>0</v>
      </c>
      <c r="CJ376" s="14">
        <f t="shared" si="959"/>
        <v>0</v>
      </c>
      <c r="CK376" s="14">
        <f t="shared" si="960"/>
        <v>0</v>
      </c>
      <c r="CL376" s="14" t="e">
        <f t="shared" si="961"/>
        <v>#VALUE!</v>
      </c>
      <c r="CM376" s="14" t="e">
        <f t="shared" si="962"/>
        <v>#VALUE!</v>
      </c>
      <c r="CN376" s="42"/>
      <c r="CO376" s="14">
        <f t="shared" si="903"/>
        <v>-8976.9258064516125</v>
      </c>
      <c r="CP376" s="14" t="e">
        <f t="shared" si="904"/>
        <v>#VALUE!</v>
      </c>
      <c r="CQ376" s="14">
        <f t="shared" si="905"/>
        <v>0</v>
      </c>
      <c r="CR376" s="14" t="e">
        <f t="shared" si="906"/>
        <v>#VALUE!</v>
      </c>
      <c r="CS376" s="37" t="e">
        <f t="shared" si="907"/>
        <v>#VALUE!</v>
      </c>
      <c r="CT376" s="239"/>
      <c r="CU376" s="239"/>
      <c r="CV376" s="468"/>
      <c r="CW376" s="14">
        <f>IFERROR(VLOOKUP($A376,BaseFY23!$A$7:$AK$527,6,0),0)</f>
        <v>396.85414300000002</v>
      </c>
      <c r="CX376" s="14">
        <f>IFERROR(VLOOKUP($A376,BaseFY23!$A$7:$AN$528,28,0),0)</f>
        <v>3604951.1634979998</v>
      </c>
      <c r="CY376" s="14">
        <f t="shared" si="963"/>
        <v>9083.8188969038929</v>
      </c>
      <c r="CZ376" s="14">
        <f>IFERROR(VLOOKUP($A376,SpecEd23!$A$21:$BB$605,23,0)," ")</f>
        <v>2703132.5264327144</v>
      </c>
      <c r="DA376" s="14">
        <f t="shared" si="964"/>
        <v>6811.4005463027615</v>
      </c>
      <c r="DB376" s="14">
        <f>IFERROR(VLOOKUP($A376,ECFE!$A$16:$AB$347,7,0),0)</f>
        <v>0</v>
      </c>
      <c r="DC376" s="14">
        <f t="shared" si="965"/>
        <v>0</v>
      </c>
      <c r="DD376" s="14">
        <v>0</v>
      </c>
      <c r="DE376" s="14">
        <f t="shared" si="966"/>
        <v>0</v>
      </c>
      <c r="DF376" s="14">
        <f>IFERROR(VLOOKUP($A376,ConEnroll!$A$7:$S$338,10,0),0)</f>
        <v>0</v>
      </c>
      <c r="DG376" s="14">
        <f t="shared" si="967"/>
        <v>0</v>
      </c>
      <c r="DH376" s="14">
        <f t="shared" si="908"/>
        <v>0</v>
      </c>
      <c r="DI376" s="14">
        <f t="shared" si="968"/>
        <v>0</v>
      </c>
      <c r="DJ376" s="14">
        <f t="shared" si="909"/>
        <v>6308083.6899307147</v>
      </c>
      <c r="DK376" s="14">
        <f t="shared" si="969"/>
        <v>15895.219443206655</v>
      </c>
      <c r="DL376" s="42"/>
      <c r="DM376" s="14">
        <f>IFERROR(VLOOKUP($A376,HouseFY23!$A$7:$AJ$528,28,0),0)</f>
        <v>3869122.7676420002</v>
      </c>
      <c r="DN376" s="14">
        <f t="shared" si="970"/>
        <v>9749.48311839093</v>
      </c>
      <c r="DO376" s="14">
        <f>IFERROR(VLOOKUP($A376,Compens80percent!$A$13:$M$560,12,0),0)</f>
        <v>0</v>
      </c>
      <c r="DP376" s="14">
        <f t="shared" si="970"/>
        <v>0</v>
      </c>
      <c r="DQ376" s="14">
        <f t="shared" si="971"/>
        <v>3869122.7676420002</v>
      </c>
      <c r="DR376" s="14">
        <f t="shared" si="972"/>
        <v>12481.041185941936</v>
      </c>
      <c r="DS376" s="14">
        <f>IFERROR(VLOOKUP($A376,SpecEd23!$A$21:$Z$550,14,0),0)</f>
        <v>2703132.5264327144</v>
      </c>
      <c r="DT376" s="14">
        <f t="shared" si="973"/>
        <v>6811.4005463027615</v>
      </c>
      <c r="DU376" s="14">
        <f>IFERROR(VLOOKUP($A376,ECFE!$A$16:$AB$347,9,0),0)</f>
        <v>0</v>
      </c>
      <c r="DV376" s="14">
        <f t="shared" si="974"/>
        <v>0</v>
      </c>
      <c r="DW376" s="14">
        <f>IFERROR(VLOOKUP($A376,ParaFY19!$A$21:$Z$543,7,0),0)</f>
        <v>3724</v>
      </c>
      <c r="DX376" s="14">
        <f t="shared" si="975"/>
        <v>9.3838002341328703</v>
      </c>
      <c r="DY376" s="14">
        <f>IFERROR(VLOOKUP($A376,ConEnroll!$A$7:$S$341,13,0),0)</f>
        <v>0</v>
      </c>
      <c r="DZ376" s="14">
        <f t="shared" si="976"/>
        <v>0</v>
      </c>
      <c r="EA376" s="14">
        <f t="shared" si="910"/>
        <v>3724</v>
      </c>
      <c r="EB376" s="14">
        <f t="shared" si="977"/>
        <v>9.3838002341328703</v>
      </c>
      <c r="EC376" s="14">
        <f t="shared" si="911"/>
        <v>6575979.2940747142</v>
      </c>
      <c r="ED376" s="14">
        <f t="shared" si="978"/>
        <v>16570.267464927823</v>
      </c>
      <c r="EE376" s="62"/>
      <c r="EF376" s="14">
        <f t="shared" si="912"/>
        <v>665.66422148703714</v>
      </c>
      <c r="EG376" s="14">
        <f t="shared" si="913"/>
        <v>0</v>
      </c>
      <c r="EH376" s="14">
        <f t="shared" si="914"/>
        <v>9.3838002341328703</v>
      </c>
      <c r="EI376" s="14">
        <f t="shared" si="979"/>
        <v>675.04802172117002</v>
      </c>
      <c r="EJ376" s="37">
        <f t="shared" si="915"/>
        <v>4.2468619205485329E-2</v>
      </c>
      <c r="EK376" s="42"/>
      <c r="EL376" s="14" t="str">
        <f>IFERROR(VLOOKUP($A376,#REF!,27,0),"0")</f>
        <v>0</v>
      </c>
      <c r="EM376" s="14">
        <f t="shared" si="980"/>
        <v>0</v>
      </c>
      <c r="EN376" s="14" t="str">
        <f>IFERROR(VLOOKUP($A376,SpecEd23!#REF!,23,0)," ")</f>
        <v xml:space="preserve"> </v>
      </c>
      <c r="EO376" s="14" t="e">
        <f t="shared" si="981"/>
        <v>#VALUE!</v>
      </c>
      <c r="EP376" s="14">
        <f>IFERROR(VLOOKUP($A376,ECFE!#REF!,24,0),0)</f>
        <v>0</v>
      </c>
      <c r="EQ376" s="14">
        <f t="shared" si="982"/>
        <v>0</v>
      </c>
      <c r="ER376" s="14">
        <f>IFERROR(VLOOKUP($A376,#REF!,30,0),0)</f>
        <v>0</v>
      </c>
      <c r="ES376" s="14">
        <f t="shared" si="983"/>
        <v>0</v>
      </c>
      <c r="ET376" s="14">
        <f>IFERROR(VLOOKUP($A376,#REF!,12,0),0)</f>
        <v>0</v>
      </c>
      <c r="EU376" s="14">
        <f t="shared" si="984"/>
        <v>0</v>
      </c>
      <c r="EV376" s="14">
        <v>0</v>
      </c>
      <c r="EW376" s="14">
        <f t="shared" si="985"/>
        <v>0</v>
      </c>
      <c r="EX376" s="14">
        <f>IFERROR(VLOOKUP($A376,ConEnroll!$A$8:$S$601,16,0),0)</f>
        <v>0</v>
      </c>
      <c r="EY376" s="14">
        <f t="shared" si="986"/>
        <v>0</v>
      </c>
      <c r="EZ376" s="14">
        <f t="shared" si="987"/>
        <v>0</v>
      </c>
      <c r="FA376" s="14">
        <f t="shared" si="988"/>
        <v>0</v>
      </c>
      <c r="FB376" s="14" t="e">
        <f t="shared" si="989"/>
        <v>#VALUE!</v>
      </c>
      <c r="FC376" s="14" t="e">
        <f t="shared" si="990"/>
        <v>#VALUE!</v>
      </c>
      <c r="FD376" s="62"/>
      <c r="FE376" s="14">
        <f t="shared" si="916"/>
        <v>9749.48311839093</v>
      </c>
      <c r="FF376" s="14" t="e">
        <f t="shared" si="917"/>
        <v>#VALUE!</v>
      </c>
      <c r="FG376" s="14">
        <f t="shared" si="991"/>
        <v>9.3838002341328703</v>
      </c>
      <c r="FH376" s="14" t="e">
        <f t="shared" si="918"/>
        <v>#VALUE!</v>
      </c>
      <c r="FI376" s="37" t="e">
        <f t="shared" si="919"/>
        <v>#VALUE!</v>
      </c>
      <c r="FJ376" s="12"/>
      <c r="FK376" s="14" t="str">
        <f>IFERROR(VLOOKUP($A376,#REF!,27,0),"0")</f>
        <v>0</v>
      </c>
      <c r="FL376" s="14">
        <f t="shared" si="992"/>
        <v>0</v>
      </c>
      <c r="FM376" s="14" t="str">
        <f>IFERROR(VLOOKUP($A376,SpecEd23!$X$22:$Y$610,59,0)," ")</f>
        <v xml:space="preserve"> </v>
      </c>
      <c r="FN376" s="14" t="e">
        <f t="shared" si="993"/>
        <v>#VALUE!</v>
      </c>
      <c r="FO376" s="14">
        <f>IFERROR(VLOOKUP($A376,ECFE!#REF!,26,0),0)</f>
        <v>0</v>
      </c>
      <c r="FP376" s="14">
        <f t="shared" si="994"/>
        <v>0</v>
      </c>
      <c r="FQ376" s="14">
        <f>IFERROR(VLOOKUP($A376,#REF!,16,0),0)</f>
        <v>0</v>
      </c>
      <c r="FR376" s="14">
        <f t="shared" si="995"/>
        <v>0</v>
      </c>
      <c r="FS376" s="14">
        <f>IFERROR(VLOOKUP($A376,#REF!,12,0),0)</f>
        <v>0</v>
      </c>
      <c r="FT376" s="14">
        <f t="shared" si="996"/>
        <v>0</v>
      </c>
      <c r="FU376" s="14">
        <v>0</v>
      </c>
      <c r="FV376" s="14">
        <f t="shared" si="997"/>
        <v>0</v>
      </c>
      <c r="FW376" s="14">
        <f>IFERROR(VLOOKUP($A376,ConEnroll!$A$8:$S$601,16,0),0)</f>
        <v>0</v>
      </c>
      <c r="FX376" s="14">
        <f t="shared" si="998"/>
        <v>0</v>
      </c>
      <c r="FY376" s="14">
        <f t="shared" si="999"/>
        <v>0</v>
      </c>
      <c r="FZ376" s="14">
        <f t="shared" si="1000"/>
        <v>0</v>
      </c>
      <c r="GA376" s="14" t="e">
        <f t="shared" si="1001"/>
        <v>#VALUE!</v>
      </c>
      <c r="GB376" s="14" t="e">
        <f t="shared" si="1002"/>
        <v>#VALUE!</v>
      </c>
      <c r="GC376" s="39"/>
      <c r="GD376" s="14">
        <f t="shared" si="920"/>
        <v>-9083.8188969038929</v>
      </c>
      <c r="GE376" s="14" t="e">
        <f t="shared" si="921"/>
        <v>#VALUE!</v>
      </c>
      <c r="GF376" s="14">
        <f t="shared" si="922"/>
        <v>0</v>
      </c>
      <c r="GG376" s="14" t="e">
        <f t="shared" si="923"/>
        <v>#VALUE!</v>
      </c>
      <c r="GH376" s="37" t="e">
        <f t="shared" si="924"/>
        <v>#VALUE!</v>
      </c>
    </row>
    <row r="377" spans="1:190" ht="12.5" x14ac:dyDescent="0.25">
      <c r="A377" s="67">
        <v>4036</v>
      </c>
      <c r="B377" s="35">
        <v>7</v>
      </c>
      <c r="C377" s="14">
        <v>7</v>
      </c>
      <c r="D377" s="14"/>
      <c r="E377" s="14"/>
      <c r="F377" s="35" t="s">
        <v>402</v>
      </c>
      <c r="G377" s="41"/>
      <c r="H377" s="14">
        <f>IFERROR(VLOOKUP($A377,BaseFY22!$A$7:$AK$528,6,0),0)</f>
        <v>86</v>
      </c>
      <c r="I377" s="14">
        <f>IFERROR(VLOOKUP($A377,BaseFY22!$A$7:$AK$528,28,0),0)</f>
        <v>1007680.8</v>
      </c>
      <c r="J377" s="14">
        <f t="shared" si="925"/>
        <v>11717.218604651163</v>
      </c>
      <c r="K377" s="14">
        <f>IFERROR(VLOOKUP($A377,SpecEd22!$A$21:$BB$605,24,0)," ")</f>
        <v>413447.38639509404</v>
      </c>
      <c r="L377" s="14">
        <f t="shared" si="926"/>
        <v>4807.5277487801632</v>
      </c>
      <c r="M377" s="14">
        <f>IFERROR(VLOOKUP($A377,ECFE!$A$16:$AB$347,7,0),0)</f>
        <v>0</v>
      </c>
      <c r="N377" s="14">
        <f t="shared" si="893"/>
        <v>0</v>
      </c>
      <c r="O377" s="14">
        <v>0</v>
      </c>
      <c r="P377" s="14">
        <f t="shared" si="893"/>
        <v>0</v>
      </c>
      <c r="Q377" s="14">
        <f>IFERROR(VLOOKUP($A377,ConEnroll!$A$7:$S$337,10,0),0)</f>
        <v>0</v>
      </c>
      <c r="R377" s="14">
        <f t="shared" si="927"/>
        <v>0</v>
      </c>
      <c r="S377" s="14">
        <f t="shared" si="894"/>
        <v>0</v>
      </c>
      <c r="T377" s="14">
        <f t="shared" si="928"/>
        <v>0</v>
      </c>
      <c r="U377" s="14">
        <f t="shared" si="895"/>
        <v>1421128.186395094</v>
      </c>
      <c r="V377" s="14">
        <f t="shared" si="929"/>
        <v>16524.746353431325</v>
      </c>
      <c r="W377" s="42"/>
      <c r="X377" s="14">
        <f>IFERROR(VLOOKUP($A377,HouseFY22!$A$6:$AJ$528,28,0),0)</f>
        <v>1027380.8926969999</v>
      </c>
      <c r="Y377" s="14">
        <f t="shared" si="930"/>
        <v>11946.289449965116</v>
      </c>
      <c r="Z377" s="14">
        <f>IFERROR(VLOOKUP($A377,Compens80percent!$A$13:$M$560,12,0),0)</f>
        <v>1374.7199999999721</v>
      </c>
      <c r="AA377" s="14">
        <f t="shared" si="930"/>
        <v>15.985116279069443</v>
      </c>
      <c r="AB377" s="14">
        <f t="shared" si="931"/>
        <v>1028755.6126969999</v>
      </c>
      <c r="AC377" s="14">
        <f t="shared" si="930"/>
        <v>11962.274566244185</v>
      </c>
      <c r="AD377" s="14">
        <f>IFERROR(VLOOKUP(A377,SpecEd22!$A$21:$Z$550,14,0),0)</f>
        <v>413447.38639509404</v>
      </c>
      <c r="AE377" s="14">
        <f t="shared" si="932"/>
        <v>4807.5277487801632</v>
      </c>
      <c r="AF377" s="14">
        <f>IFERROR(VLOOKUP($A377,ECFE!$A$16:$AB$348,8,0),0)</f>
        <v>0</v>
      </c>
      <c r="AG377" s="14">
        <f t="shared" si="933"/>
        <v>0</v>
      </c>
      <c r="AH377" s="14">
        <f>IFERROR(VLOOKUP(A377,ParaFY19!$A$21:$Z$543,7,0),0)</f>
        <v>196</v>
      </c>
      <c r="AI377" s="14">
        <f t="shared" si="934"/>
        <v>2.2790697674418605</v>
      </c>
      <c r="AJ377" s="14">
        <f>IFERROR(VLOOKUP(A377,ConEnroll!$A$7:$S$341,13,0),0)</f>
        <v>0</v>
      </c>
      <c r="AK377" s="14">
        <f t="shared" si="935"/>
        <v>0</v>
      </c>
      <c r="AL377" s="14">
        <f t="shared" si="890"/>
        <v>196</v>
      </c>
      <c r="AM377" s="14">
        <f t="shared" si="936"/>
        <v>2.2790697674418605</v>
      </c>
      <c r="AN377" s="14">
        <f t="shared" si="937"/>
        <v>1442398.9990920939</v>
      </c>
      <c r="AO377" s="14">
        <f t="shared" si="938"/>
        <v>16772.081384791789</v>
      </c>
      <c r="AP377" s="62"/>
      <c r="AQ377" s="14">
        <f t="shared" si="891"/>
        <v>245.05596159302149</v>
      </c>
      <c r="AR377" s="14">
        <f t="shared" si="896"/>
        <v>0</v>
      </c>
      <c r="AS377" s="14">
        <f t="shared" si="897"/>
        <v>2.2790697674418605</v>
      </c>
      <c r="AT377" s="14">
        <f t="shared" si="939"/>
        <v>247.33503136046335</v>
      </c>
      <c r="AU377" s="37">
        <f t="shared" si="898"/>
        <v>1.4967553877709282E-2</v>
      </c>
      <c r="AV377" s="42"/>
      <c r="AW377" s="14" t="str">
        <f>IFERROR(VLOOKUP($A377,#REF!,27,0),"0")</f>
        <v>0</v>
      </c>
      <c r="AX377" s="14">
        <f t="shared" si="940"/>
        <v>0</v>
      </c>
      <c r="AY377" s="14" t="str">
        <f>IFERROR(VLOOKUP($A377,SpecEd22!#REF!,23,0)," ")</f>
        <v xml:space="preserve"> </v>
      </c>
      <c r="AZ377" s="14" t="e">
        <f t="shared" si="941"/>
        <v>#VALUE!</v>
      </c>
      <c r="BA377" s="14">
        <f>IFERROR(VLOOKUP($A377,ECFE!#REF!,23,0),0)</f>
        <v>0</v>
      </c>
      <c r="BB377" s="14">
        <f t="shared" si="942"/>
        <v>0</v>
      </c>
      <c r="BC377" s="14">
        <f>IFERROR(VLOOKUP($A377,#REF!,17,0),0)</f>
        <v>0</v>
      </c>
      <c r="BD377" s="14">
        <f t="shared" si="943"/>
        <v>0</v>
      </c>
      <c r="BE377" s="14">
        <f>IFERROR(VLOOKUP($A377,#REF!,9,0),0)</f>
        <v>0</v>
      </c>
      <c r="BF377" s="14">
        <f t="shared" si="944"/>
        <v>0</v>
      </c>
      <c r="BG377" s="14">
        <v>0</v>
      </c>
      <c r="BH377" s="14">
        <f t="shared" si="945"/>
        <v>0</v>
      </c>
      <c r="BI377" s="14">
        <f>IFERROR(VLOOKUP($A377,ConEnroll!$A$8:$S$601,15,0),0)</f>
        <v>-1864</v>
      </c>
      <c r="BJ377" s="14">
        <f t="shared" si="946"/>
        <v>-21.674418604651162</v>
      </c>
      <c r="BK377" s="14">
        <f t="shared" si="947"/>
        <v>-1864</v>
      </c>
      <c r="BL377" s="14">
        <f t="shared" si="948"/>
        <v>-21.674418604651162</v>
      </c>
      <c r="BM377" s="14" t="e">
        <f t="shared" si="949"/>
        <v>#VALUE!</v>
      </c>
      <c r="BN377" s="14" t="e">
        <f t="shared" si="950"/>
        <v>#VALUE!</v>
      </c>
      <c r="BO377" s="42"/>
      <c r="BP377" s="14">
        <f t="shared" si="899"/>
        <v>11946.289449965116</v>
      </c>
      <c r="BQ377" s="14" t="e">
        <f t="shared" si="900"/>
        <v>#VALUE!</v>
      </c>
      <c r="BR377" s="14">
        <f t="shared" si="951"/>
        <v>23.953488372093023</v>
      </c>
      <c r="BS377" s="14" t="e">
        <f t="shared" si="901"/>
        <v>#VALUE!</v>
      </c>
      <c r="BT377" s="37" t="e">
        <f t="shared" si="902"/>
        <v>#VALUE!</v>
      </c>
      <c r="BU377" s="41"/>
      <c r="BV377" s="14" t="str">
        <f>IFERROR(VLOOKUP($A377,#REF!,27,0),"0")</f>
        <v>0</v>
      </c>
      <c r="BW377" s="14">
        <f t="shared" si="952"/>
        <v>0</v>
      </c>
      <c r="BX377" s="14" t="str">
        <f>IFERROR(VLOOKUP($A377,SpecEd22!$Z$22:$AV$606,59,0)," ")</f>
        <v xml:space="preserve"> </v>
      </c>
      <c r="BY377" s="14" t="e">
        <f t="shared" si="953"/>
        <v>#VALUE!</v>
      </c>
      <c r="BZ377" s="14">
        <f>IFERROR(VLOOKUP($A377,ECFE!#REF!,25,0),0)</f>
        <v>0</v>
      </c>
      <c r="CA377" s="14">
        <f t="shared" si="954"/>
        <v>0</v>
      </c>
      <c r="CB377" s="14">
        <f>IFERROR(VLOOKUP($A377,#REF!,17,0),0)</f>
        <v>0</v>
      </c>
      <c r="CC377" s="14">
        <f t="shared" si="955"/>
        <v>0</v>
      </c>
      <c r="CD377" s="14">
        <f>IFERROR(VLOOKUP($A377,#REF!,9,0),0)</f>
        <v>0</v>
      </c>
      <c r="CE377" s="14">
        <f t="shared" si="956"/>
        <v>0</v>
      </c>
      <c r="CF377" s="14">
        <v>0</v>
      </c>
      <c r="CG377" s="14">
        <f t="shared" si="957"/>
        <v>0</v>
      </c>
      <c r="CH377" s="14">
        <f>IFERROR(VLOOKUP($A377,ConEnroll!$A$8:$S$601,15,0),0)</f>
        <v>-1864</v>
      </c>
      <c r="CI377" s="14">
        <f t="shared" si="958"/>
        <v>-21.674418604651162</v>
      </c>
      <c r="CJ377" s="14">
        <f t="shared" si="959"/>
        <v>-1864</v>
      </c>
      <c r="CK377" s="14">
        <f t="shared" si="960"/>
        <v>-21.674418604651162</v>
      </c>
      <c r="CL377" s="14" t="e">
        <f t="shared" si="961"/>
        <v>#VALUE!</v>
      </c>
      <c r="CM377" s="14" t="e">
        <f t="shared" si="962"/>
        <v>#VALUE!</v>
      </c>
      <c r="CN377" s="42"/>
      <c r="CO377" s="14">
        <f t="shared" si="903"/>
        <v>-11717.218604651163</v>
      </c>
      <c r="CP377" s="14" t="e">
        <f t="shared" si="904"/>
        <v>#VALUE!</v>
      </c>
      <c r="CQ377" s="14">
        <f t="shared" si="905"/>
        <v>-21.674418604651162</v>
      </c>
      <c r="CR377" s="14" t="e">
        <f t="shared" si="906"/>
        <v>#VALUE!</v>
      </c>
      <c r="CS377" s="37" t="e">
        <f t="shared" si="907"/>
        <v>#VALUE!</v>
      </c>
      <c r="CT377" s="239"/>
      <c r="CU377" s="239"/>
      <c r="CV377" s="468"/>
      <c r="CW377" s="14">
        <f>IFERROR(VLOOKUP($A377,BaseFY23!$A$7:$AK$527,6,0),0)</f>
        <v>84.68</v>
      </c>
      <c r="CX377" s="14">
        <f>IFERROR(VLOOKUP($A377,BaseFY23!$A$7:$AN$528,28,0),0)</f>
        <v>1002497.392</v>
      </c>
      <c r="CY377" s="14">
        <f t="shared" si="963"/>
        <v>11838.656022673593</v>
      </c>
      <c r="CZ377" s="14">
        <f>IFERROR(VLOOKUP($A377,SpecEd23!$A$21:$BB$605,23,0)," ")</f>
        <v>436712.0645815694</v>
      </c>
      <c r="DA377" s="14">
        <f t="shared" si="964"/>
        <v>5157.2043526401676</v>
      </c>
      <c r="DB377" s="14">
        <f>IFERROR(VLOOKUP($A377,ECFE!$A$16:$AB$347,7,0),0)</f>
        <v>0</v>
      </c>
      <c r="DC377" s="14">
        <f t="shared" si="965"/>
        <v>0</v>
      </c>
      <c r="DD377" s="14">
        <v>0</v>
      </c>
      <c r="DE377" s="14">
        <f t="shared" si="966"/>
        <v>0</v>
      </c>
      <c r="DF377" s="14">
        <f>IFERROR(VLOOKUP($A377,ConEnroll!$A$7:$S$338,10,0),0)</f>
        <v>0</v>
      </c>
      <c r="DG377" s="14">
        <f t="shared" si="967"/>
        <v>0</v>
      </c>
      <c r="DH377" s="14">
        <f t="shared" si="908"/>
        <v>0</v>
      </c>
      <c r="DI377" s="14">
        <f t="shared" si="968"/>
        <v>0</v>
      </c>
      <c r="DJ377" s="14">
        <f t="shared" si="909"/>
        <v>1439209.4565815693</v>
      </c>
      <c r="DK377" s="14">
        <f t="shared" si="969"/>
        <v>16995.860375313761</v>
      </c>
      <c r="DL377" s="42"/>
      <c r="DM377" s="14">
        <f>IFERROR(VLOOKUP($A377,HouseFY23!$A$7:$AJ$528,28,0),0)</f>
        <v>1042189.492</v>
      </c>
      <c r="DN377" s="14">
        <f t="shared" si="970"/>
        <v>12307.38653755314</v>
      </c>
      <c r="DO377" s="14">
        <f>IFERROR(VLOOKUP($A377,Compens80percent!$A$13:$M$560,12,0),0)</f>
        <v>1374.7199999999721</v>
      </c>
      <c r="DP377" s="14">
        <f t="shared" si="970"/>
        <v>16.23429381199778</v>
      </c>
      <c r="DQ377" s="14">
        <f t="shared" si="971"/>
        <v>1043564.2119999999</v>
      </c>
      <c r="DR377" s="14">
        <f t="shared" si="972"/>
        <v>12134.467581395349</v>
      </c>
      <c r="DS377" s="14">
        <f>IFERROR(VLOOKUP($A377,SpecEd23!$A$21:$Z$550,14,0),0)</f>
        <v>436712.0645815694</v>
      </c>
      <c r="DT377" s="14">
        <f t="shared" si="973"/>
        <v>5157.2043526401676</v>
      </c>
      <c r="DU377" s="14">
        <f>IFERROR(VLOOKUP($A377,ECFE!$A$16:$AB$347,9,0),0)</f>
        <v>0</v>
      </c>
      <c r="DV377" s="14">
        <f t="shared" si="974"/>
        <v>0</v>
      </c>
      <c r="DW377" s="14">
        <f>IFERROR(VLOOKUP($A377,ParaFY19!$A$21:$Z$543,7,0),0)</f>
        <v>196</v>
      </c>
      <c r="DX377" s="14">
        <f t="shared" si="975"/>
        <v>2.3145961265942367</v>
      </c>
      <c r="DY377" s="14">
        <f>IFERROR(VLOOKUP($A377,ConEnroll!$A$7:$S$341,13,0),0)</f>
        <v>0</v>
      </c>
      <c r="DZ377" s="14">
        <f t="shared" si="976"/>
        <v>0</v>
      </c>
      <c r="EA377" s="14">
        <f t="shared" si="910"/>
        <v>196</v>
      </c>
      <c r="EB377" s="14">
        <f t="shared" si="977"/>
        <v>2.3145961265942367</v>
      </c>
      <c r="EC377" s="14">
        <f t="shared" si="911"/>
        <v>1479097.5565815694</v>
      </c>
      <c r="ED377" s="14">
        <f t="shared" si="978"/>
        <v>17466.905486319902</v>
      </c>
      <c r="EE377" s="62"/>
      <c r="EF377" s="14">
        <f t="shared" si="912"/>
        <v>468.73051487954763</v>
      </c>
      <c r="EG377" s="14">
        <f t="shared" si="913"/>
        <v>0</v>
      </c>
      <c r="EH377" s="14">
        <f t="shared" si="914"/>
        <v>2.3145961265942367</v>
      </c>
      <c r="EI377" s="14">
        <f t="shared" si="979"/>
        <v>471.04511100614184</v>
      </c>
      <c r="EJ377" s="37">
        <f t="shared" si="915"/>
        <v>2.7715284816667945E-2</v>
      </c>
      <c r="EK377" s="42"/>
      <c r="EL377" s="14" t="str">
        <f>IFERROR(VLOOKUP($A377,#REF!,27,0),"0")</f>
        <v>0</v>
      </c>
      <c r="EM377" s="14">
        <f t="shared" si="980"/>
        <v>0</v>
      </c>
      <c r="EN377" s="14" t="str">
        <f>IFERROR(VLOOKUP($A377,SpecEd23!#REF!,23,0)," ")</f>
        <v xml:space="preserve"> </v>
      </c>
      <c r="EO377" s="14" t="e">
        <f t="shared" si="981"/>
        <v>#VALUE!</v>
      </c>
      <c r="EP377" s="14">
        <f>IFERROR(VLOOKUP($A377,ECFE!#REF!,24,0),0)</f>
        <v>0</v>
      </c>
      <c r="EQ377" s="14">
        <f t="shared" si="982"/>
        <v>0</v>
      </c>
      <c r="ER377" s="14">
        <f>IFERROR(VLOOKUP($A377,#REF!,30,0),0)</f>
        <v>0</v>
      </c>
      <c r="ES377" s="14">
        <f t="shared" si="983"/>
        <v>0</v>
      </c>
      <c r="ET377" s="14">
        <f>IFERROR(VLOOKUP($A377,#REF!,12,0),0)</f>
        <v>0</v>
      </c>
      <c r="EU377" s="14">
        <f t="shared" si="984"/>
        <v>0</v>
      </c>
      <c r="EV377" s="14">
        <v>0</v>
      </c>
      <c r="EW377" s="14">
        <f t="shared" si="985"/>
        <v>0</v>
      </c>
      <c r="EX377" s="14">
        <f>IFERROR(VLOOKUP($A377,ConEnroll!$A$8:$S$601,16,0),0)</f>
        <v>2172</v>
      </c>
      <c r="EY377" s="14">
        <f t="shared" si="986"/>
        <v>25.649504015115728</v>
      </c>
      <c r="EZ377" s="14">
        <f t="shared" si="987"/>
        <v>2172</v>
      </c>
      <c r="FA377" s="14">
        <f t="shared" si="988"/>
        <v>25.649504015115728</v>
      </c>
      <c r="FB377" s="14" t="e">
        <f t="shared" si="989"/>
        <v>#VALUE!</v>
      </c>
      <c r="FC377" s="14" t="e">
        <f t="shared" si="990"/>
        <v>#VALUE!</v>
      </c>
      <c r="FD377" s="62"/>
      <c r="FE377" s="14">
        <f t="shared" si="916"/>
        <v>12307.38653755314</v>
      </c>
      <c r="FF377" s="14" t="e">
        <f t="shared" si="917"/>
        <v>#VALUE!</v>
      </c>
      <c r="FG377" s="14">
        <f t="shared" si="991"/>
        <v>-23.334907888521492</v>
      </c>
      <c r="FH377" s="14" t="e">
        <f t="shared" si="918"/>
        <v>#VALUE!</v>
      </c>
      <c r="FI377" s="37" t="e">
        <f t="shared" si="919"/>
        <v>#VALUE!</v>
      </c>
      <c r="FJ377" s="12"/>
      <c r="FK377" s="14" t="str">
        <f>IFERROR(VLOOKUP($A377,#REF!,27,0),"0")</f>
        <v>0</v>
      </c>
      <c r="FL377" s="14">
        <f t="shared" si="992"/>
        <v>0</v>
      </c>
      <c r="FM377" s="14" t="str">
        <f>IFERROR(VLOOKUP($A377,SpecEd23!$X$22:$Y$610,59,0)," ")</f>
        <v xml:space="preserve"> </v>
      </c>
      <c r="FN377" s="14" t="e">
        <f t="shared" si="993"/>
        <v>#VALUE!</v>
      </c>
      <c r="FO377" s="14">
        <f>IFERROR(VLOOKUP($A377,ECFE!#REF!,26,0),0)</f>
        <v>0</v>
      </c>
      <c r="FP377" s="14">
        <f t="shared" si="994"/>
        <v>0</v>
      </c>
      <c r="FQ377" s="14">
        <f>IFERROR(VLOOKUP($A377,#REF!,16,0),0)</f>
        <v>0</v>
      </c>
      <c r="FR377" s="14">
        <f t="shared" si="995"/>
        <v>0</v>
      </c>
      <c r="FS377" s="14">
        <f>IFERROR(VLOOKUP($A377,#REF!,12,0),0)</f>
        <v>0</v>
      </c>
      <c r="FT377" s="14">
        <f t="shared" si="996"/>
        <v>0</v>
      </c>
      <c r="FU377" s="14">
        <v>0</v>
      </c>
      <c r="FV377" s="14">
        <f t="shared" si="997"/>
        <v>0</v>
      </c>
      <c r="FW377" s="14">
        <f>IFERROR(VLOOKUP($A377,ConEnroll!$A$8:$S$601,16,0),0)</f>
        <v>2172</v>
      </c>
      <c r="FX377" s="14">
        <f t="shared" si="998"/>
        <v>25.649504015115728</v>
      </c>
      <c r="FY377" s="14">
        <f t="shared" si="999"/>
        <v>2172</v>
      </c>
      <c r="FZ377" s="14">
        <f t="shared" si="1000"/>
        <v>25.649504015115728</v>
      </c>
      <c r="GA377" s="14" t="e">
        <f t="shared" si="1001"/>
        <v>#VALUE!</v>
      </c>
      <c r="GB377" s="14" t="e">
        <f t="shared" si="1002"/>
        <v>#VALUE!</v>
      </c>
      <c r="GC377" s="39"/>
      <c r="GD377" s="14">
        <f t="shared" si="920"/>
        <v>-11838.656022673593</v>
      </c>
      <c r="GE377" s="14" t="e">
        <f t="shared" si="921"/>
        <v>#VALUE!</v>
      </c>
      <c r="GF377" s="14">
        <f t="shared" si="922"/>
        <v>25.649504015115728</v>
      </c>
      <c r="GG377" s="14" t="e">
        <f t="shared" si="923"/>
        <v>#VALUE!</v>
      </c>
      <c r="GH377" s="37" t="e">
        <f t="shared" si="924"/>
        <v>#VALUE!</v>
      </c>
    </row>
    <row r="378" spans="1:190" ht="12.5" x14ac:dyDescent="0.25">
      <c r="A378" s="67">
        <v>4038</v>
      </c>
      <c r="B378" s="35">
        <v>7</v>
      </c>
      <c r="C378" s="14">
        <v>7</v>
      </c>
      <c r="D378" s="14"/>
      <c r="E378" s="14"/>
      <c r="F378" s="35" t="s">
        <v>403</v>
      </c>
      <c r="G378" s="41"/>
      <c r="H378" s="14">
        <f>IFERROR(VLOOKUP($A378,BaseFY22!$A$7:$AK$528,6,0),0)</f>
        <v>365</v>
      </c>
      <c r="I378" s="14">
        <f>IFERROR(VLOOKUP($A378,BaseFY22!$A$7:$AK$528,28,0),0)</f>
        <v>3777341.2</v>
      </c>
      <c r="J378" s="14">
        <f t="shared" si="925"/>
        <v>10348.880000000001</v>
      </c>
      <c r="K378" s="14">
        <f>IFERROR(VLOOKUP($A378,SpecEd22!$A$21:$BB$605,24,0)," ")</f>
        <v>2251001.6704160818</v>
      </c>
      <c r="L378" s="14">
        <f t="shared" si="926"/>
        <v>6167.1278641536492</v>
      </c>
      <c r="M378" s="14">
        <f>IFERROR(VLOOKUP($A378,ECFE!$A$16:$AB$347,7,0),0)</f>
        <v>0</v>
      </c>
      <c r="N378" s="14">
        <f t="shared" si="893"/>
        <v>0</v>
      </c>
      <c r="O378" s="14">
        <v>0</v>
      </c>
      <c r="P378" s="14">
        <f t="shared" si="893"/>
        <v>0</v>
      </c>
      <c r="Q378" s="14">
        <f>IFERROR(VLOOKUP($A378,ConEnroll!$A$7:$S$337,10,0),0)</f>
        <v>0</v>
      </c>
      <c r="R378" s="14">
        <f t="shared" si="927"/>
        <v>0</v>
      </c>
      <c r="S378" s="14">
        <f t="shared" si="894"/>
        <v>0</v>
      </c>
      <c r="T378" s="14">
        <f t="shared" si="928"/>
        <v>0</v>
      </c>
      <c r="U378" s="14">
        <f t="shared" si="895"/>
        <v>6028342.8704160824</v>
      </c>
      <c r="V378" s="14">
        <f t="shared" si="929"/>
        <v>16516.007864153649</v>
      </c>
      <c r="W378" s="42"/>
      <c r="X378" s="14">
        <f>IFERROR(VLOOKUP($A378,HouseFY22!$A$6:$AJ$528,28,0),0)</f>
        <v>4006317.7880549999</v>
      </c>
      <c r="Y378" s="14">
        <f t="shared" si="930"/>
        <v>10976.213117958903</v>
      </c>
      <c r="Z378" s="14">
        <f>IFERROR(VLOOKUP($A378,Compens80percent!$A$13:$M$560,12,0),0)</f>
        <v>114101.75999999989</v>
      </c>
      <c r="AA378" s="14">
        <f t="shared" si="930"/>
        <v>312.60756164383531</v>
      </c>
      <c r="AB378" s="14">
        <f t="shared" si="931"/>
        <v>4120419.5480549997</v>
      </c>
      <c r="AC378" s="14">
        <f t="shared" si="930"/>
        <v>11288.820679602739</v>
      </c>
      <c r="AD378" s="14">
        <f>IFERROR(VLOOKUP(A378,SpecEd22!$A$21:$Z$550,14,0),0)</f>
        <v>2251001.6704160818</v>
      </c>
      <c r="AE378" s="14">
        <f t="shared" si="932"/>
        <v>6167.1278641536492</v>
      </c>
      <c r="AF378" s="14">
        <f>IFERROR(VLOOKUP($A378,ECFE!$A$16:$AB$348,8,0),0)</f>
        <v>0</v>
      </c>
      <c r="AG378" s="14">
        <f t="shared" si="933"/>
        <v>0</v>
      </c>
      <c r="AH378" s="14">
        <f>IFERROR(VLOOKUP(A378,ParaFY19!$A$21:$Z$543,7,0),0)</f>
        <v>5880</v>
      </c>
      <c r="AI378" s="14">
        <f t="shared" si="934"/>
        <v>16.109589041095891</v>
      </c>
      <c r="AJ378" s="14">
        <f>IFERROR(VLOOKUP(A378,ConEnroll!$A$7:$S$341,13,0),0)</f>
        <v>0</v>
      </c>
      <c r="AK378" s="14">
        <f t="shared" si="935"/>
        <v>0</v>
      </c>
      <c r="AL378" s="14">
        <f t="shared" si="890"/>
        <v>5880</v>
      </c>
      <c r="AM378" s="14">
        <f t="shared" si="936"/>
        <v>16.109589041095891</v>
      </c>
      <c r="AN378" s="14">
        <f t="shared" si="937"/>
        <v>6377301.2184710819</v>
      </c>
      <c r="AO378" s="14">
        <f t="shared" si="938"/>
        <v>17472.058132797483</v>
      </c>
      <c r="AP378" s="62"/>
      <c r="AQ378" s="14">
        <f t="shared" si="891"/>
        <v>939.94067960273787</v>
      </c>
      <c r="AR378" s="14">
        <f t="shared" si="896"/>
        <v>0</v>
      </c>
      <c r="AS378" s="14">
        <f t="shared" si="897"/>
        <v>16.109589041095891</v>
      </c>
      <c r="AT378" s="14">
        <f t="shared" si="939"/>
        <v>956.05026864383376</v>
      </c>
      <c r="AU378" s="37">
        <f t="shared" si="898"/>
        <v>5.7886280783314814E-2</v>
      </c>
      <c r="AV378" s="42"/>
      <c r="AW378" s="14" t="str">
        <f>IFERROR(VLOOKUP($A378,#REF!,27,0),"0")</f>
        <v>0</v>
      </c>
      <c r="AX378" s="14">
        <f t="shared" si="940"/>
        <v>0</v>
      </c>
      <c r="AY378" s="14" t="str">
        <f>IFERROR(VLOOKUP($A378,SpecEd22!#REF!,23,0)," ")</f>
        <v xml:space="preserve"> </v>
      </c>
      <c r="AZ378" s="14" t="e">
        <f t="shared" si="941"/>
        <v>#VALUE!</v>
      </c>
      <c r="BA378" s="14">
        <f>IFERROR(VLOOKUP($A378,ECFE!#REF!,23,0),0)</f>
        <v>0</v>
      </c>
      <c r="BB378" s="14">
        <f t="shared" si="942"/>
        <v>0</v>
      </c>
      <c r="BC378" s="14">
        <f>IFERROR(VLOOKUP($A378,#REF!,17,0),0)</f>
        <v>0</v>
      </c>
      <c r="BD378" s="14">
        <f t="shared" si="943"/>
        <v>0</v>
      </c>
      <c r="BE378" s="14">
        <f>IFERROR(VLOOKUP($A378,#REF!,9,0),0)</f>
        <v>0</v>
      </c>
      <c r="BF378" s="14">
        <f t="shared" si="944"/>
        <v>0</v>
      </c>
      <c r="BG378" s="14">
        <v>0</v>
      </c>
      <c r="BH378" s="14">
        <f t="shared" si="945"/>
        <v>0</v>
      </c>
      <c r="BI378" s="14">
        <f>IFERROR(VLOOKUP($A378,ConEnroll!$A$8:$S$601,15,0),0)</f>
        <v>0</v>
      </c>
      <c r="BJ378" s="14">
        <f t="shared" si="946"/>
        <v>0</v>
      </c>
      <c r="BK378" s="14">
        <f t="shared" si="947"/>
        <v>0</v>
      </c>
      <c r="BL378" s="14">
        <f t="shared" si="948"/>
        <v>0</v>
      </c>
      <c r="BM378" s="14" t="e">
        <f t="shared" si="949"/>
        <v>#VALUE!</v>
      </c>
      <c r="BN378" s="14" t="e">
        <f t="shared" si="950"/>
        <v>#VALUE!</v>
      </c>
      <c r="BO378" s="42"/>
      <c r="BP378" s="14">
        <f t="shared" si="899"/>
        <v>10976.213117958903</v>
      </c>
      <c r="BQ378" s="14" t="e">
        <f t="shared" si="900"/>
        <v>#VALUE!</v>
      </c>
      <c r="BR378" s="14">
        <f t="shared" si="951"/>
        <v>16.109589041095891</v>
      </c>
      <c r="BS378" s="14" t="e">
        <f t="shared" si="901"/>
        <v>#VALUE!</v>
      </c>
      <c r="BT378" s="37" t="e">
        <f t="shared" si="902"/>
        <v>#VALUE!</v>
      </c>
      <c r="BU378" s="41"/>
      <c r="BV378" s="14" t="str">
        <f>IFERROR(VLOOKUP($A378,#REF!,27,0),"0")</f>
        <v>0</v>
      </c>
      <c r="BW378" s="14">
        <f t="shared" si="952"/>
        <v>0</v>
      </c>
      <c r="BX378" s="14" t="str">
        <f>IFERROR(VLOOKUP($A378,SpecEd22!$Z$22:$AV$606,59,0)," ")</f>
        <v xml:space="preserve"> </v>
      </c>
      <c r="BY378" s="14" t="e">
        <f t="shared" si="953"/>
        <v>#VALUE!</v>
      </c>
      <c r="BZ378" s="14">
        <f>IFERROR(VLOOKUP($A378,ECFE!#REF!,25,0),0)</f>
        <v>0</v>
      </c>
      <c r="CA378" s="14">
        <f t="shared" si="954"/>
        <v>0</v>
      </c>
      <c r="CB378" s="14">
        <f>IFERROR(VLOOKUP($A378,#REF!,17,0),0)</f>
        <v>0</v>
      </c>
      <c r="CC378" s="14">
        <f t="shared" si="955"/>
        <v>0</v>
      </c>
      <c r="CD378" s="14">
        <f>IFERROR(VLOOKUP($A378,#REF!,9,0),0)</f>
        <v>0</v>
      </c>
      <c r="CE378" s="14">
        <f t="shared" si="956"/>
        <v>0</v>
      </c>
      <c r="CF378" s="14">
        <v>0</v>
      </c>
      <c r="CG378" s="14">
        <f t="shared" si="957"/>
        <v>0</v>
      </c>
      <c r="CH378" s="14">
        <f>IFERROR(VLOOKUP($A378,ConEnroll!$A$8:$S$601,15,0),0)</f>
        <v>0</v>
      </c>
      <c r="CI378" s="14">
        <f t="shared" si="958"/>
        <v>0</v>
      </c>
      <c r="CJ378" s="14">
        <f t="shared" si="959"/>
        <v>0</v>
      </c>
      <c r="CK378" s="14">
        <f t="shared" si="960"/>
        <v>0</v>
      </c>
      <c r="CL378" s="14" t="e">
        <f t="shared" si="961"/>
        <v>#VALUE!</v>
      </c>
      <c r="CM378" s="14" t="e">
        <f t="shared" si="962"/>
        <v>#VALUE!</v>
      </c>
      <c r="CN378" s="42"/>
      <c r="CO378" s="14">
        <f t="shared" si="903"/>
        <v>-10348.880000000001</v>
      </c>
      <c r="CP378" s="14" t="e">
        <f t="shared" si="904"/>
        <v>#VALUE!</v>
      </c>
      <c r="CQ378" s="14">
        <f t="shared" si="905"/>
        <v>0</v>
      </c>
      <c r="CR378" s="14" t="e">
        <f t="shared" si="906"/>
        <v>#VALUE!</v>
      </c>
      <c r="CS378" s="37" t="e">
        <f t="shared" si="907"/>
        <v>#VALUE!</v>
      </c>
      <c r="CT378" s="239"/>
      <c r="CU378" s="239"/>
      <c r="CV378" s="468"/>
      <c r="CW378" s="14">
        <f>IFERROR(VLOOKUP($A378,BaseFY23!$A$7:$AK$527,6,0),0)</f>
        <v>433.69238100000001</v>
      </c>
      <c r="CX378" s="14">
        <f>IFERROR(VLOOKUP($A378,BaseFY23!$A$7:$AN$528,28,0),0)</f>
        <v>4416303.8067159997</v>
      </c>
      <c r="CY378" s="14">
        <f t="shared" si="963"/>
        <v>10183.032951911599</v>
      </c>
      <c r="CZ378" s="14">
        <f>IFERROR(VLOOKUP($A378,SpecEd23!$A$21:$BB$605,23,0)," ")</f>
        <v>2852441.6802547411</v>
      </c>
      <c r="DA378" s="14">
        <f t="shared" si="964"/>
        <v>6577.1081190719397</v>
      </c>
      <c r="DB378" s="14">
        <f>IFERROR(VLOOKUP($A378,ECFE!$A$16:$AB$347,7,0),0)</f>
        <v>0</v>
      </c>
      <c r="DC378" s="14">
        <f t="shared" si="965"/>
        <v>0</v>
      </c>
      <c r="DD378" s="14">
        <v>0</v>
      </c>
      <c r="DE378" s="14">
        <f t="shared" si="966"/>
        <v>0</v>
      </c>
      <c r="DF378" s="14">
        <f>IFERROR(VLOOKUP($A378,ConEnroll!$A$7:$S$338,10,0),0)</f>
        <v>0</v>
      </c>
      <c r="DG378" s="14">
        <f t="shared" si="967"/>
        <v>0</v>
      </c>
      <c r="DH378" s="14">
        <f t="shared" si="908"/>
        <v>0</v>
      </c>
      <c r="DI378" s="14">
        <f t="shared" si="968"/>
        <v>0</v>
      </c>
      <c r="DJ378" s="14">
        <f t="shared" si="909"/>
        <v>7268745.4869707413</v>
      </c>
      <c r="DK378" s="14">
        <f t="shared" si="969"/>
        <v>16760.14107098354</v>
      </c>
      <c r="DL378" s="42"/>
      <c r="DM378" s="14">
        <f>IFERROR(VLOOKUP($A378,HouseFY23!$A$7:$AJ$528,28,0),0)</f>
        <v>4744307.4167160001</v>
      </c>
      <c r="DN378" s="14">
        <f t="shared" si="970"/>
        <v>10939.33770700943</v>
      </c>
      <c r="DO378" s="14">
        <f>IFERROR(VLOOKUP($A378,Compens80percent!$A$13:$M$560,12,0),0)</f>
        <v>114101.75999999989</v>
      </c>
      <c r="DP378" s="14">
        <f t="shared" si="970"/>
        <v>263.09376184314357</v>
      </c>
      <c r="DQ378" s="14">
        <f t="shared" si="971"/>
        <v>4858409.1767159998</v>
      </c>
      <c r="DR378" s="14">
        <f t="shared" si="972"/>
        <v>13310.710073194519</v>
      </c>
      <c r="DS378" s="14">
        <f>IFERROR(VLOOKUP($A378,SpecEd23!$A$21:$Z$550,14,0),0)</f>
        <v>2852441.6802547411</v>
      </c>
      <c r="DT378" s="14">
        <f t="shared" si="973"/>
        <v>6577.1081190719397</v>
      </c>
      <c r="DU378" s="14">
        <f>IFERROR(VLOOKUP($A378,ECFE!$A$16:$AB$347,9,0),0)</f>
        <v>0</v>
      </c>
      <c r="DV378" s="14">
        <f t="shared" si="974"/>
        <v>0</v>
      </c>
      <c r="DW378" s="14">
        <f>IFERROR(VLOOKUP($A378,ParaFY19!$A$21:$Z$543,7,0),0)</f>
        <v>5880</v>
      </c>
      <c r="DX378" s="14">
        <f t="shared" si="975"/>
        <v>13.557996998799018</v>
      </c>
      <c r="DY378" s="14">
        <f>IFERROR(VLOOKUP($A378,ConEnroll!$A$7:$S$341,13,0),0)</f>
        <v>0</v>
      </c>
      <c r="DZ378" s="14">
        <f t="shared" si="976"/>
        <v>0</v>
      </c>
      <c r="EA378" s="14">
        <f t="shared" si="910"/>
        <v>5880</v>
      </c>
      <c r="EB378" s="14">
        <f t="shared" si="977"/>
        <v>13.557996998799018</v>
      </c>
      <c r="EC378" s="14">
        <f t="shared" si="911"/>
        <v>7602629.0969707407</v>
      </c>
      <c r="ED378" s="14">
        <f t="shared" si="978"/>
        <v>17530.003823080166</v>
      </c>
      <c r="EE378" s="62"/>
      <c r="EF378" s="14">
        <f t="shared" si="912"/>
        <v>756.30475509783173</v>
      </c>
      <c r="EG378" s="14">
        <f t="shared" si="913"/>
        <v>0</v>
      </c>
      <c r="EH378" s="14">
        <f t="shared" si="914"/>
        <v>13.557996998799018</v>
      </c>
      <c r="EI378" s="14">
        <f t="shared" si="979"/>
        <v>769.86275209663074</v>
      </c>
      <c r="EJ378" s="37">
        <f t="shared" si="915"/>
        <v>4.5934145114654018E-2</v>
      </c>
      <c r="EK378" s="42"/>
      <c r="EL378" s="14" t="str">
        <f>IFERROR(VLOOKUP($A378,#REF!,27,0),"0")</f>
        <v>0</v>
      </c>
      <c r="EM378" s="14">
        <f t="shared" si="980"/>
        <v>0</v>
      </c>
      <c r="EN378" s="14" t="str">
        <f>IFERROR(VLOOKUP($A378,SpecEd23!#REF!,23,0)," ")</f>
        <v xml:space="preserve"> </v>
      </c>
      <c r="EO378" s="14" t="e">
        <f t="shared" si="981"/>
        <v>#VALUE!</v>
      </c>
      <c r="EP378" s="14">
        <f>IFERROR(VLOOKUP($A378,ECFE!#REF!,24,0),0)</f>
        <v>0</v>
      </c>
      <c r="EQ378" s="14">
        <f t="shared" si="982"/>
        <v>0</v>
      </c>
      <c r="ER378" s="14">
        <f>IFERROR(VLOOKUP($A378,#REF!,30,0),0)</f>
        <v>0</v>
      </c>
      <c r="ES378" s="14">
        <f t="shared" si="983"/>
        <v>0</v>
      </c>
      <c r="ET378" s="14">
        <f>IFERROR(VLOOKUP($A378,#REF!,12,0),0)</f>
        <v>0</v>
      </c>
      <c r="EU378" s="14">
        <f t="shared" si="984"/>
        <v>0</v>
      </c>
      <c r="EV378" s="14">
        <v>0</v>
      </c>
      <c r="EW378" s="14">
        <f t="shared" si="985"/>
        <v>0</v>
      </c>
      <c r="EX378" s="14">
        <f>IFERROR(VLOOKUP($A378,ConEnroll!$A$8:$S$601,16,0),0)</f>
        <v>0</v>
      </c>
      <c r="EY378" s="14">
        <f t="shared" si="986"/>
        <v>0</v>
      </c>
      <c r="EZ378" s="14">
        <f t="shared" si="987"/>
        <v>0</v>
      </c>
      <c r="FA378" s="14">
        <f t="shared" si="988"/>
        <v>0</v>
      </c>
      <c r="FB378" s="14" t="e">
        <f t="shared" si="989"/>
        <v>#VALUE!</v>
      </c>
      <c r="FC378" s="14" t="e">
        <f t="shared" si="990"/>
        <v>#VALUE!</v>
      </c>
      <c r="FD378" s="62"/>
      <c r="FE378" s="14">
        <f t="shared" si="916"/>
        <v>10939.33770700943</v>
      </c>
      <c r="FF378" s="14" t="e">
        <f t="shared" si="917"/>
        <v>#VALUE!</v>
      </c>
      <c r="FG378" s="14">
        <f t="shared" si="991"/>
        <v>13.557996998799018</v>
      </c>
      <c r="FH378" s="14" t="e">
        <f t="shared" si="918"/>
        <v>#VALUE!</v>
      </c>
      <c r="FI378" s="37" t="e">
        <f t="shared" si="919"/>
        <v>#VALUE!</v>
      </c>
      <c r="FJ378" s="12"/>
      <c r="FK378" s="14" t="str">
        <f>IFERROR(VLOOKUP($A378,#REF!,27,0),"0")</f>
        <v>0</v>
      </c>
      <c r="FL378" s="14">
        <f t="shared" si="992"/>
        <v>0</v>
      </c>
      <c r="FM378" s="14" t="str">
        <f>IFERROR(VLOOKUP($A378,SpecEd23!$X$22:$Y$610,59,0)," ")</f>
        <v xml:space="preserve"> </v>
      </c>
      <c r="FN378" s="14" t="e">
        <f t="shared" si="993"/>
        <v>#VALUE!</v>
      </c>
      <c r="FO378" s="14">
        <f>IFERROR(VLOOKUP($A378,ECFE!#REF!,26,0),0)</f>
        <v>0</v>
      </c>
      <c r="FP378" s="14">
        <f t="shared" si="994"/>
        <v>0</v>
      </c>
      <c r="FQ378" s="14">
        <f>IFERROR(VLOOKUP($A378,#REF!,16,0),0)</f>
        <v>0</v>
      </c>
      <c r="FR378" s="14">
        <f t="shared" si="995"/>
        <v>0</v>
      </c>
      <c r="FS378" s="14">
        <f>IFERROR(VLOOKUP($A378,#REF!,12,0),0)</f>
        <v>0</v>
      </c>
      <c r="FT378" s="14">
        <f t="shared" si="996"/>
        <v>0</v>
      </c>
      <c r="FU378" s="14">
        <v>0</v>
      </c>
      <c r="FV378" s="14">
        <f t="shared" si="997"/>
        <v>0</v>
      </c>
      <c r="FW378" s="14">
        <f>IFERROR(VLOOKUP($A378,ConEnroll!$A$8:$S$601,16,0),0)</f>
        <v>0</v>
      </c>
      <c r="FX378" s="14">
        <f t="shared" si="998"/>
        <v>0</v>
      </c>
      <c r="FY378" s="14">
        <f t="shared" si="999"/>
        <v>0</v>
      </c>
      <c r="FZ378" s="14">
        <f t="shared" si="1000"/>
        <v>0</v>
      </c>
      <c r="GA378" s="14" t="e">
        <f t="shared" si="1001"/>
        <v>#VALUE!</v>
      </c>
      <c r="GB378" s="14" t="e">
        <f t="shared" si="1002"/>
        <v>#VALUE!</v>
      </c>
      <c r="GC378" s="39"/>
      <c r="GD378" s="14">
        <f t="shared" si="920"/>
        <v>-10183.032951911599</v>
      </c>
      <c r="GE378" s="14" t="e">
        <f t="shared" si="921"/>
        <v>#VALUE!</v>
      </c>
      <c r="GF378" s="14">
        <f t="shared" si="922"/>
        <v>0</v>
      </c>
      <c r="GG378" s="14" t="e">
        <f t="shared" si="923"/>
        <v>#VALUE!</v>
      </c>
      <c r="GH378" s="37" t="e">
        <f t="shared" si="924"/>
        <v>#VALUE!</v>
      </c>
    </row>
    <row r="379" spans="1:190" ht="12.5" x14ac:dyDescent="0.25">
      <c r="A379" s="67">
        <v>4039</v>
      </c>
      <c r="B379" s="35">
        <v>7</v>
      </c>
      <c r="C379" s="14">
        <v>7</v>
      </c>
      <c r="D379" s="14"/>
      <c r="E379" s="14"/>
      <c r="F379" s="35" t="s">
        <v>2685</v>
      </c>
      <c r="G379" s="41"/>
      <c r="H379" s="14">
        <f>IFERROR(VLOOKUP($A379,BaseFY22!$A$7:$AK$528,6,0),0)</f>
        <v>325</v>
      </c>
      <c r="I379" s="14">
        <f>IFERROR(VLOOKUP($A379,BaseFY22!$A$7:$AK$528,28,0),0)</f>
        <v>3507390</v>
      </c>
      <c r="J379" s="14">
        <f t="shared" si="925"/>
        <v>10791.969230769231</v>
      </c>
      <c r="K379" s="14">
        <f>IFERROR(VLOOKUP($A379,SpecEd22!$A$21:$BB$605,24,0)," ")</f>
        <v>1396479.5020510673</v>
      </c>
      <c r="L379" s="14">
        <f t="shared" si="926"/>
        <v>4296.8600063109761</v>
      </c>
      <c r="M379" s="14">
        <f>IFERROR(VLOOKUP($A379,ECFE!$A$16:$AB$347,7,0),0)</f>
        <v>0</v>
      </c>
      <c r="N379" s="14">
        <f t="shared" si="893"/>
        <v>0</v>
      </c>
      <c r="O379" s="14">
        <v>0</v>
      </c>
      <c r="P379" s="14">
        <f t="shared" si="893"/>
        <v>0</v>
      </c>
      <c r="Q379" s="14">
        <f>IFERROR(VLOOKUP($A379,ConEnroll!$A$7:$S$337,10,0),0)</f>
        <v>0</v>
      </c>
      <c r="R379" s="14">
        <f t="shared" si="927"/>
        <v>0</v>
      </c>
      <c r="S379" s="14">
        <f t="shared" si="894"/>
        <v>0</v>
      </c>
      <c r="T379" s="14">
        <f t="shared" si="928"/>
        <v>0</v>
      </c>
      <c r="U379" s="14">
        <f t="shared" si="895"/>
        <v>4903869.5020510675</v>
      </c>
      <c r="V379" s="14">
        <f t="shared" si="929"/>
        <v>15088.829237080208</v>
      </c>
      <c r="W379" s="42"/>
      <c r="X379" s="14">
        <f>IFERROR(VLOOKUP($A379,HouseFY22!$A$6:$AJ$528,28,0),0)</f>
        <v>3574901.472331</v>
      </c>
      <c r="Y379" s="14">
        <f t="shared" si="930"/>
        <v>10999.696837941539</v>
      </c>
      <c r="Z379" s="14">
        <f>IFERROR(VLOOKUP($A379,Compens80percent!$A$13:$M$560,12,0),0)</f>
        <v>0</v>
      </c>
      <c r="AA379" s="14">
        <f t="shared" si="930"/>
        <v>0</v>
      </c>
      <c r="AB379" s="14">
        <f t="shared" si="931"/>
        <v>3574901.472331</v>
      </c>
      <c r="AC379" s="14">
        <f t="shared" si="930"/>
        <v>10999.696837941539</v>
      </c>
      <c r="AD379" s="14">
        <f>IFERROR(VLOOKUP(A379,SpecEd22!$A$21:$Z$550,14,0),0)</f>
        <v>1396479.5020510673</v>
      </c>
      <c r="AE379" s="14">
        <f t="shared" si="932"/>
        <v>4296.8600063109761</v>
      </c>
      <c r="AF379" s="14">
        <f>IFERROR(VLOOKUP($A379,ECFE!$A$16:$AB$348,8,0),0)</f>
        <v>0</v>
      </c>
      <c r="AG379" s="14">
        <f t="shared" si="933"/>
        <v>0</v>
      </c>
      <c r="AH379" s="14">
        <f>IFERROR(VLOOKUP(A379,ParaFY19!$A$21:$Z$543,7,0),0)</f>
        <v>3332</v>
      </c>
      <c r="AI379" s="14">
        <f t="shared" si="934"/>
        <v>10.252307692307692</v>
      </c>
      <c r="AJ379" s="14">
        <f>IFERROR(VLOOKUP(A379,ConEnroll!$A$7:$S$341,13,0),0)</f>
        <v>0</v>
      </c>
      <c r="AK379" s="14">
        <f t="shared" si="935"/>
        <v>0</v>
      </c>
      <c r="AL379" s="14">
        <f t="shared" si="890"/>
        <v>3332</v>
      </c>
      <c r="AM379" s="14">
        <f t="shared" si="936"/>
        <v>10.252307692307692</v>
      </c>
      <c r="AN379" s="14">
        <f t="shared" si="937"/>
        <v>4974712.9743820671</v>
      </c>
      <c r="AO379" s="14">
        <f t="shared" si="938"/>
        <v>15306.809151944823</v>
      </c>
      <c r="AP379" s="62"/>
      <c r="AQ379" s="14">
        <f t="shared" si="891"/>
        <v>207.72760717230813</v>
      </c>
      <c r="AR379" s="14">
        <f t="shared" si="896"/>
        <v>0</v>
      </c>
      <c r="AS379" s="14">
        <f t="shared" si="897"/>
        <v>10.252307692307692</v>
      </c>
      <c r="AT379" s="14">
        <f t="shared" si="939"/>
        <v>217.97991486461581</v>
      </c>
      <c r="AU379" s="37">
        <f t="shared" si="898"/>
        <v>1.4446443222310363E-2</v>
      </c>
      <c r="AV379" s="42"/>
      <c r="AW379" s="14" t="str">
        <f>IFERROR(VLOOKUP($A379,#REF!,27,0),"0")</f>
        <v>0</v>
      </c>
      <c r="AX379" s="14">
        <f t="shared" si="940"/>
        <v>0</v>
      </c>
      <c r="AY379" s="14" t="str">
        <f>IFERROR(VLOOKUP($A379,SpecEd22!#REF!,23,0)," ")</f>
        <v xml:space="preserve"> </v>
      </c>
      <c r="AZ379" s="14" t="e">
        <f t="shared" si="941"/>
        <v>#VALUE!</v>
      </c>
      <c r="BA379" s="14">
        <f>IFERROR(VLOOKUP($A379,ECFE!#REF!,23,0),0)</f>
        <v>0</v>
      </c>
      <c r="BB379" s="14">
        <f t="shared" si="942"/>
        <v>0</v>
      </c>
      <c r="BC379" s="14">
        <f>IFERROR(VLOOKUP($A379,#REF!,17,0),0)</f>
        <v>0</v>
      </c>
      <c r="BD379" s="14">
        <f t="shared" si="943"/>
        <v>0</v>
      </c>
      <c r="BE379" s="14">
        <f>IFERROR(VLOOKUP($A379,#REF!,9,0),0)</f>
        <v>0</v>
      </c>
      <c r="BF379" s="14">
        <f t="shared" si="944"/>
        <v>0</v>
      </c>
      <c r="BG379" s="14">
        <v>0</v>
      </c>
      <c r="BH379" s="14">
        <f t="shared" si="945"/>
        <v>0</v>
      </c>
      <c r="BI379" s="14">
        <f>IFERROR(VLOOKUP($A379,ConEnroll!$A$8:$S$601,15,0),0)</f>
        <v>0</v>
      </c>
      <c r="BJ379" s="14">
        <f t="shared" si="946"/>
        <v>0</v>
      </c>
      <c r="BK379" s="14">
        <f t="shared" si="947"/>
        <v>0</v>
      </c>
      <c r="BL379" s="14">
        <f t="shared" si="948"/>
        <v>0</v>
      </c>
      <c r="BM379" s="14" t="e">
        <f t="shared" si="949"/>
        <v>#VALUE!</v>
      </c>
      <c r="BN379" s="14" t="e">
        <f t="shared" si="950"/>
        <v>#VALUE!</v>
      </c>
      <c r="BO379" s="42"/>
      <c r="BP379" s="14">
        <f t="shared" si="899"/>
        <v>10999.696837941539</v>
      </c>
      <c r="BQ379" s="14" t="e">
        <f t="shared" si="900"/>
        <v>#VALUE!</v>
      </c>
      <c r="BR379" s="14">
        <f t="shared" si="951"/>
        <v>10.252307692307692</v>
      </c>
      <c r="BS379" s="14" t="e">
        <f t="shared" si="901"/>
        <v>#VALUE!</v>
      </c>
      <c r="BT379" s="37" t="e">
        <f t="shared" si="902"/>
        <v>#VALUE!</v>
      </c>
      <c r="BU379" s="41"/>
      <c r="BV379" s="14" t="str">
        <f>IFERROR(VLOOKUP($A379,#REF!,27,0),"0")</f>
        <v>0</v>
      </c>
      <c r="BW379" s="14">
        <f t="shared" si="952"/>
        <v>0</v>
      </c>
      <c r="BX379" s="14" t="str">
        <f>IFERROR(VLOOKUP($A379,SpecEd22!$Z$22:$AV$606,59,0)," ")</f>
        <v xml:space="preserve"> </v>
      </c>
      <c r="BY379" s="14" t="e">
        <f t="shared" si="953"/>
        <v>#VALUE!</v>
      </c>
      <c r="BZ379" s="14">
        <f>IFERROR(VLOOKUP($A379,ECFE!#REF!,25,0),0)</f>
        <v>0</v>
      </c>
      <c r="CA379" s="14">
        <f t="shared" si="954"/>
        <v>0</v>
      </c>
      <c r="CB379" s="14">
        <f>IFERROR(VLOOKUP($A379,#REF!,17,0),0)</f>
        <v>0</v>
      </c>
      <c r="CC379" s="14">
        <f t="shared" si="955"/>
        <v>0</v>
      </c>
      <c r="CD379" s="14">
        <f>IFERROR(VLOOKUP($A379,#REF!,9,0),0)</f>
        <v>0</v>
      </c>
      <c r="CE379" s="14">
        <f t="shared" si="956"/>
        <v>0</v>
      </c>
      <c r="CF379" s="14">
        <v>0</v>
      </c>
      <c r="CG379" s="14">
        <f t="shared" si="957"/>
        <v>0</v>
      </c>
      <c r="CH379" s="14">
        <f>IFERROR(VLOOKUP($A379,ConEnroll!$A$8:$S$601,15,0),0)</f>
        <v>0</v>
      </c>
      <c r="CI379" s="14">
        <f t="shared" si="958"/>
        <v>0</v>
      </c>
      <c r="CJ379" s="14">
        <f t="shared" si="959"/>
        <v>0</v>
      </c>
      <c r="CK379" s="14">
        <f t="shared" si="960"/>
        <v>0</v>
      </c>
      <c r="CL379" s="14" t="e">
        <f t="shared" si="961"/>
        <v>#VALUE!</v>
      </c>
      <c r="CM379" s="14" t="e">
        <f t="shared" si="962"/>
        <v>#VALUE!</v>
      </c>
      <c r="CN379" s="42"/>
      <c r="CO379" s="14">
        <f t="shared" si="903"/>
        <v>-10791.969230769231</v>
      </c>
      <c r="CP379" s="14" t="e">
        <f t="shared" si="904"/>
        <v>#VALUE!</v>
      </c>
      <c r="CQ379" s="14">
        <f t="shared" si="905"/>
        <v>0</v>
      </c>
      <c r="CR379" s="14" t="e">
        <f t="shared" si="906"/>
        <v>#VALUE!</v>
      </c>
      <c r="CS379" s="37" t="e">
        <f t="shared" si="907"/>
        <v>#VALUE!</v>
      </c>
      <c r="CT379" s="239"/>
      <c r="CU379" s="239"/>
      <c r="CV379" s="468"/>
      <c r="CW379" s="14">
        <f>IFERROR(VLOOKUP($A379,BaseFY23!$A$7:$AK$527,6,0),0)</f>
        <v>238.62737100000001</v>
      </c>
      <c r="CX379" s="14">
        <f>IFERROR(VLOOKUP($A379,BaseFY23!$A$7:$AN$528,28,0),0)</f>
        <v>2955805.5203249999</v>
      </c>
      <c r="CY379" s="14">
        <f t="shared" si="963"/>
        <v>12386.699429903201</v>
      </c>
      <c r="CZ379" s="14">
        <f>IFERROR(VLOOKUP($A379,SpecEd23!$A$21:$BB$605,23,0)," ")</f>
        <v>1125484.8847566217</v>
      </c>
      <c r="DA379" s="14">
        <f t="shared" si="964"/>
        <v>4716.4953460289416</v>
      </c>
      <c r="DB379" s="14">
        <f>IFERROR(VLOOKUP($A379,ECFE!$A$16:$AB$347,7,0),0)</f>
        <v>0</v>
      </c>
      <c r="DC379" s="14">
        <f t="shared" si="965"/>
        <v>0</v>
      </c>
      <c r="DD379" s="14">
        <v>0</v>
      </c>
      <c r="DE379" s="14">
        <f t="shared" si="966"/>
        <v>0</v>
      </c>
      <c r="DF379" s="14">
        <f>IFERROR(VLOOKUP($A379,ConEnroll!$A$7:$S$338,10,0),0)</f>
        <v>0</v>
      </c>
      <c r="DG379" s="14">
        <f t="shared" si="967"/>
        <v>0</v>
      </c>
      <c r="DH379" s="14">
        <f t="shared" si="908"/>
        <v>0</v>
      </c>
      <c r="DI379" s="14">
        <f t="shared" si="968"/>
        <v>0</v>
      </c>
      <c r="DJ379" s="14">
        <f t="shared" si="909"/>
        <v>4081290.4050816214</v>
      </c>
      <c r="DK379" s="14">
        <f t="shared" si="969"/>
        <v>17103.194775932141</v>
      </c>
      <c r="DL379" s="42"/>
      <c r="DM379" s="14">
        <f>IFERROR(VLOOKUP($A379,HouseFY23!$A$7:$AJ$528,28,0),0)</f>
        <v>3072473.3603249998</v>
      </c>
      <c r="DN379" s="14">
        <f t="shared" si="970"/>
        <v>12875.611659506569</v>
      </c>
      <c r="DO379" s="14">
        <f>IFERROR(VLOOKUP($A379,Compens80percent!$A$13:$M$560,12,0),0)</f>
        <v>0</v>
      </c>
      <c r="DP379" s="14">
        <f t="shared" si="970"/>
        <v>0</v>
      </c>
      <c r="DQ379" s="14">
        <f t="shared" si="971"/>
        <v>3072473.3603249998</v>
      </c>
      <c r="DR379" s="14">
        <f t="shared" si="972"/>
        <v>9453.7641856153841</v>
      </c>
      <c r="DS379" s="14">
        <f>IFERROR(VLOOKUP($A379,SpecEd23!$A$21:$Z$550,14,0),0)</f>
        <v>1125484.8847566217</v>
      </c>
      <c r="DT379" s="14">
        <f t="shared" si="973"/>
        <v>4716.4953460289416</v>
      </c>
      <c r="DU379" s="14">
        <f>IFERROR(VLOOKUP($A379,ECFE!$A$16:$AB$347,9,0),0)</f>
        <v>0</v>
      </c>
      <c r="DV379" s="14">
        <f t="shared" si="974"/>
        <v>0</v>
      </c>
      <c r="DW379" s="14">
        <f>IFERROR(VLOOKUP($A379,ParaFY19!$A$21:$Z$543,7,0),0)</f>
        <v>3332</v>
      </c>
      <c r="DX379" s="14">
        <f t="shared" si="975"/>
        <v>13.963192847646969</v>
      </c>
      <c r="DY379" s="14">
        <f>IFERROR(VLOOKUP($A379,ConEnroll!$A$7:$S$341,13,0),0)</f>
        <v>0</v>
      </c>
      <c r="DZ379" s="14">
        <f t="shared" si="976"/>
        <v>0</v>
      </c>
      <c r="EA379" s="14">
        <f t="shared" si="910"/>
        <v>3332</v>
      </c>
      <c r="EB379" s="14">
        <f t="shared" si="977"/>
        <v>13.963192847646969</v>
      </c>
      <c r="EC379" s="14">
        <f t="shared" si="911"/>
        <v>4201290.2450816212</v>
      </c>
      <c r="ED379" s="14">
        <f t="shared" si="978"/>
        <v>17606.070198383157</v>
      </c>
      <c r="EE379" s="62"/>
      <c r="EF379" s="14">
        <f t="shared" si="912"/>
        <v>488.91222960336745</v>
      </c>
      <c r="EG379" s="14">
        <f t="shared" si="913"/>
        <v>0</v>
      </c>
      <c r="EH379" s="14">
        <f t="shared" si="914"/>
        <v>13.963192847646969</v>
      </c>
      <c r="EI379" s="14">
        <f t="shared" si="979"/>
        <v>502.8754224510144</v>
      </c>
      <c r="EJ379" s="37">
        <f t="shared" si="915"/>
        <v>2.9402426215637083E-2</v>
      </c>
      <c r="EK379" s="42"/>
      <c r="EL379" s="14" t="str">
        <f>IFERROR(VLOOKUP($A379,#REF!,27,0),"0")</f>
        <v>0</v>
      </c>
      <c r="EM379" s="14">
        <f t="shared" si="980"/>
        <v>0</v>
      </c>
      <c r="EN379" s="14" t="str">
        <f>IFERROR(VLOOKUP($A379,SpecEd23!#REF!,23,0)," ")</f>
        <v xml:space="preserve"> </v>
      </c>
      <c r="EO379" s="14" t="e">
        <f t="shared" si="981"/>
        <v>#VALUE!</v>
      </c>
      <c r="EP379" s="14">
        <f>IFERROR(VLOOKUP($A379,ECFE!#REF!,24,0),0)</f>
        <v>0</v>
      </c>
      <c r="EQ379" s="14">
        <f t="shared" si="982"/>
        <v>0</v>
      </c>
      <c r="ER379" s="14">
        <f>IFERROR(VLOOKUP($A379,#REF!,30,0),0)</f>
        <v>0</v>
      </c>
      <c r="ES379" s="14">
        <f t="shared" si="983"/>
        <v>0</v>
      </c>
      <c r="ET379" s="14">
        <f>IFERROR(VLOOKUP($A379,#REF!,12,0),0)</f>
        <v>0</v>
      </c>
      <c r="EU379" s="14">
        <f t="shared" si="984"/>
        <v>0</v>
      </c>
      <c r="EV379" s="14">
        <v>0</v>
      </c>
      <c r="EW379" s="14">
        <f t="shared" si="985"/>
        <v>0</v>
      </c>
      <c r="EX379" s="14">
        <f>IFERROR(VLOOKUP($A379,ConEnroll!$A$8:$S$601,16,0),0)</f>
        <v>0</v>
      </c>
      <c r="EY379" s="14">
        <f t="shared" si="986"/>
        <v>0</v>
      </c>
      <c r="EZ379" s="14">
        <f t="shared" si="987"/>
        <v>0</v>
      </c>
      <c r="FA379" s="14">
        <f t="shared" si="988"/>
        <v>0</v>
      </c>
      <c r="FB379" s="14" t="e">
        <f t="shared" si="989"/>
        <v>#VALUE!</v>
      </c>
      <c r="FC379" s="14" t="e">
        <f t="shared" si="990"/>
        <v>#VALUE!</v>
      </c>
      <c r="FD379" s="62"/>
      <c r="FE379" s="14">
        <f t="shared" si="916"/>
        <v>12875.611659506569</v>
      </c>
      <c r="FF379" s="14" t="e">
        <f t="shared" si="917"/>
        <v>#VALUE!</v>
      </c>
      <c r="FG379" s="14">
        <f t="shared" si="991"/>
        <v>13.963192847646969</v>
      </c>
      <c r="FH379" s="14" t="e">
        <f t="shared" si="918"/>
        <v>#VALUE!</v>
      </c>
      <c r="FI379" s="37" t="e">
        <f t="shared" si="919"/>
        <v>#VALUE!</v>
      </c>
      <c r="FJ379" s="12"/>
      <c r="FK379" s="14" t="str">
        <f>IFERROR(VLOOKUP($A379,#REF!,27,0),"0")</f>
        <v>0</v>
      </c>
      <c r="FL379" s="14">
        <f t="shared" si="992"/>
        <v>0</v>
      </c>
      <c r="FM379" s="14" t="str">
        <f>IFERROR(VLOOKUP($A379,SpecEd23!$X$22:$Y$610,59,0)," ")</f>
        <v xml:space="preserve"> </v>
      </c>
      <c r="FN379" s="14" t="e">
        <f t="shared" si="993"/>
        <v>#VALUE!</v>
      </c>
      <c r="FO379" s="14">
        <f>IFERROR(VLOOKUP($A379,ECFE!#REF!,26,0),0)</f>
        <v>0</v>
      </c>
      <c r="FP379" s="14">
        <f t="shared" si="994"/>
        <v>0</v>
      </c>
      <c r="FQ379" s="14">
        <f>IFERROR(VLOOKUP($A379,#REF!,16,0),0)</f>
        <v>0</v>
      </c>
      <c r="FR379" s="14">
        <f t="shared" si="995"/>
        <v>0</v>
      </c>
      <c r="FS379" s="14">
        <f>IFERROR(VLOOKUP($A379,#REF!,12,0),0)</f>
        <v>0</v>
      </c>
      <c r="FT379" s="14">
        <f t="shared" si="996"/>
        <v>0</v>
      </c>
      <c r="FU379" s="14">
        <v>0</v>
      </c>
      <c r="FV379" s="14">
        <f t="shared" si="997"/>
        <v>0</v>
      </c>
      <c r="FW379" s="14">
        <f>IFERROR(VLOOKUP($A379,ConEnroll!$A$8:$S$601,16,0),0)</f>
        <v>0</v>
      </c>
      <c r="FX379" s="14">
        <f t="shared" si="998"/>
        <v>0</v>
      </c>
      <c r="FY379" s="14">
        <f t="shared" si="999"/>
        <v>0</v>
      </c>
      <c r="FZ379" s="14">
        <f t="shared" si="1000"/>
        <v>0</v>
      </c>
      <c r="GA379" s="14" t="e">
        <f t="shared" si="1001"/>
        <v>#VALUE!</v>
      </c>
      <c r="GB379" s="14" t="e">
        <f t="shared" si="1002"/>
        <v>#VALUE!</v>
      </c>
      <c r="GC379" s="39"/>
      <c r="GD379" s="14">
        <f t="shared" si="920"/>
        <v>-12386.699429903201</v>
      </c>
      <c r="GE379" s="14" t="e">
        <f t="shared" si="921"/>
        <v>#VALUE!</v>
      </c>
      <c r="GF379" s="14">
        <f t="shared" si="922"/>
        <v>0</v>
      </c>
      <c r="GG379" s="14" t="e">
        <f t="shared" si="923"/>
        <v>#VALUE!</v>
      </c>
      <c r="GH379" s="37" t="e">
        <f t="shared" si="924"/>
        <v>#VALUE!</v>
      </c>
    </row>
    <row r="380" spans="1:190" ht="12.5" x14ac:dyDescent="0.25">
      <c r="A380" s="67">
        <v>4043</v>
      </c>
      <c r="B380" s="35">
        <v>7</v>
      </c>
      <c r="C380" s="14">
        <v>7</v>
      </c>
      <c r="D380" s="14"/>
      <c r="E380" s="14"/>
      <c r="F380" s="35" t="s">
        <v>1183</v>
      </c>
      <c r="G380" s="41"/>
      <c r="H380" s="14">
        <f>IFERROR(VLOOKUP($A380,BaseFY22!$A$7:$AK$528,6,0),0)</f>
        <v>492</v>
      </c>
      <c r="I380" s="14">
        <f>IFERROR(VLOOKUP($A380,BaseFY22!$A$7:$AK$528,28,0),0)</f>
        <v>3930557</v>
      </c>
      <c r="J380" s="14">
        <f t="shared" si="925"/>
        <v>7988.9369918699185</v>
      </c>
      <c r="K380" s="14">
        <f>IFERROR(VLOOKUP($A380,SpecEd22!$A$21:$BB$605,24,0)," ")</f>
        <v>845984.35892870952</v>
      </c>
      <c r="L380" s="14">
        <f t="shared" si="926"/>
        <v>1719.4804043266454</v>
      </c>
      <c r="M380" s="14">
        <f>IFERROR(VLOOKUP($A380,ECFE!$A$16:$AB$347,7,0),0)</f>
        <v>0</v>
      </c>
      <c r="N380" s="14">
        <f t="shared" si="893"/>
        <v>0</v>
      </c>
      <c r="O380" s="14">
        <v>0</v>
      </c>
      <c r="P380" s="14">
        <f t="shared" si="893"/>
        <v>0</v>
      </c>
      <c r="Q380" s="14">
        <f>IFERROR(VLOOKUP($A380,ConEnroll!$A$7:$S$337,10,0),0)</f>
        <v>0</v>
      </c>
      <c r="R380" s="14">
        <f t="shared" si="927"/>
        <v>0</v>
      </c>
      <c r="S380" s="14">
        <f t="shared" si="894"/>
        <v>0</v>
      </c>
      <c r="T380" s="14">
        <f t="shared" si="928"/>
        <v>0</v>
      </c>
      <c r="U380" s="14">
        <f t="shared" si="895"/>
        <v>4776541.3589287093</v>
      </c>
      <c r="V380" s="14">
        <f t="shared" si="929"/>
        <v>9708.4173961965644</v>
      </c>
      <c r="W380" s="42"/>
      <c r="X380" s="14">
        <f>IFERROR(VLOOKUP($A380,HouseFY22!$A$6:$AJ$528,28,0),0)</f>
        <v>4004071.3025460001</v>
      </c>
      <c r="Y380" s="14">
        <f t="shared" si="930"/>
        <v>8138.3563059878052</v>
      </c>
      <c r="Z380" s="14">
        <f>IFERROR(VLOOKUP($A380,Compens80percent!$A$13:$M$560,12,0),0)</f>
        <v>0</v>
      </c>
      <c r="AA380" s="14">
        <f t="shared" si="930"/>
        <v>0</v>
      </c>
      <c r="AB380" s="14">
        <f t="shared" si="931"/>
        <v>4004071.3025460001</v>
      </c>
      <c r="AC380" s="14">
        <f t="shared" si="930"/>
        <v>8138.3563059878052</v>
      </c>
      <c r="AD380" s="14">
        <f>IFERROR(VLOOKUP(A380,SpecEd22!$A$21:$Z$550,14,0),0)</f>
        <v>845984.35892870952</v>
      </c>
      <c r="AE380" s="14">
        <f t="shared" si="932"/>
        <v>1719.4804043266454</v>
      </c>
      <c r="AF380" s="14">
        <f>IFERROR(VLOOKUP($A380,ECFE!$A$16:$AB$348,8,0),0)</f>
        <v>0</v>
      </c>
      <c r="AG380" s="14">
        <f t="shared" si="933"/>
        <v>0</v>
      </c>
      <c r="AH380" s="14">
        <f>IFERROR(VLOOKUP(A380,ParaFY19!$A$21:$Z$543,7,0),0)</f>
        <v>1960</v>
      </c>
      <c r="AI380" s="14">
        <f t="shared" si="934"/>
        <v>3.9837398373983741</v>
      </c>
      <c r="AJ380" s="14">
        <f>IFERROR(VLOOKUP(A380,ConEnroll!$A$7:$S$341,13,0),0)</f>
        <v>0</v>
      </c>
      <c r="AK380" s="14">
        <f t="shared" si="935"/>
        <v>0</v>
      </c>
      <c r="AL380" s="14">
        <f t="shared" si="890"/>
        <v>1960</v>
      </c>
      <c r="AM380" s="14">
        <f t="shared" si="936"/>
        <v>3.9837398373983741</v>
      </c>
      <c r="AN380" s="14">
        <f t="shared" si="937"/>
        <v>4852015.6614747094</v>
      </c>
      <c r="AO380" s="14">
        <f t="shared" si="938"/>
        <v>9861.8204501518485</v>
      </c>
      <c r="AP380" s="62"/>
      <c r="AQ380" s="14">
        <f t="shared" si="891"/>
        <v>149.41931411788664</v>
      </c>
      <c r="AR380" s="14">
        <f t="shared" si="896"/>
        <v>0</v>
      </c>
      <c r="AS380" s="14">
        <f t="shared" si="897"/>
        <v>3.9837398373983741</v>
      </c>
      <c r="AT380" s="14">
        <f t="shared" si="939"/>
        <v>153.403053955285</v>
      </c>
      <c r="AU380" s="37">
        <f t="shared" si="898"/>
        <v>1.5801036121024549E-2</v>
      </c>
      <c r="AV380" s="42"/>
      <c r="AW380" s="14" t="str">
        <f>IFERROR(VLOOKUP($A380,#REF!,27,0),"0")</f>
        <v>0</v>
      </c>
      <c r="AX380" s="14">
        <f t="shared" si="940"/>
        <v>0</v>
      </c>
      <c r="AY380" s="14" t="str">
        <f>IFERROR(VLOOKUP($A380,SpecEd22!#REF!,23,0)," ")</f>
        <v xml:space="preserve"> </v>
      </c>
      <c r="AZ380" s="14" t="e">
        <f t="shared" si="941"/>
        <v>#VALUE!</v>
      </c>
      <c r="BA380" s="14">
        <f>IFERROR(VLOOKUP($A380,ECFE!#REF!,23,0),0)</f>
        <v>0</v>
      </c>
      <c r="BB380" s="14">
        <f t="shared" si="942"/>
        <v>0</v>
      </c>
      <c r="BC380" s="14">
        <f>IFERROR(VLOOKUP($A380,#REF!,17,0),0)</f>
        <v>0</v>
      </c>
      <c r="BD380" s="14">
        <f t="shared" si="943"/>
        <v>0</v>
      </c>
      <c r="BE380" s="14">
        <f>IFERROR(VLOOKUP($A380,#REF!,9,0),0)</f>
        <v>0</v>
      </c>
      <c r="BF380" s="14">
        <f t="shared" si="944"/>
        <v>0</v>
      </c>
      <c r="BG380" s="14">
        <v>0</v>
      </c>
      <c r="BH380" s="14">
        <f t="shared" si="945"/>
        <v>0</v>
      </c>
      <c r="BI380" s="14">
        <f>IFERROR(VLOOKUP($A380,ConEnroll!$A$8:$S$601,15,0),0)</f>
        <v>0</v>
      </c>
      <c r="BJ380" s="14">
        <f t="shared" si="946"/>
        <v>0</v>
      </c>
      <c r="BK380" s="14">
        <f t="shared" si="947"/>
        <v>0</v>
      </c>
      <c r="BL380" s="14">
        <f t="shared" si="948"/>
        <v>0</v>
      </c>
      <c r="BM380" s="14" t="e">
        <f t="shared" si="949"/>
        <v>#VALUE!</v>
      </c>
      <c r="BN380" s="14" t="e">
        <f t="shared" si="950"/>
        <v>#VALUE!</v>
      </c>
      <c r="BO380" s="42"/>
      <c r="BP380" s="14">
        <f t="shared" si="899"/>
        <v>8138.3563059878052</v>
      </c>
      <c r="BQ380" s="14" t="e">
        <f t="shared" si="900"/>
        <v>#VALUE!</v>
      </c>
      <c r="BR380" s="14">
        <f t="shared" si="951"/>
        <v>3.9837398373983741</v>
      </c>
      <c r="BS380" s="14" t="e">
        <f t="shared" si="901"/>
        <v>#VALUE!</v>
      </c>
      <c r="BT380" s="37" t="e">
        <f t="shared" si="902"/>
        <v>#VALUE!</v>
      </c>
      <c r="BU380" s="41"/>
      <c r="BV380" s="14" t="str">
        <f>IFERROR(VLOOKUP($A380,#REF!,27,0),"0")</f>
        <v>0</v>
      </c>
      <c r="BW380" s="14">
        <f t="shared" si="952"/>
        <v>0</v>
      </c>
      <c r="BX380" s="14" t="str">
        <f>IFERROR(VLOOKUP($A380,SpecEd22!$Z$22:$AV$606,59,0)," ")</f>
        <v xml:space="preserve"> </v>
      </c>
      <c r="BY380" s="14" t="e">
        <f t="shared" si="953"/>
        <v>#VALUE!</v>
      </c>
      <c r="BZ380" s="14">
        <f>IFERROR(VLOOKUP($A380,ECFE!#REF!,25,0),0)</f>
        <v>0</v>
      </c>
      <c r="CA380" s="14">
        <f t="shared" si="954"/>
        <v>0</v>
      </c>
      <c r="CB380" s="14">
        <f>IFERROR(VLOOKUP($A380,#REF!,17,0),0)</f>
        <v>0</v>
      </c>
      <c r="CC380" s="14">
        <f t="shared" si="955"/>
        <v>0</v>
      </c>
      <c r="CD380" s="14">
        <f>IFERROR(VLOOKUP($A380,#REF!,9,0),0)</f>
        <v>0</v>
      </c>
      <c r="CE380" s="14">
        <f t="shared" si="956"/>
        <v>0</v>
      </c>
      <c r="CF380" s="14">
        <v>0</v>
      </c>
      <c r="CG380" s="14">
        <f t="shared" si="957"/>
        <v>0</v>
      </c>
      <c r="CH380" s="14">
        <f>IFERROR(VLOOKUP($A380,ConEnroll!$A$8:$S$601,15,0),0)</f>
        <v>0</v>
      </c>
      <c r="CI380" s="14">
        <f t="shared" si="958"/>
        <v>0</v>
      </c>
      <c r="CJ380" s="14">
        <f t="shared" si="959"/>
        <v>0</v>
      </c>
      <c r="CK380" s="14">
        <f t="shared" si="960"/>
        <v>0</v>
      </c>
      <c r="CL380" s="14" t="e">
        <f t="shared" si="961"/>
        <v>#VALUE!</v>
      </c>
      <c r="CM380" s="14" t="e">
        <f t="shared" si="962"/>
        <v>#VALUE!</v>
      </c>
      <c r="CN380" s="42"/>
      <c r="CO380" s="14">
        <f t="shared" si="903"/>
        <v>-7988.9369918699185</v>
      </c>
      <c r="CP380" s="14" t="e">
        <f t="shared" si="904"/>
        <v>#VALUE!</v>
      </c>
      <c r="CQ380" s="14">
        <f t="shared" si="905"/>
        <v>0</v>
      </c>
      <c r="CR380" s="14" t="e">
        <f t="shared" si="906"/>
        <v>#VALUE!</v>
      </c>
      <c r="CS380" s="37" t="e">
        <f t="shared" si="907"/>
        <v>#VALUE!</v>
      </c>
      <c r="CT380" s="239"/>
      <c r="CU380" s="239"/>
      <c r="CV380" s="468"/>
      <c r="CW380" s="14">
        <f>IFERROR(VLOOKUP($A380,BaseFY23!$A$7:$AK$527,6,0),0)</f>
        <v>485.64755600000001</v>
      </c>
      <c r="CX380" s="14">
        <f>IFERROR(VLOOKUP($A380,BaseFY23!$A$7:$AN$528,28,0),0)</f>
        <v>3883520.9462060002</v>
      </c>
      <c r="CY380" s="14">
        <f t="shared" si="963"/>
        <v>7996.5829092033982</v>
      </c>
      <c r="CZ380" s="14">
        <f>IFERROR(VLOOKUP($A380,SpecEd23!$A$21:$BB$605,23,0)," ")</f>
        <v>894758.28954094893</v>
      </c>
      <c r="DA380" s="14">
        <f t="shared" si="964"/>
        <v>1842.4025375738715</v>
      </c>
      <c r="DB380" s="14">
        <f>IFERROR(VLOOKUP($A380,ECFE!$A$16:$AB$347,7,0),0)</f>
        <v>0</v>
      </c>
      <c r="DC380" s="14">
        <f t="shared" si="965"/>
        <v>0</v>
      </c>
      <c r="DD380" s="14">
        <v>0</v>
      </c>
      <c r="DE380" s="14">
        <f t="shared" si="966"/>
        <v>0</v>
      </c>
      <c r="DF380" s="14">
        <f>IFERROR(VLOOKUP($A380,ConEnroll!$A$7:$S$338,10,0),0)</f>
        <v>0</v>
      </c>
      <c r="DG380" s="14">
        <f t="shared" si="967"/>
        <v>0</v>
      </c>
      <c r="DH380" s="14">
        <f t="shared" si="908"/>
        <v>0</v>
      </c>
      <c r="DI380" s="14">
        <f t="shared" si="968"/>
        <v>0</v>
      </c>
      <c r="DJ380" s="14">
        <f t="shared" si="909"/>
        <v>4778279.235746949</v>
      </c>
      <c r="DK380" s="14">
        <f t="shared" si="969"/>
        <v>9838.9854467772693</v>
      </c>
      <c r="DL380" s="42"/>
      <c r="DM380" s="14">
        <f>IFERROR(VLOOKUP($A380,HouseFY23!$A$7:$AJ$528,28,0),0)</f>
        <v>4028980.746206</v>
      </c>
      <c r="DN380" s="14">
        <f t="shared" si="970"/>
        <v>8296.1001171104417</v>
      </c>
      <c r="DO380" s="14">
        <f>IFERROR(VLOOKUP($A380,Compens80percent!$A$13:$M$560,12,0),0)</f>
        <v>0</v>
      </c>
      <c r="DP380" s="14">
        <f t="shared" si="970"/>
        <v>0</v>
      </c>
      <c r="DQ380" s="14">
        <f t="shared" si="971"/>
        <v>4028980.746206</v>
      </c>
      <c r="DR380" s="14">
        <f t="shared" si="972"/>
        <v>8188.9852565162601</v>
      </c>
      <c r="DS380" s="14">
        <f>IFERROR(VLOOKUP($A380,SpecEd23!$A$21:$Z$550,14,0),0)</f>
        <v>894758.28954094893</v>
      </c>
      <c r="DT380" s="14">
        <f t="shared" si="973"/>
        <v>1842.4025375738715</v>
      </c>
      <c r="DU380" s="14">
        <f>IFERROR(VLOOKUP($A380,ECFE!$A$16:$AB$347,9,0),0)</f>
        <v>0</v>
      </c>
      <c r="DV380" s="14">
        <f t="shared" si="974"/>
        <v>0</v>
      </c>
      <c r="DW380" s="14">
        <f>IFERROR(VLOOKUP($A380,ParaFY19!$A$21:$Z$543,7,0),0)</f>
        <v>1960</v>
      </c>
      <c r="DX380" s="14">
        <f t="shared" si="975"/>
        <v>4.0358485815174161</v>
      </c>
      <c r="DY380" s="14">
        <f>IFERROR(VLOOKUP($A380,ConEnroll!$A$7:$S$341,13,0),0)</f>
        <v>0</v>
      </c>
      <c r="DZ380" s="14">
        <f t="shared" si="976"/>
        <v>0</v>
      </c>
      <c r="EA380" s="14">
        <f t="shared" si="910"/>
        <v>1960</v>
      </c>
      <c r="EB380" s="14">
        <f t="shared" si="977"/>
        <v>4.0358485815174161</v>
      </c>
      <c r="EC380" s="14">
        <f t="shared" si="911"/>
        <v>4925699.0357469488</v>
      </c>
      <c r="ED380" s="14">
        <f t="shared" si="978"/>
        <v>10142.538503265831</v>
      </c>
      <c r="EE380" s="62"/>
      <c r="EF380" s="14">
        <f t="shared" si="912"/>
        <v>299.51720790704348</v>
      </c>
      <c r="EG380" s="14">
        <f t="shared" si="913"/>
        <v>0</v>
      </c>
      <c r="EH380" s="14">
        <f t="shared" si="914"/>
        <v>4.0358485815174161</v>
      </c>
      <c r="EI380" s="14">
        <f t="shared" si="979"/>
        <v>303.55305648856091</v>
      </c>
      <c r="EJ380" s="37">
        <f t="shared" si="915"/>
        <v>3.0852068857159333E-2</v>
      </c>
      <c r="EK380" s="42"/>
      <c r="EL380" s="14" t="str">
        <f>IFERROR(VLOOKUP($A380,#REF!,27,0),"0")</f>
        <v>0</v>
      </c>
      <c r="EM380" s="14">
        <f t="shared" si="980"/>
        <v>0</v>
      </c>
      <c r="EN380" s="14" t="str">
        <f>IFERROR(VLOOKUP($A380,SpecEd23!#REF!,23,0)," ")</f>
        <v xml:space="preserve"> </v>
      </c>
      <c r="EO380" s="14" t="e">
        <f t="shared" si="981"/>
        <v>#VALUE!</v>
      </c>
      <c r="EP380" s="14">
        <f>IFERROR(VLOOKUP($A380,ECFE!#REF!,24,0),0)</f>
        <v>0</v>
      </c>
      <c r="EQ380" s="14">
        <f t="shared" si="982"/>
        <v>0</v>
      </c>
      <c r="ER380" s="14">
        <f>IFERROR(VLOOKUP($A380,#REF!,30,0),0)</f>
        <v>0</v>
      </c>
      <c r="ES380" s="14">
        <f t="shared" si="983"/>
        <v>0</v>
      </c>
      <c r="ET380" s="14">
        <f>IFERROR(VLOOKUP($A380,#REF!,12,0),0)</f>
        <v>0</v>
      </c>
      <c r="EU380" s="14">
        <f t="shared" si="984"/>
        <v>0</v>
      </c>
      <c r="EV380" s="14">
        <v>0</v>
      </c>
      <c r="EW380" s="14">
        <f t="shared" si="985"/>
        <v>0</v>
      </c>
      <c r="EX380" s="14">
        <f>IFERROR(VLOOKUP($A380,ConEnroll!$A$8:$S$601,16,0),0)</f>
        <v>0</v>
      </c>
      <c r="EY380" s="14">
        <f t="shared" si="986"/>
        <v>0</v>
      </c>
      <c r="EZ380" s="14">
        <f t="shared" si="987"/>
        <v>0</v>
      </c>
      <c r="FA380" s="14">
        <f t="shared" si="988"/>
        <v>0</v>
      </c>
      <c r="FB380" s="14" t="e">
        <f t="shared" si="989"/>
        <v>#VALUE!</v>
      </c>
      <c r="FC380" s="14" t="e">
        <f t="shared" si="990"/>
        <v>#VALUE!</v>
      </c>
      <c r="FD380" s="62"/>
      <c r="FE380" s="14">
        <f t="shared" si="916"/>
        <v>8296.1001171104417</v>
      </c>
      <c r="FF380" s="14" t="e">
        <f t="shared" si="917"/>
        <v>#VALUE!</v>
      </c>
      <c r="FG380" s="14">
        <f t="shared" si="991"/>
        <v>4.0358485815174161</v>
      </c>
      <c r="FH380" s="14" t="e">
        <f t="shared" si="918"/>
        <v>#VALUE!</v>
      </c>
      <c r="FI380" s="37" t="e">
        <f t="shared" si="919"/>
        <v>#VALUE!</v>
      </c>
      <c r="FJ380" s="12"/>
      <c r="FK380" s="14" t="str">
        <f>IFERROR(VLOOKUP($A380,#REF!,27,0),"0")</f>
        <v>0</v>
      </c>
      <c r="FL380" s="14">
        <f t="shared" si="992"/>
        <v>0</v>
      </c>
      <c r="FM380" s="14" t="str">
        <f>IFERROR(VLOOKUP($A380,SpecEd23!$X$22:$Y$610,59,0)," ")</f>
        <v xml:space="preserve"> </v>
      </c>
      <c r="FN380" s="14" t="e">
        <f t="shared" si="993"/>
        <v>#VALUE!</v>
      </c>
      <c r="FO380" s="14">
        <f>IFERROR(VLOOKUP($A380,ECFE!#REF!,26,0),0)</f>
        <v>0</v>
      </c>
      <c r="FP380" s="14">
        <f t="shared" si="994"/>
        <v>0</v>
      </c>
      <c r="FQ380" s="14">
        <f>IFERROR(VLOOKUP($A380,#REF!,16,0),0)</f>
        <v>0</v>
      </c>
      <c r="FR380" s="14">
        <f t="shared" si="995"/>
        <v>0</v>
      </c>
      <c r="FS380" s="14">
        <f>IFERROR(VLOOKUP($A380,#REF!,12,0),0)</f>
        <v>0</v>
      </c>
      <c r="FT380" s="14">
        <f t="shared" si="996"/>
        <v>0</v>
      </c>
      <c r="FU380" s="14">
        <v>0</v>
      </c>
      <c r="FV380" s="14">
        <f t="shared" si="997"/>
        <v>0</v>
      </c>
      <c r="FW380" s="14">
        <f>IFERROR(VLOOKUP($A380,ConEnroll!$A$8:$S$601,16,0),0)</f>
        <v>0</v>
      </c>
      <c r="FX380" s="14">
        <f t="shared" si="998"/>
        <v>0</v>
      </c>
      <c r="FY380" s="14">
        <f t="shared" si="999"/>
        <v>0</v>
      </c>
      <c r="FZ380" s="14">
        <f t="shared" si="1000"/>
        <v>0</v>
      </c>
      <c r="GA380" s="14" t="e">
        <f t="shared" si="1001"/>
        <v>#VALUE!</v>
      </c>
      <c r="GB380" s="14" t="e">
        <f t="shared" si="1002"/>
        <v>#VALUE!</v>
      </c>
      <c r="GC380" s="39"/>
      <c r="GD380" s="14">
        <f t="shared" si="920"/>
        <v>-7996.5829092033982</v>
      </c>
      <c r="GE380" s="14" t="e">
        <f t="shared" si="921"/>
        <v>#VALUE!</v>
      </c>
      <c r="GF380" s="14">
        <f t="shared" si="922"/>
        <v>0</v>
      </c>
      <c r="GG380" s="14" t="e">
        <f t="shared" si="923"/>
        <v>#VALUE!</v>
      </c>
      <c r="GH380" s="37" t="e">
        <f t="shared" si="924"/>
        <v>#VALUE!</v>
      </c>
    </row>
    <row r="381" spans="1:190" ht="12.5" x14ac:dyDescent="0.25">
      <c r="A381" s="67">
        <v>4049</v>
      </c>
      <c r="B381" s="35">
        <v>7</v>
      </c>
      <c r="C381" s="14">
        <v>7</v>
      </c>
      <c r="D381" s="14"/>
      <c r="E381" s="14"/>
      <c r="F381" s="35" t="s">
        <v>2686</v>
      </c>
      <c r="G381" s="41"/>
      <c r="H381" s="14">
        <f>IFERROR(VLOOKUP($A381,BaseFY22!$A$7:$AK$528,6,0),0)</f>
        <v>160</v>
      </c>
      <c r="I381" s="14">
        <f>IFERROR(VLOOKUP($A381,BaseFY22!$A$7:$AK$528,28,0),0)</f>
        <v>1432009</v>
      </c>
      <c r="J381" s="14">
        <f t="shared" si="925"/>
        <v>8950.0562499999996</v>
      </c>
      <c r="K381" s="14">
        <f>IFERROR(VLOOKUP($A381,SpecEd22!$A$21:$BB$605,24,0)," ")</f>
        <v>803074.08041600371</v>
      </c>
      <c r="L381" s="14">
        <f t="shared" si="926"/>
        <v>5019.2130026000232</v>
      </c>
      <c r="M381" s="14">
        <f>IFERROR(VLOOKUP($A381,ECFE!$A$16:$AB$347,7,0),0)</f>
        <v>0</v>
      </c>
      <c r="N381" s="14">
        <f t="shared" si="893"/>
        <v>0</v>
      </c>
      <c r="O381" s="14">
        <v>0</v>
      </c>
      <c r="P381" s="14">
        <f t="shared" si="893"/>
        <v>0</v>
      </c>
      <c r="Q381" s="14">
        <f>IFERROR(VLOOKUP($A381,ConEnroll!$A$7:$S$337,10,0),0)</f>
        <v>0</v>
      </c>
      <c r="R381" s="14">
        <f t="shared" si="927"/>
        <v>0</v>
      </c>
      <c r="S381" s="14">
        <f t="shared" si="894"/>
        <v>0</v>
      </c>
      <c r="T381" s="14">
        <f t="shared" si="928"/>
        <v>0</v>
      </c>
      <c r="U381" s="14">
        <f t="shared" si="895"/>
        <v>2235083.0804160037</v>
      </c>
      <c r="V381" s="14">
        <f t="shared" si="929"/>
        <v>13969.269252600023</v>
      </c>
      <c r="W381" s="42"/>
      <c r="X381" s="14">
        <f>IFERROR(VLOOKUP($A381,HouseFY22!$A$6:$AJ$528,28,0),0)</f>
        <v>1460104.9881130001</v>
      </c>
      <c r="Y381" s="14">
        <f t="shared" si="930"/>
        <v>9125.65617570625</v>
      </c>
      <c r="Z381" s="14">
        <f>IFERROR(VLOOKUP($A381,Compens80percent!$A$13:$M$560,12,0),0)</f>
        <v>0</v>
      </c>
      <c r="AA381" s="14">
        <f t="shared" si="930"/>
        <v>0</v>
      </c>
      <c r="AB381" s="14">
        <f t="shared" si="931"/>
        <v>1460104.9881130001</v>
      </c>
      <c r="AC381" s="14">
        <f t="shared" si="930"/>
        <v>9125.65617570625</v>
      </c>
      <c r="AD381" s="14">
        <f>IFERROR(VLOOKUP(A381,SpecEd22!$A$21:$Z$550,14,0),0)</f>
        <v>803074.08041600371</v>
      </c>
      <c r="AE381" s="14">
        <f t="shared" si="932"/>
        <v>5019.2130026000232</v>
      </c>
      <c r="AF381" s="14">
        <f>IFERROR(VLOOKUP($A381,ECFE!$A$16:$AB$348,8,0),0)</f>
        <v>0</v>
      </c>
      <c r="AG381" s="14">
        <f t="shared" si="933"/>
        <v>0</v>
      </c>
      <c r="AH381" s="14">
        <f>IFERROR(VLOOKUP(A381,ParaFY19!$A$21:$Z$543,7,0),0)</f>
        <v>1568</v>
      </c>
      <c r="AI381" s="14">
        <f t="shared" si="934"/>
        <v>9.8000000000000007</v>
      </c>
      <c r="AJ381" s="14">
        <f>IFERROR(VLOOKUP(A381,ConEnroll!$A$7:$S$341,13,0),0)</f>
        <v>0</v>
      </c>
      <c r="AK381" s="14">
        <f t="shared" si="935"/>
        <v>0</v>
      </c>
      <c r="AL381" s="14">
        <f t="shared" si="890"/>
        <v>1568</v>
      </c>
      <c r="AM381" s="14">
        <f t="shared" si="936"/>
        <v>9.8000000000000007</v>
      </c>
      <c r="AN381" s="14">
        <f t="shared" si="937"/>
        <v>2264747.0685290038</v>
      </c>
      <c r="AO381" s="14">
        <f t="shared" si="938"/>
        <v>14154.669178306274</v>
      </c>
      <c r="AP381" s="62"/>
      <c r="AQ381" s="14">
        <f t="shared" si="891"/>
        <v>175.59992570625036</v>
      </c>
      <c r="AR381" s="14">
        <f t="shared" si="896"/>
        <v>0</v>
      </c>
      <c r="AS381" s="14">
        <f t="shared" si="897"/>
        <v>9.8000000000000007</v>
      </c>
      <c r="AT381" s="14">
        <f t="shared" si="939"/>
        <v>185.39992570625037</v>
      </c>
      <c r="AU381" s="37">
        <f t="shared" si="898"/>
        <v>1.3271984550784065E-2</v>
      </c>
      <c r="AV381" s="42"/>
      <c r="AW381" s="14" t="str">
        <f>IFERROR(VLOOKUP($A381,#REF!,27,0),"0")</f>
        <v>0</v>
      </c>
      <c r="AX381" s="14">
        <f t="shared" si="940"/>
        <v>0</v>
      </c>
      <c r="AY381" s="14" t="str">
        <f>IFERROR(VLOOKUP($A381,SpecEd22!#REF!,23,0)," ")</f>
        <v xml:space="preserve"> </v>
      </c>
      <c r="AZ381" s="14" t="e">
        <f t="shared" si="941"/>
        <v>#VALUE!</v>
      </c>
      <c r="BA381" s="14">
        <f>IFERROR(VLOOKUP($A381,ECFE!#REF!,23,0),0)</f>
        <v>0</v>
      </c>
      <c r="BB381" s="14">
        <f t="shared" si="942"/>
        <v>0</v>
      </c>
      <c r="BC381" s="14">
        <f>IFERROR(VLOOKUP($A381,#REF!,17,0),0)</f>
        <v>0</v>
      </c>
      <c r="BD381" s="14">
        <f t="shared" si="943"/>
        <v>0</v>
      </c>
      <c r="BE381" s="14">
        <f>IFERROR(VLOOKUP($A381,#REF!,9,0),0)</f>
        <v>0</v>
      </c>
      <c r="BF381" s="14">
        <f t="shared" si="944"/>
        <v>0</v>
      </c>
      <c r="BG381" s="14">
        <v>0</v>
      </c>
      <c r="BH381" s="14">
        <f t="shared" si="945"/>
        <v>0</v>
      </c>
      <c r="BI381" s="14">
        <f>IFERROR(VLOOKUP($A381,ConEnroll!$A$8:$S$601,15,0),0)</f>
        <v>0</v>
      </c>
      <c r="BJ381" s="14">
        <f t="shared" si="946"/>
        <v>0</v>
      </c>
      <c r="BK381" s="14">
        <f t="shared" si="947"/>
        <v>0</v>
      </c>
      <c r="BL381" s="14">
        <f t="shared" si="948"/>
        <v>0</v>
      </c>
      <c r="BM381" s="14" t="e">
        <f t="shared" si="949"/>
        <v>#VALUE!</v>
      </c>
      <c r="BN381" s="14" t="e">
        <f t="shared" si="950"/>
        <v>#VALUE!</v>
      </c>
      <c r="BO381" s="42"/>
      <c r="BP381" s="14">
        <f t="shared" si="899"/>
        <v>9125.65617570625</v>
      </c>
      <c r="BQ381" s="14" t="e">
        <f t="shared" si="900"/>
        <v>#VALUE!</v>
      </c>
      <c r="BR381" s="14">
        <f t="shared" si="951"/>
        <v>9.8000000000000007</v>
      </c>
      <c r="BS381" s="14" t="e">
        <f t="shared" si="901"/>
        <v>#VALUE!</v>
      </c>
      <c r="BT381" s="37" t="e">
        <f t="shared" si="902"/>
        <v>#VALUE!</v>
      </c>
      <c r="BU381" s="41"/>
      <c r="BV381" s="14" t="str">
        <f>IFERROR(VLOOKUP($A381,#REF!,27,0),"0")</f>
        <v>0</v>
      </c>
      <c r="BW381" s="14">
        <f t="shared" si="952"/>
        <v>0</v>
      </c>
      <c r="BX381" s="14" t="str">
        <f>IFERROR(VLOOKUP($A381,SpecEd22!$Z$22:$AV$606,59,0)," ")</f>
        <v xml:space="preserve"> </v>
      </c>
      <c r="BY381" s="14" t="e">
        <f t="shared" si="953"/>
        <v>#VALUE!</v>
      </c>
      <c r="BZ381" s="14">
        <f>IFERROR(VLOOKUP($A381,ECFE!#REF!,25,0),0)</f>
        <v>0</v>
      </c>
      <c r="CA381" s="14">
        <f t="shared" si="954"/>
        <v>0</v>
      </c>
      <c r="CB381" s="14">
        <f>IFERROR(VLOOKUP($A381,#REF!,17,0),0)</f>
        <v>0</v>
      </c>
      <c r="CC381" s="14">
        <f t="shared" si="955"/>
        <v>0</v>
      </c>
      <c r="CD381" s="14">
        <f>IFERROR(VLOOKUP($A381,#REF!,9,0),0)</f>
        <v>0</v>
      </c>
      <c r="CE381" s="14">
        <f t="shared" si="956"/>
        <v>0</v>
      </c>
      <c r="CF381" s="14">
        <v>0</v>
      </c>
      <c r="CG381" s="14">
        <f t="shared" si="957"/>
        <v>0</v>
      </c>
      <c r="CH381" s="14">
        <f>IFERROR(VLOOKUP($A381,ConEnroll!$A$8:$S$601,15,0),0)</f>
        <v>0</v>
      </c>
      <c r="CI381" s="14">
        <f t="shared" si="958"/>
        <v>0</v>
      </c>
      <c r="CJ381" s="14">
        <f t="shared" si="959"/>
        <v>0</v>
      </c>
      <c r="CK381" s="14">
        <f t="shared" si="960"/>
        <v>0</v>
      </c>
      <c r="CL381" s="14" t="e">
        <f t="shared" si="961"/>
        <v>#VALUE!</v>
      </c>
      <c r="CM381" s="14" t="e">
        <f t="shared" si="962"/>
        <v>#VALUE!</v>
      </c>
      <c r="CN381" s="42"/>
      <c r="CO381" s="14">
        <f t="shared" si="903"/>
        <v>-8950.0562499999996</v>
      </c>
      <c r="CP381" s="14" t="e">
        <f t="shared" si="904"/>
        <v>#VALUE!</v>
      </c>
      <c r="CQ381" s="14">
        <f t="shared" si="905"/>
        <v>0</v>
      </c>
      <c r="CR381" s="14" t="e">
        <f t="shared" si="906"/>
        <v>#VALUE!</v>
      </c>
      <c r="CS381" s="37" t="e">
        <f t="shared" si="907"/>
        <v>#VALUE!</v>
      </c>
      <c r="CT381" s="239"/>
      <c r="CU381" s="239"/>
      <c r="CV381" s="468"/>
      <c r="CW381" s="14">
        <f>IFERROR(VLOOKUP($A381,BaseFY23!$A$7:$AK$527,6,0),0)</f>
        <v>161.53746799999999</v>
      </c>
      <c r="CX381" s="14">
        <f>IFERROR(VLOOKUP($A381,BaseFY23!$A$7:$AN$528,28,0),0)</f>
        <v>1444267.1705430001</v>
      </c>
      <c r="CY381" s="14">
        <f t="shared" si="963"/>
        <v>8940.75652184297</v>
      </c>
      <c r="CZ381" s="14">
        <f>IFERROR(VLOOKUP($A381,SpecEd23!$A$21:$BB$605,23,0)," ")</f>
        <v>867599.54564766982</v>
      </c>
      <c r="DA381" s="14">
        <f t="shared" si="964"/>
        <v>5370.8873637147135</v>
      </c>
      <c r="DB381" s="14">
        <f>IFERROR(VLOOKUP($A381,ECFE!$A$16:$AB$347,7,0),0)</f>
        <v>0</v>
      </c>
      <c r="DC381" s="14">
        <f t="shared" si="965"/>
        <v>0</v>
      </c>
      <c r="DD381" s="14">
        <v>0</v>
      </c>
      <c r="DE381" s="14">
        <f t="shared" si="966"/>
        <v>0</v>
      </c>
      <c r="DF381" s="14">
        <f>IFERROR(VLOOKUP($A381,ConEnroll!$A$7:$S$338,10,0),0)</f>
        <v>0</v>
      </c>
      <c r="DG381" s="14">
        <f t="shared" si="967"/>
        <v>0</v>
      </c>
      <c r="DH381" s="14">
        <f t="shared" si="908"/>
        <v>0</v>
      </c>
      <c r="DI381" s="14">
        <f t="shared" si="968"/>
        <v>0</v>
      </c>
      <c r="DJ381" s="14">
        <f t="shared" si="909"/>
        <v>2311866.7161906697</v>
      </c>
      <c r="DK381" s="14">
        <f t="shared" si="969"/>
        <v>14311.643885557683</v>
      </c>
      <c r="DL381" s="42"/>
      <c r="DM381" s="14">
        <f>IFERROR(VLOOKUP($A381,HouseFY23!$A$7:$AJ$528,28,0),0)</f>
        <v>1499509.9105430001</v>
      </c>
      <c r="DN381" s="14">
        <f t="shared" si="970"/>
        <v>9282.7374918554506</v>
      </c>
      <c r="DO381" s="14">
        <f>IFERROR(VLOOKUP($A381,Compens80percent!$A$13:$M$560,12,0),0)</f>
        <v>0</v>
      </c>
      <c r="DP381" s="14">
        <f t="shared" si="970"/>
        <v>0</v>
      </c>
      <c r="DQ381" s="14">
        <f t="shared" si="971"/>
        <v>1499509.9105430001</v>
      </c>
      <c r="DR381" s="14">
        <f t="shared" si="972"/>
        <v>9371.9369408937509</v>
      </c>
      <c r="DS381" s="14">
        <f>IFERROR(VLOOKUP($A381,SpecEd23!$A$21:$Z$550,14,0),0)</f>
        <v>867599.54564766982</v>
      </c>
      <c r="DT381" s="14">
        <f t="shared" si="973"/>
        <v>5370.8873637147135</v>
      </c>
      <c r="DU381" s="14">
        <f>IFERROR(VLOOKUP($A381,ECFE!$A$16:$AB$347,9,0),0)</f>
        <v>0</v>
      </c>
      <c r="DV381" s="14">
        <f t="shared" si="974"/>
        <v>0</v>
      </c>
      <c r="DW381" s="14">
        <f>IFERROR(VLOOKUP($A381,ParaFY19!$A$21:$Z$543,7,0),0)</f>
        <v>1568</v>
      </c>
      <c r="DX381" s="14">
        <f t="shared" si="975"/>
        <v>9.7067263676560795</v>
      </c>
      <c r="DY381" s="14">
        <f>IFERROR(VLOOKUP($A381,ConEnroll!$A$7:$S$341,13,0),0)</f>
        <v>0</v>
      </c>
      <c r="DZ381" s="14">
        <f t="shared" si="976"/>
        <v>0</v>
      </c>
      <c r="EA381" s="14">
        <f t="shared" si="910"/>
        <v>1568</v>
      </c>
      <c r="EB381" s="14">
        <f t="shared" si="977"/>
        <v>9.7067263676560795</v>
      </c>
      <c r="EC381" s="14">
        <f t="shared" si="911"/>
        <v>2368677.4561906699</v>
      </c>
      <c r="ED381" s="14">
        <f t="shared" si="978"/>
        <v>14663.33158193782</v>
      </c>
      <c r="EE381" s="62"/>
      <c r="EF381" s="14">
        <f t="shared" si="912"/>
        <v>341.98097001248061</v>
      </c>
      <c r="EG381" s="14">
        <f t="shared" si="913"/>
        <v>0</v>
      </c>
      <c r="EH381" s="14">
        <f t="shared" si="914"/>
        <v>9.7067263676560795</v>
      </c>
      <c r="EI381" s="14">
        <f t="shared" si="979"/>
        <v>351.68769638013669</v>
      </c>
      <c r="EJ381" s="37">
        <f t="shared" si="915"/>
        <v>2.4573536009726699E-2</v>
      </c>
      <c r="EK381" s="42"/>
      <c r="EL381" s="14" t="str">
        <f>IFERROR(VLOOKUP($A381,#REF!,27,0),"0")</f>
        <v>0</v>
      </c>
      <c r="EM381" s="14">
        <f t="shared" si="980"/>
        <v>0</v>
      </c>
      <c r="EN381" s="14" t="str">
        <f>IFERROR(VLOOKUP($A381,SpecEd23!#REF!,23,0)," ")</f>
        <v xml:space="preserve"> </v>
      </c>
      <c r="EO381" s="14" t="e">
        <f t="shared" si="981"/>
        <v>#VALUE!</v>
      </c>
      <c r="EP381" s="14">
        <f>IFERROR(VLOOKUP($A381,ECFE!#REF!,24,0),0)</f>
        <v>0</v>
      </c>
      <c r="EQ381" s="14">
        <f t="shared" si="982"/>
        <v>0</v>
      </c>
      <c r="ER381" s="14">
        <f>IFERROR(VLOOKUP($A381,#REF!,30,0),0)</f>
        <v>0</v>
      </c>
      <c r="ES381" s="14">
        <f t="shared" si="983"/>
        <v>0</v>
      </c>
      <c r="ET381" s="14">
        <f>IFERROR(VLOOKUP($A381,#REF!,12,0),0)</f>
        <v>0</v>
      </c>
      <c r="EU381" s="14">
        <f t="shared" si="984"/>
        <v>0</v>
      </c>
      <c r="EV381" s="14">
        <v>0</v>
      </c>
      <c r="EW381" s="14">
        <f t="shared" si="985"/>
        <v>0</v>
      </c>
      <c r="EX381" s="14">
        <f>IFERROR(VLOOKUP($A381,ConEnroll!$A$8:$S$601,16,0),0)</f>
        <v>0</v>
      </c>
      <c r="EY381" s="14">
        <f t="shared" si="986"/>
        <v>0</v>
      </c>
      <c r="EZ381" s="14">
        <f t="shared" si="987"/>
        <v>0</v>
      </c>
      <c r="FA381" s="14">
        <f t="shared" si="988"/>
        <v>0</v>
      </c>
      <c r="FB381" s="14" t="e">
        <f t="shared" si="989"/>
        <v>#VALUE!</v>
      </c>
      <c r="FC381" s="14" t="e">
        <f t="shared" si="990"/>
        <v>#VALUE!</v>
      </c>
      <c r="FD381" s="62"/>
      <c r="FE381" s="14">
        <f t="shared" si="916"/>
        <v>9282.7374918554506</v>
      </c>
      <c r="FF381" s="14" t="e">
        <f t="shared" si="917"/>
        <v>#VALUE!</v>
      </c>
      <c r="FG381" s="14">
        <f t="shared" si="991"/>
        <v>9.7067263676560795</v>
      </c>
      <c r="FH381" s="14" t="e">
        <f t="shared" si="918"/>
        <v>#VALUE!</v>
      </c>
      <c r="FI381" s="37" t="e">
        <f t="shared" si="919"/>
        <v>#VALUE!</v>
      </c>
      <c r="FJ381" s="12"/>
      <c r="FK381" s="14" t="str">
        <f>IFERROR(VLOOKUP($A381,#REF!,27,0),"0")</f>
        <v>0</v>
      </c>
      <c r="FL381" s="14">
        <f t="shared" si="992"/>
        <v>0</v>
      </c>
      <c r="FM381" s="14" t="str">
        <f>IFERROR(VLOOKUP($A381,SpecEd23!$X$22:$Y$610,59,0)," ")</f>
        <v xml:space="preserve"> </v>
      </c>
      <c r="FN381" s="14" t="e">
        <f t="shared" si="993"/>
        <v>#VALUE!</v>
      </c>
      <c r="FO381" s="14">
        <f>IFERROR(VLOOKUP($A381,ECFE!#REF!,26,0),0)</f>
        <v>0</v>
      </c>
      <c r="FP381" s="14">
        <f t="shared" si="994"/>
        <v>0</v>
      </c>
      <c r="FQ381" s="14">
        <f>IFERROR(VLOOKUP($A381,#REF!,16,0),0)</f>
        <v>0</v>
      </c>
      <c r="FR381" s="14">
        <f t="shared" si="995"/>
        <v>0</v>
      </c>
      <c r="FS381" s="14">
        <f>IFERROR(VLOOKUP($A381,#REF!,12,0),0)</f>
        <v>0</v>
      </c>
      <c r="FT381" s="14">
        <f t="shared" si="996"/>
        <v>0</v>
      </c>
      <c r="FU381" s="14">
        <v>0</v>
      </c>
      <c r="FV381" s="14">
        <f t="shared" si="997"/>
        <v>0</v>
      </c>
      <c r="FW381" s="14">
        <f>IFERROR(VLOOKUP($A381,ConEnroll!$A$8:$S$601,16,0),0)</f>
        <v>0</v>
      </c>
      <c r="FX381" s="14">
        <f t="shared" si="998"/>
        <v>0</v>
      </c>
      <c r="FY381" s="14">
        <f t="shared" si="999"/>
        <v>0</v>
      </c>
      <c r="FZ381" s="14">
        <f t="shared" si="1000"/>
        <v>0</v>
      </c>
      <c r="GA381" s="14" t="e">
        <f t="shared" si="1001"/>
        <v>#VALUE!</v>
      </c>
      <c r="GB381" s="14" t="e">
        <f t="shared" si="1002"/>
        <v>#VALUE!</v>
      </c>
      <c r="GC381" s="39"/>
      <c r="GD381" s="14">
        <f t="shared" si="920"/>
        <v>-8940.75652184297</v>
      </c>
      <c r="GE381" s="14" t="e">
        <f t="shared" si="921"/>
        <v>#VALUE!</v>
      </c>
      <c r="GF381" s="14">
        <f t="shared" si="922"/>
        <v>0</v>
      </c>
      <c r="GG381" s="14" t="e">
        <f t="shared" si="923"/>
        <v>#VALUE!</v>
      </c>
      <c r="GH381" s="37" t="e">
        <f t="shared" si="924"/>
        <v>#VALUE!</v>
      </c>
    </row>
    <row r="382" spans="1:190" ht="12.5" x14ac:dyDescent="0.25">
      <c r="A382" s="67">
        <v>4050</v>
      </c>
      <c r="B382" s="35">
        <v>7</v>
      </c>
      <c r="C382" s="14">
        <v>7</v>
      </c>
      <c r="D382" s="14"/>
      <c r="E382" s="14"/>
      <c r="F382" s="35" t="s">
        <v>2687</v>
      </c>
      <c r="G382" s="41"/>
      <c r="H382" s="14">
        <f>IFERROR(VLOOKUP($A382,BaseFY22!$A$7:$AK$528,6,0),0)</f>
        <v>62</v>
      </c>
      <c r="I382" s="14">
        <f>IFERROR(VLOOKUP($A382,BaseFY22!$A$7:$AK$528,28,0),0)</f>
        <v>499014.8</v>
      </c>
      <c r="J382" s="14">
        <f t="shared" si="925"/>
        <v>8048.6258064516123</v>
      </c>
      <c r="K382" s="14">
        <f>IFERROR(VLOOKUP($A382,SpecEd22!$A$21:$BB$605,24,0)," ")</f>
        <v>56467.410278951204</v>
      </c>
      <c r="L382" s="14">
        <f t="shared" si="926"/>
        <v>910.76468191856782</v>
      </c>
      <c r="M382" s="14">
        <f>IFERROR(VLOOKUP($A382,ECFE!$A$16:$AB$347,7,0),0)</f>
        <v>0</v>
      </c>
      <c r="N382" s="14">
        <f t="shared" si="893"/>
        <v>0</v>
      </c>
      <c r="O382" s="14">
        <v>0</v>
      </c>
      <c r="P382" s="14">
        <f t="shared" si="893"/>
        <v>0</v>
      </c>
      <c r="Q382" s="14">
        <f>IFERROR(VLOOKUP($A382,ConEnroll!$A$7:$S$337,10,0),0)</f>
        <v>0</v>
      </c>
      <c r="R382" s="14">
        <f t="shared" si="927"/>
        <v>0</v>
      </c>
      <c r="S382" s="14">
        <f t="shared" si="894"/>
        <v>0</v>
      </c>
      <c r="T382" s="14">
        <f t="shared" si="928"/>
        <v>0</v>
      </c>
      <c r="U382" s="14">
        <f t="shared" si="895"/>
        <v>555482.21027895121</v>
      </c>
      <c r="V382" s="14">
        <f t="shared" si="929"/>
        <v>8959.3904883701816</v>
      </c>
      <c r="W382" s="42"/>
      <c r="X382" s="14">
        <f>IFERROR(VLOOKUP($A382,HouseFY22!$A$6:$AJ$528,28,0),0)</f>
        <v>508486.273483</v>
      </c>
      <c r="Y382" s="14">
        <f t="shared" si="930"/>
        <v>8201.3915077903221</v>
      </c>
      <c r="Z382" s="14">
        <f>IFERROR(VLOOKUP($A382,Compens80percent!$A$13:$M$560,12,0),0)</f>
        <v>0</v>
      </c>
      <c r="AA382" s="14">
        <f t="shared" si="930"/>
        <v>0</v>
      </c>
      <c r="AB382" s="14">
        <f t="shared" si="931"/>
        <v>508486.273483</v>
      </c>
      <c r="AC382" s="14">
        <f t="shared" si="930"/>
        <v>8201.3915077903221</v>
      </c>
      <c r="AD382" s="14">
        <f>IFERROR(VLOOKUP(A382,SpecEd22!$A$21:$Z$550,14,0),0)</f>
        <v>56467.410278951204</v>
      </c>
      <c r="AE382" s="14">
        <f t="shared" si="932"/>
        <v>910.76468191856782</v>
      </c>
      <c r="AF382" s="14">
        <f>IFERROR(VLOOKUP($A382,ECFE!$A$16:$AB$348,8,0),0)</f>
        <v>0</v>
      </c>
      <c r="AG382" s="14">
        <f t="shared" si="933"/>
        <v>0</v>
      </c>
      <c r="AH382" s="14">
        <f>IFERROR(VLOOKUP(A382,ParaFY19!$A$21:$Z$543,7,0),0)</f>
        <v>980</v>
      </c>
      <c r="AI382" s="14">
        <f t="shared" si="934"/>
        <v>15.806451612903226</v>
      </c>
      <c r="AJ382" s="14">
        <f>IFERROR(VLOOKUP(A382,ConEnroll!$A$7:$S$341,13,0),0)</f>
        <v>0</v>
      </c>
      <c r="AK382" s="14">
        <f t="shared" si="935"/>
        <v>0</v>
      </c>
      <c r="AL382" s="14">
        <f t="shared" si="890"/>
        <v>980</v>
      </c>
      <c r="AM382" s="14">
        <f t="shared" si="936"/>
        <v>15.806451612903226</v>
      </c>
      <c r="AN382" s="14">
        <f t="shared" si="937"/>
        <v>565933.68376195116</v>
      </c>
      <c r="AO382" s="14">
        <f t="shared" si="938"/>
        <v>9127.9626413217939</v>
      </c>
      <c r="AP382" s="62"/>
      <c r="AQ382" s="14">
        <f t="shared" si="891"/>
        <v>152.76570133870973</v>
      </c>
      <c r="AR382" s="14">
        <f t="shared" si="896"/>
        <v>0</v>
      </c>
      <c r="AS382" s="14">
        <f t="shared" si="897"/>
        <v>15.806451612903226</v>
      </c>
      <c r="AT382" s="14">
        <f t="shared" si="939"/>
        <v>168.57215295161296</v>
      </c>
      <c r="AU382" s="37">
        <f t="shared" si="898"/>
        <v>1.8815136271873582E-2</v>
      </c>
      <c r="AV382" s="42"/>
      <c r="AW382" s="14" t="str">
        <f>IFERROR(VLOOKUP($A382,#REF!,27,0),"0")</f>
        <v>0</v>
      </c>
      <c r="AX382" s="14">
        <f t="shared" si="940"/>
        <v>0</v>
      </c>
      <c r="AY382" s="14" t="str">
        <f>IFERROR(VLOOKUP($A382,SpecEd22!#REF!,23,0)," ")</f>
        <v xml:space="preserve"> </v>
      </c>
      <c r="AZ382" s="14" t="e">
        <f t="shared" si="941"/>
        <v>#VALUE!</v>
      </c>
      <c r="BA382" s="14">
        <f>IFERROR(VLOOKUP($A382,ECFE!#REF!,23,0),0)</f>
        <v>0</v>
      </c>
      <c r="BB382" s="14">
        <f t="shared" si="942"/>
        <v>0</v>
      </c>
      <c r="BC382" s="14">
        <f>IFERROR(VLOOKUP($A382,#REF!,17,0),0)</f>
        <v>0</v>
      </c>
      <c r="BD382" s="14">
        <f t="shared" si="943"/>
        <v>0</v>
      </c>
      <c r="BE382" s="14">
        <f>IFERROR(VLOOKUP($A382,#REF!,9,0),0)</f>
        <v>0</v>
      </c>
      <c r="BF382" s="14">
        <f t="shared" si="944"/>
        <v>0</v>
      </c>
      <c r="BG382" s="14">
        <v>0</v>
      </c>
      <c r="BH382" s="14">
        <f t="shared" si="945"/>
        <v>0</v>
      </c>
      <c r="BI382" s="14">
        <f>IFERROR(VLOOKUP($A382,ConEnroll!$A$8:$S$601,15,0),0)</f>
        <v>0</v>
      </c>
      <c r="BJ382" s="14">
        <f t="shared" si="946"/>
        <v>0</v>
      </c>
      <c r="BK382" s="14">
        <f t="shared" si="947"/>
        <v>0</v>
      </c>
      <c r="BL382" s="14">
        <f t="shared" si="948"/>
        <v>0</v>
      </c>
      <c r="BM382" s="14" t="e">
        <f t="shared" si="949"/>
        <v>#VALUE!</v>
      </c>
      <c r="BN382" s="14" t="e">
        <f t="shared" si="950"/>
        <v>#VALUE!</v>
      </c>
      <c r="BO382" s="42"/>
      <c r="BP382" s="14">
        <f t="shared" si="899"/>
        <v>8201.3915077903221</v>
      </c>
      <c r="BQ382" s="14" t="e">
        <f t="shared" si="900"/>
        <v>#VALUE!</v>
      </c>
      <c r="BR382" s="14">
        <f t="shared" si="951"/>
        <v>15.806451612903226</v>
      </c>
      <c r="BS382" s="14" t="e">
        <f t="shared" si="901"/>
        <v>#VALUE!</v>
      </c>
      <c r="BT382" s="37" t="e">
        <f t="shared" si="902"/>
        <v>#VALUE!</v>
      </c>
      <c r="BU382" s="41"/>
      <c r="BV382" s="14" t="str">
        <f>IFERROR(VLOOKUP($A382,#REF!,27,0),"0")</f>
        <v>0</v>
      </c>
      <c r="BW382" s="14">
        <f t="shared" si="952"/>
        <v>0</v>
      </c>
      <c r="BX382" s="14" t="str">
        <f>IFERROR(VLOOKUP($A382,SpecEd22!$Z$22:$AV$606,59,0)," ")</f>
        <v xml:space="preserve"> </v>
      </c>
      <c r="BY382" s="14" t="e">
        <f t="shared" si="953"/>
        <v>#VALUE!</v>
      </c>
      <c r="BZ382" s="14">
        <f>IFERROR(VLOOKUP($A382,ECFE!#REF!,25,0),0)</f>
        <v>0</v>
      </c>
      <c r="CA382" s="14">
        <f t="shared" si="954"/>
        <v>0</v>
      </c>
      <c r="CB382" s="14">
        <f>IFERROR(VLOOKUP($A382,#REF!,17,0),0)</f>
        <v>0</v>
      </c>
      <c r="CC382" s="14">
        <f t="shared" si="955"/>
        <v>0</v>
      </c>
      <c r="CD382" s="14">
        <f>IFERROR(VLOOKUP($A382,#REF!,9,0),0)</f>
        <v>0</v>
      </c>
      <c r="CE382" s="14">
        <f t="shared" si="956"/>
        <v>0</v>
      </c>
      <c r="CF382" s="14">
        <v>0</v>
      </c>
      <c r="CG382" s="14">
        <f t="shared" si="957"/>
        <v>0</v>
      </c>
      <c r="CH382" s="14">
        <f>IFERROR(VLOOKUP($A382,ConEnroll!$A$8:$S$601,15,0),0)</f>
        <v>0</v>
      </c>
      <c r="CI382" s="14">
        <f t="shared" si="958"/>
        <v>0</v>
      </c>
      <c r="CJ382" s="14">
        <f t="shared" si="959"/>
        <v>0</v>
      </c>
      <c r="CK382" s="14">
        <f t="shared" si="960"/>
        <v>0</v>
      </c>
      <c r="CL382" s="14" t="e">
        <f t="shared" si="961"/>
        <v>#VALUE!</v>
      </c>
      <c r="CM382" s="14" t="e">
        <f t="shared" si="962"/>
        <v>#VALUE!</v>
      </c>
      <c r="CN382" s="42"/>
      <c r="CO382" s="14">
        <f t="shared" si="903"/>
        <v>-8048.6258064516123</v>
      </c>
      <c r="CP382" s="14" t="e">
        <f t="shared" si="904"/>
        <v>#VALUE!</v>
      </c>
      <c r="CQ382" s="14">
        <f t="shared" si="905"/>
        <v>0</v>
      </c>
      <c r="CR382" s="14" t="e">
        <f t="shared" si="906"/>
        <v>#VALUE!</v>
      </c>
      <c r="CS382" s="37" t="e">
        <f t="shared" si="907"/>
        <v>#VALUE!</v>
      </c>
      <c r="CT382" s="239"/>
      <c r="CU382" s="239"/>
      <c r="CV382" s="468"/>
      <c r="CW382" s="14">
        <f>IFERROR(VLOOKUP($A382,BaseFY23!$A$7:$AK$527,6,0),0)</f>
        <v>61.340476000000002</v>
      </c>
      <c r="CX382" s="14">
        <f>IFERROR(VLOOKUP($A382,BaseFY23!$A$7:$AN$528,28,0),0)</f>
        <v>490272.04761900002</v>
      </c>
      <c r="CY382" s="14">
        <f t="shared" si="963"/>
        <v>7992.6351992932041</v>
      </c>
      <c r="CZ382" s="14">
        <f>IFERROR(VLOOKUP($A382,SpecEd23!$A$21:$BB$605,23,0)," ")</f>
        <v>59858.626454820303</v>
      </c>
      <c r="DA382" s="14">
        <f t="shared" si="964"/>
        <v>975.84222292015306</v>
      </c>
      <c r="DB382" s="14">
        <f>IFERROR(VLOOKUP($A382,ECFE!$A$16:$AB$347,7,0),0)</f>
        <v>0</v>
      </c>
      <c r="DC382" s="14">
        <f t="shared" si="965"/>
        <v>0</v>
      </c>
      <c r="DD382" s="14">
        <v>0</v>
      </c>
      <c r="DE382" s="14">
        <f t="shared" si="966"/>
        <v>0</v>
      </c>
      <c r="DF382" s="14">
        <f>IFERROR(VLOOKUP($A382,ConEnroll!$A$7:$S$338,10,0),0)</f>
        <v>0</v>
      </c>
      <c r="DG382" s="14">
        <f t="shared" si="967"/>
        <v>0</v>
      </c>
      <c r="DH382" s="14">
        <f t="shared" si="908"/>
        <v>0</v>
      </c>
      <c r="DI382" s="14">
        <f t="shared" si="968"/>
        <v>0</v>
      </c>
      <c r="DJ382" s="14">
        <f t="shared" si="909"/>
        <v>550130.67407382035</v>
      </c>
      <c r="DK382" s="14">
        <f t="shared" si="969"/>
        <v>8968.4774222133583</v>
      </c>
      <c r="DL382" s="42"/>
      <c r="DM382" s="14">
        <f>IFERROR(VLOOKUP($A382,HouseFY23!$A$7:$AJ$528,28,0),0)</f>
        <v>509197.95761899999</v>
      </c>
      <c r="DN382" s="14">
        <f t="shared" si="970"/>
        <v>8301.1738875159681</v>
      </c>
      <c r="DO382" s="14">
        <f>IFERROR(VLOOKUP($A382,Compens80percent!$A$13:$M$560,12,0),0)</f>
        <v>0</v>
      </c>
      <c r="DP382" s="14">
        <f t="shared" si="970"/>
        <v>0</v>
      </c>
      <c r="DQ382" s="14">
        <f t="shared" si="971"/>
        <v>509197.95761899999</v>
      </c>
      <c r="DR382" s="14">
        <f t="shared" si="972"/>
        <v>8212.8702841774193</v>
      </c>
      <c r="DS382" s="14">
        <f>IFERROR(VLOOKUP($A382,SpecEd23!$A$21:$Z$550,14,0),0)</f>
        <v>59858.626454820303</v>
      </c>
      <c r="DT382" s="14">
        <f t="shared" si="973"/>
        <v>975.84222292015306</v>
      </c>
      <c r="DU382" s="14">
        <f>IFERROR(VLOOKUP($A382,ECFE!$A$16:$AB$347,9,0),0)</f>
        <v>0</v>
      </c>
      <c r="DV382" s="14">
        <f t="shared" si="974"/>
        <v>0</v>
      </c>
      <c r="DW382" s="14">
        <f>IFERROR(VLOOKUP($A382,ParaFY19!$A$21:$Z$543,7,0),0)</f>
        <v>980</v>
      </c>
      <c r="DX382" s="14">
        <f t="shared" si="975"/>
        <v>15.976400313554787</v>
      </c>
      <c r="DY382" s="14">
        <f>IFERROR(VLOOKUP($A382,ConEnroll!$A$7:$S$341,13,0),0)</f>
        <v>0</v>
      </c>
      <c r="DZ382" s="14">
        <f t="shared" si="976"/>
        <v>0</v>
      </c>
      <c r="EA382" s="14">
        <f t="shared" si="910"/>
        <v>980</v>
      </c>
      <c r="EB382" s="14">
        <f t="shared" si="977"/>
        <v>15.976400313554787</v>
      </c>
      <c r="EC382" s="14">
        <f t="shared" si="911"/>
        <v>570036.58407382027</v>
      </c>
      <c r="ED382" s="14">
        <f t="shared" si="978"/>
        <v>9292.9925107496765</v>
      </c>
      <c r="EE382" s="62"/>
      <c r="EF382" s="14">
        <f t="shared" si="912"/>
        <v>308.53868822276399</v>
      </c>
      <c r="EG382" s="14">
        <f t="shared" si="913"/>
        <v>0</v>
      </c>
      <c r="EH382" s="14">
        <f t="shared" si="914"/>
        <v>15.976400313554787</v>
      </c>
      <c r="EI382" s="14">
        <f t="shared" si="979"/>
        <v>324.51508853631879</v>
      </c>
      <c r="EJ382" s="37">
        <f t="shared" si="915"/>
        <v>3.6183966715749472E-2</v>
      </c>
      <c r="EK382" s="42"/>
      <c r="EL382" s="14" t="str">
        <f>IFERROR(VLOOKUP($A382,#REF!,27,0),"0")</f>
        <v>0</v>
      </c>
      <c r="EM382" s="14">
        <f t="shared" si="980"/>
        <v>0</v>
      </c>
      <c r="EN382" s="14" t="str">
        <f>IFERROR(VLOOKUP($A382,SpecEd23!#REF!,23,0)," ")</f>
        <v xml:space="preserve"> </v>
      </c>
      <c r="EO382" s="14" t="e">
        <f t="shared" si="981"/>
        <v>#VALUE!</v>
      </c>
      <c r="EP382" s="14">
        <f>IFERROR(VLOOKUP($A382,ECFE!#REF!,24,0),0)</f>
        <v>0</v>
      </c>
      <c r="EQ382" s="14">
        <f t="shared" si="982"/>
        <v>0</v>
      </c>
      <c r="ER382" s="14">
        <f>IFERROR(VLOOKUP($A382,#REF!,30,0),0)</f>
        <v>0</v>
      </c>
      <c r="ES382" s="14">
        <f t="shared" si="983"/>
        <v>0</v>
      </c>
      <c r="ET382" s="14">
        <f>IFERROR(VLOOKUP($A382,#REF!,12,0),0)</f>
        <v>0</v>
      </c>
      <c r="EU382" s="14">
        <f t="shared" si="984"/>
        <v>0</v>
      </c>
      <c r="EV382" s="14">
        <v>0</v>
      </c>
      <c r="EW382" s="14">
        <f t="shared" si="985"/>
        <v>0</v>
      </c>
      <c r="EX382" s="14">
        <f>IFERROR(VLOOKUP($A382,ConEnroll!$A$8:$S$601,16,0),0)</f>
        <v>0</v>
      </c>
      <c r="EY382" s="14">
        <f t="shared" si="986"/>
        <v>0</v>
      </c>
      <c r="EZ382" s="14">
        <f t="shared" si="987"/>
        <v>0</v>
      </c>
      <c r="FA382" s="14">
        <f t="shared" si="988"/>
        <v>0</v>
      </c>
      <c r="FB382" s="14" t="e">
        <f t="shared" si="989"/>
        <v>#VALUE!</v>
      </c>
      <c r="FC382" s="14" t="e">
        <f t="shared" si="990"/>
        <v>#VALUE!</v>
      </c>
      <c r="FD382" s="62"/>
      <c r="FE382" s="14">
        <f t="shared" si="916"/>
        <v>8301.1738875159681</v>
      </c>
      <c r="FF382" s="14" t="e">
        <f t="shared" si="917"/>
        <v>#VALUE!</v>
      </c>
      <c r="FG382" s="14">
        <f t="shared" si="991"/>
        <v>15.976400313554787</v>
      </c>
      <c r="FH382" s="14" t="e">
        <f t="shared" si="918"/>
        <v>#VALUE!</v>
      </c>
      <c r="FI382" s="37" t="e">
        <f t="shared" si="919"/>
        <v>#VALUE!</v>
      </c>
      <c r="FJ382" s="12"/>
      <c r="FK382" s="14" t="str">
        <f>IFERROR(VLOOKUP($A382,#REF!,27,0),"0")</f>
        <v>0</v>
      </c>
      <c r="FL382" s="14">
        <f t="shared" si="992"/>
        <v>0</v>
      </c>
      <c r="FM382" s="14" t="str">
        <f>IFERROR(VLOOKUP($A382,SpecEd23!$X$22:$Y$610,59,0)," ")</f>
        <v xml:space="preserve"> </v>
      </c>
      <c r="FN382" s="14" t="e">
        <f t="shared" si="993"/>
        <v>#VALUE!</v>
      </c>
      <c r="FO382" s="14">
        <f>IFERROR(VLOOKUP($A382,ECFE!#REF!,26,0),0)</f>
        <v>0</v>
      </c>
      <c r="FP382" s="14">
        <f t="shared" si="994"/>
        <v>0</v>
      </c>
      <c r="FQ382" s="14">
        <f>IFERROR(VLOOKUP($A382,#REF!,16,0),0)</f>
        <v>0</v>
      </c>
      <c r="FR382" s="14">
        <f t="shared" si="995"/>
        <v>0</v>
      </c>
      <c r="FS382" s="14">
        <f>IFERROR(VLOOKUP($A382,#REF!,12,0),0)</f>
        <v>0</v>
      </c>
      <c r="FT382" s="14">
        <f t="shared" si="996"/>
        <v>0</v>
      </c>
      <c r="FU382" s="14">
        <v>0</v>
      </c>
      <c r="FV382" s="14">
        <f t="shared" si="997"/>
        <v>0</v>
      </c>
      <c r="FW382" s="14">
        <f>IFERROR(VLOOKUP($A382,ConEnroll!$A$8:$S$601,16,0),0)</f>
        <v>0</v>
      </c>
      <c r="FX382" s="14">
        <f t="shared" si="998"/>
        <v>0</v>
      </c>
      <c r="FY382" s="14">
        <f t="shared" si="999"/>
        <v>0</v>
      </c>
      <c r="FZ382" s="14">
        <f t="shared" si="1000"/>
        <v>0</v>
      </c>
      <c r="GA382" s="14" t="e">
        <f t="shared" si="1001"/>
        <v>#VALUE!</v>
      </c>
      <c r="GB382" s="14" t="e">
        <f t="shared" si="1002"/>
        <v>#VALUE!</v>
      </c>
      <c r="GC382" s="39"/>
      <c r="GD382" s="14">
        <f t="shared" si="920"/>
        <v>-7992.6351992932041</v>
      </c>
      <c r="GE382" s="14" t="e">
        <f t="shared" si="921"/>
        <v>#VALUE!</v>
      </c>
      <c r="GF382" s="14">
        <f t="shared" si="922"/>
        <v>0</v>
      </c>
      <c r="GG382" s="14" t="e">
        <f t="shared" si="923"/>
        <v>#VALUE!</v>
      </c>
      <c r="GH382" s="37" t="e">
        <f t="shared" si="924"/>
        <v>#VALUE!</v>
      </c>
    </row>
    <row r="383" spans="1:190" ht="12.5" x14ac:dyDescent="0.25">
      <c r="A383" s="67">
        <v>4053</v>
      </c>
      <c r="B383" s="35">
        <v>7</v>
      </c>
      <c r="C383" s="14">
        <v>7</v>
      </c>
      <c r="D383" s="14"/>
      <c r="E383" s="14"/>
      <c r="F383" s="35" t="s">
        <v>407</v>
      </c>
      <c r="G383" s="41"/>
      <c r="H383" s="14">
        <f>IFERROR(VLOOKUP($A383,BaseFY22!$A$7:$AK$528,6,0),0)</f>
        <v>692</v>
      </c>
      <c r="I383" s="14">
        <f>IFERROR(VLOOKUP($A383,BaseFY22!$A$7:$AK$528,28,0),0)</f>
        <v>5494990.7999999998</v>
      </c>
      <c r="J383" s="14">
        <f t="shared" si="925"/>
        <v>7940.7381502890166</v>
      </c>
      <c r="K383" s="14">
        <f>IFERROR(VLOOKUP($A383,SpecEd22!$A$21:$BB$605,24,0)," ")</f>
        <v>1984643.3350329853</v>
      </c>
      <c r="L383" s="14">
        <f t="shared" si="926"/>
        <v>2867.981698024545</v>
      </c>
      <c r="M383" s="14">
        <f>IFERROR(VLOOKUP($A383,ECFE!$A$16:$AB$347,7,0),0)</f>
        <v>0</v>
      </c>
      <c r="N383" s="14">
        <f t="shared" si="893"/>
        <v>0</v>
      </c>
      <c r="O383" s="14">
        <v>0</v>
      </c>
      <c r="P383" s="14">
        <f t="shared" si="893"/>
        <v>0</v>
      </c>
      <c r="Q383" s="14">
        <f>IFERROR(VLOOKUP($A383,ConEnroll!$A$7:$S$337,10,0),0)</f>
        <v>3355.35</v>
      </c>
      <c r="R383" s="14">
        <f t="shared" si="927"/>
        <v>4.8487716763005775</v>
      </c>
      <c r="S383" s="14">
        <f t="shared" si="894"/>
        <v>3355.35</v>
      </c>
      <c r="T383" s="14">
        <f t="shared" si="928"/>
        <v>4.8487716763005775</v>
      </c>
      <c r="U383" s="14">
        <f t="shared" si="895"/>
        <v>7482989.485032985</v>
      </c>
      <c r="V383" s="14">
        <f t="shared" si="929"/>
        <v>10813.568619989863</v>
      </c>
      <c r="W383" s="42"/>
      <c r="X383" s="14">
        <f>IFERROR(VLOOKUP($A383,HouseFY22!$A$6:$AJ$528,28,0),0)</f>
        <v>5598803.7344629997</v>
      </c>
      <c r="Y383" s="14">
        <f t="shared" si="930"/>
        <v>8090.7568417095372</v>
      </c>
      <c r="Z383" s="14">
        <f>IFERROR(VLOOKUP($A383,Compens80percent!$A$13:$M$560,12,0),0)</f>
        <v>0</v>
      </c>
      <c r="AA383" s="14">
        <f t="shared" si="930"/>
        <v>0</v>
      </c>
      <c r="AB383" s="14">
        <f t="shared" si="931"/>
        <v>5598803.7344629997</v>
      </c>
      <c r="AC383" s="14">
        <f t="shared" si="930"/>
        <v>8090.7568417095372</v>
      </c>
      <c r="AD383" s="14">
        <f>IFERROR(VLOOKUP(A383,SpecEd22!$A$21:$Z$550,14,0),0)</f>
        <v>1984643.3350329853</v>
      </c>
      <c r="AE383" s="14">
        <f t="shared" si="932"/>
        <v>2867.981698024545</v>
      </c>
      <c r="AF383" s="14">
        <f>IFERROR(VLOOKUP($A383,ECFE!$A$16:$AB$348,8,0),0)</f>
        <v>0</v>
      </c>
      <c r="AG383" s="14">
        <f t="shared" si="933"/>
        <v>0</v>
      </c>
      <c r="AH383" s="14">
        <f>IFERROR(VLOOKUP(A383,ParaFY19!$A$21:$Z$543,7,0),0)</f>
        <v>1764</v>
      </c>
      <c r="AI383" s="14">
        <f t="shared" si="934"/>
        <v>2.5491329479768785</v>
      </c>
      <c r="AJ383" s="14">
        <f>IFERROR(VLOOKUP(A383,ConEnroll!$A$7:$S$341,13,0),0)</f>
        <v>4194.1875</v>
      </c>
      <c r="AK383" s="14">
        <f t="shared" si="935"/>
        <v>6.0609645953757223</v>
      </c>
      <c r="AL383" s="14">
        <f t="shared" si="890"/>
        <v>5958.1875</v>
      </c>
      <c r="AM383" s="14">
        <f t="shared" si="936"/>
        <v>8.6100975433526017</v>
      </c>
      <c r="AN383" s="14">
        <f t="shared" si="937"/>
        <v>7589405.2569959853</v>
      </c>
      <c r="AO383" s="14">
        <f t="shared" si="938"/>
        <v>10967.348637277435</v>
      </c>
      <c r="AP383" s="62"/>
      <c r="AQ383" s="14">
        <f t="shared" si="891"/>
        <v>150.01869142052055</v>
      </c>
      <c r="AR383" s="14">
        <f t="shared" si="896"/>
        <v>0</v>
      </c>
      <c r="AS383" s="14">
        <f t="shared" si="897"/>
        <v>3.7613258670520242</v>
      </c>
      <c r="AT383" s="14">
        <f t="shared" si="939"/>
        <v>153.78001728757258</v>
      </c>
      <c r="AU383" s="37">
        <f t="shared" si="898"/>
        <v>1.4221023853614454E-2</v>
      </c>
      <c r="AV383" s="42"/>
      <c r="AW383" s="14" t="str">
        <f>IFERROR(VLOOKUP($A383,#REF!,27,0),"0")</f>
        <v>0</v>
      </c>
      <c r="AX383" s="14">
        <f t="shared" si="940"/>
        <v>0</v>
      </c>
      <c r="AY383" s="14" t="str">
        <f>IFERROR(VLOOKUP($A383,SpecEd22!#REF!,23,0)," ")</f>
        <v xml:space="preserve"> </v>
      </c>
      <c r="AZ383" s="14" t="e">
        <f t="shared" si="941"/>
        <v>#VALUE!</v>
      </c>
      <c r="BA383" s="14">
        <f>IFERROR(VLOOKUP($A383,ECFE!#REF!,23,0),0)</f>
        <v>0</v>
      </c>
      <c r="BB383" s="14">
        <f t="shared" si="942"/>
        <v>0</v>
      </c>
      <c r="BC383" s="14">
        <f>IFERROR(VLOOKUP($A383,#REF!,17,0),0)</f>
        <v>0</v>
      </c>
      <c r="BD383" s="14">
        <f t="shared" si="943"/>
        <v>0</v>
      </c>
      <c r="BE383" s="14">
        <f>IFERROR(VLOOKUP($A383,#REF!,9,0),0)</f>
        <v>0</v>
      </c>
      <c r="BF383" s="14">
        <f t="shared" si="944"/>
        <v>0</v>
      </c>
      <c r="BG383" s="14">
        <v>0</v>
      </c>
      <c r="BH383" s="14">
        <f t="shared" si="945"/>
        <v>0</v>
      </c>
      <c r="BI383" s="14">
        <f>IFERROR(VLOOKUP($A383,ConEnroll!$A$8:$S$601,15,0),0)</f>
        <v>-1879</v>
      </c>
      <c r="BJ383" s="14">
        <f t="shared" si="946"/>
        <v>-2.7153179190751446</v>
      </c>
      <c r="BK383" s="14">
        <f t="shared" si="947"/>
        <v>-1879</v>
      </c>
      <c r="BL383" s="14">
        <f t="shared" si="948"/>
        <v>-2.7153179190751446</v>
      </c>
      <c r="BM383" s="14" t="e">
        <f t="shared" si="949"/>
        <v>#VALUE!</v>
      </c>
      <c r="BN383" s="14" t="e">
        <f t="shared" si="950"/>
        <v>#VALUE!</v>
      </c>
      <c r="BO383" s="42"/>
      <c r="BP383" s="14">
        <f t="shared" si="899"/>
        <v>8090.7568417095372</v>
      </c>
      <c r="BQ383" s="14" t="e">
        <f t="shared" si="900"/>
        <v>#VALUE!</v>
      </c>
      <c r="BR383" s="14">
        <f t="shared" si="951"/>
        <v>11.325415462427745</v>
      </c>
      <c r="BS383" s="14" t="e">
        <f t="shared" si="901"/>
        <v>#VALUE!</v>
      </c>
      <c r="BT383" s="37" t="e">
        <f t="shared" si="902"/>
        <v>#VALUE!</v>
      </c>
      <c r="BU383" s="41"/>
      <c r="BV383" s="14" t="str">
        <f>IFERROR(VLOOKUP($A383,#REF!,27,0),"0")</f>
        <v>0</v>
      </c>
      <c r="BW383" s="14">
        <f t="shared" si="952"/>
        <v>0</v>
      </c>
      <c r="BX383" s="14" t="str">
        <f>IFERROR(VLOOKUP($A383,SpecEd22!$Z$22:$AV$606,59,0)," ")</f>
        <v xml:space="preserve"> </v>
      </c>
      <c r="BY383" s="14" t="e">
        <f t="shared" si="953"/>
        <v>#VALUE!</v>
      </c>
      <c r="BZ383" s="14">
        <f>IFERROR(VLOOKUP($A383,ECFE!#REF!,25,0),0)</f>
        <v>0</v>
      </c>
      <c r="CA383" s="14">
        <f t="shared" si="954"/>
        <v>0</v>
      </c>
      <c r="CB383" s="14">
        <f>IFERROR(VLOOKUP($A383,#REF!,17,0),0)</f>
        <v>0</v>
      </c>
      <c r="CC383" s="14">
        <f t="shared" si="955"/>
        <v>0</v>
      </c>
      <c r="CD383" s="14">
        <f>IFERROR(VLOOKUP($A383,#REF!,9,0),0)</f>
        <v>0</v>
      </c>
      <c r="CE383" s="14">
        <f t="shared" si="956"/>
        <v>0</v>
      </c>
      <c r="CF383" s="14">
        <v>0</v>
      </c>
      <c r="CG383" s="14">
        <f t="shared" si="957"/>
        <v>0</v>
      </c>
      <c r="CH383" s="14">
        <f>IFERROR(VLOOKUP($A383,ConEnroll!$A$8:$S$601,15,0),0)</f>
        <v>-1879</v>
      </c>
      <c r="CI383" s="14">
        <f t="shared" si="958"/>
        <v>-2.7153179190751446</v>
      </c>
      <c r="CJ383" s="14">
        <f t="shared" si="959"/>
        <v>-1879</v>
      </c>
      <c r="CK383" s="14">
        <f t="shared" si="960"/>
        <v>-2.7153179190751446</v>
      </c>
      <c r="CL383" s="14" t="e">
        <f t="shared" si="961"/>
        <v>#VALUE!</v>
      </c>
      <c r="CM383" s="14" t="e">
        <f t="shared" si="962"/>
        <v>#VALUE!</v>
      </c>
      <c r="CN383" s="42"/>
      <c r="CO383" s="14">
        <f t="shared" si="903"/>
        <v>-7940.7381502890166</v>
      </c>
      <c r="CP383" s="14" t="e">
        <f t="shared" si="904"/>
        <v>#VALUE!</v>
      </c>
      <c r="CQ383" s="14">
        <f t="shared" si="905"/>
        <v>-7.5640895953757221</v>
      </c>
      <c r="CR383" s="14" t="e">
        <f t="shared" si="906"/>
        <v>#VALUE!</v>
      </c>
      <c r="CS383" s="37" t="e">
        <f t="shared" si="907"/>
        <v>#VALUE!</v>
      </c>
      <c r="CT383" s="239"/>
      <c r="CU383" s="239"/>
      <c r="CV383" s="468"/>
      <c r="CW383" s="14">
        <f>IFERROR(VLOOKUP($A383,BaseFY23!$A$7:$AK$527,6,0),0)</f>
        <v>823.78423799999996</v>
      </c>
      <c r="CX383" s="14">
        <f>IFERROR(VLOOKUP($A383,BaseFY23!$A$7:$AN$528,28,0),0)</f>
        <v>6578581.4048669999</v>
      </c>
      <c r="CY383" s="14">
        <f t="shared" si="963"/>
        <v>7985.8063573037198</v>
      </c>
      <c r="CZ383" s="14">
        <f>IFERROR(VLOOKUP($A383,SpecEd23!$A$21:$BB$605,23,0)," ")</f>
        <v>2533416.1354963486</v>
      </c>
      <c r="DA383" s="14">
        <f t="shared" si="964"/>
        <v>3075.3394136880156</v>
      </c>
      <c r="DB383" s="14">
        <f>IFERROR(VLOOKUP($A383,ECFE!$A$16:$AB$347,7,0),0)</f>
        <v>0</v>
      </c>
      <c r="DC383" s="14">
        <f t="shared" si="965"/>
        <v>0</v>
      </c>
      <c r="DD383" s="14">
        <v>0</v>
      </c>
      <c r="DE383" s="14">
        <f t="shared" si="966"/>
        <v>0</v>
      </c>
      <c r="DF383" s="14">
        <f>IFERROR(VLOOKUP($A383,ConEnroll!$A$7:$S$338,10,0),0)</f>
        <v>3355.35</v>
      </c>
      <c r="DG383" s="14">
        <f t="shared" si="967"/>
        <v>4.0730932266271402</v>
      </c>
      <c r="DH383" s="14">
        <f t="shared" si="908"/>
        <v>3355.35</v>
      </c>
      <c r="DI383" s="14">
        <f t="shared" si="968"/>
        <v>4.0730932266271402</v>
      </c>
      <c r="DJ383" s="14">
        <f t="shared" si="909"/>
        <v>9115352.8903633486</v>
      </c>
      <c r="DK383" s="14">
        <f t="shared" si="969"/>
        <v>11065.218864218363</v>
      </c>
      <c r="DL383" s="42"/>
      <c r="DM383" s="14">
        <f>IFERROR(VLOOKUP($A383,HouseFY23!$A$7:$AJ$528,28,0),0)</f>
        <v>6828011.8448670004</v>
      </c>
      <c r="DN383" s="14">
        <f t="shared" si="970"/>
        <v>8288.5924856297152</v>
      </c>
      <c r="DO383" s="14">
        <f>IFERROR(VLOOKUP($A383,Compens80percent!$A$13:$M$560,12,0),0)</f>
        <v>0</v>
      </c>
      <c r="DP383" s="14">
        <f t="shared" si="970"/>
        <v>0</v>
      </c>
      <c r="DQ383" s="14">
        <f t="shared" si="971"/>
        <v>6828011.8448670004</v>
      </c>
      <c r="DR383" s="14">
        <f t="shared" si="972"/>
        <v>9867.0691399812149</v>
      </c>
      <c r="DS383" s="14">
        <f>IFERROR(VLOOKUP($A383,SpecEd23!$A$21:$Z$550,14,0),0)</f>
        <v>2533416.1354963486</v>
      </c>
      <c r="DT383" s="14">
        <f t="shared" si="973"/>
        <v>3075.3394136880156</v>
      </c>
      <c r="DU383" s="14">
        <f>IFERROR(VLOOKUP($A383,ECFE!$A$16:$AB$347,9,0),0)</f>
        <v>0</v>
      </c>
      <c r="DV383" s="14">
        <f t="shared" si="974"/>
        <v>0</v>
      </c>
      <c r="DW383" s="14">
        <f>IFERROR(VLOOKUP($A383,ParaFY19!$A$21:$Z$543,7,0),0)</f>
        <v>1764</v>
      </c>
      <c r="DX383" s="14">
        <f t="shared" si="975"/>
        <v>2.1413374019909326</v>
      </c>
      <c r="DY383" s="14">
        <f>IFERROR(VLOOKUP($A383,ConEnroll!$A$7:$S$341,13,0),0)</f>
        <v>4194.1875</v>
      </c>
      <c r="DZ383" s="14">
        <f t="shared" si="976"/>
        <v>5.0913665332839253</v>
      </c>
      <c r="EA383" s="14">
        <f t="shared" si="910"/>
        <v>5958.1875</v>
      </c>
      <c r="EB383" s="14">
        <f t="shared" si="977"/>
        <v>7.2327039352748583</v>
      </c>
      <c r="EC383" s="14">
        <f t="shared" si="911"/>
        <v>9367386.1678633485</v>
      </c>
      <c r="ED383" s="14">
        <f t="shared" si="978"/>
        <v>11371.164603253004</v>
      </c>
      <c r="EE383" s="62"/>
      <c r="EF383" s="14">
        <f t="shared" si="912"/>
        <v>302.78612832599538</v>
      </c>
      <c r="EG383" s="14">
        <f t="shared" si="913"/>
        <v>0</v>
      </c>
      <c r="EH383" s="14">
        <f t="shared" si="914"/>
        <v>3.1596107086477181</v>
      </c>
      <c r="EI383" s="14">
        <f t="shared" si="979"/>
        <v>305.94573903464311</v>
      </c>
      <c r="EJ383" s="37">
        <f t="shared" si="915"/>
        <v>2.7649316546641562E-2</v>
      </c>
      <c r="EK383" s="42"/>
      <c r="EL383" s="14" t="str">
        <f>IFERROR(VLOOKUP($A383,#REF!,27,0),"0")</f>
        <v>0</v>
      </c>
      <c r="EM383" s="14">
        <f t="shared" si="980"/>
        <v>0</v>
      </c>
      <c r="EN383" s="14" t="str">
        <f>IFERROR(VLOOKUP($A383,SpecEd23!#REF!,23,0)," ")</f>
        <v xml:space="preserve"> </v>
      </c>
      <c r="EO383" s="14" t="e">
        <f t="shared" si="981"/>
        <v>#VALUE!</v>
      </c>
      <c r="EP383" s="14">
        <f>IFERROR(VLOOKUP($A383,ECFE!#REF!,24,0),0)</f>
        <v>0</v>
      </c>
      <c r="EQ383" s="14">
        <f t="shared" si="982"/>
        <v>0</v>
      </c>
      <c r="ER383" s="14">
        <f>IFERROR(VLOOKUP($A383,#REF!,30,0),0)</f>
        <v>0</v>
      </c>
      <c r="ES383" s="14">
        <f t="shared" si="983"/>
        <v>0</v>
      </c>
      <c r="ET383" s="14">
        <f>IFERROR(VLOOKUP($A383,#REF!,12,0),0)</f>
        <v>0</v>
      </c>
      <c r="EU383" s="14">
        <f t="shared" si="984"/>
        <v>0</v>
      </c>
      <c r="EV383" s="14">
        <v>0</v>
      </c>
      <c r="EW383" s="14">
        <f t="shared" si="985"/>
        <v>0</v>
      </c>
      <c r="EX383" s="14">
        <f>IFERROR(VLOOKUP($A383,ConEnroll!$A$8:$S$601,16,0),0)</f>
        <v>2174</v>
      </c>
      <c r="EY383" s="14">
        <f t="shared" si="986"/>
        <v>2.6390405396418863</v>
      </c>
      <c r="EZ383" s="14">
        <f t="shared" si="987"/>
        <v>2174</v>
      </c>
      <c r="FA383" s="14">
        <f t="shared" si="988"/>
        <v>2.6390405396418863</v>
      </c>
      <c r="FB383" s="14" t="e">
        <f t="shared" si="989"/>
        <v>#VALUE!</v>
      </c>
      <c r="FC383" s="14" t="e">
        <f t="shared" si="990"/>
        <v>#VALUE!</v>
      </c>
      <c r="FD383" s="62"/>
      <c r="FE383" s="14">
        <f t="shared" si="916"/>
        <v>8288.5924856297152</v>
      </c>
      <c r="FF383" s="14" t="e">
        <f t="shared" si="917"/>
        <v>#VALUE!</v>
      </c>
      <c r="FG383" s="14">
        <f t="shared" si="991"/>
        <v>4.593663395632972</v>
      </c>
      <c r="FH383" s="14" t="e">
        <f t="shared" si="918"/>
        <v>#VALUE!</v>
      </c>
      <c r="FI383" s="37" t="e">
        <f t="shared" si="919"/>
        <v>#VALUE!</v>
      </c>
      <c r="FJ383" s="12"/>
      <c r="FK383" s="14" t="str">
        <f>IFERROR(VLOOKUP($A383,#REF!,27,0),"0")</f>
        <v>0</v>
      </c>
      <c r="FL383" s="14">
        <f t="shared" si="992"/>
        <v>0</v>
      </c>
      <c r="FM383" s="14" t="str">
        <f>IFERROR(VLOOKUP($A383,SpecEd23!$X$22:$Y$610,59,0)," ")</f>
        <v xml:space="preserve"> </v>
      </c>
      <c r="FN383" s="14" t="e">
        <f t="shared" si="993"/>
        <v>#VALUE!</v>
      </c>
      <c r="FO383" s="14">
        <f>IFERROR(VLOOKUP($A383,ECFE!#REF!,26,0),0)</f>
        <v>0</v>
      </c>
      <c r="FP383" s="14">
        <f t="shared" si="994"/>
        <v>0</v>
      </c>
      <c r="FQ383" s="14">
        <f>IFERROR(VLOOKUP($A383,#REF!,16,0),0)</f>
        <v>0</v>
      </c>
      <c r="FR383" s="14">
        <f t="shared" si="995"/>
        <v>0</v>
      </c>
      <c r="FS383" s="14">
        <f>IFERROR(VLOOKUP($A383,#REF!,12,0),0)</f>
        <v>0</v>
      </c>
      <c r="FT383" s="14">
        <f t="shared" si="996"/>
        <v>0</v>
      </c>
      <c r="FU383" s="14">
        <v>0</v>
      </c>
      <c r="FV383" s="14">
        <f t="shared" si="997"/>
        <v>0</v>
      </c>
      <c r="FW383" s="14">
        <f>IFERROR(VLOOKUP($A383,ConEnroll!$A$8:$S$601,16,0),0)</f>
        <v>2174</v>
      </c>
      <c r="FX383" s="14">
        <f t="shared" si="998"/>
        <v>2.6390405396418863</v>
      </c>
      <c r="FY383" s="14">
        <f t="shared" si="999"/>
        <v>2174</v>
      </c>
      <c r="FZ383" s="14">
        <f t="shared" si="1000"/>
        <v>2.6390405396418863</v>
      </c>
      <c r="GA383" s="14" t="e">
        <f t="shared" si="1001"/>
        <v>#VALUE!</v>
      </c>
      <c r="GB383" s="14" t="e">
        <f t="shared" si="1002"/>
        <v>#VALUE!</v>
      </c>
      <c r="GC383" s="39"/>
      <c r="GD383" s="14">
        <f t="shared" si="920"/>
        <v>-7985.8063573037198</v>
      </c>
      <c r="GE383" s="14" t="e">
        <f t="shared" si="921"/>
        <v>#VALUE!</v>
      </c>
      <c r="GF383" s="14">
        <f t="shared" si="922"/>
        <v>-1.4340526869852539</v>
      </c>
      <c r="GG383" s="14" t="e">
        <f t="shared" si="923"/>
        <v>#VALUE!</v>
      </c>
      <c r="GH383" s="37" t="e">
        <f t="shared" si="924"/>
        <v>#VALUE!</v>
      </c>
    </row>
    <row r="384" spans="1:190" ht="12.5" x14ac:dyDescent="0.25">
      <c r="A384" s="67">
        <v>4054</v>
      </c>
      <c r="B384" s="35">
        <v>7</v>
      </c>
      <c r="C384" s="14">
        <v>7</v>
      </c>
      <c r="D384" s="14"/>
      <c r="E384" s="14"/>
      <c r="F384" s="35" t="s">
        <v>2688</v>
      </c>
      <c r="G384" s="41"/>
      <c r="H384" s="14">
        <f>IFERROR(VLOOKUP($A384,BaseFY22!$A$7:$AK$528,6,0),0)</f>
        <v>89</v>
      </c>
      <c r="I384" s="14">
        <f>IFERROR(VLOOKUP($A384,BaseFY22!$A$7:$AK$528,28,0),0)</f>
        <v>661295.6</v>
      </c>
      <c r="J384" s="14">
        <f t="shared" si="925"/>
        <v>7430.2876404494382</v>
      </c>
      <c r="K384" s="14">
        <f>IFERROR(VLOOKUP($A384,SpecEd22!$A$21:$BB$605,24,0)," ")</f>
        <v>171433.47794247814</v>
      </c>
      <c r="L384" s="14">
        <f t="shared" si="926"/>
        <v>1926.2188532862713</v>
      </c>
      <c r="M384" s="14">
        <f>IFERROR(VLOOKUP($A384,ECFE!$A$16:$AB$347,7,0),0)</f>
        <v>0</v>
      </c>
      <c r="N384" s="14">
        <f t="shared" si="893"/>
        <v>0</v>
      </c>
      <c r="O384" s="14">
        <v>0</v>
      </c>
      <c r="P384" s="14">
        <f t="shared" si="893"/>
        <v>0</v>
      </c>
      <c r="Q384" s="14">
        <f>IFERROR(VLOOKUP($A384,ConEnroll!$A$7:$S$337,10,0),0)</f>
        <v>0</v>
      </c>
      <c r="R384" s="14">
        <f t="shared" si="927"/>
        <v>0</v>
      </c>
      <c r="S384" s="14">
        <f t="shared" si="894"/>
        <v>0</v>
      </c>
      <c r="T384" s="14">
        <f t="shared" si="928"/>
        <v>0</v>
      </c>
      <c r="U384" s="14">
        <f t="shared" si="895"/>
        <v>832729.07794247812</v>
      </c>
      <c r="V384" s="14">
        <f t="shared" si="929"/>
        <v>9356.5064937357092</v>
      </c>
      <c r="W384" s="42"/>
      <c r="X384" s="14">
        <f>IFERROR(VLOOKUP($A384,HouseFY22!$A$6:$AJ$528,28,0),0)</f>
        <v>673544.96808300004</v>
      </c>
      <c r="Y384" s="14">
        <f t="shared" si="930"/>
        <v>7567.9209896966295</v>
      </c>
      <c r="Z384" s="14">
        <f>IFERROR(VLOOKUP($A384,Compens80percent!$A$13:$M$560,12,0),0)</f>
        <v>0</v>
      </c>
      <c r="AA384" s="14">
        <f t="shared" si="930"/>
        <v>0</v>
      </c>
      <c r="AB384" s="14">
        <f t="shared" si="931"/>
        <v>673544.96808300004</v>
      </c>
      <c r="AC384" s="14">
        <f t="shared" si="930"/>
        <v>7567.9209896966295</v>
      </c>
      <c r="AD384" s="14">
        <f>IFERROR(VLOOKUP(A384,SpecEd22!$A$21:$Z$550,14,0),0)</f>
        <v>171433.47794247814</v>
      </c>
      <c r="AE384" s="14">
        <f t="shared" si="932"/>
        <v>1926.2188532862713</v>
      </c>
      <c r="AF384" s="14">
        <f>IFERROR(VLOOKUP($A384,ECFE!$A$16:$AB$348,8,0),0)</f>
        <v>0</v>
      </c>
      <c r="AG384" s="14">
        <f t="shared" si="933"/>
        <v>0</v>
      </c>
      <c r="AH384" s="14">
        <f>IFERROR(VLOOKUP(A384,ParaFY19!$A$21:$Z$543,7,0),0)</f>
        <v>1176</v>
      </c>
      <c r="AI384" s="14">
        <f t="shared" si="934"/>
        <v>13.213483146067416</v>
      </c>
      <c r="AJ384" s="14">
        <f>IFERROR(VLOOKUP(A384,ConEnroll!$A$7:$S$341,13,0),0)</f>
        <v>0</v>
      </c>
      <c r="AK384" s="14">
        <f t="shared" si="935"/>
        <v>0</v>
      </c>
      <c r="AL384" s="14">
        <f t="shared" si="890"/>
        <v>1176</v>
      </c>
      <c r="AM384" s="14">
        <f t="shared" si="936"/>
        <v>13.213483146067416</v>
      </c>
      <c r="AN384" s="14">
        <f t="shared" si="937"/>
        <v>846154.44602547819</v>
      </c>
      <c r="AO384" s="14">
        <f t="shared" si="938"/>
        <v>9507.3533261289685</v>
      </c>
      <c r="AP384" s="62"/>
      <c r="AQ384" s="14">
        <f t="shared" si="891"/>
        <v>137.63334924719129</v>
      </c>
      <c r="AR384" s="14">
        <f t="shared" si="896"/>
        <v>0</v>
      </c>
      <c r="AS384" s="14">
        <f t="shared" si="897"/>
        <v>13.213483146067416</v>
      </c>
      <c r="AT384" s="14">
        <f t="shared" si="939"/>
        <v>150.84683239325869</v>
      </c>
      <c r="AU384" s="37">
        <f t="shared" si="898"/>
        <v>1.6122131961780011E-2</v>
      </c>
      <c r="AV384" s="42"/>
      <c r="AW384" s="14" t="str">
        <f>IFERROR(VLOOKUP($A384,#REF!,27,0),"0")</f>
        <v>0</v>
      </c>
      <c r="AX384" s="14">
        <f t="shared" si="940"/>
        <v>0</v>
      </c>
      <c r="AY384" s="14" t="str">
        <f>IFERROR(VLOOKUP($A384,SpecEd22!#REF!,23,0)," ")</f>
        <v xml:space="preserve"> </v>
      </c>
      <c r="AZ384" s="14" t="e">
        <f t="shared" si="941"/>
        <v>#VALUE!</v>
      </c>
      <c r="BA384" s="14">
        <f>IFERROR(VLOOKUP($A384,ECFE!#REF!,23,0),0)</f>
        <v>0</v>
      </c>
      <c r="BB384" s="14">
        <f t="shared" si="942"/>
        <v>0</v>
      </c>
      <c r="BC384" s="14">
        <f>IFERROR(VLOOKUP($A384,#REF!,17,0),0)</f>
        <v>0</v>
      </c>
      <c r="BD384" s="14">
        <f t="shared" si="943"/>
        <v>0</v>
      </c>
      <c r="BE384" s="14">
        <f>IFERROR(VLOOKUP($A384,#REF!,9,0),0)</f>
        <v>0</v>
      </c>
      <c r="BF384" s="14">
        <f t="shared" si="944"/>
        <v>0</v>
      </c>
      <c r="BG384" s="14">
        <v>0</v>
      </c>
      <c r="BH384" s="14">
        <f t="shared" si="945"/>
        <v>0</v>
      </c>
      <c r="BI384" s="14">
        <f>IFERROR(VLOOKUP($A384,ConEnroll!$A$8:$S$601,15,0),0)</f>
        <v>0</v>
      </c>
      <c r="BJ384" s="14">
        <f t="shared" si="946"/>
        <v>0</v>
      </c>
      <c r="BK384" s="14">
        <f t="shared" si="947"/>
        <v>0</v>
      </c>
      <c r="BL384" s="14">
        <f t="shared" si="948"/>
        <v>0</v>
      </c>
      <c r="BM384" s="14" t="e">
        <f t="shared" si="949"/>
        <v>#VALUE!</v>
      </c>
      <c r="BN384" s="14" t="e">
        <f t="shared" si="950"/>
        <v>#VALUE!</v>
      </c>
      <c r="BO384" s="42"/>
      <c r="BP384" s="14">
        <f t="shared" si="899"/>
        <v>7567.9209896966295</v>
      </c>
      <c r="BQ384" s="14" t="e">
        <f t="shared" si="900"/>
        <v>#VALUE!</v>
      </c>
      <c r="BR384" s="14">
        <f t="shared" si="951"/>
        <v>13.213483146067416</v>
      </c>
      <c r="BS384" s="14" t="e">
        <f t="shared" si="901"/>
        <v>#VALUE!</v>
      </c>
      <c r="BT384" s="37" t="e">
        <f t="shared" si="902"/>
        <v>#VALUE!</v>
      </c>
      <c r="BU384" s="41"/>
      <c r="BV384" s="14" t="str">
        <f>IFERROR(VLOOKUP($A384,#REF!,27,0),"0")</f>
        <v>0</v>
      </c>
      <c r="BW384" s="14">
        <f t="shared" si="952"/>
        <v>0</v>
      </c>
      <c r="BX384" s="14" t="str">
        <f>IFERROR(VLOOKUP($A384,SpecEd22!$Z$22:$AV$606,59,0)," ")</f>
        <v xml:space="preserve"> </v>
      </c>
      <c r="BY384" s="14" t="e">
        <f t="shared" si="953"/>
        <v>#VALUE!</v>
      </c>
      <c r="BZ384" s="14">
        <f>IFERROR(VLOOKUP($A384,ECFE!#REF!,25,0),0)</f>
        <v>0</v>
      </c>
      <c r="CA384" s="14">
        <f t="shared" si="954"/>
        <v>0</v>
      </c>
      <c r="CB384" s="14">
        <f>IFERROR(VLOOKUP($A384,#REF!,17,0),0)</f>
        <v>0</v>
      </c>
      <c r="CC384" s="14">
        <f t="shared" si="955"/>
        <v>0</v>
      </c>
      <c r="CD384" s="14">
        <f>IFERROR(VLOOKUP($A384,#REF!,9,0),0)</f>
        <v>0</v>
      </c>
      <c r="CE384" s="14">
        <f t="shared" si="956"/>
        <v>0</v>
      </c>
      <c r="CF384" s="14">
        <v>0</v>
      </c>
      <c r="CG384" s="14">
        <f t="shared" si="957"/>
        <v>0</v>
      </c>
      <c r="CH384" s="14">
        <f>IFERROR(VLOOKUP($A384,ConEnroll!$A$8:$S$601,15,0),0)</f>
        <v>0</v>
      </c>
      <c r="CI384" s="14">
        <f t="shared" si="958"/>
        <v>0</v>
      </c>
      <c r="CJ384" s="14">
        <f t="shared" si="959"/>
        <v>0</v>
      </c>
      <c r="CK384" s="14">
        <f t="shared" si="960"/>
        <v>0</v>
      </c>
      <c r="CL384" s="14" t="e">
        <f t="shared" si="961"/>
        <v>#VALUE!</v>
      </c>
      <c r="CM384" s="14" t="e">
        <f t="shared" si="962"/>
        <v>#VALUE!</v>
      </c>
      <c r="CN384" s="42"/>
      <c r="CO384" s="14">
        <f t="shared" si="903"/>
        <v>-7430.2876404494382</v>
      </c>
      <c r="CP384" s="14" t="e">
        <f t="shared" si="904"/>
        <v>#VALUE!</v>
      </c>
      <c r="CQ384" s="14">
        <f t="shared" si="905"/>
        <v>0</v>
      </c>
      <c r="CR384" s="14" t="e">
        <f t="shared" si="906"/>
        <v>#VALUE!</v>
      </c>
      <c r="CS384" s="37" t="e">
        <f t="shared" si="907"/>
        <v>#VALUE!</v>
      </c>
      <c r="CT384" s="239"/>
      <c r="CU384" s="239"/>
      <c r="CV384" s="468"/>
      <c r="CW384" s="14">
        <f>IFERROR(VLOOKUP($A384,BaseFY23!$A$7:$AK$527,6,0),0)</f>
        <v>92.639610000000005</v>
      </c>
      <c r="CX384" s="14">
        <f>IFERROR(VLOOKUP($A384,BaseFY23!$A$7:$AN$528,28,0),0)</f>
        <v>695612.58961000002</v>
      </c>
      <c r="CY384" s="14">
        <f t="shared" si="963"/>
        <v>7508.8030876857101</v>
      </c>
      <c r="CZ384" s="14">
        <f>IFERROR(VLOOKUP($A384,SpecEd23!$A$21:$BB$605,23,0)," ")</f>
        <v>191005.06580414224</v>
      </c>
      <c r="DA384" s="14">
        <f t="shared" si="964"/>
        <v>2061.8077494512577</v>
      </c>
      <c r="DB384" s="14">
        <f>IFERROR(VLOOKUP($A384,ECFE!$A$16:$AB$347,7,0),0)</f>
        <v>0</v>
      </c>
      <c r="DC384" s="14">
        <f t="shared" si="965"/>
        <v>0</v>
      </c>
      <c r="DD384" s="14">
        <v>0</v>
      </c>
      <c r="DE384" s="14">
        <f t="shared" si="966"/>
        <v>0</v>
      </c>
      <c r="DF384" s="14">
        <f>IFERROR(VLOOKUP($A384,ConEnroll!$A$7:$S$338,10,0),0)</f>
        <v>0</v>
      </c>
      <c r="DG384" s="14">
        <f t="shared" si="967"/>
        <v>0</v>
      </c>
      <c r="DH384" s="14">
        <f t="shared" si="908"/>
        <v>0</v>
      </c>
      <c r="DI384" s="14">
        <f t="shared" si="968"/>
        <v>0</v>
      </c>
      <c r="DJ384" s="14">
        <f t="shared" si="909"/>
        <v>886617.6554141423</v>
      </c>
      <c r="DK384" s="14">
        <f t="shared" si="969"/>
        <v>9570.6108371369683</v>
      </c>
      <c r="DL384" s="42"/>
      <c r="DM384" s="14">
        <f>IFERROR(VLOOKUP($A384,HouseFY23!$A$7:$AJ$528,28,0),0)</f>
        <v>721687.68961</v>
      </c>
      <c r="DN384" s="14">
        <f t="shared" si="970"/>
        <v>7790.2712415348033</v>
      </c>
      <c r="DO384" s="14">
        <f>IFERROR(VLOOKUP($A384,Compens80percent!$A$13:$M$560,12,0),0)</f>
        <v>0</v>
      </c>
      <c r="DP384" s="14">
        <f t="shared" si="970"/>
        <v>0</v>
      </c>
      <c r="DQ384" s="14">
        <f t="shared" si="971"/>
        <v>721687.68961</v>
      </c>
      <c r="DR384" s="14">
        <f t="shared" si="972"/>
        <v>8108.8504450561795</v>
      </c>
      <c r="DS384" s="14">
        <f>IFERROR(VLOOKUP($A384,SpecEd23!$A$21:$Z$550,14,0),0)</f>
        <v>191005.06580414224</v>
      </c>
      <c r="DT384" s="14">
        <f t="shared" si="973"/>
        <v>2061.8077494512577</v>
      </c>
      <c r="DU384" s="14">
        <f>IFERROR(VLOOKUP($A384,ECFE!$A$16:$AB$347,9,0),0)</f>
        <v>0</v>
      </c>
      <c r="DV384" s="14">
        <f t="shared" si="974"/>
        <v>0</v>
      </c>
      <c r="DW384" s="14">
        <f>IFERROR(VLOOKUP($A384,ParaFY19!$A$21:$Z$543,7,0),0)</f>
        <v>1176</v>
      </c>
      <c r="DX384" s="14">
        <f t="shared" si="975"/>
        <v>12.694353959391668</v>
      </c>
      <c r="DY384" s="14">
        <f>IFERROR(VLOOKUP($A384,ConEnroll!$A$7:$S$341,13,0),0)</f>
        <v>0</v>
      </c>
      <c r="DZ384" s="14">
        <f t="shared" si="976"/>
        <v>0</v>
      </c>
      <c r="EA384" s="14">
        <f t="shared" si="910"/>
        <v>1176</v>
      </c>
      <c r="EB384" s="14">
        <f t="shared" si="977"/>
        <v>12.694353959391668</v>
      </c>
      <c r="EC384" s="14">
        <f t="shared" si="911"/>
        <v>913868.75541414227</v>
      </c>
      <c r="ED384" s="14">
        <f t="shared" si="978"/>
        <v>9864.7733449454536</v>
      </c>
      <c r="EE384" s="62"/>
      <c r="EF384" s="14">
        <f t="shared" si="912"/>
        <v>281.46815384909314</v>
      </c>
      <c r="EG384" s="14">
        <f t="shared" si="913"/>
        <v>0</v>
      </c>
      <c r="EH384" s="14">
        <f t="shared" si="914"/>
        <v>12.694353959391668</v>
      </c>
      <c r="EI384" s="14">
        <f t="shared" si="979"/>
        <v>294.1625078084848</v>
      </c>
      <c r="EJ384" s="37">
        <f t="shared" si="915"/>
        <v>3.0736022267987547E-2</v>
      </c>
      <c r="EK384" s="42"/>
      <c r="EL384" s="14" t="str">
        <f>IFERROR(VLOOKUP($A384,#REF!,27,0),"0")</f>
        <v>0</v>
      </c>
      <c r="EM384" s="14">
        <f t="shared" si="980"/>
        <v>0</v>
      </c>
      <c r="EN384" s="14" t="str">
        <f>IFERROR(VLOOKUP($A384,SpecEd23!#REF!,23,0)," ")</f>
        <v xml:space="preserve"> </v>
      </c>
      <c r="EO384" s="14" t="e">
        <f t="shared" si="981"/>
        <v>#VALUE!</v>
      </c>
      <c r="EP384" s="14">
        <f>IFERROR(VLOOKUP($A384,ECFE!#REF!,24,0),0)</f>
        <v>0</v>
      </c>
      <c r="EQ384" s="14">
        <f t="shared" si="982"/>
        <v>0</v>
      </c>
      <c r="ER384" s="14">
        <f>IFERROR(VLOOKUP($A384,#REF!,30,0),0)</f>
        <v>0</v>
      </c>
      <c r="ES384" s="14">
        <f t="shared" si="983"/>
        <v>0</v>
      </c>
      <c r="ET384" s="14">
        <f>IFERROR(VLOOKUP($A384,#REF!,12,0),0)</f>
        <v>0</v>
      </c>
      <c r="EU384" s="14">
        <f t="shared" si="984"/>
        <v>0</v>
      </c>
      <c r="EV384" s="14">
        <v>0</v>
      </c>
      <c r="EW384" s="14">
        <f t="shared" si="985"/>
        <v>0</v>
      </c>
      <c r="EX384" s="14">
        <f>IFERROR(VLOOKUP($A384,ConEnroll!$A$8:$S$601,16,0),0)</f>
        <v>0</v>
      </c>
      <c r="EY384" s="14">
        <f t="shared" si="986"/>
        <v>0</v>
      </c>
      <c r="EZ384" s="14">
        <f t="shared" si="987"/>
        <v>0</v>
      </c>
      <c r="FA384" s="14">
        <f t="shared" si="988"/>
        <v>0</v>
      </c>
      <c r="FB384" s="14" t="e">
        <f t="shared" si="989"/>
        <v>#VALUE!</v>
      </c>
      <c r="FC384" s="14" t="e">
        <f t="shared" si="990"/>
        <v>#VALUE!</v>
      </c>
      <c r="FD384" s="62"/>
      <c r="FE384" s="14">
        <f t="shared" si="916"/>
        <v>7790.2712415348033</v>
      </c>
      <c r="FF384" s="14" t="e">
        <f t="shared" si="917"/>
        <v>#VALUE!</v>
      </c>
      <c r="FG384" s="14">
        <f t="shared" si="991"/>
        <v>12.694353959391668</v>
      </c>
      <c r="FH384" s="14" t="e">
        <f t="shared" si="918"/>
        <v>#VALUE!</v>
      </c>
      <c r="FI384" s="37" t="e">
        <f t="shared" si="919"/>
        <v>#VALUE!</v>
      </c>
      <c r="FJ384" s="12"/>
      <c r="FK384" s="14" t="str">
        <f>IFERROR(VLOOKUP($A384,#REF!,27,0),"0")</f>
        <v>0</v>
      </c>
      <c r="FL384" s="14">
        <f t="shared" si="992"/>
        <v>0</v>
      </c>
      <c r="FM384" s="14" t="str">
        <f>IFERROR(VLOOKUP($A384,SpecEd23!$X$22:$Y$610,59,0)," ")</f>
        <v xml:space="preserve"> </v>
      </c>
      <c r="FN384" s="14" t="e">
        <f t="shared" si="993"/>
        <v>#VALUE!</v>
      </c>
      <c r="FO384" s="14">
        <f>IFERROR(VLOOKUP($A384,ECFE!#REF!,26,0),0)</f>
        <v>0</v>
      </c>
      <c r="FP384" s="14">
        <f t="shared" si="994"/>
        <v>0</v>
      </c>
      <c r="FQ384" s="14">
        <f>IFERROR(VLOOKUP($A384,#REF!,16,0),0)</f>
        <v>0</v>
      </c>
      <c r="FR384" s="14">
        <f t="shared" si="995"/>
        <v>0</v>
      </c>
      <c r="FS384" s="14">
        <f>IFERROR(VLOOKUP($A384,#REF!,12,0),0)</f>
        <v>0</v>
      </c>
      <c r="FT384" s="14">
        <f t="shared" si="996"/>
        <v>0</v>
      </c>
      <c r="FU384" s="14">
        <v>0</v>
      </c>
      <c r="FV384" s="14">
        <f t="shared" si="997"/>
        <v>0</v>
      </c>
      <c r="FW384" s="14">
        <f>IFERROR(VLOOKUP($A384,ConEnroll!$A$8:$S$601,16,0),0)</f>
        <v>0</v>
      </c>
      <c r="FX384" s="14">
        <f t="shared" si="998"/>
        <v>0</v>
      </c>
      <c r="FY384" s="14">
        <f t="shared" si="999"/>
        <v>0</v>
      </c>
      <c r="FZ384" s="14">
        <f t="shared" si="1000"/>
        <v>0</v>
      </c>
      <c r="GA384" s="14" t="e">
        <f t="shared" si="1001"/>
        <v>#VALUE!</v>
      </c>
      <c r="GB384" s="14" t="e">
        <f t="shared" si="1002"/>
        <v>#VALUE!</v>
      </c>
      <c r="GC384" s="39"/>
      <c r="GD384" s="14">
        <f t="shared" si="920"/>
        <v>-7508.8030876857101</v>
      </c>
      <c r="GE384" s="14" t="e">
        <f t="shared" si="921"/>
        <v>#VALUE!</v>
      </c>
      <c r="GF384" s="14">
        <f t="shared" si="922"/>
        <v>0</v>
      </c>
      <c r="GG384" s="14" t="e">
        <f t="shared" si="923"/>
        <v>#VALUE!</v>
      </c>
      <c r="GH384" s="37" t="e">
        <f t="shared" si="924"/>
        <v>#VALUE!</v>
      </c>
    </row>
    <row r="385" spans="1:190" ht="12.5" x14ac:dyDescent="0.25">
      <c r="A385" s="67">
        <v>4055</v>
      </c>
      <c r="B385" s="35">
        <v>7</v>
      </c>
      <c r="C385" s="14">
        <v>7</v>
      </c>
      <c r="D385" s="14"/>
      <c r="E385" s="14"/>
      <c r="F385" s="35" t="s">
        <v>2689</v>
      </c>
      <c r="G385" s="41"/>
      <c r="H385" s="14">
        <f>IFERROR(VLOOKUP($A385,BaseFY22!$A$7:$AK$528,6,0),0)</f>
        <v>150</v>
      </c>
      <c r="I385" s="14">
        <f>IFERROR(VLOOKUP($A385,BaseFY22!$A$7:$AK$528,28,0),0)</f>
        <v>1106688</v>
      </c>
      <c r="J385" s="14">
        <f t="shared" si="925"/>
        <v>7377.92</v>
      </c>
      <c r="K385" s="14">
        <f>IFERROR(VLOOKUP($A385,SpecEd22!$A$21:$BB$605,24,0)," ")</f>
        <v>641197.43751635368</v>
      </c>
      <c r="L385" s="14">
        <f t="shared" si="926"/>
        <v>4274.6495834423577</v>
      </c>
      <c r="M385" s="14">
        <f>IFERROR(VLOOKUP($A385,ECFE!$A$16:$AB$347,7,0),0)</f>
        <v>0</v>
      </c>
      <c r="N385" s="14">
        <f t="shared" si="893"/>
        <v>0</v>
      </c>
      <c r="O385" s="14">
        <v>0</v>
      </c>
      <c r="P385" s="14">
        <f t="shared" si="893"/>
        <v>0</v>
      </c>
      <c r="Q385" s="14">
        <f>IFERROR(VLOOKUP($A385,ConEnroll!$A$7:$S$337,10,0),0)</f>
        <v>0</v>
      </c>
      <c r="R385" s="14">
        <f t="shared" si="927"/>
        <v>0</v>
      </c>
      <c r="S385" s="14">
        <f t="shared" si="894"/>
        <v>0</v>
      </c>
      <c r="T385" s="14">
        <f t="shared" si="928"/>
        <v>0</v>
      </c>
      <c r="U385" s="14">
        <f t="shared" si="895"/>
        <v>1747885.4375163536</v>
      </c>
      <c r="V385" s="14">
        <f t="shared" si="929"/>
        <v>11652.569583442357</v>
      </c>
      <c r="W385" s="42"/>
      <c r="X385" s="14">
        <f>IFERROR(VLOOKUP($A385,HouseFY22!$A$6:$AJ$528,28,0),0)</f>
        <v>1126988.0926969999</v>
      </c>
      <c r="Y385" s="14">
        <f t="shared" si="930"/>
        <v>7513.2539513133324</v>
      </c>
      <c r="Z385" s="14">
        <f>IFERROR(VLOOKUP($A385,Compens80percent!$A$13:$M$560,12,0),0)</f>
        <v>0</v>
      </c>
      <c r="AA385" s="14">
        <f t="shared" si="930"/>
        <v>0</v>
      </c>
      <c r="AB385" s="14">
        <f t="shared" si="931"/>
        <v>1126988.0926969999</v>
      </c>
      <c r="AC385" s="14">
        <f t="shared" si="930"/>
        <v>7513.2539513133324</v>
      </c>
      <c r="AD385" s="14">
        <f>IFERROR(VLOOKUP(A385,SpecEd22!$A$21:$Z$550,14,0),0)</f>
        <v>641197.43751635368</v>
      </c>
      <c r="AE385" s="14">
        <f t="shared" si="932"/>
        <v>4274.6495834423577</v>
      </c>
      <c r="AF385" s="14">
        <f>IFERROR(VLOOKUP($A385,ECFE!$A$16:$AB$348,8,0),0)</f>
        <v>0</v>
      </c>
      <c r="AG385" s="14">
        <f t="shared" si="933"/>
        <v>0</v>
      </c>
      <c r="AH385" s="14">
        <f>IFERROR(VLOOKUP(A385,ParaFY19!$A$21:$Z$543,7,0),0)</f>
        <v>1764</v>
      </c>
      <c r="AI385" s="14">
        <f t="shared" si="934"/>
        <v>11.76</v>
      </c>
      <c r="AJ385" s="14">
        <f>IFERROR(VLOOKUP(A385,ConEnroll!$A$7:$S$341,13,0),0)</f>
        <v>0</v>
      </c>
      <c r="AK385" s="14">
        <f t="shared" si="935"/>
        <v>0</v>
      </c>
      <c r="AL385" s="14">
        <f t="shared" si="890"/>
        <v>1764</v>
      </c>
      <c r="AM385" s="14">
        <f t="shared" si="936"/>
        <v>11.76</v>
      </c>
      <c r="AN385" s="14">
        <f t="shared" si="937"/>
        <v>1769949.5302133537</v>
      </c>
      <c r="AO385" s="14">
        <f t="shared" si="938"/>
        <v>11799.663534755691</v>
      </c>
      <c r="AP385" s="62"/>
      <c r="AQ385" s="14">
        <f t="shared" si="891"/>
        <v>135.33395131333236</v>
      </c>
      <c r="AR385" s="14">
        <f t="shared" si="896"/>
        <v>0</v>
      </c>
      <c r="AS385" s="14">
        <f t="shared" si="897"/>
        <v>11.76</v>
      </c>
      <c r="AT385" s="14">
        <f t="shared" si="939"/>
        <v>147.09395131333235</v>
      </c>
      <c r="AU385" s="37">
        <f t="shared" si="898"/>
        <v>1.2623305980712147E-2</v>
      </c>
      <c r="AV385" s="42"/>
      <c r="AW385" s="14" t="str">
        <f>IFERROR(VLOOKUP($A385,#REF!,27,0),"0")</f>
        <v>0</v>
      </c>
      <c r="AX385" s="14">
        <f t="shared" si="940"/>
        <v>0</v>
      </c>
      <c r="AY385" s="14" t="str">
        <f>IFERROR(VLOOKUP($A385,SpecEd22!#REF!,23,0)," ")</f>
        <v xml:space="preserve"> </v>
      </c>
      <c r="AZ385" s="14" t="e">
        <f t="shared" si="941"/>
        <v>#VALUE!</v>
      </c>
      <c r="BA385" s="14">
        <f>IFERROR(VLOOKUP($A385,ECFE!#REF!,23,0),0)</f>
        <v>0</v>
      </c>
      <c r="BB385" s="14">
        <f t="shared" si="942"/>
        <v>0</v>
      </c>
      <c r="BC385" s="14">
        <f>IFERROR(VLOOKUP($A385,#REF!,17,0),0)</f>
        <v>0</v>
      </c>
      <c r="BD385" s="14">
        <f t="shared" si="943"/>
        <v>0</v>
      </c>
      <c r="BE385" s="14">
        <f>IFERROR(VLOOKUP($A385,#REF!,9,0),0)</f>
        <v>0</v>
      </c>
      <c r="BF385" s="14">
        <f t="shared" si="944"/>
        <v>0</v>
      </c>
      <c r="BG385" s="14">
        <v>0</v>
      </c>
      <c r="BH385" s="14">
        <f t="shared" si="945"/>
        <v>0</v>
      </c>
      <c r="BI385" s="14">
        <f>IFERROR(VLOOKUP($A385,ConEnroll!$A$8:$S$601,15,0),0)</f>
        <v>0</v>
      </c>
      <c r="BJ385" s="14">
        <f t="shared" si="946"/>
        <v>0</v>
      </c>
      <c r="BK385" s="14">
        <f t="shared" si="947"/>
        <v>0</v>
      </c>
      <c r="BL385" s="14">
        <f t="shared" si="948"/>
        <v>0</v>
      </c>
      <c r="BM385" s="14" t="e">
        <f t="shared" si="949"/>
        <v>#VALUE!</v>
      </c>
      <c r="BN385" s="14" t="e">
        <f t="shared" si="950"/>
        <v>#VALUE!</v>
      </c>
      <c r="BO385" s="42"/>
      <c r="BP385" s="14">
        <f t="shared" si="899"/>
        <v>7513.2539513133324</v>
      </c>
      <c r="BQ385" s="14" t="e">
        <f t="shared" si="900"/>
        <v>#VALUE!</v>
      </c>
      <c r="BR385" s="14">
        <f t="shared" si="951"/>
        <v>11.76</v>
      </c>
      <c r="BS385" s="14" t="e">
        <f t="shared" si="901"/>
        <v>#VALUE!</v>
      </c>
      <c r="BT385" s="37" t="e">
        <f t="shared" si="902"/>
        <v>#VALUE!</v>
      </c>
      <c r="BU385" s="41"/>
      <c r="BV385" s="14" t="str">
        <f>IFERROR(VLOOKUP($A385,#REF!,27,0),"0")</f>
        <v>0</v>
      </c>
      <c r="BW385" s="14">
        <f t="shared" si="952"/>
        <v>0</v>
      </c>
      <c r="BX385" s="14" t="str">
        <f>IFERROR(VLOOKUP($A385,SpecEd22!$Z$22:$AV$606,59,0)," ")</f>
        <v xml:space="preserve"> </v>
      </c>
      <c r="BY385" s="14" t="e">
        <f t="shared" si="953"/>
        <v>#VALUE!</v>
      </c>
      <c r="BZ385" s="14">
        <f>IFERROR(VLOOKUP($A385,ECFE!#REF!,25,0),0)</f>
        <v>0</v>
      </c>
      <c r="CA385" s="14">
        <f t="shared" si="954"/>
        <v>0</v>
      </c>
      <c r="CB385" s="14">
        <f>IFERROR(VLOOKUP($A385,#REF!,17,0),0)</f>
        <v>0</v>
      </c>
      <c r="CC385" s="14">
        <f t="shared" si="955"/>
        <v>0</v>
      </c>
      <c r="CD385" s="14">
        <f>IFERROR(VLOOKUP($A385,#REF!,9,0),0)</f>
        <v>0</v>
      </c>
      <c r="CE385" s="14">
        <f t="shared" si="956"/>
        <v>0</v>
      </c>
      <c r="CF385" s="14">
        <v>0</v>
      </c>
      <c r="CG385" s="14">
        <f t="shared" si="957"/>
        <v>0</v>
      </c>
      <c r="CH385" s="14">
        <f>IFERROR(VLOOKUP($A385,ConEnroll!$A$8:$S$601,15,0),0)</f>
        <v>0</v>
      </c>
      <c r="CI385" s="14">
        <f t="shared" si="958"/>
        <v>0</v>
      </c>
      <c r="CJ385" s="14">
        <f t="shared" si="959"/>
        <v>0</v>
      </c>
      <c r="CK385" s="14">
        <f t="shared" si="960"/>
        <v>0</v>
      </c>
      <c r="CL385" s="14" t="e">
        <f t="shared" si="961"/>
        <v>#VALUE!</v>
      </c>
      <c r="CM385" s="14" t="e">
        <f t="shared" si="962"/>
        <v>#VALUE!</v>
      </c>
      <c r="CN385" s="42"/>
      <c r="CO385" s="14">
        <f t="shared" si="903"/>
        <v>-7377.92</v>
      </c>
      <c r="CP385" s="14" t="e">
        <f t="shared" si="904"/>
        <v>#VALUE!</v>
      </c>
      <c r="CQ385" s="14">
        <f t="shared" si="905"/>
        <v>0</v>
      </c>
      <c r="CR385" s="14" t="e">
        <f t="shared" si="906"/>
        <v>#VALUE!</v>
      </c>
      <c r="CS385" s="37" t="e">
        <f t="shared" si="907"/>
        <v>#VALUE!</v>
      </c>
      <c r="CT385" s="239"/>
      <c r="CU385" s="239"/>
      <c r="CV385" s="468"/>
      <c r="CW385" s="14">
        <f>IFERROR(VLOOKUP($A385,BaseFY23!$A$7:$AK$527,6,0),0)</f>
        <v>171.97619</v>
      </c>
      <c r="CX385" s="14">
        <f>IFERROR(VLOOKUP($A385,BaseFY23!$A$7:$AN$528,28,0),0)</f>
        <v>1265814.071429</v>
      </c>
      <c r="CY385" s="14">
        <f t="shared" si="963"/>
        <v>7360.4030385194601</v>
      </c>
      <c r="CZ385" s="14">
        <f>IFERROR(VLOOKUP($A385,SpecEd23!$A$21:$BB$605,23,0)," ")</f>
        <v>788422.01438881026</v>
      </c>
      <c r="DA385" s="14">
        <f t="shared" si="964"/>
        <v>4584.4835519894368</v>
      </c>
      <c r="DB385" s="14">
        <f>IFERROR(VLOOKUP($A385,ECFE!$A$16:$AB$347,7,0),0)</f>
        <v>0</v>
      </c>
      <c r="DC385" s="14">
        <f t="shared" si="965"/>
        <v>0</v>
      </c>
      <c r="DD385" s="14">
        <v>0</v>
      </c>
      <c r="DE385" s="14">
        <f t="shared" si="966"/>
        <v>0</v>
      </c>
      <c r="DF385" s="14">
        <f>IFERROR(VLOOKUP($A385,ConEnroll!$A$7:$S$338,10,0),0)</f>
        <v>0</v>
      </c>
      <c r="DG385" s="14">
        <f t="shared" si="967"/>
        <v>0</v>
      </c>
      <c r="DH385" s="14">
        <f t="shared" si="908"/>
        <v>0</v>
      </c>
      <c r="DI385" s="14">
        <f t="shared" si="968"/>
        <v>0</v>
      </c>
      <c r="DJ385" s="14">
        <f t="shared" si="909"/>
        <v>2054236.0858178101</v>
      </c>
      <c r="DK385" s="14">
        <f t="shared" si="969"/>
        <v>11944.886590508897</v>
      </c>
      <c r="DL385" s="42"/>
      <c r="DM385" s="14">
        <f>IFERROR(VLOOKUP($A385,HouseFY23!$A$7:$AJ$528,28,0),0)</f>
        <v>1313362.7314289999</v>
      </c>
      <c r="DN385" s="14">
        <f t="shared" si="970"/>
        <v>7636.8870099343394</v>
      </c>
      <c r="DO385" s="14">
        <f>IFERROR(VLOOKUP($A385,Compens80percent!$A$13:$M$560,12,0),0)</f>
        <v>0</v>
      </c>
      <c r="DP385" s="14">
        <f t="shared" si="970"/>
        <v>0</v>
      </c>
      <c r="DQ385" s="14">
        <f t="shared" si="971"/>
        <v>1313362.7314289999</v>
      </c>
      <c r="DR385" s="14">
        <f t="shared" si="972"/>
        <v>8755.75154286</v>
      </c>
      <c r="DS385" s="14">
        <f>IFERROR(VLOOKUP($A385,SpecEd23!$A$21:$Z$550,14,0),0)</f>
        <v>788422.01438881026</v>
      </c>
      <c r="DT385" s="14">
        <f t="shared" si="973"/>
        <v>4584.4835519894368</v>
      </c>
      <c r="DU385" s="14">
        <f>IFERROR(VLOOKUP($A385,ECFE!$A$16:$AB$347,9,0),0)</f>
        <v>0</v>
      </c>
      <c r="DV385" s="14">
        <f t="shared" si="974"/>
        <v>0</v>
      </c>
      <c r="DW385" s="14">
        <f>IFERROR(VLOOKUP($A385,ParaFY19!$A$21:$Z$543,7,0),0)</f>
        <v>1764</v>
      </c>
      <c r="DX385" s="14">
        <f t="shared" si="975"/>
        <v>10.257233864757673</v>
      </c>
      <c r="DY385" s="14">
        <f>IFERROR(VLOOKUP($A385,ConEnroll!$A$7:$S$341,13,0),0)</f>
        <v>0</v>
      </c>
      <c r="DZ385" s="14">
        <f t="shared" si="976"/>
        <v>0</v>
      </c>
      <c r="EA385" s="14">
        <f t="shared" si="910"/>
        <v>1764</v>
      </c>
      <c r="EB385" s="14">
        <f t="shared" si="977"/>
        <v>10.257233864757673</v>
      </c>
      <c r="EC385" s="14">
        <f t="shared" si="911"/>
        <v>2103548.7458178103</v>
      </c>
      <c r="ED385" s="14">
        <f t="shared" si="978"/>
        <v>12231.627795788534</v>
      </c>
      <c r="EE385" s="62"/>
      <c r="EF385" s="14">
        <f t="shared" si="912"/>
        <v>276.48397141487931</v>
      </c>
      <c r="EG385" s="14">
        <f t="shared" si="913"/>
        <v>0</v>
      </c>
      <c r="EH385" s="14">
        <f t="shared" si="914"/>
        <v>10.257233864757673</v>
      </c>
      <c r="EI385" s="14">
        <f t="shared" si="979"/>
        <v>286.74120527963697</v>
      </c>
      <c r="EJ385" s="37">
        <f t="shared" si="915"/>
        <v>2.4005351838792193E-2</v>
      </c>
      <c r="EK385" s="42"/>
      <c r="EL385" s="14" t="str">
        <f>IFERROR(VLOOKUP($A385,#REF!,27,0),"0")</f>
        <v>0</v>
      </c>
      <c r="EM385" s="14">
        <f t="shared" si="980"/>
        <v>0</v>
      </c>
      <c r="EN385" s="14" t="str">
        <f>IFERROR(VLOOKUP($A385,SpecEd23!#REF!,23,0)," ")</f>
        <v xml:space="preserve"> </v>
      </c>
      <c r="EO385" s="14" t="e">
        <f t="shared" si="981"/>
        <v>#VALUE!</v>
      </c>
      <c r="EP385" s="14">
        <f>IFERROR(VLOOKUP($A385,ECFE!#REF!,24,0),0)</f>
        <v>0</v>
      </c>
      <c r="EQ385" s="14">
        <f t="shared" si="982"/>
        <v>0</v>
      </c>
      <c r="ER385" s="14">
        <f>IFERROR(VLOOKUP($A385,#REF!,30,0),0)</f>
        <v>0</v>
      </c>
      <c r="ES385" s="14">
        <f t="shared" si="983"/>
        <v>0</v>
      </c>
      <c r="ET385" s="14">
        <f>IFERROR(VLOOKUP($A385,#REF!,12,0),0)</f>
        <v>0</v>
      </c>
      <c r="EU385" s="14">
        <f t="shared" si="984"/>
        <v>0</v>
      </c>
      <c r="EV385" s="14">
        <v>0</v>
      </c>
      <c r="EW385" s="14">
        <f t="shared" si="985"/>
        <v>0</v>
      </c>
      <c r="EX385" s="14">
        <f>IFERROR(VLOOKUP($A385,ConEnroll!$A$8:$S$601,16,0),0)</f>
        <v>0</v>
      </c>
      <c r="EY385" s="14">
        <f t="shared" si="986"/>
        <v>0</v>
      </c>
      <c r="EZ385" s="14">
        <f t="shared" si="987"/>
        <v>0</v>
      </c>
      <c r="FA385" s="14">
        <f t="shared" si="988"/>
        <v>0</v>
      </c>
      <c r="FB385" s="14" t="e">
        <f t="shared" si="989"/>
        <v>#VALUE!</v>
      </c>
      <c r="FC385" s="14" t="e">
        <f t="shared" si="990"/>
        <v>#VALUE!</v>
      </c>
      <c r="FD385" s="62"/>
      <c r="FE385" s="14">
        <f t="shared" si="916"/>
        <v>7636.8870099343394</v>
      </c>
      <c r="FF385" s="14" t="e">
        <f t="shared" si="917"/>
        <v>#VALUE!</v>
      </c>
      <c r="FG385" s="14">
        <f t="shared" si="991"/>
        <v>10.257233864757673</v>
      </c>
      <c r="FH385" s="14" t="e">
        <f t="shared" si="918"/>
        <v>#VALUE!</v>
      </c>
      <c r="FI385" s="37" t="e">
        <f t="shared" si="919"/>
        <v>#VALUE!</v>
      </c>
      <c r="FJ385" s="12"/>
      <c r="FK385" s="14" t="str">
        <f>IFERROR(VLOOKUP($A385,#REF!,27,0),"0")</f>
        <v>0</v>
      </c>
      <c r="FL385" s="14">
        <f t="shared" si="992"/>
        <v>0</v>
      </c>
      <c r="FM385" s="14" t="str">
        <f>IFERROR(VLOOKUP($A385,SpecEd23!$X$22:$Y$610,59,0)," ")</f>
        <v xml:space="preserve"> </v>
      </c>
      <c r="FN385" s="14" t="e">
        <f t="shared" si="993"/>
        <v>#VALUE!</v>
      </c>
      <c r="FO385" s="14">
        <f>IFERROR(VLOOKUP($A385,ECFE!#REF!,26,0),0)</f>
        <v>0</v>
      </c>
      <c r="FP385" s="14">
        <f t="shared" si="994"/>
        <v>0</v>
      </c>
      <c r="FQ385" s="14">
        <f>IFERROR(VLOOKUP($A385,#REF!,16,0),0)</f>
        <v>0</v>
      </c>
      <c r="FR385" s="14">
        <f t="shared" si="995"/>
        <v>0</v>
      </c>
      <c r="FS385" s="14">
        <f>IFERROR(VLOOKUP($A385,#REF!,12,0),0)</f>
        <v>0</v>
      </c>
      <c r="FT385" s="14">
        <f t="shared" si="996"/>
        <v>0</v>
      </c>
      <c r="FU385" s="14">
        <v>0</v>
      </c>
      <c r="FV385" s="14">
        <f t="shared" si="997"/>
        <v>0</v>
      </c>
      <c r="FW385" s="14">
        <f>IFERROR(VLOOKUP($A385,ConEnroll!$A$8:$S$601,16,0),0)</f>
        <v>0</v>
      </c>
      <c r="FX385" s="14">
        <f t="shared" si="998"/>
        <v>0</v>
      </c>
      <c r="FY385" s="14">
        <f t="shared" si="999"/>
        <v>0</v>
      </c>
      <c r="FZ385" s="14">
        <f t="shared" si="1000"/>
        <v>0</v>
      </c>
      <c r="GA385" s="14" t="e">
        <f t="shared" si="1001"/>
        <v>#VALUE!</v>
      </c>
      <c r="GB385" s="14" t="e">
        <f t="shared" si="1002"/>
        <v>#VALUE!</v>
      </c>
      <c r="GC385" s="39"/>
      <c r="GD385" s="14">
        <f t="shared" si="920"/>
        <v>-7360.4030385194601</v>
      </c>
      <c r="GE385" s="14" t="e">
        <f t="shared" si="921"/>
        <v>#VALUE!</v>
      </c>
      <c r="GF385" s="14">
        <f t="shared" si="922"/>
        <v>0</v>
      </c>
      <c r="GG385" s="14" t="e">
        <f t="shared" si="923"/>
        <v>#VALUE!</v>
      </c>
      <c r="GH385" s="37" t="e">
        <f t="shared" si="924"/>
        <v>#VALUE!</v>
      </c>
    </row>
    <row r="386" spans="1:190" ht="12.5" x14ac:dyDescent="0.25">
      <c r="A386" s="67">
        <v>4056</v>
      </c>
      <c r="B386" s="35">
        <v>7</v>
      </c>
      <c r="C386" s="14">
        <v>7</v>
      </c>
      <c r="D386" s="14"/>
      <c r="E386" s="14"/>
      <c r="F386" s="35" t="s">
        <v>1186</v>
      </c>
      <c r="G386" s="41"/>
      <c r="H386" s="14">
        <f>IFERROR(VLOOKUP($A386,BaseFY22!$A$7:$AK$528,6,0),0)</f>
        <v>70</v>
      </c>
      <c r="I386" s="14">
        <f>IFERROR(VLOOKUP($A386,BaseFY22!$A$7:$AK$528,28,0),0)</f>
        <v>712022</v>
      </c>
      <c r="J386" s="14">
        <f t="shared" si="925"/>
        <v>10171.742857142857</v>
      </c>
      <c r="K386" s="14">
        <f>IFERROR(VLOOKUP($A386,SpecEd22!$A$21:$BB$605,24,0)," ")</f>
        <v>268148.48188707646</v>
      </c>
      <c r="L386" s="14">
        <f t="shared" si="926"/>
        <v>3830.6925983868064</v>
      </c>
      <c r="M386" s="14">
        <f>IFERROR(VLOOKUP($A386,ECFE!$A$16:$AB$347,7,0),0)</f>
        <v>0</v>
      </c>
      <c r="N386" s="14">
        <f t="shared" si="893"/>
        <v>0</v>
      </c>
      <c r="O386" s="14">
        <v>0</v>
      </c>
      <c r="P386" s="14">
        <f t="shared" si="893"/>
        <v>0</v>
      </c>
      <c r="Q386" s="14">
        <f>IFERROR(VLOOKUP($A386,ConEnroll!$A$7:$S$337,10,0),0)</f>
        <v>0</v>
      </c>
      <c r="R386" s="14">
        <f t="shared" si="927"/>
        <v>0</v>
      </c>
      <c r="S386" s="14">
        <f t="shared" si="894"/>
        <v>0</v>
      </c>
      <c r="T386" s="14">
        <f t="shared" si="928"/>
        <v>0</v>
      </c>
      <c r="U386" s="14">
        <f t="shared" si="895"/>
        <v>980170.48188707652</v>
      </c>
      <c r="V386" s="14">
        <f t="shared" si="929"/>
        <v>14002.435455529665</v>
      </c>
      <c r="W386" s="42"/>
      <c r="X386" s="14">
        <f>IFERROR(VLOOKUP($A386,HouseFY22!$A$6:$AJ$528,28,0),0)</f>
        <v>725772.90865500004</v>
      </c>
      <c r="Y386" s="14">
        <f t="shared" si="930"/>
        <v>10368.184409357144</v>
      </c>
      <c r="Z386" s="14">
        <f>IFERROR(VLOOKUP($A386,Compens80percent!$A$13:$M$560,12,0),0)</f>
        <v>0</v>
      </c>
      <c r="AA386" s="14">
        <f t="shared" si="930"/>
        <v>0</v>
      </c>
      <c r="AB386" s="14">
        <f t="shared" si="931"/>
        <v>725772.90865500004</v>
      </c>
      <c r="AC386" s="14">
        <f t="shared" si="930"/>
        <v>10368.184409357144</v>
      </c>
      <c r="AD386" s="14">
        <f>IFERROR(VLOOKUP(A386,SpecEd22!$A$21:$Z$550,14,0),0)</f>
        <v>268148.48188707646</v>
      </c>
      <c r="AE386" s="14">
        <f t="shared" si="932"/>
        <v>3830.6925983868064</v>
      </c>
      <c r="AF386" s="14">
        <f>IFERROR(VLOOKUP($A386,ECFE!$A$16:$AB$348,8,0),0)</f>
        <v>0</v>
      </c>
      <c r="AG386" s="14">
        <f t="shared" si="933"/>
        <v>0</v>
      </c>
      <c r="AH386" s="14">
        <f>IFERROR(VLOOKUP(A386,ParaFY19!$A$21:$Z$543,7,0),0)</f>
        <v>588</v>
      </c>
      <c r="AI386" s="14">
        <f t="shared" si="934"/>
        <v>8.4</v>
      </c>
      <c r="AJ386" s="14">
        <f>IFERROR(VLOOKUP(A386,ConEnroll!$A$7:$S$341,13,0),0)</f>
        <v>0</v>
      </c>
      <c r="AK386" s="14">
        <f t="shared" si="935"/>
        <v>0</v>
      </c>
      <c r="AL386" s="14">
        <f t="shared" si="890"/>
        <v>588</v>
      </c>
      <c r="AM386" s="14">
        <f t="shared" si="936"/>
        <v>8.4</v>
      </c>
      <c r="AN386" s="14">
        <f t="shared" si="937"/>
        <v>994509.39054207643</v>
      </c>
      <c r="AO386" s="14">
        <f t="shared" si="938"/>
        <v>14207.277007743949</v>
      </c>
      <c r="AP386" s="62"/>
      <c r="AQ386" s="14">
        <f t="shared" si="891"/>
        <v>196.44155221428628</v>
      </c>
      <c r="AR386" s="14">
        <f t="shared" si="896"/>
        <v>0</v>
      </c>
      <c r="AS386" s="14">
        <f t="shared" si="897"/>
        <v>8.4</v>
      </c>
      <c r="AT386" s="14">
        <f t="shared" si="939"/>
        <v>204.84155221428628</v>
      </c>
      <c r="AU386" s="37">
        <f t="shared" si="898"/>
        <v>1.46289945677552E-2</v>
      </c>
      <c r="AV386" s="42"/>
      <c r="AW386" s="14" t="str">
        <f>IFERROR(VLOOKUP($A386,#REF!,27,0),"0")</f>
        <v>0</v>
      </c>
      <c r="AX386" s="14">
        <f t="shared" si="940"/>
        <v>0</v>
      </c>
      <c r="AY386" s="14" t="str">
        <f>IFERROR(VLOOKUP($A386,SpecEd22!#REF!,23,0)," ")</f>
        <v xml:space="preserve"> </v>
      </c>
      <c r="AZ386" s="14" t="e">
        <f t="shared" si="941"/>
        <v>#VALUE!</v>
      </c>
      <c r="BA386" s="14">
        <f>IFERROR(VLOOKUP($A386,ECFE!#REF!,23,0),0)</f>
        <v>0</v>
      </c>
      <c r="BB386" s="14">
        <f t="shared" si="942"/>
        <v>0</v>
      </c>
      <c r="BC386" s="14">
        <f>IFERROR(VLOOKUP($A386,#REF!,17,0),0)</f>
        <v>0</v>
      </c>
      <c r="BD386" s="14">
        <f t="shared" si="943"/>
        <v>0</v>
      </c>
      <c r="BE386" s="14">
        <f>IFERROR(VLOOKUP($A386,#REF!,9,0),0)</f>
        <v>0</v>
      </c>
      <c r="BF386" s="14">
        <f t="shared" si="944"/>
        <v>0</v>
      </c>
      <c r="BG386" s="14">
        <v>0</v>
      </c>
      <c r="BH386" s="14">
        <f t="shared" si="945"/>
        <v>0</v>
      </c>
      <c r="BI386" s="14">
        <f>IFERROR(VLOOKUP($A386,ConEnroll!$A$8:$S$601,15,0),0)</f>
        <v>0</v>
      </c>
      <c r="BJ386" s="14">
        <f t="shared" si="946"/>
        <v>0</v>
      </c>
      <c r="BK386" s="14">
        <f t="shared" si="947"/>
        <v>0</v>
      </c>
      <c r="BL386" s="14">
        <f t="shared" si="948"/>
        <v>0</v>
      </c>
      <c r="BM386" s="14" t="e">
        <f t="shared" si="949"/>
        <v>#VALUE!</v>
      </c>
      <c r="BN386" s="14" t="e">
        <f t="shared" si="950"/>
        <v>#VALUE!</v>
      </c>
      <c r="BO386" s="42"/>
      <c r="BP386" s="14">
        <f t="shared" si="899"/>
        <v>10368.184409357144</v>
      </c>
      <c r="BQ386" s="14" t="e">
        <f t="shared" si="900"/>
        <v>#VALUE!</v>
      </c>
      <c r="BR386" s="14">
        <f t="shared" si="951"/>
        <v>8.4</v>
      </c>
      <c r="BS386" s="14" t="e">
        <f t="shared" si="901"/>
        <v>#VALUE!</v>
      </c>
      <c r="BT386" s="37" t="e">
        <f t="shared" si="902"/>
        <v>#VALUE!</v>
      </c>
      <c r="BU386" s="41"/>
      <c r="BV386" s="14" t="str">
        <f>IFERROR(VLOOKUP($A386,#REF!,27,0),"0")</f>
        <v>0</v>
      </c>
      <c r="BW386" s="14">
        <f t="shared" si="952"/>
        <v>0</v>
      </c>
      <c r="BX386" s="14" t="str">
        <f>IFERROR(VLOOKUP($A386,SpecEd22!$Z$22:$AV$606,59,0)," ")</f>
        <v xml:space="preserve"> </v>
      </c>
      <c r="BY386" s="14" t="e">
        <f t="shared" si="953"/>
        <v>#VALUE!</v>
      </c>
      <c r="BZ386" s="14">
        <f>IFERROR(VLOOKUP($A386,ECFE!#REF!,25,0),0)</f>
        <v>0</v>
      </c>
      <c r="CA386" s="14">
        <f t="shared" si="954"/>
        <v>0</v>
      </c>
      <c r="CB386" s="14">
        <f>IFERROR(VLOOKUP($A386,#REF!,17,0),0)</f>
        <v>0</v>
      </c>
      <c r="CC386" s="14">
        <f t="shared" si="955"/>
        <v>0</v>
      </c>
      <c r="CD386" s="14">
        <f>IFERROR(VLOOKUP($A386,#REF!,9,0),0)</f>
        <v>0</v>
      </c>
      <c r="CE386" s="14">
        <f t="shared" si="956"/>
        <v>0</v>
      </c>
      <c r="CF386" s="14">
        <v>0</v>
      </c>
      <c r="CG386" s="14">
        <f t="shared" si="957"/>
        <v>0</v>
      </c>
      <c r="CH386" s="14">
        <f>IFERROR(VLOOKUP($A386,ConEnroll!$A$8:$S$601,15,0),0)</f>
        <v>0</v>
      </c>
      <c r="CI386" s="14">
        <f t="shared" si="958"/>
        <v>0</v>
      </c>
      <c r="CJ386" s="14">
        <f t="shared" si="959"/>
        <v>0</v>
      </c>
      <c r="CK386" s="14">
        <f t="shared" si="960"/>
        <v>0</v>
      </c>
      <c r="CL386" s="14" t="e">
        <f t="shared" si="961"/>
        <v>#VALUE!</v>
      </c>
      <c r="CM386" s="14" t="e">
        <f t="shared" si="962"/>
        <v>#VALUE!</v>
      </c>
      <c r="CN386" s="42"/>
      <c r="CO386" s="14">
        <f t="shared" si="903"/>
        <v>-10171.742857142857</v>
      </c>
      <c r="CP386" s="14" t="e">
        <f t="shared" si="904"/>
        <v>#VALUE!</v>
      </c>
      <c r="CQ386" s="14">
        <f t="shared" si="905"/>
        <v>0</v>
      </c>
      <c r="CR386" s="14" t="e">
        <f t="shared" si="906"/>
        <v>#VALUE!</v>
      </c>
      <c r="CS386" s="37" t="e">
        <f t="shared" si="907"/>
        <v>#VALUE!</v>
      </c>
      <c r="CT386" s="239"/>
      <c r="CU386" s="239"/>
      <c r="CV386" s="468"/>
      <c r="CW386" s="14">
        <f>IFERROR(VLOOKUP($A386,BaseFY23!$A$7:$AK$527,6,0),0)</f>
        <v>70</v>
      </c>
      <c r="CX386" s="14">
        <f>IFERROR(VLOOKUP($A386,BaseFY23!$A$7:$AN$528,28,0),0)</f>
        <v>712380</v>
      </c>
      <c r="CY386" s="14">
        <f t="shared" si="963"/>
        <v>10176.857142857143</v>
      </c>
      <c r="CZ386" s="14">
        <f>IFERROR(VLOOKUP($A386,SpecEd23!$A$21:$BB$605,23,0)," ")</f>
        <v>287252.63457454747</v>
      </c>
      <c r="DA386" s="14">
        <f t="shared" si="964"/>
        <v>4103.6090653506781</v>
      </c>
      <c r="DB386" s="14">
        <f>IFERROR(VLOOKUP($A386,ECFE!$A$16:$AB$347,7,0),0)</f>
        <v>0</v>
      </c>
      <c r="DC386" s="14">
        <f t="shared" si="965"/>
        <v>0</v>
      </c>
      <c r="DD386" s="14">
        <v>0</v>
      </c>
      <c r="DE386" s="14">
        <f t="shared" si="966"/>
        <v>0</v>
      </c>
      <c r="DF386" s="14">
        <f>IFERROR(VLOOKUP($A386,ConEnroll!$A$7:$S$338,10,0),0)</f>
        <v>0</v>
      </c>
      <c r="DG386" s="14">
        <f t="shared" si="967"/>
        <v>0</v>
      </c>
      <c r="DH386" s="14">
        <f t="shared" si="908"/>
        <v>0</v>
      </c>
      <c r="DI386" s="14">
        <f t="shared" si="968"/>
        <v>0</v>
      </c>
      <c r="DJ386" s="14">
        <f t="shared" si="909"/>
        <v>999632.63457454741</v>
      </c>
      <c r="DK386" s="14">
        <f t="shared" si="969"/>
        <v>14280.466208207819</v>
      </c>
      <c r="DL386" s="42"/>
      <c r="DM386" s="14">
        <f>IFERROR(VLOOKUP($A386,HouseFY23!$A$7:$AJ$528,28,0),0)</f>
        <v>740263.91</v>
      </c>
      <c r="DN386" s="14">
        <f t="shared" si="970"/>
        <v>10575.198714285714</v>
      </c>
      <c r="DO386" s="14">
        <f>IFERROR(VLOOKUP($A386,Compens80percent!$A$13:$M$560,12,0),0)</f>
        <v>0</v>
      </c>
      <c r="DP386" s="14">
        <f t="shared" si="970"/>
        <v>0</v>
      </c>
      <c r="DQ386" s="14">
        <f t="shared" si="971"/>
        <v>740263.91</v>
      </c>
      <c r="DR386" s="14">
        <f t="shared" si="972"/>
        <v>10575.198714285714</v>
      </c>
      <c r="DS386" s="14">
        <f>IFERROR(VLOOKUP($A386,SpecEd23!$A$21:$Z$550,14,0),0)</f>
        <v>287252.63457454747</v>
      </c>
      <c r="DT386" s="14">
        <f t="shared" si="973"/>
        <v>4103.6090653506781</v>
      </c>
      <c r="DU386" s="14">
        <f>IFERROR(VLOOKUP($A386,ECFE!$A$16:$AB$347,9,0),0)</f>
        <v>0</v>
      </c>
      <c r="DV386" s="14">
        <f t="shared" si="974"/>
        <v>0</v>
      </c>
      <c r="DW386" s="14">
        <f>IFERROR(VLOOKUP($A386,ParaFY19!$A$21:$Z$543,7,0),0)</f>
        <v>588</v>
      </c>
      <c r="DX386" s="14">
        <f t="shared" si="975"/>
        <v>8.4</v>
      </c>
      <c r="DY386" s="14">
        <f>IFERROR(VLOOKUP($A386,ConEnroll!$A$7:$S$341,13,0),0)</f>
        <v>0</v>
      </c>
      <c r="DZ386" s="14">
        <f t="shared" si="976"/>
        <v>0</v>
      </c>
      <c r="EA386" s="14">
        <f t="shared" si="910"/>
        <v>588</v>
      </c>
      <c r="EB386" s="14">
        <f t="shared" si="977"/>
        <v>8.4</v>
      </c>
      <c r="EC386" s="14">
        <f t="shared" si="911"/>
        <v>1028104.5445745476</v>
      </c>
      <c r="ED386" s="14">
        <f t="shared" si="978"/>
        <v>14687.207779636394</v>
      </c>
      <c r="EE386" s="62"/>
      <c r="EF386" s="14">
        <f t="shared" si="912"/>
        <v>398.34157142857111</v>
      </c>
      <c r="EG386" s="14">
        <f t="shared" si="913"/>
        <v>0</v>
      </c>
      <c r="EH386" s="14">
        <f t="shared" si="914"/>
        <v>8.4</v>
      </c>
      <c r="EI386" s="14">
        <f t="shared" si="979"/>
        <v>406.74157142857109</v>
      </c>
      <c r="EJ386" s="37">
        <f t="shared" si="915"/>
        <v>2.8482373439236382E-2</v>
      </c>
      <c r="EK386" s="42"/>
      <c r="EL386" s="14" t="str">
        <f>IFERROR(VLOOKUP($A386,#REF!,27,0),"0")</f>
        <v>0</v>
      </c>
      <c r="EM386" s="14">
        <f t="shared" si="980"/>
        <v>0</v>
      </c>
      <c r="EN386" s="14" t="str">
        <f>IFERROR(VLOOKUP($A386,SpecEd23!#REF!,23,0)," ")</f>
        <v xml:space="preserve"> </v>
      </c>
      <c r="EO386" s="14" t="e">
        <f t="shared" si="981"/>
        <v>#VALUE!</v>
      </c>
      <c r="EP386" s="14">
        <f>IFERROR(VLOOKUP($A386,ECFE!#REF!,24,0),0)</f>
        <v>0</v>
      </c>
      <c r="EQ386" s="14">
        <f t="shared" si="982"/>
        <v>0</v>
      </c>
      <c r="ER386" s="14">
        <f>IFERROR(VLOOKUP($A386,#REF!,30,0),0)</f>
        <v>0</v>
      </c>
      <c r="ES386" s="14">
        <f t="shared" si="983"/>
        <v>0</v>
      </c>
      <c r="ET386" s="14">
        <f>IFERROR(VLOOKUP($A386,#REF!,12,0),0)</f>
        <v>0</v>
      </c>
      <c r="EU386" s="14">
        <f t="shared" si="984"/>
        <v>0</v>
      </c>
      <c r="EV386" s="14">
        <v>0</v>
      </c>
      <c r="EW386" s="14">
        <f t="shared" si="985"/>
        <v>0</v>
      </c>
      <c r="EX386" s="14">
        <f>IFERROR(VLOOKUP($A386,ConEnroll!$A$8:$S$601,16,0),0)</f>
        <v>0</v>
      </c>
      <c r="EY386" s="14">
        <f t="shared" si="986"/>
        <v>0</v>
      </c>
      <c r="EZ386" s="14">
        <f t="shared" si="987"/>
        <v>0</v>
      </c>
      <c r="FA386" s="14">
        <f t="shared" si="988"/>
        <v>0</v>
      </c>
      <c r="FB386" s="14" t="e">
        <f t="shared" si="989"/>
        <v>#VALUE!</v>
      </c>
      <c r="FC386" s="14" t="e">
        <f t="shared" si="990"/>
        <v>#VALUE!</v>
      </c>
      <c r="FD386" s="62"/>
      <c r="FE386" s="14">
        <f t="shared" si="916"/>
        <v>10575.198714285714</v>
      </c>
      <c r="FF386" s="14" t="e">
        <f t="shared" si="917"/>
        <v>#VALUE!</v>
      </c>
      <c r="FG386" s="14">
        <f t="shared" si="991"/>
        <v>8.4</v>
      </c>
      <c r="FH386" s="14" t="e">
        <f t="shared" si="918"/>
        <v>#VALUE!</v>
      </c>
      <c r="FI386" s="37" t="e">
        <f t="shared" si="919"/>
        <v>#VALUE!</v>
      </c>
      <c r="FJ386" s="12"/>
      <c r="FK386" s="14" t="str">
        <f>IFERROR(VLOOKUP($A386,#REF!,27,0),"0")</f>
        <v>0</v>
      </c>
      <c r="FL386" s="14">
        <f t="shared" si="992"/>
        <v>0</v>
      </c>
      <c r="FM386" s="14" t="str">
        <f>IFERROR(VLOOKUP($A386,SpecEd23!$X$22:$Y$610,59,0)," ")</f>
        <v xml:space="preserve"> </v>
      </c>
      <c r="FN386" s="14" t="e">
        <f t="shared" si="993"/>
        <v>#VALUE!</v>
      </c>
      <c r="FO386" s="14">
        <f>IFERROR(VLOOKUP($A386,ECFE!#REF!,26,0),0)</f>
        <v>0</v>
      </c>
      <c r="FP386" s="14">
        <f t="shared" si="994"/>
        <v>0</v>
      </c>
      <c r="FQ386" s="14">
        <f>IFERROR(VLOOKUP($A386,#REF!,16,0),0)</f>
        <v>0</v>
      </c>
      <c r="FR386" s="14">
        <f t="shared" si="995"/>
        <v>0</v>
      </c>
      <c r="FS386" s="14">
        <f>IFERROR(VLOOKUP($A386,#REF!,12,0),0)</f>
        <v>0</v>
      </c>
      <c r="FT386" s="14">
        <f t="shared" si="996"/>
        <v>0</v>
      </c>
      <c r="FU386" s="14">
        <v>0</v>
      </c>
      <c r="FV386" s="14">
        <f t="shared" si="997"/>
        <v>0</v>
      </c>
      <c r="FW386" s="14">
        <f>IFERROR(VLOOKUP($A386,ConEnroll!$A$8:$S$601,16,0),0)</f>
        <v>0</v>
      </c>
      <c r="FX386" s="14">
        <f t="shared" si="998"/>
        <v>0</v>
      </c>
      <c r="FY386" s="14">
        <f t="shared" si="999"/>
        <v>0</v>
      </c>
      <c r="FZ386" s="14">
        <f t="shared" si="1000"/>
        <v>0</v>
      </c>
      <c r="GA386" s="14" t="e">
        <f t="shared" si="1001"/>
        <v>#VALUE!</v>
      </c>
      <c r="GB386" s="14" t="e">
        <f t="shared" si="1002"/>
        <v>#VALUE!</v>
      </c>
      <c r="GC386" s="39"/>
      <c r="GD386" s="14">
        <f t="shared" si="920"/>
        <v>-10176.857142857143</v>
      </c>
      <c r="GE386" s="14" t="e">
        <f t="shared" si="921"/>
        <v>#VALUE!</v>
      </c>
      <c r="GF386" s="14">
        <f t="shared" si="922"/>
        <v>0</v>
      </c>
      <c r="GG386" s="14" t="e">
        <f t="shared" si="923"/>
        <v>#VALUE!</v>
      </c>
      <c r="GH386" s="37" t="e">
        <f t="shared" si="924"/>
        <v>#VALUE!</v>
      </c>
    </row>
    <row r="387" spans="1:190" ht="12.5" x14ac:dyDescent="0.25">
      <c r="A387" s="67">
        <v>4057</v>
      </c>
      <c r="B387" s="35">
        <v>7</v>
      </c>
      <c r="C387" s="14">
        <v>7</v>
      </c>
      <c r="D387" s="14"/>
      <c r="E387" s="14"/>
      <c r="F387" s="35" t="s">
        <v>2690</v>
      </c>
      <c r="G387" s="41"/>
      <c r="H387" s="14">
        <f>IFERROR(VLOOKUP($A387,BaseFY22!$A$7:$AK$528,6,0),0)</f>
        <v>135</v>
      </c>
      <c r="I387" s="14">
        <f>IFERROR(VLOOKUP($A387,BaseFY22!$A$7:$AK$528,28,0),0)</f>
        <v>1405252</v>
      </c>
      <c r="J387" s="14">
        <f t="shared" si="925"/>
        <v>10409.274074074074</v>
      </c>
      <c r="K387" s="14">
        <f>IFERROR(VLOOKUP($A387,SpecEd22!$A$21:$BB$605,24,0)," ")</f>
        <v>491795.47834091005</v>
      </c>
      <c r="L387" s="14">
        <f t="shared" si="926"/>
        <v>3642.9294691919263</v>
      </c>
      <c r="M387" s="14">
        <f>IFERROR(VLOOKUP($A387,ECFE!$A$16:$AB$347,7,0),0)</f>
        <v>0</v>
      </c>
      <c r="N387" s="14">
        <f t="shared" si="893"/>
        <v>0</v>
      </c>
      <c r="O387" s="14">
        <v>0</v>
      </c>
      <c r="P387" s="14">
        <f t="shared" si="893"/>
        <v>0</v>
      </c>
      <c r="Q387" s="14">
        <f>IFERROR(VLOOKUP($A387,ConEnroll!$A$7:$S$337,10,0),0)</f>
        <v>471.85</v>
      </c>
      <c r="R387" s="14">
        <f t="shared" si="927"/>
        <v>3.4951851851851852</v>
      </c>
      <c r="S387" s="14">
        <f t="shared" si="894"/>
        <v>471.85</v>
      </c>
      <c r="T387" s="14">
        <f t="shared" si="928"/>
        <v>3.4951851851851852</v>
      </c>
      <c r="U387" s="14">
        <f t="shared" si="895"/>
        <v>1897519.3283409101</v>
      </c>
      <c r="V387" s="14">
        <f t="shared" si="929"/>
        <v>14055.698728451187</v>
      </c>
      <c r="W387" s="42"/>
      <c r="X387" s="14">
        <f>IFERROR(VLOOKUP($A387,HouseFY22!$A$6:$AJ$528,28,0),0)</f>
        <v>1441445.6448210001</v>
      </c>
      <c r="Y387" s="14">
        <f t="shared" si="930"/>
        <v>10677.375146822222</v>
      </c>
      <c r="Z387" s="14">
        <f>IFERROR(VLOOKUP($A387,Compens80percent!$A$13:$M$560,12,0),0)</f>
        <v>9680.3199999999779</v>
      </c>
      <c r="AA387" s="14">
        <f t="shared" si="930"/>
        <v>71.706074074073911</v>
      </c>
      <c r="AB387" s="14">
        <f t="shared" si="931"/>
        <v>1451125.9648210001</v>
      </c>
      <c r="AC387" s="14">
        <f t="shared" si="930"/>
        <v>10749.081220896298</v>
      </c>
      <c r="AD387" s="14">
        <f>IFERROR(VLOOKUP(A387,SpecEd22!$A$21:$Z$550,14,0),0)</f>
        <v>491795.47834091005</v>
      </c>
      <c r="AE387" s="14">
        <f t="shared" si="932"/>
        <v>3642.9294691919263</v>
      </c>
      <c r="AF387" s="14">
        <f>IFERROR(VLOOKUP($A387,ECFE!$A$16:$AB$348,8,0),0)</f>
        <v>0</v>
      </c>
      <c r="AG387" s="14">
        <f t="shared" si="933"/>
        <v>0</v>
      </c>
      <c r="AH387" s="14">
        <f>IFERROR(VLOOKUP(A387,ParaFY19!$A$21:$Z$543,7,0),0)</f>
        <v>980</v>
      </c>
      <c r="AI387" s="14">
        <f t="shared" si="934"/>
        <v>7.2592592592592595</v>
      </c>
      <c r="AJ387" s="14">
        <f>IFERROR(VLOOKUP(A387,ConEnroll!$A$7:$S$341,13,0),0)</f>
        <v>589.8125</v>
      </c>
      <c r="AK387" s="14">
        <f t="shared" si="935"/>
        <v>4.3689814814814811</v>
      </c>
      <c r="AL387" s="14">
        <f t="shared" si="890"/>
        <v>1569.8125</v>
      </c>
      <c r="AM387" s="14">
        <f t="shared" si="936"/>
        <v>11.628240740740742</v>
      </c>
      <c r="AN387" s="14">
        <f t="shared" si="937"/>
        <v>1944491.2556619102</v>
      </c>
      <c r="AO387" s="14">
        <f t="shared" si="938"/>
        <v>14403.638930828964</v>
      </c>
      <c r="AP387" s="62"/>
      <c r="AQ387" s="14">
        <f t="shared" si="891"/>
        <v>339.80714682222424</v>
      </c>
      <c r="AR387" s="14">
        <f t="shared" si="896"/>
        <v>0</v>
      </c>
      <c r="AS387" s="14">
        <f t="shared" si="897"/>
        <v>8.1330555555555559</v>
      </c>
      <c r="AT387" s="14">
        <f t="shared" si="939"/>
        <v>347.94020237777977</v>
      </c>
      <c r="AU387" s="37">
        <f t="shared" si="898"/>
        <v>2.4754386750869103E-2</v>
      </c>
      <c r="AV387" s="42"/>
      <c r="AW387" s="14" t="str">
        <f>IFERROR(VLOOKUP($A387,#REF!,27,0),"0")</f>
        <v>0</v>
      </c>
      <c r="AX387" s="14">
        <f t="shared" si="940"/>
        <v>0</v>
      </c>
      <c r="AY387" s="14" t="str">
        <f>IFERROR(VLOOKUP($A387,SpecEd22!#REF!,23,0)," ")</f>
        <v xml:space="preserve"> </v>
      </c>
      <c r="AZ387" s="14" t="e">
        <f t="shared" si="941"/>
        <v>#VALUE!</v>
      </c>
      <c r="BA387" s="14">
        <f>IFERROR(VLOOKUP($A387,ECFE!#REF!,23,0),0)</f>
        <v>0</v>
      </c>
      <c r="BB387" s="14">
        <f t="shared" si="942"/>
        <v>0</v>
      </c>
      <c r="BC387" s="14">
        <f>IFERROR(VLOOKUP($A387,#REF!,17,0),0)</f>
        <v>0</v>
      </c>
      <c r="BD387" s="14">
        <f t="shared" si="943"/>
        <v>0</v>
      </c>
      <c r="BE387" s="14">
        <f>IFERROR(VLOOKUP($A387,#REF!,9,0),0)</f>
        <v>0</v>
      </c>
      <c r="BF387" s="14">
        <f t="shared" si="944"/>
        <v>0</v>
      </c>
      <c r="BG387" s="14">
        <v>0</v>
      </c>
      <c r="BH387" s="14">
        <f t="shared" si="945"/>
        <v>0</v>
      </c>
      <c r="BI387" s="14">
        <f>IFERROR(VLOOKUP($A387,ConEnroll!$A$8:$S$601,15,0),0)</f>
        <v>-1881</v>
      </c>
      <c r="BJ387" s="14">
        <f t="shared" si="946"/>
        <v>-13.933333333333334</v>
      </c>
      <c r="BK387" s="14">
        <f t="shared" si="947"/>
        <v>-1881</v>
      </c>
      <c r="BL387" s="14">
        <f t="shared" si="948"/>
        <v>-13.933333333333334</v>
      </c>
      <c r="BM387" s="14" t="e">
        <f t="shared" si="949"/>
        <v>#VALUE!</v>
      </c>
      <c r="BN387" s="14" t="e">
        <f t="shared" si="950"/>
        <v>#VALUE!</v>
      </c>
      <c r="BO387" s="42"/>
      <c r="BP387" s="14">
        <f t="shared" si="899"/>
        <v>10677.375146822222</v>
      </c>
      <c r="BQ387" s="14" t="e">
        <f t="shared" si="900"/>
        <v>#VALUE!</v>
      </c>
      <c r="BR387" s="14">
        <f t="shared" si="951"/>
        <v>25.561574074074073</v>
      </c>
      <c r="BS387" s="14" t="e">
        <f t="shared" si="901"/>
        <v>#VALUE!</v>
      </c>
      <c r="BT387" s="37" t="e">
        <f t="shared" si="902"/>
        <v>#VALUE!</v>
      </c>
      <c r="BU387" s="41"/>
      <c r="BV387" s="14" t="str">
        <f>IFERROR(VLOOKUP($A387,#REF!,27,0),"0")</f>
        <v>0</v>
      </c>
      <c r="BW387" s="14">
        <f t="shared" si="952"/>
        <v>0</v>
      </c>
      <c r="BX387" s="14" t="str">
        <f>IFERROR(VLOOKUP($A387,SpecEd22!$Z$22:$AV$606,59,0)," ")</f>
        <v xml:space="preserve"> </v>
      </c>
      <c r="BY387" s="14" t="e">
        <f t="shared" si="953"/>
        <v>#VALUE!</v>
      </c>
      <c r="BZ387" s="14">
        <f>IFERROR(VLOOKUP($A387,ECFE!#REF!,25,0),0)</f>
        <v>0</v>
      </c>
      <c r="CA387" s="14">
        <f t="shared" si="954"/>
        <v>0</v>
      </c>
      <c r="CB387" s="14">
        <f>IFERROR(VLOOKUP($A387,#REF!,17,0),0)</f>
        <v>0</v>
      </c>
      <c r="CC387" s="14">
        <f t="shared" si="955"/>
        <v>0</v>
      </c>
      <c r="CD387" s="14">
        <f>IFERROR(VLOOKUP($A387,#REF!,9,0),0)</f>
        <v>0</v>
      </c>
      <c r="CE387" s="14">
        <f t="shared" si="956"/>
        <v>0</v>
      </c>
      <c r="CF387" s="14">
        <v>0</v>
      </c>
      <c r="CG387" s="14">
        <f t="shared" si="957"/>
        <v>0</v>
      </c>
      <c r="CH387" s="14">
        <f>IFERROR(VLOOKUP($A387,ConEnroll!$A$8:$S$601,15,0),0)</f>
        <v>-1881</v>
      </c>
      <c r="CI387" s="14">
        <f t="shared" si="958"/>
        <v>-13.933333333333334</v>
      </c>
      <c r="CJ387" s="14">
        <f t="shared" si="959"/>
        <v>-1881</v>
      </c>
      <c r="CK387" s="14">
        <f t="shared" si="960"/>
        <v>-13.933333333333334</v>
      </c>
      <c r="CL387" s="14" t="e">
        <f t="shared" si="961"/>
        <v>#VALUE!</v>
      </c>
      <c r="CM387" s="14" t="e">
        <f t="shared" si="962"/>
        <v>#VALUE!</v>
      </c>
      <c r="CN387" s="42"/>
      <c r="CO387" s="14">
        <f t="shared" si="903"/>
        <v>-10409.274074074074</v>
      </c>
      <c r="CP387" s="14" t="e">
        <f t="shared" si="904"/>
        <v>#VALUE!</v>
      </c>
      <c r="CQ387" s="14">
        <f t="shared" si="905"/>
        <v>-17.428518518518519</v>
      </c>
      <c r="CR387" s="14" t="e">
        <f t="shared" si="906"/>
        <v>#VALUE!</v>
      </c>
      <c r="CS387" s="37" t="e">
        <f t="shared" si="907"/>
        <v>#VALUE!</v>
      </c>
      <c r="CT387" s="239"/>
      <c r="CU387" s="239"/>
      <c r="CV387" s="468"/>
      <c r="CW387" s="14">
        <f>IFERROR(VLOOKUP($A387,BaseFY23!$A$7:$AK$527,6,0),0)</f>
        <v>216.282051</v>
      </c>
      <c r="CX387" s="14">
        <f>IFERROR(VLOOKUP($A387,BaseFY23!$A$7:$AN$528,28,0),0)</f>
        <v>2218985.1538459999</v>
      </c>
      <c r="CY387" s="14">
        <f t="shared" si="963"/>
        <v>10259.682408162478</v>
      </c>
      <c r="CZ387" s="14">
        <f>IFERROR(VLOOKUP($A387,SpecEd23!$A$21:$BB$605,23,0)," ")</f>
        <v>843836.77658281743</v>
      </c>
      <c r="DA387" s="14">
        <f t="shared" si="964"/>
        <v>3901.5571226611746</v>
      </c>
      <c r="DB387" s="14">
        <f>IFERROR(VLOOKUP($A387,ECFE!$A$16:$AB$347,7,0),0)</f>
        <v>0</v>
      </c>
      <c r="DC387" s="14">
        <f t="shared" si="965"/>
        <v>0</v>
      </c>
      <c r="DD387" s="14">
        <v>0</v>
      </c>
      <c r="DE387" s="14">
        <f t="shared" si="966"/>
        <v>0</v>
      </c>
      <c r="DF387" s="14">
        <f>IFERROR(VLOOKUP($A387,ConEnroll!$A$7:$S$338,10,0),0)</f>
        <v>471.85</v>
      </c>
      <c r="DG387" s="14">
        <f t="shared" si="967"/>
        <v>2.1816419708355737</v>
      </c>
      <c r="DH387" s="14">
        <f t="shared" si="908"/>
        <v>471.85</v>
      </c>
      <c r="DI387" s="14">
        <f t="shared" si="968"/>
        <v>2.1816419708355737</v>
      </c>
      <c r="DJ387" s="14">
        <f t="shared" si="909"/>
        <v>3063293.7804288175</v>
      </c>
      <c r="DK387" s="14">
        <f t="shared" si="969"/>
        <v>14163.421172794489</v>
      </c>
      <c r="DL387" s="42"/>
      <c r="DM387" s="14">
        <f>IFERROR(VLOOKUP($A387,HouseFY23!$A$7:$AJ$528,28,0),0)</f>
        <v>2308084.0938459998</v>
      </c>
      <c r="DN387" s="14">
        <f t="shared" si="970"/>
        <v>10671.639570525433</v>
      </c>
      <c r="DO387" s="14">
        <f>IFERROR(VLOOKUP($A387,Compens80percent!$A$13:$M$560,12,0),0)</f>
        <v>9680.3199999999779</v>
      </c>
      <c r="DP387" s="14">
        <f t="shared" si="970"/>
        <v>44.757851866311263</v>
      </c>
      <c r="DQ387" s="14">
        <f t="shared" si="971"/>
        <v>2317764.4138459996</v>
      </c>
      <c r="DR387" s="14">
        <f t="shared" si="972"/>
        <v>17168.625287748146</v>
      </c>
      <c r="DS387" s="14">
        <f>IFERROR(VLOOKUP($A387,SpecEd23!$A$21:$Z$550,14,0),0)</f>
        <v>843836.77658281743</v>
      </c>
      <c r="DT387" s="14">
        <f t="shared" si="973"/>
        <v>3901.5571226611746</v>
      </c>
      <c r="DU387" s="14">
        <f>IFERROR(VLOOKUP($A387,ECFE!$A$16:$AB$347,9,0),0)</f>
        <v>0</v>
      </c>
      <c r="DV387" s="14">
        <f t="shared" si="974"/>
        <v>0</v>
      </c>
      <c r="DW387" s="14">
        <f>IFERROR(VLOOKUP($A387,ParaFY19!$A$21:$Z$543,7,0),0)</f>
        <v>980</v>
      </c>
      <c r="DX387" s="14">
        <f t="shared" si="975"/>
        <v>4.5311203378591971</v>
      </c>
      <c r="DY387" s="14">
        <f>IFERROR(VLOOKUP($A387,ConEnroll!$A$7:$S$341,13,0),0)</f>
        <v>589.8125</v>
      </c>
      <c r="DZ387" s="14">
        <f t="shared" si="976"/>
        <v>2.7270524635444668</v>
      </c>
      <c r="EA387" s="14">
        <f t="shared" si="910"/>
        <v>1569.8125</v>
      </c>
      <c r="EB387" s="14">
        <f t="shared" si="977"/>
        <v>7.2581728014036635</v>
      </c>
      <c r="EC387" s="14">
        <f t="shared" si="911"/>
        <v>3153490.6829288173</v>
      </c>
      <c r="ED387" s="14">
        <f t="shared" si="978"/>
        <v>14580.454865988013</v>
      </c>
      <c r="EE387" s="62"/>
      <c r="EF387" s="14">
        <f t="shared" si="912"/>
        <v>411.95716236295448</v>
      </c>
      <c r="EG387" s="14">
        <f t="shared" si="913"/>
        <v>0</v>
      </c>
      <c r="EH387" s="14">
        <f t="shared" si="914"/>
        <v>5.0765308305680898</v>
      </c>
      <c r="EI387" s="14">
        <f t="shared" si="979"/>
        <v>417.03369319352259</v>
      </c>
      <c r="EJ387" s="37">
        <f t="shared" si="915"/>
        <v>2.9444417990942259E-2</v>
      </c>
      <c r="EK387" s="42"/>
      <c r="EL387" s="14" t="str">
        <f>IFERROR(VLOOKUP($A387,#REF!,27,0),"0")</f>
        <v>0</v>
      </c>
      <c r="EM387" s="14">
        <f t="shared" si="980"/>
        <v>0</v>
      </c>
      <c r="EN387" s="14" t="str">
        <f>IFERROR(VLOOKUP($A387,SpecEd23!#REF!,23,0)," ")</f>
        <v xml:space="preserve"> </v>
      </c>
      <c r="EO387" s="14" t="e">
        <f t="shared" si="981"/>
        <v>#VALUE!</v>
      </c>
      <c r="EP387" s="14">
        <f>IFERROR(VLOOKUP($A387,ECFE!#REF!,24,0),0)</f>
        <v>0</v>
      </c>
      <c r="EQ387" s="14">
        <f t="shared" si="982"/>
        <v>0</v>
      </c>
      <c r="ER387" s="14">
        <f>IFERROR(VLOOKUP($A387,#REF!,30,0),0)</f>
        <v>0</v>
      </c>
      <c r="ES387" s="14">
        <f t="shared" si="983"/>
        <v>0</v>
      </c>
      <c r="ET387" s="14">
        <f>IFERROR(VLOOKUP($A387,#REF!,12,0),0)</f>
        <v>0</v>
      </c>
      <c r="EU387" s="14">
        <f t="shared" si="984"/>
        <v>0</v>
      </c>
      <c r="EV387" s="14">
        <v>0</v>
      </c>
      <c r="EW387" s="14">
        <f t="shared" si="985"/>
        <v>0</v>
      </c>
      <c r="EX387" s="14">
        <f>IFERROR(VLOOKUP($A387,ConEnroll!$A$8:$S$601,16,0),0)</f>
        <v>2176</v>
      </c>
      <c r="EY387" s="14">
        <f t="shared" si="986"/>
        <v>10.060936586920013</v>
      </c>
      <c r="EZ387" s="14">
        <f t="shared" si="987"/>
        <v>2176</v>
      </c>
      <c r="FA387" s="14">
        <f t="shared" si="988"/>
        <v>10.060936586920013</v>
      </c>
      <c r="FB387" s="14" t="e">
        <f t="shared" si="989"/>
        <v>#VALUE!</v>
      </c>
      <c r="FC387" s="14" t="e">
        <f t="shared" si="990"/>
        <v>#VALUE!</v>
      </c>
      <c r="FD387" s="62"/>
      <c r="FE387" s="14">
        <f t="shared" si="916"/>
        <v>10671.639570525433</v>
      </c>
      <c r="FF387" s="14" t="e">
        <f t="shared" si="917"/>
        <v>#VALUE!</v>
      </c>
      <c r="FG387" s="14">
        <f t="shared" si="991"/>
        <v>-2.8027637855163494</v>
      </c>
      <c r="FH387" s="14" t="e">
        <f t="shared" si="918"/>
        <v>#VALUE!</v>
      </c>
      <c r="FI387" s="37" t="e">
        <f t="shared" si="919"/>
        <v>#VALUE!</v>
      </c>
      <c r="FJ387" s="12"/>
      <c r="FK387" s="14" t="str">
        <f>IFERROR(VLOOKUP($A387,#REF!,27,0),"0")</f>
        <v>0</v>
      </c>
      <c r="FL387" s="14">
        <f t="shared" si="992"/>
        <v>0</v>
      </c>
      <c r="FM387" s="14" t="str">
        <f>IFERROR(VLOOKUP($A387,SpecEd23!$X$22:$Y$610,59,0)," ")</f>
        <v xml:space="preserve"> </v>
      </c>
      <c r="FN387" s="14" t="e">
        <f t="shared" si="993"/>
        <v>#VALUE!</v>
      </c>
      <c r="FO387" s="14">
        <f>IFERROR(VLOOKUP($A387,ECFE!#REF!,26,0),0)</f>
        <v>0</v>
      </c>
      <c r="FP387" s="14">
        <f t="shared" si="994"/>
        <v>0</v>
      </c>
      <c r="FQ387" s="14">
        <f>IFERROR(VLOOKUP($A387,#REF!,16,0),0)</f>
        <v>0</v>
      </c>
      <c r="FR387" s="14">
        <f t="shared" si="995"/>
        <v>0</v>
      </c>
      <c r="FS387" s="14">
        <f>IFERROR(VLOOKUP($A387,#REF!,12,0),0)</f>
        <v>0</v>
      </c>
      <c r="FT387" s="14">
        <f t="shared" si="996"/>
        <v>0</v>
      </c>
      <c r="FU387" s="14">
        <v>0</v>
      </c>
      <c r="FV387" s="14">
        <f t="shared" si="997"/>
        <v>0</v>
      </c>
      <c r="FW387" s="14">
        <f>IFERROR(VLOOKUP($A387,ConEnroll!$A$8:$S$601,16,0),0)</f>
        <v>2176</v>
      </c>
      <c r="FX387" s="14">
        <f t="shared" si="998"/>
        <v>10.060936586920013</v>
      </c>
      <c r="FY387" s="14">
        <f t="shared" si="999"/>
        <v>2176</v>
      </c>
      <c r="FZ387" s="14">
        <f t="shared" si="1000"/>
        <v>10.060936586920013</v>
      </c>
      <c r="GA387" s="14" t="e">
        <f t="shared" si="1001"/>
        <v>#VALUE!</v>
      </c>
      <c r="GB387" s="14" t="e">
        <f t="shared" si="1002"/>
        <v>#VALUE!</v>
      </c>
      <c r="GC387" s="39"/>
      <c r="GD387" s="14">
        <f t="shared" si="920"/>
        <v>-10259.682408162478</v>
      </c>
      <c r="GE387" s="14" t="e">
        <f t="shared" si="921"/>
        <v>#VALUE!</v>
      </c>
      <c r="GF387" s="14">
        <f t="shared" si="922"/>
        <v>7.8792946160844393</v>
      </c>
      <c r="GG387" s="14" t="e">
        <f t="shared" si="923"/>
        <v>#VALUE!</v>
      </c>
      <c r="GH387" s="37" t="e">
        <f t="shared" si="924"/>
        <v>#VALUE!</v>
      </c>
    </row>
    <row r="388" spans="1:190" ht="12.5" x14ac:dyDescent="0.25">
      <c r="A388" s="67">
        <v>4058</v>
      </c>
      <c r="B388" s="35">
        <v>7</v>
      </c>
      <c r="C388" s="14">
        <v>7</v>
      </c>
      <c r="D388" s="14"/>
      <c r="E388" s="14"/>
      <c r="F388" s="35" t="s">
        <v>1187</v>
      </c>
      <c r="G388" s="41"/>
      <c r="H388" s="14">
        <f>IFERROR(VLOOKUP($A388,BaseFY22!$A$7:$AK$528,6,0),0)</f>
        <v>195</v>
      </c>
      <c r="I388" s="14">
        <f>IFERROR(VLOOKUP($A388,BaseFY22!$A$7:$AK$528,28,0),0)</f>
        <v>1427904</v>
      </c>
      <c r="J388" s="14">
        <f t="shared" si="925"/>
        <v>7322.5846153846151</v>
      </c>
      <c r="K388" s="14">
        <f>IFERROR(VLOOKUP($A388,SpecEd22!$A$21:$BB$605,24,0)," ")</f>
        <v>987524.27187876275</v>
      </c>
      <c r="L388" s="14">
        <f t="shared" si="926"/>
        <v>5064.2270352757068</v>
      </c>
      <c r="M388" s="14">
        <f>IFERROR(VLOOKUP($A388,ECFE!$A$16:$AB$347,7,0),0)</f>
        <v>0</v>
      </c>
      <c r="N388" s="14">
        <f t="shared" si="893"/>
        <v>0</v>
      </c>
      <c r="O388" s="14">
        <v>0</v>
      </c>
      <c r="P388" s="14">
        <f t="shared" si="893"/>
        <v>0</v>
      </c>
      <c r="Q388" s="14">
        <f>IFERROR(VLOOKUP($A388,ConEnroll!$A$7:$S$337,10,0),0)</f>
        <v>0</v>
      </c>
      <c r="R388" s="14">
        <f t="shared" si="927"/>
        <v>0</v>
      </c>
      <c r="S388" s="14">
        <f t="shared" si="894"/>
        <v>0</v>
      </c>
      <c r="T388" s="14">
        <f t="shared" si="928"/>
        <v>0</v>
      </c>
      <c r="U388" s="14">
        <f t="shared" si="895"/>
        <v>2415428.2718787626</v>
      </c>
      <c r="V388" s="14">
        <f t="shared" si="929"/>
        <v>12386.811650660322</v>
      </c>
      <c r="W388" s="42"/>
      <c r="X388" s="14">
        <f>IFERROR(VLOOKUP($A388,HouseFY22!$A$6:$AJ$528,28,0),0)</f>
        <v>1454502.7361659999</v>
      </c>
      <c r="Y388" s="14">
        <f t="shared" si="930"/>
        <v>7458.9883905948709</v>
      </c>
      <c r="Z388" s="14">
        <f>IFERROR(VLOOKUP($A388,Compens80percent!$A$13:$M$560,12,0),0)</f>
        <v>0</v>
      </c>
      <c r="AA388" s="14">
        <f t="shared" si="930"/>
        <v>0</v>
      </c>
      <c r="AB388" s="14">
        <f t="shared" si="931"/>
        <v>1454502.7361659999</v>
      </c>
      <c r="AC388" s="14">
        <f t="shared" si="930"/>
        <v>7458.9883905948709</v>
      </c>
      <c r="AD388" s="14">
        <f>IFERROR(VLOOKUP(A388,SpecEd22!$A$21:$Z$550,14,0),0)</f>
        <v>987524.27187876275</v>
      </c>
      <c r="AE388" s="14">
        <f t="shared" si="932"/>
        <v>5064.2270352757068</v>
      </c>
      <c r="AF388" s="14">
        <f>IFERROR(VLOOKUP($A388,ECFE!$A$16:$AB$348,8,0),0)</f>
        <v>0</v>
      </c>
      <c r="AG388" s="14">
        <f t="shared" si="933"/>
        <v>0</v>
      </c>
      <c r="AH388" s="14">
        <f>IFERROR(VLOOKUP(A388,ParaFY19!$A$21:$Z$543,7,0),0)</f>
        <v>392</v>
      </c>
      <c r="AI388" s="14">
        <f t="shared" si="934"/>
        <v>2.0102564102564102</v>
      </c>
      <c r="AJ388" s="14">
        <f>IFERROR(VLOOKUP(A388,ConEnroll!$A$7:$S$341,13,0),0)</f>
        <v>0</v>
      </c>
      <c r="AK388" s="14">
        <f t="shared" si="935"/>
        <v>0</v>
      </c>
      <c r="AL388" s="14">
        <f t="shared" si="890"/>
        <v>392</v>
      </c>
      <c r="AM388" s="14">
        <f t="shared" si="936"/>
        <v>2.0102564102564102</v>
      </c>
      <c r="AN388" s="14">
        <f t="shared" si="937"/>
        <v>2442419.0080447625</v>
      </c>
      <c r="AO388" s="14">
        <f t="shared" si="938"/>
        <v>12525.225682280834</v>
      </c>
      <c r="AP388" s="62"/>
      <c r="AQ388" s="14">
        <f t="shared" si="891"/>
        <v>136.40377521025584</v>
      </c>
      <c r="AR388" s="14">
        <f t="shared" si="896"/>
        <v>0</v>
      </c>
      <c r="AS388" s="14">
        <f t="shared" si="897"/>
        <v>2.0102564102564102</v>
      </c>
      <c r="AT388" s="14">
        <f t="shared" si="939"/>
        <v>138.41403162051225</v>
      </c>
      <c r="AU388" s="37">
        <f t="shared" si="898"/>
        <v>1.1174306635487883E-2</v>
      </c>
      <c r="AV388" s="42"/>
      <c r="AW388" s="14" t="str">
        <f>IFERROR(VLOOKUP($A388,#REF!,27,0),"0")</f>
        <v>0</v>
      </c>
      <c r="AX388" s="14">
        <f t="shared" si="940"/>
        <v>0</v>
      </c>
      <c r="AY388" s="14" t="str">
        <f>IFERROR(VLOOKUP($A388,SpecEd22!#REF!,23,0)," ")</f>
        <v xml:space="preserve"> </v>
      </c>
      <c r="AZ388" s="14" t="e">
        <f t="shared" si="941"/>
        <v>#VALUE!</v>
      </c>
      <c r="BA388" s="14">
        <f>IFERROR(VLOOKUP($A388,ECFE!#REF!,23,0),0)</f>
        <v>0</v>
      </c>
      <c r="BB388" s="14">
        <f t="shared" si="942"/>
        <v>0</v>
      </c>
      <c r="BC388" s="14">
        <f>IFERROR(VLOOKUP($A388,#REF!,17,0),0)</f>
        <v>0</v>
      </c>
      <c r="BD388" s="14">
        <f t="shared" si="943"/>
        <v>0</v>
      </c>
      <c r="BE388" s="14">
        <f>IFERROR(VLOOKUP($A388,#REF!,9,0),0)</f>
        <v>0</v>
      </c>
      <c r="BF388" s="14">
        <f t="shared" si="944"/>
        <v>0</v>
      </c>
      <c r="BG388" s="14">
        <v>0</v>
      </c>
      <c r="BH388" s="14">
        <f t="shared" si="945"/>
        <v>0</v>
      </c>
      <c r="BI388" s="14">
        <f>IFERROR(VLOOKUP($A388,ConEnroll!$A$8:$S$601,15,0),0)</f>
        <v>0</v>
      </c>
      <c r="BJ388" s="14">
        <f t="shared" si="946"/>
        <v>0</v>
      </c>
      <c r="BK388" s="14">
        <f t="shared" si="947"/>
        <v>0</v>
      </c>
      <c r="BL388" s="14">
        <f t="shared" si="948"/>
        <v>0</v>
      </c>
      <c r="BM388" s="14" t="e">
        <f t="shared" si="949"/>
        <v>#VALUE!</v>
      </c>
      <c r="BN388" s="14" t="e">
        <f t="shared" si="950"/>
        <v>#VALUE!</v>
      </c>
      <c r="BO388" s="42"/>
      <c r="BP388" s="14">
        <f t="shared" si="899"/>
        <v>7458.9883905948709</v>
      </c>
      <c r="BQ388" s="14" t="e">
        <f t="shared" si="900"/>
        <v>#VALUE!</v>
      </c>
      <c r="BR388" s="14">
        <f t="shared" si="951"/>
        <v>2.0102564102564102</v>
      </c>
      <c r="BS388" s="14" t="e">
        <f t="shared" si="901"/>
        <v>#VALUE!</v>
      </c>
      <c r="BT388" s="37" t="e">
        <f t="shared" si="902"/>
        <v>#VALUE!</v>
      </c>
      <c r="BU388" s="41"/>
      <c r="BV388" s="14" t="str">
        <f>IFERROR(VLOOKUP($A388,#REF!,27,0),"0")</f>
        <v>0</v>
      </c>
      <c r="BW388" s="14">
        <f t="shared" si="952"/>
        <v>0</v>
      </c>
      <c r="BX388" s="14" t="str">
        <f>IFERROR(VLOOKUP($A388,SpecEd22!$Z$22:$AV$606,59,0)," ")</f>
        <v xml:space="preserve"> </v>
      </c>
      <c r="BY388" s="14" t="e">
        <f t="shared" si="953"/>
        <v>#VALUE!</v>
      </c>
      <c r="BZ388" s="14">
        <f>IFERROR(VLOOKUP($A388,ECFE!#REF!,25,0),0)</f>
        <v>0</v>
      </c>
      <c r="CA388" s="14">
        <f t="shared" si="954"/>
        <v>0</v>
      </c>
      <c r="CB388" s="14">
        <f>IFERROR(VLOOKUP($A388,#REF!,17,0),0)</f>
        <v>0</v>
      </c>
      <c r="CC388" s="14">
        <f t="shared" si="955"/>
        <v>0</v>
      </c>
      <c r="CD388" s="14">
        <f>IFERROR(VLOOKUP($A388,#REF!,9,0),0)</f>
        <v>0</v>
      </c>
      <c r="CE388" s="14">
        <f t="shared" si="956"/>
        <v>0</v>
      </c>
      <c r="CF388" s="14">
        <v>0</v>
      </c>
      <c r="CG388" s="14">
        <f t="shared" si="957"/>
        <v>0</v>
      </c>
      <c r="CH388" s="14">
        <f>IFERROR(VLOOKUP($A388,ConEnroll!$A$8:$S$601,15,0),0)</f>
        <v>0</v>
      </c>
      <c r="CI388" s="14">
        <f t="shared" si="958"/>
        <v>0</v>
      </c>
      <c r="CJ388" s="14">
        <f t="shared" si="959"/>
        <v>0</v>
      </c>
      <c r="CK388" s="14">
        <f t="shared" si="960"/>
        <v>0</v>
      </c>
      <c r="CL388" s="14" t="e">
        <f t="shared" si="961"/>
        <v>#VALUE!</v>
      </c>
      <c r="CM388" s="14" t="e">
        <f t="shared" si="962"/>
        <v>#VALUE!</v>
      </c>
      <c r="CN388" s="42"/>
      <c r="CO388" s="14">
        <f t="shared" si="903"/>
        <v>-7322.5846153846151</v>
      </c>
      <c r="CP388" s="14" t="e">
        <f t="shared" si="904"/>
        <v>#VALUE!</v>
      </c>
      <c r="CQ388" s="14">
        <f t="shared" si="905"/>
        <v>0</v>
      </c>
      <c r="CR388" s="14" t="e">
        <f t="shared" si="906"/>
        <v>#VALUE!</v>
      </c>
      <c r="CS388" s="37" t="e">
        <f t="shared" si="907"/>
        <v>#VALUE!</v>
      </c>
      <c r="CT388" s="239"/>
      <c r="CU388" s="239"/>
      <c r="CV388" s="468"/>
      <c r="CW388" s="14">
        <f>IFERROR(VLOOKUP($A388,BaseFY23!$A$7:$AK$527,6,0),0)</f>
        <v>190.23045300000001</v>
      </c>
      <c r="CX388" s="14">
        <f>IFERROR(VLOOKUP($A388,BaseFY23!$A$7:$AN$528,28,0),0)</f>
        <v>1403893.32213</v>
      </c>
      <c r="CY388" s="14">
        <f t="shared" si="963"/>
        <v>7379.9609893690358</v>
      </c>
      <c r="CZ388" s="14">
        <f>IFERROR(VLOOKUP($A388,SpecEd23!$A$21:$BB$605,23,0)," ")</f>
        <v>1034930.0547945701</v>
      </c>
      <c r="DA388" s="14">
        <f t="shared" si="964"/>
        <v>5440.4015680631846</v>
      </c>
      <c r="DB388" s="14">
        <f>IFERROR(VLOOKUP($A388,ECFE!$A$16:$AB$347,7,0),0)</f>
        <v>0</v>
      </c>
      <c r="DC388" s="14">
        <f t="shared" si="965"/>
        <v>0</v>
      </c>
      <c r="DD388" s="14">
        <v>0</v>
      </c>
      <c r="DE388" s="14">
        <f t="shared" si="966"/>
        <v>0</v>
      </c>
      <c r="DF388" s="14">
        <f>IFERROR(VLOOKUP($A388,ConEnroll!$A$7:$S$338,10,0),0)</f>
        <v>0</v>
      </c>
      <c r="DG388" s="14">
        <f t="shared" si="967"/>
        <v>0</v>
      </c>
      <c r="DH388" s="14">
        <f t="shared" si="908"/>
        <v>0</v>
      </c>
      <c r="DI388" s="14">
        <f t="shared" si="968"/>
        <v>0</v>
      </c>
      <c r="DJ388" s="14">
        <f t="shared" si="909"/>
        <v>2438823.3769245702</v>
      </c>
      <c r="DK388" s="14">
        <f t="shared" si="969"/>
        <v>12820.362557432221</v>
      </c>
      <c r="DL388" s="42"/>
      <c r="DM388" s="14">
        <f>IFERROR(VLOOKUP($A388,HouseFY23!$A$7:$AJ$528,28,0),0)</f>
        <v>1456860.2521299999</v>
      </c>
      <c r="DN388" s="14">
        <f t="shared" si="970"/>
        <v>7658.396587690404</v>
      </c>
      <c r="DO388" s="14">
        <f>IFERROR(VLOOKUP($A388,Compens80percent!$A$13:$M$560,12,0),0)</f>
        <v>0</v>
      </c>
      <c r="DP388" s="14">
        <f t="shared" si="970"/>
        <v>0</v>
      </c>
      <c r="DQ388" s="14">
        <f t="shared" si="971"/>
        <v>1456860.2521299999</v>
      </c>
      <c r="DR388" s="14">
        <f t="shared" si="972"/>
        <v>7471.0782160512817</v>
      </c>
      <c r="DS388" s="14">
        <f>IFERROR(VLOOKUP($A388,SpecEd23!$A$21:$Z$550,14,0),0)</f>
        <v>1034930.0547945701</v>
      </c>
      <c r="DT388" s="14">
        <f t="shared" si="973"/>
        <v>5440.4015680631846</v>
      </c>
      <c r="DU388" s="14">
        <f>IFERROR(VLOOKUP($A388,ECFE!$A$16:$AB$347,9,0),0)</f>
        <v>0</v>
      </c>
      <c r="DV388" s="14">
        <f t="shared" si="974"/>
        <v>0</v>
      </c>
      <c r="DW388" s="14">
        <f>IFERROR(VLOOKUP($A388,ParaFY19!$A$21:$Z$543,7,0),0)</f>
        <v>392</v>
      </c>
      <c r="DX388" s="14">
        <f t="shared" si="975"/>
        <v>2.0606585003506246</v>
      </c>
      <c r="DY388" s="14">
        <f>IFERROR(VLOOKUP($A388,ConEnroll!$A$7:$S$341,13,0),0)</f>
        <v>0</v>
      </c>
      <c r="DZ388" s="14">
        <f t="shared" si="976"/>
        <v>0</v>
      </c>
      <c r="EA388" s="14">
        <f t="shared" si="910"/>
        <v>392</v>
      </c>
      <c r="EB388" s="14">
        <f t="shared" si="977"/>
        <v>2.0606585003506246</v>
      </c>
      <c r="EC388" s="14">
        <f t="shared" si="911"/>
        <v>2492182.3069245699</v>
      </c>
      <c r="ED388" s="14">
        <f t="shared" si="978"/>
        <v>13100.858814253939</v>
      </c>
      <c r="EE388" s="62"/>
      <c r="EF388" s="14">
        <f t="shared" si="912"/>
        <v>278.43559832136816</v>
      </c>
      <c r="EG388" s="14">
        <f t="shared" si="913"/>
        <v>0</v>
      </c>
      <c r="EH388" s="14">
        <f t="shared" si="914"/>
        <v>2.0606585003506246</v>
      </c>
      <c r="EI388" s="14">
        <f t="shared" si="979"/>
        <v>280.49625682171876</v>
      </c>
      <c r="EJ388" s="37">
        <f t="shared" si="915"/>
        <v>2.1878964464940927E-2</v>
      </c>
      <c r="EK388" s="42"/>
      <c r="EL388" s="14" t="str">
        <f>IFERROR(VLOOKUP($A388,#REF!,27,0),"0")</f>
        <v>0</v>
      </c>
      <c r="EM388" s="14">
        <f t="shared" si="980"/>
        <v>0</v>
      </c>
      <c r="EN388" s="14" t="str">
        <f>IFERROR(VLOOKUP($A388,SpecEd23!#REF!,23,0)," ")</f>
        <v xml:space="preserve"> </v>
      </c>
      <c r="EO388" s="14" t="e">
        <f t="shared" si="981"/>
        <v>#VALUE!</v>
      </c>
      <c r="EP388" s="14">
        <f>IFERROR(VLOOKUP($A388,ECFE!#REF!,24,0),0)</f>
        <v>0</v>
      </c>
      <c r="EQ388" s="14">
        <f t="shared" si="982"/>
        <v>0</v>
      </c>
      <c r="ER388" s="14">
        <f>IFERROR(VLOOKUP($A388,#REF!,30,0),0)</f>
        <v>0</v>
      </c>
      <c r="ES388" s="14">
        <f t="shared" si="983"/>
        <v>0</v>
      </c>
      <c r="ET388" s="14">
        <f>IFERROR(VLOOKUP($A388,#REF!,12,0),0)</f>
        <v>0</v>
      </c>
      <c r="EU388" s="14">
        <f t="shared" si="984"/>
        <v>0</v>
      </c>
      <c r="EV388" s="14">
        <v>0</v>
      </c>
      <c r="EW388" s="14">
        <f t="shared" si="985"/>
        <v>0</v>
      </c>
      <c r="EX388" s="14">
        <f>IFERROR(VLOOKUP($A388,ConEnroll!$A$8:$S$601,16,0),0)</f>
        <v>0</v>
      </c>
      <c r="EY388" s="14">
        <f t="shared" si="986"/>
        <v>0</v>
      </c>
      <c r="EZ388" s="14">
        <f t="shared" si="987"/>
        <v>0</v>
      </c>
      <c r="FA388" s="14">
        <f t="shared" si="988"/>
        <v>0</v>
      </c>
      <c r="FB388" s="14" t="e">
        <f t="shared" si="989"/>
        <v>#VALUE!</v>
      </c>
      <c r="FC388" s="14" t="e">
        <f t="shared" si="990"/>
        <v>#VALUE!</v>
      </c>
      <c r="FD388" s="62"/>
      <c r="FE388" s="14">
        <f t="shared" si="916"/>
        <v>7658.396587690404</v>
      </c>
      <c r="FF388" s="14" t="e">
        <f t="shared" si="917"/>
        <v>#VALUE!</v>
      </c>
      <c r="FG388" s="14">
        <f t="shared" si="991"/>
        <v>2.0606585003506246</v>
      </c>
      <c r="FH388" s="14" t="e">
        <f t="shared" si="918"/>
        <v>#VALUE!</v>
      </c>
      <c r="FI388" s="37" t="e">
        <f t="shared" si="919"/>
        <v>#VALUE!</v>
      </c>
      <c r="FJ388" s="12"/>
      <c r="FK388" s="14" t="str">
        <f>IFERROR(VLOOKUP($A388,#REF!,27,0),"0")</f>
        <v>0</v>
      </c>
      <c r="FL388" s="14">
        <f t="shared" si="992"/>
        <v>0</v>
      </c>
      <c r="FM388" s="14" t="str">
        <f>IFERROR(VLOOKUP($A388,SpecEd23!$X$22:$Y$610,59,0)," ")</f>
        <v xml:space="preserve"> </v>
      </c>
      <c r="FN388" s="14" t="e">
        <f t="shared" si="993"/>
        <v>#VALUE!</v>
      </c>
      <c r="FO388" s="14">
        <f>IFERROR(VLOOKUP($A388,ECFE!#REF!,26,0),0)</f>
        <v>0</v>
      </c>
      <c r="FP388" s="14">
        <f t="shared" si="994"/>
        <v>0</v>
      </c>
      <c r="FQ388" s="14">
        <f>IFERROR(VLOOKUP($A388,#REF!,16,0),0)</f>
        <v>0</v>
      </c>
      <c r="FR388" s="14">
        <f t="shared" si="995"/>
        <v>0</v>
      </c>
      <c r="FS388" s="14">
        <f>IFERROR(VLOOKUP($A388,#REF!,12,0),0)</f>
        <v>0</v>
      </c>
      <c r="FT388" s="14">
        <f t="shared" si="996"/>
        <v>0</v>
      </c>
      <c r="FU388" s="14">
        <v>0</v>
      </c>
      <c r="FV388" s="14">
        <f t="shared" si="997"/>
        <v>0</v>
      </c>
      <c r="FW388" s="14">
        <f>IFERROR(VLOOKUP($A388,ConEnroll!$A$8:$S$601,16,0),0)</f>
        <v>0</v>
      </c>
      <c r="FX388" s="14">
        <f t="shared" si="998"/>
        <v>0</v>
      </c>
      <c r="FY388" s="14">
        <f t="shared" si="999"/>
        <v>0</v>
      </c>
      <c r="FZ388" s="14">
        <f t="shared" si="1000"/>
        <v>0</v>
      </c>
      <c r="GA388" s="14" t="e">
        <f t="shared" si="1001"/>
        <v>#VALUE!</v>
      </c>
      <c r="GB388" s="14" t="e">
        <f t="shared" si="1002"/>
        <v>#VALUE!</v>
      </c>
      <c r="GC388" s="39"/>
      <c r="GD388" s="14">
        <f t="shared" si="920"/>
        <v>-7379.9609893690358</v>
      </c>
      <c r="GE388" s="14" t="e">
        <f t="shared" si="921"/>
        <v>#VALUE!</v>
      </c>
      <c r="GF388" s="14">
        <f t="shared" si="922"/>
        <v>0</v>
      </c>
      <c r="GG388" s="14" t="e">
        <f t="shared" si="923"/>
        <v>#VALUE!</v>
      </c>
      <c r="GH388" s="37" t="e">
        <f t="shared" si="924"/>
        <v>#VALUE!</v>
      </c>
    </row>
    <row r="389" spans="1:190" ht="12.5" x14ac:dyDescent="0.25">
      <c r="A389" s="67">
        <v>4059</v>
      </c>
      <c r="B389" s="35">
        <v>7</v>
      </c>
      <c r="C389" s="14">
        <v>7</v>
      </c>
      <c r="D389" s="14"/>
      <c r="E389" s="14"/>
      <c r="F389" s="35" t="s">
        <v>2691</v>
      </c>
      <c r="G389" s="41"/>
      <c r="H389" s="14">
        <f>IFERROR(VLOOKUP($A389,BaseFY22!$A$7:$AK$528,6,0),0)</f>
        <v>268</v>
      </c>
      <c r="I389" s="14">
        <f>IFERROR(VLOOKUP($A389,BaseFY22!$A$7:$AK$528,28,0),0)</f>
        <v>2443901.2000000002</v>
      </c>
      <c r="J389" s="14">
        <f t="shared" si="925"/>
        <v>9119.0343283582097</v>
      </c>
      <c r="K389" s="14">
        <f>IFERROR(VLOOKUP($A389,SpecEd22!$A$21:$BB$605,24,0)," ")</f>
        <v>547792.51677632309</v>
      </c>
      <c r="L389" s="14">
        <f t="shared" si="926"/>
        <v>2044.0019282698622</v>
      </c>
      <c r="M389" s="14">
        <f>IFERROR(VLOOKUP($A389,ECFE!$A$16:$AB$347,7,0),0)</f>
        <v>0</v>
      </c>
      <c r="N389" s="14">
        <f t="shared" si="893"/>
        <v>0</v>
      </c>
      <c r="O389" s="14">
        <v>0</v>
      </c>
      <c r="P389" s="14">
        <f t="shared" si="893"/>
        <v>0</v>
      </c>
      <c r="Q389" s="14">
        <f>IFERROR(VLOOKUP($A389,ConEnroll!$A$7:$S$337,10,0),0)</f>
        <v>0</v>
      </c>
      <c r="R389" s="14">
        <f t="shared" si="927"/>
        <v>0</v>
      </c>
      <c r="S389" s="14">
        <f t="shared" si="894"/>
        <v>0</v>
      </c>
      <c r="T389" s="14">
        <f t="shared" si="928"/>
        <v>0</v>
      </c>
      <c r="U389" s="14">
        <f t="shared" si="895"/>
        <v>2991693.7167763235</v>
      </c>
      <c r="V389" s="14">
        <f t="shared" si="929"/>
        <v>11163.036256628073</v>
      </c>
      <c r="W389" s="42"/>
      <c r="X389" s="14">
        <f>IFERROR(VLOOKUP($A389,HouseFY22!$A$6:$AJ$528,28,0),0)</f>
        <v>2489806.843469</v>
      </c>
      <c r="Y389" s="14">
        <f t="shared" si="930"/>
        <v>9290.3240427947767</v>
      </c>
      <c r="Z389" s="14">
        <f>IFERROR(VLOOKUP($A389,Compens80percent!$A$13:$M$560,12,0),0)</f>
        <v>0</v>
      </c>
      <c r="AA389" s="14">
        <f t="shared" si="930"/>
        <v>0</v>
      </c>
      <c r="AB389" s="14">
        <f t="shared" si="931"/>
        <v>2489806.843469</v>
      </c>
      <c r="AC389" s="14">
        <f t="shared" si="930"/>
        <v>9290.3240427947767</v>
      </c>
      <c r="AD389" s="14">
        <f>IFERROR(VLOOKUP(A389,SpecEd22!$A$21:$Z$550,14,0),0)</f>
        <v>547792.51677632309</v>
      </c>
      <c r="AE389" s="14">
        <f t="shared" si="932"/>
        <v>2044.0019282698622</v>
      </c>
      <c r="AF389" s="14">
        <f>IFERROR(VLOOKUP($A389,ECFE!$A$16:$AB$348,8,0),0)</f>
        <v>0</v>
      </c>
      <c r="AG389" s="14">
        <f t="shared" si="933"/>
        <v>0</v>
      </c>
      <c r="AH389" s="14">
        <f>IFERROR(VLOOKUP(A389,ParaFY19!$A$21:$Z$543,7,0),0)</f>
        <v>1764</v>
      </c>
      <c r="AI389" s="14">
        <f t="shared" si="934"/>
        <v>6.5820895522388057</v>
      </c>
      <c r="AJ389" s="14">
        <f>IFERROR(VLOOKUP(A389,ConEnroll!$A$7:$S$341,13,0),0)</f>
        <v>0</v>
      </c>
      <c r="AK389" s="14">
        <f t="shared" si="935"/>
        <v>0</v>
      </c>
      <c r="AL389" s="14">
        <f t="shared" si="890"/>
        <v>1764</v>
      </c>
      <c r="AM389" s="14">
        <f t="shared" si="936"/>
        <v>6.5820895522388057</v>
      </c>
      <c r="AN389" s="14">
        <f t="shared" si="937"/>
        <v>3039363.3602453228</v>
      </c>
      <c r="AO389" s="14">
        <f t="shared" si="938"/>
        <v>11340.908060616875</v>
      </c>
      <c r="AP389" s="62"/>
      <c r="AQ389" s="14">
        <f t="shared" si="891"/>
        <v>171.28971443656701</v>
      </c>
      <c r="AR389" s="14">
        <f t="shared" si="896"/>
        <v>0</v>
      </c>
      <c r="AS389" s="14">
        <f t="shared" si="897"/>
        <v>6.5820895522388057</v>
      </c>
      <c r="AT389" s="14">
        <f t="shared" si="939"/>
        <v>177.87180398880582</v>
      </c>
      <c r="AU389" s="37">
        <f t="shared" si="898"/>
        <v>1.593399859139525E-2</v>
      </c>
      <c r="AV389" s="42"/>
      <c r="AW389" s="14" t="str">
        <f>IFERROR(VLOOKUP($A389,#REF!,27,0),"0")</f>
        <v>0</v>
      </c>
      <c r="AX389" s="14">
        <f t="shared" si="940"/>
        <v>0</v>
      </c>
      <c r="AY389" s="14" t="str">
        <f>IFERROR(VLOOKUP($A389,SpecEd22!#REF!,23,0)," ")</f>
        <v xml:space="preserve"> </v>
      </c>
      <c r="AZ389" s="14" t="e">
        <f t="shared" si="941"/>
        <v>#VALUE!</v>
      </c>
      <c r="BA389" s="14">
        <f>IFERROR(VLOOKUP($A389,ECFE!#REF!,23,0),0)</f>
        <v>0</v>
      </c>
      <c r="BB389" s="14">
        <f t="shared" si="942"/>
        <v>0</v>
      </c>
      <c r="BC389" s="14">
        <f>IFERROR(VLOOKUP($A389,#REF!,17,0),0)</f>
        <v>0</v>
      </c>
      <c r="BD389" s="14">
        <f t="shared" si="943"/>
        <v>0</v>
      </c>
      <c r="BE389" s="14">
        <f>IFERROR(VLOOKUP($A389,#REF!,9,0),0)</f>
        <v>0</v>
      </c>
      <c r="BF389" s="14">
        <f t="shared" si="944"/>
        <v>0</v>
      </c>
      <c r="BG389" s="14">
        <v>0</v>
      </c>
      <c r="BH389" s="14">
        <f t="shared" si="945"/>
        <v>0</v>
      </c>
      <c r="BI389" s="14">
        <f>IFERROR(VLOOKUP($A389,ConEnroll!$A$8:$S$601,15,0),0)</f>
        <v>-1879</v>
      </c>
      <c r="BJ389" s="14">
        <f t="shared" si="946"/>
        <v>-7.0111940298507465</v>
      </c>
      <c r="BK389" s="14">
        <f t="shared" si="947"/>
        <v>-1879</v>
      </c>
      <c r="BL389" s="14">
        <f t="shared" si="948"/>
        <v>-7.0111940298507465</v>
      </c>
      <c r="BM389" s="14" t="e">
        <f t="shared" si="949"/>
        <v>#VALUE!</v>
      </c>
      <c r="BN389" s="14" t="e">
        <f t="shared" si="950"/>
        <v>#VALUE!</v>
      </c>
      <c r="BO389" s="42"/>
      <c r="BP389" s="14">
        <f t="shared" si="899"/>
        <v>9290.3240427947767</v>
      </c>
      <c r="BQ389" s="14" t="e">
        <f t="shared" si="900"/>
        <v>#VALUE!</v>
      </c>
      <c r="BR389" s="14">
        <f t="shared" si="951"/>
        <v>13.593283582089551</v>
      </c>
      <c r="BS389" s="14" t="e">
        <f t="shared" si="901"/>
        <v>#VALUE!</v>
      </c>
      <c r="BT389" s="37" t="e">
        <f t="shared" si="902"/>
        <v>#VALUE!</v>
      </c>
      <c r="BU389" s="41"/>
      <c r="BV389" s="14" t="str">
        <f>IFERROR(VLOOKUP($A389,#REF!,27,0),"0")</f>
        <v>0</v>
      </c>
      <c r="BW389" s="14">
        <f t="shared" si="952"/>
        <v>0</v>
      </c>
      <c r="BX389" s="14" t="str">
        <f>IFERROR(VLOOKUP($A389,SpecEd22!$Z$22:$AV$606,59,0)," ")</f>
        <v xml:space="preserve"> </v>
      </c>
      <c r="BY389" s="14" t="e">
        <f t="shared" si="953"/>
        <v>#VALUE!</v>
      </c>
      <c r="BZ389" s="14">
        <f>IFERROR(VLOOKUP($A389,ECFE!#REF!,25,0),0)</f>
        <v>0</v>
      </c>
      <c r="CA389" s="14">
        <f t="shared" si="954"/>
        <v>0</v>
      </c>
      <c r="CB389" s="14">
        <f>IFERROR(VLOOKUP($A389,#REF!,17,0),0)</f>
        <v>0</v>
      </c>
      <c r="CC389" s="14">
        <f t="shared" si="955"/>
        <v>0</v>
      </c>
      <c r="CD389" s="14">
        <f>IFERROR(VLOOKUP($A389,#REF!,9,0),0)</f>
        <v>0</v>
      </c>
      <c r="CE389" s="14">
        <f t="shared" si="956"/>
        <v>0</v>
      </c>
      <c r="CF389" s="14">
        <v>0</v>
      </c>
      <c r="CG389" s="14">
        <f t="shared" si="957"/>
        <v>0</v>
      </c>
      <c r="CH389" s="14">
        <f>IFERROR(VLOOKUP($A389,ConEnroll!$A$8:$S$601,15,0),0)</f>
        <v>-1879</v>
      </c>
      <c r="CI389" s="14">
        <f t="shared" si="958"/>
        <v>-7.0111940298507465</v>
      </c>
      <c r="CJ389" s="14">
        <f t="shared" si="959"/>
        <v>-1879</v>
      </c>
      <c r="CK389" s="14">
        <f t="shared" si="960"/>
        <v>-7.0111940298507465</v>
      </c>
      <c r="CL389" s="14" t="e">
        <f t="shared" si="961"/>
        <v>#VALUE!</v>
      </c>
      <c r="CM389" s="14" t="e">
        <f t="shared" si="962"/>
        <v>#VALUE!</v>
      </c>
      <c r="CN389" s="42"/>
      <c r="CO389" s="14">
        <f t="shared" si="903"/>
        <v>-9119.0343283582097</v>
      </c>
      <c r="CP389" s="14" t="e">
        <f t="shared" si="904"/>
        <v>#VALUE!</v>
      </c>
      <c r="CQ389" s="14">
        <f t="shared" si="905"/>
        <v>-7.0111940298507465</v>
      </c>
      <c r="CR389" s="14" t="e">
        <f t="shared" si="906"/>
        <v>#VALUE!</v>
      </c>
      <c r="CS389" s="37" t="e">
        <f t="shared" si="907"/>
        <v>#VALUE!</v>
      </c>
      <c r="CT389" s="239"/>
      <c r="CU389" s="239"/>
      <c r="CV389" s="468"/>
      <c r="CW389" s="14">
        <f>IFERROR(VLOOKUP($A389,BaseFY23!$A$7:$AK$527,6,0),0)</f>
        <v>227.754537</v>
      </c>
      <c r="CX389" s="14">
        <f>IFERROR(VLOOKUP($A389,BaseFY23!$A$7:$AN$528,28,0),0)</f>
        <v>1968921.3773010001</v>
      </c>
      <c r="CY389" s="14">
        <f t="shared" si="963"/>
        <v>8644.9271361869742</v>
      </c>
      <c r="CZ389" s="14">
        <f>IFERROR(VLOOKUP($A389,SpecEd23!$A$21:$BB$605,23,0)," ")</f>
        <v>494060.12675549288</v>
      </c>
      <c r="DA389" s="14">
        <f t="shared" si="964"/>
        <v>2169.2657949355926</v>
      </c>
      <c r="DB389" s="14">
        <f>IFERROR(VLOOKUP($A389,ECFE!$A$16:$AB$347,7,0),0)</f>
        <v>0</v>
      </c>
      <c r="DC389" s="14">
        <f t="shared" si="965"/>
        <v>0</v>
      </c>
      <c r="DD389" s="14">
        <v>0</v>
      </c>
      <c r="DE389" s="14">
        <f t="shared" si="966"/>
        <v>0</v>
      </c>
      <c r="DF389" s="14">
        <f>IFERROR(VLOOKUP($A389,ConEnroll!$A$7:$S$338,10,0),0)</f>
        <v>0</v>
      </c>
      <c r="DG389" s="14">
        <f t="shared" si="967"/>
        <v>0</v>
      </c>
      <c r="DH389" s="14">
        <f t="shared" si="908"/>
        <v>0</v>
      </c>
      <c r="DI389" s="14">
        <f t="shared" si="968"/>
        <v>0</v>
      </c>
      <c r="DJ389" s="14">
        <f t="shared" si="909"/>
        <v>2462981.5040564928</v>
      </c>
      <c r="DK389" s="14">
        <f t="shared" si="969"/>
        <v>10814.192931122565</v>
      </c>
      <c r="DL389" s="42"/>
      <c r="DM389" s="14">
        <f>IFERROR(VLOOKUP($A389,HouseFY23!$A$7:$AJ$528,28,0),0)</f>
        <v>2044296.6773010001</v>
      </c>
      <c r="DN389" s="14">
        <f t="shared" si="970"/>
        <v>8975.8768550942204</v>
      </c>
      <c r="DO389" s="14">
        <f>IFERROR(VLOOKUP($A389,Compens80percent!$A$13:$M$560,12,0),0)</f>
        <v>0</v>
      </c>
      <c r="DP389" s="14">
        <f t="shared" si="970"/>
        <v>0</v>
      </c>
      <c r="DQ389" s="14">
        <f t="shared" si="971"/>
        <v>2044296.6773010001</v>
      </c>
      <c r="DR389" s="14">
        <f t="shared" si="972"/>
        <v>7627.9726764962688</v>
      </c>
      <c r="DS389" s="14">
        <f>IFERROR(VLOOKUP($A389,SpecEd23!$A$21:$Z$550,14,0),0)</f>
        <v>494060.12675549288</v>
      </c>
      <c r="DT389" s="14">
        <f t="shared" si="973"/>
        <v>2169.2657949355926</v>
      </c>
      <c r="DU389" s="14">
        <f>IFERROR(VLOOKUP($A389,ECFE!$A$16:$AB$347,9,0),0)</f>
        <v>0</v>
      </c>
      <c r="DV389" s="14">
        <f t="shared" si="974"/>
        <v>0</v>
      </c>
      <c r="DW389" s="14">
        <f>IFERROR(VLOOKUP($A389,ParaFY19!$A$21:$Z$543,7,0),0)</f>
        <v>1764</v>
      </c>
      <c r="DX389" s="14">
        <f t="shared" si="975"/>
        <v>7.7451805054491629</v>
      </c>
      <c r="DY389" s="14">
        <f>IFERROR(VLOOKUP($A389,ConEnroll!$A$7:$S$341,13,0),0)</f>
        <v>0</v>
      </c>
      <c r="DZ389" s="14">
        <f t="shared" si="976"/>
        <v>0</v>
      </c>
      <c r="EA389" s="14">
        <f t="shared" si="910"/>
        <v>1764</v>
      </c>
      <c r="EB389" s="14">
        <f t="shared" si="977"/>
        <v>7.7451805054491629</v>
      </c>
      <c r="EC389" s="14">
        <f t="shared" si="911"/>
        <v>2540120.8040564931</v>
      </c>
      <c r="ED389" s="14">
        <f t="shared" si="978"/>
        <v>11152.887830535263</v>
      </c>
      <c r="EE389" s="62"/>
      <c r="EF389" s="14">
        <f t="shared" si="912"/>
        <v>330.94971890724628</v>
      </c>
      <c r="EG389" s="14">
        <f t="shared" si="913"/>
        <v>0</v>
      </c>
      <c r="EH389" s="14">
        <f t="shared" si="914"/>
        <v>7.7451805054491629</v>
      </c>
      <c r="EI389" s="14">
        <f t="shared" si="979"/>
        <v>338.69489941269546</v>
      </c>
      <c r="EJ389" s="37">
        <f t="shared" si="915"/>
        <v>3.1319480017593632E-2</v>
      </c>
      <c r="EK389" s="42"/>
      <c r="EL389" s="14" t="str">
        <f>IFERROR(VLOOKUP($A389,#REF!,27,0),"0")</f>
        <v>0</v>
      </c>
      <c r="EM389" s="14">
        <f t="shared" si="980"/>
        <v>0</v>
      </c>
      <c r="EN389" s="14" t="str">
        <f>IFERROR(VLOOKUP($A389,SpecEd23!#REF!,23,0)," ")</f>
        <v xml:space="preserve"> </v>
      </c>
      <c r="EO389" s="14" t="e">
        <f t="shared" si="981"/>
        <v>#VALUE!</v>
      </c>
      <c r="EP389" s="14">
        <f>IFERROR(VLOOKUP($A389,ECFE!#REF!,24,0),0)</f>
        <v>0</v>
      </c>
      <c r="EQ389" s="14">
        <f t="shared" si="982"/>
        <v>0</v>
      </c>
      <c r="ER389" s="14">
        <f>IFERROR(VLOOKUP($A389,#REF!,30,0),0)</f>
        <v>0</v>
      </c>
      <c r="ES389" s="14">
        <f t="shared" si="983"/>
        <v>0</v>
      </c>
      <c r="ET389" s="14">
        <f>IFERROR(VLOOKUP($A389,#REF!,12,0),0)</f>
        <v>0</v>
      </c>
      <c r="EU389" s="14">
        <f t="shared" si="984"/>
        <v>0</v>
      </c>
      <c r="EV389" s="14">
        <v>0</v>
      </c>
      <c r="EW389" s="14">
        <f t="shared" si="985"/>
        <v>0</v>
      </c>
      <c r="EX389" s="14">
        <f>IFERROR(VLOOKUP($A389,ConEnroll!$A$8:$S$601,16,0),0)</f>
        <v>2180</v>
      </c>
      <c r="EY389" s="14">
        <f t="shared" si="986"/>
        <v>9.5717083343986253</v>
      </c>
      <c r="EZ389" s="14">
        <f t="shared" si="987"/>
        <v>2180</v>
      </c>
      <c r="FA389" s="14">
        <f t="shared" si="988"/>
        <v>9.5717083343986253</v>
      </c>
      <c r="FB389" s="14" t="e">
        <f t="shared" si="989"/>
        <v>#VALUE!</v>
      </c>
      <c r="FC389" s="14" t="e">
        <f t="shared" si="990"/>
        <v>#VALUE!</v>
      </c>
      <c r="FD389" s="62"/>
      <c r="FE389" s="14">
        <f t="shared" si="916"/>
        <v>8975.8768550942204</v>
      </c>
      <c r="FF389" s="14" t="e">
        <f t="shared" si="917"/>
        <v>#VALUE!</v>
      </c>
      <c r="FG389" s="14">
        <f t="shared" si="991"/>
        <v>-1.8265278289494624</v>
      </c>
      <c r="FH389" s="14" t="e">
        <f t="shared" si="918"/>
        <v>#VALUE!</v>
      </c>
      <c r="FI389" s="37" t="e">
        <f t="shared" si="919"/>
        <v>#VALUE!</v>
      </c>
      <c r="FJ389" s="12"/>
      <c r="FK389" s="14" t="str">
        <f>IFERROR(VLOOKUP($A389,#REF!,27,0),"0")</f>
        <v>0</v>
      </c>
      <c r="FL389" s="14">
        <f t="shared" si="992"/>
        <v>0</v>
      </c>
      <c r="FM389" s="14" t="str">
        <f>IFERROR(VLOOKUP($A389,SpecEd23!$X$22:$Y$610,59,0)," ")</f>
        <v xml:space="preserve"> </v>
      </c>
      <c r="FN389" s="14" t="e">
        <f t="shared" si="993"/>
        <v>#VALUE!</v>
      </c>
      <c r="FO389" s="14">
        <f>IFERROR(VLOOKUP($A389,ECFE!#REF!,26,0),0)</f>
        <v>0</v>
      </c>
      <c r="FP389" s="14">
        <f t="shared" si="994"/>
        <v>0</v>
      </c>
      <c r="FQ389" s="14">
        <f>IFERROR(VLOOKUP($A389,#REF!,16,0),0)</f>
        <v>0</v>
      </c>
      <c r="FR389" s="14">
        <f t="shared" si="995"/>
        <v>0</v>
      </c>
      <c r="FS389" s="14">
        <f>IFERROR(VLOOKUP($A389,#REF!,12,0),0)</f>
        <v>0</v>
      </c>
      <c r="FT389" s="14">
        <f t="shared" si="996"/>
        <v>0</v>
      </c>
      <c r="FU389" s="14">
        <v>0</v>
      </c>
      <c r="FV389" s="14">
        <f t="shared" si="997"/>
        <v>0</v>
      </c>
      <c r="FW389" s="14">
        <f>IFERROR(VLOOKUP($A389,ConEnroll!$A$8:$S$601,16,0),0)</f>
        <v>2180</v>
      </c>
      <c r="FX389" s="14">
        <f t="shared" si="998"/>
        <v>9.5717083343986253</v>
      </c>
      <c r="FY389" s="14">
        <f t="shared" si="999"/>
        <v>2180</v>
      </c>
      <c r="FZ389" s="14">
        <f t="shared" si="1000"/>
        <v>9.5717083343986253</v>
      </c>
      <c r="GA389" s="14" t="e">
        <f t="shared" si="1001"/>
        <v>#VALUE!</v>
      </c>
      <c r="GB389" s="14" t="e">
        <f t="shared" si="1002"/>
        <v>#VALUE!</v>
      </c>
      <c r="GC389" s="39"/>
      <c r="GD389" s="14">
        <f t="shared" si="920"/>
        <v>-8644.9271361869742</v>
      </c>
      <c r="GE389" s="14" t="e">
        <f t="shared" si="921"/>
        <v>#VALUE!</v>
      </c>
      <c r="GF389" s="14">
        <f t="shared" si="922"/>
        <v>9.5717083343986253</v>
      </c>
      <c r="GG389" s="14" t="e">
        <f t="shared" si="923"/>
        <v>#VALUE!</v>
      </c>
      <c r="GH389" s="37" t="e">
        <f t="shared" si="924"/>
        <v>#VALUE!</v>
      </c>
    </row>
    <row r="390" spans="1:190" ht="12.5" x14ac:dyDescent="0.25">
      <c r="A390" s="67">
        <v>4064</v>
      </c>
      <c r="B390" s="35">
        <v>7</v>
      </c>
      <c r="C390" s="14">
        <v>7</v>
      </c>
      <c r="D390" s="14"/>
      <c r="E390" s="14"/>
      <c r="F390" s="35" t="s">
        <v>1189</v>
      </c>
      <c r="G390" s="41"/>
      <c r="H390" s="14">
        <f>IFERROR(VLOOKUP($A390,BaseFY22!$A$7:$AK$528,6,0),0)</f>
        <v>119</v>
      </c>
      <c r="I390" s="14">
        <f>IFERROR(VLOOKUP($A390,BaseFY22!$A$7:$AK$528,28,0),0)</f>
        <v>1134819</v>
      </c>
      <c r="J390" s="14">
        <f t="shared" si="925"/>
        <v>9536.2941176470595</v>
      </c>
      <c r="K390" s="14">
        <f>IFERROR(VLOOKUP($A390,SpecEd22!$A$21:$BB$605,24,0)," ")</f>
        <v>357076.60491017759</v>
      </c>
      <c r="L390" s="14">
        <f t="shared" si="926"/>
        <v>3000.6437387409883</v>
      </c>
      <c r="M390" s="14">
        <f>IFERROR(VLOOKUP($A390,ECFE!$A$16:$AB$347,7,0),0)</f>
        <v>0</v>
      </c>
      <c r="N390" s="14">
        <f t="shared" si="893"/>
        <v>0</v>
      </c>
      <c r="O390" s="14">
        <v>0</v>
      </c>
      <c r="P390" s="14">
        <f t="shared" si="893"/>
        <v>0</v>
      </c>
      <c r="Q390" s="14">
        <f>IFERROR(VLOOKUP($A390,ConEnroll!$A$7:$S$337,10,0),0)</f>
        <v>0</v>
      </c>
      <c r="R390" s="14">
        <f t="shared" si="927"/>
        <v>0</v>
      </c>
      <c r="S390" s="14">
        <f t="shared" si="894"/>
        <v>0</v>
      </c>
      <c r="T390" s="14">
        <f t="shared" si="928"/>
        <v>0</v>
      </c>
      <c r="U390" s="14">
        <f t="shared" si="895"/>
        <v>1491895.6049101776</v>
      </c>
      <c r="V390" s="14">
        <f t="shared" si="929"/>
        <v>12536.937856388047</v>
      </c>
      <c r="W390" s="42"/>
      <c r="X390" s="14">
        <f>IFERROR(VLOOKUP($A390,HouseFY22!$A$6:$AJ$528,28,0),0)</f>
        <v>1196916.6338299999</v>
      </c>
      <c r="Y390" s="14">
        <f t="shared" si="930"/>
        <v>10058.122973361344</v>
      </c>
      <c r="Z390" s="14">
        <f>IFERROR(VLOOKUP($A390,Compens80percent!$A$13:$M$560,12,0),0)</f>
        <v>0</v>
      </c>
      <c r="AA390" s="14">
        <f t="shared" si="930"/>
        <v>0</v>
      </c>
      <c r="AB390" s="14">
        <f t="shared" si="931"/>
        <v>1196916.6338299999</v>
      </c>
      <c r="AC390" s="14">
        <f t="shared" si="930"/>
        <v>10058.122973361344</v>
      </c>
      <c r="AD390" s="14">
        <f>IFERROR(VLOOKUP(A390,SpecEd22!$A$21:$Z$550,14,0),0)</f>
        <v>357076.60491017759</v>
      </c>
      <c r="AE390" s="14">
        <f t="shared" si="932"/>
        <v>3000.6437387409883</v>
      </c>
      <c r="AF390" s="14">
        <f>IFERROR(VLOOKUP($A390,ECFE!$A$16:$AB$348,8,0),0)</f>
        <v>0</v>
      </c>
      <c r="AG390" s="14">
        <f t="shared" si="933"/>
        <v>0</v>
      </c>
      <c r="AH390" s="14">
        <f>IFERROR(VLOOKUP(A390,ParaFY19!$A$21:$Z$543,7,0),0)</f>
        <v>1568</v>
      </c>
      <c r="AI390" s="14">
        <f t="shared" si="934"/>
        <v>13.176470588235293</v>
      </c>
      <c r="AJ390" s="14">
        <f>IFERROR(VLOOKUP(A390,ConEnroll!$A$7:$S$341,13,0),0)</f>
        <v>0</v>
      </c>
      <c r="AK390" s="14">
        <f t="shared" si="935"/>
        <v>0</v>
      </c>
      <c r="AL390" s="14">
        <f t="shared" si="890"/>
        <v>1568</v>
      </c>
      <c r="AM390" s="14">
        <f t="shared" si="936"/>
        <v>13.176470588235293</v>
      </c>
      <c r="AN390" s="14">
        <f t="shared" si="937"/>
        <v>1555561.2387401776</v>
      </c>
      <c r="AO390" s="14">
        <f t="shared" si="938"/>
        <v>13071.943182690567</v>
      </c>
      <c r="AP390" s="62"/>
      <c r="AQ390" s="14">
        <f t="shared" si="891"/>
        <v>521.82885571428415</v>
      </c>
      <c r="AR390" s="14">
        <f t="shared" si="896"/>
        <v>0</v>
      </c>
      <c r="AS390" s="14">
        <f t="shared" si="897"/>
        <v>13.176470588235293</v>
      </c>
      <c r="AT390" s="14">
        <f t="shared" si="939"/>
        <v>535.00532630251939</v>
      </c>
      <c r="AU390" s="37">
        <f t="shared" si="898"/>
        <v>4.2674322265218362E-2</v>
      </c>
      <c r="AV390" s="42"/>
      <c r="AW390" s="14" t="str">
        <f>IFERROR(VLOOKUP($A390,#REF!,27,0),"0")</f>
        <v>0</v>
      </c>
      <c r="AX390" s="14">
        <f t="shared" si="940"/>
        <v>0</v>
      </c>
      <c r="AY390" s="14" t="str">
        <f>IFERROR(VLOOKUP($A390,SpecEd22!#REF!,23,0)," ")</f>
        <v xml:space="preserve"> </v>
      </c>
      <c r="AZ390" s="14" t="e">
        <f t="shared" si="941"/>
        <v>#VALUE!</v>
      </c>
      <c r="BA390" s="14">
        <f>IFERROR(VLOOKUP($A390,ECFE!#REF!,23,0),0)</f>
        <v>0</v>
      </c>
      <c r="BB390" s="14">
        <f t="shared" si="942"/>
        <v>0</v>
      </c>
      <c r="BC390" s="14">
        <f>IFERROR(VLOOKUP($A390,#REF!,17,0),0)</f>
        <v>0</v>
      </c>
      <c r="BD390" s="14">
        <f t="shared" si="943"/>
        <v>0</v>
      </c>
      <c r="BE390" s="14">
        <f>IFERROR(VLOOKUP($A390,#REF!,9,0),0)</f>
        <v>0</v>
      </c>
      <c r="BF390" s="14">
        <f t="shared" si="944"/>
        <v>0</v>
      </c>
      <c r="BG390" s="14">
        <v>0</v>
      </c>
      <c r="BH390" s="14">
        <f t="shared" si="945"/>
        <v>0</v>
      </c>
      <c r="BI390" s="14">
        <f>IFERROR(VLOOKUP($A390,ConEnroll!$A$8:$S$601,15,0),0)</f>
        <v>0</v>
      </c>
      <c r="BJ390" s="14">
        <f t="shared" si="946"/>
        <v>0</v>
      </c>
      <c r="BK390" s="14">
        <f t="shared" si="947"/>
        <v>0</v>
      </c>
      <c r="BL390" s="14">
        <f t="shared" si="948"/>
        <v>0</v>
      </c>
      <c r="BM390" s="14" t="e">
        <f t="shared" si="949"/>
        <v>#VALUE!</v>
      </c>
      <c r="BN390" s="14" t="e">
        <f t="shared" si="950"/>
        <v>#VALUE!</v>
      </c>
      <c r="BO390" s="42"/>
      <c r="BP390" s="14">
        <f t="shared" si="899"/>
        <v>10058.122973361344</v>
      </c>
      <c r="BQ390" s="14" t="e">
        <f t="shared" si="900"/>
        <v>#VALUE!</v>
      </c>
      <c r="BR390" s="14">
        <f t="shared" si="951"/>
        <v>13.176470588235293</v>
      </c>
      <c r="BS390" s="14" t="e">
        <f t="shared" si="901"/>
        <v>#VALUE!</v>
      </c>
      <c r="BT390" s="37" t="e">
        <f t="shared" si="902"/>
        <v>#VALUE!</v>
      </c>
      <c r="BU390" s="41"/>
      <c r="BV390" s="14" t="str">
        <f>IFERROR(VLOOKUP($A390,#REF!,27,0),"0")</f>
        <v>0</v>
      </c>
      <c r="BW390" s="14">
        <f t="shared" si="952"/>
        <v>0</v>
      </c>
      <c r="BX390" s="14" t="str">
        <f>IFERROR(VLOOKUP($A390,SpecEd22!$Z$22:$AV$606,59,0)," ")</f>
        <v xml:space="preserve"> </v>
      </c>
      <c r="BY390" s="14" t="e">
        <f t="shared" si="953"/>
        <v>#VALUE!</v>
      </c>
      <c r="BZ390" s="14">
        <f>IFERROR(VLOOKUP($A390,ECFE!#REF!,25,0),0)</f>
        <v>0</v>
      </c>
      <c r="CA390" s="14">
        <f t="shared" si="954"/>
        <v>0</v>
      </c>
      <c r="CB390" s="14">
        <f>IFERROR(VLOOKUP($A390,#REF!,17,0),0)</f>
        <v>0</v>
      </c>
      <c r="CC390" s="14">
        <f t="shared" si="955"/>
        <v>0</v>
      </c>
      <c r="CD390" s="14">
        <f>IFERROR(VLOOKUP($A390,#REF!,9,0),0)</f>
        <v>0</v>
      </c>
      <c r="CE390" s="14">
        <f t="shared" si="956"/>
        <v>0</v>
      </c>
      <c r="CF390" s="14">
        <v>0</v>
      </c>
      <c r="CG390" s="14">
        <f t="shared" si="957"/>
        <v>0</v>
      </c>
      <c r="CH390" s="14">
        <f>IFERROR(VLOOKUP($A390,ConEnroll!$A$8:$S$601,15,0),0)</f>
        <v>0</v>
      </c>
      <c r="CI390" s="14">
        <f t="shared" si="958"/>
        <v>0</v>
      </c>
      <c r="CJ390" s="14">
        <f t="shared" si="959"/>
        <v>0</v>
      </c>
      <c r="CK390" s="14">
        <f t="shared" si="960"/>
        <v>0</v>
      </c>
      <c r="CL390" s="14" t="e">
        <f t="shared" si="961"/>
        <v>#VALUE!</v>
      </c>
      <c r="CM390" s="14" t="e">
        <f t="shared" si="962"/>
        <v>#VALUE!</v>
      </c>
      <c r="CN390" s="42"/>
      <c r="CO390" s="14">
        <f t="shared" si="903"/>
        <v>-9536.2941176470595</v>
      </c>
      <c r="CP390" s="14" t="e">
        <f t="shared" si="904"/>
        <v>#VALUE!</v>
      </c>
      <c r="CQ390" s="14">
        <f t="shared" si="905"/>
        <v>0</v>
      </c>
      <c r="CR390" s="14" t="e">
        <f t="shared" si="906"/>
        <v>#VALUE!</v>
      </c>
      <c r="CS390" s="37" t="e">
        <f t="shared" si="907"/>
        <v>#VALUE!</v>
      </c>
      <c r="CT390" s="239"/>
      <c r="CU390" s="239"/>
      <c r="CV390" s="468"/>
      <c r="CW390" s="14">
        <f>IFERROR(VLOOKUP($A390,BaseFY23!$A$7:$AK$527,6,0),0)</f>
        <v>121.757937</v>
      </c>
      <c r="CX390" s="14">
        <f>IFERROR(VLOOKUP($A390,BaseFY23!$A$7:$AN$528,28,0),0)</f>
        <v>1154041.7392859999</v>
      </c>
      <c r="CY390" s="14">
        <f t="shared" si="963"/>
        <v>9478.1643621803469</v>
      </c>
      <c r="CZ390" s="14">
        <f>IFERROR(VLOOKUP($A390,SpecEd23!$A$21:$BB$605,23,0)," ")</f>
        <v>390033.86753876007</v>
      </c>
      <c r="DA390" s="14">
        <f t="shared" si="964"/>
        <v>3203.3547639589201</v>
      </c>
      <c r="DB390" s="14">
        <f>IFERROR(VLOOKUP($A390,ECFE!$A$16:$AB$347,7,0),0)</f>
        <v>0</v>
      </c>
      <c r="DC390" s="14">
        <f t="shared" si="965"/>
        <v>0</v>
      </c>
      <c r="DD390" s="14">
        <v>0</v>
      </c>
      <c r="DE390" s="14">
        <f t="shared" si="966"/>
        <v>0</v>
      </c>
      <c r="DF390" s="14">
        <f>IFERROR(VLOOKUP($A390,ConEnroll!$A$7:$S$338,10,0),0)</f>
        <v>0</v>
      </c>
      <c r="DG390" s="14">
        <f t="shared" si="967"/>
        <v>0</v>
      </c>
      <c r="DH390" s="14">
        <f t="shared" si="908"/>
        <v>0</v>
      </c>
      <c r="DI390" s="14">
        <f t="shared" si="968"/>
        <v>0</v>
      </c>
      <c r="DJ390" s="14">
        <f t="shared" si="909"/>
        <v>1544075.6068247599</v>
      </c>
      <c r="DK390" s="14">
        <f t="shared" si="969"/>
        <v>12681.519126139267</v>
      </c>
      <c r="DL390" s="42"/>
      <c r="DM390" s="14">
        <f>IFERROR(VLOOKUP($A390,HouseFY23!$A$7:$AJ$528,28,0),0)</f>
        <v>1240186.9892859999</v>
      </c>
      <c r="DN390" s="14">
        <f t="shared" si="970"/>
        <v>10185.676760324872</v>
      </c>
      <c r="DO390" s="14">
        <f>IFERROR(VLOOKUP($A390,Compens80percent!$A$13:$M$560,12,0),0)</f>
        <v>0</v>
      </c>
      <c r="DP390" s="14">
        <f t="shared" si="970"/>
        <v>0</v>
      </c>
      <c r="DQ390" s="14">
        <f t="shared" si="971"/>
        <v>1240186.9892859999</v>
      </c>
      <c r="DR390" s="14">
        <f t="shared" si="972"/>
        <v>10421.739405764705</v>
      </c>
      <c r="DS390" s="14">
        <f>IFERROR(VLOOKUP($A390,SpecEd23!$A$21:$Z$550,14,0),0)</f>
        <v>390033.86753876007</v>
      </c>
      <c r="DT390" s="14">
        <f t="shared" si="973"/>
        <v>3203.3547639589201</v>
      </c>
      <c r="DU390" s="14">
        <f>IFERROR(VLOOKUP($A390,ECFE!$A$16:$AB$347,9,0),0)</f>
        <v>0</v>
      </c>
      <c r="DV390" s="14">
        <f t="shared" si="974"/>
        <v>0</v>
      </c>
      <c r="DW390" s="14">
        <f>IFERROR(VLOOKUP($A390,ParaFY19!$A$21:$Z$543,7,0),0)</f>
        <v>1568</v>
      </c>
      <c r="DX390" s="14">
        <f t="shared" si="975"/>
        <v>12.878010572731698</v>
      </c>
      <c r="DY390" s="14">
        <f>IFERROR(VLOOKUP($A390,ConEnroll!$A$7:$S$341,13,0),0)</f>
        <v>0</v>
      </c>
      <c r="DZ390" s="14">
        <f t="shared" si="976"/>
        <v>0</v>
      </c>
      <c r="EA390" s="14">
        <f t="shared" si="910"/>
        <v>1568</v>
      </c>
      <c r="EB390" s="14">
        <f t="shared" si="977"/>
        <v>12.878010572731698</v>
      </c>
      <c r="EC390" s="14">
        <f t="shared" si="911"/>
        <v>1631788.8568247599</v>
      </c>
      <c r="ED390" s="14">
        <f t="shared" si="978"/>
        <v>13401.909534856524</v>
      </c>
      <c r="EE390" s="62"/>
      <c r="EF390" s="14">
        <f t="shared" si="912"/>
        <v>707.51239814452492</v>
      </c>
      <c r="EG390" s="14">
        <f t="shared" si="913"/>
        <v>0</v>
      </c>
      <c r="EH390" s="14">
        <f t="shared" si="914"/>
        <v>12.878010572731698</v>
      </c>
      <c r="EI390" s="14">
        <f t="shared" si="979"/>
        <v>720.39040871725661</v>
      </c>
      <c r="EJ390" s="37">
        <f t="shared" si="915"/>
        <v>5.6806318040587195E-2</v>
      </c>
      <c r="EK390" s="42"/>
      <c r="EL390" s="14" t="str">
        <f>IFERROR(VLOOKUP($A390,#REF!,27,0),"0")</f>
        <v>0</v>
      </c>
      <c r="EM390" s="14">
        <f t="shared" si="980"/>
        <v>0</v>
      </c>
      <c r="EN390" s="14" t="str">
        <f>IFERROR(VLOOKUP($A390,SpecEd23!#REF!,23,0)," ")</f>
        <v xml:space="preserve"> </v>
      </c>
      <c r="EO390" s="14" t="e">
        <f t="shared" si="981"/>
        <v>#VALUE!</v>
      </c>
      <c r="EP390" s="14">
        <f>IFERROR(VLOOKUP($A390,ECFE!#REF!,24,0),0)</f>
        <v>0</v>
      </c>
      <c r="EQ390" s="14">
        <f t="shared" si="982"/>
        <v>0</v>
      </c>
      <c r="ER390" s="14">
        <f>IFERROR(VLOOKUP($A390,#REF!,30,0),0)</f>
        <v>0</v>
      </c>
      <c r="ES390" s="14">
        <f t="shared" si="983"/>
        <v>0</v>
      </c>
      <c r="ET390" s="14">
        <f>IFERROR(VLOOKUP($A390,#REF!,12,0),0)</f>
        <v>0</v>
      </c>
      <c r="EU390" s="14">
        <f t="shared" si="984"/>
        <v>0</v>
      </c>
      <c r="EV390" s="14">
        <v>0</v>
      </c>
      <c r="EW390" s="14">
        <f t="shared" si="985"/>
        <v>0</v>
      </c>
      <c r="EX390" s="14">
        <f>IFERROR(VLOOKUP($A390,ConEnroll!$A$8:$S$601,16,0),0)</f>
        <v>0</v>
      </c>
      <c r="EY390" s="14">
        <f t="shared" si="986"/>
        <v>0</v>
      </c>
      <c r="EZ390" s="14">
        <f t="shared" si="987"/>
        <v>0</v>
      </c>
      <c r="FA390" s="14">
        <f t="shared" si="988"/>
        <v>0</v>
      </c>
      <c r="FB390" s="14" t="e">
        <f t="shared" si="989"/>
        <v>#VALUE!</v>
      </c>
      <c r="FC390" s="14" t="e">
        <f t="shared" si="990"/>
        <v>#VALUE!</v>
      </c>
      <c r="FD390" s="62"/>
      <c r="FE390" s="14">
        <f t="shared" si="916"/>
        <v>10185.676760324872</v>
      </c>
      <c r="FF390" s="14" t="e">
        <f t="shared" si="917"/>
        <v>#VALUE!</v>
      </c>
      <c r="FG390" s="14">
        <f t="shared" si="991"/>
        <v>12.878010572731698</v>
      </c>
      <c r="FH390" s="14" t="e">
        <f t="shared" si="918"/>
        <v>#VALUE!</v>
      </c>
      <c r="FI390" s="37" t="e">
        <f t="shared" si="919"/>
        <v>#VALUE!</v>
      </c>
      <c r="FJ390" s="12"/>
      <c r="FK390" s="14" t="str">
        <f>IFERROR(VLOOKUP($A390,#REF!,27,0),"0")</f>
        <v>0</v>
      </c>
      <c r="FL390" s="14">
        <f t="shared" si="992"/>
        <v>0</v>
      </c>
      <c r="FM390" s="14" t="str">
        <f>IFERROR(VLOOKUP($A390,SpecEd23!$X$22:$Y$610,59,0)," ")</f>
        <v xml:space="preserve"> </v>
      </c>
      <c r="FN390" s="14" t="e">
        <f t="shared" si="993"/>
        <v>#VALUE!</v>
      </c>
      <c r="FO390" s="14">
        <f>IFERROR(VLOOKUP($A390,ECFE!#REF!,26,0),0)</f>
        <v>0</v>
      </c>
      <c r="FP390" s="14">
        <f t="shared" si="994"/>
        <v>0</v>
      </c>
      <c r="FQ390" s="14">
        <f>IFERROR(VLOOKUP($A390,#REF!,16,0),0)</f>
        <v>0</v>
      </c>
      <c r="FR390" s="14">
        <f t="shared" si="995"/>
        <v>0</v>
      </c>
      <c r="FS390" s="14">
        <f>IFERROR(VLOOKUP($A390,#REF!,12,0),0)</f>
        <v>0</v>
      </c>
      <c r="FT390" s="14">
        <f t="shared" si="996"/>
        <v>0</v>
      </c>
      <c r="FU390" s="14">
        <v>0</v>
      </c>
      <c r="FV390" s="14">
        <f t="shared" si="997"/>
        <v>0</v>
      </c>
      <c r="FW390" s="14">
        <f>IFERROR(VLOOKUP($A390,ConEnroll!$A$8:$S$601,16,0),0)</f>
        <v>0</v>
      </c>
      <c r="FX390" s="14">
        <f t="shared" si="998"/>
        <v>0</v>
      </c>
      <c r="FY390" s="14">
        <f t="shared" si="999"/>
        <v>0</v>
      </c>
      <c r="FZ390" s="14">
        <f t="shared" si="1000"/>
        <v>0</v>
      </c>
      <c r="GA390" s="14" t="e">
        <f t="shared" si="1001"/>
        <v>#VALUE!</v>
      </c>
      <c r="GB390" s="14" t="e">
        <f t="shared" si="1002"/>
        <v>#VALUE!</v>
      </c>
      <c r="GC390" s="39"/>
      <c r="GD390" s="14">
        <f t="shared" si="920"/>
        <v>-9478.1643621803469</v>
      </c>
      <c r="GE390" s="14" t="e">
        <f t="shared" si="921"/>
        <v>#VALUE!</v>
      </c>
      <c r="GF390" s="14">
        <f t="shared" si="922"/>
        <v>0</v>
      </c>
      <c r="GG390" s="14" t="e">
        <f t="shared" si="923"/>
        <v>#VALUE!</v>
      </c>
      <c r="GH390" s="37" t="e">
        <f t="shared" si="924"/>
        <v>#VALUE!</v>
      </c>
    </row>
    <row r="391" spans="1:190" ht="12.5" x14ac:dyDescent="0.25">
      <c r="A391" s="67">
        <v>4066</v>
      </c>
      <c r="B391" s="35">
        <v>7</v>
      </c>
      <c r="C391" s="14">
        <v>7</v>
      </c>
      <c r="D391" s="14"/>
      <c r="E391" s="14"/>
      <c r="F391" s="35" t="s">
        <v>2692</v>
      </c>
      <c r="G391" s="41"/>
      <c r="H391" s="14">
        <f>IFERROR(VLOOKUP($A391,BaseFY22!$A$7:$AK$528,6,0),0)</f>
        <v>68</v>
      </c>
      <c r="I391" s="14">
        <f>IFERROR(VLOOKUP($A391,BaseFY22!$A$7:$AK$528,28,0),0)</f>
        <v>610839.6</v>
      </c>
      <c r="J391" s="14">
        <f t="shared" si="925"/>
        <v>8982.9352941176476</v>
      </c>
      <c r="K391" s="14">
        <f>IFERROR(VLOOKUP($A391,SpecEd22!$A$21:$BB$605,24,0)," ")</f>
        <v>188409.39149886757</v>
      </c>
      <c r="L391" s="14">
        <f t="shared" si="926"/>
        <v>2770.726345571582</v>
      </c>
      <c r="M391" s="14">
        <f>IFERROR(VLOOKUP($A391,ECFE!$A$16:$AB$347,7,0),0)</f>
        <v>0</v>
      </c>
      <c r="N391" s="14">
        <f t="shared" si="893"/>
        <v>0</v>
      </c>
      <c r="O391" s="14">
        <v>0</v>
      </c>
      <c r="P391" s="14">
        <f t="shared" si="893"/>
        <v>0</v>
      </c>
      <c r="Q391" s="14">
        <f>IFERROR(VLOOKUP($A391,ConEnroll!$A$7:$S$337,10,0),0)</f>
        <v>0</v>
      </c>
      <c r="R391" s="14">
        <f t="shared" si="927"/>
        <v>0</v>
      </c>
      <c r="S391" s="14">
        <f t="shared" si="894"/>
        <v>0</v>
      </c>
      <c r="T391" s="14">
        <f t="shared" si="928"/>
        <v>0</v>
      </c>
      <c r="U391" s="14">
        <f t="shared" si="895"/>
        <v>799248.99149886752</v>
      </c>
      <c r="V391" s="14">
        <f t="shared" si="929"/>
        <v>11753.661639689228</v>
      </c>
      <c r="W391" s="42"/>
      <c r="X391" s="14">
        <f>IFERROR(VLOOKUP($A391,HouseFY22!$A$6:$AJ$528,28,0),0)</f>
        <v>622354.69269699999</v>
      </c>
      <c r="Y391" s="14">
        <f t="shared" si="930"/>
        <v>9152.2748926029417</v>
      </c>
      <c r="Z391" s="14">
        <f>IFERROR(VLOOKUP($A391,Compens80percent!$A$13:$M$560,12,0),0)</f>
        <v>0</v>
      </c>
      <c r="AA391" s="14">
        <f t="shared" si="930"/>
        <v>0</v>
      </c>
      <c r="AB391" s="14">
        <f t="shared" si="931"/>
        <v>622354.69269699999</v>
      </c>
      <c r="AC391" s="14">
        <f t="shared" si="930"/>
        <v>9152.2748926029417</v>
      </c>
      <c r="AD391" s="14">
        <f>IFERROR(VLOOKUP(A391,SpecEd22!$A$21:$Z$550,14,0),0)</f>
        <v>188409.39149886757</v>
      </c>
      <c r="AE391" s="14">
        <f t="shared" si="932"/>
        <v>2770.726345571582</v>
      </c>
      <c r="AF391" s="14">
        <f>IFERROR(VLOOKUP($A391,ECFE!$A$16:$AB$348,8,0),0)</f>
        <v>0</v>
      </c>
      <c r="AG391" s="14">
        <f t="shared" si="933"/>
        <v>0</v>
      </c>
      <c r="AH391" s="14">
        <f>IFERROR(VLOOKUP(A391,ParaFY19!$A$21:$Z$543,7,0),0)</f>
        <v>196</v>
      </c>
      <c r="AI391" s="14">
        <f t="shared" si="934"/>
        <v>2.8823529411764706</v>
      </c>
      <c r="AJ391" s="14">
        <f>IFERROR(VLOOKUP(A391,ConEnroll!$A$7:$S$341,13,0),0)</f>
        <v>0</v>
      </c>
      <c r="AK391" s="14">
        <f t="shared" si="935"/>
        <v>0</v>
      </c>
      <c r="AL391" s="14">
        <f t="shared" ref="AL391:AL454" si="1003">+AF391+AH391+AJ391</f>
        <v>196</v>
      </c>
      <c r="AM391" s="14">
        <f t="shared" si="936"/>
        <v>2.8823529411764706</v>
      </c>
      <c r="AN391" s="14">
        <f t="shared" si="937"/>
        <v>810960.08419586753</v>
      </c>
      <c r="AO391" s="14">
        <f t="shared" si="938"/>
        <v>11925.883591115698</v>
      </c>
      <c r="AP391" s="62"/>
      <c r="AQ391" s="14">
        <f t="shared" si="891"/>
        <v>169.33959848529412</v>
      </c>
      <c r="AR391" s="14">
        <f t="shared" si="896"/>
        <v>0</v>
      </c>
      <c r="AS391" s="14">
        <f t="shared" si="897"/>
        <v>2.8823529411764706</v>
      </c>
      <c r="AT391" s="14">
        <f t="shared" si="939"/>
        <v>172.22195142647058</v>
      </c>
      <c r="AU391" s="37">
        <f t="shared" si="898"/>
        <v>1.4652621175082951E-2</v>
      </c>
      <c r="AV391" s="42"/>
      <c r="AW391" s="14" t="str">
        <f>IFERROR(VLOOKUP($A391,#REF!,27,0),"0")</f>
        <v>0</v>
      </c>
      <c r="AX391" s="14">
        <f t="shared" si="940"/>
        <v>0</v>
      </c>
      <c r="AY391" s="14" t="str">
        <f>IFERROR(VLOOKUP($A391,SpecEd22!#REF!,23,0)," ")</f>
        <v xml:space="preserve"> </v>
      </c>
      <c r="AZ391" s="14" t="e">
        <f t="shared" si="941"/>
        <v>#VALUE!</v>
      </c>
      <c r="BA391" s="14">
        <f>IFERROR(VLOOKUP($A391,ECFE!#REF!,23,0),0)</f>
        <v>0</v>
      </c>
      <c r="BB391" s="14">
        <f t="shared" si="942"/>
        <v>0</v>
      </c>
      <c r="BC391" s="14">
        <f>IFERROR(VLOOKUP($A391,#REF!,17,0),0)</f>
        <v>0</v>
      </c>
      <c r="BD391" s="14">
        <f t="shared" si="943"/>
        <v>0</v>
      </c>
      <c r="BE391" s="14">
        <f>IFERROR(VLOOKUP($A391,#REF!,9,0),0)</f>
        <v>0</v>
      </c>
      <c r="BF391" s="14">
        <f t="shared" si="944"/>
        <v>0</v>
      </c>
      <c r="BG391" s="14">
        <v>0</v>
      </c>
      <c r="BH391" s="14">
        <f t="shared" si="945"/>
        <v>0</v>
      </c>
      <c r="BI391" s="14">
        <f>IFERROR(VLOOKUP($A391,ConEnroll!$A$8:$S$601,15,0),0)</f>
        <v>0</v>
      </c>
      <c r="BJ391" s="14">
        <f t="shared" si="946"/>
        <v>0</v>
      </c>
      <c r="BK391" s="14">
        <f t="shared" si="947"/>
        <v>0</v>
      </c>
      <c r="BL391" s="14">
        <f t="shared" si="948"/>
        <v>0</v>
      </c>
      <c r="BM391" s="14" t="e">
        <f t="shared" si="949"/>
        <v>#VALUE!</v>
      </c>
      <c r="BN391" s="14" t="e">
        <f t="shared" si="950"/>
        <v>#VALUE!</v>
      </c>
      <c r="BO391" s="42"/>
      <c r="BP391" s="14">
        <f t="shared" si="899"/>
        <v>9152.2748926029417</v>
      </c>
      <c r="BQ391" s="14" t="e">
        <f t="shared" si="900"/>
        <v>#VALUE!</v>
      </c>
      <c r="BR391" s="14">
        <f t="shared" si="951"/>
        <v>2.8823529411764706</v>
      </c>
      <c r="BS391" s="14" t="e">
        <f t="shared" si="901"/>
        <v>#VALUE!</v>
      </c>
      <c r="BT391" s="37" t="e">
        <f t="shared" si="902"/>
        <v>#VALUE!</v>
      </c>
      <c r="BU391" s="41"/>
      <c r="BV391" s="14" t="str">
        <f>IFERROR(VLOOKUP($A391,#REF!,27,0),"0")</f>
        <v>0</v>
      </c>
      <c r="BW391" s="14">
        <f t="shared" si="952"/>
        <v>0</v>
      </c>
      <c r="BX391" s="14" t="str">
        <f>IFERROR(VLOOKUP($A391,SpecEd22!$Z$22:$AV$606,59,0)," ")</f>
        <v xml:space="preserve"> </v>
      </c>
      <c r="BY391" s="14" t="e">
        <f t="shared" si="953"/>
        <v>#VALUE!</v>
      </c>
      <c r="BZ391" s="14">
        <f>IFERROR(VLOOKUP($A391,ECFE!#REF!,25,0),0)</f>
        <v>0</v>
      </c>
      <c r="CA391" s="14">
        <f t="shared" si="954"/>
        <v>0</v>
      </c>
      <c r="CB391" s="14">
        <f>IFERROR(VLOOKUP($A391,#REF!,17,0),0)</f>
        <v>0</v>
      </c>
      <c r="CC391" s="14">
        <f t="shared" si="955"/>
        <v>0</v>
      </c>
      <c r="CD391" s="14">
        <f>IFERROR(VLOOKUP($A391,#REF!,9,0),0)</f>
        <v>0</v>
      </c>
      <c r="CE391" s="14">
        <f t="shared" si="956"/>
        <v>0</v>
      </c>
      <c r="CF391" s="14">
        <v>0</v>
      </c>
      <c r="CG391" s="14">
        <f t="shared" si="957"/>
        <v>0</v>
      </c>
      <c r="CH391" s="14">
        <f>IFERROR(VLOOKUP($A391,ConEnroll!$A$8:$S$601,15,0),0)</f>
        <v>0</v>
      </c>
      <c r="CI391" s="14">
        <f t="shared" si="958"/>
        <v>0</v>
      </c>
      <c r="CJ391" s="14">
        <f t="shared" si="959"/>
        <v>0</v>
      </c>
      <c r="CK391" s="14">
        <f t="shared" si="960"/>
        <v>0</v>
      </c>
      <c r="CL391" s="14" t="e">
        <f t="shared" si="961"/>
        <v>#VALUE!</v>
      </c>
      <c r="CM391" s="14" t="e">
        <f t="shared" si="962"/>
        <v>#VALUE!</v>
      </c>
      <c r="CN391" s="42"/>
      <c r="CO391" s="14">
        <f t="shared" si="903"/>
        <v>-8982.9352941176476</v>
      </c>
      <c r="CP391" s="14" t="e">
        <f t="shared" si="904"/>
        <v>#VALUE!</v>
      </c>
      <c r="CQ391" s="14">
        <f t="shared" si="905"/>
        <v>0</v>
      </c>
      <c r="CR391" s="14" t="e">
        <f t="shared" si="906"/>
        <v>#VALUE!</v>
      </c>
      <c r="CS391" s="37" t="e">
        <f t="shared" si="907"/>
        <v>#VALUE!</v>
      </c>
      <c r="CT391" s="239"/>
      <c r="CU391" s="239"/>
      <c r="CV391" s="468"/>
      <c r="CW391" s="14">
        <f>IFERROR(VLOOKUP($A391,BaseFY23!$A$7:$AK$527,6,0),0)</f>
        <v>73.400000000000006</v>
      </c>
      <c r="CX391" s="14">
        <f>IFERROR(VLOOKUP($A391,BaseFY23!$A$7:$AN$528,28,0),0)</f>
        <v>657480.04</v>
      </c>
      <c r="CY391" s="14">
        <f t="shared" si="963"/>
        <v>8957.4937329700278</v>
      </c>
      <c r="CZ391" s="14">
        <f>IFERROR(VLOOKUP($A391,SpecEd23!$A$21:$BB$605,23,0)," ")</f>
        <v>217379.345754654</v>
      </c>
      <c r="DA391" s="14">
        <f t="shared" si="964"/>
        <v>2961.5714680470569</v>
      </c>
      <c r="DB391" s="14">
        <f>IFERROR(VLOOKUP($A391,ECFE!$A$16:$AB$347,7,0),0)</f>
        <v>0</v>
      </c>
      <c r="DC391" s="14">
        <f t="shared" si="965"/>
        <v>0</v>
      </c>
      <c r="DD391" s="14">
        <v>0</v>
      </c>
      <c r="DE391" s="14">
        <f t="shared" si="966"/>
        <v>0</v>
      </c>
      <c r="DF391" s="14">
        <f>IFERROR(VLOOKUP($A391,ConEnroll!$A$7:$S$338,10,0),0)</f>
        <v>0</v>
      </c>
      <c r="DG391" s="14">
        <f t="shared" si="967"/>
        <v>0</v>
      </c>
      <c r="DH391" s="14">
        <f t="shared" si="908"/>
        <v>0</v>
      </c>
      <c r="DI391" s="14">
        <f t="shared" si="968"/>
        <v>0</v>
      </c>
      <c r="DJ391" s="14">
        <f t="shared" si="909"/>
        <v>874859.38575465407</v>
      </c>
      <c r="DK391" s="14">
        <f t="shared" si="969"/>
        <v>11919.065201017085</v>
      </c>
      <c r="DL391" s="42"/>
      <c r="DM391" s="14">
        <f>IFERROR(VLOOKUP($A391,HouseFY23!$A$7:$AJ$528,28,0),0)</f>
        <v>682553.6</v>
      </c>
      <c r="DN391" s="14">
        <f t="shared" si="970"/>
        <v>9299.0953678474107</v>
      </c>
      <c r="DO391" s="14">
        <f>IFERROR(VLOOKUP($A391,Compens80percent!$A$13:$M$560,12,0),0)</f>
        <v>0</v>
      </c>
      <c r="DP391" s="14">
        <f t="shared" si="970"/>
        <v>0</v>
      </c>
      <c r="DQ391" s="14">
        <f t="shared" si="971"/>
        <v>682553.6</v>
      </c>
      <c r="DR391" s="14">
        <f t="shared" si="972"/>
        <v>10037.552941176471</v>
      </c>
      <c r="DS391" s="14">
        <f>IFERROR(VLOOKUP($A391,SpecEd23!$A$21:$Z$550,14,0),0)</f>
        <v>217379.345754654</v>
      </c>
      <c r="DT391" s="14">
        <f t="shared" si="973"/>
        <v>2961.5714680470569</v>
      </c>
      <c r="DU391" s="14">
        <f>IFERROR(VLOOKUP($A391,ECFE!$A$16:$AB$347,9,0),0)</f>
        <v>0</v>
      </c>
      <c r="DV391" s="14">
        <f t="shared" si="974"/>
        <v>0</v>
      </c>
      <c r="DW391" s="14">
        <f>IFERROR(VLOOKUP($A391,ParaFY19!$A$21:$Z$543,7,0),0)</f>
        <v>196</v>
      </c>
      <c r="DX391" s="14">
        <f t="shared" si="975"/>
        <v>2.6702997275204359</v>
      </c>
      <c r="DY391" s="14">
        <f>IFERROR(VLOOKUP($A391,ConEnroll!$A$7:$S$341,13,0),0)</f>
        <v>0</v>
      </c>
      <c r="DZ391" s="14">
        <f t="shared" si="976"/>
        <v>0</v>
      </c>
      <c r="EA391" s="14">
        <f t="shared" si="910"/>
        <v>196</v>
      </c>
      <c r="EB391" s="14">
        <f t="shared" si="977"/>
        <v>2.6702997275204359</v>
      </c>
      <c r="EC391" s="14">
        <f t="shared" si="911"/>
        <v>900128.94575465401</v>
      </c>
      <c r="ED391" s="14">
        <f t="shared" si="978"/>
        <v>12263.337135621989</v>
      </c>
      <c r="EE391" s="62"/>
      <c r="EF391" s="14">
        <f t="shared" si="912"/>
        <v>341.60163487738282</v>
      </c>
      <c r="EG391" s="14">
        <f t="shared" si="913"/>
        <v>0</v>
      </c>
      <c r="EH391" s="14">
        <f t="shared" si="914"/>
        <v>2.6702997275204359</v>
      </c>
      <c r="EI391" s="14">
        <f t="shared" si="979"/>
        <v>344.27193460490327</v>
      </c>
      <c r="EJ391" s="37">
        <f t="shared" si="915"/>
        <v>2.8884138881589944E-2</v>
      </c>
      <c r="EK391" s="42"/>
      <c r="EL391" s="14" t="str">
        <f>IFERROR(VLOOKUP($A391,#REF!,27,0),"0")</f>
        <v>0</v>
      </c>
      <c r="EM391" s="14">
        <f t="shared" si="980"/>
        <v>0</v>
      </c>
      <c r="EN391" s="14" t="str">
        <f>IFERROR(VLOOKUP($A391,SpecEd23!#REF!,23,0)," ")</f>
        <v xml:space="preserve"> </v>
      </c>
      <c r="EO391" s="14" t="e">
        <f t="shared" si="981"/>
        <v>#VALUE!</v>
      </c>
      <c r="EP391" s="14">
        <f>IFERROR(VLOOKUP($A391,ECFE!#REF!,24,0),0)</f>
        <v>0</v>
      </c>
      <c r="EQ391" s="14">
        <f t="shared" si="982"/>
        <v>0</v>
      </c>
      <c r="ER391" s="14">
        <f>IFERROR(VLOOKUP($A391,#REF!,30,0),0)</f>
        <v>0</v>
      </c>
      <c r="ES391" s="14">
        <f t="shared" si="983"/>
        <v>0</v>
      </c>
      <c r="ET391" s="14">
        <f>IFERROR(VLOOKUP($A391,#REF!,12,0),0)</f>
        <v>0</v>
      </c>
      <c r="EU391" s="14">
        <f t="shared" si="984"/>
        <v>0</v>
      </c>
      <c r="EV391" s="14">
        <v>0</v>
      </c>
      <c r="EW391" s="14">
        <f t="shared" si="985"/>
        <v>0</v>
      </c>
      <c r="EX391" s="14">
        <f>IFERROR(VLOOKUP($A391,ConEnroll!$A$8:$S$601,16,0),0)</f>
        <v>0</v>
      </c>
      <c r="EY391" s="14">
        <f t="shared" si="986"/>
        <v>0</v>
      </c>
      <c r="EZ391" s="14">
        <f t="shared" si="987"/>
        <v>0</v>
      </c>
      <c r="FA391" s="14">
        <f t="shared" si="988"/>
        <v>0</v>
      </c>
      <c r="FB391" s="14" t="e">
        <f t="shared" si="989"/>
        <v>#VALUE!</v>
      </c>
      <c r="FC391" s="14" t="e">
        <f t="shared" si="990"/>
        <v>#VALUE!</v>
      </c>
      <c r="FD391" s="62"/>
      <c r="FE391" s="14">
        <f t="shared" si="916"/>
        <v>9299.0953678474107</v>
      </c>
      <c r="FF391" s="14" t="e">
        <f t="shared" si="917"/>
        <v>#VALUE!</v>
      </c>
      <c r="FG391" s="14">
        <f t="shared" si="991"/>
        <v>2.6702997275204359</v>
      </c>
      <c r="FH391" s="14" t="e">
        <f t="shared" si="918"/>
        <v>#VALUE!</v>
      </c>
      <c r="FI391" s="37" t="e">
        <f t="shared" si="919"/>
        <v>#VALUE!</v>
      </c>
      <c r="FJ391" s="12"/>
      <c r="FK391" s="14" t="str">
        <f>IFERROR(VLOOKUP($A391,#REF!,27,0),"0")</f>
        <v>0</v>
      </c>
      <c r="FL391" s="14">
        <f t="shared" si="992"/>
        <v>0</v>
      </c>
      <c r="FM391" s="14" t="str">
        <f>IFERROR(VLOOKUP($A391,SpecEd23!$X$22:$Y$610,59,0)," ")</f>
        <v xml:space="preserve"> </v>
      </c>
      <c r="FN391" s="14" t="e">
        <f t="shared" si="993"/>
        <v>#VALUE!</v>
      </c>
      <c r="FO391" s="14">
        <f>IFERROR(VLOOKUP($A391,ECFE!#REF!,26,0),0)</f>
        <v>0</v>
      </c>
      <c r="FP391" s="14">
        <f t="shared" si="994"/>
        <v>0</v>
      </c>
      <c r="FQ391" s="14">
        <f>IFERROR(VLOOKUP($A391,#REF!,16,0),0)</f>
        <v>0</v>
      </c>
      <c r="FR391" s="14">
        <f t="shared" si="995"/>
        <v>0</v>
      </c>
      <c r="FS391" s="14">
        <f>IFERROR(VLOOKUP($A391,#REF!,12,0),0)</f>
        <v>0</v>
      </c>
      <c r="FT391" s="14">
        <f t="shared" si="996"/>
        <v>0</v>
      </c>
      <c r="FU391" s="14">
        <v>0</v>
      </c>
      <c r="FV391" s="14">
        <f t="shared" si="997"/>
        <v>0</v>
      </c>
      <c r="FW391" s="14">
        <f>IFERROR(VLOOKUP($A391,ConEnroll!$A$8:$S$601,16,0),0)</f>
        <v>0</v>
      </c>
      <c r="FX391" s="14">
        <f t="shared" si="998"/>
        <v>0</v>
      </c>
      <c r="FY391" s="14">
        <f t="shared" si="999"/>
        <v>0</v>
      </c>
      <c r="FZ391" s="14">
        <f t="shared" si="1000"/>
        <v>0</v>
      </c>
      <c r="GA391" s="14" t="e">
        <f t="shared" si="1001"/>
        <v>#VALUE!</v>
      </c>
      <c r="GB391" s="14" t="e">
        <f t="shared" si="1002"/>
        <v>#VALUE!</v>
      </c>
      <c r="GC391" s="39"/>
      <c r="GD391" s="14">
        <f t="shared" si="920"/>
        <v>-8957.4937329700278</v>
      </c>
      <c r="GE391" s="14" t="e">
        <f t="shared" si="921"/>
        <v>#VALUE!</v>
      </c>
      <c r="GF391" s="14">
        <f t="shared" si="922"/>
        <v>0</v>
      </c>
      <c r="GG391" s="14" t="e">
        <f t="shared" si="923"/>
        <v>#VALUE!</v>
      </c>
      <c r="GH391" s="37" t="e">
        <f t="shared" si="924"/>
        <v>#VALUE!</v>
      </c>
    </row>
    <row r="392" spans="1:190" ht="12.5" x14ac:dyDescent="0.25">
      <c r="A392" s="67">
        <v>4067</v>
      </c>
      <c r="B392" s="35">
        <v>7</v>
      </c>
      <c r="C392" s="14">
        <v>7</v>
      </c>
      <c r="D392" s="14"/>
      <c r="E392" s="14"/>
      <c r="F392" s="35" t="s">
        <v>2693</v>
      </c>
      <c r="G392" s="41"/>
      <c r="H392" s="14">
        <f>IFERROR(VLOOKUP($A392,BaseFY22!$A$7:$AK$528,6,0),0)</f>
        <v>440</v>
      </c>
      <c r="I392" s="14">
        <f>IFERROR(VLOOKUP($A392,BaseFY22!$A$7:$AK$528,28,0),0)</f>
        <v>4509440</v>
      </c>
      <c r="J392" s="14">
        <f t="shared" si="925"/>
        <v>10248.727272727272</v>
      </c>
      <c r="K392" s="14">
        <f>IFERROR(VLOOKUP($A392,SpecEd22!$A$21:$BB$605,24,0)," ")</f>
        <v>1188761.2537307113</v>
      </c>
      <c r="L392" s="14">
        <f t="shared" si="926"/>
        <v>2701.7301221152529</v>
      </c>
      <c r="M392" s="14">
        <f>IFERROR(VLOOKUP($A392,ECFE!$A$16:$AB$347,7,0),0)</f>
        <v>0</v>
      </c>
      <c r="N392" s="14">
        <f t="shared" si="893"/>
        <v>0</v>
      </c>
      <c r="O392" s="14">
        <v>0</v>
      </c>
      <c r="P392" s="14">
        <f t="shared" si="893"/>
        <v>0</v>
      </c>
      <c r="Q392" s="14">
        <f>IFERROR(VLOOKUP($A392,ConEnroll!$A$7:$S$337,10,0),0)</f>
        <v>0</v>
      </c>
      <c r="R392" s="14">
        <f t="shared" si="927"/>
        <v>0</v>
      </c>
      <c r="S392" s="14">
        <f t="shared" si="894"/>
        <v>0</v>
      </c>
      <c r="T392" s="14">
        <f t="shared" si="928"/>
        <v>0</v>
      </c>
      <c r="U392" s="14">
        <f t="shared" si="895"/>
        <v>5698201.2537307115</v>
      </c>
      <c r="V392" s="14">
        <f t="shared" si="929"/>
        <v>12950.457394842526</v>
      </c>
      <c r="W392" s="42"/>
      <c r="X392" s="14">
        <f>IFERROR(VLOOKUP($A392,HouseFY22!$A$6:$AJ$528,28,0),0)</f>
        <v>4787094.2081589997</v>
      </c>
      <c r="Y392" s="14">
        <f t="shared" si="930"/>
        <v>10879.759563997726</v>
      </c>
      <c r="Z392" s="14">
        <f>IFERROR(VLOOKUP($A392,Compens80percent!$A$13:$M$560,12,0),0)</f>
        <v>0</v>
      </c>
      <c r="AA392" s="14">
        <f t="shared" si="930"/>
        <v>0</v>
      </c>
      <c r="AB392" s="14">
        <f t="shared" si="931"/>
        <v>4787094.2081589997</v>
      </c>
      <c r="AC392" s="14">
        <f t="shared" si="930"/>
        <v>10879.759563997726</v>
      </c>
      <c r="AD392" s="14">
        <f>IFERROR(VLOOKUP(A392,SpecEd22!$A$21:$Z$550,14,0),0)</f>
        <v>1188761.2537307113</v>
      </c>
      <c r="AE392" s="14">
        <f t="shared" si="932"/>
        <v>2701.7301221152529</v>
      </c>
      <c r="AF392" s="14">
        <f>IFERROR(VLOOKUP($A392,ECFE!$A$16:$AB$348,8,0),0)</f>
        <v>0</v>
      </c>
      <c r="AG392" s="14">
        <f t="shared" si="933"/>
        <v>0</v>
      </c>
      <c r="AH392" s="14">
        <f>IFERROR(VLOOKUP(A392,ParaFY19!$A$21:$Z$543,7,0),0)</f>
        <v>980</v>
      </c>
      <c r="AI392" s="14">
        <f t="shared" si="934"/>
        <v>2.2272727272727271</v>
      </c>
      <c r="AJ392" s="14">
        <f>IFERROR(VLOOKUP(A392,ConEnroll!$A$7:$S$341,13,0),0)</f>
        <v>0</v>
      </c>
      <c r="AK392" s="14">
        <f t="shared" si="935"/>
        <v>0</v>
      </c>
      <c r="AL392" s="14">
        <f t="shared" si="1003"/>
        <v>980</v>
      </c>
      <c r="AM392" s="14">
        <f t="shared" si="936"/>
        <v>2.2272727272727271</v>
      </c>
      <c r="AN392" s="14">
        <f t="shared" si="937"/>
        <v>5976835.4618897112</v>
      </c>
      <c r="AO392" s="14">
        <f t="shared" si="938"/>
        <v>13583.716958840252</v>
      </c>
      <c r="AP392" s="62"/>
      <c r="AQ392" s="14">
        <f t="shared" si="891"/>
        <v>631.03229127045415</v>
      </c>
      <c r="AR392" s="14">
        <f t="shared" si="896"/>
        <v>0</v>
      </c>
      <c r="AS392" s="14">
        <f t="shared" si="897"/>
        <v>2.2272727272727271</v>
      </c>
      <c r="AT392" s="14">
        <f t="shared" si="939"/>
        <v>633.2595639977269</v>
      </c>
      <c r="AU392" s="37">
        <f t="shared" si="898"/>
        <v>4.8898625329628922E-2</v>
      </c>
      <c r="AV392" s="42"/>
      <c r="AW392" s="14" t="str">
        <f>IFERROR(VLOOKUP($A392,#REF!,27,0),"0")</f>
        <v>0</v>
      </c>
      <c r="AX392" s="14">
        <f t="shared" si="940"/>
        <v>0</v>
      </c>
      <c r="AY392" s="14" t="str">
        <f>IFERROR(VLOOKUP($A392,SpecEd22!#REF!,23,0)," ")</f>
        <v xml:space="preserve"> </v>
      </c>
      <c r="AZ392" s="14" t="e">
        <f t="shared" si="941"/>
        <v>#VALUE!</v>
      </c>
      <c r="BA392" s="14">
        <f>IFERROR(VLOOKUP($A392,ECFE!#REF!,23,0),0)</f>
        <v>0</v>
      </c>
      <c r="BB392" s="14">
        <f t="shared" si="942"/>
        <v>0</v>
      </c>
      <c r="BC392" s="14">
        <f>IFERROR(VLOOKUP($A392,#REF!,17,0),0)</f>
        <v>0</v>
      </c>
      <c r="BD392" s="14">
        <f t="shared" si="943"/>
        <v>0</v>
      </c>
      <c r="BE392" s="14">
        <f>IFERROR(VLOOKUP($A392,#REF!,9,0),0)</f>
        <v>0</v>
      </c>
      <c r="BF392" s="14">
        <f t="shared" si="944"/>
        <v>0</v>
      </c>
      <c r="BG392" s="14">
        <v>0</v>
      </c>
      <c r="BH392" s="14">
        <f t="shared" si="945"/>
        <v>0</v>
      </c>
      <c r="BI392" s="14">
        <f>IFERROR(VLOOKUP($A392,ConEnroll!$A$8:$S$601,15,0),0)</f>
        <v>0</v>
      </c>
      <c r="BJ392" s="14">
        <f t="shared" si="946"/>
        <v>0</v>
      </c>
      <c r="BK392" s="14">
        <f t="shared" si="947"/>
        <v>0</v>
      </c>
      <c r="BL392" s="14">
        <f t="shared" si="948"/>
        <v>0</v>
      </c>
      <c r="BM392" s="14" t="e">
        <f t="shared" si="949"/>
        <v>#VALUE!</v>
      </c>
      <c r="BN392" s="14" t="e">
        <f t="shared" si="950"/>
        <v>#VALUE!</v>
      </c>
      <c r="BO392" s="42"/>
      <c r="BP392" s="14">
        <f t="shared" si="899"/>
        <v>10879.759563997726</v>
      </c>
      <c r="BQ392" s="14" t="e">
        <f t="shared" si="900"/>
        <v>#VALUE!</v>
      </c>
      <c r="BR392" s="14">
        <f t="shared" si="951"/>
        <v>2.2272727272727271</v>
      </c>
      <c r="BS392" s="14" t="e">
        <f t="shared" si="901"/>
        <v>#VALUE!</v>
      </c>
      <c r="BT392" s="37" t="e">
        <f t="shared" si="902"/>
        <v>#VALUE!</v>
      </c>
      <c r="BU392" s="41"/>
      <c r="BV392" s="14" t="str">
        <f>IFERROR(VLOOKUP($A392,#REF!,27,0),"0")</f>
        <v>0</v>
      </c>
      <c r="BW392" s="14">
        <f t="shared" si="952"/>
        <v>0</v>
      </c>
      <c r="BX392" s="14" t="str">
        <f>IFERROR(VLOOKUP($A392,SpecEd22!$Z$22:$AV$606,59,0)," ")</f>
        <v xml:space="preserve"> </v>
      </c>
      <c r="BY392" s="14" t="e">
        <f t="shared" si="953"/>
        <v>#VALUE!</v>
      </c>
      <c r="BZ392" s="14">
        <f>IFERROR(VLOOKUP($A392,ECFE!#REF!,25,0),0)</f>
        <v>0</v>
      </c>
      <c r="CA392" s="14">
        <f t="shared" si="954"/>
        <v>0</v>
      </c>
      <c r="CB392" s="14">
        <f>IFERROR(VLOOKUP($A392,#REF!,17,0),0)</f>
        <v>0</v>
      </c>
      <c r="CC392" s="14">
        <f t="shared" si="955"/>
        <v>0</v>
      </c>
      <c r="CD392" s="14">
        <f>IFERROR(VLOOKUP($A392,#REF!,9,0),0)</f>
        <v>0</v>
      </c>
      <c r="CE392" s="14">
        <f t="shared" si="956"/>
        <v>0</v>
      </c>
      <c r="CF392" s="14">
        <v>0</v>
      </c>
      <c r="CG392" s="14">
        <f t="shared" si="957"/>
        <v>0</v>
      </c>
      <c r="CH392" s="14">
        <f>IFERROR(VLOOKUP($A392,ConEnroll!$A$8:$S$601,15,0),0)</f>
        <v>0</v>
      </c>
      <c r="CI392" s="14">
        <f t="shared" si="958"/>
        <v>0</v>
      </c>
      <c r="CJ392" s="14">
        <f t="shared" si="959"/>
        <v>0</v>
      </c>
      <c r="CK392" s="14">
        <f t="shared" si="960"/>
        <v>0</v>
      </c>
      <c r="CL392" s="14" t="e">
        <f t="shared" si="961"/>
        <v>#VALUE!</v>
      </c>
      <c r="CM392" s="14" t="e">
        <f t="shared" si="962"/>
        <v>#VALUE!</v>
      </c>
      <c r="CN392" s="42"/>
      <c r="CO392" s="14">
        <f t="shared" si="903"/>
        <v>-10248.727272727272</v>
      </c>
      <c r="CP392" s="14" t="e">
        <f t="shared" si="904"/>
        <v>#VALUE!</v>
      </c>
      <c r="CQ392" s="14">
        <f t="shared" si="905"/>
        <v>0</v>
      </c>
      <c r="CR392" s="14" t="e">
        <f t="shared" si="906"/>
        <v>#VALUE!</v>
      </c>
      <c r="CS392" s="37" t="e">
        <f t="shared" si="907"/>
        <v>#VALUE!</v>
      </c>
      <c r="CT392" s="239"/>
      <c r="CU392" s="239"/>
      <c r="CV392" s="468"/>
      <c r="CW392" s="14">
        <f>IFERROR(VLOOKUP($A392,BaseFY23!$A$7:$AK$527,6,0),0)</f>
        <v>485.41666700000002</v>
      </c>
      <c r="CX392" s="14">
        <f>IFERROR(VLOOKUP($A392,BaseFY23!$A$7:$AN$528,28,0),0)</f>
        <v>5058559</v>
      </c>
      <c r="CY392" s="14">
        <f t="shared" si="963"/>
        <v>10421.065743916864</v>
      </c>
      <c r="CZ392" s="14">
        <f>IFERROR(VLOOKUP($A392,SpecEd23!$A$21:$BB$605,23,0)," ")</f>
        <v>1402028.274930428</v>
      </c>
      <c r="DA392" s="14">
        <f t="shared" si="964"/>
        <v>2888.2985901479728</v>
      </c>
      <c r="DB392" s="14">
        <f>IFERROR(VLOOKUP($A392,ECFE!$A$16:$AB$347,7,0),0)</f>
        <v>0</v>
      </c>
      <c r="DC392" s="14">
        <f t="shared" si="965"/>
        <v>0</v>
      </c>
      <c r="DD392" s="14">
        <v>0</v>
      </c>
      <c r="DE392" s="14">
        <f t="shared" si="966"/>
        <v>0</v>
      </c>
      <c r="DF392" s="14">
        <f>IFERROR(VLOOKUP($A392,ConEnroll!$A$7:$S$338,10,0),0)</f>
        <v>0</v>
      </c>
      <c r="DG392" s="14">
        <f t="shared" si="967"/>
        <v>0</v>
      </c>
      <c r="DH392" s="14">
        <f t="shared" si="908"/>
        <v>0</v>
      </c>
      <c r="DI392" s="14">
        <f t="shared" si="968"/>
        <v>0</v>
      </c>
      <c r="DJ392" s="14">
        <f t="shared" si="909"/>
        <v>6460587.2749304278</v>
      </c>
      <c r="DK392" s="14">
        <f t="shared" si="969"/>
        <v>13309.364334064836</v>
      </c>
      <c r="DL392" s="42"/>
      <c r="DM392" s="14">
        <f>IFERROR(VLOOKUP($A392,HouseFY23!$A$7:$AJ$528,28,0),0)</f>
        <v>5483081.4500000002</v>
      </c>
      <c r="DN392" s="14">
        <f t="shared" si="970"/>
        <v>11295.618430011593</v>
      </c>
      <c r="DO392" s="14">
        <f>IFERROR(VLOOKUP($A392,Compens80percent!$A$13:$M$560,12,0),0)</f>
        <v>0</v>
      </c>
      <c r="DP392" s="14">
        <f t="shared" si="970"/>
        <v>0</v>
      </c>
      <c r="DQ392" s="14">
        <f t="shared" si="971"/>
        <v>5483081.4500000002</v>
      </c>
      <c r="DR392" s="14">
        <f t="shared" si="972"/>
        <v>12461.54875</v>
      </c>
      <c r="DS392" s="14">
        <f>IFERROR(VLOOKUP($A392,SpecEd23!$A$21:$Z$550,14,0),0)</f>
        <v>1402028.274930428</v>
      </c>
      <c r="DT392" s="14">
        <f t="shared" si="973"/>
        <v>2888.2985901479728</v>
      </c>
      <c r="DU392" s="14">
        <f>IFERROR(VLOOKUP($A392,ECFE!$A$16:$AB$347,9,0),0)</f>
        <v>0</v>
      </c>
      <c r="DV392" s="14">
        <f t="shared" si="974"/>
        <v>0</v>
      </c>
      <c r="DW392" s="14">
        <f>IFERROR(VLOOKUP($A392,ParaFY19!$A$21:$Z$543,7,0),0)</f>
        <v>980</v>
      </c>
      <c r="DX392" s="14">
        <f t="shared" si="975"/>
        <v>2.0188841187853157</v>
      </c>
      <c r="DY392" s="14">
        <f>IFERROR(VLOOKUP($A392,ConEnroll!$A$7:$S$341,13,0),0)</f>
        <v>0</v>
      </c>
      <c r="DZ392" s="14">
        <f t="shared" si="976"/>
        <v>0</v>
      </c>
      <c r="EA392" s="14">
        <f t="shared" si="910"/>
        <v>980</v>
      </c>
      <c r="EB392" s="14">
        <f t="shared" si="977"/>
        <v>2.0188841187853157</v>
      </c>
      <c r="EC392" s="14">
        <f t="shared" si="911"/>
        <v>6886089.724930428</v>
      </c>
      <c r="ED392" s="14">
        <f t="shared" si="978"/>
        <v>14185.935904278351</v>
      </c>
      <c r="EE392" s="62"/>
      <c r="EF392" s="14">
        <f t="shared" si="912"/>
        <v>874.55268609472841</v>
      </c>
      <c r="EG392" s="14">
        <f t="shared" si="913"/>
        <v>0</v>
      </c>
      <c r="EH392" s="14">
        <f t="shared" si="914"/>
        <v>2.0188841187853157</v>
      </c>
      <c r="EI392" s="14">
        <f t="shared" si="979"/>
        <v>876.57157021351372</v>
      </c>
      <c r="EJ392" s="37">
        <f t="shared" si="915"/>
        <v>6.5861264911800527E-2</v>
      </c>
      <c r="EK392" s="42"/>
      <c r="EL392" s="14" t="str">
        <f>IFERROR(VLOOKUP($A392,#REF!,27,0),"0")</f>
        <v>0</v>
      </c>
      <c r="EM392" s="14">
        <f t="shared" si="980"/>
        <v>0</v>
      </c>
      <c r="EN392" s="14" t="str">
        <f>IFERROR(VLOOKUP($A392,SpecEd23!#REF!,23,0)," ")</f>
        <v xml:space="preserve"> </v>
      </c>
      <c r="EO392" s="14" t="e">
        <f t="shared" si="981"/>
        <v>#VALUE!</v>
      </c>
      <c r="EP392" s="14">
        <f>IFERROR(VLOOKUP($A392,ECFE!#REF!,24,0),0)</f>
        <v>0</v>
      </c>
      <c r="EQ392" s="14">
        <f t="shared" si="982"/>
        <v>0</v>
      </c>
      <c r="ER392" s="14">
        <f>IFERROR(VLOOKUP($A392,#REF!,30,0),0)</f>
        <v>0</v>
      </c>
      <c r="ES392" s="14">
        <f t="shared" si="983"/>
        <v>0</v>
      </c>
      <c r="ET392" s="14">
        <f>IFERROR(VLOOKUP($A392,#REF!,12,0),0)</f>
        <v>0</v>
      </c>
      <c r="EU392" s="14">
        <f t="shared" si="984"/>
        <v>0</v>
      </c>
      <c r="EV392" s="14">
        <v>0</v>
      </c>
      <c r="EW392" s="14">
        <f t="shared" si="985"/>
        <v>0</v>
      </c>
      <c r="EX392" s="14">
        <f>IFERROR(VLOOKUP($A392,ConEnroll!$A$8:$S$601,16,0),0)</f>
        <v>0</v>
      </c>
      <c r="EY392" s="14">
        <f t="shared" si="986"/>
        <v>0</v>
      </c>
      <c r="EZ392" s="14">
        <f t="shared" si="987"/>
        <v>0</v>
      </c>
      <c r="FA392" s="14">
        <f t="shared" si="988"/>
        <v>0</v>
      </c>
      <c r="FB392" s="14" t="e">
        <f t="shared" si="989"/>
        <v>#VALUE!</v>
      </c>
      <c r="FC392" s="14" t="e">
        <f t="shared" si="990"/>
        <v>#VALUE!</v>
      </c>
      <c r="FD392" s="62"/>
      <c r="FE392" s="14">
        <f t="shared" si="916"/>
        <v>11295.618430011593</v>
      </c>
      <c r="FF392" s="14" t="e">
        <f t="shared" si="917"/>
        <v>#VALUE!</v>
      </c>
      <c r="FG392" s="14">
        <f t="shared" si="991"/>
        <v>2.0188841187853157</v>
      </c>
      <c r="FH392" s="14" t="e">
        <f t="shared" si="918"/>
        <v>#VALUE!</v>
      </c>
      <c r="FI392" s="37" t="e">
        <f t="shared" si="919"/>
        <v>#VALUE!</v>
      </c>
      <c r="FJ392" s="12"/>
      <c r="FK392" s="14" t="str">
        <f>IFERROR(VLOOKUP($A392,#REF!,27,0),"0")</f>
        <v>0</v>
      </c>
      <c r="FL392" s="14">
        <f t="shared" si="992"/>
        <v>0</v>
      </c>
      <c r="FM392" s="14" t="str">
        <f>IFERROR(VLOOKUP($A392,SpecEd23!$X$22:$Y$610,59,0)," ")</f>
        <v xml:space="preserve"> </v>
      </c>
      <c r="FN392" s="14" t="e">
        <f t="shared" si="993"/>
        <v>#VALUE!</v>
      </c>
      <c r="FO392" s="14">
        <f>IFERROR(VLOOKUP($A392,ECFE!#REF!,26,0),0)</f>
        <v>0</v>
      </c>
      <c r="FP392" s="14">
        <f t="shared" si="994"/>
        <v>0</v>
      </c>
      <c r="FQ392" s="14">
        <f>IFERROR(VLOOKUP($A392,#REF!,16,0),0)</f>
        <v>0</v>
      </c>
      <c r="FR392" s="14">
        <f t="shared" si="995"/>
        <v>0</v>
      </c>
      <c r="FS392" s="14">
        <f>IFERROR(VLOOKUP($A392,#REF!,12,0),0)</f>
        <v>0</v>
      </c>
      <c r="FT392" s="14">
        <f t="shared" si="996"/>
        <v>0</v>
      </c>
      <c r="FU392" s="14">
        <v>0</v>
      </c>
      <c r="FV392" s="14">
        <f t="shared" si="997"/>
        <v>0</v>
      </c>
      <c r="FW392" s="14">
        <f>IFERROR(VLOOKUP($A392,ConEnroll!$A$8:$S$601,16,0),0)</f>
        <v>0</v>
      </c>
      <c r="FX392" s="14">
        <f t="shared" si="998"/>
        <v>0</v>
      </c>
      <c r="FY392" s="14">
        <f t="shared" si="999"/>
        <v>0</v>
      </c>
      <c r="FZ392" s="14">
        <f t="shared" si="1000"/>
        <v>0</v>
      </c>
      <c r="GA392" s="14" t="e">
        <f t="shared" si="1001"/>
        <v>#VALUE!</v>
      </c>
      <c r="GB392" s="14" t="e">
        <f t="shared" si="1002"/>
        <v>#VALUE!</v>
      </c>
      <c r="GC392" s="39"/>
      <c r="GD392" s="14">
        <f t="shared" si="920"/>
        <v>-10421.065743916864</v>
      </c>
      <c r="GE392" s="14" t="e">
        <f t="shared" si="921"/>
        <v>#VALUE!</v>
      </c>
      <c r="GF392" s="14">
        <f t="shared" si="922"/>
        <v>0</v>
      </c>
      <c r="GG392" s="14" t="e">
        <f t="shared" si="923"/>
        <v>#VALUE!</v>
      </c>
      <c r="GH392" s="37" t="e">
        <f t="shared" si="924"/>
        <v>#VALUE!</v>
      </c>
    </row>
    <row r="393" spans="1:190" ht="12.5" x14ac:dyDescent="0.25">
      <c r="A393" s="67">
        <v>4068</v>
      </c>
      <c r="B393" s="35">
        <v>7</v>
      </c>
      <c r="C393" s="14">
        <v>7</v>
      </c>
      <c r="D393" s="14"/>
      <c r="E393" s="14"/>
      <c r="F393" s="35" t="s">
        <v>413</v>
      </c>
      <c r="G393" s="41"/>
      <c r="H393" s="14">
        <f>IFERROR(VLOOKUP($A393,BaseFY22!$A$7:$AK$528,6,0),0)</f>
        <v>511</v>
      </c>
      <c r="I393" s="14">
        <f>IFERROR(VLOOKUP($A393,BaseFY22!$A$7:$AK$528,28,0),0)</f>
        <v>5195112.5999999996</v>
      </c>
      <c r="J393" s="14">
        <f t="shared" si="925"/>
        <v>10166.560861056751</v>
      </c>
      <c r="K393" s="14">
        <f>IFERROR(VLOOKUP($A393,SpecEd22!$A$21:$BB$605,24,0)," ")</f>
        <v>1727361.180383577</v>
      </c>
      <c r="L393" s="14">
        <f t="shared" si="926"/>
        <v>3380.3545604375286</v>
      </c>
      <c r="M393" s="14">
        <f>IFERROR(VLOOKUP($A393,ECFE!$A$16:$AB$347,7,0),0)</f>
        <v>0</v>
      </c>
      <c r="N393" s="14">
        <f t="shared" si="893"/>
        <v>0</v>
      </c>
      <c r="O393" s="14">
        <v>0</v>
      </c>
      <c r="P393" s="14">
        <f t="shared" si="893"/>
        <v>0</v>
      </c>
      <c r="Q393" s="14">
        <f>IFERROR(VLOOKUP($A393,ConEnroll!$A$7:$S$337,10,0),0)</f>
        <v>0</v>
      </c>
      <c r="R393" s="14">
        <f t="shared" si="927"/>
        <v>0</v>
      </c>
      <c r="S393" s="14">
        <f t="shared" si="894"/>
        <v>0</v>
      </c>
      <c r="T393" s="14">
        <f t="shared" si="928"/>
        <v>0</v>
      </c>
      <c r="U393" s="14">
        <f t="shared" si="895"/>
        <v>6922473.7803835766</v>
      </c>
      <c r="V393" s="14">
        <f t="shared" si="929"/>
        <v>13546.915421494279</v>
      </c>
      <c r="W393" s="42"/>
      <c r="X393" s="14">
        <f>IFERROR(VLOOKUP($A393,HouseFY22!$A$6:$AJ$528,28,0),0)</f>
        <v>5666530.5355719998</v>
      </c>
      <c r="Y393" s="14">
        <f t="shared" si="930"/>
        <v>11089.10085239139</v>
      </c>
      <c r="Z393" s="14">
        <f>IFERROR(VLOOKUP($A393,Compens80percent!$A$13:$M$560,12,0),0)</f>
        <v>41871.679999999935</v>
      </c>
      <c r="AA393" s="14">
        <f t="shared" si="930"/>
        <v>81.940665362035091</v>
      </c>
      <c r="AB393" s="14">
        <f t="shared" si="931"/>
        <v>5708402.2155719995</v>
      </c>
      <c r="AC393" s="14">
        <f t="shared" si="930"/>
        <v>11171.041517753423</v>
      </c>
      <c r="AD393" s="14">
        <f>IFERROR(VLOOKUP(A393,SpecEd22!$A$21:$Z$550,14,0),0)</f>
        <v>1727361.180383577</v>
      </c>
      <c r="AE393" s="14">
        <f t="shared" si="932"/>
        <v>3380.3545604375286</v>
      </c>
      <c r="AF393" s="14">
        <f>IFERROR(VLOOKUP($A393,ECFE!$A$16:$AB$348,8,0),0)</f>
        <v>0</v>
      </c>
      <c r="AG393" s="14">
        <f t="shared" si="933"/>
        <v>0</v>
      </c>
      <c r="AH393" s="14">
        <f>IFERROR(VLOOKUP(A393,ParaFY19!$A$21:$Z$543,7,0),0)</f>
        <v>4312</v>
      </c>
      <c r="AI393" s="14">
        <f t="shared" si="934"/>
        <v>8.4383561643835616</v>
      </c>
      <c r="AJ393" s="14">
        <f>IFERROR(VLOOKUP(A393,ConEnroll!$A$7:$S$341,13,0),0)</f>
        <v>0</v>
      </c>
      <c r="AK393" s="14">
        <f t="shared" si="935"/>
        <v>0</v>
      </c>
      <c r="AL393" s="14">
        <f t="shared" si="1003"/>
        <v>4312</v>
      </c>
      <c r="AM393" s="14">
        <f t="shared" si="936"/>
        <v>8.4383561643835616</v>
      </c>
      <c r="AN393" s="14">
        <f t="shared" si="937"/>
        <v>7440075.3959555766</v>
      </c>
      <c r="AO393" s="14">
        <f t="shared" si="938"/>
        <v>14559.834434355336</v>
      </c>
      <c r="AP393" s="62"/>
      <c r="AQ393" s="14">
        <f t="shared" si="891"/>
        <v>1004.4806566966727</v>
      </c>
      <c r="AR393" s="14">
        <f t="shared" si="896"/>
        <v>0</v>
      </c>
      <c r="AS393" s="14">
        <f t="shared" si="897"/>
        <v>8.4383561643835616</v>
      </c>
      <c r="AT393" s="14">
        <f t="shared" si="939"/>
        <v>1012.9190128610562</v>
      </c>
      <c r="AU393" s="37">
        <f t="shared" si="898"/>
        <v>7.4771191916788923E-2</v>
      </c>
      <c r="AV393" s="42"/>
      <c r="AW393" s="14" t="str">
        <f>IFERROR(VLOOKUP($A393,#REF!,27,0),"0")</f>
        <v>0</v>
      </c>
      <c r="AX393" s="14">
        <f t="shared" si="940"/>
        <v>0</v>
      </c>
      <c r="AY393" s="14" t="str">
        <f>IFERROR(VLOOKUP($A393,SpecEd22!#REF!,23,0)," ")</f>
        <v xml:space="preserve"> </v>
      </c>
      <c r="AZ393" s="14" t="e">
        <f t="shared" si="941"/>
        <v>#VALUE!</v>
      </c>
      <c r="BA393" s="14">
        <f>IFERROR(VLOOKUP($A393,ECFE!#REF!,23,0),0)</f>
        <v>0</v>
      </c>
      <c r="BB393" s="14">
        <f t="shared" si="942"/>
        <v>0</v>
      </c>
      <c r="BC393" s="14">
        <f>IFERROR(VLOOKUP($A393,#REF!,17,0),0)</f>
        <v>0</v>
      </c>
      <c r="BD393" s="14">
        <f t="shared" si="943"/>
        <v>0</v>
      </c>
      <c r="BE393" s="14">
        <f>IFERROR(VLOOKUP($A393,#REF!,9,0),0)</f>
        <v>0</v>
      </c>
      <c r="BF393" s="14">
        <f t="shared" si="944"/>
        <v>0</v>
      </c>
      <c r="BG393" s="14">
        <v>0</v>
      </c>
      <c r="BH393" s="14">
        <f t="shared" si="945"/>
        <v>0</v>
      </c>
      <c r="BI393" s="14">
        <f>IFERROR(VLOOKUP($A393,ConEnroll!$A$8:$S$601,15,0),0)</f>
        <v>0</v>
      </c>
      <c r="BJ393" s="14">
        <f t="shared" si="946"/>
        <v>0</v>
      </c>
      <c r="BK393" s="14">
        <f t="shared" si="947"/>
        <v>0</v>
      </c>
      <c r="BL393" s="14">
        <f t="shared" si="948"/>
        <v>0</v>
      </c>
      <c r="BM393" s="14" t="e">
        <f t="shared" si="949"/>
        <v>#VALUE!</v>
      </c>
      <c r="BN393" s="14" t="e">
        <f t="shared" si="950"/>
        <v>#VALUE!</v>
      </c>
      <c r="BO393" s="42"/>
      <c r="BP393" s="14">
        <f t="shared" si="899"/>
        <v>11089.10085239139</v>
      </c>
      <c r="BQ393" s="14" t="e">
        <f t="shared" si="900"/>
        <v>#VALUE!</v>
      </c>
      <c r="BR393" s="14">
        <f t="shared" si="951"/>
        <v>8.4383561643835616</v>
      </c>
      <c r="BS393" s="14" t="e">
        <f t="shared" si="901"/>
        <v>#VALUE!</v>
      </c>
      <c r="BT393" s="37" t="e">
        <f t="shared" si="902"/>
        <v>#VALUE!</v>
      </c>
      <c r="BU393" s="41"/>
      <c r="BV393" s="14" t="str">
        <f>IFERROR(VLOOKUP($A393,#REF!,27,0),"0")</f>
        <v>0</v>
      </c>
      <c r="BW393" s="14">
        <f t="shared" si="952"/>
        <v>0</v>
      </c>
      <c r="BX393" s="14" t="str">
        <f>IFERROR(VLOOKUP($A393,SpecEd22!$Z$22:$AV$606,59,0)," ")</f>
        <v xml:space="preserve"> </v>
      </c>
      <c r="BY393" s="14" t="e">
        <f t="shared" si="953"/>
        <v>#VALUE!</v>
      </c>
      <c r="BZ393" s="14">
        <f>IFERROR(VLOOKUP($A393,ECFE!#REF!,25,0),0)</f>
        <v>0</v>
      </c>
      <c r="CA393" s="14">
        <f t="shared" si="954"/>
        <v>0</v>
      </c>
      <c r="CB393" s="14">
        <f>IFERROR(VLOOKUP($A393,#REF!,17,0),0)</f>
        <v>0</v>
      </c>
      <c r="CC393" s="14">
        <f t="shared" si="955"/>
        <v>0</v>
      </c>
      <c r="CD393" s="14">
        <f>IFERROR(VLOOKUP($A393,#REF!,9,0),0)</f>
        <v>0</v>
      </c>
      <c r="CE393" s="14">
        <f t="shared" si="956"/>
        <v>0</v>
      </c>
      <c r="CF393" s="14">
        <v>0</v>
      </c>
      <c r="CG393" s="14">
        <f t="shared" si="957"/>
        <v>0</v>
      </c>
      <c r="CH393" s="14">
        <f>IFERROR(VLOOKUP($A393,ConEnroll!$A$8:$S$601,15,0),0)</f>
        <v>0</v>
      </c>
      <c r="CI393" s="14">
        <f t="shared" si="958"/>
        <v>0</v>
      </c>
      <c r="CJ393" s="14">
        <f t="shared" si="959"/>
        <v>0</v>
      </c>
      <c r="CK393" s="14">
        <f t="shared" si="960"/>
        <v>0</v>
      </c>
      <c r="CL393" s="14" t="e">
        <f t="shared" si="961"/>
        <v>#VALUE!</v>
      </c>
      <c r="CM393" s="14" t="e">
        <f t="shared" si="962"/>
        <v>#VALUE!</v>
      </c>
      <c r="CN393" s="42"/>
      <c r="CO393" s="14">
        <f t="shared" si="903"/>
        <v>-10166.560861056751</v>
      </c>
      <c r="CP393" s="14" t="e">
        <f t="shared" si="904"/>
        <v>#VALUE!</v>
      </c>
      <c r="CQ393" s="14">
        <f t="shared" si="905"/>
        <v>0</v>
      </c>
      <c r="CR393" s="14" t="e">
        <f t="shared" si="906"/>
        <v>#VALUE!</v>
      </c>
      <c r="CS393" s="37" t="e">
        <f t="shared" si="907"/>
        <v>#VALUE!</v>
      </c>
      <c r="CT393" s="239"/>
      <c r="CU393" s="239"/>
      <c r="CV393" s="468"/>
      <c r="CW393" s="14">
        <f>IFERROR(VLOOKUP($A393,BaseFY23!$A$7:$AK$527,6,0),0)</f>
        <v>647.01128700000004</v>
      </c>
      <c r="CX393" s="14">
        <f>IFERROR(VLOOKUP($A393,BaseFY23!$A$7:$AN$528,28,0),0)</f>
        <v>6487388.9012200003</v>
      </c>
      <c r="CY393" s="14">
        <f t="shared" si="963"/>
        <v>10026.701282600654</v>
      </c>
      <c r="CZ393" s="14">
        <f>IFERROR(VLOOKUP($A393,SpecEd23!$A$21:$BB$605,23,0)," ")</f>
        <v>2336083.3283721493</v>
      </c>
      <c r="DA393" s="14">
        <f t="shared" si="964"/>
        <v>3610.5758513176434</v>
      </c>
      <c r="DB393" s="14">
        <f>IFERROR(VLOOKUP($A393,ECFE!$A$16:$AB$347,7,0),0)</f>
        <v>0</v>
      </c>
      <c r="DC393" s="14">
        <f t="shared" si="965"/>
        <v>0</v>
      </c>
      <c r="DD393" s="14">
        <v>0</v>
      </c>
      <c r="DE393" s="14">
        <f t="shared" si="966"/>
        <v>0</v>
      </c>
      <c r="DF393" s="14">
        <f>IFERROR(VLOOKUP($A393,ConEnroll!$A$7:$S$338,10,0),0)</f>
        <v>0</v>
      </c>
      <c r="DG393" s="14">
        <f t="shared" si="967"/>
        <v>0</v>
      </c>
      <c r="DH393" s="14">
        <f t="shared" si="908"/>
        <v>0</v>
      </c>
      <c r="DI393" s="14">
        <f t="shared" si="968"/>
        <v>0</v>
      </c>
      <c r="DJ393" s="14">
        <f t="shared" si="909"/>
        <v>8823472.2295921501</v>
      </c>
      <c r="DK393" s="14">
        <f t="shared" si="969"/>
        <v>13637.277133918298</v>
      </c>
      <c r="DL393" s="42"/>
      <c r="DM393" s="14">
        <f>IFERROR(VLOOKUP($A393,HouseFY23!$A$7:$AJ$528,28,0),0)</f>
        <v>7116448.9712199997</v>
      </c>
      <c r="DN393" s="14">
        <f t="shared" si="970"/>
        <v>10998.956454402625</v>
      </c>
      <c r="DO393" s="14">
        <f>IFERROR(VLOOKUP($A393,Compens80percent!$A$13:$M$560,12,0),0)</f>
        <v>41871.679999999935</v>
      </c>
      <c r="DP393" s="14">
        <f t="shared" si="970"/>
        <v>64.715532543715781</v>
      </c>
      <c r="DQ393" s="14">
        <f t="shared" si="971"/>
        <v>7158320.6512199994</v>
      </c>
      <c r="DR393" s="14">
        <f t="shared" si="972"/>
        <v>14008.455286144814</v>
      </c>
      <c r="DS393" s="14">
        <f>IFERROR(VLOOKUP($A393,SpecEd23!$A$21:$Z$550,14,0),0)</f>
        <v>2336083.3283721493</v>
      </c>
      <c r="DT393" s="14">
        <f t="shared" si="973"/>
        <v>3610.5758513176434</v>
      </c>
      <c r="DU393" s="14">
        <f>IFERROR(VLOOKUP($A393,ECFE!$A$16:$AB$347,9,0),0)</f>
        <v>0</v>
      </c>
      <c r="DV393" s="14">
        <f t="shared" si="974"/>
        <v>0</v>
      </c>
      <c r="DW393" s="14">
        <f>IFERROR(VLOOKUP($A393,ParaFY19!$A$21:$Z$543,7,0),0)</f>
        <v>4312</v>
      </c>
      <c r="DX393" s="14">
        <f t="shared" si="975"/>
        <v>6.6644896103644014</v>
      </c>
      <c r="DY393" s="14">
        <f>IFERROR(VLOOKUP($A393,ConEnroll!$A$7:$S$341,13,0),0)</f>
        <v>0</v>
      </c>
      <c r="DZ393" s="14">
        <f t="shared" si="976"/>
        <v>0</v>
      </c>
      <c r="EA393" s="14">
        <f t="shared" si="910"/>
        <v>4312</v>
      </c>
      <c r="EB393" s="14">
        <f t="shared" si="977"/>
        <v>6.6644896103644014</v>
      </c>
      <c r="EC393" s="14">
        <f t="shared" si="911"/>
        <v>9456844.2995921485</v>
      </c>
      <c r="ED393" s="14">
        <f t="shared" si="978"/>
        <v>14616.196795330632</v>
      </c>
      <c r="EE393" s="62"/>
      <c r="EF393" s="14">
        <f t="shared" si="912"/>
        <v>972.2551718019713</v>
      </c>
      <c r="EG393" s="14">
        <f t="shared" si="913"/>
        <v>0</v>
      </c>
      <c r="EH393" s="14">
        <f t="shared" si="914"/>
        <v>6.6644896103644014</v>
      </c>
      <c r="EI393" s="14">
        <f t="shared" si="979"/>
        <v>978.9196614123357</v>
      </c>
      <c r="EJ393" s="37">
        <f t="shared" si="915"/>
        <v>7.1782633131183562E-2</v>
      </c>
      <c r="EK393" s="42"/>
      <c r="EL393" s="14" t="str">
        <f>IFERROR(VLOOKUP($A393,#REF!,27,0),"0")</f>
        <v>0</v>
      </c>
      <c r="EM393" s="14">
        <f t="shared" si="980"/>
        <v>0</v>
      </c>
      <c r="EN393" s="14" t="str">
        <f>IFERROR(VLOOKUP($A393,SpecEd23!#REF!,23,0)," ")</f>
        <v xml:space="preserve"> </v>
      </c>
      <c r="EO393" s="14" t="e">
        <f t="shared" si="981"/>
        <v>#VALUE!</v>
      </c>
      <c r="EP393" s="14">
        <f>IFERROR(VLOOKUP($A393,ECFE!#REF!,24,0),0)</f>
        <v>0</v>
      </c>
      <c r="EQ393" s="14">
        <f t="shared" si="982"/>
        <v>0</v>
      </c>
      <c r="ER393" s="14">
        <f>IFERROR(VLOOKUP($A393,#REF!,30,0),0)</f>
        <v>0</v>
      </c>
      <c r="ES393" s="14">
        <f t="shared" si="983"/>
        <v>0</v>
      </c>
      <c r="ET393" s="14">
        <f>IFERROR(VLOOKUP($A393,#REF!,12,0),0)</f>
        <v>0</v>
      </c>
      <c r="EU393" s="14">
        <f t="shared" si="984"/>
        <v>0</v>
      </c>
      <c r="EV393" s="14">
        <v>0</v>
      </c>
      <c r="EW393" s="14">
        <f t="shared" si="985"/>
        <v>0</v>
      </c>
      <c r="EX393" s="14">
        <f>IFERROR(VLOOKUP($A393,ConEnroll!$A$8:$S$601,16,0),0)</f>
        <v>0</v>
      </c>
      <c r="EY393" s="14">
        <f t="shared" si="986"/>
        <v>0</v>
      </c>
      <c r="EZ393" s="14">
        <f t="shared" si="987"/>
        <v>0</v>
      </c>
      <c r="FA393" s="14">
        <f t="shared" si="988"/>
        <v>0</v>
      </c>
      <c r="FB393" s="14" t="e">
        <f t="shared" si="989"/>
        <v>#VALUE!</v>
      </c>
      <c r="FC393" s="14" t="e">
        <f t="shared" si="990"/>
        <v>#VALUE!</v>
      </c>
      <c r="FD393" s="62"/>
      <c r="FE393" s="14">
        <f t="shared" si="916"/>
        <v>10998.956454402625</v>
      </c>
      <c r="FF393" s="14" t="e">
        <f t="shared" si="917"/>
        <v>#VALUE!</v>
      </c>
      <c r="FG393" s="14">
        <f t="shared" si="991"/>
        <v>6.6644896103644014</v>
      </c>
      <c r="FH393" s="14" t="e">
        <f t="shared" si="918"/>
        <v>#VALUE!</v>
      </c>
      <c r="FI393" s="37" t="e">
        <f t="shared" si="919"/>
        <v>#VALUE!</v>
      </c>
      <c r="FJ393" s="12"/>
      <c r="FK393" s="14" t="str">
        <f>IFERROR(VLOOKUP($A393,#REF!,27,0),"0")</f>
        <v>0</v>
      </c>
      <c r="FL393" s="14">
        <f t="shared" si="992"/>
        <v>0</v>
      </c>
      <c r="FM393" s="14" t="str">
        <f>IFERROR(VLOOKUP($A393,SpecEd23!$X$22:$Y$610,59,0)," ")</f>
        <v xml:space="preserve"> </v>
      </c>
      <c r="FN393" s="14" t="e">
        <f t="shared" si="993"/>
        <v>#VALUE!</v>
      </c>
      <c r="FO393" s="14">
        <f>IFERROR(VLOOKUP($A393,ECFE!#REF!,26,0),0)</f>
        <v>0</v>
      </c>
      <c r="FP393" s="14">
        <f t="shared" si="994"/>
        <v>0</v>
      </c>
      <c r="FQ393" s="14">
        <f>IFERROR(VLOOKUP($A393,#REF!,16,0),0)</f>
        <v>0</v>
      </c>
      <c r="FR393" s="14">
        <f t="shared" si="995"/>
        <v>0</v>
      </c>
      <c r="FS393" s="14">
        <f>IFERROR(VLOOKUP($A393,#REF!,12,0),0)</f>
        <v>0</v>
      </c>
      <c r="FT393" s="14">
        <f t="shared" si="996"/>
        <v>0</v>
      </c>
      <c r="FU393" s="14">
        <v>0</v>
      </c>
      <c r="FV393" s="14">
        <f t="shared" si="997"/>
        <v>0</v>
      </c>
      <c r="FW393" s="14">
        <f>IFERROR(VLOOKUP($A393,ConEnroll!$A$8:$S$601,16,0),0)</f>
        <v>0</v>
      </c>
      <c r="FX393" s="14">
        <f t="shared" si="998"/>
        <v>0</v>
      </c>
      <c r="FY393" s="14">
        <f t="shared" si="999"/>
        <v>0</v>
      </c>
      <c r="FZ393" s="14">
        <f t="shared" si="1000"/>
        <v>0</v>
      </c>
      <c r="GA393" s="14" t="e">
        <f t="shared" si="1001"/>
        <v>#VALUE!</v>
      </c>
      <c r="GB393" s="14" t="e">
        <f t="shared" si="1002"/>
        <v>#VALUE!</v>
      </c>
      <c r="GC393" s="39"/>
      <c r="GD393" s="14">
        <f t="shared" si="920"/>
        <v>-10026.701282600654</v>
      </c>
      <c r="GE393" s="14" t="e">
        <f t="shared" si="921"/>
        <v>#VALUE!</v>
      </c>
      <c r="GF393" s="14">
        <f t="shared" si="922"/>
        <v>0</v>
      </c>
      <c r="GG393" s="14" t="e">
        <f t="shared" si="923"/>
        <v>#VALUE!</v>
      </c>
      <c r="GH393" s="37" t="e">
        <f t="shared" si="924"/>
        <v>#VALUE!</v>
      </c>
    </row>
    <row r="394" spans="1:190" ht="12.5" x14ac:dyDescent="0.25">
      <c r="A394" s="67">
        <v>4070</v>
      </c>
      <c r="B394" s="35">
        <v>7</v>
      </c>
      <c r="C394" s="14">
        <v>7</v>
      </c>
      <c r="D394" s="14"/>
      <c r="E394" s="14"/>
      <c r="F394" s="35" t="s">
        <v>414</v>
      </c>
      <c r="G394" s="41"/>
      <c r="H394" s="14">
        <f>IFERROR(VLOOKUP($A394,BaseFY22!$A$7:$AK$528,6,0),0)</f>
        <v>693</v>
      </c>
      <c r="I394" s="14">
        <f>IFERROR(VLOOKUP($A394,BaseFY22!$A$7:$AK$528,28,0),0)</f>
        <v>6973803</v>
      </c>
      <c r="J394" s="14">
        <f t="shared" si="925"/>
        <v>10063.207792207791</v>
      </c>
      <c r="K394" s="14">
        <f>IFERROR(VLOOKUP($A394,SpecEd22!$A$21:$BB$605,24,0)," ")</f>
        <v>674549.70697670022</v>
      </c>
      <c r="L394" s="14">
        <f t="shared" si="926"/>
        <v>973.37620054357899</v>
      </c>
      <c r="M394" s="14">
        <f>IFERROR(VLOOKUP($A394,ECFE!$A$16:$AB$347,7,0),0)</f>
        <v>0</v>
      </c>
      <c r="N394" s="14">
        <f t="shared" si="893"/>
        <v>0</v>
      </c>
      <c r="O394" s="14">
        <v>0</v>
      </c>
      <c r="P394" s="14">
        <f t="shared" si="893"/>
        <v>0</v>
      </c>
      <c r="Q394" s="14">
        <f>IFERROR(VLOOKUP($A394,ConEnroll!$A$7:$S$337,10,0),0)</f>
        <v>0</v>
      </c>
      <c r="R394" s="14">
        <f t="shared" si="927"/>
        <v>0</v>
      </c>
      <c r="S394" s="14">
        <f t="shared" si="894"/>
        <v>0</v>
      </c>
      <c r="T394" s="14">
        <f t="shared" si="928"/>
        <v>0</v>
      </c>
      <c r="U394" s="14">
        <f t="shared" si="895"/>
        <v>7648352.7069767006</v>
      </c>
      <c r="V394" s="14">
        <f t="shared" si="929"/>
        <v>11036.583992751372</v>
      </c>
      <c r="W394" s="42"/>
      <c r="X394" s="14">
        <f>IFERROR(VLOOKUP($A394,HouseFY22!$A$6:$AJ$528,28,0),0)</f>
        <v>7198335.7259109998</v>
      </c>
      <c r="Y394" s="14">
        <f t="shared" si="930"/>
        <v>10387.208839698413</v>
      </c>
      <c r="Z394" s="14">
        <f>IFERROR(VLOOKUP($A394,Compens80percent!$A$13:$M$560,12,0),0)</f>
        <v>0</v>
      </c>
      <c r="AA394" s="14">
        <f t="shared" si="930"/>
        <v>0</v>
      </c>
      <c r="AB394" s="14">
        <f t="shared" si="931"/>
        <v>7198335.7259109998</v>
      </c>
      <c r="AC394" s="14">
        <f t="shared" si="930"/>
        <v>10387.208839698413</v>
      </c>
      <c r="AD394" s="14">
        <f>IFERROR(VLOOKUP(A394,SpecEd22!$A$21:$Z$550,14,0),0)</f>
        <v>674549.70697670022</v>
      </c>
      <c r="AE394" s="14">
        <f t="shared" si="932"/>
        <v>973.37620054357899</v>
      </c>
      <c r="AF394" s="14">
        <f>IFERROR(VLOOKUP($A394,ECFE!$A$16:$AB$348,8,0),0)</f>
        <v>0</v>
      </c>
      <c r="AG394" s="14">
        <f t="shared" si="933"/>
        <v>0</v>
      </c>
      <c r="AH394" s="14">
        <f>IFERROR(VLOOKUP(A394,ParaFY19!$A$21:$Z$543,7,0),0)</f>
        <v>3724</v>
      </c>
      <c r="AI394" s="14">
        <f t="shared" si="934"/>
        <v>5.3737373737373737</v>
      </c>
      <c r="AJ394" s="14">
        <f>IFERROR(VLOOKUP(A394,ConEnroll!$A$7:$S$341,13,0),0)</f>
        <v>0</v>
      </c>
      <c r="AK394" s="14">
        <f t="shared" si="935"/>
        <v>0</v>
      </c>
      <c r="AL394" s="14">
        <f t="shared" si="1003"/>
        <v>3724</v>
      </c>
      <c r="AM394" s="14">
        <f t="shared" si="936"/>
        <v>5.3737373737373737</v>
      </c>
      <c r="AN394" s="14">
        <f t="shared" si="937"/>
        <v>7876609.4328877004</v>
      </c>
      <c r="AO394" s="14">
        <f t="shared" si="938"/>
        <v>11365.95877761573</v>
      </c>
      <c r="AP394" s="62"/>
      <c r="AQ394" s="14">
        <f t="shared" ref="AQ394:AQ457" si="1004">AC394-J394</f>
        <v>324.0010474906212</v>
      </c>
      <c r="AR394" s="14">
        <f t="shared" si="896"/>
        <v>0</v>
      </c>
      <c r="AS394" s="14">
        <f t="shared" si="897"/>
        <v>5.3737373737373737</v>
      </c>
      <c r="AT394" s="14">
        <f t="shared" si="939"/>
        <v>329.37478486435856</v>
      </c>
      <c r="AU394" s="37">
        <f t="shared" si="898"/>
        <v>2.9843906871971068E-2</v>
      </c>
      <c r="AV394" s="42"/>
      <c r="AW394" s="14" t="str">
        <f>IFERROR(VLOOKUP($A394,#REF!,27,0),"0")</f>
        <v>0</v>
      </c>
      <c r="AX394" s="14">
        <f t="shared" si="940"/>
        <v>0</v>
      </c>
      <c r="AY394" s="14" t="str">
        <f>IFERROR(VLOOKUP($A394,SpecEd22!#REF!,23,0)," ")</f>
        <v xml:space="preserve"> </v>
      </c>
      <c r="AZ394" s="14" t="e">
        <f t="shared" si="941"/>
        <v>#VALUE!</v>
      </c>
      <c r="BA394" s="14">
        <f>IFERROR(VLOOKUP($A394,ECFE!#REF!,23,0),0)</f>
        <v>0</v>
      </c>
      <c r="BB394" s="14">
        <f t="shared" si="942"/>
        <v>0</v>
      </c>
      <c r="BC394" s="14">
        <f>IFERROR(VLOOKUP($A394,#REF!,17,0),0)</f>
        <v>0</v>
      </c>
      <c r="BD394" s="14">
        <f t="shared" si="943"/>
        <v>0</v>
      </c>
      <c r="BE394" s="14">
        <f>IFERROR(VLOOKUP($A394,#REF!,9,0),0)</f>
        <v>0</v>
      </c>
      <c r="BF394" s="14">
        <f t="shared" si="944"/>
        <v>0</v>
      </c>
      <c r="BG394" s="14">
        <v>0</v>
      </c>
      <c r="BH394" s="14">
        <f t="shared" si="945"/>
        <v>0</v>
      </c>
      <c r="BI394" s="14">
        <f>IFERROR(VLOOKUP($A394,ConEnroll!$A$8:$S$601,15,0),0)</f>
        <v>0</v>
      </c>
      <c r="BJ394" s="14">
        <f t="shared" si="946"/>
        <v>0</v>
      </c>
      <c r="BK394" s="14">
        <f t="shared" si="947"/>
        <v>0</v>
      </c>
      <c r="BL394" s="14">
        <f t="shared" si="948"/>
        <v>0</v>
      </c>
      <c r="BM394" s="14" t="e">
        <f t="shared" si="949"/>
        <v>#VALUE!</v>
      </c>
      <c r="BN394" s="14" t="e">
        <f t="shared" si="950"/>
        <v>#VALUE!</v>
      </c>
      <c r="BO394" s="42"/>
      <c r="BP394" s="14">
        <f t="shared" si="899"/>
        <v>10387.208839698413</v>
      </c>
      <c r="BQ394" s="14" t="e">
        <f t="shared" si="900"/>
        <v>#VALUE!</v>
      </c>
      <c r="BR394" s="14">
        <f t="shared" si="951"/>
        <v>5.3737373737373737</v>
      </c>
      <c r="BS394" s="14" t="e">
        <f t="shared" si="901"/>
        <v>#VALUE!</v>
      </c>
      <c r="BT394" s="37" t="e">
        <f t="shared" si="902"/>
        <v>#VALUE!</v>
      </c>
      <c r="BU394" s="41"/>
      <c r="BV394" s="14" t="str">
        <f>IFERROR(VLOOKUP($A394,#REF!,27,0),"0")</f>
        <v>0</v>
      </c>
      <c r="BW394" s="14">
        <f t="shared" si="952"/>
        <v>0</v>
      </c>
      <c r="BX394" s="14" t="str">
        <f>IFERROR(VLOOKUP($A394,SpecEd22!$Z$22:$AV$606,59,0)," ")</f>
        <v xml:space="preserve"> </v>
      </c>
      <c r="BY394" s="14" t="e">
        <f t="shared" si="953"/>
        <v>#VALUE!</v>
      </c>
      <c r="BZ394" s="14">
        <f>IFERROR(VLOOKUP($A394,ECFE!#REF!,25,0),0)</f>
        <v>0</v>
      </c>
      <c r="CA394" s="14">
        <f t="shared" si="954"/>
        <v>0</v>
      </c>
      <c r="CB394" s="14">
        <f>IFERROR(VLOOKUP($A394,#REF!,17,0),0)</f>
        <v>0</v>
      </c>
      <c r="CC394" s="14">
        <f t="shared" si="955"/>
        <v>0</v>
      </c>
      <c r="CD394" s="14">
        <f>IFERROR(VLOOKUP($A394,#REF!,9,0),0)</f>
        <v>0</v>
      </c>
      <c r="CE394" s="14">
        <f t="shared" si="956"/>
        <v>0</v>
      </c>
      <c r="CF394" s="14">
        <v>0</v>
      </c>
      <c r="CG394" s="14">
        <f t="shared" si="957"/>
        <v>0</v>
      </c>
      <c r="CH394" s="14">
        <f>IFERROR(VLOOKUP($A394,ConEnroll!$A$8:$S$601,15,0),0)</f>
        <v>0</v>
      </c>
      <c r="CI394" s="14">
        <f t="shared" si="958"/>
        <v>0</v>
      </c>
      <c r="CJ394" s="14">
        <f t="shared" si="959"/>
        <v>0</v>
      </c>
      <c r="CK394" s="14">
        <f t="shared" si="960"/>
        <v>0</v>
      </c>
      <c r="CL394" s="14" t="e">
        <f t="shared" si="961"/>
        <v>#VALUE!</v>
      </c>
      <c r="CM394" s="14" t="e">
        <f t="shared" si="962"/>
        <v>#VALUE!</v>
      </c>
      <c r="CN394" s="42"/>
      <c r="CO394" s="14">
        <f t="shared" si="903"/>
        <v>-10063.207792207791</v>
      </c>
      <c r="CP394" s="14" t="e">
        <f t="shared" si="904"/>
        <v>#VALUE!</v>
      </c>
      <c r="CQ394" s="14">
        <f t="shared" si="905"/>
        <v>0</v>
      </c>
      <c r="CR394" s="14" t="e">
        <f t="shared" si="906"/>
        <v>#VALUE!</v>
      </c>
      <c r="CS394" s="37" t="e">
        <f t="shared" si="907"/>
        <v>#VALUE!</v>
      </c>
      <c r="CT394" s="239"/>
      <c r="CU394" s="239"/>
      <c r="CV394" s="468"/>
      <c r="CW394" s="14">
        <f>IFERROR(VLOOKUP($A394,BaseFY23!$A$7:$AK$527,6,0),0)</f>
        <v>721.13387</v>
      </c>
      <c r="CX394" s="14">
        <f>IFERROR(VLOOKUP($A394,BaseFY23!$A$7:$AN$528,28,0),0)</f>
        <v>7422225.0039170003</v>
      </c>
      <c r="CY394" s="14">
        <f t="shared" si="963"/>
        <v>10292.437108684135</v>
      </c>
      <c r="CZ394" s="14">
        <f>IFERROR(VLOOKUP($A394,SpecEd23!$A$21:$BB$605,23,0)," ")</f>
        <v>758204.96527945879</v>
      </c>
      <c r="DA394" s="14">
        <f t="shared" si="964"/>
        <v>1051.4066760994858</v>
      </c>
      <c r="DB394" s="14">
        <f>IFERROR(VLOOKUP($A394,ECFE!$A$16:$AB$347,7,0),0)</f>
        <v>0</v>
      </c>
      <c r="DC394" s="14">
        <f t="shared" si="965"/>
        <v>0</v>
      </c>
      <c r="DD394" s="14">
        <v>0</v>
      </c>
      <c r="DE394" s="14">
        <f t="shared" si="966"/>
        <v>0</v>
      </c>
      <c r="DF394" s="14">
        <f>IFERROR(VLOOKUP($A394,ConEnroll!$A$7:$S$338,10,0),0)</f>
        <v>0</v>
      </c>
      <c r="DG394" s="14">
        <f t="shared" si="967"/>
        <v>0</v>
      </c>
      <c r="DH394" s="14">
        <f t="shared" si="908"/>
        <v>0</v>
      </c>
      <c r="DI394" s="14">
        <f t="shared" si="968"/>
        <v>0</v>
      </c>
      <c r="DJ394" s="14">
        <f t="shared" si="909"/>
        <v>8180429.9691964593</v>
      </c>
      <c r="DK394" s="14">
        <f t="shared" si="969"/>
        <v>11343.843784783621</v>
      </c>
      <c r="DL394" s="42"/>
      <c r="DM394" s="14">
        <f>IFERROR(VLOOKUP($A394,HouseFY23!$A$7:$AJ$528,28,0),0)</f>
        <v>7798054.973917</v>
      </c>
      <c r="DN394" s="14">
        <f t="shared" si="970"/>
        <v>10813.602436836034</v>
      </c>
      <c r="DO394" s="14">
        <f>IFERROR(VLOOKUP($A394,Compens80percent!$A$13:$M$560,12,0),0)</f>
        <v>0</v>
      </c>
      <c r="DP394" s="14">
        <f t="shared" si="970"/>
        <v>0</v>
      </c>
      <c r="DQ394" s="14">
        <f t="shared" si="971"/>
        <v>7798054.973917</v>
      </c>
      <c r="DR394" s="14">
        <f t="shared" si="972"/>
        <v>11252.604579966812</v>
      </c>
      <c r="DS394" s="14">
        <f>IFERROR(VLOOKUP($A394,SpecEd23!$A$21:$Z$550,14,0),0)</f>
        <v>758204.96527945879</v>
      </c>
      <c r="DT394" s="14">
        <f t="shared" si="973"/>
        <v>1051.4066760994858</v>
      </c>
      <c r="DU394" s="14">
        <f>IFERROR(VLOOKUP($A394,ECFE!$A$16:$AB$347,9,0),0)</f>
        <v>0</v>
      </c>
      <c r="DV394" s="14">
        <f t="shared" si="974"/>
        <v>0</v>
      </c>
      <c r="DW394" s="14">
        <f>IFERROR(VLOOKUP($A394,ParaFY19!$A$21:$Z$543,7,0),0)</f>
        <v>3724</v>
      </c>
      <c r="DX394" s="14">
        <f t="shared" si="975"/>
        <v>5.1640897133288162</v>
      </c>
      <c r="DY394" s="14">
        <f>IFERROR(VLOOKUP($A394,ConEnroll!$A$7:$S$341,13,0),0)</f>
        <v>0</v>
      </c>
      <c r="DZ394" s="14">
        <f t="shared" si="976"/>
        <v>0</v>
      </c>
      <c r="EA394" s="14">
        <f t="shared" si="910"/>
        <v>3724</v>
      </c>
      <c r="EB394" s="14">
        <f t="shared" si="977"/>
        <v>5.1640897133288162</v>
      </c>
      <c r="EC394" s="14">
        <f t="shared" si="911"/>
        <v>8559983.9391964581</v>
      </c>
      <c r="ED394" s="14">
        <f t="shared" si="978"/>
        <v>11870.173202648848</v>
      </c>
      <c r="EE394" s="62"/>
      <c r="EF394" s="14">
        <f t="shared" si="912"/>
        <v>521.1653281518993</v>
      </c>
      <c r="EG394" s="14">
        <f t="shared" si="913"/>
        <v>0</v>
      </c>
      <c r="EH394" s="14">
        <f t="shared" si="914"/>
        <v>5.1640897133288162</v>
      </c>
      <c r="EI394" s="14">
        <f t="shared" si="979"/>
        <v>526.32941786522815</v>
      </c>
      <c r="EJ394" s="37">
        <f t="shared" si="915"/>
        <v>4.6397802001754883E-2</v>
      </c>
      <c r="EK394" s="42"/>
      <c r="EL394" s="14" t="str">
        <f>IFERROR(VLOOKUP($A394,#REF!,27,0),"0")</f>
        <v>0</v>
      </c>
      <c r="EM394" s="14">
        <f t="shared" si="980"/>
        <v>0</v>
      </c>
      <c r="EN394" s="14" t="str">
        <f>IFERROR(VLOOKUP($A394,SpecEd23!#REF!,23,0)," ")</f>
        <v xml:space="preserve"> </v>
      </c>
      <c r="EO394" s="14" t="e">
        <f t="shared" si="981"/>
        <v>#VALUE!</v>
      </c>
      <c r="EP394" s="14">
        <f>IFERROR(VLOOKUP($A394,ECFE!#REF!,24,0),0)</f>
        <v>0</v>
      </c>
      <c r="EQ394" s="14">
        <f t="shared" si="982"/>
        <v>0</v>
      </c>
      <c r="ER394" s="14">
        <f>IFERROR(VLOOKUP($A394,#REF!,30,0),0)</f>
        <v>0</v>
      </c>
      <c r="ES394" s="14">
        <f t="shared" si="983"/>
        <v>0</v>
      </c>
      <c r="ET394" s="14">
        <f>IFERROR(VLOOKUP($A394,#REF!,12,0),0)</f>
        <v>0</v>
      </c>
      <c r="EU394" s="14">
        <f t="shared" si="984"/>
        <v>0</v>
      </c>
      <c r="EV394" s="14">
        <v>0</v>
      </c>
      <c r="EW394" s="14">
        <f t="shared" si="985"/>
        <v>0</v>
      </c>
      <c r="EX394" s="14">
        <f>IFERROR(VLOOKUP($A394,ConEnroll!$A$8:$S$601,16,0),0)</f>
        <v>0</v>
      </c>
      <c r="EY394" s="14">
        <f t="shared" si="986"/>
        <v>0</v>
      </c>
      <c r="EZ394" s="14">
        <f t="shared" si="987"/>
        <v>0</v>
      </c>
      <c r="FA394" s="14">
        <f t="shared" si="988"/>
        <v>0</v>
      </c>
      <c r="FB394" s="14" t="e">
        <f t="shared" si="989"/>
        <v>#VALUE!</v>
      </c>
      <c r="FC394" s="14" t="e">
        <f t="shared" si="990"/>
        <v>#VALUE!</v>
      </c>
      <c r="FD394" s="62"/>
      <c r="FE394" s="14">
        <f t="shared" si="916"/>
        <v>10813.602436836034</v>
      </c>
      <c r="FF394" s="14" t="e">
        <f t="shared" si="917"/>
        <v>#VALUE!</v>
      </c>
      <c r="FG394" s="14">
        <f t="shared" si="991"/>
        <v>5.1640897133288162</v>
      </c>
      <c r="FH394" s="14" t="e">
        <f t="shared" si="918"/>
        <v>#VALUE!</v>
      </c>
      <c r="FI394" s="37" t="e">
        <f t="shared" si="919"/>
        <v>#VALUE!</v>
      </c>
      <c r="FJ394" s="12"/>
      <c r="FK394" s="14" t="str">
        <f>IFERROR(VLOOKUP($A394,#REF!,27,0),"0")</f>
        <v>0</v>
      </c>
      <c r="FL394" s="14">
        <f t="shared" si="992"/>
        <v>0</v>
      </c>
      <c r="FM394" s="14" t="str">
        <f>IFERROR(VLOOKUP($A394,SpecEd23!$X$22:$Y$610,59,0)," ")</f>
        <v xml:space="preserve"> </v>
      </c>
      <c r="FN394" s="14" t="e">
        <f t="shared" si="993"/>
        <v>#VALUE!</v>
      </c>
      <c r="FO394" s="14">
        <f>IFERROR(VLOOKUP($A394,ECFE!#REF!,26,0),0)</f>
        <v>0</v>
      </c>
      <c r="FP394" s="14">
        <f t="shared" si="994"/>
        <v>0</v>
      </c>
      <c r="FQ394" s="14">
        <f>IFERROR(VLOOKUP($A394,#REF!,16,0),0)</f>
        <v>0</v>
      </c>
      <c r="FR394" s="14">
        <f t="shared" si="995"/>
        <v>0</v>
      </c>
      <c r="FS394" s="14">
        <f>IFERROR(VLOOKUP($A394,#REF!,12,0),0)</f>
        <v>0</v>
      </c>
      <c r="FT394" s="14">
        <f t="shared" si="996"/>
        <v>0</v>
      </c>
      <c r="FU394" s="14">
        <v>0</v>
      </c>
      <c r="FV394" s="14">
        <f t="shared" si="997"/>
        <v>0</v>
      </c>
      <c r="FW394" s="14">
        <f>IFERROR(VLOOKUP($A394,ConEnroll!$A$8:$S$601,16,0),0)</f>
        <v>0</v>
      </c>
      <c r="FX394" s="14">
        <f t="shared" si="998"/>
        <v>0</v>
      </c>
      <c r="FY394" s="14">
        <f t="shared" si="999"/>
        <v>0</v>
      </c>
      <c r="FZ394" s="14">
        <f t="shared" si="1000"/>
        <v>0</v>
      </c>
      <c r="GA394" s="14" t="e">
        <f t="shared" si="1001"/>
        <v>#VALUE!</v>
      </c>
      <c r="GB394" s="14" t="e">
        <f t="shared" si="1002"/>
        <v>#VALUE!</v>
      </c>
      <c r="GC394" s="39"/>
      <c r="GD394" s="14">
        <f t="shared" si="920"/>
        <v>-10292.437108684135</v>
      </c>
      <c r="GE394" s="14" t="e">
        <f t="shared" si="921"/>
        <v>#VALUE!</v>
      </c>
      <c r="GF394" s="14">
        <f t="shared" si="922"/>
        <v>0</v>
      </c>
      <c r="GG394" s="14" t="e">
        <f t="shared" si="923"/>
        <v>#VALUE!</v>
      </c>
      <c r="GH394" s="37" t="e">
        <f t="shared" si="924"/>
        <v>#VALUE!</v>
      </c>
    </row>
    <row r="395" spans="1:190" ht="12.5" x14ac:dyDescent="0.25">
      <c r="A395" s="67">
        <v>4073</v>
      </c>
      <c r="B395" s="35">
        <v>7</v>
      </c>
      <c r="C395" s="14">
        <v>7</v>
      </c>
      <c r="D395" s="14"/>
      <c r="E395" s="14"/>
      <c r="F395" s="35" t="s">
        <v>2694</v>
      </c>
      <c r="G395" s="41"/>
      <c r="H395" s="14">
        <f>IFERROR(VLOOKUP($A395,BaseFY22!$A$7:$AK$528,6,0),0)</f>
        <v>545</v>
      </c>
      <c r="I395" s="14">
        <f>IFERROR(VLOOKUP($A395,BaseFY22!$A$7:$AK$528,28,0),0)</f>
        <v>4501574</v>
      </c>
      <c r="J395" s="14">
        <f t="shared" si="925"/>
        <v>8259.7688073394493</v>
      </c>
      <c r="K395" s="14">
        <f>IFERROR(VLOOKUP($A395,SpecEd22!$A$21:$BB$605,24,0)," ")</f>
        <v>1130213.498964441</v>
      </c>
      <c r="L395" s="14">
        <f t="shared" si="926"/>
        <v>2073.7862366320019</v>
      </c>
      <c r="M395" s="14">
        <f>IFERROR(VLOOKUP($A395,ECFE!$A$16:$AB$347,7,0),0)</f>
        <v>0</v>
      </c>
      <c r="N395" s="14">
        <f t="shared" si="893"/>
        <v>0</v>
      </c>
      <c r="O395" s="14">
        <v>0</v>
      </c>
      <c r="P395" s="14">
        <f t="shared" si="893"/>
        <v>0</v>
      </c>
      <c r="Q395" s="14">
        <f>IFERROR(VLOOKUP($A395,ConEnroll!$A$7:$S$337,10,0),0)</f>
        <v>0</v>
      </c>
      <c r="R395" s="14">
        <f t="shared" si="927"/>
        <v>0</v>
      </c>
      <c r="S395" s="14">
        <f t="shared" si="894"/>
        <v>0</v>
      </c>
      <c r="T395" s="14">
        <f t="shared" si="928"/>
        <v>0</v>
      </c>
      <c r="U395" s="14">
        <f t="shared" si="895"/>
        <v>5631787.498964441</v>
      </c>
      <c r="V395" s="14">
        <f t="shared" si="929"/>
        <v>10333.555043971452</v>
      </c>
      <c r="W395" s="42"/>
      <c r="X395" s="14">
        <f>IFERROR(VLOOKUP($A395,HouseFY22!$A$6:$AJ$528,28,0),0)</f>
        <v>4888285.1201630002</v>
      </c>
      <c r="Y395" s="14">
        <f t="shared" si="930"/>
        <v>8969.3304957119271</v>
      </c>
      <c r="Z395" s="14">
        <f>IFERROR(VLOOKUP($A395,Compens80percent!$A$13:$M$560,12,0),0)</f>
        <v>0</v>
      </c>
      <c r="AA395" s="14">
        <f t="shared" si="930"/>
        <v>0</v>
      </c>
      <c r="AB395" s="14">
        <f t="shared" si="931"/>
        <v>4888285.1201630002</v>
      </c>
      <c r="AC395" s="14">
        <f t="shared" si="930"/>
        <v>8969.3304957119271</v>
      </c>
      <c r="AD395" s="14">
        <f>IFERROR(VLOOKUP(A395,SpecEd22!$A$21:$Z$550,14,0),0)</f>
        <v>1130213.498964441</v>
      </c>
      <c r="AE395" s="14">
        <f t="shared" si="932"/>
        <v>2073.7862366320019</v>
      </c>
      <c r="AF395" s="14">
        <f>IFERROR(VLOOKUP($A395,ECFE!$A$16:$AB$348,8,0),0)</f>
        <v>0</v>
      </c>
      <c r="AG395" s="14">
        <f t="shared" si="933"/>
        <v>0</v>
      </c>
      <c r="AH395" s="14">
        <f>IFERROR(VLOOKUP(A395,ParaFY19!$A$21:$Z$543,7,0),0)</f>
        <v>1960</v>
      </c>
      <c r="AI395" s="14">
        <f t="shared" si="934"/>
        <v>3.596330275229358</v>
      </c>
      <c r="AJ395" s="14">
        <f>IFERROR(VLOOKUP(A395,ConEnroll!$A$7:$S$341,13,0),0)</f>
        <v>0</v>
      </c>
      <c r="AK395" s="14">
        <f t="shared" si="935"/>
        <v>0</v>
      </c>
      <c r="AL395" s="14">
        <f t="shared" si="1003"/>
        <v>1960</v>
      </c>
      <c r="AM395" s="14">
        <f t="shared" si="936"/>
        <v>3.596330275229358</v>
      </c>
      <c r="AN395" s="14">
        <f t="shared" si="937"/>
        <v>6020458.6191274412</v>
      </c>
      <c r="AO395" s="14">
        <f t="shared" si="938"/>
        <v>11046.713062619157</v>
      </c>
      <c r="AP395" s="62"/>
      <c r="AQ395" s="14">
        <f t="shared" si="1004"/>
        <v>709.56168837247787</v>
      </c>
      <c r="AR395" s="14">
        <f t="shared" si="896"/>
        <v>0</v>
      </c>
      <c r="AS395" s="14">
        <f t="shared" si="897"/>
        <v>3.596330275229358</v>
      </c>
      <c r="AT395" s="14">
        <f t="shared" si="939"/>
        <v>713.15801864770719</v>
      </c>
      <c r="AU395" s="37">
        <f t="shared" si="898"/>
        <v>6.901381137595626E-2</v>
      </c>
      <c r="AV395" s="42"/>
      <c r="AW395" s="14" t="str">
        <f>IFERROR(VLOOKUP($A395,#REF!,27,0),"0")</f>
        <v>0</v>
      </c>
      <c r="AX395" s="14">
        <f t="shared" si="940"/>
        <v>0</v>
      </c>
      <c r="AY395" s="14" t="str">
        <f>IFERROR(VLOOKUP($A395,SpecEd22!#REF!,23,0)," ")</f>
        <v xml:space="preserve"> </v>
      </c>
      <c r="AZ395" s="14" t="e">
        <f t="shared" si="941"/>
        <v>#VALUE!</v>
      </c>
      <c r="BA395" s="14">
        <f>IFERROR(VLOOKUP($A395,ECFE!#REF!,23,0),0)</f>
        <v>0</v>
      </c>
      <c r="BB395" s="14">
        <f t="shared" si="942"/>
        <v>0</v>
      </c>
      <c r="BC395" s="14">
        <f>IFERROR(VLOOKUP($A395,#REF!,17,0),0)</f>
        <v>0</v>
      </c>
      <c r="BD395" s="14">
        <f t="shared" si="943"/>
        <v>0</v>
      </c>
      <c r="BE395" s="14">
        <f>IFERROR(VLOOKUP($A395,#REF!,9,0),0)</f>
        <v>0</v>
      </c>
      <c r="BF395" s="14">
        <f t="shared" si="944"/>
        <v>0</v>
      </c>
      <c r="BG395" s="14">
        <v>0</v>
      </c>
      <c r="BH395" s="14">
        <f t="shared" si="945"/>
        <v>0</v>
      </c>
      <c r="BI395" s="14">
        <f>IFERROR(VLOOKUP($A395,ConEnroll!$A$8:$S$601,15,0),0)</f>
        <v>0</v>
      </c>
      <c r="BJ395" s="14">
        <f t="shared" si="946"/>
        <v>0</v>
      </c>
      <c r="BK395" s="14">
        <f t="shared" si="947"/>
        <v>0</v>
      </c>
      <c r="BL395" s="14">
        <f t="shared" si="948"/>
        <v>0</v>
      </c>
      <c r="BM395" s="14" t="e">
        <f t="shared" si="949"/>
        <v>#VALUE!</v>
      </c>
      <c r="BN395" s="14" t="e">
        <f t="shared" si="950"/>
        <v>#VALUE!</v>
      </c>
      <c r="BO395" s="42"/>
      <c r="BP395" s="14">
        <f t="shared" si="899"/>
        <v>8969.3304957119271</v>
      </c>
      <c r="BQ395" s="14" t="e">
        <f t="shared" si="900"/>
        <v>#VALUE!</v>
      </c>
      <c r="BR395" s="14">
        <f t="shared" si="951"/>
        <v>3.596330275229358</v>
      </c>
      <c r="BS395" s="14" t="e">
        <f t="shared" si="901"/>
        <v>#VALUE!</v>
      </c>
      <c r="BT395" s="37" t="e">
        <f t="shared" si="902"/>
        <v>#VALUE!</v>
      </c>
      <c r="BU395" s="41"/>
      <c r="BV395" s="14" t="str">
        <f>IFERROR(VLOOKUP($A395,#REF!,27,0),"0")</f>
        <v>0</v>
      </c>
      <c r="BW395" s="14">
        <f t="shared" si="952"/>
        <v>0</v>
      </c>
      <c r="BX395" s="14" t="str">
        <f>IFERROR(VLOOKUP($A395,SpecEd22!$Z$22:$AV$606,59,0)," ")</f>
        <v xml:space="preserve"> </v>
      </c>
      <c r="BY395" s="14" t="e">
        <f t="shared" si="953"/>
        <v>#VALUE!</v>
      </c>
      <c r="BZ395" s="14">
        <f>IFERROR(VLOOKUP($A395,ECFE!#REF!,25,0),0)</f>
        <v>0</v>
      </c>
      <c r="CA395" s="14">
        <f t="shared" si="954"/>
        <v>0</v>
      </c>
      <c r="CB395" s="14">
        <f>IFERROR(VLOOKUP($A395,#REF!,17,0),0)</f>
        <v>0</v>
      </c>
      <c r="CC395" s="14">
        <f t="shared" si="955"/>
        <v>0</v>
      </c>
      <c r="CD395" s="14">
        <f>IFERROR(VLOOKUP($A395,#REF!,9,0),0)</f>
        <v>0</v>
      </c>
      <c r="CE395" s="14">
        <f t="shared" si="956"/>
        <v>0</v>
      </c>
      <c r="CF395" s="14">
        <v>0</v>
      </c>
      <c r="CG395" s="14">
        <f t="shared" si="957"/>
        <v>0</v>
      </c>
      <c r="CH395" s="14">
        <f>IFERROR(VLOOKUP($A395,ConEnroll!$A$8:$S$601,15,0),0)</f>
        <v>0</v>
      </c>
      <c r="CI395" s="14">
        <f t="shared" si="958"/>
        <v>0</v>
      </c>
      <c r="CJ395" s="14">
        <f t="shared" si="959"/>
        <v>0</v>
      </c>
      <c r="CK395" s="14">
        <f t="shared" si="960"/>
        <v>0</v>
      </c>
      <c r="CL395" s="14" t="e">
        <f t="shared" si="961"/>
        <v>#VALUE!</v>
      </c>
      <c r="CM395" s="14" t="e">
        <f t="shared" si="962"/>
        <v>#VALUE!</v>
      </c>
      <c r="CN395" s="42"/>
      <c r="CO395" s="14">
        <f t="shared" si="903"/>
        <v>-8259.7688073394493</v>
      </c>
      <c r="CP395" s="14" t="e">
        <f t="shared" si="904"/>
        <v>#VALUE!</v>
      </c>
      <c r="CQ395" s="14">
        <f t="shared" si="905"/>
        <v>0</v>
      </c>
      <c r="CR395" s="14" t="e">
        <f t="shared" si="906"/>
        <v>#VALUE!</v>
      </c>
      <c r="CS395" s="37" t="e">
        <f t="shared" si="907"/>
        <v>#VALUE!</v>
      </c>
      <c r="CT395" s="239"/>
      <c r="CU395" s="239"/>
      <c r="CV395" s="468"/>
      <c r="CW395" s="14">
        <f>IFERROR(VLOOKUP($A395,BaseFY23!$A$7:$AK$527,6,0),0)</f>
        <v>545</v>
      </c>
      <c r="CX395" s="14">
        <f>IFERROR(VLOOKUP($A395,BaseFY23!$A$7:$AN$528,28,0),0)</f>
        <v>4525153</v>
      </c>
      <c r="CY395" s="14">
        <f t="shared" si="963"/>
        <v>8303.0330275229353</v>
      </c>
      <c r="CZ395" s="14">
        <f>IFERROR(VLOOKUP($A395,SpecEd23!$A$21:$BB$605,23,0)," ")</f>
        <v>1208332.4844895098</v>
      </c>
      <c r="DA395" s="14">
        <f t="shared" si="964"/>
        <v>2217.1238247513943</v>
      </c>
      <c r="DB395" s="14">
        <f>IFERROR(VLOOKUP($A395,ECFE!$A$16:$AB$347,7,0),0)</f>
        <v>0</v>
      </c>
      <c r="DC395" s="14">
        <f t="shared" si="965"/>
        <v>0</v>
      </c>
      <c r="DD395" s="14">
        <v>0</v>
      </c>
      <c r="DE395" s="14">
        <f t="shared" si="966"/>
        <v>0</v>
      </c>
      <c r="DF395" s="14">
        <f>IFERROR(VLOOKUP($A395,ConEnroll!$A$7:$S$338,10,0),0)</f>
        <v>0</v>
      </c>
      <c r="DG395" s="14">
        <f t="shared" si="967"/>
        <v>0</v>
      </c>
      <c r="DH395" s="14">
        <f t="shared" si="908"/>
        <v>0</v>
      </c>
      <c r="DI395" s="14">
        <f t="shared" si="968"/>
        <v>0</v>
      </c>
      <c r="DJ395" s="14">
        <f t="shared" si="909"/>
        <v>5733485.4844895098</v>
      </c>
      <c r="DK395" s="14">
        <f t="shared" si="969"/>
        <v>10520.156852274329</v>
      </c>
      <c r="DL395" s="42"/>
      <c r="DM395" s="14">
        <f>IFERROR(VLOOKUP($A395,HouseFY23!$A$7:$AJ$528,28,0),0)</f>
        <v>4998652.57</v>
      </c>
      <c r="DN395" s="14">
        <f t="shared" si="970"/>
        <v>9171.839577981651</v>
      </c>
      <c r="DO395" s="14">
        <f>IFERROR(VLOOKUP($A395,Compens80percent!$A$13:$M$560,12,0),0)</f>
        <v>0</v>
      </c>
      <c r="DP395" s="14">
        <f t="shared" si="970"/>
        <v>0</v>
      </c>
      <c r="DQ395" s="14">
        <f t="shared" si="971"/>
        <v>4998652.57</v>
      </c>
      <c r="DR395" s="14">
        <f t="shared" si="972"/>
        <v>9171.839577981651</v>
      </c>
      <c r="DS395" s="14">
        <f>IFERROR(VLOOKUP($A395,SpecEd23!$A$21:$Z$550,14,0),0)</f>
        <v>1208332.4844895098</v>
      </c>
      <c r="DT395" s="14">
        <f t="shared" si="973"/>
        <v>2217.1238247513943</v>
      </c>
      <c r="DU395" s="14">
        <f>IFERROR(VLOOKUP($A395,ECFE!$A$16:$AB$347,9,0),0)</f>
        <v>0</v>
      </c>
      <c r="DV395" s="14">
        <f t="shared" si="974"/>
        <v>0</v>
      </c>
      <c r="DW395" s="14">
        <f>IFERROR(VLOOKUP($A395,ParaFY19!$A$21:$Z$543,7,0),0)</f>
        <v>1960</v>
      </c>
      <c r="DX395" s="14">
        <f t="shared" si="975"/>
        <v>3.596330275229358</v>
      </c>
      <c r="DY395" s="14">
        <f>IFERROR(VLOOKUP($A395,ConEnroll!$A$7:$S$341,13,0),0)</f>
        <v>0</v>
      </c>
      <c r="DZ395" s="14">
        <f t="shared" si="976"/>
        <v>0</v>
      </c>
      <c r="EA395" s="14">
        <f t="shared" si="910"/>
        <v>1960</v>
      </c>
      <c r="EB395" s="14">
        <f t="shared" si="977"/>
        <v>3.596330275229358</v>
      </c>
      <c r="EC395" s="14">
        <f t="shared" si="911"/>
        <v>6208945.0544895101</v>
      </c>
      <c r="ED395" s="14">
        <f t="shared" si="978"/>
        <v>11392.559733008275</v>
      </c>
      <c r="EE395" s="62"/>
      <c r="EF395" s="14">
        <f t="shared" si="912"/>
        <v>868.80655045871572</v>
      </c>
      <c r="EG395" s="14">
        <f t="shared" si="913"/>
        <v>0</v>
      </c>
      <c r="EH395" s="14">
        <f t="shared" si="914"/>
        <v>3.596330275229358</v>
      </c>
      <c r="EI395" s="14">
        <f t="shared" si="979"/>
        <v>872.40288073394504</v>
      </c>
      <c r="EJ395" s="37">
        <f t="shared" si="915"/>
        <v>8.2926794056815051E-2</v>
      </c>
      <c r="EK395" s="42"/>
      <c r="EL395" s="14" t="str">
        <f>IFERROR(VLOOKUP($A395,#REF!,27,0),"0")</f>
        <v>0</v>
      </c>
      <c r="EM395" s="14">
        <f t="shared" si="980"/>
        <v>0</v>
      </c>
      <c r="EN395" s="14" t="str">
        <f>IFERROR(VLOOKUP($A395,SpecEd23!#REF!,23,0)," ")</f>
        <v xml:space="preserve"> </v>
      </c>
      <c r="EO395" s="14" t="e">
        <f t="shared" si="981"/>
        <v>#VALUE!</v>
      </c>
      <c r="EP395" s="14">
        <f>IFERROR(VLOOKUP($A395,ECFE!#REF!,24,0),0)</f>
        <v>0</v>
      </c>
      <c r="EQ395" s="14">
        <f t="shared" si="982"/>
        <v>0</v>
      </c>
      <c r="ER395" s="14">
        <f>IFERROR(VLOOKUP($A395,#REF!,30,0),0)</f>
        <v>0</v>
      </c>
      <c r="ES395" s="14">
        <f t="shared" si="983"/>
        <v>0</v>
      </c>
      <c r="ET395" s="14">
        <f>IFERROR(VLOOKUP($A395,#REF!,12,0),0)</f>
        <v>0</v>
      </c>
      <c r="EU395" s="14">
        <f t="shared" si="984"/>
        <v>0</v>
      </c>
      <c r="EV395" s="14">
        <v>0</v>
      </c>
      <c r="EW395" s="14">
        <f t="shared" si="985"/>
        <v>0</v>
      </c>
      <c r="EX395" s="14">
        <f>IFERROR(VLOOKUP($A395,ConEnroll!$A$8:$S$601,16,0),0)</f>
        <v>0</v>
      </c>
      <c r="EY395" s="14">
        <f t="shared" si="986"/>
        <v>0</v>
      </c>
      <c r="EZ395" s="14">
        <f t="shared" si="987"/>
        <v>0</v>
      </c>
      <c r="FA395" s="14">
        <f t="shared" si="988"/>
        <v>0</v>
      </c>
      <c r="FB395" s="14" t="e">
        <f t="shared" si="989"/>
        <v>#VALUE!</v>
      </c>
      <c r="FC395" s="14" t="e">
        <f t="shared" si="990"/>
        <v>#VALUE!</v>
      </c>
      <c r="FD395" s="62"/>
      <c r="FE395" s="14">
        <f t="shared" si="916"/>
        <v>9171.839577981651</v>
      </c>
      <c r="FF395" s="14" t="e">
        <f t="shared" si="917"/>
        <v>#VALUE!</v>
      </c>
      <c r="FG395" s="14">
        <f t="shared" si="991"/>
        <v>3.596330275229358</v>
      </c>
      <c r="FH395" s="14" t="e">
        <f t="shared" si="918"/>
        <v>#VALUE!</v>
      </c>
      <c r="FI395" s="37" t="e">
        <f t="shared" si="919"/>
        <v>#VALUE!</v>
      </c>
      <c r="FJ395" s="12"/>
      <c r="FK395" s="14" t="str">
        <f>IFERROR(VLOOKUP($A395,#REF!,27,0),"0")</f>
        <v>0</v>
      </c>
      <c r="FL395" s="14">
        <f t="shared" si="992"/>
        <v>0</v>
      </c>
      <c r="FM395" s="14" t="str">
        <f>IFERROR(VLOOKUP($A395,SpecEd23!$X$22:$Y$610,59,0)," ")</f>
        <v xml:space="preserve"> </v>
      </c>
      <c r="FN395" s="14" t="e">
        <f t="shared" si="993"/>
        <v>#VALUE!</v>
      </c>
      <c r="FO395" s="14">
        <f>IFERROR(VLOOKUP($A395,ECFE!#REF!,26,0),0)</f>
        <v>0</v>
      </c>
      <c r="FP395" s="14">
        <f t="shared" si="994"/>
        <v>0</v>
      </c>
      <c r="FQ395" s="14">
        <f>IFERROR(VLOOKUP($A395,#REF!,16,0),0)</f>
        <v>0</v>
      </c>
      <c r="FR395" s="14">
        <f t="shared" si="995"/>
        <v>0</v>
      </c>
      <c r="FS395" s="14">
        <f>IFERROR(VLOOKUP($A395,#REF!,12,0),0)</f>
        <v>0</v>
      </c>
      <c r="FT395" s="14">
        <f t="shared" si="996"/>
        <v>0</v>
      </c>
      <c r="FU395" s="14">
        <v>0</v>
      </c>
      <c r="FV395" s="14">
        <f t="shared" si="997"/>
        <v>0</v>
      </c>
      <c r="FW395" s="14">
        <f>IFERROR(VLOOKUP($A395,ConEnroll!$A$8:$S$601,16,0),0)</f>
        <v>0</v>
      </c>
      <c r="FX395" s="14">
        <f t="shared" si="998"/>
        <v>0</v>
      </c>
      <c r="FY395" s="14">
        <f t="shared" si="999"/>
        <v>0</v>
      </c>
      <c r="FZ395" s="14">
        <f t="shared" si="1000"/>
        <v>0</v>
      </c>
      <c r="GA395" s="14" t="e">
        <f t="shared" si="1001"/>
        <v>#VALUE!</v>
      </c>
      <c r="GB395" s="14" t="e">
        <f t="shared" si="1002"/>
        <v>#VALUE!</v>
      </c>
      <c r="GC395" s="39"/>
      <c r="GD395" s="14">
        <f t="shared" si="920"/>
        <v>-8303.0330275229353</v>
      </c>
      <c r="GE395" s="14" t="e">
        <f t="shared" si="921"/>
        <v>#VALUE!</v>
      </c>
      <c r="GF395" s="14">
        <f t="shared" si="922"/>
        <v>0</v>
      </c>
      <c r="GG395" s="14" t="e">
        <f t="shared" si="923"/>
        <v>#VALUE!</v>
      </c>
      <c r="GH395" s="37" t="e">
        <f t="shared" si="924"/>
        <v>#VALUE!</v>
      </c>
    </row>
    <row r="396" spans="1:190" ht="12.5" x14ac:dyDescent="0.25">
      <c r="A396" s="67">
        <v>4074</v>
      </c>
      <c r="B396" s="35">
        <v>7</v>
      </c>
      <c r="C396" s="14">
        <v>7</v>
      </c>
      <c r="D396" s="14"/>
      <c r="E396" s="14"/>
      <c r="F396" s="35" t="s">
        <v>2695</v>
      </c>
      <c r="G396" s="41"/>
      <c r="H396" s="14">
        <f>IFERROR(VLOOKUP($A396,BaseFY22!$A$7:$AK$528,6,0),0)</f>
        <v>520</v>
      </c>
      <c r="I396" s="14">
        <f>IFERROR(VLOOKUP($A396,BaseFY22!$A$7:$AK$528,28,0),0)</f>
        <v>4440059</v>
      </c>
      <c r="J396" s="14">
        <f t="shared" si="925"/>
        <v>8538.5750000000007</v>
      </c>
      <c r="K396" s="14">
        <f>IFERROR(VLOOKUP($A396,SpecEd22!$A$21:$BB$605,24,0)," ")</f>
        <v>2169670.4427199978</v>
      </c>
      <c r="L396" s="14">
        <f t="shared" si="926"/>
        <v>4172.4431590769191</v>
      </c>
      <c r="M396" s="14">
        <f>IFERROR(VLOOKUP($A396,ECFE!$A$16:$AB$347,7,0),0)</f>
        <v>0</v>
      </c>
      <c r="N396" s="14">
        <f t="shared" si="893"/>
        <v>0</v>
      </c>
      <c r="O396" s="14">
        <v>0</v>
      </c>
      <c r="P396" s="14">
        <f t="shared" si="893"/>
        <v>0</v>
      </c>
      <c r="Q396" s="14">
        <f>IFERROR(VLOOKUP($A396,ConEnroll!$A$7:$S$337,10,0),0)</f>
        <v>3093.22</v>
      </c>
      <c r="R396" s="14">
        <f t="shared" si="927"/>
        <v>5.9484999999999992</v>
      </c>
      <c r="S396" s="14">
        <f t="shared" si="894"/>
        <v>3093.22</v>
      </c>
      <c r="T396" s="14">
        <f t="shared" si="928"/>
        <v>5.9484999999999992</v>
      </c>
      <c r="U396" s="14">
        <f t="shared" si="895"/>
        <v>6612822.6627199976</v>
      </c>
      <c r="V396" s="14">
        <f t="shared" si="929"/>
        <v>12716.966659076919</v>
      </c>
      <c r="W396" s="42"/>
      <c r="X396" s="14">
        <f>IFERROR(VLOOKUP($A396,HouseFY22!$A$6:$AJ$528,28,0),0)</f>
        <v>4523696.3823389998</v>
      </c>
      <c r="Y396" s="14">
        <f t="shared" si="930"/>
        <v>8699.4161198826914</v>
      </c>
      <c r="Z396" s="14">
        <f>IFERROR(VLOOKUP($A396,Compens80percent!$A$13:$M$560,12,0),0)</f>
        <v>0</v>
      </c>
      <c r="AA396" s="14">
        <f t="shared" si="930"/>
        <v>0</v>
      </c>
      <c r="AB396" s="14">
        <f t="shared" si="931"/>
        <v>4523696.3823389998</v>
      </c>
      <c r="AC396" s="14">
        <f t="shared" si="930"/>
        <v>8699.4161198826914</v>
      </c>
      <c r="AD396" s="14">
        <f>IFERROR(VLOOKUP(A396,SpecEd22!$A$21:$Z$550,14,0),0)</f>
        <v>2169670.4427199978</v>
      </c>
      <c r="AE396" s="14">
        <f t="shared" si="932"/>
        <v>4172.4431590769191</v>
      </c>
      <c r="AF396" s="14">
        <f>IFERROR(VLOOKUP($A396,ECFE!$A$16:$AB$348,8,0),0)</f>
        <v>0</v>
      </c>
      <c r="AG396" s="14">
        <f t="shared" si="933"/>
        <v>0</v>
      </c>
      <c r="AH396" s="14">
        <f>IFERROR(VLOOKUP(A396,ParaFY19!$A$21:$Z$543,7,0),0)</f>
        <v>2352</v>
      </c>
      <c r="AI396" s="14">
        <f t="shared" si="934"/>
        <v>4.523076923076923</v>
      </c>
      <c r="AJ396" s="14">
        <f>IFERROR(VLOOKUP(A396,ConEnroll!$A$7:$S$341,13,0),0)</f>
        <v>3866.5249999999996</v>
      </c>
      <c r="AK396" s="14">
        <f t="shared" si="935"/>
        <v>7.435624999999999</v>
      </c>
      <c r="AL396" s="14">
        <f t="shared" si="1003"/>
        <v>6218.5249999999996</v>
      </c>
      <c r="AM396" s="14">
        <f t="shared" si="936"/>
        <v>11.958701923076923</v>
      </c>
      <c r="AN396" s="14">
        <f t="shared" si="937"/>
        <v>6699585.350058998</v>
      </c>
      <c r="AO396" s="14">
        <f t="shared" si="938"/>
        <v>12883.817980882688</v>
      </c>
      <c r="AP396" s="62"/>
      <c r="AQ396" s="14">
        <f t="shared" si="1004"/>
        <v>160.84111988269069</v>
      </c>
      <c r="AR396" s="14">
        <f t="shared" si="896"/>
        <v>0</v>
      </c>
      <c r="AS396" s="14">
        <f t="shared" si="897"/>
        <v>6.0102019230769237</v>
      </c>
      <c r="AT396" s="14">
        <f t="shared" si="939"/>
        <v>166.85132180576761</v>
      </c>
      <c r="AU396" s="37">
        <f t="shared" si="898"/>
        <v>1.3120371097825838E-2</v>
      </c>
      <c r="AV396" s="42"/>
      <c r="AW396" s="14" t="str">
        <f>IFERROR(VLOOKUP($A396,#REF!,27,0),"0")</f>
        <v>0</v>
      </c>
      <c r="AX396" s="14">
        <f t="shared" si="940"/>
        <v>0</v>
      </c>
      <c r="AY396" s="14" t="str">
        <f>IFERROR(VLOOKUP($A396,SpecEd22!#REF!,23,0)," ")</f>
        <v xml:space="preserve"> </v>
      </c>
      <c r="AZ396" s="14" t="e">
        <f t="shared" si="941"/>
        <v>#VALUE!</v>
      </c>
      <c r="BA396" s="14">
        <f>IFERROR(VLOOKUP($A396,ECFE!#REF!,23,0),0)</f>
        <v>0</v>
      </c>
      <c r="BB396" s="14">
        <f t="shared" si="942"/>
        <v>0</v>
      </c>
      <c r="BC396" s="14">
        <f>IFERROR(VLOOKUP($A396,#REF!,17,0),0)</f>
        <v>0</v>
      </c>
      <c r="BD396" s="14">
        <f t="shared" si="943"/>
        <v>0</v>
      </c>
      <c r="BE396" s="14">
        <f>IFERROR(VLOOKUP($A396,#REF!,9,0),0)</f>
        <v>0</v>
      </c>
      <c r="BF396" s="14">
        <f t="shared" si="944"/>
        <v>0</v>
      </c>
      <c r="BG396" s="14">
        <v>0</v>
      </c>
      <c r="BH396" s="14">
        <f t="shared" si="945"/>
        <v>0</v>
      </c>
      <c r="BI396" s="14">
        <f>IFERROR(VLOOKUP($A396,ConEnroll!$A$8:$S$601,15,0),0)</f>
        <v>-1890</v>
      </c>
      <c r="BJ396" s="14">
        <f t="shared" si="946"/>
        <v>-3.6346153846153846</v>
      </c>
      <c r="BK396" s="14">
        <f t="shared" si="947"/>
        <v>-1890</v>
      </c>
      <c r="BL396" s="14">
        <f t="shared" si="948"/>
        <v>-3.6346153846153846</v>
      </c>
      <c r="BM396" s="14" t="e">
        <f t="shared" si="949"/>
        <v>#VALUE!</v>
      </c>
      <c r="BN396" s="14" t="e">
        <f t="shared" si="950"/>
        <v>#VALUE!</v>
      </c>
      <c r="BO396" s="42"/>
      <c r="BP396" s="14">
        <f t="shared" si="899"/>
        <v>8699.4161198826914</v>
      </c>
      <c r="BQ396" s="14" t="e">
        <f t="shared" si="900"/>
        <v>#VALUE!</v>
      </c>
      <c r="BR396" s="14">
        <f t="shared" si="951"/>
        <v>15.593317307692308</v>
      </c>
      <c r="BS396" s="14" t="e">
        <f t="shared" si="901"/>
        <v>#VALUE!</v>
      </c>
      <c r="BT396" s="37" t="e">
        <f t="shared" si="902"/>
        <v>#VALUE!</v>
      </c>
      <c r="BU396" s="41"/>
      <c r="BV396" s="14" t="str">
        <f>IFERROR(VLOOKUP($A396,#REF!,27,0),"0")</f>
        <v>0</v>
      </c>
      <c r="BW396" s="14">
        <f t="shared" si="952"/>
        <v>0</v>
      </c>
      <c r="BX396" s="14" t="str">
        <f>IFERROR(VLOOKUP($A396,SpecEd22!$Z$22:$AV$606,59,0)," ")</f>
        <v xml:space="preserve"> </v>
      </c>
      <c r="BY396" s="14" t="e">
        <f t="shared" si="953"/>
        <v>#VALUE!</v>
      </c>
      <c r="BZ396" s="14">
        <f>IFERROR(VLOOKUP($A396,ECFE!#REF!,25,0),0)</f>
        <v>0</v>
      </c>
      <c r="CA396" s="14">
        <f t="shared" si="954"/>
        <v>0</v>
      </c>
      <c r="CB396" s="14">
        <f>IFERROR(VLOOKUP($A396,#REF!,17,0),0)</f>
        <v>0</v>
      </c>
      <c r="CC396" s="14">
        <f t="shared" si="955"/>
        <v>0</v>
      </c>
      <c r="CD396" s="14">
        <f>IFERROR(VLOOKUP($A396,#REF!,9,0),0)</f>
        <v>0</v>
      </c>
      <c r="CE396" s="14">
        <f t="shared" si="956"/>
        <v>0</v>
      </c>
      <c r="CF396" s="14">
        <v>0</v>
      </c>
      <c r="CG396" s="14">
        <f t="shared" si="957"/>
        <v>0</v>
      </c>
      <c r="CH396" s="14">
        <f>IFERROR(VLOOKUP($A396,ConEnroll!$A$8:$S$601,15,0),0)</f>
        <v>-1890</v>
      </c>
      <c r="CI396" s="14">
        <f t="shared" si="958"/>
        <v>-3.6346153846153846</v>
      </c>
      <c r="CJ396" s="14">
        <f t="shared" si="959"/>
        <v>-1890</v>
      </c>
      <c r="CK396" s="14">
        <f t="shared" si="960"/>
        <v>-3.6346153846153846</v>
      </c>
      <c r="CL396" s="14" t="e">
        <f t="shared" si="961"/>
        <v>#VALUE!</v>
      </c>
      <c r="CM396" s="14" t="e">
        <f t="shared" si="962"/>
        <v>#VALUE!</v>
      </c>
      <c r="CN396" s="42"/>
      <c r="CO396" s="14">
        <f t="shared" si="903"/>
        <v>-8538.5750000000007</v>
      </c>
      <c r="CP396" s="14" t="e">
        <f t="shared" si="904"/>
        <v>#VALUE!</v>
      </c>
      <c r="CQ396" s="14">
        <f t="shared" si="905"/>
        <v>-9.5831153846153843</v>
      </c>
      <c r="CR396" s="14" t="e">
        <f t="shared" si="906"/>
        <v>#VALUE!</v>
      </c>
      <c r="CS396" s="37" t="e">
        <f t="shared" si="907"/>
        <v>#VALUE!</v>
      </c>
      <c r="CT396" s="239"/>
      <c r="CU396" s="239"/>
      <c r="CV396" s="468"/>
      <c r="CW396" s="14">
        <f>IFERROR(VLOOKUP($A396,BaseFY23!$A$7:$AK$527,6,0),0)</f>
        <v>604.81649500000003</v>
      </c>
      <c r="CX396" s="14">
        <f>IFERROR(VLOOKUP($A396,BaseFY23!$A$7:$AN$528,28,0),0)</f>
        <v>5156854.7600530004</v>
      </c>
      <c r="CY396" s="14">
        <f t="shared" si="963"/>
        <v>8526.3130266528206</v>
      </c>
      <c r="CZ396" s="14">
        <f>IFERROR(VLOOKUP($A396,SpecEd23!$A$21:$BB$605,23,0)," ")</f>
        <v>2699044.3473810493</v>
      </c>
      <c r="DA396" s="14">
        <f t="shared" si="964"/>
        <v>4462.5838906411591</v>
      </c>
      <c r="DB396" s="14">
        <f>IFERROR(VLOOKUP($A396,ECFE!$A$16:$AB$347,7,0),0)</f>
        <v>0</v>
      </c>
      <c r="DC396" s="14">
        <f t="shared" si="965"/>
        <v>0</v>
      </c>
      <c r="DD396" s="14">
        <v>0</v>
      </c>
      <c r="DE396" s="14">
        <f t="shared" si="966"/>
        <v>0</v>
      </c>
      <c r="DF396" s="14">
        <f>IFERROR(VLOOKUP($A396,ConEnroll!$A$7:$S$338,10,0),0)</f>
        <v>3093.22</v>
      </c>
      <c r="DG396" s="14">
        <f t="shared" si="967"/>
        <v>5.114311573132607</v>
      </c>
      <c r="DH396" s="14">
        <f t="shared" si="908"/>
        <v>3093.22</v>
      </c>
      <c r="DI396" s="14">
        <f t="shared" si="968"/>
        <v>5.114311573132607</v>
      </c>
      <c r="DJ396" s="14">
        <f t="shared" si="909"/>
        <v>7858992.3274340499</v>
      </c>
      <c r="DK396" s="14">
        <f t="shared" si="969"/>
        <v>12994.011228867112</v>
      </c>
      <c r="DL396" s="42"/>
      <c r="DM396" s="14">
        <f>IFERROR(VLOOKUP($A396,HouseFY23!$A$7:$AJ$528,28,0),0)</f>
        <v>5353388.5400529997</v>
      </c>
      <c r="DN396" s="14">
        <f t="shared" si="970"/>
        <v>8851.2608110216952</v>
      </c>
      <c r="DO396" s="14">
        <f>IFERROR(VLOOKUP($A396,Compens80percent!$A$13:$M$560,12,0),0)</f>
        <v>0</v>
      </c>
      <c r="DP396" s="14">
        <f t="shared" si="970"/>
        <v>0</v>
      </c>
      <c r="DQ396" s="14">
        <f t="shared" si="971"/>
        <v>5353388.5400529997</v>
      </c>
      <c r="DR396" s="14">
        <f t="shared" si="972"/>
        <v>10294.977961640385</v>
      </c>
      <c r="DS396" s="14">
        <f>IFERROR(VLOOKUP($A396,SpecEd23!$A$21:$Z$550,14,0),0)</f>
        <v>2699044.3473810493</v>
      </c>
      <c r="DT396" s="14">
        <f t="shared" si="973"/>
        <v>4462.5838906411591</v>
      </c>
      <c r="DU396" s="14">
        <f>IFERROR(VLOOKUP($A396,ECFE!$A$16:$AB$347,9,0),0)</f>
        <v>0</v>
      </c>
      <c r="DV396" s="14">
        <f t="shared" si="974"/>
        <v>0</v>
      </c>
      <c r="DW396" s="14">
        <f>IFERROR(VLOOKUP($A396,ParaFY19!$A$21:$Z$543,7,0),0)</f>
        <v>2352</v>
      </c>
      <c r="DX396" s="14">
        <f t="shared" si="975"/>
        <v>3.8887828282527246</v>
      </c>
      <c r="DY396" s="14">
        <f>IFERROR(VLOOKUP($A396,ConEnroll!$A$7:$S$341,13,0),0)</f>
        <v>3866.5249999999996</v>
      </c>
      <c r="DZ396" s="14">
        <f t="shared" si="976"/>
        <v>6.3928894664157587</v>
      </c>
      <c r="EA396" s="14">
        <f t="shared" si="910"/>
        <v>6218.5249999999996</v>
      </c>
      <c r="EB396" s="14">
        <f t="shared" si="977"/>
        <v>10.281672294668484</v>
      </c>
      <c r="EC396" s="14">
        <f t="shared" si="911"/>
        <v>8058651.412434049</v>
      </c>
      <c r="ED396" s="14">
        <f t="shared" si="978"/>
        <v>13324.126373957522</v>
      </c>
      <c r="EE396" s="62"/>
      <c r="EF396" s="14">
        <f t="shared" si="912"/>
        <v>324.94778436887464</v>
      </c>
      <c r="EG396" s="14">
        <f t="shared" si="913"/>
        <v>0</v>
      </c>
      <c r="EH396" s="14">
        <f t="shared" si="914"/>
        <v>5.1673607215358768</v>
      </c>
      <c r="EI396" s="14">
        <f t="shared" si="979"/>
        <v>330.11514509041052</v>
      </c>
      <c r="EJ396" s="37">
        <f t="shared" si="915"/>
        <v>2.5405176221260796E-2</v>
      </c>
      <c r="EK396" s="42"/>
      <c r="EL396" s="14" t="str">
        <f>IFERROR(VLOOKUP($A396,#REF!,27,0),"0")</f>
        <v>0</v>
      </c>
      <c r="EM396" s="14">
        <f t="shared" si="980"/>
        <v>0</v>
      </c>
      <c r="EN396" s="14" t="str">
        <f>IFERROR(VLOOKUP($A396,SpecEd23!#REF!,23,0)," ")</f>
        <v xml:space="preserve"> </v>
      </c>
      <c r="EO396" s="14" t="e">
        <f t="shared" si="981"/>
        <v>#VALUE!</v>
      </c>
      <c r="EP396" s="14">
        <f>IFERROR(VLOOKUP($A396,ECFE!#REF!,24,0),0)</f>
        <v>0</v>
      </c>
      <c r="EQ396" s="14">
        <f t="shared" si="982"/>
        <v>0</v>
      </c>
      <c r="ER396" s="14">
        <f>IFERROR(VLOOKUP($A396,#REF!,30,0),0)</f>
        <v>0</v>
      </c>
      <c r="ES396" s="14">
        <f t="shared" si="983"/>
        <v>0</v>
      </c>
      <c r="ET396" s="14">
        <f>IFERROR(VLOOKUP($A396,#REF!,12,0),0)</f>
        <v>0</v>
      </c>
      <c r="EU396" s="14">
        <f t="shared" si="984"/>
        <v>0</v>
      </c>
      <c r="EV396" s="14">
        <v>0</v>
      </c>
      <c r="EW396" s="14">
        <f t="shared" si="985"/>
        <v>0</v>
      </c>
      <c r="EX396" s="14">
        <f>IFERROR(VLOOKUP($A396,ConEnroll!$A$8:$S$601,16,0),0)</f>
        <v>2184</v>
      </c>
      <c r="EY396" s="14">
        <f t="shared" si="986"/>
        <v>3.6110126262346727</v>
      </c>
      <c r="EZ396" s="14">
        <f t="shared" si="987"/>
        <v>2184</v>
      </c>
      <c r="FA396" s="14">
        <f t="shared" si="988"/>
        <v>3.6110126262346727</v>
      </c>
      <c r="FB396" s="14" t="e">
        <f t="shared" si="989"/>
        <v>#VALUE!</v>
      </c>
      <c r="FC396" s="14" t="e">
        <f t="shared" si="990"/>
        <v>#VALUE!</v>
      </c>
      <c r="FD396" s="62"/>
      <c r="FE396" s="14">
        <f t="shared" si="916"/>
        <v>8851.2608110216952</v>
      </c>
      <c r="FF396" s="14" t="e">
        <f t="shared" si="917"/>
        <v>#VALUE!</v>
      </c>
      <c r="FG396" s="14">
        <f t="shared" si="991"/>
        <v>6.6706596684338111</v>
      </c>
      <c r="FH396" s="14" t="e">
        <f t="shared" si="918"/>
        <v>#VALUE!</v>
      </c>
      <c r="FI396" s="37" t="e">
        <f t="shared" si="919"/>
        <v>#VALUE!</v>
      </c>
      <c r="FJ396" s="12"/>
      <c r="FK396" s="14" t="str">
        <f>IFERROR(VLOOKUP($A396,#REF!,27,0),"0")</f>
        <v>0</v>
      </c>
      <c r="FL396" s="14">
        <f t="shared" si="992"/>
        <v>0</v>
      </c>
      <c r="FM396" s="14" t="str">
        <f>IFERROR(VLOOKUP($A396,SpecEd23!$X$22:$Y$610,59,0)," ")</f>
        <v xml:space="preserve"> </v>
      </c>
      <c r="FN396" s="14" t="e">
        <f t="shared" si="993"/>
        <v>#VALUE!</v>
      </c>
      <c r="FO396" s="14">
        <f>IFERROR(VLOOKUP($A396,ECFE!#REF!,26,0),0)</f>
        <v>0</v>
      </c>
      <c r="FP396" s="14">
        <f t="shared" si="994"/>
        <v>0</v>
      </c>
      <c r="FQ396" s="14">
        <f>IFERROR(VLOOKUP($A396,#REF!,16,0),0)</f>
        <v>0</v>
      </c>
      <c r="FR396" s="14">
        <f t="shared" si="995"/>
        <v>0</v>
      </c>
      <c r="FS396" s="14">
        <f>IFERROR(VLOOKUP($A396,#REF!,12,0),0)</f>
        <v>0</v>
      </c>
      <c r="FT396" s="14">
        <f t="shared" si="996"/>
        <v>0</v>
      </c>
      <c r="FU396" s="14">
        <v>0</v>
      </c>
      <c r="FV396" s="14">
        <f t="shared" si="997"/>
        <v>0</v>
      </c>
      <c r="FW396" s="14">
        <f>IFERROR(VLOOKUP($A396,ConEnroll!$A$8:$S$601,16,0),0)</f>
        <v>2184</v>
      </c>
      <c r="FX396" s="14">
        <f t="shared" si="998"/>
        <v>3.6110126262346727</v>
      </c>
      <c r="FY396" s="14">
        <f t="shared" si="999"/>
        <v>2184</v>
      </c>
      <c r="FZ396" s="14">
        <f t="shared" si="1000"/>
        <v>3.6110126262346727</v>
      </c>
      <c r="GA396" s="14" t="e">
        <f t="shared" si="1001"/>
        <v>#VALUE!</v>
      </c>
      <c r="GB396" s="14" t="e">
        <f t="shared" si="1002"/>
        <v>#VALUE!</v>
      </c>
      <c r="GC396" s="39"/>
      <c r="GD396" s="14">
        <f t="shared" si="920"/>
        <v>-8526.3130266528206</v>
      </c>
      <c r="GE396" s="14" t="e">
        <f t="shared" si="921"/>
        <v>#VALUE!</v>
      </c>
      <c r="GF396" s="14">
        <f t="shared" si="922"/>
        <v>-1.5032989468979343</v>
      </c>
      <c r="GG396" s="14" t="e">
        <f t="shared" si="923"/>
        <v>#VALUE!</v>
      </c>
      <c r="GH396" s="37" t="e">
        <f t="shared" si="924"/>
        <v>#VALUE!</v>
      </c>
    </row>
    <row r="397" spans="1:190" ht="12.5" x14ac:dyDescent="0.25">
      <c r="A397" s="67">
        <v>4075</v>
      </c>
      <c r="B397" s="35">
        <v>7</v>
      </c>
      <c r="C397" s="14">
        <v>7</v>
      </c>
      <c r="D397" s="14"/>
      <c r="E397" s="14"/>
      <c r="F397" s="35" t="s">
        <v>2696</v>
      </c>
      <c r="G397" s="41"/>
      <c r="H397" s="14">
        <f>IFERROR(VLOOKUP($A397,BaseFY22!$A$7:$AK$528,6,0),0)</f>
        <v>254</v>
      </c>
      <c r="I397" s="14">
        <f>IFERROR(VLOOKUP($A397,BaseFY22!$A$7:$AK$528,28,0),0)</f>
        <v>2176879.7999999998</v>
      </c>
      <c r="J397" s="14">
        <f t="shared" si="925"/>
        <v>8570.3929133858255</v>
      </c>
      <c r="K397" s="14">
        <f>IFERROR(VLOOKUP($A397,SpecEd22!$A$21:$BB$605,24,0)," ")</f>
        <v>1773840.3089367501</v>
      </c>
      <c r="L397" s="14">
        <f t="shared" si="926"/>
        <v>6983.6232635305123</v>
      </c>
      <c r="M397" s="14">
        <f>IFERROR(VLOOKUP($A397,ECFE!$A$16:$AB$347,7,0),0)</f>
        <v>0</v>
      </c>
      <c r="N397" s="14">
        <f t="shared" si="893"/>
        <v>0</v>
      </c>
      <c r="O397" s="14">
        <v>0</v>
      </c>
      <c r="P397" s="14">
        <f t="shared" si="893"/>
        <v>0</v>
      </c>
      <c r="Q397" s="14">
        <f>IFERROR(VLOOKUP($A397,ConEnroll!$A$7:$S$337,10,0),0)</f>
        <v>1153.4000000000001</v>
      </c>
      <c r="R397" s="14">
        <f t="shared" si="927"/>
        <v>4.5409448818897644</v>
      </c>
      <c r="S397" s="14">
        <f t="shared" si="894"/>
        <v>1153.4000000000001</v>
      </c>
      <c r="T397" s="14">
        <f t="shared" si="928"/>
        <v>4.5409448818897644</v>
      </c>
      <c r="U397" s="14">
        <f t="shared" si="895"/>
        <v>3951873.5089367498</v>
      </c>
      <c r="V397" s="14">
        <f t="shared" si="929"/>
        <v>15558.557121798227</v>
      </c>
      <c r="W397" s="42"/>
      <c r="X397" s="14">
        <f>IFERROR(VLOOKUP($A397,HouseFY22!$A$6:$AJ$528,28,0),0)</f>
        <v>2218931.5125259999</v>
      </c>
      <c r="Y397" s="14">
        <f t="shared" si="930"/>
        <v>8735.9508367165345</v>
      </c>
      <c r="Z397" s="14">
        <f>IFERROR(VLOOKUP($A397,Compens80percent!$A$13:$M$560,12,0),0)</f>
        <v>0</v>
      </c>
      <c r="AA397" s="14">
        <f t="shared" si="930"/>
        <v>0</v>
      </c>
      <c r="AB397" s="14">
        <f t="shared" si="931"/>
        <v>2218931.5125259999</v>
      </c>
      <c r="AC397" s="14">
        <f t="shared" si="930"/>
        <v>8735.9508367165345</v>
      </c>
      <c r="AD397" s="14">
        <f>IFERROR(VLOOKUP(A397,SpecEd22!$A$21:$Z$550,14,0),0)</f>
        <v>1773840.3089367501</v>
      </c>
      <c r="AE397" s="14">
        <f t="shared" si="932"/>
        <v>6983.6232635305123</v>
      </c>
      <c r="AF397" s="14">
        <f>IFERROR(VLOOKUP($A397,ECFE!$A$16:$AB$348,8,0),0)</f>
        <v>0</v>
      </c>
      <c r="AG397" s="14">
        <f t="shared" si="933"/>
        <v>0</v>
      </c>
      <c r="AH397" s="14">
        <f>IFERROR(VLOOKUP(A397,ParaFY19!$A$21:$Z$543,7,0),0)</f>
        <v>1568</v>
      </c>
      <c r="AI397" s="14">
        <f t="shared" si="934"/>
        <v>6.1732283464566926</v>
      </c>
      <c r="AJ397" s="14">
        <f>IFERROR(VLOOKUP(A397,ConEnroll!$A$7:$S$341,13,0),0)</f>
        <v>1441.75</v>
      </c>
      <c r="AK397" s="14">
        <f t="shared" si="935"/>
        <v>5.6761811023622046</v>
      </c>
      <c r="AL397" s="14">
        <f t="shared" si="1003"/>
        <v>3009.75</v>
      </c>
      <c r="AM397" s="14">
        <f t="shared" si="936"/>
        <v>11.849409448818898</v>
      </c>
      <c r="AN397" s="14">
        <f t="shared" si="937"/>
        <v>3995781.57146275</v>
      </c>
      <c r="AO397" s="14">
        <f t="shared" si="938"/>
        <v>15731.423509695866</v>
      </c>
      <c r="AP397" s="62"/>
      <c r="AQ397" s="14">
        <f t="shared" si="1004"/>
        <v>165.55792333070895</v>
      </c>
      <c r="AR397" s="14">
        <f t="shared" si="896"/>
        <v>0</v>
      </c>
      <c r="AS397" s="14">
        <f t="shared" si="897"/>
        <v>7.3084645669291337</v>
      </c>
      <c r="AT397" s="14">
        <f t="shared" si="939"/>
        <v>172.86638789763808</v>
      </c>
      <c r="AU397" s="37">
        <f t="shared" si="898"/>
        <v>1.1110695326332326E-2</v>
      </c>
      <c r="AV397" s="42"/>
      <c r="AW397" s="14" t="str">
        <f>IFERROR(VLOOKUP($A397,#REF!,27,0),"0")</f>
        <v>0</v>
      </c>
      <c r="AX397" s="14">
        <f t="shared" si="940"/>
        <v>0</v>
      </c>
      <c r="AY397" s="14" t="str">
        <f>IFERROR(VLOOKUP($A397,SpecEd22!#REF!,23,0)," ")</f>
        <v xml:space="preserve"> </v>
      </c>
      <c r="AZ397" s="14" t="e">
        <f t="shared" si="941"/>
        <v>#VALUE!</v>
      </c>
      <c r="BA397" s="14">
        <f>IFERROR(VLOOKUP($A397,ECFE!#REF!,23,0),0)</f>
        <v>0</v>
      </c>
      <c r="BB397" s="14">
        <f t="shared" si="942"/>
        <v>0</v>
      </c>
      <c r="BC397" s="14">
        <f>IFERROR(VLOOKUP($A397,#REF!,17,0),0)</f>
        <v>0</v>
      </c>
      <c r="BD397" s="14">
        <f t="shared" si="943"/>
        <v>0</v>
      </c>
      <c r="BE397" s="14">
        <f>IFERROR(VLOOKUP($A397,#REF!,9,0),0)</f>
        <v>0</v>
      </c>
      <c r="BF397" s="14">
        <f t="shared" si="944"/>
        <v>0</v>
      </c>
      <c r="BG397" s="14">
        <v>0</v>
      </c>
      <c r="BH397" s="14">
        <f t="shared" si="945"/>
        <v>0</v>
      </c>
      <c r="BI397" s="14">
        <f>IFERROR(VLOOKUP($A397,ConEnroll!$A$8:$S$601,15,0),0)</f>
        <v>-1885</v>
      </c>
      <c r="BJ397" s="14">
        <f t="shared" si="946"/>
        <v>-7.4212598425196852</v>
      </c>
      <c r="BK397" s="14">
        <f t="shared" si="947"/>
        <v>-1885</v>
      </c>
      <c r="BL397" s="14">
        <f t="shared" si="948"/>
        <v>-7.4212598425196852</v>
      </c>
      <c r="BM397" s="14" t="e">
        <f t="shared" si="949"/>
        <v>#VALUE!</v>
      </c>
      <c r="BN397" s="14" t="e">
        <f t="shared" si="950"/>
        <v>#VALUE!</v>
      </c>
      <c r="BO397" s="42"/>
      <c r="BP397" s="14">
        <f t="shared" si="899"/>
        <v>8735.9508367165345</v>
      </c>
      <c r="BQ397" s="14" t="e">
        <f t="shared" si="900"/>
        <v>#VALUE!</v>
      </c>
      <c r="BR397" s="14">
        <f t="shared" si="951"/>
        <v>19.270669291338585</v>
      </c>
      <c r="BS397" s="14" t="e">
        <f t="shared" si="901"/>
        <v>#VALUE!</v>
      </c>
      <c r="BT397" s="37" t="e">
        <f t="shared" si="902"/>
        <v>#VALUE!</v>
      </c>
      <c r="BU397" s="41"/>
      <c r="BV397" s="14" t="str">
        <f>IFERROR(VLOOKUP($A397,#REF!,27,0),"0")</f>
        <v>0</v>
      </c>
      <c r="BW397" s="14">
        <f t="shared" si="952"/>
        <v>0</v>
      </c>
      <c r="BX397" s="14" t="str">
        <f>IFERROR(VLOOKUP($A397,SpecEd22!$Z$22:$AV$606,59,0)," ")</f>
        <v xml:space="preserve"> </v>
      </c>
      <c r="BY397" s="14" t="e">
        <f t="shared" si="953"/>
        <v>#VALUE!</v>
      </c>
      <c r="BZ397" s="14">
        <f>IFERROR(VLOOKUP($A397,ECFE!#REF!,25,0),0)</f>
        <v>0</v>
      </c>
      <c r="CA397" s="14">
        <f t="shared" si="954"/>
        <v>0</v>
      </c>
      <c r="CB397" s="14">
        <f>IFERROR(VLOOKUP($A397,#REF!,17,0),0)</f>
        <v>0</v>
      </c>
      <c r="CC397" s="14">
        <f t="shared" si="955"/>
        <v>0</v>
      </c>
      <c r="CD397" s="14">
        <f>IFERROR(VLOOKUP($A397,#REF!,9,0),0)</f>
        <v>0</v>
      </c>
      <c r="CE397" s="14">
        <f t="shared" si="956"/>
        <v>0</v>
      </c>
      <c r="CF397" s="14">
        <v>0</v>
      </c>
      <c r="CG397" s="14">
        <f t="shared" si="957"/>
        <v>0</v>
      </c>
      <c r="CH397" s="14">
        <f>IFERROR(VLOOKUP($A397,ConEnroll!$A$8:$S$601,15,0),0)</f>
        <v>-1885</v>
      </c>
      <c r="CI397" s="14">
        <f t="shared" si="958"/>
        <v>-7.4212598425196852</v>
      </c>
      <c r="CJ397" s="14">
        <f t="shared" si="959"/>
        <v>-1885</v>
      </c>
      <c r="CK397" s="14">
        <f t="shared" si="960"/>
        <v>-7.4212598425196852</v>
      </c>
      <c r="CL397" s="14" t="e">
        <f t="shared" si="961"/>
        <v>#VALUE!</v>
      </c>
      <c r="CM397" s="14" t="e">
        <f t="shared" si="962"/>
        <v>#VALUE!</v>
      </c>
      <c r="CN397" s="42"/>
      <c r="CO397" s="14">
        <f t="shared" si="903"/>
        <v>-8570.3929133858255</v>
      </c>
      <c r="CP397" s="14" t="e">
        <f t="shared" si="904"/>
        <v>#VALUE!</v>
      </c>
      <c r="CQ397" s="14">
        <f t="shared" si="905"/>
        <v>-11.96220472440945</v>
      </c>
      <c r="CR397" s="14" t="e">
        <f t="shared" si="906"/>
        <v>#VALUE!</v>
      </c>
      <c r="CS397" s="37" t="e">
        <f t="shared" si="907"/>
        <v>#VALUE!</v>
      </c>
      <c r="CT397" s="239"/>
      <c r="CU397" s="239"/>
      <c r="CV397" s="468"/>
      <c r="CW397" s="14">
        <f>IFERROR(VLOOKUP($A397,BaseFY23!$A$7:$AK$527,6,0),0)</f>
        <v>252.86956499999999</v>
      </c>
      <c r="CX397" s="14">
        <f>IFERROR(VLOOKUP($A397,BaseFY23!$A$7:$AN$528,28,0),0)</f>
        <v>2171142.1739130002</v>
      </c>
      <c r="CY397" s="14">
        <f t="shared" si="963"/>
        <v>8586.0161696920713</v>
      </c>
      <c r="CZ397" s="14">
        <f>IFERROR(VLOOKUP($A397,SpecEd23!$A$21:$BB$605,23,0)," ")</f>
        <v>1890931.5736191927</v>
      </c>
      <c r="DA397" s="14">
        <f t="shared" si="964"/>
        <v>7477.8930932996727</v>
      </c>
      <c r="DB397" s="14">
        <f>IFERROR(VLOOKUP($A397,ECFE!$A$16:$AB$347,7,0),0)</f>
        <v>0</v>
      </c>
      <c r="DC397" s="14">
        <f t="shared" si="965"/>
        <v>0</v>
      </c>
      <c r="DD397" s="14">
        <v>0</v>
      </c>
      <c r="DE397" s="14">
        <f t="shared" si="966"/>
        <v>0</v>
      </c>
      <c r="DF397" s="14">
        <f>IFERROR(VLOOKUP($A397,ConEnroll!$A$7:$S$338,10,0),0)</f>
        <v>1153.4000000000001</v>
      </c>
      <c r="DG397" s="14">
        <f t="shared" si="967"/>
        <v>4.5612448457369714</v>
      </c>
      <c r="DH397" s="14">
        <f t="shared" si="908"/>
        <v>1153.4000000000001</v>
      </c>
      <c r="DI397" s="14">
        <f t="shared" si="968"/>
        <v>4.5612448457369714</v>
      </c>
      <c r="DJ397" s="14">
        <f t="shared" si="909"/>
        <v>4063227.147532193</v>
      </c>
      <c r="DK397" s="14">
        <f t="shared" si="969"/>
        <v>16068.470507837481</v>
      </c>
      <c r="DL397" s="42"/>
      <c r="DM397" s="14">
        <f>IFERROR(VLOOKUP($A397,HouseFY23!$A$7:$AJ$528,28,0),0)</f>
        <v>2253546.013913</v>
      </c>
      <c r="DN397" s="14">
        <f t="shared" si="970"/>
        <v>8911.8910530533794</v>
      </c>
      <c r="DO397" s="14">
        <f>IFERROR(VLOOKUP($A397,Compens80percent!$A$13:$M$560,12,0),0)</f>
        <v>0</v>
      </c>
      <c r="DP397" s="14">
        <f t="shared" si="970"/>
        <v>0</v>
      </c>
      <c r="DQ397" s="14">
        <f t="shared" si="971"/>
        <v>2253546.013913</v>
      </c>
      <c r="DR397" s="14">
        <f t="shared" si="972"/>
        <v>8872.2284012322834</v>
      </c>
      <c r="DS397" s="14">
        <f>IFERROR(VLOOKUP($A397,SpecEd23!$A$21:$Z$550,14,0),0)</f>
        <v>1890931.5736191927</v>
      </c>
      <c r="DT397" s="14">
        <f t="shared" si="973"/>
        <v>7477.8930932996727</v>
      </c>
      <c r="DU397" s="14">
        <f>IFERROR(VLOOKUP($A397,ECFE!$A$16:$AB$347,9,0),0)</f>
        <v>0</v>
      </c>
      <c r="DV397" s="14">
        <f t="shared" si="974"/>
        <v>0</v>
      </c>
      <c r="DW397" s="14">
        <f>IFERROR(VLOOKUP($A397,ParaFY19!$A$21:$Z$543,7,0),0)</f>
        <v>1568</v>
      </c>
      <c r="DX397" s="14">
        <f t="shared" si="975"/>
        <v>6.200825314821893</v>
      </c>
      <c r="DY397" s="14">
        <f>IFERROR(VLOOKUP($A397,ConEnroll!$A$7:$S$341,13,0),0)</f>
        <v>1441.75</v>
      </c>
      <c r="DZ397" s="14">
        <f t="shared" si="976"/>
        <v>5.7015560571712145</v>
      </c>
      <c r="EA397" s="14">
        <f t="shared" si="910"/>
        <v>3009.75</v>
      </c>
      <c r="EB397" s="14">
        <f t="shared" si="977"/>
        <v>11.902381371993107</v>
      </c>
      <c r="EC397" s="14">
        <f t="shared" si="911"/>
        <v>4147487.3375321925</v>
      </c>
      <c r="ED397" s="14">
        <f t="shared" si="978"/>
        <v>16401.686527725044</v>
      </c>
      <c r="EE397" s="62"/>
      <c r="EF397" s="14">
        <f t="shared" si="912"/>
        <v>325.87488336130809</v>
      </c>
      <c r="EG397" s="14">
        <f t="shared" si="913"/>
        <v>0</v>
      </c>
      <c r="EH397" s="14">
        <f t="shared" si="914"/>
        <v>7.3411365262561352</v>
      </c>
      <c r="EI397" s="14">
        <f t="shared" si="979"/>
        <v>333.21601988756424</v>
      </c>
      <c r="EJ397" s="37">
        <f t="shared" si="915"/>
        <v>2.0737258080975186E-2</v>
      </c>
      <c r="EK397" s="42"/>
      <c r="EL397" s="14" t="str">
        <f>IFERROR(VLOOKUP($A397,#REF!,27,0),"0")</f>
        <v>0</v>
      </c>
      <c r="EM397" s="14">
        <f t="shared" si="980"/>
        <v>0</v>
      </c>
      <c r="EN397" s="14" t="str">
        <f>IFERROR(VLOOKUP($A397,SpecEd23!#REF!,23,0)," ")</f>
        <v xml:space="preserve"> </v>
      </c>
      <c r="EO397" s="14" t="e">
        <f t="shared" si="981"/>
        <v>#VALUE!</v>
      </c>
      <c r="EP397" s="14">
        <f>IFERROR(VLOOKUP($A397,ECFE!#REF!,24,0),0)</f>
        <v>0</v>
      </c>
      <c r="EQ397" s="14">
        <f t="shared" si="982"/>
        <v>0</v>
      </c>
      <c r="ER397" s="14">
        <f>IFERROR(VLOOKUP($A397,#REF!,30,0),0)</f>
        <v>0</v>
      </c>
      <c r="ES397" s="14">
        <f t="shared" si="983"/>
        <v>0</v>
      </c>
      <c r="ET397" s="14">
        <f>IFERROR(VLOOKUP($A397,#REF!,12,0),0)</f>
        <v>0</v>
      </c>
      <c r="EU397" s="14">
        <f t="shared" si="984"/>
        <v>0</v>
      </c>
      <c r="EV397" s="14">
        <v>0</v>
      </c>
      <c r="EW397" s="14">
        <f t="shared" si="985"/>
        <v>0</v>
      </c>
      <c r="EX397" s="14">
        <f>IFERROR(VLOOKUP($A397,ConEnroll!$A$8:$S$601,16,0),0)</f>
        <v>2190</v>
      </c>
      <c r="EY397" s="14">
        <f t="shared" si="986"/>
        <v>8.6605914792474135</v>
      </c>
      <c r="EZ397" s="14">
        <f t="shared" si="987"/>
        <v>2190</v>
      </c>
      <c r="FA397" s="14">
        <f t="shared" si="988"/>
        <v>8.6605914792474135</v>
      </c>
      <c r="FB397" s="14" t="e">
        <f t="shared" si="989"/>
        <v>#VALUE!</v>
      </c>
      <c r="FC397" s="14" t="e">
        <f t="shared" si="990"/>
        <v>#VALUE!</v>
      </c>
      <c r="FD397" s="62"/>
      <c r="FE397" s="14">
        <f t="shared" si="916"/>
        <v>8911.8910530533794</v>
      </c>
      <c r="FF397" s="14" t="e">
        <f t="shared" si="917"/>
        <v>#VALUE!</v>
      </c>
      <c r="FG397" s="14">
        <f t="shared" si="991"/>
        <v>3.2417898927456932</v>
      </c>
      <c r="FH397" s="14" t="e">
        <f t="shared" si="918"/>
        <v>#VALUE!</v>
      </c>
      <c r="FI397" s="37" t="e">
        <f t="shared" si="919"/>
        <v>#VALUE!</v>
      </c>
      <c r="FJ397" s="12"/>
      <c r="FK397" s="14" t="str">
        <f>IFERROR(VLOOKUP($A397,#REF!,27,0),"0")</f>
        <v>0</v>
      </c>
      <c r="FL397" s="14">
        <f t="shared" si="992"/>
        <v>0</v>
      </c>
      <c r="FM397" s="14" t="str">
        <f>IFERROR(VLOOKUP($A397,SpecEd23!$X$22:$Y$610,59,0)," ")</f>
        <v xml:space="preserve"> </v>
      </c>
      <c r="FN397" s="14" t="e">
        <f t="shared" si="993"/>
        <v>#VALUE!</v>
      </c>
      <c r="FO397" s="14">
        <f>IFERROR(VLOOKUP($A397,ECFE!#REF!,26,0),0)</f>
        <v>0</v>
      </c>
      <c r="FP397" s="14">
        <f t="shared" si="994"/>
        <v>0</v>
      </c>
      <c r="FQ397" s="14">
        <f>IFERROR(VLOOKUP($A397,#REF!,16,0),0)</f>
        <v>0</v>
      </c>
      <c r="FR397" s="14">
        <f t="shared" si="995"/>
        <v>0</v>
      </c>
      <c r="FS397" s="14">
        <f>IFERROR(VLOOKUP($A397,#REF!,12,0),0)</f>
        <v>0</v>
      </c>
      <c r="FT397" s="14">
        <f t="shared" si="996"/>
        <v>0</v>
      </c>
      <c r="FU397" s="14">
        <v>0</v>
      </c>
      <c r="FV397" s="14">
        <f t="shared" si="997"/>
        <v>0</v>
      </c>
      <c r="FW397" s="14">
        <f>IFERROR(VLOOKUP($A397,ConEnroll!$A$8:$S$601,16,0),0)</f>
        <v>2190</v>
      </c>
      <c r="FX397" s="14">
        <f t="shared" si="998"/>
        <v>8.6605914792474135</v>
      </c>
      <c r="FY397" s="14">
        <f t="shared" si="999"/>
        <v>2190</v>
      </c>
      <c r="FZ397" s="14">
        <f t="shared" si="1000"/>
        <v>8.6605914792474135</v>
      </c>
      <c r="GA397" s="14" t="e">
        <f t="shared" si="1001"/>
        <v>#VALUE!</v>
      </c>
      <c r="GB397" s="14" t="e">
        <f t="shared" si="1002"/>
        <v>#VALUE!</v>
      </c>
      <c r="GC397" s="39"/>
      <c r="GD397" s="14">
        <f t="shared" si="920"/>
        <v>-8586.0161696920713</v>
      </c>
      <c r="GE397" s="14" t="e">
        <f t="shared" si="921"/>
        <v>#VALUE!</v>
      </c>
      <c r="GF397" s="14">
        <f t="shared" si="922"/>
        <v>4.099346633510442</v>
      </c>
      <c r="GG397" s="14" t="e">
        <f t="shared" si="923"/>
        <v>#VALUE!</v>
      </c>
      <c r="GH397" s="37" t="e">
        <f t="shared" si="924"/>
        <v>#VALUE!</v>
      </c>
    </row>
    <row r="398" spans="1:190" ht="12.5" x14ac:dyDescent="0.25">
      <c r="A398" s="67">
        <v>4077</v>
      </c>
      <c r="B398" s="35">
        <v>7</v>
      </c>
      <c r="C398" s="14">
        <v>7</v>
      </c>
      <c r="D398" s="14"/>
      <c r="E398" s="14"/>
      <c r="F398" s="35" t="s">
        <v>2697</v>
      </c>
      <c r="G398" s="41"/>
      <c r="H398" s="14">
        <f>IFERROR(VLOOKUP($A398,BaseFY22!$A$7:$AK$528,6,0),0)</f>
        <v>0</v>
      </c>
      <c r="I398" s="14">
        <f>IFERROR(VLOOKUP($A398,BaseFY22!$A$7:$AK$528,28,0),0)</f>
        <v>0</v>
      </c>
      <c r="J398" s="14">
        <f t="shared" si="925"/>
        <v>0</v>
      </c>
      <c r="K398" s="14">
        <f>IFERROR(VLOOKUP($A398,SpecEd22!$A$21:$BB$605,24,0)," ")</f>
        <v>0</v>
      </c>
      <c r="L398" s="14">
        <f t="shared" si="926"/>
        <v>0</v>
      </c>
      <c r="M398" s="14">
        <f>IFERROR(VLOOKUP($A398,ECFE!$A$16:$AB$347,7,0),0)</f>
        <v>0</v>
      </c>
      <c r="N398" s="14">
        <f t="shared" si="893"/>
        <v>0</v>
      </c>
      <c r="O398" s="14">
        <v>0</v>
      </c>
      <c r="P398" s="14">
        <f t="shared" si="893"/>
        <v>0</v>
      </c>
      <c r="Q398" s="14">
        <f>IFERROR(VLOOKUP($A398,ConEnroll!$A$7:$S$337,10,0),0)</f>
        <v>0</v>
      </c>
      <c r="R398" s="14">
        <f t="shared" si="927"/>
        <v>0</v>
      </c>
      <c r="S398" s="14">
        <f t="shared" si="894"/>
        <v>0</v>
      </c>
      <c r="T398" s="14">
        <f t="shared" si="928"/>
        <v>0</v>
      </c>
      <c r="U398" s="14">
        <f t="shared" si="895"/>
        <v>0</v>
      </c>
      <c r="V398" s="14">
        <f t="shared" si="929"/>
        <v>0</v>
      </c>
      <c r="W398" s="42"/>
      <c r="X398" s="14">
        <f>IFERROR(VLOOKUP($A398,HouseFY22!$A$6:$AJ$528,28,0),0)</f>
        <v>0</v>
      </c>
      <c r="Y398" s="14">
        <f t="shared" si="930"/>
        <v>0</v>
      </c>
      <c r="Z398" s="14">
        <f>IFERROR(VLOOKUP($A398,Compens80percent!$A$13:$M$560,12,0),0)</f>
        <v>0</v>
      </c>
      <c r="AA398" s="14">
        <f t="shared" si="930"/>
        <v>0</v>
      </c>
      <c r="AB398" s="14">
        <f t="shared" si="931"/>
        <v>0</v>
      </c>
      <c r="AC398" s="14">
        <f t="shared" si="930"/>
        <v>0</v>
      </c>
      <c r="AD398" s="14">
        <f>IFERROR(VLOOKUP(A398,SpecEd22!$A$21:$Z$550,14,0),0)</f>
        <v>0</v>
      </c>
      <c r="AE398" s="14">
        <f t="shared" si="932"/>
        <v>0</v>
      </c>
      <c r="AF398" s="14">
        <f>IFERROR(VLOOKUP($A398,ECFE!$A$16:$AB$348,8,0),0)</f>
        <v>0</v>
      </c>
      <c r="AG398" s="14">
        <f t="shared" si="933"/>
        <v>0</v>
      </c>
      <c r="AH398" s="14">
        <f>IFERROR(VLOOKUP(A398,ParaFY19!$A$21:$Z$543,7,0),0)</f>
        <v>0</v>
      </c>
      <c r="AI398" s="14">
        <f t="shared" si="934"/>
        <v>0</v>
      </c>
      <c r="AJ398" s="14">
        <f>IFERROR(VLOOKUP(A398,ConEnroll!$A$7:$S$341,13,0),0)</f>
        <v>0</v>
      </c>
      <c r="AK398" s="14">
        <f t="shared" si="935"/>
        <v>0</v>
      </c>
      <c r="AL398" s="14">
        <f t="shared" si="1003"/>
        <v>0</v>
      </c>
      <c r="AM398" s="14">
        <f t="shared" si="936"/>
        <v>0</v>
      </c>
      <c r="AN398" s="14">
        <f t="shared" si="937"/>
        <v>0</v>
      </c>
      <c r="AO398" s="14">
        <f t="shared" si="938"/>
        <v>0</v>
      </c>
      <c r="AP398" s="62"/>
      <c r="AQ398" s="14">
        <f t="shared" si="1004"/>
        <v>0</v>
      </c>
      <c r="AR398" s="14">
        <f t="shared" si="896"/>
        <v>0</v>
      </c>
      <c r="AS398" s="14">
        <f t="shared" si="897"/>
        <v>0</v>
      </c>
      <c r="AT398" s="14">
        <f t="shared" si="939"/>
        <v>0</v>
      </c>
      <c r="AU398" s="37">
        <f t="shared" si="898"/>
        <v>0</v>
      </c>
      <c r="AV398" s="42"/>
      <c r="AW398" s="14" t="str">
        <f>IFERROR(VLOOKUP($A398,#REF!,27,0),"0")</f>
        <v>0</v>
      </c>
      <c r="AX398" s="14">
        <f t="shared" si="940"/>
        <v>0</v>
      </c>
      <c r="AY398" s="14" t="str">
        <f>IFERROR(VLOOKUP($A398,SpecEd22!#REF!,23,0)," ")</f>
        <v xml:space="preserve"> </v>
      </c>
      <c r="AZ398" s="14">
        <f t="shared" si="941"/>
        <v>0</v>
      </c>
      <c r="BA398" s="14">
        <f>IFERROR(VLOOKUP($A398,ECFE!#REF!,23,0),0)</f>
        <v>0</v>
      </c>
      <c r="BB398" s="14">
        <f t="shared" si="942"/>
        <v>0</v>
      </c>
      <c r="BC398" s="14">
        <f>IFERROR(VLOOKUP($A398,#REF!,17,0),0)</f>
        <v>0</v>
      </c>
      <c r="BD398" s="14">
        <f t="shared" si="943"/>
        <v>0</v>
      </c>
      <c r="BE398" s="14">
        <f>IFERROR(VLOOKUP($A398,#REF!,9,0),0)</f>
        <v>0</v>
      </c>
      <c r="BF398" s="14">
        <f t="shared" si="944"/>
        <v>0</v>
      </c>
      <c r="BG398" s="14">
        <v>0</v>
      </c>
      <c r="BH398" s="14">
        <f t="shared" si="945"/>
        <v>0</v>
      </c>
      <c r="BI398" s="14">
        <f>IFERROR(VLOOKUP($A398,ConEnroll!$A$8:$S$601,15,0),0)</f>
        <v>0</v>
      </c>
      <c r="BJ398" s="14">
        <f t="shared" si="946"/>
        <v>0</v>
      </c>
      <c r="BK398" s="14">
        <f t="shared" si="947"/>
        <v>0</v>
      </c>
      <c r="BL398" s="14">
        <f t="shared" si="948"/>
        <v>0</v>
      </c>
      <c r="BM398" s="14" t="e">
        <f t="shared" si="949"/>
        <v>#VALUE!</v>
      </c>
      <c r="BN398" s="14">
        <f t="shared" si="950"/>
        <v>0</v>
      </c>
      <c r="BO398" s="42"/>
      <c r="BP398" s="14">
        <f t="shared" si="899"/>
        <v>0</v>
      </c>
      <c r="BQ398" s="14">
        <f t="shared" si="900"/>
        <v>0</v>
      </c>
      <c r="BR398" s="14">
        <f t="shared" si="951"/>
        <v>0</v>
      </c>
      <c r="BS398" s="14">
        <f t="shared" si="901"/>
        <v>0</v>
      </c>
      <c r="BT398" s="37">
        <f t="shared" si="902"/>
        <v>0</v>
      </c>
      <c r="BU398" s="41"/>
      <c r="BV398" s="14" t="str">
        <f>IFERROR(VLOOKUP($A398,#REF!,27,0),"0")</f>
        <v>0</v>
      </c>
      <c r="BW398" s="14">
        <f t="shared" si="952"/>
        <v>0</v>
      </c>
      <c r="BX398" s="14" t="str">
        <f>IFERROR(VLOOKUP($A398,SpecEd22!$Z$22:$AV$606,59,0)," ")</f>
        <v xml:space="preserve"> </v>
      </c>
      <c r="BY398" s="14">
        <f t="shared" si="953"/>
        <v>0</v>
      </c>
      <c r="BZ398" s="14">
        <f>IFERROR(VLOOKUP($A398,ECFE!#REF!,25,0),0)</f>
        <v>0</v>
      </c>
      <c r="CA398" s="14">
        <f t="shared" si="954"/>
        <v>0</v>
      </c>
      <c r="CB398" s="14">
        <f>IFERROR(VLOOKUP($A398,#REF!,17,0),0)</f>
        <v>0</v>
      </c>
      <c r="CC398" s="14">
        <f t="shared" si="955"/>
        <v>0</v>
      </c>
      <c r="CD398" s="14">
        <f>IFERROR(VLOOKUP($A398,#REF!,9,0),0)</f>
        <v>0</v>
      </c>
      <c r="CE398" s="14">
        <f t="shared" si="956"/>
        <v>0</v>
      </c>
      <c r="CF398" s="14">
        <v>0</v>
      </c>
      <c r="CG398" s="14">
        <f t="shared" si="957"/>
        <v>0</v>
      </c>
      <c r="CH398" s="14">
        <f>IFERROR(VLOOKUP($A398,ConEnroll!$A$8:$S$601,15,0),0)</f>
        <v>0</v>
      </c>
      <c r="CI398" s="14">
        <f t="shared" si="958"/>
        <v>0</v>
      </c>
      <c r="CJ398" s="14">
        <f t="shared" si="959"/>
        <v>0</v>
      </c>
      <c r="CK398" s="14">
        <f t="shared" si="960"/>
        <v>0</v>
      </c>
      <c r="CL398" s="14" t="e">
        <f t="shared" si="961"/>
        <v>#VALUE!</v>
      </c>
      <c r="CM398" s="14">
        <f t="shared" si="962"/>
        <v>0</v>
      </c>
      <c r="CN398" s="42"/>
      <c r="CO398" s="14">
        <f t="shared" si="903"/>
        <v>0</v>
      </c>
      <c r="CP398" s="14">
        <f t="shared" si="904"/>
        <v>0</v>
      </c>
      <c r="CQ398" s="14">
        <f t="shared" si="905"/>
        <v>0</v>
      </c>
      <c r="CR398" s="14">
        <f t="shared" si="906"/>
        <v>0</v>
      </c>
      <c r="CS398" s="37">
        <f t="shared" si="907"/>
        <v>0</v>
      </c>
      <c r="CT398" s="239"/>
      <c r="CU398" s="239"/>
      <c r="CV398" s="468"/>
      <c r="CW398" s="14">
        <f>IFERROR(VLOOKUP($A398,BaseFY23!$A$7:$AK$527,6,0),0)</f>
        <v>0</v>
      </c>
      <c r="CX398" s="14">
        <f>IFERROR(VLOOKUP($A398,BaseFY23!$A$7:$AN$528,28,0),0)</f>
        <v>0</v>
      </c>
      <c r="CY398" s="14">
        <f t="shared" si="963"/>
        <v>0</v>
      </c>
      <c r="CZ398" s="14">
        <f>IFERROR(VLOOKUP($A398,SpecEd23!$A$21:$BB$605,23,0)," ")</f>
        <v>0</v>
      </c>
      <c r="DA398" s="14">
        <f t="shared" si="964"/>
        <v>0</v>
      </c>
      <c r="DB398" s="14">
        <f>IFERROR(VLOOKUP($A398,ECFE!$A$16:$AB$347,7,0),0)</f>
        <v>0</v>
      </c>
      <c r="DC398" s="14">
        <f t="shared" si="965"/>
        <v>0</v>
      </c>
      <c r="DD398" s="14">
        <v>0</v>
      </c>
      <c r="DE398" s="14">
        <f t="shared" si="966"/>
        <v>0</v>
      </c>
      <c r="DF398" s="14">
        <f>IFERROR(VLOOKUP($A398,ConEnroll!$A$7:$S$338,10,0),0)</f>
        <v>0</v>
      </c>
      <c r="DG398" s="14">
        <f t="shared" si="967"/>
        <v>0</v>
      </c>
      <c r="DH398" s="14">
        <f t="shared" si="908"/>
        <v>0</v>
      </c>
      <c r="DI398" s="14">
        <f t="shared" si="968"/>
        <v>0</v>
      </c>
      <c r="DJ398" s="14">
        <f t="shared" si="909"/>
        <v>0</v>
      </c>
      <c r="DK398" s="14">
        <f t="shared" si="969"/>
        <v>0</v>
      </c>
      <c r="DL398" s="42"/>
      <c r="DM398" s="14">
        <f>IFERROR(VLOOKUP($A398,HouseFY23!$A$7:$AJ$528,28,0),0)</f>
        <v>0</v>
      </c>
      <c r="DN398" s="14">
        <f t="shared" si="970"/>
        <v>0</v>
      </c>
      <c r="DO398" s="14">
        <f>IFERROR(VLOOKUP($A398,Compens80percent!$A$13:$M$560,12,0),0)</f>
        <v>0</v>
      </c>
      <c r="DP398" s="14">
        <f t="shared" si="970"/>
        <v>0</v>
      </c>
      <c r="DQ398" s="14">
        <f t="shared" si="971"/>
        <v>0</v>
      </c>
      <c r="DR398" s="14">
        <f t="shared" si="972"/>
        <v>0</v>
      </c>
      <c r="DS398" s="14">
        <f>IFERROR(VLOOKUP($A398,SpecEd23!$A$21:$Z$550,14,0),0)</f>
        <v>0</v>
      </c>
      <c r="DT398" s="14">
        <f t="shared" si="973"/>
        <v>0</v>
      </c>
      <c r="DU398" s="14">
        <f>IFERROR(VLOOKUP($A398,ECFE!$A$16:$AB$347,9,0),0)</f>
        <v>0</v>
      </c>
      <c r="DV398" s="14">
        <f t="shared" si="974"/>
        <v>0</v>
      </c>
      <c r="DW398" s="14">
        <f>IFERROR(VLOOKUP($A398,ParaFY19!$A$21:$Z$543,7,0),0)</f>
        <v>0</v>
      </c>
      <c r="DX398" s="14">
        <f t="shared" si="975"/>
        <v>0</v>
      </c>
      <c r="DY398" s="14">
        <f>IFERROR(VLOOKUP($A398,ConEnroll!$A$7:$S$341,13,0),0)</f>
        <v>0</v>
      </c>
      <c r="DZ398" s="14">
        <f t="shared" si="976"/>
        <v>0</v>
      </c>
      <c r="EA398" s="14">
        <f t="shared" si="910"/>
        <v>0</v>
      </c>
      <c r="EB398" s="14">
        <f t="shared" si="977"/>
        <v>0</v>
      </c>
      <c r="EC398" s="14">
        <f t="shared" si="911"/>
        <v>0</v>
      </c>
      <c r="ED398" s="14">
        <f t="shared" si="978"/>
        <v>0</v>
      </c>
      <c r="EE398" s="62"/>
      <c r="EF398" s="14">
        <f t="shared" si="912"/>
        <v>0</v>
      </c>
      <c r="EG398" s="14">
        <f t="shared" si="913"/>
        <v>0</v>
      </c>
      <c r="EH398" s="14">
        <f t="shared" si="914"/>
        <v>0</v>
      </c>
      <c r="EI398" s="14">
        <f t="shared" si="979"/>
        <v>0</v>
      </c>
      <c r="EJ398" s="37">
        <f t="shared" si="915"/>
        <v>0</v>
      </c>
      <c r="EK398" s="42"/>
      <c r="EL398" s="14" t="str">
        <f>IFERROR(VLOOKUP($A398,#REF!,27,0),"0")</f>
        <v>0</v>
      </c>
      <c r="EM398" s="14">
        <f t="shared" si="980"/>
        <v>0</v>
      </c>
      <c r="EN398" s="14" t="str">
        <f>IFERROR(VLOOKUP($A398,SpecEd23!#REF!,23,0)," ")</f>
        <v xml:space="preserve"> </v>
      </c>
      <c r="EO398" s="14">
        <f t="shared" si="981"/>
        <v>0</v>
      </c>
      <c r="EP398" s="14">
        <f>IFERROR(VLOOKUP($A398,ECFE!#REF!,24,0),0)</f>
        <v>0</v>
      </c>
      <c r="EQ398" s="14">
        <f t="shared" si="982"/>
        <v>0</v>
      </c>
      <c r="ER398" s="14">
        <f>IFERROR(VLOOKUP($A398,#REF!,30,0),0)</f>
        <v>0</v>
      </c>
      <c r="ES398" s="14">
        <f t="shared" si="983"/>
        <v>0</v>
      </c>
      <c r="ET398" s="14">
        <f>IFERROR(VLOOKUP($A398,#REF!,12,0),0)</f>
        <v>0</v>
      </c>
      <c r="EU398" s="14">
        <f t="shared" si="984"/>
        <v>0</v>
      </c>
      <c r="EV398" s="14">
        <v>0</v>
      </c>
      <c r="EW398" s="14">
        <f t="shared" si="985"/>
        <v>0</v>
      </c>
      <c r="EX398" s="14">
        <f>IFERROR(VLOOKUP($A398,ConEnroll!$A$8:$S$601,16,0),0)</f>
        <v>0</v>
      </c>
      <c r="EY398" s="14">
        <f t="shared" si="986"/>
        <v>0</v>
      </c>
      <c r="EZ398" s="14">
        <f t="shared" si="987"/>
        <v>0</v>
      </c>
      <c r="FA398" s="14">
        <f t="shared" si="988"/>
        <v>0</v>
      </c>
      <c r="FB398" s="14" t="e">
        <f t="shared" si="989"/>
        <v>#VALUE!</v>
      </c>
      <c r="FC398" s="14">
        <f t="shared" si="990"/>
        <v>0</v>
      </c>
      <c r="FD398" s="62"/>
      <c r="FE398" s="14">
        <f t="shared" si="916"/>
        <v>0</v>
      </c>
      <c r="FF398" s="14">
        <f t="shared" si="917"/>
        <v>0</v>
      </c>
      <c r="FG398" s="14">
        <f t="shared" si="991"/>
        <v>0</v>
      </c>
      <c r="FH398" s="14">
        <f t="shared" si="918"/>
        <v>0</v>
      </c>
      <c r="FI398" s="37">
        <f t="shared" si="919"/>
        <v>0</v>
      </c>
      <c r="FJ398" s="12"/>
      <c r="FK398" s="14" t="str">
        <f>IFERROR(VLOOKUP($A398,#REF!,27,0),"0")</f>
        <v>0</v>
      </c>
      <c r="FL398" s="14">
        <f t="shared" si="992"/>
        <v>0</v>
      </c>
      <c r="FM398" s="14" t="str">
        <f>IFERROR(VLOOKUP($A398,SpecEd23!$X$22:$Y$610,59,0)," ")</f>
        <v xml:space="preserve"> </v>
      </c>
      <c r="FN398" s="14">
        <f t="shared" si="993"/>
        <v>0</v>
      </c>
      <c r="FO398" s="14">
        <f>IFERROR(VLOOKUP($A398,ECFE!#REF!,26,0),0)</f>
        <v>0</v>
      </c>
      <c r="FP398" s="14">
        <f t="shared" si="994"/>
        <v>0</v>
      </c>
      <c r="FQ398" s="14">
        <f>IFERROR(VLOOKUP($A398,#REF!,16,0),0)</f>
        <v>0</v>
      </c>
      <c r="FR398" s="14">
        <f t="shared" si="995"/>
        <v>0</v>
      </c>
      <c r="FS398" s="14">
        <f>IFERROR(VLOOKUP($A398,#REF!,12,0),0)</f>
        <v>0</v>
      </c>
      <c r="FT398" s="14">
        <f t="shared" si="996"/>
        <v>0</v>
      </c>
      <c r="FU398" s="14">
        <v>0</v>
      </c>
      <c r="FV398" s="14">
        <f t="shared" si="997"/>
        <v>0</v>
      </c>
      <c r="FW398" s="14">
        <f>IFERROR(VLOOKUP($A398,ConEnroll!$A$8:$S$601,16,0),0)</f>
        <v>0</v>
      </c>
      <c r="FX398" s="14">
        <f t="shared" si="998"/>
        <v>0</v>
      </c>
      <c r="FY398" s="14">
        <f t="shared" si="999"/>
        <v>0</v>
      </c>
      <c r="FZ398" s="14">
        <f t="shared" si="1000"/>
        <v>0</v>
      </c>
      <c r="GA398" s="14" t="e">
        <f t="shared" si="1001"/>
        <v>#VALUE!</v>
      </c>
      <c r="GB398" s="14">
        <f t="shared" si="1002"/>
        <v>0</v>
      </c>
      <c r="GC398" s="39"/>
      <c r="GD398" s="14">
        <f t="shared" si="920"/>
        <v>0</v>
      </c>
      <c r="GE398" s="14">
        <f t="shared" si="921"/>
        <v>0</v>
      </c>
      <c r="GF398" s="14">
        <f t="shared" si="922"/>
        <v>0</v>
      </c>
      <c r="GG398" s="14">
        <f t="shared" si="923"/>
        <v>0</v>
      </c>
      <c r="GH398" s="37">
        <f t="shared" si="924"/>
        <v>0</v>
      </c>
    </row>
    <row r="399" spans="1:190" ht="12.5" x14ac:dyDescent="0.25">
      <c r="A399" s="67">
        <v>4078</v>
      </c>
      <c r="B399" s="35">
        <v>7</v>
      </c>
      <c r="C399" s="14">
        <v>7</v>
      </c>
      <c r="D399" s="14"/>
      <c r="E399" s="14"/>
      <c r="F399" s="35" t="s">
        <v>1192</v>
      </c>
      <c r="G399" s="41"/>
      <c r="H399" s="14">
        <f>IFERROR(VLOOKUP($A399,BaseFY22!$A$7:$AK$528,6,0),0)</f>
        <v>1135</v>
      </c>
      <c r="I399" s="14">
        <f>IFERROR(VLOOKUP($A399,BaseFY22!$A$7:$AK$528,28,0),0)</f>
        <v>12602209</v>
      </c>
      <c r="J399" s="14">
        <f t="shared" si="925"/>
        <v>11103.267841409692</v>
      </c>
      <c r="K399" s="14">
        <f>IFERROR(VLOOKUP($A399,SpecEd22!$A$21:$BB$605,24,0)," ")</f>
        <v>1447909.6082974134</v>
      </c>
      <c r="L399" s="14">
        <f t="shared" si="926"/>
        <v>1275.6912848435361</v>
      </c>
      <c r="M399" s="14">
        <f>IFERROR(VLOOKUP($A399,ECFE!$A$16:$AB$347,7,0),0)</f>
        <v>0</v>
      </c>
      <c r="N399" s="14">
        <f t="shared" si="893"/>
        <v>0</v>
      </c>
      <c r="O399" s="14">
        <v>0</v>
      </c>
      <c r="P399" s="14">
        <f t="shared" si="893"/>
        <v>0</v>
      </c>
      <c r="Q399" s="14">
        <f>IFERROR(VLOOKUP($A399,ConEnroll!$A$7:$S$337,10,0),0)</f>
        <v>0</v>
      </c>
      <c r="R399" s="14">
        <f t="shared" si="927"/>
        <v>0</v>
      </c>
      <c r="S399" s="14">
        <f t="shared" si="894"/>
        <v>0</v>
      </c>
      <c r="T399" s="14">
        <f t="shared" si="928"/>
        <v>0</v>
      </c>
      <c r="U399" s="14">
        <f t="shared" si="895"/>
        <v>14050118.608297413</v>
      </c>
      <c r="V399" s="14">
        <f t="shared" si="929"/>
        <v>12378.959126253227</v>
      </c>
      <c r="W399" s="42"/>
      <c r="X399" s="14">
        <f>IFERROR(VLOOKUP($A399,HouseFY22!$A$6:$AJ$528,28,0),0)</f>
        <v>13088102.040064</v>
      </c>
      <c r="Y399" s="14">
        <f t="shared" si="930"/>
        <v>11531.367436179735</v>
      </c>
      <c r="Z399" s="14">
        <f>IFERROR(VLOOKUP($A399,Compens80percent!$A$13:$M$560,12,0),0)</f>
        <v>679226.24000000022</v>
      </c>
      <c r="AA399" s="14">
        <f t="shared" si="930"/>
        <v>598.43721585903108</v>
      </c>
      <c r="AB399" s="14">
        <f t="shared" si="931"/>
        <v>13767328.280064</v>
      </c>
      <c r="AC399" s="14">
        <f t="shared" si="930"/>
        <v>12129.804652038767</v>
      </c>
      <c r="AD399" s="14">
        <f>IFERROR(VLOOKUP(A399,SpecEd22!$A$21:$Z$550,14,0),0)</f>
        <v>1447909.6082974134</v>
      </c>
      <c r="AE399" s="14">
        <f t="shared" si="932"/>
        <v>1275.6912848435361</v>
      </c>
      <c r="AF399" s="14">
        <f>IFERROR(VLOOKUP($A399,ECFE!$A$16:$AB$348,8,0),0)</f>
        <v>0</v>
      </c>
      <c r="AG399" s="14">
        <f t="shared" si="933"/>
        <v>0</v>
      </c>
      <c r="AH399" s="14">
        <f>IFERROR(VLOOKUP(A399,ParaFY19!$A$21:$Z$543,7,0),0)</f>
        <v>7056</v>
      </c>
      <c r="AI399" s="14">
        <f t="shared" si="934"/>
        <v>6.2167400881057269</v>
      </c>
      <c r="AJ399" s="14">
        <f>IFERROR(VLOOKUP(A399,ConEnroll!$A$7:$S$341,13,0),0)</f>
        <v>0</v>
      </c>
      <c r="AK399" s="14">
        <f t="shared" si="935"/>
        <v>0</v>
      </c>
      <c r="AL399" s="14">
        <f t="shared" si="1003"/>
        <v>7056</v>
      </c>
      <c r="AM399" s="14">
        <f t="shared" si="936"/>
        <v>6.2167400881057269</v>
      </c>
      <c r="AN399" s="14">
        <f t="shared" si="937"/>
        <v>15222293.888361413</v>
      </c>
      <c r="AO399" s="14">
        <f t="shared" si="938"/>
        <v>13411.712676970408</v>
      </c>
      <c r="AP399" s="62"/>
      <c r="AQ399" s="14">
        <f t="shared" si="1004"/>
        <v>1026.5368106290753</v>
      </c>
      <c r="AR399" s="14">
        <f t="shared" si="896"/>
        <v>0</v>
      </c>
      <c r="AS399" s="14">
        <f t="shared" si="897"/>
        <v>6.2167400881057269</v>
      </c>
      <c r="AT399" s="14">
        <f t="shared" si="939"/>
        <v>1032.753550717181</v>
      </c>
      <c r="AU399" s="37">
        <f t="shared" si="898"/>
        <v>8.3428141266491715E-2</v>
      </c>
      <c r="AV399" s="42"/>
      <c r="AW399" s="14" t="str">
        <f>IFERROR(VLOOKUP($A399,#REF!,27,0),"0")</f>
        <v>0</v>
      </c>
      <c r="AX399" s="14">
        <f t="shared" si="940"/>
        <v>0</v>
      </c>
      <c r="AY399" s="14" t="str">
        <f>IFERROR(VLOOKUP($A399,SpecEd22!#REF!,23,0)," ")</f>
        <v xml:space="preserve"> </v>
      </c>
      <c r="AZ399" s="14" t="e">
        <f t="shared" si="941"/>
        <v>#VALUE!</v>
      </c>
      <c r="BA399" s="14">
        <f>IFERROR(VLOOKUP($A399,ECFE!#REF!,23,0),0)</f>
        <v>0</v>
      </c>
      <c r="BB399" s="14">
        <f t="shared" si="942"/>
        <v>0</v>
      </c>
      <c r="BC399" s="14">
        <f>IFERROR(VLOOKUP($A399,#REF!,17,0),0)</f>
        <v>0</v>
      </c>
      <c r="BD399" s="14">
        <f t="shared" si="943"/>
        <v>0</v>
      </c>
      <c r="BE399" s="14">
        <f>IFERROR(VLOOKUP($A399,#REF!,9,0),0)</f>
        <v>0</v>
      </c>
      <c r="BF399" s="14">
        <f t="shared" si="944"/>
        <v>0</v>
      </c>
      <c r="BG399" s="14">
        <v>0</v>
      </c>
      <c r="BH399" s="14">
        <f t="shared" si="945"/>
        <v>0</v>
      </c>
      <c r="BI399" s="14">
        <f>IFERROR(VLOOKUP($A399,ConEnroll!$A$8:$S$601,15,0),0)</f>
        <v>0</v>
      </c>
      <c r="BJ399" s="14">
        <f t="shared" si="946"/>
        <v>0</v>
      </c>
      <c r="BK399" s="14">
        <f t="shared" si="947"/>
        <v>0</v>
      </c>
      <c r="BL399" s="14">
        <f t="shared" si="948"/>
        <v>0</v>
      </c>
      <c r="BM399" s="14" t="e">
        <f t="shared" si="949"/>
        <v>#VALUE!</v>
      </c>
      <c r="BN399" s="14" t="e">
        <f t="shared" si="950"/>
        <v>#VALUE!</v>
      </c>
      <c r="BO399" s="42"/>
      <c r="BP399" s="14">
        <f t="shared" si="899"/>
        <v>11531.367436179735</v>
      </c>
      <c r="BQ399" s="14" t="e">
        <f t="shared" si="900"/>
        <v>#VALUE!</v>
      </c>
      <c r="BR399" s="14">
        <f t="shared" si="951"/>
        <v>6.2167400881057269</v>
      </c>
      <c r="BS399" s="14" t="e">
        <f t="shared" si="901"/>
        <v>#VALUE!</v>
      </c>
      <c r="BT399" s="37" t="e">
        <f t="shared" si="902"/>
        <v>#VALUE!</v>
      </c>
      <c r="BU399" s="41"/>
      <c r="BV399" s="14" t="str">
        <f>IFERROR(VLOOKUP($A399,#REF!,27,0),"0")</f>
        <v>0</v>
      </c>
      <c r="BW399" s="14">
        <f t="shared" si="952"/>
        <v>0</v>
      </c>
      <c r="BX399" s="14" t="str">
        <f>IFERROR(VLOOKUP($A399,SpecEd22!$Z$22:$AV$606,59,0)," ")</f>
        <v xml:space="preserve"> </v>
      </c>
      <c r="BY399" s="14" t="e">
        <f t="shared" si="953"/>
        <v>#VALUE!</v>
      </c>
      <c r="BZ399" s="14">
        <f>IFERROR(VLOOKUP($A399,ECFE!#REF!,25,0),0)</f>
        <v>0</v>
      </c>
      <c r="CA399" s="14">
        <f t="shared" si="954"/>
        <v>0</v>
      </c>
      <c r="CB399" s="14">
        <f>IFERROR(VLOOKUP($A399,#REF!,17,0),0)</f>
        <v>0</v>
      </c>
      <c r="CC399" s="14">
        <f t="shared" si="955"/>
        <v>0</v>
      </c>
      <c r="CD399" s="14">
        <f>IFERROR(VLOOKUP($A399,#REF!,9,0),0)</f>
        <v>0</v>
      </c>
      <c r="CE399" s="14">
        <f t="shared" si="956"/>
        <v>0</v>
      </c>
      <c r="CF399" s="14">
        <v>0</v>
      </c>
      <c r="CG399" s="14">
        <f t="shared" si="957"/>
        <v>0</v>
      </c>
      <c r="CH399" s="14">
        <f>IFERROR(VLOOKUP($A399,ConEnroll!$A$8:$S$601,15,0),0)</f>
        <v>0</v>
      </c>
      <c r="CI399" s="14">
        <f t="shared" si="958"/>
        <v>0</v>
      </c>
      <c r="CJ399" s="14">
        <f t="shared" si="959"/>
        <v>0</v>
      </c>
      <c r="CK399" s="14">
        <f t="shared" si="960"/>
        <v>0</v>
      </c>
      <c r="CL399" s="14" t="e">
        <f t="shared" si="961"/>
        <v>#VALUE!</v>
      </c>
      <c r="CM399" s="14" t="e">
        <f t="shared" si="962"/>
        <v>#VALUE!</v>
      </c>
      <c r="CN399" s="42"/>
      <c r="CO399" s="14">
        <f t="shared" si="903"/>
        <v>-11103.267841409692</v>
      </c>
      <c r="CP399" s="14" t="e">
        <f t="shared" si="904"/>
        <v>#VALUE!</v>
      </c>
      <c r="CQ399" s="14">
        <f t="shared" si="905"/>
        <v>0</v>
      </c>
      <c r="CR399" s="14" t="e">
        <f t="shared" si="906"/>
        <v>#VALUE!</v>
      </c>
      <c r="CS399" s="37" t="e">
        <f t="shared" si="907"/>
        <v>#VALUE!</v>
      </c>
      <c r="CT399" s="239"/>
      <c r="CU399" s="239"/>
      <c r="CV399" s="468"/>
      <c r="CW399" s="14">
        <f>IFERROR(VLOOKUP($A399,BaseFY23!$A$7:$AK$527,6,0),0)</f>
        <v>1130</v>
      </c>
      <c r="CX399" s="14">
        <f>IFERROR(VLOOKUP($A399,BaseFY23!$A$7:$AN$528,28,0),0)</f>
        <v>12600232</v>
      </c>
      <c r="CY399" s="14">
        <f t="shared" si="963"/>
        <v>11150.64778761062</v>
      </c>
      <c r="CZ399" s="14">
        <f>IFERROR(VLOOKUP($A399,SpecEd23!$A$21:$BB$605,23,0)," ")</f>
        <v>1544809.4502722304</v>
      </c>
      <c r="DA399" s="14">
        <f t="shared" si="964"/>
        <v>1367.0880090904693</v>
      </c>
      <c r="DB399" s="14">
        <f>IFERROR(VLOOKUP($A399,ECFE!$A$16:$AB$347,7,0),0)</f>
        <v>0</v>
      </c>
      <c r="DC399" s="14">
        <f t="shared" si="965"/>
        <v>0</v>
      </c>
      <c r="DD399" s="14">
        <v>0</v>
      </c>
      <c r="DE399" s="14">
        <f t="shared" si="966"/>
        <v>0</v>
      </c>
      <c r="DF399" s="14">
        <f>IFERROR(VLOOKUP($A399,ConEnroll!$A$7:$S$338,10,0),0)</f>
        <v>0</v>
      </c>
      <c r="DG399" s="14">
        <f t="shared" si="967"/>
        <v>0</v>
      </c>
      <c r="DH399" s="14">
        <f t="shared" si="908"/>
        <v>0</v>
      </c>
      <c r="DI399" s="14">
        <f t="shared" si="968"/>
        <v>0</v>
      </c>
      <c r="DJ399" s="14">
        <f t="shared" si="909"/>
        <v>14145041.45027223</v>
      </c>
      <c r="DK399" s="14">
        <f t="shared" si="969"/>
        <v>12517.735796701088</v>
      </c>
      <c r="DL399" s="42"/>
      <c r="DM399" s="14">
        <f>IFERROR(VLOOKUP($A399,HouseFY23!$A$7:$AJ$528,28,0),0)</f>
        <v>13322605.1</v>
      </c>
      <c r="DN399" s="14">
        <f t="shared" si="970"/>
        <v>11789.916017699115</v>
      </c>
      <c r="DO399" s="14">
        <f>IFERROR(VLOOKUP($A399,Compens80percent!$A$13:$M$560,12,0),0)</f>
        <v>679226.24000000022</v>
      </c>
      <c r="DP399" s="14">
        <f t="shared" si="970"/>
        <v>601.08516814159316</v>
      </c>
      <c r="DQ399" s="14">
        <f t="shared" si="971"/>
        <v>14001831.34</v>
      </c>
      <c r="DR399" s="14">
        <f t="shared" si="972"/>
        <v>12336.41527753304</v>
      </c>
      <c r="DS399" s="14">
        <f>IFERROR(VLOOKUP($A399,SpecEd23!$A$21:$Z$550,14,0),0)</f>
        <v>1544809.4502722304</v>
      </c>
      <c r="DT399" s="14">
        <f t="shared" si="973"/>
        <v>1367.0880090904693</v>
      </c>
      <c r="DU399" s="14">
        <f>IFERROR(VLOOKUP($A399,ECFE!$A$16:$AB$347,9,0),0)</f>
        <v>0</v>
      </c>
      <c r="DV399" s="14">
        <f t="shared" si="974"/>
        <v>0</v>
      </c>
      <c r="DW399" s="14">
        <f>IFERROR(VLOOKUP($A399,ParaFY19!$A$21:$Z$543,7,0),0)</f>
        <v>7056</v>
      </c>
      <c r="DX399" s="14">
        <f t="shared" si="975"/>
        <v>6.244247787610619</v>
      </c>
      <c r="DY399" s="14">
        <f>IFERROR(VLOOKUP($A399,ConEnroll!$A$7:$S$341,13,0),0)</f>
        <v>0</v>
      </c>
      <c r="DZ399" s="14">
        <f t="shared" si="976"/>
        <v>0</v>
      </c>
      <c r="EA399" s="14">
        <f t="shared" si="910"/>
        <v>7056</v>
      </c>
      <c r="EB399" s="14">
        <f t="shared" si="977"/>
        <v>6.244247787610619</v>
      </c>
      <c r="EC399" s="14">
        <f t="shared" si="911"/>
        <v>14874470.55027223</v>
      </c>
      <c r="ED399" s="14">
        <f t="shared" si="978"/>
        <v>13163.248274577194</v>
      </c>
      <c r="EE399" s="62"/>
      <c r="EF399" s="14">
        <f t="shared" si="912"/>
        <v>639.26823008849533</v>
      </c>
      <c r="EG399" s="14">
        <f t="shared" si="913"/>
        <v>0</v>
      </c>
      <c r="EH399" s="14">
        <f t="shared" si="914"/>
        <v>6.244247787610619</v>
      </c>
      <c r="EI399" s="14">
        <f t="shared" si="979"/>
        <v>645.512477876106</v>
      </c>
      <c r="EJ399" s="37">
        <f t="shared" si="915"/>
        <v>5.1567830505435633E-2</v>
      </c>
      <c r="EK399" s="42"/>
      <c r="EL399" s="14" t="str">
        <f>IFERROR(VLOOKUP($A399,#REF!,27,0),"0")</f>
        <v>0</v>
      </c>
      <c r="EM399" s="14">
        <f t="shared" si="980"/>
        <v>0</v>
      </c>
      <c r="EN399" s="14" t="str">
        <f>IFERROR(VLOOKUP($A399,SpecEd23!#REF!,23,0)," ")</f>
        <v xml:space="preserve"> </v>
      </c>
      <c r="EO399" s="14" t="e">
        <f t="shared" si="981"/>
        <v>#VALUE!</v>
      </c>
      <c r="EP399" s="14">
        <f>IFERROR(VLOOKUP($A399,ECFE!#REF!,24,0),0)</f>
        <v>0</v>
      </c>
      <c r="EQ399" s="14">
        <f t="shared" si="982"/>
        <v>0</v>
      </c>
      <c r="ER399" s="14">
        <f>IFERROR(VLOOKUP($A399,#REF!,30,0),0)</f>
        <v>0</v>
      </c>
      <c r="ES399" s="14">
        <f t="shared" si="983"/>
        <v>0</v>
      </c>
      <c r="ET399" s="14">
        <f>IFERROR(VLOOKUP($A399,#REF!,12,0),0)</f>
        <v>0</v>
      </c>
      <c r="EU399" s="14">
        <f t="shared" si="984"/>
        <v>0</v>
      </c>
      <c r="EV399" s="14">
        <v>0</v>
      </c>
      <c r="EW399" s="14">
        <f t="shared" si="985"/>
        <v>0</v>
      </c>
      <c r="EX399" s="14">
        <f>IFERROR(VLOOKUP($A399,ConEnroll!$A$8:$S$601,16,0),0)</f>
        <v>0</v>
      </c>
      <c r="EY399" s="14">
        <f t="shared" si="986"/>
        <v>0</v>
      </c>
      <c r="EZ399" s="14">
        <f t="shared" si="987"/>
        <v>0</v>
      </c>
      <c r="FA399" s="14">
        <f t="shared" si="988"/>
        <v>0</v>
      </c>
      <c r="FB399" s="14" t="e">
        <f t="shared" si="989"/>
        <v>#VALUE!</v>
      </c>
      <c r="FC399" s="14" t="e">
        <f t="shared" si="990"/>
        <v>#VALUE!</v>
      </c>
      <c r="FD399" s="62"/>
      <c r="FE399" s="14">
        <f t="shared" si="916"/>
        <v>11789.916017699115</v>
      </c>
      <c r="FF399" s="14" t="e">
        <f t="shared" si="917"/>
        <v>#VALUE!</v>
      </c>
      <c r="FG399" s="14">
        <f t="shared" si="991"/>
        <v>6.244247787610619</v>
      </c>
      <c r="FH399" s="14" t="e">
        <f t="shared" si="918"/>
        <v>#VALUE!</v>
      </c>
      <c r="FI399" s="37" t="e">
        <f t="shared" si="919"/>
        <v>#VALUE!</v>
      </c>
      <c r="FJ399" s="12"/>
      <c r="FK399" s="14" t="str">
        <f>IFERROR(VLOOKUP($A399,#REF!,27,0),"0")</f>
        <v>0</v>
      </c>
      <c r="FL399" s="14">
        <f t="shared" si="992"/>
        <v>0</v>
      </c>
      <c r="FM399" s="14" t="str">
        <f>IFERROR(VLOOKUP($A399,SpecEd23!$X$22:$Y$610,59,0)," ")</f>
        <v xml:space="preserve"> </v>
      </c>
      <c r="FN399" s="14" t="e">
        <f t="shared" si="993"/>
        <v>#VALUE!</v>
      </c>
      <c r="FO399" s="14">
        <f>IFERROR(VLOOKUP($A399,ECFE!#REF!,26,0),0)</f>
        <v>0</v>
      </c>
      <c r="FP399" s="14">
        <f t="shared" si="994"/>
        <v>0</v>
      </c>
      <c r="FQ399" s="14">
        <f>IFERROR(VLOOKUP($A399,#REF!,16,0),0)</f>
        <v>0</v>
      </c>
      <c r="FR399" s="14">
        <f t="shared" si="995"/>
        <v>0</v>
      </c>
      <c r="FS399" s="14">
        <f>IFERROR(VLOOKUP($A399,#REF!,12,0),0)</f>
        <v>0</v>
      </c>
      <c r="FT399" s="14">
        <f t="shared" si="996"/>
        <v>0</v>
      </c>
      <c r="FU399" s="14">
        <v>0</v>
      </c>
      <c r="FV399" s="14">
        <f t="shared" si="997"/>
        <v>0</v>
      </c>
      <c r="FW399" s="14">
        <f>IFERROR(VLOOKUP($A399,ConEnroll!$A$8:$S$601,16,0),0)</f>
        <v>0</v>
      </c>
      <c r="FX399" s="14">
        <f t="shared" si="998"/>
        <v>0</v>
      </c>
      <c r="FY399" s="14">
        <f t="shared" si="999"/>
        <v>0</v>
      </c>
      <c r="FZ399" s="14">
        <f t="shared" si="1000"/>
        <v>0</v>
      </c>
      <c r="GA399" s="14" t="e">
        <f t="shared" si="1001"/>
        <v>#VALUE!</v>
      </c>
      <c r="GB399" s="14" t="e">
        <f t="shared" si="1002"/>
        <v>#VALUE!</v>
      </c>
      <c r="GC399" s="39"/>
      <c r="GD399" s="14">
        <f t="shared" si="920"/>
        <v>-11150.64778761062</v>
      </c>
      <c r="GE399" s="14" t="e">
        <f t="shared" si="921"/>
        <v>#VALUE!</v>
      </c>
      <c r="GF399" s="14">
        <f t="shared" si="922"/>
        <v>0</v>
      </c>
      <c r="GG399" s="14" t="e">
        <f t="shared" si="923"/>
        <v>#VALUE!</v>
      </c>
      <c r="GH399" s="37" t="e">
        <f t="shared" si="924"/>
        <v>#VALUE!</v>
      </c>
    </row>
    <row r="400" spans="1:190" ht="12.5" x14ac:dyDescent="0.25">
      <c r="A400" s="67">
        <v>4079</v>
      </c>
      <c r="B400" s="35">
        <v>7</v>
      </c>
      <c r="C400" s="14">
        <v>7</v>
      </c>
      <c r="D400" s="14"/>
      <c r="E400" s="14"/>
      <c r="F400" s="35" t="s">
        <v>1193</v>
      </c>
      <c r="G400" s="41"/>
      <c r="H400" s="14">
        <f>IFERROR(VLOOKUP($A400,BaseFY22!$A$7:$AK$528,6,0),0)</f>
        <v>365</v>
      </c>
      <c r="I400" s="14">
        <f>IFERROR(VLOOKUP($A400,BaseFY22!$A$7:$AK$528,28,0),0)</f>
        <v>3224871</v>
      </c>
      <c r="J400" s="14">
        <f t="shared" si="925"/>
        <v>8835.2630136986299</v>
      </c>
      <c r="K400" s="14">
        <f>IFERROR(VLOOKUP($A400,SpecEd22!$A$21:$BB$605,24,0)," ")</f>
        <v>1006483.4188116783</v>
      </c>
      <c r="L400" s="14">
        <f t="shared" si="926"/>
        <v>2757.4888186621324</v>
      </c>
      <c r="M400" s="14">
        <f>IFERROR(VLOOKUP($A400,ECFE!$A$16:$AB$347,7,0),0)</f>
        <v>0</v>
      </c>
      <c r="N400" s="14">
        <f t="shared" si="893"/>
        <v>0</v>
      </c>
      <c r="O400" s="14">
        <v>0</v>
      </c>
      <c r="P400" s="14">
        <f t="shared" si="893"/>
        <v>0</v>
      </c>
      <c r="Q400" s="14">
        <f>IFERROR(VLOOKUP($A400,ConEnroll!$A$7:$S$337,10,0),0)</f>
        <v>0</v>
      </c>
      <c r="R400" s="14">
        <f t="shared" si="927"/>
        <v>0</v>
      </c>
      <c r="S400" s="14">
        <f t="shared" si="894"/>
        <v>0</v>
      </c>
      <c r="T400" s="14">
        <f t="shared" si="928"/>
        <v>0</v>
      </c>
      <c r="U400" s="14">
        <f t="shared" si="895"/>
        <v>4231354.418811678</v>
      </c>
      <c r="V400" s="14">
        <f t="shared" si="929"/>
        <v>11592.751832360762</v>
      </c>
      <c r="W400" s="42"/>
      <c r="X400" s="14">
        <f>IFERROR(VLOOKUP($A400,HouseFY22!$A$6:$AJ$528,28,0),0)</f>
        <v>3288391.472331</v>
      </c>
      <c r="Y400" s="14">
        <f t="shared" si="930"/>
        <v>9009.2917050164378</v>
      </c>
      <c r="Z400" s="14">
        <f>IFERROR(VLOOKUP($A400,Compens80percent!$A$13:$M$560,12,0),0)</f>
        <v>0</v>
      </c>
      <c r="AA400" s="14">
        <f t="shared" si="930"/>
        <v>0</v>
      </c>
      <c r="AB400" s="14">
        <f t="shared" si="931"/>
        <v>3288391.472331</v>
      </c>
      <c r="AC400" s="14">
        <f t="shared" si="930"/>
        <v>9009.2917050164378</v>
      </c>
      <c r="AD400" s="14">
        <f>IFERROR(VLOOKUP(A400,SpecEd22!$A$21:$Z$550,14,0),0)</f>
        <v>1006483.4188116783</v>
      </c>
      <c r="AE400" s="14">
        <f t="shared" si="932"/>
        <v>2757.4888186621324</v>
      </c>
      <c r="AF400" s="14">
        <f>IFERROR(VLOOKUP($A400,ECFE!$A$16:$AB$348,8,0),0)</f>
        <v>0</v>
      </c>
      <c r="AG400" s="14">
        <f t="shared" si="933"/>
        <v>0</v>
      </c>
      <c r="AH400" s="14">
        <f>IFERROR(VLOOKUP(A400,ParaFY19!$A$21:$Z$543,7,0),0)</f>
        <v>1764</v>
      </c>
      <c r="AI400" s="14">
        <f t="shared" si="934"/>
        <v>4.8328767123287673</v>
      </c>
      <c r="AJ400" s="14">
        <f>IFERROR(VLOOKUP(A400,ConEnroll!$A$7:$S$341,13,0),0)</f>
        <v>0</v>
      </c>
      <c r="AK400" s="14">
        <f t="shared" si="935"/>
        <v>0</v>
      </c>
      <c r="AL400" s="14">
        <f t="shared" si="1003"/>
        <v>1764</v>
      </c>
      <c r="AM400" s="14">
        <f t="shared" si="936"/>
        <v>4.8328767123287673</v>
      </c>
      <c r="AN400" s="14">
        <f t="shared" si="937"/>
        <v>4296638.8911426784</v>
      </c>
      <c r="AO400" s="14">
        <f t="shared" si="938"/>
        <v>11771.613400390899</v>
      </c>
      <c r="AP400" s="62"/>
      <c r="AQ400" s="14">
        <f t="shared" si="1004"/>
        <v>174.0286913178079</v>
      </c>
      <c r="AR400" s="14">
        <f t="shared" si="896"/>
        <v>0</v>
      </c>
      <c r="AS400" s="14">
        <f t="shared" si="897"/>
        <v>4.8328767123287673</v>
      </c>
      <c r="AT400" s="14">
        <f t="shared" si="939"/>
        <v>178.86156803013665</v>
      </c>
      <c r="AU400" s="37">
        <f t="shared" si="898"/>
        <v>1.5428741218357736E-2</v>
      </c>
      <c r="AV400" s="42"/>
      <c r="AW400" s="14" t="str">
        <f>IFERROR(VLOOKUP($A400,#REF!,27,0),"0")</f>
        <v>0</v>
      </c>
      <c r="AX400" s="14">
        <f t="shared" si="940"/>
        <v>0</v>
      </c>
      <c r="AY400" s="14" t="str">
        <f>IFERROR(VLOOKUP($A400,SpecEd22!#REF!,23,0)," ")</f>
        <v xml:space="preserve"> </v>
      </c>
      <c r="AZ400" s="14" t="e">
        <f t="shared" si="941"/>
        <v>#VALUE!</v>
      </c>
      <c r="BA400" s="14">
        <f>IFERROR(VLOOKUP($A400,ECFE!#REF!,23,0),0)</f>
        <v>0</v>
      </c>
      <c r="BB400" s="14">
        <f t="shared" si="942"/>
        <v>0</v>
      </c>
      <c r="BC400" s="14">
        <f>IFERROR(VLOOKUP($A400,#REF!,17,0),0)</f>
        <v>0</v>
      </c>
      <c r="BD400" s="14">
        <f t="shared" si="943"/>
        <v>0</v>
      </c>
      <c r="BE400" s="14">
        <f>IFERROR(VLOOKUP($A400,#REF!,9,0),0)</f>
        <v>0</v>
      </c>
      <c r="BF400" s="14">
        <f t="shared" si="944"/>
        <v>0</v>
      </c>
      <c r="BG400" s="14">
        <v>0</v>
      </c>
      <c r="BH400" s="14">
        <f t="shared" si="945"/>
        <v>0</v>
      </c>
      <c r="BI400" s="14">
        <f>IFERROR(VLOOKUP($A400,ConEnroll!$A$8:$S$601,15,0),0)</f>
        <v>0</v>
      </c>
      <c r="BJ400" s="14">
        <f t="shared" si="946"/>
        <v>0</v>
      </c>
      <c r="BK400" s="14">
        <f t="shared" si="947"/>
        <v>0</v>
      </c>
      <c r="BL400" s="14">
        <f t="shared" si="948"/>
        <v>0</v>
      </c>
      <c r="BM400" s="14" t="e">
        <f t="shared" si="949"/>
        <v>#VALUE!</v>
      </c>
      <c r="BN400" s="14" t="e">
        <f t="shared" si="950"/>
        <v>#VALUE!</v>
      </c>
      <c r="BO400" s="42"/>
      <c r="BP400" s="14">
        <f t="shared" si="899"/>
        <v>9009.2917050164378</v>
      </c>
      <c r="BQ400" s="14" t="e">
        <f t="shared" si="900"/>
        <v>#VALUE!</v>
      </c>
      <c r="BR400" s="14">
        <f t="shared" si="951"/>
        <v>4.8328767123287673</v>
      </c>
      <c r="BS400" s="14" t="e">
        <f t="shared" si="901"/>
        <v>#VALUE!</v>
      </c>
      <c r="BT400" s="37" t="e">
        <f t="shared" si="902"/>
        <v>#VALUE!</v>
      </c>
      <c r="BU400" s="41"/>
      <c r="BV400" s="14" t="str">
        <f>IFERROR(VLOOKUP($A400,#REF!,27,0),"0")</f>
        <v>0</v>
      </c>
      <c r="BW400" s="14">
        <f t="shared" si="952"/>
        <v>0</v>
      </c>
      <c r="BX400" s="14" t="str">
        <f>IFERROR(VLOOKUP($A400,SpecEd22!$Z$22:$AV$606,59,0)," ")</f>
        <v xml:space="preserve"> </v>
      </c>
      <c r="BY400" s="14" t="e">
        <f t="shared" si="953"/>
        <v>#VALUE!</v>
      </c>
      <c r="BZ400" s="14">
        <f>IFERROR(VLOOKUP($A400,ECFE!#REF!,25,0),0)</f>
        <v>0</v>
      </c>
      <c r="CA400" s="14">
        <f t="shared" si="954"/>
        <v>0</v>
      </c>
      <c r="CB400" s="14">
        <f>IFERROR(VLOOKUP($A400,#REF!,17,0),0)</f>
        <v>0</v>
      </c>
      <c r="CC400" s="14">
        <f t="shared" si="955"/>
        <v>0</v>
      </c>
      <c r="CD400" s="14">
        <f>IFERROR(VLOOKUP($A400,#REF!,9,0),0)</f>
        <v>0</v>
      </c>
      <c r="CE400" s="14">
        <f t="shared" si="956"/>
        <v>0</v>
      </c>
      <c r="CF400" s="14">
        <v>0</v>
      </c>
      <c r="CG400" s="14">
        <f t="shared" si="957"/>
        <v>0</v>
      </c>
      <c r="CH400" s="14">
        <f>IFERROR(VLOOKUP($A400,ConEnroll!$A$8:$S$601,15,0),0)</f>
        <v>0</v>
      </c>
      <c r="CI400" s="14">
        <f t="shared" si="958"/>
        <v>0</v>
      </c>
      <c r="CJ400" s="14">
        <f t="shared" si="959"/>
        <v>0</v>
      </c>
      <c r="CK400" s="14">
        <f t="shared" si="960"/>
        <v>0</v>
      </c>
      <c r="CL400" s="14" t="e">
        <f t="shared" si="961"/>
        <v>#VALUE!</v>
      </c>
      <c r="CM400" s="14" t="e">
        <f t="shared" si="962"/>
        <v>#VALUE!</v>
      </c>
      <c r="CN400" s="42"/>
      <c r="CO400" s="14">
        <f t="shared" si="903"/>
        <v>-8835.2630136986299</v>
      </c>
      <c r="CP400" s="14" t="e">
        <f t="shared" si="904"/>
        <v>#VALUE!</v>
      </c>
      <c r="CQ400" s="14">
        <f t="shared" si="905"/>
        <v>0</v>
      </c>
      <c r="CR400" s="14" t="e">
        <f t="shared" si="906"/>
        <v>#VALUE!</v>
      </c>
      <c r="CS400" s="37" t="e">
        <f t="shared" si="907"/>
        <v>#VALUE!</v>
      </c>
      <c r="CT400" s="239"/>
      <c r="CU400" s="239"/>
      <c r="CV400" s="468"/>
      <c r="CW400" s="14">
        <f>IFERROR(VLOOKUP($A400,BaseFY23!$A$7:$AK$527,6,0),0)</f>
        <v>477.90294799999998</v>
      </c>
      <c r="CX400" s="14">
        <f>IFERROR(VLOOKUP($A400,BaseFY23!$A$7:$AN$528,28,0),0)</f>
        <v>4230517</v>
      </c>
      <c r="CY400" s="14">
        <f t="shared" si="963"/>
        <v>8852.2513152607717</v>
      </c>
      <c r="CZ400" s="14">
        <f>IFERROR(VLOOKUP($A400,SpecEd23!$A$21:$BB$605,23,0)," ")</f>
        <v>1409646.5598255412</v>
      </c>
      <c r="DA400" s="14">
        <f t="shared" si="964"/>
        <v>2949.6502704677632</v>
      </c>
      <c r="DB400" s="14">
        <f>IFERROR(VLOOKUP($A400,ECFE!$A$16:$AB$347,7,0),0)</f>
        <v>0</v>
      </c>
      <c r="DC400" s="14">
        <f t="shared" si="965"/>
        <v>0</v>
      </c>
      <c r="DD400" s="14">
        <v>0</v>
      </c>
      <c r="DE400" s="14">
        <f t="shared" si="966"/>
        <v>0</v>
      </c>
      <c r="DF400" s="14">
        <f>IFERROR(VLOOKUP($A400,ConEnroll!$A$7:$S$338,10,0),0)</f>
        <v>0</v>
      </c>
      <c r="DG400" s="14">
        <f t="shared" si="967"/>
        <v>0</v>
      </c>
      <c r="DH400" s="14">
        <f t="shared" si="908"/>
        <v>0</v>
      </c>
      <c r="DI400" s="14">
        <f t="shared" si="968"/>
        <v>0</v>
      </c>
      <c r="DJ400" s="14">
        <f t="shared" si="909"/>
        <v>5640163.5598255415</v>
      </c>
      <c r="DK400" s="14">
        <f t="shared" si="969"/>
        <v>11801.901585728536</v>
      </c>
      <c r="DL400" s="42"/>
      <c r="DM400" s="14">
        <f>IFERROR(VLOOKUP($A400,HouseFY23!$A$7:$AJ$528,28,0),0)</f>
        <v>4398853.3099999996</v>
      </c>
      <c r="DN400" s="14">
        <f t="shared" si="970"/>
        <v>9204.490845702001</v>
      </c>
      <c r="DO400" s="14">
        <f>IFERROR(VLOOKUP($A400,Compens80percent!$A$13:$M$560,12,0),0)</f>
        <v>0</v>
      </c>
      <c r="DP400" s="14">
        <f t="shared" si="970"/>
        <v>0</v>
      </c>
      <c r="DQ400" s="14">
        <f t="shared" si="971"/>
        <v>4398853.3099999996</v>
      </c>
      <c r="DR400" s="14">
        <f t="shared" si="972"/>
        <v>12051.652904109587</v>
      </c>
      <c r="DS400" s="14">
        <f>IFERROR(VLOOKUP($A400,SpecEd23!$A$21:$Z$550,14,0),0)</f>
        <v>1409646.5598255412</v>
      </c>
      <c r="DT400" s="14">
        <f t="shared" si="973"/>
        <v>2949.6502704677632</v>
      </c>
      <c r="DU400" s="14">
        <f>IFERROR(VLOOKUP($A400,ECFE!$A$16:$AB$347,9,0),0)</f>
        <v>0</v>
      </c>
      <c r="DV400" s="14">
        <f t="shared" si="974"/>
        <v>0</v>
      </c>
      <c r="DW400" s="14">
        <f>IFERROR(VLOOKUP($A400,ParaFY19!$A$21:$Z$543,7,0),0)</f>
        <v>1764</v>
      </c>
      <c r="DX400" s="14">
        <f t="shared" si="975"/>
        <v>3.6911260066133762</v>
      </c>
      <c r="DY400" s="14">
        <f>IFERROR(VLOOKUP($A400,ConEnroll!$A$7:$S$341,13,0),0)</f>
        <v>0</v>
      </c>
      <c r="DZ400" s="14">
        <f t="shared" si="976"/>
        <v>0</v>
      </c>
      <c r="EA400" s="14">
        <f t="shared" si="910"/>
        <v>1764</v>
      </c>
      <c r="EB400" s="14">
        <f t="shared" si="977"/>
        <v>3.6911260066133762</v>
      </c>
      <c r="EC400" s="14">
        <f t="shared" si="911"/>
        <v>5810263.869825541</v>
      </c>
      <c r="ED400" s="14">
        <f t="shared" si="978"/>
        <v>12157.832242176379</v>
      </c>
      <c r="EE400" s="62"/>
      <c r="EF400" s="14">
        <f t="shared" si="912"/>
        <v>352.23953044122936</v>
      </c>
      <c r="EG400" s="14">
        <f t="shared" si="913"/>
        <v>0</v>
      </c>
      <c r="EH400" s="14">
        <f t="shared" si="914"/>
        <v>3.6911260066133762</v>
      </c>
      <c r="EI400" s="14">
        <f t="shared" si="979"/>
        <v>355.93065644784275</v>
      </c>
      <c r="EJ400" s="37">
        <f t="shared" si="915"/>
        <v>3.01587548296668E-2</v>
      </c>
      <c r="EK400" s="42"/>
      <c r="EL400" s="14" t="str">
        <f>IFERROR(VLOOKUP($A400,#REF!,27,0),"0")</f>
        <v>0</v>
      </c>
      <c r="EM400" s="14">
        <f t="shared" si="980"/>
        <v>0</v>
      </c>
      <c r="EN400" s="14" t="str">
        <f>IFERROR(VLOOKUP($A400,SpecEd23!#REF!,23,0)," ")</f>
        <v xml:space="preserve"> </v>
      </c>
      <c r="EO400" s="14" t="e">
        <f t="shared" si="981"/>
        <v>#VALUE!</v>
      </c>
      <c r="EP400" s="14">
        <f>IFERROR(VLOOKUP($A400,ECFE!#REF!,24,0),0)</f>
        <v>0</v>
      </c>
      <c r="EQ400" s="14">
        <f t="shared" si="982"/>
        <v>0</v>
      </c>
      <c r="ER400" s="14">
        <f>IFERROR(VLOOKUP($A400,#REF!,30,0),0)</f>
        <v>0</v>
      </c>
      <c r="ES400" s="14">
        <f t="shared" si="983"/>
        <v>0</v>
      </c>
      <c r="ET400" s="14">
        <f>IFERROR(VLOOKUP($A400,#REF!,12,0),0)</f>
        <v>0</v>
      </c>
      <c r="EU400" s="14">
        <f t="shared" si="984"/>
        <v>0</v>
      </c>
      <c r="EV400" s="14">
        <v>0</v>
      </c>
      <c r="EW400" s="14">
        <f t="shared" si="985"/>
        <v>0</v>
      </c>
      <c r="EX400" s="14">
        <f>IFERROR(VLOOKUP($A400,ConEnroll!$A$8:$S$601,16,0),0)</f>
        <v>0</v>
      </c>
      <c r="EY400" s="14">
        <f t="shared" si="986"/>
        <v>0</v>
      </c>
      <c r="EZ400" s="14">
        <f t="shared" si="987"/>
        <v>0</v>
      </c>
      <c r="FA400" s="14">
        <f t="shared" si="988"/>
        <v>0</v>
      </c>
      <c r="FB400" s="14" t="e">
        <f t="shared" si="989"/>
        <v>#VALUE!</v>
      </c>
      <c r="FC400" s="14" t="e">
        <f t="shared" si="990"/>
        <v>#VALUE!</v>
      </c>
      <c r="FD400" s="62"/>
      <c r="FE400" s="14">
        <f t="shared" si="916"/>
        <v>9204.490845702001</v>
      </c>
      <c r="FF400" s="14" t="e">
        <f t="shared" si="917"/>
        <v>#VALUE!</v>
      </c>
      <c r="FG400" s="14">
        <f t="shared" si="991"/>
        <v>3.6911260066133762</v>
      </c>
      <c r="FH400" s="14" t="e">
        <f t="shared" si="918"/>
        <v>#VALUE!</v>
      </c>
      <c r="FI400" s="37" t="e">
        <f t="shared" si="919"/>
        <v>#VALUE!</v>
      </c>
      <c r="FJ400" s="12"/>
      <c r="FK400" s="14" t="str">
        <f>IFERROR(VLOOKUP($A400,#REF!,27,0),"0")</f>
        <v>0</v>
      </c>
      <c r="FL400" s="14">
        <f t="shared" si="992"/>
        <v>0</v>
      </c>
      <c r="FM400" s="14" t="str">
        <f>IFERROR(VLOOKUP($A400,SpecEd23!$X$22:$Y$610,59,0)," ")</f>
        <v xml:space="preserve"> </v>
      </c>
      <c r="FN400" s="14" t="e">
        <f t="shared" si="993"/>
        <v>#VALUE!</v>
      </c>
      <c r="FO400" s="14">
        <f>IFERROR(VLOOKUP($A400,ECFE!#REF!,26,0),0)</f>
        <v>0</v>
      </c>
      <c r="FP400" s="14">
        <f t="shared" si="994"/>
        <v>0</v>
      </c>
      <c r="FQ400" s="14">
        <f>IFERROR(VLOOKUP($A400,#REF!,16,0),0)</f>
        <v>0</v>
      </c>
      <c r="FR400" s="14">
        <f t="shared" si="995"/>
        <v>0</v>
      </c>
      <c r="FS400" s="14">
        <f>IFERROR(VLOOKUP($A400,#REF!,12,0),0)</f>
        <v>0</v>
      </c>
      <c r="FT400" s="14">
        <f t="shared" si="996"/>
        <v>0</v>
      </c>
      <c r="FU400" s="14">
        <v>0</v>
      </c>
      <c r="FV400" s="14">
        <f t="shared" si="997"/>
        <v>0</v>
      </c>
      <c r="FW400" s="14">
        <f>IFERROR(VLOOKUP($A400,ConEnroll!$A$8:$S$601,16,0),0)</f>
        <v>0</v>
      </c>
      <c r="FX400" s="14">
        <f t="shared" si="998"/>
        <v>0</v>
      </c>
      <c r="FY400" s="14">
        <f t="shared" si="999"/>
        <v>0</v>
      </c>
      <c r="FZ400" s="14">
        <f t="shared" si="1000"/>
        <v>0</v>
      </c>
      <c r="GA400" s="14" t="e">
        <f t="shared" si="1001"/>
        <v>#VALUE!</v>
      </c>
      <c r="GB400" s="14" t="e">
        <f t="shared" si="1002"/>
        <v>#VALUE!</v>
      </c>
      <c r="GC400" s="39"/>
      <c r="GD400" s="14">
        <f t="shared" si="920"/>
        <v>-8852.2513152607717</v>
      </c>
      <c r="GE400" s="14" t="e">
        <f t="shared" si="921"/>
        <v>#VALUE!</v>
      </c>
      <c r="GF400" s="14">
        <f t="shared" si="922"/>
        <v>0</v>
      </c>
      <c r="GG400" s="14" t="e">
        <f t="shared" si="923"/>
        <v>#VALUE!</v>
      </c>
      <c r="GH400" s="37" t="e">
        <f t="shared" si="924"/>
        <v>#VALUE!</v>
      </c>
    </row>
    <row r="401" spans="1:190" ht="12.5" x14ac:dyDescent="0.25">
      <c r="A401" s="67">
        <v>4080</v>
      </c>
      <c r="B401" s="35">
        <v>7</v>
      </c>
      <c r="C401" s="14">
        <v>7</v>
      </c>
      <c r="D401" s="14"/>
      <c r="E401" s="14"/>
      <c r="F401" s="35" t="s">
        <v>2698</v>
      </c>
      <c r="G401" s="41"/>
      <c r="H401" s="14">
        <f>IFERROR(VLOOKUP($A401,BaseFY22!$A$7:$AK$528,6,0),0)</f>
        <v>45</v>
      </c>
      <c r="I401" s="14">
        <f>IFERROR(VLOOKUP($A401,BaseFY22!$A$7:$AK$528,28,0),0)</f>
        <v>455705</v>
      </c>
      <c r="J401" s="14">
        <f t="shared" si="925"/>
        <v>10126.777777777777</v>
      </c>
      <c r="K401" s="14">
        <f>IFERROR(VLOOKUP($A401,SpecEd22!$A$21:$BB$605,24,0)," ")</f>
        <v>94460.629197444621</v>
      </c>
      <c r="L401" s="14">
        <f t="shared" si="926"/>
        <v>2099.125093276547</v>
      </c>
      <c r="M401" s="14">
        <f>IFERROR(VLOOKUP($A401,ECFE!$A$16:$AB$347,7,0),0)</f>
        <v>0</v>
      </c>
      <c r="N401" s="14">
        <f t="shared" si="893"/>
        <v>0</v>
      </c>
      <c r="O401" s="14">
        <v>0</v>
      </c>
      <c r="P401" s="14">
        <f t="shared" si="893"/>
        <v>0</v>
      </c>
      <c r="Q401" s="14">
        <f>IFERROR(VLOOKUP($A401,ConEnroll!$A$7:$S$337,10,0),0)</f>
        <v>0</v>
      </c>
      <c r="R401" s="14">
        <f t="shared" si="927"/>
        <v>0</v>
      </c>
      <c r="S401" s="14">
        <f t="shared" si="894"/>
        <v>0</v>
      </c>
      <c r="T401" s="14">
        <f t="shared" si="928"/>
        <v>0</v>
      </c>
      <c r="U401" s="14">
        <f t="shared" si="895"/>
        <v>550165.62919744465</v>
      </c>
      <c r="V401" s="14">
        <f t="shared" si="929"/>
        <v>12225.902871054326</v>
      </c>
      <c r="W401" s="42"/>
      <c r="X401" s="14">
        <f>IFERROR(VLOOKUP($A401,HouseFY22!$A$6:$AJ$528,28,0),0)</f>
        <v>464272.54057299998</v>
      </c>
      <c r="Y401" s="14">
        <f t="shared" si="930"/>
        <v>10317.167568288889</v>
      </c>
      <c r="Z401" s="14">
        <f>IFERROR(VLOOKUP($A401,Compens80percent!$A$13:$M$560,12,0),0)</f>
        <v>0</v>
      </c>
      <c r="AA401" s="14">
        <f t="shared" si="930"/>
        <v>0</v>
      </c>
      <c r="AB401" s="14">
        <f t="shared" si="931"/>
        <v>464272.54057299998</v>
      </c>
      <c r="AC401" s="14">
        <f t="shared" si="930"/>
        <v>10317.167568288889</v>
      </c>
      <c r="AD401" s="14">
        <f>IFERROR(VLOOKUP(A401,SpecEd22!$A$21:$Z$550,14,0),0)</f>
        <v>94460.629197444621</v>
      </c>
      <c r="AE401" s="14">
        <f t="shared" si="932"/>
        <v>2099.125093276547</v>
      </c>
      <c r="AF401" s="14">
        <f>IFERROR(VLOOKUP($A401,ECFE!$A$16:$AB$348,8,0),0)</f>
        <v>0</v>
      </c>
      <c r="AG401" s="14">
        <f t="shared" si="933"/>
        <v>0</v>
      </c>
      <c r="AH401" s="14">
        <f>IFERROR(VLOOKUP(A401,ParaFY19!$A$21:$Z$543,7,0),0)</f>
        <v>392</v>
      </c>
      <c r="AI401" s="14">
        <f t="shared" si="934"/>
        <v>8.7111111111111104</v>
      </c>
      <c r="AJ401" s="14">
        <f>IFERROR(VLOOKUP(A401,ConEnroll!$A$7:$S$341,13,0),0)</f>
        <v>0</v>
      </c>
      <c r="AK401" s="14">
        <f t="shared" si="935"/>
        <v>0</v>
      </c>
      <c r="AL401" s="14">
        <f t="shared" si="1003"/>
        <v>392</v>
      </c>
      <c r="AM401" s="14">
        <f t="shared" si="936"/>
        <v>8.7111111111111104</v>
      </c>
      <c r="AN401" s="14">
        <f t="shared" si="937"/>
        <v>559125.16977044463</v>
      </c>
      <c r="AO401" s="14">
        <f t="shared" si="938"/>
        <v>12425.003772676548</v>
      </c>
      <c r="AP401" s="62"/>
      <c r="AQ401" s="14">
        <f t="shared" si="1004"/>
        <v>190.38979051111164</v>
      </c>
      <c r="AR401" s="14">
        <f t="shared" si="896"/>
        <v>0</v>
      </c>
      <c r="AS401" s="14">
        <f t="shared" si="897"/>
        <v>8.7111111111111104</v>
      </c>
      <c r="AT401" s="14">
        <f t="shared" si="939"/>
        <v>199.10090162222275</v>
      </c>
      <c r="AU401" s="37">
        <f t="shared" si="898"/>
        <v>1.6285169588056189E-2</v>
      </c>
      <c r="AV401" s="42"/>
      <c r="AW401" s="14" t="str">
        <f>IFERROR(VLOOKUP($A401,#REF!,27,0),"0")</f>
        <v>0</v>
      </c>
      <c r="AX401" s="14">
        <f t="shared" si="940"/>
        <v>0</v>
      </c>
      <c r="AY401" s="14" t="str">
        <f>IFERROR(VLOOKUP($A401,SpecEd22!#REF!,23,0)," ")</f>
        <v xml:space="preserve"> </v>
      </c>
      <c r="AZ401" s="14" t="e">
        <f t="shared" si="941"/>
        <v>#VALUE!</v>
      </c>
      <c r="BA401" s="14">
        <f>IFERROR(VLOOKUP($A401,ECFE!#REF!,23,0),0)</f>
        <v>0</v>
      </c>
      <c r="BB401" s="14">
        <f t="shared" si="942"/>
        <v>0</v>
      </c>
      <c r="BC401" s="14">
        <f>IFERROR(VLOOKUP($A401,#REF!,17,0),0)</f>
        <v>0</v>
      </c>
      <c r="BD401" s="14">
        <f t="shared" si="943"/>
        <v>0</v>
      </c>
      <c r="BE401" s="14">
        <f>IFERROR(VLOOKUP($A401,#REF!,9,0),0)</f>
        <v>0</v>
      </c>
      <c r="BF401" s="14">
        <f t="shared" si="944"/>
        <v>0</v>
      </c>
      <c r="BG401" s="14">
        <v>0</v>
      </c>
      <c r="BH401" s="14">
        <f t="shared" si="945"/>
        <v>0</v>
      </c>
      <c r="BI401" s="14">
        <f>IFERROR(VLOOKUP($A401,ConEnroll!$A$8:$S$601,15,0),0)</f>
        <v>0</v>
      </c>
      <c r="BJ401" s="14">
        <f t="shared" si="946"/>
        <v>0</v>
      </c>
      <c r="BK401" s="14">
        <f t="shared" si="947"/>
        <v>0</v>
      </c>
      <c r="BL401" s="14">
        <f t="shared" si="948"/>
        <v>0</v>
      </c>
      <c r="BM401" s="14" t="e">
        <f t="shared" si="949"/>
        <v>#VALUE!</v>
      </c>
      <c r="BN401" s="14" t="e">
        <f t="shared" si="950"/>
        <v>#VALUE!</v>
      </c>
      <c r="BO401" s="42"/>
      <c r="BP401" s="14">
        <f t="shared" si="899"/>
        <v>10317.167568288889</v>
      </c>
      <c r="BQ401" s="14" t="e">
        <f t="shared" si="900"/>
        <v>#VALUE!</v>
      </c>
      <c r="BR401" s="14">
        <f t="shared" si="951"/>
        <v>8.7111111111111104</v>
      </c>
      <c r="BS401" s="14" t="e">
        <f t="shared" si="901"/>
        <v>#VALUE!</v>
      </c>
      <c r="BT401" s="37" t="e">
        <f t="shared" si="902"/>
        <v>#VALUE!</v>
      </c>
      <c r="BU401" s="41"/>
      <c r="BV401" s="14" t="str">
        <f>IFERROR(VLOOKUP($A401,#REF!,27,0),"0")</f>
        <v>0</v>
      </c>
      <c r="BW401" s="14">
        <f t="shared" si="952"/>
        <v>0</v>
      </c>
      <c r="BX401" s="14" t="str">
        <f>IFERROR(VLOOKUP($A401,SpecEd22!$Z$22:$AV$606,59,0)," ")</f>
        <v xml:space="preserve"> </v>
      </c>
      <c r="BY401" s="14" t="e">
        <f t="shared" si="953"/>
        <v>#VALUE!</v>
      </c>
      <c r="BZ401" s="14">
        <f>IFERROR(VLOOKUP($A401,ECFE!#REF!,25,0),0)</f>
        <v>0</v>
      </c>
      <c r="CA401" s="14">
        <f t="shared" si="954"/>
        <v>0</v>
      </c>
      <c r="CB401" s="14">
        <f>IFERROR(VLOOKUP($A401,#REF!,17,0),0)</f>
        <v>0</v>
      </c>
      <c r="CC401" s="14">
        <f t="shared" si="955"/>
        <v>0</v>
      </c>
      <c r="CD401" s="14">
        <f>IFERROR(VLOOKUP($A401,#REF!,9,0),0)</f>
        <v>0</v>
      </c>
      <c r="CE401" s="14">
        <f t="shared" si="956"/>
        <v>0</v>
      </c>
      <c r="CF401" s="14">
        <v>0</v>
      </c>
      <c r="CG401" s="14">
        <f t="shared" si="957"/>
        <v>0</v>
      </c>
      <c r="CH401" s="14">
        <f>IFERROR(VLOOKUP($A401,ConEnroll!$A$8:$S$601,15,0),0)</f>
        <v>0</v>
      </c>
      <c r="CI401" s="14">
        <f t="shared" si="958"/>
        <v>0</v>
      </c>
      <c r="CJ401" s="14">
        <f t="shared" si="959"/>
        <v>0</v>
      </c>
      <c r="CK401" s="14">
        <f t="shared" si="960"/>
        <v>0</v>
      </c>
      <c r="CL401" s="14" t="e">
        <f t="shared" si="961"/>
        <v>#VALUE!</v>
      </c>
      <c r="CM401" s="14" t="e">
        <f t="shared" si="962"/>
        <v>#VALUE!</v>
      </c>
      <c r="CN401" s="42"/>
      <c r="CO401" s="14">
        <f t="shared" si="903"/>
        <v>-10126.777777777777</v>
      </c>
      <c r="CP401" s="14" t="e">
        <f t="shared" si="904"/>
        <v>#VALUE!</v>
      </c>
      <c r="CQ401" s="14">
        <f t="shared" si="905"/>
        <v>0</v>
      </c>
      <c r="CR401" s="14" t="e">
        <f t="shared" si="906"/>
        <v>#VALUE!</v>
      </c>
      <c r="CS401" s="37" t="e">
        <f t="shared" si="907"/>
        <v>#VALUE!</v>
      </c>
      <c r="CT401" s="239"/>
      <c r="CU401" s="239"/>
      <c r="CV401" s="468"/>
      <c r="CW401" s="14">
        <f>IFERROR(VLOOKUP($A401,BaseFY23!$A$7:$AK$527,6,0),0)</f>
        <v>46.555556000000003</v>
      </c>
      <c r="CX401" s="14">
        <f>IFERROR(VLOOKUP($A401,BaseFY23!$A$7:$AN$528,28,0),0)</f>
        <v>469847.06666700001</v>
      </c>
      <c r="CY401" s="14">
        <f t="shared" si="963"/>
        <v>10092.180333256034</v>
      </c>
      <c r="CZ401" s="14">
        <f>IFERROR(VLOOKUP($A401,SpecEd23!$A$21:$BB$605,23,0)," ")</f>
        <v>104427.15981954704</v>
      </c>
      <c r="DA401" s="14">
        <f t="shared" si="964"/>
        <v>2243.0654639705526</v>
      </c>
      <c r="DB401" s="14">
        <f>IFERROR(VLOOKUP($A401,ECFE!$A$16:$AB$347,7,0),0)</f>
        <v>0</v>
      </c>
      <c r="DC401" s="14">
        <f t="shared" si="965"/>
        <v>0</v>
      </c>
      <c r="DD401" s="14">
        <v>0</v>
      </c>
      <c r="DE401" s="14">
        <f t="shared" si="966"/>
        <v>0</v>
      </c>
      <c r="DF401" s="14">
        <f>IFERROR(VLOOKUP($A401,ConEnroll!$A$7:$S$338,10,0),0)</f>
        <v>0</v>
      </c>
      <c r="DG401" s="14">
        <f t="shared" si="967"/>
        <v>0</v>
      </c>
      <c r="DH401" s="14">
        <f t="shared" si="908"/>
        <v>0</v>
      </c>
      <c r="DI401" s="14">
        <f t="shared" si="968"/>
        <v>0</v>
      </c>
      <c r="DJ401" s="14">
        <f t="shared" si="909"/>
        <v>574274.22648654704</v>
      </c>
      <c r="DK401" s="14">
        <f t="shared" si="969"/>
        <v>12335.245797226587</v>
      </c>
      <c r="DL401" s="42"/>
      <c r="DM401" s="14">
        <f>IFERROR(VLOOKUP($A401,HouseFY23!$A$7:$AJ$528,28,0),0)</f>
        <v>487969.25666700001</v>
      </c>
      <c r="DN401" s="14">
        <f t="shared" si="970"/>
        <v>10481.43978061394</v>
      </c>
      <c r="DO401" s="14">
        <f>IFERROR(VLOOKUP($A401,Compens80percent!$A$13:$M$560,12,0),0)</f>
        <v>0</v>
      </c>
      <c r="DP401" s="14">
        <f t="shared" si="970"/>
        <v>0</v>
      </c>
      <c r="DQ401" s="14">
        <f t="shared" si="971"/>
        <v>487969.25666700001</v>
      </c>
      <c r="DR401" s="14">
        <f t="shared" si="972"/>
        <v>10843.761259266666</v>
      </c>
      <c r="DS401" s="14">
        <f>IFERROR(VLOOKUP($A401,SpecEd23!$A$21:$Z$550,14,0),0)</f>
        <v>104427.15981954704</v>
      </c>
      <c r="DT401" s="14">
        <f t="shared" si="973"/>
        <v>2243.0654639705526</v>
      </c>
      <c r="DU401" s="14">
        <f>IFERROR(VLOOKUP($A401,ECFE!$A$16:$AB$347,9,0),0)</f>
        <v>0</v>
      </c>
      <c r="DV401" s="14">
        <f t="shared" si="974"/>
        <v>0</v>
      </c>
      <c r="DW401" s="14">
        <f>IFERROR(VLOOKUP($A401,ParaFY19!$A$21:$Z$543,7,0),0)</f>
        <v>392</v>
      </c>
      <c r="DX401" s="14">
        <f t="shared" si="975"/>
        <v>8.4200476523145795</v>
      </c>
      <c r="DY401" s="14">
        <f>IFERROR(VLOOKUP($A401,ConEnroll!$A$7:$S$341,13,0),0)</f>
        <v>0</v>
      </c>
      <c r="DZ401" s="14">
        <f t="shared" si="976"/>
        <v>0</v>
      </c>
      <c r="EA401" s="14">
        <f t="shared" si="910"/>
        <v>392</v>
      </c>
      <c r="EB401" s="14">
        <f t="shared" si="977"/>
        <v>8.4200476523145795</v>
      </c>
      <c r="EC401" s="14">
        <f t="shared" si="911"/>
        <v>592788.4164865471</v>
      </c>
      <c r="ED401" s="14">
        <f t="shared" si="978"/>
        <v>12732.925292236807</v>
      </c>
      <c r="EE401" s="62"/>
      <c r="EF401" s="14">
        <f t="shared" si="912"/>
        <v>389.25944735790654</v>
      </c>
      <c r="EG401" s="14">
        <f t="shared" si="913"/>
        <v>0</v>
      </c>
      <c r="EH401" s="14">
        <f t="shared" si="914"/>
        <v>8.4200476523145795</v>
      </c>
      <c r="EI401" s="14">
        <f t="shared" si="979"/>
        <v>397.6794950102211</v>
      </c>
      <c r="EJ401" s="37">
        <f t="shared" si="915"/>
        <v>3.223928420620803E-2</v>
      </c>
      <c r="EK401" s="42"/>
      <c r="EL401" s="14" t="str">
        <f>IFERROR(VLOOKUP($A401,#REF!,27,0),"0")</f>
        <v>0</v>
      </c>
      <c r="EM401" s="14">
        <f t="shared" si="980"/>
        <v>0</v>
      </c>
      <c r="EN401" s="14" t="str">
        <f>IFERROR(VLOOKUP($A401,SpecEd23!#REF!,23,0)," ")</f>
        <v xml:space="preserve"> </v>
      </c>
      <c r="EO401" s="14" t="e">
        <f t="shared" si="981"/>
        <v>#VALUE!</v>
      </c>
      <c r="EP401" s="14">
        <f>IFERROR(VLOOKUP($A401,ECFE!#REF!,24,0),0)</f>
        <v>0</v>
      </c>
      <c r="EQ401" s="14">
        <f t="shared" si="982"/>
        <v>0</v>
      </c>
      <c r="ER401" s="14">
        <f>IFERROR(VLOOKUP($A401,#REF!,30,0),0)</f>
        <v>0</v>
      </c>
      <c r="ES401" s="14">
        <f t="shared" si="983"/>
        <v>0</v>
      </c>
      <c r="ET401" s="14">
        <f>IFERROR(VLOOKUP($A401,#REF!,12,0),0)</f>
        <v>0</v>
      </c>
      <c r="EU401" s="14">
        <f t="shared" si="984"/>
        <v>0</v>
      </c>
      <c r="EV401" s="14">
        <v>0</v>
      </c>
      <c r="EW401" s="14">
        <f t="shared" si="985"/>
        <v>0</v>
      </c>
      <c r="EX401" s="14">
        <f>IFERROR(VLOOKUP($A401,ConEnroll!$A$8:$S$601,16,0),0)</f>
        <v>0</v>
      </c>
      <c r="EY401" s="14">
        <f t="shared" si="986"/>
        <v>0</v>
      </c>
      <c r="EZ401" s="14">
        <f t="shared" si="987"/>
        <v>0</v>
      </c>
      <c r="FA401" s="14">
        <f t="shared" si="988"/>
        <v>0</v>
      </c>
      <c r="FB401" s="14" t="e">
        <f t="shared" si="989"/>
        <v>#VALUE!</v>
      </c>
      <c r="FC401" s="14" t="e">
        <f t="shared" si="990"/>
        <v>#VALUE!</v>
      </c>
      <c r="FD401" s="62"/>
      <c r="FE401" s="14">
        <f t="shared" si="916"/>
        <v>10481.43978061394</v>
      </c>
      <c r="FF401" s="14" t="e">
        <f t="shared" si="917"/>
        <v>#VALUE!</v>
      </c>
      <c r="FG401" s="14">
        <f t="shared" si="991"/>
        <v>8.4200476523145795</v>
      </c>
      <c r="FH401" s="14" t="e">
        <f t="shared" si="918"/>
        <v>#VALUE!</v>
      </c>
      <c r="FI401" s="37" t="e">
        <f t="shared" si="919"/>
        <v>#VALUE!</v>
      </c>
      <c r="FJ401" s="12"/>
      <c r="FK401" s="14" t="str">
        <f>IFERROR(VLOOKUP($A401,#REF!,27,0),"0")</f>
        <v>0</v>
      </c>
      <c r="FL401" s="14">
        <f t="shared" si="992"/>
        <v>0</v>
      </c>
      <c r="FM401" s="14" t="str">
        <f>IFERROR(VLOOKUP($A401,SpecEd23!$X$22:$Y$610,59,0)," ")</f>
        <v xml:space="preserve"> </v>
      </c>
      <c r="FN401" s="14" t="e">
        <f t="shared" si="993"/>
        <v>#VALUE!</v>
      </c>
      <c r="FO401" s="14">
        <f>IFERROR(VLOOKUP($A401,ECFE!#REF!,26,0),0)</f>
        <v>0</v>
      </c>
      <c r="FP401" s="14">
        <f t="shared" si="994"/>
        <v>0</v>
      </c>
      <c r="FQ401" s="14">
        <f>IFERROR(VLOOKUP($A401,#REF!,16,0),0)</f>
        <v>0</v>
      </c>
      <c r="FR401" s="14">
        <f t="shared" si="995"/>
        <v>0</v>
      </c>
      <c r="FS401" s="14">
        <f>IFERROR(VLOOKUP($A401,#REF!,12,0),0)</f>
        <v>0</v>
      </c>
      <c r="FT401" s="14">
        <f t="shared" si="996"/>
        <v>0</v>
      </c>
      <c r="FU401" s="14">
        <v>0</v>
      </c>
      <c r="FV401" s="14">
        <f t="shared" si="997"/>
        <v>0</v>
      </c>
      <c r="FW401" s="14">
        <f>IFERROR(VLOOKUP($A401,ConEnroll!$A$8:$S$601,16,0),0)</f>
        <v>0</v>
      </c>
      <c r="FX401" s="14">
        <f t="shared" si="998"/>
        <v>0</v>
      </c>
      <c r="FY401" s="14">
        <f t="shared" si="999"/>
        <v>0</v>
      </c>
      <c r="FZ401" s="14">
        <f t="shared" si="1000"/>
        <v>0</v>
      </c>
      <c r="GA401" s="14" t="e">
        <f t="shared" si="1001"/>
        <v>#VALUE!</v>
      </c>
      <c r="GB401" s="14" t="e">
        <f t="shared" si="1002"/>
        <v>#VALUE!</v>
      </c>
      <c r="GC401" s="39"/>
      <c r="GD401" s="14">
        <f t="shared" si="920"/>
        <v>-10092.180333256034</v>
      </c>
      <c r="GE401" s="14" t="e">
        <f t="shared" si="921"/>
        <v>#VALUE!</v>
      </c>
      <c r="GF401" s="14">
        <f t="shared" si="922"/>
        <v>0</v>
      </c>
      <c r="GG401" s="14" t="e">
        <f t="shared" si="923"/>
        <v>#VALUE!</v>
      </c>
      <c r="GH401" s="37" t="e">
        <f t="shared" si="924"/>
        <v>#VALUE!</v>
      </c>
    </row>
    <row r="402" spans="1:190" ht="12.5" x14ac:dyDescent="0.25">
      <c r="A402" s="67">
        <v>4081</v>
      </c>
      <c r="B402" s="35">
        <v>7</v>
      </c>
      <c r="C402" s="14">
        <v>7</v>
      </c>
      <c r="D402" s="14"/>
      <c r="E402" s="14"/>
      <c r="F402" s="35" t="s">
        <v>2699</v>
      </c>
      <c r="G402" s="41"/>
      <c r="H402" s="14">
        <f>IFERROR(VLOOKUP($A402,BaseFY22!$A$7:$AK$528,6,0),0)</f>
        <v>57</v>
      </c>
      <c r="I402" s="14">
        <f>IFERROR(VLOOKUP($A402,BaseFY22!$A$7:$AK$528,28,0),0)</f>
        <v>573971.4</v>
      </c>
      <c r="J402" s="14">
        <f t="shared" si="925"/>
        <v>10069.673684210527</v>
      </c>
      <c r="K402" s="14">
        <f>IFERROR(VLOOKUP($A402,SpecEd22!$A$21:$BB$605,24,0)," ")</f>
        <v>227451.08303142499</v>
      </c>
      <c r="L402" s="14">
        <f t="shared" si="926"/>
        <v>3990.3698777442983</v>
      </c>
      <c r="M402" s="14">
        <f>IFERROR(VLOOKUP($A402,ECFE!$A$16:$AB$347,7,0),0)</f>
        <v>0</v>
      </c>
      <c r="N402" s="14">
        <f t="shared" si="893"/>
        <v>0</v>
      </c>
      <c r="O402" s="14">
        <v>0</v>
      </c>
      <c r="P402" s="14">
        <f t="shared" si="893"/>
        <v>0</v>
      </c>
      <c r="Q402" s="14">
        <f>IFERROR(VLOOKUP($A402,ConEnroll!$A$7:$S$337,10,0),0)</f>
        <v>0</v>
      </c>
      <c r="R402" s="14">
        <f t="shared" si="927"/>
        <v>0</v>
      </c>
      <c r="S402" s="14">
        <f t="shared" si="894"/>
        <v>0</v>
      </c>
      <c r="T402" s="14">
        <f t="shared" si="928"/>
        <v>0</v>
      </c>
      <c r="U402" s="14">
        <f t="shared" si="895"/>
        <v>801422.48303142504</v>
      </c>
      <c r="V402" s="14">
        <f t="shared" si="929"/>
        <v>14060.043561954826</v>
      </c>
      <c r="W402" s="42"/>
      <c r="X402" s="14">
        <f>IFERROR(VLOOKUP($A402,HouseFY22!$A$6:$AJ$528,28,0),0)</f>
        <v>586281.30865499994</v>
      </c>
      <c r="Y402" s="14">
        <f t="shared" si="930"/>
        <v>10285.636993947368</v>
      </c>
      <c r="Z402" s="14">
        <f>IFERROR(VLOOKUP($A402,Compens80percent!$A$13:$M$560,12,0),0)</f>
        <v>0</v>
      </c>
      <c r="AA402" s="14">
        <f t="shared" si="930"/>
        <v>0</v>
      </c>
      <c r="AB402" s="14">
        <f t="shared" si="931"/>
        <v>586281.30865499994</v>
      </c>
      <c r="AC402" s="14">
        <f t="shared" si="930"/>
        <v>10285.636993947368</v>
      </c>
      <c r="AD402" s="14">
        <f>IFERROR(VLOOKUP(A402,SpecEd22!$A$21:$Z$550,14,0),0)</f>
        <v>227451.08303142499</v>
      </c>
      <c r="AE402" s="14">
        <f t="shared" si="932"/>
        <v>3990.3698777442983</v>
      </c>
      <c r="AF402" s="14">
        <f>IFERROR(VLOOKUP($A402,ECFE!$A$16:$AB$348,8,0),0)</f>
        <v>0</v>
      </c>
      <c r="AG402" s="14">
        <f t="shared" si="933"/>
        <v>0</v>
      </c>
      <c r="AH402" s="14">
        <f>IFERROR(VLOOKUP(A402,ParaFY19!$A$21:$Z$543,7,0),0)</f>
        <v>392</v>
      </c>
      <c r="AI402" s="14">
        <f t="shared" si="934"/>
        <v>6.8771929824561404</v>
      </c>
      <c r="AJ402" s="14">
        <f>IFERROR(VLOOKUP(A402,ConEnroll!$A$7:$S$341,13,0),0)</f>
        <v>0</v>
      </c>
      <c r="AK402" s="14">
        <f t="shared" si="935"/>
        <v>0</v>
      </c>
      <c r="AL402" s="14">
        <f t="shared" si="1003"/>
        <v>392</v>
      </c>
      <c r="AM402" s="14">
        <f t="shared" si="936"/>
        <v>6.8771929824561404</v>
      </c>
      <c r="AN402" s="14">
        <f t="shared" si="937"/>
        <v>814124.39168642496</v>
      </c>
      <c r="AO402" s="14">
        <f t="shared" si="938"/>
        <v>14282.884064674123</v>
      </c>
      <c r="AP402" s="62"/>
      <c r="AQ402" s="14">
        <f t="shared" si="1004"/>
        <v>215.96330973684053</v>
      </c>
      <c r="AR402" s="14">
        <f t="shared" si="896"/>
        <v>0</v>
      </c>
      <c r="AS402" s="14">
        <f t="shared" si="897"/>
        <v>6.8771929824561404</v>
      </c>
      <c r="AT402" s="14">
        <f t="shared" si="939"/>
        <v>222.84050271929667</v>
      </c>
      <c r="AU402" s="37">
        <f t="shared" si="898"/>
        <v>1.5849204288547327E-2</v>
      </c>
      <c r="AV402" s="42"/>
      <c r="AW402" s="14" t="str">
        <f>IFERROR(VLOOKUP($A402,#REF!,27,0),"0")</f>
        <v>0</v>
      </c>
      <c r="AX402" s="14">
        <f t="shared" si="940"/>
        <v>0</v>
      </c>
      <c r="AY402" s="14" t="str">
        <f>IFERROR(VLOOKUP($A402,SpecEd22!#REF!,23,0)," ")</f>
        <v xml:space="preserve"> </v>
      </c>
      <c r="AZ402" s="14" t="e">
        <f t="shared" si="941"/>
        <v>#VALUE!</v>
      </c>
      <c r="BA402" s="14">
        <f>IFERROR(VLOOKUP($A402,ECFE!#REF!,23,0),0)</f>
        <v>0</v>
      </c>
      <c r="BB402" s="14">
        <f t="shared" si="942"/>
        <v>0</v>
      </c>
      <c r="BC402" s="14">
        <f>IFERROR(VLOOKUP($A402,#REF!,17,0),0)</f>
        <v>0</v>
      </c>
      <c r="BD402" s="14">
        <f t="shared" si="943"/>
        <v>0</v>
      </c>
      <c r="BE402" s="14">
        <f>IFERROR(VLOOKUP($A402,#REF!,9,0),0)</f>
        <v>0</v>
      </c>
      <c r="BF402" s="14">
        <f t="shared" si="944"/>
        <v>0</v>
      </c>
      <c r="BG402" s="14">
        <v>0</v>
      </c>
      <c r="BH402" s="14">
        <f t="shared" si="945"/>
        <v>0</v>
      </c>
      <c r="BI402" s="14">
        <f>IFERROR(VLOOKUP($A402,ConEnroll!$A$8:$S$601,15,0),0)</f>
        <v>0</v>
      </c>
      <c r="BJ402" s="14">
        <f t="shared" si="946"/>
        <v>0</v>
      </c>
      <c r="BK402" s="14">
        <f t="shared" si="947"/>
        <v>0</v>
      </c>
      <c r="BL402" s="14">
        <f t="shared" si="948"/>
        <v>0</v>
      </c>
      <c r="BM402" s="14" t="e">
        <f t="shared" si="949"/>
        <v>#VALUE!</v>
      </c>
      <c r="BN402" s="14" t="e">
        <f t="shared" si="950"/>
        <v>#VALUE!</v>
      </c>
      <c r="BO402" s="42"/>
      <c r="BP402" s="14">
        <f t="shared" si="899"/>
        <v>10285.636993947368</v>
      </c>
      <c r="BQ402" s="14" t="e">
        <f t="shared" si="900"/>
        <v>#VALUE!</v>
      </c>
      <c r="BR402" s="14">
        <f t="shared" si="951"/>
        <v>6.8771929824561404</v>
      </c>
      <c r="BS402" s="14" t="e">
        <f t="shared" si="901"/>
        <v>#VALUE!</v>
      </c>
      <c r="BT402" s="37" t="e">
        <f t="shared" si="902"/>
        <v>#VALUE!</v>
      </c>
      <c r="BU402" s="41"/>
      <c r="BV402" s="14" t="str">
        <f>IFERROR(VLOOKUP($A402,#REF!,27,0),"0")</f>
        <v>0</v>
      </c>
      <c r="BW402" s="14">
        <f t="shared" si="952"/>
        <v>0</v>
      </c>
      <c r="BX402" s="14" t="str">
        <f>IFERROR(VLOOKUP($A402,SpecEd22!$Z$22:$AV$606,59,0)," ")</f>
        <v xml:space="preserve"> </v>
      </c>
      <c r="BY402" s="14" t="e">
        <f t="shared" si="953"/>
        <v>#VALUE!</v>
      </c>
      <c r="BZ402" s="14">
        <f>IFERROR(VLOOKUP($A402,ECFE!#REF!,25,0),0)</f>
        <v>0</v>
      </c>
      <c r="CA402" s="14">
        <f t="shared" si="954"/>
        <v>0</v>
      </c>
      <c r="CB402" s="14">
        <f>IFERROR(VLOOKUP($A402,#REF!,17,0),0)</f>
        <v>0</v>
      </c>
      <c r="CC402" s="14">
        <f t="shared" si="955"/>
        <v>0</v>
      </c>
      <c r="CD402" s="14">
        <f>IFERROR(VLOOKUP($A402,#REF!,9,0),0)</f>
        <v>0</v>
      </c>
      <c r="CE402" s="14">
        <f t="shared" si="956"/>
        <v>0</v>
      </c>
      <c r="CF402" s="14">
        <v>0</v>
      </c>
      <c r="CG402" s="14">
        <f t="shared" si="957"/>
        <v>0</v>
      </c>
      <c r="CH402" s="14">
        <f>IFERROR(VLOOKUP($A402,ConEnroll!$A$8:$S$601,15,0),0)</f>
        <v>0</v>
      </c>
      <c r="CI402" s="14">
        <f t="shared" si="958"/>
        <v>0</v>
      </c>
      <c r="CJ402" s="14">
        <f t="shared" si="959"/>
        <v>0</v>
      </c>
      <c r="CK402" s="14">
        <f t="shared" si="960"/>
        <v>0</v>
      </c>
      <c r="CL402" s="14" t="e">
        <f t="shared" si="961"/>
        <v>#VALUE!</v>
      </c>
      <c r="CM402" s="14" t="e">
        <f t="shared" si="962"/>
        <v>#VALUE!</v>
      </c>
      <c r="CN402" s="42"/>
      <c r="CO402" s="14">
        <f t="shared" si="903"/>
        <v>-10069.673684210527</v>
      </c>
      <c r="CP402" s="14" t="e">
        <f t="shared" si="904"/>
        <v>#VALUE!</v>
      </c>
      <c r="CQ402" s="14">
        <f t="shared" si="905"/>
        <v>0</v>
      </c>
      <c r="CR402" s="14" t="e">
        <f t="shared" si="906"/>
        <v>#VALUE!</v>
      </c>
      <c r="CS402" s="37" t="e">
        <f t="shared" si="907"/>
        <v>#VALUE!</v>
      </c>
      <c r="CT402" s="239"/>
      <c r="CU402" s="239"/>
      <c r="CV402" s="468"/>
      <c r="CW402" s="14">
        <f>IFERROR(VLOOKUP($A402,BaseFY23!$A$7:$AK$527,6,0),0)</f>
        <v>60</v>
      </c>
      <c r="CX402" s="14">
        <f>IFERROR(VLOOKUP($A402,BaseFY23!$A$7:$AN$528,28,0),0)</f>
        <v>601556</v>
      </c>
      <c r="CY402" s="14">
        <f t="shared" si="963"/>
        <v>10025.933333333332</v>
      </c>
      <c r="CZ402" s="14">
        <f>IFERROR(VLOOKUP($A402,SpecEd23!$A$21:$BB$605,23,0)," ")</f>
        <v>256054.28675714589</v>
      </c>
      <c r="DA402" s="14">
        <f t="shared" si="964"/>
        <v>4267.5714459524315</v>
      </c>
      <c r="DB402" s="14">
        <f>IFERROR(VLOOKUP($A402,ECFE!$A$16:$AB$347,7,0),0)</f>
        <v>0</v>
      </c>
      <c r="DC402" s="14">
        <f t="shared" si="965"/>
        <v>0</v>
      </c>
      <c r="DD402" s="14">
        <v>0</v>
      </c>
      <c r="DE402" s="14">
        <f t="shared" si="966"/>
        <v>0</v>
      </c>
      <c r="DF402" s="14">
        <f>IFERROR(VLOOKUP($A402,ConEnroll!$A$7:$S$338,10,0),0)</f>
        <v>0</v>
      </c>
      <c r="DG402" s="14">
        <f t="shared" si="967"/>
        <v>0</v>
      </c>
      <c r="DH402" s="14">
        <f t="shared" si="908"/>
        <v>0</v>
      </c>
      <c r="DI402" s="14">
        <f t="shared" si="968"/>
        <v>0</v>
      </c>
      <c r="DJ402" s="14">
        <f t="shared" si="909"/>
        <v>857610.28675714589</v>
      </c>
      <c r="DK402" s="14">
        <f t="shared" si="969"/>
        <v>14293.504779285764</v>
      </c>
      <c r="DL402" s="42"/>
      <c r="DM402" s="14">
        <f>IFERROR(VLOOKUP($A402,HouseFY23!$A$7:$AJ$528,28,0),0)</f>
        <v>625768.21</v>
      </c>
      <c r="DN402" s="14">
        <f t="shared" si="970"/>
        <v>10429.470166666666</v>
      </c>
      <c r="DO402" s="14">
        <f>IFERROR(VLOOKUP($A402,Compens80percent!$A$13:$M$560,12,0),0)</f>
        <v>0</v>
      </c>
      <c r="DP402" s="14">
        <f t="shared" si="970"/>
        <v>0</v>
      </c>
      <c r="DQ402" s="14">
        <f t="shared" si="971"/>
        <v>625768.21</v>
      </c>
      <c r="DR402" s="14">
        <f t="shared" si="972"/>
        <v>10978.389649122806</v>
      </c>
      <c r="DS402" s="14">
        <f>IFERROR(VLOOKUP($A402,SpecEd23!$A$21:$Z$550,14,0),0)</f>
        <v>256054.28675714589</v>
      </c>
      <c r="DT402" s="14">
        <f t="shared" si="973"/>
        <v>4267.5714459524315</v>
      </c>
      <c r="DU402" s="14">
        <f>IFERROR(VLOOKUP($A402,ECFE!$A$16:$AB$347,9,0),0)</f>
        <v>0</v>
      </c>
      <c r="DV402" s="14">
        <f t="shared" si="974"/>
        <v>0</v>
      </c>
      <c r="DW402" s="14">
        <f>IFERROR(VLOOKUP($A402,ParaFY19!$A$21:$Z$543,7,0),0)</f>
        <v>392</v>
      </c>
      <c r="DX402" s="14">
        <f t="shared" si="975"/>
        <v>6.5333333333333332</v>
      </c>
      <c r="DY402" s="14">
        <f>IFERROR(VLOOKUP($A402,ConEnroll!$A$7:$S$341,13,0),0)</f>
        <v>0</v>
      </c>
      <c r="DZ402" s="14">
        <f t="shared" si="976"/>
        <v>0</v>
      </c>
      <c r="EA402" s="14">
        <f t="shared" si="910"/>
        <v>392</v>
      </c>
      <c r="EB402" s="14">
        <f t="shared" si="977"/>
        <v>6.5333333333333332</v>
      </c>
      <c r="EC402" s="14">
        <f t="shared" si="911"/>
        <v>882214.49675714585</v>
      </c>
      <c r="ED402" s="14">
        <f t="shared" si="978"/>
        <v>14703.57494595243</v>
      </c>
      <c r="EE402" s="62"/>
      <c r="EF402" s="14">
        <f t="shared" si="912"/>
        <v>403.53683333333356</v>
      </c>
      <c r="EG402" s="14">
        <f t="shared" si="913"/>
        <v>0</v>
      </c>
      <c r="EH402" s="14">
        <f t="shared" si="914"/>
        <v>6.5333333333333332</v>
      </c>
      <c r="EI402" s="14">
        <f t="shared" si="979"/>
        <v>410.07016666666692</v>
      </c>
      <c r="EJ402" s="37">
        <f t="shared" si="915"/>
        <v>2.8689266418474437E-2</v>
      </c>
      <c r="EK402" s="42"/>
      <c r="EL402" s="14" t="str">
        <f>IFERROR(VLOOKUP($A402,#REF!,27,0),"0")</f>
        <v>0</v>
      </c>
      <c r="EM402" s="14">
        <f t="shared" si="980"/>
        <v>0</v>
      </c>
      <c r="EN402" s="14" t="str">
        <f>IFERROR(VLOOKUP($A402,SpecEd23!#REF!,23,0)," ")</f>
        <v xml:space="preserve"> </v>
      </c>
      <c r="EO402" s="14" t="e">
        <f t="shared" si="981"/>
        <v>#VALUE!</v>
      </c>
      <c r="EP402" s="14">
        <f>IFERROR(VLOOKUP($A402,ECFE!#REF!,24,0),0)</f>
        <v>0</v>
      </c>
      <c r="EQ402" s="14">
        <f t="shared" si="982"/>
        <v>0</v>
      </c>
      <c r="ER402" s="14">
        <f>IFERROR(VLOOKUP($A402,#REF!,30,0),0)</f>
        <v>0</v>
      </c>
      <c r="ES402" s="14">
        <f t="shared" si="983"/>
        <v>0</v>
      </c>
      <c r="ET402" s="14">
        <f>IFERROR(VLOOKUP($A402,#REF!,12,0),0)</f>
        <v>0</v>
      </c>
      <c r="EU402" s="14">
        <f t="shared" si="984"/>
        <v>0</v>
      </c>
      <c r="EV402" s="14">
        <v>0</v>
      </c>
      <c r="EW402" s="14">
        <f t="shared" si="985"/>
        <v>0</v>
      </c>
      <c r="EX402" s="14">
        <f>IFERROR(VLOOKUP($A402,ConEnroll!$A$8:$S$601,16,0),0)</f>
        <v>0</v>
      </c>
      <c r="EY402" s="14">
        <f t="shared" si="986"/>
        <v>0</v>
      </c>
      <c r="EZ402" s="14">
        <f t="shared" si="987"/>
        <v>0</v>
      </c>
      <c r="FA402" s="14">
        <f t="shared" si="988"/>
        <v>0</v>
      </c>
      <c r="FB402" s="14" t="e">
        <f t="shared" si="989"/>
        <v>#VALUE!</v>
      </c>
      <c r="FC402" s="14" t="e">
        <f t="shared" si="990"/>
        <v>#VALUE!</v>
      </c>
      <c r="FD402" s="62"/>
      <c r="FE402" s="14">
        <f t="shared" si="916"/>
        <v>10429.470166666666</v>
      </c>
      <c r="FF402" s="14" t="e">
        <f t="shared" si="917"/>
        <v>#VALUE!</v>
      </c>
      <c r="FG402" s="14">
        <f t="shared" si="991"/>
        <v>6.5333333333333332</v>
      </c>
      <c r="FH402" s="14" t="e">
        <f t="shared" si="918"/>
        <v>#VALUE!</v>
      </c>
      <c r="FI402" s="37" t="e">
        <f t="shared" si="919"/>
        <v>#VALUE!</v>
      </c>
      <c r="FJ402" s="12"/>
      <c r="FK402" s="14" t="str">
        <f>IFERROR(VLOOKUP($A402,#REF!,27,0),"0")</f>
        <v>0</v>
      </c>
      <c r="FL402" s="14">
        <f t="shared" si="992"/>
        <v>0</v>
      </c>
      <c r="FM402" s="14" t="str">
        <f>IFERROR(VLOOKUP($A402,SpecEd23!$X$22:$Y$610,59,0)," ")</f>
        <v xml:space="preserve"> </v>
      </c>
      <c r="FN402" s="14" t="e">
        <f t="shared" si="993"/>
        <v>#VALUE!</v>
      </c>
      <c r="FO402" s="14">
        <f>IFERROR(VLOOKUP($A402,ECFE!#REF!,26,0),0)</f>
        <v>0</v>
      </c>
      <c r="FP402" s="14">
        <f t="shared" si="994"/>
        <v>0</v>
      </c>
      <c r="FQ402" s="14">
        <f>IFERROR(VLOOKUP($A402,#REF!,16,0),0)</f>
        <v>0</v>
      </c>
      <c r="FR402" s="14">
        <f t="shared" si="995"/>
        <v>0</v>
      </c>
      <c r="FS402" s="14">
        <f>IFERROR(VLOOKUP($A402,#REF!,12,0),0)</f>
        <v>0</v>
      </c>
      <c r="FT402" s="14">
        <f t="shared" si="996"/>
        <v>0</v>
      </c>
      <c r="FU402" s="14">
        <v>0</v>
      </c>
      <c r="FV402" s="14">
        <f t="shared" si="997"/>
        <v>0</v>
      </c>
      <c r="FW402" s="14">
        <f>IFERROR(VLOOKUP($A402,ConEnroll!$A$8:$S$601,16,0),0)</f>
        <v>0</v>
      </c>
      <c r="FX402" s="14">
        <f t="shared" si="998"/>
        <v>0</v>
      </c>
      <c r="FY402" s="14">
        <f t="shared" si="999"/>
        <v>0</v>
      </c>
      <c r="FZ402" s="14">
        <f t="shared" si="1000"/>
        <v>0</v>
      </c>
      <c r="GA402" s="14" t="e">
        <f t="shared" si="1001"/>
        <v>#VALUE!</v>
      </c>
      <c r="GB402" s="14" t="e">
        <f t="shared" si="1002"/>
        <v>#VALUE!</v>
      </c>
      <c r="GC402" s="39"/>
      <c r="GD402" s="14">
        <f t="shared" si="920"/>
        <v>-10025.933333333332</v>
      </c>
      <c r="GE402" s="14" t="e">
        <f t="shared" si="921"/>
        <v>#VALUE!</v>
      </c>
      <c r="GF402" s="14">
        <f t="shared" si="922"/>
        <v>0</v>
      </c>
      <c r="GG402" s="14" t="e">
        <f t="shared" si="923"/>
        <v>#VALUE!</v>
      </c>
      <c r="GH402" s="37" t="e">
        <f t="shared" si="924"/>
        <v>#VALUE!</v>
      </c>
    </row>
    <row r="403" spans="1:190" ht="12.5" x14ac:dyDescent="0.25">
      <c r="A403" s="67">
        <v>4082</v>
      </c>
      <c r="B403" s="35">
        <v>7</v>
      </c>
      <c r="C403" s="14">
        <v>7</v>
      </c>
      <c r="D403" s="14"/>
      <c r="E403" s="14"/>
      <c r="F403" s="35" t="s">
        <v>2700</v>
      </c>
      <c r="G403" s="41"/>
      <c r="H403" s="14">
        <f>IFERROR(VLOOKUP($A403,BaseFY22!$A$7:$AK$528,6,0),0)</f>
        <v>495</v>
      </c>
      <c r="I403" s="14">
        <f>IFERROR(VLOOKUP($A403,BaseFY22!$A$7:$AK$528,28,0),0)</f>
        <v>4562030</v>
      </c>
      <c r="J403" s="14">
        <f t="shared" si="925"/>
        <v>9216.2222222222226</v>
      </c>
      <c r="K403" s="14">
        <f>IFERROR(VLOOKUP($A403,SpecEd22!$A$21:$BB$605,24,0)," ")</f>
        <v>823897.47169001657</v>
      </c>
      <c r="L403" s="14">
        <f t="shared" si="926"/>
        <v>1664.4393367475082</v>
      </c>
      <c r="M403" s="14">
        <f>IFERROR(VLOOKUP($A403,ECFE!$A$16:$AB$347,7,0),0)</f>
        <v>0</v>
      </c>
      <c r="N403" s="14">
        <f t="shared" si="893"/>
        <v>0</v>
      </c>
      <c r="O403" s="14">
        <v>0</v>
      </c>
      <c r="P403" s="14">
        <f t="shared" si="893"/>
        <v>0</v>
      </c>
      <c r="Q403" s="14">
        <f>IFERROR(VLOOKUP($A403,ConEnroll!$A$7:$S$337,10,0),0)</f>
        <v>0</v>
      </c>
      <c r="R403" s="14">
        <f t="shared" si="927"/>
        <v>0</v>
      </c>
      <c r="S403" s="14">
        <f t="shared" si="894"/>
        <v>0</v>
      </c>
      <c r="T403" s="14">
        <f t="shared" si="928"/>
        <v>0</v>
      </c>
      <c r="U403" s="14">
        <f t="shared" si="895"/>
        <v>5385927.4716900168</v>
      </c>
      <c r="V403" s="14">
        <f t="shared" si="929"/>
        <v>10880.66155896973</v>
      </c>
      <c r="W403" s="42"/>
      <c r="X403" s="14">
        <f>IFERROR(VLOOKUP($A403,HouseFY22!$A$6:$AJ$528,28,0),0)</f>
        <v>4648852.8831949998</v>
      </c>
      <c r="Y403" s="14">
        <f t="shared" si="930"/>
        <v>9391.6219862525249</v>
      </c>
      <c r="Z403" s="14">
        <f>IFERROR(VLOOKUP($A403,Compens80percent!$A$13:$M$560,12,0),0)</f>
        <v>0</v>
      </c>
      <c r="AA403" s="14">
        <f t="shared" si="930"/>
        <v>0</v>
      </c>
      <c r="AB403" s="14">
        <f t="shared" si="931"/>
        <v>4648852.8831949998</v>
      </c>
      <c r="AC403" s="14">
        <f t="shared" si="930"/>
        <v>9391.6219862525249</v>
      </c>
      <c r="AD403" s="14">
        <f>IFERROR(VLOOKUP(A403,SpecEd22!$A$21:$Z$550,14,0),0)</f>
        <v>823897.47169001657</v>
      </c>
      <c r="AE403" s="14">
        <f t="shared" si="932"/>
        <v>1664.4393367475082</v>
      </c>
      <c r="AF403" s="14">
        <f>IFERROR(VLOOKUP($A403,ECFE!$A$16:$AB$348,8,0),0)</f>
        <v>0</v>
      </c>
      <c r="AG403" s="14">
        <f t="shared" si="933"/>
        <v>0</v>
      </c>
      <c r="AH403" s="14">
        <f>IFERROR(VLOOKUP(A403,ParaFY19!$A$21:$Z$543,7,0),0)</f>
        <v>196</v>
      </c>
      <c r="AI403" s="14">
        <f t="shared" si="934"/>
        <v>0.39595959595959596</v>
      </c>
      <c r="AJ403" s="14">
        <f>IFERROR(VLOOKUP(A403,ConEnroll!$A$7:$S$341,13,0),0)</f>
        <v>0</v>
      </c>
      <c r="AK403" s="14">
        <f t="shared" si="935"/>
        <v>0</v>
      </c>
      <c r="AL403" s="14">
        <f t="shared" si="1003"/>
        <v>196</v>
      </c>
      <c r="AM403" s="14">
        <f t="shared" si="936"/>
        <v>0.39595959595959596</v>
      </c>
      <c r="AN403" s="14">
        <f t="shared" si="937"/>
        <v>5472946.3548850166</v>
      </c>
      <c r="AO403" s="14">
        <f t="shared" si="938"/>
        <v>11056.457282595993</v>
      </c>
      <c r="AP403" s="62"/>
      <c r="AQ403" s="14">
        <f t="shared" si="1004"/>
        <v>175.39976403030232</v>
      </c>
      <c r="AR403" s="14">
        <f t="shared" si="896"/>
        <v>0</v>
      </c>
      <c r="AS403" s="14">
        <f t="shared" si="897"/>
        <v>0.39595959595959596</v>
      </c>
      <c r="AT403" s="14">
        <f t="shared" si="939"/>
        <v>175.79572362626192</v>
      </c>
      <c r="AU403" s="37">
        <f t="shared" si="898"/>
        <v>1.6156712776470891E-2</v>
      </c>
      <c r="AV403" s="42"/>
      <c r="AW403" s="14" t="str">
        <f>IFERROR(VLOOKUP($A403,#REF!,27,0),"0")</f>
        <v>0</v>
      </c>
      <c r="AX403" s="14">
        <f t="shared" si="940"/>
        <v>0</v>
      </c>
      <c r="AY403" s="14" t="str">
        <f>IFERROR(VLOOKUP($A403,SpecEd22!#REF!,23,0)," ")</f>
        <v xml:space="preserve"> </v>
      </c>
      <c r="AZ403" s="14" t="e">
        <f t="shared" si="941"/>
        <v>#VALUE!</v>
      </c>
      <c r="BA403" s="14">
        <f>IFERROR(VLOOKUP($A403,ECFE!#REF!,23,0),0)</f>
        <v>0</v>
      </c>
      <c r="BB403" s="14">
        <f t="shared" si="942"/>
        <v>0</v>
      </c>
      <c r="BC403" s="14">
        <f>IFERROR(VLOOKUP($A403,#REF!,17,0),0)</f>
        <v>0</v>
      </c>
      <c r="BD403" s="14">
        <f t="shared" si="943"/>
        <v>0</v>
      </c>
      <c r="BE403" s="14">
        <f>IFERROR(VLOOKUP($A403,#REF!,9,0),0)</f>
        <v>0</v>
      </c>
      <c r="BF403" s="14">
        <f t="shared" si="944"/>
        <v>0</v>
      </c>
      <c r="BG403" s="14">
        <v>0</v>
      </c>
      <c r="BH403" s="14">
        <f t="shared" si="945"/>
        <v>0</v>
      </c>
      <c r="BI403" s="14">
        <f>IFERROR(VLOOKUP($A403,ConEnroll!$A$8:$S$601,15,0),0)</f>
        <v>0</v>
      </c>
      <c r="BJ403" s="14">
        <f t="shared" si="946"/>
        <v>0</v>
      </c>
      <c r="BK403" s="14">
        <f t="shared" si="947"/>
        <v>0</v>
      </c>
      <c r="BL403" s="14">
        <f t="shared" si="948"/>
        <v>0</v>
      </c>
      <c r="BM403" s="14" t="e">
        <f t="shared" si="949"/>
        <v>#VALUE!</v>
      </c>
      <c r="BN403" s="14" t="e">
        <f t="shared" si="950"/>
        <v>#VALUE!</v>
      </c>
      <c r="BO403" s="42"/>
      <c r="BP403" s="14">
        <f t="shared" si="899"/>
        <v>9391.6219862525249</v>
      </c>
      <c r="BQ403" s="14" t="e">
        <f t="shared" si="900"/>
        <v>#VALUE!</v>
      </c>
      <c r="BR403" s="14">
        <f t="shared" si="951"/>
        <v>0.39595959595959596</v>
      </c>
      <c r="BS403" s="14" t="e">
        <f t="shared" si="901"/>
        <v>#VALUE!</v>
      </c>
      <c r="BT403" s="37" t="e">
        <f t="shared" si="902"/>
        <v>#VALUE!</v>
      </c>
      <c r="BU403" s="41"/>
      <c r="BV403" s="14" t="str">
        <f>IFERROR(VLOOKUP($A403,#REF!,27,0),"0")</f>
        <v>0</v>
      </c>
      <c r="BW403" s="14">
        <f t="shared" si="952"/>
        <v>0</v>
      </c>
      <c r="BX403" s="14" t="str">
        <f>IFERROR(VLOOKUP($A403,SpecEd22!$Z$22:$AV$606,59,0)," ")</f>
        <v xml:space="preserve"> </v>
      </c>
      <c r="BY403" s="14" t="e">
        <f t="shared" si="953"/>
        <v>#VALUE!</v>
      </c>
      <c r="BZ403" s="14">
        <f>IFERROR(VLOOKUP($A403,ECFE!#REF!,25,0),0)</f>
        <v>0</v>
      </c>
      <c r="CA403" s="14">
        <f t="shared" si="954"/>
        <v>0</v>
      </c>
      <c r="CB403" s="14">
        <f>IFERROR(VLOOKUP($A403,#REF!,17,0),0)</f>
        <v>0</v>
      </c>
      <c r="CC403" s="14">
        <f t="shared" si="955"/>
        <v>0</v>
      </c>
      <c r="CD403" s="14">
        <f>IFERROR(VLOOKUP($A403,#REF!,9,0),0)</f>
        <v>0</v>
      </c>
      <c r="CE403" s="14">
        <f t="shared" si="956"/>
        <v>0</v>
      </c>
      <c r="CF403" s="14">
        <v>0</v>
      </c>
      <c r="CG403" s="14">
        <f t="shared" si="957"/>
        <v>0</v>
      </c>
      <c r="CH403" s="14">
        <f>IFERROR(VLOOKUP($A403,ConEnroll!$A$8:$S$601,15,0),0)</f>
        <v>0</v>
      </c>
      <c r="CI403" s="14">
        <f t="shared" si="958"/>
        <v>0</v>
      </c>
      <c r="CJ403" s="14">
        <f t="shared" si="959"/>
        <v>0</v>
      </c>
      <c r="CK403" s="14">
        <f t="shared" si="960"/>
        <v>0</v>
      </c>
      <c r="CL403" s="14" t="e">
        <f t="shared" si="961"/>
        <v>#VALUE!</v>
      </c>
      <c r="CM403" s="14" t="e">
        <f t="shared" si="962"/>
        <v>#VALUE!</v>
      </c>
      <c r="CN403" s="42"/>
      <c r="CO403" s="14">
        <f t="shared" si="903"/>
        <v>-9216.2222222222226</v>
      </c>
      <c r="CP403" s="14" t="e">
        <f t="shared" si="904"/>
        <v>#VALUE!</v>
      </c>
      <c r="CQ403" s="14">
        <f t="shared" si="905"/>
        <v>0</v>
      </c>
      <c r="CR403" s="14" t="e">
        <f t="shared" si="906"/>
        <v>#VALUE!</v>
      </c>
      <c r="CS403" s="37" t="e">
        <f t="shared" si="907"/>
        <v>#VALUE!</v>
      </c>
      <c r="CT403" s="239"/>
      <c r="CU403" s="239"/>
      <c r="CV403" s="468"/>
      <c r="CW403" s="14">
        <f>IFERROR(VLOOKUP($A403,BaseFY23!$A$7:$AK$527,6,0),0)</f>
        <v>364.57894700000003</v>
      </c>
      <c r="CX403" s="14">
        <f>IFERROR(VLOOKUP($A403,BaseFY23!$A$7:$AN$528,28,0),0)</f>
        <v>3570989.4421049999</v>
      </c>
      <c r="CY403" s="14">
        <f t="shared" si="963"/>
        <v>9794.8317408053717</v>
      </c>
      <c r="CZ403" s="14">
        <f>IFERROR(VLOOKUP($A403,SpecEd23!$A$21:$BB$605,23,0)," ")</f>
        <v>657763.26052409981</v>
      </c>
      <c r="DA403" s="14">
        <f t="shared" si="964"/>
        <v>1804.1723635898804</v>
      </c>
      <c r="DB403" s="14">
        <f>IFERROR(VLOOKUP($A403,ECFE!$A$16:$AB$347,7,0),0)</f>
        <v>0</v>
      </c>
      <c r="DC403" s="14">
        <f t="shared" si="965"/>
        <v>0</v>
      </c>
      <c r="DD403" s="14">
        <v>0</v>
      </c>
      <c r="DE403" s="14">
        <f t="shared" si="966"/>
        <v>0</v>
      </c>
      <c r="DF403" s="14">
        <f>IFERROR(VLOOKUP($A403,ConEnroll!$A$7:$S$338,10,0),0)</f>
        <v>0</v>
      </c>
      <c r="DG403" s="14">
        <f t="shared" si="967"/>
        <v>0</v>
      </c>
      <c r="DH403" s="14">
        <f t="shared" si="908"/>
        <v>0</v>
      </c>
      <c r="DI403" s="14">
        <f t="shared" si="968"/>
        <v>0</v>
      </c>
      <c r="DJ403" s="14">
        <f t="shared" si="909"/>
        <v>4228752.7026290996</v>
      </c>
      <c r="DK403" s="14">
        <f t="shared" si="969"/>
        <v>11599.004104395253</v>
      </c>
      <c r="DL403" s="42"/>
      <c r="DM403" s="14">
        <f>IFERROR(VLOOKUP($A403,HouseFY23!$A$7:$AJ$528,28,0),0)</f>
        <v>3706330.772105</v>
      </c>
      <c r="DN403" s="14">
        <f t="shared" si="970"/>
        <v>10166.058140776297</v>
      </c>
      <c r="DO403" s="14">
        <f>IFERROR(VLOOKUP($A403,Compens80percent!$A$13:$M$560,12,0),0)</f>
        <v>0</v>
      </c>
      <c r="DP403" s="14">
        <f t="shared" si="970"/>
        <v>0</v>
      </c>
      <c r="DQ403" s="14">
        <f t="shared" si="971"/>
        <v>3706330.772105</v>
      </c>
      <c r="DR403" s="14">
        <f t="shared" si="972"/>
        <v>7487.5369133434342</v>
      </c>
      <c r="DS403" s="14">
        <f>IFERROR(VLOOKUP($A403,SpecEd23!$A$21:$Z$550,14,0),0)</f>
        <v>657763.26052409981</v>
      </c>
      <c r="DT403" s="14">
        <f t="shared" si="973"/>
        <v>1804.1723635898804</v>
      </c>
      <c r="DU403" s="14">
        <f>IFERROR(VLOOKUP($A403,ECFE!$A$16:$AB$347,9,0),0)</f>
        <v>0</v>
      </c>
      <c r="DV403" s="14">
        <f t="shared" si="974"/>
        <v>0</v>
      </c>
      <c r="DW403" s="14">
        <f>IFERROR(VLOOKUP($A403,ParaFY19!$A$21:$Z$543,7,0),0)</f>
        <v>196</v>
      </c>
      <c r="DX403" s="14">
        <f t="shared" si="975"/>
        <v>0.53760646798949685</v>
      </c>
      <c r="DY403" s="14">
        <f>IFERROR(VLOOKUP($A403,ConEnroll!$A$7:$S$341,13,0),0)</f>
        <v>0</v>
      </c>
      <c r="DZ403" s="14">
        <f t="shared" si="976"/>
        <v>0</v>
      </c>
      <c r="EA403" s="14">
        <f t="shared" si="910"/>
        <v>196</v>
      </c>
      <c r="EB403" s="14">
        <f t="shared" si="977"/>
        <v>0.53760646798949685</v>
      </c>
      <c r="EC403" s="14">
        <f t="shared" si="911"/>
        <v>4364290.0326290997</v>
      </c>
      <c r="ED403" s="14">
        <f t="shared" si="978"/>
        <v>11970.768110834166</v>
      </c>
      <c r="EE403" s="62"/>
      <c r="EF403" s="14">
        <f t="shared" si="912"/>
        <v>371.22639997092483</v>
      </c>
      <c r="EG403" s="14">
        <f t="shared" si="913"/>
        <v>0</v>
      </c>
      <c r="EH403" s="14">
        <f t="shared" si="914"/>
        <v>0.53760646798949685</v>
      </c>
      <c r="EI403" s="14">
        <f t="shared" si="979"/>
        <v>371.76400643891435</v>
      </c>
      <c r="EJ403" s="37">
        <f t="shared" si="915"/>
        <v>3.2051372953479727E-2</v>
      </c>
      <c r="EK403" s="42"/>
      <c r="EL403" s="14" t="str">
        <f>IFERROR(VLOOKUP($A403,#REF!,27,0),"0")</f>
        <v>0</v>
      </c>
      <c r="EM403" s="14">
        <f t="shared" si="980"/>
        <v>0</v>
      </c>
      <c r="EN403" s="14" t="str">
        <f>IFERROR(VLOOKUP($A403,SpecEd23!#REF!,23,0)," ")</f>
        <v xml:space="preserve"> </v>
      </c>
      <c r="EO403" s="14" t="e">
        <f t="shared" si="981"/>
        <v>#VALUE!</v>
      </c>
      <c r="EP403" s="14">
        <f>IFERROR(VLOOKUP($A403,ECFE!#REF!,24,0),0)</f>
        <v>0</v>
      </c>
      <c r="EQ403" s="14">
        <f t="shared" si="982"/>
        <v>0</v>
      </c>
      <c r="ER403" s="14">
        <f>IFERROR(VLOOKUP($A403,#REF!,30,0),0)</f>
        <v>0</v>
      </c>
      <c r="ES403" s="14">
        <f t="shared" si="983"/>
        <v>0</v>
      </c>
      <c r="ET403" s="14">
        <f>IFERROR(VLOOKUP($A403,#REF!,12,0),0)</f>
        <v>0</v>
      </c>
      <c r="EU403" s="14">
        <f t="shared" si="984"/>
        <v>0</v>
      </c>
      <c r="EV403" s="14">
        <v>0</v>
      </c>
      <c r="EW403" s="14">
        <f t="shared" si="985"/>
        <v>0</v>
      </c>
      <c r="EX403" s="14">
        <f>IFERROR(VLOOKUP($A403,ConEnroll!$A$8:$S$601,16,0),0)</f>
        <v>0</v>
      </c>
      <c r="EY403" s="14">
        <f t="shared" si="986"/>
        <v>0</v>
      </c>
      <c r="EZ403" s="14">
        <f t="shared" si="987"/>
        <v>0</v>
      </c>
      <c r="FA403" s="14">
        <f t="shared" si="988"/>
        <v>0</v>
      </c>
      <c r="FB403" s="14" t="e">
        <f t="shared" si="989"/>
        <v>#VALUE!</v>
      </c>
      <c r="FC403" s="14" t="e">
        <f t="shared" si="990"/>
        <v>#VALUE!</v>
      </c>
      <c r="FD403" s="62"/>
      <c r="FE403" s="14">
        <f t="shared" si="916"/>
        <v>10166.058140776297</v>
      </c>
      <c r="FF403" s="14" t="e">
        <f t="shared" si="917"/>
        <v>#VALUE!</v>
      </c>
      <c r="FG403" s="14">
        <f t="shared" si="991"/>
        <v>0.53760646798949685</v>
      </c>
      <c r="FH403" s="14" t="e">
        <f t="shared" si="918"/>
        <v>#VALUE!</v>
      </c>
      <c r="FI403" s="37" t="e">
        <f t="shared" si="919"/>
        <v>#VALUE!</v>
      </c>
      <c r="FJ403" s="12"/>
      <c r="FK403" s="14" t="str">
        <f>IFERROR(VLOOKUP($A403,#REF!,27,0),"0")</f>
        <v>0</v>
      </c>
      <c r="FL403" s="14">
        <f t="shared" si="992"/>
        <v>0</v>
      </c>
      <c r="FM403" s="14" t="str">
        <f>IFERROR(VLOOKUP($A403,SpecEd23!$X$22:$Y$610,59,0)," ")</f>
        <v xml:space="preserve"> </v>
      </c>
      <c r="FN403" s="14" t="e">
        <f t="shared" si="993"/>
        <v>#VALUE!</v>
      </c>
      <c r="FO403" s="14">
        <f>IFERROR(VLOOKUP($A403,ECFE!#REF!,26,0),0)</f>
        <v>0</v>
      </c>
      <c r="FP403" s="14">
        <f t="shared" si="994"/>
        <v>0</v>
      </c>
      <c r="FQ403" s="14">
        <f>IFERROR(VLOOKUP($A403,#REF!,16,0),0)</f>
        <v>0</v>
      </c>
      <c r="FR403" s="14">
        <f t="shared" si="995"/>
        <v>0</v>
      </c>
      <c r="FS403" s="14">
        <f>IFERROR(VLOOKUP($A403,#REF!,12,0),0)</f>
        <v>0</v>
      </c>
      <c r="FT403" s="14">
        <f t="shared" si="996"/>
        <v>0</v>
      </c>
      <c r="FU403" s="14">
        <v>0</v>
      </c>
      <c r="FV403" s="14">
        <f t="shared" si="997"/>
        <v>0</v>
      </c>
      <c r="FW403" s="14">
        <f>IFERROR(VLOOKUP($A403,ConEnroll!$A$8:$S$601,16,0),0)</f>
        <v>0</v>
      </c>
      <c r="FX403" s="14">
        <f t="shared" si="998"/>
        <v>0</v>
      </c>
      <c r="FY403" s="14">
        <f t="shared" si="999"/>
        <v>0</v>
      </c>
      <c r="FZ403" s="14">
        <f t="shared" si="1000"/>
        <v>0</v>
      </c>
      <c r="GA403" s="14" t="e">
        <f t="shared" si="1001"/>
        <v>#VALUE!</v>
      </c>
      <c r="GB403" s="14" t="e">
        <f t="shared" si="1002"/>
        <v>#VALUE!</v>
      </c>
      <c r="GC403" s="39"/>
      <c r="GD403" s="14">
        <f t="shared" si="920"/>
        <v>-9794.8317408053717</v>
      </c>
      <c r="GE403" s="14" t="e">
        <f t="shared" si="921"/>
        <v>#VALUE!</v>
      </c>
      <c r="GF403" s="14">
        <f t="shared" si="922"/>
        <v>0</v>
      </c>
      <c r="GG403" s="14" t="e">
        <f t="shared" si="923"/>
        <v>#VALUE!</v>
      </c>
      <c r="GH403" s="37" t="e">
        <f t="shared" si="924"/>
        <v>#VALUE!</v>
      </c>
    </row>
    <row r="404" spans="1:190" ht="12.5" x14ac:dyDescent="0.25">
      <c r="A404" s="67">
        <v>4083</v>
      </c>
      <c r="B404" s="35">
        <v>7</v>
      </c>
      <c r="C404" s="14">
        <v>7</v>
      </c>
      <c r="D404" s="14"/>
      <c r="E404" s="14"/>
      <c r="F404" s="35" t="s">
        <v>2701</v>
      </c>
      <c r="G404" s="41"/>
      <c r="H404" s="14">
        <f>IFERROR(VLOOKUP($A404,BaseFY22!$A$7:$AK$528,6,0),0)</f>
        <v>102</v>
      </c>
      <c r="I404" s="14">
        <f>IFERROR(VLOOKUP($A404,BaseFY22!$A$7:$AK$528,28,0),0)</f>
        <v>711607</v>
      </c>
      <c r="J404" s="14">
        <f t="shared" si="925"/>
        <v>6976.5392156862745</v>
      </c>
      <c r="K404" s="14">
        <f>IFERROR(VLOOKUP($A404,SpecEd22!$A$21:$BB$605,24,0)," ")</f>
        <v>186374.7873346527</v>
      </c>
      <c r="L404" s="14">
        <f t="shared" si="926"/>
        <v>1827.2037973985559</v>
      </c>
      <c r="M404" s="14">
        <f>IFERROR(VLOOKUP($A404,ECFE!$A$16:$AB$347,7,0),0)</f>
        <v>0</v>
      </c>
      <c r="N404" s="14">
        <f t="shared" si="893"/>
        <v>0</v>
      </c>
      <c r="O404" s="14">
        <v>0</v>
      </c>
      <c r="P404" s="14">
        <f t="shared" si="893"/>
        <v>0</v>
      </c>
      <c r="Q404" s="14">
        <f>IFERROR(VLOOKUP($A404,ConEnroll!$A$7:$S$337,10,0),0)</f>
        <v>0</v>
      </c>
      <c r="R404" s="14">
        <f t="shared" si="927"/>
        <v>0</v>
      </c>
      <c r="S404" s="14">
        <f t="shared" si="894"/>
        <v>0</v>
      </c>
      <c r="T404" s="14">
        <f t="shared" si="928"/>
        <v>0</v>
      </c>
      <c r="U404" s="14">
        <f t="shared" si="895"/>
        <v>897981.78733465273</v>
      </c>
      <c r="V404" s="14">
        <f t="shared" si="929"/>
        <v>8803.7430130848315</v>
      </c>
      <c r="W404" s="42"/>
      <c r="X404" s="14">
        <f>IFERROR(VLOOKUP($A404,HouseFY22!$A$6:$AJ$528,28,0),0)</f>
        <v>726054.82750999997</v>
      </c>
      <c r="Y404" s="14">
        <f t="shared" si="930"/>
        <v>7118.1845834313726</v>
      </c>
      <c r="Z404" s="14">
        <f>IFERROR(VLOOKUP($A404,Compens80percent!$A$13:$M$560,12,0),0)</f>
        <v>0</v>
      </c>
      <c r="AA404" s="14">
        <f t="shared" si="930"/>
        <v>0</v>
      </c>
      <c r="AB404" s="14">
        <f t="shared" si="931"/>
        <v>726054.82750999997</v>
      </c>
      <c r="AC404" s="14">
        <f t="shared" si="930"/>
        <v>7118.1845834313726</v>
      </c>
      <c r="AD404" s="14">
        <f>IFERROR(VLOOKUP(A404,SpecEd22!$A$21:$Z$550,14,0),0)</f>
        <v>186374.7873346527</v>
      </c>
      <c r="AE404" s="14">
        <f t="shared" si="932"/>
        <v>1827.2037973985559</v>
      </c>
      <c r="AF404" s="14">
        <f>IFERROR(VLOOKUP($A404,ECFE!$A$16:$AB$348,8,0),0)</f>
        <v>0</v>
      </c>
      <c r="AG404" s="14">
        <f t="shared" si="933"/>
        <v>0</v>
      </c>
      <c r="AH404" s="14">
        <f>IFERROR(VLOOKUP(A404,ParaFY19!$A$21:$Z$543,7,0),0)</f>
        <v>2548</v>
      </c>
      <c r="AI404" s="14">
        <f t="shared" si="934"/>
        <v>24.980392156862745</v>
      </c>
      <c r="AJ404" s="14">
        <f>IFERROR(VLOOKUP(A404,ConEnroll!$A$7:$S$341,13,0),0)</f>
        <v>0</v>
      </c>
      <c r="AK404" s="14">
        <f t="shared" si="935"/>
        <v>0</v>
      </c>
      <c r="AL404" s="14">
        <f t="shared" si="1003"/>
        <v>2548</v>
      </c>
      <c r="AM404" s="14">
        <f t="shared" si="936"/>
        <v>24.980392156862745</v>
      </c>
      <c r="AN404" s="14">
        <f t="shared" si="937"/>
        <v>914977.61484465271</v>
      </c>
      <c r="AO404" s="14">
        <f t="shared" si="938"/>
        <v>8970.3687729867906</v>
      </c>
      <c r="AP404" s="62"/>
      <c r="AQ404" s="14">
        <f t="shared" si="1004"/>
        <v>141.64536774509816</v>
      </c>
      <c r="AR404" s="14">
        <f t="shared" si="896"/>
        <v>0</v>
      </c>
      <c r="AS404" s="14">
        <f t="shared" si="897"/>
        <v>24.980392156862745</v>
      </c>
      <c r="AT404" s="14">
        <f t="shared" si="939"/>
        <v>166.62575990196089</v>
      </c>
      <c r="AU404" s="37">
        <f t="shared" si="898"/>
        <v>1.8926695117554918E-2</v>
      </c>
      <c r="AV404" s="42"/>
      <c r="AW404" s="14" t="str">
        <f>IFERROR(VLOOKUP($A404,#REF!,27,0),"0")</f>
        <v>0</v>
      </c>
      <c r="AX404" s="14">
        <f t="shared" si="940"/>
        <v>0</v>
      </c>
      <c r="AY404" s="14" t="str">
        <f>IFERROR(VLOOKUP($A404,SpecEd22!#REF!,23,0)," ")</f>
        <v xml:space="preserve"> </v>
      </c>
      <c r="AZ404" s="14" t="e">
        <f t="shared" si="941"/>
        <v>#VALUE!</v>
      </c>
      <c r="BA404" s="14">
        <f>IFERROR(VLOOKUP($A404,ECFE!#REF!,23,0),0)</f>
        <v>0</v>
      </c>
      <c r="BB404" s="14">
        <f t="shared" si="942"/>
        <v>0</v>
      </c>
      <c r="BC404" s="14">
        <f>IFERROR(VLOOKUP($A404,#REF!,17,0),0)</f>
        <v>0</v>
      </c>
      <c r="BD404" s="14">
        <f t="shared" si="943"/>
        <v>0</v>
      </c>
      <c r="BE404" s="14">
        <f>IFERROR(VLOOKUP($A404,#REF!,9,0),0)</f>
        <v>0</v>
      </c>
      <c r="BF404" s="14">
        <f t="shared" si="944"/>
        <v>0</v>
      </c>
      <c r="BG404" s="14">
        <v>0</v>
      </c>
      <c r="BH404" s="14">
        <f t="shared" si="945"/>
        <v>0</v>
      </c>
      <c r="BI404" s="14">
        <f>IFERROR(VLOOKUP($A404,ConEnroll!$A$8:$S$601,15,0),0)</f>
        <v>0</v>
      </c>
      <c r="BJ404" s="14">
        <f t="shared" si="946"/>
        <v>0</v>
      </c>
      <c r="BK404" s="14">
        <f t="shared" si="947"/>
        <v>0</v>
      </c>
      <c r="BL404" s="14">
        <f t="shared" si="948"/>
        <v>0</v>
      </c>
      <c r="BM404" s="14" t="e">
        <f t="shared" si="949"/>
        <v>#VALUE!</v>
      </c>
      <c r="BN404" s="14" t="e">
        <f t="shared" si="950"/>
        <v>#VALUE!</v>
      </c>
      <c r="BO404" s="42"/>
      <c r="BP404" s="14">
        <f t="shared" si="899"/>
        <v>7118.1845834313726</v>
      </c>
      <c r="BQ404" s="14" t="e">
        <f t="shared" si="900"/>
        <v>#VALUE!</v>
      </c>
      <c r="BR404" s="14">
        <f t="shared" si="951"/>
        <v>24.980392156862745</v>
      </c>
      <c r="BS404" s="14" t="e">
        <f t="shared" si="901"/>
        <v>#VALUE!</v>
      </c>
      <c r="BT404" s="37" t="e">
        <f t="shared" si="902"/>
        <v>#VALUE!</v>
      </c>
      <c r="BU404" s="41"/>
      <c r="BV404" s="14" t="str">
        <f>IFERROR(VLOOKUP($A404,#REF!,27,0),"0")</f>
        <v>0</v>
      </c>
      <c r="BW404" s="14">
        <f t="shared" si="952"/>
        <v>0</v>
      </c>
      <c r="BX404" s="14" t="str">
        <f>IFERROR(VLOOKUP($A404,SpecEd22!$Z$22:$AV$606,59,0)," ")</f>
        <v xml:space="preserve"> </v>
      </c>
      <c r="BY404" s="14" t="e">
        <f t="shared" si="953"/>
        <v>#VALUE!</v>
      </c>
      <c r="BZ404" s="14">
        <f>IFERROR(VLOOKUP($A404,ECFE!#REF!,25,0),0)</f>
        <v>0</v>
      </c>
      <c r="CA404" s="14">
        <f t="shared" si="954"/>
        <v>0</v>
      </c>
      <c r="CB404" s="14">
        <f>IFERROR(VLOOKUP($A404,#REF!,17,0),0)</f>
        <v>0</v>
      </c>
      <c r="CC404" s="14">
        <f t="shared" si="955"/>
        <v>0</v>
      </c>
      <c r="CD404" s="14">
        <f>IFERROR(VLOOKUP($A404,#REF!,9,0),0)</f>
        <v>0</v>
      </c>
      <c r="CE404" s="14">
        <f t="shared" si="956"/>
        <v>0</v>
      </c>
      <c r="CF404" s="14">
        <v>0</v>
      </c>
      <c r="CG404" s="14">
        <f t="shared" si="957"/>
        <v>0</v>
      </c>
      <c r="CH404" s="14">
        <f>IFERROR(VLOOKUP($A404,ConEnroll!$A$8:$S$601,15,0),0)</f>
        <v>0</v>
      </c>
      <c r="CI404" s="14">
        <f t="shared" si="958"/>
        <v>0</v>
      </c>
      <c r="CJ404" s="14">
        <f t="shared" si="959"/>
        <v>0</v>
      </c>
      <c r="CK404" s="14">
        <f t="shared" si="960"/>
        <v>0</v>
      </c>
      <c r="CL404" s="14" t="e">
        <f t="shared" si="961"/>
        <v>#VALUE!</v>
      </c>
      <c r="CM404" s="14" t="e">
        <f t="shared" si="962"/>
        <v>#VALUE!</v>
      </c>
      <c r="CN404" s="42"/>
      <c r="CO404" s="14">
        <f t="shared" si="903"/>
        <v>-6976.5392156862745</v>
      </c>
      <c r="CP404" s="14" t="e">
        <f t="shared" si="904"/>
        <v>#VALUE!</v>
      </c>
      <c r="CQ404" s="14">
        <f t="shared" si="905"/>
        <v>0</v>
      </c>
      <c r="CR404" s="14" t="e">
        <f t="shared" si="906"/>
        <v>#VALUE!</v>
      </c>
      <c r="CS404" s="37" t="e">
        <f t="shared" si="907"/>
        <v>#VALUE!</v>
      </c>
      <c r="CT404" s="239"/>
      <c r="CU404" s="239"/>
      <c r="CV404" s="468"/>
      <c r="CW404" s="14">
        <f>IFERROR(VLOOKUP($A404,BaseFY23!$A$7:$AK$527,6,0),0)</f>
        <v>99.222222000000002</v>
      </c>
      <c r="CX404" s="14">
        <f>IFERROR(VLOOKUP($A404,BaseFY23!$A$7:$AN$528,28,0),0)</f>
        <v>698740.88888900005</v>
      </c>
      <c r="CY404" s="14">
        <f t="shared" si="963"/>
        <v>7042.1814267473274</v>
      </c>
      <c r="CZ404" s="14">
        <f>IFERROR(VLOOKUP($A404,SpecEd23!$A$21:$BB$605,23,0)," ")</f>
        <v>194373.21338127772</v>
      </c>
      <c r="DA404" s="14">
        <f t="shared" si="964"/>
        <v>1958.9685603017206</v>
      </c>
      <c r="DB404" s="14">
        <f>IFERROR(VLOOKUP($A404,ECFE!$A$16:$AB$347,7,0),0)</f>
        <v>0</v>
      </c>
      <c r="DC404" s="14">
        <f t="shared" si="965"/>
        <v>0</v>
      </c>
      <c r="DD404" s="14">
        <v>0</v>
      </c>
      <c r="DE404" s="14">
        <f t="shared" si="966"/>
        <v>0</v>
      </c>
      <c r="DF404" s="14">
        <f>IFERROR(VLOOKUP($A404,ConEnroll!$A$7:$S$338,10,0),0)</f>
        <v>0</v>
      </c>
      <c r="DG404" s="14">
        <f t="shared" si="967"/>
        <v>0</v>
      </c>
      <c r="DH404" s="14">
        <f t="shared" si="908"/>
        <v>0</v>
      </c>
      <c r="DI404" s="14">
        <f t="shared" si="968"/>
        <v>0</v>
      </c>
      <c r="DJ404" s="14">
        <f t="shared" si="909"/>
        <v>893114.1022702778</v>
      </c>
      <c r="DK404" s="14">
        <f t="shared" si="969"/>
        <v>9001.1499870490479</v>
      </c>
      <c r="DL404" s="42"/>
      <c r="DM404" s="14">
        <f>IFERROR(VLOOKUP($A404,HouseFY23!$A$7:$AJ$528,28,0),0)</f>
        <v>725912.98888900003</v>
      </c>
      <c r="DN404" s="14">
        <f t="shared" si="970"/>
        <v>7316.0323792083591</v>
      </c>
      <c r="DO404" s="14">
        <f>IFERROR(VLOOKUP($A404,Compens80percent!$A$13:$M$560,12,0),0)</f>
        <v>0</v>
      </c>
      <c r="DP404" s="14">
        <f t="shared" si="970"/>
        <v>0</v>
      </c>
      <c r="DQ404" s="14">
        <f t="shared" si="971"/>
        <v>725912.98888900003</v>
      </c>
      <c r="DR404" s="14">
        <f t="shared" si="972"/>
        <v>7116.7940087156867</v>
      </c>
      <c r="DS404" s="14">
        <f>IFERROR(VLOOKUP($A404,SpecEd23!$A$21:$Z$550,14,0),0)</f>
        <v>194373.21338127772</v>
      </c>
      <c r="DT404" s="14">
        <f t="shared" si="973"/>
        <v>1958.9685603017206</v>
      </c>
      <c r="DU404" s="14">
        <f>IFERROR(VLOOKUP($A404,ECFE!$A$16:$AB$347,9,0),0)</f>
        <v>0</v>
      </c>
      <c r="DV404" s="14">
        <f t="shared" si="974"/>
        <v>0</v>
      </c>
      <c r="DW404" s="14">
        <f>IFERROR(VLOOKUP($A404,ParaFY19!$A$21:$Z$543,7,0),0)</f>
        <v>2548</v>
      </c>
      <c r="DX404" s="14">
        <f t="shared" si="975"/>
        <v>25.679731300514515</v>
      </c>
      <c r="DY404" s="14">
        <f>IFERROR(VLOOKUP($A404,ConEnroll!$A$7:$S$341,13,0),0)</f>
        <v>0</v>
      </c>
      <c r="DZ404" s="14">
        <f t="shared" si="976"/>
        <v>0</v>
      </c>
      <c r="EA404" s="14">
        <f t="shared" si="910"/>
        <v>2548</v>
      </c>
      <c r="EB404" s="14">
        <f t="shared" si="977"/>
        <v>25.679731300514515</v>
      </c>
      <c r="EC404" s="14">
        <f t="shared" si="911"/>
        <v>922834.20227027778</v>
      </c>
      <c r="ED404" s="14">
        <f t="shared" si="978"/>
        <v>9300.6806708105942</v>
      </c>
      <c r="EE404" s="62"/>
      <c r="EF404" s="14">
        <f t="shared" si="912"/>
        <v>273.85095246103174</v>
      </c>
      <c r="EG404" s="14">
        <f t="shared" si="913"/>
        <v>0</v>
      </c>
      <c r="EH404" s="14">
        <f t="shared" si="914"/>
        <v>25.679731300514515</v>
      </c>
      <c r="EI404" s="14">
        <f t="shared" si="979"/>
        <v>299.53068376154624</v>
      </c>
      <c r="EJ404" s="37">
        <f t="shared" si="915"/>
        <v>3.3276935079685842E-2</v>
      </c>
      <c r="EK404" s="42"/>
      <c r="EL404" s="14" t="str">
        <f>IFERROR(VLOOKUP($A404,#REF!,27,0),"0")</f>
        <v>0</v>
      </c>
      <c r="EM404" s="14">
        <f t="shared" si="980"/>
        <v>0</v>
      </c>
      <c r="EN404" s="14" t="str">
        <f>IFERROR(VLOOKUP($A404,SpecEd23!#REF!,23,0)," ")</f>
        <v xml:space="preserve"> </v>
      </c>
      <c r="EO404" s="14" t="e">
        <f t="shared" si="981"/>
        <v>#VALUE!</v>
      </c>
      <c r="EP404" s="14">
        <f>IFERROR(VLOOKUP($A404,ECFE!#REF!,24,0),0)</f>
        <v>0</v>
      </c>
      <c r="EQ404" s="14">
        <f t="shared" si="982"/>
        <v>0</v>
      </c>
      <c r="ER404" s="14">
        <f>IFERROR(VLOOKUP($A404,#REF!,30,0),0)</f>
        <v>0</v>
      </c>
      <c r="ES404" s="14">
        <f t="shared" si="983"/>
        <v>0</v>
      </c>
      <c r="ET404" s="14">
        <f>IFERROR(VLOOKUP($A404,#REF!,12,0),0)</f>
        <v>0</v>
      </c>
      <c r="EU404" s="14">
        <f t="shared" si="984"/>
        <v>0</v>
      </c>
      <c r="EV404" s="14">
        <v>0</v>
      </c>
      <c r="EW404" s="14">
        <f t="shared" si="985"/>
        <v>0</v>
      </c>
      <c r="EX404" s="14">
        <f>IFERROR(VLOOKUP($A404,ConEnroll!$A$8:$S$601,16,0),0)</f>
        <v>0</v>
      </c>
      <c r="EY404" s="14">
        <f t="shared" si="986"/>
        <v>0</v>
      </c>
      <c r="EZ404" s="14">
        <f t="shared" si="987"/>
        <v>0</v>
      </c>
      <c r="FA404" s="14">
        <f t="shared" si="988"/>
        <v>0</v>
      </c>
      <c r="FB404" s="14" t="e">
        <f t="shared" si="989"/>
        <v>#VALUE!</v>
      </c>
      <c r="FC404" s="14" t="e">
        <f t="shared" si="990"/>
        <v>#VALUE!</v>
      </c>
      <c r="FD404" s="62"/>
      <c r="FE404" s="14">
        <f t="shared" si="916"/>
        <v>7316.0323792083591</v>
      </c>
      <c r="FF404" s="14" t="e">
        <f t="shared" si="917"/>
        <v>#VALUE!</v>
      </c>
      <c r="FG404" s="14">
        <f t="shared" si="991"/>
        <v>25.679731300514515</v>
      </c>
      <c r="FH404" s="14" t="e">
        <f t="shared" si="918"/>
        <v>#VALUE!</v>
      </c>
      <c r="FI404" s="37" t="e">
        <f t="shared" si="919"/>
        <v>#VALUE!</v>
      </c>
      <c r="FJ404" s="12"/>
      <c r="FK404" s="14" t="str">
        <f>IFERROR(VLOOKUP($A404,#REF!,27,0),"0")</f>
        <v>0</v>
      </c>
      <c r="FL404" s="14">
        <f t="shared" si="992"/>
        <v>0</v>
      </c>
      <c r="FM404" s="14" t="str">
        <f>IFERROR(VLOOKUP($A404,SpecEd23!$X$22:$Y$610,59,0)," ")</f>
        <v xml:space="preserve"> </v>
      </c>
      <c r="FN404" s="14" t="e">
        <f t="shared" si="993"/>
        <v>#VALUE!</v>
      </c>
      <c r="FO404" s="14">
        <f>IFERROR(VLOOKUP($A404,ECFE!#REF!,26,0),0)</f>
        <v>0</v>
      </c>
      <c r="FP404" s="14">
        <f t="shared" si="994"/>
        <v>0</v>
      </c>
      <c r="FQ404" s="14">
        <f>IFERROR(VLOOKUP($A404,#REF!,16,0),0)</f>
        <v>0</v>
      </c>
      <c r="FR404" s="14">
        <f t="shared" si="995"/>
        <v>0</v>
      </c>
      <c r="FS404" s="14">
        <f>IFERROR(VLOOKUP($A404,#REF!,12,0),0)</f>
        <v>0</v>
      </c>
      <c r="FT404" s="14">
        <f t="shared" si="996"/>
        <v>0</v>
      </c>
      <c r="FU404" s="14">
        <v>0</v>
      </c>
      <c r="FV404" s="14">
        <f t="shared" si="997"/>
        <v>0</v>
      </c>
      <c r="FW404" s="14">
        <f>IFERROR(VLOOKUP($A404,ConEnroll!$A$8:$S$601,16,0),0)</f>
        <v>0</v>
      </c>
      <c r="FX404" s="14">
        <f t="shared" si="998"/>
        <v>0</v>
      </c>
      <c r="FY404" s="14">
        <f t="shared" si="999"/>
        <v>0</v>
      </c>
      <c r="FZ404" s="14">
        <f t="shared" si="1000"/>
        <v>0</v>
      </c>
      <c r="GA404" s="14" t="e">
        <f t="shared" si="1001"/>
        <v>#VALUE!</v>
      </c>
      <c r="GB404" s="14" t="e">
        <f t="shared" si="1002"/>
        <v>#VALUE!</v>
      </c>
      <c r="GC404" s="39"/>
      <c r="GD404" s="14">
        <f t="shared" si="920"/>
        <v>-7042.1814267473274</v>
      </c>
      <c r="GE404" s="14" t="e">
        <f t="shared" si="921"/>
        <v>#VALUE!</v>
      </c>
      <c r="GF404" s="14">
        <f t="shared" si="922"/>
        <v>0</v>
      </c>
      <c r="GG404" s="14" t="e">
        <f t="shared" si="923"/>
        <v>#VALUE!</v>
      </c>
      <c r="GH404" s="37" t="e">
        <f t="shared" si="924"/>
        <v>#VALUE!</v>
      </c>
    </row>
    <row r="405" spans="1:190" ht="12.5" x14ac:dyDescent="0.25">
      <c r="A405" s="67">
        <v>4084</v>
      </c>
      <c r="B405" s="35">
        <v>7</v>
      </c>
      <c r="C405" s="14">
        <v>7</v>
      </c>
      <c r="D405" s="14"/>
      <c r="E405" s="14"/>
      <c r="F405" s="35" t="s">
        <v>2702</v>
      </c>
      <c r="G405" s="41"/>
      <c r="H405" s="14">
        <f>IFERROR(VLOOKUP($A405,BaseFY22!$A$7:$AK$528,6,0),0)</f>
        <v>350</v>
      </c>
      <c r="I405" s="14">
        <f>IFERROR(VLOOKUP($A405,BaseFY22!$A$7:$AK$528,28,0),0)</f>
        <v>2687778</v>
      </c>
      <c r="J405" s="14">
        <f t="shared" si="925"/>
        <v>7679.3657142857146</v>
      </c>
      <c r="K405" s="14">
        <f>IFERROR(VLOOKUP($A405,SpecEd22!$A$21:$BB$605,24,0)," ")</f>
        <v>570460.73705646989</v>
      </c>
      <c r="L405" s="14">
        <f t="shared" si="926"/>
        <v>1629.8878201613425</v>
      </c>
      <c r="M405" s="14">
        <f>IFERROR(VLOOKUP($A405,ECFE!$A$16:$AB$347,7,0),0)</f>
        <v>0</v>
      </c>
      <c r="N405" s="14">
        <f t="shared" si="893"/>
        <v>0</v>
      </c>
      <c r="O405" s="14">
        <v>0</v>
      </c>
      <c r="P405" s="14">
        <f t="shared" si="893"/>
        <v>0</v>
      </c>
      <c r="Q405" s="14">
        <f>IFERROR(VLOOKUP($A405,ConEnroll!$A$7:$S$337,10,0),0)</f>
        <v>0</v>
      </c>
      <c r="R405" s="14">
        <f t="shared" si="927"/>
        <v>0</v>
      </c>
      <c r="S405" s="14">
        <f t="shared" si="894"/>
        <v>0</v>
      </c>
      <c r="T405" s="14">
        <f t="shared" si="928"/>
        <v>0</v>
      </c>
      <c r="U405" s="14">
        <f t="shared" si="895"/>
        <v>3258238.73705647</v>
      </c>
      <c r="V405" s="14">
        <f t="shared" si="929"/>
        <v>9309.253534447058</v>
      </c>
      <c r="W405" s="42"/>
      <c r="X405" s="14">
        <f>IFERROR(VLOOKUP($A405,HouseFY22!$A$6:$AJ$528,28,0),0)</f>
        <v>2738621.0288590002</v>
      </c>
      <c r="Y405" s="14">
        <f t="shared" si="930"/>
        <v>7824.6315110257146</v>
      </c>
      <c r="Z405" s="14">
        <f>IFERROR(VLOOKUP($A405,Compens80percent!$A$13:$M$560,12,0),0)</f>
        <v>0</v>
      </c>
      <c r="AA405" s="14">
        <f t="shared" si="930"/>
        <v>0</v>
      </c>
      <c r="AB405" s="14">
        <f t="shared" si="931"/>
        <v>2738621.0288590002</v>
      </c>
      <c r="AC405" s="14">
        <f t="shared" si="930"/>
        <v>7824.6315110257146</v>
      </c>
      <c r="AD405" s="14">
        <f>IFERROR(VLOOKUP(A405,SpecEd22!$A$21:$Z$550,14,0),0)</f>
        <v>570460.73705646989</v>
      </c>
      <c r="AE405" s="14">
        <f t="shared" si="932"/>
        <v>1629.8878201613425</v>
      </c>
      <c r="AF405" s="14">
        <f>IFERROR(VLOOKUP($A405,ECFE!$A$16:$AB$348,8,0),0)</f>
        <v>0</v>
      </c>
      <c r="AG405" s="14">
        <f t="shared" si="933"/>
        <v>0</v>
      </c>
      <c r="AH405" s="14">
        <f>IFERROR(VLOOKUP(A405,ParaFY19!$A$21:$Z$543,7,0),0)</f>
        <v>2352</v>
      </c>
      <c r="AI405" s="14">
        <f t="shared" si="934"/>
        <v>6.72</v>
      </c>
      <c r="AJ405" s="14">
        <f>IFERROR(VLOOKUP(A405,ConEnroll!$A$7:$S$341,13,0),0)</f>
        <v>0</v>
      </c>
      <c r="AK405" s="14">
        <f t="shared" si="935"/>
        <v>0</v>
      </c>
      <c r="AL405" s="14">
        <f t="shared" si="1003"/>
        <v>2352</v>
      </c>
      <c r="AM405" s="14">
        <f t="shared" si="936"/>
        <v>6.72</v>
      </c>
      <c r="AN405" s="14">
        <f t="shared" si="937"/>
        <v>3311433.7659154702</v>
      </c>
      <c r="AO405" s="14">
        <f t="shared" si="938"/>
        <v>9461.2393311870583</v>
      </c>
      <c r="AP405" s="62"/>
      <c r="AQ405" s="14">
        <f t="shared" si="1004"/>
        <v>145.26579674000004</v>
      </c>
      <c r="AR405" s="14">
        <f t="shared" si="896"/>
        <v>0</v>
      </c>
      <c r="AS405" s="14">
        <f t="shared" si="897"/>
        <v>6.72</v>
      </c>
      <c r="AT405" s="14">
        <f t="shared" si="939"/>
        <v>151.98579674000004</v>
      </c>
      <c r="AU405" s="37">
        <f t="shared" si="898"/>
        <v>1.6326314046298831E-2</v>
      </c>
      <c r="AV405" s="42"/>
      <c r="AW405" s="14" t="str">
        <f>IFERROR(VLOOKUP($A405,#REF!,27,0),"0")</f>
        <v>0</v>
      </c>
      <c r="AX405" s="14">
        <f t="shared" si="940"/>
        <v>0</v>
      </c>
      <c r="AY405" s="14" t="str">
        <f>IFERROR(VLOOKUP($A405,SpecEd22!#REF!,23,0)," ")</f>
        <v xml:space="preserve"> </v>
      </c>
      <c r="AZ405" s="14" t="e">
        <f t="shared" si="941"/>
        <v>#VALUE!</v>
      </c>
      <c r="BA405" s="14">
        <f>IFERROR(VLOOKUP($A405,ECFE!#REF!,23,0),0)</f>
        <v>0</v>
      </c>
      <c r="BB405" s="14">
        <f t="shared" si="942"/>
        <v>0</v>
      </c>
      <c r="BC405" s="14">
        <f>IFERROR(VLOOKUP($A405,#REF!,17,0),0)</f>
        <v>0</v>
      </c>
      <c r="BD405" s="14">
        <f t="shared" si="943"/>
        <v>0</v>
      </c>
      <c r="BE405" s="14">
        <f>IFERROR(VLOOKUP($A405,#REF!,9,0),0)</f>
        <v>0</v>
      </c>
      <c r="BF405" s="14">
        <f t="shared" si="944"/>
        <v>0</v>
      </c>
      <c r="BG405" s="14">
        <v>0</v>
      </c>
      <c r="BH405" s="14">
        <f t="shared" si="945"/>
        <v>0</v>
      </c>
      <c r="BI405" s="14">
        <f>IFERROR(VLOOKUP($A405,ConEnroll!$A$8:$S$601,15,0),0)</f>
        <v>0</v>
      </c>
      <c r="BJ405" s="14">
        <f t="shared" si="946"/>
        <v>0</v>
      </c>
      <c r="BK405" s="14">
        <f t="shared" si="947"/>
        <v>0</v>
      </c>
      <c r="BL405" s="14">
        <f t="shared" si="948"/>
        <v>0</v>
      </c>
      <c r="BM405" s="14" t="e">
        <f t="shared" si="949"/>
        <v>#VALUE!</v>
      </c>
      <c r="BN405" s="14" t="e">
        <f t="shared" si="950"/>
        <v>#VALUE!</v>
      </c>
      <c r="BO405" s="42"/>
      <c r="BP405" s="14">
        <f t="shared" si="899"/>
        <v>7824.6315110257146</v>
      </c>
      <c r="BQ405" s="14" t="e">
        <f t="shared" si="900"/>
        <v>#VALUE!</v>
      </c>
      <c r="BR405" s="14">
        <f t="shared" si="951"/>
        <v>6.72</v>
      </c>
      <c r="BS405" s="14" t="e">
        <f t="shared" si="901"/>
        <v>#VALUE!</v>
      </c>
      <c r="BT405" s="37" t="e">
        <f t="shared" si="902"/>
        <v>#VALUE!</v>
      </c>
      <c r="BU405" s="41"/>
      <c r="BV405" s="14" t="str">
        <f>IFERROR(VLOOKUP($A405,#REF!,27,0),"0")</f>
        <v>0</v>
      </c>
      <c r="BW405" s="14">
        <f t="shared" si="952"/>
        <v>0</v>
      </c>
      <c r="BX405" s="14" t="str">
        <f>IFERROR(VLOOKUP($A405,SpecEd22!$Z$22:$AV$606,59,0)," ")</f>
        <v xml:space="preserve"> </v>
      </c>
      <c r="BY405" s="14" t="e">
        <f t="shared" si="953"/>
        <v>#VALUE!</v>
      </c>
      <c r="BZ405" s="14">
        <f>IFERROR(VLOOKUP($A405,ECFE!#REF!,25,0),0)</f>
        <v>0</v>
      </c>
      <c r="CA405" s="14">
        <f t="shared" si="954"/>
        <v>0</v>
      </c>
      <c r="CB405" s="14">
        <f>IFERROR(VLOOKUP($A405,#REF!,17,0),0)</f>
        <v>0</v>
      </c>
      <c r="CC405" s="14">
        <f t="shared" si="955"/>
        <v>0</v>
      </c>
      <c r="CD405" s="14">
        <f>IFERROR(VLOOKUP($A405,#REF!,9,0),0)</f>
        <v>0</v>
      </c>
      <c r="CE405" s="14">
        <f t="shared" si="956"/>
        <v>0</v>
      </c>
      <c r="CF405" s="14">
        <v>0</v>
      </c>
      <c r="CG405" s="14">
        <f t="shared" si="957"/>
        <v>0</v>
      </c>
      <c r="CH405" s="14">
        <f>IFERROR(VLOOKUP($A405,ConEnroll!$A$8:$S$601,15,0),0)</f>
        <v>0</v>
      </c>
      <c r="CI405" s="14">
        <f t="shared" si="958"/>
        <v>0</v>
      </c>
      <c r="CJ405" s="14">
        <f t="shared" si="959"/>
        <v>0</v>
      </c>
      <c r="CK405" s="14">
        <f t="shared" si="960"/>
        <v>0</v>
      </c>
      <c r="CL405" s="14" t="e">
        <f t="shared" si="961"/>
        <v>#VALUE!</v>
      </c>
      <c r="CM405" s="14" t="e">
        <f t="shared" si="962"/>
        <v>#VALUE!</v>
      </c>
      <c r="CN405" s="42"/>
      <c r="CO405" s="14">
        <f t="shared" si="903"/>
        <v>-7679.3657142857146</v>
      </c>
      <c r="CP405" s="14" t="e">
        <f t="shared" si="904"/>
        <v>#VALUE!</v>
      </c>
      <c r="CQ405" s="14">
        <f t="shared" si="905"/>
        <v>0</v>
      </c>
      <c r="CR405" s="14" t="e">
        <f t="shared" si="906"/>
        <v>#VALUE!</v>
      </c>
      <c r="CS405" s="37" t="e">
        <f t="shared" si="907"/>
        <v>#VALUE!</v>
      </c>
      <c r="CT405" s="239"/>
      <c r="CU405" s="239"/>
      <c r="CV405" s="468"/>
      <c r="CW405" s="14">
        <f>IFERROR(VLOOKUP($A405,BaseFY23!$A$7:$AK$527,6,0),0)</f>
        <v>335</v>
      </c>
      <c r="CX405" s="14">
        <f>IFERROR(VLOOKUP($A405,BaseFY23!$A$7:$AN$528,28,0),0)</f>
        <v>2604449</v>
      </c>
      <c r="CY405" s="14">
        <f t="shared" si="963"/>
        <v>7774.4746268656718</v>
      </c>
      <c r="CZ405" s="14">
        <f>IFERROR(VLOOKUP($A405,SpecEd23!$A$21:$BB$605,23,0)," ")</f>
        <v>586631.98337467748</v>
      </c>
      <c r="DA405" s="14">
        <f t="shared" si="964"/>
        <v>1751.1402488796343</v>
      </c>
      <c r="DB405" s="14">
        <f>IFERROR(VLOOKUP($A405,ECFE!$A$16:$AB$347,7,0),0)</f>
        <v>0</v>
      </c>
      <c r="DC405" s="14">
        <f t="shared" si="965"/>
        <v>0</v>
      </c>
      <c r="DD405" s="14">
        <v>0</v>
      </c>
      <c r="DE405" s="14">
        <f t="shared" si="966"/>
        <v>0</v>
      </c>
      <c r="DF405" s="14">
        <f>IFERROR(VLOOKUP($A405,ConEnroll!$A$7:$S$338,10,0),0)</f>
        <v>0</v>
      </c>
      <c r="DG405" s="14">
        <f t="shared" si="967"/>
        <v>0</v>
      </c>
      <c r="DH405" s="14">
        <f t="shared" si="908"/>
        <v>0</v>
      </c>
      <c r="DI405" s="14">
        <f t="shared" si="968"/>
        <v>0</v>
      </c>
      <c r="DJ405" s="14">
        <f t="shared" si="909"/>
        <v>3191080.9833746776</v>
      </c>
      <c r="DK405" s="14">
        <f t="shared" si="969"/>
        <v>9525.6148757453066</v>
      </c>
      <c r="DL405" s="42"/>
      <c r="DM405" s="14">
        <f>IFERROR(VLOOKUP($A405,HouseFY23!$A$7:$AJ$528,28,0),0)</f>
        <v>2707504.19</v>
      </c>
      <c r="DN405" s="14">
        <f t="shared" si="970"/>
        <v>8082.1020597014922</v>
      </c>
      <c r="DO405" s="14">
        <f>IFERROR(VLOOKUP($A405,Compens80percent!$A$13:$M$560,12,0),0)</f>
        <v>0</v>
      </c>
      <c r="DP405" s="14">
        <f t="shared" si="970"/>
        <v>0</v>
      </c>
      <c r="DQ405" s="14">
        <f t="shared" si="971"/>
        <v>2707504.19</v>
      </c>
      <c r="DR405" s="14">
        <f t="shared" si="972"/>
        <v>7735.7262571428573</v>
      </c>
      <c r="DS405" s="14">
        <f>IFERROR(VLOOKUP($A405,SpecEd23!$A$21:$Z$550,14,0),0)</f>
        <v>586631.98337467748</v>
      </c>
      <c r="DT405" s="14">
        <f t="shared" si="973"/>
        <v>1751.1402488796343</v>
      </c>
      <c r="DU405" s="14">
        <f>IFERROR(VLOOKUP($A405,ECFE!$A$16:$AB$347,9,0),0)</f>
        <v>0</v>
      </c>
      <c r="DV405" s="14">
        <f t="shared" si="974"/>
        <v>0</v>
      </c>
      <c r="DW405" s="14">
        <f>IFERROR(VLOOKUP($A405,ParaFY19!$A$21:$Z$543,7,0),0)</f>
        <v>2352</v>
      </c>
      <c r="DX405" s="14">
        <f t="shared" si="975"/>
        <v>7.0208955223880594</v>
      </c>
      <c r="DY405" s="14">
        <f>IFERROR(VLOOKUP($A405,ConEnroll!$A$7:$S$341,13,0),0)</f>
        <v>0</v>
      </c>
      <c r="DZ405" s="14">
        <f t="shared" si="976"/>
        <v>0</v>
      </c>
      <c r="EA405" s="14">
        <f t="shared" si="910"/>
        <v>2352</v>
      </c>
      <c r="EB405" s="14">
        <f t="shared" si="977"/>
        <v>7.0208955223880594</v>
      </c>
      <c r="EC405" s="14">
        <f t="shared" si="911"/>
        <v>3296488.1733746775</v>
      </c>
      <c r="ED405" s="14">
        <f t="shared" si="978"/>
        <v>9840.2632041035158</v>
      </c>
      <c r="EE405" s="62"/>
      <c r="EF405" s="14">
        <f t="shared" si="912"/>
        <v>307.6274328358204</v>
      </c>
      <c r="EG405" s="14">
        <f t="shared" si="913"/>
        <v>0</v>
      </c>
      <c r="EH405" s="14">
        <f t="shared" si="914"/>
        <v>7.0208955223880594</v>
      </c>
      <c r="EI405" s="14">
        <f t="shared" si="979"/>
        <v>314.64832835820846</v>
      </c>
      <c r="EJ405" s="37">
        <f t="shared" si="915"/>
        <v>3.3031812902638437E-2</v>
      </c>
      <c r="EK405" s="42"/>
      <c r="EL405" s="14" t="str">
        <f>IFERROR(VLOOKUP($A405,#REF!,27,0),"0")</f>
        <v>0</v>
      </c>
      <c r="EM405" s="14">
        <f t="shared" si="980"/>
        <v>0</v>
      </c>
      <c r="EN405" s="14" t="str">
        <f>IFERROR(VLOOKUP($A405,SpecEd23!#REF!,23,0)," ")</f>
        <v xml:space="preserve"> </v>
      </c>
      <c r="EO405" s="14" t="e">
        <f t="shared" si="981"/>
        <v>#VALUE!</v>
      </c>
      <c r="EP405" s="14">
        <f>IFERROR(VLOOKUP($A405,ECFE!#REF!,24,0),0)</f>
        <v>0</v>
      </c>
      <c r="EQ405" s="14">
        <f t="shared" si="982"/>
        <v>0</v>
      </c>
      <c r="ER405" s="14">
        <f>IFERROR(VLOOKUP($A405,#REF!,30,0),0)</f>
        <v>0</v>
      </c>
      <c r="ES405" s="14">
        <f t="shared" si="983"/>
        <v>0</v>
      </c>
      <c r="ET405" s="14">
        <f>IFERROR(VLOOKUP($A405,#REF!,12,0),0)</f>
        <v>0</v>
      </c>
      <c r="EU405" s="14">
        <f t="shared" si="984"/>
        <v>0</v>
      </c>
      <c r="EV405" s="14">
        <v>0</v>
      </c>
      <c r="EW405" s="14">
        <f t="shared" si="985"/>
        <v>0</v>
      </c>
      <c r="EX405" s="14">
        <f>IFERROR(VLOOKUP($A405,ConEnroll!$A$8:$S$601,16,0),0)</f>
        <v>0</v>
      </c>
      <c r="EY405" s="14">
        <f t="shared" si="986"/>
        <v>0</v>
      </c>
      <c r="EZ405" s="14">
        <f t="shared" si="987"/>
        <v>0</v>
      </c>
      <c r="FA405" s="14">
        <f t="shared" si="988"/>
        <v>0</v>
      </c>
      <c r="FB405" s="14" t="e">
        <f t="shared" si="989"/>
        <v>#VALUE!</v>
      </c>
      <c r="FC405" s="14" t="e">
        <f t="shared" si="990"/>
        <v>#VALUE!</v>
      </c>
      <c r="FD405" s="62"/>
      <c r="FE405" s="14">
        <f t="shared" si="916"/>
        <v>8082.1020597014922</v>
      </c>
      <c r="FF405" s="14" t="e">
        <f t="shared" si="917"/>
        <v>#VALUE!</v>
      </c>
      <c r="FG405" s="14">
        <f t="shared" si="991"/>
        <v>7.0208955223880594</v>
      </c>
      <c r="FH405" s="14" t="e">
        <f t="shared" si="918"/>
        <v>#VALUE!</v>
      </c>
      <c r="FI405" s="37" t="e">
        <f t="shared" si="919"/>
        <v>#VALUE!</v>
      </c>
      <c r="FJ405" s="12"/>
      <c r="FK405" s="14" t="str">
        <f>IFERROR(VLOOKUP($A405,#REF!,27,0),"0")</f>
        <v>0</v>
      </c>
      <c r="FL405" s="14">
        <f t="shared" si="992"/>
        <v>0</v>
      </c>
      <c r="FM405" s="14" t="str">
        <f>IFERROR(VLOOKUP($A405,SpecEd23!$X$22:$Y$610,59,0)," ")</f>
        <v xml:space="preserve"> </v>
      </c>
      <c r="FN405" s="14" t="e">
        <f t="shared" si="993"/>
        <v>#VALUE!</v>
      </c>
      <c r="FO405" s="14">
        <f>IFERROR(VLOOKUP($A405,ECFE!#REF!,26,0),0)</f>
        <v>0</v>
      </c>
      <c r="FP405" s="14">
        <f t="shared" si="994"/>
        <v>0</v>
      </c>
      <c r="FQ405" s="14">
        <f>IFERROR(VLOOKUP($A405,#REF!,16,0),0)</f>
        <v>0</v>
      </c>
      <c r="FR405" s="14">
        <f t="shared" si="995"/>
        <v>0</v>
      </c>
      <c r="FS405" s="14">
        <f>IFERROR(VLOOKUP($A405,#REF!,12,0),0)</f>
        <v>0</v>
      </c>
      <c r="FT405" s="14">
        <f t="shared" si="996"/>
        <v>0</v>
      </c>
      <c r="FU405" s="14">
        <v>0</v>
      </c>
      <c r="FV405" s="14">
        <f t="shared" si="997"/>
        <v>0</v>
      </c>
      <c r="FW405" s="14">
        <f>IFERROR(VLOOKUP($A405,ConEnroll!$A$8:$S$601,16,0),0)</f>
        <v>0</v>
      </c>
      <c r="FX405" s="14">
        <f t="shared" si="998"/>
        <v>0</v>
      </c>
      <c r="FY405" s="14">
        <f t="shared" si="999"/>
        <v>0</v>
      </c>
      <c r="FZ405" s="14">
        <f t="shared" si="1000"/>
        <v>0</v>
      </c>
      <c r="GA405" s="14" t="e">
        <f t="shared" si="1001"/>
        <v>#VALUE!</v>
      </c>
      <c r="GB405" s="14" t="e">
        <f t="shared" si="1002"/>
        <v>#VALUE!</v>
      </c>
      <c r="GC405" s="39"/>
      <c r="GD405" s="14">
        <f t="shared" si="920"/>
        <v>-7774.4746268656718</v>
      </c>
      <c r="GE405" s="14" t="e">
        <f t="shared" si="921"/>
        <v>#VALUE!</v>
      </c>
      <c r="GF405" s="14">
        <f t="shared" si="922"/>
        <v>0</v>
      </c>
      <c r="GG405" s="14" t="e">
        <f t="shared" si="923"/>
        <v>#VALUE!</v>
      </c>
      <c r="GH405" s="37" t="e">
        <f t="shared" si="924"/>
        <v>#VALUE!</v>
      </c>
    </row>
    <row r="406" spans="1:190" ht="12.5" x14ac:dyDescent="0.25">
      <c r="A406" s="67">
        <v>4085</v>
      </c>
      <c r="B406" s="35">
        <v>7</v>
      </c>
      <c r="C406" s="14">
        <v>7</v>
      </c>
      <c r="D406" s="14"/>
      <c r="E406" s="14"/>
      <c r="F406" s="35" t="s">
        <v>1195</v>
      </c>
      <c r="G406" s="41"/>
      <c r="H406" s="14">
        <f>IFERROR(VLOOKUP($A406,BaseFY22!$A$7:$AK$528,6,0),0)</f>
        <v>220</v>
      </c>
      <c r="I406" s="14">
        <f>IFERROR(VLOOKUP($A406,BaseFY22!$A$7:$AK$528,28,0),0)</f>
        <v>1926631</v>
      </c>
      <c r="J406" s="14">
        <f t="shared" si="925"/>
        <v>8757.4136363636371</v>
      </c>
      <c r="K406" s="14">
        <f>IFERROR(VLOOKUP($A406,SpecEd22!$A$21:$BB$605,24,0)," ")</f>
        <v>659867.46366175008</v>
      </c>
      <c r="L406" s="14">
        <f t="shared" si="926"/>
        <v>2999.397562098864</v>
      </c>
      <c r="M406" s="14">
        <f>IFERROR(VLOOKUP($A406,ECFE!$A$16:$AB$347,7,0),0)</f>
        <v>0</v>
      </c>
      <c r="N406" s="14">
        <f t="shared" ref="N406:N469" si="1005">IF($H406&gt;0,M406/$H406,0)</f>
        <v>0</v>
      </c>
      <c r="O406" s="14">
        <v>0</v>
      </c>
      <c r="P406" s="14">
        <f t="shared" ref="P406:P469" si="1006">IF($H406&gt;0,O406/$H406,0)</f>
        <v>0</v>
      </c>
      <c r="Q406" s="14">
        <f>IFERROR(VLOOKUP($A406,ConEnroll!$A$7:$S$337,10,0),0)</f>
        <v>4194.1899999999996</v>
      </c>
      <c r="R406" s="14">
        <f t="shared" si="927"/>
        <v>19.064499999999999</v>
      </c>
      <c r="S406" s="14">
        <f t="shared" si="894"/>
        <v>4194.1899999999996</v>
      </c>
      <c r="T406" s="14">
        <f t="shared" si="928"/>
        <v>19.064499999999999</v>
      </c>
      <c r="U406" s="14">
        <f t="shared" si="895"/>
        <v>2590692.6536617498</v>
      </c>
      <c r="V406" s="14">
        <f t="shared" si="929"/>
        <v>11775.8756984625</v>
      </c>
      <c r="W406" s="42"/>
      <c r="X406" s="14">
        <f>IFERROR(VLOOKUP($A406,HouseFY22!$A$6:$AJ$528,28,0),0)</f>
        <v>1962571.4607800001</v>
      </c>
      <c r="Y406" s="14">
        <f t="shared" si="930"/>
        <v>8920.7793671818181</v>
      </c>
      <c r="Z406" s="14">
        <f>IFERROR(VLOOKUP($A406,Compens80percent!$A$13:$M$560,12,0),0)</f>
        <v>0</v>
      </c>
      <c r="AA406" s="14">
        <f t="shared" si="930"/>
        <v>0</v>
      </c>
      <c r="AB406" s="14">
        <f t="shared" si="931"/>
        <v>1962571.4607800001</v>
      </c>
      <c r="AC406" s="14">
        <f t="shared" si="930"/>
        <v>8920.7793671818181</v>
      </c>
      <c r="AD406" s="14">
        <f>IFERROR(VLOOKUP(A406,SpecEd22!$A$21:$Z$550,14,0),0)</f>
        <v>659867.46366175008</v>
      </c>
      <c r="AE406" s="14">
        <f t="shared" si="932"/>
        <v>2999.397562098864</v>
      </c>
      <c r="AF406" s="14">
        <f>IFERROR(VLOOKUP($A406,ECFE!$A$16:$AB$348,8,0),0)</f>
        <v>0</v>
      </c>
      <c r="AG406" s="14">
        <f t="shared" si="933"/>
        <v>0</v>
      </c>
      <c r="AH406" s="14">
        <f>IFERROR(VLOOKUP(A406,ParaFY19!$A$21:$Z$543,7,0),0)</f>
        <v>1764</v>
      </c>
      <c r="AI406" s="14">
        <f t="shared" si="934"/>
        <v>8.0181818181818176</v>
      </c>
      <c r="AJ406" s="14">
        <f>IFERROR(VLOOKUP(A406,ConEnroll!$A$7:$S$341,13,0),0)</f>
        <v>5242.7374999999993</v>
      </c>
      <c r="AK406" s="14">
        <f t="shared" si="935"/>
        <v>23.830624999999998</v>
      </c>
      <c r="AL406" s="14">
        <f t="shared" si="1003"/>
        <v>7006.7374999999993</v>
      </c>
      <c r="AM406" s="14">
        <f t="shared" si="936"/>
        <v>31.848806818181814</v>
      </c>
      <c r="AN406" s="14">
        <f t="shared" si="937"/>
        <v>2629445.66194175</v>
      </c>
      <c r="AO406" s="14">
        <f t="shared" si="938"/>
        <v>11952.025736098863</v>
      </c>
      <c r="AP406" s="62"/>
      <c r="AQ406" s="14">
        <f t="shared" si="1004"/>
        <v>163.36573081818096</v>
      </c>
      <c r="AR406" s="14">
        <f t="shared" si="896"/>
        <v>0</v>
      </c>
      <c r="AS406" s="14">
        <f t="shared" si="897"/>
        <v>12.784306818181815</v>
      </c>
      <c r="AT406" s="14">
        <f t="shared" si="939"/>
        <v>176.15003763636278</v>
      </c>
      <c r="AU406" s="37">
        <f t="shared" si="898"/>
        <v>1.4958551036621553E-2</v>
      </c>
      <c r="AV406" s="42"/>
      <c r="AW406" s="14" t="str">
        <f>IFERROR(VLOOKUP($A406,#REF!,27,0),"0")</f>
        <v>0</v>
      </c>
      <c r="AX406" s="14">
        <f t="shared" si="940"/>
        <v>0</v>
      </c>
      <c r="AY406" s="14" t="str">
        <f>IFERROR(VLOOKUP($A406,SpecEd22!#REF!,23,0)," ")</f>
        <v xml:space="preserve"> </v>
      </c>
      <c r="AZ406" s="14" t="e">
        <f t="shared" si="941"/>
        <v>#VALUE!</v>
      </c>
      <c r="BA406" s="14">
        <f>IFERROR(VLOOKUP($A406,ECFE!#REF!,23,0),0)</f>
        <v>0</v>
      </c>
      <c r="BB406" s="14">
        <f t="shared" si="942"/>
        <v>0</v>
      </c>
      <c r="BC406" s="14">
        <f>IFERROR(VLOOKUP($A406,#REF!,17,0),0)</f>
        <v>0</v>
      </c>
      <c r="BD406" s="14">
        <f t="shared" si="943"/>
        <v>0</v>
      </c>
      <c r="BE406" s="14">
        <f>IFERROR(VLOOKUP($A406,#REF!,9,0),0)</f>
        <v>0</v>
      </c>
      <c r="BF406" s="14">
        <f t="shared" si="944"/>
        <v>0</v>
      </c>
      <c r="BG406" s="14">
        <v>0</v>
      </c>
      <c r="BH406" s="14">
        <f t="shared" si="945"/>
        <v>0</v>
      </c>
      <c r="BI406" s="14">
        <f>IFERROR(VLOOKUP($A406,ConEnroll!$A$8:$S$601,15,0),0)</f>
        <v>-1887</v>
      </c>
      <c r="BJ406" s="14">
        <f t="shared" si="946"/>
        <v>-8.577272727272728</v>
      </c>
      <c r="BK406" s="14">
        <f t="shared" si="947"/>
        <v>-1887</v>
      </c>
      <c r="BL406" s="14">
        <f t="shared" si="948"/>
        <v>-8.577272727272728</v>
      </c>
      <c r="BM406" s="14" t="e">
        <f t="shared" si="949"/>
        <v>#VALUE!</v>
      </c>
      <c r="BN406" s="14" t="e">
        <f t="shared" si="950"/>
        <v>#VALUE!</v>
      </c>
      <c r="BO406" s="42"/>
      <c r="BP406" s="14">
        <f t="shared" si="899"/>
        <v>8920.7793671818181</v>
      </c>
      <c r="BQ406" s="14" t="e">
        <f t="shared" si="900"/>
        <v>#VALUE!</v>
      </c>
      <c r="BR406" s="14">
        <f t="shared" si="951"/>
        <v>40.426079545454542</v>
      </c>
      <c r="BS406" s="14" t="e">
        <f t="shared" si="901"/>
        <v>#VALUE!</v>
      </c>
      <c r="BT406" s="37" t="e">
        <f t="shared" si="902"/>
        <v>#VALUE!</v>
      </c>
      <c r="BU406" s="41"/>
      <c r="BV406" s="14" t="str">
        <f>IFERROR(VLOOKUP($A406,#REF!,27,0),"0")</f>
        <v>0</v>
      </c>
      <c r="BW406" s="14">
        <f t="shared" si="952"/>
        <v>0</v>
      </c>
      <c r="BX406" s="14" t="str">
        <f>IFERROR(VLOOKUP($A406,SpecEd22!$Z$22:$AV$606,59,0)," ")</f>
        <v xml:space="preserve"> </v>
      </c>
      <c r="BY406" s="14" t="e">
        <f t="shared" si="953"/>
        <v>#VALUE!</v>
      </c>
      <c r="BZ406" s="14">
        <f>IFERROR(VLOOKUP($A406,ECFE!#REF!,25,0),0)</f>
        <v>0</v>
      </c>
      <c r="CA406" s="14">
        <f t="shared" si="954"/>
        <v>0</v>
      </c>
      <c r="CB406" s="14">
        <f>IFERROR(VLOOKUP($A406,#REF!,17,0),0)</f>
        <v>0</v>
      </c>
      <c r="CC406" s="14">
        <f t="shared" si="955"/>
        <v>0</v>
      </c>
      <c r="CD406" s="14">
        <f>IFERROR(VLOOKUP($A406,#REF!,9,0),0)</f>
        <v>0</v>
      </c>
      <c r="CE406" s="14">
        <f t="shared" si="956"/>
        <v>0</v>
      </c>
      <c r="CF406" s="14">
        <v>0</v>
      </c>
      <c r="CG406" s="14">
        <f t="shared" si="957"/>
        <v>0</v>
      </c>
      <c r="CH406" s="14">
        <f>IFERROR(VLOOKUP($A406,ConEnroll!$A$8:$S$601,15,0),0)</f>
        <v>-1887</v>
      </c>
      <c r="CI406" s="14">
        <f t="shared" si="958"/>
        <v>-8.577272727272728</v>
      </c>
      <c r="CJ406" s="14">
        <f t="shared" si="959"/>
        <v>-1887</v>
      </c>
      <c r="CK406" s="14">
        <f t="shared" si="960"/>
        <v>-8.577272727272728</v>
      </c>
      <c r="CL406" s="14" t="e">
        <f t="shared" si="961"/>
        <v>#VALUE!</v>
      </c>
      <c r="CM406" s="14" t="e">
        <f t="shared" si="962"/>
        <v>#VALUE!</v>
      </c>
      <c r="CN406" s="42"/>
      <c r="CO406" s="14">
        <f t="shared" si="903"/>
        <v>-8757.4136363636371</v>
      </c>
      <c r="CP406" s="14" t="e">
        <f t="shared" si="904"/>
        <v>#VALUE!</v>
      </c>
      <c r="CQ406" s="14">
        <f t="shared" si="905"/>
        <v>-27.641772727272727</v>
      </c>
      <c r="CR406" s="14" t="e">
        <f t="shared" si="906"/>
        <v>#VALUE!</v>
      </c>
      <c r="CS406" s="37" t="e">
        <f t="shared" si="907"/>
        <v>#VALUE!</v>
      </c>
      <c r="CT406" s="239"/>
      <c r="CU406" s="239"/>
      <c r="CV406" s="468"/>
      <c r="CW406" s="14">
        <f>IFERROR(VLOOKUP($A406,BaseFY23!$A$7:$AK$527,6,0),0)</f>
        <v>220</v>
      </c>
      <c r="CX406" s="14">
        <f>IFERROR(VLOOKUP($A406,BaseFY23!$A$7:$AN$528,28,0),0)</f>
        <v>1930395</v>
      </c>
      <c r="CY406" s="14">
        <f t="shared" si="963"/>
        <v>8774.5227272727279</v>
      </c>
      <c r="CZ406" s="14">
        <f>IFERROR(VLOOKUP($A406,SpecEd23!$A$21:$BB$605,23,0)," ")</f>
        <v>707887.88828250568</v>
      </c>
      <c r="DA406" s="14">
        <f t="shared" si="964"/>
        <v>3217.6722194659351</v>
      </c>
      <c r="DB406" s="14">
        <f>IFERROR(VLOOKUP($A406,ECFE!$A$16:$AB$347,7,0),0)</f>
        <v>0</v>
      </c>
      <c r="DC406" s="14">
        <f t="shared" si="965"/>
        <v>0</v>
      </c>
      <c r="DD406" s="14">
        <v>0</v>
      </c>
      <c r="DE406" s="14">
        <f t="shared" si="966"/>
        <v>0</v>
      </c>
      <c r="DF406" s="14">
        <f>IFERROR(VLOOKUP($A406,ConEnroll!$A$7:$S$338,10,0),0)</f>
        <v>4194.1899999999996</v>
      </c>
      <c r="DG406" s="14">
        <f t="shared" si="967"/>
        <v>19.064499999999999</v>
      </c>
      <c r="DH406" s="14">
        <f t="shared" si="908"/>
        <v>4194.1899999999996</v>
      </c>
      <c r="DI406" s="14">
        <f t="shared" si="968"/>
        <v>19.064499999999999</v>
      </c>
      <c r="DJ406" s="14">
        <f t="shared" si="909"/>
        <v>2642477.0782825057</v>
      </c>
      <c r="DK406" s="14">
        <f t="shared" si="969"/>
        <v>12011.259446738663</v>
      </c>
      <c r="DL406" s="42"/>
      <c r="DM406" s="14">
        <f>IFERROR(VLOOKUP($A406,HouseFY23!$A$7:$AJ$528,28,0),0)</f>
        <v>2003690.76</v>
      </c>
      <c r="DN406" s="14">
        <f t="shared" si="970"/>
        <v>9107.6852727272726</v>
      </c>
      <c r="DO406" s="14">
        <f>IFERROR(VLOOKUP($A406,Compens80percent!$A$13:$M$560,12,0),0)</f>
        <v>0</v>
      </c>
      <c r="DP406" s="14">
        <f t="shared" si="970"/>
        <v>0</v>
      </c>
      <c r="DQ406" s="14">
        <f t="shared" si="971"/>
        <v>2003690.76</v>
      </c>
      <c r="DR406" s="14">
        <f t="shared" si="972"/>
        <v>9107.6852727272726</v>
      </c>
      <c r="DS406" s="14">
        <f>IFERROR(VLOOKUP($A406,SpecEd23!$A$21:$Z$550,14,0),0)</f>
        <v>707887.88828250568</v>
      </c>
      <c r="DT406" s="14">
        <f t="shared" si="973"/>
        <v>3217.6722194659351</v>
      </c>
      <c r="DU406" s="14">
        <f>IFERROR(VLOOKUP($A406,ECFE!$A$16:$AB$347,9,0),0)</f>
        <v>0</v>
      </c>
      <c r="DV406" s="14">
        <f t="shared" si="974"/>
        <v>0</v>
      </c>
      <c r="DW406" s="14">
        <f>IFERROR(VLOOKUP($A406,ParaFY19!$A$21:$Z$543,7,0),0)</f>
        <v>1764</v>
      </c>
      <c r="DX406" s="14">
        <f t="shared" si="975"/>
        <v>8.0181818181818176</v>
      </c>
      <c r="DY406" s="14">
        <f>IFERROR(VLOOKUP($A406,ConEnroll!$A$7:$S$341,13,0),0)</f>
        <v>5242.7374999999993</v>
      </c>
      <c r="DZ406" s="14">
        <f t="shared" si="976"/>
        <v>23.830624999999998</v>
      </c>
      <c r="EA406" s="14">
        <f t="shared" si="910"/>
        <v>7006.7374999999993</v>
      </c>
      <c r="EB406" s="14">
        <f t="shared" si="977"/>
        <v>31.848806818181814</v>
      </c>
      <c r="EC406" s="14">
        <f t="shared" si="911"/>
        <v>2718585.3857825059</v>
      </c>
      <c r="ED406" s="14">
        <f t="shared" si="978"/>
        <v>12357.20629901139</v>
      </c>
      <c r="EE406" s="62"/>
      <c r="EF406" s="14">
        <f t="shared" si="912"/>
        <v>333.16254545454467</v>
      </c>
      <c r="EG406" s="14">
        <f t="shared" si="913"/>
        <v>0</v>
      </c>
      <c r="EH406" s="14">
        <f t="shared" si="914"/>
        <v>12.784306818181815</v>
      </c>
      <c r="EI406" s="14">
        <f t="shared" si="979"/>
        <v>345.94685227272646</v>
      </c>
      <c r="EJ406" s="37">
        <f t="shared" si="915"/>
        <v>2.8801879919982839E-2</v>
      </c>
      <c r="EK406" s="42"/>
      <c r="EL406" s="14" t="str">
        <f>IFERROR(VLOOKUP($A406,#REF!,27,0),"0")</f>
        <v>0</v>
      </c>
      <c r="EM406" s="14">
        <f t="shared" si="980"/>
        <v>0</v>
      </c>
      <c r="EN406" s="14" t="str">
        <f>IFERROR(VLOOKUP($A406,SpecEd23!#REF!,23,0)," ")</f>
        <v xml:space="preserve"> </v>
      </c>
      <c r="EO406" s="14" t="e">
        <f t="shared" si="981"/>
        <v>#VALUE!</v>
      </c>
      <c r="EP406" s="14">
        <f>IFERROR(VLOOKUP($A406,ECFE!#REF!,24,0),0)</f>
        <v>0</v>
      </c>
      <c r="EQ406" s="14">
        <f t="shared" si="982"/>
        <v>0</v>
      </c>
      <c r="ER406" s="14">
        <f>IFERROR(VLOOKUP($A406,#REF!,30,0),0)</f>
        <v>0</v>
      </c>
      <c r="ES406" s="14">
        <f t="shared" si="983"/>
        <v>0</v>
      </c>
      <c r="ET406" s="14">
        <f>IFERROR(VLOOKUP($A406,#REF!,12,0),0)</f>
        <v>0</v>
      </c>
      <c r="EU406" s="14">
        <f t="shared" si="984"/>
        <v>0</v>
      </c>
      <c r="EV406" s="14">
        <v>0</v>
      </c>
      <c r="EW406" s="14">
        <f t="shared" si="985"/>
        <v>0</v>
      </c>
      <c r="EX406" s="14">
        <f>IFERROR(VLOOKUP($A406,ConEnroll!$A$8:$S$601,16,0),0)</f>
        <v>2198</v>
      </c>
      <c r="EY406" s="14">
        <f t="shared" si="986"/>
        <v>9.9909090909090903</v>
      </c>
      <c r="EZ406" s="14">
        <f t="shared" si="987"/>
        <v>2198</v>
      </c>
      <c r="FA406" s="14">
        <f t="shared" si="988"/>
        <v>9.9909090909090903</v>
      </c>
      <c r="FB406" s="14" t="e">
        <f t="shared" si="989"/>
        <v>#VALUE!</v>
      </c>
      <c r="FC406" s="14" t="e">
        <f t="shared" si="990"/>
        <v>#VALUE!</v>
      </c>
      <c r="FD406" s="62"/>
      <c r="FE406" s="14">
        <f t="shared" si="916"/>
        <v>9107.6852727272726</v>
      </c>
      <c r="FF406" s="14" t="e">
        <f t="shared" si="917"/>
        <v>#VALUE!</v>
      </c>
      <c r="FG406" s="14">
        <f t="shared" si="991"/>
        <v>21.857897727272722</v>
      </c>
      <c r="FH406" s="14" t="e">
        <f t="shared" si="918"/>
        <v>#VALUE!</v>
      </c>
      <c r="FI406" s="37" t="e">
        <f t="shared" si="919"/>
        <v>#VALUE!</v>
      </c>
      <c r="FJ406" s="12"/>
      <c r="FK406" s="14" t="str">
        <f>IFERROR(VLOOKUP($A406,#REF!,27,0),"0")</f>
        <v>0</v>
      </c>
      <c r="FL406" s="14">
        <f t="shared" si="992"/>
        <v>0</v>
      </c>
      <c r="FM406" s="14" t="str">
        <f>IFERROR(VLOOKUP($A406,SpecEd23!$X$22:$Y$610,59,0)," ")</f>
        <v xml:space="preserve"> </v>
      </c>
      <c r="FN406" s="14" t="e">
        <f t="shared" si="993"/>
        <v>#VALUE!</v>
      </c>
      <c r="FO406" s="14">
        <f>IFERROR(VLOOKUP($A406,ECFE!#REF!,26,0),0)</f>
        <v>0</v>
      </c>
      <c r="FP406" s="14">
        <f t="shared" si="994"/>
        <v>0</v>
      </c>
      <c r="FQ406" s="14">
        <f>IFERROR(VLOOKUP($A406,#REF!,16,0),0)</f>
        <v>0</v>
      </c>
      <c r="FR406" s="14">
        <f t="shared" si="995"/>
        <v>0</v>
      </c>
      <c r="FS406" s="14">
        <f>IFERROR(VLOOKUP($A406,#REF!,12,0),0)</f>
        <v>0</v>
      </c>
      <c r="FT406" s="14">
        <f t="shared" si="996"/>
        <v>0</v>
      </c>
      <c r="FU406" s="14">
        <v>0</v>
      </c>
      <c r="FV406" s="14">
        <f t="shared" si="997"/>
        <v>0</v>
      </c>
      <c r="FW406" s="14">
        <f>IFERROR(VLOOKUP($A406,ConEnroll!$A$8:$S$601,16,0),0)</f>
        <v>2198</v>
      </c>
      <c r="FX406" s="14">
        <f t="shared" si="998"/>
        <v>9.9909090909090903</v>
      </c>
      <c r="FY406" s="14">
        <f t="shared" si="999"/>
        <v>2198</v>
      </c>
      <c r="FZ406" s="14">
        <f t="shared" si="1000"/>
        <v>9.9909090909090903</v>
      </c>
      <c r="GA406" s="14" t="e">
        <f t="shared" si="1001"/>
        <v>#VALUE!</v>
      </c>
      <c r="GB406" s="14" t="e">
        <f t="shared" si="1002"/>
        <v>#VALUE!</v>
      </c>
      <c r="GC406" s="39"/>
      <c r="GD406" s="14">
        <f t="shared" si="920"/>
        <v>-8774.5227272727279</v>
      </c>
      <c r="GE406" s="14" t="e">
        <f t="shared" si="921"/>
        <v>#VALUE!</v>
      </c>
      <c r="GF406" s="14">
        <f t="shared" si="922"/>
        <v>-9.0735909090909086</v>
      </c>
      <c r="GG406" s="14" t="e">
        <f t="shared" si="923"/>
        <v>#VALUE!</v>
      </c>
      <c r="GH406" s="37" t="e">
        <f t="shared" si="924"/>
        <v>#VALUE!</v>
      </c>
    </row>
    <row r="407" spans="1:190" ht="12.5" x14ac:dyDescent="0.25">
      <c r="A407" s="67">
        <v>4087</v>
      </c>
      <c r="B407" s="35">
        <v>7</v>
      </c>
      <c r="C407" s="14">
        <v>7</v>
      </c>
      <c r="D407" s="14"/>
      <c r="E407" s="14"/>
      <c r="F407" s="35" t="s">
        <v>2703</v>
      </c>
      <c r="G407" s="41"/>
      <c r="H407" s="14">
        <f>IFERROR(VLOOKUP($A407,BaseFY22!$A$7:$AK$528,6,0),0)</f>
        <v>76</v>
      </c>
      <c r="I407" s="14">
        <f>IFERROR(VLOOKUP($A407,BaseFY22!$A$7:$AK$528,28,0),0)</f>
        <v>709840.2</v>
      </c>
      <c r="J407" s="14">
        <f t="shared" si="925"/>
        <v>9340.0026315789473</v>
      </c>
      <c r="K407" s="14">
        <f>IFERROR(VLOOKUP($A407,SpecEd22!$A$21:$BB$605,24,0)," ")</f>
        <v>475363.37884334766</v>
      </c>
      <c r="L407" s="14">
        <f t="shared" si="926"/>
        <v>6254.7813005703638</v>
      </c>
      <c r="M407" s="14">
        <f>IFERROR(VLOOKUP($A407,ECFE!$A$16:$AB$347,7,0),0)</f>
        <v>0</v>
      </c>
      <c r="N407" s="14">
        <f t="shared" si="1005"/>
        <v>0</v>
      </c>
      <c r="O407" s="14">
        <v>0</v>
      </c>
      <c r="P407" s="14">
        <f t="shared" si="1006"/>
        <v>0</v>
      </c>
      <c r="Q407" s="14">
        <f>IFERROR(VLOOKUP($A407,ConEnroll!$A$7:$S$337,10,0),0)</f>
        <v>0</v>
      </c>
      <c r="R407" s="14">
        <f t="shared" si="927"/>
        <v>0</v>
      </c>
      <c r="S407" s="14">
        <f t="shared" ref="S407:S470" si="1007">+M407+O407+Q407</f>
        <v>0</v>
      </c>
      <c r="T407" s="14">
        <f t="shared" si="928"/>
        <v>0</v>
      </c>
      <c r="U407" s="14">
        <f t="shared" ref="U407:U470" si="1008">+I407+K407+S407</f>
        <v>1185203.5788433477</v>
      </c>
      <c r="V407" s="14">
        <f t="shared" si="929"/>
        <v>15594.783932149312</v>
      </c>
      <c r="W407" s="42"/>
      <c r="X407" s="14">
        <f>IFERROR(VLOOKUP($A407,HouseFY22!$A$6:$AJ$528,28,0),0)</f>
        <v>724682.56808300002</v>
      </c>
      <c r="Y407" s="14">
        <f t="shared" si="930"/>
        <v>9535.2969484605273</v>
      </c>
      <c r="Z407" s="14">
        <f>IFERROR(VLOOKUP($A407,Compens80percent!$A$13:$M$560,12,0),0)</f>
        <v>0</v>
      </c>
      <c r="AA407" s="14">
        <f t="shared" si="930"/>
        <v>0</v>
      </c>
      <c r="AB407" s="14">
        <f t="shared" si="931"/>
        <v>724682.56808300002</v>
      </c>
      <c r="AC407" s="14">
        <f t="shared" si="930"/>
        <v>9535.2969484605273</v>
      </c>
      <c r="AD407" s="14">
        <f>IFERROR(VLOOKUP(A407,SpecEd22!$A$21:$Z$550,14,0),0)</f>
        <v>475363.37884334766</v>
      </c>
      <c r="AE407" s="14">
        <f t="shared" si="932"/>
        <v>6254.7813005703638</v>
      </c>
      <c r="AF407" s="14">
        <f>IFERROR(VLOOKUP($A407,ECFE!$A$16:$AB$348,8,0),0)</f>
        <v>0</v>
      </c>
      <c r="AG407" s="14">
        <f t="shared" si="933"/>
        <v>0</v>
      </c>
      <c r="AH407" s="14">
        <f>IFERROR(VLOOKUP(A407,ParaFY19!$A$21:$Z$543,7,0),0)</f>
        <v>784</v>
      </c>
      <c r="AI407" s="14">
        <f t="shared" si="934"/>
        <v>10.315789473684211</v>
      </c>
      <c r="AJ407" s="14">
        <f>IFERROR(VLOOKUP(A407,ConEnroll!$A$7:$S$341,13,0),0)</f>
        <v>0</v>
      </c>
      <c r="AK407" s="14">
        <f t="shared" si="935"/>
        <v>0</v>
      </c>
      <c r="AL407" s="14">
        <f t="shared" si="1003"/>
        <v>784</v>
      </c>
      <c r="AM407" s="14">
        <f t="shared" si="936"/>
        <v>10.315789473684211</v>
      </c>
      <c r="AN407" s="14">
        <f t="shared" si="937"/>
        <v>1200829.9469263477</v>
      </c>
      <c r="AO407" s="14">
        <f t="shared" si="938"/>
        <v>15800.394038504575</v>
      </c>
      <c r="AP407" s="62"/>
      <c r="AQ407" s="14">
        <f t="shared" si="1004"/>
        <v>195.29431688158002</v>
      </c>
      <c r="AR407" s="14">
        <f t="shared" ref="AR407:AR470" si="1009">+AE407-L407</f>
        <v>0</v>
      </c>
      <c r="AS407" s="14">
        <f t="shared" ref="AS407:AS470" si="1010">+AM407-T407</f>
        <v>10.315789473684211</v>
      </c>
      <c r="AT407" s="14">
        <f t="shared" si="939"/>
        <v>205.61010635526424</v>
      </c>
      <c r="AU407" s="37">
        <f t="shared" ref="AU407:AU470" si="1011">IF(H407&gt;0,AT407/V407,0)</f>
        <v>1.3184543450543757E-2</v>
      </c>
      <c r="AV407" s="42"/>
      <c r="AW407" s="14" t="str">
        <f>IFERROR(VLOOKUP($A407,#REF!,27,0),"0")</f>
        <v>0</v>
      </c>
      <c r="AX407" s="14">
        <f t="shared" si="940"/>
        <v>0</v>
      </c>
      <c r="AY407" s="14" t="str">
        <f>IFERROR(VLOOKUP($A407,SpecEd22!#REF!,23,0)," ")</f>
        <v xml:space="preserve"> </v>
      </c>
      <c r="AZ407" s="14" t="e">
        <f t="shared" si="941"/>
        <v>#VALUE!</v>
      </c>
      <c r="BA407" s="14">
        <f>IFERROR(VLOOKUP($A407,ECFE!#REF!,23,0),0)</f>
        <v>0</v>
      </c>
      <c r="BB407" s="14">
        <f t="shared" si="942"/>
        <v>0</v>
      </c>
      <c r="BC407" s="14">
        <f>IFERROR(VLOOKUP($A407,#REF!,17,0),0)</f>
        <v>0</v>
      </c>
      <c r="BD407" s="14">
        <f t="shared" si="943"/>
        <v>0</v>
      </c>
      <c r="BE407" s="14">
        <f>IFERROR(VLOOKUP($A407,#REF!,9,0),0)</f>
        <v>0</v>
      </c>
      <c r="BF407" s="14">
        <f t="shared" si="944"/>
        <v>0</v>
      </c>
      <c r="BG407" s="14">
        <v>0</v>
      </c>
      <c r="BH407" s="14">
        <f t="shared" si="945"/>
        <v>0</v>
      </c>
      <c r="BI407" s="14">
        <f>IFERROR(VLOOKUP($A407,ConEnroll!$A$8:$S$601,15,0),0)</f>
        <v>0</v>
      </c>
      <c r="BJ407" s="14">
        <f t="shared" si="946"/>
        <v>0</v>
      </c>
      <c r="BK407" s="14">
        <f t="shared" si="947"/>
        <v>0</v>
      </c>
      <c r="BL407" s="14">
        <f t="shared" si="948"/>
        <v>0</v>
      </c>
      <c r="BM407" s="14" t="e">
        <f t="shared" si="949"/>
        <v>#VALUE!</v>
      </c>
      <c r="BN407" s="14" t="e">
        <f t="shared" si="950"/>
        <v>#VALUE!</v>
      </c>
      <c r="BO407" s="42"/>
      <c r="BP407" s="14">
        <f t="shared" ref="BP407:BP470" si="1012">Y407-AX407</f>
        <v>9535.2969484605273</v>
      </c>
      <c r="BQ407" s="14" t="e">
        <f t="shared" ref="BQ407:BQ470" si="1013">AE407-AZ407</f>
        <v>#VALUE!</v>
      </c>
      <c r="BR407" s="14">
        <f t="shared" si="951"/>
        <v>10.315789473684211</v>
      </c>
      <c r="BS407" s="14" t="e">
        <f t="shared" ref="BS407:BS470" si="1014">BN407-V407</f>
        <v>#VALUE!</v>
      </c>
      <c r="BT407" s="37" t="e">
        <f t="shared" ref="BT407:BT470" si="1015">IF(H407&gt;0,BS407/V407,0)</f>
        <v>#VALUE!</v>
      </c>
      <c r="BU407" s="41"/>
      <c r="BV407" s="14" t="str">
        <f>IFERROR(VLOOKUP($A407,#REF!,27,0),"0")</f>
        <v>0</v>
      </c>
      <c r="BW407" s="14">
        <f t="shared" si="952"/>
        <v>0</v>
      </c>
      <c r="BX407" s="14" t="str">
        <f>IFERROR(VLOOKUP($A407,SpecEd22!$Z$22:$AV$606,59,0)," ")</f>
        <v xml:space="preserve"> </v>
      </c>
      <c r="BY407" s="14" t="e">
        <f t="shared" si="953"/>
        <v>#VALUE!</v>
      </c>
      <c r="BZ407" s="14">
        <f>IFERROR(VLOOKUP($A407,ECFE!#REF!,25,0),0)</f>
        <v>0</v>
      </c>
      <c r="CA407" s="14">
        <f t="shared" si="954"/>
        <v>0</v>
      </c>
      <c r="CB407" s="14">
        <f>IFERROR(VLOOKUP($A407,#REF!,17,0),0)</f>
        <v>0</v>
      </c>
      <c r="CC407" s="14">
        <f t="shared" si="955"/>
        <v>0</v>
      </c>
      <c r="CD407" s="14">
        <f>IFERROR(VLOOKUP($A407,#REF!,9,0),0)</f>
        <v>0</v>
      </c>
      <c r="CE407" s="14">
        <f t="shared" si="956"/>
        <v>0</v>
      </c>
      <c r="CF407" s="14">
        <v>0</v>
      </c>
      <c r="CG407" s="14">
        <f t="shared" si="957"/>
        <v>0</v>
      </c>
      <c r="CH407" s="14">
        <f>IFERROR(VLOOKUP($A407,ConEnroll!$A$8:$S$601,15,0),0)</f>
        <v>0</v>
      </c>
      <c r="CI407" s="14">
        <f t="shared" si="958"/>
        <v>0</v>
      </c>
      <c r="CJ407" s="14">
        <f t="shared" si="959"/>
        <v>0</v>
      </c>
      <c r="CK407" s="14">
        <f t="shared" si="960"/>
        <v>0</v>
      </c>
      <c r="CL407" s="14" t="e">
        <f t="shared" si="961"/>
        <v>#VALUE!</v>
      </c>
      <c r="CM407" s="14" t="e">
        <f t="shared" si="962"/>
        <v>#VALUE!</v>
      </c>
      <c r="CN407" s="42"/>
      <c r="CO407" s="14">
        <f t="shared" ref="CO407:CO470" si="1016">BW407-J407</f>
        <v>-9340.0026315789473</v>
      </c>
      <c r="CP407" s="14" t="e">
        <f t="shared" ref="CP407:CP470" si="1017">BY407-L407</f>
        <v>#VALUE!</v>
      </c>
      <c r="CQ407" s="14">
        <f t="shared" ref="CQ407:CQ470" si="1018">CK407-T407</f>
        <v>0</v>
      </c>
      <c r="CR407" s="14" t="e">
        <f t="shared" ref="CR407:CR470" si="1019">CM407-V407</f>
        <v>#VALUE!</v>
      </c>
      <c r="CS407" s="37" t="e">
        <f t="shared" ref="CS407:CS470" si="1020">IF(H407&gt;0,CR407/V407,0)</f>
        <v>#VALUE!</v>
      </c>
      <c r="CT407" s="239"/>
      <c r="CU407" s="239"/>
      <c r="CV407" s="468"/>
      <c r="CW407" s="14">
        <f>IFERROR(VLOOKUP($A407,BaseFY23!$A$7:$AK$527,6,0),0)</f>
        <v>77</v>
      </c>
      <c r="CX407" s="14">
        <f>IFERROR(VLOOKUP($A407,BaseFY23!$A$7:$AN$528,28,0),0)</f>
        <v>719026.8</v>
      </c>
      <c r="CY407" s="14">
        <f t="shared" si="963"/>
        <v>9338.0103896103901</v>
      </c>
      <c r="CZ407" s="14">
        <f>IFERROR(VLOOKUP($A407,SpecEd23!$A$21:$BB$605,23,0)," ")</f>
        <v>515529.66559313814</v>
      </c>
      <c r="DA407" s="14">
        <f t="shared" si="964"/>
        <v>6695.1904622485472</v>
      </c>
      <c r="DB407" s="14">
        <f>IFERROR(VLOOKUP($A407,ECFE!$A$16:$AB$347,7,0),0)</f>
        <v>0</v>
      </c>
      <c r="DC407" s="14">
        <f t="shared" si="965"/>
        <v>0</v>
      </c>
      <c r="DD407" s="14">
        <v>0</v>
      </c>
      <c r="DE407" s="14">
        <f t="shared" si="966"/>
        <v>0</v>
      </c>
      <c r="DF407" s="14">
        <f>IFERROR(VLOOKUP($A407,ConEnroll!$A$7:$S$338,10,0),0)</f>
        <v>0</v>
      </c>
      <c r="DG407" s="14">
        <f t="shared" si="967"/>
        <v>0</v>
      </c>
      <c r="DH407" s="14">
        <f t="shared" ref="DH407:DH470" si="1021">+DB407+DD407+DF407</f>
        <v>0</v>
      </c>
      <c r="DI407" s="14">
        <f t="shared" si="968"/>
        <v>0</v>
      </c>
      <c r="DJ407" s="14">
        <f t="shared" ref="DJ407:DJ470" si="1022">+DH407+CX407+CZ407</f>
        <v>1234556.4655931382</v>
      </c>
      <c r="DK407" s="14">
        <f t="shared" si="969"/>
        <v>16033.200851858939</v>
      </c>
      <c r="DL407" s="42"/>
      <c r="DM407" s="14">
        <f>IFERROR(VLOOKUP($A407,HouseFY23!$A$7:$AJ$528,28,0),0)</f>
        <v>747520.9</v>
      </c>
      <c r="DN407" s="14">
        <f t="shared" si="970"/>
        <v>9708.0636363636368</v>
      </c>
      <c r="DO407" s="14">
        <f>IFERROR(VLOOKUP($A407,Compens80percent!$A$13:$M$560,12,0),0)</f>
        <v>0</v>
      </c>
      <c r="DP407" s="14">
        <f t="shared" si="970"/>
        <v>0</v>
      </c>
      <c r="DQ407" s="14">
        <f t="shared" si="971"/>
        <v>747520.9</v>
      </c>
      <c r="DR407" s="14">
        <f t="shared" si="972"/>
        <v>9835.8013157894748</v>
      </c>
      <c r="DS407" s="14">
        <f>IFERROR(VLOOKUP($A407,SpecEd23!$A$21:$Z$550,14,0),0)</f>
        <v>515529.66559313814</v>
      </c>
      <c r="DT407" s="14">
        <f t="shared" si="973"/>
        <v>6695.1904622485472</v>
      </c>
      <c r="DU407" s="14">
        <f>IFERROR(VLOOKUP($A407,ECFE!$A$16:$AB$347,9,0),0)</f>
        <v>0</v>
      </c>
      <c r="DV407" s="14">
        <f t="shared" si="974"/>
        <v>0</v>
      </c>
      <c r="DW407" s="14">
        <f>IFERROR(VLOOKUP($A407,ParaFY19!$A$21:$Z$543,7,0),0)</f>
        <v>784</v>
      </c>
      <c r="DX407" s="14">
        <f t="shared" si="975"/>
        <v>10.181818181818182</v>
      </c>
      <c r="DY407" s="14">
        <f>IFERROR(VLOOKUP($A407,ConEnroll!$A$7:$S$341,13,0),0)</f>
        <v>0</v>
      </c>
      <c r="DZ407" s="14">
        <f t="shared" si="976"/>
        <v>0</v>
      </c>
      <c r="EA407" s="14">
        <f t="shared" ref="EA407:EA470" si="1023">+DU407+DW407+DY407</f>
        <v>784</v>
      </c>
      <c r="EB407" s="14">
        <f t="shared" si="977"/>
        <v>10.181818181818182</v>
      </c>
      <c r="EC407" s="14">
        <f t="shared" ref="EC407:EC470" si="1024">EA407+DS407+DM407</f>
        <v>1263834.5655931381</v>
      </c>
      <c r="ED407" s="14">
        <f t="shared" si="978"/>
        <v>16413.435916794002</v>
      </c>
      <c r="EE407" s="62"/>
      <c r="EF407" s="14">
        <f t="shared" ref="EF407:EF470" si="1025">+DN407-CY407</f>
        <v>370.05324675324664</v>
      </c>
      <c r="EG407" s="14">
        <f t="shared" ref="EG407:EG470" si="1026">+DT407-DA407</f>
        <v>0</v>
      </c>
      <c r="EH407" s="14">
        <f t="shared" ref="EH407:EH470" si="1027">+EB407-DI407</f>
        <v>10.181818181818182</v>
      </c>
      <c r="EI407" s="14">
        <f t="shared" si="979"/>
        <v>380.23506493506483</v>
      </c>
      <c r="EJ407" s="37">
        <f t="shared" ref="EJ407:EJ470" si="1028">IF(CW407&gt;0,EI407/DK407,0)</f>
        <v>2.3715480673403976E-2</v>
      </c>
      <c r="EK407" s="42"/>
      <c r="EL407" s="14" t="str">
        <f>IFERROR(VLOOKUP($A407,#REF!,27,0),"0")</f>
        <v>0</v>
      </c>
      <c r="EM407" s="14">
        <f t="shared" si="980"/>
        <v>0</v>
      </c>
      <c r="EN407" s="14" t="str">
        <f>IFERROR(VLOOKUP($A407,SpecEd23!#REF!,23,0)," ")</f>
        <v xml:space="preserve"> </v>
      </c>
      <c r="EO407" s="14" t="e">
        <f t="shared" si="981"/>
        <v>#VALUE!</v>
      </c>
      <c r="EP407" s="14">
        <f>IFERROR(VLOOKUP($A407,ECFE!#REF!,24,0),0)</f>
        <v>0</v>
      </c>
      <c r="EQ407" s="14">
        <f t="shared" si="982"/>
        <v>0</v>
      </c>
      <c r="ER407" s="14">
        <f>IFERROR(VLOOKUP($A407,#REF!,30,0),0)</f>
        <v>0</v>
      </c>
      <c r="ES407" s="14">
        <f t="shared" si="983"/>
        <v>0</v>
      </c>
      <c r="ET407" s="14">
        <f>IFERROR(VLOOKUP($A407,#REF!,12,0),0)</f>
        <v>0</v>
      </c>
      <c r="EU407" s="14">
        <f t="shared" si="984"/>
        <v>0</v>
      </c>
      <c r="EV407" s="14">
        <v>0</v>
      </c>
      <c r="EW407" s="14">
        <f t="shared" si="985"/>
        <v>0</v>
      </c>
      <c r="EX407" s="14">
        <f>IFERROR(VLOOKUP($A407,ConEnroll!$A$8:$S$601,16,0),0)</f>
        <v>0</v>
      </c>
      <c r="EY407" s="14">
        <f t="shared" si="986"/>
        <v>0</v>
      </c>
      <c r="EZ407" s="14">
        <f t="shared" si="987"/>
        <v>0</v>
      </c>
      <c r="FA407" s="14">
        <f t="shared" si="988"/>
        <v>0</v>
      </c>
      <c r="FB407" s="14" t="e">
        <f t="shared" si="989"/>
        <v>#VALUE!</v>
      </c>
      <c r="FC407" s="14" t="e">
        <f t="shared" si="990"/>
        <v>#VALUE!</v>
      </c>
      <c r="FD407" s="62"/>
      <c r="FE407" s="14">
        <f t="shared" ref="FE407:FE470" si="1029">DN407-EM407</f>
        <v>9708.0636363636368</v>
      </c>
      <c r="FF407" s="14" t="e">
        <f t="shared" ref="FF407:FF470" si="1030">DT407-EO407</f>
        <v>#VALUE!</v>
      </c>
      <c r="FG407" s="14">
        <f t="shared" si="991"/>
        <v>10.181818181818182</v>
      </c>
      <c r="FH407" s="14" t="e">
        <f t="shared" ref="FH407:FH470" si="1031">+FC407-DK407</f>
        <v>#VALUE!</v>
      </c>
      <c r="FI407" s="37" t="e">
        <f t="shared" ref="FI407:FI470" si="1032">IF(CS407&gt;0,FH407/DK407,0)</f>
        <v>#VALUE!</v>
      </c>
      <c r="FJ407" s="12"/>
      <c r="FK407" s="14" t="str">
        <f>IFERROR(VLOOKUP($A407,#REF!,27,0),"0")</f>
        <v>0</v>
      </c>
      <c r="FL407" s="14">
        <f t="shared" si="992"/>
        <v>0</v>
      </c>
      <c r="FM407" s="14" t="str">
        <f>IFERROR(VLOOKUP($A407,SpecEd23!$X$22:$Y$610,59,0)," ")</f>
        <v xml:space="preserve"> </v>
      </c>
      <c r="FN407" s="14" t="e">
        <f t="shared" si="993"/>
        <v>#VALUE!</v>
      </c>
      <c r="FO407" s="14">
        <f>IFERROR(VLOOKUP($A407,ECFE!#REF!,26,0),0)</f>
        <v>0</v>
      </c>
      <c r="FP407" s="14">
        <f t="shared" si="994"/>
        <v>0</v>
      </c>
      <c r="FQ407" s="14">
        <f>IFERROR(VLOOKUP($A407,#REF!,16,0),0)</f>
        <v>0</v>
      </c>
      <c r="FR407" s="14">
        <f t="shared" si="995"/>
        <v>0</v>
      </c>
      <c r="FS407" s="14">
        <f>IFERROR(VLOOKUP($A407,#REF!,12,0),0)</f>
        <v>0</v>
      </c>
      <c r="FT407" s="14">
        <f t="shared" si="996"/>
        <v>0</v>
      </c>
      <c r="FU407" s="14">
        <v>0</v>
      </c>
      <c r="FV407" s="14">
        <f t="shared" si="997"/>
        <v>0</v>
      </c>
      <c r="FW407" s="14">
        <f>IFERROR(VLOOKUP($A407,ConEnroll!$A$8:$S$601,16,0),0)</f>
        <v>0</v>
      </c>
      <c r="FX407" s="14">
        <f t="shared" si="998"/>
        <v>0</v>
      </c>
      <c r="FY407" s="14">
        <f t="shared" si="999"/>
        <v>0</v>
      </c>
      <c r="FZ407" s="14">
        <f t="shared" si="1000"/>
        <v>0</v>
      </c>
      <c r="GA407" s="14" t="e">
        <f t="shared" si="1001"/>
        <v>#VALUE!</v>
      </c>
      <c r="GB407" s="14" t="e">
        <f t="shared" si="1002"/>
        <v>#VALUE!</v>
      </c>
      <c r="GC407" s="39"/>
      <c r="GD407" s="14">
        <f t="shared" ref="GD407:GD470" si="1033">FL407-CY407</f>
        <v>-9338.0103896103901</v>
      </c>
      <c r="GE407" s="14" t="e">
        <f t="shared" ref="GE407:GE470" si="1034">FN407-DA407</f>
        <v>#VALUE!</v>
      </c>
      <c r="GF407" s="14">
        <f t="shared" ref="GF407:GF470" si="1035">FZ407-DI407</f>
        <v>0</v>
      </c>
      <c r="GG407" s="14" t="e">
        <f t="shared" ref="GG407:GG470" si="1036">+GB407-DK407</f>
        <v>#VALUE!</v>
      </c>
      <c r="GH407" s="37" t="e">
        <f t="shared" ref="GH407:GH470" si="1037">IF(CW407&gt;0,GG407/DK407,0)</f>
        <v>#VALUE!</v>
      </c>
    </row>
    <row r="408" spans="1:190" ht="12.5" x14ac:dyDescent="0.25">
      <c r="A408" s="67">
        <v>4088</v>
      </c>
      <c r="B408" s="35">
        <v>7</v>
      </c>
      <c r="C408" s="14">
        <v>7</v>
      </c>
      <c r="D408" s="14"/>
      <c r="E408" s="14"/>
      <c r="F408" s="35" t="s">
        <v>2704</v>
      </c>
      <c r="G408" s="41"/>
      <c r="H408" s="14">
        <f>IFERROR(VLOOKUP($A408,BaseFY22!$A$7:$AK$528,6,0),0)</f>
        <v>506</v>
      </c>
      <c r="I408" s="14">
        <f>IFERROR(VLOOKUP($A408,BaseFY22!$A$7:$AK$528,28,0),0)</f>
        <v>5473506</v>
      </c>
      <c r="J408" s="14">
        <f t="shared" ref="J408:J471" si="1038">IF($H408&gt;0,I408/$H408,0)</f>
        <v>10817.205533596838</v>
      </c>
      <c r="K408" s="14">
        <f>IFERROR(VLOOKUP($A408,SpecEd22!$A$21:$BB$605,24,0)," ")</f>
        <v>996016.42098683538</v>
      </c>
      <c r="L408" s="14">
        <f t="shared" ref="L408:L471" si="1039">IF($H408&gt;0,K408/$H408,0)</f>
        <v>1968.4118991834691</v>
      </c>
      <c r="M408" s="14">
        <f>IFERROR(VLOOKUP($A408,ECFE!$A$16:$AB$347,7,0),0)</f>
        <v>0</v>
      </c>
      <c r="N408" s="14">
        <f t="shared" si="1005"/>
        <v>0</v>
      </c>
      <c r="O408" s="14">
        <v>0</v>
      </c>
      <c r="P408" s="14">
        <f t="shared" si="1006"/>
        <v>0</v>
      </c>
      <c r="Q408" s="14">
        <f>IFERROR(VLOOKUP($A408,ConEnroll!$A$7:$S$337,10,0),0)</f>
        <v>0</v>
      </c>
      <c r="R408" s="14">
        <f t="shared" ref="R408:R471" si="1040">IF($H408&gt;0,Q408/$H408,0)</f>
        <v>0</v>
      </c>
      <c r="S408" s="14">
        <f t="shared" si="1007"/>
        <v>0</v>
      </c>
      <c r="T408" s="14">
        <f t="shared" ref="T408:T471" si="1041">IF($H408&gt;0,S408/$H408,0)</f>
        <v>0</v>
      </c>
      <c r="U408" s="14">
        <f t="shared" si="1008"/>
        <v>6469522.4209868349</v>
      </c>
      <c r="V408" s="14">
        <f t="shared" ref="V408:V471" si="1042">IF($H408&gt;0,U408/$H408,0)</f>
        <v>12785.617432780306</v>
      </c>
      <c r="W408" s="42"/>
      <c r="X408" s="14">
        <f>IFERROR(VLOOKUP($A408,HouseFY22!$A$6:$AJ$528,28,0),0)</f>
        <v>5807421.4803200001</v>
      </c>
      <c r="Y408" s="14">
        <f t="shared" ref="Y408:AC471" si="1043">IF($H408&gt;0,X408/$H408,0)</f>
        <v>11477.117550039526</v>
      </c>
      <c r="Z408" s="14">
        <f>IFERROR(VLOOKUP($A408,Compens80percent!$A$13:$M$560,12,0),0)</f>
        <v>365217.28000000003</v>
      </c>
      <c r="AA408" s="14">
        <f t="shared" si="1043"/>
        <v>721.77328063241112</v>
      </c>
      <c r="AB408" s="14">
        <f t="shared" ref="AB408:AB471" si="1044">+X408+Z408</f>
        <v>6172638.7603200004</v>
      </c>
      <c r="AC408" s="14">
        <f t="shared" si="1043"/>
        <v>12198.890830671937</v>
      </c>
      <c r="AD408" s="14">
        <f>IFERROR(VLOOKUP(A408,SpecEd22!$A$21:$Z$550,14,0),0)</f>
        <v>996016.42098683538</v>
      </c>
      <c r="AE408" s="14">
        <f t="shared" ref="AE408:AE471" si="1045">IF($H408&gt;0,AD408/$H408,0)</f>
        <v>1968.4118991834691</v>
      </c>
      <c r="AF408" s="14">
        <f>IFERROR(VLOOKUP($A408,ECFE!$A$16:$AB$348,8,0),0)</f>
        <v>0</v>
      </c>
      <c r="AG408" s="14">
        <f t="shared" ref="AG408:AG471" si="1046">IF($H408&gt;0,AF408/$H408,0)</f>
        <v>0</v>
      </c>
      <c r="AH408" s="14">
        <f>IFERROR(VLOOKUP(A408,ParaFY19!$A$21:$Z$543,7,0),0)</f>
        <v>3332</v>
      </c>
      <c r="AI408" s="14">
        <f t="shared" ref="AI408:AI471" si="1047">IF($H408&gt;0,AH408/$H408,0)</f>
        <v>6.5849802371541504</v>
      </c>
      <c r="AJ408" s="14">
        <f>IFERROR(VLOOKUP(A408,ConEnroll!$A$7:$S$341,13,0),0)</f>
        <v>0</v>
      </c>
      <c r="AK408" s="14">
        <f t="shared" ref="AK408:AK471" si="1048">IF($H408&gt;0,AJ408/$H408,0)</f>
        <v>0</v>
      </c>
      <c r="AL408" s="14">
        <f t="shared" si="1003"/>
        <v>3332</v>
      </c>
      <c r="AM408" s="14">
        <f t="shared" ref="AM408:AM471" si="1049">IF($H408&gt;0,AL408/$H408,0)</f>
        <v>6.5849802371541504</v>
      </c>
      <c r="AN408" s="14">
        <f t="shared" ref="AN408:AN471" si="1050">+AB408+AD408+AL408</f>
        <v>7171987.1813068353</v>
      </c>
      <c r="AO408" s="14">
        <f t="shared" ref="AO408:AO471" si="1051">IF($H408&gt;0,AN408/$H408,0)</f>
        <v>14173.88771009256</v>
      </c>
      <c r="AP408" s="62"/>
      <c r="AQ408" s="14">
        <f t="shared" si="1004"/>
        <v>1381.6852970750988</v>
      </c>
      <c r="AR408" s="14">
        <f t="shared" si="1009"/>
        <v>0</v>
      </c>
      <c r="AS408" s="14">
        <f t="shared" si="1010"/>
        <v>6.5849802371541504</v>
      </c>
      <c r="AT408" s="14">
        <f t="shared" ref="AT408:AT471" si="1052">+AQ408+AR408+AS408</f>
        <v>1388.270277312253</v>
      </c>
      <c r="AU408" s="37">
        <f t="shared" si="1011"/>
        <v>0.10858062073349287</v>
      </c>
      <c r="AV408" s="42"/>
      <c r="AW408" s="14" t="str">
        <f>IFERROR(VLOOKUP($A408,#REF!,27,0),"0")</f>
        <v>0</v>
      </c>
      <c r="AX408" s="14">
        <f t="shared" ref="AX408:AX471" si="1053">IF($H408&gt;0,AW408/$H408,0)</f>
        <v>0</v>
      </c>
      <c r="AY408" s="14" t="str">
        <f>IFERROR(VLOOKUP($A408,SpecEd22!#REF!,23,0)," ")</f>
        <v xml:space="preserve"> </v>
      </c>
      <c r="AZ408" s="14" t="e">
        <f t="shared" ref="AZ408:AZ471" si="1054">IF($H408&gt;0,AY408/$H408,0)</f>
        <v>#VALUE!</v>
      </c>
      <c r="BA408" s="14">
        <f>IFERROR(VLOOKUP($A408,ECFE!#REF!,23,0),0)</f>
        <v>0</v>
      </c>
      <c r="BB408" s="14">
        <f t="shared" ref="BB408:BB471" si="1055">IF($H408&gt;0,BA408/$H408,0)</f>
        <v>0</v>
      </c>
      <c r="BC408" s="14">
        <f>IFERROR(VLOOKUP($A408,#REF!,17,0),0)</f>
        <v>0</v>
      </c>
      <c r="BD408" s="14">
        <f t="shared" ref="BD408:BD471" si="1056">IF($H408&gt;0,BC408/$H408,0)</f>
        <v>0</v>
      </c>
      <c r="BE408" s="14">
        <f>IFERROR(VLOOKUP($A408,#REF!,9,0),0)</f>
        <v>0</v>
      </c>
      <c r="BF408" s="14">
        <f t="shared" ref="BF408:BF471" si="1057">IF($H408&gt;0,BE408/$H408,0)</f>
        <v>0</v>
      </c>
      <c r="BG408" s="14">
        <v>0</v>
      </c>
      <c r="BH408" s="14">
        <f t="shared" ref="BH408:BH471" si="1058">IF($H408&gt;0,BG408/$H408,0)</f>
        <v>0</v>
      </c>
      <c r="BI408" s="14">
        <f>IFERROR(VLOOKUP($A408,ConEnroll!$A$8:$S$601,15,0),0)</f>
        <v>0</v>
      </c>
      <c r="BJ408" s="14">
        <f t="shared" ref="BJ408:BJ471" si="1059">IF($H408&gt;0,BI408/$H408,0)</f>
        <v>0</v>
      </c>
      <c r="BK408" s="14">
        <f t="shared" ref="BK408:BK471" si="1060">+BA408+BC408+BE408+BG408+BI408</f>
        <v>0</v>
      </c>
      <c r="BL408" s="14">
        <f t="shared" ref="BL408:BL471" si="1061">IF($H408&gt;0,BK408/$H408,0)</f>
        <v>0</v>
      </c>
      <c r="BM408" s="14" t="e">
        <f t="shared" ref="BM408:BM471" si="1062">+AW408+AY408+BK408</f>
        <v>#VALUE!</v>
      </c>
      <c r="BN408" s="14" t="e">
        <f t="shared" ref="BN408:BN471" si="1063">IF($H408&gt;0,BM408/$H408,0)</f>
        <v>#VALUE!</v>
      </c>
      <c r="BO408" s="42"/>
      <c r="BP408" s="14">
        <f t="shared" si="1012"/>
        <v>11477.117550039526</v>
      </c>
      <c r="BQ408" s="14" t="e">
        <f t="shared" si="1013"/>
        <v>#VALUE!</v>
      </c>
      <c r="BR408" s="14">
        <f t="shared" ref="BR408:BR471" si="1064">AM408-BL408</f>
        <v>6.5849802371541504</v>
      </c>
      <c r="BS408" s="14" t="e">
        <f t="shared" si="1014"/>
        <v>#VALUE!</v>
      </c>
      <c r="BT408" s="37" t="e">
        <f t="shared" si="1015"/>
        <v>#VALUE!</v>
      </c>
      <c r="BU408" s="41"/>
      <c r="BV408" s="14" t="str">
        <f>IFERROR(VLOOKUP($A408,#REF!,27,0),"0")</f>
        <v>0</v>
      </c>
      <c r="BW408" s="14">
        <f t="shared" ref="BW408:BW471" si="1065">IF($H408&gt;0,BV408/$H408,0)</f>
        <v>0</v>
      </c>
      <c r="BX408" s="14" t="str">
        <f>IFERROR(VLOOKUP($A408,SpecEd22!$Z$22:$AV$606,59,0)," ")</f>
        <v xml:space="preserve"> </v>
      </c>
      <c r="BY408" s="14" t="e">
        <f t="shared" ref="BY408:BY471" si="1066">IF($H408&gt;0,BX408/$H408,0)</f>
        <v>#VALUE!</v>
      </c>
      <c r="BZ408" s="14">
        <f>IFERROR(VLOOKUP($A408,ECFE!#REF!,25,0),0)</f>
        <v>0</v>
      </c>
      <c r="CA408" s="14">
        <f t="shared" ref="CA408:CA471" si="1067">IF($H408&gt;0,BZ408/$H408,0)</f>
        <v>0</v>
      </c>
      <c r="CB408" s="14">
        <f>IFERROR(VLOOKUP($A408,#REF!,17,0),0)</f>
        <v>0</v>
      </c>
      <c r="CC408" s="14">
        <f t="shared" ref="CC408:CC471" si="1068">IF($H408&gt;0,CB408/$H408,0)</f>
        <v>0</v>
      </c>
      <c r="CD408" s="14">
        <f>IFERROR(VLOOKUP($A408,#REF!,9,0),0)</f>
        <v>0</v>
      </c>
      <c r="CE408" s="14">
        <f t="shared" ref="CE408:CE471" si="1069">IF($H408&gt;0,CD408/$H408,0)</f>
        <v>0</v>
      </c>
      <c r="CF408" s="14">
        <v>0</v>
      </c>
      <c r="CG408" s="14">
        <f t="shared" ref="CG408:CG471" si="1070">IF($H408&gt;0,CF408/$H408,0)</f>
        <v>0</v>
      </c>
      <c r="CH408" s="14">
        <f>IFERROR(VLOOKUP($A408,ConEnroll!$A$8:$S$601,15,0),0)</f>
        <v>0</v>
      </c>
      <c r="CI408" s="14">
        <f t="shared" ref="CI408:CI471" si="1071">IF($H408&gt;0,CH408/$H408,0)</f>
        <v>0</v>
      </c>
      <c r="CJ408" s="14">
        <f t="shared" ref="CJ408:CJ471" si="1072">+BZ408+CB408+CD408+CF408+CH408</f>
        <v>0</v>
      </c>
      <c r="CK408" s="14">
        <f t="shared" ref="CK408:CK471" si="1073">IF($H408&gt;0,CJ408/$H408,0)</f>
        <v>0</v>
      </c>
      <c r="CL408" s="14" t="e">
        <f t="shared" ref="CL408:CL471" si="1074">+BV408+BX408+CJ408</f>
        <v>#VALUE!</v>
      </c>
      <c r="CM408" s="14" t="e">
        <f t="shared" ref="CM408:CM471" si="1075">IF($H408&gt;0,CL408/$H408,0)</f>
        <v>#VALUE!</v>
      </c>
      <c r="CN408" s="42"/>
      <c r="CO408" s="14">
        <f t="shared" si="1016"/>
        <v>-10817.205533596838</v>
      </c>
      <c r="CP408" s="14" t="e">
        <f t="shared" si="1017"/>
        <v>#VALUE!</v>
      </c>
      <c r="CQ408" s="14">
        <f t="shared" si="1018"/>
        <v>0</v>
      </c>
      <c r="CR408" s="14" t="e">
        <f t="shared" si="1019"/>
        <v>#VALUE!</v>
      </c>
      <c r="CS408" s="37" t="e">
        <f t="shared" si="1020"/>
        <v>#VALUE!</v>
      </c>
      <c r="CT408" s="239"/>
      <c r="CU408" s="239"/>
      <c r="CV408" s="468"/>
      <c r="CW408" s="14">
        <f>IFERROR(VLOOKUP($A408,BaseFY23!$A$7:$AK$527,6,0),0)</f>
        <v>546.56327699999997</v>
      </c>
      <c r="CX408" s="14">
        <f>IFERROR(VLOOKUP($A408,BaseFY23!$A$7:$AN$528,28,0),0)</f>
        <v>6084357.4083759999</v>
      </c>
      <c r="CY408" s="14">
        <f t="shared" ref="CY408:CY471" si="1076">IF($CW408&gt;0,CX408/$CW408,0)</f>
        <v>11132.027460337406</v>
      </c>
      <c r="CZ408" s="14">
        <f>IFERROR(VLOOKUP($A408,SpecEd23!$A$21:$BB$605,23,0)," ")</f>
        <v>1158204.5211288671</v>
      </c>
      <c r="DA408" s="14">
        <f t="shared" ref="DA408:DA471" si="1077">IF($CW408&gt;0,CZ408/$CW408,0)</f>
        <v>2119.0675807677198</v>
      </c>
      <c r="DB408" s="14">
        <f>IFERROR(VLOOKUP($A408,ECFE!$A$16:$AB$347,7,0),0)</f>
        <v>0</v>
      </c>
      <c r="DC408" s="14">
        <f t="shared" ref="DC408:DC471" si="1078">IF($CW408&gt;0,DB408/$CW408,0)</f>
        <v>0</v>
      </c>
      <c r="DD408" s="14">
        <v>0</v>
      </c>
      <c r="DE408" s="14">
        <f t="shared" ref="DE408:DE471" si="1079">IF($CW408&gt;0,DD408/$CW408,0)</f>
        <v>0</v>
      </c>
      <c r="DF408" s="14">
        <f>IFERROR(VLOOKUP($A408,ConEnroll!$A$7:$S$338,10,0),0)</f>
        <v>0</v>
      </c>
      <c r="DG408" s="14">
        <f t="shared" ref="DG408:DG471" si="1080">IF($CW408&gt;0,DF408/$CW408,0)</f>
        <v>0</v>
      </c>
      <c r="DH408" s="14">
        <f t="shared" si="1021"/>
        <v>0</v>
      </c>
      <c r="DI408" s="14">
        <f t="shared" ref="DI408:DI471" si="1081">IF($CW408&gt;0,DH408/$CW408,0)</f>
        <v>0</v>
      </c>
      <c r="DJ408" s="14">
        <f t="shared" si="1022"/>
        <v>7242561.9295048667</v>
      </c>
      <c r="DK408" s="14">
        <f t="shared" ref="DK408:DK471" si="1082">IF($CW408&gt;0,DJ408/$CW408,0)</f>
        <v>13251.095041105125</v>
      </c>
      <c r="DL408" s="42"/>
      <c r="DM408" s="14">
        <f>IFERROR(VLOOKUP($A408,HouseFY23!$A$7:$AJ$528,28,0),0)</f>
        <v>6561057.533175</v>
      </c>
      <c r="DN408" s="14">
        <f t="shared" ref="DN408:DP471" si="1083">IF($CW408&gt;0,DM408/$CW408,0)</f>
        <v>12004.204836423725</v>
      </c>
      <c r="DO408" s="14">
        <f>IFERROR(VLOOKUP($A408,Compens80percent!$A$13:$M$560,12,0),0)</f>
        <v>365217.28000000003</v>
      </c>
      <c r="DP408" s="14">
        <f t="shared" si="1083"/>
        <v>668.20676647838536</v>
      </c>
      <c r="DQ408" s="14">
        <f t="shared" ref="DQ408:DQ471" si="1084">+DM408+DO408</f>
        <v>6926274.8131750003</v>
      </c>
      <c r="DR408" s="14">
        <f t="shared" ref="DR408:DR471" si="1085">IF($H408&gt;0,DQ408/$H408,0)</f>
        <v>13688.290144614624</v>
      </c>
      <c r="DS408" s="14">
        <f>IFERROR(VLOOKUP($A408,SpecEd23!$A$21:$Z$550,14,0),0)</f>
        <v>1158204.5211288671</v>
      </c>
      <c r="DT408" s="14">
        <f t="shared" ref="DT408:DT471" si="1086">IF($CW408&gt;0,DS408/$CW408,0)</f>
        <v>2119.0675807677198</v>
      </c>
      <c r="DU408" s="14">
        <f>IFERROR(VLOOKUP($A408,ECFE!$A$16:$AB$347,9,0),0)</f>
        <v>0</v>
      </c>
      <c r="DV408" s="14">
        <f t="shared" ref="DV408:DV471" si="1087">IF($CW408&gt;0,DU408/$CW408,0)</f>
        <v>0</v>
      </c>
      <c r="DW408" s="14">
        <f>IFERROR(VLOOKUP($A408,ParaFY19!$A$21:$Z$543,7,0),0)</f>
        <v>3332</v>
      </c>
      <c r="DX408" s="14">
        <f t="shared" ref="DX408:DX471" si="1088">IF($CW408&gt;0,DW408/$CW408,0)</f>
        <v>6.0962749240834935</v>
      </c>
      <c r="DY408" s="14">
        <f>IFERROR(VLOOKUP($A408,ConEnroll!$A$7:$S$341,13,0),0)</f>
        <v>0</v>
      </c>
      <c r="DZ408" s="14">
        <f t="shared" ref="DZ408:DZ471" si="1089">IF($CW408&gt;0,DY408/$CW408,0)</f>
        <v>0</v>
      </c>
      <c r="EA408" s="14">
        <f t="shared" si="1023"/>
        <v>3332</v>
      </c>
      <c r="EB408" s="14">
        <f t="shared" ref="EB408:EB471" si="1090">IF($CW408&gt;0,EA408/$CW408,0)</f>
        <v>6.0962749240834935</v>
      </c>
      <c r="EC408" s="14">
        <f t="shared" si="1024"/>
        <v>7722594.0543038668</v>
      </c>
      <c r="ED408" s="14">
        <f t="shared" ref="ED408:ED471" si="1091">IF($CW408&gt;0,EC408/$CW408,0)</f>
        <v>14129.368692115528</v>
      </c>
      <c r="EE408" s="62"/>
      <c r="EF408" s="14">
        <f t="shared" si="1025"/>
        <v>872.17737608631978</v>
      </c>
      <c r="EG408" s="14">
        <f t="shared" si="1026"/>
        <v>0</v>
      </c>
      <c r="EH408" s="14">
        <f t="shared" si="1027"/>
        <v>6.0962749240834935</v>
      </c>
      <c r="EI408" s="14">
        <f t="shared" ref="EI408:EI471" si="1092">+EF408+EG408+EH408</f>
        <v>878.27365101040323</v>
      </c>
      <c r="EJ408" s="37">
        <f t="shared" si="1028"/>
        <v>6.6279326220662002E-2</v>
      </c>
      <c r="EK408" s="42"/>
      <c r="EL408" s="14" t="str">
        <f>IFERROR(VLOOKUP($A408,#REF!,27,0),"0")</f>
        <v>0</v>
      </c>
      <c r="EM408" s="14">
        <f t="shared" ref="EM408:EM471" si="1093">IF($CW408&gt;0,EL408/$CW408,0)</f>
        <v>0</v>
      </c>
      <c r="EN408" s="14" t="str">
        <f>IFERROR(VLOOKUP($A408,SpecEd23!#REF!,23,0)," ")</f>
        <v xml:space="preserve"> </v>
      </c>
      <c r="EO408" s="14" t="e">
        <f t="shared" ref="EO408:EO471" si="1094">IF($CW408&gt;0,EN408/$CW408,0)</f>
        <v>#VALUE!</v>
      </c>
      <c r="EP408" s="14">
        <f>IFERROR(VLOOKUP($A408,ECFE!#REF!,24,0),0)</f>
        <v>0</v>
      </c>
      <c r="EQ408" s="14">
        <f t="shared" ref="EQ408:EQ471" si="1095">IF($CW408&gt;0,EP408/$CW408,0)</f>
        <v>0</v>
      </c>
      <c r="ER408" s="14">
        <f>IFERROR(VLOOKUP($A408,#REF!,30,0),0)</f>
        <v>0</v>
      </c>
      <c r="ES408" s="14">
        <f t="shared" ref="ES408:ES471" si="1096">IF($CW408&gt;0,ER408/$CW408,0)</f>
        <v>0</v>
      </c>
      <c r="ET408" s="14">
        <f>IFERROR(VLOOKUP($A408,#REF!,12,0),0)</f>
        <v>0</v>
      </c>
      <c r="EU408" s="14">
        <f t="shared" ref="EU408:EU471" si="1097">IF($CW408&gt;0,ET408/$CW408,0)</f>
        <v>0</v>
      </c>
      <c r="EV408" s="14">
        <v>0</v>
      </c>
      <c r="EW408" s="14">
        <f t="shared" ref="EW408:EW471" si="1098">IF($CW408&gt;0,EV408/$CW408,0)</f>
        <v>0</v>
      </c>
      <c r="EX408" s="14">
        <f>IFERROR(VLOOKUP($A408,ConEnroll!$A$8:$S$601,16,0),0)</f>
        <v>0</v>
      </c>
      <c r="EY408" s="14">
        <f t="shared" ref="EY408:EY471" si="1099">IF($CW408&gt;0,EX408/$CW408,0)</f>
        <v>0</v>
      </c>
      <c r="EZ408" s="14">
        <f t="shared" ref="EZ408:EZ471" si="1100">+EP408+ER408+ET408+EV408+EX408</f>
        <v>0</v>
      </c>
      <c r="FA408" s="14">
        <f t="shared" ref="FA408:FA471" si="1101">IF($CW408&gt;0,EZ408/$CW408,0)</f>
        <v>0</v>
      </c>
      <c r="FB408" s="14" t="e">
        <f t="shared" ref="FB408:FB471" si="1102">EZ408+EN408+EL408</f>
        <v>#VALUE!</v>
      </c>
      <c r="FC408" s="14" t="e">
        <f t="shared" ref="FC408:FC471" si="1103">IF($CW408&gt;0,FB408/$CW408,0)</f>
        <v>#VALUE!</v>
      </c>
      <c r="FD408" s="62"/>
      <c r="FE408" s="14">
        <f t="shared" si="1029"/>
        <v>12004.204836423725</v>
      </c>
      <c r="FF408" s="14" t="e">
        <f t="shared" si="1030"/>
        <v>#VALUE!</v>
      </c>
      <c r="FG408" s="14">
        <f t="shared" ref="FG408:FG471" si="1104">EB408-FA408</f>
        <v>6.0962749240834935</v>
      </c>
      <c r="FH408" s="14" t="e">
        <f t="shared" si="1031"/>
        <v>#VALUE!</v>
      </c>
      <c r="FI408" s="37" t="e">
        <f t="shared" si="1032"/>
        <v>#VALUE!</v>
      </c>
      <c r="FJ408" s="12"/>
      <c r="FK408" s="14" t="str">
        <f>IFERROR(VLOOKUP($A408,#REF!,27,0),"0")</f>
        <v>0</v>
      </c>
      <c r="FL408" s="14">
        <f t="shared" ref="FL408:FL471" si="1105">IF($CW408&gt;0,FK408/$CW408,0)</f>
        <v>0</v>
      </c>
      <c r="FM408" s="14" t="str">
        <f>IFERROR(VLOOKUP($A408,SpecEd23!$X$22:$Y$610,59,0)," ")</f>
        <v xml:space="preserve"> </v>
      </c>
      <c r="FN408" s="14" t="e">
        <f t="shared" ref="FN408:FN471" si="1106">IF($CW408&gt;0,FM408/$CW408,0)</f>
        <v>#VALUE!</v>
      </c>
      <c r="FO408" s="14">
        <f>IFERROR(VLOOKUP($A408,ECFE!#REF!,26,0),0)</f>
        <v>0</v>
      </c>
      <c r="FP408" s="14">
        <f t="shared" ref="FP408:FP471" si="1107">IF($CW408&gt;0,FO408/$CW408,0)</f>
        <v>0</v>
      </c>
      <c r="FQ408" s="14">
        <f>IFERROR(VLOOKUP($A408,#REF!,16,0),0)</f>
        <v>0</v>
      </c>
      <c r="FR408" s="14">
        <f t="shared" ref="FR408:FR471" si="1108">IF($CW408&gt;0,FQ408/$CW408,0)</f>
        <v>0</v>
      </c>
      <c r="FS408" s="14">
        <f>IFERROR(VLOOKUP($A408,#REF!,12,0),0)</f>
        <v>0</v>
      </c>
      <c r="FT408" s="14">
        <f t="shared" ref="FT408:FT471" si="1109">IF($CW408&gt;0,FS408/$CW408,0)</f>
        <v>0</v>
      </c>
      <c r="FU408" s="14">
        <v>0</v>
      </c>
      <c r="FV408" s="14">
        <f t="shared" ref="FV408:FV471" si="1110">IF($CW408&gt;0,FU408/$CW408,0)</f>
        <v>0</v>
      </c>
      <c r="FW408" s="14">
        <f>IFERROR(VLOOKUP($A408,ConEnroll!$A$8:$S$601,16,0),0)</f>
        <v>0</v>
      </c>
      <c r="FX408" s="14">
        <f t="shared" ref="FX408:FX471" si="1111">IF($CW408&gt;0,FW408/$CW408,0)</f>
        <v>0</v>
      </c>
      <c r="FY408" s="14">
        <f t="shared" ref="FY408:FY471" si="1112">+FO408+FQ408+FS408+FU408+FW408</f>
        <v>0</v>
      </c>
      <c r="FZ408" s="14">
        <f t="shared" ref="FZ408:FZ471" si="1113">IF($CW408&gt;0,FY408/$CW408,0)</f>
        <v>0</v>
      </c>
      <c r="GA408" s="14" t="e">
        <f t="shared" ref="GA408:GA471" si="1114">FY408+FM408+FK408</f>
        <v>#VALUE!</v>
      </c>
      <c r="GB408" s="14" t="e">
        <f t="shared" ref="GB408:GB471" si="1115">IF($CW408&gt;0,GA408/$CW408,0)</f>
        <v>#VALUE!</v>
      </c>
      <c r="GC408" s="39"/>
      <c r="GD408" s="14">
        <f t="shared" si="1033"/>
        <v>-11132.027460337406</v>
      </c>
      <c r="GE408" s="14" t="e">
        <f t="shared" si="1034"/>
        <v>#VALUE!</v>
      </c>
      <c r="GF408" s="14">
        <f t="shared" si="1035"/>
        <v>0</v>
      </c>
      <c r="GG408" s="14" t="e">
        <f t="shared" si="1036"/>
        <v>#VALUE!</v>
      </c>
      <c r="GH408" s="37" t="e">
        <f t="shared" si="1037"/>
        <v>#VALUE!</v>
      </c>
    </row>
    <row r="409" spans="1:190" ht="12.5" x14ac:dyDescent="0.25">
      <c r="A409" s="67">
        <v>4089</v>
      </c>
      <c r="B409" s="35">
        <v>7</v>
      </c>
      <c r="C409" s="14">
        <v>7</v>
      </c>
      <c r="D409" s="14"/>
      <c r="E409" s="14"/>
      <c r="F409" s="35" t="s">
        <v>2705</v>
      </c>
      <c r="G409" s="41"/>
      <c r="H409" s="14">
        <f>IFERROR(VLOOKUP($A409,BaseFY22!$A$7:$AK$528,6,0),0)</f>
        <v>301</v>
      </c>
      <c r="I409" s="14">
        <f>IFERROR(VLOOKUP($A409,BaseFY22!$A$7:$AK$528,28,0),0)</f>
        <v>2378779.7999999998</v>
      </c>
      <c r="J409" s="14">
        <f t="shared" si="1038"/>
        <v>7902.9229235880393</v>
      </c>
      <c r="K409" s="14">
        <f>IFERROR(VLOOKUP($A409,SpecEd22!$A$21:$BB$605,24,0)," ")</f>
        <v>464530.08541903988</v>
      </c>
      <c r="L409" s="14">
        <f t="shared" si="1039"/>
        <v>1543.2893203290362</v>
      </c>
      <c r="M409" s="14">
        <f>IFERROR(VLOOKUP($A409,ECFE!$A$16:$AB$347,7,0),0)</f>
        <v>0</v>
      </c>
      <c r="N409" s="14">
        <f t="shared" si="1005"/>
        <v>0</v>
      </c>
      <c r="O409" s="14">
        <v>0</v>
      </c>
      <c r="P409" s="14">
        <f t="shared" si="1006"/>
        <v>0</v>
      </c>
      <c r="Q409" s="14">
        <f>IFERROR(VLOOKUP($A409,ConEnroll!$A$7:$S$337,10,0),0)</f>
        <v>0</v>
      </c>
      <c r="R409" s="14">
        <f t="shared" si="1040"/>
        <v>0</v>
      </c>
      <c r="S409" s="14">
        <f t="shared" si="1007"/>
        <v>0</v>
      </c>
      <c r="T409" s="14">
        <f t="shared" si="1041"/>
        <v>0</v>
      </c>
      <c r="U409" s="14">
        <f t="shared" si="1008"/>
        <v>2843309.8854190395</v>
      </c>
      <c r="V409" s="14">
        <f t="shared" si="1042"/>
        <v>9446.2122439170744</v>
      </c>
      <c r="W409" s="42"/>
      <c r="X409" s="14">
        <f>IFERROR(VLOOKUP($A409,HouseFY22!$A$6:$AJ$528,28,0),0)</f>
        <v>2425916.353476</v>
      </c>
      <c r="Y409" s="14">
        <f t="shared" si="1043"/>
        <v>8059.5227690232559</v>
      </c>
      <c r="Z409" s="14">
        <f>IFERROR(VLOOKUP($A409,Compens80percent!$A$13:$M$560,12,0),0)</f>
        <v>0</v>
      </c>
      <c r="AA409" s="14">
        <f t="shared" si="1043"/>
        <v>0</v>
      </c>
      <c r="AB409" s="14">
        <f t="shared" si="1044"/>
        <v>2425916.353476</v>
      </c>
      <c r="AC409" s="14">
        <f t="shared" si="1043"/>
        <v>8059.5227690232559</v>
      </c>
      <c r="AD409" s="14">
        <f>IFERROR(VLOOKUP(A409,SpecEd22!$A$21:$Z$550,14,0),0)</f>
        <v>464530.08541903988</v>
      </c>
      <c r="AE409" s="14">
        <f t="shared" si="1045"/>
        <v>1543.2893203290362</v>
      </c>
      <c r="AF409" s="14">
        <f>IFERROR(VLOOKUP($A409,ECFE!$A$16:$AB$348,8,0),0)</f>
        <v>0</v>
      </c>
      <c r="AG409" s="14">
        <f t="shared" si="1046"/>
        <v>0</v>
      </c>
      <c r="AH409" s="14">
        <f>IFERROR(VLOOKUP(A409,ParaFY19!$A$21:$Z$543,7,0),0)</f>
        <v>1568</v>
      </c>
      <c r="AI409" s="14">
        <f t="shared" si="1047"/>
        <v>5.2093023255813957</v>
      </c>
      <c r="AJ409" s="14">
        <f>IFERROR(VLOOKUP(A409,ConEnroll!$A$7:$S$341,13,0),0)</f>
        <v>0</v>
      </c>
      <c r="AK409" s="14">
        <f t="shared" si="1048"/>
        <v>0</v>
      </c>
      <c r="AL409" s="14">
        <f t="shared" si="1003"/>
        <v>1568</v>
      </c>
      <c r="AM409" s="14">
        <f t="shared" si="1049"/>
        <v>5.2093023255813957</v>
      </c>
      <c r="AN409" s="14">
        <f t="shared" si="1050"/>
        <v>2892014.4388950397</v>
      </c>
      <c r="AO409" s="14">
        <f t="shared" si="1051"/>
        <v>9608.0213916778721</v>
      </c>
      <c r="AP409" s="62"/>
      <c r="AQ409" s="14">
        <f t="shared" si="1004"/>
        <v>156.59984543521659</v>
      </c>
      <c r="AR409" s="14">
        <f t="shared" si="1009"/>
        <v>0</v>
      </c>
      <c r="AS409" s="14">
        <f t="shared" si="1010"/>
        <v>5.2093023255813957</v>
      </c>
      <c r="AT409" s="14">
        <f t="shared" si="1052"/>
        <v>161.809147760798</v>
      </c>
      <c r="AU409" s="37">
        <f t="shared" si="1011"/>
        <v>1.7129527008563208E-2</v>
      </c>
      <c r="AV409" s="42"/>
      <c r="AW409" s="14" t="str">
        <f>IFERROR(VLOOKUP($A409,#REF!,27,0),"0")</f>
        <v>0</v>
      </c>
      <c r="AX409" s="14">
        <f t="shared" si="1053"/>
        <v>0</v>
      </c>
      <c r="AY409" s="14" t="str">
        <f>IFERROR(VLOOKUP($A409,SpecEd22!#REF!,23,0)," ")</f>
        <v xml:space="preserve"> </v>
      </c>
      <c r="AZ409" s="14" t="e">
        <f t="shared" si="1054"/>
        <v>#VALUE!</v>
      </c>
      <c r="BA409" s="14">
        <f>IFERROR(VLOOKUP($A409,ECFE!#REF!,23,0),0)</f>
        <v>0</v>
      </c>
      <c r="BB409" s="14">
        <f t="shared" si="1055"/>
        <v>0</v>
      </c>
      <c r="BC409" s="14">
        <f>IFERROR(VLOOKUP($A409,#REF!,17,0),0)</f>
        <v>0</v>
      </c>
      <c r="BD409" s="14">
        <f t="shared" si="1056"/>
        <v>0</v>
      </c>
      <c r="BE409" s="14">
        <f>IFERROR(VLOOKUP($A409,#REF!,9,0),0)</f>
        <v>0</v>
      </c>
      <c r="BF409" s="14">
        <f t="shared" si="1057"/>
        <v>0</v>
      </c>
      <c r="BG409" s="14">
        <v>0</v>
      </c>
      <c r="BH409" s="14">
        <f t="shared" si="1058"/>
        <v>0</v>
      </c>
      <c r="BI409" s="14">
        <f>IFERROR(VLOOKUP($A409,ConEnroll!$A$8:$S$601,15,0),0)</f>
        <v>0</v>
      </c>
      <c r="BJ409" s="14">
        <f t="shared" si="1059"/>
        <v>0</v>
      </c>
      <c r="BK409" s="14">
        <f t="shared" si="1060"/>
        <v>0</v>
      </c>
      <c r="BL409" s="14">
        <f t="shared" si="1061"/>
        <v>0</v>
      </c>
      <c r="BM409" s="14" t="e">
        <f t="shared" si="1062"/>
        <v>#VALUE!</v>
      </c>
      <c r="BN409" s="14" t="e">
        <f t="shared" si="1063"/>
        <v>#VALUE!</v>
      </c>
      <c r="BO409" s="42"/>
      <c r="BP409" s="14">
        <f t="shared" si="1012"/>
        <v>8059.5227690232559</v>
      </c>
      <c r="BQ409" s="14" t="e">
        <f t="shared" si="1013"/>
        <v>#VALUE!</v>
      </c>
      <c r="BR409" s="14">
        <f t="shared" si="1064"/>
        <v>5.2093023255813957</v>
      </c>
      <c r="BS409" s="14" t="e">
        <f t="shared" si="1014"/>
        <v>#VALUE!</v>
      </c>
      <c r="BT409" s="37" t="e">
        <f t="shared" si="1015"/>
        <v>#VALUE!</v>
      </c>
      <c r="BU409" s="41"/>
      <c r="BV409" s="14" t="str">
        <f>IFERROR(VLOOKUP($A409,#REF!,27,0),"0")</f>
        <v>0</v>
      </c>
      <c r="BW409" s="14">
        <f t="shared" si="1065"/>
        <v>0</v>
      </c>
      <c r="BX409" s="14" t="str">
        <f>IFERROR(VLOOKUP($A409,SpecEd22!$Z$22:$AV$606,59,0)," ")</f>
        <v xml:space="preserve"> </v>
      </c>
      <c r="BY409" s="14" t="e">
        <f t="shared" si="1066"/>
        <v>#VALUE!</v>
      </c>
      <c r="BZ409" s="14">
        <f>IFERROR(VLOOKUP($A409,ECFE!#REF!,25,0),0)</f>
        <v>0</v>
      </c>
      <c r="CA409" s="14">
        <f t="shared" si="1067"/>
        <v>0</v>
      </c>
      <c r="CB409" s="14">
        <f>IFERROR(VLOOKUP($A409,#REF!,17,0),0)</f>
        <v>0</v>
      </c>
      <c r="CC409" s="14">
        <f t="shared" si="1068"/>
        <v>0</v>
      </c>
      <c r="CD409" s="14">
        <f>IFERROR(VLOOKUP($A409,#REF!,9,0),0)</f>
        <v>0</v>
      </c>
      <c r="CE409" s="14">
        <f t="shared" si="1069"/>
        <v>0</v>
      </c>
      <c r="CF409" s="14">
        <v>0</v>
      </c>
      <c r="CG409" s="14">
        <f t="shared" si="1070"/>
        <v>0</v>
      </c>
      <c r="CH409" s="14">
        <f>IFERROR(VLOOKUP($A409,ConEnroll!$A$8:$S$601,15,0),0)</f>
        <v>0</v>
      </c>
      <c r="CI409" s="14">
        <f t="shared" si="1071"/>
        <v>0</v>
      </c>
      <c r="CJ409" s="14">
        <f t="shared" si="1072"/>
        <v>0</v>
      </c>
      <c r="CK409" s="14">
        <f t="shared" si="1073"/>
        <v>0</v>
      </c>
      <c r="CL409" s="14" t="e">
        <f t="shared" si="1074"/>
        <v>#VALUE!</v>
      </c>
      <c r="CM409" s="14" t="e">
        <f t="shared" si="1075"/>
        <v>#VALUE!</v>
      </c>
      <c r="CN409" s="42"/>
      <c r="CO409" s="14">
        <f t="shared" si="1016"/>
        <v>-7902.9229235880393</v>
      </c>
      <c r="CP409" s="14" t="e">
        <f t="shared" si="1017"/>
        <v>#VALUE!</v>
      </c>
      <c r="CQ409" s="14">
        <f t="shared" si="1018"/>
        <v>0</v>
      </c>
      <c r="CR409" s="14" t="e">
        <f t="shared" si="1019"/>
        <v>#VALUE!</v>
      </c>
      <c r="CS409" s="37" t="e">
        <f t="shared" si="1020"/>
        <v>#VALUE!</v>
      </c>
      <c r="CT409" s="239"/>
      <c r="CU409" s="239"/>
      <c r="CV409" s="468"/>
      <c r="CW409" s="14">
        <f>IFERROR(VLOOKUP($A409,BaseFY23!$A$7:$AK$527,6,0),0)</f>
        <v>284.26133600000003</v>
      </c>
      <c r="CX409" s="14">
        <f>IFERROR(VLOOKUP($A409,BaseFY23!$A$7:$AN$528,28,0),0)</f>
        <v>2304249.6640070002</v>
      </c>
      <c r="CY409" s="14">
        <f t="shared" si="1076"/>
        <v>8106.0959482966755</v>
      </c>
      <c r="CZ409" s="14">
        <f>IFERROR(VLOOKUP($A409,SpecEd23!$A$21:$BB$605,23,0)," ")</f>
        <v>472018.09049128508</v>
      </c>
      <c r="DA409" s="14">
        <f t="shared" si="1077"/>
        <v>1660.5075355421711</v>
      </c>
      <c r="DB409" s="14">
        <f>IFERROR(VLOOKUP($A409,ECFE!$A$16:$AB$347,7,0),0)</f>
        <v>0</v>
      </c>
      <c r="DC409" s="14">
        <f t="shared" si="1078"/>
        <v>0</v>
      </c>
      <c r="DD409" s="14">
        <v>0</v>
      </c>
      <c r="DE409" s="14">
        <f t="shared" si="1079"/>
        <v>0</v>
      </c>
      <c r="DF409" s="14">
        <f>IFERROR(VLOOKUP($A409,ConEnroll!$A$7:$S$338,10,0),0)</f>
        <v>0</v>
      </c>
      <c r="DG409" s="14">
        <f t="shared" si="1080"/>
        <v>0</v>
      </c>
      <c r="DH409" s="14">
        <f t="shared" si="1021"/>
        <v>0</v>
      </c>
      <c r="DI409" s="14">
        <f t="shared" si="1081"/>
        <v>0</v>
      </c>
      <c r="DJ409" s="14">
        <f t="shared" si="1022"/>
        <v>2776267.7544982852</v>
      </c>
      <c r="DK409" s="14">
        <f t="shared" si="1082"/>
        <v>9766.6034838388459</v>
      </c>
      <c r="DL409" s="42"/>
      <c r="DM409" s="14">
        <f>IFERROR(VLOOKUP($A409,HouseFY23!$A$7:$AJ$528,28,0),0)</f>
        <v>2394601.504007</v>
      </c>
      <c r="DN409" s="14">
        <f t="shared" si="1083"/>
        <v>8423.9437473374837</v>
      </c>
      <c r="DO409" s="14">
        <f>IFERROR(VLOOKUP($A409,Compens80percent!$A$13:$M$560,12,0),0)</f>
        <v>0</v>
      </c>
      <c r="DP409" s="14">
        <f t="shared" si="1083"/>
        <v>0</v>
      </c>
      <c r="DQ409" s="14">
        <f t="shared" si="1084"/>
        <v>2394601.504007</v>
      </c>
      <c r="DR409" s="14">
        <f t="shared" si="1085"/>
        <v>7955.4867242757473</v>
      </c>
      <c r="DS409" s="14">
        <f>IFERROR(VLOOKUP($A409,SpecEd23!$A$21:$Z$550,14,0),0)</f>
        <v>472018.09049128508</v>
      </c>
      <c r="DT409" s="14">
        <f t="shared" si="1086"/>
        <v>1660.5075355421711</v>
      </c>
      <c r="DU409" s="14">
        <f>IFERROR(VLOOKUP($A409,ECFE!$A$16:$AB$347,9,0),0)</f>
        <v>0</v>
      </c>
      <c r="DV409" s="14">
        <f t="shared" si="1087"/>
        <v>0</v>
      </c>
      <c r="DW409" s="14">
        <f>IFERROR(VLOOKUP($A409,ParaFY19!$A$21:$Z$543,7,0),0)</f>
        <v>1568</v>
      </c>
      <c r="DX409" s="14">
        <f t="shared" si="1088"/>
        <v>5.5160509060577967</v>
      </c>
      <c r="DY409" s="14">
        <f>IFERROR(VLOOKUP($A409,ConEnroll!$A$7:$S$341,13,0),0)</f>
        <v>0</v>
      </c>
      <c r="DZ409" s="14">
        <f t="shared" si="1089"/>
        <v>0</v>
      </c>
      <c r="EA409" s="14">
        <f t="shared" si="1023"/>
        <v>1568</v>
      </c>
      <c r="EB409" s="14">
        <f t="shared" si="1090"/>
        <v>5.5160509060577967</v>
      </c>
      <c r="EC409" s="14">
        <f t="shared" si="1024"/>
        <v>2868187.5944982851</v>
      </c>
      <c r="ED409" s="14">
        <f t="shared" si="1091"/>
        <v>10089.967333785713</v>
      </c>
      <c r="EE409" s="62"/>
      <c r="EF409" s="14">
        <f t="shared" si="1025"/>
        <v>317.84779904080824</v>
      </c>
      <c r="EG409" s="14">
        <f t="shared" si="1026"/>
        <v>0</v>
      </c>
      <c r="EH409" s="14">
        <f t="shared" si="1027"/>
        <v>5.5160509060577967</v>
      </c>
      <c r="EI409" s="14">
        <f t="shared" si="1092"/>
        <v>323.36384994686603</v>
      </c>
      <c r="EJ409" s="37">
        <f t="shared" si="1028"/>
        <v>3.3109140806417289E-2</v>
      </c>
      <c r="EK409" s="42"/>
      <c r="EL409" s="14" t="str">
        <f>IFERROR(VLOOKUP($A409,#REF!,27,0),"0")</f>
        <v>0</v>
      </c>
      <c r="EM409" s="14">
        <f t="shared" si="1093"/>
        <v>0</v>
      </c>
      <c r="EN409" s="14" t="str">
        <f>IFERROR(VLOOKUP($A409,SpecEd23!#REF!,23,0)," ")</f>
        <v xml:space="preserve"> </v>
      </c>
      <c r="EO409" s="14" t="e">
        <f t="shared" si="1094"/>
        <v>#VALUE!</v>
      </c>
      <c r="EP409" s="14">
        <f>IFERROR(VLOOKUP($A409,ECFE!#REF!,24,0),0)</f>
        <v>0</v>
      </c>
      <c r="EQ409" s="14">
        <f t="shared" si="1095"/>
        <v>0</v>
      </c>
      <c r="ER409" s="14">
        <f>IFERROR(VLOOKUP($A409,#REF!,30,0),0)</f>
        <v>0</v>
      </c>
      <c r="ES409" s="14">
        <f t="shared" si="1096"/>
        <v>0</v>
      </c>
      <c r="ET409" s="14">
        <f>IFERROR(VLOOKUP($A409,#REF!,12,0),0)</f>
        <v>0</v>
      </c>
      <c r="EU409" s="14">
        <f t="shared" si="1097"/>
        <v>0</v>
      </c>
      <c r="EV409" s="14">
        <v>0</v>
      </c>
      <c r="EW409" s="14">
        <f t="shared" si="1098"/>
        <v>0</v>
      </c>
      <c r="EX409" s="14">
        <f>IFERROR(VLOOKUP($A409,ConEnroll!$A$8:$S$601,16,0),0)</f>
        <v>0</v>
      </c>
      <c r="EY409" s="14">
        <f t="shared" si="1099"/>
        <v>0</v>
      </c>
      <c r="EZ409" s="14">
        <f t="shared" si="1100"/>
        <v>0</v>
      </c>
      <c r="FA409" s="14">
        <f t="shared" si="1101"/>
        <v>0</v>
      </c>
      <c r="FB409" s="14" t="e">
        <f t="shared" si="1102"/>
        <v>#VALUE!</v>
      </c>
      <c r="FC409" s="14" t="e">
        <f t="shared" si="1103"/>
        <v>#VALUE!</v>
      </c>
      <c r="FD409" s="62"/>
      <c r="FE409" s="14">
        <f t="shared" si="1029"/>
        <v>8423.9437473374837</v>
      </c>
      <c r="FF409" s="14" t="e">
        <f t="shared" si="1030"/>
        <v>#VALUE!</v>
      </c>
      <c r="FG409" s="14">
        <f t="shared" si="1104"/>
        <v>5.5160509060577967</v>
      </c>
      <c r="FH409" s="14" t="e">
        <f t="shared" si="1031"/>
        <v>#VALUE!</v>
      </c>
      <c r="FI409" s="37" t="e">
        <f t="shared" si="1032"/>
        <v>#VALUE!</v>
      </c>
      <c r="FJ409" s="12"/>
      <c r="FK409" s="14" t="str">
        <f>IFERROR(VLOOKUP($A409,#REF!,27,0),"0")</f>
        <v>0</v>
      </c>
      <c r="FL409" s="14">
        <f t="shared" si="1105"/>
        <v>0</v>
      </c>
      <c r="FM409" s="14" t="str">
        <f>IFERROR(VLOOKUP($A409,SpecEd23!$X$22:$Y$610,59,0)," ")</f>
        <v xml:space="preserve"> </v>
      </c>
      <c r="FN409" s="14" t="e">
        <f t="shared" si="1106"/>
        <v>#VALUE!</v>
      </c>
      <c r="FO409" s="14">
        <f>IFERROR(VLOOKUP($A409,ECFE!#REF!,26,0),0)</f>
        <v>0</v>
      </c>
      <c r="FP409" s="14">
        <f t="shared" si="1107"/>
        <v>0</v>
      </c>
      <c r="FQ409" s="14">
        <f>IFERROR(VLOOKUP($A409,#REF!,16,0),0)</f>
        <v>0</v>
      </c>
      <c r="FR409" s="14">
        <f t="shared" si="1108"/>
        <v>0</v>
      </c>
      <c r="FS409" s="14">
        <f>IFERROR(VLOOKUP($A409,#REF!,12,0),0)</f>
        <v>0</v>
      </c>
      <c r="FT409" s="14">
        <f t="shared" si="1109"/>
        <v>0</v>
      </c>
      <c r="FU409" s="14">
        <v>0</v>
      </c>
      <c r="FV409" s="14">
        <f t="shared" si="1110"/>
        <v>0</v>
      </c>
      <c r="FW409" s="14">
        <f>IFERROR(VLOOKUP($A409,ConEnroll!$A$8:$S$601,16,0),0)</f>
        <v>0</v>
      </c>
      <c r="FX409" s="14">
        <f t="shared" si="1111"/>
        <v>0</v>
      </c>
      <c r="FY409" s="14">
        <f t="shared" si="1112"/>
        <v>0</v>
      </c>
      <c r="FZ409" s="14">
        <f t="shared" si="1113"/>
        <v>0</v>
      </c>
      <c r="GA409" s="14" t="e">
        <f t="shared" si="1114"/>
        <v>#VALUE!</v>
      </c>
      <c r="GB409" s="14" t="e">
        <f t="shared" si="1115"/>
        <v>#VALUE!</v>
      </c>
      <c r="GC409" s="39"/>
      <c r="GD409" s="14">
        <f t="shared" si="1033"/>
        <v>-8106.0959482966755</v>
      </c>
      <c r="GE409" s="14" t="e">
        <f t="shared" si="1034"/>
        <v>#VALUE!</v>
      </c>
      <c r="GF409" s="14">
        <f t="shared" si="1035"/>
        <v>0</v>
      </c>
      <c r="GG409" s="14" t="e">
        <f t="shared" si="1036"/>
        <v>#VALUE!</v>
      </c>
      <c r="GH409" s="37" t="e">
        <f t="shared" si="1037"/>
        <v>#VALUE!</v>
      </c>
    </row>
    <row r="410" spans="1:190" ht="12.5" x14ac:dyDescent="0.25">
      <c r="A410" s="67">
        <v>4090</v>
      </c>
      <c r="B410" s="35">
        <v>7</v>
      </c>
      <c r="C410" s="14">
        <v>7</v>
      </c>
      <c r="D410" s="14"/>
      <c r="E410" s="14"/>
      <c r="F410" s="35" t="s">
        <v>2706</v>
      </c>
      <c r="G410" s="41"/>
      <c r="H410" s="14">
        <f>IFERROR(VLOOKUP($A410,BaseFY22!$A$7:$AK$528,6,0),0)</f>
        <v>180</v>
      </c>
      <c r="I410" s="14">
        <f>IFERROR(VLOOKUP($A410,BaseFY22!$A$7:$AK$528,28,0),0)</f>
        <v>1233481</v>
      </c>
      <c r="J410" s="14">
        <f t="shared" si="1038"/>
        <v>6852.6722222222224</v>
      </c>
      <c r="K410" s="14">
        <f>IFERROR(VLOOKUP($A410,SpecEd22!$A$21:$BB$605,24,0)," ")</f>
        <v>520750.26475939376</v>
      </c>
      <c r="L410" s="14">
        <f t="shared" si="1039"/>
        <v>2893.0570264410762</v>
      </c>
      <c r="M410" s="14">
        <f>IFERROR(VLOOKUP($A410,ECFE!$A$16:$AB$347,7,0),0)</f>
        <v>0</v>
      </c>
      <c r="N410" s="14">
        <f t="shared" si="1005"/>
        <v>0</v>
      </c>
      <c r="O410" s="14">
        <v>0</v>
      </c>
      <c r="P410" s="14">
        <f t="shared" si="1006"/>
        <v>0</v>
      </c>
      <c r="Q410" s="14">
        <f>IFERROR(VLOOKUP($A410,ConEnroll!$A$7:$S$337,10,0),0)</f>
        <v>0</v>
      </c>
      <c r="R410" s="14">
        <f t="shared" si="1040"/>
        <v>0</v>
      </c>
      <c r="S410" s="14">
        <f t="shared" si="1007"/>
        <v>0</v>
      </c>
      <c r="T410" s="14">
        <f t="shared" si="1041"/>
        <v>0</v>
      </c>
      <c r="U410" s="14">
        <f t="shared" si="1008"/>
        <v>1754231.2647593939</v>
      </c>
      <c r="V410" s="14">
        <f t="shared" si="1042"/>
        <v>9745.7292486632996</v>
      </c>
      <c r="W410" s="42"/>
      <c r="X410" s="14">
        <f>IFERROR(VLOOKUP($A410,HouseFY22!$A$6:$AJ$528,28,0),0)</f>
        <v>1256444.999665</v>
      </c>
      <c r="Y410" s="14">
        <f t="shared" si="1043"/>
        <v>6980.2499981388892</v>
      </c>
      <c r="Z410" s="14">
        <f>IFERROR(VLOOKUP($A410,Compens80percent!$A$13:$M$560,12,0),0)</f>
        <v>0</v>
      </c>
      <c r="AA410" s="14">
        <f t="shared" si="1043"/>
        <v>0</v>
      </c>
      <c r="AB410" s="14">
        <f t="shared" si="1044"/>
        <v>1256444.999665</v>
      </c>
      <c r="AC410" s="14">
        <f t="shared" si="1043"/>
        <v>6980.2499981388892</v>
      </c>
      <c r="AD410" s="14">
        <f>IFERROR(VLOOKUP(A410,SpecEd22!$A$21:$Z$550,14,0),0)</f>
        <v>520750.26475939376</v>
      </c>
      <c r="AE410" s="14">
        <f t="shared" si="1045"/>
        <v>2893.0570264410762</v>
      </c>
      <c r="AF410" s="14">
        <f>IFERROR(VLOOKUP($A410,ECFE!$A$16:$AB$348,8,0),0)</f>
        <v>0</v>
      </c>
      <c r="AG410" s="14">
        <f t="shared" si="1046"/>
        <v>0</v>
      </c>
      <c r="AH410" s="14">
        <f>IFERROR(VLOOKUP(A410,ParaFY19!$A$21:$Z$543,7,0),0)</f>
        <v>1960</v>
      </c>
      <c r="AI410" s="14">
        <f t="shared" si="1047"/>
        <v>10.888888888888889</v>
      </c>
      <c r="AJ410" s="14">
        <f>IFERROR(VLOOKUP(A410,ConEnroll!$A$7:$S$341,13,0),0)</f>
        <v>0</v>
      </c>
      <c r="AK410" s="14">
        <f t="shared" si="1048"/>
        <v>0</v>
      </c>
      <c r="AL410" s="14">
        <f t="shared" si="1003"/>
        <v>1960</v>
      </c>
      <c r="AM410" s="14">
        <f t="shared" si="1049"/>
        <v>10.888888888888889</v>
      </c>
      <c r="AN410" s="14">
        <f t="shared" si="1050"/>
        <v>1779155.2644243939</v>
      </c>
      <c r="AO410" s="14">
        <f t="shared" si="1051"/>
        <v>9884.195913468855</v>
      </c>
      <c r="AP410" s="62"/>
      <c r="AQ410" s="14">
        <f t="shared" si="1004"/>
        <v>127.57777591666672</v>
      </c>
      <c r="AR410" s="14">
        <f t="shared" si="1009"/>
        <v>0</v>
      </c>
      <c r="AS410" s="14">
        <f t="shared" si="1010"/>
        <v>10.888888888888889</v>
      </c>
      <c r="AT410" s="14">
        <f t="shared" si="1052"/>
        <v>138.46666480555561</v>
      </c>
      <c r="AU410" s="37">
        <f t="shared" si="1011"/>
        <v>1.4207932651581446E-2</v>
      </c>
      <c r="AV410" s="42"/>
      <c r="AW410" s="14" t="str">
        <f>IFERROR(VLOOKUP($A410,#REF!,27,0),"0")</f>
        <v>0</v>
      </c>
      <c r="AX410" s="14">
        <f t="shared" si="1053"/>
        <v>0</v>
      </c>
      <c r="AY410" s="14" t="str">
        <f>IFERROR(VLOOKUP($A410,SpecEd22!#REF!,23,0)," ")</f>
        <v xml:space="preserve"> </v>
      </c>
      <c r="AZ410" s="14" t="e">
        <f t="shared" si="1054"/>
        <v>#VALUE!</v>
      </c>
      <c r="BA410" s="14">
        <f>IFERROR(VLOOKUP($A410,ECFE!#REF!,23,0),0)</f>
        <v>0</v>
      </c>
      <c r="BB410" s="14">
        <f t="shared" si="1055"/>
        <v>0</v>
      </c>
      <c r="BC410" s="14">
        <f>IFERROR(VLOOKUP($A410,#REF!,17,0),0)</f>
        <v>0</v>
      </c>
      <c r="BD410" s="14">
        <f t="shared" si="1056"/>
        <v>0</v>
      </c>
      <c r="BE410" s="14">
        <f>IFERROR(VLOOKUP($A410,#REF!,9,0),0)</f>
        <v>0</v>
      </c>
      <c r="BF410" s="14">
        <f t="shared" si="1057"/>
        <v>0</v>
      </c>
      <c r="BG410" s="14">
        <v>0</v>
      </c>
      <c r="BH410" s="14">
        <f t="shared" si="1058"/>
        <v>0</v>
      </c>
      <c r="BI410" s="14">
        <f>IFERROR(VLOOKUP($A410,ConEnroll!$A$8:$S$601,15,0),0)</f>
        <v>0</v>
      </c>
      <c r="BJ410" s="14">
        <f t="shared" si="1059"/>
        <v>0</v>
      </c>
      <c r="BK410" s="14">
        <f t="shared" si="1060"/>
        <v>0</v>
      </c>
      <c r="BL410" s="14">
        <f t="shared" si="1061"/>
        <v>0</v>
      </c>
      <c r="BM410" s="14" t="e">
        <f t="shared" si="1062"/>
        <v>#VALUE!</v>
      </c>
      <c r="BN410" s="14" t="e">
        <f t="shared" si="1063"/>
        <v>#VALUE!</v>
      </c>
      <c r="BO410" s="42"/>
      <c r="BP410" s="14">
        <f t="shared" si="1012"/>
        <v>6980.2499981388892</v>
      </c>
      <c r="BQ410" s="14" t="e">
        <f t="shared" si="1013"/>
        <v>#VALUE!</v>
      </c>
      <c r="BR410" s="14">
        <f t="shared" si="1064"/>
        <v>10.888888888888889</v>
      </c>
      <c r="BS410" s="14" t="e">
        <f t="shared" si="1014"/>
        <v>#VALUE!</v>
      </c>
      <c r="BT410" s="37" t="e">
        <f t="shared" si="1015"/>
        <v>#VALUE!</v>
      </c>
      <c r="BU410" s="41"/>
      <c r="BV410" s="14" t="str">
        <f>IFERROR(VLOOKUP($A410,#REF!,27,0),"0")</f>
        <v>0</v>
      </c>
      <c r="BW410" s="14">
        <f t="shared" si="1065"/>
        <v>0</v>
      </c>
      <c r="BX410" s="14" t="str">
        <f>IFERROR(VLOOKUP($A410,SpecEd22!$Z$22:$AV$606,59,0)," ")</f>
        <v xml:space="preserve"> </v>
      </c>
      <c r="BY410" s="14" t="e">
        <f t="shared" si="1066"/>
        <v>#VALUE!</v>
      </c>
      <c r="BZ410" s="14">
        <f>IFERROR(VLOOKUP($A410,ECFE!#REF!,25,0),0)</f>
        <v>0</v>
      </c>
      <c r="CA410" s="14">
        <f t="shared" si="1067"/>
        <v>0</v>
      </c>
      <c r="CB410" s="14">
        <f>IFERROR(VLOOKUP($A410,#REF!,17,0),0)</f>
        <v>0</v>
      </c>
      <c r="CC410" s="14">
        <f t="shared" si="1068"/>
        <v>0</v>
      </c>
      <c r="CD410" s="14">
        <f>IFERROR(VLOOKUP($A410,#REF!,9,0),0)</f>
        <v>0</v>
      </c>
      <c r="CE410" s="14">
        <f t="shared" si="1069"/>
        <v>0</v>
      </c>
      <c r="CF410" s="14">
        <v>0</v>
      </c>
      <c r="CG410" s="14">
        <f t="shared" si="1070"/>
        <v>0</v>
      </c>
      <c r="CH410" s="14">
        <f>IFERROR(VLOOKUP($A410,ConEnroll!$A$8:$S$601,15,0),0)</f>
        <v>0</v>
      </c>
      <c r="CI410" s="14">
        <f t="shared" si="1071"/>
        <v>0</v>
      </c>
      <c r="CJ410" s="14">
        <f t="shared" si="1072"/>
        <v>0</v>
      </c>
      <c r="CK410" s="14">
        <f t="shared" si="1073"/>
        <v>0</v>
      </c>
      <c r="CL410" s="14" t="e">
        <f t="shared" si="1074"/>
        <v>#VALUE!</v>
      </c>
      <c r="CM410" s="14" t="e">
        <f t="shared" si="1075"/>
        <v>#VALUE!</v>
      </c>
      <c r="CN410" s="42"/>
      <c r="CO410" s="14">
        <f t="shared" si="1016"/>
        <v>-6852.6722222222224</v>
      </c>
      <c r="CP410" s="14" t="e">
        <f t="shared" si="1017"/>
        <v>#VALUE!</v>
      </c>
      <c r="CQ410" s="14">
        <f t="shared" si="1018"/>
        <v>0</v>
      </c>
      <c r="CR410" s="14" t="e">
        <f t="shared" si="1019"/>
        <v>#VALUE!</v>
      </c>
      <c r="CS410" s="37" t="e">
        <f t="shared" si="1020"/>
        <v>#VALUE!</v>
      </c>
      <c r="CT410" s="239"/>
      <c r="CU410" s="239"/>
      <c r="CV410" s="468"/>
      <c r="CW410" s="14">
        <f>IFERROR(VLOOKUP($A410,BaseFY23!$A$7:$AK$527,6,0),0)</f>
        <v>180</v>
      </c>
      <c r="CX410" s="14">
        <f>IFERROR(VLOOKUP($A410,BaseFY23!$A$7:$AN$528,28,0),0)</f>
        <v>1233524</v>
      </c>
      <c r="CY410" s="14">
        <f t="shared" si="1076"/>
        <v>6852.9111111111115</v>
      </c>
      <c r="CZ410" s="14">
        <f>IFERROR(VLOOKUP($A410,SpecEd23!$A$21:$BB$605,23,0)," ")</f>
        <v>557657.19736100512</v>
      </c>
      <c r="DA410" s="14">
        <f t="shared" si="1077"/>
        <v>3098.0955408944728</v>
      </c>
      <c r="DB410" s="14">
        <f>IFERROR(VLOOKUP($A410,ECFE!$A$16:$AB$347,7,0),0)</f>
        <v>0</v>
      </c>
      <c r="DC410" s="14">
        <f t="shared" si="1078"/>
        <v>0</v>
      </c>
      <c r="DD410" s="14">
        <v>0</v>
      </c>
      <c r="DE410" s="14">
        <f t="shared" si="1079"/>
        <v>0</v>
      </c>
      <c r="DF410" s="14">
        <f>IFERROR(VLOOKUP($A410,ConEnroll!$A$7:$S$338,10,0),0)</f>
        <v>0</v>
      </c>
      <c r="DG410" s="14">
        <f t="shared" si="1080"/>
        <v>0</v>
      </c>
      <c r="DH410" s="14">
        <f t="shared" si="1021"/>
        <v>0</v>
      </c>
      <c r="DI410" s="14">
        <f t="shared" si="1081"/>
        <v>0</v>
      </c>
      <c r="DJ410" s="14">
        <f t="shared" si="1022"/>
        <v>1791181.197361005</v>
      </c>
      <c r="DK410" s="14">
        <f t="shared" si="1082"/>
        <v>9951.0066520055825</v>
      </c>
      <c r="DL410" s="42"/>
      <c r="DM410" s="14">
        <f>IFERROR(VLOOKUP($A410,HouseFY23!$A$7:$AJ$528,28,0),0)</f>
        <v>1279515.01</v>
      </c>
      <c r="DN410" s="14">
        <f t="shared" si="1083"/>
        <v>7108.4167222222222</v>
      </c>
      <c r="DO410" s="14">
        <f>IFERROR(VLOOKUP($A410,Compens80percent!$A$13:$M$560,12,0),0)</f>
        <v>0</v>
      </c>
      <c r="DP410" s="14">
        <f t="shared" si="1083"/>
        <v>0</v>
      </c>
      <c r="DQ410" s="14">
        <f t="shared" si="1084"/>
        <v>1279515.01</v>
      </c>
      <c r="DR410" s="14">
        <f t="shared" si="1085"/>
        <v>7108.4167222222222</v>
      </c>
      <c r="DS410" s="14">
        <f>IFERROR(VLOOKUP($A410,SpecEd23!$A$21:$Z$550,14,0),0)</f>
        <v>557657.19736100512</v>
      </c>
      <c r="DT410" s="14">
        <f t="shared" si="1086"/>
        <v>3098.0955408944728</v>
      </c>
      <c r="DU410" s="14">
        <f>IFERROR(VLOOKUP($A410,ECFE!$A$16:$AB$347,9,0),0)</f>
        <v>0</v>
      </c>
      <c r="DV410" s="14">
        <f t="shared" si="1087"/>
        <v>0</v>
      </c>
      <c r="DW410" s="14">
        <f>IFERROR(VLOOKUP($A410,ParaFY19!$A$21:$Z$543,7,0),0)</f>
        <v>1960</v>
      </c>
      <c r="DX410" s="14">
        <f t="shared" si="1088"/>
        <v>10.888888888888889</v>
      </c>
      <c r="DY410" s="14">
        <f>IFERROR(VLOOKUP($A410,ConEnroll!$A$7:$S$341,13,0),0)</f>
        <v>0</v>
      </c>
      <c r="DZ410" s="14">
        <f t="shared" si="1089"/>
        <v>0</v>
      </c>
      <c r="EA410" s="14">
        <f t="shared" si="1023"/>
        <v>1960</v>
      </c>
      <c r="EB410" s="14">
        <f t="shared" si="1090"/>
        <v>10.888888888888889</v>
      </c>
      <c r="EC410" s="14">
        <f t="shared" si="1024"/>
        <v>1839132.2073610052</v>
      </c>
      <c r="ED410" s="14">
        <f t="shared" si="1091"/>
        <v>10217.401152005585</v>
      </c>
      <c r="EE410" s="62"/>
      <c r="EF410" s="14">
        <f t="shared" si="1025"/>
        <v>255.50561111111074</v>
      </c>
      <c r="EG410" s="14">
        <f t="shared" si="1026"/>
        <v>0</v>
      </c>
      <c r="EH410" s="14">
        <f t="shared" si="1027"/>
        <v>10.888888888888889</v>
      </c>
      <c r="EI410" s="14">
        <f t="shared" si="1092"/>
        <v>266.39449999999965</v>
      </c>
      <c r="EJ410" s="37">
        <f t="shared" si="1028"/>
        <v>2.6770608172220343E-2</v>
      </c>
      <c r="EK410" s="42"/>
      <c r="EL410" s="14" t="str">
        <f>IFERROR(VLOOKUP($A410,#REF!,27,0),"0")</f>
        <v>0</v>
      </c>
      <c r="EM410" s="14">
        <f t="shared" si="1093"/>
        <v>0</v>
      </c>
      <c r="EN410" s="14" t="str">
        <f>IFERROR(VLOOKUP($A410,SpecEd23!#REF!,23,0)," ")</f>
        <v xml:space="preserve"> </v>
      </c>
      <c r="EO410" s="14" t="e">
        <f t="shared" si="1094"/>
        <v>#VALUE!</v>
      </c>
      <c r="EP410" s="14">
        <f>IFERROR(VLOOKUP($A410,ECFE!#REF!,24,0),0)</f>
        <v>0</v>
      </c>
      <c r="EQ410" s="14">
        <f t="shared" si="1095"/>
        <v>0</v>
      </c>
      <c r="ER410" s="14">
        <f>IFERROR(VLOOKUP($A410,#REF!,30,0),0)</f>
        <v>0</v>
      </c>
      <c r="ES410" s="14">
        <f t="shared" si="1096"/>
        <v>0</v>
      </c>
      <c r="ET410" s="14">
        <f>IFERROR(VLOOKUP($A410,#REF!,12,0),0)</f>
        <v>0</v>
      </c>
      <c r="EU410" s="14">
        <f t="shared" si="1097"/>
        <v>0</v>
      </c>
      <c r="EV410" s="14">
        <v>0</v>
      </c>
      <c r="EW410" s="14">
        <f t="shared" si="1098"/>
        <v>0</v>
      </c>
      <c r="EX410" s="14">
        <f>IFERROR(VLOOKUP($A410,ConEnroll!$A$8:$S$601,16,0),0)</f>
        <v>0</v>
      </c>
      <c r="EY410" s="14">
        <f t="shared" si="1099"/>
        <v>0</v>
      </c>
      <c r="EZ410" s="14">
        <f t="shared" si="1100"/>
        <v>0</v>
      </c>
      <c r="FA410" s="14">
        <f t="shared" si="1101"/>
        <v>0</v>
      </c>
      <c r="FB410" s="14" t="e">
        <f t="shared" si="1102"/>
        <v>#VALUE!</v>
      </c>
      <c r="FC410" s="14" t="e">
        <f t="shared" si="1103"/>
        <v>#VALUE!</v>
      </c>
      <c r="FD410" s="62"/>
      <c r="FE410" s="14">
        <f t="shared" si="1029"/>
        <v>7108.4167222222222</v>
      </c>
      <c r="FF410" s="14" t="e">
        <f t="shared" si="1030"/>
        <v>#VALUE!</v>
      </c>
      <c r="FG410" s="14">
        <f t="shared" si="1104"/>
        <v>10.888888888888889</v>
      </c>
      <c r="FH410" s="14" t="e">
        <f t="shared" si="1031"/>
        <v>#VALUE!</v>
      </c>
      <c r="FI410" s="37" t="e">
        <f t="shared" si="1032"/>
        <v>#VALUE!</v>
      </c>
      <c r="FJ410" s="12"/>
      <c r="FK410" s="14" t="str">
        <f>IFERROR(VLOOKUP($A410,#REF!,27,0),"0")</f>
        <v>0</v>
      </c>
      <c r="FL410" s="14">
        <f t="shared" si="1105"/>
        <v>0</v>
      </c>
      <c r="FM410" s="14" t="str">
        <f>IFERROR(VLOOKUP($A410,SpecEd23!$X$22:$Y$610,59,0)," ")</f>
        <v xml:space="preserve"> </v>
      </c>
      <c r="FN410" s="14" t="e">
        <f t="shared" si="1106"/>
        <v>#VALUE!</v>
      </c>
      <c r="FO410" s="14">
        <f>IFERROR(VLOOKUP($A410,ECFE!#REF!,26,0),0)</f>
        <v>0</v>
      </c>
      <c r="FP410" s="14">
        <f t="shared" si="1107"/>
        <v>0</v>
      </c>
      <c r="FQ410" s="14">
        <f>IFERROR(VLOOKUP($A410,#REF!,16,0),0)</f>
        <v>0</v>
      </c>
      <c r="FR410" s="14">
        <f t="shared" si="1108"/>
        <v>0</v>
      </c>
      <c r="FS410" s="14">
        <f>IFERROR(VLOOKUP($A410,#REF!,12,0),0)</f>
        <v>0</v>
      </c>
      <c r="FT410" s="14">
        <f t="shared" si="1109"/>
        <v>0</v>
      </c>
      <c r="FU410" s="14">
        <v>0</v>
      </c>
      <c r="FV410" s="14">
        <f t="shared" si="1110"/>
        <v>0</v>
      </c>
      <c r="FW410" s="14">
        <f>IFERROR(VLOOKUP($A410,ConEnroll!$A$8:$S$601,16,0),0)</f>
        <v>0</v>
      </c>
      <c r="FX410" s="14">
        <f t="shared" si="1111"/>
        <v>0</v>
      </c>
      <c r="FY410" s="14">
        <f t="shared" si="1112"/>
        <v>0</v>
      </c>
      <c r="FZ410" s="14">
        <f t="shared" si="1113"/>
        <v>0</v>
      </c>
      <c r="GA410" s="14" t="e">
        <f t="shared" si="1114"/>
        <v>#VALUE!</v>
      </c>
      <c r="GB410" s="14" t="e">
        <f t="shared" si="1115"/>
        <v>#VALUE!</v>
      </c>
      <c r="GC410" s="39"/>
      <c r="GD410" s="14">
        <f t="shared" si="1033"/>
        <v>-6852.9111111111115</v>
      </c>
      <c r="GE410" s="14" t="e">
        <f t="shared" si="1034"/>
        <v>#VALUE!</v>
      </c>
      <c r="GF410" s="14">
        <f t="shared" si="1035"/>
        <v>0</v>
      </c>
      <c r="GG410" s="14" t="e">
        <f t="shared" si="1036"/>
        <v>#VALUE!</v>
      </c>
      <c r="GH410" s="37" t="e">
        <f t="shared" si="1037"/>
        <v>#VALUE!</v>
      </c>
    </row>
    <row r="411" spans="1:190" ht="12.5" x14ac:dyDescent="0.25">
      <c r="A411" s="67">
        <v>4091</v>
      </c>
      <c r="B411" s="35">
        <v>7</v>
      </c>
      <c r="C411" s="14">
        <v>7</v>
      </c>
      <c r="D411" s="14"/>
      <c r="E411" s="14"/>
      <c r="F411" s="35" t="s">
        <v>2707</v>
      </c>
      <c r="G411" s="41"/>
      <c r="H411" s="14">
        <f>IFERROR(VLOOKUP($A411,BaseFY22!$A$7:$AK$528,6,0),0)</f>
        <v>121</v>
      </c>
      <c r="I411" s="14">
        <f>IFERROR(VLOOKUP($A411,BaseFY22!$A$7:$AK$528,28,0),0)</f>
        <v>987190.2</v>
      </c>
      <c r="J411" s="14">
        <f t="shared" si="1038"/>
        <v>8158.5966942148752</v>
      </c>
      <c r="K411" s="14">
        <f>IFERROR(VLOOKUP($A411,SpecEd22!$A$21:$BB$605,24,0)," ")</f>
        <v>951002.22296581336</v>
      </c>
      <c r="L411" s="14">
        <f t="shared" si="1039"/>
        <v>7859.5225038496974</v>
      </c>
      <c r="M411" s="14">
        <f>IFERROR(VLOOKUP($A411,ECFE!$A$16:$AB$347,7,0),0)</f>
        <v>0</v>
      </c>
      <c r="N411" s="14">
        <f t="shared" si="1005"/>
        <v>0</v>
      </c>
      <c r="O411" s="14">
        <v>0</v>
      </c>
      <c r="P411" s="14">
        <f t="shared" si="1006"/>
        <v>0</v>
      </c>
      <c r="Q411" s="14">
        <f>IFERROR(VLOOKUP($A411,ConEnroll!$A$7:$S$337,10,0),0)</f>
        <v>0</v>
      </c>
      <c r="R411" s="14">
        <f t="shared" si="1040"/>
        <v>0</v>
      </c>
      <c r="S411" s="14">
        <f t="shared" si="1007"/>
        <v>0</v>
      </c>
      <c r="T411" s="14">
        <f t="shared" si="1041"/>
        <v>0</v>
      </c>
      <c r="U411" s="14">
        <f t="shared" si="1008"/>
        <v>1938192.4229658134</v>
      </c>
      <c r="V411" s="14">
        <f t="shared" si="1042"/>
        <v>16018.119198064574</v>
      </c>
      <c r="W411" s="42"/>
      <c r="X411" s="14">
        <f>IFERROR(VLOOKUP($A411,HouseFY22!$A$6:$AJ$528,28,0),0)</f>
        <v>1006545.66078</v>
      </c>
      <c r="Y411" s="14">
        <f t="shared" si="1043"/>
        <v>8318.5591800000002</v>
      </c>
      <c r="Z411" s="14">
        <f>IFERROR(VLOOKUP($A411,Compens80percent!$A$13:$M$560,12,0),0)</f>
        <v>0</v>
      </c>
      <c r="AA411" s="14">
        <f t="shared" si="1043"/>
        <v>0</v>
      </c>
      <c r="AB411" s="14">
        <f t="shared" si="1044"/>
        <v>1006545.66078</v>
      </c>
      <c r="AC411" s="14">
        <f t="shared" si="1043"/>
        <v>8318.5591800000002</v>
      </c>
      <c r="AD411" s="14">
        <f>IFERROR(VLOOKUP(A411,SpecEd22!$A$21:$Z$550,14,0),0)</f>
        <v>951002.22296581336</v>
      </c>
      <c r="AE411" s="14">
        <f t="shared" si="1045"/>
        <v>7859.5225038496974</v>
      </c>
      <c r="AF411" s="14">
        <f>IFERROR(VLOOKUP($A411,ECFE!$A$16:$AB$348,8,0),0)</f>
        <v>0</v>
      </c>
      <c r="AG411" s="14">
        <f t="shared" si="1046"/>
        <v>0</v>
      </c>
      <c r="AH411" s="14">
        <f>IFERROR(VLOOKUP(A411,ParaFY19!$A$21:$Z$543,7,0),0)</f>
        <v>2156</v>
      </c>
      <c r="AI411" s="14">
        <f t="shared" si="1047"/>
        <v>17.818181818181817</v>
      </c>
      <c r="AJ411" s="14">
        <f>IFERROR(VLOOKUP(A411,ConEnroll!$A$7:$S$341,13,0),0)</f>
        <v>0</v>
      </c>
      <c r="AK411" s="14">
        <f t="shared" si="1048"/>
        <v>0</v>
      </c>
      <c r="AL411" s="14">
        <f t="shared" si="1003"/>
        <v>2156</v>
      </c>
      <c r="AM411" s="14">
        <f t="shared" si="1049"/>
        <v>17.818181818181817</v>
      </c>
      <c r="AN411" s="14">
        <f t="shared" si="1050"/>
        <v>1959703.8837458133</v>
      </c>
      <c r="AO411" s="14">
        <f t="shared" si="1051"/>
        <v>16195.899865667878</v>
      </c>
      <c r="AP411" s="62"/>
      <c r="AQ411" s="14">
        <f t="shared" si="1004"/>
        <v>159.96248578512495</v>
      </c>
      <c r="AR411" s="14">
        <f t="shared" si="1009"/>
        <v>0</v>
      </c>
      <c r="AS411" s="14">
        <f t="shared" si="1010"/>
        <v>17.818181818181817</v>
      </c>
      <c r="AT411" s="14">
        <f t="shared" si="1052"/>
        <v>177.78066760330677</v>
      </c>
      <c r="AU411" s="37">
        <f t="shared" si="1011"/>
        <v>1.1098722977713108E-2</v>
      </c>
      <c r="AV411" s="42"/>
      <c r="AW411" s="14" t="str">
        <f>IFERROR(VLOOKUP($A411,#REF!,27,0),"0")</f>
        <v>0</v>
      </c>
      <c r="AX411" s="14">
        <f t="shared" si="1053"/>
        <v>0</v>
      </c>
      <c r="AY411" s="14" t="str">
        <f>IFERROR(VLOOKUP($A411,SpecEd22!#REF!,23,0)," ")</f>
        <v xml:space="preserve"> </v>
      </c>
      <c r="AZ411" s="14" t="e">
        <f t="shared" si="1054"/>
        <v>#VALUE!</v>
      </c>
      <c r="BA411" s="14">
        <f>IFERROR(VLOOKUP($A411,ECFE!#REF!,23,0),0)</f>
        <v>0</v>
      </c>
      <c r="BB411" s="14">
        <f t="shared" si="1055"/>
        <v>0</v>
      </c>
      <c r="BC411" s="14">
        <f>IFERROR(VLOOKUP($A411,#REF!,17,0),0)</f>
        <v>0</v>
      </c>
      <c r="BD411" s="14">
        <f t="shared" si="1056"/>
        <v>0</v>
      </c>
      <c r="BE411" s="14">
        <f>IFERROR(VLOOKUP($A411,#REF!,9,0),0)</f>
        <v>0</v>
      </c>
      <c r="BF411" s="14">
        <f t="shared" si="1057"/>
        <v>0</v>
      </c>
      <c r="BG411" s="14">
        <v>0</v>
      </c>
      <c r="BH411" s="14">
        <f t="shared" si="1058"/>
        <v>0</v>
      </c>
      <c r="BI411" s="14">
        <f>IFERROR(VLOOKUP($A411,ConEnroll!$A$8:$S$601,15,0),0)</f>
        <v>0</v>
      </c>
      <c r="BJ411" s="14">
        <f t="shared" si="1059"/>
        <v>0</v>
      </c>
      <c r="BK411" s="14">
        <f t="shared" si="1060"/>
        <v>0</v>
      </c>
      <c r="BL411" s="14">
        <f t="shared" si="1061"/>
        <v>0</v>
      </c>
      <c r="BM411" s="14" t="e">
        <f t="shared" si="1062"/>
        <v>#VALUE!</v>
      </c>
      <c r="BN411" s="14" t="e">
        <f t="shared" si="1063"/>
        <v>#VALUE!</v>
      </c>
      <c r="BO411" s="42"/>
      <c r="BP411" s="14">
        <f t="shared" si="1012"/>
        <v>8318.5591800000002</v>
      </c>
      <c r="BQ411" s="14" t="e">
        <f t="shared" si="1013"/>
        <v>#VALUE!</v>
      </c>
      <c r="BR411" s="14">
        <f t="shared" si="1064"/>
        <v>17.818181818181817</v>
      </c>
      <c r="BS411" s="14" t="e">
        <f t="shared" si="1014"/>
        <v>#VALUE!</v>
      </c>
      <c r="BT411" s="37" t="e">
        <f t="shared" si="1015"/>
        <v>#VALUE!</v>
      </c>
      <c r="BU411" s="41"/>
      <c r="BV411" s="14" t="str">
        <f>IFERROR(VLOOKUP($A411,#REF!,27,0),"0")</f>
        <v>0</v>
      </c>
      <c r="BW411" s="14">
        <f t="shared" si="1065"/>
        <v>0</v>
      </c>
      <c r="BX411" s="14" t="str">
        <f>IFERROR(VLOOKUP($A411,SpecEd22!$Z$22:$AV$606,59,0)," ")</f>
        <v xml:space="preserve"> </v>
      </c>
      <c r="BY411" s="14" t="e">
        <f t="shared" si="1066"/>
        <v>#VALUE!</v>
      </c>
      <c r="BZ411" s="14">
        <f>IFERROR(VLOOKUP($A411,ECFE!#REF!,25,0),0)</f>
        <v>0</v>
      </c>
      <c r="CA411" s="14">
        <f t="shared" si="1067"/>
        <v>0</v>
      </c>
      <c r="CB411" s="14">
        <f>IFERROR(VLOOKUP($A411,#REF!,17,0),0)</f>
        <v>0</v>
      </c>
      <c r="CC411" s="14">
        <f t="shared" si="1068"/>
        <v>0</v>
      </c>
      <c r="CD411" s="14">
        <f>IFERROR(VLOOKUP($A411,#REF!,9,0),0)</f>
        <v>0</v>
      </c>
      <c r="CE411" s="14">
        <f t="shared" si="1069"/>
        <v>0</v>
      </c>
      <c r="CF411" s="14">
        <v>0</v>
      </c>
      <c r="CG411" s="14">
        <f t="shared" si="1070"/>
        <v>0</v>
      </c>
      <c r="CH411" s="14">
        <f>IFERROR(VLOOKUP($A411,ConEnroll!$A$8:$S$601,15,0),0)</f>
        <v>0</v>
      </c>
      <c r="CI411" s="14">
        <f t="shared" si="1071"/>
        <v>0</v>
      </c>
      <c r="CJ411" s="14">
        <f t="shared" si="1072"/>
        <v>0</v>
      </c>
      <c r="CK411" s="14">
        <f t="shared" si="1073"/>
        <v>0</v>
      </c>
      <c r="CL411" s="14" t="e">
        <f t="shared" si="1074"/>
        <v>#VALUE!</v>
      </c>
      <c r="CM411" s="14" t="e">
        <f t="shared" si="1075"/>
        <v>#VALUE!</v>
      </c>
      <c r="CN411" s="42"/>
      <c r="CO411" s="14">
        <f t="shared" si="1016"/>
        <v>-8158.5966942148752</v>
      </c>
      <c r="CP411" s="14" t="e">
        <f t="shared" si="1017"/>
        <v>#VALUE!</v>
      </c>
      <c r="CQ411" s="14">
        <f t="shared" si="1018"/>
        <v>0</v>
      </c>
      <c r="CR411" s="14" t="e">
        <f t="shared" si="1019"/>
        <v>#VALUE!</v>
      </c>
      <c r="CS411" s="37" t="e">
        <f t="shared" si="1020"/>
        <v>#VALUE!</v>
      </c>
      <c r="CT411" s="239"/>
      <c r="CU411" s="239"/>
      <c r="CV411" s="468"/>
      <c r="CW411" s="14">
        <f>IFERROR(VLOOKUP($A411,BaseFY23!$A$7:$AK$527,6,0),0)</f>
        <v>138.62301600000001</v>
      </c>
      <c r="CX411" s="14">
        <f>IFERROR(VLOOKUP($A411,BaseFY23!$A$7:$AN$528,28,0),0)</f>
        <v>1131757.195238</v>
      </c>
      <c r="CY411" s="14">
        <f t="shared" si="1076"/>
        <v>8164.2805639000089</v>
      </c>
      <c r="CZ411" s="14">
        <f>IFERROR(VLOOKUP($A411,SpecEd23!$A$21:$BB$605,23,0)," ")</f>
        <v>1164902.6467513253</v>
      </c>
      <c r="DA411" s="14">
        <f t="shared" si="1077"/>
        <v>8403.3855297977734</v>
      </c>
      <c r="DB411" s="14">
        <f>IFERROR(VLOOKUP($A411,ECFE!$A$16:$AB$347,7,0),0)</f>
        <v>0</v>
      </c>
      <c r="DC411" s="14">
        <f t="shared" si="1078"/>
        <v>0</v>
      </c>
      <c r="DD411" s="14">
        <v>0</v>
      </c>
      <c r="DE411" s="14">
        <f t="shared" si="1079"/>
        <v>0</v>
      </c>
      <c r="DF411" s="14">
        <f>IFERROR(VLOOKUP($A411,ConEnroll!$A$7:$S$338,10,0),0)</f>
        <v>0</v>
      </c>
      <c r="DG411" s="14">
        <f t="shared" si="1080"/>
        <v>0</v>
      </c>
      <c r="DH411" s="14">
        <f t="shared" si="1021"/>
        <v>0</v>
      </c>
      <c r="DI411" s="14">
        <f t="shared" si="1081"/>
        <v>0</v>
      </c>
      <c r="DJ411" s="14">
        <f t="shared" si="1022"/>
        <v>2296659.8419893254</v>
      </c>
      <c r="DK411" s="14">
        <f t="shared" si="1082"/>
        <v>16567.666093697782</v>
      </c>
      <c r="DL411" s="42"/>
      <c r="DM411" s="14">
        <f>IFERROR(VLOOKUP($A411,HouseFY23!$A$7:$AJ$528,28,0),0)</f>
        <v>1174740.8552379999</v>
      </c>
      <c r="DN411" s="14">
        <f t="shared" si="1083"/>
        <v>8474.3564895312902</v>
      </c>
      <c r="DO411" s="14">
        <f>IFERROR(VLOOKUP($A411,Compens80percent!$A$13:$M$560,12,0),0)</f>
        <v>0</v>
      </c>
      <c r="DP411" s="14">
        <f t="shared" si="1083"/>
        <v>0</v>
      </c>
      <c r="DQ411" s="14">
        <f t="shared" si="1084"/>
        <v>1174740.8552379999</v>
      </c>
      <c r="DR411" s="14">
        <f t="shared" si="1085"/>
        <v>9708.6021094049574</v>
      </c>
      <c r="DS411" s="14">
        <f>IFERROR(VLOOKUP($A411,SpecEd23!$A$21:$Z$550,14,0),0)</f>
        <v>1164902.6467513253</v>
      </c>
      <c r="DT411" s="14">
        <f t="shared" si="1086"/>
        <v>8403.3855297977734</v>
      </c>
      <c r="DU411" s="14">
        <f>IFERROR(VLOOKUP($A411,ECFE!$A$16:$AB$347,9,0),0)</f>
        <v>0</v>
      </c>
      <c r="DV411" s="14">
        <f t="shared" si="1087"/>
        <v>0</v>
      </c>
      <c r="DW411" s="14">
        <f>IFERROR(VLOOKUP($A411,ParaFY19!$A$21:$Z$543,7,0),0)</f>
        <v>2156</v>
      </c>
      <c r="DX411" s="14">
        <f t="shared" si="1088"/>
        <v>15.552972819463111</v>
      </c>
      <c r="DY411" s="14">
        <f>IFERROR(VLOOKUP($A411,ConEnroll!$A$7:$S$341,13,0),0)</f>
        <v>0</v>
      </c>
      <c r="DZ411" s="14">
        <f t="shared" si="1089"/>
        <v>0</v>
      </c>
      <c r="EA411" s="14">
        <f t="shared" si="1023"/>
        <v>2156</v>
      </c>
      <c r="EB411" s="14">
        <f t="shared" si="1090"/>
        <v>15.552972819463111</v>
      </c>
      <c r="EC411" s="14">
        <f t="shared" si="1024"/>
        <v>2341799.5019893255</v>
      </c>
      <c r="ED411" s="14">
        <f t="shared" si="1091"/>
        <v>16893.294992148531</v>
      </c>
      <c r="EE411" s="62"/>
      <c r="EF411" s="14">
        <f t="shared" si="1025"/>
        <v>310.07592563128128</v>
      </c>
      <c r="EG411" s="14">
        <f t="shared" si="1026"/>
        <v>0</v>
      </c>
      <c r="EH411" s="14">
        <f t="shared" si="1027"/>
        <v>15.552972819463111</v>
      </c>
      <c r="EI411" s="14">
        <f t="shared" si="1092"/>
        <v>325.62889845074437</v>
      </c>
      <c r="EJ411" s="37">
        <f t="shared" si="1028"/>
        <v>1.9654482207038877E-2</v>
      </c>
      <c r="EK411" s="42"/>
      <c r="EL411" s="14" t="str">
        <f>IFERROR(VLOOKUP($A411,#REF!,27,0),"0")</f>
        <v>0</v>
      </c>
      <c r="EM411" s="14">
        <f t="shared" si="1093"/>
        <v>0</v>
      </c>
      <c r="EN411" s="14" t="str">
        <f>IFERROR(VLOOKUP($A411,SpecEd23!#REF!,23,0)," ")</f>
        <v xml:space="preserve"> </v>
      </c>
      <c r="EO411" s="14" t="e">
        <f t="shared" si="1094"/>
        <v>#VALUE!</v>
      </c>
      <c r="EP411" s="14">
        <f>IFERROR(VLOOKUP($A411,ECFE!#REF!,24,0),0)</f>
        <v>0</v>
      </c>
      <c r="EQ411" s="14">
        <f t="shared" si="1095"/>
        <v>0</v>
      </c>
      <c r="ER411" s="14">
        <f>IFERROR(VLOOKUP($A411,#REF!,30,0),0)</f>
        <v>0</v>
      </c>
      <c r="ES411" s="14">
        <f t="shared" si="1096"/>
        <v>0</v>
      </c>
      <c r="ET411" s="14">
        <f>IFERROR(VLOOKUP($A411,#REF!,12,0),0)</f>
        <v>0</v>
      </c>
      <c r="EU411" s="14">
        <f t="shared" si="1097"/>
        <v>0</v>
      </c>
      <c r="EV411" s="14">
        <v>0</v>
      </c>
      <c r="EW411" s="14">
        <f t="shared" si="1098"/>
        <v>0</v>
      </c>
      <c r="EX411" s="14">
        <f>IFERROR(VLOOKUP($A411,ConEnroll!$A$8:$S$601,16,0),0)</f>
        <v>0</v>
      </c>
      <c r="EY411" s="14">
        <f t="shared" si="1099"/>
        <v>0</v>
      </c>
      <c r="EZ411" s="14">
        <f t="shared" si="1100"/>
        <v>0</v>
      </c>
      <c r="FA411" s="14">
        <f t="shared" si="1101"/>
        <v>0</v>
      </c>
      <c r="FB411" s="14" t="e">
        <f t="shared" si="1102"/>
        <v>#VALUE!</v>
      </c>
      <c r="FC411" s="14" t="e">
        <f t="shared" si="1103"/>
        <v>#VALUE!</v>
      </c>
      <c r="FD411" s="62"/>
      <c r="FE411" s="14">
        <f t="shared" si="1029"/>
        <v>8474.3564895312902</v>
      </c>
      <c r="FF411" s="14" t="e">
        <f t="shared" si="1030"/>
        <v>#VALUE!</v>
      </c>
      <c r="FG411" s="14">
        <f t="shared" si="1104"/>
        <v>15.552972819463111</v>
      </c>
      <c r="FH411" s="14" t="e">
        <f t="shared" si="1031"/>
        <v>#VALUE!</v>
      </c>
      <c r="FI411" s="37" t="e">
        <f t="shared" si="1032"/>
        <v>#VALUE!</v>
      </c>
      <c r="FJ411" s="12"/>
      <c r="FK411" s="14" t="str">
        <f>IFERROR(VLOOKUP($A411,#REF!,27,0),"0")</f>
        <v>0</v>
      </c>
      <c r="FL411" s="14">
        <f t="shared" si="1105"/>
        <v>0</v>
      </c>
      <c r="FM411" s="14" t="str">
        <f>IFERROR(VLOOKUP($A411,SpecEd23!$X$22:$Y$610,59,0)," ")</f>
        <v xml:space="preserve"> </v>
      </c>
      <c r="FN411" s="14" t="e">
        <f t="shared" si="1106"/>
        <v>#VALUE!</v>
      </c>
      <c r="FO411" s="14">
        <f>IFERROR(VLOOKUP($A411,ECFE!#REF!,26,0),0)</f>
        <v>0</v>
      </c>
      <c r="FP411" s="14">
        <f t="shared" si="1107"/>
        <v>0</v>
      </c>
      <c r="FQ411" s="14">
        <f>IFERROR(VLOOKUP($A411,#REF!,16,0),0)</f>
        <v>0</v>
      </c>
      <c r="FR411" s="14">
        <f t="shared" si="1108"/>
        <v>0</v>
      </c>
      <c r="FS411" s="14">
        <f>IFERROR(VLOOKUP($A411,#REF!,12,0),0)</f>
        <v>0</v>
      </c>
      <c r="FT411" s="14">
        <f t="shared" si="1109"/>
        <v>0</v>
      </c>
      <c r="FU411" s="14">
        <v>0</v>
      </c>
      <c r="FV411" s="14">
        <f t="shared" si="1110"/>
        <v>0</v>
      </c>
      <c r="FW411" s="14">
        <f>IFERROR(VLOOKUP($A411,ConEnroll!$A$8:$S$601,16,0),0)</f>
        <v>0</v>
      </c>
      <c r="FX411" s="14">
        <f t="shared" si="1111"/>
        <v>0</v>
      </c>
      <c r="FY411" s="14">
        <f t="shared" si="1112"/>
        <v>0</v>
      </c>
      <c r="FZ411" s="14">
        <f t="shared" si="1113"/>
        <v>0</v>
      </c>
      <c r="GA411" s="14" t="e">
        <f t="shared" si="1114"/>
        <v>#VALUE!</v>
      </c>
      <c r="GB411" s="14" t="e">
        <f t="shared" si="1115"/>
        <v>#VALUE!</v>
      </c>
      <c r="GC411" s="39"/>
      <c r="GD411" s="14">
        <f t="shared" si="1033"/>
        <v>-8164.2805639000089</v>
      </c>
      <c r="GE411" s="14" t="e">
        <f t="shared" si="1034"/>
        <v>#VALUE!</v>
      </c>
      <c r="GF411" s="14">
        <f t="shared" si="1035"/>
        <v>0</v>
      </c>
      <c r="GG411" s="14" t="e">
        <f t="shared" si="1036"/>
        <v>#VALUE!</v>
      </c>
      <c r="GH411" s="37" t="e">
        <f t="shared" si="1037"/>
        <v>#VALUE!</v>
      </c>
    </row>
    <row r="412" spans="1:190" ht="12.5" x14ac:dyDescent="0.25">
      <c r="A412" s="67">
        <v>4092</v>
      </c>
      <c r="B412" s="35">
        <v>7</v>
      </c>
      <c r="C412" s="14">
        <v>7</v>
      </c>
      <c r="D412" s="14"/>
      <c r="E412" s="14"/>
      <c r="F412" s="35" t="s">
        <v>2708</v>
      </c>
      <c r="G412" s="41"/>
      <c r="H412" s="14">
        <f>IFERROR(VLOOKUP($A412,BaseFY22!$A$7:$AK$528,6,0),0)</f>
        <v>45</v>
      </c>
      <c r="I412" s="14">
        <f>IFERROR(VLOOKUP($A412,BaseFY22!$A$7:$AK$528,28,0),0)</f>
        <v>422998</v>
      </c>
      <c r="J412" s="14">
        <f t="shared" si="1038"/>
        <v>9399.9555555555562</v>
      </c>
      <c r="K412" s="14">
        <f>IFERROR(VLOOKUP($A412,SpecEd22!$A$21:$BB$605,24,0)," ")</f>
        <v>199723.04359858425</v>
      </c>
      <c r="L412" s="14">
        <f t="shared" si="1039"/>
        <v>4438.2898577463166</v>
      </c>
      <c r="M412" s="14">
        <f>IFERROR(VLOOKUP($A412,ECFE!$A$16:$AB$347,7,0),0)</f>
        <v>0</v>
      </c>
      <c r="N412" s="14">
        <f t="shared" si="1005"/>
        <v>0</v>
      </c>
      <c r="O412" s="14">
        <v>0</v>
      </c>
      <c r="P412" s="14">
        <f t="shared" si="1006"/>
        <v>0</v>
      </c>
      <c r="Q412" s="14">
        <f>IFERROR(VLOOKUP($A412,ConEnroll!$A$7:$S$337,10,0),0)</f>
        <v>0</v>
      </c>
      <c r="R412" s="14">
        <f t="shared" si="1040"/>
        <v>0</v>
      </c>
      <c r="S412" s="14">
        <f t="shared" si="1007"/>
        <v>0</v>
      </c>
      <c r="T412" s="14">
        <f t="shared" si="1041"/>
        <v>0</v>
      </c>
      <c r="U412" s="14">
        <f t="shared" si="1008"/>
        <v>622721.04359858425</v>
      </c>
      <c r="V412" s="14">
        <f t="shared" si="1042"/>
        <v>13838.245413301873</v>
      </c>
      <c r="W412" s="42"/>
      <c r="X412" s="14">
        <f>IFERROR(VLOOKUP($A412,HouseFY22!$A$6:$AJ$528,28,0),0)</f>
        <v>431110.90865499998</v>
      </c>
      <c r="Y412" s="14">
        <f t="shared" si="1043"/>
        <v>9580.2424145555542</v>
      </c>
      <c r="Z412" s="14">
        <f>IFERROR(VLOOKUP($A412,Compens80percent!$A$13:$M$560,12,0),0)</f>
        <v>0</v>
      </c>
      <c r="AA412" s="14">
        <f t="shared" si="1043"/>
        <v>0</v>
      </c>
      <c r="AB412" s="14">
        <f t="shared" si="1044"/>
        <v>431110.90865499998</v>
      </c>
      <c r="AC412" s="14">
        <f t="shared" si="1043"/>
        <v>9580.2424145555542</v>
      </c>
      <c r="AD412" s="14">
        <f>IFERROR(VLOOKUP(A412,SpecEd22!$A$21:$Z$550,14,0),0)</f>
        <v>199723.04359858425</v>
      </c>
      <c r="AE412" s="14">
        <f t="shared" si="1045"/>
        <v>4438.2898577463166</v>
      </c>
      <c r="AF412" s="14">
        <f>IFERROR(VLOOKUP($A412,ECFE!$A$16:$AB$348,8,0),0)</f>
        <v>0</v>
      </c>
      <c r="AG412" s="14">
        <f t="shared" si="1046"/>
        <v>0</v>
      </c>
      <c r="AH412" s="14">
        <f>IFERROR(VLOOKUP(A412,ParaFY19!$A$21:$Z$543,7,0),0)</f>
        <v>196</v>
      </c>
      <c r="AI412" s="14">
        <f t="shared" si="1047"/>
        <v>4.3555555555555552</v>
      </c>
      <c r="AJ412" s="14">
        <f>IFERROR(VLOOKUP(A412,ConEnroll!$A$7:$S$341,13,0),0)</f>
        <v>0</v>
      </c>
      <c r="AK412" s="14">
        <f t="shared" si="1048"/>
        <v>0</v>
      </c>
      <c r="AL412" s="14">
        <f t="shared" si="1003"/>
        <v>196</v>
      </c>
      <c r="AM412" s="14">
        <f t="shared" si="1049"/>
        <v>4.3555555555555552</v>
      </c>
      <c r="AN412" s="14">
        <f t="shared" si="1050"/>
        <v>631029.95225358428</v>
      </c>
      <c r="AO412" s="14">
        <f t="shared" si="1051"/>
        <v>14022.887827857428</v>
      </c>
      <c r="AP412" s="62"/>
      <c r="AQ412" s="14">
        <f t="shared" si="1004"/>
        <v>180.286858999998</v>
      </c>
      <c r="AR412" s="14">
        <f t="shared" si="1009"/>
        <v>0</v>
      </c>
      <c r="AS412" s="14">
        <f t="shared" si="1010"/>
        <v>4.3555555555555552</v>
      </c>
      <c r="AT412" s="14">
        <f t="shared" si="1052"/>
        <v>184.64241455555356</v>
      </c>
      <c r="AU412" s="37">
        <f t="shared" si="1011"/>
        <v>1.334290649145938E-2</v>
      </c>
      <c r="AV412" s="42"/>
      <c r="AW412" s="14" t="str">
        <f>IFERROR(VLOOKUP($A412,#REF!,27,0),"0")</f>
        <v>0</v>
      </c>
      <c r="AX412" s="14">
        <f t="shared" si="1053"/>
        <v>0</v>
      </c>
      <c r="AY412" s="14" t="str">
        <f>IFERROR(VLOOKUP($A412,SpecEd22!#REF!,23,0)," ")</f>
        <v xml:space="preserve"> </v>
      </c>
      <c r="AZ412" s="14" t="e">
        <f t="shared" si="1054"/>
        <v>#VALUE!</v>
      </c>
      <c r="BA412" s="14">
        <f>IFERROR(VLOOKUP($A412,ECFE!#REF!,23,0),0)</f>
        <v>0</v>
      </c>
      <c r="BB412" s="14">
        <f t="shared" si="1055"/>
        <v>0</v>
      </c>
      <c r="BC412" s="14">
        <f>IFERROR(VLOOKUP($A412,#REF!,17,0),0)</f>
        <v>0</v>
      </c>
      <c r="BD412" s="14">
        <f t="shared" si="1056"/>
        <v>0</v>
      </c>
      <c r="BE412" s="14">
        <f>IFERROR(VLOOKUP($A412,#REF!,9,0),0)</f>
        <v>0</v>
      </c>
      <c r="BF412" s="14">
        <f t="shared" si="1057"/>
        <v>0</v>
      </c>
      <c r="BG412" s="14">
        <v>0</v>
      </c>
      <c r="BH412" s="14">
        <f t="shared" si="1058"/>
        <v>0</v>
      </c>
      <c r="BI412" s="14">
        <f>IFERROR(VLOOKUP($A412,ConEnroll!$A$8:$S$601,15,0),0)</f>
        <v>0</v>
      </c>
      <c r="BJ412" s="14">
        <f t="shared" si="1059"/>
        <v>0</v>
      </c>
      <c r="BK412" s="14">
        <f t="shared" si="1060"/>
        <v>0</v>
      </c>
      <c r="BL412" s="14">
        <f t="shared" si="1061"/>
        <v>0</v>
      </c>
      <c r="BM412" s="14" t="e">
        <f t="shared" si="1062"/>
        <v>#VALUE!</v>
      </c>
      <c r="BN412" s="14" t="e">
        <f t="shared" si="1063"/>
        <v>#VALUE!</v>
      </c>
      <c r="BO412" s="42"/>
      <c r="BP412" s="14">
        <f t="shared" si="1012"/>
        <v>9580.2424145555542</v>
      </c>
      <c r="BQ412" s="14" t="e">
        <f t="shared" si="1013"/>
        <v>#VALUE!</v>
      </c>
      <c r="BR412" s="14">
        <f t="shared" si="1064"/>
        <v>4.3555555555555552</v>
      </c>
      <c r="BS412" s="14" t="e">
        <f t="shared" si="1014"/>
        <v>#VALUE!</v>
      </c>
      <c r="BT412" s="37" t="e">
        <f t="shared" si="1015"/>
        <v>#VALUE!</v>
      </c>
      <c r="BU412" s="41"/>
      <c r="BV412" s="14" t="str">
        <f>IFERROR(VLOOKUP($A412,#REF!,27,0),"0")</f>
        <v>0</v>
      </c>
      <c r="BW412" s="14">
        <f t="shared" si="1065"/>
        <v>0</v>
      </c>
      <c r="BX412" s="14" t="str">
        <f>IFERROR(VLOOKUP($A412,SpecEd22!$Z$22:$AV$606,59,0)," ")</f>
        <v xml:space="preserve"> </v>
      </c>
      <c r="BY412" s="14" t="e">
        <f t="shared" si="1066"/>
        <v>#VALUE!</v>
      </c>
      <c r="BZ412" s="14">
        <f>IFERROR(VLOOKUP($A412,ECFE!#REF!,25,0),0)</f>
        <v>0</v>
      </c>
      <c r="CA412" s="14">
        <f t="shared" si="1067"/>
        <v>0</v>
      </c>
      <c r="CB412" s="14">
        <f>IFERROR(VLOOKUP($A412,#REF!,17,0),0)</f>
        <v>0</v>
      </c>
      <c r="CC412" s="14">
        <f t="shared" si="1068"/>
        <v>0</v>
      </c>
      <c r="CD412" s="14">
        <f>IFERROR(VLOOKUP($A412,#REF!,9,0),0)</f>
        <v>0</v>
      </c>
      <c r="CE412" s="14">
        <f t="shared" si="1069"/>
        <v>0</v>
      </c>
      <c r="CF412" s="14">
        <v>0</v>
      </c>
      <c r="CG412" s="14">
        <f t="shared" si="1070"/>
        <v>0</v>
      </c>
      <c r="CH412" s="14">
        <f>IFERROR(VLOOKUP($A412,ConEnroll!$A$8:$S$601,15,0),0)</f>
        <v>0</v>
      </c>
      <c r="CI412" s="14">
        <f t="shared" si="1071"/>
        <v>0</v>
      </c>
      <c r="CJ412" s="14">
        <f t="shared" si="1072"/>
        <v>0</v>
      </c>
      <c r="CK412" s="14">
        <f t="shared" si="1073"/>
        <v>0</v>
      </c>
      <c r="CL412" s="14" t="e">
        <f t="shared" si="1074"/>
        <v>#VALUE!</v>
      </c>
      <c r="CM412" s="14" t="e">
        <f t="shared" si="1075"/>
        <v>#VALUE!</v>
      </c>
      <c r="CN412" s="42"/>
      <c r="CO412" s="14">
        <f t="shared" si="1016"/>
        <v>-9399.9555555555562</v>
      </c>
      <c r="CP412" s="14" t="e">
        <f t="shared" si="1017"/>
        <v>#VALUE!</v>
      </c>
      <c r="CQ412" s="14">
        <f t="shared" si="1018"/>
        <v>0</v>
      </c>
      <c r="CR412" s="14" t="e">
        <f t="shared" si="1019"/>
        <v>#VALUE!</v>
      </c>
      <c r="CS412" s="37" t="e">
        <f t="shared" si="1020"/>
        <v>#VALUE!</v>
      </c>
      <c r="CT412" s="239"/>
      <c r="CU412" s="239"/>
      <c r="CV412" s="468"/>
      <c r="CW412" s="14">
        <f>IFERROR(VLOOKUP($A412,BaseFY23!$A$7:$AK$527,6,0),0)</f>
        <v>81.107142999999994</v>
      </c>
      <c r="CX412" s="14">
        <f>IFERROR(VLOOKUP($A412,BaseFY23!$A$7:$AN$528,28,0),0)</f>
        <v>737163.285714</v>
      </c>
      <c r="CY412" s="14">
        <f t="shared" si="1076"/>
        <v>9088.7591209321727</v>
      </c>
      <c r="CZ412" s="14">
        <f>IFERROR(VLOOKUP($A412,SpecEd23!$A$21:$BB$605,23,0)," ")</f>
        <v>380106.92631024728</v>
      </c>
      <c r="DA412" s="14">
        <f t="shared" si="1077"/>
        <v>4686.4790479705016</v>
      </c>
      <c r="DB412" s="14">
        <f>IFERROR(VLOOKUP($A412,ECFE!$A$16:$AB$347,7,0),0)</f>
        <v>0</v>
      </c>
      <c r="DC412" s="14">
        <f t="shared" si="1078"/>
        <v>0</v>
      </c>
      <c r="DD412" s="14">
        <v>0</v>
      </c>
      <c r="DE412" s="14">
        <f t="shared" si="1079"/>
        <v>0</v>
      </c>
      <c r="DF412" s="14">
        <f>IFERROR(VLOOKUP($A412,ConEnroll!$A$7:$S$338,10,0),0)</f>
        <v>0</v>
      </c>
      <c r="DG412" s="14">
        <f t="shared" si="1080"/>
        <v>0</v>
      </c>
      <c r="DH412" s="14">
        <f t="shared" si="1021"/>
        <v>0</v>
      </c>
      <c r="DI412" s="14">
        <f t="shared" si="1081"/>
        <v>0</v>
      </c>
      <c r="DJ412" s="14">
        <f t="shared" si="1022"/>
        <v>1117270.2120242473</v>
      </c>
      <c r="DK412" s="14">
        <f t="shared" si="1082"/>
        <v>13775.238168902675</v>
      </c>
      <c r="DL412" s="42"/>
      <c r="DM412" s="14">
        <f>IFERROR(VLOOKUP($A412,HouseFY23!$A$7:$AJ$528,28,0),0)</f>
        <v>765687.65571399999</v>
      </c>
      <c r="DN412" s="14">
        <f t="shared" si="1083"/>
        <v>9440.4466412286292</v>
      </c>
      <c r="DO412" s="14">
        <f>IFERROR(VLOOKUP($A412,Compens80percent!$A$13:$M$560,12,0),0)</f>
        <v>0</v>
      </c>
      <c r="DP412" s="14">
        <f t="shared" si="1083"/>
        <v>0</v>
      </c>
      <c r="DQ412" s="14">
        <f t="shared" si="1084"/>
        <v>765687.65571399999</v>
      </c>
      <c r="DR412" s="14">
        <f t="shared" si="1085"/>
        <v>17015.28123808889</v>
      </c>
      <c r="DS412" s="14">
        <f>IFERROR(VLOOKUP($A412,SpecEd23!$A$21:$Z$550,14,0),0)</f>
        <v>380106.92631024728</v>
      </c>
      <c r="DT412" s="14">
        <f t="shared" si="1086"/>
        <v>4686.4790479705016</v>
      </c>
      <c r="DU412" s="14">
        <f>IFERROR(VLOOKUP($A412,ECFE!$A$16:$AB$347,9,0),0)</f>
        <v>0</v>
      </c>
      <c r="DV412" s="14">
        <f t="shared" si="1087"/>
        <v>0</v>
      </c>
      <c r="DW412" s="14">
        <f>IFERROR(VLOOKUP($A412,ParaFY19!$A$21:$Z$543,7,0),0)</f>
        <v>196</v>
      </c>
      <c r="DX412" s="14">
        <f t="shared" si="1088"/>
        <v>2.4165565787467083</v>
      </c>
      <c r="DY412" s="14">
        <f>IFERROR(VLOOKUP($A412,ConEnroll!$A$7:$S$341,13,0),0)</f>
        <v>0</v>
      </c>
      <c r="DZ412" s="14">
        <f t="shared" si="1089"/>
        <v>0</v>
      </c>
      <c r="EA412" s="14">
        <f t="shared" si="1023"/>
        <v>196</v>
      </c>
      <c r="EB412" s="14">
        <f t="shared" si="1090"/>
        <v>2.4165565787467083</v>
      </c>
      <c r="EC412" s="14">
        <f t="shared" si="1024"/>
        <v>1145990.5820242474</v>
      </c>
      <c r="ED412" s="14">
        <f t="shared" si="1091"/>
        <v>14129.342245777878</v>
      </c>
      <c r="EE412" s="62"/>
      <c r="EF412" s="14">
        <f t="shared" si="1025"/>
        <v>351.68752029645657</v>
      </c>
      <c r="EG412" s="14">
        <f t="shared" si="1026"/>
        <v>0</v>
      </c>
      <c r="EH412" s="14">
        <f t="shared" si="1027"/>
        <v>2.4165565787467083</v>
      </c>
      <c r="EI412" s="14">
        <f t="shared" si="1092"/>
        <v>354.1040768752033</v>
      </c>
      <c r="EJ412" s="37">
        <f t="shared" si="1028"/>
        <v>2.5705840620206928E-2</v>
      </c>
      <c r="EK412" s="42"/>
      <c r="EL412" s="14" t="str">
        <f>IFERROR(VLOOKUP($A412,#REF!,27,0),"0")</f>
        <v>0</v>
      </c>
      <c r="EM412" s="14">
        <f t="shared" si="1093"/>
        <v>0</v>
      </c>
      <c r="EN412" s="14" t="str">
        <f>IFERROR(VLOOKUP($A412,SpecEd23!#REF!,23,0)," ")</f>
        <v xml:space="preserve"> </v>
      </c>
      <c r="EO412" s="14" t="e">
        <f t="shared" si="1094"/>
        <v>#VALUE!</v>
      </c>
      <c r="EP412" s="14">
        <f>IFERROR(VLOOKUP($A412,ECFE!#REF!,24,0),0)</f>
        <v>0</v>
      </c>
      <c r="EQ412" s="14">
        <f t="shared" si="1095"/>
        <v>0</v>
      </c>
      <c r="ER412" s="14">
        <f>IFERROR(VLOOKUP($A412,#REF!,30,0),0)</f>
        <v>0</v>
      </c>
      <c r="ES412" s="14">
        <f t="shared" si="1096"/>
        <v>0</v>
      </c>
      <c r="ET412" s="14">
        <f>IFERROR(VLOOKUP($A412,#REF!,12,0),0)</f>
        <v>0</v>
      </c>
      <c r="EU412" s="14">
        <f t="shared" si="1097"/>
        <v>0</v>
      </c>
      <c r="EV412" s="14">
        <v>0</v>
      </c>
      <c r="EW412" s="14">
        <f t="shared" si="1098"/>
        <v>0</v>
      </c>
      <c r="EX412" s="14">
        <f>IFERROR(VLOOKUP($A412,ConEnroll!$A$8:$S$601,16,0),0)</f>
        <v>0</v>
      </c>
      <c r="EY412" s="14">
        <f t="shared" si="1099"/>
        <v>0</v>
      </c>
      <c r="EZ412" s="14">
        <f t="shared" si="1100"/>
        <v>0</v>
      </c>
      <c r="FA412" s="14">
        <f t="shared" si="1101"/>
        <v>0</v>
      </c>
      <c r="FB412" s="14" t="e">
        <f t="shared" si="1102"/>
        <v>#VALUE!</v>
      </c>
      <c r="FC412" s="14" t="e">
        <f t="shared" si="1103"/>
        <v>#VALUE!</v>
      </c>
      <c r="FD412" s="62"/>
      <c r="FE412" s="14">
        <f t="shared" si="1029"/>
        <v>9440.4466412286292</v>
      </c>
      <c r="FF412" s="14" t="e">
        <f t="shared" si="1030"/>
        <v>#VALUE!</v>
      </c>
      <c r="FG412" s="14">
        <f t="shared" si="1104"/>
        <v>2.4165565787467083</v>
      </c>
      <c r="FH412" s="14" t="e">
        <f t="shared" si="1031"/>
        <v>#VALUE!</v>
      </c>
      <c r="FI412" s="37" t="e">
        <f t="shared" si="1032"/>
        <v>#VALUE!</v>
      </c>
      <c r="FJ412" s="12"/>
      <c r="FK412" s="14" t="str">
        <f>IFERROR(VLOOKUP($A412,#REF!,27,0),"0")</f>
        <v>0</v>
      </c>
      <c r="FL412" s="14">
        <f t="shared" si="1105"/>
        <v>0</v>
      </c>
      <c r="FM412" s="14" t="str">
        <f>IFERROR(VLOOKUP($A412,SpecEd23!$X$22:$Y$610,59,0)," ")</f>
        <v xml:space="preserve"> </v>
      </c>
      <c r="FN412" s="14" t="e">
        <f t="shared" si="1106"/>
        <v>#VALUE!</v>
      </c>
      <c r="FO412" s="14">
        <f>IFERROR(VLOOKUP($A412,ECFE!#REF!,26,0),0)</f>
        <v>0</v>
      </c>
      <c r="FP412" s="14">
        <f t="shared" si="1107"/>
        <v>0</v>
      </c>
      <c r="FQ412" s="14">
        <f>IFERROR(VLOOKUP($A412,#REF!,16,0),0)</f>
        <v>0</v>
      </c>
      <c r="FR412" s="14">
        <f t="shared" si="1108"/>
        <v>0</v>
      </c>
      <c r="FS412" s="14">
        <f>IFERROR(VLOOKUP($A412,#REF!,12,0),0)</f>
        <v>0</v>
      </c>
      <c r="FT412" s="14">
        <f t="shared" si="1109"/>
        <v>0</v>
      </c>
      <c r="FU412" s="14">
        <v>0</v>
      </c>
      <c r="FV412" s="14">
        <f t="shared" si="1110"/>
        <v>0</v>
      </c>
      <c r="FW412" s="14">
        <f>IFERROR(VLOOKUP($A412,ConEnroll!$A$8:$S$601,16,0),0)</f>
        <v>0</v>
      </c>
      <c r="FX412" s="14">
        <f t="shared" si="1111"/>
        <v>0</v>
      </c>
      <c r="FY412" s="14">
        <f t="shared" si="1112"/>
        <v>0</v>
      </c>
      <c r="FZ412" s="14">
        <f t="shared" si="1113"/>
        <v>0</v>
      </c>
      <c r="GA412" s="14" t="e">
        <f t="shared" si="1114"/>
        <v>#VALUE!</v>
      </c>
      <c r="GB412" s="14" t="e">
        <f t="shared" si="1115"/>
        <v>#VALUE!</v>
      </c>
      <c r="GC412" s="39"/>
      <c r="GD412" s="14">
        <f t="shared" si="1033"/>
        <v>-9088.7591209321727</v>
      </c>
      <c r="GE412" s="14" t="e">
        <f t="shared" si="1034"/>
        <v>#VALUE!</v>
      </c>
      <c r="GF412" s="14">
        <f t="shared" si="1035"/>
        <v>0</v>
      </c>
      <c r="GG412" s="14" t="e">
        <f t="shared" si="1036"/>
        <v>#VALUE!</v>
      </c>
      <c r="GH412" s="37" t="e">
        <f t="shared" si="1037"/>
        <v>#VALUE!</v>
      </c>
    </row>
    <row r="413" spans="1:190" ht="12.5" x14ac:dyDescent="0.25">
      <c r="A413" s="67">
        <v>4093</v>
      </c>
      <c r="B413" s="35">
        <v>7</v>
      </c>
      <c r="C413" s="14">
        <v>7</v>
      </c>
      <c r="D413" s="14"/>
      <c r="E413" s="14"/>
      <c r="F413" s="35" t="s">
        <v>1070</v>
      </c>
      <c r="G413" s="41"/>
      <c r="H413" s="14">
        <f>IFERROR(VLOOKUP($A413,BaseFY22!$A$7:$AK$528,6,0),0)</f>
        <v>120</v>
      </c>
      <c r="I413" s="14">
        <f>IFERROR(VLOOKUP($A413,BaseFY22!$A$7:$AK$528,28,0),0)</f>
        <v>1142622</v>
      </c>
      <c r="J413" s="14">
        <f t="shared" si="1038"/>
        <v>9521.85</v>
      </c>
      <c r="K413" s="14">
        <f>IFERROR(VLOOKUP($A413,SpecEd22!$A$21:$BB$605,24,0)," ")</f>
        <v>769639.55387717497</v>
      </c>
      <c r="L413" s="14">
        <f t="shared" si="1039"/>
        <v>6413.6629489764582</v>
      </c>
      <c r="M413" s="14">
        <f>IFERROR(VLOOKUP($A413,ECFE!$A$16:$AB$347,7,0),0)</f>
        <v>0</v>
      </c>
      <c r="N413" s="14">
        <f t="shared" si="1005"/>
        <v>0</v>
      </c>
      <c r="O413" s="14">
        <v>0</v>
      </c>
      <c r="P413" s="14">
        <f t="shared" si="1006"/>
        <v>0</v>
      </c>
      <c r="Q413" s="14">
        <f>IFERROR(VLOOKUP($A413,ConEnroll!$A$7:$S$337,10,0),0)</f>
        <v>0</v>
      </c>
      <c r="R413" s="14">
        <f t="shared" si="1040"/>
        <v>0</v>
      </c>
      <c r="S413" s="14">
        <f t="shared" si="1007"/>
        <v>0</v>
      </c>
      <c r="T413" s="14">
        <f t="shared" si="1041"/>
        <v>0</v>
      </c>
      <c r="U413" s="14">
        <f t="shared" si="1008"/>
        <v>1912261.5538771749</v>
      </c>
      <c r="V413" s="14">
        <f t="shared" si="1042"/>
        <v>15935.512948976457</v>
      </c>
      <c r="W413" s="42"/>
      <c r="X413" s="14">
        <f>IFERROR(VLOOKUP($A413,HouseFY22!$A$6:$AJ$528,28,0),0)</f>
        <v>1164123.9212239999</v>
      </c>
      <c r="Y413" s="14">
        <f t="shared" si="1043"/>
        <v>9701.0326768666655</v>
      </c>
      <c r="Z413" s="14">
        <f>IFERROR(VLOOKUP($A413,Compens80percent!$A$13:$M$560,12,0),0)</f>
        <v>0</v>
      </c>
      <c r="AA413" s="14">
        <f t="shared" si="1043"/>
        <v>0</v>
      </c>
      <c r="AB413" s="14">
        <f t="shared" si="1044"/>
        <v>1164123.9212239999</v>
      </c>
      <c r="AC413" s="14">
        <f t="shared" si="1043"/>
        <v>9701.0326768666655</v>
      </c>
      <c r="AD413" s="14">
        <f>IFERROR(VLOOKUP(A413,SpecEd22!$A$21:$Z$550,14,0),0)</f>
        <v>769639.55387717497</v>
      </c>
      <c r="AE413" s="14">
        <f t="shared" si="1045"/>
        <v>6413.6629489764582</v>
      </c>
      <c r="AF413" s="14">
        <f>IFERROR(VLOOKUP($A413,ECFE!$A$16:$AB$348,8,0),0)</f>
        <v>0</v>
      </c>
      <c r="AG413" s="14">
        <f t="shared" si="1046"/>
        <v>0</v>
      </c>
      <c r="AH413" s="14">
        <f>IFERROR(VLOOKUP(A413,ParaFY19!$A$21:$Z$543,7,0),0)</f>
        <v>588</v>
      </c>
      <c r="AI413" s="14">
        <f t="shared" si="1047"/>
        <v>4.9000000000000004</v>
      </c>
      <c r="AJ413" s="14">
        <f>IFERROR(VLOOKUP(A413,ConEnroll!$A$7:$S$341,13,0),0)</f>
        <v>0</v>
      </c>
      <c r="AK413" s="14">
        <f t="shared" si="1048"/>
        <v>0</v>
      </c>
      <c r="AL413" s="14">
        <f t="shared" si="1003"/>
        <v>588</v>
      </c>
      <c r="AM413" s="14">
        <f t="shared" si="1049"/>
        <v>4.9000000000000004</v>
      </c>
      <c r="AN413" s="14">
        <f t="shared" si="1050"/>
        <v>1934351.4751011748</v>
      </c>
      <c r="AO413" s="14">
        <f t="shared" si="1051"/>
        <v>16119.595625843123</v>
      </c>
      <c r="AP413" s="62"/>
      <c r="AQ413" s="14">
        <f t="shared" si="1004"/>
        <v>179.18267686666513</v>
      </c>
      <c r="AR413" s="14">
        <f t="shared" si="1009"/>
        <v>0</v>
      </c>
      <c r="AS413" s="14">
        <f t="shared" si="1010"/>
        <v>4.9000000000000004</v>
      </c>
      <c r="AT413" s="14">
        <f t="shared" si="1052"/>
        <v>184.08267686666514</v>
      </c>
      <c r="AU413" s="37">
        <f t="shared" si="1011"/>
        <v>1.1551725850060498E-2</v>
      </c>
      <c r="AV413" s="42"/>
      <c r="AW413" s="14" t="str">
        <f>IFERROR(VLOOKUP($A413,#REF!,27,0),"0")</f>
        <v>0</v>
      </c>
      <c r="AX413" s="14">
        <f t="shared" si="1053"/>
        <v>0</v>
      </c>
      <c r="AY413" s="14" t="str">
        <f>IFERROR(VLOOKUP($A413,SpecEd22!#REF!,23,0)," ")</f>
        <v xml:space="preserve"> </v>
      </c>
      <c r="AZ413" s="14" t="e">
        <f t="shared" si="1054"/>
        <v>#VALUE!</v>
      </c>
      <c r="BA413" s="14">
        <f>IFERROR(VLOOKUP($A413,ECFE!#REF!,23,0),0)</f>
        <v>0</v>
      </c>
      <c r="BB413" s="14">
        <f t="shared" si="1055"/>
        <v>0</v>
      </c>
      <c r="BC413" s="14">
        <f>IFERROR(VLOOKUP($A413,#REF!,17,0),0)</f>
        <v>0</v>
      </c>
      <c r="BD413" s="14">
        <f t="shared" si="1056"/>
        <v>0</v>
      </c>
      <c r="BE413" s="14">
        <f>IFERROR(VLOOKUP($A413,#REF!,9,0),0)</f>
        <v>0</v>
      </c>
      <c r="BF413" s="14">
        <f t="shared" si="1057"/>
        <v>0</v>
      </c>
      <c r="BG413" s="14">
        <v>0</v>
      </c>
      <c r="BH413" s="14">
        <f t="shared" si="1058"/>
        <v>0</v>
      </c>
      <c r="BI413" s="14">
        <f>IFERROR(VLOOKUP($A413,ConEnroll!$A$8:$S$601,15,0),0)</f>
        <v>0</v>
      </c>
      <c r="BJ413" s="14">
        <f t="shared" si="1059"/>
        <v>0</v>
      </c>
      <c r="BK413" s="14">
        <f t="shared" si="1060"/>
        <v>0</v>
      </c>
      <c r="BL413" s="14">
        <f t="shared" si="1061"/>
        <v>0</v>
      </c>
      <c r="BM413" s="14" t="e">
        <f t="shared" si="1062"/>
        <v>#VALUE!</v>
      </c>
      <c r="BN413" s="14" t="e">
        <f t="shared" si="1063"/>
        <v>#VALUE!</v>
      </c>
      <c r="BO413" s="42"/>
      <c r="BP413" s="14">
        <f t="shared" si="1012"/>
        <v>9701.0326768666655</v>
      </c>
      <c r="BQ413" s="14" t="e">
        <f t="shared" si="1013"/>
        <v>#VALUE!</v>
      </c>
      <c r="BR413" s="14">
        <f t="shared" si="1064"/>
        <v>4.9000000000000004</v>
      </c>
      <c r="BS413" s="14" t="e">
        <f t="shared" si="1014"/>
        <v>#VALUE!</v>
      </c>
      <c r="BT413" s="37" t="e">
        <f t="shared" si="1015"/>
        <v>#VALUE!</v>
      </c>
      <c r="BU413" s="41"/>
      <c r="BV413" s="14" t="str">
        <f>IFERROR(VLOOKUP($A413,#REF!,27,0),"0")</f>
        <v>0</v>
      </c>
      <c r="BW413" s="14">
        <f t="shared" si="1065"/>
        <v>0</v>
      </c>
      <c r="BX413" s="14" t="str">
        <f>IFERROR(VLOOKUP($A413,SpecEd22!$Z$22:$AV$606,59,0)," ")</f>
        <v xml:space="preserve"> </v>
      </c>
      <c r="BY413" s="14" t="e">
        <f t="shared" si="1066"/>
        <v>#VALUE!</v>
      </c>
      <c r="BZ413" s="14">
        <f>IFERROR(VLOOKUP($A413,ECFE!#REF!,25,0),0)</f>
        <v>0</v>
      </c>
      <c r="CA413" s="14">
        <f t="shared" si="1067"/>
        <v>0</v>
      </c>
      <c r="CB413" s="14">
        <f>IFERROR(VLOOKUP($A413,#REF!,17,0),0)</f>
        <v>0</v>
      </c>
      <c r="CC413" s="14">
        <f t="shared" si="1068"/>
        <v>0</v>
      </c>
      <c r="CD413" s="14">
        <f>IFERROR(VLOOKUP($A413,#REF!,9,0),0)</f>
        <v>0</v>
      </c>
      <c r="CE413" s="14">
        <f t="shared" si="1069"/>
        <v>0</v>
      </c>
      <c r="CF413" s="14">
        <v>0</v>
      </c>
      <c r="CG413" s="14">
        <f t="shared" si="1070"/>
        <v>0</v>
      </c>
      <c r="CH413" s="14">
        <f>IFERROR(VLOOKUP($A413,ConEnroll!$A$8:$S$601,15,0),0)</f>
        <v>0</v>
      </c>
      <c r="CI413" s="14">
        <f t="shared" si="1071"/>
        <v>0</v>
      </c>
      <c r="CJ413" s="14">
        <f t="shared" si="1072"/>
        <v>0</v>
      </c>
      <c r="CK413" s="14">
        <f t="shared" si="1073"/>
        <v>0</v>
      </c>
      <c r="CL413" s="14" t="e">
        <f t="shared" si="1074"/>
        <v>#VALUE!</v>
      </c>
      <c r="CM413" s="14" t="e">
        <f t="shared" si="1075"/>
        <v>#VALUE!</v>
      </c>
      <c r="CN413" s="42"/>
      <c r="CO413" s="14">
        <f t="shared" si="1016"/>
        <v>-9521.85</v>
      </c>
      <c r="CP413" s="14" t="e">
        <f t="shared" si="1017"/>
        <v>#VALUE!</v>
      </c>
      <c r="CQ413" s="14">
        <f t="shared" si="1018"/>
        <v>0</v>
      </c>
      <c r="CR413" s="14" t="e">
        <f t="shared" si="1019"/>
        <v>#VALUE!</v>
      </c>
      <c r="CS413" s="37" t="e">
        <f t="shared" si="1020"/>
        <v>#VALUE!</v>
      </c>
      <c r="CT413" s="239"/>
      <c r="CU413" s="239"/>
      <c r="CV413" s="468"/>
      <c r="CW413" s="14">
        <f>IFERROR(VLOOKUP($A413,BaseFY23!$A$7:$AK$527,6,0),0)</f>
        <v>120</v>
      </c>
      <c r="CX413" s="14">
        <f>IFERROR(VLOOKUP($A413,BaseFY23!$A$7:$AN$528,28,0),0)</f>
        <v>1140340</v>
      </c>
      <c r="CY413" s="14">
        <f t="shared" si="1076"/>
        <v>9502.8333333333339</v>
      </c>
      <c r="CZ413" s="14">
        <f>IFERROR(VLOOKUP($A413,SpecEd23!$A$21:$BB$605,23,0)," ")</f>
        <v>824109.87967644911</v>
      </c>
      <c r="DA413" s="14">
        <f t="shared" si="1077"/>
        <v>6867.5823306370758</v>
      </c>
      <c r="DB413" s="14">
        <f>IFERROR(VLOOKUP($A413,ECFE!$A$16:$AB$347,7,0),0)</f>
        <v>0</v>
      </c>
      <c r="DC413" s="14">
        <f t="shared" si="1078"/>
        <v>0</v>
      </c>
      <c r="DD413" s="14">
        <v>0</v>
      </c>
      <c r="DE413" s="14">
        <f t="shared" si="1079"/>
        <v>0</v>
      </c>
      <c r="DF413" s="14">
        <f>IFERROR(VLOOKUP($A413,ConEnroll!$A$7:$S$338,10,0),0)</f>
        <v>0</v>
      </c>
      <c r="DG413" s="14">
        <f t="shared" si="1080"/>
        <v>0</v>
      </c>
      <c r="DH413" s="14">
        <f t="shared" si="1021"/>
        <v>0</v>
      </c>
      <c r="DI413" s="14">
        <f t="shared" si="1081"/>
        <v>0</v>
      </c>
      <c r="DJ413" s="14">
        <f t="shared" si="1022"/>
        <v>1964449.8796764491</v>
      </c>
      <c r="DK413" s="14">
        <f t="shared" si="1082"/>
        <v>16370.415663970409</v>
      </c>
      <c r="DL413" s="42"/>
      <c r="DM413" s="14">
        <f>IFERROR(VLOOKUP($A413,HouseFY23!$A$7:$AJ$528,28,0),0)</f>
        <v>1184059.19</v>
      </c>
      <c r="DN413" s="14">
        <f t="shared" si="1083"/>
        <v>9867.1599166666656</v>
      </c>
      <c r="DO413" s="14">
        <f>IFERROR(VLOOKUP($A413,Compens80percent!$A$13:$M$560,12,0),0)</f>
        <v>0</v>
      </c>
      <c r="DP413" s="14">
        <f t="shared" si="1083"/>
        <v>0</v>
      </c>
      <c r="DQ413" s="14">
        <f t="shared" si="1084"/>
        <v>1184059.19</v>
      </c>
      <c r="DR413" s="14">
        <f t="shared" si="1085"/>
        <v>9867.1599166666656</v>
      </c>
      <c r="DS413" s="14">
        <f>IFERROR(VLOOKUP($A413,SpecEd23!$A$21:$Z$550,14,0),0)</f>
        <v>824109.87967644911</v>
      </c>
      <c r="DT413" s="14">
        <f t="shared" si="1086"/>
        <v>6867.5823306370758</v>
      </c>
      <c r="DU413" s="14">
        <f>IFERROR(VLOOKUP($A413,ECFE!$A$16:$AB$347,9,0),0)</f>
        <v>0</v>
      </c>
      <c r="DV413" s="14">
        <f t="shared" si="1087"/>
        <v>0</v>
      </c>
      <c r="DW413" s="14">
        <f>IFERROR(VLOOKUP($A413,ParaFY19!$A$21:$Z$543,7,0),0)</f>
        <v>588</v>
      </c>
      <c r="DX413" s="14">
        <f t="shared" si="1088"/>
        <v>4.9000000000000004</v>
      </c>
      <c r="DY413" s="14">
        <f>IFERROR(VLOOKUP($A413,ConEnroll!$A$7:$S$341,13,0),0)</f>
        <v>0</v>
      </c>
      <c r="DZ413" s="14">
        <f t="shared" si="1089"/>
        <v>0</v>
      </c>
      <c r="EA413" s="14">
        <f t="shared" si="1023"/>
        <v>588</v>
      </c>
      <c r="EB413" s="14">
        <f t="shared" si="1090"/>
        <v>4.9000000000000004</v>
      </c>
      <c r="EC413" s="14">
        <f t="shared" si="1024"/>
        <v>2008757.0696764491</v>
      </c>
      <c r="ED413" s="14">
        <f t="shared" si="1091"/>
        <v>16739.642247303742</v>
      </c>
      <c r="EE413" s="62"/>
      <c r="EF413" s="14">
        <f t="shared" si="1025"/>
        <v>364.32658333333166</v>
      </c>
      <c r="EG413" s="14">
        <f t="shared" si="1026"/>
        <v>0</v>
      </c>
      <c r="EH413" s="14">
        <f t="shared" si="1027"/>
        <v>4.9000000000000004</v>
      </c>
      <c r="EI413" s="14">
        <f t="shared" si="1092"/>
        <v>369.22658333333163</v>
      </c>
      <c r="EJ413" s="37">
        <f t="shared" si="1028"/>
        <v>2.255450264136916E-2</v>
      </c>
      <c r="EK413" s="42"/>
      <c r="EL413" s="14" t="str">
        <f>IFERROR(VLOOKUP($A413,#REF!,27,0),"0")</f>
        <v>0</v>
      </c>
      <c r="EM413" s="14">
        <f t="shared" si="1093"/>
        <v>0</v>
      </c>
      <c r="EN413" s="14" t="str">
        <f>IFERROR(VLOOKUP($A413,SpecEd23!#REF!,23,0)," ")</f>
        <v xml:space="preserve"> </v>
      </c>
      <c r="EO413" s="14" t="e">
        <f t="shared" si="1094"/>
        <v>#VALUE!</v>
      </c>
      <c r="EP413" s="14">
        <f>IFERROR(VLOOKUP($A413,ECFE!#REF!,24,0),0)</f>
        <v>0</v>
      </c>
      <c r="EQ413" s="14">
        <f t="shared" si="1095"/>
        <v>0</v>
      </c>
      <c r="ER413" s="14">
        <f>IFERROR(VLOOKUP($A413,#REF!,30,0),0)</f>
        <v>0</v>
      </c>
      <c r="ES413" s="14">
        <f t="shared" si="1096"/>
        <v>0</v>
      </c>
      <c r="ET413" s="14">
        <f>IFERROR(VLOOKUP($A413,#REF!,12,0),0)</f>
        <v>0</v>
      </c>
      <c r="EU413" s="14">
        <f t="shared" si="1097"/>
        <v>0</v>
      </c>
      <c r="EV413" s="14">
        <v>0</v>
      </c>
      <c r="EW413" s="14">
        <f t="shared" si="1098"/>
        <v>0</v>
      </c>
      <c r="EX413" s="14">
        <f>IFERROR(VLOOKUP($A413,ConEnroll!$A$8:$S$601,16,0),0)</f>
        <v>0</v>
      </c>
      <c r="EY413" s="14">
        <f t="shared" si="1099"/>
        <v>0</v>
      </c>
      <c r="EZ413" s="14">
        <f t="shared" si="1100"/>
        <v>0</v>
      </c>
      <c r="FA413" s="14">
        <f t="shared" si="1101"/>
        <v>0</v>
      </c>
      <c r="FB413" s="14" t="e">
        <f t="shared" si="1102"/>
        <v>#VALUE!</v>
      </c>
      <c r="FC413" s="14" t="e">
        <f t="shared" si="1103"/>
        <v>#VALUE!</v>
      </c>
      <c r="FD413" s="62"/>
      <c r="FE413" s="14">
        <f t="shared" si="1029"/>
        <v>9867.1599166666656</v>
      </c>
      <c r="FF413" s="14" t="e">
        <f t="shared" si="1030"/>
        <v>#VALUE!</v>
      </c>
      <c r="FG413" s="14">
        <f t="shared" si="1104"/>
        <v>4.9000000000000004</v>
      </c>
      <c r="FH413" s="14" t="e">
        <f t="shared" si="1031"/>
        <v>#VALUE!</v>
      </c>
      <c r="FI413" s="37" t="e">
        <f t="shared" si="1032"/>
        <v>#VALUE!</v>
      </c>
      <c r="FJ413" s="12"/>
      <c r="FK413" s="14" t="str">
        <f>IFERROR(VLOOKUP($A413,#REF!,27,0),"0")</f>
        <v>0</v>
      </c>
      <c r="FL413" s="14">
        <f t="shared" si="1105"/>
        <v>0</v>
      </c>
      <c r="FM413" s="14" t="str">
        <f>IFERROR(VLOOKUP($A413,SpecEd23!$X$22:$Y$610,59,0)," ")</f>
        <v xml:space="preserve"> </v>
      </c>
      <c r="FN413" s="14" t="e">
        <f t="shared" si="1106"/>
        <v>#VALUE!</v>
      </c>
      <c r="FO413" s="14">
        <f>IFERROR(VLOOKUP($A413,ECFE!#REF!,26,0),0)</f>
        <v>0</v>
      </c>
      <c r="FP413" s="14">
        <f t="shared" si="1107"/>
        <v>0</v>
      </c>
      <c r="FQ413" s="14">
        <f>IFERROR(VLOOKUP($A413,#REF!,16,0),0)</f>
        <v>0</v>
      </c>
      <c r="FR413" s="14">
        <f t="shared" si="1108"/>
        <v>0</v>
      </c>
      <c r="FS413" s="14">
        <f>IFERROR(VLOOKUP($A413,#REF!,12,0),0)</f>
        <v>0</v>
      </c>
      <c r="FT413" s="14">
        <f t="shared" si="1109"/>
        <v>0</v>
      </c>
      <c r="FU413" s="14">
        <v>0</v>
      </c>
      <c r="FV413" s="14">
        <f t="shared" si="1110"/>
        <v>0</v>
      </c>
      <c r="FW413" s="14">
        <f>IFERROR(VLOOKUP($A413,ConEnroll!$A$8:$S$601,16,0),0)</f>
        <v>0</v>
      </c>
      <c r="FX413" s="14">
        <f t="shared" si="1111"/>
        <v>0</v>
      </c>
      <c r="FY413" s="14">
        <f t="shared" si="1112"/>
        <v>0</v>
      </c>
      <c r="FZ413" s="14">
        <f t="shared" si="1113"/>
        <v>0</v>
      </c>
      <c r="GA413" s="14" t="e">
        <f t="shared" si="1114"/>
        <v>#VALUE!</v>
      </c>
      <c r="GB413" s="14" t="e">
        <f t="shared" si="1115"/>
        <v>#VALUE!</v>
      </c>
      <c r="GC413" s="39"/>
      <c r="GD413" s="14">
        <f t="shared" si="1033"/>
        <v>-9502.8333333333339</v>
      </c>
      <c r="GE413" s="14" t="e">
        <f t="shared" si="1034"/>
        <v>#VALUE!</v>
      </c>
      <c r="GF413" s="14">
        <f t="shared" si="1035"/>
        <v>0</v>
      </c>
      <c r="GG413" s="14" t="e">
        <f t="shared" si="1036"/>
        <v>#VALUE!</v>
      </c>
      <c r="GH413" s="37" t="e">
        <f t="shared" si="1037"/>
        <v>#VALUE!</v>
      </c>
    </row>
    <row r="414" spans="1:190" ht="12.5" x14ac:dyDescent="0.25">
      <c r="A414" s="67">
        <v>4095</v>
      </c>
      <c r="B414" s="35">
        <v>7</v>
      </c>
      <c r="C414" s="14">
        <v>7</v>
      </c>
      <c r="D414" s="14"/>
      <c r="E414" s="14"/>
      <c r="F414" s="35" t="s">
        <v>2709</v>
      </c>
      <c r="G414" s="41"/>
      <c r="H414" s="14">
        <f>IFERROR(VLOOKUP($A414,BaseFY22!$A$7:$AK$528,6,0),0)</f>
        <v>159</v>
      </c>
      <c r="I414" s="14">
        <f>IFERROR(VLOOKUP($A414,BaseFY22!$A$7:$AK$528,28,0),0)</f>
        <v>1301106</v>
      </c>
      <c r="J414" s="14">
        <f t="shared" si="1038"/>
        <v>8183.0566037735853</v>
      </c>
      <c r="K414" s="14">
        <f>IFERROR(VLOOKUP($A414,SpecEd22!$A$21:$BB$605,24,0)," ")</f>
        <v>200394.77192696364</v>
      </c>
      <c r="L414" s="14">
        <f t="shared" si="1039"/>
        <v>1260.3444775280732</v>
      </c>
      <c r="M414" s="14">
        <f>IFERROR(VLOOKUP($A414,ECFE!$A$16:$AB$347,7,0),0)</f>
        <v>0</v>
      </c>
      <c r="N414" s="14">
        <f t="shared" si="1005"/>
        <v>0</v>
      </c>
      <c r="O414" s="14">
        <v>0</v>
      </c>
      <c r="P414" s="14">
        <f t="shared" si="1006"/>
        <v>0</v>
      </c>
      <c r="Q414" s="14">
        <f>IFERROR(VLOOKUP($A414,ConEnroll!$A$7:$S$337,10,0),0)</f>
        <v>0</v>
      </c>
      <c r="R414" s="14">
        <f t="shared" si="1040"/>
        <v>0</v>
      </c>
      <c r="S414" s="14">
        <f t="shared" si="1007"/>
        <v>0</v>
      </c>
      <c r="T414" s="14">
        <f t="shared" si="1041"/>
        <v>0</v>
      </c>
      <c r="U414" s="14">
        <f t="shared" si="1008"/>
        <v>1501500.7719269637</v>
      </c>
      <c r="V414" s="14">
        <f t="shared" si="1042"/>
        <v>9443.4010813016594</v>
      </c>
      <c r="W414" s="42"/>
      <c r="X414" s="14">
        <f>IFERROR(VLOOKUP($A414,HouseFY22!$A$6:$AJ$528,28,0),0)</f>
        <v>1325245.4607800001</v>
      </c>
      <c r="Y414" s="14">
        <f t="shared" si="1043"/>
        <v>8334.8771118239001</v>
      </c>
      <c r="Z414" s="14">
        <f>IFERROR(VLOOKUP($A414,Compens80percent!$A$13:$M$560,12,0),0)</f>
        <v>0</v>
      </c>
      <c r="AA414" s="14">
        <f t="shared" si="1043"/>
        <v>0</v>
      </c>
      <c r="AB414" s="14">
        <f t="shared" si="1044"/>
        <v>1325245.4607800001</v>
      </c>
      <c r="AC414" s="14">
        <f t="shared" si="1043"/>
        <v>8334.8771118239001</v>
      </c>
      <c r="AD414" s="14">
        <f>IFERROR(VLOOKUP(A414,SpecEd22!$A$21:$Z$550,14,0),0)</f>
        <v>200394.77192696364</v>
      </c>
      <c r="AE414" s="14">
        <f t="shared" si="1045"/>
        <v>1260.3444775280732</v>
      </c>
      <c r="AF414" s="14">
        <f>IFERROR(VLOOKUP($A414,ECFE!$A$16:$AB$348,8,0),0)</f>
        <v>0</v>
      </c>
      <c r="AG414" s="14">
        <f t="shared" si="1046"/>
        <v>0</v>
      </c>
      <c r="AH414" s="14">
        <f>IFERROR(VLOOKUP(A414,ParaFY19!$A$21:$Z$543,7,0),0)</f>
        <v>0</v>
      </c>
      <c r="AI414" s="14">
        <f t="shared" si="1047"/>
        <v>0</v>
      </c>
      <c r="AJ414" s="14">
        <f>IFERROR(VLOOKUP(A414,ConEnroll!$A$7:$S$341,13,0),0)</f>
        <v>0</v>
      </c>
      <c r="AK414" s="14">
        <f t="shared" si="1048"/>
        <v>0</v>
      </c>
      <c r="AL414" s="14">
        <f t="shared" si="1003"/>
        <v>0</v>
      </c>
      <c r="AM414" s="14">
        <f t="shared" si="1049"/>
        <v>0</v>
      </c>
      <c r="AN414" s="14">
        <f t="shared" si="1050"/>
        <v>1525640.2327069638</v>
      </c>
      <c r="AO414" s="14">
        <f t="shared" si="1051"/>
        <v>9595.2215893519733</v>
      </c>
      <c r="AP414" s="62"/>
      <c r="AQ414" s="14">
        <f t="shared" si="1004"/>
        <v>151.82050805031486</v>
      </c>
      <c r="AR414" s="14">
        <f t="shared" si="1009"/>
        <v>0</v>
      </c>
      <c r="AS414" s="14">
        <f t="shared" si="1010"/>
        <v>0</v>
      </c>
      <c r="AT414" s="14">
        <f t="shared" si="1052"/>
        <v>151.82050805031486</v>
      </c>
      <c r="AU414" s="37">
        <f t="shared" si="1011"/>
        <v>1.6076888691186272E-2</v>
      </c>
      <c r="AV414" s="42"/>
      <c r="AW414" s="14" t="str">
        <f>IFERROR(VLOOKUP($A414,#REF!,27,0),"0")</f>
        <v>0</v>
      </c>
      <c r="AX414" s="14">
        <f t="shared" si="1053"/>
        <v>0</v>
      </c>
      <c r="AY414" s="14" t="str">
        <f>IFERROR(VLOOKUP($A414,SpecEd22!#REF!,23,0)," ")</f>
        <v xml:space="preserve"> </v>
      </c>
      <c r="AZ414" s="14" t="e">
        <f t="shared" si="1054"/>
        <v>#VALUE!</v>
      </c>
      <c r="BA414" s="14">
        <f>IFERROR(VLOOKUP($A414,ECFE!#REF!,23,0),0)</f>
        <v>0</v>
      </c>
      <c r="BB414" s="14">
        <f t="shared" si="1055"/>
        <v>0</v>
      </c>
      <c r="BC414" s="14">
        <f>IFERROR(VLOOKUP($A414,#REF!,17,0),0)</f>
        <v>0</v>
      </c>
      <c r="BD414" s="14">
        <f t="shared" si="1056"/>
        <v>0</v>
      </c>
      <c r="BE414" s="14">
        <f>IFERROR(VLOOKUP($A414,#REF!,9,0),0)</f>
        <v>0</v>
      </c>
      <c r="BF414" s="14">
        <f t="shared" si="1057"/>
        <v>0</v>
      </c>
      <c r="BG414" s="14">
        <v>0</v>
      </c>
      <c r="BH414" s="14">
        <f t="shared" si="1058"/>
        <v>0</v>
      </c>
      <c r="BI414" s="14">
        <f>IFERROR(VLOOKUP($A414,ConEnroll!$A$8:$S$601,15,0),0)</f>
        <v>0</v>
      </c>
      <c r="BJ414" s="14">
        <f t="shared" si="1059"/>
        <v>0</v>
      </c>
      <c r="BK414" s="14">
        <f t="shared" si="1060"/>
        <v>0</v>
      </c>
      <c r="BL414" s="14">
        <f t="shared" si="1061"/>
        <v>0</v>
      </c>
      <c r="BM414" s="14" t="e">
        <f t="shared" si="1062"/>
        <v>#VALUE!</v>
      </c>
      <c r="BN414" s="14" t="e">
        <f t="shared" si="1063"/>
        <v>#VALUE!</v>
      </c>
      <c r="BO414" s="42"/>
      <c r="BP414" s="14">
        <f t="shared" si="1012"/>
        <v>8334.8771118239001</v>
      </c>
      <c r="BQ414" s="14" t="e">
        <f t="shared" si="1013"/>
        <v>#VALUE!</v>
      </c>
      <c r="BR414" s="14">
        <f t="shared" si="1064"/>
        <v>0</v>
      </c>
      <c r="BS414" s="14" t="e">
        <f t="shared" si="1014"/>
        <v>#VALUE!</v>
      </c>
      <c r="BT414" s="37" t="e">
        <f t="shared" si="1015"/>
        <v>#VALUE!</v>
      </c>
      <c r="BU414" s="41"/>
      <c r="BV414" s="14" t="str">
        <f>IFERROR(VLOOKUP($A414,#REF!,27,0),"0")</f>
        <v>0</v>
      </c>
      <c r="BW414" s="14">
        <f t="shared" si="1065"/>
        <v>0</v>
      </c>
      <c r="BX414" s="14" t="str">
        <f>IFERROR(VLOOKUP($A414,SpecEd22!$Z$22:$AV$606,59,0)," ")</f>
        <v xml:space="preserve"> </v>
      </c>
      <c r="BY414" s="14" t="e">
        <f t="shared" si="1066"/>
        <v>#VALUE!</v>
      </c>
      <c r="BZ414" s="14">
        <f>IFERROR(VLOOKUP($A414,ECFE!#REF!,25,0),0)</f>
        <v>0</v>
      </c>
      <c r="CA414" s="14">
        <f t="shared" si="1067"/>
        <v>0</v>
      </c>
      <c r="CB414" s="14">
        <f>IFERROR(VLOOKUP($A414,#REF!,17,0),0)</f>
        <v>0</v>
      </c>
      <c r="CC414" s="14">
        <f t="shared" si="1068"/>
        <v>0</v>
      </c>
      <c r="CD414" s="14">
        <f>IFERROR(VLOOKUP($A414,#REF!,9,0),0)</f>
        <v>0</v>
      </c>
      <c r="CE414" s="14">
        <f t="shared" si="1069"/>
        <v>0</v>
      </c>
      <c r="CF414" s="14">
        <v>0</v>
      </c>
      <c r="CG414" s="14">
        <f t="shared" si="1070"/>
        <v>0</v>
      </c>
      <c r="CH414" s="14">
        <f>IFERROR(VLOOKUP($A414,ConEnroll!$A$8:$S$601,15,0),0)</f>
        <v>0</v>
      </c>
      <c r="CI414" s="14">
        <f t="shared" si="1071"/>
        <v>0</v>
      </c>
      <c r="CJ414" s="14">
        <f t="shared" si="1072"/>
        <v>0</v>
      </c>
      <c r="CK414" s="14">
        <f t="shared" si="1073"/>
        <v>0</v>
      </c>
      <c r="CL414" s="14" t="e">
        <f t="shared" si="1074"/>
        <v>#VALUE!</v>
      </c>
      <c r="CM414" s="14" t="e">
        <f t="shared" si="1075"/>
        <v>#VALUE!</v>
      </c>
      <c r="CN414" s="42"/>
      <c r="CO414" s="14">
        <f t="shared" si="1016"/>
        <v>-8183.0566037735853</v>
      </c>
      <c r="CP414" s="14" t="e">
        <f t="shared" si="1017"/>
        <v>#VALUE!</v>
      </c>
      <c r="CQ414" s="14">
        <f t="shared" si="1018"/>
        <v>0</v>
      </c>
      <c r="CR414" s="14" t="e">
        <f t="shared" si="1019"/>
        <v>#VALUE!</v>
      </c>
      <c r="CS414" s="37" t="e">
        <f t="shared" si="1020"/>
        <v>#VALUE!</v>
      </c>
      <c r="CT414" s="239"/>
      <c r="CU414" s="239"/>
      <c r="CV414" s="468"/>
      <c r="CW414" s="14">
        <f>IFERROR(VLOOKUP($A414,BaseFY23!$A$7:$AK$527,6,0),0)</f>
        <v>159</v>
      </c>
      <c r="CX414" s="14">
        <f>IFERROR(VLOOKUP($A414,BaseFY23!$A$7:$AN$528,28,0),0)</f>
        <v>1300574.8</v>
      </c>
      <c r="CY414" s="14">
        <f t="shared" si="1076"/>
        <v>8179.7157232704403</v>
      </c>
      <c r="CZ414" s="14">
        <f>IFERROR(VLOOKUP($A414,SpecEd23!$A$21:$BB$605,23,0)," ")</f>
        <v>214654.1371113077</v>
      </c>
      <c r="DA414" s="14">
        <f t="shared" si="1077"/>
        <v>1350.026019567973</v>
      </c>
      <c r="DB414" s="14">
        <f>IFERROR(VLOOKUP($A414,ECFE!$A$16:$AB$347,7,0),0)</f>
        <v>0</v>
      </c>
      <c r="DC414" s="14">
        <f t="shared" si="1078"/>
        <v>0</v>
      </c>
      <c r="DD414" s="14">
        <v>0</v>
      </c>
      <c r="DE414" s="14">
        <f t="shared" si="1079"/>
        <v>0</v>
      </c>
      <c r="DF414" s="14">
        <f>IFERROR(VLOOKUP($A414,ConEnroll!$A$7:$S$338,10,0),0)</f>
        <v>0</v>
      </c>
      <c r="DG414" s="14">
        <f t="shared" si="1080"/>
        <v>0</v>
      </c>
      <c r="DH414" s="14">
        <f t="shared" si="1021"/>
        <v>0</v>
      </c>
      <c r="DI414" s="14">
        <f t="shared" si="1081"/>
        <v>0</v>
      </c>
      <c r="DJ414" s="14">
        <f t="shared" si="1022"/>
        <v>1515228.9371113079</v>
      </c>
      <c r="DK414" s="14">
        <f t="shared" si="1082"/>
        <v>9529.7417428384142</v>
      </c>
      <c r="DL414" s="42"/>
      <c r="DM414" s="14">
        <f>IFERROR(VLOOKUP($A414,HouseFY23!$A$7:$AJ$528,28,0),0)</f>
        <v>1349651.87</v>
      </c>
      <c r="DN414" s="14">
        <f t="shared" si="1083"/>
        <v>8488.3765408805029</v>
      </c>
      <c r="DO414" s="14">
        <f>IFERROR(VLOOKUP($A414,Compens80percent!$A$13:$M$560,12,0),0)</f>
        <v>0</v>
      </c>
      <c r="DP414" s="14">
        <f t="shared" si="1083"/>
        <v>0</v>
      </c>
      <c r="DQ414" s="14">
        <f t="shared" si="1084"/>
        <v>1349651.87</v>
      </c>
      <c r="DR414" s="14">
        <f t="shared" si="1085"/>
        <v>8488.3765408805029</v>
      </c>
      <c r="DS414" s="14">
        <f>IFERROR(VLOOKUP($A414,SpecEd23!$A$21:$Z$550,14,0),0)</f>
        <v>214654.1371113077</v>
      </c>
      <c r="DT414" s="14">
        <f t="shared" si="1086"/>
        <v>1350.026019567973</v>
      </c>
      <c r="DU414" s="14">
        <f>IFERROR(VLOOKUP($A414,ECFE!$A$16:$AB$347,9,0),0)</f>
        <v>0</v>
      </c>
      <c r="DV414" s="14">
        <f t="shared" si="1087"/>
        <v>0</v>
      </c>
      <c r="DW414" s="14">
        <f>IFERROR(VLOOKUP($A414,ParaFY19!$A$21:$Z$543,7,0),0)</f>
        <v>0</v>
      </c>
      <c r="DX414" s="14">
        <f t="shared" si="1088"/>
        <v>0</v>
      </c>
      <c r="DY414" s="14">
        <f>IFERROR(VLOOKUP($A414,ConEnroll!$A$7:$S$341,13,0),0)</f>
        <v>0</v>
      </c>
      <c r="DZ414" s="14">
        <f t="shared" si="1089"/>
        <v>0</v>
      </c>
      <c r="EA414" s="14">
        <f t="shared" si="1023"/>
        <v>0</v>
      </c>
      <c r="EB414" s="14">
        <f t="shared" si="1090"/>
        <v>0</v>
      </c>
      <c r="EC414" s="14">
        <f t="shared" si="1024"/>
        <v>1564306.0071113077</v>
      </c>
      <c r="ED414" s="14">
        <f t="shared" si="1091"/>
        <v>9838.4025604484759</v>
      </c>
      <c r="EE414" s="62"/>
      <c r="EF414" s="14">
        <f t="shared" si="1025"/>
        <v>308.66081761006262</v>
      </c>
      <c r="EG414" s="14">
        <f t="shared" si="1026"/>
        <v>0</v>
      </c>
      <c r="EH414" s="14">
        <f t="shared" si="1027"/>
        <v>0</v>
      </c>
      <c r="EI414" s="14">
        <f t="shared" si="1092"/>
        <v>308.66081761006262</v>
      </c>
      <c r="EJ414" s="37">
        <f t="shared" si="1028"/>
        <v>3.2389211160105229E-2</v>
      </c>
      <c r="EK414" s="42"/>
      <c r="EL414" s="14" t="str">
        <f>IFERROR(VLOOKUP($A414,#REF!,27,0),"0")</f>
        <v>0</v>
      </c>
      <c r="EM414" s="14">
        <f t="shared" si="1093"/>
        <v>0</v>
      </c>
      <c r="EN414" s="14" t="str">
        <f>IFERROR(VLOOKUP($A414,SpecEd23!#REF!,23,0)," ")</f>
        <v xml:space="preserve"> </v>
      </c>
      <c r="EO414" s="14" t="e">
        <f t="shared" si="1094"/>
        <v>#VALUE!</v>
      </c>
      <c r="EP414" s="14">
        <f>IFERROR(VLOOKUP($A414,ECFE!#REF!,24,0),0)</f>
        <v>0</v>
      </c>
      <c r="EQ414" s="14">
        <f t="shared" si="1095"/>
        <v>0</v>
      </c>
      <c r="ER414" s="14">
        <f>IFERROR(VLOOKUP($A414,#REF!,30,0),0)</f>
        <v>0</v>
      </c>
      <c r="ES414" s="14">
        <f t="shared" si="1096"/>
        <v>0</v>
      </c>
      <c r="ET414" s="14">
        <f>IFERROR(VLOOKUP($A414,#REF!,12,0),0)</f>
        <v>0</v>
      </c>
      <c r="EU414" s="14">
        <f t="shared" si="1097"/>
        <v>0</v>
      </c>
      <c r="EV414" s="14">
        <v>0</v>
      </c>
      <c r="EW414" s="14">
        <f t="shared" si="1098"/>
        <v>0</v>
      </c>
      <c r="EX414" s="14">
        <f>IFERROR(VLOOKUP($A414,ConEnroll!$A$8:$S$601,16,0),0)</f>
        <v>0</v>
      </c>
      <c r="EY414" s="14">
        <f t="shared" si="1099"/>
        <v>0</v>
      </c>
      <c r="EZ414" s="14">
        <f t="shared" si="1100"/>
        <v>0</v>
      </c>
      <c r="FA414" s="14">
        <f t="shared" si="1101"/>
        <v>0</v>
      </c>
      <c r="FB414" s="14" t="e">
        <f t="shared" si="1102"/>
        <v>#VALUE!</v>
      </c>
      <c r="FC414" s="14" t="e">
        <f t="shared" si="1103"/>
        <v>#VALUE!</v>
      </c>
      <c r="FD414" s="62"/>
      <c r="FE414" s="14">
        <f t="shared" si="1029"/>
        <v>8488.3765408805029</v>
      </c>
      <c r="FF414" s="14" t="e">
        <f t="shared" si="1030"/>
        <v>#VALUE!</v>
      </c>
      <c r="FG414" s="14">
        <f t="shared" si="1104"/>
        <v>0</v>
      </c>
      <c r="FH414" s="14" t="e">
        <f t="shared" si="1031"/>
        <v>#VALUE!</v>
      </c>
      <c r="FI414" s="37" t="e">
        <f t="shared" si="1032"/>
        <v>#VALUE!</v>
      </c>
      <c r="FJ414" s="12"/>
      <c r="FK414" s="14" t="str">
        <f>IFERROR(VLOOKUP($A414,#REF!,27,0),"0")</f>
        <v>0</v>
      </c>
      <c r="FL414" s="14">
        <f t="shared" si="1105"/>
        <v>0</v>
      </c>
      <c r="FM414" s="14" t="str">
        <f>IFERROR(VLOOKUP($A414,SpecEd23!$X$22:$Y$610,59,0)," ")</f>
        <v xml:space="preserve"> </v>
      </c>
      <c r="FN414" s="14" t="e">
        <f t="shared" si="1106"/>
        <v>#VALUE!</v>
      </c>
      <c r="FO414" s="14">
        <f>IFERROR(VLOOKUP($A414,ECFE!#REF!,26,0),0)</f>
        <v>0</v>
      </c>
      <c r="FP414" s="14">
        <f t="shared" si="1107"/>
        <v>0</v>
      </c>
      <c r="FQ414" s="14">
        <f>IFERROR(VLOOKUP($A414,#REF!,16,0),0)</f>
        <v>0</v>
      </c>
      <c r="FR414" s="14">
        <f t="shared" si="1108"/>
        <v>0</v>
      </c>
      <c r="FS414" s="14">
        <f>IFERROR(VLOOKUP($A414,#REF!,12,0),0)</f>
        <v>0</v>
      </c>
      <c r="FT414" s="14">
        <f t="shared" si="1109"/>
        <v>0</v>
      </c>
      <c r="FU414" s="14">
        <v>0</v>
      </c>
      <c r="FV414" s="14">
        <f t="shared" si="1110"/>
        <v>0</v>
      </c>
      <c r="FW414" s="14">
        <f>IFERROR(VLOOKUP($A414,ConEnroll!$A$8:$S$601,16,0),0)</f>
        <v>0</v>
      </c>
      <c r="FX414" s="14">
        <f t="shared" si="1111"/>
        <v>0</v>
      </c>
      <c r="FY414" s="14">
        <f t="shared" si="1112"/>
        <v>0</v>
      </c>
      <c r="FZ414" s="14">
        <f t="shared" si="1113"/>
        <v>0</v>
      </c>
      <c r="GA414" s="14" t="e">
        <f t="shared" si="1114"/>
        <v>#VALUE!</v>
      </c>
      <c r="GB414" s="14" t="e">
        <f t="shared" si="1115"/>
        <v>#VALUE!</v>
      </c>
      <c r="GC414" s="39"/>
      <c r="GD414" s="14">
        <f t="shared" si="1033"/>
        <v>-8179.7157232704403</v>
      </c>
      <c r="GE414" s="14" t="e">
        <f t="shared" si="1034"/>
        <v>#VALUE!</v>
      </c>
      <c r="GF414" s="14">
        <f t="shared" si="1035"/>
        <v>0</v>
      </c>
      <c r="GG414" s="14" t="e">
        <f t="shared" si="1036"/>
        <v>#VALUE!</v>
      </c>
      <c r="GH414" s="37" t="e">
        <f t="shared" si="1037"/>
        <v>#VALUE!</v>
      </c>
    </row>
    <row r="415" spans="1:190" ht="12.5" x14ac:dyDescent="0.25">
      <c r="A415" s="67">
        <v>4097</v>
      </c>
      <c r="B415" s="35">
        <v>7</v>
      </c>
      <c r="C415" s="14">
        <v>7</v>
      </c>
      <c r="D415" s="14"/>
      <c r="E415" s="14"/>
      <c r="F415" s="35" t="s">
        <v>427</v>
      </c>
      <c r="G415" s="41"/>
      <c r="H415" s="14">
        <f>IFERROR(VLOOKUP($A415,BaseFY22!$A$7:$AK$528,6,0),0)</f>
        <v>483</v>
      </c>
      <c r="I415" s="14">
        <f>IFERROR(VLOOKUP($A415,BaseFY22!$A$7:$AK$528,28,0),0)</f>
        <v>5018301.5999999996</v>
      </c>
      <c r="J415" s="14">
        <f t="shared" si="1038"/>
        <v>10389.858385093166</v>
      </c>
      <c r="K415" s="14">
        <f>IFERROR(VLOOKUP($A415,SpecEd22!$A$21:$BB$605,24,0)," ")</f>
        <v>2929807.2125185821</v>
      </c>
      <c r="L415" s="14">
        <f t="shared" si="1039"/>
        <v>6065.8534420674578</v>
      </c>
      <c r="M415" s="14">
        <f>IFERROR(VLOOKUP($A415,ECFE!$A$16:$AB$347,7,0),0)</f>
        <v>0</v>
      </c>
      <c r="N415" s="14">
        <f t="shared" si="1005"/>
        <v>0</v>
      </c>
      <c r="O415" s="14">
        <v>0</v>
      </c>
      <c r="P415" s="14">
        <f t="shared" si="1006"/>
        <v>0</v>
      </c>
      <c r="Q415" s="14">
        <f>IFERROR(VLOOKUP($A415,ConEnroll!$A$7:$S$337,10,0),0)</f>
        <v>0</v>
      </c>
      <c r="R415" s="14">
        <f t="shared" si="1040"/>
        <v>0</v>
      </c>
      <c r="S415" s="14">
        <f t="shared" si="1007"/>
        <v>0</v>
      </c>
      <c r="T415" s="14">
        <f t="shared" si="1041"/>
        <v>0</v>
      </c>
      <c r="U415" s="14">
        <f t="shared" si="1008"/>
        <v>7948108.8125185817</v>
      </c>
      <c r="V415" s="14">
        <f t="shared" si="1042"/>
        <v>16455.711827160623</v>
      </c>
      <c r="W415" s="42"/>
      <c r="X415" s="14">
        <f>IFERROR(VLOOKUP($A415,HouseFY22!$A$6:$AJ$528,28,0),0)</f>
        <v>5316842.655758</v>
      </c>
      <c r="Y415" s="14">
        <f t="shared" si="1043"/>
        <v>11007.955809022775</v>
      </c>
      <c r="Z415" s="14">
        <f>IFERROR(VLOOKUP($A415,Compens80percent!$A$13:$M$560,12,0),0)</f>
        <v>0</v>
      </c>
      <c r="AA415" s="14">
        <f t="shared" si="1043"/>
        <v>0</v>
      </c>
      <c r="AB415" s="14">
        <f t="shared" si="1044"/>
        <v>5316842.655758</v>
      </c>
      <c r="AC415" s="14">
        <f t="shared" si="1043"/>
        <v>11007.955809022775</v>
      </c>
      <c r="AD415" s="14">
        <f>IFERROR(VLOOKUP(A415,SpecEd22!$A$21:$Z$550,14,0),0)</f>
        <v>2929807.2125185821</v>
      </c>
      <c r="AE415" s="14">
        <f t="shared" si="1045"/>
        <v>6065.8534420674578</v>
      </c>
      <c r="AF415" s="14">
        <f>IFERROR(VLOOKUP($A415,ECFE!$A$16:$AB$348,8,0),0)</f>
        <v>0</v>
      </c>
      <c r="AG415" s="14">
        <f t="shared" si="1046"/>
        <v>0</v>
      </c>
      <c r="AH415" s="14">
        <f>IFERROR(VLOOKUP(A415,ParaFY19!$A$21:$Z$543,7,0),0)</f>
        <v>2940</v>
      </c>
      <c r="AI415" s="14">
        <f t="shared" si="1047"/>
        <v>6.0869565217391308</v>
      </c>
      <c r="AJ415" s="14">
        <f>IFERROR(VLOOKUP(A415,ConEnroll!$A$7:$S$341,13,0),0)</f>
        <v>0</v>
      </c>
      <c r="AK415" s="14">
        <f t="shared" si="1048"/>
        <v>0</v>
      </c>
      <c r="AL415" s="14">
        <f t="shared" si="1003"/>
        <v>2940</v>
      </c>
      <c r="AM415" s="14">
        <f t="shared" si="1049"/>
        <v>6.0869565217391308</v>
      </c>
      <c r="AN415" s="14">
        <f t="shared" si="1050"/>
        <v>8249589.8682765821</v>
      </c>
      <c r="AO415" s="14">
        <f t="shared" si="1051"/>
        <v>17079.896207611971</v>
      </c>
      <c r="AP415" s="62"/>
      <c r="AQ415" s="14">
        <f t="shared" si="1004"/>
        <v>618.09742392960834</v>
      </c>
      <c r="AR415" s="14">
        <f t="shared" si="1009"/>
        <v>0</v>
      </c>
      <c r="AS415" s="14">
        <f t="shared" si="1010"/>
        <v>6.0869565217391308</v>
      </c>
      <c r="AT415" s="14">
        <f t="shared" si="1052"/>
        <v>624.18438045134747</v>
      </c>
      <c r="AU415" s="37">
        <f t="shared" si="1011"/>
        <v>3.7931168642678419E-2</v>
      </c>
      <c r="AV415" s="42"/>
      <c r="AW415" s="14" t="str">
        <f>IFERROR(VLOOKUP($A415,#REF!,27,0),"0")</f>
        <v>0</v>
      </c>
      <c r="AX415" s="14">
        <f t="shared" si="1053"/>
        <v>0</v>
      </c>
      <c r="AY415" s="14" t="str">
        <f>IFERROR(VLOOKUP($A415,SpecEd22!#REF!,23,0)," ")</f>
        <v xml:space="preserve"> </v>
      </c>
      <c r="AZ415" s="14" t="e">
        <f t="shared" si="1054"/>
        <v>#VALUE!</v>
      </c>
      <c r="BA415" s="14">
        <f>IFERROR(VLOOKUP($A415,ECFE!#REF!,23,0),0)</f>
        <v>0</v>
      </c>
      <c r="BB415" s="14">
        <f t="shared" si="1055"/>
        <v>0</v>
      </c>
      <c r="BC415" s="14">
        <f>IFERROR(VLOOKUP($A415,#REF!,17,0),0)</f>
        <v>0</v>
      </c>
      <c r="BD415" s="14">
        <f t="shared" si="1056"/>
        <v>0</v>
      </c>
      <c r="BE415" s="14">
        <f>IFERROR(VLOOKUP($A415,#REF!,9,0),0)</f>
        <v>0</v>
      </c>
      <c r="BF415" s="14">
        <f t="shared" si="1057"/>
        <v>0</v>
      </c>
      <c r="BG415" s="14">
        <v>0</v>
      </c>
      <c r="BH415" s="14">
        <f t="shared" si="1058"/>
        <v>0</v>
      </c>
      <c r="BI415" s="14">
        <f>IFERROR(VLOOKUP($A415,ConEnroll!$A$8:$S$601,15,0),0)</f>
        <v>0</v>
      </c>
      <c r="BJ415" s="14">
        <f t="shared" si="1059"/>
        <v>0</v>
      </c>
      <c r="BK415" s="14">
        <f t="shared" si="1060"/>
        <v>0</v>
      </c>
      <c r="BL415" s="14">
        <f t="shared" si="1061"/>
        <v>0</v>
      </c>
      <c r="BM415" s="14" t="e">
        <f t="shared" si="1062"/>
        <v>#VALUE!</v>
      </c>
      <c r="BN415" s="14" t="e">
        <f t="shared" si="1063"/>
        <v>#VALUE!</v>
      </c>
      <c r="BO415" s="42"/>
      <c r="BP415" s="14">
        <f t="shared" si="1012"/>
        <v>11007.955809022775</v>
      </c>
      <c r="BQ415" s="14" t="e">
        <f t="shared" si="1013"/>
        <v>#VALUE!</v>
      </c>
      <c r="BR415" s="14">
        <f t="shared" si="1064"/>
        <v>6.0869565217391308</v>
      </c>
      <c r="BS415" s="14" t="e">
        <f t="shared" si="1014"/>
        <v>#VALUE!</v>
      </c>
      <c r="BT415" s="37" t="e">
        <f t="shared" si="1015"/>
        <v>#VALUE!</v>
      </c>
      <c r="BU415" s="41"/>
      <c r="BV415" s="14" t="str">
        <f>IFERROR(VLOOKUP($A415,#REF!,27,0),"0")</f>
        <v>0</v>
      </c>
      <c r="BW415" s="14">
        <f t="shared" si="1065"/>
        <v>0</v>
      </c>
      <c r="BX415" s="14" t="str">
        <f>IFERROR(VLOOKUP($A415,SpecEd22!$Z$22:$AV$606,59,0)," ")</f>
        <v xml:space="preserve"> </v>
      </c>
      <c r="BY415" s="14" t="e">
        <f t="shared" si="1066"/>
        <v>#VALUE!</v>
      </c>
      <c r="BZ415" s="14">
        <f>IFERROR(VLOOKUP($A415,ECFE!#REF!,25,0),0)</f>
        <v>0</v>
      </c>
      <c r="CA415" s="14">
        <f t="shared" si="1067"/>
        <v>0</v>
      </c>
      <c r="CB415" s="14">
        <f>IFERROR(VLOOKUP($A415,#REF!,17,0),0)</f>
        <v>0</v>
      </c>
      <c r="CC415" s="14">
        <f t="shared" si="1068"/>
        <v>0</v>
      </c>
      <c r="CD415" s="14">
        <f>IFERROR(VLOOKUP($A415,#REF!,9,0),0)</f>
        <v>0</v>
      </c>
      <c r="CE415" s="14">
        <f t="shared" si="1069"/>
        <v>0</v>
      </c>
      <c r="CF415" s="14">
        <v>0</v>
      </c>
      <c r="CG415" s="14">
        <f t="shared" si="1070"/>
        <v>0</v>
      </c>
      <c r="CH415" s="14">
        <f>IFERROR(VLOOKUP($A415,ConEnroll!$A$8:$S$601,15,0),0)</f>
        <v>0</v>
      </c>
      <c r="CI415" s="14">
        <f t="shared" si="1071"/>
        <v>0</v>
      </c>
      <c r="CJ415" s="14">
        <f t="shared" si="1072"/>
        <v>0</v>
      </c>
      <c r="CK415" s="14">
        <f t="shared" si="1073"/>
        <v>0</v>
      </c>
      <c r="CL415" s="14" t="e">
        <f t="shared" si="1074"/>
        <v>#VALUE!</v>
      </c>
      <c r="CM415" s="14" t="e">
        <f t="shared" si="1075"/>
        <v>#VALUE!</v>
      </c>
      <c r="CN415" s="42"/>
      <c r="CO415" s="14">
        <f t="shared" si="1016"/>
        <v>-10389.858385093166</v>
      </c>
      <c r="CP415" s="14" t="e">
        <f t="shared" si="1017"/>
        <v>#VALUE!</v>
      </c>
      <c r="CQ415" s="14">
        <f t="shared" si="1018"/>
        <v>0</v>
      </c>
      <c r="CR415" s="14" t="e">
        <f t="shared" si="1019"/>
        <v>#VALUE!</v>
      </c>
      <c r="CS415" s="37" t="e">
        <f t="shared" si="1020"/>
        <v>#VALUE!</v>
      </c>
      <c r="CT415" s="239"/>
      <c r="CU415" s="239"/>
      <c r="CV415" s="468"/>
      <c r="CW415" s="14">
        <f>IFERROR(VLOOKUP($A415,BaseFY23!$A$7:$AK$527,6,0),0)</f>
        <v>500.766954</v>
      </c>
      <c r="CX415" s="14">
        <f>IFERROR(VLOOKUP($A415,BaseFY23!$A$7:$AN$528,28,0),0)</f>
        <v>5217339.9652810004</v>
      </c>
      <c r="CY415" s="14">
        <f t="shared" si="1076"/>
        <v>10418.698605421556</v>
      </c>
      <c r="CZ415" s="14">
        <f>IFERROR(VLOOKUP($A415,SpecEd23!$A$21:$BB$605,23,0)," ")</f>
        <v>3251076.7433440443</v>
      </c>
      <c r="DA415" s="14">
        <f t="shared" si="1077"/>
        <v>6492.1950567529748</v>
      </c>
      <c r="DB415" s="14">
        <f>IFERROR(VLOOKUP($A415,ECFE!$A$16:$AB$347,7,0),0)</f>
        <v>0</v>
      </c>
      <c r="DC415" s="14">
        <f t="shared" si="1078"/>
        <v>0</v>
      </c>
      <c r="DD415" s="14">
        <v>0</v>
      </c>
      <c r="DE415" s="14">
        <f t="shared" si="1079"/>
        <v>0</v>
      </c>
      <c r="DF415" s="14">
        <f>IFERROR(VLOOKUP($A415,ConEnroll!$A$7:$S$338,10,0),0)</f>
        <v>0</v>
      </c>
      <c r="DG415" s="14">
        <f t="shared" si="1080"/>
        <v>0</v>
      </c>
      <c r="DH415" s="14">
        <f t="shared" si="1021"/>
        <v>0</v>
      </c>
      <c r="DI415" s="14">
        <f t="shared" si="1081"/>
        <v>0</v>
      </c>
      <c r="DJ415" s="14">
        <f t="shared" si="1022"/>
        <v>8468416.7086250447</v>
      </c>
      <c r="DK415" s="14">
        <f t="shared" si="1082"/>
        <v>16910.893662174531</v>
      </c>
      <c r="DL415" s="42"/>
      <c r="DM415" s="14">
        <f>IFERROR(VLOOKUP($A415,HouseFY23!$A$7:$AJ$528,28,0),0)</f>
        <v>5625010.105281</v>
      </c>
      <c r="DN415" s="14">
        <f t="shared" si="1083"/>
        <v>11232.790143897953</v>
      </c>
      <c r="DO415" s="14">
        <f>IFERROR(VLOOKUP($A415,Compens80percent!$A$13:$M$560,12,0),0)</f>
        <v>0</v>
      </c>
      <c r="DP415" s="14">
        <f t="shared" si="1083"/>
        <v>0</v>
      </c>
      <c r="DQ415" s="14">
        <f t="shared" si="1084"/>
        <v>5625010.105281</v>
      </c>
      <c r="DR415" s="14">
        <f t="shared" si="1085"/>
        <v>11645.983654826086</v>
      </c>
      <c r="DS415" s="14">
        <f>IFERROR(VLOOKUP($A415,SpecEd23!$A$21:$Z$550,14,0),0)</f>
        <v>3251076.7433440443</v>
      </c>
      <c r="DT415" s="14">
        <f t="shared" si="1086"/>
        <v>6492.1950567529748</v>
      </c>
      <c r="DU415" s="14">
        <f>IFERROR(VLOOKUP($A415,ECFE!$A$16:$AB$347,9,0),0)</f>
        <v>0</v>
      </c>
      <c r="DV415" s="14">
        <f t="shared" si="1087"/>
        <v>0</v>
      </c>
      <c r="DW415" s="14">
        <f>IFERROR(VLOOKUP($A415,ParaFY19!$A$21:$Z$543,7,0),0)</f>
        <v>2940</v>
      </c>
      <c r="DX415" s="14">
        <f t="shared" si="1088"/>
        <v>5.870994434668706</v>
      </c>
      <c r="DY415" s="14">
        <f>IFERROR(VLOOKUP($A415,ConEnroll!$A$7:$S$341,13,0),0)</f>
        <v>0</v>
      </c>
      <c r="DZ415" s="14">
        <f t="shared" si="1089"/>
        <v>0</v>
      </c>
      <c r="EA415" s="14">
        <f t="shared" si="1023"/>
        <v>2940</v>
      </c>
      <c r="EB415" s="14">
        <f t="shared" si="1090"/>
        <v>5.870994434668706</v>
      </c>
      <c r="EC415" s="14">
        <f t="shared" si="1024"/>
        <v>8879026.8486250453</v>
      </c>
      <c r="ED415" s="14">
        <f t="shared" si="1091"/>
        <v>17730.856195085598</v>
      </c>
      <c r="EE415" s="62"/>
      <c r="EF415" s="14">
        <f t="shared" si="1025"/>
        <v>814.09153847639755</v>
      </c>
      <c r="EG415" s="14">
        <f t="shared" si="1026"/>
        <v>0</v>
      </c>
      <c r="EH415" s="14">
        <f t="shared" si="1027"/>
        <v>5.870994434668706</v>
      </c>
      <c r="EI415" s="14">
        <f t="shared" si="1092"/>
        <v>819.96253291106621</v>
      </c>
      <c r="EJ415" s="37">
        <f t="shared" si="1028"/>
        <v>4.8487238421061021E-2</v>
      </c>
      <c r="EK415" s="42"/>
      <c r="EL415" s="14" t="str">
        <f>IFERROR(VLOOKUP($A415,#REF!,27,0),"0")</f>
        <v>0</v>
      </c>
      <c r="EM415" s="14">
        <f t="shared" si="1093"/>
        <v>0</v>
      </c>
      <c r="EN415" s="14" t="str">
        <f>IFERROR(VLOOKUP($A415,SpecEd23!#REF!,23,0)," ")</f>
        <v xml:space="preserve"> </v>
      </c>
      <c r="EO415" s="14" t="e">
        <f t="shared" si="1094"/>
        <v>#VALUE!</v>
      </c>
      <c r="EP415" s="14">
        <f>IFERROR(VLOOKUP($A415,ECFE!#REF!,24,0),0)</f>
        <v>0</v>
      </c>
      <c r="EQ415" s="14">
        <f t="shared" si="1095"/>
        <v>0</v>
      </c>
      <c r="ER415" s="14">
        <f>IFERROR(VLOOKUP($A415,#REF!,30,0),0)</f>
        <v>0</v>
      </c>
      <c r="ES415" s="14">
        <f t="shared" si="1096"/>
        <v>0</v>
      </c>
      <c r="ET415" s="14">
        <f>IFERROR(VLOOKUP($A415,#REF!,12,0),0)</f>
        <v>0</v>
      </c>
      <c r="EU415" s="14">
        <f t="shared" si="1097"/>
        <v>0</v>
      </c>
      <c r="EV415" s="14">
        <v>0</v>
      </c>
      <c r="EW415" s="14">
        <f t="shared" si="1098"/>
        <v>0</v>
      </c>
      <c r="EX415" s="14">
        <f>IFERROR(VLOOKUP($A415,ConEnroll!$A$8:$S$601,16,0),0)</f>
        <v>0</v>
      </c>
      <c r="EY415" s="14">
        <f t="shared" si="1099"/>
        <v>0</v>
      </c>
      <c r="EZ415" s="14">
        <f t="shared" si="1100"/>
        <v>0</v>
      </c>
      <c r="FA415" s="14">
        <f t="shared" si="1101"/>
        <v>0</v>
      </c>
      <c r="FB415" s="14" t="e">
        <f t="shared" si="1102"/>
        <v>#VALUE!</v>
      </c>
      <c r="FC415" s="14" t="e">
        <f t="shared" si="1103"/>
        <v>#VALUE!</v>
      </c>
      <c r="FD415" s="62"/>
      <c r="FE415" s="14">
        <f t="shared" si="1029"/>
        <v>11232.790143897953</v>
      </c>
      <c r="FF415" s="14" t="e">
        <f t="shared" si="1030"/>
        <v>#VALUE!</v>
      </c>
      <c r="FG415" s="14">
        <f t="shared" si="1104"/>
        <v>5.870994434668706</v>
      </c>
      <c r="FH415" s="14" t="e">
        <f t="shared" si="1031"/>
        <v>#VALUE!</v>
      </c>
      <c r="FI415" s="37" t="e">
        <f t="shared" si="1032"/>
        <v>#VALUE!</v>
      </c>
      <c r="FJ415" s="12"/>
      <c r="FK415" s="14" t="str">
        <f>IFERROR(VLOOKUP($A415,#REF!,27,0),"0")</f>
        <v>0</v>
      </c>
      <c r="FL415" s="14">
        <f t="shared" si="1105"/>
        <v>0</v>
      </c>
      <c r="FM415" s="14" t="str">
        <f>IFERROR(VLOOKUP($A415,SpecEd23!$X$22:$Y$610,59,0)," ")</f>
        <v xml:space="preserve"> </v>
      </c>
      <c r="FN415" s="14" t="e">
        <f t="shared" si="1106"/>
        <v>#VALUE!</v>
      </c>
      <c r="FO415" s="14">
        <f>IFERROR(VLOOKUP($A415,ECFE!#REF!,26,0),0)</f>
        <v>0</v>
      </c>
      <c r="FP415" s="14">
        <f t="shared" si="1107"/>
        <v>0</v>
      </c>
      <c r="FQ415" s="14">
        <f>IFERROR(VLOOKUP($A415,#REF!,16,0),0)</f>
        <v>0</v>
      </c>
      <c r="FR415" s="14">
        <f t="shared" si="1108"/>
        <v>0</v>
      </c>
      <c r="FS415" s="14">
        <f>IFERROR(VLOOKUP($A415,#REF!,12,0),0)</f>
        <v>0</v>
      </c>
      <c r="FT415" s="14">
        <f t="shared" si="1109"/>
        <v>0</v>
      </c>
      <c r="FU415" s="14">
        <v>0</v>
      </c>
      <c r="FV415" s="14">
        <f t="shared" si="1110"/>
        <v>0</v>
      </c>
      <c r="FW415" s="14">
        <f>IFERROR(VLOOKUP($A415,ConEnroll!$A$8:$S$601,16,0),0)</f>
        <v>0</v>
      </c>
      <c r="FX415" s="14">
        <f t="shared" si="1111"/>
        <v>0</v>
      </c>
      <c r="FY415" s="14">
        <f t="shared" si="1112"/>
        <v>0</v>
      </c>
      <c r="FZ415" s="14">
        <f t="shared" si="1113"/>
        <v>0</v>
      </c>
      <c r="GA415" s="14" t="e">
        <f t="shared" si="1114"/>
        <v>#VALUE!</v>
      </c>
      <c r="GB415" s="14" t="e">
        <f t="shared" si="1115"/>
        <v>#VALUE!</v>
      </c>
      <c r="GC415" s="39"/>
      <c r="GD415" s="14">
        <f t="shared" si="1033"/>
        <v>-10418.698605421556</v>
      </c>
      <c r="GE415" s="14" t="e">
        <f t="shared" si="1034"/>
        <v>#VALUE!</v>
      </c>
      <c r="GF415" s="14">
        <f t="shared" si="1035"/>
        <v>0</v>
      </c>
      <c r="GG415" s="14" t="e">
        <f t="shared" si="1036"/>
        <v>#VALUE!</v>
      </c>
      <c r="GH415" s="37" t="e">
        <f t="shared" si="1037"/>
        <v>#VALUE!</v>
      </c>
    </row>
    <row r="416" spans="1:190" ht="12.5" x14ac:dyDescent="0.25">
      <c r="A416" s="67">
        <v>4098</v>
      </c>
      <c r="B416" s="35">
        <v>7</v>
      </c>
      <c r="C416" s="14">
        <v>7</v>
      </c>
      <c r="D416" s="14"/>
      <c r="E416" s="14"/>
      <c r="F416" s="35" t="s">
        <v>428</v>
      </c>
      <c r="G416" s="41"/>
      <c r="H416" s="14">
        <f>IFERROR(VLOOKUP($A416,BaseFY22!$A$7:$AK$528,6,0),0)</f>
        <v>992</v>
      </c>
      <c r="I416" s="14">
        <f>IFERROR(VLOOKUP($A416,BaseFY22!$A$7:$AK$528,28,0),0)</f>
        <v>7679365.5999999996</v>
      </c>
      <c r="J416" s="14">
        <f t="shared" si="1038"/>
        <v>7741.2959677419349</v>
      </c>
      <c r="K416" s="14">
        <f>IFERROR(VLOOKUP($A416,SpecEd22!$A$21:$BB$605,24,0)," ")</f>
        <v>1450965.4194145694</v>
      </c>
      <c r="L416" s="14">
        <f t="shared" si="1039"/>
        <v>1462.6667534421063</v>
      </c>
      <c r="M416" s="14">
        <f>IFERROR(VLOOKUP($A416,ECFE!$A$16:$AB$347,7,0),0)</f>
        <v>0</v>
      </c>
      <c r="N416" s="14">
        <f t="shared" si="1005"/>
        <v>0</v>
      </c>
      <c r="O416" s="14">
        <v>0</v>
      </c>
      <c r="P416" s="14">
        <f t="shared" si="1006"/>
        <v>0</v>
      </c>
      <c r="Q416" s="14">
        <f>IFERROR(VLOOKUP($A416,ConEnroll!$A$7:$S$337,10,0),0)</f>
        <v>3984.48</v>
      </c>
      <c r="R416" s="14">
        <f t="shared" si="1040"/>
        <v>4.0166129032258064</v>
      </c>
      <c r="S416" s="14">
        <f t="shared" si="1007"/>
        <v>3984.48</v>
      </c>
      <c r="T416" s="14">
        <f t="shared" si="1041"/>
        <v>4.0166129032258064</v>
      </c>
      <c r="U416" s="14">
        <f t="shared" si="1008"/>
        <v>9134315.4994145688</v>
      </c>
      <c r="V416" s="14">
        <f t="shared" si="1042"/>
        <v>9207.9793340872675</v>
      </c>
      <c r="W416" s="42"/>
      <c r="X416" s="14">
        <f>IFERROR(VLOOKUP($A416,HouseFY22!$A$6:$AJ$528,28,0),0)</f>
        <v>7824257.271981</v>
      </c>
      <c r="Y416" s="14">
        <f t="shared" si="1043"/>
        <v>7887.3561209485888</v>
      </c>
      <c r="Z416" s="14">
        <f>IFERROR(VLOOKUP($A416,Compens80percent!$A$13:$M$560,12,0),0)</f>
        <v>0</v>
      </c>
      <c r="AA416" s="14">
        <f t="shared" si="1043"/>
        <v>0</v>
      </c>
      <c r="AB416" s="14">
        <f t="shared" si="1044"/>
        <v>7824257.271981</v>
      </c>
      <c r="AC416" s="14">
        <f t="shared" si="1043"/>
        <v>7887.3561209485888</v>
      </c>
      <c r="AD416" s="14">
        <f>IFERROR(VLOOKUP(A416,SpecEd22!$A$21:$Z$550,14,0),0)</f>
        <v>1450965.4194145694</v>
      </c>
      <c r="AE416" s="14">
        <f t="shared" si="1045"/>
        <v>1462.6667534421063</v>
      </c>
      <c r="AF416" s="14">
        <f>IFERROR(VLOOKUP($A416,ECFE!$A$16:$AB$348,8,0),0)</f>
        <v>0</v>
      </c>
      <c r="AG416" s="14">
        <f t="shared" si="1046"/>
        <v>0</v>
      </c>
      <c r="AH416" s="14">
        <f>IFERROR(VLOOKUP(A416,ParaFY19!$A$21:$Z$543,7,0),0)</f>
        <v>9212</v>
      </c>
      <c r="AI416" s="14">
        <f t="shared" si="1047"/>
        <v>9.2862903225806459</v>
      </c>
      <c r="AJ416" s="14">
        <f>IFERROR(VLOOKUP(A416,ConEnroll!$A$7:$S$341,13,0),0)</f>
        <v>4980.6000000000004</v>
      </c>
      <c r="AK416" s="14">
        <f t="shared" si="1048"/>
        <v>5.0207661290322587</v>
      </c>
      <c r="AL416" s="14">
        <f t="shared" si="1003"/>
        <v>14192.6</v>
      </c>
      <c r="AM416" s="14">
        <f t="shared" si="1049"/>
        <v>14.307056451612903</v>
      </c>
      <c r="AN416" s="14">
        <f t="shared" si="1050"/>
        <v>9289415.2913955692</v>
      </c>
      <c r="AO416" s="14">
        <f t="shared" si="1051"/>
        <v>9364.3299308423084</v>
      </c>
      <c r="AP416" s="62"/>
      <c r="AQ416" s="14">
        <f t="shared" si="1004"/>
        <v>146.06015320665392</v>
      </c>
      <c r="AR416" s="14">
        <f t="shared" si="1009"/>
        <v>0</v>
      </c>
      <c r="AS416" s="14">
        <f t="shared" si="1010"/>
        <v>10.290443548387096</v>
      </c>
      <c r="AT416" s="14">
        <f t="shared" si="1052"/>
        <v>156.35059675504101</v>
      </c>
      <c r="AU416" s="37">
        <f t="shared" si="1011"/>
        <v>1.69799030908163E-2</v>
      </c>
      <c r="AV416" s="42"/>
      <c r="AW416" s="14" t="str">
        <f>IFERROR(VLOOKUP($A416,#REF!,27,0),"0")</f>
        <v>0</v>
      </c>
      <c r="AX416" s="14">
        <f t="shared" si="1053"/>
        <v>0</v>
      </c>
      <c r="AY416" s="14" t="str">
        <f>IFERROR(VLOOKUP($A416,SpecEd22!#REF!,23,0)," ")</f>
        <v xml:space="preserve"> </v>
      </c>
      <c r="AZ416" s="14" t="e">
        <f t="shared" si="1054"/>
        <v>#VALUE!</v>
      </c>
      <c r="BA416" s="14">
        <f>IFERROR(VLOOKUP($A416,ECFE!#REF!,23,0),0)</f>
        <v>0</v>
      </c>
      <c r="BB416" s="14">
        <f t="shared" si="1055"/>
        <v>0</v>
      </c>
      <c r="BC416" s="14">
        <f>IFERROR(VLOOKUP($A416,#REF!,17,0),0)</f>
        <v>0</v>
      </c>
      <c r="BD416" s="14">
        <f t="shared" si="1056"/>
        <v>0</v>
      </c>
      <c r="BE416" s="14">
        <f>IFERROR(VLOOKUP($A416,#REF!,9,0),0)</f>
        <v>0</v>
      </c>
      <c r="BF416" s="14">
        <f t="shared" si="1057"/>
        <v>0</v>
      </c>
      <c r="BG416" s="14">
        <v>0</v>
      </c>
      <c r="BH416" s="14">
        <f t="shared" si="1058"/>
        <v>0</v>
      </c>
      <c r="BI416" s="14">
        <f>IFERROR(VLOOKUP($A416,ConEnroll!$A$8:$S$601,15,0),0)</f>
        <v>-1883</v>
      </c>
      <c r="BJ416" s="14">
        <f t="shared" si="1059"/>
        <v>-1.8981854838709677</v>
      </c>
      <c r="BK416" s="14">
        <f t="shared" si="1060"/>
        <v>-1883</v>
      </c>
      <c r="BL416" s="14">
        <f t="shared" si="1061"/>
        <v>-1.8981854838709677</v>
      </c>
      <c r="BM416" s="14" t="e">
        <f t="shared" si="1062"/>
        <v>#VALUE!</v>
      </c>
      <c r="BN416" s="14" t="e">
        <f t="shared" si="1063"/>
        <v>#VALUE!</v>
      </c>
      <c r="BO416" s="42"/>
      <c r="BP416" s="14">
        <f t="shared" si="1012"/>
        <v>7887.3561209485888</v>
      </c>
      <c r="BQ416" s="14" t="e">
        <f t="shared" si="1013"/>
        <v>#VALUE!</v>
      </c>
      <c r="BR416" s="14">
        <f t="shared" si="1064"/>
        <v>16.205241935483869</v>
      </c>
      <c r="BS416" s="14" t="e">
        <f t="shared" si="1014"/>
        <v>#VALUE!</v>
      </c>
      <c r="BT416" s="37" t="e">
        <f t="shared" si="1015"/>
        <v>#VALUE!</v>
      </c>
      <c r="BU416" s="41"/>
      <c r="BV416" s="14" t="str">
        <f>IFERROR(VLOOKUP($A416,#REF!,27,0),"0")</f>
        <v>0</v>
      </c>
      <c r="BW416" s="14">
        <f t="shared" si="1065"/>
        <v>0</v>
      </c>
      <c r="BX416" s="14" t="str">
        <f>IFERROR(VLOOKUP($A416,SpecEd22!$Z$22:$AV$606,59,0)," ")</f>
        <v xml:space="preserve"> </v>
      </c>
      <c r="BY416" s="14" t="e">
        <f t="shared" si="1066"/>
        <v>#VALUE!</v>
      </c>
      <c r="BZ416" s="14">
        <f>IFERROR(VLOOKUP($A416,ECFE!#REF!,25,0),0)</f>
        <v>0</v>
      </c>
      <c r="CA416" s="14">
        <f t="shared" si="1067"/>
        <v>0</v>
      </c>
      <c r="CB416" s="14">
        <f>IFERROR(VLOOKUP($A416,#REF!,17,0),0)</f>
        <v>0</v>
      </c>
      <c r="CC416" s="14">
        <f t="shared" si="1068"/>
        <v>0</v>
      </c>
      <c r="CD416" s="14">
        <f>IFERROR(VLOOKUP($A416,#REF!,9,0),0)</f>
        <v>0</v>
      </c>
      <c r="CE416" s="14">
        <f t="shared" si="1069"/>
        <v>0</v>
      </c>
      <c r="CF416" s="14">
        <v>0</v>
      </c>
      <c r="CG416" s="14">
        <f t="shared" si="1070"/>
        <v>0</v>
      </c>
      <c r="CH416" s="14">
        <f>IFERROR(VLOOKUP($A416,ConEnroll!$A$8:$S$601,15,0),0)</f>
        <v>-1883</v>
      </c>
      <c r="CI416" s="14">
        <f t="shared" si="1071"/>
        <v>-1.8981854838709677</v>
      </c>
      <c r="CJ416" s="14">
        <f t="shared" si="1072"/>
        <v>-1883</v>
      </c>
      <c r="CK416" s="14">
        <f t="shared" si="1073"/>
        <v>-1.8981854838709677</v>
      </c>
      <c r="CL416" s="14" t="e">
        <f t="shared" si="1074"/>
        <v>#VALUE!</v>
      </c>
      <c r="CM416" s="14" t="e">
        <f t="shared" si="1075"/>
        <v>#VALUE!</v>
      </c>
      <c r="CN416" s="42"/>
      <c r="CO416" s="14">
        <f t="shared" si="1016"/>
        <v>-7741.2959677419349</v>
      </c>
      <c r="CP416" s="14" t="e">
        <f t="shared" si="1017"/>
        <v>#VALUE!</v>
      </c>
      <c r="CQ416" s="14">
        <f t="shared" si="1018"/>
        <v>-5.9147983870967744</v>
      </c>
      <c r="CR416" s="14" t="e">
        <f t="shared" si="1019"/>
        <v>#VALUE!</v>
      </c>
      <c r="CS416" s="37" t="e">
        <f t="shared" si="1020"/>
        <v>#VALUE!</v>
      </c>
      <c r="CT416" s="239"/>
      <c r="CU416" s="239"/>
      <c r="CV416" s="468"/>
      <c r="CW416" s="14">
        <f>IFERROR(VLOOKUP($A416,BaseFY23!$A$7:$AK$527,6,0),0)</f>
        <v>990.21333300000003</v>
      </c>
      <c r="CX416" s="14">
        <f>IFERROR(VLOOKUP($A416,BaseFY23!$A$7:$AN$528,28,0),0)</f>
        <v>7659353.9440000001</v>
      </c>
      <c r="CY416" s="14">
        <f t="shared" si="1076"/>
        <v>7735.0543451024205</v>
      </c>
      <c r="CZ416" s="14">
        <f>IFERROR(VLOOKUP($A416,SpecEd23!$A$21:$BB$605,23,0)," ")</f>
        <v>1550501.6294916375</v>
      </c>
      <c r="DA416" s="14">
        <f t="shared" si="1077"/>
        <v>1565.8258456227406</v>
      </c>
      <c r="DB416" s="14">
        <f>IFERROR(VLOOKUP($A416,ECFE!$A$16:$AB$347,7,0),0)</f>
        <v>0</v>
      </c>
      <c r="DC416" s="14">
        <f t="shared" si="1078"/>
        <v>0</v>
      </c>
      <c r="DD416" s="14">
        <v>0</v>
      </c>
      <c r="DE416" s="14">
        <f t="shared" si="1079"/>
        <v>0</v>
      </c>
      <c r="DF416" s="14">
        <f>IFERROR(VLOOKUP($A416,ConEnroll!$A$7:$S$338,10,0),0)</f>
        <v>3984.48</v>
      </c>
      <c r="DG416" s="14">
        <f t="shared" si="1080"/>
        <v>4.0238601796326243</v>
      </c>
      <c r="DH416" s="14">
        <f t="shared" si="1021"/>
        <v>3984.48</v>
      </c>
      <c r="DI416" s="14">
        <f t="shared" si="1081"/>
        <v>4.0238601796326243</v>
      </c>
      <c r="DJ416" s="14">
        <f t="shared" si="1022"/>
        <v>9213840.0534916371</v>
      </c>
      <c r="DK416" s="14">
        <f t="shared" si="1082"/>
        <v>9304.9040509047936</v>
      </c>
      <c r="DL416" s="42"/>
      <c r="DM416" s="14">
        <f>IFERROR(VLOOKUP($A416,HouseFY23!$A$7:$AJ$528,28,0),0)</f>
        <v>7948666.9440000001</v>
      </c>
      <c r="DN416" s="14">
        <f t="shared" si="1083"/>
        <v>8027.226739028366</v>
      </c>
      <c r="DO416" s="14">
        <f>IFERROR(VLOOKUP($A416,Compens80percent!$A$13:$M$560,12,0),0)</f>
        <v>0</v>
      </c>
      <c r="DP416" s="14">
        <f t="shared" si="1083"/>
        <v>0</v>
      </c>
      <c r="DQ416" s="14">
        <f t="shared" si="1084"/>
        <v>7948666.9440000001</v>
      </c>
      <c r="DR416" s="14">
        <f t="shared" si="1085"/>
        <v>8012.7690967741937</v>
      </c>
      <c r="DS416" s="14">
        <f>IFERROR(VLOOKUP($A416,SpecEd23!$A$21:$Z$550,14,0),0)</f>
        <v>1550501.6294916375</v>
      </c>
      <c r="DT416" s="14">
        <f t="shared" si="1086"/>
        <v>1565.8258456227406</v>
      </c>
      <c r="DU416" s="14">
        <f>IFERROR(VLOOKUP($A416,ECFE!$A$16:$AB$347,9,0),0)</f>
        <v>0</v>
      </c>
      <c r="DV416" s="14">
        <f t="shared" si="1087"/>
        <v>0</v>
      </c>
      <c r="DW416" s="14">
        <f>IFERROR(VLOOKUP($A416,ParaFY19!$A$21:$Z$543,7,0),0)</f>
        <v>9212</v>
      </c>
      <c r="DX416" s="14">
        <f t="shared" si="1088"/>
        <v>9.3030458114423311</v>
      </c>
      <c r="DY416" s="14">
        <f>IFERROR(VLOOKUP($A416,ConEnroll!$A$7:$S$341,13,0),0)</f>
        <v>4980.6000000000004</v>
      </c>
      <c r="DZ416" s="14">
        <f t="shared" si="1089"/>
        <v>5.0298252245407813</v>
      </c>
      <c r="EA416" s="14">
        <f t="shared" si="1023"/>
        <v>14192.6</v>
      </c>
      <c r="EB416" s="14">
        <f t="shared" si="1090"/>
        <v>14.332871035983112</v>
      </c>
      <c r="EC416" s="14">
        <f t="shared" si="1024"/>
        <v>9513361.1734916382</v>
      </c>
      <c r="ED416" s="14">
        <f t="shared" si="1091"/>
        <v>9607.3854556870901</v>
      </c>
      <c r="EE416" s="62"/>
      <c r="EF416" s="14">
        <f t="shared" si="1025"/>
        <v>292.17239392594547</v>
      </c>
      <c r="EG416" s="14">
        <f t="shared" si="1026"/>
        <v>0</v>
      </c>
      <c r="EH416" s="14">
        <f t="shared" si="1027"/>
        <v>10.309010856350488</v>
      </c>
      <c r="EI416" s="14">
        <f t="shared" si="1092"/>
        <v>302.48140478229595</v>
      </c>
      <c r="EJ416" s="37">
        <f t="shared" si="1028"/>
        <v>3.2507740340738188E-2</v>
      </c>
      <c r="EK416" s="42"/>
      <c r="EL416" s="14" t="str">
        <f>IFERROR(VLOOKUP($A416,#REF!,27,0),"0")</f>
        <v>0</v>
      </c>
      <c r="EM416" s="14">
        <f t="shared" si="1093"/>
        <v>0</v>
      </c>
      <c r="EN416" s="14" t="str">
        <f>IFERROR(VLOOKUP($A416,SpecEd23!#REF!,23,0)," ")</f>
        <v xml:space="preserve"> </v>
      </c>
      <c r="EO416" s="14" t="e">
        <f t="shared" si="1094"/>
        <v>#VALUE!</v>
      </c>
      <c r="EP416" s="14">
        <f>IFERROR(VLOOKUP($A416,ECFE!#REF!,24,0),0)</f>
        <v>0</v>
      </c>
      <c r="EQ416" s="14">
        <f t="shared" si="1095"/>
        <v>0</v>
      </c>
      <c r="ER416" s="14">
        <f>IFERROR(VLOOKUP($A416,#REF!,30,0),0)</f>
        <v>0</v>
      </c>
      <c r="ES416" s="14">
        <f t="shared" si="1096"/>
        <v>0</v>
      </c>
      <c r="ET416" s="14">
        <f>IFERROR(VLOOKUP($A416,#REF!,12,0),0)</f>
        <v>0</v>
      </c>
      <c r="EU416" s="14">
        <f t="shared" si="1097"/>
        <v>0</v>
      </c>
      <c r="EV416" s="14">
        <v>0</v>
      </c>
      <c r="EW416" s="14">
        <f t="shared" si="1098"/>
        <v>0</v>
      </c>
      <c r="EX416" s="14">
        <f>IFERROR(VLOOKUP($A416,ConEnroll!$A$8:$S$601,16,0),0)</f>
        <v>2215</v>
      </c>
      <c r="EY416" s="14">
        <f t="shared" si="1099"/>
        <v>2.2368917143231397</v>
      </c>
      <c r="EZ416" s="14">
        <f t="shared" si="1100"/>
        <v>2215</v>
      </c>
      <c r="FA416" s="14">
        <f t="shared" si="1101"/>
        <v>2.2368917143231397</v>
      </c>
      <c r="FB416" s="14" t="e">
        <f t="shared" si="1102"/>
        <v>#VALUE!</v>
      </c>
      <c r="FC416" s="14" t="e">
        <f t="shared" si="1103"/>
        <v>#VALUE!</v>
      </c>
      <c r="FD416" s="62"/>
      <c r="FE416" s="14">
        <f t="shared" si="1029"/>
        <v>8027.226739028366</v>
      </c>
      <c r="FF416" s="14" t="e">
        <f t="shared" si="1030"/>
        <v>#VALUE!</v>
      </c>
      <c r="FG416" s="14">
        <f t="shared" si="1104"/>
        <v>12.095979321659973</v>
      </c>
      <c r="FH416" s="14" t="e">
        <f t="shared" si="1031"/>
        <v>#VALUE!</v>
      </c>
      <c r="FI416" s="37" t="e">
        <f t="shared" si="1032"/>
        <v>#VALUE!</v>
      </c>
      <c r="FJ416" s="12"/>
      <c r="FK416" s="14" t="str">
        <f>IFERROR(VLOOKUP($A416,#REF!,27,0),"0")</f>
        <v>0</v>
      </c>
      <c r="FL416" s="14">
        <f t="shared" si="1105"/>
        <v>0</v>
      </c>
      <c r="FM416" s="14" t="str">
        <f>IFERROR(VLOOKUP($A416,SpecEd23!$X$22:$Y$610,59,0)," ")</f>
        <v xml:space="preserve"> </v>
      </c>
      <c r="FN416" s="14" t="e">
        <f t="shared" si="1106"/>
        <v>#VALUE!</v>
      </c>
      <c r="FO416" s="14">
        <f>IFERROR(VLOOKUP($A416,ECFE!#REF!,26,0),0)</f>
        <v>0</v>
      </c>
      <c r="FP416" s="14">
        <f t="shared" si="1107"/>
        <v>0</v>
      </c>
      <c r="FQ416" s="14">
        <f>IFERROR(VLOOKUP($A416,#REF!,16,0),0)</f>
        <v>0</v>
      </c>
      <c r="FR416" s="14">
        <f t="shared" si="1108"/>
        <v>0</v>
      </c>
      <c r="FS416" s="14">
        <f>IFERROR(VLOOKUP($A416,#REF!,12,0),0)</f>
        <v>0</v>
      </c>
      <c r="FT416" s="14">
        <f t="shared" si="1109"/>
        <v>0</v>
      </c>
      <c r="FU416" s="14">
        <v>0</v>
      </c>
      <c r="FV416" s="14">
        <f t="shared" si="1110"/>
        <v>0</v>
      </c>
      <c r="FW416" s="14">
        <f>IFERROR(VLOOKUP($A416,ConEnroll!$A$8:$S$601,16,0),0)</f>
        <v>2215</v>
      </c>
      <c r="FX416" s="14">
        <f t="shared" si="1111"/>
        <v>2.2368917143231397</v>
      </c>
      <c r="FY416" s="14">
        <f t="shared" si="1112"/>
        <v>2215</v>
      </c>
      <c r="FZ416" s="14">
        <f t="shared" si="1113"/>
        <v>2.2368917143231397</v>
      </c>
      <c r="GA416" s="14" t="e">
        <f t="shared" si="1114"/>
        <v>#VALUE!</v>
      </c>
      <c r="GB416" s="14" t="e">
        <f t="shared" si="1115"/>
        <v>#VALUE!</v>
      </c>
      <c r="GC416" s="39"/>
      <c r="GD416" s="14">
        <f t="shared" si="1033"/>
        <v>-7735.0543451024205</v>
      </c>
      <c r="GE416" s="14" t="e">
        <f t="shared" si="1034"/>
        <v>#VALUE!</v>
      </c>
      <c r="GF416" s="14">
        <f t="shared" si="1035"/>
        <v>-1.7869684653094846</v>
      </c>
      <c r="GG416" s="14" t="e">
        <f t="shared" si="1036"/>
        <v>#VALUE!</v>
      </c>
      <c r="GH416" s="37" t="e">
        <f t="shared" si="1037"/>
        <v>#VALUE!</v>
      </c>
    </row>
    <row r="417" spans="1:190" ht="12.5" x14ac:dyDescent="0.25">
      <c r="A417" s="67">
        <v>4100</v>
      </c>
      <c r="B417" s="35">
        <v>7</v>
      </c>
      <c r="C417" s="14">
        <v>7</v>
      </c>
      <c r="D417" s="14"/>
      <c r="E417" s="14"/>
      <c r="F417" s="35" t="s">
        <v>429</v>
      </c>
      <c r="G417" s="41"/>
      <c r="H417" s="14">
        <f>IFERROR(VLOOKUP($A417,BaseFY22!$A$7:$AK$528,6,0),0)</f>
        <v>120</v>
      </c>
      <c r="I417" s="14">
        <f>IFERROR(VLOOKUP($A417,BaseFY22!$A$7:$AK$528,28,0),0)</f>
        <v>844897</v>
      </c>
      <c r="J417" s="14">
        <f t="shared" si="1038"/>
        <v>7040.8083333333334</v>
      </c>
      <c r="K417" s="14">
        <f>IFERROR(VLOOKUP($A417,SpecEd22!$A$21:$BB$605,24,0)," ")</f>
        <v>812195.18309735425</v>
      </c>
      <c r="L417" s="14">
        <f t="shared" si="1039"/>
        <v>6768.2931924779523</v>
      </c>
      <c r="M417" s="14">
        <f>IFERROR(VLOOKUP($A417,ECFE!$A$16:$AB$347,7,0),0)</f>
        <v>0</v>
      </c>
      <c r="N417" s="14">
        <f t="shared" si="1005"/>
        <v>0</v>
      </c>
      <c r="O417" s="14">
        <v>0</v>
      </c>
      <c r="P417" s="14">
        <f t="shared" si="1006"/>
        <v>0</v>
      </c>
      <c r="Q417" s="14">
        <f>IFERROR(VLOOKUP($A417,ConEnroll!$A$7:$S$337,10,0),0)</f>
        <v>0</v>
      </c>
      <c r="R417" s="14">
        <f t="shared" si="1040"/>
        <v>0</v>
      </c>
      <c r="S417" s="14">
        <f t="shared" si="1007"/>
        <v>0</v>
      </c>
      <c r="T417" s="14">
        <f t="shared" si="1041"/>
        <v>0</v>
      </c>
      <c r="U417" s="14">
        <f t="shared" si="1008"/>
        <v>1657092.1830973541</v>
      </c>
      <c r="V417" s="14">
        <f t="shared" si="1042"/>
        <v>13809.101525811284</v>
      </c>
      <c r="W417" s="42"/>
      <c r="X417" s="14">
        <f>IFERROR(VLOOKUP($A417,HouseFY22!$A$6:$AJ$528,28,0),0)</f>
        <v>860832.82750999997</v>
      </c>
      <c r="Y417" s="14">
        <f t="shared" si="1043"/>
        <v>7173.6068959166669</v>
      </c>
      <c r="Z417" s="14">
        <f>IFERROR(VLOOKUP($A417,Compens80percent!$A$13:$M$560,12,0),0)</f>
        <v>0</v>
      </c>
      <c r="AA417" s="14">
        <f t="shared" si="1043"/>
        <v>0</v>
      </c>
      <c r="AB417" s="14">
        <f t="shared" si="1044"/>
        <v>860832.82750999997</v>
      </c>
      <c r="AC417" s="14">
        <f t="shared" si="1043"/>
        <v>7173.6068959166669</v>
      </c>
      <c r="AD417" s="14">
        <f>IFERROR(VLOOKUP(A417,SpecEd22!$A$21:$Z$550,14,0),0)</f>
        <v>812195.18309735425</v>
      </c>
      <c r="AE417" s="14">
        <f t="shared" si="1045"/>
        <v>6768.2931924779523</v>
      </c>
      <c r="AF417" s="14">
        <f>IFERROR(VLOOKUP($A417,ECFE!$A$16:$AB$348,8,0),0)</f>
        <v>0</v>
      </c>
      <c r="AG417" s="14">
        <f t="shared" si="1046"/>
        <v>0</v>
      </c>
      <c r="AH417" s="14">
        <f>IFERROR(VLOOKUP(A417,ParaFY19!$A$21:$Z$543,7,0),0)</f>
        <v>3332</v>
      </c>
      <c r="AI417" s="14">
        <f t="shared" si="1047"/>
        <v>27.766666666666666</v>
      </c>
      <c r="AJ417" s="14">
        <f>IFERROR(VLOOKUP(A417,ConEnroll!$A$7:$S$341,13,0),0)</f>
        <v>0</v>
      </c>
      <c r="AK417" s="14">
        <f t="shared" si="1048"/>
        <v>0</v>
      </c>
      <c r="AL417" s="14">
        <f t="shared" si="1003"/>
        <v>3332</v>
      </c>
      <c r="AM417" s="14">
        <f t="shared" si="1049"/>
        <v>27.766666666666666</v>
      </c>
      <c r="AN417" s="14">
        <f t="shared" si="1050"/>
        <v>1676360.0106073543</v>
      </c>
      <c r="AO417" s="14">
        <f t="shared" si="1051"/>
        <v>13969.666755061286</v>
      </c>
      <c r="AP417" s="62"/>
      <c r="AQ417" s="14">
        <f t="shared" si="1004"/>
        <v>132.79856258333348</v>
      </c>
      <c r="AR417" s="14">
        <f t="shared" si="1009"/>
        <v>0</v>
      </c>
      <c r="AS417" s="14">
        <f t="shared" si="1010"/>
        <v>27.766666666666666</v>
      </c>
      <c r="AT417" s="14">
        <f t="shared" si="1052"/>
        <v>160.56522925000013</v>
      </c>
      <c r="AU417" s="37">
        <f t="shared" si="1011"/>
        <v>1.1627492849544166E-2</v>
      </c>
      <c r="AV417" s="42"/>
      <c r="AW417" s="14" t="str">
        <f>IFERROR(VLOOKUP($A417,#REF!,27,0),"0")</f>
        <v>0</v>
      </c>
      <c r="AX417" s="14">
        <f t="shared" si="1053"/>
        <v>0</v>
      </c>
      <c r="AY417" s="14" t="str">
        <f>IFERROR(VLOOKUP($A417,SpecEd22!#REF!,23,0)," ")</f>
        <v xml:space="preserve"> </v>
      </c>
      <c r="AZ417" s="14" t="e">
        <f t="shared" si="1054"/>
        <v>#VALUE!</v>
      </c>
      <c r="BA417" s="14">
        <f>IFERROR(VLOOKUP($A417,ECFE!#REF!,23,0),0)</f>
        <v>0</v>
      </c>
      <c r="BB417" s="14">
        <f t="shared" si="1055"/>
        <v>0</v>
      </c>
      <c r="BC417" s="14">
        <f>IFERROR(VLOOKUP($A417,#REF!,17,0),0)</f>
        <v>0</v>
      </c>
      <c r="BD417" s="14">
        <f t="shared" si="1056"/>
        <v>0</v>
      </c>
      <c r="BE417" s="14">
        <f>IFERROR(VLOOKUP($A417,#REF!,9,0),0)</f>
        <v>0</v>
      </c>
      <c r="BF417" s="14">
        <f t="shared" si="1057"/>
        <v>0</v>
      </c>
      <c r="BG417" s="14">
        <v>0</v>
      </c>
      <c r="BH417" s="14">
        <f t="shared" si="1058"/>
        <v>0</v>
      </c>
      <c r="BI417" s="14">
        <f>IFERROR(VLOOKUP($A417,ConEnroll!$A$8:$S$601,15,0),0)</f>
        <v>0</v>
      </c>
      <c r="BJ417" s="14">
        <f t="shared" si="1059"/>
        <v>0</v>
      </c>
      <c r="BK417" s="14">
        <f t="shared" si="1060"/>
        <v>0</v>
      </c>
      <c r="BL417" s="14">
        <f t="shared" si="1061"/>
        <v>0</v>
      </c>
      <c r="BM417" s="14" t="e">
        <f t="shared" si="1062"/>
        <v>#VALUE!</v>
      </c>
      <c r="BN417" s="14" t="e">
        <f t="shared" si="1063"/>
        <v>#VALUE!</v>
      </c>
      <c r="BO417" s="42"/>
      <c r="BP417" s="14">
        <f t="shared" si="1012"/>
        <v>7173.6068959166669</v>
      </c>
      <c r="BQ417" s="14" t="e">
        <f t="shared" si="1013"/>
        <v>#VALUE!</v>
      </c>
      <c r="BR417" s="14">
        <f t="shared" si="1064"/>
        <v>27.766666666666666</v>
      </c>
      <c r="BS417" s="14" t="e">
        <f t="shared" si="1014"/>
        <v>#VALUE!</v>
      </c>
      <c r="BT417" s="37" t="e">
        <f t="shared" si="1015"/>
        <v>#VALUE!</v>
      </c>
      <c r="BU417" s="41"/>
      <c r="BV417" s="14" t="str">
        <f>IFERROR(VLOOKUP($A417,#REF!,27,0),"0")</f>
        <v>0</v>
      </c>
      <c r="BW417" s="14">
        <f t="shared" si="1065"/>
        <v>0</v>
      </c>
      <c r="BX417" s="14" t="str">
        <f>IFERROR(VLOOKUP($A417,SpecEd22!$Z$22:$AV$606,59,0)," ")</f>
        <v xml:space="preserve"> </v>
      </c>
      <c r="BY417" s="14" t="e">
        <f t="shared" si="1066"/>
        <v>#VALUE!</v>
      </c>
      <c r="BZ417" s="14">
        <f>IFERROR(VLOOKUP($A417,ECFE!#REF!,25,0),0)</f>
        <v>0</v>
      </c>
      <c r="CA417" s="14">
        <f t="shared" si="1067"/>
        <v>0</v>
      </c>
      <c r="CB417" s="14">
        <f>IFERROR(VLOOKUP($A417,#REF!,17,0),0)</f>
        <v>0</v>
      </c>
      <c r="CC417" s="14">
        <f t="shared" si="1068"/>
        <v>0</v>
      </c>
      <c r="CD417" s="14">
        <f>IFERROR(VLOOKUP($A417,#REF!,9,0),0)</f>
        <v>0</v>
      </c>
      <c r="CE417" s="14">
        <f t="shared" si="1069"/>
        <v>0</v>
      </c>
      <c r="CF417" s="14">
        <v>0</v>
      </c>
      <c r="CG417" s="14">
        <f t="shared" si="1070"/>
        <v>0</v>
      </c>
      <c r="CH417" s="14">
        <f>IFERROR(VLOOKUP($A417,ConEnroll!$A$8:$S$601,15,0),0)</f>
        <v>0</v>
      </c>
      <c r="CI417" s="14">
        <f t="shared" si="1071"/>
        <v>0</v>
      </c>
      <c r="CJ417" s="14">
        <f t="shared" si="1072"/>
        <v>0</v>
      </c>
      <c r="CK417" s="14">
        <f t="shared" si="1073"/>
        <v>0</v>
      </c>
      <c r="CL417" s="14" t="e">
        <f t="shared" si="1074"/>
        <v>#VALUE!</v>
      </c>
      <c r="CM417" s="14" t="e">
        <f t="shared" si="1075"/>
        <v>#VALUE!</v>
      </c>
      <c r="CN417" s="42"/>
      <c r="CO417" s="14">
        <f t="shared" si="1016"/>
        <v>-7040.8083333333334</v>
      </c>
      <c r="CP417" s="14" t="e">
        <f t="shared" si="1017"/>
        <v>#VALUE!</v>
      </c>
      <c r="CQ417" s="14">
        <f t="shared" si="1018"/>
        <v>0</v>
      </c>
      <c r="CR417" s="14" t="e">
        <f t="shared" si="1019"/>
        <v>#VALUE!</v>
      </c>
      <c r="CS417" s="37" t="e">
        <f t="shared" si="1020"/>
        <v>#VALUE!</v>
      </c>
      <c r="CT417" s="239"/>
      <c r="CU417" s="239"/>
      <c r="CV417" s="468"/>
      <c r="CW417" s="14">
        <f>IFERROR(VLOOKUP($A417,BaseFY23!$A$7:$AK$527,6,0),0)</f>
        <v>125.99264700000001</v>
      </c>
      <c r="CX417" s="14">
        <f>IFERROR(VLOOKUP($A417,BaseFY23!$A$7:$AN$528,28,0),0)</f>
        <v>891577</v>
      </c>
      <c r="CY417" s="14">
        <f t="shared" si="1076"/>
        <v>7076.4208962130942</v>
      </c>
      <c r="CZ417" s="14">
        <f>IFERROR(VLOOKUP($A417,SpecEd23!$A$21:$BB$605,23,0)," ")</f>
        <v>913983.75631777442</v>
      </c>
      <c r="DA417" s="14">
        <f t="shared" si="1077"/>
        <v>7254.2626738985364</v>
      </c>
      <c r="DB417" s="14">
        <f>IFERROR(VLOOKUP($A417,ECFE!$A$16:$AB$347,7,0),0)</f>
        <v>0</v>
      </c>
      <c r="DC417" s="14">
        <f t="shared" si="1078"/>
        <v>0</v>
      </c>
      <c r="DD417" s="14">
        <v>0</v>
      </c>
      <c r="DE417" s="14">
        <f t="shared" si="1079"/>
        <v>0</v>
      </c>
      <c r="DF417" s="14">
        <f>IFERROR(VLOOKUP($A417,ConEnroll!$A$7:$S$338,10,0),0)</f>
        <v>0</v>
      </c>
      <c r="DG417" s="14">
        <f t="shared" si="1080"/>
        <v>0</v>
      </c>
      <c r="DH417" s="14">
        <f t="shared" si="1021"/>
        <v>0</v>
      </c>
      <c r="DI417" s="14">
        <f t="shared" si="1081"/>
        <v>0</v>
      </c>
      <c r="DJ417" s="14">
        <f t="shared" si="1022"/>
        <v>1805560.7563177743</v>
      </c>
      <c r="DK417" s="14">
        <f t="shared" si="1082"/>
        <v>14330.683570111629</v>
      </c>
      <c r="DL417" s="42"/>
      <c r="DM417" s="14">
        <f>IFERROR(VLOOKUP($A417,HouseFY23!$A$7:$AJ$528,28,0),0)</f>
        <v>925548.56</v>
      </c>
      <c r="DN417" s="14">
        <f t="shared" si="1083"/>
        <v>7346.0521866803865</v>
      </c>
      <c r="DO417" s="14">
        <f>IFERROR(VLOOKUP($A417,Compens80percent!$A$13:$M$560,12,0),0)</f>
        <v>0</v>
      </c>
      <c r="DP417" s="14">
        <f t="shared" si="1083"/>
        <v>0</v>
      </c>
      <c r="DQ417" s="14">
        <f t="shared" si="1084"/>
        <v>925548.56</v>
      </c>
      <c r="DR417" s="14">
        <f t="shared" si="1085"/>
        <v>7712.9046666666673</v>
      </c>
      <c r="DS417" s="14">
        <f>IFERROR(VLOOKUP($A417,SpecEd23!$A$21:$Z$550,14,0),0)</f>
        <v>913983.75631777442</v>
      </c>
      <c r="DT417" s="14">
        <f t="shared" si="1086"/>
        <v>7254.2626738985364</v>
      </c>
      <c r="DU417" s="14">
        <f>IFERROR(VLOOKUP($A417,ECFE!$A$16:$AB$347,9,0),0)</f>
        <v>0</v>
      </c>
      <c r="DV417" s="14">
        <f t="shared" si="1087"/>
        <v>0</v>
      </c>
      <c r="DW417" s="14">
        <f>IFERROR(VLOOKUP($A417,ParaFY19!$A$21:$Z$543,7,0),0)</f>
        <v>3332</v>
      </c>
      <c r="DX417" s="14">
        <f t="shared" si="1088"/>
        <v>26.445987756729963</v>
      </c>
      <c r="DY417" s="14">
        <f>IFERROR(VLOOKUP($A417,ConEnroll!$A$7:$S$341,13,0),0)</f>
        <v>0</v>
      </c>
      <c r="DZ417" s="14">
        <f t="shared" si="1089"/>
        <v>0</v>
      </c>
      <c r="EA417" s="14">
        <f t="shared" si="1023"/>
        <v>3332</v>
      </c>
      <c r="EB417" s="14">
        <f t="shared" si="1090"/>
        <v>26.445987756729963</v>
      </c>
      <c r="EC417" s="14">
        <f t="shared" si="1024"/>
        <v>1842864.3163177744</v>
      </c>
      <c r="ED417" s="14">
        <f t="shared" si="1091"/>
        <v>14626.760848335651</v>
      </c>
      <c r="EE417" s="62"/>
      <c r="EF417" s="14">
        <f t="shared" si="1025"/>
        <v>269.63129046729227</v>
      </c>
      <c r="EG417" s="14">
        <f t="shared" si="1026"/>
        <v>0</v>
      </c>
      <c r="EH417" s="14">
        <f t="shared" si="1027"/>
        <v>26.445987756729963</v>
      </c>
      <c r="EI417" s="14">
        <f t="shared" si="1092"/>
        <v>296.07727822402222</v>
      </c>
      <c r="EJ417" s="37">
        <f t="shared" si="1028"/>
        <v>2.0660373720171113E-2</v>
      </c>
      <c r="EK417" s="42"/>
      <c r="EL417" s="14" t="str">
        <f>IFERROR(VLOOKUP($A417,#REF!,27,0),"0")</f>
        <v>0</v>
      </c>
      <c r="EM417" s="14">
        <f t="shared" si="1093"/>
        <v>0</v>
      </c>
      <c r="EN417" s="14" t="str">
        <f>IFERROR(VLOOKUP($A417,SpecEd23!#REF!,23,0)," ")</f>
        <v xml:space="preserve"> </v>
      </c>
      <c r="EO417" s="14" t="e">
        <f t="shared" si="1094"/>
        <v>#VALUE!</v>
      </c>
      <c r="EP417" s="14">
        <f>IFERROR(VLOOKUP($A417,ECFE!#REF!,24,0),0)</f>
        <v>0</v>
      </c>
      <c r="EQ417" s="14">
        <f t="shared" si="1095"/>
        <v>0</v>
      </c>
      <c r="ER417" s="14">
        <f>IFERROR(VLOOKUP($A417,#REF!,30,0),0)</f>
        <v>0</v>
      </c>
      <c r="ES417" s="14">
        <f t="shared" si="1096"/>
        <v>0</v>
      </c>
      <c r="ET417" s="14">
        <f>IFERROR(VLOOKUP($A417,#REF!,12,0),0)</f>
        <v>0</v>
      </c>
      <c r="EU417" s="14">
        <f t="shared" si="1097"/>
        <v>0</v>
      </c>
      <c r="EV417" s="14">
        <v>0</v>
      </c>
      <c r="EW417" s="14">
        <f t="shared" si="1098"/>
        <v>0</v>
      </c>
      <c r="EX417" s="14">
        <f>IFERROR(VLOOKUP($A417,ConEnroll!$A$8:$S$601,16,0),0)</f>
        <v>0</v>
      </c>
      <c r="EY417" s="14">
        <f t="shared" si="1099"/>
        <v>0</v>
      </c>
      <c r="EZ417" s="14">
        <f t="shared" si="1100"/>
        <v>0</v>
      </c>
      <c r="FA417" s="14">
        <f t="shared" si="1101"/>
        <v>0</v>
      </c>
      <c r="FB417" s="14" t="e">
        <f t="shared" si="1102"/>
        <v>#VALUE!</v>
      </c>
      <c r="FC417" s="14" t="e">
        <f t="shared" si="1103"/>
        <v>#VALUE!</v>
      </c>
      <c r="FD417" s="62"/>
      <c r="FE417" s="14">
        <f t="shared" si="1029"/>
        <v>7346.0521866803865</v>
      </c>
      <c r="FF417" s="14" t="e">
        <f t="shared" si="1030"/>
        <v>#VALUE!</v>
      </c>
      <c r="FG417" s="14">
        <f t="shared" si="1104"/>
        <v>26.445987756729963</v>
      </c>
      <c r="FH417" s="14" t="e">
        <f t="shared" si="1031"/>
        <v>#VALUE!</v>
      </c>
      <c r="FI417" s="37" t="e">
        <f t="shared" si="1032"/>
        <v>#VALUE!</v>
      </c>
      <c r="FJ417" s="12"/>
      <c r="FK417" s="14" t="str">
        <f>IFERROR(VLOOKUP($A417,#REF!,27,0),"0")</f>
        <v>0</v>
      </c>
      <c r="FL417" s="14">
        <f t="shared" si="1105"/>
        <v>0</v>
      </c>
      <c r="FM417" s="14" t="str">
        <f>IFERROR(VLOOKUP($A417,SpecEd23!$X$22:$Y$610,59,0)," ")</f>
        <v xml:space="preserve"> </v>
      </c>
      <c r="FN417" s="14" t="e">
        <f t="shared" si="1106"/>
        <v>#VALUE!</v>
      </c>
      <c r="FO417" s="14">
        <f>IFERROR(VLOOKUP($A417,ECFE!#REF!,26,0),0)</f>
        <v>0</v>
      </c>
      <c r="FP417" s="14">
        <f t="shared" si="1107"/>
        <v>0</v>
      </c>
      <c r="FQ417" s="14">
        <f>IFERROR(VLOOKUP($A417,#REF!,16,0),0)</f>
        <v>0</v>
      </c>
      <c r="FR417" s="14">
        <f t="shared" si="1108"/>
        <v>0</v>
      </c>
      <c r="FS417" s="14">
        <f>IFERROR(VLOOKUP($A417,#REF!,12,0),0)</f>
        <v>0</v>
      </c>
      <c r="FT417" s="14">
        <f t="shared" si="1109"/>
        <v>0</v>
      </c>
      <c r="FU417" s="14">
        <v>0</v>
      </c>
      <c r="FV417" s="14">
        <f t="shared" si="1110"/>
        <v>0</v>
      </c>
      <c r="FW417" s="14">
        <f>IFERROR(VLOOKUP($A417,ConEnroll!$A$8:$S$601,16,0),0)</f>
        <v>0</v>
      </c>
      <c r="FX417" s="14">
        <f t="shared" si="1111"/>
        <v>0</v>
      </c>
      <c r="FY417" s="14">
        <f t="shared" si="1112"/>
        <v>0</v>
      </c>
      <c r="FZ417" s="14">
        <f t="shared" si="1113"/>
        <v>0</v>
      </c>
      <c r="GA417" s="14" t="e">
        <f t="shared" si="1114"/>
        <v>#VALUE!</v>
      </c>
      <c r="GB417" s="14" t="e">
        <f t="shared" si="1115"/>
        <v>#VALUE!</v>
      </c>
      <c r="GC417" s="39"/>
      <c r="GD417" s="14">
        <f t="shared" si="1033"/>
        <v>-7076.4208962130942</v>
      </c>
      <c r="GE417" s="14" t="e">
        <f t="shared" si="1034"/>
        <v>#VALUE!</v>
      </c>
      <c r="GF417" s="14">
        <f t="shared" si="1035"/>
        <v>0</v>
      </c>
      <c r="GG417" s="14" t="e">
        <f t="shared" si="1036"/>
        <v>#VALUE!</v>
      </c>
      <c r="GH417" s="37" t="e">
        <f t="shared" si="1037"/>
        <v>#VALUE!</v>
      </c>
    </row>
    <row r="418" spans="1:190" ht="12.5" x14ac:dyDescent="0.25">
      <c r="A418" s="67">
        <v>4102</v>
      </c>
      <c r="B418" s="35">
        <v>7</v>
      </c>
      <c r="C418" s="14">
        <v>7</v>
      </c>
      <c r="D418" s="14"/>
      <c r="E418" s="14"/>
      <c r="F418" s="35" t="s">
        <v>430</v>
      </c>
      <c r="G418" s="41"/>
      <c r="H418" s="14">
        <f>IFERROR(VLOOKUP($A418,BaseFY22!$A$7:$AK$528,6,0),0)</f>
        <v>403</v>
      </c>
      <c r="I418" s="14">
        <f>IFERROR(VLOOKUP($A418,BaseFY22!$A$7:$AK$528,28,0),0)</f>
        <v>4834975.5999999996</v>
      </c>
      <c r="J418" s="14">
        <f t="shared" si="1038"/>
        <v>11997.458064516128</v>
      </c>
      <c r="K418" s="14">
        <f>IFERROR(VLOOKUP($A418,SpecEd22!$A$21:$BB$605,24,0)," ")</f>
        <v>1295793.8947942178</v>
      </c>
      <c r="L418" s="14">
        <f t="shared" si="1039"/>
        <v>3215.369465990615</v>
      </c>
      <c r="M418" s="14">
        <f>IFERROR(VLOOKUP($A418,ECFE!$A$16:$AB$347,7,0),0)</f>
        <v>0</v>
      </c>
      <c r="N418" s="14">
        <f t="shared" si="1005"/>
        <v>0</v>
      </c>
      <c r="O418" s="14">
        <v>0</v>
      </c>
      <c r="P418" s="14">
        <f t="shared" si="1006"/>
        <v>0</v>
      </c>
      <c r="Q418" s="14">
        <f>IFERROR(VLOOKUP($A418,ConEnroll!$A$7:$S$337,10,0),0)</f>
        <v>0</v>
      </c>
      <c r="R418" s="14">
        <f t="shared" si="1040"/>
        <v>0</v>
      </c>
      <c r="S418" s="14">
        <f t="shared" si="1007"/>
        <v>0</v>
      </c>
      <c r="T418" s="14">
        <f t="shared" si="1041"/>
        <v>0</v>
      </c>
      <c r="U418" s="14">
        <f t="shared" si="1008"/>
        <v>6130769.4947942179</v>
      </c>
      <c r="V418" s="14">
        <f t="shared" si="1042"/>
        <v>15212.827530506744</v>
      </c>
      <c r="W418" s="42"/>
      <c r="X418" s="14">
        <f>IFERROR(VLOOKUP($A418,HouseFY22!$A$6:$AJ$528,28,0),0)</f>
        <v>4932254.0852349997</v>
      </c>
      <c r="Y418" s="14">
        <f t="shared" si="1043"/>
        <v>12238.843883957816</v>
      </c>
      <c r="Z418" s="14">
        <f>IFERROR(VLOOKUP($A418,Compens80percent!$A$13:$M$560,12,0),0)</f>
        <v>92621.760000000242</v>
      </c>
      <c r="AA418" s="14">
        <f t="shared" si="1043"/>
        <v>229.83066997518671</v>
      </c>
      <c r="AB418" s="14">
        <f t="shared" si="1044"/>
        <v>5024875.8452349994</v>
      </c>
      <c r="AC418" s="14">
        <f t="shared" si="1043"/>
        <v>12468.674553933</v>
      </c>
      <c r="AD418" s="14">
        <f>IFERROR(VLOOKUP(A418,SpecEd22!$A$21:$Z$550,14,0),0)</f>
        <v>1295793.8947942178</v>
      </c>
      <c r="AE418" s="14">
        <f t="shared" si="1045"/>
        <v>3215.369465990615</v>
      </c>
      <c r="AF418" s="14">
        <f>IFERROR(VLOOKUP($A418,ECFE!$A$16:$AB$348,8,0),0)</f>
        <v>0</v>
      </c>
      <c r="AG418" s="14">
        <f t="shared" si="1046"/>
        <v>0</v>
      </c>
      <c r="AH418" s="14">
        <f>IFERROR(VLOOKUP(A418,ParaFY19!$A$21:$Z$543,7,0),0)</f>
        <v>2744</v>
      </c>
      <c r="AI418" s="14">
        <f t="shared" si="1047"/>
        <v>6.8089330024813899</v>
      </c>
      <c r="AJ418" s="14">
        <f>IFERROR(VLOOKUP(A418,ConEnroll!$A$7:$S$341,13,0),0)</f>
        <v>0</v>
      </c>
      <c r="AK418" s="14">
        <f t="shared" si="1048"/>
        <v>0</v>
      </c>
      <c r="AL418" s="14">
        <f t="shared" si="1003"/>
        <v>2744</v>
      </c>
      <c r="AM418" s="14">
        <f t="shared" si="1049"/>
        <v>6.8089330024813899</v>
      </c>
      <c r="AN418" s="14">
        <f t="shared" si="1050"/>
        <v>6323413.7400292177</v>
      </c>
      <c r="AO418" s="14">
        <f t="shared" si="1051"/>
        <v>15690.852952926098</v>
      </c>
      <c r="AP418" s="62"/>
      <c r="AQ418" s="14">
        <f t="shared" si="1004"/>
        <v>471.21648941687272</v>
      </c>
      <c r="AR418" s="14">
        <f t="shared" si="1009"/>
        <v>0</v>
      </c>
      <c r="AS418" s="14">
        <f t="shared" si="1010"/>
        <v>6.8089330024813899</v>
      </c>
      <c r="AT418" s="14">
        <f t="shared" si="1052"/>
        <v>478.02542241935413</v>
      </c>
      <c r="AU418" s="37">
        <f t="shared" si="1011"/>
        <v>3.1422522963647309E-2</v>
      </c>
      <c r="AV418" s="42"/>
      <c r="AW418" s="14" t="str">
        <f>IFERROR(VLOOKUP($A418,#REF!,27,0),"0")</f>
        <v>0</v>
      </c>
      <c r="AX418" s="14">
        <f t="shared" si="1053"/>
        <v>0</v>
      </c>
      <c r="AY418" s="14" t="str">
        <f>IFERROR(VLOOKUP($A418,SpecEd22!#REF!,23,0)," ")</f>
        <v xml:space="preserve"> </v>
      </c>
      <c r="AZ418" s="14" t="e">
        <f t="shared" si="1054"/>
        <v>#VALUE!</v>
      </c>
      <c r="BA418" s="14">
        <f>IFERROR(VLOOKUP($A418,ECFE!#REF!,23,0),0)</f>
        <v>0</v>
      </c>
      <c r="BB418" s="14">
        <f t="shared" si="1055"/>
        <v>0</v>
      </c>
      <c r="BC418" s="14">
        <f>IFERROR(VLOOKUP($A418,#REF!,17,0),0)</f>
        <v>0</v>
      </c>
      <c r="BD418" s="14">
        <f t="shared" si="1056"/>
        <v>0</v>
      </c>
      <c r="BE418" s="14">
        <f>IFERROR(VLOOKUP($A418,#REF!,9,0),0)</f>
        <v>0</v>
      </c>
      <c r="BF418" s="14">
        <f t="shared" si="1057"/>
        <v>0</v>
      </c>
      <c r="BG418" s="14">
        <v>0</v>
      </c>
      <c r="BH418" s="14">
        <f t="shared" si="1058"/>
        <v>0</v>
      </c>
      <c r="BI418" s="14">
        <f>IFERROR(VLOOKUP($A418,ConEnroll!$A$8:$S$601,15,0),0)</f>
        <v>0</v>
      </c>
      <c r="BJ418" s="14">
        <f t="shared" si="1059"/>
        <v>0</v>
      </c>
      <c r="BK418" s="14">
        <f t="shared" si="1060"/>
        <v>0</v>
      </c>
      <c r="BL418" s="14">
        <f t="shared" si="1061"/>
        <v>0</v>
      </c>
      <c r="BM418" s="14" t="e">
        <f t="shared" si="1062"/>
        <v>#VALUE!</v>
      </c>
      <c r="BN418" s="14" t="e">
        <f t="shared" si="1063"/>
        <v>#VALUE!</v>
      </c>
      <c r="BO418" s="42"/>
      <c r="BP418" s="14">
        <f t="shared" si="1012"/>
        <v>12238.843883957816</v>
      </c>
      <c r="BQ418" s="14" t="e">
        <f t="shared" si="1013"/>
        <v>#VALUE!</v>
      </c>
      <c r="BR418" s="14">
        <f t="shared" si="1064"/>
        <v>6.8089330024813899</v>
      </c>
      <c r="BS418" s="14" t="e">
        <f t="shared" si="1014"/>
        <v>#VALUE!</v>
      </c>
      <c r="BT418" s="37" t="e">
        <f t="shared" si="1015"/>
        <v>#VALUE!</v>
      </c>
      <c r="BU418" s="41"/>
      <c r="BV418" s="14" t="str">
        <f>IFERROR(VLOOKUP($A418,#REF!,27,0),"0")</f>
        <v>0</v>
      </c>
      <c r="BW418" s="14">
        <f t="shared" si="1065"/>
        <v>0</v>
      </c>
      <c r="BX418" s="14" t="str">
        <f>IFERROR(VLOOKUP($A418,SpecEd22!$Z$22:$AV$606,59,0)," ")</f>
        <v xml:space="preserve"> </v>
      </c>
      <c r="BY418" s="14" t="e">
        <f t="shared" si="1066"/>
        <v>#VALUE!</v>
      </c>
      <c r="BZ418" s="14">
        <f>IFERROR(VLOOKUP($A418,ECFE!#REF!,25,0),0)</f>
        <v>0</v>
      </c>
      <c r="CA418" s="14">
        <f t="shared" si="1067"/>
        <v>0</v>
      </c>
      <c r="CB418" s="14">
        <f>IFERROR(VLOOKUP($A418,#REF!,17,0),0)</f>
        <v>0</v>
      </c>
      <c r="CC418" s="14">
        <f t="shared" si="1068"/>
        <v>0</v>
      </c>
      <c r="CD418" s="14">
        <f>IFERROR(VLOOKUP($A418,#REF!,9,0),0)</f>
        <v>0</v>
      </c>
      <c r="CE418" s="14">
        <f t="shared" si="1069"/>
        <v>0</v>
      </c>
      <c r="CF418" s="14">
        <v>0</v>
      </c>
      <c r="CG418" s="14">
        <f t="shared" si="1070"/>
        <v>0</v>
      </c>
      <c r="CH418" s="14">
        <f>IFERROR(VLOOKUP($A418,ConEnroll!$A$8:$S$601,15,0),0)</f>
        <v>0</v>
      </c>
      <c r="CI418" s="14">
        <f t="shared" si="1071"/>
        <v>0</v>
      </c>
      <c r="CJ418" s="14">
        <f t="shared" si="1072"/>
        <v>0</v>
      </c>
      <c r="CK418" s="14">
        <f t="shared" si="1073"/>
        <v>0</v>
      </c>
      <c r="CL418" s="14" t="e">
        <f t="shared" si="1074"/>
        <v>#VALUE!</v>
      </c>
      <c r="CM418" s="14" t="e">
        <f t="shared" si="1075"/>
        <v>#VALUE!</v>
      </c>
      <c r="CN418" s="42"/>
      <c r="CO418" s="14">
        <f t="shared" si="1016"/>
        <v>-11997.458064516128</v>
      </c>
      <c r="CP418" s="14" t="e">
        <f t="shared" si="1017"/>
        <v>#VALUE!</v>
      </c>
      <c r="CQ418" s="14">
        <f t="shared" si="1018"/>
        <v>0</v>
      </c>
      <c r="CR418" s="14" t="e">
        <f t="shared" si="1019"/>
        <v>#VALUE!</v>
      </c>
      <c r="CS418" s="37" t="e">
        <f t="shared" si="1020"/>
        <v>#VALUE!</v>
      </c>
      <c r="CT418" s="239"/>
      <c r="CU418" s="239"/>
      <c r="CV418" s="468"/>
      <c r="CW418" s="14">
        <f>IFERROR(VLOOKUP($A418,BaseFY23!$A$7:$AK$527,6,0),0)</f>
        <v>390.91215099999999</v>
      </c>
      <c r="CX418" s="14">
        <f>IFERROR(VLOOKUP($A418,BaseFY23!$A$7:$AN$528,28,0),0)</f>
        <v>4726598.2561579999</v>
      </c>
      <c r="CY418" s="14">
        <f t="shared" si="1076"/>
        <v>12091.203212964336</v>
      </c>
      <c r="CZ418" s="14">
        <f>IFERROR(VLOOKUP($A418,SpecEd23!$A$21:$BB$605,23,0)," ")</f>
        <v>1346927.3286892876</v>
      </c>
      <c r="DA418" s="14">
        <f t="shared" si="1077"/>
        <v>3445.6010774893707</v>
      </c>
      <c r="DB418" s="14">
        <f>IFERROR(VLOOKUP($A418,ECFE!$A$16:$AB$347,7,0),0)</f>
        <v>0</v>
      </c>
      <c r="DC418" s="14">
        <f t="shared" si="1078"/>
        <v>0</v>
      </c>
      <c r="DD418" s="14">
        <v>0</v>
      </c>
      <c r="DE418" s="14">
        <f t="shared" si="1079"/>
        <v>0</v>
      </c>
      <c r="DF418" s="14">
        <f>IFERROR(VLOOKUP($A418,ConEnroll!$A$7:$S$338,10,0),0)</f>
        <v>0</v>
      </c>
      <c r="DG418" s="14">
        <f t="shared" si="1080"/>
        <v>0</v>
      </c>
      <c r="DH418" s="14">
        <f t="shared" si="1021"/>
        <v>0</v>
      </c>
      <c r="DI418" s="14">
        <f t="shared" si="1081"/>
        <v>0</v>
      </c>
      <c r="DJ418" s="14">
        <f t="shared" si="1022"/>
        <v>6073525.5848472873</v>
      </c>
      <c r="DK418" s="14">
        <f t="shared" si="1082"/>
        <v>15536.804290453707</v>
      </c>
      <c r="DL418" s="42"/>
      <c r="DM418" s="14">
        <f>IFERROR(VLOOKUP($A418,HouseFY23!$A$7:$AJ$528,28,0),0)</f>
        <v>4917311.4961580001</v>
      </c>
      <c r="DN418" s="14">
        <f t="shared" si="1083"/>
        <v>12579.070472941119</v>
      </c>
      <c r="DO418" s="14">
        <f>IFERROR(VLOOKUP($A418,Compens80percent!$A$13:$M$560,12,0),0)</f>
        <v>92621.760000000242</v>
      </c>
      <c r="DP418" s="14">
        <f t="shared" si="1083"/>
        <v>236.93753126645643</v>
      </c>
      <c r="DQ418" s="14">
        <f t="shared" si="1084"/>
        <v>5009933.2561579999</v>
      </c>
      <c r="DR418" s="14">
        <f t="shared" si="1085"/>
        <v>12431.596169126551</v>
      </c>
      <c r="DS418" s="14">
        <f>IFERROR(VLOOKUP($A418,SpecEd23!$A$21:$Z$550,14,0),0)</f>
        <v>1346927.3286892876</v>
      </c>
      <c r="DT418" s="14">
        <f t="shared" si="1086"/>
        <v>3445.6010774893707</v>
      </c>
      <c r="DU418" s="14">
        <f>IFERROR(VLOOKUP($A418,ECFE!$A$16:$AB$347,9,0),0)</f>
        <v>0</v>
      </c>
      <c r="DV418" s="14">
        <f t="shared" si="1087"/>
        <v>0</v>
      </c>
      <c r="DW418" s="14">
        <f>IFERROR(VLOOKUP($A418,ParaFY19!$A$21:$Z$543,7,0),0)</f>
        <v>2744</v>
      </c>
      <c r="DX418" s="14">
        <f t="shared" si="1088"/>
        <v>7.0194799342525425</v>
      </c>
      <c r="DY418" s="14">
        <f>IFERROR(VLOOKUP($A418,ConEnroll!$A$7:$S$341,13,0),0)</f>
        <v>0</v>
      </c>
      <c r="DZ418" s="14">
        <f t="shared" si="1089"/>
        <v>0</v>
      </c>
      <c r="EA418" s="14">
        <f t="shared" si="1023"/>
        <v>2744</v>
      </c>
      <c r="EB418" s="14">
        <f t="shared" si="1090"/>
        <v>7.0194799342525425</v>
      </c>
      <c r="EC418" s="14">
        <f t="shared" si="1024"/>
        <v>6266982.8248472875</v>
      </c>
      <c r="ED418" s="14">
        <f t="shared" si="1091"/>
        <v>16031.691030364742</v>
      </c>
      <c r="EE418" s="62"/>
      <c r="EF418" s="14">
        <f t="shared" si="1025"/>
        <v>487.86725997678332</v>
      </c>
      <c r="EG418" s="14">
        <f t="shared" si="1026"/>
        <v>0</v>
      </c>
      <c r="EH418" s="14">
        <f t="shared" si="1027"/>
        <v>7.0194799342525425</v>
      </c>
      <c r="EI418" s="14">
        <f t="shared" si="1092"/>
        <v>494.88673991103587</v>
      </c>
      <c r="EJ418" s="37">
        <f t="shared" si="1028"/>
        <v>3.1852543847457074E-2</v>
      </c>
      <c r="EK418" s="42"/>
      <c r="EL418" s="14" t="str">
        <f>IFERROR(VLOOKUP($A418,#REF!,27,0),"0")</f>
        <v>0</v>
      </c>
      <c r="EM418" s="14">
        <f t="shared" si="1093"/>
        <v>0</v>
      </c>
      <c r="EN418" s="14" t="str">
        <f>IFERROR(VLOOKUP($A418,SpecEd23!#REF!,23,0)," ")</f>
        <v xml:space="preserve"> </v>
      </c>
      <c r="EO418" s="14" t="e">
        <f t="shared" si="1094"/>
        <v>#VALUE!</v>
      </c>
      <c r="EP418" s="14">
        <f>IFERROR(VLOOKUP($A418,ECFE!#REF!,24,0),0)</f>
        <v>0</v>
      </c>
      <c r="EQ418" s="14">
        <f t="shared" si="1095"/>
        <v>0</v>
      </c>
      <c r="ER418" s="14">
        <f>IFERROR(VLOOKUP($A418,#REF!,30,0),0)</f>
        <v>0</v>
      </c>
      <c r="ES418" s="14">
        <f t="shared" si="1096"/>
        <v>0</v>
      </c>
      <c r="ET418" s="14">
        <f>IFERROR(VLOOKUP($A418,#REF!,12,0),0)</f>
        <v>0</v>
      </c>
      <c r="EU418" s="14">
        <f t="shared" si="1097"/>
        <v>0</v>
      </c>
      <c r="EV418" s="14">
        <v>0</v>
      </c>
      <c r="EW418" s="14">
        <f t="shared" si="1098"/>
        <v>0</v>
      </c>
      <c r="EX418" s="14">
        <f>IFERROR(VLOOKUP($A418,ConEnroll!$A$8:$S$601,16,0),0)</f>
        <v>0</v>
      </c>
      <c r="EY418" s="14">
        <f t="shared" si="1099"/>
        <v>0</v>
      </c>
      <c r="EZ418" s="14">
        <f t="shared" si="1100"/>
        <v>0</v>
      </c>
      <c r="FA418" s="14">
        <f t="shared" si="1101"/>
        <v>0</v>
      </c>
      <c r="FB418" s="14" t="e">
        <f t="shared" si="1102"/>
        <v>#VALUE!</v>
      </c>
      <c r="FC418" s="14" t="e">
        <f t="shared" si="1103"/>
        <v>#VALUE!</v>
      </c>
      <c r="FD418" s="62"/>
      <c r="FE418" s="14">
        <f t="shared" si="1029"/>
        <v>12579.070472941119</v>
      </c>
      <c r="FF418" s="14" t="e">
        <f t="shared" si="1030"/>
        <v>#VALUE!</v>
      </c>
      <c r="FG418" s="14">
        <f t="shared" si="1104"/>
        <v>7.0194799342525425</v>
      </c>
      <c r="FH418" s="14" t="e">
        <f t="shared" si="1031"/>
        <v>#VALUE!</v>
      </c>
      <c r="FI418" s="37" t="e">
        <f t="shared" si="1032"/>
        <v>#VALUE!</v>
      </c>
      <c r="FJ418" s="12"/>
      <c r="FK418" s="14" t="str">
        <f>IFERROR(VLOOKUP($A418,#REF!,27,0),"0")</f>
        <v>0</v>
      </c>
      <c r="FL418" s="14">
        <f t="shared" si="1105"/>
        <v>0</v>
      </c>
      <c r="FM418" s="14" t="str">
        <f>IFERROR(VLOOKUP($A418,SpecEd23!$X$22:$Y$610,59,0)," ")</f>
        <v xml:space="preserve"> </v>
      </c>
      <c r="FN418" s="14" t="e">
        <f t="shared" si="1106"/>
        <v>#VALUE!</v>
      </c>
      <c r="FO418" s="14">
        <f>IFERROR(VLOOKUP($A418,ECFE!#REF!,26,0),0)</f>
        <v>0</v>
      </c>
      <c r="FP418" s="14">
        <f t="shared" si="1107"/>
        <v>0</v>
      </c>
      <c r="FQ418" s="14">
        <f>IFERROR(VLOOKUP($A418,#REF!,16,0),0)</f>
        <v>0</v>
      </c>
      <c r="FR418" s="14">
        <f t="shared" si="1108"/>
        <v>0</v>
      </c>
      <c r="FS418" s="14">
        <f>IFERROR(VLOOKUP($A418,#REF!,12,0),0)</f>
        <v>0</v>
      </c>
      <c r="FT418" s="14">
        <f t="shared" si="1109"/>
        <v>0</v>
      </c>
      <c r="FU418" s="14">
        <v>0</v>
      </c>
      <c r="FV418" s="14">
        <f t="shared" si="1110"/>
        <v>0</v>
      </c>
      <c r="FW418" s="14">
        <f>IFERROR(VLOOKUP($A418,ConEnroll!$A$8:$S$601,16,0),0)</f>
        <v>0</v>
      </c>
      <c r="FX418" s="14">
        <f t="shared" si="1111"/>
        <v>0</v>
      </c>
      <c r="FY418" s="14">
        <f t="shared" si="1112"/>
        <v>0</v>
      </c>
      <c r="FZ418" s="14">
        <f t="shared" si="1113"/>
        <v>0</v>
      </c>
      <c r="GA418" s="14" t="e">
        <f t="shared" si="1114"/>
        <v>#VALUE!</v>
      </c>
      <c r="GB418" s="14" t="e">
        <f t="shared" si="1115"/>
        <v>#VALUE!</v>
      </c>
      <c r="GC418" s="39"/>
      <c r="GD418" s="14">
        <f t="shared" si="1033"/>
        <v>-12091.203212964336</v>
      </c>
      <c r="GE418" s="14" t="e">
        <f t="shared" si="1034"/>
        <v>#VALUE!</v>
      </c>
      <c r="GF418" s="14">
        <f t="shared" si="1035"/>
        <v>0</v>
      </c>
      <c r="GG418" s="14" t="e">
        <f t="shared" si="1036"/>
        <v>#VALUE!</v>
      </c>
      <c r="GH418" s="37" t="e">
        <f t="shared" si="1037"/>
        <v>#VALUE!</v>
      </c>
    </row>
    <row r="419" spans="1:190" ht="12.5" x14ac:dyDescent="0.25">
      <c r="A419" s="67">
        <v>4103</v>
      </c>
      <c r="B419" s="35">
        <v>7</v>
      </c>
      <c r="C419" s="14">
        <v>7</v>
      </c>
      <c r="D419" s="14"/>
      <c r="E419" s="14"/>
      <c r="F419" s="35" t="s">
        <v>1196</v>
      </c>
      <c r="G419" s="41"/>
      <c r="H419" s="14">
        <f>IFERROR(VLOOKUP($A419,BaseFY22!$A$7:$AK$528,6,0),0)</f>
        <v>2350</v>
      </c>
      <c r="I419" s="14">
        <f>IFERROR(VLOOKUP($A419,BaseFY22!$A$7:$AK$528,28,0),0)</f>
        <v>24126145</v>
      </c>
      <c r="J419" s="14">
        <f t="shared" si="1038"/>
        <v>10266.444680851064</v>
      </c>
      <c r="K419" s="14">
        <f>IFERROR(VLOOKUP($A419,SpecEd22!$A$21:$BB$605,24,0)," ")</f>
        <v>2909550.4061799813</v>
      </c>
      <c r="L419" s="14">
        <f t="shared" si="1039"/>
        <v>1238.1065558212686</v>
      </c>
      <c r="M419" s="14">
        <f>IFERROR(VLOOKUP($A419,ECFE!$A$16:$AB$347,7,0),0)</f>
        <v>0</v>
      </c>
      <c r="N419" s="14">
        <f t="shared" si="1005"/>
        <v>0</v>
      </c>
      <c r="O419" s="14">
        <v>0</v>
      </c>
      <c r="P419" s="14">
        <f t="shared" si="1006"/>
        <v>0</v>
      </c>
      <c r="Q419" s="14">
        <f>IFERROR(VLOOKUP($A419,ConEnroll!$A$7:$S$337,10,0),0)</f>
        <v>4351.47</v>
      </c>
      <c r="R419" s="14">
        <f t="shared" si="1040"/>
        <v>1.8516893617021277</v>
      </c>
      <c r="S419" s="14">
        <f t="shared" si="1007"/>
        <v>4351.47</v>
      </c>
      <c r="T419" s="14">
        <f t="shared" si="1041"/>
        <v>1.8516893617021277</v>
      </c>
      <c r="U419" s="14">
        <f t="shared" si="1008"/>
        <v>27040046.876179978</v>
      </c>
      <c r="V419" s="14">
        <f t="shared" si="1042"/>
        <v>11506.402926034034</v>
      </c>
      <c r="W419" s="42"/>
      <c r="X419" s="14">
        <f>IFERROR(VLOOKUP($A419,HouseFY22!$A$6:$AJ$528,28,0),0)</f>
        <v>24813938.407129999</v>
      </c>
      <c r="Y419" s="14">
        <f t="shared" si="1043"/>
        <v>10559.122726438298</v>
      </c>
      <c r="Z419" s="14">
        <f>IFERROR(VLOOKUP($A419,Compens80percent!$A$13:$M$560,12,0),0)</f>
        <v>0</v>
      </c>
      <c r="AA419" s="14">
        <f t="shared" si="1043"/>
        <v>0</v>
      </c>
      <c r="AB419" s="14">
        <f t="shared" si="1044"/>
        <v>24813938.407129999</v>
      </c>
      <c r="AC419" s="14">
        <f t="shared" si="1043"/>
        <v>10559.122726438298</v>
      </c>
      <c r="AD419" s="14">
        <f>IFERROR(VLOOKUP(A419,SpecEd22!$A$21:$Z$550,14,0),0)</f>
        <v>2909550.4061799813</v>
      </c>
      <c r="AE419" s="14">
        <f t="shared" si="1045"/>
        <v>1238.1065558212686</v>
      </c>
      <c r="AF419" s="14">
        <f>IFERROR(VLOOKUP($A419,ECFE!$A$16:$AB$348,8,0),0)</f>
        <v>0</v>
      </c>
      <c r="AG419" s="14">
        <f t="shared" si="1046"/>
        <v>0</v>
      </c>
      <c r="AH419" s="14">
        <f>IFERROR(VLOOKUP(A419,ParaFY19!$A$21:$Z$543,7,0),0)</f>
        <v>6272</v>
      </c>
      <c r="AI419" s="14">
        <f t="shared" si="1047"/>
        <v>2.6689361702127661</v>
      </c>
      <c r="AJ419" s="14">
        <f>IFERROR(VLOOKUP(A419,ConEnroll!$A$7:$S$341,13,0),0)</f>
        <v>5439.3375000000005</v>
      </c>
      <c r="AK419" s="14">
        <f t="shared" si="1048"/>
        <v>2.3146117021276598</v>
      </c>
      <c r="AL419" s="14">
        <f t="shared" si="1003"/>
        <v>11711.337500000001</v>
      </c>
      <c r="AM419" s="14">
        <f t="shared" si="1049"/>
        <v>4.9835478723404263</v>
      </c>
      <c r="AN419" s="14">
        <f t="shared" si="1050"/>
        <v>27735200.150809981</v>
      </c>
      <c r="AO419" s="14">
        <f t="shared" si="1051"/>
        <v>11802.212830131906</v>
      </c>
      <c r="AP419" s="62"/>
      <c r="AQ419" s="14">
        <f t="shared" si="1004"/>
        <v>292.67804558723401</v>
      </c>
      <c r="AR419" s="14">
        <f t="shared" si="1009"/>
        <v>0</v>
      </c>
      <c r="AS419" s="14">
        <f t="shared" si="1010"/>
        <v>3.1318585106382986</v>
      </c>
      <c r="AT419" s="14">
        <f t="shared" si="1052"/>
        <v>295.80990409787233</v>
      </c>
      <c r="AU419" s="37">
        <f t="shared" si="1011"/>
        <v>2.5708286594812522E-2</v>
      </c>
      <c r="AV419" s="42"/>
      <c r="AW419" s="14" t="str">
        <f>IFERROR(VLOOKUP($A419,#REF!,27,0),"0")</f>
        <v>0</v>
      </c>
      <c r="AX419" s="14">
        <f t="shared" si="1053"/>
        <v>0</v>
      </c>
      <c r="AY419" s="14" t="str">
        <f>IFERROR(VLOOKUP($A419,SpecEd22!#REF!,23,0)," ")</f>
        <v xml:space="preserve"> </v>
      </c>
      <c r="AZ419" s="14" t="e">
        <f t="shared" si="1054"/>
        <v>#VALUE!</v>
      </c>
      <c r="BA419" s="14">
        <f>IFERROR(VLOOKUP($A419,ECFE!#REF!,23,0),0)</f>
        <v>0</v>
      </c>
      <c r="BB419" s="14">
        <f t="shared" si="1055"/>
        <v>0</v>
      </c>
      <c r="BC419" s="14">
        <f>IFERROR(VLOOKUP($A419,#REF!,17,0),0)</f>
        <v>0</v>
      </c>
      <c r="BD419" s="14">
        <f t="shared" si="1056"/>
        <v>0</v>
      </c>
      <c r="BE419" s="14">
        <f>IFERROR(VLOOKUP($A419,#REF!,9,0),0)</f>
        <v>0</v>
      </c>
      <c r="BF419" s="14">
        <f t="shared" si="1057"/>
        <v>0</v>
      </c>
      <c r="BG419" s="14">
        <v>0</v>
      </c>
      <c r="BH419" s="14">
        <f t="shared" si="1058"/>
        <v>0</v>
      </c>
      <c r="BI419" s="14">
        <f>IFERROR(VLOOKUP($A419,ConEnroll!$A$8:$S$601,15,0),0)</f>
        <v>-1793</v>
      </c>
      <c r="BJ419" s="14">
        <f t="shared" si="1059"/>
        <v>-0.76297872340425532</v>
      </c>
      <c r="BK419" s="14">
        <f t="shared" si="1060"/>
        <v>-1793</v>
      </c>
      <c r="BL419" s="14">
        <f t="shared" si="1061"/>
        <v>-0.76297872340425532</v>
      </c>
      <c r="BM419" s="14" t="e">
        <f t="shared" si="1062"/>
        <v>#VALUE!</v>
      </c>
      <c r="BN419" s="14" t="e">
        <f t="shared" si="1063"/>
        <v>#VALUE!</v>
      </c>
      <c r="BO419" s="42"/>
      <c r="BP419" s="14">
        <f t="shared" si="1012"/>
        <v>10559.122726438298</v>
      </c>
      <c r="BQ419" s="14" t="e">
        <f t="shared" si="1013"/>
        <v>#VALUE!</v>
      </c>
      <c r="BR419" s="14">
        <f t="shared" si="1064"/>
        <v>5.7465265957446814</v>
      </c>
      <c r="BS419" s="14" t="e">
        <f t="shared" si="1014"/>
        <v>#VALUE!</v>
      </c>
      <c r="BT419" s="37" t="e">
        <f t="shared" si="1015"/>
        <v>#VALUE!</v>
      </c>
      <c r="BU419" s="41"/>
      <c r="BV419" s="14" t="str">
        <f>IFERROR(VLOOKUP($A419,#REF!,27,0),"0")</f>
        <v>0</v>
      </c>
      <c r="BW419" s="14">
        <f t="shared" si="1065"/>
        <v>0</v>
      </c>
      <c r="BX419" s="14" t="str">
        <f>IFERROR(VLOOKUP($A419,SpecEd22!$Z$22:$AV$606,59,0)," ")</f>
        <v xml:space="preserve"> </v>
      </c>
      <c r="BY419" s="14" t="e">
        <f t="shared" si="1066"/>
        <v>#VALUE!</v>
      </c>
      <c r="BZ419" s="14">
        <f>IFERROR(VLOOKUP($A419,ECFE!#REF!,25,0),0)</f>
        <v>0</v>
      </c>
      <c r="CA419" s="14">
        <f t="shared" si="1067"/>
        <v>0</v>
      </c>
      <c r="CB419" s="14">
        <f>IFERROR(VLOOKUP($A419,#REF!,17,0),0)</f>
        <v>0</v>
      </c>
      <c r="CC419" s="14">
        <f t="shared" si="1068"/>
        <v>0</v>
      </c>
      <c r="CD419" s="14">
        <f>IFERROR(VLOOKUP($A419,#REF!,9,0),0)</f>
        <v>0</v>
      </c>
      <c r="CE419" s="14">
        <f t="shared" si="1069"/>
        <v>0</v>
      </c>
      <c r="CF419" s="14">
        <v>0</v>
      </c>
      <c r="CG419" s="14">
        <f t="shared" si="1070"/>
        <v>0</v>
      </c>
      <c r="CH419" s="14">
        <f>IFERROR(VLOOKUP($A419,ConEnroll!$A$8:$S$601,15,0),0)</f>
        <v>-1793</v>
      </c>
      <c r="CI419" s="14">
        <f t="shared" si="1071"/>
        <v>-0.76297872340425532</v>
      </c>
      <c r="CJ419" s="14">
        <f t="shared" si="1072"/>
        <v>-1793</v>
      </c>
      <c r="CK419" s="14">
        <f t="shared" si="1073"/>
        <v>-0.76297872340425532</v>
      </c>
      <c r="CL419" s="14" t="e">
        <f t="shared" si="1074"/>
        <v>#VALUE!</v>
      </c>
      <c r="CM419" s="14" t="e">
        <f t="shared" si="1075"/>
        <v>#VALUE!</v>
      </c>
      <c r="CN419" s="42"/>
      <c r="CO419" s="14">
        <f t="shared" si="1016"/>
        <v>-10266.444680851064</v>
      </c>
      <c r="CP419" s="14" t="e">
        <f t="shared" si="1017"/>
        <v>#VALUE!</v>
      </c>
      <c r="CQ419" s="14">
        <f t="shared" si="1018"/>
        <v>-2.6146680851063833</v>
      </c>
      <c r="CR419" s="14" t="e">
        <f t="shared" si="1019"/>
        <v>#VALUE!</v>
      </c>
      <c r="CS419" s="37" t="e">
        <f t="shared" si="1020"/>
        <v>#VALUE!</v>
      </c>
      <c r="CT419" s="239"/>
      <c r="CU419" s="239"/>
      <c r="CV419" s="468"/>
      <c r="CW419" s="14">
        <f>IFERROR(VLOOKUP($A419,BaseFY23!$A$7:$AK$527,6,0),0)</f>
        <v>2283.1880200000001</v>
      </c>
      <c r="CX419" s="14">
        <f>IFERROR(VLOOKUP($A419,BaseFY23!$A$7:$AN$528,28,0),0)</f>
        <v>23663374.744957998</v>
      </c>
      <c r="CY419" s="14">
        <f t="shared" si="1076"/>
        <v>10364.181371693601</v>
      </c>
      <c r="CZ419" s="14">
        <f>IFERROR(VLOOKUP($A419,SpecEd23!$A$21:$BB$605,23,0)," ")</f>
        <v>3030095.4265408562</v>
      </c>
      <c r="DA419" s="14">
        <f t="shared" si="1077"/>
        <v>1327.1335518573965</v>
      </c>
      <c r="DB419" s="14">
        <f>IFERROR(VLOOKUP($A419,ECFE!$A$16:$AB$347,7,0),0)</f>
        <v>0</v>
      </c>
      <c r="DC419" s="14">
        <f t="shared" si="1078"/>
        <v>0</v>
      </c>
      <c r="DD419" s="14">
        <v>0</v>
      </c>
      <c r="DE419" s="14">
        <f t="shared" si="1079"/>
        <v>0</v>
      </c>
      <c r="DF419" s="14">
        <f>IFERROR(VLOOKUP($A419,ConEnroll!$A$7:$S$338,10,0),0)</f>
        <v>4351.47</v>
      </c>
      <c r="DG419" s="14">
        <f t="shared" si="1080"/>
        <v>1.9058745761989415</v>
      </c>
      <c r="DH419" s="14">
        <f t="shared" si="1021"/>
        <v>4351.47</v>
      </c>
      <c r="DI419" s="14">
        <f t="shared" si="1081"/>
        <v>1.9058745761989415</v>
      </c>
      <c r="DJ419" s="14">
        <f t="shared" si="1022"/>
        <v>26697821.641498853</v>
      </c>
      <c r="DK419" s="14">
        <f t="shared" si="1082"/>
        <v>11693.220798127195</v>
      </c>
      <c r="DL419" s="42"/>
      <c r="DM419" s="14">
        <f>IFERROR(VLOOKUP($A419,HouseFY23!$A$7:$AJ$528,28,0),0)</f>
        <v>24808244.144958001</v>
      </c>
      <c r="DN419" s="14">
        <f t="shared" si="1083"/>
        <v>10865.615940363072</v>
      </c>
      <c r="DO419" s="14">
        <f>IFERROR(VLOOKUP($A419,Compens80percent!$A$13:$M$560,12,0),0)</f>
        <v>0</v>
      </c>
      <c r="DP419" s="14">
        <f t="shared" si="1083"/>
        <v>0</v>
      </c>
      <c r="DQ419" s="14">
        <f t="shared" si="1084"/>
        <v>24808244.144958001</v>
      </c>
      <c r="DR419" s="14">
        <f t="shared" si="1085"/>
        <v>10556.699636152342</v>
      </c>
      <c r="DS419" s="14">
        <f>IFERROR(VLOOKUP($A419,SpecEd23!$A$21:$Z$550,14,0),0)</f>
        <v>3030095.4265408562</v>
      </c>
      <c r="DT419" s="14">
        <f t="shared" si="1086"/>
        <v>1327.1335518573965</v>
      </c>
      <c r="DU419" s="14">
        <f>IFERROR(VLOOKUP($A419,ECFE!$A$16:$AB$347,9,0),0)</f>
        <v>0</v>
      </c>
      <c r="DV419" s="14">
        <f t="shared" si="1087"/>
        <v>0</v>
      </c>
      <c r="DW419" s="14">
        <f>IFERROR(VLOOKUP($A419,ParaFY19!$A$21:$Z$543,7,0),0)</f>
        <v>6272</v>
      </c>
      <c r="DX419" s="14">
        <f t="shared" si="1088"/>
        <v>2.7470361376545767</v>
      </c>
      <c r="DY419" s="14">
        <f>IFERROR(VLOOKUP($A419,ConEnroll!$A$7:$S$341,13,0),0)</f>
        <v>5439.3375000000005</v>
      </c>
      <c r="DZ419" s="14">
        <f t="shared" si="1089"/>
        <v>2.3823432202486767</v>
      </c>
      <c r="EA419" s="14">
        <f t="shared" si="1023"/>
        <v>11711.337500000001</v>
      </c>
      <c r="EB419" s="14">
        <f t="shared" si="1090"/>
        <v>5.1293793579032538</v>
      </c>
      <c r="EC419" s="14">
        <f t="shared" si="1024"/>
        <v>27850050.908998858</v>
      </c>
      <c r="ED419" s="14">
        <f t="shared" si="1091"/>
        <v>12197.878871578372</v>
      </c>
      <c r="EE419" s="62"/>
      <c r="EF419" s="14">
        <f t="shared" si="1025"/>
        <v>501.43456866947054</v>
      </c>
      <c r="EG419" s="14">
        <f t="shared" si="1026"/>
        <v>0</v>
      </c>
      <c r="EH419" s="14">
        <f t="shared" si="1027"/>
        <v>3.2235047817043121</v>
      </c>
      <c r="EI419" s="14">
        <f t="shared" si="1092"/>
        <v>504.65807345117486</v>
      </c>
      <c r="EJ419" s="37">
        <f t="shared" si="1028"/>
        <v>4.3158175336259937E-2</v>
      </c>
      <c r="EK419" s="42"/>
      <c r="EL419" s="14" t="str">
        <f>IFERROR(VLOOKUP($A419,#REF!,27,0),"0")</f>
        <v>0</v>
      </c>
      <c r="EM419" s="14">
        <f t="shared" si="1093"/>
        <v>0</v>
      </c>
      <c r="EN419" s="14" t="str">
        <f>IFERROR(VLOOKUP($A419,SpecEd23!#REF!,23,0)," ")</f>
        <v xml:space="preserve"> </v>
      </c>
      <c r="EO419" s="14" t="e">
        <f t="shared" si="1094"/>
        <v>#VALUE!</v>
      </c>
      <c r="EP419" s="14">
        <f>IFERROR(VLOOKUP($A419,ECFE!#REF!,24,0),0)</f>
        <v>0</v>
      </c>
      <c r="EQ419" s="14">
        <f t="shared" si="1095"/>
        <v>0</v>
      </c>
      <c r="ER419" s="14">
        <f>IFERROR(VLOOKUP($A419,#REF!,30,0),0)</f>
        <v>0</v>
      </c>
      <c r="ES419" s="14">
        <f t="shared" si="1096"/>
        <v>0</v>
      </c>
      <c r="ET419" s="14">
        <f>IFERROR(VLOOKUP($A419,#REF!,12,0),0)</f>
        <v>0</v>
      </c>
      <c r="EU419" s="14">
        <f t="shared" si="1097"/>
        <v>0</v>
      </c>
      <c r="EV419" s="14">
        <v>0</v>
      </c>
      <c r="EW419" s="14">
        <f t="shared" si="1098"/>
        <v>0</v>
      </c>
      <c r="EX419" s="14">
        <f>IFERROR(VLOOKUP($A419,ConEnroll!$A$8:$S$601,16,0),0)</f>
        <v>2310</v>
      </c>
      <c r="EY419" s="14">
        <f t="shared" si="1099"/>
        <v>1.0117432203415293</v>
      </c>
      <c r="EZ419" s="14">
        <f t="shared" si="1100"/>
        <v>2310</v>
      </c>
      <c r="FA419" s="14">
        <f t="shared" si="1101"/>
        <v>1.0117432203415293</v>
      </c>
      <c r="FB419" s="14" t="e">
        <f t="shared" si="1102"/>
        <v>#VALUE!</v>
      </c>
      <c r="FC419" s="14" t="e">
        <f t="shared" si="1103"/>
        <v>#VALUE!</v>
      </c>
      <c r="FD419" s="62"/>
      <c r="FE419" s="14">
        <f t="shared" si="1029"/>
        <v>10865.615940363072</v>
      </c>
      <c r="FF419" s="14" t="e">
        <f t="shared" si="1030"/>
        <v>#VALUE!</v>
      </c>
      <c r="FG419" s="14">
        <f t="shared" si="1104"/>
        <v>4.1176361375617248</v>
      </c>
      <c r="FH419" s="14" t="e">
        <f t="shared" si="1031"/>
        <v>#VALUE!</v>
      </c>
      <c r="FI419" s="37" t="e">
        <f t="shared" si="1032"/>
        <v>#VALUE!</v>
      </c>
      <c r="FJ419" s="12"/>
      <c r="FK419" s="14" t="str">
        <f>IFERROR(VLOOKUP($A419,#REF!,27,0),"0")</f>
        <v>0</v>
      </c>
      <c r="FL419" s="14">
        <f t="shared" si="1105"/>
        <v>0</v>
      </c>
      <c r="FM419" s="14" t="str">
        <f>IFERROR(VLOOKUP($A419,SpecEd23!$X$22:$Y$610,59,0)," ")</f>
        <v xml:space="preserve"> </v>
      </c>
      <c r="FN419" s="14" t="e">
        <f t="shared" si="1106"/>
        <v>#VALUE!</v>
      </c>
      <c r="FO419" s="14">
        <f>IFERROR(VLOOKUP($A419,ECFE!#REF!,26,0),0)</f>
        <v>0</v>
      </c>
      <c r="FP419" s="14">
        <f t="shared" si="1107"/>
        <v>0</v>
      </c>
      <c r="FQ419" s="14">
        <f>IFERROR(VLOOKUP($A419,#REF!,16,0),0)</f>
        <v>0</v>
      </c>
      <c r="FR419" s="14">
        <f t="shared" si="1108"/>
        <v>0</v>
      </c>
      <c r="FS419" s="14">
        <f>IFERROR(VLOOKUP($A419,#REF!,12,0),0)</f>
        <v>0</v>
      </c>
      <c r="FT419" s="14">
        <f t="shared" si="1109"/>
        <v>0</v>
      </c>
      <c r="FU419" s="14">
        <v>0</v>
      </c>
      <c r="FV419" s="14">
        <f t="shared" si="1110"/>
        <v>0</v>
      </c>
      <c r="FW419" s="14">
        <f>IFERROR(VLOOKUP($A419,ConEnroll!$A$8:$S$601,16,0),0)</f>
        <v>2310</v>
      </c>
      <c r="FX419" s="14">
        <f t="shared" si="1111"/>
        <v>1.0117432203415293</v>
      </c>
      <c r="FY419" s="14">
        <f t="shared" si="1112"/>
        <v>2310</v>
      </c>
      <c r="FZ419" s="14">
        <f t="shared" si="1113"/>
        <v>1.0117432203415293</v>
      </c>
      <c r="GA419" s="14" t="e">
        <f t="shared" si="1114"/>
        <v>#VALUE!</v>
      </c>
      <c r="GB419" s="14" t="e">
        <f t="shared" si="1115"/>
        <v>#VALUE!</v>
      </c>
      <c r="GC419" s="39"/>
      <c r="GD419" s="14">
        <f t="shared" si="1033"/>
        <v>-10364.181371693601</v>
      </c>
      <c r="GE419" s="14" t="e">
        <f t="shared" si="1034"/>
        <v>#VALUE!</v>
      </c>
      <c r="GF419" s="14">
        <f t="shared" si="1035"/>
        <v>-0.89413135585741221</v>
      </c>
      <c r="GG419" s="14" t="e">
        <f t="shared" si="1036"/>
        <v>#VALUE!</v>
      </c>
      <c r="GH419" s="37" t="e">
        <f t="shared" si="1037"/>
        <v>#VALUE!</v>
      </c>
    </row>
    <row r="420" spans="1:190" ht="12.5" x14ac:dyDescent="0.25">
      <c r="A420" s="67">
        <v>4104</v>
      </c>
      <c r="B420" s="35">
        <v>7</v>
      </c>
      <c r="C420" s="14">
        <v>7</v>
      </c>
      <c r="D420" s="14"/>
      <c r="E420" s="14"/>
      <c r="F420" s="35" t="s">
        <v>2710</v>
      </c>
      <c r="G420" s="41"/>
      <c r="H420" s="14">
        <f>IFERROR(VLOOKUP($A420,BaseFY22!$A$7:$AK$528,6,0),0)</f>
        <v>205</v>
      </c>
      <c r="I420" s="14">
        <f>IFERROR(VLOOKUP($A420,BaseFY22!$A$7:$AK$528,28,0),0)</f>
        <v>2202760</v>
      </c>
      <c r="J420" s="14">
        <f t="shared" si="1038"/>
        <v>10745.170731707318</v>
      </c>
      <c r="K420" s="14">
        <f>IFERROR(VLOOKUP($A420,SpecEd22!$A$21:$BB$605,24,0)," ")</f>
        <v>1341227.3525031272</v>
      </c>
      <c r="L420" s="14">
        <f t="shared" si="1039"/>
        <v>6542.572451234767</v>
      </c>
      <c r="M420" s="14">
        <f>IFERROR(VLOOKUP($A420,ECFE!$A$16:$AB$347,7,0),0)</f>
        <v>0</v>
      </c>
      <c r="N420" s="14">
        <f t="shared" si="1005"/>
        <v>0</v>
      </c>
      <c r="O420" s="14">
        <v>0</v>
      </c>
      <c r="P420" s="14">
        <f t="shared" si="1006"/>
        <v>0</v>
      </c>
      <c r="Q420" s="14">
        <f>IFERROR(VLOOKUP($A420,ConEnroll!$A$7:$S$337,10,0),0)</f>
        <v>0</v>
      </c>
      <c r="R420" s="14">
        <f t="shared" si="1040"/>
        <v>0</v>
      </c>
      <c r="S420" s="14">
        <f t="shared" si="1007"/>
        <v>0</v>
      </c>
      <c r="T420" s="14">
        <f t="shared" si="1041"/>
        <v>0</v>
      </c>
      <c r="U420" s="14">
        <f t="shared" si="1008"/>
        <v>3543987.3525031274</v>
      </c>
      <c r="V420" s="14">
        <f t="shared" si="1042"/>
        <v>17287.743182942086</v>
      </c>
      <c r="W420" s="42"/>
      <c r="X420" s="14">
        <f>IFERROR(VLOOKUP($A420,HouseFY22!$A$6:$AJ$528,28,0),0)</f>
        <v>2246708.2882900001</v>
      </c>
      <c r="Y420" s="14">
        <f t="shared" si="1043"/>
        <v>10959.552625804878</v>
      </c>
      <c r="Z420" s="14">
        <f>IFERROR(VLOOKUP($A420,Compens80percent!$A$13:$M$560,12,0),0)</f>
        <v>0</v>
      </c>
      <c r="AA420" s="14">
        <f t="shared" si="1043"/>
        <v>0</v>
      </c>
      <c r="AB420" s="14">
        <f t="shared" si="1044"/>
        <v>2246708.2882900001</v>
      </c>
      <c r="AC420" s="14">
        <f t="shared" si="1043"/>
        <v>10959.552625804878</v>
      </c>
      <c r="AD420" s="14">
        <f>IFERROR(VLOOKUP(A420,SpecEd22!$A$21:$Z$550,14,0),0)</f>
        <v>1341227.3525031272</v>
      </c>
      <c r="AE420" s="14">
        <f t="shared" si="1045"/>
        <v>6542.572451234767</v>
      </c>
      <c r="AF420" s="14">
        <f>IFERROR(VLOOKUP($A420,ECFE!$A$16:$AB$348,8,0),0)</f>
        <v>0</v>
      </c>
      <c r="AG420" s="14">
        <f t="shared" si="1046"/>
        <v>0</v>
      </c>
      <c r="AH420" s="14">
        <f>IFERROR(VLOOKUP(A420,ParaFY19!$A$21:$Z$543,7,0),0)</f>
        <v>2156</v>
      </c>
      <c r="AI420" s="14">
        <f t="shared" si="1047"/>
        <v>10.517073170731708</v>
      </c>
      <c r="AJ420" s="14">
        <f>IFERROR(VLOOKUP(A420,ConEnroll!$A$7:$S$341,13,0),0)</f>
        <v>0</v>
      </c>
      <c r="AK420" s="14">
        <f t="shared" si="1048"/>
        <v>0</v>
      </c>
      <c r="AL420" s="14">
        <f t="shared" si="1003"/>
        <v>2156</v>
      </c>
      <c r="AM420" s="14">
        <f t="shared" si="1049"/>
        <v>10.517073170731708</v>
      </c>
      <c r="AN420" s="14">
        <f t="shared" si="1050"/>
        <v>3590091.640793127</v>
      </c>
      <c r="AO420" s="14">
        <f t="shared" si="1051"/>
        <v>17512.642150210377</v>
      </c>
      <c r="AP420" s="62"/>
      <c r="AQ420" s="14">
        <f t="shared" si="1004"/>
        <v>214.38189409755978</v>
      </c>
      <c r="AR420" s="14">
        <f t="shared" si="1009"/>
        <v>0</v>
      </c>
      <c r="AS420" s="14">
        <f t="shared" si="1010"/>
        <v>10.517073170731708</v>
      </c>
      <c r="AT420" s="14">
        <f t="shared" si="1052"/>
        <v>224.8989672682915</v>
      </c>
      <c r="AU420" s="37">
        <f t="shared" si="1011"/>
        <v>1.3009157117176555E-2</v>
      </c>
      <c r="AV420" s="42"/>
      <c r="AW420" s="14" t="str">
        <f>IFERROR(VLOOKUP($A420,#REF!,27,0),"0")</f>
        <v>0</v>
      </c>
      <c r="AX420" s="14">
        <f t="shared" si="1053"/>
        <v>0</v>
      </c>
      <c r="AY420" s="14" t="str">
        <f>IFERROR(VLOOKUP($A420,SpecEd22!#REF!,23,0)," ")</f>
        <v xml:space="preserve"> </v>
      </c>
      <c r="AZ420" s="14" t="e">
        <f t="shared" si="1054"/>
        <v>#VALUE!</v>
      </c>
      <c r="BA420" s="14">
        <f>IFERROR(VLOOKUP($A420,ECFE!#REF!,23,0),0)</f>
        <v>0</v>
      </c>
      <c r="BB420" s="14">
        <f t="shared" si="1055"/>
        <v>0</v>
      </c>
      <c r="BC420" s="14">
        <f>IFERROR(VLOOKUP($A420,#REF!,17,0),0)</f>
        <v>0</v>
      </c>
      <c r="BD420" s="14">
        <f t="shared" si="1056"/>
        <v>0</v>
      </c>
      <c r="BE420" s="14">
        <f>IFERROR(VLOOKUP($A420,#REF!,9,0),0)</f>
        <v>0</v>
      </c>
      <c r="BF420" s="14">
        <f t="shared" si="1057"/>
        <v>0</v>
      </c>
      <c r="BG420" s="14">
        <v>0</v>
      </c>
      <c r="BH420" s="14">
        <f t="shared" si="1058"/>
        <v>0</v>
      </c>
      <c r="BI420" s="14">
        <f>IFERROR(VLOOKUP($A420,ConEnroll!$A$8:$S$601,15,0),0)</f>
        <v>0</v>
      </c>
      <c r="BJ420" s="14">
        <f t="shared" si="1059"/>
        <v>0</v>
      </c>
      <c r="BK420" s="14">
        <f t="shared" si="1060"/>
        <v>0</v>
      </c>
      <c r="BL420" s="14">
        <f t="shared" si="1061"/>
        <v>0</v>
      </c>
      <c r="BM420" s="14" t="e">
        <f t="shared" si="1062"/>
        <v>#VALUE!</v>
      </c>
      <c r="BN420" s="14" t="e">
        <f t="shared" si="1063"/>
        <v>#VALUE!</v>
      </c>
      <c r="BO420" s="42"/>
      <c r="BP420" s="14">
        <f t="shared" si="1012"/>
        <v>10959.552625804878</v>
      </c>
      <c r="BQ420" s="14" t="e">
        <f t="shared" si="1013"/>
        <v>#VALUE!</v>
      </c>
      <c r="BR420" s="14">
        <f t="shared" si="1064"/>
        <v>10.517073170731708</v>
      </c>
      <c r="BS420" s="14" t="e">
        <f t="shared" si="1014"/>
        <v>#VALUE!</v>
      </c>
      <c r="BT420" s="37" t="e">
        <f t="shared" si="1015"/>
        <v>#VALUE!</v>
      </c>
      <c r="BU420" s="41"/>
      <c r="BV420" s="14" t="str">
        <f>IFERROR(VLOOKUP($A420,#REF!,27,0),"0")</f>
        <v>0</v>
      </c>
      <c r="BW420" s="14">
        <f t="shared" si="1065"/>
        <v>0</v>
      </c>
      <c r="BX420" s="14" t="str">
        <f>IFERROR(VLOOKUP($A420,SpecEd22!$Z$22:$AV$606,59,0)," ")</f>
        <v xml:space="preserve"> </v>
      </c>
      <c r="BY420" s="14" t="e">
        <f t="shared" si="1066"/>
        <v>#VALUE!</v>
      </c>
      <c r="BZ420" s="14">
        <f>IFERROR(VLOOKUP($A420,ECFE!#REF!,25,0),0)</f>
        <v>0</v>
      </c>
      <c r="CA420" s="14">
        <f t="shared" si="1067"/>
        <v>0</v>
      </c>
      <c r="CB420" s="14">
        <f>IFERROR(VLOOKUP($A420,#REF!,17,0),0)</f>
        <v>0</v>
      </c>
      <c r="CC420" s="14">
        <f t="shared" si="1068"/>
        <v>0</v>
      </c>
      <c r="CD420" s="14">
        <f>IFERROR(VLOOKUP($A420,#REF!,9,0),0)</f>
        <v>0</v>
      </c>
      <c r="CE420" s="14">
        <f t="shared" si="1069"/>
        <v>0</v>
      </c>
      <c r="CF420" s="14">
        <v>0</v>
      </c>
      <c r="CG420" s="14">
        <f t="shared" si="1070"/>
        <v>0</v>
      </c>
      <c r="CH420" s="14">
        <f>IFERROR(VLOOKUP($A420,ConEnroll!$A$8:$S$601,15,0),0)</f>
        <v>0</v>
      </c>
      <c r="CI420" s="14">
        <f t="shared" si="1071"/>
        <v>0</v>
      </c>
      <c r="CJ420" s="14">
        <f t="shared" si="1072"/>
        <v>0</v>
      </c>
      <c r="CK420" s="14">
        <f t="shared" si="1073"/>
        <v>0</v>
      </c>
      <c r="CL420" s="14" t="e">
        <f t="shared" si="1074"/>
        <v>#VALUE!</v>
      </c>
      <c r="CM420" s="14" t="e">
        <f t="shared" si="1075"/>
        <v>#VALUE!</v>
      </c>
      <c r="CN420" s="42"/>
      <c r="CO420" s="14">
        <f t="shared" si="1016"/>
        <v>-10745.170731707318</v>
      </c>
      <c r="CP420" s="14" t="e">
        <f t="shared" si="1017"/>
        <v>#VALUE!</v>
      </c>
      <c r="CQ420" s="14">
        <f t="shared" si="1018"/>
        <v>0</v>
      </c>
      <c r="CR420" s="14" t="e">
        <f t="shared" si="1019"/>
        <v>#VALUE!</v>
      </c>
      <c r="CS420" s="37" t="e">
        <f t="shared" si="1020"/>
        <v>#VALUE!</v>
      </c>
      <c r="CT420" s="239"/>
      <c r="CU420" s="239"/>
      <c r="CV420" s="468"/>
      <c r="CW420" s="14">
        <f>IFERROR(VLOOKUP($A420,BaseFY23!$A$7:$AK$527,6,0),0)</f>
        <v>236.88854499999999</v>
      </c>
      <c r="CX420" s="14">
        <f>IFERROR(VLOOKUP($A420,BaseFY23!$A$7:$AN$528,28,0),0)</f>
        <v>2496023.8328169999</v>
      </c>
      <c r="CY420" s="14">
        <f t="shared" si="1076"/>
        <v>10536.701269438756</v>
      </c>
      <c r="CZ420" s="14">
        <f>IFERROR(VLOOKUP($A420,SpecEd23!$A$21:$BB$605,23,0)," ")</f>
        <v>1650218.0158961874</v>
      </c>
      <c r="DA420" s="14">
        <f t="shared" si="1077"/>
        <v>6966.2212493060288</v>
      </c>
      <c r="DB420" s="14">
        <f>IFERROR(VLOOKUP($A420,ECFE!$A$16:$AB$347,7,0),0)</f>
        <v>0</v>
      </c>
      <c r="DC420" s="14">
        <f t="shared" si="1078"/>
        <v>0</v>
      </c>
      <c r="DD420" s="14">
        <v>0</v>
      </c>
      <c r="DE420" s="14">
        <f t="shared" si="1079"/>
        <v>0</v>
      </c>
      <c r="DF420" s="14">
        <f>IFERROR(VLOOKUP($A420,ConEnroll!$A$7:$S$338,10,0),0)</f>
        <v>0</v>
      </c>
      <c r="DG420" s="14">
        <f t="shared" si="1080"/>
        <v>0</v>
      </c>
      <c r="DH420" s="14">
        <f t="shared" si="1021"/>
        <v>0</v>
      </c>
      <c r="DI420" s="14">
        <f t="shared" si="1081"/>
        <v>0</v>
      </c>
      <c r="DJ420" s="14">
        <f t="shared" si="1022"/>
        <v>4146241.8487131875</v>
      </c>
      <c r="DK420" s="14">
        <f t="shared" si="1082"/>
        <v>17502.922518744785</v>
      </c>
      <c r="DL420" s="42"/>
      <c r="DM420" s="14">
        <f>IFERROR(VLOOKUP($A420,HouseFY23!$A$7:$AJ$528,28,0),0)</f>
        <v>2594656.2328169998</v>
      </c>
      <c r="DN420" s="14">
        <f t="shared" si="1083"/>
        <v>10953.067539914182</v>
      </c>
      <c r="DO420" s="14">
        <f>IFERROR(VLOOKUP($A420,Compens80percent!$A$13:$M$560,12,0),0)</f>
        <v>0</v>
      </c>
      <c r="DP420" s="14">
        <f t="shared" si="1083"/>
        <v>0</v>
      </c>
      <c r="DQ420" s="14">
        <f t="shared" si="1084"/>
        <v>2594656.2328169998</v>
      </c>
      <c r="DR420" s="14">
        <f t="shared" si="1085"/>
        <v>12656.859672278048</v>
      </c>
      <c r="DS420" s="14">
        <f>IFERROR(VLOOKUP($A420,SpecEd23!$A$21:$Z$550,14,0),0)</f>
        <v>1650218.0158961874</v>
      </c>
      <c r="DT420" s="14">
        <f t="shared" si="1086"/>
        <v>6966.2212493060288</v>
      </c>
      <c r="DU420" s="14">
        <f>IFERROR(VLOOKUP($A420,ECFE!$A$16:$AB$347,9,0),0)</f>
        <v>0</v>
      </c>
      <c r="DV420" s="14">
        <f t="shared" si="1087"/>
        <v>0</v>
      </c>
      <c r="DW420" s="14">
        <f>IFERROR(VLOOKUP($A420,ParaFY19!$A$21:$Z$543,7,0),0)</f>
        <v>2156</v>
      </c>
      <c r="DX420" s="14">
        <f t="shared" si="1088"/>
        <v>9.1013265331170832</v>
      </c>
      <c r="DY420" s="14">
        <f>IFERROR(VLOOKUP($A420,ConEnroll!$A$7:$S$341,13,0),0)</f>
        <v>0</v>
      </c>
      <c r="DZ420" s="14">
        <f t="shared" si="1089"/>
        <v>0</v>
      </c>
      <c r="EA420" s="14">
        <f t="shared" si="1023"/>
        <v>2156</v>
      </c>
      <c r="EB420" s="14">
        <f t="shared" si="1090"/>
        <v>9.1013265331170832</v>
      </c>
      <c r="EC420" s="14">
        <f t="shared" si="1024"/>
        <v>4247030.2487131869</v>
      </c>
      <c r="ED420" s="14">
        <f t="shared" si="1091"/>
        <v>17928.390115753326</v>
      </c>
      <c r="EE420" s="62"/>
      <c r="EF420" s="14">
        <f t="shared" si="1025"/>
        <v>416.36627047542606</v>
      </c>
      <c r="EG420" s="14">
        <f t="shared" si="1026"/>
        <v>0</v>
      </c>
      <c r="EH420" s="14">
        <f t="shared" si="1027"/>
        <v>9.1013265331170832</v>
      </c>
      <c r="EI420" s="14">
        <f t="shared" si="1092"/>
        <v>425.46759700854312</v>
      </c>
      <c r="EJ420" s="37">
        <f t="shared" si="1028"/>
        <v>2.4308374590179892E-2</v>
      </c>
      <c r="EK420" s="42"/>
      <c r="EL420" s="14" t="str">
        <f>IFERROR(VLOOKUP($A420,#REF!,27,0),"0")</f>
        <v>0</v>
      </c>
      <c r="EM420" s="14">
        <f t="shared" si="1093"/>
        <v>0</v>
      </c>
      <c r="EN420" s="14" t="str">
        <f>IFERROR(VLOOKUP($A420,SpecEd23!#REF!,23,0)," ")</f>
        <v xml:space="preserve"> </v>
      </c>
      <c r="EO420" s="14" t="e">
        <f t="shared" si="1094"/>
        <v>#VALUE!</v>
      </c>
      <c r="EP420" s="14">
        <f>IFERROR(VLOOKUP($A420,ECFE!#REF!,24,0),0)</f>
        <v>0</v>
      </c>
      <c r="EQ420" s="14">
        <f t="shared" si="1095"/>
        <v>0</v>
      </c>
      <c r="ER420" s="14">
        <f>IFERROR(VLOOKUP($A420,#REF!,30,0),0)</f>
        <v>0</v>
      </c>
      <c r="ES420" s="14">
        <f t="shared" si="1096"/>
        <v>0</v>
      </c>
      <c r="ET420" s="14">
        <f>IFERROR(VLOOKUP($A420,#REF!,12,0),0)</f>
        <v>0</v>
      </c>
      <c r="EU420" s="14">
        <f t="shared" si="1097"/>
        <v>0</v>
      </c>
      <c r="EV420" s="14">
        <v>0</v>
      </c>
      <c r="EW420" s="14">
        <f t="shared" si="1098"/>
        <v>0</v>
      </c>
      <c r="EX420" s="14">
        <f>IFERROR(VLOOKUP($A420,ConEnroll!$A$8:$S$601,16,0),0)</f>
        <v>0</v>
      </c>
      <c r="EY420" s="14">
        <f t="shared" si="1099"/>
        <v>0</v>
      </c>
      <c r="EZ420" s="14">
        <f t="shared" si="1100"/>
        <v>0</v>
      </c>
      <c r="FA420" s="14">
        <f t="shared" si="1101"/>
        <v>0</v>
      </c>
      <c r="FB420" s="14" t="e">
        <f t="shared" si="1102"/>
        <v>#VALUE!</v>
      </c>
      <c r="FC420" s="14" t="e">
        <f t="shared" si="1103"/>
        <v>#VALUE!</v>
      </c>
      <c r="FD420" s="62"/>
      <c r="FE420" s="14">
        <f t="shared" si="1029"/>
        <v>10953.067539914182</v>
      </c>
      <c r="FF420" s="14" t="e">
        <f t="shared" si="1030"/>
        <v>#VALUE!</v>
      </c>
      <c r="FG420" s="14">
        <f t="shared" si="1104"/>
        <v>9.1013265331170832</v>
      </c>
      <c r="FH420" s="14" t="e">
        <f t="shared" si="1031"/>
        <v>#VALUE!</v>
      </c>
      <c r="FI420" s="37" t="e">
        <f t="shared" si="1032"/>
        <v>#VALUE!</v>
      </c>
      <c r="FJ420" s="12"/>
      <c r="FK420" s="14" t="str">
        <f>IFERROR(VLOOKUP($A420,#REF!,27,0),"0")</f>
        <v>0</v>
      </c>
      <c r="FL420" s="14">
        <f t="shared" si="1105"/>
        <v>0</v>
      </c>
      <c r="FM420" s="14" t="str">
        <f>IFERROR(VLOOKUP($A420,SpecEd23!$X$22:$Y$610,59,0)," ")</f>
        <v xml:space="preserve"> </v>
      </c>
      <c r="FN420" s="14" t="e">
        <f t="shared" si="1106"/>
        <v>#VALUE!</v>
      </c>
      <c r="FO420" s="14">
        <f>IFERROR(VLOOKUP($A420,ECFE!#REF!,26,0),0)</f>
        <v>0</v>
      </c>
      <c r="FP420" s="14">
        <f t="shared" si="1107"/>
        <v>0</v>
      </c>
      <c r="FQ420" s="14">
        <f>IFERROR(VLOOKUP($A420,#REF!,16,0),0)</f>
        <v>0</v>
      </c>
      <c r="FR420" s="14">
        <f t="shared" si="1108"/>
        <v>0</v>
      </c>
      <c r="FS420" s="14">
        <f>IFERROR(VLOOKUP($A420,#REF!,12,0),0)</f>
        <v>0</v>
      </c>
      <c r="FT420" s="14">
        <f t="shared" si="1109"/>
        <v>0</v>
      </c>
      <c r="FU420" s="14">
        <v>0</v>
      </c>
      <c r="FV420" s="14">
        <f t="shared" si="1110"/>
        <v>0</v>
      </c>
      <c r="FW420" s="14">
        <f>IFERROR(VLOOKUP($A420,ConEnroll!$A$8:$S$601,16,0),0)</f>
        <v>0</v>
      </c>
      <c r="FX420" s="14">
        <f t="shared" si="1111"/>
        <v>0</v>
      </c>
      <c r="FY420" s="14">
        <f t="shared" si="1112"/>
        <v>0</v>
      </c>
      <c r="FZ420" s="14">
        <f t="shared" si="1113"/>
        <v>0</v>
      </c>
      <c r="GA420" s="14" t="e">
        <f t="shared" si="1114"/>
        <v>#VALUE!</v>
      </c>
      <c r="GB420" s="14" t="e">
        <f t="shared" si="1115"/>
        <v>#VALUE!</v>
      </c>
      <c r="GC420" s="39"/>
      <c r="GD420" s="14">
        <f t="shared" si="1033"/>
        <v>-10536.701269438756</v>
      </c>
      <c r="GE420" s="14" t="e">
        <f t="shared" si="1034"/>
        <v>#VALUE!</v>
      </c>
      <c r="GF420" s="14">
        <f t="shared" si="1035"/>
        <v>0</v>
      </c>
      <c r="GG420" s="14" t="e">
        <f t="shared" si="1036"/>
        <v>#VALUE!</v>
      </c>
      <c r="GH420" s="37" t="e">
        <f t="shared" si="1037"/>
        <v>#VALUE!</v>
      </c>
    </row>
    <row r="421" spans="1:190" ht="12.5" x14ac:dyDescent="0.25">
      <c r="A421" s="67">
        <v>4105</v>
      </c>
      <c r="B421" s="35">
        <v>7</v>
      </c>
      <c r="C421" s="14">
        <v>7</v>
      </c>
      <c r="D421" s="14"/>
      <c r="E421" s="14"/>
      <c r="F421" s="35" t="s">
        <v>2711</v>
      </c>
      <c r="G421" s="41"/>
      <c r="H421" s="14">
        <f>IFERROR(VLOOKUP($A421,BaseFY22!$A$7:$AK$528,6,0),0)</f>
        <v>734</v>
      </c>
      <c r="I421" s="14">
        <f>IFERROR(VLOOKUP($A421,BaseFY22!$A$7:$AK$528,28,0),0)</f>
        <v>5817451.4000000004</v>
      </c>
      <c r="J421" s="14">
        <f t="shared" si="1038"/>
        <v>7925.6831062670308</v>
      </c>
      <c r="K421" s="14">
        <f>IFERROR(VLOOKUP($A421,SpecEd22!$A$21:$BB$605,24,0)," ")</f>
        <v>3000661.3440966671</v>
      </c>
      <c r="L421" s="14">
        <f t="shared" si="1039"/>
        <v>4088.0944742461406</v>
      </c>
      <c r="M421" s="14">
        <f>IFERROR(VLOOKUP($A421,ECFE!$A$16:$AB$347,7,0),0)</f>
        <v>0</v>
      </c>
      <c r="N421" s="14">
        <f t="shared" si="1005"/>
        <v>0</v>
      </c>
      <c r="O421" s="14">
        <v>0</v>
      </c>
      <c r="P421" s="14">
        <f t="shared" si="1006"/>
        <v>0</v>
      </c>
      <c r="Q421" s="14">
        <f>IFERROR(VLOOKUP($A421,ConEnroll!$A$7:$S$337,10,0),0)</f>
        <v>0</v>
      </c>
      <c r="R421" s="14">
        <f t="shared" si="1040"/>
        <v>0</v>
      </c>
      <c r="S421" s="14">
        <f t="shared" si="1007"/>
        <v>0</v>
      </c>
      <c r="T421" s="14">
        <f t="shared" si="1041"/>
        <v>0</v>
      </c>
      <c r="U421" s="14">
        <f t="shared" si="1008"/>
        <v>8818112.7440966666</v>
      </c>
      <c r="V421" s="14">
        <f t="shared" si="1042"/>
        <v>12013.77758051317</v>
      </c>
      <c r="W421" s="42"/>
      <c r="X421" s="14">
        <f>IFERROR(VLOOKUP($A421,HouseFY22!$A$6:$AJ$528,28,0),0)</f>
        <v>5925505.2431190005</v>
      </c>
      <c r="Y421" s="14">
        <f t="shared" si="1043"/>
        <v>8072.8954265926441</v>
      </c>
      <c r="Z421" s="14">
        <f>IFERROR(VLOOKUP($A421,Compens80percent!$A$13:$M$560,12,0),0)</f>
        <v>0</v>
      </c>
      <c r="AA421" s="14">
        <f t="shared" si="1043"/>
        <v>0</v>
      </c>
      <c r="AB421" s="14">
        <f t="shared" si="1044"/>
        <v>5925505.2431190005</v>
      </c>
      <c r="AC421" s="14">
        <f t="shared" si="1043"/>
        <v>8072.8954265926441</v>
      </c>
      <c r="AD421" s="14">
        <f>IFERROR(VLOOKUP(A421,SpecEd22!$A$21:$Z$550,14,0),0)</f>
        <v>3000661.3440966671</v>
      </c>
      <c r="AE421" s="14">
        <f t="shared" si="1045"/>
        <v>4088.0944742461406</v>
      </c>
      <c r="AF421" s="14">
        <f>IFERROR(VLOOKUP($A421,ECFE!$A$16:$AB$348,8,0),0)</f>
        <v>0</v>
      </c>
      <c r="AG421" s="14">
        <f t="shared" si="1046"/>
        <v>0</v>
      </c>
      <c r="AH421" s="14">
        <f>IFERROR(VLOOKUP(A421,ParaFY19!$A$21:$Z$543,7,0),0)</f>
        <v>5292</v>
      </c>
      <c r="AI421" s="14">
        <f t="shared" si="1047"/>
        <v>7.2098092643051768</v>
      </c>
      <c r="AJ421" s="14">
        <f>IFERROR(VLOOKUP(A421,ConEnroll!$A$7:$S$341,13,0),0)</f>
        <v>0</v>
      </c>
      <c r="AK421" s="14">
        <f t="shared" si="1048"/>
        <v>0</v>
      </c>
      <c r="AL421" s="14">
        <f t="shared" si="1003"/>
        <v>5292</v>
      </c>
      <c r="AM421" s="14">
        <f t="shared" si="1049"/>
        <v>7.2098092643051768</v>
      </c>
      <c r="AN421" s="14">
        <f t="shared" si="1050"/>
        <v>8931458.5872156676</v>
      </c>
      <c r="AO421" s="14">
        <f t="shared" si="1051"/>
        <v>12168.19971010309</v>
      </c>
      <c r="AP421" s="62"/>
      <c r="AQ421" s="14">
        <f t="shared" si="1004"/>
        <v>147.21232032561329</v>
      </c>
      <c r="AR421" s="14">
        <f t="shared" si="1009"/>
        <v>0</v>
      </c>
      <c r="AS421" s="14">
        <f t="shared" si="1010"/>
        <v>7.2098092643051768</v>
      </c>
      <c r="AT421" s="14">
        <f t="shared" si="1052"/>
        <v>154.42212958991846</v>
      </c>
      <c r="AU421" s="37">
        <f t="shared" si="1011"/>
        <v>1.2853752997757954E-2</v>
      </c>
      <c r="AV421" s="42"/>
      <c r="AW421" s="14" t="str">
        <f>IFERROR(VLOOKUP($A421,#REF!,27,0),"0")</f>
        <v>0</v>
      </c>
      <c r="AX421" s="14">
        <f t="shared" si="1053"/>
        <v>0</v>
      </c>
      <c r="AY421" s="14" t="str">
        <f>IFERROR(VLOOKUP($A421,SpecEd22!#REF!,23,0)," ")</f>
        <v xml:space="preserve"> </v>
      </c>
      <c r="AZ421" s="14" t="e">
        <f t="shared" si="1054"/>
        <v>#VALUE!</v>
      </c>
      <c r="BA421" s="14">
        <f>IFERROR(VLOOKUP($A421,ECFE!#REF!,23,0),0)</f>
        <v>0</v>
      </c>
      <c r="BB421" s="14">
        <f t="shared" si="1055"/>
        <v>0</v>
      </c>
      <c r="BC421" s="14">
        <f>IFERROR(VLOOKUP($A421,#REF!,17,0),0)</f>
        <v>0</v>
      </c>
      <c r="BD421" s="14">
        <f t="shared" si="1056"/>
        <v>0</v>
      </c>
      <c r="BE421" s="14">
        <f>IFERROR(VLOOKUP($A421,#REF!,9,0),0)</f>
        <v>0</v>
      </c>
      <c r="BF421" s="14">
        <f t="shared" si="1057"/>
        <v>0</v>
      </c>
      <c r="BG421" s="14">
        <v>0</v>
      </c>
      <c r="BH421" s="14">
        <f t="shared" si="1058"/>
        <v>0</v>
      </c>
      <c r="BI421" s="14">
        <f>IFERROR(VLOOKUP($A421,ConEnroll!$A$8:$S$601,15,0),0)</f>
        <v>0</v>
      </c>
      <c r="BJ421" s="14">
        <f t="shared" si="1059"/>
        <v>0</v>
      </c>
      <c r="BK421" s="14">
        <f t="shared" si="1060"/>
        <v>0</v>
      </c>
      <c r="BL421" s="14">
        <f t="shared" si="1061"/>
        <v>0</v>
      </c>
      <c r="BM421" s="14" t="e">
        <f t="shared" si="1062"/>
        <v>#VALUE!</v>
      </c>
      <c r="BN421" s="14" t="e">
        <f t="shared" si="1063"/>
        <v>#VALUE!</v>
      </c>
      <c r="BO421" s="42"/>
      <c r="BP421" s="14">
        <f t="shared" si="1012"/>
        <v>8072.8954265926441</v>
      </c>
      <c r="BQ421" s="14" t="e">
        <f t="shared" si="1013"/>
        <v>#VALUE!</v>
      </c>
      <c r="BR421" s="14">
        <f t="shared" si="1064"/>
        <v>7.2098092643051768</v>
      </c>
      <c r="BS421" s="14" t="e">
        <f t="shared" si="1014"/>
        <v>#VALUE!</v>
      </c>
      <c r="BT421" s="37" t="e">
        <f t="shared" si="1015"/>
        <v>#VALUE!</v>
      </c>
      <c r="BU421" s="41"/>
      <c r="BV421" s="14" t="str">
        <f>IFERROR(VLOOKUP($A421,#REF!,27,0),"0")</f>
        <v>0</v>
      </c>
      <c r="BW421" s="14">
        <f t="shared" si="1065"/>
        <v>0</v>
      </c>
      <c r="BX421" s="14" t="str">
        <f>IFERROR(VLOOKUP($A421,SpecEd22!$Z$22:$AV$606,59,0)," ")</f>
        <v xml:space="preserve"> </v>
      </c>
      <c r="BY421" s="14" t="e">
        <f t="shared" si="1066"/>
        <v>#VALUE!</v>
      </c>
      <c r="BZ421" s="14">
        <f>IFERROR(VLOOKUP($A421,ECFE!#REF!,25,0),0)</f>
        <v>0</v>
      </c>
      <c r="CA421" s="14">
        <f t="shared" si="1067"/>
        <v>0</v>
      </c>
      <c r="CB421" s="14">
        <f>IFERROR(VLOOKUP($A421,#REF!,17,0),0)</f>
        <v>0</v>
      </c>
      <c r="CC421" s="14">
        <f t="shared" si="1068"/>
        <v>0</v>
      </c>
      <c r="CD421" s="14">
        <f>IFERROR(VLOOKUP($A421,#REF!,9,0),0)</f>
        <v>0</v>
      </c>
      <c r="CE421" s="14">
        <f t="shared" si="1069"/>
        <v>0</v>
      </c>
      <c r="CF421" s="14">
        <v>0</v>
      </c>
      <c r="CG421" s="14">
        <f t="shared" si="1070"/>
        <v>0</v>
      </c>
      <c r="CH421" s="14">
        <f>IFERROR(VLOOKUP($A421,ConEnroll!$A$8:$S$601,15,0),0)</f>
        <v>0</v>
      </c>
      <c r="CI421" s="14">
        <f t="shared" si="1071"/>
        <v>0</v>
      </c>
      <c r="CJ421" s="14">
        <f t="shared" si="1072"/>
        <v>0</v>
      </c>
      <c r="CK421" s="14">
        <f t="shared" si="1073"/>
        <v>0</v>
      </c>
      <c r="CL421" s="14" t="e">
        <f t="shared" si="1074"/>
        <v>#VALUE!</v>
      </c>
      <c r="CM421" s="14" t="e">
        <f t="shared" si="1075"/>
        <v>#VALUE!</v>
      </c>
      <c r="CN421" s="42"/>
      <c r="CO421" s="14">
        <f t="shared" si="1016"/>
        <v>-7925.6831062670308</v>
      </c>
      <c r="CP421" s="14" t="e">
        <f t="shared" si="1017"/>
        <v>#VALUE!</v>
      </c>
      <c r="CQ421" s="14">
        <f t="shared" si="1018"/>
        <v>0</v>
      </c>
      <c r="CR421" s="14" t="e">
        <f t="shared" si="1019"/>
        <v>#VALUE!</v>
      </c>
      <c r="CS421" s="37" t="e">
        <f t="shared" si="1020"/>
        <v>#VALUE!</v>
      </c>
      <c r="CT421" s="239"/>
      <c r="CU421" s="239"/>
      <c r="CV421" s="468"/>
      <c r="CW421" s="14">
        <f>IFERROR(VLOOKUP($A421,BaseFY23!$A$7:$AK$527,6,0),0)</f>
        <v>702.50341500000002</v>
      </c>
      <c r="CX421" s="14">
        <f>IFERROR(VLOOKUP($A421,BaseFY23!$A$7:$AN$528,28,0),0)</f>
        <v>5573501.8246839996</v>
      </c>
      <c r="CY421" s="14">
        <f t="shared" si="1076"/>
        <v>7933.7718588656253</v>
      </c>
      <c r="CZ421" s="14">
        <f>IFERROR(VLOOKUP($A421,SpecEd23!$A$21:$BB$605,23,0)," ")</f>
        <v>3073461.7446671692</v>
      </c>
      <c r="DA421" s="14">
        <f t="shared" si="1077"/>
        <v>4375.0132441237583</v>
      </c>
      <c r="DB421" s="14">
        <f>IFERROR(VLOOKUP($A421,ECFE!$A$16:$AB$347,7,0),0)</f>
        <v>0</v>
      </c>
      <c r="DC421" s="14">
        <f t="shared" si="1078"/>
        <v>0</v>
      </c>
      <c r="DD421" s="14">
        <v>0</v>
      </c>
      <c r="DE421" s="14">
        <f t="shared" si="1079"/>
        <v>0</v>
      </c>
      <c r="DF421" s="14">
        <f>IFERROR(VLOOKUP($A421,ConEnroll!$A$7:$S$338,10,0),0)</f>
        <v>0</v>
      </c>
      <c r="DG421" s="14">
        <f t="shared" si="1080"/>
        <v>0</v>
      </c>
      <c r="DH421" s="14">
        <f t="shared" si="1021"/>
        <v>0</v>
      </c>
      <c r="DI421" s="14">
        <f t="shared" si="1081"/>
        <v>0</v>
      </c>
      <c r="DJ421" s="14">
        <f t="shared" si="1022"/>
        <v>8646963.5693511683</v>
      </c>
      <c r="DK421" s="14">
        <f t="shared" si="1082"/>
        <v>12308.785102989383</v>
      </c>
      <c r="DL421" s="42"/>
      <c r="DM421" s="14">
        <f>IFERROR(VLOOKUP($A421,HouseFY23!$A$7:$AJ$528,28,0),0)</f>
        <v>5782781.2546840003</v>
      </c>
      <c r="DN421" s="14">
        <f t="shared" si="1083"/>
        <v>8231.677072607541</v>
      </c>
      <c r="DO421" s="14">
        <f>IFERROR(VLOOKUP($A421,Compens80percent!$A$13:$M$560,12,0),0)</f>
        <v>0</v>
      </c>
      <c r="DP421" s="14">
        <f t="shared" si="1083"/>
        <v>0</v>
      </c>
      <c r="DQ421" s="14">
        <f t="shared" si="1084"/>
        <v>5782781.2546840003</v>
      </c>
      <c r="DR421" s="14">
        <f t="shared" si="1085"/>
        <v>7878.4485758637602</v>
      </c>
      <c r="DS421" s="14">
        <f>IFERROR(VLOOKUP($A421,SpecEd23!$A$21:$Z$550,14,0),0)</f>
        <v>3073461.7446671692</v>
      </c>
      <c r="DT421" s="14">
        <f t="shared" si="1086"/>
        <v>4375.0132441237583</v>
      </c>
      <c r="DU421" s="14">
        <f>IFERROR(VLOOKUP($A421,ECFE!$A$16:$AB$347,9,0),0)</f>
        <v>0</v>
      </c>
      <c r="DV421" s="14">
        <f t="shared" si="1087"/>
        <v>0</v>
      </c>
      <c r="DW421" s="14">
        <f>IFERROR(VLOOKUP($A421,ParaFY19!$A$21:$Z$543,7,0),0)</f>
        <v>5292</v>
      </c>
      <c r="DX421" s="14">
        <f t="shared" si="1088"/>
        <v>7.5330594656255156</v>
      </c>
      <c r="DY421" s="14">
        <f>IFERROR(VLOOKUP($A421,ConEnroll!$A$7:$S$341,13,0),0)</f>
        <v>0</v>
      </c>
      <c r="DZ421" s="14">
        <f t="shared" si="1089"/>
        <v>0</v>
      </c>
      <c r="EA421" s="14">
        <f t="shared" si="1023"/>
        <v>5292</v>
      </c>
      <c r="EB421" s="14">
        <f t="shared" si="1090"/>
        <v>7.5330594656255156</v>
      </c>
      <c r="EC421" s="14">
        <f t="shared" si="1024"/>
        <v>8861534.9993511699</v>
      </c>
      <c r="ED421" s="14">
        <f t="shared" si="1091"/>
        <v>12614.223376196926</v>
      </c>
      <c r="EE421" s="62"/>
      <c r="EF421" s="14">
        <f t="shared" si="1025"/>
        <v>297.90521374191576</v>
      </c>
      <c r="EG421" s="14">
        <f t="shared" si="1026"/>
        <v>0</v>
      </c>
      <c r="EH421" s="14">
        <f t="shared" si="1027"/>
        <v>7.5330594656255156</v>
      </c>
      <c r="EI421" s="14">
        <f t="shared" si="1092"/>
        <v>305.43827320754127</v>
      </c>
      <c r="EJ421" s="37">
        <f t="shared" si="1028"/>
        <v>2.48146564142517E-2</v>
      </c>
      <c r="EK421" s="42"/>
      <c r="EL421" s="14" t="str">
        <f>IFERROR(VLOOKUP($A421,#REF!,27,0),"0")</f>
        <v>0</v>
      </c>
      <c r="EM421" s="14">
        <f t="shared" si="1093"/>
        <v>0</v>
      </c>
      <c r="EN421" s="14" t="str">
        <f>IFERROR(VLOOKUP($A421,SpecEd23!#REF!,23,0)," ")</f>
        <v xml:space="preserve"> </v>
      </c>
      <c r="EO421" s="14" t="e">
        <f t="shared" si="1094"/>
        <v>#VALUE!</v>
      </c>
      <c r="EP421" s="14">
        <f>IFERROR(VLOOKUP($A421,ECFE!#REF!,24,0),0)</f>
        <v>0</v>
      </c>
      <c r="EQ421" s="14">
        <f t="shared" si="1095"/>
        <v>0</v>
      </c>
      <c r="ER421" s="14">
        <f>IFERROR(VLOOKUP($A421,#REF!,30,0),0)</f>
        <v>0</v>
      </c>
      <c r="ES421" s="14">
        <f t="shared" si="1096"/>
        <v>0</v>
      </c>
      <c r="ET421" s="14">
        <f>IFERROR(VLOOKUP($A421,#REF!,12,0),0)</f>
        <v>0</v>
      </c>
      <c r="EU421" s="14">
        <f t="shared" si="1097"/>
        <v>0</v>
      </c>
      <c r="EV421" s="14">
        <v>0</v>
      </c>
      <c r="EW421" s="14">
        <f t="shared" si="1098"/>
        <v>0</v>
      </c>
      <c r="EX421" s="14">
        <f>IFERROR(VLOOKUP($A421,ConEnroll!$A$8:$S$601,16,0),0)</f>
        <v>0</v>
      </c>
      <c r="EY421" s="14">
        <f t="shared" si="1099"/>
        <v>0</v>
      </c>
      <c r="EZ421" s="14">
        <f t="shared" si="1100"/>
        <v>0</v>
      </c>
      <c r="FA421" s="14">
        <f t="shared" si="1101"/>
        <v>0</v>
      </c>
      <c r="FB421" s="14" t="e">
        <f t="shared" si="1102"/>
        <v>#VALUE!</v>
      </c>
      <c r="FC421" s="14" t="e">
        <f t="shared" si="1103"/>
        <v>#VALUE!</v>
      </c>
      <c r="FD421" s="62"/>
      <c r="FE421" s="14">
        <f t="shared" si="1029"/>
        <v>8231.677072607541</v>
      </c>
      <c r="FF421" s="14" t="e">
        <f t="shared" si="1030"/>
        <v>#VALUE!</v>
      </c>
      <c r="FG421" s="14">
        <f t="shared" si="1104"/>
        <v>7.5330594656255156</v>
      </c>
      <c r="FH421" s="14" t="e">
        <f t="shared" si="1031"/>
        <v>#VALUE!</v>
      </c>
      <c r="FI421" s="37" t="e">
        <f t="shared" si="1032"/>
        <v>#VALUE!</v>
      </c>
      <c r="FJ421" s="12"/>
      <c r="FK421" s="14" t="str">
        <f>IFERROR(VLOOKUP($A421,#REF!,27,0),"0")</f>
        <v>0</v>
      </c>
      <c r="FL421" s="14">
        <f t="shared" si="1105"/>
        <v>0</v>
      </c>
      <c r="FM421" s="14" t="str">
        <f>IFERROR(VLOOKUP($A421,SpecEd23!$X$22:$Y$610,59,0)," ")</f>
        <v xml:space="preserve"> </v>
      </c>
      <c r="FN421" s="14" t="e">
        <f t="shared" si="1106"/>
        <v>#VALUE!</v>
      </c>
      <c r="FO421" s="14">
        <f>IFERROR(VLOOKUP($A421,ECFE!#REF!,26,0),0)</f>
        <v>0</v>
      </c>
      <c r="FP421" s="14">
        <f t="shared" si="1107"/>
        <v>0</v>
      </c>
      <c r="FQ421" s="14">
        <f>IFERROR(VLOOKUP($A421,#REF!,16,0),0)</f>
        <v>0</v>
      </c>
      <c r="FR421" s="14">
        <f t="shared" si="1108"/>
        <v>0</v>
      </c>
      <c r="FS421" s="14">
        <f>IFERROR(VLOOKUP($A421,#REF!,12,0),0)</f>
        <v>0</v>
      </c>
      <c r="FT421" s="14">
        <f t="shared" si="1109"/>
        <v>0</v>
      </c>
      <c r="FU421" s="14">
        <v>0</v>
      </c>
      <c r="FV421" s="14">
        <f t="shared" si="1110"/>
        <v>0</v>
      </c>
      <c r="FW421" s="14">
        <f>IFERROR(VLOOKUP($A421,ConEnroll!$A$8:$S$601,16,0),0)</f>
        <v>0</v>
      </c>
      <c r="FX421" s="14">
        <f t="shared" si="1111"/>
        <v>0</v>
      </c>
      <c r="FY421" s="14">
        <f t="shared" si="1112"/>
        <v>0</v>
      </c>
      <c r="FZ421" s="14">
        <f t="shared" si="1113"/>
        <v>0</v>
      </c>
      <c r="GA421" s="14" t="e">
        <f t="shared" si="1114"/>
        <v>#VALUE!</v>
      </c>
      <c r="GB421" s="14" t="e">
        <f t="shared" si="1115"/>
        <v>#VALUE!</v>
      </c>
      <c r="GC421" s="39"/>
      <c r="GD421" s="14">
        <f t="shared" si="1033"/>
        <v>-7933.7718588656253</v>
      </c>
      <c r="GE421" s="14" t="e">
        <f t="shared" si="1034"/>
        <v>#VALUE!</v>
      </c>
      <c r="GF421" s="14">
        <f t="shared" si="1035"/>
        <v>0</v>
      </c>
      <c r="GG421" s="14" t="e">
        <f t="shared" si="1036"/>
        <v>#VALUE!</v>
      </c>
      <c r="GH421" s="37" t="e">
        <f t="shared" si="1037"/>
        <v>#VALUE!</v>
      </c>
    </row>
    <row r="422" spans="1:190" ht="12.5" x14ac:dyDescent="0.25">
      <c r="A422" s="67">
        <v>4106</v>
      </c>
      <c r="B422" s="35">
        <v>7</v>
      </c>
      <c r="C422" s="14">
        <v>7</v>
      </c>
      <c r="D422" s="14"/>
      <c r="E422" s="14"/>
      <c r="F422" s="35" t="s">
        <v>2712</v>
      </c>
      <c r="G422" s="41"/>
      <c r="H422" s="14">
        <f>IFERROR(VLOOKUP($A422,BaseFY22!$A$7:$AK$528,6,0),0)</f>
        <v>245</v>
      </c>
      <c r="I422" s="14">
        <f>IFERROR(VLOOKUP($A422,BaseFY22!$A$7:$AK$528,28,0),0)</f>
        <v>2124149.4</v>
      </c>
      <c r="J422" s="14">
        <f t="shared" si="1038"/>
        <v>8669.9975510204076</v>
      </c>
      <c r="K422" s="14">
        <f>IFERROR(VLOOKUP($A422,SpecEd22!$A$21:$BB$605,24,0)," ")</f>
        <v>864145.64512107347</v>
      </c>
      <c r="L422" s="14">
        <f t="shared" si="1039"/>
        <v>3527.1250821268304</v>
      </c>
      <c r="M422" s="14">
        <f>IFERROR(VLOOKUP($A422,ECFE!$A$16:$AB$347,7,0),0)</f>
        <v>0</v>
      </c>
      <c r="N422" s="14">
        <f t="shared" si="1005"/>
        <v>0</v>
      </c>
      <c r="O422" s="14">
        <v>0</v>
      </c>
      <c r="P422" s="14">
        <f t="shared" si="1006"/>
        <v>0</v>
      </c>
      <c r="Q422" s="14">
        <f>IFERROR(VLOOKUP($A422,ConEnroll!$A$7:$S$337,10,0),0)</f>
        <v>1467.97</v>
      </c>
      <c r="R422" s="14">
        <f t="shared" si="1040"/>
        <v>5.991714285714286</v>
      </c>
      <c r="S422" s="14">
        <f t="shared" si="1007"/>
        <v>1467.97</v>
      </c>
      <c r="T422" s="14">
        <f t="shared" si="1041"/>
        <v>5.991714285714286</v>
      </c>
      <c r="U422" s="14">
        <f t="shared" si="1008"/>
        <v>2989763.0151210735</v>
      </c>
      <c r="V422" s="14">
        <f t="shared" si="1042"/>
        <v>12203.114347432953</v>
      </c>
      <c r="W422" s="42"/>
      <c r="X422" s="14">
        <f>IFERROR(VLOOKUP($A422,HouseFY22!$A$6:$AJ$528,28,0),0)</f>
        <v>2163267.504249</v>
      </c>
      <c r="Y422" s="14">
        <f t="shared" si="1043"/>
        <v>8829.6632826489804</v>
      </c>
      <c r="Z422" s="14">
        <f>IFERROR(VLOOKUP($A422,Compens80percent!$A$13:$M$560,12,0),0)</f>
        <v>0</v>
      </c>
      <c r="AA422" s="14">
        <f t="shared" si="1043"/>
        <v>0</v>
      </c>
      <c r="AB422" s="14">
        <f t="shared" si="1044"/>
        <v>2163267.504249</v>
      </c>
      <c r="AC422" s="14">
        <f t="shared" si="1043"/>
        <v>8829.6632826489804</v>
      </c>
      <c r="AD422" s="14">
        <f>IFERROR(VLOOKUP(A422,SpecEd22!$A$21:$Z$550,14,0),0)</f>
        <v>864145.64512107347</v>
      </c>
      <c r="AE422" s="14">
        <f t="shared" si="1045"/>
        <v>3527.1250821268304</v>
      </c>
      <c r="AF422" s="14">
        <f>IFERROR(VLOOKUP($A422,ECFE!$A$16:$AB$348,8,0),0)</f>
        <v>0</v>
      </c>
      <c r="AG422" s="14">
        <f t="shared" si="1046"/>
        <v>0</v>
      </c>
      <c r="AH422" s="14">
        <f>IFERROR(VLOOKUP(A422,ParaFY19!$A$21:$Z$543,7,0),0)</f>
        <v>2548</v>
      </c>
      <c r="AI422" s="14">
        <f t="shared" si="1047"/>
        <v>10.4</v>
      </c>
      <c r="AJ422" s="14">
        <f>IFERROR(VLOOKUP(A422,ConEnroll!$A$7:$S$341,13,0),0)</f>
        <v>1834.9625000000001</v>
      </c>
      <c r="AK422" s="14">
        <f t="shared" si="1048"/>
        <v>7.4896428571428579</v>
      </c>
      <c r="AL422" s="14">
        <f t="shared" si="1003"/>
        <v>4382.9624999999996</v>
      </c>
      <c r="AM422" s="14">
        <f t="shared" si="1049"/>
        <v>17.889642857142857</v>
      </c>
      <c r="AN422" s="14">
        <f t="shared" si="1050"/>
        <v>3031796.1118700732</v>
      </c>
      <c r="AO422" s="14">
        <f t="shared" si="1051"/>
        <v>12374.678007632952</v>
      </c>
      <c r="AP422" s="62"/>
      <c r="AQ422" s="14">
        <f t="shared" si="1004"/>
        <v>159.66573162857276</v>
      </c>
      <c r="AR422" s="14">
        <f t="shared" si="1009"/>
        <v>0</v>
      </c>
      <c r="AS422" s="14">
        <f t="shared" si="1010"/>
        <v>11.897928571428571</v>
      </c>
      <c r="AT422" s="14">
        <f t="shared" si="1052"/>
        <v>171.56366020000132</v>
      </c>
      <c r="AU422" s="37">
        <f t="shared" si="1011"/>
        <v>1.4059006194274616E-2</v>
      </c>
      <c r="AV422" s="42"/>
      <c r="AW422" s="14" t="str">
        <f>IFERROR(VLOOKUP($A422,#REF!,27,0),"0")</f>
        <v>0</v>
      </c>
      <c r="AX422" s="14">
        <f t="shared" si="1053"/>
        <v>0</v>
      </c>
      <c r="AY422" s="14" t="str">
        <f>IFERROR(VLOOKUP($A422,SpecEd22!#REF!,23,0)," ")</f>
        <v xml:space="preserve"> </v>
      </c>
      <c r="AZ422" s="14" t="e">
        <f t="shared" si="1054"/>
        <v>#VALUE!</v>
      </c>
      <c r="BA422" s="14">
        <f>IFERROR(VLOOKUP($A422,ECFE!#REF!,23,0),0)</f>
        <v>0</v>
      </c>
      <c r="BB422" s="14">
        <f t="shared" si="1055"/>
        <v>0</v>
      </c>
      <c r="BC422" s="14">
        <f>IFERROR(VLOOKUP($A422,#REF!,17,0),0)</f>
        <v>0</v>
      </c>
      <c r="BD422" s="14">
        <f t="shared" si="1056"/>
        <v>0</v>
      </c>
      <c r="BE422" s="14">
        <f>IFERROR(VLOOKUP($A422,#REF!,9,0),0)</f>
        <v>0</v>
      </c>
      <c r="BF422" s="14">
        <f t="shared" si="1057"/>
        <v>0</v>
      </c>
      <c r="BG422" s="14">
        <v>0</v>
      </c>
      <c r="BH422" s="14">
        <f t="shared" si="1058"/>
        <v>0</v>
      </c>
      <c r="BI422" s="14">
        <f>IFERROR(VLOOKUP($A422,ConEnroll!$A$8:$S$601,15,0),0)</f>
        <v>-1795</v>
      </c>
      <c r="BJ422" s="14">
        <f t="shared" si="1059"/>
        <v>-7.3265306122448983</v>
      </c>
      <c r="BK422" s="14">
        <f t="shared" si="1060"/>
        <v>-1795</v>
      </c>
      <c r="BL422" s="14">
        <f t="shared" si="1061"/>
        <v>-7.3265306122448983</v>
      </c>
      <c r="BM422" s="14" t="e">
        <f t="shared" si="1062"/>
        <v>#VALUE!</v>
      </c>
      <c r="BN422" s="14" t="e">
        <f t="shared" si="1063"/>
        <v>#VALUE!</v>
      </c>
      <c r="BO422" s="42"/>
      <c r="BP422" s="14">
        <f t="shared" si="1012"/>
        <v>8829.6632826489804</v>
      </c>
      <c r="BQ422" s="14" t="e">
        <f t="shared" si="1013"/>
        <v>#VALUE!</v>
      </c>
      <c r="BR422" s="14">
        <f t="shared" si="1064"/>
        <v>25.216173469387755</v>
      </c>
      <c r="BS422" s="14" t="e">
        <f t="shared" si="1014"/>
        <v>#VALUE!</v>
      </c>
      <c r="BT422" s="37" t="e">
        <f t="shared" si="1015"/>
        <v>#VALUE!</v>
      </c>
      <c r="BU422" s="41"/>
      <c r="BV422" s="14" t="str">
        <f>IFERROR(VLOOKUP($A422,#REF!,27,0),"0")</f>
        <v>0</v>
      </c>
      <c r="BW422" s="14">
        <f t="shared" si="1065"/>
        <v>0</v>
      </c>
      <c r="BX422" s="14" t="str">
        <f>IFERROR(VLOOKUP($A422,SpecEd22!$Z$22:$AV$606,59,0)," ")</f>
        <v xml:space="preserve"> </v>
      </c>
      <c r="BY422" s="14" t="e">
        <f t="shared" si="1066"/>
        <v>#VALUE!</v>
      </c>
      <c r="BZ422" s="14">
        <f>IFERROR(VLOOKUP($A422,ECFE!#REF!,25,0),0)</f>
        <v>0</v>
      </c>
      <c r="CA422" s="14">
        <f t="shared" si="1067"/>
        <v>0</v>
      </c>
      <c r="CB422" s="14">
        <f>IFERROR(VLOOKUP($A422,#REF!,17,0),0)</f>
        <v>0</v>
      </c>
      <c r="CC422" s="14">
        <f t="shared" si="1068"/>
        <v>0</v>
      </c>
      <c r="CD422" s="14">
        <f>IFERROR(VLOOKUP($A422,#REF!,9,0),0)</f>
        <v>0</v>
      </c>
      <c r="CE422" s="14">
        <f t="shared" si="1069"/>
        <v>0</v>
      </c>
      <c r="CF422" s="14">
        <v>0</v>
      </c>
      <c r="CG422" s="14">
        <f t="shared" si="1070"/>
        <v>0</v>
      </c>
      <c r="CH422" s="14">
        <f>IFERROR(VLOOKUP($A422,ConEnroll!$A$8:$S$601,15,0),0)</f>
        <v>-1795</v>
      </c>
      <c r="CI422" s="14">
        <f t="shared" si="1071"/>
        <v>-7.3265306122448983</v>
      </c>
      <c r="CJ422" s="14">
        <f t="shared" si="1072"/>
        <v>-1795</v>
      </c>
      <c r="CK422" s="14">
        <f t="shared" si="1073"/>
        <v>-7.3265306122448983</v>
      </c>
      <c r="CL422" s="14" t="e">
        <f t="shared" si="1074"/>
        <v>#VALUE!</v>
      </c>
      <c r="CM422" s="14" t="e">
        <f t="shared" si="1075"/>
        <v>#VALUE!</v>
      </c>
      <c r="CN422" s="42"/>
      <c r="CO422" s="14">
        <f t="shared" si="1016"/>
        <v>-8669.9975510204076</v>
      </c>
      <c r="CP422" s="14" t="e">
        <f t="shared" si="1017"/>
        <v>#VALUE!</v>
      </c>
      <c r="CQ422" s="14">
        <f t="shared" si="1018"/>
        <v>-13.318244897959184</v>
      </c>
      <c r="CR422" s="14" t="e">
        <f t="shared" si="1019"/>
        <v>#VALUE!</v>
      </c>
      <c r="CS422" s="37" t="e">
        <f t="shared" si="1020"/>
        <v>#VALUE!</v>
      </c>
      <c r="CT422" s="239"/>
      <c r="CU422" s="239"/>
      <c r="CV422" s="468"/>
      <c r="CW422" s="14">
        <f>IFERROR(VLOOKUP($A422,BaseFY23!$A$7:$AK$527,6,0),0)</f>
        <v>252.24902599999999</v>
      </c>
      <c r="CX422" s="14">
        <f>IFERROR(VLOOKUP($A422,BaseFY23!$A$7:$AN$528,28,0),0)</f>
        <v>2175455.6555969999</v>
      </c>
      <c r="CY422" s="14">
        <f t="shared" si="1076"/>
        <v>8624.2380797022379</v>
      </c>
      <c r="CZ422" s="14">
        <f>IFERROR(VLOOKUP($A422,SpecEd23!$A$21:$BB$605,23,0)," ")</f>
        <v>951635.5708606093</v>
      </c>
      <c r="DA422" s="14">
        <f t="shared" si="1077"/>
        <v>3772.603549559828</v>
      </c>
      <c r="DB422" s="14">
        <f>IFERROR(VLOOKUP($A422,ECFE!$A$16:$AB$347,7,0),0)</f>
        <v>0</v>
      </c>
      <c r="DC422" s="14">
        <f t="shared" si="1078"/>
        <v>0</v>
      </c>
      <c r="DD422" s="14">
        <v>0</v>
      </c>
      <c r="DE422" s="14">
        <f t="shared" si="1079"/>
        <v>0</v>
      </c>
      <c r="DF422" s="14">
        <f>IFERROR(VLOOKUP($A422,ConEnroll!$A$7:$S$338,10,0),0)</f>
        <v>1467.97</v>
      </c>
      <c r="DG422" s="14">
        <f t="shared" si="1080"/>
        <v>5.8195269305024002</v>
      </c>
      <c r="DH422" s="14">
        <f t="shared" si="1021"/>
        <v>1467.97</v>
      </c>
      <c r="DI422" s="14">
        <f t="shared" si="1081"/>
        <v>5.8195269305024002</v>
      </c>
      <c r="DJ422" s="14">
        <f t="shared" si="1022"/>
        <v>3128559.1964576095</v>
      </c>
      <c r="DK422" s="14">
        <f t="shared" si="1082"/>
        <v>12402.661156192571</v>
      </c>
      <c r="DL422" s="42"/>
      <c r="DM422" s="14">
        <f>IFERROR(VLOOKUP($A422,HouseFY23!$A$7:$AJ$528,28,0),0)</f>
        <v>2257035.4344279999</v>
      </c>
      <c r="DN422" s="14">
        <f t="shared" si="1083"/>
        <v>8947.6477678371684</v>
      </c>
      <c r="DO422" s="14">
        <f>IFERROR(VLOOKUP($A422,Compens80percent!$A$13:$M$560,12,0),0)</f>
        <v>0</v>
      </c>
      <c r="DP422" s="14">
        <f t="shared" si="1083"/>
        <v>0</v>
      </c>
      <c r="DQ422" s="14">
        <f t="shared" si="1084"/>
        <v>2257035.4344279999</v>
      </c>
      <c r="DR422" s="14">
        <f t="shared" si="1085"/>
        <v>9212.3895282775502</v>
      </c>
      <c r="DS422" s="14">
        <f>IFERROR(VLOOKUP($A422,SpecEd23!$A$21:$Z$550,14,0),0)</f>
        <v>951635.5708606093</v>
      </c>
      <c r="DT422" s="14">
        <f t="shared" si="1086"/>
        <v>3772.603549559828</v>
      </c>
      <c r="DU422" s="14">
        <f>IFERROR(VLOOKUP($A422,ECFE!$A$16:$AB$347,9,0),0)</f>
        <v>0</v>
      </c>
      <c r="DV422" s="14">
        <f t="shared" si="1087"/>
        <v>0</v>
      </c>
      <c r="DW422" s="14">
        <f>IFERROR(VLOOKUP($A422,ParaFY19!$A$21:$Z$543,7,0),0)</f>
        <v>2548</v>
      </c>
      <c r="DX422" s="14">
        <f t="shared" si="1088"/>
        <v>10.101129191277829</v>
      </c>
      <c r="DY422" s="14">
        <f>IFERROR(VLOOKUP($A422,ConEnroll!$A$7:$S$341,13,0),0)</f>
        <v>1834.9625000000001</v>
      </c>
      <c r="DZ422" s="14">
        <f t="shared" si="1089"/>
        <v>7.2744086631280007</v>
      </c>
      <c r="EA422" s="14">
        <f t="shared" si="1023"/>
        <v>4382.9624999999996</v>
      </c>
      <c r="EB422" s="14">
        <f t="shared" si="1090"/>
        <v>17.375537854405827</v>
      </c>
      <c r="EC422" s="14">
        <f t="shared" si="1024"/>
        <v>3213053.9677886092</v>
      </c>
      <c r="ED422" s="14">
        <f t="shared" si="1091"/>
        <v>12737.626855251403</v>
      </c>
      <c r="EE422" s="62"/>
      <c r="EF422" s="14">
        <f t="shared" si="1025"/>
        <v>323.40968813493055</v>
      </c>
      <c r="EG422" s="14">
        <f t="shared" si="1026"/>
        <v>0</v>
      </c>
      <c r="EH422" s="14">
        <f t="shared" si="1027"/>
        <v>11.556010923903427</v>
      </c>
      <c r="EI422" s="14">
        <f t="shared" si="1092"/>
        <v>334.96569905883399</v>
      </c>
      <c r="EJ422" s="37">
        <f t="shared" si="1028"/>
        <v>2.7007566750429823E-2</v>
      </c>
      <c r="EK422" s="42"/>
      <c r="EL422" s="14" t="str">
        <f>IFERROR(VLOOKUP($A422,#REF!,27,0),"0")</f>
        <v>0</v>
      </c>
      <c r="EM422" s="14">
        <f t="shared" si="1093"/>
        <v>0</v>
      </c>
      <c r="EN422" s="14" t="str">
        <f>IFERROR(VLOOKUP($A422,SpecEd23!#REF!,23,0)," ")</f>
        <v xml:space="preserve"> </v>
      </c>
      <c r="EO422" s="14" t="e">
        <f t="shared" si="1094"/>
        <v>#VALUE!</v>
      </c>
      <c r="EP422" s="14">
        <f>IFERROR(VLOOKUP($A422,ECFE!#REF!,24,0),0)</f>
        <v>0</v>
      </c>
      <c r="EQ422" s="14">
        <f t="shared" si="1095"/>
        <v>0</v>
      </c>
      <c r="ER422" s="14">
        <f>IFERROR(VLOOKUP($A422,#REF!,30,0),0)</f>
        <v>0</v>
      </c>
      <c r="ES422" s="14">
        <f t="shared" si="1096"/>
        <v>0</v>
      </c>
      <c r="ET422" s="14">
        <f>IFERROR(VLOOKUP($A422,#REF!,12,0),0)</f>
        <v>0</v>
      </c>
      <c r="EU422" s="14">
        <f t="shared" si="1097"/>
        <v>0</v>
      </c>
      <c r="EV422" s="14">
        <v>0</v>
      </c>
      <c r="EW422" s="14">
        <f t="shared" si="1098"/>
        <v>0</v>
      </c>
      <c r="EX422" s="14">
        <f>IFERROR(VLOOKUP($A422,ConEnroll!$A$8:$S$601,16,0),0)</f>
        <v>2311</v>
      </c>
      <c r="EY422" s="14">
        <f t="shared" si="1099"/>
        <v>9.1615814603779686</v>
      </c>
      <c r="EZ422" s="14">
        <f t="shared" si="1100"/>
        <v>2311</v>
      </c>
      <c r="FA422" s="14">
        <f t="shared" si="1101"/>
        <v>9.1615814603779686</v>
      </c>
      <c r="FB422" s="14" t="e">
        <f t="shared" si="1102"/>
        <v>#VALUE!</v>
      </c>
      <c r="FC422" s="14" t="e">
        <f t="shared" si="1103"/>
        <v>#VALUE!</v>
      </c>
      <c r="FD422" s="62"/>
      <c r="FE422" s="14">
        <f t="shared" si="1029"/>
        <v>8947.6477678371684</v>
      </c>
      <c r="FF422" s="14" t="e">
        <f t="shared" si="1030"/>
        <v>#VALUE!</v>
      </c>
      <c r="FG422" s="14">
        <f t="shared" si="1104"/>
        <v>8.2139563940278588</v>
      </c>
      <c r="FH422" s="14" t="e">
        <f t="shared" si="1031"/>
        <v>#VALUE!</v>
      </c>
      <c r="FI422" s="37" t="e">
        <f t="shared" si="1032"/>
        <v>#VALUE!</v>
      </c>
      <c r="FJ422" s="12"/>
      <c r="FK422" s="14" t="str">
        <f>IFERROR(VLOOKUP($A422,#REF!,27,0),"0")</f>
        <v>0</v>
      </c>
      <c r="FL422" s="14">
        <f t="shared" si="1105"/>
        <v>0</v>
      </c>
      <c r="FM422" s="14" t="str">
        <f>IFERROR(VLOOKUP($A422,SpecEd23!$X$22:$Y$610,59,0)," ")</f>
        <v xml:space="preserve"> </v>
      </c>
      <c r="FN422" s="14" t="e">
        <f t="shared" si="1106"/>
        <v>#VALUE!</v>
      </c>
      <c r="FO422" s="14">
        <f>IFERROR(VLOOKUP($A422,ECFE!#REF!,26,0),0)</f>
        <v>0</v>
      </c>
      <c r="FP422" s="14">
        <f t="shared" si="1107"/>
        <v>0</v>
      </c>
      <c r="FQ422" s="14">
        <f>IFERROR(VLOOKUP($A422,#REF!,16,0),0)</f>
        <v>0</v>
      </c>
      <c r="FR422" s="14">
        <f t="shared" si="1108"/>
        <v>0</v>
      </c>
      <c r="FS422" s="14">
        <f>IFERROR(VLOOKUP($A422,#REF!,12,0),0)</f>
        <v>0</v>
      </c>
      <c r="FT422" s="14">
        <f t="shared" si="1109"/>
        <v>0</v>
      </c>
      <c r="FU422" s="14">
        <v>0</v>
      </c>
      <c r="FV422" s="14">
        <f t="shared" si="1110"/>
        <v>0</v>
      </c>
      <c r="FW422" s="14">
        <f>IFERROR(VLOOKUP($A422,ConEnroll!$A$8:$S$601,16,0),0)</f>
        <v>2311</v>
      </c>
      <c r="FX422" s="14">
        <f t="shared" si="1111"/>
        <v>9.1615814603779686</v>
      </c>
      <c r="FY422" s="14">
        <f t="shared" si="1112"/>
        <v>2311</v>
      </c>
      <c r="FZ422" s="14">
        <f t="shared" si="1113"/>
        <v>9.1615814603779686</v>
      </c>
      <c r="GA422" s="14" t="e">
        <f t="shared" si="1114"/>
        <v>#VALUE!</v>
      </c>
      <c r="GB422" s="14" t="e">
        <f t="shared" si="1115"/>
        <v>#VALUE!</v>
      </c>
      <c r="GC422" s="39"/>
      <c r="GD422" s="14">
        <f t="shared" si="1033"/>
        <v>-8624.2380797022379</v>
      </c>
      <c r="GE422" s="14" t="e">
        <f t="shared" si="1034"/>
        <v>#VALUE!</v>
      </c>
      <c r="GF422" s="14">
        <f t="shared" si="1035"/>
        <v>3.3420545298755684</v>
      </c>
      <c r="GG422" s="14" t="e">
        <f t="shared" si="1036"/>
        <v>#VALUE!</v>
      </c>
      <c r="GH422" s="37" t="e">
        <f t="shared" si="1037"/>
        <v>#VALUE!</v>
      </c>
    </row>
    <row r="423" spans="1:190" ht="12.5" x14ac:dyDescent="0.25">
      <c r="A423" s="67">
        <v>4107</v>
      </c>
      <c r="B423" s="35">
        <v>7</v>
      </c>
      <c r="C423" s="14">
        <v>7</v>
      </c>
      <c r="D423" s="14"/>
      <c r="E423" s="14"/>
      <c r="F423" s="35" t="s">
        <v>435</v>
      </c>
      <c r="G423" s="41"/>
      <c r="H423" s="14">
        <f>IFERROR(VLOOKUP($A423,BaseFY22!$A$7:$AK$528,6,0),0)</f>
        <v>112</v>
      </c>
      <c r="I423" s="14">
        <f>IFERROR(VLOOKUP($A423,BaseFY22!$A$7:$AK$528,28,0),0)</f>
        <v>1143477.3999999999</v>
      </c>
      <c r="J423" s="14">
        <f t="shared" si="1038"/>
        <v>10209.619642857142</v>
      </c>
      <c r="K423" s="14">
        <f>IFERROR(VLOOKUP($A423,SpecEd22!$A$21:$BB$605,24,0)," ")</f>
        <v>499052.21667378704</v>
      </c>
      <c r="L423" s="14">
        <f t="shared" si="1039"/>
        <v>4455.8233631588128</v>
      </c>
      <c r="M423" s="14">
        <f>IFERROR(VLOOKUP($A423,ECFE!$A$16:$AB$347,7,0),0)</f>
        <v>0</v>
      </c>
      <c r="N423" s="14">
        <f t="shared" si="1005"/>
        <v>0</v>
      </c>
      <c r="O423" s="14">
        <v>0</v>
      </c>
      <c r="P423" s="14">
        <f t="shared" si="1006"/>
        <v>0</v>
      </c>
      <c r="Q423" s="14">
        <f>IFERROR(VLOOKUP($A423,ConEnroll!$A$7:$S$337,10,0),0)</f>
        <v>0</v>
      </c>
      <c r="R423" s="14">
        <f t="shared" si="1040"/>
        <v>0</v>
      </c>
      <c r="S423" s="14">
        <f t="shared" si="1007"/>
        <v>0</v>
      </c>
      <c r="T423" s="14">
        <f t="shared" si="1041"/>
        <v>0</v>
      </c>
      <c r="U423" s="14">
        <f t="shared" si="1008"/>
        <v>1642529.6166737869</v>
      </c>
      <c r="V423" s="14">
        <f t="shared" si="1042"/>
        <v>14665.443006015954</v>
      </c>
      <c r="W423" s="42"/>
      <c r="X423" s="14">
        <f>IFERROR(VLOOKUP($A423,HouseFY22!$A$6:$AJ$528,28,0),0)</f>
        <v>1165124.860512</v>
      </c>
      <c r="Y423" s="14">
        <f t="shared" si="1043"/>
        <v>10402.900540285715</v>
      </c>
      <c r="Z423" s="14">
        <f>IFERROR(VLOOKUP($A423,Compens80percent!$A$13:$M$560,12,0),0)</f>
        <v>0</v>
      </c>
      <c r="AA423" s="14">
        <f t="shared" si="1043"/>
        <v>0</v>
      </c>
      <c r="AB423" s="14">
        <f t="shared" si="1044"/>
        <v>1165124.860512</v>
      </c>
      <c r="AC423" s="14">
        <f t="shared" si="1043"/>
        <v>10402.900540285715</v>
      </c>
      <c r="AD423" s="14">
        <f>IFERROR(VLOOKUP(A423,SpecEd22!$A$21:$Z$550,14,0),0)</f>
        <v>499052.21667378704</v>
      </c>
      <c r="AE423" s="14">
        <f t="shared" si="1045"/>
        <v>4455.8233631588128</v>
      </c>
      <c r="AF423" s="14">
        <f>IFERROR(VLOOKUP($A423,ECFE!$A$16:$AB$348,8,0),0)</f>
        <v>0</v>
      </c>
      <c r="AG423" s="14">
        <f t="shared" si="1046"/>
        <v>0</v>
      </c>
      <c r="AH423" s="14">
        <f>IFERROR(VLOOKUP(A423,ParaFY19!$A$21:$Z$543,7,0),0)</f>
        <v>1176</v>
      </c>
      <c r="AI423" s="14">
        <f t="shared" si="1047"/>
        <v>10.5</v>
      </c>
      <c r="AJ423" s="14">
        <f>IFERROR(VLOOKUP(A423,ConEnroll!$A$7:$S$341,13,0),0)</f>
        <v>0</v>
      </c>
      <c r="AK423" s="14">
        <f t="shared" si="1048"/>
        <v>0</v>
      </c>
      <c r="AL423" s="14">
        <f t="shared" si="1003"/>
        <v>1176</v>
      </c>
      <c r="AM423" s="14">
        <f t="shared" si="1049"/>
        <v>10.5</v>
      </c>
      <c r="AN423" s="14">
        <f t="shared" si="1050"/>
        <v>1665353.077185787</v>
      </c>
      <c r="AO423" s="14">
        <f t="shared" si="1051"/>
        <v>14869.223903444527</v>
      </c>
      <c r="AP423" s="62"/>
      <c r="AQ423" s="14">
        <f t="shared" si="1004"/>
        <v>193.28089742857264</v>
      </c>
      <c r="AR423" s="14">
        <f t="shared" si="1009"/>
        <v>0</v>
      </c>
      <c r="AS423" s="14">
        <f t="shared" si="1010"/>
        <v>10.5</v>
      </c>
      <c r="AT423" s="14">
        <f t="shared" si="1052"/>
        <v>203.78089742857264</v>
      </c>
      <c r="AU423" s="37">
        <f t="shared" si="1011"/>
        <v>1.3895311402797659E-2</v>
      </c>
      <c r="AV423" s="42"/>
      <c r="AW423" s="14" t="str">
        <f>IFERROR(VLOOKUP($A423,#REF!,27,0),"0")</f>
        <v>0</v>
      </c>
      <c r="AX423" s="14">
        <f t="shared" si="1053"/>
        <v>0</v>
      </c>
      <c r="AY423" s="14" t="str">
        <f>IFERROR(VLOOKUP($A423,SpecEd22!#REF!,23,0)," ")</f>
        <v xml:space="preserve"> </v>
      </c>
      <c r="AZ423" s="14" t="e">
        <f t="shared" si="1054"/>
        <v>#VALUE!</v>
      </c>
      <c r="BA423" s="14">
        <f>IFERROR(VLOOKUP($A423,ECFE!#REF!,23,0),0)</f>
        <v>0</v>
      </c>
      <c r="BB423" s="14">
        <f t="shared" si="1055"/>
        <v>0</v>
      </c>
      <c r="BC423" s="14">
        <f>IFERROR(VLOOKUP($A423,#REF!,17,0),0)</f>
        <v>0</v>
      </c>
      <c r="BD423" s="14">
        <f t="shared" si="1056"/>
        <v>0</v>
      </c>
      <c r="BE423" s="14">
        <f>IFERROR(VLOOKUP($A423,#REF!,9,0),0)</f>
        <v>0</v>
      </c>
      <c r="BF423" s="14">
        <f t="shared" si="1057"/>
        <v>0</v>
      </c>
      <c r="BG423" s="14">
        <v>0</v>
      </c>
      <c r="BH423" s="14">
        <f t="shared" si="1058"/>
        <v>0</v>
      </c>
      <c r="BI423" s="14">
        <f>IFERROR(VLOOKUP($A423,ConEnroll!$A$8:$S$601,15,0),0)</f>
        <v>0</v>
      </c>
      <c r="BJ423" s="14">
        <f t="shared" si="1059"/>
        <v>0</v>
      </c>
      <c r="BK423" s="14">
        <f t="shared" si="1060"/>
        <v>0</v>
      </c>
      <c r="BL423" s="14">
        <f t="shared" si="1061"/>
        <v>0</v>
      </c>
      <c r="BM423" s="14" t="e">
        <f t="shared" si="1062"/>
        <v>#VALUE!</v>
      </c>
      <c r="BN423" s="14" t="e">
        <f t="shared" si="1063"/>
        <v>#VALUE!</v>
      </c>
      <c r="BO423" s="42"/>
      <c r="BP423" s="14">
        <f t="shared" si="1012"/>
        <v>10402.900540285715</v>
      </c>
      <c r="BQ423" s="14" t="e">
        <f t="shared" si="1013"/>
        <v>#VALUE!</v>
      </c>
      <c r="BR423" s="14">
        <f t="shared" si="1064"/>
        <v>10.5</v>
      </c>
      <c r="BS423" s="14" t="e">
        <f t="shared" si="1014"/>
        <v>#VALUE!</v>
      </c>
      <c r="BT423" s="37" t="e">
        <f t="shared" si="1015"/>
        <v>#VALUE!</v>
      </c>
      <c r="BU423" s="41"/>
      <c r="BV423" s="14" t="str">
        <f>IFERROR(VLOOKUP($A423,#REF!,27,0),"0")</f>
        <v>0</v>
      </c>
      <c r="BW423" s="14">
        <f t="shared" si="1065"/>
        <v>0</v>
      </c>
      <c r="BX423" s="14" t="str">
        <f>IFERROR(VLOOKUP($A423,SpecEd22!$Z$22:$AV$606,59,0)," ")</f>
        <v xml:space="preserve"> </v>
      </c>
      <c r="BY423" s="14" t="e">
        <f t="shared" si="1066"/>
        <v>#VALUE!</v>
      </c>
      <c r="BZ423" s="14">
        <f>IFERROR(VLOOKUP($A423,ECFE!#REF!,25,0),0)</f>
        <v>0</v>
      </c>
      <c r="CA423" s="14">
        <f t="shared" si="1067"/>
        <v>0</v>
      </c>
      <c r="CB423" s="14">
        <f>IFERROR(VLOOKUP($A423,#REF!,17,0),0)</f>
        <v>0</v>
      </c>
      <c r="CC423" s="14">
        <f t="shared" si="1068"/>
        <v>0</v>
      </c>
      <c r="CD423" s="14">
        <f>IFERROR(VLOOKUP($A423,#REF!,9,0),0)</f>
        <v>0</v>
      </c>
      <c r="CE423" s="14">
        <f t="shared" si="1069"/>
        <v>0</v>
      </c>
      <c r="CF423" s="14">
        <v>0</v>
      </c>
      <c r="CG423" s="14">
        <f t="shared" si="1070"/>
        <v>0</v>
      </c>
      <c r="CH423" s="14">
        <f>IFERROR(VLOOKUP($A423,ConEnroll!$A$8:$S$601,15,0),0)</f>
        <v>0</v>
      </c>
      <c r="CI423" s="14">
        <f t="shared" si="1071"/>
        <v>0</v>
      </c>
      <c r="CJ423" s="14">
        <f t="shared" si="1072"/>
        <v>0</v>
      </c>
      <c r="CK423" s="14">
        <f t="shared" si="1073"/>
        <v>0</v>
      </c>
      <c r="CL423" s="14" t="e">
        <f t="shared" si="1074"/>
        <v>#VALUE!</v>
      </c>
      <c r="CM423" s="14" t="e">
        <f t="shared" si="1075"/>
        <v>#VALUE!</v>
      </c>
      <c r="CN423" s="42"/>
      <c r="CO423" s="14">
        <f t="shared" si="1016"/>
        <v>-10209.619642857142</v>
      </c>
      <c r="CP423" s="14" t="e">
        <f t="shared" si="1017"/>
        <v>#VALUE!</v>
      </c>
      <c r="CQ423" s="14">
        <f t="shared" si="1018"/>
        <v>0</v>
      </c>
      <c r="CR423" s="14" t="e">
        <f t="shared" si="1019"/>
        <v>#VALUE!</v>
      </c>
      <c r="CS423" s="37" t="e">
        <f t="shared" si="1020"/>
        <v>#VALUE!</v>
      </c>
      <c r="CT423" s="239"/>
      <c r="CU423" s="239"/>
      <c r="CV423" s="468"/>
      <c r="CW423" s="14">
        <f>IFERROR(VLOOKUP($A423,BaseFY23!$A$7:$AK$527,6,0),0)</f>
        <v>117.89831100000001</v>
      </c>
      <c r="CX423" s="14">
        <f>IFERROR(VLOOKUP($A423,BaseFY23!$A$7:$AN$528,28,0),0)</f>
        <v>1207145.6156860001</v>
      </c>
      <c r="CY423" s="14">
        <f t="shared" si="1076"/>
        <v>10238.871154702123</v>
      </c>
      <c r="CZ423" s="14">
        <f>IFERROR(VLOOKUP($A423,SpecEd23!$A$21:$BB$605,23,0)," ")</f>
        <v>563389.78945528402</v>
      </c>
      <c r="DA423" s="14">
        <f t="shared" si="1077"/>
        <v>4778.6078076664216</v>
      </c>
      <c r="DB423" s="14">
        <f>IFERROR(VLOOKUP($A423,ECFE!$A$16:$AB$347,7,0),0)</f>
        <v>0</v>
      </c>
      <c r="DC423" s="14">
        <f t="shared" si="1078"/>
        <v>0</v>
      </c>
      <c r="DD423" s="14">
        <v>0</v>
      </c>
      <c r="DE423" s="14">
        <f t="shared" si="1079"/>
        <v>0</v>
      </c>
      <c r="DF423" s="14">
        <f>IFERROR(VLOOKUP($A423,ConEnroll!$A$7:$S$338,10,0),0)</f>
        <v>0</v>
      </c>
      <c r="DG423" s="14">
        <f t="shared" si="1080"/>
        <v>0</v>
      </c>
      <c r="DH423" s="14">
        <f t="shared" si="1021"/>
        <v>0</v>
      </c>
      <c r="DI423" s="14">
        <f t="shared" si="1081"/>
        <v>0</v>
      </c>
      <c r="DJ423" s="14">
        <f t="shared" si="1022"/>
        <v>1770535.4051412842</v>
      </c>
      <c r="DK423" s="14">
        <f t="shared" si="1082"/>
        <v>15017.478962368546</v>
      </c>
      <c r="DL423" s="42"/>
      <c r="DM423" s="14">
        <f>IFERROR(VLOOKUP($A423,HouseFY23!$A$7:$AJ$528,28,0),0)</f>
        <v>1253349.9936589999</v>
      </c>
      <c r="DN423" s="14">
        <f t="shared" si="1083"/>
        <v>10630.771408243498</v>
      </c>
      <c r="DO423" s="14">
        <f>IFERROR(VLOOKUP($A423,Compens80percent!$A$13:$M$560,12,0),0)</f>
        <v>0</v>
      </c>
      <c r="DP423" s="14">
        <f t="shared" si="1083"/>
        <v>0</v>
      </c>
      <c r="DQ423" s="14">
        <f t="shared" si="1084"/>
        <v>1253349.9936589999</v>
      </c>
      <c r="DR423" s="14">
        <f t="shared" si="1085"/>
        <v>11190.624943383928</v>
      </c>
      <c r="DS423" s="14">
        <f>IFERROR(VLOOKUP($A423,SpecEd23!$A$21:$Z$550,14,0),0)</f>
        <v>563389.78945528402</v>
      </c>
      <c r="DT423" s="14">
        <f t="shared" si="1086"/>
        <v>4778.6078076664216</v>
      </c>
      <c r="DU423" s="14">
        <f>IFERROR(VLOOKUP($A423,ECFE!$A$16:$AB$347,9,0),0)</f>
        <v>0</v>
      </c>
      <c r="DV423" s="14">
        <f t="shared" si="1087"/>
        <v>0</v>
      </c>
      <c r="DW423" s="14">
        <f>IFERROR(VLOOKUP($A423,ParaFY19!$A$21:$Z$543,7,0),0)</f>
        <v>1176</v>
      </c>
      <c r="DX423" s="14">
        <f t="shared" si="1088"/>
        <v>9.9746976019020313</v>
      </c>
      <c r="DY423" s="14">
        <f>IFERROR(VLOOKUP($A423,ConEnroll!$A$7:$S$341,13,0),0)</f>
        <v>0</v>
      </c>
      <c r="DZ423" s="14">
        <f t="shared" si="1089"/>
        <v>0</v>
      </c>
      <c r="EA423" s="14">
        <f t="shared" si="1023"/>
        <v>1176</v>
      </c>
      <c r="EB423" s="14">
        <f t="shared" si="1090"/>
        <v>9.9746976019020313</v>
      </c>
      <c r="EC423" s="14">
        <f t="shared" si="1024"/>
        <v>1817915.7831142838</v>
      </c>
      <c r="ED423" s="14">
        <f t="shared" si="1091"/>
        <v>15419.353913511821</v>
      </c>
      <c r="EE423" s="62"/>
      <c r="EF423" s="14">
        <f t="shared" si="1025"/>
        <v>391.9002535413747</v>
      </c>
      <c r="EG423" s="14">
        <f t="shared" si="1026"/>
        <v>0</v>
      </c>
      <c r="EH423" s="14">
        <f t="shared" si="1027"/>
        <v>9.9746976019020313</v>
      </c>
      <c r="EI423" s="14">
        <f t="shared" si="1092"/>
        <v>401.87495114327675</v>
      </c>
      <c r="EJ423" s="37">
        <f t="shared" si="1028"/>
        <v>2.6760480380915632E-2</v>
      </c>
      <c r="EK423" s="42"/>
      <c r="EL423" s="14" t="str">
        <f>IFERROR(VLOOKUP($A423,#REF!,27,0),"0")</f>
        <v>0</v>
      </c>
      <c r="EM423" s="14">
        <f t="shared" si="1093"/>
        <v>0</v>
      </c>
      <c r="EN423" s="14" t="str">
        <f>IFERROR(VLOOKUP($A423,SpecEd23!#REF!,23,0)," ")</f>
        <v xml:space="preserve"> </v>
      </c>
      <c r="EO423" s="14" t="e">
        <f t="shared" si="1094"/>
        <v>#VALUE!</v>
      </c>
      <c r="EP423" s="14">
        <f>IFERROR(VLOOKUP($A423,ECFE!#REF!,24,0),0)</f>
        <v>0</v>
      </c>
      <c r="EQ423" s="14">
        <f t="shared" si="1095"/>
        <v>0</v>
      </c>
      <c r="ER423" s="14">
        <f>IFERROR(VLOOKUP($A423,#REF!,30,0),0)</f>
        <v>0</v>
      </c>
      <c r="ES423" s="14">
        <f t="shared" si="1096"/>
        <v>0</v>
      </c>
      <c r="ET423" s="14">
        <f>IFERROR(VLOOKUP($A423,#REF!,12,0),0)</f>
        <v>0</v>
      </c>
      <c r="EU423" s="14">
        <f t="shared" si="1097"/>
        <v>0</v>
      </c>
      <c r="EV423" s="14">
        <v>0</v>
      </c>
      <c r="EW423" s="14">
        <f t="shared" si="1098"/>
        <v>0</v>
      </c>
      <c r="EX423" s="14">
        <f>IFERROR(VLOOKUP($A423,ConEnroll!$A$8:$S$601,16,0),0)</f>
        <v>0</v>
      </c>
      <c r="EY423" s="14">
        <f t="shared" si="1099"/>
        <v>0</v>
      </c>
      <c r="EZ423" s="14">
        <f t="shared" si="1100"/>
        <v>0</v>
      </c>
      <c r="FA423" s="14">
        <f t="shared" si="1101"/>
        <v>0</v>
      </c>
      <c r="FB423" s="14" t="e">
        <f t="shared" si="1102"/>
        <v>#VALUE!</v>
      </c>
      <c r="FC423" s="14" t="e">
        <f t="shared" si="1103"/>
        <v>#VALUE!</v>
      </c>
      <c r="FD423" s="62"/>
      <c r="FE423" s="14">
        <f t="shared" si="1029"/>
        <v>10630.771408243498</v>
      </c>
      <c r="FF423" s="14" t="e">
        <f t="shared" si="1030"/>
        <v>#VALUE!</v>
      </c>
      <c r="FG423" s="14">
        <f t="shared" si="1104"/>
        <v>9.9746976019020313</v>
      </c>
      <c r="FH423" s="14" t="e">
        <f t="shared" si="1031"/>
        <v>#VALUE!</v>
      </c>
      <c r="FI423" s="37" t="e">
        <f t="shared" si="1032"/>
        <v>#VALUE!</v>
      </c>
      <c r="FJ423" s="12"/>
      <c r="FK423" s="14" t="str">
        <f>IFERROR(VLOOKUP($A423,#REF!,27,0),"0")</f>
        <v>0</v>
      </c>
      <c r="FL423" s="14">
        <f t="shared" si="1105"/>
        <v>0</v>
      </c>
      <c r="FM423" s="14" t="str">
        <f>IFERROR(VLOOKUP($A423,SpecEd23!$X$22:$Y$610,59,0)," ")</f>
        <v xml:space="preserve"> </v>
      </c>
      <c r="FN423" s="14" t="e">
        <f t="shared" si="1106"/>
        <v>#VALUE!</v>
      </c>
      <c r="FO423" s="14">
        <f>IFERROR(VLOOKUP($A423,ECFE!#REF!,26,0),0)</f>
        <v>0</v>
      </c>
      <c r="FP423" s="14">
        <f t="shared" si="1107"/>
        <v>0</v>
      </c>
      <c r="FQ423" s="14">
        <f>IFERROR(VLOOKUP($A423,#REF!,16,0),0)</f>
        <v>0</v>
      </c>
      <c r="FR423" s="14">
        <f t="shared" si="1108"/>
        <v>0</v>
      </c>
      <c r="FS423" s="14">
        <f>IFERROR(VLOOKUP($A423,#REF!,12,0),0)</f>
        <v>0</v>
      </c>
      <c r="FT423" s="14">
        <f t="shared" si="1109"/>
        <v>0</v>
      </c>
      <c r="FU423" s="14">
        <v>0</v>
      </c>
      <c r="FV423" s="14">
        <f t="shared" si="1110"/>
        <v>0</v>
      </c>
      <c r="FW423" s="14">
        <f>IFERROR(VLOOKUP($A423,ConEnroll!$A$8:$S$601,16,0),0)</f>
        <v>0</v>
      </c>
      <c r="FX423" s="14">
        <f t="shared" si="1111"/>
        <v>0</v>
      </c>
      <c r="FY423" s="14">
        <f t="shared" si="1112"/>
        <v>0</v>
      </c>
      <c r="FZ423" s="14">
        <f t="shared" si="1113"/>
        <v>0</v>
      </c>
      <c r="GA423" s="14" t="e">
        <f t="shared" si="1114"/>
        <v>#VALUE!</v>
      </c>
      <c r="GB423" s="14" t="e">
        <f t="shared" si="1115"/>
        <v>#VALUE!</v>
      </c>
      <c r="GC423" s="39"/>
      <c r="GD423" s="14">
        <f t="shared" si="1033"/>
        <v>-10238.871154702123</v>
      </c>
      <c r="GE423" s="14" t="e">
        <f t="shared" si="1034"/>
        <v>#VALUE!</v>
      </c>
      <c r="GF423" s="14">
        <f t="shared" si="1035"/>
        <v>0</v>
      </c>
      <c r="GG423" s="14" t="e">
        <f t="shared" si="1036"/>
        <v>#VALUE!</v>
      </c>
      <c r="GH423" s="37" t="e">
        <f t="shared" si="1037"/>
        <v>#VALUE!</v>
      </c>
    </row>
    <row r="424" spans="1:190" ht="12.5" x14ac:dyDescent="0.25">
      <c r="A424" s="67">
        <v>4110</v>
      </c>
      <c r="B424" s="35">
        <v>7</v>
      </c>
      <c r="C424" s="14">
        <v>7</v>
      </c>
      <c r="D424" s="14"/>
      <c r="E424" s="14"/>
      <c r="F424" s="35" t="s">
        <v>2713</v>
      </c>
      <c r="G424" s="41"/>
      <c r="H424" s="14">
        <f>IFERROR(VLOOKUP($A424,BaseFY22!$A$7:$AK$528,6,0),0)</f>
        <v>340</v>
      </c>
      <c r="I424" s="14">
        <f>IFERROR(VLOOKUP($A424,BaseFY22!$A$7:$AK$528,28,0),0)</f>
        <v>2910728</v>
      </c>
      <c r="J424" s="14">
        <f t="shared" si="1038"/>
        <v>8560.9647058823521</v>
      </c>
      <c r="K424" s="14">
        <f>IFERROR(VLOOKUP($A424,SpecEd22!$A$21:$BB$605,24,0)," ")</f>
        <v>768828.62700255914</v>
      </c>
      <c r="L424" s="14">
        <f t="shared" si="1039"/>
        <v>2261.2606676545856</v>
      </c>
      <c r="M424" s="14">
        <f>IFERROR(VLOOKUP($A424,ECFE!$A$16:$AB$347,7,0),0)</f>
        <v>0</v>
      </c>
      <c r="N424" s="14">
        <f t="shared" si="1005"/>
        <v>0</v>
      </c>
      <c r="O424" s="14">
        <v>0</v>
      </c>
      <c r="P424" s="14">
        <f t="shared" si="1006"/>
        <v>0</v>
      </c>
      <c r="Q424" s="14">
        <f>IFERROR(VLOOKUP($A424,ConEnroll!$A$7:$S$337,10,0),0)</f>
        <v>0</v>
      </c>
      <c r="R424" s="14">
        <f t="shared" si="1040"/>
        <v>0</v>
      </c>
      <c r="S424" s="14">
        <f t="shared" si="1007"/>
        <v>0</v>
      </c>
      <c r="T424" s="14">
        <f t="shared" si="1041"/>
        <v>0</v>
      </c>
      <c r="U424" s="14">
        <f t="shared" si="1008"/>
        <v>3679556.6270025591</v>
      </c>
      <c r="V424" s="14">
        <f t="shared" si="1042"/>
        <v>10822.22537353694</v>
      </c>
      <c r="W424" s="42"/>
      <c r="X424" s="14">
        <f>IFERROR(VLOOKUP($A424,HouseFY22!$A$6:$AJ$528,28,0),0)</f>
        <v>2966281.3823389998</v>
      </c>
      <c r="Y424" s="14">
        <f t="shared" si="1043"/>
        <v>8724.3570068794106</v>
      </c>
      <c r="Z424" s="14">
        <f>IFERROR(VLOOKUP($A424,Compens80percent!$A$13:$M$560,12,0),0)</f>
        <v>0</v>
      </c>
      <c r="AA424" s="14">
        <f t="shared" si="1043"/>
        <v>0</v>
      </c>
      <c r="AB424" s="14">
        <f t="shared" si="1044"/>
        <v>2966281.3823389998</v>
      </c>
      <c r="AC424" s="14">
        <f t="shared" si="1043"/>
        <v>8724.3570068794106</v>
      </c>
      <c r="AD424" s="14">
        <f>IFERROR(VLOOKUP(A424,SpecEd22!$A$21:$Z$550,14,0),0)</f>
        <v>768828.62700255914</v>
      </c>
      <c r="AE424" s="14">
        <f t="shared" si="1045"/>
        <v>2261.2606676545856</v>
      </c>
      <c r="AF424" s="14">
        <f>IFERROR(VLOOKUP($A424,ECFE!$A$16:$AB$348,8,0),0)</f>
        <v>0</v>
      </c>
      <c r="AG424" s="14">
        <f t="shared" si="1046"/>
        <v>0</v>
      </c>
      <c r="AH424" s="14">
        <f>IFERROR(VLOOKUP(A424,ParaFY19!$A$21:$Z$543,7,0),0)</f>
        <v>196</v>
      </c>
      <c r="AI424" s="14">
        <f t="shared" si="1047"/>
        <v>0.57647058823529407</v>
      </c>
      <c r="AJ424" s="14">
        <f>IFERROR(VLOOKUP(A424,ConEnroll!$A$7:$S$341,13,0),0)</f>
        <v>0</v>
      </c>
      <c r="AK424" s="14">
        <f t="shared" si="1048"/>
        <v>0</v>
      </c>
      <c r="AL424" s="14">
        <f t="shared" si="1003"/>
        <v>196</v>
      </c>
      <c r="AM424" s="14">
        <f t="shared" si="1049"/>
        <v>0.57647058823529407</v>
      </c>
      <c r="AN424" s="14">
        <f t="shared" si="1050"/>
        <v>3735306.0093415589</v>
      </c>
      <c r="AO424" s="14">
        <f t="shared" si="1051"/>
        <v>10986.194145122232</v>
      </c>
      <c r="AP424" s="62"/>
      <c r="AQ424" s="14">
        <f t="shared" si="1004"/>
        <v>163.39230099705856</v>
      </c>
      <c r="AR424" s="14">
        <f t="shared" si="1009"/>
        <v>0</v>
      </c>
      <c r="AS424" s="14">
        <f t="shared" si="1010"/>
        <v>0.57647058823529407</v>
      </c>
      <c r="AT424" s="14">
        <f t="shared" si="1052"/>
        <v>163.96877158529384</v>
      </c>
      <c r="AU424" s="37">
        <f t="shared" si="1011"/>
        <v>1.5151114112466987E-2</v>
      </c>
      <c r="AV424" s="42"/>
      <c r="AW424" s="14" t="str">
        <f>IFERROR(VLOOKUP($A424,#REF!,27,0),"0")</f>
        <v>0</v>
      </c>
      <c r="AX424" s="14">
        <f t="shared" si="1053"/>
        <v>0</v>
      </c>
      <c r="AY424" s="14" t="str">
        <f>IFERROR(VLOOKUP($A424,SpecEd22!#REF!,23,0)," ")</f>
        <v xml:space="preserve"> </v>
      </c>
      <c r="AZ424" s="14" t="e">
        <f t="shared" si="1054"/>
        <v>#VALUE!</v>
      </c>
      <c r="BA424" s="14">
        <f>IFERROR(VLOOKUP($A424,ECFE!#REF!,23,0),0)</f>
        <v>0</v>
      </c>
      <c r="BB424" s="14">
        <f t="shared" si="1055"/>
        <v>0</v>
      </c>
      <c r="BC424" s="14">
        <f>IFERROR(VLOOKUP($A424,#REF!,17,0),0)</f>
        <v>0</v>
      </c>
      <c r="BD424" s="14">
        <f t="shared" si="1056"/>
        <v>0</v>
      </c>
      <c r="BE424" s="14">
        <f>IFERROR(VLOOKUP($A424,#REF!,9,0),0)</f>
        <v>0</v>
      </c>
      <c r="BF424" s="14">
        <f t="shared" si="1057"/>
        <v>0</v>
      </c>
      <c r="BG424" s="14">
        <v>0</v>
      </c>
      <c r="BH424" s="14">
        <f t="shared" si="1058"/>
        <v>0</v>
      </c>
      <c r="BI424" s="14">
        <f>IFERROR(VLOOKUP($A424,ConEnroll!$A$8:$S$601,15,0),0)</f>
        <v>0</v>
      </c>
      <c r="BJ424" s="14">
        <f t="shared" si="1059"/>
        <v>0</v>
      </c>
      <c r="BK424" s="14">
        <f t="shared" si="1060"/>
        <v>0</v>
      </c>
      <c r="BL424" s="14">
        <f t="shared" si="1061"/>
        <v>0</v>
      </c>
      <c r="BM424" s="14" t="e">
        <f t="shared" si="1062"/>
        <v>#VALUE!</v>
      </c>
      <c r="BN424" s="14" t="e">
        <f t="shared" si="1063"/>
        <v>#VALUE!</v>
      </c>
      <c r="BO424" s="42"/>
      <c r="BP424" s="14">
        <f t="shared" si="1012"/>
        <v>8724.3570068794106</v>
      </c>
      <c r="BQ424" s="14" t="e">
        <f t="shared" si="1013"/>
        <v>#VALUE!</v>
      </c>
      <c r="BR424" s="14">
        <f t="shared" si="1064"/>
        <v>0.57647058823529407</v>
      </c>
      <c r="BS424" s="14" t="e">
        <f t="shared" si="1014"/>
        <v>#VALUE!</v>
      </c>
      <c r="BT424" s="37" t="e">
        <f t="shared" si="1015"/>
        <v>#VALUE!</v>
      </c>
      <c r="BU424" s="41"/>
      <c r="BV424" s="14" t="str">
        <f>IFERROR(VLOOKUP($A424,#REF!,27,0),"0")</f>
        <v>0</v>
      </c>
      <c r="BW424" s="14">
        <f t="shared" si="1065"/>
        <v>0</v>
      </c>
      <c r="BX424" s="14" t="str">
        <f>IFERROR(VLOOKUP($A424,SpecEd22!$Z$22:$AV$606,59,0)," ")</f>
        <v xml:space="preserve"> </v>
      </c>
      <c r="BY424" s="14" t="e">
        <f t="shared" si="1066"/>
        <v>#VALUE!</v>
      </c>
      <c r="BZ424" s="14">
        <f>IFERROR(VLOOKUP($A424,ECFE!#REF!,25,0),0)</f>
        <v>0</v>
      </c>
      <c r="CA424" s="14">
        <f t="shared" si="1067"/>
        <v>0</v>
      </c>
      <c r="CB424" s="14">
        <f>IFERROR(VLOOKUP($A424,#REF!,17,0),0)</f>
        <v>0</v>
      </c>
      <c r="CC424" s="14">
        <f t="shared" si="1068"/>
        <v>0</v>
      </c>
      <c r="CD424" s="14">
        <f>IFERROR(VLOOKUP($A424,#REF!,9,0),0)</f>
        <v>0</v>
      </c>
      <c r="CE424" s="14">
        <f t="shared" si="1069"/>
        <v>0</v>
      </c>
      <c r="CF424" s="14">
        <v>0</v>
      </c>
      <c r="CG424" s="14">
        <f t="shared" si="1070"/>
        <v>0</v>
      </c>
      <c r="CH424" s="14">
        <f>IFERROR(VLOOKUP($A424,ConEnroll!$A$8:$S$601,15,0),0)</f>
        <v>0</v>
      </c>
      <c r="CI424" s="14">
        <f t="shared" si="1071"/>
        <v>0</v>
      </c>
      <c r="CJ424" s="14">
        <f t="shared" si="1072"/>
        <v>0</v>
      </c>
      <c r="CK424" s="14">
        <f t="shared" si="1073"/>
        <v>0</v>
      </c>
      <c r="CL424" s="14" t="e">
        <f t="shared" si="1074"/>
        <v>#VALUE!</v>
      </c>
      <c r="CM424" s="14" t="e">
        <f t="shared" si="1075"/>
        <v>#VALUE!</v>
      </c>
      <c r="CN424" s="42"/>
      <c r="CO424" s="14">
        <f t="shared" si="1016"/>
        <v>-8560.9647058823521</v>
      </c>
      <c r="CP424" s="14" t="e">
        <f t="shared" si="1017"/>
        <v>#VALUE!</v>
      </c>
      <c r="CQ424" s="14">
        <f t="shared" si="1018"/>
        <v>0</v>
      </c>
      <c r="CR424" s="14" t="e">
        <f t="shared" si="1019"/>
        <v>#VALUE!</v>
      </c>
      <c r="CS424" s="37" t="e">
        <f t="shared" si="1020"/>
        <v>#VALUE!</v>
      </c>
      <c r="CT424" s="239"/>
      <c r="CU424" s="239"/>
      <c r="CV424" s="468"/>
      <c r="CW424" s="14">
        <f>IFERROR(VLOOKUP($A424,BaseFY23!$A$7:$AK$527,6,0),0)</f>
        <v>348.83091000000002</v>
      </c>
      <c r="CX424" s="14">
        <f>IFERROR(VLOOKUP($A424,BaseFY23!$A$7:$AN$528,28,0),0)</f>
        <v>2988876.7040340002</v>
      </c>
      <c r="CY424" s="14">
        <f t="shared" si="1076"/>
        <v>8568.2679440133325</v>
      </c>
      <c r="CZ424" s="14">
        <f>IFERROR(VLOOKUP($A424,SpecEd23!$A$21:$BB$605,23,0)," ")</f>
        <v>843590.86421681428</v>
      </c>
      <c r="DA424" s="14">
        <f t="shared" si="1077"/>
        <v>2418.3374810931009</v>
      </c>
      <c r="DB424" s="14">
        <f>IFERROR(VLOOKUP($A424,ECFE!$A$16:$AB$347,7,0),0)</f>
        <v>0</v>
      </c>
      <c r="DC424" s="14">
        <f t="shared" si="1078"/>
        <v>0</v>
      </c>
      <c r="DD424" s="14">
        <v>0</v>
      </c>
      <c r="DE424" s="14">
        <f t="shared" si="1079"/>
        <v>0</v>
      </c>
      <c r="DF424" s="14">
        <f>IFERROR(VLOOKUP($A424,ConEnroll!$A$7:$S$338,10,0),0)</f>
        <v>0</v>
      </c>
      <c r="DG424" s="14">
        <f t="shared" si="1080"/>
        <v>0</v>
      </c>
      <c r="DH424" s="14">
        <f t="shared" si="1021"/>
        <v>0</v>
      </c>
      <c r="DI424" s="14">
        <f t="shared" si="1081"/>
        <v>0</v>
      </c>
      <c r="DJ424" s="14">
        <f t="shared" si="1022"/>
        <v>3832467.5682508145</v>
      </c>
      <c r="DK424" s="14">
        <f t="shared" si="1082"/>
        <v>10986.605425106434</v>
      </c>
      <c r="DL424" s="42"/>
      <c r="DM424" s="14">
        <f>IFERROR(VLOOKUP($A424,HouseFY23!$A$7:$AJ$528,28,0),0)</f>
        <v>3102569.5740339998</v>
      </c>
      <c r="DN424" s="14">
        <f t="shared" si="1083"/>
        <v>8894.1933902417059</v>
      </c>
      <c r="DO424" s="14">
        <f>IFERROR(VLOOKUP($A424,Compens80percent!$A$13:$M$560,12,0),0)</f>
        <v>0</v>
      </c>
      <c r="DP424" s="14">
        <f t="shared" si="1083"/>
        <v>0</v>
      </c>
      <c r="DQ424" s="14">
        <f t="shared" si="1084"/>
        <v>3102569.5740339998</v>
      </c>
      <c r="DR424" s="14">
        <f t="shared" si="1085"/>
        <v>9125.2046295117634</v>
      </c>
      <c r="DS424" s="14">
        <f>IFERROR(VLOOKUP($A424,SpecEd23!$A$21:$Z$550,14,0),0)</f>
        <v>843590.86421681428</v>
      </c>
      <c r="DT424" s="14">
        <f t="shared" si="1086"/>
        <v>2418.3374810931009</v>
      </c>
      <c r="DU424" s="14">
        <f>IFERROR(VLOOKUP($A424,ECFE!$A$16:$AB$347,9,0),0)</f>
        <v>0</v>
      </c>
      <c r="DV424" s="14">
        <f t="shared" si="1087"/>
        <v>0</v>
      </c>
      <c r="DW424" s="14">
        <f>IFERROR(VLOOKUP($A424,ParaFY19!$A$21:$Z$543,7,0),0)</f>
        <v>196</v>
      </c>
      <c r="DX424" s="14">
        <f t="shared" si="1088"/>
        <v>0.56187681303815651</v>
      </c>
      <c r="DY424" s="14">
        <f>IFERROR(VLOOKUP($A424,ConEnroll!$A$7:$S$341,13,0),0)</f>
        <v>0</v>
      </c>
      <c r="DZ424" s="14">
        <f t="shared" si="1089"/>
        <v>0</v>
      </c>
      <c r="EA424" s="14">
        <f t="shared" si="1023"/>
        <v>196</v>
      </c>
      <c r="EB424" s="14">
        <f t="shared" si="1090"/>
        <v>0.56187681303815651</v>
      </c>
      <c r="EC424" s="14">
        <f t="shared" si="1024"/>
        <v>3946356.4382508141</v>
      </c>
      <c r="ED424" s="14">
        <f t="shared" si="1091"/>
        <v>11313.092748147847</v>
      </c>
      <c r="EE424" s="62"/>
      <c r="EF424" s="14">
        <f t="shared" si="1025"/>
        <v>325.9254462283734</v>
      </c>
      <c r="EG424" s="14">
        <f t="shared" si="1026"/>
        <v>0</v>
      </c>
      <c r="EH424" s="14">
        <f t="shared" si="1027"/>
        <v>0.56187681303815651</v>
      </c>
      <c r="EI424" s="14">
        <f t="shared" si="1092"/>
        <v>326.48732304141157</v>
      </c>
      <c r="EJ424" s="37">
        <f t="shared" si="1028"/>
        <v>2.971685160325567E-2</v>
      </c>
      <c r="EK424" s="42"/>
      <c r="EL424" s="14" t="str">
        <f>IFERROR(VLOOKUP($A424,#REF!,27,0),"0")</f>
        <v>0</v>
      </c>
      <c r="EM424" s="14">
        <f t="shared" si="1093"/>
        <v>0</v>
      </c>
      <c r="EN424" s="14" t="str">
        <f>IFERROR(VLOOKUP($A424,SpecEd23!#REF!,23,0)," ")</f>
        <v xml:space="preserve"> </v>
      </c>
      <c r="EO424" s="14" t="e">
        <f t="shared" si="1094"/>
        <v>#VALUE!</v>
      </c>
      <c r="EP424" s="14">
        <f>IFERROR(VLOOKUP($A424,ECFE!#REF!,24,0),0)</f>
        <v>0</v>
      </c>
      <c r="EQ424" s="14">
        <f t="shared" si="1095"/>
        <v>0</v>
      </c>
      <c r="ER424" s="14">
        <f>IFERROR(VLOOKUP($A424,#REF!,30,0),0)</f>
        <v>0</v>
      </c>
      <c r="ES424" s="14">
        <f t="shared" si="1096"/>
        <v>0</v>
      </c>
      <c r="ET424" s="14">
        <f>IFERROR(VLOOKUP($A424,#REF!,12,0),0)</f>
        <v>0</v>
      </c>
      <c r="EU424" s="14">
        <f t="shared" si="1097"/>
        <v>0</v>
      </c>
      <c r="EV424" s="14">
        <v>0</v>
      </c>
      <c r="EW424" s="14">
        <f t="shared" si="1098"/>
        <v>0</v>
      </c>
      <c r="EX424" s="14">
        <f>IFERROR(VLOOKUP($A424,ConEnroll!$A$8:$S$601,16,0),0)</f>
        <v>0</v>
      </c>
      <c r="EY424" s="14">
        <f t="shared" si="1099"/>
        <v>0</v>
      </c>
      <c r="EZ424" s="14">
        <f t="shared" si="1100"/>
        <v>0</v>
      </c>
      <c r="FA424" s="14">
        <f t="shared" si="1101"/>
        <v>0</v>
      </c>
      <c r="FB424" s="14" t="e">
        <f t="shared" si="1102"/>
        <v>#VALUE!</v>
      </c>
      <c r="FC424" s="14" t="e">
        <f t="shared" si="1103"/>
        <v>#VALUE!</v>
      </c>
      <c r="FD424" s="62"/>
      <c r="FE424" s="14">
        <f t="shared" si="1029"/>
        <v>8894.1933902417059</v>
      </c>
      <c r="FF424" s="14" t="e">
        <f t="shared" si="1030"/>
        <v>#VALUE!</v>
      </c>
      <c r="FG424" s="14">
        <f t="shared" si="1104"/>
        <v>0.56187681303815651</v>
      </c>
      <c r="FH424" s="14" t="e">
        <f t="shared" si="1031"/>
        <v>#VALUE!</v>
      </c>
      <c r="FI424" s="37" t="e">
        <f t="shared" si="1032"/>
        <v>#VALUE!</v>
      </c>
      <c r="FJ424" s="12"/>
      <c r="FK424" s="14" t="str">
        <f>IFERROR(VLOOKUP($A424,#REF!,27,0),"0")</f>
        <v>0</v>
      </c>
      <c r="FL424" s="14">
        <f t="shared" si="1105"/>
        <v>0</v>
      </c>
      <c r="FM424" s="14" t="str">
        <f>IFERROR(VLOOKUP($A424,SpecEd23!$X$22:$Y$610,59,0)," ")</f>
        <v xml:space="preserve"> </v>
      </c>
      <c r="FN424" s="14" t="e">
        <f t="shared" si="1106"/>
        <v>#VALUE!</v>
      </c>
      <c r="FO424" s="14">
        <f>IFERROR(VLOOKUP($A424,ECFE!#REF!,26,0),0)</f>
        <v>0</v>
      </c>
      <c r="FP424" s="14">
        <f t="shared" si="1107"/>
        <v>0</v>
      </c>
      <c r="FQ424" s="14">
        <f>IFERROR(VLOOKUP($A424,#REF!,16,0),0)</f>
        <v>0</v>
      </c>
      <c r="FR424" s="14">
        <f t="shared" si="1108"/>
        <v>0</v>
      </c>
      <c r="FS424" s="14">
        <f>IFERROR(VLOOKUP($A424,#REF!,12,0),0)</f>
        <v>0</v>
      </c>
      <c r="FT424" s="14">
        <f t="shared" si="1109"/>
        <v>0</v>
      </c>
      <c r="FU424" s="14">
        <v>0</v>
      </c>
      <c r="FV424" s="14">
        <f t="shared" si="1110"/>
        <v>0</v>
      </c>
      <c r="FW424" s="14">
        <f>IFERROR(VLOOKUP($A424,ConEnroll!$A$8:$S$601,16,0),0)</f>
        <v>0</v>
      </c>
      <c r="FX424" s="14">
        <f t="shared" si="1111"/>
        <v>0</v>
      </c>
      <c r="FY424" s="14">
        <f t="shared" si="1112"/>
        <v>0</v>
      </c>
      <c r="FZ424" s="14">
        <f t="shared" si="1113"/>
        <v>0</v>
      </c>
      <c r="GA424" s="14" t="e">
        <f t="shared" si="1114"/>
        <v>#VALUE!</v>
      </c>
      <c r="GB424" s="14" t="e">
        <f t="shared" si="1115"/>
        <v>#VALUE!</v>
      </c>
      <c r="GC424" s="39"/>
      <c r="GD424" s="14">
        <f t="shared" si="1033"/>
        <v>-8568.2679440133325</v>
      </c>
      <c r="GE424" s="14" t="e">
        <f t="shared" si="1034"/>
        <v>#VALUE!</v>
      </c>
      <c r="GF424" s="14">
        <f t="shared" si="1035"/>
        <v>0</v>
      </c>
      <c r="GG424" s="14" t="e">
        <f t="shared" si="1036"/>
        <v>#VALUE!</v>
      </c>
      <c r="GH424" s="37" t="e">
        <f t="shared" si="1037"/>
        <v>#VALUE!</v>
      </c>
    </row>
    <row r="425" spans="1:190" ht="12.5" x14ac:dyDescent="0.25">
      <c r="A425" s="67">
        <v>4111</v>
      </c>
      <c r="B425" s="35">
        <v>7</v>
      </c>
      <c r="C425" s="14">
        <v>7</v>
      </c>
      <c r="D425" s="14"/>
      <c r="E425" s="14"/>
      <c r="F425" s="35" t="s">
        <v>589</v>
      </c>
      <c r="G425" s="41"/>
      <c r="H425" s="14">
        <f>IFERROR(VLOOKUP($A425,BaseFY22!$A$7:$AK$528,6,0),0)</f>
        <v>112</v>
      </c>
      <c r="I425" s="14">
        <f>IFERROR(VLOOKUP($A425,BaseFY22!$A$7:$AK$528,28,0),0)</f>
        <v>1215163.8</v>
      </c>
      <c r="J425" s="14">
        <f t="shared" si="1038"/>
        <v>10849.676785714286</v>
      </c>
      <c r="K425" s="14">
        <f>IFERROR(VLOOKUP($A425,SpecEd22!$A$21:$BB$605,24,0)," ")</f>
        <v>485545.06620223721</v>
      </c>
      <c r="L425" s="14">
        <f t="shared" si="1039"/>
        <v>4335.223805377118</v>
      </c>
      <c r="M425" s="14">
        <f>IFERROR(VLOOKUP($A425,ECFE!$A$16:$AB$347,7,0),0)</f>
        <v>0</v>
      </c>
      <c r="N425" s="14">
        <f t="shared" si="1005"/>
        <v>0</v>
      </c>
      <c r="O425" s="14">
        <v>0</v>
      </c>
      <c r="P425" s="14">
        <f t="shared" si="1006"/>
        <v>0</v>
      </c>
      <c r="Q425" s="14">
        <f>IFERROR(VLOOKUP($A425,ConEnroll!$A$7:$S$337,10,0),0)</f>
        <v>0</v>
      </c>
      <c r="R425" s="14">
        <f t="shared" si="1040"/>
        <v>0</v>
      </c>
      <c r="S425" s="14">
        <f t="shared" si="1007"/>
        <v>0</v>
      </c>
      <c r="T425" s="14">
        <f t="shared" si="1041"/>
        <v>0</v>
      </c>
      <c r="U425" s="14">
        <f t="shared" si="1008"/>
        <v>1700708.8662022373</v>
      </c>
      <c r="V425" s="14">
        <f t="shared" si="1042"/>
        <v>15184.900591091404</v>
      </c>
      <c r="W425" s="42"/>
      <c r="X425" s="14">
        <f>IFERROR(VLOOKUP($A425,HouseFY22!$A$6:$AJ$528,28,0),0)</f>
        <v>1239121.0767379999</v>
      </c>
      <c r="Y425" s="14">
        <f t="shared" si="1043"/>
        <v>11063.581042303571</v>
      </c>
      <c r="Z425" s="14">
        <f>IFERROR(VLOOKUP($A425,Compens80percent!$A$13:$M$560,12,0),0)</f>
        <v>5613.4400000000023</v>
      </c>
      <c r="AA425" s="14">
        <f t="shared" si="1043"/>
        <v>50.120000000000019</v>
      </c>
      <c r="AB425" s="14">
        <f t="shared" si="1044"/>
        <v>1244734.5167379999</v>
      </c>
      <c r="AC425" s="14">
        <f t="shared" si="1043"/>
        <v>11113.70104230357</v>
      </c>
      <c r="AD425" s="14">
        <f>IFERROR(VLOOKUP(A425,SpecEd22!$A$21:$Z$550,14,0),0)</f>
        <v>485545.06620223721</v>
      </c>
      <c r="AE425" s="14">
        <f t="shared" si="1045"/>
        <v>4335.223805377118</v>
      </c>
      <c r="AF425" s="14">
        <f>IFERROR(VLOOKUP($A425,ECFE!$A$16:$AB$348,8,0),0)</f>
        <v>0</v>
      </c>
      <c r="AG425" s="14">
        <f t="shared" si="1046"/>
        <v>0</v>
      </c>
      <c r="AH425" s="14">
        <f>IFERROR(VLOOKUP(A425,ParaFY19!$A$21:$Z$543,7,0),0)</f>
        <v>392</v>
      </c>
      <c r="AI425" s="14">
        <f t="shared" si="1047"/>
        <v>3.5</v>
      </c>
      <c r="AJ425" s="14">
        <f>IFERROR(VLOOKUP(A425,ConEnroll!$A$7:$S$341,13,0),0)</f>
        <v>0</v>
      </c>
      <c r="AK425" s="14">
        <f t="shared" si="1048"/>
        <v>0</v>
      </c>
      <c r="AL425" s="14">
        <f t="shared" si="1003"/>
        <v>392</v>
      </c>
      <c r="AM425" s="14">
        <f t="shared" si="1049"/>
        <v>3.5</v>
      </c>
      <c r="AN425" s="14">
        <f t="shared" si="1050"/>
        <v>1730671.5829402371</v>
      </c>
      <c r="AO425" s="14">
        <f t="shared" si="1051"/>
        <v>15452.424847680688</v>
      </c>
      <c r="AP425" s="62"/>
      <c r="AQ425" s="14">
        <f t="shared" si="1004"/>
        <v>264.02425658928405</v>
      </c>
      <c r="AR425" s="14">
        <f t="shared" si="1009"/>
        <v>0</v>
      </c>
      <c r="AS425" s="14">
        <f t="shared" si="1010"/>
        <v>3.5</v>
      </c>
      <c r="AT425" s="14">
        <f t="shared" si="1052"/>
        <v>267.52425658928405</v>
      </c>
      <c r="AU425" s="37">
        <f t="shared" si="1011"/>
        <v>1.761778122842857E-2</v>
      </c>
      <c r="AV425" s="42"/>
      <c r="AW425" s="14" t="str">
        <f>IFERROR(VLOOKUP($A425,#REF!,27,0),"0")</f>
        <v>0</v>
      </c>
      <c r="AX425" s="14">
        <f t="shared" si="1053"/>
        <v>0</v>
      </c>
      <c r="AY425" s="14" t="str">
        <f>IFERROR(VLOOKUP($A425,SpecEd22!#REF!,23,0)," ")</f>
        <v xml:space="preserve"> </v>
      </c>
      <c r="AZ425" s="14" t="e">
        <f t="shared" si="1054"/>
        <v>#VALUE!</v>
      </c>
      <c r="BA425" s="14">
        <f>IFERROR(VLOOKUP($A425,ECFE!#REF!,23,0),0)</f>
        <v>0</v>
      </c>
      <c r="BB425" s="14">
        <f t="shared" si="1055"/>
        <v>0</v>
      </c>
      <c r="BC425" s="14">
        <f>IFERROR(VLOOKUP($A425,#REF!,17,0),0)</f>
        <v>0</v>
      </c>
      <c r="BD425" s="14">
        <f t="shared" si="1056"/>
        <v>0</v>
      </c>
      <c r="BE425" s="14">
        <f>IFERROR(VLOOKUP($A425,#REF!,9,0),0)</f>
        <v>0</v>
      </c>
      <c r="BF425" s="14">
        <f t="shared" si="1057"/>
        <v>0</v>
      </c>
      <c r="BG425" s="14">
        <v>0</v>
      </c>
      <c r="BH425" s="14">
        <f t="shared" si="1058"/>
        <v>0</v>
      </c>
      <c r="BI425" s="14">
        <f>IFERROR(VLOOKUP($A425,ConEnroll!$A$8:$S$601,15,0),0)</f>
        <v>0</v>
      </c>
      <c r="BJ425" s="14">
        <f t="shared" si="1059"/>
        <v>0</v>
      </c>
      <c r="BK425" s="14">
        <f t="shared" si="1060"/>
        <v>0</v>
      </c>
      <c r="BL425" s="14">
        <f t="shared" si="1061"/>
        <v>0</v>
      </c>
      <c r="BM425" s="14" t="e">
        <f t="shared" si="1062"/>
        <v>#VALUE!</v>
      </c>
      <c r="BN425" s="14" t="e">
        <f t="shared" si="1063"/>
        <v>#VALUE!</v>
      </c>
      <c r="BO425" s="42"/>
      <c r="BP425" s="14">
        <f t="shared" si="1012"/>
        <v>11063.581042303571</v>
      </c>
      <c r="BQ425" s="14" t="e">
        <f t="shared" si="1013"/>
        <v>#VALUE!</v>
      </c>
      <c r="BR425" s="14">
        <f t="shared" si="1064"/>
        <v>3.5</v>
      </c>
      <c r="BS425" s="14" t="e">
        <f t="shared" si="1014"/>
        <v>#VALUE!</v>
      </c>
      <c r="BT425" s="37" t="e">
        <f t="shared" si="1015"/>
        <v>#VALUE!</v>
      </c>
      <c r="BU425" s="41"/>
      <c r="BV425" s="14" t="str">
        <f>IFERROR(VLOOKUP($A425,#REF!,27,0),"0")</f>
        <v>0</v>
      </c>
      <c r="BW425" s="14">
        <f t="shared" si="1065"/>
        <v>0</v>
      </c>
      <c r="BX425" s="14" t="str">
        <f>IFERROR(VLOOKUP($A425,SpecEd22!$Z$22:$AV$606,59,0)," ")</f>
        <v xml:space="preserve"> </v>
      </c>
      <c r="BY425" s="14" t="e">
        <f t="shared" si="1066"/>
        <v>#VALUE!</v>
      </c>
      <c r="BZ425" s="14">
        <f>IFERROR(VLOOKUP($A425,ECFE!#REF!,25,0),0)</f>
        <v>0</v>
      </c>
      <c r="CA425" s="14">
        <f t="shared" si="1067"/>
        <v>0</v>
      </c>
      <c r="CB425" s="14">
        <f>IFERROR(VLOOKUP($A425,#REF!,17,0),0)</f>
        <v>0</v>
      </c>
      <c r="CC425" s="14">
        <f t="shared" si="1068"/>
        <v>0</v>
      </c>
      <c r="CD425" s="14">
        <f>IFERROR(VLOOKUP($A425,#REF!,9,0),0)</f>
        <v>0</v>
      </c>
      <c r="CE425" s="14">
        <f t="shared" si="1069"/>
        <v>0</v>
      </c>
      <c r="CF425" s="14">
        <v>0</v>
      </c>
      <c r="CG425" s="14">
        <f t="shared" si="1070"/>
        <v>0</v>
      </c>
      <c r="CH425" s="14">
        <f>IFERROR(VLOOKUP($A425,ConEnroll!$A$8:$S$601,15,0),0)</f>
        <v>0</v>
      </c>
      <c r="CI425" s="14">
        <f t="shared" si="1071"/>
        <v>0</v>
      </c>
      <c r="CJ425" s="14">
        <f t="shared" si="1072"/>
        <v>0</v>
      </c>
      <c r="CK425" s="14">
        <f t="shared" si="1073"/>
        <v>0</v>
      </c>
      <c r="CL425" s="14" t="e">
        <f t="shared" si="1074"/>
        <v>#VALUE!</v>
      </c>
      <c r="CM425" s="14" t="e">
        <f t="shared" si="1075"/>
        <v>#VALUE!</v>
      </c>
      <c r="CN425" s="42"/>
      <c r="CO425" s="14">
        <f t="shared" si="1016"/>
        <v>-10849.676785714286</v>
      </c>
      <c r="CP425" s="14" t="e">
        <f t="shared" si="1017"/>
        <v>#VALUE!</v>
      </c>
      <c r="CQ425" s="14">
        <f t="shared" si="1018"/>
        <v>0</v>
      </c>
      <c r="CR425" s="14" t="e">
        <f t="shared" si="1019"/>
        <v>#VALUE!</v>
      </c>
      <c r="CS425" s="37" t="e">
        <f t="shared" si="1020"/>
        <v>#VALUE!</v>
      </c>
      <c r="CT425" s="239"/>
      <c r="CU425" s="239"/>
      <c r="CV425" s="468"/>
      <c r="CW425" s="14">
        <f>IFERROR(VLOOKUP($A425,BaseFY23!$A$7:$AK$527,6,0),0)</f>
        <v>126</v>
      </c>
      <c r="CX425" s="14">
        <f>IFERROR(VLOOKUP($A425,BaseFY23!$A$7:$AN$528,28,0),0)</f>
        <v>1382089</v>
      </c>
      <c r="CY425" s="14">
        <f t="shared" si="1076"/>
        <v>10968.960317460318</v>
      </c>
      <c r="CZ425" s="14">
        <f>IFERROR(VLOOKUP($A425,SpecEd23!$A$21:$BB$605,23,0)," ")</f>
        <v>586466.15357251011</v>
      </c>
      <c r="DA425" s="14">
        <f t="shared" si="1077"/>
        <v>4654.4932823215086</v>
      </c>
      <c r="DB425" s="14">
        <f>IFERROR(VLOOKUP($A425,ECFE!$A$16:$AB$347,7,0),0)</f>
        <v>0</v>
      </c>
      <c r="DC425" s="14">
        <f t="shared" si="1078"/>
        <v>0</v>
      </c>
      <c r="DD425" s="14">
        <v>0</v>
      </c>
      <c r="DE425" s="14">
        <f t="shared" si="1079"/>
        <v>0</v>
      </c>
      <c r="DF425" s="14">
        <f>IFERROR(VLOOKUP($A425,ConEnroll!$A$7:$S$338,10,0),0)</f>
        <v>0</v>
      </c>
      <c r="DG425" s="14">
        <f t="shared" si="1080"/>
        <v>0</v>
      </c>
      <c r="DH425" s="14">
        <f t="shared" si="1021"/>
        <v>0</v>
      </c>
      <c r="DI425" s="14">
        <f t="shared" si="1081"/>
        <v>0</v>
      </c>
      <c r="DJ425" s="14">
        <f t="shared" si="1022"/>
        <v>1968555.15357251</v>
      </c>
      <c r="DK425" s="14">
        <f t="shared" si="1082"/>
        <v>15623.453599781826</v>
      </c>
      <c r="DL425" s="42"/>
      <c r="DM425" s="14">
        <f>IFERROR(VLOOKUP($A425,HouseFY23!$A$7:$AJ$528,28,0),0)</f>
        <v>1437299.29</v>
      </c>
      <c r="DN425" s="14">
        <f t="shared" si="1083"/>
        <v>11407.137222222222</v>
      </c>
      <c r="DO425" s="14">
        <f>IFERROR(VLOOKUP($A425,Compens80percent!$A$13:$M$560,12,0),0)</f>
        <v>5613.4400000000023</v>
      </c>
      <c r="DP425" s="14">
        <f t="shared" si="1083"/>
        <v>44.551111111111126</v>
      </c>
      <c r="DQ425" s="14">
        <f t="shared" si="1084"/>
        <v>1442912.73</v>
      </c>
      <c r="DR425" s="14">
        <f t="shared" si="1085"/>
        <v>12883.149374999999</v>
      </c>
      <c r="DS425" s="14">
        <f>IFERROR(VLOOKUP($A425,SpecEd23!$A$21:$Z$550,14,0),0)</f>
        <v>586466.15357251011</v>
      </c>
      <c r="DT425" s="14">
        <f t="shared" si="1086"/>
        <v>4654.4932823215086</v>
      </c>
      <c r="DU425" s="14">
        <f>IFERROR(VLOOKUP($A425,ECFE!$A$16:$AB$347,9,0),0)</f>
        <v>0</v>
      </c>
      <c r="DV425" s="14">
        <f t="shared" si="1087"/>
        <v>0</v>
      </c>
      <c r="DW425" s="14">
        <f>IFERROR(VLOOKUP($A425,ParaFY19!$A$21:$Z$543,7,0),0)</f>
        <v>392</v>
      </c>
      <c r="DX425" s="14">
        <f t="shared" si="1088"/>
        <v>3.1111111111111112</v>
      </c>
      <c r="DY425" s="14">
        <f>IFERROR(VLOOKUP($A425,ConEnroll!$A$7:$S$341,13,0),0)</f>
        <v>0</v>
      </c>
      <c r="DZ425" s="14">
        <f t="shared" si="1089"/>
        <v>0</v>
      </c>
      <c r="EA425" s="14">
        <f t="shared" si="1023"/>
        <v>392</v>
      </c>
      <c r="EB425" s="14">
        <f t="shared" si="1090"/>
        <v>3.1111111111111112</v>
      </c>
      <c r="EC425" s="14">
        <f t="shared" si="1024"/>
        <v>2024157.44357251</v>
      </c>
      <c r="ED425" s="14">
        <f t="shared" si="1091"/>
        <v>16064.741615654841</v>
      </c>
      <c r="EE425" s="62"/>
      <c r="EF425" s="14">
        <f t="shared" si="1025"/>
        <v>438.17690476190364</v>
      </c>
      <c r="EG425" s="14">
        <f t="shared" si="1026"/>
        <v>0</v>
      </c>
      <c r="EH425" s="14">
        <f t="shared" si="1027"/>
        <v>3.1111111111111112</v>
      </c>
      <c r="EI425" s="14">
        <f t="shared" si="1092"/>
        <v>441.28801587301473</v>
      </c>
      <c r="EJ425" s="37">
        <f t="shared" si="1028"/>
        <v>2.824522843522748E-2</v>
      </c>
      <c r="EK425" s="42"/>
      <c r="EL425" s="14" t="str">
        <f>IFERROR(VLOOKUP($A425,#REF!,27,0),"0")</f>
        <v>0</v>
      </c>
      <c r="EM425" s="14">
        <f t="shared" si="1093"/>
        <v>0</v>
      </c>
      <c r="EN425" s="14" t="str">
        <f>IFERROR(VLOOKUP($A425,SpecEd23!#REF!,23,0)," ")</f>
        <v xml:space="preserve"> </v>
      </c>
      <c r="EO425" s="14" t="e">
        <f t="shared" si="1094"/>
        <v>#VALUE!</v>
      </c>
      <c r="EP425" s="14">
        <f>IFERROR(VLOOKUP($A425,ECFE!#REF!,24,0),0)</f>
        <v>0</v>
      </c>
      <c r="EQ425" s="14">
        <f t="shared" si="1095"/>
        <v>0</v>
      </c>
      <c r="ER425" s="14">
        <f>IFERROR(VLOOKUP($A425,#REF!,30,0),0)</f>
        <v>0</v>
      </c>
      <c r="ES425" s="14">
        <f t="shared" si="1096"/>
        <v>0</v>
      </c>
      <c r="ET425" s="14">
        <f>IFERROR(VLOOKUP($A425,#REF!,12,0),0)</f>
        <v>0</v>
      </c>
      <c r="EU425" s="14">
        <f t="shared" si="1097"/>
        <v>0</v>
      </c>
      <c r="EV425" s="14">
        <v>0</v>
      </c>
      <c r="EW425" s="14">
        <f t="shared" si="1098"/>
        <v>0</v>
      </c>
      <c r="EX425" s="14">
        <f>IFERROR(VLOOKUP($A425,ConEnroll!$A$8:$S$601,16,0),0)</f>
        <v>0</v>
      </c>
      <c r="EY425" s="14">
        <f t="shared" si="1099"/>
        <v>0</v>
      </c>
      <c r="EZ425" s="14">
        <f t="shared" si="1100"/>
        <v>0</v>
      </c>
      <c r="FA425" s="14">
        <f t="shared" si="1101"/>
        <v>0</v>
      </c>
      <c r="FB425" s="14" t="e">
        <f t="shared" si="1102"/>
        <v>#VALUE!</v>
      </c>
      <c r="FC425" s="14" t="e">
        <f t="shared" si="1103"/>
        <v>#VALUE!</v>
      </c>
      <c r="FD425" s="62"/>
      <c r="FE425" s="14">
        <f t="shared" si="1029"/>
        <v>11407.137222222222</v>
      </c>
      <c r="FF425" s="14" t="e">
        <f t="shared" si="1030"/>
        <v>#VALUE!</v>
      </c>
      <c r="FG425" s="14">
        <f t="shared" si="1104"/>
        <v>3.1111111111111112</v>
      </c>
      <c r="FH425" s="14" t="e">
        <f t="shared" si="1031"/>
        <v>#VALUE!</v>
      </c>
      <c r="FI425" s="37" t="e">
        <f t="shared" si="1032"/>
        <v>#VALUE!</v>
      </c>
      <c r="FJ425" s="12"/>
      <c r="FK425" s="14" t="str">
        <f>IFERROR(VLOOKUP($A425,#REF!,27,0),"0")</f>
        <v>0</v>
      </c>
      <c r="FL425" s="14">
        <f t="shared" si="1105"/>
        <v>0</v>
      </c>
      <c r="FM425" s="14" t="str">
        <f>IFERROR(VLOOKUP($A425,SpecEd23!$X$22:$Y$610,59,0)," ")</f>
        <v xml:space="preserve"> </v>
      </c>
      <c r="FN425" s="14" t="e">
        <f t="shared" si="1106"/>
        <v>#VALUE!</v>
      </c>
      <c r="FO425" s="14">
        <f>IFERROR(VLOOKUP($A425,ECFE!#REF!,26,0),0)</f>
        <v>0</v>
      </c>
      <c r="FP425" s="14">
        <f t="shared" si="1107"/>
        <v>0</v>
      </c>
      <c r="FQ425" s="14">
        <f>IFERROR(VLOOKUP($A425,#REF!,16,0),0)</f>
        <v>0</v>
      </c>
      <c r="FR425" s="14">
        <f t="shared" si="1108"/>
        <v>0</v>
      </c>
      <c r="FS425" s="14">
        <f>IFERROR(VLOOKUP($A425,#REF!,12,0),0)</f>
        <v>0</v>
      </c>
      <c r="FT425" s="14">
        <f t="shared" si="1109"/>
        <v>0</v>
      </c>
      <c r="FU425" s="14">
        <v>0</v>
      </c>
      <c r="FV425" s="14">
        <f t="shared" si="1110"/>
        <v>0</v>
      </c>
      <c r="FW425" s="14">
        <f>IFERROR(VLOOKUP($A425,ConEnroll!$A$8:$S$601,16,0),0)</f>
        <v>0</v>
      </c>
      <c r="FX425" s="14">
        <f t="shared" si="1111"/>
        <v>0</v>
      </c>
      <c r="FY425" s="14">
        <f t="shared" si="1112"/>
        <v>0</v>
      </c>
      <c r="FZ425" s="14">
        <f t="shared" si="1113"/>
        <v>0</v>
      </c>
      <c r="GA425" s="14" t="e">
        <f t="shared" si="1114"/>
        <v>#VALUE!</v>
      </c>
      <c r="GB425" s="14" t="e">
        <f t="shared" si="1115"/>
        <v>#VALUE!</v>
      </c>
      <c r="GC425" s="39"/>
      <c r="GD425" s="14">
        <f t="shared" si="1033"/>
        <v>-10968.960317460318</v>
      </c>
      <c r="GE425" s="14" t="e">
        <f t="shared" si="1034"/>
        <v>#VALUE!</v>
      </c>
      <c r="GF425" s="14">
        <f t="shared" si="1035"/>
        <v>0</v>
      </c>
      <c r="GG425" s="14" t="e">
        <f t="shared" si="1036"/>
        <v>#VALUE!</v>
      </c>
      <c r="GH425" s="37" t="e">
        <f t="shared" si="1037"/>
        <v>#VALUE!</v>
      </c>
    </row>
    <row r="426" spans="1:190" ht="12.5" x14ac:dyDescent="0.25">
      <c r="A426" s="67">
        <v>4112</v>
      </c>
      <c r="B426" s="35">
        <v>7</v>
      </c>
      <c r="C426" s="14">
        <v>7</v>
      </c>
      <c r="D426" s="14"/>
      <c r="E426" s="14"/>
      <c r="F426" s="35" t="s">
        <v>1198</v>
      </c>
      <c r="G426" s="41"/>
      <c r="H426" s="14">
        <f>IFERROR(VLOOKUP($A426,BaseFY22!$A$7:$AK$528,6,0),0)</f>
        <v>410</v>
      </c>
      <c r="I426" s="14">
        <f>IFERROR(VLOOKUP($A426,BaseFY22!$A$7:$AK$528,28,0),0)</f>
        <v>3495863</v>
      </c>
      <c r="J426" s="14">
        <f t="shared" si="1038"/>
        <v>8526.4951219512186</v>
      </c>
      <c r="K426" s="14">
        <f>IFERROR(VLOOKUP($A426,SpecEd22!$A$21:$BB$605,24,0)," ")</f>
        <v>317933.94772563869</v>
      </c>
      <c r="L426" s="14">
        <f t="shared" si="1039"/>
        <v>775.4486529893627</v>
      </c>
      <c r="M426" s="14">
        <f>IFERROR(VLOOKUP($A426,ECFE!$A$16:$AB$347,7,0),0)</f>
        <v>0</v>
      </c>
      <c r="N426" s="14">
        <f t="shared" si="1005"/>
        <v>0</v>
      </c>
      <c r="O426" s="14">
        <v>0</v>
      </c>
      <c r="P426" s="14">
        <f t="shared" si="1006"/>
        <v>0</v>
      </c>
      <c r="Q426" s="14">
        <f>IFERROR(VLOOKUP($A426,ConEnroll!$A$7:$S$337,10,0),0)</f>
        <v>0</v>
      </c>
      <c r="R426" s="14">
        <f t="shared" si="1040"/>
        <v>0</v>
      </c>
      <c r="S426" s="14">
        <f t="shared" si="1007"/>
        <v>0</v>
      </c>
      <c r="T426" s="14">
        <f t="shared" si="1041"/>
        <v>0</v>
      </c>
      <c r="U426" s="14">
        <f t="shared" si="1008"/>
        <v>3813796.9477256387</v>
      </c>
      <c r="V426" s="14">
        <f t="shared" si="1042"/>
        <v>9301.9437749405824</v>
      </c>
      <c r="W426" s="42"/>
      <c r="X426" s="14">
        <f>IFERROR(VLOOKUP($A426,HouseFY22!$A$6:$AJ$528,28,0),0)</f>
        <v>3561515.1986449999</v>
      </c>
      <c r="Y426" s="14">
        <f t="shared" si="1043"/>
        <v>8686.6224357195115</v>
      </c>
      <c r="Z426" s="14">
        <f>IFERROR(VLOOKUP($A426,Compens80percent!$A$13:$M$560,12,0),0)</f>
        <v>0</v>
      </c>
      <c r="AA426" s="14">
        <f t="shared" si="1043"/>
        <v>0</v>
      </c>
      <c r="AB426" s="14">
        <f t="shared" si="1044"/>
        <v>3561515.1986449999</v>
      </c>
      <c r="AC426" s="14">
        <f t="shared" si="1043"/>
        <v>8686.6224357195115</v>
      </c>
      <c r="AD426" s="14">
        <f>IFERROR(VLOOKUP(A426,SpecEd22!$A$21:$Z$550,14,0),0)</f>
        <v>317933.94772563869</v>
      </c>
      <c r="AE426" s="14">
        <f t="shared" si="1045"/>
        <v>775.4486529893627</v>
      </c>
      <c r="AF426" s="14">
        <f>IFERROR(VLOOKUP($A426,ECFE!$A$16:$AB$348,8,0),0)</f>
        <v>0</v>
      </c>
      <c r="AG426" s="14">
        <f t="shared" si="1046"/>
        <v>0</v>
      </c>
      <c r="AH426" s="14">
        <f>IFERROR(VLOOKUP(A426,ParaFY19!$A$21:$Z$543,7,0),0)</f>
        <v>392</v>
      </c>
      <c r="AI426" s="14">
        <f t="shared" si="1047"/>
        <v>0.95609756097560972</v>
      </c>
      <c r="AJ426" s="14">
        <f>IFERROR(VLOOKUP(A426,ConEnroll!$A$7:$S$341,13,0),0)</f>
        <v>0</v>
      </c>
      <c r="AK426" s="14">
        <f t="shared" si="1048"/>
        <v>0</v>
      </c>
      <c r="AL426" s="14">
        <f t="shared" si="1003"/>
        <v>392</v>
      </c>
      <c r="AM426" s="14">
        <f t="shared" si="1049"/>
        <v>0.95609756097560972</v>
      </c>
      <c r="AN426" s="14">
        <f t="shared" si="1050"/>
        <v>3879841.1463706386</v>
      </c>
      <c r="AO426" s="14">
        <f t="shared" si="1051"/>
        <v>9463.0271862698501</v>
      </c>
      <c r="AP426" s="62"/>
      <c r="AQ426" s="14">
        <f t="shared" si="1004"/>
        <v>160.12731376829288</v>
      </c>
      <c r="AR426" s="14">
        <f t="shared" si="1009"/>
        <v>0</v>
      </c>
      <c r="AS426" s="14">
        <f t="shared" si="1010"/>
        <v>0.95609756097560972</v>
      </c>
      <c r="AT426" s="14">
        <f t="shared" si="1052"/>
        <v>161.0834113292685</v>
      </c>
      <c r="AU426" s="37">
        <f t="shared" si="1011"/>
        <v>1.7317177487486742E-2</v>
      </c>
      <c r="AV426" s="42"/>
      <c r="AW426" s="14" t="str">
        <f>IFERROR(VLOOKUP($A426,#REF!,27,0),"0")</f>
        <v>0</v>
      </c>
      <c r="AX426" s="14">
        <f t="shared" si="1053"/>
        <v>0</v>
      </c>
      <c r="AY426" s="14" t="str">
        <f>IFERROR(VLOOKUP($A426,SpecEd22!#REF!,23,0)," ")</f>
        <v xml:space="preserve"> </v>
      </c>
      <c r="AZ426" s="14" t="e">
        <f t="shared" si="1054"/>
        <v>#VALUE!</v>
      </c>
      <c r="BA426" s="14">
        <f>IFERROR(VLOOKUP($A426,ECFE!#REF!,23,0),0)</f>
        <v>0</v>
      </c>
      <c r="BB426" s="14">
        <f t="shared" si="1055"/>
        <v>0</v>
      </c>
      <c r="BC426" s="14">
        <f>IFERROR(VLOOKUP($A426,#REF!,17,0),0)</f>
        <v>0</v>
      </c>
      <c r="BD426" s="14">
        <f t="shared" si="1056"/>
        <v>0</v>
      </c>
      <c r="BE426" s="14">
        <f>IFERROR(VLOOKUP($A426,#REF!,9,0),0)</f>
        <v>0</v>
      </c>
      <c r="BF426" s="14">
        <f t="shared" si="1057"/>
        <v>0</v>
      </c>
      <c r="BG426" s="14">
        <v>0</v>
      </c>
      <c r="BH426" s="14">
        <f t="shared" si="1058"/>
        <v>0</v>
      </c>
      <c r="BI426" s="14">
        <f>IFERROR(VLOOKUP($A426,ConEnroll!$A$8:$S$601,15,0),0)</f>
        <v>0</v>
      </c>
      <c r="BJ426" s="14">
        <f t="shared" si="1059"/>
        <v>0</v>
      </c>
      <c r="BK426" s="14">
        <f t="shared" si="1060"/>
        <v>0</v>
      </c>
      <c r="BL426" s="14">
        <f t="shared" si="1061"/>
        <v>0</v>
      </c>
      <c r="BM426" s="14" t="e">
        <f t="shared" si="1062"/>
        <v>#VALUE!</v>
      </c>
      <c r="BN426" s="14" t="e">
        <f t="shared" si="1063"/>
        <v>#VALUE!</v>
      </c>
      <c r="BO426" s="42"/>
      <c r="BP426" s="14">
        <f t="shared" si="1012"/>
        <v>8686.6224357195115</v>
      </c>
      <c r="BQ426" s="14" t="e">
        <f t="shared" si="1013"/>
        <v>#VALUE!</v>
      </c>
      <c r="BR426" s="14">
        <f t="shared" si="1064"/>
        <v>0.95609756097560972</v>
      </c>
      <c r="BS426" s="14" t="e">
        <f t="shared" si="1014"/>
        <v>#VALUE!</v>
      </c>
      <c r="BT426" s="37" t="e">
        <f t="shared" si="1015"/>
        <v>#VALUE!</v>
      </c>
      <c r="BU426" s="41"/>
      <c r="BV426" s="14" t="str">
        <f>IFERROR(VLOOKUP($A426,#REF!,27,0),"0")</f>
        <v>0</v>
      </c>
      <c r="BW426" s="14">
        <f t="shared" si="1065"/>
        <v>0</v>
      </c>
      <c r="BX426" s="14" t="str">
        <f>IFERROR(VLOOKUP($A426,SpecEd22!$Z$22:$AV$606,59,0)," ")</f>
        <v xml:space="preserve"> </v>
      </c>
      <c r="BY426" s="14" t="e">
        <f t="shared" si="1066"/>
        <v>#VALUE!</v>
      </c>
      <c r="BZ426" s="14">
        <f>IFERROR(VLOOKUP($A426,ECFE!#REF!,25,0),0)</f>
        <v>0</v>
      </c>
      <c r="CA426" s="14">
        <f t="shared" si="1067"/>
        <v>0</v>
      </c>
      <c r="CB426" s="14">
        <f>IFERROR(VLOOKUP($A426,#REF!,17,0),0)</f>
        <v>0</v>
      </c>
      <c r="CC426" s="14">
        <f t="shared" si="1068"/>
        <v>0</v>
      </c>
      <c r="CD426" s="14">
        <f>IFERROR(VLOOKUP($A426,#REF!,9,0),0)</f>
        <v>0</v>
      </c>
      <c r="CE426" s="14">
        <f t="shared" si="1069"/>
        <v>0</v>
      </c>
      <c r="CF426" s="14">
        <v>0</v>
      </c>
      <c r="CG426" s="14">
        <f t="shared" si="1070"/>
        <v>0</v>
      </c>
      <c r="CH426" s="14">
        <f>IFERROR(VLOOKUP($A426,ConEnroll!$A$8:$S$601,15,0),0)</f>
        <v>0</v>
      </c>
      <c r="CI426" s="14">
        <f t="shared" si="1071"/>
        <v>0</v>
      </c>
      <c r="CJ426" s="14">
        <f t="shared" si="1072"/>
        <v>0</v>
      </c>
      <c r="CK426" s="14">
        <f t="shared" si="1073"/>
        <v>0</v>
      </c>
      <c r="CL426" s="14" t="e">
        <f t="shared" si="1074"/>
        <v>#VALUE!</v>
      </c>
      <c r="CM426" s="14" t="e">
        <f t="shared" si="1075"/>
        <v>#VALUE!</v>
      </c>
      <c r="CN426" s="42"/>
      <c r="CO426" s="14">
        <f t="shared" si="1016"/>
        <v>-8526.4951219512186</v>
      </c>
      <c r="CP426" s="14" t="e">
        <f t="shared" si="1017"/>
        <v>#VALUE!</v>
      </c>
      <c r="CQ426" s="14">
        <f t="shared" si="1018"/>
        <v>0</v>
      </c>
      <c r="CR426" s="14" t="e">
        <f t="shared" si="1019"/>
        <v>#VALUE!</v>
      </c>
      <c r="CS426" s="37" t="e">
        <f t="shared" si="1020"/>
        <v>#VALUE!</v>
      </c>
      <c r="CT426" s="239"/>
      <c r="CU426" s="239"/>
      <c r="CV426" s="468"/>
      <c r="CW426" s="14">
        <f>IFERROR(VLOOKUP($A426,BaseFY23!$A$7:$AK$527,6,0),0)</f>
        <v>403.52941199999998</v>
      </c>
      <c r="CX426" s="14">
        <f>IFERROR(VLOOKUP($A426,BaseFY23!$A$7:$AN$528,28,0),0)</f>
        <v>3443433.1176470001</v>
      </c>
      <c r="CY426" s="14">
        <f t="shared" si="1076"/>
        <v>8533.2890620795697</v>
      </c>
      <c r="CZ426" s="14">
        <f>IFERROR(VLOOKUP($A426,SpecEd23!$A$21:$BB$605,23,0)," ")</f>
        <v>335459.44806422666</v>
      </c>
      <c r="DA426" s="14">
        <f t="shared" si="1077"/>
        <v>831.31350054906693</v>
      </c>
      <c r="DB426" s="14">
        <f>IFERROR(VLOOKUP($A426,ECFE!$A$16:$AB$347,7,0),0)</f>
        <v>0</v>
      </c>
      <c r="DC426" s="14">
        <f t="shared" si="1078"/>
        <v>0</v>
      </c>
      <c r="DD426" s="14">
        <v>0</v>
      </c>
      <c r="DE426" s="14">
        <f t="shared" si="1079"/>
        <v>0</v>
      </c>
      <c r="DF426" s="14">
        <f>IFERROR(VLOOKUP($A426,ConEnroll!$A$7:$S$338,10,0),0)</f>
        <v>0</v>
      </c>
      <c r="DG426" s="14">
        <f t="shared" si="1080"/>
        <v>0</v>
      </c>
      <c r="DH426" s="14">
        <f t="shared" si="1021"/>
        <v>0</v>
      </c>
      <c r="DI426" s="14">
        <f t="shared" si="1081"/>
        <v>0</v>
      </c>
      <c r="DJ426" s="14">
        <f t="shared" si="1022"/>
        <v>3778892.5657112268</v>
      </c>
      <c r="DK426" s="14">
        <f t="shared" si="1082"/>
        <v>9364.6025626286373</v>
      </c>
      <c r="DL426" s="42"/>
      <c r="DM426" s="14">
        <f>IFERROR(VLOOKUP($A426,HouseFY23!$A$7:$AJ$528,28,0),0)</f>
        <v>3573048.4276470002</v>
      </c>
      <c r="DN426" s="14">
        <f t="shared" si="1083"/>
        <v>8854.4931828835324</v>
      </c>
      <c r="DO426" s="14">
        <f>IFERROR(VLOOKUP($A426,Compens80percent!$A$13:$M$560,12,0),0)</f>
        <v>0</v>
      </c>
      <c r="DP426" s="14">
        <f t="shared" si="1083"/>
        <v>0</v>
      </c>
      <c r="DQ426" s="14">
        <f t="shared" si="1084"/>
        <v>3573048.4276470002</v>
      </c>
      <c r="DR426" s="14">
        <f t="shared" si="1085"/>
        <v>8714.7522625536585</v>
      </c>
      <c r="DS426" s="14">
        <f>IFERROR(VLOOKUP($A426,SpecEd23!$A$21:$Z$550,14,0),0)</f>
        <v>335459.44806422666</v>
      </c>
      <c r="DT426" s="14">
        <f t="shared" si="1086"/>
        <v>831.31350054906693</v>
      </c>
      <c r="DU426" s="14">
        <f>IFERROR(VLOOKUP($A426,ECFE!$A$16:$AB$347,9,0),0)</f>
        <v>0</v>
      </c>
      <c r="DV426" s="14">
        <f t="shared" si="1087"/>
        <v>0</v>
      </c>
      <c r="DW426" s="14">
        <f>IFERROR(VLOOKUP($A426,ParaFY19!$A$21:$Z$543,7,0),0)</f>
        <v>392</v>
      </c>
      <c r="DX426" s="14">
        <f t="shared" si="1088"/>
        <v>0.97142857086214085</v>
      </c>
      <c r="DY426" s="14">
        <f>IFERROR(VLOOKUP($A426,ConEnroll!$A$7:$S$341,13,0),0)</f>
        <v>0</v>
      </c>
      <c r="DZ426" s="14">
        <f t="shared" si="1089"/>
        <v>0</v>
      </c>
      <c r="EA426" s="14">
        <f t="shared" si="1023"/>
        <v>392</v>
      </c>
      <c r="EB426" s="14">
        <f t="shared" si="1090"/>
        <v>0.97142857086214085</v>
      </c>
      <c r="EC426" s="14">
        <f t="shared" si="1024"/>
        <v>3908899.8757112268</v>
      </c>
      <c r="ED426" s="14">
        <f t="shared" si="1091"/>
        <v>9686.7781120034615</v>
      </c>
      <c r="EE426" s="62"/>
      <c r="EF426" s="14">
        <f t="shared" si="1025"/>
        <v>321.20412080396272</v>
      </c>
      <c r="EG426" s="14">
        <f t="shared" si="1026"/>
        <v>0</v>
      </c>
      <c r="EH426" s="14">
        <f t="shared" si="1027"/>
        <v>0.97142857086214085</v>
      </c>
      <c r="EI426" s="14">
        <f t="shared" si="1092"/>
        <v>322.17554937482487</v>
      </c>
      <c r="EJ426" s="37">
        <f t="shared" si="1028"/>
        <v>3.440354753126762E-2</v>
      </c>
      <c r="EK426" s="42"/>
      <c r="EL426" s="14" t="str">
        <f>IFERROR(VLOOKUP($A426,#REF!,27,0),"0")</f>
        <v>0</v>
      </c>
      <c r="EM426" s="14">
        <f t="shared" si="1093"/>
        <v>0</v>
      </c>
      <c r="EN426" s="14" t="str">
        <f>IFERROR(VLOOKUP($A426,SpecEd23!#REF!,23,0)," ")</f>
        <v xml:space="preserve"> </v>
      </c>
      <c r="EO426" s="14" t="e">
        <f t="shared" si="1094"/>
        <v>#VALUE!</v>
      </c>
      <c r="EP426" s="14">
        <f>IFERROR(VLOOKUP($A426,ECFE!#REF!,24,0),0)</f>
        <v>0</v>
      </c>
      <c r="EQ426" s="14">
        <f t="shared" si="1095"/>
        <v>0</v>
      </c>
      <c r="ER426" s="14">
        <f>IFERROR(VLOOKUP($A426,#REF!,30,0),0)</f>
        <v>0</v>
      </c>
      <c r="ES426" s="14">
        <f t="shared" si="1096"/>
        <v>0</v>
      </c>
      <c r="ET426" s="14">
        <f>IFERROR(VLOOKUP($A426,#REF!,12,0),0)</f>
        <v>0</v>
      </c>
      <c r="EU426" s="14">
        <f t="shared" si="1097"/>
        <v>0</v>
      </c>
      <c r="EV426" s="14">
        <v>0</v>
      </c>
      <c r="EW426" s="14">
        <f t="shared" si="1098"/>
        <v>0</v>
      </c>
      <c r="EX426" s="14">
        <f>IFERROR(VLOOKUP($A426,ConEnroll!$A$8:$S$601,16,0),0)</f>
        <v>0</v>
      </c>
      <c r="EY426" s="14">
        <f t="shared" si="1099"/>
        <v>0</v>
      </c>
      <c r="EZ426" s="14">
        <f t="shared" si="1100"/>
        <v>0</v>
      </c>
      <c r="FA426" s="14">
        <f t="shared" si="1101"/>
        <v>0</v>
      </c>
      <c r="FB426" s="14" t="e">
        <f t="shared" si="1102"/>
        <v>#VALUE!</v>
      </c>
      <c r="FC426" s="14" t="e">
        <f t="shared" si="1103"/>
        <v>#VALUE!</v>
      </c>
      <c r="FD426" s="62"/>
      <c r="FE426" s="14">
        <f t="shared" si="1029"/>
        <v>8854.4931828835324</v>
      </c>
      <c r="FF426" s="14" t="e">
        <f t="shared" si="1030"/>
        <v>#VALUE!</v>
      </c>
      <c r="FG426" s="14">
        <f t="shared" si="1104"/>
        <v>0.97142857086214085</v>
      </c>
      <c r="FH426" s="14" t="e">
        <f t="shared" si="1031"/>
        <v>#VALUE!</v>
      </c>
      <c r="FI426" s="37" t="e">
        <f t="shared" si="1032"/>
        <v>#VALUE!</v>
      </c>
      <c r="FJ426" s="12"/>
      <c r="FK426" s="14" t="str">
        <f>IFERROR(VLOOKUP($A426,#REF!,27,0),"0")</f>
        <v>0</v>
      </c>
      <c r="FL426" s="14">
        <f t="shared" si="1105"/>
        <v>0</v>
      </c>
      <c r="FM426" s="14" t="str">
        <f>IFERROR(VLOOKUP($A426,SpecEd23!$X$22:$Y$610,59,0)," ")</f>
        <v xml:space="preserve"> </v>
      </c>
      <c r="FN426" s="14" t="e">
        <f t="shared" si="1106"/>
        <v>#VALUE!</v>
      </c>
      <c r="FO426" s="14">
        <f>IFERROR(VLOOKUP($A426,ECFE!#REF!,26,0),0)</f>
        <v>0</v>
      </c>
      <c r="FP426" s="14">
        <f t="shared" si="1107"/>
        <v>0</v>
      </c>
      <c r="FQ426" s="14">
        <f>IFERROR(VLOOKUP($A426,#REF!,16,0),0)</f>
        <v>0</v>
      </c>
      <c r="FR426" s="14">
        <f t="shared" si="1108"/>
        <v>0</v>
      </c>
      <c r="FS426" s="14">
        <f>IFERROR(VLOOKUP($A426,#REF!,12,0),0)</f>
        <v>0</v>
      </c>
      <c r="FT426" s="14">
        <f t="shared" si="1109"/>
        <v>0</v>
      </c>
      <c r="FU426" s="14">
        <v>0</v>
      </c>
      <c r="FV426" s="14">
        <f t="shared" si="1110"/>
        <v>0</v>
      </c>
      <c r="FW426" s="14">
        <f>IFERROR(VLOOKUP($A426,ConEnroll!$A$8:$S$601,16,0),0)</f>
        <v>0</v>
      </c>
      <c r="FX426" s="14">
        <f t="shared" si="1111"/>
        <v>0</v>
      </c>
      <c r="FY426" s="14">
        <f t="shared" si="1112"/>
        <v>0</v>
      </c>
      <c r="FZ426" s="14">
        <f t="shared" si="1113"/>
        <v>0</v>
      </c>
      <c r="GA426" s="14" t="e">
        <f t="shared" si="1114"/>
        <v>#VALUE!</v>
      </c>
      <c r="GB426" s="14" t="e">
        <f t="shared" si="1115"/>
        <v>#VALUE!</v>
      </c>
      <c r="GC426" s="39"/>
      <c r="GD426" s="14">
        <f t="shared" si="1033"/>
        <v>-8533.2890620795697</v>
      </c>
      <c r="GE426" s="14" t="e">
        <f t="shared" si="1034"/>
        <v>#VALUE!</v>
      </c>
      <c r="GF426" s="14">
        <f t="shared" si="1035"/>
        <v>0</v>
      </c>
      <c r="GG426" s="14" t="e">
        <f t="shared" si="1036"/>
        <v>#VALUE!</v>
      </c>
      <c r="GH426" s="37" t="e">
        <f t="shared" si="1037"/>
        <v>#VALUE!</v>
      </c>
    </row>
    <row r="427" spans="1:190" ht="12.5" x14ac:dyDescent="0.25">
      <c r="A427" s="67">
        <v>4113</v>
      </c>
      <c r="B427" s="35">
        <v>7</v>
      </c>
      <c r="C427" s="14">
        <v>7</v>
      </c>
      <c r="D427" s="14"/>
      <c r="E427" s="14"/>
      <c r="F427" s="35" t="s">
        <v>1047</v>
      </c>
      <c r="G427" s="41"/>
      <c r="H427" s="14">
        <f>IFERROR(VLOOKUP($A427,BaseFY22!$A$7:$AK$528,6,0),0)</f>
        <v>165</v>
      </c>
      <c r="I427" s="14">
        <f>IFERROR(VLOOKUP($A427,BaseFY22!$A$7:$AK$528,28,0),0)</f>
        <v>1239206</v>
      </c>
      <c r="J427" s="14">
        <f t="shared" si="1038"/>
        <v>7510.3393939393936</v>
      </c>
      <c r="K427" s="14">
        <f>IFERROR(VLOOKUP($A427,SpecEd22!$A$21:$BB$605,24,0)," ")</f>
        <v>9595781.1249741092</v>
      </c>
      <c r="L427" s="14">
        <f t="shared" si="1039"/>
        <v>58156.249242267331</v>
      </c>
      <c r="M427" s="14">
        <f>IFERROR(VLOOKUP($A427,ECFE!$A$16:$AB$347,7,0),0)</f>
        <v>0</v>
      </c>
      <c r="N427" s="14">
        <f t="shared" si="1005"/>
        <v>0</v>
      </c>
      <c r="O427" s="14">
        <v>0</v>
      </c>
      <c r="P427" s="14">
        <f t="shared" si="1006"/>
        <v>0</v>
      </c>
      <c r="Q427" s="14">
        <f>IFERROR(VLOOKUP($A427,ConEnroll!$A$7:$S$337,10,0),0)</f>
        <v>0</v>
      </c>
      <c r="R427" s="14">
        <f t="shared" si="1040"/>
        <v>0</v>
      </c>
      <c r="S427" s="14">
        <f t="shared" si="1007"/>
        <v>0</v>
      </c>
      <c r="T427" s="14">
        <f t="shared" si="1041"/>
        <v>0</v>
      </c>
      <c r="U427" s="14">
        <f t="shared" si="1008"/>
        <v>10834987.124974109</v>
      </c>
      <c r="V427" s="14">
        <f t="shared" si="1042"/>
        <v>65666.588636206725</v>
      </c>
      <c r="W427" s="42"/>
      <c r="X427" s="14">
        <f>IFERROR(VLOOKUP($A427,HouseFY22!$A$6:$AJ$528,28,0),0)</f>
        <v>1263552.0013520001</v>
      </c>
      <c r="Y427" s="14">
        <f t="shared" si="1043"/>
        <v>7657.8909172848489</v>
      </c>
      <c r="Z427" s="14">
        <f>IFERROR(VLOOKUP($A427,Compens80percent!$A$13:$M$560,12,0),0)</f>
        <v>0</v>
      </c>
      <c r="AA427" s="14">
        <f t="shared" si="1043"/>
        <v>0</v>
      </c>
      <c r="AB427" s="14">
        <f t="shared" si="1044"/>
        <v>1263552.0013520001</v>
      </c>
      <c r="AC427" s="14">
        <f t="shared" si="1043"/>
        <v>7657.8909172848489</v>
      </c>
      <c r="AD427" s="14">
        <f>IFERROR(VLOOKUP(A427,SpecEd22!$A$21:$Z$550,14,0),0)</f>
        <v>9595781.1249741092</v>
      </c>
      <c r="AE427" s="14">
        <f t="shared" si="1045"/>
        <v>58156.249242267331</v>
      </c>
      <c r="AF427" s="14">
        <f>IFERROR(VLOOKUP($A427,ECFE!$A$16:$AB$348,8,0),0)</f>
        <v>0</v>
      </c>
      <c r="AG427" s="14">
        <f t="shared" si="1046"/>
        <v>0</v>
      </c>
      <c r="AH427" s="14">
        <f>IFERROR(VLOOKUP(A427,ParaFY19!$A$21:$Z$543,7,0),0)</f>
        <v>9800</v>
      </c>
      <c r="AI427" s="14">
        <f t="shared" si="1047"/>
        <v>59.393939393939391</v>
      </c>
      <c r="AJ427" s="14">
        <f>IFERROR(VLOOKUP(A427,ConEnroll!$A$7:$S$341,13,0),0)</f>
        <v>0</v>
      </c>
      <c r="AK427" s="14">
        <f t="shared" si="1048"/>
        <v>0</v>
      </c>
      <c r="AL427" s="14">
        <f t="shared" si="1003"/>
        <v>9800</v>
      </c>
      <c r="AM427" s="14">
        <f t="shared" si="1049"/>
        <v>59.393939393939391</v>
      </c>
      <c r="AN427" s="14">
        <f t="shared" si="1050"/>
        <v>10869133.12632611</v>
      </c>
      <c r="AO427" s="14">
        <f t="shared" si="1051"/>
        <v>65873.534098946126</v>
      </c>
      <c r="AP427" s="62"/>
      <c r="AQ427" s="14">
        <f t="shared" si="1004"/>
        <v>147.55152334545528</v>
      </c>
      <c r="AR427" s="14">
        <f t="shared" si="1009"/>
        <v>0</v>
      </c>
      <c r="AS427" s="14">
        <f t="shared" si="1010"/>
        <v>59.393939393939391</v>
      </c>
      <c r="AT427" s="14">
        <f t="shared" si="1052"/>
        <v>206.94546273939466</v>
      </c>
      <c r="AU427" s="37">
        <f t="shared" si="1011"/>
        <v>3.1514574921178515E-3</v>
      </c>
      <c r="AV427" s="42"/>
      <c r="AW427" s="14" t="str">
        <f>IFERROR(VLOOKUP($A427,#REF!,27,0),"0")</f>
        <v>0</v>
      </c>
      <c r="AX427" s="14">
        <f t="shared" si="1053"/>
        <v>0</v>
      </c>
      <c r="AY427" s="14" t="str">
        <f>IFERROR(VLOOKUP($A427,SpecEd22!#REF!,23,0)," ")</f>
        <v xml:space="preserve"> </v>
      </c>
      <c r="AZ427" s="14" t="e">
        <f t="shared" si="1054"/>
        <v>#VALUE!</v>
      </c>
      <c r="BA427" s="14">
        <f>IFERROR(VLOOKUP($A427,ECFE!#REF!,23,0),0)</f>
        <v>0</v>
      </c>
      <c r="BB427" s="14">
        <f t="shared" si="1055"/>
        <v>0</v>
      </c>
      <c r="BC427" s="14">
        <f>IFERROR(VLOOKUP($A427,#REF!,17,0),0)</f>
        <v>0</v>
      </c>
      <c r="BD427" s="14">
        <f t="shared" si="1056"/>
        <v>0</v>
      </c>
      <c r="BE427" s="14">
        <f>IFERROR(VLOOKUP($A427,#REF!,9,0),0)</f>
        <v>0</v>
      </c>
      <c r="BF427" s="14">
        <f t="shared" si="1057"/>
        <v>0</v>
      </c>
      <c r="BG427" s="14">
        <v>0</v>
      </c>
      <c r="BH427" s="14">
        <f t="shared" si="1058"/>
        <v>0</v>
      </c>
      <c r="BI427" s="14">
        <f>IFERROR(VLOOKUP($A427,ConEnroll!$A$8:$S$601,15,0),0)</f>
        <v>0</v>
      </c>
      <c r="BJ427" s="14">
        <f t="shared" si="1059"/>
        <v>0</v>
      </c>
      <c r="BK427" s="14">
        <f t="shared" si="1060"/>
        <v>0</v>
      </c>
      <c r="BL427" s="14">
        <f t="shared" si="1061"/>
        <v>0</v>
      </c>
      <c r="BM427" s="14" t="e">
        <f t="shared" si="1062"/>
        <v>#VALUE!</v>
      </c>
      <c r="BN427" s="14" t="e">
        <f t="shared" si="1063"/>
        <v>#VALUE!</v>
      </c>
      <c r="BO427" s="42"/>
      <c r="BP427" s="14">
        <f t="shared" si="1012"/>
        <v>7657.8909172848489</v>
      </c>
      <c r="BQ427" s="14" t="e">
        <f t="shared" si="1013"/>
        <v>#VALUE!</v>
      </c>
      <c r="BR427" s="14">
        <f t="shared" si="1064"/>
        <v>59.393939393939391</v>
      </c>
      <c r="BS427" s="14" t="e">
        <f t="shared" si="1014"/>
        <v>#VALUE!</v>
      </c>
      <c r="BT427" s="37" t="e">
        <f t="shared" si="1015"/>
        <v>#VALUE!</v>
      </c>
      <c r="BU427" s="41"/>
      <c r="BV427" s="14" t="str">
        <f>IFERROR(VLOOKUP($A427,#REF!,27,0),"0")</f>
        <v>0</v>
      </c>
      <c r="BW427" s="14">
        <f t="shared" si="1065"/>
        <v>0</v>
      </c>
      <c r="BX427" s="14" t="str">
        <f>IFERROR(VLOOKUP($A427,SpecEd22!$Z$22:$AV$606,59,0)," ")</f>
        <v xml:space="preserve"> </v>
      </c>
      <c r="BY427" s="14" t="e">
        <f t="shared" si="1066"/>
        <v>#VALUE!</v>
      </c>
      <c r="BZ427" s="14">
        <f>IFERROR(VLOOKUP($A427,ECFE!#REF!,25,0),0)</f>
        <v>0</v>
      </c>
      <c r="CA427" s="14">
        <f t="shared" si="1067"/>
        <v>0</v>
      </c>
      <c r="CB427" s="14">
        <f>IFERROR(VLOOKUP($A427,#REF!,17,0),0)</f>
        <v>0</v>
      </c>
      <c r="CC427" s="14">
        <f t="shared" si="1068"/>
        <v>0</v>
      </c>
      <c r="CD427" s="14">
        <f>IFERROR(VLOOKUP($A427,#REF!,9,0),0)</f>
        <v>0</v>
      </c>
      <c r="CE427" s="14">
        <f t="shared" si="1069"/>
        <v>0</v>
      </c>
      <c r="CF427" s="14">
        <v>0</v>
      </c>
      <c r="CG427" s="14">
        <f t="shared" si="1070"/>
        <v>0</v>
      </c>
      <c r="CH427" s="14">
        <f>IFERROR(VLOOKUP($A427,ConEnroll!$A$8:$S$601,15,0),0)</f>
        <v>0</v>
      </c>
      <c r="CI427" s="14">
        <f t="shared" si="1071"/>
        <v>0</v>
      </c>
      <c r="CJ427" s="14">
        <f t="shared" si="1072"/>
        <v>0</v>
      </c>
      <c r="CK427" s="14">
        <f t="shared" si="1073"/>
        <v>0</v>
      </c>
      <c r="CL427" s="14" t="e">
        <f t="shared" si="1074"/>
        <v>#VALUE!</v>
      </c>
      <c r="CM427" s="14" t="e">
        <f t="shared" si="1075"/>
        <v>#VALUE!</v>
      </c>
      <c r="CN427" s="42"/>
      <c r="CO427" s="14">
        <f t="shared" si="1016"/>
        <v>-7510.3393939393936</v>
      </c>
      <c r="CP427" s="14" t="e">
        <f t="shared" si="1017"/>
        <v>#VALUE!</v>
      </c>
      <c r="CQ427" s="14">
        <f t="shared" si="1018"/>
        <v>0</v>
      </c>
      <c r="CR427" s="14" t="e">
        <f t="shared" si="1019"/>
        <v>#VALUE!</v>
      </c>
      <c r="CS427" s="37" t="e">
        <f t="shared" si="1020"/>
        <v>#VALUE!</v>
      </c>
      <c r="CT427" s="239"/>
      <c r="CU427" s="239"/>
      <c r="CV427" s="468"/>
      <c r="CW427" s="14">
        <f>IFERROR(VLOOKUP($A427,BaseFY23!$A$7:$AK$527,6,0),0)</f>
        <v>188.21552600000001</v>
      </c>
      <c r="CX427" s="14">
        <f>IFERROR(VLOOKUP($A427,BaseFY23!$A$7:$AN$528,28,0),0)</f>
        <v>1415646.9315780001</v>
      </c>
      <c r="CY427" s="14">
        <f t="shared" si="1076"/>
        <v>7521.414208825684</v>
      </c>
      <c r="CZ427" s="14">
        <f>IFERROR(VLOOKUP($A427,SpecEd23!$A$21:$BB$605,23,0)," ")</f>
        <v>11711608.987324385</v>
      </c>
      <c r="DA427" s="14">
        <f t="shared" si="1077"/>
        <v>62224.457441010389</v>
      </c>
      <c r="DB427" s="14">
        <f>IFERROR(VLOOKUP($A427,ECFE!$A$16:$AB$347,7,0),0)</f>
        <v>0</v>
      </c>
      <c r="DC427" s="14">
        <f t="shared" si="1078"/>
        <v>0</v>
      </c>
      <c r="DD427" s="14">
        <v>0</v>
      </c>
      <c r="DE427" s="14">
        <f t="shared" si="1079"/>
        <v>0</v>
      </c>
      <c r="DF427" s="14">
        <f>IFERROR(VLOOKUP($A427,ConEnroll!$A$7:$S$338,10,0),0)</f>
        <v>0</v>
      </c>
      <c r="DG427" s="14">
        <f t="shared" si="1080"/>
        <v>0</v>
      </c>
      <c r="DH427" s="14">
        <f t="shared" si="1021"/>
        <v>0</v>
      </c>
      <c r="DI427" s="14">
        <f t="shared" si="1081"/>
        <v>0</v>
      </c>
      <c r="DJ427" s="14">
        <f t="shared" si="1022"/>
        <v>13127255.918902386</v>
      </c>
      <c r="DK427" s="14">
        <f t="shared" si="1082"/>
        <v>69745.871649836074</v>
      </c>
      <c r="DL427" s="42"/>
      <c r="DM427" s="14">
        <f>IFERROR(VLOOKUP($A427,HouseFY23!$A$7:$AJ$528,28,0),0)</f>
        <v>1469839.401578</v>
      </c>
      <c r="DN427" s="14">
        <f t="shared" si="1083"/>
        <v>7809.3419433314975</v>
      </c>
      <c r="DO427" s="14">
        <f>IFERROR(VLOOKUP($A427,Compens80percent!$A$13:$M$560,12,0),0)</f>
        <v>0</v>
      </c>
      <c r="DP427" s="14">
        <f t="shared" si="1083"/>
        <v>0</v>
      </c>
      <c r="DQ427" s="14">
        <f t="shared" si="1084"/>
        <v>1469839.401578</v>
      </c>
      <c r="DR427" s="14">
        <f t="shared" si="1085"/>
        <v>8908.1175853212117</v>
      </c>
      <c r="DS427" s="14">
        <f>IFERROR(VLOOKUP($A427,SpecEd23!$A$21:$Z$550,14,0),0)</f>
        <v>11711608.987324385</v>
      </c>
      <c r="DT427" s="14">
        <f t="shared" si="1086"/>
        <v>62224.457441010389</v>
      </c>
      <c r="DU427" s="14">
        <f>IFERROR(VLOOKUP($A427,ECFE!$A$16:$AB$347,9,0),0)</f>
        <v>0</v>
      </c>
      <c r="DV427" s="14">
        <f t="shared" si="1087"/>
        <v>0</v>
      </c>
      <c r="DW427" s="14">
        <f>IFERROR(VLOOKUP($A427,ParaFY19!$A$21:$Z$543,7,0),0)</f>
        <v>9800</v>
      </c>
      <c r="DX427" s="14">
        <f t="shared" si="1088"/>
        <v>52.067968080380361</v>
      </c>
      <c r="DY427" s="14">
        <f>IFERROR(VLOOKUP($A427,ConEnroll!$A$7:$S$341,13,0),0)</f>
        <v>0</v>
      </c>
      <c r="DZ427" s="14">
        <f t="shared" si="1089"/>
        <v>0</v>
      </c>
      <c r="EA427" s="14">
        <f t="shared" si="1023"/>
        <v>9800</v>
      </c>
      <c r="EB427" s="14">
        <f t="shared" si="1090"/>
        <v>52.067968080380361</v>
      </c>
      <c r="EC427" s="14">
        <f t="shared" si="1024"/>
        <v>13191248.388902385</v>
      </c>
      <c r="ED427" s="14">
        <f t="shared" si="1091"/>
        <v>70085.867352422269</v>
      </c>
      <c r="EE427" s="62"/>
      <c r="EF427" s="14">
        <f t="shared" si="1025"/>
        <v>287.92773450581353</v>
      </c>
      <c r="EG427" s="14">
        <f t="shared" si="1026"/>
        <v>0</v>
      </c>
      <c r="EH427" s="14">
        <f t="shared" si="1027"/>
        <v>52.067968080380361</v>
      </c>
      <c r="EI427" s="14">
        <f t="shared" si="1092"/>
        <v>339.99570258619389</v>
      </c>
      <c r="EJ427" s="37">
        <f t="shared" si="1028"/>
        <v>4.8747788871743632E-3</v>
      </c>
      <c r="EK427" s="42"/>
      <c r="EL427" s="14" t="str">
        <f>IFERROR(VLOOKUP($A427,#REF!,27,0),"0")</f>
        <v>0</v>
      </c>
      <c r="EM427" s="14">
        <f t="shared" si="1093"/>
        <v>0</v>
      </c>
      <c r="EN427" s="14" t="str">
        <f>IFERROR(VLOOKUP($A427,SpecEd23!#REF!,23,0)," ")</f>
        <v xml:space="preserve"> </v>
      </c>
      <c r="EO427" s="14" t="e">
        <f t="shared" si="1094"/>
        <v>#VALUE!</v>
      </c>
      <c r="EP427" s="14">
        <f>IFERROR(VLOOKUP($A427,ECFE!#REF!,24,0),0)</f>
        <v>0</v>
      </c>
      <c r="EQ427" s="14">
        <f t="shared" si="1095"/>
        <v>0</v>
      </c>
      <c r="ER427" s="14">
        <f>IFERROR(VLOOKUP($A427,#REF!,30,0),0)</f>
        <v>0</v>
      </c>
      <c r="ES427" s="14">
        <f t="shared" si="1096"/>
        <v>0</v>
      </c>
      <c r="ET427" s="14">
        <f>IFERROR(VLOOKUP($A427,#REF!,12,0),0)</f>
        <v>0</v>
      </c>
      <c r="EU427" s="14">
        <f t="shared" si="1097"/>
        <v>0</v>
      </c>
      <c r="EV427" s="14">
        <v>0</v>
      </c>
      <c r="EW427" s="14">
        <f t="shared" si="1098"/>
        <v>0</v>
      </c>
      <c r="EX427" s="14">
        <f>IFERROR(VLOOKUP($A427,ConEnroll!$A$8:$S$601,16,0),0)</f>
        <v>0</v>
      </c>
      <c r="EY427" s="14">
        <f t="shared" si="1099"/>
        <v>0</v>
      </c>
      <c r="EZ427" s="14">
        <f t="shared" si="1100"/>
        <v>0</v>
      </c>
      <c r="FA427" s="14">
        <f t="shared" si="1101"/>
        <v>0</v>
      </c>
      <c r="FB427" s="14" t="e">
        <f t="shared" si="1102"/>
        <v>#VALUE!</v>
      </c>
      <c r="FC427" s="14" t="e">
        <f t="shared" si="1103"/>
        <v>#VALUE!</v>
      </c>
      <c r="FD427" s="62"/>
      <c r="FE427" s="14">
        <f t="shared" si="1029"/>
        <v>7809.3419433314975</v>
      </c>
      <c r="FF427" s="14" t="e">
        <f t="shared" si="1030"/>
        <v>#VALUE!</v>
      </c>
      <c r="FG427" s="14">
        <f t="shared" si="1104"/>
        <v>52.067968080380361</v>
      </c>
      <c r="FH427" s="14" t="e">
        <f t="shared" si="1031"/>
        <v>#VALUE!</v>
      </c>
      <c r="FI427" s="37" t="e">
        <f t="shared" si="1032"/>
        <v>#VALUE!</v>
      </c>
      <c r="FJ427" s="12"/>
      <c r="FK427" s="14" t="str">
        <f>IFERROR(VLOOKUP($A427,#REF!,27,0),"0")</f>
        <v>0</v>
      </c>
      <c r="FL427" s="14">
        <f t="shared" si="1105"/>
        <v>0</v>
      </c>
      <c r="FM427" s="14" t="str">
        <f>IFERROR(VLOOKUP($A427,SpecEd23!$X$22:$Y$610,59,0)," ")</f>
        <v xml:space="preserve"> </v>
      </c>
      <c r="FN427" s="14" t="e">
        <f t="shared" si="1106"/>
        <v>#VALUE!</v>
      </c>
      <c r="FO427" s="14">
        <f>IFERROR(VLOOKUP($A427,ECFE!#REF!,26,0),0)</f>
        <v>0</v>
      </c>
      <c r="FP427" s="14">
        <f t="shared" si="1107"/>
        <v>0</v>
      </c>
      <c r="FQ427" s="14">
        <f>IFERROR(VLOOKUP($A427,#REF!,16,0),0)</f>
        <v>0</v>
      </c>
      <c r="FR427" s="14">
        <f t="shared" si="1108"/>
        <v>0</v>
      </c>
      <c r="FS427" s="14">
        <f>IFERROR(VLOOKUP($A427,#REF!,12,0),0)</f>
        <v>0</v>
      </c>
      <c r="FT427" s="14">
        <f t="shared" si="1109"/>
        <v>0</v>
      </c>
      <c r="FU427" s="14">
        <v>0</v>
      </c>
      <c r="FV427" s="14">
        <f t="shared" si="1110"/>
        <v>0</v>
      </c>
      <c r="FW427" s="14">
        <f>IFERROR(VLOOKUP($A427,ConEnroll!$A$8:$S$601,16,0),0)</f>
        <v>0</v>
      </c>
      <c r="FX427" s="14">
        <f t="shared" si="1111"/>
        <v>0</v>
      </c>
      <c r="FY427" s="14">
        <f t="shared" si="1112"/>
        <v>0</v>
      </c>
      <c r="FZ427" s="14">
        <f t="shared" si="1113"/>
        <v>0</v>
      </c>
      <c r="GA427" s="14" t="e">
        <f t="shared" si="1114"/>
        <v>#VALUE!</v>
      </c>
      <c r="GB427" s="14" t="e">
        <f t="shared" si="1115"/>
        <v>#VALUE!</v>
      </c>
      <c r="GC427" s="39"/>
      <c r="GD427" s="14">
        <f t="shared" si="1033"/>
        <v>-7521.414208825684</v>
      </c>
      <c r="GE427" s="14" t="e">
        <f t="shared" si="1034"/>
        <v>#VALUE!</v>
      </c>
      <c r="GF427" s="14">
        <f t="shared" si="1035"/>
        <v>0</v>
      </c>
      <c r="GG427" s="14" t="e">
        <f t="shared" si="1036"/>
        <v>#VALUE!</v>
      </c>
      <c r="GH427" s="37" t="e">
        <f t="shared" si="1037"/>
        <v>#VALUE!</v>
      </c>
    </row>
    <row r="428" spans="1:190" ht="12.5" x14ac:dyDescent="0.25">
      <c r="A428" s="67">
        <v>4116</v>
      </c>
      <c r="B428" s="35">
        <v>7</v>
      </c>
      <c r="C428" s="14">
        <v>7</v>
      </c>
      <c r="D428" s="14"/>
      <c r="E428" s="14"/>
      <c r="F428" s="35" t="s">
        <v>1199</v>
      </c>
      <c r="G428" s="41"/>
      <c r="H428" s="14">
        <f>IFERROR(VLOOKUP($A428,BaseFY22!$A$7:$AK$528,6,0),0)</f>
        <v>1316</v>
      </c>
      <c r="I428" s="14">
        <f>IFERROR(VLOOKUP($A428,BaseFY22!$A$7:$AK$528,28,0),0)</f>
        <v>9574010.1999999993</v>
      </c>
      <c r="J428" s="14">
        <f t="shared" si="1038"/>
        <v>7275.0837386018229</v>
      </c>
      <c r="K428" s="14">
        <f>IFERROR(VLOOKUP($A428,SpecEd22!$A$21:$BB$605,24,0)," ")</f>
        <v>2604415.4543357627</v>
      </c>
      <c r="L428" s="14">
        <f t="shared" si="1039"/>
        <v>1979.0390990393332</v>
      </c>
      <c r="M428" s="14">
        <f>IFERROR(VLOOKUP($A428,ECFE!$A$16:$AB$347,7,0),0)</f>
        <v>0</v>
      </c>
      <c r="N428" s="14">
        <f t="shared" si="1005"/>
        <v>0</v>
      </c>
      <c r="O428" s="14">
        <v>0</v>
      </c>
      <c r="P428" s="14">
        <f t="shared" si="1006"/>
        <v>0</v>
      </c>
      <c r="Q428" s="14">
        <f>IFERROR(VLOOKUP($A428,ConEnroll!$A$7:$S$337,10,0),0)</f>
        <v>0</v>
      </c>
      <c r="R428" s="14">
        <f t="shared" si="1040"/>
        <v>0</v>
      </c>
      <c r="S428" s="14">
        <f t="shared" si="1007"/>
        <v>0</v>
      </c>
      <c r="T428" s="14">
        <f t="shared" si="1041"/>
        <v>0</v>
      </c>
      <c r="U428" s="14">
        <f t="shared" si="1008"/>
        <v>12178425.654335761</v>
      </c>
      <c r="V428" s="14">
        <f t="shared" si="1042"/>
        <v>9254.1228376411564</v>
      </c>
      <c r="W428" s="42"/>
      <c r="X428" s="14">
        <f>IFERROR(VLOOKUP($A428,HouseFY22!$A$6:$AJ$528,28,0),0)</f>
        <v>9754883.1602710001</v>
      </c>
      <c r="Y428" s="14">
        <f t="shared" si="1043"/>
        <v>7412.5251977743164</v>
      </c>
      <c r="Z428" s="14">
        <f>IFERROR(VLOOKUP($A428,Compens80percent!$A$13:$M$560,12,0),0)</f>
        <v>0</v>
      </c>
      <c r="AA428" s="14">
        <f t="shared" si="1043"/>
        <v>0</v>
      </c>
      <c r="AB428" s="14">
        <f t="shared" si="1044"/>
        <v>9754883.1602710001</v>
      </c>
      <c r="AC428" s="14">
        <f t="shared" si="1043"/>
        <v>7412.5251977743164</v>
      </c>
      <c r="AD428" s="14">
        <f>IFERROR(VLOOKUP(A428,SpecEd22!$A$21:$Z$550,14,0),0)</f>
        <v>2604415.4543357627</v>
      </c>
      <c r="AE428" s="14">
        <f t="shared" si="1045"/>
        <v>1979.0390990393332</v>
      </c>
      <c r="AF428" s="14">
        <f>IFERROR(VLOOKUP($A428,ECFE!$A$16:$AB$348,8,0),0)</f>
        <v>0</v>
      </c>
      <c r="AG428" s="14">
        <f t="shared" si="1046"/>
        <v>0</v>
      </c>
      <c r="AH428" s="14">
        <f>IFERROR(VLOOKUP(A428,ParaFY19!$A$21:$Z$543,7,0),0)</f>
        <v>4508</v>
      </c>
      <c r="AI428" s="14">
        <f t="shared" si="1047"/>
        <v>3.4255319148936172</v>
      </c>
      <c r="AJ428" s="14">
        <f>IFERROR(VLOOKUP(A428,ConEnroll!$A$7:$S$341,13,0),0)</f>
        <v>0</v>
      </c>
      <c r="AK428" s="14">
        <f t="shared" si="1048"/>
        <v>0</v>
      </c>
      <c r="AL428" s="14">
        <f t="shared" si="1003"/>
        <v>4508</v>
      </c>
      <c r="AM428" s="14">
        <f t="shared" si="1049"/>
        <v>3.4255319148936172</v>
      </c>
      <c r="AN428" s="14">
        <f t="shared" si="1050"/>
        <v>12363806.614606762</v>
      </c>
      <c r="AO428" s="14">
        <f t="shared" si="1051"/>
        <v>9394.9898287285432</v>
      </c>
      <c r="AP428" s="62"/>
      <c r="AQ428" s="14">
        <f t="shared" si="1004"/>
        <v>137.44145917249352</v>
      </c>
      <c r="AR428" s="14">
        <f t="shared" si="1009"/>
        <v>0</v>
      </c>
      <c r="AS428" s="14">
        <f t="shared" si="1010"/>
        <v>3.4255319148936172</v>
      </c>
      <c r="AT428" s="14">
        <f t="shared" si="1052"/>
        <v>140.86699108738713</v>
      </c>
      <c r="AU428" s="37">
        <f t="shared" si="1011"/>
        <v>1.5222079235258307E-2</v>
      </c>
      <c r="AV428" s="42"/>
      <c r="AW428" s="14" t="str">
        <f>IFERROR(VLOOKUP($A428,#REF!,27,0),"0")</f>
        <v>0</v>
      </c>
      <c r="AX428" s="14">
        <f t="shared" si="1053"/>
        <v>0</v>
      </c>
      <c r="AY428" s="14" t="str">
        <f>IFERROR(VLOOKUP($A428,SpecEd22!#REF!,23,0)," ")</f>
        <v xml:space="preserve"> </v>
      </c>
      <c r="AZ428" s="14" t="e">
        <f t="shared" si="1054"/>
        <v>#VALUE!</v>
      </c>
      <c r="BA428" s="14">
        <f>IFERROR(VLOOKUP($A428,ECFE!#REF!,23,0),0)</f>
        <v>0</v>
      </c>
      <c r="BB428" s="14">
        <f t="shared" si="1055"/>
        <v>0</v>
      </c>
      <c r="BC428" s="14">
        <f>IFERROR(VLOOKUP($A428,#REF!,17,0),0)</f>
        <v>0</v>
      </c>
      <c r="BD428" s="14">
        <f t="shared" si="1056"/>
        <v>0</v>
      </c>
      <c r="BE428" s="14">
        <f>IFERROR(VLOOKUP($A428,#REF!,9,0),0)</f>
        <v>0</v>
      </c>
      <c r="BF428" s="14">
        <f t="shared" si="1057"/>
        <v>0</v>
      </c>
      <c r="BG428" s="14">
        <v>0</v>
      </c>
      <c r="BH428" s="14">
        <f t="shared" si="1058"/>
        <v>0</v>
      </c>
      <c r="BI428" s="14">
        <f>IFERROR(VLOOKUP($A428,ConEnroll!$A$8:$S$601,15,0),0)</f>
        <v>0</v>
      </c>
      <c r="BJ428" s="14">
        <f t="shared" si="1059"/>
        <v>0</v>
      </c>
      <c r="BK428" s="14">
        <f t="shared" si="1060"/>
        <v>0</v>
      </c>
      <c r="BL428" s="14">
        <f t="shared" si="1061"/>
        <v>0</v>
      </c>
      <c r="BM428" s="14" t="e">
        <f t="shared" si="1062"/>
        <v>#VALUE!</v>
      </c>
      <c r="BN428" s="14" t="e">
        <f t="shared" si="1063"/>
        <v>#VALUE!</v>
      </c>
      <c r="BO428" s="42"/>
      <c r="BP428" s="14">
        <f t="shared" si="1012"/>
        <v>7412.5251977743164</v>
      </c>
      <c r="BQ428" s="14" t="e">
        <f t="shared" si="1013"/>
        <v>#VALUE!</v>
      </c>
      <c r="BR428" s="14">
        <f t="shared" si="1064"/>
        <v>3.4255319148936172</v>
      </c>
      <c r="BS428" s="14" t="e">
        <f t="shared" si="1014"/>
        <v>#VALUE!</v>
      </c>
      <c r="BT428" s="37" t="e">
        <f t="shared" si="1015"/>
        <v>#VALUE!</v>
      </c>
      <c r="BU428" s="41"/>
      <c r="BV428" s="14" t="str">
        <f>IFERROR(VLOOKUP($A428,#REF!,27,0),"0")</f>
        <v>0</v>
      </c>
      <c r="BW428" s="14">
        <f t="shared" si="1065"/>
        <v>0</v>
      </c>
      <c r="BX428" s="14" t="str">
        <f>IFERROR(VLOOKUP($A428,SpecEd22!$Z$22:$AV$606,59,0)," ")</f>
        <v xml:space="preserve"> </v>
      </c>
      <c r="BY428" s="14" t="e">
        <f t="shared" si="1066"/>
        <v>#VALUE!</v>
      </c>
      <c r="BZ428" s="14">
        <f>IFERROR(VLOOKUP($A428,ECFE!#REF!,25,0),0)</f>
        <v>0</v>
      </c>
      <c r="CA428" s="14">
        <f t="shared" si="1067"/>
        <v>0</v>
      </c>
      <c r="CB428" s="14">
        <f>IFERROR(VLOOKUP($A428,#REF!,17,0),0)</f>
        <v>0</v>
      </c>
      <c r="CC428" s="14">
        <f t="shared" si="1068"/>
        <v>0</v>
      </c>
      <c r="CD428" s="14">
        <f>IFERROR(VLOOKUP($A428,#REF!,9,0),0)</f>
        <v>0</v>
      </c>
      <c r="CE428" s="14">
        <f t="shared" si="1069"/>
        <v>0</v>
      </c>
      <c r="CF428" s="14">
        <v>0</v>
      </c>
      <c r="CG428" s="14">
        <f t="shared" si="1070"/>
        <v>0</v>
      </c>
      <c r="CH428" s="14">
        <f>IFERROR(VLOOKUP($A428,ConEnroll!$A$8:$S$601,15,0),0)</f>
        <v>0</v>
      </c>
      <c r="CI428" s="14">
        <f t="shared" si="1071"/>
        <v>0</v>
      </c>
      <c r="CJ428" s="14">
        <f t="shared" si="1072"/>
        <v>0</v>
      </c>
      <c r="CK428" s="14">
        <f t="shared" si="1073"/>
        <v>0</v>
      </c>
      <c r="CL428" s="14" t="e">
        <f t="shared" si="1074"/>
        <v>#VALUE!</v>
      </c>
      <c r="CM428" s="14" t="e">
        <f t="shared" si="1075"/>
        <v>#VALUE!</v>
      </c>
      <c r="CN428" s="42"/>
      <c r="CO428" s="14">
        <f t="shared" si="1016"/>
        <v>-7275.0837386018229</v>
      </c>
      <c r="CP428" s="14" t="e">
        <f t="shared" si="1017"/>
        <v>#VALUE!</v>
      </c>
      <c r="CQ428" s="14">
        <f t="shared" si="1018"/>
        <v>0</v>
      </c>
      <c r="CR428" s="14" t="e">
        <f t="shared" si="1019"/>
        <v>#VALUE!</v>
      </c>
      <c r="CS428" s="37" t="e">
        <f t="shared" si="1020"/>
        <v>#VALUE!</v>
      </c>
      <c r="CT428" s="239"/>
      <c r="CU428" s="239"/>
      <c r="CV428" s="468"/>
      <c r="CW428" s="14">
        <f>IFERROR(VLOOKUP($A428,BaseFY23!$A$7:$AK$527,6,0),0)</f>
        <v>1359.5586920000001</v>
      </c>
      <c r="CX428" s="14">
        <f>IFERROR(VLOOKUP($A428,BaseFY23!$A$7:$AN$528,28,0),0)</f>
        <v>9934878.5383870006</v>
      </c>
      <c r="CY428" s="14">
        <f t="shared" si="1076"/>
        <v>7307.4289450293181</v>
      </c>
      <c r="CZ428" s="14">
        <f>IFERROR(VLOOKUP($A428,SpecEd23!$A$21:$BB$605,23,0)," ")</f>
        <v>2885753.7177175269</v>
      </c>
      <c r="DA428" s="14">
        <f t="shared" si="1077"/>
        <v>2122.5664877125632</v>
      </c>
      <c r="DB428" s="14">
        <f>IFERROR(VLOOKUP($A428,ECFE!$A$16:$AB$347,7,0),0)</f>
        <v>0</v>
      </c>
      <c r="DC428" s="14">
        <f t="shared" si="1078"/>
        <v>0</v>
      </c>
      <c r="DD428" s="14">
        <v>0</v>
      </c>
      <c r="DE428" s="14">
        <f t="shared" si="1079"/>
        <v>0</v>
      </c>
      <c r="DF428" s="14">
        <f>IFERROR(VLOOKUP($A428,ConEnroll!$A$7:$S$338,10,0),0)</f>
        <v>0</v>
      </c>
      <c r="DG428" s="14">
        <f t="shared" si="1080"/>
        <v>0</v>
      </c>
      <c r="DH428" s="14">
        <f t="shared" si="1021"/>
        <v>0</v>
      </c>
      <c r="DI428" s="14">
        <f t="shared" si="1081"/>
        <v>0</v>
      </c>
      <c r="DJ428" s="14">
        <f t="shared" si="1022"/>
        <v>12820632.256104527</v>
      </c>
      <c r="DK428" s="14">
        <f t="shared" si="1082"/>
        <v>9429.9954327418818</v>
      </c>
      <c r="DL428" s="42"/>
      <c r="DM428" s="14">
        <f>IFERROR(VLOOKUP($A428,HouseFY23!$A$7:$AJ$528,28,0),0)</f>
        <v>10310256.748387</v>
      </c>
      <c r="DN428" s="14">
        <f t="shared" si="1083"/>
        <v>7583.5319277168792</v>
      </c>
      <c r="DO428" s="14">
        <f>IFERROR(VLOOKUP($A428,Compens80percent!$A$13:$M$560,12,0),0)</f>
        <v>0</v>
      </c>
      <c r="DP428" s="14">
        <f t="shared" si="1083"/>
        <v>0</v>
      </c>
      <c r="DQ428" s="14">
        <f t="shared" si="1084"/>
        <v>10310256.748387</v>
      </c>
      <c r="DR428" s="14">
        <f t="shared" si="1085"/>
        <v>7834.5416021177807</v>
      </c>
      <c r="DS428" s="14">
        <f>IFERROR(VLOOKUP($A428,SpecEd23!$A$21:$Z$550,14,0),0)</f>
        <v>2885753.7177175269</v>
      </c>
      <c r="DT428" s="14">
        <f t="shared" si="1086"/>
        <v>2122.5664877125632</v>
      </c>
      <c r="DU428" s="14">
        <f>IFERROR(VLOOKUP($A428,ECFE!$A$16:$AB$347,9,0),0)</f>
        <v>0</v>
      </c>
      <c r="DV428" s="14">
        <f t="shared" si="1087"/>
        <v>0</v>
      </c>
      <c r="DW428" s="14">
        <f>IFERROR(VLOOKUP($A428,ParaFY19!$A$21:$Z$543,7,0),0)</f>
        <v>4508</v>
      </c>
      <c r="DX428" s="14">
        <f t="shared" si="1088"/>
        <v>3.3157818242980275</v>
      </c>
      <c r="DY428" s="14">
        <f>IFERROR(VLOOKUP($A428,ConEnroll!$A$7:$S$341,13,0),0)</f>
        <v>0</v>
      </c>
      <c r="DZ428" s="14">
        <f t="shared" si="1089"/>
        <v>0</v>
      </c>
      <c r="EA428" s="14">
        <f t="shared" si="1023"/>
        <v>4508</v>
      </c>
      <c r="EB428" s="14">
        <f t="shared" si="1090"/>
        <v>3.3157818242980275</v>
      </c>
      <c r="EC428" s="14">
        <f t="shared" si="1024"/>
        <v>13200518.466104526</v>
      </c>
      <c r="ED428" s="14">
        <f t="shared" si="1091"/>
        <v>9709.41419725374</v>
      </c>
      <c r="EE428" s="62"/>
      <c r="EF428" s="14">
        <f t="shared" si="1025"/>
        <v>276.10298268756105</v>
      </c>
      <c r="EG428" s="14">
        <f t="shared" si="1026"/>
        <v>0</v>
      </c>
      <c r="EH428" s="14">
        <f t="shared" si="1027"/>
        <v>3.3157818242980275</v>
      </c>
      <c r="EI428" s="14">
        <f t="shared" si="1092"/>
        <v>279.41876451185908</v>
      </c>
      <c r="EJ428" s="37">
        <f t="shared" si="1028"/>
        <v>2.9630848339723403E-2</v>
      </c>
      <c r="EK428" s="42"/>
      <c r="EL428" s="14" t="str">
        <f>IFERROR(VLOOKUP($A428,#REF!,27,0),"0")</f>
        <v>0</v>
      </c>
      <c r="EM428" s="14">
        <f t="shared" si="1093"/>
        <v>0</v>
      </c>
      <c r="EN428" s="14" t="str">
        <f>IFERROR(VLOOKUP($A428,SpecEd23!#REF!,23,0)," ")</f>
        <v xml:space="preserve"> </v>
      </c>
      <c r="EO428" s="14" t="e">
        <f t="shared" si="1094"/>
        <v>#VALUE!</v>
      </c>
      <c r="EP428" s="14">
        <f>IFERROR(VLOOKUP($A428,ECFE!#REF!,24,0),0)</f>
        <v>0</v>
      </c>
      <c r="EQ428" s="14">
        <f t="shared" si="1095"/>
        <v>0</v>
      </c>
      <c r="ER428" s="14">
        <f>IFERROR(VLOOKUP($A428,#REF!,30,0),0)</f>
        <v>0</v>
      </c>
      <c r="ES428" s="14">
        <f t="shared" si="1096"/>
        <v>0</v>
      </c>
      <c r="ET428" s="14">
        <f>IFERROR(VLOOKUP($A428,#REF!,12,0),0)</f>
        <v>0</v>
      </c>
      <c r="EU428" s="14">
        <f t="shared" si="1097"/>
        <v>0</v>
      </c>
      <c r="EV428" s="14">
        <v>0</v>
      </c>
      <c r="EW428" s="14">
        <f t="shared" si="1098"/>
        <v>0</v>
      </c>
      <c r="EX428" s="14">
        <f>IFERROR(VLOOKUP($A428,ConEnroll!$A$8:$S$601,16,0),0)</f>
        <v>0</v>
      </c>
      <c r="EY428" s="14">
        <f t="shared" si="1099"/>
        <v>0</v>
      </c>
      <c r="EZ428" s="14">
        <f t="shared" si="1100"/>
        <v>0</v>
      </c>
      <c r="FA428" s="14">
        <f t="shared" si="1101"/>
        <v>0</v>
      </c>
      <c r="FB428" s="14" t="e">
        <f t="shared" si="1102"/>
        <v>#VALUE!</v>
      </c>
      <c r="FC428" s="14" t="e">
        <f t="shared" si="1103"/>
        <v>#VALUE!</v>
      </c>
      <c r="FD428" s="62"/>
      <c r="FE428" s="14">
        <f t="shared" si="1029"/>
        <v>7583.5319277168792</v>
      </c>
      <c r="FF428" s="14" t="e">
        <f t="shared" si="1030"/>
        <v>#VALUE!</v>
      </c>
      <c r="FG428" s="14">
        <f t="shared" si="1104"/>
        <v>3.3157818242980275</v>
      </c>
      <c r="FH428" s="14" t="e">
        <f t="shared" si="1031"/>
        <v>#VALUE!</v>
      </c>
      <c r="FI428" s="37" t="e">
        <f t="shared" si="1032"/>
        <v>#VALUE!</v>
      </c>
      <c r="FJ428" s="12"/>
      <c r="FK428" s="14" t="str">
        <f>IFERROR(VLOOKUP($A428,#REF!,27,0),"0")</f>
        <v>0</v>
      </c>
      <c r="FL428" s="14">
        <f t="shared" si="1105"/>
        <v>0</v>
      </c>
      <c r="FM428" s="14" t="str">
        <f>IFERROR(VLOOKUP($A428,SpecEd23!$X$22:$Y$610,59,0)," ")</f>
        <v xml:space="preserve"> </v>
      </c>
      <c r="FN428" s="14" t="e">
        <f t="shared" si="1106"/>
        <v>#VALUE!</v>
      </c>
      <c r="FO428" s="14">
        <f>IFERROR(VLOOKUP($A428,ECFE!#REF!,26,0),0)</f>
        <v>0</v>
      </c>
      <c r="FP428" s="14">
        <f t="shared" si="1107"/>
        <v>0</v>
      </c>
      <c r="FQ428" s="14">
        <f>IFERROR(VLOOKUP($A428,#REF!,16,0),0)</f>
        <v>0</v>
      </c>
      <c r="FR428" s="14">
        <f t="shared" si="1108"/>
        <v>0</v>
      </c>
      <c r="FS428" s="14">
        <f>IFERROR(VLOOKUP($A428,#REF!,12,0),0)</f>
        <v>0</v>
      </c>
      <c r="FT428" s="14">
        <f t="shared" si="1109"/>
        <v>0</v>
      </c>
      <c r="FU428" s="14">
        <v>0</v>
      </c>
      <c r="FV428" s="14">
        <f t="shared" si="1110"/>
        <v>0</v>
      </c>
      <c r="FW428" s="14">
        <f>IFERROR(VLOOKUP($A428,ConEnroll!$A$8:$S$601,16,0),0)</f>
        <v>0</v>
      </c>
      <c r="FX428" s="14">
        <f t="shared" si="1111"/>
        <v>0</v>
      </c>
      <c r="FY428" s="14">
        <f t="shared" si="1112"/>
        <v>0</v>
      </c>
      <c r="FZ428" s="14">
        <f t="shared" si="1113"/>
        <v>0</v>
      </c>
      <c r="GA428" s="14" t="e">
        <f t="shared" si="1114"/>
        <v>#VALUE!</v>
      </c>
      <c r="GB428" s="14" t="e">
        <f t="shared" si="1115"/>
        <v>#VALUE!</v>
      </c>
      <c r="GC428" s="39"/>
      <c r="GD428" s="14">
        <f t="shared" si="1033"/>
        <v>-7307.4289450293181</v>
      </c>
      <c r="GE428" s="14" t="e">
        <f t="shared" si="1034"/>
        <v>#VALUE!</v>
      </c>
      <c r="GF428" s="14">
        <f t="shared" si="1035"/>
        <v>0</v>
      </c>
      <c r="GG428" s="14" t="e">
        <f t="shared" si="1036"/>
        <v>#VALUE!</v>
      </c>
      <c r="GH428" s="37" t="e">
        <f t="shared" si="1037"/>
        <v>#VALUE!</v>
      </c>
    </row>
    <row r="429" spans="1:190" ht="12.5" x14ac:dyDescent="0.25">
      <c r="A429" s="67">
        <v>4118</v>
      </c>
      <c r="B429" s="35">
        <v>7</v>
      </c>
      <c r="C429" s="14">
        <v>7</v>
      </c>
      <c r="D429" s="14"/>
      <c r="E429" s="14"/>
      <c r="F429" s="35" t="s">
        <v>2714</v>
      </c>
      <c r="G429" s="41"/>
      <c r="H429" s="14">
        <f>IFERROR(VLOOKUP($A429,BaseFY22!$A$7:$AK$528,6,0),0)</f>
        <v>620</v>
      </c>
      <c r="I429" s="14">
        <f>IFERROR(VLOOKUP($A429,BaseFY22!$A$7:$AK$528,28,0),0)</f>
        <v>4610542</v>
      </c>
      <c r="J429" s="14">
        <f t="shared" si="1038"/>
        <v>7436.3580645161292</v>
      </c>
      <c r="K429" s="14">
        <f>IFERROR(VLOOKUP($A429,SpecEd22!$A$21:$BB$605,24,0)," ")</f>
        <v>1739708.9600996445</v>
      </c>
      <c r="L429" s="14">
        <f t="shared" si="1039"/>
        <v>2805.9821937091042</v>
      </c>
      <c r="M429" s="14">
        <f>IFERROR(VLOOKUP($A429,ECFE!$A$16:$AB$347,7,0),0)</f>
        <v>0</v>
      </c>
      <c r="N429" s="14">
        <f t="shared" si="1005"/>
        <v>0</v>
      </c>
      <c r="O429" s="14">
        <v>0</v>
      </c>
      <c r="P429" s="14">
        <f t="shared" si="1006"/>
        <v>0</v>
      </c>
      <c r="Q429" s="14">
        <f>IFERROR(VLOOKUP($A429,ConEnroll!$A$7:$S$337,10,0),0)</f>
        <v>0</v>
      </c>
      <c r="R429" s="14">
        <f t="shared" si="1040"/>
        <v>0</v>
      </c>
      <c r="S429" s="14">
        <f t="shared" si="1007"/>
        <v>0</v>
      </c>
      <c r="T429" s="14">
        <f t="shared" si="1041"/>
        <v>0</v>
      </c>
      <c r="U429" s="14">
        <f t="shared" si="1008"/>
        <v>6350250.960099645</v>
      </c>
      <c r="V429" s="14">
        <f t="shared" si="1042"/>
        <v>10242.340258225233</v>
      </c>
      <c r="W429" s="42"/>
      <c r="X429" s="14">
        <f>IFERROR(VLOOKUP($A429,HouseFY22!$A$6:$AJ$528,28,0),0)</f>
        <v>4697132.4777520001</v>
      </c>
      <c r="Y429" s="14">
        <f t="shared" si="1043"/>
        <v>7576.0201254064514</v>
      </c>
      <c r="Z429" s="14">
        <f>IFERROR(VLOOKUP($A429,Compens80percent!$A$13:$M$560,12,0),0)</f>
        <v>0</v>
      </c>
      <c r="AA429" s="14">
        <f t="shared" si="1043"/>
        <v>0</v>
      </c>
      <c r="AB429" s="14">
        <f t="shared" si="1044"/>
        <v>4697132.4777520001</v>
      </c>
      <c r="AC429" s="14">
        <f t="shared" si="1043"/>
        <v>7576.0201254064514</v>
      </c>
      <c r="AD429" s="14">
        <f>IFERROR(VLOOKUP(A429,SpecEd22!$A$21:$Z$550,14,0),0)</f>
        <v>1739708.9600996445</v>
      </c>
      <c r="AE429" s="14">
        <f t="shared" si="1045"/>
        <v>2805.9821937091042</v>
      </c>
      <c r="AF429" s="14">
        <f>IFERROR(VLOOKUP($A429,ECFE!$A$16:$AB$348,8,0),0)</f>
        <v>0</v>
      </c>
      <c r="AG429" s="14">
        <f t="shared" si="1046"/>
        <v>0</v>
      </c>
      <c r="AH429" s="14">
        <f>IFERROR(VLOOKUP(A429,ParaFY19!$A$21:$Z$543,7,0),0)</f>
        <v>3332</v>
      </c>
      <c r="AI429" s="14">
        <f t="shared" si="1047"/>
        <v>5.3741935483870966</v>
      </c>
      <c r="AJ429" s="14">
        <f>IFERROR(VLOOKUP(A429,ConEnroll!$A$7:$S$341,13,0),0)</f>
        <v>0</v>
      </c>
      <c r="AK429" s="14">
        <f t="shared" si="1048"/>
        <v>0</v>
      </c>
      <c r="AL429" s="14">
        <f t="shared" si="1003"/>
        <v>3332</v>
      </c>
      <c r="AM429" s="14">
        <f t="shared" si="1049"/>
        <v>5.3741935483870966</v>
      </c>
      <c r="AN429" s="14">
        <f t="shared" si="1050"/>
        <v>6440173.4378516451</v>
      </c>
      <c r="AO429" s="14">
        <f t="shared" si="1051"/>
        <v>10387.376512663943</v>
      </c>
      <c r="AP429" s="62"/>
      <c r="AQ429" s="14">
        <f t="shared" si="1004"/>
        <v>139.66206089032221</v>
      </c>
      <c r="AR429" s="14">
        <f t="shared" si="1009"/>
        <v>0</v>
      </c>
      <c r="AS429" s="14">
        <f t="shared" si="1010"/>
        <v>5.3741935483870966</v>
      </c>
      <c r="AT429" s="14">
        <f t="shared" si="1052"/>
        <v>145.03625443870931</v>
      </c>
      <c r="AU429" s="37">
        <f t="shared" si="1011"/>
        <v>1.4160460478964876E-2</v>
      </c>
      <c r="AV429" s="42"/>
      <c r="AW429" s="14" t="str">
        <f>IFERROR(VLOOKUP($A429,#REF!,27,0),"0")</f>
        <v>0</v>
      </c>
      <c r="AX429" s="14">
        <f t="shared" si="1053"/>
        <v>0</v>
      </c>
      <c r="AY429" s="14" t="str">
        <f>IFERROR(VLOOKUP($A429,SpecEd22!#REF!,23,0)," ")</f>
        <v xml:space="preserve"> </v>
      </c>
      <c r="AZ429" s="14" t="e">
        <f t="shared" si="1054"/>
        <v>#VALUE!</v>
      </c>
      <c r="BA429" s="14">
        <f>IFERROR(VLOOKUP($A429,ECFE!#REF!,23,0),0)</f>
        <v>0</v>
      </c>
      <c r="BB429" s="14">
        <f t="shared" si="1055"/>
        <v>0</v>
      </c>
      <c r="BC429" s="14">
        <f>IFERROR(VLOOKUP($A429,#REF!,17,0),0)</f>
        <v>0</v>
      </c>
      <c r="BD429" s="14">
        <f t="shared" si="1056"/>
        <v>0</v>
      </c>
      <c r="BE429" s="14">
        <f>IFERROR(VLOOKUP($A429,#REF!,9,0),0)</f>
        <v>0</v>
      </c>
      <c r="BF429" s="14">
        <f t="shared" si="1057"/>
        <v>0</v>
      </c>
      <c r="BG429" s="14">
        <v>0</v>
      </c>
      <c r="BH429" s="14">
        <f t="shared" si="1058"/>
        <v>0</v>
      </c>
      <c r="BI429" s="14">
        <f>IFERROR(VLOOKUP($A429,ConEnroll!$A$8:$S$601,15,0),0)</f>
        <v>0</v>
      </c>
      <c r="BJ429" s="14">
        <f t="shared" si="1059"/>
        <v>0</v>
      </c>
      <c r="BK429" s="14">
        <f t="shared" si="1060"/>
        <v>0</v>
      </c>
      <c r="BL429" s="14">
        <f t="shared" si="1061"/>
        <v>0</v>
      </c>
      <c r="BM429" s="14" t="e">
        <f t="shared" si="1062"/>
        <v>#VALUE!</v>
      </c>
      <c r="BN429" s="14" t="e">
        <f t="shared" si="1063"/>
        <v>#VALUE!</v>
      </c>
      <c r="BO429" s="42"/>
      <c r="BP429" s="14">
        <f t="shared" si="1012"/>
        <v>7576.0201254064514</v>
      </c>
      <c r="BQ429" s="14" t="e">
        <f t="shared" si="1013"/>
        <v>#VALUE!</v>
      </c>
      <c r="BR429" s="14">
        <f t="shared" si="1064"/>
        <v>5.3741935483870966</v>
      </c>
      <c r="BS429" s="14" t="e">
        <f t="shared" si="1014"/>
        <v>#VALUE!</v>
      </c>
      <c r="BT429" s="37" t="e">
        <f t="shared" si="1015"/>
        <v>#VALUE!</v>
      </c>
      <c r="BU429" s="41"/>
      <c r="BV429" s="14" t="str">
        <f>IFERROR(VLOOKUP($A429,#REF!,27,0),"0")</f>
        <v>0</v>
      </c>
      <c r="BW429" s="14">
        <f t="shared" si="1065"/>
        <v>0</v>
      </c>
      <c r="BX429" s="14" t="str">
        <f>IFERROR(VLOOKUP($A429,SpecEd22!$Z$22:$AV$606,59,0)," ")</f>
        <v xml:space="preserve"> </v>
      </c>
      <c r="BY429" s="14" t="e">
        <f t="shared" si="1066"/>
        <v>#VALUE!</v>
      </c>
      <c r="BZ429" s="14">
        <f>IFERROR(VLOOKUP($A429,ECFE!#REF!,25,0),0)</f>
        <v>0</v>
      </c>
      <c r="CA429" s="14">
        <f t="shared" si="1067"/>
        <v>0</v>
      </c>
      <c r="CB429" s="14">
        <f>IFERROR(VLOOKUP($A429,#REF!,17,0),0)</f>
        <v>0</v>
      </c>
      <c r="CC429" s="14">
        <f t="shared" si="1068"/>
        <v>0</v>
      </c>
      <c r="CD429" s="14">
        <f>IFERROR(VLOOKUP($A429,#REF!,9,0),0)</f>
        <v>0</v>
      </c>
      <c r="CE429" s="14">
        <f t="shared" si="1069"/>
        <v>0</v>
      </c>
      <c r="CF429" s="14">
        <v>0</v>
      </c>
      <c r="CG429" s="14">
        <f t="shared" si="1070"/>
        <v>0</v>
      </c>
      <c r="CH429" s="14">
        <f>IFERROR(VLOOKUP($A429,ConEnroll!$A$8:$S$601,15,0),0)</f>
        <v>0</v>
      </c>
      <c r="CI429" s="14">
        <f t="shared" si="1071"/>
        <v>0</v>
      </c>
      <c r="CJ429" s="14">
        <f t="shared" si="1072"/>
        <v>0</v>
      </c>
      <c r="CK429" s="14">
        <f t="shared" si="1073"/>
        <v>0</v>
      </c>
      <c r="CL429" s="14" t="e">
        <f t="shared" si="1074"/>
        <v>#VALUE!</v>
      </c>
      <c r="CM429" s="14" t="e">
        <f t="shared" si="1075"/>
        <v>#VALUE!</v>
      </c>
      <c r="CN429" s="42"/>
      <c r="CO429" s="14">
        <f t="shared" si="1016"/>
        <v>-7436.3580645161292</v>
      </c>
      <c r="CP429" s="14" t="e">
        <f t="shared" si="1017"/>
        <v>#VALUE!</v>
      </c>
      <c r="CQ429" s="14">
        <f t="shared" si="1018"/>
        <v>0</v>
      </c>
      <c r="CR429" s="14" t="e">
        <f t="shared" si="1019"/>
        <v>#VALUE!</v>
      </c>
      <c r="CS429" s="37" t="e">
        <f t="shared" si="1020"/>
        <v>#VALUE!</v>
      </c>
      <c r="CT429" s="239"/>
      <c r="CU429" s="239"/>
      <c r="CV429" s="468"/>
      <c r="CW429" s="14">
        <f>IFERROR(VLOOKUP($A429,BaseFY23!$A$7:$AK$527,6,0),0)</f>
        <v>714.67747499999996</v>
      </c>
      <c r="CX429" s="14">
        <f>IFERROR(VLOOKUP($A429,BaseFY23!$A$7:$AN$528,28,0),0)</f>
        <v>5393113.7715760004</v>
      </c>
      <c r="CY429" s="14">
        <f t="shared" si="1076"/>
        <v>7546.2204424114534</v>
      </c>
      <c r="CZ429" s="14">
        <f>IFERROR(VLOOKUP($A429,SpecEd23!$A$21:$BB$605,23,0)," ")</f>
        <v>2145531.5420498103</v>
      </c>
      <c r="DA429" s="14">
        <f t="shared" si="1077"/>
        <v>3002.0976134021998</v>
      </c>
      <c r="DB429" s="14">
        <f>IFERROR(VLOOKUP($A429,ECFE!$A$16:$AB$347,7,0),0)</f>
        <v>0</v>
      </c>
      <c r="DC429" s="14">
        <f t="shared" si="1078"/>
        <v>0</v>
      </c>
      <c r="DD429" s="14">
        <v>0</v>
      </c>
      <c r="DE429" s="14">
        <f t="shared" si="1079"/>
        <v>0</v>
      </c>
      <c r="DF429" s="14">
        <f>IFERROR(VLOOKUP($A429,ConEnroll!$A$7:$S$338,10,0),0)</f>
        <v>0</v>
      </c>
      <c r="DG429" s="14">
        <f t="shared" si="1080"/>
        <v>0</v>
      </c>
      <c r="DH429" s="14">
        <f t="shared" si="1021"/>
        <v>0</v>
      </c>
      <c r="DI429" s="14">
        <f t="shared" si="1081"/>
        <v>0</v>
      </c>
      <c r="DJ429" s="14">
        <f t="shared" si="1022"/>
        <v>7538645.3136258107</v>
      </c>
      <c r="DK429" s="14">
        <f t="shared" si="1082"/>
        <v>10548.318055813654</v>
      </c>
      <c r="DL429" s="42"/>
      <c r="DM429" s="14">
        <f>IFERROR(VLOOKUP($A429,HouseFY23!$A$7:$AJ$528,28,0),0)</f>
        <v>5595400.5606709998</v>
      </c>
      <c r="DN429" s="14">
        <f t="shared" si="1083"/>
        <v>7829.2667061753973</v>
      </c>
      <c r="DO429" s="14">
        <f>IFERROR(VLOOKUP($A429,Compens80percent!$A$13:$M$560,12,0),0)</f>
        <v>0</v>
      </c>
      <c r="DP429" s="14">
        <f t="shared" si="1083"/>
        <v>0</v>
      </c>
      <c r="DQ429" s="14">
        <f t="shared" si="1084"/>
        <v>5595400.5606709998</v>
      </c>
      <c r="DR429" s="14">
        <f t="shared" si="1085"/>
        <v>9024.8396139854831</v>
      </c>
      <c r="DS429" s="14">
        <f>IFERROR(VLOOKUP($A429,SpecEd23!$A$21:$Z$550,14,0),0)</f>
        <v>2145531.5420498103</v>
      </c>
      <c r="DT429" s="14">
        <f t="shared" si="1086"/>
        <v>3002.0976134021998</v>
      </c>
      <c r="DU429" s="14">
        <f>IFERROR(VLOOKUP($A429,ECFE!$A$16:$AB$347,9,0),0)</f>
        <v>0</v>
      </c>
      <c r="DV429" s="14">
        <f t="shared" si="1087"/>
        <v>0</v>
      </c>
      <c r="DW429" s="14">
        <f>IFERROR(VLOOKUP($A429,ParaFY19!$A$21:$Z$543,7,0),0)</f>
        <v>3332</v>
      </c>
      <c r="DX429" s="14">
        <f t="shared" si="1088"/>
        <v>4.6622429229352722</v>
      </c>
      <c r="DY429" s="14">
        <f>IFERROR(VLOOKUP($A429,ConEnroll!$A$7:$S$341,13,0),0)</f>
        <v>0</v>
      </c>
      <c r="DZ429" s="14">
        <f t="shared" si="1089"/>
        <v>0</v>
      </c>
      <c r="EA429" s="14">
        <f t="shared" si="1023"/>
        <v>3332</v>
      </c>
      <c r="EB429" s="14">
        <f t="shared" si="1090"/>
        <v>4.6622429229352722</v>
      </c>
      <c r="EC429" s="14">
        <f t="shared" si="1024"/>
        <v>7744264.1027208101</v>
      </c>
      <c r="ED429" s="14">
        <f t="shared" si="1091"/>
        <v>10836.026562500532</v>
      </c>
      <c r="EE429" s="62"/>
      <c r="EF429" s="14">
        <f t="shared" si="1025"/>
        <v>283.0462637639439</v>
      </c>
      <c r="EG429" s="14">
        <f t="shared" si="1026"/>
        <v>0</v>
      </c>
      <c r="EH429" s="14">
        <f t="shared" si="1027"/>
        <v>4.6622429229352722</v>
      </c>
      <c r="EI429" s="14">
        <f t="shared" si="1092"/>
        <v>287.70850668687916</v>
      </c>
      <c r="EJ429" s="37">
        <f t="shared" si="1028"/>
        <v>2.7275296892314508E-2</v>
      </c>
      <c r="EK429" s="42"/>
      <c r="EL429" s="14" t="str">
        <f>IFERROR(VLOOKUP($A429,#REF!,27,0),"0")</f>
        <v>0</v>
      </c>
      <c r="EM429" s="14">
        <f t="shared" si="1093"/>
        <v>0</v>
      </c>
      <c r="EN429" s="14" t="str">
        <f>IFERROR(VLOOKUP($A429,SpecEd23!#REF!,23,0)," ")</f>
        <v xml:space="preserve"> </v>
      </c>
      <c r="EO429" s="14" t="e">
        <f t="shared" si="1094"/>
        <v>#VALUE!</v>
      </c>
      <c r="EP429" s="14">
        <f>IFERROR(VLOOKUP($A429,ECFE!#REF!,24,0),0)</f>
        <v>0</v>
      </c>
      <c r="EQ429" s="14">
        <f t="shared" si="1095"/>
        <v>0</v>
      </c>
      <c r="ER429" s="14">
        <f>IFERROR(VLOOKUP($A429,#REF!,30,0),0)</f>
        <v>0</v>
      </c>
      <c r="ES429" s="14">
        <f t="shared" si="1096"/>
        <v>0</v>
      </c>
      <c r="ET429" s="14">
        <f>IFERROR(VLOOKUP($A429,#REF!,12,0),0)</f>
        <v>0</v>
      </c>
      <c r="EU429" s="14">
        <f t="shared" si="1097"/>
        <v>0</v>
      </c>
      <c r="EV429" s="14">
        <v>0</v>
      </c>
      <c r="EW429" s="14">
        <f t="shared" si="1098"/>
        <v>0</v>
      </c>
      <c r="EX429" s="14">
        <f>IFERROR(VLOOKUP($A429,ConEnroll!$A$8:$S$601,16,0),0)</f>
        <v>0</v>
      </c>
      <c r="EY429" s="14">
        <f t="shared" si="1099"/>
        <v>0</v>
      </c>
      <c r="EZ429" s="14">
        <f t="shared" si="1100"/>
        <v>0</v>
      </c>
      <c r="FA429" s="14">
        <f t="shared" si="1101"/>
        <v>0</v>
      </c>
      <c r="FB429" s="14" t="e">
        <f t="shared" si="1102"/>
        <v>#VALUE!</v>
      </c>
      <c r="FC429" s="14" t="e">
        <f t="shared" si="1103"/>
        <v>#VALUE!</v>
      </c>
      <c r="FD429" s="62"/>
      <c r="FE429" s="14">
        <f t="shared" si="1029"/>
        <v>7829.2667061753973</v>
      </c>
      <c r="FF429" s="14" t="e">
        <f t="shared" si="1030"/>
        <v>#VALUE!</v>
      </c>
      <c r="FG429" s="14">
        <f t="shared" si="1104"/>
        <v>4.6622429229352722</v>
      </c>
      <c r="FH429" s="14" t="e">
        <f t="shared" si="1031"/>
        <v>#VALUE!</v>
      </c>
      <c r="FI429" s="37" t="e">
        <f t="shared" si="1032"/>
        <v>#VALUE!</v>
      </c>
      <c r="FJ429" s="12"/>
      <c r="FK429" s="14" t="str">
        <f>IFERROR(VLOOKUP($A429,#REF!,27,0),"0")</f>
        <v>0</v>
      </c>
      <c r="FL429" s="14">
        <f t="shared" si="1105"/>
        <v>0</v>
      </c>
      <c r="FM429" s="14" t="str">
        <f>IFERROR(VLOOKUP($A429,SpecEd23!$X$22:$Y$610,59,0)," ")</f>
        <v xml:space="preserve"> </v>
      </c>
      <c r="FN429" s="14" t="e">
        <f t="shared" si="1106"/>
        <v>#VALUE!</v>
      </c>
      <c r="FO429" s="14">
        <f>IFERROR(VLOOKUP($A429,ECFE!#REF!,26,0),0)</f>
        <v>0</v>
      </c>
      <c r="FP429" s="14">
        <f t="shared" si="1107"/>
        <v>0</v>
      </c>
      <c r="FQ429" s="14">
        <f>IFERROR(VLOOKUP($A429,#REF!,16,0),0)</f>
        <v>0</v>
      </c>
      <c r="FR429" s="14">
        <f t="shared" si="1108"/>
        <v>0</v>
      </c>
      <c r="FS429" s="14">
        <f>IFERROR(VLOOKUP($A429,#REF!,12,0),0)</f>
        <v>0</v>
      </c>
      <c r="FT429" s="14">
        <f t="shared" si="1109"/>
        <v>0</v>
      </c>
      <c r="FU429" s="14">
        <v>0</v>
      </c>
      <c r="FV429" s="14">
        <f t="shared" si="1110"/>
        <v>0</v>
      </c>
      <c r="FW429" s="14">
        <f>IFERROR(VLOOKUP($A429,ConEnroll!$A$8:$S$601,16,0),0)</f>
        <v>0</v>
      </c>
      <c r="FX429" s="14">
        <f t="shared" si="1111"/>
        <v>0</v>
      </c>
      <c r="FY429" s="14">
        <f t="shared" si="1112"/>
        <v>0</v>
      </c>
      <c r="FZ429" s="14">
        <f t="shared" si="1113"/>
        <v>0</v>
      </c>
      <c r="GA429" s="14" t="e">
        <f t="shared" si="1114"/>
        <v>#VALUE!</v>
      </c>
      <c r="GB429" s="14" t="e">
        <f t="shared" si="1115"/>
        <v>#VALUE!</v>
      </c>
      <c r="GC429" s="39"/>
      <c r="GD429" s="14">
        <f t="shared" si="1033"/>
        <v>-7546.2204424114534</v>
      </c>
      <c r="GE429" s="14" t="e">
        <f t="shared" si="1034"/>
        <v>#VALUE!</v>
      </c>
      <c r="GF429" s="14">
        <f t="shared" si="1035"/>
        <v>0</v>
      </c>
      <c r="GG429" s="14" t="e">
        <f t="shared" si="1036"/>
        <v>#VALUE!</v>
      </c>
      <c r="GH429" s="37" t="e">
        <f t="shared" si="1037"/>
        <v>#VALUE!</v>
      </c>
    </row>
    <row r="430" spans="1:190" ht="12.5" x14ac:dyDescent="0.25">
      <c r="A430" s="67">
        <v>4119</v>
      </c>
      <c r="B430" s="35">
        <v>7</v>
      </c>
      <c r="C430" s="14">
        <v>7</v>
      </c>
      <c r="D430" s="14"/>
      <c r="E430" s="14"/>
      <c r="F430" s="35" t="s">
        <v>2715</v>
      </c>
      <c r="G430" s="41"/>
      <c r="H430" s="14">
        <f>IFERROR(VLOOKUP($A430,BaseFY22!$A$7:$AK$528,6,0),0)</f>
        <v>80</v>
      </c>
      <c r="I430" s="14">
        <f>IFERROR(VLOOKUP($A430,BaseFY22!$A$7:$AK$528,28,0),0)</f>
        <v>729680</v>
      </c>
      <c r="J430" s="14">
        <f t="shared" si="1038"/>
        <v>9121</v>
      </c>
      <c r="K430" s="14">
        <f>IFERROR(VLOOKUP($A430,SpecEd22!$A$21:$BB$605,24,0)," ")</f>
        <v>767098.07794277859</v>
      </c>
      <c r="L430" s="14">
        <f t="shared" si="1039"/>
        <v>9588.7259742847327</v>
      </c>
      <c r="M430" s="14">
        <f>IFERROR(VLOOKUP($A430,ECFE!$A$16:$AB$347,7,0),0)</f>
        <v>0</v>
      </c>
      <c r="N430" s="14">
        <f t="shared" si="1005"/>
        <v>0</v>
      </c>
      <c r="O430" s="14">
        <v>0</v>
      </c>
      <c r="P430" s="14">
        <f t="shared" si="1006"/>
        <v>0</v>
      </c>
      <c r="Q430" s="14">
        <f>IFERROR(VLOOKUP($A430,ConEnroll!$A$7:$S$337,10,0),0)</f>
        <v>0</v>
      </c>
      <c r="R430" s="14">
        <f t="shared" si="1040"/>
        <v>0</v>
      </c>
      <c r="S430" s="14">
        <f t="shared" si="1007"/>
        <v>0</v>
      </c>
      <c r="T430" s="14">
        <f t="shared" si="1041"/>
        <v>0</v>
      </c>
      <c r="U430" s="14">
        <f t="shared" si="1008"/>
        <v>1496778.0779427786</v>
      </c>
      <c r="V430" s="14">
        <f t="shared" si="1042"/>
        <v>18709.725974284731</v>
      </c>
      <c r="W430" s="42"/>
      <c r="X430" s="14">
        <f>IFERROR(VLOOKUP($A430,HouseFY22!$A$6:$AJ$528,28,0),0)</f>
        <v>743305.36808299995</v>
      </c>
      <c r="Y430" s="14">
        <f t="shared" si="1043"/>
        <v>9291.317101037499</v>
      </c>
      <c r="Z430" s="14">
        <f>IFERROR(VLOOKUP($A430,Compens80percent!$A$13:$M$560,12,0),0)</f>
        <v>0</v>
      </c>
      <c r="AA430" s="14">
        <f t="shared" si="1043"/>
        <v>0</v>
      </c>
      <c r="AB430" s="14">
        <f t="shared" si="1044"/>
        <v>743305.36808299995</v>
      </c>
      <c r="AC430" s="14">
        <f t="shared" si="1043"/>
        <v>9291.317101037499</v>
      </c>
      <c r="AD430" s="14">
        <f>IFERROR(VLOOKUP(A430,SpecEd22!$A$21:$Z$550,14,0),0)</f>
        <v>767098.07794277859</v>
      </c>
      <c r="AE430" s="14">
        <f t="shared" si="1045"/>
        <v>9588.7259742847327</v>
      </c>
      <c r="AF430" s="14">
        <f>IFERROR(VLOOKUP($A430,ECFE!$A$16:$AB$348,8,0),0)</f>
        <v>0</v>
      </c>
      <c r="AG430" s="14">
        <f t="shared" si="1046"/>
        <v>0</v>
      </c>
      <c r="AH430" s="14">
        <f>IFERROR(VLOOKUP(A430,ParaFY19!$A$21:$Z$543,7,0),0)</f>
        <v>1960</v>
      </c>
      <c r="AI430" s="14">
        <f t="shared" si="1047"/>
        <v>24.5</v>
      </c>
      <c r="AJ430" s="14">
        <f>IFERROR(VLOOKUP(A430,ConEnroll!$A$7:$S$341,13,0),0)</f>
        <v>0</v>
      </c>
      <c r="AK430" s="14">
        <f t="shared" si="1048"/>
        <v>0</v>
      </c>
      <c r="AL430" s="14">
        <f t="shared" si="1003"/>
        <v>1960</v>
      </c>
      <c r="AM430" s="14">
        <f t="shared" si="1049"/>
        <v>24.5</v>
      </c>
      <c r="AN430" s="14">
        <f t="shared" si="1050"/>
        <v>1512363.4460257785</v>
      </c>
      <c r="AO430" s="14">
        <f t="shared" si="1051"/>
        <v>18904.543075322232</v>
      </c>
      <c r="AP430" s="62"/>
      <c r="AQ430" s="14">
        <f t="shared" si="1004"/>
        <v>170.31710103749901</v>
      </c>
      <c r="AR430" s="14">
        <f t="shared" si="1009"/>
        <v>0</v>
      </c>
      <c r="AS430" s="14">
        <f t="shared" si="1010"/>
        <v>24.5</v>
      </c>
      <c r="AT430" s="14">
        <f t="shared" si="1052"/>
        <v>194.81710103749901</v>
      </c>
      <c r="AU430" s="37">
        <f t="shared" si="1011"/>
        <v>1.0412611136328886E-2</v>
      </c>
      <c r="AV430" s="42"/>
      <c r="AW430" s="14" t="str">
        <f>IFERROR(VLOOKUP($A430,#REF!,27,0),"0")</f>
        <v>0</v>
      </c>
      <c r="AX430" s="14">
        <f t="shared" si="1053"/>
        <v>0</v>
      </c>
      <c r="AY430" s="14" t="str">
        <f>IFERROR(VLOOKUP($A430,SpecEd22!#REF!,23,0)," ")</f>
        <v xml:space="preserve"> </v>
      </c>
      <c r="AZ430" s="14" t="e">
        <f t="shared" si="1054"/>
        <v>#VALUE!</v>
      </c>
      <c r="BA430" s="14">
        <f>IFERROR(VLOOKUP($A430,ECFE!#REF!,23,0),0)</f>
        <v>0</v>
      </c>
      <c r="BB430" s="14">
        <f t="shared" si="1055"/>
        <v>0</v>
      </c>
      <c r="BC430" s="14">
        <f>IFERROR(VLOOKUP($A430,#REF!,17,0),0)</f>
        <v>0</v>
      </c>
      <c r="BD430" s="14">
        <f t="shared" si="1056"/>
        <v>0</v>
      </c>
      <c r="BE430" s="14">
        <f>IFERROR(VLOOKUP($A430,#REF!,9,0),0)</f>
        <v>0</v>
      </c>
      <c r="BF430" s="14">
        <f t="shared" si="1057"/>
        <v>0</v>
      </c>
      <c r="BG430" s="14">
        <v>0</v>
      </c>
      <c r="BH430" s="14">
        <f t="shared" si="1058"/>
        <v>0</v>
      </c>
      <c r="BI430" s="14">
        <f>IFERROR(VLOOKUP($A430,ConEnroll!$A$8:$S$601,15,0),0)</f>
        <v>0</v>
      </c>
      <c r="BJ430" s="14">
        <f t="shared" si="1059"/>
        <v>0</v>
      </c>
      <c r="BK430" s="14">
        <f t="shared" si="1060"/>
        <v>0</v>
      </c>
      <c r="BL430" s="14">
        <f t="shared" si="1061"/>
        <v>0</v>
      </c>
      <c r="BM430" s="14" t="e">
        <f t="shared" si="1062"/>
        <v>#VALUE!</v>
      </c>
      <c r="BN430" s="14" t="e">
        <f t="shared" si="1063"/>
        <v>#VALUE!</v>
      </c>
      <c r="BO430" s="42"/>
      <c r="BP430" s="14">
        <f t="shared" si="1012"/>
        <v>9291.317101037499</v>
      </c>
      <c r="BQ430" s="14" t="e">
        <f t="shared" si="1013"/>
        <v>#VALUE!</v>
      </c>
      <c r="BR430" s="14">
        <f t="shared" si="1064"/>
        <v>24.5</v>
      </c>
      <c r="BS430" s="14" t="e">
        <f t="shared" si="1014"/>
        <v>#VALUE!</v>
      </c>
      <c r="BT430" s="37" t="e">
        <f t="shared" si="1015"/>
        <v>#VALUE!</v>
      </c>
      <c r="BU430" s="41"/>
      <c r="BV430" s="14" t="str">
        <f>IFERROR(VLOOKUP($A430,#REF!,27,0),"0")</f>
        <v>0</v>
      </c>
      <c r="BW430" s="14">
        <f t="shared" si="1065"/>
        <v>0</v>
      </c>
      <c r="BX430" s="14" t="str">
        <f>IFERROR(VLOOKUP($A430,SpecEd22!$Z$22:$AV$606,59,0)," ")</f>
        <v xml:space="preserve"> </v>
      </c>
      <c r="BY430" s="14" t="e">
        <f t="shared" si="1066"/>
        <v>#VALUE!</v>
      </c>
      <c r="BZ430" s="14">
        <f>IFERROR(VLOOKUP($A430,ECFE!#REF!,25,0),0)</f>
        <v>0</v>
      </c>
      <c r="CA430" s="14">
        <f t="shared" si="1067"/>
        <v>0</v>
      </c>
      <c r="CB430" s="14">
        <f>IFERROR(VLOOKUP($A430,#REF!,17,0),0)</f>
        <v>0</v>
      </c>
      <c r="CC430" s="14">
        <f t="shared" si="1068"/>
        <v>0</v>
      </c>
      <c r="CD430" s="14">
        <f>IFERROR(VLOOKUP($A430,#REF!,9,0),0)</f>
        <v>0</v>
      </c>
      <c r="CE430" s="14">
        <f t="shared" si="1069"/>
        <v>0</v>
      </c>
      <c r="CF430" s="14">
        <v>0</v>
      </c>
      <c r="CG430" s="14">
        <f t="shared" si="1070"/>
        <v>0</v>
      </c>
      <c r="CH430" s="14">
        <f>IFERROR(VLOOKUP($A430,ConEnroll!$A$8:$S$601,15,0),0)</f>
        <v>0</v>
      </c>
      <c r="CI430" s="14">
        <f t="shared" si="1071"/>
        <v>0</v>
      </c>
      <c r="CJ430" s="14">
        <f t="shared" si="1072"/>
        <v>0</v>
      </c>
      <c r="CK430" s="14">
        <f t="shared" si="1073"/>
        <v>0</v>
      </c>
      <c r="CL430" s="14" t="e">
        <f t="shared" si="1074"/>
        <v>#VALUE!</v>
      </c>
      <c r="CM430" s="14" t="e">
        <f t="shared" si="1075"/>
        <v>#VALUE!</v>
      </c>
      <c r="CN430" s="42"/>
      <c r="CO430" s="14">
        <f t="shared" si="1016"/>
        <v>-9121</v>
      </c>
      <c r="CP430" s="14" t="e">
        <f t="shared" si="1017"/>
        <v>#VALUE!</v>
      </c>
      <c r="CQ430" s="14">
        <f t="shared" si="1018"/>
        <v>0</v>
      </c>
      <c r="CR430" s="14" t="e">
        <f t="shared" si="1019"/>
        <v>#VALUE!</v>
      </c>
      <c r="CS430" s="37" t="e">
        <f t="shared" si="1020"/>
        <v>#VALUE!</v>
      </c>
      <c r="CT430" s="239"/>
      <c r="CU430" s="239"/>
      <c r="CV430" s="468"/>
      <c r="CW430" s="14">
        <f>IFERROR(VLOOKUP($A430,BaseFY23!$A$7:$AK$527,6,0),0)</f>
        <v>77.400000000000006</v>
      </c>
      <c r="CX430" s="14">
        <f>IFERROR(VLOOKUP($A430,BaseFY23!$A$7:$AN$528,28,0),0)</f>
        <v>681082.6</v>
      </c>
      <c r="CY430" s="14">
        <f t="shared" si="1076"/>
        <v>8799.516795865633</v>
      </c>
      <c r="CZ430" s="14">
        <f>IFERROR(VLOOKUP($A430,SpecEd23!$A$21:$BB$605,23,0)," ")</f>
        <v>787801.31870838557</v>
      </c>
      <c r="DA430" s="14">
        <f t="shared" si="1077"/>
        <v>10178.311611219451</v>
      </c>
      <c r="DB430" s="14">
        <f>IFERROR(VLOOKUP($A430,ECFE!$A$16:$AB$347,7,0),0)</f>
        <v>0</v>
      </c>
      <c r="DC430" s="14">
        <f t="shared" si="1078"/>
        <v>0</v>
      </c>
      <c r="DD430" s="14">
        <v>0</v>
      </c>
      <c r="DE430" s="14">
        <f t="shared" si="1079"/>
        <v>0</v>
      </c>
      <c r="DF430" s="14">
        <f>IFERROR(VLOOKUP($A430,ConEnroll!$A$7:$S$338,10,0),0)</f>
        <v>0</v>
      </c>
      <c r="DG430" s="14">
        <f t="shared" si="1080"/>
        <v>0</v>
      </c>
      <c r="DH430" s="14">
        <f t="shared" si="1021"/>
        <v>0</v>
      </c>
      <c r="DI430" s="14">
        <f t="shared" si="1081"/>
        <v>0</v>
      </c>
      <c r="DJ430" s="14">
        <f t="shared" si="1022"/>
        <v>1468883.9187083854</v>
      </c>
      <c r="DK430" s="14">
        <f t="shared" si="1082"/>
        <v>18977.828407085082</v>
      </c>
      <c r="DL430" s="42"/>
      <c r="DM430" s="14">
        <f>IFERROR(VLOOKUP($A430,HouseFY23!$A$7:$AJ$528,28,0),0)</f>
        <v>706701.97</v>
      </c>
      <c r="DN430" s="14">
        <f t="shared" si="1083"/>
        <v>9130.5164082687334</v>
      </c>
      <c r="DO430" s="14">
        <f>IFERROR(VLOOKUP($A430,Compens80percent!$A$13:$M$560,12,0),0)</f>
        <v>0</v>
      </c>
      <c r="DP430" s="14">
        <f t="shared" si="1083"/>
        <v>0</v>
      </c>
      <c r="DQ430" s="14">
        <f t="shared" si="1084"/>
        <v>706701.97</v>
      </c>
      <c r="DR430" s="14">
        <f t="shared" si="1085"/>
        <v>8833.774625</v>
      </c>
      <c r="DS430" s="14">
        <f>IFERROR(VLOOKUP($A430,SpecEd23!$A$21:$Z$550,14,0),0)</f>
        <v>787801.31870838557</v>
      </c>
      <c r="DT430" s="14">
        <f t="shared" si="1086"/>
        <v>10178.311611219451</v>
      </c>
      <c r="DU430" s="14">
        <f>IFERROR(VLOOKUP($A430,ECFE!$A$16:$AB$347,9,0),0)</f>
        <v>0</v>
      </c>
      <c r="DV430" s="14">
        <f t="shared" si="1087"/>
        <v>0</v>
      </c>
      <c r="DW430" s="14">
        <f>IFERROR(VLOOKUP($A430,ParaFY19!$A$21:$Z$543,7,0),0)</f>
        <v>1960</v>
      </c>
      <c r="DX430" s="14">
        <f t="shared" si="1088"/>
        <v>25.322997416020669</v>
      </c>
      <c r="DY430" s="14">
        <f>IFERROR(VLOOKUP($A430,ConEnroll!$A$7:$S$341,13,0),0)</f>
        <v>0</v>
      </c>
      <c r="DZ430" s="14">
        <f t="shared" si="1089"/>
        <v>0</v>
      </c>
      <c r="EA430" s="14">
        <f t="shared" si="1023"/>
        <v>1960</v>
      </c>
      <c r="EB430" s="14">
        <f t="shared" si="1090"/>
        <v>25.322997416020669</v>
      </c>
      <c r="EC430" s="14">
        <f t="shared" si="1024"/>
        <v>1496463.2887083855</v>
      </c>
      <c r="ED430" s="14">
        <f t="shared" si="1091"/>
        <v>19334.151016904205</v>
      </c>
      <c r="EE430" s="62"/>
      <c r="EF430" s="14">
        <f t="shared" si="1025"/>
        <v>330.9996124031004</v>
      </c>
      <c r="EG430" s="14">
        <f t="shared" si="1026"/>
        <v>0</v>
      </c>
      <c r="EH430" s="14">
        <f t="shared" si="1027"/>
        <v>25.322997416020669</v>
      </c>
      <c r="EI430" s="14">
        <f t="shared" si="1092"/>
        <v>356.32260981912106</v>
      </c>
      <c r="EJ430" s="37">
        <f t="shared" si="1028"/>
        <v>1.8775731457561996E-2</v>
      </c>
      <c r="EK430" s="42"/>
      <c r="EL430" s="14" t="str">
        <f>IFERROR(VLOOKUP($A430,#REF!,27,0),"0")</f>
        <v>0</v>
      </c>
      <c r="EM430" s="14">
        <f t="shared" si="1093"/>
        <v>0</v>
      </c>
      <c r="EN430" s="14" t="str">
        <f>IFERROR(VLOOKUP($A430,SpecEd23!#REF!,23,0)," ")</f>
        <v xml:space="preserve"> </v>
      </c>
      <c r="EO430" s="14" t="e">
        <f t="shared" si="1094"/>
        <v>#VALUE!</v>
      </c>
      <c r="EP430" s="14">
        <f>IFERROR(VLOOKUP($A430,ECFE!#REF!,24,0),0)</f>
        <v>0</v>
      </c>
      <c r="EQ430" s="14">
        <f t="shared" si="1095"/>
        <v>0</v>
      </c>
      <c r="ER430" s="14">
        <f>IFERROR(VLOOKUP($A430,#REF!,30,0),0)</f>
        <v>0</v>
      </c>
      <c r="ES430" s="14">
        <f t="shared" si="1096"/>
        <v>0</v>
      </c>
      <c r="ET430" s="14">
        <f>IFERROR(VLOOKUP($A430,#REF!,12,0),0)</f>
        <v>0</v>
      </c>
      <c r="EU430" s="14">
        <f t="shared" si="1097"/>
        <v>0</v>
      </c>
      <c r="EV430" s="14">
        <v>0</v>
      </c>
      <c r="EW430" s="14">
        <f t="shared" si="1098"/>
        <v>0</v>
      </c>
      <c r="EX430" s="14">
        <f>IFERROR(VLOOKUP($A430,ConEnroll!$A$8:$S$601,16,0),0)</f>
        <v>0</v>
      </c>
      <c r="EY430" s="14">
        <f t="shared" si="1099"/>
        <v>0</v>
      </c>
      <c r="EZ430" s="14">
        <f t="shared" si="1100"/>
        <v>0</v>
      </c>
      <c r="FA430" s="14">
        <f t="shared" si="1101"/>
        <v>0</v>
      </c>
      <c r="FB430" s="14" t="e">
        <f t="shared" si="1102"/>
        <v>#VALUE!</v>
      </c>
      <c r="FC430" s="14" t="e">
        <f t="shared" si="1103"/>
        <v>#VALUE!</v>
      </c>
      <c r="FD430" s="62"/>
      <c r="FE430" s="14">
        <f t="shared" si="1029"/>
        <v>9130.5164082687334</v>
      </c>
      <c r="FF430" s="14" t="e">
        <f t="shared" si="1030"/>
        <v>#VALUE!</v>
      </c>
      <c r="FG430" s="14">
        <f t="shared" si="1104"/>
        <v>25.322997416020669</v>
      </c>
      <c r="FH430" s="14" t="e">
        <f t="shared" si="1031"/>
        <v>#VALUE!</v>
      </c>
      <c r="FI430" s="37" t="e">
        <f t="shared" si="1032"/>
        <v>#VALUE!</v>
      </c>
      <c r="FJ430" s="12"/>
      <c r="FK430" s="14" t="str">
        <f>IFERROR(VLOOKUP($A430,#REF!,27,0),"0")</f>
        <v>0</v>
      </c>
      <c r="FL430" s="14">
        <f t="shared" si="1105"/>
        <v>0</v>
      </c>
      <c r="FM430" s="14" t="str">
        <f>IFERROR(VLOOKUP($A430,SpecEd23!$X$22:$Y$610,59,0)," ")</f>
        <v xml:space="preserve"> </v>
      </c>
      <c r="FN430" s="14" t="e">
        <f t="shared" si="1106"/>
        <v>#VALUE!</v>
      </c>
      <c r="FO430" s="14">
        <f>IFERROR(VLOOKUP($A430,ECFE!#REF!,26,0),0)</f>
        <v>0</v>
      </c>
      <c r="FP430" s="14">
        <f t="shared" si="1107"/>
        <v>0</v>
      </c>
      <c r="FQ430" s="14">
        <f>IFERROR(VLOOKUP($A430,#REF!,16,0),0)</f>
        <v>0</v>
      </c>
      <c r="FR430" s="14">
        <f t="shared" si="1108"/>
        <v>0</v>
      </c>
      <c r="FS430" s="14">
        <f>IFERROR(VLOOKUP($A430,#REF!,12,0),0)</f>
        <v>0</v>
      </c>
      <c r="FT430" s="14">
        <f t="shared" si="1109"/>
        <v>0</v>
      </c>
      <c r="FU430" s="14">
        <v>0</v>
      </c>
      <c r="FV430" s="14">
        <f t="shared" si="1110"/>
        <v>0</v>
      </c>
      <c r="FW430" s="14">
        <f>IFERROR(VLOOKUP($A430,ConEnroll!$A$8:$S$601,16,0),0)</f>
        <v>0</v>
      </c>
      <c r="FX430" s="14">
        <f t="shared" si="1111"/>
        <v>0</v>
      </c>
      <c r="FY430" s="14">
        <f t="shared" si="1112"/>
        <v>0</v>
      </c>
      <c r="FZ430" s="14">
        <f t="shared" si="1113"/>
        <v>0</v>
      </c>
      <c r="GA430" s="14" t="e">
        <f t="shared" si="1114"/>
        <v>#VALUE!</v>
      </c>
      <c r="GB430" s="14" t="e">
        <f t="shared" si="1115"/>
        <v>#VALUE!</v>
      </c>
      <c r="GC430" s="39"/>
      <c r="GD430" s="14">
        <f t="shared" si="1033"/>
        <v>-8799.516795865633</v>
      </c>
      <c r="GE430" s="14" t="e">
        <f t="shared" si="1034"/>
        <v>#VALUE!</v>
      </c>
      <c r="GF430" s="14">
        <f t="shared" si="1035"/>
        <v>0</v>
      </c>
      <c r="GG430" s="14" t="e">
        <f t="shared" si="1036"/>
        <v>#VALUE!</v>
      </c>
      <c r="GH430" s="37" t="e">
        <f t="shared" si="1037"/>
        <v>#VALUE!</v>
      </c>
    </row>
    <row r="431" spans="1:190" ht="12.5" x14ac:dyDescent="0.25">
      <c r="A431" s="67">
        <v>4120</v>
      </c>
      <c r="B431" s="35">
        <v>7</v>
      </c>
      <c r="C431" s="14">
        <v>7</v>
      </c>
      <c r="D431" s="14"/>
      <c r="E431" s="14"/>
      <c r="F431" s="35" t="s">
        <v>439</v>
      </c>
      <c r="G431" s="41"/>
      <c r="H431" s="14">
        <f>IFERROR(VLOOKUP($A431,BaseFY22!$A$7:$AK$528,6,0),0)</f>
        <v>1195</v>
      </c>
      <c r="I431" s="14">
        <f>IFERROR(VLOOKUP($A431,BaseFY22!$A$7:$AK$528,28,0),0)</f>
        <v>8809234</v>
      </c>
      <c r="J431" s="14">
        <f t="shared" si="1038"/>
        <v>7371.743933054393</v>
      </c>
      <c r="K431" s="14">
        <f>IFERROR(VLOOKUP($A431,SpecEd22!$A$21:$BB$605,24,0)," ")</f>
        <v>2651237.4987002537</v>
      </c>
      <c r="L431" s="14">
        <f t="shared" si="1039"/>
        <v>2218.6087855232249</v>
      </c>
      <c r="M431" s="14">
        <f>IFERROR(VLOOKUP($A431,ECFE!$A$16:$AB$347,7,0),0)</f>
        <v>0</v>
      </c>
      <c r="N431" s="14">
        <f t="shared" si="1005"/>
        <v>0</v>
      </c>
      <c r="O431" s="14">
        <v>0</v>
      </c>
      <c r="P431" s="14">
        <f t="shared" si="1006"/>
        <v>0</v>
      </c>
      <c r="Q431" s="14">
        <f>IFERROR(VLOOKUP($A431,ConEnroll!$A$7:$S$337,10,0),0)</f>
        <v>0</v>
      </c>
      <c r="R431" s="14">
        <f t="shared" si="1040"/>
        <v>0</v>
      </c>
      <c r="S431" s="14">
        <f t="shared" si="1007"/>
        <v>0</v>
      </c>
      <c r="T431" s="14">
        <f t="shared" si="1041"/>
        <v>0</v>
      </c>
      <c r="U431" s="14">
        <f t="shared" si="1008"/>
        <v>11460471.498700254</v>
      </c>
      <c r="V431" s="14">
        <f t="shared" si="1042"/>
        <v>9590.3527185776184</v>
      </c>
      <c r="W431" s="42"/>
      <c r="X431" s="14">
        <f>IFERROR(VLOOKUP($A431,HouseFY22!$A$6:$AJ$528,28,0),0)</f>
        <v>8975927.8675740007</v>
      </c>
      <c r="Y431" s="14">
        <f t="shared" si="1043"/>
        <v>7511.2367092669465</v>
      </c>
      <c r="Z431" s="14">
        <f>IFERROR(VLOOKUP($A431,Compens80percent!$A$13:$M$560,12,0),0)</f>
        <v>0</v>
      </c>
      <c r="AA431" s="14">
        <f t="shared" si="1043"/>
        <v>0</v>
      </c>
      <c r="AB431" s="14">
        <f t="shared" si="1044"/>
        <v>8975927.8675740007</v>
      </c>
      <c r="AC431" s="14">
        <f t="shared" si="1043"/>
        <v>7511.2367092669465</v>
      </c>
      <c r="AD431" s="14">
        <f>IFERROR(VLOOKUP(A431,SpecEd22!$A$21:$Z$550,14,0),0)</f>
        <v>2651237.4987002537</v>
      </c>
      <c r="AE431" s="14">
        <f t="shared" si="1045"/>
        <v>2218.6087855232249</v>
      </c>
      <c r="AF431" s="14">
        <f>IFERROR(VLOOKUP($A431,ECFE!$A$16:$AB$348,8,0),0)</f>
        <v>0</v>
      </c>
      <c r="AG431" s="14">
        <f t="shared" si="1046"/>
        <v>0</v>
      </c>
      <c r="AH431" s="14">
        <f>IFERROR(VLOOKUP(A431,ParaFY19!$A$21:$Z$543,7,0),0)</f>
        <v>9016</v>
      </c>
      <c r="AI431" s="14">
        <f t="shared" si="1047"/>
        <v>7.5447698744769873</v>
      </c>
      <c r="AJ431" s="14">
        <f>IFERROR(VLOOKUP(A431,ConEnroll!$A$7:$S$341,13,0),0)</f>
        <v>0</v>
      </c>
      <c r="AK431" s="14">
        <f t="shared" si="1048"/>
        <v>0</v>
      </c>
      <c r="AL431" s="14">
        <f t="shared" si="1003"/>
        <v>9016</v>
      </c>
      <c r="AM431" s="14">
        <f t="shared" si="1049"/>
        <v>7.5447698744769873</v>
      </c>
      <c r="AN431" s="14">
        <f t="shared" si="1050"/>
        <v>11636181.366274254</v>
      </c>
      <c r="AO431" s="14">
        <f t="shared" si="1051"/>
        <v>9737.3902646646475</v>
      </c>
      <c r="AP431" s="62"/>
      <c r="AQ431" s="14">
        <f t="shared" si="1004"/>
        <v>139.49277621255351</v>
      </c>
      <c r="AR431" s="14">
        <f t="shared" si="1009"/>
        <v>0</v>
      </c>
      <c r="AS431" s="14">
        <f t="shared" si="1010"/>
        <v>7.5447698744769873</v>
      </c>
      <c r="AT431" s="14">
        <f t="shared" si="1052"/>
        <v>147.03754608703051</v>
      </c>
      <c r="AU431" s="37">
        <f t="shared" si="1011"/>
        <v>1.5331818380590095E-2</v>
      </c>
      <c r="AV431" s="42"/>
      <c r="AW431" s="14" t="str">
        <f>IFERROR(VLOOKUP($A431,#REF!,27,0),"0")</f>
        <v>0</v>
      </c>
      <c r="AX431" s="14">
        <f t="shared" si="1053"/>
        <v>0</v>
      </c>
      <c r="AY431" s="14" t="str">
        <f>IFERROR(VLOOKUP($A431,SpecEd22!#REF!,23,0)," ")</f>
        <v xml:space="preserve"> </v>
      </c>
      <c r="AZ431" s="14" t="e">
        <f t="shared" si="1054"/>
        <v>#VALUE!</v>
      </c>
      <c r="BA431" s="14">
        <f>IFERROR(VLOOKUP($A431,ECFE!#REF!,23,0),0)</f>
        <v>0</v>
      </c>
      <c r="BB431" s="14">
        <f t="shared" si="1055"/>
        <v>0</v>
      </c>
      <c r="BC431" s="14">
        <f>IFERROR(VLOOKUP($A431,#REF!,17,0),0)</f>
        <v>0</v>
      </c>
      <c r="BD431" s="14">
        <f t="shared" si="1056"/>
        <v>0</v>
      </c>
      <c r="BE431" s="14">
        <f>IFERROR(VLOOKUP($A431,#REF!,9,0),0)</f>
        <v>0</v>
      </c>
      <c r="BF431" s="14">
        <f t="shared" si="1057"/>
        <v>0</v>
      </c>
      <c r="BG431" s="14">
        <v>0</v>
      </c>
      <c r="BH431" s="14">
        <f t="shared" si="1058"/>
        <v>0</v>
      </c>
      <c r="BI431" s="14">
        <f>IFERROR(VLOOKUP($A431,ConEnroll!$A$8:$S$601,15,0),0)</f>
        <v>0</v>
      </c>
      <c r="BJ431" s="14">
        <f t="shared" si="1059"/>
        <v>0</v>
      </c>
      <c r="BK431" s="14">
        <f t="shared" si="1060"/>
        <v>0</v>
      </c>
      <c r="BL431" s="14">
        <f t="shared" si="1061"/>
        <v>0</v>
      </c>
      <c r="BM431" s="14" t="e">
        <f t="shared" si="1062"/>
        <v>#VALUE!</v>
      </c>
      <c r="BN431" s="14" t="e">
        <f t="shared" si="1063"/>
        <v>#VALUE!</v>
      </c>
      <c r="BO431" s="42"/>
      <c r="BP431" s="14">
        <f t="shared" si="1012"/>
        <v>7511.2367092669465</v>
      </c>
      <c r="BQ431" s="14" t="e">
        <f t="shared" si="1013"/>
        <v>#VALUE!</v>
      </c>
      <c r="BR431" s="14">
        <f t="shared" si="1064"/>
        <v>7.5447698744769873</v>
      </c>
      <c r="BS431" s="14" t="e">
        <f t="shared" si="1014"/>
        <v>#VALUE!</v>
      </c>
      <c r="BT431" s="37" t="e">
        <f t="shared" si="1015"/>
        <v>#VALUE!</v>
      </c>
      <c r="BU431" s="41"/>
      <c r="BV431" s="14" t="str">
        <f>IFERROR(VLOOKUP($A431,#REF!,27,0),"0")</f>
        <v>0</v>
      </c>
      <c r="BW431" s="14">
        <f t="shared" si="1065"/>
        <v>0</v>
      </c>
      <c r="BX431" s="14" t="str">
        <f>IFERROR(VLOOKUP($A431,SpecEd22!$Z$22:$AV$606,59,0)," ")</f>
        <v xml:space="preserve"> </v>
      </c>
      <c r="BY431" s="14" t="e">
        <f t="shared" si="1066"/>
        <v>#VALUE!</v>
      </c>
      <c r="BZ431" s="14">
        <f>IFERROR(VLOOKUP($A431,ECFE!#REF!,25,0),0)</f>
        <v>0</v>
      </c>
      <c r="CA431" s="14">
        <f t="shared" si="1067"/>
        <v>0</v>
      </c>
      <c r="CB431" s="14">
        <f>IFERROR(VLOOKUP($A431,#REF!,17,0),0)</f>
        <v>0</v>
      </c>
      <c r="CC431" s="14">
        <f t="shared" si="1068"/>
        <v>0</v>
      </c>
      <c r="CD431" s="14">
        <f>IFERROR(VLOOKUP($A431,#REF!,9,0),0)</f>
        <v>0</v>
      </c>
      <c r="CE431" s="14">
        <f t="shared" si="1069"/>
        <v>0</v>
      </c>
      <c r="CF431" s="14">
        <v>0</v>
      </c>
      <c r="CG431" s="14">
        <f t="shared" si="1070"/>
        <v>0</v>
      </c>
      <c r="CH431" s="14">
        <f>IFERROR(VLOOKUP($A431,ConEnroll!$A$8:$S$601,15,0),0)</f>
        <v>0</v>
      </c>
      <c r="CI431" s="14">
        <f t="shared" si="1071"/>
        <v>0</v>
      </c>
      <c r="CJ431" s="14">
        <f t="shared" si="1072"/>
        <v>0</v>
      </c>
      <c r="CK431" s="14">
        <f t="shared" si="1073"/>
        <v>0</v>
      </c>
      <c r="CL431" s="14" t="e">
        <f t="shared" si="1074"/>
        <v>#VALUE!</v>
      </c>
      <c r="CM431" s="14" t="e">
        <f t="shared" si="1075"/>
        <v>#VALUE!</v>
      </c>
      <c r="CN431" s="42"/>
      <c r="CO431" s="14">
        <f t="shared" si="1016"/>
        <v>-7371.743933054393</v>
      </c>
      <c r="CP431" s="14" t="e">
        <f t="shared" si="1017"/>
        <v>#VALUE!</v>
      </c>
      <c r="CQ431" s="14">
        <f t="shared" si="1018"/>
        <v>0</v>
      </c>
      <c r="CR431" s="14" t="e">
        <f t="shared" si="1019"/>
        <v>#VALUE!</v>
      </c>
      <c r="CS431" s="37" t="e">
        <f t="shared" si="1020"/>
        <v>#VALUE!</v>
      </c>
      <c r="CT431" s="239"/>
      <c r="CU431" s="239"/>
      <c r="CV431" s="468"/>
      <c r="CW431" s="14">
        <f>IFERROR(VLOOKUP($A431,BaseFY23!$A$7:$AK$527,6,0),0)</f>
        <v>1180.5955879999999</v>
      </c>
      <c r="CX431" s="14">
        <f>IFERROR(VLOOKUP($A431,BaseFY23!$A$7:$AN$528,28,0),0)</f>
        <v>8736910.9876770005</v>
      </c>
      <c r="CY431" s="14">
        <f t="shared" si="1076"/>
        <v>7400.4265952559199</v>
      </c>
      <c r="CZ431" s="14">
        <f>IFERROR(VLOOKUP($A431,SpecEd23!$A$21:$BB$605,23,0)," ")</f>
        <v>2806950.0061346171</v>
      </c>
      <c r="DA431" s="14">
        <f t="shared" si="1077"/>
        <v>2377.571146856274</v>
      </c>
      <c r="DB431" s="14">
        <f>IFERROR(VLOOKUP($A431,ECFE!$A$16:$AB$347,7,0),0)</f>
        <v>0</v>
      </c>
      <c r="DC431" s="14">
        <f t="shared" si="1078"/>
        <v>0</v>
      </c>
      <c r="DD431" s="14">
        <v>0</v>
      </c>
      <c r="DE431" s="14">
        <f t="shared" si="1079"/>
        <v>0</v>
      </c>
      <c r="DF431" s="14">
        <f>IFERROR(VLOOKUP($A431,ConEnroll!$A$7:$S$338,10,0),0)</f>
        <v>0</v>
      </c>
      <c r="DG431" s="14">
        <f t="shared" si="1080"/>
        <v>0</v>
      </c>
      <c r="DH431" s="14">
        <f t="shared" si="1021"/>
        <v>0</v>
      </c>
      <c r="DI431" s="14">
        <f t="shared" si="1081"/>
        <v>0</v>
      </c>
      <c r="DJ431" s="14">
        <f t="shared" si="1022"/>
        <v>11543860.993811619</v>
      </c>
      <c r="DK431" s="14">
        <f t="shared" si="1082"/>
        <v>9777.9977421121948</v>
      </c>
      <c r="DL431" s="42"/>
      <c r="DM431" s="14">
        <f>IFERROR(VLOOKUP($A431,HouseFY23!$A$7:$AJ$528,28,0),0)</f>
        <v>9068681.1876769997</v>
      </c>
      <c r="DN431" s="14">
        <f t="shared" si="1083"/>
        <v>7681.4459412303004</v>
      </c>
      <c r="DO431" s="14">
        <f>IFERROR(VLOOKUP($A431,Compens80percent!$A$13:$M$560,12,0),0)</f>
        <v>0</v>
      </c>
      <c r="DP431" s="14">
        <f t="shared" si="1083"/>
        <v>0</v>
      </c>
      <c r="DQ431" s="14">
        <f t="shared" si="1084"/>
        <v>9068681.1876769997</v>
      </c>
      <c r="DR431" s="14">
        <f t="shared" si="1085"/>
        <v>7588.8545503573223</v>
      </c>
      <c r="DS431" s="14">
        <f>IFERROR(VLOOKUP($A431,SpecEd23!$A$21:$Z$550,14,0),0)</f>
        <v>2806950.0061346171</v>
      </c>
      <c r="DT431" s="14">
        <f t="shared" si="1086"/>
        <v>2377.571146856274</v>
      </c>
      <c r="DU431" s="14">
        <f>IFERROR(VLOOKUP($A431,ECFE!$A$16:$AB$347,9,0),0)</f>
        <v>0</v>
      </c>
      <c r="DV431" s="14">
        <f t="shared" si="1087"/>
        <v>0</v>
      </c>
      <c r="DW431" s="14">
        <f>IFERROR(VLOOKUP($A431,ParaFY19!$A$21:$Z$543,7,0),0)</f>
        <v>9016</v>
      </c>
      <c r="DX431" s="14">
        <f t="shared" si="1088"/>
        <v>7.6368233895178683</v>
      </c>
      <c r="DY431" s="14">
        <f>IFERROR(VLOOKUP($A431,ConEnroll!$A$7:$S$341,13,0),0)</f>
        <v>0</v>
      </c>
      <c r="DZ431" s="14">
        <f t="shared" si="1089"/>
        <v>0</v>
      </c>
      <c r="EA431" s="14">
        <f t="shared" si="1023"/>
        <v>9016</v>
      </c>
      <c r="EB431" s="14">
        <f t="shared" si="1090"/>
        <v>7.6368233895178683</v>
      </c>
      <c r="EC431" s="14">
        <f t="shared" si="1024"/>
        <v>11884647.193811618</v>
      </c>
      <c r="ED431" s="14">
        <f t="shared" si="1091"/>
        <v>10066.653911476094</v>
      </c>
      <c r="EE431" s="62"/>
      <c r="EF431" s="14">
        <f t="shared" si="1025"/>
        <v>281.01934597438049</v>
      </c>
      <c r="EG431" s="14">
        <f t="shared" si="1026"/>
        <v>0</v>
      </c>
      <c r="EH431" s="14">
        <f t="shared" si="1027"/>
        <v>7.6368233895178683</v>
      </c>
      <c r="EI431" s="14">
        <f t="shared" si="1092"/>
        <v>288.65616936389836</v>
      </c>
      <c r="EJ431" s="37">
        <f t="shared" si="1028"/>
        <v>2.9520989570360062E-2</v>
      </c>
      <c r="EK431" s="42"/>
      <c r="EL431" s="14" t="str">
        <f>IFERROR(VLOOKUP($A431,#REF!,27,0),"0")</f>
        <v>0</v>
      </c>
      <c r="EM431" s="14">
        <f t="shared" si="1093"/>
        <v>0</v>
      </c>
      <c r="EN431" s="14" t="str">
        <f>IFERROR(VLOOKUP($A431,SpecEd23!#REF!,23,0)," ")</f>
        <v xml:space="preserve"> </v>
      </c>
      <c r="EO431" s="14" t="e">
        <f t="shared" si="1094"/>
        <v>#VALUE!</v>
      </c>
      <c r="EP431" s="14">
        <f>IFERROR(VLOOKUP($A431,ECFE!#REF!,24,0),0)</f>
        <v>0</v>
      </c>
      <c r="EQ431" s="14">
        <f t="shared" si="1095"/>
        <v>0</v>
      </c>
      <c r="ER431" s="14">
        <f>IFERROR(VLOOKUP($A431,#REF!,30,0),0)</f>
        <v>0</v>
      </c>
      <c r="ES431" s="14">
        <f t="shared" si="1096"/>
        <v>0</v>
      </c>
      <c r="ET431" s="14">
        <f>IFERROR(VLOOKUP($A431,#REF!,12,0),0)</f>
        <v>0</v>
      </c>
      <c r="EU431" s="14">
        <f t="shared" si="1097"/>
        <v>0</v>
      </c>
      <c r="EV431" s="14">
        <v>0</v>
      </c>
      <c r="EW431" s="14">
        <f t="shared" si="1098"/>
        <v>0</v>
      </c>
      <c r="EX431" s="14">
        <f>IFERROR(VLOOKUP($A431,ConEnroll!$A$8:$S$601,16,0),0)</f>
        <v>0</v>
      </c>
      <c r="EY431" s="14">
        <f t="shared" si="1099"/>
        <v>0</v>
      </c>
      <c r="EZ431" s="14">
        <f t="shared" si="1100"/>
        <v>0</v>
      </c>
      <c r="FA431" s="14">
        <f t="shared" si="1101"/>
        <v>0</v>
      </c>
      <c r="FB431" s="14" t="e">
        <f t="shared" si="1102"/>
        <v>#VALUE!</v>
      </c>
      <c r="FC431" s="14" t="e">
        <f t="shared" si="1103"/>
        <v>#VALUE!</v>
      </c>
      <c r="FD431" s="62"/>
      <c r="FE431" s="14">
        <f t="shared" si="1029"/>
        <v>7681.4459412303004</v>
      </c>
      <c r="FF431" s="14" t="e">
        <f t="shared" si="1030"/>
        <v>#VALUE!</v>
      </c>
      <c r="FG431" s="14">
        <f t="shared" si="1104"/>
        <v>7.6368233895178683</v>
      </c>
      <c r="FH431" s="14" t="e">
        <f t="shared" si="1031"/>
        <v>#VALUE!</v>
      </c>
      <c r="FI431" s="37" t="e">
        <f t="shared" si="1032"/>
        <v>#VALUE!</v>
      </c>
      <c r="FJ431" s="12"/>
      <c r="FK431" s="14" t="str">
        <f>IFERROR(VLOOKUP($A431,#REF!,27,0),"0")</f>
        <v>0</v>
      </c>
      <c r="FL431" s="14">
        <f t="shared" si="1105"/>
        <v>0</v>
      </c>
      <c r="FM431" s="14" t="str">
        <f>IFERROR(VLOOKUP($A431,SpecEd23!$X$22:$Y$610,59,0)," ")</f>
        <v xml:space="preserve"> </v>
      </c>
      <c r="FN431" s="14" t="e">
        <f t="shared" si="1106"/>
        <v>#VALUE!</v>
      </c>
      <c r="FO431" s="14">
        <f>IFERROR(VLOOKUP($A431,ECFE!#REF!,26,0),0)</f>
        <v>0</v>
      </c>
      <c r="FP431" s="14">
        <f t="shared" si="1107"/>
        <v>0</v>
      </c>
      <c r="FQ431" s="14">
        <f>IFERROR(VLOOKUP($A431,#REF!,16,0),0)</f>
        <v>0</v>
      </c>
      <c r="FR431" s="14">
        <f t="shared" si="1108"/>
        <v>0</v>
      </c>
      <c r="FS431" s="14">
        <f>IFERROR(VLOOKUP($A431,#REF!,12,0),0)</f>
        <v>0</v>
      </c>
      <c r="FT431" s="14">
        <f t="shared" si="1109"/>
        <v>0</v>
      </c>
      <c r="FU431" s="14">
        <v>0</v>
      </c>
      <c r="FV431" s="14">
        <f t="shared" si="1110"/>
        <v>0</v>
      </c>
      <c r="FW431" s="14">
        <f>IFERROR(VLOOKUP($A431,ConEnroll!$A$8:$S$601,16,0),0)</f>
        <v>0</v>
      </c>
      <c r="FX431" s="14">
        <f t="shared" si="1111"/>
        <v>0</v>
      </c>
      <c r="FY431" s="14">
        <f t="shared" si="1112"/>
        <v>0</v>
      </c>
      <c r="FZ431" s="14">
        <f t="shared" si="1113"/>
        <v>0</v>
      </c>
      <c r="GA431" s="14" t="e">
        <f t="shared" si="1114"/>
        <v>#VALUE!</v>
      </c>
      <c r="GB431" s="14" t="e">
        <f t="shared" si="1115"/>
        <v>#VALUE!</v>
      </c>
      <c r="GC431" s="39"/>
      <c r="GD431" s="14">
        <f t="shared" si="1033"/>
        <v>-7400.4265952559199</v>
      </c>
      <c r="GE431" s="14" t="e">
        <f t="shared" si="1034"/>
        <v>#VALUE!</v>
      </c>
      <c r="GF431" s="14">
        <f t="shared" si="1035"/>
        <v>0</v>
      </c>
      <c r="GG431" s="14" t="e">
        <f t="shared" si="1036"/>
        <v>#VALUE!</v>
      </c>
      <c r="GH431" s="37" t="e">
        <f t="shared" si="1037"/>
        <v>#VALUE!</v>
      </c>
    </row>
    <row r="432" spans="1:190" ht="12.5" x14ac:dyDescent="0.25">
      <c r="A432" s="67">
        <v>4121</v>
      </c>
      <c r="B432" s="35">
        <v>7</v>
      </c>
      <c r="C432" s="14">
        <v>7</v>
      </c>
      <c r="D432" s="14"/>
      <c r="E432" s="14"/>
      <c r="F432" s="35" t="s">
        <v>2716</v>
      </c>
      <c r="G432" s="41"/>
      <c r="H432" s="14">
        <f>IFERROR(VLOOKUP($A432,BaseFY22!$A$7:$AK$528,6,0),0)</f>
        <v>320</v>
      </c>
      <c r="I432" s="14">
        <f>IFERROR(VLOOKUP($A432,BaseFY22!$A$7:$AK$528,28,0),0)</f>
        <v>3715839</v>
      </c>
      <c r="J432" s="14">
        <f t="shared" si="1038"/>
        <v>11611.996875000001</v>
      </c>
      <c r="K432" s="14">
        <f>IFERROR(VLOOKUP($A432,SpecEd22!$A$21:$BB$605,24,0)," ")</f>
        <v>388090.64506987389</v>
      </c>
      <c r="L432" s="14">
        <f t="shared" si="1039"/>
        <v>1212.7832658433558</v>
      </c>
      <c r="M432" s="14">
        <f>IFERROR(VLOOKUP($A432,ECFE!$A$16:$AB$347,7,0),0)</f>
        <v>0</v>
      </c>
      <c r="N432" s="14">
        <f t="shared" si="1005"/>
        <v>0</v>
      </c>
      <c r="O432" s="14">
        <v>0</v>
      </c>
      <c r="P432" s="14">
        <f t="shared" si="1006"/>
        <v>0</v>
      </c>
      <c r="Q432" s="14">
        <f>IFERROR(VLOOKUP($A432,ConEnroll!$A$7:$S$337,10,0),0)</f>
        <v>7444.69</v>
      </c>
      <c r="R432" s="14">
        <f t="shared" si="1040"/>
        <v>23.264656249999998</v>
      </c>
      <c r="S432" s="14">
        <f t="shared" si="1007"/>
        <v>7444.69</v>
      </c>
      <c r="T432" s="14">
        <f t="shared" si="1041"/>
        <v>23.264656249999998</v>
      </c>
      <c r="U432" s="14">
        <f t="shared" si="1008"/>
        <v>4111374.3350698738</v>
      </c>
      <c r="V432" s="14">
        <f t="shared" si="1042"/>
        <v>12848.044797093356</v>
      </c>
      <c r="W432" s="42"/>
      <c r="X432" s="14">
        <f>IFERROR(VLOOKUP($A432,HouseFY22!$A$6:$AJ$528,28,0),0)</f>
        <v>3794187.196945</v>
      </c>
      <c r="Y432" s="14">
        <f t="shared" si="1043"/>
        <v>11856.834990453124</v>
      </c>
      <c r="Z432" s="14">
        <f>IFERROR(VLOOKUP($A432,Compens80percent!$A$13:$M$560,12,0),0)</f>
        <v>162102.39999999991</v>
      </c>
      <c r="AA432" s="14">
        <f t="shared" si="1043"/>
        <v>506.56999999999971</v>
      </c>
      <c r="AB432" s="14">
        <f t="shared" si="1044"/>
        <v>3956289.5969449999</v>
      </c>
      <c r="AC432" s="14">
        <f t="shared" si="1043"/>
        <v>12363.404990453124</v>
      </c>
      <c r="AD432" s="14">
        <f>IFERROR(VLOOKUP(A432,SpecEd22!$A$21:$Z$550,14,0),0)</f>
        <v>388090.64506987389</v>
      </c>
      <c r="AE432" s="14">
        <f t="shared" si="1045"/>
        <v>1212.7832658433558</v>
      </c>
      <c r="AF432" s="14">
        <f>IFERROR(VLOOKUP($A432,ECFE!$A$16:$AB$348,8,0),0)</f>
        <v>0</v>
      </c>
      <c r="AG432" s="14">
        <f t="shared" si="1046"/>
        <v>0</v>
      </c>
      <c r="AH432" s="14">
        <f>IFERROR(VLOOKUP(A432,ParaFY19!$A$21:$Z$543,7,0),0)</f>
        <v>1568</v>
      </c>
      <c r="AI432" s="14">
        <f t="shared" si="1047"/>
        <v>4.9000000000000004</v>
      </c>
      <c r="AJ432" s="14">
        <f>IFERROR(VLOOKUP(A432,ConEnroll!$A$7:$S$341,13,0),0)</f>
        <v>9305.8624999999993</v>
      </c>
      <c r="AK432" s="14">
        <f t="shared" si="1048"/>
        <v>29.080820312499998</v>
      </c>
      <c r="AL432" s="14">
        <f t="shared" si="1003"/>
        <v>10873.862499999999</v>
      </c>
      <c r="AM432" s="14">
        <f t="shared" si="1049"/>
        <v>33.980820312500001</v>
      </c>
      <c r="AN432" s="14">
        <f t="shared" si="1050"/>
        <v>4355254.1045148736</v>
      </c>
      <c r="AO432" s="14">
        <f t="shared" si="1051"/>
        <v>13610.16907660898</v>
      </c>
      <c r="AP432" s="62"/>
      <c r="AQ432" s="14">
        <f t="shared" si="1004"/>
        <v>751.40811545312317</v>
      </c>
      <c r="AR432" s="14">
        <f t="shared" si="1009"/>
        <v>0</v>
      </c>
      <c r="AS432" s="14">
        <f t="shared" si="1010"/>
        <v>10.716164062500003</v>
      </c>
      <c r="AT432" s="14">
        <f t="shared" si="1052"/>
        <v>762.12427951562313</v>
      </c>
      <c r="AU432" s="37">
        <f t="shared" si="1011"/>
        <v>5.9318308081245198E-2</v>
      </c>
      <c r="AV432" s="42"/>
      <c r="AW432" s="14" t="str">
        <f>IFERROR(VLOOKUP($A432,#REF!,27,0),"0")</f>
        <v>0</v>
      </c>
      <c r="AX432" s="14">
        <f t="shared" si="1053"/>
        <v>0</v>
      </c>
      <c r="AY432" s="14" t="str">
        <f>IFERROR(VLOOKUP($A432,SpecEd22!#REF!,23,0)," ")</f>
        <v xml:space="preserve"> </v>
      </c>
      <c r="AZ432" s="14" t="e">
        <f t="shared" si="1054"/>
        <v>#VALUE!</v>
      </c>
      <c r="BA432" s="14">
        <f>IFERROR(VLOOKUP($A432,ECFE!#REF!,23,0),0)</f>
        <v>0</v>
      </c>
      <c r="BB432" s="14">
        <f t="shared" si="1055"/>
        <v>0</v>
      </c>
      <c r="BC432" s="14">
        <f>IFERROR(VLOOKUP($A432,#REF!,17,0),0)</f>
        <v>0</v>
      </c>
      <c r="BD432" s="14">
        <f t="shared" si="1056"/>
        <v>0</v>
      </c>
      <c r="BE432" s="14">
        <f>IFERROR(VLOOKUP($A432,#REF!,9,0),0)</f>
        <v>0</v>
      </c>
      <c r="BF432" s="14">
        <f t="shared" si="1057"/>
        <v>0</v>
      </c>
      <c r="BG432" s="14">
        <v>0</v>
      </c>
      <c r="BH432" s="14">
        <f t="shared" si="1058"/>
        <v>0</v>
      </c>
      <c r="BI432" s="14">
        <f>IFERROR(VLOOKUP($A432,ConEnroll!$A$8:$S$601,15,0),0)</f>
        <v>-1779</v>
      </c>
      <c r="BJ432" s="14">
        <f t="shared" si="1059"/>
        <v>-5.5593750000000002</v>
      </c>
      <c r="BK432" s="14">
        <f t="shared" si="1060"/>
        <v>-1779</v>
      </c>
      <c r="BL432" s="14">
        <f t="shared" si="1061"/>
        <v>-5.5593750000000002</v>
      </c>
      <c r="BM432" s="14" t="e">
        <f t="shared" si="1062"/>
        <v>#VALUE!</v>
      </c>
      <c r="BN432" s="14" t="e">
        <f t="shared" si="1063"/>
        <v>#VALUE!</v>
      </c>
      <c r="BO432" s="42"/>
      <c r="BP432" s="14">
        <f t="shared" si="1012"/>
        <v>11856.834990453124</v>
      </c>
      <c r="BQ432" s="14" t="e">
        <f t="shared" si="1013"/>
        <v>#VALUE!</v>
      </c>
      <c r="BR432" s="14">
        <f t="shared" si="1064"/>
        <v>39.540195312500003</v>
      </c>
      <c r="BS432" s="14" t="e">
        <f t="shared" si="1014"/>
        <v>#VALUE!</v>
      </c>
      <c r="BT432" s="37" t="e">
        <f t="shared" si="1015"/>
        <v>#VALUE!</v>
      </c>
      <c r="BU432" s="41"/>
      <c r="BV432" s="14" t="str">
        <f>IFERROR(VLOOKUP($A432,#REF!,27,0),"0")</f>
        <v>0</v>
      </c>
      <c r="BW432" s="14">
        <f t="shared" si="1065"/>
        <v>0</v>
      </c>
      <c r="BX432" s="14" t="str">
        <f>IFERROR(VLOOKUP($A432,SpecEd22!$Z$22:$AV$606,59,0)," ")</f>
        <v xml:space="preserve"> </v>
      </c>
      <c r="BY432" s="14" t="e">
        <f t="shared" si="1066"/>
        <v>#VALUE!</v>
      </c>
      <c r="BZ432" s="14">
        <f>IFERROR(VLOOKUP($A432,ECFE!#REF!,25,0),0)</f>
        <v>0</v>
      </c>
      <c r="CA432" s="14">
        <f t="shared" si="1067"/>
        <v>0</v>
      </c>
      <c r="CB432" s="14">
        <f>IFERROR(VLOOKUP($A432,#REF!,17,0),0)</f>
        <v>0</v>
      </c>
      <c r="CC432" s="14">
        <f t="shared" si="1068"/>
        <v>0</v>
      </c>
      <c r="CD432" s="14">
        <f>IFERROR(VLOOKUP($A432,#REF!,9,0),0)</f>
        <v>0</v>
      </c>
      <c r="CE432" s="14">
        <f t="shared" si="1069"/>
        <v>0</v>
      </c>
      <c r="CF432" s="14">
        <v>0</v>
      </c>
      <c r="CG432" s="14">
        <f t="shared" si="1070"/>
        <v>0</v>
      </c>
      <c r="CH432" s="14">
        <f>IFERROR(VLOOKUP($A432,ConEnroll!$A$8:$S$601,15,0),0)</f>
        <v>-1779</v>
      </c>
      <c r="CI432" s="14">
        <f t="shared" si="1071"/>
        <v>-5.5593750000000002</v>
      </c>
      <c r="CJ432" s="14">
        <f t="shared" si="1072"/>
        <v>-1779</v>
      </c>
      <c r="CK432" s="14">
        <f t="shared" si="1073"/>
        <v>-5.5593750000000002</v>
      </c>
      <c r="CL432" s="14" t="e">
        <f t="shared" si="1074"/>
        <v>#VALUE!</v>
      </c>
      <c r="CM432" s="14" t="e">
        <f t="shared" si="1075"/>
        <v>#VALUE!</v>
      </c>
      <c r="CN432" s="42"/>
      <c r="CO432" s="14">
        <f t="shared" si="1016"/>
        <v>-11611.996875000001</v>
      </c>
      <c r="CP432" s="14" t="e">
        <f t="shared" si="1017"/>
        <v>#VALUE!</v>
      </c>
      <c r="CQ432" s="14">
        <f t="shared" si="1018"/>
        <v>-28.824031249999997</v>
      </c>
      <c r="CR432" s="14" t="e">
        <f t="shared" si="1019"/>
        <v>#VALUE!</v>
      </c>
      <c r="CS432" s="37" t="e">
        <f t="shared" si="1020"/>
        <v>#VALUE!</v>
      </c>
      <c r="CT432" s="239"/>
      <c r="CU432" s="239"/>
      <c r="CV432" s="468"/>
      <c r="CW432" s="14">
        <f>IFERROR(VLOOKUP($A432,BaseFY23!$A$7:$AK$527,6,0),0)</f>
        <v>328.26709099999999</v>
      </c>
      <c r="CX432" s="14">
        <f>IFERROR(VLOOKUP($A432,BaseFY23!$A$7:$AN$528,28,0),0)</f>
        <v>3782684.5691570002</v>
      </c>
      <c r="CY432" s="14">
        <f t="shared" si="1076"/>
        <v>11523.191550008283</v>
      </c>
      <c r="CZ432" s="14">
        <f>IFERROR(VLOOKUP($A432,SpecEd23!$A$21:$BB$605,23,0)," ")</f>
        <v>425524.92665553954</v>
      </c>
      <c r="DA432" s="14">
        <f t="shared" si="1077"/>
        <v>1296.2765331098619</v>
      </c>
      <c r="DB432" s="14">
        <f>IFERROR(VLOOKUP($A432,ECFE!$A$16:$AB$347,7,0),0)</f>
        <v>0</v>
      </c>
      <c r="DC432" s="14">
        <f t="shared" si="1078"/>
        <v>0</v>
      </c>
      <c r="DD432" s="14">
        <v>0</v>
      </c>
      <c r="DE432" s="14">
        <f t="shared" si="1079"/>
        <v>0</v>
      </c>
      <c r="DF432" s="14">
        <f>IFERROR(VLOOKUP($A432,ConEnroll!$A$7:$S$338,10,0),0)</f>
        <v>7444.69</v>
      </c>
      <c r="DG432" s="14">
        <f t="shared" si="1080"/>
        <v>22.678758255423173</v>
      </c>
      <c r="DH432" s="14">
        <f t="shared" si="1021"/>
        <v>7444.69</v>
      </c>
      <c r="DI432" s="14">
        <f t="shared" si="1081"/>
        <v>22.678758255423173</v>
      </c>
      <c r="DJ432" s="14">
        <f t="shared" si="1022"/>
        <v>4215654.1858125394</v>
      </c>
      <c r="DK432" s="14">
        <f t="shared" si="1082"/>
        <v>12842.146841373567</v>
      </c>
      <c r="DL432" s="42"/>
      <c r="DM432" s="14">
        <f>IFERROR(VLOOKUP($A432,HouseFY23!$A$7:$AJ$528,28,0),0)</f>
        <v>3935697.5091570001</v>
      </c>
      <c r="DN432" s="14">
        <f t="shared" si="1083"/>
        <v>11989.314850805438</v>
      </c>
      <c r="DO432" s="14">
        <f>IFERROR(VLOOKUP($A432,Compens80percent!$A$13:$M$560,12,0),0)</f>
        <v>162102.39999999991</v>
      </c>
      <c r="DP432" s="14">
        <f t="shared" si="1083"/>
        <v>493.81252170659991</v>
      </c>
      <c r="DQ432" s="14">
        <f t="shared" si="1084"/>
        <v>4097799.909157</v>
      </c>
      <c r="DR432" s="14">
        <f t="shared" si="1085"/>
        <v>12805.624716115624</v>
      </c>
      <c r="DS432" s="14">
        <f>IFERROR(VLOOKUP($A432,SpecEd23!$A$21:$Z$550,14,0),0)</f>
        <v>425524.92665553954</v>
      </c>
      <c r="DT432" s="14">
        <f t="shared" si="1086"/>
        <v>1296.2765331098619</v>
      </c>
      <c r="DU432" s="14">
        <f>IFERROR(VLOOKUP($A432,ECFE!$A$16:$AB$347,9,0),0)</f>
        <v>0</v>
      </c>
      <c r="DV432" s="14">
        <f t="shared" si="1087"/>
        <v>0</v>
      </c>
      <c r="DW432" s="14">
        <f>IFERROR(VLOOKUP($A432,ParaFY19!$A$21:$Z$543,7,0),0)</f>
        <v>1568</v>
      </c>
      <c r="DX432" s="14">
        <f t="shared" si="1088"/>
        <v>4.7765982122161619</v>
      </c>
      <c r="DY432" s="14">
        <f>IFERROR(VLOOKUP($A432,ConEnroll!$A$7:$S$341,13,0),0)</f>
        <v>9305.8624999999993</v>
      </c>
      <c r="DZ432" s="14">
        <f t="shared" si="1089"/>
        <v>28.348447819278963</v>
      </c>
      <c r="EA432" s="14">
        <f t="shared" si="1023"/>
        <v>10873.862499999999</v>
      </c>
      <c r="EB432" s="14">
        <f t="shared" si="1090"/>
        <v>33.125046031495124</v>
      </c>
      <c r="EC432" s="14">
        <f t="shared" si="1024"/>
        <v>4372096.2983125392</v>
      </c>
      <c r="ED432" s="14">
        <f t="shared" si="1091"/>
        <v>13318.716429946793</v>
      </c>
      <c r="EE432" s="62"/>
      <c r="EF432" s="14">
        <f t="shared" si="1025"/>
        <v>466.12330079715503</v>
      </c>
      <c r="EG432" s="14">
        <f t="shared" si="1026"/>
        <v>0</v>
      </c>
      <c r="EH432" s="14">
        <f t="shared" si="1027"/>
        <v>10.446287776071951</v>
      </c>
      <c r="EI432" s="14">
        <f t="shared" si="1092"/>
        <v>476.56958857322695</v>
      </c>
      <c r="EJ432" s="37">
        <f t="shared" si="1028"/>
        <v>3.710980683057305E-2</v>
      </c>
      <c r="EK432" s="42"/>
      <c r="EL432" s="14" t="str">
        <f>IFERROR(VLOOKUP($A432,#REF!,27,0),"0")</f>
        <v>0</v>
      </c>
      <c r="EM432" s="14">
        <f t="shared" si="1093"/>
        <v>0</v>
      </c>
      <c r="EN432" s="14" t="str">
        <f>IFERROR(VLOOKUP($A432,SpecEd23!#REF!,23,0)," ")</f>
        <v xml:space="preserve"> </v>
      </c>
      <c r="EO432" s="14" t="e">
        <f t="shared" si="1094"/>
        <v>#VALUE!</v>
      </c>
      <c r="EP432" s="14">
        <f>IFERROR(VLOOKUP($A432,ECFE!#REF!,24,0),0)</f>
        <v>0</v>
      </c>
      <c r="EQ432" s="14">
        <f t="shared" si="1095"/>
        <v>0</v>
      </c>
      <c r="ER432" s="14">
        <f>IFERROR(VLOOKUP($A432,#REF!,30,0),0)</f>
        <v>0</v>
      </c>
      <c r="ES432" s="14">
        <f t="shared" si="1096"/>
        <v>0</v>
      </c>
      <c r="ET432" s="14">
        <f>IFERROR(VLOOKUP($A432,#REF!,12,0),0)</f>
        <v>0</v>
      </c>
      <c r="EU432" s="14">
        <f t="shared" si="1097"/>
        <v>0</v>
      </c>
      <c r="EV432" s="14">
        <v>0</v>
      </c>
      <c r="EW432" s="14">
        <f t="shared" si="1098"/>
        <v>0</v>
      </c>
      <c r="EX432" s="14">
        <f>IFERROR(VLOOKUP($A432,ConEnroll!$A$8:$S$601,16,0),0)</f>
        <v>2342</v>
      </c>
      <c r="EY432" s="14">
        <f t="shared" si="1099"/>
        <v>7.1344343195218434</v>
      </c>
      <c r="EZ432" s="14">
        <f t="shared" si="1100"/>
        <v>2342</v>
      </c>
      <c r="FA432" s="14">
        <f t="shared" si="1101"/>
        <v>7.1344343195218434</v>
      </c>
      <c r="FB432" s="14" t="e">
        <f t="shared" si="1102"/>
        <v>#VALUE!</v>
      </c>
      <c r="FC432" s="14" t="e">
        <f t="shared" si="1103"/>
        <v>#VALUE!</v>
      </c>
      <c r="FD432" s="62"/>
      <c r="FE432" s="14">
        <f t="shared" si="1029"/>
        <v>11989.314850805438</v>
      </c>
      <c r="FF432" s="14" t="e">
        <f t="shared" si="1030"/>
        <v>#VALUE!</v>
      </c>
      <c r="FG432" s="14">
        <f t="shared" si="1104"/>
        <v>25.99061171197328</v>
      </c>
      <c r="FH432" s="14" t="e">
        <f t="shared" si="1031"/>
        <v>#VALUE!</v>
      </c>
      <c r="FI432" s="37" t="e">
        <f t="shared" si="1032"/>
        <v>#VALUE!</v>
      </c>
      <c r="FJ432" s="12"/>
      <c r="FK432" s="14" t="str">
        <f>IFERROR(VLOOKUP($A432,#REF!,27,0),"0")</f>
        <v>0</v>
      </c>
      <c r="FL432" s="14">
        <f t="shared" si="1105"/>
        <v>0</v>
      </c>
      <c r="FM432" s="14" t="str">
        <f>IFERROR(VLOOKUP($A432,SpecEd23!$X$22:$Y$610,59,0)," ")</f>
        <v xml:space="preserve"> </v>
      </c>
      <c r="FN432" s="14" t="e">
        <f t="shared" si="1106"/>
        <v>#VALUE!</v>
      </c>
      <c r="FO432" s="14">
        <f>IFERROR(VLOOKUP($A432,ECFE!#REF!,26,0),0)</f>
        <v>0</v>
      </c>
      <c r="FP432" s="14">
        <f t="shared" si="1107"/>
        <v>0</v>
      </c>
      <c r="FQ432" s="14">
        <f>IFERROR(VLOOKUP($A432,#REF!,16,0),0)</f>
        <v>0</v>
      </c>
      <c r="FR432" s="14">
        <f t="shared" si="1108"/>
        <v>0</v>
      </c>
      <c r="FS432" s="14">
        <f>IFERROR(VLOOKUP($A432,#REF!,12,0),0)</f>
        <v>0</v>
      </c>
      <c r="FT432" s="14">
        <f t="shared" si="1109"/>
        <v>0</v>
      </c>
      <c r="FU432" s="14">
        <v>0</v>
      </c>
      <c r="FV432" s="14">
        <f t="shared" si="1110"/>
        <v>0</v>
      </c>
      <c r="FW432" s="14">
        <f>IFERROR(VLOOKUP($A432,ConEnroll!$A$8:$S$601,16,0),0)</f>
        <v>2342</v>
      </c>
      <c r="FX432" s="14">
        <f t="shared" si="1111"/>
        <v>7.1344343195218434</v>
      </c>
      <c r="FY432" s="14">
        <f t="shared" si="1112"/>
        <v>2342</v>
      </c>
      <c r="FZ432" s="14">
        <f t="shared" si="1113"/>
        <v>7.1344343195218434</v>
      </c>
      <c r="GA432" s="14" t="e">
        <f t="shared" si="1114"/>
        <v>#VALUE!</v>
      </c>
      <c r="GB432" s="14" t="e">
        <f t="shared" si="1115"/>
        <v>#VALUE!</v>
      </c>
      <c r="GC432" s="39"/>
      <c r="GD432" s="14">
        <f t="shared" si="1033"/>
        <v>-11523.191550008283</v>
      </c>
      <c r="GE432" s="14" t="e">
        <f t="shared" si="1034"/>
        <v>#VALUE!</v>
      </c>
      <c r="GF432" s="14">
        <f t="shared" si="1035"/>
        <v>-15.544323935901328</v>
      </c>
      <c r="GG432" s="14" t="e">
        <f t="shared" si="1036"/>
        <v>#VALUE!</v>
      </c>
      <c r="GH432" s="37" t="e">
        <f t="shared" si="1037"/>
        <v>#VALUE!</v>
      </c>
    </row>
    <row r="433" spans="1:190" ht="12.5" x14ac:dyDescent="0.25">
      <c r="A433" s="67">
        <v>4122</v>
      </c>
      <c r="B433" s="35">
        <v>7</v>
      </c>
      <c r="C433" s="14">
        <v>7</v>
      </c>
      <c r="D433" s="14"/>
      <c r="E433" s="14"/>
      <c r="F433" s="35" t="s">
        <v>2717</v>
      </c>
      <c r="G433" s="41"/>
      <c r="H433" s="14">
        <f>IFERROR(VLOOKUP($A433,BaseFY22!$A$7:$AK$528,6,0),0)</f>
        <v>1475</v>
      </c>
      <c r="I433" s="14">
        <f>IFERROR(VLOOKUP($A433,BaseFY22!$A$7:$AK$528,28,0),0)</f>
        <v>11278623.800000001</v>
      </c>
      <c r="J433" s="14">
        <f t="shared" si="1038"/>
        <v>7646.524610169492</v>
      </c>
      <c r="K433" s="14">
        <f>IFERROR(VLOOKUP($A433,SpecEd22!$A$21:$BB$605,24,0)," ")</f>
        <v>2028253.076514126</v>
      </c>
      <c r="L433" s="14">
        <f t="shared" si="1039"/>
        <v>1375.0868315350008</v>
      </c>
      <c r="M433" s="14">
        <f>IFERROR(VLOOKUP($A433,ECFE!$A$16:$AB$347,7,0),0)</f>
        <v>0</v>
      </c>
      <c r="N433" s="14">
        <f t="shared" si="1005"/>
        <v>0</v>
      </c>
      <c r="O433" s="14">
        <v>0</v>
      </c>
      <c r="P433" s="14">
        <f t="shared" si="1006"/>
        <v>0</v>
      </c>
      <c r="Q433" s="14">
        <f>IFERROR(VLOOKUP($A433,ConEnroll!$A$7:$S$337,10,0),0)</f>
        <v>629.13</v>
      </c>
      <c r="R433" s="14">
        <f t="shared" si="1040"/>
        <v>0.42652881355932204</v>
      </c>
      <c r="S433" s="14">
        <f t="shared" si="1007"/>
        <v>629.13</v>
      </c>
      <c r="T433" s="14">
        <f t="shared" si="1041"/>
        <v>0.42652881355932204</v>
      </c>
      <c r="U433" s="14">
        <f t="shared" si="1008"/>
        <v>13307506.006514128</v>
      </c>
      <c r="V433" s="14">
        <f t="shared" si="1042"/>
        <v>9022.037970518053</v>
      </c>
      <c r="W433" s="42"/>
      <c r="X433" s="14">
        <f>IFERROR(VLOOKUP($A433,HouseFY22!$A$6:$AJ$528,28,0),0)</f>
        <v>11500906.771823</v>
      </c>
      <c r="Y433" s="14">
        <f t="shared" si="1043"/>
        <v>7797.2249300494914</v>
      </c>
      <c r="Z433" s="14">
        <f>IFERROR(VLOOKUP($A433,Compens80percent!$A$13:$M$560,12,0),0)</f>
        <v>0</v>
      </c>
      <c r="AA433" s="14">
        <f t="shared" si="1043"/>
        <v>0</v>
      </c>
      <c r="AB433" s="14">
        <f t="shared" si="1044"/>
        <v>11500906.771823</v>
      </c>
      <c r="AC433" s="14">
        <f t="shared" si="1043"/>
        <v>7797.2249300494914</v>
      </c>
      <c r="AD433" s="14">
        <f>IFERROR(VLOOKUP(A433,SpecEd22!$A$21:$Z$550,14,0),0)</f>
        <v>2028253.076514126</v>
      </c>
      <c r="AE433" s="14">
        <f t="shared" si="1045"/>
        <v>1375.0868315350008</v>
      </c>
      <c r="AF433" s="14">
        <f>IFERROR(VLOOKUP($A433,ECFE!$A$16:$AB$348,8,0),0)</f>
        <v>0</v>
      </c>
      <c r="AG433" s="14">
        <f t="shared" si="1046"/>
        <v>0</v>
      </c>
      <c r="AH433" s="14">
        <f>IFERROR(VLOOKUP(A433,ParaFY19!$A$21:$Z$543,7,0),0)</f>
        <v>7644</v>
      </c>
      <c r="AI433" s="14">
        <f t="shared" si="1047"/>
        <v>5.1823728813559322</v>
      </c>
      <c r="AJ433" s="14">
        <f>IFERROR(VLOOKUP(A433,ConEnroll!$A$7:$S$341,13,0),0)</f>
        <v>786.41250000000002</v>
      </c>
      <c r="AK433" s="14">
        <f t="shared" si="1048"/>
        <v>0.53316101694915252</v>
      </c>
      <c r="AL433" s="14">
        <f t="shared" si="1003"/>
        <v>8430.4125000000004</v>
      </c>
      <c r="AM433" s="14">
        <f t="shared" si="1049"/>
        <v>5.7155338983050852</v>
      </c>
      <c r="AN433" s="14">
        <f t="shared" si="1050"/>
        <v>13537590.260837127</v>
      </c>
      <c r="AO433" s="14">
        <f t="shared" si="1051"/>
        <v>9178.0272954827979</v>
      </c>
      <c r="AP433" s="62"/>
      <c r="AQ433" s="14">
        <f t="shared" si="1004"/>
        <v>150.70031987999937</v>
      </c>
      <c r="AR433" s="14">
        <f t="shared" si="1009"/>
        <v>0</v>
      </c>
      <c r="AS433" s="14">
        <f t="shared" si="1010"/>
        <v>5.2890050847457628</v>
      </c>
      <c r="AT433" s="14">
        <f t="shared" si="1052"/>
        <v>155.98932496474512</v>
      </c>
      <c r="AU433" s="37">
        <f t="shared" si="1011"/>
        <v>1.7289810292805505E-2</v>
      </c>
      <c r="AV433" s="42"/>
      <c r="AW433" s="14" t="str">
        <f>IFERROR(VLOOKUP($A433,#REF!,27,0),"0")</f>
        <v>0</v>
      </c>
      <c r="AX433" s="14">
        <f t="shared" si="1053"/>
        <v>0</v>
      </c>
      <c r="AY433" s="14" t="str">
        <f>IFERROR(VLOOKUP($A433,SpecEd22!#REF!,23,0)," ")</f>
        <v xml:space="preserve"> </v>
      </c>
      <c r="AZ433" s="14" t="e">
        <f t="shared" si="1054"/>
        <v>#VALUE!</v>
      </c>
      <c r="BA433" s="14">
        <f>IFERROR(VLOOKUP($A433,ECFE!#REF!,23,0),0)</f>
        <v>0</v>
      </c>
      <c r="BB433" s="14">
        <f t="shared" si="1055"/>
        <v>0</v>
      </c>
      <c r="BC433" s="14">
        <f>IFERROR(VLOOKUP($A433,#REF!,17,0),0)</f>
        <v>0</v>
      </c>
      <c r="BD433" s="14">
        <f t="shared" si="1056"/>
        <v>0</v>
      </c>
      <c r="BE433" s="14">
        <f>IFERROR(VLOOKUP($A433,#REF!,9,0),0)</f>
        <v>0</v>
      </c>
      <c r="BF433" s="14">
        <f t="shared" si="1057"/>
        <v>0</v>
      </c>
      <c r="BG433" s="14">
        <v>0</v>
      </c>
      <c r="BH433" s="14">
        <f t="shared" si="1058"/>
        <v>0</v>
      </c>
      <c r="BI433" s="14">
        <f>IFERROR(VLOOKUP($A433,ConEnroll!$A$8:$S$601,15,0),0)</f>
        <v>-1764</v>
      </c>
      <c r="BJ433" s="14">
        <f t="shared" si="1059"/>
        <v>-1.1959322033898305</v>
      </c>
      <c r="BK433" s="14">
        <f t="shared" si="1060"/>
        <v>-1764</v>
      </c>
      <c r="BL433" s="14">
        <f t="shared" si="1061"/>
        <v>-1.1959322033898305</v>
      </c>
      <c r="BM433" s="14" t="e">
        <f t="shared" si="1062"/>
        <v>#VALUE!</v>
      </c>
      <c r="BN433" s="14" t="e">
        <f t="shared" si="1063"/>
        <v>#VALUE!</v>
      </c>
      <c r="BO433" s="42"/>
      <c r="BP433" s="14">
        <f t="shared" si="1012"/>
        <v>7797.2249300494914</v>
      </c>
      <c r="BQ433" s="14" t="e">
        <f t="shared" si="1013"/>
        <v>#VALUE!</v>
      </c>
      <c r="BR433" s="14">
        <f t="shared" si="1064"/>
        <v>6.9114661016949155</v>
      </c>
      <c r="BS433" s="14" t="e">
        <f t="shared" si="1014"/>
        <v>#VALUE!</v>
      </c>
      <c r="BT433" s="37" t="e">
        <f t="shared" si="1015"/>
        <v>#VALUE!</v>
      </c>
      <c r="BU433" s="41"/>
      <c r="BV433" s="14" t="str">
        <f>IFERROR(VLOOKUP($A433,#REF!,27,0),"0")</f>
        <v>0</v>
      </c>
      <c r="BW433" s="14">
        <f t="shared" si="1065"/>
        <v>0</v>
      </c>
      <c r="BX433" s="14" t="str">
        <f>IFERROR(VLOOKUP($A433,SpecEd22!$Z$22:$AV$606,59,0)," ")</f>
        <v xml:space="preserve"> </v>
      </c>
      <c r="BY433" s="14" t="e">
        <f t="shared" si="1066"/>
        <v>#VALUE!</v>
      </c>
      <c r="BZ433" s="14">
        <f>IFERROR(VLOOKUP($A433,ECFE!#REF!,25,0),0)</f>
        <v>0</v>
      </c>
      <c r="CA433" s="14">
        <f t="shared" si="1067"/>
        <v>0</v>
      </c>
      <c r="CB433" s="14">
        <f>IFERROR(VLOOKUP($A433,#REF!,17,0),0)</f>
        <v>0</v>
      </c>
      <c r="CC433" s="14">
        <f t="shared" si="1068"/>
        <v>0</v>
      </c>
      <c r="CD433" s="14">
        <f>IFERROR(VLOOKUP($A433,#REF!,9,0),0)</f>
        <v>0</v>
      </c>
      <c r="CE433" s="14">
        <f t="shared" si="1069"/>
        <v>0</v>
      </c>
      <c r="CF433" s="14">
        <v>0</v>
      </c>
      <c r="CG433" s="14">
        <f t="shared" si="1070"/>
        <v>0</v>
      </c>
      <c r="CH433" s="14">
        <f>IFERROR(VLOOKUP($A433,ConEnroll!$A$8:$S$601,15,0),0)</f>
        <v>-1764</v>
      </c>
      <c r="CI433" s="14">
        <f t="shared" si="1071"/>
        <v>-1.1959322033898305</v>
      </c>
      <c r="CJ433" s="14">
        <f t="shared" si="1072"/>
        <v>-1764</v>
      </c>
      <c r="CK433" s="14">
        <f t="shared" si="1073"/>
        <v>-1.1959322033898305</v>
      </c>
      <c r="CL433" s="14" t="e">
        <f t="shared" si="1074"/>
        <v>#VALUE!</v>
      </c>
      <c r="CM433" s="14" t="e">
        <f t="shared" si="1075"/>
        <v>#VALUE!</v>
      </c>
      <c r="CN433" s="42"/>
      <c r="CO433" s="14">
        <f t="shared" si="1016"/>
        <v>-7646.524610169492</v>
      </c>
      <c r="CP433" s="14" t="e">
        <f t="shared" si="1017"/>
        <v>#VALUE!</v>
      </c>
      <c r="CQ433" s="14">
        <f t="shared" si="1018"/>
        <v>-1.6224610169491527</v>
      </c>
      <c r="CR433" s="14" t="e">
        <f t="shared" si="1019"/>
        <v>#VALUE!</v>
      </c>
      <c r="CS433" s="37" t="e">
        <f t="shared" si="1020"/>
        <v>#VALUE!</v>
      </c>
      <c r="CT433" s="239"/>
      <c r="CU433" s="239"/>
      <c r="CV433" s="468"/>
      <c r="CW433" s="14">
        <f>IFERROR(VLOOKUP($A433,BaseFY23!$A$7:$AK$527,6,0),0)</f>
        <v>1515.5823829999999</v>
      </c>
      <c r="CX433" s="14">
        <f>IFERROR(VLOOKUP($A433,BaseFY23!$A$7:$AN$528,28,0),0)</f>
        <v>11629096.87376</v>
      </c>
      <c r="CY433" s="14">
        <f t="shared" si="1076"/>
        <v>7673.0219381020615</v>
      </c>
      <c r="CZ433" s="14">
        <f>IFERROR(VLOOKUP($A433,SpecEd23!$A$21:$BB$605,23,0)," ")</f>
        <v>2232820.8971588872</v>
      </c>
      <c r="DA433" s="14">
        <f t="shared" si="1077"/>
        <v>1473.2428419622818</v>
      </c>
      <c r="DB433" s="14">
        <f>IFERROR(VLOOKUP($A433,ECFE!$A$16:$AB$347,7,0),0)</f>
        <v>0</v>
      </c>
      <c r="DC433" s="14">
        <f t="shared" si="1078"/>
        <v>0</v>
      </c>
      <c r="DD433" s="14">
        <v>0</v>
      </c>
      <c r="DE433" s="14">
        <f t="shared" si="1079"/>
        <v>0</v>
      </c>
      <c r="DF433" s="14">
        <f>IFERROR(VLOOKUP($A433,ConEnroll!$A$7:$S$338,10,0),0)</f>
        <v>629.13</v>
      </c>
      <c r="DG433" s="14">
        <f t="shared" si="1080"/>
        <v>0.41510775465380956</v>
      </c>
      <c r="DH433" s="14">
        <f t="shared" si="1021"/>
        <v>629.13</v>
      </c>
      <c r="DI433" s="14">
        <f t="shared" si="1081"/>
        <v>0.41510775465380956</v>
      </c>
      <c r="DJ433" s="14">
        <f t="shared" si="1022"/>
        <v>13862546.900918888</v>
      </c>
      <c r="DK433" s="14">
        <f t="shared" si="1082"/>
        <v>9146.6798878189966</v>
      </c>
      <c r="DL433" s="42"/>
      <c r="DM433" s="14">
        <f>IFERROR(VLOOKUP($A433,HouseFY23!$A$7:$AJ$528,28,0),0)</f>
        <v>12079047.093760001</v>
      </c>
      <c r="DN433" s="14">
        <f t="shared" si="1083"/>
        <v>7969.9046579376882</v>
      </c>
      <c r="DO433" s="14">
        <f>IFERROR(VLOOKUP($A433,Compens80percent!$A$13:$M$560,12,0),0)</f>
        <v>0</v>
      </c>
      <c r="DP433" s="14">
        <f t="shared" si="1083"/>
        <v>0</v>
      </c>
      <c r="DQ433" s="14">
        <f t="shared" si="1084"/>
        <v>12079047.093760001</v>
      </c>
      <c r="DR433" s="14">
        <f t="shared" si="1085"/>
        <v>8189.1844703457627</v>
      </c>
      <c r="DS433" s="14">
        <f>IFERROR(VLOOKUP($A433,SpecEd23!$A$21:$Z$550,14,0),0)</f>
        <v>2232820.8971588872</v>
      </c>
      <c r="DT433" s="14">
        <f t="shared" si="1086"/>
        <v>1473.2428419622818</v>
      </c>
      <c r="DU433" s="14">
        <f>IFERROR(VLOOKUP($A433,ECFE!$A$16:$AB$347,9,0),0)</f>
        <v>0</v>
      </c>
      <c r="DV433" s="14">
        <f t="shared" si="1087"/>
        <v>0</v>
      </c>
      <c r="DW433" s="14">
        <f>IFERROR(VLOOKUP($A433,ParaFY19!$A$21:$Z$543,7,0),0)</f>
        <v>7644</v>
      </c>
      <c r="DX433" s="14">
        <f t="shared" si="1088"/>
        <v>5.0436057358156825</v>
      </c>
      <c r="DY433" s="14">
        <f>IFERROR(VLOOKUP($A433,ConEnroll!$A$7:$S$341,13,0),0)</f>
        <v>786.41250000000002</v>
      </c>
      <c r="DZ433" s="14">
        <f t="shared" si="1089"/>
        <v>0.51888469331726195</v>
      </c>
      <c r="EA433" s="14">
        <f t="shared" si="1023"/>
        <v>8430.4125000000004</v>
      </c>
      <c r="EB433" s="14">
        <f t="shared" si="1090"/>
        <v>5.5624904291329447</v>
      </c>
      <c r="EC433" s="14">
        <f t="shared" si="1024"/>
        <v>14320298.403418887</v>
      </c>
      <c r="ED433" s="14">
        <f t="shared" si="1091"/>
        <v>9448.7099903291019</v>
      </c>
      <c r="EE433" s="62"/>
      <c r="EF433" s="14">
        <f t="shared" si="1025"/>
        <v>296.88271983562663</v>
      </c>
      <c r="EG433" s="14">
        <f t="shared" si="1026"/>
        <v>0</v>
      </c>
      <c r="EH433" s="14">
        <f t="shared" si="1027"/>
        <v>5.1473826744791351</v>
      </c>
      <c r="EI433" s="14">
        <f t="shared" si="1092"/>
        <v>302.03010251010579</v>
      </c>
      <c r="EJ433" s="37">
        <f t="shared" si="1028"/>
        <v>3.3020736071930484E-2</v>
      </c>
      <c r="EK433" s="42"/>
      <c r="EL433" s="14" t="str">
        <f>IFERROR(VLOOKUP($A433,#REF!,27,0),"0")</f>
        <v>0</v>
      </c>
      <c r="EM433" s="14">
        <f t="shared" si="1093"/>
        <v>0</v>
      </c>
      <c r="EN433" s="14" t="str">
        <f>IFERROR(VLOOKUP($A433,SpecEd23!#REF!,23,0)," ")</f>
        <v xml:space="preserve"> </v>
      </c>
      <c r="EO433" s="14" t="e">
        <f t="shared" si="1094"/>
        <v>#VALUE!</v>
      </c>
      <c r="EP433" s="14">
        <f>IFERROR(VLOOKUP($A433,ECFE!#REF!,24,0),0)</f>
        <v>0</v>
      </c>
      <c r="EQ433" s="14">
        <f t="shared" si="1095"/>
        <v>0</v>
      </c>
      <c r="ER433" s="14">
        <f>IFERROR(VLOOKUP($A433,#REF!,30,0),0)</f>
        <v>0</v>
      </c>
      <c r="ES433" s="14">
        <f t="shared" si="1096"/>
        <v>0</v>
      </c>
      <c r="ET433" s="14">
        <f>IFERROR(VLOOKUP($A433,#REF!,12,0),0)</f>
        <v>0</v>
      </c>
      <c r="EU433" s="14">
        <f t="shared" si="1097"/>
        <v>0</v>
      </c>
      <c r="EV433" s="14">
        <v>0</v>
      </c>
      <c r="EW433" s="14">
        <f t="shared" si="1098"/>
        <v>0</v>
      </c>
      <c r="EX433" s="14">
        <f>IFERROR(VLOOKUP($A433,ConEnroll!$A$8:$S$601,16,0),0)</f>
        <v>2358</v>
      </c>
      <c r="EY433" s="14">
        <f t="shared" si="1099"/>
        <v>1.5558375621472238</v>
      </c>
      <c r="EZ433" s="14">
        <f t="shared" si="1100"/>
        <v>2358</v>
      </c>
      <c r="FA433" s="14">
        <f t="shared" si="1101"/>
        <v>1.5558375621472238</v>
      </c>
      <c r="FB433" s="14" t="e">
        <f t="shared" si="1102"/>
        <v>#VALUE!</v>
      </c>
      <c r="FC433" s="14" t="e">
        <f t="shared" si="1103"/>
        <v>#VALUE!</v>
      </c>
      <c r="FD433" s="62"/>
      <c r="FE433" s="14">
        <f t="shared" si="1029"/>
        <v>7969.9046579376882</v>
      </c>
      <c r="FF433" s="14" t="e">
        <f t="shared" si="1030"/>
        <v>#VALUE!</v>
      </c>
      <c r="FG433" s="14">
        <f t="shared" si="1104"/>
        <v>4.0066528669857213</v>
      </c>
      <c r="FH433" s="14" t="e">
        <f t="shared" si="1031"/>
        <v>#VALUE!</v>
      </c>
      <c r="FI433" s="37" t="e">
        <f t="shared" si="1032"/>
        <v>#VALUE!</v>
      </c>
      <c r="FJ433" s="12"/>
      <c r="FK433" s="14" t="str">
        <f>IFERROR(VLOOKUP($A433,#REF!,27,0),"0")</f>
        <v>0</v>
      </c>
      <c r="FL433" s="14">
        <f t="shared" si="1105"/>
        <v>0</v>
      </c>
      <c r="FM433" s="14" t="str">
        <f>IFERROR(VLOOKUP($A433,SpecEd23!$X$22:$Y$610,59,0)," ")</f>
        <v xml:space="preserve"> </v>
      </c>
      <c r="FN433" s="14" t="e">
        <f t="shared" si="1106"/>
        <v>#VALUE!</v>
      </c>
      <c r="FO433" s="14">
        <f>IFERROR(VLOOKUP($A433,ECFE!#REF!,26,0),0)</f>
        <v>0</v>
      </c>
      <c r="FP433" s="14">
        <f t="shared" si="1107"/>
        <v>0</v>
      </c>
      <c r="FQ433" s="14">
        <f>IFERROR(VLOOKUP($A433,#REF!,16,0),0)</f>
        <v>0</v>
      </c>
      <c r="FR433" s="14">
        <f t="shared" si="1108"/>
        <v>0</v>
      </c>
      <c r="FS433" s="14">
        <f>IFERROR(VLOOKUP($A433,#REF!,12,0),0)</f>
        <v>0</v>
      </c>
      <c r="FT433" s="14">
        <f t="shared" si="1109"/>
        <v>0</v>
      </c>
      <c r="FU433" s="14">
        <v>0</v>
      </c>
      <c r="FV433" s="14">
        <f t="shared" si="1110"/>
        <v>0</v>
      </c>
      <c r="FW433" s="14">
        <f>IFERROR(VLOOKUP($A433,ConEnroll!$A$8:$S$601,16,0),0)</f>
        <v>2358</v>
      </c>
      <c r="FX433" s="14">
        <f t="shared" si="1111"/>
        <v>1.5558375621472238</v>
      </c>
      <c r="FY433" s="14">
        <f t="shared" si="1112"/>
        <v>2358</v>
      </c>
      <c r="FZ433" s="14">
        <f t="shared" si="1113"/>
        <v>1.5558375621472238</v>
      </c>
      <c r="GA433" s="14" t="e">
        <f t="shared" si="1114"/>
        <v>#VALUE!</v>
      </c>
      <c r="GB433" s="14" t="e">
        <f t="shared" si="1115"/>
        <v>#VALUE!</v>
      </c>
      <c r="GC433" s="39"/>
      <c r="GD433" s="14">
        <f t="shared" si="1033"/>
        <v>-7673.0219381020615</v>
      </c>
      <c r="GE433" s="14" t="e">
        <f t="shared" si="1034"/>
        <v>#VALUE!</v>
      </c>
      <c r="GF433" s="14">
        <f t="shared" si="1035"/>
        <v>1.1407298074934142</v>
      </c>
      <c r="GG433" s="14" t="e">
        <f t="shared" si="1036"/>
        <v>#VALUE!</v>
      </c>
      <c r="GH433" s="37" t="e">
        <f t="shared" si="1037"/>
        <v>#VALUE!</v>
      </c>
    </row>
    <row r="434" spans="1:190" ht="12.5" x14ac:dyDescent="0.25">
      <c r="A434" s="67">
        <v>4124</v>
      </c>
      <c r="B434" s="35">
        <v>7</v>
      </c>
      <c r="C434" s="14">
        <v>7</v>
      </c>
      <c r="D434" s="14"/>
      <c r="E434" s="14"/>
      <c r="F434" s="35" t="s">
        <v>440</v>
      </c>
      <c r="G434" s="41"/>
      <c r="H434" s="14">
        <f>IFERROR(VLOOKUP($A434,BaseFY22!$A$7:$AK$528,6,0),0)</f>
        <v>708</v>
      </c>
      <c r="I434" s="14">
        <f>IFERROR(VLOOKUP($A434,BaseFY22!$A$7:$AK$528,28,0),0)</f>
        <v>5429393</v>
      </c>
      <c r="J434" s="14">
        <f t="shared" si="1038"/>
        <v>7668.6341807909603</v>
      </c>
      <c r="K434" s="14">
        <f>IFERROR(VLOOKUP($A434,SpecEd22!$A$21:$BB$605,24,0)," ")</f>
        <v>3001054.4846601919</v>
      </c>
      <c r="L434" s="14">
        <f t="shared" si="1039"/>
        <v>4238.777520706486</v>
      </c>
      <c r="M434" s="14">
        <f>IFERROR(VLOOKUP($A434,ECFE!$A$16:$AB$347,7,0),0)</f>
        <v>0</v>
      </c>
      <c r="N434" s="14">
        <f t="shared" si="1005"/>
        <v>0</v>
      </c>
      <c r="O434" s="14">
        <v>0</v>
      </c>
      <c r="P434" s="14">
        <f t="shared" si="1006"/>
        <v>0</v>
      </c>
      <c r="Q434" s="14">
        <f>IFERROR(VLOOKUP($A434,ConEnroll!$A$7:$S$337,10,0),0)</f>
        <v>0</v>
      </c>
      <c r="R434" s="14">
        <f t="shared" si="1040"/>
        <v>0</v>
      </c>
      <c r="S434" s="14">
        <f t="shared" si="1007"/>
        <v>0</v>
      </c>
      <c r="T434" s="14">
        <f t="shared" si="1041"/>
        <v>0</v>
      </c>
      <c r="U434" s="14">
        <f t="shared" si="1008"/>
        <v>8430447.4846601915</v>
      </c>
      <c r="V434" s="14">
        <f t="shared" si="1042"/>
        <v>11907.411701497445</v>
      </c>
      <c r="W434" s="42"/>
      <c r="X434" s="14">
        <f>IFERROR(VLOOKUP($A434,HouseFY22!$A$6:$AJ$528,28,0),0)</f>
        <v>5533680.9344629999</v>
      </c>
      <c r="Y434" s="14">
        <f t="shared" si="1043"/>
        <v>7815.9335232528247</v>
      </c>
      <c r="Z434" s="14">
        <f>IFERROR(VLOOKUP($A434,Compens80percent!$A$13:$M$560,12,0),0)</f>
        <v>0</v>
      </c>
      <c r="AA434" s="14">
        <f t="shared" si="1043"/>
        <v>0</v>
      </c>
      <c r="AB434" s="14">
        <f t="shared" si="1044"/>
        <v>5533680.9344629999</v>
      </c>
      <c r="AC434" s="14">
        <f t="shared" si="1043"/>
        <v>7815.9335232528247</v>
      </c>
      <c r="AD434" s="14">
        <f>IFERROR(VLOOKUP(A434,SpecEd22!$A$21:$Z$550,14,0),0)</f>
        <v>3001054.4846601919</v>
      </c>
      <c r="AE434" s="14">
        <f t="shared" si="1045"/>
        <v>4238.777520706486</v>
      </c>
      <c r="AF434" s="14">
        <f>IFERROR(VLOOKUP($A434,ECFE!$A$16:$AB$348,8,0),0)</f>
        <v>0</v>
      </c>
      <c r="AG434" s="14">
        <f t="shared" si="1046"/>
        <v>0</v>
      </c>
      <c r="AH434" s="14">
        <f>IFERROR(VLOOKUP(A434,ParaFY19!$A$21:$Z$543,7,0),0)</f>
        <v>4116</v>
      </c>
      <c r="AI434" s="14">
        <f t="shared" si="1047"/>
        <v>5.8135593220338979</v>
      </c>
      <c r="AJ434" s="14">
        <f>IFERROR(VLOOKUP(A434,ConEnroll!$A$7:$S$341,13,0),0)</f>
        <v>0</v>
      </c>
      <c r="AK434" s="14">
        <f t="shared" si="1048"/>
        <v>0</v>
      </c>
      <c r="AL434" s="14">
        <f t="shared" si="1003"/>
        <v>4116</v>
      </c>
      <c r="AM434" s="14">
        <f t="shared" si="1049"/>
        <v>5.8135593220338979</v>
      </c>
      <c r="AN434" s="14">
        <f t="shared" si="1050"/>
        <v>8538851.4191231914</v>
      </c>
      <c r="AO434" s="14">
        <f t="shared" si="1051"/>
        <v>12060.524603281343</v>
      </c>
      <c r="AP434" s="62"/>
      <c r="AQ434" s="14">
        <f t="shared" si="1004"/>
        <v>147.2993424618644</v>
      </c>
      <c r="AR434" s="14">
        <f t="shared" si="1009"/>
        <v>0</v>
      </c>
      <c r="AS434" s="14">
        <f t="shared" si="1010"/>
        <v>5.8135593220338979</v>
      </c>
      <c r="AT434" s="14">
        <f t="shared" si="1052"/>
        <v>153.11290178389831</v>
      </c>
      <c r="AU434" s="37">
        <f t="shared" si="1011"/>
        <v>1.285862164022121E-2</v>
      </c>
      <c r="AV434" s="42"/>
      <c r="AW434" s="14" t="str">
        <f>IFERROR(VLOOKUP($A434,#REF!,27,0),"0")</f>
        <v>0</v>
      </c>
      <c r="AX434" s="14">
        <f t="shared" si="1053"/>
        <v>0</v>
      </c>
      <c r="AY434" s="14" t="str">
        <f>IFERROR(VLOOKUP($A434,SpecEd22!#REF!,23,0)," ")</f>
        <v xml:space="preserve"> </v>
      </c>
      <c r="AZ434" s="14" t="e">
        <f t="shared" si="1054"/>
        <v>#VALUE!</v>
      </c>
      <c r="BA434" s="14">
        <f>IFERROR(VLOOKUP($A434,ECFE!#REF!,23,0),0)</f>
        <v>0</v>
      </c>
      <c r="BB434" s="14">
        <f t="shared" si="1055"/>
        <v>0</v>
      </c>
      <c r="BC434" s="14">
        <f>IFERROR(VLOOKUP($A434,#REF!,17,0),0)</f>
        <v>0</v>
      </c>
      <c r="BD434" s="14">
        <f t="shared" si="1056"/>
        <v>0</v>
      </c>
      <c r="BE434" s="14">
        <f>IFERROR(VLOOKUP($A434,#REF!,9,0),0)</f>
        <v>0</v>
      </c>
      <c r="BF434" s="14">
        <f t="shared" si="1057"/>
        <v>0</v>
      </c>
      <c r="BG434" s="14">
        <v>0</v>
      </c>
      <c r="BH434" s="14">
        <f t="shared" si="1058"/>
        <v>0</v>
      </c>
      <c r="BI434" s="14">
        <f>IFERROR(VLOOKUP($A434,ConEnroll!$A$8:$S$601,15,0),0)</f>
        <v>0</v>
      </c>
      <c r="BJ434" s="14">
        <f t="shared" si="1059"/>
        <v>0</v>
      </c>
      <c r="BK434" s="14">
        <f t="shared" si="1060"/>
        <v>0</v>
      </c>
      <c r="BL434" s="14">
        <f t="shared" si="1061"/>
        <v>0</v>
      </c>
      <c r="BM434" s="14" t="e">
        <f t="shared" si="1062"/>
        <v>#VALUE!</v>
      </c>
      <c r="BN434" s="14" t="e">
        <f t="shared" si="1063"/>
        <v>#VALUE!</v>
      </c>
      <c r="BO434" s="42"/>
      <c r="BP434" s="14">
        <f t="shared" si="1012"/>
        <v>7815.9335232528247</v>
      </c>
      <c r="BQ434" s="14" t="e">
        <f t="shared" si="1013"/>
        <v>#VALUE!</v>
      </c>
      <c r="BR434" s="14">
        <f t="shared" si="1064"/>
        <v>5.8135593220338979</v>
      </c>
      <c r="BS434" s="14" t="e">
        <f t="shared" si="1014"/>
        <v>#VALUE!</v>
      </c>
      <c r="BT434" s="37" t="e">
        <f t="shared" si="1015"/>
        <v>#VALUE!</v>
      </c>
      <c r="BU434" s="41"/>
      <c r="BV434" s="14" t="str">
        <f>IFERROR(VLOOKUP($A434,#REF!,27,0),"0")</f>
        <v>0</v>
      </c>
      <c r="BW434" s="14">
        <f t="shared" si="1065"/>
        <v>0</v>
      </c>
      <c r="BX434" s="14" t="str">
        <f>IFERROR(VLOOKUP($A434,SpecEd22!$Z$22:$AV$606,59,0)," ")</f>
        <v xml:space="preserve"> </v>
      </c>
      <c r="BY434" s="14" t="e">
        <f t="shared" si="1066"/>
        <v>#VALUE!</v>
      </c>
      <c r="BZ434" s="14">
        <f>IFERROR(VLOOKUP($A434,ECFE!#REF!,25,0),0)</f>
        <v>0</v>
      </c>
      <c r="CA434" s="14">
        <f t="shared" si="1067"/>
        <v>0</v>
      </c>
      <c r="CB434" s="14">
        <f>IFERROR(VLOOKUP($A434,#REF!,17,0),0)</f>
        <v>0</v>
      </c>
      <c r="CC434" s="14">
        <f t="shared" si="1068"/>
        <v>0</v>
      </c>
      <c r="CD434" s="14">
        <f>IFERROR(VLOOKUP($A434,#REF!,9,0),0)</f>
        <v>0</v>
      </c>
      <c r="CE434" s="14">
        <f t="shared" si="1069"/>
        <v>0</v>
      </c>
      <c r="CF434" s="14">
        <v>0</v>
      </c>
      <c r="CG434" s="14">
        <f t="shared" si="1070"/>
        <v>0</v>
      </c>
      <c r="CH434" s="14">
        <f>IFERROR(VLOOKUP($A434,ConEnroll!$A$8:$S$601,15,0),0)</f>
        <v>0</v>
      </c>
      <c r="CI434" s="14">
        <f t="shared" si="1071"/>
        <v>0</v>
      </c>
      <c r="CJ434" s="14">
        <f t="shared" si="1072"/>
        <v>0</v>
      </c>
      <c r="CK434" s="14">
        <f t="shared" si="1073"/>
        <v>0</v>
      </c>
      <c r="CL434" s="14" t="e">
        <f t="shared" si="1074"/>
        <v>#VALUE!</v>
      </c>
      <c r="CM434" s="14" t="e">
        <f t="shared" si="1075"/>
        <v>#VALUE!</v>
      </c>
      <c r="CN434" s="42"/>
      <c r="CO434" s="14">
        <f t="shared" si="1016"/>
        <v>-7668.6341807909603</v>
      </c>
      <c r="CP434" s="14" t="e">
        <f t="shared" si="1017"/>
        <v>#VALUE!</v>
      </c>
      <c r="CQ434" s="14">
        <f t="shared" si="1018"/>
        <v>0</v>
      </c>
      <c r="CR434" s="14" t="e">
        <f t="shared" si="1019"/>
        <v>#VALUE!</v>
      </c>
      <c r="CS434" s="37" t="e">
        <f t="shared" si="1020"/>
        <v>#VALUE!</v>
      </c>
      <c r="CT434" s="239"/>
      <c r="CU434" s="239"/>
      <c r="CV434" s="468"/>
      <c r="CW434" s="14">
        <f>IFERROR(VLOOKUP($A434,BaseFY23!$A$7:$AK$527,6,0),0)</f>
        <v>852.48942099999999</v>
      </c>
      <c r="CX434" s="14">
        <f>IFERROR(VLOOKUP($A434,BaseFY23!$A$7:$AN$528,28,0),0)</f>
        <v>6541178.3652619999</v>
      </c>
      <c r="CY434" s="14">
        <f t="shared" si="1076"/>
        <v>7673.0317164393291</v>
      </c>
      <c r="CZ434" s="14">
        <f>IFERROR(VLOOKUP($A434,SpecEd23!$A$21:$BB$605,23,0)," ")</f>
        <v>3874714.6913189278</v>
      </c>
      <c r="DA434" s="14">
        <f t="shared" si="1077"/>
        <v>4545.1762753533667</v>
      </c>
      <c r="DB434" s="14">
        <f>IFERROR(VLOOKUP($A434,ECFE!$A$16:$AB$347,7,0),0)</f>
        <v>0</v>
      </c>
      <c r="DC434" s="14">
        <f t="shared" si="1078"/>
        <v>0</v>
      </c>
      <c r="DD434" s="14">
        <v>0</v>
      </c>
      <c r="DE434" s="14">
        <f t="shared" si="1079"/>
        <v>0</v>
      </c>
      <c r="DF434" s="14">
        <f>IFERROR(VLOOKUP($A434,ConEnroll!$A$7:$S$338,10,0),0)</f>
        <v>0</v>
      </c>
      <c r="DG434" s="14">
        <f t="shared" si="1080"/>
        <v>0</v>
      </c>
      <c r="DH434" s="14">
        <f t="shared" si="1021"/>
        <v>0</v>
      </c>
      <c r="DI434" s="14">
        <f t="shared" si="1081"/>
        <v>0</v>
      </c>
      <c r="DJ434" s="14">
        <f t="shared" si="1022"/>
        <v>10415893.056580927</v>
      </c>
      <c r="DK434" s="14">
        <f t="shared" si="1082"/>
        <v>12218.207991792695</v>
      </c>
      <c r="DL434" s="42"/>
      <c r="DM434" s="14">
        <f>IFERROR(VLOOKUP($A434,HouseFY23!$A$7:$AJ$528,28,0),0)</f>
        <v>6791864.8952620002</v>
      </c>
      <c r="DN434" s="14">
        <f t="shared" si="1083"/>
        <v>7967.0958113414526</v>
      </c>
      <c r="DO434" s="14">
        <f>IFERROR(VLOOKUP($A434,Compens80percent!$A$13:$M$560,12,0),0)</f>
        <v>0</v>
      </c>
      <c r="DP434" s="14">
        <f t="shared" si="1083"/>
        <v>0</v>
      </c>
      <c r="DQ434" s="14">
        <f t="shared" si="1084"/>
        <v>6791864.8952620002</v>
      </c>
      <c r="DR434" s="14">
        <f t="shared" si="1085"/>
        <v>9593.0295130819213</v>
      </c>
      <c r="DS434" s="14">
        <f>IFERROR(VLOOKUP($A434,SpecEd23!$A$21:$Z$550,14,0),0)</f>
        <v>3874714.6913189278</v>
      </c>
      <c r="DT434" s="14">
        <f t="shared" si="1086"/>
        <v>4545.1762753533667</v>
      </c>
      <c r="DU434" s="14">
        <f>IFERROR(VLOOKUP($A434,ECFE!$A$16:$AB$347,9,0),0)</f>
        <v>0</v>
      </c>
      <c r="DV434" s="14">
        <f t="shared" si="1087"/>
        <v>0</v>
      </c>
      <c r="DW434" s="14">
        <f>IFERROR(VLOOKUP($A434,ParaFY19!$A$21:$Z$543,7,0),0)</f>
        <v>4116</v>
      </c>
      <c r="DX434" s="14">
        <f t="shared" si="1088"/>
        <v>4.8282124078112165</v>
      </c>
      <c r="DY434" s="14">
        <f>IFERROR(VLOOKUP($A434,ConEnroll!$A$7:$S$341,13,0),0)</f>
        <v>0</v>
      </c>
      <c r="DZ434" s="14">
        <f t="shared" si="1089"/>
        <v>0</v>
      </c>
      <c r="EA434" s="14">
        <f t="shared" si="1023"/>
        <v>4116</v>
      </c>
      <c r="EB434" s="14">
        <f t="shared" si="1090"/>
        <v>4.8282124078112165</v>
      </c>
      <c r="EC434" s="14">
        <f t="shared" si="1024"/>
        <v>10670695.586580928</v>
      </c>
      <c r="ED434" s="14">
        <f t="shared" si="1091"/>
        <v>12517.100299102631</v>
      </c>
      <c r="EE434" s="62"/>
      <c r="EF434" s="14">
        <f t="shared" si="1025"/>
        <v>294.06409490212354</v>
      </c>
      <c r="EG434" s="14">
        <f t="shared" si="1026"/>
        <v>0</v>
      </c>
      <c r="EH434" s="14">
        <f t="shared" si="1027"/>
        <v>4.8282124078112165</v>
      </c>
      <c r="EI434" s="14">
        <f t="shared" si="1092"/>
        <v>298.89230730993478</v>
      </c>
      <c r="EJ434" s="37">
        <f t="shared" si="1028"/>
        <v>2.4462859652635553E-2</v>
      </c>
      <c r="EK434" s="42"/>
      <c r="EL434" s="14" t="str">
        <f>IFERROR(VLOOKUP($A434,#REF!,27,0),"0")</f>
        <v>0</v>
      </c>
      <c r="EM434" s="14">
        <f t="shared" si="1093"/>
        <v>0</v>
      </c>
      <c r="EN434" s="14" t="str">
        <f>IFERROR(VLOOKUP($A434,SpecEd23!#REF!,23,0)," ")</f>
        <v xml:space="preserve"> </v>
      </c>
      <c r="EO434" s="14" t="e">
        <f t="shared" si="1094"/>
        <v>#VALUE!</v>
      </c>
      <c r="EP434" s="14">
        <f>IFERROR(VLOOKUP($A434,ECFE!#REF!,24,0),0)</f>
        <v>0</v>
      </c>
      <c r="EQ434" s="14">
        <f t="shared" si="1095"/>
        <v>0</v>
      </c>
      <c r="ER434" s="14">
        <f>IFERROR(VLOOKUP($A434,#REF!,30,0),0)</f>
        <v>0</v>
      </c>
      <c r="ES434" s="14">
        <f t="shared" si="1096"/>
        <v>0</v>
      </c>
      <c r="ET434" s="14">
        <f>IFERROR(VLOOKUP($A434,#REF!,12,0),0)</f>
        <v>0</v>
      </c>
      <c r="EU434" s="14">
        <f t="shared" si="1097"/>
        <v>0</v>
      </c>
      <c r="EV434" s="14">
        <v>0</v>
      </c>
      <c r="EW434" s="14">
        <f t="shared" si="1098"/>
        <v>0</v>
      </c>
      <c r="EX434" s="14">
        <f>IFERROR(VLOOKUP($A434,ConEnroll!$A$8:$S$601,16,0),0)</f>
        <v>0</v>
      </c>
      <c r="EY434" s="14">
        <f t="shared" si="1099"/>
        <v>0</v>
      </c>
      <c r="EZ434" s="14">
        <f t="shared" si="1100"/>
        <v>0</v>
      </c>
      <c r="FA434" s="14">
        <f t="shared" si="1101"/>
        <v>0</v>
      </c>
      <c r="FB434" s="14" t="e">
        <f t="shared" si="1102"/>
        <v>#VALUE!</v>
      </c>
      <c r="FC434" s="14" t="e">
        <f t="shared" si="1103"/>
        <v>#VALUE!</v>
      </c>
      <c r="FD434" s="62"/>
      <c r="FE434" s="14">
        <f t="shared" si="1029"/>
        <v>7967.0958113414526</v>
      </c>
      <c r="FF434" s="14" t="e">
        <f t="shared" si="1030"/>
        <v>#VALUE!</v>
      </c>
      <c r="FG434" s="14">
        <f t="shared" si="1104"/>
        <v>4.8282124078112165</v>
      </c>
      <c r="FH434" s="14" t="e">
        <f t="shared" si="1031"/>
        <v>#VALUE!</v>
      </c>
      <c r="FI434" s="37" t="e">
        <f t="shared" si="1032"/>
        <v>#VALUE!</v>
      </c>
      <c r="FJ434" s="12"/>
      <c r="FK434" s="14" t="str">
        <f>IFERROR(VLOOKUP($A434,#REF!,27,0),"0")</f>
        <v>0</v>
      </c>
      <c r="FL434" s="14">
        <f t="shared" si="1105"/>
        <v>0</v>
      </c>
      <c r="FM434" s="14" t="str">
        <f>IFERROR(VLOOKUP($A434,SpecEd23!$X$22:$Y$610,59,0)," ")</f>
        <v xml:space="preserve"> </v>
      </c>
      <c r="FN434" s="14" t="e">
        <f t="shared" si="1106"/>
        <v>#VALUE!</v>
      </c>
      <c r="FO434" s="14">
        <f>IFERROR(VLOOKUP($A434,ECFE!#REF!,26,0),0)</f>
        <v>0</v>
      </c>
      <c r="FP434" s="14">
        <f t="shared" si="1107"/>
        <v>0</v>
      </c>
      <c r="FQ434" s="14">
        <f>IFERROR(VLOOKUP($A434,#REF!,16,0),0)</f>
        <v>0</v>
      </c>
      <c r="FR434" s="14">
        <f t="shared" si="1108"/>
        <v>0</v>
      </c>
      <c r="FS434" s="14">
        <f>IFERROR(VLOOKUP($A434,#REF!,12,0),0)</f>
        <v>0</v>
      </c>
      <c r="FT434" s="14">
        <f t="shared" si="1109"/>
        <v>0</v>
      </c>
      <c r="FU434" s="14">
        <v>0</v>
      </c>
      <c r="FV434" s="14">
        <f t="shared" si="1110"/>
        <v>0</v>
      </c>
      <c r="FW434" s="14">
        <f>IFERROR(VLOOKUP($A434,ConEnroll!$A$8:$S$601,16,0),0)</f>
        <v>0</v>
      </c>
      <c r="FX434" s="14">
        <f t="shared" si="1111"/>
        <v>0</v>
      </c>
      <c r="FY434" s="14">
        <f t="shared" si="1112"/>
        <v>0</v>
      </c>
      <c r="FZ434" s="14">
        <f t="shared" si="1113"/>
        <v>0</v>
      </c>
      <c r="GA434" s="14" t="e">
        <f t="shared" si="1114"/>
        <v>#VALUE!</v>
      </c>
      <c r="GB434" s="14" t="e">
        <f t="shared" si="1115"/>
        <v>#VALUE!</v>
      </c>
      <c r="GC434" s="39"/>
      <c r="GD434" s="14">
        <f t="shared" si="1033"/>
        <v>-7673.0317164393291</v>
      </c>
      <c r="GE434" s="14" t="e">
        <f t="shared" si="1034"/>
        <v>#VALUE!</v>
      </c>
      <c r="GF434" s="14">
        <f t="shared" si="1035"/>
        <v>0</v>
      </c>
      <c r="GG434" s="14" t="e">
        <f t="shared" si="1036"/>
        <v>#VALUE!</v>
      </c>
      <c r="GH434" s="37" t="e">
        <f t="shared" si="1037"/>
        <v>#VALUE!</v>
      </c>
    </row>
    <row r="435" spans="1:190" ht="12.5" x14ac:dyDescent="0.25">
      <c r="A435" s="67">
        <v>4126</v>
      </c>
      <c r="B435" s="35">
        <v>7</v>
      </c>
      <c r="C435" s="14">
        <v>7</v>
      </c>
      <c r="D435" s="14"/>
      <c r="E435" s="14"/>
      <c r="F435" s="35" t="s">
        <v>441</v>
      </c>
      <c r="G435" s="41"/>
      <c r="H435" s="14">
        <f>IFERROR(VLOOKUP($A435,BaseFY22!$A$7:$AK$528,6,0),0)</f>
        <v>775</v>
      </c>
      <c r="I435" s="14">
        <f>IFERROR(VLOOKUP($A435,BaseFY22!$A$7:$AK$528,28,0),0)</f>
        <v>7490967.7999999998</v>
      </c>
      <c r="J435" s="14">
        <f t="shared" si="1038"/>
        <v>9665.7649032258068</v>
      </c>
      <c r="K435" s="14">
        <f>IFERROR(VLOOKUP($A435,SpecEd22!$A$21:$BB$605,24,0)," ")</f>
        <v>1203555.6718643387</v>
      </c>
      <c r="L435" s="14">
        <f t="shared" si="1039"/>
        <v>1552.9750604701144</v>
      </c>
      <c r="M435" s="14">
        <f>IFERROR(VLOOKUP($A435,ECFE!$A$16:$AB$347,7,0),0)</f>
        <v>0</v>
      </c>
      <c r="N435" s="14">
        <f t="shared" si="1005"/>
        <v>0</v>
      </c>
      <c r="O435" s="14">
        <v>0</v>
      </c>
      <c r="P435" s="14">
        <f t="shared" si="1006"/>
        <v>0</v>
      </c>
      <c r="Q435" s="14">
        <f>IFERROR(VLOOKUP($A435,ConEnroll!$A$7:$S$337,10,0),0)</f>
        <v>0</v>
      </c>
      <c r="R435" s="14">
        <f t="shared" si="1040"/>
        <v>0</v>
      </c>
      <c r="S435" s="14">
        <f t="shared" si="1007"/>
        <v>0</v>
      </c>
      <c r="T435" s="14">
        <f t="shared" si="1041"/>
        <v>0</v>
      </c>
      <c r="U435" s="14">
        <f t="shared" si="1008"/>
        <v>8694523.471864339</v>
      </c>
      <c r="V435" s="14">
        <f t="shared" si="1042"/>
        <v>11218.739963695922</v>
      </c>
      <c r="W435" s="42"/>
      <c r="X435" s="14">
        <f>IFERROR(VLOOKUP($A435,HouseFY22!$A$6:$AJ$528,28,0),0)</f>
        <v>7707806.8271599999</v>
      </c>
      <c r="Y435" s="14">
        <f t="shared" si="1043"/>
        <v>9945.5571963354832</v>
      </c>
      <c r="Z435" s="14">
        <f>IFERROR(VLOOKUP($A435,Compens80percent!$A$13:$M$560,12,0),0)</f>
        <v>0</v>
      </c>
      <c r="AA435" s="14">
        <f t="shared" si="1043"/>
        <v>0</v>
      </c>
      <c r="AB435" s="14">
        <f t="shared" si="1044"/>
        <v>7707806.8271599999</v>
      </c>
      <c r="AC435" s="14">
        <f t="shared" si="1043"/>
        <v>9945.5571963354832</v>
      </c>
      <c r="AD435" s="14">
        <f>IFERROR(VLOOKUP(A435,SpecEd22!$A$21:$Z$550,14,0),0)</f>
        <v>1203555.6718643387</v>
      </c>
      <c r="AE435" s="14">
        <f t="shared" si="1045"/>
        <v>1552.9750604701144</v>
      </c>
      <c r="AF435" s="14">
        <f>IFERROR(VLOOKUP($A435,ECFE!$A$16:$AB$348,8,0),0)</f>
        <v>0</v>
      </c>
      <c r="AG435" s="14">
        <f t="shared" si="1046"/>
        <v>0</v>
      </c>
      <c r="AH435" s="14">
        <f>IFERROR(VLOOKUP(A435,ParaFY19!$A$21:$Z$543,7,0),0)</f>
        <v>3724</v>
      </c>
      <c r="AI435" s="14">
        <f t="shared" si="1047"/>
        <v>4.8051612903225802</v>
      </c>
      <c r="AJ435" s="14">
        <f>IFERROR(VLOOKUP(A435,ConEnroll!$A$7:$S$341,13,0),0)</f>
        <v>0</v>
      </c>
      <c r="AK435" s="14">
        <f t="shared" si="1048"/>
        <v>0</v>
      </c>
      <c r="AL435" s="14">
        <f t="shared" si="1003"/>
        <v>3724</v>
      </c>
      <c r="AM435" s="14">
        <f t="shared" si="1049"/>
        <v>4.8051612903225802</v>
      </c>
      <c r="AN435" s="14">
        <f t="shared" si="1050"/>
        <v>8915086.499024339</v>
      </c>
      <c r="AO435" s="14">
        <f t="shared" si="1051"/>
        <v>11503.337418095922</v>
      </c>
      <c r="AP435" s="62"/>
      <c r="AQ435" s="14">
        <f t="shared" si="1004"/>
        <v>279.79229310967639</v>
      </c>
      <c r="AR435" s="14">
        <f t="shared" si="1009"/>
        <v>0</v>
      </c>
      <c r="AS435" s="14">
        <f t="shared" si="1010"/>
        <v>4.8051612903225802</v>
      </c>
      <c r="AT435" s="14">
        <f t="shared" si="1052"/>
        <v>284.59745439999898</v>
      </c>
      <c r="AU435" s="37">
        <f t="shared" si="1011"/>
        <v>2.5368040913771272E-2</v>
      </c>
      <c r="AV435" s="42"/>
      <c r="AW435" s="14" t="str">
        <f>IFERROR(VLOOKUP($A435,#REF!,27,0),"0")</f>
        <v>0</v>
      </c>
      <c r="AX435" s="14">
        <f t="shared" si="1053"/>
        <v>0</v>
      </c>
      <c r="AY435" s="14" t="str">
        <f>IFERROR(VLOOKUP($A435,SpecEd22!#REF!,23,0)," ")</f>
        <v xml:space="preserve"> </v>
      </c>
      <c r="AZ435" s="14" t="e">
        <f t="shared" si="1054"/>
        <v>#VALUE!</v>
      </c>
      <c r="BA435" s="14">
        <f>IFERROR(VLOOKUP($A435,ECFE!#REF!,23,0),0)</f>
        <v>0</v>
      </c>
      <c r="BB435" s="14">
        <f t="shared" si="1055"/>
        <v>0</v>
      </c>
      <c r="BC435" s="14">
        <f>IFERROR(VLOOKUP($A435,#REF!,17,0),0)</f>
        <v>0</v>
      </c>
      <c r="BD435" s="14">
        <f t="shared" si="1056"/>
        <v>0</v>
      </c>
      <c r="BE435" s="14">
        <f>IFERROR(VLOOKUP($A435,#REF!,9,0),0)</f>
        <v>0</v>
      </c>
      <c r="BF435" s="14">
        <f t="shared" si="1057"/>
        <v>0</v>
      </c>
      <c r="BG435" s="14">
        <v>0</v>
      </c>
      <c r="BH435" s="14">
        <f t="shared" si="1058"/>
        <v>0</v>
      </c>
      <c r="BI435" s="14">
        <f>IFERROR(VLOOKUP($A435,ConEnroll!$A$8:$S$601,15,0),0)</f>
        <v>0</v>
      </c>
      <c r="BJ435" s="14">
        <f t="shared" si="1059"/>
        <v>0</v>
      </c>
      <c r="BK435" s="14">
        <f t="shared" si="1060"/>
        <v>0</v>
      </c>
      <c r="BL435" s="14">
        <f t="shared" si="1061"/>
        <v>0</v>
      </c>
      <c r="BM435" s="14" t="e">
        <f t="shared" si="1062"/>
        <v>#VALUE!</v>
      </c>
      <c r="BN435" s="14" t="e">
        <f t="shared" si="1063"/>
        <v>#VALUE!</v>
      </c>
      <c r="BO435" s="42"/>
      <c r="BP435" s="14">
        <f t="shared" si="1012"/>
        <v>9945.5571963354832</v>
      </c>
      <c r="BQ435" s="14" t="e">
        <f t="shared" si="1013"/>
        <v>#VALUE!</v>
      </c>
      <c r="BR435" s="14">
        <f t="shared" si="1064"/>
        <v>4.8051612903225802</v>
      </c>
      <c r="BS435" s="14" t="e">
        <f t="shared" si="1014"/>
        <v>#VALUE!</v>
      </c>
      <c r="BT435" s="37" t="e">
        <f t="shared" si="1015"/>
        <v>#VALUE!</v>
      </c>
      <c r="BU435" s="41"/>
      <c r="BV435" s="14" t="str">
        <f>IFERROR(VLOOKUP($A435,#REF!,27,0),"0")</f>
        <v>0</v>
      </c>
      <c r="BW435" s="14">
        <f t="shared" si="1065"/>
        <v>0</v>
      </c>
      <c r="BX435" s="14" t="str">
        <f>IFERROR(VLOOKUP($A435,SpecEd22!$Z$22:$AV$606,59,0)," ")</f>
        <v xml:space="preserve"> </v>
      </c>
      <c r="BY435" s="14" t="e">
        <f t="shared" si="1066"/>
        <v>#VALUE!</v>
      </c>
      <c r="BZ435" s="14">
        <f>IFERROR(VLOOKUP($A435,ECFE!#REF!,25,0),0)</f>
        <v>0</v>
      </c>
      <c r="CA435" s="14">
        <f t="shared" si="1067"/>
        <v>0</v>
      </c>
      <c r="CB435" s="14">
        <f>IFERROR(VLOOKUP($A435,#REF!,17,0),0)</f>
        <v>0</v>
      </c>
      <c r="CC435" s="14">
        <f t="shared" si="1068"/>
        <v>0</v>
      </c>
      <c r="CD435" s="14">
        <f>IFERROR(VLOOKUP($A435,#REF!,9,0),0)</f>
        <v>0</v>
      </c>
      <c r="CE435" s="14">
        <f t="shared" si="1069"/>
        <v>0</v>
      </c>
      <c r="CF435" s="14">
        <v>0</v>
      </c>
      <c r="CG435" s="14">
        <f t="shared" si="1070"/>
        <v>0</v>
      </c>
      <c r="CH435" s="14">
        <f>IFERROR(VLOOKUP($A435,ConEnroll!$A$8:$S$601,15,0),0)</f>
        <v>0</v>
      </c>
      <c r="CI435" s="14">
        <f t="shared" si="1071"/>
        <v>0</v>
      </c>
      <c r="CJ435" s="14">
        <f t="shared" si="1072"/>
        <v>0</v>
      </c>
      <c r="CK435" s="14">
        <f t="shared" si="1073"/>
        <v>0</v>
      </c>
      <c r="CL435" s="14" t="e">
        <f t="shared" si="1074"/>
        <v>#VALUE!</v>
      </c>
      <c r="CM435" s="14" t="e">
        <f t="shared" si="1075"/>
        <v>#VALUE!</v>
      </c>
      <c r="CN435" s="42"/>
      <c r="CO435" s="14">
        <f t="shared" si="1016"/>
        <v>-9665.7649032258068</v>
      </c>
      <c r="CP435" s="14" t="e">
        <f t="shared" si="1017"/>
        <v>#VALUE!</v>
      </c>
      <c r="CQ435" s="14">
        <f t="shared" si="1018"/>
        <v>0</v>
      </c>
      <c r="CR435" s="14" t="e">
        <f t="shared" si="1019"/>
        <v>#VALUE!</v>
      </c>
      <c r="CS435" s="37" t="e">
        <f t="shared" si="1020"/>
        <v>#VALUE!</v>
      </c>
      <c r="CT435" s="239"/>
      <c r="CU435" s="239"/>
      <c r="CV435" s="468"/>
      <c r="CW435" s="14">
        <f>IFERROR(VLOOKUP($A435,BaseFY23!$A$7:$AK$527,6,0),0)</f>
        <v>767</v>
      </c>
      <c r="CX435" s="14">
        <f>IFERROR(VLOOKUP($A435,BaseFY23!$A$7:$AN$528,28,0),0)</f>
        <v>7435065</v>
      </c>
      <c r="CY435" s="14">
        <f t="shared" si="1076"/>
        <v>9693.6962190352024</v>
      </c>
      <c r="CZ435" s="14">
        <f>IFERROR(VLOOKUP($A435,SpecEd23!$A$21:$BB$605,23,0)," ")</f>
        <v>1275460.5003930505</v>
      </c>
      <c r="DA435" s="14">
        <f t="shared" si="1077"/>
        <v>1662.9211217640814</v>
      </c>
      <c r="DB435" s="14">
        <f>IFERROR(VLOOKUP($A435,ECFE!$A$16:$AB$347,7,0),0)</f>
        <v>0</v>
      </c>
      <c r="DC435" s="14">
        <f t="shared" si="1078"/>
        <v>0</v>
      </c>
      <c r="DD435" s="14">
        <v>0</v>
      </c>
      <c r="DE435" s="14">
        <f t="shared" si="1079"/>
        <v>0</v>
      </c>
      <c r="DF435" s="14">
        <f>IFERROR(VLOOKUP($A435,ConEnroll!$A$7:$S$338,10,0),0)</f>
        <v>0</v>
      </c>
      <c r="DG435" s="14">
        <f t="shared" si="1080"/>
        <v>0</v>
      </c>
      <c r="DH435" s="14">
        <f t="shared" si="1021"/>
        <v>0</v>
      </c>
      <c r="DI435" s="14">
        <f t="shared" si="1081"/>
        <v>0</v>
      </c>
      <c r="DJ435" s="14">
        <f t="shared" si="1022"/>
        <v>8710525.5003930498</v>
      </c>
      <c r="DK435" s="14">
        <f t="shared" si="1082"/>
        <v>11356.617340799283</v>
      </c>
      <c r="DL435" s="42"/>
      <c r="DM435" s="14">
        <f>IFERROR(VLOOKUP($A435,HouseFY23!$A$7:$AJ$528,28,0),0)</f>
        <v>7795696.6100000003</v>
      </c>
      <c r="DN435" s="14">
        <f t="shared" si="1083"/>
        <v>10163.880847457627</v>
      </c>
      <c r="DO435" s="14">
        <f>IFERROR(VLOOKUP($A435,Compens80percent!$A$13:$M$560,12,0),0)</f>
        <v>0</v>
      </c>
      <c r="DP435" s="14">
        <f t="shared" si="1083"/>
        <v>0</v>
      </c>
      <c r="DQ435" s="14">
        <f t="shared" si="1084"/>
        <v>7795696.6100000003</v>
      </c>
      <c r="DR435" s="14">
        <f t="shared" si="1085"/>
        <v>10058.963367741935</v>
      </c>
      <c r="DS435" s="14">
        <f>IFERROR(VLOOKUP($A435,SpecEd23!$A$21:$Z$550,14,0),0)</f>
        <v>1275460.5003930505</v>
      </c>
      <c r="DT435" s="14">
        <f t="shared" si="1086"/>
        <v>1662.9211217640814</v>
      </c>
      <c r="DU435" s="14">
        <f>IFERROR(VLOOKUP($A435,ECFE!$A$16:$AB$347,9,0),0)</f>
        <v>0</v>
      </c>
      <c r="DV435" s="14">
        <f t="shared" si="1087"/>
        <v>0</v>
      </c>
      <c r="DW435" s="14">
        <f>IFERROR(VLOOKUP($A435,ParaFY19!$A$21:$Z$543,7,0),0)</f>
        <v>3724</v>
      </c>
      <c r="DX435" s="14">
        <f t="shared" si="1088"/>
        <v>4.8552803129074311</v>
      </c>
      <c r="DY435" s="14">
        <f>IFERROR(VLOOKUP($A435,ConEnroll!$A$7:$S$341,13,0),0)</f>
        <v>0</v>
      </c>
      <c r="DZ435" s="14">
        <f t="shared" si="1089"/>
        <v>0</v>
      </c>
      <c r="EA435" s="14">
        <f t="shared" si="1023"/>
        <v>3724</v>
      </c>
      <c r="EB435" s="14">
        <f t="shared" si="1090"/>
        <v>4.8552803129074311</v>
      </c>
      <c r="EC435" s="14">
        <f t="shared" si="1024"/>
        <v>9074881.1103930511</v>
      </c>
      <c r="ED435" s="14">
        <f t="shared" si="1091"/>
        <v>11831.657249534617</v>
      </c>
      <c r="EE435" s="62"/>
      <c r="EF435" s="14">
        <f t="shared" si="1025"/>
        <v>470.18462842242479</v>
      </c>
      <c r="EG435" s="14">
        <f t="shared" si="1026"/>
        <v>0</v>
      </c>
      <c r="EH435" s="14">
        <f t="shared" si="1027"/>
        <v>4.8552803129074311</v>
      </c>
      <c r="EI435" s="14">
        <f t="shared" si="1092"/>
        <v>475.03990873533223</v>
      </c>
      <c r="EJ435" s="37">
        <f t="shared" si="1028"/>
        <v>4.1829348870347581E-2</v>
      </c>
      <c r="EK435" s="42"/>
      <c r="EL435" s="14" t="str">
        <f>IFERROR(VLOOKUP($A435,#REF!,27,0),"0")</f>
        <v>0</v>
      </c>
      <c r="EM435" s="14">
        <f t="shared" si="1093"/>
        <v>0</v>
      </c>
      <c r="EN435" s="14" t="str">
        <f>IFERROR(VLOOKUP($A435,SpecEd23!#REF!,23,0)," ")</f>
        <v xml:space="preserve"> </v>
      </c>
      <c r="EO435" s="14" t="e">
        <f t="shared" si="1094"/>
        <v>#VALUE!</v>
      </c>
      <c r="EP435" s="14">
        <f>IFERROR(VLOOKUP($A435,ECFE!#REF!,24,0),0)</f>
        <v>0</v>
      </c>
      <c r="EQ435" s="14">
        <f t="shared" si="1095"/>
        <v>0</v>
      </c>
      <c r="ER435" s="14">
        <f>IFERROR(VLOOKUP($A435,#REF!,30,0),0)</f>
        <v>0</v>
      </c>
      <c r="ES435" s="14">
        <f t="shared" si="1096"/>
        <v>0</v>
      </c>
      <c r="ET435" s="14">
        <f>IFERROR(VLOOKUP($A435,#REF!,12,0),0)</f>
        <v>0</v>
      </c>
      <c r="EU435" s="14">
        <f t="shared" si="1097"/>
        <v>0</v>
      </c>
      <c r="EV435" s="14">
        <v>0</v>
      </c>
      <c r="EW435" s="14">
        <f t="shared" si="1098"/>
        <v>0</v>
      </c>
      <c r="EX435" s="14">
        <f>IFERROR(VLOOKUP($A435,ConEnroll!$A$8:$S$601,16,0),0)</f>
        <v>0</v>
      </c>
      <c r="EY435" s="14">
        <f t="shared" si="1099"/>
        <v>0</v>
      </c>
      <c r="EZ435" s="14">
        <f t="shared" si="1100"/>
        <v>0</v>
      </c>
      <c r="FA435" s="14">
        <f t="shared" si="1101"/>
        <v>0</v>
      </c>
      <c r="FB435" s="14" t="e">
        <f t="shared" si="1102"/>
        <v>#VALUE!</v>
      </c>
      <c r="FC435" s="14" t="e">
        <f t="shared" si="1103"/>
        <v>#VALUE!</v>
      </c>
      <c r="FD435" s="62"/>
      <c r="FE435" s="14">
        <f t="shared" si="1029"/>
        <v>10163.880847457627</v>
      </c>
      <c r="FF435" s="14" t="e">
        <f t="shared" si="1030"/>
        <v>#VALUE!</v>
      </c>
      <c r="FG435" s="14">
        <f t="shared" si="1104"/>
        <v>4.8552803129074311</v>
      </c>
      <c r="FH435" s="14" t="e">
        <f t="shared" si="1031"/>
        <v>#VALUE!</v>
      </c>
      <c r="FI435" s="37" t="e">
        <f t="shared" si="1032"/>
        <v>#VALUE!</v>
      </c>
      <c r="FJ435" s="12"/>
      <c r="FK435" s="14" t="str">
        <f>IFERROR(VLOOKUP($A435,#REF!,27,0),"0")</f>
        <v>0</v>
      </c>
      <c r="FL435" s="14">
        <f t="shared" si="1105"/>
        <v>0</v>
      </c>
      <c r="FM435" s="14" t="str">
        <f>IFERROR(VLOOKUP($A435,SpecEd23!$X$22:$Y$610,59,0)," ")</f>
        <v xml:space="preserve"> </v>
      </c>
      <c r="FN435" s="14" t="e">
        <f t="shared" si="1106"/>
        <v>#VALUE!</v>
      </c>
      <c r="FO435" s="14">
        <f>IFERROR(VLOOKUP($A435,ECFE!#REF!,26,0),0)</f>
        <v>0</v>
      </c>
      <c r="FP435" s="14">
        <f t="shared" si="1107"/>
        <v>0</v>
      </c>
      <c r="FQ435" s="14">
        <f>IFERROR(VLOOKUP($A435,#REF!,16,0),0)</f>
        <v>0</v>
      </c>
      <c r="FR435" s="14">
        <f t="shared" si="1108"/>
        <v>0</v>
      </c>
      <c r="FS435" s="14">
        <f>IFERROR(VLOOKUP($A435,#REF!,12,0),0)</f>
        <v>0</v>
      </c>
      <c r="FT435" s="14">
        <f t="shared" si="1109"/>
        <v>0</v>
      </c>
      <c r="FU435" s="14">
        <v>0</v>
      </c>
      <c r="FV435" s="14">
        <f t="shared" si="1110"/>
        <v>0</v>
      </c>
      <c r="FW435" s="14">
        <f>IFERROR(VLOOKUP($A435,ConEnroll!$A$8:$S$601,16,0),0)</f>
        <v>0</v>
      </c>
      <c r="FX435" s="14">
        <f t="shared" si="1111"/>
        <v>0</v>
      </c>
      <c r="FY435" s="14">
        <f t="shared" si="1112"/>
        <v>0</v>
      </c>
      <c r="FZ435" s="14">
        <f t="shared" si="1113"/>
        <v>0</v>
      </c>
      <c r="GA435" s="14" t="e">
        <f t="shared" si="1114"/>
        <v>#VALUE!</v>
      </c>
      <c r="GB435" s="14" t="e">
        <f t="shared" si="1115"/>
        <v>#VALUE!</v>
      </c>
      <c r="GC435" s="39"/>
      <c r="GD435" s="14">
        <f t="shared" si="1033"/>
        <v>-9693.6962190352024</v>
      </c>
      <c r="GE435" s="14" t="e">
        <f t="shared" si="1034"/>
        <v>#VALUE!</v>
      </c>
      <c r="GF435" s="14">
        <f t="shared" si="1035"/>
        <v>0</v>
      </c>
      <c r="GG435" s="14" t="e">
        <f t="shared" si="1036"/>
        <v>#VALUE!</v>
      </c>
      <c r="GH435" s="37" t="e">
        <f t="shared" si="1037"/>
        <v>#VALUE!</v>
      </c>
    </row>
    <row r="436" spans="1:190" ht="12.5" x14ac:dyDescent="0.25">
      <c r="A436" s="67">
        <v>4127</v>
      </c>
      <c r="B436" s="35">
        <v>7</v>
      </c>
      <c r="C436" s="14">
        <v>7</v>
      </c>
      <c r="D436" s="14"/>
      <c r="E436" s="14"/>
      <c r="F436" s="35" t="s">
        <v>442</v>
      </c>
      <c r="G436" s="41"/>
      <c r="H436" s="14">
        <f>IFERROR(VLOOKUP($A436,BaseFY22!$A$7:$AK$528,6,0),0)</f>
        <v>119</v>
      </c>
      <c r="I436" s="14">
        <f>IFERROR(VLOOKUP($A436,BaseFY22!$A$7:$AK$528,28,0),0)</f>
        <v>936999</v>
      </c>
      <c r="J436" s="14">
        <f t="shared" si="1038"/>
        <v>7873.9411764705883</v>
      </c>
      <c r="K436" s="14">
        <f>IFERROR(VLOOKUP($A436,SpecEd22!$A$21:$BB$605,24,0)," ")</f>
        <v>532233.48021959735</v>
      </c>
      <c r="L436" s="14">
        <f t="shared" si="1039"/>
        <v>4472.5502539461959</v>
      </c>
      <c r="M436" s="14">
        <f>IFERROR(VLOOKUP($A436,ECFE!$A$16:$AB$347,7,0),0)</f>
        <v>0</v>
      </c>
      <c r="N436" s="14">
        <f t="shared" si="1005"/>
        <v>0</v>
      </c>
      <c r="O436" s="14">
        <v>0</v>
      </c>
      <c r="P436" s="14">
        <f t="shared" si="1006"/>
        <v>0</v>
      </c>
      <c r="Q436" s="14">
        <f>IFERROR(VLOOKUP($A436,ConEnroll!$A$7:$S$337,10,0),0)</f>
        <v>0</v>
      </c>
      <c r="R436" s="14">
        <f t="shared" si="1040"/>
        <v>0</v>
      </c>
      <c r="S436" s="14">
        <f t="shared" si="1007"/>
        <v>0</v>
      </c>
      <c r="T436" s="14">
        <f t="shared" si="1041"/>
        <v>0</v>
      </c>
      <c r="U436" s="14">
        <f t="shared" si="1008"/>
        <v>1469232.4802195975</v>
      </c>
      <c r="V436" s="14">
        <f t="shared" si="1042"/>
        <v>12346.491430416785</v>
      </c>
      <c r="W436" s="42"/>
      <c r="X436" s="14">
        <f>IFERROR(VLOOKUP($A436,HouseFY22!$A$6:$AJ$528,28,0),0)</f>
        <v>955856.82750999997</v>
      </c>
      <c r="Y436" s="14">
        <f t="shared" si="1043"/>
        <v>8032.4103152100843</v>
      </c>
      <c r="Z436" s="14">
        <f>IFERROR(VLOOKUP($A436,Compens80percent!$A$13:$M$560,12,0),0)</f>
        <v>0</v>
      </c>
      <c r="AA436" s="14">
        <f t="shared" si="1043"/>
        <v>0</v>
      </c>
      <c r="AB436" s="14">
        <f t="shared" si="1044"/>
        <v>955856.82750999997</v>
      </c>
      <c r="AC436" s="14">
        <f t="shared" si="1043"/>
        <v>8032.4103152100843</v>
      </c>
      <c r="AD436" s="14">
        <f>IFERROR(VLOOKUP(A436,SpecEd22!$A$21:$Z$550,14,0),0)</f>
        <v>532233.48021959735</v>
      </c>
      <c r="AE436" s="14">
        <f t="shared" si="1045"/>
        <v>4472.5502539461959</v>
      </c>
      <c r="AF436" s="14">
        <f>IFERROR(VLOOKUP($A436,ECFE!$A$16:$AB$348,8,0),0)</f>
        <v>0</v>
      </c>
      <c r="AG436" s="14">
        <f t="shared" si="1046"/>
        <v>0</v>
      </c>
      <c r="AH436" s="14">
        <f>IFERROR(VLOOKUP(A436,ParaFY19!$A$21:$Z$543,7,0),0)</f>
        <v>1568</v>
      </c>
      <c r="AI436" s="14">
        <f t="shared" si="1047"/>
        <v>13.176470588235293</v>
      </c>
      <c r="AJ436" s="14">
        <f>IFERROR(VLOOKUP(A436,ConEnroll!$A$7:$S$341,13,0),0)</f>
        <v>0</v>
      </c>
      <c r="AK436" s="14">
        <f t="shared" si="1048"/>
        <v>0</v>
      </c>
      <c r="AL436" s="14">
        <f t="shared" si="1003"/>
        <v>1568</v>
      </c>
      <c r="AM436" s="14">
        <f t="shared" si="1049"/>
        <v>13.176470588235293</v>
      </c>
      <c r="AN436" s="14">
        <f t="shared" si="1050"/>
        <v>1489658.3077295972</v>
      </c>
      <c r="AO436" s="14">
        <f t="shared" si="1051"/>
        <v>12518.137039744513</v>
      </c>
      <c r="AP436" s="62"/>
      <c r="AQ436" s="14">
        <f t="shared" si="1004"/>
        <v>158.46913873949597</v>
      </c>
      <c r="AR436" s="14">
        <f t="shared" si="1009"/>
        <v>0</v>
      </c>
      <c r="AS436" s="14">
        <f t="shared" si="1010"/>
        <v>13.176470588235293</v>
      </c>
      <c r="AT436" s="14">
        <f t="shared" si="1052"/>
        <v>171.64560932773128</v>
      </c>
      <c r="AU436" s="37">
        <f t="shared" si="1011"/>
        <v>1.390237949745509E-2</v>
      </c>
      <c r="AV436" s="42"/>
      <c r="AW436" s="14" t="str">
        <f>IFERROR(VLOOKUP($A436,#REF!,27,0),"0")</f>
        <v>0</v>
      </c>
      <c r="AX436" s="14">
        <f t="shared" si="1053"/>
        <v>0</v>
      </c>
      <c r="AY436" s="14" t="str">
        <f>IFERROR(VLOOKUP($A436,SpecEd22!#REF!,23,0)," ")</f>
        <v xml:space="preserve"> </v>
      </c>
      <c r="AZ436" s="14" t="e">
        <f t="shared" si="1054"/>
        <v>#VALUE!</v>
      </c>
      <c r="BA436" s="14">
        <f>IFERROR(VLOOKUP($A436,ECFE!#REF!,23,0),0)</f>
        <v>0</v>
      </c>
      <c r="BB436" s="14">
        <f t="shared" si="1055"/>
        <v>0</v>
      </c>
      <c r="BC436" s="14">
        <f>IFERROR(VLOOKUP($A436,#REF!,17,0),0)</f>
        <v>0</v>
      </c>
      <c r="BD436" s="14">
        <f t="shared" si="1056"/>
        <v>0</v>
      </c>
      <c r="BE436" s="14">
        <f>IFERROR(VLOOKUP($A436,#REF!,9,0),0)</f>
        <v>0</v>
      </c>
      <c r="BF436" s="14">
        <f t="shared" si="1057"/>
        <v>0</v>
      </c>
      <c r="BG436" s="14">
        <v>0</v>
      </c>
      <c r="BH436" s="14">
        <f t="shared" si="1058"/>
        <v>0</v>
      </c>
      <c r="BI436" s="14">
        <f>IFERROR(VLOOKUP($A436,ConEnroll!$A$8:$S$601,15,0),0)</f>
        <v>0</v>
      </c>
      <c r="BJ436" s="14">
        <f t="shared" si="1059"/>
        <v>0</v>
      </c>
      <c r="BK436" s="14">
        <f t="shared" si="1060"/>
        <v>0</v>
      </c>
      <c r="BL436" s="14">
        <f t="shared" si="1061"/>
        <v>0</v>
      </c>
      <c r="BM436" s="14" t="e">
        <f t="shared" si="1062"/>
        <v>#VALUE!</v>
      </c>
      <c r="BN436" s="14" t="e">
        <f t="shared" si="1063"/>
        <v>#VALUE!</v>
      </c>
      <c r="BO436" s="42"/>
      <c r="BP436" s="14">
        <f t="shared" si="1012"/>
        <v>8032.4103152100843</v>
      </c>
      <c r="BQ436" s="14" t="e">
        <f t="shared" si="1013"/>
        <v>#VALUE!</v>
      </c>
      <c r="BR436" s="14">
        <f t="shared" si="1064"/>
        <v>13.176470588235293</v>
      </c>
      <c r="BS436" s="14" t="e">
        <f t="shared" si="1014"/>
        <v>#VALUE!</v>
      </c>
      <c r="BT436" s="37" t="e">
        <f t="shared" si="1015"/>
        <v>#VALUE!</v>
      </c>
      <c r="BU436" s="41"/>
      <c r="BV436" s="14" t="str">
        <f>IFERROR(VLOOKUP($A436,#REF!,27,0),"0")</f>
        <v>0</v>
      </c>
      <c r="BW436" s="14">
        <f t="shared" si="1065"/>
        <v>0</v>
      </c>
      <c r="BX436" s="14" t="str">
        <f>IFERROR(VLOOKUP($A436,SpecEd22!$Z$22:$AV$606,59,0)," ")</f>
        <v xml:space="preserve"> </v>
      </c>
      <c r="BY436" s="14" t="e">
        <f t="shared" si="1066"/>
        <v>#VALUE!</v>
      </c>
      <c r="BZ436" s="14">
        <f>IFERROR(VLOOKUP($A436,ECFE!#REF!,25,0),0)</f>
        <v>0</v>
      </c>
      <c r="CA436" s="14">
        <f t="shared" si="1067"/>
        <v>0</v>
      </c>
      <c r="CB436" s="14">
        <f>IFERROR(VLOOKUP($A436,#REF!,17,0),0)</f>
        <v>0</v>
      </c>
      <c r="CC436" s="14">
        <f t="shared" si="1068"/>
        <v>0</v>
      </c>
      <c r="CD436" s="14">
        <f>IFERROR(VLOOKUP($A436,#REF!,9,0),0)</f>
        <v>0</v>
      </c>
      <c r="CE436" s="14">
        <f t="shared" si="1069"/>
        <v>0</v>
      </c>
      <c r="CF436" s="14">
        <v>0</v>
      </c>
      <c r="CG436" s="14">
        <f t="shared" si="1070"/>
        <v>0</v>
      </c>
      <c r="CH436" s="14">
        <f>IFERROR(VLOOKUP($A436,ConEnroll!$A$8:$S$601,15,0),0)</f>
        <v>0</v>
      </c>
      <c r="CI436" s="14">
        <f t="shared" si="1071"/>
        <v>0</v>
      </c>
      <c r="CJ436" s="14">
        <f t="shared" si="1072"/>
        <v>0</v>
      </c>
      <c r="CK436" s="14">
        <f t="shared" si="1073"/>
        <v>0</v>
      </c>
      <c r="CL436" s="14" t="e">
        <f t="shared" si="1074"/>
        <v>#VALUE!</v>
      </c>
      <c r="CM436" s="14" t="e">
        <f t="shared" si="1075"/>
        <v>#VALUE!</v>
      </c>
      <c r="CN436" s="42"/>
      <c r="CO436" s="14">
        <f t="shared" si="1016"/>
        <v>-7873.9411764705883</v>
      </c>
      <c r="CP436" s="14" t="e">
        <f t="shared" si="1017"/>
        <v>#VALUE!</v>
      </c>
      <c r="CQ436" s="14">
        <f t="shared" si="1018"/>
        <v>0</v>
      </c>
      <c r="CR436" s="14" t="e">
        <f t="shared" si="1019"/>
        <v>#VALUE!</v>
      </c>
      <c r="CS436" s="37" t="e">
        <f t="shared" si="1020"/>
        <v>#VALUE!</v>
      </c>
      <c r="CT436" s="239"/>
      <c r="CU436" s="239"/>
      <c r="CV436" s="468"/>
      <c r="CW436" s="14">
        <f>IFERROR(VLOOKUP($A436,BaseFY23!$A$7:$AK$527,6,0),0)</f>
        <v>122.04571199999999</v>
      </c>
      <c r="CX436" s="14">
        <f>IFERROR(VLOOKUP($A436,BaseFY23!$A$7:$AN$528,28,0),0)</f>
        <v>982315.94258399995</v>
      </c>
      <c r="CY436" s="14">
        <f t="shared" si="1076"/>
        <v>8048.7542453273572</v>
      </c>
      <c r="CZ436" s="14">
        <f>IFERROR(VLOOKUP($A436,SpecEd23!$A$21:$BB$605,23,0)," ")</f>
        <v>591859.22980422701</v>
      </c>
      <c r="DA436" s="14">
        <f t="shared" si="1077"/>
        <v>4849.4881147829847</v>
      </c>
      <c r="DB436" s="14">
        <f>IFERROR(VLOOKUP($A436,ECFE!$A$16:$AB$347,7,0),0)</f>
        <v>0</v>
      </c>
      <c r="DC436" s="14">
        <f t="shared" si="1078"/>
        <v>0</v>
      </c>
      <c r="DD436" s="14">
        <v>0</v>
      </c>
      <c r="DE436" s="14">
        <f t="shared" si="1079"/>
        <v>0</v>
      </c>
      <c r="DF436" s="14">
        <f>IFERROR(VLOOKUP($A436,ConEnroll!$A$7:$S$338,10,0),0)</f>
        <v>0</v>
      </c>
      <c r="DG436" s="14">
        <f t="shared" si="1080"/>
        <v>0</v>
      </c>
      <c r="DH436" s="14">
        <f t="shared" si="1021"/>
        <v>0</v>
      </c>
      <c r="DI436" s="14">
        <f t="shared" si="1081"/>
        <v>0</v>
      </c>
      <c r="DJ436" s="14">
        <f t="shared" si="1022"/>
        <v>1574175.172388227</v>
      </c>
      <c r="DK436" s="14">
        <f t="shared" si="1082"/>
        <v>12898.242360110342</v>
      </c>
      <c r="DL436" s="42"/>
      <c r="DM436" s="14">
        <f>IFERROR(VLOOKUP($A436,HouseFY23!$A$7:$AJ$528,28,0),0)</f>
        <v>1020855.772584</v>
      </c>
      <c r="DN436" s="14">
        <f t="shared" si="1083"/>
        <v>8364.5361713650382</v>
      </c>
      <c r="DO436" s="14">
        <f>IFERROR(VLOOKUP($A436,Compens80percent!$A$13:$M$560,12,0),0)</f>
        <v>0</v>
      </c>
      <c r="DP436" s="14">
        <f t="shared" si="1083"/>
        <v>0</v>
      </c>
      <c r="DQ436" s="14">
        <f t="shared" si="1084"/>
        <v>1020855.772584</v>
      </c>
      <c r="DR436" s="14">
        <f t="shared" si="1085"/>
        <v>8578.6199376806726</v>
      </c>
      <c r="DS436" s="14">
        <f>IFERROR(VLOOKUP($A436,SpecEd23!$A$21:$Z$550,14,0),0)</f>
        <v>591859.22980422701</v>
      </c>
      <c r="DT436" s="14">
        <f t="shared" si="1086"/>
        <v>4849.4881147829847</v>
      </c>
      <c r="DU436" s="14">
        <f>IFERROR(VLOOKUP($A436,ECFE!$A$16:$AB$347,9,0),0)</f>
        <v>0</v>
      </c>
      <c r="DV436" s="14">
        <f t="shared" si="1087"/>
        <v>0</v>
      </c>
      <c r="DW436" s="14">
        <f>IFERROR(VLOOKUP($A436,ParaFY19!$A$21:$Z$543,7,0),0)</f>
        <v>1568</v>
      </c>
      <c r="DX436" s="14">
        <f t="shared" si="1088"/>
        <v>12.847645151187287</v>
      </c>
      <c r="DY436" s="14">
        <f>IFERROR(VLOOKUP($A436,ConEnroll!$A$7:$S$341,13,0),0)</f>
        <v>0</v>
      </c>
      <c r="DZ436" s="14">
        <f t="shared" si="1089"/>
        <v>0</v>
      </c>
      <c r="EA436" s="14">
        <f t="shared" si="1023"/>
        <v>1568</v>
      </c>
      <c r="EB436" s="14">
        <f t="shared" si="1090"/>
        <v>12.847645151187287</v>
      </c>
      <c r="EC436" s="14">
        <f t="shared" si="1024"/>
        <v>1614283.002388227</v>
      </c>
      <c r="ED436" s="14">
        <f t="shared" si="1091"/>
        <v>13226.871931299209</v>
      </c>
      <c r="EE436" s="62"/>
      <c r="EF436" s="14">
        <f t="shared" si="1025"/>
        <v>315.78192603768093</v>
      </c>
      <c r="EG436" s="14">
        <f t="shared" si="1026"/>
        <v>0</v>
      </c>
      <c r="EH436" s="14">
        <f t="shared" si="1027"/>
        <v>12.847645151187287</v>
      </c>
      <c r="EI436" s="14">
        <f t="shared" si="1092"/>
        <v>328.62957118886823</v>
      </c>
      <c r="EJ436" s="37">
        <f t="shared" si="1028"/>
        <v>2.547863205030184E-2</v>
      </c>
      <c r="EK436" s="42"/>
      <c r="EL436" s="14" t="str">
        <f>IFERROR(VLOOKUP($A436,#REF!,27,0),"0")</f>
        <v>0</v>
      </c>
      <c r="EM436" s="14">
        <f t="shared" si="1093"/>
        <v>0</v>
      </c>
      <c r="EN436" s="14" t="str">
        <f>IFERROR(VLOOKUP($A436,SpecEd23!#REF!,23,0)," ")</f>
        <v xml:space="preserve"> </v>
      </c>
      <c r="EO436" s="14" t="e">
        <f t="shared" si="1094"/>
        <v>#VALUE!</v>
      </c>
      <c r="EP436" s="14">
        <f>IFERROR(VLOOKUP($A436,ECFE!#REF!,24,0),0)</f>
        <v>0</v>
      </c>
      <c r="EQ436" s="14">
        <f t="shared" si="1095"/>
        <v>0</v>
      </c>
      <c r="ER436" s="14">
        <f>IFERROR(VLOOKUP($A436,#REF!,30,0),0)</f>
        <v>0</v>
      </c>
      <c r="ES436" s="14">
        <f t="shared" si="1096"/>
        <v>0</v>
      </c>
      <c r="ET436" s="14">
        <f>IFERROR(VLOOKUP($A436,#REF!,12,0),0)</f>
        <v>0</v>
      </c>
      <c r="EU436" s="14">
        <f t="shared" si="1097"/>
        <v>0</v>
      </c>
      <c r="EV436" s="14">
        <v>0</v>
      </c>
      <c r="EW436" s="14">
        <f t="shared" si="1098"/>
        <v>0</v>
      </c>
      <c r="EX436" s="14">
        <f>IFERROR(VLOOKUP($A436,ConEnroll!$A$8:$S$601,16,0),0)</f>
        <v>0</v>
      </c>
      <c r="EY436" s="14">
        <f t="shared" si="1099"/>
        <v>0</v>
      </c>
      <c r="EZ436" s="14">
        <f t="shared" si="1100"/>
        <v>0</v>
      </c>
      <c r="FA436" s="14">
        <f t="shared" si="1101"/>
        <v>0</v>
      </c>
      <c r="FB436" s="14" t="e">
        <f t="shared" si="1102"/>
        <v>#VALUE!</v>
      </c>
      <c r="FC436" s="14" t="e">
        <f t="shared" si="1103"/>
        <v>#VALUE!</v>
      </c>
      <c r="FD436" s="62"/>
      <c r="FE436" s="14">
        <f t="shared" si="1029"/>
        <v>8364.5361713650382</v>
      </c>
      <c r="FF436" s="14" t="e">
        <f t="shared" si="1030"/>
        <v>#VALUE!</v>
      </c>
      <c r="FG436" s="14">
        <f t="shared" si="1104"/>
        <v>12.847645151187287</v>
      </c>
      <c r="FH436" s="14" t="e">
        <f t="shared" si="1031"/>
        <v>#VALUE!</v>
      </c>
      <c r="FI436" s="37" t="e">
        <f t="shared" si="1032"/>
        <v>#VALUE!</v>
      </c>
      <c r="FJ436" s="12"/>
      <c r="FK436" s="14" t="str">
        <f>IFERROR(VLOOKUP($A436,#REF!,27,0),"0")</f>
        <v>0</v>
      </c>
      <c r="FL436" s="14">
        <f t="shared" si="1105"/>
        <v>0</v>
      </c>
      <c r="FM436" s="14" t="str">
        <f>IFERROR(VLOOKUP($A436,SpecEd23!$X$22:$Y$610,59,0)," ")</f>
        <v xml:space="preserve"> </v>
      </c>
      <c r="FN436" s="14" t="e">
        <f t="shared" si="1106"/>
        <v>#VALUE!</v>
      </c>
      <c r="FO436" s="14">
        <f>IFERROR(VLOOKUP($A436,ECFE!#REF!,26,0),0)</f>
        <v>0</v>
      </c>
      <c r="FP436" s="14">
        <f t="shared" si="1107"/>
        <v>0</v>
      </c>
      <c r="FQ436" s="14">
        <f>IFERROR(VLOOKUP($A436,#REF!,16,0),0)</f>
        <v>0</v>
      </c>
      <c r="FR436" s="14">
        <f t="shared" si="1108"/>
        <v>0</v>
      </c>
      <c r="FS436" s="14">
        <f>IFERROR(VLOOKUP($A436,#REF!,12,0),0)</f>
        <v>0</v>
      </c>
      <c r="FT436" s="14">
        <f t="shared" si="1109"/>
        <v>0</v>
      </c>
      <c r="FU436" s="14">
        <v>0</v>
      </c>
      <c r="FV436" s="14">
        <f t="shared" si="1110"/>
        <v>0</v>
      </c>
      <c r="FW436" s="14">
        <f>IFERROR(VLOOKUP($A436,ConEnroll!$A$8:$S$601,16,0),0)</f>
        <v>0</v>
      </c>
      <c r="FX436" s="14">
        <f t="shared" si="1111"/>
        <v>0</v>
      </c>
      <c r="FY436" s="14">
        <f t="shared" si="1112"/>
        <v>0</v>
      </c>
      <c r="FZ436" s="14">
        <f t="shared" si="1113"/>
        <v>0</v>
      </c>
      <c r="GA436" s="14" t="e">
        <f t="shared" si="1114"/>
        <v>#VALUE!</v>
      </c>
      <c r="GB436" s="14" t="e">
        <f t="shared" si="1115"/>
        <v>#VALUE!</v>
      </c>
      <c r="GC436" s="39"/>
      <c r="GD436" s="14">
        <f t="shared" si="1033"/>
        <v>-8048.7542453273572</v>
      </c>
      <c r="GE436" s="14" t="e">
        <f t="shared" si="1034"/>
        <v>#VALUE!</v>
      </c>
      <c r="GF436" s="14">
        <f t="shared" si="1035"/>
        <v>0</v>
      </c>
      <c r="GG436" s="14" t="e">
        <f t="shared" si="1036"/>
        <v>#VALUE!</v>
      </c>
      <c r="GH436" s="37" t="e">
        <f t="shared" si="1037"/>
        <v>#VALUE!</v>
      </c>
    </row>
    <row r="437" spans="1:190" ht="12.5" x14ac:dyDescent="0.25">
      <c r="A437" s="67">
        <v>4131</v>
      </c>
      <c r="B437" s="35">
        <v>7</v>
      </c>
      <c r="C437" s="14">
        <v>7</v>
      </c>
      <c r="D437" s="14"/>
      <c r="E437" s="14"/>
      <c r="F437" s="35" t="s">
        <v>1069</v>
      </c>
      <c r="G437" s="41"/>
      <c r="H437" s="14">
        <f>IFERROR(VLOOKUP($A437,BaseFY22!$A$7:$AK$528,6,0),0)</f>
        <v>500</v>
      </c>
      <c r="I437" s="14">
        <f>IFERROR(VLOOKUP($A437,BaseFY22!$A$7:$AK$528,28,0),0)</f>
        <v>5835428</v>
      </c>
      <c r="J437" s="14">
        <f t="shared" si="1038"/>
        <v>11670.856</v>
      </c>
      <c r="K437" s="14">
        <f>IFERROR(VLOOKUP($A437,SpecEd22!$A$21:$BB$605,24,0)," ")</f>
        <v>2619108.3522645193</v>
      </c>
      <c r="L437" s="14">
        <f t="shared" si="1039"/>
        <v>5238.2167045290389</v>
      </c>
      <c r="M437" s="14">
        <f>IFERROR(VLOOKUP($A437,ECFE!$A$16:$AB$347,7,0),0)</f>
        <v>0</v>
      </c>
      <c r="N437" s="14">
        <f t="shared" si="1005"/>
        <v>0</v>
      </c>
      <c r="O437" s="14">
        <v>0</v>
      </c>
      <c r="P437" s="14">
        <f t="shared" si="1006"/>
        <v>0</v>
      </c>
      <c r="Q437" s="14">
        <f>IFERROR(VLOOKUP($A437,ConEnroll!$A$7:$S$337,10,0),0)</f>
        <v>0</v>
      </c>
      <c r="R437" s="14">
        <f t="shared" si="1040"/>
        <v>0</v>
      </c>
      <c r="S437" s="14">
        <f t="shared" si="1007"/>
        <v>0</v>
      </c>
      <c r="T437" s="14">
        <f t="shared" si="1041"/>
        <v>0</v>
      </c>
      <c r="U437" s="14">
        <f t="shared" si="1008"/>
        <v>8454536.3522645198</v>
      </c>
      <c r="V437" s="14">
        <f t="shared" si="1042"/>
        <v>16909.07270452904</v>
      </c>
      <c r="W437" s="42"/>
      <c r="X437" s="14">
        <f>IFERROR(VLOOKUP($A437,HouseFY22!$A$6:$AJ$528,28,0),0)</f>
        <v>6048494.3823389998</v>
      </c>
      <c r="Y437" s="14">
        <f t="shared" si="1043"/>
        <v>12096.988764677999</v>
      </c>
      <c r="Z437" s="14">
        <f>IFERROR(VLOOKUP($A437,Compens80percent!$A$13:$M$560,12,0),0)</f>
        <v>366878.39999999991</v>
      </c>
      <c r="AA437" s="14">
        <f t="shared" si="1043"/>
        <v>733.75679999999977</v>
      </c>
      <c r="AB437" s="14">
        <f t="shared" si="1044"/>
        <v>6415372.7823389992</v>
      </c>
      <c r="AC437" s="14">
        <f t="shared" si="1043"/>
        <v>12830.745564677998</v>
      </c>
      <c r="AD437" s="14">
        <f>IFERROR(VLOOKUP(A437,SpecEd22!$A$21:$Z$550,14,0),0)</f>
        <v>2619108.3522645193</v>
      </c>
      <c r="AE437" s="14">
        <f t="shared" si="1045"/>
        <v>5238.2167045290389</v>
      </c>
      <c r="AF437" s="14">
        <f>IFERROR(VLOOKUP($A437,ECFE!$A$16:$AB$348,8,0),0)</f>
        <v>0</v>
      </c>
      <c r="AG437" s="14">
        <f t="shared" si="1046"/>
        <v>0</v>
      </c>
      <c r="AH437" s="14">
        <f>IFERROR(VLOOKUP(A437,ParaFY19!$A$21:$Z$543,7,0),0)</f>
        <v>2548</v>
      </c>
      <c r="AI437" s="14">
        <f t="shared" si="1047"/>
        <v>5.0960000000000001</v>
      </c>
      <c r="AJ437" s="14">
        <f>IFERROR(VLOOKUP(A437,ConEnroll!$A$7:$S$341,13,0),0)</f>
        <v>0</v>
      </c>
      <c r="AK437" s="14">
        <f t="shared" si="1048"/>
        <v>0</v>
      </c>
      <c r="AL437" s="14">
        <f t="shared" si="1003"/>
        <v>2548</v>
      </c>
      <c r="AM437" s="14">
        <f t="shared" si="1049"/>
        <v>5.0960000000000001</v>
      </c>
      <c r="AN437" s="14">
        <f t="shared" si="1050"/>
        <v>9037029.134603519</v>
      </c>
      <c r="AO437" s="14">
        <f t="shared" si="1051"/>
        <v>18074.058269207038</v>
      </c>
      <c r="AP437" s="62"/>
      <c r="AQ437" s="14">
        <f t="shared" si="1004"/>
        <v>1159.8895646779984</v>
      </c>
      <c r="AR437" s="14">
        <f t="shared" si="1009"/>
        <v>0</v>
      </c>
      <c r="AS437" s="14">
        <f t="shared" si="1010"/>
        <v>5.0960000000000001</v>
      </c>
      <c r="AT437" s="14">
        <f t="shared" si="1052"/>
        <v>1164.9855646779984</v>
      </c>
      <c r="AU437" s="37">
        <f t="shared" si="1011"/>
        <v>6.8897069936068159E-2</v>
      </c>
      <c r="AV437" s="42"/>
      <c r="AW437" s="14" t="str">
        <f>IFERROR(VLOOKUP($A437,#REF!,27,0),"0")</f>
        <v>0</v>
      </c>
      <c r="AX437" s="14">
        <f t="shared" si="1053"/>
        <v>0</v>
      </c>
      <c r="AY437" s="14" t="str">
        <f>IFERROR(VLOOKUP($A437,SpecEd22!#REF!,23,0)," ")</f>
        <v xml:space="preserve"> </v>
      </c>
      <c r="AZ437" s="14" t="e">
        <f t="shared" si="1054"/>
        <v>#VALUE!</v>
      </c>
      <c r="BA437" s="14">
        <f>IFERROR(VLOOKUP($A437,ECFE!#REF!,23,0),0)</f>
        <v>0</v>
      </c>
      <c r="BB437" s="14">
        <f t="shared" si="1055"/>
        <v>0</v>
      </c>
      <c r="BC437" s="14">
        <f>IFERROR(VLOOKUP($A437,#REF!,17,0),0)</f>
        <v>0</v>
      </c>
      <c r="BD437" s="14">
        <f t="shared" si="1056"/>
        <v>0</v>
      </c>
      <c r="BE437" s="14">
        <f>IFERROR(VLOOKUP($A437,#REF!,9,0),0)</f>
        <v>0</v>
      </c>
      <c r="BF437" s="14">
        <f t="shared" si="1057"/>
        <v>0</v>
      </c>
      <c r="BG437" s="14">
        <v>0</v>
      </c>
      <c r="BH437" s="14">
        <f t="shared" si="1058"/>
        <v>0</v>
      </c>
      <c r="BI437" s="14">
        <f>IFERROR(VLOOKUP($A437,ConEnroll!$A$8:$S$601,15,0),0)</f>
        <v>0</v>
      </c>
      <c r="BJ437" s="14">
        <f t="shared" si="1059"/>
        <v>0</v>
      </c>
      <c r="BK437" s="14">
        <f t="shared" si="1060"/>
        <v>0</v>
      </c>
      <c r="BL437" s="14">
        <f t="shared" si="1061"/>
        <v>0</v>
      </c>
      <c r="BM437" s="14" t="e">
        <f t="shared" si="1062"/>
        <v>#VALUE!</v>
      </c>
      <c r="BN437" s="14" t="e">
        <f t="shared" si="1063"/>
        <v>#VALUE!</v>
      </c>
      <c r="BO437" s="42"/>
      <c r="BP437" s="14">
        <f t="shared" si="1012"/>
        <v>12096.988764677999</v>
      </c>
      <c r="BQ437" s="14" t="e">
        <f t="shared" si="1013"/>
        <v>#VALUE!</v>
      </c>
      <c r="BR437" s="14">
        <f t="shared" si="1064"/>
        <v>5.0960000000000001</v>
      </c>
      <c r="BS437" s="14" t="e">
        <f t="shared" si="1014"/>
        <v>#VALUE!</v>
      </c>
      <c r="BT437" s="37" t="e">
        <f t="shared" si="1015"/>
        <v>#VALUE!</v>
      </c>
      <c r="BU437" s="41"/>
      <c r="BV437" s="14" t="str">
        <f>IFERROR(VLOOKUP($A437,#REF!,27,0),"0")</f>
        <v>0</v>
      </c>
      <c r="BW437" s="14">
        <f t="shared" si="1065"/>
        <v>0</v>
      </c>
      <c r="BX437" s="14" t="str">
        <f>IFERROR(VLOOKUP($A437,SpecEd22!$Z$22:$AV$606,59,0)," ")</f>
        <v xml:space="preserve"> </v>
      </c>
      <c r="BY437" s="14" t="e">
        <f t="shared" si="1066"/>
        <v>#VALUE!</v>
      </c>
      <c r="BZ437" s="14">
        <f>IFERROR(VLOOKUP($A437,ECFE!#REF!,25,0),0)</f>
        <v>0</v>
      </c>
      <c r="CA437" s="14">
        <f t="shared" si="1067"/>
        <v>0</v>
      </c>
      <c r="CB437" s="14">
        <f>IFERROR(VLOOKUP($A437,#REF!,17,0),0)</f>
        <v>0</v>
      </c>
      <c r="CC437" s="14">
        <f t="shared" si="1068"/>
        <v>0</v>
      </c>
      <c r="CD437" s="14">
        <f>IFERROR(VLOOKUP($A437,#REF!,9,0),0)</f>
        <v>0</v>
      </c>
      <c r="CE437" s="14">
        <f t="shared" si="1069"/>
        <v>0</v>
      </c>
      <c r="CF437" s="14">
        <v>0</v>
      </c>
      <c r="CG437" s="14">
        <f t="shared" si="1070"/>
        <v>0</v>
      </c>
      <c r="CH437" s="14">
        <f>IFERROR(VLOOKUP($A437,ConEnroll!$A$8:$S$601,15,0),0)</f>
        <v>0</v>
      </c>
      <c r="CI437" s="14">
        <f t="shared" si="1071"/>
        <v>0</v>
      </c>
      <c r="CJ437" s="14">
        <f t="shared" si="1072"/>
        <v>0</v>
      </c>
      <c r="CK437" s="14">
        <f t="shared" si="1073"/>
        <v>0</v>
      </c>
      <c r="CL437" s="14" t="e">
        <f t="shared" si="1074"/>
        <v>#VALUE!</v>
      </c>
      <c r="CM437" s="14" t="e">
        <f t="shared" si="1075"/>
        <v>#VALUE!</v>
      </c>
      <c r="CN437" s="42"/>
      <c r="CO437" s="14">
        <f t="shared" si="1016"/>
        <v>-11670.856</v>
      </c>
      <c r="CP437" s="14" t="e">
        <f t="shared" si="1017"/>
        <v>#VALUE!</v>
      </c>
      <c r="CQ437" s="14">
        <f t="shared" si="1018"/>
        <v>0</v>
      </c>
      <c r="CR437" s="14" t="e">
        <f t="shared" si="1019"/>
        <v>#VALUE!</v>
      </c>
      <c r="CS437" s="37" t="e">
        <f t="shared" si="1020"/>
        <v>#VALUE!</v>
      </c>
      <c r="CT437" s="239"/>
      <c r="CU437" s="239"/>
      <c r="CV437" s="468"/>
      <c r="CW437" s="14">
        <f>IFERROR(VLOOKUP($A437,BaseFY23!$A$7:$AK$527,6,0),0)</f>
        <v>536.46153800000002</v>
      </c>
      <c r="CX437" s="14">
        <f>IFERROR(VLOOKUP($A437,BaseFY23!$A$7:$AN$528,28,0),0)</f>
        <v>6305777.7538459999</v>
      </c>
      <c r="CY437" s="14">
        <f t="shared" si="1076"/>
        <v>11754.389284560415</v>
      </c>
      <c r="CZ437" s="14">
        <f>IFERROR(VLOOKUP($A437,SpecEd23!$A$21:$BB$605,23,0)," ")</f>
        <v>3010140.1362700094</v>
      </c>
      <c r="DA437" s="14">
        <f t="shared" si="1077"/>
        <v>5611.101491995516</v>
      </c>
      <c r="DB437" s="14">
        <f>IFERROR(VLOOKUP($A437,ECFE!$A$16:$AB$347,7,0),0)</f>
        <v>0</v>
      </c>
      <c r="DC437" s="14">
        <f t="shared" si="1078"/>
        <v>0</v>
      </c>
      <c r="DD437" s="14">
        <v>0</v>
      </c>
      <c r="DE437" s="14">
        <f t="shared" si="1079"/>
        <v>0</v>
      </c>
      <c r="DF437" s="14">
        <f>IFERROR(VLOOKUP($A437,ConEnroll!$A$7:$S$338,10,0),0)</f>
        <v>0</v>
      </c>
      <c r="DG437" s="14">
        <f t="shared" si="1080"/>
        <v>0</v>
      </c>
      <c r="DH437" s="14">
        <f t="shared" si="1021"/>
        <v>0</v>
      </c>
      <c r="DI437" s="14">
        <f t="shared" si="1081"/>
        <v>0</v>
      </c>
      <c r="DJ437" s="14">
        <f t="shared" si="1022"/>
        <v>9315917.8901160099</v>
      </c>
      <c r="DK437" s="14">
        <f t="shared" si="1082"/>
        <v>17365.490776555933</v>
      </c>
      <c r="DL437" s="42"/>
      <c r="DM437" s="14">
        <f>IFERROR(VLOOKUP($A437,HouseFY23!$A$7:$AJ$528,28,0),0)</f>
        <v>6662456.6238460001</v>
      </c>
      <c r="DN437" s="14">
        <f t="shared" si="1083"/>
        <v>12419.262429669281</v>
      </c>
      <c r="DO437" s="14">
        <f>IFERROR(VLOOKUP($A437,Compens80percent!$A$13:$M$560,12,0),0)</f>
        <v>366878.39999999991</v>
      </c>
      <c r="DP437" s="14">
        <f t="shared" si="1083"/>
        <v>683.88574764888347</v>
      </c>
      <c r="DQ437" s="14">
        <f t="shared" si="1084"/>
        <v>7029335.0238460004</v>
      </c>
      <c r="DR437" s="14">
        <f t="shared" si="1085"/>
        <v>14058.670047692001</v>
      </c>
      <c r="DS437" s="14">
        <f>IFERROR(VLOOKUP($A437,SpecEd23!$A$21:$Z$550,14,0),0)</f>
        <v>3010140.1362700094</v>
      </c>
      <c r="DT437" s="14">
        <f t="shared" si="1086"/>
        <v>5611.101491995516</v>
      </c>
      <c r="DU437" s="14">
        <f>IFERROR(VLOOKUP($A437,ECFE!$A$16:$AB$347,9,0),0)</f>
        <v>0</v>
      </c>
      <c r="DV437" s="14">
        <f t="shared" si="1087"/>
        <v>0</v>
      </c>
      <c r="DW437" s="14">
        <f>IFERROR(VLOOKUP($A437,ParaFY19!$A$21:$Z$543,7,0),0)</f>
        <v>2548</v>
      </c>
      <c r="DX437" s="14">
        <f t="shared" si="1088"/>
        <v>4.7496415297530614</v>
      </c>
      <c r="DY437" s="14">
        <f>IFERROR(VLOOKUP($A437,ConEnroll!$A$7:$S$341,13,0),0)</f>
        <v>0</v>
      </c>
      <c r="DZ437" s="14">
        <f t="shared" si="1089"/>
        <v>0</v>
      </c>
      <c r="EA437" s="14">
        <f t="shared" si="1023"/>
        <v>2548</v>
      </c>
      <c r="EB437" s="14">
        <f t="shared" si="1090"/>
        <v>4.7496415297530614</v>
      </c>
      <c r="EC437" s="14">
        <f t="shared" si="1024"/>
        <v>9675144.760116009</v>
      </c>
      <c r="ED437" s="14">
        <f t="shared" si="1091"/>
        <v>18035.113563194551</v>
      </c>
      <c r="EE437" s="62"/>
      <c r="EF437" s="14">
        <f t="shared" si="1025"/>
        <v>664.87314510886608</v>
      </c>
      <c r="EG437" s="14">
        <f t="shared" si="1026"/>
        <v>0</v>
      </c>
      <c r="EH437" s="14">
        <f t="shared" si="1027"/>
        <v>4.7496415297530614</v>
      </c>
      <c r="EI437" s="14">
        <f t="shared" si="1092"/>
        <v>669.62278663861912</v>
      </c>
      <c r="EJ437" s="37">
        <f t="shared" si="1028"/>
        <v>3.8560544890711361E-2</v>
      </c>
      <c r="EK437" s="42"/>
      <c r="EL437" s="14" t="str">
        <f>IFERROR(VLOOKUP($A437,#REF!,27,0),"0")</f>
        <v>0</v>
      </c>
      <c r="EM437" s="14">
        <f t="shared" si="1093"/>
        <v>0</v>
      </c>
      <c r="EN437" s="14" t="str">
        <f>IFERROR(VLOOKUP($A437,SpecEd23!#REF!,23,0)," ")</f>
        <v xml:space="preserve"> </v>
      </c>
      <c r="EO437" s="14" t="e">
        <f t="shared" si="1094"/>
        <v>#VALUE!</v>
      </c>
      <c r="EP437" s="14">
        <f>IFERROR(VLOOKUP($A437,ECFE!#REF!,24,0),0)</f>
        <v>0</v>
      </c>
      <c r="EQ437" s="14">
        <f t="shared" si="1095"/>
        <v>0</v>
      </c>
      <c r="ER437" s="14">
        <f>IFERROR(VLOOKUP($A437,#REF!,30,0),0)</f>
        <v>0</v>
      </c>
      <c r="ES437" s="14">
        <f t="shared" si="1096"/>
        <v>0</v>
      </c>
      <c r="ET437" s="14">
        <f>IFERROR(VLOOKUP($A437,#REF!,12,0),0)</f>
        <v>0</v>
      </c>
      <c r="EU437" s="14">
        <f t="shared" si="1097"/>
        <v>0</v>
      </c>
      <c r="EV437" s="14">
        <v>0</v>
      </c>
      <c r="EW437" s="14">
        <f t="shared" si="1098"/>
        <v>0</v>
      </c>
      <c r="EX437" s="14">
        <f>IFERROR(VLOOKUP($A437,ConEnroll!$A$8:$S$601,16,0),0)</f>
        <v>0</v>
      </c>
      <c r="EY437" s="14">
        <f t="shared" si="1099"/>
        <v>0</v>
      </c>
      <c r="EZ437" s="14">
        <f t="shared" si="1100"/>
        <v>0</v>
      </c>
      <c r="FA437" s="14">
        <f t="shared" si="1101"/>
        <v>0</v>
      </c>
      <c r="FB437" s="14" t="e">
        <f t="shared" si="1102"/>
        <v>#VALUE!</v>
      </c>
      <c r="FC437" s="14" t="e">
        <f t="shared" si="1103"/>
        <v>#VALUE!</v>
      </c>
      <c r="FD437" s="62"/>
      <c r="FE437" s="14">
        <f t="shared" si="1029"/>
        <v>12419.262429669281</v>
      </c>
      <c r="FF437" s="14" t="e">
        <f t="shared" si="1030"/>
        <v>#VALUE!</v>
      </c>
      <c r="FG437" s="14">
        <f t="shared" si="1104"/>
        <v>4.7496415297530614</v>
      </c>
      <c r="FH437" s="14" t="e">
        <f t="shared" si="1031"/>
        <v>#VALUE!</v>
      </c>
      <c r="FI437" s="37" t="e">
        <f t="shared" si="1032"/>
        <v>#VALUE!</v>
      </c>
      <c r="FJ437" s="12"/>
      <c r="FK437" s="14" t="str">
        <f>IFERROR(VLOOKUP($A437,#REF!,27,0),"0")</f>
        <v>0</v>
      </c>
      <c r="FL437" s="14">
        <f t="shared" si="1105"/>
        <v>0</v>
      </c>
      <c r="FM437" s="14" t="str">
        <f>IFERROR(VLOOKUP($A437,SpecEd23!$X$22:$Y$610,59,0)," ")</f>
        <v xml:space="preserve"> </v>
      </c>
      <c r="FN437" s="14" t="e">
        <f t="shared" si="1106"/>
        <v>#VALUE!</v>
      </c>
      <c r="FO437" s="14">
        <f>IFERROR(VLOOKUP($A437,ECFE!#REF!,26,0),0)</f>
        <v>0</v>
      </c>
      <c r="FP437" s="14">
        <f t="shared" si="1107"/>
        <v>0</v>
      </c>
      <c r="FQ437" s="14">
        <f>IFERROR(VLOOKUP($A437,#REF!,16,0),0)</f>
        <v>0</v>
      </c>
      <c r="FR437" s="14">
        <f t="shared" si="1108"/>
        <v>0</v>
      </c>
      <c r="FS437" s="14">
        <f>IFERROR(VLOOKUP($A437,#REF!,12,0),0)</f>
        <v>0</v>
      </c>
      <c r="FT437" s="14">
        <f t="shared" si="1109"/>
        <v>0</v>
      </c>
      <c r="FU437" s="14">
        <v>0</v>
      </c>
      <c r="FV437" s="14">
        <f t="shared" si="1110"/>
        <v>0</v>
      </c>
      <c r="FW437" s="14">
        <f>IFERROR(VLOOKUP($A437,ConEnroll!$A$8:$S$601,16,0),0)</f>
        <v>0</v>
      </c>
      <c r="FX437" s="14">
        <f t="shared" si="1111"/>
        <v>0</v>
      </c>
      <c r="FY437" s="14">
        <f t="shared" si="1112"/>
        <v>0</v>
      </c>
      <c r="FZ437" s="14">
        <f t="shared" si="1113"/>
        <v>0</v>
      </c>
      <c r="GA437" s="14" t="e">
        <f t="shared" si="1114"/>
        <v>#VALUE!</v>
      </c>
      <c r="GB437" s="14" t="e">
        <f t="shared" si="1115"/>
        <v>#VALUE!</v>
      </c>
      <c r="GC437" s="39"/>
      <c r="GD437" s="14">
        <f t="shared" si="1033"/>
        <v>-11754.389284560415</v>
      </c>
      <c r="GE437" s="14" t="e">
        <f t="shared" si="1034"/>
        <v>#VALUE!</v>
      </c>
      <c r="GF437" s="14">
        <f t="shared" si="1035"/>
        <v>0</v>
      </c>
      <c r="GG437" s="14" t="e">
        <f t="shared" si="1036"/>
        <v>#VALUE!</v>
      </c>
      <c r="GH437" s="37" t="e">
        <f t="shared" si="1037"/>
        <v>#VALUE!</v>
      </c>
    </row>
    <row r="438" spans="1:190" ht="12.5" x14ac:dyDescent="0.25">
      <c r="A438" s="67">
        <v>4132</v>
      </c>
      <c r="B438" s="35">
        <v>7</v>
      </c>
      <c r="C438" s="14">
        <v>7</v>
      </c>
      <c r="D438" s="14"/>
      <c r="E438" s="14"/>
      <c r="F438" s="35" t="s">
        <v>2718</v>
      </c>
      <c r="G438" s="41"/>
      <c r="H438" s="14">
        <f>IFERROR(VLOOKUP($A438,BaseFY22!$A$7:$AK$528,6,0),0)</f>
        <v>615</v>
      </c>
      <c r="I438" s="14">
        <f>IFERROR(VLOOKUP($A438,BaseFY22!$A$7:$AK$528,28,0),0)</f>
        <v>5549126</v>
      </c>
      <c r="J438" s="14">
        <f t="shared" si="1038"/>
        <v>9022.969105691056</v>
      </c>
      <c r="K438" s="14">
        <f>IFERROR(VLOOKUP($A438,SpecEd22!$A$21:$BB$605,24,0)," ")</f>
        <v>2207936.9001581823</v>
      </c>
      <c r="L438" s="14">
        <f t="shared" si="1039"/>
        <v>3590.1413010702149</v>
      </c>
      <c r="M438" s="14">
        <f>IFERROR(VLOOKUP($A438,ECFE!$A$16:$AB$347,7,0),0)</f>
        <v>0</v>
      </c>
      <c r="N438" s="14">
        <f t="shared" si="1005"/>
        <v>0</v>
      </c>
      <c r="O438" s="14">
        <v>0</v>
      </c>
      <c r="P438" s="14">
        <f t="shared" si="1006"/>
        <v>0</v>
      </c>
      <c r="Q438" s="14">
        <f>IFERROR(VLOOKUP($A438,ConEnroll!$A$7:$S$337,10,0),0)</f>
        <v>1782.53</v>
      </c>
      <c r="R438" s="14">
        <f t="shared" si="1040"/>
        <v>2.8984227642276421</v>
      </c>
      <c r="S438" s="14">
        <f t="shared" si="1007"/>
        <v>1782.53</v>
      </c>
      <c r="T438" s="14">
        <f t="shared" si="1041"/>
        <v>2.8984227642276421</v>
      </c>
      <c r="U438" s="14">
        <f t="shared" si="1008"/>
        <v>7758845.430158182</v>
      </c>
      <c r="V438" s="14">
        <f t="shared" si="1042"/>
        <v>12616.008829525499</v>
      </c>
      <c r="W438" s="42"/>
      <c r="X438" s="14">
        <f>IFERROR(VLOOKUP($A438,HouseFY22!$A$6:$AJ$528,28,0),0)</f>
        <v>5654219.0387119995</v>
      </c>
      <c r="Y438" s="14">
        <f t="shared" si="1043"/>
        <v>9193.8520954666656</v>
      </c>
      <c r="Z438" s="14">
        <f>IFERROR(VLOOKUP($A438,Compens80percent!$A$13:$M$560,12,0),0)</f>
        <v>0</v>
      </c>
      <c r="AA438" s="14">
        <f t="shared" si="1043"/>
        <v>0</v>
      </c>
      <c r="AB438" s="14">
        <f t="shared" si="1044"/>
        <v>5654219.0387119995</v>
      </c>
      <c r="AC438" s="14">
        <f t="shared" si="1043"/>
        <v>9193.8520954666656</v>
      </c>
      <c r="AD438" s="14">
        <f>IFERROR(VLOOKUP(A438,SpecEd22!$A$21:$Z$550,14,0),0)</f>
        <v>2207936.9001581823</v>
      </c>
      <c r="AE438" s="14">
        <f t="shared" si="1045"/>
        <v>3590.1413010702149</v>
      </c>
      <c r="AF438" s="14">
        <f>IFERROR(VLOOKUP($A438,ECFE!$A$16:$AB$348,8,0),0)</f>
        <v>0</v>
      </c>
      <c r="AG438" s="14">
        <f t="shared" si="1046"/>
        <v>0</v>
      </c>
      <c r="AH438" s="14">
        <f>IFERROR(VLOOKUP(A438,ParaFY19!$A$21:$Z$543,7,0),0)</f>
        <v>3332</v>
      </c>
      <c r="AI438" s="14">
        <f t="shared" si="1047"/>
        <v>5.4178861788617887</v>
      </c>
      <c r="AJ438" s="14">
        <f>IFERROR(VLOOKUP(A438,ConEnroll!$A$7:$S$341,13,0),0)</f>
        <v>2228.1624999999999</v>
      </c>
      <c r="AK438" s="14">
        <f t="shared" si="1048"/>
        <v>3.6230284552845529</v>
      </c>
      <c r="AL438" s="14">
        <f t="shared" si="1003"/>
        <v>5560.1625000000004</v>
      </c>
      <c r="AM438" s="14">
        <f t="shared" si="1049"/>
        <v>9.0409146341463416</v>
      </c>
      <c r="AN438" s="14">
        <f t="shared" si="1050"/>
        <v>7867716.1013701819</v>
      </c>
      <c r="AO438" s="14">
        <f t="shared" si="1051"/>
        <v>12793.034311171028</v>
      </c>
      <c r="AP438" s="62"/>
      <c r="AQ438" s="14">
        <f t="shared" si="1004"/>
        <v>170.88298977560953</v>
      </c>
      <c r="AR438" s="14">
        <f t="shared" si="1009"/>
        <v>0</v>
      </c>
      <c r="AS438" s="14">
        <f t="shared" si="1010"/>
        <v>6.1424918699186994</v>
      </c>
      <c r="AT438" s="14">
        <f t="shared" si="1052"/>
        <v>177.02548164552823</v>
      </c>
      <c r="AU438" s="37">
        <f t="shared" si="1011"/>
        <v>1.4031813391825784E-2</v>
      </c>
      <c r="AV438" s="42"/>
      <c r="AW438" s="14" t="str">
        <f>IFERROR(VLOOKUP($A438,#REF!,27,0),"0")</f>
        <v>0</v>
      </c>
      <c r="AX438" s="14">
        <f t="shared" si="1053"/>
        <v>0</v>
      </c>
      <c r="AY438" s="14" t="str">
        <f>IFERROR(VLOOKUP($A438,SpecEd22!#REF!,23,0)," ")</f>
        <v xml:space="preserve"> </v>
      </c>
      <c r="AZ438" s="14" t="e">
        <f t="shared" si="1054"/>
        <v>#VALUE!</v>
      </c>
      <c r="BA438" s="14">
        <f>IFERROR(VLOOKUP($A438,ECFE!#REF!,23,0),0)</f>
        <v>0</v>
      </c>
      <c r="BB438" s="14">
        <f t="shared" si="1055"/>
        <v>0</v>
      </c>
      <c r="BC438" s="14">
        <f>IFERROR(VLOOKUP($A438,#REF!,17,0),0)</f>
        <v>0</v>
      </c>
      <c r="BD438" s="14">
        <f t="shared" si="1056"/>
        <v>0</v>
      </c>
      <c r="BE438" s="14">
        <f>IFERROR(VLOOKUP($A438,#REF!,9,0),0)</f>
        <v>0</v>
      </c>
      <c r="BF438" s="14">
        <f t="shared" si="1057"/>
        <v>0</v>
      </c>
      <c r="BG438" s="14">
        <v>0</v>
      </c>
      <c r="BH438" s="14">
        <f t="shared" si="1058"/>
        <v>0</v>
      </c>
      <c r="BI438" s="14">
        <f>IFERROR(VLOOKUP($A438,ConEnroll!$A$8:$S$601,15,0),0)</f>
        <v>-1768</v>
      </c>
      <c r="BJ438" s="14">
        <f t="shared" si="1059"/>
        <v>-2.8747967479674799</v>
      </c>
      <c r="BK438" s="14">
        <f t="shared" si="1060"/>
        <v>-1768</v>
      </c>
      <c r="BL438" s="14">
        <f t="shared" si="1061"/>
        <v>-2.8747967479674799</v>
      </c>
      <c r="BM438" s="14" t="e">
        <f t="shared" si="1062"/>
        <v>#VALUE!</v>
      </c>
      <c r="BN438" s="14" t="e">
        <f t="shared" si="1063"/>
        <v>#VALUE!</v>
      </c>
      <c r="BO438" s="42"/>
      <c r="BP438" s="14">
        <f t="shared" si="1012"/>
        <v>9193.8520954666656</v>
      </c>
      <c r="BQ438" s="14" t="e">
        <f t="shared" si="1013"/>
        <v>#VALUE!</v>
      </c>
      <c r="BR438" s="14">
        <f t="shared" si="1064"/>
        <v>11.915711382113821</v>
      </c>
      <c r="BS438" s="14" t="e">
        <f t="shared" si="1014"/>
        <v>#VALUE!</v>
      </c>
      <c r="BT438" s="37" t="e">
        <f t="shared" si="1015"/>
        <v>#VALUE!</v>
      </c>
      <c r="BU438" s="41"/>
      <c r="BV438" s="14" t="str">
        <f>IFERROR(VLOOKUP($A438,#REF!,27,0),"0")</f>
        <v>0</v>
      </c>
      <c r="BW438" s="14">
        <f t="shared" si="1065"/>
        <v>0</v>
      </c>
      <c r="BX438" s="14" t="str">
        <f>IFERROR(VLOOKUP($A438,SpecEd22!$Z$22:$AV$606,59,0)," ")</f>
        <v xml:space="preserve"> </v>
      </c>
      <c r="BY438" s="14" t="e">
        <f t="shared" si="1066"/>
        <v>#VALUE!</v>
      </c>
      <c r="BZ438" s="14">
        <f>IFERROR(VLOOKUP($A438,ECFE!#REF!,25,0),0)</f>
        <v>0</v>
      </c>
      <c r="CA438" s="14">
        <f t="shared" si="1067"/>
        <v>0</v>
      </c>
      <c r="CB438" s="14">
        <f>IFERROR(VLOOKUP($A438,#REF!,17,0),0)</f>
        <v>0</v>
      </c>
      <c r="CC438" s="14">
        <f t="shared" si="1068"/>
        <v>0</v>
      </c>
      <c r="CD438" s="14">
        <f>IFERROR(VLOOKUP($A438,#REF!,9,0),0)</f>
        <v>0</v>
      </c>
      <c r="CE438" s="14">
        <f t="shared" si="1069"/>
        <v>0</v>
      </c>
      <c r="CF438" s="14">
        <v>0</v>
      </c>
      <c r="CG438" s="14">
        <f t="shared" si="1070"/>
        <v>0</v>
      </c>
      <c r="CH438" s="14">
        <f>IFERROR(VLOOKUP($A438,ConEnroll!$A$8:$S$601,15,0),0)</f>
        <v>-1768</v>
      </c>
      <c r="CI438" s="14">
        <f t="shared" si="1071"/>
        <v>-2.8747967479674799</v>
      </c>
      <c r="CJ438" s="14">
        <f t="shared" si="1072"/>
        <v>-1768</v>
      </c>
      <c r="CK438" s="14">
        <f t="shared" si="1073"/>
        <v>-2.8747967479674799</v>
      </c>
      <c r="CL438" s="14" t="e">
        <f t="shared" si="1074"/>
        <v>#VALUE!</v>
      </c>
      <c r="CM438" s="14" t="e">
        <f t="shared" si="1075"/>
        <v>#VALUE!</v>
      </c>
      <c r="CN438" s="42"/>
      <c r="CO438" s="14">
        <f t="shared" si="1016"/>
        <v>-9022.969105691056</v>
      </c>
      <c r="CP438" s="14" t="e">
        <f t="shared" si="1017"/>
        <v>#VALUE!</v>
      </c>
      <c r="CQ438" s="14">
        <f t="shared" si="1018"/>
        <v>-5.773219512195122</v>
      </c>
      <c r="CR438" s="14" t="e">
        <f t="shared" si="1019"/>
        <v>#VALUE!</v>
      </c>
      <c r="CS438" s="37" t="e">
        <f t="shared" si="1020"/>
        <v>#VALUE!</v>
      </c>
      <c r="CT438" s="239"/>
      <c r="CU438" s="239"/>
      <c r="CV438" s="468"/>
      <c r="CW438" s="14">
        <f>IFERROR(VLOOKUP($A438,BaseFY23!$A$7:$AK$527,6,0),0)</f>
        <v>730.74861099999998</v>
      </c>
      <c r="CX438" s="14">
        <f>IFERROR(VLOOKUP($A438,BaseFY23!$A$7:$AN$528,28,0),0)</f>
        <v>6585120.5800099997</v>
      </c>
      <c r="CY438" s="14">
        <f t="shared" si="1076"/>
        <v>9011.4719082374013</v>
      </c>
      <c r="CZ438" s="14">
        <f>IFERROR(VLOOKUP($A438,SpecEd23!$A$21:$BB$605,23,0)," ")</f>
        <v>2804394.812903183</v>
      </c>
      <c r="DA438" s="14">
        <f t="shared" si="1077"/>
        <v>3837.7011884640901</v>
      </c>
      <c r="DB438" s="14">
        <f>IFERROR(VLOOKUP($A438,ECFE!$A$16:$AB$347,7,0),0)</f>
        <v>0</v>
      </c>
      <c r="DC438" s="14">
        <f t="shared" si="1078"/>
        <v>0</v>
      </c>
      <c r="DD438" s="14">
        <v>0</v>
      </c>
      <c r="DE438" s="14">
        <f t="shared" si="1079"/>
        <v>0</v>
      </c>
      <c r="DF438" s="14">
        <f>IFERROR(VLOOKUP($A438,ConEnroll!$A$7:$S$338,10,0),0)</f>
        <v>1782.53</v>
      </c>
      <c r="DG438" s="14">
        <f t="shared" si="1080"/>
        <v>2.4393204080958562</v>
      </c>
      <c r="DH438" s="14">
        <f t="shared" si="1021"/>
        <v>1782.53</v>
      </c>
      <c r="DI438" s="14">
        <f t="shared" si="1081"/>
        <v>2.4393204080958562</v>
      </c>
      <c r="DJ438" s="14">
        <f t="shared" si="1022"/>
        <v>9391297.9229131825</v>
      </c>
      <c r="DK438" s="14">
        <f t="shared" si="1082"/>
        <v>12851.612417109585</v>
      </c>
      <c r="DL438" s="42"/>
      <c r="DM438" s="14">
        <f>IFERROR(VLOOKUP($A438,HouseFY23!$A$7:$AJ$528,28,0),0)</f>
        <v>6835616.7800099999</v>
      </c>
      <c r="DN438" s="14">
        <f t="shared" si="1083"/>
        <v>9354.2658543760135</v>
      </c>
      <c r="DO438" s="14">
        <f>IFERROR(VLOOKUP($A438,Compens80percent!$A$13:$M$560,12,0),0)</f>
        <v>0</v>
      </c>
      <c r="DP438" s="14">
        <f t="shared" si="1083"/>
        <v>0</v>
      </c>
      <c r="DQ438" s="14">
        <f t="shared" si="1084"/>
        <v>6835616.7800099999</v>
      </c>
      <c r="DR438" s="14">
        <f t="shared" si="1085"/>
        <v>11114.824032536586</v>
      </c>
      <c r="DS438" s="14">
        <f>IFERROR(VLOOKUP($A438,SpecEd23!$A$21:$Z$550,14,0),0)</f>
        <v>2804394.812903183</v>
      </c>
      <c r="DT438" s="14">
        <f t="shared" si="1086"/>
        <v>3837.7011884640901</v>
      </c>
      <c r="DU438" s="14">
        <f>IFERROR(VLOOKUP($A438,ECFE!$A$16:$AB$347,9,0),0)</f>
        <v>0</v>
      </c>
      <c r="DV438" s="14">
        <f t="shared" si="1087"/>
        <v>0</v>
      </c>
      <c r="DW438" s="14">
        <f>IFERROR(VLOOKUP($A438,ParaFY19!$A$21:$Z$543,7,0),0)</f>
        <v>3332</v>
      </c>
      <c r="DX438" s="14">
        <f t="shared" si="1088"/>
        <v>4.5597076064780913</v>
      </c>
      <c r="DY438" s="14">
        <f>IFERROR(VLOOKUP($A438,ConEnroll!$A$7:$S$341,13,0),0)</f>
        <v>2228.1624999999999</v>
      </c>
      <c r="DZ438" s="14">
        <f t="shared" si="1089"/>
        <v>3.0491505101198202</v>
      </c>
      <c r="EA438" s="14">
        <f t="shared" si="1023"/>
        <v>5560.1625000000004</v>
      </c>
      <c r="EB438" s="14">
        <f t="shared" si="1090"/>
        <v>7.6088581165979123</v>
      </c>
      <c r="EC438" s="14">
        <f t="shared" si="1024"/>
        <v>9645571.7554131821</v>
      </c>
      <c r="ED438" s="14">
        <f t="shared" si="1091"/>
        <v>13199.575900956701</v>
      </c>
      <c r="EE438" s="62"/>
      <c r="EF438" s="14">
        <f t="shared" si="1025"/>
        <v>342.79394613861223</v>
      </c>
      <c r="EG438" s="14">
        <f t="shared" si="1026"/>
        <v>0</v>
      </c>
      <c r="EH438" s="14">
        <f t="shared" si="1027"/>
        <v>5.1695377085020562</v>
      </c>
      <c r="EI438" s="14">
        <f t="shared" si="1092"/>
        <v>347.96348384711428</v>
      </c>
      <c r="EJ438" s="37">
        <f t="shared" si="1028"/>
        <v>2.7075472909832244E-2</v>
      </c>
      <c r="EK438" s="42"/>
      <c r="EL438" s="14" t="str">
        <f>IFERROR(VLOOKUP($A438,#REF!,27,0),"0")</f>
        <v>0</v>
      </c>
      <c r="EM438" s="14">
        <f t="shared" si="1093"/>
        <v>0</v>
      </c>
      <c r="EN438" s="14" t="str">
        <f>IFERROR(VLOOKUP($A438,SpecEd23!#REF!,23,0)," ")</f>
        <v xml:space="preserve"> </v>
      </c>
      <c r="EO438" s="14" t="e">
        <f t="shared" si="1094"/>
        <v>#VALUE!</v>
      </c>
      <c r="EP438" s="14">
        <f>IFERROR(VLOOKUP($A438,ECFE!#REF!,24,0),0)</f>
        <v>0</v>
      </c>
      <c r="EQ438" s="14">
        <f t="shared" si="1095"/>
        <v>0</v>
      </c>
      <c r="ER438" s="14">
        <f>IFERROR(VLOOKUP($A438,#REF!,30,0),0)</f>
        <v>0</v>
      </c>
      <c r="ES438" s="14">
        <f t="shared" si="1096"/>
        <v>0</v>
      </c>
      <c r="ET438" s="14">
        <f>IFERROR(VLOOKUP($A438,#REF!,12,0),0)</f>
        <v>0</v>
      </c>
      <c r="EU438" s="14">
        <f t="shared" si="1097"/>
        <v>0</v>
      </c>
      <c r="EV438" s="14">
        <v>0</v>
      </c>
      <c r="EW438" s="14">
        <f t="shared" si="1098"/>
        <v>0</v>
      </c>
      <c r="EX438" s="14">
        <f>IFERROR(VLOOKUP($A438,ConEnroll!$A$8:$S$601,16,0),0)</f>
        <v>2364</v>
      </c>
      <c r="EY438" s="14">
        <f t="shared" si="1099"/>
        <v>3.2350386499742525</v>
      </c>
      <c r="EZ438" s="14">
        <f t="shared" si="1100"/>
        <v>2364</v>
      </c>
      <c r="FA438" s="14">
        <f t="shared" si="1101"/>
        <v>3.2350386499742525</v>
      </c>
      <c r="FB438" s="14" t="e">
        <f t="shared" si="1102"/>
        <v>#VALUE!</v>
      </c>
      <c r="FC438" s="14" t="e">
        <f t="shared" si="1103"/>
        <v>#VALUE!</v>
      </c>
      <c r="FD438" s="62"/>
      <c r="FE438" s="14">
        <f t="shared" si="1029"/>
        <v>9354.2658543760135</v>
      </c>
      <c r="FF438" s="14" t="e">
        <f t="shared" si="1030"/>
        <v>#VALUE!</v>
      </c>
      <c r="FG438" s="14">
        <f t="shared" si="1104"/>
        <v>4.3738194666236598</v>
      </c>
      <c r="FH438" s="14" t="e">
        <f t="shared" si="1031"/>
        <v>#VALUE!</v>
      </c>
      <c r="FI438" s="37" t="e">
        <f t="shared" si="1032"/>
        <v>#VALUE!</v>
      </c>
      <c r="FJ438" s="12"/>
      <c r="FK438" s="14" t="str">
        <f>IFERROR(VLOOKUP($A438,#REF!,27,0),"0")</f>
        <v>0</v>
      </c>
      <c r="FL438" s="14">
        <f t="shared" si="1105"/>
        <v>0</v>
      </c>
      <c r="FM438" s="14" t="str">
        <f>IFERROR(VLOOKUP($A438,SpecEd23!$X$22:$Y$610,59,0)," ")</f>
        <v xml:space="preserve"> </v>
      </c>
      <c r="FN438" s="14" t="e">
        <f t="shared" si="1106"/>
        <v>#VALUE!</v>
      </c>
      <c r="FO438" s="14">
        <f>IFERROR(VLOOKUP($A438,ECFE!#REF!,26,0),0)</f>
        <v>0</v>
      </c>
      <c r="FP438" s="14">
        <f t="shared" si="1107"/>
        <v>0</v>
      </c>
      <c r="FQ438" s="14">
        <f>IFERROR(VLOOKUP($A438,#REF!,16,0),0)</f>
        <v>0</v>
      </c>
      <c r="FR438" s="14">
        <f t="shared" si="1108"/>
        <v>0</v>
      </c>
      <c r="FS438" s="14">
        <f>IFERROR(VLOOKUP($A438,#REF!,12,0),0)</f>
        <v>0</v>
      </c>
      <c r="FT438" s="14">
        <f t="shared" si="1109"/>
        <v>0</v>
      </c>
      <c r="FU438" s="14">
        <v>0</v>
      </c>
      <c r="FV438" s="14">
        <f t="shared" si="1110"/>
        <v>0</v>
      </c>
      <c r="FW438" s="14">
        <f>IFERROR(VLOOKUP($A438,ConEnroll!$A$8:$S$601,16,0),0)</f>
        <v>2364</v>
      </c>
      <c r="FX438" s="14">
        <f t="shared" si="1111"/>
        <v>3.2350386499742525</v>
      </c>
      <c r="FY438" s="14">
        <f t="shared" si="1112"/>
        <v>2364</v>
      </c>
      <c r="FZ438" s="14">
        <f t="shared" si="1113"/>
        <v>3.2350386499742525</v>
      </c>
      <c r="GA438" s="14" t="e">
        <f t="shared" si="1114"/>
        <v>#VALUE!</v>
      </c>
      <c r="GB438" s="14" t="e">
        <f t="shared" si="1115"/>
        <v>#VALUE!</v>
      </c>
      <c r="GC438" s="39"/>
      <c r="GD438" s="14">
        <f t="shared" si="1033"/>
        <v>-9011.4719082374013</v>
      </c>
      <c r="GE438" s="14" t="e">
        <f t="shared" si="1034"/>
        <v>#VALUE!</v>
      </c>
      <c r="GF438" s="14">
        <f t="shared" si="1035"/>
        <v>0.79571824187839635</v>
      </c>
      <c r="GG438" s="14" t="e">
        <f t="shared" si="1036"/>
        <v>#VALUE!</v>
      </c>
      <c r="GH438" s="37" t="e">
        <f t="shared" si="1037"/>
        <v>#VALUE!</v>
      </c>
    </row>
    <row r="439" spans="1:190" ht="12.5" x14ac:dyDescent="0.25">
      <c r="A439" s="67">
        <v>4135</v>
      </c>
      <c r="B439" s="35">
        <v>7</v>
      </c>
      <c r="C439" s="14">
        <v>7</v>
      </c>
      <c r="D439" s="14"/>
      <c r="E439" s="14"/>
      <c r="F439" s="35" t="s">
        <v>577</v>
      </c>
      <c r="G439" s="41"/>
      <c r="H439" s="14">
        <f>IFERROR(VLOOKUP($A439,BaseFY22!$A$7:$AK$528,6,0),0)</f>
        <v>520</v>
      </c>
      <c r="I439" s="14">
        <f>IFERROR(VLOOKUP($A439,BaseFY22!$A$7:$AK$528,28,0),0)</f>
        <v>5412504</v>
      </c>
      <c r="J439" s="14">
        <f t="shared" si="1038"/>
        <v>10408.661538461538</v>
      </c>
      <c r="K439" s="14">
        <f>IFERROR(VLOOKUP($A439,SpecEd22!$A$21:$BB$605,24,0)," ")</f>
        <v>1885212.2268580215</v>
      </c>
      <c r="L439" s="14">
        <f t="shared" si="1039"/>
        <v>3625.4081285731181</v>
      </c>
      <c r="M439" s="14">
        <f>IFERROR(VLOOKUP($A439,ECFE!$A$16:$AB$347,7,0),0)</f>
        <v>0</v>
      </c>
      <c r="N439" s="14">
        <f t="shared" si="1005"/>
        <v>0</v>
      </c>
      <c r="O439" s="14">
        <v>0</v>
      </c>
      <c r="P439" s="14">
        <f t="shared" si="1006"/>
        <v>0</v>
      </c>
      <c r="Q439" s="14">
        <f>IFERROR(VLOOKUP($A439,ConEnroll!$A$7:$S$337,10,0),0)</f>
        <v>0</v>
      </c>
      <c r="R439" s="14">
        <f t="shared" si="1040"/>
        <v>0</v>
      </c>
      <c r="S439" s="14">
        <f t="shared" si="1007"/>
        <v>0</v>
      </c>
      <c r="T439" s="14">
        <f t="shared" si="1041"/>
        <v>0</v>
      </c>
      <c r="U439" s="14">
        <f t="shared" si="1008"/>
        <v>7297716.2268580217</v>
      </c>
      <c r="V439" s="14">
        <f t="shared" si="1042"/>
        <v>14034.069667034657</v>
      </c>
      <c r="W439" s="42"/>
      <c r="X439" s="14">
        <f>IFERROR(VLOOKUP($A439,HouseFY22!$A$6:$AJ$528,28,0),0)</f>
        <v>5584658.9215590004</v>
      </c>
      <c r="Y439" s="14">
        <f t="shared" si="1043"/>
        <v>10739.72869530577</v>
      </c>
      <c r="Z439" s="14">
        <f>IFERROR(VLOOKUP($A439,Compens80percent!$A$13:$M$560,12,0),0)</f>
        <v>330219.19999999995</v>
      </c>
      <c r="AA439" s="14">
        <f t="shared" si="1043"/>
        <v>635.03692307692302</v>
      </c>
      <c r="AB439" s="14">
        <f t="shared" si="1044"/>
        <v>5914878.1215590006</v>
      </c>
      <c r="AC439" s="14">
        <f t="shared" si="1043"/>
        <v>11374.765618382693</v>
      </c>
      <c r="AD439" s="14">
        <f>IFERROR(VLOOKUP(A439,SpecEd22!$A$21:$Z$550,14,0),0)</f>
        <v>1885212.2268580215</v>
      </c>
      <c r="AE439" s="14">
        <f t="shared" si="1045"/>
        <v>3625.4081285731181</v>
      </c>
      <c r="AF439" s="14">
        <f>IFERROR(VLOOKUP($A439,ECFE!$A$16:$AB$348,8,0),0)</f>
        <v>0</v>
      </c>
      <c r="AG439" s="14">
        <f t="shared" si="1046"/>
        <v>0</v>
      </c>
      <c r="AH439" s="14">
        <f>IFERROR(VLOOKUP(A439,ParaFY19!$A$21:$Z$543,7,0),0)</f>
        <v>5488</v>
      </c>
      <c r="AI439" s="14">
        <f t="shared" si="1047"/>
        <v>10.553846153846154</v>
      </c>
      <c r="AJ439" s="14">
        <f>IFERROR(VLOOKUP(A439,ConEnroll!$A$7:$S$341,13,0),0)</f>
        <v>0</v>
      </c>
      <c r="AK439" s="14">
        <f t="shared" si="1048"/>
        <v>0</v>
      </c>
      <c r="AL439" s="14">
        <f t="shared" si="1003"/>
        <v>5488</v>
      </c>
      <c r="AM439" s="14">
        <f t="shared" si="1049"/>
        <v>10.553846153846154</v>
      </c>
      <c r="AN439" s="14">
        <f t="shared" si="1050"/>
        <v>7805578.3484170223</v>
      </c>
      <c r="AO439" s="14">
        <f t="shared" si="1051"/>
        <v>15010.727593109657</v>
      </c>
      <c r="AP439" s="62"/>
      <c r="AQ439" s="14">
        <f t="shared" si="1004"/>
        <v>966.10407992115506</v>
      </c>
      <c r="AR439" s="14">
        <f t="shared" si="1009"/>
        <v>0</v>
      </c>
      <c r="AS439" s="14">
        <f t="shared" si="1010"/>
        <v>10.553846153846154</v>
      </c>
      <c r="AT439" s="14">
        <f t="shared" si="1052"/>
        <v>976.65792607500123</v>
      </c>
      <c r="AU439" s="37">
        <f t="shared" si="1011"/>
        <v>6.9591925168301177E-2</v>
      </c>
      <c r="AV439" s="42"/>
      <c r="AW439" s="14" t="str">
        <f>IFERROR(VLOOKUP($A439,#REF!,27,0),"0")</f>
        <v>0</v>
      </c>
      <c r="AX439" s="14">
        <f t="shared" si="1053"/>
        <v>0</v>
      </c>
      <c r="AY439" s="14" t="str">
        <f>IFERROR(VLOOKUP($A439,SpecEd22!#REF!,23,0)," ")</f>
        <v xml:space="preserve"> </v>
      </c>
      <c r="AZ439" s="14" t="e">
        <f t="shared" si="1054"/>
        <v>#VALUE!</v>
      </c>
      <c r="BA439" s="14">
        <f>IFERROR(VLOOKUP($A439,ECFE!#REF!,23,0),0)</f>
        <v>0</v>
      </c>
      <c r="BB439" s="14">
        <f t="shared" si="1055"/>
        <v>0</v>
      </c>
      <c r="BC439" s="14">
        <f>IFERROR(VLOOKUP($A439,#REF!,17,0),0)</f>
        <v>0</v>
      </c>
      <c r="BD439" s="14">
        <f t="shared" si="1056"/>
        <v>0</v>
      </c>
      <c r="BE439" s="14">
        <f>IFERROR(VLOOKUP($A439,#REF!,9,0),0)</f>
        <v>0</v>
      </c>
      <c r="BF439" s="14">
        <f t="shared" si="1057"/>
        <v>0</v>
      </c>
      <c r="BG439" s="14">
        <v>0</v>
      </c>
      <c r="BH439" s="14">
        <f t="shared" si="1058"/>
        <v>0</v>
      </c>
      <c r="BI439" s="14">
        <f>IFERROR(VLOOKUP($A439,ConEnroll!$A$8:$S$601,15,0),0)</f>
        <v>0</v>
      </c>
      <c r="BJ439" s="14">
        <f t="shared" si="1059"/>
        <v>0</v>
      </c>
      <c r="BK439" s="14">
        <f t="shared" si="1060"/>
        <v>0</v>
      </c>
      <c r="BL439" s="14">
        <f t="shared" si="1061"/>
        <v>0</v>
      </c>
      <c r="BM439" s="14" t="e">
        <f t="shared" si="1062"/>
        <v>#VALUE!</v>
      </c>
      <c r="BN439" s="14" t="e">
        <f t="shared" si="1063"/>
        <v>#VALUE!</v>
      </c>
      <c r="BO439" s="42"/>
      <c r="BP439" s="14">
        <f t="shared" si="1012"/>
        <v>10739.72869530577</v>
      </c>
      <c r="BQ439" s="14" t="e">
        <f t="shared" si="1013"/>
        <v>#VALUE!</v>
      </c>
      <c r="BR439" s="14">
        <f t="shared" si="1064"/>
        <v>10.553846153846154</v>
      </c>
      <c r="BS439" s="14" t="e">
        <f t="shared" si="1014"/>
        <v>#VALUE!</v>
      </c>
      <c r="BT439" s="37" t="e">
        <f t="shared" si="1015"/>
        <v>#VALUE!</v>
      </c>
      <c r="BU439" s="41"/>
      <c r="BV439" s="14" t="str">
        <f>IFERROR(VLOOKUP($A439,#REF!,27,0),"0")</f>
        <v>0</v>
      </c>
      <c r="BW439" s="14">
        <f t="shared" si="1065"/>
        <v>0</v>
      </c>
      <c r="BX439" s="14" t="str">
        <f>IFERROR(VLOOKUP($A439,SpecEd22!$Z$22:$AV$606,59,0)," ")</f>
        <v xml:space="preserve"> </v>
      </c>
      <c r="BY439" s="14" t="e">
        <f t="shared" si="1066"/>
        <v>#VALUE!</v>
      </c>
      <c r="BZ439" s="14">
        <f>IFERROR(VLOOKUP($A439,ECFE!#REF!,25,0),0)</f>
        <v>0</v>
      </c>
      <c r="CA439" s="14">
        <f t="shared" si="1067"/>
        <v>0</v>
      </c>
      <c r="CB439" s="14">
        <f>IFERROR(VLOOKUP($A439,#REF!,17,0),0)</f>
        <v>0</v>
      </c>
      <c r="CC439" s="14">
        <f t="shared" si="1068"/>
        <v>0</v>
      </c>
      <c r="CD439" s="14">
        <f>IFERROR(VLOOKUP($A439,#REF!,9,0),0)</f>
        <v>0</v>
      </c>
      <c r="CE439" s="14">
        <f t="shared" si="1069"/>
        <v>0</v>
      </c>
      <c r="CF439" s="14">
        <v>0</v>
      </c>
      <c r="CG439" s="14">
        <f t="shared" si="1070"/>
        <v>0</v>
      </c>
      <c r="CH439" s="14">
        <f>IFERROR(VLOOKUP($A439,ConEnroll!$A$8:$S$601,15,0),0)</f>
        <v>0</v>
      </c>
      <c r="CI439" s="14">
        <f t="shared" si="1071"/>
        <v>0</v>
      </c>
      <c r="CJ439" s="14">
        <f t="shared" si="1072"/>
        <v>0</v>
      </c>
      <c r="CK439" s="14">
        <f t="shared" si="1073"/>
        <v>0</v>
      </c>
      <c r="CL439" s="14" t="e">
        <f t="shared" si="1074"/>
        <v>#VALUE!</v>
      </c>
      <c r="CM439" s="14" t="e">
        <f t="shared" si="1075"/>
        <v>#VALUE!</v>
      </c>
      <c r="CN439" s="42"/>
      <c r="CO439" s="14">
        <f t="shared" si="1016"/>
        <v>-10408.661538461538</v>
      </c>
      <c r="CP439" s="14" t="e">
        <f t="shared" si="1017"/>
        <v>#VALUE!</v>
      </c>
      <c r="CQ439" s="14">
        <f t="shared" si="1018"/>
        <v>0</v>
      </c>
      <c r="CR439" s="14" t="e">
        <f t="shared" si="1019"/>
        <v>#VALUE!</v>
      </c>
      <c r="CS439" s="37" t="e">
        <f t="shared" si="1020"/>
        <v>#VALUE!</v>
      </c>
      <c r="CT439" s="239"/>
      <c r="CU439" s="239"/>
      <c r="CV439" s="468"/>
      <c r="CW439" s="14">
        <f>IFERROR(VLOOKUP($A439,BaseFY23!$A$7:$AK$527,6,0),0)</f>
        <v>601.67081399999995</v>
      </c>
      <c r="CX439" s="14">
        <f>IFERROR(VLOOKUP($A439,BaseFY23!$A$7:$AN$528,28,0),0)</f>
        <v>6254333.1346150003</v>
      </c>
      <c r="CY439" s="14">
        <f t="shared" si="1076"/>
        <v>10394.941867023985</v>
      </c>
      <c r="CZ439" s="14">
        <f>IFERROR(VLOOKUP($A439,SpecEd23!$A$21:$BB$605,23,0)," ")</f>
        <v>2334583.2834311388</v>
      </c>
      <c r="DA439" s="14">
        <f t="shared" si="1077"/>
        <v>3880.1670765953741</v>
      </c>
      <c r="DB439" s="14">
        <f>IFERROR(VLOOKUP($A439,ECFE!$A$16:$AB$347,7,0),0)</f>
        <v>0</v>
      </c>
      <c r="DC439" s="14">
        <f t="shared" si="1078"/>
        <v>0</v>
      </c>
      <c r="DD439" s="14">
        <v>0</v>
      </c>
      <c r="DE439" s="14">
        <f t="shared" si="1079"/>
        <v>0</v>
      </c>
      <c r="DF439" s="14">
        <f>IFERROR(VLOOKUP($A439,ConEnroll!$A$7:$S$338,10,0),0)</f>
        <v>0</v>
      </c>
      <c r="DG439" s="14">
        <f t="shared" si="1080"/>
        <v>0</v>
      </c>
      <c r="DH439" s="14">
        <f t="shared" si="1021"/>
        <v>0</v>
      </c>
      <c r="DI439" s="14">
        <f t="shared" si="1081"/>
        <v>0</v>
      </c>
      <c r="DJ439" s="14">
        <f t="shared" si="1022"/>
        <v>8588916.4180461392</v>
      </c>
      <c r="DK439" s="14">
        <f t="shared" si="1082"/>
        <v>14275.10894361936</v>
      </c>
      <c r="DL439" s="42"/>
      <c r="DM439" s="14">
        <f>IFERROR(VLOOKUP($A439,HouseFY23!$A$7:$AJ$528,28,0),0)</f>
        <v>6577124.814615</v>
      </c>
      <c r="DN439" s="14">
        <f t="shared" si="1083"/>
        <v>10931.43403597935</v>
      </c>
      <c r="DO439" s="14">
        <f>IFERROR(VLOOKUP($A439,Compens80percent!$A$13:$M$560,12,0),0)</f>
        <v>330219.19999999995</v>
      </c>
      <c r="DP439" s="14">
        <f t="shared" si="1083"/>
        <v>548.83699244883098</v>
      </c>
      <c r="DQ439" s="14">
        <f t="shared" si="1084"/>
        <v>6907344.0146150002</v>
      </c>
      <c r="DR439" s="14">
        <f t="shared" si="1085"/>
        <v>13283.353874259616</v>
      </c>
      <c r="DS439" s="14">
        <f>IFERROR(VLOOKUP($A439,SpecEd23!$A$21:$Z$550,14,0),0)</f>
        <v>2334583.2834311388</v>
      </c>
      <c r="DT439" s="14">
        <f t="shared" si="1086"/>
        <v>3880.1670765953741</v>
      </c>
      <c r="DU439" s="14">
        <f>IFERROR(VLOOKUP($A439,ECFE!$A$16:$AB$347,9,0),0)</f>
        <v>0</v>
      </c>
      <c r="DV439" s="14">
        <f t="shared" si="1087"/>
        <v>0</v>
      </c>
      <c r="DW439" s="14">
        <f>IFERROR(VLOOKUP($A439,ParaFY19!$A$21:$Z$543,7,0),0)</f>
        <v>5488</v>
      </c>
      <c r="DX439" s="14">
        <f t="shared" si="1088"/>
        <v>9.121266766315177</v>
      </c>
      <c r="DY439" s="14">
        <f>IFERROR(VLOOKUP($A439,ConEnroll!$A$7:$S$341,13,0),0)</f>
        <v>0</v>
      </c>
      <c r="DZ439" s="14">
        <f t="shared" si="1089"/>
        <v>0</v>
      </c>
      <c r="EA439" s="14">
        <f t="shared" si="1023"/>
        <v>5488</v>
      </c>
      <c r="EB439" s="14">
        <f t="shared" si="1090"/>
        <v>9.121266766315177</v>
      </c>
      <c r="EC439" s="14">
        <f t="shared" si="1024"/>
        <v>8917196.0980461389</v>
      </c>
      <c r="ED439" s="14">
        <f t="shared" si="1091"/>
        <v>14820.722379341039</v>
      </c>
      <c r="EE439" s="62"/>
      <c r="EF439" s="14">
        <f t="shared" si="1025"/>
        <v>536.49216895536483</v>
      </c>
      <c r="EG439" s="14">
        <f t="shared" si="1026"/>
        <v>0</v>
      </c>
      <c r="EH439" s="14">
        <f t="shared" si="1027"/>
        <v>9.121266766315177</v>
      </c>
      <c r="EI439" s="14">
        <f t="shared" si="1092"/>
        <v>545.61343572168005</v>
      </c>
      <c r="EJ439" s="37">
        <f t="shared" si="1028"/>
        <v>3.8221315008986782E-2</v>
      </c>
      <c r="EK439" s="42"/>
      <c r="EL439" s="14" t="str">
        <f>IFERROR(VLOOKUP($A439,#REF!,27,0),"0")</f>
        <v>0</v>
      </c>
      <c r="EM439" s="14">
        <f t="shared" si="1093"/>
        <v>0</v>
      </c>
      <c r="EN439" s="14" t="str">
        <f>IFERROR(VLOOKUP($A439,SpecEd23!#REF!,23,0)," ")</f>
        <v xml:space="preserve"> </v>
      </c>
      <c r="EO439" s="14" t="e">
        <f t="shared" si="1094"/>
        <v>#VALUE!</v>
      </c>
      <c r="EP439" s="14">
        <f>IFERROR(VLOOKUP($A439,ECFE!#REF!,24,0),0)</f>
        <v>0</v>
      </c>
      <c r="EQ439" s="14">
        <f t="shared" si="1095"/>
        <v>0</v>
      </c>
      <c r="ER439" s="14">
        <f>IFERROR(VLOOKUP($A439,#REF!,30,0),0)</f>
        <v>0</v>
      </c>
      <c r="ES439" s="14">
        <f t="shared" si="1096"/>
        <v>0</v>
      </c>
      <c r="ET439" s="14">
        <f>IFERROR(VLOOKUP($A439,#REF!,12,0),0)</f>
        <v>0</v>
      </c>
      <c r="EU439" s="14">
        <f t="shared" si="1097"/>
        <v>0</v>
      </c>
      <c r="EV439" s="14">
        <v>0</v>
      </c>
      <c r="EW439" s="14">
        <f t="shared" si="1098"/>
        <v>0</v>
      </c>
      <c r="EX439" s="14">
        <f>IFERROR(VLOOKUP($A439,ConEnroll!$A$8:$S$601,16,0),0)</f>
        <v>0</v>
      </c>
      <c r="EY439" s="14">
        <f t="shared" si="1099"/>
        <v>0</v>
      </c>
      <c r="EZ439" s="14">
        <f t="shared" si="1100"/>
        <v>0</v>
      </c>
      <c r="FA439" s="14">
        <f t="shared" si="1101"/>
        <v>0</v>
      </c>
      <c r="FB439" s="14" t="e">
        <f t="shared" si="1102"/>
        <v>#VALUE!</v>
      </c>
      <c r="FC439" s="14" t="e">
        <f t="shared" si="1103"/>
        <v>#VALUE!</v>
      </c>
      <c r="FD439" s="62"/>
      <c r="FE439" s="14">
        <f t="shared" si="1029"/>
        <v>10931.43403597935</v>
      </c>
      <c r="FF439" s="14" t="e">
        <f t="shared" si="1030"/>
        <v>#VALUE!</v>
      </c>
      <c r="FG439" s="14">
        <f t="shared" si="1104"/>
        <v>9.121266766315177</v>
      </c>
      <c r="FH439" s="14" t="e">
        <f t="shared" si="1031"/>
        <v>#VALUE!</v>
      </c>
      <c r="FI439" s="37" t="e">
        <f t="shared" si="1032"/>
        <v>#VALUE!</v>
      </c>
      <c r="FJ439" s="12"/>
      <c r="FK439" s="14" t="str">
        <f>IFERROR(VLOOKUP($A439,#REF!,27,0),"0")</f>
        <v>0</v>
      </c>
      <c r="FL439" s="14">
        <f t="shared" si="1105"/>
        <v>0</v>
      </c>
      <c r="FM439" s="14" t="str">
        <f>IFERROR(VLOOKUP($A439,SpecEd23!$X$22:$Y$610,59,0)," ")</f>
        <v xml:space="preserve"> </v>
      </c>
      <c r="FN439" s="14" t="e">
        <f t="shared" si="1106"/>
        <v>#VALUE!</v>
      </c>
      <c r="FO439" s="14">
        <f>IFERROR(VLOOKUP($A439,ECFE!#REF!,26,0),0)</f>
        <v>0</v>
      </c>
      <c r="FP439" s="14">
        <f t="shared" si="1107"/>
        <v>0</v>
      </c>
      <c r="FQ439" s="14">
        <f>IFERROR(VLOOKUP($A439,#REF!,16,0),0)</f>
        <v>0</v>
      </c>
      <c r="FR439" s="14">
        <f t="shared" si="1108"/>
        <v>0</v>
      </c>
      <c r="FS439" s="14">
        <f>IFERROR(VLOOKUP($A439,#REF!,12,0),0)</f>
        <v>0</v>
      </c>
      <c r="FT439" s="14">
        <f t="shared" si="1109"/>
        <v>0</v>
      </c>
      <c r="FU439" s="14">
        <v>0</v>
      </c>
      <c r="FV439" s="14">
        <f t="shared" si="1110"/>
        <v>0</v>
      </c>
      <c r="FW439" s="14">
        <f>IFERROR(VLOOKUP($A439,ConEnroll!$A$8:$S$601,16,0),0)</f>
        <v>0</v>
      </c>
      <c r="FX439" s="14">
        <f t="shared" si="1111"/>
        <v>0</v>
      </c>
      <c r="FY439" s="14">
        <f t="shared" si="1112"/>
        <v>0</v>
      </c>
      <c r="FZ439" s="14">
        <f t="shared" si="1113"/>
        <v>0</v>
      </c>
      <c r="GA439" s="14" t="e">
        <f t="shared" si="1114"/>
        <v>#VALUE!</v>
      </c>
      <c r="GB439" s="14" t="e">
        <f t="shared" si="1115"/>
        <v>#VALUE!</v>
      </c>
      <c r="GC439" s="39"/>
      <c r="GD439" s="14">
        <f t="shared" si="1033"/>
        <v>-10394.941867023985</v>
      </c>
      <c r="GE439" s="14" t="e">
        <f t="shared" si="1034"/>
        <v>#VALUE!</v>
      </c>
      <c r="GF439" s="14">
        <f t="shared" si="1035"/>
        <v>0</v>
      </c>
      <c r="GG439" s="14" t="e">
        <f t="shared" si="1036"/>
        <v>#VALUE!</v>
      </c>
      <c r="GH439" s="37" t="e">
        <f t="shared" si="1037"/>
        <v>#VALUE!</v>
      </c>
    </row>
    <row r="440" spans="1:190" ht="12.5" x14ac:dyDescent="0.25">
      <c r="A440" s="67">
        <v>4137</v>
      </c>
      <c r="B440" s="35">
        <v>7</v>
      </c>
      <c r="C440" s="14">
        <v>7</v>
      </c>
      <c r="D440" s="14"/>
      <c r="E440" s="14"/>
      <c r="F440" s="35" t="s">
        <v>2719</v>
      </c>
      <c r="G440" s="41"/>
      <c r="H440" s="14">
        <f>IFERROR(VLOOKUP($A440,BaseFY22!$A$7:$AK$528,6,0),0)</f>
        <v>147</v>
      </c>
      <c r="I440" s="14">
        <f>IFERROR(VLOOKUP($A440,BaseFY22!$A$7:$AK$528,28,0),0)</f>
        <v>1053012</v>
      </c>
      <c r="J440" s="14">
        <f t="shared" si="1038"/>
        <v>7163.3469387755104</v>
      </c>
      <c r="K440" s="14">
        <f>IFERROR(VLOOKUP($A440,SpecEd22!$A$21:$BB$605,24,0)," ")</f>
        <v>732475.68821658741</v>
      </c>
      <c r="L440" s="14">
        <f t="shared" si="1039"/>
        <v>4982.8278109971934</v>
      </c>
      <c r="M440" s="14">
        <f>IFERROR(VLOOKUP($A440,ECFE!$A$16:$AB$347,7,0),0)</f>
        <v>0</v>
      </c>
      <c r="N440" s="14">
        <f t="shared" si="1005"/>
        <v>0</v>
      </c>
      <c r="O440" s="14">
        <v>0</v>
      </c>
      <c r="P440" s="14">
        <f t="shared" si="1006"/>
        <v>0</v>
      </c>
      <c r="Q440" s="14">
        <f>IFERROR(VLOOKUP($A440,ConEnroll!$A$7:$S$337,10,0),0)</f>
        <v>0</v>
      </c>
      <c r="R440" s="14">
        <f t="shared" si="1040"/>
        <v>0</v>
      </c>
      <c r="S440" s="14">
        <f t="shared" si="1007"/>
        <v>0</v>
      </c>
      <c r="T440" s="14">
        <f t="shared" si="1041"/>
        <v>0</v>
      </c>
      <c r="U440" s="14">
        <f t="shared" si="1008"/>
        <v>1785487.6882165875</v>
      </c>
      <c r="V440" s="14">
        <f t="shared" si="1042"/>
        <v>12146.174749772705</v>
      </c>
      <c r="W440" s="42"/>
      <c r="X440" s="14">
        <f>IFERROR(VLOOKUP($A440,HouseFY22!$A$6:$AJ$528,28,0),0)</f>
        <v>1072664.554494</v>
      </c>
      <c r="Y440" s="14">
        <f t="shared" si="1043"/>
        <v>7297.0377856734694</v>
      </c>
      <c r="Z440" s="14">
        <f>IFERROR(VLOOKUP($A440,Compens80percent!$A$13:$M$560,12,0),0)</f>
        <v>0</v>
      </c>
      <c r="AA440" s="14">
        <f t="shared" si="1043"/>
        <v>0</v>
      </c>
      <c r="AB440" s="14">
        <f t="shared" si="1044"/>
        <v>1072664.554494</v>
      </c>
      <c r="AC440" s="14">
        <f t="shared" si="1043"/>
        <v>7297.0377856734694</v>
      </c>
      <c r="AD440" s="14">
        <f>IFERROR(VLOOKUP(A440,SpecEd22!$A$21:$Z$550,14,0),0)</f>
        <v>732475.68821658741</v>
      </c>
      <c r="AE440" s="14">
        <f t="shared" si="1045"/>
        <v>4982.8278109971934</v>
      </c>
      <c r="AF440" s="14">
        <f>IFERROR(VLOOKUP($A440,ECFE!$A$16:$AB$348,8,0),0)</f>
        <v>0</v>
      </c>
      <c r="AG440" s="14">
        <f t="shared" si="1046"/>
        <v>0</v>
      </c>
      <c r="AH440" s="14">
        <f>IFERROR(VLOOKUP(A440,ParaFY19!$A$21:$Z$543,7,0),0)</f>
        <v>1960</v>
      </c>
      <c r="AI440" s="14">
        <f t="shared" si="1047"/>
        <v>13.333333333333334</v>
      </c>
      <c r="AJ440" s="14">
        <f>IFERROR(VLOOKUP(A440,ConEnroll!$A$7:$S$341,13,0),0)</f>
        <v>0</v>
      </c>
      <c r="AK440" s="14">
        <f t="shared" si="1048"/>
        <v>0</v>
      </c>
      <c r="AL440" s="14">
        <f t="shared" si="1003"/>
        <v>1960</v>
      </c>
      <c r="AM440" s="14">
        <f t="shared" si="1049"/>
        <v>13.333333333333334</v>
      </c>
      <c r="AN440" s="14">
        <f t="shared" si="1050"/>
        <v>1807100.2427105876</v>
      </c>
      <c r="AO440" s="14">
        <f t="shared" si="1051"/>
        <v>12293.198930003997</v>
      </c>
      <c r="AP440" s="62"/>
      <c r="AQ440" s="14">
        <f t="shared" si="1004"/>
        <v>133.69084689795909</v>
      </c>
      <c r="AR440" s="14">
        <f t="shared" si="1009"/>
        <v>0</v>
      </c>
      <c r="AS440" s="14">
        <f t="shared" si="1010"/>
        <v>13.333333333333334</v>
      </c>
      <c r="AT440" s="14">
        <f t="shared" si="1052"/>
        <v>147.02418023129243</v>
      </c>
      <c r="AU440" s="37">
        <f t="shared" si="1011"/>
        <v>1.2104566520751214E-2</v>
      </c>
      <c r="AV440" s="42"/>
      <c r="AW440" s="14" t="str">
        <f>IFERROR(VLOOKUP($A440,#REF!,27,0),"0")</f>
        <v>0</v>
      </c>
      <c r="AX440" s="14">
        <f t="shared" si="1053"/>
        <v>0</v>
      </c>
      <c r="AY440" s="14" t="str">
        <f>IFERROR(VLOOKUP($A440,SpecEd22!#REF!,23,0)," ")</f>
        <v xml:space="preserve"> </v>
      </c>
      <c r="AZ440" s="14" t="e">
        <f t="shared" si="1054"/>
        <v>#VALUE!</v>
      </c>
      <c r="BA440" s="14">
        <f>IFERROR(VLOOKUP($A440,ECFE!#REF!,23,0),0)</f>
        <v>0</v>
      </c>
      <c r="BB440" s="14">
        <f t="shared" si="1055"/>
        <v>0</v>
      </c>
      <c r="BC440" s="14">
        <f>IFERROR(VLOOKUP($A440,#REF!,17,0),0)</f>
        <v>0</v>
      </c>
      <c r="BD440" s="14">
        <f t="shared" si="1056"/>
        <v>0</v>
      </c>
      <c r="BE440" s="14">
        <f>IFERROR(VLOOKUP($A440,#REF!,9,0),0)</f>
        <v>0</v>
      </c>
      <c r="BF440" s="14">
        <f t="shared" si="1057"/>
        <v>0</v>
      </c>
      <c r="BG440" s="14">
        <v>0</v>
      </c>
      <c r="BH440" s="14">
        <f t="shared" si="1058"/>
        <v>0</v>
      </c>
      <c r="BI440" s="14">
        <f>IFERROR(VLOOKUP($A440,ConEnroll!$A$8:$S$601,15,0),0)</f>
        <v>0</v>
      </c>
      <c r="BJ440" s="14">
        <f t="shared" si="1059"/>
        <v>0</v>
      </c>
      <c r="BK440" s="14">
        <f t="shared" si="1060"/>
        <v>0</v>
      </c>
      <c r="BL440" s="14">
        <f t="shared" si="1061"/>
        <v>0</v>
      </c>
      <c r="BM440" s="14" t="e">
        <f t="shared" si="1062"/>
        <v>#VALUE!</v>
      </c>
      <c r="BN440" s="14" t="e">
        <f t="shared" si="1063"/>
        <v>#VALUE!</v>
      </c>
      <c r="BO440" s="42"/>
      <c r="BP440" s="14">
        <f t="shared" si="1012"/>
        <v>7297.0377856734694</v>
      </c>
      <c r="BQ440" s="14" t="e">
        <f t="shared" si="1013"/>
        <v>#VALUE!</v>
      </c>
      <c r="BR440" s="14">
        <f t="shared" si="1064"/>
        <v>13.333333333333334</v>
      </c>
      <c r="BS440" s="14" t="e">
        <f t="shared" si="1014"/>
        <v>#VALUE!</v>
      </c>
      <c r="BT440" s="37" t="e">
        <f t="shared" si="1015"/>
        <v>#VALUE!</v>
      </c>
      <c r="BU440" s="41"/>
      <c r="BV440" s="14" t="str">
        <f>IFERROR(VLOOKUP($A440,#REF!,27,0),"0")</f>
        <v>0</v>
      </c>
      <c r="BW440" s="14">
        <f t="shared" si="1065"/>
        <v>0</v>
      </c>
      <c r="BX440" s="14" t="str">
        <f>IFERROR(VLOOKUP($A440,SpecEd22!$Z$22:$AV$606,59,0)," ")</f>
        <v xml:space="preserve"> </v>
      </c>
      <c r="BY440" s="14" t="e">
        <f t="shared" si="1066"/>
        <v>#VALUE!</v>
      </c>
      <c r="BZ440" s="14">
        <f>IFERROR(VLOOKUP($A440,ECFE!#REF!,25,0),0)</f>
        <v>0</v>
      </c>
      <c r="CA440" s="14">
        <f t="shared" si="1067"/>
        <v>0</v>
      </c>
      <c r="CB440" s="14">
        <f>IFERROR(VLOOKUP($A440,#REF!,17,0),0)</f>
        <v>0</v>
      </c>
      <c r="CC440" s="14">
        <f t="shared" si="1068"/>
        <v>0</v>
      </c>
      <c r="CD440" s="14">
        <f>IFERROR(VLOOKUP($A440,#REF!,9,0),0)</f>
        <v>0</v>
      </c>
      <c r="CE440" s="14">
        <f t="shared" si="1069"/>
        <v>0</v>
      </c>
      <c r="CF440" s="14">
        <v>0</v>
      </c>
      <c r="CG440" s="14">
        <f t="shared" si="1070"/>
        <v>0</v>
      </c>
      <c r="CH440" s="14">
        <f>IFERROR(VLOOKUP($A440,ConEnroll!$A$8:$S$601,15,0),0)</f>
        <v>0</v>
      </c>
      <c r="CI440" s="14">
        <f t="shared" si="1071"/>
        <v>0</v>
      </c>
      <c r="CJ440" s="14">
        <f t="shared" si="1072"/>
        <v>0</v>
      </c>
      <c r="CK440" s="14">
        <f t="shared" si="1073"/>
        <v>0</v>
      </c>
      <c r="CL440" s="14" t="e">
        <f t="shared" si="1074"/>
        <v>#VALUE!</v>
      </c>
      <c r="CM440" s="14" t="e">
        <f t="shared" si="1075"/>
        <v>#VALUE!</v>
      </c>
      <c r="CN440" s="42"/>
      <c r="CO440" s="14">
        <f t="shared" si="1016"/>
        <v>-7163.3469387755104</v>
      </c>
      <c r="CP440" s="14" t="e">
        <f t="shared" si="1017"/>
        <v>#VALUE!</v>
      </c>
      <c r="CQ440" s="14">
        <f t="shared" si="1018"/>
        <v>0</v>
      </c>
      <c r="CR440" s="14" t="e">
        <f t="shared" si="1019"/>
        <v>#VALUE!</v>
      </c>
      <c r="CS440" s="37" t="e">
        <f t="shared" si="1020"/>
        <v>#VALUE!</v>
      </c>
      <c r="CT440" s="239"/>
      <c r="CU440" s="239"/>
      <c r="CV440" s="468"/>
      <c r="CW440" s="14">
        <f>IFERROR(VLOOKUP($A440,BaseFY23!$A$7:$AK$527,6,0),0)</f>
        <v>159.11412999999999</v>
      </c>
      <c r="CX440" s="14">
        <f>IFERROR(VLOOKUP($A440,BaseFY23!$A$7:$AN$528,28,0),0)</f>
        <v>1137630.7826090001</v>
      </c>
      <c r="CY440" s="14">
        <f t="shared" si="1076"/>
        <v>7149.7784804467092</v>
      </c>
      <c r="CZ440" s="14">
        <f>IFERROR(VLOOKUP($A440,SpecEd23!$A$21:$BB$605,23,0)," ")</f>
        <v>847623.13976249052</v>
      </c>
      <c r="DA440" s="14">
        <f t="shared" si="1077"/>
        <v>5327.1393292505863</v>
      </c>
      <c r="DB440" s="14">
        <f>IFERROR(VLOOKUP($A440,ECFE!$A$16:$AB$347,7,0),0)</f>
        <v>0</v>
      </c>
      <c r="DC440" s="14">
        <f t="shared" si="1078"/>
        <v>0</v>
      </c>
      <c r="DD440" s="14">
        <v>0</v>
      </c>
      <c r="DE440" s="14">
        <f t="shared" si="1079"/>
        <v>0</v>
      </c>
      <c r="DF440" s="14">
        <f>IFERROR(VLOOKUP($A440,ConEnroll!$A$7:$S$338,10,0),0)</f>
        <v>0</v>
      </c>
      <c r="DG440" s="14">
        <f t="shared" si="1080"/>
        <v>0</v>
      </c>
      <c r="DH440" s="14">
        <f t="shared" si="1021"/>
        <v>0</v>
      </c>
      <c r="DI440" s="14">
        <f t="shared" si="1081"/>
        <v>0</v>
      </c>
      <c r="DJ440" s="14">
        <f t="shared" si="1022"/>
        <v>1985253.9223714906</v>
      </c>
      <c r="DK440" s="14">
        <f t="shared" si="1082"/>
        <v>12476.917809697296</v>
      </c>
      <c r="DL440" s="42"/>
      <c r="DM440" s="14">
        <f>IFERROR(VLOOKUP($A440,HouseFY23!$A$7:$AJ$528,28,0),0)</f>
        <v>1180446.106739</v>
      </c>
      <c r="DN440" s="14">
        <f t="shared" si="1083"/>
        <v>7418.8640992412174</v>
      </c>
      <c r="DO440" s="14">
        <f>IFERROR(VLOOKUP($A440,Compens80percent!$A$13:$M$560,12,0),0)</f>
        <v>0</v>
      </c>
      <c r="DP440" s="14">
        <f t="shared" si="1083"/>
        <v>0</v>
      </c>
      <c r="DQ440" s="14">
        <f t="shared" si="1084"/>
        <v>1180446.106739</v>
      </c>
      <c r="DR440" s="14">
        <f t="shared" si="1085"/>
        <v>8030.2456240748297</v>
      </c>
      <c r="DS440" s="14">
        <f>IFERROR(VLOOKUP($A440,SpecEd23!$A$21:$Z$550,14,0),0)</f>
        <v>847623.13976249052</v>
      </c>
      <c r="DT440" s="14">
        <f t="shared" si="1086"/>
        <v>5327.1393292505863</v>
      </c>
      <c r="DU440" s="14">
        <f>IFERROR(VLOOKUP($A440,ECFE!$A$16:$AB$347,9,0),0)</f>
        <v>0</v>
      </c>
      <c r="DV440" s="14">
        <f t="shared" si="1087"/>
        <v>0</v>
      </c>
      <c r="DW440" s="14">
        <f>IFERROR(VLOOKUP($A440,ParaFY19!$A$21:$Z$543,7,0),0)</f>
        <v>1960</v>
      </c>
      <c r="DX440" s="14">
        <f t="shared" si="1088"/>
        <v>12.318202035230939</v>
      </c>
      <c r="DY440" s="14">
        <f>IFERROR(VLOOKUP($A440,ConEnroll!$A$7:$S$341,13,0),0)</f>
        <v>0</v>
      </c>
      <c r="DZ440" s="14">
        <f t="shared" si="1089"/>
        <v>0</v>
      </c>
      <c r="EA440" s="14">
        <f t="shared" si="1023"/>
        <v>1960</v>
      </c>
      <c r="EB440" s="14">
        <f t="shared" si="1090"/>
        <v>12.318202035230939</v>
      </c>
      <c r="EC440" s="14">
        <f t="shared" si="1024"/>
        <v>2030029.2465014905</v>
      </c>
      <c r="ED440" s="14">
        <f t="shared" si="1091"/>
        <v>12758.321630527034</v>
      </c>
      <c r="EE440" s="62"/>
      <c r="EF440" s="14">
        <f t="shared" si="1025"/>
        <v>269.08561879450826</v>
      </c>
      <c r="EG440" s="14">
        <f t="shared" si="1026"/>
        <v>0</v>
      </c>
      <c r="EH440" s="14">
        <f t="shared" si="1027"/>
        <v>12.318202035230939</v>
      </c>
      <c r="EI440" s="14">
        <f t="shared" si="1092"/>
        <v>281.40382082973917</v>
      </c>
      <c r="EJ440" s="37">
        <f t="shared" si="1028"/>
        <v>2.2553953237635888E-2</v>
      </c>
      <c r="EK440" s="42"/>
      <c r="EL440" s="14" t="str">
        <f>IFERROR(VLOOKUP($A440,#REF!,27,0),"0")</f>
        <v>0</v>
      </c>
      <c r="EM440" s="14">
        <f t="shared" si="1093"/>
        <v>0</v>
      </c>
      <c r="EN440" s="14" t="str">
        <f>IFERROR(VLOOKUP($A440,SpecEd23!#REF!,23,0)," ")</f>
        <v xml:space="preserve"> </v>
      </c>
      <c r="EO440" s="14" t="e">
        <f t="shared" si="1094"/>
        <v>#VALUE!</v>
      </c>
      <c r="EP440" s="14">
        <f>IFERROR(VLOOKUP($A440,ECFE!#REF!,24,0),0)</f>
        <v>0</v>
      </c>
      <c r="EQ440" s="14">
        <f t="shared" si="1095"/>
        <v>0</v>
      </c>
      <c r="ER440" s="14">
        <f>IFERROR(VLOOKUP($A440,#REF!,30,0),0)</f>
        <v>0</v>
      </c>
      <c r="ES440" s="14">
        <f t="shared" si="1096"/>
        <v>0</v>
      </c>
      <c r="ET440" s="14">
        <f>IFERROR(VLOOKUP($A440,#REF!,12,0),0)</f>
        <v>0</v>
      </c>
      <c r="EU440" s="14">
        <f t="shared" si="1097"/>
        <v>0</v>
      </c>
      <c r="EV440" s="14">
        <v>0</v>
      </c>
      <c r="EW440" s="14">
        <f t="shared" si="1098"/>
        <v>0</v>
      </c>
      <c r="EX440" s="14">
        <f>IFERROR(VLOOKUP($A440,ConEnroll!$A$8:$S$601,16,0),0)</f>
        <v>0</v>
      </c>
      <c r="EY440" s="14">
        <f t="shared" si="1099"/>
        <v>0</v>
      </c>
      <c r="EZ440" s="14">
        <f t="shared" si="1100"/>
        <v>0</v>
      </c>
      <c r="FA440" s="14">
        <f t="shared" si="1101"/>
        <v>0</v>
      </c>
      <c r="FB440" s="14" t="e">
        <f t="shared" si="1102"/>
        <v>#VALUE!</v>
      </c>
      <c r="FC440" s="14" t="e">
        <f t="shared" si="1103"/>
        <v>#VALUE!</v>
      </c>
      <c r="FD440" s="62"/>
      <c r="FE440" s="14">
        <f t="shared" si="1029"/>
        <v>7418.8640992412174</v>
      </c>
      <c r="FF440" s="14" t="e">
        <f t="shared" si="1030"/>
        <v>#VALUE!</v>
      </c>
      <c r="FG440" s="14">
        <f t="shared" si="1104"/>
        <v>12.318202035230939</v>
      </c>
      <c r="FH440" s="14" t="e">
        <f t="shared" si="1031"/>
        <v>#VALUE!</v>
      </c>
      <c r="FI440" s="37" t="e">
        <f t="shared" si="1032"/>
        <v>#VALUE!</v>
      </c>
      <c r="FJ440" s="12"/>
      <c r="FK440" s="14" t="str">
        <f>IFERROR(VLOOKUP($A440,#REF!,27,0),"0")</f>
        <v>0</v>
      </c>
      <c r="FL440" s="14">
        <f t="shared" si="1105"/>
        <v>0</v>
      </c>
      <c r="FM440" s="14" t="str">
        <f>IFERROR(VLOOKUP($A440,SpecEd23!$X$22:$Y$610,59,0)," ")</f>
        <v xml:space="preserve"> </v>
      </c>
      <c r="FN440" s="14" t="e">
        <f t="shared" si="1106"/>
        <v>#VALUE!</v>
      </c>
      <c r="FO440" s="14">
        <f>IFERROR(VLOOKUP($A440,ECFE!#REF!,26,0),0)</f>
        <v>0</v>
      </c>
      <c r="FP440" s="14">
        <f t="shared" si="1107"/>
        <v>0</v>
      </c>
      <c r="FQ440" s="14">
        <f>IFERROR(VLOOKUP($A440,#REF!,16,0),0)</f>
        <v>0</v>
      </c>
      <c r="FR440" s="14">
        <f t="shared" si="1108"/>
        <v>0</v>
      </c>
      <c r="FS440" s="14">
        <f>IFERROR(VLOOKUP($A440,#REF!,12,0),0)</f>
        <v>0</v>
      </c>
      <c r="FT440" s="14">
        <f t="shared" si="1109"/>
        <v>0</v>
      </c>
      <c r="FU440" s="14">
        <v>0</v>
      </c>
      <c r="FV440" s="14">
        <f t="shared" si="1110"/>
        <v>0</v>
      </c>
      <c r="FW440" s="14">
        <f>IFERROR(VLOOKUP($A440,ConEnroll!$A$8:$S$601,16,0),0)</f>
        <v>0</v>
      </c>
      <c r="FX440" s="14">
        <f t="shared" si="1111"/>
        <v>0</v>
      </c>
      <c r="FY440" s="14">
        <f t="shared" si="1112"/>
        <v>0</v>
      </c>
      <c r="FZ440" s="14">
        <f t="shared" si="1113"/>
        <v>0</v>
      </c>
      <c r="GA440" s="14" t="e">
        <f t="shared" si="1114"/>
        <v>#VALUE!</v>
      </c>
      <c r="GB440" s="14" t="e">
        <f t="shared" si="1115"/>
        <v>#VALUE!</v>
      </c>
      <c r="GC440" s="39"/>
      <c r="GD440" s="14">
        <f t="shared" si="1033"/>
        <v>-7149.7784804467092</v>
      </c>
      <c r="GE440" s="14" t="e">
        <f t="shared" si="1034"/>
        <v>#VALUE!</v>
      </c>
      <c r="GF440" s="14">
        <f t="shared" si="1035"/>
        <v>0</v>
      </c>
      <c r="GG440" s="14" t="e">
        <f t="shared" si="1036"/>
        <v>#VALUE!</v>
      </c>
      <c r="GH440" s="37" t="e">
        <f t="shared" si="1037"/>
        <v>#VALUE!</v>
      </c>
    </row>
    <row r="441" spans="1:190" ht="12.5" x14ac:dyDescent="0.25">
      <c r="A441" s="67">
        <v>4138</v>
      </c>
      <c r="B441" s="35">
        <v>7</v>
      </c>
      <c r="C441" s="14">
        <v>7</v>
      </c>
      <c r="D441" s="14"/>
      <c r="E441" s="14"/>
      <c r="F441" s="35" t="s">
        <v>2720</v>
      </c>
      <c r="G441" s="41"/>
      <c r="H441" s="14">
        <f>IFERROR(VLOOKUP($A441,BaseFY22!$A$7:$AK$528,6,0),0)</f>
        <v>0</v>
      </c>
      <c r="I441" s="14">
        <f>IFERROR(VLOOKUP($A441,BaseFY22!$A$7:$AK$528,28,0),0)</f>
        <v>0</v>
      </c>
      <c r="J441" s="14">
        <f t="shared" si="1038"/>
        <v>0</v>
      </c>
      <c r="K441" s="14">
        <f>IFERROR(VLOOKUP($A441,SpecEd22!$A$21:$BB$605,24,0)," ")</f>
        <v>0</v>
      </c>
      <c r="L441" s="14">
        <f t="shared" si="1039"/>
        <v>0</v>
      </c>
      <c r="M441" s="14">
        <f>IFERROR(VLOOKUP($A441,ECFE!$A$16:$AB$347,7,0),0)</f>
        <v>0</v>
      </c>
      <c r="N441" s="14">
        <f t="shared" si="1005"/>
        <v>0</v>
      </c>
      <c r="O441" s="14">
        <v>0</v>
      </c>
      <c r="P441" s="14">
        <f t="shared" si="1006"/>
        <v>0</v>
      </c>
      <c r="Q441" s="14">
        <f>IFERROR(VLOOKUP($A441,ConEnroll!$A$7:$S$337,10,0),0)</f>
        <v>0</v>
      </c>
      <c r="R441" s="14">
        <f t="shared" si="1040"/>
        <v>0</v>
      </c>
      <c r="S441" s="14">
        <f t="shared" si="1007"/>
        <v>0</v>
      </c>
      <c r="T441" s="14">
        <f t="shared" si="1041"/>
        <v>0</v>
      </c>
      <c r="U441" s="14">
        <f t="shared" si="1008"/>
        <v>0</v>
      </c>
      <c r="V441" s="14">
        <f t="shared" si="1042"/>
        <v>0</v>
      </c>
      <c r="W441" s="42"/>
      <c r="X441" s="14">
        <f>IFERROR(VLOOKUP($A441,HouseFY22!$A$6:$AJ$528,28,0),0)</f>
        <v>0</v>
      </c>
      <c r="Y441" s="14">
        <f t="shared" si="1043"/>
        <v>0</v>
      </c>
      <c r="Z441" s="14">
        <f>IFERROR(VLOOKUP($A441,Compens80percent!$A$13:$M$560,12,0),0)</f>
        <v>0</v>
      </c>
      <c r="AA441" s="14">
        <f t="shared" si="1043"/>
        <v>0</v>
      </c>
      <c r="AB441" s="14">
        <f t="shared" si="1044"/>
        <v>0</v>
      </c>
      <c r="AC441" s="14">
        <f t="shared" si="1043"/>
        <v>0</v>
      </c>
      <c r="AD441" s="14">
        <f>IFERROR(VLOOKUP(A441,SpecEd22!$A$21:$Z$550,14,0),0)</f>
        <v>0</v>
      </c>
      <c r="AE441" s="14">
        <f t="shared" si="1045"/>
        <v>0</v>
      </c>
      <c r="AF441" s="14">
        <f>IFERROR(VLOOKUP($A441,ECFE!$A$16:$AB$348,8,0),0)</f>
        <v>0</v>
      </c>
      <c r="AG441" s="14">
        <f t="shared" si="1046"/>
        <v>0</v>
      </c>
      <c r="AH441" s="14">
        <f>IFERROR(VLOOKUP(A441,ParaFY19!$A$21:$Z$543,7,0),0)</f>
        <v>0</v>
      </c>
      <c r="AI441" s="14">
        <f t="shared" si="1047"/>
        <v>0</v>
      </c>
      <c r="AJ441" s="14">
        <f>IFERROR(VLOOKUP(A441,ConEnroll!$A$7:$S$341,13,0),0)</f>
        <v>0</v>
      </c>
      <c r="AK441" s="14">
        <f t="shared" si="1048"/>
        <v>0</v>
      </c>
      <c r="AL441" s="14">
        <f t="shared" si="1003"/>
        <v>0</v>
      </c>
      <c r="AM441" s="14">
        <f t="shared" si="1049"/>
        <v>0</v>
      </c>
      <c r="AN441" s="14">
        <f t="shared" si="1050"/>
        <v>0</v>
      </c>
      <c r="AO441" s="14">
        <f t="shared" si="1051"/>
        <v>0</v>
      </c>
      <c r="AP441" s="62"/>
      <c r="AQ441" s="14">
        <f t="shared" si="1004"/>
        <v>0</v>
      </c>
      <c r="AR441" s="14">
        <f t="shared" si="1009"/>
        <v>0</v>
      </c>
      <c r="AS441" s="14">
        <f t="shared" si="1010"/>
        <v>0</v>
      </c>
      <c r="AT441" s="14">
        <f t="shared" si="1052"/>
        <v>0</v>
      </c>
      <c r="AU441" s="37">
        <f t="shared" si="1011"/>
        <v>0</v>
      </c>
      <c r="AV441" s="42"/>
      <c r="AW441" s="14" t="str">
        <f>IFERROR(VLOOKUP($A441,#REF!,27,0),"0")</f>
        <v>0</v>
      </c>
      <c r="AX441" s="14">
        <f t="shared" si="1053"/>
        <v>0</v>
      </c>
      <c r="AY441" s="14" t="str">
        <f>IFERROR(VLOOKUP($A441,SpecEd22!#REF!,23,0)," ")</f>
        <v xml:space="preserve"> </v>
      </c>
      <c r="AZ441" s="14">
        <f t="shared" si="1054"/>
        <v>0</v>
      </c>
      <c r="BA441" s="14">
        <f>IFERROR(VLOOKUP($A441,ECFE!#REF!,23,0),0)</f>
        <v>0</v>
      </c>
      <c r="BB441" s="14">
        <f t="shared" si="1055"/>
        <v>0</v>
      </c>
      <c r="BC441" s="14">
        <f>IFERROR(VLOOKUP($A441,#REF!,17,0),0)</f>
        <v>0</v>
      </c>
      <c r="BD441" s="14">
        <f t="shared" si="1056"/>
        <v>0</v>
      </c>
      <c r="BE441" s="14">
        <f>IFERROR(VLOOKUP($A441,#REF!,9,0),0)</f>
        <v>0</v>
      </c>
      <c r="BF441" s="14">
        <f t="shared" si="1057"/>
        <v>0</v>
      </c>
      <c r="BG441" s="14">
        <v>0</v>
      </c>
      <c r="BH441" s="14">
        <f t="shared" si="1058"/>
        <v>0</v>
      </c>
      <c r="BI441" s="14">
        <f>IFERROR(VLOOKUP($A441,ConEnroll!$A$8:$S$601,15,0),0)</f>
        <v>0</v>
      </c>
      <c r="BJ441" s="14">
        <f t="shared" si="1059"/>
        <v>0</v>
      </c>
      <c r="BK441" s="14">
        <f t="shared" si="1060"/>
        <v>0</v>
      </c>
      <c r="BL441" s="14">
        <f t="shared" si="1061"/>
        <v>0</v>
      </c>
      <c r="BM441" s="14" t="e">
        <f t="shared" si="1062"/>
        <v>#VALUE!</v>
      </c>
      <c r="BN441" s="14">
        <f t="shared" si="1063"/>
        <v>0</v>
      </c>
      <c r="BO441" s="42"/>
      <c r="BP441" s="14">
        <f t="shared" si="1012"/>
        <v>0</v>
      </c>
      <c r="BQ441" s="14">
        <f t="shared" si="1013"/>
        <v>0</v>
      </c>
      <c r="BR441" s="14">
        <f t="shared" si="1064"/>
        <v>0</v>
      </c>
      <c r="BS441" s="14">
        <f t="shared" si="1014"/>
        <v>0</v>
      </c>
      <c r="BT441" s="37">
        <f t="shared" si="1015"/>
        <v>0</v>
      </c>
      <c r="BU441" s="41"/>
      <c r="BV441" s="14" t="str">
        <f>IFERROR(VLOOKUP($A441,#REF!,27,0),"0")</f>
        <v>0</v>
      </c>
      <c r="BW441" s="14">
        <f t="shared" si="1065"/>
        <v>0</v>
      </c>
      <c r="BX441" s="14" t="str">
        <f>IFERROR(VLOOKUP($A441,SpecEd22!$Z$22:$AV$606,59,0)," ")</f>
        <v xml:space="preserve"> </v>
      </c>
      <c r="BY441" s="14">
        <f t="shared" si="1066"/>
        <v>0</v>
      </c>
      <c r="BZ441" s="14">
        <f>IFERROR(VLOOKUP($A441,ECFE!#REF!,25,0),0)</f>
        <v>0</v>
      </c>
      <c r="CA441" s="14">
        <f t="shared" si="1067"/>
        <v>0</v>
      </c>
      <c r="CB441" s="14">
        <f>IFERROR(VLOOKUP($A441,#REF!,17,0),0)</f>
        <v>0</v>
      </c>
      <c r="CC441" s="14">
        <f t="shared" si="1068"/>
        <v>0</v>
      </c>
      <c r="CD441" s="14">
        <f>IFERROR(VLOOKUP($A441,#REF!,9,0),0)</f>
        <v>0</v>
      </c>
      <c r="CE441" s="14">
        <f t="shared" si="1069"/>
        <v>0</v>
      </c>
      <c r="CF441" s="14">
        <v>0</v>
      </c>
      <c r="CG441" s="14">
        <f t="shared" si="1070"/>
        <v>0</v>
      </c>
      <c r="CH441" s="14">
        <f>IFERROR(VLOOKUP($A441,ConEnroll!$A$8:$S$601,15,0),0)</f>
        <v>0</v>
      </c>
      <c r="CI441" s="14">
        <f t="shared" si="1071"/>
        <v>0</v>
      </c>
      <c r="CJ441" s="14">
        <f t="shared" si="1072"/>
        <v>0</v>
      </c>
      <c r="CK441" s="14">
        <f t="shared" si="1073"/>
        <v>0</v>
      </c>
      <c r="CL441" s="14" t="e">
        <f t="shared" si="1074"/>
        <v>#VALUE!</v>
      </c>
      <c r="CM441" s="14">
        <f t="shared" si="1075"/>
        <v>0</v>
      </c>
      <c r="CN441" s="42"/>
      <c r="CO441" s="14">
        <f t="shared" si="1016"/>
        <v>0</v>
      </c>
      <c r="CP441" s="14">
        <f t="shared" si="1017"/>
        <v>0</v>
      </c>
      <c r="CQ441" s="14">
        <f t="shared" si="1018"/>
        <v>0</v>
      </c>
      <c r="CR441" s="14">
        <f t="shared" si="1019"/>
        <v>0</v>
      </c>
      <c r="CS441" s="37">
        <f t="shared" si="1020"/>
        <v>0</v>
      </c>
      <c r="CT441" s="239"/>
      <c r="CU441" s="239"/>
      <c r="CV441" s="468"/>
      <c r="CW441" s="14">
        <f>IFERROR(VLOOKUP($A441,BaseFY23!$A$7:$AK$527,6,0),0)</f>
        <v>0</v>
      </c>
      <c r="CX441" s="14">
        <f>IFERROR(VLOOKUP($A441,BaseFY23!$A$7:$AN$528,28,0),0)</f>
        <v>0</v>
      </c>
      <c r="CY441" s="14">
        <f t="shared" si="1076"/>
        <v>0</v>
      </c>
      <c r="CZ441" s="14">
        <f>IFERROR(VLOOKUP($A441,SpecEd23!$A$21:$BB$605,23,0)," ")</f>
        <v>0</v>
      </c>
      <c r="DA441" s="14">
        <f t="shared" si="1077"/>
        <v>0</v>
      </c>
      <c r="DB441" s="14">
        <f>IFERROR(VLOOKUP($A441,ECFE!$A$16:$AB$347,7,0),0)</f>
        <v>0</v>
      </c>
      <c r="DC441" s="14">
        <f t="shared" si="1078"/>
        <v>0</v>
      </c>
      <c r="DD441" s="14">
        <v>0</v>
      </c>
      <c r="DE441" s="14">
        <f t="shared" si="1079"/>
        <v>0</v>
      </c>
      <c r="DF441" s="14">
        <f>IFERROR(VLOOKUP($A441,ConEnroll!$A$7:$S$338,10,0),0)</f>
        <v>0</v>
      </c>
      <c r="DG441" s="14">
        <f t="shared" si="1080"/>
        <v>0</v>
      </c>
      <c r="DH441" s="14">
        <f t="shared" si="1021"/>
        <v>0</v>
      </c>
      <c r="DI441" s="14">
        <f t="shared" si="1081"/>
        <v>0</v>
      </c>
      <c r="DJ441" s="14">
        <f t="shared" si="1022"/>
        <v>0</v>
      </c>
      <c r="DK441" s="14">
        <f t="shared" si="1082"/>
        <v>0</v>
      </c>
      <c r="DL441" s="42"/>
      <c r="DM441" s="14">
        <f>IFERROR(VLOOKUP($A441,HouseFY23!$A$7:$AJ$528,28,0),0)</f>
        <v>0</v>
      </c>
      <c r="DN441" s="14">
        <f t="shared" si="1083"/>
        <v>0</v>
      </c>
      <c r="DO441" s="14">
        <f>IFERROR(VLOOKUP($A441,Compens80percent!$A$13:$M$560,12,0),0)</f>
        <v>0</v>
      </c>
      <c r="DP441" s="14">
        <f t="shared" si="1083"/>
        <v>0</v>
      </c>
      <c r="DQ441" s="14">
        <f t="shared" si="1084"/>
        <v>0</v>
      </c>
      <c r="DR441" s="14">
        <f t="shared" si="1085"/>
        <v>0</v>
      </c>
      <c r="DS441" s="14">
        <f>IFERROR(VLOOKUP($A441,SpecEd23!$A$21:$Z$550,14,0),0)</f>
        <v>0</v>
      </c>
      <c r="DT441" s="14">
        <f t="shared" si="1086"/>
        <v>0</v>
      </c>
      <c r="DU441" s="14">
        <f>IFERROR(VLOOKUP($A441,ECFE!$A$16:$AB$347,9,0),0)</f>
        <v>0</v>
      </c>
      <c r="DV441" s="14">
        <f t="shared" si="1087"/>
        <v>0</v>
      </c>
      <c r="DW441" s="14">
        <f>IFERROR(VLOOKUP($A441,ParaFY19!$A$21:$Z$543,7,0),0)</f>
        <v>0</v>
      </c>
      <c r="DX441" s="14">
        <f t="shared" si="1088"/>
        <v>0</v>
      </c>
      <c r="DY441" s="14">
        <f>IFERROR(VLOOKUP($A441,ConEnroll!$A$7:$S$341,13,0),0)</f>
        <v>0</v>
      </c>
      <c r="DZ441" s="14">
        <f t="shared" si="1089"/>
        <v>0</v>
      </c>
      <c r="EA441" s="14">
        <f t="shared" si="1023"/>
        <v>0</v>
      </c>
      <c r="EB441" s="14">
        <f t="shared" si="1090"/>
        <v>0</v>
      </c>
      <c r="EC441" s="14">
        <f t="shared" si="1024"/>
        <v>0</v>
      </c>
      <c r="ED441" s="14">
        <f t="shared" si="1091"/>
        <v>0</v>
      </c>
      <c r="EE441" s="62"/>
      <c r="EF441" s="14">
        <f t="shared" si="1025"/>
        <v>0</v>
      </c>
      <c r="EG441" s="14">
        <f t="shared" si="1026"/>
        <v>0</v>
      </c>
      <c r="EH441" s="14">
        <f t="shared" si="1027"/>
        <v>0</v>
      </c>
      <c r="EI441" s="14">
        <f t="shared" si="1092"/>
        <v>0</v>
      </c>
      <c r="EJ441" s="37">
        <f t="shared" si="1028"/>
        <v>0</v>
      </c>
      <c r="EK441" s="42"/>
      <c r="EL441" s="14" t="str">
        <f>IFERROR(VLOOKUP($A441,#REF!,27,0),"0")</f>
        <v>0</v>
      </c>
      <c r="EM441" s="14">
        <f t="shared" si="1093"/>
        <v>0</v>
      </c>
      <c r="EN441" s="14" t="str">
        <f>IFERROR(VLOOKUP($A441,SpecEd23!#REF!,23,0)," ")</f>
        <v xml:space="preserve"> </v>
      </c>
      <c r="EO441" s="14">
        <f t="shared" si="1094"/>
        <v>0</v>
      </c>
      <c r="EP441" s="14">
        <f>IFERROR(VLOOKUP($A441,ECFE!#REF!,24,0),0)</f>
        <v>0</v>
      </c>
      <c r="EQ441" s="14">
        <f t="shared" si="1095"/>
        <v>0</v>
      </c>
      <c r="ER441" s="14">
        <f>IFERROR(VLOOKUP($A441,#REF!,30,0),0)</f>
        <v>0</v>
      </c>
      <c r="ES441" s="14">
        <f t="shared" si="1096"/>
        <v>0</v>
      </c>
      <c r="ET441" s="14">
        <f>IFERROR(VLOOKUP($A441,#REF!,12,0),0)</f>
        <v>0</v>
      </c>
      <c r="EU441" s="14">
        <f t="shared" si="1097"/>
        <v>0</v>
      </c>
      <c r="EV441" s="14">
        <v>0</v>
      </c>
      <c r="EW441" s="14">
        <f t="shared" si="1098"/>
        <v>0</v>
      </c>
      <c r="EX441" s="14">
        <f>IFERROR(VLOOKUP($A441,ConEnroll!$A$8:$S$601,16,0),0)</f>
        <v>0</v>
      </c>
      <c r="EY441" s="14">
        <f t="shared" si="1099"/>
        <v>0</v>
      </c>
      <c r="EZ441" s="14">
        <f t="shared" si="1100"/>
        <v>0</v>
      </c>
      <c r="FA441" s="14">
        <f t="shared" si="1101"/>
        <v>0</v>
      </c>
      <c r="FB441" s="14" t="e">
        <f t="shared" si="1102"/>
        <v>#VALUE!</v>
      </c>
      <c r="FC441" s="14">
        <f t="shared" si="1103"/>
        <v>0</v>
      </c>
      <c r="FD441" s="62"/>
      <c r="FE441" s="14">
        <f t="shared" si="1029"/>
        <v>0</v>
      </c>
      <c r="FF441" s="14">
        <f t="shared" si="1030"/>
        <v>0</v>
      </c>
      <c r="FG441" s="14">
        <f t="shared" si="1104"/>
        <v>0</v>
      </c>
      <c r="FH441" s="14">
        <f t="shared" si="1031"/>
        <v>0</v>
      </c>
      <c r="FI441" s="37">
        <f t="shared" si="1032"/>
        <v>0</v>
      </c>
      <c r="FJ441" s="12"/>
      <c r="FK441" s="14" t="str">
        <f>IFERROR(VLOOKUP($A441,#REF!,27,0),"0")</f>
        <v>0</v>
      </c>
      <c r="FL441" s="14">
        <f t="shared" si="1105"/>
        <v>0</v>
      </c>
      <c r="FM441" s="14" t="str">
        <f>IFERROR(VLOOKUP($A441,SpecEd23!$X$22:$Y$610,59,0)," ")</f>
        <v xml:space="preserve"> </v>
      </c>
      <c r="FN441" s="14">
        <f t="shared" si="1106"/>
        <v>0</v>
      </c>
      <c r="FO441" s="14">
        <f>IFERROR(VLOOKUP($A441,ECFE!#REF!,26,0),0)</f>
        <v>0</v>
      </c>
      <c r="FP441" s="14">
        <f t="shared" si="1107"/>
        <v>0</v>
      </c>
      <c r="FQ441" s="14">
        <f>IFERROR(VLOOKUP($A441,#REF!,16,0),0)</f>
        <v>0</v>
      </c>
      <c r="FR441" s="14">
        <f t="shared" si="1108"/>
        <v>0</v>
      </c>
      <c r="FS441" s="14">
        <f>IFERROR(VLOOKUP($A441,#REF!,12,0),0)</f>
        <v>0</v>
      </c>
      <c r="FT441" s="14">
        <f t="shared" si="1109"/>
        <v>0</v>
      </c>
      <c r="FU441" s="14">
        <v>0</v>
      </c>
      <c r="FV441" s="14">
        <f t="shared" si="1110"/>
        <v>0</v>
      </c>
      <c r="FW441" s="14">
        <f>IFERROR(VLOOKUP($A441,ConEnroll!$A$8:$S$601,16,0),0)</f>
        <v>0</v>
      </c>
      <c r="FX441" s="14">
        <f t="shared" si="1111"/>
        <v>0</v>
      </c>
      <c r="FY441" s="14">
        <f t="shared" si="1112"/>
        <v>0</v>
      </c>
      <c r="FZ441" s="14">
        <f t="shared" si="1113"/>
        <v>0</v>
      </c>
      <c r="GA441" s="14" t="e">
        <f t="shared" si="1114"/>
        <v>#VALUE!</v>
      </c>
      <c r="GB441" s="14">
        <f t="shared" si="1115"/>
        <v>0</v>
      </c>
      <c r="GC441" s="39"/>
      <c r="GD441" s="14">
        <f t="shared" si="1033"/>
        <v>0</v>
      </c>
      <c r="GE441" s="14">
        <f t="shared" si="1034"/>
        <v>0</v>
      </c>
      <c r="GF441" s="14">
        <f t="shared" si="1035"/>
        <v>0</v>
      </c>
      <c r="GG441" s="14">
        <f t="shared" si="1036"/>
        <v>0</v>
      </c>
      <c r="GH441" s="37">
        <f t="shared" si="1037"/>
        <v>0</v>
      </c>
    </row>
    <row r="442" spans="1:190" ht="12.5" x14ac:dyDescent="0.25">
      <c r="A442" s="67">
        <v>4139</v>
      </c>
      <c r="B442" s="35">
        <v>7</v>
      </c>
      <c r="C442" s="14">
        <v>7</v>
      </c>
      <c r="D442" s="14"/>
      <c r="E442" s="14"/>
      <c r="F442" s="35" t="s">
        <v>445</v>
      </c>
      <c r="G442" s="41"/>
      <c r="H442" s="14">
        <f>IFERROR(VLOOKUP($A442,BaseFY22!$A$7:$AK$528,6,0),0)</f>
        <v>150</v>
      </c>
      <c r="I442" s="14">
        <f>IFERROR(VLOOKUP($A442,BaseFY22!$A$7:$AK$528,28,0),0)</f>
        <v>1595164</v>
      </c>
      <c r="J442" s="14">
        <f t="shared" si="1038"/>
        <v>10634.426666666666</v>
      </c>
      <c r="K442" s="14">
        <f>IFERROR(VLOOKUP($A442,SpecEd22!$A$21:$BB$605,24,0)," ")</f>
        <v>806425.04860063992</v>
      </c>
      <c r="L442" s="14">
        <f t="shared" si="1039"/>
        <v>5376.166990670933</v>
      </c>
      <c r="M442" s="14">
        <f>IFERROR(VLOOKUP($A442,ECFE!$A$16:$AB$347,7,0),0)</f>
        <v>0</v>
      </c>
      <c r="N442" s="14">
        <f t="shared" si="1005"/>
        <v>0</v>
      </c>
      <c r="O442" s="14">
        <v>0</v>
      </c>
      <c r="P442" s="14">
        <f t="shared" si="1006"/>
        <v>0</v>
      </c>
      <c r="Q442" s="14">
        <f>IFERROR(VLOOKUP($A442,ConEnroll!$A$7:$S$337,10,0),0)</f>
        <v>0</v>
      </c>
      <c r="R442" s="14">
        <f t="shared" si="1040"/>
        <v>0</v>
      </c>
      <c r="S442" s="14">
        <f t="shared" si="1007"/>
        <v>0</v>
      </c>
      <c r="T442" s="14">
        <f t="shared" si="1041"/>
        <v>0</v>
      </c>
      <c r="U442" s="14">
        <f t="shared" si="1008"/>
        <v>2401589.0486006401</v>
      </c>
      <c r="V442" s="14">
        <f t="shared" si="1042"/>
        <v>16010.5936573376</v>
      </c>
      <c r="W442" s="42"/>
      <c r="X442" s="14">
        <f>IFERROR(VLOOKUP($A442,HouseFY22!$A$6:$AJ$528,28,0),0)</f>
        <v>1627046.0013520001</v>
      </c>
      <c r="Y442" s="14">
        <f t="shared" si="1043"/>
        <v>10846.973342346668</v>
      </c>
      <c r="Z442" s="14">
        <f>IFERROR(VLOOKUP($A442,Compens80percent!$A$13:$M$560,12,0),0)</f>
        <v>122865.59999999998</v>
      </c>
      <c r="AA442" s="14">
        <f t="shared" si="1043"/>
        <v>819.10399999999981</v>
      </c>
      <c r="AB442" s="14">
        <f t="shared" si="1044"/>
        <v>1749911.6013520001</v>
      </c>
      <c r="AC442" s="14">
        <f t="shared" si="1043"/>
        <v>11666.077342346667</v>
      </c>
      <c r="AD442" s="14">
        <f>IFERROR(VLOOKUP(A442,SpecEd22!$A$21:$Z$550,14,0),0)</f>
        <v>806425.04860063992</v>
      </c>
      <c r="AE442" s="14">
        <f t="shared" si="1045"/>
        <v>5376.166990670933</v>
      </c>
      <c r="AF442" s="14">
        <f>IFERROR(VLOOKUP($A442,ECFE!$A$16:$AB$348,8,0),0)</f>
        <v>0</v>
      </c>
      <c r="AG442" s="14">
        <f t="shared" si="1046"/>
        <v>0</v>
      </c>
      <c r="AH442" s="14">
        <f>IFERROR(VLOOKUP(A442,ParaFY19!$A$21:$Z$543,7,0),0)</f>
        <v>2352</v>
      </c>
      <c r="AI442" s="14">
        <f t="shared" si="1047"/>
        <v>15.68</v>
      </c>
      <c r="AJ442" s="14">
        <f>IFERROR(VLOOKUP(A442,ConEnroll!$A$7:$S$341,13,0),0)</f>
        <v>0</v>
      </c>
      <c r="AK442" s="14">
        <f t="shared" si="1048"/>
        <v>0</v>
      </c>
      <c r="AL442" s="14">
        <f t="shared" si="1003"/>
        <v>2352</v>
      </c>
      <c r="AM442" s="14">
        <f t="shared" si="1049"/>
        <v>15.68</v>
      </c>
      <c r="AN442" s="14">
        <f t="shared" si="1050"/>
        <v>2558688.6499526398</v>
      </c>
      <c r="AO442" s="14">
        <f t="shared" si="1051"/>
        <v>17057.9243330176</v>
      </c>
      <c r="AP442" s="62"/>
      <c r="AQ442" s="14">
        <f t="shared" si="1004"/>
        <v>1031.6506756800009</v>
      </c>
      <c r="AR442" s="14">
        <f t="shared" si="1009"/>
        <v>0</v>
      </c>
      <c r="AS442" s="14">
        <f t="shared" si="1010"/>
        <v>15.68</v>
      </c>
      <c r="AT442" s="14">
        <f t="shared" si="1052"/>
        <v>1047.3306756800009</v>
      </c>
      <c r="AU442" s="37">
        <f t="shared" si="1011"/>
        <v>6.5414855819541262E-2</v>
      </c>
      <c r="AV442" s="42"/>
      <c r="AW442" s="14" t="str">
        <f>IFERROR(VLOOKUP($A442,#REF!,27,0),"0")</f>
        <v>0</v>
      </c>
      <c r="AX442" s="14">
        <f t="shared" si="1053"/>
        <v>0</v>
      </c>
      <c r="AY442" s="14" t="str">
        <f>IFERROR(VLOOKUP($A442,SpecEd22!#REF!,23,0)," ")</f>
        <v xml:space="preserve"> </v>
      </c>
      <c r="AZ442" s="14" t="e">
        <f t="shared" si="1054"/>
        <v>#VALUE!</v>
      </c>
      <c r="BA442" s="14">
        <f>IFERROR(VLOOKUP($A442,ECFE!#REF!,23,0),0)</f>
        <v>0</v>
      </c>
      <c r="BB442" s="14">
        <f t="shared" si="1055"/>
        <v>0</v>
      </c>
      <c r="BC442" s="14">
        <f>IFERROR(VLOOKUP($A442,#REF!,17,0),0)</f>
        <v>0</v>
      </c>
      <c r="BD442" s="14">
        <f t="shared" si="1056"/>
        <v>0</v>
      </c>
      <c r="BE442" s="14">
        <f>IFERROR(VLOOKUP($A442,#REF!,9,0),0)</f>
        <v>0</v>
      </c>
      <c r="BF442" s="14">
        <f t="shared" si="1057"/>
        <v>0</v>
      </c>
      <c r="BG442" s="14">
        <v>0</v>
      </c>
      <c r="BH442" s="14">
        <f t="shared" si="1058"/>
        <v>0</v>
      </c>
      <c r="BI442" s="14">
        <f>IFERROR(VLOOKUP($A442,ConEnroll!$A$8:$S$601,15,0),0)</f>
        <v>0</v>
      </c>
      <c r="BJ442" s="14">
        <f t="shared" si="1059"/>
        <v>0</v>
      </c>
      <c r="BK442" s="14">
        <f t="shared" si="1060"/>
        <v>0</v>
      </c>
      <c r="BL442" s="14">
        <f t="shared" si="1061"/>
        <v>0</v>
      </c>
      <c r="BM442" s="14" t="e">
        <f t="shared" si="1062"/>
        <v>#VALUE!</v>
      </c>
      <c r="BN442" s="14" t="e">
        <f t="shared" si="1063"/>
        <v>#VALUE!</v>
      </c>
      <c r="BO442" s="42"/>
      <c r="BP442" s="14">
        <f t="shared" si="1012"/>
        <v>10846.973342346668</v>
      </c>
      <c r="BQ442" s="14" t="e">
        <f t="shared" si="1013"/>
        <v>#VALUE!</v>
      </c>
      <c r="BR442" s="14">
        <f t="shared" si="1064"/>
        <v>15.68</v>
      </c>
      <c r="BS442" s="14" t="e">
        <f t="shared" si="1014"/>
        <v>#VALUE!</v>
      </c>
      <c r="BT442" s="37" t="e">
        <f t="shared" si="1015"/>
        <v>#VALUE!</v>
      </c>
      <c r="BU442" s="41"/>
      <c r="BV442" s="14" t="str">
        <f>IFERROR(VLOOKUP($A442,#REF!,27,0),"0")</f>
        <v>0</v>
      </c>
      <c r="BW442" s="14">
        <f t="shared" si="1065"/>
        <v>0</v>
      </c>
      <c r="BX442" s="14" t="str">
        <f>IFERROR(VLOOKUP($A442,SpecEd22!$Z$22:$AV$606,59,0)," ")</f>
        <v xml:space="preserve"> </v>
      </c>
      <c r="BY442" s="14" t="e">
        <f t="shared" si="1066"/>
        <v>#VALUE!</v>
      </c>
      <c r="BZ442" s="14">
        <f>IFERROR(VLOOKUP($A442,ECFE!#REF!,25,0),0)</f>
        <v>0</v>
      </c>
      <c r="CA442" s="14">
        <f t="shared" si="1067"/>
        <v>0</v>
      </c>
      <c r="CB442" s="14">
        <f>IFERROR(VLOOKUP($A442,#REF!,17,0),0)</f>
        <v>0</v>
      </c>
      <c r="CC442" s="14">
        <f t="shared" si="1068"/>
        <v>0</v>
      </c>
      <c r="CD442" s="14">
        <f>IFERROR(VLOOKUP($A442,#REF!,9,0),0)</f>
        <v>0</v>
      </c>
      <c r="CE442" s="14">
        <f t="shared" si="1069"/>
        <v>0</v>
      </c>
      <c r="CF442" s="14">
        <v>0</v>
      </c>
      <c r="CG442" s="14">
        <f t="shared" si="1070"/>
        <v>0</v>
      </c>
      <c r="CH442" s="14">
        <f>IFERROR(VLOOKUP($A442,ConEnroll!$A$8:$S$601,15,0),0)</f>
        <v>0</v>
      </c>
      <c r="CI442" s="14">
        <f t="shared" si="1071"/>
        <v>0</v>
      </c>
      <c r="CJ442" s="14">
        <f t="shared" si="1072"/>
        <v>0</v>
      </c>
      <c r="CK442" s="14">
        <f t="shared" si="1073"/>
        <v>0</v>
      </c>
      <c r="CL442" s="14" t="e">
        <f t="shared" si="1074"/>
        <v>#VALUE!</v>
      </c>
      <c r="CM442" s="14" t="e">
        <f t="shared" si="1075"/>
        <v>#VALUE!</v>
      </c>
      <c r="CN442" s="42"/>
      <c r="CO442" s="14">
        <f t="shared" si="1016"/>
        <v>-10634.426666666666</v>
      </c>
      <c r="CP442" s="14" t="e">
        <f t="shared" si="1017"/>
        <v>#VALUE!</v>
      </c>
      <c r="CQ442" s="14">
        <f t="shared" si="1018"/>
        <v>0</v>
      </c>
      <c r="CR442" s="14" t="e">
        <f t="shared" si="1019"/>
        <v>#VALUE!</v>
      </c>
      <c r="CS442" s="37" t="e">
        <f t="shared" si="1020"/>
        <v>#VALUE!</v>
      </c>
      <c r="CT442" s="239"/>
      <c r="CU442" s="239"/>
      <c r="CV442" s="468"/>
      <c r="CW442" s="14">
        <f>IFERROR(VLOOKUP($A442,BaseFY23!$A$7:$AK$527,6,0),0)</f>
        <v>154.58333300000001</v>
      </c>
      <c r="CX442" s="14">
        <f>IFERROR(VLOOKUP($A442,BaseFY23!$A$7:$AN$528,28,0),0)</f>
        <v>1637239.75</v>
      </c>
      <c r="CY442" s="14">
        <f t="shared" si="1076"/>
        <v>10591.308378633548</v>
      </c>
      <c r="CZ442" s="14">
        <f>IFERROR(VLOOKUP($A442,SpecEd23!$A$21:$BB$605,23,0)," ")</f>
        <v>887848.07025388663</v>
      </c>
      <c r="DA442" s="14">
        <f t="shared" si="1077"/>
        <v>5743.4915719787632</v>
      </c>
      <c r="DB442" s="14">
        <f>IFERROR(VLOOKUP($A442,ECFE!$A$16:$AB$347,7,0),0)</f>
        <v>0</v>
      </c>
      <c r="DC442" s="14">
        <f t="shared" si="1078"/>
        <v>0</v>
      </c>
      <c r="DD442" s="14">
        <v>0</v>
      </c>
      <c r="DE442" s="14">
        <f t="shared" si="1079"/>
        <v>0</v>
      </c>
      <c r="DF442" s="14">
        <f>IFERROR(VLOOKUP($A442,ConEnroll!$A$7:$S$338,10,0),0)</f>
        <v>0</v>
      </c>
      <c r="DG442" s="14">
        <f t="shared" si="1080"/>
        <v>0</v>
      </c>
      <c r="DH442" s="14">
        <f t="shared" si="1021"/>
        <v>0</v>
      </c>
      <c r="DI442" s="14">
        <f t="shared" si="1081"/>
        <v>0</v>
      </c>
      <c r="DJ442" s="14">
        <f t="shared" si="1022"/>
        <v>2525087.8202538867</v>
      </c>
      <c r="DK442" s="14">
        <f t="shared" si="1082"/>
        <v>16334.799950612312</v>
      </c>
      <c r="DL442" s="42"/>
      <c r="DM442" s="14">
        <f>IFERROR(VLOOKUP($A442,HouseFY23!$A$7:$AJ$528,28,0),0)</f>
        <v>1703311.04</v>
      </c>
      <c r="DN442" s="14">
        <f t="shared" si="1083"/>
        <v>11018.723732654929</v>
      </c>
      <c r="DO442" s="14">
        <f>IFERROR(VLOOKUP($A442,Compens80percent!$A$13:$M$560,12,0),0)</f>
        <v>122865.59999999998</v>
      </c>
      <c r="DP442" s="14">
        <f t="shared" si="1083"/>
        <v>794.81789928801686</v>
      </c>
      <c r="DQ442" s="14">
        <f t="shared" si="1084"/>
        <v>1826176.6400000001</v>
      </c>
      <c r="DR442" s="14">
        <f t="shared" si="1085"/>
        <v>12174.510933333335</v>
      </c>
      <c r="DS442" s="14">
        <f>IFERROR(VLOOKUP($A442,SpecEd23!$A$21:$Z$550,14,0),0)</f>
        <v>887848.07025388663</v>
      </c>
      <c r="DT442" s="14">
        <f t="shared" si="1086"/>
        <v>5743.4915719787632</v>
      </c>
      <c r="DU442" s="14">
        <f>IFERROR(VLOOKUP($A442,ECFE!$A$16:$AB$347,9,0),0)</f>
        <v>0</v>
      </c>
      <c r="DV442" s="14">
        <f t="shared" si="1087"/>
        <v>0</v>
      </c>
      <c r="DW442" s="14">
        <f>IFERROR(VLOOKUP($A442,ParaFY19!$A$21:$Z$543,7,0),0)</f>
        <v>2352</v>
      </c>
      <c r="DX442" s="14">
        <f t="shared" si="1088"/>
        <v>15.215094372431469</v>
      </c>
      <c r="DY442" s="14">
        <f>IFERROR(VLOOKUP($A442,ConEnroll!$A$7:$S$341,13,0),0)</f>
        <v>0</v>
      </c>
      <c r="DZ442" s="14">
        <f t="shared" si="1089"/>
        <v>0</v>
      </c>
      <c r="EA442" s="14">
        <f t="shared" si="1023"/>
        <v>2352</v>
      </c>
      <c r="EB442" s="14">
        <f t="shared" si="1090"/>
        <v>15.215094372431469</v>
      </c>
      <c r="EC442" s="14">
        <f t="shared" si="1024"/>
        <v>2593511.1102538868</v>
      </c>
      <c r="ED442" s="14">
        <f t="shared" si="1091"/>
        <v>16777.430399006123</v>
      </c>
      <c r="EE442" s="62"/>
      <c r="EF442" s="14">
        <f t="shared" si="1025"/>
        <v>427.41535402138106</v>
      </c>
      <c r="EG442" s="14">
        <f t="shared" si="1026"/>
        <v>0</v>
      </c>
      <c r="EH442" s="14">
        <f t="shared" si="1027"/>
        <v>15.215094372431469</v>
      </c>
      <c r="EI442" s="14">
        <f t="shared" si="1092"/>
        <v>442.63044839381251</v>
      </c>
      <c r="EJ442" s="37">
        <f t="shared" si="1028"/>
        <v>2.7097390217945119E-2</v>
      </c>
      <c r="EK442" s="42"/>
      <c r="EL442" s="14" t="str">
        <f>IFERROR(VLOOKUP($A442,#REF!,27,0),"0")</f>
        <v>0</v>
      </c>
      <c r="EM442" s="14">
        <f t="shared" si="1093"/>
        <v>0</v>
      </c>
      <c r="EN442" s="14" t="str">
        <f>IFERROR(VLOOKUP($A442,SpecEd23!#REF!,23,0)," ")</f>
        <v xml:space="preserve"> </v>
      </c>
      <c r="EO442" s="14" t="e">
        <f t="shared" si="1094"/>
        <v>#VALUE!</v>
      </c>
      <c r="EP442" s="14">
        <f>IFERROR(VLOOKUP($A442,ECFE!#REF!,24,0),0)</f>
        <v>0</v>
      </c>
      <c r="EQ442" s="14">
        <f t="shared" si="1095"/>
        <v>0</v>
      </c>
      <c r="ER442" s="14">
        <f>IFERROR(VLOOKUP($A442,#REF!,30,0),0)</f>
        <v>0</v>
      </c>
      <c r="ES442" s="14">
        <f t="shared" si="1096"/>
        <v>0</v>
      </c>
      <c r="ET442" s="14">
        <f>IFERROR(VLOOKUP($A442,#REF!,12,0),0)</f>
        <v>0</v>
      </c>
      <c r="EU442" s="14">
        <f t="shared" si="1097"/>
        <v>0</v>
      </c>
      <c r="EV442" s="14">
        <v>0</v>
      </c>
      <c r="EW442" s="14">
        <f t="shared" si="1098"/>
        <v>0</v>
      </c>
      <c r="EX442" s="14">
        <f>IFERROR(VLOOKUP($A442,ConEnroll!$A$8:$S$601,16,0),0)</f>
        <v>0</v>
      </c>
      <c r="EY442" s="14">
        <f t="shared" si="1099"/>
        <v>0</v>
      </c>
      <c r="EZ442" s="14">
        <f t="shared" si="1100"/>
        <v>0</v>
      </c>
      <c r="FA442" s="14">
        <f t="shared" si="1101"/>
        <v>0</v>
      </c>
      <c r="FB442" s="14" t="e">
        <f t="shared" si="1102"/>
        <v>#VALUE!</v>
      </c>
      <c r="FC442" s="14" t="e">
        <f t="shared" si="1103"/>
        <v>#VALUE!</v>
      </c>
      <c r="FD442" s="62"/>
      <c r="FE442" s="14">
        <f t="shared" si="1029"/>
        <v>11018.723732654929</v>
      </c>
      <c r="FF442" s="14" t="e">
        <f t="shared" si="1030"/>
        <v>#VALUE!</v>
      </c>
      <c r="FG442" s="14">
        <f t="shared" si="1104"/>
        <v>15.215094372431469</v>
      </c>
      <c r="FH442" s="14" t="e">
        <f t="shared" si="1031"/>
        <v>#VALUE!</v>
      </c>
      <c r="FI442" s="37" t="e">
        <f t="shared" si="1032"/>
        <v>#VALUE!</v>
      </c>
      <c r="FJ442" s="12"/>
      <c r="FK442" s="14" t="str">
        <f>IFERROR(VLOOKUP($A442,#REF!,27,0),"0")</f>
        <v>0</v>
      </c>
      <c r="FL442" s="14">
        <f t="shared" si="1105"/>
        <v>0</v>
      </c>
      <c r="FM442" s="14" t="str">
        <f>IFERROR(VLOOKUP($A442,SpecEd23!$X$22:$Y$610,59,0)," ")</f>
        <v xml:space="preserve"> </v>
      </c>
      <c r="FN442" s="14" t="e">
        <f t="shared" si="1106"/>
        <v>#VALUE!</v>
      </c>
      <c r="FO442" s="14">
        <f>IFERROR(VLOOKUP($A442,ECFE!#REF!,26,0),0)</f>
        <v>0</v>
      </c>
      <c r="FP442" s="14">
        <f t="shared" si="1107"/>
        <v>0</v>
      </c>
      <c r="FQ442" s="14">
        <f>IFERROR(VLOOKUP($A442,#REF!,16,0),0)</f>
        <v>0</v>
      </c>
      <c r="FR442" s="14">
        <f t="shared" si="1108"/>
        <v>0</v>
      </c>
      <c r="FS442" s="14">
        <f>IFERROR(VLOOKUP($A442,#REF!,12,0),0)</f>
        <v>0</v>
      </c>
      <c r="FT442" s="14">
        <f t="shared" si="1109"/>
        <v>0</v>
      </c>
      <c r="FU442" s="14">
        <v>0</v>
      </c>
      <c r="FV442" s="14">
        <f t="shared" si="1110"/>
        <v>0</v>
      </c>
      <c r="FW442" s="14">
        <f>IFERROR(VLOOKUP($A442,ConEnroll!$A$8:$S$601,16,0),0)</f>
        <v>0</v>
      </c>
      <c r="FX442" s="14">
        <f t="shared" si="1111"/>
        <v>0</v>
      </c>
      <c r="FY442" s="14">
        <f t="shared" si="1112"/>
        <v>0</v>
      </c>
      <c r="FZ442" s="14">
        <f t="shared" si="1113"/>
        <v>0</v>
      </c>
      <c r="GA442" s="14" t="e">
        <f t="shared" si="1114"/>
        <v>#VALUE!</v>
      </c>
      <c r="GB442" s="14" t="e">
        <f t="shared" si="1115"/>
        <v>#VALUE!</v>
      </c>
      <c r="GC442" s="39"/>
      <c r="GD442" s="14">
        <f t="shared" si="1033"/>
        <v>-10591.308378633548</v>
      </c>
      <c r="GE442" s="14" t="e">
        <f t="shared" si="1034"/>
        <v>#VALUE!</v>
      </c>
      <c r="GF442" s="14">
        <f t="shared" si="1035"/>
        <v>0</v>
      </c>
      <c r="GG442" s="14" t="e">
        <f t="shared" si="1036"/>
        <v>#VALUE!</v>
      </c>
      <c r="GH442" s="37" t="e">
        <f t="shared" si="1037"/>
        <v>#VALUE!</v>
      </c>
    </row>
    <row r="443" spans="1:190" ht="12.5" x14ac:dyDescent="0.25">
      <c r="A443" s="67">
        <v>4140</v>
      </c>
      <c r="B443" s="35">
        <v>7</v>
      </c>
      <c r="C443" s="14">
        <v>7</v>
      </c>
      <c r="D443" s="14"/>
      <c r="E443" s="14"/>
      <c r="F443" s="35" t="s">
        <v>446</v>
      </c>
      <c r="G443" s="41"/>
      <c r="H443" s="14">
        <f>IFERROR(VLOOKUP($A443,BaseFY22!$A$7:$AK$528,6,0),0)</f>
        <v>831</v>
      </c>
      <c r="I443" s="14">
        <f>IFERROR(VLOOKUP($A443,BaseFY22!$A$7:$AK$528,28,0),0)</f>
        <v>6184320</v>
      </c>
      <c r="J443" s="14">
        <f t="shared" si="1038"/>
        <v>7442.0216606498198</v>
      </c>
      <c r="K443" s="14">
        <f>IFERROR(VLOOKUP($A443,SpecEd22!$A$21:$BB$605,24,0)," ")</f>
        <v>813206.98287336191</v>
      </c>
      <c r="L443" s="14">
        <f t="shared" si="1039"/>
        <v>978.58842704375684</v>
      </c>
      <c r="M443" s="14">
        <f>IFERROR(VLOOKUP($A443,ECFE!$A$16:$AB$347,7,0),0)</f>
        <v>0</v>
      </c>
      <c r="N443" s="14">
        <f t="shared" si="1005"/>
        <v>0</v>
      </c>
      <c r="O443" s="14">
        <v>0</v>
      </c>
      <c r="P443" s="14">
        <f t="shared" si="1006"/>
        <v>0</v>
      </c>
      <c r="Q443" s="14">
        <f>IFERROR(VLOOKUP($A443,ConEnroll!$A$7:$S$337,10,0),0)</f>
        <v>0</v>
      </c>
      <c r="R443" s="14">
        <f t="shared" si="1040"/>
        <v>0</v>
      </c>
      <c r="S443" s="14">
        <f t="shared" si="1007"/>
        <v>0</v>
      </c>
      <c r="T443" s="14">
        <f t="shared" si="1041"/>
        <v>0</v>
      </c>
      <c r="U443" s="14">
        <f t="shared" si="1008"/>
        <v>6997526.9828733616</v>
      </c>
      <c r="V443" s="14">
        <f t="shared" si="1042"/>
        <v>8420.6100876935761</v>
      </c>
      <c r="W443" s="42"/>
      <c r="X443" s="14">
        <f>IFERROR(VLOOKUP($A443,HouseFY22!$A$6:$AJ$528,28,0),0)</f>
        <v>6301700.7619740004</v>
      </c>
      <c r="Y443" s="14">
        <f t="shared" si="1043"/>
        <v>7583.2740817978347</v>
      </c>
      <c r="Z443" s="14">
        <f>IFERROR(VLOOKUP($A443,Compens80percent!$A$13:$M$560,12,0),0)</f>
        <v>0</v>
      </c>
      <c r="AA443" s="14">
        <f t="shared" si="1043"/>
        <v>0</v>
      </c>
      <c r="AB443" s="14">
        <f t="shared" si="1044"/>
        <v>6301700.7619740004</v>
      </c>
      <c r="AC443" s="14">
        <f t="shared" si="1043"/>
        <v>7583.2740817978347</v>
      </c>
      <c r="AD443" s="14">
        <f>IFERROR(VLOOKUP(A443,SpecEd22!$A$21:$Z$550,14,0),0)</f>
        <v>813206.98287336191</v>
      </c>
      <c r="AE443" s="14">
        <f t="shared" si="1045"/>
        <v>978.58842704375684</v>
      </c>
      <c r="AF443" s="14">
        <f>IFERROR(VLOOKUP($A443,ECFE!$A$16:$AB$348,8,0),0)</f>
        <v>0</v>
      </c>
      <c r="AG443" s="14">
        <f t="shared" si="1046"/>
        <v>0</v>
      </c>
      <c r="AH443" s="14">
        <f>IFERROR(VLOOKUP(A443,ParaFY19!$A$21:$Z$543,7,0),0)</f>
        <v>3136</v>
      </c>
      <c r="AI443" s="14">
        <f t="shared" si="1047"/>
        <v>3.7737665463297234</v>
      </c>
      <c r="AJ443" s="14">
        <f>IFERROR(VLOOKUP(A443,ConEnroll!$A$7:$S$341,13,0),0)</f>
        <v>0</v>
      </c>
      <c r="AK443" s="14">
        <f t="shared" si="1048"/>
        <v>0</v>
      </c>
      <c r="AL443" s="14">
        <f t="shared" si="1003"/>
        <v>3136</v>
      </c>
      <c r="AM443" s="14">
        <f t="shared" si="1049"/>
        <v>3.7737665463297234</v>
      </c>
      <c r="AN443" s="14">
        <f t="shared" si="1050"/>
        <v>7118043.7448473619</v>
      </c>
      <c r="AO443" s="14">
        <f t="shared" si="1051"/>
        <v>8565.6362753879203</v>
      </c>
      <c r="AP443" s="62"/>
      <c r="AQ443" s="14">
        <f t="shared" si="1004"/>
        <v>141.25242114801495</v>
      </c>
      <c r="AR443" s="14">
        <f t="shared" si="1009"/>
        <v>0</v>
      </c>
      <c r="AS443" s="14">
        <f t="shared" si="1010"/>
        <v>3.7737665463297234</v>
      </c>
      <c r="AT443" s="14">
        <f t="shared" si="1052"/>
        <v>145.02618769434466</v>
      </c>
      <c r="AU443" s="37">
        <f t="shared" si="1011"/>
        <v>1.7222764880931288E-2</v>
      </c>
      <c r="AV443" s="42"/>
      <c r="AW443" s="14" t="str">
        <f>IFERROR(VLOOKUP($A443,#REF!,27,0),"0")</f>
        <v>0</v>
      </c>
      <c r="AX443" s="14">
        <f t="shared" si="1053"/>
        <v>0</v>
      </c>
      <c r="AY443" s="14" t="str">
        <f>IFERROR(VLOOKUP($A443,SpecEd22!#REF!,23,0)," ")</f>
        <v xml:space="preserve"> </v>
      </c>
      <c r="AZ443" s="14" t="e">
        <f t="shared" si="1054"/>
        <v>#VALUE!</v>
      </c>
      <c r="BA443" s="14">
        <f>IFERROR(VLOOKUP($A443,ECFE!#REF!,23,0),0)</f>
        <v>0</v>
      </c>
      <c r="BB443" s="14">
        <f t="shared" si="1055"/>
        <v>0</v>
      </c>
      <c r="BC443" s="14">
        <f>IFERROR(VLOOKUP($A443,#REF!,17,0),0)</f>
        <v>0</v>
      </c>
      <c r="BD443" s="14">
        <f t="shared" si="1056"/>
        <v>0</v>
      </c>
      <c r="BE443" s="14">
        <f>IFERROR(VLOOKUP($A443,#REF!,9,0),0)</f>
        <v>0</v>
      </c>
      <c r="BF443" s="14">
        <f t="shared" si="1057"/>
        <v>0</v>
      </c>
      <c r="BG443" s="14">
        <v>0</v>
      </c>
      <c r="BH443" s="14">
        <f t="shared" si="1058"/>
        <v>0</v>
      </c>
      <c r="BI443" s="14">
        <f>IFERROR(VLOOKUP($A443,ConEnroll!$A$8:$S$601,15,0),0)</f>
        <v>0</v>
      </c>
      <c r="BJ443" s="14">
        <f t="shared" si="1059"/>
        <v>0</v>
      </c>
      <c r="BK443" s="14">
        <f t="shared" si="1060"/>
        <v>0</v>
      </c>
      <c r="BL443" s="14">
        <f t="shared" si="1061"/>
        <v>0</v>
      </c>
      <c r="BM443" s="14" t="e">
        <f t="shared" si="1062"/>
        <v>#VALUE!</v>
      </c>
      <c r="BN443" s="14" t="e">
        <f t="shared" si="1063"/>
        <v>#VALUE!</v>
      </c>
      <c r="BO443" s="42"/>
      <c r="BP443" s="14">
        <f t="shared" si="1012"/>
        <v>7583.2740817978347</v>
      </c>
      <c r="BQ443" s="14" t="e">
        <f t="shared" si="1013"/>
        <v>#VALUE!</v>
      </c>
      <c r="BR443" s="14">
        <f t="shared" si="1064"/>
        <v>3.7737665463297234</v>
      </c>
      <c r="BS443" s="14" t="e">
        <f t="shared" si="1014"/>
        <v>#VALUE!</v>
      </c>
      <c r="BT443" s="37" t="e">
        <f t="shared" si="1015"/>
        <v>#VALUE!</v>
      </c>
      <c r="BU443" s="41"/>
      <c r="BV443" s="14" t="str">
        <f>IFERROR(VLOOKUP($A443,#REF!,27,0),"0")</f>
        <v>0</v>
      </c>
      <c r="BW443" s="14">
        <f t="shared" si="1065"/>
        <v>0</v>
      </c>
      <c r="BX443" s="14" t="str">
        <f>IFERROR(VLOOKUP($A443,SpecEd22!$Z$22:$AV$606,59,0)," ")</f>
        <v xml:space="preserve"> </v>
      </c>
      <c r="BY443" s="14" t="e">
        <f t="shared" si="1066"/>
        <v>#VALUE!</v>
      </c>
      <c r="BZ443" s="14">
        <f>IFERROR(VLOOKUP($A443,ECFE!#REF!,25,0),0)</f>
        <v>0</v>
      </c>
      <c r="CA443" s="14">
        <f t="shared" si="1067"/>
        <v>0</v>
      </c>
      <c r="CB443" s="14">
        <f>IFERROR(VLOOKUP($A443,#REF!,17,0),0)</f>
        <v>0</v>
      </c>
      <c r="CC443" s="14">
        <f t="shared" si="1068"/>
        <v>0</v>
      </c>
      <c r="CD443" s="14">
        <f>IFERROR(VLOOKUP($A443,#REF!,9,0),0)</f>
        <v>0</v>
      </c>
      <c r="CE443" s="14">
        <f t="shared" si="1069"/>
        <v>0</v>
      </c>
      <c r="CF443" s="14">
        <v>0</v>
      </c>
      <c r="CG443" s="14">
        <f t="shared" si="1070"/>
        <v>0</v>
      </c>
      <c r="CH443" s="14">
        <f>IFERROR(VLOOKUP($A443,ConEnroll!$A$8:$S$601,15,0),0)</f>
        <v>0</v>
      </c>
      <c r="CI443" s="14">
        <f t="shared" si="1071"/>
        <v>0</v>
      </c>
      <c r="CJ443" s="14">
        <f t="shared" si="1072"/>
        <v>0</v>
      </c>
      <c r="CK443" s="14">
        <f t="shared" si="1073"/>
        <v>0</v>
      </c>
      <c r="CL443" s="14" t="e">
        <f t="shared" si="1074"/>
        <v>#VALUE!</v>
      </c>
      <c r="CM443" s="14" t="e">
        <f t="shared" si="1075"/>
        <v>#VALUE!</v>
      </c>
      <c r="CN443" s="42"/>
      <c r="CO443" s="14">
        <f t="shared" si="1016"/>
        <v>-7442.0216606498198</v>
      </c>
      <c r="CP443" s="14" t="e">
        <f t="shared" si="1017"/>
        <v>#VALUE!</v>
      </c>
      <c r="CQ443" s="14">
        <f t="shared" si="1018"/>
        <v>0</v>
      </c>
      <c r="CR443" s="14" t="e">
        <f t="shared" si="1019"/>
        <v>#VALUE!</v>
      </c>
      <c r="CS443" s="37" t="e">
        <f t="shared" si="1020"/>
        <v>#VALUE!</v>
      </c>
      <c r="CT443" s="239"/>
      <c r="CU443" s="239"/>
      <c r="CV443" s="468"/>
      <c r="CW443" s="14">
        <f>IFERROR(VLOOKUP($A443,BaseFY23!$A$7:$AK$527,6,0),0)</f>
        <v>835.48777500000006</v>
      </c>
      <c r="CX443" s="14">
        <f>IFERROR(VLOOKUP($A443,BaseFY23!$A$7:$AN$528,28,0),0)</f>
        <v>6239922.0298899999</v>
      </c>
      <c r="CY443" s="14">
        <f t="shared" si="1076"/>
        <v>7468.5976463150519</v>
      </c>
      <c r="CZ443" s="14">
        <f>IFERROR(VLOOKUP($A443,SpecEd23!$A$21:$BB$605,23,0)," ")</f>
        <v>874163.43325254612</v>
      </c>
      <c r="DA443" s="14">
        <f t="shared" si="1077"/>
        <v>1046.2911121022041</v>
      </c>
      <c r="DB443" s="14">
        <f>IFERROR(VLOOKUP($A443,ECFE!$A$16:$AB$347,7,0),0)</f>
        <v>0</v>
      </c>
      <c r="DC443" s="14">
        <f t="shared" si="1078"/>
        <v>0</v>
      </c>
      <c r="DD443" s="14">
        <v>0</v>
      </c>
      <c r="DE443" s="14">
        <f t="shared" si="1079"/>
        <v>0</v>
      </c>
      <c r="DF443" s="14">
        <f>IFERROR(VLOOKUP($A443,ConEnroll!$A$7:$S$338,10,0),0)</f>
        <v>0</v>
      </c>
      <c r="DG443" s="14">
        <f t="shared" si="1080"/>
        <v>0</v>
      </c>
      <c r="DH443" s="14">
        <f t="shared" si="1021"/>
        <v>0</v>
      </c>
      <c r="DI443" s="14">
        <f t="shared" si="1081"/>
        <v>0</v>
      </c>
      <c r="DJ443" s="14">
        <f t="shared" si="1022"/>
        <v>7114085.4631425459</v>
      </c>
      <c r="DK443" s="14">
        <f t="shared" si="1082"/>
        <v>8514.8887584172553</v>
      </c>
      <c r="DL443" s="42"/>
      <c r="DM443" s="14">
        <f>IFERROR(VLOOKUP($A443,HouseFY23!$A$7:$AJ$528,28,0),0)</f>
        <v>6477223.2798899999</v>
      </c>
      <c r="DN443" s="14">
        <f t="shared" si="1083"/>
        <v>7752.6248422844956</v>
      </c>
      <c r="DO443" s="14">
        <f>IFERROR(VLOOKUP($A443,Compens80percent!$A$13:$M$560,12,0),0)</f>
        <v>0</v>
      </c>
      <c r="DP443" s="14">
        <f t="shared" si="1083"/>
        <v>0</v>
      </c>
      <c r="DQ443" s="14">
        <f t="shared" si="1084"/>
        <v>6477223.2798899999</v>
      </c>
      <c r="DR443" s="14">
        <f t="shared" si="1085"/>
        <v>7794.4925149097471</v>
      </c>
      <c r="DS443" s="14">
        <f>IFERROR(VLOOKUP($A443,SpecEd23!$A$21:$Z$550,14,0),0)</f>
        <v>874163.43325254612</v>
      </c>
      <c r="DT443" s="14">
        <f t="shared" si="1086"/>
        <v>1046.2911121022041</v>
      </c>
      <c r="DU443" s="14">
        <f>IFERROR(VLOOKUP($A443,ECFE!$A$16:$AB$347,9,0),0)</f>
        <v>0</v>
      </c>
      <c r="DV443" s="14">
        <f t="shared" si="1087"/>
        <v>0</v>
      </c>
      <c r="DW443" s="14">
        <f>IFERROR(VLOOKUP($A443,ParaFY19!$A$21:$Z$543,7,0),0)</f>
        <v>3136</v>
      </c>
      <c r="DX443" s="14">
        <f t="shared" si="1088"/>
        <v>3.7534959742528846</v>
      </c>
      <c r="DY443" s="14">
        <f>IFERROR(VLOOKUP($A443,ConEnroll!$A$7:$S$341,13,0),0)</f>
        <v>0</v>
      </c>
      <c r="DZ443" s="14">
        <f t="shared" si="1089"/>
        <v>0</v>
      </c>
      <c r="EA443" s="14">
        <f t="shared" si="1023"/>
        <v>3136</v>
      </c>
      <c r="EB443" s="14">
        <f t="shared" si="1090"/>
        <v>3.7534959742528846</v>
      </c>
      <c r="EC443" s="14">
        <f t="shared" si="1024"/>
        <v>7354522.7131425459</v>
      </c>
      <c r="ED443" s="14">
        <f t="shared" si="1091"/>
        <v>8802.6694503609524</v>
      </c>
      <c r="EE443" s="62"/>
      <c r="EF443" s="14">
        <f t="shared" si="1025"/>
        <v>284.02719596944371</v>
      </c>
      <c r="EG443" s="14">
        <f t="shared" si="1026"/>
        <v>0</v>
      </c>
      <c r="EH443" s="14">
        <f t="shared" si="1027"/>
        <v>3.7534959742528846</v>
      </c>
      <c r="EI443" s="14">
        <f t="shared" si="1092"/>
        <v>287.78069194369658</v>
      </c>
      <c r="EJ443" s="37">
        <f t="shared" si="1028"/>
        <v>3.3797351921857538E-2</v>
      </c>
      <c r="EK443" s="42"/>
      <c r="EL443" s="14" t="str">
        <f>IFERROR(VLOOKUP($A443,#REF!,27,0),"0")</f>
        <v>0</v>
      </c>
      <c r="EM443" s="14">
        <f t="shared" si="1093"/>
        <v>0</v>
      </c>
      <c r="EN443" s="14" t="str">
        <f>IFERROR(VLOOKUP($A443,SpecEd23!#REF!,23,0)," ")</f>
        <v xml:space="preserve"> </v>
      </c>
      <c r="EO443" s="14" t="e">
        <f t="shared" si="1094"/>
        <v>#VALUE!</v>
      </c>
      <c r="EP443" s="14">
        <f>IFERROR(VLOOKUP($A443,ECFE!#REF!,24,0),0)</f>
        <v>0</v>
      </c>
      <c r="EQ443" s="14">
        <f t="shared" si="1095"/>
        <v>0</v>
      </c>
      <c r="ER443" s="14">
        <f>IFERROR(VLOOKUP($A443,#REF!,30,0),0)</f>
        <v>0</v>
      </c>
      <c r="ES443" s="14">
        <f t="shared" si="1096"/>
        <v>0</v>
      </c>
      <c r="ET443" s="14">
        <f>IFERROR(VLOOKUP($A443,#REF!,12,0),0)</f>
        <v>0</v>
      </c>
      <c r="EU443" s="14">
        <f t="shared" si="1097"/>
        <v>0</v>
      </c>
      <c r="EV443" s="14">
        <v>0</v>
      </c>
      <c r="EW443" s="14">
        <f t="shared" si="1098"/>
        <v>0</v>
      </c>
      <c r="EX443" s="14">
        <f>IFERROR(VLOOKUP($A443,ConEnroll!$A$8:$S$601,16,0),0)</f>
        <v>0</v>
      </c>
      <c r="EY443" s="14">
        <f t="shared" si="1099"/>
        <v>0</v>
      </c>
      <c r="EZ443" s="14">
        <f t="shared" si="1100"/>
        <v>0</v>
      </c>
      <c r="FA443" s="14">
        <f t="shared" si="1101"/>
        <v>0</v>
      </c>
      <c r="FB443" s="14" t="e">
        <f t="shared" si="1102"/>
        <v>#VALUE!</v>
      </c>
      <c r="FC443" s="14" t="e">
        <f t="shared" si="1103"/>
        <v>#VALUE!</v>
      </c>
      <c r="FD443" s="62"/>
      <c r="FE443" s="14">
        <f t="shared" si="1029"/>
        <v>7752.6248422844956</v>
      </c>
      <c r="FF443" s="14" t="e">
        <f t="shared" si="1030"/>
        <v>#VALUE!</v>
      </c>
      <c r="FG443" s="14">
        <f t="shared" si="1104"/>
        <v>3.7534959742528846</v>
      </c>
      <c r="FH443" s="14" t="e">
        <f t="shared" si="1031"/>
        <v>#VALUE!</v>
      </c>
      <c r="FI443" s="37" t="e">
        <f t="shared" si="1032"/>
        <v>#VALUE!</v>
      </c>
      <c r="FJ443" s="12"/>
      <c r="FK443" s="14" t="str">
        <f>IFERROR(VLOOKUP($A443,#REF!,27,0),"0")</f>
        <v>0</v>
      </c>
      <c r="FL443" s="14">
        <f t="shared" si="1105"/>
        <v>0</v>
      </c>
      <c r="FM443" s="14" t="str">
        <f>IFERROR(VLOOKUP($A443,SpecEd23!$X$22:$Y$610,59,0)," ")</f>
        <v xml:space="preserve"> </v>
      </c>
      <c r="FN443" s="14" t="e">
        <f t="shared" si="1106"/>
        <v>#VALUE!</v>
      </c>
      <c r="FO443" s="14">
        <f>IFERROR(VLOOKUP($A443,ECFE!#REF!,26,0),0)</f>
        <v>0</v>
      </c>
      <c r="FP443" s="14">
        <f t="shared" si="1107"/>
        <v>0</v>
      </c>
      <c r="FQ443" s="14">
        <f>IFERROR(VLOOKUP($A443,#REF!,16,0),0)</f>
        <v>0</v>
      </c>
      <c r="FR443" s="14">
        <f t="shared" si="1108"/>
        <v>0</v>
      </c>
      <c r="FS443" s="14">
        <f>IFERROR(VLOOKUP($A443,#REF!,12,0),0)</f>
        <v>0</v>
      </c>
      <c r="FT443" s="14">
        <f t="shared" si="1109"/>
        <v>0</v>
      </c>
      <c r="FU443" s="14">
        <v>0</v>
      </c>
      <c r="FV443" s="14">
        <f t="shared" si="1110"/>
        <v>0</v>
      </c>
      <c r="FW443" s="14">
        <f>IFERROR(VLOOKUP($A443,ConEnroll!$A$8:$S$601,16,0),0)</f>
        <v>0</v>
      </c>
      <c r="FX443" s="14">
        <f t="shared" si="1111"/>
        <v>0</v>
      </c>
      <c r="FY443" s="14">
        <f t="shared" si="1112"/>
        <v>0</v>
      </c>
      <c r="FZ443" s="14">
        <f t="shared" si="1113"/>
        <v>0</v>
      </c>
      <c r="GA443" s="14" t="e">
        <f t="shared" si="1114"/>
        <v>#VALUE!</v>
      </c>
      <c r="GB443" s="14" t="e">
        <f t="shared" si="1115"/>
        <v>#VALUE!</v>
      </c>
      <c r="GC443" s="39"/>
      <c r="GD443" s="14">
        <f t="shared" si="1033"/>
        <v>-7468.5976463150519</v>
      </c>
      <c r="GE443" s="14" t="e">
        <f t="shared" si="1034"/>
        <v>#VALUE!</v>
      </c>
      <c r="GF443" s="14">
        <f t="shared" si="1035"/>
        <v>0</v>
      </c>
      <c r="GG443" s="14" t="e">
        <f t="shared" si="1036"/>
        <v>#VALUE!</v>
      </c>
      <c r="GH443" s="37" t="e">
        <f t="shared" si="1037"/>
        <v>#VALUE!</v>
      </c>
    </row>
    <row r="444" spans="1:190" ht="12.5" x14ac:dyDescent="0.25">
      <c r="A444" s="67">
        <v>4142</v>
      </c>
      <c r="B444" s="35">
        <v>7</v>
      </c>
      <c r="C444" s="14">
        <v>7</v>
      </c>
      <c r="D444" s="14"/>
      <c r="E444" s="14"/>
      <c r="F444" s="35" t="s">
        <v>2721</v>
      </c>
      <c r="G444" s="41"/>
      <c r="H444" s="14">
        <f>IFERROR(VLOOKUP($A444,BaseFY22!$A$7:$AK$528,6,0),0)</f>
        <v>513</v>
      </c>
      <c r="I444" s="14">
        <f>IFERROR(VLOOKUP($A444,BaseFY22!$A$7:$AK$528,28,0),0)</f>
        <v>4583883</v>
      </c>
      <c r="J444" s="14">
        <f t="shared" si="1038"/>
        <v>8935.4444444444453</v>
      </c>
      <c r="K444" s="14">
        <f>IFERROR(VLOOKUP($A444,SpecEd22!$A$21:$BB$605,24,0)," ")</f>
        <v>816557.6873667459</v>
      </c>
      <c r="L444" s="14">
        <f t="shared" si="1039"/>
        <v>1591.7303847304988</v>
      </c>
      <c r="M444" s="14">
        <f>IFERROR(VLOOKUP($A444,ECFE!$A$16:$AB$347,7,0),0)</f>
        <v>0</v>
      </c>
      <c r="N444" s="14">
        <f t="shared" si="1005"/>
        <v>0</v>
      </c>
      <c r="O444" s="14">
        <v>0</v>
      </c>
      <c r="P444" s="14">
        <f t="shared" si="1006"/>
        <v>0</v>
      </c>
      <c r="Q444" s="14">
        <f>IFERROR(VLOOKUP($A444,ConEnroll!$A$7:$S$337,10,0),0)</f>
        <v>0</v>
      </c>
      <c r="R444" s="14">
        <f t="shared" si="1040"/>
        <v>0</v>
      </c>
      <c r="S444" s="14">
        <f t="shared" si="1007"/>
        <v>0</v>
      </c>
      <c r="T444" s="14">
        <f t="shared" si="1041"/>
        <v>0</v>
      </c>
      <c r="U444" s="14">
        <f t="shared" si="1008"/>
        <v>5400440.6873667464</v>
      </c>
      <c r="V444" s="14">
        <f t="shared" si="1042"/>
        <v>10527.174829174945</v>
      </c>
      <c r="W444" s="42"/>
      <c r="X444" s="14">
        <f>IFERROR(VLOOKUP($A444,HouseFY22!$A$6:$AJ$528,28,0),0)</f>
        <v>4755184.2655339995</v>
      </c>
      <c r="Y444" s="14">
        <f t="shared" si="1043"/>
        <v>9269.3650400272891</v>
      </c>
      <c r="Z444" s="14">
        <f>IFERROR(VLOOKUP($A444,Compens80percent!$A$13:$M$560,12,0),0)</f>
        <v>0</v>
      </c>
      <c r="AA444" s="14">
        <f t="shared" si="1043"/>
        <v>0</v>
      </c>
      <c r="AB444" s="14">
        <f t="shared" si="1044"/>
        <v>4755184.2655339995</v>
      </c>
      <c r="AC444" s="14">
        <f t="shared" si="1043"/>
        <v>9269.3650400272891</v>
      </c>
      <c r="AD444" s="14">
        <f>IFERROR(VLOOKUP(A444,SpecEd22!$A$21:$Z$550,14,0),0)</f>
        <v>816557.6873667459</v>
      </c>
      <c r="AE444" s="14">
        <f t="shared" si="1045"/>
        <v>1591.7303847304988</v>
      </c>
      <c r="AF444" s="14">
        <f>IFERROR(VLOOKUP($A444,ECFE!$A$16:$AB$348,8,0),0)</f>
        <v>0</v>
      </c>
      <c r="AG444" s="14">
        <f t="shared" si="1046"/>
        <v>0</v>
      </c>
      <c r="AH444" s="14">
        <f>IFERROR(VLOOKUP(A444,ParaFY19!$A$21:$Z$543,7,0),0)</f>
        <v>3136</v>
      </c>
      <c r="AI444" s="14">
        <f t="shared" si="1047"/>
        <v>6.1130604288499022</v>
      </c>
      <c r="AJ444" s="14">
        <f>IFERROR(VLOOKUP(A444,ConEnroll!$A$7:$S$341,13,0),0)</f>
        <v>0</v>
      </c>
      <c r="AK444" s="14">
        <f t="shared" si="1048"/>
        <v>0</v>
      </c>
      <c r="AL444" s="14">
        <f t="shared" si="1003"/>
        <v>3136</v>
      </c>
      <c r="AM444" s="14">
        <f t="shared" si="1049"/>
        <v>6.1130604288499022</v>
      </c>
      <c r="AN444" s="14">
        <f t="shared" si="1050"/>
        <v>5574877.952900745</v>
      </c>
      <c r="AO444" s="14">
        <f t="shared" si="1051"/>
        <v>10867.208485186637</v>
      </c>
      <c r="AP444" s="62"/>
      <c r="AQ444" s="14">
        <f t="shared" si="1004"/>
        <v>333.92059558284382</v>
      </c>
      <c r="AR444" s="14">
        <f t="shared" si="1009"/>
        <v>0</v>
      </c>
      <c r="AS444" s="14">
        <f t="shared" si="1010"/>
        <v>6.1130604288499022</v>
      </c>
      <c r="AT444" s="14">
        <f t="shared" si="1052"/>
        <v>340.03365601169372</v>
      </c>
      <c r="AU444" s="37">
        <f t="shared" si="1011"/>
        <v>3.2300561311979607E-2</v>
      </c>
      <c r="AV444" s="42"/>
      <c r="AW444" s="14" t="str">
        <f>IFERROR(VLOOKUP($A444,#REF!,27,0),"0")</f>
        <v>0</v>
      </c>
      <c r="AX444" s="14">
        <f t="shared" si="1053"/>
        <v>0</v>
      </c>
      <c r="AY444" s="14" t="str">
        <f>IFERROR(VLOOKUP($A444,SpecEd22!#REF!,23,0)," ")</f>
        <v xml:space="preserve"> </v>
      </c>
      <c r="AZ444" s="14" t="e">
        <f t="shared" si="1054"/>
        <v>#VALUE!</v>
      </c>
      <c r="BA444" s="14">
        <f>IFERROR(VLOOKUP($A444,ECFE!#REF!,23,0),0)</f>
        <v>0</v>
      </c>
      <c r="BB444" s="14">
        <f t="shared" si="1055"/>
        <v>0</v>
      </c>
      <c r="BC444" s="14">
        <f>IFERROR(VLOOKUP($A444,#REF!,17,0),0)</f>
        <v>0</v>
      </c>
      <c r="BD444" s="14">
        <f t="shared" si="1056"/>
        <v>0</v>
      </c>
      <c r="BE444" s="14">
        <f>IFERROR(VLOOKUP($A444,#REF!,9,0),0)</f>
        <v>0</v>
      </c>
      <c r="BF444" s="14">
        <f t="shared" si="1057"/>
        <v>0</v>
      </c>
      <c r="BG444" s="14">
        <v>0</v>
      </c>
      <c r="BH444" s="14">
        <f t="shared" si="1058"/>
        <v>0</v>
      </c>
      <c r="BI444" s="14">
        <f>IFERROR(VLOOKUP($A444,ConEnroll!$A$8:$S$601,15,0),0)</f>
        <v>0</v>
      </c>
      <c r="BJ444" s="14">
        <f t="shared" si="1059"/>
        <v>0</v>
      </c>
      <c r="BK444" s="14">
        <f t="shared" si="1060"/>
        <v>0</v>
      </c>
      <c r="BL444" s="14">
        <f t="shared" si="1061"/>
        <v>0</v>
      </c>
      <c r="BM444" s="14" t="e">
        <f t="shared" si="1062"/>
        <v>#VALUE!</v>
      </c>
      <c r="BN444" s="14" t="e">
        <f t="shared" si="1063"/>
        <v>#VALUE!</v>
      </c>
      <c r="BO444" s="42"/>
      <c r="BP444" s="14">
        <f t="shared" si="1012"/>
        <v>9269.3650400272891</v>
      </c>
      <c r="BQ444" s="14" t="e">
        <f t="shared" si="1013"/>
        <v>#VALUE!</v>
      </c>
      <c r="BR444" s="14">
        <f t="shared" si="1064"/>
        <v>6.1130604288499022</v>
      </c>
      <c r="BS444" s="14" t="e">
        <f t="shared" si="1014"/>
        <v>#VALUE!</v>
      </c>
      <c r="BT444" s="37" t="e">
        <f t="shared" si="1015"/>
        <v>#VALUE!</v>
      </c>
      <c r="BU444" s="41"/>
      <c r="BV444" s="14" t="str">
        <f>IFERROR(VLOOKUP($A444,#REF!,27,0),"0")</f>
        <v>0</v>
      </c>
      <c r="BW444" s="14">
        <f t="shared" si="1065"/>
        <v>0</v>
      </c>
      <c r="BX444" s="14" t="str">
        <f>IFERROR(VLOOKUP($A444,SpecEd22!$Z$22:$AV$606,59,0)," ")</f>
        <v xml:space="preserve"> </v>
      </c>
      <c r="BY444" s="14" t="e">
        <f t="shared" si="1066"/>
        <v>#VALUE!</v>
      </c>
      <c r="BZ444" s="14">
        <f>IFERROR(VLOOKUP($A444,ECFE!#REF!,25,0),0)</f>
        <v>0</v>
      </c>
      <c r="CA444" s="14">
        <f t="shared" si="1067"/>
        <v>0</v>
      </c>
      <c r="CB444" s="14">
        <f>IFERROR(VLOOKUP($A444,#REF!,17,0),0)</f>
        <v>0</v>
      </c>
      <c r="CC444" s="14">
        <f t="shared" si="1068"/>
        <v>0</v>
      </c>
      <c r="CD444" s="14">
        <f>IFERROR(VLOOKUP($A444,#REF!,9,0),0)</f>
        <v>0</v>
      </c>
      <c r="CE444" s="14">
        <f t="shared" si="1069"/>
        <v>0</v>
      </c>
      <c r="CF444" s="14">
        <v>0</v>
      </c>
      <c r="CG444" s="14">
        <f t="shared" si="1070"/>
        <v>0</v>
      </c>
      <c r="CH444" s="14">
        <f>IFERROR(VLOOKUP($A444,ConEnroll!$A$8:$S$601,15,0),0)</f>
        <v>0</v>
      </c>
      <c r="CI444" s="14">
        <f t="shared" si="1071"/>
        <v>0</v>
      </c>
      <c r="CJ444" s="14">
        <f t="shared" si="1072"/>
        <v>0</v>
      </c>
      <c r="CK444" s="14">
        <f t="shared" si="1073"/>
        <v>0</v>
      </c>
      <c r="CL444" s="14" t="e">
        <f t="shared" si="1074"/>
        <v>#VALUE!</v>
      </c>
      <c r="CM444" s="14" t="e">
        <f t="shared" si="1075"/>
        <v>#VALUE!</v>
      </c>
      <c r="CN444" s="42"/>
      <c r="CO444" s="14">
        <f t="shared" si="1016"/>
        <v>-8935.4444444444453</v>
      </c>
      <c r="CP444" s="14" t="e">
        <f t="shared" si="1017"/>
        <v>#VALUE!</v>
      </c>
      <c r="CQ444" s="14">
        <f t="shared" si="1018"/>
        <v>0</v>
      </c>
      <c r="CR444" s="14" t="e">
        <f t="shared" si="1019"/>
        <v>#VALUE!</v>
      </c>
      <c r="CS444" s="37" t="e">
        <f t="shared" si="1020"/>
        <v>#VALUE!</v>
      </c>
      <c r="CT444" s="239"/>
      <c r="CU444" s="239"/>
      <c r="CV444" s="468"/>
      <c r="CW444" s="14">
        <f>IFERROR(VLOOKUP($A444,BaseFY23!$A$7:$AK$527,6,0),0)</f>
        <v>553.08629099999996</v>
      </c>
      <c r="CX444" s="14">
        <f>IFERROR(VLOOKUP($A444,BaseFY23!$A$7:$AN$528,28,0),0)</f>
        <v>4980524.5115329996</v>
      </c>
      <c r="CY444" s="14">
        <f t="shared" si="1076"/>
        <v>9004.968288995251</v>
      </c>
      <c r="CZ444" s="14">
        <f>IFERROR(VLOOKUP($A444,SpecEd23!$A$21:$BB$605,23,0)," ")</f>
        <v>945632.52915250906</v>
      </c>
      <c r="DA444" s="14">
        <f t="shared" si="1077"/>
        <v>1709.7377833082273</v>
      </c>
      <c r="DB444" s="14">
        <f>IFERROR(VLOOKUP($A444,ECFE!$A$16:$AB$347,7,0),0)</f>
        <v>0</v>
      </c>
      <c r="DC444" s="14">
        <f t="shared" si="1078"/>
        <v>0</v>
      </c>
      <c r="DD444" s="14">
        <v>0</v>
      </c>
      <c r="DE444" s="14">
        <f t="shared" si="1079"/>
        <v>0</v>
      </c>
      <c r="DF444" s="14">
        <f>IFERROR(VLOOKUP($A444,ConEnroll!$A$7:$S$338,10,0),0)</f>
        <v>0</v>
      </c>
      <c r="DG444" s="14">
        <f t="shared" si="1080"/>
        <v>0</v>
      </c>
      <c r="DH444" s="14">
        <f t="shared" si="1021"/>
        <v>0</v>
      </c>
      <c r="DI444" s="14">
        <f t="shared" si="1081"/>
        <v>0</v>
      </c>
      <c r="DJ444" s="14">
        <f t="shared" si="1022"/>
        <v>5926157.0406855084</v>
      </c>
      <c r="DK444" s="14">
        <f t="shared" si="1082"/>
        <v>10714.706072303479</v>
      </c>
      <c r="DL444" s="42"/>
      <c r="DM444" s="14">
        <f>IFERROR(VLOOKUP($A444,HouseFY23!$A$7:$AJ$528,28,0),0)</f>
        <v>5256113.1915330002</v>
      </c>
      <c r="DN444" s="14">
        <f t="shared" si="1083"/>
        <v>9503.2425808814714</v>
      </c>
      <c r="DO444" s="14">
        <f>IFERROR(VLOOKUP($A444,Compens80percent!$A$13:$M$560,12,0),0)</f>
        <v>0</v>
      </c>
      <c r="DP444" s="14">
        <f t="shared" si="1083"/>
        <v>0</v>
      </c>
      <c r="DQ444" s="14">
        <f t="shared" si="1084"/>
        <v>5256113.1915330002</v>
      </c>
      <c r="DR444" s="14">
        <f t="shared" si="1085"/>
        <v>10245.834681350878</v>
      </c>
      <c r="DS444" s="14">
        <f>IFERROR(VLOOKUP($A444,SpecEd23!$A$21:$Z$550,14,0),0)</f>
        <v>945632.52915250906</v>
      </c>
      <c r="DT444" s="14">
        <f t="shared" si="1086"/>
        <v>1709.7377833082273</v>
      </c>
      <c r="DU444" s="14">
        <f>IFERROR(VLOOKUP($A444,ECFE!$A$16:$AB$347,9,0),0)</f>
        <v>0</v>
      </c>
      <c r="DV444" s="14">
        <f t="shared" si="1087"/>
        <v>0</v>
      </c>
      <c r="DW444" s="14">
        <f>IFERROR(VLOOKUP($A444,ParaFY19!$A$21:$Z$543,7,0),0)</f>
        <v>3136</v>
      </c>
      <c r="DX444" s="14">
        <f t="shared" si="1088"/>
        <v>5.6700013199206198</v>
      </c>
      <c r="DY444" s="14">
        <f>IFERROR(VLOOKUP($A444,ConEnroll!$A$7:$S$341,13,0),0)</f>
        <v>0</v>
      </c>
      <c r="DZ444" s="14">
        <f t="shared" si="1089"/>
        <v>0</v>
      </c>
      <c r="EA444" s="14">
        <f t="shared" si="1023"/>
        <v>3136</v>
      </c>
      <c r="EB444" s="14">
        <f t="shared" si="1090"/>
        <v>5.6700013199206198</v>
      </c>
      <c r="EC444" s="14">
        <f t="shared" si="1024"/>
        <v>6204881.720685509</v>
      </c>
      <c r="ED444" s="14">
        <f t="shared" si="1091"/>
        <v>11218.650365509618</v>
      </c>
      <c r="EE444" s="62"/>
      <c r="EF444" s="14">
        <f t="shared" si="1025"/>
        <v>498.27429188622045</v>
      </c>
      <c r="EG444" s="14">
        <f t="shared" si="1026"/>
        <v>0</v>
      </c>
      <c r="EH444" s="14">
        <f t="shared" si="1027"/>
        <v>5.6700013199206198</v>
      </c>
      <c r="EI444" s="14">
        <f t="shared" si="1092"/>
        <v>503.94429320614108</v>
      </c>
      <c r="EJ444" s="37">
        <f t="shared" si="1028"/>
        <v>4.7032955435780947E-2</v>
      </c>
      <c r="EK444" s="42"/>
      <c r="EL444" s="14" t="str">
        <f>IFERROR(VLOOKUP($A444,#REF!,27,0),"0")</f>
        <v>0</v>
      </c>
      <c r="EM444" s="14">
        <f t="shared" si="1093"/>
        <v>0</v>
      </c>
      <c r="EN444" s="14" t="str">
        <f>IFERROR(VLOOKUP($A444,SpecEd23!#REF!,23,0)," ")</f>
        <v xml:space="preserve"> </v>
      </c>
      <c r="EO444" s="14" t="e">
        <f t="shared" si="1094"/>
        <v>#VALUE!</v>
      </c>
      <c r="EP444" s="14">
        <f>IFERROR(VLOOKUP($A444,ECFE!#REF!,24,0),0)</f>
        <v>0</v>
      </c>
      <c r="EQ444" s="14">
        <f t="shared" si="1095"/>
        <v>0</v>
      </c>
      <c r="ER444" s="14">
        <f>IFERROR(VLOOKUP($A444,#REF!,30,0),0)</f>
        <v>0</v>
      </c>
      <c r="ES444" s="14">
        <f t="shared" si="1096"/>
        <v>0</v>
      </c>
      <c r="ET444" s="14">
        <f>IFERROR(VLOOKUP($A444,#REF!,12,0),0)</f>
        <v>0</v>
      </c>
      <c r="EU444" s="14">
        <f t="shared" si="1097"/>
        <v>0</v>
      </c>
      <c r="EV444" s="14">
        <v>0</v>
      </c>
      <c r="EW444" s="14">
        <f t="shared" si="1098"/>
        <v>0</v>
      </c>
      <c r="EX444" s="14">
        <f>IFERROR(VLOOKUP($A444,ConEnroll!$A$8:$S$601,16,0),0)</f>
        <v>0</v>
      </c>
      <c r="EY444" s="14">
        <f t="shared" si="1099"/>
        <v>0</v>
      </c>
      <c r="EZ444" s="14">
        <f t="shared" si="1100"/>
        <v>0</v>
      </c>
      <c r="FA444" s="14">
        <f t="shared" si="1101"/>
        <v>0</v>
      </c>
      <c r="FB444" s="14" t="e">
        <f t="shared" si="1102"/>
        <v>#VALUE!</v>
      </c>
      <c r="FC444" s="14" t="e">
        <f t="shared" si="1103"/>
        <v>#VALUE!</v>
      </c>
      <c r="FD444" s="62"/>
      <c r="FE444" s="14">
        <f t="shared" si="1029"/>
        <v>9503.2425808814714</v>
      </c>
      <c r="FF444" s="14" t="e">
        <f t="shared" si="1030"/>
        <v>#VALUE!</v>
      </c>
      <c r="FG444" s="14">
        <f t="shared" si="1104"/>
        <v>5.6700013199206198</v>
      </c>
      <c r="FH444" s="14" t="e">
        <f t="shared" si="1031"/>
        <v>#VALUE!</v>
      </c>
      <c r="FI444" s="37" t="e">
        <f t="shared" si="1032"/>
        <v>#VALUE!</v>
      </c>
      <c r="FJ444" s="12"/>
      <c r="FK444" s="14" t="str">
        <f>IFERROR(VLOOKUP($A444,#REF!,27,0),"0")</f>
        <v>0</v>
      </c>
      <c r="FL444" s="14">
        <f t="shared" si="1105"/>
        <v>0</v>
      </c>
      <c r="FM444" s="14" t="str">
        <f>IFERROR(VLOOKUP($A444,SpecEd23!$X$22:$Y$610,59,0)," ")</f>
        <v xml:space="preserve"> </v>
      </c>
      <c r="FN444" s="14" t="e">
        <f t="shared" si="1106"/>
        <v>#VALUE!</v>
      </c>
      <c r="FO444" s="14">
        <f>IFERROR(VLOOKUP($A444,ECFE!#REF!,26,0),0)</f>
        <v>0</v>
      </c>
      <c r="FP444" s="14">
        <f t="shared" si="1107"/>
        <v>0</v>
      </c>
      <c r="FQ444" s="14">
        <f>IFERROR(VLOOKUP($A444,#REF!,16,0),0)</f>
        <v>0</v>
      </c>
      <c r="FR444" s="14">
        <f t="shared" si="1108"/>
        <v>0</v>
      </c>
      <c r="FS444" s="14">
        <f>IFERROR(VLOOKUP($A444,#REF!,12,0),0)</f>
        <v>0</v>
      </c>
      <c r="FT444" s="14">
        <f t="shared" si="1109"/>
        <v>0</v>
      </c>
      <c r="FU444" s="14">
        <v>0</v>
      </c>
      <c r="FV444" s="14">
        <f t="shared" si="1110"/>
        <v>0</v>
      </c>
      <c r="FW444" s="14">
        <f>IFERROR(VLOOKUP($A444,ConEnroll!$A$8:$S$601,16,0),0)</f>
        <v>0</v>
      </c>
      <c r="FX444" s="14">
        <f t="shared" si="1111"/>
        <v>0</v>
      </c>
      <c r="FY444" s="14">
        <f t="shared" si="1112"/>
        <v>0</v>
      </c>
      <c r="FZ444" s="14">
        <f t="shared" si="1113"/>
        <v>0</v>
      </c>
      <c r="GA444" s="14" t="e">
        <f t="shared" si="1114"/>
        <v>#VALUE!</v>
      </c>
      <c r="GB444" s="14" t="e">
        <f t="shared" si="1115"/>
        <v>#VALUE!</v>
      </c>
      <c r="GC444" s="39"/>
      <c r="GD444" s="14">
        <f t="shared" si="1033"/>
        <v>-9004.968288995251</v>
      </c>
      <c r="GE444" s="14" t="e">
        <f t="shared" si="1034"/>
        <v>#VALUE!</v>
      </c>
      <c r="GF444" s="14">
        <f t="shared" si="1035"/>
        <v>0</v>
      </c>
      <c r="GG444" s="14" t="e">
        <f t="shared" si="1036"/>
        <v>#VALUE!</v>
      </c>
      <c r="GH444" s="37" t="e">
        <f t="shared" si="1037"/>
        <v>#VALUE!</v>
      </c>
    </row>
    <row r="445" spans="1:190" ht="12.5" x14ac:dyDescent="0.25">
      <c r="A445" s="67">
        <v>4143</v>
      </c>
      <c r="B445" s="35">
        <v>7</v>
      </c>
      <c r="C445" s="14">
        <v>7</v>
      </c>
      <c r="D445" s="14"/>
      <c r="E445" s="14"/>
      <c r="F445" s="35" t="s">
        <v>2722</v>
      </c>
      <c r="G445" s="41"/>
      <c r="H445" s="14">
        <f>IFERROR(VLOOKUP($A445,BaseFY22!$A$7:$AK$528,6,0),0)</f>
        <v>780</v>
      </c>
      <c r="I445" s="14">
        <f>IFERROR(VLOOKUP($A445,BaseFY22!$A$7:$AK$528,28,0),0)</f>
        <v>7428931</v>
      </c>
      <c r="J445" s="14">
        <f t="shared" si="1038"/>
        <v>9524.2705128205125</v>
      </c>
      <c r="K445" s="14">
        <f>IFERROR(VLOOKUP($A445,SpecEd22!$A$21:$BB$605,24,0)," ")</f>
        <v>1051641.8440897381</v>
      </c>
      <c r="L445" s="14">
        <f t="shared" si="1039"/>
        <v>1348.2587744740231</v>
      </c>
      <c r="M445" s="14">
        <f>IFERROR(VLOOKUP($A445,ECFE!$A$16:$AB$347,7,0),0)</f>
        <v>0</v>
      </c>
      <c r="N445" s="14">
        <f t="shared" si="1005"/>
        <v>0</v>
      </c>
      <c r="O445" s="14">
        <v>0</v>
      </c>
      <c r="P445" s="14">
        <f t="shared" si="1006"/>
        <v>0</v>
      </c>
      <c r="Q445" s="14">
        <f>IFERROR(VLOOKUP($A445,ConEnroll!$A$7:$S$337,10,0),0)</f>
        <v>0</v>
      </c>
      <c r="R445" s="14">
        <f t="shared" si="1040"/>
        <v>0</v>
      </c>
      <c r="S445" s="14">
        <f t="shared" si="1007"/>
        <v>0</v>
      </c>
      <c r="T445" s="14">
        <f t="shared" si="1041"/>
        <v>0</v>
      </c>
      <c r="U445" s="14">
        <f t="shared" si="1008"/>
        <v>8480572.844089739</v>
      </c>
      <c r="V445" s="14">
        <f t="shared" si="1042"/>
        <v>10872.529287294537</v>
      </c>
      <c r="W445" s="42"/>
      <c r="X445" s="14">
        <f>IFERROR(VLOOKUP($A445,HouseFY22!$A$6:$AJ$528,28,0),0)</f>
        <v>7726021.8431190001</v>
      </c>
      <c r="Y445" s="14">
        <f t="shared" si="1043"/>
        <v>9905.1562091269225</v>
      </c>
      <c r="Z445" s="14">
        <f>IFERROR(VLOOKUP($A445,Compens80percent!$A$13:$M$560,12,0),0)</f>
        <v>0</v>
      </c>
      <c r="AA445" s="14">
        <f t="shared" si="1043"/>
        <v>0</v>
      </c>
      <c r="AB445" s="14">
        <f t="shared" si="1044"/>
        <v>7726021.8431190001</v>
      </c>
      <c r="AC445" s="14">
        <f t="shared" si="1043"/>
        <v>9905.1562091269225</v>
      </c>
      <c r="AD445" s="14">
        <f>IFERROR(VLOOKUP(A445,SpecEd22!$A$21:$Z$550,14,0),0)</f>
        <v>1051641.8440897381</v>
      </c>
      <c r="AE445" s="14">
        <f t="shared" si="1045"/>
        <v>1348.2587744740231</v>
      </c>
      <c r="AF445" s="14">
        <f>IFERROR(VLOOKUP($A445,ECFE!$A$16:$AB$348,8,0),0)</f>
        <v>0</v>
      </c>
      <c r="AG445" s="14">
        <f t="shared" si="1046"/>
        <v>0</v>
      </c>
      <c r="AH445" s="14">
        <f>IFERROR(VLOOKUP(A445,ParaFY19!$A$21:$Z$543,7,0),0)</f>
        <v>2940</v>
      </c>
      <c r="AI445" s="14">
        <f t="shared" si="1047"/>
        <v>3.7692307692307692</v>
      </c>
      <c r="AJ445" s="14">
        <f>IFERROR(VLOOKUP(A445,ConEnroll!$A$7:$S$341,13,0),0)</f>
        <v>0</v>
      </c>
      <c r="AK445" s="14">
        <f t="shared" si="1048"/>
        <v>0</v>
      </c>
      <c r="AL445" s="14">
        <f t="shared" si="1003"/>
        <v>2940</v>
      </c>
      <c r="AM445" s="14">
        <f t="shared" si="1049"/>
        <v>3.7692307692307692</v>
      </c>
      <c r="AN445" s="14">
        <f t="shared" si="1050"/>
        <v>8780603.6872087382</v>
      </c>
      <c r="AO445" s="14">
        <f t="shared" si="1051"/>
        <v>11257.184214370178</v>
      </c>
      <c r="AP445" s="62"/>
      <c r="AQ445" s="14">
        <f t="shared" si="1004"/>
        <v>380.88569630640995</v>
      </c>
      <c r="AR445" s="14">
        <f t="shared" si="1009"/>
        <v>0</v>
      </c>
      <c r="AS445" s="14">
        <f t="shared" si="1010"/>
        <v>3.7692307692307692</v>
      </c>
      <c r="AT445" s="14">
        <f t="shared" si="1052"/>
        <v>384.65492707564073</v>
      </c>
      <c r="AU445" s="37">
        <f t="shared" si="1011"/>
        <v>3.5378605742193057E-2</v>
      </c>
      <c r="AV445" s="42"/>
      <c r="AW445" s="14" t="str">
        <f>IFERROR(VLOOKUP($A445,#REF!,27,0),"0")</f>
        <v>0</v>
      </c>
      <c r="AX445" s="14">
        <f t="shared" si="1053"/>
        <v>0</v>
      </c>
      <c r="AY445" s="14" t="str">
        <f>IFERROR(VLOOKUP($A445,SpecEd22!#REF!,23,0)," ")</f>
        <v xml:space="preserve"> </v>
      </c>
      <c r="AZ445" s="14" t="e">
        <f t="shared" si="1054"/>
        <v>#VALUE!</v>
      </c>
      <c r="BA445" s="14">
        <f>IFERROR(VLOOKUP($A445,ECFE!#REF!,23,0),0)</f>
        <v>0</v>
      </c>
      <c r="BB445" s="14">
        <f t="shared" si="1055"/>
        <v>0</v>
      </c>
      <c r="BC445" s="14">
        <f>IFERROR(VLOOKUP($A445,#REF!,17,0),0)</f>
        <v>0</v>
      </c>
      <c r="BD445" s="14">
        <f t="shared" si="1056"/>
        <v>0</v>
      </c>
      <c r="BE445" s="14">
        <f>IFERROR(VLOOKUP($A445,#REF!,9,0),0)</f>
        <v>0</v>
      </c>
      <c r="BF445" s="14">
        <f t="shared" si="1057"/>
        <v>0</v>
      </c>
      <c r="BG445" s="14">
        <v>0</v>
      </c>
      <c r="BH445" s="14">
        <f t="shared" si="1058"/>
        <v>0</v>
      </c>
      <c r="BI445" s="14">
        <f>IFERROR(VLOOKUP($A445,ConEnroll!$A$8:$S$601,15,0),0)</f>
        <v>0</v>
      </c>
      <c r="BJ445" s="14">
        <f t="shared" si="1059"/>
        <v>0</v>
      </c>
      <c r="BK445" s="14">
        <f t="shared" si="1060"/>
        <v>0</v>
      </c>
      <c r="BL445" s="14">
        <f t="shared" si="1061"/>
        <v>0</v>
      </c>
      <c r="BM445" s="14" t="e">
        <f t="shared" si="1062"/>
        <v>#VALUE!</v>
      </c>
      <c r="BN445" s="14" t="e">
        <f t="shared" si="1063"/>
        <v>#VALUE!</v>
      </c>
      <c r="BO445" s="42"/>
      <c r="BP445" s="14">
        <f t="shared" si="1012"/>
        <v>9905.1562091269225</v>
      </c>
      <c r="BQ445" s="14" t="e">
        <f t="shared" si="1013"/>
        <v>#VALUE!</v>
      </c>
      <c r="BR445" s="14">
        <f t="shared" si="1064"/>
        <v>3.7692307692307692</v>
      </c>
      <c r="BS445" s="14" t="e">
        <f t="shared" si="1014"/>
        <v>#VALUE!</v>
      </c>
      <c r="BT445" s="37" t="e">
        <f t="shared" si="1015"/>
        <v>#VALUE!</v>
      </c>
      <c r="BU445" s="41"/>
      <c r="BV445" s="14" t="str">
        <f>IFERROR(VLOOKUP($A445,#REF!,27,0),"0")</f>
        <v>0</v>
      </c>
      <c r="BW445" s="14">
        <f t="shared" si="1065"/>
        <v>0</v>
      </c>
      <c r="BX445" s="14" t="str">
        <f>IFERROR(VLOOKUP($A445,SpecEd22!$Z$22:$AV$606,59,0)," ")</f>
        <v xml:space="preserve"> </v>
      </c>
      <c r="BY445" s="14" t="e">
        <f t="shared" si="1066"/>
        <v>#VALUE!</v>
      </c>
      <c r="BZ445" s="14">
        <f>IFERROR(VLOOKUP($A445,ECFE!#REF!,25,0),0)</f>
        <v>0</v>
      </c>
      <c r="CA445" s="14">
        <f t="shared" si="1067"/>
        <v>0</v>
      </c>
      <c r="CB445" s="14">
        <f>IFERROR(VLOOKUP($A445,#REF!,17,0),0)</f>
        <v>0</v>
      </c>
      <c r="CC445" s="14">
        <f t="shared" si="1068"/>
        <v>0</v>
      </c>
      <c r="CD445" s="14">
        <f>IFERROR(VLOOKUP($A445,#REF!,9,0),0)</f>
        <v>0</v>
      </c>
      <c r="CE445" s="14">
        <f t="shared" si="1069"/>
        <v>0</v>
      </c>
      <c r="CF445" s="14">
        <v>0</v>
      </c>
      <c r="CG445" s="14">
        <f t="shared" si="1070"/>
        <v>0</v>
      </c>
      <c r="CH445" s="14">
        <f>IFERROR(VLOOKUP($A445,ConEnroll!$A$8:$S$601,15,0),0)</f>
        <v>0</v>
      </c>
      <c r="CI445" s="14">
        <f t="shared" si="1071"/>
        <v>0</v>
      </c>
      <c r="CJ445" s="14">
        <f t="shared" si="1072"/>
        <v>0</v>
      </c>
      <c r="CK445" s="14">
        <f t="shared" si="1073"/>
        <v>0</v>
      </c>
      <c r="CL445" s="14" t="e">
        <f t="shared" si="1074"/>
        <v>#VALUE!</v>
      </c>
      <c r="CM445" s="14" t="e">
        <f t="shared" si="1075"/>
        <v>#VALUE!</v>
      </c>
      <c r="CN445" s="42"/>
      <c r="CO445" s="14">
        <f t="shared" si="1016"/>
        <v>-9524.2705128205125</v>
      </c>
      <c r="CP445" s="14" t="e">
        <f t="shared" si="1017"/>
        <v>#VALUE!</v>
      </c>
      <c r="CQ445" s="14">
        <f t="shared" si="1018"/>
        <v>0</v>
      </c>
      <c r="CR445" s="14" t="e">
        <f t="shared" si="1019"/>
        <v>#VALUE!</v>
      </c>
      <c r="CS445" s="37" t="e">
        <f t="shared" si="1020"/>
        <v>#VALUE!</v>
      </c>
      <c r="CT445" s="239"/>
      <c r="CU445" s="239"/>
      <c r="CV445" s="468"/>
      <c r="CW445" s="14">
        <f>IFERROR(VLOOKUP($A445,BaseFY23!$A$7:$AK$527,6,0),0)</f>
        <v>784.71051499999999</v>
      </c>
      <c r="CX445" s="14">
        <f>IFERROR(VLOOKUP($A445,BaseFY23!$A$7:$AN$528,28,0),0)</f>
        <v>7473282.9995560003</v>
      </c>
      <c r="CY445" s="14">
        <f t="shared" si="1076"/>
        <v>9523.6177631135743</v>
      </c>
      <c r="CZ445" s="14">
        <f>IFERROR(VLOOKUP($A445,SpecEd23!$A$21:$BB$605,23,0)," ")</f>
        <v>1133462.0275296289</v>
      </c>
      <c r="DA445" s="14">
        <f t="shared" si="1077"/>
        <v>1444.4333367058666</v>
      </c>
      <c r="DB445" s="14">
        <f>IFERROR(VLOOKUP($A445,ECFE!$A$16:$AB$347,7,0),0)</f>
        <v>0</v>
      </c>
      <c r="DC445" s="14">
        <f t="shared" si="1078"/>
        <v>0</v>
      </c>
      <c r="DD445" s="14">
        <v>0</v>
      </c>
      <c r="DE445" s="14">
        <f t="shared" si="1079"/>
        <v>0</v>
      </c>
      <c r="DF445" s="14">
        <f>IFERROR(VLOOKUP($A445,ConEnroll!$A$7:$S$338,10,0),0)</f>
        <v>0</v>
      </c>
      <c r="DG445" s="14">
        <f t="shared" si="1080"/>
        <v>0</v>
      </c>
      <c r="DH445" s="14">
        <f t="shared" si="1021"/>
        <v>0</v>
      </c>
      <c r="DI445" s="14">
        <f t="shared" si="1081"/>
        <v>0</v>
      </c>
      <c r="DJ445" s="14">
        <f t="shared" si="1022"/>
        <v>8606745.0270856284</v>
      </c>
      <c r="DK445" s="14">
        <f t="shared" si="1082"/>
        <v>10968.051099819439</v>
      </c>
      <c r="DL445" s="42"/>
      <c r="DM445" s="14">
        <f>IFERROR(VLOOKUP($A445,HouseFY23!$A$7:$AJ$528,28,0),0)</f>
        <v>7914208.6095559997</v>
      </c>
      <c r="DN445" s="14">
        <f t="shared" si="1083"/>
        <v>10085.513649012337</v>
      </c>
      <c r="DO445" s="14">
        <f>IFERROR(VLOOKUP($A445,Compens80percent!$A$13:$M$560,12,0),0)</f>
        <v>0</v>
      </c>
      <c r="DP445" s="14">
        <f t="shared" si="1083"/>
        <v>0</v>
      </c>
      <c r="DQ445" s="14">
        <f t="shared" si="1084"/>
        <v>7914208.6095559997</v>
      </c>
      <c r="DR445" s="14">
        <f t="shared" si="1085"/>
        <v>10146.421294302563</v>
      </c>
      <c r="DS445" s="14">
        <f>IFERROR(VLOOKUP($A445,SpecEd23!$A$21:$Z$550,14,0),0)</f>
        <v>1133462.0275296289</v>
      </c>
      <c r="DT445" s="14">
        <f t="shared" si="1086"/>
        <v>1444.4333367058666</v>
      </c>
      <c r="DU445" s="14">
        <f>IFERROR(VLOOKUP($A445,ECFE!$A$16:$AB$347,9,0),0)</f>
        <v>0</v>
      </c>
      <c r="DV445" s="14">
        <f t="shared" si="1087"/>
        <v>0</v>
      </c>
      <c r="DW445" s="14">
        <f>IFERROR(VLOOKUP($A445,ParaFY19!$A$21:$Z$543,7,0),0)</f>
        <v>2940</v>
      </c>
      <c r="DX445" s="14">
        <f t="shared" si="1088"/>
        <v>3.7466045679278301</v>
      </c>
      <c r="DY445" s="14">
        <f>IFERROR(VLOOKUP($A445,ConEnroll!$A$7:$S$341,13,0),0)</f>
        <v>0</v>
      </c>
      <c r="DZ445" s="14">
        <f t="shared" si="1089"/>
        <v>0</v>
      </c>
      <c r="EA445" s="14">
        <f t="shared" si="1023"/>
        <v>2940</v>
      </c>
      <c r="EB445" s="14">
        <f t="shared" si="1090"/>
        <v>3.7466045679278301</v>
      </c>
      <c r="EC445" s="14">
        <f t="shared" si="1024"/>
        <v>9050610.6370856278</v>
      </c>
      <c r="ED445" s="14">
        <f t="shared" si="1091"/>
        <v>11533.69359028613</v>
      </c>
      <c r="EE445" s="62"/>
      <c r="EF445" s="14">
        <f t="shared" si="1025"/>
        <v>561.89588589876257</v>
      </c>
      <c r="EG445" s="14">
        <f t="shared" si="1026"/>
        <v>0</v>
      </c>
      <c r="EH445" s="14">
        <f t="shared" si="1027"/>
        <v>3.7466045679278301</v>
      </c>
      <c r="EI445" s="14">
        <f t="shared" si="1092"/>
        <v>565.64249046669045</v>
      </c>
      <c r="EJ445" s="37">
        <f t="shared" si="1028"/>
        <v>5.1571832162233662E-2</v>
      </c>
      <c r="EK445" s="42"/>
      <c r="EL445" s="14" t="str">
        <f>IFERROR(VLOOKUP($A445,#REF!,27,0),"0")</f>
        <v>0</v>
      </c>
      <c r="EM445" s="14">
        <f t="shared" si="1093"/>
        <v>0</v>
      </c>
      <c r="EN445" s="14" t="str">
        <f>IFERROR(VLOOKUP($A445,SpecEd23!#REF!,23,0)," ")</f>
        <v xml:space="preserve"> </v>
      </c>
      <c r="EO445" s="14" t="e">
        <f t="shared" si="1094"/>
        <v>#VALUE!</v>
      </c>
      <c r="EP445" s="14">
        <f>IFERROR(VLOOKUP($A445,ECFE!#REF!,24,0),0)</f>
        <v>0</v>
      </c>
      <c r="EQ445" s="14">
        <f t="shared" si="1095"/>
        <v>0</v>
      </c>
      <c r="ER445" s="14">
        <f>IFERROR(VLOOKUP($A445,#REF!,30,0),0)</f>
        <v>0</v>
      </c>
      <c r="ES445" s="14">
        <f t="shared" si="1096"/>
        <v>0</v>
      </c>
      <c r="ET445" s="14">
        <f>IFERROR(VLOOKUP($A445,#REF!,12,0),0)</f>
        <v>0</v>
      </c>
      <c r="EU445" s="14">
        <f t="shared" si="1097"/>
        <v>0</v>
      </c>
      <c r="EV445" s="14">
        <v>0</v>
      </c>
      <c r="EW445" s="14">
        <f t="shared" si="1098"/>
        <v>0</v>
      </c>
      <c r="EX445" s="14">
        <f>IFERROR(VLOOKUP($A445,ConEnroll!$A$8:$S$601,16,0),0)</f>
        <v>0</v>
      </c>
      <c r="EY445" s="14">
        <f t="shared" si="1099"/>
        <v>0</v>
      </c>
      <c r="EZ445" s="14">
        <f t="shared" si="1100"/>
        <v>0</v>
      </c>
      <c r="FA445" s="14">
        <f t="shared" si="1101"/>
        <v>0</v>
      </c>
      <c r="FB445" s="14" t="e">
        <f t="shared" si="1102"/>
        <v>#VALUE!</v>
      </c>
      <c r="FC445" s="14" t="e">
        <f t="shared" si="1103"/>
        <v>#VALUE!</v>
      </c>
      <c r="FD445" s="62"/>
      <c r="FE445" s="14">
        <f t="shared" si="1029"/>
        <v>10085.513649012337</v>
      </c>
      <c r="FF445" s="14" t="e">
        <f t="shared" si="1030"/>
        <v>#VALUE!</v>
      </c>
      <c r="FG445" s="14">
        <f t="shared" si="1104"/>
        <v>3.7466045679278301</v>
      </c>
      <c r="FH445" s="14" t="e">
        <f t="shared" si="1031"/>
        <v>#VALUE!</v>
      </c>
      <c r="FI445" s="37" t="e">
        <f t="shared" si="1032"/>
        <v>#VALUE!</v>
      </c>
      <c r="FJ445" s="12"/>
      <c r="FK445" s="14" t="str">
        <f>IFERROR(VLOOKUP($A445,#REF!,27,0),"0")</f>
        <v>0</v>
      </c>
      <c r="FL445" s="14">
        <f t="shared" si="1105"/>
        <v>0</v>
      </c>
      <c r="FM445" s="14" t="str">
        <f>IFERROR(VLOOKUP($A445,SpecEd23!$X$22:$Y$610,59,0)," ")</f>
        <v xml:space="preserve"> </v>
      </c>
      <c r="FN445" s="14" t="e">
        <f t="shared" si="1106"/>
        <v>#VALUE!</v>
      </c>
      <c r="FO445" s="14">
        <f>IFERROR(VLOOKUP($A445,ECFE!#REF!,26,0),0)</f>
        <v>0</v>
      </c>
      <c r="FP445" s="14">
        <f t="shared" si="1107"/>
        <v>0</v>
      </c>
      <c r="FQ445" s="14">
        <f>IFERROR(VLOOKUP($A445,#REF!,16,0),0)</f>
        <v>0</v>
      </c>
      <c r="FR445" s="14">
        <f t="shared" si="1108"/>
        <v>0</v>
      </c>
      <c r="FS445" s="14">
        <f>IFERROR(VLOOKUP($A445,#REF!,12,0),0)</f>
        <v>0</v>
      </c>
      <c r="FT445" s="14">
        <f t="shared" si="1109"/>
        <v>0</v>
      </c>
      <c r="FU445" s="14">
        <v>0</v>
      </c>
      <c r="FV445" s="14">
        <f t="shared" si="1110"/>
        <v>0</v>
      </c>
      <c r="FW445" s="14">
        <f>IFERROR(VLOOKUP($A445,ConEnroll!$A$8:$S$601,16,0),0)</f>
        <v>0</v>
      </c>
      <c r="FX445" s="14">
        <f t="shared" si="1111"/>
        <v>0</v>
      </c>
      <c r="FY445" s="14">
        <f t="shared" si="1112"/>
        <v>0</v>
      </c>
      <c r="FZ445" s="14">
        <f t="shared" si="1113"/>
        <v>0</v>
      </c>
      <c r="GA445" s="14" t="e">
        <f t="shared" si="1114"/>
        <v>#VALUE!</v>
      </c>
      <c r="GB445" s="14" t="e">
        <f t="shared" si="1115"/>
        <v>#VALUE!</v>
      </c>
      <c r="GC445" s="39"/>
      <c r="GD445" s="14">
        <f t="shared" si="1033"/>
        <v>-9523.6177631135743</v>
      </c>
      <c r="GE445" s="14" t="e">
        <f t="shared" si="1034"/>
        <v>#VALUE!</v>
      </c>
      <c r="GF445" s="14">
        <f t="shared" si="1035"/>
        <v>0</v>
      </c>
      <c r="GG445" s="14" t="e">
        <f t="shared" si="1036"/>
        <v>#VALUE!</v>
      </c>
      <c r="GH445" s="37" t="e">
        <f t="shared" si="1037"/>
        <v>#VALUE!</v>
      </c>
    </row>
    <row r="446" spans="1:190" ht="12.5" x14ac:dyDescent="0.25">
      <c r="A446" s="67">
        <v>4144</v>
      </c>
      <c r="B446" s="35">
        <v>7</v>
      </c>
      <c r="C446" s="14">
        <v>7</v>
      </c>
      <c r="D446" s="14"/>
      <c r="E446" s="14"/>
      <c r="F446" s="35" t="s">
        <v>2723</v>
      </c>
      <c r="G446" s="41"/>
      <c r="H446" s="14">
        <f>IFERROR(VLOOKUP($A446,BaseFY22!$A$7:$AK$528,6,0),0)</f>
        <v>55</v>
      </c>
      <c r="I446" s="14">
        <f>IFERROR(VLOOKUP($A446,BaseFY22!$A$7:$AK$528,28,0),0)</f>
        <v>392329</v>
      </c>
      <c r="J446" s="14">
        <f t="shared" si="1038"/>
        <v>7133.2545454545452</v>
      </c>
      <c r="K446" s="14">
        <f>IFERROR(VLOOKUP($A446,SpecEd22!$A$21:$BB$605,24,0)," ")</f>
        <v>216976.42732307949</v>
      </c>
      <c r="L446" s="14">
        <f t="shared" si="1039"/>
        <v>3945.0259513287178</v>
      </c>
      <c r="M446" s="14">
        <f>IFERROR(VLOOKUP($A446,ECFE!$A$16:$AB$347,7,0),0)</f>
        <v>0</v>
      </c>
      <c r="N446" s="14">
        <f t="shared" si="1005"/>
        <v>0</v>
      </c>
      <c r="O446" s="14">
        <v>0</v>
      </c>
      <c r="P446" s="14">
        <f t="shared" si="1006"/>
        <v>0</v>
      </c>
      <c r="Q446" s="14">
        <f>IFERROR(VLOOKUP($A446,ConEnroll!$A$7:$S$337,10,0),0)</f>
        <v>0</v>
      </c>
      <c r="R446" s="14">
        <f t="shared" si="1040"/>
        <v>0</v>
      </c>
      <c r="S446" s="14">
        <f t="shared" si="1007"/>
        <v>0</v>
      </c>
      <c r="T446" s="14">
        <f t="shared" si="1041"/>
        <v>0</v>
      </c>
      <c r="U446" s="14">
        <f t="shared" si="1008"/>
        <v>609305.42732307944</v>
      </c>
      <c r="V446" s="14">
        <f t="shared" si="1042"/>
        <v>11078.280496783262</v>
      </c>
      <c r="W446" s="42"/>
      <c r="X446" s="14">
        <f>IFERROR(VLOOKUP($A446,HouseFY22!$A$6:$AJ$528,28,0),0)</f>
        <v>400867.90865499998</v>
      </c>
      <c r="Y446" s="14">
        <f t="shared" si="1043"/>
        <v>7288.5074300909091</v>
      </c>
      <c r="Z446" s="14">
        <f>IFERROR(VLOOKUP($A446,Compens80percent!$A$13:$M$560,12,0),0)</f>
        <v>0</v>
      </c>
      <c r="AA446" s="14">
        <f t="shared" si="1043"/>
        <v>0</v>
      </c>
      <c r="AB446" s="14">
        <f t="shared" si="1044"/>
        <v>400867.90865499998</v>
      </c>
      <c r="AC446" s="14">
        <f t="shared" si="1043"/>
        <v>7288.5074300909091</v>
      </c>
      <c r="AD446" s="14">
        <f>IFERROR(VLOOKUP(A446,SpecEd22!$A$21:$Z$550,14,0),0)</f>
        <v>216976.42732307949</v>
      </c>
      <c r="AE446" s="14">
        <f t="shared" si="1045"/>
        <v>3945.0259513287178</v>
      </c>
      <c r="AF446" s="14">
        <f>IFERROR(VLOOKUP($A446,ECFE!$A$16:$AB$348,8,0),0)</f>
        <v>0</v>
      </c>
      <c r="AG446" s="14">
        <f t="shared" si="1046"/>
        <v>0</v>
      </c>
      <c r="AH446" s="14">
        <f>IFERROR(VLOOKUP(A446,ParaFY19!$A$21:$Z$543,7,0),0)</f>
        <v>1176</v>
      </c>
      <c r="AI446" s="14">
        <f t="shared" si="1047"/>
        <v>21.381818181818183</v>
      </c>
      <c r="AJ446" s="14">
        <f>IFERROR(VLOOKUP(A446,ConEnroll!$A$7:$S$341,13,0),0)</f>
        <v>0</v>
      </c>
      <c r="AK446" s="14">
        <f t="shared" si="1048"/>
        <v>0</v>
      </c>
      <c r="AL446" s="14">
        <f t="shared" si="1003"/>
        <v>1176</v>
      </c>
      <c r="AM446" s="14">
        <f t="shared" si="1049"/>
        <v>21.381818181818183</v>
      </c>
      <c r="AN446" s="14">
        <f t="shared" si="1050"/>
        <v>619020.33597807947</v>
      </c>
      <c r="AO446" s="14">
        <f t="shared" si="1051"/>
        <v>11254.915199601444</v>
      </c>
      <c r="AP446" s="62"/>
      <c r="AQ446" s="14">
        <f t="shared" si="1004"/>
        <v>155.25288463636389</v>
      </c>
      <c r="AR446" s="14">
        <f t="shared" si="1009"/>
        <v>0</v>
      </c>
      <c r="AS446" s="14">
        <f t="shared" si="1010"/>
        <v>21.381818181818183</v>
      </c>
      <c r="AT446" s="14">
        <f t="shared" si="1052"/>
        <v>176.63470281818206</v>
      </c>
      <c r="AU446" s="37">
        <f t="shared" si="1011"/>
        <v>1.5944234565054612E-2</v>
      </c>
      <c r="AV446" s="42"/>
      <c r="AW446" s="14" t="str">
        <f>IFERROR(VLOOKUP($A446,#REF!,27,0),"0")</f>
        <v>0</v>
      </c>
      <c r="AX446" s="14">
        <f t="shared" si="1053"/>
        <v>0</v>
      </c>
      <c r="AY446" s="14" t="str">
        <f>IFERROR(VLOOKUP($A446,SpecEd22!#REF!,23,0)," ")</f>
        <v xml:space="preserve"> </v>
      </c>
      <c r="AZ446" s="14" t="e">
        <f t="shared" si="1054"/>
        <v>#VALUE!</v>
      </c>
      <c r="BA446" s="14">
        <f>IFERROR(VLOOKUP($A446,ECFE!#REF!,23,0),0)</f>
        <v>0</v>
      </c>
      <c r="BB446" s="14">
        <f t="shared" si="1055"/>
        <v>0</v>
      </c>
      <c r="BC446" s="14">
        <f>IFERROR(VLOOKUP($A446,#REF!,17,0),0)</f>
        <v>0</v>
      </c>
      <c r="BD446" s="14">
        <f t="shared" si="1056"/>
        <v>0</v>
      </c>
      <c r="BE446" s="14">
        <f>IFERROR(VLOOKUP($A446,#REF!,9,0),0)</f>
        <v>0</v>
      </c>
      <c r="BF446" s="14">
        <f t="shared" si="1057"/>
        <v>0</v>
      </c>
      <c r="BG446" s="14">
        <v>0</v>
      </c>
      <c r="BH446" s="14">
        <f t="shared" si="1058"/>
        <v>0</v>
      </c>
      <c r="BI446" s="14">
        <f>IFERROR(VLOOKUP($A446,ConEnroll!$A$8:$S$601,15,0),0)</f>
        <v>0</v>
      </c>
      <c r="BJ446" s="14">
        <f t="shared" si="1059"/>
        <v>0</v>
      </c>
      <c r="BK446" s="14">
        <f t="shared" si="1060"/>
        <v>0</v>
      </c>
      <c r="BL446" s="14">
        <f t="shared" si="1061"/>
        <v>0</v>
      </c>
      <c r="BM446" s="14" t="e">
        <f t="shared" si="1062"/>
        <v>#VALUE!</v>
      </c>
      <c r="BN446" s="14" t="e">
        <f t="shared" si="1063"/>
        <v>#VALUE!</v>
      </c>
      <c r="BO446" s="42"/>
      <c r="BP446" s="14">
        <f t="shared" si="1012"/>
        <v>7288.5074300909091</v>
      </c>
      <c r="BQ446" s="14" t="e">
        <f t="shared" si="1013"/>
        <v>#VALUE!</v>
      </c>
      <c r="BR446" s="14">
        <f t="shared" si="1064"/>
        <v>21.381818181818183</v>
      </c>
      <c r="BS446" s="14" t="e">
        <f t="shared" si="1014"/>
        <v>#VALUE!</v>
      </c>
      <c r="BT446" s="37" t="e">
        <f t="shared" si="1015"/>
        <v>#VALUE!</v>
      </c>
      <c r="BU446" s="41"/>
      <c r="BV446" s="14" t="str">
        <f>IFERROR(VLOOKUP($A446,#REF!,27,0),"0")</f>
        <v>0</v>
      </c>
      <c r="BW446" s="14">
        <f t="shared" si="1065"/>
        <v>0</v>
      </c>
      <c r="BX446" s="14" t="str">
        <f>IFERROR(VLOOKUP($A446,SpecEd22!$Z$22:$AV$606,59,0)," ")</f>
        <v xml:space="preserve"> </v>
      </c>
      <c r="BY446" s="14" t="e">
        <f t="shared" si="1066"/>
        <v>#VALUE!</v>
      </c>
      <c r="BZ446" s="14">
        <f>IFERROR(VLOOKUP($A446,ECFE!#REF!,25,0),0)</f>
        <v>0</v>
      </c>
      <c r="CA446" s="14">
        <f t="shared" si="1067"/>
        <v>0</v>
      </c>
      <c r="CB446" s="14">
        <f>IFERROR(VLOOKUP($A446,#REF!,17,0),0)</f>
        <v>0</v>
      </c>
      <c r="CC446" s="14">
        <f t="shared" si="1068"/>
        <v>0</v>
      </c>
      <c r="CD446" s="14">
        <f>IFERROR(VLOOKUP($A446,#REF!,9,0),0)</f>
        <v>0</v>
      </c>
      <c r="CE446" s="14">
        <f t="shared" si="1069"/>
        <v>0</v>
      </c>
      <c r="CF446" s="14">
        <v>0</v>
      </c>
      <c r="CG446" s="14">
        <f t="shared" si="1070"/>
        <v>0</v>
      </c>
      <c r="CH446" s="14">
        <f>IFERROR(VLOOKUP($A446,ConEnroll!$A$8:$S$601,15,0),0)</f>
        <v>0</v>
      </c>
      <c r="CI446" s="14">
        <f t="shared" si="1071"/>
        <v>0</v>
      </c>
      <c r="CJ446" s="14">
        <f t="shared" si="1072"/>
        <v>0</v>
      </c>
      <c r="CK446" s="14">
        <f t="shared" si="1073"/>
        <v>0</v>
      </c>
      <c r="CL446" s="14" t="e">
        <f t="shared" si="1074"/>
        <v>#VALUE!</v>
      </c>
      <c r="CM446" s="14" t="e">
        <f t="shared" si="1075"/>
        <v>#VALUE!</v>
      </c>
      <c r="CN446" s="42"/>
      <c r="CO446" s="14">
        <f t="shared" si="1016"/>
        <v>-7133.2545454545452</v>
      </c>
      <c r="CP446" s="14" t="e">
        <f t="shared" si="1017"/>
        <v>#VALUE!</v>
      </c>
      <c r="CQ446" s="14">
        <f t="shared" si="1018"/>
        <v>0</v>
      </c>
      <c r="CR446" s="14" t="e">
        <f t="shared" si="1019"/>
        <v>#VALUE!</v>
      </c>
      <c r="CS446" s="37" t="e">
        <f t="shared" si="1020"/>
        <v>#VALUE!</v>
      </c>
      <c r="CT446" s="239"/>
      <c r="CU446" s="239"/>
      <c r="CV446" s="468"/>
      <c r="CW446" s="14">
        <f>IFERROR(VLOOKUP($A446,BaseFY23!$A$7:$AK$527,6,0),0)</f>
        <v>62.484848</v>
      </c>
      <c r="CX446" s="14">
        <f>IFERROR(VLOOKUP($A446,BaseFY23!$A$7:$AN$528,28,0),0)</f>
        <v>442883.60606100003</v>
      </c>
      <c r="CY446" s="14">
        <f t="shared" si="1076"/>
        <v>7087.8560200866623</v>
      </c>
      <c r="CZ446" s="14">
        <f>IFERROR(VLOOKUP($A446,SpecEd23!$A$21:$BB$605,23,0)," ")</f>
        <v>263380.27734468487</v>
      </c>
      <c r="DA446" s="14">
        <f t="shared" si="1077"/>
        <v>4215.1063141689147</v>
      </c>
      <c r="DB446" s="14">
        <f>IFERROR(VLOOKUP($A446,ECFE!$A$16:$AB$347,7,0),0)</f>
        <v>0</v>
      </c>
      <c r="DC446" s="14">
        <f t="shared" si="1078"/>
        <v>0</v>
      </c>
      <c r="DD446" s="14">
        <v>0</v>
      </c>
      <c r="DE446" s="14">
        <f t="shared" si="1079"/>
        <v>0</v>
      </c>
      <c r="DF446" s="14">
        <f>IFERROR(VLOOKUP($A446,ConEnroll!$A$7:$S$338,10,0),0)</f>
        <v>0</v>
      </c>
      <c r="DG446" s="14">
        <f t="shared" si="1080"/>
        <v>0</v>
      </c>
      <c r="DH446" s="14">
        <f t="shared" si="1021"/>
        <v>0</v>
      </c>
      <c r="DI446" s="14">
        <f t="shared" si="1081"/>
        <v>0</v>
      </c>
      <c r="DJ446" s="14">
        <f t="shared" si="1022"/>
        <v>706263.88340568496</v>
      </c>
      <c r="DK446" s="14">
        <f t="shared" si="1082"/>
        <v>11302.962334255577</v>
      </c>
      <c r="DL446" s="42"/>
      <c r="DM446" s="14">
        <f>IFERROR(VLOOKUP($A446,HouseFY23!$A$7:$AJ$528,28,0),0)</f>
        <v>460535.516061</v>
      </c>
      <c r="DN446" s="14">
        <f t="shared" si="1083"/>
        <v>7370.3550668955777</v>
      </c>
      <c r="DO446" s="14">
        <f>IFERROR(VLOOKUP($A446,Compens80percent!$A$13:$M$560,12,0),0)</f>
        <v>0</v>
      </c>
      <c r="DP446" s="14">
        <f t="shared" si="1083"/>
        <v>0</v>
      </c>
      <c r="DQ446" s="14">
        <f t="shared" si="1084"/>
        <v>460535.516061</v>
      </c>
      <c r="DR446" s="14">
        <f t="shared" si="1085"/>
        <v>8373.3730192909097</v>
      </c>
      <c r="DS446" s="14">
        <f>IFERROR(VLOOKUP($A446,SpecEd23!$A$21:$Z$550,14,0),0)</f>
        <v>263380.27734468487</v>
      </c>
      <c r="DT446" s="14">
        <f t="shared" si="1086"/>
        <v>4215.1063141689147</v>
      </c>
      <c r="DU446" s="14">
        <f>IFERROR(VLOOKUP($A446,ECFE!$A$16:$AB$347,9,0),0)</f>
        <v>0</v>
      </c>
      <c r="DV446" s="14">
        <f t="shared" si="1087"/>
        <v>0</v>
      </c>
      <c r="DW446" s="14">
        <f>IFERROR(VLOOKUP($A446,ParaFY19!$A$21:$Z$543,7,0),0)</f>
        <v>1176</v>
      </c>
      <c r="DX446" s="14">
        <f t="shared" si="1088"/>
        <v>18.820562706658102</v>
      </c>
      <c r="DY446" s="14">
        <f>IFERROR(VLOOKUP($A446,ConEnroll!$A$7:$S$341,13,0),0)</f>
        <v>0</v>
      </c>
      <c r="DZ446" s="14">
        <f t="shared" si="1089"/>
        <v>0</v>
      </c>
      <c r="EA446" s="14">
        <f t="shared" si="1023"/>
        <v>1176</v>
      </c>
      <c r="EB446" s="14">
        <f t="shared" si="1090"/>
        <v>18.820562706658102</v>
      </c>
      <c r="EC446" s="14">
        <f t="shared" si="1024"/>
        <v>725091.79340568488</v>
      </c>
      <c r="ED446" s="14">
        <f t="shared" si="1091"/>
        <v>11604.28194377115</v>
      </c>
      <c r="EE446" s="62"/>
      <c r="EF446" s="14">
        <f t="shared" si="1025"/>
        <v>282.49904680891541</v>
      </c>
      <c r="EG446" s="14">
        <f t="shared" si="1026"/>
        <v>0</v>
      </c>
      <c r="EH446" s="14">
        <f t="shared" si="1027"/>
        <v>18.820562706658102</v>
      </c>
      <c r="EI446" s="14">
        <f t="shared" si="1092"/>
        <v>301.31960951557352</v>
      </c>
      <c r="EJ446" s="37">
        <f t="shared" si="1028"/>
        <v>2.6658463560687313E-2</v>
      </c>
      <c r="EK446" s="42"/>
      <c r="EL446" s="14" t="str">
        <f>IFERROR(VLOOKUP($A446,#REF!,27,0),"0")</f>
        <v>0</v>
      </c>
      <c r="EM446" s="14">
        <f t="shared" si="1093"/>
        <v>0</v>
      </c>
      <c r="EN446" s="14" t="str">
        <f>IFERROR(VLOOKUP($A446,SpecEd23!#REF!,23,0)," ")</f>
        <v xml:space="preserve"> </v>
      </c>
      <c r="EO446" s="14" t="e">
        <f t="shared" si="1094"/>
        <v>#VALUE!</v>
      </c>
      <c r="EP446" s="14">
        <f>IFERROR(VLOOKUP($A446,ECFE!#REF!,24,0),0)</f>
        <v>0</v>
      </c>
      <c r="EQ446" s="14">
        <f t="shared" si="1095"/>
        <v>0</v>
      </c>
      <c r="ER446" s="14">
        <f>IFERROR(VLOOKUP($A446,#REF!,30,0),0)</f>
        <v>0</v>
      </c>
      <c r="ES446" s="14">
        <f t="shared" si="1096"/>
        <v>0</v>
      </c>
      <c r="ET446" s="14">
        <f>IFERROR(VLOOKUP($A446,#REF!,12,0),0)</f>
        <v>0</v>
      </c>
      <c r="EU446" s="14">
        <f t="shared" si="1097"/>
        <v>0</v>
      </c>
      <c r="EV446" s="14">
        <v>0</v>
      </c>
      <c r="EW446" s="14">
        <f t="shared" si="1098"/>
        <v>0</v>
      </c>
      <c r="EX446" s="14">
        <f>IFERROR(VLOOKUP($A446,ConEnroll!$A$8:$S$601,16,0),0)</f>
        <v>0</v>
      </c>
      <c r="EY446" s="14">
        <f t="shared" si="1099"/>
        <v>0</v>
      </c>
      <c r="EZ446" s="14">
        <f t="shared" si="1100"/>
        <v>0</v>
      </c>
      <c r="FA446" s="14">
        <f t="shared" si="1101"/>
        <v>0</v>
      </c>
      <c r="FB446" s="14" t="e">
        <f t="shared" si="1102"/>
        <v>#VALUE!</v>
      </c>
      <c r="FC446" s="14" t="e">
        <f t="shared" si="1103"/>
        <v>#VALUE!</v>
      </c>
      <c r="FD446" s="62"/>
      <c r="FE446" s="14">
        <f t="shared" si="1029"/>
        <v>7370.3550668955777</v>
      </c>
      <c r="FF446" s="14" t="e">
        <f t="shared" si="1030"/>
        <v>#VALUE!</v>
      </c>
      <c r="FG446" s="14">
        <f t="shared" si="1104"/>
        <v>18.820562706658102</v>
      </c>
      <c r="FH446" s="14" t="e">
        <f t="shared" si="1031"/>
        <v>#VALUE!</v>
      </c>
      <c r="FI446" s="37" t="e">
        <f t="shared" si="1032"/>
        <v>#VALUE!</v>
      </c>
      <c r="FJ446" s="12"/>
      <c r="FK446" s="14" t="str">
        <f>IFERROR(VLOOKUP($A446,#REF!,27,0),"0")</f>
        <v>0</v>
      </c>
      <c r="FL446" s="14">
        <f t="shared" si="1105"/>
        <v>0</v>
      </c>
      <c r="FM446" s="14" t="str">
        <f>IFERROR(VLOOKUP($A446,SpecEd23!$X$22:$Y$610,59,0)," ")</f>
        <v xml:space="preserve"> </v>
      </c>
      <c r="FN446" s="14" t="e">
        <f t="shared" si="1106"/>
        <v>#VALUE!</v>
      </c>
      <c r="FO446" s="14">
        <f>IFERROR(VLOOKUP($A446,ECFE!#REF!,26,0),0)</f>
        <v>0</v>
      </c>
      <c r="FP446" s="14">
        <f t="shared" si="1107"/>
        <v>0</v>
      </c>
      <c r="FQ446" s="14">
        <f>IFERROR(VLOOKUP($A446,#REF!,16,0),0)</f>
        <v>0</v>
      </c>
      <c r="FR446" s="14">
        <f t="shared" si="1108"/>
        <v>0</v>
      </c>
      <c r="FS446" s="14">
        <f>IFERROR(VLOOKUP($A446,#REF!,12,0),0)</f>
        <v>0</v>
      </c>
      <c r="FT446" s="14">
        <f t="shared" si="1109"/>
        <v>0</v>
      </c>
      <c r="FU446" s="14">
        <v>0</v>
      </c>
      <c r="FV446" s="14">
        <f t="shared" si="1110"/>
        <v>0</v>
      </c>
      <c r="FW446" s="14">
        <f>IFERROR(VLOOKUP($A446,ConEnroll!$A$8:$S$601,16,0),0)</f>
        <v>0</v>
      </c>
      <c r="FX446" s="14">
        <f t="shared" si="1111"/>
        <v>0</v>
      </c>
      <c r="FY446" s="14">
        <f t="shared" si="1112"/>
        <v>0</v>
      </c>
      <c r="FZ446" s="14">
        <f t="shared" si="1113"/>
        <v>0</v>
      </c>
      <c r="GA446" s="14" t="e">
        <f t="shared" si="1114"/>
        <v>#VALUE!</v>
      </c>
      <c r="GB446" s="14" t="e">
        <f t="shared" si="1115"/>
        <v>#VALUE!</v>
      </c>
      <c r="GC446" s="39"/>
      <c r="GD446" s="14">
        <f t="shared" si="1033"/>
        <v>-7087.8560200866623</v>
      </c>
      <c r="GE446" s="14" t="e">
        <f t="shared" si="1034"/>
        <v>#VALUE!</v>
      </c>
      <c r="GF446" s="14">
        <f t="shared" si="1035"/>
        <v>0</v>
      </c>
      <c r="GG446" s="14" t="e">
        <f t="shared" si="1036"/>
        <v>#VALUE!</v>
      </c>
      <c r="GH446" s="37" t="e">
        <f t="shared" si="1037"/>
        <v>#VALUE!</v>
      </c>
    </row>
    <row r="447" spans="1:190" ht="12.5" x14ac:dyDescent="0.25">
      <c r="A447" s="67">
        <v>4145</v>
      </c>
      <c r="B447" s="35">
        <v>7</v>
      </c>
      <c r="C447" s="14">
        <v>7</v>
      </c>
      <c r="D447" s="14"/>
      <c r="E447" s="14"/>
      <c r="F447" s="35" t="s">
        <v>2724</v>
      </c>
      <c r="G447" s="41"/>
      <c r="H447" s="14">
        <f>IFERROR(VLOOKUP($A447,BaseFY22!$A$7:$AK$528,6,0),0)</f>
        <v>30</v>
      </c>
      <c r="I447" s="14">
        <f>IFERROR(VLOOKUP($A447,BaseFY22!$A$7:$AK$528,28,0),0)</f>
        <v>263724</v>
      </c>
      <c r="J447" s="14">
        <f t="shared" si="1038"/>
        <v>8790.7999999999993</v>
      </c>
      <c r="K447" s="14">
        <f>IFERROR(VLOOKUP($A447,SpecEd22!$A$21:$BB$605,24,0)," ")</f>
        <v>188431.63116196555</v>
      </c>
      <c r="L447" s="14">
        <f t="shared" si="1039"/>
        <v>6281.0543720655178</v>
      </c>
      <c r="M447" s="14">
        <f>IFERROR(VLOOKUP($A447,ECFE!$A$16:$AB$347,7,0),0)</f>
        <v>0</v>
      </c>
      <c r="N447" s="14">
        <f t="shared" si="1005"/>
        <v>0</v>
      </c>
      <c r="O447" s="14">
        <v>0</v>
      </c>
      <c r="P447" s="14">
        <f t="shared" si="1006"/>
        <v>0</v>
      </c>
      <c r="Q447" s="14">
        <f>IFERROR(VLOOKUP($A447,ConEnroll!$A$7:$S$337,10,0),0)</f>
        <v>0</v>
      </c>
      <c r="R447" s="14">
        <f t="shared" si="1040"/>
        <v>0</v>
      </c>
      <c r="S447" s="14">
        <f t="shared" si="1007"/>
        <v>0</v>
      </c>
      <c r="T447" s="14">
        <f t="shared" si="1041"/>
        <v>0</v>
      </c>
      <c r="U447" s="14">
        <f t="shared" si="1008"/>
        <v>452155.63116196555</v>
      </c>
      <c r="V447" s="14">
        <f t="shared" si="1042"/>
        <v>15071.854372065518</v>
      </c>
      <c r="W447" s="42"/>
      <c r="X447" s="14">
        <f>IFERROR(VLOOKUP($A447,HouseFY22!$A$6:$AJ$528,28,0),0)</f>
        <v>268743.17249000003</v>
      </c>
      <c r="Y447" s="14">
        <f t="shared" si="1043"/>
        <v>8958.1057496666672</v>
      </c>
      <c r="Z447" s="14">
        <f>IFERROR(VLOOKUP($A447,Compens80percent!$A$13:$M$560,12,0),0)</f>
        <v>0</v>
      </c>
      <c r="AA447" s="14">
        <f t="shared" si="1043"/>
        <v>0</v>
      </c>
      <c r="AB447" s="14">
        <f t="shared" si="1044"/>
        <v>268743.17249000003</v>
      </c>
      <c r="AC447" s="14">
        <f t="shared" si="1043"/>
        <v>8958.1057496666672</v>
      </c>
      <c r="AD447" s="14">
        <f>IFERROR(VLOOKUP(A447,SpecEd22!$A$21:$Z$550,14,0),0)</f>
        <v>188431.63116196555</v>
      </c>
      <c r="AE447" s="14">
        <f t="shared" si="1045"/>
        <v>6281.0543720655178</v>
      </c>
      <c r="AF447" s="14">
        <f>IFERROR(VLOOKUP($A447,ECFE!$A$16:$AB$348,8,0),0)</f>
        <v>0</v>
      </c>
      <c r="AG447" s="14">
        <f t="shared" si="1046"/>
        <v>0</v>
      </c>
      <c r="AH447" s="14">
        <f>IFERROR(VLOOKUP(A447,ParaFY19!$A$21:$Z$543,7,0),0)</f>
        <v>1568</v>
      </c>
      <c r="AI447" s="14">
        <f t="shared" si="1047"/>
        <v>52.266666666666666</v>
      </c>
      <c r="AJ447" s="14">
        <f>IFERROR(VLOOKUP(A447,ConEnroll!$A$7:$S$341,13,0),0)</f>
        <v>0</v>
      </c>
      <c r="AK447" s="14">
        <f t="shared" si="1048"/>
        <v>0</v>
      </c>
      <c r="AL447" s="14">
        <f t="shared" si="1003"/>
        <v>1568</v>
      </c>
      <c r="AM447" s="14">
        <f t="shared" si="1049"/>
        <v>52.266666666666666</v>
      </c>
      <c r="AN447" s="14">
        <f t="shared" si="1050"/>
        <v>458742.80365196557</v>
      </c>
      <c r="AO447" s="14">
        <f t="shared" si="1051"/>
        <v>15291.426788398852</v>
      </c>
      <c r="AP447" s="62"/>
      <c r="AQ447" s="14">
        <f t="shared" si="1004"/>
        <v>167.30574966666791</v>
      </c>
      <c r="AR447" s="14">
        <f t="shared" si="1009"/>
        <v>0</v>
      </c>
      <c r="AS447" s="14">
        <f t="shared" si="1010"/>
        <v>52.266666666666666</v>
      </c>
      <c r="AT447" s="14">
        <f t="shared" si="1052"/>
        <v>219.57241633333456</v>
      </c>
      <c r="AU447" s="37">
        <f t="shared" si="1011"/>
        <v>1.4568374329591093E-2</v>
      </c>
      <c r="AV447" s="42"/>
      <c r="AW447" s="14" t="str">
        <f>IFERROR(VLOOKUP($A447,#REF!,27,0),"0")</f>
        <v>0</v>
      </c>
      <c r="AX447" s="14">
        <f t="shared" si="1053"/>
        <v>0</v>
      </c>
      <c r="AY447" s="14" t="str">
        <f>IFERROR(VLOOKUP($A447,SpecEd22!#REF!,23,0)," ")</f>
        <v xml:space="preserve"> </v>
      </c>
      <c r="AZ447" s="14" t="e">
        <f t="shared" si="1054"/>
        <v>#VALUE!</v>
      </c>
      <c r="BA447" s="14">
        <f>IFERROR(VLOOKUP($A447,ECFE!#REF!,23,0),0)</f>
        <v>0</v>
      </c>
      <c r="BB447" s="14">
        <f t="shared" si="1055"/>
        <v>0</v>
      </c>
      <c r="BC447" s="14">
        <f>IFERROR(VLOOKUP($A447,#REF!,17,0),0)</f>
        <v>0</v>
      </c>
      <c r="BD447" s="14">
        <f t="shared" si="1056"/>
        <v>0</v>
      </c>
      <c r="BE447" s="14">
        <f>IFERROR(VLOOKUP($A447,#REF!,9,0),0)</f>
        <v>0</v>
      </c>
      <c r="BF447" s="14">
        <f t="shared" si="1057"/>
        <v>0</v>
      </c>
      <c r="BG447" s="14">
        <v>0</v>
      </c>
      <c r="BH447" s="14">
        <f t="shared" si="1058"/>
        <v>0</v>
      </c>
      <c r="BI447" s="14">
        <f>IFERROR(VLOOKUP($A447,ConEnroll!$A$8:$S$601,15,0),0)</f>
        <v>0</v>
      </c>
      <c r="BJ447" s="14">
        <f t="shared" si="1059"/>
        <v>0</v>
      </c>
      <c r="BK447" s="14">
        <f t="shared" si="1060"/>
        <v>0</v>
      </c>
      <c r="BL447" s="14">
        <f t="shared" si="1061"/>
        <v>0</v>
      </c>
      <c r="BM447" s="14" t="e">
        <f t="shared" si="1062"/>
        <v>#VALUE!</v>
      </c>
      <c r="BN447" s="14" t="e">
        <f t="shared" si="1063"/>
        <v>#VALUE!</v>
      </c>
      <c r="BO447" s="42"/>
      <c r="BP447" s="14">
        <f t="shared" si="1012"/>
        <v>8958.1057496666672</v>
      </c>
      <c r="BQ447" s="14" t="e">
        <f t="shared" si="1013"/>
        <v>#VALUE!</v>
      </c>
      <c r="BR447" s="14">
        <f t="shared" si="1064"/>
        <v>52.266666666666666</v>
      </c>
      <c r="BS447" s="14" t="e">
        <f t="shared" si="1014"/>
        <v>#VALUE!</v>
      </c>
      <c r="BT447" s="37" t="e">
        <f t="shared" si="1015"/>
        <v>#VALUE!</v>
      </c>
      <c r="BU447" s="41"/>
      <c r="BV447" s="14" t="str">
        <f>IFERROR(VLOOKUP($A447,#REF!,27,0),"0")</f>
        <v>0</v>
      </c>
      <c r="BW447" s="14">
        <f t="shared" si="1065"/>
        <v>0</v>
      </c>
      <c r="BX447" s="14" t="str">
        <f>IFERROR(VLOOKUP($A447,SpecEd22!$Z$22:$AV$606,59,0)," ")</f>
        <v xml:space="preserve"> </v>
      </c>
      <c r="BY447" s="14" t="e">
        <f t="shared" si="1066"/>
        <v>#VALUE!</v>
      </c>
      <c r="BZ447" s="14">
        <f>IFERROR(VLOOKUP($A447,ECFE!#REF!,25,0),0)</f>
        <v>0</v>
      </c>
      <c r="CA447" s="14">
        <f t="shared" si="1067"/>
        <v>0</v>
      </c>
      <c r="CB447" s="14">
        <f>IFERROR(VLOOKUP($A447,#REF!,17,0),0)</f>
        <v>0</v>
      </c>
      <c r="CC447" s="14">
        <f t="shared" si="1068"/>
        <v>0</v>
      </c>
      <c r="CD447" s="14">
        <f>IFERROR(VLOOKUP($A447,#REF!,9,0),0)</f>
        <v>0</v>
      </c>
      <c r="CE447" s="14">
        <f t="shared" si="1069"/>
        <v>0</v>
      </c>
      <c r="CF447" s="14">
        <v>0</v>
      </c>
      <c r="CG447" s="14">
        <f t="shared" si="1070"/>
        <v>0</v>
      </c>
      <c r="CH447" s="14">
        <f>IFERROR(VLOOKUP($A447,ConEnroll!$A$8:$S$601,15,0),0)</f>
        <v>0</v>
      </c>
      <c r="CI447" s="14">
        <f t="shared" si="1071"/>
        <v>0</v>
      </c>
      <c r="CJ447" s="14">
        <f t="shared" si="1072"/>
        <v>0</v>
      </c>
      <c r="CK447" s="14">
        <f t="shared" si="1073"/>
        <v>0</v>
      </c>
      <c r="CL447" s="14" t="e">
        <f t="shared" si="1074"/>
        <v>#VALUE!</v>
      </c>
      <c r="CM447" s="14" t="e">
        <f t="shared" si="1075"/>
        <v>#VALUE!</v>
      </c>
      <c r="CN447" s="42"/>
      <c r="CO447" s="14">
        <f t="shared" si="1016"/>
        <v>-8790.7999999999993</v>
      </c>
      <c r="CP447" s="14" t="e">
        <f t="shared" si="1017"/>
        <v>#VALUE!</v>
      </c>
      <c r="CQ447" s="14">
        <f t="shared" si="1018"/>
        <v>0</v>
      </c>
      <c r="CR447" s="14" t="e">
        <f t="shared" si="1019"/>
        <v>#VALUE!</v>
      </c>
      <c r="CS447" s="37" t="e">
        <f t="shared" si="1020"/>
        <v>#VALUE!</v>
      </c>
      <c r="CT447" s="239"/>
      <c r="CU447" s="239"/>
      <c r="CV447" s="468"/>
      <c r="CW447" s="14">
        <f>IFERROR(VLOOKUP($A447,BaseFY23!$A$7:$AK$527,6,0),0)</f>
        <v>23.290476000000002</v>
      </c>
      <c r="CX447" s="14">
        <f>IFERROR(VLOOKUP($A447,BaseFY23!$A$7:$AN$528,28,0),0)</f>
        <v>200111.357143</v>
      </c>
      <c r="CY447" s="14">
        <f t="shared" si="1076"/>
        <v>8591.9822825003648</v>
      </c>
      <c r="CZ447" s="14">
        <f>IFERROR(VLOOKUP($A447,SpecEd23!$A$21:$BB$605,23,0)," ")</f>
        <v>155321.73224362361</v>
      </c>
      <c r="DA447" s="14">
        <f t="shared" si="1077"/>
        <v>6668.894712311745</v>
      </c>
      <c r="DB447" s="14">
        <f>IFERROR(VLOOKUP($A447,ECFE!$A$16:$AB$347,7,0),0)</f>
        <v>0</v>
      </c>
      <c r="DC447" s="14">
        <f t="shared" si="1078"/>
        <v>0</v>
      </c>
      <c r="DD447" s="14">
        <v>0</v>
      </c>
      <c r="DE447" s="14">
        <f t="shared" si="1079"/>
        <v>0</v>
      </c>
      <c r="DF447" s="14">
        <f>IFERROR(VLOOKUP($A447,ConEnroll!$A$7:$S$338,10,0),0)</f>
        <v>0</v>
      </c>
      <c r="DG447" s="14">
        <f t="shared" si="1080"/>
        <v>0</v>
      </c>
      <c r="DH447" s="14">
        <f t="shared" si="1021"/>
        <v>0</v>
      </c>
      <c r="DI447" s="14">
        <f t="shared" si="1081"/>
        <v>0</v>
      </c>
      <c r="DJ447" s="14">
        <f t="shared" si="1022"/>
        <v>355433.08938662359</v>
      </c>
      <c r="DK447" s="14">
        <f t="shared" si="1082"/>
        <v>15260.87699481211</v>
      </c>
      <c r="DL447" s="42"/>
      <c r="DM447" s="14">
        <f>IFERROR(VLOOKUP($A447,HouseFY23!$A$7:$AJ$528,28,0),0)</f>
        <v>208090.62714299999</v>
      </c>
      <c r="DN447" s="14">
        <f t="shared" si="1083"/>
        <v>8934.5802611762847</v>
      </c>
      <c r="DO447" s="14">
        <f>IFERROR(VLOOKUP($A447,Compens80percent!$A$13:$M$560,12,0),0)</f>
        <v>0</v>
      </c>
      <c r="DP447" s="14">
        <f t="shared" si="1083"/>
        <v>0</v>
      </c>
      <c r="DQ447" s="14">
        <f t="shared" si="1084"/>
        <v>208090.62714299999</v>
      </c>
      <c r="DR447" s="14">
        <f t="shared" si="1085"/>
        <v>6936.3542380999997</v>
      </c>
      <c r="DS447" s="14">
        <f>IFERROR(VLOOKUP($A447,SpecEd23!$A$21:$Z$550,14,0),0)</f>
        <v>155321.73224362361</v>
      </c>
      <c r="DT447" s="14">
        <f t="shared" si="1086"/>
        <v>6668.894712311745</v>
      </c>
      <c r="DU447" s="14">
        <f>IFERROR(VLOOKUP($A447,ECFE!$A$16:$AB$347,9,0),0)</f>
        <v>0</v>
      </c>
      <c r="DV447" s="14">
        <f t="shared" si="1087"/>
        <v>0</v>
      </c>
      <c r="DW447" s="14">
        <f>IFERROR(VLOOKUP($A447,ParaFY19!$A$21:$Z$543,7,0),0)</f>
        <v>1568</v>
      </c>
      <c r="DX447" s="14">
        <f t="shared" si="1088"/>
        <v>67.323656244724233</v>
      </c>
      <c r="DY447" s="14">
        <f>IFERROR(VLOOKUP($A447,ConEnroll!$A$7:$S$341,13,0),0)</f>
        <v>0</v>
      </c>
      <c r="DZ447" s="14">
        <f t="shared" si="1089"/>
        <v>0</v>
      </c>
      <c r="EA447" s="14">
        <f t="shared" si="1023"/>
        <v>1568</v>
      </c>
      <c r="EB447" s="14">
        <f t="shared" si="1090"/>
        <v>67.323656244724233</v>
      </c>
      <c r="EC447" s="14">
        <f t="shared" si="1024"/>
        <v>364980.3593866236</v>
      </c>
      <c r="ED447" s="14">
        <f t="shared" si="1091"/>
        <v>15670.798629732753</v>
      </c>
      <c r="EE447" s="62"/>
      <c r="EF447" s="14">
        <f t="shared" si="1025"/>
        <v>342.59797867591988</v>
      </c>
      <c r="EG447" s="14">
        <f t="shared" si="1026"/>
        <v>0</v>
      </c>
      <c r="EH447" s="14">
        <f t="shared" si="1027"/>
        <v>67.323656244724233</v>
      </c>
      <c r="EI447" s="14">
        <f t="shared" si="1092"/>
        <v>409.92163492064412</v>
      </c>
      <c r="EJ447" s="37">
        <f t="shared" si="1028"/>
        <v>2.6860948755434946E-2</v>
      </c>
      <c r="EK447" s="42"/>
      <c r="EL447" s="14" t="str">
        <f>IFERROR(VLOOKUP($A447,#REF!,27,0),"0")</f>
        <v>0</v>
      </c>
      <c r="EM447" s="14">
        <f t="shared" si="1093"/>
        <v>0</v>
      </c>
      <c r="EN447" s="14" t="str">
        <f>IFERROR(VLOOKUP($A447,SpecEd23!#REF!,23,0)," ")</f>
        <v xml:space="preserve"> </v>
      </c>
      <c r="EO447" s="14" t="e">
        <f t="shared" si="1094"/>
        <v>#VALUE!</v>
      </c>
      <c r="EP447" s="14">
        <f>IFERROR(VLOOKUP($A447,ECFE!#REF!,24,0),0)</f>
        <v>0</v>
      </c>
      <c r="EQ447" s="14">
        <f t="shared" si="1095"/>
        <v>0</v>
      </c>
      <c r="ER447" s="14">
        <f>IFERROR(VLOOKUP($A447,#REF!,30,0),0)</f>
        <v>0</v>
      </c>
      <c r="ES447" s="14">
        <f t="shared" si="1096"/>
        <v>0</v>
      </c>
      <c r="ET447" s="14">
        <f>IFERROR(VLOOKUP($A447,#REF!,12,0),0)</f>
        <v>0</v>
      </c>
      <c r="EU447" s="14">
        <f t="shared" si="1097"/>
        <v>0</v>
      </c>
      <c r="EV447" s="14">
        <v>0</v>
      </c>
      <c r="EW447" s="14">
        <f t="shared" si="1098"/>
        <v>0</v>
      </c>
      <c r="EX447" s="14">
        <f>IFERROR(VLOOKUP($A447,ConEnroll!$A$8:$S$601,16,0),0)</f>
        <v>0</v>
      </c>
      <c r="EY447" s="14">
        <f t="shared" si="1099"/>
        <v>0</v>
      </c>
      <c r="EZ447" s="14">
        <f t="shared" si="1100"/>
        <v>0</v>
      </c>
      <c r="FA447" s="14">
        <f t="shared" si="1101"/>
        <v>0</v>
      </c>
      <c r="FB447" s="14" t="e">
        <f t="shared" si="1102"/>
        <v>#VALUE!</v>
      </c>
      <c r="FC447" s="14" t="e">
        <f t="shared" si="1103"/>
        <v>#VALUE!</v>
      </c>
      <c r="FD447" s="62"/>
      <c r="FE447" s="14">
        <f t="shared" si="1029"/>
        <v>8934.5802611762847</v>
      </c>
      <c r="FF447" s="14" t="e">
        <f t="shared" si="1030"/>
        <v>#VALUE!</v>
      </c>
      <c r="FG447" s="14">
        <f t="shared" si="1104"/>
        <v>67.323656244724233</v>
      </c>
      <c r="FH447" s="14" t="e">
        <f t="shared" si="1031"/>
        <v>#VALUE!</v>
      </c>
      <c r="FI447" s="37" t="e">
        <f t="shared" si="1032"/>
        <v>#VALUE!</v>
      </c>
      <c r="FJ447" s="12"/>
      <c r="FK447" s="14" t="str">
        <f>IFERROR(VLOOKUP($A447,#REF!,27,0),"0")</f>
        <v>0</v>
      </c>
      <c r="FL447" s="14">
        <f t="shared" si="1105"/>
        <v>0</v>
      </c>
      <c r="FM447" s="14" t="str">
        <f>IFERROR(VLOOKUP($A447,SpecEd23!$X$22:$Y$610,59,0)," ")</f>
        <v xml:space="preserve"> </v>
      </c>
      <c r="FN447" s="14" t="e">
        <f t="shared" si="1106"/>
        <v>#VALUE!</v>
      </c>
      <c r="FO447" s="14">
        <f>IFERROR(VLOOKUP($A447,ECFE!#REF!,26,0),0)</f>
        <v>0</v>
      </c>
      <c r="FP447" s="14">
        <f t="shared" si="1107"/>
        <v>0</v>
      </c>
      <c r="FQ447" s="14">
        <f>IFERROR(VLOOKUP($A447,#REF!,16,0),0)</f>
        <v>0</v>
      </c>
      <c r="FR447" s="14">
        <f t="shared" si="1108"/>
        <v>0</v>
      </c>
      <c r="FS447" s="14">
        <f>IFERROR(VLOOKUP($A447,#REF!,12,0),0)</f>
        <v>0</v>
      </c>
      <c r="FT447" s="14">
        <f t="shared" si="1109"/>
        <v>0</v>
      </c>
      <c r="FU447" s="14">
        <v>0</v>
      </c>
      <c r="FV447" s="14">
        <f t="shared" si="1110"/>
        <v>0</v>
      </c>
      <c r="FW447" s="14">
        <f>IFERROR(VLOOKUP($A447,ConEnroll!$A$8:$S$601,16,0),0)</f>
        <v>0</v>
      </c>
      <c r="FX447" s="14">
        <f t="shared" si="1111"/>
        <v>0</v>
      </c>
      <c r="FY447" s="14">
        <f t="shared" si="1112"/>
        <v>0</v>
      </c>
      <c r="FZ447" s="14">
        <f t="shared" si="1113"/>
        <v>0</v>
      </c>
      <c r="GA447" s="14" t="e">
        <f t="shared" si="1114"/>
        <v>#VALUE!</v>
      </c>
      <c r="GB447" s="14" t="e">
        <f t="shared" si="1115"/>
        <v>#VALUE!</v>
      </c>
      <c r="GC447" s="39"/>
      <c r="GD447" s="14">
        <f t="shared" si="1033"/>
        <v>-8591.9822825003648</v>
      </c>
      <c r="GE447" s="14" t="e">
        <f t="shared" si="1034"/>
        <v>#VALUE!</v>
      </c>
      <c r="GF447" s="14">
        <f t="shared" si="1035"/>
        <v>0</v>
      </c>
      <c r="GG447" s="14" t="e">
        <f t="shared" si="1036"/>
        <v>#VALUE!</v>
      </c>
      <c r="GH447" s="37" t="e">
        <f t="shared" si="1037"/>
        <v>#VALUE!</v>
      </c>
    </row>
    <row r="448" spans="1:190" ht="12.5" x14ac:dyDescent="0.25">
      <c r="A448" s="67">
        <v>4146</v>
      </c>
      <c r="B448" s="35">
        <v>7</v>
      </c>
      <c r="C448" s="14">
        <v>7</v>
      </c>
      <c r="D448" s="14"/>
      <c r="E448" s="14"/>
      <c r="F448" s="35" t="s">
        <v>2725</v>
      </c>
      <c r="G448" s="41"/>
      <c r="H448" s="14">
        <f>IFERROR(VLOOKUP($A448,BaseFY22!$A$7:$AK$528,6,0),0)</f>
        <v>95</v>
      </c>
      <c r="I448" s="14">
        <f>IFERROR(VLOOKUP($A448,BaseFY22!$A$7:$AK$528,28,0),0)</f>
        <v>1026153.2</v>
      </c>
      <c r="J448" s="14">
        <f t="shared" si="1038"/>
        <v>10801.612631578946</v>
      </c>
      <c r="K448" s="14">
        <f>IFERROR(VLOOKUP($A448,SpecEd22!$A$21:$BB$605,24,0)," ")</f>
        <v>780545.83300917037</v>
      </c>
      <c r="L448" s="14">
        <f t="shared" si="1039"/>
        <v>8216.2719264123189</v>
      </c>
      <c r="M448" s="14">
        <f>IFERROR(VLOOKUP($A448,ECFE!$A$16:$AB$347,7,0),0)</f>
        <v>0</v>
      </c>
      <c r="N448" s="14">
        <f t="shared" si="1005"/>
        <v>0</v>
      </c>
      <c r="O448" s="14">
        <v>0</v>
      </c>
      <c r="P448" s="14">
        <f t="shared" si="1006"/>
        <v>0</v>
      </c>
      <c r="Q448" s="14">
        <f>IFERROR(VLOOKUP($A448,ConEnroll!$A$7:$S$337,10,0),0)</f>
        <v>0</v>
      </c>
      <c r="R448" s="14">
        <f t="shared" si="1040"/>
        <v>0</v>
      </c>
      <c r="S448" s="14">
        <f t="shared" si="1007"/>
        <v>0</v>
      </c>
      <c r="T448" s="14">
        <f t="shared" si="1041"/>
        <v>0</v>
      </c>
      <c r="U448" s="14">
        <f t="shared" si="1008"/>
        <v>1806699.0330091703</v>
      </c>
      <c r="V448" s="14">
        <f t="shared" si="1042"/>
        <v>19017.884557991267</v>
      </c>
      <c r="W448" s="42"/>
      <c r="X448" s="14">
        <f>IFERROR(VLOOKUP($A448,HouseFY22!$A$6:$AJ$528,28,0),0)</f>
        <v>1045993.198648</v>
      </c>
      <c r="Y448" s="14">
        <f t="shared" si="1043"/>
        <v>11010.454722610526</v>
      </c>
      <c r="Z448" s="14">
        <f>IFERROR(VLOOKUP($A448,Compens80percent!$A$13:$M$560,12,0),0)</f>
        <v>0</v>
      </c>
      <c r="AA448" s="14">
        <f t="shared" si="1043"/>
        <v>0</v>
      </c>
      <c r="AB448" s="14">
        <f t="shared" si="1044"/>
        <v>1045993.198648</v>
      </c>
      <c r="AC448" s="14">
        <f t="shared" si="1043"/>
        <v>11010.454722610526</v>
      </c>
      <c r="AD448" s="14">
        <f>IFERROR(VLOOKUP(A448,SpecEd22!$A$21:$Z$550,14,0),0)</f>
        <v>780545.83300917037</v>
      </c>
      <c r="AE448" s="14">
        <f t="shared" si="1045"/>
        <v>8216.2719264123189</v>
      </c>
      <c r="AF448" s="14">
        <f>IFERROR(VLOOKUP($A448,ECFE!$A$16:$AB$348,8,0),0)</f>
        <v>0</v>
      </c>
      <c r="AG448" s="14">
        <f t="shared" si="1046"/>
        <v>0</v>
      </c>
      <c r="AH448" s="14">
        <f>IFERROR(VLOOKUP(A448,ParaFY19!$A$21:$Z$543,7,0),0)</f>
        <v>1960</v>
      </c>
      <c r="AI448" s="14">
        <f t="shared" si="1047"/>
        <v>20.631578947368421</v>
      </c>
      <c r="AJ448" s="14">
        <f>IFERROR(VLOOKUP(A448,ConEnroll!$A$7:$S$341,13,0),0)</f>
        <v>0</v>
      </c>
      <c r="AK448" s="14">
        <f t="shared" si="1048"/>
        <v>0</v>
      </c>
      <c r="AL448" s="14">
        <f t="shared" si="1003"/>
        <v>1960</v>
      </c>
      <c r="AM448" s="14">
        <f t="shared" si="1049"/>
        <v>20.631578947368421</v>
      </c>
      <c r="AN448" s="14">
        <f t="shared" si="1050"/>
        <v>1828499.0316571705</v>
      </c>
      <c r="AO448" s="14">
        <f t="shared" si="1051"/>
        <v>19247.358227970217</v>
      </c>
      <c r="AP448" s="62"/>
      <c r="AQ448" s="14">
        <f t="shared" si="1004"/>
        <v>208.84209103157991</v>
      </c>
      <c r="AR448" s="14">
        <f t="shared" si="1009"/>
        <v>0</v>
      </c>
      <c r="AS448" s="14">
        <f t="shared" si="1010"/>
        <v>20.631578947368421</v>
      </c>
      <c r="AT448" s="14">
        <f t="shared" si="1052"/>
        <v>229.47366997894832</v>
      </c>
      <c r="AU448" s="37">
        <f t="shared" si="1011"/>
        <v>1.2066203750433645E-2</v>
      </c>
      <c r="AV448" s="42"/>
      <c r="AW448" s="14" t="str">
        <f>IFERROR(VLOOKUP($A448,#REF!,27,0),"0")</f>
        <v>0</v>
      </c>
      <c r="AX448" s="14">
        <f t="shared" si="1053"/>
        <v>0</v>
      </c>
      <c r="AY448" s="14" t="str">
        <f>IFERROR(VLOOKUP($A448,SpecEd22!#REF!,23,0)," ")</f>
        <v xml:space="preserve"> </v>
      </c>
      <c r="AZ448" s="14" t="e">
        <f t="shared" si="1054"/>
        <v>#VALUE!</v>
      </c>
      <c r="BA448" s="14">
        <f>IFERROR(VLOOKUP($A448,ECFE!#REF!,23,0),0)</f>
        <v>0</v>
      </c>
      <c r="BB448" s="14">
        <f t="shared" si="1055"/>
        <v>0</v>
      </c>
      <c r="BC448" s="14">
        <f>IFERROR(VLOOKUP($A448,#REF!,17,0),0)</f>
        <v>0</v>
      </c>
      <c r="BD448" s="14">
        <f t="shared" si="1056"/>
        <v>0</v>
      </c>
      <c r="BE448" s="14">
        <f>IFERROR(VLOOKUP($A448,#REF!,9,0),0)</f>
        <v>0</v>
      </c>
      <c r="BF448" s="14">
        <f t="shared" si="1057"/>
        <v>0</v>
      </c>
      <c r="BG448" s="14">
        <v>0</v>
      </c>
      <c r="BH448" s="14">
        <f t="shared" si="1058"/>
        <v>0</v>
      </c>
      <c r="BI448" s="14">
        <f>IFERROR(VLOOKUP($A448,ConEnroll!$A$8:$S$601,15,0),0)</f>
        <v>0</v>
      </c>
      <c r="BJ448" s="14">
        <f t="shared" si="1059"/>
        <v>0</v>
      </c>
      <c r="BK448" s="14">
        <f t="shared" si="1060"/>
        <v>0</v>
      </c>
      <c r="BL448" s="14">
        <f t="shared" si="1061"/>
        <v>0</v>
      </c>
      <c r="BM448" s="14" t="e">
        <f t="shared" si="1062"/>
        <v>#VALUE!</v>
      </c>
      <c r="BN448" s="14" t="e">
        <f t="shared" si="1063"/>
        <v>#VALUE!</v>
      </c>
      <c r="BO448" s="42"/>
      <c r="BP448" s="14">
        <f t="shared" si="1012"/>
        <v>11010.454722610526</v>
      </c>
      <c r="BQ448" s="14" t="e">
        <f t="shared" si="1013"/>
        <v>#VALUE!</v>
      </c>
      <c r="BR448" s="14">
        <f t="shared" si="1064"/>
        <v>20.631578947368421</v>
      </c>
      <c r="BS448" s="14" t="e">
        <f t="shared" si="1014"/>
        <v>#VALUE!</v>
      </c>
      <c r="BT448" s="37" t="e">
        <f t="shared" si="1015"/>
        <v>#VALUE!</v>
      </c>
      <c r="BU448" s="41"/>
      <c r="BV448" s="14" t="str">
        <f>IFERROR(VLOOKUP($A448,#REF!,27,0),"0")</f>
        <v>0</v>
      </c>
      <c r="BW448" s="14">
        <f t="shared" si="1065"/>
        <v>0</v>
      </c>
      <c r="BX448" s="14" t="str">
        <f>IFERROR(VLOOKUP($A448,SpecEd22!$Z$22:$AV$606,59,0)," ")</f>
        <v xml:space="preserve"> </v>
      </c>
      <c r="BY448" s="14" t="e">
        <f t="shared" si="1066"/>
        <v>#VALUE!</v>
      </c>
      <c r="BZ448" s="14">
        <f>IFERROR(VLOOKUP($A448,ECFE!#REF!,25,0),0)</f>
        <v>0</v>
      </c>
      <c r="CA448" s="14">
        <f t="shared" si="1067"/>
        <v>0</v>
      </c>
      <c r="CB448" s="14">
        <f>IFERROR(VLOOKUP($A448,#REF!,17,0),0)</f>
        <v>0</v>
      </c>
      <c r="CC448" s="14">
        <f t="shared" si="1068"/>
        <v>0</v>
      </c>
      <c r="CD448" s="14">
        <f>IFERROR(VLOOKUP($A448,#REF!,9,0),0)</f>
        <v>0</v>
      </c>
      <c r="CE448" s="14">
        <f t="shared" si="1069"/>
        <v>0</v>
      </c>
      <c r="CF448" s="14">
        <v>0</v>
      </c>
      <c r="CG448" s="14">
        <f t="shared" si="1070"/>
        <v>0</v>
      </c>
      <c r="CH448" s="14">
        <f>IFERROR(VLOOKUP($A448,ConEnroll!$A$8:$S$601,15,0),0)</f>
        <v>0</v>
      </c>
      <c r="CI448" s="14">
        <f t="shared" si="1071"/>
        <v>0</v>
      </c>
      <c r="CJ448" s="14">
        <f t="shared" si="1072"/>
        <v>0</v>
      </c>
      <c r="CK448" s="14">
        <f t="shared" si="1073"/>
        <v>0</v>
      </c>
      <c r="CL448" s="14" t="e">
        <f t="shared" si="1074"/>
        <v>#VALUE!</v>
      </c>
      <c r="CM448" s="14" t="e">
        <f t="shared" si="1075"/>
        <v>#VALUE!</v>
      </c>
      <c r="CN448" s="42"/>
      <c r="CO448" s="14">
        <f t="shared" si="1016"/>
        <v>-10801.612631578946</v>
      </c>
      <c r="CP448" s="14" t="e">
        <f t="shared" si="1017"/>
        <v>#VALUE!</v>
      </c>
      <c r="CQ448" s="14">
        <f t="shared" si="1018"/>
        <v>0</v>
      </c>
      <c r="CR448" s="14" t="e">
        <f t="shared" si="1019"/>
        <v>#VALUE!</v>
      </c>
      <c r="CS448" s="37" t="e">
        <f t="shared" si="1020"/>
        <v>#VALUE!</v>
      </c>
      <c r="CT448" s="239"/>
      <c r="CU448" s="239"/>
      <c r="CV448" s="468"/>
      <c r="CW448" s="14">
        <f>IFERROR(VLOOKUP($A448,BaseFY23!$A$7:$AK$527,6,0),0)</f>
        <v>96.660285999999999</v>
      </c>
      <c r="CX448" s="14">
        <f>IFERROR(VLOOKUP($A448,BaseFY23!$A$7:$AN$528,28,0),0)</f>
        <v>1049278.2343599999</v>
      </c>
      <c r="CY448" s="14">
        <f t="shared" si="1076"/>
        <v>10855.318950328783</v>
      </c>
      <c r="CZ448" s="14">
        <f>IFERROR(VLOOKUP($A448,SpecEd23!$A$21:$BB$605,23,0)," ")</f>
        <v>851820.51726420806</v>
      </c>
      <c r="DA448" s="14">
        <f t="shared" si="1077"/>
        <v>8812.5180724605761</v>
      </c>
      <c r="DB448" s="14">
        <f>IFERROR(VLOOKUP($A448,ECFE!$A$16:$AB$347,7,0),0)</f>
        <v>0</v>
      </c>
      <c r="DC448" s="14">
        <f t="shared" si="1078"/>
        <v>0</v>
      </c>
      <c r="DD448" s="14">
        <v>0</v>
      </c>
      <c r="DE448" s="14">
        <f t="shared" si="1079"/>
        <v>0</v>
      </c>
      <c r="DF448" s="14">
        <f>IFERROR(VLOOKUP($A448,ConEnroll!$A$7:$S$338,10,0),0)</f>
        <v>0</v>
      </c>
      <c r="DG448" s="14">
        <f t="shared" si="1080"/>
        <v>0</v>
      </c>
      <c r="DH448" s="14">
        <f t="shared" si="1021"/>
        <v>0</v>
      </c>
      <c r="DI448" s="14">
        <f t="shared" si="1081"/>
        <v>0</v>
      </c>
      <c r="DJ448" s="14">
        <f t="shared" si="1022"/>
        <v>1901098.7516242079</v>
      </c>
      <c r="DK448" s="14">
        <f t="shared" si="1082"/>
        <v>19667.837022789357</v>
      </c>
      <c r="DL448" s="42"/>
      <c r="DM448" s="14">
        <f>IFERROR(VLOOKUP($A448,HouseFY23!$A$7:$AJ$528,28,0),0)</f>
        <v>1091387.8667039999</v>
      </c>
      <c r="DN448" s="14">
        <f t="shared" si="1083"/>
        <v>11290.964592262844</v>
      </c>
      <c r="DO448" s="14">
        <f>IFERROR(VLOOKUP($A448,Compens80percent!$A$13:$M$560,12,0),0)</f>
        <v>0</v>
      </c>
      <c r="DP448" s="14">
        <f t="shared" si="1083"/>
        <v>0</v>
      </c>
      <c r="DQ448" s="14">
        <f t="shared" si="1084"/>
        <v>1091387.8667039999</v>
      </c>
      <c r="DR448" s="14">
        <f t="shared" si="1085"/>
        <v>11488.293333726315</v>
      </c>
      <c r="DS448" s="14">
        <f>IFERROR(VLOOKUP($A448,SpecEd23!$A$21:$Z$550,14,0),0)</f>
        <v>851820.51726420806</v>
      </c>
      <c r="DT448" s="14">
        <f t="shared" si="1086"/>
        <v>8812.5180724605761</v>
      </c>
      <c r="DU448" s="14">
        <f>IFERROR(VLOOKUP($A448,ECFE!$A$16:$AB$347,9,0),0)</f>
        <v>0</v>
      </c>
      <c r="DV448" s="14">
        <f t="shared" si="1087"/>
        <v>0</v>
      </c>
      <c r="DW448" s="14">
        <f>IFERROR(VLOOKUP($A448,ParaFY19!$A$21:$Z$543,7,0),0)</f>
        <v>1960</v>
      </c>
      <c r="DX448" s="14">
        <f t="shared" si="1088"/>
        <v>20.277200504041545</v>
      </c>
      <c r="DY448" s="14">
        <f>IFERROR(VLOOKUP($A448,ConEnroll!$A$7:$S$341,13,0),0)</f>
        <v>0</v>
      </c>
      <c r="DZ448" s="14">
        <f t="shared" si="1089"/>
        <v>0</v>
      </c>
      <c r="EA448" s="14">
        <f t="shared" si="1023"/>
        <v>1960</v>
      </c>
      <c r="EB448" s="14">
        <f t="shared" si="1090"/>
        <v>20.277200504041545</v>
      </c>
      <c r="EC448" s="14">
        <f t="shared" si="1024"/>
        <v>1945168.383968208</v>
      </c>
      <c r="ED448" s="14">
        <f t="shared" si="1091"/>
        <v>20123.759865227461</v>
      </c>
      <c r="EE448" s="62"/>
      <c r="EF448" s="14">
        <f t="shared" si="1025"/>
        <v>435.64564193406113</v>
      </c>
      <c r="EG448" s="14">
        <f t="shared" si="1026"/>
        <v>0</v>
      </c>
      <c r="EH448" s="14">
        <f t="shared" si="1027"/>
        <v>20.277200504041545</v>
      </c>
      <c r="EI448" s="14">
        <f t="shared" si="1092"/>
        <v>455.92284243810269</v>
      </c>
      <c r="EJ448" s="37">
        <f t="shared" si="1028"/>
        <v>2.3181137911089025E-2</v>
      </c>
      <c r="EK448" s="42"/>
      <c r="EL448" s="14" t="str">
        <f>IFERROR(VLOOKUP($A448,#REF!,27,0),"0")</f>
        <v>0</v>
      </c>
      <c r="EM448" s="14">
        <f t="shared" si="1093"/>
        <v>0</v>
      </c>
      <c r="EN448" s="14" t="str">
        <f>IFERROR(VLOOKUP($A448,SpecEd23!#REF!,23,0)," ")</f>
        <v xml:space="preserve"> </v>
      </c>
      <c r="EO448" s="14" t="e">
        <f t="shared" si="1094"/>
        <v>#VALUE!</v>
      </c>
      <c r="EP448" s="14">
        <f>IFERROR(VLOOKUP($A448,ECFE!#REF!,24,0),0)</f>
        <v>0</v>
      </c>
      <c r="EQ448" s="14">
        <f t="shared" si="1095"/>
        <v>0</v>
      </c>
      <c r="ER448" s="14">
        <f>IFERROR(VLOOKUP($A448,#REF!,30,0),0)</f>
        <v>0</v>
      </c>
      <c r="ES448" s="14">
        <f t="shared" si="1096"/>
        <v>0</v>
      </c>
      <c r="ET448" s="14">
        <f>IFERROR(VLOOKUP($A448,#REF!,12,0),0)</f>
        <v>0</v>
      </c>
      <c r="EU448" s="14">
        <f t="shared" si="1097"/>
        <v>0</v>
      </c>
      <c r="EV448" s="14">
        <v>0</v>
      </c>
      <c r="EW448" s="14">
        <f t="shared" si="1098"/>
        <v>0</v>
      </c>
      <c r="EX448" s="14">
        <f>IFERROR(VLOOKUP($A448,ConEnroll!$A$8:$S$601,16,0),0)</f>
        <v>0</v>
      </c>
      <c r="EY448" s="14">
        <f t="shared" si="1099"/>
        <v>0</v>
      </c>
      <c r="EZ448" s="14">
        <f t="shared" si="1100"/>
        <v>0</v>
      </c>
      <c r="FA448" s="14">
        <f t="shared" si="1101"/>
        <v>0</v>
      </c>
      <c r="FB448" s="14" t="e">
        <f t="shared" si="1102"/>
        <v>#VALUE!</v>
      </c>
      <c r="FC448" s="14" t="e">
        <f t="shared" si="1103"/>
        <v>#VALUE!</v>
      </c>
      <c r="FD448" s="62"/>
      <c r="FE448" s="14">
        <f t="shared" si="1029"/>
        <v>11290.964592262844</v>
      </c>
      <c r="FF448" s="14" t="e">
        <f t="shared" si="1030"/>
        <v>#VALUE!</v>
      </c>
      <c r="FG448" s="14">
        <f t="shared" si="1104"/>
        <v>20.277200504041545</v>
      </c>
      <c r="FH448" s="14" t="e">
        <f t="shared" si="1031"/>
        <v>#VALUE!</v>
      </c>
      <c r="FI448" s="37" t="e">
        <f t="shared" si="1032"/>
        <v>#VALUE!</v>
      </c>
      <c r="FJ448" s="12"/>
      <c r="FK448" s="14" t="str">
        <f>IFERROR(VLOOKUP($A448,#REF!,27,0),"0")</f>
        <v>0</v>
      </c>
      <c r="FL448" s="14">
        <f t="shared" si="1105"/>
        <v>0</v>
      </c>
      <c r="FM448" s="14" t="str">
        <f>IFERROR(VLOOKUP($A448,SpecEd23!$X$22:$Y$610,59,0)," ")</f>
        <v xml:space="preserve"> </v>
      </c>
      <c r="FN448" s="14" t="e">
        <f t="shared" si="1106"/>
        <v>#VALUE!</v>
      </c>
      <c r="FO448" s="14">
        <f>IFERROR(VLOOKUP($A448,ECFE!#REF!,26,0),0)</f>
        <v>0</v>
      </c>
      <c r="FP448" s="14">
        <f t="shared" si="1107"/>
        <v>0</v>
      </c>
      <c r="FQ448" s="14">
        <f>IFERROR(VLOOKUP($A448,#REF!,16,0),0)</f>
        <v>0</v>
      </c>
      <c r="FR448" s="14">
        <f t="shared" si="1108"/>
        <v>0</v>
      </c>
      <c r="FS448" s="14">
        <f>IFERROR(VLOOKUP($A448,#REF!,12,0),0)</f>
        <v>0</v>
      </c>
      <c r="FT448" s="14">
        <f t="shared" si="1109"/>
        <v>0</v>
      </c>
      <c r="FU448" s="14">
        <v>0</v>
      </c>
      <c r="FV448" s="14">
        <f t="shared" si="1110"/>
        <v>0</v>
      </c>
      <c r="FW448" s="14">
        <f>IFERROR(VLOOKUP($A448,ConEnroll!$A$8:$S$601,16,0),0)</f>
        <v>0</v>
      </c>
      <c r="FX448" s="14">
        <f t="shared" si="1111"/>
        <v>0</v>
      </c>
      <c r="FY448" s="14">
        <f t="shared" si="1112"/>
        <v>0</v>
      </c>
      <c r="FZ448" s="14">
        <f t="shared" si="1113"/>
        <v>0</v>
      </c>
      <c r="GA448" s="14" t="e">
        <f t="shared" si="1114"/>
        <v>#VALUE!</v>
      </c>
      <c r="GB448" s="14" t="e">
        <f t="shared" si="1115"/>
        <v>#VALUE!</v>
      </c>
      <c r="GC448" s="39"/>
      <c r="GD448" s="14">
        <f t="shared" si="1033"/>
        <v>-10855.318950328783</v>
      </c>
      <c r="GE448" s="14" t="e">
        <f t="shared" si="1034"/>
        <v>#VALUE!</v>
      </c>
      <c r="GF448" s="14">
        <f t="shared" si="1035"/>
        <v>0</v>
      </c>
      <c r="GG448" s="14" t="e">
        <f t="shared" si="1036"/>
        <v>#VALUE!</v>
      </c>
      <c r="GH448" s="37" t="e">
        <f t="shared" si="1037"/>
        <v>#VALUE!</v>
      </c>
    </row>
    <row r="449" spans="1:190" ht="12.5" x14ac:dyDescent="0.25">
      <c r="A449" s="67">
        <v>4150</v>
      </c>
      <c r="B449" s="35">
        <v>7</v>
      </c>
      <c r="C449" s="14">
        <v>7</v>
      </c>
      <c r="D449" s="14"/>
      <c r="E449" s="14"/>
      <c r="F449" s="35" t="s">
        <v>2726</v>
      </c>
      <c r="G449" s="41"/>
      <c r="H449" s="14">
        <f>IFERROR(VLOOKUP($A449,BaseFY22!$A$7:$AK$528,6,0),0)</f>
        <v>206</v>
      </c>
      <c r="I449" s="14">
        <f>IFERROR(VLOOKUP($A449,BaseFY22!$A$7:$AK$528,28,0),0)</f>
        <v>1764850.4</v>
      </c>
      <c r="J449" s="14">
        <f t="shared" si="1038"/>
        <v>8567.2349514563102</v>
      </c>
      <c r="K449" s="14">
        <f>IFERROR(VLOOKUP($A449,SpecEd22!$A$21:$BB$605,24,0)," ")</f>
        <v>605445.09889641847</v>
      </c>
      <c r="L449" s="14">
        <f t="shared" si="1039"/>
        <v>2939.0538781379537</v>
      </c>
      <c r="M449" s="14">
        <f>IFERROR(VLOOKUP($A449,ECFE!$A$16:$AB$347,7,0),0)</f>
        <v>0</v>
      </c>
      <c r="N449" s="14">
        <f t="shared" si="1005"/>
        <v>0</v>
      </c>
      <c r="O449" s="14">
        <v>0</v>
      </c>
      <c r="P449" s="14">
        <f t="shared" si="1006"/>
        <v>0</v>
      </c>
      <c r="Q449" s="14">
        <f>IFERROR(VLOOKUP($A449,ConEnroll!$A$7:$S$337,10,0),0)</f>
        <v>0</v>
      </c>
      <c r="R449" s="14">
        <f t="shared" si="1040"/>
        <v>0</v>
      </c>
      <c r="S449" s="14">
        <f t="shared" si="1007"/>
        <v>0</v>
      </c>
      <c r="T449" s="14">
        <f t="shared" si="1041"/>
        <v>0</v>
      </c>
      <c r="U449" s="14">
        <f t="shared" si="1008"/>
        <v>2370295.4988964181</v>
      </c>
      <c r="V449" s="14">
        <f t="shared" si="1042"/>
        <v>11506.288829594263</v>
      </c>
      <c r="W449" s="42"/>
      <c r="X449" s="14">
        <f>IFERROR(VLOOKUP($A449,HouseFY22!$A$6:$AJ$528,28,0),0)</f>
        <v>1797519.044821</v>
      </c>
      <c r="Y449" s="14">
        <f t="shared" si="1043"/>
        <v>8725.8206059271852</v>
      </c>
      <c r="Z449" s="14">
        <f>IFERROR(VLOOKUP($A449,Compens80percent!$A$13:$M$560,12,0),0)</f>
        <v>0</v>
      </c>
      <c r="AA449" s="14">
        <f t="shared" si="1043"/>
        <v>0</v>
      </c>
      <c r="AB449" s="14">
        <f t="shared" si="1044"/>
        <v>1797519.044821</v>
      </c>
      <c r="AC449" s="14">
        <f t="shared" si="1043"/>
        <v>8725.8206059271852</v>
      </c>
      <c r="AD449" s="14">
        <f>IFERROR(VLOOKUP(A449,SpecEd22!$A$21:$Z$550,14,0),0)</f>
        <v>605445.09889641847</v>
      </c>
      <c r="AE449" s="14">
        <f t="shared" si="1045"/>
        <v>2939.0538781379537</v>
      </c>
      <c r="AF449" s="14">
        <f>IFERROR(VLOOKUP($A449,ECFE!$A$16:$AB$348,8,0),0)</f>
        <v>0</v>
      </c>
      <c r="AG449" s="14">
        <f t="shared" si="1046"/>
        <v>0</v>
      </c>
      <c r="AH449" s="14">
        <f>IFERROR(VLOOKUP(A449,ParaFY19!$A$21:$Z$543,7,0),0)</f>
        <v>0</v>
      </c>
      <c r="AI449" s="14">
        <f t="shared" si="1047"/>
        <v>0</v>
      </c>
      <c r="AJ449" s="14">
        <f>IFERROR(VLOOKUP(A449,ConEnroll!$A$7:$S$341,13,0),0)</f>
        <v>0</v>
      </c>
      <c r="AK449" s="14">
        <f t="shared" si="1048"/>
        <v>0</v>
      </c>
      <c r="AL449" s="14">
        <f t="shared" si="1003"/>
        <v>0</v>
      </c>
      <c r="AM449" s="14">
        <f t="shared" si="1049"/>
        <v>0</v>
      </c>
      <c r="AN449" s="14">
        <f t="shared" si="1050"/>
        <v>2402964.1437174184</v>
      </c>
      <c r="AO449" s="14">
        <f t="shared" si="1051"/>
        <v>11664.874484065138</v>
      </c>
      <c r="AP449" s="62"/>
      <c r="AQ449" s="14">
        <f t="shared" si="1004"/>
        <v>158.58565447087494</v>
      </c>
      <c r="AR449" s="14">
        <f t="shared" si="1009"/>
        <v>0</v>
      </c>
      <c r="AS449" s="14">
        <f t="shared" si="1010"/>
        <v>0</v>
      </c>
      <c r="AT449" s="14">
        <f t="shared" si="1052"/>
        <v>158.58565447087494</v>
      </c>
      <c r="AU449" s="37">
        <f t="shared" si="1011"/>
        <v>1.3782519874087589E-2</v>
      </c>
      <c r="AV449" s="42"/>
      <c r="AW449" s="14" t="str">
        <f>IFERROR(VLOOKUP($A449,#REF!,27,0),"0")</f>
        <v>0</v>
      </c>
      <c r="AX449" s="14">
        <f t="shared" si="1053"/>
        <v>0</v>
      </c>
      <c r="AY449" s="14" t="str">
        <f>IFERROR(VLOOKUP($A449,SpecEd22!#REF!,23,0)," ")</f>
        <v xml:space="preserve"> </v>
      </c>
      <c r="AZ449" s="14" t="e">
        <f t="shared" si="1054"/>
        <v>#VALUE!</v>
      </c>
      <c r="BA449" s="14">
        <f>IFERROR(VLOOKUP($A449,ECFE!#REF!,23,0),0)</f>
        <v>0</v>
      </c>
      <c r="BB449" s="14">
        <f t="shared" si="1055"/>
        <v>0</v>
      </c>
      <c r="BC449" s="14">
        <f>IFERROR(VLOOKUP($A449,#REF!,17,0),0)</f>
        <v>0</v>
      </c>
      <c r="BD449" s="14">
        <f t="shared" si="1056"/>
        <v>0</v>
      </c>
      <c r="BE449" s="14">
        <f>IFERROR(VLOOKUP($A449,#REF!,9,0),0)</f>
        <v>0</v>
      </c>
      <c r="BF449" s="14">
        <f t="shared" si="1057"/>
        <v>0</v>
      </c>
      <c r="BG449" s="14">
        <v>0</v>
      </c>
      <c r="BH449" s="14">
        <f t="shared" si="1058"/>
        <v>0</v>
      </c>
      <c r="BI449" s="14">
        <f>IFERROR(VLOOKUP($A449,ConEnroll!$A$8:$S$601,15,0),0)</f>
        <v>0</v>
      </c>
      <c r="BJ449" s="14">
        <f t="shared" si="1059"/>
        <v>0</v>
      </c>
      <c r="BK449" s="14">
        <f t="shared" si="1060"/>
        <v>0</v>
      </c>
      <c r="BL449" s="14">
        <f t="shared" si="1061"/>
        <v>0</v>
      </c>
      <c r="BM449" s="14" t="e">
        <f t="shared" si="1062"/>
        <v>#VALUE!</v>
      </c>
      <c r="BN449" s="14" t="e">
        <f t="shared" si="1063"/>
        <v>#VALUE!</v>
      </c>
      <c r="BO449" s="42"/>
      <c r="BP449" s="14">
        <f t="shared" si="1012"/>
        <v>8725.8206059271852</v>
      </c>
      <c r="BQ449" s="14" t="e">
        <f t="shared" si="1013"/>
        <v>#VALUE!</v>
      </c>
      <c r="BR449" s="14">
        <f t="shared" si="1064"/>
        <v>0</v>
      </c>
      <c r="BS449" s="14" t="e">
        <f t="shared" si="1014"/>
        <v>#VALUE!</v>
      </c>
      <c r="BT449" s="37" t="e">
        <f t="shared" si="1015"/>
        <v>#VALUE!</v>
      </c>
      <c r="BU449" s="41"/>
      <c r="BV449" s="14" t="str">
        <f>IFERROR(VLOOKUP($A449,#REF!,27,0),"0")</f>
        <v>0</v>
      </c>
      <c r="BW449" s="14">
        <f t="shared" si="1065"/>
        <v>0</v>
      </c>
      <c r="BX449" s="14" t="str">
        <f>IFERROR(VLOOKUP($A449,SpecEd22!$Z$22:$AV$606,59,0)," ")</f>
        <v xml:space="preserve"> </v>
      </c>
      <c r="BY449" s="14" t="e">
        <f t="shared" si="1066"/>
        <v>#VALUE!</v>
      </c>
      <c r="BZ449" s="14">
        <f>IFERROR(VLOOKUP($A449,ECFE!#REF!,25,0),0)</f>
        <v>0</v>
      </c>
      <c r="CA449" s="14">
        <f t="shared" si="1067"/>
        <v>0</v>
      </c>
      <c r="CB449" s="14">
        <f>IFERROR(VLOOKUP($A449,#REF!,17,0),0)</f>
        <v>0</v>
      </c>
      <c r="CC449" s="14">
        <f t="shared" si="1068"/>
        <v>0</v>
      </c>
      <c r="CD449" s="14">
        <f>IFERROR(VLOOKUP($A449,#REF!,9,0),0)</f>
        <v>0</v>
      </c>
      <c r="CE449" s="14">
        <f t="shared" si="1069"/>
        <v>0</v>
      </c>
      <c r="CF449" s="14">
        <v>0</v>
      </c>
      <c r="CG449" s="14">
        <f t="shared" si="1070"/>
        <v>0</v>
      </c>
      <c r="CH449" s="14">
        <f>IFERROR(VLOOKUP($A449,ConEnroll!$A$8:$S$601,15,0),0)</f>
        <v>0</v>
      </c>
      <c r="CI449" s="14">
        <f t="shared" si="1071"/>
        <v>0</v>
      </c>
      <c r="CJ449" s="14">
        <f t="shared" si="1072"/>
        <v>0</v>
      </c>
      <c r="CK449" s="14">
        <f t="shared" si="1073"/>
        <v>0</v>
      </c>
      <c r="CL449" s="14" t="e">
        <f t="shared" si="1074"/>
        <v>#VALUE!</v>
      </c>
      <c r="CM449" s="14" t="e">
        <f t="shared" si="1075"/>
        <v>#VALUE!</v>
      </c>
      <c r="CN449" s="42"/>
      <c r="CO449" s="14">
        <f t="shared" si="1016"/>
        <v>-8567.2349514563102</v>
      </c>
      <c r="CP449" s="14" t="e">
        <f t="shared" si="1017"/>
        <v>#VALUE!</v>
      </c>
      <c r="CQ449" s="14">
        <f t="shared" si="1018"/>
        <v>0</v>
      </c>
      <c r="CR449" s="14" t="e">
        <f t="shared" si="1019"/>
        <v>#VALUE!</v>
      </c>
      <c r="CS449" s="37" t="e">
        <f t="shared" si="1020"/>
        <v>#VALUE!</v>
      </c>
      <c r="CT449" s="239"/>
      <c r="CU449" s="239"/>
      <c r="CV449" s="468"/>
      <c r="CW449" s="14">
        <f>IFERROR(VLOOKUP($A449,BaseFY23!$A$7:$AK$527,6,0),0)</f>
        <v>247.58874800000001</v>
      </c>
      <c r="CX449" s="14">
        <f>IFERROR(VLOOKUP($A449,BaseFY23!$A$7:$AN$528,28,0),0)</f>
        <v>2117437.1172409998</v>
      </c>
      <c r="CY449" s="14">
        <f t="shared" si="1076"/>
        <v>8552.2348424371849</v>
      </c>
      <c r="CZ449" s="14">
        <f>IFERROR(VLOOKUP($A449,SpecEd23!$A$21:$BB$605,23,0)," ")</f>
        <v>772653.25707314943</v>
      </c>
      <c r="DA449" s="14">
        <f t="shared" si="1077"/>
        <v>3120.7123236196071</v>
      </c>
      <c r="DB449" s="14">
        <f>IFERROR(VLOOKUP($A449,ECFE!$A$16:$AB$347,7,0),0)</f>
        <v>0</v>
      </c>
      <c r="DC449" s="14">
        <f t="shared" si="1078"/>
        <v>0</v>
      </c>
      <c r="DD449" s="14">
        <v>0</v>
      </c>
      <c r="DE449" s="14">
        <f t="shared" si="1079"/>
        <v>0</v>
      </c>
      <c r="DF449" s="14">
        <f>IFERROR(VLOOKUP($A449,ConEnroll!$A$7:$S$338,10,0),0)</f>
        <v>0</v>
      </c>
      <c r="DG449" s="14">
        <f t="shared" si="1080"/>
        <v>0</v>
      </c>
      <c r="DH449" s="14">
        <f t="shared" si="1021"/>
        <v>0</v>
      </c>
      <c r="DI449" s="14">
        <f t="shared" si="1081"/>
        <v>0</v>
      </c>
      <c r="DJ449" s="14">
        <f t="shared" si="1022"/>
        <v>2890090.3743141494</v>
      </c>
      <c r="DK449" s="14">
        <f t="shared" si="1082"/>
        <v>11672.947166056792</v>
      </c>
      <c r="DL449" s="42"/>
      <c r="DM449" s="14">
        <f>IFERROR(VLOOKUP($A449,HouseFY23!$A$7:$AJ$528,28,0),0)</f>
        <v>2196804.6872410001</v>
      </c>
      <c r="DN449" s="14">
        <f t="shared" si="1083"/>
        <v>8872.7969464953239</v>
      </c>
      <c r="DO449" s="14">
        <f>IFERROR(VLOOKUP($A449,Compens80percent!$A$13:$M$560,12,0),0)</f>
        <v>0</v>
      </c>
      <c r="DP449" s="14">
        <f t="shared" si="1083"/>
        <v>0</v>
      </c>
      <c r="DQ449" s="14">
        <f t="shared" si="1084"/>
        <v>2196804.6872410001</v>
      </c>
      <c r="DR449" s="14">
        <f t="shared" si="1085"/>
        <v>10664.1004235</v>
      </c>
      <c r="DS449" s="14">
        <f>IFERROR(VLOOKUP($A449,SpecEd23!$A$21:$Z$550,14,0),0)</f>
        <v>772653.25707314943</v>
      </c>
      <c r="DT449" s="14">
        <f t="shared" si="1086"/>
        <v>3120.7123236196071</v>
      </c>
      <c r="DU449" s="14">
        <f>IFERROR(VLOOKUP($A449,ECFE!$A$16:$AB$347,9,0),0)</f>
        <v>0</v>
      </c>
      <c r="DV449" s="14">
        <f t="shared" si="1087"/>
        <v>0</v>
      </c>
      <c r="DW449" s="14">
        <f>IFERROR(VLOOKUP($A449,ParaFY19!$A$21:$Z$543,7,0),0)</f>
        <v>0</v>
      </c>
      <c r="DX449" s="14">
        <f t="shared" si="1088"/>
        <v>0</v>
      </c>
      <c r="DY449" s="14">
        <f>IFERROR(VLOOKUP($A449,ConEnroll!$A$7:$S$341,13,0),0)</f>
        <v>0</v>
      </c>
      <c r="DZ449" s="14">
        <f t="shared" si="1089"/>
        <v>0</v>
      </c>
      <c r="EA449" s="14">
        <f t="shared" si="1023"/>
        <v>0</v>
      </c>
      <c r="EB449" s="14">
        <f t="shared" si="1090"/>
        <v>0</v>
      </c>
      <c r="EC449" s="14">
        <f t="shared" si="1024"/>
        <v>2969457.9443141497</v>
      </c>
      <c r="ED449" s="14">
        <f t="shared" si="1091"/>
        <v>11993.509270114931</v>
      </c>
      <c r="EE449" s="62"/>
      <c r="EF449" s="14">
        <f t="shared" si="1025"/>
        <v>320.56210405813908</v>
      </c>
      <c r="EG449" s="14">
        <f t="shared" si="1026"/>
        <v>0</v>
      </c>
      <c r="EH449" s="14">
        <f t="shared" si="1027"/>
        <v>0</v>
      </c>
      <c r="EI449" s="14">
        <f t="shared" si="1092"/>
        <v>320.56210405813908</v>
      </c>
      <c r="EJ449" s="37">
        <f t="shared" si="1028"/>
        <v>2.7461968215729302E-2</v>
      </c>
      <c r="EK449" s="42"/>
      <c r="EL449" s="14" t="str">
        <f>IFERROR(VLOOKUP($A449,#REF!,27,0),"0")</f>
        <v>0</v>
      </c>
      <c r="EM449" s="14">
        <f t="shared" si="1093"/>
        <v>0</v>
      </c>
      <c r="EN449" s="14" t="str">
        <f>IFERROR(VLOOKUP($A449,SpecEd23!#REF!,23,0)," ")</f>
        <v xml:space="preserve"> </v>
      </c>
      <c r="EO449" s="14" t="e">
        <f t="shared" si="1094"/>
        <v>#VALUE!</v>
      </c>
      <c r="EP449" s="14">
        <f>IFERROR(VLOOKUP($A449,ECFE!#REF!,24,0),0)</f>
        <v>0</v>
      </c>
      <c r="EQ449" s="14">
        <f t="shared" si="1095"/>
        <v>0</v>
      </c>
      <c r="ER449" s="14">
        <f>IFERROR(VLOOKUP($A449,#REF!,30,0),0)</f>
        <v>0</v>
      </c>
      <c r="ES449" s="14">
        <f t="shared" si="1096"/>
        <v>0</v>
      </c>
      <c r="ET449" s="14">
        <f>IFERROR(VLOOKUP($A449,#REF!,12,0),0)</f>
        <v>0</v>
      </c>
      <c r="EU449" s="14">
        <f t="shared" si="1097"/>
        <v>0</v>
      </c>
      <c r="EV449" s="14">
        <v>0</v>
      </c>
      <c r="EW449" s="14">
        <f t="shared" si="1098"/>
        <v>0</v>
      </c>
      <c r="EX449" s="14">
        <f>IFERROR(VLOOKUP($A449,ConEnroll!$A$8:$S$601,16,0),0)</f>
        <v>0</v>
      </c>
      <c r="EY449" s="14">
        <f t="shared" si="1099"/>
        <v>0</v>
      </c>
      <c r="EZ449" s="14">
        <f t="shared" si="1100"/>
        <v>0</v>
      </c>
      <c r="FA449" s="14">
        <f t="shared" si="1101"/>
        <v>0</v>
      </c>
      <c r="FB449" s="14" t="e">
        <f t="shared" si="1102"/>
        <v>#VALUE!</v>
      </c>
      <c r="FC449" s="14" t="e">
        <f t="shared" si="1103"/>
        <v>#VALUE!</v>
      </c>
      <c r="FD449" s="62"/>
      <c r="FE449" s="14">
        <f t="shared" si="1029"/>
        <v>8872.7969464953239</v>
      </c>
      <c r="FF449" s="14" t="e">
        <f t="shared" si="1030"/>
        <v>#VALUE!</v>
      </c>
      <c r="FG449" s="14">
        <f t="shared" si="1104"/>
        <v>0</v>
      </c>
      <c r="FH449" s="14" t="e">
        <f t="shared" si="1031"/>
        <v>#VALUE!</v>
      </c>
      <c r="FI449" s="37" t="e">
        <f t="shared" si="1032"/>
        <v>#VALUE!</v>
      </c>
      <c r="FJ449" s="12"/>
      <c r="FK449" s="14" t="str">
        <f>IFERROR(VLOOKUP($A449,#REF!,27,0),"0")</f>
        <v>0</v>
      </c>
      <c r="FL449" s="14">
        <f t="shared" si="1105"/>
        <v>0</v>
      </c>
      <c r="FM449" s="14" t="str">
        <f>IFERROR(VLOOKUP($A449,SpecEd23!$X$22:$Y$610,59,0)," ")</f>
        <v xml:space="preserve"> </v>
      </c>
      <c r="FN449" s="14" t="e">
        <f t="shared" si="1106"/>
        <v>#VALUE!</v>
      </c>
      <c r="FO449" s="14">
        <f>IFERROR(VLOOKUP($A449,ECFE!#REF!,26,0),0)</f>
        <v>0</v>
      </c>
      <c r="FP449" s="14">
        <f t="shared" si="1107"/>
        <v>0</v>
      </c>
      <c r="FQ449" s="14">
        <f>IFERROR(VLOOKUP($A449,#REF!,16,0),0)</f>
        <v>0</v>
      </c>
      <c r="FR449" s="14">
        <f t="shared" si="1108"/>
        <v>0</v>
      </c>
      <c r="FS449" s="14">
        <f>IFERROR(VLOOKUP($A449,#REF!,12,0),0)</f>
        <v>0</v>
      </c>
      <c r="FT449" s="14">
        <f t="shared" si="1109"/>
        <v>0</v>
      </c>
      <c r="FU449" s="14">
        <v>0</v>
      </c>
      <c r="FV449" s="14">
        <f t="shared" si="1110"/>
        <v>0</v>
      </c>
      <c r="FW449" s="14">
        <f>IFERROR(VLOOKUP($A449,ConEnroll!$A$8:$S$601,16,0),0)</f>
        <v>0</v>
      </c>
      <c r="FX449" s="14">
        <f t="shared" si="1111"/>
        <v>0</v>
      </c>
      <c r="FY449" s="14">
        <f t="shared" si="1112"/>
        <v>0</v>
      </c>
      <c r="FZ449" s="14">
        <f t="shared" si="1113"/>
        <v>0</v>
      </c>
      <c r="GA449" s="14" t="e">
        <f t="shared" si="1114"/>
        <v>#VALUE!</v>
      </c>
      <c r="GB449" s="14" t="e">
        <f t="shared" si="1115"/>
        <v>#VALUE!</v>
      </c>
      <c r="GC449" s="39"/>
      <c r="GD449" s="14">
        <f t="shared" si="1033"/>
        <v>-8552.2348424371849</v>
      </c>
      <c r="GE449" s="14" t="e">
        <f t="shared" si="1034"/>
        <v>#VALUE!</v>
      </c>
      <c r="GF449" s="14">
        <f t="shared" si="1035"/>
        <v>0</v>
      </c>
      <c r="GG449" s="14" t="e">
        <f t="shared" si="1036"/>
        <v>#VALUE!</v>
      </c>
      <c r="GH449" s="37" t="e">
        <f t="shared" si="1037"/>
        <v>#VALUE!</v>
      </c>
    </row>
    <row r="450" spans="1:190" ht="12.5" x14ac:dyDescent="0.25">
      <c r="A450" s="67">
        <v>4151</v>
      </c>
      <c r="B450" s="35">
        <v>7</v>
      </c>
      <c r="C450" s="14">
        <v>7</v>
      </c>
      <c r="D450" s="14"/>
      <c r="E450" s="14"/>
      <c r="F450" s="35" t="s">
        <v>2727</v>
      </c>
      <c r="G450" s="41"/>
      <c r="H450" s="14">
        <f>IFERROR(VLOOKUP($A450,BaseFY22!$A$7:$AK$528,6,0),0)</f>
        <v>105</v>
      </c>
      <c r="I450" s="14">
        <f>IFERROR(VLOOKUP($A450,BaseFY22!$A$7:$AK$528,28,0),0)</f>
        <v>918158</v>
      </c>
      <c r="J450" s="14">
        <f t="shared" si="1038"/>
        <v>8744.361904761905</v>
      </c>
      <c r="K450" s="14">
        <f>IFERROR(VLOOKUP($A450,SpecEd22!$A$21:$BB$605,24,0)," ")</f>
        <v>297817.81853653514</v>
      </c>
      <c r="L450" s="14">
        <f t="shared" si="1039"/>
        <v>2836.3601765384301</v>
      </c>
      <c r="M450" s="14">
        <f>IFERROR(VLOOKUP($A450,ECFE!$A$16:$AB$347,7,0),0)</f>
        <v>0</v>
      </c>
      <c r="N450" s="14">
        <f t="shared" si="1005"/>
        <v>0</v>
      </c>
      <c r="O450" s="14">
        <v>0</v>
      </c>
      <c r="P450" s="14">
        <f t="shared" si="1006"/>
        <v>0</v>
      </c>
      <c r="Q450" s="14">
        <f>IFERROR(VLOOKUP($A450,ConEnroll!$A$7:$S$337,10,0),0)</f>
        <v>0</v>
      </c>
      <c r="R450" s="14">
        <f t="shared" si="1040"/>
        <v>0</v>
      </c>
      <c r="S450" s="14">
        <f t="shared" si="1007"/>
        <v>0</v>
      </c>
      <c r="T450" s="14">
        <f t="shared" si="1041"/>
        <v>0</v>
      </c>
      <c r="U450" s="14">
        <f t="shared" si="1008"/>
        <v>1215975.8185365351</v>
      </c>
      <c r="V450" s="14">
        <f t="shared" si="1042"/>
        <v>11580.722081300335</v>
      </c>
      <c r="W450" s="42"/>
      <c r="X450" s="14">
        <f>IFERROR(VLOOKUP($A450,HouseFY22!$A$6:$AJ$528,28,0),0)</f>
        <v>935185.81595900003</v>
      </c>
      <c r="Y450" s="14">
        <f t="shared" si="1043"/>
        <v>8906.5315805619048</v>
      </c>
      <c r="Z450" s="14">
        <f>IFERROR(VLOOKUP($A450,Compens80percent!$A$13:$M$560,12,0),0)</f>
        <v>0</v>
      </c>
      <c r="AA450" s="14">
        <f t="shared" si="1043"/>
        <v>0</v>
      </c>
      <c r="AB450" s="14">
        <f t="shared" si="1044"/>
        <v>935185.81595900003</v>
      </c>
      <c r="AC450" s="14">
        <f t="shared" si="1043"/>
        <v>8906.5315805619048</v>
      </c>
      <c r="AD450" s="14">
        <f>IFERROR(VLOOKUP(A450,SpecEd22!$A$21:$Z$550,14,0),0)</f>
        <v>297817.81853653514</v>
      </c>
      <c r="AE450" s="14">
        <f t="shared" si="1045"/>
        <v>2836.3601765384301</v>
      </c>
      <c r="AF450" s="14">
        <f>IFERROR(VLOOKUP($A450,ECFE!$A$16:$AB$348,8,0),0)</f>
        <v>0</v>
      </c>
      <c r="AG450" s="14">
        <f t="shared" si="1046"/>
        <v>0</v>
      </c>
      <c r="AH450" s="14">
        <f>IFERROR(VLOOKUP(A450,ParaFY19!$A$21:$Z$543,7,0),0)</f>
        <v>980</v>
      </c>
      <c r="AI450" s="14">
        <f t="shared" si="1047"/>
        <v>9.3333333333333339</v>
      </c>
      <c r="AJ450" s="14">
        <f>IFERROR(VLOOKUP(A450,ConEnroll!$A$7:$S$341,13,0),0)</f>
        <v>0</v>
      </c>
      <c r="AK450" s="14">
        <f t="shared" si="1048"/>
        <v>0</v>
      </c>
      <c r="AL450" s="14">
        <f t="shared" si="1003"/>
        <v>980</v>
      </c>
      <c r="AM450" s="14">
        <f t="shared" si="1049"/>
        <v>9.3333333333333339</v>
      </c>
      <c r="AN450" s="14">
        <f t="shared" si="1050"/>
        <v>1233983.6344955352</v>
      </c>
      <c r="AO450" s="14">
        <f t="shared" si="1051"/>
        <v>11752.225090433669</v>
      </c>
      <c r="AP450" s="62"/>
      <c r="AQ450" s="14">
        <f t="shared" si="1004"/>
        <v>162.16967579999982</v>
      </c>
      <c r="AR450" s="14">
        <f t="shared" si="1009"/>
        <v>0</v>
      </c>
      <c r="AS450" s="14">
        <f t="shared" si="1010"/>
        <v>9.3333333333333339</v>
      </c>
      <c r="AT450" s="14">
        <f t="shared" si="1052"/>
        <v>171.50300913333317</v>
      </c>
      <c r="AU450" s="37">
        <f t="shared" si="1011"/>
        <v>1.4809353676681623E-2</v>
      </c>
      <c r="AV450" s="42"/>
      <c r="AW450" s="14" t="str">
        <f>IFERROR(VLOOKUP($A450,#REF!,27,0),"0")</f>
        <v>0</v>
      </c>
      <c r="AX450" s="14">
        <f t="shared" si="1053"/>
        <v>0</v>
      </c>
      <c r="AY450" s="14" t="str">
        <f>IFERROR(VLOOKUP($A450,SpecEd22!#REF!,23,0)," ")</f>
        <v xml:space="preserve"> </v>
      </c>
      <c r="AZ450" s="14" t="e">
        <f t="shared" si="1054"/>
        <v>#VALUE!</v>
      </c>
      <c r="BA450" s="14">
        <f>IFERROR(VLOOKUP($A450,ECFE!#REF!,23,0),0)</f>
        <v>0</v>
      </c>
      <c r="BB450" s="14">
        <f t="shared" si="1055"/>
        <v>0</v>
      </c>
      <c r="BC450" s="14">
        <f>IFERROR(VLOOKUP($A450,#REF!,17,0),0)</f>
        <v>0</v>
      </c>
      <c r="BD450" s="14">
        <f t="shared" si="1056"/>
        <v>0</v>
      </c>
      <c r="BE450" s="14">
        <f>IFERROR(VLOOKUP($A450,#REF!,9,0),0)</f>
        <v>0</v>
      </c>
      <c r="BF450" s="14">
        <f t="shared" si="1057"/>
        <v>0</v>
      </c>
      <c r="BG450" s="14">
        <v>0</v>
      </c>
      <c r="BH450" s="14">
        <f t="shared" si="1058"/>
        <v>0</v>
      </c>
      <c r="BI450" s="14">
        <f>IFERROR(VLOOKUP($A450,ConEnroll!$A$8:$S$601,15,0),0)</f>
        <v>0</v>
      </c>
      <c r="BJ450" s="14">
        <f t="shared" si="1059"/>
        <v>0</v>
      </c>
      <c r="BK450" s="14">
        <f t="shared" si="1060"/>
        <v>0</v>
      </c>
      <c r="BL450" s="14">
        <f t="shared" si="1061"/>
        <v>0</v>
      </c>
      <c r="BM450" s="14" t="e">
        <f t="shared" si="1062"/>
        <v>#VALUE!</v>
      </c>
      <c r="BN450" s="14" t="e">
        <f t="shared" si="1063"/>
        <v>#VALUE!</v>
      </c>
      <c r="BO450" s="42"/>
      <c r="BP450" s="14">
        <f t="shared" si="1012"/>
        <v>8906.5315805619048</v>
      </c>
      <c r="BQ450" s="14" t="e">
        <f t="shared" si="1013"/>
        <v>#VALUE!</v>
      </c>
      <c r="BR450" s="14">
        <f t="shared" si="1064"/>
        <v>9.3333333333333339</v>
      </c>
      <c r="BS450" s="14" t="e">
        <f t="shared" si="1014"/>
        <v>#VALUE!</v>
      </c>
      <c r="BT450" s="37" t="e">
        <f t="shared" si="1015"/>
        <v>#VALUE!</v>
      </c>
      <c r="BU450" s="41"/>
      <c r="BV450" s="14" t="str">
        <f>IFERROR(VLOOKUP($A450,#REF!,27,0),"0")</f>
        <v>0</v>
      </c>
      <c r="BW450" s="14">
        <f t="shared" si="1065"/>
        <v>0</v>
      </c>
      <c r="BX450" s="14" t="str">
        <f>IFERROR(VLOOKUP($A450,SpecEd22!$Z$22:$AV$606,59,0)," ")</f>
        <v xml:space="preserve"> </v>
      </c>
      <c r="BY450" s="14" t="e">
        <f t="shared" si="1066"/>
        <v>#VALUE!</v>
      </c>
      <c r="BZ450" s="14">
        <f>IFERROR(VLOOKUP($A450,ECFE!#REF!,25,0),0)</f>
        <v>0</v>
      </c>
      <c r="CA450" s="14">
        <f t="shared" si="1067"/>
        <v>0</v>
      </c>
      <c r="CB450" s="14">
        <f>IFERROR(VLOOKUP($A450,#REF!,17,0),0)</f>
        <v>0</v>
      </c>
      <c r="CC450" s="14">
        <f t="shared" si="1068"/>
        <v>0</v>
      </c>
      <c r="CD450" s="14">
        <f>IFERROR(VLOOKUP($A450,#REF!,9,0),0)</f>
        <v>0</v>
      </c>
      <c r="CE450" s="14">
        <f t="shared" si="1069"/>
        <v>0</v>
      </c>
      <c r="CF450" s="14">
        <v>0</v>
      </c>
      <c r="CG450" s="14">
        <f t="shared" si="1070"/>
        <v>0</v>
      </c>
      <c r="CH450" s="14">
        <f>IFERROR(VLOOKUP($A450,ConEnroll!$A$8:$S$601,15,0),0)</f>
        <v>0</v>
      </c>
      <c r="CI450" s="14">
        <f t="shared" si="1071"/>
        <v>0</v>
      </c>
      <c r="CJ450" s="14">
        <f t="shared" si="1072"/>
        <v>0</v>
      </c>
      <c r="CK450" s="14">
        <f t="shared" si="1073"/>
        <v>0</v>
      </c>
      <c r="CL450" s="14" t="e">
        <f t="shared" si="1074"/>
        <v>#VALUE!</v>
      </c>
      <c r="CM450" s="14" t="e">
        <f t="shared" si="1075"/>
        <v>#VALUE!</v>
      </c>
      <c r="CN450" s="42"/>
      <c r="CO450" s="14">
        <f t="shared" si="1016"/>
        <v>-8744.361904761905</v>
      </c>
      <c r="CP450" s="14" t="e">
        <f t="shared" si="1017"/>
        <v>#VALUE!</v>
      </c>
      <c r="CQ450" s="14">
        <f t="shared" si="1018"/>
        <v>0</v>
      </c>
      <c r="CR450" s="14" t="e">
        <f t="shared" si="1019"/>
        <v>#VALUE!</v>
      </c>
      <c r="CS450" s="37" t="e">
        <f t="shared" si="1020"/>
        <v>#VALUE!</v>
      </c>
      <c r="CT450" s="239"/>
      <c r="CU450" s="239"/>
      <c r="CV450" s="468"/>
      <c r="CW450" s="14">
        <f>IFERROR(VLOOKUP($A450,BaseFY23!$A$7:$AK$527,6,0),0)</f>
        <v>105</v>
      </c>
      <c r="CX450" s="14">
        <f>IFERROR(VLOOKUP($A450,BaseFY23!$A$7:$AN$528,28,0),0)</f>
        <v>918296</v>
      </c>
      <c r="CY450" s="14">
        <f t="shared" si="1076"/>
        <v>8745.6761904761897</v>
      </c>
      <c r="CZ450" s="14">
        <f>IFERROR(VLOOKUP($A450,SpecEd23!$A$21:$BB$605,23,0)," ")</f>
        <v>318875.9087447864</v>
      </c>
      <c r="DA450" s="14">
        <f t="shared" si="1077"/>
        <v>3036.9134166170134</v>
      </c>
      <c r="DB450" s="14">
        <f>IFERROR(VLOOKUP($A450,ECFE!$A$16:$AB$347,7,0),0)</f>
        <v>0</v>
      </c>
      <c r="DC450" s="14">
        <f t="shared" si="1078"/>
        <v>0</v>
      </c>
      <c r="DD450" s="14">
        <v>0</v>
      </c>
      <c r="DE450" s="14">
        <f t="shared" si="1079"/>
        <v>0</v>
      </c>
      <c r="DF450" s="14">
        <f>IFERROR(VLOOKUP($A450,ConEnroll!$A$7:$S$338,10,0),0)</f>
        <v>0</v>
      </c>
      <c r="DG450" s="14">
        <f t="shared" si="1080"/>
        <v>0</v>
      </c>
      <c r="DH450" s="14">
        <f t="shared" si="1021"/>
        <v>0</v>
      </c>
      <c r="DI450" s="14">
        <f t="shared" si="1081"/>
        <v>0</v>
      </c>
      <c r="DJ450" s="14">
        <f t="shared" si="1022"/>
        <v>1237171.9087447864</v>
      </c>
      <c r="DK450" s="14">
        <f t="shared" si="1082"/>
        <v>11782.589607093203</v>
      </c>
      <c r="DL450" s="42"/>
      <c r="DM450" s="14">
        <f>IFERROR(VLOOKUP($A450,HouseFY23!$A$7:$AJ$528,28,0),0)</f>
        <v>953260.1</v>
      </c>
      <c r="DN450" s="14">
        <f t="shared" si="1083"/>
        <v>9078.6676190476192</v>
      </c>
      <c r="DO450" s="14">
        <f>IFERROR(VLOOKUP($A450,Compens80percent!$A$13:$M$560,12,0),0)</f>
        <v>0</v>
      </c>
      <c r="DP450" s="14">
        <f t="shared" si="1083"/>
        <v>0</v>
      </c>
      <c r="DQ450" s="14">
        <f t="shared" si="1084"/>
        <v>953260.1</v>
      </c>
      <c r="DR450" s="14">
        <f t="shared" si="1085"/>
        <v>9078.6676190476192</v>
      </c>
      <c r="DS450" s="14">
        <f>IFERROR(VLOOKUP($A450,SpecEd23!$A$21:$Z$550,14,0),0)</f>
        <v>318875.9087447864</v>
      </c>
      <c r="DT450" s="14">
        <f t="shared" si="1086"/>
        <v>3036.9134166170134</v>
      </c>
      <c r="DU450" s="14">
        <f>IFERROR(VLOOKUP($A450,ECFE!$A$16:$AB$347,9,0),0)</f>
        <v>0</v>
      </c>
      <c r="DV450" s="14">
        <f t="shared" si="1087"/>
        <v>0</v>
      </c>
      <c r="DW450" s="14">
        <f>IFERROR(VLOOKUP($A450,ParaFY19!$A$21:$Z$543,7,0),0)</f>
        <v>980</v>
      </c>
      <c r="DX450" s="14">
        <f t="shared" si="1088"/>
        <v>9.3333333333333339</v>
      </c>
      <c r="DY450" s="14">
        <f>IFERROR(VLOOKUP($A450,ConEnroll!$A$7:$S$341,13,0),0)</f>
        <v>0</v>
      </c>
      <c r="DZ450" s="14">
        <f t="shared" si="1089"/>
        <v>0</v>
      </c>
      <c r="EA450" s="14">
        <f t="shared" si="1023"/>
        <v>980</v>
      </c>
      <c r="EB450" s="14">
        <f t="shared" si="1090"/>
        <v>9.3333333333333339</v>
      </c>
      <c r="EC450" s="14">
        <f t="shared" si="1024"/>
        <v>1273116.0087447865</v>
      </c>
      <c r="ED450" s="14">
        <f t="shared" si="1091"/>
        <v>12124.914368997966</v>
      </c>
      <c r="EE450" s="62"/>
      <c r="EF450" s="14">
        <f t="shared" si="1025"/>
        <v>332.99142857142942</v>
      </c>
      <c r="EG450" s="14">
        <f t="shared" si="1026"/>
        <v>0</v>
      </c>
      <c r="EH450" s="14">
        <f t="shared" si="1027"/>
        <v>9.3333333333333339</v>
      </c>
      <c r="EI450" s="14">
        <f t="shared" si="1092"/>
        <v>342.32476190476274</v>
      </c>
      <c r="EJ450" s="37">
        <f t="shared" si="1028"/>
        <v>2.9053440145168155E-2</v>
      </c>
      <c r="EK450" s="42"/>
      <c r="EL450" s="14" t="str">
        <f>IFERROR(VLOOKUP($A450,#REF!,27,0),"0")</f>
        <v>0</v>
      </c>
      <c r="EM450" s="14">
        <f t="shared" si="1093"/>
        <v>0</v>
      </c>
      <c r="EN450" s="14" t="str">
        <f>IFERROR(VLOOKUP($A450,SpecEd23!#REF!,23,0)," ")</f>
        <v xml:space="preserve"> </v>
      </c>
      <c r="EO450" s="14" t="e">
        <f t="shared" si="1094"/>
        <v>#VALUE!</v>
      </c>
      <c r="EP450" s="14">
        <f>IFERROR(VLOOKUP($A450,ECFE!#REF!,24,0),0)</f>
        <v>0</v>
      </c>
      <c r="EQ450" s="14">
        <f t="shared" si="1095"/>
        <v>0</v>
      </c>
      <c r="ER450" s="14">
        <f>IFERROR(VLOOKUP($A450,#REF!,30,0),0)</f>
        <v>0</v>
      </c>
      <c r="ES450" s="14">
        <f t="shared" si="1096"/>
        <v>0</v>
      </c>
      <c r="ET450" s="14">
        <f>IFERROR(VLOOKUP($A450,#REF!,12,0),0)</f>
        <v>0</v>
      </c>
      <c r="EU450" s="14">
        <f t="shared" si="1097"/>
        <v>0</v>
      </c>
      <c r="EV450" s="14">
        <v>0</v>
      </c>
      <c r="EW450" s="14">
        <f t="shared" si="1098"/>
        <v>0</v>
      </c>
      <c r="EX450" s="14">
        <f>IFERROR(VLOOKUP($A450,ConEnroll!$A$8:$S$601,16,0),0)</f>
        <v>0</v>
      </c>
      <c r="EY450" s="14">
        <f t="shared" si="1099"/>
        <v>0</v>
      </c>
      <c r="EZ450" s="14">
        <f t="shared" si="1100"/>
        <v>0</v>
      </c>
      <c r="FA450" s="14">
        <f t="shared" si="1101"/>
        <v>0</v>
      </c>
      <c r="FB450" s="14" t="e">
        <f t="shared" si="1102"/>
        <v>#VALUE!</v>
      </c>
      <c r="FC450" s="14" t="e">
        <f t="shared" si="1103"/>
        <v>#VALUE!</v>
      </c>
      <c r="FD450" s="62"/>
      <c r="FE450" s="14">
        <f t="shared" si="1029"/>
        <v>9078.6676190476192</v>
      </c>
      <c r="FF450" s="14" t="e">
        <f t="shared" si="1030"/>
        <v>#VALUE!</v>
      </c>
      <c r="FG450" s="14">
        <f t="shared" si="1104"/>
        <v>9.3333333333333339</v>
      </c>
      <c r="FH450" s="14" t="e">
        <f t="shared" si="1031"/>
        <v>#VALUE!</v>
      </c>
      <c r="FI450" s="37" t="e">
        <f t="shared" si="1032"/>
        <v>#VALUE!</v>
      </c>
      <c r="FJ450" s="12"/>
      <c r="FK450" s="14" t="str">
        <f>IFERROR(VLOOKUP($A450,#REF!,27,0),"0")</f>
        <v>0</v>
      </c>
      <c r="FL450" s="14">
        <f t="shared" si="1105"/>
        <v>0</v>
      </c>
      <c r="FM450" s="14" t="str">
        <f>IFERROR(VLOOKUP($A450,SpecEd23!$X$22:$Y$610,59,0)," ")</f>
        <v xml:space="preserve"> </v>
      </c>
      <c r="FN450" s="14" t="e">
        <f t="shared" si="1106"/>
        <v>#VALUE!</v>
      </c>
      <c r="FO450" s="14">
        <f>IFERROR(VLOOKUP($A450,ECFE!#REF!,26,0),0)</f>
        <v>0</v>
      </c>
      <c r="FP450" s="14">
        <f t="shared" si="1107"/>
        <v>0</v>
      </c>
      <c r="FQ450" s="14">
        <f>IFERROR(VLOOKUP($A450,#REF!,16,0),0)</f>
        <v>0</v>
      </c>
      <c r="FR450" s="14">
        <f t="shared" si="1108"/>
        <v>0</v>
      </c>
      <c r="FS450" s="14">
        <f>IFERROR(VLOOKUP($A450,#REF!,12,0),0)</f>
        <v>0</v>
      </c>
      <c r="FT450" s="14">
        <f t="shared" si="1109"/>
        <v>0</v>
      </c>
      <c r="FU450" s="14">
        <v>0</v>
      </c>
      <c r="FV450" s="14">
        <f t="shared" si="1110"/>
        <v>0</v>
      </c>
      <c r="FW450" s="14">
        <f>IFERROR(VLOOKUP($A450,ConEnroll!$A$8:$S$601,16,0),0)</f>
        <v>0</v>
      </c>
      <c r="FX450" s="14">
        <f t="shared" si="1111"/>
        <v>0</v>
      </c>
      <c r="FY450" s="14">
        <f t="shared" si="1112"/>
        <v>0</v>
      </c>
      <c r="FZ450" s="14">
        <f t="shared" si="1113"/>
        <v>0</v>
      </c>
      <c r="GA450" s="14" t="e">
        <f t="shared" si="1114"/>
        <v>#VALUE!</v>
      </c>
      <c r="GB450" s="14" t="e">
        <f t="shared" si="1115"/>
        <v>#VALUE!</v>
      </c>
      <c r="GC450" s="39"/>
      <c r="GD450" s="14">
        <f t="shared" si="1033"/>
        <v>-8745.6761904761897</v>
      </c>
      <c r="GE450" s="14" t="e">
        <f t="shared" si="1034"/>
        <v>#VALUE!</v>
      </c>
      <c r="GF450" s="14">
        <f t="shared" si="1035"/>
        <v>0</v>
      </c>
      <c r="GG450" s="14" t="e">
        <f t="shared" si="1036"/>
        <v>#VALUE!</v>
      </c>
      <c r="GH450" s="37" t="e">
        <f t="shared" si="1037"/>
        <v>#VALUE!</v>
      </c>
    </row>
    <row r="451" spans="1:190" ht="12.5" x14ac:dyDescent="0.25">
      <c r="A451" s="67">
        <v>4152</v>
      </c>
      <c r="B451" s="35">
        <v>7</v>
      </c>
      <c r="C451" s="14">
        <v>7</v>
      </c>
      <c r="D451" s="14"/>
      <c r="E451" s="14"/>
      <c r="F451" s="35" t="s">
        <v>1204</v>
      </c>
      <c r="G451" s="41"/>
      <c r="H451" s="14">
        <f>IFERROR(VLOOKUP($A451,BaseFY22!$A$7:$AK$528,6,0),0)</f>
        <v>636</v>
      </c>
      <c r="I451" s="14">
        <f>IFERROR(VLOOKUP($A451,BaseFY22!$A$7:$AK$528,28,0),0)</f>
        <v>4701238.2</v>
      </c>
      <c r="J451" s="14">
        <f t="shared" si="1038"/>
        <v>7391.8839622641508</v>
      </c>
      <c r="K451" s="14">
        <f>IFERROR(VLOOKUP($A451,SpecEd22!$A$21:$BB$605,24,0)," ")</f>
        <v>2104444.1578682247</v>
      </c>
      <c r="L451" s="14">
        <f t="shared" si="1039"/>
        <v>3308.8744620569569</v>
      </c>
      <c r="M451" s="14">
        <f>IFERROR(VLOOKUP($A451,ECFE!$A$16:$AB$347,7,0),0)</f>
        <v>0</v>
      </c>
      <c r="N451" s="14">
        <f t="shared" si="1005"/>
        <v>0</v>
      </c>
      <c r="O451" s="14">
        <v>0</v>
      </c>
      <c r="P451" s="14">
        <f t="shared" si="1006"/>
        <v>0</v>
      </c>
      <c r="Q451" s="14">
        <f>IFERROR(VLOOKUP($A451,ConEnroll!$A$7:$S$337,10,0),0)</f>
        <v>0</v>
      </c>
      <c r="R451" s="14">
        <f t="shared" si="1040"/>
        <v>0</v>
      </c>
      <c r="S451" s="14">
        <f t="shared" si="1007"/>
        <v>0</v>
      </c>
      <c r="T451" s="14">
        <f t="shared" si="1041"/>
        <v>0</v>
      </c>
      <c r="U451" s="14">
        <f t="shared" si="1008"/>
        <v>6805682.3578682244</v>
      </c>
      <c r="V451" s="14">
        <f t="shared" si="1042"/>
        <v>10700.758424321108</v>
      </c>
      <c r="W451" s="42"/>
      <c r="X451" s="14">
        <f>IFERROR(VLOOKUP($A451,HouseFY22!$A$6:$AJ$528,28,0),0)</f>
        <v>4790895.6506589996</v>
      </c>
      <c r="Y451" s="14">
        <f t="shared" si="1043"/>
        <v>7532.8547966336473</v>
      </c>
      <c r="Z451" s="14">
        <f>IFERROR(VLOOKUP($A451,Compens80percent!$A$13:$M$560,12,0),0)</f>
        <v>0</v>
      </c>
      <c r="AA451" s="14">
        <f t="shared" si="1043"/>
        <v>0</v>
      </c>
      <c r="AB451" s="14">
        <f t="shared" si="1044"/>
        <v>4790895.6506589996</v>
      </c>
      <c r="AC451" s="14">
        <f t="shared" si="1043"/>
        <v>7532.8547966336473</v>
      </c>
      <c r="AD451" s="14">
        <f>IFERROR(VLOOKUP(A451,SpecEd22!$A$21:$Z$550,14,0),0)</f>
        <v>2104444.1578682247</v>
      </c>
      <c r="AE451" s="14">
        <f t="shared" si="1045"/>
        <v>3308.8744620569569</v>
      </c>
      <c r="AF451" s="14">
        <f>IFERROR(VLOOKUP($A451,ECFE!$A$16:$AB$348,8,0),0)</f>
        <v>0</v>
      </c>
      <c r="AG451" s="14">
        <f t="shared" si="1046"/>
        <v>0</v>
      </c>
      <c r="AH451" s="14">
        <f>IFERROR(VLOOKUP(A451,ParaFY19!$A$21:$Z$543,7,0),0)</f>
        <v>2744</v>
      </c>
      <c r="AI451" s="14">
        <f t="shared" si="1047"/>
        <v>4.3144654088050318</v>
      </c>
      <c r="AJ451" s="14">
        <f>IFERROR(VLOOKUP(A451,ConEnroll!$A$7:$S$341,13,0),0)</f>
        <v>0</v>
      </c>
      <c r="AK451" s="14">
        <f t="shared" si="1048"/>
        <v>0</v>
      </c>
      <c r="AL451" s="14">
        <f t="shared" si="1003"/>
        <v>2744</v>
      </c>
      <c r="AM451" s="14">
        <f t="shared" si="1049"/>
        <v>4.3144654088050318</v>
      </c>
      <c r="AN451" s="14">
        <f t="shared" si="1050"/>
        <v>6898083.8085272238</v>
      </c>
      <c r="AO451" s="14">
        <f t="shared" si="1051"/>
        <v>10846.043724099409</v>
      </c>
      <c r="AP451" s="62"/>
      <c r="AQ451" s="14">
        <f t="shared" si="1004"/>
        <v>140.97083436949652</v>
      </c>
      <c r="AR451" s="14">
        <f t="shared" si="1009"/>
        <v>0</v>
      </c>
      <c r="AS451" s="14">
        <f t="shared" si="1010"/>
        <v>4.3144654088050318</v>
      </c>
      <c r="AT451" s="14">
        <f t="shared" si="1052"/>
        <v>145.28529977830155</v>
      </c>
      <c r="AU451" s="37">
        <f t="shared" si="1011"/>
        <v>1.3577103044218938E-2</v>
      </c>
      <c r="AV451" s="42"/>
      <c r="AW451" s="14" t="str">
        <f>IFERROR(VLOOKUP($A451,#REF!,27,0),"0")</f>
        <v>0</v>
      </c>
      <c r="AX451" s="14">
        <f t="shared" si="1053"/>
        <v>0</v>
      </c>
      <c r="AY451" s="14" t="str">
        <f>IFERROR(VLOOKUP($A451,SpecEd22!#REF!,23,0)," ")</f>
        <v xml:space="preserve"> </v>
      </c>
      <c r="AZ451" s="14" t="e">
        <f t="shared" si="1054"/>
        <v>#VALUE!</v>
      </c>
      <c r="BA451" s="14">
        <f>IFERROR(VLOOKUP($A451,ECFE!#REF!,23,0),0)</f>
        <v>0</v>
      </c>
      <c r="BB451" s="14">
        <f t="shared" si="1055"/>
        <v>0</v>
      </c>
      <c r="BC451" s="14">
        <f>IFERROR(VLOOKUP($A451,#REF!,17,0),0)</f>
        <v>0</v>
      </c>
      <c r="BD451" s="14">
        <f t="shared" si="1056"/>
        <v>0</v>
      </c>
      <c r="BE451" s="14">
        <f>IFERROR(VLOOKUP($A451,#REF!,9,0),0)</f>
        <v>0</v>
      </c>
      <c r="BF451" s="14">
        <f t="shared" si="1057"/>
        <v>0</v>
      </c>
      <c r="BG451" s="14">
        <v>0</v>
      </c>
      <c r="BH451" s="14">
        <f t="shared" si="1058"/>
        <v>0</v>
      </c>
      <c r="BI451" s="14">
        <f>IFERROR(VLOOKUP($A451,ConEnroll!$A$8:$S$601,15,0),0)</f>
        <v>0</v>
      </c>
      <c r="BJ451" s="14">
        <f t="shared" si="1059"/>
        <v>0</v>
      </c>
      <c r="BK451" s="14">
        <f t="shared" si="1060"/>
        <v>0</v>
      </c>
      <c r="BL451" s="14">
        <f t="shared" si="1061"/>
        <v>0</v>
      </c>
      <c r="BM451" s="14" t="e">
        <f t="shared" si="1062"/>
        <v>#VALUE!</v>
      </c>
      <c r="BN451" s="14" t="e">
        <f t="shared" si="1063"/>
        <v>#VALUE!</v>
      </c>
      <c r="BO451" s="42"/>
      <c r="BP451" s="14">
        <f t="shared" si="1012"/>
        <v>7532.8547966336473</v>
      </c>
      <c r="BQ451" s="14" t="e">
        <f t="shared" si="1013"/>
        <v>#VALUE!</v>
      </c>
      <c r="BR451" s="14">
        <f t="shared" si="1064"/>
        <v>4.3144654088050318</v>
      </c>
      <c r="BS451" s="14" t="e">
        <f t="shared" si="1014"/>
        <v>#VALUE!</v>
      </c>
      <c r="BT451" s="37" t="e">
        <f t="shared" si="1015"/>
        <v>#VALUE!</v>
      </c>
      <c r="BU451" s="41"/>
      <c r="BV451" s="14" t="str">
        <f>IFERROR(VLOOKUP($A451,#REF!,27,0),"0")</f>
        <v>0</v>
      </c>
      <c r="BW451" s="14">
        <f t="shared" si="1065"/>
        <v>0</v>
      </c>
      <c r="BX451" s="14" t="str">
        <f>IFERROR(VLOOKUP($A451,SpecEd22!$Z$22:$AV$606,59,0)," ")</f>
        <v xml:space="preserve"> </v>
      </c>
      <c r="BY451" s="14" t="e">
        <f t="shared" si="1066"/>
        <v>#VALUE!</v>
      </c>
      <c r="BZ451" s="14">
        <f>IFERROR(VLOOKUP($A451,ECFE!#REF!,25,0),0)</f>
        <v>0</v>
      </c>
      <c r="CA451" s="14">
        <f t="shared" si="1067"/>
        <v>0</v>
      </c>
      <c r="CB451" s="14">
        <f>IFERROR(VLOOKUP($A451,#REF!,17,0),0)</f>
        <v>0</v>
      </c>
      <c r="CC451" s="14">
        <f t="shared" si="1068"/>
        <v>0</v>
      </c>
      <c r="CD451" s="14">
        <f>IFERROR(VLOOKUP($A451,#REF!,9,0),0)</f>
        <v>0</v>
      </c>
      <c r="CE451" s="14">
        <f t="shared" si="1069"/>
        <v>0</v>
      </c>
      <c r="CF451" s="14">
        <v>0</v>
      </c>
      <c r="CG451" s="14">
        <f t="shared" si="1070"/>
        <v>0</v>
      </c>
      <c r="CH451" s="14">
        <f>IFERROR(VLOOKUP($A451,ConEnroll!$A$8:$S$601,15,0),0)</f>
        <v>0</v>
      </c>
      <c r="CI451" s="14">
        <f t="shared" si="1071"/>
        <v>0</v>
      </c>
      <c r="CJ451" s="14">
        <f t="shared" si="1072"/>
        <v>0</v>
      </c>
      <c r="CK451" s="14">
        <f t="shared" si="1073"/>
        <v>0</v>
      </c>
      <c r="CL451" s="14" t="e">
        <f t="shared" si="1074"/>
        <v>#VALUE!</v>
      </c>
      <c r="CM451" s="14" t="e">
        <f t="shared" si="1075"/>
        <v>#VALUE!</v>
      </c>
      <c r="CN451" s="42"/>
      <c r="CO451" s="14">
        <f t="shared" si="1016"/>
        <v>-7391.8839622641508</v>
      </c>
      <c r="CP451" s="14" t="e">
        <f t="shared" si="1017"/>
        <v>#VALUE!</v>
      </c>
      <c r="CQ451" s="14">
        <f t="shared" si="1018"/>
        <v>0</v>
      </c>
      <c r="CR451" s="14" t="e">
        <f t="shared" si="1019"/>
        <v>#VALUE!</v>
      </c>
      <c r="CS451" s="37" t="e">
        <f t="shared" si="1020"/>
        <v>#VALUE!</v>
      </c>
      <c r="CT451" s="239"/>
      <c r="CU451" s="239"/>
      <c r="CV451" s="468"/>
      <c r="CW451" s="14">
        <f>IFERROR(VLOOKUP($A451,BaseFY23!$A$7:$AK$527,6,0),0)</f>
        <v>684.14862000000005</v>
      </c>
      <c r="CX451" s="14">
        <f>IFERROR(VLOOKUP($A451,BaseFY23!$A$7:$AN$528,28,0),0)</f>
        <v>5084376.4180819998</v>
      </c>
      <c r="CY451" s="14">
        <f t="shared" si="1076"/>
        <v>7431.6840953095825</v>
      </c>
      <c r="CZ451" s="14">
        <f>IFERROR(VLOOKUP($A451,SpecEd23!$A$21:$BB$605,23,0)," ")</f>
        <v>2426292.6884412407</v>
      </c>
      <c r="DA451" s="14">
        <f t="shared" si="1077"/>
        <v>3546.4409596283926</v>
      </c>
      <c r="DB451" s="14">
        <f>IFERROR(VLOOKUP($A451,ECFE!$A$16:$AB$347,7,0),0)</f>
        <v>0</v>
      </c>
      <c r="DC451" s="14">
        <f t="shared" si="1078"/>
        <v>0</v>
      </c>
      <c r="DD451" s="14">
        <v>0</v>
      </c>
      <c r="DE451" s="14">
        <f t="shared" si="1079"/>
        <v>0</v>
      </c>
      <c r="DF451" s="14">
        <f>IFERROR(VLOOKUP($A451,ConEnroll!$A$7:$S$338,10,0),0)</f>
        <v>0</v>
      </c>
      <c r="DG451" s="14">
        <f t="shared" si="1080"/>
        <v>0</v>
      </c>
      <c r="DH451" s="14">
        <f t="shared" si="1021"/>
        <v>0</v>
      </c>
      <c r="DI451" s="14">
        <f t="shared" si="1081"/>
        <v>0</v>
      </c>
      <c r="DJ451" s="14">
        <f t="shared" si="1022"/>
        <v>7510669.10652324</v>
      </c>
      <c r="DK451" s="14">
        <f t="shared" si="1082"/>
        <v>10978.125054937975</v>
      </c>
      <c r="DL451" s="42"/>
      <c r="DM451" s="14">
        <f>IFERROR(VLOOKUP($A451,HouseFY23!$A$7:$AJ$528,28,0),0)</f>
        <v>5276789.658082</v>
      </c>
      <c r="DN451" s="14">
        <f t="shared" si="1083"/>
        <v>7712.9288926753952</v>
      </c>
      <c r="DO451" s="14">
        <f>IFERROR(VLOOKUP($A451,Compens80percent!$A$13:$M$560,12,0),0)</f>
        <v>0</v>
      </c>
      <c r="DP451" s="14">
        <f t="shared" si="1083"/>
        <v>0</v>
      </c>
      <c r="DQ451" s="14">
        <f t="shared" si="1084"/>
        <v>5276789.658082</v>
      </c>
      <c r="DR451" s="14">
        <f t="shared" si="1085"/>
        <v>8296.8390850345913</v>
      </c>
      <c r="DS451" s="14">
        <f>IFERROR(VLOOKUP($A451,SpecEd23!$A$21:$Z$550,14,0),0)</f>
        <v>2426292.6884412407</v>
      </c>
      <c r="DT451" s="14">
        <f t="shared" si="1086"/>
        <v>3546.4409596283926</v>
      </c>
      <c r="DU451" s="14">
        <f>IFERROR(VLOOKUP($A451,ECFE!$A$16:$AB$347,9,0),0)</f>
        <v>0</v>
      </c>
      <c r="DV451" s="14">
        <f t="shared" si="1087"/>
        <v>0</v>
      </c>
      <c r="DW451" s="14">
        <f>IFERROR(VLOOKUP($A451,ParaFY19!$A$21:$Z$543,7,0),0)</f>
        <v>2744</v>
      </c>
      <c r="DX451" s="14">
        <f t="shared" si="1088"/>
        <v>4.0108244316856183</v>
      </c>
      <c r="DY451" s="14">
        <f>IFERROR(VLOOKUP($A451,ConEnroll!$A$7:$S$341,13,0),0)</f>
        <v>0</v>
      </c>
      <c r="DZ451" s="14">
        <f t="shared" si="1089"/>
        <v>0</v>
      </c>
      <c r="EA451" s="14">
        <f t="shared" si="1023"/>
        <v>2744</v>
      </c>
      <c r="EB451" s="14">
        <f t="shared" si="1090"/>
        <v>4.0108244316856183</v>
      </c>
      <c r="EC451" s="14">
        <f t="shared" si="1024"/>
        <v>7705826.3465232402</v>
      </c>
      <c r="ED451" s="14">
        <f t="shared" si="1091"/>
        <v>11263.380676735473</v>
      </c>
      <c r="EE451" s="62"/>
      <c r="EF451" s="14">
        <f t="shared" si="1025"/>
        <v>281.2447973658127</v>
      </c>
      <c r="EG451" s="14">
        <f t="shared" si="1026"/>
        <v>0</v>
      </c>
      <c r="EH451" s="14">
        <f t="shared" si="1027"/>
        <v>4.0108244316856183</v>
      </c>
      <c r="EI451" s="14">
        <f t="shared" si="1092"/>
        <v>285.25562179749829</v>
      </c>
      <c r="EJ451" s="37">
        <f t="shared" si="1028"/>
        <v>2.5984001855507189E-2</v>
      </c>
      <c r="EK451" s="42"/>
      <c r="EL451" s="14" t="str">
        <f>IFERROR(VLOOKUP($A451,#REF!,27,0),"0")</f>
        <v>0</v>
      </c>
      <c r="EM451" s="14">
        <f t="shared" si="1093"/>
        <v>0</v>
      </c>
      <c r="EN451" s="14" t="str">
        <f>IFERROR(VLOOKUP($A451,SpecEd23!#REF!,23,0)," ")</f>
        <v xml:space="preserve"> </v>
      </c>
      <c r="EO451" s="14" t="e">
        <f t="shared" si="1094"/>
        <v>#VALUE!</v>
      </c>
      <c r="EP451" s="14">
        <f>IFERROR(VLOOKUP($A451,ECFE!#REF!,24,0),0)</f>
        <v>0</v>
      </c>
      <c r="EQ451" s="14">
        <f t="shared" si="1095"/>
        <v>0</v>
      </c>
      <c r="ER451" s="14">
        <f>IFERROR(VLOOKUP($A451,#REF!,30,0),0)</f>
        <v>0</v>
      </c>
      <c r="ES451" s="14">
        <f t="shared" si="1096"/>
        <v>0</v>
      </c>
      <c r="ET451" s="14">
        <f>IFERROR(VLOOKUP($A451,#REF!,12,0),0)</f>
        <v>0</v>
      </c>
      <c r="EU451" s="14">
        <f t="shared" si="1097"/>
        <v>0</v>
      </c>
      <c r="EV451" s="14">
        <v>0</v>
      </c>
      <c r="EW451" s="14">
        <f t="shared" si="1098"/>
        <v>0</v>
      </c>
      <c r="EX451" s="14">
        <f>IFERROR(VLOOKUP($A451,ConEnroll!$A$8:$S$601,16,0),0)</f>
        <v>0</v>
      </c>
      <c r="EY451" s="14">
        <f t="shared" si="1099"/>
        <v>0</v>
      </c>
      <c r="EZ451" s="14">
        <f t="shared" si="1100"/>
        <v>0</v>
      </c>
      <c r="FA451" s="14">
        <f t="shared" si="1101"/>
        <v>0</v>
      </c>
      <c r="FB451" s="14" t="e">
        <f t="shared" si="1102"/>
        <v>#VALUE!</v>
      </c>
      <c r="FC451" s="14" t="e">
        <f t="shared" si="1103"/>
        <v>#VALUE!</v>
      </c>
      <c r="FD451" s="62"/>
      <c r="FE451" s="14">
        <f t="shared" si="1029"/>
        <v>7712.9288926753952</v>
      </c>
      <c r="FF451" s="14" t="e">
        <f t="shared" si="1030"/>
        <v>#VALUE!</v>
      </c>
      <c r="FG451" s="14">
        <f t="shared" si="1104"/>
        <v>4.0108244316856183</v>
      </c>
      <c r="FH451" s="14" t="e">
        <f t="shared" si="1031"/>
        <v>#VALUE!</v>
      </c>
      <c r="FI451" s="37" t="e">
        <f t="shared" si="1032"/>
        <v>#VALUE!</v>
      </c>
      <c r="FJ451" s="12"/>
      <c r="FK451" s="14" t="str">
        <f>IFERROR(VLOOKUP($A451,#REF!,27,0),"0")</f>
        <v>0</v>
      </c>
      <c r="FL451" s="14">
        <f t="shared" si="1105"/>
        <v>0</v>
      </c>
      <c r="FM451" s="14" t="str">
        <f>IFERROR(VLOOKUP($A451,SpecEd23!$X$22:$Y$610,59,0)," ")</f>
        <v xml:space="preserve"> </v>
      </c>
      <c r="FN451" s="14" t="e">
        <f t="shared" si="1106"/>
        <v>#VALUE!</v>
      </c>
      <c r="FO451" s="14">
        <f>IFERROR(VLOOKUP($A451,ECFE!#REF!,26,0),0)</f>
        <v>0</v>
      </c>
      <c r="FP451" s="14">
        <f t="shared" si="1107"/>
        <v>0</v>
      </c>
      <c r="FQ451" s="14">
        <f>IFERROR(VLOOKUP($A451,#REF!,16,0),0)</f>
        <v>0</v>
      </c>
      <c r="FR451" s="14">
        <f t="shared" si="1108"/>
        <v>0</v>
      </c>
      <c r="FS451" s="14">
        <f>IFERROR(VLOOKUP($A451,#REF!,12,0),0)</f>
        <v>0</v>
      </c>
      <c r="FT451" s="14">
        <f t="shared" si="1109"/>
        <v>0</v>
      </c>
      <c r="FU451" s="14">
        <v>0</v>
      </c>
      <c r="FV451" s="14">
        <f t="shared" si="1110"/>
        <v>0</v>
      </c>
      <c r="FW451" s="14">
        <f>IFERROR(VLOOKUP($A451,ConEnroll!$A$8:$S$601,16,0),0)</f>
        <v>0</v>
      </c>
      <c r="FX451" s="14">
        <f t="shared" si="1111"/>
        <v>0</v>
      </c>
      <c r="FY451" s="14">
        <f t="shared" si="1112"/>
        <v>0</v>
      </c>
      <c r="FZ451" s="14">
        <f t="shared" si="1113"/>
        <v>0</v>
      </c>
      <c r="GA451" s="14" t="e">
        <f t="shared" si="1114"/>
        <v>#VALUE!</v>
      </c>
      <c r="GB451" s="14" t="e">
        <f t="shared" si="1115"/>
        <v>#VALUE!</v>
      </c>
      <c r="GC451" s="39"/>
      <c r="GD451" s="14">
        <f t="shared" si="1033"/>
        <v>-7431.6840953095825</v>
      </c>
      <c r="GE451" s="14" t="e">
        <f t="shared" si="1034"/>
        <v>#VALUE!</v>
      </c>
      <c r="GF451" s="14">
        <f t="shared" si="1035"/>
        <v>0</v>
      </c>
      <c r="GG451" s="14" t="e">
        <f t="shared" si="1036"/>
        <v>#VALUE!</v>
      </c>
      <c r="GH451" s="37" t="e">
        <f t="shared" si="1037"/>
        <v>#VALUE!</v>
      </c>
    </row>
    <row r="452" spans="1:190" ht="12.5" x14ac:dyDescent="0.25">
      <c r="A452" s="67">
        <v>4153</v>
      </c>
      <c r="B452" s="35">
        <v>7</v>
      </c>
      <c r="C452" s="14">
        <v>7</v>
      </c>
      <c r="D452" s="14"/>
      <c r="E452" s="14"/>
      <c r="F452" s="35" t="s">
        <v>452</v>
      </c>
      <c r="G452" s="41"/>
      <c r="H452" s="14">
        <f>IFERROR(VLOOKUP($A452,BaseFY22!$A$7:$AK$528,6,0),0)</f>
        <v>330</v>
      </c>
      <c r="I452" s="14">
        <f>IFERROR(VLOOKUP($A452,BaseFY22!$A$7:$AK$528,28,0),0)</f>
        <v>4125351</v>
      </c>
      <c r="J452" s="14">
        <f t="shared" si="1038"/>
        <v>12501.063636363637</v>
      </c>
      <c r="K452" s="14">
        <f>IFERROR(VLOOKUP($A452,SpecEd22!$A$21:$BB$605,24,0)," ")</f>
        <v>1147996.5682051708</v>
      </c>
      <c r="L452" s="14">
        <f t="shared" si="1039"/>
        <v>3478.7774794096085</v>
      </c>
      <c r="M452" s="14">
        <f>IFERROR(VLOOKUP($A452,ECFE!$A$16:$AB$347,7,0),0)</f>
        <v>0</v>
      </c>
      <c r="N452" s="14">
        <f t="shared" si="1005"/>
        <v>0</v>
      </c>
      <c r="O452" s="14">
        <v>0</v>
      </c>
      <c r="P452" s="14">
        <f t="shared" si="1006"/>
        <v>0</v>
      </c>
      <c r="Q452" s="14">
        <f>IFERROR(VLOOKUP($A452,ConEnroll!$A$7:$S$337,10,0),0)</f>
        <v>0</v>
      </c>
      <c r="R452" s="14">
        <f t="shared" si="1040"/>
        <v>0</v>
      </c>
      <c r="S452" s="14">
        <f t="shared" si="1007"/>
        <v>0</v>
      </c>
      <c r="T452" s="14">
        <f t="shared" si="1041"/>
        <v>0</v>
      </c>
      <c r="U452" s="14">
        <f t="shared" si="1008"/>
        <v>5273347.5682051703</v>
      </c>
      <c r="V452" s="14">
        <f t="shared" si="1042"/>
        <v>15979.841115773243</v>
      </c>
      <c r="W452" s="42"/>
      <c r="X452" s="14">
        <f>IFERROR(VLOOKUP($A452,HouseFY22!$A$6:$AJ$528,28,0),0)</f>
        <v>4300013.4723309996</v>
      </c>
      <c r="Y452" s="14">
        <f t="shared" si="1043"/>
        <v>13030.343855548483</v>
      </c>
      <c r="Z452" s="14">
        <f>IFERROR(VLOOKUP($A452,Compens80percent!$A$13:$M$560,12,0),0)</f>
        <v>314524.48</v>
      </c>
      <c r="AA452" s="14">
        <f t="shared" si="1043"/>
        <v>953.10448484848484</v>
      </c>
      <c r="AB452" s="14">
        <f t="shared" si="1044"/>
        <v>4614537.9523309991</v>
      </c>
      <c r="AC452" s="14">
        <f t="shared" si="1043"/>
        <v>13983.448340396966</v>
      </c>
      <c r="AD452" s="14">
        <f>IFERROR(VLOOKUP(A452,SpecEd22!$A$21:$Z$550,14,0),0)</f>
        <v>1147996.5682051708</v>
      </c>
      <c r="AE452" s="14">
        <f t="shared" si="1045"/>
        <v>3478.7774794096085</v>
      </c>
      <c r="AF452" s="14">
        <f>IFERROR(VLOOKUP($A452,ECFE!$A$16:$AB$348,8,0),0)</f>
        <v>0</v>
      </c>
      <c r="AG452" s="14">
        <f t="shared" si="1046"/>
        <v>0</v>
      </c>
      <c r="AH452" s="14">
        <f>IFERROR(VLOOKUP(A452,ParaFY19!$A$21:$Z$543,7,0),0)</f>
        <v>2156</v>
      </c>
      <c r="AI452" s="14">
        <f t="shared" si="1047"/>
        <v>6.5333333333333332</v>
      </c>
      <c r="AJ452" s="14">
        <f>IFERROR(VLOOKUP(A452,ConEnroll!$A$7:$S$341,13,0),0)</f>
        <v>0</v>
      </c>
      <c r="AK452" s="14">
        <f t="shared" si="1048"/>
        <v>0</v>
      </c>
      <c r="AL452" s="14">
        <f t="shared" si="1003"/>
        <v>2156</v>
      </c>
      <c r="AM452" s="14">
        <f t="shared" si="1049"/>
        <v>6.5333333333333332</v>
      </c>
      <c r="AN452" s="14">
        <f t="shared" si="1050"/>
        <v>5764690.5205361694</v>
      </c>
      <c r="AO452" s="14">
        <f t="shared" si="1051"/>
        <v>17468.759153139908</v>
      </c>
      <c r="AP452" s="62"/>
      <c r="AQ452" s="14">
        <f t="shared" si="1004"/>
        <v>1482.3847040333294</v>
      </c>
      <c r="AR452" s="14">
        <f t="shared" si="1009"/>
        <v>0</v>
      </c>
      <c r="AS452" s="14">
        <f t="shared" si="1010"/>
        <v>6.5333333333333332</v>
      </c>
      <c r="AT452" s="14">
        <f t="shared" si="1052"/>
        <v>1488.9180373666627</v>
      </c>
      <c r="AU452" s="37">
        <f t="shared" si="1011"/>
        <v>9.3174771049318789E-2</v>
      </c>
      <c r="AV452" s="42"/>
      <c r="AW452" s="14" t="str">
        <f>IFERROR(VLOOKUP($A452,#REF!,27,0),"0")</f>
        <v>0</v>
      </c>
      <c r="AX452" s="14">
        <f t="shared" si="1053"/>
        <v>0</v>
      </c>
      <c r="AY452" s="14" t="str">
        <f>IFERROR(VLOOKUP($A452,SpecEd22!#REF!,23,0)," ")</f>
        <v xml:space="preserve"> </v>
      </c>
      <c r="AZ452" s="14" t="e">
        <f t="shared" si="1054"/>
        <v>#VALUE!</v>
      </c>
      <c r="BA452" s="14">
        <f>IFERROR(VLOOKUP($A452,ECFE!#REF!,23,0),0)</f>
        <v>0</v>
      </c>
      <c r="BB452" s="14">
        <f t="shared" si="1055"/>
        <v>0</v>
      </c>
      <c r="BC452" s="14">
        <f>IFERROR(VLOOKUP($A452,#REF!,17,0),0)</f>
        <v>0</v>
      </c>
      <c r="BD452" s="14">
        <f t="shared" si="1056"/>
        <v>0</v>
      </c>
      <c r="BE452" s="14">
        <f>IFERROR(VLOOKUP($A452,#REF!,9,0),0)</f>
        <v>0</v>
      </c>
      <c r="BF452" s="14">
        <f t="shared" si="1057"/>
        <v>0</v>
      </c>
      <c r="BG452" s="14">
        <v>0</v>
      </c>
      <c r="BH452" s="14">
        <f t="shared" si="1058"/>
        <v>0</v>
      </c>
      <c r="BI452" s="14">
        <f>IFERROR(VLOOKUP($A452,ConEnroll!$A$8:$S$601,15,0),0)</f>
        <v>0</v>
      </c>
      <c r="BJ452" s="14">
        <f t="shared" si="1059"/>
        <v>0</v>
      </c>
      <c r="BK452" s="14">
        <f t="shared" si="1060"/>
        <v>0</v>
      </c>
      <c r="BL452" s="14">
        <f t="shared" si="1061"/>
        <v>0</v>
      </c>
      <c r="BM452" s="14" t="e">
        <f t="shared" si="1062"/>
        <v>#VALUE!</v>
      </c>
      <c r="BN452" s="14" t="e">
        <f t="shared" si="1063"/>
        <v>#VALUE!</v>
      </c>
      <c r="BO452" s="42"/>
      <c r="BP452" s="14">
        <f t="shared" si="1012"/>
        <v>13030.343855548483</v>
      </c>
      <c r="BQ452" s="14" t="e">
        <f t="shared" si="1013"/>
        <v>#VALUE!</v>
      </c>
      <c r="BR452" s="14">
        <f t="shared" si="1064"/>
        <v>6.5333333333333332</v>
      </c>
      <c r="BS452" s="14" t="e">
        <f t="shared" si="1014"/>
        <v>#VALUE!</v>
      </c>
      <c r="BT452" s="37" t="e">
        <f t="shared" si="1015"/>
        <v>#VALUE!</v>
      </c>
      <c r="BU452" s="41"/>
      <c r="BV452" s="14" t="str">
        <f>IFERROR(VLOOKUP($A452,#REF!,27,0),"0")</f>
        <v>0</v>
      </c>
      <c r="BW452" s="14">
        <f t="shared" si="1065"/>
        <v>0</v>
      </c>
      <c r="BX452" s="14" t="str">
        <f>IFERROR(VLOOKUP($A452,SpecEd22!$Z$22:$AV$606,59,0)," ")</f>
        <v xml:space="preserve"> </v>
      </c>
      <c r="BY452" s="14" t="e">
        <f t="shared" si="1066"/>
        <v>#VALUE!</v>
      </c>
      <c r="BZ452" s="14">
        <f>IFERROR(VLOOKUP($A452,ECFE!#REF!,25,0),0)</f>
        <v>0</v>
      </c>
      <c r="CA452" s="14">
        <f t="shared" si="1067"/>
        <v>0</v>
      </c>
      <c r="CB452" s="14">
        <f>IFERROR(VLOOKUP($A452,#REF!,17,0),0)</f>
        <v>0</v>
      </c>
      <c r="CC452" s="14">
        <f t="shared" si="1068"/>
        <v>0</v>
      </c>
      <c r="CD452" s="14">
        <f>IFERROR(VLOOKUP($A452,#REF!,9,0),0)</f>
        <v>0</v>
      </c>
      <c r="CE452" s="14">
        <f t="shared" si="1069"/>
        <v>0</v>
      </c>
      <c r="CF452" s="14">
        <v>0</v>
      </c>
      <c r="CG452" s="14">
        <f t="shared" si="1070"/>
        <v>0</v>
      </c>
      <c r="CH452" s="14">
        <f>IFERROR(VLOOKUP($A452,ConEnroll!$A$8:$S$601,15,0),0)</f>
        <v>0</v>
      </c>
      <c r="CI452" s="14">
        <f t="shared" si="1071"/>
        <v>0</v>
      </c>
      <c r="CJ452" s="14">
        <f t="shared" si="1072"/>
        <v>0</v>
      </c>
      <c r="CK452" s="14">
        <f t="shared" si="1073"/>
        <v>0</v>
      </c>
      <c r="CL452" s="14" t="e">
        <f t="shared" si="1074"/>
        <v>#VALUE!</v>
      </c>
      <c r="CM452" s="14" t="e">
        <f t="shared" si="1075"/>
        <v>#VALUE!</v>
      </c>
      <c r="CN452" s="42"/>
      <c r="CO452" s="14">
        <f t="shared" si="1016"/>
        <v>-12501.063636363637</v>
      </c>
      <c r="CP452" s="14" t="e">
        <f t="shared" si="1017"/>
        <v>#VALUE!</v>
      </c>
      <c r="CQ452" s="14">
        <f t="shared" si="1018"/>
        <v>0</v>
      </c>
      <c r="CR452" s="14" t="e">
        <f t="shared" si="1019"/>
        <v>#VALUE!</v>
      </c>
      <c r="CS452" s="37" t="e">
        <f t="shared" si="1020"/>
        <v>#VALUE!</v>
      </c>
      <c r="CT452" s="239"/>
      <c r="CU452" s="239"/>
      <c r="CV452" s="468"/>
      <c r="CW452" s="14">
        <f>IFERROR(VLOOKUP($A452,BaseFY23!$A$7:$AK$527,6,0),0)</f>
        <v>298.85638999999998</v>
      </c>
      <c r="CX452" s="14">
        <f>IFERROR(VLOOKUP($A452,BaseFY23!$A$7:$AN$528,28,0),0)</f>
        <v>3544771.5522790002</v>
      </c>
      <c r="CY452" s="14">
        <f t="shared" si="1076"/>
        <v>11861.120159682718</v>
      </c>
      <c r="CZ452" s="14">
        <f>IFERROR(VLOOKUP($A452,SpecEd23!$A$21:$BB$605,23,0)," ")</f>
        <v>1103090.211160877</v>
      </c>
      <c r="DA452" s="14">
        <f t="shared" si="1077"/>
        <v>3691.0377293953029</v>
      </c>
      <c r="DB452" s="14">
        <f>IFERROR(VLOOKUP($A452,ECFE!$A$16:$AB$347,7,0),0)</f>
        <v>0</v>
      </c>
      <c r="DC452" s="14">
        <f t="shared" si="1078"/>
        <v>0</v>
      </c>
      <c r="DD452" s="14">
        <v>0</v>
      </c>
      <c r="DE452" s="14">
        <f t="shared" si="1079"/>
        <v>0</v>
      </c>
      <c r="DF452" s="14">
        <f>IFERROR(VLOOKUP($A452,ConEnroll!$A$7:$S$338,10,0),0)</f>
        <v>0</v>
      </c>
      <c r="DG452" s="14">
        <f t="shared" si="1080"/>
        <v>0</v>
      </c>
      <c r="DH452" s="14">
        <f t="shared" si="1021"/>
        <v>0</v>
      </c>
      <c r="DI452" s="14">
        <f t="shared" si="1081"/>
        <v>0</v>
      </c>
      <c r="DJ452" s="14">
        <f t="shared" si="1022"/>
        <v>4647861.763439877</v>
      </c>
      <c r="DK452" s="14">
        <f t="shared" si="1082"/>
        <v>15552.15788907802</v>
      </c>
      <c r="DL452" s="42"/>
      <c r="DM452" s="14">
        <f>IFERROR(VLOOKUP($A452,HouseFY23!$A$7:$AJ$528,28,0),0)</f>
        <v>3760516.122279</v>
      </c>
      <c r="DN452" s="14">
        <f t="shared" si="1083"/>
        <v>12583.020635024737</v>
      </c>
      <c r="DO452" s="14">
        <f>IFERROR(VLOOKUP($A452,Compens80percent!$A$13:$M$560,12,0),0)</f>
        <v>314524.48</v>
      </c>
      <c r="DP452" s="14">
        <f t="shared" si="1083"/>
        <v>1052.4268194499707</v>
      </c>
      <c r="DQ452" s="14">
        <f t="shared" si="1084"/>
        <v>4075040.602279</v>
      </c>
      <c r="DR452" s="14">
        <f t="shared" si="1085"/>
        <v>12348.607885693938</v>
      </c>
      <c r="DS452" s="14">
        <f>IFERROR(VLOOKUP($A452,SpecEd23!$A$21:$Z$550,14,0),0)</f>
        <v>1103090.211160877</v>
      </c>
      <c r="DT452" s="14">
        <f t="shared" si="1086"/>
        <v>3691.0377293953029</v>
      </c>
      <c r="DU452" s="14">
        <f>IFERROR(VLOOKUP($A452,ECFE!$A$16:$AB$347,9,0),0)</f>
        <v>0</v>
      </c>
      <c r="DV452" s="14">
        <f t="shared" si="1087"/>
        <v>0</v>
      </c>
      <c r="DW452" s="14">
        <f>IFERROR(VLOOKUP($A452,ParaFY19!$A$21:$Z$543,7,0),0)</f>
        <v>2156</v>
      </c>
      <c r="DX452" s="14">
        <f t="shared" si="1088"/>
        <v>7.2141673129358219</v>
      </c>
      <c r="DY452" s="14">
        <f>IFERROR(VLOOKUP($A452,ConEnroll!$A$7:$S$341,13,0),0)</f>
        <v>0</v>
      </c>
      <c r="DZ452" s="14">
        <f t="shared" si="1089"/>
        <v>0</v>
      </c>
      <c r="EA452" s="14">
        <f t="shared" si="1023"/>
        <v>2156</v>
      </c>
      <c r="EB452" s="14">
        <f t="shared" si="1090"/>
        <v>7.2141673129358219</v>
      </c>
      <c r="EC452" s="14">
        <f t="shared" si="1024"/>
        <v>4865762.3334398773</v>
      </c>
      <c r="ED452" s="14">
        <f t="shared" si="1091"/>
        <v>16281.272531732977</v>
      </c>
      <c r="EE452" s="62"/>
      <c r="EF452" s="14">
        <f t="shared" si="1025"/>
        <v>721.90047534201949</v>
      </c>
      <c r="EG452" s="14">
        <f t="shared" si="1026"/>
        <v>0</v>
      </c>
      <c r="EH452" s="14">
        <f t="shared" si="1027"/>
        <v>7.2141673129358219</v>
      </c>
      <c r="EI452" s="14">
        <f t="shared" si="1092"/>
        <v>729.11464265495533</v>
      </c>
      <c r="EJ452" s="37">
        <f t="shared" si="1028"/>
        <v>4.6881895609290236E-2</v>
      </c>
      <c r="EK452" s="42"/>
      <c r="EL452" s="14" t="str">
        <f>IFERROR(VLOOKUP($A452,#REF!,27,0),"0")</f>
        <v>0</v>
      </c>
      <c r="EM452" s="14">
        <f t="shared" si="1093"/>
        <v>0</v>
      </c>
      <c r="EN452" s="14" t="str">
        <f>IFERROR(VLOOKUP($A452,SpecEd23!#REF!,23,0)," ")</f>
        <v xml:space="preserve"> </v>
      </c>
      <c r="EO452" s="14" t="e">
        <f t="shared" si="1094"/>
        <v>#VALUE!</v>
      </c>
      <c r="EP452" s="14">
        <f>IFERROR(VLOOKUP($A452,ECFE!#REF!,24,0),0)</f>
        <v>0</v>
      </c>
      <c r="EQ452" s="14">
        <f t="shared" si="1095"/>
        <v>0</v>
      </c>
      <c r="ER452" s="14">
        <f>IFERROR(VLOOKUP($A452,#REF!,30,0),0)</f>
        <v>0</v>
      </c>
      <c r="ES452" s="14">
        <f t="shared" si="1096"/>
        <v>0</v>
      </c>
      <c r="ET452" s="14">
        <f>IFERROR(VLOOKUP($A452,#REF!,12,0),0)</f>
        <v>0</v>
      </c>
      <c r="EU452" s="14">
        <f t="shared" si="1097"/>
        <v>0</v>
      </c>
      <c r="EV452" s="14">
        <v>0</v>
      </c>
      <c r="EW452" s="14">
        <f t="shared" si="1098"/>
        <v>0</v>
      </c>
      <c r="EX452" s="14">
        <f>IFERROR(VLOOKUP($A452,ConEnroll!$A$8:$S$601,16,0),0)</f>
        <v>0</v>
      </c>
      <c r="EY452" s="14">
        <f t="shared" si="1099"/>
        <v>0</v>
      </c>
      <c r="EZ452" s="14">
        <f t="shared" si="1100"/>
        <v>0</v>
      </c>
      <c r="FA452" s="14">
        <f t="shared" si="1101"/>
        <v>0</v>
      </c>
      <c r="FB452" s="14" t="e">
        <f t="shared" si="1102"/>
        <v>#VALUE!</v>
      </c>
      <c r="FC452" s="14" t="e">
        <f t="shared" si="1103"/>
        <v>#VALUE!</v>
      </c>
      <c r="FD452" s="62"/>
      <c r="FE452" s="14">
        <f t="shared" si="1029"/>
        <v>12583.020635024737</v>
      </c>
      <c r="FF452" s="14" t="e">
        <f t="shared" si="1030"/>
        <v>#VALUE!</v>
      </c>
      <c r="FG452" s="14">
        <f t="shared" si="1104"/>
        <v>7.2141673129358219</v>
      </c>
      <c r="FH452" s="14" t="e">
        <f t="shared" si="1031"/>
        <v>#VALUE!</v>
      </c>
      <c r="FI452" s="37" t="e">
        <f t="shared" si="1032"/>
        <v>#VALUE!</v>
      </c>
      <c r="FJ452" s="12"/>
      <c r="FK452" s="14" t="str">
        <f>IFERROR(VLOOKUP($A452,#REF!,27,0),"0")</f>
        <v>0</v>
      </c>
      <c r="FL452" s="14">
        <f t="shared" si="1105"/>
        <v>0</v>
      </c>
      <c r="FM452" s="14" t="str">
        <f>IFERROR(VLOOKUP($A452,SpecEd23!$X$22:$Y$610,59,0)," ")</f>
        <v xml:space="preserve"> </v>
      </c>
      <c r="FN452" s="14" t="e">
        <f t="shared" si="1106"/>
        <v>#VALUE!</v>
      </c>
      <c r="FO452" s="14">
        <f>IFERROR(VLOOKUP($A452,ECFE!#REF!,26,0),0)</f>
        <v>0</v>
      </c>
      <c r="FP452" s="14">
        <f t="shared" si="1107"/>
        <v>0</v>
      </c>
      <c r="FQ452" s="14">
        <f>IFERROR(VLOOKUP($A452,#REF!,16,0),0)</f>
        <v>0</v>
      </c>
      <c r="FR452" s="14">
        <f t="shared" si="1108"/>
        <v>0</v>
      </c>
      <c r="FS452" s="14">
        <f>IFERROR(VLOOKUP($A452,#REF!,12,0),0)</f>
        <v>0</v>
      </c>
      <c r="FT452" s="14">
        <f t="shared" si="1109"/>
        <v>0</v>
      </c>
      <c r="FU452" s="14">
        <v>0</v>
      </c>
      <c r="FV452" s="14">
        <f t="shared" si="1110"/>
        <v>0</v>
      </c>
      <c r="FW452" s="14">
        <f>IFERROR(VLOOKUP($A452,ConEnroll!$A$8:$S$601,16,0),0)</f>
        <v>0</v>
      </c>
      <c r="FX452" s="14">
        <f t="shared" si="1111"/>
        <v>0</v>
      </c>
      <c r="FY452" s="14">
        <f t="shared" si="1112"/>
        <v>0</v>
      </c>
      <c r="FZ452" s="14">
        <f t="shared" si="1113"/>
        <v>0</v>
      </c>
      <c r="GA452" s="14" t="e">
        <f t="shared" si="1114"/>
        <v>#VALUE!</v>
      </c>
      <c r="GB452" s="14" t="e">
        <f t="shared" si="1115"/>
        <v>#VALUE!</v>
      </c>
      <c r="GC452" s="39"/>
      <c r="GD452" s="14">
        <f t="shared" si="1033"/>
        <v>-11861.120159682718</v>
      </c>
      <c r="GE452" s="14" t="e">
        <f t="shared" si="1034"/>
        <v>#VALUE!</v>
      </c>
      <c r="GF452" s="14">
        <f t="shared" si="1035"/>
        <v>0</v>
      </c>
      <c r="GG452" s="14" t="e">
        <f t="shared" si="1036"/>
        <v>#VALUE!</v>
      </c>
      <c r="GH452" s="37" t="e">
        <f t="shared" si="1037"/>
        <v>#VALUE!</v>
      </c>
    </row>
    <row r="453" spans="1:190" ht="12.5" x14ac:dyDescent="0.25">
      <c r="A453" s="67">
        <v>4155</v>
      </c>
      <c r="B453" s="35">
        <v>7</v>
      </c>
      <c r="C453" s="14">
        <v>7</v>
      </c>
      <c r="D453" s="14"/>
      <c r="E453" s="14"/>
      <c r="F453" s="35" t="s">
        <v>2728</v>
      </c>
      <c r="G453" s="41"/>
      <c r="H453" s="14">
        <f>IFERROR(VLOOKUP($A453,BaseFY22!$A$7:$AK$528,6,0),0)</f>
        <v>136</v>
      </c>
      <c r="I453" s="14">
        <f>IFERROR(VLOOKUP($A453,BaseFY22!$A$7:$AK$528,28,0),0)</f>
        <v>1265700</v>
      </c>
      <c r="J453" s="14">
        <f t="shared" si="1038"/>
        <v>9306.6176470588234</v>
      </c>
      <c r="K453" s="14">
        <f>IFERROR(VLOOKUP($A453,SpecEd22!$A$21:$BB$605,24,0)," ")</f>
        <v>722476.29784081492</v>
      </c>
      <c r="L453" s="14">
        <f t="shared" si="1039"/>
        <v>5312.3257194177568</v>
      </c>
      <c r="M453" s="14">
        <f>IFERROR(VLOOKUP($A453,ECFE!$A$16:$AB$347,7,0),0)</f>
        <v>0</v>
      </c>
      <c r="N453" s="14">
        <f t="shared" si="1005"/>
        <v>0</v>
      </c>
      <c r="O453" s="14">
        <v>0</v>
      </c>
      <c r="P453" s="14">
        <f t="shared" si="1006"/>
        <v>0</v>
      </c>
      <c r="Q453" s="14">
        <f>IFERROR(VLOOKUP($A453,ConEnroll!$A$7:$S$337,10,0),0)</f>
        <v>0</v>
      </c>
      <c r="R453" s="14">
        <f t="shared" si="1040"/>
        <v>0</v>
      </c>
      <c r="S453" s="14">
        <f t="shared" si="1007"/>
        <v>0</v>
      </c>
      <c r="T453" s="14">
        <f t="shared" si="1041"/>
        <v>0</v>
      </c>
      <c r="U453" s="14">
        <f t="shared" si="1008"/>
        <v>1988176.297840815</v>
      </c>
      <c r="V453" s="14">
        <f t="shared" si="1042"/>
        <v>14618.943366476582</v>
      </c>
      <c r="W453" s="42"/>
      <c r="X453" s="14">
        <f>IFERROR(VLOOKUP($A453,HouseFY22!$A$6:$AJ$528,28,0),0)</f>
        <v>1290367.841431</v>
      </c>
      <c r="Y453" s="14">
        <f t="shared" si="1043"/>
        <v>9487.9988340514701</v>
      </c>
      <c r="Z453" s="14">
        <f>IFERROR(VLOOKUP($A453,Compens80percent!$A$13:$M$560,12,0),0)</f>
        <v>0</v>
      </c>
      <c r="AA453" s="14">
        <f t="shared" si="1043"/>
        <v>0</v>
      </c>
      <c r="AB453" s="14">
        <f t="shared" si="1044"/>
        <v>1290367.841431</v>
      </c>
      <c r="AC453" s="14">
        <f t="shared" si="1043"/>
        <v>9487.9988340514701</v>
      </c>
      <c r="AD453" s="14">
        <f>IFERROR(VLOOKUP(A453,SpecEd22!$A$21:$Z$550,14,0),0)</f>
        <v>722476.29784081492</v>
      </c>
      <c r="AE453" s="14">
        <f t="shared" si="1045"/>
        <v>5312.3257194177568</v>
      </c>
      <c r="AF453" s="14">
        <f>IFERROR(VLOOKUP($A453,ECFE!$A$16:$AB$348,8,0),0)</f>
        <v>0</v>
      </c>
      <c r="AG453" s="14">
        <f t="shared" si="1046"/>
        <v>0</v>
      </c>
      <c r="AH453" s="14">
        <f>IFERROR(VLOOKUP(A453,ParaFY19!$A$21:$Z$543,7,0),0)</f>
        <v>1960</v>
      </c>
      <c r="AI453" s="14">
        <f t="shared" si="1047"/>
        <v>14.411764705882353</v>
      </c>
      <c r="AJ453" s="14">
        <f>IFERROR(VLOOKUP(A453,ConEnroll!$A$7:$S$341,13,0),0)</f>
        <v>0</v>
      </c>
      <c r="AK453" s="14">
        <f t="shared" si="1048"/>
        <v>0</v>
      </c>
      <c r="AL453" s="14">
        <f t="shared" si="1003"/>
        <v>1960</v>
      </c>
      <c r="AM453" s="14">
        <f t="shared" si="1049"/>
        <v>14.411764705882353</v>
      </c>
      <c r="AN453" s="14">
        <f t="shared" si="1050"/>
        <v>2014804.1392718148</v>
      </c>
      <c r="AO453" s="14">
        <f t="shared" si="1051"/>
        <v>14814.73631817511</v>
      </c>
      <c r="AP453" s="62"/>
      <c r="AQ453" s="14">
        <f t="shared" si="1004"/>
        <v>181.38118699264669</v>
      </c>
      <c r="AR453" s="14">
        <f t="shared" si="1009"/>
        <v>0</v>
      </c>
      <c r="AS453" s="14">
        <f t="shared" si="1010"/>
        <v>14.411764705882353</v>
      </c>
      <c r="AT453" s="14">
        <f t="shared" si="1052"/>
        <v>195.79295169852904</v>
      </c>
      <c r="AU453" s="37">
        <f t="shared" si="1011"/>
        <v>1.3393098720630622E-2</v>
      </c>
      <c r="AV453" s="42"/>
      <c r="AW453" s="14" t="str">
        <f>IFERROR(VLOOKUP($A453,#REF!,27,0),"0")</f>
        <v>0</v>
      </c>
      <c r="AX453" s="14">
        <f t="shared" si="1053"/>
        <v>0</v>
      </c>
      <c r="AY453" s="14" t="str">
        <f>IFERROR(VLOOKUP($A453,SpecEd22!#REF!,23,0)," ")</f>
        <v xml:space="preserve"> </v>
      </c>
      <c r="AZ453" s="14" t="e">
        <f t="shared" si="1054"/>
        <v>#VALUE!</v>
      </c>
      <c r="BA453" s="14">
        <f>IFERROR(VLOOKUP($A453,ECFE!#REF!,23,0),0)</f>
        <v>0</v>
      </c>
      <c r="BB453" s="14">
        <f t="shared" si="1055"/>
        <v>0</v>
      </c>
      <c r="BC453" s="14">
        <f>IFERROR(VLOOKUP($A453,#REF!,17,0),0)</f>
        <v>0</v>
      </c>
      <c r="BD453" s="14">
        <f t="shared" si="1056"/>
        <v>0</v>
      </c>
      <c r="BE453" s="14">
        <f>IFERROR(VLOOKUP($A453,#REF!,9,0),0)</f>
        <v>0</v>
      </c>
      <c r="BF453" s="14">
        <f t="shared" si="1057"/>
        <v>0</v>
      </c>
      <c r="BG453" s="14">
        <v>0</v>
      </c>
      <c r="BH453" s="14">
        <f t="shared" si="1058"/>
        <v>0</v>
      </c>
      <c r="BI453" s="14">
        <f>IFERROR(VLOOKUP($A453,ConEnroll!$A$8:$S$601,15,0),0)</f>
        <v>0</v>
      </c>
      <c r="BJ453" s="14">
        <f t="shared" si="1059"/>
        <v>0</v>
      </c>
      <c r="BK453" s="14">
        <f t="shared" si="1060"/>
        <v>0</v>
      </c>
      <c r="BL453" s="14">
        <f t="shared" si="1061"/>
        <v>0</v>
      </c>
      <c r="BM453" s="14" t="e">
        <f t="shared" si="1062"/>
        <v>#VALUE!</v>
      </c>
      <c r="BN453" s="14" t="e">
        <f t="shared" si="1063"/>
        <v>#VALUE!</v>
      </c>
      <c r="BO453" s="42"/>
      <c r="BP453" s="14">
        <f t="shared" si="1012"/>
        <v>9487.9988340514701</v>
      </c>
      <c r="BQ453" s="14" t="e">
        <f t="shared" si="1013"/>
        <v>#VALUE!</v>
      </c>
      <c r="BR453" s="14">
        <f t="shared" si="1064"/>
        <v>14.411764705882353</v>
      </c>
      <c r="BS453" s="14" t="e">
        <f t="shared" si="1014"/>
        <v>#VALUE!</v>
      </c>
      <c r="BT453" s="37" t="e">
        <f t="shared" si="1015"/>
        <v>#VALUE!</v>
      </c>
      <c r="BU453" s="41"/>
      <c r="BV453" s="14" t="str">
        <f>IFERROR(VLOOKUP($A453,#REF!,27,0),"0")</f>
        <v>0</v>
      </c>
      <c r="BW453" s="14">
        <f t="shared" si="1065"/>
        <v>0</v>
      </c>
      <c r="BX453" s="14" t="str">
        <f>IFERROR(VLOOKUP($A453,SpecEd22!$Z$22:$AV$606,59,0)," ")</f>
        <v xml:space="preserve"> </v>
      </c>
      <c r="BY453" s="14" t="e">
        <f t="shared" si="1066"/>
        <v>#VALUE!</v>
      </c>
      <c r="BZ453" s="14">
        <f>IFERROR(VLOOKUP($A453,ECFE!#REF!,25,0),0)</f>
        <v>0</v>
      </c>
      <c r="CA453" s="14">
        <f t="shared" si="1067"/>
        <v>0</v>
      </c>
      <c r="CB453" s="14">
        <f>IFERROR(VLOOKUP($A453,#REF!,17,0),0)</f>
        <v>0</v>
      </c>
      <c r="CC453" s="14">
        <f t="shared" si="1068"/>
        <v>0</v>
      </c>
      <c r="CD453" s="14">
        <f>IFERROR(VLOOKUP($A453,#REF!,9,0),0)</f>
        <v>0</v>
      </c>
      <c r="CE453" s="14">
        <f t="shared" si="1069"/>
        <v>0</v>
      </c>
      <c r="CF453" s="14">
        <v>0</v>
      </c>
      <c r="CG453" s="14">
        <f t="shared" si="1070"/>
        <v>0</v>
      </c>
      <c r="CH453" s="14">
        <f>IFERROR(VLOOKUP($A453,ConEnroll!$A$8:$S$601,15,0),0)</f>
        <v>0</v>
      </c>
      <c r="CI453" s="14">
        <f t="shared" si="1071"/>
        <v>0</v>
      </c>
      <c r="CJ453" s="14">
        <f t="shared" si="1072"/>
        <v>0</v>
      </c>
      <c r="CK453" s="14">
        <f t="shared" si="1073"/>
        <v>0</v>
      </c>
      <c r="CL453" s="14" t="e">
        <f t="shared" si="1074"/>
        <v>#VALUE!</v>
      </c>
      <c r="CM453" s="14" t="e">
        <f t="shared" si="1075"/>
        <v>#VALUE!</v>
      </c>
      <c r="CN453" s="42"/>
      <c r="CO453" s="14">
        <f t="shared" si="1016"/>
        <v>-9306.6176470588234</v>
      </c>
      <c r="CP453" s="14" t="e">
        <f t="shared" si="1017"/>
        <v>#VALUE!</v>
      </c>
      <c r="CQ453" s="14">
        <f t="shared" si="1018"/>
        <v>0</v>
      </c>
      <c r="CR453" s="14" t="e">
        <f t="shared" si="1019"/>
        <v>#VALUE!</v>
      </c>
      <c r="CS453" s="37" t="e">
        <f t="shared" si="1020"/>
        <v>#VALUE!</v>
      </c>
      <c r="CT453" s="239"/>
      <c r="CU453" s="239"/>
      <c r="CV453" s="468"/>
      <c r="CW453" s="14">
        <f>IFERROR(VLOOKUP($A453,BaseFY23!$A$7:$AK$527,6,0),0)</f>
        <v>131.5</v>
      </c>
      <c r="CX453" s="14">
        <f>IFERROR(VLOOKUP($A453,BaseFY23!$A$7:$AN$528,28,0),0)</f>
        <v>1245601.5</v>
      </c>
      <c r="CY453" s="14">
        <f t="shared" si="1076"/>
        <v>9472.2547528517116</v>
      </c>
      <c r="CZ453" s="14">
        <f>IFERROR(VLOOKUP($A453,SpecEd23!$A$21:$BB$605,23,0)," ")</f>
        <v>749757.33677200705</v>
      </c>
      <c r="DA453" s="14">
        <f t="shared" si="1077"/>
        <v>5701.5767054905482</v>
      </c>
      <c r="DB453" s="14">
        <f>IFERROR(VLOOKUP($A453,ECFE!$A$16:$AB$347,7,0),0)</f>
        <v>0</v>
      </c>
      <c r="DC453" s="14">
        <f t="shared" si="1078"/>
        <v>0</v>
      </c>
      <c r="DD453" s="14">
        <v>0</v>
      </c>
      <c r="DE453" s="14">
        <f t="shared" si="1079"/>
        <v>0</v>
      </c>
      <c r="DF453" s="14">
        <f>IFERROR(VLOOKUP($A453,ConEnroll!$A$7:$S$338,10,0),0)</f>
        <v>0</v>
      </c>
      <c r="DG453" s="14">
        <f t="shared" si="1080"/>
        <v>0</v>
      </c>
      <c r="DH453" s="14">
        <f t="shared" si="1021"/>
        <v>0</v>
      </c>
      <c r="DI453" s="14">
        <f t="shared" si="1081"/>
        <v>0</v>
      </c>
      <c r="DJ453" s="14">
        <f t="shared" si="1022"/>
        <v>1995358.8367720069</v>
      </c>
      <c r="DK453" s="14">
        <f t="shared" si="1082"/>
        <v>15173.831458342258</v>
      </c>
      <c r="DL453" s="42"/>
      <c r="DM453" s="14">
        <f>IFERROR(VLOOKUP($A453,HouseFY23!$A$7:$AJ$528,28,0),0)</f>
        <v>1294453.06</v>
      </c>
      <c r="DN453" s="14">
        <f t="shared" si="1083"/>
        <v>9843.749505703423</v>
      </c>
      <c r="DO453" s="14">
        <f>IFERROR(VLOOKUP($A453,Compens80percent!$A$13:$M$560,12,0),0)</f>
        <v>0</v>
      </c>
      <c r="DP453" s="14">
        <f t="shared" si="1083"/>
        <v>0</v>
      </c>
      <c r="DQ453" s="14">
        <f t="shared" si="1084"/>
        <v>1294453.06</v>
      </c>
      <c r="DR453" s="14">
        <f t="shared" si="1085"/>
        <v>9518.0372058823541</v>
      </c>
      <c r="DS453" s="14">
        <f>IFERROR(VLOOKUP($A453,SpecEd23!$A$21:$Z$550,14,0),0)</f>
        <v>749757.33677200705</v>
      </c>
      <c r="DT453" s="14">
        <f t="shared" si="1086"/>
        <v>5701.5767054905482</v>
      </c>
      <c r="DU453" s="14">
        <f>IFERROR(VLOOKUP($A453,ECFE!$A$16:$AB$347,9,0),0)</f>
        <v>0</v>
      </c>
      <c r="DV453" s="14">
        <f t="shared" si="1087"/>
        <v>0</v>
      </c>
      <c r="DW453" s="14">
        <f>IFERROR(VLOOKUP($A453,ParaFY19!$A$21:$Z$543,7,0),0)</f>
        <v>1960</v>
      </c>
      <c r="DX453" s="14">
        <f t="shared" si="1088"/>
        <v>14.904942965779467</v>
      </c>
      <c r="DY453" s="14">
        <f>IFERROR(VLOOKUP($A453,ConEnroll!$A$7:$S$341,13,0),0)</f>
        <v>0</v>
      </c>
      <c r="DZ453" s="14">
        <f t="shared" si="1089"/>
        <v>0</v>
      </c>
      <c r="EA453" s="14">
        <f t="shared" si="1023"/>
        <v>1960</v>
      </c>
      <c r="EB453" s="14">
        <f t="shared" si="1090"/>
        <v>14.904942965779467</v>
      </c>
      <c r="EC453" s="14">
        <f t="shared" si="1024"/>
        <v>2046170.396772007</v>
      </c>
      <c r="ED453" s="14">
        <f t="shared" si="1091"/>
        <v>15560.231154159748</v>
      </c>
      <c r="EE453" s="62"/>
      <c r="EF453" s="14">
        <f t="shared" si="1025"/>
        <v>371.49475285171138</v>
      </c>
      <c r="EG453" s="14">
        <f t="shared" si="1026"/>
        <v>0</v>
      </c>
      <c r="EH453" s="14">
        <f t="shared" si="1027"/>
        <v>14.904942965779467</v>
      </c>
      <c r="EI453" s="14">
        <f t="shared" si="1092"/>
        <v>386.39969581749085</v>
      </c>
      <c r="EJ453" s="37">
        <f t="shared" si="1028"/>
        <v>2.546487331682179E-2</v>
      </c>
      <c r="EK453" s="42"/>
      <c r="EL453" s="14" t="str">
        <f>IFERROR(VLOOKUP($A453,#REF!,27,0),"0")</f>
        <v>0</v>
      </c>
      <c r="EM453" s="14">
        <f t="shared" si="1093"/>
        <v>0</v>
      </c>
      <c r="EN453" s="14" t="str">
        <f>IFERROR(VLOOKUP($A453,SpecEd23!#REF!,23,0)," ")</f>
        <v xml:space="preserve"> </v>
      </c>
      <c r="EO453" s="14" t="e">
        <f t="shared" si="1094"/>
        <v>#VALUE!</v>
      </c>
      <c r="EP453" s="14">
        <f>IFERROR(VLOOKUP($A453,ECFE!#REF!,24,0),0)</f>
        <v>0</v>
      </c>
      <c r="EQ453" s="14">
        <f t="shared" si="1095"/>
        <v>0</v>
      </c>
      <c r="ER453" s="14">
        <f>IFERROR(VLOOKUP($A453,#REF!,30,0),0)</f>
        <v>0</v>
      </c>
      <c r="ES453" s="14">
        <f t="shared" si="1096"/>
        <v>0</v>
      </c>
      <c r="ET453" s="14">
        <f>IFERROR(VLOOKUP($A453,#REF!,12,0),0)</f>
        <v>0</v>
      </c>
      <c r="EU453" s="14">
        <f t="shared" si="1097"/>
        <v>0</v>
      </c>
      <c r="EV453" s="14">
        <v>0</v>
      </c>
      <c r="EW453" s="14">
        <f t="shared" si="1098"/>
        <v>0</v>
      </c>
      <c r="EX453" s="14">
        <f>IFERROR(VLOOKUP($A453,ConEnroll!$A$8:$S$601,16,0),0)</f>
        <v>0</v>
      </c>
      <c r="EY453" s="14">
        <f t="shared" si="1099"/>
        <v>0</v>
      </c>
      <c r="EZ453" s="14">
        <f t="shared" si="1100"/>
        <v>0</v>
      </c>
      <c r="FA453" s="14">
        <f t="shared" si="1101"/>
        <v>0</v>
      </c>
      <c r="FB453" s="14" t="e">
        <f t="shared" si="1102"/>
        <v>#VALUE!</v>
      </c>
      <c r="FC453" s="14" t="e">
        <f t="shared" si="1103"/>
        <v>#VALUE!</v>
      </c>
      <c r="FD453" s="62"/>
      <c r="FE453" s="14">
        <f t="shared" si="1029"/>
        <v>9843.749505703423</v>
      </c>
      <c r="FF453" s="14" t="e">
        <f t="shared" si="1030"/>
        <v>#VALUE!</v>
      </c>
      <c r="FG453" s="14">
        <f t="shared" si="1104"/>
        <v>14.904942965779467</v>
      </c>
      <c r="FH453" s="14" t="e">
        <f t="shared" si="1031"/>
        <v>#VALUE!</v>
      </c>
      <c r="FI453" s="37" t="e">
        <f t="shared" si="1032"/>
        <v>#VALUE!</v>
      </c>
      <c r="FJ453" s="12"/>
      <c r="FK453" s="14" t="str">
        <f>IFERROR(VLOOKUP($A453,#REF!,27,0),"0")</f>
        <v>0</v>
      </c>
      <c r="FL453" s="14">
        <f t="shared" si="1105"/>
        <v>0</v>
      </c>
      <c r="FM453" s="14" t="str">
        <f>IFERROR(VLOOKUP($A453,SpecEd23!$X$22:$Y$610,59,0)," ")</f>
        <v xml:space="preserve"> </v>
      </c>
      <c r="FN453" s="14" t="e">
        <f t="shared" si="1106"/>
        <v>#VALUE!</v>
      </c>
      <c r="FO453" s="14">
        <f>IFERROR(VLOOKUP($A453,ECFE!#REF!,26,0),0)</f>
        <v>0</v>
      </c>
      <c r="FP453" s="14">
        <f t="shared" si="1107"/>
        <v>0</v>
      </c>
      <c r="FQ453" s="14">
        <f>IFERROR(VLOOKUP($A453,#REF!,16,0),0)</f>
        <v>0</v>
      </c>
      <c r="FR453" s="14">
        <f t="shared" si="1108"/>
        <v>0</v>
      </c>
      <c r="FS453" s="14">
        <f>IFERROR(VLOOKUP($A453,#REF!,12,0),0)</f>
        <v>0</v>
      </c>
      <c r="FT453" s="14">
        <f t="shared" si="1109"/>
        <v>0</v>
      </c>
      <c r="FU453" s="14">
        <v>0</v>
      </c>
      <c r="FV453" s="14">
        <f t="shared" si="1110"/>
        <v>0</v>
      </c>
      <c r="FW453" s="14">
        <f>IFERROR(VLOOKUP($A453,ConEnroll!$A$8:$S$601,16,0),0)</f>
        <v>0</v>
      </c>
      <c r="FX453" s="14">
        <f t="shared" si="1111"/>
        <v>0</v>
      </c>
      <c r="FY453" s="14">
        <f t="shared" si="1112"/>
        <v>0</v>
      </c>
      <c r="FZ453" s="14">
        <f t="shared" si="1113"/>
        <v>0</v>
      </c>
      <c r="GA453" s="14" t="e">
        <f t="shared" si="1114"/>
        <v>#VALUE!</v>
      </c>
      <c r="GB453" s="14" t="e">
        <f t="shared" si="1115"/>
        <v>#VALUE!</v>
      </c>
      <c r="GC453" s="39"/>
      <c r="GD453" s="14">
        <f t="shared" si="1033"/>
        <v>-9472.2547528517116</v>
      </c>
      <c r="GE453" s="14" t="e">
        <f t="shared" si="1034"/>
        <v>#VALUE!</v>
      </c>
      <c r="GF453" s="14">
        <f t="shared" si="1035"/>
        <v>0</v>
      </c>
      <c r="GG453" s="14" t="e">
        <f t="shared" si="1036"/>
        <v>#VALUE!</v>
      </c>
      <c r="GH453" s="37" t="e">
        <f t="shared" si="1037"/>
        <v>#VALUE!</v>
      </c>
    </row>
    <row r="454" spans="1:190" ht="12.5" x14ac:dyDescent="0.25">
      <c r="A454" s="67">
        <v>4159</v>
      </c>
      <c r="B454" s="35">
        <v>7</v>
      </c>
      <c r="C454" s="14">
        <v>7</v>
      </c>
      <c r="D454" s="14"/>
      <c r="E454" s="14"/>
      <c r="F454" s="35" t="s">
        <v>1205</v>
      </c>
      <c r="G454" s="41"/>
      <c r="H454" s="14">
        <f>IFERROR(VLOOKUP($A454,BaseFY22!$A$7:$AK$528,6,0),0)</f>
        <v>1135</v>
      </c>
      <c r="I454" s="14">
        <f>IFERROR(VLOOKUP($A454,BaseFY22!$A$7:$AK$528,28,0),0)</f>
        <v>8499591</v>
      </c>
      <c r="J454" s="14">
        <f t="shared" si="1038"/>
        <v>7488.6264317180621</v>
      </c>
      <c r="K454" s="14">
        <f>IFERROR(VLOOKUP($A454,SpecEd22!$A$21:$BB$605,24,0)," ")</f>
        <v>3307619.6932066693</v>
      </c>
      <c r="L454" s="14">
        <f t="shared" si="1039"/>
        <v>2914.2023728693121</v>
      </c>
      <c r="M454" s="14">
        <f>IFERROR(VLOOKUP($A454,ECFE!$A$16:$AB$347,7,0),0)</f>
        <v>0</v>
      </c>
      <c r="N454" s="14">
        <f t="shared" si="1005"/>
        <v>0</v>
      </c>
      <c r="O454" s="14">
        <v>0</v>
      </c>
      <c r="P454" s="14">
        <f t="shared" si="1006"/>
        <v>0</v>
      </c>
      <c r="Q454" s="14">
        <f>IFERROR(VLOOKUP($A454,ConEnroll!$A$7:$S$337,10,0),0)</f>
        <v>0</v>
      </c>
      <c r="R454" s="14">
        <f t="shared" si="1040"/>
        <v>0</v>
      </c>
      <c r="S454" s="14">
        <f t="shared" si="1007"/>
        <v>0</v>
      </c>
      <c r="T454" s="14">
        <f t="shared" si="1041"/>
        <v>0</v>
      </c>
      <c r="U454" s="14">
        <f t="shared" si="1008"/>
        <v>11807210.69320667</v>
      </c>
      <c r="V454" s="14">
        <f t="shared" si="1042"/>
        <v>10402.828804587374</v>
      </c>
      <c r="W454" s="42"/>
      <c r="X454" s="14">
        <f>IFERROR(VLOOKUP($A454,HouseFY22!$A$6:$AJ$528,28,0),0)</f>
        <v>8672083.0645199995</v>
      </c>
      <c r="Y454" s="14">
        <f t="shared" si="1043"/>
        <v>7640.6018189603519</v>
      </c>
      <c r="Z454" s="14">
        <f>IFERROR(VLOOKUP($A454,Compens80percent!$A$13:$M$560,12,0),0)</f>
        <v>0</v>
      </c>
      <c r="AA454" s="14">
        <f t="shared" si="1043"/>
        <v>0</v>
      </c>
      <c r="AB454" s="14">
        <f t="shared" si="1044"/>
        <v>8672083.0645199995</v>
      </c>
      <c r="AC454" s="14">
        <f t="shared" si="1043"/>
        <v>7640.6018189603519</v>
      </c>
      <c r="AD454" s="14">
        <f>IFERROR(VLOOKUP(A454,SpecEd22!$A$21:$Z$550,14,0),0)</f>
        <v>3307619.6932066693</v>
      </c>
      <c r="AE454" s="14">
        <f t="shared" si="1045"/>
        <v>2914.2023728693121</v>
      </c>
      <c r="AF454" s="14">
        <f>IFERROR(VLOOKUP($A454,ECFE!$A$16:$AB$348,8,0),0)</f>
        <v>0</v>
      </c>
      <c r="AG454" s="14">
        <f t="shared" si="1046"/>
        <v>0</v>
      </c>
      <c r="AH454" s="14">
        <f>IFERROR(VLOOKUP(A454,ParaFY19!$A$21:$Z$543,7,0),0)</f>
        <v>6076</v>
      </c>
      <c r="AI454" s="14">
        <f t="shared" si="1047"/>
        <v>5.3533039647577096</v>
      </c>
      <c r="AJ454" s="14">
        <f>IFERROR(VLOOKUP(A454,ConEnroll!$A$7:$S$341,13,0),0)</f>
        <v>0</v>
      </c>
      <c r="AK454" s="14">
        <f t="shared" si="1048"/>
        <v>0</v>
      </c>
      <c r="AL454" s="14">
        <f t="shared" si="1003"/>
        <v>6076</v>
      </c>
      <c r="AM454" s="14">
        <f t="shared" si="1049"/>
        <v>5.3533039647577096</v>
      </c>
      <c r="AN454" s="14">
        <f t="shared" si="1050"/>
        <v>11985778.757726669</v>
      </c>
      <c r="AO454" s="14">
        <f t="shared" si="1051"/>
        <v>10560.157495794423</v>
      </c>
      <c r="AP454" s="62"/>
      <c r="AQ454" s="14">
        <f t="shared" si="1004"/>
        <v>151.9753872422898</v>
      </c>
      <c r="AR454" s="14">
        <f t="shared" si="1009"/>
        <v>0</v>
      </c>
      <c r="AS454" s="14">
        <f t="shared" si="1010"/>
        <v>5.3533039647577096</v>
      </c>
      <c r="AT454" s="14">
        <f t="shared" si="1052"/>
        <v>157.32869120704751</v>
      </c>
      <c r="AU454" s="37">
        <f t="shared" si="1011"/>
        <v>1.5123645131761631E-2</v>
      </c>
      <c r="AV454" s="42"/>
      <c r="AW454" s="14" t="str">
        <f>IFERROR(VLOOKUP($A454,#REF!,27,0),"0")</f>
        <v>0</v>
      </c>
      <c r="AX454" s="14">
        <f t="shared" si="1053"/>
        <v>0</v>
      </c>
      <c r="AY454" s="14" t="str">
        <f>IFERROR(VLOOKUP($A454,SpecEd22!#REF!,23,0)," ")</f>
        <v xml:space="preserve"> </v>
      </c>
      <c r="AZ454" s="14" t="e">
        <f t="shared" si="1054"/>
        <v>#VALUE!</v>
      </c>
      <c r="BA454" s="14">
        <f>IFERROR(VLOOKUP($A454,ECFE!#REF!,23,0),0)</f>
        <v>0</v>
      </c>
      <c r="BB454" s="14">
        <f t="shared" si="1055"/>
        <v>0</v>
      </c>
      <c r="BC454" s="14">
        <f>IFERROR(VLOOKUP($A454,#REF!,17,0),0)</f>
        <v>0</v>
      </c>
      <c r="BD454" s="14">
        <f t="shared" si="1056"/>
        <v>0</v>
      </c>
      <c r="BE454" s="14">
        <f>IFERROR(VLOOKUP($A454,#REF!,9,0),0)</f>
        <v>0</v>
      </c>
      <c r="BF454" s="14">
        <f t="shared" si="1057"/>
        <v>0</v>
      </c>
      <c r="BG454" s="14">
        <v>0</v>
      </c>
      <c r="BH454" s="14">
        <f t="shared" si="1058"/>
        <v>0</v>
      </c>
      <c r="BI454" s="14">
        <f>IFERROR(VLOOKUP($A454,ConEnroll!$A$8:$S$601,15,0),0)</f>
        <v>0</v>
      </c>
      <c r="BJ454" s="14">
        <f t="shared" si="1059"/>
        <v>0</v>
      </c>
      <c r="BK454" s="14">
        <f t="shared" si="1060"/>
        <v>0</v>
      </c>
      <c r="BL454" s="14">
        <f t="shared" si="1061"/>
        <v>0</v>
      </c>
      <c r="BM454" s="14" t="e">
        <f t="shared" si="1062"/>
        <v>#VALUE!</v>
      </c>
      <c r="BN454" s="14" t="e">
        <f t="shared" si="1063"/>
        <v>#VALUE!</v>
      </c>
      <c r="BO454" s="42"/>
      <c r="BP454" s="14">
        <f t="shared" si="1012"/>
        <v>7640.6018189603519</v>
      </c>
      <c r="BQ454" s="14" t="e">
        <f t="shared" si="1013"/>
        <v>#VALUE!</v>
      </c>
      <c r="BR454" s="14">
        <f t="shared" si="1064"/>
        <v>5.3533039647577096</v>
      </c>
      <c r="BS454" s="14" t="e">
        <f t="shared" si="1014"/>
        <v>#VALUE!</v>
      </c>
      <c r="BT454" s="37" t="e">
        <f t="shared" si="1015"/>
        <v>#VALUE!</v>
      </c>
      <c r="BU454" s="41"/>
      <c r="BV454" s="14" t="str">
        <f>IFERROR(VLOOKUP($A454,#REF!,27,0),"0")</f>
        <v>0</v>
      </c>
      <c r="BW454" s="14">
        <f t="shared" si="1065"/>
        <v>0</v>
      </c>
      <c r="BX454" s="14" t="str">
        <f>IFERROR(VLOOKUP($A454,SpecEd22!$Z$22:$AV$606,59,0)," ")</f>
        <v xml:space="preserve"> </v>
      </c>
      <c r="BY454" s="14" t="e">
        <f t="shared" si="1066"/>
        <v>#VALUE!</v>
      </c>
      <c r="BZ454" s="14">
        <f>IFERROR(VLOOKUP($A454,ECFE!#REF!,25,0),0)</f>
        <v>0</v>
      </c>
      <c r="CA454" s="14">
        <f t="shared" si="1067"/>
        <v>0</v>
      </c>
      <c r="CB454" s="14">
        <f>IFERROR(VLOOKUP($A454,#REF!,17,0),0)</f>
        <v>0</v>
      </c>
      <c r="CC454" s="14">
        <f t="shared" si="1068"/>
        <v>0</v>
      </c>
      <c r="CD454" s="14">
        <f>IFERROR(VLOOKUP($A454,#REF!,9,0),0)</f>
        <v>0</v>
      </c>
      <c r="CE454" s="14">
        <f t="shared" si="1069"/>
        <v>0</v>
      </c>
      <c r="CF454" s="14">
        <v>0</v>
      </c>
      <c r="CG454" s="14">
        <f t="shared" si="1070"/>
        <v>0</v>
      </c>
      <c r="CH454" s="14">
        <f>IFERROR(VLOOKUP($A454,ConEnroll!$A$8:$S$601,15,0),0)</f>
        <v>0</v>
      </c>
      <c r="CI454" s="14">
        <f t="shared" si="1071"/>
        <v>0</v>
      </c>
      <c r="CJ454" s="14">
        <f t="shared" si="1072"/>
        <v>0</v>
      </c>
      <c r="CK454" s="14">
        <f t="shared" si="1073"/>
        <v>0</v>
      </c>
      <c r="CL454" s="14" t="e">
        <f t="shared" si="1074"/>
        <v>#VALUE!</v>
      </c>
      <c r="CM454" s="14" t="e">
        <f t="shared" si="1075"/>
        <v>#VALUE!</v>
      </c>
      <c r="CN454" s="42"/>
      <c r="CO454" s="14">
        <f t="shared" si="1016"/>
        <v>-7488.6264317180621</v>
      </c>
      <c r="CP454" s="14" t="e">
        <f t="shared" si="1017"/>
        <v>#VALUE!</v>
      </c>
      <c r="CQ454" s="14">
        <f t="shared" si="1018"/>
        <v>0</v>
      </c>
      <c r="CR454" s="14" t="e">
        <f t="shared" si="1019"/>
        <v>#VALUE!</v>
      </c>
      <c r="CS454" s="37" t="e">
        <f t="shared" si="1020"/>
        <v>#VALUE!</v>
      </c>
      <c r="CT454" s="239"/>
      <c r="CU454" s="239"/>
      <c r="CV454" s="468"/>
      <c r="CW454" s="14">
        <f>IFERROR(VLOOKUP($A454,BaseFY23!$A$7:$AK$527,6,0),0)</f>
        <v>1136.582181</v>
      </c>
      <c r="CX454" s="14">
        <f>IFERROR(VLOOKUP($A454,BaseFY23!$A$7:$AN$528,28,0),0)</f>
        <v>8515728.5800529998</v>
      </c>
      <c r="CY454" s="14">
        <f t="shared" si="1076"/>
        <v>7492.4002174313518</v>
      </c>
      <c r="CZ454" s="14">
        <f>IFERROR(VLOOKUP($A454,SpecEd23!$A$21:$BB$605,23,0)," ")</f>
        <v>3547879.2801031643</v>
      </c>
      <c r="DA454" s="14">
        <f t="shared" si="1077"/>
        <v>3121.5334354279871</v>
      </c>
      <c r="DB454" s="14">
        <f>IFERROR(VLOOKUP($A454,ECFE!$A$16:$AB$347,7,0),0)</f>
        <v>0</v>
      </c>
      <c r="DC454" s="14">
        <f t="shared" si="1078"/>
        <v>0</v>
      </c>
      <c r="DD454" s="14">
        <v>0</v>
      </c>
      <c r="DE454" s="14">
        <f t="shared" si="1079"/>
        <v>0</v>
      </c>
      <c r="DF454" s="14">
        <f>IFERROR(VLOOKUP($A454,ConEnroll!$A$7:$S$338,10,0),0)</f>
        <v>0</v>
      </c>
      <c r="DG454" s="14">
        <f t="shared" si="1080"/>
        <v>0</v>
      </c>
      <c r="DH454" s="14">
        <f t="shared" si="1021"/>
        <v>0</v>
      </c>
      <c r="DI454" s="14">
        <f t="shared" si="1081"/>
        <v>0</v>
      </c>
      <c r="DJ454" s="14">
        <f t="shared" si="1022"/>
        <v>12063607.860156164</v>
      </c>
      <c r="DK454" s="14">
        <f t="shared" si="1082"/>
        <v>10613.933652859338</v>
      </c>
      <c r="DL454" s="42"/>
      <c r="DM454" s="14">
        <f>IFERROR(VLOOKUP($A454,HouseFY23!$A$7:$AJ$528,28,0),0)</f>
        <v>8846525.0900529996</v>
      </c>
      <c r="DN454" s="14">
        <f t="shared" si="1083"/>
        <v>7783.4451726751113</v>
      </c>
      <c r="DO454" s="14">
        <f>IFERROR(VLOOKUP($A454,Compens80percent!$A$13:$M$560,12,0),0)</f>
        <v>0</v>
      </c>
      <c r="DP454" s="14">
        <f t="shared" si="1083"/>
        <v>0</v>
      </c>
      <c r="DQ454" s="14">
        <f t="shared" si="1084"/>
        <v>8846525.0900529996</v>
      </c>
      <c r="DR454" s="14">
        <f t="shared" si="1085"/>
        <v>7794.2952335268719</v>
      </c>
      <c r="DS454" s="14">
        <f>IFERROR(VLOOKUP($A454,SpecEd23!$A$21:$Z$550,14,0),0)</f>
        <v>3547879.2801031643</v>
      </c>
      <c r="DT454" s="14">
        <f t="shared" si="1086"/>
        <v>3121.5334354279871</v>
      </c>
      <c r="DU454" s="14">
        <f>IFERROR(VLOOKUP($A454,ECFE!$A$16:$AB$347,9,0),0)</f>
        <v>0</v>
      </c>
      <c r="DV454" s="14">
        <f t="shared" si="1087"/>
        <v>0</v>
      </c>
      <c r="DW454" s="14">
        <f>IFERROR(VLOOKUP($A454,ParaFY19!$A$21:$Z$543,7,0),0)</f>
        <v>6076</v>
      </c>
      <c r="DX454" s="14">
        <f t="shared" si="1088"/>
        <v>5.3458518896136029</v>
      </c>
      <c r="DY454" s="14">
        <f>IFERROR(VLOOKUP($A454,ConEnroll!$A$7:$S$341,13,0),0)</f>
        <v>0</v>
      </c>
      <c r="DZ454" s="14">
        <f t="shared" si="1089"/>
        <v>0</v>
      </c>
      <c r="EA454" s="14">
        <f t="shared" si="1023"/>
        <v>6076</v>
      </c>
      <c r="EB454" s="14">
        <f t="shared" si="1090"/>
        <v>5.3458518896136029</v>
      </c>
      <c r="EC454" s="14">
        <f t="shared" si="1024"/>
        <v>12400480.370156163</v>
      </c>
      <c r="ED454" s="14">
        <f t="shared" si="1091"/>
        <v>10910.324459992711</v>
      </c>
      <c r="EE454" s="62"/>
      <c r="EF454" s="14">
        <f t="shared" si="1025"/>
        <v>291.04495524375943</v>
      </c>
      <c r="EG454" s="14">
        <f t="shared" si="1026"/>
        <v>0</v>
      </c>
      <c r="EH454" s="14">
        <f t="shared" si="1027"/>
        <v>5.3458518896136029</v>
      </c>
      <c r="EI454" s="14">
        <f t="shared" si="1092"/>
        <v>296.39080713337302</v>
      </c>
      <c r="EJ454" s="37">
        <f t="shared" si="1028"/>
        <v>2.7924690018533035E-2</v>
      </c>
      <c r="EK454" s="42"/>
      <c r="EL454" s="14" t="str">
        <f>IFERROR(VLOOKUP($A454,#REF!,27,0),"0")</f>
        <v>0</v>
      </c>
      <c r="EM454" s="14">
        <f t="shared" si="1093"/>
        <v>0</v>
      </c>
      <c r="EN454" s="14" t="str">
        <f>IFERROR(VLOOKUP($A454,SpecEd23!#REF!,23,0)," ")</f>
        <v xml:space="preserve"> </v>
      </c>
      <c r="EO454" s="14" t="e">
        <f t="shared" si="1094"/>
        <v>#VALUE!</v>
      </c>
      <c r="EP454" s="14">
        <f>IFERROR(VLOOKUP($A454,ECFE!#REF!,24,0),0)</f>
        <v>0</v>
      </c>
      <c r="EQ454" s="14">
        <f t="shared" si="1095"/>
        <v>0</v>
      </c>
      <c r="ER454" s="14">
        <f>IFERROR(VLOOKUP($A454,#REF!,30,0),0)</f>
        <v>0</v>
      </c>
      <c r="ES454" s="14">
        <f t="shared" si="1096"/>
        <v>0</v>
      </c>
      <c r="ET454" s="14">
        <f>IFERROR(VLOOKUP($A454,#REF!,12,0),0)</f>
        <v>0</v>
      </c>
      <c r="EU454" s="14">
        <f t="shared" si="1097"/>
        <v>0</v>
      </c>
      <c r="EV454" s="14">
        <v>0</v>
      </c>
      <c r="EW454" s="14">
        <f t="shared" si="1098"/>
        <v>0</v>
      </c>
      <c r="EX454" s="14">
        <f>IFERROR(VLOOKUP($A454,ConEnroll!$A$8:$S$601,16,0),0)</f>
        <v>0</v>
      </c>
      <c r="EY454" s="14">
        <f t="shared" si="1099"/>
        <v>0</v>
      </c>
      <c r="EZ454" s="14">
        <f t="shared" si="1100"/>
        <v>0</v>
      </c>
      <c r="FA454" s="14">
        <f t="shared" si="1101"/>
        <v>0</v>
      </c>
      <c r="FB454" s="14" t="e">
        <f t="shared" si="1102"/>
        <v>#VALUE!</v>
      </c>
      <c r="FC454" s="14" t="e">
        <f t="shared" si="1103"/>
        <v>#VALUE!</v>
      </c>
      <c r="FD454" s="62"/>
      <c r="FE454" s="14">
        <f t="shared" si="1029"/>
        <v>7783.4451726751113</v>
      </c>
      <c r="FF454" s="14" t="e">
        <f t="shared" si="1030"/>
        <v>#VALUE!</v>
      </c>
      <c r="FG454" s="14">
        <f t="shared" si="1104"/>
        <v>5.3458518896136029</v>
      </c>
      <c r="FH454" s="14" t="e">
        <f t="shared" si="1031"/>
        <v>#VALUE!</v>
      </c>
      <c r="FI454" s="37" t="e">
        <f t="shared" si="1032"/>
        <v>#VALUE!</v>
      </c>
      <c r="FJ454" s="12"/>
      <c r="FK454" s="14" t="str">
        <f>IFERROR(VLOOKUP($A454,#REF!,27,0),"0")</f>
        <v>0</v>
      </c>
      <c r="FL454" s="14">
        <f t="shared" si="1105"/>
        <v>0</v>
      </c>
      <c r="FM454" s="14" t="str">
        <f>IFERROR(VLOOKUP($A454,SpecEd23!$X$22:$Y$610,59,0)," ")</f>
        <v xml:space="preserve"> </v>
      </c>
      <c r="FN454" s="14" t="e">
        <f t="shared" si="1106"/>
        <v>#VALUE!</v>
      </c>
      <c r="FO454" s="14">
        <f>IFERROR(VLOOKUP($A454,ECFE!#REF!,26,0),0)</f>
        <v>0</v>
      </c>
      <c r="FP454" s="14">
        <f t="shared" si="1107"/>
        <v>0</v>
      </c>
      <c r="FQ454" s="14">
        <f>IFERROR(VLOOKUP($A454,#REF!,16,0),0)</f>
        <v>0</v>
      </c>
      <c r="FR454" s="14">
        <f t="shared" si="1108"/>
        <v>0</v>
      </c>
      <c r="FS454" s="14">
        <f>IFERROR(VLOOKUP($A454,#REF!,12,0),0)</f>
        <v>0</v>
      </c>
      <c r="FT454" s="14">
        <f t="shared" si="1109"/>
        <v>0</v>
      </c>
      <c r="FU454" s="14">
        <v>0</v>
      </c>
      <c r="FV454" s="14">
        <f t="shared" si="1110"/>
        <v>0</v>
      </c>
      <c r="FW454" s="14">
        <f>IFERROR(VLOOKUP($A454,ConEnroll!$A$8:$S$601,16,0),0)</f>
        <v>0</v>
      </c>
      <c r="FX454" s="14">
        <f t="shared" si="1111"/>
        <v>0</v>
      </c>
      <c r="FY454" s="14">
        <f t="shared" si="1112"/>
        <v>0</v>
      </c>
      <c r="FZ454" s="14">
        <f t="shared" si="1113"/>
        <v>0</v>
      </c>
      <c r="GA454" s="14" t="e">
        <f t="shared" si="1114"/>
        <v>#VALUE!</v>
      </c>
      <c r="GB454" s="14" t="e">
        <f t="shared" si="1115"/>
        <v>#VALUE!</v>
      </c>
      <c r="GC454" s="39"/>
      <c r="GD454" s="14">
        <f t="shared" si="1033"/>
        <v>-7492.4002174313518</v>
      </c>
      <c r="GE454" s="14" t="e">
        <f t="shared" si="1034"/>
        <v>#VALUE!</v>
      </c>
      <c r="GF454" s="14">
        <f t="shared" si="1035"/>
        <v>0</v>
      </c>
      <c r="GG454" s="14" t="e">
        <f t="shared" si="1036"/>
        <v>#VALUE!</v>
      </c>
      <c r="GH454" s="37" t="e">
        <f t="shared" si="1037"/>
        <v>#VALUE!</v>
      </c>
    </row>
    <row r="455" spans="1:190" ht="12.5" x14ac:dyDescent="0.25">
      <c r="A455" s="67">
        <v>4160</v>
      </c>
      <c r="B455" s="35">
        <v>7</v>
      </c>
      <c r="C455" s="14">
        <v>7</v>
      </c>
      <c r="D455" s="14"/>
      <c r="E455" s="14"/>
      <c r="F455" s="35" t="s">
        <v>2729</v>
      </c>
      <c r="G455" s="41"/>
      <c r="H455" s="14">
        <f>IFERROR(VLOOKUP($A455,BaseFY22!$A$7:$AK$528,6,0),0)</f>
        <v>810</v>
      </c>
      <c r="I455" s="14">
        <f>IFERROR(VLOOKUP($A455,BaseFY22!$A$7:$AK$528,28,0),0)</f>
        <v>6840889</v>
      </c>
      <c r="J455" s="14">
        <f t="shared" si="1038"/>
        <v>8445.5419753086426</v>
      </c>
      <c r="K455" s="14">
        <f>IFERROR(VLOOKUP($A455,SpecEd22!$A$21:$BB$605,24,0)," ")</f>
        <v>797728.49305631279</v>
      </c>
      <c r="L455" s="14">
        <f t="shared" si="1039"/>
        <v>984.84999142754668</v>
      </c>
      <c r="M455" s="14">
        <f>IFERROR(VLOOKUP($A455,ECFE!$A$16:$AB$347,7,0),0)</f>
        <v>0</v>
      </c>
      <c r="N455" s="14">
        <f t="shared" si="1005"/>
        <v>0</v>
      </c>
      <c r="O455" s="14">
        <v>0</v>
      </c>
      <c r="P455" s="14">
        <f t="shared" si="1006"/>
        <v>0</v>
      </c>
      <c r="Q455" s="14">
        <f>IFERROR(VLOOKUP($A455,ConEnroll!$A$7:$S$337,10,0),0)</f>
        <v>23906.89</v>
      </c>
      <c r="R455" s="14">
        <f t="shared" si="1040"/>
        <v>29.514679012345677</v>
      </c>
      <c r="S455" s="14">
        <f t="shared" si="1007"/>
        <v>23906.89</v>
      </c>
      <c r="T455" s="14">
        <f t="shared" si="1041"/>
        <v>29.514679012345677</v>
      </c>
      <c r="U455" s="14">
        <f t="shared" si="1008"/>
        <v>7662524.3830563128</v>
      </c>
      <c r="V455" s="14">
        <f t="shared" si="1042"/>
        <v>9459.9066457485351</v>
      </c>
      <c r="W455" s="42"/>
      <c r="X455" s="14">
        <f>IFERROR(VLOOKUP($A455,HouseFY22!$A$6:$AJ$528,28,0),0)</f>
        <v>6967928.3011940001</v>
      </c>
      <c r="Y455" s="14">
        <f t="shared" si="1043"/>
        <v>8602.3806187580249</v>
      </c>
      <c r="Z455" s="14">
        <f>IFERROR(VLOOKUP($A455,Compens80percent!$A$13:$M$560,12,0),0)</f>
        <v>0</v>
      </c>
      <c r="AA455" s="14">
        <f t="shared" si="1043"/>
        <v>0</v>
      </c>
      <c r="AB455" s="14">
        <f t="shared" si="1044"/>
        <v>6967928.3011940001</v>
      </c>
      <c r="AC455" s="14">
        <f t="shared" si="1043"/>
        <v>8602.3806187580249</v>
      </c>
      <c r="AD455" s="14">
        <f>IFERROR(VLOOKUP(A455,SpecEd22!$A$21:$Z$550,14,0),0)</f>
        <v>797728.49305631279</v>
      </c>
      <c r="AE455" s="14">
        <f t="shared" si="1045"/>
        <v>984.84999142754668</v>
      </c>
      <c r="AF455" s="14">
        <f>IFERROR(VLOOKUP($A455,ECFE!$A$16:$AB$348,8,0),0)</f>
        <v>0</v>
      </c>
      <c r="AG455" s="14">
        <f t="shared" si="1046"/>
        <v>0</v>
      </c>
      <c r="AH455" s="14">
        <f>IFERROR(VLOOKUP(A455,ParaFY19!$A$21:$Z$543,7,0),0)</f>
        <v>3136</v>
      </c>
      <c r="AI455" s="14">
        <f t="shared" si="1047"/>
        <v>3.8716049382716049</v>
      </c>
      <c r="AJ455" s="14">
        <f>IFERROR(VLOOKUP(A455,ConEnroll!$A$7:$S$341,13,0),0)</f>
        <v>29883.612499999999</v>
      </c>
      <c r="AK455" s="14">
        <f t="shared" si="1048"/>
        <v>36.893348765432101</v>
      </c>
      <c r="AL455" s="14">
        <f t="shared" ref="AL455:AL518" si="1116">+AF455+AH455+AJ455</f>
        <v>33019.612500000003</v>
      </c>
      <c r="AM455" s="14">
        <f t="shared" si="1049"/>
        <v>40.764953703703711</v>
      </c>
      <c r="AN455" s="14">
        <f t="shared" si="1050"/>
        <v>7798676.406750313</v>
      </c>
      <c r="AO455" s="14">
        <f t="shared" si="1051"/>
        <v>9627.9955638892752</v>
      </c>
      <c r="AP455" s="62"/>
      <c r="AQ455" s="14">
        <f t="shared" si="1004"/>
        <v>156.83864344938229</v>
      </c>
      <c r="AR455" s="14">
        <f t="shared" si="1009"/>
        <v>0</v>
      </c>
      <c r="AS455" s="14">
        <f t="shared" si="1010"/>
        <v>11.250274691358033</v>
      </c>
      <c r="AT455" s="14">
        <f t="shared" si="1052"/>
        <v>168.08891814074033</v>
      </c>
      <c r="AU455" s="37">
        <f t="shared" si="1011"/>
        <v>1.7768559927204223E-2</v>
      </c>
      <c r="AV455" s="42"/>
      <c r="AW455" s="14" t="str">
        <f>IFERROR(VLOOKUP($A455,#REF!,27,0),"0")</f>
        <v>0</v>
      </c>
      <c r="AX455" s="14">
        <f t="shared" si="1053"/>
        <v>0</v>
      </c>
      <c r="AY455" s="14" t="str">
        <f>IFERROR(VLOOKUP($A455,SpecEd22!#REF!,23,0)," ")</f>
        <v xml:space="preserve"> </v>
      </c>
      <c r="AZ455" s="14" t="e">
        <f t="shared" si="1054"/>
        <v>#VALUE!</v>
      </c>
      <c r="BA455" s="14">
        <f>IFERROR(VLOOKUP($A455,ECFE!#REF!,23,0),0)</f>
        <v>0</v>
      </c>
      <c r="BB455" s="14">
        <f t="shared" si="1055"/>
        <v>0</v>
      </c>
      <c r="BC455" s="14">
        <f>IFERROR(VLOOKUP($A455,#REF!,17,0),0)</f>
        <v>0</v>
      </c>
      <c r="BD455" s="14">
        <f t="shared" si="1056"/>
        <v>0</v>
      </c>
      <c r="BE455" s="14">
        <f>IFERROR(VLOOKUP($A455,#REF!,9,0),0)</f>
        <v>0</v>
      </c>
      <c r="BF455" s="14">
        <f t="shared" si="1057"/>
        <v>0</v>
      </c>
      <c r="BG455" s="14">
        <v>0</v>
      </c>
      <c r="BH455" s="14">
        <f t="shared" si="1058"/>
        <v>0</v>
      </c>
      <c r="BI455" s="14">
        <f>IFERROR(VLOOKUP($A455,ConEnroll!$A$8:$S$601,15,0),0)</f>
        <v>-1795</v>
      </c>
      <c r="BJ455" s="14">
        <f t="shared" si="1059"/>
        <v>-2.2160493827160495</v>
      </c>
      <c r="BK455" s="14">
        <f t="shared" si="1060"/>
        <v>-1795</v>
      </c>
      <c r="BL455" s="14">
        <f t="shared" si="1061"/>
        <v>-2.2160493827160495</v>
      </c>
      <c r="BM455" s="14" t="e">
        <f t="shared" si="1062"/>
        <v>#VALUE!</v>
      </c>
      <c r="BN455" s="14" t="e">
        <f t="shared" si="1063"/>
        <v>#VALUE!</v>
      </c>
      <c r="BO455" s="42"/>
      <c r="BP455" s="14">
        <f t="shared" si="1012"/>
        <v>8602.3806187580249</v>
      </c>
      <c r="BQ455" s="14" t="e">
        <f t="shared" si="1013"/>
        <v>#VALUE!</v>
      </c>
      <c r="BR455" s="14">
        <f t="shared" si="1064"/>
        <v>42.981003086419761</v>
      </c>
      <c r="BS455" s="14" t="e">
        <f t="shared" si="1014"/>
        <v>#VALUE!</v>
      </c>
      <c r="BT455" s="37" t="e">
        <f t="shared" si="1015"/>
        <v>#VALUE!</v>
      </c>
      <c r="BU455" s="41"/>
      <c r="BV455" s="14" t="str">
        <f>IFERROR(VLOOKUP($A455,#REF!,27,0),"0")</f>
        <v>0</v>
      </c>
      <c r="BW455" s="14">
        <f t="shared" si="1065"/>
        <v>0</v>
      </c>
      <c r="BX455" s="14" t="str">
        <f>IFERROR(VLOOKUP($A455,SpecEd22!$Z$22:$AV$606,59,0)," ")</f>
        <v xml:space="preserve"> </v>
      </c>
      <c r="BY455" s="14" t="e">
        <f t="shared" si="1066"/>
        <v>#VALUE!</v>
      </c>
      <c r="BZ455" s="14">
        <f>IFERROR(VLOOKUP($A455,ECFE!#REF!,25,0),0)</f>
        <v>0</v>
      </c>
      <c r="CA455" s="14">
        <f t="shared" si="1067"/>
        <v>0</v>
      </c>
      <c r="CB455" s="14">
        <f>IFERROR(VLOOKUP($A455,#REF!,17,0),0)</f>
        <v>0</v>
      </c>
      <c r="CC455" s="14">
        <f t="shared" si="1068"/>
        <v>0</v>
      </c>
      <c r="CD455" s="14">
        <f>IFERROR(VLOOKUP($A455,#REF!,9,0),0)</f>
        <v>0</v>
      </c>
      <c r="CE455" s="14">
        <f t="shared" si="1069"/>
        <v>0</v>
      </c>
      <c r="CF455" s="14">
        <v>0</v>
      </c>
      <c r="CG455" s="14">
        <f t="shared" si="1070"/>
        <v>0</v>
      </c>
      <c r="CH455" s="14">
        <f>IFERROR(VLOOKUP($A455,ConEnroll!$A$8:$S$601,15,0),0)</f>
        <v>-1795</v>
      </c>
      <c r="CI455" s="14">
        <f t="shared" si="1071"/>
        <v>-2.2160493827160495</v>
      </c>
      <c r="CJ455" s="14">
        <f t="shared" si="1072"/>
        <v>-1795</v>
      </c>
      <c r="CK455" s="14">
        <f t="shared" si="1073"/>
        <v>-2.2160493827160495</v>
      </c>
      <c r="CL455" s="14" t="e">
        <f t="shared" si="1074"/>
        <v>#VALUE!</v>
      </c>
      <c r="CM455" s="14" t="e">
        <f t="shared" si="1075"/>
        <v>#VALUE!</v>
      </c>
      <c r="CN455" s="42"/>
      <c r="CO455" s="14">
        <f t="shared" si="1016"/>
        <v>-8445.5419753086426</v>
      </c>
      <c r="CP455" s="14" t="e">
        <f t="shared" si="1017"/>
        <v>#VALUE!</v>
      </c>
      <c r="CQ455" s="14">
        <f t="shared" si="1018"/>
        <v>-31.730728395061728</v>
      </c>
      <c r="CR455" s="14" t="e">
        <f t="shared" si="1019"/>
        <v>#VALUE!</v>
      </c>
      <c r="CS455" s="37" t="e">
        <f t="shared" si="1020"/>
        <v>#VALUE!</v>
      </c>
      <c r="CT455" s="239"/>
      <c r="CU455" s="239"/>
      <c r="CV455" s="468"/>
      <c r="CW455" s="14">
        <f>IFERROR(VLOOKUP($A455,BaseFY23!$A$7:$AK$527,6,0),0)</f>
        <v>830.46902399999999</v>
      </c>
      <c r="CX455" s="14">
        <f>IFERROR(VLOOKUP($A455,BaseFY23!$A$7:$AN$528,28,0),0)</f>
        <v>7007714.9870999996</v>
      </c>
      <c r="CY455" s="14">
        <f t="shared" si="1076"/>
        <v>8438.261734732685</v>
      </c>
      <c r="CZ455" s="14">
        <f>IFERROR(VLOOKUP($A455,SpecEd23!$A$21:$BB$605,23,0)," ")</f>
        <v>876278.98807437962</v>
      </c>
      <c r="DA455" s="14">
        <f t="shared" si="1077"/>
        <v>1055.1615566029584</v>
      </c>
      <c r="DB455" s="14">
        <f>IFERROR(VLOOKUP($A455,ECFE!$A$16:$AB$347,7,0),0)</f>
        <v>0</v>
      </c>
      <c r="DC455" s="14">
        <f t="shared" si="1078"/>
        <v>0</v>
      </c>
      <c r="DD455" s="14">
        <v>0</v>
      </c>
      <c r="DE455" s="14">
        <f t="shared" si="1079"/>
        <v>0</v>
      </c>
      <c r="DF455" s="14">
        <f>IFERROR(VLOOKUP($A455,ConEnroll!$A$7:$S$338,10,0),0)</f>
        <v>23906.89</v>
      </c>
      <c r="DG455" s="14">
        <f t="shared" si="1080"/>
        <v>28.787214584899434</v>
      </c>
      <c r="DH455" s="14">
        <f t="shared" si="1021"/>
        <v>23906.89</v>
      </c>
      <c r="DI455" s="14">
        <f t="shared" si="1081"/>
        <v>28.787214584899434</v>
      </c>
      <c r="DJ455" s="14">
        <f t="shared" si="1022"/>
        <v>7907900.8651743792</v>
      </c>
      <c r="DK455" s="14">
        <f t="shared" si="1082"/>
        <v>9522.2105059205423</v>
      </c>
      <c r="DL455" s="42"/>
      <c r="DM455" s="14">
        <f>IFERROR(VLOOKUP($A455,HouseFY23!$A$7:$AJ$528,28,0),0)</f>
        <v>7270469.9671</v>
      </c>
      <c r="DN455" s="14">
        <f t="shared" si="1083"/>
        <v>8754.6552092712373</v>
      </c>
      <c r="DO455" s="14">
        <f>IFERROR(VLOOKUP($A455,Compens80percent!$A$13:$M$560,12,0),0)</f>
        <v>0</v>
      </c>
      <c r="DP455" s="14">
        <f t="shared" si="1083"/>
        <v>0</v>
      </c>
      <c r="DQ455" s="14">
        <f t="shared" si="1084"/>
        <v>7270469.9671</v>
      </c>
      <c r="DR455" s="14">
        <f t="shared" si="1085"/>
        <v>8975.8888482716047</v>
      </c>
      <c r="DS455" s="14">
        <f>IFERROR(VLOOKUP($A455,SpecEd23!$A$21:$Z$550,14,0),0)</f>
        <v>876278.98807437962</v>
      </c>
      <c r="DT455" s="14">
        <f t="shared" si="1086"/>
        <v>1055.1615566029584</v>
      </c>
      <c r="DU455" s="14">
        <f>IFERROR(VLOOKUP($A455,ECFE!$A$16:$AB$347,9,0),0)</f>
        <v>0</v>
      </c>
      <c r="DV455" s="14">
        <f t="shared" si="1087"/>
        <v>0</v>
      </c>
      <c r="DW455" s="14">
        <f>IFERROR(VLOOKUP($A455,ParaFY19!$A$21:$Z$543,7,0),0)</f>
        <v>3136</v>
      </c>
      <c r="DX455" s="14">
        <f t="shared" si="1088"/>
        <v>3.7761793749937627</v>
      </c>
      <c r="DY455" s="14">
        <f>IFERROR(VLOOKUP($A455,ConEnroll!$A$7:$S$341,13,0),0)</f>
        <v>29883.612499999999</v>
      </c>
      <c r="DZ455" s="14">
        <f t="shared" si="1089"/>
        <v>35.984018231124296</v>
      </c>
      <c r="EA455" s="14">
        <f t="shared" si="1023"/>
        <v>33019.612500000003</v>
      </c>
      <c r="EB455" s="14">
        <f t="shared" si="1090"/>
        <v>39.760197606118062</v>
      </c>
      <c r="EC455" s="14">
        <f t="shared" si="1024"/>
        <v>8179768.5676743798</v>
      </c>
      <c r="ED455" s="14">
        <f t="shared" si="1091"/>
        <v>9849.5769634803146</v>
      </c>
      <c r="EE455" s="62"/>
      <c r="EF455" s="14">
        <f t="shared" si="1025"/>
        <v>316.39347453855225</v>
      </c>
      <c r="EG455" s="14">
        <f t="shared" si="1026"/>
        <v>0</v>
      </c>
      <c r="EH455" s="14">
        <f t="shared" si="1027"/>
        <v>10.972983021218628</v>
      </c>
      <c r="EI455" s="14">
        <f t="shared" si="1092"/>
        <v>327.36645755977088</v>
      </c>
      <c r="EJ455" s="37">
        <f t="shared" si="1028"/>
        <v>3.4379250212566409E-2</v>
      </c>
      <c r="EK455" s="42"/>
      <c r="EL455" s="14" t="str">
        <f>IFERROR(VLOOKUP($A455,#REF!,27,0),"0")</f>
        <v>0</v>
      </c>
      <c r="EM455" s="14">
        <f t="shared" si="1093"/>
        <v>0</v>
      </c>
      <c r="EN455" s="14" t="str">
        <f>IFERROR(VLOOKUP($A455,SpecEd23!#REF!,23,0)," ")</f>
        <v xml:space="preserve"> </v>
      </c>
      <c r="EO455" s="14" t="e">
        <f t="shared" si="1094"/>
        <v>#VALUE!</v>
      </c>
      <c r="EP455" s="14">
        <f>IFERROR(VLOOKUP($A455,ECFE!#REF!,24,0),0)</f>
        <v>0</v>
      </c>
      <c r="EQ455" s="14">
        <f t="shared" si="1095"/>
        <v>0</v>
      </c>
      <c r="ER455" s="14">
        <f>IFERROR(VLOOKUP($A455,#REF!,30,0),0)</f>
        <v>0</v>
      </c>
      <c r="ES455" s="14">
        <f t="shared" si="1096"/>
        <v>0</v>
      </c>
      <c r="ET455" s="14">
        <f>IFERROR(VLOOKUP($A455,#REF!,12,0),0)</f>
        <v>0</v>
      </c>
      <c r="EU455" s="14">
        <f t="shared" si="1097"/>
        <v>0</v>
      </c>
      <c r="EV455" s="14">
        <v>0</v>
      </c>
      <c r="EW455" s="14">
        <f t="shared" si="1098"/>
        <v>0</v>
      </c>
      <c r="EX455" s="14">
        <f>IFERROR(VLOOKUP($A455,ConEnroll!$A$8:$S$601,16,0),0)</f>
        <v>2365</v>
      </c>
      <c r="EY455" s="14">
        <f t="shared" si="1099"/>
        <v>2.8477883360523752</v>
      </c>
      <c r="EZ455" s="14">
        <f t="shared" si="1100"/>
        <v>2365</v>
      </c>
      <c r="FA455" s="14">
        <f t="shared" si="1101"/>
        <v>2.8477883360523752</v>
      </c>
      <c r="FB455" s="14" t="e">
        <f t="shared" si="1102"/>
        <v>#VALUE!</v>
      </c>
      <c r="FC455" s="14" t="e">
        <f t="shared" si="1103"/>
        <v>#VALUE!</v>
      </c>
      <c r="FD455" s="62"/>
      <c r="FE455" s="14">
        <f t="shared" si="1029"/>
        <v>8754.6552092712373</v>
      </c>
      <c r="FF455" s="14" t="e">
        <f t="shared" si="1030"/>
        <v>#VALUE!</v>
      </c>
      <c r="FG455" s="14">
        <f t="shared" si="1104"/>
        <v>36.912409270065687</v>
      </c>
      <c r="FH455" s="14" t="e">
        <f t="shared" si="1031"/>
        <v>#VALUE!</v>
      </c>
      <c r="FI455" s="37" t="e">
        <f t="shared" si="1032"/>
        <v>#VALUE!</v>
      </c>
      <c r="FJ455" s="12"/>
      <c r="FK455" s="14" t="str">
        <f>IFERROR(VLOOKUP($A455,#REF!,27,0),"0")</f>
        <v>0</v>
      </c>
      <c r="FL455" s="14">
        <f t="shared" si="1105"/>
        <v>0</v>
      </c>
      <c r="FM455" s="14" t="str">
        <f>IFERROR(VLOOKUP($A455,SpecEd23!$X$22:$Y$610,59,0)," ")</f>
        <v xml:space="preserve"> </v>
      </c>
      <c r="FN455" s="14" t="e">
        <f t="shared" si="1106"/>
        <v>#VALUE!</v>
      </c>
      <c r="FO455" s="14">
        <f>IFERROR(VLOOKUP($A455,ECFE!#REF!,26,0),0)</f>
        <v>0</v>
      </c>
      <c r="FP455" s="14">
        <f t="shared" si="1107"/>
        <v>0</v>
      </c>
      <c r="FQ455" s="14">
        <f>IFERROR(VLOOKUP($A455,#REF!,16,0),0)</f>
        <v>0</v>
      </c>
      <c r="FR455" s="14">
        <f t="shared" si="1108"/>
        <v>0</v>
      </c>
      <c r="FS455" s="14">
        <f>IFERROR(VLOOKUP($A455,#REF!,12,0),0)</f>
        <v>0</v>
      </c>
      <c r="FT455" s="14">
        <f t="shared" si="1109"/>
        <v>0</v>
      </c>
      <c r="FU455" s="14">
        <v>0</v>
      </c>
      <c r="FV455" s="14">
        <f t="shared" si="1110"/>
        <v>0</v>
      </c>
      <c r="FW455" s="14">
        <f>IFERROR(VLOOKUP($A455,ConEnroll!$A$8:$S$601,16,0),0)</f>
        <v>2365</v>
      </c>
      <c r="FX455" s="14">
        <f t="shared" si="1111"/>
        <v>2.8477883360523752</v>
      </c>
      <c r="FY455" s="14">
        <f t="shared" si="1112"/>
        <v>2365</v>
      </c>
      <c r="FZ455" s="14">
        <f t="shared" si="1113"/>
        <v>2.8477883360523752</v>
      </c>
      <c r="GA455" s="14" t="e">
        <f t="shared" si="1114"/>
        <v>#VALUE!</v>
      </c>
      <c r="GB455" s="14" t="e">
        <f t="shared" si="1115"/>
        <v>#VALUE!</v>
      </c>
      <c r="GC455" s="39"/>
      <c r="GD455" s="14">
        <f t="shared" si="1033"/>
        <v>-8438.261734732685</v>
      </c>
      <c r="GE455" s="14" t="e">
        <f t="shared" si="1034"/>
        <v>#VALUE!</v>
      </c>
      <c r="GF455" s="14">
        <f t="shared" si="1035"/>
        <v>-25.939426248847059</v>
      </c>
      <c r="GG455" s="14" t="e">
        <f t="shared" si="1036"/>
        <v>#VALUE!</v>
      </c>
      <c r="GH455" s="37" t="e">
        <f t="shared" si="1037"/>
        <v>#VALUE!</v>
      </c>
    </row>
    <row r="456" spans="1:190" ht="12.5" x14ac:dyDescent="0.25">
      <c r="A456" s="67">
        <v>4161</v>
      </c>
      <c r="B456" s="35">
        <v>7</v>
      </c>
      <c r="C456" s="14">
        <v>7</v>
      </c>
      <c r="D456" s="14"/>
      <c r="E456" s="14"/>
      <c r="F456" s="35" t="s">
        <v>455</v>
      </c>
      <c r="G456" s="41"/>
      <c r="H456" s="14">
        <f>IFERROR(VLOOKUP($A456,BaseFY22!$A$7:$AK$528,6,0),0)</f>
        <v>230</v>
      </c>
      <c r="I456" s="14">
        <f>IFERROR(VLOOKUP($A456,BaseFY22!$A$7:$AK$528,28,0),0)</f>
        <v>1941359.8</v>
      </c>
      <c r="J456" s="14">
        <f t="shared" si="1038"/>
        <v>8440.6947826086962</v>
      </c>
      <c r="K456" s="14">
        <f>IFERROR(VLOOKUP($A456,SpecEd22!$A$21:$BB$605,24,0)," ")</f>
        <v>3104747.583238909</v>
      </c>
      <c r="L456" s="14">
        <f t="shared" si="1039"/>
        <v>13498.902535821344</v>
      </c>
      <c r="M456" s="14">
        <f>IFERROR(VLOOKUP($A456,ECFE!$A$16:$AB$347,7,0),0)</f>
        <v>0</v>
      </c>
      <c r="N456" s="14">
        <f t="shared" si="1005"/>
        <v>0</v>
      </c>
      <c r="O456" s="14">
        <v>0</v>
      </c>
      <c r="P456" s="14">
        <f t="shared" si="1006"/>
        <v>0</v>
      </c>
      <c r="Q456" s="14">
        <f>IFERROR(VLOOKUP($A456,ConEnroll!$A$7:$S$337,10,0),0)</f>
        <v>0</v>
      </c>
      <c r="R456" s="14">
        <f t="shared" si="1040"/>
        <v>0</v>
      </c>
      <c r="S456" s="14">
        <f t="shared" si="1007"/>
        <v>0</v>
      </c>
      <c r="T456" s="14">
        <f t="shared" si="1041"/>
        <v>0</v>
      </c>
      <c r="U456" s="14">
        <f t="shared" si="1008"/>
        <v>5046107.3832389088</v>
      </c>
      <c r="V456" s="14">
        <f t="shared" si="1042"/>
        <v>21939.597318430038</v>
      </c>
      <c r="W456" s="42"/>
      <c r="X456" s="14">
        <f>IFERROR(VLOOKUP($A456,HouseFY22!$A$6:$AJ$528,28,0),0)</f>
        <v>2010987.5813519999</v>
      </c>
      <c r="Y456" s="14">
        <f t="shared" si="1043"/>
        <v>8743.4242667478247</v>
      </c>
      <c r="Z456" s="14">
        <f>IFERROR(VLOOKUP($A456,Compens80percent!$A$13:$M$560,12,0),0)</f>
        <v>0</v>
      </c>
      <c r="AA456" s="14">
        <f t="shared" si="1043"/>
        <v>0</v>
      </c>
      <c r="AB456" s="14">
        <f t="shared" si="1044"/>
        <v>2010987.5813519999</v>
      </c>
      <c r="AC456" s="14">
        <f t="shared" si="1043"/>
        <v>8743.4242667478247</v>
      </c>
      <c r="AD456" s="14">
        <f>IFERROR(VLOOKUP(A456,SpecEd22!$A$21:$Z$550,14,0),0)</f>
        <v>3104747.583238909</v>
      </c>
      <c r="AE456" s="14">
        <f t="shared" si="1045"/>
        <v>13498.902535821344</v>
      </c>
      <c r="AF456" s="14">
        <f>IFERROR(VLOOKUP($A456,ECFE!$A$16:$AB$348,8,0),0)</f>
        <v>0</v>
      </c>
      <c r="AG456" s="14">
        <f t="shared" si="1046"/>
        <v>0</v>
      </c>
      <c r="AH456" s="14">
        <f>IFERROR(VLOOKUP(A456,ParaFY19!$A$21:$Z$543,7,0),0)</f>
        <v>784</v>
      </c>
      <c r="AI456" s="14">
        <f t="shared" si="1047"/>
        <v>3.4086956521739129</v>
      </c>
      <c r="AJ456" s="14">
        <f>IFERROR(VLOOKUP(A456,ConEnroll!$A$7:$S$341,13,0),0)</f>
        <v>0</v>
      </c>
      <c r="AK456" s="14">
        <f t="shared" si="1048"/>
        <v>0</v>
      </c>
      <c r="AL456" s="14">
        <f t="shared" si="1116"/>
        <v>784</v>
      </c>
      <c r="AM456" s="14">
        <f t="shared" si="1049"/>
        <v>3.4086956521739129</v>
      </c>
      <c r="AN456" s="14">
        <f t="shared" si="1050"/>
        <v>5116519.1645909091</v>
      </c>
      <c r="AO456" s="14">
        <f t="shared" si="1051"/>
        <v>22245.735498221344</v>
      </c>
      <c r="AP456" s="62"/>
      <c r="AQ456" s="14">
        <f t="shared" si="1004"/>
        <v>302.72948413912854</v>
      </c>
      <c r="AR456" s="14">
        <f t="shared" si="1009"/>
        <v>0</v>
      </c>
      <c r="AS456" s="14">
        <f t="shared" si="1010"/>
        <v>3.4086956521739129</v>
      </c>
      <c r="AT456" s="14">
        <f t="shared" si="1052"/>
        <v>306.13817979130243</v>
      </c>
      <c r="AU456" s="37">
        <f t="shared" si="1011"/>
        <v>1.3953682711128682E-2</v>
      </c>
      <c r="AV456" s="42"/>
      <c r="AW456" s="14" t="str">
        <f>IFERROR(VLOOKUP($A456,#REF!,27,0),"0")</f>
        <v>0</v>
      </c>
      <c r="AX456" s="14">
        <f t="shared" si="1053"/>
        <v>0</v>
      </c>
      <c r="AY456" s="14" t="str">
        <f>IFERROR(VLOOKUP($A456,SpecEd22!#REF!,23,0)," ")</f>
        <v xml:space="preserve"> </v>
      </c>
      <c r="AZ456" s="14" t="e">
        <f t="shared" si="1054"/>
        <v>#VALUE!</v>
      </c>
      <c r="BA456" s="14">
        <f>IFERROR(VLOOKUP($A456,ECFE!#REF!,23,0),0)</f>
        <v>0</v>
      </c>
      <c r="BB456" s="14">
        <f t="shared" si="1055"/>
        <v>0</v>
      </c>
      <c r="BC456" s="14">
        <f>IFERROR(VLOOKUP($A456,#REF!,17,0),0)</f>
        <v>0</v>
      </c>
      <c r="BD456" s="14">
        <f t="shared" si="1056"/>
        <v>0</v>
      </c>
      <c r="BE456" s="14">
        <f>IFERROR(VLOOKUP($A456,#REF!,9,0),0)</f>
        <v>0</v>
      </c>
      <c r="BF456" s="14">
        <f t="shared" si="1057"/>
        <v>0</v>
      </c>
      <c r="BG456" s="14">
        <v>0</v>
      </c>
      <c r="BH456" s="14">
        <f t="shared" si="1058"/>
        <v>0</v>
      </c>
      <c r="BI456" s="14">
        <f>IFERROR(VLOOKUP($A456,ConEnroll!$A$8:$S$601,15,0),0)</f>
        <v>0</v>
      </c>
      <c r="BJ456" s="14">
        <f t="shared" si="1059"/>
        <v>0</v>
      </c>
      <c r="BK456" s="14">
        <f t="shared" si="1060"/>
        <v>0</v>
      </c>
      <c r="BL456" s="14">
        <f t="shared" si="1061"/>
        <v>0</v>
      </c>
      <c r="BM456" s="14" t="e">
        <f t="shared" si="1062"/>
        <v>#VALUE!</v>
      </c>
      <c r="BN456" s="14" t="e">
        <f t="shared" si="1063"/>
        <v>#VALUE!</v>
      </c>
      <c r="BO456" s="42"/>
      <c r="BP456" s="14">
        <f t="shared" si="1012"/>
        <v>8743.4242667478247</v>
      </c>
      <c r="BQ456" s="14" t="e">
        <f t="shared" si="1013"/>
        <v>#VALUE!</v>
      </c>
      <c r="BR456" s="14">
        <f t="shared" si="1064"/>
        <v>3.4086956521739129</v>
      </c>
      <c r="BS456" s="14" t="e">
        <f t="shared" si="1014"/>
        <v>#VALUE!</v>
      </c>
      <c r="BT456" s="37" t="e">
        <f t="shared" si="1015"/>
        <v>#VALUE!</v>
      </c>
      <c r="BU456" s="41"/>
      <c r="BV456" s="14" t="str">
        <f>IFERROR(VLOOKUP($A456,#REF!,27,0),"0")</f>
        <v>0</v>
      </c>
      <c r="BW456" s="14">
        <f t="shared" si="1065"/>
        <v>0</v>
      </c>
      <c r="BX456" s="14" t="str">
        <f>IFERROR(VLOOKUP($A456,SpecEd22!$Z$22:$AV$606,59,0)," ")</f>
        <v xml:space="preserve"> </v>
      </c>
      <c r="BY456" s="14" t="e">
        <f t="shared" si="1066"/>
        <v>#VALUE!</v>
      </c>
      <c r="BZ456" s="14">
        <f>IFERROR(VLOOKUP($A456,ECFE!#REF!,25,0),0)</f>
        <v>0</v>
      </c>
      <c r="CA456" s="14">
        <f t="shared" si="1067"/>
        <v>0</v>
      </c>
      <c r="CB456" s="14">
        <f>IFERROR(VLOOKUP($A456,#REF!,17,0),0)</f>
        <v>0</v>
      </c>
      <c r="CC456" s="14">
        <f t="shared" si="1068"/>
        <v>0</v>
      </c>
      <c r="CD456" s="14">
        <f>IFERROR(VLOOKUP($A456,#REF!,9,0),0)</f>
        <v>0</v>
      </c>
      <c r="CE456" s="14">
        <f t="shared" si="1069"/>
        <v>0</v>
      </c>
      <c r="CF456" s="14">
        <v>0</v>
      </c>
      <c r="CG456" s="14">
        <f t="shared" si="1070"/>
        <v>0</v>
      </c>
      <c r="CH456" s="14">
        <f>IFERROR(VLOOKUP($A456,ConEnroll!$A$8:$S$601,15,0),0)</f>
        <v>0</v>
      </c>
      <c r="CI456" s="14">
        <f t="shared" si="1071"/>
        <v>0</v>
      </c>
      <c r="CJ456" s="14">
        <f t="shared" si="1072"/>
        <v>0</v>
      </c>
      <c r="CK456" s="14">
        <f t="shared" si="1073"/>
        <v>0</v>
      </c>
      <c r="CL456" s="14" t="e">
        <f t="shared" si="1074"/>
        <v>#VALUE!</v>
      </c>
      <c r="CM456" s="14" t="e">
        <f t="shared" si="1075"/>
        <v>#VALUE!</v>
      </c>
      <c r="CN456" s="42"/>
      <c r="CO456" s="14">
        <f t="shared" si="1016"/>
        <v>-8440.6947826086962</v>
      </c>
      <c r="CP456" s="14" t="e">
        <f t="shared" si="1017"/>
        <v>#VALUE!</v>
      </c>
      <c r="CQ456" s="14">
        <f t="shared" si="1018"/>
        <v>0</v>
      </c>
      <c r="CR456" s="14" t="e">
        <f t="shared" si="1019"/>
        <v>#VALUE!</v>
      </c>
      <c r="CS456" s="37" t="e">
        <f t="shared" si="1020"/>
        <v>#VALUE!</v>
      </c>
      <c r="CT456" s="239"/>
      <c r="CU456" s="239"/>
      <c r="CV456" s="468"/>
      <c r="CW456" s="14">
        <f>IFERROR(VLOOKUP($A456,BaseFY23!$A$7:$AK$527,6,0),0)</f>
        <v>230</v>
      </c>
      <c r="CX456" s="14">
        <f>IFERROR(VLOOKUP($A456,BaseFY23!$A$7:$AN$528,28,0),0)</f>
        <v>1968113</v>
      </c>
      <c r="CY456" s="14">
        <f t="shared" si="1076"/>
        <v>8557.0130434782604</v>
      </c>
      <c r="CZ456" s="14">
        <f>IFERROR(VLOOKUP($A456,SpecEd23!$A$21:$BB$605,23,0)," ")</f>
        <v>3352983.7463623448</v>
      </c>
      <c r="DA456" s="14">
        <f t="shared" si="1077"/>
        <v>14578.190201575413</v>
      </c>
      <c r="DB456" s="14">
        <f>IFERROR(VLOOKUP($A456,ECFE!$A$16:$AB$347,7,0),0)</f>
        <v>0</v>
      </c>
      <c r="DC456" s="14">
        <f t="shared" si="1078"/>
        <v>0</v>
      </c>
      <c r="DD456" s="14">
        <v>0</v>
      </c>
      <c r="DE456" s="14">
        <f t="shared" si="1079"/>
        <v>0</v>
      </c>
      <c r="DF456" s="14">
        <f>IFERROR(VLOOKUP($A456,ConEnroll!$A$7:$S$338,10,0),0)</f>
        <v>0</v>
      </c>
      <c r="DG456" s="14">
        <f t="shared" si="1080"/>
        <v>0</v>
      </c>
      <c r="DH456" s="14">
        <f t="shared" si="1021"/>
        <v>0</v>
      </c>
      <c r="DI456" s="14">
        <f t="shared" si="1081"/>
        <v>0</v>
      </c>
      <c r="DJ456" s="14">
        <f t="shared" si="1022"/>
        <v>5321096.7463623453</v>
      </c>
      <c r="DK456" s="14">
        <f t="shared" si="1082"/>
        <v>23135.203245053675</v>
      </c>
      <c r="DL456" s="42"/>
      <c r="DM456" s="14">
        <f>IFERROR(VLOOKUP($A456,HouseFY23!$A$7:$AJ$528,28,0),0)</f>
        <v>2077206.34</v>
      </c>
      <c r="DN456" s="14">
        <f t="shared" si="1083"/>
        <v>9031.3319130434793</v>
      </c>
      <c r="DO456" s="14">
        <f>IFERROR(VLOOKUP($A456,Compens80percent!$A$13:$M$560,12,0),0)</f>
        <v>0</v>
      </c>
      <c r="DP456" s="14">
        <f t="shared" si="1083"/>
        <v>0</v>
      </c>
      <c r="DQ456" s="14">
        <f t="shared" si="1084"/>
        <v>2077206.34</v>
      </c>
      <c r="DR456" s="14">
        <f t="shared" si="1085"/>
        <v>9031.3319130434793</v>
      </c>
      <c r="DS456" s="14">
        <f>IFERROR(VLOOKUP($A456,SpecEd23!$A$21:$Z$550,14,0),0)</f>
        <v>3352983.7463623448</v>
      </c>
      <c r="DT456" s="14">
        <f t="shared" si="1086"/>
        <v>14578.190201575413</v>
      </c>
      <c r="DU456" s="14">
        <f>IFERROR(VLOOKUP($A456,ECFE!$A$16:$AB$347,9,0),0)</f>
        <v>0</v>
      </c>
      <c r="DV456" s="14">
        <f t="shared" si="1087"/>
        <v>0</v>
      </c>
      <c r="DW456" s="14">
        <f>IFERROR(VLOOKUP($A456,ParaFY19!$A$21:$Z$543,7,0),0)</f>
        <v>784</v>
      </c>
      <c r="DX456" s="14">
        <f t="shared" si="1088"/>
        <v>3.4086956521739129</v>
      </c>
      <c r="DY456" s="14">
        <f>IFERROR(VLOOKUP($A456,ConEnroll!$A$7:$S$341,13,0),0)</f>
        <v>0</v>
      </c>
      <c r="DZ456" s="14">
        <f t="shared" si="1089"/>
        <v>0</v>
      </c>
      <c r="EA456" s="14">
        <f t="shared" si="1023"/>
        <v>784</v>
      </c>
      <c r="EB456" s="14">
        <f t="shared" si="1090"/>
        <v>3.4086956521739129</v>
      </c>
      <c r="EC456" s="14">
        <f t="shared" si="1024"/>
        <v>5430974.0863623451</v>
      </c>
      <c r="ED456" s="14">
        <f t="shared" si="1091"/>
        <v>23612.930810271067</v>
      </c>
      <c r="EE456" s="62"/>
      <c r="EF456" s="14">
        <f t="shared" si="1025"/>
        <v>474.31886956521885</v>
      </c>
      <c r="EG456" s="14">
        <f t="shared" si="1026"/>
        <v>0</v>
      </c>
      <c r="EH456" s="14">
        <f t="shared" si="1027"/>
        <v>3.4086956521739129</v>
      </c>
      <c r="EI456" s="14">
        <f t="shared" si="1092"/>
        <v>477.72756521739274</v>
      </c>
      <c r="EJ456" s="37">
        <f t="shared" si="1028"/>
        <v>2.064937835890987E-2</v>
      </c>
      <c r="EK456" s="42"/>
      <c r="EL456" s="14" t="str">
        <f>IFERROR(VLOOKUP($A456,#REF!,27,0),"0")</f>
        <v>0</v>
      </c>
      <c r="EM456" s="14">
        <f t="shared" si="1093"/>
        <v>0</v>
      </c>
      <c r="EN456" s="14" t="str">
        <f>IFERROR(VLOOKUP($A456,SpecEd23!#REF!,23,0)," ")</f>
        <v xml:space="preserve"> </v>
      </c>
      <c r="EO456" s="14" t="e">
        <f t="shared" si="1094"/>
        <v>#VALUE!</v>
      </c>
      <c r="EP456" s="14">
        <f>IFERROR(VLOOKUP($A456,ECFE!#REF!,24,0),0)</f>
        <v>0</v>
      </c>
      <c r="EQ456" s="14">
        <f t="shared" si="1095"/>
        <v>0</v>
      </c>
      <c r="ER456" s="14">
        <f>IFERROR(VLOOKUP($A456,#REF!,30,0),0)</f>
        <v>0</v>
      </c>
      <c r="ES456" s="14">
        <f t="shared" si="1096"/>
        <v>0</v>
      </c>
      <c r="ET456" s="14">
        <f>IFERROR(VLOOKUP($A456,#REF!,12,0),0)</f>
        <v>0</v>
      </c>
      <c r="EU456" s="14">
        <f t="shared" si="1097"/>
        <v>0</v>
      </c>
      <c r="EV456" s="14">
        <v>0</v>
      </c>
      <c r="EW456" s="14">
        <f t="shared" si="1098"/>
        <v>0</v>
      </c>
      <c r="EX456" s="14">
        <f>IFERROR(VLOOKUP($A456,ConEnroll!$A$8:$S$601,16,0),0)</f>
        <v>0</v>
      </c>
      <c r="EY456" s="14">
        <f t="shared" si="1099"/>
        <v>0</v>
      </c>
      <c r="EZ456" s="14">
        <f t="shared" si="1100"/>
        <v>0</v>
      </c>
      <c r="FA456" s="14">
        <f t="shared" si="1101"/>
        <v>0</v>
      </c>
      <c r="FB456" s="14" t="e">
        <f t="shared" si="1102"/>
        <v>#VALUE!</v>
      </c>
      <c r="FC456" s="14" t="e">
        <f t="shared" si="1103"/>
        <v>#VALUE!</v>
      </c>
      <c r="FD456" s="62"/>
      <c r="FE456" s="14">
        <f t="shared" si="1029"/>
        <v>9031.3319130434793</v>
      </c>
      <c r="FF456" s="14" t="e">
        <f t="shared" si="1030"/>
        <v>#VALUE!</v>
      </c>
      <c r="FG456" s="14">
        <f t="shared" si="1104"/>
        <v>3.4086956521739129</v>
      </c>
      <c r="FH456" s="14" t="e">
        <f t="shared" si="1031"/>
        <v>#VALUE!</v>
      </c>
      <c r="FI456" s="37" t="e">
        <f t="shared" si="1032"/>
        <v>#VALUE!</v>
      </c>
      <c r="FJ456" s="12"/>
      <c r="FK456" s="14" t="str">
        <f>IFERROR(VLOOKUP($A456,#REF!,27,0),"0")</f>
        <v>0</v>
      </c>
      <c r="FL456" s="14">
        <f t="shared" si="1105"/>
        <v>0</v>
      </c>
      <c r="FM456" s="14" t="str">
        <f>IFERROR(VLOOKUP($A456,SpecEd23!$X$22:$Y$610,59,0)," ")</f>
        <v xml:space="preserve"> </v>
      </c>
      <c r="FN456" s="14" t="e">
        <f t="shared" si="1106"/>
        <v>#VALUE!</v>
      </c>
      <c r="FO456" s="14">
        <f>IFERROR(VLOOKUP($A456,ECFE!#REF!,26,0),0)</f>
        <v>0</v>
      </c>
      <c r="FP456" s="14">
        <f t="shared" si="1107"/>
        <v>0</v>
      </c>
      <c r="FQ456" s="14">
        <f>IFERROR(VLOOKUP($A456,#REF!,16,0),0)</f>
        <v>0</v>
      </c>
      <c r="FR456" s="14">
        <f t="shared" si="1108"/>
        <v>0</v>
      </c>
      <c r="FS456" s="14">
        <f>IFERROR(VLOOKUP($A456,#REF!,12,0),0)</f>
        <v>0</v>
      </c>
      <c r="FT456" s="14">
        <f t="shared" si="1109"/>
        <v>0</v>
      </c>
      <c r="FU456" s="14">
        <v>0</v>
      </c>
      <c r="FV456" s="14">
        <f t="shared" si="1110"/>
        <v>0</v>
      </c>
      <c r="FW456" s="14">
        <f>IFERROR(VLOOKUP($A456,ConEnroll!$A$8:$S$601,16,0),0)</f>
        <v>0</v>
      </c>
      <c r="FX456" s="14">
        <f t="shared" si="1111"/>
        <v>0</v>
      </c>
      <c r="FY456" s="14">
        <f t="shared" si="1112"/>
        <v>0</v>
      </c>
      <c r="FZ456" s="14">
        <f t="shared" si="1113"/>
        <v>0</v>
      </c>
      <c r="GA456" s="14" t="e">
        <f t="shared" si="1114"/>
        <v>#VALUE!</v>
      </c>
      <c r="GB456" s="14" t="e">
        <f t="shared" si="1115"/>
        <v>#VALUE!</v>
      </c>
      <c r="GC456" s="39"/>
      <c r="GD456" s="14">
        <f t="shared" si="1033"/>
        <v>-8557.0130434782604</v>
      </c>
      <c r="GE456" s="14" t="e">
        <f t="shared" si="1034"/>
        <v>#VALUE!</v>
      </c>
      <c r="GF456" s="14">
        <f t="shared" si="1035"/>
        <v>0</v>
      </c>
      <c r="GG456" s="14" t="e">
        <f t="shared" si="1036"/>
        <v>#VALUE!</v>
      </c>
      <c r="GH456" s="37" t="e">
        <f t="shared" si="1037"/>
        <v>#VALUE!</v>
      </c>
    </row>
    <row r="457" spans="1:190" ht="12.5" x14ac:dyDescent="0.25">
      <c r="A457" s="67">
        <v>4162</v>
      </c>
      <c r="B457" s="35">
        <v>7</v>
      </c>
      <c r="C457" s="14">
        <v>7</v>
      </c>
      <c r="D457" s="14"/>
      <c r="E457" s="14"/>
      <c r="F457" s="35" t="s">
        <v>2730</v>
      </c>
      <c r="G457" s="41"/>
      <c r="H457" s="14">
        <f>IFERROR(VLOOKUP($A457,BaseFY22!$A$7:$AK$528,6,0),0)</f>
        <v>118</v>
      </c>
      <c r="I457" s="14">
        <f>IFERROR(VLOOKUP($A457,BaseFY22!$A$7:$AK$528,28,0),0)</f>
        <v>971271.6</v>
      </c>
      <c r="J457" s="14">
        <f t="shared" si="1038"/>
        <v>8231.1152542372874</v>
      </c>
      <c r="K457" s="14">
        <f>IFERROR(VLOOKUP($A457,SpecEd22!$A$21:$BB$605,24,0)," ")</f>
        <v>470555.10599670786</v>
      </c>
      <c r="L457" s="14">
        <f t="shared" si="1039"/>
        <v>3987.7551355653209</v>
      </c>
      <c r="M457" s="14">
        <f>IFERROR(VLOOKUP($A457,ECFE!$A$16:$AB$347,7,0),0)</f>
        <v>0</v>
      </c>
      <c r="N457" s="14">
        <f t="shared" si="1005"/>
        <v>0</v>
      </c>
      <c r="O457" s="14">
        <v>0</v>
      </c>
      <c r="P457" s="14">
        <f t="shared" si="1006"/>
        <v>0</v>
      </c>
      <c r="Q457" s="14">
        <f>IFERROR(VLOOKUP($A457,ConEnroll!$A$7:$S$337,10,0),0)</f>
        <v>0</v>
      </c>
      <c r="R457" s="14">
        <f t="shared" si="1040"/>
        <v>0</v>
      </c>
      <c r="S457" s="14">
        <f t="shared" si="1007"/>
        <v>0</v>
      </c>
      <c r="T457" s="14">
        <f t="shared" si="1041"/>
        <v>0</v>
      </c>
      <c r="U457" s="14">
        <f t="shared" si="1008"/>
        <v>1441826.7059967078</v>
      </c>
      <c r="V457" s="14">
        <f t="shared" si="1042"/>
        <v>12218.870389802609</v>
      </c>
      <c r="W457" s="42"/>
      <c r="X457" s="14">
        <f>IFERROR(VLOOKUP($A457,HouseFY22!$A$6:$AJ$528,28,0),0)</f>
        <v>991087.42750999995</v>
      </c>
      <c r="Y457" s="14">
        <f t="shared" si="1043"/>
        <v>8399.0459958474567</v>
      </c>
      <c r="Z457" s="14">
        <f>IFERROR(VLOOKUP($A457,Compens80percent!$A$13:$M$560,12,0),0)</f>
        <v>0</v>
      </c>
      <c r="AA457" s="14">
        <f t="shared" si="1043"/>
        <v>0</v>
      </c>
      <c r="AB457" s="14">
        <f t="shared" si="1044"/>
        <v>991087.42750999995</v>
      </c>
      <c r="AC457" s="14">
        <f t="shared" si="1043"/>
        <v>8399.0459958474567</v>
      </c>
      <c r="AD457" s="14">
        <f>IFERROR(VLOOKUP(A457,SpecEd22!$A$21:$Z$550,14,0),0)</f>
        <v>470555.10599670786</v>
      </c>
      <c r="AE457" s="14">
        <f t="shared" si="1045"/>
        <v>3987.7551355653209</v>
      </c>
      <c r="AF457" s="14">
        <f>IFERROR(VLOOKUP($A457,ECFE!$A$16:$AB$348,8,0),0)</f>
        <v>0</v>
      </c>
      <c r="AG457" s="14">
        <f t="shared" si="1046"/>
        <v>0</v>
      </c>
      <c r="AH457" s="14">
        <f>IFERROR(VLOOKUP(A457,ParaFY19!$A$21:$Z$543,7,0),0)</f>
        <v>784</v>
      </c>
      <c r="AI457" s="14">
        <f t="shared" si="1047"/>
        <v>6.6440677966101696</v>
      </c>
      <c r="AJ457" s="14">
        <f>IFERROR(VLOOKUP(A457,ConEnroll!$A$7:$S$341,13,0),0)</f>
        <v>0</v>
      </c>
      <c r="AK457" s="14">
        <f t="shared" si="1048"/>
        <v>0</v>
      </c>
      <c r="AL457" s="14">
        <f t="shared" si="1116"/>
        <v>784</v>
      </c>
      <c r="AM457" s="14">
        <f t="shared" si="1049"/>
        <v>6.6440677966101696</v>
      </c>
      <c r="AN457" s="14">
        <f t="shared" si="1050"/>
        <v>1462426.5335067078</v>
      </c>
      <c r="AO457" s="14">
        <f t="shared" si="1051"/>
        <v>12393.445199209387</v>
      </c>
      <c r="AP457" s="62"/>
      <c r="AQ457" s="14">
        <f t="shared" si="1004"/>
        <v>167.93074161016921</v>
      </c>
      <c r="AR457" s="14">
        <f t="shared" si="1009"/>
        <v>0</v>
      </c>
      <c r="AS457" s="14">
        <f t="shared" si="1010"/>
        <v>6.6440677966101696</v>
      </c>
      <c r="AT457" s="14">
        <f t="shared" si="1052"/>
        <v>174.57480940677937</v>
      </c>
      <c r="AU457" s="37">
        <f t="shared" si="1011"/>
        <v>1.4287311661188637E-2</v>
      </c>
      <c r="AV457" s="42"/>
      <c r="AW457" s="14" t="str">
        <f>IFERROR(VLOOKUP($A457,#REF!,27,0),"0")</f>
        <v>0</v>
      </c>
      <c r="AX457" s="14">
        <f t="shared" si="1053"/>
        <v>0</v>
      </c>
      <c r="AY457" s="14" t="str">
        <f>IFERROR(VLOOKUP($A457,SpecEd22!#REF!,23,0)," ")</f>
        <v xml:space="preserve"> </v>
      </c>
      <c r="AZ457" s="14" t="e">
        <f t="shared" si="1054"/>
        <v>#VALUE!</v>
      </c>
      <c r="BA457" s="14">
        <f>IFERROR(VLOOKUP($A457,ECFE!#REF!,23,0),0)</f>
        <v>0</v>
      </c>
      <c r="BB457" s="14">
        <f t="shared" si="1055"/>
        <v>0</v>
      </c>
      <c r="BC457" s="14">
        <f>IFERROR(VLOOKUP($A457,#REF!,17,0),0)</f>
        <v>0</v>
      </c>
      <c r="BD457" s="14">
        <f t="shared" si="1056"/>
        <v>0</v>
      </c>
      <c r="BE457" s="14">
        <f>IFERROR(VLOOKUP($A457,#REF!,9,0),0)</f>
        <v>0</v>
      </c>
      <c r="BF457" s="14">
        <f t="shared" si="1057"/>
        <v>0</v>
      </c>
      <c r="BG457" s="14">
        <v>0</v>
      </c>
      <c r="BH457" s="14">
        <f t="shared" si="1058"/>
        <v>0</v>
      </c>
      <c r="BI457" s="14">
        <f>IFERROR(VLOOKUP($A457,ConEnroll!$A$8:$S$601,15,0),0)</f>
        <v>0</v>
      </c>
      <c r="BJ457" s="14">
        <f t="shared" si="1059"/>
        <v>0</v>
      </c>
      <c r="BK457" s="14">
        <f t="shared" si="1060"/>
        <v>0</v>
      </c>
      <c r="BL457" s="14">
        <f t="shared" si="1061"/>
        <v>0</v>
      </c>
      <c r="BM457" s="14" t="e">
        <f t="shared" si="1062"/>
        <v>#VALUE!</v>
      </c>
      <c r="BN457" s="14" t="e">
        <f t="shared" si="1063"/>
        <v>#VALUE!</v>
      </c>
      <c r="BO457" s="42"/>
      <c r="BP457" s="14">
        <f t="shared" si="1012"/>
        <v>8399.0459958474567</v>
      </c>
      <c r="BQ457" s="14" t="e">
        <f t="shared" si="1013"/>
        <v>#VALUE!</v>
      </c>
      <c r="BR457" s="14">
        <f t="shared" si="1064"/>
        <v>6.6440677966101696</v>
      </c>
      <c r="BS457" s="14" t="e">
        <f t="shared" si="1014"/>
        <v>#VALUE!</v>
      </c>
      <c r="BT457" s="37" t="e">
        <f t="shared" si="1015"/>
        <v>#VALUE!</v>
      </c>
      <c r="BU457" s="41"/>
      <c r="BV457" s="14" t="str">
        <f>IFERROR(VLOOKUP($A457,#REF!,27,0),"0")</f>
        <v>0</v>
      </c>
      <c r="BW457" s="14">
        <f t="shared" si="1065"/>
        <v>0</v>
      </c>
      <c r="BX457" s="14" t="str">
        <f>IFERROR(VLOOKUP($A457,SpecEd22!$Z$22:$AV$606,59,0)," ")</f>
        <v xml:space="preserve"> </v>
      </c>
      <c r="BY457" s="14" t="e">
        <f t="shared" si="1066"/>
        <v>#VALUE!</v>
      </c>
      <c r="BZ457" s="14">
        <f>IFERROR(VLOOKUP($A457,ECFE!#REF!,25,0),0)</f>
        <v>0</v>
      </c>
      <c r="CA457" s="14">
        <f t="shared" si="1067"/>
        <v>0</v>
      </c>
      <c r="CB457" s="14">
        <f>IFERROR(VLOOKUP($A457,#REF!,17,0),0)</f>
        <v>0</v>
      </c>
      <c r="CC457" s="14">
        <f t="shared" si="1068"/>
        <v>0</v>
      </c>
      <c r="CD457" s="14">
        <f>IFERROR(VLOOKUP($A457,#REF!,9,0),0)</f>
        <v>0</v>
      </c>
      <c r="CE457" s="14">
        <f t="shared" si="1069"/>
        <v>0</v>
      </c>
      <c r="CF457" s="14">
        <v>0</v>
      </c>
      <c r="CG457" s="14">
        <f t="shared" si="1070"/>
        <v>0</v>
      </c>
      <c r="CH457" s="14">
        <f>IFERROR(VLOOKUP($A457,ConEnroll!$A$8:$S$601,15,0),0)</f>
        <v>0</v>
      </c>
      <c r="CI457" s="14">
        <f t="shared" si="1071"/>
        <v>0</v>
      </c>
      <c r="CJ457" s="14">
        <f t="shared" si="1072"/>
        <v>0</v>
      </c>
      <c r="CK457" s="14">
        <f t="shared" si="1073"/>
        <v>0</v>
      </c>
      <c r="CL457" s="14" t="e">
        <f t="shared" si="1074"/>
        <v>#VALUE!</v>
      </c>
      <c r="CM457" s="14" t="e">
        <f t="shared" si="1075"/>
        <v>#VALUE!</v>
      </c>
      <c r="CN457" s="42"/>
      <c r="CO457" s="14">
        <f t="shared" si="1016"/>
        <v>-8231.1152542372874</v>
      </c>
      <c r="CP457" s="14" t="e">
        <f t="shared" si="1017"/>
        <v>#VALUE!</v>
      </c>
      <c r="CQ457" s="14">
        <f t="shared" si="1018"/>
        <v>0</v>
      </c>
      <c r="CR457" s="14" t="e">
        <f t="shared" si="1019"/>
        <v>#VALUE!</v>
      </c>
      <c r="CS457" s="37" t="e">
        <f t="shared" si="1020"/>
        <v>#VALUE!</v>
      </c>
      <c r="CT457" s="239"/>
      <c r="CU457" s="239"/>
      <c r="CV457" s="468"/>
      <c r="CW457" s="14">
        <f>IFERROR(VLOOKUP($A457,BaseFY23!$A$7:$AK$527,6,0),0)</f>
        <v>106.487255</v>
      </c>
      <c r="CX457" s="14">
        <f>IFERROR(VLOOKUP($A457,BaseFY23!$A$7:$AN$528,28,0),0)</f>
        <v>877850.18627499999</v>
      </c>
      <c r="CY457" s="14">
        <f t="shared" si="1076"/>
        <v>8243.7112899097647</v>
      </c>
      <c r="CZ457" s="14">
        <f>IFERROR(VLOOKUP($A457,SpecEd23!$A$21:$BB$605,23,0)," ")</f>
        <v>453726.43427999358</v>
      </c>
      <c r="DA457" s="14">
        <f t="shared" si="1077"/>
        <v>4260.852007876375</v>
      </c>
      <c r="DB457" s="14">
        <f>IFERROR(VLOOKUP($A457,ECFE!$A$16:$AB$347,7,0),0)</f>
        <v>0</v>
      </c>
      <c r="DC457" s="14">
        <f t="shared" si="1078"/>
        <v>0</v>
      </c>
      <c r="DD457" s="14">
        <v>0</v>
      </c>
      <c r="DE457" s="14">
        <f t="shared" si="1079"/>
        <v>0</v>
      </c>
      <c r="DF457" s="14">
        <f>IFERROR(VLOOKUP($A457,ConEnroll!$A$7:$S$338,10,0),0)</f>
        <v>0</v>
      </c>
      <c r="DG457" s="14">
        <f t="shared" si="1080"/>
        <v>0</v>
      </c>
      <c r="DH457" s="14">
        <f t="shared" si="1021"/>
        <v>0</v>
      </c>
      <c r="DI457" s="14">
        <f t="shared" si="1081"/>
        <v>0</v>
      </c>
      <c r="DJ457" s="14">
        <f t="shared" si="1022"/>
        <v>1331576.6205549936</v>
      </c>
      <c r="DK457" s="14">
        <f t="shared" si="1082"/>
        <v>12504.563297786139</v>
      </c>
      <c r="DL457" s="42"/>
      <c r="DM457" s="14">
        <f>IFERROR(VLOOKUP($A457,HouseFY23!$A$7:$AJ$528,28,0),0)</f>
        <v>912664.01627499994</v>
      </c>
      <c r="DN457" s="14">
        <f t="shared" si="1083"/>
        <v>8570.6408365489369</v>
      </c>
      <c r="DO457" s="14">
        <f>IFERROR(VLOOKUP($A457,Compens80percent!$A$13:$M$560,12,0),0)</f>
        <v>0</v>
      </c>
      <c r="DP457" s="14">
        <f t="shared" si="1083"/>
        <v>0</v>
      </c>
      <c r="DQ457" s="14">
        <f t="shared" si="1084"/>
        <v>912664.01627499994</v>
      </c>
      <c r="DR457" s="14">
        <f t="shared" si="1085"/>
        <v>7734.4408158898304</v>
      </c>
      <c r="DS457" s="14">
        <f>IFERROR(VLOOKUP($A457,SpecEd23!$A$21:$Z$550,14,0),0)</f>
        <v>453726.43427999358</v>
      </c>
      <c r="DT457" s="14">
        <f t="shared" si="1086"/>
        <v>4260.852007876375</v>
      </c>
      <c r="DU457" s="14">
        <f>IFERROR(VLOOKUP($A457,ECFE!$A$16:$AB$347,9,0),0)</f>
        <v>0</v>
      </c>
      <c r="DV457" s="14">
        <f t="shared" si="1087"/>
        <v>0</v>
      </c>
      <c r="DW457" s="14">
        <f>IFERROR(VLOOKUP($A457,ParaFY19!$A$21:$Z$543,7,0),0)</f>
        <v>784</v>
      </c>
      <c r="DX457" s="14">
        <f t="shared" si="1088"/>
        <v>7.3623834138648796</v>
      </c>
      <c r="DY457" s="14">
        <f>IFERROR(VLOOKUP($A457,ConEnroll!$A$7:$S$341,13,0),0)</f>
        <v>0</v>
      </c>
      <c r="DZ457" s="14">
        <f t="shared" si="1089"/>
        <v>0</v>
      </c>
      <c r="EA457" s="14">
        <f t="shared" si="1023"/>
        <v>784</v>
      </c>
      <c r="EB457" s="14">
        <f t="shared" si="1090"/>
        <v>7.3623834138648796</v>
      </c>
      <c r="EC457" s="14">
        <f t="shared" si="1024"/>
        <v>1367174.4505549935</v>
      </c>
      <c r="ED457" s="14">
        <f t="shared" si="1091"/>
        <v>12838.855227839176</v>
      </c>
      <c r="EE457" s="62"/>
      <c r="EF457" s="14">
        <f t="shared" si="1025"/>
        <v>326.92954663917226</v>
      </c>
      <c r="EG457" s="14">
        <f t="shared" si="1026"/>
        <v>0</v>
      </c>
      <c r="EH457" s="14">
        <f t="shared" si="1027"/>
        <v>7.3623834138648796</v>
      </c>
      <c r="EI457" s="14">
        <f t="shared" si="1092"/>
        <v>334.29193005303716</v>
      </c>
      <c r="EJ457" s="37">
        <f t="shared" si="1028"/>
        <v>2.673359493587606E-2</v>
      </c>
      <c r="EK457" s="42"/>
      <c r="EL457" s="14" t="str">
        <f>IFERROR(VLOOKUP($A457,#REF!,27,0),"0")</f>
        <v>0</v>
      </c>
      <c r="EM457" s="14">
        <f t="shared" si="1093"/>
        <v>0</v>
      </c>
      <c r="EN457" s="14" t="str">
        <f>IFERROR(VLOOKUP($A457,SpecEd23!#REF!,23,0)," ")</f>
        <v xml:space="preserve"> </v>
      </c>
      <c r="EO457" s="14" t="e">
        <f t="shared" si="1094"/>
        <v>#VALUE!</v>
      </c>
      <c r="EP457" s="14">
        <f>IFERROR(VLOOKUP($A457,ECFE!#REF!,24,0),0)</f>
        <v>0</v>
      </c>
      <c r="EQ457" s="14">
        <f t="shared" si="1095"/>
        <v>0</v>
      </c>
      <c r="ER457" s="14">
        <f>IFERROR(VLOOKUP($A457,#REF!,30,0),0)</f>
        <v>0</v>
      </c>
      <c r="ES457" s="14">
        <f t="shared" si="1096"/>
        <v>0</v>
      </c>
      <c r="ET457" s="14">
        <f>IFERROR(VLOOKUP($A457,#REF!,12,0),0)</f>
        <v>0</v>
      </c>
      <c r="EU457" s="14">
        <f t="shared" si="1097"/>
        <v>0</v>
      </c>
      <c r="EV457" s="14">
        <v>0</v>
      </c>
      <c r="EW457" s="14">
        <f t="shared" si="1098"/>
        <v>0</v>
      </c>
      <c r="EX457" s="14">
        <f>IFERROR(VLOOKUP($A457,ConEnroll!$A$8:$S$601,16,0),0)</f>
        <v>0</v>
      </c>
      <c r="EY457" s="14">
        <f t="shared" si="1099"/>
        <v>0</v>
      </c>
      <c r="EZ457" s="14">
        <f t="shared" si="1100"/>
        <v>0</v>
      </c>
      <c r="FA457" s="14">
        <f t="shared" si="1101"/>
        <v>0</v>
      </c>
      <c r="FB457" s="14" t="e">
        <f t="shared" si="1102"/>
        <v>#VALUE!</v>
      </c>
      <c r="FC457" s="14" t="e">
        <f t="shared" si="1103"/>
        <v>#VALUE!</v>
      </c>
      <c r="FD457" s="62"/>
      <c r="FE457" s="14">
        <f t="shared" si="1029"/>
        <v>8570.6408365489369</v>
      </c>
      <c r="FF457" s="14" t="e">
        <f t="shared" si="1030"/>
        <v>#VALUE!</v>
      </c>
      <c r="FG457" s="14">
        <f t="shared" si="1104"/>
        <v>7.3623834138648796</v>
      </c>
      <c r="FH457" s="14" t="e">
        <f t="shared" si="1031"/>
        <v>#VALUE!</v>
      </c>
      <c r="FI457" s="37" t="e">
        <f t="shared" si="1032"/>
        <v>#VALUE!</v>
      </c>
      <c r="FJ457" s="12"/>
      <c r="FK457" s="14" t="str">
        <f>IFERROR(VLOOKUP($A457,#REF!,27,0),"0")</f>
        <v>0</v>
      </c>
      <c r="FL457" s="14">
        <f t="shared" si="1105"/>
        <v>0</v>
      </c>
      <c r="FM457" s="14" t="str">
        <f>IFERROR(VLOOKUP($A457,SpecEd23!$X$22:$Y$610,59,0)," ")</f>
        <v xml:space="preserve"> </v>
      </c>
      <c r="FN457" s="14" t="e">
        <f t="shared" si="1106"/>
        <v>#VALUE!</v>
      </c>
      <c r="FO457" s="14">
        <f>IFERROR(VLOOKUP($A457,ECFE!#REF!,26,0),0)</f>
        <v>0</v>
      </c>
      <c r="FP457" s="14">
        <f t="shared" si="1107"/>
        <v>0</v>
      </c>
      <c r="FQ457" s="14">
        <f>IFERROR(VLOOKUP($A457,#REF!,16,0),0)</f>
        <v>0</v>
      </c>
      <c r="FR457" s="14">
        <f t="shared" si="1108"/>
        <v>0</v>
      </c>
      <c r="FS457" s="14">
        <f>IFERROR(VLOOKUP($A457,#REF!,12,0),0)</f>
        <v>0</v>
      </c>
      <c r="FT457" s="14">
        <f t="shared" si="1109"/>
        <v>0</v>
      </c>
      <c r="FU457" s="14">
        <v>0</v>
      </c>
      <c r="FV457" s="14">
        <f t="shared" si="1110"/>
        <v>0</v>
      </c>
      <c r="FW457" s="14">
        <f>IFERROR(VLOOKUP($A457,ConEnroll!$A$8:$S$601,16,0),0)</f>
        <v>0</v>
      </c>
      <c r="FX457" s="14">
        <f t="shared" si="1111"/>
        <v>0</v>
      </c>
      <c r="FY457" s="14">
        <f t="shared" si="1112"/>
        <v>0</v>
      </c>
      <c r="FZ457" s="14">
        <f t="shared" si="1113"/>
        <v>0</v>
      </c>
      <c r="GA457" s="14" t="e">
        <f t="shared" si="1114"/>
        <v>#VALUE!</v>
      </c>
      <c r="GB457" s="14" t="e">
        <f t="shared" si="1115"/>
        <v>#VALUE!</v>
      </c>
      <c r="GC457" s="39"/>
      <c r="GD457" s="14">
        <f t="shared" si="1033"/>
        <v>-8243.7112899097647</v>
      </c>
      <c r="GE457" s="14" t="e">
        <f t="shared" si="1034"/>
        <v>#VALUE!</v>
      </c>
      <c r="GF457" s="14">
        <f t="shared" si="1035"/>
        <v>0</v>
      </c>
      <c r="GG457" s="14" t="e">
        <f t="shared" si="1036"/>
        <v>#VALUE!</v>
      </c>
      <c r="GH457" s="37" t="e">
        <f t="shared" si="1037"/>
        <v>#VALUE!</v>
      </c>
    </row>
    <row r="458" spans="1:190" ht="12.5" x14ac:dyDescent="0.25">
      <c r="A458" s="67">
        <v>4163</v>
      </c>
      <c r="B458" s="35">
        <v>7</v>
      </c>
      <c r="C458" s="14">
        <v>7</v>
      </c>
      <c r="D458" s="14"/>
      <c r="E458" s="14"/>
      <c r="F458" s="35" t="s">
        <v>457</v>
      </c>
      <c r="G458" s="41"/>
      <c r="H458" s="14">
        <f>IFERROR(VLOOKUP($A458,BaseFY22!$A$7:$AK$528,6,0),0)</f>
        <v>0</v>
      </c>
      <c r="I458" s="14">
        <f>IFERROR(VLOOKUP($A458,BaseFY22!$A$7:$AK$528,28,0),0)</f>
        <v>0</v>
      </c>
      <c r="J458" s="14">
        <f t="shared" si="1038"/>
        <v>0</v>
      </c>
      <c r="K458" s="14">
        <f>IFERROR(VLOOKUP($A458,SpecEd22!$A$21:$BB$605,24,0)," ")</f>
        <v>0</v>
      </c>
      <c r="L458" s="14">
        <f t="shared" si="1039"/>
        <v>0</v>
      </c>
      <c r="M458" s="14">
        <f>IFERROR(VLOOKUP($A458,ECFE!$A$16:$AB$347,7,0),0)</f>
        <v>0</v>
      </c>
      <c r="N458" s="14">
        <f t="shared" si="1005"/>
        <v>0</v>
      </c>
      <c r="O458" s="14">
        <v>0</v>
      </c>
      <c r="P458" s="14">
        <f t="shared" si="1006"/>
        <v>0</v>
      </c>
      <c r="Q458" s="14">
        <f>IFERROR(VLOOKUP($A458,ConEnroll!$A$7:$S$337,10,0),0)</f>
        <v>0</v>
      </c>
      <c r="R458" s="14">
        <f t="shared" si="1040"/>
        <v>0</v>
      </c>
      <c r="S458" s="14">
        <f t="shared" si="1007"/>
        <v>0</v>
      </c>
      <c r="T458" s="14">
        <f t="shared" si="1041"/>
        <v>0</v>
      </c>
      <c r="U458" s="14">
        <f t="shared" si="1008"/>
        <v>0</v>
      </c>
      <c r="V458" s="14">
        <f t="shared" si="1042"/>
        <v>0</v>
      </c>
      <c r="W458" s="42"/>
      <c r="X458" s="14">
        <f>IFERROR(VLOOKUP($A458,HouseFY22!$A$6:$AJ$528,28,0),0)</f>
        <v>0</v>
      </c>
      <c r="Y458" s="14">
        <f t="shared" si="1043"/>
        <v>0</v>
      </c>
      <c r="Z458" s="14">
        <f>IFERROR(VLOOKUP($A458,Compens80percent!$A$13:$M$560,12,0),0)</f>
        <v>0</v>
      </c>
      <c r="AA458" s="14">
        <f t="shared" si="1043"/>
        <v>0</v>
      </c>
      <c r="AB458" s="14">
        <f t="shared" si="1044"/>
        <v>0</v>
      </c>
      <c r="AC458" s="14">
        <f t="shared" si="1043"/>
        <v>0</v>
      </c>
      <c r="AD458" s="14">
        <f>IFERROR(VLOOKUP(A458,SpecEd22!$A$21:$Z$550,14,0),0)</f>
        <v>0</v>
      </c>
      <c r="AE458" s="14">
        <f t="shared" si="1045"/>
        <v>0</v>
      </c>
      <c r="AF458" s="14">
        <f>IFERROR(VLOOKUP($A458,ECFE!$A$16:$AB$348,8,0),0)</f>
        <v>0</v>
      </c>
      <c r="AG458" s="14">
        <f t="shared" si="1046"/>
        <v>0</v>
      </c>
      <c r="AH458" s="14">
        <f>IFERROR(VLOOKUP(A458,ParaFY19!$A$21:$Z$543,7,0),0)</f>
        <v>0</v>
      </c>
      <c r="AI458" s="14">
        <f t="shared" si="1047"/>
        <v>0</v>
      </c>
      <c r="AJ458" s="14">
        <f>IFERROR(VLOOKUP(A458,ConEnroll!$A$7:$S$341,13,0),0)</f>
        <v>0</v>
      </c>
      <c r="AK458" s="14">
        <f t="shared" si="1048"/>
        <v>0</v>
      </c>
      <c r="AL458" s="14">
        <f t="shared" si="1116"/>
        <v>0</v>
      </c>
      <c r="AM458" s="14">
        <f t="shared" si="1049"/>
        <v>0</v>
      </c>
      <c r="AN458" s="14">
        <f t="shared" si="1050"/>
        <v>0</v>
      </c>
      <c r="AO458" s="14">
        <f t="shared" si="1051"/>
        <v>0</v>
      </c>
      <c r="AP458" s="62"/>
      <c r="AQ458" s="14">
        <f t="shared" ref="AQ458:AQ521" si="1117">AC458-J458</f>
        <v>0</v>
      </c>
      <c r="AR458" s="14">
        <f t="shared" si="1009"/>
        <v>0</v>
      </c>
      <c r="AS458" s="14">
        <f t="shared" si="1010"/>
        <v>0</v>
      </c>
      <c r="AT458" s="14">
        <f t="shared" si="1052"/>
        <v>0</v>
      </c>
      <c r="AU458" s="37">
        <f t="shared" si="1011"/>
        <v>0</v>
      </c>
      <c r="AV458" s="42"/>
      <c r="AW458" s="14" t="str">
        <f>IFERROR(VLOOKUP($A458,#REF!,27,0),"0")</f>
        <v>0</v>
      </c>
      <c r="AX458" s="14">
        <f t="shared" si="1053"/>
        <v>0</v>
      </c>
      <c r="AY458" s="14" t="str">
        <f>IFERROR(VLOOKUP($A458,SpecEd22!#REF!,23,0)," ")</f>
        <v xml:space="preserve"> </v>
      </c>
      <c r="AZ458" s="14">
        <f t="shared" si="1054"/>
        <v>0</v>
      </c>
      <c r="BA458" s="14">
        <f>IFERROR(VLOOKUP($A458,ECFE!#REF!,23,0),0)</f>
        <v>0</v>
      </c>
      <c r="BB458" s="14">
        <f t="shared" si="1055"/>
        <v>0</v>
      </c>
      <c r="BC458" s="14">
        <f>IFERROR(VLOOKUP($A458,#REF!,17,0),0)</f>
        <v>0</v>
      </c>
      <c r="BD458" s="14">
        <f t="shared" si="1056"/>
        <v>0</v>
      </c>
      <c r="BE458" s="14">
        <f>IFERROR(VLOOKUP($A458,#REF!,9,0),0)</f>
        <v>0</v>
      </c>
      <c r="BF458" s="14">
        <f t="shared" si="1057"/>
        <v>0</v>
      </c>
      <c r="BG458" s="14">
        <v>0</v>
      </c>
      <c r="BH458" s="14">
        <f t="shared" si="1058"/>
        <v>0</v>
      </c>
      <c r="BI458" s="14">
        <f>IFERROR(VLOOKUP($A458,ConEnroll!$A$8:$S$601,15,0),0)</f>
        <v>0</v>
      </c>
      <c r="BJ458" s="14">
        <f t="shared" si="1059"/>
        <v>0</v>
      </c>
      <c r="BK458" s="14">
        <f t="shared" si="1060"/>
        <v>0</v>
      </c>
      <c r="BL458" s="14">
        <f t="shared" si="1061"/>
        <v>0</v>
      </c>
      <c r="BM458" s="14" t="e">
        <f t="shared" si="1062"/>
        <v>#VALUE!</v>
      </c>
      <c r="BN458" s="14">
        <f t="shared" si="1063"/>
        <v>0</v>
      </c>
      <c r="BO458" s="42"/>
      <c r="BP458" s="14">
        <f t="shared" si="1012"/>
        <v>0</v>
      </c>
      <c r="BQ458" s="14">
        <f t="shared" si="1013"/>
        <v>0</v>
      </c>
      <c r="BR458" s="14">
        <f t="shared" si="1064"/>
        <v>0</v>
      </c>
      <c r="BS458" s="14">
        <f t="shared" si="1014"/>
        <v>0</v>
      </c>
      <c r="BT458" s="37">
        <f t="shared" si="1015"/>
        <v>0</v>
      </c>
      <c r="BU458" s="41"/>
      <c r="BV458" s="14" t="str">
        <f>IFERROR(VLOOKUP($A458,#REF!,27,0),"0")</f>
        <v>0</v>
      </c>
      <c r="BW458" s="14">
        <f t="shared" si="1065"/>
        <v>0</v>
      </c>
      <c r="BX458" s="14" t="str">
        <f>IFERROR(VLOOKUP($A458,SpecEd22!$Z$22:$AV$606,59,0)," ")</f>
        <v xml:space="preserve"> </v>
      </c>
      <c r="BY458" s="14">
        <f t="shared" si="1066"/>
        <v>0</v>
      </c>
      <c r="BZ458" s="14">
        <f>IFERROR(VLOOKUP($A458,ECFE!#REF!,25,0),0)</f>
        <v>0</v>
      </c>
      <c r="CA458" s="14">
        <f t="shared" si="1067"/>
        <v>0</v>
      </c>
      <c r="CB458" s="14">
        <f>IFERROR(VLOOKUP($A458,#REF!,17,0),0)</f>
        <v>0</v>
      </c>
      <c r="CC458" s="14">
        <f t="shared" si="1068"/>
        <v>0</v>
      </c>
      <c r="CD458" s="14">
        <f>IFERROR(VLOOKUP($A458,#REF!,9,0),0)</f>
        <v>0</v>
      </c>
      <c r="CE458" s="14">
        <f t="shared" si="1069"/>
        <v>0</v>
      </c>
      <c r="CF458" s="14">
        <v>0</v>
      </c>
      <c r="CG458" s="14">
        <f t="shared" si="1070"/>
        <v>0</v>
      </c>
      <c r="CH458" s="14">
        <f>IFERROR(VLOOKUP($A458,ConEnroll!$A$8:$S$601,15,0),0)</f>
        <v>0</v>
      </c>
      <c r="CI458" s="14">
        <f t="shared" si="1071"/>
        <v>0</v>
      </c>
      <c r="CJ458" s="14">
        <f t="shared" si="1072"/>
        <v>0</v>
      </c>
      <c r="CK458" s="14">
        <f t="shared" si="1073"/>
        <v>0</v>
      </c>
      <c r="CL458" s="14" t="e">
        <f t="shared" si="1074"/>
        <v>#VALUE!</v>
      </c>
      <c r="CM458" s="14">
        <f t="shared" si="1075"/>
        <v>0</v>
      </c>
      <c r="CN458" s="42"/>
      <c r="CO458" s="14">
        <f t="shared" si="1016"/>
        <v>0</v>
      </c>
      <c r="CP458" s="14">
        <f t="shared" si="1017"/>
        <v>0</v>
      </c>
      <c r="CQ458" s="14">
        <f t="shared" si="1018"/>
        <v>0</v>
      </c>
      <c r="CR458" s="14">
        <f t="shared" si="1019"/>
        <v>0</v>
      </c>
      <c r="CS458" s="37">
        <f t="shared" si="1020"/>
        <v>0</v>
      </c>
      <c r="CT458" s="239"/>
      <c r="CU458" s="239"/>
      <c r="CV458" s="468"/>
      <c r="CW458" s="14">
        <f>IFERROR(VLOOKUP($A458,BaseFY23!$A$7:$AK$527,6,0),0)</f>
        <v>0</v>
      </c>
      <c r="CX458" s="14">
        <f>IFERROR(VLOOKUP($A458,BaseFY23!$A$7:$AN$528,28,0),0)</f>
        <v>0</v>
      </c>
      <c r="CY458" s="14">
        <f t="shared" si="1076"/>
        <v>0</v>
      </c>
      <c r="CZ458" s="14">
        <f>IFERROR(VLOOKUP($A458,SpecEd23!$A$21:$BB$605,23,0)," ")</f>
        <v>0</v>
      </c>
      <c r="DA458" s="14">
        <f t="shared" si="1077"/>
        <v>0</v>
      </c>
      <c r="DB458" s="14">
        <f>IFERROR(VLOOKUP($A458,ECFE!$A$16:$AB$347,7,0),0)</f>
        <v>0</v>
      </c>
      <c r="DC458" s="14">
        <f t="shared" si="1078"/>
        <v>0</v>
      </c>
      <c r="DD458" s="14">
        <v>0</v>
      </c>
      <c r="DE458" s="14">
        <f t="shared" si="1079"/>
        <v>0</v>
      </c>
      <c r="DF458" s="14">
        <f>IFERROR(VLOOKUP($A458,ConEnroll!$A$7:$S$338,10,0),0)</f>
        <v>0</v>
      </c>
      <c r="DG458" s="14">
        <f t="shared" si="1080"/>
        <v>0</v>
      </c>
      <c r="DH458" s="14">
        <f t="shared" si="1021"/>
        <v>0</v>
      </c>
      <c r="DI458" s="14">
        <f t="shared" si="1081"/>
        <v>0</v>
      </c>
      <c r="DJ458" s="14">
        <f t="shared" si="1022"/>
        <v>0</v>
      </c>
      <c r="DK458" s="14">
        <f t="shared" si="1082"/>
        <v>0</v>
      </c>
      <c r="DL458" s="42"/>
      <c r="DM458" s="14">
        <f>IFERROR(VLOOKUP($A458,HouseFY23!$A$7:$AJ$528,28,0),0)</f>
        <v>0</v>
      </c>
      <c r="DN458" s="14">
        <f t="shared" si="1083"/>
        <v>0</v>
      </c>
      <c r="DO458" s="14">
        <f>IFERROR(VLOOKUP($A458,Compens80percent!$A$13:$M$560,12,0),0)</f>
        <v>0</v>
      </c>
      <c r="DP458" s="14">
        <f t="shared" si="1083"/>
        <v>0</v>
      </c>
      <c r="DQ458" s="14">
        <f t="shared" si="1084"/>
        <v>0</v>
      </c>
      <c r="DR458" s="14">
        <f t="shared" si="1085"/>
        <v>0</v>
      </c>
      <c r="DS458" s="14">
        <f>IFERROR(VLOOKUP($A458,SpecEd23!$A$21:$Z$550,14,0),0)</f>
        <v>0</v>
      </c>
      <c r="DT458" s="14">
        <f t="shared" si="1086"/>
        <v>0</v>
      </c>
      <c r="DU458" s="14">
        <f>IFERROR(VLOOKUP($A458,ECFE!$A$16:$AB$347,9,0),0)</f>
        <v>0</v>
      </c>
      <c r="DV458" s="14">
        <f t="shared" si="1087"/>
        <v>0</v>
      </c>
      <c r="DW458" s="14">
        <f>IFERROR(VLOOKUP($A458,ParaFY19!$A$21:$Z$543,7,0),0)</f>
        <v>0</v>
      </c>
      <c r="DX458" s="14">
        <f t="shared" si="1088"/>
        <v>0</v>
      </c>
      <c r="DY458" s="14">
        <f>IFERROR(VLOOKUP($A458,ConEnroll!$A$7:$S$341,13,0),0)</f>
        <v>0</v>
      </c>
      <c r="DZ458" s="14">
        <f t="shared" si="1089"/>
        <v>0</v>
      </c>
      <c r="EA458" s="14">
        <f t="shared" si="1023"/>
        <v>0</v>
      </c>
      <c r="EB458" s="14">
        <f t="shared" si="1090"/>
        <v>0</v>
      </c>
      <c r="EC458" s="14">
        <f t="shared" si="1024"/>
        <v>0</v>
      </c>
      <c r="ED458" s="14">
        <f t="shared" si="1091"/>
        <v>0</v>
      </c>
      <c r="EE458" s="62"/>
      <c r="EF458" s="14">
        <f t="shared" si="1025"/>
        <v>0</v>
      </c>
      <c r="EG458" s="14">
        <f t="shared" si="1026"/>
        <v>0</v>
      </c>
      <c r="EH458" s="14">
        <f t="shared" si="1027"/>
        <v>0</v>
      </c>
      <c r="EI458" s="14">
        <f t="shared" si="1092"/>
        <v>0</v>
      </c>
      <c r="EJ458" s="37">
        <f t="shared" si="1028"/>
        <v>0</v>
      </c>
      <c r="EK458" s="42"/>
      <c r="EL458" s="14" t="str">
        <f>IFERROR(VLOOKUP($A458,#REF!,27,0),"0")</f>
        <v>0</v>
      </c>
      <c r="EM458" s="14">
        <f t="shared" si="1093"/>
        <v>0</v>
      </c>
      <c r="EN458" s="14" t="str">
        <f>IFERROR(VLOOKUP($A458,SpecEd23!#REF!,23,0)," ")</f>
        <v xml:space="preserve"> </v>
      </c>
      <c r="EO458" s="14">
        <f t="shared" si="1094"/>
        <v>0</v>
      </c>
      <c r="EP458" s="14">
        <f>IFERROR(VLOOKUP($A458,ECFE!#REF!,24,0),0)</f>
        <v>0</v>
      </c>
      <c r="EQ458" s="14">
        <f t="shared" si="1095"/>
        <v>0</v>
      </c>
      <c r="ER458" s="14">
        <f>IFERROR(VLOOKUP($A458,#REF!,30,0),0)</f>
        <v>0</v>
      </c>
      <c r="ES458" s="14">
        <f t="shared" si="1096"/>
        <v>0</v>
      </c>
      <c r="ET458" s="14">
        <f>IFERROR(VLOOKUP($A458,#REF!,12,0),0)</f>
        <v>0</v>
      </c>
      <c r="EU458" s="14">
        <f t="shared" si="1097"/>
        <v>0</v>
      </c>
      <c r="EV458" s="14">
        <v>0</v>
      </c>
      <c r="EW458" s="14">
        <f t="shared" si="1098"/>
        <v>0</v>
      </c>
      <c r="EX458" s="14">
        <f>IFERROR(VLOOKUP($A458,ConEnroll!$A$8:$S$601,16,0),0)</f>
        <v>0</v>
      </c>
      <c r="EY458" s="14">
        <f t="shared" si="1099"/>
        <v>0</v>
      </c>
      <c r="EZ458" s="14">
        <f t="shared" si="1100"/>
        <v>0</v>
      </c>
      <c r="FA458" s="14">
        <f t="shared" si="1101"/>
        <v>0</v>
      </c>
      <c r="FB458" s="14" t="e">
        <f t="shared" si="1102"/>
        <v>#VALUE!</v>
      </c>
      <c r="FC458" s="14">
        <f t="shared" si="1103"/>
        <v>0</v>
      </c>
      <c r="FD458" s="62"/>
      <c r="FE458" s="14">
        <f t="shared" si="1029"/>
        <v>0</v>
      </c>
      <c r="FF458" s="14">
        <f t="shared" si="1030"/>
        <v>0</v>
      </c>
      <c r="FG458" s="14">
        <f t="shared" si="1104"/>
        <v>0</v>
      </c>
      <c r="FH458" s="14">
        <f t="shared" si="1031"/>
        <v>0</v>
      </c>
      <c r="FI458" s="37">
        <f t="shared" si="1032"/>
        <v>0</v>
      </c>
      <c r="FJ458" s="12"/>
      <c r="FK458" s="14" t="str">
        <f>IFERROR(VLOOKUP($A458,#REF!,27,0),"0")</f>
        <v>0</v>
      </c>
      <c r="FL458" s="14">
        <f t="shared" si="1105"/>
        <v>0</v>
      </c>
      <c r="FM458" s="14" t="str">
        <f>IFERROR(VLOOKUP($A458,SpecEd23!$X$22:$Y$610,59,0)," ")</f>
        <v xml:space="preserve"> </v>
      </c>
      <c r="FN458" s="14">
        <f t="shared" si="1106"/>
        <v>0</v>
      </c>
      <c r="FO458" s="14">
        <f>IFERROR(VLOOKUP($A458,ECFE!#REF!,26,0),0)</f>
        <v>0</v>
      </c>
      <c r="FP458" s="14">
        <f t="shared" si="1107"/>
        <v>0</v>
      </c>
      <c r="FQ458" s="14">
        <f>IFERROR(VLOOKUP($A458,#REF!,16,0),0)</f>
        <v>0</v>
      </c>
      <c r="FR458" s="14">
        <f t="shared" si="1108"/>
        <v>0</v>
      </c>
      <c r="FS458" s="14">
        <f>IFERROR(VLOOKUP($A458,#REF!,12,0),0)</f>
        <v>0</v>
      </c>
      <c r="FT458" s="14">
        <f t="shared" si="1109"/>
        <v>0</v>
      </c>
      <c r="FU458" s="14">
        <v>0</v>
      </c>
      <c r="FV458" s="14">
        <f t="shared" si="1110"/>
        <v>0</v>
      </c>
      <c r="FW458" s="14">
        <f>IFERROR(VLOOKUP($A458,ConEnroll!$A$8:$S$601,16,0),0)</f>
        <v>0</v>
      </c>
      <c r="FX458" s="14">
        <f t="shared" si="1111"/>
        <v>0</v>
      </c>
      <c r="FY458" s="14">
        <f t="shared" si="1112"/>
        <v>0</v>
      </c>
      <c r="FZ458" s="14">
        <f t="shared" si="1113"/>
        <v>0</v>
      </c>
      <c r="GA458" s="14" t="e">
        <f t="shared" si="1114"/>
        <v>#VALUE!</v>
      </c>
      <c r="GB458" s="14">
        <f t="shared" si="1115"/>
        <v>0</v>
      </c>
      <c r="GC458" s="39"/>
      <c r="GD458" s="14">
        <f t="shared" si="1033"/>
        <v>0</v>
      </c>
      <c r="GE458" s="14">
        <f t="shared" si="1034"/>
        <v>0</v>
      </c>
      <c r="GF458" s="14">
        <f t="shared" si="1035"/>
        <v>0</v>
      </c>
      <c r="GG458" s="14">
        <f t="shared" si="1036"/>
        <v>0</v>
      </c>
      <c r="GH458" s="37">
        <f t="shared" si="1037"/>
        <v>0</v>
      </c>
    </row>
    <row r="459" spans="1:190" ht="12.5" x14ac:dyDescent="0.25">
      <c r="A459" s="67">
        <v>4164</v>
      </c>
      <c r="B459" s="35">
        <v>7</v>
      </c>
      <c r="C459" s="14">
        <v>7</v>
      </c>
      <c r="D459" s="14"/>
      <c r="E459" s="14"/>
      <c r="F459" s="35" t="s">
        <v>458</v>
      </c>
      <c r="G459" s="41"/>
      <c r="H459" s="14">
        <f>IFERROR(VLOOKUP($A459,BaseFY22!$A$7:$AK$528,6,0),0)</f>
        <v>90</v>
      </c>
      <c r="I459" s="14">
        <f>IFERROR(VLOOKUP($A459,BaseFY22!$A$7:$AK$528,28,0),0)</f>
        <v>714479</v>
      </c>
      <c r="J459" s="14">
        <f t="shared" si="1038"/>
        <v>7938.6555555555551</v>
      </c>
      <c r="K459" s="14">
        <f>IFERROR(VLOOKUP($A459,SpecEd22!$A$21:$BB$605,24,0)," ")</f>
        <v>964679.66560978931</v>
      </c>
      <c r="L459" s="14">
        <f t="shared" si="1039"/>
        <v>10718.662951219882</v>
      </c>
      <c r="M459" s="14">
        <f>IFERROR(VLOOKUP($A459,ECFE!$A$16:$AB$347,7,0),0)</f>
        <v>0</v>
      </c>
      <c r="N459" s="14">
        <f t="shared" si="1005"/>
        <v>0</v>
      </c>
      <c r="O459" s="14">
        <v>0</v>
      </c>
      <c r="P459" s="14">
        <f t="shared" si="1006"/>
        <v>0</v>
      </c>
      <c r="Q459" s="14">
        <f>IFERROR(VLOOKUP($A459,ConEnroll!$A$7:$S$337,10,0),0)</f>
        <v>0</v>
      </c>
      <c r="R459" s="14">
        <f t="shared" si="1040"/>
        <v>0</v>
      </c>
      <c r="S459" s="14">
        <f t="shared" si="1007"/>
        <v>0</v>
      </c>
      <c r="T459" s="14">
        <f t="shared" si="1041"/>
        <v>0</v>
      </c>
      <c r="U459" s="14">
        <f t="shared" si="1008"/>
        <v>1679158.6656097893</v>
      </c>
      <c r="V459" s="14">
        <f t="shared" si="1042"/>
        <v>18657.318506775438</v>
      </c>
      <c r="W459" s="42"/>
      <c r="X459" s="14">
        <f>IFERROR(VLOOKUP($A459,HouseFY22!$A$6:$AJ$528,28,0),0)</f>
        <v>727654.82750999997</v>
      </c>
      <c r="Y459" s="14">
        <f t="shared" si="1043"/>
        <v>8085.0536389999997</v>
      </c>
      <c r="Z459" s="14">
        <f>IFERROR(VLOOKUP($A459,Compens80percent!$A$13:$M$560,12,0),0)</f>
        <v>0</v>
      </c>
      <c r="AA459" s="14">
        <f t="shared" si="1043"/>
        <v>0</v>
      </c>
      <c r="AB459" s="14">
        <f t="shared" si="1044"/>
        <v>727654.82750999997</v>
      </c>
      <c r="AC459" s="14">
        <f t="shared" si="1043"/>
        <v>8085.0536389999997</v>
      </c>
      <c r="AD459" s="14">
        <f>IFERROR(VLOOKUP(A459,SpecEd22!$A$21:$Z$550,14,0),0)</f>
        <v>964679.66560978931</v>
      </c>
      <c r="AE459" s="14">
        <f t="shared" si="1045"/>
        <v>10718.662951219882</v>
      </c>
      <c r="AF459" s="14">
        <f>IFERROR(VLOOKUP($A459,ECFE!$A$16:$AB$348,8,0),0)</f>
        <v>0</v>
      </c>
      <c r="AG459" s="14">
        <f t="shared" si="1046"/>
        <v>0</v>
      </c>
      <c r="AH459" s="14">
        <f>IFERROR(VLOOKUP(A459,ParaFY19!$A$21:$Z$543,7,0),0)</f>
        <v>980</v>
      </c>
      <c r="AI459" s="14">
        <f t="shared" si="1047"/>
        <v>10.888888888888889</v>
      </c>
      <c r="AJ459" s="14">
        <f>IFERROR(VLOOKUP(A459,ConEnroll!$A$7:$S$341,13,0),0)</f>
        <v>0</v>
      </c>
      <c r="AK459" s="14">
        <f t="shared" si="1048"/>
        <v>0</v>
      </c>
      <c r="AL459" s="14">
        <f t="shared" si="1116"/>
        <v>980</v>
      </c>
      <c r="AM459" s="14">
        <f t="shared" si="1049"/>
        <v>10.888888888888889</v>
      </c>
      <c r="AN459" s="14">
        <f t="shared" si="1050"/>
        <v>1693314.4931197893</v>
      </c>
      <c r="AO459" s="14">
        <f t="shared" si="1051"/>
        <v>18814.60547910877</v>
      </c>
      <c r="AP459" s="62"/>
      <c r="AQ459" s="14">
        <f t="shared" si="1117"/>
        <v>146.39808344444464</v>
      </c>
      <c r="AR459" s="14">
        <f t="shared" si="1009"/>
        <v>0</v>
      </c>
      <c r="AS459" s="14">
        <f t="shared" si="1010"/>
        <v>10.888888888888889</v>
      </c>
      <c r="AT459" s="14">
        <f t="shared" si="1052"/>
        <v>157.28697233333352</v>
      </c>
      <c r="AU459" s="37">
        <f t="shared" si="1011"/>
        <v>8.4303096544240518E-3</v>
      </c>
      <c r="AV459" s="42"/>
      <c r="AW459" s="14" t="str">
        <f>IFERROR(VLOOKUP($A459,#REF!,27,0),"0")</f>
        <v>0</v>
      </c>
      <c r="AX459" s="14">
        <f t="shared" si="1053"/>
        <v>0</v>
      </c>
      <c r="AY459" s="14" t="str">
        <f>IFERROR(VLOOKUP($A459,SpecEd22!#REF!,23,0)," ")</f>
        <v xml:space="preserve"> </v>
      </c>
      <c r="AZ459" s="14" t="e">
        <f t="shared" si="1054"/>
        <v>#VALUE!</v>
      </c>
      <c r="BA459" s="14">
        <f>IFERROR(VLOOKUP($A459,ECFE!#REF!,23,0),0)</f>
        <v>0</v>
      </c>
      <c r="BB459" s="14">
        <f t="shared" si="1055"/>
        <v>0</v>
      </c>
      <c r="BC459" s="14">
        <f>IFERROR(VLOOKUP($A459,#REF!,17,0),0)</f>
        <v>0</v>
      </c>
      <c r="BD459" s="14">
        <f t="shared" si="1056"/>
        <v>0</v>
      </c>
      <c r="BE459" s="14">
        <f>IFERROR(VLOOKUP($A459,#REF!,9,0),0)</f>
        <v>0</v>
      </c>
      <c r="BF459" s="14">
        <f t="shared" si="1057"/>
        <v>0</v>
      </c>
      <c r="BG459" s="14">
        <v>0</v>
      </c>
      <c r="BH459" s="14">
        <f t="shared" si="1058"/>
        <v>0</v>
      </c>
      <c r="BI459" s="14">
        <f>IFERROR(VLOOKUP($A459,ConEnroll!$A$8:$S$601,15,0),0)</f>
        <v>0</v>
      </c>
      <c r="BJ459" s="14">
        <f t="shared" si="1059"/>
        <v>0</v>
      </c>
      <c r="BK459" s="14">
        <f t="shared" si="1060"/>
        <v>0</v>
      </c>
      <c r="BL459" s="14">
        <f t="shared" si="1061"/>
        <v>0</v>
      </c>
      <c r="BM459" s="14" t="e">
        <f t="shared" si="1062"/>
        <v>#VALUE!</v>
      </c>
      <c r="BN459" s="14" t="e">
        <f t="shared" si="1063"/>
        <v>#VALUE!</v>
      </c>
      <c r="BO459" s="42"/>
      <c r="BP459" s="14">
        <f t="shared" si="1012"/>
        <v>8085.0536389999997</v>
      </c>
      <c r="BQ459" s="14" t="e">
        <f t="shared" si="1013"/>
        <v>#VALUE!</v>
      </c>
      <c r="BR459" s="14">
        <f t="shared" si="1064"/>
        <v>10.888888888888889</v>
      </c>
      <c r="BS459" s="14" t="e">
        <f t="shared" si="1014"/>
        <v>#VALUE!</v>
      </c>
      <c r="BT459" s="37" t="e">
        <f t="shared" si="1015"/>
        <v>#VALUE!</v>
      </c>
      <c r="BU459" s="41"/>
      <c r="BV459" s="14" t="str">
        <f>IFERROR(VLOOKUP($A459,#REF!,27,0),"0")</f>
        <v>0</v>
      </c>
      <c r="BW459" s="14">
        <f t="shared" si="1065"/>
        <v>0</v>
      </c>
      <c r="BX459" s="14" t="str">
        <f>IFERROR(VLOOKUP($A459,SpecEd22!$Z$22:$AV$606,59,0)," ")</f>
        <v xml:space="preserve"> </v>
      </c>
      <c r="BY459" s="14" t="e">
        <f t="shared" si="1066"/>
        <v>#VALUE!</v>
      </c>
      <c r="BZ459" s="14">
        <f>IFERROR(VLOOKUP($A459,ECFE!#REF!,25,0),0)</f>
        <v>0</v>
      </c>
      <c r="CA459" s="14">
        <f t="shared" si="1067"/>
        <v>0</v>
      </c>
      <c r="CB459" s="14">
        <f>IFERROR(VLOOKUP($A459,#REF!,17,0),0)</f>
        <v>0</v>
      </c>
      <c r="CC459" s="14">
        <f t="shared" si="1068"/>
        <v>0</v>
      </c>
      <c r="CD459" s="14">
        <f>IFERROR(VLOOKUP($A459,#REF!,9,0),0)</f>
        <v>0</v>
      </c>
      <c r="CE459" s="14">
        <f t="shared" si="1069"/>
        <v>0</v>
      </c>
      <c r="CF459" s="14">
        <v>0</v>
      </c>
      <c r="CG459" s="14">
        <f t="shared" si="1070"/>
        <v>0</v>
      </c>
      <c r="CH459" s="14">
        <f>IFERROR(VLOOKUP($A459,ConEnroll!$A$8:$S$601,15,0),0)</f>
        <v>0</v>
      </c>
      <c r="CI459" s="14">
        <f t="shared" si="1071"/>
        <v>0</v>
      </c>
      <c r="CJ459" s="14">
        <f t="shared" si="1072"/>
        <v>0</v>
      </c>
      <c r="CK459" s="14">
        <f t="shared" si="1073"/>
        <v>0</v>
      </c>
      <c r="CL459" s="14" t="e">
        <f t="shared" si="1074"/>
        <v>#VALUE!</v>
      </c>
      <c r="CM459" s="14" t="e">
        <f t="shared" si="1075"/>
        <v>#VALUE!</v>
      </c>
      <c r="CN459" s="42"/>
      <c r="CO459" s="14">
        <f t="shared" si="1016"/>
        <v>-7938.6555555555551</v>
      </c>
      <c r="CP459" s="14" t="e">
        <f t="shared" si="1017"/>
        <v>#VALUE!</v>
      </c>
      <c r="CQ459" s="14">
        <f t="shared" si="1018"/>
        <v>0</v>
      </c>
      <c r="CR459" s="14" t="e">
        <f t="shared" si="1019"/>
        <v>#VALUE!</v>
      </c>
      <c r="CS459" s="37" t="e">
        <f t="shared" si="1020"/>
        <v>#VALUE!</v>
      </c>
      <c r="CT459" s="239"/>
      <c r="CU459" s="239"/>
      <c r="CV459" s="468"/>
      <c r="CW459" s="14">
        <f>IFERROR(VLOOKUP($A459,BaseFY23!$A$7:$AK$527,6,0),0)</f>
        <v>92.472088999999997</v>
      </c>
      <c r="CX459" s="14">
        <f>IFERROR(VLOOKUP($A459,BaseFY23!$A$7:$AN$528,28,0),0)</f>
        <v>729277.94736800005</v>
      </c>
      <c r="CY459" s="14">
        <f t="shared" si="1076"/>
        <v>7886.4655838801273</v>
      </c>
      <c r="CZ459" s="14">
        <f>IFERROR(VLOOKUP($A459,SpecEd23!$A$21:$BB$605,23,0)," ")</f>
        <v>1064891.5171909207</v>
      </c>
      <c r="DA459" s="14">
        <f t="shared" si="1077"/>
        <v>11515.815514786529</v>
      </c>
      <c r="DB459" s="14">
        <f>IFERROR(VLOOKUP($A459,ECFE!$A$16:$AB$347,7,0),0)</f>
        <v>0</v>
      </c>
      <c r="DC459" s="14">
        <f t="shared" si="1078"/>
        <v>0</v>
      </c>
      <c r="DD459" s="14">
        <v>0</v>
      </c>
      <c r="DE459" s="14">
        <f t="shared" si="1079"/>
        <v>0</v>
      </c>
      <c r="DF459" s="14">
        <f>IFERROR(VLOOKUP($A459,ConEnroll!$A$7:$S$338,10,0),0)</f>
        <v>0</v>
      </c>
      <c r="DG459" s="14">
        <f t="shared" si="1080"/>
        <v>0</v>
      </c>
      <c r="DH459" s="14">
        <f t="shared" si="1021"/>
        <v>0</v>
      </c>
      <c r="DI459" s="14">
        <f t="shared" si="1081"/>
        <v>0</v>
      </c>
      <c r="DJ459" s="14">
        <f t="shared" si="1022"/>
        <v>1794169.4645589208</v>
      </c>
      <c r="DK459" s="14">
        <f t="shared" si="1082"/>
        <v>19402.281098666655</v>
      </c>
      <c r="DL459" s="42"/>
      <c r="DM459" s="14">
        <f>IFERROR(VLOOKUP($A459,HouseFY23!$A$7:$AJ$528,28,0),0)</f>
        <v>756487.04736800003</v>
      </c>
      <c r="DN459" s="14">
        <f t="shared" si="1083"/>
        <v>8180.7068008164069</v>
      </c>
      <c r="DO459" s="14">
        <f>IFERROR(VLOOKUP($A459,Compens80percent!$A$13:$M$560,12,0),0)</f>
        <v>0</v>
      </c>
      <c r="DP459" s="14">
        <f t="shared" si="1083"/>
        <v>0</v>
      </c>
      <c r="DQ459" s="14">
        <f t="shared" si="1084"/>
        <v>756487.04736800003</v>
      </c>
      <c r="DR459" s="14">
        <f t="shared" si="1085"/>
        <v>8405.4116374222231</v>
      </c>
      <c r="DS459" s="14">
        <f>IFERROR(VLOOKUP($A459,SpecEd23!$A$21:$Z$550,14,0),0)</f>
        <v>1064891.5171909207</v>
      </c>
      <c r="DT459" s="14">
        <f t="shared" si="1086"/>
        <v>11515.815514786529</v>
      </c>
      <c r="DU459" s="14">
        <f>IFERROR(VLOOKUP($A459,ECFE!$A$16:$AB$347,9,0),0)</f>
        <v>0</v>
      </c>
      <c r="DV459" s="14">
        <f t="shared" si="1087"/>
        <v>0</v>
      </c>
      <c r="DW459" s="14">
        <f>IFERROR(VLOOKUP($A459,ParaFY19!$A$21:$Z$543,7,0),0)</f>
        <v>980</v>
      </c>
      <c r="DX459" s="14">
        <f t="shared" si="1088"/>
        <v>10.597792378195328</v>
      </c>
      <c r="DY459" s="14">
        <f>IFERROR(VLOOKUP($A459,ConEnroll!$A$7:$S$341,13,0),0)</f>
        <v>0</v>
      </c>
      <c r="DZ459" s="14">
        <f t="shared" si="1089"/>
        <v>0</v>
      </c>
      <c r="EA459" s="14">
        <f t="shared" si="1023"/>
        <v>980</v>
      </c>
      <c r="EB459" s="14">
        <f t="shared" si="1090"/>
        <v>10.597792378195328</v>
      </c>
      <c r="EC459" s="14">
        <f t="shared" si="1024"/>
        <v>1822358.5645589207</v>
      </c>
      <c r="ED459" s="14">
        <f t="shared" si="1091"/>
        <v>19707.120107981133</v>
      </c>
      <c r="EE459" s="62"/>
      <c r="EF459" s="14">
        <f t="shared" si="1025"/>
        <v>294.24121693627967</v>
      </c>
      <c r="EG459" s="14">
        <f t="shared" si="1026"/>
        <v>0</v>
      </c>
      <c r="EH459" s="14">
        <f t="shared" si="1027"/>
        <v>10.597792378195328</v>
      </c>
      <c r="EI459" s="14">
        <f t="shared" si="1092"/>
        <v>304.83900931447499</v>
      </c>
      <c r="EJ459" s="37">
        <f t="shared" si="1028"/>
        <v>1.5711503599204313E-2</v>
      </c>
      <c r="EK459" s="42"/>
      <c r="EL459" s="14" t="str">
        <f>IFERROR(VLOOKUP($A459,#REF!,27,0),"0")</f>
        <v>0</v>
      </c>
      <c r="EM459" s="14">
        <f t="shared" si="1093"/>
        <v>0</v>
      </c>
      <c r="EN459" s="14" t="str">
        <f>IFERROR(VLOOKUP($A459,SpecEd23!#REF!,23,0)," ")</f>
        <v xml:space="preserve"> </v>
      </c>
      <c r="EO459" s="14" t="e">
        <f t="shared" si="1094"/>
        <v>#VALUE!</v>
      </c>
      <c r="EP459" s="14">
        <f>IFERROR(VLOOKUP($A459,ECFE!#REF!,24,0),0)</f>
        <v>0</v>
      </c>
      <c r="EQ459" s="14">
        <f t="shared" si="1095"/>
        <v>0</v>
      </c>
      <c r="ER459" s="14">
        <f>IFERROR(VLOOKUP($A459,#REF!,30,0),0)</f>
        <v>0</v>
      </c>
      <c r="ES459" s="14">
        <f t="shared" si="1096"/>
        <v>0</v>
      </c>
      <c r="ET459" s="14">
        <f>IFERROR(VLOOKUP($A459,#REF!,12,0),0)</f>
        <v>0</v>
      </c>
      <c r="EU459" s="14">
        <f t="shared" si="1097"/>
        <v>0</v>
      </c>
      <c r="EV459" s="14">
        <v>0</v>
      </c>
      <c r="EW459" s="14">
        <f t="shared" si="1098"/>
        <v>0</v>
      </c>
      <c r="EX459" s="14">
        <f>IFERROR(VLOOKUP($A459,ConEnroll!$A$8:$S$601,16,0),0)</f>
        <v>0</v>
      </c>
      <c r="EY459" s="14">
        <f t="shared" si="1099"/>
        <v>0</v>
      </c>
      <c r="EZ459" s="14">
        <f t="shared" si="1100"/>
        <v>0</v>
      </c>
      <c r="FA459" s="14">
        <f t="shared" si="1101"/>
        <v>0</v>
      </c>
      <c r="FB459" s="14" t="e">
        <f t="shared" si="1102"/>
        <v>#VALUE!</v>
      </c>
      <c r="FC459" s="14" t="e">
        <f t="shared" si="1103"/>
        <v>#VALUE!</v>
      </c>
      <c r="FD459" s="62"/>
      <c r="FE459" s="14">
        <f t="shared" si="1029"/>
        <v>8180.7068008164069</v>
      </c>
      <c r="FF459" s="14" t="e">
        <f t="shared" si="1030"/>
        <v>#VALUE!</v>
      </c>
      <c r="FG459" s="14">
        <f t="shared" si="1104"/>
        <v>10.597792378195328</v>
      </c>
      <c r="FH459" s="14" t="e">
        <f t="shared" si="1031"/>
        <v>#VALUE!</v>
      </c>
      <c r="FI459" s="37" t="e">
        <f t="shared" si="1032"/>
        <v>#VALUE!</v>
      </c>
      <c r="FJ459" s="12"/>
      <c r="FK459" s="14" t="str">
        <f>IFERROR(VLOOKUP($A459,#REF!,27,0),"0")</f>
        <v>0</v>
      </c>
      <c r="FL459" s="14">
        <f t="shared" si="1105"/>
        <v>0</v>
      </c>
      <c r="FM459" s="14" t="str">
        <f>IFERROR(VLOOKUP($A459,SpecEd23!$X$22:$Y$610,59,0)," ")</f>
        <v xml:space="preserve"> </v>
      </c>
      <c r="FN459" s="14" t="e">
        <f t="shared" si="1106"/>
        <v>#VALUE!</v>
      </c>
      <c r="FO459" s="14">
        <f>IFERROR(VLOOKUP($A459,ECFE!#REF!,26,0),0)</f>
        <v>0</v>
      </c>
      <c r="FP459" s="14">
        <f t="shared" si="1107"/>
        <v>0</v>
      </c>
      <c r="FQ459" s="14">
        <f>IFERROR(VLOOKUP($A459,#REF!,16,0),0)</f>
        <v>0</v>
      </c>
      <c r="FR459" s="14">
        <f t="shared" si="1108"/>
        <v>0</v>
      </c>
      <c r="FS459" s="14">
        <f>IFERROR(VLOOKUP($A459,#REF!,12,0),0)</f>
        <v>0</v>
      </c>
      <c r="FT459" s="14">
        <f t="shared" si="1109"/>
        <v>0</v>
      </c>
      <c r="FU459" s="14">
        <v>0</v>
      </c>
      <c r="FV459" s="14">
        <f t="shared" si="1110"/>
        <v>0</v>
      </c>
      <c r="FW459" s="14">
        <f>IFERROR(VLOOKUP($A459,ConEnroll!$A$8:$S$601,16,0),0)</f>
        <v>0</v>
      </c>
      <c r="FX459" s="14">
        <f t="shared" si="1111"/>
        <v>0</v>
      </c>
      <c r="FY459" s="14">
        <f t="shared" si="1112"/>
        <v>0</v>
      </c>
      <c r="FZ459" s="14">
        <f t="shared" si="1113"/>
        <v>0</v>
      </c>
      <c r="GA459" s="14" t="e">
        <f t="shared" si="1114"/>
        <v>#VALUE!</v>
      </c>
      <c r="GB459" s="14" t="e">
        <f t="shared" si="1115"/>
        <v>#VALUE!</v>
      </c>
      <c r="GC459" s="39"/>
      <c r="GD459" s="14">
        <f t="shared" si="1033"/>
        <v>-7886.4655838801273</v>
      </c>
      <c r="GE459" s="14" t="e">
        <f t="shared" si="1034"/>
        <v>#VALUE!</v>
      </c>
      <c r="GF459" s="14">
        <f t="shared" si="1035"/>
        <v>0</v>
      </c>
      <c r="GG459" s="14" t="e">
        <f t="shared" si="1036"/>
        <v>#VALUE!</v>
      </c>
      <c r="GH459" s="37" t="e">
        <f t="shared" si="1037"/>
        <v>#VALUE!</v>
      </c>
    </row>
    <row r="460" spans="1:190" ht="12.5" x14ac:dyDescent="0.25">
      <c r="A460" s="67">
        <v>4166</v>
      </c>
      <c r="B460" s="35">
        <v>7</v>
      </c>
      <c r="C460" s="14">
        <v>7</v>
      </c>
      <c r="D460" s="14"/>
      <c r="E460" s="14"/>
      <c r="F460" s="35" t="s">
        <v>1206</v>
      </c>
      <c r="G460" s="41"/>
      <c r="H460" s="14">
        <f>IFERROR(VLOOKUP($A460,BaseFY22!$A$7:$AK$528,6,0),0)</f>
        <v>140</v>
      </c>
      <c r="I460" s="14">
        <f>IFERROR(VLOOKUP($A460,BaseFY22!$A$7:$AK$528,28,0),0)</f>
        <v>1718636</v>
      </c>
      <c r="J460" s="14">
        <f t="shared" si="1038"/>
        <v>12275.971428571429</v>
      </c>
      <c r="K460" s="14">
        <f>IFERROR(VLOOKUP($A460,SpecEd22!$A$21:$BB$605,24,0)," ")</f>
        <v>470740.85843981581</v>
      </c>
      <c r="L460" s="14">
        <f t="shared" si="1039"/>
        <v>3362.4347031415414</v>
      </c>
      <c r="M460" s="14">
        <f>IFERROR(VLOOKUP($A460,ECFE!$A$16:$AB$347,7,0),0)</f>
        <v>0</v>
      </c>
      <c r="N460" s="14">
        <f t="shared" si="1005"/>
        <v>0</v>
      </c>
      <c r="O460" s="14">
        <v>0</v>
      </c>
      <c r="P460" s="14">
        <f t="shared" si="1006"/>
        <v>0</v>
      </c>
      <c r="Q460" s="14">
        <f>IFERROR(VLOOKUP($A460,ConEnroll!$A$7:$S$337,10,0),0)</f>
        <v>0</v>
      </c>
      <c r="R460" s="14">
        <f t="shared" si="1040"/>
        <v>0</v>
      </c>
      <c r="S460" s="14">
        <f t="shared" si="1007"/>
        <v>0</v>
      </c>
      <c r="T460" s="14">
        <f t="shared" si="1041"/>
        <v>0</v>
      </c>
      <c r="U460" s="14">
        <f t="shared" si="1008"/>
        <v>2189376.8584398157</v>
      </c>
      <c r="V460" s="14">
        <f t="shared" si="1042"/>
        <v>15638.406131712969</v>
      </c>
      <c r="W460" s="42"/>
      <c r="X460" s="14">
        <f>IFERROR(VLOOKUP($A460,HouseFY22!$A$6:$AJ$528,28,0),0)</f>
        <v>1752415.0013520001</v>
      </c>
      <c r="Y460" s="14">
        <f t="shared" si="1043"/>
        <v>12517.250009657144</v>
      </c>
      <c r="Z460" s="14">
        <f>IFERROR(VLOOKUP($A460,Compens80percent!$A$13:$M$560,12,0),0)</f>
        <v>60029.440000000002</v>
      </c>
      <c r="AA460" s="14">
        <f t="shared" si="1043"/>
        <v>428.78171428571432</v>
      </c>
      <c r="AB460" s="14">
        <f t="shared" si="1044"/>
        <v>1812444.441352</v>
      </c>
      <c r="AC460" s="14">
        <f t="shared" si="1043"/>
        <v>12946.031723942857</v>
      </c>
      <c r="AD460" s="14">
        <f>IFERROR(VLOOKUP(A460,SpecEd22!$A$21:$Z$550,14,0),0)</f>
        <v>470740.85843981581</v>
      </c>
      <c r="AE460" s="14">
        <f t="shared" si="1045"/>
        <v>3362.4347031415414</v>
      </c>
      <c r="AF460" s="14">
        <f>IFERROR(VLOOKUP($A460,ECFE!$A$16:$AB$348,8,0),0)</f>
        <v>0</v>
      </c>
      <c r="AG460" s="14">
        <f t="shared" si="1046"/>
        <v>0</v>
      </c>
      <c r="AH460" s="14">
        <f>IFERROR(VLOOKUP(A460,ParaFY19!$A$21:$Z$543,7,0),0)</f>
        <v>1372</v>
      </c>
      <c r="AI460" s="14">
        <f t="shared" si="1047"/>
        <v>9.8000000000000007</v>
      </c>
      <c r="AJ460" s="14">
        <f>IFERROR(VLOOKUP(A460,ConEnroll!$A$7:$S$341,13,0),0)</f>
        <v>0</v>
      </c>
      <c r="AK460" s="14">
        <f t="shared" si="1048"/>
        <v>0</v>
      </c>
      <c r="AL460" s="14">
        <f t="shared" si="1116"/>
        <v>1372</v>
      </c>
      <c r="AM460" s="14">
        <f t="shared" si="1049"/>
        <v>9.8000000000000007</v>
      </c>
      <c r="AN460" s="14">
        <f t="shared" si="1050"/>
        <v>2284557.2997918157</v>
      </c>
      <c r="AO460" s="14">
        <f t="shared" si="1051"/>
        <v>16318.266427084398</v>
      </c>
      <c r="AP460" s="62"/>
      <c r="AQ460" s="14">
        <f t="shared" si="1117"/>
        <v>670.06029537142786</v>
      </c>
      <c r="AR460" s="14">
        <f t="shared" si="1009"/>
        <v>0</v>
      </c>
      <c r="AS460" s="14">
        <f t="shared" si="1010"/>
        <v>9.8000000000000007</v>
      </c>
      <c r="AT460" s="14">
        <f t="shared" si="1052"/>
        <v>679.86029537142781</v>
      </c>
      <c r="AU460" s="37">
        <f t="shared" si="1011"/>
        <v>4.3473758747878136E-2</v>
      </c>
      <c r="AV460" s="42"/>
      <c r="AW460" s="14" t="str">
        <f>IFERROR(VLOOKUP($A460,#REF!,27,0),"0")</f>
        <v>0</v>
      </c>
      <c r="AX460" s="14">
        <f t="shared" si="1053"/>
        <v>0</v>
      </c>
      <c r="AY460" s="14" t="str">
        <f>IFERROR(VLOOKUP($A460,SpecEd22!#REF!,23,0)," ")</f>
        <v xml:space="preserve"> </v>
      </c>
      <c r="AZ460" s="14" t="e">
        <f t="shared" si="1054"/>
        <v>#VALUE!</v>
      </c>
      <c r="BA460" s="14">
        <f>IFERROR(VLOOKUP($A460,ECFE!#REF!,23,0),0)</f>
        <v>0</v>
      </c>
      <c r="BB460" s="14">
        <f t="shared" si="1055"/>
        <v>0</v>
      </c>
      <c r="BC460" s="14">
        <f>IFERROR(VLOOKUP($A460,#REF!,17,0),0)</f>
        <v>0</v>
      </c>
      <c r="BD460" s="14">
        <f t="shared" si="1056"/>
        <v>0</v>
      </c>
      <c r="BE460" s="14">
        <f>IFERROR(VLOOKUP($A460,#REF!,9,0),0)</f>
        <v>0</v>
      </c>
      <c r="BF460" s="14">
        <f t="shared" si="1057"/>
        <v>0</v>
      </c>
      <c r="BG460" s="14">
        <v>0</v>
      </c>
      <c r="BH460" s="14">
        <f t="shared" si="1058"/>
        <v>0</v>
      </c>
      <c r="BI460" s="14">
        <f>IFERROR(VLOOKUP($A460,ConEnroll!$A$8:$S$601,15,0),0)</f>
        <v>0</v>
      </c>
      <c r="BJ460" s="14">
        <f t="shared" si="1059"/>
        <v>0</v>
      </c>
      <c r="BK460" s="14">
        <f t="shared" si="1060"/>
        <v>0</v>
      </c>
      <c r="BL460" s="14">
        <f t="shared" si="1061"/>
        <v>0</v>
      </c>
      <c r="BM460" s="14" t="e">
        <f t="shared" si="1062"/>
        <v>#VALUE!</v>
      </c>
      <c r="BN460" s="14" t="e">
        <f t="shared" si="1063"/>
        <v>#VALUE!</v>
      </c>
      <c r="BO460" s="42"/>
      <c r="BP460" s="14">
        <f t="shared" si="1012"/>
        <v>12517.250009657144</v>
      </c>
      <c r="BQ460" s="14" t="e">
        <f t="shared" si="1013"/>
        <v>#VALUE!</v>
      </c>
      <c r="BR460" s="14">
        <f t="shared" si="1064"/>
        <v>9.8000000000000007</v>
      </c>
      <c r="BS460" s="14" t="e">
        <f t="shared" si="1014"/>
        <v>#VALUE!</v>
      </c>
      <c r="BT460" s="37" t="e">
        <f t="shared" si="1015"/>
        <v>#VALUE!</v>
      </c>
      <c r="BU460" s="41"/>
      <c r="BV460" s="14" t="str">
        <f>IFERROR(VLOOKUP($A460,#REF!,27,0),"0")</f>
        <v>0</v>
      </c>
      <c r="BW460" s="14">
        <f t="shared" si="1065"/>
        <v>0</v>
      </c>
      <c r="BX460" s="14" t="str">
        <f>IFERROR(VLOOKUP($A460,SpecEd22!$Z$22:$AV$606,59,0)," ")</f>
        <v xml:space="preserve"> </v>
      </c>
      <c r="BY460" s="14" t="e">
        <f t="shared" si="1066"/>
        <v>#VALUE!</v>
      </c>
      <c r="BZ460" s="14">
        <f>IFERROR(VLOOKUP($A460,ECFE!#REF!,25,0),0)</f>
        <v>0</v>
      </c>
      <c r="CA460" s="14">
        <f t="shared" si="1067"/>
        <v>0</v>
      </c>
      <c r="CB460" s="14">
        <f>IFERROR(VLOOKUP($A460,#REF!,17,0),0)</f>
        <v>0</v>
      </c>
      <c r="CC460" s="14">
        <f t="shared" si="1068"/>
        <v>0</v>
      </c>
      <c r="CD460" s="14">
        <f>IFERROR(VLOOKUP($A460,#REF!,9,0),0)</f>
        <v>0</v>
      </c>
      <c r="CE460" s="14">
        <f t="shared" si="1069"/>
        <v>0</v>
      </c>
      <c r="CF460" s="14">
        <v>0</v>
      </c>
      <c r="CG460" s="14">
        <f t="shared" si="1070"/>
        <v>0</v>
      </c>
      <c r="CH460" s="14">
        <f>IFERROR(VLOOKUP($A460,ConEnroll!$A$8:$S$601,15,0),0)</f>
        <v>0</v>
      </c>
      <c r="CI460" s="14">
        <f t="shared" si="1071"/>
        <v>0</v>
      </c>
      <c r="CJ460" s="14">
        <f t="shared" si="1072"/>
        <v>0</v>
      </c>
      <c r="CK460" s="14">
        <f t="shared" si="1073"/>
        <v>0</v>
      </c>
      <c r="CL460" s="14" t="e">
        <f t="shared" si="1074"/>
        <v>#VALUE!</v>
      </c>
      <c r="CM460" s="14" t="e">
        <f t="shared" si="1075"/>
        <v>#VALUE!</v>
      </c>
      <c r="CN460" s="42"/>
      <c r="CO460" s="14">
        <f t="shared" si="1016"/>
        <v>-12275.971428571429</v>
      </c>
      <c r="CP460" s="14" t="e">
        <f t="shared" si="1017"/>
        <v>#VALUE!</v>
      </c>
      <c r="CQ460" s="14">
        <f t="shared" si="1018"/>
        <v>0</v>
      </c>
      <c r="CR460" s="14" t="e">
        <f t="shared" si="1019"/>
        <v>#VALUE!</v>
      </c>
      <c r="CS460" s="37" t="e">
        <f t="shared" si="1020"/>
        <v>#VALUE!</v>
      </c>
      <c r="CT460" s="239"/>
      <c r="CU460" s="239"/>
      <c r="CV460" s="468"/>
      <c r="CW460" s="14">
        <f>IFERROR(VLOOKUP($A460,BaseFY23!$A$7:$AK$527,6,0),0)</f>
        <v>133.75</v>
      </c>
      <c r="CX460" s="14">
        <f>IFERROR(VLOOKUP($A460,BaseFY23!$A$7:$AN$528,28,0),0)</f>
        <v>1648270.5</v>
      </c>
      <c r="CY460" s="14">
        <f t="shared" si="1076"/>
        <v>12323.517757009346</v>
      </c>
      <c r="CZ460" s="14">
        <f>IFERROR(VLOOKUP($A460,SpecEd23!$A$21:$BB$605,23,0)," ")</f>
        <v>481773.10787965392</v>
      </c>
      <c r="DA460" s="14">
        <f t="shared" si="1077"/>
        <v>3602.041928072179</v>
      </c>
      <c r="DB460" s="14">
        <f>IFERROR(VLOOKUP($A460,ECFE!$A$16:$AB$347,7,0),0)</f>
        <v>0</v>
      </c>
      <c r="DC460" s="14">
        <f t="shared" si="1078"/>
        <v>0</v>
      </c>
      <c r="DD460" s="14">
        <v>0</v>
      </c>
      <c r="DE460" s="14">
        <f t="shared" si="1079"/>
        <v>0</v>
      </c>
      <c r="DF460" s="14">
        <f>IFERROR(VLOOKUP($A460,ConEnroll!$A$7:$S$338,10,0),0)</f>
        <v>0</v>
      </c>
      <c r="DG460" s="14">
        <f t="shared" si="1080"/>
        <v>0</v>
      </c>
      <c r="DH460" s="14">
        <f t="shared" si="1021"/>
        <v>0</v>
      </c>
      <c r="DI460" s="14">
        <f t="shared" si="1081"/>
        <v>0</v>
      </c>
      <c r="DJ460" s="14">
        <f t="shared" si="1022"/>
        <v>2130043.607879654</v>
      </c>
      <c r="DK460" s="14">
        <f t="shared" si="1082"/>
        <v>15925.559685081525</v>
      </c>
      <c r="DL460" s="42"/>
      <c r="DM460" s="14">
        <f>IFERROR(VLOOKUP($A460,HouseFY23!$A$7:$AJ$528,28,0),0)</f>
        <v>1714130.58</v>
      </c>
      <c r="DN460" s="14">
        <f t="shared" si="1083"/>
        <v>12815.929570093458</v>
      </c>
      <c r="DO460" s="14">
        <f>IFERROR(VLOOKUP($A460,Compens80percent!$A$13:$M$560,12,0),0)</f>
        <v>60029.440000000002</v>
      </c>
      <c r="DP460" s="14">
        <f t="shared" si="1083"/>
        <v>448.8182429906542</v>
      </c>
      <c r="DQ460" s="14">
        <f t="shared" si="1084"/>
        <v>1774160.02</v>
      </c>
      <c r="DR460" s="14">
        <f t="shared" si="1085"/>
        <v>12672.571571428571</v>
      </c>
      <c r="DS460" s="14">
        <f>IFERROR(VLOOKUP($A460,SpecEd23!$A$21:$Z$550,14,0),0)</f>
        <v>481773.10787965392</v>
      </c>
      <c r="DT460" s="14">
        <f t="shared" si="1086"/>
        <v>3602.041928072179</v>
      </c>
      <c r="DU460" s="14">
        <f>IFERROR(VLOOKUP($A460,ECFE!$A$16:$AB$347,9,0),0)</f>
        <v>0</v>
      </c>
      <c r="DV460" s="14">
        <f t="shared" si="1087"/>
        <v>0</v>
      </c>
      <c r="DW460" s="14">
        <f>IFERROR(VLOOKUP($A460,ParaFY19!$A$21:$Z$543,7,0),0)</f>
        <v>1372</v>
      </c>
      <c r="DX460" s="14">
        <f t="shared" si="1088"/>
        <v>10.257943925233645</v>
      </c>
      <c r="DY460" s="14">
        <f>IFERROR(VLOOKUP($A460,ConEnroll!$A$7:$S$341,13,0),0)</f>
        <v>0</v>
      </c>
      <c r="DZ460" s="14">
        <f t="shared" si="1089"/>
        <v>0</v>
      </c>
      <c r="EA460" s="14">
        <f t="shared" si="1023"/>
        <v>1372</v>
      </c>
      <c r="EB460" s="14">
        <f t="shared" si="1090"/>
        <v>10.257943925233645</v>
      </c>
      <c r="EC460" s="14">
        <f t="shared" si="1024"/>
        <v>2197275.6878796541</v>
      </c>
      <c r="ED460" s="14">
        <f t="shared" si="1091"/>
        <v>16428.229442090873</v>
      </c>
      <c r="EE460" s="62"/>
      <c r="EF460" s="14">
        <f t="shared" si="1025"/>
        <v>492.41181308411251</v>
      </c>
      <c r="EG460" s="14">
        <f t="shared" si="1026"/>
        <v>0</v>
      </c>
      <c r="EH460" s="14">
        <f t="shared" si="1027"/>
        <v>10.257943925233645</v>
      </c>
      <c r="EI460" s="14">
        <f t="shared" si="1092"/>
        <v>502.66975700934614</v>
      </c>
      <c r="EJ460" s="37">
        <f t="shared" si="1028"/>
        <v>3.1563710597890544E-2</v>
      </c>
      <c r="EK460" s="42"/>
      <c r="EL460" s="14" t="str">
        <f>IFERROR(VLOOKUP($A460,#REF!,27,0),"0")</f>
        <v>0</v>
      </c>
      <c r="EM460" s="14">
        <f t="shared" si="1093"/>
        <v>0</v>
      </c>
      <c r="EN460" s="14" t="str">
        <f>IFERROR(VLOOKUP($A460,SpecEd23!#REF!,23,0)," ")</f>
        <v xml:space="preserve"> </v>
      </c>
      <c r="EO460" s="14" t="e">
        <f t="shared" si="1094"/>
        <v>#VALUE!</v>
      </c>
      <c r="EP460" s="14">
        <f>IFERROR(VLOOKUP($A460,ECFE!#REF!,24,0),0)</f>
        <v>0</v>
      </c>
      <c r="EQ460" s="14">
        <f t="shared" si="1095"/>
        <v>0</v>
      </c>
      <c r="ER460" s="14">
        <f>IFERROR(VLOOKUP($A460,#REF!,30,0),0)</f>
        <v>0</v>
      </c>
      <c r="ES460" s="14">
        <f t="shared" si="1096"/>
        <v>0</v>
      </c>
      <c r="ET460" s="14">
        <f>IFERROR(VLOOKUP($A460,#REF!,12,0),0)</f>
        <v>0</v>
      </c>
      <c r="EU460" s="14">
        <f t="shared" si="1097"/>
        <v>0</v>
      </c>
      <c r="EV460" s="14">
        <v>0</v>
      </c>
      <c r="EW460" s="14">
        <f t="shared" si="1098"/>
        <v>0</v>
      </c>
      <c r="EX460" s="14">
        <f>IFERROR(VLOOKUP($A460,ConEnroll!$A$8:$S$601,16,0),0)</f>
        <v>0</v>
      </c>
      <c r="EY460" s="14">
        <f t="shared" si="1099"/>
        <v>0</v>
      </c>
      <c r="EZ460" s="14">
        <f t="shared" si="1100"/>
        <v>0</v>
      </c>
      <c r="FA460" s="14">
        <f t="shared" si="1101"/>
        <v>0</v>
      </c>
      <c r="FB460" s="14" t="e">
        <f t="shared" si="1102"/>
        <v>#VALUE!</v>
      </c>
      <c r="FC460" s="14" t="e">
        <f t="shared" si="1103"/>
        <v>#VALUE!</v>
      </c>
      <c r="FD460" s="62"/>
      <c r="FE460" s="14">
        <f t="shared" si="1029"/>
        <v>12815.929570093458</v>
      </c>
      <c r="FF460" s="14" t="e">
        <f t="shared" si="1030"/>
        <v>#VALUE!</v>
      </c>
      <c r="FG460" s="14">
        <f t="shared" si="1104"/>
        <v>10.257943925233645</v>
      </c>
      <c r="FH460" s="14" t="e">
        <f t="shared" si="1031"/>
        <v>#VALUE!</v>
      </c>
      <c r="FI460" s="37" t="e">
        <f t="shared" si="1032"/>
        <v>#VALUE!</v>
      </c>
      <c r="FJ460" s="12"/>
      <c r="FK460" s="14" t="str">
        <f>IFERROR(VLOOKUP($A460,#REF!,27,0),"0")</f>
        <v>0</v>
      </c>
      <c r="FL460" s="14">
        <f t="shared" si="1105"/>
        <v>0</v>
      </c>
      <c r="FM460" s="14" t="str">
        <f>IFERROR(VLOOKUP($A460,SpecEd23!$X$22:$Y$610,59,0)," ")</f>
        <v xml:space="preserve"> </v>
      </c>
      <c r="FN460" s="14" t="e">
        <f t="shared" si="1106"/>
        <v>#VALUE!</v>
      </c>
      <c r="FO460" s="14">
        <f>IFERROR(VLOOKUP($A460,ECFE!#REF!,26,0),0)</f>
        <v>0</v>
      </c>
      <c r="FP460" s="14">
        <f t="shared" si="1107"/>
        <v>0</v>
      </c>
      <c r="FQ460" s="14">
        <f>IFERROR(VLOOKUP($A460,#REF!,16,0),0)</f>
        <v>0</v>
      </c>
      <c r="FR460" s="14">
        <f t="shared" si="1108"/>
        <v>0</v>
      </c>
      <c r="FS460" s="14">
        <f>IFERROR(VLOOKUP($A460,#REF!,12,0),0)</f>
        <v>0</v>
      </c>
      <c r="FT460" s="14">
        <f t="shared" si="1109"/>
        <v>0</v>
      </c>
      <c r="FU460" s="14">
        <v>0</v>
      </c>
      <c r="FV460" s="14">
        <f t="shared" si="1110"/>
        <v>0</v>
      </c>
      <c r="FW460" s="14">
        <f>IFERROR(VLOOKUP($A460,ConEnroll!$A$8:$S$601,16,0),0)</f>
        <v>0</v>
      </c>
      <c r="FX460" s="14">
        <f t="shared" si="1111"/>
        <v>0</v>
      </c>
      <c r="FY460" s="14">
        <f t="shared" si="1112"/>
        <v>0</v>
      </c>
      <c r="FZ460" s="14">
        <f t="shared" si="1113"/>
        <v>0</v>
      </c>
      <c r="GA460" s="14" t="e">
        <f t="shared" si="1114"/>
        <v>#VALUE!</v>
      </c>
      <c r="GB460" s="14" t="e">
        <f t="shared" si="1115"/>
        <v>#VALUE!</v>
      </c>
      <c r="GC460" s="39"/>
      <c r="GD460" s="14">
        <f t="shared" si="1033"/>
        <v>-12323.517757009346</v>
      </c>
      <c r="GE460" s="14" t="e">
        <f t="shared" si="1034"/>
        <v>#VALUE!</v>
      </c>
      <c r="GF460" s="14">
        <f t="shared" si="1035"/>
        <v>0</v>
      </c>
      <c r="GG460" s="14" t="e">
        <f t="shared" si="1036"/>
        <v>#VALUE!</v>
      </c>
      <c r="GH460" s="37" t="e">
        <f t="shared" si="1037"/>
        <v>#VALUE!</v>
      </c>
    </row>
    <row r="461" spans="1:190" ht="12.5" x14ac:dyDescent="0.25">
      <c r="A461" s="67">
        <v>4167</v>
      </c>
      <c r="B461" s="35">
        <v>7</v>
      </c>
      <c r="C461" s="14">
        <v>7</v>
      </c>
      <c r="D461" s="14"/>
      <c r="E461" s="14"/>
      <c r="F461" s="35" t="s">
        <v>459</v>
      </c>
      <c r="G461" s="41"/>
      <c r="H461" s="14">
        <f>IFERROR(VLOOKUP($A461,BaseFY22!$A$7:$AK$528,6,0),0)</f>
        <v>332</v>
      </c>
      <c r="I461" s="14">
        <f>IFERROR(VLOOKUP($A461,BaseFY22!$A$7:$AK$528,28,0),0)</f>
        <v>2230340</v>
      </c>
      <c r="J461" s="14">
        <f t="shared" si="1038"/>
        <v>6717.8915662650606</v>
      </c>
      <c r="K461" s="14">
        <f>IFERROR(VLOOKUP($A461,SpecEd22!$A$21:$BB$605,24,0)," ")</f>
        <v>628964.43453128915</v>
      </c>
      <c r="L461" s="14">
        <f t="shared" si="1039"/>
        <v>1894.4711883472564</v>
      </c>
      <c r="M461" s="14">
        <f>IFERROR(VLOOKUP($A461,ECFE!$A$16:$AB$347,7,0),0)</f>
        <v>0</v>
      </c>
      <c r="N461" s="14">
        <f t="shared" si="1005"/>
        <v>0</v>
      </c>
      <c r="O461" s="14">
        <v>0</v>
      </c>
      <c r="P461" s="14">
        <f t="shared" si="1006"/>
        <v>0</v>
      </c>
      <c r="Q461" s="14">
        <f>IFERROR(VLOOKUP($A461,ConEnroll!$A$7:$S$337,10,0),0)</f>
        <v>0</v>
      </c>
      <c r="R461" s="14">
        <f t="shared" si="1040"/>
        <v>0</v>
      </c>
      <c r="S461" s="14">
        <f t="shared" si="1007"/>
        <v>0</v>
      </c>
      <c r="T461" s="14">
        <f t="shared" si="1041"/>
        <v>0</v>
      </c>
      <c r="U461" s="14">
        <f t="shared" si="1008"/>
        <v>2859304.4345312892</v>
      </c>
      <c r="V461" s="14">
        <f t="shared" si="1042"/>
        <v>8612.3627546123171</v>
      </c>
      <c r="W461" s="42"/>
      <c r="X461" s="14">
        <f>IFERROR(VLOOKUP($A461,HouseFY22!$A$6:$AJ$528,28,0),0)</f>
        <v>2272110.012904</v>
      </c>
      <c r="Y461" s="14">
        <f t="shared" si="1043"/>
        <v>6843.7048581445779</v>
      </c>
      <c r="Z461" s="14">
        <f>IFERROR(VLOOKUP($A461,Compens80percent!$A$13:$M$560,12,0),0)</f>
        <v>0</v>
      </c>
      <c r="AA461" s="14">
        <f t="shared" si="1043"/>
        <v>0</v>
      </c>
      <c r="AB461" s="14">
        <f t="shared" si="1044"/>
        <v>2272110.012904</v>
      </c>
      <c r="AC461" s="14">
        <f t="shared" si="1043"/>
        <v>6843.7048581445779</v>
      </c>
      <c r="AD461" s="14">
        <f>IFERROR(VLOOKUP(A461,SpecEd22!$A$21:$Z$550,14,0),0)</f>
        <v>628964.43453128915</v>
      </c>
      <c r="AE461" s="14">
        <f t="shared" si="1045"/>
        <v>1894.4711883472564</v>
      </c>
      <c r="AF461" s="14">
        <f>IFERROR(VLOOKUP($A461,ECFE!$A$16:$AB$348,8,0),0)</f>
        <v>0</v>
      </c>
      <c r="AG461" s="14">
        <f t="shared" si="1046"/>
        <v>0</v>
      </c>
      <c r="AH461" s="14">
        <f>IFERROR(VLOOKUP(A461,ParaFY19!$A$21:$Z$543,7,0),0)</f>
        <v>1960</v>
      </c>
      <c r="AI461" s="14">
        <f t="shared" si="1047"/>
        <v>5.903614457831325</v>
      </c>
      <c r="AJ461" s="14">
        <f>IFERROR(VLOOKUP(A461,ConEnroll!$A$7:$S$341,13,0),0)</f>
        <v>0</v>
      </c>
      <c r="AK461" s="14">
        <f t="shared" si="1048"/>
        <v>0</v>
      </c>
      <c r="AL461" s="14">
        <f t="shared" si="1116"/>
        <v>1960</v>
      </c>
      <c r="AM461" s="14">
        <f t="shared" si="1049"/>
        <v>5.903614457831325</v>
      </c>
      <c r="AN461" s="14">
        <f t="shared" si="1050"/>
        <v>2903034.4474352892</v>
      </c>
      <c r="AO461" s="14">
        <f t="shared" si="1051"/>
        <v>8744.0796609496665</v>
      </c>
      <c r="AP461" s="62"/>
      <c r="AQ461" s="14">
        <f t="shared" si="1117"/>
        <v>125.81329187951724</v>
      </c>
      <c r="AR461" s="14">
        <f t="shared" si="1009"/>
        <v>0</v>
      </c>
      <c r="AS461" s="14">
        <f t="shared" si="1010"/>
        <v>5.903614457831325</v>
      </c>
      <c r="AT461" s="14">
        <f t="shared" si="1052"/>
        <v>131.71690633734858</v>
      </c>
      <c r="AU461" s="37">
        <f t="shared" si="1011"/>
        <v>1.5293933858836602E-2</v>
      </c>
      <c r="AV461" s="42"/>
      <c r="AW461" s="14" t="str">
        <f>IFERROR(VLOOKUP($A461,#REF!,27,0),"0")</f>
        <v>0</v>
      </c>
      <c r="AX461" s="14">
        <f t="shared" si="1053"/>
        <v>0</v>
      </c>
      <c r="AY461" s="14" t="str">
        <f>IFERROR(VLOOKUP($A461,SpecEd22!#REF!,23,0)," ")</f>
        <v xml:space="preserve"> </v>
      </c>
      <c r="AZ461" s="14" t="e">
        <f t="shared" si="1054"/>
        <v>#VALUE!</v>
      </c>
      <c r="BA461" s="14">
        <f>IFERROR(VLOOKUP($A461,ECFE!#REF!,23,0),0)</f>
        <v>0</v>
      </c>
      <c r="BB461" s="14">
        <f t="shared" si="1055"/>
        <v>0</v>
      </c>
      <c r="BC461" s="14">
        <f>IFERROR(VLOOKUP($A461,#REF!,17,0),0)</f>
        <v>0</v>
      </c>
      <c r="BD461" s="14">
        <f t="shared" si="1056"/>
        <v>0</v>
      </c>
      <c r="BE461" s="14">
        <f>IFERROR(VLOOKUP($A461,#REF!,9,0),0)</f>
        <v>0</v>
      </c>
      <c r="BF461" s="14">
        <f t="shared" si="1057"/>
        <v>0</v>
      </c>
      <c r="BG461" s="14">
        <v>0</v>
      </c>
      <c r="BH461" s="14">
        <f t="shared" si="1058"/>
        <v>0</v>
      </c>
      <c r="BI461" s="14">
        <f>IFERROR(VLOOKUP($A461,ConEnroll!$A$8:$S$601,15,0),0)</f>
        <v>0</v>
      </c>
      <c r="BJ461" s="14">
        <f t="shared" si="1059"/>
        <v>0</v>
      </c>
      <c r="BK461" s="14">
        <f t="shared" si="1060"/>
        <v>0</v>
      </c>
      <c r="BL461" s="14">
        <f t="shared" si="1061"/>
        <v>0</v>
      </c>
      <c r="BM461" s="14" t="e">
        <f t="shared" si="1062"/>
        <v>#VALUE!</v>
      </c>
      <c r="BN461" s="14" t="e">
        <f t="shared" si="1063"/>
        <v>#VALUE!</v>
      </c>
      <c r="BO461" s="42"/>
      <c r="BP461" s="14">
        <f t="shared" si="1012"/>
        <v>6843.7048581445779</v>
      </c>
      <c r="BQ461" s="14" t="e">
        <f t="shared" si="1013"/>
        <v>#VALUE!</v>
      </c>
      <c r="BR461" s="14">
        <f t="shared" si="1064"/>
        <v>5.903614457831325</v>
      </c>
      <c r="BS461" s="14" t="e">
        <f t="shared" si="1014"/>
        <v>#VALUE!</v>
      </c>
      <c r="BT461" s="37" t="e">
        <f t="shared" si="1015"/>
        <v>#VALUE!</v>
      </c>
      <c r="BU461" s="41"/>
      <c r="BV461" s="14" t="str">
        <f>IFERROR(VLOOKUP($A461,#REF!,27,0),"0")</f>
        <v>0</v>
      </c>
      <c r="BW461" s="14">
        <f t="shared" si="1065"/>
        <v>0</v>
      </c>
      <c r="BX461" s="14" t="str">
        <f>IFERROR(VLOOKUP($A461,SpecEd22!$Z$22:$AV$606,59,0)," ")</f>
        <v xml:space="preserve"> </v>
      </c>
      <c r="BY461" s="14" t="e">
        <f t="shared" si="1066"/>
        <v>#VALUE!</v>
      </c>
      <c r="BZ461" s="14">
        <f>IFERROR(VLOOKUP($A461,ECFE!#REF!,25,0),0)</f>
        <v>0</v>
      </c>
      <c r="CA461" s="14">
        <f t="shared" si="1067"/>
        <v>0</v>
      </c>
      <c r="CB461" s="14">
        <f>IFERROR(VLOOKUP($A461,#REF!,17,0),0)</f>
        <v>0</v>
      </c>
      <c r="CC461" s="14">
        <f t="shared" si="1068"/>
        <v>0</v>
      </c>
      <c r="CD461" s="14">
        <f>IFERROR(VLOOKUP($A461,#REF!,9,0),0)</f>
        <v>0</v>
      </c>
      <c r="CE461" s="14">
        <f t="shared" si="1069"/>
        <v>0</v>
      </c>
      <c r="CF461" s="14">
        <v>0</v>
      </c>
      <c r="CG461" s="14">
        <f t="shared" si="1070"/>
        <v>0</v>
      </c>
      <c r="CH461" s="14">
        <f>IFERROR(VLOOKUP($A461,ConEnroll!$A$8:$S$601,15,0),0)</f>
        <v>0</v>
      </c>
      <c r="CI461" s="14">
        <f t="shared" si="1071"/>
        <v>0</v>
      </c>
      <c r="CJ461" s="14">
        <f t="shared" si="1072"/>
        <v>0</v>
      </c>
      <c r="CK461" s="14">
        <f t="shared" si="1073"/>
        <v>0</v>
      </c>
      <c r="CL461" s="14" t="e">
        <f t="shared" si="1074"/>
        <v>#VALUE!</v>
      </c>
      <c r="CM461" s="14" t="e">
        <f t="shared" si="1075"/>
        <v>#VALUE!</v>
      </c>
      <c r="CN461" s="42"/>
      <c r="CO461" s="14">
        <f t="shared" si="1016"/>
        <v>-6717.8915662650606</v>
      </c>
      <c r="CP461" s="14" t="e">
        <f t="shared" si="1017"/>
        <v>#VALUE!</v>
      </c>
      <c r="CQ461" s="14">
        <f t="shared" si="1018"/>
        <v>0</v>
      </c>
      <c r="CR461" s="14" t="e">
        <f t="shared" si="1019"/>
        <v>#VALUE!</v>
      </c>
      <c r="CS461" s="37" t="e">
        <f t="shared" si="1020"/>
        <v>#VALUE!</v>
      </c>
      <c r="CT461" s="239"/>
      <c r="CU461" s="239"/>
      <c r="CV461" s="468"/>
      <c r="CW461" s="14">
        <f>IFERROR(VLOOKUP($A461,BaseFY23!$A$7:$AK$527,6,0),0)</f>
        <v>342.40647100000001</v>
      </c>
      <c r="CX461" s="14">
        <f>IFERROR(VLOOKUP($A461,BaseFY23!$A$7:$AN$528,28,0),0)</f>
        <v>2302297.8776540002</v>
      </c>
      <c r="CY461" s="14">
        <f t="shared" si="1076"/>
        <v>6723.873736761243</v>
      </c>
      <c r="CZ461" s="14">
        <f>IFERROR(VLOOKUP($A461,SpecEd23!$A$21:$BB$605,23,0)," ")</f>
        <v>694721.05253465171</v>
      </c>
      <c r="DA461" s="14">
        <f t="shared" si="1077"/>
        <v>2028.9366918379637</v>
      </c>
      <c r="DB461" s="14">
        <f>IFERROR(VLOOKUP($A461,ECFE!$A$16:$AB$347,7,0),0)</f>
        <v>0</v>
      </c>
      <c r="DC461" s="14">
        <f t="shared" si="1078"/>
        <v>0</v>
      </c>
      <c r="DD461" s="14">
        <v>0</v>
      </c>
      <c r="DE461" s="14">
        <f t="shared" si="1079"/>
        <v>0</v>
      </c>
      <c r="DF461" s="14">
        <f>IFERROR(VLOOKUP($A461,ConEnroll!$A$7:$S$338,10,0),0)</f>
        <v>0</v>
      </c>
      <c r="DG461" s="14">
        <f t="shared" si="1080"/>
        <v>0</v>
      </c>
      <c r="DH461" s="14">
        <f t="shared" si="1021"/>
        <v>0</v>
      </c>
      <c r="DI461" s="14">
        <f t="shared" si="1081"/>
        <v>0</v>
      </c>
      <c r="DJ461" s="14">
        <f t="shared" si="1022"/>
        <v>2997018.9301886521</v>
      </c>
      <c r="DK461" s="14">
        <f t="shared" si="1082"/>
        <v>8752.8104285992067</v>
      </c>
      <c r="DL461" s="42"/>
      <c r="DM461" s="14">
        <f>IFERROR(VLOOKUP($A461,HouseFY23!$A$7:$AJ$528,28,0),0)</f>
        <v>2389447.907654</v>
      </c>
      <c r="DN461" s="14">
        <f t="shared" si="1083"/>
        <v>6978.3958833359775</v>
      </c>
      <c r="DO461" s="14">
        <f>IFERROR(VLOOKUP($A461,Compens80percent!$A$13:$M$560,12,0),0)</f>
        <v>0</v>
      </c>
      <c r="DP461" s="14">
        <f t="shared" si="1083"/>
        <v>0</v>
      </c>
      <c r="DQ461" s="14">
        <f t="shared" si="1084"/>
        <v>2389447.907654</v>
      </c>
      <c r="DR461" s="14">
        <f t="shared" si="1085"/>
        <v>7197.1322519698797</v>
      </c>
      <c r="DS461" s="14">
        <f>IFERROR(VLOOKUP($A461,SpecEd23!$A$21:$Z$550,14,0),0)</f>
        <v>694721.05253465171</v>
      </c>
      <c r="DT461" s="14">
        <f t="shared" si="1086"/>
        <v>2028.9366918379637</v>
      </c>
      <c r="DU461" s="14">
        <f>IFERROR(VLOOKUP($A461,ECFE!$A$16:$AB$347,9,0),0)</f>
        <v>0</v>
      </c>
      <c r="DV461" s="14">
        <f t="shared" si="1087"/>
        <v>0</v>
      </c>
      <c r="DW461" s="14">
        <f>IFERROR(VLOOKUP($A461,ParaFY19!$A$21:$Z$543,7,0),0)</f>
        <v>1960</v>
      </c>
      <c r="DX461" s="14">
        <f t="shared" si="1088"/>
        <v>5.7241908842312732</v>
      </c>
      <c r="DY461" s="14">
        <f>IFERROR(VLOOKUP($A461,ConEnroll!$A$7:$S$341,13,0),0)</f>
        <v>0</v>
      </c>
      <c r="DZ461" s="14">
        <f t="shared" si="1089"/>
        <v>0</v>
      </c>
      <c r="EA461" s="14">
        <f t="shared" si="1023"/>
        <v>1960</v>
      </c>
      <c r="EB461" s="14">
        <f t="shared" si="1090"/>
        <v>5.7241908842312732</v>
      </c>
      <c r="EC461" s="14">
        <f t="shared" si="1024"/>
        <v>3086128.9601886515</v>
      </c>
      <c r="ED461" s="14">
        <f t="shared" si="1091"/>
        <v>9013.0567660581728</v>
      </c>
      <c r="EE461" s="62"/>
      <c r="EF461" s="14">
        <f t="shared" si="1025"/>
        <v>254.52214657473451</v>
      </c>
      <c r="EG461" s="14">
        <f t="shared" si="1026"/>
        <v>0</v>
      </c>
      <c r="EH461" s="14">
        <f t="shared" si="1027"/>
        <v>5.7241908842312732</v>
      </c>
      <c r="EI461" s="14">
        <f t="shared" si="1092"/>
        <v>260.2463374589658</v>
      </c>
      <c r="EJ461" s="37">
        <f t="shared" si="1028"/>
        <v>2.9732888605541914E-2</v>
      </c>
      <c r="EK461" s="42"/>
      <c r="EL461" s="14" t="str">
        <f>IFERROR(VLOOKUP($A461,#REF!,27,0),"0")</f>
        <v>0</v>
      </c>
      <c r="EM461" s="14">
        <f t="shared" si="1093"/>
        <v>0</v>
      </c>
      <c r="EN461" s="14" t="str">
        <f>IFERROR(VLOOKUP($A461,SpecEd23!#REF!,23,0)," ")</f>
        <v xml:space="preserve"> </v>
      </c>
      <c r="EO461" s="14" t="e">
        <f t="shared" si="1094"/>
        <v>#VALUE!</v>
      </c>
      <c r="EP461" s="14">
        <f>IFERROR(VLOOKUP($A461,ECFE!#REF!,24,0),0)</f>
        <v>0</v>
      </c>
      <c r="EQ461" s="14">
        <f t="shared" si="1095"/>
        <v>0</v>
      </c>
      <c r="ER461" s="14">
        <f>IFERROR(VLOOKUP($A461,#REF!,30,0),0)</f>
        <v>0</v>
      </c>
      <c r="ES461" s="14">
        <f t="shared" si="1096"/>
        <v>0</v>
      </c>
      <c r="ET461" s="14">
        <f>IFERROR(VLOOKUP($A461,#REF!,12,0),0)</f>
        <v>0</v>
      </c>
      <c r="EU461" s="14">
        <f t="shared" si="1097"/>
        <v>0</v>
      </c>
      <c r="EV461" s="14">
        <v>0</v>
      </c>
      <c r="EW461" s="14">
        <f t="shared" si="1098"/>
        <v>0</v>
      </c>
      <c r="EX461" s="14">
        <f>IFERROR(VLOOKUP($A461,ConEnroll!$A$8:$S$601,16,0),0)</f>
        <v>0</v>
      </c>
      <c r="EY461" s="14">
        <f t="shared" si="1099"/>
        <v>0</v>
      </c>
      <c r="EZ461" s="14">
        <f t="shared" si="1100"/>
        <v>0</v>
      </c>
      <c r="FA461" s="14">
        <f t="shared" si="1101"/>
        <v>0</v>
      </c>
      <c r="FB461" s="14" t="e">
        <f t="shared" si="1102"/>
        <v>#VALUE!</v>
      </c>
      <c r="FC461" s="14" t="e">
        <f t="shared" si="1103"/>
        <v>#VALUE!</v>
      </c>
      <c r="FD461" s="62"/>
      <c r="FE461" s="14">
        <f t="shared" si="1029"/>
        <v>6978.3958833359775</v>
      </c>
      <c r="FF461" s="14" t="e">
        <f t="shared" si="1030"/>
        <v>#VALUE!</v>
      </c>
      <c r="FG461" s="14">
        <f t="shared" si="1104"/>
        <v>5.7241908842312732</v>
      </c>
      <c r="FH461" s="14" t="e">
        <f t="shared" si="1031"/>
        <v>#VALUE!</v>
      </c>
      <c r="FI461" s="37" t="e">
        <f t="shared" si="1032"/>
        <v>#VALUE!</v>
      </c>
      <c r="FJ461" s="12"/>
      <c r="FK461" s="14" t="str">
        <f>IFERROR(VLOOKUP($A461,#REF!,27,0),"0")</f>
        <v>0</v>
      </c>
      <c r="FL461" s="14">
        <f t="shared" si="1105"/>
        <v>0</v>
      </c>
      <c r="FM461" s="14" t="str">
        <f>IFERROR(VLOOKUP($A461,SpecEd23!$X$22:$Y$610,59,0)," ")</f>
        <v xml:space="preserve"> </v>
      </c>
      <c r="FN461" s="14" t="e">
        <f t="shared" si="1106"/>
        <v>#VALUE!</v>
      </c>
      <c r="FO461" s="14">
        <f>IFERROR(VLOOKUP($A461,ECFE!#REF!,26,0),0)</f>
        <v>0</v>
      </c>
      <c r="FP461" s="14">
        <f t="shared" si="1107"/>
        <v>0</v>
      </c>
      <c r="FQ461" s="14">
        <f>IFERROR(VLOOKUP($A461,#REF!,16,0),0)</f>
        <v>0</v>
      </c>
      <c r="FR461" s="14">
        <f t="shared" si="1108"/>
        <v>0</v>
      </c>
      <c r="FS461" s="14">
        <f>IFERROR(VLOOKUP($A461,#REF!,12,0),0)</f>
        <v>0</v>
      </c>
      <c r="FT461" s="14">
        <f t="shared" si="1109"/>
        <v>0</v>
      </c>
      <c r="FU461" s="14">
        <v>0</v>
      </c>
      <c r="FV461" s="14">
        <f t="shared" si="1110"/>
        <v>0</v>
      </c>
      <c r="FW461" s="14">
        <f>IFERROR(VLOOKUP($A461,ConEnroll!$A$8:$S$601,16,0),0)</f>
        <v>0</v>
      </c>
      <c r="FX461" s="14">
        <f t="shared" si="1111"/>
        <v>0</v>
      </c>
      <c r="FY461" s="14">
        <f t="shared" si="1112"/>
        <v>0</v>
      </c>
      <c r="FZ461" s="14">
        <f t="shared" si="1113"/>
        <v>0</v>
      </c>
      <c r="GA461" s="14" t="e">
        <f t="shared" si="1114"/>
        <v>#VALUE!</v>
      </c>
      <c r="GB461" s="14" t="e">
        <f t="shared" si="1115"/>
        <v>#VALUE!</v>
      </c>
      <c r="GC461" s="39"/>
      <c r="GD461" s="14">
        <f t="shared" si="1033"/>
        <v>-6723.873736761243</v>
      </c>
      <c r="GE461" s="14" t="e">
        <f t="shared" si="1034"/>
        <v>#VALUE!</v>
      </c>
      <c r="GF461" s="14">
        <f t="shared" si="1035"/>
        <v>0</v>
      </c>
      <c r="GG461" s="14" t="e">
        <f t="shared" si="1036"/>
        <v>#VALUE!</v>
      </c>
      <c r="GH461" s="37" t="e">
        <f t="shared" si="1037"/>
        <v>#VALUE!</v>
      </c>
    </row>
    <row r="462" spans="1:190" ht="12.5" x14ac:dyDescent="0.25">
      <c r="A462" s="67">
        <v>4168</v>
      </c>
      <c r="B462" s="35">
        <v>7</v>
      </c>
      <c r="C462" s="14">
        <v>7</v>
      </c>
      <c r="D462" s="14"/>
      <c r="E462" s="14"/>
      <c r="F462" s="35" t="s">
        <v>460</v>
      </c>
      <c r="G462" s="41"/>
      <c r="H462" s="14">
        <f>IFERROR(VLOOKUP($A462,BaseFY22!$A$7:$AK$528,6,0),0)</f>
        <v>91</v>
      </c>
      <c r="I462" s="14">
        <f>IFERROR(VLOOKUP($A462,BaseFY22!$A$7:$AK$528,28,0),0)</f>
        <v>694406</v>
      </c>
      <c r="J462" s="14">
        <f t="shared" si="1038"/>
        <v>7630.8351648351645</v>
      </c>
      <c r="K462" s="14">
        <f>IFERROR(VLOOKUP($A462,SpecEd22!$A$21:$BB$605,24,0)," ")</f>
        <v>332322.01207525854</v>
      </c>
      <c r="L462" s="14">
        <f t="shared" si="1039"/>
        <v>3651.8902425852584</v>
      </c>
      <c r="M462" s="14">
        <f>IFERROR(VLOOKUP($A462,ECFE!$A$16:$AB$347,7,0),0)</f>
        <v>0</v>
      </c>
      <c r="N462" s="14">
        <f t="shared" si="1005"/>
        <v>0</v>
      </c>
      <c r="O462" s="14">
        <v>0</v>
      </c>
      <c r="P462" s="14">
        <f t="shared" si="1006"/>
        <v>0</v>
      </c>
      <c r="Q462" s="14">
        <f>IFERROR(VLOOKUP($A462,ConEnroll!$A$7:$S$337,10,0),0)</f>
        <v>0</v>
      </c>
      <c r="R462" s="14">
        <f t="shared" si="1040"/>
        <v>0</v>
      </c>
      <c r="S462" s="14">
        <f t="shared" si="1007"/>
        <v>0</v>
      </c>
      <c r="T462" s="14">
        <f t="shared" si="1041"/>
        <v>0</v>
      </c>
      <c r="U462" s="14">
        <f t="shared" si="1008"/>
        <v>1026728.0120752585</v>
      </c>
      <c r="V462" s="14">
        <f t="shared" si="1042"/>
        <v>11282.725407420423</v>
      </c>
      <c r="W462" s="42"/>
      <c r="X462" s="14">
        <f>IFERROR(VLOOKUP($A462,HouseFY22!$A$6:$AJ$528,28,0),0)</f>
        <v>707557.36808299995</v>
      </c>
      <c r="Y462" s="14">
        <f t="shared" si="1043"/>
        <v>7775.3556932197798</v>
      </c>
      <c r="Z462" s="14">
        <f>IFERROR(VLOOKUP($A462,Compens80percent!$A$13:$M$560,12,0),0)</f>
        <v>0</v>
      </c>
      <c r="AA462" s="14">
        <f t="shared" si="1043"/>
        <v>0</v>
      </c>
      <c r="AB462" s="14">
        <f t="shared" si="1044"/>
        <v>707557.36808299995</v>
      </c>
      <c r="AC462" s="14">
        <f t="shared" si="1043"/>
        <v>7775.3556932197798</v>
      </c>
      <c r="AD462" s="14">
        <f>IFERROR(VLOOKUP(A462,SpecEd22!$A$21:$Z$550,14,0),0)</f>
        <v>332322.01207525854</v>
      </c>
      <c r="AE462" s="14">
        <f t="shared" si="1045"/>
        <v>3651.8902425852584</v>
      </c>
      <c r="AF462" s="14">
        <f>IFERROR(VLOOKUP($A462,ECFE!$A$16:$AB$348,8,0),0)</f>
        <v>0</v>
      </c>
      <c r="AG462" s="14">
        <f t="shared" si="1046"/>
        <v>0</v>
      </c>
      <c r="AH462" s="14">
        <f>IFERROR(VLOOKUP(A462,ParaFY19!$A$21:$Z$543,7,0),0)</f>
        <v>392</v>
      </c>
      <c r="AI462" s="14">
        <f t="shared" si="1047"/>
        <v>4.3076923076923075</v>
      </c>
      <c r="AJ462" s="14">
        <f>IFERROR(VLOOKUP(A462,ConEnroll!$A$7:$S$341,13,0),0)</f>
        <v>0</v>
      </c>
      <c r="AK462" s="14">
        <f t="shared" si="1048"/>
        <v>0</v>
      </c>
      <c r="AL462" s="14">
        <f t="shared" si="1116"/>
        <v>392</v>
      </c>
      <c r="AM462" s="14">
        <f t="shared" si="1049"/>
        <v>4.3076923076923075</v>
      </c>
      <c r="AN462" s="14">
        <f t="shared" si="1050"/>
        <v>1040271.3801582585</v>
      </c>
      <c r="AO462" s="14">
        <f t="shared" si="1051"/>
        <v>11431.55362811273</v>
      </c>
      <c r="AP462" s="62"/>
      <c r="AQ462" s="14">
        <f t="shared" si="1117"/>
        <v>144.52052838461532</v>
      </c>
      <c r="AR462" s="14">
        <f t="shared" si="1009"/>
        <v>0</v>
      </c>
      <c r="AS462" s="14">
        <f t="shared" si="1010"/>
        <v>4.3076923076923075</v>
      </c>
      <c r="AT462" s="14">
        <f t="shared" si="1052"/>
        <v>148.82822069230764</v>
      </c>
      <c r="AU462" s="37">
        <f t="shared" si="1011"/>
        <v>1.3190804111427394E-2</v>
      </c>
      <c r="AV462" s="42"/>
      <c r="AW462" s="14" t="str">
        <f>IFERROR(VLOOKUP($A462,#REF!,27,0),"0")</f>
        <v>0</v>
      </c>
      <c r="AX462" s="14">
        <f t="shared" si="1053"/>
        <v>0</v>
      </c>
      <c r="AY462" s="14" t="str">
        <f>IFERROR(VLOOKUP($A462,SpecEd22!#REF!,23,0)," ")</f>
        <v xml:space="preserve"> </v>
      </c>
      <c r="AZ462" s="14" t="e">
        <f t="shared" si="1054"/>
        <v>#VALUE!</v>
      </c>
      <c r="BA462" s="14">
        <f>IFERROR(VLOOKUP($A462,ECFE!#REF!,23,0),0)</f>
        <v>0</v>
      </c>
      <c r="BB462" s="14">
        <f t="shared" si="1055"/>
        <v>0</v>
      </c>
      <c r="BC462" s="14">
        <f>IFERROR(VLOOKUP($A462,#REF!,17,0),0)</f>
        <v>0</v>
      </c>
      <c r="BD462" s="14">
        <f t="shared" si="1056"/>
        <v>0</v>
      </c>
      <c r="BE462" s="14">
        <f>IFERROR(VLOOKUP($A462,#REF!,9,0),0)</f>
        <v>0</v>
      </c>
      <c r="BF462" s="14">
        <f t="shared" si="1057"/>
        <v>0</v>
      </c>
      <c r="BG462" s="14">
        <v>0</v>
      </c>
      <c r="BH462" s="14">
        <f t="shared" si="1058"/>
        <v>0</v>
      </c>
      <c r="BI462" s="14">
        <f>IFERROR(VLOOKUP($A462,ConEnroll!$A$8:$S$601,15,0),0)</f>
        <v>0</v>
      </c>
      <c r="BJ462" s="14">
        <f t="shared" si="1059"/>
        <v>0</v>
      </c>
      <c r="BK462" s="14">
        <f t="shared" si="1060"/>
        <v>0</v>
      </c>
      <c r="BL462" s="14">
        <f t="shared" si="1061"/>
        <v>0</v>
      </c>
      <c r="BM462" s="14" t="e">
        <f t="shared" si="1062"/>
        <v>#VALUE!</v>
      </c>
      <c r="BN462" s="14" t="e">
        <f t="shared" si="1063"/>
        <v>#VALUE!</v>
      </c>
      <c r="BO462" s="42"/>
      <c r="BP462" s="14">
        <f t="shared" si="1012"/>
        <v>7775.3556932197798</v>
      </c>
      <c r="BQ462" s="14" t="e">
        <f t="shared" si="1013"/>
        <v>#VALUE!</v>
      </c>
      <c r="BR462" s="14">
        <f t="shared" si="1064"/>
        <v>4.3076923076923075</v>
      </c>
      <c r="BS462" s="14" t="e">
        <f t="shared" si="1014"/>
        <v>#VALUE!</v>
      </c>
      <c r="BT462" s="37" t="e">
        <f t="shared" si="1015"/>
        <v>#VALUE!</v>
      </c>
      <c r="BU462" s="41"/>
      <c r="BV462" s="14" t="str">
        <f>IFERROR(VLOOKUP($A462,#REF!,27,0),"0")</f>
        <v>0</v>
      </c>
      <c r="BW462" s="14">
        <f t="shared" si="1065"/>
        <v>0</v>
      </c>
      <c r="BX462" s="14" t="str">
        <f>IFERROR(VLOOKUP($A462,SpecEd22!$Z$22:$AV$606,59,0)," ")</f>
        <v xml:space="preserve"> </v>
      </c>
      <c r="BY462" s="14" t="e">
        <f t="shared" si="1066"/>
        <v>#VALUE!</v>
      </c>
      <c r="BZ462" s="14">
        <f>IFERROR(VLOOKUP($A462,ECFE!#REF!,25,0),0)</f>
        <v>0</v>
      </c>
      <c r="CA462" s="14">
        <f t="shared" si="1067"/>
        <v>0</v>
      </c>
      <c r="CB462" s="14">
        <f>IFERROR(VLOOKUP($A462,#REF!,17,0),0)</f>
        <v>0</v>
      </c>
      <c r="CC462" s="14">
        <f t="shared" si="1068"/>
        <v>0</v>
      </c>
      <c r="CD462" s="14">
        <f>IFERROR(VLOOKUP($A462,#REF!,9,0),0)</f>
        <v>0</v>
      </c>
      <c r="CE462" s="14">
        <f t="shared" si="1069"/>
        <v>0</v>
      </c>
      <c r="CF462" s="14">
        <v>0</v>
      </c>
      <c r="CG462" s="14">
        <f t="shared" si="1070"/>
        <v>0</v>
      </c>
      <c r="CH462" s="14">
        <f>IFERROR(VLOOKUP($A462,ConEnroll!$A$8:$S$601,15,0),0)</f>
        <v>0</v>
      </c>
      <c r="CI462" s="14">
        <f t="shared" si="1071"/>
        <v>0</v>
      </c>
      <c r="CJ462" s="14">
        <f t="shared" si="1072"/>
        <v>0</v>
      </c>
      <c r="CK462" s="14">
        <f t="shared" si="1073"/>
        <v>0</v>
      </c>
      <c r="CL462" s="14" t="e">
        <f t="shared" si="1074"/>
        <v>#VALUE!</v>
      </c>
      <c r="CM462" s="14" t="e">
        <f t="shared" si="1075"/>
        <v>#VALUE!</v>
      </c>
      <c r="CN462" s="42"/>
      <c r="CO462" s="14">
        <f t="shared" si="1016"/>
        <v>-7630.8351648351645</v>
      </c>
      <c r="CP462" s="14" t="e">
        <f t="shared" si="1017"/>
        <v>#VALUE!</v>
      </c>
      <c r="CQ462" s="14">
        <f t="shared" si="1018"/>
        <v>0</v>
      </c>
      <c r="CR462" s="14" t="e">
        <f t="shared" si="1019"/>
        <v>#VALUE!</v>
      </c>
      <c r="CS462" s="37" t="e">
        <f t="shared" si="1020"/>
        <v>#VALUE!</v>
      </c>
      <c r="CT462" s="239"/>
      <c r="CU462" s="239"/>
      <c r="CV462" s="468"/>
      <c r="CW462" s="14">
        <f>IFERROR(VLOOKUP($A462,BaseFY23!$A$7:$AK$527,6,0),0)</f>
        <v>92.675640999999999</v>
      </c>
      <c r="CX462" s="14">
        <f>IFERROR(VLOOKUP($A462,BaseFY23!$A$7:$AN$528,28,0),0)</f>
        <v>708098.267949</v>
      </c>
      <c r="CY462" s="14">
        <f t="shared" si="1076"/>
        <v>7640.6082580966449</v>
      </c>
      <c r="CZ462" s="14">
        <f>IFERROR(VLOOKUP($A462,SpecEd23!$A$21:$BB$605,23,0)," ")</f>
        <v>362442.74581971462</v>
      </c>
      <c r="DA462" s="14">
        <f t="shared" si="1077"/>
        <v>3910.8739028814985</v>
      </c>
      <c r="DB462" s="14">
        <f>IFERROR(VLOOKUP($A462,ECFE!$A$16:$AB$347,7,0),0)</f>
        <v>0</v>
      </c>
      <c r="DC462" s="14">
        <f t="shared" si="1078"/>
        <v>0</v>
      </c>
      <c r="DD462" s="14">
        <v>0</v>
      </c>
      <c r="DE462" s="14">
        <f t="shared" si="1079"/>
        <v>0</v>
      </c>
      <c r="DF462" s="14">
        <f>IFERROR(VLOOKUP($A462,ConEnroll!$A$7:$S$338,10,0),0)</f>
        <v>0</v>
      </c>
      <c r="DG462" s="14">
        <f t="shared" si="1080"/>
        <v>0</v>
      </c>
      <c r="DH462" s="14">
        <f t="shared" si="1021"/>
        <v>0</v>
      </c>
      <c r="DI462" s="14">
        <f t="shared" si="1081"/>
        <v>0</v>
      </c>
      <c r="DJ462" s="14">
        <f t="shared" si="1022"/>
        <v>1070541.0137687146</v>
      </c>
      <c r="DK462" s="14">
        <f t="shared" si="1082"/>
        <v>11551.482160978143</v>
      </c>
      <c r="DL462" s="42"/>
      <c r="DM462" s="14">
        <f>IFERROR(VLOOKUP($A462,HouseFY23!$A$7:$AJ$528,28,0),0)</f>
        <v>735207.637949</v>
      </c>
      <c r="DN462" s="14">
        <f t="shared" si="1083"/>
        <v>7933.1270872893128</v>
      </c>
      <c r="DO462" s="14">
        <f>IFERROR(VLOOKUP($A462,Compens80percent!$A$13:$M$560,12,0),0)</f>
        <v>0</v>
      </c>
      <c r="DP462" s="14">
        <f t="shared" si="1083"/>
        <v>0</v>
      </c>
      <c r="DQ462" s="14">
        <f t="shared" si="1084"/>
        <v>735207.637949</v>
      </c>
      <c r="DR462" s="14">
        <f t="shared" si="1085"/>
        <v>8079.2048126263735</v>
      </c>
      <c r="DS462" s="14">
        <f>IFERROR(VLOOKUP($A462,SpecEd23!$A$21:$Z$550,14,0),0)</f>
        <v>362442.74581971462</v>
      </c>
      <c r="DT462" s="14">
        <f t="shared" si="1086"/>
        <v>3910.8739028814985</v>
      </c>
      <c r="DU462" s="14">
        <f>IFERROR(VLOOKUP($A462,ECFE!$A$16:$AB$347,9,0),0)</f>
        <v>0</v>
      </c>
      <c r="DV462" s="14">
        <f t="shared" si="1087"/>
        <v>0</v>
      </c>
      <c r="DW462" s="14">
        <f>IFERROR(VLOOKUP($A462,ParaFY19!$A$21:$Z$543,7,0),0)</f>
        <v>392</v>
      </c>
      <c r="DX462" s="14">
        <f t="shared" si="1088"/>
        <v>4.2298061903882598</v>
      </c>
      <c r="DY462" s="14">
        <f>IFERROR(VLOOKUP($A462,ConEnroll!$A$7:$S$341,13,0),0)</f>
        <v>0</v>
      </c>
      <c r="DZ462" s="14">
        <f t="shared" si="1089"/>
        <v>0</v>
      </c>
      <c r="EA462" s="14">
        <f t="shared" si="1023"/>
        <v>392</v>
      </c>
      <c r="EB462" s="14">
        <f t="shared" si="1090"/>
        <v>4.2298061903882598</v>
      </c>
      <c r="EC462" s="14">
        <f t="shared" si="1024"/>
        <v>1098042.3837687145</v>
      </c>
      <c r="ED462" s="14">
        <f t="shared" si="1091"/>
        <v>11848.230796361198</v>
      </c>
      <c r="EE462" s="62"/>
      <c r="EF462" s="14">
        <f t="shared" si="1025"/>
        <v>292.51882919266791</v>
      </c>
      <c r="EG462" s="14">
        <f t="shared" si="1026"/>
        <v>0</v>
      </c>
      <c r="EH462" s="14">
        <f t="shared" si="1027"/>
        <v>4.2298061903882598</v>
      </c>
      <c r="EI462" s="14">
        <f t="shared" si="1092"/>
        <v>296.74863538305618</v>
      </c>
      <c r="EJ462" s="37">
        <f t="shared" si="1028"/>
        <v>2.5689225957989833E-2</v>
      </c>
      <c r="EK462" s="42"/>
      <c r="EL462" s="14" t="str">
        <f>IFERROR(VLOOKUP($A462,#REF!,27,0),"0")</f>
        <v>0</v>
      </c>
      <c r="EM462" s="14">
        <f t="shared" si="1093"/>
        <v>0</v>
      </c>
      <c r="EN462" s="14" t="str">
        <f>IFERROR(VLOOKUP($A462,SpecEd23!#REF!,23,0)," ")</f>
        <v xml:space="preserve"> </v>
      </c>
      <c r="EO462" s="14" t="e">
        <f t="shared" si="1094"/>
        <v>#VALUE!</v>
      </c>
      <c r="EP462" s="14">
        <f>IFERROR(VLOOKUP($A462,ECFE!#REF!,24,0),0)</f>
        <v>0</v>
      </c>
      <c r="EQ462" s="14">
        <f t="shared" si="1095"/>
        <v>0</v>
      </c>
      <c r="ER462" s="14">
        <f>IFERROR(VLOOKUP($A462,#REF!,30,0),0)</f>
        <v>0</v>
      </c>
      <c r="ES462" s="14">
        <f t="shared" si="1096"/>
        <v>0</v>
      </c>
      <c r="ET462" s="14">
        <f>IFERROR(VLOOKUP($A462,#REF!,12,0),0)</f>
        <v>0</v>
      </c>
      <c r="EU462" s="14">
        <f t="shared" si="1097"/>
        <v>0</v>
      </c>
      <c r="EV462" s="14">
        <v>0</v>
      </c>
      <c r="EW462" s="14">
        <f t="shared" si="1098"/>
        <v>0</v>
      </c>
      <c r="EX462" s="14">
        <f>IFERROR(VLOOKUP($A462,ConEnroll!$A$8:$S$601,16,0),0)</f>
        <v>0</v>
      </c>
      <c r="EY462" s="14">
        <f t="shared" si="1099"/>
        <v>0</v>
      </c>
      <c r="EZ462" s="14">
        <f t="shared" si="1100"/>
        <v>0</v>
      </c>
      <c r="FA462" s="14">
        <f t="shared" si="1101"/>
        <v>0</v>
      </c>
      <c r="FB462" s="14" t="e">
        <f t="shared" si="1102"/>
        <v>#VALUE!</v>
      </c>
      <c r="FC462" s="14" t="e">
        <f t="shared" si="1103"/>
        <v>#VALUE!</v>
      </c>
      <c r="FD462" s="62"/>
      <c r="FE462" s="14">
        <f t="shared" si="1029"/>
        <v>7933.1270872893128</v>
      </c>
      <c r="FF462" s="14" t="e">
        <f t="shared" si="1030"/>
        <v>#VALUE!</v>
      </c>
      <c r="FG462" s="14">
        <f t="shared" si="1104"/>
        <v>4.2298061903882598</v>
      </c>
      <c r="FH462" s="14" t="e">
        <f t="shared" si="1031"/>
        <v>#VALUE!</v>
      </c>
      <c r="FI462" s="37" t="e">
        <f t="shared" si="1032"/>
        <v>#VALUE!</v>
      </c>
      <c r="FJ462" s="12"/>
      <c r="FK462" s="14" t="str">
        <f>IFERROR(VLOOKUP($A462,#REF!,27,0),"0")</f>
        <v>0</v>
      </c>
      <c r="FL462" s="14">
        <f t="shared" si="1105"/>
        <v>0</v>
      </c>
      <c r="FM462" s="14" t="str">
        <f>IFERROR(VLOOKUP($A462,SpecEd23!$X$22:$Y$610,59,0)," ")</f>
        <v xml:space="preserve"> </v>
      </c>
      <c r="FN462" s="14" t="e">
        <f t="shared" si="1106"/>
        <v>#VALUE!</v>
      </c>
      <c r="FO462" s="14">
        <f>IFERROR(VLOOKUP($A462,ECFE!#REF!,26,0),0)</f>
        <v>0</v>
      </c>
      <c r="FP462" s="14">
        <f t="shared" si="1107"/>
        <v>0</v>
      </c>
      <c r="FQ462" s="14">
        <f>IFERROR(VLOOKUP($A462,#REF!,16,0),0)</f>
        <v>0</v>
      </c>
      <c r="FR462" s="14">
        <f t="shared" si="1108"/>
        <v>0</v>
      </c>
      <c r="FS462" s="14">
        <f>IFERROR(VLOOKUP($A462,#REF!,12,0),0)</f>
        <v>0</v>
      </c>
      <c r="FT462" s="14">
        <f t="shared" si="1109"/>
        <v>0</v>
      </c>
      <c r="FU462" s="14">
        <v>0</v>
      </c>
      <c r="FV462" s="14">
        <f t="shared" si="1110"/>
        <v>0</v>
      </c>
      <c r="FW462" s="14">
        <f>IFERROR(VLOOKUP($A462,ConEnroll!$A$8:$S$601,16,0),0)</f>
        <v>0</v>
      </c>
      <c r="FX462" s="14">
        <f t="shared" si="1111"/>
        <v>0</v>
      </c>
      <c r="FY462" s="14">
        <f t="shared" si="1112"/>
        <v>0</v>
      </c>
      <c r="FZ462" s="14">
        <f t="shared" si="1113"/>
        <v>0</v>
      </c>
      <c r="GA462" s="14" t="e">
        <f t="shared" si="1114"/>
        <v>#VALUE!</v>
      </c>
      <c r="GB462" s="14" t="e">
        <f t="shared" si="1115"/>
        <v>#VALUE!</v>
      </c>
      <c r="GC462" s="39"/>
      <c r="GD462" s="14">
        <f t="shared" si="1033"/>
        <v>-7640.6082580966449</v>
      </c>
      <c r="GE462" s="14" t="e">
        <f t="shared" si="1034"/>
        <v>#VALUE!</v>
      </c>
      <c r="GF462" s="14">
        <f t="shared" si="1035"/>
        <v>0</v>
      </c>
      <c r="GG462" s="14" t="e">
        <f t="shared" si="1036"/>
        <v>#VALUE!</v>
      </c>
      <c r="GH462" s="37" t="e">
        <f t="shared" si="1037"/>
        <v>#VALUE!</v>
      </c>
    </row>
    <row r="463" spans="1:190" ht="12.5" x14ac:dyDescent="0.25">
      <c r="A463" s="67">
        <v>4169</v>
      </c>
      <c r="B463" s="35">
        <v>7</v>
      </c>
      <c r="C463" s="14">
        <v>7</v>
      </c>
      <c r="D463" s="14"/>
      <c r="E463" s="14"/>
      <c r="F463" s="35" t="s">
        <v>2731</v>
      </c>
      <c r="G463" s="41"/>
      <c r="H463" s="14">
        <f>IFERROR(VLOOKUP($A463,BaseFY22!$A$7:$AK$528,6,0),0)</f>
        <v>316</v>
      </c>
      <c r="I463" s="14">
        <f>IFERROR(VLOOKUP($A463,BaseFY22!$A$7:$AK$528,28,0),0)</f>
        <v>3156492</v>
      </c>
      <c r="J463" s="14">
        <f t="shared" si="1038"/>
        <v>9988.8987341772154</v>
      </c>
      <c r="K463" s="14">
        <f>IFERROR(VLOOKUP($A463,SpecEd22!$A$21:$BB$605,24,0)," ")</f>
        <v>1901987.7927972993</v>
      </c>
      <c r="L463" s="14">
        <f t="shared" si="1039"/>
        <v>6018.9487113838586</v>
      </c>
      <c r="M463" s="14">
        <f>IFERROR(VLOOKUP($A463,ECFE!$A$16:$AB$347,7,0),0)</f>
        <v>0</v>
      </c>
      <c r="N463" s="14">
        <f t="shared" si="1005"/>
        <v>0</v>
      </c>
      <c r="O463" s="14">
        <v>0</v>
      </c>
      <c r="P463" s="14">
        <f t="shared" si="1006"/>
        <v>0</v>
      </c>
      <c r="Q463" s="14">
        <f>IFERROR(VLOOKUP($A463,ConEnroll!$A$7:$S$337,10,0),0)</f>
        <v>0</v>
      </c>
      <c r="R463" s="14">
        <f t="shared" si="1040"/>
        <v>0</v>
      </c>
      <c r="S463" s="14">
        <f t="shared" si="1007"/>
        <v>0</v>
      </c>
      <c r="T463" s="14">
        <f t="shared" si="1041"/>
        <v>0</v>
      </c>
      <c r="U463" s="14">
        <f t="shared" si="1008"/>
        <v>5058479.7927972991</v>
      </c>
      <c r="V463" s="14">
        <f t="shared" si="1042"/>
        <v>16007.847445561074</v>
      </c>
      <c r="W463" s="42"/>
      <c r="X463" s="14">
        <f>IFERROR(VLOOKUP($A463,HouseFY22!$A$6:$AJ$528,28,0),0)</f>
        <v>3342910.277061</v>
      </c>
      <c r="Y463" s="14">
        <f t="shared" si="1043"/>
        <v>10578.829990699367</v>
      </c>
      <c r="Z463" s="14">
        <f>IFERROR(VLOOKUP($A463,Compens80percent!$A$13:$M$560,12,0),0)</f>
        <v>27780.800000000047</v>
      </c>
      <c r="AA463" s="14">
        <f t="shared" si="1043"/>
        <v>87.913924050633057</v>
      </c>
      <c r="AB463" s="14">
        <f t="shared" si="1044"/>
        <v>3370691.0770610003</v>
      </c>
      <c r="AC463" s="14">
        <f t="shared" si="1043"/>
        <v>10666.743914750001</v>
      </c>
      <c r="AD463" s="14">
        <f>IFERROR(VLOOKUP(A463,SpecEd22!$A$21:$Z$550,14,0),0)</f>
        <v>1901987.7927972993</v>
      </c>
      <c r="AE463" s="14">
        <f t="shared" si="1045"/>
        <v>6018.9487113838586</v>
      </c>
      <c r="AF463" s="14">
        <f>IFERROR(VLOOKUP($A463,ECFE!$A$16:$AB$348,8,0),0)</f>
        <v>0</v>
      </c>
      <c r="AG463" s="14">
        <f t="shared" si="1046"/>
        <v>0</v>
      </c>
      <c r="AH463" s="14">
        <f>IFERROR(VLOOKUP(A463,ParaFY19!$A$21:$Z$543,7,0),0)</f>
        <v>2156</v>
      </c>
      <c r="AI463" s="14">
        <f t="shared" si="1047"/>
        <v>6.8227848101265822</v>
      </c>
      <c r="AJ463" s="14">
        <f>IFERROR(VLOOKUP(A463,ConEnroll!$A$7:$S$341,13,0),0)</f>
        <v>0</v>
      </c>
      <c r="AK463" s="14">
        <f t="shared" si="1048"/>
        <v>0</v>
      </c>
      <c r="AL463" s="14">
        <f t="shared" si="1116"/>
        <v>2156</v>
      </c>
      <c r="AM463" s="14">
        <f t="shared" si="1049"/>
        <v>6.8227848101265822</v>
      </c>
      <c r="AN463" s="14">
        <f t="shared" si="1050"/>
        <v>5274834.8698582994</v>
      </c>
      <c r="AO463" s="14">
        <f t="shared" si="1051"/>
        <v>16692.515410943986</v>
      </c>
      <c r="AP463" s="62"/>
      <c r="AQ463" s="14">
        <f t="shared" si="1117"/>
        <v>677.84518057278547</v>
      </c>
      <c r="AR463" s="14">
        <f t="shared" si="1009"/>
        <v>0</v>
      </c>
      <c r="AS463" s="14">
        <f t="shared" si="1010"/>
        <v>6.8227848101265822</v>
      </c>
      <c r="AT463" s="14">
        <f t="shared" si="1052"/>
        <v>684.66796538291203</v>
      </c>
      <c r="AU463" s="37">
        <f t="shared" si="1011"/>
        <v>4.277077025573281E-2</v>
      </c>
      <c r="AV463" s="42"/>
      <c r="AW463" s="14" t="str">
        <f>IFERROR(VLOOKUP($A463,#REF!,27,0),"0")</f>
        <v>0</v>
      </c>
      <c r="AX463" s="14">
        <f t="shared" si="1053"/>
        <v>0</v>
      </c>
      <c r="AY463" s="14" t="str">
        <f>IFERROR(VLOOKUP($A463,SpecEd22!#REF!,23,0)," ")</f>
        <v xml:space="preserve"> </v>
      </c>
      <c r="AZ463" s="14" t="e">
        <f t="shared" si="1054"/>
        <v>#VALUE!</v>
      </c>
      <c r="BA463" s="14">
        <f>IFERROR(VLOOKUP($A463,ECFE!#REF!,23,0),0)</f>
        <v>0</v>
      </c>
      <c r="BB463" s="14">
        <f t="shared" si="1055"/>
        <v>0</v>
      </c>
      <c r="BC463" s="14">
        <f>IFERROR(VLOOKUP($A463,#REF!,17,0),0)</f>
        <v>0</v>
      </c>
      <c r="BD463" s="14">
        <f t="shared" si="1056"/>
        <v>0</v>
      </c>
      <c r="BE463" s="14">
        <f>IFERROR(VLOOKUP($A463,#REF!,9,0),0)</f>
        <v>0</v>
      </c>
      <c r="BF463" s="14">
        <f t="shared" si="1057"/>
        <v>0</v>
      </c>
      <c r="BG463" s="14">
        <v>0</v>
      </c>
      <c r="BH463" s="14">
        <f t="shared" si="1058"/>
        <v>0</v>
      </c>
      <c r="BI463" s="14">
        <f>IFERROR(VLOOKUP($A463,ConEnroll!$A$8:$S$601,15,0),0)</f>
        <v>0</v>
      </c>
      <c r="BJ463" s="14">
        <f t="shared" si="1059"/>
        <v>0</v>
      </c>
      <c r="BK463" s="14">
        <f t="shared" si="1060"/>
        <v>0</v>
      </c>
      <c r="BL463" s="14">
        <f t="shared" si="1061"/>
        <v>0</v>
      </c>
      <c r="BM463" s="14" t="e">
        <f t="shared" si="1062"/>
        <v>#VALUE!</v>
      </c>
      <c r="BN463" s="14" t="e">
        <f t="shared" si="1063"/>
        <v>#VALUE!</v>
      </c>
      <c r="BO463" s="42"/>
      <c r="BP463" s="14">
        <f t="shared" si="1012"/>
        <v>10578.829990699367</v>
      </c>
      <c r="BQ463" s="14" t="e">
        <f t="shared" si="1013"/>
        <v>#VALUE!</v>
      </c>
      <c r="BR463" s="14">
        <f t="shared" si="1064"/>
        <v>6.8227848101265822</v>
      </c>
      <c r="BS463" s="14" t="e">
        <f t="shared" si="1014"/>
        <v>#VALUE!</v>
      </c>
      <c r="BT463" s="37" t="e">
        <f t="shared" si="1015"/>
        <v>#VALUE!</v>
      </c>
      <c r="BU463" s="41"/>
      <c r="BV463" s="14" t="str">
        <f>IFERROR(VLOOKUP($A463,#REF!,27,0),"0")</f>
        <v>0</v>
      </c>
      <c r="BW463" s="14">
        <f t="shared" si="1065"/>
        <v>0</v>
      </c>
      <c r="BX463" s="14" t="str">
        <f>IFERROR(VLOOKUP($A463,SpecEd22!$Z$22:$AV$606,59,0)," ")</f>
        <v xml:space="preserve"> </v>
      </c>
      <c r="BY463" s="14" t="e">
        <f t="shared" si="1066"/>
        <v>#VALUE!</v>
      </c>
      <c r="BZ463" s="14">
        <f>IFERROR(VLOOKUP($A463,ECFE!#REF!,25,0),0)</f>
        <v>0</v>
      </c>
      <c r="CA463" s="14">
        <f t="shared" si="1067"/>
        <v>0</v>
      </c>
      <c r="CB463" s="14">
        <f>IFERROR(VLOOKUP($A463,#REF!,17,0),0)</f>
        <v>0</v>
      </c>
      <c r="CC463" s="14">
        <f t="shared" si="1068"/>
        <v>0</v>
      </c>
      <c r="CD463" s="14">
        <f>IFERROR(VLOOKUP($A463,#REF!,9,0),0)</f>
        <v>0</v>
      </c>
      <c r="CE463" s="14">
        <f t="shared" si="1069"/>
        <v>0</v>
      </c>
      <c r="CF463" s="14">
        <v>0</v>
      </c>
      <c r="CG463" s="14">
        <f t="shared" si="1070"/>
        <v>0</v>
      </c>
      <c r="CH463" s="14">
        <f>IFERROR(VLOOKUP($A463,ConEnroll!$A$8:$S$601,15,0),0)</f>
        <v>0</v>
      </c>
      <c r="CI463" s="14">
        <f t="shared" si="1071"/>
        <v>0</v>
      </c>
      <c r="CJ463" s="14">
        <f t="shared" si="1072"/>
        <v>0</v>
      </c>
      <c r="CK463" s="14">
        <f t="shared" si="1073"/>
        <v>0</v>
      </c>
      <c r="CL463" s="14" t="e">
        <f t="shared" si="1074"/>
        <v>#VALUE!</v>
      </c>
      <c r="CM463" s="14" t="e">
        <f t="shared" si="1075"/>
        <v>#VALUE!</v>
      </c>
      <c r="CN463" s="42"/>
      <c r="CO463" s="14">
        <f t="shared" si="1016"/>
        <v>-9988.8987341772154</v>
      </c>
      <c r="CP463" s="14" t="e">
        <f t="shared" si="1017"/>
        <v>#VALUE!</v>
      </c>
      <c r="CQ463" s="14">
        <f t="shared" si="1018"/>
        <v>0</v>
      </c>
      <c r="CR463" s="14" t="e">
        <f t="shared" si="1019"/>
        <v>#VALUE!</v>
      </c>
      <c r="CS463" s="37" t="e">
        <f t="shared" si="1020"/>
        <v>#VALUE!</v>
      </c>
      <c r="CT463" s="239"/>
      <c r="CU463" s="239"/>
      <c r="CV463" s="468"/>
      <c r="CW463" s="14">
        <f>IFERROR(VLOOKUP($A463,BaseFY23!$A$7:$AK$527,6,0),0)</f>
        <v>334.95026899999999</v>
      </c>
      <c r="CX463" s="14">
        <f>IFERROR(VLOOKUP($A463,BaseFY23!$A$7:$AN$528,28,0),0)</f>
        <v>3368899.6149189998</v>
      </c>
      <c r="CY463" s="14">
        <f t="shared" si="1076"/>
        <v>10057.909865177628</v>
      </c>
      <c r="CZ463" s="14">
        <f>IFERROR(VLOOKUP($A463,SpecEd23!$A$21:$BB$605,23,0)," ")</f>
        <v>2160419.4610052858</v>
      </c>
      <c r="DA463" s="14">
        <f t="shared" si="1077"/>
        <v>6449.9708194152427</v>
      </c>
      <c r="DB463" s="14">
        <f>IFERROR(VLOOKUP($A463,ECFE!$A$16:$AB$347,7,0),0)</f>
        <v>0</v>
      </c>
      <c r="DC463" s="14">
        <f t="shared" si="1078"/>
        <v>0</v>
      </c>
      <c r="DD463" s="14">
        <v>0</v>
      </c>
      <c r="DE463" s="14">
        <f t="shared" si="1079"/>
        <v>0</v>
      </c>
      <c r="DF463" s="14">
        <f>IFERROR(VLOOKUP($A463,ConEnroll!$A$7:$S$338,10,0),0)</f>
        <v>0</v>
      </c>
      <c r="DG463" s="14">
        <f t="shared" si="1080"/>
        <v>0</v>
      </c>
      <c r="DH463" s="14">
        <f t="shared" si="1021"/>
        <v>0</v>
      </c>
      <c r="DI463" s="14">
        <f t="shared" si="1081"/>
        <v>0</v>
      </c>
      <c r="DJ463" s="14">
        <f t="shared" si="1022"/>
        <v>5529319.0759242857</v>
      </c>
      <c r="DK463" s="14">
        <f t="shared" si="1082"/>
        <v>16507.88068459287</v>
      </c>
      <c r="DL463" s="42"/>
      <c r="DM463" s="14">
        <f>IFERROR(VLOOKUP($A463,HouseFY23!$A$7:$AJ$528,28,0),0)</f>
        <v>3627470.7049190002</v>
      </c>
      <c r="DN463" s="14">
        <f t="shared" si="1083"/>
        <v>10829.878464492293</v>
      </c>
      <c r="DO463" s="14">
        <f>IFERROR(VLOOKUP($A463,Compens80percent!$A$13:$M$560,12,0),0)</f>
        <v>27780.800000000047</v>
      </c>
      <c r="DP463" s="14">
        <f t="shared" si="1083"/>
        <v>82.940073709867804</v>
      </c>
      <c r="DQ463" s="14">
        <f t="shared" si="1084"/>
        <v>3655251.504919</v>
      </c>
      <c r="DR463" s="14">
        <f t="shared" si="1085"/>
        <v>11567.251597844937</v>
      </c>
      <c r="DS463" s="14">
        <f>IFERROR(VLOOKUP($A463,SpecEd23!$A$21:$Z$550,14,0),0)</f>
        <v>2160419.4610052858</v>
      </c>
      <c r="DT463" s="14">
        <f t="shared" si="1086"/>
        <v>6449.9708194152427</v>
      </c>
      <c r="DU463" s="14">
        <f>IFERROR(VLOOKUP($A463,ECFE!$A$16:$AB$347,9,0),0)</f>
        <v>0</v>
      </c>
      <c r="DV463" s="14">
        <f t="shared" si="1087"/>
        <v>0</v>
      </c>
      <c r="DW463" s="14">
        <f>IFERROR(VLOOKUP($A463,ParaFY19!$A$21:$Z$543,7,0),0)</f>
        <v>2156</v>
      </c>
      <c r="DX463" s="14">
        <f t="shared" si="1088"/>
        <v>6.4367764397884395</v>
      </c>
      <c r="DY463" s="14">
        <f>IFERROR(VLOOKUP($A463,ConEnroll!$A$7:$S$341,13,0),0)</f>
        <v>0</v>
      </c>
      <c r="DZ463" s="14">
        <f t="shared" si="1089"/>
        <v>0</v>
      </c>
      <c r="EA463" s="14">
        <f t="shared" si="1023"/>
        <v>2156</v>
      </c>
      <c r="EB463" s="14">
        <f t="shared" si="1090"/>
        <v>6.4367764397884395</v>
      </c>
      <c r="EC463" s="14">
        <f t="shared" si="1024"/>
        <v>5790046.1659242865</v>
      </c>
      <c r="ED463" s="14">
        <f t="shared" si="1091"/>
        <v>17286.286060347324</v>
      </c>
      <c r="EE463" s="62"/>
      <c r="EF463" s="14">
        <f t="shared" si="1025"/>
        <v>771.96859931466497</v>
      </c>
      <c r="EG463" s="14">
        <f t="shared" si="1026"/>
        <v>0</v>
      </c>
      <c r="EH463" s="14">
        <f t="shared" si="1027"/>
        <v>6.4367764397884395</v>
      </c>
      <c r="EI463" s="14">
        <f t="shared" si="1092"/>
        <v>778.40537575445342</v>
      </c>
      <c r="EJ463" s="37">
        <f t="shared" si="1028"/>
        <v>4.7153562024527744E-2</v>
      </c>
      <c r="EK463" s="42"/>
      <c r="EL463" s="14" t="str">
        <f>IFERROR(VLOOKUP($A463,#REF!,27,0),"0")</f>
        <v>0</v>
      </c>
      <c r="EM463" s="14">
        <f t="shared" si="1093"/>
        <v>0</v>
      </c>
      <c r="EN463" s="14" t="str">
        <f>IFERROR(VLOOKUP($A463,SpecEd23!#REF!,23,0)," ")</f>
        <v xml:space="preserve"> </v>
      </c>
      <c r="EO463" s="14" t="e">
        <f t="shared" si="1094"/>
        <v>#VALUE!</v>
      </c>
      <c r="EP463" s="14">
        <f>IFERROR(VLOOKUP($A463,ECFE!#REF!,24,0),0)</f>
        <v>0</v>
      </c>
      <c r="EQ463" s="14">
        <f t="shared" si="1095"/>
        <v>0</v>
      </c>
      <c r="ER463" s="14">
        <f>IFERROR(VLOOKUP($A463,#REF!,30,0),0)</f>
        <v>0</v>
      </c>
      <c r="ES463" s="14">
        <f t="shared" si="1096"/>
        <v>0</v>
      </c>
      <c r="ET463" s="14">
        <f>IFERROR(VLOOKUP($A463,#REF!,12,0),0)</f>
        <v>0</v>
      </c>
      <c r="EU463" s="14">
        <f t="shared" si="1097"/>
        <v>0</v>
      </c>
      <c r="EV463" s="14">
        <v>0</v>
      </c>
      <c r="EW463" s="14">
        <f t="shared" si="1098"/>
        <v>0</v>
      </c>
      <c r="EX463" s="14">
        <f>IFERROR(VLOOKUP($A463,ConEnroll!$A$8:$S$601,16,0),0)</f>
        <v>0</v>
      </c>
      <c r="EY463" s="14">
        <f t="shared" si="1099"/>
        <v>0</v>
      </c>
      <c r="EZ463" s="14">
        <f t="shared" si="1100"/>
        <v>0</v>
      </c>
      <c r="FA463" s="14">
        <f t="shared" si="1101"/>
        <v>0</v>
      </c>
      <c r="FB463" s="14" t="e">
        <f t="shared" si="1102"/>
        <v>#VALUE!</v>
      </c>
      <c r="FC463" s="14" t="e">
        <f t="shared" si="1103"/>
        <v>#VALUE!</v>
      </c>
      <c r="FD463" s="62"/>
      <c r="FE463" s="14">
        <f t="shared" si="1029"/>
        <v>10829.878464492293</v>
      </c>
      <c r="FF463" s="14" t="e">
        <f t="shared" si="1030"/>
        <v>#VALUE!</v>
      </c>
      <c r="FG463" s="14">
        <f t="shared" si="1104"/>
        <v>6.4367764397884395</v>
      </c>
      <c r="FH463" s="14" t="e">
        <f t="shared" si="1031"/>
        <v>#VALUE!</v>
      </c>
      <c r="FI463" s="37" t="e">
        <f t="shared" si="1032"/>
        <v>#VALUE!</v>
      </c>
      <c r="FJ463" s="12"/>
      <c r="FK463" s="14" t="str">
        <f>IFERROR(VLOOKUP($A463,#REF!,27,0),"0")</f>
        <v>0</v>
      </c>
      <c r="FL463" s="14">
        <f t="shared" si="1105"/>
        <v>0</v>
      </c>
      <c r="FM463" s="14" t="str">
        <f>IFERROR(VLOOKUP($A463,SpecEd23!$X$22:$Y$610,59,0)," ")</f>
        <v xml:space="preserve"> </v>
      </c>
      <c r="FN463" s="14" t="e">
        <f t="shared" si="1106"/>
        <v>#VALUE!</v>
      </c>
      <c r="FO463" s="14">
        <f>IFERROR(VLOOKUP($A463,ECFE!#REF!,26,0),0)</f>
        <v>0</v>
      </c>
      <c r="FP463" s="14">
        <f t="shared" si="1107"/>
        <v>0</v>
      </c>
      <c r="FQ463" s="14">
        <f>IFERROR(VLOOKUP($A463,#REF!,16,0),0)</f>
        <v>0</v>
      </c>
      <c r="FR463" s="14">
        <f t="shared" si="1108"/>
        <v>0</v>
      </c>
      <c r="FS463" s="14">
        <f>IFERROR(VLOOKUP($A463,#REF!,12,0),0)</f>
        <v>0</v>
      </c>
      <c r="FT463" s="14">
        <f t="shared" si="1109"/>
        <v>0</v>
      </c>
      <c r="FU463" s="14">
        <v>0</v>
      </c>
      <c r="FV463" s="14">
        <f t="shared" si="1110"/>
        <v>0</v>
      </c>
      <c r="FW463" s="14">
        <f>IFERROR(VLOOKUP($A463,ConEnroll!$A$8:$S$601,16,0),0)</f>
        <v>0</v>
      </c>
      <c r="FX463" s="14">
        <f t="shared" si="1111"/>
        <v>0</v>
      </c>
      <c r="FY463" s="14">
        <f t="shared" si="1112"/>
        <v>0</v>
      </c>
      <c r="FZ463" s="14">
        <f t="shared" si="1113"/>
        <v>0</v>
      </c>
      <c r="GA463" s="14" t="e">
        <f t="shared" si="1114"/>
        <v>#VALUE!</v>
      </c>
      <c r="GB463" s="14" t="e">
        <f t="shared" si="1115"/>
        <v>#VALUE!</v>
      </c>
      <c r="GC463" s="39"/>
      <c r="GD463" s="14">
        <f t="shared" si="1033"/>
        <v>-10057.909865177628</v>
      </c>
      <c r="GE463" s="14" t="e">
        <f t="shared" si="1034"/>
        <v>#VALUE!</v>
      </c>
      <c r="GF463" s="14">
        <f t="shared" si="1035"/>
        <v>0</v>
      </c>
      <c r="GG463" s="14" t="e">
        <f t="shared" si="1036"/>
        <v>#VALUE!</v>
      </c>
      <c r="GH463" s="37" t="e">
        <f t="shared" si="1037"/>
        <v>#VALUE!</v>
      </c>
    </row>
    <row r="464" spans="1:190" ht="12.5" x14ac:dyDescent="0.25">
      <c r="A464" s="67">
        <v>4170</v>
      </c>
      <c r="B464" s="35">
        <v>7</v>
      </c>
      <c r="C464" s="14">
        <v>7</v>
      </c>
      <c r="D464" s="14"/>
      <c r="E464" s="14"/>
      <c r="F464" s="35" t="s">
        <v>1066</v>
      </c>
      <c r="G464" s="41"/>
      <c r="H464" s="14">
        <f>IFERROR(VLOOKUP($A464,BaseFY22!$A$7:$AK$528,6,0),0)</f>
        <v>2069</v>
      </c>
      <c r="I464" s="14">
        <f>IFERROR(VLOOKUP($A464,BaseFY22!$A$7:$AK$528,28,0),0)</f>
        <v>20524194.600000001</v>
      </c>
      <c r="J464" s="14">
        <f t="shared" si="1038"/>
        <v>9919.8620589656839</v>
      </c>
      <c r="K464" s="14">
        <f>IFERROR(VLOOKUP($A464,SpecEd22!$A$21:$BB$605,24,0)," ")</f>
        <v>8745688.4888103716</v>
      </c>
      <c r="L464" s="14">
        <f t="shared" si="1039"/>
        <v>4227.0123193863565</v>
      </c>
      <c r="M464" s="14">
        <f>IFERROR(VLOOKUP($A464,ECFE!$A$16:$AB$347,7,0),0)</f>
        <v>0</v>
      </c>
      <c r="N464" s="14">
        <f t="shared" si="1005"/>
        <v>0</v>
      </c>
      <c r="O464" s="14">
        <v>0</v>
      </c>
      <c r="P464" s="14">
        <f t="shared" si="1006"/>
        <v>0</v>
      </c>
      <c r="Q464" s="14">
        <f>IFERROR(VLOOKUP($A464,ConEnroll!$A$7:$S$337,10,0),0)</f>
        <v>0</v>
      </c>
      <c r="R464" s="14">
        <f t="shared" si="1040"/>
        <v>0</v>
      </c>
      <c r="S464" s="14">
        <f t="shared" si="1007"/>
        <v>0</v>
      </c>
      <c r="T464" s="14">
        <f t="shared" si="1041"/>
        <v>0</v>
      </c>
      <c r="U464" s="14">
        <f t="shared" si="1008"/>
        <v>29269883.088810373</v>
      </c>
      <c r="V464" s="14">
        <f t="shared" si="1042"/>
        <v>14146.87437835204</v>
      </c>
      <c r="W464" s="42"/>
      <c r="X464" s="14">
        <f>IFERROR(VLOOKUP($A464,HouseFY22!$A$6:$AJ$528,28,0),0)</f>
        <v>21179221.587430999</v>
      </c>
      <c r="Y464" s="14">
        <f t="shared" si="1043"/>
        <v>10236.453159705654</v>
      </c>
      <c r="Z464" s="14">
        <f>IFERROR(VLOOKUP($A464,Compens80percent!$A$13:$M$560,12,0),0)</f>
        <v>63752.64000000013</v>
      </c>
      <c r="AA464" s="14">
        <f t="shared" si="1043"/>
        <v>30.81326244562597</v>
      </c>
      <c r="AB464" s="14">
        <f t="shared" si="1044"/>
        <v>21242974.227430999</v>
      </c>
      <c r="AC464" s="14">
        <f t="shared" si="1043"/>
        <v>10267.26642215128</v>
      </c>
      <c r="AD464" s="14">
        <f>IFERROR(VLOOKUP(A464,SpecEd22!$A$21:$Z$550,14,0),0)</f>
        <v>8745688.4888103716</v>
      </c>
      <c r="AE464" s="14">
        <f t="shared" si="1045"/>
        <v>4227.0123193863565</v>
      </c>
      <c r="AF464" s="14">
        <f>IFERROR(VLOOKUP($A464,ECFE!$A$16:$AB$348,8,0),0)</f>
        <v>0</v>
      </c>
      <c r="AG464" s="14">
        <f t="shared" si="1046"/>
        <v>0</v>
      </c>
      <c r="AH464" s="14">
        <f>IFERROR(VLOOKUP(A464,ParaFY19!$A$21:$Z$543,7,0),0)</f>
        <v>6076</v>
      </c>
      <c r="AI464" s="14">
        <f t="shared" si="1047"/>
        <v>2.9366843885935237</v>
      </c>
      <c r="AJ464" s="14">
        <f>IFERROR(VLOOKUP(A464,ConEnroll!$A$7:$S$341,13,0),0)</f>
        <v>0</v>
      </c>
      <c r="AK464" s="14">
        <f t="shared" si="1048"/>
        <v>0</v>
      </c>
      <c r="AL464" s="14">
        <f t="shared" si="1116"/>
        <v>6076</v>
      </c>
      <c r="AM464" s="14">
        <f t="shared" si="1049"/>
        <v>2.9366843885935237</v>
      </c>
      <c r="AN464" s="14">
        <f t="shared" si="1050"/>
        <v>29994738.716241371</v>
      </c>
      <c r="AO464" s="14">
        <f t="shared" si="1051"/>
        <v>14497.21542592623</v>
      </c>
      <c r="AP464" s="62"/>
      <c r="AQ464" s="14">
        <f t="shared" si="1117"/>
        <v>347.40436318559659</v>
      </c>
      <c r="AR464" s="14">
        <f t="shared" si="1009"/>
        <v>0</v>
      </c>
      <c r="AS464" s="14">
        <f t="shared" si="1010"/>
        <v>2.9366843885935237</v>
      </c>
      <c r="AT464" s="14">
        <f t="shared" si="1052"/>
        <v>350.3410475741901</v>
      </c>
      <c r="AU464" s="37">
        <f t="shared" si="1011"/>
        <v>2.4764554926019006E-2</v>
      </c>
      <c r="AV464" s="42"/>
      <c r="AW464" s="14" t="str">
        <f>IFERROR(VLOOKUP($A464,#REF!,27,0),"0")</f>
        <v>0</v>
      </c>
      <c r="AX464" s="14">
        <f t="shared" si="1053"/>
        <v>0</v>
      </c>
      <c r="AY464" s="14" t="str">
        <f>IFERROR(VLOOKUP($A464,SpecEd22!#REF!,23,0)," ")</f>
        <v xml:space="preserve"> </v>
      </c>
      <c r="AZ464" s="14" t="e">
        <f t="shared" si="1054"/>
        <v>#VALUE!</v>
      </c>
      <c r="BA464" s="14">
        <f>IFERROR(VLOOKUP($A464,ECFE!#REF!,23,0),0)</f>
        <v>0</v>
      </c>
      <c r="BB464" s="14">
        <f t="shared" si="1055"/>
        <v>0</v>
      </c>
      <c r="BC464" s="14">
        <f>IFERROR(VLOOKUP($A464,#REF!,17,0),0)</f>
        <v>0</v>
      </c>
      <c r="BD464" s="14">
        <f t="shared" si="1056"/>
        <v>0</v>
      </c>
      <c r="BE464" s="14">
        <f>IFERROR(VLOOKUP($A464,#REF!,9,0),0)</f>
        <v>0</v>
      </c>
      <c r="BF464" s="14">
        <f t="shared" si="1057"/>
        <v>0</v>
      </c>
      <c r="BG464" s="14">
        <v>0</v>
      </c>
      <c r="BH464" s="14">
        <f t="shared" si="1058"/>
        <v>0</v>
      </c>
      <c r="BI464" s="14">
        <f>IFERROR(VLOOKUP($A464,ConEnroll!$A$8:$S$601,15,0),0)</f>
        <v>0</v>
      </c>
      <c r="BJ464" s="14">
        <f t="shared" si="1059"/>
        <v>0</v>
      </c>
      <c r="BK464" s="14">
        <f t="shared" si="1060"/>
        <v>0</v>
      </c>
      <c r="BL464" s="14">
        <f t="shared" si="1061"/>
        <v>0</v>
      </c>
      <c r="BM464" s="14" t="e">
        <f t="shared" si="1062"/>
        <v>#VALUE!</v>
      </c>
      <c r="BN464" s="14" t="e">
        <f t="shared" si="1063"/>
        <v>#VALUE!</v>
      </c>
      <c r="BO464" s="42"/>
      <c r="BP464" s="14">
        <f t="shared" si="1012"/>
        <v>10236.453159705654</v>
      </c>
      <c r="BQ464" s="14" t="e">
        <f t="shared" si="1013"/>
        <v>#VALUE!</v>
      </c>
      <c r="BR464" s="14">
        <f t="shared" si="1064"/>
        <v>2.9366843885935237</v>
      </c>
      <c r="BS464" s="14" t="e">
        <f t="shared" si="1014"/>
        <v>#VALUE!</v>
      </c>
      <c r="BT464" s="37" t="e">
        <f t="shared" si="1015"/>
        <v>#VALUE!</v>
      </c>
      <c r="BU464" s="41"/>
      <c r="BV464" s="14" t="str">
        <f>IFERROR(VLOOKUP($A464,#REF!,27,0),"0")</f>
        <v>0</v>
      </c>
      <c r="BW464" s="14">
        <f t="shared" si="1065"/>
        <v>0</v>
      </c>
      <c r="BX464" s="14" t="str">
        <f>IFERROR(VLOOKUP($A464,SpecEd22!$Z$22:$AV$606,59,0)," ")</f>
        <v xml:space="preserve"> </v>
      </c>
      <c r="BY464" s="14" t="e">
        <f t="shared" si="1066"/>
        <v>#VALUE!</v>
      </c>
      <c r="BZ464" s="14">
        <f>IFERROR(VLOOKUP($A464,ECFE!#REF!,25,0),0)</f>
        <v>0</v>
      </c>
      <c r="CA464" s="14">
        <f t="shared" si="1067"/>
        <v>0</v>
      </c>
      <c r="CB464" s="14">
        <f>IFERROR(VLOOKUP($A464,#REF!,17,0),0)</f>
        <v>0</v>
      </c>
      <c r="CC464" s="14">
        <f t="shared" si="1068"/>
        <v>0</v>
      </c>
      <c r="CD464" s="14">
        <f>IFERROR(VLOOKUP($A464,#REF!,9,0),0)</f>
        <v>0</v>
      </c>
      <c r="CE464" s="14">
        <f t="shared" si="1069"/>
        <v>0</v>
      </c>
      <c r="CF464" s="14">
        <v>0</v>
      </c>
      <c r="CG464" s="14">
        <f t="shared" si="1070"/>
        <v>0</v>
      </c>
      <c r="CH464" s="14">
        <f>IFERROR(VLOOKUP($A464,ConEnroll!$A$8:$S$601,15,0),0)</f>
        <v>0</v>
      </c>
      <c r="CI464" s="14">
        <f t="shared" si="1071"/>
        <v>0</v>
      </c>
      <c r="CJ464" s="14">
        <f t="shared" si="1072"/>
        <v>0</v>
      </c>
      <c r="CK464" s="14">
        <f t="shared" si="1073"/>
        <v>0</v>
      </c>
      <c r="CL464" s="14" t="e">
        <f t="shared" si="1074"/>
        <v>#VALUE!</v>
      </c>
      <c r="CM464" s="14" t="e">
        <f t="shared" si="1075"/>
        <v>#VALUE!</v>
      </c>
      <c r="CN464" s="42"/>
      <c r="CO464" s="14">
        <f t="shared" si="1016"/>
        <v>-9919.8620589656839</v>
      </c>
      <c r="CP464" s="14" t="e">
        <f t="shared" si="1017"/>
        <v>#VALUE!</v>
      </c>
      <c r="CQ464" s="14">
        <f t="shared" si="1018"/>
        <v>0</v>
      </c>
      <c r="CR464" s="14" t="e">
        <f t="shared" si="1019"/>
        <v>#VALUE!</v>
      </c>
      <c r="CS464" s="37" t="e">
        <f t="shared" si="1020"/>
        <v>#VALUE!</v>
      </c>
      <c r="CT464" s="239"/>
      <c r="CU464" s="239"/>
      <c r="CV464" s="468"/>
      <c r="CW464" s="14">
        <f>IFERROR(VLOOKUP($A464,BaseFY23!$A$7:$AK$527,6,0),0)</f>
        <v>2589.3848750000002</v>
      </c>
      <c r="CX464" s="14">
        <f>IFERROR(VLOOKUP($A464,BaseFY23!$A$7:$AN$528,28,0),0)</f>
        <v>25553902.241982002</v>
      </c>
      <c r="CY464" s="14">
        <f t="shared" si="1076"/>
        <v>9868.7153418944727</v>
      </c>
      <c r="CZ464" s="14">
        <f>IFERROR(VLOOKUP($A464,SpecEd23!$A$21:$BB$605,23,0)," ")</f>
        <v>11744282.020479556</v>
      </c>
      <c r="DA464" s="14">
        <f t="shared" si="1077"/>
        <v>4535.5490154701529</v>
      </c>
      <c r="DB464" s="14">
        <f>IFERROR(VLOOKUP($A464,ECFE!$A$16:$AB$347,7,0),0)</f>
        <v>0</v>
      </c>
      <c r="DC464" s="14">
        <f t="shared" si="1078"/>
        <v>0</v>
      </c>
      <c r="DD464" s="14">
        <v>0</v>
      </c>
      <c r="DE464" s="14">
        <f t="shared" si="1079"/>
        <v>0</v>
      </c>
      <c r="DF464" s="14">
        <f>IFERROR(VLOOKUP($A464,ConEnroll!$A$7:$S$338,10,0),0)</f>
        <v>0</v>
      </c>
      <c r="DG464" s="14">
        <f t="shared" si="1080"/>
        <v>0</v>
      </c>
      <c r="DH464" s="14">
        <f t="shared" si="1021"/>
        <v>0</v>
      </c>
      <c r="DI464" s="14">
        <f t="shared" si="1081"/>
        <v>0</v>
      </c>
      <c r="DJ464" s="14">
        <f t="shared" si="1022"/>
        <v>37298184.262461558</v>
      </c>
      <c r="DK464" s="14">
        <f t="shared" si="1082"/>
        <v>14404.264357364626</v>
      </c>
      <c r="DL464" s="42"/>
      <c r="DM464" s="14">
        <f>IFERROR(VLOOKUP($A464,HouseFY23!$A$7:$AJ$528,28,0),0)</f>
        <v>26812072.561981998</v>
      </c>
      <c r="DN464" s="14">
        <f t="shared" si="1083"/>
        <v>10354.610788395061</v>
      </c>
      <c r="DO464" s="14">
        <f>IFERROR(VLOOKUP($A464,Compens80percent!$A$13:$M$560,12,0),0)</f>
        <v>63752.64000000013</v>
      </c>
      <c r="DP464" s="14">
        <f t="shared" si="1083"/>
        <v>24.620766350927312</v>
      </c>
      <c r="DQ464" s="14">
        <f t="shared" si="1084"/>
        <v>26875825.201981999</v>
      </c>
      <c r="DR464" s="14">
        <f t="shared" si="1085"/>
        <v>12989.765684863218</v>
      </c>
      <c r="DS464" s="14">
        <f>IFERROR(VLOOKUP($A464,SpecEd23!$A$21:$Z$550,14,0),0)</f>
        <v>11744282.020479556</v>
      </c>
      <c r="DT464" s="14">
        <f t="shared" si="1086"/>
        <v>4535.5490154701529</v>
      </c>
      <c r="DU464" s="14">
        <f>IFERROR(VLOOKUP($A464,ECFE!$A$16:$AB$347,9,0),0)</f>
        <v>0</v>
      </c>
      <c r="DV464" s="14">
        <f t="shared" si="1087"/>
        <v>0</v>
      </c>
      <c r="DW464" s="14">
        <f>IFERROR(VLOOKUP($A464,ParaFY19!$A$21:$Z$543,7,0),0)</f>
        <v>6076</v>
      </c>
      <c r="DX464" s="14">
        <f t="shared" si="1088"/>
        <v>2.3465032404655561</v>
      </c>
      <c r="DY464" s="14">
        <f>IFERROR(VLOOKUP($A464,ConEnroll!$A$7:$S$341,13,0),0)</f>
        <v>0</v>
      </c>
      <c r="DZ464" s="14">
        <f t="shared" si="1089"/>
        <v>0</v>
      </c>
      <c r="EA464" s="14">
        <f t="shared" si="1023"/>
        <v>6076</v>
      </c>
      <c r="EB464" s="14">
        <f t="shared" si="1090"/>
        <v>2.3465032404655561</v>
      </c>
      <c r="EC464" s="14">
        <f t="shared" si="1024"/>
        <v>38562430.582461551</v>
      </c>
      <c r="ED464" s="14">
        <f t="shared" si="1091"/>
        <v>14892.506307105677</v>
      </c>
      <c r="EE464" s="62"/>
      <c r="EF464" s="14">
        <f t="shared" si="1025"/>
        <v>485.89544650058815</v>
      </c>
      <c r="EG464" s="14">
        <f t="shared" si="1026"/>
        <v>0</v>
      </c>
      <c r="EH464" s="14">
        <f t="shared" si="1027"/>
        <v>2.3465032404655561</v>
      </c>
      <c r="EI464" s="14">
        <f t="shared" si="1092"/>
        <v>488.2419497410537</v>
      </c>
      <c r="EJ464" s="37">
        <f t="shared" si="1028"/>
        <v>3.3895653233511014E-2</v>
      </c>
      <c r="EK464" s="42"/>
      <c r="EL464" s="14" t="str">
        <f>IFERROR(VLOOKUP($A464,#REF!,27,0),"0")</f>
        <v>0</v>
      </c>
      <c r="EM464" s="14">
        <f t="shared" si="1093"/>
        <v>0</v>
      </c>
      <c r="EN464" s="14" t="str">
        <f>IFERROR(VLOOKUP($A464,SpecEd23!#REF!,23,0)," ")</f>
        <v xml:space="preserve"> </v>
      </c>
      <c r="EO464" s="14" t="e">
        <f t="shared" si="1094"/>
        <v>#VALUE!</v>
      </c>
      <c r="EP464" s="14">
        <f>IFERROR(VLOOKUP($A464,ECFE!#REF!,24,0),0)</f>
        <v>0</v>
      </c>
      <c r="EQ464" s="14">
        <f t="shared" si="1095"/>
        <v>0</v>
      </c>
      <c r="ER464" s="14">
        <f>IFERROR(VLOOKUP($A464,#REF!,30,0),0)</f>
        <v>0</v>
      </c>
      <c r="ES464" s="14">
        <f t="shared" si="1096"/>
        <v>0</v>
      </c>
      <c r="ET464" s="14">
        <f>IFERROR(VLOOKUP($A464,#REF!,12,0),0)</f>
        <v>0</v>
      </c>
      <c r="EU464" s="14">
        <f t="shared" si="1097"/>
        <v>0</v>
      </c>
      <c r="EV464" s="14">
        <v>0</v>
      </c>
      <c r="EW464" s="14">
        <f t="shared" si="1098"/>
        <v>0</v>
      </c>
      <c r="EX464" s="14">
        <f>IFERROR(VLOOKUP($A464,ConEnroll!$A$8:$S$601,16,0),0)</f>
        <v>0</v>
      </c>
      <c r="EY464" s="14">
        <f t="shared" si="1099"/>
        <v>0</v>
      </c>
      <c r="EZ464" s="14">
        <f t="shared" si="1100"/>
        <v>0</v>
      </c>
      <c r="FA464" s="14">
        <f t="shared" si="1101"/>
        <v>0</v>
      </c>
      <c r="FB464" s="14" t="e">
        <f t="shared" si="1102"/>
        <v>#VALUE!</v>
      </c>
      <c r="FC464" s="14" t="e">
        <f t="shared" si="1103"/>
        <v>#VALUE!</v>
      </c>
      <c r="FD464" s="62"/>
      <c r="FE464" s="14">
        <f t="shared" si="1029"/>
        <v>10354.610788395061</v>
      </c>
      <c r="FF464" s="14" t="e">
        <f t="shared" si="1030"/>
        <v>#VALUE!</v>
      </c>
      <c r="FG464" s="14">
        <f t="shared" si="1104"/>
        <v>2.3465032404655561</v>
      </c>
      <c r="FH464" s="14" t="e">
        <f t="shared" si="1031"/>
        <v>#VALUE!</v>
      </c>
      <c r="FI464" s="37" t="e">
        <f t="shared" si="1032"/>
        <v>#VALUE!</v>
      </c>
      <c r="FJ464" s="12"/>
      <c r="FK464" s="14" t="str">
        <f>IFERROR(VLOOKUP($A464,#REF!,27,0),"0")</f>
        <v>0</v>
      </c>
      <c r="FL464" s="14">
        <f t="shared" si="1105"/>
        <v>0</v>
      </c>
      <c r="FM464" s="14" t="str">
        <f>IFERROR(VLOOKUP($A464,SpecEd23!$X$22:$Y$610,59,0)," ")</f>
        <v xml:space="preserve"> </v>
      </c>
      <c r="FN464" s="14" t="e">
        <f t="shared" si="1106"/>
        <v>#VALUE!</v>
      </c>
      <c r="FO464" s="14">
        <f>IFERROR(VLOOKUP($A464,ECFE!#REF!,26,0),0)</f>
        <v>0</v>
      </c>
      <c r="FP464" s="14">
        <f t="shared" si="1107"/>
        <v>0</v>
      </c>
      <c r="FQ464" s="14">
        <f>IFERROR(VLOOKUP($A464,#REF!,16,0),0)</f>
        <v>0</v>
      </c>
      <c r="FR464" s="14">
        <f t="shared" si="1108"/>
        <v>0</v>
      </c>
      <c r="FS464" s="14">
        <f>IFERROR(VLOOKUP($A464,#REF!,12,0),0)</f>
        <v>0</v>
      </c>
      <c r="FT464" s="14">
        <f t="shared" si="1109"/>
        <v>0</v>
      </c>
      <c r="FU464" s="14">
        <v>0</v>
      </c>
      <c r="FV464" s="14">
        <f t="shared" si="1110"/>
        <v>0</v>
      </c>
      <c r="FW464" s="14">
        <f>IFERROR(VLOOKUP($A464,ConEnroll!$A$8:$S$601,16,0),0)</f>
        <v>0</v>
      </c>
      <c r="FX464" s="14">
        <f t="shared" si="1111"/>
        <v>0</v>
      </c>
      <c r="FY464" s="14">
        <f t="shared" si="1112"/>
        <v>0</v>
      </c>
      <c r="FZ464" s="14">
        <f t="shared" si="1113"/>
        <v>0</v>
      </c>
      <c r="GA464" s="14" t="e">
        <f t="shared" si="1114"/>
        <v>#VALUE!</v>
      </c>
      <c r="GB464" s="14" t="e">
        <f t="shared" si="1115"/>
        <v>#VALUE!</v>
      </c>
      <c r="GC464" s="39"/>
      <c r="GD464" s="14">
        <f t="shared" si="1033"/>
        <v>-9868.7153418944727</v>
      </c>
      <c r="GE464" s="14" t="e">
        <f t="shared" si="1034"/>
        <v>#VALUE!</v>
      </c>
      <c r="GF464" s="14">
        <f t="shared" si="1035"/>
        <v>0</v>
      </c>
      <c r="GG464" s="14" t="e">
        <f t="shared" si="1036"/>
        <v>#VALUE!</v>
      </c>
      <c r="GH464" s="37" t="e">
        <f t="shared" si="1037"/>
        <v>#VALUE!</v>
      </c>
    </row>
    <row r="465" spans="1:190" ht="12.5" x14ac:dyDescent="0.25">
      <c r="A465" s="67">
        <v>4171</v>
      </c>
      <c r="B465" s="35">
        <v>7</v>
      </c>
      <c r="C465" s="14">
        <v>7</v>
      </c>
      <c r="D465" s="14"/>
      <c r="E465" s="14"/>
      <c r="F465" s="35" t="s">
        <v>462</v>
      </c>
      <c r="G465" s="41"/>
      <c r="H465" s="14">
        <f>IFERROR(VLOOKUP($A465,BaseFY22!$A$7:$AK$528,6,0),0)</f>
        <v>997</v>
      </c>
      <c r="I465" s="14">
        <f>IFERROR(VLOOKUP($A465,BaseFY22!$A$7:$AK$528,28,0),0)</f>
        <v>9148269.5999999996</v>
      </c>
      <c r="J465" s="14">
        <f t="shared" si="1038"/>
        <v>9175.7969909729181</v>
      </c>
      <c r="K465" s="14">
        <f>IFERROR(VLOOKUP($A465,SpecEd22!$A$21:$BB$605,24,0)," ")</f>
        <v>350246.54000868526</v>
      </c>
      <c r="L465" s="14">
        <f t="shared" si="1039"/>
        <v>351.30044133268331</v>
      </c>
      <c r="M465" s="14">
        <f>IFERROR(VLOOKUP($A465,ECFE!$A$16:$AB$347,7,0),0)</f>
        <v>0</v>
      </c>
      <c r="N465" s="14">
        <f t="shared" si="1005"/>
        <v>0</v>
      </c>
      <c r="O465" s="14">
        <v>0</v>
      </c>
      <c r="P465" s="14">
        <f t="shared" si="1006"/>
        <v>0</v>
      </c>
      <c r="Q465" s="14">
        <f>IFERROR(VLOOKUP($A465,ConEnroll!$A$7:$S$337,10,0),0)</f>
        <v>0</v>
      </c>
      <c r="R465" s="14">
        <f t="shared" si="1040"/>
        <v>0</v>
      </c>
      <c r="S465" s="14">
        <f t="shared" si="1007"/>
        <v>0</v>
      </c>
      <c r="T465" s="14">
        <f t="shared" si="1041"/>
        <v>0</v>
      </c>
      <c r="U465" s="14">
        <f t="shared" si="1008"/>
        <v>9498516.1400086842</v>
      </c>
      <c r="V465" s="14">
        <f t="shared" si="1042"/>
        <v>9527.0974323056016</v>
      </c>
      <c r="W465" s="42"/>
      <c r="X465" s="14">
        <f>IFERROR(VLOOKUP($A465,HouseFY22!$A$6:$AJ$528,28,0),0)</f>
        <v>9482515.425942</v>
      </c>
      <c r="Y465" s="14">
        <f t="shared" si="1043"/>
        <v>9511.048571656971</v>
      </c>
      <c r="Z465" s="14">
        <f>IFERROR(VLOOKUP($A465,Compens80percent!$A$13:$M$560,12,0),0)</f>
        <v>0</v>
      </c>
      <c r="AA465" s="14">
        <f t="shared" si="1043"/>
        <v>0</v>
      </c>
      <c r="AB465" s="14">
        <f t="shared" si="1044"/>
        <v>9482515.425942</v>
      </c>
      <c r="AC465" s="14">
        <f t="shared" si="1043"/>
        <v>9511.048571656971</v>
      </c>
      <c r="AD465" s="14">
        <f>IFERROR(VLOOKUP(A465,SpecEd22!$A$21:$Z$550,14,0),0)</f>
        <v>350246.54000868526</v>
      </c>
      <c r="AE465" s="14">
        <f t="shared" si="1045"/>
        <v>351.30044133268331</v>
      </c>
      <c r="AF465" s="14">
        <f>IFERROR(VLOOKUP($A465,ECFE!$A$16:$AB$348,8,0),0)</f>
        <v>0</v>
      </c>
      <c r="AG465" s="14">
        <f t="shared" si="1046"/>
        <v>0</v>
      </c>
      <c r="AH465" s="14">
        <f>IFERROR(VLOOKUP(A465,ParaFY19!$A$21:$Z$543,7,0),0)</f>
        <v>1960</v>
      </c>
      <c r="AI465" s="14">
        <f t="shared" si="1047"/>
        <v>1.9658976930792378</v>
      </c>
      <c r="AJ465" s="14">
        <f>IFERROR(VLOOKUP(A465,ConEnroll!$A$7:$S$341,13,0),0)</f>
        <v>0</v>
      </c>
      <c r="AK465" s="14">
        <f t="shared" si="1048"/>
        <v>0</v>
      </c>
      <c r="AL465" s="14">
        <f t="shared" si="1116"/>
        <v>1960</v>
      </c>
      <c r="AM465" s="14">
        <f t="shared" si="1049"/>
        <v>1.9658976930792378</v>
      </c>
      <c r="AN465" s="14">
        <f t="shared" si="1050"/>
        <v>9834721.9659506846</v>
      </c>
      <c r="AO465" s="14">
        <f t="shared" si="1051"/>
        <v>9864.3149106827332</v>
      </c>
      <c r="AP465" s="62"/>
      <c r="AQ465" s="14">
        <f t="shared" si="1117"/>
        <v>335.2515806840529</v>
      </c>
      <c r="AR465" s="14">
        <f t="shared" si="1009"/>
        <v>0</v>
      </c>
      <c r="AS465" s="14">
        <f t="shared" si="1010"/>
        <v>1.9658976930792378</v>
      </c>
      <c r="AT465" s="14">
        <f t="shared" si="1052"/>
        <v>337.21747837713212</v>
      </c>
      <c r="AU465" s="37">
        <f t="shared" si="1011"/>
        <v>3.5395615587351451E-2</v>
      </c>
      <c r="AV465" s="42"/>
      <c r="AW465" s="14" t="str">
        <f>IFERROR(VLOOKUP($A465,#REF!,27,0),"0")</f>
        <v>0</v>
      </c>
      <c r="AX465" s="14">
        <f t="shared" si="1053"/>
        <v>0</v>
      </c>
      <c r="AY465" s="14" t="str">
        <f>IFERROR(VLOOKUP($A465,SpecEd22!#REF!,23,0)," ")</f>
        <v xml:space="preserve"> </v>
      </c>
      <c r="AZ465" s="14" t="e">
        <f t="shared" si="1054"/>
        <v>#VALUE!</v>
      </c>
      <c r="BA465" s="14">
        <f>IFERROR(VLOOKUP($A465,ECFE!#REF!,23,0),0)</f>
        <v>0</v>
      </c>
      <c r="BB465" s="14">
        <f t="shared" si="1055"/>
        <v>0</v>
      </c>
      <c r="BC465" s="14">
        <f>IFERROR(VLOOKUP($A465,#REF!,17,0),0)</f>
        <v>0</v>
      </c>
      <c r="BD465" s="14">
        <f t="shared" si="1056"/>
        <v>0</v>
      </c>
      <c r="BE465" s="14">
        <f>IFERROR(VLOOKUP($A465,#REF!,9,0),0)</f>
        <v>0</v>
      </c>
      <c r="BF465" s="14">
        <f t="shared" si="1057"/>
        <v>0</v>
      </c>
      <c r="BG465" s="14">
        <v>0</v>
      </c>
      <c r="BH465" s="14">
        <f t="shared" si="1058"/>
        <v>0</v>
      </c>
      <c r="BI465" s="14">
        <f>IFERROR(VLOOKUP($A465,ConEnroll!$A$8:$S$601,15,0),0)</f>
        <v>0</v>
      </c>
      <c r="BJ465" s="14">
        <f t="shared" si="1059"/>
        <v>0</v>
      </c>
      <c r="BK465" s="14">
        <f t="shared" si="1060"/>
        <v>0</v>
      </c>
      <c r="BL465" s="14">
        <f t="shared" si="1061"/>
        <v>0</v>
      </c>
      <c r="BM465" s="14" t="e">
        <f t="shared" si="1062"/>
        <v>#VALUE!</v>
      </c>
      <c r="BN465" s="14" t="e">
        <f t="shared" si="1063"/>
        <v>#VALUE!</v>
      </c>
      <c r="BO465" s="42"/>
      <c r="BP465" s="14">
        <f t="shared" si="1012"/>
        <v>9511.048571656971</v>
      </c>
      <c r="BQ465" s="14" t="e">
        <f t="shared" si="1013"/>
        <v>#VALUE!</v>
      </c>
      <c r="BR465" s="14">
        <f t="shared" si="1064"/>
        <v>1.9658976930792378</v>
      </c>
      <c r="BS465" s="14" t="e">
        <f t="shared" si="1014"/>
        <v>#VALUE!</v>
      </c>
      <c r="BT465" s="37" t="e">
        <f t="shared" si="1015"/>
        <v>#VALUE!</v>
      </c>
      <c r="BU465" s="41"/>
      <c r="BV465" s="14" t="str">
        <f>IFERROR(VLOOKUP($A465,#REF!,27,0),"0")</f>
        <v>0</v>
      </c>
      <c r="BW465" s="14">
        <f t="shared" si="1065"/>
        <v>0</v>
      </c>
      <c r="BX465" s="14" t="str">
        <f>IFERROR(VLOOKUP($A465,SpecEd22!$Z$22:$AV$606,59,0)," ")</f>
        <v xml:space="preserve"> </v>
      </c>
      <c r="BY465" s="14" t="e">
        <f t="shared" si="1066"/>
        <v>#VALUE!</v>
      </c>
      <c r="BZ465" s="14">
        <f>IFERROR(VLOOKUP($A465,ECFE!#REF!,25,0),0)</f>
        <v>0</v>
      </c>
      <c r="CA465" s="14">
        <f t="shared" si="1067"/>
        <v>0</v>
      </c>
      <c r="CB465" s="14">
        <f>IFERROR(VLOOKUP($A465,#REF!,17,0),0)</f>
        <v>0</v>
      </c>
      <c r="CC465" s="14">
        <f t="shared" si="1068"/>
        <v>0</v>
      </c>
      <c r="CD465" s="14">
        <f>IFERROR(VLOOKUP($A465,#REF!,9,0),0)</f>
        <v>0</v>
      </c>
      <c r="CE465" s="14">
        <f t="shared" si="1069"/>
        <v>0</v>
      </c>
      <c r="CF465" s="14">
        <v>0</v>
      </c>
      <c r="CG465" s="14">
        <f t="shared" si="1070"/>
        <v>0</v>
      </c>
      <c r="CH465" s="14">
        <f>IFERROR(VLOOKUP($A465,ConEnroll!$A$8:$S$601,15,0),0)</f>
        <v>0</v>
      </c>
      <c r="CI465" s="14">
        <f t="shared" si="1071"/>
        <v>0</v>
      </c>
      <c r="CJ465" s="14">
        <f t="shared" si="1072"/>
        <v>0</v>
      </c>
      <c r="CK465" s="14">
        <f t="shared" si="1073"/>
        <v>0</v>
      </c>
      <c r="CL465" s="14" t="e">
        <f t="shared" si="1074"/>
        <v>#VALUE!</v>
      </c>
      <c r="CM465" s="14" t="e">
        <f t="shared" si="1075"/>
        <v>#VALUE!</v>
      </c>
      <c r="CN465" s="42"/>
      <c r="CO465" s="14">
        <f t="shared" si="1016"/>
        <v>-9175.7969909729181</v>
      </c>
      <c r="CP465" s="14" t="e">
        <f t="shared" si="1017"/>
        <v>#VALUE!</v>
      </c>
      <c r="CQ465" s="14">
        <f t="shared" si="1018"/>
        <v>0</v>
      </c>
      <c r="CR465" s="14" t="e">
        <f t="shared" si="1019"/>
        <v>#VALUE!</v>
      </c>
      <c r="CS465" s="37" t="e">
        <f t="shared" si="1020"/>
        <v>#VALUE!</v>
      </c>
      <c r="CT465" s="239"/>
      <c r="CU465" s="239"/>
      <c r="CV465" s="468"/>
      <c r="CW465" s="14">
        <f>IFERROR(VLOOKUP($A465,BaseFY23!$A$7:$AK$527,6,0),0)</f>
        <v>1123.103535</v>
      </c>
      <c r="CX465" s="14">
        <f>IFERROR(VLOOKUP($A465,BaseFY23!$A$7:$AN$528,28,0),0)</f>
        <v>10330479.285354</v>
      </c>
      <c r="CY465" s="14">
        <f t="shared" si="1076"/>
        <v>9198.1540111117174</v>
      </c>
      <c r="CZ465" s="14">
        <f>IFERROR(VLOOKUP($A465,SpecEd23!$A$21:$BB$605,23,0)," ")</f>
        <v>423196.57833459333</v>
      </c>
      <c r="DA465" s="14">
        <f t="shared" si="1077"/>
        <v>376.809942401787</v>
      </c>
      <c r="DB465" s="14">
        <f>IFERROR(VLOOKUP($A465,ECFE!$A$16:$AB$347,7,0),0)</f>
        <v>0</v>
      </c>
      <c r="DC465" s="14">
        <f t="shared" si="1078"/>
        <v>0</v>
      </c>
      <c r="DD465" s="14">
        <v>0</v>
      </c>
      <c r="DE465" s="14">
        <f t="shared" si="1079"/>
        <v>0</v>
      </c>
      <c r="DF465" s="14">
        <f>IFERROR(VLOOKUP($A465,ConEnroll!$A$7:$S$338,10,0),0)</f>
        <v>0</v>
      </c>
      <c r="DG465" s="14">
        <f t="shared" si="1080"/>
        <v>0</v>
      </c>
      <c r="DH465" s="14">
        <f t="shared" si="1021"/>
        <v>0</v>
      </c>
      <c r="DI465" s="14">
        <f t="shared" si="1081"/>
        <v>0</v>
      </c>
      <c r="DJ465" s="14">
        <f t="shared" si="1022"/>
        <v>10753675.863688594</v>
      </c>
      <c r="DK465" s="14">
        <f t="shared" si="1082"/>
        <v>9574.9639535135066</v>
      </c>
      <c r="DL465" s="42"/>
      <c r="DM465" s="14">
        <f>IFERROR(VLOOKUP($A465,HouseFY23!$A$7:$AJ$528,28,0),0)</f>
        <v>10888185.125353999</v>
      </c>
      <c r="DN465" s="14">
        <f t="shared" si="1083"/>
        <v>9694.729636261005</v>
      </c>
      <c r="DO465" s="14">
        <f>IFERROR(VLOOKUP($A465,Compens80percent!$A$13:$M$560,12,0),0)</f>
        <v>0</v>
      </c>
      <c r="DP465" s="14">
        <f t="shared" si="1083"/>
        <v>0</v>
      </c>
      <c r="DQ465" s="14">
        <f t="shared" si="1084"/>
        <v>10888185.125353999</v>
      </c>
      <c r="DR465" s="14">
        <f t="shared" si="1085"/>
        <v>10920.947969261784</v>
      </c>
      <c r="DS465" s="14">
        <f>IFERROR(VLOOKUP($A465,SpecEd23!$A$21:$Z$550,14,0),0)</f>
        <v>423196.57833459333</v>
      </c>
      <c r="DT465" s="14">
        <f t="shared" si="1086"/>
        <v>376.809942401787</v>
      </c>
      <c r="DU465" s="14">
        <f>IFERROR(VLOOKUP($A465,ECFE!$A$16:$AB$347,9,0),0)</f>
        <v>0</v>
      </c>
      <c r="DV465" s="14">
        <f t="shared" si="1087"/>
        <v>0</v>
      </c>
      <c r="DW465" s="14">
        <f>IFERROR(VLOOKUP($A465,ParaFY19!$A$21:$Z$543,7,0),0)</f>
        <v>1960</v>
      </c>
      <c r="DX465" s="14">
        <f t="shared" si="1088"/>
        <v>1.7451641268318152</v>
      </c>
      <c r="DY465" s="14">
        <f>IFERROR(VLOOKUP($A465,ConEnroll!$A$7:$S$341,13,0),0)</f>
        <v>0</v>
      </c>
      <c r="DZ465" s="14">
        <f t="shared" si="1089"/>
        <v>0</v>
      </c>
      <c r="EA465" s="14">
        <f t="shared" si="1023"/>
        <v>1960</v>
      </c>
      <c r="EB465" s="14">
        <f t="shared" si="1090"/>
        <v>1.7451641268318152</v>
      </c>
      <c r="EC465" s="14">
        <f t="shared" si="1024"/>
        <v>11313341.703688594</v>
      </c>
      <c r="ED465" s="14">
        <f t="shared" si="1091"/>
        <v>10073.284742789625</v>
      </c>
      <c r="EE465" s="62"/>
      <c r="EF465" s="14">
        <f t="shared" si="1025"/>
        <v>496.57562514928759</v>
      </c>
      <c r="EG465" s="14">
        <f t="shared" si="1026"/>
        <v>0</v>
      </c>
      <c r="EH465" s="14">
        <f t="shared" si="1027"/>
        <v>1.7451641268318152</v>
      </c>
      <c r="EI465" s="14">
        <f t="shared" si="1092"/>
        <v>498.3207892761194</v>
      </c>
      <c r="EJ465" s="37">
        <f t="shared" si="1028"/>
        <v>5.2044142588470212E-2</v>
      </c>
      <c r="EK465" s="42"/>
      <c r="EL465" s="14" t="str">
        <f>IFERROR(VLOOKUP($A465,#REF!,27,0),"0")</f>
        <v>0</v>
      </c>
      <c r="EM465" s="14">
        <f t="shared" si="1093"/>
        <v>0</v>
      </c>
      <c r="EN465" s="14" t="str">
        <f>IFERROR(VLOOKUP($A465,SpecEd23!#REF!,23,0)," ")</f>
        <v xml:space="preserve"> </v>
      </c>
      <c r="EO465" s="14" t="e">
        <f t="shared" si="1094"/>
        <v>#VALUE!</v>
      </c>
      <c r="EP465" s="14">
        <f>IFERROR(VLOOKUP($A465,ECFE!#REF!,24,0),0)</f>
        <v>0</v>
      </c>
      <c r="EQ465" s="14">
        <f t="shared" si="1095"/>
        <v>0</v>
      </c>
      <c r="ER465" s="14">
        <f>IFERROR(VLOOKUP($A465,#REF!,30,0),0)</f>
        <v>0</v>
      </c>
      <c r="ES465" s="14">
        <f t="shared" si="1096"/>
        <v>0</v>
      </c>
      <c r="ET465" s="14">
        <f>IFERROR(VLOOKUP($A465,#REF!,12,0),0)</f>
        <v>0</v>
      </c>
      <c r="EU465" s="14">
        <f t="shared" si="1097"/>
        <v>0</v>
      </c>
      <c r="EV465" s="14">
        <v>0</v>
      </c>
      <c r="EW465" s="14">
        <f t="shared" si="1098"/>
        <v>0</v>
      </c>
      <c r="EX465" s="14">
        <f>IFERROR(VLOOKUP($A465,ConEnroll!$A$8:$S$601,16,0),0)</f>
        <v>0</v>
      </c>
      <c r="EY465" s="14">
        <f t="shared" si="1099"/>
        <v>0</v>
      </c>
      <c r="EZ465" s="14">
        <f t="shared" si="1100"/>
        <v>0</v>
      </c>
      <c r="FA465" s="14">
        <f t="shared" si="1101"/>
        <v>0</v>
      </c>
      <c r="FB465" s="14" t="e">
        <f t="shared" si="1102"/>
        <v>#VALUE!</v>
      </c>
      <c r="FC465" s="14" t="e">
        <f t="shared" si="1103"/>
        <v>#VALUE!</v>
      </c>
      <c r="FD465" s="62"/>
      <c r="FE465" s="14">
        <f t="shared" si="1029"/>
        <v>9694.729636261005</v>
      </c>
      <c r="FF465" s="14" t="e">
        <f t="shared" si="1030"/>
        <v>#VALUE!</v>
      </c>
      <c r="FG465" s="14">
        <f t="shared" si="1104"/>
        <v>1.7451641268318152</v>
      </c>
      <c r="FH465" s="14" t="e">
        <f t="shared" si="1031"/>
        <v>#VALUE!</v>
      </c>
      <c r="FI465" s="37" t="e">
        <f t="shared" si="1032"/>
        <v>#VALUE!</v>
      </c>
      <c r="FJ465" s="12"/>
      <c r="FK465" s="14" t="str">
        <f>IFERROR(VLOOKUP($A465,#REF!,27,0),"0")</f>
        <v>0</v>
      </c>
      <c r="FL465" s="14">
        <f t="shared" si="1105"/>
        <v>0</v>
      </c>
      <c r="FM465" s="14" t="str">
        <f>IFERROR(VLOOKUP($A465,SpecEd23!$X$22:$Y$610,59,0)," ")</f>
        <v xml:space="preserve"> </v>
      </c>
      <c r="FN465" s="14" t="e">
        <f t="shared" si="1106"/>
        <v>#VALUE!</v>
      </c>
      <c r="FO465" s="14">
        <f>IFERROR(VLOOKUP($A465,ECFE!#REF!,26,0),0)</f>
        <v>0</v>
      </c>
      <c r="FP465" s="14">
        <f t="shared" si="1107"/>
        <v>0</v>
      </c>
      <c r="FQ465" s="14">
        <f>IFERROR(VLOOKUP($A465,#REF!,16,0),0)</f>
        <v>0</v>
      </c>
      <c r="FR465" s="14">
        <f t="shared" si="1108"/>
        <v>0</v>
      </c>
      <c r="FS465" s="14">
        <f>IFERROR(VLOOKUP($A465,#REF!,12,0),0)</f>
        <v>0</v>
      </c>
      <c r="FT465" s="14">
        <f t="shared" si="1109"/>
        <v>0</v>
      </c>
      <c r="FU465" s="14">
        <v>0</v>
      </c>
      <c r="FV465" s="14">
        <f t="shared" si="1110"/>
        <v>0</v>
      </c>
      <c r="FW465" s="14">
        <f>IFERROR(VLOOKUP($A465,ConEnroll!$A$8:$S$601,16,0),0)</f>
        <v>0</v>
      </c>
      <c r="FX465" s="14">
        <f t="shared" si="1111"/>
        <v>0</v>
      </c>
      <c r="FY465" s="14">
        <f t="shared" si="1112"/>
        <v>0</v>
      </c>
      <c r="FZ465" s="14">
        <f t="shared" si="1113"/>
        <v>0</v>
      </c>
      <c r="GA465" s="14" t="e">
        <f t="shared" si="1114"/>
        <v>#VALUE!</v>
      </c>
      <c r="GB465" s="14" t="e">
        <f t="shared" si="1115"/>
        <v>#VALUE!</v>
      </c>
      <c r="GC465" s="39"/>
      <c r="GD465" s="14">
        <f t="shared" si="1033"/>
        <v>-9198.1540111117174</v>
      </c>
      <c r="GE465" s="14" t="e">
        <f t="shared" si="1034"/>
        <v>#VALUE!</v>
      </c>
      <c r="GF465" s="14">
        <f t="shared" si="1035"/>
        <v>0</v>
      </c>
      <c r="GG465" s="14" t="e">
        <f t="shared" si="1036"/>
        <v>#VALUE!</v>
      </c>
      <c r="GH465" s="37" t="e">
        <f t="shared" si="1037"/>
        <v>#VALUE!</v>
      </c>
    </row>
    <row r="466" spans="1:190" ht="12.5" x14ac:dyDescent="0.25">
      <c r="A466" s="67">
        <v>4172</v>
      </c>
      <c r="B466" s="35">
        <v>7</v>
      </c>
      <c r="C466" s="14">
        <v>7</v>
      </c>
      <c r="D466" s="14"/>
      <c r="E466" s="14"/>
      <c r="F466" s="35" t="s">
        <v>2732</v>
      </c>
      <c r="G466" s="41"/>
      <c r="H466" s="14">
        <f>IFERROR(VLOOKUP($A466,BaseFY22!$A$7:$AK$528,6,0),0)</f>
        <v>43</v>
      </c>
      <c r="I466" s="14">
        <f>IFERROR(VLOOKUP($A466,BaseFY22!$A$7:$AK$528,28,0),0)</f>
        <v>333192</v>
      </c>
      <c r="J466" s="14">
        <f t="shared" si="1038"/>
        <v>7748.6511627906975</v>
      </c>
      <c r="K466" s="14">
        <f>IFERROR(VLOOKUP($A466,SpecEd22!$A$21:$BB$605,24,0)," ")</f>
        <v>92798.089923734995</v>
      </c>
      <c r="L466" s="14">
        <f t="shared" si="1039"/>
        <v>2158.0951145054651</v>
      </c>
      <c r="M466" s="14">
        <f>IFERROR(VLOOKUP($A466,ECFE!$A$16:$AB$347,7,0),0)</f>
        <v>0</v>
      </c>
      <c r="N466" s="14">
        <f t="shared" si="1005"/>
        <v>0</v>
      </c>
      <c r="O466" s="14">
        <v>0</v>
      </c>
      <c r="P466" s="14">
        <f t="shared" si="1006"/>
        <v>0</v>
      </c>
      <c r="Q466" s="14">
        <f>IFERROR(VLOOKUP($A466,ConEnroll!$A$7:$S$337,10,0),0)</f>
        <v>0</v>
      </c>
      <c r="R466" s="14">
        <f t="shared" si="1040"/>
        <v>0</v>
      </c>
      <c r="S466" s="14">
        <f t="shared" si="1007"/>
        <v>0</v>
      </c>
      <c r="T466" s="14">
        <f t="shared" si="1041"/>
        <v>0</v>
      </c>
      <c r="U466" s="14">
        <f t="shared" si="1008"/>
        <v>425990.08992373501</v>
      </c>
      <c r="V466" s="14">
        <f t="shared" si="1042"/>
        <v>9906.7462772961626</v>
      </c>
      <c r="W466" s="42"/>
      <c r="X466" s="14">
        <f>IFERROR(VLOOKUP($A466,HouseFY22!$A$6:$AJ$528,28,0),0)</f>
        <v>339348.18404099997</v>
      </c>
      <c r="Y466" s="14">
        <f t="shared" si="1043"/>
        <v>7891.8182335116271</v>
      </c>
      <c r="Z466" s="14">
        <f>IFERROR(VLOOKUP($A466,Compens80percent!$A$13:$M$560,12,0),0)</f>
        <v>0</v>
      </c>
      <c r="AA466" s="14">
        <f t="shared" si="1043"/>
        <v>0</v>
      </c>
      <c r="AB466" s="14">
        <f t="shared" si="1044"/>
        <v>339348.18404099997</v>
      </c>
      <c r="AC466" s="14">
        <f t="shared" si="1043"/>
        <v>7891.8182335116271</v>
      </c>
      <c r="AD466" s="14">
        <f>IFERROR(VLOOKUP(A466,SpecEd22!$A$21:$Z$550,14,0),0)</f>
        <v>92798.089923734995</v>
      </c>
      <c r="AE466" s="14">
        <f t="shared" si="1045"/>
        <v>2158.0951145054651</v>
      </c>
      <c r="AF466" s="14">
        <f>IFERROR(VLOOKUP($A466,ECFE!$A$16:$AB$348,8,0),0)</f>
        <v>0</v>
      </c>
      <c r="AG466" s="14">
        <f t="shared" si="1046"/>
        <v>0</v>
      </c>
      <c r="AH466" s="14">
        <f>IFERROR(VLOOKUP(A466,ParaFY19!$A$21:$Z$543,7,0),0)</f>
        <v>1372</v>
      </c>
      <c r="AI466" s="14">
        <f t="shared" si="1047"/>
        <v>31.906976744186046</v>
      </c>
      <c r="AJ466" s="14">
        <f>IFERROR(VLOOKUP(A466,ConEnroll!$A$7:$S$341,13,0),0)</f>
        <v>0</v>
      </c>
      <c r="AK466" s="14">
        <f t="shared" si="1048"/>
        <v>0</v>
      </c>
      <c r="AL466" s="14">
        <f t="shared" si="1116"/>
        <v>1372</v>
      </c>
      <c r="AM466" s="14">
        <f t="shared" si="1049"/>
        <v>31.906976744186046</v>
      </c>
      <c r="AN466" s="14">
        <f t="shared" si="1050"/>
        <v>433518.27396473498</v>
      </c>
      <c r="AO466" s="14">
        <f t="shared" si="1051"/>
        <v>10081.820324761278</v>
      </c>
      <c r="AP466" s="62"/>
      <c r="AQ466" s="14">
        <f t="shared" si="1117"/>
        <v>143.16707072092959</v>
      </c>
      <c r="AR466" s="14">
        <f t="shared" si="1009"/>
        <v>0</v>
      </c>
      <c r="AS466" s="14">
        <f t="shared" si="1010"/>
        <v>31.906976744186046</v>
      </c>
      <c r="AT466" s="14">
        <f t="shared" si="1052"/>
        <v>175.07404746511563</v>
      </c>
      <c r="AU466" s="37">
        <f t="shared" si="1011"/>
        <v>1.7672204633557891E-2</v>
      </c>
      <c r="AV466" s="42"/>
      <c r="AW466" s="14" t="str">
        <f>IFERROR(VLOOKUP($A466,#REF!,27,0),"0")</f>
        <v>0</v>
      </c>
      <c r="AX466" s="14">
        <f t="shared" si="1053"/>
        <v>0</v>
      </c>
      <c r="AY466" s="14" t="str">
        <f>IFERROR(VLOOKUP($A466,SpecEd22!#REF!,23,0)," ")</f>
        <v xml:space="preserve"> </v>
      </c>
      <c r="AZ466" s="14" t="e">
        <f t="shared" si="1054"/>
        <v>#VALUE!</v>
      </c>
      <c r="BA466" s="14">
        <f>IFERROR(VLOOKUP($A466,ECFE!#REF!,23,0),0)</f>
        <v>0</v>
      </c>
      <c r="BB466" s="14">
        <f t="shared" si="1055"/>
        <v>0</v>
      </c>
      <c r="BC466" s="14">
        <f>IFERROR(VLOOKUP($A466,#REF!,17,0),0)</f>
        <v>0</v>
      </c>
      <c r="BD466" s="14">
        <f t="shared" si="1056"/>
        <v>0</v>
      </c>
      <c r="BE466" s="14">
        <f>IFERROR(VLOOKUP($A466,#REF!,9,0),0)</f>
        <v>0</v>
      </c>
      <c r="BF466" s="14">
        <f t="shared" si="1057"/>
        <v>0</v>
      </c>
      <c r="BG466" s="14">
        <v>0</v>
      </c>
      <c r="BH466" s="14">
        <f t="shared" si="1058"/>
        <v>0</v>
      </c>
      <c r="BI466" s="14">
        <f>IFERROR(VLOOKUP($A466,ConEnroll!$A$8:$S$601,15,0),0)</f>
        <v>0</v>
      </c>
      <c r="BJ466" s="14">
        <f t="shared" si="1059"/>
        <v>0</v>
      </c>
      <c r="BK466" s="14">
        <f t="shared" si="1060"/>
        <v>0</v>
      </c>
      <c r="BL466" s="14">
        <f t="shared" si="1061"/>
        <v>0</v>
      </c>
      <c r="BM466" s="14" t="e">
        <f t="shared" si="1062"/>
        <v>#VALUE!</v>
      </c>
      <c r="BN466" s="14" t="e">
        <f t="shared" si="1063"/>
        <v>#VALUE!</v>
      </c>
      <c r="BO466" s="42"/>
      <c r="BP466" s="14">
        <f t="shared" si="1012"/>
        <v>7891.8182335116271</v>
      </c>
      <c r="BQ466" s="14" t="e">
        <f t="shared" si="1013"/>
        <v>#VALUE!</v>
      </c>
      <c r="BR466" s="14">
        <f t="shared" si="1064"/>
        <v>31.906976744186046</v>
      </c>
      <c r="BS466" s="14" t="e">
        <f t="shared" si="1014"/>
        <v>#VALUE!</v>
      </c>
      <c r="BT466" s="37" t="e">
        <f t="shared" si="1015"/>
        <v>#VALUE!</v>
      </c>
      <c r="BU466" s="41"/>
      <c r="BV466" s="14" t="str">
        <f>IFERROR(VLOOKUP($A466,#REF!,27,0),"0")</f>
        <v>0</v>
      </c>
      <c r="BW466" s="14">
        <f t="shared" si="1065"/>
        <v>0</v>
      </c>
      <c r="BX466" s="14" t="str">
        <f>IFERROR(VLOOKUP($A466,SpecEd22!$Z$22:$AV$606,59,0)," ")</f>
        <v xml:space="preserve"> </v>
      </c>
      <c r="BY466" s="14" t="e">
        <f t="shared" si="1066"/>
        <v>#VALUE!</v>
      </c>
      <c r="BZ466" s="14">
        <f>IFERROR(VLOOKUP($A466,ECFE!#REF!,25,0),0)</f>
        <v>0</v>
      </c>
      <c r="CA466" s="14">
        <f t="shared" si="1067"/>
        <v>0</v>
      </c>
      <c r="CB466" s="14">
        <f>IFERROR(VLOOKUP($A466,#REF!,17,0),0)</f>
        <v>0</v>
      </c>
      <c r="CC466" s="14">
        <f t="shared" si="1068"/>
        <v>0</v>
      </c>
      <c r="CD466" s="14">
        <f>IFERROR(VLOOKUP($A466,#REF!,9,0),0)</f>
        <v>0</v>
      </c>
      <c r="CE466" s="14">
        <f t="shared" si="1069"/>
        <v>0</v>
      </c>
      <c r="CF466" s="14">
        <v>0</v>
      </c>
      <c r="CG466" s="14">
        <f t="shared" si="1070"/>
        <v>0</v>
      </c>
      <c r="CH466" s="14">
        <f>IFERROR(VLOOKUP($A466,ConEnroll!$A$8:$S$601,15,0),0)</f>
        <v>0</v>
      </c>
      <c r="CI466" s="14">
        <f t="shared" si="1071"/>
        <v>0</v>
      </c>
      <c r="CJ466" s="14">
        <f t="shared" si="1072"/>
        <v>0</v>
      </c>
      <c r="CK466" s="14">
        <f t="shared" si="1073"/>
        <v>0</v>
      </c>
      <c r="CL466" s="14" t="e">
        <f t="shared" si="1074"/>
        <v>#VALUE!</v>
      </c>
      <c r="CM466" s="14" t="e">
        <f t="shared" si="1075"/>
        <v>#VALUE!</v>
      </c>
      <c r="CN466" s="42"/>
      <c r="CO466" s="14">
        <f t="shared" si="1016"/>
        <v>-7748.6511627906975</v>
      </c>
      <c r="CP466" s="14" t="e">
        <f t="shared" si="1017"/>
        <v>#VALUE!</v>
      </c>
      <c r="CQ466" s="14">
        <f t="shared" si="1018"/>
        <v>0</v>
      </c>
      <c r="CR466" s="14" t="e">
        <f t="shared" si="1019"/>
        <v>#VALUE!</v>
      </c>
      <c r="CS466" s="37" t="e">
        <f t="shared" si="1020"/>
        <v>#VALUE!</v>
      </c>
      <c r="CT466" s="239"/>
      <c r="CU466" s="239"/>
      <c r="CV466" s="468"/>
      <c r="CW466" s="14">
        <f>IFERROR(VLOOKUP($A466,BaseFY23!$A$7:$AK$527,6,0),0)</f>
        <v>55.833333000000003</v>
      </c>
      <c r="CX466" s="14">
        <f>IFERROR(VLOOKUP($A466,BaseFY23!$A$7:$AN$528,28,0),0)</f>
        <v>415695.16666699998</v>
      </c>
      <c r="CY466" s="14">
        <f t="shared" si="1076"/>
        <v>7445.286611619621</v>
      </c>
      <c r="CZ466" s="14">
        <f>IFERROR(VLOOKUP($A466,SpecEd23!$A$21:$BB$605,23,0)," ")</f>
        <v>127013.26155172178</v>
      </c>
      <c r="DA466" s="14">
        <f t="shared" si="1077"/>
        <v>2274.8643995822667</v>
      </c>
      <c r="DB466" s="14">
        <f>IFERROR(VLOOKUP($A466,ECFE!$A$16:$AB$347,7,0),0)</f>
        <v>0</v>
      </c>
      <c r="DC466" s="14">
        <f t="shared" si="1078"/>
        <v>0</v>
      </c>
      <c r="DD466" s="14">
        <v>0</v>
      </c>
      <c r="DE466" s="14">
        <f t="shared" si="1079"/>
        <v>0</v>
      </c>
      <c r="DF466" s="14">
        <f>IFERROR(VLOOKUP($A466,ConEnroll!$A$7:$S$338,10,0),0)</f>
        <v>0</v>
      </c>
      <c r="DG466" s="14">
        <f t="shared" si="1080"/>
        <v>0</v>
      </c>
      <c r="DH466" s="14">
        <f t="shared" si="1021"/>
        <v>0</v>
      </c>
      <c r="DI466" s="14">
        <f t="shared" si="1081"/>
        <v>0</v>
      </c>
      <c r="DJ466" s="14">
        <f t="shared" si="1022"/>
        <v>542708.42821872176</v>
      </c>
      <c r="DK466" s="14">
        <f t="shared" si="1082"/>
        <v>9720.1510112018877</v>
      </c>
      <c r="DL466" s="42"/>
      <c r="DM466" s="14">
        <f>IFERROR(VLOOKUP($A466,HouseFY23!$A$7:$AJ$528,28,0),0)</f>
        <v>431191.35666699999</v>
      </c>
      <c r="DN466" s="14">
        <f t="shared" si="1083"/>
        <v>7722.8303147691358</v>
      </c>
      <c r="DO466" s="14">
        <f>IFERROR(VLOOKUP($A466,Compens80percent!$A$13:$M$560,12,0),0)</f>
        <v>0</v>
      </c>
      <c r="DP466" s="14">
        <f t="shared" si="1083"/>
        <v>0</v>
      </c>
      <c r="DQ466" s="14">
        <f t="shared" si="1084"/>
        <v>431191.35666699999</v>
      </c>
      <c r="DR466" s="14">
        <f t="shared" si="1085"/>
        <v>10027.705969000001</v>
      </c>
      <c r="DS466" s="14">
        <f>IFERROR(VLOOKUP($A466,SpecEd23!$A$21:$Z$550,14,0),0)</f>
        <v>127013.26155172178</v>
      </c>
      <c r="DT466" s="14">
        <f t="shared" si="1086"/>
        <v>2274.8643995822667</v>
      </c>
      <c r="DU466" s="14">
        <f>IFERROR(VLOOKUP($A466,ECFE!$A$16:$AB$347,9,0),0)</f>
        <v>0</v>
      </c>
      <c r="DV466" s="14">
        <f t="shared" si="1087"/>
        <v>0</v>
      </c>
      <c r="DW466" s="14">
        <f>IFERROR(VLOOKUP($A466,ParaFY19!$A$21:$Z$543,7,0),0)</f>
        <v>1372</v>
      </c>
      <c r="DX466" s="14">
        <f t="shared" si="1088"/>
        <v>24.573134475063487</v>
      </c>
      <c r="DY466" s="14">
        <f>IFERROR(VLOOKUP($A466,ConEnroll!$A$7:$S$341,13,0),0)</f>
        <v>0</v>
      </c>
      <c r="DZ466" s="14">
        <f t="shared" si="1089"/>
        <v>0</v>
      </c>
      <c r="EA466" s="14">
        <f t="shared" si="1023"/>
        <v>1372</v>
      </c>
      <c r="EB466" s="14">
        <f t="shared" si="1090"/>
        <v>24.573134475063487</v>
      </c>
      <c r="EC466" s="14">
        <f t="shared" si="1024"/>
        <v>559576.61821872182</v>
      </c>
      <c r="ED466" s="14">
        <f t="shared" si="1091"/>
        <v>10022.267848826466</v>
      </c>
      <c r="EE466" s="62"/>
      <c r="EF466" s="14">
        <f t="shared" si="1025"/>
        <v>277.54370314951484</v>
      </c>
      <c r="EG466" s="14">
        <f t="shared" si="1026"/>
        <v>0</v>
      </c>
      <c r="EH466" s="14">
        <f t="shared" si="1027"/>
        <v>24.573134475063487</v>
      </c>
      <c r="EI466" s="14">
        <f t="shared" si="1092"/>
        <v>302.11683762457835</v>
      </c>
      <c r="EJ466" s="37">
        <f t="shared" si="1028"/>
        <v>3.1081496293257883E-2</v>
      </c>
      <c r="EK466" s="42"/>
      <c r="EL466" s="14" t="str">
        <f>IFERROR(VLOOKUP($A466,#REF!,27,0),"0")</f>
        <v>0</v>
      </c>
      <c r="EM466" s="14">
        <f t="shared" si="1093"/>
        <v>0</v>
      </c>
      <c r="EN466" s="14" t="str">
        <f>IFERROR(VLOOKUP($A466,SpecEd23!#REF!,23,0)," ")</f>
        <v xml:space="preserve"> </v>
      </c>
      <c r="EO466" s="14" t="e">
        <f t="shared" si="1094"/>
        <v>#VALUE!</v>
      </c>
      <c r="EP466" s="14">
        <f>IFERROR(VLOOKUP($A466,ECFE!#REF!,24,0),0)</f>
        <v>0</v>
      </c>
      <c r="EQ466" s="14">
        <f t="shared" si="1095"/>
        <v>0</v>
      </c>
      <c r="ER466" s="14">
        <f>IFERROR(VLOOKUP($A466,#REF!,30,0),0)</f>
        <v>0</v>
      </c>
      <c r="ES466" s="14">
        <f t="shared" si="1096"/>
        <v>0</v>
      </c>
      <c r="ET466" s="14">
        <f>IFERROR(VLOOKUP($A466,#REF!,12,0),0)</f>
        <v>0</v>
      </c>
      <c r="EU466" s="14">
        <f t="shared" si="1097"/>
        <v>0</v>
      </c>
      <c r="EV466" s="14">
        <v>0</v>
      </c>
      <c r="EW466" s="14">
        <f t="shared" si="1098"/>
        <v>0</v>
      </c>
      <c r="EX466" s="14">
        <f>IFERROR(VLOOKUP($A466,ConEnroll!$A$8:$S$601,16,0),0)</f>
        <v>0</v>
      </c>
      <c r="EY466" s="14">
        <f t="shared" si="1099"/>
        <v>0</v>
      </c>
      <c r="EZ466" s="14">
        <f t="shared" si="1100"/>
        <v>0</v>
      </c>
      <c r="FA466" s="14">
        <f t="shared" si="1101"/>
        <v>0</v>
      </c>
      <c r="FB466" s="14" t="e">
        <f t="shared" si="1102"/>
        <v>#VALUE!</v>
      </c>
      <c r="FC466" s="14" t="e">
        <f t="shared" si="1103"/>
        <v>#VALUE!</v>
      </c>
      <c r="FD466" s="62"/>
      <c r="FE466" s="14">
        <f t="shared" si="1029"/>
        <v>7722.8303147691358</v>
      </c>
      <c r="FF466" s="14" t="e">
        <f t="shared" si="1030"/>
        <v>#VALUE!</v>
      </c>
      <c r="FG466" s="14">
        <f t="shared" si="1104"/>
        <v>24.573134475063487</v>
      </c>
      <c r="FH466" s="14" t="e">
        <f t="shared" si="1031"/>
        <v>#VALUE!</v>
      </c>
      <c r="FI466" s="37" t="e">
        <f t="shared" si="1032"/>
        <v>#VALUE!</v>
      </c>
      <c r="FJ466" s="12"/>
      <c r="FK466" s="14" t="str">
        <f>IFERROR(VLOOKUP($A466,#REF!,27,0),"0")</f>
        <v>0</v>
      </c>
      <c r="FL466" s="14">
        <f t="shared" si="1105"/>
        <v>0</v>
      </c>
      <c r="FM466" s="14" t="str">
        <f>IFERROR(VLOOKUP($A466,SpecEd23!$X$22:$Y$610,59,0)," ")</f>
        <v xml:space="preserve"> </v>
      </c>
      <c r="FN466" s="14" t="e">
        <f t="shared" si="1106"/>
        <v>#VALUE!</v>
      </c>
      <c r="FO466" s="14">
        <f>IFERROR(VLOOKUP($A466,ECFE!#REF!,26,0),0)</f>
        <v>0</v>
      </c>
      <c r="FP466" s="14">
        <f t="shared" si="1107"/>
        <v>0</v>
      </c>
      <c r="FQ466" s="14">
        <f>IFERROR(VLOOKUP($A466,#REF!,16,0),0)</f>
        <v>0</v>
      </c>
      <c r="FR466" s="14">
        <f t="shared" si="1108"/>
        <v>0</v>
      </c>
      <c r="FS466" s="14">
        <f>IFERROR(VLOOKUP($A466,#REF!,12,0),0)</f>
        <v>0</v>
      </c>
      <c r="FT466" s="14">
        <f t="shared" si="1109"/>
        <v>0</v>
      </c>
      <c r="FU466" s="14">
        <v>0</v>
      </c>
      <c r="FV466" s="14">
        <f t="shared" si="1110"/>
        <v>0</v>
      </c>
      <c r="FW466" s="14">
        <f>IFERROR(VLOOKUP($A466,ConEnroll!$A$8:$S$601,16,0),0)</f>
        <v>0</v>
      </c>
      <c r="FX466" s="14">
        <f t="shared" si="1111"/>
        <v>0</v>
      </c>
      <c r="FY466" s="14">
        <f t="shared" si="1112"/>
        <v>0</v>
      </c>
      <c r="FZ466" s="14">
        <f t="shared" si="1113"/>
        <v>0</v>
      </c>
      <c r="GA466" s="14" t="e">
        <f t="shared" si="1114"/>
        <v>#VALUE!</v>
      </c>
      <c r="GB466" s="14" t="e">
        <f t="shared" si="1115"/>
        <v>#VALUE!</v>
      </c>
      <c r="GC466" s="39"/>
      <c r="GD466" s="14">
        <f t="shared" si="1033"/>
        <v>-7445.286611619621</v>
      </c>
      <c r="GE466" s="14" t="e">
        <f t="shared" si="1034"/>
        <v>#VALUE!</v>
      </c>
      <c r="GF466" s="14">
        <f t="shared" si="1035"/>
        <v>0</v>
      </c>
      <c r="GG466" s="14" t="e">
        <f t="shared" si="1036"/>
        <v>#VALUE!</v>
      </c>
      <c r="GH466" s="37" t="e">
        <f t="shared" si="1037"/>
        <v>#VALUE!</v>
      </c>
    </row>
    <row r="467" spans="1:190" ht="12.5" x14ac:dyDescent="0.25">
      <c r="A467" s="67">
        <v>4177</v>
      </c>
      <c r="B467" s="35">
        <v>7</v>
      </c>
      <c r="C467" s="14">
        <v>7</v>
      </c>
      <c r="D467" s="14"/>
      <c r="E467" s="14"/>
      <c r="F467" s="35" t="s">
        <v>464</v>
      </c>
      <c r="G467" s="41"/>
      <c r="H467" s="14">
        <f>IFERROR(VLOOKUP($A467,BaseFY22!$A$7:$AK$528,6,0),0)</f>
        <v>43</v>
      </c>
      <c r="I467" s="14">
        <f>IFERROR(VLOOKUP($A467,BaseFY22!$A$7:$AK$528,28,0),0)</f>
        <v>438589.2</v>
      </c>
      <c r="J467" s="14">
        <f t="shared" si="1038"/>
        <v>10199.748837209303</v>
      </c>
      <c r="K467" s="14">
        <f>IFERROR(VLOOKUP($A467,SpecEd22!$A$21:$BB$605,24,0)," ")</f>
        <v>606439.63457886071</v>
      </c>
      <c r="L467" s="14">
        <f t="shared" si="1039"/>
        <v>14103.247315787459</v>
      </c>
      <c r="M467" s="14">
        <f>IFERROR(VLOOKUP($A467,ECFE!$A$16:$AB$347,7,0),0)</f>
        <v>0</v>
      </c>
      <c r="N467" s="14">
        <f t="shared" si="1005"/>
        <v>0</v>
      </c>
      <c r="O467" s="14">
        <v>0</v>
      </c>
      <c r="P467" s="14">
        <f t="shared" si="1006"/>
        <v>0</v>
      </c>
      <c r="Q467" s="14">
        <f>IFERROR(VLOOKUP($A467,ConEnroll!$A$7:$S$337,10,0),0)</f>
        <v>0</v>
      </c>
      <c r="R467" s="14">
        <f t="shared" si="1040"/>
        <v>0</v>
      </c>
      <c r="S467" s="14">
        <f t="shared" si="1007"/>
        <v>0</v>
      </c>
      <c r="T467" s="14">
        <f t="shared" si="1041"/>
        <v>0</v>
      </c>
      <c r="U467" s="14">
        <f t="shared" si="1008"/>
        <v>1045028.8345788608</v>
      </c>
      <c r="V467" s="14">
        <f t="shared" si="1042"/>
        <v>24302.996152996762</v>
      </c>
      <c r="W467" s="42"/>
      <c r="X467" s="14">
        <f>IFERROR(VLOOKUP($A467,HouseFY22!$A$6:$AJ$528,28,0),0)</f>
        <v>447100.92326200003</v>
      </c>
      <c r="Y467" s="14">
        <f t="shared" si="1043"/>
        <v>10397.695889813955</v>
      </c>
      <c r="Z467" s="14">
        <f>IFERROR(VLOOKUP($A467,Compens80percent!$A$13:$M$560,12,0),0)</f>
        <v>0</v>
      </c>
      <c r="AA467" s="14">
        <f t="shared" si="1043"/>
        <v>0</v>
      </c>
      <c r="AB467" s="14">
        <f t="shared" si="1044"/>
        <v>447100.92326200003</v>
      </c>
      <c r="AC467" s="14">
        <f t="shared" si="1043"/>
        <v>10397.695889813955</v>
      </c>
      <c r="AD467" s="14">
        <f>IFERROR(VLOOKUP(A467,SpecEd22!$A$21:$Z$550,14,0),0)</f>
        <v>606439.63457886071</v>
      </c>
      <c r="AE467" s="14">
        <f t="shared" si="1045"/>
        <v>14103.247315787459</v>
      </c>
      <c r="AF467" s="14">
        <f>IFERROR(VLOOKUP($A467,ECFE!$A$16:$AB$348,8,0),0)</f>
        <v>0</v>
      </c>
      <c r="AG467" s="14">
        <f t="shared" si="1046"/>
        <v>0</v>
      </c>
      <c r="AH467" s="14">
        <f>IFERROR(VLOOKUP(A467,ParaFY19!$A$21:$Z$543,7,0),0)</f>
        <v>588</v>
      </c>
      <c r="AI467" s="14">
        <f t="shared" si="1047"/>
        <v>13.674418604651162</v>
      </c>
      <c r="AJ467" s="14">
        <f>IFERROR(VLOOKUP(A467,ConEnroll!$A$7:$S$341,13,0),0)</f>
        <v>0</v>
      </c>
      <c r="AK467" s="14">
        <f t="shared" si="1048"/>
        <v>0</v>
      </c>
      <c r="AL467" s="14">
        <f t="shared" si="1116"/>
        <v>588</v>
      </c>
      <c r="AM467" s="14">
        <f t="shared" si="1049"/>
        <v>13.674418604651162</v>
      </c>
      <c r="AN467" s="14">
        <f t="shared" si="1050"/>
        <v>1054128.5578408607</v>
      </c>
      <c r="AO467" s="14">
        <f t="shared" si="1051"/>
        <v>24514.617624206061</v>
      </c>
      <c r="AP467" s="62"/>
      <c r="AQ467" s="14">
        <f t="shared" si="1117"/>
        <v>197.94705260465162</v>
      </c>
      <c r="AR467" s="14">
        <f t="shared" si="1009"/>
        <v>0</v>
      </c>
      <c r="AS467" s="14">
        <f t="shared" si="1010"/>
        <v>13.674418604651162</v>
      </c>
      <c r="AT467" s="14">
        <f t="shared" si="1052"/>
        <v>211.62147120930277</v>
      </c>
      <c r="AU467" s="37">
        <f t="shared" si="1011"/>
        <v>8.7076288815199476E-3</v>
      </c>
      <c r="AV467" s="42"/>
      <c r="AW467" s="14" t="str">
        <f>IFERROR(VLOOKUP($A467,#REF!,27,0),"0")</f>
        <v>0</v>
      </c>
      <c r="AX467" s="14">
        <f t="shared" si="1053"/>
        <v>0</v>
      </c>
      <c r="AY467" s="14" t="str">
        <f>IFERROR(VLOOKUP($A467,SpecEd22!#REF!,23,0)," ")</f>
        <v xml:space="preserve"> </v>
      </c>
      <c r="AZ467" s="14" t="e">
        <f t="shared" si="1054"/>
        <v>#VALUE!</v>
      </c>
      <c r="BA467" s="14">
        <f>IFERROR(VLOOKUP($A467,ECFE!#REF!,23,0),0)</f>
        <v>0</v>
      </c>
      <c r="BB467" s="14">
        <f t="shared" si="1055"/>
        <v>0</v>
      </c>
      <c r="BC467" s="14">
        <f>IFERROR(VLOOKUP($A467,#REF!,17,0),0)</f>
        <v>0</v>
      </c>
      <c r="BD467" s="14">
        <f t="shared" si="1056"/>
        <v>0</v>
      </c>
      <c r="BE467" s="14">
        <f>IFERROR(VLOOKUP($A467,#REF!,9,0),0)</f>
        <v>0</v>
      </c>
      <c r="BF467" s="14">
        <f t="shared" si="1057"/>
        <v>0</v>
      </c>
      <c r="BG467" s="14">
        <v>0</v>
      </c>
      <c r="BH467" s="14">
        <f t="shared" si="1058"/>
        <v>0</v>
      </c>
      <c r="BI467" s="14">
        <f>IFERROR(VLOOKUP($A467,ConEnroll!$A$8:$S$601,15,0),0)</f>
        <v>0</v>
      </c>
      <c r="BJ467" s="14">
        <f t="shared" si="1059"/>
        <v>0</v>
      </c>
      <c r="BK467" s="14">
        <f t="shared" si="1060"/>
        <v>0</v>
      </c>
      <c r="BL467" s="14">
        <f t="shared" si="1061"/>
        <v>0</v>
      </c>
      <c r="BM467" s="14" t="e">
        <f t="shared" si="1062"/>
        <v>#VALUE!</v>
      </c>
      <c r="BN467" s="14" t="e">
        <f t="shared" si="1063"/>
        <v>#VALUE!</v>
      </c>
      <c r="BO467" s="42"/>
      <c r="BP467" s="14">
        <f t="shared" si="1012"/>
        <v>10397.695889813955</v>
      </c>
      <c r="BQ467" s="14" t="e">
        <f t="shared" si="1013"/>
        <v>#VALUE!</v>
      </c>
      <c r="BR467" s="14">
        <f t="shared" si="1064"/>
        <v>13.674418604651162</v>
      </c>
      <c r="BS467" s="14" t="e">
        <f t="shared" si="1014"/>
        <v>#VALUE!</v>
      </c>
      <c r="BT467" s="37" t="e">
        <f t="shared" si="1015"/>
        <v>#VALUE!</v>
      </c>
      <c r="BU467" s="41"/>
      <c r="BV467" s="14" t="str">
        <f>IFERROR(VLOOKUP($A467,#REF!,27,0),"0")</f>
        <v>0</v>
      </c>
      <c r="BW467" s="14">
        <f t="shared" si="1065"/>
        <v>0</v>
      </c>
      <c r="BX467" s="14" t="str">
        <f>IFERROR(VLOOKUP($A467,SpecEd22!$Z$22:$AV$606,59,0)," ")</f>
        <v xml:space="preserve"> </v>
      </c>
      <c r="BY467" s="14" t="e">
        <f t="shared" si="1066"/>
        <v>#VALUE!</v>
      </c>
      <c r="BZ467" s="14">
        <f>IFERROR(VLOOKUP($A467,ECFE!#REF!,25,0),0)</f>
        <v>0</v>
      </c>
      <c r="CA467" s="14">
        <f t="shared" si="1067"/>
        <v>0</v>
      </c>
      <c r="CB467" s="14">
        <f>IFERROR(VLOOKUP($A467,#REF!,17,0),0)</f>
        <v>0</v>
      </c>
      <c r="CC467" s="14">
        <f t="shared" si="1068"/>
        <v>0</v>
      </c>
      <c r="CD467" s="14">
        <f>IFERROR(VLOOKUP($A467,#REF!,9,0),0)</f>
        <v>0</v>
      </c>
      <c r="CE467" s="14">
        <f t="shared" si="1069"/>
        <v>0</v>
      </c>
      <c r="CF467" s="14">
        <v>0</v>
      </c>
      <c r="CG467" s="14">
        <f t="shared" si="1070"/>
        <v>0</v>
      </c>
      <c r="CH467" s="14">
        <f>IFERROR(VLOOKUP($A467,ConEnroll!$A$8:$S$601,15,0),0)</f>
        <v>0</v>
      </c>
      <c r="CI467" s="14">
        <f t="shared" si="1071"/>
        <v>0</v>
      </c>
      <c r="CJ467" s="14">
        <f t="shared" si="1072"/>
        <v>0</v>
      </c>
      <c r="CK467" s="14">
        <f t="shared" si="1073"/>
        <v>0</v>
      </c>
      <c r="CL467" s="14" t="e">
        <f t="shared" si="1074"/>
        <v>#VALUE!</v>
      </c>
      <c r="CM467" s="14" t="e">
        <f t="shared" si="1075"/>
        <v>#VALUE!</v>
      </c>
      <c r="CN467" s="42"/>
      <c r="CO467" s="14">
        <f t="shared" si="1016"/>
        <v>-10199.748837209303</v>
      </c>
      <c r="CP467" s="14" t="e">
        <f t="shared" si="1017"/>
        <v>#VALUE!</v>
      </c>
      <c r="CQ467" s="14">
        <f t="shared" si="1018"/>
        <v>0</v>
      </c>
      <c r="CR467" s="14" t="e">
        <f t="shared" si="1019"/>
        <v>#VALUE!</v>
      </c>
      <c r="CS467" s="37" t="e">
        <f t="shared" si="1020"/>
        <v>#VALUE!</v>
      </c>
      <c r="CT467" s="239"/>
      <c r="CU467" s="239"/>
      <c r="CV467" s="468"/>
      <c r="CW467" s="14">
        <f>IFERROR(VLOOKUP($A467,BaseFY23!$A$7:$AK$527,6,0),0)</f>
        <v>56.933332999999998</v>
      </c>
      <c r="CX467" s="14">
        <f>IFERROR(VLOOKUP($A467,BaseFY23!$A$7:$AN$528,28,0),0)</f>
        <v>576138.94666699995</v>
      </c>
      <c r="CY467" s="14">
        <f t="shared" si="1076"/>
        <v>10119.536593211573</v>
      </c>
      <c r="CZ467" s="14">
        <f>IFERROR(VLOOKUP($A467,SpecEd23!$A$21:$BB$605,23,0)," ")</f>
        <v>851630.32967527281</v>
      </c>
      <c r="DA467" s="14">
        <f t="shared" si="1077"/>
        <v>14958.378243467194</v>
      </c>
      <c r="DB467" s="14">
        <f>IFERROR(VLOOKUP($A467,ECFE!$A$16:$AB$347,7,0),0)</f>
        <v>0</v>
      </c>
      <c r="DC467" s="14">
        <f t="shared" si="1078"/>
        <v>0</v>
      </c>
      <c r="DD467" s="14">
        <v>0</v>
      </c>
      <c r="DE467" s="14">
        <f t="shared" si="1079"/>
        <v>0</v>
      </c>
      <c r="DF467" s="14">
        <f>IFERROR(VLOOKUP($A467,ConEnroll!$A$7:$S$338,10,0),0)</f>
        <v>0</v>
      </c>
      <c r="DG467" s="14">
        <f t="shared" si="1080"/>
        <v>0</v>
      </c>
      <c r="DH467" s="14">
        <f t="shared" si="1021"/>
        <v>0</v>
      </c>
      <c r="DI467" s="14">
        <f t="shared" si="1081"/>
        <v>0</v>
      </c>
      <c r="DJ467" s="14">
        <f t="shared" si="1022"/>
        <v>1427769.2763422728</v>
      </c>
      <c r="DK467" s="14">
        <f t="shared" si="1082"/>
        <v>25077.914836678767</v>
      </c>
      <c r="DL467" s="42"/>
      <c r="DM467" s="14">
        <f>IFERROR(VLOOKUP($A467,HouseFY23!$A$7:$AJ$528,28,0),0)</f>
        <v>599489.68999999994</v>
      </c>
      <c r="DN467" s="14">
        <f t="shared" si="1083"/>
        <v>10529.678457433714</v>
      </c>
      <c r="DO467" s="14">
        <f>IFERROR(VLOOKUP($A467,Compens80percent!$A$13:$M$560,12,0),0)</f>
        <v>0</v>
      </c>
      <c r="DP467" s="14">
        <f t="shared" si="1083"/>
        <v>0</v>
      </c>
      <c r="DQ467" s="14">
        <f t="shared" si="1084"/>
        <v>599489.68999999994</v>
      </c>
      <c r="DR467" s="14">
        <f t="shared" si="1085"/>
        <v>13941.620697674418</v>
      </c>
      <c r="DS467" s="14">
        <f>IFERROR(VLOOKUP($A467,SpecEd23!$A$21:$Z$550,14,0),0)</f>
        <v>851630.32967527281</v>
      </c>
      <c r="DT467" s="14">
        <f t="shared" si="1086"/>
        <v>14958.378243467194</v>
      </c>
      <c r="DU467" s="14">
        <f>IFERROR(VLOOKUP($A467,ECFE!$A$16:$AB$347,9,0),0)</f>
        <v>0</v>
      </c>
      <c r="DV467" s="14">
        <f t="shared" si="1087"/>
        <v>0</v>
      </c>
      <c r="DW467" s="14">
        <f>IFERROR(VLOOKUP($A467,ParaFY19!$A$21:$Z$543,7,0),0)</f>
        <v>588</v>
      </c>
      <c r="DX467" s="14">
        <f t="shared" si="1088"/>
        <v>10.327868912926633</v>
      </c>
      <c r="DY467" s="14">
        <f>IFERROR(VLOOKUP($A467,ConEnroll!$A$7:$S$341,13,0),0)</f>
        <v>0</v>
      </c>
      <c r="DZ467" s="14">
        <f t="shared" si="1089"/>
        <v>0</v>
      </c>
      <c r="EA467" s="14">
        <f t="shared" si="1023"/>
        <v>588</v>
      </c>
      <c r="EB467" s="14">
        <f t="shared" si="1090"/>
        <v>10.327868912926633</v>
      </c>
      <c r="EC467" s="14">
        <f t="shared" si="1024"/>
        <v>1451708.0196752727</v>
      </c>
      <c r="ED467" s="14">
        <f t="shared" si="1091"/>
        <v>25498.384569813836</v>
      </c>
      <c r="EE467" s="62"/>
      <c r="EF467" s="14">
        <f t="shared" si="1025"/>
        <v>410.14186422214152</v>
      </c>
      <c r="EG467" s="14">
        <f t="shared" si="1026"/>
        <v>0</v>
      </c>
      <c r="EH467" s="14">
        <f t="shared" si="1027"/>
        <v>10.327868912926633</v>
      </c>
      <c r="EI467" s="14">
        <f t="shared" si="1092"/>
        <v>420.46973313506817</v>
      </c>
      <c r="EJ467" s="37">
        <f t="shared" si="1028"/>
        <v>1.6766534852414937E-2</v>
      </c>
      <c r="EK467" s="42"/>
      <c r="EL467" s="14" t="str">
        <f>IFERROR(VLOOKUP($A467,#REF!,27,0),"0")</f>
        <v>0</v>
      </c>
      <c r="EM467" s="14">
        <f t="shared" si="1093"/>
        <v>0</v>
      </c>
      <c r="EN467" s="14" t="str">
        <f>IFERROR(VLOOKUP($A467,SpecEd23!#REF!,23,0)," ")</f>
        <v xml:space="preserve"> </v>
      </c>
      <c r="EO467" s="14" t="e">
        <f t="shared" si="1094"/>
        <v>#VALUE!</v>
      </c>
      <c r="EP467" s="14">
        <f>IFERROR(VLOOKUP($A467,ECFE!#REF!,24,0),0)</f>
        <v>0</v>
      </c>
      <c r="EQ467" s="14">
        <f t="shared" si="1095"/>
        <v>0</v>
      </c>
      <c r="ER467" s="14">
        <f>IFERROR(VLOOKUP($A467,#REF!,30,0),0)</f>
        <v>0</v>
      </c>
      <c r="ES467" s="14">
        <f t="shared" si="1096"/>
        <v>0</v>
      </c>
      <c r="ET467" s="14">
        <f>IFERROR(VLOOKUP($A467,#REF!,12,0),0)</f>
        <v>0</v>
      </c>
      <c r="EU467" s="14">
        <f t="shared" si="1097"/>
        <v>0</v>
      </c>
      <c r="EV467" s="14">
        <v>0</v>
      </c>
      <c r="EW467" s="14">
        <f t="shared" si="1098"/>
        <v>0</v>
      </c>
      <c r="EX467" s="14">
        <f>IFERROR(VLOOKUP($A467,ConEnroll!$A$8:$S$601,16,0),0)</f>
        <v>0</v>
      </c>
      <c r="EY467" s="14">
        <f t="shared" si="1099"/>
        <v>0</v>
      </c>
      <c r="EZ467" s="14">
        <f t="shared" si="1100"/>
        <v>0</v>
      </c>
      <c r="FA467" s="14">
        <f t="shared" si="1101"/>
        <v>0</v>
      </c>
      <c r="FB467" s="14" t="e">
        <f t="shared" si="1102"/>
        <v>#VALUE!</v>
      </c>
      <c r="FC467" s="14" t="e">
        <f t="shared" si="1103"/>
        <v>#VALUE!</v>
      </c>
      <c r="FD467" s="62"/>
      <c r="FE467" s="14">
        <f t="shared" si="1029"/>
        <v>10529.678457433714</v>
      </c>
      <c r="FF467" s="14" t="e">
        <f t="shared" si="1030"/>
        <v>#VALUE!</v>
      </c>
      <c r="FG467" s="14">
        <f t="shared" si="1104"/>
        <v>10.327868912926633</v>
      </c>
      <c r="FH467" s="14" t="e">
        <f t="shared" si="1031"/>
        <v>#VALUE!</v>
      </c>
      <c r="FI467" s="37" t="e">
        <f t="shared" si="1032"/>
        <v>#VALUE!</v>
      </c>
      <c r="FJ467" s="12"/>
      <c r="FK467" s="14" t="str">
        <f>IFERROR(VLOOKUP($A467,#REF!,27,0),"0")</f>
        <v>0</v>
      </c>
      <c r="FL467" s="14">
        <f t="shared" si="1105"/>
        <v>0</v>
      </c>
      <c r="FM467" s="14" t="str">
        <f>IFERROR(VLOOKUP($A467,SpecEd23!$X$22:$Y$610,59,0)," ")</f>
        <v xml:space="preserve"> </v>
      </c>
      <c r="FN467" s="14" t="e">
        <f t="shared" si="1106"/>
        <v>#VALUE!</v>
      </c>
      <c r="FO467" s="14">
        <f>IFERROR(VLOOKUP($A467,ECFE!#REF!,26,0),0)</f>
        <v>0</v>
      </c>
      <c r="FP467" s="14">
        <f t="shared" si="1107"/>
        <v>0</v>
      </c>
      <c r="FQ467" s="14">
        <f>IFERROR(VLOOKUP($A467,#REF!,16,0),0)</f>
        <v>0</v>
      </c>
      <c r="FR467" s="14">
        <f t="shared" si="1108"/>
        <v>0</v>
      </c>
      <c r="FS467" s="14">
        <f>IFERROR(VLOOKUP($A467,#REF!,12,0),0)</f>
        <v>0</v>
      </c>
      <c r="FT467" s="14">
        <f t="shared" si="1109"/>
        <v>0</v>
      </c>
      <c r="FU467" s="14">
        <v>0</v>
      </c>
      <c r="FV467" s="14">
        <f t="shared" si="1110"/>
        <v>0</v>
      </c>
      <c r="FW467" s="14">
        <f>IFERROR(VLOOKUP($A467,ConEnroll!$A$8:$S$601,16,0),0)</f>
        <v>0</v>
      </c>
      <c r="FX467" s="14">
        <f t="shared" si="1111"/>
        <v>0</v>
      </c>
      <c r="FY467" s="14">
        <f t="shared" si="1112"/>
        <v>0</v>
      </c>
      <c r="FZ467" s="14">
        <f t="shared" si="1113"/>
        <v>0</v>
      </c>
      <c r="GA467" s="14" t="e">
        <f t="shared" si="1114"/>
        <v>#VALUE!</v>
      </c>
      <c r="GB467" s="14" t="e">
        <f t="shared" si="1115"/>
        <v>#VALUE!</v>
      </c>
      <c r="GC467" s="39"/>
      <c r="GD467" s="14">
        <f t="shared" si="1033"/>
        <v>-10119.536593211573</v>
      </c>
      <c r="GE467" s="14" t="e">
        <f t="shared" si="1034"/>
        <v>#VALUE!</v>
      </c>
      <c r="GF467" s="14">
        <f t="shared" si="1035"/>
        <v>0</v>
      </c>
      <c r="GG467" s="14" t="e">
        <f t="shared" si="1036"/>
        <v>#VALUE!</v>
      </c>
      <c r="GH467" s="37" t="e">
        <f t="shared" si="1037"/>
        <v>#VALUE!</v>
      </c>
    </row>
    <row r="468" spans="1:190" ht="12.5" x14ac:dyDescent="0.25">
      <c r="A468" s="67">
        <v>4178</v>
      </c>
      <c r="B468" s="35">
        <v>7</v>
      </c>
      <c r="C468" s="14">
        <v>7</v>
      </c>
      <c r="D468" s="14"/>
      <c r="E468" s="14"/>
      <c r="F468" s="35" t="s">
        <v>2733</v>
      </c>
      <c r="G468" s="41"/>
      <c r="H468" s="14">
        <f>IFERROR(VLOOKUP($A468,BaseFY22!$A$7:$AK$528,6,0),0)</f>
        <v>150</v>
      </c>
      <c r="I468" s="14">
        <f>IFERROR(VLOOKUP($A468,BaseFY22!$A$7:$AK$528,28,0),0)</f>
        <v>1799740</v>
      </c>
      <c r="J468" s="14">
        <f t="shared" si="1038"/>
        <v>11998.266666666666</v>
      </c>
      <c r="K468" s="14">
        <f>IFERROR(VLOOKUP($A468,SpecEd22!$A$21:$BB$605,24,0)," ")</f>
        <v>148342.42594201464</v>
      </c>
      <c r="L468" s="14">
        <f t="shared" si="1039"/>
        <v>988.94950628009758</v>
      </c>
      <c r="M468" s="14">
        <f>IFERROR(VLOOKUP($A468,ECFE!$A$16:$AB$347,7,0),0)</f>
        <v>0</v>
      </c>
      <c r="N468" s="14">
        <f t="shared" si="1005"/>
        <v>0</v>
      </c>
      <c r="O468" s="14">
        <v>0</v>
      </c>
      <c r="P468" s="14">
        <f t="shared" si="1006"/>
        <v>0</v>
      </c>
      <c r="Q468" s="14">
        <f>IFERROR(VLOOKUP($A468,ConEnroll!$A$7:$S$337,10,0),0)</f>
        <v>314.56</v>
      </c>
      <c r="R468" s="14">
        <f t="shared" si="1040"/>
        <v>2.0970666666666666</v>
      </c>
      <c r="S468" s="14">
        <f t="shared" si="1007"/>
        <v>314.56</v>
      </c>
      <c r="T468" s="14">
        <f t="shared" si="1041"/>
        <v>2.0970666666666666</v>
      </c>
      <c r="U468" s="14">
        <f t="shared" si="1008"/>
        <v>1948396.9859420147</v>
      </c>
      <c r="V468" s="14">
        <f t="shared" si="1042"/>
        <v>12989.313239613432</v>
      </c>
      <c r="W468" s="42"/>
      <c r="X468" s="14">
        <f>IFERROR(VLOOKUP($A468,HouseFY22!$A$6:$AJ$528,28,0),0)</f>
        <v>1875828.6448210001</v>
      </c>
      <c r="Y468" s="14">
        <f t="shared" si="1043"/>
        <v>12505.524298806668</v>
      </c>
      <c r="Z468" s="14">
        <f>IFERROR(VLOOKUP($A468,Compens80percent!$A$13:$M$560,12,0),0)</f>
        <v>92220.800000000047</v>
      </c>
      <c r="AA468" s="14">
        <f t="shared" si="1043"/>
        <v>614.80533333333369</v>
      </c>
      <c r="AB468" s="14">
        <f t="shared" si="1044"/>
        <v>1968049.4448210001</v>
      </c>
      <c r="AC468" s="14">
        <f t="shared" si="1043"/>
        <v>13120.329632140001</v>
      </c>
      <c r="AD468" s="14">
        <f>IFERROR(VLOOKUP(A468,SpecEd22!$A$21:$Z$550,14,0),0)</f>
        <v>148342.42594201464</v>
      </c>
      <c r="AE468" s="14">
        <f t="shared" si="1045"/>
        <v>988.94950628009758</v>
      </c>
      <c r="AF468" s="14">
        <f>IFERROR(VLOOKUP($A468,ECFE!$A$16:$AB$348,8,0),0)</f>
        <v>0</v>
      </c>
      <c r="AG468" s="14">
        <f t="shared" si="1046"/>
        <v>0</v>
      </c>
      <c r="AH468" s="14">
        <f>IFERROR(VLOOKUP(A468,ParaFY19!$A$21:$Z$543,7,0),0)</f>
        <v>0</v>
      </c>
      <c r="AI468" s="14">
        <f t="shared" si="1047"/>
        <v>0</v>
      </c>
      <c r="AJ468" s="14">
        <f>IFERROR(VLOOKUP(A468,ConEnroll!$A$7:$S$341,13,0),0)</f>
        <v>393.2</v>
      </c>
      <c r="AK468" s="14">
        <f t="shared" si="1048"/>
        <v>2.6213333333333333</v>
      </c>
      <c r="AL468" s="14">
        <f t="shared" si="1116"/>
        <v>393.2</v>
      </c>
      <c r="AM468" s="14">
        <f t="shared" si="1049"/>
        <v>2.6213333333333333</v>
      </c>
      <c r="AN468" s="14">
        <f t="shared" si="1050"/>
        <v>2116785.0707630147</v>
      </c>
      <c r="AO468" s="14">
        <f t="shared" si="1051"/>
        <v>14111.900471753432</v>
      </c>
      <c r="AP468" s="62"/>
      <c r="AQ468" s="14">
        <f t="shared" si="1117"/>
        <v>1122.0629654733348</v>
      </c>
      <c r="AR468" s="14">
        <f t="shared" si="1009"/>
        <v>0</v>
      </c>
      <c r="AS468" s="14">
        <f t="shared" si="1010"/>
        <v>0.52426666666666666</v>
      </c>
      <c r="AT468" s="14">
        <f t="shared" si="1052"/>
        <v>1122.5872321400013</v>
      </c>
      <c r="AU468" s="37">
        <f t="shared" si="1011"/>
        <v>8.642390951943893E-2</v>
      </c>
      <c r="AV468" s="42"/>
      <c r="AW468" s="14" t="str">
        <f>IFERROR(VLOOKUP($A468,#REF!,27,0),"0")</f>
        <v>0</v>
      </c>
      <c r="AX468" s="14">
        <f t="shared" si="1053"/>
        <v>0</v>
      </c>
      <c r="AY468" s="14" t="str">
        <f>IFERROR(VLOOKUP($A468,SpecEd22!#REF!,23,0)," ")</f>
        <v xml:space="preserve"> </v>
      </c>
      <c r="AZ468" s="14" t="e">
        <f t="shared" si="1054"/>
        <v>#VALUE!</v>
      </c>
      <c r="BA468" s="14">
        <f>IFERROR(VLOOKUP($A468,ECFE!#REF!,23,0),0)</f>
        <v>0</v>
      </c>
      <c r="BB468" s="14">
        <f t="shared" si="1055"/>
        <v>0</v>
      </c>
      <c r="BC468" s="14">
        <f>IFERROR(VLOOKUP($A468,#REF!,17,0),0)</f>
        <v>0</v>
      </c>
      <c r="BD468" s="14">
        <f t="shared" si="1056"/>
        <v>0</v>
      </c>
      <c r="BE468" s="14">
        <f>IFERROR(VLOOKUP($A468,#REF!,9,0),0)</f>
        <v>0</v>
      </c>
      <c r="BF468" s="14">
        <f t="shared" si="1057"/>
        <v>0</v>
      </c>
      <c r="BG468" s="14">
        <v>0</v>
      </c>
      <c r="BH468" s="14">
        <f t="shared" si="1058"/>
        <v>0</v>
      </c>
      <c r="BI468" s="14">
        <f>IFERROR(VLOOKUP($A468,ConEnroll!$A$8:$S$601,15,0),0)</f>
        <v>-1782</v>
      </c>
      <c r="BJ468" s="14">
        <f t="shared" si="1059"/>
        <v>-11.88</v>
      </c>
      <c r="BK468" s="14">
        <f t="shared" si="1060"/>
        <v>-1782</v>
      </c>
      <c r="BL468" s="14">
        <f t="shared" si="1061"/>
        <v>-11.88</v>
      </c>
      <c r="BM468" s="14" t="e">
        <f t="shared" si="1062"/>
        <v>#VALUE!</v>
      </c>
      <c r="BN468" s="14" t="e">
        <f t="shared" si="1063"/>
        <v>#VALUE!</v>
      </c>
      <c r="BO468" s="42"/>
      <c r="BP468" s="14">
        <f t="shared" si="1012"/>
        <v>12505.524298806668</v>
      </c>
      <c r="BQ468" s="14" t="e">
        <f t="shared" si="1013"/>
        <v>#VALUE!</v>
      </c>
      <c r="BR468" s="14">
        <f t="shared" si="1064"/>
        <v>14.501333333333335</v>
      </c>
      <c r="BS468" s="14" t="e">
        <f t="shared" si="1014"/>
        <v>#VALUE!</v>
      </c>
      <c r="BT468" s="37" t="e">
        <f t="shared" si="1015"/>
        <v>#VALUE!</v>
      </c>
      <c r="BU468" s="41"/>
      <c r="BV468" s="14" t="str">
        <f>IFERROR(VLOOKUP($A468,#REF!,27,0),"0")</f>
        <v>0</v>
      </c>
      <c r="BW468" s="14">
        <f t="shared" si="1065"/>
        <v>0</v>
      </c>
      <c r="BX468" s="14" t="str">
        <f>IFERROR(VLOOKUP($A468,SpecEd22!$Z$22:$AV$606,59,0)," ")</f>
        <v xml:space="preserve"> </v>
      </c>
      <c r="BY468" s="14" t="e">
        <f t="shared" si="1066"/>
        <v>#VALUE!</v>
      </c>
      <c r="BZ468" s="14">
        <f>IFERROR(VLOOKUP($A468,ECFE!#REF!,25,0),0)</f>
        <v>0</v>
      </c>
      <c r="CA468" s="14">
        <f t="shared" si="1067"/>
        <v>0</v>
      </c>
      <c r="CB468" s="14">
        <f>IFERROR(VLOOKUP($A468,#REF!,17,0),0)</f>
        <v>0</v>
      </c>
      <c r="CC468" s="14">
        <f t="shared" si="1068"/>
        <v>0</v>
      </c>
      <c r="CD468" s="14">
        <f>IFERROR(VLOOKUP($A468,#REF!,9,0),0)</f>
        <v>0</v>
      </c>
      <c r="CE468" s="14">
        <f t="shared" si="1069"/>
        <v>0</v>
      </c>
      <c r="CF468" s="14">
        <v>0</v>
      </c>
      <c r="CG468" s="14">
        <f t="shared" si="1070"/>
        <v>0</v>
      </c>
      <c r="CH468" s="14">
        <f>IFERROR(VLOOKUP($A468,ConEnroll!$A$8:$S$601,15,0),0)</f>
        <v>-1782</v>
      </c>
      <c r="CI468" s="14">
        <f t="shared" si="1071"/>
        <v>-11.88</v>
      </c>
      <c r="CJ468" s="14">
        <f t="shared" si="1072"/>
        <v>-1782</v>
      </c>
      <c r="CK468" s="14">
        <f t="shared" si="1073"/>
        <v>-11.88</v>
      </c>
      <c r="CL468" s="14" t="e">
        <f t="shared" si="1074"/>
        <v>#VALUE!</v>
      </c>
      <c r="CM468" s="14" t="e">
        <f t="shared" si="1075"/>
        <v>#VALUE!</v>
      </c>
      <c r="CN468" s="42"/>
      <c r="CO468" s="14">
        <f t="shared" si="1016"/>
        <v>-11998.266666666666</v>
      </c>
      <c r="CP468" s="14" t="e">
        <f t="shared" si="1017"/>
        <v>#VALUE!</v>
      </c>
      <c r="CQ468" s="14">
        <f t="shared" si="1018"/>
        <v>-13.977066666666667</v>
      </c>
      <c r="CR468" s="14" t="e">
        <f t="shared" si="1019"/>
        <v>#VALUE!</v>
      </c>
      <c r="CS468" s="37" t="e">
        <f t="shared" si="1020"/>
        <v>#VALUE!</v>
      </c>
      <c r="CT468" s="239"/>
      <c r="CU468" s="239"/>
      <c r="CV468" s="468"/>
      <c r="CW468" s="14">
        <f>IFERROR(VLOOKUP($A468,BaseFY23!$A$7:$AK$527,6,0),0)</f>
        <v>142</v>
      </c>
      <c r="CX468" s="14">
        <f>IFERROR(VLOOKUP($A468,BaseFY23!$A$7:$AN$528,28,0),0)</f>
        <v>1781193.2</v>
      </c>
      <c r="CY468" s="14">
        <f t="shared" si="1076"/>
        <v>12543.614084507042</v>
      </c>
      <c r="CZ468" s="14">
        <f>IFERROR(VLOOKUP($A468,SpecEd23!$A$21:$BB$605,23,0)," ")</f>
        <v>151709.02072984507</v>
      </c>
      <c r="DA468" s="14">
        <f t="shared" si="1077"/>
        <v>1068.3733854214443</v>
      </c>
      <c r="DB468" s="14">
        <f>IFERROR(VLOOKUP($A468,ECFE!$A$16:$AB$347,7,0),0)</f>
        <v>0</v>
      </c>
      <c r="DC468" s="14">
        <f t="shared" si="1078"/>
        <v>0</v>
      </c>
      <c r="DD468" s="14">
        <v>0</v>
      </c>
      <c r="DE468" s="14">
        <f t="shared" si="1079"/>
        <v>0</v>
      </c>
      <c r="DF468" s="14">
        <f>IFERROR(VLOOKUP($A468,ConEnroll!$A$7:$S$338,10,0),0)</f>
        <v>314.56</v>
      </c>
      <c r="DG468" s="14">
        <f t="shared" si="1080"/>
        <v>2.2152112676056337</v>
      </c>
      <c r="DH468" s="14">
        <f t="shared" si="1021"/>
        <v>314.56</v>
      </c>
      <c r="DI468" s="14">
        <f t="shared" si="1081"/>
        <v>2.2152112676056337</v>
      </c>
      <c r="DJ468" s="14">
        <f t="shared" si="1022"/>
        <v>1933216.7807298452</v>
      </c>
      <c r="DK468" s="14">
        <f t="shared" si="1082"/>
        <v>13614.202681196093</v>
      </c>
      <c r="DL468" s="42"/>
      <c r="DM468" s="14">
        <f>IFERROR(VLOOKUP($A468,HouseFY23!$A$7:$AJ$528,28,0),0)</f>
        <v>1891539.31</v>
      </c>
      <c r="DN468" s="14">
        <f t="shared" si="1083"/>
        <v>13320.699366197183</v>
      </c>
      <c r="DO468" s="14">
        <f>IFERROR(VLOOKUP($A468,Compens80percent!$A$13:$M$560,12,0),0)</f>
        <v>92220.800000000047</v>
      </c>
      <c r="DP468" s="14">
        <f t="shared" si="1083"/>
        <v>649.4422535211271</v>
      </c>
      <c r="DQ468" s="14">
        <f t="shared" si="1084"/>
        <v>1983760.11</v>
      </c>
      <c r="DR468" s="14">
        <f t="shared" si="1085"/>
        <v>13225.0674</v>
      </c>
      <c r="DS468" s="14">
        <f>IFERROR(VLOOKUP($A468,SpecEd23!$A$21:$Z$550,14,0),0)</f>
        <v>151709.02072984507</v>
      </c>
      <c r="DT468" s="14">
        <f t="shared" si="1086"/>
        <v>1068.3733854214443</v>
      </c>
      <c r="DU468" s="14">
        <f>IFERROR(VLOOKUP($A468,ECFE!$A$16:$AB$347,9,0),0)</f>
        <v>0</v>
      </c>
      <c r="DV468" s="14">
        <f t="shared" si="1087"/>
        <v>0</v>
      </c>
      <c r="DW468" s="14">
        <f>IFERROR(VLOOKUP($A468,ParaFY19!$A$21:$Z$543,7,0),0)</f>
        <v>0</v>
      </c>
      <c r="DX468" s="14">
        <f t="shared" si="1088"/>
        <v>0</v>
      </c>
      <c r="DY468" s="14">
        <f>IFERROR(VLOOKUP($A468,ConEnroll!$A$7:$S$341,13,0),0)</f>
        <v>393.2</v>
      </c>
      <c r="DZ468" s="14">
        <f t="shared" si="1089"/>
        <v>2.7690140845070421</v>
      </c>
      <c r="EA468" s="14">
        <f t="shared" si="1023"/>
        <v>393.2</v>
      </c>
      <c r="EB468" s="14">
        <f t="shared" si="1090"/>
        <v>2.7690140845070421</v>
      </c>
      <c r="EC468" s="14">
        <f t="shared" si="1024"/>
        <v>2043641.5307298452</v>
      </c>
      <c r="ED468" s="14">
        <f t="shared" si="1091"/>
        <v>14391.841765703135</v>
      </c>
      <c r="EE468" s="62"/>
      <c r="EF468" s="14">
        <f t="shared" si="1025"/>
        <v>777.08528169014062</v>
      </c>
      <c r="EG468" s="14">
        <f t="shared" si="1026"/>
        <v>0</v>
      </c>
      <c r="EH468" s="14">
        <f t="shared" si="1027"/>
        <v>0.55380281690140842</v>
      </c>
      <c r="EI468" s="14">
        <f t="shared" si="1092"/>
        <v>777.63908450704207</v>
      </c>
      <c r="EJ468" s="37">
        <f t="shared" si="1028"/>
        <v>5.7119693508097646E-2</v>
      </c>
      <c r="EK468" s="42"/>
      <c r="EL468" s="14" t="str">
        <f>IFERROR(VLOOKUP($A468,#REF!,27,0),"0")</f>
        <v>0</v>
      </c>
      <c r="EM468" s="14">
        <f t="shared" si="1093"/>
        <v>0</v>
      </c>
      <c r="EN468" s="14" t="str">
        <f>IFERROR(VLOOKUP($A468,SpecEd23!#REF!,23,0)," ")</f>
        <v xml:space="preserve"> </v>
      </c>
      <c r="EO468" s="14" t="e">
        <f t="shared" si="1094"/>
        <v>#VALUE!</v>
      </c>
      <c r="EP468" s="14">
        <f>IFERROR(VLOOKUP($A468,ECFE!#REF!,24,0),0)</f>
        <v>0</v>
      </c>
      <c r="EQ468" s="14">
        <f t="shared" si="1095"/>
        <v>0</v>
      </c>
      <c r="ER468" s="14">
        <f>IFERROR(VLOOKUP($A468,#REF!,30,0),0)</f>
        <v>0</v>
      </c>
      <c r="ES468" s="14">
        <f t="shared" si="1096"/>
        <v>0</v>
      </c>
      <c r="ET468" s="14">
        <f>IFERROR(VLOOKUP($A468,#REF!,12,0),0)</f>
        <v>0</v>
      </c>
      <c r="EU468" s="14">
        <f t="shared" si="1097"/>
        <v>0</v>
      </c>
      <c r="EV468" s="14">
        <v>0</v>
      </c>
      <c r="EW468" s="14">
        <f t="shared" si="1098"/>
        <v>0</v>
      </c>
      <c r="EX468" s="14">
        <f>IFERROR(VLOOKUP($A468,ConEnroll!$A$8:$S$601,16,0),0)</f>
        <v>2396</v>
      </c>
      <c r="EY468" s="14">
        <f t="shared" si="1099"/>
        <v>16.87323943661972</v>
      </c>
      <c r="EZ468" s="14">
        <f t="shared" si="1100"/>
        <v>2396</v>
      </c>
      <c r="FA468" s="14">
        <f t="shared" si="1101"/>
        <v>16.87323943661972</v>
      </c>
      <c r="FB468" s="14" t="e">
        <f t="shared" si="1102"/>
        <v>#VALUE!</v>
      </c>
      <c r="FC468" s="14" t="e">
        <f t="shared" si="1103"/>
        <v>#VALUE!</v>
      </c>
      <c r="FD468" s="62"/>
      <c r="FE468" s="14">
        <f t="shared" si="1029"/>
        <v>13320.699366197183</v>
      </c>
      <c r="FF468" s="14" t="e">
        <f t="shared" si="1030"/>
        <v>#VALUE!</v>
      </c>
      <c r="FG468" s="14">
        <f t="shared" si="1104"/>
        <v>-14.104225352112678</v>
      </c>
      <c r="FH468" s="14" t="e">
        <f t="shared" si="1031"/>
        <v>#VALUE!</v>
      </c>
      <c r="FI468" s="37" t="e">
        <f t="shared" si="1032"/>
        <v>#VALUE!</v>
      </c>
      <c r="FJ468" s="12"/>
      <c r="FK468" s="14" t="str">
        <f>IFERROR(VLOOKUP($A468,#REF!,27,0),"0")</f>
        <v>0</v>
      </c>
      <c r="FL468" s="14">
        <f t="shared" si="1105"/>
        <v>0</v>
      </c>
      <c r="FM468" s="14" t="str">
        <f>IFERROR(VLOOKUP($A468,SpecEd23!$X$22:$Y$610,59,0)," ")</f>
        <v xml:space="preserve"> </v>
      </c>
      <c r="FN468" s="14" t="e">
        <f t="shared" si="1106"/>
        <v>#VALUE!</v>
      </c>
      <c r="FO468" s="14">
        <f>IFERROR(VLOOKUP($A468,ECFE!#REF!,26,0),0)</f>
        <v>0</v>
      </c>
      <c r="FP468" s="14">
        <f t="shared" si="1107"/>
        <v>0</v>
      </c>
      <c r="FQ468" s="14">
        <f>IFERROR(VLOOKUP($A468,#REF!,16,0),0)</f>
        <v>0</v>
      </c>
      <c r="FR468" s="14">
        <f t="shared" si="1108"/>
        <v>0</v>
      </c>
      <c r="FS468" s="14">
        <f>IFERROR(VLOOKUP($A468,#REF!,12,0),0)</f>
        <v>0</v>
      </c>
      <c r="FT468" s="14">
        <f t="shared" si="1109"/>
        <v>0</v>
      </c>
      <c r="FU468" s="14">
        <v>0</v>
      </c>
      <c r="FV468" s="14">
        <f t="shared" si="1110"/>
        <v>0</v>
      </c>
      <c r="FW468" s="14">
        <f>IFERROR(VLOOKUP($A468,ConEnroll!$A$8:$S$601,16,0),0)</f>
        <v>2396</v>
      </c>
      <c r="FX468" s="14">
        <f t="shared" si="1111"/>
        <v>16.87323943661972</v>
      </c>
      <c r="FY468" s="14">
        <f t="shared" si="1112"/>
        <v>2396</v>
      </c>
      <c r="FZ468" s="14">
        <f t="shared" si="1113"/>
        <v>16.87323943661972</v>
      </c>
      <c r="GA468" s="14" t="e">
        <f t="shared" si="1114"/>
        <v>#VALUE!</v>
      </c>
      <c r="GB468" s="14" t="e">
        <f t="shared" si="1115"/>
        <v>#VALUE!</v>
      </c>
      <c r="GC468" s="39"/>
      <c r="GD468" s="14">
        <f t="shared" si="1033"/>
        <v>-12543.614084507042</v>
      </c>
      <c r="GE468" s="14" t="e">
        <f t="shared" si="1034"/>
        <v>#VALUE!</v>
      </c>
      <c r="GF468" s="14">
        <f t="shared" si="1035"/>
        <v>14.658028169014086</v>
      </c>
      <c r="GG468" s="14" t="e">
        <f t="shared" si="1036"/>
        <v>#VALUE!</v>
      </c>
      <c r="GH468" s="37" t="e">
        <f t="shared" si="1037"/>
        <v>#VALUE!</v>
      </c>
    </row>
    <row r="469" spans="1:190" ht="12.5" x14ac:dyDescent="0.25">
      <c r="A469" s="67">
        <v>4181</v>
      </c>
      <c r="B469" s="35">
        <v>7</v>
      </c>
      <c r="C469" s="14">
        <v>7</v>
      </c>
      <c r="D469" s="14"/>
      <c r="E469" s="14"/>
      <c r="F469" s="35" t="s">
        <v>2734</v>
      </c>
      <c r="G469" s="41"/>
      <c r="H469" s="14">
        <f>IFERROR(VLOOKUP($A469,BaseFY22!$A$7:$AK$528,6,0),0)</f>
        <v>1540</v>
      </c>
      <c r="I469" s="14">
        <f>IFERROR(VLOOKUP($A469,BaseFY22!$A$7:$AK$528,28,0),0)</f>
        <v>15966843</v>
      </c>
      <c r="J469" s="14">
        <f t="shared" si="1038"/>
        <v>10368.07987012987</v>
      </c>
      <c r="K469" s="14">
        <f>IFERROR(VLOOKUP($A469,SpecEd22!$A$21:$BB$605,24,0)," ")</f>
        <v>1628269.6696147348</v>
      </c>
      <c r="L469" s="14">
        <f t="shared" si="1039"/>
        <v>1057.3179672822953</v>
      </c>
      <c r="M469" s="14">
        <f>IFERROR(VLOOKUP($A469,ECFE!$A$16:$AB$347,7,0),0)</f>
        <v>0</v>
      </c>
      <c r="N469" s="14">
        <f t="shared" si="1005"/>
        <v>0</v>
      </c>
      <c r="O469" s="14">
        <v>0</v>
      </c>
      <c r="P469" s="14">
        <f t="shared" si="1006"/>
        <v>0</v>
      </c>
      <c r="Q469" s="14">
        <f>IFERROR(VLOOKUP($A469,ConEnroll!$A$7:$S$337,10,0),0)</f>
        <v>0</v>
      </c>
      <c r="R469" s="14">
        <f t="shared" si="1040"/>
        <v>0</v>
      </c>
      <c r="S469" s="14">
        <f t="shared" si="1007"/>
        <v>0</v>
      </c>
      <c r="T469" s="14">
        <f t="shared" si="1041"/>
        <v>0</v>
      </c>
      <c r="U469" s="14">
        <f t="shared" si="1008"/>
        <v>17595112.669614736</v>
      </c>
      <c r="V469" s="14">
        <f t="shared" si="1042"/>
        <v>11425.397837412167</v>
      </c>
      <c r="W469" s="42"/>
      <c r="X469" s="14">
        <f>IFERROR(VLOOKUP($A469,HouseFY22!$A$6:$AJ$528,28,0),0)</f>
        <v>16785717.709252</v>
      </c>
      <c r="Y469" s="14">
        <f t="shared" si="1043"/>
        <v>10899.816694319481</v>
      </c>
      <c r="Z469" s="14">
        <f>IFERROR(VLOOKUP($A469,Compens80percent!$A$13:$M$560,12,0),0)</f>
        <v>6701.7599999997765</v>
      </c>
      <c r="AA469" s="14">
        <f t="shared" si="1043"/>
        <v>4.3517922077920623</v>
      </c>
      <c r="AB469" s="14">
        <f t="shared" si="1044"/>
        <v>16792419.469251998</v>
      </c>
      <c r="AC469" s="14">
        <f t="shared" si="1043"/>
        <v>10904.168486527271</v>
      </c>
      <c r="AD469" s="14">
        <f>IFERROR(VLOOKUP(A469,SpecEd22!$A$21:$Z$550,14,0),0)</f>
        <v>1628269.6696147348</v>
      </c>
      <c r="AE469" s="14">
        <f t="shared" si="1045"/>
        <v>1057.3179672822953</v>
      </c>
      <c r="AF469" s="14">
        <f>IFERROR(VLOOKUP($A469,ECFE!$A$16:$AB$348,8,0),0)</f>
        <v>0</v>
      </c>
      <c r="AG469" s="14">
        <f t="shared" si="1046"/>
        <v>0</v>
      </c>
      <c r="AH469" s="14">
        <f>IFERROR(VLOOKUP(A469,ParaFY19!$A$21:$Z$543,7,0),0)</f>
        <v>4704</v>
      </c>
      <c r="AI469" s="14">
        <f t="shared" si="1047"/>
        <v>3.0545454545454547</v>
      </c>
      <c r="AJ469" s="14">
        <f>IFERROR(VLOOKUP(A469,ConEnroll!$A$7:$S$341,13,0),0)</f>
        <v>0</v>
      </c>
      <c r="AK469" s="14">
        <f t="shared" si="1048"/>
        <v>0</v>
      </c>
      <c r="AL469" s="14">
        <f t="shared" si="1116"/>
        <v>4704</v>
      </c>
      <c r="AM469" s="14">
        <f t="shared" si="1049"/>
        <v>3.0545454545454547</v>
      </c>
      <c r="AN469" s="14">
        <f t="shared" si="1050"/>
        <v>18425393.138866734</v>
      </c>
      <c r="AO469" s="14">
        <f t="shared" si="1051"/>
        <v>11964.540999264113</v>
      </c>
      <c r="AP469" s="62"/>
      <c r="AQ469" s="14">
        <f t="shared" si="1117"/>
        <v>536.08861639740098</v>
      </c>
      <c r="AR469" s="14">
        <f t="shared" si="1009"/>
        <v>0</v>
      </c>
      <c r="AS469" s="14">
        <f t="shared" si="1010"/>
        <v>3.0545454545454547</v>
      </c>
      <c r="AT469" s="14">
        <f t="shared" si="1052"/>
        <v>539.14316185194639</v>
      </c>
      <c r="AU469" s="37">
        <f t="shared" si="1011"/>
        <v>4.7188130297444536E-2</v>
      </c>
      <c r="AV469" s="42"/>
      <c r="AW469" s="14" t="str">
        <f>IFERROR(VLOOKUP($A469,#REF!,27,0),"0")</f>
        <v>0</v>
      </c>
      <c r="AX469" s="14">
        <f t="shared" si="1053"/>
        <v>0</v>
      </c>
      <c r="AY469" s="14" t="str">
        <f>IFERROR(VLOOKUP($A469,SpecEd22!#REF!,23,0)," ")</f>
        <v xml:space="preserve"> </v>
      </c>
      <c r="AZ469" s="14" t="e">
        <f t="shared" si="1054"/>
        <v>#VALUE!</v>
      </c>
      <c r="BA469" s="14">
        <f>IFERROR(VLOOKUP($A469,ECFE!#REF!,23,0),0)</f>
        <v>0</v>
      </c>
      <c r="BB469" s="14">
        <f t="shared" si="1055"/>
        <v>0</v>
      </c>
      <c r="BC469" s="14">
        <f>IFERROR(VLOOKUP($A469,#REF!,17,0),0)</f>
        <v>0</v>
      </c>
      <c r="BD469" s="14">
        <f t="shared" si="1056"/>
        <v>0</v>
      </c>
      <c r="BE469" s="14">
        <f>IFERROR(VLOOKUP($A469,#REF!,9,0),0)</f>
        <v>0</v>
      </c>
      <c r="BF469" s="14">
        <f t="shared" si="1057"/>
        <v>0</v>
      </c>
      <c r="BG469" s="14">
        <v>0</v>
      </c>
      <c r="BH469" s="14">
        <f t="shared" si="1058"/>
        <v>0</v>
      </c>
      <c r="BI469" s="14">
        <f>IFERROR(VLOOKUP($A469,ConEnroll!$A$8:$S$601,15,0),0)</f>
        <v>0</v>
      </c>
      <c r="BJ469" s="14">
        <f t="shared" si="1059"/>
        <v>0</v>
      </c>
      <c r="BK469" s="14">
        <f t="shared" si="1060"/>
        <v>0</v>
      </c>
      <c r="BL469" s="14">
        <f t="shared" si="1061"/>
        <v>0</v>
      </c>
      <c r="BM469" s="14" t="e">
        <f t="shared" si="1062"/>
        <v>#VALUE!</v>
      </c>
      <c r="BN469" s="14" t="e">
        <f t="shared" si="1063"/>
        <v>#VALUE!</v>
      </c>
      <c r="BO469" s="42"/>
      <c r="BP469" s="14">
        <f t="shared" si="1012"/>
        <v>10899.816694319481</v>
      </c>
      <c r="BQ469" s="14" t="e">
        <f t="shared" si="1013"/>
        <v>#VALUE!</v>
      </c>
      <c r="BR469" s="14">
        <f t="shared" si="1064"/>
        <v>3.0545454545454547</v>
      </c>
      <c r="BS469" s="14" t="e">
        <f t="shared" si="1014"/>
        <v>#VALUE!</v>
      </c>
      <c r="BT469" s="37" t="e">
        <f t="shared" si="1015"/>
        <v>#VALUE!</v>
      </c>
      <c r="BU469" s="41"/>
      <c r="BV469" s="14" t="str">
        <f>IFERROR(VLOOKUP($A469,#REF!,27,0),"0")</f>
        <v>0</v>
      </c>
      <c r="BW469" s="14">
        <f t="shared" si="1065"/>
        <v>0</v>
      </c>
      <c r="BX469" s="14" t="str">
        <f>IFERROR(VLOOKUP($A469,SpecEd22!$Z$22:$AV$606,59,0)," ")</f>
        <v xml:space="preserve"> </v>
      </c>
      <c r="BY469" s="14" t="e">
        <f t="shared" si="1066"/>
        <v>#VALUE!</v>
      </c>
      <c r="BZ469" s="14">
        <f>IFERROR(VLOOKUP($A469,ECFE!#REF!,25,0),0)</f>
        <v>0</v>
      </c>
      <c r="CA469" s="14">
        <f t="shared" si="1067"/>
        <v>0</v>
      </c>
      <c r="CB469" s="14">
        <f>IFERROR(VLOOKUP($A469,#REF!,17,0),0)</f>
        <v>0</v>
      </c>
      <c r="CC469" s="14">
        <f t="shared" si="1068"/>
        <v>0</v>
      </c>
      <c r="CD469" s="14">
        <f>IFERROR(VLOOKUP($A469,#REF!,9,0),0)</f>
        <v>0</v>
      </c>
      <c r="CE469" s="14">
        <f t="shared" si="1069"/>
        <v>0</v>
      </c>
      <c r="CF469" s="14">
        <v>0</v>
      </c>
      <c r="CG469" s="14">
        <f t="shared" si="1070"/>
        <v>0</v>
      </c>
      <c r="CH469" s="14">
        <f>IFERROR(VLOOKUP($A469,ConEnroll!$A$8:$S$601,15,0),0)</f>
        <v>0</v>
      </c>
      <c r="CI469" s="14">
        <f t="shared" si="1071"/>
        <v>0</v>
      </c>
      <c r="CJ469" s="14">
        <f t="shared" si="1072"/>
        <v>0</v>
      </c>
      <c r="CK469" s="14">
        <f t="shared" si="1073"/>
        <v>0</v>
      </c>
      <c r="CL469" s="14" t="e">
        <f t="shared" si="1074"/>
        <v>#VALUE!</v>
      </c>
      <c r="CM469" s="14" t="e">
        <f t="shared" si="1075"/>
        <v>#VALUE!</v>
      </c>
      <c r="CN469" s="42"/>
      <c r="CO469" s="14">
        <f t="shared" si="1016"/>
        <v>-10368.07987012987</v>
      </c>
      <c r="CP469" s="14" t="e">
        <f t="shared" si="1017"/>
        <v>#VALUE!</v>
      </c>
      <c r="CQ469" s="14">
        <f t="shared" si="1018"/>
        <v>0</v>
      </c>
      <c r="CR469" s="14" t="e">
        <f t="shared" si="1019"/>
        <v>#VALUE!</v>
      </c>
      <c r="CS469" s="37" t="e">
        <f t="shared" si="1020"/>
        <v>#VALUE!</v>
      </c>
      <c r="CT469" s="239"/>
      <c r="CU469" s="239"/>
      <c r="CV469" s="468"/>
      <c r="CW469" s="14">
        <f>IFERROR(VLOOKUP($A469,BaseFY23!$A$7:$AK$527,6,0),0)</f>
        <v>1630.2777779999999</v>
      </c>
      <c r="CX469" s="14">
        <f>IFERROR(VLOOKUP($A469,BaseFY23!$A$7:$AN$528,28,0),0)</f>
        <v>17050396</v>
      </c>
      <c r="CY469" s="14">
        <f t="shared" si="1076"/>
        <v>10458.583334747511</v>
      </c>
      <c r="CZ469" s="14">
        <f>IFERROR(VLOOKUP($A469,SpecEd23!$A$21:$BB$605,23,0)," ")</f>
        <v>1848100.9877046084</v>
      </c>
      <c r="DA469" s="14">
        <f t="shared" si="1077"/>
        <v>1133.6111015215031</v>
      </c>
      <c r="DB469" s="14">
        <f>IFERROR(VLOOKUP($A469,ECFE!$A$16:$AB$347,7,0),0)</f>
        <v>0</v>
      </c>
      <c r="DC469" s="14">
        <f t="shared" si="1078"/>
        <v>0</v>
      </c>
      <c r="DD469" s="14">
        <v>0</v>
      </c>
      <c r="DE469" s="14">
        <f t="shared" si="1079"/>
        <v>0</v>
      </c>
      <c r="DF469" s="14">
        <f>IFERROR(VLOOKUP($A469,ConEnroll!$A$7:$S$338,10,0),0)</f>
        <v>0</v>
      </c>
      <c r="DG469" s="14">
        <f t="shared" si="1080"/>
        <v>0</v>
      </c>
      <c r="DH469" s="14">
        <f t="shared" si="1021"/>
        <v>0</v>
      </c>
      <c r="DI469" s="14">
        <f t="shared" si="1081"/>
        <v>0</v>
      </c>
      <c r="DJ469" s="14">
        <f t="shared" si="1022"/>
        <v>18898496.987704609</v>
      </c>
      <c r="DK469" s="14">
        <f t="shared" si="1082"/>
        <v>11592.194436269014</v>
      </c>
      <c r="DL469" s="42"/>
      <c r="DM469" s="14">
        <f>IFERROR(VLOOKUP($A469,HouseFY23!$A$7:$AJ$528,28,0),0)</f>
        <v>18247793.690000001</v>
      </c>
      <c r="DN469" s="14">
        <f t="shared" si="1083"/>
        <v>11193.057978368643</v>
      </c>
      <c r="DO469" s="14">
        <f>IFERROR(VLOOKUP($A469,Compens80percent!$A$13:$M$560,12,0),0)</f>
        <v>6701.7599999997765</v>
      </c>
      <c r="DP469" s="14">
        <f t="shared" si="1083"/>
        <v>4.1108086550878431</v>
      </c>
      <c r="DQ469" s="14">
        <f t="shared" si="1084"/>
        <v>18254495.450000003</v>
      </c>
      <c r="DR469" s="14">
        <f t="shared" si="1085"/>
        <v>11853.568474025977</v>
      </c>
      <c r="DS469" s="14">
        <f>IFERROR(VLOOKUP($A469,SpecEd23!$A$21:$Z$550,14,0),0)</f>
        <v>1848100.9877046084</v>
      </c>
      <c r="DT469" s="14">
        <f t="shared" si="1086"/>
        <v>1133.6111015215031</v>
      </c>
      <c r="DU469" s="14">
        <f>IFERROR(VLOOKUP($A469,ECFE!$A$16:$AB$347,9,0),0)</f>
        <v>0</v>
      </c>
      <c r="DV469" s="14">
        <f t="shared" si="1087"/>
        <v>0</v>
      </c>
      <c r="DW469" s="14">
        <f>IFERROR(VLOOKUP($A469,ParaFY19!$A$21:$Z$543,7,0),0)</f>
        <v>4704</v>
      </c>
      <c r="DX469" s="14">
        <f t="shared" si="1088"/>
        <v>2.8853978527332909</v>
      </c>
      <c r="DY469" s="14">
        <f>IFERROR(VLOOKUP($A469,ConEnroll!$A$7:$S$341,13,0),0)</f>
        <v>0</v>
      </c>
      <c r="DZ469" s="14">
        <f t="shared" si="1089"/>
        <v>0</v>
      </c>
      <c r="EA469" s="14">
        <f t="shared" si="1023"/>
        <v>4704</v>
      </c>
      <c r="EB469" s="14">
        <f t="shared" si="1090"/>
        <v>2.8853978527332909</v>
      </c>
      <c r="EC469" s="14">
        <f t="shared" si="1024"/>
        <v>20100598.67770461</v>
      </c>
      <c r="ED469" s="14">
        <f t="shared" si="1091"/>
        <v>12329.554477742879</v>
      </c>
      <c r="EE469" s="62"/>
      <c r="EF469" s="14">
        <f t="shared" si="1025"/>
        <v>734.47464362113169</v>
      </c>
      <c r="EG469" s="14">
        <f t="shared" si="1026"/>
        <v>0</v>
      </c>
      <c r="EH469" s="14">
        <f t="shared" si="1027"/>
        <v>2.8853978527332909</v>
      </c>
      <c r="EI469" s="14">
        <f t="shared" si="1092"/>
        <v>737.36004147386495</v>
      </c>
      <c r="EJ469" s="37">
        <f t="shared" si="1028"/>
        <v>6.3608322438662157E-2</v>
      </c>
      <c r="EK469" s="42"/>
      <c r="EL469" s="14" t="str">
        <f>IFERROR(VLOOKUP($A469,#REF!,27,0),"0")</f>
        <v>0</v>
      </c>
      <c r="EM469" s="14">
        <f t="shared" si="1093"/>
        <v>0</v>
      </c>
      <c r="EN469" s="14" t="str">
        <f>IFERROR(VLOOKUP($A469,SpecEd23!#REF!,23,0)," ")</f>
        <v xml:space="preserve"> </v>
      </c>
      <c r="EO469" s="14" t="e">
        <f t="shared" si="1094"/>
        <v>#VALUE!</v>
      </c>
      <c r="EP469" s="14">
        <f>IFERROR(VLOOKUP($A469,ECFE!#REF!,24,0),0)</f>
        <v>0</v>
      </c>
      <c r="EQ469" s="14">
        <f t="shared" si="1095"/>
        <v>0</v>
      </c>
      <c r="ER469" s="14">
        <f>IFERROR(VLOOKUP($A469,#REF!,30,0),0)</f>
        <v>0</v>
      </c>
      <c r="ES469" s="14">
        <f t="shared" si="1096"/>
        <v>0</v>
      </c>
      <c r="ET469" s="14">
        <f>IFERROR(VLOOKUP($A469,#REF!,12,0),0)</f>
        <v>0</v>
      </c>
      <c r="EU469" s="14">
        <f t="shared" si="1097"/>
        <v>0</v>
      </c>
      <c r="EV469" s="14">
        <v>0</v>
      </c>
      <c r="EW469" s="14">
        <f t="shared" si="1098"/>
        <v>0</v>
      </c>
      <c r="EX469" s="14">
        <f>IFERROR(VLOOKUP($A469,ConEnroll!$A$8:$S$601,16,0),0)</f>
        <v>0</v>
      </c>
      <c r="EY469" s="14">
        <f t="shared" si="1099"/>
        <v>0</v>
      </c>
      <c r="EZ469" s="14">
        <f t="shared" si="1100"/>
        <v>0</v>
      </c>
      <c r="FA469" s="14">
        <f t="shared" si="1101"/>
        <v>0</v>
      </c>
      <c r="FB469" s="14" t="e">
        <f t="shared" si="1102"/>
        <v>#VALUE!</v>
      </c>
      <c r="FC469" s="14" t="e">
        <f t="shared" si="1103"/>
        <v>#VALUE!</v>
      </c>
      <c r="FD469" s="62"/>
      <c r="FE469" s="14">
        <f t="shared" si="1029"/>
        <v>11193.057978368643</v>
      </c>
      <c r="FF469" s="14" t="e">
        <f t="shared" si="1030"/>
        <v>#VALUE!</v>
      </c>
      <c r="FG469" s="14">
        <f t="shared" si="1104"/>
        <v>2.8853978527332909</v>
      </c>
      <c r="FH469" s="14" t="e">
        <f t="shared" si="1031"/>
        <v>#VALUE!</v>
      </c>
      <c r="FI469" s="37" t="e">
        <f t="shared" si="1032"/>
        <v>#VALUE!</v>
      </c>
      <c r="FJ469" s="12"/>
      <c r="FK469" s="14" t="str">
        <f>IFERROR(VLOOKUP($A469,#REF!,27,0),"0")</f>
        <v>0</v>
      </c>
      <c r="FL469" s="14">
        <f t="shared" si="1105"/>
        <v>0</v>
      </c>
      <c r="FM469" s="14" t="str">
        <f>IFERROR(VLOOKUP($A469,SpecEd23!$X$22:$Y$610,59,0)," ")</f>
        <v xml:space="preserve"> </v>
      </c>
      <c r="FN469" s="14" t="e">
        <f t="shared" si="1106"/>
        <v>#VALUE!</v>
      </c>
      <c r="FO469" s="14">
        <f>IFERROR(VLOOKUP($A469,ECFE!#REF!,26,0),0)</f>
        <v>0</v>
      </c>
      <c r="FP469" s="14">
        <f t="shared" si="1107"/>
        <v>0</v>
      </c>
      <c r="FQ469" s="14">
        <f>IFERROR(VLOOKUP($A469,#REF!,16,0),0)</f>
        <v>0</v>
      </c>
      <c r="FR469" s="14">
        <f t="shared" si="1108"/>
        <v>0</v>
      </c>
      <c r="FS469" s="14">
        <f>IFERROR(VLOOKUP($A469,#REF!,12,0),0)</f>
        <v>0</v>
      </c>
      <c r="FT469" s="14">
        <f t="shared" si="1109"/>
        <v>0</v>
      </c>
      <c r="FU469" s="14">
        <v>0</v>
      </c>
      <c r="FV469" s="14">
        <f t="shared" si="1110"/>
        <v>0</v>
      </c>
      <c r="FW469" s="14">
        <f>IFERROR(VLOOKUP($A469,ConEnroll!$A$8:$S$601,16,0),0)</f>
        <v>0</v>
      </c>
      <c r="FX469" s="14">
        <f t="shared" si="1111"/>
        <v>0</v>
      </c>
      <c r="FY469" s="14">
        <f t="shared" si="1112"/>
        <v>0</v>
      </c>
      <c r="FZ469" s="14">
        <f t="shared" si="1113"/>
        <v>0</v>
      </c>
      <c r="GA469" s="14" t="e">
        <f t="shared" si="1114"/>
        <v>#VALUE!</v>
      </c>
      <c r="GB469" s="14" t="e">
        <f t="shared" si="1115"/>
        <v>#VALUE!</v>
      </c>
      <c r="GC469" s="39"/>
      <c r="GD469" s="14">
        <f t="shared" si="1033"/>
        <v>-10458.583334747511</v>
      </c>
      <c r="GE469" s="14" t="e">
        <f t="shared" si="1034"/>
        <v>#VALUE!</v>
      </c>
      <c r="GF469" s="14">
        <f t="shared" si="1035"/>
        <v>0</v>
      </c>
      <c r="GG469" s="14" t="e">
        <f t="shared" si="1036"/>
        <v>#VALUE!</v>
      </c>
      <c r="GH469" s="37" t="e">
        <f t="shared" si="1037"/>
        <v>#VALUE!</v>
      </c>
    </row>
    <row r="470" spans="1:190" ht="12.5" x14ac:dyDescent="0.25">
      <c r="A470" s="67">
        <v>4183</v>
      </c>
      <c r="B470" s="35">
        <v>7</v>
      </c>
      <c r="C470" s="14">
        <v>7</v>
      </c>
      <c r="D470" s="14"/>
      <c r="E470" s="14"/>
      <c r="F470" s="35" t="s">
        <v>467</v>
      </c>
      <c r="G470" s="41"/>
      <c r="H470" s="14">
        <f>IFERROR(VLOOKUP($A470,BaseFY22!$A$7:$AK$528,6,0),0)</f>
        <v>381</v>
      </c>
      <c r="I470" s="14">
        <f>IFERROR(VLOOKUP($A470,BaseFY22!$A$7:$AK$528,28,0),0)</f>
        <v>3293390.4</v>
      </c>
      <c r="J470" s="14">
        <f t="shared" si="1038"/>
        <v>8644.0692913385828</v>
      </c>
      <c r="K470" s="14">
        <f>IFERROR(VLOOKUP($A470,SpecEd22!$A$21:$BB$605,24,0)," ")</f>
        <v>22496812.223578561</v>
      </c>
      <c r="L470" s="14">
        <f t="shared" si="1039"/>
        <v>59046.75124298835</v>
      </c>
      <c r="M470" s="14">
        <f>IFERROR(VLOOKUP($A470,ECFE!$A$16:$AB$347,7,0),0)</f>
        <v>0</v>
      </c>
      <c r="N470" s="14">
        <f t="shared" ref="N470:P527" si="1118">IF($H470&gt;0,M470/$H470,0)</f>
        <v>0</v>
      </c>
      <c r="O470" s="14">
        <v>0</v>
      </c>
      <c r="P470" s="14">
        <f t="shared" ref="P470:P526" si="1119">IF($H470&gt;0,O470/$H470,0)</f>
        <v>0</v>
      </c>
      <c r="Q470" s="14">
        <f>IFERROR(VLOOKUP($A470,ConEnroll!$A$7:$S$337,10,0),0)</f>
        <v>0</v>
      </c>
      <c r="R470" s="14">
        <f t="shared" si="1040"/>
        <v>0</v>
      </c>
      <c r="S470" s="14">
        <f t="shared" si="1007"/>
        <v>0</v>
      </c>
      <c r="T470" s="14">
        <f t="shared" si="1041"/>
        <v>0</v>
      </c>
      <c r="U470" s="14">
        <f t="shared" si="1008"/>
        <v>25790202.62357856</v>
      </c>
      <c r="V470" s="14">
        <f t="shared" si="1042"/>
        <v>67690.820534326922</v>
      </c>
      <c r="W470" s="42"/>
      <c r="X470" s="14">
        <f>IFERROR(VLOOKUP($A470,HouseFY22!$A$6:$AJ$528,28,0),0)</f>
        <v>3354265.9650280001</v>
      </c>
      <c r="Y470" s="14">
        <f t="shared" si="1043"/>
        <v>8803.8476772388458</v>
      </c>
      <c r="Z470" s="14">
        <f>IFERROR(VLOOKUP($A470,Compens80percent!$A$13:$M$560,12,0),0)</f>
        <v>0</v>
      </c>
      <c r="AA470" s="14">
        <f t="shared" si="1043"/>
        <v>0</v>
      </c>
      <c r="AB470" s="14">
        <f t="shared" si="1044"/>
        <v>3354265.9650280001</v>
      </c>
      <c r="AC470" s="14">
        <f t="shared" si="1043"/>
        <v>8803.8476772388458</v>
      </c>
      <c r="AD470" s="14">
        <f>IFERROR(VLOOKUP(A470,SpecEd22!$A$21:$Z$550,14,0),0)</f>
        <v>22496812.223578561</v>
      </c>
      <c r="AE470" s="14">
        <f t="shared" si="1045"/>
        <v>59046.75124298835</v>
      </c>
      <c r="AF470" s="14">
        <f>IFERROR(VLOOKUP($A470,ECFE!$A$16:$AB$348,8,0),0)</f>
        <v>0</v>
      </c>
      <c r="AG470" s="14">
        <f t="shared" si="1046"/>
        <v>0</v>
      </c>
      <c r="AH470" s="14">
        <f>IFERROR(VLOOKUP(A470,ParaFY19!$A$21:$Z$543,7,0),0)</f>
        <v>15876</v>
      </c>
      <c r="AI470" s="14">
        <f t="shared" si="1047"/>
        <v>41.669291338582674</v>
      </c>
      <c r="AJ470" s="14">
        <f>IFERROR(VLOOKUP(A470,ConEnroll!$A$7:$S$341,13,0),0)</f>
        <v>0</v>
      </c>
      <c r="AK470" s="14">
        <f t="shared" si="1048"/>
        <v>0</v>
      </c>
      <c r="AL470" s="14">
        <f t="shared" si="1116"/>
        <v>15876</v>
      </c>
      <c r="AM470" s="14">
        <f t="shared" si="1049"/>
        <v>41.669291338582674</v>
      </c>
      <c r="AN470" s="14">
        <f t="shared" si="1050"/>
        <v>25866954.18860656</v>
      </c>
      <c r="AO470" s="14">
        <f t="shared" si="1051"/>
        <v>67892.268211565781</v>
      </c>
      <c r="AP470" s="62"/>
      <c r="AQ470" s="14">
        <f t="shared" si="1117"/>
        <v>159.77838590026295</v>
      </c>
      <c r="AR470" s="14">
        <f t="shared" si="1009"/>
        <v>0</v>
      </c>
      <c r="AS470" s="14">
        <f t="shared" si="1010"/>
        <v>41.669291338582674</v>
      </c>
      <c r="AT470" s="14">
        <f t="shared" si="1052"/>
        <v>201.44767723884561</v>
      </c>
      <c r="AU470" s="37">
        <f t="shared" si="1011"/>
        <v>2.9759969763801103E-3</v>
      </c>
      <c r="AV470" s="42"/>
      <c r="AW470" s="14" t="str">
        <f>IFERROR(VLOOKUP($A470,#REF!,27,0),"0")</f>
        <v>0</v>
      </c>
      <c r="AX470" s="14">
        <f t="shared" si="1053"/>
        <v>0</v>
      </c>
      <c r="AY470" s="14" t="str">
        <f>IFERROR(VLOOKUP($A470,SpecEd22!#REF!,23,0)," ")</f>
        <v xml:space="preserve"> </v>
      </c>
      <c r="AZ470" s="14" t="e">
        <f t="shared" si="1054"/>
        <v>#VALUE!</v>
      </c>
      <c r="BA470" s="14">
        <f>IFERROR(VLOOKUP($A470,ECFE!#REF!,23,0),0)</f>
        <v>0</v>
      </c>
      <c r="BB470" s="14">
        <f t="shared" si="1055"/>
        <v>0</v>
      </c>
      <c r="BC470" s="14">
        <f>IFERROR(VLOOKUP($A470,#REF!,17,0),0)</f>
        <v>0</v>
      </c>
      <c r="BD470" s="14">
        <f t="shared" si="1056"/>
        <v>0</v>
      </c>
      <c r="BE470" s="14">
        <f>IFERROR(VLOOKUP($A470,#REF!,9,0),0)</f>
        <v>0</v>
      </c>
      <c r="BF470" s="14">
        <f t="shared" si="1057"/>
        <v>0</v>
      </c>
      <c r="BG470" s="14">
        <v>0</v>
      </c>
      <c r="BH470" s="14">
        <f t="shared" si="1058"/>
        <v>0</v>
      </c>
      <c r="BI470" s="14">
        <f>IFERROR(VLOOKUP($A470,ConEnroll!$A$8:$S$601,15,0),0)</f>
        <v>0</v>
      </c>
      <c r="BJ470" s="14">
        <f t="shared" si="1059"/>
        <v>0</v>
      </c>
      <c r="BK470" s="14">
        <f t="shared" si="1060"/>
        <v>0</v>
      </c>
      <c r="BL470" s="14">
        <f t="shared" si="1061"/>
        <v>0</v>
      </c>
      <c r="BM470" s="14" t="e">
        <f t="shared" si="1062"/>
        <v>#VALUE!</v>
      </c>
      <c r="BN470" s="14" t="e">
        <f t="shared" si="1063"/>
        <v>#VALUE!</v>
      </c>
      <c r="BO470" s="42"/>
      <c r="BP470" s="14">
        <f t="shared" si="1012"/>
        <v>8803.8476772388458</v>
      </c>
      <c r="BQ470" s="14" t="e">
        <f t="shared" si="1013"/>
        <v>#VALUE!</v>
      </c>
      <c r="BR470" s="14">
        <f t="shared" si="1064"/>
        <v>41.669291338582674</v>
      </c>
      <c r="BS470" s="14" t="e">
        <f t="shared" si="1014"/>
        <v>#VALUE!</v>
      </c>
      <c r="BT470" s="37" t="e">
        <f t="shared" si="1015"/>
        <v>#VALUE!</v>
      </c>
      <c r="BU470" s="41"/>
      <c r="BV470" s="14" t="str">
        <f>IFERROR(VLOOKUP($A470,#REF!,27,0),"0")</f>
        <v>0</v>
      </c>
      <c r="BW470" s="14">
        <f t="shared" si="1065"/>
        <v>0</v>
      </c>
      <c r="BX470" s="14" t="str">
        <f>IFERROR(VLOOKUP($A470,SpecEd22!$Z$22:$AV$606,59,0)," ")</f>
        <v xml:space="preserve"> </v>
      </c>
      <c r="BY470" s="14" t="e">
        <f t="shared" si="1066"/>
        <v>#VALUE!</v>
      </c>
      <c r="BZ470" s="14">
        <f>IFERROR(VLOOKUP($A470,ECFE!#REF!,25,0),0)</f>
        <v>0</v>
      </c>
      <c r="CA470" s="14">
        <f t="shared" si="1067"/>
        <v>0</v>
      </c>
      <c r="CB470" s="14">
        <f>IFERROR(VLOOKUP($A470,#REF!,17,0),0)</f>
        <v>0</v>
      </c>
      <c r="CC470" s="14">
        <f t="shared" si="1068"/>
        <v>0</v>
      </c>
      <c r="CD470" s="14">
        <f>IFERROR(VLOOKUP($A470,#REF!,9,0),0)</f>
        <v>0</v>
      </c>
      <c r="CE470" s="14">
        <f t="shared" si="1069"/>
        <v>0</v>
      </c>
      <c r="CF470" s="14">
        <v>0</v>
      </c>
      <c r="CG470" s="14">
        <f t="shared" si="1070"/>
        <v>0</v>
      </c>
      <c r="CH470" s="14">
        <f>IFERROR(VLOOKUP($A470,ConEnroll!$A$8:$S$601,15,0),0)</f>
        <v>0</v>
      </c>
      <c r="CI470" s="14">
        <f t="shared" si="1071"/>
        <v>0</v>
      </c>
      <c r="CJ470" s="14">
        <f t="shared" si="1072"/>
        <v>0</v>
      </c>
      <c r="CK470" s="14">
        <f t="shared" si="1073"/>
        <v>0</v>
      </c>
      <c r="CL470" s="14" t="e">
        <f t="shared" si="1074"/>
        <v>#VALUE!</v>
      </c>
      <c r="CM470" s="14" t="e">
        <f t="shared" si="1075"/>
        <v>#VALUE!</v>
      </c>
      <c r="CN470" s="42"/>
      <c r="CO470" s="14">
        <f t="shared" si="1016"/>
        <v>-8644.0692913385828</v>
      </c>
      <c r="CP470" s="14" t="e">
        <f t="shared" si="1017"/>
        <v>#VALUE!</v>
      </c>
      <c r="CQ470" s="14">
        <f t="shared" si="1018"/>
        <v>0</v>
      </c>
      <c r="CR470" s="14" t="e">
        <f t="shared" si="1019"/>
        <v>#VALUE!</v>
      </c>
      <c r="CS470" s="37" t="e">
        <f t="shared" si="1020"/>
        <v>#VALUE!</v>
      </c>
      <c r="CT470" s="239"/>
      <c r="CU470" s="239"/>
      <c r="CV470" s="468"/>
      <c r="CW470" s="14">
        <f>IFERROR(VLOOKUP($A470,BaseFY23!$A$7:$AK$527,6,0),0)</f>
        <v>403.35728999999998</v>
      </c>
      <c r="CX470" s="14">
        <f>IFERROR(VLOOKUP($A470,BaseFY23!$A$7:$AN$528,28,0),0)</f>
        <v>3507674.466176</v>
      </c>
      <c r="CY470" s="14">
        <f t="shared" si="1076"/>
        <v>8696.1970271468253</v>
      </c>
      <c r="CZ470" s="14">
        <f>IFERROR(VLOOKUP($A470,SpecEd23!$A$21:$BB$605,23,0)," ")</f>
        <v>25482305.876663409</v>
      </c>
      <c r="DA470" s="14">
        <f t="shared" si="1077"/>
        <v>63175.518351641571</v>
      </c>
      <c r="DB470" s="14">
        <f>IFERROR(VLOOKUP($A470,ECFE!$A$16:$AB$347,7,0),0)</f>
        <v>0</v>
      </c>
      <c r="DC470" s="14">
        <f t="shared" si="1078"/>
        <v>0</v>
      </c>
      <c r="DD470" s="14">
        <v>0</v>
      </c>
      <c r="DE470" s="14">
        <f t="shared" si="1079"/>
        <v>0</v>
      </c>
      <c r="DF470" s="14">
        <f>IFERROR(VLOOKUP($A470,ConEnroll!$A$7:$S$338,10,0),0)</f>
        <v>0</v>
      </c>
      <c r="DG470" s="14">
        <f t="shared" si="1080"/>
        <v>0</v>
      </c>
      <c r="DH470" s="14">
        <f t="shared" si="1021"/>
        <v>0</v>
      </c>
      <c r="DI470" s="14">
        <f t="shared" si="1081"/>
        <v>0</v>
      </c>
      <c r="DJ470" s="14">
        <f t="shared" si="1022"/>
        <v>28989980.342839409</v>
      </c>
      <c r="DK470" s="14">
        <f t="shared" si="1082"/>
        <v>71871.715378788402</v>
      </c>
      <c r="DL470" s="42"/>
      <c r="DM470" s="14">
        <f>IFERROR(VLOOKUP($A470,HouseFY23!$A$7:$AJ$528,28,0),0)</f>
        <v>3638168.776176</v>
      </c>
      <c r="DN470" s="14">
        <f t="shared" si="1083"/>
        <v>9019.7174226750685</v>
      </c>
      <c r="DO470" s="14">
        <f>IFERROR(VLOOKUP($A470,Compens80percent!$A$13:$M$560,12,0),0)</f>
        <v>0</v>
      </c>
      <c r="DP470" s="14">
        <f t="shared" si="1083"/>
        <v>0</v>
      </c>
      <c r="DQ470" s="14">
        <f t="shared" si="1084"/>
        <v>3638168.776176</v>
      </c>
      <c r="DR470" s="14">
        <f t="shared" si="1085"/>
        <v>9548.9994125354333</v>
      </c>
      <c r="DS470" s="14">
        <f>IFERROR(VLOOKUP($A470,SpecEd23!$A$21:$Z$550,14,0),0)</f>
        <v>25482305.876663409</v>
      </c>
      <c r="DT470" s="14">
        <f t="shared" si="1086"/>
        <v>63175.518351641571</v>
      </c>
      <c r="DU470" s="14">
        <f>IFERROR(VLOOKUP($A470,ECFE!$A$16:$AB$347,9,0),0)</f>
        <v>0</v>
      </c>
      <c r="DV470" s="14">
        <f t="shared" si="1087"/>
        <v>0</v>
      </c>
      <c r="DW470" s="14">
        <f>IFERROR(VLOOKUP($A470,ParaFY19!$A$21:$Z$543,7,0),0)</f>
        <v>15876</v>
      </c>
      <c r="DX470" s="14">
        <f t="shared" si="1088"/>
        <v>39.359645638238</v>
      </c>
      <c r="DY470" s="14">
        <f>IFERROR(VLOOKUP($A470,ConEnroll!$A$7:$S$341,13,0),0)</f>
        <v>0</v>
      </c>
      <c r="DZ470" s="14">
        <f t="shared" si="1089"/>
        <v>0</v>
      </c>
      <c r="EA470" s="14">
        <f t="shared" si="1023"/>
        <v>15876</v>
      </c>
      <c r="EB470" s="14">
        <f t="shared" si="1090"/>
        <v>39.359645638238</v>
      </c>
      <c r="EC470" s="14">
        <f t="shared" si="1024"/>
        <v>29136350.652839407</v>
      </c>
      <c r="ED470" s="14">
        <f t="shared" si="1091"/>
        <v>72234.595419954872</v>
      </c>
      <c r="EE470" s="62"/>
      <c r="EF470" s="14">
        <f t="shared" si="1025"/>
        <v>323.52039552824317</v>
      </c>
      <c r="EG470" s="14">
        <f t="shared" si="1026"/>
        <v>0</v>
      </c>
      <c r="EH470" s="14">
        <f t="shared" si="1027"/>
        <v>39.359645638238</v>
      </c>
      <c r="EI470" s="14">
        <f t="shared" si="1092"/>
        <v>362.88004116648119</v>
      </c>
      <c r="EJ470" s="37">
        <f t="shared" si="1028"/>
        <v>5.0489965246269669E-3</v>
      </c>
      <c r="EK470" s="42"/>
      <c r="EL470" s="14" t="str">
        <f>IFERROR(VLOOKUP($A470,#REF!,27,0),"0")</f>
        <v>0</v>
      </c>
      <c r="EM470" s="14">
        <f t="shared" si="1093"/>
        <v>0</v>
      </c>
      <c r="EN470" s="14" t="str">
        <f>IFERROR(VLOOKUP($A470,SpecEd23!#REF!,23,0)," ")</f>
        <v xml:space="preserve"> </v>
      </c>
      <c r="EO470" s="14" t="e">
        <f t="shared" si="1094"/>
        <v>#VALUE!</v>
      </c>
      <c r="EP470" s="14">
        <f>IFERROR(VLOOKUP($A470,ECFE!#REF!,24,0),0)</f>
        <v>0</v>
      </c>
      <c r="EQ470" s="14">
        <f t="shared" si="1095"/>
        <v>0</v>
      </c>
      <c r="ER470" s="14">
        <f>IFERROR(VLOOKUP($A470,#REF!,30,0),0)</f>
        <v>0</v>
      </c>
      <c r="ES470" s="14">
        <f t="shared" si="1096"/>
        <v>0</v>
      </c>
      <c r="ET470" s="14">
        <f>IFERROR(VLOOKUP($A470,#REF!,12,0),0)</f>
        <v>0</v>
      </c>
      <c r="EU470" s="14">
        <f t="shared" si="1097"/>
        <v>0</v>
      </c>
      <c r="EV470" s="14">
        <v>0</v>
      </c>
      <c r="EW470" s="14">
        <f t="shared" si="1098"/>
        <v>0</v>
      </c>
      <c r="EX470" s="14">
        <f>IFERROR(VLOOKUP($A470,ConEnroll!$A$8:$S$601,16,0),0)</f>
        <v>0</v>
      </c>
      <c r="EY470" s="14">
        <f t="shared" si="1099"/>
        <v>0</v>
      </c>
      <c r="EZ470" s="14">
        <f t="shared" si="1100"/>
        <v>0</v>
      </c>
      <c r="FA470" s="14">
        <f t="shared" si="1101"/>
        <v>0</v>
      </c>
      <c r="FB470" s="14" t="e">
        <f t="shared" si="1102"/>
        <v>#VALUE!</v>
      </c>
      <c r="FC470" s="14" t="e">
        <f t="shared" si="1103"/>
        <v>#VALUE!</v>
      </c>
      <c r="FD470" s="62"/>
      <c r="FE470" s="14">
        <f t="shared" si="1029"/>
        <v>9019.7174226750685</v>
      </c>
      <c r="FF470" s="14" t="e">
        <f t="shared" si="1030"/>
        <v>#VALUE!</v>
      </c>
      <c r="FG470" s="14">
        <f t="shared" si="1104"/>
        <v>39.359645638238</v>
      </c>
      <c r="FH470" s="14" t="e">
        <f t="shared" si="1031"/>
        <v>#VALUE!</v>
      </c>
      <c r="FI470" s="37" t="e">
        <f t="shared" si="1032"/>
        <v>#VALUE!</v>
      </c>
      <c r="FJ470" s="12"/>
      <c r="FK470" s="14" t="str">
        <f>IFERROR(VLOOKUP($A470,#REF!,27,0),"0")</f>
        <v>0</v>
      </c>
      <c r="FL470" s="14">
        <f t="shared" si="1105"/>
        <v>0</v>
      </c>
      <c r="FM470" s="14" t="str">
        <f>IFERROR(VLOOKUP($A470,SpecEd23!$X$22:$Y$610,59,0)," ")</f>
        <v xml:space="preserve"> </v>
      </c>
      <c r="FN470" s="14" t="e">
        <f t="shared" si="1106"/>
        <v>#VALUE!</v>
      </c>
      <c r="FO470" s="14">
        <f>IFERROR(VLOOKUP($A470,ECFE!#REF!,26,0),0)</f>
        <v>0</v>
      </c>
      <c r="FP470" s="14">
        <f t="shared" si="1107"/>
        <v>0</v>
      </c>
      <c r="FQ470" s="14">
        <f>IFERROR(VLOOKUP($A470,#REF!,16,0),0)</f>
        <v>0</v>
      </c>
      <c r="FR470" s="14">
        <f t="shared" si="1108"/>
        <v>0</v>
      </c>
      <c r="FS470" s="14">
        <f>IFERROR(VLOOKUP($A470,#REF!,12,0),0)</f>
        <v>0</v>
      </c>
      <c r="FT470" s="14">
        <f t="shared" si="1109"/>
        <v>0</v>
      </c>
      <c r="FU470" s="14">
        <v>0</v>
      </c>
      <c r="FV470" s="14">
        <f t="shared" si="1110"/>
        <v>0</v>
      </c>
      <c r="FW470" s="14">
        <f>IFERROR(VLOOKUP($A470,ConEnroll!$A$8:$S$601,16,0),0)</f>
        <v>0</v>
      </c>
      <c r="FX470" s="14">
        <f t="shared" si="1111"/>
        <v>0</v>
      </c>
      <c r="FY470" s="14">
        <f t="shared" si="1112"/>
        <v>0</v>
      </c>
      <c r="FZ470" s="14">
        <f t="shared" si="1113"/>
        <v>0</v>
      </c>
      <c r="GA470" s="14" t="e">
        <f t="shared" si="1114"/>
        <v>#VALUE!</v>
      </c>
      <c r="GB470" s="14" t="e">
        <f t="shared" si="1115"/>
        <v>#VALUE!</v>
      </c>
      <c r="GC470" s="39"/>
      <c r="GD470" s="14">
        <f t="shared" si="1033"/>
        <v>-8696.1970271468253</v>
      </c>
      <c r="GE470" s="14" t="e">
        <f t="shared" si="1034"/>
        <v>#VALUE!</v>
      </c>
      <c r="GF470" s="14">
        <f t="shared" si="1035"/>
        <v>0</v>
      </c>
      <c r="GG470" s="14" t="e">
        <f t="shared" si="1036"/>
        <v>#VALUE!</v>
      </c>
      <c r="GH470" s="37" t="e">
        <f t="shared" si="1037"/>
        <v>#VALUE!</v>
      </c>
    </row>
    <row r="471" spans="1:190" ht="12.5" x14ac:dyDescent="0.25">
      <c r="A471" s="67">
        <v>4184</v>
      </c>
      <c r="B471" s="35">
        <v>7</v>
      </c>
      <c r="C471" s="14">
        <v>7</v>
      </c>
      <c r="D471" s="14"/>
      <c r="E471" s="14"/>
      <c r="F471" s="35" t="s">
        <v>468</v>
      </c>
      <c r="G471" s="41"/>
      <c r="H471" s="14">
        <f>IFERROR(VLOOKUP($A471,BaseFY22!$A$7:$AK$528,6,0),0)</f>
        <v>735</v>
      </c>
      <c r="I471" s="14">
        <f>IFERROR(VLOOKUP($A471,BaseFY22!$A$7:$AK$528,28,0),0)</f>
        <v>5080540</v>
      </c>
      <c r="J471" s="14">
        <f t="shared" si="1038"/>
        <v>6912.2993197278911</v>
      </c>
      <c r="K471" s="14">
        <f>IFERROR(VLOOKUP($A471,SpecEd22!$A$21:$BB$605,24,0)," ")</f>
        <v>1488695.9116996282</v>
      </c>
      <c r="L471" s="14">
        <f t="shared" si="1039"/>
        <v>2025.4366145573174</v>
      </c>
      <c r="M471" s="14">
        <f>IFERROR(VLOOKUP($A471,ECFE!$A$16:$AB$347,7,0),0)</f>
        <v>0</v>
      </c>
      <c r="N471" s="14">
        <f t="shared" si="1118"/>
        <v>0</v>
      </c>
      <c r="O471" s="14">
        <v>0</v>
      </c>
      <c r="P471" s="14">
        <f t="shared" si="1119"/>
        <v>0</v>
      </c>
      <c r="Q471" s="14">
        <f>IFERROR(VLOOKUP($A471,ConEnroll!$A$7:$S$337,10,0),0)</f>
        <v>0</v>
      </c>
      <c r="R471" s="14">
        <f t="shared" si="1040"/>
        <v>0</v>
      </c>
      <c r="S471" s="14">
        <f t="shared" ref="S471:S534" si="1120">+M471+O471+Q471</f>
        <v>0</v>
      </c>
      <c r="T471" s="14">
        <f t="shared" si="1041"/>
        <v>0</v>
      </c>
      <c r="U471" s="14">
        <f t="shared" ref="U471:U534" si="1121">+I471+K471+S471</f>
        <v>6569235.9116996285</v>
      </c>
      <c r="V471" s="14">
        <f t="shared" si="1042"/>
        <v>8937.7359342852087</v>
      </c>
      <c r="W471" s="42"/>
      <c r="X471" s="14">
        <f>IFERROR(VLOOKUP($A471,HouseFY22!$A$6:$AJ$528,28,0),0)</f>
        <v>5181235.6590769999</v>
      </c>
      <c r="Y471" s="14">
        <f t="shared" si="1043"/>
        <v>7049.300216431292</v>
      </c>
      <c r="Z471" s="14">
        <f>IFERROR(VLOOKUP($A471,Compens80percent!$A$13:$M$560,12,0),0)</f>
        <v>0</v>
      </c>
      <c r="AA471" s="14">
        <f t="shared" si="1043"/>
        <v>0</v>
      </c>
      <c r="AB471" s="14">
        <f t="shared" si="1044"/>
        <v>5181235.6590769999</v>
      </c>
      <c r="AC471" s="14">
        <f t="shared" si="1043"/>
        <v>7049.300216431292</v>
      </c>
      <c r="AD471" s="14">
        <f>IFERROR(VLOOKUP(A471,SpecEd22!$A$21:$Z$550,14,0),0)</f>
        <v>1488695.9116996282</v>
      </c>
      <c r="AE471" s="14">
        <f t="shared" si="1045"/>
        <v>2025.4366145573174</v>
      </c>
      <c r="AF471" s="14">
        <f>IFERROR(VLOOKUP($A471,ECFE!$A$16:$AB$348,8,0),0)</f>
        <v>0</v>
      </c>
      <c r="AG471" s="14">
        <f t="shared" si="1046"/>
        <v>0</v>
      </c>
      <c r="AH471" s="14">
        <f>IFERROR(VLOOKUP(A471,ParaFY19!$A$21:$Z$543,7,0),0)</f>
        <v>1568</v>
      </c>
      <c r="AI471" s="14">
        <f t="shared" si="1047"/>
        <v>2.1333333333333333</v>
      </c>
      <c r="AJ471" s="14">
        <f>IFERROR(VLOOKUP(A471,ConEnroll!$A$7:$S$341,13,0),0)</f>
        <v>0</v>
      </c>
      <c r="AK471" s="14">
        <f t="shared" si="1048"/>
        <v>0</v>
      </c>
      <c r="AL471" s="14">
        <f t="shared" si="1116"/>
        <v>1568</v>
      </c>
      <c r="AM471" s="14">
        <f t="shared" si="1049"/>
        <v>2.1333333333333333</v>
      </c>
      <c r="AN471" s="14">
        <f t="shared" si="1050"/>
        <v>6671499.5707766283</v>
      </c>
      <c r="AO471" s="14">
        <f t="shared" si="1051"/>
        <v>9076.8701643219429</v>
      </c>
      <c r="AP471" s="62"/>
      <c r="AQ471" s="14">
        <f t="shared" si="1117"/>
        <v>137.00089670340094</v>
      </c>
      <c r="AR471" s="14">
        <f t="shared" ref="AR471:AR534" si="1122">+AE471-L471</f>
        <v>0</v>
      </c>
      <c r="AS471" s="14">
        <f t="shared" ref="AS471:AS534" si="1123">+AM471-T471</f>
        <v>2.1333333333333333</v>
      </c>
      <c r="AT471" s="14">
        <f t="shared" si="1052"/>
        <v>139.13423003673427</v>
      </c>
      <c r="AU471" s="37">
        <f t="shared" ref="AU471:AU534" si="1124">IF(H471&gt;0,AT471/V471,0)</f>
        <v>1.5567055354926579E-2</v>
      </c>
      <c r="AV471" s="42"/>
      <c r="AW471" s="14" t="str">
        <f>IFERROR(VLOOKUP($A471,#REF!,27,0),"0")</f>
        <v>0</v>
      </c>
      <c r="AX471" s="14">
        <f t="shared" si="1053"/>
        <v>0</v>
      </c>
      <c r="AY471" s="14" t="str">
        <f>IFERROR(VLOOKUP($A471,SpecEd22!#REF!,23,0)," ")</f>
        <v xml:space="preserve"> </v>
      </c>
      <c r="AZ471" s="14" t="e">
        <f t="shared" si="1054"/>
        <v>#VALUE!</v>
      </c>
      <c r="BA471" s="14">
        <f>IFERROR(VLOOKUP($A471,ECFE!#REF!,23,0),0)</f>
        <v>0</v>
      </c>
      <c r="BB471" s="14">
        <f t="shared" si="1055"/>
        <v>0</v>
      </c>
      <c r="BC471" s="14">
        <f>IFERROR(VLOOKUP($A471,#REF!,17,0),0)</f>
        <v>0</v>
      </c>
      <c r="BD471" s="14">
        <f t="shared" si="1056"/>
        <v>0</v>
      </c>
      <c r="BE471" s="14">
        <f>IFERROR(VLOOKUP($A471,#REF!,9,0),0)</f>
        <v>0</v>
      </c>
      <c r="BF471" s="14">
        <f t="shared" si="1057"/>
        <v>0</v>
      </c>
      <c r="BG471" s="14">
        <v>0</v>
      </c>
      <c r="BH471" s="14">
        <f t="shared" si="1058"/>
        <v>0</v>
      </c>
      <c r="BI471" s="14">
        <f>IFERROR(VLOOKUP($A471,ConEnroll!$A$8:$S$601,15,0),0)</f>
        <v>0</v>
      </c>
      <c r="BJ471" s="14">
        <f t="shared" si="1059"/>
        <v>0</v>
      </c>
      <c r="BK471" s="14">
        <f t="shared" si="1060"/>
        <v>0</v>
      </c>
      <c r="BL471" s="14">
        <f t="shared" si="1061"/>
        <v>0</v>
      </c>
      <c r="BM471" s="14" t="e">
        <f t="shared" si="1062"/>
        <v>#VALUE!</v>
      </c>
      <c r="BN471" s="14" t="e">
        <f t="shared" si="1063"/>
        <v>#VALUE!</v>
      </c>
      <c r="BO471" s="42"/>
      <c r="BP471" s="14">
        <f t="shared" ref="BP471:BP534" si="1125">Y471-AX471</f>
        <v>7049.300216431292</v>
      </c>
      <c r="BQ471" s="14" t="e">
        <f t="shared" ref="BQ471:BQ534" si="1126">AE471-AZ471</f>
        <v>#VALUE!</v>
      </c>
      <c r="BR471" s="14">
        <f t="shared" si="1064"/>
        <v>2.1333333333333333</v>
      </c>
      <c r="BS471" s="14" t="e">
        <f t="shared" ref="BS471:BS534" si="1127">BN471-V471</f>
        <v>#VALUE!</v>
      </c>
      <c r="BT471" s="37" t="e">
        <f t="shared" ref="BT471:BT534" si="1128">IF(H471&gt;0,BS471/V471,0)</f>
        <v>#VALUE!</v>
      </c>
      <c r="BU471" s="41"/>
      <c r="BV471" s="14" t="str">
        <f>IFERROR(VLOOKUP($A471,#REF!,27,0),"0")</f>
        <v>0</v>
      </c>
      <c r="BW471" s="14">
        <f t="shared" si="1065"/>
        <v>0</v>
      </c>
      <c r="BX471" s="14" t="str">
        <f>IFERROR(VLOOKUP($A471,SpecEd22!$Z$22:$AV$606,59,0)," ")</f>
        <v xml:space="preserve"> </v>
      </c>
      <c r="BY471" s="14" t="e">
        <f t="shared" si="1066"/>
        <v>#VALUE!</v>
      </c>
      <c r="BZ471" s="14">
        <f>IFERROR(VLOOKUP($A471,ECFE!#REF!,25,0),0)</f>
        <v>0</v>
      </c>
      <c r="CA471" s="14">
        <f t="shared" si="1067"/>
        <v>0</v>
      </c>
      <c r="CB471" s="14">
        <f>IFERROR(VLOOKUP($A471,#REF!,17,0),0)</f>
        <v>0</v>
      </c>
      <c r="CC471" s="14">
        <f t="shared" si="1068"/>
        <v>0</v>
      </c>
      <c r="CD471" s="14">
        <f>IFERROR(VLOOKUP($A471,#REF!,9,0),0)</f>
        <v>0</v>
      </c>
      <c r="CE471" s="14">
        <f t="shared" si="1069"/>
        <v>0</v>
      </c>
      <c r="CF471" s="14">
        <v>0</v>
      </c>
      <c r="CG471" s="14">
        <f t="shared" si="1070"/>
        <v>0</v>
      </c>
      <c r="CH471" s="14">
        <f>IFERROR(VLOOKUP($A471,ConEnroll!$A$8:$S$601,15,0),0)</f>
        <v>0</v>
      </c>
      <c r="CI471" s="14">
        <f t="shared" si="1071"/>
        <v>0</v>
      </c>
      <c r="CJ471" s="14">
        <f t="shared" si="1072"/>
        <v>0</v>
      </c>
      <c r="CK471" s="14">
        <f t="shared" si="1073"/>
        <v>0</v>
      </c>
      <c r="CL471" s="14" t="e">
        <f t="shared" si="1074"/>
        <v>#VALUE!</v>
      </c>
      <c r="CM471" s="14" t="e">
        <f t="shared" si="1075"/>
        <v>#VALUE!</v>
      </c>
      <c r="CN471" s="42"/>
      <c r="CO471" s="14">
        <f t="shared" ref="CO471:CO534" si="1129">BW471-J471</f>
        <v>-6912.2993197278911</v>
      </c>
      <c r="CP471" s="14" t="e">
        <f t="shared" ref="CP471:CP534" si="1130">BY471-L471</f>
        <v>#VALUE!</v>
      </c>
      <c r="CQ471" s="14">
        <f t="shared" ref="CQ471:CQ534" si="1131">CK471-T471</f>
        <v>0</v>
      </c>
      <c r="CR471" s="14" t="e">
        <f t="shared" ref="CR471:CR534" si="1132">CM471-V471</f>
        <v>#VALUE!</v>
      </c>
      <c r="CS471" s="37" t="e">
        <f t="shared" ref="CS471:CS534" si="1133">IF(H471&gt;0,CR471/V471,0)</f>
        <v>#VALUE!</v>
      </c>
      <c r="CT471" s="239"/>
      <c r="CU471" s="239"/>
      <c r="CV471" s="468"/>
      <c r="CW471" s="14">
        <f>IFERROR(VLOOKUP($A471,BaseFY23!$A$7:$AK$527,6,0),0)</f>
        <v>840.841498</v>
      </c>
      <c r="CX471" s="14">
        <f>IFERROR(VLOOKUP($A471,BaseFY23!$A$7:$AN$528,28,0),0)</f>
        <v>5798132.7388660004</v>
      </c>
      <c r="CY471" s="14">
        <f t="shared" si="1076"/>
        <v>6895.6310465851921</v>
      </c>
      <c r="CZ471" s="14">
        <f>IFERROR(VLOOKUP($A471,SpecEd23!$A$21:$BB$605,23,0)," ")</f>
        <v>1825505.4219007434</v>
      </c>
      <c r="DA471" s="14">
        <f t="shared" si="1077"/>
        <v>2171.045822836807</v>
      </c>
      <c r="DB471" s="14">
        <f>IFERROR(VLOOKUP($A471,ECFE!$A$16:$AB$347,7,0),0)</f>
        <v>0</v>
      </c>
      <c r="DC471" s="14">
        <f t="shared" si="1078"/>
        <v>0</v>
      </c>
      <c r="DD471" s="14">
        <v>0</v>
      </c>
      <c r="DE471" s="14">
        <f t="shared" si="1079"/>
        <v>0</v>
      </c>
      <c r="DF471" s="14">
        <f>IFERROR(VLOOKUP($A471,ConEnroll!$A$7:$S$338,10,0),0)</f>
        <v>0</v>
      </c>
      <c r="DG471" s="14">
        <f t="shared" si="1080"/>
        <v>0</v>
      </c>
      <c r="DH471" s="14">
        <f t="shared" ref="DH471:DH534" si="1134">+DB471+DD471+DF471</f>
        <v>0</v>
      </c>
      <c r="DI471" s="14">
        <f t="shared" si="1081"/>
        <v>0</v>
      </c>
      <c r="DJ471" s="14">
        <f t="shared" ref="DJ471:DJ534" si="1135">+DH471+CX471+CZ471</f>
        <v>7623638.1607667441</v>
      </c>
      <c r="DK471" s="14">
        <f t="shared" si="1082"/>
        <v>9066.6768694219991</v>
      </c>
      <c r="DL471" s="42"/>
      <c r="DM471" s="14">
        <f>IFERROR(VLOOKUP($A471,HouseFY23!$A$7:$AJ$528,28,0),0)</f>
        <v>6021342.8088659998</v>
      </c>
      <c r="DN471" s="14">
        <f t="shared" si="1083"/>
        <v>7161.0913866503761</v>
      </c>
      <c r="DO471" s="14">
        <f>IFERROR(VLOOKUP($A471,Compens80percent!$A$13:$M$560,12,0),0)</f>
        <v>0</v>
      </c>
      <c r="DP471" s="14">
        <f t="shared" si="1083"/>
        <v>0</v>
      </c>
      <c r="DQ471" s="14">
        <f t="shared" si="1084"/>
        <v>6021342.8088659998</v>
      </c>
      <c r="DR471" s="14">
        <f t="shared" si="1085"/>
        <v>8192.3031413142853</v>
      </c>
      <c r="DS471" s="14">
        <f>IFERROR(VLOOKUP($A471,SpecEd23!$A$21:$Z$550,14,0),0)</f>
        <v>1825505.4219007434</v>
      </c>
      <c r="DT471" s="14">
        <f t="shared" si="1086"/>
        <v>2171.045822836807</v>
      </c>
      <c r="DU471" s="14">
        <f>IFERROR(VLOOKUP($A471,ECFE!$A$16:$AB$347,9,0),0)</f>
        <v>0</v>
      </c>
      <c r="DV471" s="14">
        <f t="shared" si="1087"/>
        <v>0</v>
      </c>
      <c r="DW471" s="14">
        <f>IFERROR(VLOOKUP($A471,ParaFY19!$A$21:$Z$543,7,0),0)</f>
        <v>1568</v>
      </c>
      <c r="DX471" s="14">
        <f t="shared" si="1088"/>
        <v>1.8647985425666991</v>
      </c>
      <c r="DY471" s="14">
        <f>IFERROR(VLOOKUP($A471,ConEnroll!$A$7:$S$341,13,0),0)</f>
        <v>0</v>
      </c>
      <c r="DZ471" s="14">
        <f t="shared" si="1089"/>
        <v>0</v>
      </c>
      <c r="EA471" s="14">
        <f t="shared" ref="EA471:EA534" si="1136">+DU471+DW471+DY471</f>
        <v>1568</v>
      </c>
      <c r="EB471" s="14">
        <f t="shared" si="1090"/>
        <v>1.8647985425666991</v>
      </c>
      <c r="EC471" s="14">
        <f t="shared" ref="EC471:EC534" si="1137">EA471+DS471+DM471</f>
        <v>7848416.2307667434</v>
      </c>
      <c r="ED471" s="14">
        <f t="shared" si="1091"/>
        <v>9334.0020080297509</v>
      </c>
      <c r="EE471" s="62"/>
      <c r="EF471" s="14">
        <f t="shared" ref="EF471:EF534" si="1138">+DN471-CY471</f>
        <v>265.46034006518403</v>
      </c>
      <c r="EG471" s="14">
        <f t="shared" ref="EG471:EG534" si="1139">+DT471-DA471</f>
        <v>0</v>
      </c>
      <c r="EH471" s="14">
        <f t="shared" ref="EH471:EH534" si="1140">+EB471-DI471</f>
        <v>1.8647985425666991</v>
      </c>
      <c r="EI471" s="14">
        <f t="shared" si="1092"/>
        <v>267.32513860775072</v>
      </c>
      <c r="EJ471" s="37">
        <f t="shared" ref="EJ471:EJ534" si="1141">IF(CW471&gt;0,EI471/DK471,0)</f>
        <v>2.948435710875761E-2</v>
      </c>
      <c r="EK471" s="42"/>
      <c r="EL471" s="14" t="str">
        <f>IFERROR(VLOOKUP($A471,#REF!,27,0),"0")</f>
        <v>0</v>
      </c>
      <c r="EM471" s="14">
        <f t="shared" si="1093"/>
        <v>0</v>
      </c>
      <c r="EN471" s="14" t="str">
        <f>IFERROR(VLOOKUP($A471,SpecEd23!#REF!,23,0)," ")</f>
        <v xml:space="preserve"> </v>
      </c>
      <c r="EO471" s="14" t="e">
        <f t="shared" si="1094"/>
        <v>#VALUE!</v>
      </c>
      <c r="EP471" s="14">
        <f>IFERROR(VLOOKUP($A471,ECFE!#REF!,24,0),0)</f>
        <v>0</v>
      </c>
      <c r="EQ471" s="14">
        <f t="shared" si="1095"/>
        <v>0</v>
      </c>
      <c r="ER471" s="14">
        <f>IFERROR(VLOOKUP($A471,#REF!,30,0),0)</f>
        <v>0</v>
      </c>
      <c r="ES471" s="14">
        <f t="shared" si="1096"/>
        <v>0</v>
      </c>
      <c r="ET471" s="14">
        <f>IFERROR(VLOOKUP($A471,#REF!,12,0),0)</f>
        <v>0</v>
      </c>
      <c r="EU471" s="14">
        <f t="shared" si="1097"/>
        <v>0</v>
      </c>
      <c r="EV471" s="14">
        <v>0</v>
      </c>
      <c r="EW471" s="14">
        <f t="shared" si="1098"/>
        <v>0</v>
      </c>
      <c r="EX471" s="14">
        <f>IFERROR(VLOOKUP($A471,ConEnroll!$A$8:$S$601,16,0),0)</f>
        <v>0</v>
      </c>
      <c r="EY471" s="14">
        <f t="shared" si="1099"/>
        <v>0</v>
      </c>
      <c r="EZ471" s="14">
        <f t="shared" si="1100"/>
        <v>0</v>
      </c>
      <c r="FA471" s="14">
        <f t="shared" si="1101"/>
        <v>0</v>
      </c>
      <c r="FB471" s="14" t="e">
        <f t="shared" si="1102"/>
        <v>#VALUE!</v>
      </c>
      <c r="FC471" s="14" t="e">
        <f t="shared" si="1103"/>
        <v>#VALUE!</v>
      </c>
      <c r="FD471" s="62"/>
      <c r="FE471" s="14">
        <f t="shared" ref="FE471:FE534" si="1142">DN471-EM471</f>
        <v>7161.0913866503761</v>
      </c>
      <c r="FF471" s="14" t="e">
        <f t="shared" ref="FF471:FF534" si="1143">DT471-EO471</f>
        <v>#VALUE!</v>
      </c>
      <c r="FG471" s="14">
        <f t="shared" si="1104"/>
        <v>1.8647985425666991</v>
      </c>
      <c r="FH471" s="14" t="e">
        <f t="shared" ref="FH471:FH534" si="1144">+FC471-DK471</f>
        <v>#VALUE!</v>
      </c>
      <c r="FI471" s="37" t="e">
        <f t="shared" ref="FI471:FI534" si="1145">IF(CS471&gt;0,FH471/DK471,0)</f>
        <v>#VALUE!</v>
      </c>
      <c r="FJ471" s="12"/>
      <c r="FK471" s="14" t="str">
        <f>IFERROR(VLOOKUP($A471,#REF!,27,0),"0")</f>
        <v>0</v>
      </c>
      <c r="FL471" s="14">
        <f t="shared" si="1105"/>
        <v>0</v>
      </c>
      <c r="FM471" s="14" t="str">
        <f>IFERROR(VLOOKUP($A471,SpecEd23!$X$22:$Y$610,59,0)," ")</f>
        <v xml:space="preserve"> </v>
      </c>
      <c r="FN471" s="14" t="e">
        <f t="shared" si="1106"/>
        <v>#VALUE!</v>
      </c>
      <c r="FO471" s="14">
        <f>IFERROR(VLOOKUP($A471,ECFE!#REF!,26,0),0)</f>
        <v>0</v>
      </c>
      <c r="FP471" s="14">
        <f t="shared" si="1107"/>
        <v>0</v>
      </c>
      <c r="FQ471" s="14">
        <f>IFERROR(VLOOKUP($A471,#REF!,16,0),0)</f>
        <v>0</v>
      </c>
      <c r="FR471" s="14">
        <f t="shared" si="1108"/>
        <v>0</v>
      </c>
      <c r="FS471" s="14">
        <f>IFERROR(VLOOKUP($A471,#REF!,12,0),0)</f>
        <v>0</v>
      </c>
      <c r="FT471" s="14">
        <f t="shared" si="1109"/>
        <v>0</v>
      </c>
      <c r="FU471" s="14">
        <v>0</v>
      </c>
      <c r="FV471" s="14">
        <f t="shared" si="1110"/>
        <v>0</v>
      </c>
      <c r="FW471" s="14">
        <f>IFERROR(VLOOKUP($A471,ConEnroll!$A$8:$S$601,16,0),0)</f>
        <v>0</v>
      </c>
      <c r="FX471" s="14">
        <f t="shared" si="1111"/>
        <v>0</v>
      </c>
      <c r="FY471" s="14">
        <f t="shared" si="1112"/>
        <v>0</v>
      </c>
      <c r="FZ471" s="14">
        <f t="shared" si="1113"/>
        <v>0</v>
      </c>
      <c r="GA471" s="14" t="e">
        <f t="shared" si="1114"/>
        <v>#VALUE!</v>
      </c>
      <c r="GB471" s="14" t="e">
        <f t="shared" si="1115"/>
        <v>#VALUE!</v>
      </c>
      <c r="GC471" s="39"/>
      <c r="GD471" s="14">
        <f t="shared" ref="GD471:GD534" si="1146">FL471-CY471</f>
        <v>-6895.6310465851921</v>
      </c>
      <c r="GE471" s="14" t="e">
        <f t="shared" ref="GE471:GE534" si="1147">FN471-DA471</f>
        <v>#VALUE!</v>
      </c>
      <c r="GF471" s="14">
        <f t="shared" ref="GF471:GF534" si="1148">FZ471-DI471</f>
        <v>0</v>
      </c>
      <c r="GG471" s="14" t="e">
        <f t="shared" ref="GG471:GG534" si="1149">+GB471-DK471</f>
        <v>#VALUE!</v>
      </c>
      <c r="GH471" s="37" t="e">
        <f t="shared" ref="GH471:GH534" si="1150">IF(CW471&gt;0,GG471/DK471,0)</f>
        <v>#VALUE!</v>
      </c>
    </row>
    <row r="472" spans="1:190" ht="12.5" x14ac:dyDescent="0.25">
      <c r="A472" s="67">
        <v>4185</v>
      </c>
      <c r="B472" s="35">
        <v>7</v>
      </c>
      <c r="C472" s="14">
        <v>7</v>
      </c>
      <c r="D472" s="14"/>
      <c r="E472" s="14"/>
      <c r="F472" s="35" t="s">
        <v>469</v>
      </c>
      <c r="G472" s="41"/>
      <c r="H472" s="14">
        <f>IFERROR(VLOOKUP($A472,BaseFY22!$A$7:$AK$528,6,0),0)</f>
        <v>966</v>
      </c>
      <c r="I472" s="14">
        <f>IFERROR(VLOOKUP($A472,BaseFY22!$A$7:$AK$528,28,0),0)</f>
        <v>7245545</v>
      </c>
      <c r="J472" s="14">
        <f t="shared" ref="J472:J535" si="1151">IF($H472&gt;0,I472/$H472,0)</f>
        <v>7500.5641821946174</v>
      </c>
      <c r="K472" s="14">
        <f>IFERROR(VLOOKUP($A472,SpecEd22!$A$21:$BB$605,24,0)," ")</f>
        <v>2242452.0136890016</v>
      </c>
      <c r="L472" s="14">
        <f t="shared" ref="L472:L535" si="1152">IF($H472&gt;0,K472/$H472,0)</f>
        <v>2321.3788961583869</v>
      </c>
      <c r="M472" s="14">
        <f>IFERROR(VLOOKUP($A472,ECFE!$A$16:$AB$347,7,0),0)</f>
        <v>0</v>
      </c>
      <c r="N472" s="14">
        <f t="shared" si="1118"/>
        <v>0</v>
      </c>
      <c r="O472" s="14">
        <v>0</v>
      </c>
      <c r="P472" s="14">
        <f t="shared" si="1119"/>
        <v>0</v>
      </c>
      <c r="Q472" s="14">
        <f>IFERROR(VLOOKUP($A472,ConEnroll!$A$7:$S$337,10,0),0)</f>
        <v>0</v>
      </c>
      <c r="R472" s="14">
        <f t="shared" ref="R472:R535" si="1153">IF($H472&gt;0,Q472/$H472,0)</f>
        <v>0</v>
      </c>
      <c r="S472" s="14">
        <f t="shared" si="1120"/>
        <v>0</v>
      </c>
      <c r="T472" s="14">
        <f t="shared" ref="T472:T535" si="1154">IF($H472&gt;0,S472/$H472,0)</f>
        <v>0</v>
      </c>
      <c r="U472" s="14">
        <f t="shared" si="1121"/>
        <v>9487997.013689002</v>
      </c>
      <c r="V472" s="14">
        <f t="shared" ref="V472:V535" si="1155">IF($H472&gt;0,U472/$H472,0)</f>
        <v>9821.9430783530042</v>
      </c>
      <c r="W472" s="42"/>
      <c r="X472" s="14">
        <f>IFERROR(VLOOKUP($A472,HouseFY22!$A$6:$AJ$528,28,0),0)</f>
        <v>7383260.3140979996</v>
      </c>
      <c r="Y472" s="14">
        <f t="shared" ref="Y472:AC535" si="1156">IF($H472&gt;0,X472/$H472,0)</f>
        <v>7643.1266191490677</v>
      </c>
      <c r="Z472" s="14">
        <f>IFERROR(VLOOKUP($A472,Compens80percent!$A$13:$M$560,12,0),0)</f>
        <v>0</v>
      </c>
      <c r="AA472" s="14">
        <f t="shared" si="1156"/>
        <v>0</v>
      </c>
      <c r="AB472" s="14">
        <f t="shared" ref="AB472:AB535" si="1157">+X472+Z472</f>
        <v>7383260.3140979996</v>
      </c>
      <c r="AC472" s="14">
        <f t="shared" si="1156"/>
        <v>7643.1266191490677</v>
      </c>
      <c r="AD472" s="14">
        <f>IFERROR(VLOOKUP(A472,SpecEd22!$A$21:$Z$550,14,0),0)</f>
        <v>2242452.0136890016</v>
      </c>
      <c r="AE472" s="14">
        <f t="shared" ref="AE472:AE535" si="1158">IF($H472&gt;0,AD472/$H472,0)</f>
        <v>2321.3788961583869</v>
      </c>
      <c r="AF472" s="14">
        <f>IFERROR(VLOOKUP($A472,ECFE!$A$16:$AB$348,8,0),0)</f>
        <v>0</v>
      </c>
      <c r="AG472" s="14">
        <f t="shared" ref="AG472:AG535" si="1159">IF($H472&gt;0,AF472/$H472,0)</f>
        <v>0</v>
      </c>
      <c r="AH472" s="14">
        <f>IFERROR(VLOOKUP(A472,ParaFY19!$A$21:$Z$543,7,0),0)</f>
        <v>3724</v>
      </c>
      <c r="AI472" s="14">
        <f t="shared" ref="AI472:AI535" si="1160">IF($H472&gt;0,AH472/$H472,0)</f>
        <v>3.8550724637681157</v>
      </c>
      <c r="AJ472" s="14">
        <f>IFERROR(VLOOKUP(A472,ConEnroll!$A$7:$S$341,13,0),0)</f>
        <v>0</v>
      </c>
      <c r="AK472" s="14">
        <f t="shared" ref="AK472:AK535" si="1161">IF($H472&gt;0,AJ472/$H472,0)</f>
        <v>0</v>
      </c>
      <c r="AL472" s="14">
        <f t="shared" si="1116"/>
        <v>3724</v>
      </c>
      <c r="AM472" s="14">
        <f t="shared" ref="AM472:AM535" si="1162">IF($H472&gt;0,AL472/$H472,0)</f>
        <v>3.8550724637681157</v>
      </c>
      <c r="AN472" s="14">
        <f t="shared" ref="AN472:AN535" si="1163">+AB472+AD472+AL472</f>
        <v>9629436.3277870007</v>
      </c>
      <c r="AO472" s="14">
        <f t="shared" ref="AO472:AO535" si="1164">IF($H472&gt;0,AN472/$H472,0)</f>
        <v>9968.3605877712216</v>
      </c>
      <c r="AP472" s="62"/>
      <c r="AQ472" s="14">
        <f t="shared" si="1117"/>
        <v>142.56243695445028</v>
      </c>
      <c r="AR472" s="14">
        <f t="shared" si="1122"/>
        <v>0</v>
      </c>
      <c r="AS472" s="14">
        <f t="shared" si="1123"/>
        <v>3.8550724637681157</v>
      </c>
      <c r="AT472" s="14">
        <f t="shared" ref="AT472:AT535" si="1165">+AQ472+AR472+AS472</f>
        <v>146.4175094182184</v>
      </c>
      <c r="AU472" s="37">
        <f t="shared" si="1124"/>
        <v>1.4907183665207156E-2</v>
      </c>
      <c r="AV472" s="42"/>
      <c r="AW472" s="14" t="str">
        <f>IFERROR(VLOOKUP($A472,#REF!,27,0),"0")</f>
        <v>0</v>
      </c>
      <c r="AX472" s="14">
        <f t="shared" ref="AX472:AX535" si="1166">IF($H472&gt;0,AW472/$H472,0)</f>
        <v>0</v>
      </c>
      <c r="AY472" s="14" t="str">
        <f>IFERROR(VLOOKUP($A472,SpecEd22!#REF!,23,0)," ")</f>
        <v xml:space="preserve"> </v>
      </c>
      <c r="AZ472" s="14" t="e">
        <f t="shared" ref="AZ472:AZ535" si="1167">IF($H472&gt;0,AY472/$H472,0)</f>
        <v>#VALUE!</v>
      </c>
      <c r="BA472" s="14">
        <f>IFERROR(VLOOKUP($A472,ECFE!#REF!,23,0),0)</f>
        <v>0</v>
      </c>
      <c r="BB472" s="14">
        <f t="shared" ref="BB472:BB535" si="1168">IF($H472&gt;0,BA472/$H472,0)</f>
        <v>0</v>
      </c>
      <c r="BC472" s="14">
        <f>IFERROR(VLOOKUP($A472,#REF!,17,0),0)</f>
        <v>0</v>
      </c>
      <c r="BD472" s="14">
        <f t="shared" ref="BD472:BD535" si="1169">IF($H472&gt;0,BC472/$H472,0)</f>
        <v>0</v>
      </c>
      <c r="BE472" s="14">
        <f>IFERROR(VLOOKUP($A472,#REF!,9,0),0)</f>
        <v>0</v>
      </c>
      <c r="BF472" s="14">
        <f t="shared" ref="BF472:BF535" si="1170">IF($H472&gt;0,BE472/$H472,0)</f>
        <v>0</v>
      </c>
      <c r="BG472" s="14">
        <v>0</v>
      </c>
      <c r="BH472" s="14">
        <f t="shared" ref="BH472:BH535" si="1171">IF($H472&gt;0,BG472/$H472,0)</f>
        <v>0</v>
      </c>
      <c r="BI472" s="14">
        <f>IFERROR(VLOOKUP($A472,ConEnroll!$A$8:$S$601,15,0),0)</f>
        <v>0</v>
      </c>
      <c r="BJ472" s="14">
        <f t="shared" ref="BJ472:BJ535" si="1172">IF($H472&gt;0,BI472/$H472,0)</f>
        <v>0</v>
      </c>
      <c r="BK472" s="14">
        <f t="shared" ref="BK472:BK535" si="1173">+BA472+BC472+BE472+BG472+BI472</f>
        <v>0</v>
      </c>
      <c r="BL472" s="14">
        <f t="shared" ref="BL472:BL535" si="1174">IF($H472&gt;0,BK472/$H472,0)</f>
        <v>0</v>
      </c>
      <c r="BM472" s="14" t="e">
        <f t="shared" ref="BM472:BM535" si="1175">+AW472+AY472+BK472</f>
        <v>#VALUE!</v>
      </c>
      <c r="BN472" s="14" t="e">
        <f t="shared" ref="BN472:BN535" si="1176">IF($H472&gt;0,BM472/$H472,0)</f>
        <v>#VALUE!</v>
      </c>
      <c r="BO472" s="42"/>
      <c r="BP472" s="14">
        <f t="shared" si="1125"/>
        <v>7643.1266191490677</v>
      </c>
      <c r="BQ472" s="14" t="e">
        <f t="shared" si="1126"/>
        <v>#VALUE!</v>
      </c>
      <c r="BR472" s="14">
        <f t="shared" ref="BR472:BR535" si="1177">AM472-BL472</f>
        <v>3.8550724637681157</v>
      </c>
      <c r="BS472" s="14" t="e">
        <f t="shared" si="1127"/>
        <v>#VALUE!</v>
      </c>
      <c r="BT472" s="37" t="e">
        <f t="shared" si="1128"/>
        <v>#VALUE!</v>
      </c>
      <c r="BU472" s="41"/>
      <c r="BV472" s="14" t="str">
        <f>IFERROR(VLOOKUP($A472,#REF!,27,0),"0")</f>
        <v>0</v>
      </c>
      <c r="BW472" s="14">
        <f t="shared" ref="BW472:BW535" si="1178">IF($H472&gt;0,BV472/$H472,0)</f>
        <v>0</v>
      </c>
      <c r="BX472" s="14" t="str">
        <f>IFERROR(VLOOKUP($A472,SpecEd22!$Z$22:$AV$606,59,0)," ")</f>
        <v xml:space="preserve"> </v>
      </c>
      <c r="BY472" s="14" t="e">
        <f t="shared" ref="BY472:BY535" si="1179">IF($H472&gt;0,BX472/$H472,0)</f>
        <v>#VALUE!</v>
      </c>
      <c r="BZ472" s="14">
        <f>IFERROR(VLOOKUP($A472,ECFE!#REF!,25,0),0)</f>
        <v>0</v>
      </c>
      <c r="CA472" s="14">
        <f t="shared" ref="CA472:CA535" si="1180">IF($H472&gt;0,BZ472/$H472,0)</f>
        <v>0</v>
      </c>
      <c r="CB472" s="14">
        <f>IFERROR(VLOOKUP($A472,#REF!,17,0),0)</f>
        <v>0</v>
      </c>
      <c r="CC472" s="14">
        <f t="shared" ref="CC472:CC535" si="1181">IF($H472&gt;0,CB472/$H472,0)</f>
        <v>0</v>
      </c>
      <c r="CD472" s="14">
        <f>IFERROR(VLOOKUP($A472,#REF!,9,0),0)</f>
        <v>0</v>
      </c>
      <c r="CE472" s="14">
        <f t="shared" ref="CE472:CE535" si="1182">IF($H472&gt;0,CD472/$H472,0)</f>
        <v>0</v>
      </c>
      <c r="CF472" s="14">
        <v>0</v>
      </c>
      <c r="CG472" s="14">
        <f t="shared" ref="CG472:CG535" si="1183">IF($H472&gt;0,CF472/$H472,0)</f>
        <v>0</v>
      </c>
      <c r="CH472" s="14">
        <f>IFERROR(VLOOKUP($A472,ConEnroll!$A$8:$S$601,15,0),0)</f>
        <v>0</v>
      </c>
      <c r="CI472" s="14">
        <f t="shared" ref="CI472:CI535" si="1184">IF($H472&gt;0,CH472/$H472,0)</f>
        <v>0</v>
      </c>
      <c r="CJ472" s="14">
        <f t="shared" ref="CJ472:CJ535" si="1185">+BZ472+CB472+CD472+CF472+CH472</f>
        <v>0</v>
      </c>
      <c r="CK472" s="14">
        <f t="shared" ref="CK472:CK535" si="1186">IF($H472&gt;0,CJ472/$H472,0)</f>
        <v>0</v>
      </c>
      <c r="CL472" s="14" t="e">
        <f t="shared" ref="CL472:CL535" si="1187">+BV472+BX472+CJ472</f>
        <v>#VALUE!</v>
      </c>
      <c r="CM472" s="14" t="e">
        <f t="shared" ref="CM472:CM535" si="1188">IF($H472&gt;0,CL472/$H472,0)</f>
        <v>#VALUE!</v>
      </c>
      <c r="CN472" s="42"/>
      <c r="CO472" s="14">
        <f t="shared" si="1129"/>
        <v>-7500.5641821946174</v>
      </c>
      <c r="CP472" s="14" t="e">
        <f t="shared" si="1130"/>
        <v>#VALUE!</v>
      </c>
      <c r="CQ472" s="14">
        <f t="shared" si="1131"/>
        <v>0</v>
      </c>
      <c r="CR472" s="14" t="e">
        <f t="shared" si="1132"/>
        <v>#VALUE!</v>
      </c>
      <c r="CS472" s="37" t="e">
        <f t="shared" si="1133"/>
        <v>#VALUE!</v>
      </c>
      <c r="CT472" s="239"/>
      <c r="CU472" s="239"/>
      <c r="CV472" s="468"/>
      <c r="CW472" s="14">
        <f>IFERROR(VLOOKUP($A472,BaseFY23!$A$7:$AK$527,6,0),0)</f>
        <v>998</v>
      </c>
      <c r="CX472" s="14">
        <f>IFERROR(VLOOKUP($A472,BaseFY23!$A$7:$AN$528,28,0),0)</f>
        <v>7511268</v>
      </c>
      <c r="CY472" s="14">
        <f t="shared" ref="CY472:CY535" si="1189">IF($CW472&gt;0,CX472/$CW472,0)</f>
        <v>7526.3206412825648</v>
      </c>
      <c r="CZ472" s="14">
        <f>IFERROR(VLOOKUP($A472,SpecEd23!$A$21:$BB$605,23,0)," ")</f>
        <v>2484168.0366061404</v>
      </c>
      <c r="DA472" s="14">
        <f t="shared" ref="DA472:DA535" si="1190">IF($CW472&gt;0,CZ472/$CW472,0)</f>
        <v>2489.1463292646699</v>
      </c>
      <c r="DB472" s="14">
        <f>IFERROR(VLOOKUP($A472,ECFE!$A$16:$AB$347,7,0),0)</f>
        <v>0</v>
      </c>
      <c r="DC472" s="14">
        <f t="shared" ref="DC472:DC535" si="1191">IF($CW472&gt;0,DB472/$CW472,0)</f>
        <v>0</v>
      </c>
      <c r="DD472" s="14">
        <v>0</v>
      </c>
      <c r="DE472" s="14">
        <f t="shared" ref="DE472:DE535" si="1192">IF($CW472&gt;0,DD472/$CW472,0)</f>
        <v>0</v>
      </c>
      <c r="DF472" s="14">
        <f>IFERROR(VLOOKUP($A472,ConEnroll!$A$7:$S$338,10,0),0)</f>
        <v>0</v>
      </c>
      <c r="DG472" s="14">
        <f t="shared" ref="DG472:DG535" si="1193">IF($CW472&gt;0,DF472/$CW472,0)</f>
        <v>0</v>
      </c>
      <c r="DH472" s="14">
        <f t="shared" si="1134"/>
        <v>0</v>
      </c>
      <c r="DI472" s="14">
        <f t="shared" ref="DI472:DI535" si="1194">IF($CW472&gt;0,DH472/$CW472,0)</f>
        <v>0</v>
      </c>
      <c r="DJ472" s="14">
        <f t="shared" si="1135"/>
        <v>9995436.0366061404</v>
      </c>
      <c r="DK472" s="14">
        <f t="shared" ref="DK472:DK535" si="1195">IF($CW472&gt;0,DJ472/$CW472,0)</f>
        <v>10015.466970547235</v>
      </c>
      <c r="DL472" s="42"/>
      <c r="DM472" s="14">
        <f>IFERROR(VLOOKUP($A472,HouseFY23!$A$7:$AJ$528,28,0),0)</f>
        <v>7797091.2300000004</v>
      </c>
      <c r="DN472" s="14">
        <f t="shared" ref="DN472:DP535" si="1196">IF($CW472&gt;0,DM472/$CW472,0)</f>
        <v>7812.7166633266534</v>
      </c>
      <c r="DO472" s="14">
        <f>IFERROR(VLOOKUP($A472,Compens80percent!$A$13:$M$560,12,0),0)</f>
        <v>0</v>
      </c>
      <c r="DP472" s="14">
        <f t="shared" si="1196"/>
        <v>0</v>
      </c>
      <c r="DQ472" s="14">
        <f t="shared" ref="DQ472:DQ535" si="1197">+DM472+DO472</f>
        <v>7797091.2300000004</v>
      </c>
      <c r="DR472" s="14">
        <f t="shared" ref="DR472:DR535" si="1198">IF($H472&gt;0,DQ472/$H472,0)</f>
        <v>8071.5230124223608</v>
      </c>
      <c r="DS472" s="14">
        <f>IFERROR(VLOOKUP($A472,SpecEd23!$A$21:$Z$550,14,0),0)</f>
        <v>2484168.0366061404</v>
      </c>
      <c r="DT472" s="14">
        <f t="shared" ref="DT472:DT535" si="1199">IF($CW472&gt;0,DS472/$CW472,0)</f>
        <v>2489.1463292646699</v>
      </c>
      <c r="DU472" s="14">
        <f>IFERROR(VLOOKUP($A472,ECFE!$A$16:$AB$347,9,0),0)</f>
        <v>0</v>
      </c>
      <c r="DV472" s="14">
        <f t="shared" ref="DV472:DV535" si="1200">IF($CW472&gt;0,DU472/$CW472,0)</f>
        <v>0</v>
      </c>
      <c r="DW472" s="14">
        <f>IFERROR(VLOOKUP($A472,ParaFY19!$A$21:$Z$543,7,0),0)</f>
        <v>3724</v>
      </c>
      <c r="DX472" s="14">
        <f t="shared" ref="DX472:DX535" si="1201">IF($CW472&gt;0,DW472/$CW472,0)</f>
        <v>3.7314629258517034</v>
      </c>
      <c r="DY472" s="14">
        <f>IFERROR(VLOOKUP($A472,ConEnroll!$A$7:$S$341,13,0),0)</f>
        <v>0</v>
      </c>
      <c r="DZ472" s="14">
        <f t="shared" ref="DZ472:DZ535" si="1202">IF($CW472&gt;0,DY472/$CW472,0)</f>
        <v>0</v>
      </c>
      <c r="EA472" s="14">
        <f t="shared" si="1136"/>
        <v>3724</v>
      </c>
      <c r="EB472" s="14">
        <f t="shared" ref="EB472:EB535" si="1203">IF($CW472&gt;0,EA472/$CW472,0)</f>
        <v>3.7314629258517034</v>
      </c>
      <c r="EC472" s="14">
        <f t="shared" si="1137"/>
        <v>10284983.266606141</v>
      </c>
      <c r="ED472" s="14">
        <f t="shared" ref="ED472:ED535" si="1204">IF($CW472&gt;0,EC472/$CW472,0)</f>
        <v>10305.594455517175</v>
      </c>
      <c r="EE472" s="62"/>
      <c r="EF472" s="14">
        <f t="shared" si="1138"/>
        <v>286.39602204408857</v>
      </c>
      <c r="EG472" s="14">
        <f t="shared" si="1139"/>
        <v>0</v>
      </c>
      <c r="EH472" s="14">
        <f t="shared" si="1140"/>
        <v>3.7314629258517034</v>
      </c>
      <c r="EI472" s="14">
        <f t="shared" ref="EI472:EI535" si="1205">+EF472+EG472+EH472</f>
        <v>290.12748496994027</v>
      </c>
      <c r="EJ472" s="37">
        <f t="shared" si="1141"/>
        <v>2.8967943863538896E-2</v>
      </c>
      <c r="EK472" s="42"/>
      <c r="EL472" s="14" t="str">
        <f>IFERROR(VLOOKUP($A472,#REF!,27,0),"0")</f>
        <v>0</v>
      </c>
      <c r="EM472" s="14">
        <f t="shared" ref="EM472:EM535" si="1206">IF($CW472&gt;0,EL472/$CW472,0)</f>
        <v>0</v>
      </c>
      <c r="EN472" s="14" t="str">
        <f>IFERROR(VLOOKUP($A472,SpecEd23!#REF!,23,0)," ")</f>
        <v xml:space="preserve"> </v>
      </c>
      <c r="EO472" s="14" t="e">
        <f t="shared" ref="EO472:EO535" si="1207">IF($CW472&gt;0,EN472/$CW472,0)</f>
        <v>#VALUE!</v>
      </c>
      <c r="EP472" s="14">
        <f>IFERROR(VLOOKUP($A472,ECFE!#REF!,24,0),0)</f>
        <v>0</v>
      </c>
      <c r="EQ472" s="14">
        <f t="shared" ref="EQ472:EQ535" si="1208">IF($CW472&gt;0,EP472/$CW472,0)</f>
        <v>0</v>
      </c>
      <c r="ER472" s="14">
        <f>IFERROR(VLOOKUP($A472,#REF!,30,0),0)</f>
        <v>0</v>
      </c>
      <c r="ES472" s="14">
        <f t="shared" ref="ES472:ES535" si="1209">IF($CW472&gt;0,ER472/$CW472,0)</f>
        <v>0</v>
      </c>
      <c r="ET472" s="14">
        <f>IFERROR(VLOOKUP($A472,#REF!,12,0),0)</f>
        <v>0</v>
      </c>
      <c r="EU472" s="14">
        <f t="shared" ref="EU472:EU535" si="1210">IF($CW472&gt;0,ET472/$CW472,0)</f>
        <v>0</v>
      </c>
      <c r="EV472" s="14">
        <v>0</v>
      </c>
      <c r="EW472" s="14">
        <f t="shared" ref="EW472:EW535" si="1211">IF($CW472&gt;0,EV472/$CW472,0)</f>
        <v>0</v>
      </c>
      <c r="EX472" s="14">
        <f>IFERROR(VLOOKUP($A472,ConEnroll!$A$8:$S$601,16,0),0)</f>
        <v>0</v>
      </c>
      <c r="EY472" s="14">
        <f t="shared" ref="EY472:EY535" si="1212">IF($CW472&gt;0,EX472/$CW472,0)</f>
        <v>0</v>
      </c>
      <c r="EZ472" s="14">
        <f t="shared" ref="EZ472:EZ535" si="1213">+EP472+ER472+ET472+EV472+EX472</f>
        <v>0</v>
      </c>
      <c r="FA472" s="14">
        <f t="shared" ref="FA472:FA535" si="1214">IF($CW472&gt;0,EZ472/$CW472,0)</f>
        <v>0</v>
      </c>
      <c r="FB472" s="14" t="e">
        <f t="shared" ref="FB472:FB535" si="1215">EZ472+EN472+EL472</f>
        <v>#VALUE!</v>
      </c>
      <c r="FC472" s="14" t="e">
        <f t="shared" ref="FC472:FC535" si="1216">IF($CW472&gt;0,FB472/$CW472,0)</f>
        <v>#VALUE!</v>
      </c>
      <c r="FD472" s="62"/>
      <c r="FE472" s="14">
        <f t="shared" si="1142"/>
        <v>7812.7166633266534</v>
      </c>
      <c r="FF472" s="14" t="e">
        <f t="shared" si="1143"/>
        <v>#VALUE!</v>
      </c>
      <c r="FG472" s="14">
        <f t="shared" ref="FG472:FG535" si="1217">EB472-FA472</f>
        <v>3.7314629258517034</v>
      </c>
      <c r="FH472" s="14" t="e">
        <f t="shared" si="1144"/>
        <v>#VALUE!</v>
      </c>
      <c r="FI472" s="37" t="e">
        <f t="shared" si="1145"/>
        <v>#VALUE!</v>
      </c>
      <c r="FJ472" s="12"/>
      <c r="FK472" s="14" t="str">
        <f>IFERROR(VLOOKUP($A472,#REF!,27,0),"0")</f>
        <v>0</v>
      </c>
      <c r="FL472" s="14">
        <f t="shared" ref="FL472:FL535" si="1218">IF($CW472&gt;0,FK472/$CW472,0)</f>
        <v>0</v>
      </c>
      <c r="FM472" s="14" t="str">
        <f>IFERROR(VLOOKUP($A472,SpecEd23!$X$22:$Y$610,59,0)," ")</f>
        <v xml:space="preserve"> </v>
      </c>
      <c r="FN472" s="14" t="e">
        <f t="shared" ref="FN472:FN535" si="1219">IF($CW472&gt;0,FM472/$CW472,0)</f>
        <v>#VALUE!</v>
      </c>
      <c r="FO472" s="14">
        <f>IFERROR(VLOOKUP($A472,ECFE!#REF!,26,0),0)</f>
        <v>0</v>
      </c>
      <c r="FP472" s="14">
        <f t="shared" ref="FP472:FP535" si="1220">IF($CW472&gt;0,FO472/$CW472,0)</f>
        <v>0</v>
      </c>
      <c r="FQ472" s="14">
        <f>IFERROR(VLOOKUP($A472,#REF!,16,0),0)</f>
        <v>0</v>
      </c>
      <c r="FR472" s="14">
        <f t="shared" ref="FR472:FR535" si="1221">IF($CW472&gt;0,FQ472/$CW472,0)</f>
        <v>0</v>
      </c>
      <c r="FS472" s="14">
        <f>IFERROR(VLOOKUP($A472,#REF!,12,0),0)</f>
        <v>0</v>
      </c>
      <c r="FT472" s="14">
        <f t="shared" ref="FT472:FT535" si="1222">IF($CW472&gt;0,FS472/$CW472,0)</f>
        <v>0</v>
      </c>
      <c r="FU472" s="14">
        <v>0</v>
      </c>
      <c r="FV472" s="14">
        <f t="shared" ref="FV472:FV535" si="1223">IF($CW472&gt;0,FU472/$CW472,0)</f>
        <v>0</v>
      </c>
      <c r="FW472" s="14">
        <f>IFERROR(VLOOKUP($A472,ConEnroll!$A$8:$S$601,16,0),0)</f>
        <v>0</v>
      </c>
      <c r="FX472" s="14">
        <f t="shared" ref="FX472:FX535" si="1224">IF($CW472&gt;0,FW472/$CW472,0)</f>
        <v>0</v>
      </c>
      <c r="FY472" s="14">
        <f t="shared" ref="FY472:FY535" si="1225">+FO472+FQ472+FS472+FU472+FW472</f>
        <v>0</v>
      </c>
      <c r="FZ472" s="14">
        <f t="shared" ref="FZ472:FZ535" si="1226">IF($CW472&gt;0,FY472/$CW472,0)</f>
        <v>0</v>
      </c>
      <c r="GA472" s="14" t="e">
        <f t="shared" ref="GA472:GA535" si="1227">FY472+FM472+FK472</f>
        <v>#VALUE!</v>
      </c>
      <c r="GB472" s="14" t="e">
        <f t="shared" ref="GB472:GB535" si="1228">IF($CW472&gt;0,GA472/$CW472,0)</f>
        <v>#VALUE!</v>
      </c>
      <c r="GC472" s="39"/>
      <c r="GD472" s="14">
        <f t="shared" si="1146"/>
        <v>-7526.3206412825648</v>
      </c>
      <c r="GE472" s="14" t="e">
        <f t="shared" si="1147"/>
        <v>#VALUE!</v>
      </c>
      <c r="GF472" s="14">
        <f t="shared" si="1148"/>
        <v>0</v>
      </c>
      <c r="GG472" s="14" t="e">
        <f t="shared" si="1149"/>
        <v>#VALUE!</v>
      </c>
      <c r="GH472" s="37" t="e">
        <f t="shared" si="1150"/>
        <v>#VALUE!</v>
      </c>
    </row>
    <row r="473" spans="1:190" ht="12.5" x14ac:dyDescent="0.25">
      <c r="A473" s="67">
        <v>4186</v>
      </c>
      <c r="B473" s="35">
        <v>7</v>
      </c>
      <c r="C473" s="14">
        <v>7</v>
      </c>
      <c r="D473" s="14"/>
      <c r="E473" s="14"/>
      <c r="F473" s="35" t="s">
        <v>470</v>
      </c>
      <c r="G473" s="41"/>
      <c r="H473" s="14">
        <f>IFERROR(VLOOKUP($A473,BaseFY22!$A$7:$AK$528,6,0),0)</f>
        <v>454</v>
      </c>
      <c r="I473" s="14">
        <f>IFERROR(VLOOKUP($A473,BaseFY22!$A$7:$AK$528,28,0),0)</f>
        <v>4761871.2</v>
      </c>
      <c r="J473" s="14">
        <f t="shared" si="1151"/>
        <v>10488.70308370044</v>
      </c>
      <c r="K473" s="14">
        <f>IFERROR(VLOOKUP($A473,SpecEd22!$A$21:$BB$605,24,0)," ")</f>
        <v>1621474.8446487414</v>
      </c>
      <c r="L473" s="14">
        <f t="shared" si="1152"/>
        <v>3571.5304948210164</v>
      </c>
      <c r="M473" s="14">
        <f>IFERROR(VLOOKUP($A473,ECFE!$A$16:$AB$347,7,0),0)</f>
        <v>0</v>
      </c>
      <c r="N473" s="14">
        <f t="shared" si="1118"/>
        <v>0</v>
      </c>
      <c r="O473" s="14">
        <v>0</v>
      </c>
      <c r="P473" s="14">
        <f t="shared" si="1119"/>
        <v>0</v>
      </c>
      <c r="Q473" s="14">
        <f>IFERROR(VLOOKUP($A473,ConEnroll!$A$7:$S$337,10,0),0)</f>
        <v>0</v>
      </c>
      <c r="R473" s="14">
        <f t="shared" si="1153"/>
        <v>0</v>
      </c>
      <c r="S473" s="14">
        <f t="shared" si="1120"/>
        <v>0</v>
      </c>
      <c r="T473" s="14">
        <f t="shared" si="1154"/>
        <v>0</v>
      </c>
      <c r="U473" s="14">
        <f t="shared" si="1121"/>
        <v>6383346.0446487414</v>
      </c>
      <c r="V473" s="14">
        <f t="shared" si="1155"/>
        <v>14060.233578521456</v>
      </c>
      <c r="W473" s="42"/>
      <c r="X473" s="14">
        <f>IFERROR(VLOOKUP($A473,HouseFY22!$A$6:$AJ$528,28,0),0)</f>
        <v>4909923.9504220001</v>
      </c>
      <c r="Y473" s="14">
        <f t="shared" si="1156"/>
        <v>10814.810463484582</v>
      </c>
      <c r="Z473" s="14">
        <f>IFERROR(VLOOKUP($A473,Compens80percent!$A$13:$M$560,12,0),0)</f>
        <v>2864</v>
      </c>
      <c r="AA473" s="14">
        <f t="shared" si="1156"/>
        <v>6.3083700440528636</v>
      </c>
      <c r="AB473" s="14">
        <f t="shared" si="1157"/>
        <v>4912787.9504220001</v>
      </c>
      <c r="AC473" s="14">
        <f t="shared" si="1156"/>
        <v>10821.118833528635</v>
      </c>
      <c r="AD473" s="14">
        <f>IFERROR(VLOOKUP(A473,SpecEd22!$A$21:$Z$550,14,0),0)</f>
        <v>1621474.8446487414</v>
      </c>
      <c r="AE473" s="14">
        <f t="shared" si="1158"/>
        <v>3571.5304948210164</v>
      </c>
      <c r="AF473" s="14">
        <f>IFERROR(VLOOKUP($A473,ECFE!$A$16:$AB$348,8,0),0)</f>
        <v>0</v>
      </c>
      <c r="AG473" s="14">
        <f t="shared" si="1159"/>
        <v>0</v>
      </c>
      <c r="AH473" s="14">
        <f>IFERROR(VLOOKUP(A473,ParaFY19!$A$21:$Z$543,7,0),0)</f>
        <v>3332</v>
      </c>
      <c r="AI473" s="14">
        <f t="shared" si="1160"/>
        <v>7.3392070484581495</v>
      </c>
      <c r="AJ473" s="14">
        <f>IFERROR(VLOOKUP(A473,ConEnroll!$A$7:$S$341,13,0),0)</f>
        <v>0</v>
      </c>
      <c r="AK473" s="14">
        <f t="shared" si="1161"/>
        <v>0</v>
      </c>
      <c r="AL473" s="14">
        <f t="shared" si="1116"/>
        <v>3332</v>
      </c>
      <c r="AM473" s="14">
        <f t="shared" si="1162"/>
        <v>7.3392070484581495</v>
      </c>
      <c r="AN473" s="14">
        <f t="shared" si="1163"/>
        <v>6537594.7950707413</v>
      </c>
      <c r="AO473" s="14">
        <f t="shared" si="1164"/>
        <v>14399.988535398108</v>
      </c>
      <c r="AP473" s="62"/>
      <c r="AQ473" s="14">
        <f t="shared" si="1117"/>
        <v>332.41574982819475</v>
      </c>
      <c r="AR473" s="14">
        <f t="shared" si="1122"/>
        <v>0</v>
      </c>
      <c r="AS473" s="14">
        <f t="shared" si="1123"/>
        <v>7.3392070484581495</v>
      </c>
      <c r="AT473" s="14">
        <f t="shared" si="1165"/>
        <v>339.7549568766529</v>
      </c>
      <c r="AU473" s="37">
        <f t="shared" si="1124"/>
        <v>2.4164246986313635E-2</v>
      </c>
      <c r="AV473" s="42"/>
      <c r="AW473" s="14" t="str">
        <f>IFERROR(VLOOKUP($A473,#REF!,27,0),"0")</f>
        <v>0</v>
      </c>
      <c r="AX473" s="14">
        <f t="shared" si="1166"/>
        <v>0</v>
      </c>
      <c r="AY473" s="14" t="str">
        <f>IFERROR(VLOOKUP($A473,SpecEd22!#REF!,23,0)," ")</f>
        <v xml:space="preserve"> </v>
      </c>
      <c r="AZ473" s="14" t="e">
        <f t="shared" si="1167"/>
        <v>#VALUE!</v>
      </c>
      <c r="BA473" s="14">
        <f>IFERROR(VLOOKUP($A473,ECFE!#REF!,23,0),0)</f>
        <v>0</v>
      </c>
      <c r="BB473" s="14">
        <f t="shared" si="1168"/>
        <v>0</v>
      </c>
      <c r="BC473" s="14">
        <f>IFERROR(VLOOKUP($A473,#REF!,17,0),0)</f>
        <v>0</v>
      </c>
      <c r="BD473" s="14">
        <f t="shared" si="1169"/>
        <v>0</v>
      </c>
      <c r="BE473" s="14">
        <f>IFERROR(VLOOKUP($A473,#REF!,9,0),0)</f>
        <v>0</v>
      </c>
      <c r="BF473" s="14">
        <f t="shared" si="1170"/>
        <v>0</v>
      </c>
      <c r="BG473" s="14">
        <v>0</v>
      </c>
      <c r="BH473" s="14">
        <f t="shared" si="1171"/>
        <v>0</v>
      </c>
      <c r="BI473" s="14">
        <f>IFERROR(VLOOKUP($A473,ConEnroll!$A$8:$S$601,15,0),0)</f>
        <v>0</v>
      </c>
      <c r="BJ473" s="14">
        <f t="shared" si="1172"/>
        <v>0</v>
      </c>
      <c r="BK473" s="14">
        <f t="shared" si="1173"/>
        <v>0</v>
      </c>
      <c r="BL473" s="14">
        <f t="shared" si="1174"/>
        <v>0</v>
      </c>
      <c r="BM473" s="14" t="e">
        <f t="shared" si="1175"/>
        <v>#VALUE!</v>
      </c>
      <c r="BN473" s="14" t="e">
        <f t="shared" si="1176"/>
        <v>#VALUE!</v>
      </c>
      <c r="BO473" s="42"/>
      <c r="BP473" s="14">
        <f t="shared" si="1125"/>
        <v>10814.810463484582</v>
      </c>
      <c r="BQ473" s="14" t="e">
        <f t="shared" si="1126"/>
        <v>#VALUE!</v>
      </c>
      <c r="BR473" s="14">
        <f t="shared" si="1177"/>
        <v>7.3392070484581495</v>
      </c>
      <c r="BS473" s="14" t="e">
        <f t="shared" si="1127"/>
        <v>#VALUE!</v>
      </c>
      <c r="BT473" s="37" t="e">
        <f t="shared" si="1128"/>
        <v>#VALUE!</v>
      </c>
      <c r="BU473" s="41"/>
      <c r="BV473" s="14" t="str">
        <f>IFERROR(VLOOKUP($A473,#REF!,27,0),"0")</f>
        <v>0</v>
      </c>
      <c r="BW473" s="14">
        <f t="shared" si="1178"/>
        <v>0</v>
      </c>
      <c r="BX473" s="14" t="str">
        <f>IFERROR(VLOOKUP($A473,SpecEd22!$Z$22:$AV$606,59,0)," ")</f>
        <v xml:space="preserve"> </v>
      </c>
      <c r="BY473" s="14" t="e">
        <f t="shared" si="1179"/>
        <v>#VALUE!</v>
      </c>
      <c r="BZ473" s="14">
        <f>IFERROR(VLOOKUP($A473,ECFE!#REF!,25,0),0)</f>
        <v>0</v>
      </c>
      <c r="CA473" s="14">
        <f t="shared" si="1180"/>
        <v>0</v>
      </c>
      <c r="CB473" s="14">
        <f>IFERROR(VLOOKUP($A473,#REF!,17,0),0)</f>
        <v>0</v>
      </c>
      <c r="CC473" s="14">
        <f t="shared" si="1181"/>
        <v>0</v>
      </c>
      <c r="CD473" s="14">
        <f>IFERROR(VLOOKUP($A473,#REF!,9,0),0)</f>
        <v>0</v>
      </c>
      <c r="CE473" s="14">
        <f t="shared" si="1182"/>
        <v>0</v>
      </c>
      <c r="CF473" s="14">
        <v>0</v>
      </c>
      <c r="CG473" s="14">
        <f t="shared" si="1183"/>
        <v>0</v>
      </c>
      <c r="CH473" s="14">
        <f>IFERROR(VLOOKUP($A473,ConEnroll!$A$8:$S$601,15,0),0)</f>
        <v>0</v>
      </c>
      <c r="CI473" s="14">
        <f t="shared" si="1184"/>
        <v>0</v>
      </c>
      <c r="CJ473" s="14">
        <f t="shared" si="1185"/>
        <v>0</v>
      </c>
      <c r="CK473" s="14">
        <f t="shared" si="1186"/>
        <v>0</v>
      </c>
      <c r="CL473" s="14" t="e">
        <f t="shared" si="1187"/>
        <v>#VALUE!</v>
      </c>
      <c r="CM473" s="14" t="e">
        <f t="shared" si="1188"/>
        <v>#VALUE!</v>
      </c>
      <c r="CN473" s="42"/>
      <c r="CO473" s="14">
        <f t="shared" si="1129"/>
        <v>-10488.70308370044</v>
      </c>
      <c r="CP473" s="14" t="e">
        <f t="shared" si="1130"/>
        <v>#VALUE!</v>
      </c>
      <c r="CQ473" s="14">
        <f t="shared" si="1131"/>
        <v>0</v>
      </c>
      <c r="CR473" s="14" t="e">
        <f t="shared" si="1132"/>
        <v>#VALUE!</v>
      </c>
      <c r="CS473" s="37" t="e">
        <f t="shared" si="1133"/>
        <v>#VALUE!</v>
      </c>
      <c r="CT473" s="239"/>
      <c r="CU473" s="239"/>
      <c r="CV473" s="468"/>
      <c r="CW473" s="14">
        <f>IFERROR(VLOOKUP($A473,BaseFY23!$A$7:$AK$527,6,0),0)</f>
        <v>454.23006400000003</v>
      </c>
      <c r="CX473" s="14">
        <f>IFERROR(VLOOKUP($A473,BaseFY23!$A$7:$AN$528,28,0),0)</f>
        <v>4756731.1106869997</v>
      </c>
      <c r="CY473" s="14">
        <f t="shared" si="1189"/>
        <v>10472.074588807929</v>
      </c>
      <c r="CZ473" s="14">
        <f>IFERROR(VLOOKUP($A473,SpecEd23!$A$21:$BB$605,23,0)," ")</f>
        <v>1736093.8739042918</v>
      </c>
      <c r="DA473" s="14">
        <f t="shared" si="1190"/>
        <v>3822.058493037774</v>
      </c>
      <c r="DB473" s="14">
        <f>IFERROR(VLOOKUP($A473,ECFE!$A$16:$AB$347,7,0),0)</f>
        <v>0</v>
      </c>
      <c r="DC473" s="14">
        <f t="shared" si="1191"/>
        <v>0</v>
      </c>
      <c r="DD473" s="14">
        <v>0</v>
      </c>
      <c r="DE473" s="14">
        <f t="shared" si="1192"/>
        <v>0</v>
      </c>
      <c r="DF473" s="14">
        <f>IFERROR(VLOOKUP($A473,ConEnroll!$A$7:$S$338,10,0),0)</f>
        <v>0</v>
      </c>
      <c r="DG473" s="14">
        <f t="shared" si="1193"/>
        <v>0</v>
      </c>
      <c r="DH473" s="14">
        <f t="shared" si="1134"/>
        <v>0</v>
      </c>
      <c r="DI473" s="14">
        <f t="shared" si="1194"/>
        <v>0</v>
      </c>
      <c r="DJ473" s="14">
        <f t="shared" si="1135"/>
        <v>6492824.9845912913</v>
      </c>
      <c r="DK473" s="14">
        <f t="shared" si="1195"/>
        <v>14294.133081845703</v>
      </c>
      <c r="DL473" s="42"/>
      <c r="DM473" s="14">
        <f>IFERROR(VLOOKUP($A473,HouseFY23!$A$7:$AJ$528,28,0),0)</f>
        <v>4998044.350687</v>
      </c>
      <c r="DN473" s="14">
        <f t="shared" si="1196"/>
        <v>11003.332334882614</v>
      </c>
      <c r="DO473" s="14">
        <f>IFERROR(VLOOKUP($A473,Compens80percent!$A$13:$M$560,12,0),0)</f>
        <v>2864</v>
      </c>
      <c r="DP473" s="14">
        <f t="shared" si="1196"/>
        <v>6.305174903614482</v>
      </c>
      <c r="DQ473" s="14">
        <f t="shared" si="1197"/>
        <v>5000908.350687</v>
      </c>
      <c r="DR473" s="14">
        <f t="shared" si="1198"/>
        <v>11015.216631469162</v>
      </c>
      <c r="DS473" s="14">
        <f>IFERROR(VLOOKUP($A473,SpecEd23!$A$21:$Z$550,14,0),0)</f>
        <v>1736093.8739042918</v>
      </c>
      <c r="DT473" s="14">
        <f t="shared" si="1199"/>
        <v>3822.058493037774</v>
      </c>
      <c r="DU473" s="14">
        <f>IFERROR(VLOOKUP($A473,ECFE!$A$16:$AB$347,9,0),0)</f>
        <v>0</v>
      </c>
      <c r="DV473" s="14">
        <f t="shared" si="1200"/>
        <v>0</v>
      </c>
      <c r="DW473" s="14">
        <f>IFERROR(VLOOKUP($A473,ParaFY19!$A$21:$Z$543,7,0),0)</f>
        <v>3332</v>
      </c>
      <c r="DX473" s="14">
        <f t="shared" si="1201"/>
        <v>7.3354897970822108</v>
      </c>
      <c r="DY473" s="14">
        <f>IFERROR(VLOOKUP($A473,ConEnroll!$A$7:$S$341,13,0),0)</f>
        <v>0</v>
      </c>
      <c r="DZ473" s="14">
        <f t="shared" si="1202"/>
        <v>0</v>
      </c>
      <c r="EA473" s="14">
        <f t="shared" si="1136"/>
        <v>3332</v>
      </c>
      <c r="EB473" s="14">
        <f t="shared" si="1203"/>
        <v>7.3354897970822108</v>
      </c>
      <c r="EC473" s="14">
        <f t="shared" si="1137"/>
        <v>6737470.2245912915</v>
      </c>
      <c r="ED473" s="14">
        <f t="shared" si="1204"/>
        <v>14832.72631771747</v>
      </c>
      <c r="EE473" s="62"/>
      <c r="EF473" s="14">
        <f t="shared" si="1138"/>
        <v>531.2577460746852</v>
      </c>
      <c r="EG473" s="14">
        <f t="shared" si="1139"/>
        <v>0</v>
      </c>
      <c r="EH473" s="14">
        <f t="shared" si="1140"/>
        <v>7.3354897970822108</v>
      </c>
      <c r="EI473" s="14">
        <f t="shared" si="1205"/>
        <v>538.59323587176743</v>
      </c>
      <c r="EJ473" s="37">
        <f t="shared" si="1141"/>
        <v>3.7679321494201633E-2</v>
      </c>
      <c r="EK473" s="42"/>
      <c r="EL473" s="14" t="str">
        <f>IFERROR(VLOOKUP($A473,#REF!,27,0),"0")</f>
        <v>0</v>
      </c>
      <c r="EM473" s="14">
        <f t="shared" si="1206"/>
        <v>0</v>
      </c>
      <c r="EN473" s="14" t="str">
        <f>IFERROR(VLOOKUP($A473,SpecEd23!#REF!,23,0)," ")</f>
        <v xml:space="preserve"> </v>
      </c>
      <c r="EO473" s="14" t="e">
        <f t="shared" si="1207"/>
        <v>#VALUE!</v>
      </c>
      <c r="EP473" s="14">
        <f>IFERROR(VLOOKUP($A473,ECFE!#REF!,24,0),0)</f>
        <v>0</v>
      </c>
      <c r="EQ473" s="14">
        <f t="shared" si="1208"/>
        <v>0</v>
      </c>
      <c r="ER473" s="14">
        <f>IFERROR(VLOOKUP($A473,#REF!,30,0),0)</f>
        <v>0</v>
      </c>
      <c r="ES473" s="14">
        <f t="shared" si="1209"/>
        <v>0</v>
      </c>
      <c r="ET473" s="14">
        <f>IFERROR(VLOOKUP($A473,#REF!,12,0),0)</f>
        <v>0</v>
      </c>
      <c r="EU473" s="14">
        <f t="shared" si="1210"/>
        <v>0</v>
      </c>
      <c r="EV473" s="14">
        <v>0</v>
      </c>
      <c r="EW473" s="14">
        <f t="shared" si="1211"/>
        <v>0</v>
      </c>
      <c r="EX473" s="14">
        <f>IFERROR(VLOOKUP($A473,ConEnroll!$A$8:$S$601,16,0),0)</f>
        <v>0</v>
      </c>
      <c r="EY473" s="14">
        <f t="shared" si="1212"/>
        <v>0</v>
      </c>
      <c r="EZ473" s="14">
        <f t="shared" si="1213"/>
        <v>0</v>
      </c>
      <c r="FA473" s="14">
        <f t="shared" si="1214"/>
        <v>0</v>
      </c>
      <c r="FB473" s="14" t="e">
        <f t="shared" si="1215"/>
        <v>#VALUE!</v>
      </c>
      <c r="FC473" s="14" t="e">
        <f t="shared" si="1216"/>
        <v>#VALUE!</v>
      </c>
      <c r="FD473" s="62"/>
      <c r="FE473" s="14">
        <f t="shared" si="1142"/>
        <v>11003.332334882614</v>
      </c>
      <c r="FF473" s="14" t="e">
        <f t="shared" si="1143"/>
        <v>#VALUE!</v>
      </c>
      <c r="FG473" s="14">
        <f t="shared" si="1217"/>
        <v>7.3354897970822108</v>
      </c>
      <c r="FH473" s="14" t="e">
        <f t="shared" si="1144"/>
        <v>#VALUE!</v>
      </c>
      <c r="FI473" s="37" t="e">
        <f t="shared" si="1145"/>
        <v>#VALUE!</v>
      </c>
      <c r="FJ473" s="12"/>
      <c r="FK473" s="14" t="str">
        <f>IFERROR(VLOOKUP($A473,#REF!,27,0),"0")</f>
        <v>0</v>
      </c>
      <c r="FL473" s="14">
        <f t="shared" si="1218"/>
        <v>0</v>
      </c>
      <c r="FM473" s="14" t="str">
        <f>IFERROR(VLOOKUP($A473,SpecEd23!$X$22:$Y$610,59,0)," ")</f>
        <v xml:space="preserve"> </v>
      </c>
      <c r="FN473" s="14" t="e">
        <f t="shared" si="1219"/>
        <v>#VALUE!</v>
      </c>
      <c r="FO473" s="14">
        <f>IFERROR(VLOOKUP($A473,ECFE!#REF!,26,0),0)</f>
        <v>0</v>
      </c>
      <c r="FP473" s="14">
        <f t="shared" si="1220"/>
        <v>0</v>
      </c>
      <c r="FQ473" s="14">
        <f>IFERROR(VLOOKUP($A473,#REF!,16,0),0)</f>
        <v>0</v>
      </c>
      <c r="FR473" s="14">
        <f t="shared" si="1221"/>
        <v>0</v>
      </c>
      <c r="FS473" s="14">
        <f>IFERROR(VLOOKUP($A473,#REF!,12,0),0)</f>
        <v>0</v>
      </c>
      <c r="FT473" s="14">
        <f t="shared" si="1222"/>
        <v>0</v>
      </c>
      <c r="FU473" s="14">
        <v>0</v>
      </c>
      <c r="FV473" s="14">
        <f t="shared" si="1223"/>
        <v>0</v>
      </c>
      <c r="FW473" s="14">
        <f>IFERROR(VLOOKUP($A473,ConEnroll!$A$8:$S$601,16,0),0)</f>
        <v>0</v>
      </c>
      <c r="FX473" s="14">
        <f t="shared" si="1224"/>
        <v>0</v>
      </c>
      <c r="FY473" s="14">
        <f t="shared" si="1225"/>
        <v>0</v>
      </c>
      <c r="FZ473" s="14">
        <f t="shared" si="1226"/>
        <v>0</v>
      </c>
      <c r="GA473" s="14" t="e">
        <f t="shared" si="1227"/>
        <v>#VALUE!</v>
      </c>
      <c r="GB473" s="14" t="e">
        <f t="shared" si="1228"/>
        <v>#VALUE!</v>
      </c>
      <c r="GC473" s="39"/>
      <c r="GD473" s="14">
        <f t="shared" si="1146"/>
        <v>-10472.074588807929</v>
      </c>
      <c r="GE473" s="14" t="e">
        <f t="shared" si="1147"/>
        <v>#VALUE!</v>
      </c>
      <c r="GF473" s="14">
        <f t="shared" si="1148"/>
        <v>0</v>
      </c>
      <c r="GG473" s="14" t="e">
        <f t="shared" si="1149"/>
        <v>#VALUE!</v>
      </c>
      <c r="GH473" s="37" t="e">
        <f t="shared" si="1150"/>
        <v>#VALUE!</v>
      </c>
    </row>
    <row r="474" spans="1:190" ht="12.5" x14ac:dyDescent="0.25">
      <c r="A474" s="67">
        <v>4187</v>
      </c>
      <c r="B474" s="35">
        <v>7</v>
      </c>
      <c r="C474" s="14">
        <v>7</v>
      </c>
      <c r="D474" s="14"/>
      <c r="E474" s="14"/>
      <c r="F474" s="35" t="s">
        <v>592</v>
      </c>
      <c r="G474" s="41"/>
      <c r="H474" s="14">
        <f>IFERROR(VLOOKUP($A474,BaseFY22!$A$7:$AK$528,6,0),0)</f>
        <v>0</v>
      </c>
      <c r="I474" s="14">
        <f>IFERROR(VLOOKUP($A474,BaseFY22!$A$7:$AK$528,28,0),0)</f>
        <v>0</v>
      </c>
      <c r="J474" s="14">
        <f t="shared" si="1151"/>
        <v>0</v>
      </c>
      <c r="K474" s="14">
        <f>IFERROR(VLOOKUP($A474,SpecEd22!$A$21:$BB$605,24,0)," ")</f>
        <v>0</v>
      </c>
      <c r="L474" s="14">
        <f t="shared" si="1152"/>
        <v>0</v>
      </c>
      <c r="M474" s="14">
        <f>IFERROR(VLOOKUP($A474,ECFE!$A$16:$AB$347,7,0),0)</f>
        <v>0</v>
      </c>
      <c r="N474" s="14">
        <f t="shared" si="1118"/>
        <v>0</v>
      </c>
      <c r="O474" s="14">
        <v>0</v>
      </c>
      <c r="P474" s="14">
        <f t="shared" si="1119"/>
        <v>0</v>
      </c>
      <c r="Q474" s="14">
        <f>IFERROR(VLOOKUP($A474,ConEnroll!$A$7:$S$337,10,0),0)</f>
        <v>0</v>
      </c>
      <c r="R474" s="14">
        <f t="shared" si="1153"/>
        <v>0</v>
      </c>
      <c r="S474" s="14">
        <f t="shared" si="1120"/>
        <v>0</v>
      </c>
      <c r="T474" s="14">
        <f t="shared" si="1154"/>
        <v>0</v>
      </c>
      <c r="U474" s="14">
        <f t="shared" si="1121"/>
        <v>0</v>
      </c>
      <c r="V474" s="14">
        <f t="shared" si="1155"/>
        <v>0</v>
      </c>
      <c r="W474" s="42"/>
      <c r="X474" s="14">
        <f>IFERROR(VLOOKUP($A474,HouseFY22!$A$6:$AJ$528,28,0),0)</f>
        <v>0</v>
      </c>
      <c r="Y474" s="14">
        <f t="shared" si="1156"/>
        <v>0</v>
      </c>
      <c r="Z474" s="14">
        <f>IFERROR(VLOOKUP($A474,Compens80percent!$A$13:$M$560,12,0),0)</f>
        <v>0</v>
      </c>
      <c r="AA474" s="14">
        <f t="shared" si="1156"/>
        <v>0</v>
      </c>
      <c r="AB474" s="14">
        <f t="shared" si="1157"/>
        <v>0</v>
      </c>
      <c r="AC474" s="14">
        <f t="shared" si="1156"/>
        <v>0</v>
      </c>
      <c r="AD474" s="14">
        <f>IFERROR(VLOOKUP(A474,SpecEd22!$A$21:$Z$550,14,0),0)</f>
        <v>0</v>
      </c>
      <c r="AE474" s="14">
        <f t="shared" si="1158"/>
        <v>0</v>
      </c>
      <c r="AF474" s="14">
        <f>IFERROR(VLOOKUP($A474,ECFE!$A$16:$AB$348,8,0),0)</f>
        <v>0</v>
      </c>
      <c r="AG474" s="14">
        <f t="shared" si="1159"/>
        <v>0</v>
      </c>
      <c r="AH474" s="14">
        <f>IFERROR(VLOOKUP(A474,ParaFY19!$A$21:$Z$543,7,0),0)</f>
        <v>392</v>
      </c>
      <c r="AI474" s="14">
        <f t="shared" si="1160"/>
        <v>0</v>
      </c>
      <c r="AJ474" s="14">
        <f>IFERROR(VLOOKUP(A474,ConEnroll!$A$7:$S$341,13,0),0)</f>
        <v>0</v>
      </c>
      <c r="AK474" s="14">
        <f t="shared" si="1161"/>
        <v>0</v>
      </c>
      <c r="AL474" s="14">
        <f t="shared" si="1116"/>
        <v>392</v>
      </c>
      <c r="AM474" s="14">
        <f t="shared" si="1162"/>
        <v>0</v>
      </c>
      <c r="AN474" s="14">
        <f t="shared" si="1163"/>
        <v>392</v>
      </c>
      <c r="AO474" s="14">
        <f t="shared" si="1164"/>
        <v>0</v>
      </c>
      <c r="AP474" s="62"/>
      <c r="AQ474" s="14">
        <f t="shared" si="1117"/>
        <v>0</v>
      </c>
      <c r="AR474" s="14">
        <f t="shared" si="1122"/>
        <v>0</v>
      </c>
      <c r="AS474" s="14">
        <f t="shared" si="1123"/>
        <v>0</v>
      </c>
      <c r="AT474" s="14">
        <f t="shared" si="1165"/>
        <v>0</v>
      </c>
      <c r="AU474" s="37">
        <f t="shared" si="1124"/>
        <v>0</v>
      </c>
      <c r="AV474" s="42"/>
      <c r="AW474" s="14" t="str">
        <f>IFERROR(VLOOKUP($A474,#REF!,27,0),"0")</f>
        <v>0</v>
      </c>
      <c r="AX474" s="14">
        <f t="shared" si="1166"/>
        <v>0</v>
      </c>
      <c r="AY474" s="14" t="str">
        <f>IFERROR(VLOOKUP($A474,SpecEd22!#REF!,23,0)," ")</f>
        <v xml:space="preserve"> </v>
      </c>
      <c r="AZ474" s="14">
        <f t="shared" si="1167"/>
        <v>0</v>
      </c>
      <c r="BA474" s="14">
        <f>IFERROR(VLOOKUP($A474,ECFE!#REF!,23,0),0)</f>
        <v>0</v>
      </c>
      <c r="BB474" s="14">
        <f t="shared" si="1168"/>
        <v>0</v>
      </c>
      <c r="BC474" s="14">
        <f>IFERROR(VLOOKUP($A474,#REF!,17,0),0)</f>
        <v>0</v>
      </c>
      <c r="BD474" s="14">
        <f t="shared" si="1169"/>
        <v>0</v>
      </c>
      <c r="BE474" s="14">
        <f>IFERROR(VLOOKUP($A474,#REF!,9,0),0)</f>
        <v>0</v>
      </c>
      <c r="BF474" s="14">
        <f t="shared" si="1170"/>
        <v>0</v>
      </c>
      <c r="BG474" s="14">
        <v>0</v>
      </c>
      <c r="BH474" s="14">
        <f t="shared" si="1171"/>
        <v>0</v>
      </c>
      <c r="BI474" s="14">
        <f>IFERROR(VLOOKUP($A474,ConEnroll!$A$8:$S$601,15,0),0)</f>
        <v>0</v>
      </c>
      <c r="BJ474" s="14">
        <f t="shared" si="1172"/>
        <v>0</v>
      </c>
      <c r="BK474" s="14">
        <f t="shared" si="1173"/>
        <v>0</v>
      </c>
      <c r="BL474" s="14">
        <f t="shared" si="1174"/>
        <v>0</v>
      </c>
      <c r="BM474" s="14" t="e">
        <f t="shared" si="1175"/>
        <v>#VALUE!</v>
      </c>
      <c r="BN474" s="14">
        <f t="shared" si="1176"/>
        <v>0</v>
      </c>
      <c r="BO474" s="42"/>
      <c r="BP474" s="14">
        <f t="shared" si="1125"/>
        <v>0</v>
      </c>
      <c r="BQ474" s="14">
        <f t="shared" si="1126"/>
        <v>0</v>
      </c>
      <c r="BR474" s="14">
        <f t="shared" si="1177"/>
        <v>0</v>
      </c>
      <c r="BS474" s="14">
        <f t="shared" si="1127"/>
        <v>0</v>
      </c>
      <c r="BT474" s="37">
        <f t="shared" si="1128"/>
        <v>0</v>
      </c>
      <c r="BU474" s="41"/>
      <c r="BV474" s="14" t="str">
        <f>IFERROR(VLOOKUP($A474,#REF!,27,0),"0")</f>
        <v>0</v>
      </c>
      <c r="BW474" s="14">
        <f t="shared" si="1178"/>
        <v>0</v>
      </c>
      <c r="BX474" s="14" t="str">
        <f>IFERROR(VLOOKUP($A474,SpecEd22!$Z$22:$AV$606,59,0)," ")</f>
        <v xml:space="preserve"> </v>
      </c>
      <c r="BY474" s="14">
        <f t="shared" si="1179"/>
        <v>0</v>
      </c>
      <c r="BZ474" s="14">
        <f>IFERROR(VLOOKUP($A474,ECFE!#REF!,25,0),0)</f>
        <v>0</v>
      </c>
      <c r="CA474" s="14">
        <f t="shared" si="1180"/>
        <v>0</v>
      </c>
      <c r="CB474" s="14">
        <f>IFERROR(VLOOKUP($A474,#REF!,17,0),0)</f>
        <v>0</v>
      </c>
      <c r="CC474" s="14">
        <f t="shared" si="1181"/>
        <v>0</v>
      </c>
      <c r="CD474" s="14">
        <f>IFERROR(VLOOKUP($A474,#REF!,9,0),0)</f>
        <v>0</v>
      </c>
      <c r="CE474" s="14">
        <f t="shared" si="1182"/>
        <v>0</v>
      </c>
      <c r="CF474" s="14">
        <v>0</v>
      </c>
      <c r="CG474" s="14">
        <f t="shared" si="1183"/>
        <v>0</v>
      </c>
      <c r="CH474" s="14">
        <f>IFERROR(VLOOKUP($A474,ConEnroll!$A$8:$S$601,15,0),0)</f>
        <v>0</v>
      </c>
      <c r="CI474" s="14">
        <f t="shared" si="1184"/>
        <v>0</v>
      </c>
      <c r="CJ474" s="14">
        <f t="shared" si="1185"/>
        <v>0</v>
      </c>
      <c r="CK474" s="14">
        <f t="shared" si="1186"/>
        <v>0</v>
      </c>
      <c r="CL474" s="14" t="e">
        <f t="shared" si="1187"/>
        <v>#VALUE!</v>
      </c>
      <c r="CM474" s="14">
        <f t="shared" si="1188"/>
        <v>0</v>
      </c>
      <c r="CN474" s="42"/>
      <c r="CO474" s="14">
        <f t="shared" si="1129"/>
        <v>0</v>
      </c>
      <c r="CP474" s="14">
        <f t="shared" si="1130"/>
        <v>0</v>
      </c>
      <c r="CQ474" s="14">
        <f t="shared" si="1131"/>
        <v>0</v>
      </c>
      <c r="CR474" s="14">
        <f t="shared" si="1132"/>
        <v>0</v>
      </c>
      <c r="CS474" s="37">
        <f t="shared" si="1133"/>
        <v>0</v>
      </c>
      <c r="CT474" s="239"/>
      <c r="CU474" s="239"/>
      <c r="CV474" s="468"/>
      <c r="CW474" s="14">
        <f>IFERROR(VLOOKUP($A474,BaseFY23!$A$7:$AK$527,6,0),0)</f>
        <v>0</v>
      </c>
      <c r="CX474" s="14">
        <f>IFERROR(VLOOKUP($A474,BaseFY23!$A$7:$AN$528,28,0),0)</f>
        <v>0</v>
      </c>
      <c r="CY474" s="14">
        <f t="shared" si="1189"/>
        <v>0</v>
      </c>
      <c r="CZ474" s="14">
        <f>IFERROR(VLOOKUP($A474,SpecEd23!$A$21:$BB$605,23,0)," ")</f>
        <v>0</v>
      </c>
      <c r="DA474" s="14">
        <f t="shared" si="1190"/>
        <v>0</v>
      </c>
      <c r="DB474" s="14">
        <f>IFERROR(VLOOKUP($A474,ECFE!$A$16:$AB$347,7,0),0)</f>
        <v>0</v>
      </c>
      <c r="DC474" s="14">
        <f t="shared" si="1191"/>
        <v>0</v>
      </c>
      <c r="DD474" s="14">
        <v>0</v>
      </c>
      <c r="DE474" s="14">
        <f t="shared" si="1192"/>
        <v>0</v>
      </c>
      <c r="DF474" s="14">
        <f>IFERROR(VLOOKUP($A474,ConEnroll!$A$7:$S$338,10,0),0)</f>
        <v>0</v>
      </c>
      <c r="DG474" s="14">
        <f t="shared" si="1193"/>
        <v>0</v>
      </c>
      <c r="DH474" s="14">
        <f t="shared" si="1134"/>
        <v>0</v>
      </c>
      <c r="DI474" s="14">
        <f t="shared" si="1194"/>
        <v>0</v>
      </c>
      <c r="DJ474" s="14">
        <f t="shared" si="1135"/>
        <v>0</v>
      </c>
      <c r="DK474" s="14">
        <f t="shared" si="1195"/>
        <v>0</v>
      </c>
      <c r="DL474" s="42"/>
      <c r="DM474" s="14">
        <f>IFERROR(VLOOKUP($A474,HouseFY23!$A$7:$AJ$528,28,0),0)</f>
        <v>0</v>
      </c>
      <c r="DN474" s="14">
        <f t="shared" si="1196"/>
        <v>0</v>
      </c>
      <c r="DO474" s="14">
        <f>IFERROR(VLOOKUP($A474,Compens80percent!$A$13:$M$560,12,0),0)</f>
        <v>0</v>
      </c>
      <c r="DP474" s="14">
        <f t="shared" si="1196"/>
        <v>0</v>
      </c>
      <c r="DQ474" s="14">
        <f t="shared" si="1197"/>
        <v>0</v>
      </c>
      <c r="DR474" s="14">
        <f t="shared" si="1198"/>
        <v>0</v>
      </c>
      <c r="DS474" s="14">
        <f>IFERROR(VLOOKUP($A474,SpecEd23!$A$21:$Z$550,14,0),0)</f>
        <v>0</v>
      </c>
      <c r="DT474" s="14">
        <f t="shared" si="1199"/>
        <v>0</v>
      </c>
      <c r="DU474" s="14">
        <f>IFERROR(VLOOKUP($A474,ECFE!$A$16:$AB$347,9,0),0)</f>
        <v>0</v>
      </c>
      <c r="DV474" s="14">
        <f t="shared" si="1200"/>
        <v>0</v>
      </c>
      <c r="DW474" s="14">
        <f>IFERROR(VLOOKUP($A474,ParaFY19!$A$21:$Z$543,7,0),0)</f>
        <v>392</v>
      </c>
      <c r="DX474" s="14">
        <f t="shared" si="1201"/>
        <v>0</v>
      </c>
      <c r="DY474" s="14">
        <f>IFERROR(VLOOKUP($A474,ConEnroll!$A$7:$S$341,13,0),0)</f>
        <v>0</v>
      </c>
      <c r="DZ474" s="14">
        <f t="shared" si="1202"/>
        <v>0</v>
      </c>
      <c r="EA474" s="14">
        <f t="shared" si="1136"/>
        <v>392</v>
      </c>
      <c r="EB474" s="14">
        <f t="shared" si="1203"/>
        <v>0</v>
      </c>
      <c r="EC474" s="14">
        <f t="shared" si="1137"/>
        <v>392</v>
      </c>
      <c r="ED474" s="14">
        <f t="shared" si="1204"/>
        <v>0</v>
      </c>
      <c r="EE474" s="62"/>
      <c r="EF474" s="14">
        <f t="shared" si="1138"/>
        <v>0</v>
      </c>
      <c r="EG474" s="14">
        <f t="shared" si="1139"/>
        <v>0</v>
      </c>
      <c r="EH474" s="14">
        <f t="shared" si="1140"/>
        <v>0</v>
      </c>
      <c r="EI474" s="14">
        <f t="shared" si="1205"/>
        <v>0</v>
      </c>
      <c r="EJ474" s="37">
        <f t="shared" si="1141"/>
        <v>0</v>
      </c>
      <c r="EK474" s="42"/>
      <c r="EL474" s="14" t="str">
        <f>IFERROR(VLOOKUP($A474,#REF!,27,0),"0")</f>
        <v>0</v>
      </c>
      <c r="EM474" s="14">
        <f t="shared" si="1206"/>
        <v>0</v>
      </c>
      <c r="EN474" s="14" t="str">
        <f>IFERROR(VLOOKUP($A474,SpecEd23!#REF!,23,0)," ")</f>
        <v xml:space="preserve"> </v>
      </c>
      <c r="EO474" s="14">
        <f t="shared" si="1207"/>
        <v>0</v>
      </c>
      <c r="EP474" s="14">
        <f>IFERROR(VLOOKUP($A474,ECFE!#REF!,24,0),0)</f>
        <v>0</v>
      </c>
      <c r="EQ474" s="14">
        <f t="shared" si="1208"/>
        <v>0</v>
      </c>
      <c r="ER474" s="14">
        <f>IFERROR(VLOOKUP($A474,#REF!,30,0),0)</f>
        <v>0</v>
      </c>
      <c r="ES474" s="14">
        <f t="shared" si="1209"/>
        <v>0</v>
      </c>
      <c r="ET474" s="14">
        <f>IFERROR(VLOOKUP($A474,#REF!,12,0),0)</f>
        <v>0</v>
      </c>
      <c r="EU474" s="14">
        <f t="shared" si="1210"/>
        <v>0</v>
      </c>
      <c r="EV474" s="14">
        <v>0</v>
      </c>
      <c r="EW474" s="14">
        <f t="shared" si="1211"/>
        <v>0</v>
      </c>
      <c r="EX474" s="14">
        <f>IFERROR(VLOOKUP($A474,ConEnroll!$A$8:$S$601,16,0),0)</f>
        <v>0</v>
      </c>
      <c r="EY474" s="14">
        <f t="shared" si="1212"/>
        <v>0</v>
      </c>
      <c r="EZ474" s="14">
        <f t="shared" si="1213"/>
        <v>0</v>
      </c>
      <c r="FA474" s="14">
        <f t="shared" si="1214"/>
        <v>0</v>
      </c>
      <c r="FB474" s="14" t="e">
        <f t="shared" si="1215"/>
        <v>#VALUE!</v>
      </c>
      <c r="FC474" s="14">
        <f t="shared" si="1216"/>
        <v>0</v>
      </c>
      <c r="FD474" s="62"/>
      <c r="FE474" s="14">
        <f t="shared" si="1142"/>
        <v>0</v>
      </c>
      <c r="FF474" s="14">
        <f t="shared" si="1143"/>
        <v>0</v>
      </c>
      <c r="FG474" s="14">
        <f t="shared" si="1217"/>
        <v>0</v>
      </c>
      <c r="FH474" s="14">
        <f t="shared" si="1144"/>
        <v>0</v>
      </c>
      <c r="FI474" s="37">
        <f t="shared" si="1145"/>
        <v>0</v>
      </c>
      <c r="FJ474" s="12"/>
      <c r="FK474" s="14" t="str">
        <f>IFERROR(VLOOKUP($A474,#REF!,27,0),"0")</f>
        <v>0</v>
      </c>
      <c r="FL474" s="14">
        <f t="shared" si="1218"/>
        <v>0</v>
      </c>
      <c r="FM474" s="14" t="str">
        <f>IFERROR(VLOOKUP($A474,SpecEd23!$X$22:$Y$610,59,0)," ")</f>
        <v xml:space="preserve"> </v>
      </c>
      <c r="FN474" s="14">
        <f t="shared" si="1219"/>
        <v>0</v>
      </c>
      <c r="FO474" s="14">
        <f>IFERROR(VLOOKUP($A474,ECFE!#REF!,26,0),0)</f>
        <v>0</v>
      </c>
      <c r="FP474" s="14">
        <f t="shared" si="1220"/>
        <v>0</v>
      </c>
      <c r="FQ474" s="14">
        <f>IFERROR(VLOOKUP($A474,#REF!,16,0),0)</f>
        <v>0</v>
      </c>
      <c r="FR474" s="14">
        <f t="shared" si="1221"/>
        <v>0</v>
      </c>
      <c r="FS474" s="14">
        <f>IFERROR(VLOOKUP($A474,#REF!,12,0),0)</f>
        <v>0</v>
      </c>
      <c r="FT474" s="14">
        <f t="shared" si="1222"/>
        <v>0</v>
      </c>
      <c r="FU474" s="14">
        <v>0</v>
      </c>
      <c r="FV474" s="14">
        <f t="shared" si="1223"/>
        <v>0</v>
      </c>
      <c r="FW474" s="14">
        <f>IFERROR(VLOOKUP($A474,ConEnroll!$A$8:$S$601,16,0),0)</f>
        <v>0</v>
      </c>
      <c r="FX474" s="14">
        <f t="shared" si="1224"/>
        <v>0</v>
      </c>
      <c r="FY474" s="14">
        <f t="shared" si="1225"/>
        <v>0</v>
      </c>
      <c r="FZ474" s="14">
        <f t="shared" si="1226"/>
        <v>0</v>
      </c>
      <c r="GA474" s="14" t="e">
        <f t="shared" si="1227"/>
        <v>#VALUE!</v>
      </c>
      <c r="GB474" s="14">
        <f t="shared" si="1228"/>
        <v>0</v>
      </c>
      <c r="GC474" s="39"/>
      <c r="GD474" s="14">
        <f t="shared" si="1146"/>
        <v>0</v>
      </c>
      <c r="GE474" s="14">
        <f t="shared" si="1147"/>
        <v>0</v>
      </c>
      <c r="GF474" s="14">
        <f t="shared" si="1148"/>
        <v>0</v>
      </c>
      <c r="GG474" s="14">
        <f t="shared" si="1149"/>
        <v>0</v>
      </c>
      <c r="GH474" s="37">
        <f t="shared" si="1150"/>
        <v>0</v>
      </c>
    </row>
    <row r="475" spans="1:190" ht="12.5" x14ac:dyDescent="0.25">
      <c r="A475" s="67">
        <v>4188</v>
      </c>
      <c r="B475" s="35">
        <v>7</v>
      </c>
      <c r="C475" s="14">
        <v>7</v>
      </c>
      <c r="D475" s="14"/>
      <c r="E475" s="14"/>
      <c r="F475" s="35" t="s">
        <v>471</v>
      </c>
      <c r="G475" s="41"/>
      <c r="H475" s="14">
        <f>IFERROR(VLOOKUP($A475,BaseFY22!$A$7:$AK$528,6,0),0)</f>
        <v>719</v>
      </c>
      <c r="I475" s="14">
        <f>IFERROR(VLOOKUP($A475,BaseFY22!$A$7:$AK$528,28,0),0)</f>
        <v>5439474.2000000002</v>
      </c>
      <c r="J475" s="14">
        <f t="shared" si="1151"/>
        <v>7565.3326842837278</v>
      </c>
      <c r="K475" s="14">
        <f>IFERROR(VLOOKUP($A475,SpecEd22!$A$21:$BB$605,24,0)," ")</f>
        <v>2955118.636055469</v>
      </c>
      <c r="L475" s="14">
        <f t="shared" si="1152"/>
        <v>4110.0398276153946</v>
      </c>
      <c r="M475" s="14">
        <f>IFERROR(VLOOKUP($A475,ECFE!$A$16:$AB$347,7,0),0)</f>
        <v>0</v>
      </c>
      <c r="N475" s="14">
        <f t="shared" si="1118"/>
        <v>0</v>
      </c>
      <c r="O475" s="14">
        <v>0</v>
      </c>
      <c r="P475" s="14">
        <f t="shared" si="1119"/>
        <v>0</v>
      </c>
      <c r="Q475" s="14">
        <f>IFERROR(VLOOKUP($A475,ConEnroll!$A$7:$S$337,10,0),0)</f>
        <v>0</v>
      </c>
      <c r="R475" s="14">
        <f t="shared" si="1153"/>
        <v>0</v>
      </c>
      <c r="S475" s="14">
        <f t="shared" si="1120"/>
        <v>0</v>
      </c>
      <c r="T475" s="14">
        <f t="shared" si="1154"/>
        <v>0</v>
      </c>
      <c r="U475" s="14">
        <f t="shared" si="1121"/>
        <v>8394592.8360554688</v>
      </c>
      <c r="V475" s="14">
        <f t="shared" si="1155"/>
        <v>11675.372511899122</v>
      </c>
      <c r="W475" s="42"/>
      <c r="X475" s="14">
        <f>IFERROR(VLOOKUP($A475,HouseFY22!$A$6:$AJ$528,28,0),0)</f>
        <v>5541483.3853940004</v>
      </c>
      <c r="Y475" s="14">
        <f t="shared" si="1156"/>
        <v>7707.2091591015305</v>
      </c>
      <c r="Z475" s="14">
        <f>IFERROR(VLOOKUP($A475,Compens80percent!$A$13:$M$560,12,0),0)</f>
        <v>0</v>
      </c>
      <c r="AA475" s="14">
        <f t="shared" si="1156"/>
        <v>0</v>
      </c>
      <c r="AB475" s="14">
        <f t="shared" si="1157"/>
        <v>5541483.3853940004</v>
      </c>
      <c r="AC475" s="14">
        <f t="shared" si="1156"/>
        <v>7707.2091591015305</v>
      </c>
      <c r="AD475" s="14">
        <f>IFERROR(VLOOKUP(A475,SpecEd22!$A$21:$Z$550,14,0),0)</f>
        <v>2955118.636055469</v>
      </c>
      <c r="AE475" s="14">
        <f t="shared" si="1158"/>
        <v>4110.0398276153946</v>
      </c>
      <c r="AF475" s="14">
        <f>IFERROR(VLOOKUP($A475,ECFE!$A$16:$AB$348,8,0),0)</f>
        <v>0</v>
      </c>
      <c r="AG475" s="14">
        <f t="shared" si="1159"/>
        <v>0</v>
      </c>
      <c r="AH475" s="14">
        <f>IFERROR(VLOOKUP(A475,ParaFY19!$A$21:$Z$543,7,0),0)</f>
        <v>6860</v>
      </c>
      <c r="AI475" s="14">
        <f t="shared" si="1160"/>
        <v>9.5410292072322669</v>
      </c>
      <c r="AJ475" s="14">
        <f>IFERROR(VLOOKUP(A475,ConEnroll!$A$7:$S$341,13,0),0)</f>
        <v>0</v>
      </c>
      <c r="AK475" s="14">
        <f t="shared" si="1161"/>
        <v>0</v>
      </c>
      <c r="AL475" s="14">
        <f t="shared" si="1116"/>
        <v>6860</v>
      </c>
      <c r="AM475" s="14">
        <f t="shared" si="1162"/>
        <v>9.5410292072322669</v>
      </c>
      <c r="AN475" s="14">
        <f t="shared" si="1163"/>
        <v>8503462.021449469</v>
      </c>
      <c r="AO475" s="14">
        <f t="shared" si="1164"/>
        <v>11826.790015924158</v>
      </c>
      <c r="AP475" s="62"/>
      <c r="AQ475" s="14">
        <f t="shared" si="1117"/>
        <v>141.87647481780277</v>
      </c>
      <c r="AR475" s="14">
        <f t="shared" si="1122"/>
        <v>0</v>
      </c>
      <c r="AS475" s="14">
        <f t="shared" si="1123"/>
        <v>9.5410292072322669</v>
      </c>
      <c r="AT475" s="14">
        <f t="shared" si="1165"/>
        <v>151.41750402503504</v>
      </c>
      <c r="AU475" s="37">
        <f t="shared" si="1124"/>
        <v>1.296896556154553E-2</v>
      </c>
      <c r="AV475" s="42"/>
      <c r="AW475" s="14" t="str">
        <f>IFERROR(VLOOKUP($A475,#REF!,27,0),"0")</f>
        <v>0</v>
      </c>
      <c r="AX475" s="14">
        <f t="shared" si="1166"/>
        <v>0</v>
      </c>
      <c r="AY475" s="14" t="str">
        <f>IFERROR(VLOOKUP($A475,SpecEd22!#REF!,23,0)," ")</f>
        <v xml:space="preserve"> </v>
      </c>
      <c r="AZ475" s="14" t="e">
        <f t="shared" si="1167"/>
        <v>#VALUE!</v>
      </c>
      <c r="BA475" s="14">
        <f>IFERROR(VLOOKUP($A475,ECFE!#REF!,23,0),0)</f>
        <v>0</v>
      </c>
      <c r="BB475" s="14">
        <f t="shared" si="1168"/>
        <v>0</v>
      </c>
      <c r="BC475" s="14">
        <f>IFERROR(VLOOKUP($A475,#REF!,17,0),0)</f>
        <v>0</v>
      </c>
      <c r="BD475" s="14">
        <f t="shared" si="1169"/>
        <v>0</v>
      </c>
      <c r="BE475" s="14">
        <f>IFERROR(VLOOKUP($A475,#REF!,9,0),0)</f>
        <v>0</v>
      </c>
      <c r="BF475" s="14">
        <f t="shared" si="1170"/>
        <v>0</v>
      </c>
      <c r="BG475" s="14">
        <v>0</v>
      </c>
      <c r="BH475" s="14">
        <f t="shared" si="1171"/>
        <v>0</v>
      </c>
      <c r="BI475" s="14">
        <f>IFERROR(VLOOKUP($A475,ConEnroll!$A$8:$S$601,15,0),0)</f>
        <v>0</v>
      </c>
      <c r="BJ475" s="14">
        <f t="shared" si="1172"/>
        <v>0</v>
      </c>
      <c r="BK475" s="14">
        <f t="shared" si="1173"/>
        <v>0</v>
      </c>
      <c r="BL475" s="14">
        <f t="shared" si="1174"/>
        <v>0</v>
      </c>
      <c r="BM475" s="14" t="e">
        <f t="shared" si="1175"/>
        <v>#VALUE!</v>
      </c>
      <c r="BN475" s="14" t="e">
        <f t="shared" si="1176"/>
        <v>#VALUE!</v>
      </c>
      <c r="BO475" s="42"/>
      <c r="BP475" s="14">
        <f t="shared" si="1125"/>
        <v>7707.2091591015305</v>
      </c>
      <c r="BQ475" s="14" t="e">
        <f t="shared" si="1126"/>
        <v>#VALUE!</v>
      </c>
      <c r="BR475" s="14">
        <f t="shared" si="1177"/>
        <v>9.5410292072322669</v>
      </c>
      <c r="BS475" s="14" t="e">
        <f t="shared" si="1127"/>
        <v>#VALUE!</v>
      </c>
      <c r="BT475" s="37" t="e">
        <f t="shared" si="1128"/>
        <v>#VALUE!</v>
      </c>
      <c r="BU475" s="41"/>
      <c r="BV475" s="14" t="str">
        <f>IFERROR(VLOOKUP($A475,#REF!,27,0),"0")</f>
        <v>0</v>
      </c>
      <c r="BW475" s="14">
        <f t="shared" si="1178"/>
        <v>0</v>
      </c>
      <c r="BX475" s="14" t="str">
        <f>IFERROR(VLOOKUP($A475,SpecEd22!$Z$22:$AV$606,59,0)," ")</f>
        <v xml:space="preserve"> </v>
      </c>
      <c r="BY475" s="14" t="e">
        <f t="shared" si="1179"/>
        <v>#VALUE!</v>
      </c>
      <c r="BZ475" s="14">
        <f>IFERROR(VLOOKUP($A475,ECFE!#REF!,25,0),0)</f>
        <v>0</v>
      </c>
      <c r="CA475" s="14">
        <f t="shared" si="1180"/>
        <v>0</v>
      </c>
      <c r="CB475" s="14">
        <f>IFERROR(VLOOKUP($A475,#REF!,17,0),0)</f>
        <v>0</v>
      </c>
      <c r="CC475" s="14">
        <f t="shared" si="1181"/>
        <v>0</v>
      </c>
      <c r="CD475" s="14">
        <f>IFERROR(VLOOKUP($A475,#REF!,9,0),0)</f>
        <v>0</v>
      </c>
      <c r="CE475" s="14">
        <f t="shared" si="1182"/>
        <v>0</v>
      </c>
      <c r="CF475" s="14">
        <v>0</v>
      </c>
      <c r="CG475" s="14">
        <f t="shared" si="1183"/>
        <v>0</v>
      </c>
      <c r="CH475" s="14">
        <f>IFERROR(VLOOKUP($A475,ConEnroll!$A$8:$S$601,15,0),0)</f>
        <v>0</v>
      </c>
      <c r="CI475" s="14">
        <f t="shared" si="1184"/>
        <v>0</v>
      </c>
      <c r="CJ475" s="14">
        <f t="shared" si="1185"/>
        <v>0</v>
      </c>
      <c r="CK475" s="14">
        <f t="shared" si="1186"/>
        <v>0</v>
      </c>
      <c r="CL475" s="14" t="e">
        <f t="shared" si="1187"/>
        <v>#VALUE!</v>
      </c>
      <c r="CM475" s="14" t="e">
        <f t="shared" si="1188"/>
        <v>#VALUE!</v>
      </c>
      <c r="CN475" s="42"/>
      <c r="CO475" s="14">
        <f t="shared" si="1129"/>
        <v>-7565.3326842837278</v>
      </c>
      <c r="CP475" s="14" t="e">
        <f t="shared" si="1130"/>
        <v>#VALUE!</v>
      </c>
      <c r="CQ475" s="14">
        <f t="shared" si="1131"/>
        <v>0</v>
      </c>
      <c r="CR475" s="14" t="e">
        <f t="shared" si="1132"/>
        <v>#VALUE!</v>
      </c>
      <c r="CS475" s="37" t="e">
        <f t="shared" si="1133"/>
        <v>#VALUE!</v>
      </c>
      <c r="CT475" s="239"/>
      <c r="CU475" s="239"/>
      <c r="CV475" s="468"/>
      <c r="CW475" s="14">
        <f>IFERROR(VLOOKUP($A475,BaseFY23!$A$7:$AK$527,6,0),0)</f>
        <v>732</v>
      </c>
      <c r="CX475" s="14">
        <f>IFERROR(VLOOKUP($A475,BaseFY23!$A$7:$AN$528,28,0),0)</f>
        <v>5554102</v>
      </c>
      <c r="CY475" s="14">
        <f t="shared" si="1189"/>
        <v>7587.5710382513662</v>
      </c>
      <c r="CZ475" s="14">
        <f>IFERROR(VLOOKUP($A475,SpecEd23!$A$21:$BB$605,23,0)," ")</f>
        <v>3223038.2219764539</v>
      </c>
      <c r="DA475" s="14">
        <f t="shared" si="1190"/>
        <v>4403.0576802957021</v>
      </c>
      <c r="DB475" s="14">
        <f>IFERROR(VLOOKUP($A475,ECFE!$A$16:$AB$347,7,0),0)</f>
        <v>0</v>
      </c>
      <c r="DC475" s="14">
        <f t="shared" si="1191"/>
        <v>0</v>
      </c>
      <c r="DD475" s="14">
        <v>0</v>
      </c>
      <c r="DE475" s="14">
        <f t="shared" si="1192"/>
        <v>0</v>
      </c>
      <c r="DF475" s="14">
        <f>IFERROR(VLOOKUP($A475,ConEnroll!$A$7:$S$338,10,0),0)</f>
        <v>0</v>
      </c>
      <c r="DG475" s="14">
        <f t="shared" si="1193"/>
        <v>0</v>
      </c>
      <c r="DH475" s="14">
        <f t="shared" si="1134"/>
        <v>0</v>
      </c>
      <c r="DI475" s="14">
        <f t="shared" si="1194"/>
        <v>0</v>
      </c>
      <c r="DJ475" s="14">
        <f t="shared" si="1135"/>
        <v>8777140.2219764534</v>
      </c>
      <c r="DK475" s="14">
        <f t="shared" si="1195"/>
        <v>11990.628718547068</v>
      </c>
      <c r="DL475" s="42"/>
      <c r="DM475" s="14">
        <f>IFERROR(VLOOKUP($A475,HouseFY23!$A$7:$AJ$528,28,0),0)</f>
        <v>5765553.0800000001</v>
      </c>
      <c r="DN475" s="14">
        <f t="shared" si="1196"/>
        <v>7876.4386338797813</v>
      </c>
      <c r="DO475" s="14">
        <f>IFERROR(VLOOKUP($A475,Compens80percent!$A$13:$M$560,12,0),0)</f>
        <v>0</v>
      </c>
      <c r="DP475" s="14">
        <f t="shared" si="1196"/>
        <v>0</v>
      </c>
      <c r="DQ475" s="14">
        <f t="shared" si="1197"/>
        <v>5765553.0800000001</v>
      </c>
      <c r="DR475" s="14">
        <f t="shared" si="1198"/>
        <v>8018.8499026425588</v>
      </c>
      <c r="DS475" s="14">
        <f>IFERROR(VLOOKUP($A475,SpecEd23!$A$21:$Z$550,14,0),0)</f>
        <v>3223038.2219764539</v>
      </c>
      <c r="DT475" s="14">
        <f t="shared" si="1199"/>
        <v>4403.0576802957021</v>
      </c>
      <c r="DU475" s="14">
        <f>IFERROR(VLOOKUP($A475,ECFE!$A$16:$AB$347,9,0),0)</f>
        <v>0</v>
      </c>
      <c r="DV475" s="14">
        <f t="shared" si="1200"/>
        <v>0</v>
      </c>
      <c r="DW475" s="14">
        <f>IFERROR(VLOOKUP($A475,ParaFY19!$A$21:$Z$543,7,0),0)</f>
        <v>6860</v>
      </c>
      <c r="DX475" s="14">
        <f t="shared" si="1201"/>
        <v>9.3715846994535514</v>
      </c>
      <c r="DY475" s="14">
        <f>IFERROR(VLOOKUP($A475,ConEnroll!$A$7:$S$341,13,0),0)</f>
        <v>0</v>
      </c>
      <c r="DZ475" s="14">
        <f t="shared" si="1202"/>
        <v>0</v>
      </c>
      <c r="EA475" s="14">
        <f t="shared" si="1136"/>
        <v>6860</v>
      </c>
      <c r="EB475" s="14">
        <f t="shared" si="1203"/>
        <v>9.3715846994535514</v>
      </c>
      <c r="EC475" s="14">
        <f t="shared" si="1137"/>
        <v>8995451.3019764535</v>
      </c>
      <c r="ED475" s="14">
        <f t="shared" si="1204"/>
        <v>12288.867898874936</v>
      </c>
      <c r="EE475" s="62"/>
      <c r="EF475" s="14">
        <f t="shared" si="1138"/>
        <v>288.86759562841507</v>
      </c>
      <c r="EG475" s="14">
        <f t="shared" si="1139"/>
        <v>0</v>
      </c>
      <c r="EH475" s="14">
        <f t="shared" si="1140"/>
        <v>9.3715846994535514</v>
      </c>
      <c r="EI475" s="14">
        <f t="shared" si="1205"/>
        <v>298.23918032786861</v>
      </c>
      <c r="EJ475" s="37">
        <f t="shared" si="1141"/>
        <v>2.4872689108166042E-2</v>
      </c>
      <c r="EK475" s="42"/>
      <c r="EL475" s="14" t="str">
        <f>IFERROR(VLOOKUP($A475,#REF!,27,0),"0")</f>
        <v>0</v>
      </c>
      <c r="EM475" s="14">
        <f t="shared" si="1206"/>
        <v>0</v>
      </c>
      <c r="EN475" s="14" t="str">
        <f>IFERROR(VLOOKUP($A475,SpecEd23!#REF!,23,0)," ")</f>
        <v xml:space="preserve"> </v>
      </c>
      <c r="EO475" s="14" t="e">
        <f t="shared" si="1207"/>
        <v>#VALUE!</v>
      </c>
      <c r="EP475" s="14">
        <f>IFERROR(VLOOKUP($A475,ECFE!#REF!,24,0),0)</f>
        <v>0</v>
      </c>
      <c r="EQ475" s="14">
        <f t="shared" si="1208"/>
        <v>0</v>
      </c>
      <c r="ER475" s="14">
        <f>IFERROR(VLOOKUP($A475,#REF!,30,0),0)</f>
        <v>0</v>
      </c>
      <c r="ES475" s="14">
        <f t="shared" si="1209"/>
        <v>0</v>
      </c>
      <c r="ET475" s="14">
        <f>IFERROR(VLOOKUP($A475,#REF!,12,0),0)</f>
        <v>0</v>
      </c>
      <c r="EU475" s="14">
        <f t="shared" si="1210"/>
        <v>0</v>
      </c>
      <c r="EV475" s="14">
        <v>0</v>
      </c>
      <c r="EW475" s="14">
        <f t="shared" si="1211"/>
        <v>0</v>
      </c>
      <c r="EX475" s="14">
        <f>IFERROR(VLOOKUP($A475,ConEnroll!$A$8:$S$601,16,0),0)</f>
        <v>0</v>
      </c>
      <c r="EY475" s="14">
        <f t="shared" si="1212"/>
        <v>0</v>
      </c>
      <c r="EZ475" s="14">
        <f t="shared" si="1213"/>
        <v>0</v>
      </c>
      <c r="FA475" s="14">
        <f t="shared" si="1214"/>
        <v>0</v>
      </c>
      <c r="FB475" s="14" t="e">
        <f t="shared" si="1215"/>
        <v>#VALUE!</v>
      </c>
      <c r="FC475" s="14" t="e">
        <f t="shared" si="1216"/>
        <v>#VALUE!</v>
      </c>
      <c r="FD475" s="62"/>
      <c r="FE475" s="14">
        <f t="shared" si="1142"/>
        <v>7876.4386338797813</v>
      </c>
      <c r="FF475" s="14" t="e">
        <f t="shared" si="1143"/>
        <v>#VALUE!</v>
      </c>
      <c r="FG475" s="14">
        <f t="shared" si="1217"/>
        <v>9.3715846994535514</v>
      </c>
      <c r="FH475" s="14" t="e">
        <f t="shared" si="1144"/>
        <v>#VALUE!</v>
      </c>
      <c r="FI475" s="37" t="e">
        <f t="shared" si="1145"/>
        <v>#VALUE!</v>
      </c>
      <c r="FJ475" s="12"/>
      <c r="FK475" s="14" t="str">
        <f>IFERROR(VLOOKUP($A475,#REF!,27,0),"0")</f>
        <v>0</v>
      </c>
      <c r="FL475" s="14">
        <f t="shared" si="1218"/>
        <v>0</v>
      </c>
      <c r="FM475" s="14" t="str">
        <f>IFERROR(VLOOKUP($A475,SpecEd23!$X$22:$Y$610,59,0)," ")</f>
        <v xml:space="preserve"> </v>
      </c>
      <c r="FN475" s="14" t="e">
        <f t="shared" si="1219"/>
        <v>#VALUE!</v>
      </c>
      <c r="FO475" s="14">
        <f>IFERROR(VLOOKUP($A475,ECFE!#REF!,26,0),0)</f>
        <v>0</v>
      </c>
      <c r="FP475" s="14">
        <f t="shared" si="1220"/>
        <v>0</v>
      </c>
      <c r="FQ475" s="14">
        <f>IFERROR(VLOOKUP($A475,#REF!,16,0),0)</f>
        <v>0</v>
      </c>
      <c r="FR475" s="14">
        <f t="shared" si="1221"/>
        <v>0</v>
      </c>
      <c r="FS475" s="14">
        <f>IFERROR(VLOOKUP($A475,#REF!,12,0),0)</f>
        <v>0</v>
      </c>
      <c r="FT475" s="14">
        <f t="shared" si="1222"/>
        <v>0</v>
      </c>
      <c r="FU475" s="14">
        <v>0</v>
      </c>
      <c r="FV475" s="14">
        <f t="shared" si="1223"/>
        <v>0</v>
      </c>
      <c r="FW475" s="14">
        <f>IFERROR(VLOOKUP($A475,ConEnroll!$A$8:$S$601,16,0),0)</f>
        <v>0</v>
      </c>
      <c r="FX475" s="14">
        <f t="shared" si="1224"/>
        <v>0</v>
      </c>
      <c r="FY475" s="14">
        <f t="shared" si="1225"/>
        <v>0</v>
      </c>
      <c r="FZ475" s="14">
        <f t="shared" si="1226"/>
        <v>0</v>
      </c>
      <c r="GA475" s="14" t="e">
        <f t="shared" si="1227"/>
        <v>#VALUE!</v>
      </c>
      <c r="GB475" s="14" t="e">
        <f t="shared" si="1228"/>
        <v>#VALUE!</v>
      </c>
      <c r="GC475" s="39"/>
      <c r="GD475" s="14">
        <f t="shared" si="1146"/>
        <v>-7587.5710382513662</v>
      </c>
      <c r="GE475" s="14" t="e">
        <f t="shared" si="1147"/>
        <v>#VALUE!</v>
      </c>
      <c r="GF475" s="14">
        <f t="shared" si="1148"/>
        <v>0</v>
      </c>
      <c r="GG475" s="14" t="e">
        <f t="shared" si="1149"/>
        <v>#VALUE!</v>
      </c>
      <c r="GH475" s="37" t="e">
        <f t="shared" si="1150"/>
        <v>#VALUE!</v>
      </c>
    </row>
    <row r="476" spans="1:190" ht="12.5" x14ac:dyDescent="0.25">
      <c r="A476" s="67">
        <v>4189</v>
      </c>
      <c r="B476" s="35">
        <v>7</v>
      </c>
      <c r="C476" s="14">
        <v>7</v>
      </c>
      <c r="D476" s="14"/>
      <c r="E476" s="14"/>
      <c r="F476" s="35" t="s">
        <v>472</v>
      </c>
      <c r="G476" s="41"/>
      <c r="H476" s="14">
        <f>IFERROR(VLOOKUP($A476,BaseFY22!$A$7:$AK$528,6,0),0)</f>
        <v>187</v>
      </c>
      <c r="I476" s="14">
        <f>IFERROR(VLOOKUP($A476,BaseFY22!$A$7:$AK$528,28,0),0)</f>
        <v>1474169</v>
      </c>
      <c r="J476" s="14">
        <f t="shared" si="1151"/>
        <v>7883.2566844919784</v>
      </c>
      <c r="K476" s="14">
        <f>IFERROR(VLOOKUP($A476,SpecEd22!$A$21:$BB$605,24,0)," ")</f>
        <v>2191920.8510496411</v>
      </c>
      <c r="L476" s="14">
        <f t="shared" si="1152"/>
        <v>11721.501877270808</v>
      </c>
      <c r="M476" s="14">
        <f>IFERROR(VLOOKUP($A476,ECFE!$A$16:$AB$347,7,0),0)</f>
        <v>0</v>
      </c>
      <c r="N476" s="14">
        <f t="shared" si="1118"/>
        <v>0</v>
      </c>
      <c r="O476" s="14">
        <v>0</v>
      </c>
      <c r="P476" s="14">
        <f t="shared" si="1119"/>
        <v>0</v>
      </c>
      <c r="Q476" s="14">
        <f>IFERROR(VLOOKUP($A476,ConEnroll!$A$7:$S$337,10,0),0)</f>
        <v>0</v>
      </c>
      <c r="R476" s="14">
        <f t="shared" si="1153"/>
        <v>0</v>
      </c>
      <c r="S476" s="14">
        <f t="shared" si="1120"/>
        <v>0</v>
      </c>
      <c r="T476" s="14">
        <f t="shared" si="1154"/>
        <v>0</v>
      </c>
      <c r="U476" s="14">
        <f t="shared" si="1121"/>
        <v>3666089.8510496411</v>
      </c>
      <c r="V476" s="14">
        <f t="shared" si="1155"/>
        <v>19604.758561762788</v>
      </c>
      <c r="W476" s="42"/>
      <c r="X476" s="14">
        <f>IFERROR(VLOOKUP($A476,HouseFY22!$A$6:$AJ$528,28,0),0)</f>
        <v>1504172.4607800001</v>
      </c>
      <c r="Y476" s="14">
        <f t="shared" si="1156"/>
        <v>8043.7029988235299</v>
      </c>
      <c r="Z476" s="14">
        <f>IFERROR(VLOOKUP($A476,Compens80percent!$A$13:$M$560,12,0),0)</f>
        <v>0</v>
      </c>
      <c r="AA476" s="14">
        <f t="shared" si="1156"/>
        <v>0</v>
      </c>
      <c r="AB476" s="14">
        <f t="shared" si="1157"/>
        <v>1504172.4607800001</v>
      </c>
      <c r="AC476" s="14">
        <f t="shared" si="1156"/>
        <v>8043.7029988235299</v>
      </c>
      <c r="AD476" s="14">
        <f>IFERROR(VLOOKUP(A476,SpecEd22!$A$21:$Z$550,14,0),0)</f>
        <v>2191920.8510496411</v>
      </c>
      <c r="AE476" s="14">
        <f t="shared" si="1158"/>
        <v>11721.501877270808</v>
      </c>
      <c r="AF476" s="14">
        <f>IFERROR(VLOOKUP($A476,ECFE!$A$16:$AB$348,8,0),0)</f>
        <v>0</v>
      </c>
      <c r="AG476" s="14">
        <f t="shared" si="1159"/>
        <v>0</v>
      </c>
      <c r="AH476" s="14">
        <f>IFERROR(VLOOKUP(A476,ParaFY19!$A$21:$Z$543,7,0),0)</f>
        <v>2156</v>
      </c>
      <c r="AI476" s="14">
        <f t="shared" si="1160"/>
        <v>11.529411764705882</v>
      </c>
      <c r="AJ476" s="14">
        <f>IFERROR(VLOOKUP(A476,ConEnroll!$A$7:$S$341,13,0),0)</f>
        <v>0</v>
      </c>
      <c r="AK476" s="14">
        <f t="shared" si="1161"/>
        <v>0</v>
      </c>
      <c r="AL476" s="14">
        <f t="shared" si="1116"/>
        <v>2156</v>
      </c>
      <c r="AM476" s="14">
        <f t="shared" si="1162"/>
        <v>11.529411764705882</v>
      </c>
      <c r="AN476" s="14">
        <f t="shared" si="1163"/>
        <v>3698249.3118296415</v>
      </c>
      <c r="AO476" s="14">
        <f t="shared" si="1164"/>
        <v>19776.734287859046</v>
      </c>
      <c r="AP476" s="62"/>
      <c r="AQ476" s="14">
        <f t="shared" si="1117"/>
        <v>160.44631433155155</v>
      </c>
      <c r="AR476" s="14">
        <f t="shared" si="1122"/>
        <v>0</v>
      </c>
      <c r="AS476" s="14">
        <f t="shared" si="1123"/>
        <v>11.529411764705882</v>
      </c>
      <c r="AT476" s="14">
        <f t="shared" si="1165"/>
        <v>171.97572609625743</v>
      </c>
      <c r="AU476" s="37">
        <f t="shared" si="1124"/>
        <v>8.7721420059556198E-3</v>
      </c>
      <c r="AV476" s="42"/>
      <c r="AW476" s="14" t="str">
        <f>IFERROR(VLOOKUP($A476,#REF!,27,0),"0")</f>
        <v>0</v>
      </c>
      <c r="AX476" s="14">
        <f t="shared" si="1166"/>
        <v>0</v>
      </c>
      <c r="AY476" s="14" t="str">
        <f>IFERROR(VLOOKUP($A476,SpecEd22!#REF!,23,0)," ")</f>
        <v xml:space="preserve"> </v>
      </c>
      <c r="AZ476" s="14" t="e">
        <f t="shared" si="1167"/>
        <v>#VALUE!</v>
      </c>
      <c r="BA476" s="14">
        <f>IFERROR(VLOOKUP($A476,ECFE!#REF!,23,0),0)</f>
        <v>0</v>
      </c>
      <c r="BB476" s="14">
        <f t="shared" si="1168"/>
        <v>0</v>
      </c>
      <c r="BC476" s="14">
        <f>IFERROR(VLOOKUP($A476,#REF!,17,0),0)</f>
        <v>0</v>
      </c>
      <c r="BD476" s="14">
        <f t="shared" si="1169"/>
        <v>0</v>
      </c>
      <c r="BE476" s="14">
        <f>IFERROR(VLOOKUP($A476,#REF!,9,0),0)</f>
        <v>0</v>
      </c>
      <c r="BF476" s="14">
        <f t="shared" si="1170"/>
        <v>0</v>
      </c>
      <c r="BG476" s="14">
        <v>0</v>
      </c>
      <c r="BH476" s="14">
        <f t="shared" si="1171"/>
        <v>0</v>
      </c>
      <c r="BI476" s="14">
        <f>IFERROR(VLOOKUP($A476,ConEnroll!$A$8:$S$601,15,0),0)</f>
        <v>0</v>
      </c>
      <c r="BJ476" s="14">
        <f t="shared" si="1172"/>
        <v>0</v>
      </c>
      <c r="BK476" s="14">
        <f t="shared" si="1173"/>
        <v>0</v>
      </c>
      <c r="BL476" s="14">
        <f t="shared" si="1174"/>
        <v>0</v>
      </c>
      <c r="BM476" s="14" t="e">
        <f t="shared" si="1175"/>
        <v>#VALUE!</v>
      </c>
      <c r="BN476" s="14" t="e">
        <f t="shared" si="1176"/>
        <v>#VALUE!</v>
      </c>
      <c r="BO476" s="42"/>
      <c r="BP476" s="14">
        <f t="shared" si="1125"/>
        <v>8043.7029988235299</v>
      </c>
      <c r="BQ476" s="14" t="e">
        <f t="shared" si="1126"/>
        <v>#VALUE!</v>
      </c>
      <c r="BR476" s="14">
        <f t="shared" si="1177"/>
        <v>11.529411764705882</v>
      </c>
      <c r="BS476" s="14" t="e">
        <f t="shared" si="1127"/>
        <v>#VALUE!</v>
      </c>
      <c r="BT476" s="37" t="e">
        <f t="shared" si="1128"/>
        <v>#VALUE!</v>
      </c>
      <c r="BU476" s="41"/>
      <c r="BV476" s="14" t="str">
        <f>IFERROR(VLOOKUP($A476,#REF!,27,0),"0")</f>
        <v>0</v>
      </c>
      <c r="BW476" s="14">
        <f t="shared" si="1178"/>
        <v>0</v>
      </c>
      <c r="BX476" s="14" t="str">
        <f>IFERROR(VLOOKUP($A476,SpecEd22!$Z$22:$AV$606,59,0)," ")</f>
        <v xml:space="preserve"> </v>
      </c>
      <c r="BY476" s="14" t="e">
        <f t="shared" si="1179"/>
        <v>#VALUE!</v>
      </c>
      <c r="BZ476" s="14">
        <f>IFERROR(VLOOKUP($A476,ECFE!#REF!,25,0),0)</f>
        <v>0</v>
      </c>
      <c r="CA476" s="14">
        <f t="shared" si="1180"/>
        <v>0</v>
      </c>
      <c r="CB476" s="14">
        <f>IFERROR(VLOOKUP($A476,#REF!,17,0),0)</f>
        <v>0</v>
      </c>
      <c r="CC476" s="14">
        <f t="shared" si="1181"/>
        <v>0</v>
      </c>
      <c r="CD476" s="14">
        <f>IFERROR(VLOOKUP($A476,#REF!,9,0),0)</f>
        <v>0</v>
      </c>
      <c r="CE476" s="14">
        <f t="shared" si="1182"/>
        <v>0</v>
      </c>
      <c r="CF476" s="14">
        <v>0</v>
      </c>
      <c r="CG476" s="14">
        <f t="shared" si="1183"/>
        <v>0</v>
      </c>
      <c r="CH476" s="14">
        <f>IFERROR(VLOOKUP($A476,ConEnroll!$A$8:$S$601,15,0),0)</f>
        <v>0</v>
      </c>
      <c r="CI476" s="14">
        <f t="shared" si="1184"/>
        <v>0</v>
      </c>
      <c r="CJ476" s="14">
        <f t="shared" si="1185"/>
        <v>0</v>
      </c>
      <c r="CK476" s="14">
        <f t="shared" si="1186"/>
        <v>0</v>
      </c>
      <c r="CL476" s="14" t="e">
        <f t="shared" si="1187"/>
        <v>#VALUE!</v>
      </c>
      <c r="CM476" s="14" t="e">
        <f t="shared" si="1188"/>
        <v>#VALUE!</v>
      </c>
      <c r="CN476" s="42"/>
      <c r="CO476" s="14">
        <f t="shared" si="1129"/>
        <v>-7883.2566844919784</v>
      </c>
      <c r="CP476" s="14" t="e">
        <f t="shared" si="1130"/>
        <v>#VALUE!</v>
      </c>
      <c r="CQ476" s="14">
        <f t="shared" si="1131"/>
        <v>0</v>
      </c>
      <c r="CR476" s="14" t="e">
        <f t="shared" si="1132"/>
        <v>#VALUE!</v>
      </c>
      <c r="CS476" s="37" t="e">
        <f t="shared" si="1133"/>
        <v>#VALUE!</v>
      </c>
      <c r="CT476" s="239"/>
      <c r="CU476" s="239"/>
      <c r="CV476" s="468"/>
      <c r="CW476" s="14">
        <f>IFERROR(VLOOKUP($A476,BaseFY23!$A$7:$AK$527,6,0),0)</f>
        <v>241.14473699999999</v>
      </c>
      <c r="CX476" s="14">
        <f>IFERROR(VLOOKUP($A476,BaseFY23!$A$7:$AN$528,28,0),0)</f>
        <v>1910498.6052629999</v>
      </c>
      <c r="CY476" s="14">
        <f t="shared" si="1189"/>
        <v>7922.6220278778046</v>
      </c>
      <c r="CZ476" s="14">
        <f>IFERROR(VLOOKUP($A476,SpecEd23!$A$21:$BB$605,23,0)," ")</f>
        <v>3035609.023975207</v>
      </c>
      <c r="DA476" s="14">
        <f t="shared" si="1190"/>
        <v>12588.327913518624</v>
      </c>
      <c r="DB476" s="14">
        <f>IFERROR(VLOOKUP($A476,ECFE!$A$16:$AB$347,7,0),0)</f>
        <v>0</v>
      </c>
      <c r="DC476" s="14">
        <f t="shared" si="1191"/>
        <v>0</v>
      </c>
      <c r="DD476" s="14">
        <v>0</v>
      </c>
      <c r="DE476" s="14">
        <f t="shared" si="1192"/>
        <v>0</v>
      </c>
      <c r="DF476" s="14">
        <f>IFERROR(VLOOKUP($A476,ConEnroll!$A$7:$S$338,10,0),0)</f>
        <v>0</v>
      </c>
      <c r="DG476" s="14">
        <f t="shared" si="1193"/>
        <v>0</v>
      </c>
      <c r="DH476" s="14">
        <f t="shared" si="1134"/>
        <v>0</v>
      </c>
      <c r="DI476" s="14">
        <f t="shared" si="1194"/>
        <v>0</v>
      </c>
      <c r="DJ476" s="14">
        <f t="shared" si="1135"/>
        <v>4946107.6292382069</v>
      </c>
      <c r="DK476" s="14">
        <f t="shared" si="1195"/>
        <v>20510.949941396429</v>
      </c>
      <c r="DL476" s="42"/>
      <c r="DM476" s="14">
        <f>IFERROR(VLOOKUP($A476,HouseFY23!$A$7:$AJ$528,28,0),0)</f>
        <v>1986086.265263</v>
      </c>
      <c r="DN476" s="14">
        <f t="shared" si="1196"/>
        <v>8236.0755203336666</v>
      </c>
      <c r="DO476" s="14">
        <f>IFERROR(VLOOKUP($A476,Compens80percent!$A$13:$M$560,12,0),0)</f>
        <v>0</v>
      </c>
      <c r="DP476" s="14">
        <f t="shared" si="1196"/>
        <v>0</v>
      </c>
      <c r="DQ476" s="14">
        <f t="shared" si="1197"/>
        <v>1986086.265263</v>
      </c>
      <c r="DR476" s="14">
        <f t="shared" si="1198"/>
        <v>10620.782167181818</v>
      </c>
      <c r="DS476" s="14">
        <f>IFERROR(VLOOKUP($A476,SpecEd23!$A$21:$Z$550,14,0),0)</f>
        <v>3035609.023975207</v>
      </c>
      <c r="DT476" s="14">
        <f t="shared" si="1199"/>
        <v>12588.327913518624</v>
      </c>
      <c r="DU476" s="14">
        <f>IFERROR(VLOOKUP($A476,ECFE!$A$16:$AB$347,9,0),0)</f>
        <v>0</v>
      </c>
      <c r="DV476" s="14">
        <f t="shared" si="1200"/>
        <v>0</v>
      </c>
      <c r="DW476" s="14">
        <f>IFERROR(VLOOKUP($A476,ParaFY19!$A$21:$Z$543,7,0),0)</f>
        <v>2156</v>
      </c>
      <c r="DX476" s="14">
        <f t="shared" si="1201"/>
        <v>8.9406885956627793</v>
      </c>
      <c r="DY476" s="14">
        <f>IFERROR(VLOOKUP($A476,ConEnroll!$A$7:$S$341,13,0),0)</f>
        <v>0</v>
      </c>
      <c r="DZ476" s="14">
        <f t="shared" si="1202"/>
        <v>0</v>
      </c>
      <c r="EA476" s="14">
        <f t="shared" si="1136"/>
        <v>2156</v>
      </c>
      <c r="EB476" s="14">
        <f t="shared" si="1203"/>
        <v>8.9406885956627793</v>
      </c>
      <c r="EC476" s="14">
        <f t="shared" si="1137"/>
        <v>5023851.289238207</v>
      </c>
      <c r="ED476" s="14">
        <f t="shared" si="1204"/>
        <v>20833.344122447954</v>
      </c>
      <c r="EE476" s="62"/>
      <c r="EF476" s="14">
        <f t="shared" si="1138"/>
        <v>313.45349245586203</v>
      </c>
      <c r="EG476" s="14">
        <f t="shared" si="1139"/>
        <v>0</v>
      </c>
      <c r="EH476" s="14">
        <f t="shared" si="1140"/>
        <v>8.9406885956627793</v>
      </c>
      <c r="EI476" s="14">
        <f t="shared" si="1205"/>
        <v>322.39418105152481</v>
      </c>
      <c r="EJ476" s="37">
        <f t="shared" si="1141"/>
        <v>1.5718149669940423E-2</v>
      </c>
      <c r="EK476" s="42"/>
      <c r="EL476" s="14" t="str">
        <f>IFERROR(VLOOKUP($A476,#REF!,27,0),"0")</f>
        <v>0</v>
      </c>
      <c r="EM476" s="14">
        <f t="shared" si="1206"/>
        <v>0</v>
      </c>
      <c r="EN476" s="14" t="str">
        <f>IFERROR(VLOOKUP($A476,SpecEd23!#REF!,23,0)," ")</f>
        <v xml:space="preserve"> </v>
      </c>
      <c r="EO476" s="14" t="e">
        <f t="shared" si="1207"/>
        <v>#VALUE!</v>
      </c>
      <c r="EP476" s="14">
        <f>IFERROR(VLOOKUP($A476,ECFE!#REF!,24,0),0)</f>
        <v>0</v>
      </c>
      <c r="EQ476" s="14">
        <f t="shared" si="1208"/>
        <v>0</v>
      </c>
      <c r="ER476" s="14">
        <f>IFERROR(VLOOKUP($A476,#REF!,30,0),0)</f>
        <v>0</v>
      </c>
      <c r="ES476" s="14">
        <f t="shared" si="1209"/>
        <v>0</v>
      </c>
      <c r="ET476" s="14">
        <f>IFERROR(VLOOKUP($A476,#REF!,12,0),0)</f>
        <v>0</v>
      </c>
      <c r="EU476" s="14">
        <f t="shared" si="1210"/>
        <v>0</v>
      </c>
      <c r="EV476" s="14">
        <v>0</v>
      </c>
      <c r="EW476" s="14">
        <f t="shared" si="1211"/>
        <v>0</v>
      </c>
      <c r="EX476" s="14">
        <f>IFERROR(VLOOKUP($A476,ConEnroll!$A$8:$S$601,16,0),0)</f>
        <v>0</v>
      </c>
      <c r="EY476" s="14">
        <f t="shared" si="1212"/>
        <v>0</v>
      </c>
      <c r="EZ476" s="14">
        <f t="shared" si="1213"/>
        <v>0</v>
      </c>
      <c r="FA476" s="14">
        <f t="shared" si="1214"/>
        <v>0</v>
      </c>
      <c r="FB476" s="14" t="e">
        <f t="shared" si="1215"/>
        <v>#VALUE!</v>
      </c>
      <c r="FC476" s="14" t="e">
        <f t="shared" si="1216"/>
        <v>#VALUE!</v>
      </c>
      <c r="FD476" s="62"/>
      <c r="FE476" s="14">
        <f t="shared" si="1142"/>
        <v>8236.0755203336666</v>
      </c>
      <c r="FF476" s="14" t="e">
        <f t="shared" si="1143"/>
        <v>#VALUE!</v>
      </c>
      <c r="FG476" s="14">
        <f t="shared" si="1217"/>
        <v>8.9406885956627793</v>
      </c>
      <c r="FH476" s="14" t="e">
        <f t="shared" si="1144"/>
        <v>#VALUE!</v>
      </c>
      <c r="FI476" s="37" t="e">
        <f t="shared" si="1145"/>
        <v>#VALUE!</v>
      </c>
      <c r="FJ476" s="12"/>
      <c r="FK476" s="14" t="str">
        <f>IFERROR(VLOOKUP($A476,#REF!,27,0),"0")</f>
        <v>0</v>
      </c>
      <c r="FL476" s="14">
        <f t="shared" si="1218"/>
        <v>0</v>
      </c>
      <c r="FM476" s="14" t="str">
        <f>IFERROR(VLOOKUP($A476,SpecEd23!$X$22:$Y$610,59,0)," ")</f>
        <v xml:space="preserve"> </v>
      </c>
      <c r="FN476" s="14" t="e">
        <f t="shared" si="1219"/>
        <v>#VALUE!</v>
      </c>
      <c r="FO476" s="14">
        <f>IFERROR(VLOOKUP($A476,ECFE!#REF!,26,0),0)</f>
        <v>0</v>
      </c>
      <c r="FP476" s="14">
        <f t="shared" si="1220"/>
        <v>0</v>
      </c>
      <c r="FQ476" s="14">
        <f>IFERROR(VLOOKUP($A476,#REF!,16,0),0)</f>
        <v>0</v>
      </c>
      <c r="FR476" s="14">
        <f t="shared" si="1221"/>
        <v>0</v>
      </c>
      <c r="FS476" s="14">
        <f>IFERROR(VLOOKUP($A476,#REF!,12,0),0)</f>
        <v>0</v>
      </c>
      <c r="FT476" s="14">
        <f t="shared" si="1222"/>
        <v>0</v>
      </c>
      <c r="FU476" s="14">
        <v>0</v>
      </c>
      <c r="FV476" s="14">
        <f t="shared" si="1223"/>
        <v>0</v>
      </c>
      <c r="FW476" s="14">
        <f>IFERROR(VLOOKUP($A476,ConEnroll!$A$8:$S$601,16,0),0)</f>
        <v>0</v>
      </c>
      <c r="FX476" s="14">
        <f t="shared" si="1224"/>
        <v>0</v>
      </c>
      <c r="FY476" s="14">
        <f t="shared" si="1225"/>
        <v>0</v>
      </c>
      <c r="FZ476" s="14">
        <f t="shared" si="1226"/>
        <v>0</v>
      </c>
      <c r="GA476" s="14" t="e">
        <f t="shared" si="1227"/>
        <v>#VALUE!</v>
      </c>
      <c r="GB476" s="14" t="e">
        <f t="shared" si="1228"/>
        <v>#VALUE!</v>
      </c>
      <c r="GC476" s="39"/>
      <c r="GD476" s="14">
        <f t="shared" si="1146"/>
        <v>-7922.6220278778046</v>
      </c>
      <c r="GE476" s="14" t="e">
        <f t="shared" si="1147"/>
        <v>#VALUE!</v>
      </c>
      <c r="GF476" s="14">
        <f t="shared" si="1148"/>
        <v>0</v>
      </c>
      <c r="GG476" s="14" t="e">
        <f t="shared" si="1149"/>
        <v>#VALUE!</v>
      </c>
      <c r="GH476" s="37" t="e">
        <f t="shared" si="1150"/>
        <v>#VALUE!</v>
      </c>
    </row>
    <row r="477" spans="1:190" ht="12.5" x14ac:dyDescent="0.25">
      <c r="A477" s="67">
        <v>4190</v>
      </c>
      <c r="B477" s="35">
        <v>7</v>
      </c>
      <c r="C477" s="14">
        <v>7</v>
      </c>
      <c r="D477" s="14"/>
      <c r="E477" s="14"/>
      <c r="F477" s="35" t="s">
        <v>473</v>
      </c>
      <c r="G477" s="41"/>
      <c r="H477" s="14">
        <f>IFERROR(VLOOKUP($A477,BaseFY22!$A$7:$AK$528,6,0),0)</f>
        <v>0</v>
      </c>
      <c r="I477" s="14">
        <f>IFERROR(VLOOKUP($A477,BaseFY22!$A$7:$AK$528,28,0),0)</f>
        <v>0</v>
      </c>
      <c r="J477" s="14">
        <f t="shared" si="1151"/>
        <v>0</v>
      </c>
      <c r="K477" s="14">
        <f>IFERROR(VLOOKUP($A477,SpecEd22!$A$21:$BB$605,24,0)," ")</f>
        <v>0</v>
      </c>
      <c r="L477" s="14">
        <f t="shared" si="1152"/>
        <v>0</v>
      </c>
      <c r="M477" s="14">
        <f>IFERROR(VLOOKUP($A477,ECFE!$A$16:$AB$347,7,0),0)</f>
        <v>0</v>
      </c>
      <c r="N477" s="14">
        <f t="shared" si="1118"/>
        <v>0</v>
      </c>
      <c r="O477" s="14">
        <v>0</v>
      </c>
      <c r="P477" s="14">
        <f t="shared" si="1119"/>
        <v>0</v>
      </c>
      <c r="Q477" s="14">
        <f>IFERROR(VLOOKUP($A477,ConEnroll!$A$7:$S$337,10,0),0)</f>
        <v>0</v>
      </c>
      <c r="R477" s="14">
        <f t="shared" si="1153"/>
        <v>0</v>
      </c>
      <c r="S477" s="14">
        <f t="shared" si="1120"/>
        <v>0</v>
      </c>
      <c r="T477" s="14">
        <f t="shared" si="1154"/>
        <v>0</v>
      </c>
      <c r="U477" s="14">
        <f t="shared" si="1121"/>
        <v>0</v>
      </c>
      <c r="V477" s="14">
        <f t="shared" si="1155"/>
        <v>0</v>
      </c>
      <c r="W477" s="42"/>
      <c r="X477" s="14">
        <f>IFERROR(VLOOKUP($A477,HouseFY22!$A$6:$AJ$528,28,0),0)</f>
        <v>0</v>
      </c>
      <c r="Y477" s="14">
        <f t="shared" si="1156"/>
        <v>0</v>
      </c>
      <c r="Z477" s="14">
        <f>IFERROR(VLOOKUP($A477,Compens80percent!$A$13:$M$560,12,0),0)</f>
        <v>0</v>
      </c>
      <c r="AA477" s="14">
        <f t="shared" si="1156"/>
        <v>0</v>
      </c>
      <c r="AB477" s="14">
        <f t="shared" si="1157"/>
        <v>0</v>
      </c>
      <c r="AC477" s="14">
        <f t="shared" si="1156"/>
        <v>0</v>
      </c>
      <c r="AD477" s="14">
        <f>IFERROR(VLOOKUP(A477,SpecEd22!$A$21:$Z$550,14,0),0)</f>
        <v>0</v>
      </c>
      <c r="AE477" s="14">
        <f t="shared" si="1158"/>
        <v>0</v>
      </c>
      <c r="AF477" s="14">
        <f>IFERROR(VLOOKUP($A477,ECFE!$A$16:$AB$348,8,0),0)</f>
        <v>0</v>
      </c>
      <c r="AG477" s="14">
        <f t="shared" si="1159"/>
        <v>0</v>
      </c>
      <c r="AH477" s="14">
        <f>IFERROR(VLOOKUP(A477,ParaFY19!$A$21:$Z$543,7,0),0)</f>
        <v>1176</v>
      </c>
      <c r="AI477" s="14">
        <f t="shared" si="1160"/>
        <v>0</v>
      </c>
      <c r="AJ477" s="14">
        <f>IFERROR(VLOOKUP(A477,ConEnroll!$A$7:$S$341,13,0),0)</f>
        <v>0</v>
      </c>
      <c r="AK477" s="14">
        <f t="shared" si="1161"/>
        <v>0</v>
      </c>
      <c r="AL477" s="14">
        <f t="shared" si="1116"/>
        <v>1176</v>
      </c>
      <c r="AM477" s="14">
        <f t="shared" si="1162"/>
        <v>0</v>
      </c>
      <c r="AN477" s="14">
        <f t="shared" si="1163"/>
        <v>1176</v>
      </c>
      <c r="AO477" s="14">
        <f t="shared" si="1164"/>
        <v>0</v>
      </c>
      <c r="AP477" s="62"/>
      <c r="AQ477" s="14">
        <f t="shared" si="1117"/>
        <v>0</v>
      </c>
      <c r="AR477" s="14">
        <f t="shared" si="1122"/>
        <v>0</v>
      </c>
      <c r="AS477" s="14">
        <f t="shared" si="1123"/>
        <v>0</v>
      </c>
      <c r="AT477" s="14">
        <f t="shared" si="1165"/>
        <v>0</v>
      </c>
      <c r="AU477" s="37">
        <f t="shared" si="1124"/>
        <v>0</v>
      </c>
      <c r="AV477" s="42"/>
      <c r="AW477" s="14" t="str">
        <f>IFERROR(VLOOKUP($A477,#REF!,27,0),"0")</f>
        <v>0</v>
      </c>
      <c r="AX477" s="14">
        <f t="shared" si="1166"/>
        <v>0</v>
      </c>
      <c r="AY477" s="14" t="str">
        <f>IFERROR(VLOOKUP($A477,SpecEd22!#REF!,23,0)," ")</f>
        <v xml:space="preserve"> </v>
      </c>
      <c r="AZ477" s="14">
        <f t="shared" si="1167"/>
        <v>0</v>
      </c>
      <c r="BA477" s="14">
        <f>IFERROR(VLOOKUP($A477,ECFE!#REF!,23,0),0)</f>
        <v>0</v>
      </c>
      <c r="BB477" s="14">
        <f t="shared" si="1168"/>
        <v>0</v>
      </c>
      <c r="BC477" s="14">
        <f>IFERROR(VLOOKUP($A477,#REF!,17,0),0)</f>
        <v>0</v>
      </c>
      <c r="BD477" s="14">
        <f t="shared" si="1169"/>
        <v>0</v>
      </c>
      <c r="BE477" s="14">
        <f>IFERROR(VLOOKUP($A477,#REF!,9,0),0)</f>
        <v>0</v>
      </c>
      <c r="BF477" s="14">
        <f t="shared" si="1170"/>
        <v>0</v>
      </c>
      <c r="BG477" s="14">
        <v>0</v>
      </c>
      <c r="BH477" s="14">
        <f t="shared" si="1171"/>
        <v>0</v>
      </c>
      <c r="BI477" s="14">
        <f>IFERROR(VLOOKUP($A477,ConEnroll!$A$8:$S$601,15,0),0)</f>
        <v>0</v>
      </c>
      <c r="BJ477" s="14">
        <f t="shared" si="1172"/>
        <v>0</v>
      </c>
      <c r="BK477" s="14">
        <f t="shared" si="1173"/>
        <v>0</v>
      </c>
      <c r="BL477" s="14">
        <f t="shared" si="1174"/>
        <v>0</v>
      </c>
      <c r="BM477" s="14" t="e">
        <f t="shared" si="1175"/>
        <v>#VALUE!</v>
      </c>
      <c r="BN477" s="14">
        <f t="shared" si="1176"/>
        <v>0</v>
      </c>
      <c r="BO477" s="42"/>
      <c r="BP477" s="14">
        <f t="shared" si="1125"/>
        <v>0</v>
      </c>
      <c r="BQ477" s="14">
        <f t="shared" si="1126"/>
        <v>0</v>
      </c>
      <c r="BR477" s="14">
        <f t="shared" si="1177"/>
        <v>0</v>
      </c>
      <c r="BS477" s="14">
        <f t="shared" si="1127"/>
        <v>0</v>
      </c>
      <c r="BT477" s="37">
        <f t="shared" si="1128"/>
        <v>0</v>
      </c>
      <c r="BU477" s="41"/>
      <c r="BV477" s="14" t="str">
        <f>IFERROR(VLOOKUP($A477,#REF!,27,0),"0")</f>
        <v>0</v>
      </c>
      <c r="BW477" s="14">
        <f t="shared" si="1178"/>
        <v>0</v>
      </c>
      <c r="BX477" s="14" t="str">
        <f>IFERROR(VLOOKUP($A477,SpecEd22!$Z$22:$AV$606,59,0)," ")</f>
        <v xml:space="preserve"> </v>
      </c>
      <c r="BY477" s="14">
        <f t="shared" si="1179"/>
        <v>0</v>
      </c>
      <c r="BZ477" s="14">
        <f>IFERROR(VLOOKUP($A477,ECFE!#REF!,25,0),0)</f>
        <v>0</v>
      </c>
      <c r="CA477" s="14">
        <f t="shared" si="1180"/>
        <v>0</v>
      </c>
      <c r="CB477" s="14">
        <f>IFERROR(VLOOKUP($A477,#REF!,17,0),0)</f>
        <v>0</v>
      </c>
      <c r="CC477" s="14">
        <f t="shared" si="1181"/>
        <v>0</v>
      </c>
      <c r="CD477" s="14">
        <f>IFERROR(VLOOKUP($A477,#REF!,9,0),0)</f>
        <v>0</v>
      </c>
      <c r="CE477" s="14">
        <f t="shared" si="1182"/>
        <v>0</v>
      </c>
      <c r="CF477" s="14">
        <v>0</v>
      </c>
      <c r="CG477" s="14">
        <f t="shared" si="1183"/>
        <v>0</v>
      </c>
      <c r="CH477" s="14">
        <f>IFERROR(VLOOKUP($A477,ConEnroll!$A$8:$S$601,15,0),0)</f>
        <v>0</v>
      </c>
      <c r="CI477" s="14">
        <f t="shared" si="1184"/>
        <v>0</v>
      </c>
      <c r="CJ477" s="14">
        <f t="shared" si="1185"/>
        <v>0</v>
      </c>
      <c r="CK477" s="14">
        <f t="shared" si="1186"/>
        <v>0</v>
      </c>
      <c r="CL477" s="14" t="e">
        <f t="shared" si="1187"/>
        <v>#VALUE!</v>
      </c>
      <c r="CM477" s="14">
        <f t="shared" si="1188"/>
        <v>0</v>
      </c>
      <c r="CN477" s="42"/>
      <c r="CO477" s="14">
        <f t="shared" si="1129"/>
        <v>0</v>
      </c>
      <c r="CP477" s="14">
        <f t="shared" si="1130"/>
        <v>0</v>
      </c>
      <c r="CQ477" s="14">
        <f t="shared" si="1131"/>
        <v>0</v>
      </c>
      <c r="CR477" s="14">
        <f t="shared" si="1132"/>
        <v>0</v>
      </c>
      <c r="CS477" s="37">
        <f t="shared" si="1133"/>
        <v>0</v>
      </c>
      <c r="CT477" s="239"/>
      <c r="CU477" s="239"/>
      <c r="CV477" s="468"/>
      <c r="CW477" s="14">
        <f>IFERROR(VLOOKUP($A477,BaseFY23!$A$7:$AK$527,6,0),0)</f>
        <v>0</v>
      </c>
      <c r="CX477" s="14">
        <f>IFERROR(VLOOKUP($A477,BaseFY23!$A$7:$AN$528,28,0),0)</f>
        <v>0</v>
      </c>
      <c r="CY477" s="14">
        <f t="shared" si="1189"/>
        <v>0</v>
      </c>
      <c r="CZ477" s="14">
        <f>IFERROR(VLOOKUP($A477,SpecEd23!$A$21:$BB$605,23,0)," ")</f>
        <v>0</v>
      </c>
      <c r="DA477" s="14">
        <f t="shared" si="1190"/>
        <v>0</v>
      </c>
      <c r="DB477" s="14">
        <f>IFERROR(VLOOKUP($A477,ECFE!$A$16:$AB$347,7,0),0)</f>
        <v>0</v>
      </c>
      <c r="DC477" s="14">
        <f t="shared" si="1191"/>
        <v>0</v>
      </c>
      <c r="DD477" s="14">
        <v>0</v>
      </c>
      <c r="DE477" s="14">
        <f t="shared" si="1192"/>
        <v>0</v>
      </c>
      <c r="DF477" s="14">
        <f>IFERROR(VLOOKUP($A477,ConEnroll!$A$7:$S$338,10,0),0)</f>
        <v>0</v>
      </c>
      <c r="DG477" s="14">
        <f t="shared" si="1193"/>
        <v>0</v>
      </c>
      <c r="DH477" s="14">
        <f t="shared" si="1134"/>
        <v>0</v>
      </c>
      <c r="DI477" s="14">
        <f t="shared" si="1194"/>
        <v>0</v>
      </c>
      <c r="DJ477" s="14">
        <f t="shared" si="1135"/>
        <v>0</v>
      </c>
      <c r="DK477" s="14">
        <f t="shared" si="1195"/>
        <v>0</v>
      </c>
      <c r="DL477" s="42"/>
      <c r="DM477" s="14">
        <f>IFERROR(VLOOKUP($A477,HouseFY23!$A$7:$AJ$528,28,0),0)</f>
        <v>0</v>
      </c>
      <c r="DN477" s="14">
        <f t="shared" si="1196"/>
        <v>0</v>
      </c>
      <c r="DO477" s="14">
        <f>IFERROR(VLOOKUP($A477,Compens80percent!$A$13:$M$560,12,0),0)</f>
        <v>0</v>
      </c>
      <c r="DP477" s="14">
        <f t="shared" si="1196"/>
        <v>0</v>
      </c>
      <c r="DQ477" s="14">
        <f t="shared" si="1197"/>
        <v>0</v>
      </c>
      <c r="DR477" s="14">
        <f t="shared" si="1198"/>
        <v>0</v>
      </c>
      <c r="DS477" s="14">
        <f>IFERROR(VLOOKUP($A477,SpecEd23!$A$21:$Z$550,14,0),0)</f>
        <v>0</v>
      </c>
      <c r="DT477" s="14">
        <f t="shared" si="1199"/>
        <v>0</v>
      </c>
      <c r="DU477" s="14">
        <f>IFERROR(VLOOKUP($A477,ECFE!$A$16:$AB$347,9,0),0)</f>
        <v>0</v>
      </c>
      <c r="DV477" s="14">
        <f t="shared" si="1200"/>
        <v>0</v>
      </c>
      <c r="DW477" s="14">
        <f>IFERROR(VLOOKUP($A477,ParaFY19!$A$21:$Z$543,7,0),0)</f>
        <v>1176</v>
      </c>
      <c r="DX477" s="14">
        <f t="shared" si="1201"/>
        <v>0</v>
      </c>
      <c r="DY477" s="14">
        <f>IFERROR(VLOOKUP($A477,ConEnroll!$A$7:$S$341,13,0),0)</f>
        <v>0</v>
      </c>
      <c r="DZ477" s="14">
        <f t="shared" si="1202"/>
        <v>0</v>
      </c>
      <c r="EA477" s="14">
        <f t="shared" si="1136"/>
        <v>1176</v>
      </c>
      <c r="EB477" s="14">
        <f t="shared" si="1203"/>
        <v>0</v>
      </c>
      <c r="EC477" s="14">
        <f t="shared" si="1137"/>
        <v>1176</v>
      </c>
      <c r="ED477" s="14">
        <f t="shared" si="1204"/>
        <v>0</v>
      </c>
      <c r="EE477" s="62"/>
      <c r="EF477" s="14">
        <f t="shared" si="1138"/>
        <v>0</v>
      </c>
      <c r="EG477" s="14">
        <f t="shared" si="1139"/>
        <v>0</v>
      </c>
      <c r="EH477" s="14">
        <f t="shared" si="1140"/>
        <v>0</v>
      </c>
      <c r="EI477" s="14">
        <f t="shared" si="1205"/>
        <v>0</v>
      </c>
      <c r="EJ477" s="37">
        <f t="shared" si="1141"/>
        <v>0</v>
      </c>
      <c r="EK477" s="42"/>
      <c r="EL477" s="14" t="str">
        <f>IFERROR(VLOOKUP($A477,#REF!,27,0),"0")</f>
        <v>0</v>
      </c>
      <c r="EM477" s="14">
        <f t="shared" si="1206"/>
        <v>0</v>
      </c>
      <c r="EN477" s="14" t="str">
        <f>IFERROR(VLOOKUP($A477,SpecEd23!#REF!,23,0)," ")</f>
        <v xml:space="preserve"> </v>
      </c>
      <c r="EO477" s="14">
        <f t="shared" si="1207"/>
        <v>0</v>
      </c>
      <c r="EP477" s="14">
        <f>IFERROR(VLOOKUP($A477,ECFE!#REF!,24,0),0)</f>
        <v>0</v>
      </c>
      <c r="EQ477" s="14">
        <f t="shared" si="1208"/>
        <v>0</v>
      </c>
      <c r="ER477" s="14">
        <f>IFERROR(VLOOKUP($A477,#REF!,30,0),0)</f>
        <v>0</v>
      </c>
      <c r="ES477" s="14">
        <f t="shared" si="1209"/>
        <v>0</v>
      </c>
      <c r="ET477" s="14">
        <f>IFERROR(VLOOKUP($A477,#REF!,12,0),0)</f>
        <v>0</v>
      </c>
      <c r="EU477" s="14">
        <f t="shared" si="1210"/>
        <v>0</v>
      </c>
      <c r="EV477" s="14">
        <v>0</v>
      </c>
      <c r="EW477" s="14">
        <f t="shared" si="1211"/>
        <v>0</v>
      </c>
      <c r="EX477" s="14">
        <f>IFERROR(VLOOKUP($A477,ConEnroll!$A$8:$S$601,16,0),0)</f>
        <v>0</v>
      </c>
      <c r="EY477" s="14">
        <f t="shared" si="1212"/>
        <v>0</v>
      </c>
      <c r="EZ477" s="14">
        <f t="shared" si="1213"/>
        <v>0</v>
      </c>
      <c r="FA477" s="14">
        <f t="shared" si="1214"/>
        <v>0</v>
      </c>
      <c r="FB477" s="14" t="e">
        <f t="shared" si="1215"/>
        <v>#VALUE!</v>
      </c>
      <c r="FC477" s="14">
        <f t="shared" si="1216"/>
        <v>0</v>
      </c>
      <c r="FD477" s="62"/>
      <c r="FE477" s="14">
        <f t="shared" si="1142"/>
        <v>0</v>
      </c>
      <c r="FF477" s="14">
        <f t="shared" si="1143"/>
        <v>0</v>
      </c>
      <c r="FG477" s="14">
        <f t="shared" si="1217"/>
        <v>0</v>
      </c>
      <c r="FH477" s="14">
        <f t="shared" si="1144"/>
        <v>0</v>
      </c>
      <c r="FI477" s="37">
        <f t="shared" si="1145"/>
        <v>0</v>
      </c>
      <c r="FJ477" s="12"/>
      <c r="FK477" s="14" t="str">
        <f>IFERROR(VLOOKUP($A477,#REF!,27,0),"0")</f>
        <v>0</v>
      </c>
      <c r="FL477" s="14">
        <f t="shared" si="1218"/>
        <v>0</v>
      </c>
      <c r="FM477" s="14" t="str">
        <f>IFERROR(VLOOKUP($A477,SpecEd23!$X$22:$Y$610,59,0)," ")</f>
        <v xml:space="preserve"> </v>
      </c>
      <c r="FN477" s="14">
        <f t="shared" si="1219"/>
        <v>0</v>
      </c>
      <c r="FO477" s="14">
        <f>IFERROR(VLOOKUP($A477,ECFE!#REF!,26,0),0)</f>
        <v>0</v>
      </c>
      <c r="FP477" s="14">
        <f t="shared" si="1220"/>
        <v>0</v>
      </c>
      <c r="FQ477" s="14">
        <f>IFERROR(VLOOKUP($A477,#REF!,16,0),0)</f>
        <v>0</v>
      </c>
      <c r="FR477" s="14">
        <f t="shared" si="1221"/>
        <v>0</v>
      </c>
      <c r="FS477" s="14">
        <f>IFERROR(VLOOKUP($A477,#REF!,12,0),0)</f>
        <v>0</v>
      </c>
      <c r="FT477" s="14">
        <f t="shared" si="1222"/>
        <v>0</v>
      </c>
      <c r="FU477" s="14">
        <v>0</v>
      </c>
      <c r="FV477" s="14">
        <f t="shared" si="1223"/>
        <v>0</v>
      </c>
      <c r="FW477" s="14">
        <f>IFERROR(VLOOKUP($A477,ConEnroll!$A$8:$S$601,16,0),0)</f>
        <v>0</v>
      </c>
      <c r="FX477" s="14">
        <f t="shared" si="1224"/>
        <v>0</v>
      </c>
      <c r="FY477" s="14">
        <f t="shared" si="1225"/>
        <v>0</v>
      </c>
      <c r="FZ477" s="14">
        <f t="shared" si="1226"/>
        <v>0</v>
      </c>
      <c r="GA477" s="14" t="e">
        <f t="shared" si="1227"/>
        <v>#VALUE!</v>
      </c>
      <c r="GB477" s="14">
        <f t="shared" si="1228"/>
        <v>0</v>
      </c>
      <c r="GC477" s="39"/>
      <c r="GD477" s="14">
        <f t="shared" si="1146"/>
        <v>0</v>
      </c>
      <c r="GE477" s="14">
        <f t="shared" si="1147"/>
        <v>0</v>
      </c>
      <c r="GF477" s="14">
        <f t="shared" si="1148"/>
        <v>0</v>
      </c>
      <c r="GG477" s="14">
        <f t="shared" si="1149"/>
        <v>0</v>
      </c>
      <c r="GH477" s="37">
        <f t="shared" si="1150"/>
        <v>0</v>
      </c>
    </row>
    <row r="478" spans="1:190" ht="12.5" x14ac:dyDescent="0.25">
      <c r="A478" s="67">
        <v>4191</v>
      </c>
      <c r="B478" s="35">
        <v>7</v>
      </c>
      <c r="C478" s="14">
        <v>7</v>
      </c>
      <c r="D478" s="14"/>
      <c r="E478" s="14"/>
      <c r="F478" s="35" t="s">
        <v>2735</v>
      </c>
      <c r="G478" s="41"/>
      <c r="H478" s="14">
        <f>IFERROR(VLOOKUP($A478,BaseFY22!$A$7:$AK$528,6,0),0)</f>
        <v>804</v>
      </c>
      <c r="I478" s="14">
        <f>IFERROR(VLOOKUP($A478,BaseFY22!$A$7:$AK$528,28,0),0)</f>
        <v>7676948.2000000002</v>
      </c>
      <c r="J478" s="14">
        <f t="shared" si="1151"/>
        <v>9548.4430348258702</v>
      </c>
      <c r="K478" s="14">
        <f>IFERROR(VLOOKUP($A478,SpecEd22!$A$21:$BB$605,24,0)," ")</f>
        <v>5545388.3070298554</v>
      </c>
      <c r="L478" s="14">
        <f t="shared" si="1152"/>
        <v>6897.2491380968349</v>
      </c>
      <c r="M478" s="14">
        <f>IFERROR(VLOOKUP($A478,ECFE!$A$16:$AB$347,7,0),0)</f>
        <v>0</v>
      </c>
      <c r="N478" s="14">
        <f t="shared" si="1118"/>
        <v>0</v>
      </c>
      <c r="O478" s="14">
        <v>0</v>
      </c>
      <c r="P478" s="14">
        <f t="shared" si="1119"/>
        <v>0</v>
      </c>
      <c r="Q478" s="14">
        <f>IFERROR(VLOOKUP($A478,ConEnroll!$A$7:$S$337,10,0),0)</f>
        <v>0</v>
      </c>
      <c r="R478" s="14">
        <f t="shared" si="1153"/>
        <v>0</v>
      </c>
      <c r="S478" s="14">
        <f t="shared" si="1120"/>
        <v>0</v>
      </c>
      <c r="T478" s="14">
        <f t="shared" si="1154"/>
        <v>0</v>
      </c>
      <c r="U478" s="14">
        <f t="shared" si="1121"/>
        <v>13222336.507029856</v>
      </c>
      <c r="V478" s="14">
        <f t="shared" si="1155"/>
        <v>16445.692172922707</v>
      </c>
      <c r="W478" s="42"/>
      <c r="X478" s="14">
        <f>IFERROR(VLOOKUP($A478,HouseFY22!$A$6:$AJ$528,28,0),0)</f>
        <v>7829841.5025460003</v>
      </c>
      <c r="Y478" s="14">
        <f t="shared" si="1156"/>
        <v>9738.6088340124388</v>
      </c>
      <c r="Z478" s="14">
        <f>IFERROR(VLOOKUP($A478,Compens80percent!$A$13:$M$560,12,0),0)</f>
        <v>99609.919999999925</v>
      </c>
      <c r="AA478" s="14">
        <f t="shared" si="1156"/>
        <v>123.89293532338299</v>
      </c>
      <c r="AB478" s="14">
        <f t="shared" si="1157"/>
        <v>7929451.4225460002</v>
      </c>
      <c r="AC478" s="14">
        <f t="shared" si="1156"/>
        <v>9862.5017693358204</v>
      </c>
      <c r="AD478" s="14">
        <f>IFERROR(VLOOKUP(A478,SpecEd22!$A$21:$Z$550,14,0),0)</f>
        <v>5545388.3070298554</v>
      </c>
      <c r="AE478" s="14">
        <f t="shared" si="1158"/>
        <v>6897.2491380968349</v>
      </c>
      <c r="AF478" s="14">
        <f>IFERROR(VLOOKUP($A478,ECFE!$A$16:$AB$348,8,0),0)</f>
        <v>0</v>
      </c>
      <c r="AG478" s="14">
        <f t="shared" si="1159"/>
        <v>0</v>
      </c>
      <c r="AH478" s="14">
        <f>IFERROR(VLOOKUP(A478,ParaFY19!$A$21:$Z$543,7,0),0)</f>
        <v>4312</v>
      </c>
      <c r="AI478" s="14">
        <f t="shared" si="1160"/>
        <v>5.3631840796019903</v>
      </c>
      <c r="AJ478" s="14">
        <f>IFERROR(VLOOKUP(A478,ConEnroll!$A$7:$S$341,13,0),0)</f>
        <v>0</v>
      </c>
      <c r="AK478" s="14">
        <f t="shared" si="1161"/>
        <v>0</v>
      </c>
      <c r="AL478" s="14">
        <f t="shared" si="1116"/>
        <v>4312</v>
      </c>
      <c r="AM478" s="14">
        <f t="shared" si="1162"/>
        <v>5.3631840796019903</v>
      </c>
      <c r="AN478" s="14">
        <f t="shared" si="1163"/>
        <v>13479151.729575856</v>
      </c>
      <c r="AO478" s="14">
        <f t="shared" si="1164"/>
        <v>16765.11409151226</v>
      </c>
      <c r="AP478" s="62"/>
      <c r="AQ478" s="14">
        <f t="shared" si="1117"/>
        <v>314.05873450995023</v>
      </c>
      <c r="AR478" s="14">
        <f t="shared" si="1122"/>
        <v>0</v>
      </c>
      <c r="AS478" s="14">
        <f t="shared" si="1123"/>
        <v>5.3631840796019903</v>
      </c>
      <c r="AT478" s="14">
        <f t="shared" si="1165"/>
        <v>319.42191858955221</v>
      </c>
      <c r="AU478" s="37">
        <f t="shared" si="1124"/>
        <v>1.9422832145397317E-2</v>
      </c>
      <c r="AV478" s="42"/>
      <c r="AW478" s="14" t="str">
        <f>IFERROR(VLOOKUP($A478,#REF!,27,0),"0")</f>
        <v>0</v>
      </c>
      <c r="AX478" s="14">
        <f t="shared" si="1166"/>
        <v>0</v>
      </c>
      <c r="AY478" s="14" t="str">
        <f>IFERROR(VLOOKUP($A478,SpecEd22!#REF!,23,0)," ")</f>
        <v xml:space="preserve"> </v>
      </c>
      <c r="AZ478" s="14" t="e">
        <f t="shared" si="1167"/>
        <v>#VALUE!</v>
      </c>
      <c r="BA478" s="14">
        <f>IFERROR(VLOOKUP($A478,ECFE!#REF!,23,0),0)</f>
        <v>0</v>
      </c>
      <c r="BB478" s="14">
        <f t="shared" si="1168"/>
        <v>0</v>
      </c>
      <c r="BC478" s="14">
        <f>IFERROR(VLOOKUP($A478,#REF!,17,0),0)</f>
        <v>0</v>
      </c>
      <c r="BD478" s="14">
        <f t="shared" si="1169"/>
        <v>0</v>
      </c>
      <c r="BE478" s="14">
        <f>IFERROR(VLOOKUP($A478,#REF!,9,0),0)</f>
        <v>0</v>
      </c>
      <c r="BF478" s="14">
        <f t="shared" si="1170"/>
        <v>0</v>
      </c>
      <c r="BG478" s="14">
        <v>0</v>
      </c>
      <c r="BH478" s="14">
        <f t="shared" si="1171"/>
        <v>0</v>
      </c>
      <c r="BI478" s="14">
        <f>IFERROR(VLOOKUP($A478,ConEnroll!$A$8:$S$601,15,0),0)</f>
        <v>0</v>
      </c>
      <c r="BJ478" s="14">
        <f t="shared" si="1172"/>
        <v>0</v>
      </c>
      <c r="BK478" s="14">
        <f t="shared" si="1173"/>
        <v>0</v>
      </c>
      <c r="BL478" s="14">
        <f t="shared" si="1174"/>
        <v>0</v>
      </c>
      <c r="BM478" s="14" t="e">
        <f t="shared" si="1175"/>
        <v>#VALUE!</v>
      </c>
      <c r="BN478" s="14" t="e">
        <f t="shared" si="1176"/>
        <v>#VALUE!</v>
      </c>
      <c r="BO478" s="42"/>
      <c r="BP478" s="14">
        <f t="shared" si="1125"/>
        <v>9738.6088340124388</v>
      </c>
      <c r="BQ478" s="14" t="e">
        <f t="shared" si="1126"/>
        <v>#VALUE!</v>
      </c>
      <c r="BR478" s="14">
        <f t="shared" si="1177"/>
        <v>5.3631840796019903</v>
      </c>
      <c r="BS478" s="14" t="e">
        <f t="shared" si="1127"/>
        <v>#VALUE!</v>
      </c>
      <c r="BT478" s="37" t="e">
        <f t="shared" si="1128"/>
        <v>#VALUE!</v>
      </c>
      <c r="BU478" s="41"/>
      <c r="BV478" s="14" t="str">
        <f>IFERROR(VLOOKUP($A478,#REF!,27,0),"0")</f>
        <v>0</v>
      </c>
      <c r="BW478" s="14">
        <f t="shared" si="1178"/>
        <v>0</v>
      </c>
      <c r="BX478" s="14" t="str">
        <f>IFERROR(VLOOKUP($A478,SpecEd22!$Z$22:$AV$606,59,0)," ")</f>
        <v xml:space="preserve"> </v>
      </c>
      <c r="BY478" s="14" t="e">
        <f t="shared" si="1179"/>
        <v>#VALUE!</v>
      </c>
      <c r="BZ478" s="14">
        <f>IFERROR(VLOOKUP($A478,ECFE!#REF!,25,0),0)</f>
        <v>0</v>
      </c>
      <c r="CA478" s="14">
        <f t="shared" si="1180"/>
        <v>0</v>
      </c>
      <c r="CB478" s="14">
        <f>IFERROR(VLOOKUP($A478,#REF!,17,0),0)</f>
        <v>0</v>
      </c>
      <c r="CC478" s="14">
        <f t="shared" si="1181"/>
        <v>0</v>
      </c>
      <c r="CD478" s="14">
        <f>IFERROR(VLOOKUP($A478,#REF!,9,0),0)</f>
        <v>0</v>
      </c>
      <c r="CE478" s="14">
        <f t="shared" si="1182"/>
        <v>0</v>
      </c>
      <c r="CF478" s="14">
        <v>0</v>
      </c>
      <c r="CG478" s="14">
        <f t="shared" si="1183"/>
        <v>0</v>
      </c>
      <c r="CH478" s="14">
        <f>IFERROR(VLOOKUP($A478,ConEnroll!$A$8:$S$601,15,0),0)</f>
        <v>0</v>
      </c>
      <c r="CI478" s="14">
        <f t="shared" si="1184"/>
        <v>0</v>
      </c>
      <c r="CJ478" s="14">
        <f t="shared" si="1185"/>
        <v>0</v>
      </c>
      <c r="CK478" s="14">
        <f t="shared" si="1186"/>
        <v>0</v>
      </c>
      <c r="CL478" s="14" t="e">
        <f t="shared" si="1187"/>
        <v>#VALUE!</v>
      </c>
      <c r="CM478" s="14" t="e">
        <f t="shared" si="1188"/>
        <v>#VALUE!</v>
      </c>
      <c r="CN478" s="42"/>
      <c r="CO478" s="14">
        <f t="shared" si="1129"/>
        <v>-9548.4430348258702</v>
      </c>
      <c r="CP478" s="14" t="e">
        <f t="shared" si="1130"/>
        <v>#VALUE!</v>
      </c>
      <c r="CQ478" s="14">
        <f t="shared" si="1131"/>
        <v>0</v>
      </c>
      <c r="CR478" s="14" t="e">
        <f t="shared" si="1132"/>
        <v>#VALUE!</v>
      </c>
      <c r="CS478" s="37" t="e">
        <f t="shared" si="1133"/>
        <v>#VALUE!</v>
      </c>
      <c r="CT478" s="239"/>
      <c r="CU478" s="239"/>
      <c r="CV478" s="468"/>
      <c r="CW478" s="14">
        <f>IFERROR(VLOOKUP($A478,BaseFY23!$A$7:$AK$527,6,0),0)</f>
        <v>945.17835100000002</v>
      </c>
      <c r="CX478" s="14">
        <f>IFERROR(VLOOKUP($A478,BaseFY23!$A$7:$AN$528,28,0),0)</f>
        <v>9110269.8752679992</v>
      </c>
      <c r="CY478" s="14">
        <f t="shared" si="1189"/>
        <v>9638.6781030578204</v>
      </c>
      <c r="CZ478" s="14">
        <f>IFERROR(VLOOKUP($A478,SpecEd23!$A$21:$BB$605,23,0)," ")</f>
        <v>6988917.3966590269</v>
      </c>
      <c r="DA478" s="14">
        <f t="shared" si="1190"/>
        <v>7394.2842525590459</v>
      </c>
      <c r="DB478" s="14">
        <f>IFERROR(VLOOKUP($A478,ECFE!$A$16:$AB$347,7,0),0)</f>
        <v>0</v>
      </c>
      <c r="DC478" s="14">
        <f t="shared" si="1191"/>
        <v>0</v>
      </c>
      <c r="DD478" s="14">
        <v>0</v>
      </c>
      <c r="DE478" s="14">
        <f t="shared" si="1192"/>
        <v>0</v>
      </c>
      <c r="DF478" s="14">
        <f>IFERROR(VLOOKUP($A478,ConEnroll!$A$7:$S$338,10,0),0)</f>
        <v>0</v>
      </c>
      <c r="DG478" s="14">
        <f t="shared" si="1193"/>
        <v>0</v>
      </c>
      <c r="DH478" s="14">
        <f t="shared" si="1134"/>
        <v>0</v>
      </c>
      <c r="DI478" s="14">
        <f t="shared" si="1194"/>
        <v>0</v>
      </c>
      <c r="DJ478" s="14">
        <f t="shared" si="1135"/>
        <v>16099187.271927025</v>
      </c>
      <c r="DK478" s="14">
        <f t="shared" si="1195"/>
        <v>17032.962355616866</v>
      </c>
      <c r="DL478" s="42"/>
      <c r="DM478" s="14">
        <f>IFERROR(VLOOKUP($A478,HouseFY23!$A$7:$AJ$528,28,0),0)</f>
        <v>9474973.0452679992</v>
      </c>
      <c r="DN478" s="14">
        <f t="shared" si="1196"/>
        <v>10024.534560322361</v>
      </c>
      <c r="DO478" s="14">
        <f>IFERROR(VLOOKUP($A478,Compens80percent!$A$13:$M$560,12,0),0)</f>
        <v>99609.919999999925</v>
      </c>
      <c r="DP478" s="14">
        <f t="shared" si="1196"/>
        <v>105.38743285287109</v>
      </c>
      <c r="DQ478" s="14">
        <f t="shared" si="1197"/>
        <v>9574582.9652679991</v>
      </c>
      <c r="DR478" s="14">
        <f t="shared" si="1198"/>
        <v>11908.685280184078</v>
      </c>
      <c r="DS478" s="14">
        <f>IFERROR(VLOOKUP($A478,SpecEd23!$A$21:$Z$550,14,0),0)</f>
        <v>6988917.3966590269</v>
      </c>
      <c r="DT478" s="14">
        <f t="shared" si="1199"/>
        <v>7394.2842525590459</v>
      </c>
      <c r="DU478" s="14">
        <f>IFERROR(VLOOKUP($A478,ECFE!$A$16:$AB$347,9,0),0)</f>
        <v>0</v>
      </c>
      <c r="DV478" s="14">
        <f t="shared" si="1200"/>
        <v>0</v>
      </c>
      <c r="DW478" s="14">
        <f>IFERROR(VLOOKUP($A478,ParaFY19!$A$21:$Z$543,7,0),0)</f>
        <v>4312</v>
      </c>
      <c r="DX478" s="14">
        <f t="shared" si="1201"/>
        <v>4.5621019519098143</v>
      </c>
      <c r="DY478" s="14">
        <f>IFERROR(VLOOKUP($A478,ConEnroll!$A$7:$S$341,13,0),0)</f>
        <v>0</v>
      </c>
      <c r="DZ478" s="14">
        <f t="shared" si="1202"/>
        <v>0</v>
      </c>
      <c r="EA478" s="14">
        <f t="shared" si="1136"/>
        <v>4312</v>
      </c>
      <c r="EB478" s="14">
        <f t="shared" si="1203"/>
        <v>4.5621019519098143</v>
      </c>
      <c r="EC478" s="14">
        <f t="shared" si="1137"/>
        <v>16468202.441927027</v>
      </c>
      <c r="ED478" s="14">
        <f t="shared" si="1204"/>
        <v>17423.380914833317</v>
      </c>
      <c r="EE478" s="62"/>
      <c r="EF478" s="14">
        <f t="shared" si="1138"/>
        <v>385.85645726454095</v>
      </c>
      <c r="EG478" s="14">
        <f t="shared" si="1139"/>
        <v>0</v>
      </c>
      <c r="EH478" s="14">
        <f t="shared" si="1140"/>
        <v>4.5621019519098143</v>
      </c>
      <c r="EI478" s="14">
        <f t="shared" si="1205"/>
        <v>390.41855921645077</v>
      </c>
      <c r="EJ478" s="37">
        <f t="shared" si="1141"/>
        <v>2.2921353964462005E-2</v>
      </c>
      <c r="EK478" s="42"/>
      <c r="EL478" s="14" t="str">
        <f>IFERROR(VLOOKUP($A478,#REF!,27,0),"0")</f>
        <v>0</v>
      </c>
      <c r="EM478" s="14">
        <f t="shared" si="1206"/>
        <v>0</v>
      </c>
      <c r="EN478" s="14" t="str">
        <f>IFERROR(VLOOKUP($A478,SpecEd23!#REF!,23,0)," ")</f>
        <v xml:space="preserve"> </v>
      </c>
      <c r="EO478" s="14" t="e">
        <f t="shared" si="1207"/>
        <v>#VALUE!</v>
      </c>
      <c r="EP478" s="14">
        <f>IFERROR(VLOOKUP($A478,ECFE!#REF!,24,0),0)</f>
        <v>0</v>
      </c>
      <c r="EQ478" s="14">
        <f t="shared" si="1208"/>
        <v>0</v>
      </c>
      <c r="ER478" s="14">
        <f>IFERROR(VLOOKUP($A478,#REF!,30,0),0)</f>
        <v>0</v>
      </c>
      <c r="ES478" s="14">
        <f t="shared" si="1209"/>
        <v>0</v>
      </c>
      <c r="ET478" s="14">
        <f>IFERROR(VLOOKUP($A478,#REF!,12,0),0)</f>
        <v>0</v>
      </c>
      <c r="EU478" s="14">
        <f t="shared" si="1210"/>
        <v>0</v>
      </c>
      <c r="EV478" s="14">
        <v>0</v>
      </c>
      <c r="EW478" s="14">
        <f t="shared" si="1211"/>
        <v>0</v>
      </c>
      <c r="EX478" s="14">
        <f>IFERROR(VLOOKUP($A478,ConEnroll!$A$8:$S$601,16,0),0)</f>
        <v>0</v>
      </c>
      <c r="EY478" s="14">
        <f t="shared" si="1212"/>
        <v>0</v>
      </c>
      <c r="EZ478" s="14">
        <f t="shared" si="1213"/>
        <v>0</v>
      </c>
      <c r="FA478" s="14">
        <f t="shared" si="1214"/>
        <v>0</v>
      </c>
      <c r="FB478" s="14" t="e">
        <f t="shared" si="1215"/>
        <v>#VALUE!</v>
      </c>
      <c r="FC478" s="14" t="e">
        <f t="shared" si="1216"/>
        <v>#VALUE!</v>
      </c>
      <c r="FD478" s="62"/>
      <c r="FE478" s="14">
        <f t="shared" si="1142"/>
        <v>10024.534560322361</v>
      </c>
      <c r="FF478" s="14" t="e">
        <f t="shared" si="1143"/>
        <v>#VALUE!</v>
      </c>
      <c r="FG478" s="14">
        <f t="shared" si="1217"/>
        <v>4.5621019519098143</v>
      </c>
      <c r="FH478" s="14" t="e">
        <f t="shared" si="1144"/>
        <v>#VALUE!</v>
      </c>
      <c r="FI478" s="37" t="e">
        <f t="shared" si="1145"/>
        <v>#VALUE!</v>
      </c>
      <c r="FJ478" s="12"/>
      <c r="FK478" s="14" t="str">
        <f>IFERROR(VLOOKUP($A478,#REF!,27,0),"0")</f>
        <v>0</v>
      </c>
      <c r="FL478" s="14">
        <f t="shared" si="1218"/>
        <v>0</v>
      </c>
      <c r="FM478" s="14" t="str">
        <f>IFERROR(VLOOKUP($A478,SpecEd23!$X$22:$Y$610,59,0)," ")</f>
        <v xml:space="preserve"> </v>
      </c>
      <c r="FN478" s="14" t="e">
        <f t="shared" si="1219"/>
        <v>#VALUE!</v>
      </c>
      <c r="FO478" s="14">
        <f>IFERROR(VLOOKUP($A478,ECFE!#REF!,26,0),0)</f>
        <v>0</v>
      </c>
      <c r="FP478" s="14">
        <f t="shared" si="1220"/>
        <v>0</v>
      </c>
      <c r="FQ478" s="14">
        <f>IFERROR(VLOOKUP($A478,#REF!,16,0),0)</f>
        <v>0</v>
      </c>
      <c r="FR478" s="14">
        <f t="shared" si="1221"/>
        <v>0</v>
      </c>
      <c r="FS478" s="14">
        <f>IFERROR(VLOOKUP($A478,#REF!,12,0),0)</f>
        <v>0</v>
      </c>
      <c r="FT478" s="14">
        <f t="shared" si="1222"/>
        <v>0</v>
      </c>
      <c r="FU478" s="14">
        <v>0</v>
      </c>
      <c r="FV478" s="14">
        <f t="shared" si="1223"/>
        <v>0</v>
      </c>
      <c r="FW478" s="14">
        <f>IFERROR(VLOOKUP($A478,ConEnroll!$A$8:$S$601,16,0),0)</f>
        <v>0</v>
      </c>
      <c r="FX478" s="14">
        <f t="shared" si="1224"/>
        <v>0</v>
      </c>
      <c r="FY478" s="14">
        <f t="shared" si="1225"/>
        <v>0</v>
      </c>
      <c r="FZ478" s="14">
        <f t="shared" si="1226"/>
        <v>0</v>
      </c>
      <c r="GA478" s="14" t="e">
        <f t="shared" si="1227"/>
        <v>#VALUE!</v>
      </c>
      <c r="GB478" s="14" t="e">
        <f t="shared" si="1228"/>
        <v>#VALUE!</v>
      </c>
      <c r="GC478" s="39"/>
      <c r="GD478" s="14">
        <f t="shared" si="1146"/>
        <v>-9638.6781030578204</v>
      </c>
      <c r="GE478" s="14" t="e">
        <f t="shared" si="1147"/>
        <v>#VALUE!</v>
      </c>
      <c r="GF478" s="14">
        <f t="shared" si="1148"/>
        <v>0</v>
      </c>
      <c r="GG478" s="14" t="e">
        <f t="shared" si="1149"/>
        <v>#VALUE!</v>
      </c>
      <c r="GH478" s="37" t="e">
        <f t="shared" si="1150"/>
        <v>#VALUE!</v>
      </c>
    </row>
    <row r="479" spans="1:190" ht="12.5" x14ac:dyDescent="0.25">
      <c r="A479" s="67">
        <v>4192</v>
      </c>
      <c r="B479" s="35">
        <v>7</v>
      </c>
      <c r="C479" s="14">
        <v>7</v>
      </c>
      <c r="D479" s="14"/>
      <c r="E479" s="14"/>
      <c r="F479" s="35" t="s">
        <v>475</v>
      </c>
      <c r="G479" s="41"/>
      <c r="H479" s="14">
        <f>IFERROR(VLOOKUP($A479,BaseFY22!$A$7:$AK$528,6,0),0)</f>
        <v>745</v>
      </c>
      <c r="I479" s="14">
        <f>IFERROR(VLOOKUP($A479,BaseFY22!$A$7:$AK$528,28,0),0)</f>
        <v>7746974</v>
      </c>
      <c r="J479" s="14">
        <f t="shared" si="1151"/>
        <v>10398.622818791946</v>
      </c>
      <c r="K479" s="14">
        <f>IFERROR(VLOOKUP($A479,SpecEd22!$A$21:$BB$605,24,0)," ")</f>
        <v>5021447.0798263792</v>
      </c>
      <c r="L479" s="14">
        <f t="shared" si="1152"/>
        <v>6740.1974225857439</v>
      </c>
      <c r="M479" s="14">
        <f>IFERROR(VLOOKUP($A479,ECFE!$A$16:$AB$347,7,0),0)</f>
        <v>0</v>
      </c>
      <c r="N479" s="14">
        <f t="shared" si="1118"/>
        <v>0</v>
      </c>
      <c r="O479" s="14">
        <v>0</v>
      </c>
      <c r="P479" s="14">
        <f t="shared" si="1119"/>
        <v>0</v>
      </c>
      <c r="Q479" s="14">
        <f>IFERROR(VLOOKUP($A479,ConEnroll!$A$7:$S$337,10,0),0)</f>
        <v>0</v>
      </c>
      <c r="R479" s="14">
        <f t="shared" si="1153"/>
        <v>0</v>
      </c>
      <c r="S479" s="14">
        <f t="shared" si="1120"/>
        <v>0</v>
      </c>
      <c r="T479" s="14">
        <f t="shared" si="1154"/>
        <v>0</v>
      </c>
      <c r="U479" s="14">
        <f t="shared" si="1121"/>
        <v>12768421.079826379</v>
      </c>
      <c r="V479" s="14">
        <f t="shared" si="1155"/>
        <v>17138.820241377689</v>
      </c>
      <c r="W479" s="42"/>
      <c r="X479" s="14">
        <f>IFERROR(VLOOKUP($A479,HouseFY22!$A$6:$AJ$528,28,0),0)</f>
        <v>7963853.1185050001</v>
      </c>
      <c r="Y479" s="14">
        <f t="shared" si="1156"/>
        <v>10689.735729536913</v>
      </c>
      <c r="Z479" s="14">
        <f>IFERROR(VLOOKUP($A479,Compens80percent!$A$13:$M$560,12,0),0)</f>
        <v>203114.88000000035</v>
      </c>
      <c r="AA479" s="14">
        <f t="shared" si="1156"/>
        <v>272.6374228187924</v>
      </c>
      <c r="AB479" s="14">
        <f t="shared" si="1157"/>
        <v>8166967.998505</v>
      </c>
      <c r="AC479" s="14">
        <f t="shared" si="1156"/>
        <v>10962.373152355705</v>
      </c>
      <c r="AD479" s="14">
        <f>IFERROR(VLOOKUP(A479,SpecEd22!$A$21:$Z$550,14,0),0)</f>
        <v>5021447.0798263792</v>
      </c>
      <c r="AE479" s="14">
        <f t="shared" si="1158"/>
        <v>6740.1974225857439</v>
      </c>
      <c r="AF479" s="14">
        <f>IFERROR(VLOOKUP($A479,ECFE!$A$16:$AB$348,8,0),0)</f>
        <v>0</v>
      </c>
      <c r="AG479" s="14">
        <f t="shared" si="1159"/>
        <v>0</v>
      </c>
      <c r="AH479" s="14">
        <f>IFERROR(VLOOKUP(A479,ParaFY19!$A$21:$Z$543,7,0),0)</f>
        <v>11564</v>
      </c>
      <c r="AI479" s="14">
        <f t="shared" si="1160"/>
        <v>15.522147651006712</v>
      </c>
      <c r="AJ479" s="14">
        <f>IFERROR(VLOOKUP(A479,ConEnroll!$A$7:$S$341,13,0),0)</f>
        <v>0</v>
      </c>
      <c r="AK479" s="14">
        <f t="shared" si="1161"/>
        <v>0</v>
      </c>
      <c r="AL479" s="14">
        <f t="shared" si="1116"/>
        <v>11564</v>
      </c>
      <c r="AM479" s="14">
        <f t="shared" si="1162"/>
        <v>15.522147651006712</v>
      </c>
      <c r="AN479" s="14">
        <f t="shared" si="1163"/>
        <v>13199979.078331379</v>
      </c>
      <c r="AO479" s="14">
        <f t="shared" si="1164"/>
        <v>17718.092722592457</v>
      </c>
      <c r="AP479" s="62"/>
      <c r="AQ479" s="14">
        <f t="shared" si="1117"/>
        <v>563.75033356375934</v>
      </c>
      <c r="AR479" s="14">
        <f t="shared" si="1122"/>
        <v>0</v>
      </c>
      <c r="AS479" s="14">
        <f t="shared" si="1123"/>
        <v>15.522147651006712</v>
      </c>
      <c r="AT479" s="14">
        <f t="shared" si="1165"/>
        <v>579.272481214766</v>
      </c>
      <c r="AU479" s="37">
        <f t="shared" si="1124"/>
        <v>3.3798853891719313E-2</v>
      </c>
      <c r="AV479" s="42"/>
      <c r="AW479" s="14" t="str">
        <f>IFERROR(VLOOKUP($A479,#REF!,27,0),"0")</f>
        <v>0</v>
      </c>
      <c r="AX479" s="14">
        <f t="shared" si="1166"/>
        <v>0</v>
      </c>
      <c r="AY479" s="14" t="str">
        <f>IFERROR(VLOOKUP($A479,SpecEd22!#REF!,23,0)," ")</f>
        <v xml:space="preserve"> </v>
      </c>
      <c r="AZ479" s="14" t="e">
        <f t="shared" si="1167"/>
        <v>#VALUE!</v>
      </c>
      <c r="BA479" s="14">
        <f>IFERROR(VLOOKUP($A479,ECFE!#REF!,23,0),0)</f>
        <v>0</v>
      </c>
      <c r="BB479" s="14">
        <f t="shared" si="1168"/>
        <v>0</v>
      </c>
      <c r="BC479" s="14">
        <f>IFERROR(VLOOKUP($A479,#REF!,17,0),0)</f>
        <v>0</v>
      </c>
      <c r="BD479" s="14">
        <f t="shared" si="1169"/>
        <v>0</v>
      </c>
      <c r="BE479" s="14">
        <f>IFERROR(VLOOKUP($A479,#REF!,9,0),0)</f>
        <v>0</v>
      </c>
      <c r="BF479" s="14">
        <f t="shared" si="1170"/>
        <v>0</v>
      </c>
      <c r="BG479" s="14">
        <v>0</v>
      </c>
      <c r="BH479" s="14">
        <f t="shared" si="1171"/>
        <v>0</v>
      </c>
      <c r="BI479" s="14">
        <f>IFERROR(VLOOKUP($A479,ConEnroll!$A$8:$S$601,15,0),0)</f>
        <v>0</v>
      </c>
      <c r="BJ479" s="14">
        <f t="shared" si="1172"/>
        <v>0</v>
      </c>
      <c r="BK479" s="14">
        <f t="shared" si="1173"/>
        <v>0</v>
      </c>
      <c r="BL479" s="14">
        <f t="shared" si="1174"/>
        <v>0</v>
      </c>
      <c r="BM479" s="14" t="e">
        <f t="shared" si="1175"/>
        <v>#VALUE!</v>
      </c>
      <c r="BN479" s="14" t="e">
        <f t="shared" si="1176"/>
        <v>#VALUE!</v>
      </c>
      <c r="BO479" s="42"/>
      <c r="BP479" s="14">
        <f t="shared" si="1125"/>
        <v>10689.735729536913</v>
      </c>
      <c r="BQ479" s="14" t="e">
        <f t="shared" si="1126"/>
        <v>#VALUE!</v>
      </c>
      <c r="BR479" s="14">
        <f t="shared" si="1177"/>
        <v>15.522147651006712</v>
      </c>
      <c r="BS479" s="14" t="e">
        <f t="shared" si="1127"/>
        <v>#VALUE!</v>
      </c>
      <c r="BT479" s="37" t="e">
        <f t="shared" si="1128"/>
        <v>#VALUE!</v>
      </c>
      <c r="BU479" s="41"/>
      <c r="BV479" s="14" t="str">
        <f>IFERROR(VLOOKUP($A479,#REF!,27,0),"0")</f>
        <v>0</v>
      </c>
      <c r="BW479" s="14">
        <f t="shared" si="1178"/>
        <v>0</v>
      </c>
      <c r="BX479" s="14" t="str">
        <f>IFERROR(VLOOKUP($A479,SpecEd22!$Z$22:$AV$606,59,0)," ")</f>
        <v xml:space="preserve"> </v>
      </c>
      <c r="BY479" s="14" t="e">
        <f t="shared" si="1179"/>
        <v>#VALUE!</v>
      </c>
      <c r="BZ479" s="14">
        <f>IFERROR(VLOOKUP($A479,ECFE!#REF!,25,0),0)</f>
        <v>0</v>
      </c>
      <c r="CA479" s="14">
        <f t="shared" si="1180"/>
        <v>0</v>
      </c>
      <c r="CB479" s="14">
        <f>IFERROR(VLOOKUP($A479,#REF!,17,0),0)</f>
        <v>0</v>
      </c>
      <c r="CC479" s="14">
        <f t="shared" si="1181"/>
        <v>0</v>
      </c>
      <c r="CD479" s="14">
        <f>IFERROR(VLOOKUP($A479,#REF!,9,0),0)</f>
        <v>0</v>
      </c>
      <c r="CE479" s="14">
        <f t="shared" si="1182"/>
        <v>0</v>
      </c>
      <c r="CF479" s="14">
        <v>0</v>
      </c>
      <c r="CG479" s="14">
        <f t="shared" si="1183"/>
        <v>0</v>
      </c>
      <c r="CH479" s="14">
        <f>IFERROR(VLOOKUP($A479,ConEnroll!$A$8:$S$601,15,0),0)</f>
        <v>0</v>
      </c>
      <c r="CI479" s="14">
        <f t="shared" si="1184"/>
        <v>0</v>
      </c>
      <c r="CJ479" s="14">
        <f t="shared" si="1185"/>
        <v>0</v>
      </c>
      <c r="CK479" s="14">
        <f t="shared" si="1186"/>
        <v>0</v>
      </c>
      <c r="CL479" s="14" t="e">
        <f t="shared" si="1187"/>
        <v>#VALUE!</v>
      </c>
      <c r="CM479" s="14" t="e">
        <f t="shared" si="1188"/>
        <v>#VALUE!</v>
      </c>
      <c r="CN479" s="42"/>
      <c r="CO479" s="14">
        <f t="shared" si="1129"/>
        <v>-10398.622818791946</v>
      </c>
      <c r="CP479" s="14" t="e">
        <f t="shared" si="1130"/>
        <v>#VALUE!</v>
      </c>
      <c r="CQ479" s="14">
        <f t="shared" si="1131"/>
        <v>0</v>
      </c>
      <c r="CR479" s="14" t="e">
        <f t="shared" si="1132"/>
        <v>#VALUE!</v>
      </c>
      <c r="CS479" s="37" t="e">
        <f t="shared" si="1133"/>
        <v>#VALUE!</v>
      </c>
      <c r="CT479" s="239"/>
      <c r="CU479" s="239"/>
      <c r="CV479" s="468"/>
      <c r="CW479" s="14">
        <f>IFERROR(VLOOKUP($A479,BaseFY23!$A$7:$AK$527,6,0),0)</f>
        <v>758.01120400000002</v>
      </c>
      <c r="CX479" s="14">
        <f>IFERROR(VLOOKUP($A479,BaseFY23!$A$7:$AN$528,28,0),0)</f>
        <v>7914314.0756299999</v>
      </c>
      <c r="CY479" s="14">
        <f t="shared" si="1189"/>
        <v>10440.893266308502</v>
      </c>
      <c r="CZ479" s="14">
        <f>IFERROR(VLOOKUP($A479,SpecEd23!$A$21:$BB$605,23,0)," ")</f>
        <v>5473049.1862123823</v>
      </c>
      <c r="DA479" s="14">
        <f t="shared" si="1190"/>
        <v>7220.2747892528278</v>
      </c>
      <c r="DB479" s="14">
        <f>IFERROR(VLOOKUP($A479,ECFE!$A$16:$AB$347,7,0),0)</f>
        <v>0</v>
      </c>
      <c r="DC479" s="14">
        <f t="shared" si="1191"/>
        <v>0</v>
      </c>
      <c r="DD479" s="14">
        <v>0</v>
      </c>
      <c r="DE479" s="14">
        <f t="shared" si="1192"/>
        <v>0</v>
      </c>
      <c r="DF479" s="14">
        <f>IFERROR(VLOOKUP($A479,ConEnroll!$A$7:$S$338,10,0),0)</f>
        <v>0</v>
      </c>
      <c r="DG479" s="14">
        <f t="shared" si="1193"/>
        <v>0</v>
      </c>
      <c r="DH479" s="14">
        <f t="shared" si="1134"/>
        <v>0</v>
      </c>
      <c r="DI479" s="14">
        <f t="shared" si="1194"/>
        <v>0</v>
      </c>
      <c r="DJ479" s="14">
        <f t="shared" si="1135"/>
        <v>13387363.261842381</v>
      </c>
      <c r="DK479" s="14">
        <f t="shared" si="1195"/>
        <v>17661.168055561327</v>
      </c>
      <c r="DL479" s="42"/>
      <c r="DM479" s="14">
        <f>IFERROR(VLOOKUP($A479,HouseFY23!$A$7:$AJ$528,28,0),0)</f>
        <v>8294789.23563</v>
      </c>
      <c r="DN479" s="14">
        <f t="shared" si="1196"/>
        <v>10942.831968523251</v>
      </c>
      <c r="DO479" s="14">
        <f>IFERROR(VLOOKUP($A479,Compens80percent!$A$13:$M$560,12,0),0)</f>
        <v>203114.88000000035</v>
      </c>
      <c r="DP479" s="14">
        <f t="shared" si="1196"/>
        <v>267.95762243113273</v>
      </c>
      <c r="DQ479" s="14">
        <f t="shared" si="1197"/>
        <v>8497904.1156300008</v>
      </c>
      <c r="DR479" s="14">
        <f t="shared" si="1198"/>
        <v>11406.582705543626</v>
      </c>
      <c r="DS479" s="14">
        <f>IFERROR(VLOOKUP($A479,SpecEd23!$A$21:$Z$550,14,0),0)</f>
        <v>5473049.1862123823</v>
      </c>
      <c r="DT479" s="14">
        <f t="shared" si="1199"/>
        <v>7220.2747892528278</v>
      </c>
      <c r="DU479" s="14">
        <f>IFERROR(VLOOKUP($A479,ECFE!$A$16:$AB$347,9,0),0)</f>
        <v>0</v>
      </c>
      <c r="DV479" s="14">
        <f t="shared" si="1200"/>
        <v>0</v>
      </c>
      <c r="DW479" s="14">
        <f>IFERROR(VLOOKUP($A479,ParaFY19!$A$21:$Z$543,7,0),0)</f>
        <v>11564</v>
      </c>
      <c r="DX479" s="14">
        <f t="shared" si="1201"/>
        <v>15.255711180754526</v>
      </c>
      <c r="DY479" s="14">
        <f>IFERROR(VLOOKUP($A479,ConEnroll!$A$7:$S$341,13,0),0)</f>
        <v>0</v>
      </c>
      <c r="DZ479" s="14">
        <f t="shared" si="1202"/>
        <v>0</v>
      </c>
      <c r="EA479" s="14">
        <f t="shared" si="1136"/>
        <v>11564</v>
      </c>
      <c r="EB479" s="14">
        <f t="shared" si="1203"/>
        <v>15.255711180754526</v>
      </c>
      <c r="EC479" s="14">
        <f t="shared" si="1137"/>
        <v>13779402.421842381</v>
      </c>
      <c r="ED479" s="14">
        <f t="shared" si="1204"/>
        <v>18178.362468956831</v>
      </c>
      <c r="EE479" s="62"/>
      <c r="EF479" s="14">
        <f t="shared" si="1138"/>
        <v>501.93870221474936</v>
      </c>
      <c r="EG479" s="14">
        <f t="shared" si="1139"/>
        <v>0</v>
      </c>
      <c r="EH479" s="14">
        <f t="shared" si="1140"/>
        <v>15.255711180754526</v>
      </c>
      <c r="EI479" s="14">
        <f t="shared" si="1205"/>
        <v>517.19441339550383</v>
      </c>
      <c r="EJ479" s="37">
        <f t="shared" si="1141"/>
        <v>2.9284269974014794E-2</v>
      </c>
      <c r="EK479" s="42"/>
      <c r="EL479" s="14" t="str">
        <f>IFERROR(VLOOKUP($A479,#REF!,27,0),"0")</f>
        <v>0</v>
      </c>
      <c r="EM479" s="14">
        <f t="shared" si="1206"/>
        <v>0</v>
      </c>
      <c r="EN479" s="14" t="str">
        <f>IFERROR(VLOOKUP($A479,SpecEd23!#REF!,23,0)," ")</f>
        <v xml:space="preserve"> </v>
      </c>
      <c r="EO479" s="14" t="e">
        <f t="shared" si="1207"/>
        <v>#VALUE!</v>
      </c>
      <c r="EP479" s="14">
        <f>IFERROR(VLOOKUP($A479,ECFE!#REF!,24,0),0)</f>
        <v>0</v>
      </c>
      <c r="EQ479" s="14">
        <f t="shared" si="1208"/>
        <v>0</v>
      </c>
      <c r="ER479" s="14">
        <f>IFERROR(VLOOKUP($A479,#REF!,30,0),0)</f>
        <v>0</v>
      </c>
      <c r="ES479" s="14">
        <f t="shared" si="1209"/>
        <v>0</v>
      </c>
      <c r="ET479" s="14">
        <f>IFERROR(VLOOKUP($A479,#REF!,12,0),0)</f>
        <v>0</v>
      </c>
      <c r="EU479" s="14">
        <f t="shared" si="1210"/>
        <v>0</v>
      </c>
      <c r="EV479" s="14">
        <v>0</v>
      </c>
      <c r="EW479" s="14">
        <f t="shared" si="1211"/>
        <v>0</v>
      </c>
      <c r="EX479" s="14">
        <f>IFERROR(VLOOKUP($A479,ConEnroll!$A$8:$S$601,16,0),0)</f>
        <v>0</v>
      </c>
      <c r="EY479" s="14">
        <f t="shared" si="1212"/>
        <v>0</v>
      </c>
      <c r="EZ479" s="14">
        <f t="shared" si="1213"/>
        <v>0</v>
      </c>
      <c r="FA479" s="14">
        <f t="shared" si="1214"/>
        <v>0</v>
      </c>
      <c r="FB479" s="14" t="e">
        <f t="shared" si="1215"/>
        <v>#VALUE!</v>
      </c>
      <c r="FC479" s="14" t="e">
        <f t="shared" si="1216"/>
        <v>#VALUE!</v>
      </c>
      <c r="FD479" s="62"/>
      <c r="FE479" s="14">
        <f t="shared" si="1142"/>
        <v>10942.831968523251</v>
      </c>
      <c r="FF479" s="14" t="e">
        <f t="shared" si="1143"/>
        <v>#VALUE!</v>
      </c>
      <c r="FG479" s="14">
        <f t="shared" si="1217"/>
        <v>15.255711180754526</v>
      </c>
      <c r="FH479" s="14" t="e">
        <f t="shared" si="1144"/>
        <v>#VALUE!</v>
      </c>
      <c r="FI479" s="37" t="e">
        <f t="shared" si="1145"/>
        <v>#VALUE!</v>
      </c>
      <c r="FJ479" s="12"/>
      <c r="FK479" s="14" t="str">
        <f>IFERROR(VLOOKUP($A479,#REF!,27,0),"0")</f>
        <v>0</v>
      </c>
      <c r="FL479" s="14">
        <f t="shared" si="1218"/>
        <v>0</v>
      </c>
      <c r="FM479" s="14" t="str">
        <f>IFERROR(VLOOKUP($A479,SpecEd23!$X$22:$Y$610,59,0)," ")</f>
        <v xml:space="preserve"> </v>
      </c>
      <c r="FN479" s="14" t="e">
        <f t="shared" si="1219"/>
        <v>#VALUE!</v>
      </c>
      <c r="FO479" s="14">
        <f>IFERROR(VLOOKUP($A479,ECFE!#REF!,26,0),0)</f>
        <v>0</v>
      </c>
      <c r="FP479" s="14">
        <f t="shared" si="1220"/>
        <v>0</v>
      </c>
      <c r="FQ479" s="14">
        <f>IFERROR(VLOOKUP($A479,#REF!,16,0),0)</f>
        <v>0</v>
      </c>
      <c r="FR479" s="14">
        <f t="shared" si="1221"/>
        <v>0</v>
      </c>
      <c r="FS479" s="14">
        <f>IFERROR(VLOOKUP($A479,#REF!,12,0),0)</f>
        <v>0</v>
      </c>
      <c r="FT479" s="14">
        <f t="shared" si="1222"/>
        <v>0</v>
      </c>
      <c r="FU479" s="14">
        <v>0</v>
      </c>
      <c r="FV479" s="14">
        <f t="shared" si="1223"/>
        <v>0</v>
      </c>
      <c r="FW479" s="14">
        <f>IFERROR(VLOOKUP($A479,ConEnroll!$A$8:$S$601,16,0),0)</f>
        <v>0</v>
      </c>
      <c r="FX479" s="14">
        <f t="shared" si="1224"/>
        <v>0</v>
      </c>
      <c r="FY479" s="14">
        <f t="shared" si="1225"/>
        <v>0</v>
      </c>
      <c r="FZ479" s="14">
        <f t="shared" si="1226"/>
        <v>0</v>
      </c>
      <c r="GA479" s="14" t="e">
        <f t="shared" si="1227"/>
        <v>#VALUE!</v>
      </c>
      <c r="GB479" s="14" t="e">
        <f t="shared" si="1228"/>
        <v>#VALUE!</v>
      </c>
      <c r="GC479" s="39"/>
      <c r="GD479" s="14">
        <f t="shared" si="1146"/>
        <v>-10440.893266308502</v>
      </c>
      <c r="GE479" s="14" t="e">
        <f t="shared" si="1147"/>
        <v>#VALUE!</v>
      </c>
      <c r="GF479" s="14">
        <f t="shared" si="1148"/>
        <v>0</v>
      </c>
      <c r="GG479" s="14" t="e">
        <f t="shared" si="1149"/>
        <v>#VALUE!</v>
      </c>
      <c r="GH479" s="37" t="e">
        <f t="shared" si="1150"/>
        <v>#VALUE!</v>
      </c>
    </row>
    <row r="480" spans="1:190" ht="12.5" x14ac:dyDescent="0.25">
      <c r="A480" s="67">
        <v>4193</v>
      </c>
      <c r="B480" s="35">
        <v>7</v>
      </c>
      <c r="C480" s="14">
        <v>7</v>
      </c>
      <c r="D480" s="14"/>
      <c r="E480" s="14"/>
      <c r="F480" s="35" t="s">
        <v>562</v>
      </c>
      <c r="G480" s="41"/>
      <c r="H480" s="14">
        <f>IFERROR(VLOOKUP($A480,BaseFY22!$A$7:$AK$528,6,0),0)</f>
        <v>297</v>
      </c>
      <c r="I480" s="14">
        <f>IFERROR(VLOOKUP($A480,BaseFY22!$A$7:$AK$528,28,0),0)</f>
        <v>3052334</v>
      </c>
      <c r="J480" s="14">
        <f t="shared" si="1151"/>
        <v>10277.218855218855</v>
      </c>
      <c r="K480" s="14">
        <f>IFERROR(VLOOKUP($A480,SpecEd22!$A$21:$BB$605,24,0)," ")</f>
        <v>1137615.502930609</v>
      </c>
      <c r="L480" s="14">
        <f t="shared" si="1152"/>
        <v>3830.3552287225893</v>
      </c>
      <c r="M480" s="14">
        <f>IFERROR(VLOOKUP($A480,ECFE!$A$16:$AB$347,7,0),0)</f>
        <v>0</v>
      </c>
      <c r="N480" s="14">
        <f t="shared" si="1118"/>
        <v>0</v>
      </c>
      <c r="O480" s="14">
        <v>0</v>
      </c>
      <c r="P480" s="14">
        <f t="shared" si="1119"/>
        <v>0</v>
      </c>
      <c r="Q480" s="14">
        <f>IFERROR(VLOOKUP($A480,ConEnroll!$A$7:$S$337,10,0),0)</f>
        <v>0</v>
      </c>
      <c r="R480" s="14">
        <f t="shared" si="1153"/>
        <v>0</v>
      </c>
      <c r="S480" s="14">
        <f t="shared" si="1120"/>
        <v>0</v>
      </c>
      <c r="T480" s="14">
        <f t="shared" si="1154"/>
        <v>0</v>
      </c>
      <c r="U480" s="14">
        <f t="shared" si="1121"/>
        <v>4189949.502930609</v>
      </c>
      <c r="V480" s="14">
        <f t="shared" si="1155"/>
        <v>14107.574083941445</v>
      </c>
      <c r="W480" s="42"/>
      <c r="X480" s="14">
        <f>IFERROR(VLOOKUP($A480,HouseFY22!$A$6:$AJ$528,28,0),0)</f>
        <v>3185650.3809870002</v>
      </c>
      <c r="Y480" s="14">
        <f t="shared" si="1156"/>
        <v>10726.095558878789</v>
      </c>
      <c r="Z480" s="14">
        <f>IFERROR(VLOOKUP($A480,Compens80percent!$A$13:$M$560,12,0),0)</f>
        <v>0</v>
      </c>
      <c r="AA480" s="14">
        <f t="shared" si="1156"/>
        <v>0</v>
      </c>
      <c r="AB480" s="14">
        <f t="shared" si="1157"/>
        <v>3185650.3809870002</v>
      </c>
      <c r="AC480" s="14">
        <f t="shared" si="1156"/>
        <v>10726.095558878789</v>
      </c>
      <c r="AD480" s="14">
        <f>IFERROR(VLOOKUP(A480,SpecEd22!$A$21:$Z$550,14,0),0)</f>
        <v>1137615.502930609</v>
      </c>
      <c r="AE480" s="14">
        <f t="shared" si="1158"/>
        <v>3830.3552287225893</v>
      </c>
      <c r="AF480" s="14">
        <f>IFERROR(VLOOKUP($A480,ECFE!$A$16:$AB$348,8,0),0)</f>
        <v>0</v>
      </c>
      <c r="AG480" s="14">
        <f t="shared" si="1159"/>
        <v>0</v>
      </c>
      <c r="AH480" s="14">
        <f>IFERROR(VLOOKUP(A480,ParaFY19!$A$21:$Z$543,7,0),0)</f>
        <v>1960</v>
      </c>
      <c r="AI480" s="14">
        <f t="shared" si="1160"/>
        <v>6.5993265993265995</v>
      </c>
      <c r="AJ480" s="14">
        <f>IFERROR(VLOOKUP(A480,ConEnroll!$A$7:$S$341,13,0),0)</f>
        <v>0</v>
      </c>
      <c r="AK480" s="14">
        <f t="shared" si="1161"/>
        <v>0</v>
      </c>
      <c r="AL480" s="14">
        <f t="shared" si="1116"/>
        <v>1960</v>
      </c>
      <c r="AM480" s="14">
        <f t="shared" si="1162"/>
        <v>6.5993265993265995</v>
      </c>
      <c r="AN480" s="14">
        <f t="shared" si="1163"/>
        <v>4325225.8839176092</v>
      </c>
      <c r="AO480" s="14">
        <f t="shared" si="1164"/>
        <v>14563.050114200705</v>
      </c>
      <c r="AP480" s="62"/>
      <c r="AQ480" s="14">
        <f t="shared" si="1117"/>
        <v>448.87670365993472</v>
      </c>
      <c r="AR480" s="14">
        <f t="shared" si="1122"/>
        <v>0</v>
      </c>
      <c r="AS480" s="14">
        <f t="shared" si="1123"/>
        <v>6.5993265993265995</v>
      </c>
      <c r="AT480" s="14">
        <f t="shared" si="1165"/>
        <v>455.47603025926134</v>
      </c>
      <c r="AU480" s="37">
        <f t="shared" si="1124"/>
        <v>3.2285921558811916E-2</v>
      </c>
      <c r="AV480" s="42"/>
      <c r="AW480" s="14" t="str">
        <f>IFERROR(VLOOKUP($A480,#REF!,27,0),"0")</f>
        <v>0</v>
      </c>
      <c r="AX480" s="14">
        <f t="shared" si="1166"/>
        <v>0</v>
      </c>
      <c r="AY480" s="14" t="str">
        <f>IFERROR(VLOOKUP($A480,SpecEd22!#REF!,23,0)," ")</f>
        <v xml:space="preserve"> </v>
      </c>
      <c r="AZ480" s="14" t="e">
        <f t="shared" si="1167"/>
        <v>#VALUE!</v>
      </c>
      <c r="BA480" s="14">
        <f>IFERROR(VLOOKUP($A480,ECFE!#REF!,23,0),0)</f>
        <v>0</v>
      </c>
      <c r="BB480" s="14">
        <f t="shared" si="1168"/>
        <v>0</v>
      </c>
      <c r="BC480" s="14">
        <f>IFERROR(VLOOKUP($A480,#REF!,17,0),0)</f>
        <v>0</v>
      </c>
      <c r="BD480" s="14">
        <f t="shared" si="1169"/>
        <v>0</v>
      </c>
      <c r="BE480" s="14">
        <f>IFERROR(VLOOKUP($A480,#REF!,9,0),0)</f>
        <v>0</v>
      </c>
      <c r="BF480" s="14">
        <f t="shared" si="1170"/>
        <v>0</v>
      </c>
      <c r="BG480" s="14">
        <v>0</v>
      </c>
      <c r="BH480" s="14">
        <f t="shared" si="1171"/>
        <v>0</v>
      </c>
      <c r="BI480" s="14">
        <f>IFERROR(VLOOKUP($A480,ConEnroll!$A$8:$S$601,15,0),0)</f>
        <v>0</v>
      </c>
      <c r="BJ480" s="14">
        <f t="shared" si="1172"/>
        <v>0</v>
      </c>
      <c r="BK480" s="14">
        <f t="shared" si="1173"/>
        <v>0</v>
      </c>
      <c r="BL480" s="14">
        <f t="shared" si="1174"/>
        <v>0</v>
      </c>
      <c r="BM480" s="14" t="e">
        <f t="shared" si="1175"/>
        <v>#VALUE!</v>
      </c>
      <c r="BN480" s="14" t="e">
        <f t="shared" si="1176"/>
        <v>#VALUE!</v>
      </c>
      <c r="BO480" s="42"/>
      <c r="BP480" s="14">
        <f t="shared" si="1125"/>
        <v>10726.095558878789</v>
      </c>
      <c r="BQ480" s="14" t="e">
        <f t="shared" si="1126"/>
        <v>#VALUE!</v>
      </c>
      <c r="BR480" s="14">
        <f t="shared" si="1177"/>
        <v>6.5993265993265995</v>
      </c>
      <c r="BS480" s="14" t="e">
        <f t="shared" si="1127"/>
        <v>#VALUE!</v>
      </c>
      <c r="BT480" s="37" t="e">
        <f t="shared" si="1128"/>
        <v>#VALUE!</v>
      </c>
      <c r="BU480" s="41"/>
      <c r="BV480" s="14" t="str">
        <f>IFERROR(VLOOKUP($A480,#REF!,27,0),"0")</f>
        <v>0</v>
      </c>
      <c r="BW480" s="14">
        <f t="shared" si="1178"/>
        <v>0</v>
      </c>
      <c r="BX480" s="14" t="str">
        <f>IFERROR(VLOOKUP($A480,SpecEd22!$Z$22:$AV$606,59,0)," ")</f>
        <v xml:space="preserve"> </v>
      </c>
      <c r="BY480" s="14" t="e">
        <f t="shared" si="1179"/>
        <v>#VALUE!</v>
      </c>
      <c r="BZ480" s="14">
        <f>IFERROR(VLOOKUP($A480,ECFE!#REF!,25,0),0)</f>
        <v>0</v>
      </c>
      <c r="CA480" s="14">
        <f t="shared" si="1180"/>
        <v>0</v>
      </c>
      <c r="CB480" s="14">
        <f>IFERROR(VLOOKUP($A480,#REF!,17,0),0)</f>
        <v>0</v>
      </c>
      <c r="CC480" s="14">
        <f t="shared" si="1181"/>
        <v>0</v>
      </c>
      <c r="CD480" s="14">
        <f>IFERROR(VLOOKUP($A480,#REF!,9,0),0)</f>
        <v>0</v>
      </c>
      <c r="CE480" s="14">
        <f t="shared" si="1182"/>
        <v>0</v>
      </c>
      <c r="CF480" s="14">
        <v>0</v>
      </c>
      <c r="CG480" s="14">
        <f t="shared" si="1183"/>
        <v>0</v>
      </c>
      <c r="CH480" s="14">
        <f>IFERROR(VLOOKUP($A480,ConEnroll!$A$8:$S$601,15,0),0)</f>
        <v>0</v>
      </c>
      <c r="CI480" s="14">
        <f t="shared" si="1184"/>
        <v>0</v>
      </c>
      <c r="CJ480" s="14">
        <f t="shared" si="1185"/>
        <v>0</v>
      </c>
      <c r="CK480" s="14">
        <f t="shared" si="1186"/>
        <v>0</v>
      </c>
      <c r="CL480" s="14" t="e">
        <f t="shared" si="1187"/>
        <v>#VALUE!</v>
      </c>
      <c r="CM480" s="14" t="e">
        <f t="shared" si="1188"/>
        <v>#VALUE!</v>
      </c>
      <c r="CN480" s="42"/>
      <c r="CO480" s="14">
        <f t="shared" si="1129"/>
        <v>-10277.218855218855</v>
      </c>
      <c r="CP480" s="14" t="e">
        <f t="shared" si="1130"/>
        <v>#VALUE!</v>
      </c>
      <c r="CQ480" s="14">
        <f t="shared" si="1131"/>
        <v>0</v>
      </c>
      <c r="CR480" s="14" t="e">
        <f t="shared" si="1132"/>
        <v>#VALUE!</v>
      </c>
      <c r="CS480" s="37" t="e">
        <f t="shared" si="1133"/>
        <v>#VALUE!</v>
      </c>
      <c r="CT480" s="239"/>
      <c r="CU480" s="239"/>
      <c r="CV480" s="468"/>
      <c r="CW480" s="14">
        <f>IFERROR(VLOOKUP($A480,BaseFY23!$A$7:$AK$527,6,0),0)</f>
        <v>273</v>
      </c>
      <c r="CX480" s="14">
        <f>IFERROR(VLOOKUP($A480,BaseFY23!$A$7:$AN$528,28,0),0)</f>
        <v>2932744</v>
      </c>
      <c r="CY480" s="14">
        <f t="shared" si="1189"/>
        <v>10742.652014652014</v>
      </c>
      <c r="CZ480" s="14">
        <f>IFERROR(VLOOKUP($A480,SpecEd23!$A$21:$BB$605,23,0)," ")</f>
        <v>1127502.2870075435</v>
      </c>
      <c r="DA480" s="14">
        <f t="shared" si="1190"/>
        <v>4130.0450073536394</v>
      </c>
      <c r="DB480" s="14">
        <f>IFERROR(VLOOKUP($A480,ECFE!$A$16:$AB$347,7,0),0)</f>
        <v>0</v>
      </c>
      <c r="DC480" s="14">
        <f t="shared" si="1191"/>
        <v>0</v>
      </c>
      <c r="DD480" s="14">
        <v>0</v>
      </c>
      <c r="DE480" s="14">
        <f t="shared" si="1192"/>
        <v>0</v>
      </c>
      <c r="DF480" s="14">
        <f>IFERROR(VLOOKUP($A480,ConEnroll!$A$7:$S$338,10,0),0)</f>
        <v>0</v>
      </c>
      <c r="DG480" s="14">
        <f t="shared" si="1193"/>
        <v>0</v>
      </c>
      <c r="DH480" s="14">
        <f t="shared" si="1134"/>
        <v>0</v>
      </c>
      <c r="DI480" s="14">
        <f t="shared" si="1194"/>
        <v>0</v>
      </c>
      <c r="DJ480" s="14">
        <f t="shared" si="1135"/>
        <v>4060246.2870075433</v>
      </c>
      <c r="DK480" s="14">
        <f t="shared" si="1195"/>
        <v>14872.697022005654</v>
      </c>
      <c r="DL480" s="42"/>
      <c r="DM480" s="14">
        <f>IFERROR(VLOOKUP($A480,HouseFY23!$A$7:$AJ$528,28,0),0)</f>
        <v>3119590.4</v>
      </c>
      <c r="DN480" s="14">
        <f t="shared" si="1196"/>
        <v>11427.071062271061</v>
      </c>
      <c r="DO480" s="14">
        <f>IFERROR(VLOOKUP($A480,Compens80percent!$A$13:$M$560,12,0),0)</f>
        <v>0</v>
      </c>
      <c r="DP480" s="14">
        <f t="shared" si="1196"/>
        <v>0</v>
      </c>
      <c r="DQ480" s="14">
        <f t="shared" si="1197"/>
        <v>3119590.4</v>
      </c>
      <c r="DR480" s="14">
        <f t="shared" si="1198"/>
        <v>10503.67138047138</v>
      </c>
      <c r="DS480" s="14">
        <f>IFERROR(VLOOKUP($A480,SpecEd23!$A$21:$Z$550,14,0),0)</f>
        <v>1127502.2870075435</v>
      </c>
      <c r="DT480" s="14">
        <f t="shared" si="1199"/>
        <v>4130.0450073536394</v>
      </c>
      <c r="DU480" s="14">
        <f>IFERROR(VLOOKUP($A480,ECFE!$A$16:$AB$347,9,0),0)</f>
        <v>0</v>
      </c>
      <c r="DV480" s="14">
        <f t="shared" si="1200"/>
        <v>0</v>
      </c>
      <c r="DW480" s="14">
        <f>IFERROR(VLOOKUP($A480,ParaFY19!$A$21:$Z$543,7,0),0)</f>
        <v>1960</v>
      </c>
      <c r="DX480" s="14">
        <f t="shared" si="1201"/>
        <v>7.1794871794871797</v>
      </c>
      <c r="DY480" s="14">
        <f>IFERROR(VLOOKUP($A480,ConEnroll!$A$7:$S$341,13,0),0)</f>
        <v>0</v>
      </c>
      <c r="DZ480" s="14">
        <f t="shared" si="1202"/>
        <v>0</v>
      </c>
      <c r="EA480" s="14">
        <f t="shared" si="1136"/>
        <v>1960</v>
      </c>
      <c r="EB480" s="14">
        <f t="shared" si="1203"/>
        <v>7.1794871794871797</v>
      </c>
      <c r="EC480" s="14">
        <f t="shared" si="1137"/>
        <v>4249052.6870075436</v>
      </c>
      <c r="ED480" s="14">
        <f t="shared" si="1204"/>
        <v>15564.295556804189</v>
      </c>
      <c r="EE480" s="62"/>
      <c r="EF480" s="14">
        <f t="shared" si="1138"/>
        <v>684.41904761904698</v>
      </c>
      <c r="EG480" s="14">
        <f t="shared" si="1139"/>
        <v>0</v>
      </c>
      <c r="EH480" s="14">
        <f t="shared" si="1140"/>
        <v>7.1794871794871797</v>
      </c>
      <c r="EI480" s="14">
        <f t="shared" si="1205"/>
        <v>691.59853479853416</v>
      </c>
      <c r="EJ480" s="37">
        <f t="shared" si="1141"/>
        <v>4.6501218560106784E-2</v>
      </c>
      <c r="EK480" s="42"/>
      <c r="EL480" s="14" t="str">
        <f>IFERROR(VLOOKUP($A480,#REF!,27,0),"0")</f>
        <v>0</v>
      </c>
      <c r="EM480" s="14">
        <f t="shared" si="1206"/>
        <v>0</v>
      </c>
      <c r="EN480" s="14" t="str">
        <f>IFERROR(VLOOKUP($A480,SpecEd23!#REF!,23,0)," ")</f>
        <v xml:space="preserve"> </v>
      </c>
      <c r="EO480" s="14" t="e">
        <f t="shared" si="1207"/>
        <v>#VALUE!</v>
      </c>
      <c r="EP480" s="14">
        <f>IFERROR(VLOOKUP($A480,ECFE!#REF!,24,0),0)</f>
        <v>0</v>
      </c>
      <c r="EQ480" s="14">
        <f t="shared" si="1208"/>
        <v>0</v>
      </c>
      <c r="ER480" s="14">
        <f>IFERROR(VLOOKUP($A480,#REF!,30,0),0)</f>
        <v>0</v>
      </c>
      <c r="ES480" s="14">
        <f t="shared" si="1209"/>
        <v>0</v>
      </c>
      <c r="ET480" s="14">
        <f>IFERROR(VLOOKUP($A480,#REF!,12,0),0)</f>
        <v>0</v>
      </c>
      <c r="EU480" s="14">
        <f t="shared" si="1210"/>
        <v>0</v>
      </c>
      <c r="EV480" s="14">
        <v>0</v>
      </c>
      <c r="EW480" s="14">
        <f t="shared" si="1211"/>
        <v>0</v>
      </c>
      <c r="EX480" s="14">
        <f>IFERROR(VLOOKUP($A480,ConEnroll!$A$8:$S$601,16,0),0)</f>
        <v>0</v>
      </c>
      <c r="EY480" s="14">
        <f t="shared" si="1212"/>
        <v>0</v>
      </c>
      <c r="EZ480" s="14">
        <f t="shared" si="1213"/>
        <v>0</v>
      </c>
      <c r="FA480" s="14">
        <f t="shared" si="1214"/>
        <v>0</v>
      </c>
      <c r="FB480" s="14" t="e">
        <f t="shared" si="1215"/>
        <v>#VALUE!</v>
      </c>
      <c r="FC480" s="14" t="e">
        <f t="shared" si="1216"/>
        <v>#VALUE!</v>
      </c>
      <c r="FD480" s="62"/>
      <c r="FE480" s="14">
        <f t="shared" si="1142"/>
        <v>11427.071062271061</v>
      </c>
      <c r="FF480" s="14" t="e">
        <f t="shared" si="1143"/>
        <v>#VALUE!</v>
      </c>
      <c r="FG480" s="14">
        <f t="shared" si="1217"/>
        <v>7.1794871794871797</v>
      </c>
      <c r="FH480" s="14" t="e">
        <f t="shared" si="1144"/>
        <v>#VALUE!</v>
      </c>
      <c r="FI480" s="37" t="e">
        <f t="shared" si="1145"/>
        <v>#VALUE!</v>
      </c>
      <c r="FJ480" s="12"/>
      <c r="FK480" s="14" t="str">
        <f>IFERROR(VLOOKUP($A480,#REF!,27,0),"0")</f>
        <v>0</v>
      </c>
      <c r="FL480" s="14">
        <f t="shared" si="1218"/>
        <v>0</v>
      </c>
      <c r="FM480" s="14" t="str">
        <f>IFERROR(VLOOKUP($A480,SpecEd23!$X$22:$Y$610,59,0)," ")</f>
        <v xml:space="preserve"> </v>
      </c>
      <c r="FN480" s="14" t="e">
        <f t="shared" si="1219"/>
        <v>#VALUE!</v>
      </c>
      <c r="FO480" s="14">
        <f>IFERROR(VLOOKUP($A480,ECFE!#REF!,26,0),0)</f>
        <v>0</v>
      </c>
      <c r="FP480" s="14">
        <f t="shared" si="1220"/>
        <v>0</v>
      </c>
      <c r="FQ480" s="14">
        <f>IFERROR(VLOOKUP($A480,#REF!,16,0),0)</f>
        <v>0</v>
      </c>
      <c r="FR480" s="14">
        <f t="shared" si="1221"/>
        <v>0</v>
      </c>
      <c r="FS480" s="14">
        <f>IFERROR(VLOOKUP($A480,#REF!,12,0),0)</f>
        <v>0</v>
      </c>
      <c r="FT480" s="14">
        <f t="shared" si="1222"/>
        <v>0</v>
      </c>
      <c r="FU480" s="14">
        <v>0</v>
      </c>
      <c r="FV480" s="14">
        <f t="shared" si="1223"/>
        <v>0</v>
      </c>
      <c r="FW480" s="14">
        <f>IFERROR(VLOOKUP($A480,ConEnroll!$A$8:$S$601,16,0),0)</f>
        <v>0</v>
      </c>
      <c r="FX480" s="14">
        <f t="shared" si="1224"/>
        <v>0</v>
      </c>
      <c r="FY480" s="14">
        <f t="shared" si="1225"/>
        <v>0</v>
      </c>
      <c r="FZ480" s="14">
        <f t="shared" si="1226"/>
        <v>0</v>
      </c>
      <c r="GA480" s="14" t="e">
        <f t="shared" si="1227"/>
        <v>#VALUE!</v>
      </c>
      <c r="GB480" s="14" t="e">
        <f t="shared" si="1228"/>
        <v>#VALUE!</v>
      </c>
      <c r="GC480" s="39"/>
      <c r="GD480" s="14">
        <f t="shared" si="1146"/>
        <v>-10742.652014652014</v>
      </c>
      <c r="GE480" s="14" t="e">
        <f t="shared" si="1147"/>
        <v>#VALUE!</v>
      </c>
      <c r="GF480" s="14">
        <f t="shared" si="1148"/>
        <v>0</v>
      </c>
      <c r="GG480" s="14" t="e">
        <f t="shared" si="1149"/>
        <v>#VALUE!</v>
      </c>
      <c r="GH480" s="37" t="e">
        <f t="shared" si="1150"/>
        <v>#VALUE!</v>
      </c>
    </row>
    <row r="481" spans="1:190" ht="12.5" x14ac:dyDescent="0.25">
      <c r="A481" s="67">
        <v>4194</v>
      </c>
      <c r="B481" s="35">
        <v>7</v>
      </c>
      <c r="C481" s="14">
        <v>7</v>
      </c>
      <c r="D481" s="14"/>
      <c r="E481" s="14"/>
      <c r="F481" s="35" t="s">
        <v>2736</v>
      </c>
      <c r="G481" s="41"/>
      <c r="H481" s="14">
        <f>IFERROR(VLOOKUP($A481,BaseFY22!$A$7:$AK$528,6,0),0)</f>
        <v>350</v>
      </c>
      <c r="I481" s="14">
        <f>IFERROR(VLOOKUP($A481,BaseFY22!$A$7:$AK$528,28,0),0)</f>
        <v>2664678.2000000002</v>
      </c>
      <c r="J481" s="14">
        <f t="shared" si="1151"/>
        <v>7613.3662857142863</v>
      </c>
      <c r="K481" s="14">
        <f>IFERROR(VLOOKUP($A481,SpecEd22!$A$21:$BB$605,24,0)," ")</f>
        <v>679700.87100542383</v>
      </c>
      <c r="L481" s="14">
        <f t="shared" si="1152"/>
        <v>1942.0024885869252</v>
      </c>
      <c r="M481" s="14">
        <f>IFERROR(VLOOKUP($A481,ECFE!$A$16:$AB$347,7,0),0)</f>
        <v>0</v>
      </c>
      <c r="N481" s="14">
        <f t="shared" si="1118"/>
        <v>0</v>
      </c>
      <c r="O481" s="14">
        <v>0</v>
      </c>
      <c r="P481" s="14">
        <f t="shared" si="1119"/>
        <v>0</v>
      </c>
      <c r="Q481" s="14">
        <f>IFERROR(VLOOKUP($A481,ConEnroll!$A$7:$S$337,10,0),0)</f>
        <v>0</v>
      </c>
      <c r="R481" s="14">
        <f t="shared" si="1153"/>
        <v>0</v>
      </c>
      <c r="S481" s="14">
        <f t="shared" si="1120"/>
        <v>0</v>
      </c>
      <c r="T481" s="14">
        <f t="shared" si="1154"/>
        <v>0</v>
      </c>
      <c r="U481" s="14">
        <f t="shared" si="1121"/>
        <v>3344379.071005424</v>
      </c>
      <c r="V481" s="14">
        <f t="shared" si="1155"/>
        <v>9555.3687743012106</v>
      </c>
      <c r="W481" s="42"/>
      <c r="X481" s="14">
        <f>IFERROR(VLOOKUP($A481,HouseFY22!$A$6:$AJ$528,28,0),0)</f>
        <v>2715221.6723310002</v>
      </c>
      <c r="Y481" s="14">
        <f t="shared" si="1156"/>
        <v>7757.7762066600008</v>
      </c>
      <c r="Z481" s="14">
        <f>IFERROR(VLOOKUP($A481,Compens80percent!$A$13:$M$560,12,0),0)</f>
        <v>0</v>
      </c>
      <c r="AA481" s="14">
        <f t="shared" si="1156"/>
        <v>0</v>
      </c>
      <c r="AB481" s="14">
        <f t="shared" si="1157"/>
        <v>2715221.6723310002</v>
      </c>
      <c r="AC481" s="14">
        <f t="shared" si="1156"/>
        <v>7757.7762066600008</v>
      </c>
      <c r="AD481" s="14">
        <f>IFERROR(VLOOKUP(A481,SpecEd22!$A$21:$Z$550,14,0),0)</f>
        <v>679700.87100542383</v>
      </c>
      <c r="AE481" s="14">
        <f t="shared" si="1158"/>
        <v>1942.0024885869252</v>
      </c>
      <c r="AF481" s="14">
        <f>IFERROR(VLOOKUP($A481,ECFE!$A$16:$AB$348,8,0),0)</f>
        <v>0</v>
      </c>
      <c r="AG481" s="14">
        <f t="shared" si="1159"/>
        <v>0</v>
      </c>
      <c r="AH481" s="14">
        <f>IFERROR(VLOOKUP(A481,ParaFY19!$A$21:$Z$543,7,0),0)</f>
        <v>1372</v>
      </c>
      <c r="AI481" s="14">
        <f t="shared" si="1160"/>
        <v>3.92</v>
      </c>
      <c r="AJ481" s="14">
        <f>IFERROR(VLOOKUP(A481,ConEnroll!$A$7:$S$341,13,0),0)</f>
        <v>0</v>
      </c>
      <c r="AK481" s="14">
        <f t="shared" si="1161"/>
        <v>0</v>
      </c>
      <c r="AL481" s="14">
        <f t="shared" si="1116"/>
        <v>1372</v>
      </c>
      <c r="AM481" s="14">
        <f t="shared" si="1162"/>
        <v>3.92</v>
      </c>
      <c r="AN481" s="14">
        <f t="shared" si="1163"/>
        <v>3396294.543336424</v>
      </c>
      <c r="AO481" s="14">
        <f t="shared" si="1164"/>
        <v>9703.6986952469251</v>
      </c>
      <c r="AP481" s="62"/>
      <c r="AQ481" s="14">
        <f t="shared" si="1117"/>
        <v>144.40992094571448</v>
      </c>
      <c r="AR481" s="14">
        <f t="shared" si="1122"/>
        <v>0</v>
      </c>
      <c r="AS481" s="14">
        <f t="shared" si="1123"/>
        <v>3.92</v>
      </c>
      <c r="AT481" s="14">
        <f t="shared" si="1165"/>
        <v>148.32992094571446</v>
      </c>
      <c r="AU481" s="37">
        <f t="shared" si="1124"/>
        <v>1.5523202133720047E-2</v>
      </c>
      <c r="AV481" s="42"/>
      <c r="AW481" s="14" t="str">
        <f>IFERROR(VLOOKUP($A481,#REF!,27,0),"0")</f>
        <v>0</v>
      </c>
      <c r="AX481" s="14">
        <f t="shared" si="1166"/>
        <v>0</v>
      </c>
      <c r="AY481" s="14" t="str">
        <f>IFERROR(VLOOKUP($A481,SpecEd22!#REF!,23,0)," ")</f>
        <v xml:space="preserve"> </v>
      </c>
      <c r="AZ481" s="14" t="e">
        <f t="shared" si="1167"/>
        <v>#VALUE!</v>
      </c>
      <c r="BA481" s="14">
        <f>IFERROR(VLOOKUP($A481,ECFE!#REF!,23,0),0)</f>
        <v>0</v>
      </c>
      <c r="BB481" s="14">
        <f t="shared" si="1168"/>
        <v>0</v>
      </c>
      <c r="BC481" s="14">
        <f>IFERROR(VLOOKUP($A481,#REF!,17,0),0)</f>
        <v>0</v>
      </c>
      <c r="BD481" s="14">
        <f t="shared" si="1169"/>
        <v>0</v>
      </c>
      <c r="BE481" s="14">
        <f>IFERROR(VLOOKUP($A481,#REF!,9,0),0)</f>
        <v>0</v>
      </c>
      <c r="BF481" s="14">
        <f t="shared" si="1170"/>
        <v>0</v>
      </c>
      <c r="BG481" s="14">
        <v>0</v>
      </c>
      <c r="BH481" s="14">
        <f t="shared" si="1171"/>
        <v>0</v>
      </c>
      <c r="BI481" s="14">
        <f>IFERROR(VLOOKUP($A481,ConEnroll!$A$8:$S$601,15,0),0)</f>
        <v>0</v>
      </c>
      <c r="BJ481" s="14">
        <f t="shared" si="1172"/>
        <v>0</v>
      </c>
      <c r="BK481" s="14">
        <f t="shared" si="1173"/>
        <v>0</v>
      </c>
      <c r="BL481" s="14">
        <f t="shared" si="1174"/>
        <v>0</v>
      </c>
      <c r="BM481" s="14" t="e">
        <f t="shared" si="1175"/>
        <v>#VALUE!</v>
      </c>
      <c r="BN481" s="14" t="e">
        <f t="shared" si="1176"/>
        <v>#VALUE!</v>
      </c>
      <c r="BO481" s="42"/>
      <c r="BP481" s="14">
        <f t="shared" si="1125"/>
        <v>7757.7762066600008</v>
      </c>
      <c r="BQ481" s="14" t="e">
        <f t="shared" si="1126"/>
        <v>#VALUE!</v>
      </c>
      <c r="BR481" s="14">
        <f t="shared" si="1177"/>
        <v>3.92</v>
      </c>
      <c r="BS481" s="14" t="e">
        <f t="shared" si="1127"/>
        <v>#VALUE!</v>
      </c>
      <c r="BT481" s="37" t="e">
        <f t="shared" si="1128"/>
        <v>#VALUE!</v>
      </c>
      <c r="BU481" s="41"/>
      <c r="BV481" s="14" t="str">
        <f>IFERROR(VLOOKUP($A481,#REF!,27,0),"0")</f>
        <v>0</v>
      </c>
      <c r="BW481" s="14">
        <f t="shared" si="1178"/>
        <v>0</v>
      </c>
      <c r="BX481" s="14" t="str">
        <f>IFERROR(VLOOKUP($A481,SpecEd22!$Z$22:$AV$606,59,0)," ")</f>
        <v xml:space="preserve"> </v>
      </c>
      <c r="BY481" s="14" t="e">
        <f t="shared" si="1179"/>
        <v>#VALUE!</v>
      </c>
      <c r="BZ481" s="14">
        <f>IFERROR(VLOOKUP($A481,ECFE!#REF!,25,0),0)</f>
        <v>0</v>
      </c>
      <c r="CA481" s="14">
        <f t="shared" si="1180"/>
        <v>0</v>
      </c>
      <c r="CB481" s="14">
        <f>IFERROR(VLOOKUP($A481,#REF!,17,0),0)</f>
        <v>0</v>
      </c>
      <c r="CC481" s="14">
        <f t="shared" si="1181"/>
        <v>0</v>
      </c>
      <c r="CD481" s="14">
        <f>IFERROR(VLOOKUP($A481,#REF!,9,0),0)</f>
        <v>0</v>
      </c>
      <c r="CE481" s="14">
        <f t="shared" si="1182"/>
        <v>0</v>
      </c>
      <c r="CF481" s="14">
        <v>0</v>
      </c>
      <c r="CG481" s="14">
        <f t="shared" si="1183"/>
        <v>0</v>
      </c>
      <c r="CH481" s="14">
        <f>IFERROR(VLOOKUP($A481,ConEnroll!$A$8:$S$601,15,0),0)</f>
        <v>0</v>
      </c>
      <c r="CI481" s="14">
        <f t="shared" si="1184"/>
        <v>0</v>
      </c>
      <c r="CJ481" s="14">
        <f t="shared" si="1185"/>
        <v>0</v>
      </c>
      <c r="CK481" s="14">
        <f t="shared" si="1186"/>
        <v>0</v>
      </c>
      <c r="CL481" s="14" t="e">
        <f t="shared" si="1187"/>
        <v>#VALUE!</v>
      </c>
      <c r="CM481" s="14" t="e">
        <f t="shared" si="1188"/>
        <v>#VALUE!</v>
      </c>
      <c r="CN481" s="42"/>
      <c r="CO481" s="14">
        <f t="shared" si="1129"/>
        <v>-7613.3662857142863</v>
      </c>
      <c r="CP481" s="14" t="e">
        <f t="shared" si="1130"/>
        <v>#VALUE!</v>
      </c>
      <c r="CQ481" s="14">
        <f t="shared" si="1131"/>
        <v>0</v>
      </c>
      <c r="CR481" s="14" t="e">
        <f t="shared" si="1132"/>
        <v>#VALUE!</v>
      </c>
      <c r="CS481" s="37" t="e">
        <f t="shared" si="1133"/>
        <v>#VALUE!</v>
      </c>
      <c r="CT481" s="239"/>
      <c r="CU481" s="239"/>
      <c r="CV481" s="468"/>
      <c r="CW481" s="14">
        <f>IFERROR(VLOOKUP($A481,BaseFY23!$A$7:$AK$527,6,0),0)</f>
        <v>350</v>
      </c>
      <c r="CX481" s="14">
        <f>IFERROR(VLOOKUP($A481,BaseFY23!$A$7:$AN$528,28,0),0)</f>
        <v>2661367</v>
      </c>
      <c r="CY481" s="14">
        <f t="shared" si="1189"/>
        <v>7603.9057142857146</v>
      </c>
      <c r="CZ481" s="14">
        <f>IFERROR(VLOOKUP($A481,SpecEd23!$A$21:$BB$605,23,0)," ")</f>
        <v>728205.4026859079</v>
      </c>
      <c r="DA481" s="14">
        <f t="shared" si="1190"/>
        <v>2080.5868648168798</v>
      </c>
      <c r="DB481" s="14">
        <f>IFERROR(VLOOKUP($A481,ECFE!$A$16:$AB$347,7,0),0)</f>
        <v>0</v>
      </c>
      <c r="DC481" s="14">
        <f t="shared" si="1191"/>
        <v>0</v>
      </c>
      <c r="DD481" s="14">
        <v>0</v>
      </c>
      <c r="DE481" s="14">
        <f t="shared" si="1192"/>
        <v>0</v>
      </c>
      <c r="DF481" s="14">
        <f>IFERROR(VLOOKUP($A481,ConEnroll!$A$7:$S$338,10,0),0)</f>
        <v>0</v>
      </c>
      <c r="DG481" s="14">
        <f t="shared" si="1193"/>
        <v>0</v>
      </c>
      <c r="DH481" s="14">
        <f t="shared" si="1134"/>
        <v>0</v>
      </c>
      <c r="DI481" s="14">
        <f t="shared" si="1194"/>
        <v>0</v>
      </c>
      <c r="DJ481" s="14">
        <f t="shared" si="1135"/>
        <v>3389572.4026859077</v>
      </c>
      <c r="DK481" s="14">
        <f t="shared" si="1195"/>
        <v>9684.4925791025926</v>
      </c>
      <c r="DL481" s="42"/>
      <c r="DM481" s="14">
        <f>IFERROR(VLOOKUP($A481,HouseFY23!$A$7:$AJ$528,28,0),0)</f>
        <v>2761960.76</v>
      </c>
      <c r="DN481" s="14">
        <f t="shared" si="1196"/>
        <v>7891.3164571428561</v>
      </c>
      <c r="DO481" s="14">
        <f>IFERROR(VLOOKUP($A481,Compens80percent!$A$13:$M$560,12,0),0)</f>
        <v>0</v>
      </c>
      <c r="DP481" s="14">
        <f t="shared" si="1196"/>
        <v>0</v>
      </c>
      <c r="DQ481" s="14">
        <f t="shared" si="1197"/>
        <v>2761960.76</v>
      </c>
      <c r="DR481" s="14">
        <f t="shared" si="1198"/>
        <v>7891.3164571428561</v>
      </c>
      <c r="DS481" s="14">
        <f>IFERROR(VLOOKUP($A481,SpecEd23!$A$21:$Z$550,14,0),0)</f>
        <v>728205.4026859079</v>
      </c>
      <c r="DT481" s="14">
        <f t="shared" si="1199"/>
        <v>2080.5868648168798</v>
      </c>
      <c r="DU481" s="14">
        <f>IFERROR(VLOOKUP($A481,ECFE!$A$16:$AB$347,9,0),0)</f>
        <v>0</v>
      </c>
      <c r="DV481" s="14">
        <f t="shared" si="1200"/>
        <v>0</v>
      </c>
      <c r="DW481" s="14">
        <f>IFERROR(VLOOKUP($A481,ParaFY19!$A$21:$Z$543,7,0),0)</f>
        <v>1372</v>
      </c>
      <c r="DX481" s="14">
        <f t="shared" si="1201"/>
        <v>3.92</v>
      </c>
      <c r="DY481" s="14">
        <f>IFERROR(VLOOKUP($A481,ConEnroll!$A$7:$S$341,13,0),0)</f>
        <v>0</v>
      </c>
      <c r="DZ481" s="14">
        <f t="shared" si="1202"/>
        <v>0</v>
      </c>
      <c r="EA481" s="14">
        <f t="shared" si="1136"/>
        <v>1372</v>
      </c>
      <c r="EB481" s="14">
        <f t="shared" si="1203"/>
        <v>3.92</v>
      </c>
      <c r="EC481" s="14">
        <f t="shared" si="1137"/>
        <v>3491538.1626859074</v>
      </c>
      <c r="ED481" s="14">
        <f t="shared" si="1204"/>
        <v>9975.823321959735</v>
      </c>
      <c r="EE481" s="62"/>
      <c r="EF481" s="14">
        <f t="shared" si="1138"/>
        <v>287.41074285714149</v>
      </c>
      <c r="EG481" s="14">
        <f t="shared" si="1139"/>
        <v>0</v>
      </c>
      <c r="EH481" s="14">
        <f t="shared" si="1140"/>
        <v>3.92</v>
      </c>
      <c r="EI481" s="14">
        <f t="shared" si="1205"/>
        <v>291.3307428571415</v>
      </c>
      <c r="EJ481" s="37">
        <f t="shared" si="1141"/>
        <v>3.0082189694252158E-2</v>
      </c>
      <c r="EK481" s="42"/>
      <c r="EL481" s="14" t="str">
        <f>IFERROR(VLOOKUP($A481,#REF!,27,0),"0")</f>
        <v>0</v>
      </c>
      <c r="EM481" s="14">
        <f t="shared" si="1206"/>
        <v>0</v>
      </c>
      <c r="EN481" s="14" t="str">
        <f>IFERROR(VLOOKUP($A481,SpecEd23!#REF!,23,0)," ")</f>
        <v xml:space="preserve"> </v>
      </c>
      <c r="EO481" s="14" t="e">
        <f t="shared" si="1207"/>
        <v>#VALUE!</v>
      </c>
      <c r="EP481" s="14">
        <f>IFERROR(VLOOKUP($A481,ECFE!#REF!,24,0),0)</f>
        <v>0</v>
      </c>
      <c r="EQ481" s="14">
        <f t="shared" si="1208"/>
        <v>0</v>
      </c>
      <c r="ER481" s="14">
        <f>IFERROR(VLOOKUP($A481,#REF!,30,0),0)</f>
        <v>0</v>
      </c>
      <c r="ES481" s="14">
        <f t="shared" si="1209"/>
        <v>0</v>
      </c>
      <c r="ET481" s="14">
        <f>IFERROR(VLOOKUP($A481,#REF!,12,0),0)</f>
        <v>0</v>
      </c>
      <c r="EU481" s="14">
        <f t="shared" si="1210"/>
        <v>0</v>
      </c>
      <c r="EV481" s="14">
        <v>0</v>
      </c>
      <c r="EW481" s="14">
        <f t="shared" si="1211"/>
        <v>0</v>
      </c>
      <c r="EX481" s="14">
        <f>IFERROR(VLOOKUP($A481,ConEnroll!$A$8:$S$601,16,0),0)</f>
        <v>0</v>
      </c>
      <c r="EY481" s="14">
        <f t="shared" si="1212"/>
        <v>0</v>
      </c>
      <c r="EZ481" s="14">
        <f t="shared" si="1213"/>
        <v>0</v>
      </c>
      <c r="FA481" s="14">
        <f t="shared" si="1214"/>
        <v>0</v>
      </c>
      <c r="FB481" s="14" t="e">
        <f t="shared" si="1215"/>
        <v>#VALUE!</v>
      </c>
      <c r="FC481" s="14" t="e">
        <f t="shared" si="1216"/>
        <v>#VALUE!</v>
      </c>
      <c r="FD481" s="62"/>
      <c r="FE481" s="14">
        <f t="shared" si="1142"/>
        <v>7891.3164571428561</v>
      </c>
      <c r="FF481" s="14" t="e">
        <f t="shared" si="1143"/>
        <v>#VALUE!</v>
      </c>
      <c r="FG481" s="14">
        <f t="shared" si="1217"/>
        <v>3.92</v>
      </c>
      <c r="FH481" s="14" t="e">
        <f t="shared" si="1144"/>
        <v>#VALUE!</v>
      </c>
      <c r="FI481" s="37" t="e">
        <f t="shared" si="1145"/>
        <v>#VALUE!</v>
      </c>
      <c r="FJ481" s="12"/>
      <c r="FK481" s="14" t="str">
        <f>IFERROR(VLOOKUP($A481,#REF!,27,0),"0")</f>
        <v>0</v>
      </c>
      <c r="FL481" s="14">
        <f t="shared" si="1218"/>
        <v>0</v>
      </c>
      <c r="FM481" s="14" t="str">
        <f>IFERROR(VLOOKUP($A481,SpecEd23!$X$22:$Y$610,59,0)," ")</f>
        <v xml:space="preserve"> </v>
      </c>
      <c r="FN481" s="14" t="e">
        <f t="shared" si="1219"/>
        <v>#VALUE!</v>
      </c>
      <c r="FO481" s="14">
        <f>IFERROR(VLOOKUP($A481,ECFE!#REF!,26,0),0)</f>
        <v>0</v>
      </c>
      <c r="FP481" s="14">
        <f t="shared" si="1220"/>
        <v>0</v>
      </c>
      <c r="FQ481" s="14">
        <f>IFERROR(VLOOKUP($A481,#REF!,16,0),0)</f>
        <v>0</v>
      </c>
      <c r="FR481" s="14">
        <f t="shared" si="1221"/>
        <v>0</v>
      </c>
      <c r="FS481" s="14">
        <f>IFERROR(VLOOKUP($A481,#REF!,12,0),0)</f>
        <v>0</v>
      </c>
      <c r="FT481" s="14">
        <f t="shared" si="1222"/>
        <v>0</v>
      </c>
      <c r="FU481" s="14">
        <v>0</v>
      </c>
      <c r="FV481" s="14">
        <f t="shared" si="1223"/>
        <v>0</v>
      </c>
      <c r="FW481" s="14">
        <f>IFERROR(VLOOKUP($A481,ConEnroll!$A$8:$S$601,16,0),0)</f>
        <v>0</v>
      </c>
      <c r="FX481" s="14">
        <f t="shared" si="1224"/>
        <v>0</v>
      </c>
      <c r="FY481" s="14">
        <f t="shared" si="1225"/>
        <v>0</v>
      </c>
      <c r="FZ481" s="14">
        <f t="shared" si="1226"/>
        <v>0</v>
      </c>
      <c r="GA481" s="14" t="e">
        <f t="shared" si="1227"/>
        <v>#VALUE!</v>
      </c>
      <c r="GB481" s="14" t="e">
        <f t="shared" si="1228"/>
        <v>#VALUE!</v>
      </c>
      <c r="GC481" s="39"/>
      <c r="GD481" s="14">
        <f t="shared" si="1146"/>
        <v>-7603.9057142857146</v>
      </c>
      <c r="GE481" s="14" t="e">
        <f t="shared" si="1147"/>
        <v>#VALUE!</v>
      </c>
      <c r="GF481" s="14">
        <f t="shared" si="1148"/>
        <v>0</v>
      </c>
      <c r="GG481" s="14" t="e">
        <f t="shared" si="1149"/>
        <v>#VALUE!</v>
      </c>
      <c r="GH481" s="37" t="e">
        <f t="shared" si="1150"/>
        <v>#VALUE!</v>
      </c>
    </row>
    <row r="482" spans="1:190" ht="12.5" x14ac:dyDescent="0.25">
      <c r="A482" s="67">
        <v>4195</v>
      </c>
      <c r="B482" s="35">
        <v>7</v>
      </c>
      <c r="C482" s="14">
        <v>7</v>
      </c>
      <c r="D482" s="14"/>
      <c r="E482" s="14"/>
      <c r="F482" s="35" t="s">
        <v>2737</v>
      </c>
      <c r="G482" s="41"/>
      <c r="H482" s="14">
        <f>IFERROR(VLOOKUP($A482,BaseFY22!$A$7:$AK$528,6,0),0)</f>
        <v>25</v>
      </c>
      <c r="I482" s="14">
        <f>IFERROR(VLOOKUP($A482,BaseFY22!$A$7:$AK$528,28,0),0)</f>
        <v>281791</v>
      </c>
      <c r="J482" s="14">
        <f t="shared" si="1151"/>
        <v>11271.64</v>
      </c>
      <c r="K482" s="14">
        <f>IFERROR(VLOOKUP($A482,SpecEd22!$A$21:$BB$605,24,0)," ")</f>
        <v>161892.05557325052</v>
      </c>
      <c r="L482" s="14">
        <f t="shared" si="1152"/>
        <v>6475.6822229300205</v>
      </c>
      <c r="M482" s="14">
        <f>IFERROR(VLOOKUP($A482,ECFE!$A$16:$AB$347,7,0),0)</f>
        <v>0</v>
      </c>
      <c r="N482" s="14">
        <f t="shared" si="1118"/>
        <v>0</v>
      </c>
      <c r="O482" s="14">
        <v>0</v>
      </c>
      <c r="P482" s="14">
        <f t="shared" si="1119"/>
        <v>0</v>
      </c>
      <c r="Q482" s="14">
        <f>IFERROR(VLOOKUP($A482,ConEnroll!$A$7:$S$337,10,0),0)</f>
        <v>0</v>
      </c>
      <c r="R482" s="14">
        <f t="shared" si="1153"/>
        <v>0</v>
      </c>
      <c r="S482" s="14">
        <f t="shared" si="1120"/>
        <v>0</v>
      </c>
      <c r="T482" s="14">
        <f t="shared" si="1154"/>
        <v>0</v>
      </c>
      <c r="U482" s="14">
        <f t="shared" si="1121"/>
        <v>443683.05557325052</v>
      </c>
      <c r="V482" s="14">
        <f t="shared" si="1155"/>
        <v>17747.322222930019</v>
      </c>
      <c r="W482" s="42"/>
      <c r="X482" s="14">
        <f>IFERROR(VLOOKUP($A482,HouseFY22!$A$6:$AJ$528,28,0),0)</f>
        <v>295497.17249000003</v>
      </c>
      <c r="Y482" s="14">
        <f t="shared" si="1156"/>
        <v>11819.886899600002</v>
      </c>
      <c r="Z482" s="14">
        <f>IFERROR(VLOOKUP($A482,Compens80percent!$A$13:$M$560,12,0),0)</f>
        <v>0</v>
      </c>
      <c r="AA482" s="14">
        <f t="shared" si="1156"/>
        <v>0</v>
      </c>
      <c r="AB482" s="14">
        <f t="shared" si="1157"/>
        <v>295497.17249000003</v>
      </c>
      <c r="AC482" s="14">
        <f t="shared" si="1156"/>
        <v>11819.886899600002</v>
      </c>
      <c r="AD482" s="14">
        <f>IFERROR(VLOOKUP(A482,SpecEd22!$A$21:$Z$550,14,0),0)</f>
        <v>161892.05557325052</v>
      </c>
      <c r="AE482" s="14">
        <f t="shared" si="1158"/>
        <v>6475.6822229300205</v>
      </c>
      <c r="AF482" s="14">
        <f>IFERROR(VLOOKUP($A482,ECFE!$A$16:$AB$348,8,0),0)</f>
        <v>0</v>
      </c>
      <c r="AG482" s="14">
        <f t="shared" si="1159"/>
        <v>0</v>
      </c>
      <c r="AH482" s="14">
        <f>IFERROR(VLOOKUP(A482,ParaFY19!$A$21:$Z$543,7,0),0)</f>
        <v>1372</v>
      </c>
      <c r="AI482" s="14">
        <f t="shared" si="1160"/>
        <v>54.88</v>
      </c>
      <c r="AJ482" s="14">
        <f>IFERROR(VLOOKUP(A482,ConEnroll!$A$7:$S$341,13,0),0)</f>
        <v>0</v>
      </c>
      <c r="AK482" s="14">
        <f t="shared" si="1161"/>
        <v>0</v>
      </c>
      <c r="AL482" s="14">
        <f t="shared" si="1116"/>
        <v>1372</v>
      </c>
      <c r="AM482" s="14">
        <f t="shared" si="1162"/>
        <v>54.88</v>
      </c>
      <c r="AN482" s="14">
        <f t="shared" si="1163"/>
        <v>458761.22806325054</v>
      </c>
      <c r="AO482" s="14">
        <f t="shared" si="1164"/>
        <v>18350.449122530023</v>
      </c>
      <c r="AP482" s="62"/>
      <c r="AQ482" s="14">
        <f t="shared" si="1117"/>
        <v>548.24689960000251</v>
      </c>
      <c r="AR482" s="14">
        <f t="shared" si="1122"/>
        <v>0</v>
      </c>
      <c r="AS482" s="14">
        <f t="shared" si="1123"/>
        <v>54.88</v>
      </c>
      <c r="AT482" s="14">
        <f t="shared" si="1165"/>
        <v>603.1268996000025</v>
      </c>
      <c r="AU482" s="37">
        <f t="shared" si="1124"/>
        <v>3.3984107124665056E-2</v>
      </c>
      <c r="AV482" s="42"/>
      <c r="AW482" s="14" t="str">
        <f>IFERROR(VLOOKUP($A482,#REF!,27,0),"0")</f>
        <v>0</v>
      </c>
      <c r="AX482" s="14">
        <f t="shared" si="1166"/>
        <v>0</v>
      </c>
      <c r="AY482" s="14" t="str">
        <f>IFERROR(VLOOKUP($A482,SpecEd22!#REF!,23,0)," ")</f>
        <v xml:space="preserve"> </v>
      </c>
      <c r="AZ482" s="14" t="e">
        <f t="shared" si="1167"/>
        <v>#VALUE!</v>
      </c>
      <c r="BA482" s="14">
        <f>IFERROR(VLOOKUP($A482,ECFE!#REF!,23,0),0)</f>
        <v>0</v>
      </c>
      <c r="BB482" s="14">
        <f t="shared" si="1168"/>
        <v>0</v>
      </c>
      <c r="BC482" s="14">
        <f>IFERROR(VLOOKUP($A482,#REF!,17,0),0)</f>
        <v>0</v>
      </c>
      <c r="BD482" s="14">
        <f t="shared" si="1169"/>
        <v>0</v>
      </c>
      <c r="BE482" s="14">
        <f>IFERROR(VLOOKUP($A482,#REF!,9,0),0)</f>
        <v>0</v>
      </c>
      <c r="BF482" s="14">
        <f t="shared" si="1170"/>
        <v>0</v>
      </c>
      <c r="BG482" s="14">
        <v>0</v>
      </c>
      <c r="BH482" s="14">
        <f t="shared" si="1171"/>
        <v>0</v>
      </c>
      <c r="BI482" s="14">
        <f>IFERROR(VLOOKUP($A482,ConEnroll!$A$8:$S$601,15,0),0)</f>
        <v>0</v>
      </c>
      <c r="BJ482" s="14">
        <f t="shared" si="1172"/>
        <v>0</v>
      </c>
      <c r="BK482" s="14">
        <f t="shared" si="1173"/>
        <v>0</v>
      </c>
      <c r="BL482" s="14">
        <f t="shared" si="1174"/>
        <v>0</v>
      </c>
      <c r="BM482" s="14" t="e">
        <f t="shared" si="1175"/>
        <v>#VALUE!</v>
      </c>
      <c r="BN482" s="14" t="e">
        <f t="shared" si="1176"/>
        <v>#VALUE!</v>
      </c>
      <c r="BO482" s="42"/>
      <c r="BP482" s="14">
        <f t="shared" si="1125"/>
        <v>11819.886899600002</v>
      </c>
      <c r="BQ482" s="14" t="e">
        <f t="shared" si="1126"/>
        <v>#VALUE!</v>
      </c>
      <c r="BR482" s="14">
        <f t="shared" si="1177"/>
        <v>54.88</v>
      </c>
      <c r="BS482" s="14" t="e">
        <f t="shared" si="1127"/>
        <v>#VALUE!</v>
      </c>
      <c r="BT482" s="37" t="e">
        <f t="shared" si="1128"/>
        <v>#VALUE!</v>
      </c>
      <c r="BU482" s="41"/>
      <c r="BV482" s="14" t="str">
        <f>IFERROR(VLOOKUP($A482,#REF!,27,0),"0")</f>
        <v>0</v>
      </c>
      <c r="BW482" s="14">
        <f t="shared" si="1178"/>
        <v>0</v>
      </c>
      <c r="BX482" s="14" t="str">
        <f>IFERROR(VLOOKUP($A482,SpecEd22!$Z$22:$AV$606,59,0)," ")</f>
        <v xml:space="preserve"> </v>
      </c>
      <c r="BY482" s="14" t="e">
        <f t="shared" si="1179"/>
        <v>#VALUE!</v>
      </c>
      <c r="BZ482" s="14">
        <f>IFERROR(VLOOKUP($A482,ECFE!#REF!,25,0),0)</f>
        <v>0</v>
      </c>
      <c r="CA482" s="14">
        <f t="shared" si="1180"/>
        <v>0</v>
      </c>
      <c r="CB482" s="14">
        <f>IFERROR(VLOOKUP($A482,#REF!,17,0),0)</f>
        <v>0</v>
      </c>
      <c r="CC482" s="14">
        <f t="shared" si="1181"/>
        <v>0</v>
      </c>
      <c r="CD482" s="14">
        <f>IFERROR(VLOOKUP($A482,#REF!,9,0),0)</f>
        <v>0</v>
      </c>
      <c r="CE482" s="14">
        <f t="shared" si="1182"/>
        <v>0</v>
      </c>
      <c r="CF482" s="14">
        <v>0</v>
      </c>
      <c r="CG482" s="14">
        <f t="shared" si="1183"/>
        <v>0</v>
      </c>
      <c r="CH482" s="14">
        <f>IFERROR(VLOOKUP($A482,ConEnroll!$A$8:$S$601,15,0),0)</f>
        <v>0</v>
      </c>
      <c r="CI482" s="14">
        <f t="shared" si="1184"/>
        <v>0</v>
      </c>
      <c r="CJ482" s="14">
        <f t="shared" si="1185"/>
        <v>0</v>
      </c>
      <c r="CK482" s="14">
        <f t="shared" si="1186"/>
        <v>0</v>
      </c>
      <c r="CL482" s="14" t="e">
        <f t="shared" si="1187"/>
        <v>#VALUE!</v>
      </c>
      <c r="CM482" s="14" t="e">
        <f t="shared" si="1188"/>
        <v>#VALUE!</v>
      </c>
      <c r="CN482" s="42"/>
      <c r="CO482" s="14">
        <f t="shared" si="1129"/>
        <v>-11271.64</v>
      </c>
      <c r="CP482" s="14" t="e">
        <f t="shared" si="1130"/>
        <v>#VALUE!</v>
      </c>
      <c r="CQ482" s="14">
        <f t="shared" si="1131"/>
        <v>0</v>
      </c>
      <c r="CR482" s="14" t="e">
        <f t="shared" si="1132"/>
        <v>#VALUE!</v>
      </c>
      <c r="CS482" s="37" t="e">
        <f t="shared" si="1133"/>
        <v>#VALUE!</v>
      </c>
      <c r="CT482" s="239"/>
      <c r="CU482" s="239"/>
      <c r="CV482" s="468"/>
      <c r="CW482" s="14">
        <f>IFERROR(VLOOKUP($A482,BaseFY23!$A$7:$AK$527,6,0),0)</f>
        <v>27.166667</v>
      </c>
      <c r="CX482" s="14">
        <f>IFERROR(VLOOKUP($A482,BaseFY23!$A$7:$AN$528,28,0),0)</f>
        <v>304782</v>
      </c>
      <c r="CY482" s="14">
        <f t="shared" si="1189"/>
        <v>11218.96918749731</v>
      </c>
      <c r="CZ482" s="14">
        <f>IFERROR(VLOOKUP($A482,SpecEd23!$A$21:$BB$605,23,0)," ")</f>
        <v>188127.59360773177</v>
      </c>
      <c r="DA482" s="14">
        <f t="shared" si="1190"/>
        <v>6924.9420110215133</v>
      </c>
      <c r="DB482" s="14">
        <f>IFERROR(VLOOKUP($A482,ECFE!$A$16:$AB$347,7,0),0)</f>
        <v>0</v>
      </c>
      <c r="DC482" s="14">
        <f t="shared" si="1191"/>
        <v>0</v>
      </c>
      <c r="DD482" s="14">
        <v>0</v>
      </c>
      <c r="DE482" s="14">
        <f t="shared" si="1192"/>
        <v>0</v>
      </c>
      <c r="DF482" s="14">
        <f>IFERROR(VLOOKUP($A482,ConEnroll!$A$7:$S$338,10,0),0)</f>
        <v>0</v>
      </c>
      <c r="DG482" s="14">
        <f t="shared" si="1193"/>
        <v>0</v>
      </c>
      <c r="DH482" s="14">
        <f t="shared" si="1134"/>
        <v>0</v>
      </c>
      <c r="DI482" s="14">
        <f t="shared" si="1194"/>
        <v>0</v>
      </c>
      <c r="DJ482" s="14">
        <f t="shared" si="1135"/>
        <v>492909.59360773175</v>
      </c>
      <c r="DK482" s="14">
        <f t="shared" si="1195"/>
        <v>18143.911198518821</v>
      </c>
      <c r="DL482" s="42"/>
      <c r="DM482" s="14">
        <f>IFERROR(VLOOKUP($A482,HouseFY23!$A$7:$AJ$528,28,0),0)</f>
        <v>325218</v>
      </c>
      <c r="DN482" s="14">
        <f t="shared" si="1196"/>
        <v>11971.214577040311</v>
      </c>
      <c r="DO482" s="14">
        <f>IFERROR(VLOOKUP($A482,Compens80percent!$A$13:$M$560,12,0),0)</f>
        <v>0</v>
      </c>
      <c r="DP482" s="14">
        <f t="shared" si="1196"/>
        <v>0</v>
      </c>
      <c r="DQ482" s="14">
        <f t="shared" si="1197"/>
        <v>325218</v>
      </c>
      <c r="DR482" s="14">
        <f t="shared" si="1198"/>
        <v>13008.72</v>
      </c>
      <c r="DS482" s="14">
        <f>IFERROR(VLOOKUP($A482,SpecEd23!$A$21:$Z$550,14,0),0)</f>
        <v>188127.59360773177</v>
      </c>
      <c r="DT482" s="14">
        <f t="shared" si="1199"/>
        <v>6924.9420110215133</v>
      </c>
      <c r="DU482" s="14">
        <f>IFERROR(VLOOKUP($A482,ECFE!$A$16:$AB$347,9,0),0)</f>
        <v>0</v>
      </c>
      <c r="DV482" s="14">
        <f t="shared" si="1200"/>
        <v>0</v>
      </c>
      <c r="DW482" s="14">
        <f>IFERROR(VLOOKUP($A482,ParaFY19!$A$21:$Z$543,7,0),0)</f>
        <v>1372</v>
      </c>
      <c r="DX482" s="14">
        <f t="shared" si="1201"/>
        <v>50.503066864993045</v>
      </c>
      <c r="DY482" s="14">
        <f>IFERROR(VLOOKUP($A482,ConEnroll!$A$7:$S$341,13,0),0)</f>
        <v>0</v>
      </c>
      <c r="DZ482" s="14">
        <f t="shared" si="1202"/>
        <v>0</v>
      </c>
      <c r="EA482" s="14">
        <f t="shared" si="1136"/>
        <v>1372</v>
      </c>
      <c r="EB482" s="14">
        <f t="shared" si="1203"/>
        <v>50.503066864993045</v>
      </c>
      <c r="EC482" s="14">
        <f t="shared" si="1137"/>
        <v>514717.59360773175</v>
      </c>
      <c r="ED482" s="14">
        <f t="shared" si="1204"/>
        <v>18946.659654926818</v>
      </c>
      <c r="EE482" s="62"/>
      <c r="EF482" s="14">
        <f t="shared" si="1138"/>
        <v>752.24538954300078</v>
      </c>
      <c r="EG482" s="14">
        <f t="shared" si="1139"/>
        <v>0</v>
      </c>
      <c r="EH482" s="14">
        <f t="shared" si="1140"/>
        <v>50.503066864993045</v>
      </c>
      <c r="EI482" s="14">
        <f t="shared" si="1205"/>
        <v>802.74845640799379</v>
      </c>
      <c r="EJ482" s="37">
        <f t="shared" si="1141"/>
        <v>4.4243407478401137E-2</v>
      </c>
      <c r="EK482" s="42"/>
      <c r="EL482" s="14" t="str">
        <f>IFERROR(VLOOKUP($A482,#REF!,27,0),"0")</f>
        <v>0</v>
      </c>
      <c r="EM482" s="14">
        <f t="shared" si="1206"/>
        <v>0</v>
      </c>
      <c r="EN482" s="14" t="str">
        <f>IFERROR(VLOOKUP($A482,SpecEd23!#REF!,23,0)," ")</f>
        <v xml:space="preserve"> </v>
      </c>
      <c r="EO482" s="14" t="e">
        <f t="shared" si="1207"/>
        <v>#VALUE!</v>
      </c>
      <c r="EP482" s="14">
        <f>IFERROR(VLOOKUP($A482,ECFE!#REF!,24,0),0)</f>
        <v>0</v>
      </c>
      <c r="EQ482" s="14">
        <f t="shared" si="1208"/>
        <v>0</v>
      </c>
      <c r="ER482" s="14">
        <f>IFERROR(VLOOKUP($A482,#REF!,30,0),0)</f>
        <v>0</v>
      </c>
      <c r="ES482" s="14">
        <f t="shared" si="1209"/>
        <v>0</v>
      </c>
      <c r="ET482" s="14">
        <f>IFERROR(VLOOKUP($A482,#REF!,12,0),0)</f>
        <v>0</v>
      </c>
      <c r="EU482" s="14">
        <f t="shared" si="1210"/>
        <v>0</v>
      </c>
      <c r="EV482" s="14">
        <v>0</v>
      </c>
      <c r="EW482" s="14">
        <f t="shared" si="1211"/>
        <v>0</v>
      </c>
      <c r="EX482" s="14">
        <f>IFERROR(VLOOKUP($A482,ConEnroll!$A$8:$S$601,16,0),0)</f>
        <v>0</v>
      </c>
      <c r="EY482" s="14">
        <f t="shared" si="1212"/>
        <v>0</v>
      </c>
      <c r="EZ482" s="14">
        <f t="shared" si="1213"/>
        <v>0</v>
      </c>
      <c r="FA482" s="14">
        <f t="shared" si="1214"/>
        <v>0</v>
      </c>
      <c r="FB482" s="14" t="e">
        <f t="shared" si="1215"/>
        <v>#VALUE!</v>
      </c>
      <c r="FC482" s="14" t="e">
        <f t="shared" si="1216"/>
        <v>#VALUE!</v>
      </c>
      <c r="FD482" s="62"/>
      <c r="FE482" s="14">
        <f t="shared" si="1142"/>
        <v>11971.214577040311</v>
      </c>
      <c r="FF482" s="14" t="e">
        <f t="shared" si="1143"/>
        <v>#VALUE!</v>
      </c>
      <c r="FG482" s="14">
        <f t="shared" si="1217"/>
        <v>50.503066864993045</v>
      </c>
      <c r="FH482" s="14" t="e">
        <f t="shared" si="1144"/>
        <v>#VALUE!</v>
      </c>
      <c r="FI482" s="37" t="e">
        <f t="shared" si="1145"/>
        <v>#VALUE!</v>
      </c>
      <c r="FJ482" s="12"/>
      <c r="FK482" s="14" t="str">
        <f>IFERROR(VLOOKUP($A482,#REF!,27,0),"0")</f>
        <v>0</v>
      </c>
      <c r="FL482" s="14">
        <f t="shared" si="1218"/>
        <v>0</v>
      </c>
      <c r="FM482" s="14" t="str">
        <f>IFERROR(VLOOKUP($A482,SpecEd23!$X$22:$Y$610,59,0)," ")</f>
        <v xml:space="preserve"> </v>
      </c>
      <c r="FN482" s="14" t="e">
        <f t="shared" si="1219"/>
        <v>#VALUE!</v>
      </c>
      <c r="FO482" s="14">
        <f>IFERROR(VLOOKUP($A482,ECFE!#REF!,26,0),0)</f>
        <v>0</v>
      </c>
      <c r="FP482" s="14">
        <f t="shared" si="1220"/>
        <v>0</v>
      </c>
      <c r="FQ482" s="14">
        <f>IFERROR(VLOOKUP($A482,#REF!,16,0),0)</f>
        <v>0</v>
      </c>
      <c r="FR482" s="14">
        <f t="shared" si="1221"/>
        <v>0</v>
      </c>
      <c r="FS482" s="14">
        <f>IFERROR(VLOOKUP($A482,#REF!,12,0),0)</f>
        <v>0</v>
      </c>
      <c r="FT482" s="14">
        <f t="shared" si="1222"/>
        <v>0</v>
      </c>
      <c r="FU482" s="14">
        <v>0</v>
      </c>
      <c r="FV482" s="14">
        <f t="shared" si="1223"/>
        <v>0</v>
      </c>
      <c r="FW482" s="14">
        <f>IFERROR(VLOOKUP($A482,ConEnroll!$A$8:$S$601,16,0),0)</f>
        <v>0</v>
      </c>
      <c r="FX482" s="14">
        <f t="shared" si="1224"/>
        <v>0</v>
      </c>
      <c r="FY482" s="14">
        <f t="shared" si="1225"/>
        <v>0</v>
      </c>
      <c r="FZ482" s="14">
        <f t="shared" si="1226"/>
        <v>0</v>
      </c>
      <c r="GA482" s="14" t="e">
        <f t="shared" si="1227"/>
        <v>#VALUE!</v>
      </c>
      <c r="GB482" s="14" t="e">
        <f t="shared" si="1228"/>
        <v>#VALUE!</v>
      </c>
      <c r="GC482" s="39"/>
      <c r="GD482" s="14">
        <f t="shared" si="1146"/>
        <v>-11218.96918749731</v>
      </c>
      <c r="GE482" s="14" t="e">
        <f t="shared" si="1147"/>
        <v>#VALUE!</v>
      </c>
      <c r="GF482" s="14">
        <f t="shared" si="1148"/>
        <v>0</v>
      </c>
      <c r="GG482" s="14" t="e">
        <f t="shared" si="1149"/>
        <v>#VALUE!</v>
      </c>
      <c r="GH482" s="37" t="e">
        <f t="shared" si="1150"/>
        <v>#VALUE!</v>
      </c>
    </row>
    <row r="483" spans="1:190" ht="12.5" x14ac:dyDescent="0.25">
      <c r="A483" s="67">
        <v>4198</v>
      </c>
      <c r="B483" s="35">
        <v>7</v>
      </c>
      <c r="C483" s="14">
        <v>7</v>
      </c>
      <c r="D483" s="14"/>
      <c r="E483" s="14"/>
      <c r="F483" s="35" t="s">
        <v>2738</v>
      </c>
      <c r="G483" s="41"/>
      <c r="H483" s="14">
        <f>IFERROR(VLOOKUP($A483,BaseFY22!$A$7:$AK$528,6,0),0)</f>
        <v>144</v>
      </c>
      <c r="I483" s="14">
        <f>IFERROR(VLOOKUP($A483,BaseFY22!$A$7:$AK$528,28,0),0)</f>
        <v>1019999</v>
      </c>
      <c r="J483" s="14">
        <f t="shared" si="1151"/>
        <v>7083.3263888888887</v>
      </c>
      <c r="K483" s="14">
        <f>IFERROR(VLOOKUP($A483,SpecEd22!$A$21:$BB$605,24,0)," ")</f>
        <v>196642.85757145821</v>
      </c>
      <c r="L483" s="14">
        <f t="shared" si="1152"/>
        <v>1365.5753998017931</v>
      </c>
      <c r="M483" s="14">
        <f>IFERROR(VLOOKUP($A483,ECFE!$A$16:$AB$347,7,0),0)</f>
        <v>0</v>
      </c>
      <c r="N483" s="14">
        <f t="shared" si="1118"/>
        <v>0</v>
      </c>
      <c r="O483" s="14">
        <v>0</v>
      </c>
      <c r="P483" s="14">
        <f t="shared" si="1119"/>
        <v>0</v>
      </c>
      <c r="Q483" s="14">
        <f>IFERROR(VLOOKUP($A483,ConEnroll!$A$7:$S$337,10,0),0)</f>
        <v>0</v>
      </c>
      <c r="R483" s="14">
        <f t="shared" si="1153"/>
        <v>0</v>
      </c>
      <c r="S483" s="14">
        <f t="shared" si="1120"/>
        <v>0</v>
      </c>
      <c r="T483" s="14">
        <f t="shared" si="1154"/>
        <v>0</v>
      </c>
      <c r="U483" s="14">
        <f t="shared" si="1121"/>
        <v>1216641.8575714582</v>
      </c>
      <c r="V483" s="14">
        <f t="shared" si="1155"/>
        <v>8448.9017886906822</v>
      </c>
      <c r="W483" s="42"/>
      <c r="X483" s="14">
        <f>IFERROR(VLOOKUP($A483,HouseFY22!$A$6:$AJ$528,28,0),0)</f>
        <v>1040146.185394</v>
      </c>
      <c r="Y483" s="14">
        <f t="shared" si="1156"/>
        <v>7223.2373985694448</v>
      </c>
      <c r="Z483" s="14">
        <f>IFERROR(VLOOKUP($A483,Compens80percent!$A$13:$M$560,12,0),0)</f>
        <v>0</v>
      </c>
      <c r="AA483" s="14">
        <f t="shared" si="1156"/>
        <v>0</v>
      </c>
      <c r="AB483" s="14">
        <f t="shared" si="1157"/>
        <v>1040146.185394</v>
      </c>
      <c r="AC483" s="14">
        <f t="shared" si="1156"/>
        <v>7223.2373985694448</v>
      </c>
      <c r="AD483" s="14">
        <f>IFERROR(VLOOKUP(A483,SpecEd22!$A$21:$Z$550,14,0),0)</f>
        <v>196642.85757145821</v>
      </c>
      <c r="AE483" s="14">
        <f t="shared" si="1158"/>
        <v>1365.5753998017931</v>
      </c>
      <c r="AF483" s="14">
        <f>IFERROR(VLOOKUP($A483,ECFE!$A$16:$AB$348,8,0),0)</f>
        <v>0</v>
      </c>
      <c r="AG483" s="14">
        <f t="shared" si="1159"/>
        <v>0</v>
      </c>
      <c r="AH483" s="14">
        <f>IFERROR(VLOOKUP(A483,ParaFY19!$A$21:$Z$543,7,0),0)</f>
        <v>392</v>
      </c>
      <c r="AI483" s="14">
        <f t="shared" si="1160"/>
        <v>2.7222222222222223</v>
      </c>
      <c r="AJ483" s="14">
        <f>IFERROR(VLOOKUP(A483,ConEnroll!$A$7:$S$341,13,0),0)</f>
        <v>0</v>
      </c>
      <c r="AK483" s="14">
        <f t="shared" si="1161"/>
        <v>0</v>
      </c>
      <c r="AL483" s="14">
        <f t="shared" si="1116"/>
        <v>392</v>
      </c>
      <c r="AM483" s="14">
        <f t="shared" si="1162"/>
        <v>2.7222222222222223</v>
      </c>
      <c r="AN483" s="14">
        <f t="shared" si="1163"/>
        <v>1237181.0429654582</v>
      </c>
      <c r="AO483" s="14">
        <f t="shared" si="1164"/>
        <v>8591.5350205934592</v>
      </c>
      <c r="AP483" s="62"/>
      <c r="AQ483" s="14">
        <f t="shared" si="1117"/>
        <v>139.91100968055616</v>
      </c>
      <c r="AR483" s="14">
        <f t="shared" si="1122"/>
        <v>0</v>
      </c>
      <c r="AS483" s="14">
        <f t="shared" si="1123"/>
        <v>2.7222222222222223</v>
      </c>
      <c r="AT483" s="14">
        <f t="shared" si="1165"/>
        <v>142.63323190277839</v>
      </c>
      <c r="AU483" s="37">
        <f t="shared" si="1124"/>
        <v>1.6881866480410599E-2</v>
      </c>
      <c r="AV483" s="42"/>
      <c r="AW483" s="14" t="str">
        <f>IFERROR(VLOOKUP($A483,#REF!,27,0),"0")</f>
        <v>0</v>
      </c>
      <c r="AX483" s="14">
        <f t="shared" si="1166"/>
        <v>0</v>
      </c>
      <c r="AY483" s="14" t="str">
        <f>IFERROR(VLOOKUP($A483,SpecEd22!#REF!,23,0)," ")</f>
        <v xml:space="preserve"> </v>
      </c>
      <c r="AZ483" s="14" t="e">
        <f t="shared" si="1167"/>
        <v>#VALUE!</v>
      </c>
      <c r="BA483" s="14">
        <f>IFERROR(VLOOKUP($A483,ECFE!#REF!,23,0),0)</f>
        <v>0</v>
      </c>
      <c r="BB483" s="14">
        <f t="shared" si="1168"/>
        <v>0</v>
      </c>
      <c r="BC483" s="14">
        <f>IFERROR(VLOOKUP($A483,#REF!,17,0),0)</f>
        <v>0</v>
      </c>
      <c r="BD483" s="14">
        <f t="shared" si="1169"/>
        <v>0</v>
      </c>
      <c r="BE483" s="14">
        <f>IFERROR(VLOOKUP($A483,#REF!,9,0),0)</f>
        <v>0</v>
      </c>
      <c r="BF483" s="14">
        <f t="shared" si="1170"/>
        <v>0</v>
      </c>
      <c r="BG483" s="14">
        <v>0</v>
      </c>
      <c r="BH483" s="14">
        <f t="shared" si="1171"/>
        <v>0</v>
      </c>
      <c r="BI483" s="14">
        <f>IFERROR(VLOOKUP($A483,ConEnroll!$A$8:$S$601,15,0),0)</f>
        <v>0</v>
      </c>
      <c r="BJ483" s="14">
        <f t="shared" si="1172"/>
        <v>0</v>
      </c>
      <c r="BK483" s="14">
        <f t="shared" si="1173"/>
        <v>0</v>
      </c>
      <c r="BL483" s="14">
        <f t="shared" si="1174"/>
        <v>0</v>
      </c>
      <c r="BM483" s="14" t="e">
        <f t="shared" si="1175"/>
        <v>#VALUE!</v>
      </c>
      <c r="BN483" s="14" t="e">
        <f t="shared" si="1176"/>
        <v>#VALUE!</v>
      </c>
      <c r="BO483" s="42"/>
      <c r="BP483" s="14">
        <f t="shared" si="1125"/>
        <v>7223.2373985694448</v>
      </c>
      <c r="BQ483" s="14" t="e">
        <f t="shared" si="1126"/>
        <v>#VALUE!</v>
      </c>
      <c r="BR483" s="14">
        <f t="shared" si="1177"/>
        <v>2.7222222222222223</v>
      </c>
      <c r="BS483" s="14" t="e">
        <f t="shared" si="1127"/>
        <v>#VALUE!</v>
      </c>
      <c r="BT483" s="37" t="e">
        <f t="shared" si="1128"/>
        <v>#VALUE!</v>
      </c>
      <c r="BU483" s="41"/>
      <c r="BV483" s="14" t="str">
        <f>IFERROR(VLOOKUP($A483,#REF!,27,0),"0")</f>
        <v>0</v>
      </c>
      <c r="BW483" s="14">
        <f t="shared" si="1178"/>
        <v>0</v>
      </c>
      <c r="BX483" s="14" t="str">
        <f>IFERROR(VLOOKUP($A483,SpecEd22!$Z$22:$AV$606,59,0)," ")</f>
        <v xml:space="preserve"> </v>
      </c>
      <c r="BY483" s="14" t="e">
        <f t="shared" si="1179"/>
        <v>#VALUE!</v>
      </c>
      <c r="BZ483" s="14">
        <f>IFERROR(VLOOKUP($A483,ECFE!#REF!,25,0),0)</f>
        <v>0</v>
      </c>
      <c r="CA483" s="14">
        <f t="shared" si="1180"/>
        <v>0</v>
      </c>
      <c r="CB483" s="14">
        <f>IFERROR(VLOOKUP($A483,#REF!,17,0),0)</f>
        <v>0</v>
      </c>
      <c r="CC483" s="14">
        <f t="shared" si="1181"/>
        <v>0</v>
      </c>
      <c r="CD483" s="14">
        <f>IFERROR(VLOOKUP($A483,#REF!,9,0),0)</f>
        <v>0</v>
      </c>
      <c r="CE483" s="14">
        <f t="shared" si="1182"/>
        <v>0</v>
      </c>
      <c r="CF483" s="14">
        <v>0</v>
      </c>
      <c r="CG483" s="14">
        <f t="shared" si="1183"/>
        <v>0</v>
      </c>
      <c r="CH483" s="14">
        <f>IFERROR(VLOOKUP($A483,ConEnroll!$A$8:$S$601,15,0),0)</f>
        <v>0</v>
      </c>
      <c r="CI483" s="14">
        <f t="shared" si="1184"/>
        <v>0</v>
      </c>
      <c r="CJ483" s="14">
        <f t="shared" si="1185"/>
        <v>0</v>
      </c>
      <c r="CK483" s="14">
        <f t="shared" si="1186"/>
        <v>0</v>
      </c>
      <c r="CL483" s="14" t="e">
        <f t="shared" si="1187"/>
        <v>#VALUE!</v>
      </c>
      <c r="CM483" s="14" t="e">
        <f t="shared" si="1188"/>
        <v>#VALUE!</v>
      </c>
      <c r="CN483" s="42"/>
      <c r="CO483" s="14">
        <f t="shared" si="1129"/>
        <v>-7083.3263888888887</v>
      </c>
      <c r="CP483" s="14" t="e">
        <f t="shared" si="1130"/>
        <v>#VALUE!</v>
      </c>
      <c r="CQ483" s="14">
        <f t="shared" si="1131"/>
        <v>0</v>
      </c>
      <c r="CR483" s="14" t="e">
        <f t="shared" si="1132"/>
        <v>#VALUE!</v>
      </c>
      <c r="CS483" s="37" t="e">
        <f t="shared" si="1133"/>
        <v>#VALUE!</v>
      </c>
      <c r="CT483" s="239"/>
      <c r="CU483" s="239"/>
      <c r="CV483" s="468"/>
      <c r="CW483" s="14">
        <f>IFERROR(VLOOKUP($A483,BaseFY23!$A$7:$AK$527,6,0),0)</f>
        <v>223.22222199999999</v>
      </c>
      <c r="CX483" s="14">
        <f>IFERROR(VLOOKUP($A483,BaseFY23!$A$7:$AN$528,28,0),0)</f>
        <v>1567971.1111109999</v>
      </c>
      <c r="CY483" s="14">
        <f t="shared" si="1189"/>
        <v>7024.2608332740283</v>
      </c>
      <c r="CZ483" s="14">
        <f>IFERROR(VLOOKUP($A483,SpecEd23!$A$21:$BB$605,23,0)," ")</f>
        <v>326188.8620620452</v>
      </c>
      <c r="DA483" s="14">
        <f t="shared" si="1190"/>
        <v>1461.2741470786239</v>
      </c>
      <c r="DB483" s="14">
        <f>IFERROR(VLOOKUP($A483,ECFE!$A$16:$AB$347,7,0),0)</f>
        <v>0</v>
      </c>
      <c r="DC483" s="14">
        <f t="shared" si="1191"/>
        <v>0</v>
      </c>
      <c r="DD483" s="14">
        <v>0</v>
      </c>
      <c r="DE483" s="14">
        <f t="shared" si="1192"/>
        <v>0</v>
      </c>
      <c r="DF483" s="14">
        <f>IFERROR(VLOOKUP($A483,ConEnroll!$A$7:$S$338,10,0),0)</f>
        <v>0</v>
      </c>
      <c r="DG483" s="14">
        <f t="shared" si="1193"/>
        <v>0</v>
      </c>
      <c r="DH483" s="14">
        <f t="shared" si="1134"/>
        <v>0</v>
      </c>
      <c r="DI483" s="14">
        <f t="shared" si="1194"/>
        <v>0</v>
      </c>
      <c r="DJ483" s="14">
        <f t="shared" si="1135"/>
        <v>1894159.9731730451</v>
      </c>
      <c r="DK483" s="14">
        <f t="shared" si="1195"/>
        <v>8485.5349803526515</v>
      </c>
      <c r="DL483" s="42"/>
      <c r="DM483" s="14">
        <f>IFERROR(VLOOKUP($A483,HouseFY23!$A$7:$AJ$528,28,0),0)</f>
        <v>1627892.411111</v>
      </c>
      <c r="DN483" s="14">
        <f t="shared" si="1196"/>
        <v>7292.698713083324</v>
      </c>
      <c r="DO483" s="14">
        <f>IFERROR(VLOOKUP($A483,Compens80percent!$A$13:$M$560,12,0),0)</f>
        <v>0</v>
      </c>
      <c r="DP483" s="14">
        <f t="shared" si="1196"/>
        <v>0</v>
      </c>
      <c r="DQ483" s="14">
        <f t="shared" si="1197"/>
        <v>1627892.411111</v>
      </c>
      <c r="DR483" s="14">
        <f t="shared" si="1198"/>
        <v>11304.808410493055</v>
      </c>
      <c r="DS483" s="14">
        <f>IFERROR(VLOOKUP($A483,SpecEd23!$A$21:$Z$550,14,0),0)</f>
        <v>326188.8620620452</v>
      </c>
      <c r="DT483" s="14">
        <f t="shared" si="1199"/>
        <v>1461.2741470786239</v>
      </c>
      <c r="DU483" s="14">
        <f>IFERROR(VLOOKUP($A483,ECFE!$A$16:$AB$347,9,0),0)</f>
        <v>0</v>
      </c>
      <c r="DV483" s="14">
        <f t="shared" si="1200"/>
        <v>0</v>
      </c>
      <c r="DW483" s="14">
        <f>IFERROR(VLOOKUP($A483,ParaFY19!$A$21:$Z$543,7,0),0)</f>
        <v>392</v>
      </c>
      <c r="DX483" s="14">
        <f t="shared" si="1201"/>
        <v>1.7560975627238404</v>
      </c>
      <c r="DY483" s="14">
        <f>IFERROR(VLOOKUP($A483,ConEnroll!$A$7:$S$341,13,0),0)</f>
        <v>0</v>
      </c>
      <c r="DZ483" s="14">
        <f t="shared" si="1202"/>
        <v>0</v>
      </c>
      <c r="EA483" s="14">
        <f t="shared" si="1136"/>
        <v>392</v>
      </c>
      <c r="EB483" s="14">
        <f t="shared" si="1203"/>
        <v>1.7560975627238404</v>
      </c>
      <c r="EC483" s="14">
        <f t="shared" si="1137"/>
        <v>1954473.2731730451</v>
      </c>
      <c r="ED483" s="14">
        <f t="shared" si="1204"/>
        <v>8755.728957724672</v>
      </c>
      <c r="EE483" s="62"/>
      <c r="EF483" s="14">
        <f t="shared" si="1138"/>
        <v>268.43787980929574</v>
      </c>
      <c r="EG483" s="14">
        <f t="shared" si="1139"/>
        <v>0</v>
      </c>
      <c r="EH483" s="14">
        <f t="shared" si="1140"/>
        <v>1.7560975627238404</v>
      </c>
      <c r="EI483" s="14">
        <f t="shared" si="1205"/>
        <v>270.19397737201956</v>
      </c>
      <c r="EJ483" s="37">
        <f t="shared" si="1141"/>
        <v>3.184171392818777E-2</v>
      </c>
      <c r="EK483" s="42"/>
      <c r="EL483" s="14" t="str">
        <f>IFERROR(VLOOKUP($A483,#REF!,27,0),"0")</f>
        <v>0</v>
      </c>
      <c r="EM483" s="14">
        <f t="shared" si="1206"/>
        <v>0</v>
      </c>
      <c r="EN483" s="14" t="str">
        <f>IFERROR(VLOOKUP($A483,SpecEd23!#REF!,23,0)," ")</f>
        <v xml:space="preserve"> </v>
      </c>
      <c r="EO483" s="14" t="e">
        <f t="shared" si="1207"/>
        <v>#VALUE!</v>
      </c>
      <c r="EP483" s="14">
        <f>IFERROR(VLOOKUP($A483,ECFE!#REF!,24,0),0)</f>
        <v>0</v>
      </c>
      <c r="EQ483" s="14">
        <f t="shared" si="1208"/>
        <v>0</v>
      </c>
      <c r="ER483" s="14">
        <f>IFERROR(VLOOKUP($A483,#REF!,30,0),0)</f>
        <v>0</v>
      </c>
      <c r="ES483" s="14">
        <f t="shared" si="1209"/>
        <v>0</v>
      </c>
      <c r="ET483" s="14">
        <f>IFERROR(VLOOKUP($A483,#REF!,12,0),0)</f>
        <v>0</v>
      </c>
      <c r="EU483" s="14">
        <f t="shared" si="1210"/>
        <v>0</v>
      </c>
      <c r="EV483" s="14">
        <v>0</v>
      </c>
      <c r="EW483" s="14">
        <f t="shared" si="1211"/>
        <v>0</v>
      </c>
      <c r="EX483" s="14">
        <f>IFERROR(VLOOKUP($A483,ConEnroll!$A$8:$S$601,16,0),0)</f>
        <v>0</v>
      </c>
      <c r="EY483" s="14">
        <f t="shared" si="1212"/>
        <v>0</v>
      </c>
      <c r="EZ483" s="14">
        <f t="shared" si="1213"/>
        <v>0</v>
      </c>
      <c r="FA483" s="14">
        <f t="shared" si="1214"/>
        <v>0</v>
      </c>
      <c r="FB483" s="14" t="e">
        <f t="shared" si="1215"/>
        <v>#VALUE!</v>
      </c>
      <c r="FC483" s="14" t="e">
        <f t="shared" si="1216"/>
        <v>#VALUE!</v>
      </c>
      <c r="FD483" s="62"/>
      <c r="FE483" s="14">
        <f t="shared" si="1142"/>
        <v>7292.698713083324</v>
      </c>
      <c r="FF483" s="14" t="e">
        <f t="shared" si="1143"/>
        <v>#VALUE!</v>
      </c>
      <c r="FG483" s="14">
        <f t="shared" si="1217"/>
        <v>1.7560975627238404</v>
      </c>
      <c r="FH483" s="14" t="e">
        <f t="shared" si="1144"/>
        <v>#VALUE!</v>
      </c>
      <c r="FI483" s="37" t="e">
        <f t="shared" si="1145"/>
        <v>#VALUE!</v>
      </c>
      <c r="FJ483" s="12"/>
      <c r="FK483" s="14" t="str">
        <f>IFERROR(VLOOKUP($A483,#REF!,27,0),"0")</f>
        <v>0</v>
      </c>
      <c r="FL483" s="14">
        <f t="shared" si="1218"/>
        <v>0</v>
      </c>
      <c r="FM483" s="14" t="str">
        <f>IFERROR(VLOOKUP($A483,SpecEd23!$X$22:$Y$610,59,0)," ")</f>
        <v xml:space="preserve"> </v>
      </c>
      <c r="FN483" s="14" t="e">
        <f t="shared" si="1219"/>
        <v>#VALUE!</v>
      </c>
      <c r="FO483" s="14">
        <f>IFERROR(VLOOKUP($A483,ECFE!#REF!,26,0),0)</f>
        <v>0</v>
      </c>
      <c r="FP483" s="14">
        <f t="shared" si="1220"/>
        <v>0</v>
      </c>
      <c r="FQ483" s="14">
        <f>IFERROR(VLOOKUP($A483,#REF!,16,0),0)</f>
        <v>0</v>
      </c>
      <c r="FR483" s="14">
        <f t="shared" si="1221"/>
        <v>0</v>
      </c>
      <c r="FS483" s="14">
        <f>IFERROR(VLOOKUP($A483,#REF!,12,0),0)</f>
        <v>0</v>
      </c>
      <c r="FT483" s="14">
        <f t="shared" si="1222"/>
        <v>0</v>
      </c>
      <c r="FU483" s="14">
        <v>0</v>
      </c>
      <c r="FV483" s="14">
        <f t="shared" si="1223"/>
        <v>0</v>
      </c>
      <c r="FW483" s="14">
        <f>IFERROR(VLOOKUP($A483,ConEnroll!$A$8:$S$601,16,0),0)</f>
        <v>0</v>
      </c>
      <c r="FX483" s="14">
        <f t="shared" si="1224"/>
        <v>0</v>
      </c>
      <c r="FY483" s="14">
        <f t="shared" si="1225"/>
        <v>0</v>
      </c>
      <c r="FZ483" s="14">
        <f t="shared" si="1226"/>
        <v>0</v>
      </c>
      <c r="GA483" s="14" t="e">
        <f t="shared" si="1227"/>
        <v>#VALUE!</v>
      </c>
      <c r="GB483" s="14" t="e">
        <f t="shared" si="1228"/>
        <v>#VALUE!</v>
      </c>
      <c r="GC483" s="39"/>
      <c r="GD483" s="14">
        <f t="shared" si="1146"/>
        <v>-7024.2608332740283</v>
      </c>
      <c r="GE483" s="14" t="e">
        <f t="shared" si="1147"/>
        <v>#VALUE!</v>
      </c>
      <c r="GF483" s="14">
        <f t="shared" si="1148"/>
        <v>0</v>
      </c>
      <c r="GG483" s="14" t="e">
        <f t="shared" si="1149"/>
        <v>#VALUE!</v>
      </c>
      <c r="GH483" s="37" t="e">
        <f t="shared" si="1150"/>
        <v>#VALUE!</v>
      </c>
    </row>
    <row r="484" spans="1:190" ht="12.5" x14ac:dyDescent="0.25">
      <c r="A484" s="67">
        <v>4199</v>
      </c>
      <c r="B484" s="35">
        <v>7</v>
      </c>
      <c r="C484" s="14">
        <v>7</v>
      </c>
      <c r="D484" s="14"/>
      <c r="E484" s="14"/>
      <c r="F484" s="35" t="s">
        <v>2739</v>
      </c>
      <c r="G484" s="41"/>
      <c r="H484" s="14">
        <f>IFERROR(VLOOKUP($A484,BaseFY22!$A$7:$AK$528,6,0),0)</f>
        <v>1265</v>
      </c>
      <c r="I484" s="14">
        <f>IFERROR(VLOOKUP($A484,BaseFY22!$A$7:$AK$528,28,0),0)</f>
        <v>10061917</v>
      </c>
      <c r="J484" s="14">
        <f t="shared" si="1151"/>
        <v>7954.0845849802372</v>
      </c>
      <c r="K484" s="14">
        <f>IFERROR(VLOOKUP($A484,SpecEd22!$A$21:$BB$605,24,0)," ")</f>
        <v>1358139.9546519218</v>
      </c>
      <c r="L484" s="14">
        <f t="shared" si="1152"/>
        <v>1073.6284226497405</v>
      </c>
      <c r="M484" s="14">
        <f>IFERROR(VLOOKUP($A484,ECFE!$A$16:$AB$347,7,0),0)</f>
        <v>0</v>
      </c>
      <c r="N484" s="14">
        <f t="shared" si="1118"/>
        <v>0</v>
      </c>
      <c r="O484" s="14">
        <v>0</v>
      </c>
      <c r="P484" s="14">
        <f t="shared" si="1119"/>
        <v>0</v>
      </c>
      <c r="Q484" s="14">
        <f>IFERROR(VLOOKUP($A484,ConEnroll!$A$7:$S$337,10,0),0)</f>
        <v>2201.9499999999998</v>
      </c>
      <c r="R484" s="14">
        <f t="shared" si="1153"/>
        <v>1.7406719367588932</v>
      </c>
      <c r="S484" s="14">
        <f t="shared" si="1120"/>
        <v>2201.9499999999998</v>
      </c>
      <c r="T484" s="14">
        <f t="shared" si="1154"/>
        <v>1.7406719367588932</v>
      </c>
      <c r="U484" s="14">
        <f t="shared" si="1121"/>
        <v>11422258.904651921</v>
      </c>
      <c r="V484" s="14">
        <f t="shared" si="1155"/>
        <v>9029.4536795667354</v>
      </c>
      <c r="W484" s="42"/>
      <c r="X484" s="14">
        <f>IFERROR(VLOOKUP($A484,HouseFY22!$A$6:$AJ$528,28,0),0)</f>
        <v>10270992.316802001</v>
      </c>
      <c r="Y484" s="14">
        <f t="shared" si="1156"/>
        <v>8119.3615152584989</v>
      </c>
      <c r="Z484" s="14">
        <f>IFERROR(VLOOKUP($A484,Compens80percent!$A$13:$M$560,12,0),0)</f>
        <v>0</v>
      </c>
      <c r="AA484" s="14">
        <f t="shared" si="1156"/>
        <v>0</v>
      </c>
      <c r="AB484" s="14">
        <f t="shared" si="1157"/>
        <v>10270992.316802001</v>
      </c>
      <c r="AC484" s="14">
        <f t="shared" si="1156"/>
        <v>8119.3615152584989</v>
      </c>
      <c r="AD484" s="14">
        <f>IFERROR(VLOOKUP(A484,SpecEd22!$A$21:$Z$550,14,0),0)</f>
        <v>1358139.9546519218</v>
      </c>
      <c r="AE484" s="14">
        <f t="shared" si="1158"/>
        <v>1073.6284226497405</v>
      </c>
      <c r="AF484" s="14">
        <f>IFERROR(VLOOKUP($A484,ECFE!$A$16:$AB$348,8,0),0)</f>
        <v>0</v>
      </c>
      <c r="AG484" s="14">
        <f t="shared" si="1159"/>
        <v>0</v>
      </c>
      <c r="AH484" s="14">
        <f>IFERROR(VLOOKUP(A484,ParaFY19!$A$21:$Z$543,7,0),0)</f>
        <v>3332</v>
      </c>
      <c r="AI484" s="14">
        <f t="shared" si="1160"/>
        <v>2.63399209486166</v>
      </c>
      <c r="AJ484" s="14">
        <f>IFERROR(VLOOKUP(A484,ConEnroll!$A$7:$S$341,13,0),0)</f>
        <v>2752.4375</v>
      </c>
      <c r="AK484" s="14">
        <f t="shared" si="1161"/>
        <v>2.1758399209486168</v>
      </c>
      <c r="AL484" s="14">
        <f t="shared" si="1116"/>
        <v>6084.4375</v>
      </c>
      <c r="AM484" s="14">
        <f t="shared" si="1162"/>
        <v>4.8098320158102768</v>
      </c>
      <c r="AN484" s="14">
        <f t="shared" si="1163"/>
        <v>11635216.708953923</v>
      </c>
      <c r="AO484" s="14">
        <f t="shared" si="1164"/>
        <v>9197.7997699240495</v>
      </c>
      <c r="AP484" s="62"/>
      <c r="AQ484" s="14">
        <f t="shared" si="1117"/>
        <v>165.27693027826172</v>
      </c>
      <c r="AR484" s="14">
        <f t="shared" si="1122"/>
        <v>0</v>
      </c>
      <c r="AS484" s="14">
        <f t="shared" si="1123"/>
        <v>3.0691600790513833</v>
      </c>
      <c r="AT484" s="14">
        <f t="shared" si="1165"/>
        <v>168.3460903573131</v>
      </c>
      <c r="AU484" s="37">
        <f t="shared" si="1124"/>
        <v>1.864410587079848E-2</v>
      </c>
      <c r="AV484" s="42"/>
      <c r="AW484" s="14" t="str">
        <f>IFERROR(VLOOKUP($A484,#REF!,27,0),"0")</f>
        <v>0</v>
      </c>
      <c r="AX484" s="14">
        <f t="shared" si="1166"/>
        <v>0</v>
      </c>
      <c r="AY484" s="14" t="str">
        <f>IFERROR(VLOOKUP($A484,SpecEd22!#REF!,23,0)," ")</f>
        <v xml:space="preserve"> </v>
      </c>
      <c r="AZ484" s="14" t="e">
        <f t="shared" si="1167"/>
        <v>#VALUE!</v>
      </c>
      <c r="BA484" s="14">
        <f>IFERROR(VLOOKUP($A484,ECFE!#REF!,23,0),0)</f>
        <v>0</v>
      </c>
      <c r="BB484" s="14">
        <f t="shared" si="1168"/>
        <v>0</v>
      </c>
      <c r="BC484" s="14">
        <f>IFERROR(VLOOKUP($A484,#REF!,17,0),0)</f>
        <v>0</v>
      </c>
      <c r="BD484" s="14">
        <f t="shared" si="1169"/>
        <v>0</v>
      </c>
      <c r="BE484" s="14">
        <f>IFERROR(VLOOKUP($A484,#REF!,9,0),0)</f>
        <v>0</v>
      </c>
      <c r="BF484" s="14">
        <f t="shared" si="1170"/>
        <v>0</v>
      </c>
      <c r="BG484" s="14">
        <v>0</v>
      </c>
      <c r="BH484" s="14">
        <f t="shared" si="1171"/>
        <v>0</v>
      </c>
      <c r="BI484" s="14">
        <f>IFERROR(VLOOKUP($A484,ConEnroll!$A$8:$S$601,15,0),0)</f>
        <v>-1802</v>
      </c>
      <c r="BJ484" s="14">
        <f t="shared" si="1172"/>
        <v>-1.4245059288537549</v>
      </c>
      <c r="BK484" s="14">
        <f t="shared" si="1173"/>
        <v>-1802</v>
      </c>
      <c r="BL484" s="14">
        <f t="shared" si="1174"/>
        <v>-1.4245059288537549</v>
      </c>
      <c r="BM484" s="14" t="e">
        <f t="shared" si="1175"/>
        <v>#VALUE!</v>
      </c>
      <c r="BN484" s="14" t="e">
        <f t="shared" si="1176"/>
        <v>#VALUE!</v>
      </c>
      <c r="BO484" s="42"/>
      <c r="BP484" s="14">
        <f t="shared" si="1125"/>
        <v>8119.3615152584989</v>
      </c>
      <c r="BQ484" s="14" t="e">
        <f t="shared" si="1126"/>
        <v>#VALUE!</v>
      </c>
      <c r="BR484" s="14">
        <f t="shared" si="1177"/>
        <v>6.2343379446640315</v>
      </c>
      <c r="BS484" s="14" t="e">
        <f t="shared" si="1127"/>
        <v>#VALUE!</v>
      </c>
      <c r="BT484" s="37" t="e">
        <f t="shared" si="1128"/>
        <v>#VALUE!</v>
      </c>
      <c r="BU484" s="41"/>
      <c r="BV484" s="14" t="str">
        <f>IFERROR(VLOOKUP($A484,#REF!,27,0),"0")</f>
        <v>0</v>
      </c>
      <c r="BW484" s="14">
        <f t="shared" si="1178"/>
        <v>0</v>
      </c>
      <c r="BX484" s="14" t="str">
        <f>IFERROR(VLOOKUP($A484,SpecEd22!$Z$22:$AV$606,59,0)," ")</f>
        <v xml:space="preserve"> </v>
      </c>
      <c r="BY484" s="14" t="e">
        <f t="shared" si="1179"/>
        <v>#VALUE!</v>
      </c>
      <c r="BZ484" s="14">
        <f>IFERROR(VLOOKUP($A484,ECFE!#REF!,25,0),0)</f>
        <v>0</v>
      </c>
      <c r="CA484" s="14">
        <f t="shared" si="1180"/>
        <v>0</v>
      </c>
      <c r="CB484" s="14">
        <f>IFERROR(VLOOKUP($A484,#REF!,17,0),0)</f>
        <v>0</v>
      </c>
      <c r="CC484" s="14">
        <f t="shared" si="1181"/>
        <v>0</v>
      </c>
      <c r="CD484" s="14">
        <f>IFERROR(VLOOKUP($A484,#REF!,9,0),0)</f>
        <v>0</v>
      </c>
      <c r="CE484" s="14">
        <f t="shared" si="1182"/>
        <v>0</v>
      </c>
      <c r="CF484" s="14">
        <v>0</v>
      </c>
      <c r="CG484" s="14">
        <f t="shared" si="1183"/>
        <v>0</v>
      </c>
      <c r="CH484" s="14">
        <f>IFERROR(VLOOKUP($A484,ConEnroll!$A$8:$S$601,15,0),0)</f>
        <v>-1802</v>
      </c>
      <c r="CI484" s="14">
        <f t="shared" si="1184"/>
        <v>-1.4245059288537549</v>
      </c>
      <c r="CJ484" s="14">
        <f t="shared" si="1185"/>
        <v>-1802</v>
      </c>
      <c r="CK484" s="14">
        <f t="shared" si="1186"/>
        <v>-1.4245059288537549</v>
      </c>
      <c r="CL484" s="14" t="e">
        <f t="shared" si="1187"/>
        <v>#VALUE!</v>
      </c>
      <c r="CM484" s="14" t="e">
        <f t="shared" si="1188"/>
        <v>#VALUE!</v>
      </c>
      <c r="CN484" s="42"/>
      <c r="CO484" s="14">
        <f t="shared" si="1129"/>
        <v>-7954.0845849802372</v>
      </c>
      <c r="CP484" s="14" t="e">
        <f t="shared" si="1130"/>
        <v>#VALUE!</v>
      </c>
      <c r="CQ484" s="14">
        <f t="shared" si="1131"/>
        <v>-3.1651778656126481</v>
      </c>
      <c r="CR484" s="14" t="e">
        <f t="shared" si="1132"/>
        <v>#VALUE!</v>
      </c>
      <c r="CS484" s="37" t="e">
        <f t="shared" si="1133"/>
        <v>#VALUE!</v>
      </c>
      <c r="CT484" s="239"/>
      <c r="CU484" s="239"/>
      <c r="CV484" s="468"/>
      <c r="CW484" s="14">
        <f>IFERROR(VLOOKUP($A484,BaseFY23!$A$7:$AK$527,6,0),0)</f>
        <v>1217.9015440000001</v>
      </c>
      <c r="CX484" s="14">
        <f>IFERROR(VLOOKUP($A484,BaseFY23!$A$7:$AN$528,28,0),0)</f>
        <v>9667623.0533429999</v>
      </c>
      <c r="CY484" s="14">
        <f t="shared" si="1189"/>
        <v>7937.934803490979</v>
      </c>
      <c r="CZ484" s="14">
        <f>IFERROR(VLOOKUP($A484,SpecEd23!$A$21:$BB$605,23,0)," ")</f>
        <v>1399257.0502642035</v>
      </c>
      <c r="DA484" s="14">
        <f t="shared" si="1190"/>
        <v>1148.9081832251979</v>
      </c>
      <c r="DB484" s="14">
        <f>IFERROR(VLOOKUP($A484,ECFE!$A$16:$AB$347,7,0),0)</f>
        <v>0</v>
      </c>
      <c r="DC484" s="14">
        <f t="shared" si="1191"/>
        <v>0</v>
      </c>
      <c r="DD484" s="14">
        <v>0</v>
      </c>
      <c r="DE484" s="14">
        <f t="shared" si="1192"/>
        <v>0</v>
      </c>
      <c r="DF484" s="14">
        <f>IFERROR(VLOOKUP($A484,ConEnroll!$A$7:$S$338,10,0),0)</f>
        <v>2201.9499999999998</v>
      </c>
      <c r="DG484" s="14">
        <f t="shared" si="1193"/>
        <v>1.8079868695855761</v>
      </c>
      <c r="DH484" s="14">
        <f t="shared" si="1134"/>
        <v>2201.9499999999998</v>
      </c>
      <c r="DI484" s="14">
        <f t="shared" si="1194"/>
        <v>1.8079868695855761</v>
      </c>
      <c r="DJ484" s="14">
        <f t="shared" si="1135"/>
        <v>11069082.053607203</v>
      </c>
      <c r="DK484" s="14">
        <f t="shared" si="1195"/>
        <v>9088.6509735857617</v>
      </c>
      <c r="DL484" s="42"/>
      <c r="DM484" s="14">
        <f>IFERROR(VLOOKUP($A484,HouseFY23!$A$7:$AJ$528,28,0),0)</f>
        <v>10054160.983343</v>
      </c>
      <c r="DN484" s="14">
        <f t="shared" si="1196"/>
        <v>8255.3150809890085</v>
      </c>
      <c r="DO484" s="14">
        <f>IFERROR(VLOOKUP($A484,Compens80percent!$A$13:$M$560,12,0),0)</f>
        <v>0</v>
      </c>
      <c r="DP484" s="14">
        <f t="shared" si="1196"/>
        <v>0</v>
      </c>
      <c r="DQ484" s="14">
        <f t="shared" si="1197"/>
        <v>10054160.983343</v>
      </c>
      <c r="DR484" s="14">
        <f t="shared" si="1198"/>
        <v>7947.9533465162049</v>
      </c>
      <c r="DS484" s="14">
        <f>IFERROR(VLOOKUP($A484,SpecEd23!$A$21:$Z$550,14,0),0)</f>
        <v>1399257.0502642035</v>
      </c>
      <c r="DT484" s="14">
        <f t="shared" si="1199"/>
        <v>1148.9081832251979</v>
      </c>
      <c r="DU484" s="14">
        <f>IFERROR(VLOOKUP($A484,ECFE!$A$16:$AB$347,9,0),0)</f>
        <v>0</v>
      </c>
      <c r="DV484" s="14">
        <f t="shared" si="1200"/>
        <v>0</v>
      </c>
      <c r="DW484" s="14">
        <f>IFERROR(VLOOKUP($A484,ParaFY19!$A$21:$Z$543,7,0),0)</f>
        <v>3332</v>
      </c>
      <c r="DX484" s="14">
        <f t="shared" si="1201"/>
        <v>2.7358533342987532</v>
      </c>
      <c r="DY484" s="14">
        <f>IFERROR(VLOOKUP($A484,ConEnroll!$A$7:$S$341,13,0),0)</f>
        <v>2752.4375</v>
      </c>
      <c r="DZ484" s="14">
        <f t="shared" si="1202"/>
        <v>2.2599835869819702</v>
      </c>
      <c r="EA484" s="14">
        <f t="shared" si="1136"/>
        <v>6084.4375</v>
      </c>
      <c r="EB484" s="14">
        <f t="shared" si="1203"/>
        <v>4.9958369212807234</v>
      </c>
      <c r="EC484" s="14">
        <f t="shared" si="1137"/>
        <v>11459502.471107204</v>
      </c>
      <c r="ED484" s="14">
        <f t="shared" si="1204"/>
        <v>9409.219101135488</v>
      </c>
      <c r="EE484" s="62"/>
      <c r="EF484" s="14">
        <f t="shared" si="1138"/>
        <v>317.3802774980295</v>
      </c>
      <c r="EG484" s="14">
        <f t="shared" si="1139"/>
        <v>0</v>
      </c>
      <c r="EH484" s="14">
        <f t="shared" si="1140"/>
        <v>3.1878500516951473</v>
      </c>
      <c r="EI484" s="14">
        <f t="shared" si="1205"/>
        <v>320.56812754972464</v>
      </c>
      <c r="EJ484" s="37">
        <f t="shared" si="1141"/>
        <v>3.5271255160021872E-2</v>
      </c>
      <c r="EK484" s="42"/>
      <c r="EL484" s="14" t="str">
        <f>IFERROR(VLOOKUP($A484,#REF!,27,0),"0")</f>
        <v>0</v>
      </c>
      <c r="EM484" s="14">
        <f t="shared" si="1206"/>
        <v>0</v>
      </c>
      <c r="EN484" s="14" t="str">
        <f>IFERROR(VLOOKUP($A484,SpecEd23!#REF!,23,0)," ")</f>
        <v xml:space="preserve"> </v>
      </c>
      <c r="EO484" s="14" t="e">
        <f t="shared" si="1207"/>
        <v>#VALUE!</v>
      </c>
      <c r="EP484" s="14">
        <f>IFERROR(VLOOKUP($A484,ECFE!#REF!,24,0),0)</f>
        <v>0</v>
      </c>
      <c r="EQ484" s="14">
        <f t="shared" si="1208"/>
        <v>0</v>
      </c>
      <c r="ER484" s="14">
        <f>IFERROR(VLOOKUP($A484,#REF!,30,0),0)</f>
        <v>0</v>
      </c>
      <c r="ES484" s="14">
        <f t="shared" si="1209"/>
        <v>0</v>
      </c>
      <c r="ET484" s="14">
        <f>IFERROR(VLOOKUP($A484,#REF!,12,0),0)</f>
        <v>0</v>
      </c>
      <c r="EU484" s="14">
        <f t="shared" si="1210"/>
        <v>0</v>
      </c>
      <c r="EV484" s="14">
        <v>0</v>
      </c>
      <c r="EW484" s="14">
        <f t="shared" si="1211"/>
        <v>0</v>
      </c>
      <c r="EX484" s="14">
        <f>IFERROR(VLOOKUP($A484,ConEnroll!$A$8:$S$601,16,0),0)</f>
        <v>2397</v>
      </c>
      <c r="EY484" s="14">
        <f t="shared" si="1212"/>
        <v>1.9681393884496134</v>
      </c>
      <c r="EZ484" s="14">
        <f t="shared" si="1213"/>
        <v>2397</v>
      </c>
      <c r="FA484" s="14">
        <f t="shared" si="1214"/>
        <v>1.9681393884496134</v>
      </c>
      <c r="FB484" s="14" t="e">
        <f t="shared" si="1215"/>
        <v>#VALUE!</v>
      </c>
      <c r="FC484" s="14" t="e">
        <f t="shared" si="1216"/>
        <v>#VALUE!</v>
      </c>
      <c r="FD484" s="62"/>
      <c r="FE484" s="14">
        <f t="shared" si="1142"/>
        <v>8255.3150809890085</v>
      </c>
      <c r="FF484" s="14" t="e">
        <f t="shared" si="1143"/>
        <v>#VALUE!</v>
      </c>
      <c r="FG484" s="14">
        <f t="shared" si="1217"/>
        <v>3.0276975328311098</v>
      </c>
      <c r="FH484" s="14" t="e">
        <f t="shared" si="1144"/>
        <v>#VALUE!</v>
      </c>
      <c r="FI484" s="37" t="e">
        <f t="shared" si="1145"/>
        <v>#VALUE!</v>
      </c>
      <c r="FJ484" s="12"/>
      <c r="FK484" s="14" t="str">
        <f>IFERROR(VLOOKUP($A484,#REF!,27,0),"0")</f>
        <v>0</v>
      </c>
      <c r="FL484" s="14">
        <f t="shared" si="1218"/>
        <v>0</v>
      </c>
      <c r="FM484" s="14" t="str">
        <f>IFERROR(VLOOKUP($A484,SpecEd23!$X$22:$Y$610,59,0)," ")</f>
        <v xml:space="preserve"> </v>
      </c>
      <c r="FN484" s="14" t="e">
        <f t="shared" si="1219"/>
        <v>#VALUE!</v>
      </c>
      <c r="FO484" s="14">
        <f>IFERROR(VLOOKUP($A484,ECFE!#REF!,26,0),0)</f>
        <v>0</v>
      </c>
      <c r="FP484" s="14">
        <f t="shared" si="1220"/>
        <v>0</v>
      </c>
      <c r="FQ484" s="14">
        <f>IFERROR(VLOOKUP($A484,#REF!,16,0),0)</f>
        <v>0</v>
      </c>
      <c r="FR484" s="14">
        <f t="shared" si="1221"/>
        <v>0</v>
      </c>
      <c r="FS484" s="14">
        <f>IFERROR(VLOOKUP($A484,#REF!,12,0),0)</f>
        <v>0</v>
      </c>
      <c r="FT484" s="14">
        <f t="shared" si="1222"/>
        <v>0</v>
      </c>
      <c r="FU484" s="14">
        <v>0</v>
      </c>
      <c r="FV484" s="14">
        <f t="shared" si="1223"/>
        <v>0</v>
      </c>
      <c r="FW484" s="14">
        <f>IFERROR(VLOOKUP($A484,ConEnroll!$A$8:$S$601,16,0),0)</f>
        <v>2397</v>
      </c>
      <c r="FX484" s="14">
        <f t="shared" si="1224"/>
        <v>1.9681393884496134</v>
      </c>
      <c r="FY484" s="14">
        <f t="shared" si="1225"/>
        <v>2397</v>
      </c>
      <c r="FZ484" s="14">
        <f t="shared" si="1226"/>
        <v>1.9681393884496134</v>
      </c>
      <c r="GA484" s="14" t="e">
        <f t="shared" si="1227"/>
        <v>#VALUE!</v>
      </c>
      <c r="GB484" s="14" t="e">
        <f t="shared" si="1228"/>
        <v>#VALUE!</v>
      </c>
      <c r="GC484" s="39"/>
      <c r="GD484" s="14">
        <f t="shared" si="1146"/>
        <v>-7937.934803490979</v>
      </c>
      <c r="GE484" s="14" t="e">
        <f t="shared" si="1147"/>
        <v>#VALUE!</v>
      </c>
      <c r="GF484" s="14">
        <f t="shared" si="1148"/>
        <v>0.16015251886403736</v>
      </c>
      <c r="GG484" s="14" t="e">
        <f t="shared" si="1149"/>
        <v>#VALUE!</v>
      </c>
      <c r="GH484" s="37" t="e">
        <f t="shared" si="1150"/>
        <v>#VALUE!</v>
      </c>
    </row>
    <row r="485" spans="1:190" ht="12.5" x14ac:dyDescent="0.25">
      <c r="A485" s="67">
        <v>4200</v>
      </c>
      <c r="B485" s="35">
        <v>7</v>
      </c>
      <c r="C485" s="14">
        <v>7</v>
      </c>
      <c r="D485" s="14"/>
      <c r="E485" s="14"/>
      <c r="F485" s="35" t="s">
        <v>2740</v>
      </c>
      <c r="G485" s="41"/>
      <c r="H485" s="14">
        <f>IFERROR(VLOOKUP($A485,BaseFY22!$A$7:$AK$528,6,0),0)</f>
        <v>620</v>
      </c>
      <c r="I485" s="14">
        <f>IFERROR(VLOOKUP($A485,BaseFY22!$A$7:$AK$528,28,0),0)</f>
        <v>5902186</v>
      </c>
      <c r="J485" s="14">
        <f t="shared" si="1151"/>
        <v>9519.6548387096773</v>
      </c>
      <c r="K485" s="14">
        <f>IFERROR(VLOOKUP($A485,SpecEd22!$A$21:$BB$605,24,0)," ")</f>
        <v>759864.29162603687</v>
      </c>
      <c r="L485" s="14">
        <f t="shared" si="1152"/>
        <v>1225.5875671387691</v>
      </c>
      <c r="M485" s="14">
        <f>IFERROR(VLOOKUP($A485,ECFE!$A$16:$AB$347,7,0),0)</f>
        <v>0</v>
      </c>
      <c r="N485" s="14">
        <f t="shared" si="1118"/>
        <v>0</v>
      </c>
      <c r="O485" s="14">
        <v>0</v>
      </c>
      <c r="P485" s="14">
        <f t="shared" si="1119"/>
        <v>0</v>
      </c>
      <c r="Q485" s="14">
        <f>IFERROR(VLOOKUP($A485,ConEnroll!$A$7:$S$337,10,0),0)</f>
        <v>0</v>
      </c>
      <c r="R485" s="14">
        <f t="shared" si="1153"/>
        <v>0</v>
      </c>
      <c r="S485" s="14">
        <f t="shared" si="1120"/>
        <v>0</v>
      </c>
      <c r="T485" s="14">
        <f t="shared" si="1154"/>
        <v>0</v>
      </c>
      <c r="U485" s="14">
        <f t="shared" si="1121"/>
        <v>6662050.2916260371</v>
      </c>
      <c r="V485" s="14">
        <f t="shared" si="1155"/>
        <v>10745.242405848447</v>
      </c>
      <c r="W485" s="42"/>
      <c r="X485" s="14">
        <f>IFERROR(VLOOKUP($A485,HouseFY22!$A$6:$AJ$528,28,0),0)</f>
        <v>6028956.025808</v>
      </c>
      <c r="Y485" s="14">
        <f t="shared" si="1156"/>
        <v>9724.1226222709683</v>
      </c>
      <c r="Z485" s="14">
        <f>IFERROR(VLOOKUP($A485,Compens80percent!$A$13:$M$560,12,0),0)</f>
        <v>0</v>
      </c>
      <c r="AA485" s="14">
        <f t="shared" si="1156"/>
        <v>0</v>
      </c>
      <c r="AB485" s="14">
        <f t="shared" si="1157"/>
        <v>6028956.025808</v>
      </c>
      <c r="AC485" s="14">
        <f t="shared" si="1156"/>
        <v>9724.1226222709683</v>
      </c>
      <c r="AD485" s="14">
        <f>IFERROR(VLOOKUP(A485,SpecEd22!$A$21:$Z$550,14,0),0)</f>
        <v>759864.29162603687</v>
      </c>
      <c r="AE485" s="14">
        <f t="shared" si="1158"/>
        <v>1225.5875671387691</v>
      </c>
      <c r="AF485" s="14">
        <f>IFERROR(VLOOKUP($A485,ECFE!$A$16:$AB$348,8,0),0)</f>
        <v>0</v>
      </c>
      <c r="AG485" s="14">
        <f t="shared" si="1159"/>
        <v>0</v>
      </c>
      <c r="AH485" s="14">
        <f>IFERROR(VLOOKUP(A485,ParaFY19!$A$21:$Z$543,7,0),0)</f>
        <v>3332</v>
      </c>
      <c r="AI485" s="14">
        <f t="shared" si="1160"/>
        <v>5.3741935483870966</v>
      </c>
      <c r="AJ485" s="14">
        <f>IFERROR(VLOOKUP(A485,ConEnroll!$A$7:$S$341,13,0),0)</f>
        <v>0</v>
      </c>
      <c r="AK485" s="14">
        <f t="shared" si="1161"/>
        <v>0</v>
      </c>
      <c r="AL485" s="14">
        <f t="shared" si="1116"/>
        <v>3332</v>
      </c>
      <c r="AM485" s="14">
        <f t="shared" si="1162"/>
        <v>5.3741935483870966</v>
      </c>
      <c r="AN485" s="14">
        <f t="shared" si="1163"/>
        <v>6792152.3174340371</v>
      </c>
      <c r="AO485" s="14">
        <f t="shared" si="1164"/>
        <v>10955.084382958124</v>
      </c>
      <c r="AP485" s="62"/>
      <c r="AQ485" s="14">
        <f t="shared" si="1117"/>
        <v>204.46778356129107</v>
      </c>
      <c r="AR485" s="14">
        <f t="shared" si="1122"/>
        <v>0</v>
      </c>
      <c r="AS485" s="14">
        <f t="shared" si="1123"/>
        <v>5.3741935483870966</v>
      </c>
      <c r="AT485" s="14">
        <f t="shared" si="1165"/>
        <v>209.84197710967817</v>
      </c>
      <c r="AU485" s="37">
        <f t="shared" si="1124"/>
        <v>1.9528826729443057E-2</v>
      </c>
      <c r="AV485" s="42"/>
      <c r="AW485" s="14" t="str">
        <f>IFERROR(VLOOKUP($A485,#REF!,27,0),"0")</f>
        <v>0</v>
      </c>
      <c r="AX485" s="14">
        <f t="shared" si="1166"/>
        <v>0</v>
      </c>
      <c r="AY485" s="14" t="str">
        <f>IFERROR(VLOOKUP($A485,SpecEd22!#REF!,23,0)," ")</f>
        <v xml:space="preserve"> </v>
      </c>
      <c r="AZ485" s="14" t="e">
        <f t="shared" si="1167"/>
        <v>#VALUE!</v>
      </c>
      <c r="BA485" s="14">
        <f>IFERROR(VLOOKUP($A485,ECFE!#REF!,23,0),0)</f>
        <v>0</v>
      </c>
      <c r="BB485" s="14">
        <f t="shared" si="1168"/>
        <v>0</v>
      </c>
      <c r="BC485" s="14">
        <f>IFERROR(VLOOKUP($A485,#REF!,17,0),0)</f>
        <v>0</v>
      </c>
      <c r="BD485" s="14">
        <f t="shared" si="1169"/>
        <v>0</v>
      </c>
      <c r="BE485" s="14">
        <f>IFERROR(VLOOKUP($A485,#REF!,9,0),0)</f>
        <v>0</v>
      </c>
      <c r="BF485" s="14">
        <f t="shared" si="1170"/>
        <v>0</v>
      </c>
      <c r="BG485" s="14">
        <v>0</v>
      </c>
      <c r="BH485" s="14">
        <f t="shared" si="1171"/>
        <v>0</v>
      </c>
      <c r="BI485" s="14">
        <f>IFERROR(VLOOKUP($A485,ConEnroll!$A$8:$S$601,15,0),0)</f>
        <v>0</v>
      </c>
      <c r="BJ485" s="14">
        <f t="shared" si="1172"/>
        <v>0</v>
      </c>
      <c r="BK485" s="14">
        <f t="shared" si="1173"/>
        <v>0</v>
      </c>
      <c r="BL485" s="14">
        <f t="shared" si="1174"/>
        <v>0</v>
      </c>
      <c r="BM485" s="14" t="e">
        <f t="shared" si="1175"/>
        <v>#VALUE!</v>
      </c>
      <c r="BN485" s="14" t="e">
        <f t="shared" si="1176"/>
        <v>#VALUE!</v>
      </c>
      <c r="BO485" s="42"/>
      <c r="BP485" s="14">
        <f t="shared" si="1125"/>
        <v>9724.1226222709683</v>
      </c>
      <c r="BQ485" s="14" t="e">
        <f t="shared" si="1126"/>
        <v>#VALUE!</v>
      </c>
      <c r="BR485" s="14">
        <f t="shared" si="1177"/>
        <v>5.3741935483870966</v>
      </c>
      <c r="BS485" s="14" t="e">
        <f t="shared" si="1127"/>
        <v>#VALUE!</v>
      </c>
      <c r="BT485" s="37" t="e">
        <f t="shared" si="1128"/>
        <v>#VALUE!</v>
      </c>
      <c r="BU485" s="41"/>
      <c r="BV485" s="14" t="str">
        <f>IFERROR(VLOOKUP($A485,#REF!,27,0),"0")</f>
        <v>0</v>
      </c>
      <c r="BW485" s="14">
        <f t="shared" si="1178"/>
        <v>0</v>
      </c>
      <c r="BX485" s="14" t="str">
        <f>IFERROR(VLOOKUP($A485,SpecEd22!$Z$22:$AV$606,59,0)," ")</f>
        <v xml:space="preserve"> </v>
      </c>
      <c r="BY485" s="14" t="e">
        <f t="shared" si="1179"/>
        <v>#VALUE!</v>
      </c>
      <c r="BZ485" s="14">
        <f>IFERROR(VLOOKUP($A485,ECFE!#REF!,25,0),0)</f>
        <v>0</v>
      </c>
      <c r="CA485" s="14">
        <f t="shared" si="1180"/>
        <v>0</v>
      </c>
      <c r="CB485" s="14">
        <f>IFERROR(VLOOKUP($A485,#REF!,17,0),0)</f>
        <v>0</v>
      </c>
      <c r="CC485" s="14">
        <f t="shared" si="1181"/>
        <v>0</v>
      </c>
      <c r="CD485" s="14">
        <f>IFERROR(VLOOKUP($A485,#REF!,9,0),0)</f>
        <v>0</v>
      </c>
      <c r="CE485" s="14">
        <f t="shared" si="1182"/>
        <v>0</v>
      </c>
      <c r="CF485" s="14">
        <v>0</v>
      </c>
      <c r="CG485" s="14">
        <f t="shared" si="1183"/>
        <v>0</v>
      </c>
      <c r="CH485" s="14">
        <f>IFERROR(VLOOKUP($A485,ConEnroll!$A$8:$S$601,15,0),0)</f>
        <v>0</v>
      </c>
      <c r="CI485" s="14">
        <f t="shared" si="1184"/>
        <v>0</v>
      </c>
      <c r="CJ485" s="14">
        <f t="shared" si="1185"/>
        <v>0</v>
      </c>
      <c r="CK485" s="14">
        <f t="shared" si="1186"/>
        <v>0</v>
      </c>
      <c r="CL485" s="14" t="e">
        <f t="shared" si="1187"/>
        <v>#VALUE!</v>
      </c>
      <c r="CM485" s="14" t="e">
        <f t="shared" si="1188"/>
        <v>#VALUE!</v>
      </c>
      <c r="CN485" s="42"/>
      <c r="CO485" s="14">
        <f t="shared" si="1129"/>
        <v>-9519.6548387096773</v>
      </c>
      <c r="CP485" s="14" t="e">
        <f t="shared" si="1130"/>
        <v>#VALUE!</v>
      </c>
      <c r="CQ485" s="14">
        <f t="shared" si="1131"/>
        <v>0</v>
      </c>
      <c r="CR485" s="14" t="e">
        <f t="shared" si="1132"/>
        <v>#VALUE!</v>
      </c>
      <c r="CS485" s="37" t="e">
        <f t="shared" si="1133"/>
        <v>#VALUE!</v>
      </c>
      <c r="CT485" s="239"/>
      <c r="CU485" s="239"/>
      <c r="CV485" s="468"/>
      <c r="CW485" s="14">
        <f>IFERROR(VLOOKUP($A485,BaseFY23!$A$7:$AK$527,6,0),0)</f>
        <v>660</v>
      </c>
      <c r="CX485" s="14">
        <f>IFERROR(VLOOKUP($A485,BaseFY23!$A$7:$AN$528,28,0),0)</f>
        <v>6291350.6666670004</v>
      </c>
      <c r="CY485" s="14">
        <f t="shared" si="1189"/>
        <v>9532.34949495</v>
      </c>
      <c r="CZ485" s="14">
        <f>IFERROR(VLOOKUP($A485,SpecEd23!$A$21:$BB$605,23,0)," ")</f>
        <v>866225.17703926889</v>
      </c>
      <c r="DA485" s="14">
        <f t="shared" si="1190"/>
        <v>1312.4623894534377</v>
      </c>
      <c r="DB485" s="14">
        <f>IFERROR(VLOOKUP($A485,ECFE!$A$16:$AB$347,7,0),0)</f>
        <v>0</v>
      </c>
      <c r="DC485" s="14">
        <f t="shared" si="1191"/>
        <v>0</v>
      </c>
      <c r="DD485" s="14">
        <v>0</v>
      </c>
      <c r="DE485" s="14">
        <f t="shared" si="1192"/>
        <v>0</v>
      </c>
      <c r="DF485" s="14">
        <f>IFERROR(VLOOKUP($A485,ConEnroll!$A$7:$S$338,10,0),0)</f>
        <v>0</v>
      </c>
      <c r="DG485" s="14">
        <f t="shared" si="1193"/>
        <v>0</v>
      </c>
      <c r="DH485" s="14">
        <f t="shared" si="1134"/>
        <v>0</v>
      </c>
      <c r="DI485" s="14">
        <f t="shared" si="1194"/>
        <v>0</v>
      </c>
      <c r="DJ485" s="14">
        <f t="shared" si="1135"/>
        <v>7157575.8437062688</v>
      </c>
      <c r="DK485" s="14">
        <f t="shared" si="1195"/>
        <v>10844.811884403438</v>
      </c>
      <c r="DL485" s="42"/>
      <c r="DM485" s="14">
        <f>IFERROR(VLOOKUP($A485,HouseFY23!$A$7:$AJ$528,28,0),0)</f>
        <v>6547498.9066669997</v>
      </c>
      <c r="DN485" s="14">
        <f t="shared" si="1196"/>
        <v>9920.4528888893929</v>
      </c>
      <c r="DO485" s="14">
        <f>IFERROR(VLOOKUP($A485,Compens80percent!$A$13:$M$560,12,0),0)</f>
        <v>0</v>
      </c>
      <c r="DP485" s="14">
        <f t="shared" si="1196"/>
        <v>0</v>
      </c>
      <c r="DQ485" s="14">
        <f t="shared" si="1197"/>
        <v>6547498.9066669997</v>
      </c>
      <c r="DR485" s="14">
        <f t="shared" si="1198"/>
        <v>10560.482107527419</v>
      </c>
      <c r="DS485" s="14">
        <f>IFERROR(VLOOKUP($A485,SpecEd23!$A$21:$Z$550,14,0),0)</f>
        <v>866225.17703926889</v>
      </c>
      <c r="DT485" s="14">
        <f t="shared" si="1199"/>
        <v>1312.4623894534377</v>
      </c>
      <c r="DU485" s="14">
        <f>IFERROR(VLOOKUP($A485,ECFE!$A$16:$AB$347,9,0),0)</f>
        <v>0</v>
      </c>
      <c r="DV485" s="14">
        <f t="shared" si="1200"/>
        <v>0</v>
      </c>
      <c r="DW485" s="14">
        <f>IFERROR(VLOOKUP($A485,ParaFY19!$A$21:$Z$543,7,0),0)</f>
        <v>3332</v>
      </c>
      <c r="DX485" s="14">
        <f t="shared" si="1201"/>
        <v>5.0484848484848488</v>
      </c>
      <c r="DY485" s="14">
        <f>IFERROR(VLOOKUP($A485,ConEnroll!$A$7:$S$341,13,0),0)</f>
        <v>0</v>
      </c>
      <c r="DZ485" s="14">
        <f t="shared" si="1202"/>
        <v>0</v>
      </c>
      <c r="EA485" s="14">
        <f t="shared" si="1136"/>
        <v>3332</v>
      </c>
      <c r="EB485" s="14">
        <f t="shared" si="1203"/>
        <v>5.0484848484848488</v>
      </c>
      <c r="EC485" s="14">
        <f t="shared" si="1137"/>
        <v>7417056.083706269</v>
      </c>
      <c r="ED485" s="14">
        <f t="shared" si="1204"/>
        <v>11237.963763191317</v>
      </c>
      <c r="EE485" s="62"/>
      <c r="EF485" s="14">
        <f t="shared" si="1138"/>
        <v>388.10339393939284</v>
      </c>
      <c r="EG485" s="14">
        <f t="shared" si="1139"/>
        <v>0</v>
      </c>
      <c r="EH485" s="14">
        <f t="shared" si="1140"/>
        <v>5.0484848484848488</v>
      </c>
      <c r="EI485" s="14">
        <f t="shared" si="1205"/>
        <v>393.15187878787771</v>
      </c>
      <c r="EJ485" s="37">
        <f t="shared" si="1141"/>
        <v>3.625253097781185E-2</v>
      </c>
      <c r="EK485" s="42"/>
      <c r="EL485" s="14" t="str">
        <f>IFERROR(VLOOKUP($A485,#REF!,27,0),"0")</f>
        <v>0</v>
      </c>
      <c r="EM485" s="14">
        <f t="shared" si="1206"/>
        <v>0</v>
      </c>
      <c r="EN485" s="14" t="str">
        <f>IFERROR(VLOOKUP($A485,SpecEd23!#REF!,23,0)," ")</f>
        <v xml:space="preserve"> </v>
      </c>
      <c r="EO485" s="14" t="e">
        <f t="shared" si="1207"/>
        <v>#VALUE!</v>
      </c>
      <c r="EP485" s="14">
        <f>IFERROR(VLOOKUP($A485,ECFE!#REF!,24,0),0)</f>
        <v>0</v>
      </c>
      <c r="EQ485" s="14">
        <f t="shared" si="1208"/>
        <v>0</v>
      </c>
      <c r="ER485" s="14">
        <f>IFERROR(VLOOKUP($A485,#REF!,30,0),0)</f>
        <v>0</v>
      </c>
      <c r="ES485" s="14">
        <f t="shared" si="1209"/>
        <v>0</v>
      </c>
      <c r="ET485" s="14">
        <f>IFERROR(VLOOKUP($A485,#REF!,12,0),0)</f>
        <v>0</v>
      </c>
      <c r="EU485" s="14">
        <f t="shared" si="1210"/>
        <v>0</v>
      </c>
      <c r="EV485" s="14">
        <v>0</v>
      </c>
      <c r="EW485" s="14">
        <f t="shared" si="1211"/>
        <v>0</v>
      </c>
      <c r="EX485" s="14">
        <f>IFERROR(VLOOKUP($A485,ConEnroll!$A$8:$S$601,16,0),0)</f>
        <v>0</v>
      </c>
      <c r="EY485" s="14">
        <f t="shared" si="1212"/>
        <v>0</v>
      </c>
      <c r="EZ485" s="14">
        <f t="shared" si="1213"/>
        <v>0</v>
      </c>
      <c r="FA485" s="14">
        <f t="shared" si="1214"/>
        <v>0</v>
      </c>
      <c r="FB485" s="14" t="e">
        <f t="shared" si="1215"/>
        <v>#VALUE!</v>
      </c>
      <c r="FC485" s="14" t="e">
        <f t="shared" si="1216"/>
        <v>#VALUE!</v>
      </c>
      <c r="FD485" s="62"/>
      <c r="FE485" s="14">
        <f t="shared" si="1142"/>
        <v>9920.4528888893929</v>
      </c>
      <c r="FF485" s="14" t="e">
        <f t="shared" si="1143"/>
        <v>#VALUE!</v>
      </c>
      <c r="FG485" s="14">
        <f t="shared" si="1217"/>
        <v>5.0484848484848488</v>
      </c>
      <c r="FH485" s="14" t="e">
        <f t="shared" si="1144"/>
        <v>#VALUE!</v>
      </c>
      <c r="FI485" s="37" t="e">
        <f t="shared" si="1145"/>
        <v>#VALUE!</v>
      </c>
      <c r="FJ485" s="12"/>
      <c r="FK485" s="14" t="str">
        <f>IFERROR(VLOOKUP($A485,#REF!,27,0),"0")</f>
        <v>0</v>
      </c>
      <c r="FL485" s="14">
        <f t="shared" si="1218"/>
        <v>0</v>
      </c>
      <c r="FM485" s="14" t="str">
        <f>IFERROR(VLOOKUP($A485,SpecEd23!$X$22:$Y$610,59,0)," ")</f>
        <v xml:space="preserve"> </v>
      </c>
      <c r="FN485" s="14" t="e">
        <f t="shared" si="1219"/>
        <v>#VALUE!</v>
      </c>
      <c r="FO485" s="14">
        <f>IFERROR(VLOOKUP($A485,ECFE!#REF!,26,0),0)</f>
        <v>0</v>
      </c>
      <c r="FP485" s="14">
        <f t="shared" si="1220"/>
        <v>0</v>
      </c>
      <c r="FQ485" s="14">
        <f>IFERROR(VLOOKUP($A485,#REF!,16,0),0)</f>
        <v>0</v>
      </c>
      <c r="FR485" s="14">
        <f t="shared" si="1221"/>
        <v>0</v>
      </c>
      <c r="FS485" s="14">
        <f>IFERROR(VLOOKUP($A485,#REF!,12,0),0)</f>
        <v>0</v>
      </c>
      <c r="FT485" s="14">
        <f t="shared" si="1222"/>
        <v>0</v>
      </c>
      <c r="FU485" s="14">
        <v>0</v>
      </c>
      <c r="FV485" s="14">
        <f t="shared" si="1223"/>
        <v>0</v>
      </c>
      <c r="FW485" s="14">
        <f>IFERROR(VLOOKUP($A485,ConEnroll!$A$8:$S$601,16,0),0)</f>
        <v>0</v>
      </c>
      <c r="FX485" s="14">
        <f t="shared" si="1224"/>
        <v>0</v>
      </c>
      <c r="FY485" s="14">
        <f t="shared" si="1225"/>
        <v>0</v>
      </c>
      <c r="FZ485" s="14">
        <f t="shared" si="1226"/>
        <v>0</v>
      </c>
      <c r="GA485" s="14" t="e">
        <f t="shared" si="1227"/>
        <v>#VALUE!</v>
      </c>
      <c r="GB485" s="14" t="e">
        <f t="shared" si="1228"/>
        <v>#VALUE!</v>
      </c>
      <c r="GC485" s="39"/>
      <c r="GD485" s="14">
        <f t="shared" si="1146"/>
        <v>-9532.34949495</v>
      </c>
      <c r="GE485" s="14" t="e">
        <f t="shared" si="1147"/>
        <v>#VALUE!</v>
      </c>
      <c r="GF485" s="14">
        <f t="shared" si="1148"/>
        <v>0</v>
      </c>
      <c r="GG485" s="14" t="e">
        <f t="shared" si="1149"/>
        <v>#VALUE!</v>
      </c>
      <c r="GH485" s="37" t="e">
        <f t="shared" si="1150"/>
        <v>#VALUE!</v>
      </c>
    </row>
    <row r="486" spans="1:190" ht="12.5" x14ac:dyDescent="0.25">
      <c r="A486" s="67">
        <v>4201</v>
      </c>
      <c r="B486" s="35">
        <v>7</v>
      </c>
      <c r="C486" s="14">
        <v>7</v>
      </c>
      <c r="D486" s="14"/>
      <c r="E486" s="14"/>
      <c r="F486" s="35" t="s">
        <v>480</v>
      </c>
      <c r="G486" s="41"/>
      <c r="H486" s="14">
        <f>IFERROR(VLOOKUP($A486,BaseFY22!$A$7:$AK$528,6,0),0)</f>
        <v>138</v>
      </c>
      <c r="I486" s="14">
        <f>IFERROR(VLOOKUP($A486,BaseFY22!$A$7:$AK$528,28,0),0)</f>
        <v>1072288</v>
      </c>
      <c r="J486" s="14">
        <f t="shared" si="1151"/>
        <v>7770.202898550725</v>
      </c>
      <c r="K486" s="14">
        <f>IFERROR(VLOOKUP($A486,SpecEd22!$A$21:$BB$605,24,0)," ")</f>
        <v>868144.44145553559</v>
      </c>
      <c r="L486" s="14">
        <f t="shared" si="1152"/>
        <v>6290.9017496777942</v>
      </c>
      <c r="M486" s="14">
        <f>IFERROR(VLOOKUP($A486,ECFE!$A$16:$AB$347,7,0),0)</f>
        <v>0</v>
      </c>
      <c r="N486" s="14">
        <f t="shared" si="1118"/>
        <v>0</v>
      </c>
      <c r="O486" s="14">
        <v>0</v>
      </c>
      <c r="P486" s="14">
        <f t="shared" si="1119"/>
        <v>0</v>
      </c>
      <c r="Q486" s="14">
        <f>IFERROR(VLOOKUP($A486,ConEnroll!$A$7:$S$337,10,0),0)</f>
        <v>0</v>
      </c>
      <c r="R486" s="14">
        <f t="shared" si="1153"/>
        <v>0</v>
      </c>
      <c r="S486" s="14">
        <f t="shared" si="1120"/>
        <v>0</v>
      </c>
      <c r="T486" s="14">
        <f t="shared" si="1154"/>
        <v>0</v>
      </c>
      <c r="U486" s="14">
        <f t="shared" si="1121"/>
        <v>1940432.4414555356</v>
      </c>
      <c r="V486" s="14">
        <f t="shared" si="1155"/>
        <v>14061.104648228518</v>
      </c>
      <c r="W486" s="42"/>
      <c r="X486" s="14">
        <f>IFERROR(VLOOKUP($A486,HouseFY22!$A$6:$AJ$528,28,0),0)</f>
        <v>1094195.5521239999</v>
      </c>
      <c r="Y486" s="14">
        <f t="shared" si="1156"/>
        <v>7928.9532762608687</v>
      </c>
      <c r="Z486" s="14">
        <f>IFERROR(VLOOKUP($A486,Compens80percent!$A$13:$M$560,12,0),0)</f>
        <v>0</v>
      </c>
      <c r="AA486" s="14">
        <f t="shared" si="1156"/>
        <v>0</v>
      </c>
      <c r="AB486" s="14">
        <f t="shared" si="1157"/>
        <v>1094195.5521239999</v>
      </c>
      <c r="AC486" s="14">
        <f t="shared" si="1156"/>
        <v>7928.9532762608687</v>
      </c>
      <c r="AD486" s="14">
        <f>IFERROR(VLOOKUP(A486,SpecEd22!$A$21:$Z$550,14,0),0)</f>
        <v>868144.44145553559</v>
      </c>
      <c r="AE486" s="14">
        <f t="shared" si="1158"/>
        <v>6290.9017496777942</v>
      </c>
      <c r="AF486" s="14">
        <f>IFERROR(VLOOKUP($A486,ECFE!$A$16:$AB$348,8,0),0)</f>
        <v>0</v>
      </c>
      <c r="AG486" s="14">
        <f t="shared" si="1159"/>
        <v>0</v>
      </c>
      <c r="AH486" s="14">
        <f>IFERROR(VLOOKUP(A486,ParaFY19!$A$21:$Z$543,7,0),0)</f>
        <v>2744</v>
      </c>
      <c r="AI486" s="14">
        <f t="shared" si="1160"/>
        <v>19.884057971014492</v>
      </c>
      <c r="AJ486" s="14">
        <f>IFERROR(VLOOKUP(A486,ConEnroll!$A$7:$S$341,13,0),0)</f>
        <v>0</v>
      </c>
      <c r="AK486" s="14">
        <f t="shared" si="1161"/>
        <v>0</v>
      </c>
      <c r="AL486" s="14">
        <f t="shared" si="1116"/>
        <v>2744</v>
      </c>
      <c r="AM486" s="14">
        <f t="shared" si="1162"/>
        <v>19.884057971014492</v>
      </c>
      <c r="AN486" s="14">
        <f t="shared" si="1163"/>
        <v>1965083.9935795355</v>
      </c>
      <c r="AO486" s="14">
        <f t="shared" si="1164"/>
        <v>14239.739083909677</v>
      </c>
      <c r="AP486" s="62"/>
      <c r="AQ486" s="14">
        <f t="shared" si="1117"/>
        <v>158.75037771014377</v>
      </c>
      <c r="AR486" s="14">
        <f t="shared" si="1122"/>
        <v>0</v>
      </c>
      <c r="AS486" s="14">
        <f t="shared" si="1123"/>
        <v>19.884057971014492</v>
      </c>
      <c r="AT486" s="14">
        <f t="shared" si="1165"/>
        <v>178.63443568115827</v>
      </c>
      <c r="AU486" s="37">
        <f t="shared" si="1124"/>
        <v>1.2704153773840482E-2</v>
      </c>
      <c r="AV486" s="42"/>
      <c r="AW486" s="14" t="str">
        <f>IFERROR(VLOOKUP($A486,#REF!,27,0),"0")</f>
        <v>0</v>
      </c>
      <c r="AX486" s="14">
        <f t="shared" si="1166"/>
        <v>0</v>
      </c>
      <c r="AY486" s="14" t="str">
        <f>IFERROR(VLOOKUP($A486,SpecEd22!#REF!,23,0)," ")</f>
        <v xml:space="preserve"> </v>
      </c>
      <c r="AZ486" s="14" t="e">
        <f t="shared" si="1167"/>
        <v>#VALUE!</v>
      </c>
      <c r="BA486" s="14">
        <f>IFERROR(VLOOKUP($A486,ECFE!#REF!,23,0),0)</f>
        <v>0</v>
      </c>
      <c r="BB486" s="14">
        <f t="shared" si="1168"/>
        <v>0</v>
      </c>
      <c r="BC486" s="14">
        <f>IFERROR(VLOOKUP($A486,#REF!,17,0),0)</f>
        <v>0</v>
      </c>
      <c r="BD486" s="14">
        <f t="shared" si="1169"/>
        <v>0</v>
      </c>
      <c r="BE486" s="14">
        <f>IFERROR(VLOOKUP($A486,#REF!,9,0),0)</f>
        <v>0</v>
      </c>
      <c r="BF486" s="14">
        <f t="shared" si="1170"/>
        <v>0</v>
      </c>
      <c r="BG486" s="14">
        <v>0</v>
      </c>
      <c r="BH486" s="14">
        <f t="shared" si="1171"/>
        <v>0</v>
      </c>
      <c r="BI486" s="14">
        <f>IFERROR(VLOOKUP($A486,ConEnroll!$A$8:$S$601,15,0),0)</f>
        <v>0</v>
      </c>
      <c r="BJ486" s="14">
        <f t="shared" si="1172"/>
        <v>0</v>
      </c>
      <c r="BK486" s="14">
        <f t="shared" si="1173"/>
        <v>0</v>
      </c>
      <c r="BL486" s="14">
        <f t="shared" si="1174"/>
        <v>0</v>
      </c>
      <c r="BM486" s="14" t="e">
        <f t="shared" si="1175"/>
        <v>#VALUE!</v>
      </c>
      <c r="BN486" s="14" t="e">
        <f t="shared" si="1176"/>
        <v>#VALUE!</v>
      </c>
      <c r="BO486" s="42"/>
      <c r="BP486" s="14">
        <f t="shared" si="1125"/>
        <v>7928.9532762608687</v>
      </c>
      <c r="BQ486" s="14" t="e">
        <f t="shared" si="1126"/>
        <v>#VALUE!</v>
      </c>
      <c r="BR486" s="14">
        <f t="shared" si="1177"/>
        <v>19.884057971014492</v>
      </c>
      <c r="BS486" s="14" t="e">
        <f t="shared" si="1127"/>
        <v>#VALUE!</v>
      </c>
      <c r="BT486" s="37" t="e">
        <f t="shared" si="1128"/>
        <v>#VALUE!</v>
      </c>
      <c r="BU486" s="41"/>
      <c r="BV486" s="14" t="str">
        <f>IFERROR(VLOOKUP($A486,#REF!,27,0),"0")</f>
        <v>0</v>
      </c>
      <c r="BW486" s="14">
        <f t="shared" si="1178"/>
        <v>0</v>
      </c>
      <c r="BX486" s="14" t="str">
        <f>IFERROR(VLOOKUP($A486,SpecEd22!$Z$22:$AV$606,59,0)," ")</f>
        <v xml:space="preserve"> </v>
      </c>
      <c r="BY486" s="14" t="e">
        <f t="shared" si="1179"/>
        <v>#VALUE!</v>
      </c>
      <c r="BZ486" s="14">
        <f>IFERROR(VLOOKUP($A486,ECFE!#REF!,25,0),0)</f>
        <v>0</v>
      </c>
      <c r="CA486" s="14">
        <f t="shared" si="1180"/>
        <v>0</v>
      </c>
      <c r="CB486" s="14">
        <f>IFERROR(VLOOKUP($A486,#REF!,17,0),0)</f>
        <v>0</v>
      </c>
      <c r="CC486" s="14">
        <f t="shared" si="1181"/>
        <v>0</v>
      </c>
      <c r="CD486" s="14">
        <f>IFERROR(VLOOKUP($A486,#REF!,9,0),0)</f>
        <v>0</v>
      </c>
      <c r="CE486" s="14">
        <f t="shared" si="1182"/>
        <v>0</v>
      </c>
      <c r="CF486" s="14">
        <v>0</v>
      </c>
      <c r="CG486" s="14">
        <f t="shared" si="1183"/>
        <v>0</v>
      </c>
      <c r="CH486" s="14">
        <f>IFERROR(VLOOKUP($A486,ConEnroll!$A$8:$S$601,15,0),0)</f>
        <v>0</v>
      </c>
      <c r="CI486" s="14">
        <f t="shared" si="1184"/>
        <v>0</v>
      </c>
      <c r="CJ486" s="14">
        <f t="shared" si="1185"/>
        <v>0</v>
      </c>
      <c r="CK486" s="14">
        <f t="shared" si="1186"/>
        <v>0</v>
      </c>
      <c r="CL486" s="14" t="e">
        <f t="shared" si="1187"/>
        <v>#VALUE!</v>
      </c>
      <c r="CM486" s="14" t="e">
        <f t="shared" si="1188"/>
        <v>#VALUE!</v>
      </c>
      <c r="CN486" s="42"/>
      <c r="CO486" s="14">
        <f t="shared" si="1129"/>
        <v>-7770.202898550725</v>
      </c>
      <c r="CP486" s="14" t="e">
        <f t="shared" si="1130"/>
        <v>#VALUE!</v>
      </c>
      <c r="CQ486" s="14">
        <f t="shared" si="1131"/>
        <v>0</v>
      </c>
      <c r="CR486" s="14" t="e">
        <f t="shared" si="1132"/>
        <v>#VALUE!</v>
      </c>
      <c r="CS486" s="37" t="e">
        <f t="shared" si="1133"/>
        <v>#VALUE!</v>
      </c>
      <c r="CT486" s="239"/>
      <c r="CU486" s="239"/>
      <c r="CV486" s="468"/>
      <c r="CW486" s="14">
        <f>IFERROR(VLOOKUP($A486,BaseFY23!$A$7:$AK$527,6,0),0)</f>
        <v>144</v>
      </c>
      <c r="CX486" s="14">
        <f>IFERROR(VLOOKUP($A486,BaseFY23!$A$7:$AN$528,28,0),0)</f>
        <v>1115133</v>
      </c>
      <c r="CY486" s="14">
        <f t="shared" si="1189"/>
        <v>7743.979166666667</v>
      </c>
      <c r="CZ486" s="14">
        <f>IFERROR(VLOOKUP($A486,SpecEd23!$A$21:$BB$605,23,0)," ")</f>
        <v>968492.25947115896</v>
      </c>
      <c r="DA486" s="14">
        <f t="shared" si="1190"/>
        <v>6725.6406907719374</v>
      </c>
      <c r="DB486" s="14">
        <f>IFERROR(VLOOKUP($A486,ECFE!$A$16:$AB$347,7,0),0)</f>
        <v>0</v>
      </c>
      <c r="DC486" s="14">
        <f t="shared" si="1191"/>
        <v>0</v>
      </c>
      <c r="DD486" s="14">
        <v>0</v>
      </c>
      <c r="DE486" s="14">
        <f t="shared" si="1192"/>
        <v>0</v>
      </c>
      <c r="DF486" s="14">
        <f>IFERROR(VLOOKUP($A486,ConEnroll!$A$7:$S$338,10,0),0)</f>
        <v>0</v>
      </c>
      <c r="DG486" s="14">
        <f t="shared" si="1193"/>
        <v>0</v>
      </c>
      <c r="DH486" s="14">
        <f t="shared" si="1134"/>
        <v>0</v>
      </c>
      <c r="DI486" s="14">
        <f t="shared" si="1194"/>
        <v>0</v>
      </c>
      <c r="DJ486" s="14">
        <f t="shared" si="1135"/>
        <v>2083625.259471159</v>
      </c>
      <c r="DK486" s="14">
        <f t="shared" si="1195"/>
        <v>14469.619857438604</v>
      </c>
      <c r="DL486" s="42"/>
      <c r="DM486" s="14">
        <f>IFERROR(VLOOKUP($A486,HouseFY23!$A$7:$AJ$528,28,0),0)</f>
        <v>1159159.6499999999</v>
      </c>
      <c r="DN486" s="14">
        <f t="shared" si="1196"/>
        <v>8049.7197916666664</v>
      </c>
      <c r="DO486" s="14">
        <f>IFERROR(VLOOKUP($A486,Compens80percent!$A$13:$M$560,12,0),0)</f>
        <v>0</v>
      </c>
      <c r="DP486" s="14">
        <f t="shared" si="1196"/>
        <v>0</v>
      </c>
      <c r="DQ486" s="14">
        <f t="shared" si="1197"/>
        <v>1159159.6499999999</v>
      </c>
      <c r="DR486" s="14">
        <f t="shared" si="1198"/>
        <v>8399.7076086956513</v>
      </c>
      <c r="DS486" s="14">
        <f>IFERROR(VLOOKUP($A486,SpecEd23!$A$21:$Z$550,14,0),0)</f>
        <v>968492.25947115896</v>
      </c>
      <c r="DT486" s="14">
        <f t="shared" si="1199"/>
        <v>6725.6406907719374</v>
      </c>
      <c r="DU486" s="14">
        <f>IFERROR(VLOOKUP($A486,ECFE!$A$16:$AB$347,9,0),0)</f>
        <v>0</v>
      </c>
      <c r="DV486" s="14">
        <f t="shared" si="1200"/>
        <v>0</v>
      </c>
      <c r="DW486" s="14">
        <f>IFERROR(VLOOKUP($A486,ParaFY19!$A$21:$Z$543,7,0),0)</f>
        <v>2744</v>
      </c>
      <c r="DX486" s="14">
        <f t="shared" si="1201"/>
        <v>19.055555555555557</v>
      </c>
      <c r="DY486" s="14">
        <f>IFERROR(VLOOKUP($A486,ConEnroll!$A$7:$S$341,13,0),0)</f>
        <v>0</v>
      </c>
      <c r="DZ486" s="14">
        <f t="shared" si="1202"/>
        <v>0</v>
      </c>
      <c r="EA486" s="14">
        <f t="shared" si="1136"/>
        <v>2744</v>
      </c>
      <c r="EB486" s="14">
        <f t="shared" si="1203"/>
        <v>19.055555555555557</v>
      </c>
      <c r="EC486" s="14">
        <f t="shared" si="1137"/>
        <v>2130395.9094711589</v>
      </c>
      <c r="ED486" s="14">
        <f t="shared" si="1204"/>
        <v>14794.416037994159</v>
      </c>
      <c r="EE486" s="62"/>
      <c r="EF486" s="14">
        <f t="shared" si="1138"/>
        <v>305.74062499999945</v>
      </c>
      <c r="EG486" s="14">
        <f t="shared" si="1139"/>
        <v>0</v>
      </c>
      <c r="EH486" s="14">
        <f t="shared" si="1140"/>
        <v>19.055555555555557</v>
      </c>
      <c r="EI486" s="14">
        <f t="shared" si="1205"/>
        <v>324.796180555555</v>
      </c>
      <c r="EJ486" s="37">
        <f t="shared" si="1141"/>
        <v>2.2446766657009471E-2</v>
      </c>
      <c r="EK486" s="42"/>
      <c r="EL486" s="14" t="str">
        <f>IFERROR(VLOOKUP($A486,#REF!,27,0),"0")</f>
        <v>0</v>
      </c>
      <c r="EM486" s="14">
        <f t="shared" si="1206"/>
        <v>0</v>
      </c>
      <c r="EN486" s="14" t="str">
        <f>IFERROR(VLOOKUP($A486,SpecEd23!#REF!,23,0)," ")</f>
        <v xml:space="preserve"> </v>
      </c>
      <c r="EO486" s="14" t="e">
        <f t="shared" si="1207"/>
        <v>#VALUE!</v>
      </c>
      <c r="EP486" s="14">
        <f>IFERROR(VLOOKUP($A486,ECFE!#REF!,24,0),0)</f>
        <v>0</v>
      </c>
      <c r="EQ486" s="14">
        <f t="shared" si="1208"/>
        <v>0</v>
      </c>
      <c r="ER486" s="14">
        <f>IFERROR(VLOOKUP($A486,#REF!,30,0),0)</f>
        <v>0</v>
      </c>
      <c r="ES486" s="14">
        <f t="shared" si="1209"/>
        <v>0</v>
      </c>
      <c r="ET486" s="14">
        <f>IFERROR(VLOOKUP($A486,#REF!,12,0),0)</f>
        <v>0</v>
      </c>
      <c r="EU486" s="14">
        <f t="shared" si="1210"/>
        <v>0</v>
      </c>
      <c r="EV486" s="14">
        <v>0</v>
      </c>
      <c r="EW486" s="14">
        <f t="shared" si="1211"/>
        <v>0</v>
      </c>
      <c r="EX486" s="14">
        <f>IFERROR(VLOOKUP($A486,ConEnroll!$A$8:$S$601,16,0),0)</f>
        <v>0</v>
      </c>
      <c r="EY486" s="14">
        <f t="shared" si="1212"/>
        <v>0</v>
      </c>
      <c r="EZ486" s="14">
        <f t="shared" si="1213"/>
        <v>0</v>
      </c>
      <c r="FA486" s="14">
        <f t="shared" si="1214"/>
        <v>0</v>
      </c>
      <c r="FB486" s="14" t="e">
        <f t="shared" si="1215"/>
        <v>#VALUE!</v>
      </c>
      <c r="FC486" s="14" t="e">
        <f t="shared" si="1216"/>
        <v>#VALUE!</v>
      </c>
      <c r="FD486" s="62"/>
      <c r="FE486" s="14">
        <f t="shared" si="1142"/>
        <v>8049.7197916666664</v>
      </c>
      <c r="FF486" s="14" t="e">
        <f t="shared" si="1143"/>
        <v>#VALUE!</v>
      </c>
      <c r="FG486" s="14">
        <f t="shared" si="1217"/>
        <v>19.055555555555557</v>
      </c>
      <c r="FH486" s="14" t="e">
        <f t="shared" si="1144"/>
        <v>#VALUE!</v>
      </c>
      <c r="FI486" s="37" t="e">
        <f t="shared" si="1145"/>
        <v>#VALUE!</v>
      </c>
      <c r="FJ486" s="12"/>
      <c r="FK486" s="14" t="str">
        <f>IFERROR(VLOOKUP($A486,#REF!,27,0),"0")</f>
        <v>0</v>
      </c>
      <c r="FL486" s="14">
        <f t="shared" si="1218"/>
        <v>0</v>
      </c>
      <c r="FM486" s="14" t="str">
        <f>IFERROR(VLOOKUP($A486,SpecEd23!$X$22:$Y$610,59,0)," ")</f>
        <v xml:space="preserve"> </v>
      </c>
      <c r="FN486" s="14" t="e">
        <f t="shared" si="1219"/>
        <v>#VALUE!</v>
      </c>
      <c r="FO486" s="14">
        <f>IFERROR(VLOOKUP($A486,ECFE!#REF!,26,0),0)</f>
        <v>0</v>
      </c>
      <c r="FP486" s="14">
        <f t="shared" si="1220"/>
        <v>0</v>
      </c>
      <c r="FQ486" s="14">
        <f>IFERROR(VLOOKUP($A486,#REF!,16,0),0)</f>
        <v>0</v>
      </c>
      <c r="FR486" s="14">
        <f t="shared" si="1221"/>
        <v>0</v>
      </c>
      <c r="FS486" s="14">
        <f>IFERROR(VLOOKUP($A486,#REF!,12,0),0)</f>
        <v>0</v>
      </c>
      <c r="FT486" s="14">
        <f t="shared" si="1222"/>
        <v>0</v>
      </c>
      <c r="FU486" s="14">
        <v>0</v>
      </c>
      <c r="FV486" s="14">
        <f t="shared" si="1223"/>
        <v>0</v>
      </c>
      <c r="FW486" s="14">
        <f>IFERROR(VLOOKUP($A486,ConEnroll!$A$8:$S$601,16,0),0)</f>
        <v>0</v>
      </c>
      <c r="FX486" s="14">
        <f t="shared" si="1224"/>
        <v>0</v>
      </c>
      <c r="FY486" s="14">
        <f t="shared" si="1225"/>
        <v>0</v>
      </c>
      <c r="FZ486" s="14">
        <f t="shared" si="1226"/>
        <v>0</v>
      </c>
      <c r="GA486" s="14" t="e">
        <f t="shared" si="1227"/>
        <v>#VALUE!</v>
      </c>
      <c r="GB486" s="14" t="e">
        <f t="shared" si="1228"/>
        <v>#VALUE!</v>
      </c>
      <c r="GC486" s="39"/>
      <c r="GD486" s="14">
        <f t="shared" si="1146"/>
        <v>-7743.979166666667</v>
      </c>
      <c r="GE486" s="14" t="e">
        <f t="shared" si="1147"/>
        <v>#VALUE!</v>
      </c>
      <c r="GF486" s="14">
        <f t="shared" si="1148"/>
        <v>0</v>
      </c>
      <c r="GG486" s="14" t="e">
        <f t="shared" si="1149"/>
        <v>#VALUE!</v>
      </c>
      <c r="GH486" s="37" t="e">
        <f t="shared" si="1150"/>
        <v>#VALUE!</v>
      </c>
    </row>
    <row r="487" spans="1:190" ht="12.5" x14ac:dyDescent="0.25">
      <c r="A487" s="67">
        <v>4204</v>
      </c>
      <c r="B487" s="35">
        <v>7</v>
      </c>
      <c r="C487" s="14">
        <v>7</v>
      </c>
      <c r="D487" s="14"/>
      <c r="E487" s="14"/>
      <c r="F487" s="35" t="s">
        <v>481</v>
      </c>
      <c r="G487" s="41"/>
      <c r="H487" s="14">
        <f>IFERROR(VLOOKUP($A487,BaseFY22!$A$7:$AK$528,6,0),0)</f>
        <v>125</v>
      </c>
      <c r="I487" s="14">
        <f>IFERROR(VLOOKUP($A487,BaseFY22!$A$7:$AK$528,28,0),0)</f>
        <v>1516614</v>
      </c>
      <c r="J487" s="14">
        <f t="shared" si="1151"/>
        <v>12132.912</v>
      </c>
      <c r="K487" s="14">
        <f>IFERROR(VLOOKUP($A487,SpecEd22!$A$21:$BB$605,24,0)," ")</f>
        <v>316536.147389983</v>
      </c>
      <c r="L487" s="14">
        <f t="shared" si="1152"/>
        <v>2532.289179119864</v>
      </c>
      <c r="M487" s="14">
        <f>IFERROR(VLOOKUP($A487,ECFE!$A$16:$AB$347,7,0),0)</f>
        <v>0</v>
      </c>
      <c r="N487" s="14">
        <f t="shared" si="1118"/>
        <v>0</v>
      </c>
      <c r="O487" s="14">
        <v>0</v>
      </c>
      <c r="P487" s="14">
        <f t="shared" si="1119"/>
        <v>0</v>
      </c>
      <c r="Q487" s="14">
        <f>IFERROR(VLOOKUP($A487,ConEnroll!$A$7:$S$337,10,0),0)</f>
        <v>0</v>
      </c>
      <c r="R487" s="14">
        <f t="shared" si="1153"/>
        <v>0</v>
      </c>
      <c r="S487" s="14">
        <f t="shared" si="1120"/>
        <v>0</v>
      </c>
      <c r="T487" s="14">
        <f t="shared" si="1154"/>
        <v>0</v>
      </c>
      <c r="U487" s="14">
        <f t="shared" si="1121"/>
        <v>1833150.1473899831</v>
      </c>
      <c r="V487" s="14">
        <f t="shared" si="1155"/>
        <v>14665.201179119864</v>
      </c>
      <c r="W487" s="42"/>
      <c r="X487" s="14">
        <f>IFERROR(VLOOKUP($A487,HouseFY22!$A$6:$AJ$528,28,0),0)</f>
        <v>1564622.5521239999</v>
      </c>
      <c r="Y487" s="14">
        <f t="shared" si="1156"/>
        <v>12516.980416991999</v>
      </c>
      <c r="Z487" s="14">
        <f>IFERROR(VLOOKUP($A487,Compens80percent!$A$13:$M$560,12,0),0)</f>
        <v>76869.759999999951</v>
      </c>
      <c r="AA487" s="14">
        <f t="shared" si="1156"/>
        <v>614.95807999999965</v>
      </c>
      <c r="AB487" s="14">
        <f t="shared" si="1157"/>
        <v>1641492.3121239999</v>
      </c>
      <c r="AC487" s="14">
        <f t="shared" si="1156"/>
        <v>13131.938496991999</v>
      </c>
      <c r="AD487" s="14">
        <f>IFERROR(VLOOKUP(A487,SpecEd22!$A$21:$Z$550,14,0),0)</f>
        <v>316536.147389983</v>
      </c>
      <c r="AE487" s="14">
        <f t="shared" si="1158"/>
        <v>2532.289179119864</v>
      </c>
      <c r="AF487" s="14">
        <f>IFERROR(VLOOKUP($A487,ECFE!$A$16:$AB$348,8,0),0)</f>
        <v>0</v>
      </c>
      <c r="AG487" s="14">
        <f t="shared" si="1159"/>
        <v>0</v>
      </c>
      <c r="AH487" s="14">
        <f>IFERROR(VLOOKUP(A487,ParaFY19!$A$21:$Z$543,7,0),0)</f>
        <v>0</v>
      </c>
      <c r="AI487" s="14">
        <f t="shared" si="1160"/>
        <v>0</v>
      </c>
      <c r="AJ487" s="14">
        <f>IFERROR(VLOOKUP(A487,ConEnroll!$A$7:$S$341,13,0),0)</f>
        <v>0</v>
      </c>
      <c r="AK487" s="14">
        <f t="shared" si="1161"/>
        <v>0</v>
      </c>
      <c r="AL487" s="14">
        <f t="shared" si="1116"/>
        <v>0</v>
      </c>
      <c r="AM487" s="14">
        <f t="shared" si="1162"/>
        <v>0</v>
      </c>
      <c r="AN487" s="14">
        <f t="shared" si="1163"/>
        <v>1958028.459513983</v>
      </c>
      <c r="AO487" s="14">
        <f t="shared" si="1164"/>
        <v>15664.227676111865</v>
      </c>
      <c r="AP487" s="62"/>
      <c r="AQ487" s="14">
        <f t="shared" si="1117"/>
        <v>999.02649699199901</v>
      </c>
      <c r="AR487" s="14">
        <f t="shared" si="1122"/>
        <v>0</v>
      </c>
      <c r="AS487" s="14">
        <f t="shared" si="1123"/>
        <v>0</v>
      </c>
      <c r="AT487" s="14">
        <f t="shared" si="1165"/>
        <v>999.02649699199901</v>
      </c>
      <c r="AU487" s="37">
        <f t="shared" si="1124"/>
        <v>6.8122249725043035E-2</v>
      </c>
      <c r="AV487" s="42"/>
      <c r="AW487" s="14" t="str">
        <f>IFERROR(VLOOKUP($A487,#REF!,27,0),"0")</f>
        <v>0</v>
      </c>
      <c r="AX487" s="14">
        <f t="shared" si="1166"/>
        <v>0</v>
      </c>
      <c r="AY487" s="14" t="str">
        <f>IFERROR(VLOOKUP($A487,SpecEd22!#REF!,23,0)," ")</f>
        <v xml:space="preserve"> </v>
      </c>
      <c r="AZ487" s="14" t="e">
        <f t="shared" si="1167"/>
        <v>#VALUE!</v>
      </c>
      <c r="BA487" s="14">
        <f>IFERROR(VLOOKUP($A487,ECFE!#REF!,23,0),0)</f>
        <v>0</v>
      </c>
      <c r="BB487" s="14">
        <f t="shared" si="1168"/>
        <v>0</v>
      </c>
      <c r="BC487" s="14">
        <f>IFERROR(VLOOKUP($A487,#REF!,17,0),0)</f>
        <v>0</v>
      </c>
      <c r="BD487" s="14">
        <f t="shared" si="1169"/>
        <v>0</v>
      </c>
      <c r="BE487" s="14">
        <f>IFERROR(VLOOKUP($A487,#REF!,9,0),0)</f>
        <v>0</v>
      </c>
      <c r="BF487" s="14">
        <f t="shared" si="1170"/>
        <v>0</v>
      </c>
      <c r="BG487" s="14">
        <v>0</v>
      </c>
      <c r="BH487" s="14">
        <f t="shared" si="1171"/>
        <v>0</v>
      </c>
      <c r="BI487" s="14">
        <f>IFERROR(VLOOKUP($A487,ConEnroll!$A$8:$S$601,15,0),0)</f>
        <v>0</v>
      </c>
      <c r="BJ487" s="14">
        <f t="shared" si="1172"/>
        <v>0</v>
      </c>
      <c r="BK487" s="14">
        <f t="shared" si="1173"/>
        <v>0</v>
      </c>
      <c r="BL487" s="14">
        <f t="shared" si="1174"/>
        <v>0</v>
      </c>
      <c r="BM487" s="14" t="e">
        <f t="shared" si="1175"/>
        <v>#VALUE!</v>
      </c>
      <c r="BN487" s="14" t="e">
        <f t="shared" si="1176"/>
        <v>#VALUE!</v>
      </c>
      <c r="BO487" s="42"/>
      <c r="BP487" s="14">
        <f t="shared" si="1125"/>
        <v>12516.980416991999</v>
      </c>
      <c r="BQ487" s="14" t="e">
        <f t="shared" si="1126"/>
        <v>#VALUE!</v>
      </c>
      <c r="BR487" s="14">
        <f t="shared" si="1177"/>
        <v>0</v>
      </c>
      <c r="BS487" s="14" t="e">
        <f t="shared" si="1127"/>
        <v>#VALUE!</v>
      </c>
      <c r="BT487" s="37" t="e">
        <f t="shared" si="1128"/>
        <v>#VALUE!</v>
      </c>
      <c r="BU487" s="41"/>
      <c r="BV487" s="14" t="str">
        <f>IFERROR(VLOOKUP($A487,#REF!,27,0),"0")</f>
        <v>0</v>
      </c>
      <c r="BW487" s="14">
        <f t="shared" si="1178"/>
        <v>0</v>
      </c>
      <c r="BX487" s="14" t="str">
        <f>IFERROR(VLOOKUP($A487,SpecEd22!$Z$22:$AV$606,59,0)," ")</f>
        <v xml:space="preserve"> </v>
      </c>
      <c r="BY487" s="14" t="e">
        <f t="shared" si="1179"/>
        <v>#VALUE!</v>
      </c>
      <c r="BZ487" s="14">
        <f>IFERROR(VLOOKUP($A487,ECFE!#REF!,25,0),0)</f>
        <v>0</v>
      </c>
      <c r="CA487" s="14">
        <f t="shared" si="1180"/>
        <v>0</v>
      </c>
      <c r="CB487" s="14">
        <f>IFERROR(VLOOKUP($A487,#REF!,17,0),0)</f>
        <v>0</v>
      </c>
      <c r="CC487" s="14">
        <f t="shared" si="1181"/>
        <v>0</v>
      </c>
      <c r="CD487" s="14">
        <f>IFERROR(VLOOKUP($A487,#REF!,9,0),0)</f>
        <v>0</v>
      </c>
      <c r="CE487" s="14">
        <f t="shared" si="1182"/>
        <v>0</v>
      </c>
      <c r="CF487" s="14">
        <v>0</v>
      </c>
      <c r="CG487" s="14">
        <f t="shared" si="1183"/>
        <v>0</v>
      </c>
      <c r="CH487" s="14">
        <f>IFERROR(VLOOKUP($A487,ConEnroll!$A$8:$S$601,15,0),0)</f>
        <v>0</v>
      </c>
      <c r="CI487" s="14">
        <f t="shared" si="1184"/>
        <v>0</v>
      </c>
      <c r="CJ487" s="14">
        <f t="shared" si="1185"/>
        <v>0</v>
      </c>
      <c r="CK487" s="14">
        <f t="shared" si="1186"/>
        <v>0</v>
      </c>
      <c r="CL487" s="14" t="e">
        <f t="shared" si="1187"/>
        <v>#VALUE!</v>
      </c>
      <c r="CM487" s="14" t="e">
        <f t="shared" si="1188"/>
        <v>#VALUE!</v>
      </c>
      <c r="CN487" s="42"/>
      <c r="CO487" s="14">
        <f t="shared" si="1129"/>
        <v>-12132.912</v>
      </c>
      <c r="CP487" s="14" t="e">
        <f t="shared" si="1130"/>
        <v>#VALUE!</v>
      </c>
      <c r="CQ487" s="14">
        <f t="shared" si="1131"/>
        <v>0</v>
      </c>
      <c r="CR487" s="14" t="e">
        <f t="shared" si="1132"/>
        <v>#VALUE!</v>
      </c>
      <c r="CS487" s="37" t="e">
        <f t="shared" si="1133"/>
        <v>#VALUE!</v>
      </c>
      <c r="CT487" s="239"/>
      <c r="CU487" s="239"/>
      <c r="CV487" s="468"/>
      <c r="CW487" s="14">
        <f>IFERROR(VLOOKUP($A487,BaseFY23!$A$7:$AK$527,6,0),0)</f>
        <v>125.964896</v>
      </c>
      <c r="CX487" s="14">
        <f>IFERROR(VLOOKUP($A487,BaseFY23!$A$7:$AN$528,28,0),0)</f>
        <v>1539379.051613</v>
      </c>
      <c r="CY487" s="14">
        <f t="shared" si="1189"/>
        <v>12220.698785898256</v>
      </c>
      <c r="CZ487" s="14">
        <f>IFERROR(VLOOKUP($A487,SpecEd23!$A$21:$BB$605,23,0)," ")</f>
        <v>342142.82411892229</v>
      </c>
      <c r="DA487" s="14">
        <f t="shared" si="1190"/>
        <v>2716.1759742882837</v>
      </c>
      <c r="DB487" s="14">
        <f>IFERROR(VLOOKUP($A487,ECFE!$A$16:$AB$347,7,0),0)</f>
        <v>0</v>
      </c>
      <c r="DC487" s="14">
        <f t="shared" si="1191"/>
        <v>0</v>
      </c>
      <c r="DD487" s="14">
        <v>0</v>
      </c>
      <c r="DE487" s="14">
        <f t="shared" si="1192"/>
        <v>0</v>
      </c>
      <c r="DF487" s="14">
        <f>IFERROR(VLOOKUP($A487,ConEnroll!$A$7:$S$338,10,0),0)</f>
        <v>0</v>
      </c>
      <c r="DG487" s="14">
        <f t="shared" si="1193"/>
        <v>0</v>
      </c>
      <c r="DH487" s="14">
        <f t="shared" si="1134"/>
        <v>0</v>
      </c>
      <c r="DI487" s="14">
        <f t="shared" si="1194"/>
        <v>0</v>
      </c>
      <c r="DJ487" s="14">
        <f t="shared" si="1135"/>
        <v>1881521.8757319222</v>
      </c>
      <c r="DK487" s="14">
        <f t="shared" si="1195"/>
        <v>14936.874760186538</v>
      </c>
      <c r="DL487" s="42"/>
      <c r="DM487" s="14">
        <f>IFERROR(VLOOKUP($A487,HouseFY23!$A$7:$AJ$528,28,0),0)</f>
        <v>1618502.341613</v>
      </c>
      <c r="DN487" s="14">
        <f t="shared" si="1196"/>
        <v>12848.836406080945</v>
      </c>
      <c r="DO487" s="14">
        <f>IFERROR(VLOOKUP($A487,Compens80percent!$A$13:$M$560,12,0),0)</f>
        <v>76869.759999999951</v>
      </c>
      <c r="DP487" s="14">
        <f t="shared" si="1196"/>
        <v>610.24747720190203</v>
      </c>
      <c r="DQ487" s="14">
        <f t="shared" si="1197"/>
        <v>1695372.101613</v>
      </c>
      <c r="DR487" s="14">
        <f t="shared" si="1198"/>
        <v>13562.976812904</v>
      </c>
      <c r="DS487" s="14">
        <f>IFERROR(VLOOKUP($A487,SpecEd23!$A$21:$Z$550,14,0),0)</f>
        <v>342142.82411892229</v>
      </c>
      <c r="DT487" s="14">
        <f t="shared" si="1199"/>
        <v>2716.1759742882837</v>
      </c>
      <c r="DU487" s="14">
        <f>IFERROR(VLOOKUP($A487,ECFE!$A$16:$AB$347,9,0),0)</f>
        <v>0</v>
      </c>
      <c r="DV487" s="14">
        <f t="shared" si="1200"/>
        <v>0</v>
      </c>
      <c r="DW487" s="14">
        <f>IFERROR(VLOOKUP($A487,ParaFY19!$A$21:$Z$543,7,0),0)</f>
        <v>0</v>
      </c>
      <c r="DX487" s="14">
        <f t="shared" si="1201"/>
        <v>0</v>
      </c>
      <c r="DY487" s="14">
        <f>IFERROR(VLOOKUP($A487,ConEnroll!$A$7:$S$341,13,0),0)</f>
        <v>0</v>
      </c>
      <c r="DZ487" s="14">
        <f t="shared" si="1202"/>
        <v>0</v>
      </c>
      <c r="EA487" s="14">
        <f t="shared" si="1136"/>
        <v>0</v>
      </c>
      <c r="EB487" s="14">
        <f t="shared" si="1203"/>
        <v>0</v>
      </c>
      <c r="EC487" s="14">
        <f t="shared" si="1137"/>
        <v>1960645.1657319223</v>
      </c>
      <c r="ED487" s="14">
        <f t="shared" si="1204"/>
        <v>15565.012380369228</v>
      </c>
      <c r="EE487" s="62"/>
      <c r="EF487" s="14">
        <f t="shared" si="1138"/>
        <v>628.13762018268972</v>
      </c>
      <c r="EG487" s="14">
        <f t="shared" si="1139"/>
        <v>0</v>
      </c>
      <c r="EH487" s="14">
        <f t="shared" si="1140"/>
        <v>0</v>
      </c>
      <c r="EI487" s="14">
        <f t="shared" si="1205"/>
        <v>628.13762018268972</v>
      </c>
      <c r="EJ487" s="37">
        <f t="shared" si="1141"/>
        <v>4.2052814277920965E-2</v>
      </c>
      <c r="EK487" s="42"/>
      <c r="EL487" s="14" t="str">
        <f>IFERROR(VLOOKUP($A487,#REF!,27,0),"0")</f>
        <v>0</v>
      </c>
      <c r="EM487" s="14">
        <f t="shared" si="1206"/>
        <v>0</v>
      </c>
      <c r="EN487" s="14" t="str">
        <f>IFERROR(VLOOKUP($A487,SpecEd23!#REF!,23,0)," ")</f>
        <v xml:space="preserve"> </v>
      </c>
      <c r="EO487" s="14" t="e">
        <f t="shared" si="1207"/>
        <v>#VALUE!</v>
      </c>
      <c r="EP487" s="14">
        <f>IFERROR(VLOOKUP($A487,ECFE!#REF!,24,0),0)</f>
        <v>0</v>
      </c>
      <c r="EQ487" s="14">
        <f t="shared" si="1208"/>
        <v>0</v>
      </c>
      <c r="ER487" s="14">
        <f>IFERROR(VLOOKUP($A487,#REF!,30,0),0)</f>
        <v>0</v>
      </c>
      <c r="ES487" s="14">
        <f t="shared" si="1209"/>
        <v>0</v>
      </c>
      <c r="ET487" s="14">
        <f>IFERROR(VLOOKUP($A487,#REF!,12,0),0)</f>
        <v>0</v>
      </c>
      <c r="EU487" s="14">
        <f t="shared" si="1210"/>
        <v>0</v>
      </c>
      <c r="EV487" s="14">
        <v>0</v>
      </c>
      <c r="EW487" s="14">
        <f t="shared" si="1211"/>
        <v>0</v>
      </c>
      <c r="EX487" s="14">
        <f>IFERROR(VLOOKUP($A487,ConEnroll!$A$8:$S$601,16,0),0)</f>
        <v>0</v>
      </c>
      <c r="EY487" s="14">
        <f t="shared" si="1212"/>
        <v>0</v>
      </c>
      <c r="EZ487" s="14">
        <f t="shared" si="1213"/>
        <v>0</v>
      </c>
      <c r="FA487" s="14">
        <f t="shared" si="1214"/>
        <v>0</v>
      </c>
      <c r="FB487" s="14" t="e">
        <f t="shared" si="1215"/>
        <v>#VALUE!</v>
      </c>
      <c r="FC487" s="14" t="e">
        <f t="shared" si="1216"/>
        <v>#VALUE!</v>
      </c>
      <c r="FD487" s="62"/>
      <c r="FE487" s="14">
        <f t="shared" si="1142"/>
        <v>12848.836406080945</v>
      </c>
      <c r="FF487" s="14" t="e">
        <f t="shared" si="1143"/>
        <v>#VALUE!</v>
      </c>
      <c r="FG487" s="14">
        <f t="shared" si="1217"/>
        <v>0</v>
      </c>
      <c r="FH487" s="14" t="e">
        <f t="shared" si="1144"/>
        <v>#VALUE!</v>
      </c>
      <c r="FI487" s="37" t="e">
        <f t="shared" si="1145"/>
        <v>#VALUE!</v>
      </c>
      <c r="FJ487" s="12"/>
      <c r="FK487" s="14" t="str">
        <f>IFERROR(VLOOKUP($A487,#REF!,27,0),"0")</f>
        <v>0</v>
      </c>
      <c r="FL487" s="14">
        <f t="shared" si="1218"/>
        <v>0</v>
      </c>
      <c r="FM487" s="14" t="str">
        <f>IFERROR(VLOOKUP($A487,SpecEd23!$X$22:$Y$610,59,0)," ")</f>
        <v xml:space="preserve"> </v>
      </c>
      <c r="FN487" s="14" t="e">
        <f t="shared" si="1219"/>
        <v>#VALUE!</v>
      </c>
      <c r="FO487" s="14">
        <f>IFERROR(VLOOKUP($A487,ECFE!#REF!,26,0),0)</f>
        <v>0</v>
      </c>
      <c r="FP487" s="14">
        <f t="shared" si="1220"/>
        <v>0</v>
      </c>
      <c r="FQ487" s="14">
        <f>IFERROR(VLOOKUP($A487,#REF!,16,0),0)</f>
        <v>0</v>
      </c>
      <c r="FR487" s="14">
        <f t="shared" si="1221"/>
        <v>0</v>
      </c>
      <c r="FS487" s="14">
        <f>IFERROR(VLOOKUP($A487,#REF!,12,0),0)</f>
        <v>0</v>
      </c>
      <c r="FT487" s="14">
        <f t="shared" si="1222"/>
        <v>0</v>
      </c>
      <c r="FU487" s="14">
        <v>0</v>
      </c>
      <c r="FV487" s="14">
        <f t="shared" si="1223"/>
        <v>0</v>
      </c>
      <c r="FW487" s="14">
        <f>IFERROR(VLOOKUP($A487,ConEnroll!$A$8:$S$601,16,0),0)</f>
        <v>0</v>
      </c>
      <c r="FX487" s="14">
        <f t="shared" si="1224"/>
        <v>0</v>
      </c>
      <c r="FY487" s="14">
        <f t="shared" si="1225"/>
        <v>0</v>
      </c>
      <c r="FZ487" s="14">
        <f t="shared" si="1226"/>
        <v>0</v>
      </c>
      <c r="GA487" s="14" t="e">
        <f t="shared" si="1227"/>
        <v>#VALUE!</v>
      </c>
      <c r="GB487" s="14" t="e">
        <f t="shared" si="1228"/>
        <v>#VALUE!</v>
      </c>
      <c r="GC487" s="39"/>
      <c r="GD487" s="14">
        <f t="shared" si="1146"/>
        <v>-12220.698785898256</v>
      </c>
      <c r="GE487" s="14" t="e">
        <f t="shared" si="1147"/>
        <v>#VALUE!</v>
      </c>
      <c r="GF487" s="14">
        <f t="shared" si="1148"/>
        <v>0</v>
      </c>
      <c r="GG487" s="14" t="e">
        <f t="shared" si="1149"/>
        <v>#VALUE!</v>
      </c>
      <c r="GH487" s="37" t="e">
        <f t="shared" si="1150"/>
        <v>#VALUE!</v>
      </c>
    </row>
    <row r="488" spans="1:190" ht="12.5" x14ac:dyDescent="0.25">
      <c r="A488" s="67">
        <v>4205</v>
      </c>
      <c r="B488" s="35">
        <v>7</v>
      </c>
      <c r="C488" s="14">
        <v>7</v>
      </c>
      <c r="D488" s="14"/>
      <c r="E488" s="14"/>
      <c r="F488" s="35" t="s">
        <v>2741</v>
      </c>
      <c r="G488" s="41"/>
      <c r="H488" s="14">
        <f>IFERROR(VLOOKUP($A488,BaseFY22!$A$7:$AK$528,6,0),0)</f>
        <v>441</v>
      </c>
      <c r="I488" s="14">
        <f>IFERROR(VLOOKUP($A488,BaseFY22!$A$7:$AK$528,28,0),0)</f>
        <v>4699960.2</v>
      </c>
      <c r="J488" s="14">
        <f t="shared" si="1151"/>
        <v>10657.50612244898</v>
      </c>
      <c r="K488" s="14">
        <f>IFERROR(VLOOKUP($A488,SpecEd22!$A$21:$BB$605,24,0)," ")</f>
        <v>1805459.6146438515</v>
      </c>
      <c r="L488" s="14">
        <f t="shared" si="1152"/>
        <v>4094.0127316187109</v>
      </c>
      <c r="M488" s="14">
        <f>IFERROR(VLOOKUP($A488,ECFE!$A$16:$AB$347,7,0),0)</f>
        <v>0</v>
      </c>
      <c r="N488" s="14">
        <f t="shared" si="1118"/>
        <v>0</v>
      </c>
      <c r="O488" s="14">
        <v>0</v>
      </c>
      <c r="P488" s="14">
        <f t="shared" si="1119"/>
        <v>0</v>
      </c>
      <c r="Q488" s="14">
        <f>IFERROR(VLOOKUP($A488,ConEnroll!$A$7:$S$337,10,0),0)</f>
        <v>0</v>
      </c>
      <c r="R488" s="14">
        <f t="shared" si="1153"/>
        <v>0</v>
      </c>
      <c r="S488" s="14">
        <f t="shared" si="1120"/>
        <v>0</v>
      </c>
      <c r="T488" s="14">
        <f t="shared" si="1154"/>
        <v>0</v>
      </c>
      <c r="U488" s="14">
        <f t="shared" si="1121"/>
        <v>6505419.8146438515</v>
      </c>
      <c r="V488" s="14">
        <f t="shared" si="1155"/>
        <v>14751.51885406769</v>
      </c>
      <c r="W488" s="42"/>
      <c r="X488" s="14">
        <f>IFERROR(VLOOKUP($A488,HouseFY22!$A$6:$AJ$528,28,0),0)</f>
        <v>4893021.2258080002</v>
      </c>
      <c r="Y488" s="14">
        <f t="shared" si="1156"/>
        <v>11095.286226321996</v>
      </c>
      <c r="Z488" s="14">
        <f>IFERROR(VLOOKUP($A488,Compens80percent!$A$13:$M$560,12,0),0)</f>
        <v>227401.60000000009</v>
      </c>
      <c r="AA488" s="14">
        <f t="shared" si="1156"/>
        <v>515.64988662131543</v>
      </c>
      <c r="AB488" s="14">
        <f t="shared" si="1157"/>
        <v>5120422.8258079998</v>
      </c>
      <c r="AC488" s="14">
        <f t="shared" si="1156"/>
        <v>11610.936112943311</v>
      </c>
      <c r="AD488" s="14">
        <f>IFERROR(VLOOKUP(A488,SpecEd22!$A$21:$Z$550,14,0),0)</f>
        <v>1805459.6146438515</v>
      </c>
      <c r="AE488" s="14">
        <f t="shared" si="1158"/>
        <v>4094.0127316187109</v>
      </c>
      <c r="AF488" s="14">
        <f>IFERROR(VLOOKUP($A488,ECFE!$A$16:$AB$348,8,0),0)</f>
        <v>0</v>
      </c>
      <c r="AG488" s="14">
        <f t="shared" si="1159"/>
        <v>0</v>
      </c>
      <c r="AH488" s="14">
        <f>IFERROR(VLOOKUP(A488,ParaFY19!$A$21:$Z$543,7,0),0)</f>
        <v>5096</v>
      </c>
      <c r="AI488" s="14">
        <f t="shared" si="1160"/>
        <v>11.555555555555555</v>
      </c>
      <c r="AJ488" s="14">
        <f>IFERROR(VLOOKUP(A488,ConEnroll!$A$7:$S$341,13,0),0)</f>
        <v>0</v>
      </c>
      <c r="AK488" s="14">
        <f t="shared" si="1161"/>
        <v>0</v>
      </c>
      <c r="AL488" s="14">
        <f t="shared" si="1116"/>
        <v>5096</v>
      </c>
      <c r="AM488" s="14">
        <f t="shared" si="1162"/>
        <v>11.555555555555555</v>
      </c>
      <c r="AN488" s="14">
        <f t="shared" si="1163"/>
        <v>6930978.4404518511</v>
      </c>
      <c r="AO488" s="14">
        <f t="shared" si="1164"/>
        <v>15716.504400117576</v>
      </c>
      <c r="AP488" s="62"/>
      <c r="AQ488" s="14">
        <f t="shared" si="1117"/>
        <v>953.42999049433092</v>
      </c>
      <c r="AR488" s="14">
        <f t="shared" si="1122"/>
        <v>0</v>
      </c>
      <c r="AS488" s="14">
        <f t="shared" si="1123"/>
        <v>11.555555555555555</v>
      </c>
      <c r="AT488" s="14">
        <f t="shared" si="1165"/>
        <v>964.98554604988647</v>
      </c>
      <c r="AU488" s="37">
        <f t="shared" si="1124"/>
        <v>6.5416012791373976E-2</v>
      </c>
      <c r="AV488" s="42"/>
      <c r="AW488" s="14" t="str">
        <f>IFERROR(VLOOKUP($A488,#REF!,27,0),"0")</f>
        <v>0</v>
      </c>
      <c r="AX488" s="14">
        <f t="shared" si="1166"/>
        <v>0</v>
      </c>
      <c r="AY488" s="14" t="str">
        <f>IFERROR(VLOOKUP($A488,SpecEd22!#REF!,23,0)," ")</f>
        <v xml:space="preserve"> </v>
      </c>
      <c r="AZ488" s="14" t="e">
        <f t="shared" si="1167"/>
        <v>#VALUE!</v>
      </c>
      <c r="BA488" s="14">
        <f>IFERROR(VLOOKUP($A488,ECFE!#REF!,23,0),0)</f>
        <v>0</v>
      </c>
      <c r="BB488" s="14">
        <f t="shared" si="1168"/>
        <v>0</v>
      </c>
      <c r="BC488" s="14">
        <f>IFERROR(VLOOKUP($A488,#REF!,17,0),0)</f>
        <v>0</v>
      </c>
      <c r="BD488" s="14">
        <f t="shared" si="1169"/>
        <v>0</v>
      </c>
      <c r="BE488" s="14">
        <f>IFERROR(VLOOKUP($A488,#REF!,9,0),0)</f>
        <v>0</v>
      </c>
      <c r="BF488" s="14">
        <f t="shared" si="1170"/>
        <v>0</v>
      </c>
      <c r="BG488" s="14">
        <v>0</v>
      </c>
      <c r="BH488" s="14">
        <f t="shared" si="1171"/>
        <v>0</v>
      </c>
      <c r="BI488" s="14">
        <f>IFERROR(VLOOKUP($A488,ConEnroll!$A$8:$S$601,15,0),0)</f>
        <v>0</v>
      </c>
      <c r="BJ488" s="14">
        <f t="shared" si="1172"/>
        <v>0</v>
      </c>
      <c r="BK488" s="14">
        <f t="shared" si="1173"/>
        <v>0</v>
      </c>
      <c r="BL488" s="14">
        <f t="shared" si="1174"/>
        <v>0</v>
      </c>
      <c r="BM488" s="14" t="e">
        <f t="shared" si="1175"/>
        <v>#VALUE!</v>
      </c>
      <c r="BN488" s="14" t="e">
        <f t="shared" si="1176"/>
        <v>#VALUE!</v>
      </c>
      <c r="BO488" s="42"/>
      <c r="BP488" s="14">
        <f t="shared" si="1125"/>
        <v>11095.286226321996</v>
      </c>
      <c r="BQ488" s="14" t="e">
        <f t="shared" si="1126"/>
        <v>#VALUE!</v>
      </c>
      <c r="BR488" s="14">
        <f t="shared" si="1177"/>
        <v>11.555555555555555</v>
      </c>
      <c r="BS488" s="14" t="e">
        <f t="shared" si="1127"/>
        <v>#VALUE!</v>
      </c>
      <c r="BT488" s="37" t="e">
        <f t="shared" si="1128"/>
        <v>#VALUE!</v>
      </c>
      <c r="BU488" s="41"/>
      <c r="BV488" s="14" t="str">
        <f>IFERROR(VLOOKUP($A488,#REF!,27,0),"0")</f>
        <v>0</v>
      </c>
      <c r="BW488" s="14">
        <f t="shared" si="1178"/>
        <v>0</v>
      </c>
      <c r="BX488" s="14" t="str">
        <f>IFERROR(VLOOKUP($A488,SpecEd22!$Z$22:$AV$606,59,0)," ")</f>
        <v xml:space="preserve"> </v>
      </c>
      <c r="BY488" s="14" t="e">
        <f t="shared" si="1179"/>
        <v>#VALUE!</v>
      </c>
      <c r="BZ488" s="14">
        <f>IFERROR(VLOOKUP($A488,ECFE!#REF!,25,0),0)</f>
        <v>0</v>
      </c>
      <c r="CA488" s="14">
        <f t="shared" si="1180"/>
        <v>0</v>
      </c>
      <c r="CB488" s="14">
        <f>IFERROR(VLOOKUP($A488,#REF!,17,0),0)</f>
        <v>0</v>
      </c>
      <c r="CC488" s="14">
        <f t="shared" si="1181"/>
        <v>0</v>
      </c>
      <c r="CD488" s="14">
        <f>IFERROR(VLOOKUP($A488,#REF!,9,0),0)</f>
        <v>0</v>
      </c>
      <c r="CE488" s="14">
        <f t="shared" si="1182"/>
        <v>0</v>
      </c>
      <c r="CF488" s="14">
        <v>0</v>
      </c>
      <c r="CG488" s="14">
        <f t="shared" si="1183"/>
        <v>0</v>
      </c>
      <c r="CH488" s="14">
        <f>IFERROR(VLOOKUP($A488,ConEnroll!$A$8:$S$601,15,0),0)</f>
        <v>0</v>
      </c>
      <c r="CI488" s="14">
        <f t="shared" si="1184"/>
        <v>0</v>
      </c>
      <c r="CJ488" s="14">
        <f t="shared" si="1185"/>
        <v>0</v>
      </c>
      <c r="CK488" s="14">
        <f t="shared" si="1186"/>
        <v>0</v>
      </c>
      <c r="CL488" s="14" t="e">
        <f t="shared" si="1187"/>
        <v>#VALUE!</v>
      </c>
      <c r="CM488" s="14" t="e">
        <f t="shared" si="1188"/>
        <v>#VALUE!</v>
      </c>
      <c r="CN488" s="42"/>
      <c r="CO488" s="14">
        <f t="shared" si="1129"/>
        <v>-10657.50612244898</v>
      </c>
      <c r="CP488" s="14" t="e">
        <f t="shared" si="1130"/>
        <v>#VALUE!</v>
      </c>
      <c r="CQ488" s="14">
        <f t="shared" si="1131"/>
        <v>0</v>
      </c>
      <c r="CR488" s="14" t="e">
        <f t="shared" si="1132"/>
        <v>#VALUE!</v>
      </c>
      <c r="CS488" s="37" t="e">
        <f t="shared" si="1133"/>
        <v>#VALUE!</v>
      </c>
      <c r="CT488" s="239"/>
      <c r="CU488" s="239"/>
      <c r="CV488" s="468"/>
      <c r="CW488" s="14">
        <f>IFERROR(VLOOKUP($A488,BaseFY23!$A$7:$AK$527,6,0),0)</f>
        <v>464.63095900000002</v>
      </c>
      <c r="CX488" s="14">
        <f>IFERROR(VLOOKUP($A488,BaseFY23!$A$7:$AN$528,28,0),0)</f>
        <v>5037031.9042969998</v>
      </c>
      <c r="CY488" s="14">
        <f t="shared" si="1189"/>
        <v>10840.930434635544</v>
      </c>
      <c r="CZ488" s="14">
        <f>IFERROR(VLOOKUP($A488,SpecEd23!$A$21:$BB$605,23,0)," ")</f>
        <v>2045001.264838709</v>
      </c>
      <c r="DA488" s="14">
        <f t="shared" si="1190"/>
        <v>4401.3452509493864</v>
      </c>
      <c r="DB488" s="14">
        <f>IFERROR(VLOOKUP($A488,ECFE!$A$16:$AB$347,7,0),0)</f>
        <v>0</v>
      </c>
      <c r="DC488" s="14">
        <f t="shared" si="1191"/>
        <v>0</v>
      </c>
      <c r="DD488" s="14">
        <v>0</v>
      </c>
      <c r="DE488" s="14">
        <f t="shared" si="1192"/>
        <v>0</v>
      </c>
      <c r="DF488" s="14">
        <f>IFERROR(VLOOKUP($A488,ConEnroll!$A$7:$S$338,10,0),0)</f>
        <v>0</v>
      </c>
      <c r="DG488" s="14">
        <f t="shared" si="1193"/>
        <v>0</v>
      </c>
      <c r="DH488" s="14">
        <f t="shared" si="1134"/>
        <v>0</v>
      </c>
      <c r="DI488" s="14">
        <f t="shared" si="1194"/>
        <v>0</v>
      </c>
      <c r="DJ488" s="14">
        <f t="shared" si="1135"/>
        <v>7082033.1691357084</v>
      </c>
      <c r="DK488" s="14">
        <f t="shared" si="1195"/>
        <v>15242.275685584929</v>
      </c>
      <c r="DL488" s="42"/>
      <c r="DM488" s="14">
        <f>IFERROR(VLOOKUP($A488,HouseFY23!$A$7:$AJ$528,28,0),0)</f>
        <v>5337043.8742969995</v>
      </c>
      <c r="DN488" s="14">
        <f t="shared" si="1196"/>
        <v>11486.629917609514</v>
      </c>
      <c r="DO488" s="14">
        <f>IFERROR(VLOOKUP($A488,Compens80percent!$A$13:$M$560,12,0),0)</f>
        <v>227401.60000000009</v>
      </c>
      <c r="DP488" s="14">
        <f t="shared" si="1196"/>
        <v>489.42412380230581</v>
      </c>
      <c r="DQ488" s="14">
        <f t="shared" si="1197"/>
        <v>5564445.4742970001</v>
      </c>
      <c r="DR488" s="14">
        <f t="shared" si="1198"/>
        <v>12617.790191149659</v>
      </c>
      <c r="DS488" s="14">
        <f>IFERROR(VLOOKUP($A488,SpecEd23!$A$21:$Z$550,14,0),0)</f>
        <v>2045001.264838709</v>
      </c>
      <c r="DT488" s="14">
        <f t="shared" si="1199"/>
        <v>4401.3452509493864</v>
      </c>
      <c r="DU488" s="14">
        <f>IFERROR(VLOOKUP($A488,ECFE!$A$16:$AB$347,9,0),0)</f>
        <v>0</v>
      </c>
      <c r="DV488" s="14">
        <f t="shared" si="1200"/>
        <v>0</v>
      </c>
      <c r="DW488" s="14">
        <f>IFERROR(VLOOKUP($A488,ParaFY19!$A$21:$Z$543,7,0),0)</f>
        <v>5096</v>
      </c>
      <c r="DX488" s="14">
        <f t="shared" si="1201"/>
        <v>10.967844267131584</v>
      </c>
      <c r="DY488" s="14">
        <f>IFERROR(VLOOKUP($A488,ConEnroll!$A$7:$S$341,13,0),0)</f>
        <v>0</v>
      </c>
      <c r="DZ488" s="14">
        <f t="shared" si="1202"/>
        <v>0</v>
      </c>
      <c r="EA488" s="14">
        <f t="shared" si="1136"/>
        <v>5096</v>
      </c>
      <c r="EB488" s="14">
        <f t="shared" si="1203"/>
        <v>10.967844267131584</v>
      </c>
      <c r="EC488" s="14">
        <f t="shared" si="1137"/>
        <v>7387141.139135709</v>
      </c>
      <c r="ED488" s="14">
        <f t="shared" si="1204"/>
        <v>15898.943012826032</v>
      </c>
      <c r="EE488" s="62"/>
      <c r="EF488" s="14">
        <f t="shared" si="1138"/>
        <v>645.69948297397059</v>
      </c>
      <c r="EG488" s="14">
        <f t="shared" si="1139"/>
        <v>0</v>
      </c>
      <c r="EH488" s="14">
        <f t="shared" si="1140"/>
        <v>10.967844267131584</v>
      </c>
      <c r="EI488" s="14">
        <f t="shared" si="1205"/>
        <v>656.66732724110216</v>
      </c>
      <c r="EJ488" s="37">
        <f t="shared" si="1141"/>
        <v>4.3081974160993027E-2</v>
      </c>
      <c r="EK488" s="42"/>
      <c r="EL488" s="14" t="str">
        <f>IFERROR(VLOOKUP($A488,#REF!,27,0),"0")</f>
        <v>0</v>
      </c>
      <c r="EM488" s="14">
        <f t="shared" si="1206"/>
        <v>0</v>
      </c>
      <c r="EN488" s="14" t="str">
        <f>IFERROR(VLOOKUP($A488,SpecEd23!#REF!,23,0)," ")</f>
        <v xml:space="preserve"> </v>
      </c>
      <c r="EO488" s="14" t="e">
        <f t="shared" si="1207"/>
        <v>#VALUE!</v>
      </c>
      <c r="EP488" s="14">
        <f>IFERROR(VLOOKUP($A488,ECFE!#REF!,24,0),0)</f>
        <v>0</v>
      </c>
      <c r="EQ488" s="14">
        <f t="shared" si="1208"/>
        <v>0</v>
      </c>
      <c r="ER488" s="14">
        <f>IFERROR(VLOOKUP($A488,#REF!,30,0),0)</f>
        <v>0</v>
      </c>
      <c r="ES488" s="14">
        <f t="shared" si="1209"/>
        <v>0</v>
      </c>
      <c r="ET488" s="14">
        <f>IFERROR(VLOOKUP($A488,#REF!,12,0),0)</f>
        <v>0</v>
      </c>
      <c r="EU488" s="14">
        <f t="shared" si="1210"/>
        <v>0</v>
      </c>
      <c r="EV488" s="14">
        <v>0</v>
      </c>
      <c r="EW488" s="14">
        <f t="shared" si="1211"/>
        <v>0</v>
      </c>
      <c r="EX488" s="14">
        <f>IFERROR(VLOOKUP($A488,ConEnroll!$A$8:$S$601,16,0),0)</f>
        <v>0</v>
      </c>
      <c r="EY488" s="14">
        <f t="shared" si="1212"/>
        <v>0</v>
      </c>
      <c r="EZ488" s="14">
        <f t="shared" si="1213"/>
        <v>0</v>
      </c>
      <c r="FA488" s="14">
        <f t="shared" si="1214"/>
        <v>0</v>
      </c>
      <c r="FB488" s="14" t="e">
        <f t="shared" si="1215"/>
        <v>#VALUE!</v>
      </c>
      <c r="FC488" s="14" t="e">
        <f t="shared" si="1216"/>
        <v>#VALUE!</v>
      </c>
      <c r="FD488" s="62"/>
      <c r="FE488" s="14">
        <f t="shared" si="1142"/>
        <v>11486.629917609514</v>
      </c>
      <c r="FF488" s="14" t="e">
        <f t="shared" si="1143"/>
        <v>#VALUE!</v>
      </c>
      <c r="FG488" s="14">
        <f t="shared" si="1217"/>
        <v>10.967844267131584</v>
      </c>
      <c r="FH488" s="14" t="e">
        <f t="shared" si="1144"/>
        <v>#VALUE!</v>
      </c>
      <c r="FI488" s="37" t="e">
        <f t="shared" si="1145"/>
        <v>#VALUE!</v>
      </c>
      <c r="FJ488" s="12"/>
      <c r="FK488" s="14" t="str">
        <f>IFERROR(VLOOKUP($A488,#REF!,27,0),"0")</f>
        <v>0</v>
      </c>
      <c r="FL488" s="14">
        <f t="shared" si="1218"/>
        <v>0</v>
      </c>
      <c r="FM488" s="14" t="str">
        <f>IFERROR(VLOOKUP($A488,SpecEd23!$X$22:$Y$610,59,0)," ")</f>
        <v xml:space="preserve"> </v>
      </c>
      <c r="FN488" s="14" t="e">
        <f t="shared" si="1219"/>
        <v>#VALUE!</v>
      </c>
      <c r="FO488" s="14">
        <f>IFERROR(VLOOKUP($A488,ECFE!#REF!,26,0),0)</f>
        <v>0</v>
      </c>
      <c r="FP488" s="14">
        <f t="shared" si="1220"/>
        <v>0</v>
      </c>
      <c r="FQ488" s="14">
        <f>IFERROR(VLOOKUP($A488,#REF!,16,0),0)</f>
        <v>0</v>
      </c>
      <c r="FR488" s="14">
        <f t="shared" si="1221"/>
        <v>0</v>
      </c>
      <c r="FS488" s="14">
        <f>IFERROR(VLOOKUP($A488,#REF!,12,0),0)</f>
        <v>0</v>
      </c>
      <c r="FT488" s="14">
        <f t="shared" si="1222"/>
        <v>0</v>
      </c>
      <c r="FU488" s="14">
        <v>0</v>
      </c>
      <c r="FV488" s="14">
        <f t="shared" si="1223"/>
        <v>0</v>
      </c>
      <c r="FW488" s="14">
        <f>IFERROR(VLOOKUP($A488,ConEnroll!$A$8:$S$601,16,0),0)</f>
        <v>0</v>
      </c>
      <c r="FX488" s="14">
        <f t="shared" si="1224"/>
        <v>0</v>
      </c>
      <c r="FY488" s="14">
        <f t="shared" si="1225"/>
        <v>0</v>
      </c>
      <c r="FZ488" s="14">
        <f t="shared" si="1226"/>
        <v>0</v>
      </c>
      <c r="GA488" s="14" t="e">
        <f t="shared" si="1227"/>
        <v>#VALUE!</v>
      </c>
      <c r="GB488" s="14" t="e">
        <f t="shared" si="1228"/>
        <v>#VALUE!</v>
      </c>
      <c r="GC488" s="39"/>
      <c r="GD488" s="14">
        <f t="shared" si="1146"/>
        <v>-10840.930434635544</v>
      </c>
      <c r="GE488" s="14" t="e">
        <f t="shared" si="1147"/>
        <v>#VALUE!</v>
      </c>
      <c r="GF488" s="14">
        <f t="shared" si="1148"/>
        <v>0</v>
      </c>
      <c r="GG488" s="14" t="e">
        <f t="shared" si="1149"/>
        <v>#VALUE!</v>
      </c>
      <c r="GH488" s="37" t="e">
        <f t="shared" si="1150"/>
        <v>#VALUE!</v>
      </c>
    </row>
    <row r="489" spans="1:190" ht="12.5" x14ac:dyDescent="0.25">
      <c r="A489" s="67">
        <v>4207</v>
      </c>
      <c r="B489" s="35">
        <v>7</v>
      </c>
      <c r="C489" s="14">
        <v>7</v>
      </c>
      <c r="D489" s="14"/>
      <c r="E489" s="14"/>
      <c r="F489" s="35" t="s">
        <v>2742</v>
      </c>
      <c r="G489" s="41"/>
      <c r="H489" s="14">
        <f>IFERROR(VLOOKUP($A489,BaseFY22!$A$7:$AK$528,6,0),0)</f>
        <v>35</v>
      </c>
      <c r="I489" s="14">
        <f>IFERROR(VLOOKUP($A489,BaseFY22!$A$7:$AK$528,28,0),0)</f>
        <v>391106</v>
      </c>
      <c r="J489" s="14">
        <f t="shared" si="1151"/>
        <v>11174.457142857143</v>
      </c>
      <c r="K489" s="14">
        <f>IFERROR(VLOOKUP($A489,SpecEd22!$A$21:$BB$605,24,0)," ")</f>
        <v>172036.82192840904</v>
      </c>
      <c r="L489" s="14">
        <f t="shared" si="1152"/>
        <v>4915.3377693831153</v>
      </c>
      <c r="M489" s="14">
        <f>IFERROR(VLOOKUP($A489,ECFE!$A$16:$AB$347,7,0),0)</f>
        <v>0</v>
      </c>
      <c r="N489" s="14">
        <f t="shared" si="1118"/>
        <v>0</v>
      </c>
      <c r="O489" s="14">
        <v>0</v>
      </c>
      <c r="P489" s="14">
        <f t="shared" si="1119"/>
        <v>0</v>
      </c>
      <c r="Q489" s="14">
        <f>IFERROR(VLOOKUP($A489,ConEnroll!$A$7:$S$337,10,0),0)</f>
        <v>0</v>
      </c>
      <c r="R489" s="14">
        <f t="shared" si="1153"/>
        <v>0</v>
      </c>
      <c r="S489" s="14">
        <f t="shared" si="1120"/>
        <v>0</v>
      </c>
      <c r="T489" s="14">
        <f t="shared" si="1154"/>
        <v>0</v>
      </c>
      <c r="U489" s="14">
        <f t="shared" si="1121"/>
        <v>563142.82192840904</v>
      </c>
      <c r="V489" s="14">
        <f t="shared" si="1155"/>
        <v>16089.794912240259</v>
      </c>
      <c r="W489" s="42"/>
      <c r="X489" s="14">
        <f>IFERROR(VLOOKUP($A489,HouseFY22!$A$6:$AJ$528,28,0),0)</f>
        <v>398679.72326200001</v>
      </c>
      <c r="Y489" s="14">
        <f t="shared" si="1156"/>
        <v>11390.849236057144</v>
      </c>
      <c r="Z489" s="14">
        <f>IFERROR(VLOOKUP($A489,Compens80percent!$A$13:$M$560,12,0),0)</f>
        <v>0</v>
      </c>
      <c r="AA489" s="14">
        <f t="shared" si="1156"/>
        <v>0</v>
      </c>
      <c r="AB489" s="14">
        <f t="shared" si="1157"/>
        <v>398679.72326200001</v>
      </c>
      <c r="AC489" s="14">
        <f t="shared" si="1156"/>
        <v>11390.849236057144</v>
      </c>
      <c r="AD489" s="14">
        <f>IFERROR(VLOOKUP(A489,SpecEd22!$A$21:$Z$550,14,0),0)</f>
        <v>172036.82192840904</v>
      </c>
      <c r="AE489" s="14">
        <f t="shared" si="1158"/>
        <v>4915.3377693831153</v>
      </c>
      <c r="AF489" s="14">
        <f>IFERROR(VLOOKUP($A489,ECFE!$A$16:$AB$348,8,0),0)</f>
        <v>0</v>
      </c>
      <c r="AG489" s="14">
        <f t="shared" si="1159"/>
        <v>0</v>
      </c>
      <c r="AH489" s="14">
        <f>IFERROR(VLOOKUP(A489,ParaFY19!$A$21:$Z$543,7,0),0)</f>
        <v>588</v>
      </c>
      <c r="AI489" s="14">
        <f t="shared" si="1160"/>
        <v>16.8</v>
      </c>
      <c r="AJ489" s="14">
        <f>IFERROR(VLOOKUP(A489,ConEnroll!$A$7:$S$341,13,0),0)</f>
        <v>0</v>
      </c>
      <c r="AK489" s="14">
        <f t="shared" si="1161"/>
        <v>0</v>
      </c>
      <c r="AL489" s="14">
        <f t="shared" si="1116"/>
        <v>588</v>
      </c>
      <c r="AM489" s="14">
        <f t="shared" si="1162"/>
        <v>16.8</v>
      </c>
      <c r="AN489" s="14">
        <f t="shared" si="1163"/>
        <v>571304.54519040906</v>
      </c>
      <c r="AO489" s="14">
        <f t="shared" si="1164"/>
        <v>16322.987005440258</v>
      </c>
      <c r="AP489" s="62"/>
      <c r="AQ489" s="14">
        <f t="shared" si="1117"/>
        <v>216.39209320000009</v>
      </c>
      <c r="AR489" s="14">
        <f t="shared" si="1122"/>
        <v>0</v>
      </c>
      <c r="AS489" s="14">
        <f t="shared" si="1123"/>
        <v>16.8</v>
      </c>
      <c r="AT489" s="14">
        <f t="shared" si="1165"/>
        <v>233.1920932000001</v>
      </c>
      <c r="AU489" s="37">
        <f t="shared" si="1124"/>
        <v>1.4493167530842795E-2</v>
      </c>
      <c r="AV489" s="42"/>
      <c r="AW489" s="14" t="str">
        <f>IFERROR(VLOOKUP($A489,#REF!,27,0),"0")</f>
        <v>0</v>
      </c>
      <c r="AX489" s="14">
        <f t="shared" si="1166"/>
        <v>0</v>
      </c>
      <c r="AY489" s="14" t="str">
        <f>IFERROR(VLOOKUP($A489,SpecEd22!#REF!,23,0)," ")</f>
        <v xml:space="preserve"> </v>
      </c>
      <c r="AZ489" s="14" t="e">
        <f t="shared" si="1167"/>
        <v>#VALUE!</v>
      </c>
      <c r="BA489" s="14">
        <f>IFERROR(VLOOKUP($A489,ECFE!#REF!,23,0),0)</f>
        <v>0</v>
      </c>
      <c r="BB489" s="14">
        <f t="shared" si="1168"/>
        <v>0</v>
      </c>
      <c r="BC489" s="14">
        <f>IFERROR(VLOOKUP($A489,#REF!,17,0),0)</f>
        <v>0</v>
      </c>
      <c r="BD489" s="14">
        <f t="shared" si="1169"/>
        <v>0</v>
      </c>
      <c r="BE489" s="14">
        <f>IFERROR(VLOOKUP($A489,#REF!,9,0),0)</f>
        <v>0</v>
      </c>
      <c r="BF489" s="14">
        <f t="shared" si="1170"/>
        <v>0</v>
      </c>
      <c r="BG489" s="14">
        <v>0</v>
      </c>
      <c r="BH489" s="14">
        <f t="shared" si="1171"/>
        <v>0</v>
      </c>
      <c r="BI489" s="14">
        <f>IFERROR(VLOOKUP($A489,ConEnroll!$A$8:$S$601,15,0),0)</f>
        <v>0</v>
      </c>
      <c r="BJ489" s="14">
        <f t="shared" si="1172"/>
        <v>0</v>
      </c>
      <c r="BK489" s="14">
        <f t="shared" si="1173"/>
        <v>0</v>
      </c>
      <c r="BL489" s="14">
        <f t="shared" si="1174"/>
        <v>0</v>
      </c>
      <c r="BM489" s="14" t="e">
        <f t="shared" si="1175"/>
        <v>#VALUE!</v>
      </c>
      <c r="BN489" s="14" t="e">
        <f t="shared" si="1176"/>
        <v>#VALUE!</v>
      </c>
      <c r="BO489" s="42"/>
      <c r="BP489" s="14">
        <f t="shared" si="1125"/>
        <v>11390.849236057144</v>
      </c>
      <c r="BQ489" s="14" t="e">
        <f t="shared" si="1126"/>
        <v>#VALUE!</v>
      </c>
      <c r="BR489" s="14">
        <f t="shared" si="1177"/>
        <v>16.8</v>
      </c>
      <c r="BS489" s="14" t="e">
        <f t="shared" si="1127"/>
        <v>#VALUE!</v>
      </c>
      <c r="BT489" s="37" t="e">
        <f t="shared" si="1128"/>
        <v>#VALUE!</v>
      </c>
      <c r="BU489" s="41"/>
      <c r="BV489" s="14" t="str">
        <f>IFERROR(VLOOKUP($A489,#REF!,27,0),"0")</f>
        <v>0</v>
      </c>
      <c r="BW489" s="14">
        <f t="shared" si="1178"/>
        <v>0</v>
      </c>
      <c r="BX489" s="14" t="str">
        <f>IFERROR(VLOOKUP($A489,SpecEd22!$Z$22:$AV$606,59,0)," ")</f>
        <v xml:space="preserve"> </v>
      </c>
      <c r="BY489" s="14" t="e">
        <f t="shared" si="1179"/>
        <v>#VALUE!</v>
      </c>
      <c r="BZ489" s="14">
        <f>IFERROR(VLOOKUP($A489,ECFE!#REF!,25,0),0)</f>
        <v>0</v>
      </c>
      <c r="CA489" s="14">
        <f t="shared" si="1180"/>
        <v>0</v>
      </c>
      <c r="CB489" s="14">
        <f>IFERROR(VLOOKUP($A489,#REF!,17,0),0)</f>
        <v>0</v>
      </c>
      <c r="CC489" s="14">
        <f t="shared" si="1181"/>
        <v>0</v>
      </c>
      <c r="CD489" s="14">
        <f>IFERROR(VLOOKUP($A489,#REF!,9,0),0)</f>
        <v>0</v>
      </c>
      <c r="CE489" s="14">
        <f t="shared" si="1182"/>
        <v>0</v>
      </c>
      <c r="CF489" s="14">
        <v>0</v>
      </c>
      <c r="CG489" s="14">
        <f t="shared" si="1183"/>
        <v>0</v>
      </c>
      <c r="CH489" s="14">
        <f>IFERROR(VLOOKUP($A489,ConEnroll!$A$8:$S$601,15,0),0)</f>
        <v>0</v>
      </c>
      <c r="CI489" s="14">
        <f t="shared" si="1184"/>
        <v>0</v>
      </c>
      <c r="CJ489" s="14">
        <f t="shared" si="1185"/>
        <v>0</v>
      </c>
      <c r="CK489" s="14">
        <f t="shared" si="1186"/>
        <v>0</v>
      </c>
      <c r="CL489" s="14" t="e">
        <f t="shared" si="1187"/>
        <v>#VALUE!</v>
      </c>
      <c r="CM489" s="14" t="e">
        <f t="shared" si="1188"/>
        <v>#VALUE!</v>
      </c>
      <c r="CN489" s="42"/>
      <c r="CO489" s="14">
        <f t="shared" si="1129"/>
        <v>-11174.457142857143</v>
      </c>
      <c r="CP489" s="14" t="e">
        <f t="shared" si="1130"/>
        <v>#VALUE!</v>
      </c>
      <c r="CQ489" s="14">
        <f t="shared" si="1131"/>
        <v>0</v>
      </c>
      <c r="CR489" s="14" t="e">
        <f t="shared" si="1132"/>
        <v>#VALUE!</v>
      </c>
      <c r="CS489" s="37" t="e">
        <f t="shared" si="1133"/>
        <v>#VALUE!</v>
      </c>
      <c r="CT489" s="239"/>
      <c r="CU489" s="239"/>
      <c r="CV489" s="468"/>
      <c r="CW489" s="14">
        <f>IFERROR(VLOOKUP($A489,BaseFY23!$A$7:$AK$527,6,0),0)</f>
        <v>30</v>
      </c>
      <c r="CX489" s="14">
        <f>IFERROR(VLOOKUP($A489,BaseFY23!$A$7:$AN$528,28,0),0)</f>
        <v>338683</v>
      </c>
      <c r="CY489" s="14">
        <f t="shared" si="1189"/>
        <v>11289.433333333332</v>
      </c>
      <c r="CZ489" s="14">
        <f>IFERROR(VLOOKUP($A489,SpecEd23!$A$21:$BB$605,23,0)," ")</f>
        <v>158082.60990700824</v>
      </c>
      <c r="DA489" s="14">
        <f t="shared" si="1190"/>
        <v>5269.4203302336082</v>
      </c>
      <c r="DB489" s="14">
        <f>IFERROR(VLOOKUP($A489,ECFE!$A$16:$AB$347,7,0),0)</f>
        <v>0</v>
      </c>
      <c r="DC489" s="14">
        <f t="shared" si="1191"/>
        <v>0</v>
      </c>
      <c r="DD489" s="14">
        <v>0</v>
      </c>
      <c r="DE489" s="14">
        <f t="shared" si="1192"/>
        <v>0</v>
      </c>
      <c r="DF489" s="14">
        <f>IFERROR(VLOOKUP($A489,ConEnroll!$A$7:$S$338,10,0),0)</f>
        <v>0</v>
      </c>
      <c r="DG489" s="14">
        <f t="shared" si="1193"/>
        <v>0</v>
      </c>
      <c r="DH489" s="14">
        <f t="shared" si="1134"/>
        <v>0</v>
      </c>
      <c r="DI489" s="14">
        <f t="shared" si="1194"/>
        <v>0</v>
      </c>
      <c r="DJ489" s="14">
        <f t="shared" si="1135"/>
        <v>496765.60990700824</v>
      </c>
      <c r="DK489" s="14">
        <f t="shared" si="1195"/>
        <v>16558.853663566941</v>
      </c>
      <c r="DL489" s="42"/>
      <c r="DM489" s="14">
        <f>IFERROR(VLOOKUP($A489,HouseFY23!$A$7:$AJ$528,28,0),0)</f>
        <v>352451</v>
      </c>
      <c r="DN489" s="14">
        <f t="shared" si="1196"/>
        <v>11748.366666666667</v>
      </c>
      <c r="DO489" s="14">
        <f>IFERROR(VLOOKUP($A489,Compens80percent!$A$13:$M$560,12,0),0)</f>
        <v>0</v>
      </c>
      <c r="DP489" s="14">
        <f t="shared" si="1196"/>
        <v>0</v>
      </c>
      <c r="DQ489" s="14">
        <f t="shared" si="1197"/>
        <v>352451</v>
      </c>
      <c r="DR489" s="14">
        <f t="shared" si="1198"/>
        <v>10070.028571428571</v>
      </c>
      <c r="DS489" s="14">
        <f>IFERROR(VLOOKUP($A489,SpecEd23!$A$21:$Z$550,14,0),0)</f>
        <v>158082.60990700824</v>
      </c>
      <c r="DT489" s="14">
        <f t="shared" si="1199"/>
        <v>5269.4203302336082</v>
      </c>
      <c r="DU489" s="14">
        <f>IFERROR(VLOOKUP($A489,ECFE!$A$16:$AB$347,9,0),0)</f>
        <v>0</v>
      </c>
      <c r="DV489" s="14">
        <f t="shared" si="1200"/>
        <v>0</v>
      </c>
      <c r="DW489" s="14">
        <f>IFERROR(VLOOKUP($A489,ParaFY19!$A$21:$Z$543,7,0),0)</f>
        <v>588</v>
      </c>
      <c r="DX489" s="14">
        <f t="shared" si="1201"/>
        <v>19.600000000000001</v>
      </c>
      <c r="DY489" s="14">
        <f>IFERROR(VLOOKUP($A489,ConEnroll!$A$7:$S$341,13,0),0)</f>
        <v>0</v>
      </c>
      <c r="DZ489" s="14">
        <f t="shared" si="1202"/>
        <v>0</v>
      </c>
      <c r="EA489" s="14">
        <f t="shared" si="1136"/>
        <v>588</v>
      </c>
      <c r="EB489" s="14">
        <f t="shared" si="1203"/>
        <v>19.600000000000001</v>
      </c>
      <c r="EC489" s="14">
        <f t="shared" si="1137"/>
        <v>511121.60990700824</v>
      </c>
      <c r="ED489" s="14">
        <f t="shared" si="1204"/>
        <v>17037.386996900274</v>
      </c>
      <c r="EE489" s="62"/>
      <c r="EF489" s="14">
        <f t="shared" si="1138"/>
        <v>458.9333333333343</v>
      </c>
      <c r="EG489" s="14">
        <f t="shared" si="1139"/>
        <v>0</v>
      </c>
      <c r="EH489" s="14">
        <f t="shared" si="1140"/>
        <v>19.600000000000001</v>
      </c>
      <c r="EI489" s="14">
        <f t="shared" si="1205"/>
        <v>478.53333333333433</v>
      </c>
      <c r="EJ489" s="37">
        <f t="shared" si="1141"/>
        <v>2.8898940896265733E-2</v>
      </c>
      <c r="EK489" s="42"/>
      <c r="EL489" s="14" t="str">
        <f>IFERROR(VLOOKUP($A489,#REF!,27,0),"0")</f>
        <v>0</v>
      </c>
      <c r="EM489" s="14">
        <f t="shared" si="1206"/>
        <v>0</v>
      </c>
      <c r="EN489" s="14" t="str">
        <f>IFERROR(VLOOKUP($A489,SpecEd23!#REF!,23,0)," ")</f>
        <v xml:space="preserve"> </v>
      </c>
      <c r="EO489" s="14" t="e">
        <f t="shared" si="1207"/>
        <v>#VALUE!</v>
      </c>
      <c r="EP489" s="14">
        <f>IFERROR(VLOOKUP($A489,ECFE!#REF!,24,0),0)</f>
        <v>0</v>
      </c>
      <c r="EQ489" s="14">
        <f t="shared" si="1208"/>
        <v>0</v>
      </c>
      <c r="ER489" s="14">
        <f>IFERROR(VLOOKUP($A489,#REF!,30,0),0)</f>
        <v>0</v>
      </c>
      <c r="ES489" s="14">
        <f t="shared" si="1209"/>
        <v>0</v>
      </c>
      <c r="ET489" s="14">
        <f>IFERROR(VLOOKUP($A489,#REF!,12,0),0)</f>
        <v>0</v>
      </c>
      <c r="EU489" s="14">
        <f t="shared" si="1210"/>
        <v>0</v>
      </c>
      <c r="EV489" s="14">
        <v>0</v>
      </c>
      <c r="EW489" s="14">
        <f t="shared" si="1211"/>
        <v>0</v>
      </c>
      <c r="EX489" s="14">
        <f>IFERROR(VLOOKUP($A489,ConEnroll!$A$8:$S$601,16,0),0)</f>
        <v>0</v>
      </c>
      <c r="EY489" s="14">
        <f t="shared" si="1212"/>
        <v>0</v>
      </c>
      <c r="EZ489" s="14">
        <f t="shared" si="1213"/>
        <v>0</v>
      </c>
      <c r="FA489" s="14">
        <f t="shared" si="1214"/>
        <v>0</v>
      </c>
      <c r="FB489" s="14" t="e">
        <f t="shared" si="1215"/>
        <v>#VALUE!</v>
      </c>
      <c r="FC489" s="14" t="e">
        <f t="shared" si="1216"/>
        <v>#VALUE!</v>
      </c>
      <c r="FD489" s="62"/>
      <c r="FE489" s="14">
        <f t="shared" si="1142"/>
        <v>11748.366666666667</v>
      </c>
      <c r="FF489" s="14" t="e">
        <f t="shared" si="1143"/>
        <v>#VALUE!</v>
      </c>
      <c r="FG489" s="14">
        <f t="shared" si="1217"/>
        <v>19.600000000000001</v>
      </c>
      <c r="FH489" s="14" t="e">
        <f t="shared" si="1144"/>
        <v>#VALUE!</v>
      </c>
      <c r="FI489" s="37" t="e">
        <f t="shared" si="1145"/>
        <v>#VALUE!</v>
      </c>
      <c r="FJ489" s="12"/>
      <c r="FK489" s="14" t="str">
        <f>IFERROR(VLOOKUP($A489,#REF!,27,0),"0")</f>
        <v>0</v>
      </c>
      <c r="FL489" s="14">
        <f t="shared" si="1218"/>
        <v>0</v>
      </c>
      <c r="FM489" s="14" t="str">
        <f>IFERROR(VLOOKUP($A489,SpecEd23!$X$22:$Y$610,59,0)," ")</f>
        <v xml:space="preserve"> </v>
      </c>
      <c r="FN489" s="14" t="e">
        <f t="shared" si="1219"/>
        <v>#VALUE!</v>
      </c>
      <c r="FO489" s="14">
        <f>IFERROR(VLOOKUP($A489,ECFE!#REF!,26,0),0)</f>
        <v>0</v>
      </c>
      <c r="FP489" s="14">
        <f t="shared" si="1220"/>
        <v>0</v>
      </c>
      <c r="FQ489" s="14">
        <f>IFERROR(VLOOKUP($A489,#REF!,16,0),0)</f>
        <v>0</v>
      </c>
      <c r="FR489" s="14">
        <f t="shared" si="1221"/>
        <v>0</v>
      </c>
      <c r="FS489" s="14">
        <f>IFERROR(VLOOKUP($A489,#REF!,12,0),0)</f>
        <v>0</v>
      </c>
      <c r="FT489" s="14">
        <f t="shared" si="1222"/>
        <v>0</v>
      </c>
      <c r="FU489" s="14">
        <v>0</v>
      </c>
      <c r="FV489" s="14">
        <f t="shared" si="1223"/>
        <v>0</v>
      </c>
      <c r="FW489" s="14">
        <f>IFERROR(VLOOKUP($A489,ConEnroll!$A$8:$S$601,16,0),0)</f>
        <v>0</v>
      </c>
      <c r="FX489" s="14">
        <f t="shared" si="1224"/>
        <v>0</v>
      </c>
      <c r="FY489" s="14">
        <f t="shared" si="1225"/>
        <v>0</v>
      </c>
      <c r="FZ489" s="14">
        <f t="shared" si="1226"/>
        <v>0</v>
      </c>
      <c r="GA489" s="14" t="e">
        <f t="shared" si="1227"/>
        <v>#VALUE!</v>
      </c>
      <c r="GB489" s="14" t="e">
        <f t="shared" si="1228"/>
        <v>#VALUE!</v>
      </c>
      <c r="GC489" s="39"/>
      <c r="GD489" s="14">
        <f t="shared" si="1146"/>
        <v>-11289.433333333332</v>
      </c>
      <c r="GE489" s="14" t="e">
        <f t="shared" si="1147"/>
        <v>#VALUE!</v>
      </c>
      <c r="GF489" s="14">
        <f t="shared" si="1148"/>
        <v>0</v>
      </c>
      <c r="GG489" s="14" t="e">
        <f t="shared" si="1149"/>
        <v>#VALUE!</v>
      </c>
      <c r="GH489" s="37" t="e">
        <f t="shared" si="1150"/>
        <v>#VALUE!</v>
      </c>
    </row>
    <row r="490" spans="1:190" ht="12.5" x14ac:dyDescent="0.25">
      <c r="A490" s="67">
        <v>4208</v>
      </c>
      <c r="B490" s="35">
        <v>7</v>
      </c>
      <c r="C490" s="14">
        <v>7</v>
      </c>
      <c r="D490" s="14"/>
      <c r="E490" s="14"/>
      <c r="F490" s="35" t="s">
        <v>2743</v>
      </c>
      <c r="G490" s="41"/>
      <c r="H490" s="14">
        <f>IFERROR(VLOOKUP($A490,BaseFY22!$A$7:$AK$528,6,0),0)</f>
        <v>130</v>
      </c>
      <c r="I490" s="14">
        <f>IFERROR(VLOOKUP($A490,BaseFY22!$A$7:$AK$528,28,0),0)</f>
        <v>1220216</v>
      </c>
      <c r="J490" s="14">
        <f t="shared" si="1151"/>
        <v>9386.2769230769227</v>
      </c>
      <c r="K490" s="14">
        <f>IFERROR(VLOOKUP($A490,SpecEd22!$A$21:$BB$605,24,0)," ")</f>
        <v>111389.80565715373</v>
      </c>
      <c r="L490" s="14">
        <f t="shared" si="1152"/>
        <v>856.84465890118258</v>
      </c>
      <c r="M490" s="14">
        <f>IFERROR(VLOOKUP($A490,ECFE!$A$16:$AB$347,7,0),0)</f>
        <v>0</v>
      </c>
      <c r="N490" s="14">
        <f t="shared" si="1118"/>
        <v>0</v>
      </c>
      <c r="O490" s="14">
        <v>0</v>
      </c>
      <c r="P490" s="14">
        <f t="shared" si="1119"/>
        <v>0</v>
      </c>
      <c r="Q490" s="14">
        <f>IFERROR(VLOOKUP($A490,ConEnroll!$A$7:$S$337,10,0),0)</f>
        <v>0</v>
      </c>
      <c r="R490" s="14">
        <f t="shared" si="1153"/>
        <v>0</v>
      </c>
      <c r="S490" s="14">
        <f t="shared" si="1120"/>
        <v>0</v>
      </c>
      <c r="T490" s="14">
        <f t="shared" si="1154"/>
        <v>0</v>
      </c>
      <c r="U490" s="14">
        <f t="shared" si="1121"/>
        <v>1331605.8056571537</v>
      </c>
      <c r="V490" s="14">
        <f t="shared" si="1155"/>
        <v>10243.121581978106</v>
      </c>
      <c r="W490" s="42"/>
      <c r="X490" s="14">
        <f>IFERROR(VLOOKUP($A490,HouseFY22!$A$6:$AJ$528,28,0),0)</f>
        <v>1271486.82751</v>
      </c>
      <c r="Y490" s="14">
        <f t="shared" si="1156"/>
        <v>9780.6679039230767</v>
      </c>
      <c r="Z490" s="14">
        <f>IFERROR(VLOOKUP($A490,Compens80percent!$A$13:$M$560,12,0),0)</f>
        <v>0</v>
      </c>
      <c r="AA490" s="14">
        <f t="shared" si="1156"/>
        <v>0</v>
      </c>
      <c r="AB490" s="14">
        <f t="shared" si="1157"/>
        <v>1271486.82751</v>
      </c>
      <c r="AC490" s="14">
        <f t="shared" si="1156"/>
        <v>9780.6679039230767</v>
      </c>
      <c r="AD490" s="14">
        <f>IFERROR(VLOOKUP(A490,SpecEd22!$A$21:$Z$550,14,0),0)</f>
        <v>111389.80565715373</v>
      </c>
      <c r="AE490" s="14">
        <f t="shared" si="1158"/>
        <v>856.84465890118258</v>
      </c>
      <c r="AF490" s="14">
        <f>IFERROR(VLOOKUP($A490,ECFE!$A$16:$AB$348,8,0),0)</f>
        <v>0</v>
      </c>
      <c r="AG490" s="14">
        <f t="shared" si="1159"/>
        <v>0</v>
      </c>
      <c r="AH490" s="14">
        <f>IFERROR(VLOOKUP(A490,ParaFY19!$A$21:$Z$543,7,0),0)</f>
        <v>980</v>
      </c>
      <c r="AI490" s="14">
        <f t="shared" si="1160"/>
        <v>7.5384615384615383</v>
      </c>
      <c r="AJ490" s="14">
        <f>IFERROR(VLOOKUP(A490,ConEnroll!$A$7:$S$341,13,0),0)</f>
        <v>0</v>
      </c>
      <c r="AK490" s="14">
        <f t="shared" si="1161"/>
        <v>0</v>
      </c>
      <c r="AL490" s="14">
        <f t="shared" si="1116"/>
        <v>980</v>
      </c>
      <c r="AM490" s="14">
        <f t="shared" si="1162"/>
        <v>7.5384615384615383</v>
      </c>
      <c r="AN490" s="14">
        <f t="shared" si="1163"/>
        <v>1383856.6331671537</v>
      </c>
      <c r="AO490" s="14">
        <f t="shared" si="1164"/>
        <v>10645.051024362721</v>
      </c>
      <c r="AP490" s="62"/>
      <c r="AQ490" s="14">
        <f t="shared" si="1117"/>
        <v>394.39098084615398</v>
      </c>
      <c r="AR490" s="14">
        <f t="shared" si="1122"/>
        <v>0</v>
      </c>
      <c r="AS490" s="14">
        <f t="shared" si="1123"/>
        <v>7.5384615384615383</v>
      </c>
      <c r="AT490" s="14">
        <f t="shared" si="1165"/>
        <v>401.92944238461553</v>
      </c>
      <c r="AU490" s="37">
        <f t="shared" si="1124"/>
        <v>3.9238960425089155E-2</v>
      </c>
      <c r="AV490" s="42"/>
      <c r="AW490" s="14" t="str">
        <f>IFERROR(VLOOKUP($A490,#REF!,27,0),"0")</f>
        <v>0</v>
      </c>
      <c r="AX490" s="14">
        <f t="shared" si="1166"/>
        <v>0</v>
      </c>
      <c r="AY490" s="14" t="str">
        <f>IFERROR(VLOOKUP($A490,SpecEd22!#REF!,23,0)," ")</f>
        <v xml:space="preserve"> </v>
      </c>
      <c r="AZ490" s="14" t="e">
        <f t="shared" si="1167"/>
        <v>#VALUE!</v>
      </c>
      <c r="BA490" s="14">
        <f>IFERROR(VLOOKUP($A490,ECFE!#REF!,23,0),0)</f>
        <v>0</v>
      </c>
      <c r="BB490" s="14">
        <f t="shared" si="1168"/>
        <v>0</v>
      </c>
      <c r="BC490" s="14">
        <f>IFERROR(VLOOKUP($A490,#REF!,17,0),0)</f>
        <v>0</v>
      </c>
      <c r="BD490" s="14">
        <f t="shared" si="1169"/>
        <v>0</v>
      </c>
      <c r="BE490" s="14">
        <f>IFERROR(VLOOKUP($A490,#REF!,9,0),0)</f>
        <v>0</v>
      </c>
      <c r="BF490" s="14">
        <f t="shared" si="1170"/>
        <v>0</v>
      </c>
      <c r="BG490" s="14">
        <v>0</v>
      </c>
      <c r="BH490" s="14">
        <f t="shared" si="1171"/>
        <v>0</v>
      </c>
      <c r="BI490" s="14">
        <f>IFERROR(VLOOKUP($A490,ConEnroll!$A$8:$S$601,15,0),0)</f>
        <v>0</v>
      </c>
      <c r="BJ490" s="14">
        <f t="shared" si="1172"/>
        <v>0</v>
      </c>
      <c r="BK490" s="14">
        <f t="shared" si="1173"/>
        <v>0</v>
      </c>
      <c r="BL490" s="14">
        <f t="shared" si="1174"/>
        <v>0</v>
      </c>
      <c r="BM490" s="14" t="e">
        <f t="shared" si="1175"/>
        <v>#VALUE!</v>
      </c>
      <c r="BN490" s="14" t="e">
        <f t="shared" si="1176"/>
        <v>#VALUE!</v>
      </c>
      <c r="BO490" s="42"/>
      <c r="BP490" s="14">
        <f t="shared" si="1125"/>
        <v>9780.6679039230767</v>
      </c>
      <c r="BQ490" s="14" t="e">
        <f t="shared" si="1126"/>
        <v>#VALUE!</v>
      </c>
      <c r="BR490" s="14">
        <f t="shared" si="1177"/>
        <v>7.5384615384615383</v>
      </c>
      <c r="BS490" s="14" t="e">
        <f t="shared" si="1127"/>
        <v>#VALUE!</v>
      </c>
      <c r="BT490" s="37" t="e">
        <f t="shared" si="1128"/>
        <v>#VALUE!</v>
      </c>
      <c r="BU490" s="41"/>
      <c r="BV490" s="14" t="str">
        <f>IFERROR(VLOOKUP($A490,#REF!,27,0),"0")</f>
        <v>0</v>
      </c>
      <c r="BW490" s="14">
        <f t="shared" si="1178"/>
        <v>0</v>
      </c>
      <c r="BX490" s="14" t="str">
        <f>IFERROR(VLOOKUP($A490,SpecEd22!$Z$22:$AV$606,59,0)," ")</f>
        <v xml:space="preserve"> </v>
      </c>
      <c r="BY490" s="14" t="e">
        <f t="shared" si="1179"/>
        <v>#VALUE!</v>
      </c>
      <c r="BZ490" s="14">
        <f>IFERROR(VLOOKUP($A490,ECFE!#REF!,25,0),0)</f>
        <v>0</v>
      </c>
      <c r="CA490" s="14">
        <f t="shared" si="1180"/>
        <v>0</v>
      </c>
      <c r="CB490" s="14">
        <f>IFERROR(VLOOKUP($A490,#REF!,17,0),0)</f>
        <v>0</v>
      </c>
      <c r="CC490" s="14">
        <f t="shared" si="1181"/>
        <v>0</v>
      </c>
      <c r="CD490" s="14">
        <f>IFERROR(VLOOKUP($A490,#REF!,9,0),0)</f>
        <v>0</v>
      </c>
      <c r="CE490" s="14">
        <f t="shared" si="1182"/>
        <v>0</v>
      </c>
      <c r="CF490" s="14">
        <v>0</v>
      </c>
      <c r="CG490" s="14">
        <f t="shared" si="1183"/>
        <v>0</v>
      </c>
      <c r="CH490" s="14">
        <f>IFERROR(VLOOKUP($A490,ConEnroll!$A$8:$S$601,15,0),0)</f>
        <v>0</v>
      </c>
      <c r="CI490" s="14">
        <f t="shared" si="1184"/>
        <v>0</v>
      </c>
      <c r="CJ490" s="14">
        <f t="shared" si="1185"/>
        <v>0</v>
      </c>
      <c r="CK490" s="14">
        <f t="shared" si="1186"/>
        <v>0</v>
      </c>
      <c r="CL490" s="14" t="e">
        <f t="shared" si="1187"/>
        <v>#VALUE!</v>
      </c>
      <c r="CM490" s="14" t="e">
        <f t="shared" si="1188"/>
        <v>#VALUE!</v>
      </c>
      <c r="CN490" s="42"/>
      <c r="CO490" s="14">
        <f t="shared" si="1129"/>
        <v>-9386.2769230769227</v>
      </c>
      <c r="CP490" s="14" t="e">
        <f t="shared" si="1130"/>
        <v>#VALUE!</v>
      </c>
      <c r="CQ490" s="14">
        <f t="shared" si="1131"/>
        <v>0</v>
      </c>
      <c r="CR490" s="14" t="e">
        <f t="shared" si="1132"/>
        <v>#VALUE!</v>
      </c>
      <c r="CS490" s="37" t="e">
        <f t="shared" si="1133"/>
        <v>#VALUE!</v>
      </c>
      <c r="CT490" s="239"/>
      <c r="CU490" s="239"/>
      <c r="CV490" s="468"/>
      <c r="CW490" s="14">
        <f>IFERROR(VLOOKUP($A490,BaseFY23!$A$7:$AK$527,6,0),0)</f>
        <v>143.35403700000001</v>
      </c>
      <c r="CX490" s="14">
        <f>IFERROR(VLOOKUP($A490,BaseFY23!$A$7:$AN$528,28,0),0)</f>
        <v>1347446.614907</v>
      </c>
      <c r="CY490" s="14">
        <f t="shared" si="1189"/>
        <v>9399.4326431630234</v>
      </c>
      <c r="CZ490" s="14">
        <f>IFERROR(VLOOKUP($A490,SpecEd23!$A$21:$BB$605,23,0)," ")</f>
        <v>131436.36992234158</v>
      </c>
      <c r="DA490" s="14">
        <f t="shared" si="1190"/>
        <v>916.86549380078895</v>
      </c>
      <c r="DB490" s="14">
        <f>IFERROR(VLOOKUP($A490,ECFE!$A$16:$AB$347,7,0),0)</f>
        <v>0</v>
      </c>
      <c r="DC490" s="14">
        <f t="shared" si="1191"/>
        <v>0</v>
      </c>
      <c r="DD490" s="14">
        <v>0</v>
      </c>
      <c r="DE490" s="14">
        <f t="shared" si="1192"/>
        <v>0</v>
      </c>
      <c r="DF490" s="14">
        <f>IFERROR(VLOOKUP($A490,ConEnroll!$A$7:$S$338,10,0),0)</f>
        <v>0</v>
      </c>
      <c r="DG490" s="14">
        <f t="shared" si="1193"/>
        <v>0</v>
      </c>
      <c r="DH490" s="14">
        <f t="shared" si="1134"/>
        <v>0</v>
      </c>
      <c r="DI490" s="14">
        <f t="shared" si="1194"/>
        <v>0</v>
      </c>
      <c r="DJ490" s="14">
        <f t="shared" si="1135"/>
        <v>1478882.9848293415</v>
      </c>
      <c r="DK490" s="14">
        <f t="shared" si="1195"/>
        <v>10316.298136963813</v>
      </c>
      <c r="DL490" s="42"/>
      <c r="DM490" s="14">
        <f>IFERROR(VLOOKUP($A490,HouseFY23!$A$7:$AJ$528,28,0),0)</f>
        <v>1426624.904907</v>
      </c>
      <c r="DN490" s="14">
        <f t="shared" si="1196"/>
        <v>9951.7595371729913</v>
      </c>
      <c r="DO490" s="14">
        <f>IFERROR(VLOOKUP($A490,Compens80percent!$A$13:$M$560,12,0),0)</f>
        <v>0</v>
      </c>
      <c r="DP490" s="14">
        <f t="shared" si="1196"/>
        <v>0</v>
      </c>
      <c r="DQ490" s="14">
        <f t="shared" si="1197"/>
        <v>1426624.904907</v>
      </c>
      <c r="DR490" s="14">
        <f t="shared" si="1198"/>
        <v>10974.037730053846</v>
      </c>
      <c r="DS490" s="14">
        <f>IFERROR(VLOOKUP($A490,SpecEd23!$A$21:$Z$550,14,0),0)</f>
        <v>131436.36992234158</v>
      </c>
      <c r="DT490" s="14">
        <f t="shared" si="1199"/>
        <v>916.86549380078895</v>
      </c>
      <c r="DU490" s="14">
        <f>IFERROR(VLOOKUP($A490,ECFE!$A$16:$AB$347,9,0),0)</f>
        <v>0</v>
      </c>
      <c r="DV490" s="14">
        <f t="shared" si="1200"/>
        <v>0</v>
      </c>
      <c r="DW490" s="14">
        <f>IFERROR(VLOOKUP($A490,ParaFY19!$A$21:$Z$543,7,0),0)</f>
        <v>980</v>
      </c>
      <c r="DX490" s="14">
        <f t="shared" si="1201"/>
        <v>6.8362218498248497</v>
      </c>
      <c r="DY490" s="14">
        <f>IFERROR(VLOOKUP($A490,ConEnroll!$A$7:$S$341,13,0),0)</f>
        <v>0</v>
      </c>
      <c r="DZ490" s="14">
        <f t="shared" si="1202"/>
        <v>0</v>
      </c>
      <c r="EA490" s="14">
        <f t="shared" si="1136"/>
        <v>980</v>
      </c>
      <c r="EB490" s="14">
        <f t="shared" si="1203"/>
        <v>6.8362218498248497</v>
      </c>
      <c r="EC490" s="14">
        <f t="shared" si="1137"/>
        <v>1559041.2748293416</v>
      </c>
      <c r="ED490" s="14">
        <f t="shared" si="1204"/>
        <v>10875.461252823605</v>
      </c>
      <c r="EE490" s="62"/>
      <c r="EF490" s="14">
        <f t="shared" si="1138"/>
        <v>552.32689400996787</v>
      </c>
      <c r="EG490" s="14">
        <f t="shared" si="1139"/>
        <v>0</v>
      </c>
      <c r="EH490" s="14">
        <f t="shared" si="1140"/>
        <v>6.8362218498248497</v>
      </c>
      <c r="EI490" s="14">
        <f t="shared" si="1205"/>
        <v>559.1631158597927</v>
      </c>
      <c r="EJ490" s="37">
        <f t="shared" si="1141"/>
        <v>5.4201915109091628E-2</v>
      </c>
      <c r="EK490" s="42"/>
      <c r="EL490" s="14" t="str">
        <f>IFERROR(VLOOKUP($A490,#REF!,27,0),"0")</f>
        <v>0</v>
      </c>
      <c r="EM490" s="14">
        <f t="shared" si="1206"/>
        <v>0</v>
      </c>
      <c r="EN490" s="14" t="str">
        <f>IFERROR(VLOOKUP($A490,SpecEd23!#REF!,23,0)," ")</f>
        <v xml:space="preserve"> </v>
      </c>
      <c r="EO490" s="14" t="e">
        <f t="shared" si="1207"/>
        <v>#VALUE!</v>
      </c>
      <c r="EP490" s="14">
        <f>IFERROR(VLOOKUP($A490,ECFE!#REF!,24,0),0)</f>
        <v>0</v>
      </c>
      <c r="EQ490" s="14">
        <f t="shared" si="1208"/>
        <v>0</v>
      </c>
      <c r="ER490" s="14">
        <f>IFERROR(VLOOKUP($A490,#REF!,30,0),0)</f>
        <v>0</v>
      </c>
      <c r="ES490" s="14">
        <f t="shared" si="1209"/>
        <v>0</v>
      </c>
      <c r="ET490" s="14">
        <f>IFERROR(VLOOKUP($A490,#REF!,12,0),0)</f>
        <v>0</v>
      </c>
      <c r="EU490" s="14">
        <f t="shared" si="1210"/>
        <v>0</v>
      </c>
      <c r="EV490" s="14">
        <v>0</v>
      </c>
      <c r="EW490" s="14">
        <f t="shared" si="1211"/>
        <v>0</v>
      </c>
      <c r="EX490" s="14">
        <f>IFERROR(VLOOKUP($A490,ConEnroll!$A$8:$S$601,16,0),0)</f>
        <v>0</v>
      </c>
      <c r="EY490" s="14">
        <f t="shared" si="1212"/>
        <v>0</v>
      </c>
      <c r="EZ490" s="14">
        <f t="shared" si="1213"/>
        <v>0</v>
      </c>
      <c r="FA490" s="14">
        <f t="shared" si="1214"/>
        <v>0</v>
      </c>
      <c r="FB490" s="14" t="e">
        <f t="shared" si="1215"/>
        <v>#VALUE!</v>
      </c>
      <c r="FC490" s="14" t="e">
        <f t="shared" si="1216"/>
        <v>#VALUE!</v>
      </c>
      <c r="FD490" s="62"/>
      <c r="FE490" s="14">
        <f t="shared" si="1142"/>
        <v>9951.7595371729913</v>
      </c>
      <c r="FF490" s="14" t="e">
        <f t="shared" si="1143"/>
        <v>#VALUE!</v>
      </c>
      <c r="FG490" s="14">
        <f t="shared" si="1217"/>
        <v>6.8362218498248497</v>
      </c>
      <c r="FH490" s="14" t="e">
        <f t="shared" si="1144"/>
        <v>#VALUE!</v>
      </c>
      <c r="FI490" s="37" t="e">
        <f t="shared" si="1145"/>
        <v>#VALUE!</v>
      </c>
      <c r="FJ490" s="12"/>
      <c r="FK490" s="14" t="str">
        <f>IFERROR(VLOOKUP($A490,#REF!,27,0),"0")</f>
        <v>0</v>
      </c>
      <c r="FL490" s="14">
        <f t="shared" si="1218"/>
        <v>0</v>
      </c>
      <c r="FM490" s="14" t="str">
        <f>IFERROR(VLOOKUP($A490,SpecEd23!$X$22:$Y$610,59,0)," ")</f>
        <v xml:space="preserve"> </v>
      </c>
      <c r="FN490" s="14" t="e">
        <f t="shared" si="1219"/>
        <v>#VALUE!</v>
      </c>
      <c r="FO490" s="14">
        <f>IFERROR(VLOOKUP($A490,ECFE!#REF!,26,0),0)</f>
        <v>0</v>
      </c>
      <c r="FP490" s="14">
        <f t="shared" si="1220"/>
        <v>0</v>
      </c>
      <c r="FQ490" s="14">
        <f>IFERROR(VLOOKUP($A490,#REF!,16,0),0)</f>
        <v>0</v>
      </c>
      <c r="FR490" s="14">
        <f t="shared" si="1221"/>
        <v>0</v>
      </c>
      <c r="FS490" s="14">
        <f>IFERROR(VLOOKUP($A490,#REF!,12,0),0)</f>
        <v>0</v>
      </c>
      <c r="FT490" s="14">
        <f t="shared" si="1222"/>
        <v>0</v>
      </c>
      <c r="FU490" s="14">
        <v>0</v>
      </c>
      <c r="FV490" s="14">
        <f t="shared" si="1223"/>
        <v>0</v>
      </c>
      <c r="FW490" s="14">
        <f>IFERROR(VLOOKUP($A490,ConEnroll!$A$8:$S$601,16,0),0)</f>
        <v>0</v>
      </c>
      <c r="FX490" s="14">
        <f t="shared" si="1224"/>
        <v>0</v>
      </c>
      <c r="FY490" s="14">
        <f t="shared" si="1225"/>
        <v>0</v>
      </c>
      <c r="FZ490" s="14">
        <f t="shared" si="1226"/>
        <v>0</v>
      </c>
      <c r="GA490" s="14" t="e">
        <f t="shared" si="1227"/>
        <v>#VALUE!</v>
      </c>
      <c r="GB490" s="14" t="e">
        <f t="shared" si="1228"/>
        <v>#VALUE!</v>
      </c>
      <c r="GC490" s="39"/>
      <c r="GD490" s="14">
        <f t="shared" si="1146"/>
        <v>-9399.4326431630234</v>
      </c>
      <c r="GE490" s="14" t="e">
        <f t="shared" si="1147"/>
        <v>#VALUE!</v>
      </c>
      <c r="GF490" s="14">
        <f t="shared" si="1148"/>
        <v>0</v>
      </c>
      <c r="GG490" s="14" t="e">
        <f t="shared" si="1149"/>
        <v>#VALUE!</v>
      </c>
      <c r="GH490" s="37" t="e">
        <f t="shared" si="1150"/>
        <v>#VALUE!</v>
      </c>
    </row>
    <row r="491" spans="1:190" ht="12.5" x14ac:dyDescent="0.25">
      <c r="A491" s="67">
        <v>4209</v>
      </c>
      <c r="B491" s="35">
        <v>7</v>
      </c>
      <c r="C491" s="14">
        <v>7</v>
      </c>
      <c r="D491" s="14"/>
      <c r="E491" s="14"/>
      <c r="F491" s="35" t="s">
        <v>2744</v>
      </c>
      <c r="G491" s="41"/>
      <c r="H491" s="14">
        <f>IFERROR(VLOOKUP($A491,BaseFY22!$A$7:$AK$528,6,0),0)</f>
        <v>150</v>
      </c>
      <c r="I491" s="14">
        <f>IFERROR(VLOOKUP($A491,BaseFY22!$A$7:$AK$528,28,0),0)</f>
        <v>1433757</v>
      </c>
      <c r="J491" s="14">
        <f t="shared" si="1151"/>
        <v>9558.3799999999992</v>
      </c>
      <c r="K491" s="14">
        <f>IFERROR(VLOOKUP($A491,SpecEd22!$A$21:$BB$605,24,0)," ")</f>
        <v>1306082.4545379209</v>
      </c>
      <c r="L491" s="14">
        <f t="shared" si="1152"/>
        <v>8707.2163635861398</v>
      </c>
      <c r="M491" s="14">
        <f>IFERROR(VLOOKUP($A491,ECFE!$A$16:$AB$347,7,0),0)</f>
        <v>0</v>
      </c>
      <c r="N491" s="14">
        <f t="shared" si="1118"/>
        <v>0</v>
      </c>
      <c r="O491" s="14">
        <v>0</v>
      </c>
      <c r="P491" s="14">
        <f t="shared" si="1119"/>
        <v>0</v>
      </c>
      <c r="Q491" s="14">
        <f>IFERROR(VLOOKUP($A491,ConEnroll!$A$7:$S$337,10,0),0)</f>
        <v>0</v>
      </c>
      <c r="R491" s="14">
        <f t="shared" si="1153"/>
        <v>0</v>
      </c>
      <c r="S491" s="14">
        <f t="shared" si="1120"/>
        <v>0</v>
      </c>
      <c r="T491" s="14">
        <f t="shared" si="1154"/>
        <v>0</v>
      </c>
      <c r="U491" s="14">
        <f t="shared" si="1121"/>
        <v>2739839.4545379207</v>
      </c>
      <c r="V491" s="14">
        <f t="shared" si="1155"/>
        <v>18265.596363586137</v>
      </c>
      <c r="W491" s="42"/>
      <c r="X491" s="14">
        <f>IFERROR(VLOOKUP($A491,HouseFY22!$A$6:$AJ$528,28,0),0)</f>
        <v>1463320.0013520001</v>
      </c>
      <c r="Y491" s="14">
        <f t="shared" si="1156"/>
        <v>9755.4666756799998</v>
      </c>
      <c r="Z491" s="14">
        <f>IFERROR(VLOOKUP($A491,Compens80percent!$A$13:$M$560,12,0),0)</f>
        <v>40496.960000000021</v>
      </c>
      <c r="AA491" s="14">
        <f t="shared" si="1156"/>
        <v>269.97973333333346</v>
      </c>
      <c r="AB491" s="14">
        <f t="shared" si="1157"/>
        <v>1503816.961352</v>
      </c>
      <c r="AC491" s="14">
        <f t="shared" si="1156"/>
        <v>10025.446409013333</v>
      </c>
      <c r="AD491" s="14">
        <f>IFERROR(VLOOKUP(A491,SpecEd22!$A$21:$Z$550,14,0),0)</f>
        <v>1306082.4545379209</v>
      </c>
      <c r="AE491" s="14">
        <f t="shared" si="1158"/>
        <v>8707.2163635861398</v>
      </c>
      <c r="AF491" s="14">
        <f>IFERROR(VLOOKUP($A491,ECFE!$A$16:$AB$348,8,0),0)</f>
        <v>0</v>
      </c>
      <c r="AG491" s="14">
        <f t="shared" si="1159"/>
        <v>0</v>
      </c>
      <c r="AH491" s="14">
        <f>IFERROR(VLOOKUP(A491,ParaFY19!$A$21:$Z$543,7,0),0)</f>
        <v>3528</v>
      </c>
      <c r="AI491" s="14">
        <f t="shared" si="1160"/>
        <v>23.52</v>
      </c>
      <c r="AJ491" s="14">
        <f>IFERROR(VLOOKUP(A491,ConEnroll!$A$7:$S$341,13,0),0)</f>
        <v>0</v>
      </c>
      <c r="AK491" s="14">
        <f t="shared" si="1161"/>
        <v>0</v>
      </c>
      <c r="AL491" s="14">
        <f t="shared" si="1116"/>
        <v>3528</v>
      </c>
      <c r="AM491" s="14">
        <f t="shared" si="1162"/>
        <v>23.52</v>
      </c>
      <c r="AN491" s="14">
        <f t="shared" si="1163"/>
        <v>2813427.4158899207</v>
      </c>
      <c r="AO491" s="14">
        <f t="shared" si="1164"/>
        <v>18756.18277259947</v>
      </c>
      <c r="AP491" s="62"/>
      <c r="AQ491" s="14">
        <f t="shared" si="1117"/>
        <v>467.06640901333412</v>
      </c>
      <c r="AR491" s="14">
        <f t="shared" si="1122"/>
        <v>0</v>
      </c>
      <c r="AS491" s="14">
        <f t="shared" si="1123"/>
        <v>23.52</v>
      </c>
      <c r="AT491" s="14">
        <f t="shared" si="1165"/>
        <v>490.58640901333411</v>
      </c>
      <c r="AU491" s="37">
        <f t="shared" si="1124"/>
        <v>2.6858493927488489E-2</v>
      </c>
      <c r="AV491" s="42"/>
      <c r="AW491" s="14" t="str">
        <f>IFERROR(VLOOKUP($A491,#REF!,27,0),"0")</f>
        <v>0</v>
      </c>
      <c r="AX491" s="14">
        <f t="shared" si="1166"/>
        <v>0</v>
      </c>
      <c r="AY491" s="14" t="str">
        <f>IFERROR(VLOOKUP($A491,SpecEd22!#REF!,23,0)," ")</f>
        <v xml:space="preserve"> </v>
      </c>
      <c r="AZ491" s="14" t="e">
        <f t="shared" si="1167"/>
        <v>#VALUE!</v>
      </c>
      <c r="BA491" s="14">
        <f>IFERROR(VLOOKUP($A491,ECFE!#REF!,23,0),0)</f>
        <v>0</v>
      </c>
      <c r="BB491" s="14">
        <f t="shared" si="1168"/>
        <v>0</v>
      </c>
      <c r="BC491" s="14">
        <f>IFERROR(VLOOKUP($A491,#REF!,17,0),0)</f>
        <v>0</v>
      </c>
      <c r="BD491" s="14">
        <f t="shared" si="1169"/>
        <v>0</v>
      </c>
      <c r="BE491" s="14">
        <f>IFERROR(VLOOKUP($A491,#REF!,9,0),0)</f>
        <v>0</v>
      </c>
      <c r="BF491" s="14">
        <f t="shared" si="1170"/>
        <v>0</v>
      </c>
      <c r="BG491" s="14">
        <v>0</v>
      </c>
      <c r="BH491" s="14">
        <f t="shared" si="1171"/>
        <v>0</v>
      </c>
      <c r="BI491" s="14">
        <f>IFERROR(VLOOKUP($A491,ConEnroll!$A$8:$S$601,15,0),0)</f>
        <v>0</v>
      </c>
      <c r="BJ491" s="14">
        <f t="shared" si="1172"/>
        <v>0</v>
      </c>
      <c r="BK491" s="14">
        <f t="shared" si="1173"/>
        <v>0</v>
      </c>
      <c r="BL491" s="14">
        <f t="shared" si="1174"/>
        <v>0</v>
      </c>
      <c r="BM491" s="14" t="e">
        <f t="shared" si="1175"/>
        <v>#VALUE!</v>
      </c>
      <c r="BN491" s="14" t="e">
        <f t="shared" si="1176"/>
        <v>#VALUE!</v>
      </c>
      <c r="BO491" s="42"/>
      <c r="BP491" s="14">
        <f t="shared" si="1125"/>
        <v>9755.4666756799998</v>
      </c>
      <c r="BQ491" s="14" t="e">
        <f t="shared" si="1126"/>
        <v>#VALUE!</v>
      </c>
      <c r="BR491" s="14">
        <f t="shared" si="1177"/>
        <v>23.52</v>
      </c>
      <c r="BS491" s="14" t="e">
        <f t="shared" si="1127"/>
        <v>#VALUE!</v>
      </c>
      <c r="BT491" s="37" t="e">
        <f t="shared" si="1128"/>
        <v>#VALUE!</v>
      </c>
      <c r="BU491" s="41"/>
      <c r="BV491" s="14" t="str">
        <f>IFERROR(VLOOKUP($A491,#REF!,27,0),"0")</f>
        <v>0</v>
      </c>
      <c r="BW491" s="14">
        <f t="shared" si="1178"/>
        <v>0</v>
      </c>
      <c r="BX491" s="14" t="str">
        <f>IFERROR(VLOOKUP($A491,SpecEd22!$Z$22:$AV$606,59,0)," ")</f>
        <v xml:space="preserve"> </v>
      </c>
      <c r="BY491" s="14" t="e">
        <f t="shared" si="1179"/>
        <v>#VALUE!</v>
      </c>
      <c r="BZ491" s="14">
        <f>IFERROR(VLOOKUP($A491,ECFE!#REF!,25,0),0)</f>
        <v>0</v>
      </c>
      <c r="CA491" s="14">
        <f t="shared" si="1180"/>
        <v>0</v>
      </c>
      <c r="CB491" s="14">
        <f>IFERROR(VLOOKUP($A491,#REF!,17,0),0)</f>
        <v>0</v>
      </c>
      <c r="CC491" s="14">
        <f t="shared" si="1181"/>
        <v>0</v>
      </c>
      <c r="CD491" s="14">
        <f>IFERROR(VLOOKUP($A491,#REF!,9,0),0)</f>
        <v>0</v>
      </c>
      <c r="CE491" s="14">
        <f t="shared" si="1182"/>
        <v>0</v>
      </c>
      <c r="CF491" s="14">
        <v>0</v>
      </c>
      <c r="CG491" s="14">
        <f t="shared" si="1183"/>
        <v>0</v>
      </c>
      <c r="CH491" s="14">
        <f>IFERROR(VLOOKUP($A491,ConEnroll!$A$8:$S$601,15,0),0)</f>
        <v>0</v>
      </c>
      <c r="CI491" s="14">
        <f t="shared" si="1184"/>
        <v>0</v>
      </c>
      <c r="CJ491" s="14">
        <f t="shared" si="1185"/>
        <v>0</v>
      </c>
      <c r="CK491" s="14">
        <f t="shared" si="1186"/>
        <v>0</v>
      </c>
      <c r="CL491" s="14" t="e">
        <f t="shared" si="1187"/>
        <v>#VALUE!</v>
      </c>
      <c r="CM491" s="14" t="e">
        <f t="shared" si="1188"/>
        <v>#VALUE!</v>
      </c>
      <c r="CN491" s="42"/>
      <c r="CO491" s="14">
        <f t="shared" si="1129"/>
        <v>-9558.3799999999992</v>
      </c>
      <c r="CP491" s="14" t="e">
        <f t="shared" si="1130"/>
        <v>#VALUE!</v>
      </c>
      <c r="CQ491" s="14">
        <f t="shared" si="1131"/>
        <v>0</v>
      </c>
      <c r="CR491" s="14" t="e">
        <f t="shared" si="1132"/>
        <v>#VALUE!</v>
      </c>
      <c r="CS491" s="37" t="e">
        <f t="shared" si="1133"/>
        <v>#VALUE!</v>
      </c>
      <c r="CT491" s="239"/>
      <c r="CU491" s="239"/>
      <c r="CV491" s="468"/>
      <c r="CW491" s="14">
        <f>IFERROR(VLOOKUP($A491,BaseFY23!$A$7:$AK$527,6,0),0)</f>
        <v>199.356618</v>
      </c>
      <c r="CX491" s="14">
        <f>IFERROR(VLOOKUP($A491,BaseFY23!$A$7:$AN$528,28,0),0)</f>
        <v>1954048.985294</v>
      </c>
      <c r="CY491" s="14">
        <f t="shared" si="1189"/>
        <v>9801.7763588565704</v>
      </c>
      <c r="CZ491" s="14">
        <f>IFERROR(VLOOKUP($A491,SpecEd23!$A$21:$BB$605,23,0)," ")</f>
        <v>1870719.3651117072</v>
      </c>
      <c r="DA491" s="14">
        <f t="shared" si="1190"/>
        <v>9383.7836129007119</v>
      </c>
      <c r="DB491" s="14">
        <f>IFERROR(VLOOKUP($A491,ECFE!$A$16:$AB$347,7,0),0)</f>
        <v>0</v>
      </c>
      <c r="DC491" s="14">
        <f t="shared" si="1191"/>
        <v>0</v>
      </c>
      <c r="DD491" s="14">
        <v>0</v>
      </c>
      <c r="DE491" s="14">
        <f t="shared" si="1192"/>
        <v>0</v>
      </c>
      <c r="DF491" s="14">
        <f>IFERROR(VLOOKUP($A491,ConEnroll!$A$7:$S$338,10,0),0)</f>
        <v>0</v>
      </c>
      <c r="DG491" s="14">
        <f t="shared" si="1193"/>
        <v>0</v>
      </c>
      <c r="DH491" s="14">
        <f t="shared" si="1134"/>
        <v>0</v>
      </c>
      <c r="DI491" s="14">
        <f t="shared" si="1194"/>
        <v>0</v>
      </c>
      <c r="DJ491" s="14">
        <f t="shared" si="1135"/>
        <v>3824768.350405707</v>
      </c>
      <c r="DK491" s="14">
        <f t="shared" si="1195"/>
        <v>19185.55997175728</v>
      </c>
      <c r="DL491" s="42"/>
      <c r="DM491" s="14">
        <f>IFERROR(VLOOKUP($A491,HouseFY23!$A$7:$AJ$528,28,0),0)</f>
        <v>2033823.9319120001</v>
      </c>
      <c r="DN491" s="14">
        <f t="shared" si="1196"/>
        <v>10201.938377144821</v>
      </c>
      <c r="DO491" s="14">
        <f>IFERROR(VLOOKUP($A491,Compens80percent!$A$13:$M$560,12,0),0)</f>
        <v>40496.960000000021</v>
      </c>
      <c r="DP491" s="14">
        <f t="shared" si="1196"/>
        <v>203.13827755645423</v>
      </c>
      <c r="DQ491" s="14">
        <f t="shared" si="1197"/>
        <v>2074320.891912</v>
      </c>
      <c r="DR491" s="14">
        <f t="shared" si="1198"/>
        <v>13828.80594608</v>
      </c>
      <c r="DS491" s="14">
        <f>IFERROR(VLOOKUP($A491,SpecEd23!$A$21:$Z$550,14,0),0)</f>
        <v>1870719.3651117072</v>
      </c>
      <c r="DT491" s="14">
        <f t="shared" si="1199"/>
        <v>9383.7836129007119</v>
      </c>
      <c r="DU491" s="14">
        <f>IFERROR(VLOOKUP($A491,ECFE!$A$16:$AB$347,9,0),0)</f>
        <v>0</v>
      </c>
      <c r="DV491" s="14">
        <f t="shared" si="1200"/>
        <v>0</v>
      </c>
      <c r="DW491" s="14">
        <f>IFERROR(VLOOKUP($A491,ParaFY19!$A$21:$Z$543,7,0),0)</f>
        <v>3528</v>
      </c>
      <c r="DX491" s="14">
        <f t="shared" si="1201"/>
        <v>17.69692942925025</v>
      </c>
      <c r="DY491" s="14">
        <f>IFERROR(VLOOKUP($A491,ConEnroll!$A$7:$S$341,13,0),0)</f>
        <v>0</v>
      </c>
      <c r="DZ491" s="14">
        <f t="shared" si="1202"/>
        <v>0</v>
      </c>
      <c r="EA491" s="14">
        <f t="shared" si="1136"/>
        <v>3528</v>
      </c>
      <c r="EB491" s="14">
        <f t="shared" si="1203"/>
        <v>17.69692942925025</v>
      </c>
      <c r="EC491" s="14">
        <f t="shared" si="1137"/>
        <v>3908071.2970237071</v>
      </c>
      <c r="ED491" s="14">
        <f t="shared" si="1204"/>
        <v>19603.418919474781</v>
      </c>
      <c r="EE491" s="62"/>
      <c r="EF491" s="14">
        <f t="shared" si="1138"/>
        <v>400.16201828825069</v>
      </c>
      <c r="EG491" s="14">
        <f t="shared" si="1139"/>
        <v>0</v>
      </c>
      <c r="EH491" s="14">
        <f t="shared" si="1140"/>
        <v>17.69692942925025</v>
      </c>
      <c r="EI491" s="14">
        <f t="shared" si="1205"/>
        <v>417.85894771750094</v>
      </c>
      <c r="EJ491" s="37">
        <f t="shared" si="1141"/>
        <v>2.177986716742298E-2</v>
      </c>
      <c r="EK491" s="42"/>
      <c r="EL491" s="14" t="str">
        <f>IFERROR(VLOOKUP($A491,#REF!,27,0),"0")</f>
        <v>0</v>
      </c>
      <c r="EM491" s="14">
        <f t="shared" si="1206"/>
        <v>0</v>
      </c>
      <c r="EN491" s="14" t="str">
        <f>IFERROR(VLOOKUP($A491,SpecEd23!#REF!,23,0)," ")</f>
        <v xml:space="preserve"> </v>
      </c>
      <c r="EO491" s="14" t="e">
        <f t="shared" si="1207"/>
        <v>#VALUE!</v>
      </c>
      <c r="EP491" s="14">
        <f>IFERROR(VLOOKUP($A491,ECFE!#REF!,24,0),0)</f>
        <v>0</v>
      </c>
      <c r="EQ491" s="14">
        <f t="shared" si="1208"/>
        <v>0</v>
      </c>
      <c r="ER491" s="14">
        <f>IFERROR(VLOOKUP($A491,#REF!,30,0),0)</f>
        <v>0</v>
      </c>
      <c r="ES491" s="14">
        <f t="shared" si="1209"/>
        <v>0</v>
      </c>
      <c r="ET491" s="14">
        <f>IFERROR(VLOOKUP($A491,#REF!,12,0),0)</f>
        <v>0</v>
      </c>
      <c r="EU491" s="14">
        <f t="shared" si="1210"/>
        <v>0</v>
      </c>
      <c r="EV491" s="14">
        <v>0</v>
      </c>
      <c r="EW491" s="14">
        <f t="shared" si="1211"/>
        <v>0</v>
      </c>
      <c r="EX491" s="14">
        <f>IFERROR(VLOOKUP($A491,ConEnroll!$A$8:$S$601,16,0),0)</f>
        <v>0</v>
      </c>
      <c r="EY491" s="14">
        <f t="shared" si="1212"/>
        <v>0</v>
      </c>
      <c r="EZ491" s="14">
        <f t="shared" si="1213"/>
        <v>0</v>
      </c>
      <c r="FA491" s="14">
        <f t="shared" si="1214"/>
        <v>0</v>
      </c>
      <c r="FB491" s="14" t="e">
        <f t="shared" si="1215"/>
        <v>#VALUE!</v>
      </c>
      <c r="FC491" s="14" t="e">
        <f t="shared" si="1216"/>
        <v>#VALUE!</v>
      </c>
      <c r="FD491" s="62"/>
      <c r="FE491" s="14">
        <f t="shared" si="1142"/>
        <v>10201.938377144821</v>
      </c>
      <c r="FF491" s="14" t="e">
        <f t="shared" si="1143"/>
        <v>#VALUE!</v>
      </c>
      <c r="FG491" s="14">
        <f t="shared" si="1217"/>
        <v>17.69692942925025</v>
      </c>
      <c r="FH491" s="14" t="e">
        <f t="shared" si="1144"/>
        <v>#VALUE!</v>
      </c>
      <c r="FI491" s="37" t="e">
        <f t="shared" si="1145"/>
        <v>#VALUE!</v>
      </c>
      <c r="FJ491" s="12"/>
      <c r="FK491" s="14" t="str">
        <f>IFERROR(VLOOKUP($A491,#REF!,27,0),"0")</f>
        <v>0</v>
      </c>
      <c r="FL491" s="14">
        <f t="shared" si="1218"/>
        <v>0</v>
      </c>
      <c r="FM491" s="14" t="str">
        <f>IFERROR(VLOOKUP($A491,SpecEd23!$X$22:$Y$610,59,0)," ")</f>
        <v xml:space="preserve"> </v>
      </c>
      <c r="FN491" s="14" t="e">
        <f t="shared" si="1219"/>
        <v>#VALUE!</v>
      </c>
      <c r="FO491" s="14">
        <f>IFERROR(VLOOKUP($A491,ECFE!#REF!,26,0),0)</f>
        <v>0</v>
      </c>
      <c r="FP491" s="14">
        <f t="shared" si="1220"/>
        <v>0</v>
      </c>
      <c r="FQ491" s="14">
        <f>IFERROR(VLOOKUP($A491,#REF!,16,0),0)</f>
        <v>0</v>
      </c>
      <c r="FR491" s="14">
        <f t="shared" si="1221"/>
        <v>0</v>
      </c>
      <c r="FS491" s="14">
        <f>IFERROR(VLOOKUP($A491,#REF!,12,0),0)</f>
        <v>0</v>
      </c>
      <c r="FT491" s="14">
        <f t="shared" si="1222"/>
        <v>0</v>
      </c>
      <c r="FU491" s="14">
        <v>0</v>
      </c>
      <c r="FV491" s="14">
        <f t="shared" si="1223"/>
        <v>0</v>
      </c>
      <c r="FW491" s="14">
        <f>IFERROR(VLOOKUP($A491,ConEnroll!$A$8:$S$601,16,0),0)</f>
        <v>0</v>
      </c>
      <c r="FX491" s="14">
        <f t="shared" si="1224"/>
        <v>0</v>
      </c>
      <c r="FY491" s="14">
        <f t="shared" si="1225"/>
        <v>0</v>
      </c>
      <c r="FZ491" s="14">
        <f t="shared" si="1226"/>
        <v>0</v>
      </c>
      <c r="GA491" s="14" t="e">
        <f t="shared" si="1227"/>
        <v>#VALUE!</v>
      </c>
      <c r="GB491" s="14" t="e">
        <f t="shared" si="1228"/>
        <v>#VALUE!</v>
      </c>
      <c r="GC491" s="39"/>
      <c r="GD491" s="14">
        <f t="shared" si="1146"/>
        <v>-9801.7763588565704</v>
      </c>
      <c r="GE491" s="14" t="e">
        <f t="shared" si="1147"/>
        <v>#VALUE!</v>
      </c>
      <c r="GF491" s="14">
        <f t="shared" si="1148"/>
        <v>0</v>
      </c>
      <c r="GG491" s="14" t="e">
        <f t="shared" si="1149"/>
        <v>#VALUE!</v>
      </c>
      <c r="GH491" s="37" t="e">
        <f t="shared" si="1150"/>
        <v>#VALUE!</v>
      </c>
    </row>
    <row r="492" spans="1:190" ht="12.5" x14ac:dyDescent="0.25">
      <c r="A492" s="67">
        <v>4210</v>
      </c>
      <c r="B492" s="35">
        <v>7</v>
      </c>
      <c r="C492" s="14">
        <v>7</v>
      </c>
      <c r="D492" s="14"/>
      <c r="E492" s="14"/>
      <c r="F492" s="35" t="s">
        <v>485</v>
      </c>
      <c r="G492" s="41"/>
      <c r="H492" s="14">
        <f>IFERROR(VLOOKUP($A492,BaseFY22!$A$7:$AK$528,6,0),0)</f>
        <v>291</v>
      </c>
      <c r="I492" s="14">
        <f>IFERROR(VLOOKUP($A492,BaseFY22!$A$7:$AK$528,28,0),0)</f>
        <v>2457885</v>
      </c>
      <c r="J492" s="14">
        <f t="shared" si="1151"/>
        <v>8446.3402061855668</v>
      </c>
      <c r="K492" s="14">
        <f>IFERROR(VLOOKUP($A492,SpecEd22!$A$21:$BB$605,24,0)," ")</f>
        <v>1511584.3152900001</v>
      </c>
      <c r="L492" s="14">
        <f t="shared" si="1152"/>
        <v>5194.4478188659796</v>
      </c>
      <c r="M492" s="14">
        <f>IFERROR(VLOOKUP($A492,ECFE!$A$16:$AB$347,7,0),0)</f>
        <v>0</v>
      </c>
      <c r="N492" s="14">
        <f t="shared" si="1118"/>
        <v>0</v>
      </c>
      <c r="O492" s="14">
        <v>0</v>
      </c>
      <c r="P492" s="14">
        <f t="shared" si="1119"/>
        <v>0</v>
      </c>
      <c r="Q492" s="14">
        <f>IFERROR(VLOOKUP($A492,ConEnroll!$A$7:$S$337,10,0),0)</f>
        <v>0</v>
      </c>
      <c r="R492" s="14">
        <f t="shared" si="1153"/>
        <v>0</v>
      </c>
      <c r="S492" s="14">
        <f t="shared" si="1120"/>
        <v>0</v>
      </c>
      <c r="T492" s="14">
        <f t="shared" si="1154"/>
        <v>0</v>
      </c>
      <c r="U492" s="14">
        <f t="shared" si="1121"/>
        <v>3969469.3152900003</v>
      </c>
      <c r="V492" s="14">
        <f t="shared" si="1155"/>
        <v>13640.788025051548</v>
      </c>
      <c r="W492" s="42"/>
      <c r="X492" s="14">
        <f>IFERROR(VLOOKUP($A492,HouseFY22!$A$6:$AJ$528,28,0),0)</f>
        <v>2503470.012904</v>
      </c>
      <c r="Y492" s="14">
        <f t="shared" si="1156"/>
        <v>8602.9897350652918</v>
      </c>
      <c r="Z492" s="14">
        <f>IFERROR(VLOOKUP($A492,Compens80percent!$A$13:$M$560,12,0),0)</f>
        <v>0</v>
      </c>
      <c r="AA492" s="14">
        <f t="shared" si="1156"/>
        <v>0</v>
      </c>
      <c r="AB492" s="14">
        <f t="shared" si="1157"/>
        <v>2503470.012904</v>
      </c>
      <c r="AC492" s="14">
        <f t="shared" si="1156"/>
        <v>8602.9897350652918</v>
      </c>
      <c r="AD492" s="14">
        <f>IFERROR(VLOOKUP(A492,SpecEd22!$A$21:$Z$550,14,0),0)</f>
        <v>1511584.3152900001</v>
      </c>
      <c r="AE492" s="14">
        <f t="shared" si="1158"/>
        <v>5194.4478188659796</v>
      </c>
      <c r="AF492" s="14">
        <f>IFERROR(VLOOKUP($A492,ECFE!$A$16:$AB$348,8,0),0)</f>
        <v>0</v>
      </c>
      <c r="AG492" s="14">
        <f t="shared" si="1159"/>
        <v>0</v>
      </c>
      <c r="AH492" s="14">
        <f>IFERROR(VLOOKUP(A492,ParaFY19!$A$21:$Z$543,7,0),0)</f>
        <v>2352</v>
      </c>
      <c r="AI492" s="14">
        <f t="shared" si="1160"/>
        <v>8.0824742268041234</v>
      </c>
      <c r="AJ492" s="14">
        <f>IFERROR(VLOOKUP(A492,ConEnroll!$A$7:$S$341,13,0),0)</f>
        <v>0</v>
      </c>
      <c r="AK492" s="14">
        <f t="shared" si="1161"/>
        <v>0</v>
      </c>
      <c r="AL492" s="14">
        <f t="shared" si="1116"/>
        <v>2352</v>
      </c>
      <c r="AM492" s="14">
        <f t="shared" si="1162"/>
        <v>8.0824742268041234</v>
      </c>
      <c r="AN492" s="14">
        <f t="shared" si="1163"/>
        <v>4017406.3281939998</v>
      </c>
      <c r="AO492" s="14">
        <f t="shared" si="1164"/>
        <v>13805.520028158075</v>
      </c>
      <c r="AP492" s="62"/>
      <c r="AQ492" s="14">
        <f t="shared" si="1117"/>
        <v>156.64952887972504</v>
      </c>
      <c r="AR492" s="14">
        <f t="shared" si="1122"/>
        <v>0</v>
      </c>
      <c r="AS492" s="14">
        <f t="shared" si="1123"/>
        <v>8.0824742268041234</v>
      </c>
      <c r="AT492" s="14">
        <f t="shared" si="1165"/>
        <v>164.73200310652916</v>
      </c>
      <c r="AU492" s="37">
        <f t="shared" si="1124"/>
        <v>1.2076428634767723E-2</v>
      </c>
      <c r="AV492" s="42"/>
      <c r="AW492" s="14" t="str">
        <f>IFERROR(VLOOKUP($A492,#REF!,27,0),"0")</f>
        <v>0</v>
      </c>
      <c r="AX492" s="14">
        <f t="shared" si="1166"/>
        <v>0</v>
      </c>
      <c r="AY492" s="14" t="str">
        <f>IFERROR(VLOOKUP($A492,SpecEd22!#REF!,23,0)," ")</f>
        <v xml:space="preserve"> </v>
      </c>
      <c r="AZ492" s="14" t="e">
        <f t="shared" si="1167"/>
        <v>#VALUE!</v>
      </c>
      <c r="BA492" s="14">
        <f>IFERROR(VLOOKUP($A492,ECFE!#REF!,23,0),0)</f>
        <v>0</v>
      </c>
      <c r="BB492" s="14">
        <f t="shared" si="1168"/>
        <v>0</v>
      </c>
      <c r="BC492" s="14">
        <f>IFERROR(VLOOKUP($A492,#REF!,17,0),0)</f>
        <v>0</v>
      </c>
      <c r="BD492" s="14">
        <f t="shared" si="1169"/>
        <v>0</v>
      </c>
      <c r="BE492" s="14">
        <f>IFERROR(VLOOKUP($A492,#REF!,9,0),0)</f>
        <v>0</v>
      </c>
      <c r="BF492" s="14">
        <f t="shared" si="1170"/>
        <v>0</v>
      </c>
      <c r="BG492" s="14">
        <v>0</v>
      </c>
      <c r="BH492" s="14">
        <f t="shared" si="1171"/>
        <v>0</v>
      </c>
      <c r="BI492" s="14">
        <f>IFERROR(VLOOKUP($A492,ConEnroll!$A$8:$S$601,15,0),0)</f>
        <v>0</v>
      </c>
      <c r="BJ492" s="14">
        <f t="shared" si="1172"/>
        <v>0</v>
      </c>
      <c r="BK492" s="14">
        <f t="shared" si="1173"/>
        <v>0</v>
      </c>
      <c r="BL492" s="14">
        <f t="shared" si="1174"/>
        <v>0</v>
      </c>
      <c r="BM492" s="14" t="e">
        <f t="shared" si="1175"/>
        <v>#VALUE!</v>
      </c>
      <c r="BN492" s="14" t="e">
        <f t="shared" si="1176"/>
        <v>#VALUE!</v>
      </c>
      <c r="BO492" s="42"/>
      <c r="BP492" s="14">
        <f t="shared" si="1125"/>
        <v>8602.9897350652918</v>
      </c>
      <c r="BQ492" s="14" t="e">
        <f t="shared" si="1126"/>
        <v>#VALUE!</v>
      </c>
      <c r="BR492" s="14">
        <f t="shared" si="1177"/>
        <v>8.0824742268041234</v>
      </c>
      <c r="BS492" s="14" t="e">
        <f t="shared" si="1127"/>
        <v>#VALUE!</v>
      </c>
      <c r="BT492" s="37" t="e">
        <f t="shared" si="1128"/>
        <v>#VALUE!</v>
      </c>
      <c r="BU492" s="41"/>
      <c r="BV492" s="14" t="str">
        <f>IFERROR(VLOOKUP($A492,#REF!,27,0),"0")</f>
        <v>0</v>
      </c>
      <c r="BW492" s="14">
        <f t="shared" si="1178"/>
        <v>0</v>
      </c>
      <c r="BX492" s="14" t="str">
        <f>IFERROR(VLOOKUP($A492,SpecEd22!$Z$22:$AV$606,59,0)," ")</f>
        <v xml:space="preserve"> </v>
      </c>
      <c r="BY492" s="14" t="e">
        <f t="shared" si="1179"/>
        <v>#VALUE!</v>
      </c>
      <c r="BZ492" s="14">
        <f>IFERROR(VLOOKUP($A492,ECFE!#REF!,25,0),0)</f>
        <v>0</v>
      </c>
      <c r="CA492" s="14">
        <f t="shared" si="1180"/>
        <v>0</v>
      </c>
      <c r="CB492" s="14">
        <f>IFERROR(VLOOKUP($A492,#REF!,17,0),0)</f>
        <v>0</v>
      </c>
      <c r="CC492" s="14">
        <f t="shared" si="1181"/>
        <v>0</v>
      </c>
      <c r="CD492" s="14">
        <f>IFERROR(VLOOKUP($A492,#REF!,9,0),0)</f>
        <v>0</v>
      </c>
      <c r="CE492" s="14">
        <f t="shared" si="1182"/>
        <v>0</v>
      </c>
      <c r="CF492" s="14">
        <v>0</v>
      </c>
      <c r="CG492" s="14">
        <f t="shared" si="1183"/>
        <v>0</v>
      </c>
      <c r="CH492" s="14">
        <f>IFERROR(VLOOKUP($A492,ConEnroll!$A$8:$S$601,15,0),0)</f>
        <v>0</v>
      </c>
      <c r="CI492" s="14">
        <f t="shared" si="1184"/>
        <v>0</v>
      </c>
      <c r="CJ492" s="14">
        <f t="shared" si="1185"/>
        <v>0</v>
      </c>
      <c r="CK492" s="14">
        <f t="shared" si="1186"/>
        <v>0</v>
      </c>
      <c r="CL492" s="14" t="e">
        <f t="shared" si="1187"/>
        <v>#VALUE!</v>
      </c>
      <c r="CM492" s="14" t="e">
        <f t="shared" si="1188"/>
        <v>#VALUE!</v>
      </c>
      <c r="CN492" s="42"/>
      <c r="CO492" s="14">
        <f t="shared" si="1129"/>
        <v>-8446.3402061855668</v>
      </c>
      <c r="CP492" s="14" t="e">
        <f t="shared" si="1130"/>
        <v>#VALUE!</v>
      </c>
      <c r="CQ492" s="14">
        <f t="shared" si="1131"/>
        <v>0</v>
      </c>
      <c r="CR492" s="14" t="e">
        <f t="shared" si="1132"/>
        <v>#VALUE!</v>
      </c>
      <c r="CS492" s="37" t="e">
        <f t="shared" si="1133"/>
        <v>#VALUE!</v>
      </c>
      <c r="CT492" s="239"/>
      <c r="CU492" s="239"/>
      <c r="CV492" s="468"/>
      <c r="CW492" s="14">
        <f>IFERROR(VLOOKUP($A492,BaseFY23!$A$7:$AK$527,6,0),0)</f>
        <v>315.65957400000002</v>
      </c>
      <c r="CX492" s="14">
        <f>IFERROR(VLOOKUP($A492,BaseFY23!$A$7:$AN$528,28,0),0)</f>
        <v>2664464.825532</v>
      </c>
      <c r="CY492" s="14">
        <f t="shared" si="1189"/>
        <v>8440.944121441411</v>
      </c>
      <c r="CZ492" s="14">
        <f>IFERROR(VLOOKUP($A492,SpecEd23!$A$21:$BB$605,23,0)," ")</f>
        <v>1748189.0884946785</v>
      </c>
      <c r="DA492" s="14">
        <f t="shared" si="1190"/>
        <v>5538.2102508149437</v>
      </c>
      <c r="DB492" s="14">
        <f>IFERROR(VLOOKUP($A492,ECFE!$A$16:$AB$347,7,0),0)</f>
        <v>0</v>
      </c>
      <c r="DC492" s="14">
        <f t="shared" si="1191"/>
        <v>0</v>
      </c>
      <c r="DD492" s="14">
        <v>0</v>
      </c>
      <c r="DE492" s="14">
        <f t="shared" si="1192"/>
        <v>0</v>
      </c>
      <c r="DF492" s="14">
        <f>IFERROR(VLOOKUP($A492,ConEnroll!$A$7:$S$338,10,0),0)</f>
        <v>0</v>
      </c>
      <c r="DG492" s="14">
        <f t="shared" si="1193"/>
        <v>0</v>
      </c>
      <c r="DH492" s="14">
        <f t="shared" si="1134"/>
        <v>0</v>
      </c>
      <c r="DI492" s="14">
        <f t="shared" si="1194"/>
        <v>0</v>
      </c>
      <c r="DJ492" s="14">
        <f t="shared" si="1135"/>
        <v>4412653.9140266785</v>
      </c>
      <c r="DK492" s="14">
        <f t="shared" si="1195"/>
        <v>13979.154372256355</v>
      </c>
      <c r="DL492" s="42"/>
      <c r="DM492" s="14">
        <f>IFERROR(VLOOKUP($A492,HouseFY23!$A$7:$AJ$528,28,0),0)</f>
        <v>2764515.765532</v>
      </c>
      <c r="DN492" s="14">
        <f t="shared" si="1196"/>
        <v>8757.9024786113405</v>
      </c>
      <c r="DO492" s="14">
        <f>IFERROR(VLOOKUP($A492,Compens80percent!$A$13:$M$560,12,0),0)</f>
        <v>0</v>
      </c>
      <c r="DP492" s="14">
        <f t="shared" si="1196"/>
        <v>0</v>
      </c>
      <c r="DQ492" s="14">
        <f t="shared" si="1197"/>
        <v>2764515.765532</v>
      </c>
      <c r="DR492" s="14">
        <f t="shared" si="1198"/>
        <v>9500.0541770859109</v>
      </c>
      <c r="DS492" s="14">
        <f>IFERROR(VLOOKUP($A492,SpecEd23!$A$21:$Z$550,14,0),0)</f>
        <v>1748189.0884946785</v>
      </c>
      <c r="DT492" s="14">
        <f t="shared" si="1199"/>
        <v>5538.2102508149437</v>
      </c>
      <c r="DU492" s="14">
        <f>IFERROR(VLOOKUP($A492,ECFE!$A$16:$AB$347,9,0),0)</f>
        <v>0</v>
      </c>
      <c r="DV492" s="14">
        <f t="shared" si="1200"/>
        <v>0</v>
      </c>
      <c r="DW492" s="14">
        <f>IFERROR(VLOOKUP($A492,ParaFY19!$A$21:$Z$543,7,0),0)</f>
        <v>2352</v>
      </c>
      <c r="DX492" s="14">
        <f t="shared" si="1201"/>
        <v>7.4510649881318027</v>
      </c>
      <c r="DY492" s="14">
        <f>IFERROR(VLOOKUP($A492,ConEnroll!$A$7:$S$341,13,0),0)</f>
        <v>0</v>
      </c>
      <c r="DZ492" s="14">
        <f t="shared" si="1202"/>
        <v>0</v>
      </c>
      <c r="EA492" s="14">
        <f t="shared" si="1136"/>
        <v>2352</v>
      </c>
      <c r="EB492" s="14">
        <f t="shared" si="1203"/>
        <v>7.4510649881318027</v>
      </c>
      <c r="EC492" s="14">
        <f t="shared" si="1137"/>
        <v>4515056.8540266789</v>
      </c>
      <c r="ED492" s="14">
        <f t="shared" si="1204"/>
        <v>14303.563794414418</v>
      </c>
      <c r="EE492" s="62"/>
      <c r="EF492" s="14">
        <f t="shared" si="1138"/>
        <v>316.95835716992951</v>
      </c>
      <c r="EG492" s="14">
        <f t="shared" si="1139"/>
        <v>0</v>
      </c>
      <c r="EH492" s="14">
        <f t="shared" si="1140"/>
        <v>7.4510649881318027</v>
      </c>
      <c r="EI492" s="14">
        <f t="shared" si="1205"/>
        <v>324.40942215806132</v>
      </c>
      <c r="EJ492" s="37">
        <f t="shared" si="1141"/>
        <v>2.3206655675961241E-2</v>
      </c>
      <c r="EK492" s="42"/>
      <c r="EL492" s="14" t="str">
        <f>IFERROR(VLOOKUP($A492,#REF!,27,0),"0")</f>
        <v>0</v>
      </c>
      <c r="EM492" s="14">
        <f t="shared" si="1206"/>
        <v>0</v>
      </c>
      <c r="EN492" s="14" t="str">
        <f>IFERROR(VLOOKUP($A492,SpecEd23!#REF!,23,0)," ")</f>
        <v xml:space="preserve"> </v>
      </c>
      <c r="EO492" s="14" t="e">
        <f t="shared" si="1207"/>
        <v>#VALUE!</v>
      </c>
      <c r="EP492" s="14">
        <f>IFERROR(VLOOKUP($A492,ECFE!#REF!,24,0),0)</f>
        <v>0</v>
      </c>
      <c r="EQ492" s="14">
        <f t="shared" si="1208"/>
        <v>0</v>
      </c>
      <c r="ER492" s="14">
        <f>IFERROR(VLOOKUP($A492,#REF!,30,0),0)</f>
        <v>0</v>
      </c>
      <c r="ES492" s="14">
        <f t="shared" si="1209"/>
        <v>0</v>
      </c>
      <c r="ET492" s="14">
        <f>IFERROR(VLOOKUP($A492,#REF!,12,0),0)</f>
        <v>0</v>
      </c>
      <c r="EU492" s="14">
        <f t="shared" si="1210"/>
        <v>0</v>
      </c>
      <c r="EV492" s="14">
        <v>0</v>
      </c>
      <c r="EW492" s="14">
        <f t="shared" si="1211"/>
        <v>0</v>
      </c>
      <c r="EX492" s="14">
        <f>IFERROR(VLOOKUP($A492,ConEnroll!$A$8:$S$601,16,0),0)</f>
        <v>0</v>
      </c>
      <c r="EY492" s="14">
        <f t="shared" si="1212"/>
        <v>0</v>
      </c>
      <c r="EZ492" s="14">
        <f t="shared" si="1213"/>
        <v>0</v>
      </c>
      <c r="FA492" s="14">
        <f t="shared" si="1214"/>
        <v>0</v>
      </c>
      <c r="FB492" s="14" t="e">
        <f t="shared" si="1215"/>
        <v>#VALUE!</v>
      </c>
      <c r="FC492" s="14" t="e">
        <f t="shared" si="1216"/>
        <v>#VALUE!</v>
      </c>
      <c r="FD492" s="62"/>
      <c r="FE492" s="14">
        <f t="shared" si="1142"/>
        <v>8757.9024786113405</v>
      </c>
      <c r="FF492" s="14" t="e">
        <f t="shared" si="1143"/>
        <v>#VALUE!</v>
      </c>
      <c r="FG492" s="14">
        <f t="shared" si="1217"/>
        <v>7.4510649881318027</v>
      </c>
      <c r="FH492" s="14" t="e">
        <f t="shared" si="1144"/>
        <v>#VALUE!</v>
      </c>
      <c r="FI492" s="37" t="e">
        <f t="shared" si="1145"/>
        <v>#VALUE!</v>
      </c>
      <c r="FJ492" s="12"/>
      <c r="FK492" s="14" t="str">
        <f>IFERROR(VLOOKUP($A492,#REF!,27,0),"0")</f>
        <v>0</v>
      </c>
      <c r="FL492" s="14">
        <f t="shared" si="1218"/>
        <v>0</v>
      </c>
      <c r="FM492" s="14" t="str">
        <f>IFERROR(VLOOKUP($A492,SpecEd23!$X$22:$Y$610,59,0)," ")</f>
        <v xml:space="preserve"> </v>
      </c>
      <c r="FN492" s="14" t="e">
        <f t="shared" si="1219"/>
        <v>#VALUE!</v>
      </c>
      <c r="FO492" s="14">
        <f>IFERROR(VLOOKUP($A492,ECFE!#REF!,26,0),0)</f>
        <v>0</v>
      </c>
      <c r="FP492" s="14">
        <f t="shared" si="1220"/>
        <v>0</v>
      </c>
      <c r="FQ492" s="14">
        <f>IFERROR(VLOOKUP($A492,#REF!,16,0),0)</f>
        <v>0</v>
      </c>
      <c r="FR492" s="14">
        <f t="shared" si="1221"/>
        <v>0</v>
      </c>
      <c r="FS492" s="14">
        <f>IFERROR(VLOOKUP($A492,#REF!,12,0),0)</f>
        <v>0</v>
      </c>
      <c r="FT492" s="14">
        <f t="shared" si="1222"/>
        <v>0</v>
      </c>
      <c r="FU492" s="14">
        <v>0</v>
      </c>
      <c r="FV492" s="14">
        <f t="shared" si="1223"/>
        <v>0</v>
      </c>
      <c r="FW492" s="14">
        <f>IFERROR(VLOOKUP($A492,ConEnroll!$A$8:$S$601,16,0),0)</f>
        <v>0</v>
      </c>
      <c r="FX492" s="14">
        <f t="shared" si="1224"/>
        <v>0</v>
      </c>
      <c r="FY492" s="14">
        <f t="shared" si="1225"/>
        <v>0</v>
      </c>
      <c r="FZ492" s="14">
        <f t="shared" si="1226"/>
        <v>0</v>
      </c>
      <c r="GA492" s="14" t="e">
        <f t="shared" si="1227"/>
        <v>#VALUE!</v>
      </c>
      <c r="GB492" s="14" t="e">
        <f t="shared" si="1228"/>
        <v>#VALUE!</v>
      </c>
      <c r="GC492" s="39"/>
      <c r="GD492" s="14">
        <f t="shared" si="1146"/>
        <v>-8440.944121441411</v>
      </c>
      <c r="GE492" s="14" t="e">
        <f t="shared" si="1147"/>
        <v>#VALUE!</v>
      </c>
      <c r="GF492" s="14">
        <f t="shared" si="1148"/>
        <v>0</v>
      </c>
      <c r="GG492" s="14" t="e">
        <f t="shared" si="1149"/>
        <v>#VALUE!</v>
      </c>
      <c r="GH492" s="37" t="e">
        <f t="shared" si="1150"/>
        <v>#VALUE!</v>
      </c>
    </row>
    <row r="493" spans="1:190" ht="12.5" x14ac:dyDescent="0.25">
      <c r="A493" s="67">
        <v>4212</v>
      </c>
      <c r="B493" s="35">
        <v>7</v>
      </c>
      <c r="C493" s="14">
        <v>7</v>
      </c>
      <c r="D493" s="14"/>
      <c r="E493" s="14"/>
      <c r="F493" s="35" t="s">
        <v>2745</v>
      </c>
      <c r="G493" s="41"/>
      <c r="H493" s="14">
        <f>IFERROR(VLOOKUP($A493,BaseFY22!$A$7:$AK$528,6,0),0)</f>
        <v>0</v>
      </c>
      <c r="I493" s="14">
        <f>IFERROR(VLOOKUP($A493,BaseFY22!$A$7:$AK$528,28,0),0)</f>
        <v>0</v>
      </c>
      <c r="J493" s="14">
        <f t="shared" si="1151"/>
        <v>0</v>
      </c>
      <c r="K493" s="14">
        <f>IFERROR(VLOOKUP($A493,SpecEd22!$A$21:$BB$605,24,0)," ")</f>
        <v>0</v>
      </c>
      <c r="L493" s="14">
        <f t="shared" si="1152"/>
        <v>0</v>
      </c>
      <c r="M493" s="14">
        <f>IFERROR(VLOOKUP($A493,ECFE!$A$16:$AB$347,7,0),0)</f>
        <v>0</v>
      </c>
      <c r="N493" s="14">
        <f t="shared" si="1118"/>
        <v>0</v>
      </c>
      <c r="O493" s="14">
        <v>0</v>
      </c>
      <c r="P493" s="14">
        <f t="shared" si="1119"/>
        <v>0</v>
      </c>
      <c r="Q493" s="14">
        <f>IFERROR(VLOOKUP($A493,ConEnroll!$A$7:$S$337,10,0),0)</f>
        <v>0</v>
      </c>
      <c r="R493" s="14">
        <f t="shared" si="1153"/>
        <v>0</v>
      </c>
      <c r="S493" s="14">
        <f t="shared" si="1120"/>
        <v>0</v>
      </c>
      <c r="T493" s="14">
        <f t="shared" si="1154"/>
        <v>0</v>
      </c>
      <c r="U493" s="14">
        <f t="shared" si="1121"/>
        <v>0</v>
      </c>
      <c r="V493" s="14">
        <f t="shared" si="1155"/>
        <v>0</v>
      </c>
      <c r="W493" s="42"/>
      <c r="X493" s="14">
        <f>IFERROR(VLOOKUP($A493,HouseFY22!$A$6:$AJ$528,28,0),0)</f>
        <v>0</v>
      </c>
      <c r="Y493" s="14">
        <f t="shared" si="1156"/>
        <v>0</v>
      </c>
      <c r="Z493" s="14">
        <f>IFERROR(VLOOKUP($A493,Compens80percent!$A$13:$M$560,12,0),0)</f>
        <v>0</v>
      </c>
      <c r="AA493" s="14">
        <f t="shared" si="1156"/>
        <v>0</v>
      </c>
      <c r="AB493" s="14">
        <f t="shared" si="1157"/>
        <v>0</v>
      </c>
      <c r="AC493" s="14">
        <f t="shared" si="1156"/>
        <v>0</v>
      </c>
      <c r="AD493" s="14">
        <f>IFERROR(VLOOKUP(A493,SpecEd22!$A$21:$Z$550,14,0),0)</f>
        <v>0</v>
      </c>
      <c r="AE493" s="14">
        <f t="shared" si="1158"/>
        <v>0</v>
      </c>
      <c r="AF493" s="14">
        <f>IFERROR(VLOOKUP($A493,ECFE!$A$16:$AB$348,8,0),0)</f>
        <v>0</v>
      </c>
      <c r="AG493" s="14">
        <f t="shared" si="1159"/>
        <v>0</v>
      </c>
      <c r="AH493" s="14">
        <f>IFERROR(VLOOKUP(A493,ParaFY19!$A$21:$Z$543,7,0),0)</f>
        <v>1764</v>
      </c>
      <c r="AI493" s="14">
        <f t="shared" si="1160"/>
        <v>0</v>
      </c>
      <c r="AJ493" s="14">
        <f>IFERROR(VLOOKUP(A493,ConEnroll!$A$7:$S$341,13,0),0)</f>
        <v>0</v>
      </c>
      <c r="AK493" s="14">
        <f t="shared" si="1161"/>
        <v>0</v>
      </c>
      <c r="AL493" s="14">
        <f t="shared" si="1116"/>
        <v>1764</v>
      </c>
      <c r="AM493" s="14">
        <f t="shared" si="1162"/>
        <v>0</v>
      </c>
      <c r="AN493" s="14">
        <f t="shared" si="1163"/>
        <v>1764</v>
      </c>
      <c r="AO493" s="14">
        <f t="shared" si="1164"/>
        <v>0</v>
      </c>
      <c r="AP493" s="62"/>
      <c r="AQ493" s="14">
        <f t="shared" si="1117"/>
        <v>0</v>
      </c>
      <c r="AR493" s="14">
        <f t="shared" si="1122"/>
        <v>0</v>
      </c>
      <c r="AS493" s="14">
        <f t="shared" si="1123"/>
        <v>0</v>
      </c>
      <c r="AT493" s="14">
        <f t="shared" si="1165"/>
        <v>0</v>
      </c>
      <c r="AU493" s="37">
        <f t="shared" si="1124"/>
        <v>0</v>
      </c>
      <c r="AV493" s="42"/>
      <c r="AW493" s="14" t="str">
        <f>IFERROR(VLOOKUP($A493,#REF!,27,0),"0")</f>
        <v>0</v>
      </c>
      <c r="AX493" s="14">
        <f t="shared" si="1166"/>
        <v>0</v>
      </c>
      <c r="AY493" s="14" t="str">
        <f>IFERROR(VLOOKUP($A493,SpecEd22!#REF!,23,0)," ")</f>
        <v xml:space="preserve"> </v>
      </c>
      <c r="AZ493" s="14">
        <f t="shared" si="1167"/>
        <v>0</v>
      </c>
      <c r="BA493" s="14">
        <f>IFERROR(VLOOKUP($A493,ECFE!#REF!,23,0),0)</f>
        <v>0</v>
      </c>
      <c r="BB493" s="14">
        <f t="shared" si="1168"/>
        <v>0</v>
      </c>
      <c r="BC493" s="14">
        <f>IFERROR(VLOOKUP($A493,#REF!,17,0),0)</f>
        <v>0</v>
      </c>
      <c r="BD493" s="14">
        <f t="shared" si="1169"/>
        <v>0</v>
      </c>
      <c r="BE493" s="14">
        <f>IFERROR(VLOOKUP($A493,#REF!,9,0),0)</f>
        <v>0</v>
      </c>
      <c r="BF493" s="14">
        <f t="shared" si="1170"/>
        <v>0</v>
      </c>
      <c r="BG493" s="14">
        <v>0</v>
      </c>
      <c r="BH493" s="14">
        <f t="shared" si="1171"/>
        <v>0</v>
      </c>
      <c r="BI493" s="14">
        <f>IFERROR(VLOOKUP($A493,ConEnroll!$A$8:$S$601,15,0),0)</f>
        <v>0</v>
      </c>
      <c r="BJ493" s="14">
        <f t="shared" si="1172"/>
        <v>0</v>
      </c>
      <c r="BK493" s="14">
        <f t="shared" si="1173"/>
        <v>0</v>
      </c>
      <c r="BL493" s="14">
        <f t="shared" si="1174"/>
        <v>0</v>
      </c>
      <c r="BM493" s="14" t="e">
        <f t="shared" si="1175"/>
        <v>#VALUE!</v>
      </c>
      <c r="BN493" s="14">
        <f t="shared" si="1176"/>
        <v>0</v>
      </c>
      <c r="BO493" s="42"/>
      <c r="BP493" s="14">
        <f t="shared" si="1125"/>
        <v>0</v>
      </c>
      <c r="BQ493" s="14">
        <f t="shared" si="1126"/>
        <v>0</v>
      </c>
      <c r="BR493" s="14">
        <f t="shared" si="1177"/>
        <v>0</v>
      </c>
      <c r="BS493" s="14">
        <f t="shared" si="1127"/>
        <v>0</v>
      </c>
      <c r="BT493" s="37">
        <f t="shared" si="1128"/>
        <v>0</v>
      </c>
      <c r="BU493" s="41"/>
      <c r="BV493" s="14" t="str">
        <f>IFERROR(VLOOKUP($A493,#REF!,27,0),"0")</f>
        <v>0</v>
      </c>
      <c r="BW493" s="14">
        <f t="shared" si="1178"/>
        <v>0</v>
      </c>
      <c r="BX493" s="14" t="str">
        <f>IFERROR(VLOOKUP($A493,SpecEd22!$Z$22:$AV$606,59,0)," ")</f>
        <v xml:space="preserve"> </v>
      </c>
      <c r="BY493" s="14">
        <f t="shared" si="1179"/>
        <v>0</v>
      </c>
      <c r="BZ493" s="14">
        <f>IFERROR(VLOOKUP($A493,ECFE!#REF!,25,0),0)</f>
        <v>0</v>
      </c>
      <c r="CA493" s="14">
        <f t="shared" si="1180"/>
        <v>0</v>
      </c>
      <c r="CB493" s="14">
        <f>IFERROR(VLOOKUP($A493,#REF!,17,0),0)</f>
        <v>0</v>
      </c>
      <c r="CC493" s="14">
        <f t="shared" si="1181"/>
        <v>0</v>
      </c>
      <c r="CD493" s="14">
        <f>IFERROR(VLOOKUP($A493,#REF!,9,0),0)</f>
        <v>0</v>
      </c>
      <c r="CE493" s="14">
        <f t="shared" si="1182"/>
        <v>0</v>
      </c>
      <c r="CF493" s="14">
        <v>0</v>
      </c>
      <c r="CG493" s="14">
        <f t="shared" si="1183"/>
        <v>0</v>
      </c>
      <c r="CH493" s="14">
        <f>IFERROR(VLOOKUP($A493,ConEnroll!$A$8:$S$601,15,0),0)</f>
        <v>0</v>
      </c>
      <c r="CI493" s="14">
        <f t="shared" si="1184"/>
        <v>0</v>
      </c>
      <c r="CJ493" s="14">
        <f t="shared" si="1185"/>
        <v>0</v>
      </c>
      <c r="CK493" s="14">
        <f t="shared" si="1186"/>
        <v>0</v>
      </c>
      <c r="CL493" s="14" t="e">
        <f t="shared" si="1187"/>
        <v>#VALUE!</v>
      </c>
      <c r="CM493" s="14">
        <f t="shared" si="1188"/>
        <v>0</v>
      </c>
      <c r="CN493" s="42"/>
      <c r="CO493" s="14">
        <f t="shared" si="1129"/>
        <v>0</v>
      </c>
      <c r="CP493" s="14">
        <f t="shared" si="1130"/>
        <v>0</v>
      </c>
      <c r="CQ493" s="14">
        <f t="shared" si="1131"/>
        <v>0</v>
      </c>
      <c r="CR493" s="14">
        <f t="shared" si="1132"/>
        <v>0</v>
      </c>
      <c r="CS493" s="37">
        <f t="shared" si="1133"/>
        <v>0</v>
      </c>
      <c r="CT493" s="239"/>
      <c r="CU493" s="239"/>
      <c r="CV493" s="468"/>
      <c r="CW493" s="14">
        <f>IFERROR(VLOOKUP($A493,BaseFY23!$A$7:$AK$527,6,0),0)</f>
        <v>0</v>
      </c>
      <c r="CX493" s="14">
        <f>IFERROR(VLOOKUP($A493,BaseFY23!$A$7:$AN$528,28,0),0)</f>
        <v>0</v>
      </c>
      <c r="CY493" s="14">
        <f t="shared" si="1189"/>
        <v>0</v>
      </c>
      <c r="CZ493" s="14">
        <f>IFERROR(VLOOKUP($A493,SpecEd23!$A$21:$BB$605,23,0)," ")</f>
        <v>0</v>
      </c>
      <c r="DA493" s="14">
        <f t="shared" si="1190"/>
        <v>0</v>
      </c>
      <c r="DB493" s="14">
        <f>IFERROR(VLOOKUP($A493,ECFE!$A$16:$AB$347,7,0),0)</f>
        <v>0</v>
      </c>
      <c r="DC493" s="14">
        <f t="shared" si="1191"/>
        <v>0</v>
      </c>
      <c r="DD493" s="14">
        <v>0</v>
      </c>
      <c r="DE493" s="14">
        <f t="shared" si="1192"/>
        <v>0</v>
      </c>
      <c r="DF493" s="14">
        <f>IFERROR(VLOOKUP($A493,ConEnroll!$A$7:$S$338,10,0),0)</f>
        <v>0</v>
      </c>
      <c r="DG493" s="14">
        <f t="shared" si="1193"/>
        <v>0</v>
      </c>
      <c r="DH493" s="14">
        <f t="shared" si="1134"/>
        <v>0</v>
      </c>
      <c r="DI493" s="14">
        <f t="shared" si="1194"/>
        <v>0</v>
      </c>
      <c r="DJ493" s="14">
        <f t="shared" si="1135"/>
        <v>0</v>
      </c>
      <c r="DK493" s="14">
        <f t="shared" si="1195"/>
        <v>0</v>
      </c>
      <c r="DL493" s="42"/>
      <c r="DM493" s="14">
        <f>IFERROR(VLOOKUP($A493,HouseFY23!$A$7:$AJ$528,28,0),0)</f>
        <v>0</v>
      </c>
      <c r="DN493" s="14">
        <f t="shared" si="1196"/>
        <v>0</v>
      </c>
      <c r="DO493" s="14">
        <f>IFERROR(VLOOKUP($A493,Compens80percent!$A$13:$M$560,12,0),0)</f>
        <v>0</v>
      </c>
      <c r="DP493" s="14">
        <f t="shared" si="1196"/>
        <v>0</v>
      </c>
      <c r="DQ493" s="14">
        <f t="shared" si="1197"/>
        <v>0</v>
      </c>
      <c r="DR493" s="14">
        <f t="shared" si="1198"/>
        <v>0</v>
      </c>
      <c r="DS493" s="14">
        <f>IFERROR(VLOOKUP($A493,SpecEd23!$A$21:$Z$550,14,0),0)</f>
        <v>0</v>
      </c>
      <c r="DT493" s="14">
        <f t="shared" si="1199"/>
        <v>0</v>
      </c>
      <c r="DU493" s="14">
        <f>IFERROR(VLOOKUP($A493,ECFE!$A$16:$AB$347,9,0),0)</f>
        <v>0</v>
      </c>
      <c r="DV493" s="14">
        <f t="shared" si="1200"/>
        <v>0</v>
      </c>
      <c r="DW493" s="14">
        <f>IFERROR(VLOOKUP($A493,ParaFY19!$A$21:$Z$543,7,0),0)</f>
        <v>1764</v>
      </c>
      <c r="DX493" s="14">
        <f t="shared" si="1201"/>
        <v>0</v>
      </c>
      <c r="DY493" s="14">
        <f>IFERROR(VLOOKUP($A493,ConEnroll!$A$7:$S$341,13,0),0)</f>
        <v>0</v>
      </c>
      <c r="DZ493" s="14">
        <f t="shared" si="1202"/>
        <v>0</v>
      </c>
      <c r="EA493" s="14">
        <f t="shared" si="1136"/>
        <v>1764</v>
      </c>
      <c r="EB493" s="14">
        <f t="shared" si="1203"/>
        <v>0</v>
      </c>
      <c r="EC493" s="14">
        <f t="shared" si="1137"/>
        <v>1764</v>
      </c>
      <c r="ED493" s="14">
        <f t="shared" si="1204"/>
        <v>0</v>
      </c>
      <c r="EE493" s="62"/>
      <c r="EF493" s="14">
        <f t="shared" si="1138"/>
        <v>0</v>
      </c>
      <c r="EG493" s="14">
        <f t="shared" si="1139"/>
        <v>0</v>
      </c>
      <c r="EH493" s="14">
        <f t="shared" si="1140"/>
        <v>0</v>
      </c>
      <c r="EI493" s="14">
        <f t="shared" si="1205"/>
        <v>0</v>
      </c>
      <c r="EJ493" s="37">
        <f t="shared" si="1141"/>
        <v>0</v>
      </c>
      <c r="EK493" s="42"/>
      <c r="EL493" s="14" t="str">
        <f>IFERROR(VLOOKUP($A493,#REF!,27,0),"0")</f>
        <v>0</v>
      </c>
      <c r="EM493" s="14">
        <f t="shared" si="1206"/>
        <v>0</v>
      </c>
      <c r="EN493" s="14" t="str">
        <f>IFERROR(VLOOKUP($A493,SpecEd23!#REF!,23,0)," ")</f>
        <v xml:space="preserve"> </v>
      </c>
      <c r="EO493" s="14">
        <f t="shared" si="1207"/>
        <v>0</v>
      </c>
      <c r="EP493" s="14">
        <f>IFERROR(VLOOKUP($A493,ECFE!#REF!,24,0),0)</f>
        <v>0</v>
      </c>
      <c r="EQ493" s="14">
        <f t="shared" si="1208"/>
        <v>0</v>
      </c>
      <c r="ER493" s="14">
        <f>IFERROR(VLOOKUP($A493,#REF!,30,0),0)</f>
        <v>0</v>
      </c>
      <c r="ES493" s="14">
        <f t="shared" si="1209"/>
        <v>0</v>
      </c>
      <c r="ET493" s="14">
        <f>IFERROR(VLOOKUP($A493,#REF!,12,0),0)</f>
        <v>0</v>
      </c>
      <c r="EU493" s="14">
        <f t="shared" si="1210"/>
        <v>0</v>
      </c>
      <c r="EV493" s="14">
        <v>0</v>
      </c>
      <c r="EW493" s="14">
        <f t="shared" si="1211"/>
        <v>0</v>
      </c>
      <c r="EX493" s="14">
        <f>IFERROR(VLOOKUP($A493,ConEnroll!$A$8:$S$601,16,0),0)</f>
        <v>0</v>
      </c>
      <c r="EY493" s="14">
        <f t="shared" si="1212"/>
        <v>0</v>
      </c>
      <c r="EZ493" s="14">
        <f t="shared" si="1213"/>
        <v>0</v>
      </c>
      <c r="FA493" s="14">
        <f t="shared" si="1214"/>
        <v>0</v>
      </c>
      <c r="FB493" s="14" t="e">
        <f t="shared" si="1215"/>
        <v>#VALUE!</v>
      </c>
      <c r="FC493" s="14">
        <f t="shared" si="1216"/>
        <v>0</v>
      </c>
      <c r="FD493" s="62"/>
      <c r="FE493" s="14">
        <f t="shared" si="1142"/>
        <v>0</v>
      </c>
      <c r="FF493" s="14">
        <f t="shared" si="1143"/>
        <v>0</v>
      </c>
      <c r="FG493" s="14">
        <f t="shared" si="1217"/>
        <v>0</v>
      </c>
      <c r="FH493" s="14">
        <f t="shared" si="1144"/>
        <v>0</v>
      </c>
      <c r="FI493" s="37">
        <f t="shared" si="1145"/>
        <v>0</v>
      </c>
      <c r="FJ493" s="12"/>
      <c r="FK493" s="14" t="str">
        <f>IFERROR(VLOOKUP($A493,#REF!,27,0),"0")</f>
        <v>0</v>
      </c>
      <c r="FL493" s="14">
        <f t="shared" si="1218"/>
        <v>0</v>
      </c>
      <c r="FM493" s="14" t="str">
        <f>IFERROR(VLOOKUP($A493,SpecEd23!$X$22:$Y$610,59,0)," ")</f>
        <v xml:space="preserve"> </v>
      </c>
      <c r="FN493" s="14">
        <f t="shared" si="1219"/>
        <v>0</v>
      </c>
      <c r="FO493" s="14">
        <f>IFERROR(VLOOKUP($A493,ECFE!#REF!,26,0),0)</f>
        <v>0</v>
      </c>
      <c r="FP493" s="14">
        <f t="shared" si="1220"/>
        <v>0</v>
      </c>
      <c r="FQ493" s="14">
        <f>IFERROR(VLOOKUP($A493,#REF!,16,0),0)</f>
        <v>0</v>
      </c>
      <c r="FR493" s="14">
        <f t="shared" si="1221"/>
        <v>0</v>
      </c>
      <c r="FS493" s="14">
        <f>IFERROR(VLOOKUP($A493,#REF!,12,0),0)</f>
        <v>0</v>
      </c>
      <c r="FT493" s="14">
        <f t="shared" si="1222"/>
        <v>0</v>
      </c>
      <c r="FU493" s="14">
        <v>0</v>
      </c>
      <c r="FV493" s="14">
        <f t="shared" si="1223"/>
        <v>0</v>
      </c>
      <c r="FW493" s="14">
        <f>IFERROR(VLOOKUP($A493,ConEnroll!$A$8:$S$601,16,0),0)</f>
        <v>0</v>
      </c>
      <c r="FX493" s="14">
        <f t="shared" si="1224"/>
        <v>0</v>
      </c>
      <c r="FY493" s="14">
        <f t="shared" si="1225"/>
        <v>0</v>
      </c>
      <c r="FZ493" s="14">
        <f t="shared" si="1226"/>
        <v>0</v>
      </c>
      <c r="GA493" s="14" t="e">
        <f t="shared" si="1227"/>
        <v>#VALUE!</v>
      </c>
      <c r="GB493" s="14">
        <f t="shared" si="1228"/>
        <v>0</v>
      </c>
      <c r="GC493" s="39"/>
      <c r="GD493" s="14">
        <f t="shared" si="1146"/>
        <v>0</v>
      </c>
      <c r="GE493" s="14">
        <f t="shared" si="1147"/>
        <v>0</v>
      </c>
      <c r="GF493" s="14">
        <f t="shared" si="1148"/>
        <v>0</v>
      </c>
      <c r="GG493" s="14">
        <f t="shared" si="1149"/>
        <v>0</v>
      </c>
      <c r="GH493" s="37">
        <f t="shared" si="1150"/>
        <v>0</v>
      </c>
    </row>
    <row r="494" spans="1:190" ht="12.5" x14ac:dyDescent="0.25">
      <c r="A494" s="67">
        <v>4213</v>
      </c>
      <c r="B494" s="35">
        <v>7</v>
      </c>
      <c r="C494" s="14">
        <v>7</v>
      </c>
      <c r="D494" s="14"/>
      <c r="E494" s="14"/>
      <c r="F494" s="35" t="s">
        <v>486</v>
      </c>
      <c r="G494" s="41"/>
      <c r="H494" s="14">
        <f>IFERROR(VLOOKUP($A494,BaseFY22!$A$7:$AK$528,6,0),0)</f>
        <v>888</v>
      </c>
      <c r="I494" s="14">
        <f>IFERROR(VLOOKUP($A494,BaseFY22!$A$7:$AK$528,28,0),0)</f>
        <v>8436167.8000000007</v>
      </c>
      <c r="J494" s="14">
        <f t="shared" si="1151"/>
        <v>9500.1889639639649</v>
      </c>
      <c r="K494" s="14">
        <f>IFERROR(VLOOKUP($A494,SpecEd22!$A$21:$BB$605,24,0)," ")</f>
        <v>5179834.2906805351</v>
      </c>
      <c r="L494" s="14">
        <f t="shared" si="1152"/>
        <v>5833.1467237393417</v>
      </c>
      <c r="M494" s="14">
        <f>IFERROR(VLOOKUP($A494,ECFE!$A$16:$AB$347,7,0),0)</f>
        <v>0</v>
      </c>
      <c r="N494" s="14">
        <f t="shared" si="1118"/>
        <v>0</v>
      </c>
      <c r="O494" s="14">
        <v>0</v>
      </c>
      <c r="P494" s="14">
        <f t="shared" si="1119"/>
        <v>0</v>
      </c>
      <c r="Q494" s="14">
        <f>IFERROR(VLOOKUP($A494,ConEnroll!$A$7:$S$337,10,0),0)</f>
        <v>0</v>
      </c>
      <c r="R494" s="14">
        <f t="shared" si="1153"/>
        <v>0</v>
      </c>
      <c r="S494" s="14">
        <f t="shared" si="1120"/>
        <v>0</v>
      </c>
      <c r="T494" s="14">
        <f t="shared" si="1154"/>
        <v>0</v>
      </c>
      <c r="U494" s="14">
        <f t="shared" si="1121"/>
        <v>13616002.090680536</v>
      </c>
      <c r="V494" s="14">
        <f t="shared" si="1155"/>
        <v>15333.335687703306</v>
      </c>
      <c r="W494" s="42"/>
      <c r="X494" s="14">
        <f>IFERROR(VLOOKUP($A494,HouseFY22!$A$6:$AJ$528,28,0),0)</f>
        <v>8982419.3452690002</v>
      </c>
      <c r="Y494" s="14">
        <f t="shared" si="1156"/>
        <v>10115.337100528153</v>
      </c>
      <c r="Z494" s="14">
        <f>IFERROR(VLOOKUP($A494,Compens80percent!$A$13:$M$560,12,0),0)</f>
        <v>66215.680000000168</v>
      </c>
      <c r="AA494" s="14">
        <f t="shared" si="1156"/>
        <v>74.567207207207403</v>
      </c>
      <c r="AB494" s="14">
        <f t="shared" si="1157"/>
        <v>9048635.0252689999</v>
      </c>
      <c r="AC494" s="14">
        <f t="shared" si="1156"/>
        <v>10189.90430773536</v>
      </c>
      <c r="AD494" s="14">
        <f>IFERROR(VLOOKUP(A494,SpecEd22!$A$21:$Z$550,14,0),0)</f>
        <v>5179834.2906805351</v>
      </c>
      <c r="AE494" s="14">
        <f t="shared" si="1158"/>
        <v>5833.1467237393417</v>
      </c>
      <c r="AF494" s="14">
        <f>IFERROR(VLOOKUP($A494,ECFE!$A$16:$AB$348,8,0),0)</f>
        <v>0</v>
      </c>
      <c r="AG494" s="14">
        <f t="shared" si="1159"/>
        <v>0</v>
      </c>
      <c r="AH494" s="14">
        <f>IFERROR(VLOOKUP(A494,ParaFY19!$A$21:$Z$543,7,0),0)</f>
        <v>3920</v>
      </c>
      <c r="AI494" s="14">
        <f t="shared" si="1160"/>
        <v>4.4144144144144146</v>
      </c>
      <c r="AJ494" s="14">
        <f>IFERROR(VLOOKUP(A494,ConEnroll!$A$7:$S$341,13,0),0)</f>
        <v>0</v>
      </c>
      <c r="AK494" s="14">
        <f t="shared" si="1161"/>
        <v>0</v>
      </c>
      <c r="AL494" s="14">
        <f t="shared" si="1116"/>
        <v>3920</v>
      </c>
      <c r="AM494" s="14">
        <f t="shared" si="1162"/>
        <v>4.4144144144144146</v>
      </c>
      <c r="AN494" s="14">
        <f t="shared" si="1163"/>
        <v>14232389.315949535</v>
      </c>
      <c r="AO494" s="14">
        <f t="shared" si="1164"/>
        <v>16027.465445889116</v>
      </c>
      <c r="AP494" s="62"/>
      <c r="AQ494" s="14">
        <f t="shared" si="1117"/>
        <v>689.71534377139506</v>
      </c>
      <c r="AR494" s="14">
        <f t="shared" si="1122"/>
        <v>0</v>
      </c>
      <c r="AS494" s="14">
        <f t="shared" si="1123"/>
        <v>4.4144144144144146</v>
      </c>
      <c r="AT494" s="14">
        <f t="shared" si="1165"/>
        <v>694.12975818580946</v>
      </c>
      <c r="AU494" s="37">
        <f t="shared" si="1124"/>
        <v>4.5269325104678466E-2</v>
      </c>
      <c r="AV494" s="42"/>
      <c r="AW494" s="14" t="str">
        <f>IFERROR(VLOOKUP($A494,#REF!,27,0),"0")</f>
        <v>0</v>
      </c>
      <c r="AX494" s="14">
        <f t="shared" si="1166"/>
        <v>0</v>
      </c>
      <c r="AY494" s="14" t="str">
        <f>IFERROR(VLOOKUP($A494,SpecEd22!#REF!,23,0)," ")</f>
        <v xml:space="preserve"> </v>
      </c>
      <c r="AZ494" s="14" t="e">
        <f t="shared" si="1167"/>
        <v>#VALUE!</v>
      </c>
      <c r="BA494" s="14">
        <f>IFERROR(VLOOKUP($A494,ECFE!#REF!,23,0),0)</f>
        <v>0</v>
      </c>
      <c r="BB494" s="14">
        <f t="shared" si="1168"/>
        <v>0</v>
      </c>
      <c r="BC494" s="14">
        <f>IFERROR(VLOOKUP($A494,#REF!,17,0),0)</f>
        <v>0</v>
      </c>
      <c r="BD494" s="14">
        <f t="shared" si="1169"/>
        <v>0</v>
      </c>
      <c r="BE494" s="14">
        <f>IFERROR(VLOOKUP($A494,#REF!,9,0),0)</f>
        <v>0</v>
      </c>
      <c r="BF494" s="14">
        <f t="shared" si="1170"/>
        <v>0</v>
      </c>
      <c r="BG494" s="14">
        <v>0</v>
      </c>
      <c r="BH494" s="14">
        <f t="shared" si="1171"/>
        <v>0</v>
      </c>
      <c r="BI494" s="14">
        <f>IFERROR(VLOOKUP($A494,ConEnroll!$A$8:$S$601,15,0),0)</f>
        <v>0</v>
      </c>
      <c r="BJ494" s="14">
        <f t="shared" si="1172"/>
        <v>0</v>
      </c>
      <c r="BK494" s="14">
        <f t="shared" si="1173"/>
        <v>0</v>
      </c>
      <c r="BL494" s="14">
        <f t="shared" si="1174"/>
        <v>0</v>
      </c>
      <c r="BM494" s="14" t="e">
        <f t="shared" si="1175"/>
        <v>#VALUE!</v>
      </c>
      <c r="BN494" s="14" t="e">
        <f t="shared" si="1176"/>
        <v>#VALUE!</v>
      </c>
      <c r="BO494" s="42"/>
      <c r="BP494" s="14">
        <f t="shared" si="1125"/>
        <v>10115.337100528153</v>
      </c>
      <c r="BQ494" s="14" t="e">
        <f t="shared" si="1126"/>
        <v>#VALUE!</v>
      </c>
      <c r="BR494" s="14">
        <f t="shared" si="1177"/>
        <v>4.4144144144144146</v>
      </c>
      <c r="BS494" s="14" t="e">
        <f t="shared" si="1127"/>
        <v>#VALUE!</v>
      </c>
      <c r="BT494" s="37" t="e">
        <f t="shared" si="1128"/>
        <v>#VALUE!</v>
      </c>
      <c r="BU494" s="41"/>
      <c r="BV494" s="14" t="str">
        <f>IFERROR(VLOOKUP($A494,#REF!,27,0),"0")</f>
        <v>0</v>
      </c>
      <c r="BW494" s="14">
        <f t="shared" si="1178"/>
        <v>0</v>
      </c>
      <c r="BX494" s="14" t="str">
        <f>IFERROR(VLOOKUP($A494,SpecEd22!$Z$22:$AV$606,59,0)," ")</f>
        <v xml:space="preserve"> </v>
      </c>
      <c r="BY494" s="14" t="e">
        <f t="shared" si="1179"/>
        <v>#VALUE!</v>
      </c>
      <c r="BZ494" s="14">
        <f>IFERROR(VLOOKUP($A494,ECFE!#REF!,25,0),0)</f>
        <v>0</v>
      </c>
      <c r="CA494" s="14">
        <f t="shared" si="1180"/>
        <v>0</v>
      </c>
      <c r="CB494" s="14">
        <f>IFERROR(VLOOKUP($A494,#REF!,17,0),0)</f>
        <v>0</v>
      </c>
      <c r="CC494" s="14">
        <f t="shared" si="1181"/>
        <v>0</v>
      </c>
      <c r="CD494" s="14">
        <f>IFERROR(VLOOKUP($A494,#REF!,9,0),0)</f>
        <v>0</v>
      </c>
      <c r="CE494" s="14">
        <f t="shared" si="1182"/>
        <v>0</v>
      </c>
      <c r="CF494" s="14">
        <v>0</v>
      </c>
      <c r="CG494" s="14">
        <f t="shared" si="1183"/>
        <v>0</v>
      </c>
      <c r="CH494" s="14">
        <f>IFERROR(VLOOKUP($A494,ConEnroll!$A$8:$S$601,15,0),0)</f>
        <v>0</v>
      </c>
      <c r="CI494" s="14">
        <f t="shared" si="1184"/>
        <v>0</v>
      </c>
      <c r="CJ494" s="14">
        <f t="shared" si="1185"/>
        <v>0</v>
      </c>
      <c r="CK494" s="14">
        <f t="shared" si="1186"/>
        <v>0</v>
      </c>
      <c r="CL494" s="14" t="e">
        <f t="shared" si="1187"/>
        <v>#VALUE!</v>
      </c>
      <c r="CM494" s="14" t="e">
        <f t="shared" si="1188"/>
        <v>#VALUE!</v>
      </c>
      <c r="CN494" s="42"/>
      <c r="CO494" s="14">
        <f t="shared" si="1129"/>
        <v>-9500.1889639639649</v>
      </c>
      <c r="CP494" s="14" t="e">
        <f t="shared" si="1130"/>
        <v>#VALUE!</v>
      </c>
      <c r="CQ494" s="14">
        <f t="shared" si="1131"/>
        <v>0</v>
      </c>
      <c r="CR494" s="14" t="e">
        <f t="shared" si="1132"/>
        <v>#VALUE!</v>
      </c>
      <c r="CS494" s="37" t="e">
        <f t="shared" si="1133"/>
        <v>#VALUE!</v>
      </c>
      <c r="CT494" s="239"/>
      <c r="CU494" s="239"/>
      <c r="CV494" s="468"/>
      <c r="CW494" s="14">
        <f>IFERROR(VLOOKUP($A494,BaseFY23!$A$7:$AK$527,6,0),0)</f>
        <v>973.82392300000004</v>
      </c>
      <c r="CX494" s="14">
        <f>IFERROR(VLOOKUP($A494,BaseFY23!$A$7:$AN$528,28,0),0)</f>
        <v>9166936.9585829992</v>
      </c>
      <c r="CY494" s="14">
        <f t="shared" si="1189"/>
        <v>9413.3413054209796</v>
      </c>
      <c r="CZ494" s="14">
        <f>IFERROR(VLOOKUP($A494,SpecEd23!$A$21:$BB$605,23,0)," ")</f>
        <v>6081917.7941728132</v>
      </c>
      <c r="DA494" s="14">
        <f t="shared" si="1190"/>
        <v>6245.3978080930892</v>
      </c>
      <c r="DB494" s="14">
        <f>IFERROR(VLOOKUP($A494,ECFE!$A$16:$AB$347,7,0),0)</f>
        <v>0</v>
      </c>
      <c r="DC494" s="14">
        <f t="shared" si="1191"/>
        <v>0</v>
      </c>
      <c r="DD494" s="14">
        <v>0</v>
      </c>
      <c r="DE494" s="14">
        <f t="shared" si="1192"/>
        <v>0</v>
      </c>
      <c r="DF494" s="14">
        <f>IFERROR(VLOOKUP($A494,ConEnroll!$A$7:$S$338,10,0),0)</f>
        <v>0</v>
      </c>
      <c r="DG494" s="14">
        <f t="shared" si="1193"/>
        <v>0</v>
      </c>
      <c r="DH494" s="14">
        <f t="shared" si="1134"/>
        <v>0</v>
      </c>
      <c r="DI494" s="14">
        <f t="shared" si="1194"/>
        <v>0</v>
      </c>
      <c r="DJ494" s="14">
        <f t="shared" si="1135"/>
        <v>15248854.752755813</v>
      </c>
      <c r="DK494" s="14">
        <f t="shared" si="1195"/>
        <v>15658.739113514068</v>
      </c>
      <c r="DL494" s="42"/>
      <c r="DM494" s="14">
        <f>IFERROR(VLOOKUP($A494,HouseFY23!$A$7:$AJ$528,28,0),0)</f>
        <v>9895285.6485830005</v>
      </c>
      <c r="DN494" s="14">
        <f t="shared" si="1196"/>
        <v>10161.267776313398</v>
      </c>
      <c r="DO494" s="14">
        <f>IFERROR(VLOOKUP($A494,Compens80percent!$A$13:$M$560,12,0),0)</f>
        <v>66215.680000000168</v>
      </c>
      <c r="DP494" s="14">
        <f t="shared" si="1196"/>
        <v>67.995536396367797</v>
      </c>
      <c r="DQ494" s="14">
        <f t="shared" si="1197"/>
        <v>9961501.3285830002</v>
      </c>
      <c r="DR494" s="14">
        <f t="shared" si="1198"/>
        <v>11217.906901557433</v>
      </c>
      <c r="DS494" s="14">
        <f>IFERROR(VLOOKUP($A494,SpecEd23!$A$21:$Z$550,14,0),0)</f>
        <v>6081917.7941728132</v>
      </c>
      <c r="DT494" s="14">
        <f t="shared" si="1199"/>
        <v>6245.3978080930892</v>
      </c>
      <c r="DU494" s="14">
        <f>IFERROR(VLOOKUP($A494,ECFE!$A$16:$AB$347,9,0),0)</f>
        <v>0</v>
      </c>
      <c r="DV494" s="14">
        <f t="shared" si="1200"/>
        <v>0</v>
      </c>
      <c r="DW494" s="14">
        <f>IFERROR(VLOOKUP($A494,ParaFY19!$A$21:$Z$543,7,0),0)</f>
        <v>3920</v>
      </c>
      <c r="DX494" s="14">
        <f t="shared" si="1201"/>
        <v>4.0253683519335759</v>
      </c>
      <c r="DY494" s="14">
        <f>IFERROR(VLOOKUP($A494,ConEnroll!$A$7:$S$341,13,0),0)</f>
        <v>0</v>
      </c>
      <c r="DZ494" s="14">
        <f t="shared" si="1202"/>
        <v>0</v>
      </c>
      <c r="EA494" s="14">
        <f t="shared" si="1136"/>
        <v>3920</v>
      </c>
      <c r="EB494" s="14">
        <f t="shared" si="1203"/>
        <v>4.0253683519335759</v>
      </c>
      <c r="EC494" s="14">
        <f t="shared" si="1137"/>
        <v>15981123.442755815</v>
      </c>
      <c r="ED494" s="14">
        <f t="shared" si="1204"/>
        <v>16410.690952758421</v>
      </c>
      <c r="EE494" s="62"/>
      <c r="EF494" s="14">
        <f t="shared" si="1138"/>
        <v>747.92647089241837</v>
      </c>
      <c r="EG494" s="14">
        <f t="shared" si="1139"/>
        <v>0</v>
      </c>
      <c r="EH494" s="14">
        <f t="shared" si="1140"/>
        <v>4.0253683519335759</v>
      </c>
      <c r="EI494" s="14">
        <f t="shared" si="1205"/>
        <v>751.95183924435196</v>
      </c>
      <c r="EJ494" s="37">
        <f t="shared" si="1141"/>
        <v>4.8021225323014026E-2</v>
      </c>
      <c r="EK494" s="42"/>
      <c r="EL494" s="14" t="str">
        <f>IFERROR(VLOOKUP($A494,#REF!,27,0),"0")</f>
        <v>0</v>
      </c>
      <c r="EM494" s="14">
        <f t="shared" si="1206"/>
        <v>0</v>
      </c>
      <c r="EN494" s="14" t="str">
        <f>IFERROR(VLOOKUP($A494,SpecEd23!#REF!,23,0)," ")</f>
        <v xml:space="preserve"> </v>
      </c>
      <c r="EO494" s="14" t="e">
        <f t="shared" si="1207"/>
        <v>#VALUE!</v>
      </c>
      <c r="EP494" s="14">
        <f>IFERROR(VLOOKUP($A494,ECFE!#REF!,24,0),0)</f>
        <v>0</v>
      </c>
      <c r="EQ494" s="14">
        <f t="shared" si="1208"/>
        <v>0</v>
      </c>
      <c r="ER494" s="14">
        <f>IFERROR(VLOOKUP($A494,#REF!,30,0),0)</f>
        <v>0</v>
      </c>
      <c r="ES494" s="14">
        <f t="shared" si="1209"/>
        <v>0</v>
      </c>
      <c r="ET494" s="14">
        <f>IFERROR(VLOOKUP($A494,#REF!,12,0),0)</f>
        <v>0</v>
      </c>
      <c r="EU494" s="14">
        <f t="shared" si="1210"/>
        <v>0</v>
      </c>
      <c r="EV494" s="14">
        <v>0</v>
      </c>
      <c r="EW494" s="14">
        <f t="shared" si="1211"/>
        <v>0</v>
      </c>
      <c r="EX494" s="14">
        <f>IFERROR(VLOOKUP($A494,ConEnroll!$A$8:$S$601,16,0),0)</f>
        <v>0</v>
      </c>
      <c r="EY494" s="14">
        <f t="shared" si="1212"/>
        <v>0</v>
      </c>
      <c r="EZ494" s="14">
        <f t="shared" si="1213"/>
        <v>0</v>
      </c>
      <c r="FA494" s="14">
        <f t="shared" si="1214"/>
        <v>0</v>
      </c>
      <c r="FB494" s="14" t="e">
        <f t="shared" si="1215"/>
        <v>#VALUE!</v>
      </c>
      <c r="FC494" s="14" t="e">
        <f t="shared" si="1216"/>
        <v>#VALUE!</v>
      </c>
      <c r="FD494" s="62"/>
      <c r="FE494" s="14">
        <f t="shared" si="1142"/>
        <v>10161.267776313398</v>
      </c>
      <c r="FF494" s="14" t="e">
        <f t="shared" si="1143"/>
        <v>#VALUE!</v>
      </c>
      <c r="FG494" s="14">
        <f t="shared" si="1217"/>
        <v>4.0253683519335759</v>
      </c>
      <c r="FH494" s="14" t="e">
        <f t="shared" si="1144"/>
        <v>#VALUE!</v>
      </c>
      <c r="FI494" s="37" t="e">
        <f t="shared" si="1145"/>
        <v>#VALUE!</v>
      </c>
      <c r="FJ494" s="12"/>
      <c r="FK494" s="14" t="str">
        <f>IFERROR(VLOOKUP($A494,#REF!,27,0),"0")</f>
        <v>0</v>
      </c>
      <c r="FL494" s="14">
        <f t="shared" si="1218"/>
        <v>0</v>
      </c>
      <c r="FM494" s="14" t="str">
        <f>IFERROR(VLOOKUP($A494,SpecEd23!$X$22:$Y$610,59,0)," ")</f>
        <v xml:space="preserve"> </v>
      </c>
      <c r="FN494" s="14" t="e">
        <f t="shared" si="1219"/>
        <v>#VALUE!</v>
      </c>
      <c r="FO494" s="14">
        <f>IFERROR(VLOOKUP($A494,ECFE!#REF!,26,0),0)</f>
        <v>0</v>
      </c>
      <c r="FP494" s="14">
        <f t="shared" si="1220"/>
        <v>0</v>
      </c>
      <c r="FQ494" s="14">
        <f>IFERROR(VLOOKUP($A494,#REF!,16,0),0)</f>
        <v>0</v>
      </c>
      <c r="FR494" s="14">
        <f t="shared" si="1221"/>
        <v>0</v>
      </c>
      <c r="FS494" s="14">
        <f>IFERROR(VLOOKUP($A494,#REF!,12,0),0)</f>
        <v>0</v>
      </c>
      <c r="FT494" s="14">
        <f t="shared" si="1222"/>
        <v>0</v>
      </c>
      <c r="FU494" s="14">
        <v>0</v>
      </c>
      <c r="FV494" s="14">
        <f t="shared" si="1223"/>
        <v>0</v>
      </c>
      <c r="FW494" s="14">
        <f>IFERROR(VLOOKUP($A494,ConEnroll!$A$8:$S$601,16,0),0)</f>
        <v>0</v>
      </c>
      <c r="FX494" s="14">
        <f t="shared" si="1224"/>
        <v>0</v>
      </c>
      <c r="FY494" s="14">
        <f t="shared" si="1225"/>
        <v>0</v>
      </c>
      <c r="FZ494" s="14">
        <f t="shared" si="1226"/>
        <v>0</v>
      </c>
      <c r="GA494" s="14" t="e">
        <f t="shared" si="1227"/>
        <v>#VALUE!</v>
      </c>
      <c r="GB494" s="14" t="e">
        <f t="shared" si="1228"/>
        <v>#VALUE!</v>
      </c>
      <c r="GC494" s="39"/>
      <c r="GD494" s="14">
        <f t="shared" si="1146"/>
        <v>-9413.3413054209796</v>
      </c>
      <c r="GE494" s="14" t="e">
        <f t="shared" si="1147"/>
        <v>#VALUE!</v>
      </c>
      <c r="GF494" s="14">
        <f t="shared" si="1148"/>
        <v>0</v>
      </c>
      <c r="GG494" s="14" t="e">
        <f t="shared" si="1149"/>
        <v>#VALUE!</v>
      </c>
      <c r="GH494" s="37" t="e">
        <f t="shared" si="1150"/>
        <v>#VALUE!</v>
      </c>
    </row>
    <row r="495" spans="1:190" ht="12.5" x14ac:dyDescent="0.25">
      <c r="A495" s="67">
        <v>4215</v>
      </c>
      <c r="B495" s="35">
        <v>7</v>
      </c>
      <c r="C495" s="14">
        <v>7</v>
      </c>
      <c r="D495" s="14"/>
      <c r="E495" s="14"/>
      <c r="F495" s="35" t="s">
        <v>487</v>
      </c>
      <c r="G495" s="41"/>
      <c r="H495" s="14">
        <f>IFERROR(VLOOKUP($A495,BaseFY22!$A$7:$AK$528,6,0),0)</f>
        <v>167</v>
      </c>
      <c r="I495" s="14">
        <f>IFERROR(VLOOKUP($A495,BaseFY22!$A$7:$AK$528,28,0),0)</f>
        <v>2240365</v>
      </c>
      <c r="J495" s="14">
        <f t="shared" si="1151"/>
        <v>13415.359281437126</v>
      </c>
      <c r="K495" s="14">
        <f>IFERROR(VLOOKUP($A495,SpecEd22!$A$21:$BB$605,24,0)," ")</f>
        <v>423088.25292973995</v>
      </c>
      <c r="L495" s="14">
        <f t="shared" si="1152"/>
        <v>2533.4625923936524</v>
      </c>
      <c r="M495" s="14">
        <f>IFERROR(VLOOKUP($A495,ECFE!$A$16:$AB$347,7,0),0)</f>
        <v>0</v>
      </c>
      <c r="N495" s="14">
        <f t="shared" si="1118"/>
        <v>0</v>
      </c>
      <c r="O495" s="14">
        <v>0</v>
      </c>
      <c r="P495" s="14">
        <f t="shared" si="1119"/>
        <v>0</v>
      </c>
      <c r="Q495" s="14">
        <f>IFERROR(VLOOKUP($A495,ConEnroll!$A$7:$S$337,10,0),0)</f>
        <v>0</v>
      </c>
      <c r="R495" s="14">
        <f t="shared" si="1153"/>
        <v>0</v>
      </c>
      <c r="S495" s="14">
        <f t="shared" si="1120"/>
        <v>0</v>
      </c>
      <c r="T495" s="14">
        <f t="shared" si="1154"/>
        <v>0</v>
      </c>
      <c r="U495" s="14">
        <f t="shared" si="1121"/>
        <v>2663453.2529297401</v>
      </c>
      <c r="V495" s="14">
        <f t="shared" si="1155"/>
        <v>15948.821873830779</v>
      </c>
      <c r="W495" s="42"/>
      <c r="X495" s="14">
        <f>IFERROR(VLOOKUP($A495,HouseFY22!$A$6:$AJ$528,28,0),0)</f>
        <v>2416132.5696479999</v>
      </c>
      <c r="Y495" s="14">
        <f t="shared" si="1156"/>
        <v>14467.859698491018</v>
      </c>
      <c r="Z495" s="14">
        <f>IFERROR(VLOOKUP($A495,Compens80percent!$A$13:$M$560,12,0),0)</f>
        <v>86492.799999999814</v>
      </c>
      <c r="AA495" s="14">
        <f t="shared" si="1156"/>
        <v>517.92095808383124</v>
      </c>
      <c r="AB495" s="14">
        <f t="shared" si="1157"/>
        <v>2502625.3696479998</v>
      </c>
      <c r="AC495" s="14">
        <f t="shared" si="1156"/>
        <v>14985.780656574849</v>
      </c>
      <c r="AD495" s="14">
        <f>IFERROR(VLOOKUP(A495,SpecEd22!$A$21:$Z$550,14,0),0)</f>
        <v>423088.25292973995</v>
      </c>
      <c r="AE495" s="14">
        <f t="shared" si="1158"/>
        <v>2533.4625923936524</v>
      </c>
      <c r="AF495" s="14">
        <f>IFERROR(VLOOKUP($A495,ECFE!$A$16:$AB$348,8,0),0)</f>
        <v>0</v>
      </c>
      <c r="AG495" s="14">
        <f t="shared" si="1159"/>
        <v>0</v>
      </c>
      <c r="AH495" s="14">
        <f>IFERROR(VLOOKUP(A495,ParaFY19!$A$21:$Z$543,7,0),0)</f>
        <v>588</v>
      </c>
      <c r="AI495" s="14">
        <f t="shared" si="1160"/>
        <v>3.5209580838323356</v>
      </c>
      <c r="AJ495" s="14">
        <f>IFERROR(VLOOKUP(A495,ConEnroll!$A$7:$S$341,13,0),0)</f>
        <v>0</v>
      </c>
      <c r="AK495" s="14">
        <f t="shared" si="1161"/>
        <v>0</v>
      </c>
      <c r="AL495" s="14">
        <f t="shared" si="1116"/>
        <v>588</v>
      </c>
      <c r="AM495" s="14">
        <f t="shared" si="1162"/>
        <v>3.5209580838323356</v>
      </c>
      <c r="AN495" s="14">
        <f t="shared" si="1163"/>
        <v>2926301.6225777399</v>
      </c>
      <c r="AO495" s="14">
        <f t="shared" si="1164"/>
        <v>17522.764207052336</v>
      </c>
      <c r="AP495" s="62"/>
      <c r="AQ495" s="14">
        <f t="shared" si="1117"/>
        <v>1570.4213751377229</v>
      </c>
      <c r="AR495" s="14">
        <f t="shared" si="1122"/>
        <v>0</v>
      </c>
      <c r="AS495" s="14">
        <f t="shared" si="1123"/>
        <v>3.5209580838323356</v>
      </c>
      <c r="AT495" s="14">
        <f t="shared" si="1165"/>
        <v>1573.9423332215551</v>
      </c>
      <c r="AU495" s="37">
        <f t="shared" si="1124"/>
        <v>9.8687059500245505E-2</v>
      </c>
      <c r="AV495" s="42"/>
      <c r="AW495" s="14" t="str">
        <f>IFERROR(VLOOKUP($A495,#REF!,27,0),"0")</f>
        <v>0</v>
      </c>
      <c r="AX495" s="14">
        <f t="shared" si="1166"/>
        <v>0</v>
      </c>
      <c r="AY495" s="14" t="str">
        <f>IFERROR(VLOOKUP($A495,SpecEd22!#REF!,23,0)," ")</f>
        <v xml:space="preserve"> </v>
      </c>
      <c r="AZ495" s="14" t="e">
        <f t="shared" si="1167"/>
        <v>#VALUE!</v>
      </c>
      <c r="BA495" s="14">
        <f>IFERROR(VLOOKUP($A495,ECFE!#REF!,23,0),0)</f>
        <v>0</v>
      </c>
      <c r="BB495" s="14">
        <f t="shared" si="1168"/>
        <v>0</v>
      </c>
      <c r="BC495" s="14">
        <f>IFERROR(VLOOKUP($A495,#REF!,17,0),0)</f>
        <v>0</v>
      </c>
      <c r="BD495" s="14">
        <f t="shared" si="1169"/>
        <v>0</v>
      </c>
      <c r="BE495" s="14">
        <f>IFERROR(VLOOKUP($A495,#REF!,9,0),0)</f>
        <v>0</v>
      </c>
      <c r="BF495" s="14">
        <f t="shared" si="1170"/>
        <v>0</v>
      </c>
      <c r="BG495" s="14">
        <v>0</v>
      </c>
      <c r="BH495" s="14">
        <f t="shared" si="1171"/>
        <v>0</v>
      </c>
      <c r="BI495" s="14">
        <f>IFERROR(VLOOKUP($A495,ConEnroll!$A$8:$S$601,15,0),0)</f>
        <v>0</v>
      </c>
      <c r="BJ495" s="14">
        <f t="shared" si="1172"/>
        <v>0</v>
      </c>
      <c r="BK495" s="14">
        <f t="shared" si="1173"/>
        <v>0</v>
      </c>
      <c r="BL495" s="14">
        <f t="shared" si="1174"/>
        <v>0</v>
      </c>
      <c r="BM495" s="14" t="e">
        <f t="shared" si="1175"/>
        <v>#VALUE!</v>
      </c>
      <c r="BN495" s="14" t="e">
        <f t="shared" si="1176"/>
        <v>#VALUE!</v>
      </c>
      <c r="BO495" s="42"/>
      <c r="BP495" s="14">
        <f t="shared" si="1125"/>
        <v>14467.859698491018</v>
      </c>
      <c r="BQ495" s="14" t="e">
        <f t="shared" si="1126"/>
        <v>#VALUE!</v>
      </c>
      <c r="BR495" s="14">
        <f t="shared" si="1177"/>
        <v>3.5209580838323356</v>
      </c>
      <c r="BS495" s="14" t="e">
        <f t="shared" si="1127"/>
        <v>#VALUE!</v>
      </c>
      <c r="BT495" s="37" t="e">
        <f t="shared" si="1128"/>
        <v>#VALUE!</v>
      </c>
      <c r="BU495" s="41"/>
      <c r="BV495" s="14" t="str">
        <f>IFERROR(VLOOKUP($A495,#REF!,27,0),"0")</f>
        <v>0</v>
      </c>
      <c r="BW495" s="14">
        <f t="shared" si="1178"/>
        <v>0</v>
      </c>
      <c r="BX495" s="14" t="str">
        <f>IFERROR(VLOOKUP($A495,SpecEd22!$Z$22:$AV$606,59,0)," ")</f>
        <v xml:space="preserve"> </v>
      </c>
      <c r="BY495" s="14" t="e">
        <f t="shared" si="1179"/>
        <v>#VALUE!</v>
      </c>
      <c r="BZ495" s="14">
        <f>IFERROR(VLOOKUP($A495,ECFE!#REF!,25,0),0)</f>
        <v>0</v>
      </c>
      <c r="CA495" s="14">
        <f t="shared" si="1180"/>
        <v>0</v>
      </c>
      <c r="CB495" s="14">
        <f>IFERROR(VLOOKUP($A495,#REF!,17,0),0)</f>
        <v>0</v>
      </c>
      <c r="CC495" s="14">
        <f t="shared" si="1181"/>
        <v>0</v>
      </c>
      <c r="CD495" s="14">
        <f>IFERROR(VLOOKUP($A495,#REF!,9,0),0)</f>
        <v>0</v>
      </c>
      <c r="CE495" s="14">
        <f t="shared" si="1182"/>
        <v>0</v>
      </c>
      <c r="CF495" s="14">
        <v>0</v>
      </c>
      <c r="CG495" s="14">
        <f t="shared" si="1183"/>
        <v>0</v>
      </c>
      <c r="CH495" s="14">
        <f>IFERROR(VLOOKUP($A495,ConEnroll!$A$8:$S$601,15,0),0)</f>
        <v>0</v>
      </c>
      <c r="CI495" s="14">
        <f t="shared" si="1184"/>
        <v>0</v>
      </c>
      <c r="CJ495" s="14">
        <f t="shared" si="1185"/>
        <v>0</v>
      </c>
      <c r="CK495" s="14">
        <f t="shared" si="1186"/>
        <v>0</v>
      </c>
      <c r="CL495" s="14" t="e">
        <f t="shared" si="1187"/>
        <v>#VALUE!</v>
      </c>
      <c r="CM495" s="14" t="e">
        <f t="shared" si="1188"/>
        <v>#VALUE!</v>
      </c>
      <c r="CN495" s="42"/>
      <c r="CO495" s="14">
        <f t="shared" si="1129"/>
        <v>-13415.359281437126</v>
      </c>
      <c r="CP495" s="14" t="e">
        <f t="shared" si="1130"/>
        <v>#VALUE!</v>
      </c>
      <c r="CQ495" s="14">
        <f t="shared" si="1131"/>
        <v>0</v>
      </c>
      <c r="CR495" s="14" t="e">
        <f t="shared" si="1132"/>
        <v>#VALUE!</v>
      </c>
      <c r="CS495" s="37" t="e">
        <f t="shared" si="1133"/>
        <v>#VALUE!</v>
      </c>
      <c r="CT495" s="239"/>
      <c r="CU495" s="239"/>
      <c r="CV495" s="468"/>
      <c r="CW495" s="14">
        <f>IFERROR(VLOOKUP($A495,BaseFY23!$A$7:$AK$527,6,0),0)</f>
        <v>165.08873299999999</v>
      </c>
      <c r="CX495" s="14">
        <f>IFERROR(VLOOKUP($A495,BaseFY23!$A$7:$AN$528,28,0),0)</f>
        <v>1950532.1803649999</v>
      </c>
      <c r="CY495" s="14">
        <f t="shared" si="1189"/>
        <v>11815.053304485655</v>
      </c>
      <c r="CZ495" s="14">
        <f>IFERROR(VLOOKUP($A495,SpecEd23!$A$21:$BB$605,23,0)," ")</f>
        <v>438141.1027951485</v>
      </c>
      <c r="DA495" s="14">
        <f t="shared" si="1190"/>
        <v>2653.9733804556399</v>
      </c>
      <c r="DB495" s="14">
        <f>IFERROR(VLOOKUP($A495,ECFE!$A$16:$AB$347,7,0),0)</f>
        <v>0</v>
      </c>
      <c r="DC495" s="14">
        <f t="shared" si="1191"/>
        <v>0</v>
      </c>
      <c r="DD495" s="14">
        <v>0</v>
      </c>
      <c r="DE495" s="14">
        <f t="shared" si="1192"/>
        <v>0</v>
      </c>
      <c r="DF495" s="14">
        <f>IFERROR(VLOOKUP($A495,ConEnroll!$A$7:$S$338,10,0),0)</f>
        <v>0</v>
      </c>
      <c r="DG495" s="14">
        <f t="shared" si="1193"/>
        <v>0</v>
      </c>
      <c r="DH495" s="14">
        <f t="shared" si="1134"/>
        <v>0</v>
      </c>
      <c r="DI495" s="14">
        <f t="shared" si="1194"/>
        <v>0</v>
      </c>
      <c r="DJ495" s="14">
        <f t="shared" si="1135"/>
        <v>2388673.2831601482</v>
      </c>
      <c r="DK495" s="14">
        <f t="shared" si="1195"/>
        <v>14469.026684941293</v>
      </c>
      <c r="DL495" s="42"/>
      <c r="DM495" s="14">
        <f>IFERROR(VLOOKUP($A495,HouseFY23!$A$7:$AJ$528,28,0),0)</f>
        <v>2153649.220365</v>
      </c>
      <c r="DN495" s="14">
        <f t="shared" si="1196"/>
        <v>13045.404015336408</v>
      </c>
      <c r="DO495" s="14">
        <f>IFERROR(VLOOKUP($A495,Compens80percent!$A$13:$M$560,12,0),0)</f>
        <v>86492.799999999814</v>
      </c>
      <c r="DP495" s="14">
        <f t="shared" si="1196"/>
        <v>523.91703799677123</v>
      </c>
      <c r="DQ495" s="14">
        <f t="shared" si="1197"/>
        <v>2240142.0203649998</v>
      </c>
      <c r="DR495" s="14">
        <f t="shared" si="1198"/>
        <v>13414.024074041914</v>
      </c>
      <c r="DS495" s="14">
        <f>IFERROR(VLOOKUP($A495,SpecEd23!$A$21:$Z$550,14,0),0)</f>
        <v>438141.1027951485</v>
      </c>
      <c r="DT495" s="14">
        <f t="shared" si="1199"/>
        <v>2653.9733804556399</v>
      </c>
      <c r="DU495" s="14">
        <f>IFERROR(VLOOKUP($A495,ECFE!$A$16:$AB$347,9,0),0)</f>
        <v>0</v>
      </c>
      <c r="DV495" s="14">
        <f t="shared" si="1200"/>
        <v>0</v>
      </c>
      <c r="DW495" s="14">
        <f>IFERROR(VLOOKUP($A495,ParaFY19!$A$21:$Z$543,7,0),0)</f>
        <v>588</v>
      </c>
      <c r="DX495" s="14">
        <f t="shared" si="1201"/>
        <v>3.5617209564507353</v>
      </c>
      <c r="DY495" s="14">
        <f>IFERROR(VLOOKUP($A495,ConEnroll!$A$7:$S$341,13,0),0)</f>
        <v>0</v>
      </c>
      <c r="DZ495" s="14">
        <f t="shared" si="1202"/>
        <v>0</v>
      </c>
      <c r="EA495" s="14">
        <f t="shared" si="1136"/>
        <v>588</v>
      </c>
      <c r="EB495" s="14">
        <f t="shared" si="1203"/>
        <v>3.5617209564507353</v>
      </c>
      <c r="EC495" s="14">
        <f t="shared" si="1137"/>
        <v>2592378.3231601482</v>
      </c>
      <c r="ED495" s="14">
        <f t="shared" si="1204"/>
        <v>15702.939116748497</v>
      </c>
      <c r="EE495" s="62"/>
      <c r="EF495" s="14">
        <f t="shared" si="1138"/>
        <v>1230.3507108507529</v>
      </c>
      <c r="EG495" s="14">
        <f t="shared" si="1139"/>
        <v>0</v>
      </c>
      <c r="EH495" s="14">
        <f t="shared" si="1140"/>
        <v>3.5617209564507353</v>
      </c>
      <c r="EI495" s="14">
        <f t="shared" si="1205"/>
        <v>1233.9124318072036</v>
      </c>
      <c r="EJ495" s="37">
        <f t="shared" si="1141"/>
        <v>8.527957399452471E-2</v>
      </c>
      <c r="EK495" s="42"/>
      <c r="EL495" s="14" t="str">
        <f>IFERROR(VLOOKUP($A495,#REF!,27,0),"0")</f>
        <v>0</v>
      </c>
      <c r="EM495" s="14">
        <f t="shared" si="1206"/>
        <v>0</v>
      </c>
      <c r="EN495" s="14" t="str">
        <f>IFERROR(VLOOKUP($A495,SpecEd23!#REF!,23,0)," ")</f>
        <v xml:space="preserve"> </v>
      </c>
      <c r="EO495" s="14" t="e">
        <f t="shared" si="1207"/>
        <v>#VALUE!</v>
      </c>
      <c r="EP495" s="14">
        <f>IFERROR(VLOOKUP($A495,ECFE!#REF!,24,0),0)</f>
        <v>0</v>
      </c>
      <c r="EQ495" s="14">
        <f t="shared" si="1208"/>
        <v>0</v>
      </c>
      <c r="ER495" s="14">
        <f>IFERROR(VLOOKUP($A495,#REF!,30,0),0)</f>
        <v>0</v>
      </c>
      <c r="ES495" s="14">
        <f t="shared" si="1209"/>
        <v>0</v>
      </c>
      <c r="ET495" s="14">
        <f>IFERROR(VLOOKUP($A495,#REF!,12,0),0)</f>
        <v>0</v>
      </c>
      <c r="EU495" s="14">
        <f t="shared" si="1210"/>
        <v>0</v>
      </c>
      <c r="EV495" s="14">
        <v>0</v>
      </c>
      <c r="EW495" s="14">
        <f t="shared" si="1211"/>
        <v>0</v>
      </c>
      <c r="EX495" s="14">
        <f>IFERROR(VLOOKUP($A495,ConEnroll!$A$8:$S$601,16,0),0)</f>
        <v>0</v>
      </c>
      <c r="EY495" s="14">
        <f t="shared" si="1212"/>
        <v>0</v>
      </c>
      <c r="EZ495" s="14">
        <f t="shared" si="1213"/>
        <v>0</v>
      </c>
      <c r="FA495" s="14">
        <f t="shared" si="1214"/>
        <v>0</v>
      </c>
      <c r="FB495" s="14" t="e">
        <f t="shared" si="1215"/>
        <v>#VALUE!</v>
      </c>
      <c r="FC495" s="14" t="e">
        <f t="shared" si="1216"/>
        <v>#VALUE!</v>
      </c>
      <c r="FD495" s="62"/>
      <c r="FE495" s="14">
        <f t="shared" si="1142"/>
        <v>13045.404015336408</v>
      </c>
      <c r="FF495" s="14" t="e">
        <f t="shared" si="1143"/>
        <v>#VALUE!</v>
      </c>
      <c r="FG495" s="14">
        <f t="shared" si="1217"/>
        <v>3.5617209564507353</v>
      </c>
      <c r="FH495" s="14" t="e">
        <f t="shared" si="1144"/>
        <v>#VALUE!</v>
      </c>
      <c r="FI495" s="37" t="e">
        <f t="shared" si="1145"/>
        <v>#VALUE!</v>
      </c>
      <c r="FJ495" s="12"/>
      <c r="FK495" s="14" t="str">
        <f>IFERROR(VLOOKUP($A495,#REF!,27,0),"0")</f>
        <v>0</v>
      </c>
      <c r="FL495" s="14">
        <f t="shared" si="1218"/>
        <v>0</v>
      </c>
      <c r="FM495" s="14" t="str">
        <f>IFERROR(VLOOKUP($A495,SpecEd23!$X$22:$Y$610,59,0)," ")</f>
        <v xml:space="preserve"> </v>
      </c>
      <c r="FN495" s="14" t="e">
        <f t="shared" si="1219"/>
        <v>#VALUE!</v>
      </c>
      <c r="FO495" s="14">
        <f>IFERROR(VLOOKUP($A495,ECFE!#REF!,26,0),0)</f>
        <v>0</v>
      </c>
      <c r="FP495" s="14">
        <f t="shared" si="1220"/>
        <v>0</v>
      </c>
      <c r="FQ495" s="14">
        <f>IFERROR(VLOOKUP($A495,#REF!,16,0),0)</f>
        <v>0</v>
      </c>
      <c r="FR495" s="14">
        <f t="shared" si="1221"/>
        <v>0</v>
      </c>
      <c r="FS495" s="14">
        <f>IFERROR(VLOOKUP($A495,#REF!,12,0),0)</f>
        <v>0</v>
      </c>
      <c r="FT495" s="14">
        <f t="shared" si="1222"/>
        <v>0</v>
      </c>
      <c r="FU495" s="14">
        <v>0</v>
      </c>
      <c r="FV495" s="14">
        <f t="shared" si="1223"/>
        <v>0</v>
      </c>
      <c r="FW495" s="14">
        <f>IFERROR(VLOOKUP($A495,ConEnroll!$A$8:$S$601,16,0),0)</f>
        <v>0</v>
      </c>
      <c r="FX495" s="14">
        <f t="shared" si="1224"/>
        <v>0</v>
      </c>
      <c r="FY495" s="14">
        <f t="shared" si="1225"/>
        <v>0</v>
      </c>
      <c r="FZ495" s="14">
        <f t="shared" si="1226"/>
        <v>0</v>
      </c>
      <c r="GA495" s="14" t="e">
        <f t="shared" si="1227"/>
        <v>#VALUE!</v>
      </c>
      <c r="GB495" s="14" t="e">
        <f t="shared" si="1228"/>
        <v>#VALUE!</v>
      </c>
      <c r="GC495" s="39"/>
      <c r="GD495" s="14">
        <f t="shared" si="1146"/>
        <v>-11815.053304485655</v>
      </c>
      <c r="GE495" s="14" t="e">
        <f t="shared" si="1147"/>
        <v>#VALUE!</v>
      </c>
      <c r="GF495" s="14">
        <f t="shared" si="1148"/>
        <v>0</v>
      </c>
      <c r="GG495" s="14" t="e">
        <f t="shared" si="1149"/>
        <v>#VALUE!</v>
      </c>
      <c r="GH495" s="37" t="e">
        <f t="shared" si="1150"/>
        <v>#VALUE!</v>
      </c>
    </row>
    <row r="496" spans="1:190" ht="12.5" x14ac:dyDescent="0.25">
      <c r="A496" s="67">
        <v>4217</v>
      </c>
      <c r="B496" s="35">
        <v>7</v>
      </c>
      <c r="C496" s="14">
        <v>7</v>
      </c>
      <c r="D496" s="14"/>
      <c r="E496" s="14"/>
      <c r="F496" s="35" t="s">
        <v>488</v>
      </c>
      <c r="G496" s="41"/>
      <c r="H496" s="14">
        <f>IFERROR(VLOOKUP($A496,BaseFY22!$A$7:$AK$528,6,0),0)</f>
        <v>132</v>
      </c>
      <c r="I496" s="14">
        <f>IFERROR(VLOOKUP($A496,BaseFY22!$A$7:$AK$528,28,0),0)</f>
        <v>1330532.6000000001</v>
      </c>
      <c r="J496" s="14">
        <f t="shared" si="1151"/>
        <v>10079.792424242425</v>
      </c>
      <c r="K496" s="14">
        <f>IFERROR(VLOOKUP($A496,SpecEd22!$A$21:$BB$605,24,0)," ")</f>
        <v>957476.31947096623</v>
      </c>
      <c r="L496" s="14">
        <f t="shared" si="1152"/>
        <v>7253.6084808406531</v>
      </c>
      <c r="M496" s="14">
        <f>IFERROR(VLOOKUP($A496,ECFE!$A$16:$AB$347,7,0),0)</f>
        <v>0</v>
      </c>
      <c r="N496" s="14">
        <f t="shared" si="1118"/>
        <v>0</v>
      </c>
      <c r="O496" s="14">
        <v>0</v>
      </c>
      <c r="P496" s="14">
        <f t="shared" si="1119"/>
        <v>0</v>
      </c>
      <c r="Q496" s="14">
        <f>IFERROR(VLOOKUP($A496,ConEnroll!$A$7:$S$337,10,0),0)</f>
        <v>0</v>
      </c>
      <c r="R496" s="14">
        <f t="shared" si="1153"/>
        <v>0</v>
      </c>
      <c r="S496" s="14">
        <f t="shared" si="1120"/>
        <v>0</v>
      </c>
      <c r="T496" s="14">
        <f t="shared" si="1154"/>
        <v>0</v>
      </c>
      <c r="U496" s="14">
        <f t="shared" si="1121"/>
        <v>2288008.9194709663</v>
      </c>
      <c r="V496" s="14">
        <f t="shared" si="1155"/>
        <v>17333.400905083079</v>
      </c>
      <c r="W496" s="42"/>
      <c r="X496" s="14">
        <f>IFERROR(VLOOKUP($A496,HouseFY22!$A$6:$AJ$528,28,0),0)</f>
        <v>1355651.4275100001</v>
      </c>
      <c r="Y496" s="14">
        <f t="shared" si="1156"/>
        <v>10270.086572045455</v>
      </c>
      <c r="Z496" s="14">
        <f>IFERROR(VLOOKUP($A496,Compens80percent!$A$13:$M$560,12,0),0)</f>
        <v>0</v>
      </c>
      <c r="AA496" s="14">
        <f t="shared" si="1156"/>
        <v>0</v>
      </c>
      <c r="AB496" s="14">
        <f t="shared" si="1157"/>
        <v>1355651.4275100001</v>
      </c>
      <c r="AC496" s="14">
        <f t="shared" si="1156"/>
        <v>10270.086572045455</v>
      </c>
      <c r="AD496" s="14">
        <f>IFERROR(VLOOKUP(A496,SpecEd22!$A$21:$Z$550,14,0),0)</f>
        <v>957476.31947096623</v>
      </c>
      <c r="AE496" s="14">
        <f t="shared" si="1158"/>
        <v>7253.6084808406531</v>
      </c>
      <c r="AF496" s="14">
        <f>IFERROR(VLOOKUP($A496,ECFE!$A$16:$AB$348,8,0),0)</f>
        <v>0</v>
      </c>
      <c r="AG496" s="14">
        <f t="shared" si="1159"/>
        <v>0</v>
      </c>
      <c r="AH496" s="14">
        <f>IFERROR(VLOOKUP(A496,ParaFY19!$A$21:$Z$543,7,0),0)</f>
        <v>2156</v>
      </c>
      <c r="AI496" s="14">
        <f t="shared" si="1160"/>
        <v>16.333333333333332</v>
      </c>
      <c r="AJ496" s="14">
        <f>IFERROR(VLOOKUP(A496,ConEnroll!$A$7:$S$341,13,0),0)</f>
        <v>0</v>
      </c>
      <c r="AK496" s="14">
        <f t="shared" si="1161"/>
        <v>0</v>
      </c>
      <c r="AL496" s="14">
        <f t="shared" si="1116"/>
        <v>2156</v>
      </c>
      <c r="AM496" s="14">
        <f t="shared" si="1162"/>
        <v>16.333333333333332</v>
      </c>
      <c r="AN496" s="14">
        <f t="shared" si="1163"/>
        <v>2315283.7469809661</v>
      </c>
      <c r="AO496" s="14">
        <f t="shared" si="1164"/>
        <v>17540.028386219441</v>
      </c>
      <c r="AP496" s="62"/>
      <c r="AQ496" s="14">
        <f t="shared" si="1117"/>
        <v>190.29414780302977</v>
      </c>
      <c r="AR496" s="14">
        <f t="shared" si="1122"/>
        <v>0</v>
      </c>
      <c r="AS496" s="14">
        <f t="shared" si="1123"/>
        <v>16.333333333333332</v>
      </c>
      <c r="AT496" s="14">
        <f t="shared" si="1165"/>
        <v>206.62748113636312</v>
      </c>
      <c r="AU496" s="37">
        <f t="shared" si="1124"/>
        <v>1.1920769747832285E-2</v>
      </c>
      <c r="AV496" s="42"/>
      <c r="AW496" s="14" t="str">
        <f>IFERROR(VLOOKUP($A496,#REF!,27,0),"0")</f>
        <v>0</v>
      </c>
      <c r="AX496" s="14">
        <f t="shared" si="1166"/>
        <v>0</v>
      </c>
      <c r="AY496" s="14" t="str">
        <f>IFERROR(VLOOKUP($A496,SpecEd22!#REF!,23,0)," ")</f>
        <v xml:space="preserve"> </v>
      </c>
      <c r="AZ496" s="14" t="e">
        <f t="shared" si="1167"/>
        <v>#VALUE!</v>
      </c>
      <c r="BA496" s="14">
        <f>IFERROR(VLOOKUP($A496,ECFE!#REF!,23,0),0)</f>
        <v>0</v>
      </c>
      <c r="BB496" s="14">
        <f t="shared" si="1168"/>
        <v>0</v>
      </c>
      <c r="BC496" s="14">
        <f>IFERROR(VLOOKUP($A496,#REF!,17,0),0)</f>
        <v>0</v>
      </c>
      <c r="BD496" s="14">
        <f t="shared" si="1169"/>
        <v>0</v>
      </c>
      <c r="BE496" s="14">
        <f>IFERROR(VLOOKUP($A496,#REF!,9,0),0)</f>
        <v>0</v>
      </c>
      <c r="BF496" s="14">
        <f t="shared" si="1170"/>
        <v>0</v>
      </c>
      <c r="BG496" s="14">
        <v>0</v>
      </c>
      <c r="BH496" s="14">
        <f t="shared" si="1171"/>
        <v>0</v>
      </c>
      <c r="BI496" s="14">
        <f>IFERROR(VLOOKUP($A496,ConEnroll!$A$8:$S$601,15,0),0)</f>
        <v>-1769</v>
      </c>
      <c r="BJ496" s="14">
        <f t="shared" si="1172"/>
        <v>-13.401515151515152</v>
      </c>
      <c r="BK496" s="14">
        <f t="shared" si="1173"/>
        <v>-1769</v>
      </c>
      <c r="BL496" s="14">
        <f t="shared" si="1174"/>
        <v>-13.401515151515152</v>
      </c>
      <c r="BM496" s="14" t="e">
        <f t="shared" si="1175"/>
        <v>#VALUE!</v>
      </c>
      <c r="BN496" s="14" t="e">
        <f t="shared" si="1176"/>
        <v>#VALUE!</v>
      </c>
      <c r="BO496" s="42"/>
      <c r="BP496" s="14">
        <f t="shared" si="1125"/>
        <v>10270.086572045455</v>
      </c>
      <c r="BQ496" s="14" t="e">
        <f t="shared" si="1126"/>
        <v>#VALUE!</v>
      </c>
      <c r="BR496" s="14">
        <f t="shared" si="1177"/>
        <v>29.734848484848484</v>
      </c>
      <c r="BS496" s="14" t="e">
        <f t="shared" si="1127"/>
        <v>#VALUE!</v>
      </c>
      <c r="BT496" s="37" t="e">
        <f t="shared" si="1128"/>
        <v>#VALUE!</v>
      </c>
      <c r="BU496" s="41"/>
      <c r="BV496" s="14" t="str">
        <f>IFERROR(VLOOKUP($A496,#REF!,27,0),"0")</f>
        <v>0</v>
      </c>
      <c r="BW496" s="14">
        <f t="shared" si="1178"/>
        <v>0</v>
      </c>
      <c r="BX496" s="14" t="str">
        <f>IFERROR(VLOOKUP($A496,SpecEd22!$Z$22:$AV$606,59,0)," ")</f>
        <v xml:space="preserve"> </v>
      </c>
      <c r="BY496" s="14" t="e">
        <f t="shared" si="1179"/>
        <v>#VALUE!</v>
      </c>
      <c r="BZ496" s="14">
        <f>IFERROR(VLOOKUP($A496,ECFE!#REF!,25,0),0)</f>
        <v>0</v>
      </c>
      <c r="CA496" s="14">
        <f t="shared" si="1180"/>
        <v>0</v>
      </c>
      <c r="CB496" s="14">
        <f>IFERROR(VLOOKUP($A496,#REF!,17,0),0)</f>
        <v>0</v>
      </c>
      <c r="CC496" s="14">
        <f t="shared" si="1181"/>
        <v>0</v>
      </c>
      <c r="CD496" s="14">
        <f>IFERROR(VLOOKUP($A496,#REF!,9,0),0)</f>
        <v>0</v>
      </c>
      <c r="CE496" s="14">
        <f t="shared" si="1182"/>
        <v>0</v>
      </c>
      <c r="CF496" s="14">
        <v>0</v>
      </c>
      <c r="CG496" s="14">
        <f t="shared" si="1183"/>
        <v>0</v>
      </c>
      <c r="CH496" s="14">
        <f>IFERROR(VLOOKUP($A496,ConEnroll!$A$8:$S$601,15,0),0)</f>
        <v>-1769</v>
      </c>
      <c r="CI496" s="14">
        <f t="shared" si="1184"/>
        <v>-13.401515151515152</v>
      </c>
      <c r="CJ496" s="14">
        <f t="shared" si="1185"/>
        <v>-1769</v>
      </c>
      <c r="CK496" s="14">
        <f t="shared" si="1186"/>
        <v>-13.401515151515152</v>
      </c>
      <c r="CL496" s="14" t="e">
        <f t="shared" si="1187"/>
        <v>#VALUE!</v>
      </c>
      <c r="CM496" s="14" t="e">
        <f t="shared" si="1188"/>
        <v>#VALUE!</v>
      </c>
      <c r="CN496" s="42"/>
      <c r="CO496" s="14">
        <f t="shared" si="1129"/>
        <v>-10079.792424242425</v>
      </c>
      <c r="CP496" s="14" t="e">
        <f t="shared" si="1130"/>
        <v>#VALUE!</v>
      </c>
      <c r="CQ496" s="14">
        <f t="shared" si="1131"/>
        <v>-13.401515151515152</v>
      </c>
      <c r="CR496" s="14" t="e">
        <f t="shared" si="1132"/>
        <v>#VALUE!</v>
      </c>
      <c r="CS496" s="37" t="e">
        <f t="shared" si="1133"/>
        <v>#VALUE!</v>
      </c>
      <c r="CT496" s="239"/>
      <c r="CU496" s="239"/>
      <c r="CV496" s="468"/>
      <c r="CW496" s="14">
        <f>IFERROR(VLOOKUP($A496,BaseFY23!$A$7:$AK$527,6,0),0)</f>
        <v>132</v>
      </c>
      <c r="CX496" s="14">
        <f>IFERROR(VLOOKUP($A496,BaseFY23!$A$7:$AN$528,28,0),0)</f>
        <v>1329533.3999999999</v>
      </c>
      <c r="CY496" s="14">
        <f t="shared" si="1189"/>
        <v>10072.222727272727</v>
      </c>
      <c r="CZ496" s="14">
        <f>IFERROR(VLOOKUP($A496,SpecEd23!$A$21:$BB$605,23,0)," ")</f>
        <v>1024839.1085260471</v>
      </c>
      <c r="DA496" s="14">
        <f t="shared" si="1190"/>
        <v>7763.9326403488412</v>
      </c>
      <c r="DB496" s="14">
        <f>IFERROR(VLOOKUP($A496,ECFE!$A$16:$AB$347,7,0),0)</f>
        <v>0</v>
      </c>
      <c r="DC496" s="14">
        <f t="shared" si="1191"/>
        <v>0</v>
      </c>
      <c r="DD496" s="14">
        <v>0</v>
      </c>
      <c r="DE496" s="14">
        <f t="shared" si="1192"/>
        <v>0</v>
      </c>
      <c r="DF496" s="14">
        <f>IFERROR(VLOOKUP($A496,ConEnroll!$A$7:$S$338,10,0),0)</f>
        <v>0</v>
      </c>
      <c r="DG496" s="14">
        <f t="shared" si="1193"/>
        <v>0</v>
      </c>
      <c r="DH496" s="14">
        <f t="shared" si="1134"/>
        <v>0</v>
      </c>
      <c r="DI496" s="14">
        <f t="shared" si="1194"/>
        <v>0</v>
      </c>
      <c r="DJ496" s="14">
        <f t="shared" si="1135"/>
        <v>2354372.5085260468</v>
      </c>
      <c r="DK496" s="14">
        <f t="shared" si="1195"/>
        <v>17836.155367621566</v>
      </c>
      <c r="DL496" s="42"/>
      <c r="DM496" s="14">
        <f>IFERROR(VLOOKUP($A496,HouseFY23!$A$7:$AJ$528,28,0),0)</f>
        <v>1380824.27</v>
      </c>
      <c r="DN496" s="14">
        <f t="shared" si="1196"/>
        <v>10460.789924242425</v>
      </c>
      <c r="DO496" s="14">
        <f>IFERROR(VLOOKUP($A496,Compens80percent!$A$13:$M$560,12,0),0)</f>
        <v>0</v>
      </c>
      <c r="DP496" s="14">
        <f t="shared" si="1196"/>
        <v>0</v>
      </c>
      <c r="DQ496" s="14">
        <f t="shared" si="1197"/>
        <v>1380824.27</v>
      </c>
      <c r="DR496" s="14">
        <f t="shared" si="1198"/>
        <v>10460.789924242425</v>
      </c>
      <c r="DS496" s="14">
        <f>IFERROR(VLOOKUP($A496,SpecEd23!$A$21:$Z$550,14,0),0)</f>
        <v>1024839.1085260471</v>
      </c>
      <c r="DT496" s="14">
        <f t="shared" si="1199"/>
        <v>7763.9326403488412</v>
      </c>
      <c r="DU496" s="14">
        <f>IFERROR(VLOOKUP($A496,ECFE!$A$16:$AB$347,9,0),0)</f>
        <v>0</v>
      </c>
      <c r="DV496" s="14">
        <f t="shared" si="1200"/>
        <v>0</v>
      </c>
      <c r="DW496" s="14">
        <f>IFERROR(VLOOKUP($A496,ParaFY19!$A$21:$Z$543,7,0),0)</f>
        <v>2156</v>
      </c>
      <c r="DX496" s="14">
        <f t="shared" si="1201"/>
        <v>16.333333333333332</v>
      </c>
      <c r="DY496" s="14">
        <f>IFERROR(VLOOKUP($A496,ConEnroll!$A$7:$S$341,13,0),0)</f>
        <v>0</v>
      </c>
      <c r="DZ496" s="14">
        <f t="shared" si="1202"/>
        <v>0</v>
      </c>
      <c r="EA496" s="14">
        <f t="shared" si="1136"/>
        <v>2156</v>
      </c>
      <c r="EB496" s="14">
        <f t="shared" si="1203"/>
        <v>16.333333333333332</v>
      </c>
      <c r="EC496" s="14">
        <f t="shared" si="1137"/>
        <v>2407819.3785260469</v>
      </c>
      <c r="ED496" s="14">
        <f t="shared" si="1204"/>
        <v>18241.055897924598</v>
      </c>
      <c r="EE496" s="62"/>
      <c r="EF496" s="14">
        <f t="shared" si="1138"/>
        <v>388.56719696969776</v>
      </c>
      <c r="EG496" s="14">
        <f t="shared" si="1139"/>
        <v>0</v>
      </c>
      <c r="EH496" s="14">
        <f t="shared" si="1140"/>
        <v>16.333333333333332</v>
      </c>
      <c r="EI496" s="14">
        <f t="shared" si="1205"/>
        <v>404.90053030303108</v>
      </c>
      <c r="EJ496" s="37">
        <f t="shared" si="1141"/>
        <v>2.2701110298582478E-2</v>
      </c>
      <c r="EK496" s="42"/>
      <c r="EL496" s="14" t="str">
        <f>IFERROR(VLOOKUP($A496,#REF!,27,0),"0")</f>
        <v>0</v>
      </c>
      <c r="EM496" s="14">
        <f t="shared" si="1206"/>
        <v>0</v>
      </c>
      <c r="EN496" s="14" t="str">
        <f>IFERROR(VLOOKUP($A496,SpecEd23!#REF!,23,0)," ")</f>
        <v xml:space="preserve"> </v>
      </c>
      <c r="EO496" s="14" t="e">
        <f t="shared" si="1207"/>
        <v>#VALUE!</v>
      </c>
      <c r="EP496" s="14">
        <f>IFERROR(VLOOKUP($A496,ECFE!#REF!,24,0),0)</f>
        <v>0</v>
      </c>
      <c r="EQ496" s="14">
        <f t="shared" si="1208"/>
        <v>0</v>
      </c>
      <c r="ER496" s="14">
        <f>IFERROR(VLOOKUP($A496,#REF!,30,0),0)</f>
        <v>0</v>
      </c>
      <c r="ES496" s="14">
        <f t="shared" si="1209"/>
        <v>0</v>
      </c>
      <c r="ET496" s="14">
        <f>IFERROR(VLOOKUP($A496,#REF!,12,0),0)</f>
        <v>0</v>
      </c>
      <c r="EU496" s="14">
        <f t="shared" si="1210"/>
        <v>0</v>
      </c>
      <c r="EV496" s="14">
        <v>0</v>
      </c>
      <c r="EW496" s="14">
        <f t="shared" si="1211"/>
        <v>0</v>
      </c>
      <c r="EX496" s="14">
        <f>IFERROR(VLOOKUP($A496,ConEnroll!$A$8:$S$601,16,0),0)</f>
        <v>2448</v>
      </c>
      <c r="EY496" s="14">
        <f t="shared" si="1212"/>
        <v>18.545454545454547</v>
      </c>
      <c r="EZ496" s="14">
        <f t="shared" si="1213"/>
        <v>2448</v>
      </c>
      <c r="FA496" s="14">
        <f t="shared" si="1214"/>
        <v>18.545454545454547</v>
      </c>
      <c r="FB496" s="14" t="e">
        <f t="shared" si="1215"/>
        <v>#VALUE!</v>
      </c>
      <c r="FC496" s="14" t="e">
        <f t="shared" si="1216"/>
        <v>#VALUE!</v>
      </c>
      <c r="FD496" s="62"/>
      <c r="FE496" s="14">
        <f t="shared" si="1142"/>
        <v>10460.789924242425</v>
      </c>
      <c r="FF496" s="14" t="e">
        <f t="shared" si="1143"/>
        <v>#VALUE!</v>
      </c>
      <c r="FG496" s="14">
        <f t="shared" si="1217"/>
        <v>-2.2121212121212146</v>
      </c>
      <c r="FH496" s="14" t="e">
        <f t="shared" si="1144"/>
        <v>#VALUE!</v>
      </c>
      <c r="FI496" s="37" t="e">
        <f t="shared" si="1145"/>
        <v>#VALUE!</v>
      </c>
      <c r="FJ496" s="12"/>
      <c r="FK496" s="14" t="str">
        <f>IFERROR(VLOOKUP($A496,#REF!,27,0),"0")</f>
        <v>0</v>
      </c>
      <c r="FL496" s="14">
        <f t="shared" si="1218"/>
        <v>0</v>
      </c>
      <c r="FM496" s="14" t="str">
        <f>IFERROR(VLOOKUP($A496,SpecEd23!$X$22:$Y$610,59,0)," ")</f>
        <v xml:space="preserve"> </v>
      </c>
      <c r="FN496" s="14" t="e">
        <f t="shared" si="1219"/>
        <v>#VALUE!</v>
      </c>
      <c r="FO496" s="14">
        <f>IFERROR(VLOOKUP($A496,ECFE!#REF!,26,0),0)</f>
        <v>0</v>
      </c>
      <c r="FP496" s="14">
        <f t="shared" si="1220"/>
        <v>0</v>
      </c>
      <c r="FQ496" s="14">
        <f>IFERROR(VLOOKUP($A496,#REF!,16,0),0)</f>
        <v>0</v>
      </c>
      <c r="FR496" s="14">
        <f t="shared" si="1221"/>
        <v>0</v>
      </c>
      <c r="FS496" s="14">
        <f>IFERROR(VLOOKUP($A496,#REF!,12,0),0)</f>
        <v>0</v>
      </c>
      <c r="FT496" s="14">
        <f t="shared" si="1222"/>
        <v>0</v>
      </c>
      <c r="FU496" s="14">
        <v>0</v>
      </c>
      <c r="FV496" s="14">
        <f t="shared" si="1223"/>
        <v>0</v>
      </c>
      <c r="FW496" s="14">
        <f>IFERROR(VLOOKUP($A496,ConEnroll!$A$8:$S$601,16,0),0)</f>
        <v>2448</v>
      </c>
      <c r="FX496" s="14">
        <f t="shared" si="1224"/>
        <v>18.545454545454547</v>
      </c>
      <c r="FY496" s="14">
        <f t="shared" si="1225"/>
        <v>2448</v>
      </c>
      <c r="FZ496" s="14">
        <f t="shared" si="1226"/>
        <v>18.545454545454547</v>
      </c>
      <c r="GA496" s="14" t="e">
        <f t="shared" si="1227"/>
        <v>#VALUE!</v>
      </c>
      <c r="GB496" s="14" t="e">
        <f t="shared" si="1228"/>
        <v>#VALUE!</v>
      </c>
      <c r="GC496" s="39"/>
      <c r="GD496" s="14">
        <f t="shared" si="1146"/>
        <v>-10072.222727272727</v>
      </c>
      <c r="GE496" s="14" t="e">
        <f t="shared" si="1147"/>
        <v>#VALUE!</v>
      </c>
      <c r="GF496" s="14">
        <f t="shared" si="1148"/>
        <v>18.545454545454547</v>
      </c>
      <c r="GG496" s="14" t="e">
        <f t="shared" si="1149"/>
        <v>#VALUE!</v>
      </c>
      <c r="GH496" s="37" t="e">
        <f t="shared" si="1150"/>
        <v>#VALUE!</v>
      </c>
    </row>
    <row r="497" spans="1:190" ht="12.5" x14ac:dyDescent="0.25">
      <c r="A497" s="67">
        <v>4218</v>
      </c>
      <c r="B497" s="35">
        <v>7</v>
      </c>
      <c r="C497" s="14">
        <v>7</v>
      </c>
      <c r="D497" s="14"/>
      <c r="E497" s="14"/>
      <c r="F497" s="35" t="s">
        <v>489</v>
      </c>
      <c r="G497" s="41"/>
      <c r="H497" s="14">
        <f>IFERROR(VLOOKUP($A497,BaseFY22!$A$7:$AK$528,6,0),0)</f>
        <v>330</v>
      </c>
      <c r="I497" s="14">
        <f>IFERROR(VLOOKUP($A497,BaseFY22!$A$7:$AK$528,28,0),0)</f>
        <v>3785597</v>
      </c>
      <c r="J497" s="14">
        <f t="shared" si="1151"/>
        <v>11471.506060606062</v>
      </c>
      <c r="K497" s="14">
        <f>IFERROR(VLOOKUP($A497,SpecEd22!$A$21:$BB$605,24,0)," ")</f>
        <v>2344901.8656413923</v>
      </c>
      <c r="L497" s="14">
        <f t="shared" si="1152"/>
        <v>7105.7632292163407</v>
      </c>
      <c r="M497" s="14">
        <f>IFERROR(VLOOKUP($A497,ECFE!$A$16:$AB$347,7,0),0)</f>
        <v>0</v>
      </c>
      <c r="N497" s="14">
        <f t="shared" si="1118"/>
        <v>0</v>
      </c>
      <c r="O497" s="14">
        <v>0</v>
      </c>
      <c r="P497" s="14">
        <f t="shared" si="1119"/>
        <v>0</v>
      </c>
      <c r="Q497" s="14">
        <f>IFERROR(VLOOKUP($A497,ConEnroll!$A$7:$S$337,10,0),0)</f>
        <v>0</v>
      </c>
      <c r="R497" s="14">
        <f t="shared" si="1153"/>
        <v>0</v>
      </c>
      <c r="S497" s="14">
        <f t="shared" si="1120"/>
        <v>0</v>
      </c>
      <c r="T497" s="14">
        <f t="shared" si="1154"/>
        <v>0</v>
      </c>
      <c r="U497" s="14">
        <f t="shared" si="1121"/>
        <v>6130498.8656413928</v>
      </c>
      <c r="V497" s="14">
        <f t="shared" si="1155"/>
        <v>18577.269289822401</v>
      </c>
      <c r="W497" s="42"/>
      <c r="X497" s="14">
        <f>IFERROR(VLOOKUP($A497,HouseFY22!$A$6:$AJ$528,28,0),0)</f>
        <v>3862584.472331</v>
      </c>
      <c r="Y497" s="14">
        <f t="shared" si="1156"/>
        <v>11704.801431306061</v>
      </c>
      <c r="Z497" s="14">
        <f>IFERROR(VLOOKUP($A497,Compens80percent!$A$13:$M$560,12,0),0)</f>
        <v>156145.27999999991</v>
      </c>
      <c r="AA497" s="14">
        <f t="shared" si="1156"/>
        <v>473.16751515151486</v>
      </c>
      <c r="AB497" s="14">
        <f t="shared" si="1157"/>
        <v>4018729.7523309998</v>
      </c>
      <c r="AC497" s="14">
        <f t="shared" si="1156"/>
        <v>12177.968946457575</v>
      </c>
      <c r="AD497" s="14">
        <f>IFERROR(VLOOKUP(A497,SpecEd22!$A$21:$Z$550,14,0),0)</f>
        <v>2344901.8656413923</v>
      </c>
      <c r="AE497" s="14">
        <f t="shared" si="1158"/>
        <v>7105.7632292163407</v>
      </c>
      <c r="AF497" s="14">
        <f>IFERROR(VLOOKUP($A497,ECFE!$A$16:$AB$348,8,0),0)</f>
        <v>0</v>
      </c>
      <c r="AG497" s="14">
        <f t="shared" si="1159"/>
        <v>0</v>
      </c>
      <c r="AH497" s="14">
        <f>IFERROR(VLOOKUP(A497,ParaFY19!$A$21:$Z$543,7,0),0)</f>
        <v>4116</v>
      </c>
      <c r="AI497" s="14">
        <f t="shared" si="1160"/>
        <v>12.472727272727273</v>
      </c>
      <c r="AJ497" s="14">
        <f>IFERROR(VLOOKUP(A497,ConEnroll!$A$7:$S$341,13,0),0)</f>
        <v>0</v>
      </c>
      <c r="AK497" s="14">
        <f t="shared" si="1161"/>
        <v>0</v>
      </c>
      <c r="AL497" s="14">
        <f t="shared" si="1116"/>
        <v>4116</v>
      </c>
      <c r="AM497" s="14">
        <f t="shared" si="1162"/>
        <v>12.472727272727273</v>
      </c>
      <c r="AN497" s="14">
        <f t="shared" si="1163"/>
        <v>6367747.6179723926</v>
      </c>
      <c r="AO497" s="14">
        <f t="shared" si="1164"/>
        <v>19296.204902946643</v>
      </c>
      <c r="AP497" s="62"/>
      <c r="AQ497" s="14">
        <f t="shared" si="1117"/>
        <v>706.46288585151342</v>
      </c>
      <c r="AR497" s="14">
        <f t="shared" si="1122"/>
        <v>0</v>
      </c>
      <c r="AS497" s="14">
        <f t="shared" si="1123"/>
        <v>12.472727272727273</v>
      </c>
      <c r="AT497" s="14">
        <f t="shared" si="1165"/>
        <v>718.93561312424072</v>
      </c>
      <c r="AU497" s="37">
        <f t="shared" si="1124"/>
        <v>3.8699746550915917E-2</v>
      </c>
      <c r="AV497" s="42"/>
      <c r="AW497" s="14" t="str">
        <f>IFERROR(VLOOKUP($A497,#REF!,27,0),"0")</f>
        <v>0</v>
      </c>
      <c r="AX497" s="14">
        <f t="shared" si="1166"/>
        <v>0</v>
      </c>
      <c r="AY497" s="14" t="str">
        <f>IFERROR(VLOOKUP($A497,SpecEd22!#REF!,23,0)," ")</f>
        <v xml:space="preserve"> </v>
      </c>
      <c r="AZ497" s="14" t="e">
        <f t="shared" si="1167"/>
        <v>#VALUE!</v>
      </c>
      <c r="BA497" s="14">
        <f>IFERROR(VLOOKUP($A497,ECFE!#REF!,23,0),0)</f>
        <v>0</v>
      </c>
      <c r="BB497" s="14">
        <f t="shared" si="1168"/>
        <v>0</v>
      </c>
      <c r="BC497" s="14">
        <f>IFERROR(VLOOKUP($A497,#REF!,17,0),0)</f>
        <v>0</v>
      </c>
      <c r="BD497" s="14">
        <f t="shared" si="1169"/>
        <v>0</v>
      </c>
      <c r="BE497" s="14">
        <f>IFERROR(VLOOKUP($A497,#REF!,9,0),0)</f>
        <v>0</v>
      </c>
      <c r="BF497" s="14">
        <f t="shared" si="1170"/>
        <v>0</v>
      </c>
      <c r="BG497" s="14">
        <v>0</v>
      </c>
      <c r="BH497" s="14">
        <f t="shared" si="1171"/>
        <v>0</v>
      </c>
      <c r="BI497" s="14">
        <f>IFERROR(VLOOKUP($A497,ConEnroll!$A$8:$S$601,15,0),0)</f>
        <v>0</v>
      </c>
      <c r="BJ497" s="14">
        <f t="shared" si="1172"/>
        <v>0</v>
      </c>
      <c r="BK497" s="14">
        <f t="shared" si="1173"/>
        <v>0</v>
      </c>
      <c r="BL497" s="14">
        <f t="shared" si="1174"/>
        <v>0</v>
      </c>
      <c r="BM497" s="14" t="e">
        <f t="shared" si="1175"/>
        <v>#VALUE!</v>
      </c>
      <c r="BN497" s="14" t="e">
        <f t="shared" si="1176"/>
        <v>#VALUE!</v>
      </c>
      <c r="BO497" s="42"/>
      <c r="BP497" s="14">
        <f t="shared" si="1125"/>
        <v>11704.801431306061</v>
      </c>
      <c r="BQ497" s="14" t="e">
        <f t="shared" si="1126"/>
        <v>#VALUE!</v>
      </c>
      <c r="BR497" s="14">
        <f t="shared" si="1177"/>
        <v>12.472727272727273</v>
      </c>
      <c r="BS497" s="14" t="e">
        <f t="shared" si="1127"/>
        <v>#VALUE!</v>
      </c>
      <c r="BT497" s="37" t="e">
        <f t="shared" si="1128"/>
        <v>#VALUE!</v>
      </c>
      <c r="BU497" s="41"/>
      <c r="BV497" s="14" t="str">
        <f>IFERROR(VLOOKUP($A497,#REF!,27,0),"0")</f>
        <v>0</v>
      </c>
      <c r="BW497" s="14">
        <f t="shared" si="1178"/>
        <v>0</v>
      </c>
      <c r="BX497" s="14" t="str">
        <f>IFERROR(VLOOKUP($A497,SpecEd22!$Z$22:$AV$606,59,0)," ")</f>
        <v xml:space="preserve"> </v>
      </c>
      <c r="BY497" s="14" t="e">
        <f t="shared" si="1179"/>
        <v>#VALUE!</v>
      </c>
      <c r="BZ497" s="14">
        <f>IFERROR(VLOOKUP($A497,ECFE!#REF!,25,0),0)</f>
        <v>0</v>
      </c>
      <c r="CA497" s="14">
        <f t="shared" si="1180"/>
        <v>0</v>
      </c>
      <c r="CB497" s="14">
        <f>IFERROR(VLOOKUP($A497,#REF!,17,0),0)</f>
        <v>0</v>
      </c>
      <c r="CC497" s="14">
        <f t="shared" si="1181"/>
        <v>0</v>
      </c>
      <c r="CD497" s="14">
        <f>IFERROR(VLOOKUP($A497,#REF!,9,0),0)</f>
        <v>0</v>
      </c>
      <c r="CE497" s="14">
        <f t="shared" si="1182"/>
        <v>0</v>
      </c>
      <c r="CF497" s="14">
        <v>0</v>
      </c>
      <c r="CG497" s="14">
        <f t="shared" si="1183"/>
        <v>0</v>
      </c>
      <c r="CH497" s="14">
        <f>IFERROR(VLOOKUP($A497,ConEnroll!$A$8:$S$601,15,0),0)</f>
        <v>0</v>
      </c>
      <c r="CI497" s="14">
        <f t="shared" si="1184"/>
        <v>0</v>
      </c>
      <c r="CJ497" s="14">
        <f t="shared" si="1185"/>
        <v>0</v>
      </c>
      <c r="CK497" s="14">
        <f t="shared" si="1186"/>
        <v>0</v>
      </c>
      <c r="CL497" s="14" t="e">
        <f t="shared" si="1187"/>
        <v>#VALUE!</v>
      </c>
      <c r="CM497" s="14" t="e">
        <f t="shared" si="1188"/>
        <v>#VALUE!</v>
      </c>
      <c r="CN497" s="42"/>
      <c r="CO497" s="14">
        <f t="shared" si="1129"/>
        <v>-11471.506060606062</v>
      </c>
      <c r="CP497" s="14" t="e">
        <f t="shared" si="1130"/>
        <v>#VALUE!</v>
      </c>
      <c r="CQ497" s="14">
        <f t="shared" si="1131"/>
        <v>0</v>
      </c>
      <c r="CR497" s="14" t="e">
        <f t="shared" si="1132"/>
        <v>#VALUE!</v>
      </c>
      <c r="CS497" s="37" t="e">
        <f t="shared" si="1133"/>
        <v>#VALUE!</v>
      </c>
      <c r="CT497" s="239"/>
      <c r="CU497" s="239"/>
      <c r="CV497" s="468"/>
      <c r="CW497" s="14">
        <f>IFERROR(VLOOKUP($A497,BaseFY23!$A$7:$AK$527,6,0),0)</f>
        <v>319.12484799999999</v>
      </c>
      <c r="CX497" s="14">
        <f>IFERROR(VLOOKUP($A497,BaseFY23!$A$7:$AN$528,28,0),0)</f>
        <v>3696530.6487270002</v>
      </c>
      <c r="CY497" s="14">
        <f t="shared" si="1189"/>
        <v>11583.336966374365</v>
      </c>
      <c r="CZ497" s="14">
        <f>IFERROR(VLOOKUP($A497,SpecEd23!$A$21:$BB$605,23,0)," ")</f>
        <v>2430438.3773777746</v>
      </c>
      <c r="DA497" s="14">
        <f t="shared" si="1190"/>
        <v>7615.9484058031567</v>
      </c>
      <c r="DB497" s="14">
        <f>IFERROR(VLOOKUP($A497,ECFE!$A$16:$AB$347,7,0),0)</f>
        <v>0</v>
      </c>
      <c r="DC497" s="14">
        <f t="shared" si="1191"/>
        <v>0</v>
      </c>
      <c r="DD497" s="14">
        <v>0</v>
      </c>
      <c r="DE497" s="14">
        <f t="shared" si="1192"/>
        <v>0</v>
      </c>
      <c r="DF497" s="14">
        <f>IFERROR(VLOOKUP($A497,ConEnroll!$A$7:$S$338,10,0),0)</f>
        <v>0</v>
      </c>
      <c r="DG497" s="14">
        <f t="shared" si="1193"/>
        <v>0</v>
      </c>
      <c r="DH497" s="14">
        <f t="shared" si="1134"/>
        <v>0</v>
      </c>
      <c r="DI497" s="14">
        <f t="shared" si="1194"/>
        <v>0</v>
      </c>
      <c r="DJ497" s="14">
        <f t="shared" si="1135"/>
        <v>6126969.0261047743</v>
      </c>
      <c r="DK497" s="14">
        <f t="shared" si="1195"/>
        <v>19199.285372177521</v>
      </c>
      <c r="DL497" s="42"/>
      <c r="DM497" s="14">
        <f>IFERROR(VLOOKUP($A497,HouseFY23!$A$7:$AJ$528,28,0),0)</f>
        <v>3846355.1287270002</v>
      </c>
      <c r="DN497" s="14">
        <f t="shared" si="1196"/>
        <v>12052.822438718405</v>
      </c>
      <c r="DO497" s="14">
        <f>IFERROR(VLOOKUP($A497,Compens80percent!$A$13:$M$560,12,0),0)</f>
        <v>156145.27999999991</v>
      </c>
      <c r="DP497" s="14">
        <f t="shared" si="1196"/>
        <v>489.29214061074907</v>
      </c>
      <c r="DQ497" s="14">
        <f t="shared" si="1197"/>
        <v>4002500.408727</v>
      </c>
      <c r="DR497" s="14">
        <f t="shared" si="1198"/>
        <v>12128.789117354545</v>
      </c>
      <c r="DS497" s="14">
        <f>IFERROR(VLOOKUP($A497,SpecEd23!$A$21:$Z$550,14,0),0)</f>
        <v>2430438.3773777746</v>
      </c>
      <c r="DT497" s="14">
        <f t="shared" si="1199"/>
        <v>7615.9484058031567</v>
      </c>
      <c r="DU497" s="14">
        <f>IFERROR(VLOOKUP($A497,ECFE!$A$16:$AB$347,9,0),0)</f>
        <v>0</v>
      </c>
      <c r="DV497" s="14">
        <f t="shared" si="1200"/>
        <v>0</v>
      </c>
      <c r="DW497" s="14">
        <f>IFERROR(VLOOKUP($A497,ParaFY19!$A$21:$Z$543,7,0),0)</f>
        <v>4116</v>
      </c>
      <c r="DX497" s="14">
        <f t="shared" si="1201"/>
        <v>12.897773475790265</v>
      </c>
      <c r="DY497" s="14">
        <f>IFERROR(VLOOKUP($A497,ConEnroll!$A$7:$S$341,13,0),0)</f>
        <v>0</v>
      </c>
      <c r="DZ497" s="14">
        <f t="shared" si="1202"/>
        <v>0</v>
      </c>
      <c r="EA497" s="14">
        <f t="shared" si="1136"/>
        <v>4116</v>
      </c>
      <c r="EB497" s="14">
        <f t="shared" si="1203"/>
        <v>12.897773475790265</v>
      </c>
      <c r="EC497" s="14">
        <f t="shared" si="1137"/>
        <v>6280909.5061047748</v>
      </c>
      <c r="ED497" s="14">
        <f t="shared" si="1204"/>
        <v>19681.668617997351</v>
      </c>
      <c r="EE497" s="62"/>
      <c r="EF497" s="14">
        <f t="shared" si="1138"/>
        <v>469.48547234404032</v>
      </c>
      <c r="EG497" s="14">
        <f t="shared" si="1139"/>
        <v>0</v>
      </c>
      <c r="EH497" s="14">
        <f t="shared" si="1140"/>
        <v>12.897773475790265</v>
      </c>
      <c r="EI497" s="14">
        <f t="shared" si="1205"/>
        <v>482.38324581983056</v>
      </c>
      <c r="EJ497" s="37">
        <f t="shared" si="1141"/>
        <v>2.5125062546279567E-2</v>
      </c>
      <c r="EK497" s="42"/>
      <c r="EL497" s="14" t="str">
        <f>IFERROR(VLOOKUP($A497,#REF!,27,0),"0")</f>
        <v>0</v>
      </c>
      <c r="EM497" s="14">
        <f t="shared" si="1206"/>
        <v>0</v>
      </c>
      <c r="EN497" s="14" t="str">
        <f>IFERROR(VLOOKUP($A497,SpecEd23!#REF!,23,0)," ")</f>
        <v xml:space="preserve"> </v>
      </c>
      <c r="EO497" s="14" t="e">
        <f t="shared" si="1207"/>
        <v>#VALUE!</v>
      </c>
      <c r="EP497" s="14">
        <f>IFERROR(VLOOKUP($A497,ECFE!#REF!,24,0),0)</f>
        <v>0</v>
      </c>
      <c r="EQ497" s="14">
        <f t="shared" si="1208"/>
        <v>0</v>
      </c>
      <c r="ER497" s="14">
        <f>IFERROR(VLOOKUP($A497,#REF!,30,0),0)</f>
        <v>0</v>
      </c>
      <c r="ES497" s="14">
        <f t="shared" si="1209"/>
        <v>0</v>
      </c>
      <c r="ET497" s="14">
        <f>IFERROR(VLOOKUP($A497,#REF!,12,0),0)</f>
        <v>0</v>
      </c>
      <c r="EU497" s="14">
        <f t="shared" si="1210"/>
        <v>0</v>
      </c>
      <c r="EV497" s="14">
        <v>0</v>
      </c>
      <c r="EW497" s="14">
        <f t="shared" si="1211"/>
        <v>0</v>
      </c>
      <c r="EX497" s="14">
        <f>IFERROR(VLOOKUP($A497,ConEnroll!$A$8:$S$601,16,0),0)</f>
        <v>0</v>
      </c>
      <c r="EY497" s="14">
        <f t="shared" si="1212"/>
        <v>0</v>
      </c>
      <c r="EZ497" s="14">
        <f t="shared" si="1213"/>
        <v>0</v>
      </c>
      <c r="FA497" s="14">
        <f t="shared" si="1214"/>
        <v>0</v>
      </c>
      <c r="FB497" s="14" t="e">
        <f t="shared" si="1215"/>
        <v>#VALUE!</v>
      </c>
      <c r="FC497" s="14" t="e">
        <f t="shared" si="1216"/>
        <v>#VALUE!</v>
      </c>
      <c r="FD497" s="62"/>
      <c r="FE497" s="14">
        <f t="shared" si="1142"/>
        <v>12052.822438718405</v>
      </c>
      <c r="FF497" s="14" t="e">
        <f t="shared" si="1143"/>
        <v>#VALUE!</v>
      </c>
      <c r="FG497" s="14">
        <f t="shared" si="1217"/>
        <v>12.897773475790265</v>
      </c>
      <c r="FH497" s="14" t="e">
        <f t="shared" si="1144"/>
        <v>#VALUE!</v>
      </c>
      <c r="FI497" s="37" t="e">
        <f t="shared" si="1145"/>
        <v>#VALUE!</v>
      </c>
      <c r="FJ497" s="12"/>
      <c r="FK497" s="14" t="str">
        <f>IFERROR(VLOOKUP($A497,#REF!,27,0),"0")</f>
        <v>0</v>
      </c>
      <c r="FL497" s="14">
        <f t="shared" si="1218"/>
        <v>0</v>
      </c>
      <c r="FM497" s="14" t="str">
        <f>IFERROR(VLOOKUP($A497,SpecEd23!$X$22:$Y$610,59,0)," ")</f>
        <v xml:space="preserve"> </v>
      </c>
      <c r="FN497" s="14" t="e">
        <f t="shared" si="1219"/>
        <v>#VALUE!</v>
      </c>
      <c r="FO497" s="14">
        <f>IFERROR(VLOOKUP($A497,ECFE!#REF!,26,0),0)</f>
        <v>0</v>
      </c>
      <c r="FP497" s="14">
        <f t="shared" si="1220"/>
        <v>0</v>
      </c>
      <c r="FQ497" s="14">
        <f>IFERROR(VLOOKUP($A497,#REF!,16,0),0)</f>
        <v>0</v>
      </c>
      <c r="FR497" s="14">
        <f t="shared" si="1221"/>
        <v>0</v>
      </c>
      <c r="FS497" s="14">
        <f>IFERROR(VLOOKUP($A497,#REF!,12,0),0)</f>
        <v>0</v>
      </c>
      <c r="FT497" s="14">
        <f t="shared" si="1222"/>
        <v>0</v>
      </c>
      <c r="FU497" s="14">
        <v>0</v>
      </c>
      <c r="FV497" s="14">
        <f t="shared" si="1223"/>
        <v>0</v>
      </c>
      <c r="FW497" s="14">
        <f>IFERROR(VLOOKUP($A497,ConEnroll!$A$8:$S$601,16,0),0)</f>
        <v>0</v>
      </c>
      <c r="FX497" s="14">
        <f t="shared" si="1224"/>
        <v>0</v>
      </c>
      <c r="FY497" s="14">
        <f t="shared" si="1225"/>
        <v>0</v>
      </c>
      <c r="FZ497" s="14">
        <f t="shared" si="1226"/>
        <v>0</v>
      </c>
      <c r="GA497" s="14" t="e">
        <f t="shared" si="1227"/>
        <v>#VALUE!</v>
      </c>
      <c r="GB497" s="14" t="e">
        <f t="shared" si="1228"/>
        <v>#VALUE!</v>
      </c>
      <c r="GC497" s="39"/>
      <c r="GD497" s="14">
        <f t="shared" si="1146"/>
        <v>-11583.336966374365</v>
      </c>
      <c r="GE497" s="14" t="e">
        <f t="shared" si="1147"/>
        <v>#VALUE!</v>
      </c>
      <c r="GF497" s="14">
        <f t="shared" si="1148"/>
        <v>0</v>
      </c>
      <c r="GG497" s="14" t="e">
        <f t="shared" si="1149"/>
        <v>#VALUE!</v>
      </c>
      <c r="GH497" s="37" t="e">
        <f t="shared" si="1150"/>
        <v>#VALUE!</v>
      </c>
    </row>
    <row r="498" spans="1:190" ht="12.5" x14ac:dyDescent="0.25">
      <c r="A498" s="67">
        <v>4219</v>
      </c>
      <c r="B498" s="35">
        <v>7</v>
      </c>
      <c r="C498" s="14">
        <v>7</v>
      </c>
      <c r="D498" s="14"/>
      <c r="E498" s="14"/>
      <c r="F498" s="35" t="s">
        <v>490</v>
      </c>
      <c r="G498" s="41"/>
      <c r="H498" s="14">
        <f>IFERROR(VLOOKUP($A498,BaseFY22!$A$7:$AK$528,6,0),0)</f>
        <v>392</v>
      </c>
      <c r="I498" s="14">
        <f>IFERROR(VLOOKUP($A498,BaseFY22!$A$7:$AK$528,28,0),0)</f>
        <v>4152980</v>
      </c>
      <c r="J498" s="14">
        <f t="shared" si="1151"/>
        <v>10594.336734693878</v>
      </c>
      <c r="K498" s="14">
        <f>IFERROR(VLOOKUP($A498,SpecEd22!$A$21:$BB$605,24,0)," ")</f>
        <v>1947981.9012101626</v>
      </c>
      <c r="L498" s="14">
        <f t="shared" si="1152"/>
        <v>4969.3415847198021</v>
      </c>
      <c r="M498" s="14">
        <f>IFERROR(VLOOKUP($A498,ECFE!$A$16:$AB$347,7,0),0)</f>
        <v>0</v>
      </c>
      <c r="N498" s="14">
        <f t="shared" si="1118"/>
        <v>0</v>
      </c>
      <c r="O498" s="14">
        <v>0</v>
      </c>
      <c r="P498" s="14">
        <f t="shared" si="1119"/>
        <v>0</v>
      </c>
      <c r="Q498" s="14">
        <f>IFERROR(VLOOKUP($A498,ConEnroll!$A$7:$S$337,10,0),0)</f>
        <v>0</v>
      </c>
      <c r="R498" s="14">
        <f t="shared" si="1153"/>
        <v>0</v>
      </c>
      <c r="S498" s="14">
        <f t="shared" si="1120"/>
        <v>0</v>
      </c>
      <c r="T498" s="14">
        <f t="shared" si="1154"/>
        <v>0</v>
      </c>
      <c r="U498" s="14">
        <f t="shared" si="1121"/>
        <v>6100961.9012101628</v>
      </c>
      <c r="V498" s="14">
        <f t="shared" si="1155"/>
        <v>15563.678319413681</v>
      </c>
      <c r="W498" s="42"/>
      <c r="X498" s="14">
        <f>IFERROR(VLOOKUP($A498,HouseFY22!$A$6:$AJ$528,28,0),0)</f>
        <v>4306802.9331109999</v>
      </c>
      <c r="Y498" s="14">
        <f t="shared" si="1156"/>
        <v>10986.742176303571</v>
      </c>
      <c r="Z498" s="14">
        <f>IFERROR(VLOOKUP($A498,Compens80percent!$A$13:$M$560,12,0),0)</f>
        <v>54530.560000000056</v>
      </c>
      <c r="AA498" s="14">
        <f t="shared" si="1156"/>
        <v>139.10857142857157</v>
      </c>
      <c r="AB498" s="14">
        <f t="shared" si="1157"/>
        <v>4361333.4931109995</v>
      </c>
      <c r="AC498" s="14">
        <f t="shared" si="1156"/>
        <v>11125.850747732142</v>
      </c>
      <c r="AD498" s="14">
        <f>IFERROR(VLOOKUP(A498,SpecEd22!$A$21:$Z$550,14,0),0)</f>
        <v>1947981.9012101626</v>
      </c>
      <c r="AE498" s="14">
        <f t="shared" si="1158"/>
        <v>4969.3415847198021</v>
      </c>
      <c r="AF498" s="14">
        <f>IFERROR(VLOOKUP($A498,ECFE!$A$16:$AB$348,8,0),0)</f>
        <v>0</v>
      </c>
      <c r="AG498" s="14">
        <f t="shared" si="1159"/>
        <v>0</v>
      </c>
      <c r="AH498" s="14">
        <f>IFERROR(VLOOKUP(A498,ParaFY19!$A$21:$Z$543,7,0),0)</f>
        <v>1568</v>
      </c>
      <c r="AI498" s="14">
        <f t="shared" si="1160"/>
        <v>4</v>
      </c>
      <c r="AJ498" s="14">
        <f>IFERROR(VLOOKUP(A498,ConEnroll!$A$7:$S$341,13,0),0)</f>
        <v>0</v>
      </c>
      <c r="AK498" s="14">
        <f t="shared" si="1161"/>
        <v>0</v>
      </c>
      <c r="AL498" s="14">
        <f t="shared" si="1116"/>
        <v>1568</v>
      </c>
      <c r="AM498" s="14">
        <f t="shared" si="1162"/>
        <v>4</v>
      </c>
      <c r="AN498" s="14">
        <f t="shared" si="1163"/>
        <v>6310883.3943211623</v>
      </c>
      <c r="AO498" s="14">
        <f t="shared" si="1164"/>
        <v>16099.192332451945</v>
      </c>
      <c r="AP498" s="62"/>
      <c r="AQ498" s="14">
        <f t="shared" si="1117"/>
        <v>531.51401303826424</v>
      </c>
      <c r="AR498" s="14">
        <f t="shared" si="1122"/>
        <v>0</v>
      </c>
      <c r="AS498" s="14">
        <f t="shared" si="1123"/>
        <v>4</v>
      </c>
      <c r="AT498" s="14">
        <f t="shared" si="1165"/>
        <v>535.51401303826424</v>
      </c>
      <c r="AU498" s="37">
        <f t="shared" si="1124"/>
        <v>3.4407933783254796E-2</v>
      </c>
      <c r="AV498" s="42"/>
      <c r="AW498" s="14" t="str">
        <f>IFERROR(VLOOKUP($A498,#REF!,27,0),"0")</f>
        <v>0</v>
      </c>
      <c r="AX498" s="14">
        <f t="shared" si="1166"/>
        <v>0</v>
      </c>
      <c r="AY498" s="14" t="str">
        <f>IFERROR(VLOOKUP($A498,SpecEd22!#REF!,23,0)," ")</f>
        <v xml:space="preserve"> </v>
      </c>
      <c r="AZ498" s="14" t="e">
        <f t="shared" si="1167"/>
        <v>#VALUE!</v>
      </c>
      <c r="BA498" s="14">
        <f>IFERROR(VLOOKUP($A498,ECFE!#REF!,23,0),0)</f>
        <v>0</v>
      </c>
      <c r="BB498" s="14">
        <f t="shared" si="1168"/>
        <v>0</v>
      </c>
      <c r="BC498" s="14">
        <f>IFERROR(VLOOKUP($A498,#REF!,17,0),0)</f>
        <v>0</v>
      </c>
      <c r="BD498" s="14">
        <f t="shared" si="1169"/>
        <v>0</v>
      </c>
      <c r="BE498" s="14">
        <f>IFERROR(VLOOKUP($A498,#REF!,9,0),0)</f>
        <v>0</v>
      </c>
      <c r="BF498" s="14">
        <f t="shared" si="1170"/>
        <v>0</v>
      </c>
      <c r="BG498" s="14">
        <v>0</v>
      </c>
      <c r="BH498" s="14">
        <f t="shared" si="1171"/>
        <v>0</v>
      </c>
      <c r="BI498" s="14">
        <f>IFERROR(VLOOKUP($A498,ConEnroll!$A$8:$S$601,15,0),0)</f>
        <v>0</v>
      </c>
      <c r="BJ498" s="14">
        <f t="shared" si="1172"/>
        <v>0</v>
      </c>
      <c r="BK498" s="14">
        <f t="shared" si="1173"/>
        <v>0</v>
      </c>
      <c r="BL498" s="14">
        <f t="shared" si="1174"/>
        <v>0</v>
      </c>
      <c r="BM498" s="14" t="e">
        <f t="shared" si="1175"/>
        <v>#VALUE!</v>
      </c>
      <c r="BN498" s="14" t="e">
        <f t="shared" si="1176"/>
        <v>#VALUE!</v>
      </c>
      <c r="BO498" s="42"/>
      <c r="BP498" s="14">
        <f t="shared" si="1125"/>
        <v>10986.742176303571</v>
      </c>
      <c r="BQ498" s="14" t="e">
        <f t="shared" si="1126"/>
        <v>#VALUE!</v>
      </c>
      <c r="BR498" s="14">
        <f t="shared" si="1177"/>
        <v>4</v>
      </c>
      <c r="BS498" s="14" t="e">
        <f t="shared" si="1127"/>
        <v>#VALUE!</v>
      </c>
      <c r="BT498" s="37" t="e">
        <f t="shared" si="1128"/>
        <v>#VALUE!</v>
      </c>
      <c r="BU498" s="41"/>
      <c r="BV498" s="14" t="str">
        <f>IFERROR(VLOOKUP($A498,#REF!,27,0),"0")</f>
        <v>0</v>
      </c>
      <c r="BW498" s="14">
        <f t="shared" si="1178"/>
        <v>0</v>
      </c>
      <c r="BX498" s="14" t="str">
        <f>IFERROR(VLOOKUP($A498,SpecEd22!$Z$22:$AV$606,59,0)," ")</f>
        <v xml:space="preserve"> </v>
      </c>
      <c r="BY498" s="14" t="e">
        <f t="shared" si="1179"/>
        <v>#VALUE!</v>
      </c>
      <c r="BZ498" s="14">
        <f>IFERROR(VLOOKUP($A498,ECFE!#REF!,25,0),0)</f>
        <v>0</v>
      </c>
      <c r="CA498" s="14">
        <f t="shared" si="1180"/>
        <v>0</v>
      </c>
      <c r="CB498" s="14">
        <f>IFERROR(VLOOKUP($A498,#REF!,17,0),0)</f>
        <v>0</v>
      </c>
      <c r="CC498" s="14">
        <f t="shared" si="1181"/>
        <v>0</v>
      </c>
      <c r="CD498" s="14">
        <f>IFERROR(VLOOKUP($A498,#REF!,9,0),0)</f>
        <v>0</v>
      </c>
      <c r="CE498" s="14">
        <f t="shared" si="1182"/>
        <v>0</v>
      </c>
      <c r="CF498" s="14">
        <v>0</v>
      </c>
      <c r="CG498" s="14">
        <f t="shared" si="1183"/>
        <v>0</v>
      </c>
      <c r="CH498" s="14">
        <f>IFERROR(VLOOKUP($A498,ConEnroll!$A$8:$S$601,15,0),0)</f>
        <v>0</v>
      </c>
      <c r="CI498" s="14">
        <f t="shared" si="1184"/>
        <v>0</v>
      </c>
      <c r="CJ498" s="14">
        <f t="shared" si="1185"/>
        <v>0</v>
      </c>
      <c r="CK498" s="14">
        <f t="shared" si="1186"/>
        <v>0</v>
      </c>
      <c r="CL498" s="14" t="e">
        <f t="shared" si="1187"/>
        <v>#VALUE!</v>
      </c>
      <c r="CM498" s="14" t="e">
        <f t="shared" si="1188"/>
        <v>#VALUE!</v>
      </c>
      <c r="CN498" s="42"/>
      <c r="CO498" s="14">
        <f t="shared" si="1129"/>
        <v>-10594.336734693878</v>
      </c>
      <c r="CP498" s="14" t="e">
        <f t="shared" si="1130"/>
        <v>#VALUE!</v>
      </c>
      <c r="CQ498" s="14">
        <f t="shared" si="1131"/>
        <v>0</v>
      </c>
      <c r="CR498" s="14" t="e">
        <f t="shared" si="1132"/>
        <v>#VALUE!</v>
      </c>
      <c r="CS498" s="37" t="e">
        <f t="shared" si="1133"/>
        <v>#VALUE!</v>
      </c>
      <c r="CT498" s="239"/>
      <c r="CU498" s="239"/>
      <c r="CV498" s="468"/>
      <c r="CW498" s="14">
        <f>IFERROR(VLOOKUP($A498,BaseFY23!$A$7:$AK$527,6,0),0)</f>
        <v>386.507385</v>
      </c>
      <c r="CX498" s="14">
        <f>IFERROR(VLOOKUP($A498,BaseFY23!$A$7:$AN$528,28,0),0)</f>
        <v>4211225.1973519996</v>
      </c>
      <c r="CY498" s="14">
        <f t="shared" si="1189"/>
        <v>10895.587926093571</v>
      </c>
      <c r="CZ498" s="14">
        <f>IFERROR(VLOOKUP($A498,SpecEd23!$A$21:$BB$605,23,0)," ")</f>
        <v>2066781.1626771563</v>
      </c>
      <c r="DA498" s="14">
        <f t="shared" si="1190"/>
        <v>5347.3264493436682</v>
      </c>
      <c r="DB498" s="14">
        <f>IFERROR(VLOOKUP($A498,ECFE!$A$16:$AB$347,7,0),0)</f>
        <v>0</v>
      </c>
      <c r="DC498" s="14">
        <f t="shared" si="1191"/>
        <v>0</v>
      </c>
      <c r="DD498" s="14">
        <v>0</v>
      </c>
      <c r="DE498" s="14">
        <f t="shared" si="1192"/>
        <v>0</v>
      </c>
      <c r="DF498" s="14">
        <f>IFERROR(VLOOKUP($A498,ConEnroll!$A$7:$S$338,10,0),0)</f>
        <v>0</v>
      </c>
      <c r="DG498" s="14">
        <f t="shared" si="1193"/>
        <v>0</v>
      </c>
      <c r="DH498" s="14">
        <f t="shared" si="1134"/>
        <v>0</v>
      </c>
      <c r="DI498" s="14">
        <f t="shared" si="1194"/>
        <v>0</v>
      </c>
      <c r="DJ498" s="14">
        <f t="shared" si="1135"/>
        <v>6278006.3600291554</v>
      </c>
      <c r="DK498" s="14">
        <f t="shared" si="1195"/>
        <v>16242.914375437238</v>
      </c>
      <c r="DL498" s="42"/>
      <c r="DM498" s="14">
        <f>IFERROR(VLOOKUP($A498,HouseFY23!$A$7:$AJ$528,28,0),0)</f>
        <v>4451656.3373520002</v>
      </c>
      <c r="DN498" s="14">
        <f t="shared" si="1196"/>
        <v>11517.648847387483</v>
      </c>
      <c r="DO498" s="14">
        <f>IFERROR(VLOOKUP($A498,Compens80percent!$A$13:$M$560,12,0),0)</f>
        <v>54530.560000000056</v>
      </c>
      <c r="DP498" s="14">
        <f t="shared" si="1196"/>
        <v>141.08542841943384</v>
      </c>
      <c r="DQ498" s="14">
        <f t="shared" si="1197"/>
        <v>4506186.8973520007</v>
      </c>
      <c r="DR498" s="14">
        <f t="shared" si="1198"/>
        <v>11495.374738142858</v>
      </c>
      <c r="DS498" s="14">
        <f>IFERROR(VLOOKUP($A498,SpecEd23!$A$21:$Z$550,14,0),0)</f>
        <v>2066781.1626771563</v>
      </c>
      <c r="DT498" s="14">
        <f t="shared" si="1199"/>
        <v>5347.3264493436682</v>
      </c>
      <c r="DU498" s="14">
        <f>IFERROR(VLOOKUP($A498,ECFE!$A$16:$AB$347,9,0),0)</f>
        <v>0</v>
      </c>
      <c r="DV498" s="14">
        <f t="shared" si="1200"/>
        <v>0</v>
      </c>
      <c r="DW498" s="14">
        <f>IFERROR(VLOOKUP($A498,ParaFY19!$A$21:$Z$543,7,0),0)</f>
        <v>1568</v>
      </c>
      <c r="DX498" s="14">
        <f t="shared" si="1201"/>
        <v>4.0568435710484545</v>
      </c>
      <c r="DY498" s="14">
        <f>IFERROR(VLOOKUP($A498,ConEnroll!$A$7:$S$341,13,0),0)</f>
        <v>0</v>
      </c>
      <c r="DZ498" s="14">
        <f t="shared" si="1202"/>
        <v>0</v>
      </c>
      <c r="EA498" s="14">
        <f t="shared" si="1136"/>
        <v>1568</v>
      </c>
      <c r="EB498" s="14">
        <f t="shared" si="1203"/>
        <v>4.0568435710484545</v>
      </c>
      <c r="EC498" s="14">
        <f t="shared" si="1137"/>
        <v>6520005.500029156</v>
      </c>
      <c r="ED498" s="14">
        <f t="shared" si="1204"/>
        <v>16869.032140302199</v>
      </c>
      <c r="EE498" s="62"/>
      <c r="EF498" s="14">
        <f t="shared" si="1138"/>
        <v>622.06092129391254</v>
      </c>
      <c r="EG498" s="14">
        <f t="shared" si="1139"/>
        <v>0</v>
      </c>
      <c r="EH498" s="14">
        <f t="shared" si="1140"/>
        <v>4.0568435710484545</v>
      </c>
      <c r="EI498" s="14">
        <f t="shared" si="1205"/>
        <v>626.11776486496103</v>
      </c>
      <c r="EJ498" s="37">
        <f t="shared" si="1141"/>
        <v>3.8547132022796665E-2</v>
      </c>
      <c r="EK498" s="42"/>
      <c r="EL498" s="14" t="str">
        <f>IFERROR(VLOOKUP($A498,#REF!,27,0),"0")</f>
        <v>0</v>
      </c>
      <c r="EM498" s="14">
        <f t="shared" si="1206"/>
        <v>0</v>
      </c>
      <c r="EN498" s="14" t="str">
        <f>IFERROR(VLOOKUP($A498,SpecEd23!#REF!,23,0)," ")</f>
        <v xml:space="preserve"> </v>
      </c>
      <c r="EO498" s="14" t="e">
        <f t="shared" si="1207"/>
        <v>#VALUE!</v>
      </c>
      <c r="EP498" s="14">
        <f>IFERROR(VLOOKUP($A498,ECFE!#REF!,24,0),0)</f>
        <v>0</v>
      </c>
      <c r="EQ498" s="14">
        <f t="shared" si="1208"/>
        <v>0</v>
      </c>
      <c r="ER498" s="14">
        <f>IFERROR(VLOOKUP($A498,#REF!,30,0),0)</f>
        <v>0</v>
      </c>
      <c r="ES498" s="14">
        <f t="shared" si="1209"/>
        <v>0</v>
      </c>
      <c r="ET498" s="14">
        <f>IFERROR(VLOOKUP($A498,#REF!,12,0),0)</f>
        <v>0</v>
      </c>
      <c r="EU498" s="14">
        <f t="shared" si="1210"/>
        <v>0</v>
      </c>
      <c r="EV498" s="14">
        <v>0</v>
      </c>
      <c r="EW498" s="14">
        <f t="shared" si="1211"/>
        <v>0</v>
      </c>
      <c r="EX498" s="14">
        <f>IFERROR(VLOOKUP($A498,ConEnroll!$A$8:$S$601,16,0),0)</f>
        <v>0</v>
      </c>
      <c r="EY498" s="14">
        <f t="shared" si="1212"/>
        <v>0</v>
      </c>
      <c r="EZ498" s="14">
        <f t="shared" si="1213"/>
        <v>0</v>
      </c>
      <c r="FA498" s="14">
        <f t="shared" si="1214"/>
        <v>0</v>
      </c>
      <c r="FB498" s="14" t="e">
        <f t="shared" si="1215"/>
        <v>#VALUE!</v>
      </c>
      <c r="FC498" s="14" t="e">
        <f t="shared" si="1216"/>
        <v>#VALUE!</v>
      </c>
      <c r="FD498" s="62"/>
      <c r="FE498" s="14">
        <f t="shared" si="1142"/>
        <v>11517.648847387483</v>
      </c>
      <c r="FF498" s="14" t="e">
        <f t="shared" si="1143"/>
        <v>#VALUE!</v>
      </c>
      <c r="FG498" s="14">
        <f t="shared" si="1217"/>
        <v>4.0568435710484545</v>
      </c>
      <c r="FH498" s="14" t="e">
        <f t="shared" si="1144"/>
        <v>#VALUE!</v>
      </c>
      <c r="FI498" s="37" t="e">
        <f t="shared" si="1145"/>
        <v>#VALUE!</v>
      </c>
      <c r="FJ498" s="12"/>
      <c r="FK498" s="14" t="str">
        <f>IFERROR(VLOOKUP($A498,#REF!,27,0),"0")</f>
        <v>0</v>
      </c>
      <c r="FL498" s="14">
        <f t="shared" si="1218"/>
        <v>0</v>
      </c>
      <c r="FM498" s="14" t="str">
        <f>IFERROR(VLOOKUP($A498,SpecEd23!$X$22:$Y$610,59,0)," ")</f>
        <v xml:space="preserve"> </v>
      </c>
      <c r="FN498" s="14" t="e">
        <f t="shared" si="1219"/>
        <v>#VALUE!</v>
      </c>
      <c r="FO498" s="14">
        <f>IFERROR(VLOOKUP($A498,ECFE!#REF!,26,0),0)</f>
        <v>0</v>
      </c>
      <c r="FP498" s="14">
        <f t="shared" si="1220"/>
        <v>0</v>
      </c>
      <c r="FQ498" s="14">
        <f>IFERROR(VLOOKUP($A498,#REF!,16,0),0)</f>
        <v>0</v>
      </c>
      <c r="FR498" s="14">
        <f t="shared" si="1221"/>
        <v>0</v>
      </c>
      <c r="FS498" s="14">
        <f>IFERROR(VLOOKUP($A498,#REF!,12,0),0)</f>
        <v>0</v>
      </c>
      <c r="FT498" s="14">
        <f t="shared" si="1222"/>
        <v>0</v>
      </c>
      <c r="FU498" s="14">
        <v>0</v>
      </c>
      <c r="FV498" s="14">
        <f t="shared" si="1223"/>
        <v>0</v>
      </c>
      <c r="FW498" s="14">
        <f>IFERROR(VLOOKUP($A498,ConEnroll!$A$8:$S$601,16,0),0)</f>
        <v>0</v>
      </c>
      <c r="FX498" s="14">
        <f t="shared" si="1224"/>
        <v>0</v>
      </c>
      <c r="FY498" s="14">
        <f t="shared" si="1225"/>
        <v>0</v>
      </c>
      <c r="FZ498" s="14">
        <f t="shared" si="1226"/>
        <v>0</v>
      </c>
      <c r="GA498" s="14" t="e">
        <f t="shared" si="1227"/>
        <v>#VALUE!</v>
      </c>
      <c r="GB498" s="14" t="e">
        <f t="shared" si="1228"/>
        <v>#VALUE!</v>
      </c>
      <c r="GC498" s="39"/>
      <c r="GD498" s="14">
        <f t="shared" si="1146"/>
        <v>-10895.587926093571</v>
      </c>
      <c r="GE498" s="14" t="e">
        <f t="shared" si="1147"/>
        <v>#VALUE!</v>
      </c>
      <c r="GF498" s="14">
        <f t="shared" si="1148"/>
        <v>0</v>
      </c>
      <c r="GG498" s="14" t="e">
        <f t="shared" si="1149"/>
        <v>#VALUE!</v>
      </c>
      <c r="GH498" s="37" t="e">
        <f t="shared" si="1150"/>
        <v>#VALUE!</v>
      </c>
    </row>
    <row r="499" spans="1:190" ht="12.5" x14ac:dyDescent="0.25">
      <c r="A499" s="67">
        <v>4220</v>
      </c>
      <c r="B499" s="35">
        <v>7</v>
      </c>
      <c r="C499" s="14">
        <v>7</v>
      </c>
      <c r="D499" s="14"/>
      <c r="E499" s="14"/>
      <c r="F499" s="35" t="s">
        <v>569</v>
      </c>
      <c r="G499" s="41"/>
      <c r="H499" s="14">
        <f>IFERROR(VLOOKUP($A499,BaseFY22!$A$7:$AK$528,6,0),0)</f>
        <v>364</v>
      </c>
      <c r="I499" s="14">
        <f>IFERROR(VLOOKUP($A499,BaseFY22!$A$7:$AK$528,28,0),0)</f>
        <v>2720484</v>
      </c>
      <c r="J499" s="14">
        <f t="shared" si="1151"/>
        <v>7473.8571428571431</v>
      </c>
      <c r="K499" s="14">
        <f>IFERROR(VLOOKUP($A499,SpecEd22!$A$21:$BB$605,24,0)," ")</f>
        <v>1483064.2711577811</v>
      </c>
      <c r="L499" s="14">
        <f t="shared" si="1152"/>
        <v>4074.3523932906073</v>
      </c>
      <c r="M499" s="14">
        <f>IFERROR(VLOOKUP($A499,ECFE!$A$16:$AB$347,7,0),0)</f>
        <v>0</v>
      </c>
      <c r="N499" s="14">
        <f t="shared" si="1118"/>
        <v>0</v>
      </c>
      <c r="O499" s="14">
        <v>0</v>
      </c>
      <c r="P499" s="14">
        <f t="shared" si="1119"/>
        <v>0</v>
      </c>
      <c r="Q499" s="14">
        <f>IFERROR(VLOOKUP($A499,ConEnroll!$A$7:$S$337,10,0),0)</f>
        <v>0</v>
      </c>
      <c r="R499" s="14">
        <f t="shared" si="1153"/>
        <v>0</v>
      </c>
      <c r="S499" s="14">
        <f t="shared" si="1120"/>
        <v>0</v>
      </c>
      <c r="T499" s="14">
        <f t="shared" si="1154"/>
        <v>0</v>
      </c>
      <c r="U499" s="14">
        <f t="shared" si="1121"/>
        <v>4203548.2711577807</v>
      </c>
      <c r="V499" s="14">
        <f t="shared" si="1155"/>
        <v>11548.20953614775</v>
      </c>
      <c r="W499" s="42"/>
      <c r="X499" s="14">
        <f>IFERROR(VLOOKUP($A499,HouseFY22!$A$6:$AJ$528,28,0),0)</f>
        <v>2793398.472331</v>
      </c>
      <c r="Y499" s="14">
        <f t="shared" si="1156"/>
        <v>7674.1716272829672</v>
      </c>
      <c r="Z499" s="14">
        <f>IFERROR(VLOOKUP($A499,Compens80percent!$A$13:$M$560,12,0),0)</f>
        <v>0</v>
      </c>
      <c r="AA499" s="14">
        <f t="shared" si="1156"/>
        <v>0</v>
      </c>
      <c r="AB499" s="14">
        <f t="shared" si="1157"/>
        <v>2793398.472331</v>
      </c>
      <c r="AC499" s="14">
        <f t="shared" si="1156"/>
        <v>7674.1716272829672</v>
      </c>
      <c r="AD499" s="14">
        <f>IFERROR(VLOOKUP(A499,SpecEd22!$A$21:$Z$550,14,0),0)</f>
        <v>1483064.2711577811</v>
      </c>
      <c r="AE499" s="14">
        <f t="shared" si="1158"/>
        <v>4074.3523932906073</v>
      </c>
      <c r="AF499" s="14">
        <f>IFERROR(VLOOKUP($A499,ECFE!$A$16:$AB$348,8,0),0)</f>
        <v>0</v>
      </c>
      <c r="AG499" s="14">
        <f t="shared" si="1159"/>
        <v>0</v>
      </c>
      <c r="AH499" s="14">
        <f>IFERROR(VLOOKUP(A499,ParaFY19!$A$21:$Z$543,7,0),0)</f>
        <v>3332</v>
      </c>
      <c r="AI499" s="14">
        <f t="shared" si="1160"/>
        <v>9.1538461538461533</v>
      </c>
      <c r="AJ499" s="14">
        <f>IFERROR(VLOOKUP(A499,ConEnroll!$A$7:$S$341,13,0),0)</f>
        <v>0</v>
      </c>
      <c r="AK499" s="14">
        <f t="shared" si="1161"/>
        <v>0</v>
      </c>
      <c r="AL499" s="14">
        <f t="shared" si="1116"/>
        <v>3332</v>
      </c>
      <c r="AM499" s="14">
        <f t="shared" si="1162"/>
        <v>9.1538461538461533</v>
      </c>
      <c r="AN499" s="14">
        <f t="shared" si="1163"/>
        <v>4279794.7434887812</v>
      </c>
      <c r="AO499" s="14">
        <f t="shared" si="1164"/>
        <v>11757.677866727421</v>
      </c>
      <c r="AP499" s="62"/>
      <c r="AQ499" s="14">
        <f t="shared" si="1117"/>
        <v>200.31448442582405</v>
      </c>
      <c r="AR499" s="14">
        <f t="shared" si="1122"/>
        <v>0</v>
      </c>
      <c r="AS499" s="14">
        <f t="shared" si="1123"/>
        <v>9.1538461538461533</v>
      </c>
      <c r="AT499" s="14">
        <f t="shared" si="1165"/>
        <v>209.46833057967021</v>
      </c>
      <c r="AU499" s="37">
        <f t="shared" si="1124"/>
        <v>1.8138598015908936E-2</v>
      </c>
      <c r="AV499" s="42"/>
      <c r="AW499" s="14" t="str">
        <f>IFERROR(VLOOKUP($A499,#REF!,27,0),"0")</f>
        <v>0</v>
      </c>
      <c r="AX499" s="14">
        <f t="shared" si="1166"/>
        <v>0</v>
      </c>
      <c r="AY499" s="14" t="str">
        <f>IFERROR(VLOOKUP($A499,SpecEd22!#REF!,23,0)," ")</f>
        <v xml:space="preserve"> </v>
      </c>
      <c r="AZ499" s="14" t="e">
        <f t="shared" si="1167"/>
        <v>#VALUE!</v>
      </c>
      <c r="BA499" s="14">
        <f>IFERROR(VLOOKUP($A499,ECFE!#REF!,23,0),0)</f>
        <v>0</v>
      </c>
      <c r="BB499" s="14">
        <f t="shared" si="1168"/>
        <v>0</v>
      </c>
      <c r="BC499" s="14">
        <f>IFERROR(VLOOKUP($A499,#REF!,17,0),0)</f>
        <v>0</v>
      </c>
      <c r="BD499" s="14">
        <f t="shared" si="1169"/>
        <v>0</v>
      </c>
      <c r="BE499" s="14">
        <f>IFERROR(VLOOKUP($A499,#REF!,9,0),0)</f>
        <v>0</v>
      </c>
      <c r="BF499" s="14">
        <f t="shared" si="1170"/>
        <v>0</v>
      </c>
      <c r="BG499" s="14">
        <v>0</v>
      </c>
      <c r="BH499" s="14">
        <f t="shared" si="1171"/>
        <v>0</v>
      </c>
      <c r="BI499" s="14">
        <f>IFERROR(VLOOKUP($A499,ConEnroll!$A$8:$S$601,15,0),0)</f>
        <v>0</v>
      </c>
      <c r="BJ499" s="14">
        <f t="shared" si="1172"/>
        <v>0</v>
      </c>
      <c r="BK499" s="14">
        <f t="shared" si="1173"/>
        <v>0</v>
      </c>
      <c r="BL499" s="14">
        <f t="shared" si="1174"/>
        <v>0</v>
      </c>
      <c r="BM499" s="14" t="e">
        <f t="shared" si="1175"/>
        <v>#VALUE!</v>
      </c>
      <c r="BN499" s="14" t="e">
        <f t="shared" si="1176"/>
        <v>#VALUE!</v>
      </c>
      <c r="BO499" s="42"/>
      <c r="BP499" s="14">
        <f t="shared" si="1125"/>
        <v>7674.1716272829672</v>
      </c>
      <c r="BQ499" s="14" t="e">
        <f t="shared" si="1126"/>
        <v>#VALUE!</v>
      </c>
      <c r="BR499" s="14">
        <f t="shared" si="1177"/>
        <v>9.1538461538461533</v>
      </c>
      <c r="BS499" s="14" t="e">
        <f t="shared" si="1127"/>
        <v>#VALUE!</v>
      </c>
      <c r="BT499" s="37" t="e">
        <f t="shared" si="1128"/>
        <v>#VALUE!</v>
      </c>
      <c r="BU499" s="41"/>
      <c r="BV499" s="14" t="str">
        <f>IFERROR(VLOOKUP($A499,#REF!,27,0),"0")</f>
        <v>0</v>
      </c>
      <c r="BW499" s="14">
        <f t="shared" si="1178"/>
        <v>0</v>
      </c>
      <c r="BX499" s="14" t="str">
        <f>IFERROR(VLOOKUP($A499,SpecEd22!$Z$22:$AV$606,59,0)," ")</f>
        <v xml:space="preserve"> </v>
      </c>
      <c r="BY499" s="14" t="e">
        <f t="shared" si="1179"/>
        <v>#VALUE!</v>
      </c>
      <c r="BZ499" s="14">
        <f>IFERROR(VLOOKUP($A499,ECFE!#REF!,25,0),0)</f>
        <v>0</v>
      </c>
      <c r="CA499" s="14">
        <f t="shared" si="1180"/>
        <v>0</v>
      </c>
      <c r="CB499" s="14">
        <f>IFERROR(VLOOKUP($A499,#REF!,17,0),0)</f>
        <v>0</v>
      </c>
      <c r="CC499" s="14">
        <f t="shared" si="1181"/>
        <v>0</v>
      </c>
      <c r="CD499" s="14">
        <f>IFERROR(VLOOKUP($A499,#REF!,9,0),0)</f>
        <v>0</v>
      </c>
      <c r="CE499" s="14">
        <f t="shared" si="1182"/>
        <v>0</v>
      </c>
      <c r="CF499" s="14">
        <v>0</v>
      </c>
      <c r="CG499" s="14">
        <f t="shared" si="1183"/>
        <v>0</v>
      </c>
      <c r="CH499" s="14">
        <f>IFERROR(VLOOKUP($A499,ConEnroll!$A$8:$S$601,15,0),0)</f>
        <v>0</v>
      </c>
      <c r="CI499" s="14">
        <f t="shared" si="1184"/>
        <v>0</v>
      </c>
      <c r="CJ499" s="14">
        <f t="shared" si="1185"/>
        <v>0</v>
      </c>
      <c r="CK499" s="14">
        <f t="shared" si="1186"/>
        <v>0</v>
      </c>
      <c r="CL499" s="14" t="e">
        <f t="shared" si="1187"/>
        <v>#VALUE!</v>
      </c>
      <c r="CM499" s="14" t="e">
        <f t="shared" si="1188"/>
        <v>#VALUE!</v>
      </c>
      <c r="CN499" s="42"/>
      <c r="CO499" s="14">
        <f t="shared" si="1129"/>
        <v>-7473.8571428571431</v>
      </c>
      <c r="CP499" s="14" t="e">
        <f t="shared" si="1130"/>
        <v>#VALUE!</v>
      </c>
      <c r="CQ499" s="14">
        <f t="shared" si="1131"/>
        <v>0</v>
      </c>
      <c r="CR499" s="14" t="e">
        <f t="shared" si="1132"/>
        <v>#VALUE!</v>
      </c>
      <c r="CS499" s="37" t="e">
        <f t="shared" si="1133"/>
        <v>#VALUE!</v>
      </c>
      <c r="CT499" s="239"/>
      <c r="CU499" s="239"/>
      <c r="CV499" s="468"/>
      <c r="CW499" s="14">
        <f>IFERROR(VLOOKUP($A499,BaseFY23!$A$7:$AK$527,6,0),0)</f>
        <v>390.18891000000002</v>
      </c>
      <c r="CX499" s="14">
        <f>IFERROR(VLOOKUP($A499,BaseFY23!$A$7:$AN$528,28,0),0)</f>
        <v>2921136.736544</v>
      </c>
      <c r="CY499" s="14">
        <f t="shared" si="1189"/>
        <v>7486.4678664086068</v>
      </c>
      <c r="CZ499" s="14">
        <f>IFERROR(VLOOKUP($A499,SpecEd23!$A$21:$BB$605,23,0)," ")</f>
        <v>1706679.0462015909</v>
      </c>
      <c r="DA499" s="14">
        <f t="shared" si="1190"/>
        <v>4373.9814291533576</v>
      </c>
      <c r="DB499" s="14">
        <f>IFERROR(VLOOKUP($A499,ECFE!$A$16:$AB$347,7,0),0)</f>
        <v>0</v>
      </c>
      <c r="DC499" s="14">
        <f t="shared" si="1191"/>
        <v>0</v>
      </c>
      <c r="DD499" s="14">
        <v>0</v>
      </c>
      <c r="DE499" s="14">
        <f t="shared" si="1192"/>
        <v>0</v>
      </c>
      <c r="DF499" s="14">
        <f>IFERROR(VLOOKUP($A499,ConEnroll!$A$7:$S$338,10,0),0)</f>
        <v>0</v>
      </c>
      <c r="DG499" s="14">
        <f t="shared" si="1193"/>
        <v>0</v>
      </c>
      <c r="DH499" s="14">
        <f t="shared" si="1134"/>
        <v>0</v>
      </c>
      <c r="DI499" s="14">
        <f t="shared" si="1194"/>
        <v>0</v>
      </c>
      <c r="DJ499" s="14">
        <f t="shared" si="1135"/>
        <v>4627815.7827455904</v>
      </c>
      <c r="DK499" s="14">
        <f t="shared" si="1195"/>
        <v>11860.449295561963</v>
      </c>
      <c r="DL499" s="42"/>
      <c r="DM499" s="14">
        <f>IFERROR(VLOOKUP($A499,HouseFY23!$A$7:$AJ$528,28,0),0)</f>
        <v>3054687.4065439999</v>
      </c>
      <c r="DN499" s="14">
        <f t="shared" si="1196"/>
        <v>7828.7396905873102</v>
      </c>
      <c r="DO499" s="14">
        <f>IFERROR(VLOOKUP($A499,Compens80percent!$A$13:$M$560,12,0),0)</f>
        <v>0</v>
      </c>
      <c r="DP499" s="14">
        <f t="shared" si="1196"/>
        <v>0</v>
      </c>
      <c r="DQ499" s="14">
        <f t="shared" si="1197"/>
        <v>3054687.4065439999</v>
      </c>
      <c r="DR499" s="14">
        <f t="shared" si="1198"/>
        <v>8391.9983696263735</v>
      </c>
      <c r="DS499" s="14">
        <f>IFERROR(VLOOKUP($A499,SpecEd23!$A$21:$Z$550,14,0),0)</f>
        <v>1706679.0462015909</v>
      </c>
      <c r="DT499" s="14">
        <f t="shared" si="1199"/>
        <v>4373.9814291533576</v>
      </c>
      <c r="DU499" s="14">
        <f>IFERROR(VLOOKUP($A499,ECFE!$A$16:$AB$347,9,0),0)</f>
        <v>0</v>
      </c>
      <c r="DV499" s="14">
        <f t="shared" si="1200"/>
        <v>0</v>
      </c>
      <c r="DW499" s="14">
        <f>IFERROR(VLOOKUP($A499,ParaFY19!$A$21:$Z$543,7,0),0)</f>
        <v>3332</v>
      </c>
      <c r="DX499" s="14">
        <f t="shared" si="1201"/>
        <v>8.5394533637565448</v>
      </c>
      <c r="DY499" s="14">
        <f>IFERROR(VLOOKUP($A499,ConEnroll!$A$7:$S$341,13,0),0)</f>
        <v>0</v>
      </c>
      <c r="DZ499" s="14">
        <f t="shared" si="1202"/>
        <v>0</v>
      </c>
      <c r="EA499" s="14">
        <f t="shared" si="1136"/>
        <v>3332</v>
      </c>
      <c r="EB499" s="14">
        <f t="shared" si="1203"/>
        <v>8.5394533637565448</v>
      </c>
      <c r="EC499" s="14">
        <f t="shared" si="1137"/>
        <v>4764698.4527455904</v>
      </c>
      <c r="ED499" s="14">
        <f t="shared" si="1204"/>
        <v>12211.260573104422</v>
      </c>
      <c r="EE499" s="62"/>
      <c r="EF499" s="14">
        <f t="shared" si="1138"/>
        <v>342.27182417870335</v>
      </c>
      <c r="EG499" s="14">
        <f t="shared" si="1139"/>
        <v>0</v>
      </c>
      <c r="EH499" s="14">
        <f t="shared" si="1140"/>
        <v>8.5394533637565448</v>
      </c>
      <c r="EI499" s="14">
        <f t="shared" si="1205"/>
        <v>350.81127754245989</v>
      </c>
      <c r="EJ499" s="37">
        <f t="shared" si="1141"/>
        <v>2.9578245208107694E-2</v>
      </c>
      <c r="EK499" s="42"/>
      <c r="EL499" s="14" t="str">
        <f>IFERROR(VLOOKUP($A499,#REF!,27,0),"0")</f>
        <v>0</v>
      </c>
      <c r="EM499" s="14">
        <f t="shared" si="1206"/>
        <v>0</v>
      </c>
      <c r="EN499" s="14" t="str">
        <f>IFERROR(VLOOKUP($A499,SpecEd23!#REF!,23,0)," ")</f>
        <v xml:space="preserve"> </v>
      </c>
      <c r="EO499" s="14" t="e">
        <f t="shared" si="1207"/>
        <v>#VALUE!</v>
      </c>
      <c r="EP499" s="14">
        <f>IFERROR(VLOOKUP($A499,ECFE!#REF!,24,0),0)</f>
        <v>0</v>
      </c>
      <c r="EQ499" s="14">
        <f t="shared" si="1208"/>
        <v>0</v>
      </c>
      <c r="ER499" s="14">
        <f>IFERROR(VLOOKUP($A499,#REF!,30,0),0)</f>
        <v>0</v>
      </c>
      <c r="ES499" s="14">
        <f t="shared" si="1209"/>
        <v>0</v>
      </c>
      <c r="ET499" s="14">
        <f>IFERROR(VLOOKUP($A499,#REF!,12,0),0)</f>
        <v>0</v>
      </c>
      <c r="EU499" s="14">
        <f t="shared" si="1210"/>
        <v>0</v>
      </c>
      <c r="EV499" s="14">
        <v>0</v>
      </c>
      <c r="EW499" s="14">
        <f t="shared" si="1211"/>
        <v>0</v>
      </c>
      <c r="EX499" s="14">
        <f>IFERROR(VLOOKUP($A499,ConEnroll!$A$8:$S$601,16,0),0)</f>
        <v>0</v>
      </c>
      <c r="EY499" s="14">
        <f t="shared" si="1212"/>
        <v>0</v>
      </c>
      <c r="EZ499" s="14">
        <f t="shared" si="1213"/>
        <v>0</v>
      </c>
      <c r="FA499" s="14">
        <f t="shared" si="1214"/>
        <v>0</v>
      </c>
      <c r="FB499" s="14" t="e">
        <f t="shared" si="1215"/>
        <v>#VALUE!</v>
      </c>
      <c r="FC499" s="14" t="e">
        <f t="shared" si="1216"/>
        <v>#VALUE!</v>
      </c>
      <c r="FD499" s="62"/>
      <c r="FE499" s="14">
        <f t="shared" si="1142"/>
        <v>7828.7396905873102</v>
      </c>
      <c r="FF499" s="14" t="e">
        <f t="shared" si="1143"/>
        <v>#VALUE!</v>
      </c>
      <c r="FG499" s="14">
        <f t="shared" si="1217"/>
        <v>8.5394533637565448</v>
      </c>
      <c r="FH499" s="14" t="e">
        <f t="shared" si="1144"/>
        <v>#VALUE!</v>
      </c>
      <c r="FI499" s="37" t="e">
        <f t="shared" si="1145"/>
        <v>#VALUE!</v>
      </c>
      <c r="FJ499" s="12"/>
      <c r="FK499" s="14" t="str">
        <f>IFERROR(VLOOKUP($A499,#REF!,27,0),"0")</f>
        <v>0</v>
      </c>
      <c r="FL499" s="14">
        <f t="shared" si="1218"/>
        <v>0</v>
      </c>
      <c r="FM499" s="14" t="str">
        <f>IFERROR(VLOOKUP($A499,SpecEd23!$X$22:$Y$610,59,0)," ")</f>
        <v xml:space="preserve"> </v>
      </c>
      <c r="FN499" s="14" t="e">
        <f t="shared" si="1219"/>
        <v>#VALUE!</v>
      </c>
      <c r="FO499" s="14">
        <f>IFERROR(VLOOKUP($A499,ECFE!#REF!,26,0),0)</f>
        <v>0</v>
      </c>
      <c r="FP499" s="14">
        <f t="shared" si="1220"/>
        <v>0</v>
      </c>
      <c r="FQ499" s="14">
        <f>IFERROR(VLOOKUP($A499,#REF!,16,0),0)</f>
        <v>0</v>
      </c>
      <c r="FR499" s="14">
        <f t="shared" si="1221"/>
        <v>0</v>
      </c>
      <c r="FS499" s="14">
        <f>IFERROR(VLOOKUP($A499,#REF!,12,0),0)</f>
        <v>0</v>
      </c>
      <c r="FT499" s="14">
        <f t="shared" si="1222"/>
        <v>0</v>
      </c>
      <c r="FU499" s="14">
        <v>0</v>
      </c>
      <c r="FV499" s="14">
        <f t="shared" si="1223"/>
        <v>0</v>
      </c>
      <c r="FW499" s="14">
        <f>IFERROR(VLOOKUP($A499,ConEnroll!$A$8:$S$601,16,0),0)</f>
        <v>0</v>
      </c>
      <c r="FX499" s="14">
        <f t="shared" si="1224"/>
        <v>0</v>
      </c>
      <c r="FY499" s="14">
        <f t="shared" si="1225"/>
        <v>0</v>
      </c>
      <c r="FZ499" s="14">
        <f t="shared" si="1226"/>
        <v>0</v>
      </c>
      <c r="GA499" s="14" t="e">
        <f t="shared" si="1227"/>
        <v>#VALUE!</v>
      </c>
      <c r="GB499" s="14" t="e">
        <f t="shared" si="1228"/>
        <v>#VALUE!</v>
      </c>
      <c r="GC499" s="39"/>
      <c r="GD499" s="14">
        <f t="shared" si="1146"/>
        <v>-7486.4678664086068</v>
      </c>
      <c r="GE499" s="14" t="e">
        <f t="shared" si="1147"/>
        <v>#VALUE!</v>
      </c>
      <c r="GF499" s="14">
        <f t="shared" si="1148"/>
        <v>0</v>
      </c>
      <c r="GG499" s="14" t="e">
        <f t="shared" si="1149"/>
        <v>#VALUE!</v>
      </c>
      <c r="GH499" s="37" t="e">
        <f t="shared" si="1150"/>
        <v>#VALUE!</v>
      </c>
    </row>
    <row r="500" spans="1:190" ht="12.5" x14ac:dyDescent="0.25">
      <c r="A500" s="67">
        <v>4221</v>
      </c>
      <c r="B500" s="35">
        <v>7</v>
      </c>
      <c r="C500" s="14">
        <v>7</v>
      </c>
      <c r="D500" s="14"/>
      <c r="E500" s="14"/>
      <c r="F500" s="35" t="s">
        <v>2746</v>
      </c>
      <c r="G500" s="41"/>
      <c r="H500" s="14">
        <f>IFERROR(VLOOKUP($A500,BaseFY22!$A$7:$AK$528,6,0),0)</f>
        <v>316</v>
      </c>
      <c r="I500" s="14">
        <f>IFERROR(VLOOKUP($A500,BaseFY22!$A$7:$AK$528,28,0),0)</f>
        <v>2446430.4</v>
      </c>
      <c r="J500" s="14">
        <f t="shared" si="1151"/>
        <v>7741.8683544303794</v>
      </c>
      <c r="K500" s="14">
        <f>IFERROR(VLOOKUP($A500,SpecEd22!$A$21:$BB$605,24,0)," ")</f>
        <v>344411.48617741995</v>
      </c>
      <c r="L500" s="14">
        <f t="shared" si="1152"/>
        <v>1089.9097663842404</v>
      </c>
      <c r="M500" s="14">
        <f>IFERROR(VLOOKUP($A500,ECFE!$A$16:$AB$347,7,0),0)</f>
        <v>0</v>
      </c>
      <c r="N500" s="14">
        <f t="shared" si="1118"/>
        <v>0</v>
      </c>
      <c r="O500" s="14">
        <v>0</v>
      </c>
      <c r="P500" s="14">
        <f t="shared" si="1119"/>
        <v>0</v>
      </c>
      <c r="Q500" s="14">
        <f>IFERROR(VLOOKUP($A500,ConEnroll!$A$7:$S$337,10,0),0)</f>
        <v>0</v>
      </c>
      <c r="R500" s="14">
        <f t="shared" si="1153"/>
        <v>0</v>
      </c>
      <c r="S500" s="14">
        <f t="shared" si="1120"/>
        <v>0</v>
      </c>
      <c r="T500" s="14">
        <f t="shared" si="1154"/>
        <v>0</v>
      </c>
      <c r="U500" s="14">
        <f t="shared" si="1121"/>
        <v>2790841.8861774197</v>
      </c>
      <c r="V500" s="14">
        <f t="shared" si="1155"/>
        <v>8831.7781208146189</v>
      </c>
      <c r="W500" s="42"/>
      <c r="X500" s="14">
        <f>IFERROR(VLOOKUP($A500,HouseFY22!$A$6:$AJ$528,28,0),0)</f>
        <v>2498074.689642</v>
      </c>
      <c r="Y500" s="14">
        <f t="shared" si="1156"/>
        <v>7905.2996507658227</v>
      </c>
      <c r="Z500" s="14">
        <f>IFERROR(VLOOKUP($A500,Compens80percent!$A$13:$M$560,12,0),0)</f>
        <v>0</v>
      </c>
      <c r="AA500" s="14">
        <f t="shared" si="1156"/>
        <v>0</v>
      </c>
      <c r="AB500" s="14">
        <f t="shared" si="1157"/>
        <v>2498074.689642</v>
      </c>
      <c r="AC500" s="14">
        <f t="shared" si="1156"/>
        <v>7905.2996507658227</v>
      </c>
      <c r="AD500" s="14">
        <f>IFERROR(VLOOKUP(A500,SpecEd22!$A$21:$Z$550,14,0),0)</f>
        <v>344411.48617741995</v>
      </c>
      <c r="AE500" s="14">
        <f t="shared" si="1158"/>
        <v>1089.9097663842404</v>
      </c>
      <c r="AF500" s="14">
        <f>IFERROR(VLOOKUP($A500,ECFE!$A$16:$AB$348,8,0),0)</f>
        <v>0</v>
      </c>
      <c r="AG500" s="14">
        <f t="shared" si="1159"/>
        <v>0</v>
      </c>
      <c r="AH500" s="14">
        <f>IFERROR(VLOOKUP(A500,ParaFY19!$A$21:$Z$543,7,0),0)</f>
        <v>588</v>
      </c>
      <c r="AI500" s="14">
        <f t="shared" si="1160"/>
        <v>1.860759493670886</v>
      </c>
      <c r="AJ500" s="14">
        <f>IFERROR(VLOOKUP(A500,ConEnroll!$A$7:$S$341,13,0),0)</f>
        <v>0</v>
      </c>
      <c r="AK500" s="14">
        <f t="shared" si="1161"/>
        <v>0</v>
      </c>
      <c r="AL500" s="14">
        <f t="shared" si="1116"/>
        <v>588</v>
      </c>
      <c r="AM500" s="14">
        <f t="shared" si="1162"/>
        <v>1.860759493670886</v>
      </c>
      <c r="AN500" s="14">
        <f t="shared" si="1163"/>
        <v>2843074.1758194198</v>
      </c>
      <c r="AO500" s="14">
        <f t="shared" si="1164"/>
        <v>8997.0701766437342</v>
      </c>
      <c r="AP500" s="62"/>
      <c r="AQ500" s="14">
        <f t="shared" si="1117"/>
        <v>163.43129633544322</v>
      </c>
      <c r="AR500" s="14">
        <f t="shared" si="1122"/>
        <v>0</v>
      </c>
      <c r="AS500" s="14">
        <f t="shared" si="1123"/>
        <v>1.860759493670886</v>
      </c>
      <c r="AT500" s="14">
        <f t="shared" si="1165"/>
        <v>165.2920558291141</v>
      </c>
      <c r="AU500" s="37">
        <f t="shared" si="1124"/>
        <v>1.8715603309774727E-2</v>
      </c>
      <c r="AV500" s="42"/>
      <c r="AW500" s="14" t="str">
        <f>IFERROR(VLOOKUP($A500,#REF!,27,0),"0")</f>
        <v>0</v>
      </c>
      <c r="AX500" s="14">
        <f t="shared" si="1166"/>
        <v>0</v>
      </c>
      <c r="AY500" s="14" t="str">
        <f>IFERROR(VLOOKUP($A500,SpecEd22!#REF!,23,0)," ")</f>
        <v xml:space="preserve"> </v>
      </c>
      <c r="AZ500" s="14" t="e">
        <f t="shared" si="1167"/>
        <v>#VALUE!</v>
      </c>
      <c r="BA500" s="14">
        <f>IFERROR(VLOOKUP($A500,ECFE!#REF!,23,0),0)</f>
        <v>0</v>
      </c>
      <c r="BB500" s="14">
        <f t="shared" si="1168"/>
        <v>0</v>
      </c>
      <c r="BC500" s="14">
        <f>IFERROR(VLOOKUP($A500,#REF!,17,0),0)</f>
        <v>0</v>
      </c>
      <c r="BD500" s="14">
        <f t="shared" si="1169"/>
        <v>0</v>
      </c>
      <c r="BE500" s="14">
        <f>IFERROR(VLOOKUP($A500,#REF!,9,0),0)</f>
        <v>0</v>
      </c>
      <c r="BF500" s="14">
        <f t="shared" si="1170"/>
        <v>0</v>
      </c>
      <c r="BG500" s="14">
        <v>0</v>
      </c>
      <c r="BH500" s="14">
        <f t="shared" si="1171"/>
        <v>0</v>
      </c>
      <c r="BI500" s="14">
        <f>IFERROR(VLOOKUP($A500,ConEnroll!$A$8:$S$601,15,0),0)</f>
        <v>0</v>
      </c>
      <c r="BJ500" s="14">
        <f t="shared" si="1172"/>
        <v>0</v>
      </c>
      <c r="BK500" s="14">
        <f t="shared" si="1173"/>
        <v>0</v>
      </c>
      <c r="BL500" s="14">
        <f t="shared" si="1174"/>
        <v>0</v>
      </c>
      <c r="BM500" s="14" t="e">
        <f t="shared" si="1175"/>
        <v>#VALUE!</v>
      </c>
      <c r="BN500" s="14" t="e">
        <f t="shared" si="1176"/>
        <v>#VALUE!</v>
      </c>
      <c r="BO500" s="42"/>
      <c r="BP500" s="14">
        <f t="shared" si="1125"/>
        <v>7905.2996507658227</v>
      </c>
      <c r="BQ500" s="14" t="e">
        <f t="shared" si="1126"/>
        <v>#VALUE!</v>
      </c>
      <c r="BR500" s="14">
        <f t="shared" si="1177"/>
        <v>1.860759493670886</v>
      </c>
      <c r="BS500" s="14" t="e">
        <f t="shared" si="1127"/>
        <v>#VALUE!</v>
      </c>
      <c r="BT500" s="37" t="e">
        <f t="shared" si="1128"/>
        <v>#VALUE!</v>
      </c>
      <c r="BU500" s="41"/>
      <c r="BV500" s="14" t="str">
        <f>IFERROR(VLOOKUP($A500,#REF!,27,0),"0")</f>
        <v>0</v>
      </c>
      <c r="BW500" s="14">
        <f t="shared" si="1178"/>
        <v>0</v>
      </c>
      <c r="BX500" s="14" t="str">
        <f>IFERROR(VLOOKUP($A500,SpecEd22!$Z$22:$AV$606,59,0)," ")</f>
        <v xml:space="preserve"> </v>
      </c>
      <c r="BY500" s="14" t="e">
        <f t="shared" si="1179"/>
        <v>#VALUE!</v>
      </c>
      <c r="BZ500" s="14">
        <f>IFERROR(VLOOKUP($A500,ECFE!#REF!,25,0),0)</f>
        <v>0</v>
      </c>
      <c r="CA500" s="14">
        <f t="shared" si="1180"/>
        <v>0</v>
      </c>
      <c r="CB500" s="14">
        <f>IFERROR(VLOOKUP($A500,#REF!,17,0),0)</f>
        <v>0</v>
      </c>
      <c r="CC500" s="14">
        <f t="shared" si="1181"/>
        <v>0</v>
      </c>
      <c r="CD500" s="14">
        <f>IFERROR(VLOOKUP($A500,#REF!,9,0),0)</f>
        <v>0</v>
      </c>
      <c r="CE500" s="14">
        <f t="shared" si="1182"/>
        <v>0</v>
      </c>
      <c r="CF500" s="14">
        <v>0</v>
      </c>
      <c r="CG500" s="14">
        <f t="shared" si="1183"/>
        <v>0</v>
      </c>
      <c r="CH500" s="14">
        <f>IFERROR(VLOOKUP($A500,ConEnroll!$A$8:$S$601,15,0),0)</f>
        <v>0</v>
      </c>
      <c r="CI500" s="14">
        <f t="shared" si="1184"/>
        <v>0</v>
      </c>
      <c r="CJ500" s="14">
        <f t="shared" si="1185"/>
        <v>0</v>
      </c>
      <c r="CK500" s="14">
        <f t="shared" si="1186"/>
        <v>0</v>
      </c>
      <c r="CL500" s="14" t="e">
        <f t="shared" si="1187"/>
        <v>#VALUE!</v>
      </c>
      <c r="CM500" s="14" t="e">
        <f t="shared" si="1188"/>
        <v>#VALUE!</v>
      </c>
      <c r="CN500" s="42"/>
      <c r="CO500" s="14">
        <f t="shared" si="1129"/>
        <v>-7741.8683544303794</v>
      </c>
      <c r="CP500" s="14" t="e">
        <f t="shared" si="1130"/>
        <v>#VALUE!</v>
      </c>
      <c r="CQ500" s="14">
        <f t="shared" si="1131"/>
        <v>0</v>
      </c>
      <c r="CR500" s="14" t="e">
        <f t="shared" si="1132"/>
        <v>#VALUE!</v>
      </c>
      <c r="CS500" s="37" t="e">
        <f t="shared" si="1133"/>
        <v>#VALUE!</v>
      </c>
      <c r="CT500" s="239"/>
      <c r="CU500" s="239"/>
      <c r="CV500" s="468"/>
      <c r="CW500" s="14">
        <f>IFERROR(VLOOKUP($A500,BaseFY23!$A$7:$AK$527,6,0),0)</f>
        <v>454.46036800000002</v>
      </c>
      <c r="CX500" s="14">
        <f>IFERROR(VLOOKUP($A500,BaseFY23!$A$7:$AN$528,28,0),0)</f>
        <v>3636718.899063</v>
      </c>
      <c r="CY500" s="14">
        <f t="shared" si="1189"/>
        <v>8002.2795278443291</v>
      </c>
      <c r="CZ500" s="14">
        <f>IFERROR(VLOOKUP($A500,SpecEd23!$A$21:$BB$605,23,0)," ")</f>
        <v>529441.00777171762</v>
      </c>
      <c r="DA500" s="14">
        <f t="shared" si="1190"/>
        <v>1164.9882917221014</v>
      </c>
      <c r="DB500" s="14">
        <f>IFERROR(VLOOKUP($A500,ECFE!$A$16:$AB$347,7,0),0)</f>
        <v>0</v>
      </c>
      <c r="DC500" s="14">
        <f t="shared" si="1191"/>
        <v>0</v>
      </c>
      <c r="DD500" s="14">
        <v>0</v>
      </c>
      <c r="DE500" s="14">
        <f t="shared" si="1192"/>
        <v>0</v>
      </c>
      <c r="DF500" s="14">
        <f>IFERROR(VLOOKUP($A500,ConEnroll!$A$7:$S$338,10,0),0)</f>
        <v>0</v>
      </c>
      <c r="DG500" s="14">
        <f t="shared" si="1193"/>
        <v>0</v>
      </c>
      <c r="DH500" s="14">
        <f t="shared" si="1134"/>
        <v>0</v>
      </c>
      <c r="DI500" s="14">
        <f t="shared" si="1194"/>
        <v>0</v>
      </c>
      <c r="DJ500" s="14">
        <f t="shared" si="1135"/>
        <v>4166159.9068347178</v>
      </c>
      <c r="DK500" s="14">
        <f t="shared" si="1195"/>
        <v>9167.2678195664303</v>
      </c>
      <c r="DL500" s="42"/>
      <c r="DM500" s="14">
        <f>IFERROR(VLOOKUP($A500,HouseFY23!$A$7:$AJ$528,28,0),0)</f>
        <v>3792906.8690630002</v>
      </c>
      <c r="DN500" s="14">
        <f t="shared" si="1196"/>
        <v>8345.9573950417616</v>
      </c>
      <c r="DO500" s="14">
        <f>IFERROR(VLOOKUP($A500,Compens80percent!$A$13:$M$560,12,0),0)</f>
        <v>0</v>
      </c>
      <c r="DP500" s="14">
        <f t="shared" si="1196"/>
        <v>0</v>
      </c>
      <c r="DQ500" s="14">
        <f t="shared" si="1197"/>
        <v>3792906.8690630002</v>
      </c>
      <c r="DR500" s="14">
        <f t="shared" si="1198"/>
        <v>12002.869838806962</v>
      </c>
      <c r="DS500" s="14">
        <f>IFERROR(VLOOKUP($A500,SpecEd23!$A$21:$Z$550,14,0),0)</f>
        <v>529441.00777171762</v>
      </c>
      <c r="DT500" s="14">
        <f t="shared" si="1199"/>
        <v>1164.9882917221014</v>
      </c>
      <c r="DU500" s="14">
        <f>IFERROR(VLOOKUP($A500,ECFE!$A$16:$AB$347,9,0),0)</f>
        <v>0</v>
      </c>
      <c r="DV500" s="14">
        <f t="shared" si="1200"/>
        <v>0</v>
      </c>
      <c r="DW500" s="14">
        <f>IFERROR(VLOOKUP($A500,ParaFY19!$A$21:$Z$543,7,0),0)</f>
        <v>588</v>
      </c>
      <c r="DX500" s="14">
        <f t="shared" si="1201"/>
        <v>1.2938421948379886</v>
      </c>
      <c r="DY500" s="14">
        <f>IFERROR(VLOOKUP($A500,ConEnroll!$A$7:$S$341,13,0),0)</f>
        <v>0</v>
      </c>
      <c r="DZ500" s="14">
        <f t="shared" si="1202"/>
        <v>0</v>
      </c>
      <c r="EA500" s="14">
        <f t="shared" si="1136"/>
        <v>588</v>
      </c>
      <c r="EB500" s="14">
        <f t="shared" si="1203"/>
        <v>1.2938421948379886</v>
      </c>
      <c r="EC500" s="14">
        <f t="shared" si="1137"/>
        <v>4322935.8768347176</v>
      </c>
      <c r="ED500" s="14">
        <f t="shared" si="1204"/>
        <v>9512.2395289587002</v>
      </c>
      <c r="EE500" s="62"/>
      <c r="EF500" s="14">
        <f t="shared" si="1138"/>
        <v>343.67786719743253</v>
      </c>
      <c r="EG500" s="14">
        <f t="shared" si="1139"/>
        <v>0</v>
      </c>
      <c r="EH500" s="14">
        <f t="shared" si="1140"/>
        <v>1.2938421948379886</v>
      </c>
      <c r="EI500" s="14">
        <f t="shared" si="1205"/>
        <v>344.9717093922705</v>
      </c>
      <c r="EJ500" s="37">
        <f t="shared" si="1141"/>
        <v>3.7630809547853493E-2</v>
      </c>
      <c r="EK500" s="42"/>
      <c r="EL500" s="14" t="str">
        <f>IFERROR(VLOOKUP($A500,#REF!,27,0),"0")</f>
        <v>0</v>
      </c>
      <c r="EM500" s="14">
        <f t="shared" si="1206"/>
        <v>0</v>
      </c>
      <c r="EN500" s="14" t="str">
        <f>IFERROR(VLOOKUP($A500,SpecEd23!#REF!,23,0)," ")</f>
        <v xml:space="preserve"> </v>
      </c>
      <c r="EO500" s="14" t="e">
        <f t="shared" si="1207"/>
        <v>#VALUE!</v>
      </c>
      <c r="EP500" s="14">
        <f>IFERROR(VLOOKUP($A500,ECFE!#REF!,24,0),0)</f>
        <v>0</v>
      </c>
      <c r="EQ500" s="14">
        <f t="shared" si="1208"/>
        <v>0</v>
      </c>
      <c r="ER500" s="14">
        <f>IFERROR(VLOOKUP($A500,#REF!,30,0),0)</f>
        <v>0</v>
      </c>
      <c r="ES500" s="14">
        <f t="shared" si="1209"/>
        <v>0</v>
      </c>
      <c r="ET500" s="14">
        <f>IFERROR(VLOOKUP($A500,#REF!,12,0),0)</f>
        <v>0</v>
      </c>
      <c r="EU500" s="14">
        <f t="shared" si="1210"/>
        <v>0</v>
      </c>
      <c r="EV500" s="14">
        <v>0</v>
      </c>
      <c r="EW500" s="14">
        <f t="shared" si="1211"/>
        <v>0</v>
      </c>
      <c r="EX500" s="14">
        <f>IFERROR(VLOOKUP($A500,ConEnroll!$A$8:$S$601,16,0),0)</f>
        <v>0</v>
      </c>
      <c r="EY500" s="14">
        <f t="shared" si="1212"/>
        <v>0</v>
      </c>
      <c r="EZ500" s="14">
        <f t="shared" si="1213"/>
        <v>0</v>
      </c>
      <c r="FA500" s="14">
        <f t="shared" si="1214"/>
        <v>0</v>
      </c>
      <c r="FB500" s="14" t="e">
        <f t="shared" si="1215"/>
        <v>#VALUE!</v>
      </c>
      <c r="FC500" s="14" t="e">
        <f t="shared" si="1216"/>
        <v>#VALUE!</v>
      </c>
      <c r="FD500" s="62"/>
      <c r="FE500" s="14">
        <f t="shared" si="1142"/>
        <v>8345.9573950417616</v>
      </c>
      <c r="FF500" s="14" t="e">
        <f t="shared" si="1143"/>
        <v>#VALUE!</v>
      </c>
      <c r="FG500" s="14">
        <f t="shared" si="1217"/>
        <v>1.2938421948379886</v>
      </c>
      <c r="FH500" s="14" t="e">
        <f t="shared" si="1144"/>
        <v>#VALUE!</v>
      </c>
      <c r="FI500" s="37" t="e">
        <f t="shared" si="1145"/>
        <v>#VALUE!</v>
      </c>
      <c r="FJ500" s="12"/>
      <c r="FK500" s="14" t="str">
        <f>IFERROR(VLOOKUP($A500,#REF!,27,0),"0")</f>
        <v>0</v>
      </c>
      <c r="FL500" s="14">
        <f t="shared" si="1218"/>
        <v>0</v>
      </c>
      <c r="FM500" s="14" t="str">
        <f>IFERROR(VLOOKUP($A500,SpecEd23!$X$22:$Y$610,59,0)," ")</f>
        <v xml:space="preserve"> </v>
      </c>
      <c r="FN500" s="14" t="e">
        <f t="shared" si="1219"/>
        <v>#VALUE!</v>
      </c>
      <c r="FO500" s="14">
        <f>IFERROR(VLOOKUP($A500,ECFE!#REF!,26,0),0)</f>
        <v>0</v>
      </c>
      <c r="FP500" s="14">
        <f t="shared" si="1220"/>
        <v>0</v>
      </c>
      <c r="FQ500" s="14">
        <f>IFERROR(VLOOKUP($A500,#REF!,16,0),0)</f>
        <v>0</v>
      </c>
      <c r="FR500" s="14">
        <f t="shared" si="1221"/>
        <v>0</v>
      </c>
      <c r="FS500" s="14">
        <f>IFERROR(VLOOKUP($A500,#REF!,12,0),0)</f>
        <v>0</v>
      </c>
      <c r="FT500" s="14">
        <f t="shared" si="1222"/>
        <v>0</v>
      </c>
      <c r="FU500" s="14">
        <v>0</v>
      </c>
      <c r="FV500" s="14">
        <f t="shared" si="1223"/>
        <v>0</v>
      </c>
      <c r="FW500" s="14">
        <f>IFERROR(VLOOKUP($A500,ConEnroll!$A$8:$S$601,16,0),0)</f>
        <v>0</v>
      </c>
      <c r="FX500" s="14">
        <f t="shared" si="1224"/>
        <v>0</v>
      </c>
      <c r="FY500" s="14">
        <f t="shared" si="1225"/>
        <v>0</v>
      </c>
      <c r="FZ500" s="14">
        <f t="shared" si="1226"/>
        <v>0</v>
      </c>
      <c r="GA500" s="14" t="e">
        <f t="shared" si="1227"/>
        <v>#VALUE!</v>
      </c>
      <c r="GB500" s="14" t="e">
        <f t="shared" si="1228"/>
        <v>#VALUE!</v>
      </c>
      <c r="GC500" s="39"/>
      <c r="GD500" s="14">
        <f t="shared" si="1146"/>
        <v>-8002.2795278443291</v>
      </c>
      <c r="GE500" s="14" t="e">
        <f t="shared" si="1147"/>
        <v>#VALUE!</v>
      </c>
      <c r="GF500" s="14">
        <f t="shared" si="1148"/>
        <v>0</v>
      </c>
      <c r="GG500" s="14" t="e">
        <f t="shared" si="1149"/>
        <v>#VALUE!</v>
      </c>
      <c r="GH500" s="37" t="e">
        <f t="shared" si="1150"/>
        <v>#VALUE!</v>
      </c>
    </row>
    <row r="501" spans="1:190" ht="12.5" x14ac:dyDescent="0.25">
      <c r="A501" s="67">
        <v>4223</v>
      </c>
      <c r="B501" s="35">
        <v>7</v>
      </c>
      <c r="C501" s="14">
        <v>7</v>
      </c>
      <c r="D501" s="14"/>
      <c r="E501" s="14"/>
      <c r="F501" s="35" t="s">
        <v>492</v>
      </c>
      <c r="G501" s="41"/>
      <c r="H501" s="14">
        <f>IFERROR(VLOOKUP($A501,BaseFY22!$A$7:$AK$528,6,0),0)</f>
        <v>259</v>
      </c>
      <c r="I501" s="14">
        <f>IFERROR(VLOOKUP($A501,BaseFY22!$A$7:$AK$528,28,0),0)</f>
        <v>2625403</v>
      </c>
      <c r="J501" s="14">
        <f t="shared" si="1151"/>
        <v>10136.691119691121</v>
      </c>
      <c r="K501" s="14">
        <f>IFERROR(VLOOKUP($A501,SpecEd22!$A$21:$BB$605,24,0)," ")</f>
        <v>639158.8430698961</v>
      </c>
      <c r="L501" s="14">
        <f t="shared" si="1152"/>
        <v>2467.7947608876298</v>
      </c>
      <c r="M501" s="14">
        <f>IFERROR(VLOOKUP($A501,ECFE!$A$16:$AB$347,7,0),0)</f>
        <v>0</v>
      </c>
      <c r="N501" s="14">
        <f t="shared" si="1118"/>
        <v>0</v>
      </c>
      <c r="O501" s="14">
        <v>0</v>
      </c>
      <c r="P501" s="14">
        <f t="shared" si="1119"/>
        <v>0</v>
      </c>
      <c r="Q501" s="14">
        <f>IFERROR(VLOOKUP($A501,ConEnroll!$A$7:$S$337,10,0),0)</f>
        <v>0</v>
      </c>
      <c r="R501" s="14">
        <f t="shared" si="1153"/>
        <v>0</v>
      </c>
      <c r="S501" s="14">
        <f t="shared" si="1120"/>
        <v>0</v>
      </c>
      <c r="T501" s="14">
        <f t="shared" si="1154"/>
        <v>0</v>
      </c>
      <c r="U501" s="14">
        <f t="shared" si="1121"/>
        <v>3264561.8430698961</v>
      </c>
      <c r="V501" s="14">
        <f t="shared" si="1155"/>
        <v>12604.48588057875</v>
      </c>
      <c r="W501" s="42"/>
      <c r="X501" s="14">
        <f>IFERROR(VLOOKUP($A501,HouseFY22!$A$6:$AJ$528,28,0),0)</f>
        <v>2743330.3694349998</v>
      </c>
      <c r="Y501" s="14">
        <f t="shared" si="1156"/>
        <v>10592.009148397683</v>
      </c>
      <c r="Z501" s="14">
        <f>IFERROR(VLOOKUP($A501,Compens80percent!$A$13:$M$560,12,0),0)</f>
        <v>60659.520000000019</v>
      </c>
      <c r="AA501" s="14">
        <f t="shared" si="1156"/>
        <v>234.206640926641</v>
      </c>
      <c r="AB501" s="14">
        <f t="shared" si="1157"/>
        <v>2803989.8894349998</v>
      </c>
      <c r="AC501" s="14">
        <f t="shared" si="1156"/>
        <v>10826.215789324324</v>
      </c>
      <c r="AD501" s="14">
        <f>IFERROR(VLOOKUP(A501,SpecEd22!$A$21:$Z$550,14,0),0)</f>
        <v>639158.8430698961</v>
      </c>
      <c r="AE501" s="14">
        <f t="shared" si="1158"/>
        <v>2467.7947608876298</v>
      </c>
      <c r="AF501" s="14">
        <f>IFERROR(VLOOKUP($A501,ECFE!$A$16:$AB$348,8,0),0)</f>
        <v>0</v>
      </c>
      <c r="AG501" s="14">
        <f t="shared" si="1159"/>
        <v>0</v>
      </c>
      <c r="AH501" s="14">
        <f>IFERROR(VLOOKUP(A501,ParaFY19!$A$21:$Z$543,7,0),0)</f>
        <v>3528</v>
      </c>
      <c r="AI501" s="14">
        <f t="shared" si="1160"/>
        <v>13.621621621621621</v>
      </c>
      <c r="AJ501" s="14">
        <f>IFERROR(VLOOKUP(A501,ConEnroll!$A$7:$S$341,13,0),0)</f>
        <v>0</v>
      </c>
      <c r="AK501" s="14">
        <f t="shared" si="1161"/>
        <v>0</v>
      </c>
      <c r="AL501" s="14">
        <f t="shared" si="1116"/>
        <v>3528</v>
      </c>
      <c r="AM501" s="14">
        <f t="shared" si="1162"/>
        <v>13.621621621621621</v>
      </c>
      <c r="AN501" s="14">
        <f t="shared" si="1163"/>
        <v>3446676.7325048959</v>
      </c>
      <c r="AO501" s="14">
        <f t="shared" si="1164"/>
        <v>13307.632171833575</v>
      </c>
      <c r="AP501" s="62"/>
      <c r="AQ501" s="14">
        <f t="shared" si="1117"/>
        <v>689.5246696332033</v>
      </c>
      <c r="AR501" s="14">
        <f t="shared" si="1122"/>
        <v>0</v>
      </c>
      <c r="AS501" s="14">
        <f t="shared" si="1123"/>
        <v>13.621621621621621</v>
      </c>
      <c r="AT501" s="14">
        <f t="shared" si="1165"/>
        <v>703.14629125482497</v>
      </c>
      <c r="AU501" s="37">
        <f t="shared" si="1124"/>
        <v>5.5785400365932193E-2</v>
      </c>
      <c r="AV501" s="42"/>
      <c r="AW501" s="14" t="str">
        <f>IFERROR(VLOOKUP($A501,#REF!,27,0),"0")</f>
        <v>0</v>
      </c>
      <c r="AX501" s="14">
        <f t="shared" si="1166"/>
        <v>0</v>
      </c>
      <c r="AY501" s="14" t="str">
        <f>IFERROR(VLOOKUP($A501,SpecEd22!#REF!,23,0)," ")</f>
        <v xml:space="preserve"> </v>
      </c>
      <c r="AZ501" s="14" t="e">
        <f t="shared" si="1167"/>
        <v>#VALUE!</v>
      </c>
      <c r="BA501" s="14">
        <f>IFERROR(VLOOKUP($A501,ECFE!#REF!,23,0),0)</f>
        <v>0</v>
      </c>
      <c r="BB501" s="14">
        <f t="shared" si="1168"/>
        <v>0</v>
      </c>
      <c r="BC501" s="14">
        <f>IFERROR(VLOOKUP($A501,#REF!,17,0),0)</f>
        <v>0</v>
      </c>
      <c r="BD501" s="14">
        <f t="shared" si="1169"/>
        <v>0</v>
      </c>
      <c r="BE501" s="14">
        <f>IFERROR(VLOOKUP($A501,#REF!,9,0),0)</f>
        <v>0</v>
      </c>
      <c r="BF501" s="14">
        <f t="shared" si="1170"/>
        <v>0</v>
      </c>
      <c r="BG501" s="14">
        <v>0</v>
      </c>
      <c r="BH501" s="14">
        <f t="shared" si="1171"/>
        <v>0</v>
      </c>
      <c r="BI501" s="14">
        <f>IFERROR(VLOOKUP($A501,ConEnroll!$A$8:$S$601,15,0),0)</f>
        <v>0</v>
      </c>
      <c r="BJ501" s="14">
        <f t="shared" si="1172"/>
        <v>0</v>
      </c>
      <c r="BK501" s="14">
        <f t="shared" si="1173"/>
        <v>0</v>
      </c>
      <c r="BL501" s="14">
        <f t="shared" si="1174"/>
        <v>0</v>
      </c>
      <c r="BM501" s="14" t="e">
        <f t="shared" si="1175"/>
        <v>#VALUE!</v>
      </c>
      <c r="BN501" s="14" t="e">
        <f t="shared" si="1176"/>
        <v>#VALUE!</v>
      </c>
      <c r="BO501" s="42"/>
      <c r="BP501" s="14">
        <f t="shared" si="1125"/>
        <v>10592.009148397683</v>
      </c>
      <c r="BQ501" s="14" t="e">
        <f t="shared" si="1126"/>
        <v>#VALUE!</v>
      </c>
      <c r="BR501" s="14">
        <f t="shared" si="1177"/>
        <v>13.621621621621621</v>
      </c>
      <c r="BS501" s="14" t="e">
        <f t="shared" si="1127"/>
        <v>#VALUE!</v>
      </c>
      <c r="BT501" s="37" t="e">
        <f t="shared" si="1128"/>
        <v>#VALUE!</v>
      </c>
      <c r="BU501" s="41"/>
      <c r="BV501" s="14" t="str">
        <f>IFERROR(VLOOKUP($A501,#REF!,27,0),"0")</f>
        <v>0</v>
      </c>
      <c r="BW501" s="14">
        <f t="shared" si="1178"/>
        <v>0</v>
      </c>
      <c r="BX501" s="14" t="str">
        <f>IFERROR(VLOOKUP($A501,SpecEd22!$Z$22:$AV$606,59,0)," ")</f>
        <v xml:space="preserve"> </v>
      </c>
      <c r="BY501" s="14" t="e">
        <f t="shared" si="1179"/>
        <v>#VALUE!</v>
      </c>
      <c r="BZ501" s="14">
        <f>IFERROR(VLOOKUP($A501,ECFE!#REF!,25,0),0)</f>
        <v>0</v>
      </c>
      <c r="CA501" s="14">
        <f t="shared" si="1180"/>
        <v>0</v>
      </c>
      <c r="CB501" s="14">
        <f>IFERROR(VLOOKUP($A501,#REF!,17,0),0)</f>
        <v>0</v>
      </c>
      <c r="CC501" s="14">
        <f t="shared" si="1181"/>
        <v>0</v>
      </c>
      <c r="CD501" s="14">
        <f>IFERROR(VLOOKUP($A501,#REF!,9,0),0)</f>
        <v>0</v>
      </c>
      <c r="CE501" s="14">
        <f t="shared" si="1182"/>
        <v>0</v>
      </c>
      <c r="CF501" s="14">
        <v>0</v>
      </c>
      <c r="CG501" s="14">
        <f t="shared" si="1183"/>
        <v>0</v>
      </c>
      <c r="CH501" s="14">
        <f>IFERROR(VLOOKUP($A501,ConEnroll!$A$8:$S$601,15,0),0)</f>
        <v>0</v>
      </c>
      <c r="CI501" s="14">
        <f t="shared" si="1184"/>
        <v>0</v>
      </c>
      <c r="CJ501" s="14">
        <f t="shared" si="1185"/>
        <v>0</v>
      </c>
      <c r="CK501" s="14">
        <f t="shared" si="1186"/>
        <v>0</v>
      </c>
      <c r="CL501" s="14" t="e">
        <f t="shared" si="1187"/>
        <v>#VALUE!</v>
      </c>
      <c r="CM501" s="14" t="e">
        <f t="shared" si="1188"/>
        <v>#VALUE!</v>
      </c>
      <c r="CN501" s="42"/>
      <c r="CO501" s="14">
        <f t="shared" si="1129"/>
        <v>-10136.691119691121</v>
      </c>
      <c r="CP501" s="14" t="e">
        <f t="shared" si="1130"/>
        <v>#VALUE!</v>
      </c>
      <c r="CQ501" s="14">
        <f t="shared" si="1131"/>
        <v>0</v>
      </c>
      <c r="CR501" s="14" t="e">
        <f t="shared" si="1132"/>
        <v>#VALUE!</v>
      </c>
      <c r="CS501" s="37" t="e">
        <f t="shared" si="1133"/>
        <v>#VALUE!</v>
      </c>
      <c r="CT501" s="239"/>
      <c r="CU501" s="239"/>
      <c r="CV501" s="468"/>
      <c r="CW501" s="14">
        <f>IFERROR(VLOOKUP($A501,BaseFY23!$A$7:$AK$527,6,0),0)</f>
        <v>261</v>
      </c>
      <c r="CX501" s="14">
        <f>IFERROR(VLOOKUP($A501,BaseFY23!$A$7:$AN$528,28,0),0)</f>
        <v>2704566</v>
      </c>
      <c r="CY501" s="14">
        <f t="shared" si="1189"/>
        <v>10362.32183908046</v>
      </c>
      <c r="CZ501" s="14">
        <f>IFERROR(VLOOKUP($A501,SpecEd23!$A$21:$BB$605,23,0)," ")</f>
        <v>693000.970400544</v>
      </c>
      <c r="DA501" s="14">
        <f t="shared" si="1190"/>
        <v>2655.1761318028507</v>
      </c>
      <c r="DB501" s="14">
        <f>IFERROR(VLOOKUP($A501,ECFE!$A$16:$AB$347,7,0),0)</f>
        <v>0</v>
      </c>
      <c r="DC501" s="14">
        <f t="shared" si="1191"/>
        <v>0</v>
      </c>
      <c r="DD501" s="14">
        <v>0</v>
      </c>
      <c r="DE501" s="14">
        <f t="shared" si="1192"/>
        <v>0</v>
      </c>
      <c r="DF501" s="14">
        <f>IFERROR(VLOOKUP($A501,ConEnroll!$A$7:$S$338,10,0),0)</f>
        <v>0</v>
      </c>
      <c r="DG501" s="14">
        <f t="shared" si="1193"/>
        <v>0</v>
      </c>
      <c r="DH501" s="14">
        <f t="shared" si="1134"/>
        <v>0</v>
      </c>
      <c r="DI501" s="14">
        <f t="shared" si="1194"/>
        <v>0</v>
      </c>
      <c r="DJ501" s="14">
        <f t="shared" si="1135"/>
        <v>3397566.9704005439</v>
      </c>
      <c r="DK501" s="14">
        <f t="shared" si="1195"/>
        <v>13017.497970883311</v>
      </c>
      <c r="DL501" s="42"/>
      <c r="DM501" s="14">
        <f>IFERROR(VLOOKUP($A501,HouseFY23!$A$7:$AJ$528,28,0),0)</f>
        <v>2876106.11</v>
      </c>
      <c r="DN501" s="14">
        <f t="shared" si="1196"/>
        <v>11019.563639846743</v>
      </c>
      <c r="DO501" s="14">
        <f>IFERROR(VLOOKUP($A501,Compens80percent!$A$13:$M$560,12,0),0)</f>
        <v>60659.520000000019</v>
      </c>
      <c r="DP501" s="14">
        <f t="shared" si="1196"/>
        <v>232.41195402298857</v>
      </c>
      <c r="DQ501" s="14">
        <f t="shared" si="1197"/>
        <v>2936765.63</v>
      </c>
      <c r="DR501" s="14">
        <f t="shared" si="1198"/>
        <v>11338.863436293435</v>
      </c>
      <c r="DS501" s="14">
        <f>IFERROR(VLOOKUP($A501,SpecEd23!$A$21:$Z$550,14,0),0)</f>
        <v>693000.970400544</v>
      </c>
      <c r="DT501" s="14">
        <f t="shared" si="1199"/>
        <v>2655.1761318028507</v>
      </c>
      <c r="DU501" s="14">
        <f>IFERROR(VLOOKUP($A501,ECFE!$A$16:$AB$347,9,0),0)</f>
        <v>0</v>
      </c>
      <c r="DV501" s="14">
        <f t="shared" si="1200"/>
        <v>0</v>
      </c>
      <c r="DW501" s="14">
        <f>IFERROR(VLOOKUP($A501,ParaFY19!$A$21:$Z$543,7,0),0)</f>
        <v>3528</v>
      </c>
      <c r="DX501" s="14">
        <f t="shared" si="1201"/>
        <v>13.517241379310345</v>
      </c>
      <c r="DY501" s="14">
        <f>IFERROR(VLOOKUP($A501,ConEnroll!$A$7:$S$341,13,0),0)</f>
        <v>0</v>
      </c>
      <c r="DZ501" s="14">
        <f t="shared" si="1202"/>
        <v>0</v>
      </c>
      <c r="EA501" s="14">
        <f t="shared" si="1136"/>
        <v>3528</v>
      </c>
      <c r="EB501" s="14">
        <f t="shared" si="1203"/>
        <v>13.517241379310345</v>
      </c>
      <c r="EC501" s="14">
        <f t="shared" si="1137"/>
        <v>3572635.0804005438</v>
      </c>
      <c r="ED501" s="14">
        <f t="shared" si="1204"/>
        <v>13688.257013028904</v>
      </c>
      <c r="EE501" s="62"/>
      <c r="EF501" s="14">
        <f t="shared" si="1138"/>
        <v>657.24180076628363</v>
      </c>
      <c r="EG501" s="14">
        <f t="shared" si="1139"/>
        <v>0</v>
      </c>
      <c r="EH501" s="14">
        <f t="shared" si="1140"/>
        <v>13.517241379310345</v>
      </c>
      <c r="EI501" s="14">
        <f t="shared" si="1205"/>
        <v>670.75904214559398</v>
      </c>
      <c r="EJ501" s="37">
        <f t="shared" si="1141"/>
        <v>5.1527493504965702E-2</v>
      </c>
      <c r="EK501" s="42"/>
      <c r="EL501" s="14" t="str">
        <f>IFERROR(VLOOKUP($A501,#REF!,27,0),"0")</f>
        <v>0</v>
      </c>
      <c r="EM501" s="14">
        <f t="shared" si="1206"/>
        <v>0</v>
      </c>
      <c r="EN501" s="14" t="str">
        <f>IFERROR(VLOOKUP($A501,SpecEd23!#REF!,23,0)," ")</f>
        <v xml:space="preserve"> </v>
      </c>
      <c r="EO501" s="14" t="e">
        <f t="shared" si="1207"/>
        <v>#VALUE!</v>
      </c>
      <c r="EP501" s="14">
        <f>IFERROR(VLOOKUP($A501,ECFE!#REF!,24,0),0)</f>
        <v>0</v>
      </c>
      <c r="EQ501" s="14">
        <f t="shared" si="1208"/>
        <v>0</v>
      </c>
      <c r="ER501" s="14">
        <f>IFERROR(VLOOKUP($A501,#REF!,30,0),0)</f>
        <v>0</v>
      </c>
      <c r="ES501" s="14">
        <f t="shared" si="1209"/>
        <v>0</v>
      </c>
      <c r="ET501" s="14">
        <f>IFERROR(VLOOKUP($A501,#REF!,12,0),0)</f>
        <v>0</v>
      </c>
      <c r="EU501" s="14">
        <f t="shared" si="1210"/>
        <v>0</v>
      </c>
      <c r="EV501" s="14">
        <v>0</v>
      </c>
      <c r="EW501" s="14">
        <f t="shared" si="1211"/>
        <v>0</v>
      </c>
      <c r="EX501" s="14">
        <f>IFERROR(VLOOKUP($A501,ConEnroll!$A$8:$S$601,16,0),0)</f>
        <v>0</v>
      </c>
      <c r="EY501" s="14">
        <f t="shared" si="1212"/>
        <v>0</v>
      </c>
      <c r="EZ501" s="14">
        <f t="shared" si="1213"/>
        <v>0</v>
      </c>
      <c r="FA501" s="14">
        <f t="shared" si="1214"/>
        <v>0</v>
      </c>
      <c r="FB501" s="14" t="e">
        <f t="shared" si="1215"/>
        <v>#VALUE!</v>
      </c>
      <c r="FC501" s="14" t="e">
        <f t="shared" si="1216"/>
        <v>#VALUE!</v>
      </c>
      <c r="FD501" s="62"/>
      <c r="FE501" s="14">
        <f t="shared" si="1142"/>
        <v>11019.563639846743</v>
      </c>
      <c r="FF501" s="14" t="e">
        <f t="shared" si="1143"/>
        <v>#VALUE!</v>
      </c>
      <c r="FG501" s="14">
        <f t="shared" si="1217"/>
        <v>13.517241379310345</v>
      </c>
      <c r="FH501" s="14" t="e">
        <f t="shared" si="1144"/>
        <v>#VALUE!</v>
      </c>
      <c r="FI501" s="37" t="e">
        <f t="shared" si="1145"/>
        <v>#VALUE!</v>
      </c>
      <c r="FJ501" s="12"/>
      <c r="FK501" s="14" t="str">
        <f>IFERROR(VLOOKUP($A501,#REF!,27,0),"0")</f>
        <v>0</v>
      </c>
      <c r="FL501" s="14">
        <f t="shared" si="1218"/>
        <v>0</v>
      </c>
      <c r="FM501" s="14" t="str">
        <f>IFERROR(VLOOKUP($A501,SpecEd23!$X$22:$Y$610,59,0)," ")</f>
        <v xml:space="preserve"> </v>
      </c>
      <c r="FN501" s="14" t="e">
        <f t="shared" si="1219"/>
        <v>#VALUE!</v>
      </c>
      <c r="FO501" s="14">
        <f>IFERROR(VLOOKUP($A501,ECFE!#REF!,26,0),0)</f>
        <v>0</v>
      </c>
      <c r="FP501" s="14">
        <f t="shared" si="1220"/>
        <v>0</v>
      </c>
      <c r="FQ501" s="14">
        <f>IFERROR(VLOOKUP($A501,#REF!,16,0),0)</f>
        <v>0</v>
      </c>
      <c r="FR501" s="14">
        <f t="shared" si="1221"/>
        <v>0</v>
      </c>
      <c r="FS501" s="14">
        <f>IFERROR(VLOOKUP($A501,#REF!,12,0),0)</f>
        <v>0</v>
      </c>
      <c r="FT501" s="14">
        <f t="shared" si="1222"/>
        <v>0</v>
      </c>
      <c r="FU501" s="14">
        <v>0</v>
      </c>
      <c r="FV501" s="14">
        <f t="shared" si="1223"/>
        <v>0</v>
      </c>
      <c r="FW501" s="14">
        <f>IFERROR(VLOOKUP($A501,ConEnroll!$A$8:$S$601,16,0),0)</f>
        <v>0</v>
      </c>
      <c r="FX501" s="14">
        <f t="shared" si="1224"/>
        <v>0</v>
      </c>
      <c r="FY501" s="14">
        <f t="shared" si="1225"/>
        <v>0</v>
      </c>
      <c r="FZ501" s="14">
        <f t="shared" si="1226"/>
        <v>0</v>
      </c>
      <c r="GA501" s="14" t="e">
        <f t="shared" si="1227"/>
        <v>#VALUE!</v>
      </c>
      <c r="GB501" s="14" t="e">
        <f t="shared" si="1228"/>
        <v>#VALUE!</v>
      </c>
      <c r="GC501" s="39"/>
      <c r="GD501" s="14">
        <f t="shared" si="1146"/>
        <v>-10362.32183908046</v>
      </c>
      <c r="GE501" s="14" t="e">
        <f t="shared" si="1147"/>
        <v>#VALUE!</v>
      </c>
      <c r="GF501" s="14">
        <f t="shared" si="1148"/>
        <v>0</v>
      </c>
      <c r="GG501" s="14" t="e">
        <f t="shared" si="1149"/>
        <v>#VALUE!</v>
      </c>
      <c r="GH501" s="37" t="e">
        <f t="shared" si="1150"/>
        <v>#VALUE!</v>
      </c>
    </row>
    <row r="502" spans="1:190" ht="12.5" x14ac:dyDescent="0.25">
      <c r="A502" s="67">
        <v>4224</v>
      </c>
      <c r="B502" s="35">
        <v>7</v>
      </c>
      <c r="C502" s="14">
        <v>7</v>
      </c>
      <c r="D502" s="14"/>
      <c r="E502" s="14"/>
      <c r="F502" s="35" t="s">
        <v>2747</v>
      </c>
      <c r="G502" s="41"/>
      <c r="H502" s="14">
        <f>IFERROR(VLOOKUP($A502,BaseFY22!$A$7:$AK$528,6,0),0)</f>
        <v>158</v>
      </c>
      <c r="I502" s="14">
        <f>IFERROR(VLOOKUP($A502,BaseFY22!$A$7:$AK$528,28,0),0)</f>
        <v>1523940.2</v>
      </c>
      <c r="J502" s="14">
        <f t="shared" si="1151"/>
        <v>9645.1911392405054</v>
      </c>
      <c r="K502" s="14">
        <f>IFERROR(VLOOKUP($A502,SpecEd22!$A$21:$BB$605,24,0)," ")</f>
        <v>316891.02545889193</v>
      </c>
      <c r="L502" s="14">
        <f t="shared" si="1152"/>
        <v>2005.6394016385566</v>
      </c>
      <c r="M502" s="14">
        <f>IFERROR(VLOOKUP($A502,ECFE!$A$16:$AB$347,7,0),0)</f>
        <v>0</v>
      </c>
      <c r="N502" s="14">
        <f t="shared" si="1118"/>
        <v>0</v>
      </c>
      <c r="O502" s="14">
        <v>0</v>
      </c>
      <c r="P502" s="14">
        <f t="shared" si="1119"/>
        <v>0</v>
      </c>
      <c r="Q502" s="14">
        <f>IFERROR(VLOOKUP($A502,ConEnroll!$A$7:$S$337,10,0),0)</f>
        <v>0</v>
      </c>
      <c r="R502" s="14">
        <f t="shared" si="1153"/>
        <v>0</v>
      </c>
      <c r="S502" s="14">
        <f t="shared" si="1120"/>
        <v>0</v>
      </c>
      <c r="T502" s="14">
        <f t="shared" si="1154"/>
        <v>0</v>
      </c>
      <c r="U502" s="14">
        <f t="shared" si="1121"/>
        <v>1840831.2254588918</v>
      </c>
      <c r="V502" s="14">
        <f t="shared" si="1155"/>
        <v>11650.830540879062</v>
      </c>
      <c r="W502" s="42"/>
      <c r="X502" s="14">
        <f>IFERROR(VLOOKUP($A502,HouseFY22!$A$6:$AJ$528,28,0),0)</f>
        <v>1567237.1482500001</v>
      </c>
      <c r="Y502" s="14">
        <f t="shared" si="1156"/>
        <v>9919.2224572784817</v>
      </c>
      <c r="Z502" s="14">
        <f>IFERROR(VLOOKUP($A502,Compens80percent!$A$13:$M$560,12,0),0)</f>
        <v>0</v>
      </c>
      <c r="AA502" s="14">
        <f t="shared" si="1156"/>
        <v>0</v>
      </c>
      <c r="AB502" s="14">
        <f t="shared" si="1157"/>
        <v>1567237.1482500001</v>
      </c>
      <c r="AC502" s="14">
        <f t="shared" si="1156"/>
        <v>9919.2224572784817</v>
      </c>
      <c r="AD502" s="14">
        <f>IFERROR(VLOOKUP(A502,SpecEd22!$A$21:$Z$550,14,0),0)</f>
        <v>316891.02545889193</v>
      </c>
      <c r="AE502" s="14">
        <f t="shared" si="1158"/>
        <v>2005.6394016385566</v>
      </c>
      <c r="AF502" s="14">
        <f>IFERROR(VLOOKUP($A502,ECFE!$A$16:$AB$348,8,0),0)</f>
        <v>0</v>
      </c>
      <c r="AG502" s="14">
        <f t="shared" si="1159"/>
        <v>0</v>
      </c>
      <c r="AH502" s="14">
        <f>IFERROR(VLOOKUP(A502,ParaFY19!$A$21:$Z$543,7,0),0)</f>
        <v>392</v>
      </c>
      <c r="AI502" s="14">
        <f t="shared" si="1160"/>
        <v>2.481012658227848</v>
      </c>
      <c r="AJ502" s="14">
        <f>IFERROR(VLOOKUP(A502,ConEnroll!$A$7:$S$341,13,0),0)</f>
        <v>0</v>
      </c>
      <c r="AK502" s="14">
        <f t="shared" si="1161"/>
        <v>0</v>
      </c>
      <c r="AL502" s="14">
        <f t="shared" si="1116"/>
        <v>392</v>
      </c>
      <c r="AM502" s="14">
        <f t="shared" si="1162"/>
        <v>2.481012658227848</v>
      </c>
      <c r="AN502" s="14">
        <f t="shared" si="1163"/>
        <v>1884520.173708892</v>
      </c>
      <c r="AO502" s="14">
        <f t="shared" si="1164"/>
        <v>11927.342871575265</v>
      </c>
      <c r="AP502" s="62"/>
      <c r="AQ502" s="14">
        <f t="shared" si="1117"/>
        <v>274.03131803797623</v>
      </c>
      <c r="AR502" s="14">
        <f t="shared" si="1122"/>
        <v>0</v>
      </c>
      <c r="AS502" s="14">
        <f t="shared" si="1123"/>
        <v>2.481012658227848</v>
      </c>
      <c r="AT502" s="14">
        <f t="shared" si="1165"/>
        <v>276.51233069620406</v>
      </c>
      <c r="AU502" s="37">
        <f t="shared" si="1124"/>
        <v>2.3733272038075754E-2</v>
      </c>
      <c r="AV502" s="42"/>
      <c r="AW502" s="14" t="str">
        <f>IFERROR(VLOOKUP($A502,#REF!,27,0),"0")</f>
        <v>0</v>
      </c>
      <c r="AX502" s="14">
        <f t="shared" si="1166"/>
        <v>0</v>
      </c>
      <c r="AY502" s="14" t="str">
        <f>IFERROR(VLOOKUP($A502,SpecEd22!#REF!,23,0)," ")</f>
        <v xml:space="preserve"> </v>
      </c>
      <c r="AZ502" s="14" t="e">
        <f t="shared" si="1167"/>
        <v>#VALUE!</v>
      </c>
      <c r="BA502" s="14">
        <f>IFERROR(VLOOKUP($A502,ECFE!#REF!,23,0),0)</f>
        <v>0</v>
      </c>
      <c r="BB502" s="14">
        <f t="shared" si="1168"/>
        <v>0</v>
      </c>
      <c r="BC502" s="14">
        <f>IFERROR(VLOOKUP($A502,#REF!,17,0),0)</f>
        <v>0</v>
      </c>
      <c r="BD502" s="14">
        <f t="shared" si="1169"/>
        <v>0</v>
      </c>
      <c r="BE502" s="14">
        <f>IFERROR(VLOOKUP($A502,#REF!,9,0),0)</f>
        <v>0</v>
      </c>
      <c r="BF502" s="14">
        <f t="shared" si="1170"/>
        <v>0</v>
      </c>
      <c r="BG502" s="14">
        <v>0</v>
      </c>
      <c r="BH502" s="14">
        <f t="shared" si="1171"/>
        <v>0</v>
      </c>
      <c r="BI502" s="14">
        <f>IFERROR(VLOOKUP($A502,ConEnroll!$A$8:$S$601,15,0),0)</f>
        <v>0</v>
      </c>
      <c r="BJ502" s="14">
        <f t="shared" si="1172"/>
        <v>0</v>
      </c>
      <c r="BK502" s="14">
        <f t="shared" si="1173"/>
        <v>0</v>
      </c>
      <c r="BL502" s="14">
        <f t="shared" si="1174"/>
        <v>0</v>
      </c>
      <c r="BM502" s="14" t="e">
        <f t="shared" si="1175"/>
        <v>#VALUE!</v>
      </c>
      <c r="BN502" s="14" t="e">
        <f t="shared" si="1176"/>
        <v>#VALUE!</v>
      </c>
      <c r="BO502" s="42"/>
      <c r="BP502" s="14">
        <f t="shared" si="1125"/>
        <v>9919.2224572784817</v>
      </c>
      <c r="BQ502" s="14" t="e">
        <f t="shared" si="1126"/>
        <v>#VALUE!</v>
      </c>
      <c r="BR502" s="14">
        <f t="shared" si="1177"/>
        <v>2.481012658227848</v>
      </c>
      <c r="BS502" s="14" t="e">
        <f t="shared" si="1127"/>
        <v>#VALUE!</v>
      </c>
      <c r="BT502" s="37" t="e">
        <f t="shared" si="1128"/>
        <v>#VALUE!</v>
      </c>
      <c r="BU502" s="41"/>
      <c r="BV502" s="14" t="str">
        <f>IFERROR(VLOOKUP($A502,#REF!,27,0),"0")</f>
        <v>0</v>
      </c>
      <c r="BW502" s="14">
        <f t="shared" si="1178"/>
        <v>0</v>
      </c>
      <c r="BX502" s="14" t="str">
        <f>IFERROR(VLOOKUP($A502,SpecEd22!$Z$22:$AV$606,59,0)," ")</f>
        <v xml:space="preserve"> </v>
      </c>
      <c r="BY502" s="14" t="e">
        <f t="shared" si="1179"/>
        <v>#VALUE!</v>
      </c>
      <c r="BZ502" s="14">
        <f>IFERROR(VLOOKUP($A502,ECFE!#REF!,25,0),0)</f>
        <v>0</v>
      </c>
      <c r="CA502" s="14">
        <f t="shared" si="1180"/>
        <v>0</v>
      </c>
      <c r="CB502" s="14">
        <f>IFERROR(VLOOKUP($A502,#REF!,17,0),0)</f>
        <v>0</v>
      </c>
      <c r="CC502" s="14">
        <f t="shared" si="1181"/>
        <v>0</v>
      </c>
      <c r="CD502" s="14">
        <f>IFERROR(VLOOKUP($A502,#REF!,9,0),0)</f>
        <v>0</v>
      </c>
      <c r="CE502" s="14">
        <f t="shared" si="1182"/>
        <v>0</v>
      </c>
      <c r="CF502" s="14">
        <v>0</v>
      </c>
      <c r="CG502" s="14">
        <f t="shared" si="1183"/>
        <v>0</v>
      </c>
      <c r="CH502" s="14">
        <f>IFERROR(VLOOKUP($A502,ConEnroll!$A$8:$S$601,15,0),0)</f>
        <v>0</v>
      </c>
      <c r="CI502" s="14">
        <f t="shared" si="1184"/>
        <v>0</v>
      </c>
      <c r="CJ502" s="14">
        <f t="shared" si="1185"/>
        <v>0</v>
      </c>
      <c r="CK502" s="14">
        <f t="shared" si="1186"/>
        <v>0</v>
      </c>
      <c r="CL502" s="14" t="e">
        <f t="shared" si="1187"/>
        <v>#VALUE!</v>
      </c>
      <c r="CM502" s="14" t="e">
        <f t="shared" si="1188"/>
        <v>#VALUE!</v>
      </c>
      <c r="CN502" s="42"/>
      <c r="CO502" s="14">
        <f t="shared" si="1129"/>
        <v>-9645.1911392405054</v>
      </c>
      <c r="CP502" s="14" t="e">
        <f t="shared" si="1130"/>
        <v>#VALUE!</v>
      </c>
      <c r="CQ502" s="14">
        <f t="shared" si="1131"/>
        <v>0</v>
      </c>
      <c r="CR502" s="14" t="e">
        <f t="shared" si="1132"/>
        <v>#VALUE!</v>
      </c>
      <c r="CS502" s="37" t="e">
        <f t="shared" si="1133"/>
        <v>#VALUE!</v>
      </c>
      <c r="CT502" s="239"/>
      <c r="CU502" s="239"/>
      <c r="CV502" s="468"/>
      <c r="CW502" s="14">
        <f>IFERROR(VLOOKUP($A502,BaseFY23!$A$7:$AK$527,6,0),0)</f>
        <v>160</v>
      </c>
      <c r="CX502" s="14">
        <f>IFERROR(VLOOKUP($A502,BaseFY23!$A$7:$AN$528,28,0),0)</f>
        <v>1555434</v>
      </c>
      <c r="CY502" s="14">
        <f t="shared" si="1189"/>
        <v>9721.4624999999996</v>
      </c>
      <c r="CZ502" s="14">
        <f>IFERROR(VLOOKUP($A502,SpecEd23!$A$21:$BB$605,23,0)," ")</f>
        <v>344565.28597373626</v>
      </c>
      <c r="DA502" s="14">
        <f t="shared" si="1190"/>
        <v>2153.5330373358515</v>
      </c>
      <c r="DB502" s="14">
        <f>IFERROR(VLOOKUP($A502,ECFE!$A$16:$AB$347,7,0),0)</f>
        <v>0</v>
      </c>
      <c r="DC502" s="14">
        <f t="shared" si="1191"/>
        <v>0</v>
      </c>
      <c r="DD502" s="14">
        <v>0</v>
      </c>
      <c r="DE502" s="14">
        <f t="shared" si="1192"/>
        <v>0</v>
      </c>
      <c r="DF502" s="14">
        <f>IFERROR(VLOOKUP($A502,ConEnroll!$A$7:$S$338,10,0),0)</f>
        <v>0</v>
      </c>
      <c r="DG502" s="14">
        <f t="shared" si="1193"/>
        <v>0</v>
      </c>
      <c r="DH502" s="14">
        <f t="shared" si="1134"/>
        <v>0</v>
      </c>
      <c r="DI502" s="14">
        <f t="shared" si="1194"/>
        <v>0</v>
      </c>
      <c r="DJ502" s="14">
        <f t="shared" si="1135"/>
        <v>1899999.2859737363</v>
      </c>
      <c r="DK502" s="14">
        <f t="shared" si="1195"/>
        <v>11874.995537335852</v>
      </c>
      <c r="DL502" s="42"/>
      <c r="DM502" s="14">
        <f>IFERROR(VLOOKUP($A502,HouseFY23!$A$7:$AJ$528,28,0),0)</f>
        <v>1629908.93</v>
      </c>
      <c r="DN502" s="14">
        <f t="shared" si="1196"/>
        <v>10186.930812499999</v>
      </c>
      <c r="DO502" s="14">
        <f>IFERROR(VLOOKUP($A502,Compens80percent!$A$13:$M$560,12,0),0)</f>
        <v>0</v>
      </c>
      <c r="DP502" s="14">
        <f t="shared" si="1196"/>
        <v>0</v>
      </c>
      <c r="DQ502" s="14">
        <f t="shared" si="1197"/>
        <v>1629908.93</v>
      </c>
      <c r="DR502" s="14">
        <f t="shared" si="1198"/>
        <v>10315.879303797468</v>
      </c>
      <c r="DS502" s="14">
        <f>IFERROR(VLOOKUP($A502,SpecEd23!$A$21:$Z$550,14,0),0)</f>
        <v>344565.28597373626</v>
      </c>
      <c r="DT502" s="14">
        <f t="shared" si="1199"/>
        <v>2153.5330373358515</v>
      </c>
      <c r="DU502" s="14">
        <f>IFERROR(VLOOKUP($A502,ECFE!$A$16:$AB$347,9,0),0)</f>
        <v>0</v>
      </c>
      <c r="DV502" s="14">
        <f t="shared" si="1200"/>
        <v>0</v>
      </c>
      <c r="DW502" s="14">
        <f>IFERROR(VLOOKUP($A502,ParaFY19!$A$21:$Z$543,7,0),0)</f>
        <v>392</v>
      </c>
      <c r="DX502" s="14">
        <f t="shared" si="1201"/>
        <v>2.4500000000000002</v>
      </c>
      <c r="DY502" s="14">
        <f>IFERROR(VLOOKUP($A502,ConEnroll!$A$7:$S$341,13,0),0)</f>
        <v>0</v>
      </c>
      <c r="DZ502" s="14">
        <f t="shared" si="1202"/>
        <v>0</v>
      </c>
      <c r="EA502" s="14">
        <f t="shared" si="1136"/>
        <v>392</v>
      </c>
      <c r="EB502" s="14">
        <f t="shared" si="1203"/>
        <v>2.4500000000000002</v>
      </c>
      <c r="EC502" s="14">
        <f t="shared" si="1137"/>
        <v>1974866.2159737363</v>
      </c>
      <c r="ED502" s="14">
        <f t="shared" si="1204"/>
        <v>12342.913849835852</v>
      </c>
      <c r="EE502" s="62"/>
      <c r="EF502" s="14">
        <f t="shared" si="1138"/>
        <v>465.46831249999923</v>
      </c>
      <c r="EG502" s="14">
        <f t="shared" si="1139"/>
        <v>0</v>
      </c>
      <c r="EH502" s="14">
        <f t="shared" si="1140"/>
        <v>2.4500000000000002</v>
      </c>
      <c r="EI502" s="14">
        <f t="shared" si="1205"/>
        <v>467.91831249999922</v>
      </c>
      <c r="EJ502" s="37">
        <f t="shared" si="1141"/>
        <v>3.9403662176447134E-2</v>
      </c>
      <c r="EK502" s="42"/>
      <c r="EL502" s="14" t="str">
        <f>IFERROR(VLOOKUP($A502,#REF!,27,0),"0")</f>
        <v>0</v>
      </c>
      <c r="EM502" s="14">
        <f t="shared" si="1206"/>
        <v>0</v>
      </c>
      <c r="EN502" s="14" t="str">
        <f>IFERROR(VLOOKUP($A502,SpecEd23!#REF!,23,0)," ")</f>
        <v xml:space="preserve"> </v>
      </c>
      <c r="EO502" s="14" t="e">
        <f t="shared" si="1207"/>
        <v>#VALUE!</v>
      </c>
      <c r="EP502" s="14">
        <f>IFERROR(VLOOKUP($A502,ECFE!#REF!,24,0),0)</f>
        <v>0</v>
      </c>
      <c r="EQ502" s="14">
        <f t="shared" si="1208"/>
        <v>0</v>
      </c>
      <c r="ER502" s="14">
        <f>IFERROR(VLOOKUP($A502,#REF!,30,0),0)</f>
        <v>0</v>
      </c>
      <c r="ES502" s="14">
        <f t="shared" si="1209"/>
        <v>0</v>
      </c>
      <c r="ET502" s="14">
        <f>IFERROR(VLOOKUP($A502,#REF!,12,0),0)</f>
        <v>0</v>
      </c>
      <c r="EU502" s="14">
        <f t="shared" si="1210"/>
        <v>0</v>
      </c>
      <c r="EV502" s="14">
        <v>0</v>
      </c>
      <c r="EW502" s="14">
        <f t="shared" si="1211"/>
        <v>0</v>
      </c>
      <c r="EX502" s="14">
        <f>IFERROR(VLOOKUP($A502,ConEnroll!$A$8:$S$601,16,0),0)</f>
        <v>0</v>
      </c>
      <c r="EY502" s="14">
        <f t="shared" si="1212"/>
        <v>0</v>
      </c>
      <c r="EZ502" s="14">
        <f t="shared" si="1213"/>
        <v>0</v>
      </c>
      <c r="FA502" s="14">
        <f t="shared" si="1214"/>
        <v>0</v>
      </c>
      <c r="FB502" s="14" t="e">
        <f t="shared" si="1215"/>
        <v>#VALUE!</v>
      </c>
      <c r="FC502" s="14" t="e">
        <f t="shared" si="1216"/>
        <v>#VALUE!</v>
      </c>
      <c r="FD502" s="62"/>
      <c r="FE502" s="14">
        <f t="shared" si="1142"/>
        <v>10186.930812499999</v>
      </c>
      <c r="FF502" s="14" t="e">
        <f t="shared" si="1143"/>
        <v>#VALUE!</v>
      </c>
      <c r="FG502" s="14">
        <f t="shared" si="1217"/>
        <v>2.4500000000000002</v>
      </c>
      <c r="FH502" s="14" t="e">
        <f t="shared" si="1144"/>
        <v>#VALUE!</v>
      </c>
      <c r="FI502" s="37" t="e">
        <f t="shared" si="1145"/>
        <v>#VALUE!</v>
      </c>
      <c r="FJ502" s="12"/>
      <c r="FK502" s="14" t="str">
        <f>IFERROR(VLOOKUP($A502,#REF!,27,0),"0")</f>
        <v>0</v>
      </c>
      <c r="FL502" s="14">
        <f t="shared" si="1218"/>
        <v>0</v>
      </c>
      <c r="FM502" s="14" t="str">
        <f>IFERROR(VLOOKUP($A502,SpecEd23!$X$22:$Y$610,59,0)," ")</f>
        <v xml:space="preserve"> </v>
      </c>
      <c r="FN502" s="14" t="e">
        <f t="shared" si="1219"/>
        <v>#VALUE!</v>
      </c>
      <c r="FO502" s="14">
        <f>IFERROR(VLOOKUP($A502,ECFE!#REF!,26,0),0)</f>
        <v>0</v>
      </c>
      <c r="FP502" s="14">
        <f t="shared" si="1220"/>
        <v>0</v>
      </c>
      <c r="FQ502" s="14">
        <f>IFERROR(VLOOKUP($A502,#REF!,16,0),0)</f>
        <v>0</v>
      </c>
      <c r="FR502" s="14">
        <f t="shared" si="1221"/>
        <v>0</v>
      </c>
      <c r="FS502" s="14">
        <f>IFERROR(VLOOKUP($A502,#REF!,12,0),0)</f>
        <v>0</v>
      </c>
      <c r="FT502" s="14">
        <f t="shared" si="1222"/>
        <v>0</v>
      </c>
      <c r="FU502" s="14">
        <v>0</v>
      </c>
      <c r="FV502" s="14">
        <f t="shared" si="1223"/>
        <v>0</v>
      </c>
      <c r="FW502" s="14">
        <f>IFERROR(VLOOKUP($A502,ConEnroll!$A$8:$S$601,16,0),0)</f>
        <v>0</v>
      </c>
      <c r="FX502" s="14">
        <f t="shared" si="1224"/>
        <v>0</v>
      </c>
      <c r="FY502" s="14">
        <f t="shared" si="1225"/>
        <v>0</v>
      </c>
      <c r="FZ502" s="14">
        <f t="shared" si="1226"/>
        <v>0</v>
      </c>
      <c r="GA502" s="14" t="e">
        <f t="shared" si="1227"/>
        <v>#VALUE!</v>
      </c>
      <c r="GB502" s="14" t="e">
        <f t="shared" si="1228"/>
        <v>#VALUE!</v>
      </c>
      <c r="GC502" s="39"/>
      <c r="GD502" s="14">
        <f t="shared" si="1146"/>
        <v>-9721.4624999999996</v>
      </c>
      <c r="GE502" s="14" t="e">
        <f t="shared" si="1147"/>
        <v>#VALUE!</v>
      </c>
      <c r="GF502" s="14">
        <f t="shared" si="1148"/>
        <v>0</v>
      </c>
      <c r="GG502" s="14" t="e">
        <f t="shared" si="1149"/>
        <v>#VALUE!</v>
      </c>
      <c r="GH502" s="37" t="e">
        <f t="shared" si="1150"/>
        <v>#VALUE!</v>
      </c>
    </row>
    <row r="503" spans="1:190" ht="12.5" x14ac:dyDescent="0.25">
      <c r="A503" s="67">
        <v>4225</v>
      </c>
      <c r="B503" s="35">
        <v>7</v>
      </c>
      <c r="C503" s="14">
        <v>7</v>
      </c>
      <c r="D503" s="14"/>
      <c r="E503" s="14"/>
      <c r="F503" s="35" t="s">
        <v>2748</v>
      </c>
      <c r="G503" s="41"/>
      <c r="H503" s="14">
        <f>IFERROR(VLOOKUP($A503,BaseFY22!$A$7:$AK$528,6,0),0)</f>
        <v>440</v>
      </c>
      <c r="I503" s="14">
        <f>IFERROR(VLOOKUP($A503,BaseFY22!$A$7:$AK$528,28,0),0)</f>
        <v>4671101</v>
      </c>
      <c r="J503" s="14">
        <f t="shared" si="1151"/>
        <v>10616.138636363636</v>
      </c>
      <c r="K503" s="14">
        <f>IFERROR(VLOOKUP($A503,SpecEd22!$A$21:$BB$605,24,0)," ")</f>
        <v>477481.06012553466</v>
      </c>
      <c r="L503" s="14">
        <f t="shared" si="1152"/>
        <v>1085.1842275580334</v>
      </c>
      <c r="M503" s="14">
        <f>IFERROR(VLOOKUP($A503,ECFE!$A$16:$AB$347,7,0),0)</f>
        <v>0</v>
      </c>
      <c r="N503" s="14">
        <f t="shared" si="1118"/>
        <v>0</v>
      </c>
      <c r="O503" s="14">
        <v>0</v>
      </c>
      <c r="P503" s="14">
        <f t="shared" si="1119"/>
        <v>0</v>
      </c>
      <c r="Q503" s="14">
        <f>IFERROR(VLOOKUP($A503,ConEnroll!$A$7:$S$337,10,0),0)</f>
        <v>0</v>
      </c>
      <c r="R503" s="14">
        <f t="shared" si="1153"/>
        <v>0</v>
      </c>
      <c r="S503" s="14">
        <f t="shared" si="1120"/>
        <v>0</v>
      </c>
      <c r="T503" s="14">
        <f t="shared" si="1154"/>
        <v>0</v>
      </c>
      <c r="U503" s="14">
        <f t="shared" si="1121"/>
        <v>5148582.0601255344</v>
      </c>
      <c r="V503" s="14">
        <f t="shared" si="1155"/>
        <v>11701.322863921669</v>
      </c>
      <c r="W503" s="42"/>
      <c r="X503" s="14">
        <f>IFERROR(VLOOKUP($A503,HouseFY22!$A$6:$AJ$528,28,0),0)</f>
        <v>5033039.0831700005</v>
      </c>
      <c r="Y503" s="14">
        <f t="shared" si="1156"/>
        <v>11438.725189022729</v>
      </c>
      <c r="Z503" s="14">
        <f>IFERROR(VLOOKUP($A503,Compens80percent!$A$13:$M$560,12,0),0)</f>
        <v>0</v>
      </c>
      <c r="AA503" s="14">
        <f t="shared" si="1156"/>
        <v>0</v>
      </c>
      <c r="AB503" s="14">
        <f t="shared" si="1157"/>
        <v>5033039.0831700005</v>
      </c>
      <c r="AC503" s="14">
        <f t="shared" si="1156"/>
        <v>11438.725189022729</v>
      </c>
      <c r="AD503" s="14">
        <f>IFERROR(VLOOKUP(A503,SpecEd22!$A$21:$Z$550,14,0),0)</f>
        <v>477481.06012553466</v>
      </c>
      <c r="AE503" s="14">
        <f t="shared" si="1158"/>
        <v>1085.1842275580334</v>
      </c>
      <c r="AF503" s="14">
        <f>IFERROR(VLOOKUP($A503,ECFE!$A$16:$AB$348,8,0),0)</f>
        <v>0</v>
      </c>
      <c r="AG503" s="14">
        <f t="shared" si="1159"/>
        <v>0</v>
      </c>
      <c r="AH503" s="14">
        <f>IFERROR(VLOOKUP(A503,ParaFY19!$A$21:$Z$543,7,0),0)</f>
        <v>2744</v>
      </c>
      <c r="AI503" s="14">
        <f t="shared" si="1160"/>
        <v>6.2363636363636363</v>
      </c>
      <c r="AJ503" s="14">
        <f>IFERROR(VLOOKUP(A503,ConEnroll!$A$7:$S$341,13,0),0)</f>
        <v>0</v>
      </c>
      <c r="AK503" s="14">
        <f t="shared" si="1161"/>
        <v>0</v>
      </c>
      <c r="AL503" s="14">
        <f t="shared" si="1116"/>
        <v>2744</v>
      </c>
      <c r="AM503" s="14">
        <f t="shared" si="1162"/>
        <v>6.2363636363636363</v>
      </c>
      <c r="AN503" s="14">
        <f t="shared" si="1163"/>
        <v>5513264.1432955349</v>
      </c>
      <c r="AO503" s="14">
        <f t="shared" si="1164"/>
        <v>12530.145780217124</v>
      </c>
      <c r="AP503" s="62"/>
      <c r="AQ503" s="14">
        <f t="shared" si="1117"/>
        <v>822.58655265909329</v>
      </c>
      <c r="AR503" s="14">
        <f t="shared" si="1122"/>
        <v>0</v>
      </c>
      <c r="AS503" s="14">
        <f t="shared" si="1123"/>
        <v>6.2363636363636363</v>
      </c>
      <c r="AT503" s="14">
        <f t="shared" si="1165"/>
        <v>828.82291629545693</v>
      </c>
      <c r="AU503" s="37">
        <f t="shared" si="1124"/>
        <v>7.083155690464206E-2</v>
      </c>
      <c r="AV503" s="42"/>
      <c r="AW503" s="14" t="str">
        <f>IFERROR(VLOOKUP($A503,#REF!,27,0),"0")</f>
        <v>0</v>
      </c>
      <c r="AX503" s="14">
        <f t="shared" si="1166"/>
        <v>0</v>
      </c>
      <c r="AY503" s="14" t="str">
        <f>IFERROR(VLOOKUP($A503,SpecEd22!#REF!,23,0)," ")</f>
        <v xml:space="preserve"> </v>
      </c>
      <c r="AZ503" s="14" t="e">
        <f t="shared" si="1167"/>
        <v>#VALUE!</v>
      </c>
      <c r="BA503" s="14">
        <f>IFERROR(VLOOKUP($A503,ECFE!#REF!,23,0),0)</f>
        <v>0</v>
      </c>
      <c r="BB503" s="14">
        <f t="shared" si="1168"/>
        <v>0</v>
      </c>
      <c r="BC503" s="14">
        <f>IFERROR(VLOOKUP($A503,#REF!,17,0),0)</f>
        <v>0</v>
      </c>
      <c r="BD503" s="14">
        <f t="shared" si="1169"/>
        <v>0</v>
      </c>
      <c r="BE503" s="14">
        <f>IFERROR(VLOOKUP($A503,#REF!,9,0),0)</f>
        <v>0</v>
      </c>
      <c r="BF503" s="14">
        <f t="shared" si="1170"/>
        <v>0</v>
      </c>
      <c r="BG503" s="14">
        <v>0</v>
      </c>
      <c r="BH503" s="14">
        <f t="shared" si="1171"/>
        <v>0</v>
      </c>
      <c r="BI503" s="14">
        <f>IFERROR(VLOOKUP($A503,ConEnroll!$A$8:$S$601,15,0),0)</f>
        <v>0</v>
      </c>
      <c r="BJ503" s="14">
        <f t="shared" si="1172"/>
        <v>0</v>
      </c>
      <c r="BK503" s="14">
        <f t="shared" si="1173"/>
        <v>0</v>
      </c>
      <c r="BL503" s="14">
        <f t="shared" si="1174"/>
        <v>0</v>
      </c>
      <c r="BM503" s="14" t="e">
        <f t="shared" si="1175"/>
        <v>#VALUE!</v>
      </c>
      <c r="BN503" s="14" t="e">
        <f t="shared" si="1176"/>
        <v>#VALUE!</v>
      </c>
      <c r="BO503" s="42"/>
      <c r="BP503" s="14">
        <f t="shared" si="1125"/>
        <v>11438.725189022729</v>
      </c>
      <c r="BQ503" s="14" t="e">
        <f t="shared" si="1126"/>
        <v>#VALUE!</v>
      </c>
      <c r="BR503" s="14">
        <f t="shared" si="1177"/>
        <v>6.2363636363636363</v>
      </c>
      <c r="BS503" s="14" t="e">
        <f t="shared" si="1127"/>
        <v>#VALUE!</v>
      </c>
      <c r="BT503" s="37" t="e">
        <f t="shared" si="1128"/>
        <v>#VALUE!</v>
      </c>
      <c r="BU503" s="41"/>
      <c r="BV503" s="14" t="str">
        <f>IFERROR(VLOOKUP($A503,#REF!,27,0),"0")</f>
        <v>0</v>
      </c>
      <c r="BW503" s="14">
        <f t="shared" si="1178"/>
        <v>0</v>
      </c>
      <c r="BX503" s="14" t="str">
        <f>IFERROR(VLOOKUP($A503,SpecEd22!$Z$22:$AV$606,59,0)," ")</f>
        <v xml:space="preserve"> </v>
      </c>
      <c r="BY503" s="14" t="e">
        <f t="shared" si="1179"/>
        <v>#VALUE!</v>
      </c>
      <c r="BZ503" s="14">
        <f>IFERROR(VLOOKUP($A503,ECFE!#REF!,25,0),0)</f>
        <v>0</v>
      </c>
      <c r="CA503" s="14">
        <f t="shared" si="1180"/>
        <v>0</v>
      </c>
      <c r="CB503" s="14">
        <f>IFERROR(VLOOKUP($A503,#REF!,17,0),0)</f>
        <v>0</v>
      </c>
      <c r="CC503" s="14">
        <f t="shared" si="1181"/>
        <v>0</v>
      </c>
      <c r="CD503" s="14">
        <f>IFERROR(VLOOKUP($A503,#REF!,9,0),0)</f>
        <v>0</v>
      </c>
      <c r="CE503" s="14">
        <f t="shared" si="1182"/>
        <v>0</v>
      </c>
      <c r="CF503" s="14">
        <v>0</v>
      </c>
      <c r="CG503" s="14">
        <f t="shared" si="1183"/>
        <v>0</v>
      </c>
      <c r="CH503" s="14">
        <f>IFERROR(VLOOKUP($A503,ConEnroll!$A$8:$S$601,15,0),0)</f>
        <v>0</v>
      </c>
      <c r="CI503" s="14">
        <f t="shared" si="1184"/>
        <v>0</v>
      </c>
      <c r="CJ503" s="14">
        <f t="shared" si="1185"/>
        <v>0</v>
      </c>
      <c r="CK503" s="14">
        <f t="shared" si="1186"/>
        <v>0</v>
      </c>
      <c r="CL503" s="14" t="e">
        <f t="shared" si="1187"/>
        <v>#VALUE!</v>
      </c>
      <c r="CM503" s="14" t="e">
        <f t="shared" si="1188"/>
        <v>#VALUE!</v>
      </c>
      <c r="CN503" s="42"/>
      <c r="CO503" s="14">
        <f t="shared" si="1129"/>
        <v>-10616.138636363636</v>
      </c>
      <c r="CP503" s="14" t="e">
        <f t="shared" si="1130"/>
        <v>#VALUE!</v>
      </c>
      <c r="CQ503" s="14">
        <f t="shared" si="1131"/>
        <v>0</v>
      </c>
      <c r="CR503" s="14" t="e">
        <f t="shared" si="1132"/>
        <v>#VALUE!</v>
      </c>
      <c r="CS503" s="37" t="e">
        <f t="shared" si="1133"/>
        <v>#VALUE!</v>
      </c>
      <c r="CT503" s="239"/>
      <c r="CU503" s="239"/>
      <c r="CV503" s="468"/>
      <c r="CW503" s="14">
        <f>IFERROR(VLOOKUP($A503,BaseFY23!$A$7:$AK$527,6,0),0)</f>
        <v>497.22222199999999</v>
      </c>
      <c r="CX503" s="14">
        <f>IFERROR(VLOOKUP($A503,BaseFY23!$A$7:$AN$528,28,0),0)</f>
        <v>5195650.8333329996</v>
      </c>
      <c r="CY503" s="14">
        <f t="shared" si="1189"/>
        <v>10449.353635954347</v>
      </c>
      <c r="CZ503" s="14">
        <f>IFERROR(VLOOKUP($A503,SpecEd23!$A$21:$BB$605,23,0)," ")</f>
        <v>576074.81616556866</v>
      </c>
      <c r="DA503" s="14">
        <f t="shared" si="1190"/>
        <v>1158.5862229736963</v>
      </c>
      <c r="DB503" s="14">
        <f>IFERROR(VLOOKUP($A503,ECFE!$A$16:$AB$347,7,0),0)</f>
        <v>0</v>
      </c>
      <c r="DC503" s="14">
        <f t="shared" si="1191"/>
        <v>0</v>
      </c>
      <c r="DD503" s="14">
        <v>0</v>
      </c>
      <c r="DE503" s="14">
        <f t="shared" si="1192"/>
        <v>0</v>
      </c>
      <c r="DF503" s="14">
        <f>IFERROR(VLOOKUP($A503,ConEnroll!$A$7:$S$338,10,0),0)</f>
        <v>0</v>
      </c>
      <c r="DG503" s="14">
        <f t="shared" si="1193"/>
        <v>0</v>
      </c>
      <c r="DH503" s="14">
        <f t="shared" si="1134"/>
        <v>0</v>
      </c>
      <c r="DI503" s="14">
        <f t="shared" si="1194"/>
        <v>0</v>
      </c>
      <c r="DJ503" s="14">
        <f t="shared" si="1135"/>
        <v>5771725.6494985679</v>
      </c>
      <c r="DK503" s="14">
        <f t="shared" si="1195"/>
        <v>11607.939858928043</v>
      </c>
      <c r="DL503" s="42"/>
      <c r="DM503" s="14">
        <f>IFERROR(VLOOKUP($A503,HouseFY23!$A$7:$AJ$528,28,0),0)</f>
        <v>5670753.9933329998</v>
      </c>
      <c r="DN503" s="14">
        <f t="shared" si="1196"/>
        <v>11404.868371576924</v>
      </c>
      <c r="DO503" s="14">
        <f>IFERROR(VLOOKUP($A503,Compens80percent!$A$13:$M$560,12,0),0)</f>
        <v>0</v>
      </c>
      <c r="DP503" s="14">
        <f t="shared" si="1196"/>
        <v>0</v>
      </c>
      <c r="DQ503" s="14">
        <f t="shared" si="1197"/>
        <v>5670753.9933329998</v>
      </c>
      <c r="DR503" s="14">
        <f t="shared" si="1198"/>
        <v>12888.077257575</v>
      </c>
      <c r="DS503" s="14">
        <f>IFERROR(VLOOKUP($A503,SpecEd23!$A$21:$Z$550,14,0),0)</f>
        <v>576074.81616556866</v>
      </c>
      <c r="DT503" s="14">
        <f t="shared" si="1199"/>
        <v>1158.5862229736963</v>
      </c>
      <c r="DU503" s="14">
        <f>IFERROR(VLOOKUP($A503,ECFE!$A$16:$AB$347,9,0),0)</f>
        <v>0</v>
      </c>
      <c r="DV503" s="14">
        <f t="shared" si="1200"/>
        <v>0</v>
      </c>
      <c r="DW503" s="14">
        <f>IFERROR(VLOOKUP($A503,ParaFY19!$A$21:$Z$543,7,0),0)</f>
        <v>2744</v>
      </c>
      <c r="DX503" s="14">
        <f t="shared" si="1201"/>
        <v>5.518659220343535</v>
      </c>
      <c r="DY503" s="14">
        <f>IFERROR(VLOOKUP($A503,ConEnroll!$A$7:$S$341,13,0),0)</f>
        <v>0</v>
      </c>
      <c r="DZ503" s="14">
        <f t="shared" si="1202"/>
        <v>0</v>
      </c>
      <c r="EA503" s="14">
        <f t="shared" si="1136"/>
        <v>2744</v>
      </c>
      <c r="EB503" s="14">
        <f t="shared" si="1203"/>
        <v>5.518659220343535</v>
      </c>
      <c r="EC503" s="14">
        <f t="shared" si="1137"/>
        <v>6249572.8094985681</v>
      </c>
      <c r="ED503" s="14">
        <f t="shared" si="1204"/>
        <v>12568.973253770962</v>
      </c>
      <c r="EE503" s="62"/>
      <c r="EF503" s="14">
        <f t="shared" si="1138"/>
        <v>955.51473562257706</v>
      </c>
      <c r="EG503" s="14">
        <f t="shared" si="1139"/>
        <v>0</v>
      </c>
      <c r="EH503" s="14">
        <f t="shared" si="1140"/>
        <v>5.518659220343535</v>
      </c>
      <c r="EI503" s="14">
        <f t="shared" si="1205"/>
        <v>961.03339484292064</v>
      </c>
      <c r="EJ503" s="37">
        <f t="shared" si="1141"/>
        <v>8.2791038420461732E-2</v>
      </c>
      <c r="EK503" s="42"/>
      <c r="EL503" s="14" t="str">
        <f>IFERROR(VLOOKUP($A503,#REF!,27,0),"0")</f>
        <v>0</v>
      </c>
      <c r="EM503" s="14">
        <f t="shared" si="1206"/>
        <v>0</v>
      </c>
      <c r="EN503" s="14" t="str">
        <f>IFERROR(VLOOKUP($A503,SpecEd23!#REF!,23,0)," ")</f>
        <v xml:space="preserve"> </v>
      </c>
      <c r="EO503" s="14" t="e">
        <f t="shared" si="1207"/>
        <v>#VALUE!</v>
      </c>
      <c r="EP503" s="14">
        <f>IFERROR(VLOOKUP($A503,ECFE!#REF!,24,0),0)</f>
        <v>0</v>
      </c>
      <c r="EQ503" s="14">
        <f t="shared" si="1208"/>
        <v>0</v>
      </c>
      <c r="ER503" s="14">
        <f>IFERROR(VLOOKUP($A503,#REF!,30,0),0)</f>
        <v>0</v>
      </c>
      <c r="ES503" s="14">
        <f t="shared" si="1209"/>
        <v>0</v>
      </c>
      <c r="ET503" s="14">
        <f>IFERROR(VLOOKUP($A503,#REF!,12,0),0)</f>
        <v>0</v>
      </c>
      <c r="EU503" s="14">
        <f t="shared" si="1210"/>
        <v>0</v>
      </c>
      <c r="EV503" s="14">
        <v>0</v>
      </c>
      <c r="EW503" s="14">
        <f t="shared" si="1211"/>
        <v>0</v>
      </c>
      <c r="EX503" s="14">
        <f>IFERROR(VLOOKUP($A503,ConEnroll!$A$8:$S$601,16,0),0)</f>
        <v>0</v>
      </c>
      <c r="EY503" s="14">
        <f t="shared" si="1212"/>
        <v>0</v>
      </c>
      <c r="EZ503" s="14">
        <f t="shared" si="1213"/>
        <v>0</v>
      </c>
      <c r="FA503" s="14">
        <f t="shared" si="1214"/>
        <v>0</v>
      </c>
      <c r="FB503" s="14" t="e">
        <f t="shared" si="1215"/>
        <v>#VALUE!</v>
      </c>
      <c r="FC503" s="14" t="e">
        <f t="shared" si="1216"/>
        <v>#VALUE!</v>
      </c>
      <c r="FD503" s="62"/>
      <c r="FE503" s="14">
        <f t="shared" si="1142"/>
        <v>11404.868371576924</v>
      </c>
      <c r="FF503" s="14" t="e">
        <f t="shared" si="1143"/>
        <v>#VALUE!</v>
      </c>
      <c r="FG503" s="14">
        <f t="shared" si="1217"/>
        <v>5.518659220343535</v>
      </c>
      <c r="FH503" s="14" t="e">
        <f t="shared" si="1144"/>
        <v>#VALUE!</v>
      </c>
      <c r="FI503" s="37" t="e">
        <f t="shared" si="1145"/>
        <v>#VALUE!</v>
      </c>
      <c r="FJ503" s="12"/>
      <c r="FK503" s="14" t="str">
        <f>IFERROR(VLOOKUP($A503,#REF!,27,0),"0")</f>
        <v>0</v>
      </c>
      <c r="FL503" s="14">
        <f t="shared" si="1218"/>
        <v>0</v>
      </c>
      <c r="FM503" s="14" t="str">
        <f>IFERROR(VLOOKUP($A503,SpecEd23!$X$22:$Y$610,59,0)," ")</f>
        <v xml:space="preserve"> </v>
      </c>
      <c r="FN503" s="14" t="e">
        <f t="shared" si="1219"/>
        <v>#VALUE!</v>
      </c>
      <c r="FO503" s="14">
        <f>IFERROR(VLOOKUP($A503,ECFE!#REF!,26,0),0)</f>
        <v>0</v>
      </c>
      <c r="FP503" s="14">
        <f t="shared" si="1220"/>
        <v>0</v>
      </c>
      <c r="FQ503" s="14">
        <f>IFERROR(VLOOKUP($A503,#REF!,16,0),0)</f>
        <v>0</v>
      </c>
      <c r="FR503" s="14">
        <f t="shared" si="1221"/>
        <v>0</v>
      </c>
      <c r="FS503" s="14">
        <f>IFERROR(VLOOKUP($A503,#REF!,12,0),0)</f>
        <v>0</v>
      </c>
      <c r="FT503" s="14">
        <f t="shared" si="1222"/>
        <v>0</v>
      </c>
      <c r="FU503" s="14">
        <v>0</v>
      </c>
      <c r="FV503" s="14">
        <f t="shared" si="1223"/>
        <v>0</v>
      </c>
      <c r="FW503" s="14">
        <f>IFERROR(VLOOKUP($A503,ConEnroll!$A$8:$S$601,16,0),0)</f>
        <v>0</v>
      </c>
      <c r="FX503" s="14">
        <f t="shared" si="1224"/>
        <v>0</v>
      </c>
      <c r="FY503" s="14">
        <f t="shared" si="1225"/>
        <v>0</v>
      </c>
      <c r="FZ503" s="14">
        <f t="shared" si="1226"/>
        <v>0</v>
      </c>
      <c r="GA503" s="14" t="e">
        <f t="shared" si="1227"/>
        <v>#VALUE!</v>
      </c>
      <c r="GB503" s="14" t="e">
        <f t="shared" si="1228"/>
        <v>#VALUE!</v>
      </c>
      <c r="GC503" s="39"/>
      <c r="GD503" s="14">
        <f t="shared" si="1146"/>
        <v>-10449.353635954347</v>
      </c>
      <c r="GE503" s="14" t="e">
        <f t="shared" si="1147"/>
        <v>#VALUE!</v>
      </c>
      <c r="GF503" s="14">
        <f t="shared" si="1148"/>
        <v>0</v>
      </c>
      <c r="GG503" s="14" t="e">
        <f t="shared" si="1149"/>
        <v>#VALUE!</v>
      </c>
      <c r="GH503" s="37" t="e">
        <f t="shared" si="1150"/>
        <v>#VALUE!</v>
      </c>
    </row>
    <row r="504" spans="1:190" ht="12.5" x14ac:dyDescent="0.25">
      <c r="A504" s="67">
        <v>4226</v>
      </c>
      <c r="B504" s="35">
        <v>7</v>
      </c>
      <c r="C504" s="14">
        <v>7</v>
      </c>
      <c r="D504" s="14"/>
      <c r="E504" s="14"/>
      <c r="F504" s="35" t="s">
        <v>494</v>
      </c>
      <c r="G504" s="41"/>
      <c r="H504" s="14">
        <f>IFERROR(VLOOKUP($A504,BaseFY22!$A$7:$AK$528,6,0),0)</f>
        <v>135</v>
      </c>
      <c r="I504" s="14">
        <f>IFERROR(VLOOKUP($A504,BaseFY22!$A$7:$AK$528,28,0),0)</f>
        <v>1238554</v>
      </c>
      <c r="J504" s="14">
        <f t="shared" si="1151"/>
        <v>9174.4740740740745</v>
      </c>
      <c r="K504" s="14">
        <f>IFERROR(VLOOKUP($A504,SpecEd22!$A$21:$BB$605,24,0)," ")</f>
        <v>1876838.5707610932</v>
      </c>
      <c r="L504" s="14">
        <f t="shared" si="1152"/>
        <v>13902.507931563654</v>
      </c>
      <c r="M504" s="14">
        <f>IFERROR(VLOOKUP($A504,ECFE!$A$16:$AB$347,7,0),0)</f>
        <v>0</v>
      </c>
      <c r="N504" s="14">
        <f t="shared" si="1118"/>
        <v>0</v>
      </c>
      <c r="O504" s="14">
        <v>0</v>
      </c>
      <c r="P504" s="14">
        <f t="shared" si="1119"/>
        <v>0</v>
      </c>
      <c r="Q504" s="14">
        <f>IFERROR(VLOOKUP($A504,ConEnroll!$A$7:$S$337,10,0),0)</f>
        <v>0</v>
      </c>
      <c r="R504" s="14">
        <f t="shared" si="1153"/>
        <v>0</v>
      </c>
      <c r="S504" s="14">
        <f t="shared" si="1120"/>
        <v>0</v>
      </c>
      <c r="T504" s="14">
        <f t="shared" si="1154"/>
        <v>0</v>
      </c>
      <c r="U504" s="14">
        <f t="shared" si="1121"/>
        <v>3115392.5707610929</v>
      </c>
      <c r="V504" s="14">
        <f t="shared" si="1155"/>
        <v>23076.982005637725</v>
      </c>
      <c r="W504" s="42"/>
      <c r="X504" s="14">
        <f>IFERROR(VLOOKUP($A504,HouseFY22!$A$6:$AJ$528,28,0),0)</f>
        <v>1262862.7361659999</v>
      </c>
      <c r="Y504" s="14">
        <f t="shared" si="1156"/>
        <v>9354.5387864148142</v>
      </c>
      <c r="Z504" s="14">
        <f>IFERROR(VLOOKUP($A504,Compens80percent!$A$13:$M$560,12,0),0)</f>
        <v>6701.7600000000093</v>
      </c>
      <c r="AA504" s="14">
        <f t="shared" si="1156"/>
        <v>49.642666666666734</v>
      </c>
      <c r="AB504" s="14">
        <f t="shared" si="1157"/>
        <v>1269564.4961659999</v>
      </c>
      <c r="AC504" s="14">
        <f t="shared" si="1156"/>
        <v>9404.1814530814809</v>
      </c>
      <c r="AD504" s="14">
        <f>IFERROR(VLOOKUP(A504,SpecEd22!$A$21:$Z$550,14,0),0)</f>
        <v>1876838.5707610932</v>
      </c>
      <c r="AE504" s="14">
        <f t="shared" si="1158"/>
        <v>13902.507931563654</v>
      </c>
      <c r="AF504" s="14">
        <f>IFERROR(VLOOKUP($A504,ECFE!$A$16:$AB$348,8,0),0)</f>
        <v>0</v>
      </c>
      <c r="AG504" s="14">
        <f t="shared" si="1159"/>
        <v>0</v>
      </c>
      <c r="AH504" s="14">
        <f>IFERROR(VLOOKUP(A504,ParaFY19!$A$21:$Z$543,7,0),0)</f>
        <v>1960</v>
      </c>
      <c r="AI504" s="14">
        <f t="shared" si="1160"/>
        <v>14.518518518518519</v>
      </c>
      <c r="AJ504" s="14">
        <f>IFERROR(VLOOKUP(A504,ConEnroll!$A$7:$S$341,13,0),0)</f>
        <v>0</v>
      </c>
      <c r="AK504" s="14">
        <f t="shared" si="1161"/>
        <v>0</v>
      </c>
      <c r="AL504" s="14">
        <f t="shared" si="1116"/>
        <v>1960</v>
      </c>
      <c r="AM504" s="14">
        <f t="shared" si="1162"/>
        <v>14.518518518518519</v>
      </c>
      <c r="AN504" s="14">
        <f t="shared" si="1163"/>
        <v>3148363.0669270931</v>
      </c>
      <c r="AO504" s="14">
        <f t="shared" si="1164"/>
        <v>23321.207903163653</v>
      </c>
      <c r="AP504" s="62"/>
      <c r="AQ504" s="14">
        <f t="shared" si="1117"/>
        <v>229.70737900740642</v>
      </c>
      <c r="AR504" s="14">
        <f t="shared" si="1122"/>
        <v>0</v>
      </c>
      <c r="AS504" s="14">
        <f t="shared" si="1123"/>
        <v>14.518518518518519</v>
      </c>
      <c r="AT504" s="14">
        <f t="shared" si="1165"/>
        <v>244.22589752592495</v>
      </c>
      <c r="AU504" s="37">
        <f t="shared" si="1124"/>
        <v>1.0583095201368202E-2</v>
      </c>
      <c r="AV504" s="42"/>
      <c r="AW504" s="14" t="str">
        <f>IFERROR(VLOOKUP($A504,#REF!,27,0),"0")</f>
        <v>0</v>
      </c>
      <c r="AX504" s="14">
        <f t="shared" si="1166"/>
        <v>0</v>
      </c>
      <c r="AY504" s="14" t="str">
        <f>IFERROR(VLOOKUP($A504,SpecEd22!#REF!,23,0)," ")</f>
        <v xml:space="preserve"> </v>
      </c>
      <c r="AZ504" s="14" t="e">
        <f t="shared" si="1167"/>
        <v>#VALUE!</v>
      </c>
      <c r="BA504" s="14">
        <f>IFERROR(VLOOKUP($A504,ECFE!#REF!,23,0),0)</f>
        <v>0</v>
      </c>
      <c r="BB504" s="14">
        <f t="shared" si="1168"/>
        <v>0</v>
      </c>
      <c r="BC504" s="14">
        <f>IFERROR(VLOOKUP($A504,#REF!,17,0),0)</f>
        <v>0</v>
      </c>
      <c r="BD504" s="14">
        <f t="shared" si="1169"/>
        <v>0</v>
      </c>
      <c r="BE504" s="14">
        <f>IFERROR(VLOOKUP($A504,#REF!,9,0),0)</f>
        <v>0</v>
      </c>
      <c r="BF504" s="14">
        <f t="shared" si="1170"/>
        <v>0</v>
      </c>
      <c r="BG504" s="14">
        <v>0</v>
      </c>
      <c r="BH504" s="14">
        <f t="shared" si="1171"/>
        <v>0</v>
      </c>
      <c r="BI504" s="14">
        <f>IFERROR(VLOOKUP($A504,ConEnroll!$A$8:$S$601,15,0),0)</f>
        <v>0</v>
      </c>
      <c r="BJ504" s="14">
        <f t="shared" si="1172"/>
        <v>0</v>
      </c>
      <c r="BK504" s="14">
        <f t="shared" si="1173"/>
        <v>0</v>
      </c>
      <c r="BL504" s="14">
        <f t="shared" si="1174"/>
        <v>0</v>
      </c>
      <c r="BM504" s="14" t="e">
        <f t="shared" si="1175"/>
        <v>#VALUE!</v>
      </c>
      <c r="BN504" s="14" t="e">
        <f t="shared" si="1176"/>
        <v>#VALUE!</v>
      </c>
      <c r="BO504" s="42"/>
      <c r="BP504" s="14">
        <f t="shared" si="1125"/>
        <v>9354.5387864148142</v>
      </c>
      <c r="BQ504" s="14" t="e">
        <f t="shared" si="1126"/>
        <v>#VALUE!</v>
      </c>
      <c r="BR504" s="14">
        <f t="shared" si="1177"/>
        <v>14.518518518518519</v>
      </c>
      <c r="BS504" s="14" t="e">
        <f t="shared" si="1127"/>
        <v>#VALUE!</v>
      </c>
      <c r="BT504" s="37" t="e">
        <f t="shared" si="1128"/>
        <v>#VALUE!</v>
      </c>
      <c r="BU504" s="41"/>
      <c r="BV504" s="14" t="str">
        <f>IFERROR(VLOOKUP($A504,#REF!,27,0),"0")</f>
        <v>0</v>
      </c>
      <c r="BW504" s="14">
        <f t="shared" si="1178"/>
        <v>0</v>
      </c>
      <c r="BX504" s="14" t="str">
        <f>IFERROR(VLOOKUP($A504,SpecEd22!$Z$22:$AV$606,59,0)," ")</f>
        <v xml:space="preserve"> </v>
      </c>
      <c r="BY504" s="14" t="e">
        <f t="shared" si="1179"/>
        <v>#VALUE!</v>
      </c>
      <c r="BZ504" s="14">
        <f>IFERROR(VLOOKUP($A504,ECFE!#REF!,25,0),0)</f>
        <v>0</v>
      </c>
      <c r="CA504" s="14">
        <f t="shared" si="1180"/>
        <v>0</v>
      </c>
      <c r="CB504" s="14">
        <f>IFERROR(VLOOKUP($A504,#REF!,17,0),0)</f>
        <v>0</v>
      </c>
      <c r="CC504" s="14">
        <f t="shared" si="1181"/>
        <v>0</v>
      </c>
      <c r="CD504" s="14">
        <f>IFERROR(VLOOKUP($A504,#REF!,9,0),0)</f>
        <v>0</v>
      </c>
      <c r="CE504" s="14">
        <f t="shared" si="1182"/>
        <v>0</v>
      </c>
      <c r="CF504" s="14">
        <v>0</v>
      </c>
      <c r="CG504" s="14">
        <f t="shared" si="1183"/>
        <v>0</v>
      </c>
      <c r="CH504" s="14">
        <f>IFERROR(VLOOKUP($A504,ConEnroll!$A$8:$S$601,15,0),0)</f>
        <v>0</v>
      </c>
      <c r="CI504" s="14">
        <f t="shared" si="1184"/>
        <v>0</v>
      </c>
      <c r="CJ504" s="14">
        <f t="shared" si="1185"/>
        <v>0</v>
      </c>
      <c r="CK504" s="14">
        <f t="shared" si="1186"/>
        <v>0</v>
      </c>
      <c r="CL504" s="14" t="e">
        <f t="shared" si="1187"/>
        <v>#VALUE!</v>
      </c>
      <c r="CM504" s="14" t="e">
        <f t="shared" si="1188"/>
        <v>#VALUE!</v>
      </c>
      <c r="CN504" s="42"/>
      <c r="CO504" s="14">
        <f t="shared" si="1129"/>
        <v>-9174.4740740740745</v>
      </c>
      <c r="CP504" s="14" t="e">
        <f t="shared" si="1130"/>
        <v>#VALUE!</v>
      </c>
      <c r="CQ504" s="14">
        <f t="shared" si="1131"/>
        <v>0</v>
      </c>
      <c r="CR504" s="14" t="e">
        <f t="shared" si="1132"/>
        <v>#VALUE!</v>
      </c>
      <c r="CS504" s="37" t="e">
        <f t="shared" si="1133"/>
        <v>#VALUE!</v>
      </c>
      <c r="CT504" s="239"/>
      <c r="CU504" s="239"/>
      <c r="CV504" s="468"/>
      <c r="CW504" s="14">
        <f>IFERROR(VLOOKUP($A504,BaseFY23!$A$7:$AK$527,6,0),0)</f>
        <v>154.364802</v>
      </c>
      <c r="CX504" s="14">
        <f>IFERROR(VLOOKUP($A504,BaseFY23!$A$7:$AN$528,28,0),0)</f>
        <v>1426931.1072259999</v>
      </c>
      <c r="CY504" s="14">
        <f t="shared" si="1189"/>
        <v>9243.8890779388948</v>
      </c>
      <c r="CZ504" s="14">
        <f>IFERROR(VLOOKUP($A504,SpecEd23!$A$21:$BB$605,23,0)," ")</f>
        <v>2300627.3977158992</v>
      </c>
      <c r="DA504" s="14">
        <f t="shared" si="1190"/>
        <v>14903.834085933004</v>
      </c>
      <c r="DB504" s="14">
        <f>IFERROR(VLOOKUP($A504,ECFE!$A$16:$AB$347,7,0),0)</f>
        <v>0</v>
      </c>
      <c r="DC504" s="14">
        <f t="shared" si="1191"/>
        <v>0</v>
      </c>
      <c r="DD504" s="14">
        <v>0</v>
      </c>
      <c r="DE504" s="14">
        <f t="shared" si="1192"/>
        <v>0</v>
      </c>
      <c r="DF504" s="14">
        <f>IFERROR(VLOOKUP($A504,ConEnroll!$A$7:$S$338,10,0),0)</f>
        <v>0</v>
      </c>
      <c r="DG504" s="14">
        <f t="shared" si="1193"/>
        <v>0</v>
      </c>
      <c r="DH504" s="14">
        <f t="shared" si="1134"/>
        <v>0</v>
      </c>
      <c r="DI504" s="14">
        <f t="shared" si="1194"/>
        <v>0</v>
      </c>
      <c r="DJ504" s="14">
        <f t="shared" si="1135"/>
        <v>3727558.5049418993</v>
      </c>
      <c r="DK504" s="14">
        <f t="shared" si="1195"/>
        <v>24147.723163871899</v>
      </c>
      <c r="DL504" s="42"/>
      <c r="DM504" s="14">
        <f>IFERROR(VLOOKUP($A504,HouseFY23!$A$7:$AJ$528,28,0),0)</f>
        <v>1483564.7672260001</v>
      </c>
      <c r="DN504" s="14">
        <f t="shared" si="1196"/>
        <v>9610.7710307301804</v>
      </c>
      <c r="DO504" s="14">
        <f>IFERROR(VLOOKUP($A504,Compens80percent!$A$13:$M$560,12,0),0)</f>
        <v>6701.7600000000093</v>
      </c>
      <c r="DP504" s="14">
        <f t="shared" si="1196"/>
        <v>43.415078522887683</v>
      </c>
      <c r="DQ504" s="14">
        <f t="shared" si="1197"/>
        <v>1490266.5272260001</v>
      </c>
      <c r="DR504" s="14">
        <f t="shared" si="1198"/>
        <v>11039.011312785186</v>
      </c>
      <c r="DS504" s="14">
        <f>IFERROR(VLOOKUP($A504,SpecEd23!$A$21:$Z$550,14,0),0)</f>
        <v>2300627.3977158992</v>
      </c>
      <c r="DT504" s="14">
        <f t="shared" si="1199"/>
        <v>14903.834085933004</v>
      </c>
      <c r="DU504" s="14">
        <f>IFERROR(VLOOKUP($A504,ECFE!$A$16:$AB$347,9,0),0)</f>
        <v>0</v>
      </c>
      <c r="DV504" s="14">
        <f t="shared" si="1200"/>
        <v>0</v>
      </c>
      <c r="DW504" s="14">
        <f>IFERROR(VLOOKUP($A504,ParaFY19!$A$21:$Z$543,7,0),0)</f>
        <v>1960</v>
      </c>
      <c r="DX504" s="14">
        <f t="shared" si="1201"/>
        <v>12.697195050980598</v>
      </c>
      <c r="DY504" s="14">
        <f>IFERROR(VLOOKUP($A504,ConEnroll!$A$7:$S$341,13,0),0)</f>
        <v>0</v>
      </c>
      <c r="DZ504" s="14">
        <f t="shared" si="1202"/>
        <v>0</v>
      </c>
      <c r="EA504" s="14">
        <f t="shared" si="1136"/>
        <v>1960</v>
      </c>
      <c r="EB504" s="14">
        <f t="shared" si="1203"/>
        <v>12.697195050980598</v>
      </c>
      <c r="EC504" s="14">
        <f t="shared" si="1137"/>
        <v>3786152.1649418995</v>
      </c>
      <c r="ED504" s="14">
        <f t="shared" si="1204"/>
        <v>24527.302311714167</v>
      </c>
      <c r="EE504" s="62"/>
      <c r="EF504" s="14">
        <f t="shared" si="1138"/>
        <v>366.88195279128558</v>
      </c>
      <c r="EG504" s="14">
        <f t="shared" si="1139"/>
        <v>0</v>
      </c>
      <c r="EH504" s="14">
        <f t="shared" si="1140"/>
        <v>12.697195050980598</v>
      </c>
      <c r="EI504" s="14">
        <f t="shared" si="1205"/>
        <v>379.5791478422662</v>
      </c>
      <c r="EJ504" s="37">
        <f t="shared" si="1141"/>
        <v>1.5719045032376613E-2</v>
      </c>
      <c r="EK504" s="42"/>
      <c r="EL504" s="14" t="str">
        <f>IFERROR(VLOOKUP($A504,#REF!,27,0),"0")</f>
        <v>0</v>
      </c>
      <c r="EM504" s="14">
        <f t="shared" si="1206"/>
        <v>0</v>
      </c>
      <c r="EN504" s="14" t="str">
        <f>IFERROR(VLOOKUP($A504,SpecEd23!#REF!,23,0)," ")</f>
        <v xml:space="preserve"> </v>
      </c>
      <c r="EO504" s="14" t="e">
        <f t="shared" si="1207"/>
        <v>#VALUE!</v>
      </c>
      <c r="EP504" s="14">
        <f>IFERROR(VLOOKUP($A504,ECFE!#REF!,24,0),0)</f>
        <v>0</v>
      </c>
      <c r="EQ504" s="14">
        <f t="shared" si="1208"/>
        <v>0</v>
      </c>
      <c r="ER504" s="14">
        <f>IFERROR(VLOOKUP($A504,#REF!,30,0),0)</f>
        <v>0</v>
      </c>
      <c r="ES504" s="14">
        <f t="shared" si="1209"/>
        <v>0</v>
      </c>
      <c r="ET504" s="14">
        <f>IFERROR(VLOOKUP($A504,#REF!,12,0),0)</f>
        <v>0</v>
      </c>
      <c r="EU504" s="14">
        <f t="shared" si="1210"/>
        <v>0</v>
      </c>
      <c r="EV504" s="14">
        <v>0</v>
      </c>
      <c r="EW504" s="14">
        <f t="shared" si="1211"/>
        <v>0</v>
      </c>
      <c r="EX504" s="14">
        <f>IFERROR(VLOOKUP($A504,ConEnroll!$A$8:$S$601,16,0),0)</f>
        <v>0</v>
      </c>
      <c r="EY504" s="14">
        <f t="shared" si="1212"/>
        <v>0</v>
      </c>
      <c r="EZ504" s="14">
        <f t="shared" si="1213"/>
        <v>0</v>
      </c>
      <c r="FA504" s="14">
        <f t="shared" si="1214"/>
        <v>0</v>
      </c>
      <c r="FB504" s="14" t="e">
        <f t="shared" si="1215"/>
        <v>#VALUE!</v>
      </c>
      <c r="FC504" s="14" t="e">
        <f t="shared" si="1216"/>
        <v>#VALUE!</v>
      </c>
      <c r="FD504" s="62"/>
      <c r="FE504" s="14">
        <f t="shared" si="1142"/>
        <v>9610.7710307301804</v>
      </c>
      <c r="FF504" s="14" t="e">
        <f t="shared" si="1143"/>
        <v>#VALUE!</v>
      </c>
      <c r="FG504" s="14">
        <f t="shared" si="1217"/>
        <v>12.697195050980598</v>
      </c>
      <c r="FH504" s="14" t="e">
        <f t="shared" si="1144"/>
        <v>#VALUE!</v>
      </c>
      <c r="FI504" s="37" t="e">
        <f t="shared" si="1145"/>
        <v>#VALUE!</v>
      </c>
      <c r="FJ504" s="12"/>
      <c r="FK504" s="14" t="str">
        <f>IFERROR(VLOOKUP($A504,#REF!,27,0),"0")</f>
        <v>0</v>
      </c>
      <c r="FL504" s="14">
        <f t="shared" si="1218"/>
        <v>0</v>
      </c>
      <c r="FM504" s="14" t="str">
        <f>IFERROR(VLOOKUP($A504,SpecEd23!$X$22:$Y$610,59,0)," ")</f>
        <v xml:space="preserve"> </v>
      </c>
      <c r="FN504" s="14" t="e">
        <f t="shared" si="1219"/>
        <v>#VALUE!</v>
      </c>
      <c r="FO504" s="14">
        <f>IFERROR(VLOOKUP($A504,ECFE!#REF!,26,0),0)</f>
        <v>0</v>
      </c>
      <c r="FP504" s="14">
        <f t="shared" si="1220"/>
        <v>0</v>
      </c>
      <c r="FQ504" s="14">
        <f>IFERROR(VLOOKUP($A504,#REF!,16,0),0)</f>
        <v>0</v>
      </c>
      <c r="FR504" s="14">
        <f t="shared" si="1221"/>
        <v>0</v>
      </c>
      <c r="FS504" s="14">
        <f>IFERROR(VLOOKUP($A504,#REF!,12,0),0)</f>
        <v>0</v>
      </c>
      <c r="FT504" s="14">
        <f t="shared" si="1222"/>
        <v>0</v>
      </c>
      <c r="FU504" s="14">
        <v>0</v>
      </c>
      <c r="FV504" s="14">
        <f t="shared" si="1223"/>
        <v>0</v>
      </c>
      <c r="FW504" s="14">
        <f>IFERROR(VLOOKUP($A504,ConEnroll!$A$8:$S$601,16,0),0)</f>
        <v>0</v>
      </c>
      <c r="FX504" s="14">
        <f t="shared" si="1224"/>
        <v>0</v>
      </c>
      <c r="FY504" s="14">
        <f t="shared" si="1225"/>
        <v>0</v>
      </c>
      <c r="FZ504" s="14">
        <f t="shared" si="1226"/>
        <v>0</v>
      </c>
      <c r="GA504" s="14" t="e">
        <f t="shared" si="1227"/>
        <v>#VALUE!</v>
      </c>
      <c r="GB504" s="14" t="e">
        <f t="shared" si="1228"/>
        <v>#VALUE!</v>
      </c>
      <c r="GC504" s="39"/>
      <c r="GD504" s="14">
        <f t="shared" si="1146"/>
        <v>-9243.8890779388948</v>
      </c>
      <c r="GE504" s="14" t="e">
        <f t="shared" si="1147"/>
        <v>#VALUE!</v>
      </c>
      <c r="GF504" s="14">
        <f t="shared" si="1148"/>
        <v>0</v>
      </c>
      <c r="GG504" s="14" t="e">
        <f t="shared" si="1149"/>
        <v>#VALUE!</v>
      </c>
      <c r="GH504" s="37" t="e">
        <f t="shared" si="1150"/>
        <v>#VALUE!</v>
      </c>
    </row>
    <row r="505" spans="1:190" ht="12.5" x14ac:dyDescent="0.25">
      <c r="A505" s="67">
        <v>4227</v>
      </c>
      <c r="B505" s="35">
        <v>7</v>
      </c>
      <c r="C505" s="14">
        <v>7</v>
      </c>
      <c r="D505" s="14"/>
      <c r="E505" s="14"/>
      <c r="F505" s="35" t="s">
        <v>495</v>
      </c>
      <c r="G505" s="41"/>
      <c r="H505" s="14">
        <f>IFERROR(VLOOKUP($A505,BaseFY22!$A$7:$AK$528,6,0),0)</f>
        <v>369</v>
      </c>
      <c r="I505" s="14">
        <f>IFERROR(VLOOKUP($A505,BaseFY22!$A$7:$AK$528,28,0),0)</f>
        <v>2759888</v>
      </c>
      <c r="J505" s="14">
        <f t="shared" si="1151"/>
        <v>7479.3712737127371</v>
      </c>
      <c r="K505" s="14">
        <f>IFERROR(VLOOKUP($A505,SpecEd22!$A$21:$BB$605,24,0)," ")</f>
        <v>1158391.4973452585</v>
      </c>
      <c r="L505" s="14">
        <f t="shared" si="1152"/>
        <v>3139.2723505291556</v>
      </c>
      <c r="M505" s="14">
        <f>IFERROR(VLOOKUP($A505,ECFE!$A$16:$AB$347,7,0),0)</f>
        <v>0</v>
      </c>
      <c r="N505" s="14">
        <f t="shared" si="1118"/>
        <v>0</v>
      </c>
      <c r="O505" s="14">
        <v>0</v>
      </c>
      <c r="P505" s="14">
        <f t="shared" si="1119"/>
        <v>0</v>
      </c>
      <c r="Q505" s="14">
        <f>IFERROR(VLOOKUP($A505,ConEnroll!$A$7:$S$337,10,0),0)</f>
        <v>0</v>
      </c>
      <c r="R505" s="14">
        <f t="shared" si="1153"/>
        <v>0</v>
      </c>
      <c r="S505" s="14">
        <f t="shared" si="1120"/>
        <v>0</v>
      </c>
      <c r="T505" s="14">
        <f t="shared" si="1154"/>
        <v>0</v>
      </c>
      <c r="U505" s="14">
        <f t="shared" si="1121"/>
        <v>3918279.4973452585</v>
      </c>
      <c r="V505" s="14">
        <f t="shared" si="1155"/>
        <v>10618.643624241893</v>
      </c>
      <c r="W505" s="42"/>
      <c r="X505" s="14">
        <f>IFERROR(VLOOKUP($A505,HouseFY22!$A$6:$AJ$528,28,0),0)</f>
        <v>2811281.9215589999</v>
      </c>
      <c r="Y505" s="14">
        <f t="shared" si="1156"/>
        <v>7618.6501939268292</v>
      </c>
      <c r="Z505" s="14">
        <f>IFERROR(VLOOKUP($A505,Compens80percent!$A$13:$M$560,12,0),0)</f>
        <v>0</v>
      </c>
      <c r="AA505" s="14">
        <f t="shared" si="1156"/>
        <v>0</v>
      </c>
      <c r="AB505" s="14">
        <f t="shared" si="1157"/>
        <v>2811281.9215589999</v>
      </c>
      <c r="AC505" s="14">
        <f t="shared" si="1156"/>
        <v>7618.6501939268292</v>
      </c>
      <c r="AD505" s="14">
        <f>IFERROR(VLOOKUP(A505,SpecEd22!$A$21:$Z$550,14,0),0)</f>
        <v>1158391.4973452585</v>
      </c>
      <c r="AE505" s="14">
        <f t="shared" si="1158"/>
        <v>3139.2723505291556</v>
      </c>
      <c r="AF505" s="14">
        <f>IFERROR(VLOOKUP($A505,ECFE!$A$16:$AB$348,8,0),0)</f>
        <v>0</v>
      </c>
      <c r="AG505" s="14">
        <f t="shared" si="1159"/>
        <v>0</v>
      </c>
      <c r="AH505" s="14">
        <f>IFERROR(VLOOKUP(A505,ParaFY19!$A$21:$Z$543,7,0),0)</f>
        <v>3332</v>
      </c>
      <c r="AI505" s="14">
        <f t="shared" si="1160"/>
        <v>9.0298102981029817</v>
      </c>
      <c r="AJ505" s="14">
        <f>IFERROR(VLOOKUP(A505,ConEnroll!$A$7:$S$341,13,0),0)</f>
        <v>0</v>
      </c>
      <c r="AK505" s="14">
        <f t="shared" si="1161"/>
        <v>0</v>
      </c>
      <c r="AL505" s="14">
        <f t="shared" si="1116"/>
        <v>3332</v>
      </c>
      <c r="AM505" s="14">
        <f t="shared" si="1162"/>
        <v>9.0298102981029817</v>
      </c>
      <c r="AN505" s="14">
        <f t="shared" si="1163"/>
        <v>3973005.4189042584</v>
      </c>
      <c r="AO505" s="14">
        <f t="shared" si="1164"/>
        <v>10766.952354754088</v>
      </c>
      <c r="AP505" s="62"/>
      <c r="AQ505" s="14">
        <f t="shared" si="1117"/>
        <v>139.27892021409207</v>
      </c>
      <c r="AR505" s="14">
        <f t="shared" si="1122"/>
        <v>0</v>
      </c>
      <c r="AS505" s="14">
        <f t="shared" si="1123"/>
        <v>9.0298102981029817</v>
      </c>
      <c r="AT505" s="14">
        <f t="shared" si="1165"/>
        <v>148.30873051219504</v>
      </c>
      <c r="AU505" s="37">
        <f t="shared" si="1124"/>
        <v>1.3966824366683969E-2</v>
      </c>
      <c r="AV505" s="42"/>
      <c r="AW505" s="14" t="str">
        <f>IFERROR(VLOOKUP($A505,#REF!,27,0),"0")</f>
        <v>0</v>
      </c>
      <c r="AX505" s="14">
        <f t="shared" si="1166"/>
        <v>0</v>
      </c>
      <c r="AY505" s="14" t="str">
        <f>IFERROR(VLOOKUP($A505,SpecEd22!#REF!,23,0)," ")</f>
        <v xml:space="preserve"> </v>
      </c>
      <c r="AZ505" s="14" t="e">
        <f t="shared" si="1167"/>
        <v>#VALUE!</v>
      </c>
      <c r="BA505" s="14">
        <f>IFERROR(VLOOKUP($A505,ECFE!#REF!,23,0),0)</f>
        <v>0</v>
      </c>
      <c r="BB505" s="14">
        <f t="shared" si="1168"/>
        <v>0</v>
      </c>
      <c r="BC505" s="14">
        <f>IFERROR(VLOOKUP($A505,#REF!,17,0),0)</f>
        <v>0</v>
      </c>
      <c r="BD505" s="14">
        <f t="shared" si="1169"/>
        <v>0</v>
      </c>
      <c r="BE505" s="14">
        <f>IFERROR(VLOOKUP($A505,#REF!,9,0),0)</f>
        <v>0</v>
      </c>
      <c r="BF505" s="14">
        <f t="shared" si="1170"/>
        <v>0</v>
      </c>
      <c r="BG505" s="14">
        <v>0</v>
      </c>
      <c r="BH505" s="14">
        <f t="shared" si="1171"/>
        <v>0</v>
      </c>
      <c r="BI505" s="14">
        <f>IFERROR(VLOOKUP($A505,ConEnroll!$A$8:$S$601,15,0),0)</f>
        <v>0</v>
      </c>
      <c r="BJ505" s="14">
        <f t="shared" si="1172"/>
        <v>0</v>
      </c>
      <c r="BK505" s="14">
        <f t="shared" si="1173"/>
        <v>0</v>
      </c>
      <c r="BL505" s="14">
        <f t="shared" si="1174"/>
        <v>0</v>
      </c>
      <c r="BM505" s="14" t="e">
        <f t="shared" si="1175"/>
        <v>#VALUE!</v>
      </c>
      <c r="BN505" s="14" t="e">
        <f t="shared" si="1176"/>
        <v>#VALUE!</v>
      </c>
      <c r="BO505" s="42"/>
      <c r="BP505" s="14">
        <f t="shared" si="1125"/>
        <v>7618.6501939268292</v>
      </c>
      <c r="BQ505" s="14" t="e">
        <f t="shared" si="1126"/>
        <v>#VALUE!</v>
      </c>
      <c r="BR505" s="14">
        <f t="shared" si="1177"/>
        <v>9.0298102981029817</v>
      </c>
      <c r="BS505" s="14" t="e">
        <f t="shared" si="1127"/>
        <v>#VALUE!</v>
      </c>
      <c r="BT505" s="37" t="e">
        <f t="shared" si="1128"/>
        <v>#VALUE!</v>
      </c>
      <c r="BU505" s="41"/>
      <c r="BV505" s="14" t="str">
        <f>IFERROR(VLOOKUP($A505,#REF!,27,0),"0")</f>
        <v>0</v>
      </c>
      <c r="BW505" s="14">
        <f t="shared" si="1178"/>
        <v>0</v>
      </c>
      <c r="BX505" s="14" t="str">
        <f>IFERROR(VLOOKUP($A505,SpecEd22!$Z$22:$AV$606,59,0)," ")</f>
        <v xml:space="preserve"> </v>
      </c>
      <c r="BY505" s="14" t="e">
        <f t="shared" si="1179"/>
        <v>#VALUE!</v>
      </c>
      <c r="BZ505" s="14">
        <f>IFERROR(VLOOKUP($A505,ECFE!#REF!,25,0),0)</f>
        <v>0</v>
      </c>
      <c r="CA505" s="14">
        <f t="shared" si="1180"/>
        <v>0</v>
      </c>
      <c r="CB505" s="14">
        <f>IFERROR(VLOOKUP($A505,#REF!,17,0),0)</f>
        <v>0</v>
      </c>
      <c r="CC505" s="14">
        <f t="shared" si="1181"/>
        <v>0</v>
      </c>
      <c r="CD505" s="14">
        <f>IFERROR(VLOOKUP($A505,#REF!,9,0),0)</f>
        <v>0</v>
      </c>
      <c r="CE505" s="14">
        <f t="shared" si="1182"/>
        <v>0</v>
      </c>
      <c r="CF505" s="14">
        <v>0</v>
      </c>
      <c r="CG505" s="14">
        <f t="shared" si="1183"/>
        <v>0</v>
      </c>
      <c r="CH505" s="14">
        <f>IFERROR(VLOOKUP($A505,ConEnroll!$A$8:$S$601,15,0),0)</f>
        <v>0</v>
      </c>
      <c r="CI505" s="14">
        <f t="shared" si="1184"/>
        <v>0</v>
      </c>
      <c r="CJ505" s="14">
        <f t="shared" si="1185"/>
        <v>0</v>
      </c>
      <c r="CK505" s="14">
        <f t="shared" si="1186"/>
        <v>0</v>
      </c>
      <c r="CL505" s="14" t="e">
        <f t="shared" si="1187"/>
        <v>#VALUE!</v>
      </c>
      <c r="CM505" s="14" t="e">
        <f t="shared" si="1188"/>
        <v>#VALUE!</v>
      </c>
      <c r="CN505" s="42"/>
      <c r="CO505" s="14">
        <f t="shared" si="1129"/>
        <v>-7479.3712737127371</v>
      </c>
      <c r="CP505" s="14" t="e">
        <f t="shared" si="1130"/>
        <v>#VALUE!</v>
      </c>
      <c r="CQ505" s="14">
        <f t="shared" si="1131"/>
        <v>0</v>
      </c>
      <c r="CR505" s="14" t="e">
        <f t="shared" si="1132"/>
        <v>#VALUE!</v>
      </c>
      <c r="CS505" s="37" t="e">
        <f t="shared" si="1133"/>
        <v>#VALUE!</v>
      </c>
      <c r="CT505" s="239"/>
      <c r="CU505" s="239"/>
      <c r="CV505" s="468"/>
      <c r="CW505" s="14">
        <f>IFERROR(VLOOKUP($A505,BaseFY23!$A$7:$AK$527,6,0),0)</f>
        <v>386.83813700000002</v>
      </c>
      <c r="CX505" s="14">
        <f>IFERROR(VLOOKUP($A505,BaseFY23!$A$7:$AN$528,28,0),0)</f>
        <v>2893027.6545250001</v>
      </c>
      <c r="CY505" s="14">
        <f t="shared" si="1189"/>
        <v>7478.6516059687256</v>
      </c>
      <c r="CZ505" s="14">
        <f>IFERROR(VLOOKUP($A505,SpecEd23!$A$21:$BB$605,23,0)," ")</f>
        <v>1301693.0715936185</v>
      </c>
      <c r="DA505" s="14">
        <f t="shared" si="1190"/>
        <v>3364.9553833768423</v>
      </c>
      <c r="DB505" s="14">
        <f>IFERROR(VLOOKUP($A505,ECFE!$A$16:$AB$347,7,0),0)</f>
        <v>0</v>
      </c>
      <c r="DC505" s="14">
        <f t="shared" si="1191"/>
        <v>0</v>
      </c>
      <c r="DD505" s="14">
        <v>0</v>
      </c>
      <c r="DE505" s="14">
        <f t="shared" si="1192"/>
        <v>0</v>
      </c>
      <c r="DF505" s="14">
        <f>IFERROR(VLOOKUP($A505,ConEnroll!$A$7:$S$338,10,0),0)</f>
        <v>0</v>
      </c>
      <c r="DG505" s="14">
        <f t="shared" si="1193"/>
        <v>0</v>
      </c>
      <c r="DH505" s="14">
        <f t="shared" si="1134"/>
        <v>0</v>
      </c>
      <c r="DI505" s="14">
        <f t="shared" si="1194"/>
        <v>0</v>
      </c>
      <c r="DJ505" s="14">
        <f t="shared" si="1135"/>
        <v>4194720.7261186186</v>
      </c>
      <c r="DK505" s="14">
        <f t="shared" si="1195"/>
        <v>10843.606989345568</v>
      </c>
      <c r="DL505" s="42"/>
      <c r="DM505" s="14">
        <f>IFERROR(VLOOKUP($A505,HouseFY23!$A$7:$AJ$528,28,0),0)</f>
        <v>3002183.3245250001</v>
      </c>
      <c r="DN505" s="14">
        <f t="shared" si="1196"/>
        <v>7760.8256202645289</v>
      </c>
      <c r="DO505" s="14">
        <f>IFERROR(VLOOKUP($A505,Compens80percent!$A$13:$M$560,12,0),0)</f>
        <v>0</v>
      </c>
      <c r="DP505" s="14">
        <f t="shared" si="1196"/>
        <v>0</v>
      </c>
      <c r="DQ505" s="14">
        <f t="shared" si="1197"/>
        <v>3002183.3245250001</v>
      </c>
      <c r="DR505" s="14">
        <f t="shared" si="1198"/>
        <v>8135.998169444445</v>
      </c>
      <c r="DS505" s="14">
        <f>IFERROR(VLOOKUP($A505,SpecEd23!$A$21:$Z$550,14,0),0)</f>
        <v>1301693.0715936185</v>
      </c>
      <c r="DT505" s="14">
        <f t="shared" si="1199"/>
        <v>3364.9553833768423</v>
      </c>
      <c r="DU505" s="14">
        <f>IFERROR(VLOOKUP($A505,ECFE!$A$16:$AB$347,9,0),0)</f>
        <v>0</v>
      </c>
      <c r="DV505" s="14">
        <f t="shared" si="1200"/>
        <v>0</v>
      </c>
      <c r="DW505" s="14">
        <f>IFERROR(VLOOKUP($A505,ParaFY19!$A$21:$Z$543,7,0),0)</f>
        <v>3332</v>
      </c>
      <c r="DX505" s="14">
        <f t="shared" si="1201"/>
        <v>8.6134216906333609</v>
      </c>
      <c r="DY505" s="14">
        <f>IFERROR(VLOOKUP($A505,ConEnroll!$A$7:$S$341,13,0),0)</f>
        <v>0</v>
      </c>
      <c r="DZ505" s="14">
        <f t="shared" si="1202"/>
        <v>0</v>
      </c>
      <c r="EA505" s="14">
        <f t="shared" si="1136"/>
        <v>3332</v>
      </c>
      <c r="EB505" s="14">
        <f t="shared" si="1203"/>
        <v>8.6134216906333609</v>
      </c>
      <c r="EC505" s="14">
        <f t="shared" si="1137"/>
        <v>4307208.3961186185</v>
      </c>
      <c r="ED505" s="14">
        <f t="shared" si="1204"/>
        <v>11134.394425332004</v>
      </c>
      <c r="EE505" s="62"/>
      <c r="EF505" s="14">
        <f t="shared" si="1138"/>
        <v>282.17401429580332</v>
      </c>
      <c r="EG505" s="14">
        <f t="shared" si="1139"/>
        <v>0</v>
      </c>
      <c r="EH505" s="14">
        <f t="shared" si="1140"/>
        <v>8.6134216906333609</v>
      </c>
      <c r="EI505" s="14">
        <f t="shared" si="1205"/>
        <v>290.78743598643666</v>
      </c>
      <c r="EJ505" s="37">
        <f t="shared" si="1141"/>
        <v>2.6816486089190718E-2</v>
      </c>
      <c r="EK505" s="42"/>
      <c r="EL505" s="14" t="str">
        <f>IFERROR(VLOOKUP($A505,#REF!,27,0),"0")</f>
        <v>0</v>
      </c>
      <c r="EM505" s="14">
        <f t="shared" si="1206"/>
        <v>0</v>
      </c>
      <c r="EN505" s="14" t="str">
        <f>IFERROR(VLOOKUP($A505,SpecEd23!#REF!,23,0)," ")</f>
        <v xml:space="preserve"> </v>
      </c>
      <c r="EO505" s="14" t="e">
        <f t="shared" si="1207"/>
        <v>#VALUE!</v>
      </c>
      <c r="EP505" s="14">
        <f>IFERROR(VLOOKUP($A505,ECFE!#REF!,24,0),0)</f>
        <v>0</v>
      </c>
      <c r="EQ505" s="14">
        <f t="shared" si="1208"/>
        <v>0</v>
      </c>
      <c r="ER505" s="14">
        <f>IFERROR(VLOOKUP($A505,#REF!,30,0),0)</f>
        <v>0</v>
      </c>
      <c r="ES505" s="14">
        <f t="shared" si="1209"/>
        <v>0</v>
      </c>
      <c r="ET505" s="14">
        <f>IFERROR(VLOOKUP($A505,#REF!,12,0),0)</f>
        <v>0</v>
      </c>
      <c r="EU505" s="14">
        <f t="shared" si="1210"/>
        <v>0</v>
      </c>
      <c r="EV505" s="14">
        <v>0</v>
      </c>
      <c r="EW505" s="14">
        <f t="shared" si="1211"/>
        <v>0</v>
      </c>
      <c r="EX505" s="14">
        <f>IFERROR(VLOOKUP($A505,ConEnroll!$A$8:$S$601,16,0),0)</f>
        <v>0</v>
      </c>
      <c r="EY505" s="14">
        <f t="shared" si="1212"/>
        <v>0</v>
      </c>
      <c r="EZ505" s="14">
        <f t="shared" si="1213"/>
        <v>0</v>
      </c>
      <c r="FA505" s="14">
        <f t="shared" si="1214"/>
        <v>0</v>
      </c>
      <c r="FB505" s="14" t="e">
        <f t="shared" si="1215"/>
        <v>#VALUE!</v>
      </c>
      <c r="FC505" s="14" t="e">
        <f t="shared" si="1216"/>
        <v>#VALUE!</v>
      </c>
      <c r="FD505" s="62"/>
      <c r="FE505" s="14">
        <f t="shared" si="1142"/>
        <v>7760.8256202645289</v>
      </c>
      <c r="FF505" s="14" t="e">
        <f t="shared" si="1143"/>
        <v>#VALUE!</v>
      </c>
      <c r="FG505" s="14">
        <f t="shared" si="1217"/>
        <v>8.6134216906333609</v>
      </c>
      <c r="FH505" s="14" t="e">
        <f t="shared" si="1144"/>
        <v>#VALUE!</v>
      </c>
      <c r="FI505" s="37" t="e">
        <f t="shared" si="1145"/>
        <v>#VALUE!</v>
      </c>
      <c r="FJ505" s="12"/>
      <c r="FK505" s="14" t="str">
        <f>IFERROR(VLOOKUP($A505,#REF!,27,0),"0")</f>
        <v>0</v>
      </c>
      <c r="FL505" s="14">
        <f t="shared" si="1218"/>
        <v>0</v>
      </c>
      <c r="FM505" s="14" t="str">
        <f>IFERROR(VLOOKUP($A505,SpecEd23!$X$22:$Y$610,59,0)," ")</f>
        <v xml:space="preserve"> </v>
      </c>
      <c r="FN505" s="14" t="e">
        <f t="shared" si="1219"/>
        <v>#VALUE!</v>
      </c>
      <c r="FO505" s="14">
        <f>IFERROR(VLOOKUP($A505,ECFE!#REF!,26,0),0)</f>
        <v>0</v>
      </c>
      <c r="FP505" s="14">
        <f t="shared" si="1220"/>
        <v>0</v>
      </c>
      <c r="FQ505" s="14">
        <f>IFERROR(VLOOKUP($A505,#REF!,16,0),0)</f>
        <v>0</v>
      </c>
      <c r="FR505" s="14">
        <f t="shared" si="1221"/>
        <v>0</v>
      </c>
      <c r="FS505" s="14">
        <f>IFERROR(VLOOKUP($A505,#REF!,12,0),0)</f>
        <v>0</v>
      </c>
      <c r="FT505" s="14">
        <f t="shared" si="1222"/>
        <v>0</v>
      </c>
      <c r="FU505" s="14">
        <v>0</v>
      </c>
      <c r="FV505" s="14">
        <f t="shared" si="1223"/>
        <v>0</v>
      </c>
      <c r="FW505" s="14">
        <f>IFERROR(VLOOKUP($A505,ConEnroll!$A$8:$S$601,16,0),0)</f>
        <v>0</v>
      </c>
      <c r="FX505" s="14">
        <f t="shared" si="1224"/>
        <v>0</v>
      </c>
      <c r="FY505" s="14">
        <f t="shared" si="1225"/>
        <v>0</v>
      </c>
      <c r="FZ505" s="14">
        <f t="shared" si="1226"/>
        <v>0</v>
      </c>
      <c r="GA505" s="14" t="e">
        <f t="shared" si="1227"/>
        <v>#VALUE!</v>
      </c>
      <c r="GB505" s="14" t="e">
        <f t="shared" si="1228"/>
        <v>#VALUE!</v>
      </c>
      <c r="GC505" s="39"/>
      <c r="GD505" s="14">
        <f t="shared" si="1146"/>
        <v>-7478.6516059687256</v>
      </c>
      <c r="GE505" s="14" t="e">
        <f t="shared" si="1147"/>
        <v>#VALUE!</v>
      </c>
      <c r="GF505" s="14">
        <f t="shared" si="1148"/>
        <v>0</v>
      </c>
      <c r="GG505" s="14" t="e">
        <f t="shared" si="1149"/>
        <v>#VALUE!</v>
      </c>
      <c r="GH505" s="37" t="e">
        <f t="shared" si="1150"/>
        <v>#VALUE!</v>
      </c>
    </row>
    <row r="506" spans="1:190" ht="12.5" x14ac:dyDescent="0.25">
      <c r="A506" s="67">
        <v>4228</v>
      </c>
      <c r="B506" s="35">
        <v>7</v>
      </c>
      <c r="C506" s="14">
        <v>7</v>
      </c>
      <c r="D506" s="14"/>
      <c r="E506" s="14"/>
      <c r="F506" s="35" t="s">
        <v>496</v>
      </c>
      <c r="G506" s="41"/>
      <c r="H506" s="14">
        <f>IFERROR(VLOOKUP($A506,BaseFY22!$A$7:$AK$528,6,0),0)</f>
        <v>607</v>
      </c>
      <c r="I506" s="14">
        <f>IFERROR(VLOOKUP($A506,BaseFY22!$A$7:$AK$528,28,0),0)</f>
        <v>4504751</v>
      </c>
      <c r="J506" s="14">
        <f t="shared" si="1151"/>
        <v>7421.3360790774295</v>
      </c>
      <c r="K506" s="14">
        <f>IFERROR(VLOOKUP($A506,SpecEd22!$A$21:$BB$605,24,0)," ")</f>
        <v>833340.32007438003</v>
      </c>
      <c r="L506" s="14">
        <f t="shared" si="1152"/>
        <v>1372.8835586068865</v>
      </c>
      <c r="M506" s="14">
        <f>IFERROR(VLOOKUP($A506,ECFE!$A$16:$AB$347,7,0),0)</f>
        <v>0</v>
      </c>
      <c r="N506" s="14">
        <f t="shared" si="1118"/>
        <v>0</v>
      </c>
      <c r="O506" s="14">
        <v>0</v>
      </c>
      <c r="P506" s="14">
        <f t="shared" si="1119"/>
        <v>0</v>
      </c>
      <c r="Q506" s="14">
        <f>IFERROR(VLOOKUP($A506,ConEnroll!$A$7:$S$337,10,0),0)</f>
        <v>0</v>
      </c>
      <c r="R506" s="14">
        <f t="shared" si="1153"/>
        <v>0</v>
      </c>
      <c r="S506" s="14">
        <f t="shared" si="1120"/>
        <v>0</v>
      </c>
      <c r="T506" s="14">
        <f t="shared" si="1154"/>
        <v>0</v>
      </c>
      <c r="U506" s="14">
        <f t="shared" si="1121"/>
        <v>5338091.3200743804</v>
      </c>
      <c r="V506" s="14">
        <f t="shared" si="1155"/>
        <v>8794.2196376843167</v>
      </c>
      <c r="W506" s="42"/>
      <c r="X506" s="14">
        <f>IFERROR(VLOOKUP($A506,HouseFY22!$A$6:$AJ$528,28,0),0)</f>
        <v>4589515.8417659998</v>
      </c>
      <c r="Y506" s="14">
        <f t="shared" si="1156"/>
        <v>7560.9816174069192</v>
      </c>
      <c r="Z506" s="14">
        <f>IFERROR(VLOOKUP($A506,Compens80percent!$A$13:$M$560,12,0),0)</f>
        <v>0</v>
      </c>
      <c r="AA506" s="14">
        <f t="shared" si="1156"/>
        <v>0</v>
      </c>
      <c r="AB506" s="14">
        <f t="shared" si="1157"/>
        <v>4589515.8417659998</v>
      </c>
      <c r="AC506" s="14">
        <f t="shared" si="1156"/>
        <v>7560.9816174069192</v>
      </c>
      <c r="AD506" s="14">
        <f>IFERROR(VLOOKUP(A506,SpecEd22!$A$21:$Z$550,14,0),0)</f>
        <v>833340.32007438003</v>
      </c>
      <c r="AE506" s="14">
        <f t="shared" si="1158"/>
        <v>1372.8835586068865</v>
      </c>
      <c r="AF506" s="14">
        <f>IFERROR(VLOOKUP($A506,ECFE!$A$16:$AB$348,8,0),0)</f>
        <v>0</v>
      </c>
      <c r="AG506" s="14">
        <f t="shared" si="1159"/>
        <v>0</v>
      </c>
      <c r="AH506" s="14">
        <f>IFERROR(VLOOKUP(A506,ParaFY19!$A$21:$Z$543,7,0),0)</f>
        <v>588</v>
      </c>
      <c r="AI506" s="14">
        <f t="shared" si="1160"/>
        <v>0.96869851729818779</v>
      </c>
      <c r="AJ506" s="14">
        <f>IFERROR(VLOOKUP(A506,ConEnroll!$A$7:$S$341,13,0),0)</f>
        <v>0</v>
      </c>
      <c r="AK506" s="14">
        <f t="shared" si="1161"/>
        <v>0</v>
      </c>
      <c r="AL506" s="14">
        <f t="shared" si="1116"/>
        <v>588</v>
      </c>
      <c r="AM506" s="14">
        <f t="shared" si="1162"/>
        <v>0.96869851729818779</v>
      </c>
      <c r="AN506" s="14">
        <f t="shared" si="1163"/>
        <v>5423444.1618403802</v>
      </c>
      <c r="AO506" s="14">
        <f t="shared" si="1164"/>
        <v>8934.8338745311048</v>
      </c>
      <c r="AP506" s="62"/>
      <c r="AQ506" s="14">
        <f t="shared" si="1117"/>
        <v>139.64553832948968</v>
      </c>
      <c r="AR506" s="14">
        <f t="shared" si="1122"/>
        <v>0</v>
      </c>
      <c r="AS506" s="14">
        <f t="shared" si="1123"/>
        <v>0.96869851729818779</v>
      </c>
      <c r="AT506" s="14">
        <f t="shared" si="1165"/>
        <v>140.61423684678786</v>
      </c>
      <c r="AU506" s="37">
        <f t="shared" si="1124"/>
        <v>1.598939333334802E-2</v>
      </c>
      <c r="AV506" s="42"/>
      <c r="AW506" s="14" t="str">
        <f>IFERROR(VLOOKUP($A506,#REF!,27,0),"0")</f>
        <v>0</v>
      </c>
      <c r="AX506" s="14">
        <f t="shared" si="1166"/>
        <v>0</v>
      </c>
      <c r="AY506" s="14" t="str">
        <f>IFERROR(VLOOKUP($A506,SpecEd22!#REF!,23,0)," ")</f>
        <v xml:space="preserve"> </v>
      </c>
      <c r="AZ506" s="14" t="e">
        <f t="shared" si="1167"/>
        <v>#VALUE!</v>
      </c>
      <c r="BA506" s="14">
        <f>IFERROR(VLOOKUP($A506,ECFE!#REF!,23,0),0)</f>
        <v>0</v>
      </c>
      <c r="BB506" s="14">
        <f t="shared" si="1168"/>
        <v>0</v>
      </c>
      <c r="BC506" s="14">
        <f>IFERROR(VLOOKUP($A506,#REF!,17,0),0)</f>
        <v>0</v>
      </c>
      <c r="BD506" s="14">
        <f t="shared" si="1169"/>
        <v>0</v>
      </c>
      <c r="BE506" s="14">
        <f>IFERROR(VLOOKUP($A506,#REF!,9,0),0)</f>
        <v>0</v>
      </c>
      <c r="BF506" s="14">
        <f t="shared" si="1170"/>
        <v>0</v>
      </c>
      <c r="BG506" s="14">
        <v>0</v>
      </c>
      <c r="BH506" s="14">
        <f t="shared" si="1171"/>
        <v>0</v>
      </c>
      <c r="BI506" s="14">
        <f>IFERROR(VLOOKUP($A506,ConEnroll!$A$8:$S$601,15,0),0)</f>
        <v>0</v>
      </c>
      <c r="BJ506" s="14">
        <f t="shared" si="1172"/>
        <v>0</v>
      </c>
      <c r="BK506" s="14">
        <f t="shared" si="1173"/>
        <v>0</v>
      </c>
      <c r="BL506" s="14">
        <f t="shared" si="1174"/>
        <v>0</v>
      </c>
      <c r="BM506" s="14" t="e">
        <f t="shared" si="1175"/>
        <v>#VALUE!</v>
      </c>
      <c r="BN506" s="14" t="e">
        <f t="shared" si="1176"/>
        <v>#VALUE!</v>
      </c>
      <c r="BO506" s="42"/>
      <c r="BP506" s="14">
        <f t="shared" si="1125"/>
        <v>7560.9816174069192</v>
      </c>
      <c r="BQ506" s="14" t="e">
        <f t="shared" si="1126"/>
        <v>#VALUE!</v>
      </c>
      <c r="BR506" s="14">
        <f t="shared" si="1177"/>
        <v>0.96869851729818779</v>
      </c>
      <c r="BS506" s="14" t="e">
        <f t="shared" si="1127"/>
        <v>#VALUE!</v>
      </c>
      <c r="BT506" s="37" t="e">
        <f t="shared" si="1128"/>
        <v>#VALUE!</v>
      </c>
      <c r="BU506" s="41"/>
      <c r="BV506" s="14" t="str">
        <f>IFERROR(VLOOKUP($A506,#REF!,27,0),"0")</f>
        <v>0</v>
      </c>
      <c r="BW506" s="14">
        <f t="shared" si="1178"/>
        <v>0</v>
      </c>
      <c r="BX506" s="14" t="str">
        <f>IFERROR(VLOOKUP($A506,SpecEd22!$Z$22:$AV$606,59,0)," ")</f>
        <v xml:space="preserve"> </v>
      </c>
      <c r="BY506" s="14" t="e">
        <f t="shared" si="1179"/>
        <v>#VALUE!</v>
      </c>
      <c r="BZ506" s="14">
        <f>IFERROR(VLOOKUP($A506,ECFE!#REF!,25,0),0)</f>
        <v>0</v>
      </c>
      <c r="CA506" s="14">
        <f t="shared" si="1180"/>
        <v>0</v>
      </c>
      <c r="CB506" s="14">
        <f>IFERROR(VLOOKUP($A506,#REF!,17,0),0)</f>
        <v>0</v>
      </c>
      <c r="CC506" s="14">
        <f t="shared" si="1181"/>
        <v>0</v>
      </c>
      <c r="CD506" s="14">
        <f>IFERROR(VLOOKUP($A506,#REF!,9,0),0)</f>
        <v>0</v>
      </c>
      <c r="CE506" s="14">
        <f t="shared" si="1182"/>
        <v>0</v>
      </c>
      <c r="CF506" s="14">
        <v>0</v>
      </c>
      <c r="CG506" s="14">
        <f t="shared" si="1183"/>
        <v>0</v>
      </c>
      <c r="CH506" s="14">
        <f>IFERROR(VLOOKUP($A506,ConEnroll!$A$8:$S$601,15,0),0)</f>
        <v>0</v>
      </c>
      <c r="CI506" s="14">
        <f t="shared" si="1184"/>
        <v>0</v>
      </c>
      <c r="CJ506" s="14">
        <f t="shared" si="1185"/>
        <v>0</v>
      </c>
      <c r="CK506" s="14">
        <f t="shared" si="1186"/>
        <v>0</v>
      </c>
      <c r="CL506" s="14" t="e">
        <f t="shared" si="1187"/>
        <v>#VALUE!</v>
      </c>
      <c r="CM506" s="14" t="e">
        <f t="shared" si="1188"/>
        <v>#VALUE!</v>
      </c>
      <c r="CN506" s="42"/>
      <c r="CO506" s="14">
        <f t="shared" si="1129"/>
        <v>-7421.3360790774295</v>
      </c>
      <c r="CP506" s="14" t="e">
        <f t="shared" si="1130"/>
        <v>#VALUE!</v>
      </c>
      <c r="CQ506" s="14">
        <f t="shared" si="1131"/>
        <v>0</v>
      </c>
      <c r="CR506" s="14" t="e">
        <f t="shared" si="1132"/>
        <v>#VALUE!</v>
      </c>
      <c r="CS506" s="37" t="e">
        <f t="shared" si="1133"/>
        <v>#VALUE!</v>
      </c>
      <c r="CT506" s="239"/>
      <c r="CU506" s="239"/>
      <c r="CV506" s="468"/>
      <c r="CW506" s="14">
        <f>IFERROR(VLOOKUP($A506,BaseFY23!$A$7:$AK$527,6,0),0)</f>
        <v>646</v>
      </c>
      <c r="CX506" s="14">
        <f>IFERROR(VLOOKUP($A506,BaseFY23!$A$7:$AN$528,28,0),0)</f>
        <v>4817991</v>
      </c>
      <c r="CY506" s="14">
        <f t="shared" si="1189"/>
        <v>7458.19040247678</v>
      </c>
      <c r="CZ506" s="14">
        <f>IFERROR(VLOOKUP($A506,SpecEd23!$A$21:$BB$605,23,0)," ")</f>
        <v>951843.04577681492</v>
      </c>
      <c r="DA506" s="14">
        <f t="shared" si="1190"/>
        <v>1473.4412473325308</v>
      </c>
      <c r="DB506" s="14">
        <f>IFERROR(VLOOKUP($A506,ECFE!$A$16:$AB$347,7,0),0)</f>
        <v>0</v>
      </c>
      <c r="DC506" s="14">
        <f t="shared" si="1191"/>
        <v>0</v>
      </c>
      <c r="DD506" s="14">
        <v>0</v>
      </c>
      <c r="DE506" s="14">
        <f t="shared" si="1192"/>
        <v>0</v>
      </c>
      <c r="DF506" s="14">
        <f>IFERROR(VLOOKUP($A506,ConEnroll!$A$7:$S$338,10,0),0)</f>
        <v>0</v>
      </c>
      <c r="DG506" s="14">
        <f t="shared" si="1193"/>
        <v>0</v>
      </c>
      <c r="DH506" s="14">
        <f t="shared" si="1134"/>
        <v>0</v>
      </c>
      <c r="DI506" s="14">
        <f t="shared" si="1194"/>
        <v>0</v>
      </c>
      <c r="DJ506" s="14">
        <f t="shared" si="1135"/>
        <v>5769834.0457768152</v>
      </c>
      <c r="DK506" s="14">
        <f t="shared" si="1195"/>
        <v>8931.6316498093111</v>
      </c>
      <c r="DL506" s="42"/>
      <c r="DM506" s="14">
        <f>IFERROR(VLOOKUP($A506,HouseFY23!$A$7:$AJ$528,28,0),0)</f>
        <v>4999739.0599999996</v>
      </c>
      <c r="DN506" s="14">
        <f t="shared" si="1196"/>
        <v>7739.534148606811</v>
      </c>
      <c r="DO506" s="14">
        <f>IFERROR(VLOOKUP($A506,Compens80percent!$A$13:$M$560,12,0),0)</f>
        <v>0</v>
      </c>
      <c r="DP506" s="14">
        <f t="shared" si="1196"/>
        <v>0</v>
      </c>
      <c r="DQ506" s="14">
        <f t="shared" si="1197"/>
        <v>4999739.0599999996</v>
      </c>
      <c r="DR506" s="14">
        <f t="shared" si="1198"/>
        <v>8236.8024052718283</v>
      </c>
      <c r="DS506" s="14">
        <f>IFERROR(VLOOKUP($A506,SpecEd23!$A$21:$Z$550,14,0),0)</f>
        <v>951843.04577681492</v>
      </c>
      <c r="DT506" s="14">
        <f t="shared" si="1199"/>
        <v>1473.4412473325308</v>
      </c>
      <c r="DU506" s="14">
        <f>IFERROR(VLOOKUP($A506,ECFE!$A$16:$AB$347,9,0),0)</f>
        <v>0</v>
      </c>
      <c r="DV506" s="14">
        <f t="shared" si="1200"/>
        <v>0</v>
      </c>
      <c r="DW506" s="14">
        <f>IFERROR(VLOOKUP($A506,ParaFY19!$A$21:$Z$543,7,0),0)</f>
        <v>588</v>
      </c>
      <c r="DX506" s="14">
        <f t="shared" si="1201"/>
        <v>0.91021671826625383</v>
      </c>
      <c r="DY506" s="14">
        <f>IFERROR(VLOOKUP($A506,ConEnroll!$A$7:$S$341,13,0),0)</f>
        <v>0</v>
      </c>
      <c r="DZ506" s="14">
        <f t="shared" si="1202"/>
        <v>0</v>
      </c>
      <c r="EA506" s="14">
        <f t="shared" si="1136"/>
        <v>588</v>
      </c>
      <c r="EB506" s="14">
        <f t="shared" si="1203"/>
        <v>0.91021671826625383</v>
      </c>
      <c r="EC506" s="14">
        <f t="shared" si="1137"/>
        <v>5952170.1057768147</v>
      </c>
      <c r="ED506" s="14">
        <f t="shared" si="1204"/>
        <v>9213.8856126576084</v>
      </c>
      <c r="EE506" s="62"/>
      <c r="EF506" s="14">
        <f t="shared" si="1138"/>
        <v>281.34374613003092</v>
      </c>
      <c r="EG506" s="14">
        <f t="shared" si="1139"/>
        <v>0</v>
      </c>
      <c r="EH506" s="14">
        <f t="shared" si="1140"/>
        <v>0.91021671826625383</v>
      </c>
      <c r="EI506" s="14">
        <f t="shared" si="1205"/>
        <v>282.25396284829719</v>
      </c>
      <c r="EJ506" s="37">
        <f t="shared" si="1141"/>
        <v>3.160161255131063E-2</v>
      </c>
      <c r="EK506" s="42"/>
      <c r="EL506" s="14" t="str">
        <f>IFERROR(VLOOKUP($A506,#REF!,27,0),"0")</f>
        <v>0</v>
      </c>
      <c r="EM506" s="14">
        <f t="shared" si="1206"/>
        <v>0</v>
      </c>
      <c r="EN506" s="14" t="str">
        <f>IFERROR(VLOOKUP($A506,SpecEd23!#REF!,23,0)," ")</f>
        <v xml:space="preserve"> </v>
      </c>
      <c r="EO506" s="14" t="e">
        <f t="shared" si="1207"/>
        <v>#VALUE!</v>
      </c>
      <c r="EP506" s="14">
        <f>IFERROR(VLOOKUP($A506,ECFE!#REF!,24,0),0)</f>
        <v>0</v>
      </c>
      <c r="EQ506" s="14">
        <f t="shared" si="1208"/>
        <v>0</v>
      </c>
      <c r="ER506" s="14">
        <f>IFERROR(VLOOKUP($A506,#REF!,30,0),0)</f>
        <v>0</v>
      </c>
      <c r="ES506" s="14">
        <f t="shared" si="1209"/>
        <v>0</v>
      </c>
      <c r="ET506" s="14">
        <f>IFERROR(VLOOKUP($A506,#REF!,12,0),0)</f>
        <v>0</v>
      </c>
      <c r="EU506" s="14">
        <f t="shared" si="1210"/>
        <v>0</v>
      </c>
      <c r="EV506" s="14">
        <v>0</v>
      </c>
      <c r="EW506" s="14">
        <f t="shared" si="1211"/>
        <v>0</v>
      </c>
      <c r="EX506" s="14">
        <f>IFERROR(VLOOKUP($A506,ConEnroll!$A$8:$S$601,16,0),0)</f>
        <v>0</v>
      </c>
      <c r="EY506" s="14">
        <f t="shared" si="1212"/>
        <v>0</v>
      </c>
      <c r="EZ506" s="14">
        <f t="shared" si="1213"/>
        <v>0</v>
      </c>
      <c r="FA506" s="14">
        <f t="shared" si="1214"/>
        <v>0</v>
      </c>
      <c r="FB506" s="14" t="e">
        <f t="shared" si="1215"/>
        <v>#VALUE!</v>
      </c>
      <c r="FC506" s="14" t="e">
        <f t="shared" si="1216"/>
        <v>#VALUE!</v>
      </c>
      <c r="FD506" s="62"/>
      <c r="FE506" s="14">
        <f t="shared" si="1142"/>
        <v>7739.534148606811</v>
      </c>
      <c r="FF506" s="14" t="e">
        <f t="shared" si="1143"/>
        <v>#VALUE!</v>
      </c>
      <c r="FG506" s="14">
        <f t="shared" si="1217"/>
        <v>0.91021671826625383</v>
      </c>
      <c r="FH506" s="14" t="e">
        <f t="shared" si="1144"/>
        <v>#VALUE!</v>
      </c>
      <c r="FI506" s="37" t="e">
        <f t="shared" si="1145"/>
        <v>#VALUE!</v>
      </c>
      <c r="FJ506" s="12"/>
      <c r="FK506" s="14" t="str">
        <f>IFERROR(VLOOKUP($A506,#REF!,27,0),"0")</f>
        <v>0</v>
      </c>
      <c r="FL506" s="14">
        <f t="shared" si="1218"/>
        <v>0</v>
      </c>
      <c r="FM506" s="14" t="str">
        <f>IFERROR(VLOOKUP($A506,SpecEd23!$X$22:$Y$610,59,0)," ")</f>
        <v xml:space="preserve"> </v>
      </c>
      <c r="FN506" s="14" t="e">
        <f t="shared" si="1219"/>
        <v>#VALUE!</v>
      </c>
      <c r="FO506" s="14">
        <f>IFERROR(VLOOKUP($A506,ECFE!#REF!,26,0),0)</f>
        <v>0</v>
      </c>
      <c r="FP506" s="14">
        <f t="shared" si="1220"/>
        <v>0</v>
      </c>
      <c r="FQ506" s="14">
        <f>IFERROR(VLOOKUP($A506,#REF!,16,0),0)</f>
        <v>0</v>
      </c>
      <c r="FR506" s="14">
        <f t="shared" si="1221"/>
        <v>0</v>
      </c>
      <c r="FS506" s="14">
        <f>IFERROR(VLOOKUP($A506,#REF!,12,0),0)</f>
        <v>0</v>
      </c>
      <c r="FT506" s="14">
        <f t="shared" si="1222"/>
        <v>0</v>
      </c>
      <c r="FU506" s="14">
        <v>0</v>
      </c>
      <c r="FV506" s="14">
        <f t="shared" si="1223"/>
        <v>0</v>
      </c>
      <c r="FW506" s="14">
        <f>IFERROR(VLOOKUP($A506,ConEnroll!$A$8:$S$601,16,0),0)</f>
        <v>0</v>
      </c>
      <c r="FX506" s="14">
        <f t="shared" si="1224"/>
        <v>0</v>
      </c>
      <c r="FY506" s="14">
        <f t="shared" si="1225"/>
        <v>0</v>
      </c>
      <c r="FZ506" s="14">
        <f t="shared" si="1226"/>
        <v>0</v>
      </c>
      <c r="GA506" s="14" t="e">
        <f t="shared" si="1227"/>
        <v>#VALUE!</v>
      </c>
      <c r="GB506" s="14" t="e">
        <f t="shared" si="1228"/>
        <v>#VALUE!</v>
      </c>
      <c r="GC506" s="39"/>
      <c r="GD506" s="14">
        <f t="shared" si="1146"/>
        <v>-7458.19040247678</v>
      </c>
      <c r="GE506" s="14" t="e">
        <f t="shared" si="1147"/>
        <v>#VALUE!</v>
      </c>
      <c r="GF506" s="14">
        <f t="shared" si="1148"/>
        <v>0</v>
      </c>
      <c r="GG506" s="14" t="e">
        <f t="shared" si="1149"/>
        <v>#VALUE!</v>
      </c>
      <c r="GH506" s="37" t="e">
        <f t="shared" si="1150"/>
        <v>#VALUE!</v>
      </c>
    </row>
    <row r="507" spans="1:190" ht="12.5" x14ac:dyDescent="0.25">
      <c r="A507" s="67">
        <v>4229</v>
      </c>
      <c r="B507" s="35">
        <v>7</v>
      </c>
      <c r="C507" s="14">
        <v>7</v>
      </c>
      <c r="D507" s="14"/>
      <c r="E507" s="14"/>
      <c r="F507" s="35" t="s">
        <v>2749</v>
      </c>
      <c r="G507" s="41"/>
      <c r="H507" s="14">
        <f>IFERROR(VLOOKUP($A507,BaseFY22!$A$7:$AK$528,6,0),0)</f>
        <v>110</v>
      </c>
      <c r="I507" s="14">
        <f>IFERROR(VLOOKUP($A507,BaseFY22!$A$7:$AK$528,28,0),0)</f>
        <v>939452</v>
      </c>
      <c r="J507" s="14">
        <f t="shared" si="1151"/>
        <v>8540.4727272727268</v>
      </c>
      <c r="K507" s="14">
        <f>IFERROR(VLOOKUP($A507,SpecEd22!$A$21:$BB$605,24,0)," ")</f>
        <v>761962.90222679742</v>
      </c>
      <c r="L507" s="14">
        <f t="shared" si="1152"/>
        <v>6926.9354747890675</v>
      </c>
      <c r="M507" s="14">
        <f>IFERROR(VLOOKUP($A507,ECFE!$A$16:$AB$347,7,0),0)</f>
        <v>0</v>
      </c>
      <c r="N507" s="14">
        <f t="shared" si="1118"/>
        <v>0</v>
      </c>
      <c r="O507" s="14">
        <v>0</v>
      </c>
      <c r="P507" s="14">
        <f t="shared" si="1119"/>
        <v>0</v>
      </c>
      <c r="Q507" s="14">
        <f>IFERROR(VLOOKUP($A507,ConEnroll!$A$7:$S$337,10,0),0)</f>
        <v>0</v>
      </c>
      <c r="R507" s="14">
        <f t="shared" si="1153"/>
        <v>0</v>
      </c>
      <c r="S507" s="14">
        <f t="shared" si="1120"/>
        <v>0</v>
      </c>
      <c r="T507" s="14">
        <f t="shared" si="1154"/>
        <v>0</v>
      </c>
      <c r="U507" s="14">
        <f t="shared" si="1121"/>
        <v>1701414.9022267973</v>
      </c>
      <c r="V507" s="14">
        <f t="shared" si="1155"/>
        <v>15467.408202061793</v>
      </c>
      <c r="W507" s="42"/>
      <c r="X507" s="14">
        <f>IFERROR(VLOOKUP($A507,HouseFY22!$A$6:$AJ$528,28,0),0)</f>
        <v>956846.27538600005</v>
      </c>
      <c r="Y507" s="14">
        <f t="shared" si="1156"/>
        <v>8698.6025035090915</v>
      </c>
      <c r="Z507" s="14">
        <f>IFERROR(VLOOKUP($A507,Compens80percent!$A$13:$M$560,12,0),0)</f>
        <v>0</v>
      </c>
      <c r="AA507" s="14">
        <f t="shared" si="1156"/>
        <v>0</v>
      </c>
      <c r="AB507" s="14">
        <f t="shared" si="1157"/>
        <v>956846.27538600005</v>
      </c>
      <c r="AC507" s="14">
        <f t="shared" si="1156"/>
        <v>8698.6025035090915</v>
      </c>
      <c r="AD507" s="14">
        <f>IFERROR(VLOOKUP(A507,SpecEd22!$A$21:$Z$550,14,0),0)</f>
        <v>761962.90222679742</v>
      </c>
      <c r="AE507" s="14">
        <f t="shared" si="1158"/>
        <v>6926.9354747890675</v>
      </c>
      <c r="AF507" s="14">
        <f>IFERROR(VLOOKUP($A507,ECFE!$A$16:$AB$348,8,0),0)</f>
        <v>0</v>
      </c>
      <c r="AG507" s="14">
        <f t="shared" si="1159"/>
        <v>0</v>
      </c>
      <c r="AH507" s="14">
        <f>IFERROR(VLOOKUP(A507,ParaFY19!$A$21:$Z$543,7,0),0)</f>
        <v>1372</v>
      </c>
      <c r="AI507" s="14">
        <f t="shared" si="1160"/>
        <v>12.472727272727273</v>
      </c>
      <c r="AJ507" s="14">
        <f>IFERROR(VLOOKUP(A507,ConEnroll!$A$7:$S$341,13,0),0)</f>
        <v>0</v>
      </c>
      <c r="AK507" s="14">
        <f t="shared" si="1161"/>
        <v>0</v>
      </c>
      <c r="AL507" s="14">
        <f t="shared" si="1116"/>
        <v>1372</v>
      </c>
      <c r="AM507" s="14">
        <f t="shared" si="1162"/>
        <v>12.472727272727273</v>
      </c>
      <c r="AN507" s="14">
        <f t="shared" si="1163"/>
        <v>1720181.1776127974</v>
      </c>
      <c r="AO507" s="14">
        <f t="shared" si="1164"/>
        <v>15638.010705570885</v>
      </c>
      <c r="AP507" s="62"/>
      <c r="AQ507" s="14">
        <f t="shared" si="1117"/>
        <v>158.12977623636471</v>
      </c>
      <c r="AR507" s="14">
        <f t="shared" si="1122"/>
        <v>0</v>
      </c>
      <c r="AS507" s="14">
        <f t="shared" si="1123"/>
        <v>12.472727272727273</v>
      </c>
      <c r="AT507" s="14">
        <f t="shared" si="1165"/>
        <v>170.60250350909197</v>
      </c>
      <c r="AU507" s="37">
        <f t="shared" si="1124"/>
        <v>1.1029805464521897E-2</v>
      </c>
      <c r="AV507" s="42"/>
      <c r="AW507" s="14" t="str">
        <f>IFERROR(VLOOKUP($A507,#REF!,27,0),"0")</f>
        <v>0</v>
      </c>
      <c r="AX507" s="14">
        <f t="shared" si="1166"/>
        <v>0</v>
      </c>
      <c r="AY507" s="14" t="str">
        <f>IFERROR(VLOOKUP($A507,SpecEd22!#REF!,23,0)," ")</f>
        <v xml:space="preserve"> </v>
      </c>
      <c r="AZ507" s="14" t="e">
        <f t="shared" si="1167"/>
        <v>#VALUE!</v>
      </c>
      <c r="BA507" s="14">
        <f>IFERROR(VLOOKUP($A507,ECFE!#REF!,23,0),0)</f>
        <v>0</v>
      </c>
      <c r="BB507" s="14">
        <f t="shared" si="1168"/>
        <v>0</v>
      </c>
      <c r="BC507" s="14">
        <f>IFERROR(VLOOKUP($A507,#REF!,17,0),0)</f>
        <v>0</v>
      </c>
      <c r="BD507" s="14">
        <f t="shared" si="1169"/>
        <v>0</v>
      </c>
      <c r="BE507" s="14">
        <f>IFERROR(VLOOKUP($A507,#REF!,9,0),0)</f>
        <v>0</v>
      </c>
      <c r="BF507" s="14">
        <f t="shared" si="1170"/>
        <v>0</v>
      </c>
      <c r="BG507" s="14">
        <v>0</v>
      </c>
      <c r="BH507" s="14">
        <f t="shared" si="1171"/>
        <v>0</v>
      </c>
      <c r="BI507" s="14">
        <f>IFERROR(VLOOKUP($A507,ConEnroll!$A$8:$S$601,15,0),0)</f>
        <v>0</v>
      </c>
      <c r="BJ507" s="14">
        <f t="shared" si="1172"/>
        <v>0</v>
      </c>
      <c r="BK507" s="14">
        <f t="shared" si="1173"/>
        <v>0</v>
      </c>
      <c r="BL507" s="14">
        <f t="shared" si="1174"/>
        <v>0</v>
      </c>
      <c r="BM507" s="14" t="e">
        <f t="shared" si="1175"/>
        <v>#VALUE!</v>
      </c>
      <c r="BN507" s="14" t="e">
        <f t="shared" si="1176"/>
        <v>#VALUE!</v>
      </c>
      <c r="BO507" s="42"/>
      <c r="BP507" s="14">
        <f t="shared" si="1125"/>
        <v>8698.6025035090915</v>
      </c>
      <c r="BQ507" s="14" t="e">
        <f t="shared" si="1126"/>
        <v>#VALUE!</v>
      </c>
      <c r="BR507" s="14">
        <f t="shared" si="1177"/>
        <v>12.472727272727273</v>
      </c>
      <c r="BS507" s="14" t="e">
        <f t="shared" si="1127"/>
        <v>#VALUE!</v>
      </c>
      <c r="BT507" s="37" t="e">
        <f t="shared" si="1128"/>
        <v>#VALUE!</v>
      </c>
      <c r="BU507" s="41"/>
      <c r="BV507" s="14" t="str">
        <f>IFERROR(VLOOKUP($A507,#REF!,27,0),"0")</f>
        <v>0</v>
      </c>
      <c r="BW507" s="14">
        <f t="shared" si="1178"/>
        <v>0</v>
      </c>
      <c r="BX507" s="14" t="str">
        <f>IFERROR(VLOOKUP($A507,SpecEd22!$Z$22:$AV$606,59,0)," ")</f>
        <v xml:space="preserve"> </v>
      </c>
      <c r="BY507" s="14" t="e">
        <f t="shared" si="1179"/>
        <v>#VALUE!</v>
      </c>
      <c r="BZ507" s="14">
        <f>IFERROR(VLOOKUP($A507,ECFE!#REF!,25,0),0)</f>
        <v>0</v>
      </c>
      <c r="CA507" s="14">
        <f t="shared" si="1180"/>
        <v>0</v>
      </c>
      <c r="CB507" s="14">
        <f>IFERROR(VLOOKUP($A507,#REF!,17,0),0)</f>
        <v>0</v>
      </c>
      <c r="CC507" s="14">
        <f t="shared" si="1181"/>
        <v>0</v>
      </c>
      <c r="CD507" s="14">
        <f>IFERROR(VLOOKUP($A507,#REF!,9,0),0)</f>
        <v>0</v>
      </c>
      <c r="CE507" s="14">
        <f t="shared" si="1182"/>
        <v>0</v>
      </c>
      <c r="CF507" s="14">
        <v>0</v>
      </c>
      <c r="CG507" s="14">
        <f t="shared" si="1183"/>
        <v>0</v>
      </c>
      <c r="CH507" s="14">
        <f>IFERROR(VLOOKUP($A507,ConEnroll!$A$8:$S$601,15,0),0)</f>
        <v>0</v>
      </c>
      <c r="CI507" s="14">
        <f t="shared" si="1184"/>
        <v>0</v>
      </c>
      <c r="CJ507" s="14">
        <f t="shared" si="1185"/>
        <v>0</v>
      </c>
      <c r="CK507" s="14">
        <f t="shared" si="1186"/>
        <v>0</v>
      </c>
      <c r="CL507" s="14" t="e">
        <f t="shared" si="1187"/>
        <v>#VALUE!</v>
      </c>
      <c r="CM507" s="14" t="e">
        <f t="shared" si="1188"/>
        <v>#VALUE!</v>
      </c>
      <c r="CN507" s="42"/>
      <c r="CO507" s="14">
        <f t="shared" si="1129"/>
        <v>-8540.4727272727268</v>
      </c>
      <c r="CP507" s="14" t="e">
        <f t="shared" si="1130"/>
        <v>#VALUE!</v>
      </c>
      <c r="CQ507" s="14">
        <f t="shared" si="1131"/>
        <v>0</v>
      </c>
      <c r="CR507" s="14" t="e">
        <f t="shared" si="1132"/>
        <v>#VALUE!</v>
      </c>
      <c r="CS507" s="37" t="e">
        <f t="shared" si="1133"/>
        <v>#VALUE!</v>
      </c>
      <c r="CT507" s="239"/>
      <c r="CU507" s="239"/>
      <c r="CV507" s="468"/>
      <c r="CW507" s="14">
        <f>IFERROR(VLOOKUP($A507,BaseFY23!$A$7:$AK$527,6,0),0)</f>
        <v>110</v>
      </c>
      <c r="CX507" s="14">
        <f>IFERROR(VLOOKUP($A507,BaseFY23!$A$7:$AN$528,28,0),0)</f>
        <v>939728</v>
      </c>
      <c r="CY507" s="14">
        <f t="shared" si="1189"/>
        <v>8542.9818181818173</v>
      </c>
      <c r="CZ507" s="14">
        <f>IFERROR(VLOOKUP($A507,SpecEd23!$A$21:$BB$605,23,0)," ")</f>
        <v>818307.86872990639</v>
      </c>
      <c r="DA507" s="14">
        <f t="shared" si="1190"/>
        <v>7439.1624429991489</v>
      </c>
      <c r="DB507" s="14">
        <f>IFERROR(VLOOKUP($A507,ECFE!$A$16:$AB$347,7,0),0)</f>
        <v>0</v>
      </c>
      <c r="DC507" s="14">
        <f t="shared" si="1191"/>
        <v>0</v>
      </c>
      <c r="DD507" s="14">
        <v>0</v>
      </c>
      <c r="DE507" s="14">
        <f t="shared" si="1192"/>
        <v>0</v>
      </c>
      <c r="DF507" s="14">
        <f>IFERROR(VLOOKUP($A507,ConEnroll!$A$7:$S$338,10,0),0)</f>
        <v>0</v>
      </c>
      <c r="DG507" s="14">
        <f t="shared" si="1193"/>
        <v>0</v>
      </c>
      <c r="DH507" s="14">
        <f t="shared" si="1134"/>
        <v>0</v>
      </c>
      <c r="DI507" s="14">
        <f t="shared" si="1194"/>
        <v>0</v>
      </c>
      <c r="DJ507" s="14">
        <f t="shared" si="1135"/>
        <v>1758035.8687299064</v>
      </c>
      <c r="DK507" s="14">
        <f t="shared" si="1195"/>
        <v>15982.144261180967</v>
      </c>
      <c r="DL507" s="42"/>
      <c r="DM507" s="14">
        <f>IFERROR(VLOOKUP($A507,HouseFY23!$A$7:$AJ$528,28,0),0)</f>
        <v>975333.37</v>
      </c>
      <c r="DN507" s="14">
        <f t="shared" si="1196"/>
        <v>8866.6669999999995</v>
      </c>
      <c r="DO507" s="14">
        <f>IFERROR(VLOOKUP($A507,Compens80percent!$A$13:$M$560,12,0),0)</f>
        <v>0</v>
      </c>
      <c r="DP507" s="14">
        <f t="shared" si="1196"/>
        <v>0</v>
      </c>
      <c r="DQ507" s="14">
        <f t="shared" si="1197"/>
        <v>975333.37</v>
      </c>
      <c r="DR507" s="14">
        <f t="shared" si="1198"/>
        <v>8866.6669999999995</v>
      </c>
      <c r="DS507" s="14">
        <f>IFERROR(VLOOKUP($A507,SpecEd23!$A$21:$Z$550,14,0),0)</f>
        <v>818307.86872990639</v>
      </c>
      <c r="DT507" s="14">
        <f t="shared" si="1199"/>
        <v>7439.1624429991489</v>
      </c>
      <c r="DU507" s="14">
        <f>IFERROR(VLOOKUP($A507,ECFE!$A$16:$AB$347,9,0),0)</f>
        <v>0</v>
      </c>
      <c r="DV507" s="14">
        <f t="shared" si="1200"/>
        <v>0</v>
      </c>
      <c r="DW507" s="14">
        <f>IFERROR(VLOOKUP($A507,ParaFY19!$A$21:$Z$543,7,0),0)</f>
        <v>1372</v>
      </c>
      <c r="DX507" s="14">
        <f t="shared" si="1201"/>
        <v>12.472727272727273</v>
      </c>
      <c r="DY507" s="14">
        <f>IFERROR(VLOOKUP($A507,ConEnroll!$A$7:$S$341,13,0),0)</f>
        <v>0</v>
      </c>
      <c r="DZ507" s="14">
        <f t="shared" si="1202"/>
        <v>0</v>
      </c>
      <c r="EA507" s="14">
        <f t="shared" si="1136"/>
        <v>1372</v>
      </c>
      <c r="EB507" s="14">
        <f t="shared" si="1203"/>
        <v>12.472727272727273</v>
      </c>
      <c r="EC507" s="14">
        <f t="shared" si="1137"/>
        <v>1795013.2387299063</v>
      </c>
      <c r="ED507" s="14">
        <f t="shared" si="1204"/>
        <v>16318.302170271874</v>
      </c>
      <c r="EE507" s="62"/>
      <c r="EF507" s="14">
        <f t="shared" si="1138"/>
        <v>323.68518181818217</v>
      </c>
      <c r="EG507" s="14">
        <f t="shared" si="1139"/>
        <v>0</v>
      </c>
      <c r="EH507" s="14">
        <f t="shared" si="1140"/>
        <v>12.472727272727273</v>
      </c>
      <c r="EI507" s="14">
        <f t="shared" si="1205"/>
        <v>336.15790909090947</v>
      </c>
      <c r="EJ507" s="37">
        <f t="shared" si="1141"/>
        <v>2.1033342184715694E-2</v>
      </c>
      <c r="EK507" s="42"/>
      <c r="EL507" s="14" t="str">
        <f>IFERROR(VLOOKUP($A507,#REF!,27,0),"0")</f>
        <v>0</v>
      </c>
      <c r="EM507" s="14">
        <f t="shared" si="1206"/>
        <v>0</v>
      </c>
      <c r="EN507" s="14" t="str">
        <f>IFERROR(VLOOKUP($A507,SpecEd23!#REF!,23,0)," ")</f>
        <v xml:space="preserve"> </v>
      </c>
      <c r="EO507" s="14" t="e">
        <f t="shared" si="1207"/>
        <v>#VALUE!</v>
      </c>
      <c r="EP507" s="14">
        <f>IFERROR(VLOOKUP($A507,ECFE!#REF!,24,0),0)</f>
        <v>0</v>
      </c>
      <c r="EQ507" s="14">
        <f t="shared" si="1208"/>
        <v>0</v>
      </c>
      <c r="ER507" s="14">
        <f>IFERROR(VLOOKUP($A507,#REF!,30,0),0)</f>
        <v>0</v>
      </c>
      <c r="ES507" s="14">
        <f t="shared" si="1209"/>
        <v>0</v>
      </c>
      <c r="ET507" s="14">
        <f>IFERROR(VLOOKUP($A507,#REF!,12,0),0)</f>
        <v>0</v>
      </c>
      <c r="EU507" s="14">
        <f t="shared" si="1210"/>
        <v>0</v>
      </c>
      <c r="EV507" s="14">
        <v>0</v>
      </c>
      <c r="EW507" s="14">
        <f t="shared" si="1211"/>
        <v>0</v>
      </c>
      <c r="EX507" s="14">
        <f>IFERROR(VLOOKUP($A507,ConEnroll!$A$8:$S$601,16,0),0)</f>
        <v>0</v>
      </c>
      <c r="EY507" s="14">
        <f t="shared" si="1212"/>
        <v>0</v>
      </c>
      <c r="EZ507" s="14">
        <f t="shared" si="1213"/>
        <v>0</v>
      </c>
      <c r="FA507" s="14">
        <f t="shared" si="1214"/>
        <v>0</v>
      </c>
      <c r="FB507" s="14" t="e">
        <f t="shared" si="1215"/>
        <v>#VALUE!</v>
      </c>
      <c r="FC507" s="14" t="e">
        <f t="shared" si="1216"/>
        <v>#VALUE!</v>
      </c>
      <c r="FD507" s="62"/>
      <c r="FE507" s="14">
        <f t="shared" si="1142"/>
        <v>8866.6669999999995</v>
      </c>
      <c r="FF507" s="14" t="e">
        <f t="shared" si="1143"/>
        <v>#VALUE!</v>
      </c>
      <c r="FG507" s="14">
        <f t="shared" si="1217"/>
        <v>12.472727272727273</v>
      </c>
      <c r="FH507" s="14" t="e">
        <f t="shared" si="1144"/>
        <v>#VALUE!</v>
      </c>
      <c r="FI507" s="37" t="e">
        <f t="shared" si="1145"/>
        <v>#VALUE!</v>
      </c>
      <c r="FJ507" s="12"/>
      <c r="FK507" s="14" t="str">
        <f>IFERROR(VLOOKUP($A507,#REF!,27,0),"0")</f>
        <v>0</v>
      </c>
      <c r="FL507" s="14">
        <f t="shared" si="1218"/>
        <v>0</v>
      </c>
      <c r="FM507" s="14" t="str">
        <f>IFERROR(VLOOKUP($A507,SpecEd23!$X$22:$Y$610,59,0)," ")</f>
        <v xml:space="preserve"> </v>
      </c>
      <c r="FN507" s="14" t="e">
        <f t="shared" si="1219"/>
        <v>#VALUE!</v>
      </c>
      <c r="FO507" s="14">
        <f>IFERROR(VLOOKUP($A507,ECFE!#REF!,26,0),0)</f>
        <v>0</v>
      </c>
      <c r="FP507" s="14">
        <f t="shared" si="1220"/>
        <v>0</v>
      </c>
      <c r="FQ507" s="14">
        <f>IFERROR(VLOOKUP($A507,#REF!,16,0),0)</f>
        <v>0</v>
      </c>
      <c r="FR507" s="14">
        <f t="shared" si="1221"/>
        <v>0</v>
      </c>
      <c r="FS507" s="14">
        <f>IFERROR(VLOOKUP($A507,#REF!,12,0),0)</f>
        <v>0</v>
      </c>
      <c r="FT507" s="14">
        <f t="shared" si="1222"/>
        <v>0</v>
      </c>
      <c r="FU507" s="14">
        <v>0</v>
      </c>
      <c r="FV507" s="14">
        <f t="shared" si="1223"/>
        <v>0</v>
      </c>
      <c r="FW507" s="14">
        <f>IFERROR(VLOOKUP($A507,ConEnroll!$A$8:$S$601,16,0),0)</f>
        <v>0</v>
      </c>
      <c r="FX507" s="14">
        <f t="shared" si="1224"/>
        <v>0</v>
      </c>
      <c r="FY507" s="14">
        <f t="shared" si="1225"/>
        <v>0</v>
      </c>
      <c r="FZ507" s="14">
        <f t="shared" si="1226"/>
        <v>0</v>
      </c>
      <c r="GA507" s="14" t="e">
        <f t="shared" si="1227"/>
        <v>#VALUE!</v>
      </c>
      <c r="GB507" s="14" t="e">
        <f t="shared" si="1228"/>
        <v>#VALUE!</v>
      </c>
      <c r="GC507" s="39"/>
      <c r="GD507" s="14">
        <f t="shared" si="1146"/>
        <v>-8542.9818181818173</v>
      </c>
      <c r="GE507" s="14" t="e">
        <f t="shared" si="1147"/>
        <v>#VALUE!</v>
      </c>
      <c r="GF507" s="14">
        <f t="shared" si="1148"/>
        <v>0</v>
      </c>
      <c r="GG507" s="14" t="e">
        <f t="shared" si="1149"/>
        <v>#VALUE!</v>
      </c>
      <c r="GH507" s="37" t="e">
        <f t="shared" si="1150"/>
        <v>#VALUE!</v>
      </c>
    </row>
    <row r="508" spans="1:190" ht="12.5" x14ac:dyDescent="0.25">
      <c r="A508" s="67">
        <v>4230</v>
      </c>
      <c r="B508" s="35">
        <v>7</v>
      </c>
      <c r="C508" s="14">
        <v>7</v>
      </c>
      <c r="D508" s="14"/>
      <c r="E508" s="14"/>
      <c r="F508" s="35" t="s">
        <v>573</v>
      </c>
      <c r="G508" s="41"/>
      <c r="H508" s="14">
        <f>IFERROR(VLOOKUP($A508,BaseFY22!$A$7:$AK$528,6,0),0)</f>
        <v>260</v>
      </c>
      <c r="I508" s="14">
        <f>IFERROR(VLOOKUP($A508,BaseFY22!$A$7:$AK$528,28,0),0)</f>
        <v>2400289</v>
      </c>
      <c r="J508" s="14">
        <f t="shared" si="1151"/>
        <v>9231.8807692307691</v>
      </c>
      <c r="K508" s="14">
        <f>IFERROR(VLOOKUP($A508,SpecEd22!$A$21:$BB$605,24,0)," ")</f>
        <v>915297.52549276734</v>
      </c>
      <c r="L508" s="14">
        <f t="shared" si="1152"/>
        <v>3520.375098049105</v>
      </c>
      <c r="M508" s="14">
        <f>IFERROR(VLOOKUP($A508,ECFE!$A$16:$AB$347,7,0),0)</f>
        <v>0</v>
      </c>
      <c r="N508" s="14">
        <f t="shared" si="1118"/>
        <v>0</v>
      </c>
      <c r="O508" s="14">
        <v>0</v>
      </c>
      <c r="P508" s="14">
        <f t="shared" si="1119"/>
        <v>0</v>
      </c>
      <c r="Q508" s="14">
        <f>IFERROR(VLOOKUP($A508,ConEnroll!$A$7:$S$337,10,0),0)</f>
        <v>0</v>
      </c>
      <c r="R508" s="14">
        <f t="shared" si="1153"/>
        <v>0</v>
      </c>
      <c r="S508" s="14">
        <f t="shared" si="1120"/>
        <v>0</v>
      </c>
      <c r="T508" s="14">
        <f t="shared" si="1154"/>
        <v>0</v>
      </c>
      <c r="U508" s="14">
        <f t="shared" si="1121"/>
        <v>3315586.5254927673</v>
      </c>
      <c r="V508" s="14">
        <f t="shared" si="1155"/>
        <v>12752.255867279875</v>
      </c>
      <c r="W508" s="42"/>
      <c r="X508" s="14">
        <f>IFERROR(VLOOKUP($A508,HouseFY22!$A$6:$AJ$528,28,0),0)</f>
        <v>2670873.819321</v>
      </c>
      <c r="Y508" s="14">
        <f t="shared" si="1156"/>
        <v>10272.591612773076</v>
      </c>
      <c r="Z508" s="14">
        <f>IFERROR(VLOOKUP($A508,Compens80percent!$A$13:$M$560,12,0),0)</f>
        <v>0</v>
      </c>
      <c r="AA508" s="14">
        <f t="shared" si="1156"/>
        <v>0</v>
      </c>
      <c r="AB508" s="14">
        <f t="shared" si="1157"/>
        <v>2670873.819321</v>
      </c>
      <c r="AC508" s="14">
        <f t="shared" si="1156"/>
        <v>10272.591612773076</v>
      </c>
      <c r="AD508" s="14">
        <f>IFERROR(VLOOKUP(A508,SpecEd22!$A$21:$Z$550,14,0),0)</f>
        <v>915297.52549276734</v>
      </c>
      <c r="AE508" s="14">
        <f t="shared" si="1158"/>
        <v>3520.375098049105</v>
      </c>
      <c r="AF508" s="14">
        <f>IFERROR(VLOOKUP($A508,ECFE!$A$16:$AB$348,8,0),0)</f>
        <v>0</v>
      </c>
      <c r="AG508" s="14">
        <f t="shared" si="1159"/>
        <v>0</v>
      </c>
      <c r="AH508" s="14">
        <f>IFERROR(VLOOKUP(A508,ParaFY19!$A$21:$Z$543,7,0),0)</f>
        <v>2744</v>
      </c>
      <c r="AI508" s="14">
        <f t="shared" si="1160"/>
        <v>10.553846153846154</v>
      </c>
      <c r="AJ508" s="14">
        <f>IFERROR(VLOOKUP(A508,ConEnroll!$A$7:$S$341,13,0),0)</f>
        <v>0</v>
      </c>
      <c r="AK508" s="14">
        <f t="shared" si="1161"/>
        <v>0</v>
      </c>
      <c r="AL508" s="14">
        <f t="shared" si="1116"/>
        <v>2744</v>
      </c>
      <c r="AM508" s="14">
        <f t="shared" si="1162"/>
        <v>10.553846153846154</v>
      </c>
      <c r="AN508" s="14">
        <f t="shared" si="1163"/>
        <v>3588915.3448137674</v>
      </c>
      <c r="AO508" s="14">
        <f t="shared" si="1164"/>
        <v>13803.520556976029</v>
      </c>
      <c r="AP508" s="62"/>
      <c r="AQ508" s="14">
        <f t="shared" si="1117"/>
        <v>1040.710843542307</v>
      </c>
      <c r="AR508" s="14">
        <f t="shared" si="1122"/>
        <v>0</v>
      </c>
      <c r="AS508" s="14">
        <f t="shared" si="1123"/>
        <v>10.553846153846154</v>
      </c>
      <c r="AT508" s="14">
        <f t="shared" si="1165"/>
        <v>1051.264689696153</v>
      </c>
      <c r="AU508" s="37">
        <f t="shared" si="1124"/>
        <v>8.2437546786801846E-2</v>
      </c>
      <c r="AV508" s="42"/>
      <c r="AW508" s="14" t="str">
        <f>IFERROR(VLOOKUP($A508,#REF!,27,0),"0")</f>
        <v>0</v>
      </c>
      <c r="AX508" s="14">
        <f t="shared" si="1166"/>
        <v>0</v>
      </c>
      <c r="AY508" s="14" t="str">
        <f>IFERROR(VLOOKUP($A508,SpecEd22!#REF!,23,0)," ")</f>
        <v xml:space="preserve"> </v>
      </c>
      <c r="AZ508" s="14" t="e">
        <f t="shared" si="1167"/>
        <v>#VALUE!</v>
      </c>
      <c r="BA508" s="14">
        <f>IFERROR(VLOOKUP($A508,ECFE!#REF!,23,0),0)</f>
        <v>0</v>
      </c>
      <c r="BB508" s="14">
        <f t="shared" si="1168"/>
        <v>0</v>
      </c>
      <c r="BC508" s="14">
        <f>IFERROR(VLOOKUP($A508,#REF!,17,0),0)</f>
        <v>0</v>
      </c>
      <c r="BD508" s="14">
        <f t="shared" si="1169"/>
        <v>0</v>
      </c>
      <c r="BE508" s="14">
        <f>IFERROR(VLOOKUP($A508,#REF!,9,0),0)</f>
        <v>0</v>
      </c>
      <c r="BF508" s="14">
        <f t="shared" si="1170"/>
        <v>0</v>
      </c>
      <c r="BG508" s="14">
        <v>0</v>
      </c>
      <c r="BH508" s="14">
        <f t="shared" si="1171"/>
        <v>0</v>
      </c>
      <c r="BI508" s="14">
        <f>IFERROR(VLOOKUP($A508,ConEnroll!$A$8:$S$601,15,0),0)</f>
        <v>0</v>
      </c>
      <c r="BJ508" s="14">
        <f t="shared" si="1172"/>
        <v>0</v>
      </c>
      <c r="BK508" s="14">
        <f t="shared" si="1173"/>
        <v>0</v>
      </c>
      <c r="BL508" s="14">
        <f t="shared" si="1174"/>
        <v>0</v>
      </c>
      <c r="BM508" s="14" t="e">
        <f t="shared" si="1175"/>
        <v>#VALUE!</v>
      </c>
      <c r="BN508" s="14" t="e">
        <f t="shared" si="1176"/>
        <v>#VALUE!</v>
      </c>
      <c r="BO508" s="42"/>
      <c r="BP508" s="14">
        <f t="shared" si="1125"/>
        <v>10272.591612773076</v>
      </c>
      <c r="BQ508" s="14" t="e">
        <f t="shared" si="1126"/>
        <v>#VALUE!</v>
      </c>
      <c r="BR508" s="14">
        <f t="shared" si="1177"/>
        <v>10.553846153846154</v>
      </c>
      <c r="BS508" s="14" t="e">
        <f t="shared" si="1127"/>
        <v>#VALUE!</v>
      </c>
      <c r="BT508" s="37" t="e">
        <f t="shared" si="1128"/>
        <v>#VALUE!</v>
      </c>
      <c r="BU508" s="41"/>
      <c r="BV508" s="14" t="str">
        <f>IFERROR(VLOOKUP($A508,#REF!,27,0),"0")</f>
        <v>0</v>
      </c>
      <c r="BW508" s="14">
        <f t="shared" si="1178"/>
        <v>0</v>
      </c>
      <c r="BX508" s="14" t="str">
        <f>IFERROR(VLOOKUP($A508,SpecEd22!$Z$22:$AV$606,59,0)," ")</f>
        <v xml:space="preserve"> </v>
      </c>
      <c r="BY508" s="14" t="e">
        <f t="shared" si="1179"/>
        <v>#VALUE!</v>
      </c>
      <c r="BZ508" s="14">
        <f>IFERROR(VLOOKUP($A508,ECFE!#REF!,25,0),0)</f>
        <v>0</v>
      </c>
      <c r="CA508" s="14">
        <f t="shared" si="1180"/>
        <v>0</v>
      </c>
      <c r="CB508" s="14">
        <f>IFERROR(VLOOKUP($A508,#REF!,17,0),0)</f>
        <v>0</v>
      </c>
      <c r="CC508" s="14">
        <f t="shared" si="1181"/>
        <v>0</v>
      </c>
      <c r="CD508" s="14">
        <f>IFERROR(VLOOKUP($A508,#REF!,9,0),0)</f>
        <v>0</v>
      </c>
      <c r="CE508" s="14">
        <f t="shared" si="1182"/>
        <v>0</v>
      </c>
      <c r="CF508" s="14">
        <v>0</v>
      </c>
      <c r="CG508" s="14">
        <f t="shared" si="1183"/>
        <v>0</v>
      </c>
      <c r="CH508" s="14">
        <f>IFERROR(VLOOKUP($A508,ConEnroll!$A$8:$S$601,15,0),0)</f>
        <v>0</v>
      </c>
      <c r="CI508" s="14">
        <f t="shared" si="1184"/>
        <v>0</v>
      </c>
      <c r="CJ508" s="14">
        <f t="shared" si="1185"/>
        <v>0</v>
      </c>
      <c r="CK508" s="14">
        <f t="shared" si="1186"/>
        <v>0</v>
      </c>
      <c r="CL508" s="14" t="e">
        <f t="shared" si="1187"/>
        <v>#VALUE!</v>
      </c>
      <c r="CM508" s="14" t="e">
        <f t="shared" si="1188"/>
        <v>#VALUE!</v>
      </c>
      <c r="CN508" s="42"/>
      <c r="CO508" s="14">
        <f t="shared" si="1129"/>
        <v>-9231.8807692307691</v>
      </c>
      <c r="CP508" s="14" t="e">
        <f t="shared" si="1130"/>
        <v>#VALUE!</v>
      </c>
      <c r="CQ508" s="14">
        <f t="shared" si="1131"/>
        <v>0</v>
      </c>
      <c r="CR508" s="14" t="e">
        <f t="shared" si="1132"/>
        <v>#VALUE!</v>
      </c>
      <c r="CS508" s="37" t="e">
        <f t="shared" si="1133"/>
        <v>#VALUE!</v>
      </c>
      <c r="CT508" s="239"/>
      <c r="CU508" s="239"/>
      <c r="CV508" s="468"/>
      <c r="CW508" s="14">
        <f>IFERROR(VLOOKUP($A508,BaseFY23!$A$7:$AK$527,6,0),0)</f>
        <v>312.21044499999999</v>
      </c>
      <c r="CX508" s="14">
        <f>IFERROR(VLOOKUP($A508,BaseFY23!$A$7:$AN$528,28,0),0)</f>
        <v>2837195.310292</v>
      </c>
      <c r="CY508" s="14">
        <f t="shared" si="1189"/>
        <v>9087.4452015594798</v>
      </c>
      <c r="CZ508" s="14">
        <f>IFERROR(VLOOKUP($A508,SpecEd23!$A$21:$BB$605,23,0)," ")</f>
        <v>1172456.1581755877</v>
      </c>
      <c r="DA508" s="14">
        <f t="shared" si="1190"/>
        <v>3755.3393134415719</v>
      </c>
      <c r="DB508" s="14">
        <f>IFERROR(VLOOKUP($A508,ECFE!$A$16:$AB$347,7,0),0)</f>
        <v>0</v>
      </c>
      <c r="DC508" s="14">
        <f t="shared" si="1191"/>
        <v>0</v>
      </c>
      <c r="DD508" s="14">
        <v>0</v>
      </c>
      <c r="DE508" s="14">
        <f t="shared" si="1192"/>
        <v>0</v>
      </c>
      <c r="DF508" s="14">
        <f>IFERROR(VLOOKUP($A508,ConEnroll!$A$7:$S$338,10,0),0)</f>
        <v>0</v>
      </c>
      <c r="DG508" s="14">
        <f t="shared" si="1193"/>
        <v>0</v>
      </c>
      <c r="DH508" s="14">
        <f t="shared" si="1134"/>
        <v>0</v>
      </c>
      <c r="DI508" s="14">
        <f t="shared" si="1194"/>
        <v>0</v>
      </c>
      <c r="DJ508" s="14">
        <f t="shared" si="1135"/>
        <v>4009651.4684675876</v>
      </c>
      <c r="DK508" s="14">
        <f t="shared" si="1195"/>
        <v>12842.784515001053</v>
      </c>
      <c r="DL508" s="42"/>
      <c r="DM508" s="14">
        <f>IFERROR(VLOOKUP($A508,HouseFY23!$A$7:$AJ$528,28,0),0)</f>
        <v>3175336.660292</v>
      </c>
      <c r="DN508" s="14">
        <f t="shared" si="1196"/>
        <v>10170.501055120048</v>
      </c>
      <c r="DO508" s="14">
        <f>IFERROR(VLOOKUP($A508,Compens80percent!$A$13:$M$560,12,0),0)</f>
        <v>0</v>
      </c>
      <c r="DP508" s="14">
        <f t="shared" si="1196"/>
        <v>0</v>
      </c>
      <c r="DQ508" s="14">
        <f t="shared" si="1197"/>
        <v>3175336.660292</v>
      </c>
      <c r="DR508" s="14">
        <f t="shared" si="1198"/>
        <v>12212.833308815385</v>
      </c>
      <c r="DS508" s="14">
        <f>IFERROR(VLOOKUP($A508,SpecEd23!$A$21:$Z$550,14,0),0)</f>
        <v>1172456.1581755877</v>
      </c>
      <c r="DT508" s="14">
        <f t="shared" si="1199"/>
        <v>3755.3393134415719</v>
      </c>
      <c r="DU508" s="14">
        <f>IFERROR(VLOOKUP($A508,ECFE!$A$16:$AB$347,9,0),0)</f>
        <v>0</v>
      </c>
      <c r="DV508" s="14">
        <f t="shared" si="1200"/>
        <v>0</v>
      </c>
      <c r="DW508" s="14">
        <f>IFERROR(VLOOKUP($A508,ParaFY19!$A$21:$Z$543,7,0),0)</f>
        <v>2744</v>
      </c>
      <c r="DX508" s="14">
        <f t="shared" si="1201"/>
        <v>8.7889436242275618</v>
      </c>
      <c r="DY508" s="14">
        <f>IFERROR(VLOOKUP($A508,ConEnroll!$A$7:$S$341,13,0),0)</f>
        <v>0</v>
      </c>
      <c r="DZ508" s="14">
        <f t="shared" si="1202"/>
        <v>0</v>
      </c>
      <c r="EA508" s="14">
        <f t="shared" si="1136"/>
        <v>2744</v>
      </c>
      <c r="EB508" s="14">
        <f t="shared" si="1203"/>
        <v>8.7889436242275618</v>
      </c>
      <c r="EC508" s="14">
        <f t="shared" si="1137"/>
        <v>4350536.8184675872</v>
      </c>
      <c r="ED508" s="14">
        <f t="shared" si="1204"/>
        <v>13934.629312185847</v>
      </c>
      <c r="EE508" s="62"/>
      <c r="EF508" s="14">
        <f t="shared" si="1138"/>
        <v>1083.0558535605687</v>
      </c>
      <c r="EG508" s="14">
        <f t="shared" si="1139"/>
        <v>0</v>
      </c>
      <c r="EH508" s="14">
        <f t="shared" si="1140"/>
        <v>8.7889436242275618</v>
      </c>
      <c r="EI508" s="14">
        <f t="shared" si="1205"/>
        <v>1091.8447971847963</v>
      </c>
      <c r="EJ508" s="37">
        <f t="shared" si="1141"/>
        <v>8.5016204695287367E-2</v>
      </c>
      <c r="EK508" s="42"/>
      <c r="EL508" s="14" t="str">
        <f>IFERROR(VLOOKUP($A508,#REF!,27,0),"0")</f>
        <v>0</v>
      </c>
      <c r="EM508" s="14">
        <f t="shared" si="1206"/>
        <v>0</v>
      </c>
      <c r="EN508" s="14" t="str">
        <f>IFERROR(VLOOKUP($A508,SpecEd23!#REF!,23,0)," ")</f>
        <v xml:space="preserve"> </v>
      </c>
      <c r="EO508" s="14" t="e">
        <f t="shared" si="1207"/>
        <v>#VALUE!</v>
      </c>
      <c r="EP508" s="14">
        <f>IFERROR(VLOOKUP($A508,ECFE!#REF!,24,0),0)</f>
        <v>0</v>
      </c>
      <c r="EQ508" s="14">
        <f t="shared" si="1208"/>
        <v>0</v>
      </c>
      <c r="ER508" s="14">
        <f>IFERROR(VLOOKUP($A508,#REF!,30,0),0)</f>
        <v>0</v>
      </c>
      <c r="ES508" s="14">
        <f t="shared" si="1209"/>
        <v>0</v>
      </c>
      <c r="ET508" s="14">
        <f>IFERROR(VLOOKUP($A508,#REF!,12,0),0)</f>
        <v>0</v>
      </c>
      <c r="EU508" s="14">
        <f t="shared" si="1210"/>
        <v>0</v>
      </c>
      <c r="EV508" s="14">
        <v>0</v>
      </c>
      <c r="EW508" s="14">
        <f t="shared" si="1211"/>
        <v>0</v>
      </c>
      <c r="EX508" s="14">
        <f>IFERROR(VLOOKUP($A508,ConEnroll!$A$8:$S$601,16,0),0)</f>
        <v>0</v>
      </c>
      <c r="EY508" s="14">
        <f t="shared" si="1212"/>
        <v>0</v>
      </c>
      <c r="EZ508" s="14">
        <f t="shared" si="1213"/>
        <v>0</v>
      </c>
      <c r="FA508" s="14">
        <f t="shared" si="1214"/>
        <v>0</v>
      </c>
      <c r="FB508" s="14" t="e">
        <f t="shared" si="1215"/>
        <v>#VALUE!</v>
      </c>
      <c r="FC508" s="14" t="e">
        <f t="shared" si="1216"/>
        <v>#VALUE!</v>
      </c>
      <c r="FD508" s="62"/>
      <c r="FE508" s="14">
        <f t="shared" si="1142"/>
        <v>10170.501055120048</v>
      </c>
      <c r="FF508" s="14" t="e">
        <f t="shared" si="1143"/>
        <v>#VALUE!</v>
      </c>
      <c r="FG508" s="14">
        <f t="shared" si="1217"/>
        <v>8.7889436242275618</v>
      </c>
      <c r="FH508" s="14" t="e">
        <f t="shared" si="1144"/>
        <v>#VALUE!</v>
      </c>
      <c r="FI508" s="37" t="e">
        <f t="shared" si="1145"/>
        <v>#VALUE!</v>
      </c>
      <c r="FJ508" s="12"/>
      <c r="FK508" s="14" t="str">
        <f>IFERROR(VLOOKUP($A508,#REF!,27,0),"0")</f>
        <v>0</v>
      </c>
      <c r="FL508" s="14">
        <f t="shared" si="1218"/>
        <v>0</v>
      </c>
      <c r="FM508" s="14" t="str">
        <f>IFERROR(VLOOKUP($A508,SpecEd23!$X$22:$Y$610,59,0)," ")</f>
        <v xml:space="preserve"> </v>
      </c>
      <c r="FN508" s="14" t="e">
        <f t="shared" si="1219"/>
        <v>#VALUE!</v>
      </c>
      <c r="FO508" s="14">
        <f>IFERROR(VLOOKUP($A508,ECFE!#REF!,26,0),0)</f>
        <v>0</v>
      </c>
      <c r="FP508" s="14">
        <f t="shared" si="1220"/>
        <v>0</v>
      </c>
      <c r="FQ508" s="14">
        <f>IFERROR(VLOOKUP($A508,#REF!,16,0),0)</f>
        <v>0</v>
      </c>
      <c r="FR508" s="14">
        <f t="shared" si="1221"/>
        <v>0</v>
      </c>
      <c r="FS508" s="14">
        <f>IFERROR(VLOOKUP($A508,#REF!,12,0),0)</f>
        <v>0</v>
      </c>
      <c r="FT508" s="14">
        <f t="shared" si="1222"/>
        <v>0</v>
      </c>
      <c r="FU508" s="14">
        <v>0</v>
      </c>
      <c r="FV508" s="14">
        <f t="shared" si="1223"/>
        <v>0</v>
      </c>
      <c r="FW508" s="14">
        <f>IFERROR(VLOOKUP($A508,ConEnroll!$A$8:$S$601,16,0),0)</f>
        <v>0</v>
      </c>
      <c r="FX508" s="14">
        <f t="shared" si="1224"/>
        <v>0</v>
      </c>
      <c r="FY508" s="14">
        <f t="shared" si="1225"/>
        <v>0</v>
      </c>
      <c r="FZ508" s="14">
        <f t="shared" si="1226"/>
        <v>0</v>
      </c>
      <c r="GA508" s="14" t="e">
        <f t="shared" si="1227"/>
        <v>#VALUE!</v>
      </c>
      <c r="GB508" s="14" t="e">
        <f t="shared" si="1228"/>
        <v>#VALUE!</v>
      </c>
      <c r="GC508" s="39"/>
      <c r="GD508" s="14">
        <f t="shared" si="1146"/>
        <v>-9087.4452015594798</v>
      </c>
      <c r="GE508" s="14" t="e">
        <f t="shared" si="1147"/>
        <v>#VALUE!</v>
      </c>
      <c r="GF508" s="14">
        <f t="shared" si="1148"/>
        <v>0</v>
      </c>
      <c r="GG508" s="14" t="e">
        <f t="shared" si="1149"/>
        <v>#VALUE!</v>
      </c>
      <c r="GH508" s="37" t="e">
        <f t="shared" si="1150"/>
        <v>#VALUE!</v>
      </c>
    </row>
    <row r="509" spans="1:190" ht="12.5" x14ac:dyDescent="0.25">
      <c r="A509" s="67">
        <v>4231</v>
      </c>
      <c r="B509" s="35">
        <v>7</v>
      </c>
      <c r="C509" s="14">
        <v>7</v>
      </c>
      <c r="D509" s="14"/>
      <c r="E509" s="14"/>
      <c r="F509" s="35" t="s">
        <v>497</v>
      </c>
      <c r="G509" s="41"/>
      <c r="H509" s="14">
        <f>IFERROR(VLOOKUP($A509,BaseFY22!$A$7:$AK$528,6,0),0)</f>
        <v>545</v>
      </c>
      <c r="I509" s="14">
        <f>IFERROR(VLOOKUP($A509,BaseFY22!$A$7:$AK$528,28,0),0)</f>
        <v>6139003</v>
      </c>
      <c r="J509" s="14">
        <f t="shared" si="1151"/>
        <v>11264.225688073395</v>
      </c>
      <c r="K509" s="14">
        <f>IFERROR(VLOOKUP($A509,SpecEd22!$A$21:$BB$605,24,0)," ")</f>
        <v>653767.30892905511</v>
      </c>
      <c r="L509" s="14">
        <f t="shared" si="1152"/>
        <v>1199.5730439065233</v>
      </c>
      <c r="M509" s="14">
        <f>IFERROR(VLOOKUP($A509,ECFE!$A$16:$AB$347,7,0),0)</f>
        <v>0</v>
      </c>
      <c r="N509" s="14">
        <f t="shared" si="1118"/>
        <v>0</v>
      </c>
      <c r="O509" s="14">
        <v>0</v>
      </c>
      <c r="P509" s="14">
        <f t="shared" si="1119"/>
        <v>0</v>
      </c>
      <c r="Q509" s="14">
        <f>IFERROR(VLOOKUP($A509,ConEnroll!$A$7:$S$337,10,0),0)</f>
        <v>0</v>
      </c>
      <c r="R509" s="14">
        <f t="shared" si="1153"/>
        <v>0</v>
      </c>
      <c r="S509" s="14">
        <f t="shared" si="1120"/>
        <v>0</v>
      </c>
      <c r="T509" s="14">
        <f t="shared" si="1154"/>
        <v>0</v>
      </c>
      <c r="U509" s="14">
        <f t="shared" si="1121"/>
        <v>6792770.308929055</v>
      </c>
      <c r="V509" s="14">
        <f t="shared" si="1155"/>
        <v>12463.798731979918</v>
      </c>
      <c r="W509" s="42"/>
      <c r="X509" s="14">
        <f>IFERROR(VLOOKUP($A509,HouseFY22!$A$6:$AJ$528,28,0),0)</f>
        <v>6318274.686249</v>
      </c>
      <c r="Y509" s="14">
        <f t="shared" si="1156"/>
        <v>11593.16456192477</v>
      </c>
      <c r="Z509" s="14">
        <f>IFERROR(VLOOKUP($A509,Compens80percent!$A$13:$M$560,12,0),0)</f>
        <v>397465.91999999993</v>
      </c>
      <c r="AA509" s="14">
        <f t="shared" si="1156"/>
        <v>729.29526605504577</v>
      </c>
      <c r="AB509" s="14">
        <f t="shared" si="1157"/>
        <v>6715740.6062489999</v>
      </c>
      <c r="AC509" s="14">
        <f t="shared" si="1156"/>
        <v>12322.459827979816</v>
      </c>
      <c r="AD509" s="14">
        <f>IFERROR(VLOOKUP(A509,SpecEd22!$A$21:$Z$550,14,0),0)</f>
        <v>653767.30892905511</v>
      </c>
      <c r="AE509" s="14">
        <f t="shared" si="1158"/>
        <v>1199.5730439065233</v>
      </c>
      <c r="AF509" s="14">
        <f>IFERROR(VLOOKUP($A509,ECFE!$A$16:$AB$348,8,0),0)</f>
        <v>0</v>
      </c>
      <c r="AG509" s="14">
        <f t="shared" si="1159"/>
        <v>0</v>
      </c>
      <c r="AH509" s="14">
        <f>IFERROR(VLOOKUP(A509,ParaFY19!$A$21:$Z$543,7,0),0)</f>
        <v>2940</v>
      </c>
      <c r="AI509" s="14">
        <f t="shared" si="1160"/>
        <v>5.3944954128440363</v>
      </c>
      <c r="AJ509" s="14">
        <f>IFERROR(VLOOKUP(A509,ConEnroll!$A$7:$S$341,13,0),0)</f>
        <v>0</v>
      </c>
      <c r="AK509" s="14">
        <f t="shared" si="1161"/>
        <v>0</v>
      </c>
      <c r="AL509" s="14">
        <f t="shared" si="1116"/>
        <v>2940</v>
      </c>
      <c r="AM509" s="14">
        <f t="shared" si="1162"/>
        <v>5.3944954128440363</v>
      </c>
      <c r="AN509" s="14">
        <f t="shared" si="1163"/>
        <v>7372447.9151780549</v>
      </c>
      <c r="AO509" s="14">
        <f t="shared" si="1164"/>
        <v>13527.427367299184</v>
      </c>
      <c r="AP509" s="62"/>
      <c r="AQ509" s="14">
        <f t="shared" si="1117"/>
        <v>1058.2341399064208</v>
      </c>
      <c r="AR509" s="14">
        <f t="shared" si="1122"/>
        <v>0</v>
      </c>
      <c r="AS509" s="14">
        <f t="shared" si="1123"/>
        <v>5.3944954128440363</v>
      </c>
      <c r="AT509" s="14">
        <f t="shared" si="1165"/>
        <v>1063.6286353192647</v>
      </c>
      <c r="AU509" s="37">
        <f t="shared" si="1124"/>
        <v>8.5337436698988134E-2</v>
      </c>
      <c r="AV509" s="42"/>
      <c r="AW509" s="14" t="str">
        <f>IFERROR(VLOOKUP($A509,#REF!,27,0),"0")</f>
        <v>0</v>
      </c>
      <c r="AX509" s="14">
        <f t="shared" si="1166"/>
        <v>0</v>
      </c>
      <c r="AY509" s="14" t="str">
        <f>IFERROR(VLOOKUP($A509,SpecEd22!#REF!,23,0)," ")</f>
        <v xml:space="preserve"> </v>
      </c>
      <c r="AZ509" s="14" t="e">
        <f t="shared" si="1167"/>
        <v>#VALUE!</v>
      </c>
      <c r="BA509" s="14">
        <f>IFERROR(VLOOKUP($A509,ECFE!#REF!,23,0),0)</f>
        <v>0</v>
      </c>
      <c r="BB509" s="14">
        <f t="shared" si="1168"/>
        <v>0</v>
      </c>
      <c r="BC509" s="14">
        <f>IFERROR(VLOOKUP($A509,#REF!,17,0),0)</f>
        <v>0</v>
      </c>
      <c r="BD509" s="14">
        <f t="shared" si="1169"/>
        <v>0</v>
      </c>
      <c r="BE509" s="14">
        <f>IFERROR(VLOOKUP($A509,#REF!,9,0),0)</f>
        <v>0</v>
      </c>
      <c r="BF509" s="14">
        <f t="shared" si="1170"/>
        <v>0</v>
      </c>
      <c r="BG509" s="14">
        <v>0</v>
      </c>
      <c r="BH509" s="14">
        <f t="shared" si="1171"/>
        <v>0</v>
      </c>
      <c r="BI509" s="14">
        <f>IFERROR(VLOOKUP($A509,ConEnroll!$A$8:$S$601,15,0),0)</f>
        <v>0</v>
      </c>
      <c r="BJ509" s="14">
        <f t="shared" si="1172"/>
        <v>0</v>
      </c>
      <c r="BK509" s="14">
        <f t="shared" si="1173"/>
        <v>0</v>
      </c>
      <c r="BL509" s="14">
        <f t="shared" si="1174"/>
        <v>0</v>
      </c>
      <c r="BM509" s="14" t="e">
        <f t="shared" si="1175"/>
        <v>#VALUE!</v>
      </c>
      <c r="BN509" s="14" t="e">
        <f t="shared" si="1176"/>
        <v>#VALUE!</v>
      </c>
      <c r="BO509" s="42"/>
      <c r="BP509" s="14">
        <f t="shared" si="1125"/>
        <v>11593.16456192477</v>
      </c>
      <c r="BQ509" s="14" t="e">
        <f t="shared" si="1126"/>
        <v>#VALUE!</v>
      </c>
      <c r="BR509" s="14">
        <f t="shared" si="1177"/>
        <v>5.3944954128440363</v>
      </c>
      <c r="BS509" s="14" t="e">
        <f t="shared" si="1127"/>
        <v>#VALUE!</v>
      </c>
      <c r="BT509" s="37" t="e">
        <f t="shared" si="1128"/>
        <v>#VALUE!</v>
      </c>
      <c r="BU509" s="41"/>
      <c r="BV509" s="14" t="str">
        <f>IFERROR(VLOOKUP($A509,#REF!,27,0),"0")</f>
        <v>0</v>
      </c>
      <c r="BW509" s="14">
        <f t="shared" si="1178"/>
        <v>0</v>
      </c>
      <c r="BX509" s="14" t="str">
        <f>IFERROR(VLOOKUP($A509,SpecEd22!$Z$22:$AV$606,59,0)," ")</f>
        <v xml:space="preserve"> </v>
      </c>
      <c r="BY509" s="14" t="e">
        <f t="shared" si="1179"/>
        <v>#VALUE!</v>
      </c>
      <c r="BZ509" s="14">
        <f>IFERROR(VLOOKUP($A509,ECFE!#REF!,25,0),0)</f>
        <v>0</v>
      </c>
      <c r="CA509" s="14">
        <f t="shared" si="1180"/>
        <v>0</v>
      </c>
      <c r="CB509" s="14">
        <f>IFERROR(VLOOKUP($A509,#REF!,17,0),0)</f>
        <v>0</v>
      </c>
      <c r="CC509" s="14">
        <f t="shared" si="1181"/>
        <v>0</v>
      </c>
      <c r="CD509" s="14">
        <f>IFERROR(VLOOKUP($A509,#REF!,9,0),0)</f>
        <v>0</v>
      </c>
      <c r="CE509" s="14">
        <f t="shared" si="1182"/>
        <v>0</v>
      </c>
      <c r="CF509" s="14">
        <v>0</v>
      </c>
      <c r="CG509" s="14">
        <f t="shared" si="1183"/>
        <v>0</v>
      </c>
      <c r="CH509" s="14">
        <f>IFERROR(VLOOKUP($A509,ConEnroll!$A$8:$S$601,15,0),0)</f>
        <v>0</v>
      </c>
      <c r="CI509" s="14">
        <f t="shared" si="1184"/>
        <v>0</v>
      </c>
      <c r="CJ509" s="14">
        <f t="shared" si="1185"/>
        <v>0</v>
      </c>
      <c r="CK509" s="14">
        <f t="shared" si="1186"/>
        <v>0</v>
      </c>
      <c r="CL509" s="14" t="e">
        <f t="shared" si="1187"/>
        <v>#VALUE!</v>
      </c>
      <c r="CM509" s="14" t="e">
        <f t="shared" si="1188"/>
        <v>#VALUE!</v>
      </c>
      <c r="CN509" s="42"/>
      <c r="CO509" s="14">
        <f t="shared" si="1129"/>
        <v>-11264.225688073395</v>
      </c>
      <c r="CP509" s="14" t="e">
        <f t="shared" si="1130"/>
        <v>#VALUE!</v>
      </c>
      <c r="CQ509" s="14">
        <f t="shared" si="1131"/>
        <v>0</v>
      </c>
      <c r="CR509" s="14" t="e">
        <f t="shared" si="1132"/>
        <v>#VALUE!</v>
      </c>
      <c r="CS509" s="37" t="e">
        <f t="shared" si="1133"/>
        <v>#VALUE!</v>
      </c>
      <c r="CT509" s="239"/>
      <c r="CU509" s="239"/>
      <c r="CV509" s="468"/>
      <c r="CW509" s="14">
        <f>IFERROR(VLOOKUP($A509,BaseFY23!$A$7:$AK$527,6,0),0)</f>
        <v>566.56185700000003</v>
      </c>
      <c r="CX509" s="14">
        <f>IFERROR(VLOOKUP($A509,BaseFY23!$A$7:$AN$528,28,0),0)</f>
        <v>6477702.8633610001</v>
      </c>
      <c r="CY509" s="14">
        <f t="shared" si="1189"/>
        <v>11433.355040279388</v>
      </c>
      <c r="CZ509" s="14">
        <f>IFERROR(VLOOKUP($A509,SpecEd23!$A$21:$BB$605,23,0)," ")</f>
        <v>729761.45243465097</v>
      </c>
      <c r="DA509" s="14">
        <f t="shared" si="1190"/>
        <v>1288.0525637550127</v>
      </c>
      <c r="DB509" s="14">
        <f>IFERROR(VLOOKUP($A509,ECFE!$A$16:$AB$347,7,0),0)</f>
        <v>0</v>
      </c>
      <c r="DC509" s="14">
        <f t="shared" si="1191"/>
        <v>0</v>
      </c>
      <c r="DD509" s="14">
        <v>0</v>
      </c>
      <c r="DE509" s="14">
        <f t="shared" si="1192"/>
        <v>0</v>
      </c>
      <c r="DF509" s="14">
        <f>IFERROR(VLOOKUP($A509,ConEnroll!$A$7:$S$338,10,0),0)</f>
        <v>0</v>
      </c>
      <c r="DG509" s="14">
        <f t="shared" si="1193"/>
        <v>0</v>
      </c>
      <c r="DH509" s="14">
        <f t="shared" si="1134"/>
        <v>0</v>
      </c>
      <c r="DI509" s="14">
        <f t="shared" si="1194"/>
        <v>0</v>
      </c>
      <c r="DJ509" s="14">
        <f t="shared" si="1135"/>
        <v>7207464.3157956507</v>
      </c>
      <c r="DK509" s="14">
        <f t="shared" si="1195"/>
        <v>12721.407604034401</v>
      </c>
      <c r="DL509" s="42"/>
      <c r="DM509" s="14">
        <f>IFERROR(VLOOKUP($A509,HouseFY23!$A$7:$AJ$528,28,0),0)</f>
        <v>6791704.7333610002</v>
      </c>
      <c r="DN509" s="14">
        <f t="shared" si="1196"/>
        <v>11987.578495530453</v>
      </c>
      <c r="DO509" s="14">
        <f>IFERROR(VLOOKUP($A509,Compens80percent!$A$13:$M$560,12,0),0)</f>
        <v>397465.91999999993</v>
      </c>
      <c r="DP509" s="14">
        <f t="shared" si="1196"/>
        <v>701.54020269670207</v>
      </c>
      <c r="DQ509" s="14">
        <f t="shared" si="1197"/>
        <v>7189170.6533610001</v>
      </c>
      <c r="DR509" s="14">
        <f t="shared" si="1198"/>
        <v>13191.138813506423</v>
      </c>
      <c r="DS509" s="14">
        <f>IFERROR(VLOOKUP($A509,SpecEd23!$A$21:$Z$550,14,0),0)</f>
        <v>729761.45243465097</v>
      </c>
      <c r="DT509" s="14">
        <f t="shared" si="1199"/>
        <v>1288.0525637550127</v>
      </c>
      <c r="DU509" s="14">
        <f>IFERROR(VLOOKUP($A509,ECFE!$A$16:$AB$347,9,0),0)</f>
        <v>0</v>
      </c>
      <c r="DV509" s="14">
        <f t="shared" si="1200"/>
        <v>0</v>
      </c>
      <c r="DW509" s="14">
        <f>IFERROR(VLOOKUP($A509,ParaFY19!$A$21:$Z$543,7,0),0)</f>
        <v>2940</v>
      </c>
      <c r="DX509" s="14">
        <f t="shared" si="1201"/>
        <v>5.1891950784819594</v>
      </c>
      <c r="DY509" s="14">
        <f>IFERROR(VLOOKUP($A509,ConEnroll!$A$7:$S$341,13,0),0)</f>
        <v>0</v>
      </c>
      <c r="DZ509" s="14">
        <f t="shared" si="1202"/>
        <v>0</v>
      </c>
      <c r="EA509" s="14">
        <f t="shared" si="1136"/>
        <v>2940</v>
      </c>
      <c r="EB509" s="14">
        <f t="shared" si="1203"/>
        <v>5.1891950784819594</v>
      </c>
      <c r="EC509" s="14">
        <f t="shared" si="1137"/>
        <v>7524406.1857956508</v>
      </c>
      <c r="ED509" s="14">
        <f t="shared" si="1204"/>
        <v>13280.820254363947</v>
      </c>
      <c r="EE509" s="62"/>
      <c r="EF509" s="14">
        <f t="shared" si="1138"/>
        <v>554.22345525106539</v>
      </c>
      <c r="EG509" s="14">
        <f t="shared" si="1139"/>
        <v>0</v>
      </c>
      <c r="EH509" s="14">
        <f t="shared" si="1140"/>
        <v>5.1891950784819594</v>
      </c>
      <c r="EI509" s="14">
        <f t="shared" si="1205"/>
        <v>559.41265032954732</v>
      </c>
      <c r="EJ509" s="37">
        <f t="shared" si="1141"/>
        <v>4.3974115737957967E-2</v>
      </c>
      <c r="EK509" s="42"/>
      <c r="EL509" s="14" t="str">
        <f>IFERROR(VLOOKUP($A509,#REF!,27,0),"0")</f>
        <v>0</v>
      </c>
      <c r="EM509" s="14">
        <f t="shared" si="1206"/>
        <v>0</v>
      </c>
      <c r="EN509" s="14" t="str">
        <f>IFERROR(VLOOKUP($A509,SpecEd23!#REF!,23,0)," ")</f>
        <v xml:space="preserve"> </v>
      </c>
      <c r="EO509" s="14" t="e">
        <f t="shared" si="1207"/>
        <v>#VALUE!</v>
      </c>
      <c r="EP509" s="14">
        <f>IFERROR(VLOOKUP($A509,ECFE!#REF!,24,0),0)</f>
        <v>0</v>
      </c>
      <c r="EQ509" s="14">
        <f t="shared" si="1208"/>
        <v>0</v>
      </c>
      <c r="ER509" s="14">
        <f>IFERROR(VLOOKUP($A509,#REF!,30,0),0)</f>
        <v>0</v>
      </c>
      <c r="ES509" s="14">
        <f t="shared" si="1209"/>
        <v>0</v>
      </c>
      <c r="ET509" s="14">
        <f>IFERROR(VLOOKUP($A509,#REF!,12,0),0)</f>
        <v>0</v>
      </c>
      <c r="EU509" s="14">
        <f t="shared" si="1210"/>
        <v>0</v>
      </c>
      <c r="EV509" s="14">
        <v>0</v>
      </c>
      <c r="EW509" s="14">
        <f t="shared" si="1211"/>
        <v>0</v>
      </c>
      <c r="EX509" s="14">
        <f>IFERROR(VLOOKUP($A509,ConEnroll!$A$8:$S$601,16,0),0)</f>
        <v>0</v>
      </c>
      <c r="EY509" s="14">
        <f t="shared" si="1212"/>
        <v>0</v>
      </c>
      <c r="EZ509" s="14">
        <f t="shared" si="1213"/>
        <v>0</v>
      </c>
      <c r="FA509" s="14">
        <f t="shared" si="1214"/>
        <v>0</v>
      </c>
      <c r="FB509" s="14" t="e">
        <f t="shared" si="1215"/>
        <v>#VALUE!</v>
      </c>
      <c r="FC509" s="14" t="e">
        <f t="shared" si="1216"/>
        <v>#VALUE!</v>
      </c>
      <c r="FD509" s="62"/>
      <c r="FE509" s="14">
        <f t="shared" si="1142"/>
        <v>11987.578495530453</v>
      </c>
      <c r="FF509" s="14" t="e">
        <f t="shared" si="1143"/>
        <v>#VALUE!</v>
      </c>
      <c r="FG509" s="14">
        <f t="shared" si="1217"/>
        <v>5.1891950784819594</v>
      </c>
      <c r="FH509" s="14" t="e">
        <f t="shared" si="1144"/>
        <v>#VALUE!</v>
      </c>
      <c r="FI509" s="37" t="e">
        <f t="shared" si="1145"/>
        <v>#VALUE!</v>
      </c>
      <c r="FJ509" s="12"/>
      <c r="FK509" s="14" t="str">
        <f>IFERROR(VLOOKUP($A509,#REF!,27,0),"0")</f>
        <v>0</v>
      </c>
      <c r="FL509" s="14">
        <f t="shared" si="1218"/>
        <v>0</v>
      </c>
      <c r="FM509" s="14" t="str">
        <f>IFERROR(VLOOKUP($A509,SpecEd23!$X$22:$Y$610,59,0)," ")</f>
        <v xml:space="preserve"> </v>
      </c>
      <c r="FN509" s="14" t="e">
        <f t="shared" si="1219"/>
        <v>#VALUE!</v>
      </c>
      <c r="FO509" s="14">
        <f>IFERROR(VLOOKUP($A509,ECFE!#REF!,26,0),0)</f>
        <v>0</v>
      </c>
      <c r="FP509" s="14">
        <f t="shared" si="1220"/>
        <v>0</v>
      </c>
      <c r="FQ509" s="14">
        <f>IFERROR(VLOOKUP($A509,#REF!,16,0),0)</f>
        <v>0</v>
      </c>
      <c r="FR509" s="14">
        <f t="shared" si="1221"/>
        <v>0</v>
      </c>
      <c r="FS509" s="14">
        <f>IFERROR(VLOOKUP($A509,#REF!,12,0),0)</f>
        <v>0</v>
      </c>
      <c r="FT509" s="14">
        <f t="shared" si="1222"/>
        <v>0</v>
      </c>
      <c r="FU509" s="14">
        <v>0</v>
      </c>
      <c r="FV509" s="14">
        <f t="shared" si="1223"/>
        <v>0</v>
      </c>
      <c r="FW509" s="14">
        <f>IFERROR(VLOOKUP($A509,ConEnroll!$A$8:$S$601,16,0),0)</f>
        <v>0</v>
      </c>
      <c r="FX509" s="14">
        <f t="shared" si="1224"/>
        <v>0</v>
      </c>
      <c r="FY509" s="14">
        <f t="shared" si="1225"/>
        <v>0</v>
      </c>
      <c r="FZ509" s="14">
        <f t="shared" si="1226"/>
        <v>0</v>
      </c>
      <c r="GA509" s="14" t="e">
        <f t="shared" si="1227"/>
        <v>#VALUE!</v>
      </c>
      <c r="GB509" s="14" t="e">
        <f t="shared" si="1228"/>
        <v>#VALUE!</v>
      </c>
      <c r="GC509" s="39"/>
      <c r="GD509" s="14">
        <f t="shared" si="1146"/>
        <v>-11433.355040279388</v>
      </c>
      <c r="GE509" s="14" t="e">
        <f t="shared" si="1147"/>
        <v>#VALUE!</v>
      </c>
      <c r="GF509" s="14">
        <f t="shared" si="1148"/>
        <v>0</v>
      </c>
      <c r="GG509" s="14" t="e">
        <f t="shared" si="1149"/>
        <v>#VALUE!</v>
      </c>
      <c r="GH509" s="37" t="e">
        <f t="shared" si="1150"/>
        <v>#VALUE!</v>
      </c>
    </row>
    <row r="510" spans="1:190" ht="12.5" x14ac:dyDescent="0.25">
      <c r="A510" s="67">
        <v>4232</v>
      </c>
      <c r="B510" s="35">
        <v>7</v>
      </c>
      <c r="C510" s="14">
        <v>7</v>
      </c>
      <c r="D510" s="14"/>
      <c r="E510" s="14"/>
      <c r="F510" s="35" t="s">
        <v>2750</v>
      </c>
      <c r="G510" s="41"/>
      <c r="H510" s="14">
        <f>IFERROR(VLOOKUP($A510,BaseFY22!$A$7:$AK$528,6,0),0)</f>
        <v>140</v>
      </c>
      <c r="I510" s="14">
        <f>IFERROR(VLOOKUP($A510,BaseFY22!$A$7:$AK$528,28,0),0)</f>
        <v>1414256</v>
      </c>
      <c r="J510" s="14">
        <f t="shared" si="1151"/>
        <v>10101.828571428572</v>
      </c>
      <c r="K510" s="14">
        <f>IFERROR(VLOOKUP($A510,SpecEd22!$A$21:$BB$605,24,0)," ")</f>
        <v>359676.00316448457</v>
      </c>
      <c r="L510" s="14">
        <f t="shared" si="1152"/>
        <v>2569.1143083177471</v>
      </c>
      <c r="M510" s="14">
        <f>IFERROR(VLOOKUP($A510,ECFE!$A$16:$AB$347,7,0),0)</f>
        <v>0</v>
      </c>
      <c r="N510" s="14">
        <f t="shared" si="1118"/>
        <v>0</v>
      </c>
      <c r="O510" s="14">
        <v>0</v>
      </c>
      <c r="P510" s="14">
        <f t="shared" si="1119"/>
        <v>0</v>
      </c>
      <c r="Q510" s="14">
        <f>IFERROR(VLOOKUP($A510,ConEnroll!$A$7:$S$337,10,0),0)</f>
        <v>0</v>
      </c>
      <c r="R510" s="14">
        <f t="shared" si="1153"/>
        <v>0</v>
      </c>
      <c r="S510" s="14">
        <f t="shared" si="1120"/>
        <v>0</v>
      </c>
      <c r="T510" s="14">
        <f t="shared" si="1154"/>
        <v>0</v>
      </c>
      <c r="U510" s="14">
        <f t="shared" si="1121"/>
        <v>1773932.0031644846</v>
      </c>
      <c r="V510" s="14">
        <f t="shared" si="1155"/>
        <v>12670.942879746319</v>
      </c>
      <c r="W510" s="42"/>
      <c r="X510" s="14">
        <f>IFERROR(VLOOKUP($A510,HouseFY22!$A$6:$AJ$528,28,0),0)</f>
        <v>1461368.2767380001</v>
      </c>
      <c r="Y510" s="14">
        <f t="shared" si="1156"/>
        <v>10438.344833842857</v>
      </c>
      <c r="Z510" s="14">
        <f>IFERROR(VLOOKUP($A510,Compens80percent!$A$13:$M$560,12,0),0)</f>
        <v>0</v>
      </c>
      <c r="AA510" s="14">
        <f t="shared" si="1156"/>
        <v>0</v>
      </c>
      <c r="AB510" s="14">
        <f t="shared" si="1157"/>
        <v>1461368.2767380001</v>
      </c>
      <c r="AC510" s="14">
        <f t="shared" si="1156"/>
        <v>10438.344833842857</v>
      </c>
      <c r="AD510" s="14">
        <f>IFERROR(VLOOKUP(A510,SpecEd22!$A$21:$Z$550,14,0),0)</f>
        <v>359676.00316448457</v>
      </c>
      <c r="AE510" s="14">
        <f t="shared" si="1158"/>
        <v>2569.1143083177471</v>
      </c>
      <c r="AF510" s="14">
        <f>IFERROR(VLOOKUP($A510,ECFE!$A$16:$AB$348,8,0),0)</f>
        <v>0</v>
      </c>
      <c r="AG510" s="14">
        <f t="shared" si="1159"/>
        <v>0</v>
      </c>
      <c r="AH510" s="14">
        <f>IFERROR(VLOOKUP(A510,ParaFY19!$A$21:$Z$543,7,0),0)</f>
        <v>392</v>
      </c>
      <c r="AI510" s="14">
        <f t="shared" si="1160"/>
        <v>2.8</v>
      </c>
      <c r="AJ510" s="14">
        <f>IFERROR(VLOOKUP(A510,ConEnroll!$A$7:$S$341,13,0),0)</f>
        <v>0</v>
      </c>
      <c r="AK510" s="14">
        <f t="shared" si="1161"/>
        <v>0</v>
      </c>
      <c r="AL510" s="14">
        <f t="shared" si="1116"/>
        <v>392</v>
      </c>
      <c r="AM510" s="14">
        <f t="shared" si="1162"/>
        <v>2.8</v>
      </c>
      <c r="AN510" s="14">
        <f t="shared" si="1163"/>
        <v>1821436.2799024847</v>
      </c>
      <c r="AO510" s="14">
        <f t="shared" si="1164"/>
        <v>13010.259142160605</v>
      </c>
      <c r="AP510" s="62"/>
      <c r="AQ510" s="14">
        <f t="shared" si="1117"/>
        <v>336.51626241428494</v>
      </c>
      <c r="AR510" s="14">
        <f t="shared" si="1122"/>
        <v>0</v>
      </c>
      <c r="AS510" s="14">
        <f t="shared" si="1123"/>
        <v>2.8</v>
      </c>
      <c r="AT510" s="14">
        <f t="shared" si="1165"/>
        <v>339.31626241428495</v>
      </c>
      <c r="AU510" s="37">
        <f t="shared" si="1124"/>
        <v>2.677908547410943E-2</v>
      </c>
      <c r="AV510" s="42"/>
      <c r="AW510" s="14" t="str">
        <f>IFERROR(VLOOKUP($A510,#REF!,27,0),"0")</f>
        <v>0</v>
      </c>
      <c r="AX510" s="14">
        <f t="shared" si="1166"/>
        <v>0</v>
      </c>
      <c r="AY510" s="14" t="str">
        <f>IFERROR(VLOOKUP($A510,SpecEd22!#REF!,23,0)," ")</f>
        <v xml:space="preserve"> </v>
      </c>
      <c r="AZ510" s="14" t="e">
        <f t="shared" si="1167"/>
        <v>#VALUE!</v>
      </c>
      <c r="BA510" s="14">
        <f>IFERROR(VLOOKUP($A510,ECFE!#REF!,23,0),0)</f>
        <v>0</v>
      </c>
      <c r="BB510" s="14">
        <f t="shared" si="1168"/>
        <v>0</v>
      </c>
      <c r="BC510" s="14">
        <f>IFERROR(VLOOKUP($A510,#REF!,17,0),0)</f>
        <v>0</v>
      </c>
      <c r="BD510" s="14">
        <f t="shared" si="1169"/>
        <v>0</v>
      </c>
      <c r="BE510" s="14">
        <f>IFERROR(VLOOKUP($A510,#REF!,9,0),0)</f>
        <v>0</v>
      </c>
      <c r="BF510" s="14">
        <f t="shared" si="1170"/>
        <v>0</v>
      </c>
      <c r="BG510" s="14">
        <v>0</v>
      </c>
      <c r="BH510" s="14">
        <f t="shared" si="1171"/>
        <v>0</v>
      </c>
      <c r="BI510" s="14">
        <f>IFERROR(VLOOKUP($A510,ConEnroll!$A$8:$S$601,15,0),0)</f>
        <v>0</v>
      </c>
      <c r="BJ510" s="14">
        <f t="shared" si="1172"/>
        <v>0</v>
      </c>
      <c r="BK510" s="14">
        <f t="shared" si="1173"/>
        <v>0</v>
      </c>
      <c r="BL510" s="14">
        <f t="shared" si="1174"/>
        <v>0</v>
      </c>
      <c r="BM510" s="14" t="e">
        <f t="shared" si="1175"/>
        <v>#VALUE!</v>
      </c>
      <c r="BN510" s="14" t="e">
        <f t="shared" si="1176"/>
        <v>#VALUE!</v>
      </c>
      <c r="BO510" s="42"/>
      <c r="BP510" s="14">
        <f t="shared" si="1125"/>
        <v>10438.344833842857</v>
      </c>
      <c r="BQ510" s="14" t="e">
        <f t="shared" si="1126"/>
        <v>#VALUE!</v>
      </c>
      <c r="BR510" s="14">
        <f t="shared" si="1177"/>
        <v>2.8</v>
      </c>
      <c r="BS510" s="14" t="e">
        <f t="shared" si="1127"/>
        <v>#VALUE!</v>
      </c>
      <c r="BT510" s="37" t="e">
        <f t="shared" si="1128"/>
        <v>#VALUE!</v>
      </c>
      <c r="BU510" s="41"/>
      <c r="BV510" s="14" t="str">
        <f>IFERROR(VLOOKUP($A510,#REF!,27,0),"0")</f>
        <v>0</v>
      </c>
      <c r="BW510" s="14">
        <f t="shared" si="1178"/>
        <v>0</v>
      </c>
      <c r="BX510" s="14" t="str">
        <f>IFERROR(VLOOKUP($A510,SpecEd22!$Z$22:$AV$606,59,0)," ")</f>
        <v xml:space="preserve"> </v>
      </c>
      <c r="BY510" s="14" t="e">
        <f t="shared" si="1179"/>
        <v>#VALUE!</v>
      </c>
      <c r="BZ510" s="14">
        <f>IFERROR(VLOOKUP($A510,ECFE!#REF!,25,0),0)</f>
        <v>0</v>
      </c>
      <c r="CA510" s="14">
        <f t="shared" si="1180"/>
        <v>0</v>
      </c>
      <c r="CB510" s="14">
        <f>IFERROR(VLOOKUP($A510,#REF!,17,0),0)</f>
        <v>0</v>
      </c>
      <c r="CC510" s="14">
        <f t="shared" si="1181"/>
        <v>0</v>
      </c>
      <c r="CD510" s="14">
        <f>IFERROR(VLOOKUP($A510,#REF!,9,0),0)</f>
        <v>0</v>
      </c>
      <c r="CE510" s="14">
        <f t="shared" si="1182"/>
        <v>0</v>
      </c>
      <c r="CF510" s="14">
        <v>0</v>
      </c>
      <c r="CG510" s="14">
        <f t="shared" si="1183"/>
        <v>0</v>
      </c>
      <c r="CH510" s="14">
        <f>IFERROR(VLOOKUP($A510,ConEnroll!$A$8:$S$601,15,0),0)</f>
        <v>0</v>
      </c>
      <c r="CI510" s="14">
        <f t="shared" si="1184"/>
        <v>0</v>
      </c>
      <c r="CJ510" s="14">
        <f t="shared" si="1185"/>
        <v>0</v>
      </c>
      <c r="CK510" s="14">
        <f t="shared" si="1186"/>
        <v>0</v>
      </c>
      <c r="CL510" s="14" t="e">
        <f t="shared" si="1187"/>
        <v>#VALUE!</v>
      </c>
      <c r="CM510" s="14" t="e">
        <f t="shared" si="1188"/>
        <v>#VALUE!</v>
      </c>
      <c r="CN510" s="42"/>
      <c r="CO510" s="14">
        <f t="shared" si="1129"/>
        <v>-10101.828571428572</v>
      </c>
      <c r="CP510" s="14" t="e">
        <f t="shared" si="1130"/>
        <v>#VALUE!</v>
      </c>
      <c r="CQ510" s="14">
        <f t="shared" si="1131"/>
        <v>0</v>
      </c>
      <c r="CR510" s="14" t="e">
        <f t="shared" si="1132"/>
        <v>#VALUE!</v>
      </c>
      <c r="CS510" s="37" t="e">
        <f t="shared" si="1133"/>
        <v>#VALUE!</v>
      </c>
      <c r="CT510" s="239"/>
      <c r="CU510" s="239"/>
      <c r="CV510" s="468"/>
      <c r="CW510" s="14">
        <f>IFERROR(VLOOKUP($A510,BaseFY23!$A$7:$AK$527,6,0),0)</f>
        <v>140</v>
      </c>
      <c r="CX510" s="14">
        <f>IFERROR(VLOOKUP($A510,BaseFY23!$A$7:$AN$528,28,0),0)</f>
        <v>1430016</v>
      </c>
      <c r="CY510" s="14">
        <f t="shared" si="1189"/>
        <v>10214.4</v>
      </c>
      <c r="CZ510" s="14">
        <f>IFERROR(VLOOKUP($A510,SpecEd23!$A$21:$BB$605,23,0)," ")</f>
        <v>385783.85203549848</v>
      </c>
      <c r="DA510" s="14">
        <f t="shared" si="1190"/>
        <v>2755.5989431107032</v>
      </c>
      <c r="DB510" s="14">
        <f>IFERROR(VLOOKUP($A510,ECFE!$A$16:$AB$347,7,0),0)</f>
        <v>0</v>
      </c>
      <c r="DC510" s="14">
        <f t="shared" si="1191"/>
        <v>0</v>
      </c>
      <c r="DD510" s="14">
        <v>0</v>
      </c>
      <c r="DE510" s="14">
        <f t="shared" si="1192"/>
        <v>0</v>
      </c>
      <c r="DF510" s="14">
        <f>IFERROR(VLOOKUP($A510,ConEnroll!$A$7:$S$338,10,0),0)</f>
        <v>0</v>
      </c>
      <c r="DG510" s="14">
        <f t="shared" si="1193"/>
        <v>0</v>
      </c>
      <c r="DH510" s="14">
        <f t="shared" si="1134"/>
        <v>0</v>
      </c>
      <c r="DI510" s="14">
        <f t="shared" si="1194"/>
        <v>0</v>
      </c>
      <c r="DJ510" s="14">
        <f t="shared" si="1135"/>
        <v>1815799.8520354985</v>
      </c>
      <c r="DK510" s="14">
        <f t="shared" si="1195"/>
        <v>12969.998943110704</v>
      </c>
      <c r="DL510" s="42"/>
      <c r="DM510" s="14">
        <f>IFERROR(VLOOKUP($A510,HouseFY23!$A$7:$AJ$528,28,0),0)</f>
        <v>1505850.83</v>
      </c>
      <c r="DN510" s="14">
        <f t="shared" si="1196"/>
        <v>10756.077357142858</v>
      </c>
      <c r="DO510" s="14">
        <f>IFERROR(VLOOKUP($A510,Compens80percent!$A$13:$M$560,12,0),0)</f>
        <v>0</v>
      </c>
      <c r="DP510" s="14">
        <f t="shared" si="1196"/>
        <v>0</v>
      </c>
      <c r="DQ510" s="14">
        <f t="shared" si="1197"/>
        <v>1505850.83</v>
      </c>
      <c r="DR510" s="14">
        <f t="shared" si="1198"/>
        <v>10756.077357142858</v>
      </c>
      <c r="DS510" s="14">
        <f>IFERROR(VLOOKUP($A510,SpecEd23!$A$21:$Z$550,14,0),0)</f>
        <v>385783.85203549848</v>
      </c>
      <c r="DT510" s="14">
        <f t="shared" si="1199"/>
        <v>2755.5989431107032</v>
      </c>
      <c r="DU510" s="14">
        <f>IFERROR(VLOOKUP($A510,ECFE!$A$16:$AB$347,9,0),0)</f>
        <v>0</v>
      </c>
      <c r="DV510" s="14">
        <f t="shared" si="1200"/>
        <v>0</v>
      </c>
      <c r="DW510" s="14">
        <f>IFERROR(VLOOKUP($A510,ParaFY19!$A$21:$Z$543,7,0),0)</f>
        <v>392</v>
      </c>
      <c r="DX510" s="14">
        <f t="shared" si="1201"/>
        <v>2.8</v>
      </c>
      <c r="DY510" s="14">
        <f>IFERROR(VLOOKUP($A510,ConEnroll!$A$7:$S$341,13,0),0)</f>
        <v>0</v>
      </c>
      <c r="DZ510" s="14">
        <f t="shared" si="1202"/>
        <v>0</v>
      </c>
      <c r="EA510" s="14">
        <f t="shared" si="1136"/>
        <v>392</v>
      </c>
      <c r="EB510" s="14">
        <f t="shared" si="1203"/>
        <v>2.8</v>
      </c>
      <c r="EC510" s="14">
        <f t="shared" si="1137"/>
        <v>1892026.6820354986</v>
      </c>
      <c r="ED510" s="14">
        <f t="shared" si="1204"/>
        <v>13514.476300253562</v>
      </c>
      <c r="EE510" s="62"/>
      <c r="EF510" s="14">
        <f t="shared" si="1138"/>
        <v>541.67735714285845</v>
      </c>
      <c r="EG510" s="14">
        <f t="shared" si="1139"/>
        <v>0</v>
      </c>
      <c r="EH510" s="14">
        <f t="shared" si="1140"/>
        <v>2.8</v>
      </c>
      <c r="EI510" s="14">
        <f t="shared" si="1205"/>
        <v>544.47735714285841</v>
      </c>
      <c r="EJ510" s="37">
        <f t="shared" si="1141"/>
        <v>4.1979753393277593E-2</v>
      </c>
      <c r="EK510" s="42"/>
      <c r="EL510" s="14" t="str">
        <f>IFERROR(VLOOKUP($A510,#REF!,27,0),"0")</f>
        <v>0</v>
      </c>
      <c r="EM510" s="14">
        <f t="shared" si="1206"/>
        <v>0</v>
      </c>
      <c r="EN510" s="14" t="str">
        <f>IFERROR(VLOOKUP($A510,SpecEd23!#REF!,23,0)," ")</f>
        <v xml:space="preserve"> </v>
      </c>
      <c r="EO510" s="14" t="e">
        <f t="shared" si="1207"/>
        <v>#VALUE!</v>
      </c>
      <c r="EP510" s="14">
        <f>IFERROR(VLOOKUP($A510,ECFE!#REF!,24,0),0)</f>
        <v>0</v>
      </c>
      <c r="EQ510" s="14">
        <f t="shared" si="1208"/>
        <v>0</v>
      </c>
      <c r="ER510" s="14">
        <f>IFERROR(VLOOKUP($A510,#REF!,30,0),0)</f>
        <v>0</v>
      </c>
      <c r="ES510" s="14">
        <f t="shared" si="1209"/>
        <v>0</v>
      </c>
      <c r="ET510" s="14">
        <f>IFERROR(VLOOKUP($A510,#REF!,12,0),0)</f>
        <v>0</v>
      </c>
      <c r="EU510" s="14">
        <f t="shared" si="1210"/>
        <v>0</v>
      </c>
      <c r="EV510" s="14">
        <v>0</v>
      </c>
      <c r="EW510" s="14">
        <f t="shared" si="1211"/>
        <v>0</v>
      </c>
      <c r="EX510" s="14">
        <f>IFERROR(VLOOKUP($A510,ConEnroll!$A$8:$S$601,16,0),0)</f>
        <v>0</v>
      </c>
      <c r="EY510" s="14">
        <f t="shared" si="1212"/>
        <v>0</v>
      </c>
      <c r="EZ510" s="14">
        <f t="shared" si="1213"/>
        <v>0</v>
      </c>
      <c r="FA510" s="14">
        <f t="shared" si="1214"/>
        <v>0</v>
      </c>
      <c r="FB510" s="14" t="e">
        <f t="shared" si="1215"/>
        <v>#VALUE!</v>
      </c>
      <c r="FC510" s="14" t="e">
        <f t="shared" si="1216"/>
        <v>#VALUE!</v>
      </c>
      <c r="FD510" s="62"/>
      <c r="FE510" s="14">
        <f t="shared" si="1142"/>
        <v>10756.077357142858</v>
      </c>
      <c r="FF510" s="14" t="e">
        <f t="shared" si="1143"/>
        <v>#VALUE!</v>
      </c>
      <c r="FG510" s="14">
        <f t="shared" si="1217"/>
        <v>2.8</v>
      </c>
      <c r="FH510" s="14" t="e">
        <f t="shared" si="1144"/>
        <v>#VALUE!</v>
      </c>
      <c r="FI510" s="37" t="e">
        <f t="shared" si="1145"/>
        <v>#VALUE!</v>
      </c>
      <c r="FJ510" s="12"/>
      <c r="FK510" s="14" t="str">
        <f>IFERROR(VLOOKUP($A510,#REF!,27,0),"0")</f>
        <v>0</v>
      </c>
      <c r="FL510" s="14">
        <f t="shared" si="1218"/>
        <v>0</v>
      </c>
      <c r="FM510" s="14" t="str">
        <f>IFERROR(VLOOKUP($A510,SpecEd23!$X$22:$Y$610,59,0)," ")</f>
        <v xml:space="preserve"> </v>
      </c>
      <c r="FN510" s="14" t="e">
        <f t="shared" si="1219"/>
        <v>#VALUE!</v>
      </c>
      <c r="FO510" s="14">
        <f>IFERROR(VLOOKUP($A510,ECFE!#REF!,26,0),0)</f>
        <v>0</v>
      </c>
      <c r="FP510" s="14">
        <f t="shared" si="1220"/>
        <v>0</v>
      </c>
      <c r="FQ510" s="14">
        <f>IFERROR(VLOOKUP($A510,#REF!,16,0),0)</f>
        <v>0</v>
      </c>
      <c r="FR510" s="14">
        <f t="shared" si="1221"/>
        <v>0</v>
      </c>
      <c r="FS510" s="14">
        <f>IFERROR(VLOOKUP($A510,#REF!,12,0),0)</f>
        <v>0</v>
      </c>
      <c r="FT510" s="14">
        <f t="shared" si="1222"/>
        <v>0</v>
      </c>
      <c r="FU510" s="14">
        <v>0</v>
      </c>
      <c r="FV510" s="14">
        <f t="shared" si="1223"/>
        <v>0</v>
      </c>
      <c r="FW510" s="14">
        <f>IFERROR(VLOOKUP($A510,ConEnroll!$A$8:$S$601,16,0),0)</f>
        <v>0</v>
      </c>
      <c r="FX510" s="14">
        <f t="shared" si="1224"/>
        <v>0</v>
      </c>
      <c r="FY510" s="14">
        <f t="shared" si="1225"/>
        <v>0</v>
      </c>
      <c r="FZ510" s="14">
        <f t="shared" si="1226"/>
        <v>0</v>
      </c>
      <c r="GA510" s="14" t="e">
        <f t="shared" si="1227"/>
        <v>#VALUE!</v>
      </c>
      <c r="GB510" s="14" t="e">
        <f t="shared" si="1228"/>
        <v>#VALUE!</v>
      </c>
      <c r="GC510" s="39"/>
      <c r="GD510" s="14">
        <f t="shared" si="1146"/>
        <v>-10214.4</v>
      </c>
      <c r="GE510" s="14" t="e">
        <f t="shared" si="1147"/>
        <v>#VALUE!</v>
      </c>
      <c r="GF510" s="14">
        <f t="shared" si="1148"/>
        <v>0</v>
      </c>
      <c r="GG510" s="14" t="e">
        <f t="shared" si="1149"/>
        <v>#VALUE!</v>
      </c>
      <c r="GH510" s="37" t="e">
        <f t="shared" si="1150"/>
        <v>#VALUE!</v>
      </c>
    </row>
    <row r="511" spans="1:190" ht="12.5" x14ac:dyDescent="0.25">
      <c r="A511" s="67">
        <v>4233</v>
      </c>
      <c r="B511" s="35">
        <v>7</v>
      </c>
      <c r="C511" s="14">
        <v>7</v>
      </c>
      <c r="D511" s="14"/>
      <c r="E511" s="14"/>
      <c r="F511" s="35" t="s">
        <v>499</v>
      </c>
      <c r="G511" s="41"/>
      <c r="H511" s="14">
        <f>IFERROR(VLOOKUP($A511,BaseFY22!$A$7:$AK$528,6,0),0)</f>
        <v>243</v>
      </c>
      <c r="I511" s="14">
        <f>IFERROR(VLOOKUP($A511,BaseFY22!$A$7:$AK$528,28,0),0)</f>
        <v>1817047.2</v>
      </c>
      <c r="J511" s="14">
        <f t="shared" si="1151"/>
        <v>7477.5604938271599</v>
      </c>
      <c r="K511" s="14">
        <f>IFERROR(VLOOKUP($A511,SpecEd22!$A$21:$BB$605,24,0)," ")</f>
        <v>1409364.4139287514</v>
      </c>
      <c r="L511" s="14">
        <f t="shared" si="1152"/>
        <v>5799.8535552623516</v>
      </c>
      <c r="M511" s="14">
        <f>IFERROR(VLOOKUP($A511,ECFE!$A$16:$AB$347,7,0),0)</f>
        <v>0</v>
      </c>
      <c r="N511" s="14">
        <f t="shared" si="1118"/>
        <v>0</v>
      </c>
      <c r="O511" s="14">
        <v>0</v>
      </c>
      <c r="P511" s="14">
        <f t="shared" si="1119"/>
        <v>0</v>
      </c>
      <c r="Q511" s="14">
        <f>IFERROR(VLOOKUP($A511,ConEnroll!$A$7:$S$337,10,0),0)</f>
        <v>0</v>
      </c>
      <c r="R511" s="14">
        <f t="shared" si="1153"/>
        <v>0</v>
      </c>
      <c r="S511" s="14">
        <f t="shared" si="1120"/>
        <v>0</v>
      </c>
      <c r="T511" s="14">
        <f t="shared" si="1154"/>
        <v>0</v>
      </c>
      <c r="U511" s="14">
        <f t="shared" si="1121"/>
        <v>3226411.6139287511</v>
      </c>
      <c r="V511" s="14">
        <f t="shared" si="1155"/>
        <v>13277.414049089512</v>
      </c>
      <c r="W511" s="42"/>
      <c r="X511" s="14">
        <f>IFERROR(VLOOKUP($A511,HouseFY22!$A$6:$AJ$528,28,0),0)</f>
        <v>1852379.3969449999</v>
      </c>
      <c r="Y511" s="14">
        <f t="shared" si="1156"/>
        <v>7622.9604812551433</v>
      </c>
      <c r="Z511" s="14">
        <f>IFERROR(VLOOKUP($A511,Compens80percent!$A$13:$M$560,12,0),0)</f>
        <v>0</v>
      </c>
      <c r="AA511" s="14">
        <f t="shared" si="1156"/>
        <v>0</v>
      </c>
      <c r="AB511" s="14">
        <f t="shared" si="1157"/>
        <v>1852379.3969449999</v>
      </c>
      <c r="AC511" s="14">
        <f t="shared" si="1156"/>
        <v>7622.9604812551433</v>
      </c>
      <c r="AD511" s="14">
        <f>IFERROR(VLOOKUP(A511,SpecEd22!$A$21:$Z$550,14,0),0)</f>
        <v>1409364.4139287514</v>
      </c>
      <c r="AE511" s="14">
        <f t="shared" si="1158"/>
        <v>5799.8535552623516</v>
      </c>
      <c r="AF511" s="14">
        <f>IFERROR(VLOOKUP($A511,ECFE!$A$16:$AB$348,8,0),0)</f>
        <v>0</v>
      </c>
      <c r="AG511" s="14">
        <f t="shared" si="1159"/>
        <v>0</v>
      </c>
      <c r="AH511" s="14">
        <f>IFERROR(VLOOKUP(A511,ParaFY19!$A$21:$Z$543,7,0),0)</f>
        <v>1176</v>
      </c>
      <c r="AI511" s="14">
        <f t="shared" si="1160"/>
        <v>4.8395061728395063</v>
      </c>
      <c r="AJ511" s="14">
        <f>IFERROR(VLOOKUP(A511,ConEnroll!$A$7:$S$341,13,0),0)</f>
        <v>0</v>
      </c>
      <c r="AK511" s="14">
        <f t="shared" si="1161"/>
        <v>0</v>
      </c>
      <c r="AL511" s="14">
        <f t="shared" si="1116"/>
        <v>1176</v>
      </c>
      <c r="AM511" s="14">
        <f t="shared" si="1162"/>
        <v>4.8395061728395063</v>
      </c>
      <c r="AN511" s="14">
        <f t="shared" si="1163"/>
        <v>3262919.8108737515</v>
      </c>
      <c r="AO511" s="14">
        <f t="shared" si="1164"/>
        <v>13427.653542690336</v>
      </c>
      <c r="AP511" s="62"/>
      <c r="AQ511" s="14">
        <f t="shared" si="1117"/>
        <v>145.39998742798343</v>
      </c>
      <c r="AR511" s="14">
        <f t="shared" si="1122"/>
        <v>0</v>
      </c>
      <c r="AS511" s="14">
        <f t="shared" si="1123"/>
        <v>4.8395061728395063</v>
      </c>
      <c r="AT511" s="14">
        <f t="shared" si="1165"/>
        <v>150.23949360082293</v>
      </c>
      <c r="AU511" s="37">
        <f t="shared" si="1124"/>
        <v>1.131541827688393E-2</v>
      </c>
      <c r="AV511" s="42"/>
      <c r="AW511" s="14" t="str">
        <f>IFERROR(VLOOKUP($A511,#REF!,27,0),"0")</f>
        <v>0</v>
      </c>
      <c r="AX511" s="14">
        <f t="shared" si="1166"/>
        <v>0</v>
      </c>
      <c r="AY511" s="14" t="str">
        <f>IFERROR(VLOOKUP($A511,SpecEd22!#REF!,23,0)," ")</f>
        <v xml:space="preserve"> </v>
      </c>
      <c r="AZ511" s="14" t="e">
        <f t="shared" si="1167"/>
        <v>#VALUE!</v>
      </c>
      <c r="BA511" s="14">
        <f>IFERROR(VLOOKUP($A511,ECFE!#REF!,23,0),0)</f>
        <v>0</v>
      </c>
      <c r="BB511" s="14">
        <f t="shared" si="1168"/>
        <v>0</v>
      </c>
      <c r="BC511" s="14">
        <f>IFERROR(VLOOKUP($A511,#REF!,17,0),0)</f>
        <v>0</v>
      </c>
      <c r="BD511" s="14">
        <f t="shared" si="1169"/>
        <v>0</v>
      </c>
      <c r="BE511" s="14">
        <f>IFERROR(VLOOKUP($A511,#REF!,9,0),0)</f>
        <v>0</v>
      </c>
      <c r="BF511" s="14">
        <f t="shared" si="1170"/>
        <v>0</v>
      </c>
      <c r="BG511" s="14">
        <v>0</v>
      </c>
      <c r="BH511" s="14">
        <f t="shared" si="1171"/>
        <v>0</v>
      </c>
      <c r="BI511" s="14">
        <f>IFERROR(VLOOKUP($A511,ConEnroll!$A$8:$S$601,15,0),0)</f>
        <v>0</v>
      </c>
      <c r="BJ511" s="14">
        <f t="shared" si="1172"/>
        <v>0</v>
      </c>
      <c r="BK511" s="14">
        <f t="shared" si="1173"/>
        <v>0</v>
      </c>
      <c r="BL511" s="14">
        <f t="shared" si="1174"/>
        <v>0</v>
      </c>
      <c r="BM511" s="14" t="e">
        <f t="shared" si="1175"/>
        <v>#VALUE!</v>
      </c>
      <c r="BN511" s="14" t="e">
        <f t="shared" si="1176"/>
        <v>#VALUE!</v>
      </c>
      <c r="BO511" s="42"/>
      <c r="BP511" s="14">
        <f t="shared" si="1125"/>
        <v>7622.9604812551433</v>
      </c>
      <c r="BQ511" s="14" t="e">
        <f t="shared" si="1126"/>
        <v>#VALUE!</v>
      </c>
      <c r="BR511" s="14">
        <f t="shared" si="1177"/>
        <v>4.8395061728395063</v>
      </c>
      <c r="BS511" s="14" t="e">
        <f t="shared" si="1127"/>
        <v>#VALUE!</v>
      </c>
      <c r="BT511" s="37" t="e">
        <f t="shared" si="1128"/>
        <v>#VALUE!</v>
      </c>
      <c r="BU511" s="41"/>
      <c r="BV511" s="14" t="str">
        <f>IFERROR(VLOOKUP($A511,#REF!,27,0),"0")</f>
        <v>0</v>
      </c>
      <c r="BW511" s="14">
        <f t="shared" si="1178"/>
        <v>0</v>
      </c>
      <c r="BX511" s="14" t="str">
        <f>IFERROR(VLOOKUP($A511,SpecEd22!$Z$22:$AV$606,59,0)," ")</f>
        <v xml:space="preserve"> </v>
      </c>
      <c r="BY511" s="14" t="e">
        <f t="shared" si="1179"/>
        <v>#VALUE!</v>
      </c>
      <c r="BZ511" s="14">
        <f>IFERROR(VLOOKUP($A511,ECFE!#REF!,25,0),0)</f>
        <v>0</v>
      </c>
      <c r="CA511" s="14">
        <f t="shared" si="1180"/>
        <v>0</v>
      </c>
      <c r="CB511" s="14">
        <f>IFERROR(VLOOKUP($A511,#REF!,17,0),0)</f>
        <v>0</v>
      </c>
      <c r="CC511" s="14">
        <f t="shared" si="1181"/>
        <v>0</v>
      </c>
      <c r="CD511" s="14">
        <f>IFERROR(VLOOKUP($A511,#REF!,9,0),0)</f>
        <v>0</v>
      </c>
      <c r="CE511" s="14">
        <f t="shared" si="1182"/>
        <v>0</v>
      </c>
      <c r="CF511" s="14">
        <v>0</v>
      </c>
      <c r="CG511" s="14">
        <f t="shared" si="1183"/>
        <v>0</v>
      </c>
      <c r="CH511" s="14">
        <f>IFERROR(VLOOKUP($A511,ConEnroll!$A$8:$S$601,15,0),0)</f>
        <v>0</v>
      </c>
      <c r="CI511" s="14">
        <f t="shared" si="1184"/>
        <v>0</v>
      </c>
      <c r="CJ511" s="14">
        <f t="shared" si="1185"/>
        <v>0</v>
      </c>
      <c r="CK511" s="14">
        <f t="shared" si="1186"/>
        <v>0</v>
      </c>
      <c r="CL511" s="14" t="e">
        <f t="shared" si="1187"/>
        <v>#VALUE!</v>
      </c>
      <c r="CM511" s="14" t="e">
        <f t="shared" si="1188"/>
        <v>#VALUE!</v>
      </c>
      <c r="CN511" s="42"/>
      <c r="CO511" s="14">
        <f t="shared" si="1129"/>
        <v>-7477.5604938271599</v>
      </c>
      <c r="CP511" s="14" t="e">
        <f t="shared" si="1130"/>
        <v>#VALUE!</v>
      </c>
      <c r="CQ511" s="14">
        <f t="shared" si="1131"/>
        <v>0</v>
      </c>
      <c r="CR511" s="14" t="e">
        <f t="shared" si="1132"/>
        <v>#VALUE!</v>
      </c>
      <c r="CS511" s="37" t="e">
        <f t="shared" si="1133"/>
        <v>#VALUE!</v>
      </c>
      <c r="CT511" s="239"/>
      <c r="CU511" s="239"/>
      <c r="CV511" s="468"/>
      <c r="CW511" s="14">
        <f>IFERROR(VLOOKUP($A511,BaseFY23!$A$7:$AK$527,6,0),0)</f>
        <v>397.35033700000002</v>
      </c>
      <c r="CX511" s="14">
        <f>IFERROR(VLOOKUP($A511,BaseFY23!$A$7:$AN$528,28,0),0)</f>
        <v>2988581.165182</v>
      </c>
      <c r="CY511" s="14">
        <f t="shared" si="1189"/>
        <v>7521.2750233102224</v>
      </c>
      <c r="CZ511" s="14">
        <f>IFERROR(VLOOKUP($A511,SpecEd23!$A$21:$BB$605,23,0)," ")</f>
        <v>2477662.9636509586</v>
      </c>
      <c r="DA511" s="14">
        <f t="shared" si="1190"/>
        <v>6235.462092110818</v>
      </c>
      <c r="DB511" s="14">
        <f>IFERROR(VLOOKUP($A511,ECFE!$A$16:$AB$347,7,0),0)</f>
        <v>0</v>
      </c>
      <c r="DC511" s="14">
        <f t="shared" si="1191"/>
        <v>0</v>
      </c>
      <c r="DD511" s="14">
        <v>0</v>
      </c>
      <c r="DE511" s="14">
        <f t="shared" si="1192"/>
        <v>0</v>
      </c>
      <c r="DF511" s="14">
        <f>IFERROR(VLOOKUP($A511,ConEnroll!$A$7:$S$338,10,0),0)</f>
        <v>0</v>
      </c>
      <c r="DG511" s="14">
        <f t="shared" si="1193"/>
        <v>0</v>
      </c>
      <c r="DH511" s="14">
        <f t="shared" si="1134"/>
        <v>0</v>
      </c>
      <c r="DI511" s="14">
        <f t="shared" si="1194"/>
        <v>0</v>
      </c>
      <c r="DJ511" s="14">
        <f t="shared" si="1135"/>
        <v>5466244.1288329586</v>
      </c>
      <c r="DK511" s="14">
        <f t="shared" si="1195"/>
        <v>13756.73711542104</v>
      </c>
      <c r="DL511" s="42"/>
      <c r="DM511" s="14">
        <f>IFERROR(VLOOKUP($A511,HouseFY23!$A$7:$AJ$528,28,0),0)</f>
        <v>3103370.7651820001</v>
      </c>
      <c r="DN511" s="14">
        <f t="shared" si="1196"/>
        <v>7810.1626605188958</v>
      </c>
      <c r="DO511" s="14">
        <f>IFERROR(VLOOKUP($A511,Compens80percent!$A$13:$M$560,12,0),0)</f>
        <v>0</v>
      </c>
      <c r="DP511" s="14">
        <f t="shared" si="1196"/>
        <v>0</v>
      </c>
      <c r="DQ511" s="14">
        <f t="shared" si="1197"/>
        <v>3103370.7651820001</v>
      </c>
      <c r="DR511" s="14">
        <f t="shared" si="1198"/>
        <v>12771.073107744856</v>
      </c>
      <c r="DS511" s="14">
        <f>IFERROR(VLOOKUP($A511,SpecEd23!$A$21:$Z$550,14,0),0)</f>
        <v>2477662.9636509586</v>
      </c>
      <c r="DT511" s="14">
        <f t="shared" si="1199"/>
        <v>6235.462092110818</v>
      </c>
      <c r="DU511" s="14">
        <f>IFERROR(VLOOKUP($A511,ECFE!$A$16:$AB$347,9,0),0)</f>
        <v>0</v>
      </c>
      <c r="DV511" s="14">
        <f t="shared" si="1200"/>
        <v>0</v>
      </c>
      <c r="DW511" s="14">
        <f>IFERROR(VLOOKUP($A511,ParaFY19!$A$21:$Z$543,7,0),0)</f>
        <v>1176</v>
      </c>
      <c r="DX511" s="14">
        <f t="shared" si="1201"/>
        <v>2.959604888921989</v>
      </c>
      <c r="DY511" s="14">
        <f>IFERROR(VLOOKUP($A511,ConEnroll!$A$7:$S$341,13,0),0)</f>
        <v>0</v>
      </c>
      <c r="DZ511" s="14">
        <f t="shared" si="1202"/>
        <v>0</v>
      </c>
      <c r="EA511" s="14">
        <f t="shared" si="1136"/>
        <v>1176</v>
      </c>
      <c r="EB511" s="14">
        <f t="shared" si="1203"/>
        <v>2.959604888921989</v>
      </c>
      <c r="EC511" s="14">
        <f t="shared" si="1137"/>
        <v>5582209.7288329583</v>
      </c>
      <c r="ED511" s="14">
        <f t="shared" si="1204"/>
        <v>14048.584357518635</v>
      </c>
      <c r="EE511" s="62"/>
      <c r="EF511" s="14">
        <f t="shared" si="1138"/>
        <v>288.88763720867337</v>
      </c>
      <c r="EG511" s="14">
        <f t="shared" si="1139"/>
        <v>0</v>
      </c>
      <c r="EH511" s="14">
        <f t="shared" si="1140"/>
        <v>2.959604888921989</v>
      </c>
      <c r="EI511" s="14">
        <f t="shared" si="1205"/>
        <v>291.84724209759537</v>
      </c>
      <c r="EJ511" s="37">
        <f t="shared" si="1141"/>
        <v>2.1214859283051953E-2</v>
      </c>
      <c r="EK511" s="42"/>
      <c r="EL511" s="14" t="str">
        <f>IFERROR(VLOOKUP($A511,#REF!,27,0),"0")</f>
        <v>0</v>
      </c>
      <c r="EM511" s="14">
        <f t="shared" si="1206"/>
        <v>0</v>
      </c>
      <c r="EN511" s="14" t="str">
        <f>IFERROR(VLOOKUP($A511,SpecEd23!#REF!,23,0)," ")</f>
        <v xml:space="preserve"> </v>
      </c>
      <c r="EO511" s="14" t="e">
        <f t="shared" si="1207"/>
        <v>#VALUE!</v>
      </c>
      <c r="EP511" s="14">
        <f>IFERROR(VLOOKUP($A511,ECFE!#REF!,24,0),0)</f>
        <v>0</v>
      </c>
      <c r="EQ511" s="14">
        <f t="shared" si="1208"/>
        <v>0</v>
      </c>
      <c r="ER511" s="14">
        <f>IFERROR(VLOOKUP($A511,#REF!,30,0),0)</f>
        <v>0</v>
      </c>
      <c r="ES511" s="14">
        <f t="shared" si="1209"/>
        <v>0</v>
      </c>
      <c r="ET511" s="14">
        <f>IFERROR(VLOOKUP($A511,#REF!,12,0),0)</f>
        <v>0</v>
      </c>
      <c r="EU511" s="14">
        <f t="shared" si="1210"/>
        <v>0</v>
      </c>
      <c r="EV511" s="14">
        <v>0</v>
      </c>
      <c r="EW511" s="14">
        <f t="shared" si="1211"/>
        <v>0</v>
      </c>
      <c r="EX511" s="14">
        <f>IFERROR(VLOOKUP($A511,ConEnroll!$A$8:$S$601,16,0),0)</f>
        <v>0</v>
      </c>
      <c r="EY511" s="14">
        <f t="shared" si="1212"/>
        <v>0</v>
      </c>
      <c r="EZ511" s="14">
        <f t="shared" si="1213"/>
        <v>0</v>
      </c>
      <c r="FA511" s="14">
        <f t="shared" si="1214"/>
        <v>0</v>
      </c>
      <c r="FB511" s="14" t="e">
        <f t="shared" si="1215"/>
        <v>#VALUE!</v>
      </c>
      <c r="FC511" s="14" t="e">
        <f t="shared" si="1216"/>
        <v>#VALUE!</v>
      </c>
      <c r="FD511" s="62"/>
      <c r="FE511" s="14">
        <f t="shared" si="1142"/>
        <v>7810.1626605188958</v>
      </c>
      <c r="FF511" s="14" t="e">
        <f t="shared" si="1143"/>
        <v>#VALUE!</v>
      </c>
      <c r="FG511" s="14">
        <f t="shared" si="1217"/>
        <v>2.959604888921989</v>
      </c>
      <c r="FH511" s="14" t="e">
        <f t="shared" si="1144"/>
        <v>#VALUE!</v>
      </c>
      <c r="FI511" s="37" t="e">
        <f t="shared" si="1145"/>
        <v>#VALUE!</v>
      </c>
      <c r="FJ511" s="12"/>
      <c r="FK511" s="14" t="str">
        <f>IFERROR(VLOOKUP($A511,#REF!,27,0),"0")</f>
        <v>0</v>
      </c>
      <c r="FL511" s="14">
        <f t="shared" si="1218"/>
        <v>0</v>
      </c>
      <c r="FM511" s="14" t="str">
        <f>IFERROR(VLOOKUP($A511,SpecEd23!$X$22:$Y$610,59,0)," ")</f>
        <v xml:space="preserve"> </v>
      </c>
      <c r="FN511" s="14" t="e">
        <f t="shared" si="1219"/>
        <v>#VALUE!</v>
      </c>
      <c r="FO511" s="14">
        <f>IFERROR(VLOOKUP($A511,ECFE!#REF!,26,0),0)</f>
        <v>0</v>
      </c>
      <c r="FP511" s="14">
        <f t="shared" si="1220"/>
        <v>0</v>
      </c>
      <c r="FQ511" s="14">
        <f>IFERROR(VLOOKUP($A511,#REF!,16,0),0)</f>
        <v>0</v>
      </c>
      <c r="FR511" s="14">
        <f t="shared" si="1221"/>
        <v>0</v>
      </c>
      <c r="FS511" s="14">
        <f>IFERROR(VLOOKUP($A511,#REF!,12,0),0)</f>
        <v>0</v>
      </c>
      <c r="FT511" s="14">
        <f t="shared" si="1222"/>
        <v>0</v>
      </c>
      <c r="FU511" s="14">
        <v>0</v>
      </c>
      <c r="FV511" s="14">
        <f t="shared" si="1223"/>
        <v>0</v>
      </c>
      <c r="FW511" s="14">
        <f>IFERROR(VLOOKUP($A511,ConEnroll!$A$8:$S$601,16,0),0)</f>
        <v>0</v>
      </c>
      <c r="FX511" s="14">
        <f t="shared" si="1224"/>
        <v>0</v>
      </c>
      <c r="FY511" s="14">
        <f t="shared" si="1225"/>
        <v>0</v>
      </c>
      <c r="FZ511" s="14">
        <f t="shared" si="1226"/>
        <v>0</v>
      </c>
      <c r="GA511" s="14" t="e">
        <f t="shared" si="1227"/>
        <v>#VALUE!</v>
      </c>
      <c r="GB511" s="14" t="e">
        <f t="shared" si="1228"/>
        <v>#VALUE!</v>
      </c>
      <c r="GC511" s="39"/>
      <c r="GD511" s="14">
        <f t="shared" si="1146"/>
        <v>-7521.2750233102224</v>
      </c>
      <c r="GE511" s="14" t="e">
        <f t="shared" si="1147"/>
        <v>#VALUE!</v>
      </c>
      <c r="GF511" s="14">
        <f t="shared" si="1148"/>
        <v>0</v>
      </c>
      <c r="GG511" s="14" t="e">
        <f t="shared" si="1149"/>
        <v>#VALUE!</v>
      </c>
      <c r="GH511" s="37" t="e">
        <f t="shared" si="1150"/>
        <v>#VALUE!</v>
      </c>
    </row>
    <row r="512" spans="1:190" ht="12.5" x14ac:dyDescent="0.25">
      <c r="A512" s="67">
        <v>4235</v>
      </c>
      <c r="B512" s="35">
        <v>7</v>
      </c>
      <c r="C512" s="14">
        <v>7</v>
      </c>
      <c r="D512" s="14"/>
      <c r="E512" s="14"/>
      <c r="F512" s="35" t="s">
        <v>500</v>
      </c>
      <c r="G512" s="41"/>
      <c r="H512" s="14">
        <f>IFERROR(VLOOKUP($A512,BaseFY22!$A$7:$AK$528,6,0),0)</f>
        <v>0</v>
      </c>
      <c r="I512" s="14">
        <f>IFERROR(VLOOKUP($A512,BaseFY22!$A$7:$AK$528,28,0),0)</f>
        <v>0</v>
      </c>
      <c r="J512" s="14">
        <f t="shared" si="1151"/>
        <v>0</v>
      </c>
      <c r="K512" s="14">
        <f>IFERROR(VLOOKUP($A512,SpecEd22!$A$21:$BB$605,24,0)," ")</f>
        <v>0</v>
      </c>
      <c r="L512" s="14">
        <f t="shared" si="1152"/>
        <v>0</v>
      </c>
      <c r="M512" s="14">
        <f>IFERROR(VLOOKUP($A512,ECFE!$A$16:$AB$347,7,0),0)</f>
        <v>0</v>
      </c>
      <c r="N512" s="14">
        <f t="shared" si="1118"/>
        <v>0</v>
      </c>
      <c r="O512" s="14">
        <v>0</v>
      </c>
      <c r="P512" s="14">
        <f t="shared" si="1119"/>
        <v>0</v>
      </c>
      <c r="Q512" s="14">
        <f>IFERROR(VLOOKUP($A512,ConEnroll!$A$7:$S$337,10,0),0)</f>
        <v>0</v>
      </c>
      <c r="R512" s="14">
        <f t="shared" si="1153"/>
        <v>0</v>
      </c>
      <c r="S512" s="14">
        <f t="shared" si="1120"/>
        <v>0</v>
      </c>
      <c r="T512" s="14">
        <f t="shared" si="1154"/>
        <v>0</v>
      </c>
      <c r="U512" s="14">
        <f t="shared" si="1121"/>
        <v>0</v>
      </c>
      <c r="V512" s="14">
        <f t="shared" si="1155"/>
        <v>0</v>
      </c>
      <c r="W512" s="42"/>
      <c r="X512" s="14">
        <f>IFERROR(VLOOKUP($A512,HouseFY22!$A$6:$AJ$528,28,0),0)</f>
        <v>0</v>
      </c>
      <c r="Y512" s="14">
        <f t="shared" si="1156"/>
        <v>0</v>
      </c>
      <c r="Z512" s="14">
        <f>IFERROR(VLOOKUP($A512,Compens80percent!$A$13:$M$560,12,0),0)</f>
        <v>0</v>
      </c>
      <c r="AA512" s="14">
        <f t="shared" si="1156"/>
        <v>0</v>
      </c>
      <c r="AB512" s="14">
        <f t="shared" si="1157"/>
        <v>0</v>
      </c>
      <c r="AC512" s="14">
        <f t="shared" si="1156"/>
        <v>0</v>
      </c>
      <c r="AD512" s="14">
        <f>IFERROR(VLOOKUP(A512,SpecEd22!$A$21:$Z$550,14,0),0)</f>
        <v>0</v>
      </c>
      <c r="AE512" s="14">
        <f t="shared" si="1158"/>
        <v>0</v>
      </c>
      <c r="AF512" s="14">
        <f>IFERROR(VLOOKUP($A512,ECFE!$A$16:$AB$348,8,0),0)</f>
        <v>0</v>
      </c>
      <c r="AG512" s="14">
        <f t="shared" si="1159"/>
        <v>0</v>
      </c>
      <c r="AH512" s="14">
        <f>IFERROR(VLOOKUP(A512,ParaFY19!$A$21:$Z$543,7,0),0)</f>
        <v>0</v>
      </c>
      <c r="AI512" s="14">
        <f t="shared" si="1160"/>
        <v>0</v>
      </c>
      <c r="AJ512" s="14">
        <f>IFERROR(VLOOKUP(A512,ConEnroll!$A$7:$S$341,13,0),0)</f>
        <v>0</v>
      </c>
      <c r="AK512" s="14">
        <f t="shared" si="1161"/>
        <v>0</v>
      </c>
      <c r="AL512" s="14">
        <f t="shared" si="1116"/>
        <v>0</v>
      </c>
      <c r="AM512" s="14">
        <f t="shared" si="1162"/>
        <v>0</v>
      </c>
      <c r="AN512" s="14">
        <f t="shared" si="1163"/>
        <v>0</v>
      </c>
      <c r="AO512" s="14">
        <f t="shared" si="1164"/>
        <v>0</v>
      </c>
      <c r="AP512" s="62"/>
      <c r="AQ512" s="14">
        <f t="shared" si="1117"/>
        <v>0</v>
      </c>
      <c r="AR512" s="14">
        <f t="shared" si="1122"/>
        <v>0</v>
      </c>
      <c r="AS512" s="14">
        <f t="shared" si="1123"/>
        <v>0</v>
      </c>
      <c r="AT512" s="14">
        <f t="shared" si="1165"/>
        <v>0</v>
      </c>
      <c r="AU512" s="37">
        <f t="shared" si="1124"/>
        <v>0</v>
      </c>
      <c r="AV512" s="42"/>
      <c r="AW512" s="14" t="str">
        <f>IFERROR(VLOOKUP($A512,#REF!,27,0),"0")</f>
        <v>0</v>
      </c>
      <c r="AX512" s="14">
        <f t="shared" si="1166"/>
        <v>0</v>
      </c>
      <c r="AY512" s="14" t="str">
        <f>IFERROR(VLOOKUP($A512,SpecEd22!#REF!,23,0)," ")</f>
        <v xml:space="preserve"> </v>
      </c>
      <c r="AZ512" s="14">
        <f t="shared" si="1167"/>
        <v>0</v>
      </c>
      <c r="BA512" s="14">
        <f>IFERROR(VLOOKUP($A512,ECFE!#REF!,23,0),0)</f>
        <v>0</v>
      </c>
      <c r="BB512" s="14">
        <f t="shared" si="1168"/>
        <v>0</v>
      </c>
      <c r="BC512" s="14">
        <f>IFERROR(VLOOKUP($A512,#REF!,17,0),0)</f>
        <v>0</v>
      </c>
      <c r="BD512" s="14">
        <f t="shared" si="1169"/>
        <v>0</v>
      </c>
      <c r="BE512" s="14">
        <f>IFERROR(VLOOKUP($A512,#REF!,9,0),0)</f>
        <v>0</v>
      </c>
      <c r="BF512" s="14">
        <f t="shared" si="1170"/>
        <v>0</v>
      </c>
      <c r="BG512" s="14">
        <v>0</v>
      </c>
      <c r="BH512" s="14">
        <f t="shared" si="1171"/>
        <v>0</v>
      </c>
      <c r="BI512" s="14">
        <f>IFERROR(VLOOKUP($A512,ConEnroll!$A$8:$S$601,15,0),0)</f>
        <v>0</v>
      </c>
      <c r="BJ512" s="14">
        <f t="shared" si="1172"/>
        <v>0</v>
      </c>
      <c r="BK512" s="14">
        <f t="shared" si="1173"/>
        <v>0</v>
      </c>
      <c r="BL512" s="14">
        <f t="shared" si="1174"/>
        <v>0</v>
      </c>
      <c r="BM512" s="14" t="e">
        <f t="shared" si="1175"/>
        <v>#VALUE!</v>
      </c>
      <c r="BN512" s="14">
        <f t="shared" si="1176"/>
        <v>0</v>
      </c>
      <c r="BO512" s="42"/>
      <c r="BP512" s="14">
        <f t="shared" si="1125"/>
        <v>0</v>
      </c>
      <c r="BQ512" s="14">
        <f t="shared" si="1126"/>
        <v>0</v>
      </c>
      <c r="BR512" s="14">
        <f t="shared" si="1177"/>
        <v>0</v>
      </c>
      <c r="BS512" s="14">
        <f t="shared" si="1127"/>
        <v>0</v>
      </c>
      <c r="BT512" s="37">
        <f t="shared" si="1128"/>
        <v>0</v>
      </c>
      <c r="BU512" s="41"/>
      <c r="BV512" s="14" t="str">
        <f>IFERROR(VLOOKUP($A512,#REF!,27,0),"0")</f>
        <v>0</v>
      </c>
      <c r="BW512" s="14">
        <f t="shared" si="1178"/>
        <v>0</v>
      </c>
      <c r="BX512" s="14" t="str">
        <f>IFERROR(VLOOKUP($A512,SpecEd22!$Z$22:$AV$606,59,0)," ")</f>
        <v xml:space="preserve"> </v>
      </c>
      <c r="BY512" s="14">
        <f t="shared" si="1179"/>
        <v>0</v>
      </c>
      <c r="BZ512" s="14">
        <f>IFERROR(VLOOKUP($A512,ECFE!#REF!,25,0),0)</f>
        <v>0</v>
      </c>
      <c r="CA512" s="14">
        <f t="shared" si="1180"/>
        <v>0</v>
      </c>
      <c r="CB512" s="14">
        <f>IFERROR(VLOOKUP($A512,#REF!,17,0),0)</f>
        <v>0</v>
      </c>
      <c r="CC512" s="14">
        <f t="shared" si="1181"/>
        <v>0</v>
      </c>
      <c r="CD512" s="14">
        <f>IFERROR(VLOOKUP($A512,#REF!,9,0),0)</f>
        <v>0</v>
      </c>
      <c r="CE512" s="14">
        <f t="shared" si="1182"/>
        <v>0</v>
      </c>
      <c r="CF512" s="14">
        <v>0</v>
      </c>
      <c r="CG512" s="14">
        <f t="shared" si="1183"/>
        <v>0</v>
      </c>
      <c r="CH512" s="14">
        <f>IFERROR(VLOOKUP($A512,ConEnroll!$A$8:$S$601,15,0),0)</f>
        <v>0</v>
      </c>
      <c r="CI512" s="14">
        <f t="shared" si="1184"/>
        <v>0</v>
      </c>
      <c r="CJ512" s="14">
        <f t="shared" si="1185"/>
        <v>0</v>
      </c>
      <c r="CK512" s="14">
        <f t="shared" si="1186"/>
        <v>0</v>
      </c>
      <c r="CL512" s="14" t="e">
        <f t="shared" si="1187"/>
        <v>#VALUE!</v>
      </c>
      <c r="CM512" s="14">
        <f t="shared" si="1188"/>
        <v>0</v>
      </c>
      <c r="CN512" s="42"/>
      <c r="CO512" s="14">
        <f t="shared" si="1129"/>
        <v>0</v>
      </c>
      <c r="CP512" s="14">
        <f t="shared" si="1130"/>
        <v>0</v>
      </c>
      <c r="CQ512" s="14">
        <f t="shared" si="1131"/>
        <v>0</v>
      </c>
      <c r="CR512" s="14">
        <f t="shared" si="1132"/>
        <v>0</v>
      </c>
      <c r="CS512" s="37">
        <f t="shared" si="1133"/>
        <v>0</v>
      </c>
      <c r="CT512" s="239"/>
      <c r="CU512" s="239"/>
      <c r="CV512" s="468"/>
      <c r="CW512" s="14">
        <f>IFERROR(VLOOKUP($A512,BaseFY23!$A$7:$AK$527,6,0),0)</f>
        <v>0</v>
      </c>
      <c r="CX512" s="14">
        <f>IFERROR(VLOOKUP($A512,BaseFY23!$A$7:$AN$528,28,0),0)</f>
        <v>0</v>
      </c>
      <c r="CY512" s="14">
        <f t="shared" si="1189"/>
        <v>0</v>
      </c>
      <c r="CZ512" s="14">
        <f>IFERROR(VLOOKUP($A512,SpecEd23!$A$21:$BB$605,23,0)," ")</f>
        <v>0</v>
      </c>
      <c r="DA512" s="14">
        <f t="shared" si="1190"/>
        <v>0</v>
      </c>
      <c r="DB512" s="14">
        <f>IFERROR(VLOOKUP($A512,ECFE!$A$16:$AB$347,7,0),0)</f>
        <v>0</v>
      </c>
      <c r="DC512" s="14">
        <f t="shared" si="1191"/>
        <v>0</v>
      </c>
      <c r="DD512" s="14">
        <v>0</v>
      </c>
      <c r="DE512" s="14">
        <f t="shared" si="1192"/>
        <v>0</v>
      </c>
      <c r="DF512" s="14">
        <f>IFERROR(VLOOKUP($A512,ConEnroll!$A$7:$S$338,10,0),0)</f>
        <v>0</v>
      </c>
      <c r="DG512" s="14">
        <f t="shared" si="1193"/>
        <v>0</v>
      </c>
      <c r="DH512" s="14">
        <f t="shared" si="1134"/>
        <v>0</v>
      </c>
      <c r="DI512" s="14">
        <f t="shared" si="1194"/>
        <v>0</v>
      </c>
      <c r="DJ512" s="14">
        <f t="shared" si="1135"/>
        <v>0</v>
      </c>
      <c r="DK512" s="14">
        <f t="shared" si="1195"/>
        <v>0</v>
      </c>
      <c r="DL512" s="42"/>
      <c r="DM512" s="14">
        <f>IFERROR(VLOOKUP($A512,HouseFY23!$A$7:$AJ$528,28,0),0)</f>
        <v>0</v>
      </c>
      <c r="DN512" s="14">
        <f t="shared" si="1196"/>
        <v>0</v>
      </c>
      <c r="DO512" s="14">
        <f>IFERROR(VLOOKUP($A512,Compens80percent!$A$13:$M$560,12,0),0)</f>
        <v>0</v>
      </c>
      <c r="DP512" s="14">
        <f t="shared" si="1196"/>
        <v>0</v>
      </c>
      <c r="DQ512" s="14">
        <f t="shared" si="1197"/>
        <v>0</v>
      </c>
      <c r="DR512" s="14">
        <f t="shared" si="1198"/>
        <v>0</v>
      </c>
      <c r="DS512" s="14">
        <f>IFERROR(VLOOKUP($A512,SpecEd23!$A$21:$Z$550,14,0),0)</f>
        <v>0</v>
      </c>
      <c r="DT512" s="14">
        <f t="shared" si="1199"/>
        <v>0</v>
      </c>
      <c r="DU512" s="14">
        <f>IFERROR(VLOOKUP($A512,ECFE!$A$16:$AB$347,9,0),0)</f>
        <v>0</v>
      </c>
      <c r="DV512" s="14">
        <f t="shared" si="1200"/>
        <v>0</v>
      </c>
      <c r="DW512" s="14">
        <f>IFERROR(VLOOKUP($A512,ParaFY19!$A$21:$Z$543,7,0),0)</f>
        <v>0</v>
      </c>
      <c r="DX512" s="14">
        <f t="shared" si="1201"/>
        <v>0</v>
      </c>
      <c r="DY512" s="14">
        <f>IFERROR(VLOOKUP($A512,ConEnroll!$A$7:$S$341,13,0),0)</f>
        <v>0</v>
      </c>
      <c r="DZ512" s="14">
        <f t="shared" si="1202"/>
        <v>0</v>
      </c>
      <c r="EA512" s="14">
        <f t="shared" si="1136"/>
        <v>0</v>
      </c>
      <c r="EB512" s="14">
        <f t="shared" si="1203"/>
        <v>0</v>
      </c>
      <c r="EC512" s="14">
        <f t="shared" si="1137"/>
        <v>0</v>
      </c>
      <c r="ED512" s="14">
        <f t="shared" si="1204"/>
        <v>0</v>
      </c>
      <c r="EE512" s="62"/>
      <c r="EF512" s="14">
        <f t="shared" si="1138"/>
        <v>0</v>
      </c>
      <c r="EG512" s="14">
        <f t="shared" si="1139"/>
        <v>0</v>
      </c>
      <c r="EH512" s="14">
        <f t="shared" si="1140"/>
        <v>0</v>
      </c>
      <c r="EI512" s="14">
        <f t="shared" si="1205"/>
        <v>0</v>
      </c>
      <c r="EJ512" s="37">
        <f t="shared" si="1141"/>
        <v>0</v>
      </c>
      <c r="EK512" s="42"/>
      <c r="EL512" s="14" t="str">
        <f>IFERROR(VLOOKUP($A512,#REF!,27,0),"0")</f>
        <v>0</v>
      </c>
      <c r="EM512" s="14">
        <f t="shared" si="1206"/>
        <v>0</v>
      </c>
      <c r="EN512" s="14" t="str">
        <f>IFERROR(VLOOKUP($A512,SpecEd23!#REF!,23,0)," ")</f>
        <v xml:space="preserve"> </v>
      </c>
      <c r="EO512" s="14">
        <f t="shared" si="1207"/>
        <v>0</v>
      </c>
      <c r="EP512" s="14">
        <f>IFERROR(VLOOKUP($A512,ECFE!#REF!,24,0),0)</f>
        <v>0</v>
      </c>
      <c r="EQ512" s="14">
        <f t="shared" si="1208"/>
        <v>0</v>
      </c>
      <c r="ER512" s="14">
        <f>IFERROR(VLOOKUP($A512,#REF!,30,0),0)</f>
        <v>0</v>
      </c>
      <c r="ES512" s="14">
        <f t="shared" si="1209"/>
        <v>0</v>
      </c>
      <c r="ET512" s="14">
        <f>IFERROR(VLOOKUP($A512,#REF!,12,0),0)</f>
        <v>0</v>
      </c>
      <c r="EU512" s="14">
        <f t="shared" si="1210"/>
        <v>0</v>
      </c>
      <c r="EV512" s="14">
        <v>0</v>
      </c>
      <c r="EW512" s="14">
        <f t="shared" si="1211"/>
        <v>0</v>
      </c>
      <c r="EX512" s="14">
        <f>IFERROR(VLOOKUP($A512,ConEnroll!$A$8:$S$601,16,0),0)</f>
        <v>0</v>
      </c>
      <c r="EY512" s="14">
        <f t="shared" si="1212"/>
        <v>0</v>
      </c>
      <c r="EZ512" s="14">
        <f t="shared" si="1213"/>
        <v>0</v>
      </c>
      <c r="FA512" s="14">
        <f t="shared" si="1214"/>
        <v>0</v>
      </c>
      <c r="FB512" s="14" t="e">
        <f t="shared" si="1215"/>
        <v>#VALUE!</v>
      </c>
      <c r="FC512" s="14">
        <f t="shared" si="1216"/>
        <v>0</v>
      </c>
      <c r="FD512" s="62"/>
      <c r="FE512" s="14">
        <f t="shared" si="1142"/>
        <v>0</v>
      </c>
      <c r="FF512" s="14">
        <f t="shared" si="1143"/>
        <v>0</v>
      </c>
      <c r="FG512" s="14">
        <f t="shared" si="1217"/>
        <v>0</v>
      </c>
      <c r="FH512" s="14">
        <f t="shared" si="1144"/>
        <v>0</v>
      </c>
      <c r="FI512" s="37">
        <f t="shared" si="1145"/>
        <v>0</v>
      </c>
      <c r="FJ512" s="12"/>
      <c r="FK512" s="14" t="str">
        <f>IFERROR(VLOOKUP($A512,#REF!,27,0),"0")</f>
        <v>0</v>
      </c>
      <c r="FL512" s="14">
        <f t="shared" si="1218"/>
        <v>0</v>
      </c>
      <c r="FM512" s="14" t="str">
        <f>IFERROR(VLOOKUP($A512,SpecEd23!$X$22:$Y$610,59,0)," ")</f>
        <v xml:space="preserve"> </v>
      </c>
      <c r="FN512" s="14">
        <f t="shared" si="1219"/>
        <v>0</v>
      </c>
      <c r="FO512" s="14">
        <f>IFERROR(VLOOKUP($A512,ECFE!#REF!,26,0),0)</f>
        <v>0</v>
      </c>
      <c r="FP512" s="14">
        <f t="shared" si="1220"/>
        <v>0</v>
      </c>
      <c r="FQ512" s="14">
        <f>IFERROR(VLOOKUP($A512,#REF!,16,0),0)</f>
        <v>0</v>
      </c>
      <c r="FR512" s="14">
        <f t="shared" si="1221"/>
        <v>0</v>
      </c>
      <c r="FS512" s="14">
        <f>IFERROR(VLOOKUP($A512,#REF!,12,0),0)</f>
        <v>0</v>
      </c>
      <c r="FT512" s="14">
        <f t="shared" si="1222"/>
        <v>0</v>
      </c>
      <c r="FU512" s="14">
        <v>0</v>
      </c>
      <c r="FV512" s="14">
        <f t="shared" si="1223"/>
        <v>0</v>
      </c>
      <c r="FW512" s="14">
        <f>IFERROR(VLOOKUP($A512,ConEnroll!$A$8:$S$601,16,0),0)</f>
        <v>0</v>
      </c>
      <c r="FX512" s="14">
        <f t="shared" si="1224"/>
        <v>0</v>
      </c>
      <c r="FY512" s="14">
        <f t="shared" si="1225"/>
        <v>0</v>
      </c>
      <c r="FZ512" s="14">
        <f t="shared" si="1226"/>
        <v>0</v>
      </c>
      <c r="GA512" s="14" t="e">
        <f t="shared" si="1227"/>
        <v>#VALUE!</v>
      </c>
      <c r="GB512" s="14">
        <f t="shared" si="1228"/>
        <v>0</v>
      </c>
      <c r="GC512" s="39"/>
      <c r="GD512" s="14">
        <f t="shared" si="1146"/>
        <v>0</v>
      </c>
      <c r="GE512" s="14">
        <f t="shared" si="1147"/>
        <v>0</v>
      </c>
      <c r="GF512" s="14">
        <f t="shared" si="1148"/>
        <v>0</v>
      </c>
      <c r="GG512" s="14">
        <f t="shared" si="1149"/>
        <v>0</v>
      </c>
      <c r="GH512" s="37">
        <f t="shared" si="1150"/>
        <v>0</v>
      </c>
    </row>
    <row r="513" spans="1:190" ht="12.5" x14ac:dyDescent="0.25">
      <c r="A513" s="67">
        <v>4237</v>
      </c>
      <c r="B513" s="35">
        <v>7</v>
      </c>
      <c r="C513" s="14">
        <v>7</v>
      </c>
      <c r="D513" s="14"/>
      <c r="E513" s="14"/>
      <c r="F513" s="35" t="s">
        <v>1018</v>
      </c>
      <c r="G513" s="41"/>
      <c r="H513" s="14">
        <f>IFERROR(VLOOKUP($A513,BaseFY22!$A$7:$AK$528,6,0),0)</f>
        <v>110</v>
      </c>
      <c r="I513" s="14">
        <f>IFERROR(VLOOKUP($A513,BaseFY22!$A$7:$AK$528,28,0),0)</f>
        <v>1237174</v>
      </c>
      <c r="J513" s="14">
        <f t="shared" si="1151"/>
        <v>11247.036363636364</v>
      </c>
      <c r="K513" s="14">
        <f>IFERROR(VLOOKUP($A513,SpecEd22!$A$21:$BB$605,24,0)," ")</f>
        <v>364632.171447756</v>
      </c>
      <c r="L513" s="14">
        <f t="shared" si="1152"/>
        <v>3314.8379222523272</v>
      </c>
      <c r="M513" s="14">
        <f>IFERROR(VLOOKUP($A513,ECFE!$A$16:$AB$347,7,0),0)</f>
        <v>0</v>
      </c>
      <c r="N513" s="14">
        <f t="shared" si="1118"/>
        <v>0</v>
      </c>
      <c r="O513" s="14">
        <v>0</v>
      </c>
      <c r="P513" s="14">
        <f t="shared" si="1119"/>
        <v>0</v>
      </c>
      <c r="Q513" s="14">
        <f>IFERROR(VLOOKUP($A513,ConEnroll!$A$7:$S$337,10,0),0)</f>
        <v>157.28</v>
      </c>
      <c r="R513" s="14">
        <f t="shared" si="1153"/>
        <v>1.4298181818181819</v>
      </c>
      <c r="S513" s="14">
        <f t="shared" si="1120"/>
        <v>157.28</v>
      </c>
      <c r="T513" s="14">
        <f t="shared" si="1154"/>
        <v>1.4298181818181819</v>
      </c>
      <c r="U513" s="14">
        <f t="shared" si="1121"/>
        <v>1601963.451447756</v>
      </c>
      <c r="V513" s="14">
        <f t="shared" si="1155"/>
        <v>14563.30410407051</v>
      </c>
      <c r="W513" s="42"/>
      <c r="X513" s="14">
        <f>IFERROR(VLOOKUP($A513,HouseFY22!$A$6:$AJ$528,28,0),0)</f>
        <v>1271580.7361659999</v>
      </c>
      <c r="Y513" s="14">
        <f t="shared" si="1156"/>
        <v>11559.824874236363</v>
      </c>
      <c r="Z513" s="14">
        <f>IFERROR(VLOOKUP($A513,Compens80percent!$A$13:$M$560,12,0),0)</f>
        <v>4926.0800000000163</v>
      </c>
      <c r="AA513" s="14">
        <f t="shared" si="1156"/>
        <v>44.782545454545605</v>
      </c>
      <c r="AB513" s="14">
        <f t="shared" si="1157"/>
        <v>1276506.816166</v>
      </c>
      <c r="AC513" s="14">
        <f t="shared" si="1156"/>
        <v>11604.607419690909</v>
      </c>
      <c r="AD513" s="14">
        <f>IFERROR(VLOOKUP(A513,SpecEd22!$A$21:$Z$550,14,0),0)</f>
        <v>364632.171447756</v>
      </c>
      <c r="AE513" s="14">
        <f t="shared" si="1158"/>
        <v>3314.8379222523272</v>
      </c>
      <c r="AF513" s="14">
        <f>IFERROR(VLOOKUP($A513,ECFE!$A$16:$AB$348,8,0),0)</f>
        <v>0</v>
      </c>
      <c r="AG513" s="14">
        <f t="shared" si="1159"/>
        <v>0</v>
      </c>
      <c r="AH513" s="14">
        <f>IFERROR(VLOOKUP(A513,ParaFY19!$A$21:$Z$543,7,0),0)</f>
        <v>392</v>
      </c>
      <c r="AI513" s="14">
        <f t="shared" si="1160"/>
        <v>3.5636363636363635</v>
      </c>
      <c r="AJ513" s="14">
        <f>IFERROR(VLOOKUP(A513,ConEnroll!$A$7:$S$341,13,0),0)</f>
        <v>196.6</v>
      </c>
      <c r="AK513" s="14">
        <f t="shared" si="1161"/>
        <v>1.7872727272727271</v>
      </c>
      <c r="AL513" s="14">
        <f t="shared" si="1116"/>
        <v>588.6</v>
      </c>
      <c r="AM513" s="14">
        <f t="shared" si="1162"/>
        <v>5.3509090909090915</v>
      </c>
      <c r="AN513" s="14">
        <f t="shared" si="1163"/>
        <v>1641727.5876137561</v>
      </c>
      <c r="AO513" s="14">
        <f t="shared" si="1164"/>
        <v>14924.796251034146</v>
      </c>
      <c r="AP513" s="62"/>
      <c r="AQ513" s="14">
        <f t="shared" si="1117"/>
        <v>357.5710560545449</v>
      </c>
      <c r="AR513" s="14">
        <f t="shared" si="1122"/>
        <v>0</v>
      </c>
      <c r="AS513" s="14">
        <f t="shared" si="1123"/>
        <v>3.9210909090909096</v>
      </c>
      <c r="AT513" s="14">
        <f t="shared" si="1165"/>
        <v>361.49214696363583</v>
      </c>
      <c r="AU513" s="37">
        <f t="shared" si="1124"/>
        <v>2.4822124456125111E-2</v>
      </c>
      <c r="AV513" s="42"/>
      <c r="AW513" s="14" t="str">
        <f>IFERROR(VLOOKUP($A513,#REF!,27,0),"0")</f>
        <v>0</v>
      </c>
      <c r="AX513" s="14">
        <f t="shared" si="1166"/>
        <v>0</v>
      </c>
      <c r="AY513" s="14" t="str">
        <f>IFERROR(VLOOKUP($A513,SpecEd22!#REF!,23,0)," ")</f>
        <v xml:space="preserve"> </v>
      </c>
      <c r="AZ513" s="14" t="e">
        <f t="shared" si="1167"/>
        <v>#VALUE!</v>
      </c>
      <c r="BA513" s="14">
        <f>IFERROR(VLOOKUP($A513,ECFE!#REF!,23,0),0)</f>
        <v>0</v>
      </c>
      <c r="BB513" s="14">
        <f t="shared" si="1168"/>
        <v>0</v>
      </c>
      <c r="BC513" s="14">
        <f>IFERROR(VLOOKUP($A513,#REF!,17,0),0)</f>
        <v>0</v>
      </c>
      <c r="BD513" s="14">
        <f t="shared" si="1169"/>
        <v>0</v>
      </c>
      <c r="BE513" s="14">
        <f>IFERROR(VLOOKUP($A513,#REF!,9,0),0)</f>
        <v>0</v>
      </c>
      <c r="BF513" s="14">
        <f t="shared" si="1170"/>
        <v>0</v>
      </c>
      <c r="BG513" s="14">
        <v>0</v>
      </c>
      <c r="BH513" s="14">
        <f t="shared" si="1171"/>
        <v>0</v>
      </c>
      <c r="BI513" s="14">
        <f>IFERROR(VLOOKUP($A513,ConEnroll!$A$8:$S$601,15,0),0)</f>
        <v>-1710</v>
      </c>
      <c r="BJ513" s="14">
        <f t="shared" si="1172"/>
        <v>-15.545454545454545</v>
      </c>
      <c r="BK513" s="14">
        <f t="shared" si="1173"/>
        <v>-1710</v>
      </c>
      <c r="BL513" s="14">
        <f t="shared" si="1174"/>
        <v>-15.545454545454545</v>
      </c>
      <c r="BM513" s="14" t="e">
        <f t="shared" si="1175"/>
        <v>#VALUE!</v>
      </c>
      <c r="BN513" s="14" t="e">
        <f t="shared" si="1176"/>
        <v>#VALUE!</v>
      </c>
      <c r="BO513" s="42"/>
      <c r="BP513" s="14">
        <f t="shared" si="1125"/>
        <v>11559.824874236363</v>
      </c>
      <c r="BQ513" s="14" t="e">
        <f t="shared" si="1126"/>
        <v>#VALUE!</v>
      </c>
      <c r="BR513" s="14">
        <f t="shared" si="1177"/>
        <v>20.896363636363638</v>
      </c>
      <c r="BS513" s="14" t="e">
        <f t="shared" si="1127"/>
        <v>#VALUE!</v>
      </c>
      <c r="BT513" s="37" t="e">
        <f t="shared" si="1128"/>
        <v>#VALUE!</v>
      </c>
      <c r="BU513" s="41"/>
      <c r="BV513" s="14" t="str">
        <f>IFERROR(VLOOKUP($A513,#REF!,27,0),"0")</f>
        <v>0</v>
      </c>
      <c r="BW513" s="14">
        <f t="shared" si="1178"/>
        <v>0</v>
      </c>
      <c r="BX513" s="14" t="str">
        <f>IFERROR(VLOOKUP($A513,SpecEd22!$Z$22:$AV$606,59,0)," ")</f>
        <v xml:space="preserve"> </v>
      </c>
      <c r="BY513" s="14" t="e">
        <f t="shared" si="1179"/>
        <v>#VALUE!</v>
      </c>
      <c r="BZ513" s="14">
        <f>IFERROR(VLOOKUP($A513,ECFE!#REF!,25,0),0)</f>
        <v>0</v>
      </c>
      <c r="CA513" s="14">
        <f t="shared" si="1180"/>
        <v>0</v>
      </c>
      <c r="CB513" s="14">
        <f>IFERROR(VLOOKUP($A513,#REF!,17,0),0)</f>
        <v>0</v>
      </c>
      <c r="CC513" s="14">
        <f t="shared" si="1181"/>
        <v>0</v>
      </c>
      <c r="CD513" s="14">
        <f>IFERROR(VLOOKUP($A513,#REF!,9,0),0)</f>
        <v>0</v>
      </c>
      <c r="CE513" s="14">
        <f t="shared" si="1182"/>
        <v>0</v>
      </c>
      <c r="CF513" s="14">
        <v>0</v>
      </c>
      <c r="CG513" s="14">
        <f t="shared" si="1183"/>
        <v>0</v>
      </c>
      <c r="CH513" s="14">
        <f>IFERROR(VLOOKUP($A513,ConEnroll!$A$8:$S$601,15,0),0)</f>
        <v>-1710</v>
      </c>
      <c r="CI513" s="14">
        <f t="shared" si="1184"/>
        <v>-15.545454545454545</v>
      </c>
      <c r="CJ513" s="14">
        <f t="shared" si="1185"/>
        <v>-1710</v>
      </c>
      <c r="CK513" s="14">
        <f t="shared" si="1186"/>
        <v>-15.545454545454545</v>
      </c>
      <c r="CL513" s="14" t="e">
        <f t="shared" si="1187"/>
        <v>#VALUE!</v>
      </c>
      <c r="CM513" s="14" t="e">
        <f t="shared" si="1188"/>
        <v>#VALUE!</v>
      </c>
      <c r="CN513" s="42"/>
      <c r="CO513" s="14">
        <f t="shared" si="1129"/>
        <v>-11247.036363636364</v>
      </c>
      <c r="CP513" s="14" t="e">
        <f t="shared" si="1130"/>
        <v>#VALUE!</v>
      </c>
      <c r="CQ513" s="14">
        <f t="shared" si="1131"/>
        <v>-16.975272727272728</v>
      </c>
      <c r="CR513" s="14" t="e">
        <f t="shared" si="1132"/>
        <v>#VALUE!</v>
      </c>
      <c r="CS513" s="37" t="e">
        <f t="shared" si="1133"/>
        <v>#VALUE!</v>
      </c>
      <c r="CT513" s="239"/>
      <c r="CU513" s="239"/>
      <c r="CV513" s="468"/>
      <c r="CW513" s="14">
        <f>IFERROR(VLOOKUP($A513,BaseFY23!$A$7:$AK$527,6,0),0)</f>
        <v>180.922414</v>
      </c>
      <c r="CX513" s="14">
        <f>IFERROR(VLOOKUP($A513,BaseFY23!$A$7:$AN$528,28,0),0)</f>
        <v>1759037.1620690001</v>
      </c>
      <c r="CY513" s="14">
        <f t="shared" si="1189"/>
        <v>9722.6049729194965</v>
      </c>
      <c r="CZ513" s="14">
        <f>IFERROR(VLOOKUP($A513,SpecEd23!$A$21:$BB$605,23,0)," ")</f>
        <v>623267.37792020314</v>
      </c>
      <c r="DA513" s="14">
        <f t="shared" si="1190"/>
        <v>3444.9428577721892</v>
      </c>
      <c r="DB513" s="14">
        <f>IFERROR(VLOOKUP($A513,ECFE!$A$16:$AB$347,7,0),0)</f>
        <v>0</v>
      </c>
      <c r="DC513" s="14">
        <f t="shared" si="1191"/>
        <v>0</v>
      </c>
      <c r="DD513" s="14">
        <v>0</v>
      </c>
      <c r="DE513" s="14">
        <f t="shared" si="1192"/>
        <v>0</v>
      </c>
      <c r="DF513" s="14">
        <f>IFERROR(VLOOKUP($A513,ConEnroll!$A$7:$S$338,10,0),0)</f>
        <v>157.28</v>
      </c>
      <c r="DG513" s="14">
        <f t="shared" si="1193"/>
        <v>0.86932291319084432</v>
      </c>
      <c r="DH513" s="14">
        <f t="shared" si="1134"/>
        <v>157.28</v>
      </c>
      <c r="DI513" s="14">
        <f t="shared" si="1194"/>
        <v>0.86932291319084432</v>
      </c>
      <c r="DJ513" s="14">
        <f t="shared" si="1135"/>
        <v>2382461.8199892035</v>
      </c>
      <c r="DK513" s="14">
        <f t="shared" si="1195"/>
        <v>13168.417153604878</v>
      </c>
      <c r="DL513" s="42"/>
      <c r="DM513" s="14">
        <f>IFERROR(VLOOKUP($A513,HouseFY23!$A$7:$AJ$528,28,0),0)</f>
        <v>1833682.1920690001</v>
      </c>
      <c r="DN513" s="14">
        <f t="shared" si="1196"/>
        <v>10135.185306940466</v>
      </c>
      <c r="DO513" s="14">
        <f>IFERROR(VLOOKUP($A513,Compens80percent!$A$13:$M$560,12,0),0)</f>
        <v>4926.0800000000163</v>
      </c>
      <c r="DP513" s="14">
        <f t="shared" si="1196"/>
        <v>27.227582758209362</v>
      </c>
      <c r="DQ513" s="14">
        <f t="shared" si="1197"/>
        <v>1838608.2720690002</v>
      </c>
      <c r="DR513" s="14">
        <f t="shared" si="1198"/>
        <v>16714.62065517273</v>
      </c>
      <c r="DS513" s="14">
        <f>IFERROR(VLOOKUP($A513,SpecEd23!$A$21:$Z$550,14,0),0)</f>
        <v>623267.37792020314</v>
      </c>
      <c r="DT513" s="14">
        <f t="shared" si="1199"/>
        <v>3444.9428577721892</v>
      </c>
      <c r="DU513" s="14">
        <f>IFERROR(VLOOKUP($A513,ECFE!$A$16:$AB$347,9,0),0)</f>
        <v>0</v>
      </c>
      <c r="DV513" s="14">
        <f t="shared" si="1200"/>
        <v>0</v>
      </c>
      <c r="DW513" s="14">
        <f>IFERROR(VLOOKUP($A513,ParaFY19!$A$21:$Z$543,7,0),0)</f>
        <v>392</v>
      </c>
      <c r="DX513" s="14">
        <f t="shared" si="1201"/>
        <v>2.1666746056129895</v>
      </c>
      <c r="DY513" s="14">
        <f>IFERROR(VLOOKUP($A513,ConEnroll!$A$7:$S$341,13,0),0)</f>
        <v>196.6</v>
      </c>
      <c r="DZ513" s="14">
        <f t="shared" si="1202"/>
        <v>1.0866536414885555</v>
      </c>
      <c r="EA513" s="14">
        <f t="shared" si="1136"/>
        <v>588.6</v>
      </c>
      <c r="EB513" s="14">
        <f t="shared" si="1203"/>
        <v>3.2533282471015448</v>
      </c>
      <c r="EC513" s="14">
        <f t="shared" si="1137"/>
        <v>2457538.1699892031</v>
      </c>
      <c r="ED513" s="14">
        <f t="shared" si="1204"/>
        <v>13583.381492959756</v>
      </c>
      <c r="EE513" s="62"/>
      <c r="EF513" s="14">
        <f t="shared" si="1138"/>
        <v>412.58033402096953</v>
      </c>
      <c r="EG513" s="14">
        <f t="shared" si="1139"/>
        <v>0</v>
      </c>
      <c r="EH513" s="14">
        <f t="shared" si="1140"/>
        <v>2.3840053339107006</v>
      </c>
      <c r="EI513" s="14">
        <f t="shared" si="1205"/>
        <v>414.96433935488022</v>
      </c>
      <c r="EJ513" s="37">
        <f t="shared" si="1141"/>
        <v>3.1512089457257433E-2</v>
      </c>
      <c r="EK513" s="42"/>
      <c r="EL513" s="14" t="str">
        <f>IFERROR(VLOOKUP($A513,#REF!,27,0),"0")</f>
        <v>0</v>
      </c>
      <c r="EM513" s="14">
        <f t="shared" si="1206"/>
        <v>0</v>
      </c>
      <c r="EN513" s="14" t="str">
        <f>IFERROR(VLOOKUP($A513,SpecEd23!#REF!,23,0)," ")</f>
        <v xml:space="preserve"> </v>
      </c>
      <c r="EO513" s="14" t="e">
        <f t="shared" si="1207"/>
        <v>#VALUE!</v>
      </c>
      <c r="EP513" s="14">
        <f>IFERROR(VLOOKUP($A513,ECFE!#REF!,24,0),0)</f>
        <v>0</v>
      </c>
      <c r="EQ513" s="14">
        <f t="shared" si="1208"/>
        <v>0</v>
      </c>
      <c r="ER513" s="14">
        <f>IFERROR(VLOOKUP($A513,#REF!,30,0),0)</f>
        <v>0</v>
      </c>
      <c r="ES513" s="14">
        <f t="shared" si="1209"/>
        <v>0</v>
      </c>
      <c r="ET513" s="14">
        <f>IFERROR(VLOOKUP($A513,#REF!,12,0),0)</f>
        <v>0</v>
      </c>
      <c r="EU513" s="14">
        <f t="shared" si="1210"/>
        <v>0</v>
      </c>
      <c r="EV513" s="14">
        <v>0</v>
      </c>
      <c r="EW513" s="14">
        <f t="shared" si="1211"/>
        <v>0</v>
      </c>
      <c r="EX513" s="14">
        <f>IFERROR(VLOOKUP($A513,ConEnroll!$A$8:$S$601,16,0),0)</f>
        <v>2527</v>
      </c>
      <c r="EY513" s="14">
        <f t="shared" si="1212"/>
        <v>13.967313082612307</v>
      </c>
      <c r="EZ513" s="14">
        <f t="shared" si="1213"/>
        <v>2527</v>
      </c>
      <c r="FA513" s="14">
        <f t="shared" si="1214"/>
        <v>13.967313082612307</v>
      </c>
      <c r="FB513" s="14" t="e">
        <f t="shared" si="1215"/>
        <v>#VALUE!</v>
      </c>
      <c r="FC513" s="14" t="e">
        <f t="shared" si="1216"/>
        <v>#VALUE!</v>
      </c>
      <c r="FD513" s="62"/>
      <c r="FE513" s="14">
        <f t="shared" si="1142"/>
        <v>10135.185306940466</v>
      </c>
      <c r="FF513" s="14" t="e">
        <f t="shared" si="1143"/>
        <v>#VALUE!</v>
      </c>
      <c r="FG513" s="14">
        <f t="shared" si="1217"/>
        <v>-10.713984835510763</v>
      </c>
      <c r="FH513" s="14" t="e">
        <f t="shared" si="1144"/>
        <v>#VALUE!</v>
      </c>
      <c r="FI513" s="37" t="e">
        <f t="shared" si="1145"/>
        <v>#VALUE!</v>
      </c>
      <c r="FJ513" s="12"/>
      <c r="FK513" s="14" t="str">
        <f>IFERROR(VLOOKUP($A513,#REF!,27,0),"0")</f>
        <v>0</v>
      </c>
      <c r="FL513" s="14">
        <f t="shared" si="1218"/>
        <v>0</v>
      </c>
      <c r="FM513" s="14" t="str">
        <f>IFERROR(VLOOKUP($A513,SpecEd23!$X$22:$Y$610,59,0)," ")</f>
        <v xml:space="preserve"> </v>
      </c>
      <c r="FN513" s="14" t="e">
        <f t="shared" si="1219"/>
        <v>#VALUE!</v>
      </c>
      <c r="FO513" s="14">
        <f>IFERROR(VLOOKUP($A513,ECFE!#REF!,26,0),0)</f>
        <v>0</v>
      </c>
      <c r="FP513" s="14">
        <f t="shared" si="1220"/>
        <v>0</v>
      </c>
      <c r="FQ513" s="14">
        <f>IFERROR(VLOOKUP($A513,#REF!,16,0),0)</f>
        <v>0</v>
      </c>
      <c r="FR513" s="14">
        <f t="shared" si="1221"/>
        <v>0</v>
      </c>
      <c r="FS513" s="14">
        <f>IFERROR(VLOOKUP($A513,#REF!,12,0),0)</f>
        <v>0</v>
      </c>
      <c r="FT513" s="14">
        <f t="shared" si="1222"/>
        <v>0</v>
      </c>
      <c r="FU513" s="14">
        <v>0</v>
      </c>
      <c r="FV513" s="14">
        <f t="shared" si="1223"/>
        <v>0</v>
      </c>
      <c r="FW513" s="14">
        <f>IFERROR(VLOOKUP($A513,ConEnroll!$A$8:$S$601,16,0),0)</f>
        <v>2527</v>
      </c>
      <c r="FX513" s="14">
        <f t="shared" si="1224"/>
        <v>13.967313082612307</v>
      </c>
      <c r="FY513" s="14">
        <f t="shared" si="1225"/>
        <v>2527</v>
      </c>
      <c r="FZ513" s="14">
        <f t="shared" si="1226"/>
        <v>13.967313082612307</v>
      </c>
      <c r="GA513" s="14" t="e">
        <f t="shared" si="1227"/>
        <v>#VALUE!</v>
      </c>
      <c r="GB513" s="14" t="e">
        <f t="shared" si="1228"/>
        <v>#VALUE!</v>
      </c>
      <c r="GC513" s="39"/>
      <c r="GD513" s="14">
        <f t="shared" si="1146"/>
        <v>-9722.6049729194965</v>
      </c>
      <c r="GE513" s="14" t="e">
        <f t="shared" si="1147"/>
        <v>#VALUE!</v>
      </c>
      <c r="GF513" s="14">
        <f t="shared" si="1148"/>
        <v>13.097990169421463</v>
      </c>
      <c r="GG513" s="14" t="e">
        <f t="shared" si="1149"/>
        <v>#VALUE!</v>
      </c>
      <c r="GH513" s="37" t="e">
        <f t="shared" si="1150"/>
        <v>#VALUE!</v>
      </c>
    </row>
    <row r="514" spans="1:190" ht="12.5" x14ac:dyDescent="0.25">
      <c r="A514" s="67">
        <v>4238</v>
      </c>
      <c r="B514" s="35">
        <v>7</v>
      </c>
      <c r="C514" s="14">
        <v>7</v>
      </c>
      <c r="D514" s="14"/>
      <c r="E514" s="14"/>
      <c r="F514" s="35" t="s">
        <v>501</v>
      </c>
      <c r="G514" s="41"/>
      <c r="H514" s="14">
        <f>IFERROR(VLOOKUP($A514,BaseFY22!$A$7:$AK$528,6,0),0)</f>
        <v>134</v>
      </c>
      <c r="I514" s="14">
        <f>IFERROR(VLOOKUP($A514,BaseFY22!$A$7:$AK$528,28,0),0)</f>
        <v>1112473</v>
      </c>
      <c r="J514" s="14">
        <f t="shared" si="1151"/>
        <v>8302.0373134328365</v>
      </c>
      <c r="K514" s="14">
        <f>IFERROR(VLOOKUP($A514,SpecEd22!$A$21:$BB$605,24,0)," ")</f>
        <v>1691399.4454771373</v>
      </c>
      <c r="L514" s="14">
        <f t="shared" si="1152"/>
        <v>12622.383921471173</v>
      </c>
      <c r="M514" s="14">
        <f>IFERROR(VLOOKUP($A514,ECFE!$A$16:$AB$347,7,0),0)</f>
        <v>0</v>
      </c>
      <c r="N514" s="14">
        <f t="shared" si="1118"/>
        <v>0</v>
      </c>
      <c r="O514" s="14">
        <v>0</v>
      </c>
      <c r="P514" s="14">
        <f t="shared" si="1119"/>
        <v>0</v>
      </c>
      <c r="Q514" s="14">
        <f>IFERROR(VLOOKUP($A514,ConEnroll!$A$7:$S$337,10,0),0)</f>
        <v>0</v>
      </c>
      <c r="R514" s="14">
        <f t="shared" si="1153"/>
        <v>0</v>
      </c>
      <c r="S514" s="14">
        <f t="shared" si="1120"/>
        <v>0</v>
      </c>
      <c r="T514" s="14">
        <f t="shared" si="1154"/>
        <v>0</v>
      </c>
      <c r="U514" s="14">
        <f t="shared" si="1121"/>
        <v>2803872.4454771373</v>
      </c>
      <c r="V514" s="14">
        <f t="shared" si="1155"/>
        <v>20924.42123490401</v>
      </c>
      <c r="W514" s="42"/>
      <c r="X514" s="14">
        <f>IFERROR(VLOOKUP($A514,HouseFY22!$A$6:$AJ$528,28,0),0)</f>
        <v>1133331.0013520001</v>
      </c>
      <c r="Y514" s="14">
        <f t="shared" si="1156"/>
        <v>8457.6940399402993</v>
      </c>
      <c r="Z514" s="14">
        <f>IFERROR(VLOOKUP($A514,Compens80percent!$A$13:$M$560,12,0),0)</f>
        <v>0</v>
      </c>
      <c r="AA514" s="14">
        <f t="shared" si="1156"/>
        <v>0</v>
      </c>
      <c r="AB514" s="14">
        <f t="shared" si="1157"/>
        <v>1133331.0013520001</v>
      </c>
      <c r="AC514" s="14">
        <f t="shared" si="1156"/>
        <v>8457.6940399402993</v>
      </c>
      <c r="AD514" s="14">
        <f>IFERROR(VLOOKUP(A514,SpecEd22!$A$21:$Z$550,14,0),0)</f>
        <v>1691399.4454771373</v>
      </c>
      <c r="AE514" s="14">
        <f t="shared" si="1158"/>
        <v>12622.383921471173</v>
      </c>
      <c r="AF514" s="14">
        <f>IFERROR(VLOOKUP($A514,ECFE!$A$16:$AB$348,8,0),0)</f>
        <v>0</v>
      </c>
      <c r="AG514" s="14">
        <f t="shared" si="1159"/>
        <v>0</v>
      </c>
      <c r="AH514" s="14">
        <f>IFERROR(VLOOKUP(A514,ParaFY19!$A$21:$Z$543,7,0),0)</f>
        <v>3724</v>
      </c>
      <c r="AI514" s="14">
        <f t="shared" si="1160"/>
        <v>27.791044776119403</v>
      </c>
      <c r="AJ514" s="14">
        <f>IFERROR(VLOOKUP(A514,ConEnroll!$A$7:$S$341,13,0),0)</f>
        <v>0</v>
      </c>
      <c r="AK514" s="14">
        <f t="shared" si="1161"/>
        <v>0</v>
      </c>
      <c r="AL514" s="14">
        <f t="shared" si="1116"/>
        <v>3724</v>
      </c>
      <c r="AM514" s="14">
        <f t="shared" si="1162"/>
        <v>27.791044776119403</v>
      </c>
      <c r="AN514" s="14">
        <f t="shared" si="1163"/>
        <v>2828454.4468291374</v>
      </c>
      <c r="AO514" s="14">
        <f t="shared" si="1164"/>
        <v>21107.869006187593</v>
      </c>
      <c r="AP514" s="62"/>
      <c r="AQ514" s="14">
        <f t="shared" si="1117"/>
        <v>155.65672650746274</v>
      </c>
      <c r="AR514" s="14">
        <f t="shared" si="1122"/>
        <v>0</v>
      </c>
      <c r="AS514" s="14">
        <f t="shared" si="1123"/>
        <v>27.791044776119403</v>
      </c>
      <c r="AT514" s="14">
        <f t="shared" si="1165"/>
        <v>183.44777128358214</v>
      </c>
      <c r="AU514" s="37">
        <f t="shared" si="1124"/>
        <v>8.7671610709869029E-3</v>
      </c>
      <c r="AV514" s="42"/>
      <c r="AW514" s="14" t="str">
        <f>IFERROR(VLOOKUP($A514,#REF!,27,0),"0")</f>
        <v>0</v>
      </c>
      <c r="AX514" s="14">
        <f t="shared" si="1166"/>
        <v>0</v>
      </c>
      <c r="AY514" s="14" t="str">
        <f>IFERROR(VLOOKUP($A514,SpecEd22!#REF!,23,0)," ")</f>
        <v xml:space="preserve"> </v>
      </c>
      <c r="AZ514" s="14" t="e">
        <f t="shared" si="1167"/>
        <v>#VALUE!</v>
      </c>
      <c r="BA514" s="14">
        <f>IFERROR(VLOOKUP($A514,ECFE!#REF!,23,0),0)</f>
        <v>0</v>
      </c>
      <c r="BB514" s="14">
        <f t="shared" si="1168"/>
        <v>0</v>
      </c>
      <c r="BC514" s="14">
        <f>IFERROR(VLOOKUP($A514,#REF!,17,0),0)</f>
        <v>0</v>
      </c>
      <c r="BD514" s="14">
        <f t="shared" si="1169"/>
        <v>0</v>
      </c>
      <c r="BE514" s="14">
        <f>IFERROR(VLOOKUP($A514,#REF!,9,0),0)</f>
        <v>0</v>
      </c>
      <c r="BF514" s="14">
        <f t="shared" si="1170"/>
        <v>0</v>
      </c>
      <c r="BG514" s="14">
        <v>0</v>
      </c>
      <c r="BH514" s="14">
        <f t="shared" si="1171"/>
        <v>0</v>
      </c>
      <c r="BI514" s="14">
        <f>IFERROR(VLOOKUP($A514,ConEnroll!$A$8:$S$601,15,0),0)</f>
        <v>0</v>
      </c>
      <c r="BJ514" s="14">
        <f t="shared" si="1172"/>
        <v>0</v>
      </c>
      <c r="BK514" s="14">
        <f t="shared" si="1173"/>
        <v>0</v>
      </c>
      <c r="BL514" s="14">
        <f t="shared" si="1174"/>
        <v>0</v>
      </c>
      <c r="BM514" s="14" t="e">
        <f t="shared" si="1175"/>
        <v>#VALUE!</v>
      </c>
      <c r="BN514" s="14" t="e">
        <f t="shared" si="1176"/>
        <v>#VALUE!</v>
      </c>
      <c r="BO514" s="42"/>
      <c r="BP514" s="14">
        <f t="shared" si="1125"/>
        <v>8457.6940399402993</v>
      </c>
      <c r="BQ514" s="14" t="e">
        <f t="shared" si="1126"/>
        <v>#VALUE!</v>
      </c>
      <c r="BR514" s="14">
        <f t="shared" si="1177"/>
        <v>27.791044776119403</v>
      </c>
      <c r="BS514" s="14" t="e">
        <f t="shared" si="1127"/>
        <v>#VALUE!</v>
      </c>
      <c r="BT514" s="37" t="e">
        <f t="shared" si="1128"/>
        <v>#VALUE!</v>
      </c>
      <c r="BU514" s="41"/>
      <c r="BV514" s="14" t="str">
        <f>IFERROR(VLOOKUP($A514,#REF!,27,0),"0")</f>
        <v>0</v>
      </c>
      <c r="BW514" s="14">
        <f t="shared" si="1178"/>
        <v>0</v>
      </c>
      <c r="BX514" s="14" t="str">
        <f>IFERROR(VLOOKUP($A514,SpecEd22!$Z$22:$AV$606,59,0)," ")</f>
        <v xml:space="preserve"> </v>
      </c>
      <c r="BY514" s="14" t="e">
        <f t="shared" si="1179"/>
        <v>#VALUE!</v>
      </c>
      <c r="BZ514" s="14">
        <f>IFERROR(VLOOKUP($A514,ECFE!#REF!,25,0),0)</f>
        <v>0</v>
      </c>
      <c r="CA514" s="14">
        <f t="shared" si="1180"/>
        <v>0</v>
      </c>
      <c r="CB514" s="14">
        <f>IFERROR(VLOOKUP($A514,#REF!,17,0),0)</f>
        <v>0</v>
      </c>
      <c r="CC514" s="14">
        <f t="shared" si="1181"/>
        <v>0</v>
      </c>
      <c r="CD514" s="14">
        <f>IFERROR(VLOOKUP($A514,#REF!,9,0),0)</f>
        <v>0</v>
      </c>
      <c r="CE514" s="14">
        <f t="shared" si="1182"/>
        <v>0</v>
      </c>
      <c r="CF514" s="14">
        <v>0</v>
      </c>
      <c r="CG514" s="14">
        <f t="shared" si="1183"/>
        <v>0</v>
      </c>
      <c r="CH514" s="14">
        <f>IFERROR(VLOOKUP($A514,ConEnroll!$A$8:$S$601,15,0),0)</f>
        <v>0</v>
      </c>
      <c r="CI514" s="14">
        <f t="shared" si="1184"/>
        <v>0</v>
      </c>
      <c r="CJ514" s="14">
        <f t="shared" si="1185"/>
        <v>0</v>
      </c>
      <c r="CK514" s="14">
        <f t="shared" si="1186"/>
        <v>0</v>
      </c>
      <c r="CL514" s="14" t="e">
        <f t="shared" si="1187"/>
        <v>#VALUE!</v>
      </c>
      <c r="CM514" s="14" t="e">
        <f t="shared" si="1188"/>
        <v>#VALUE!</v>
      </c>
      <c r="CN514" s="42"/>
      <c r="CO514" s="14">
        <f t="shared" si="1129"/>
        <v>-8302.0373134328365</v>
      </c>
      <c r="CP514" s="14" t="e">
        <f t="shared" si="1130"/>
        <v>#VALUE!</v>
      </c>
      <c r="CQ514" s="14">
        <f t="shared" si="1131"/>
        <v>0</v>
      </c>
      <c r="CR514" s="14" t="e">
        <f t="shared" si="1132"/>
        <v>#VALUE!</v>
      </c>
      <c r="CS514" s="37" t="e">
        <f t="shared" si="1133"/>
        <v>#VALUE!</v>
      </c>
      <c r="CT514" s="239"/>
      <c r="CU514" s="239"/>
      <c r="CV514" s="468"/>
      <c r="CW514" s="14">
        <f>IFERROR(VLOOKUP($A514,BaseFY23!$A$7:$AK$527,6,0),0)</f>
        <v>135.13392899999999</v>
      </c>
      <c r="CX514" s="14">
        <f>IFERROR(VLOOKUP($A514,BaseFY23!$A$7:$AN$528,28,0),0)</f>
        <v>1125354.964286</v>
      </c>
      <c r="CY514" s="14">
        <f t="shared" si="1189"/>
        <v>8327.7010637794756</v>
      </c>
      <c r="CZ514" s="14">
        <f>IFERROR(VLOOKUP($A514,SpecEd23!$A$21:$BB$605,23,0)," ")</f>
        <v>1825112.1901524006</v>
      </c>
      <c r="DA514" s="14">
        <f t="shared" si="1190"/>
        <v>13505.950753140618</v>
      </c>
      <c r="DB514" s="14">
        <f>IFERROR(VLOOKUP($A514,ECFE!$A$16:$AB$347,7,0),0)</f>
        <v>0</v>
      </c>
      <c r="DC514" s="14">
        <f t="shared" si="1191"/>
        <v>0</v>
      </c>
      <c r="DD514" s="14">
        <v>0</v>
      </c>
      <c r="DE514" s="14">
        <f t="shared" si="1192"/>
        <v>0</v>
      </c>
      <c r="DF514" s="14">
        <f>IFERROR(VLOOKUP($A514,ConEnroll!$A$7:$S$338,10,0),0)</f>
        <v>0</v>
      </c>
      <c r="DG514" s="14">
        <f t="shared" si="1193"/>
        <v>0</v>
      </c>
      <c r="DH514" s="14">
        <f t="shared" si="1134"/>
        <v>0</v>
      </c>
      <c r="DI514" s="14">
        <f t="shared" si="1194"/>
        <v>0</v>
      </c>
      <c r="DJ514" s="14">
        <f t="shared" si="1135"/>
        <v>2950467.1544384006</v>
      </c>
      <c r="DK514" s="14">
        <f t="shared" si="1195"/>
        <v>21833.651816920094</v>
      </c>
      <c r="DL514" s="42"/>
      <c r="DM514" s="14">
        <f>IFERROR(VLOOKUP($A514,HouseFY23!$A$7:$AJ$528,28,0),0)</f>
        <v>1168030.974286</v>
      </c>
      <c r="DN514" s="14">
        <f t="shared" si="1196"/>
        <v>8643.5063564680349</v>
      </c>
      <c r="DO514" s="14">
        <f>IFERROR(VLOOKUP($A514,Compens80percent!$A$13:$M$560,12,0),0)</f>
        <v>0</v>
      </c>
      <c r="DP514" s="14">
        <f t="shared" si="1196"/>
        <v>0</v>
      </c>
      <c r="DQ514" s="14">
        <f t="shared" si="1197"/>
        <v>1168030.974286</v>
      </c>
      <c r="DR514" s="14">
        <f t="shared" si="1198"/>
        <v>8716.6490618358202</v>
      </c>
      <c r="DS514" s="14">
        <f>IFERROR(VLOOKUP($A514,SpecEd23!$A$21:$Z$550,14,0),0)</f>
        <v>1825112.1901524006</v>
      </c>
      <c r="DT514" s="14">
        <f t="shared" si="1199"/>
        <v>13505.950753140618</v>
      </c>
      <c r="DU514" s="14">
        <f>IFERROR(VLOOKUP($A514,ECFE!$A$16:$AB$347,9,0),0)</f>
        <v>0</v>
      </c>
      <c r="DV514" s="14">
        <f t="shared" si="1200"/>
        <v>0</v>
      </c>
      <c r="DW514" s="14">
        <f>IFERROR(VLOOKUP($A514,ParaFY19!$A$21:$Z$543,7,0),0)</f>
        <v>3724</v>
      </c>
      <c r="DX514" s="14">
        <f t="shared" si="1201"/>
        <v>27.557845964798375</v>
      </c>
      <c r="DY514" s="14">
        <f>IFERROR(VLOOKUP($A514,ConEnroll!$A$7:$S$341,13,0),0)</f>
        <v>0</v>
      </c>
      <c r="DZ514" s="14">
        <f t="shared" si="1202"/>
        <v>0</v>
      </c>
      <c r="EA514" s="14">
        <f t="shared" si="1136"/>
        <v>3724</v>
      </c>
      <c r="EB514" s="14">
        <f t="shared" si="1203"/>
        <v>27.557845964798375</v>
      </c>
      <c r="EC514" s="14">
        <f t="shared" si="1137"/>
        <v>2996867.1644384004</v>
      </c>
      <c r="ED514" s="14">
        <f t="shared" si="1204"/>
        <v>22177.01495557345</v>
      </c>
      <c r="EE514" s="62"/>
      <c r="EF514" s="14">
        <f t="shared" si="1138"/>
        <v>315.80529268855935</v>
      </c>
      <c r="EG514" s="14">
        <f t="shared" si="1139"/>
        <v>0</v>
      </c>
      <c r="EH514" s="14">
        <f t="shared" si="1140"/>
        <v>27.557845964798375</v>
      </c>
      <c r="EI514" s="14">
        <f t="shared" si="1205"/>
        <v>343.36313865335774</v>
      </c>
      <c r="EJ514" s="37">
        <f t="shared" si="1141"/>
        <v>1.5726326568387742E-2</v>
      </c>
      <c r="EK514" s="42"/>
      <c r="EL514" s="14" t="str">
        <f>IFERROR(VLOOKUP($A514,#REF!,27,0),"0")</f>
        <v>0</v>
      </c>
      <c r="EM514" s="14">
        <f t="shared" si="1206"/>
        <v>0</v>
      </c>
      <c r="EN514" s="14" t="str">
        <f>IFERROR(VLOOKUP($A514,SpecEd23!#REF!,23,0)," ")</f>
        <v xml:space="preserve"> </v>
      </c>
      <c r="EO514" s="14" t="e">
        <f t="shared" si="1207"/>
        <v>#VALUE!</v>
      </c>
      <c r="EP514" s="14">
        <f>IFERROR(VLOOKUP($A514,ECFE!#REF!,24,0),0)</f>
        <v>0</v>
      </c>
      <c r="EQ514" s="14">
        <f t="shared" si="1208"/>
        <v>0</v>
      </c>
      <c r="ER514" s="14">
        <f>IFERROR(VLOOKUP($A514,#REF!,30,0),0)</f>
        <v>0</v>
      </c>
      <c r="ES514" s="14">
        <f t="shared" si="1209"/>
        <v>0</v>
      </c>
      <c r="ET514" s="14">
        <f>IFERROR(VLOOKUP($A514,#REF!,12,0),0)</f>
        <v>0</v>
      </c>
      <c r="EU514" s="14">
        <f t="shared" si="1210"/>
        <v>0</v>
      </c>
      <c r="EV514" s="14">
        <v>0</v>
      </c>
      <c r="EW514" s="14">
        <f t="shared" si="1211"/>
        <v>0</v>
      </c>
      <c r="EX514" s="14">
        <f>IFERROR(VLOOKUP($A514,ConEnroll!$A$8:$S$601,16,0),0)</f>
        <v>0</v>
      </c>
      <c r="EY514" s="14">
        <f t="shared" si="1212"/>
        <v>0</v>
      </c>
      <c r="EZ514" s="14">
        <f t="shared" si="1213"/>
        <v>0</v>
      </c>
      <c r="FA514" s="14">
        <f t="shared" si="1214"/>
        <v>0</v>
      </c>
      <c r="FB514" s="14" t="e">
        <f t="shared" si="1215"/>
        <v>#VALUE!</v>
      </c>
      <c r="FC514" s="14" t="e">
        <f t="shared" si="1216"/>
        <v>#VALUE!</v>
      </c>
      <c r="FD514" s="62"/>
      <c r="FE514" s="14">
        <f t="shared" si="1142"/>
        <v>8643.5063564680349</v>
      </c>
      <c r="FF514" s="14" t="e">
        <f t="shared" si="1143"/>
        <v>#VALUE!</v>
      </c>
      <c r="FG514" s="14">
        <f t="shared" si="1217"/>
        <v>27.557845964798375</v>
      </c>
      <c r="FH514" s="14" t="e">
        <f t="shared" si="1144"/>
        <v>#VALUE!</v>
      </c>
      <c r="FI514" s="37" t="e">
        <f t="shared" si="1145"/>
        <v>#VALUE!</v>
      </c>
      <c r="FJ514" s="12"/>
      <c r="FK514" s="14" t="str">
        <f>IFERROR(VLOOKUP($A514,#REF!,27,0),"0")</f>
        <v>0</v>
      </c>
      <c r="FL514" s="14">
        <f t="shared" si="1218"/>
        <v>0</v>
      </c>
      <c r="FM514" s="14" t="str">
        <f>IFERROR(VLOOKUP($A514,SpecEd23!$X$22:$Y$610,59,0)," ")</f>
        <v xml:space="preserve"> </v>
      </c>
      <c r="FN514" s="14" t="e">
        <f t="shared" si="1219"/>
        <v>#VALUE!</v>
      </c>
      <c r="FO514" s="14">
        <f>IFERROR(VLOOKUP($A514,ECFE!#REF!,26,0),0)</f>
        <v>0</v>
      </c>
      <c r="FP514" s="14">
        <f t="shared" si="1220"/>
        <v>0</v>
      </c>
      <c r="FQ514" s="14">
        <f>IFERROR(VLOOKUP($A514,#REF!,16,0),0)</f>
        <v>0</v>
      </c>
      <c r="FR514" s="14">
        <f t="shared" si="1221"/>
        <v>0</v>
      </c>
      <c r="FS514" s="14">
        <f>IFERROR(VLOOKUP($A514,#REF!,12,0),0)</f>
        <v>0</v>
      </c>
      <c r="FT514" s="14">
        <f t="shared" si="1222"/>
        <v>0</v>
      </c>
      <c r="FU514" s="14">
        <v>0</v>
      </c>
      <c r="FV514" s="14">
        <f t="shared" si="1223"/>
        <v>0</v>
      </c>
      <c r="FW514" s="14">
        <f>IFERROR(VLOOKUP($A514,ConEnroll!$A$8:$S$601,16,0),0)</f>
        <v>0</v>
      </c>
      <c r="FX514" s="14">
        <f t="shared" si="1224"/>
        <v>0</v>
      </c>
      <c r="FY514" s="14">
        <f t="shared" si="1225"/>
        <v>0</v>
      </c>
      <c r="FZ514" s="14">
        <f t="shared" si="1226"/>
        <v>0</v>
      </c>
      <c r="GA514" s="14" t="e">
        <f t="shared" si="1227"/>
        <v>#VALUE!</v>
      </c>
      <c r="GB514" s="14" t="e">
        <f t="shared" si="1228"/>
        <v>#VALUE!</v>
      </c>
      <c r="GC514" s="39"/>
      <c r="GD514" s="14">
        <f t="shared" si="1146"/>
        <v>-8327.7010637794756</v>
      </c>
      <c r="GE514" s="14" t="e">
        <f t="shared" si="1147"/>
        <v>#VALUE!</v>
      </c>
      <c r="GF514" s="14">
        <f t="shared" si="1148"/>
        <v>0</v>
      </c>
      <c r="GG514" s="14" t="e">
        <f t="shared" si="1149"/>
        <v>#VALUE!</v>
      </c>
      <c r="GH514" s="37" t="e">
        <f t="shared" si="1150"/>
        <v>#VALUE!</v>
      </c>
    </row>
    <row r="515" spans="1:190" ht="12.5" x14ac:dyDescent="0.25">
      <c r="A515" s="67">
        <v>4239</v>
      </c>
      <c r="B515" s="35">
        <v>7</v>
      </c>
      <c r="C515" s="14">
        <v>7</v>
      </c>
      <c r="D515" s="14"/>
      <c r="E515" s="14"/>
      <c r="F515" s="35" t="s">
        <v>2751</v>
      </c>
      <c r="G515" s="41"/>
      <c r="H515" s="14">
        <f>IFERROR(VLOOKUP($A515,BaseFY22!$A$7:$AK$528,6,0),0)</f>
        <v>200</v>
      </c>
      <c r="I515" s="14">
        <f>IFERROR(VLOOKUP($A515,BaseFY22!$A$7:$AK$528,28,0),0)</f>
        <v>2031323</v>
      </c>
      <c r="J515" s="14">
        <f t="shared" si="1151"/>
        <v>10156.615</v>
      </c>
      <c r="K515" s="14">
        <f>IFERROR(VLOOKUP($A515,SpecEd22!$A$21:$BB$605,24,0)," ")</f>
        <v>749899.50745675829</v>
      </c>
      <c r="L515" s="14">
        <f t="shared" si="1152"/>
        <v>3749.4975372837916</v>
      </c>
      <c r="M515" s="14">
        <f>IFERROR(VLOOKUP($A515,ECFE!$A$16:$AB$347,7,0),0)</f>
        <v>0</v>
      </c>
      <c r="N515" s="14">
        <f t="shared" si="1118"/>
        <v>0</v>
      </c>
      <c r="O515" s="14">
        <v>0</v>
      </c>
      <c r="P515" s="14">
        <f t="shared" si="1119"/>
        <v>0</v>
      </c>
      <c r="Q515" s="14">
        <f>IFERROR(VLOOKUP($A515,ConEnroll!$A$7:$S$337,10,0),0)</f>
        <v>0</v>
      </c>
      <c r="R515" s="14">
        <f t="shared" si="1153"/>
        <v>0</v>
      </c>
      <c r="S515" s="14">
        <f t="shared" si="1120"/>
        <v>0</v>
      </c>
      <c r="T515" s="14">
        <f t="shared" si="1154"/>
        <v>0</v>
      </c>
      <c r="U515" s="14">
        <f t="shared" si="1121"/>
        <v>2781222.5074567581</v>
      </c>
      <c r="V515" s="14">
        <f t="shared" si="1155"/>
        <v>13906.112537283791</v>
      </c>
      <c r="W515" s="42"/>
      <c r="X515" s="14">
        <f>IFERROR(VLOOKUP($A515,HouseFY22!$A$6:$AJ$528,28,0),0)</f>
        <v>2127135.7361659999</v>
      </c>
      <c r="Y515" s="14">
        <f t="shared" si="1156"/>
        <v>10635.67868083</v>
      </c>
      <c r="Z515" s="14">
        <f>IFERROR(VLOOKUP($A515,Compens80percent!$A$13:$M$560,12,0),0)</f>
        <v>99266.239999999991</v>
      </c>
      <c r="AA515" s="14">
        <f t="shared" si="1156"/>
        <v>496.33119999999997</v>
      </c>
      <c r="AB515" s="14">
        <f t="shared" si="1157"/>
        <v>2226401.9761659997</v>
      </c>
      <c r="AC515" s="14">
        <f t="shared" si="1156"/>
        <v>11132.009880829999</v>
      </c>
      <c r="AD515" s="14">
        <f>IFERROR(VLOOKUP(A515,SpecEd22!$A$21:$Z$550,14,0),0)</f>
        <v>749899.50745675829</v>
      </c>
      <c r="AE515" s="14">
        <f t="shared" si="1158"/>
        <v>3749.4975372837916</v>
      </c>
      <c r="AF515" s="14">
        <f>IFERROR(VLOOKUP($A515,ECFE!$A$16:$AB$348,8,0),0)</f>
        <v>0</v>
      </c>
      <c r="AG515" s="14">
        <f t="shared" si="1159"/>
        <v>0</v>
      </c>
      <c r="AH515" s="14">
        <f>IFERROR(VLOOKUP(A515,ParaFY19!$A$21:$Z$543,7,0),0)</f>
        <v>1568</v>
      </c>
      <c r="AI515" s="14">
        <f t="shared" si="1160"/>
        <v>7.84</v>
      </c>
      <c r="AJ515" s="14">
        <f>IFERROR(VLOOKUP(A515,ConEnroll!$A$7:$S$341,13,0),0)</f>
        <v>0</v>
      </c>
      <c r="AK515" s="14">
        <f t="shared" si="1161"/>
        <v>0</v>
      </c>
      <c r="AL515" s="14">
        <f t="shared" si="1116"/>
        <v>1568</v>
      </c>
      <c r="AM515" s="14">
        <f t="shared" si="1162"/>
        <v>7.84</v>
      </c>
      <c r="AN515" s="14">
        <f t="shared" si="1163"/>
        <v>2977869.4836227577</v>
      </c>
      <c r="AO515" s="14">
        <f t="shared" si="1164"/>
        <v>14889.347418113788</v>
      </c>
      <c r="AP515" s="62"/>
      <c r="AQ515" s="14">
        <f t="shared" si="1117"/>
        <v>975.39488082999924</v>
      </c>
      <c r="AR515" s="14">
        <f t="shared" si="1122"/>
        <v>0</v>
      </c>
      <c r="AS515" s="14">
        <f t="shared" si="1123"/>
        <v>7.84</v>
      </c>
      <c r="AT515" s="14">
        <f t="shared" si="1165"/>
        <v>983.23488082999927</v>
      </c>
      <c r="AU515" s="37">
        <f t="shared" si="1124"/>
        <v>7.070522967463698E-2</v>
      </c>
      <c r="AV515" s="42"/>
      <c r="AW515" s="14" t="str">
        <f>IFERROR(VLOOKUP($A515,#REF!,27,0),"0")</f>
        <v>0</v>
      </c>
      <c r="AX515" s="14">
        <f t="shared" si="1166"/>
        <v>0</v>
      </c>
      <c r="AY515" s="14" t="str">
        <f>IFERROR(VLOOKUP($A515,SpecEd22!#REF!,23,0)," ")</f>
        <v xml:space="preserve"> </v>
      </c>
      <c r="AZ515" s="14" t="e">
        <f t="shared" si="1167"/>
        <v>#VALUE!</v>
      </c>
      <c r="BA515" s="14">
        <f>IFERROR(VLOOKUP($A515,ECFE!#REF!,23,0),0)</f>
        <v>0</v>
      </c>
      <c r="BB515" s="14">
        <f t="shared" si="1168"/>
        <v>0</v>
      </c>
      <c r="BC515" s="14">
        <f>IFERROR(VLOOKUP($A515,#REF!,17,0),0)</f>
        <v>0</v>
      </c>
      <c r="BD515" s="14">
        <f t="shared" si="1169"/>
        <v>0</v>
      </c>
      <c r="BE515" s="14">
        <f>IFERROR(VLOOKUP($A515,#REF!,9,0),0)</f>
        <v>0</v>
      </c>
      <c r="BF515" s="14">
        <f t="shared" si="1170"/>
        <v>0</v>
      </c>
      <c r="BG515" s="14">
        <v>0</v>
      </c>
      <c r="BH515" s="14">
        <f t="shared" si="1171"/>
        <v>0</v>
      </c>
      <c r="BI515" s="14">
        <f>IFERROR(VLOOKUP($A515,ConEnroll!$A$8:$S$601,15,0),0)</f>
        <v>0</v>
      </c>
      <c r="BJ515" s="14">
        <f t="shared" si="1172"/>
        <v>0</v>
      </c>
      <c r="BK515" s="14">
        <f t="shared" si="1173"/>
        <v>0</v>
      </c>
      <c r="BL515" s="14">
        <f t="shared" si="1174"/>
        <v>0</v>
      </c>
      <c r="BM515" s="14" t="e">
        <f t="shared" si="1175"/>
        <v>#VALUE!</v>
      </c>
      <c r="BN515" s="14" t="e">
        <f t="shared" si="1176"/>
        <v>#VALUE!</v>
      </c>
      <c r="BO515" s="42"/>
      <c r="BP515" s="14">
        <f t="shared" si="1125"/>
        <v>10635.67868083</v>
      </c>
      <c r="BQ515" s="14" t="e">
        <f t="shared" si="1126"/>
        <v>#VALUE!</v>
      </c>
      <c r="BR515" s="14">
        <f t="shared" si="1177"/>
        <v>7.84</v>
      </c>
      <c r="BS515" s="14" t="e">
        <f t="shared" si="1127"/>
        <v>#VALUE!</v>
      </c>
      <c r="BT515" s="37" t="e">
        <f t="shared" si="1128"/>
        <v>#VALUE!</v>
      </c>
      <c r="BU515" s="41"/>
      <c r="BV515" s="14" t="str">
        <f>IFERROR(VLOOKUP($A515,#REF!,27,0),"0")</f>
        <v>0</v>
      </c>
      <c r="BW515" s="14">
        <f t="shared" si="1178"/>
        <v>0</v>
      </c>
      <c r="BX515" s="14" t="str">
        <f>IFERROR(VLOOKUP($A515,SpecEd22!$Z$22:$AV$606,59,0)," ")</f>
        <v xml:space="preserve"> </v>
      </c>
      <c r="BY515" s="14" t="e">
        <f t="shared" si="1179"/>
        <v>#VALUE!</v>
      </c>
      <c r="BZ515" s="14">
        <f>IFERROR(VLOOKUP($A515,ECFE!#REF!,25,0),0)</f>
        <v>0</v>
      </c>
      <c r="CA515" s="14">
        <f t="shared" si="1180"/>
        <v>0</v>
      </c>
      <c r="CB515" s="14">
        <f>IFERROR(VLOOKUP($A515,#REF!,17,0),0)</f>
        <v>0</v>
      </c>
      <c r="CC515" s="14">
        <f t="shared" si="1181"/>
        <v>0</v>
      </c>
      <c r="CD515" s="14">
        <f>IFERROR(VLOOKUP($A515,#REF!,9,0),0)</f>
        <v>0</v>
      </c>
      <c r="CE515" s="14">
        <f t="shared" si="1182"/>
        <v>0</v>
      </c>
      <c r="CF515" s="14">
        <v>0</v>
      </c>
      <c r="CG515" s="14">
        <f t="shared" si="1183"/>
        <v>0</v>
      </c>
      <c r="CH515" s="14">
        <f>IFERROR(VLOOKUP($A515,ConEnroll!$A$8:$S$601,15,0),0)</f>
        <v>0</v>
      </c>
      <c r="CI515" s="14">
        <f t="shared" si="1184"/>
        <v>0</v>
      </c>
      <c r="CJ515" s="14">
        <f t="shared" si="1185"/>
        <v>0</v>
      </c>
      <c r="CK515" s="14">
        <f t="shared" si="1186"/>
        <v>0</v>
      </c>
      <c r="CL515" s="14" t="e">
        <f t="shared" si="1187"/>
        <v>#VALUE!</v>
      </c>
      <c r="CM515" s="14" t="e">
        <f t="shared" si="1188"/>
        <v>#VALUE!</v>
      </c>
      <c r="CN515" s="42"/>
      <c r="CO515" s="14">
        <f t="shared" si="1129"/>
        <v>-10156.615</v>
      </c>
      <c r="CP515" s="14" t="e">
        <f t="shared" si="1130"/>
        <v>#VALUE!</v>
      </c>
      <c r="CQ515" s="14">
        <f t="shared" si="1131"/>
        <v>0</v>
      </c>
      <c r="CR515" s="14" t="e">
        <f t="shared" si="1132"/>
        <v>#VALUE!</v>
      </c>
      <c r="CS515" s="37" t="e">
        <f t="shared" si="1133"/>
        <v>#VALUE!</v>
      </c>
      <c r="CT515" s="239"/>
      <c r="CU515" s="239"/>
      <c r="CV515" s="468"/>
      <c r="CW515" s="14">
        <f>IFERROR(VLOOKUP($A515,BaseFY23!$A$7:$AK$527,6,0),0)</f>
        <v>224.69610399999999</v>
      </c>
      <c r="CX515" s="14">
        <f>IFERROR(VLOOKUP($A515,BaseFY23!$A$7:$AN$528,28,0),0)</f>
        <v>2474792.0207790001</v>
      </c>
      <c r="CY515" s="14">
        <f t="shared" si="1189"/>
        <v>11013.951629437242</v>
      </c>
      <c r="CZ515" s="14">
        <f>IFERROR(VLOOKUP($A515,SpecEd23!$A$21:$BB$605,23,0)," ")</f>
        <v>911764.20184948924</v>
      </c>
      <c r="DA515" s="14">
        <f t="shared" si="1190"/>
        <v>4057.7659586366894</v>
      </c>
      <c r="DB515" s="14">
        <f>IFERROR(VLOOKUP($A515,ECFE!$A$16:$AB$347,7,0),0)</f>
        <v>0</v>
      </c>
      <c r="DC515" s="14">
        <f t="shared" si="1191"/>
        <v>0</v>
      </c>
      <c r="DD515" s="14">
        <v>0</v>
      </c>
      <c r="DE515" s="14">
        <f t="shared" si="1192"/>
        <v>0</v>
      </c>
      <c r="DF515" s="14">
        <f>IFERROR(VLOOKUP($A515,ConEnroll!$A$7:$S$338,10,0),0)</f>
        <v>0</v>
      </c>
      <c r="DG515" s="14">
        <f t="shared" si="1193"/>
        <v>0</v>
      </c>
      <c r="DH515" s="14">
        <f t="shared" si="1134"/>
        <v>0</v>
      </c>
      <c r="DI515" s="14">
        <f t="shared" si="1194"/>
        <v>0</v>
      </c>
      <c r="DJ515" s="14">
        <f t="shared" si="1135"/>
        <v>3386556.2226284891</v>
      </c>
      <c r="DK515" s="14">
        <f t="shared" si="1195"/>
        <v>15071.717588073932</v>
      </c>
      <c r="DL515" s="42"/>
      <c r="DM515" s="14">
        <f>IFERROR(VLOOKUP($A515,HouseFY23!$A$7:$AJ$528,28,0),0)</f>
        <v>2664358.2207789999</v>
      </c>
      <c r="DN515" s="14">
        <f t="shared" si="1196"/>
        <v>11857.607556822613</v>
      </c>
      <c r="DO515" s="14">
        <f>IFERROR(VLOOKUP($A515,Compens80percent!$A$13:$M$560,12,0),0)</f>
        <v>99266.239999999991</v>
      </c>
      <c r="DP515" s="14">
        <f t="shared" si="1196"/>
        <v>441.7799785260184</v>
      </c>
      <c r="DQ515" s="14">
        <f t="shared" si="1197"/>
        <v>2763624.4607790001</v>
      </c>
      <c r="DR515" s="14">
        <f t="shared" si="1198"/>
        <v>13818.122303895001</v>
      </c>
      <c r="DS515" s="14">
        <f>IFERROR(VLOOKUP($A515,SpecEd23!$A$21:$Z$550,14,0),0)</f>
        <v>911764.20184948924</v>
      </c>
      <c r="DT515" s="14">
        <f t="shared" si="1199"/>
        <v>4057.7659586366894</v>
      </c>
      <c r="DU515" s="14">
        <f>IFERROR(VLOOKUP($A515,ECFE!$A$16:$AB$347,9,0),0)</f>
        <v>0</v>
      </c>
      <c r="DV515" s="14">
        <f t="shared" si="1200"/>
        <v>0</v>
      </c>
      <c r="DW515" s="14">
        <f>IFERROR(VLOOKUP($A515,ParaFY19!$A$21:$Z$543,7,0),0)</f>
        <v>1568</v>
      </c>
      <c r="DX515" s="14">
        <f t="shared" si="1201"/>
        <v>6.9783141411299239</v>
      </c>
      <c r="DY515" s="14">
        <f>IFERROR(VLOOKUP($A515,ConEnroll!$A$7:$S$341,13,0),0)</f>
        <v>0</v>
      </c>
      <c r="DZ515" s="14">
        <f t="shared" si="1202"/>
        <v>0</v>
      </c>
      <c r="EA515" s="14">
        <f t="shared" si="1136"/>
        <v>1568</v>
      </c>
      <c r="EB515" s="14">
        <f t="shared" si="1203"/>
        <v>6.9783141411299239</v>
      </c>
      <c r="EC515" s="14">
        <f t="shared" si="1137"/>
        <v>3577690.4226284893</v>
      </c>
      <c r="ED515" s="14">
        <f t="shared" si="1204"/>
        <v>15922.351829600435</v>
      </c>
      <c r="EE515" s="62"/>
      <c r="EF515" s="14">
        <f t="shared" si="1138"/>
        <v>843.65592738537089</v>
      </c>
      <c r="EG515" s="14">
        <f t="shared" si="1139"/>
        <v>0</v>
      </c>
      <c r="EH515" s="14">
        <f t="shared" si="1140"/>
        <v>6.9783141411299239</v>
      </c>
      <c r="EI515" s="14">
        <f t="shared" si="1205"/>
        <v>850.63424152650077</v>
      </c>
      <c r="EJ515" s="37">
        <f t="shared" si="1141"/>
        <v>5.6439104339348643E-2</v>
      </c>
      <c r="EK515" s="42"/>
      <c r="EL515" s="14" t="str">
        <f>IFERROR(VLOOKUP($A515,#REF!,27,0),"0")</f>
        <v>0</v>
      </c>
      <c r="EM515" s="14">
        <f t="shared" si="1206"/>
        <v>0</v>
      </c>
      <c r="EN515" s="14" t="str">
        <f>IFERROR(VLOOKUP($A515,SpecEd23!#REF!,23,0)," ")</f>
        <v xml:space="preserve"> </v>
      </c>
      <c r="EO515" s="14" t="e">
        <f t="shared" si="1207"/>
        <v>#VALUE!</v>
      </c>
      <c r="EP515" s="14">
        <f>IFERROR(VLOOKUP($A515,ECFE!#REF!,24,0),0)</f>
        <v>0</v>
      </c>
      <c r="EQ515" s="14">
        <f t="shared" si="1208"/>
        <v>0</v>
      </c>
      <c r="ER515" s="14">
        <f>IFERROR(VLOOKUP($A515,#REF!,30,0),0)</f>
        <v>0</v>
      </c>
      <c r="ES515" s="14">
        <f t="shared" si="1209"/>
        <v>0</v>
      </c>
      <c r="ET515" s="14">
        <f>IFERROR(VLOOKUP($A515,#REF!,12,0),0)</f>
        <v>0</v>
      </c>
      <c r="EU515" s="14">
        <f t="shared" si="1210"/>
        <v>0</v>
      </c>
      <c r="EV515" s="14">
        <v>0</v>
      </c>
      <c r="EW515" s="14">
        <f t="shared" si="1211"/>
        <v>0</v>
      </c>
      <c r="EX515" s="14">
        <f>IFERROR(VLOOKUP($A515,ConEnroll!$A$8:$S$601,16,0),0)</f>
        <v>0</v>
      </c>
      <c r="EY515" s="14">
        <f t="shared" si="1212"/>
        <v>0</v>
      </c>
      <c r="EZ515" s="14">
        <f t="shared" si="1213"/>
        <v>0</v>
      </c>
      <c r="FA515" s="14">
        <f t="shared" si="1214"/>
        <v>0</v>
      </c>
      <c r="FB515" s="14" t="e">
        <f t="shared" si="1215"/>
        <v>#VALUE!</v>
      </c>
      <c r="FC515" s="14" t="e">
        <f t="shared" si="1216"/>
        <v>#VALUE!</v>
      </c>
      <c r="FD515" s="62"/>
      <c r="FE515" s="14">
        <f t="shared" si="1142"/>
        <v>11857.607556822613</v>
      </c>
      <c r="FF515" s="14" t="e">
        <f t="shared" si="1143"/>
        <v>#VALUE!</v>
      </c>
      <c r="FG515" s="14">
        <f t="shared" si="1217"/>
        <v>6.9783141411299239</v>
      </c>
      <c r="FH515" s="14" t="e">
        <f t="shared" si="1144"/>
        <v>#VALUE!</v>
      </c>
      <c r="FI515" s="37" t="e">
        <f t="shared" si="1145"/>
        <v>#VALUE!</v>
      </c>
      <c r="FJ515" s="12"/>
      <c r="FK515" s="14" t="str">
        <f>IFERROR(VLOOKUP($A515,#REF!,27,0),"0")</f>
        <v>0</v>
      </c>
      <c r="FL515" s="14">
        <f t="shared" si="1218"/>
        <v>0</v>
      </c>
      <c r="FM515" s="14" t="str">
        <f>IFERROR(VLOOKUP($A515,SpecEd23!$X$22:$Y$610,59,0)," ")</f>
        <v xml:space="preserve"> </v>
      </c>
      <c r="FN515" s="14" t="e">
        <f t="shared" si="1219"/>
        <v>#VALUE!</v>
      </c>
      <c r="FO515" s="14">
        <f>IFERROR(VLOOKUP($A515,ECFE!#REF!,26,0),0)</f>
        <v>0</v>
      </c>
      <c r="FP515" s="14">
        <f t="shared" si="1220"/>
        <v>0</v>
      </c>
      <c r="FQ515" s="14">
        <f>IFERROR(VLOOKUP($A515,#REF!,16,0),0)</f>
        <v>0</v>
      </c>
      <c r="FR515" s="14">
        <f t="shared" si="1221"/>
        <v>0</v>
      </c>
      <c r="FS515" s="14">
        <f>IFERROR(VLOOKUP($A515,#REF!,12,0),0)</f>
        <v>0</v>
      </c>
      <c r="FT515" s="14">
        <f t="shared" si="1222"/>
        <v>0</v>
      </c>
      <c r="FU515" s="14">
        <v>0</v>
      </c>
      <c r="FV515" s="14">
        <f t="shared" si="1223"/>
        <v>0</v>
      </c>
      <c r="FW515" s="14">
        <f>IFERROR(VLOOKUP($A515,ConEnroll!$A$8:$S$601,16,0),0)</f>
        <v>0</v>
      </c>
      <c r="FX515" s="14">
        <f t="shared" si="1224"/>
        <v>0</v>
      </c>
      <c r="FY515" s="14">
        <f t="shared" si="1225"/>
        <v>0</v>
      </c>
      <c r="FZ515" s="14">
        <f t="shared" si="1226"/>
        <v>0</v>
      </c>
      <c r="GA515" s="14" t="e">
        <f t="shared" si="1227"/>
        <v>#VALUE!</v>
      </c>
      <c r="GB515" s="14" t="e">
        <f t="shared" si="1228"/>
        <v>#VALUE!</v>
      </c>
      <c r="GC515" s="39"/>
      <c r="GD515" s="14">
        <f t="shared" si="1146"/>
        <v>-11013.951629437242</v>
      </c>
      <c r="GE515" s="14" t="e">
        <f t="shared" si="1147"/>
        <v>#VALUE!</v>
      </c>
      <c r="GF515" s="14">
        <f t="shared" si="1148"/>
        <v>0</v>
      </c>
      <c r="GG515" s="14" t="e">
        <f t="shared" si="1149"/>
        <v>#VALUE!</v>
      </c>
      <c r="GH515" s="37" t="e">
        <f t="shared" si="1150"/>
        <v>#VALUE!</v>
      </c>
    </row>
    <row r="516" spans="1:190" ht="12.5" x14ac:dyDescent="0.25">
      <c r="A516" s="67">
        <v>4240</v>
      </c>
      <c r="B516" s="35">
        <v>7</v>
      </c>
      <c r="C516" s="14">
        <v>7</v>
      </c>
      <c r="D516" s="14"/>
      <c r="E516" s="14"/>
      <c r="F516" s="35" t="s">
        <v>2377</v>
      </c>
      <c r="G516" s="41"/>
      <c r="H516" s="14">
        <f>IFERROR(VLOOKUP($A516,BaseFY22!$A$7:$AK$528,6,0),0)</f>
        <v>375</v>
      </c>
      <c r="I516" s="14">
        <f>IFERROR(VLOOKUP($A516,BaseFY22!$A$7:$AK$528,28,0),0)</f>
        <v>4296100</v>
      </c>
      <c r="J516" s="14">
        <f t="shared" si="1151"/>
        <v>11456.266666666666</v>
      </c>
      <c r="K516" s="14">
        <f>IFERROR(VLOOKUP($A516,SpecEd22!$A$21:$BB$605,24,0)," ")</f>
        <v>654862.50994128711</v>
      </c>
      <c r="L516" s="14">
        <f t="shared" si="1152"/>
        <v>1746.3000265100989</v>
      </c>
      <c r="M516" s="14">
        <f>IFERROR(VLOOKUP($A516,ECFE!$A$16:$AB$347,7,0),0)</f>
        <v>0</v>
      </c>
      <c r="N516" s="14">
        <f t="shared" si="1118"/>
        <v>0</v>
      </c>
      <c r="O516" s="14">
        <v>0</v>
      </c>
      <c r="P516" s="14">
        <f t="shared" si="1119"/>
        <v>0</v>
      </c>
      <c r="Q516" s="14">
        <f>IFERROR(VLOOKUP($A516,ConEnroll!$A$7:$S$337,10,0),0)</f>
        <v>0</v>
      </c>
      <c r="R516" s="14">
        <f t="shared" si="1153"/>
        <v>0</v>
      </c>
      <c r="S516" s="14">
        <f t="shared" si="1120"/>
        <v>0</v>
      </c>
      <c r="T516" s="14">
        <f t="shared" si="1154"/>
        <v>0</v>
      </c>
      <c r="U516" s="14">
        <f t="shared" si="1121"/>
        <v>4950962.5099412873</v>
      </c>
      <c r="V516" s="14">
        <f t="shared" si="1155"/>
        <v>13202.566693176766</v>
      </c>
      <c r="W516" s="42"/>
      <c r="X516" s="14">
        <f>IFERROR(VLOOKUP($A516,HouseFY22!$A$6:$AJ$528,28,0),0)</f>
        <v>4478426.6081440002</v>
      </c>
      <c r="Y516" s="14">
        <f t="shared" si="1156"/>
        <v>11942.470955050667</v>
      </c>
      <c r="Z516" s="14">
        <f>IFERROR(VLOOKUP($A516,Compens80percent!$A$13:$M$560,12,0),0)</f>
        <v>287545.60000000009</v>
      </c>
      <c r="AA516" s="14">
        <f t="shared" si="1156"/>
        <v>766.78826666666691</v>
      </c>
      <c r="AB516" s="14">
        <f t="shared" si="1157"/>
        <v>4765972.2081439998</v>
      </c>
      <c r="AC516" s="14">
        <f t="shared" si="1156"/>
        <v>12709.259221717333</v>
      </c>
      <c r="AD516" s="14">
        <f>IFERROR(VLOOKUP(A516,SpecEd22!$A$21:$Z$550,14,0),0)</f>
        <v>654862.50994128711</v>
      </c>
      <c r="AE516" s="14">
        <f t="shared" si="1158"/>
        <v>1746.3000265100989</v>
      </c>
      <c r="AF516" s="14">
        <f>IFERROR(VLOOKUP($A516,ECFE!$A$16:$AB$348,8,0),0)</f>
        <v>0</v>
      </c>
      <c r="AG516" s="14">
        <f t="shared" si="1159"/>
        <v>0</v>
      </c>
      <c r="AH516" s="14">
        <f>IFERROR(VLOOKUP(A516,ParaFY19!$A$21:$Z$543,7,0),0)</f>
        <v>1960</v>
      </c>
      <c r="AI516" s="14">
        <f t="shared" si="1160"/>
        <v>5.2266666666666666</v>
      </c>
      <c r="AJ516" s="14">
        <f>IFERROR(VLOOKUP(A516,ConEnroll!$A$7:$S$341,13,0),0)</f>
        <v>0</v>
      </c>
      <c r="AK516" s="14">
        <f t="shared" si="1161"/>
        <v>0</v>
      </c>
      <c r="AL516" s="14">
        <f t="shared" si="1116"/>
        <v>1960</v>
      </c>
      <c r="AM516" s="14">
        <f t="shared" si="1162"/>
        <v>5.2266666666666666</v>
      </c>
      <c r="AN516" s="14">
        <f t="shared" si="1163"/>
        <v>5422794.7180852871</v>
      </c>
      <c r="AO516" s="14">
        <f t="shared" si="1164"/>
        <v>14460.785914894099</v>
      </c>
      <c r="AP516" s="62"/>
      <c r="AQ516" s="14">
        <f t="shared" si="1117"/>
        <v>1252.9925550506669</v>
      </c>
      <c r="AR516" s="14">
        <f t="shared" si="1122"/>
        <v>0</v>
      </c>
      <c r="AS516" s="14">
        <f t="shared" si="1123"/>
        <v>5.2266666666666666</v>
      </c>
      <c r="AT516" s="14">
        <f t="shared" si="1165"/>
        <v>1258.2192217173335</v>
      </c>
      <c r="AU516" s="37">
        <f t="shared" si="1124"/>
        <v>9.5301107046677158E-2</v>
      </c>
      <c r="AV516" s="42"/>
      <c r="AW516" s="14" t="str">
        <f>IFERROR(VLOOKUP($A516,#REF!,27,0),"0")</f>
        <v>0</v>
      </c>
      <c r="AX516" s="14">
        <f t="shared" si="1166"/>
        <v>0</v>
      </c>
      <c r="AY516" s="14" t="str">
        <f>IFERROR(VLOOKUP($A516,SpecEd22!#REF!,23,0)," ")</f>
        <v xml:space="preserve"> </v>
      </c>
      <c r="AZ516" s="14" t="e">
        <f t="shared" si="1167"/>
        <v>#VALUE!</v>
      </c>
      <c r="BA516" s="14">
        <f>IFERROR(VLOOKUP($A516,ECFE!#REF!,23,0),0)</f>
        <v>0</v>
      </c>
      <c r="BB516" s="14">
        <f t="shared" si="1168"/>
        <v>0</v>
      </c>
      <c r="BC516" s="14">
        <f>IFERROR(VLOOKUP($A516,#REF!,17,0),0)</f>
        <v>0</v>
      </c>
      <c r="BD516" s="14">
        <f t="shared" si="1169"/>
        <v>0</v>
      </c>
      <c r="BE516" s="14">
        <f>IFERROR(VLOOKUP($A516,#REF!,9,0),0)</f>
        <v>0</v>
      </c>
      <c r="BF516" s="14">
        <f t="shared" si="1170"/>
        <v>0</v>
      </c>
      <c r="BG516" s="14">
        <v>0</v>
      </c>
      <c r="BH516" s="14">
        <f t="shared" si="1171"/>
        <v>0</v>
      </c>
      <c r="BI516" s="14">
        <f>IFERROR(VLOOKUP($A516,ConEnroll!$A$8:$S$601,15,0),0)</f>
        <v>0</v>
      </c>
      <c r="BJ516" s="14">
        <f t="shared" si="1172"/>
        <v>0</v>
      </c>
      <c r="BK516" s="14">
        <f t="shared" si="1173"/>
        <v>0</v>
      </c>
      <c r="BL516" s="14">
        <f t="shared" si="1174"/>
        <v>0</v>
      </c>
      <c r="BM516" s="14" t="e">
        <f t="shared" si="1175"/>
        <v>#VALUE!</v>
      </c>
      <c r="BN516" s="14" t="e">
        <f t="shared" si="1176"/>
        <v>#VALUE!</v>
      </c>
      <c r="BO516" s="42"/>
      <c r="BP516" s="14">
        <f t="shared" si="1125"/>
        <v>11942.470955050667</v>
      </c>
      <c r="BQ516" s="14" t="e">
        <f t="shared" si="1126"/>
        <v>#VALUE!</v>
      </c>
      <c r="BR516" s="14">
        <f t="shared" si="1177"/>
        <v>5.2266666666666666</v>
      </c>
      <c r="BS516" s="14" t="e">
        <f t="shared" si="1127"/>
        <v>#VALUE!</v>
      </c>
      <c r="BT516" s="37" t="e">
        <f t="shared" si="1128"/>
        <v>#VALUE!</v>
      </c>
      <c r="BU516" s="41"/>
      <c r="BV516" s="14" t="str">
        <f>IFERROR(VLOOKUP($A516,#REF!,27,0),"0")</f>
        <v>0</v>
      </c>
      <c r="BW516" s="14">
        <f t="shared" si="1178"/>
        <v>0</v>
      </c>
      <c r="BX516" s="14" t="str">
        <f>IFERROR(VLOOKUP($A516,SpecEd22!$Z$22:$AV$606,59,0)," ")</f>
        <v xml:space="preserve"> </v>
      </c>
      <c r="BY516" s="14" t="e">
        <f t="shared" si="1179"/>
        <v>#VALUE!</v>
      </c>
      <c r="BZ516" s="14">
        <f>IFERROR(VLOOKUP($A516,ECFE!#REF!,25,0),0)</f>
        <v>0</v>
      </c>
      <c r="CA516" s="14">
        <f t="shared" si="1180"/>
        <v>0</v>
      </c>
      <c r="CB516" s="14">
        <f>IFERROR(VLOOKUP($A516,#REF!,17,0),0)</f>
        <v>0</v>
      </c>
      <c r="CC516" s="14">
        <f t="shared" si="1181"/>
        <v>0</v>
      </c>
      <c r="CD516" s="14">
        <f>IFERROR(VLOOKUP($A516,#REF!,9,0),0)</f>
        <v>0</v>
      </c>
      <c r="CE516" s="14">
        <f t="shared" si="1182"/>
        <v>0</v>
      </c>
      <c r="CF516" s="14">
        <v>0</v>
      </c>
      <c r="CG516" s="14">
        <f t="shared" si="1183"/>
        <v>0</v>
      </c>
      <c r="CH516" s="14">
        <f>IFERROR(VLOOKUP($A516,ConEnroll!$A$8:$S$601,15,0),0)</f>
        <v>0</v>
      </c>
      <c r="CI516" s="14">
        <f t="shared" si="1184"/>
        <v>0</v>
      </c>
      <c r="CJ516" s="14">
        <f t="shared" si="1185"/>
        <v>0</v>
      </c>
      <c r="CK516" s="14">
        <f t="shared" si="1186"/>
        <v>0</v>
      </c>
      <c r="CL516" s="14" t="e">
        <f t="shared" si="1187"/>
        <v>#VALUE!</v>
      </c>
      <c r="CM516" s="14" t="e">
        <f t="shared" si="1188"/>
        <v>#VALUE!</v>
      </c>
      <c r="CN516" s="42"/>
      <c r="CO516" s="14">
        <f t="shared" si="1129"/>
        <v>-11456.266666666666</v>
      </c>
      <c r="CP516" s="14" t="e">
        <f t="shared" si="1130"/>
        <v>#VALUE!</v>
      </c>
      <c r="CQ516" s="14">
        <f t="shared" si="1131"/>
        <v>0</v>
      </c>
      <c r="CR516" s="14" t="e">
        <f t="shared" si="1132"/>
        <v>#VALUE!</v>
      </c>
      <c r="CS516" s="37" t="e">
        <f t="shared" si="1133"/>
        <v>#VALUE!</v>
      </c>
      <c r="CT516" s="239"/>
      <c r="CU516" s="239"/>
      <c r="CV516" s="468"/>
      <c r="CW516" s="14">
        <f>IFERROR(VLOOKUP($A516,BaseFY23!$A$7:$AK$527,6,0),0)</f>
        <v>398.32272899999998</v>
      </c>
      <c r="CX516" s="14">
        <f>IFERROR(VLOOKUP($A516,BaseFY23!$A$7:$AN$528,28,0),0)</f>
        <v>4540491.0087930001</v>
      </c>
      <c r="CY516" s="14">
        <f t="shared" si="1189"/>
        <v>11399.025659901523</v>
      </c>
      <c r="CZ516" s="14">
        <f>IFERROR(VLOOKUP($A516,SpecEd23!$A$21:$BB$605,23,0)," ")</f>
        <v>743487.96092410386</v>
      </c>
      <c r="DA516" s="14">
        <f t="shared" si="1190"/>
        <v>1866.5466637835368</v>
      </c>
      <c r="DB516" s="14">
        <f>IFERROR(VLOOKUP($A516,ECFE!$A$16:$AB$347,7,0),0)</f>
        <v>0</v>
      </c>
      <c r="DC516" s="14">
        <f t="shared" si="1191"/>
        <v>0</v>
      </c>
      <c r="DD516" s="14">
        <v>0</v>
      </c>
      <c r="DE516" s="14">
        <f t="shared" si="1192"/>
        <v>0</v>
      </c>
      <c r="DF516" s="14">
        <f>IFERROR(VLOOKUP($A516,ConEnroll!$A$7:$S$338,10,0),0)</f>
        <v>0</v>
      </c>
      <c r="DG516" s="14">
        <f t="shared" si="1193"/>
        <v>0</v>
      </c>
      <c r="DH516" s="14">
        <f t="shared" si="1134"/>
        <v>0</v>
      </c>
      <c r="DI516" s="14">
        <f t="shared" si="1194"/>
        <v>0</v>
      </c>
      <c r="DJ516" s="14">
        <f t="shared" si="1135"/>
        <v>5283978.969717104</v>
      </c>
      <c r="DK516" s="14">
        <f t="shared" si="1195"/>
        <v>13265.572323685059</v>
      </c>
      <c r="DL516" s="42"/>
      <c r="DM516" s="14">
        <f>IFERROR(VLOOKUP($A516,HouseFY23!$A$7:$AJ$528,28,0),0)</f>
        <v>4819257.4087929996</v>
      </c>
      <c r="DN516" s="14">
        <f t="shared" si="1196"/>
        <v>12098.876257681493</v>
      </c>
      <c r="DO516" s="14">
        <f>IFERROR(VLOOKUP($A516,Compens80percent!$A$13:$M$560,12,0),0)</f>
        <v>287545.60000000009</v>
      </c>
      <c r="DP516" s="14">
        <f t="shared" si="1196"/>
        <v>721.89101717065239</v>
      </c>
      <c r="DQ516" s="14">
        <f t="shared" si="1197"/>
        <v>5106803.0087930001</v>
      </c>
      <c r="DR516" s="14">
        <f t="shared" si="1198"/>
        <v>13618.141356781334</v>
      </c>
      <c r="DS516" s="14">
        <f>IFERROR(VLOOKUP($A516,SpecEd23!$A$21:$Z$550,14,0),0)</f>
        <v>743487.96092410386</v>
      </c>
      <c r="DT516" s="14">
        <f t="shared" si="1199"/>
        <v>1866.5466637835368</v>
      </c>
      <c r="DU516" s="14">
        <f>IFERROR(VLOOKUP($A516,ECFE!$A$16:$AB$347,9,0),0)</f>
        <v>0</v>
      </c>
      <c r="DV516" s="14">
        <f t="shared" si="1200"/>
        <v>0</v>
      </c>
      <c r="DW516" s="14">
        <f>IFERROR(VLOOKUP($A516,ParaFY19!$A$21:$Z$543,7,0),0)</f>
        <v>1960</v>
      </c>
      <c r="DX516" s="14">
        <f t="shared" si="1201"/>
        <v>4.9206330879501481</v>
      </c>
      <c r="DY516" s="14">
        <f>IFERROR(VLOOKUP($A516,ConEnroll!$A$7:$S$341,13,0),0)</f>
        <v>0</v>
      </c>
      <c r="DZ516" s="14">
        <f t="shared" si="1202"/>
        <v>0</v>
      </c>
      <c r="EA516" s="14">
        <f t="shared" si="1136"/>
        <v>1960</v>
      </c>
      <c r="EB516" s="14">
        <f t="shared" si="1203"/>
        <v>4.9206330879501481</v>
      </c>
      <c r="EC516" s="14">
        <f t="shared" si="1137"/>
        <v>5564705.3697171034</v>
      </c>
      <c r="ED516" s="14">
        <f t="shared" si="1204"/>
        <v>13970.343554552981</v>
      </c>
      <c r="EE516" s="62"/>
      <c r="EF516" s="14">
        <f t="shared" si="1138"/>
        <v>699.85059777997049</v>
      </c>
      <c r="EG516" s="14">
        <f t="shared" si="1139"/>
        <v>0</v>
      </c>
      <c r="EH516" s="14">
        <f t="shared" si="1140"/>
        <v>4.9206330879501481</v>
      </c>
      <c r="EI516" s="14">
        <f t="shared" si="1205"/>
        <v>704.77123086792062</v>
      </c>
      <c r="EJ516" s="37">
        <f t="shared" si="1141"/>
        <v>5.3127842031329815E-2</v>
      </c>
      <c r="EK516" s="42"/>
      <c r="EL516" s="14" t="str">
        <f>IFERROR(VLOOKUP($A516,#REF!,27,0),"0")</f>
        <v>0</v>
      </c>
      <c r="EM516" s="14">
        <f t="shared" si="1206"/>
        <v>0</v>
      </c>
      <c r="EN516" s="14" t="str">
        <f>IFERROR(VLOOKUP($A516,SpecEd23!#REF!,23,0)," ")</f>
        <v xml:space="preserve"> </v>
      </c>
      <c r="EO516" s="14" t="e">
        <f t="shared" si="1207"/>
        <v>#VALUE!</v>
      </c>
      <c r="EP516" s="14">
        <f>IFERROR(VLOOKUP($A516,ECFE!#REF!,24,0),0)</f>
        <v>0</v>
      </c>
      <c r="EQ516" s="14">
        <f t="shared" si="1208"/>
        <v>0</v>
      </c>
      <c r="ER516" s="14">
        <f>IFERROR(VLOOKUP($A516,#REF!,30,0),0)</f>
        <v>0</v>
      </c>
      <c r="ES516" s="14">
        <f t="shared" si="1209"/>
        <v>0</v>
      </c>
      <c r="ET516" s="14">
        <f>IFERROR(VLOOKUP($A516,#REF!,12,0),0)</f>
        <v>0</v>
      </c>
      <c r="EU516" s="14">
        <f t="shared" si="1210"/>
        <v>0</v>
      </c>
      <c r="EV516" s="14">
        <v>0</v>
      </c>
      <c r="EW516" s="14">
        <f t="shared" si="1211"/>
        <v>0</v>
      </c>
      <c r="EX516" s="14">
        <f>IFERROR(VLOOKUP($A516,ConEnroll!$A$8:$S$601,16,0),0)</f>
        <v>0</v>
      </c>
      <c r="EY516" s="14">
        <f t="shared" si="1212"/>
        <v>0</v>
      </c>
      <c r="EZ516" s="14">
        <f t="shared" si="1213"/>
        <v>0</v>
      </c>
      <c r="FA516" s="14">
        <f t="shared" si="1214"/>
        <v>0</v>
      </c>
      <c r="FB516" s="14" t="e">
        <f t="shared" si="1215"/>
        <v>#VALUE!</v>
      </c>
      <c r="FC516" s="14" t="e">
        <f t="shared" si="1216"/>
        <v>#VALUE!</v>
      </c>
      <c r="FD516" s="62"/>
      <c r="FE516" s="14">
        <f t="shared" si="1142"/>
        <v>12098.876257681493</v>
      </c>
      <c r="FF516" s="14" t="e">
        <f t="shared" si="1143"/>
        <v>#VALUE!</v>
      </c>
      <c r="FG516" s="14">
        <f t="shared" si="1217"/>
        <v>4.9206330879501481</v>
      </c>
      <c r="FH516" s="14" t="e">
        <f t="shared" si="1144"/>
        <v>#VALUE!</v>
      </c>
      <c r="FI516" s="37" t="e">
        <f t="shared" si="1145"/>
        <v>#VALUE!</v>
      </c>
      <c r="FJ516" s="12"/>
      <c r="FK516" s="14" t="str">
        <f>IFERROR(VLOOKUP($A516,#REF!,27,0),"0")</f>
        <v>0</v>
      </c>
      <c r="FL516" s="14">
        <f t="shared" si="1218"/>
        <v>0</v>
      </c>
      <c r="FM516" s="14" t="str">
        <f>IFERROR(VLOOKUP($A516,SpecEd23!$X$22:$Y$610,59,0)," ")</f>
        <v xml:space="preserve"> </v>
      </c>
      <c r="FN516" s="14" t="e">
        <f t="shared" si="1219"/>
        <v>#VALUE!</v>
      </c>
      <c r="FO516" s="14">
        <f>IFERROR(VLOOKUP($A516,ECFE!#REF!,26,0),0)</f>
        <v>0</v>
      </c>
      <c r="FP516" s="14">
        <f t="shared" si="1220"/>
        <v>0</v>
      </c>
      <c r="FQ516" s="14">
        <f>IFERROR(VLOOKUP($A516,#REF!,16,0),0)</f>
        <v>0</v>
      </c>
      <c r="FR516" s="14">
        <f t="shared" si="1221"/>
        <v>0</v>
      </c>
      <c r="FS516" s="14">
        <f>IFERROR(VLOOKUP($A516,#REF!,12,0),0)</f>
        <v>0</v>
      </c>
      <c r="FT516" s="14">
        <f t="shared" si="1222"/>
        <v>0</v>
      </c>
      <c r="FU516" s="14">
        <v>0</v>
      </c>
      <c r="FV516" s="14">
        <f t="shared" si="1223"/>
        <v>0</v>
      </c>
      <c r="FW516" s="14">
        <f>IFERROR(VLOOKUP($A516,ConEnroll!$A$8:$S$601,16,0),0)</f>
        <v>0</v>
      </c>
      <c r="FX516" s="14">
        <f t="shared" si="1224"/>
        <v>0</v>
      </c>
      <c r="FY516" s="14">
        <f t="shared" si="1225"/>
        <v>0</v>
      </c>
      <c r="FZ516" s="14">
        <f t="shared" si="1226"/>
        <v>0</v>
      </c>
      <c r="GA516" s="14" t="e">
        <f t="shared" si="1227"/>
        <v>#VALUE!</v>
      </c>
      <c r="GB516" s="14" t="e">
        <f t="shared" si="1228"/>
        <v>#VALUE!</v>
      </c>
      <c r="GC516" s="39"/>
      <c r="GD516" s="14">
        <f t="shared" si="1146"/>
        <v>-11399.025659901523</v>
      </c>
      <c r="GE516" s="14" t="e">
        <f t="shared" si="1147"/>
        <v>#VALUE!</v>
      </c>
      <c r="GF516" s="14">
        <f t="shared" si="1148"/>
        <v>0</v>
      </c>
      <c r="GG516" s="14" t="e">
        <f t="shared" si="1149"/>
        <v>#VALUE!</v>
      </c>
      <c r="GH516" s="37" t="e">
        <f t="shared" si="1150"/>
        <v>#VALUE!</v>
      </c>
    </row>
    <row r="517" spans="1:190" ht="12.5" x14ac:dyDescent="0.25">
      <c r="A517" s="67">
        <v>4243</v>
      </c>
      <c r="B517" s="35">
        <v>7</v>
      </c>
      <c r="C517" s="14">
        <v>7</v>
      </c>
      <c r="D517" s="14"/>
      <c r="E517" s="14"/>
      <c r="F517" s="35" t="s">
        <v>126</v>
      </c>
      <c r="G517" s="41"/>
      <c r="H517" s="14">
        <f>IFERROR(VLOOKUP($A517,BaseFY22!$A$7:$AK$528,6,0),0)</f>
        <v>280</v>
      </c>
      <c r="I517" s="14">
        <f>IFERROR(VLOOKUP($A517,BaseFY22!$A$7:$AK$528,28,0),0)</f>
        <v>2541426</v>
      </c>
      <c r="J517" s="14">
        <f t="shared" si="1151"/>
        <v>9076.5214285714283</v>
      </c>
      <c r="K517" s="14">
        <f>IFERROR(VLOOKUP($A517,SpecEd22!$A$21:$BB$605,24,0)," ")</f>
        <v>1201173.9528894345</v>
      </c>
      <c r="L517" s="14">
        <f t="shared" si="1152"/>
        <v>4289.9069746051237</v>
      </c>
      <c r="M517" s="14">
        <f>IFERROR(VLOOKUP($A517,ECFE!$A$16:$AB$347,7,0),0)</f>
        <v>0</v>
      </c>
      <c r="N517" s="14">
        <f t="shared" si="1118"/>
        <v>0</v>
      </c>
      <c r="O517" s="14">
        <v>0</v>
      </c>
      <c r="P517" s="14">
        <f t="shared" si="1119"/>
        <v>0</v>
      </c>
      <c r="Q517" s="14">
        <f>IFERROR(VLOOKUP($A517,ConEnroll!$A$7:$S$337,10,0),0)</f>
        <v>0</v>
      </c>
      <c r="R517" s="14">
        <f t="shared" si="1153"/>
        <v>0</v>
      </c>
      <c r="S517" s="14">
        <f t="shared" si="1120"/>
        <v>0</v>
      </c>
      <c r="T517" s="14">
        <f t="shared" si="1154"/>
        <v>0</v>
      </c>
      <c r="U517" s="14">
        <f t="shared" si="1121"/>
        <v>3742599.9528894345</v>
      </c>
      <c r="V517" s="14">
        <f t="shared" si="1155"/>
        <v>13366.428403176551</v>
      </c>
      <c r="W517" s="42"/>
      <c r="X517" s="14">
        <f>IFERROR(VLOOKUP($A517,HouseFY22!$A$6:$AJ$528,28,0),0)</f>
        <v>2611273.1042490001</v>
      </c>
      <c r="Y517" s="14">
        <f t="shared" si="1156"/>
        <v>9325.9753723178583</v>
      </c>
      <c r="Z517" s="14">
        <f>IFERROR(VLOOKUP($A517,Compens80percent!$A$13:$M$560,12,0),0)</f>
        <v>2119.359999999986</v>
      </c>
      <c r="AA517" s="14">
        <f t="shared" si="1156"/>
        <v>7.5691428571428077</v>
      </c>
      <c r="AB517" s="14">
        <f t="shared" si="1157"/>
        <v>2613392.464249</v>
      </c>
      <c r="AC517" s="14">
        <f t="shared" si="1156"/>
        <v>9333.5445151749991</v>
      </c>
      <c r="AD517" s="14">
        <f>IFERROR(VLOOKUP(A517,SpecEd22!$A$21:$Z$550,14,0),0)</f>
        <v>1201173.9528894345</v>
      </c>
      <c r="AE517" s="14">
        <f t="shared" si="1158"/>
        <v>4289.9069746051237</v>
      </c>
      <c r="AF517" s="14">
        <f>IFERROR(VLOOKUP($A517,ECFE!$A$16:$AB$348,8,0),0)</f>
        <v>0</v>
      </c>
      <c r="AG517" s="14">
        <f t="shared" si="1159"/>
        <v>0</v>
      </c>
      <c r="AH517" s="14">
        <f>IFERROR(VLOOKUP(A517,ParaFY19!$A$21:$Z$543,7,0),0)</f>
        <v>3332</v>
      </c>
      <c r="AI517" s="14">
        <f t="shared" si="1160"/>
        <v>11.9</v>
      </c>
      <c r="AJ517" s="14">
        <f>IFERROR(VLOOKUP(A517,ConEnroll!$A$7:$S$341,13,0),0)</f>
        <v>0</v>
      </c>
      <c r="AK517" s="14">
        <f t="shared" si="1161"/>
        <v>0</v>
      </c>
      <c r="AL517" s="14">
        <f t="shared" si="1116"/>
        <v>3332</v>
      </c>
      <c r="AM517" s="14">
        <f t="shared" si="1162"/>
        <v>11.9</v>
      </c>
      <c r="AN517" s="14">
        <f t="shared" si="1163"/>
        <v>3817898.4171384345</v>
      </c>
      <c r="AO517" s="14">
        <f t="shared" si="1164"/>
        <v>13635.351489780123</v>
      </c>
      <c r="AP517" s="62"/>
      <c r="AQ517" s="14">
        <f t="shared" si="1117"/>
        <v>257.02308660357085</v>
      </c>
      <c r="AR517" s="14">
        <f t="shared" si="1122"/>
        <v>0</v>
      </c>
      <c r="AS517" s="14">
        <f t="shared" si="1123"/>
        <v>11.9</v>
      </c>
      <c r="AT517" s="14">
        <f t="shared" si="1165"/>
        <v>268.92308660357082</v>
      </c>
      <c r="AU517" s="37">
        <f t="shared" si="1124"/>
        <v>2.0119292790261076E-2</v>
      </c>
      <c r="AV517" s="42"/>
      <c r="AW517" s="14" t="str">
        <f>IFERROR(VLOOKUP($A517,#REF!,27,0),"0")</f>
        <v>0</v>
      </c>
      <c r="AX517" s="14">
        <f t="shared" si="1166"/>
        <v>0</v>
      </c>
      <c r="AY517" s="14" t="str">
        <f>IFERROR(VLOOKUP($A517,SpecEd22!#REF!,23,0)," ")</f>
        <v xml:space="preserve"> </v>
      </c>
      <c r="AZ517" s="14" t="e">
        <f t="shared" si="1167"/>
        <v>#VALUE!</v>
      </c>
      <c r="BA517" s="14">
        <f>IFERROR(VLOOKUP($A517,ECFE!#REF!,23,0),0)</f>
        <v>0</v>
      </c>
      <c r="BB517" s="14">
        <f t="shared" si="1168"/>
        <v>0</v>
      </c>
      <c r="BC517" s="14">
        <f>IFERROR(VLOOKUP($A517,#REF!,17,0),0)</f>
        <v>0</v>
      </c>
      <c r="BD517" s="14">
        <f t="shared" si="1169"/>
        <v>0</v>
      </c>
      <c r="BE517" s="14">
        <f>IFERROR(VLOOKUP($A517,#REF!,9,0),0)</f>
        <v>0</v>
      </c>
      <c r="BF517" s="14">
        <f t="shared" si="1170"/>
        <v>0</v>
      </c>
      <c r="BG517" s="14">
        <v>0</v>
      </c>
      <c r="BH517" s="14">
        <f t="shared" si="1171"/>
        <v>0</v>
      </c>
      <c r="BI517" s="14">
        <f>IFERROR(VLOOKUP($A517,ConEnroll!$A$8:$S$601,15,0),0)</f>
        <v>0</v>
      </c>
      <c r="BJ517" s="14">
        <f t="shared" si="1172"/>
        <v>0</v>
      </c>
      <c r="BK517" s="14">
        <f t="shared" si="1173"/>
        <v>0</v>
      </c>
      <c r="BL517" s="14">
        <f t="shared" si="1174"/>
        <v>0</v>
      </c>
      <c r="BM517" s="14" t="e">
        <f t="shared" si="1175"/>
        <v>#VALUE!</v>
      </c>
      <c r="BN517" s="14" t="e">
        <f t="shared" si="1176"/>
        <v>#VALUE!</v>
      </c>
      <c r="BO517" s="42"/>
      <c r="BP517" s="14">
        <f t="shared" si="1125"/>
        <v>9325.9753723178583</v>
      </c>
      <c r="BQ517" s="14" t="e">
        <f t="shared" si="1126"/>
        <v>#VALUE!</v>
      </c>
      <c r="BR517" s="14">
        <f t="shared" si="1177"/>
        <v>11.9</v>
      </c>
      <c r="BS517" s="14" t="e">
        <f t="shared" si="1127"/>
        <v>#VALUE!</v>
      </c>
      <c r="BT517" s="37" t="e">
        <f t="shared" si="1128"/>
        <v>#VALUE!</v>
      </c>
      <c r="BU517" s="41"/>
      <c r="BV517" s="14" t="str">
        <f>IFERROR(VLOOKUP($A517,#REF!,27,0),"0")</f>
        <v>0</v>
      </c>
      <c r="BW517" s="14">
        <f t="shared" si="1178"/>
        <v>0</v>
      </c>
      <c r="BX517" s="14" t="str">
        <f>IFERROR(VLOOKUP($A517,SpecEd22!$Z$22:$AV$606,59,0)," ")</f>
        <v xml:space="preserve"> </v>
      </c>
      <c r="BY517" s="14" t="e">
        <f t="shared" si="1179"/>
        <v>#VALUE!</v>
      </c>
      <c r="BZ517" s="14">
        <f>IFERROR(VLOOKUP($A517,ECFE!#REF!,25,0),0)</f>
        <v>0</v>
      </c>
      <c r="CA517" s="14">
        <f t="shared" si="1180"/>
        <v>0</v>
      </c>
      <c r="CB517" s="14">
        <f>IFERROR(VLOOKUP($A517,#REF!,17,0),0)</f>
        <v>0</v>
      </c>
      <c r="CC517" s="14">
        <f t="shared" si="1181"/>
        <v>0</v>
      </c>
      <c r="CD517" s="14">
        <f>IFERROR(VLOOKUP($A517,#REF!,9,0),0)</f>
        <v>0</v>
      </c>
      <c r="CE517" s="14">
        <f t="shared" si="1182"/>
        <v>0</v>
      </c>
      <c r="CF517" s="14">
        <v>0</v>
      </c>
      <c r="CG517" s="14">
        <f t="shared" si="1183"/>
        <v>0</v>
      </c>
      <c r="CH517" s="14">
        <f>IFERROR(VLOOKUP($A517,ConEnroll!$A$8:$S$601,15,0),0)</f>
        <v>0</v>
      </c>
      <c r="CI517" s="14">
        <f t="shared" si="1184"/>
        <v>0</v>
      </c>
      <c r="CJ517" s="14">
        <f t="shared" si="1185"/>
        <v>0</v>
      </c>
      <c r="CK517" s="14">
        <f t="shared" si="1186"/>
        <v>0</v>
      </c>
      <c r="CL517" s="14" t="e">
        <f t="shared" si="1187"/>
        <v>#VALUE!</v>
      </c>
      <c r="CM517" s="14" t="e">
        <f t="shared" si="1188"/>
        <v>#VALUE!</v>
      </c>
      <c r="CN517" s="42"/>
      <c r="CO517" s="14">
        <f t="shared" si="1129"/>
        <v>-9076.5214285714283</v>
      </c>
      <c r="CP517" s="14" t="e">
        <f t="shared" si="1130"/>
        <v>#VALUE!</v>
      </c>
      <c r="CQ517" s="14">
        <f t="shared" si="1131"/>
        <v>0</v>
      </c>
      <c r="CR517" s="14" t="e">
        <f t="shared" si="1132"/>
        <v>#VALUE!</v>
      </c>
      <c r="CS517" s="37" t="e">
        <f t="shared" si="1133"/>
        <v>#VALUE!</v>
      </c>
      <c r="CT517" s="239"/>
      <c r="CU517" s="239"/>
      <c r="CV517" s="468"/>
      <c r="CW517" s="14">
        <f>IFERROR(VLOOKUP($A517,BaseFY23!$A$7:$AK$527,6,0),0)</f>
        <v>294</v>
      </c>
      <c r="CX517" s="14">
        <f>IFERROR(VLOOKUP($A517,BaseFY23!$A$7:$AN$528,28,0),0)</f>
        <v>2708799</v>
      </c>
      <c r="CY517" s="14">
        <f t="shared" si="1189"/>
        <v>9213.6020408163258</v>
      </c>
      <c r="CZ517" s="14">
        <f>IFERROR(VLOOKUP($A517,SpecEd23!$A$21:$BB$605,23,0)," ")</f>
        <v>1354359.5421694638</v>
      </c>
      <c r="DA517" s="14">
        <f t="shared" si="1190"/>
        <v>4606.6651094199451</v>
      </c>
      <c r="DB517" s="14">
        <f>IFERROR(VLOOKUP($A517,ECFE!$A$16:$AB$347,7,0),0)</f>
        <v>0</v>
      </c>
      <c r="DC517" s="14">
        <f t="shared" si="1191"/>
        <v>0</v>
      </c>
      <c r="DD517" s="14">
        <v>0</v>
      </c>
      <c r="DE517" s="14">
        <f t="shared" si="1192"/>
        <v>0</v>
      </c>
      <c r="DF517" s="14">
        <f>IFERROR(VLOOKUP($A517,ConEnroll!$A$7:$S$338,10,0),0)</f>
        <v>0</v>
      </c>
      <c r="DG517" s="14">
        <f t="shared" si="1193"/>
        <v>0</v>
      </c>
      <c r="DH517" s="14">
        <f t="shared" si="1134"/>
        <v>0</v>
      </c>
      <c r="DI517" s="14">
        <f t="shared" si="1194"/>
        <v>0</v>
      </c>
      <c r="DJ517" s="14">
        <f t="shared" si="1135"/>
        <v>4063158.5421694638</v>
      </c>
      <c r="DK517" s="14">
        <f t="shared" si="1195"/>
        <v>13820.267150236272</v>
      </c>
      <c r="DL517" s="42"/>
      <c r="DM517" s="14">
        <f>IFERROR(VLOOKUP($A517,HouseFY23!$A$7:$AJ$528,28,0),0)</f>
        <v>2835647.84</v>
      </c>
      <c r="DN517" s="14">
        <f t="shared" si="1196"/>
        <v>9645.0606802721086</v>
      </c>
      <c r="DO517" s="14">
        <f>IFERROR(VLOOKUP($A517,Compens80percent!$A$13:$M$560,12,0),0)</f>
        <v>2119.359999999986</v>
      </c>
      <c r="DP517" s="14">
        <f t="shared" si="1196"/>
        <v>7.2087074829931499</v>
      </c>
      <c r="DQ517" s="14">
        <f t="shared" si="1197"/>
        <v>2837767.1999999997</v>
      </c>
      <c r="DR517" s="14">
        <f t="shared" si="1198"/>
        <v>10134.882857142857</v>
      </c>
      <c r="DS517" s="14">
        <f>IFERROR(VLOOKUP($A517,SpecEd23!$A$21:$Z$550,14,0),0)</f>
        <v>1354359.5421694638</v>
      </c>
      <c r="DT517" s="14">
        <f t="shared" si="1199"/>
        <v>4606.6651094199451</v>
      </c>
      <c r="DU517" s="14">
        <f>IFERROR(VLOOKUP($A517,ECFE!$A$16:$AB$347,9,0),0)</f>
        <v>0</v>
      </c>
      <c r="DV517" s="14">
        <f t="shared" si="1200"/>
        <v>0</v>
      </c>
      <c r="DW517" s="14">
        <f>IFERROR(VLOOKUP($A517,ParaFY19!$A$21:$Z$543,7,0),0)</f>
        <v>3332</v>
      </c>
      <c r="DX517" s="14">
        <f t="shared" si="1201"/>
        <v>11.333333333333334</v>
      </c>
      <c r="DY517" s="14">
        <f>IFERROR(VLOOKUP($A517,ConEnroll!$A$7:$S$341,13,0),0)</f>
        <v>0</v>
      </c>
      <c r="DZ517" s="14">
        <f t="shared" si="1202"/>
        <v>0</v>
      </c>
      <c r="EA517" s="14">
        <f t="shared" si="1136"/>
        <v>3332</v>
      </c>
      <c r="EB517" s="14">
        <f t="shared" si="1203"/>
        <v>11.333333333333334</v>
      </c>
      <c r="EC517" s="14">
        <f t="shared" si="1137"/>
        <v>4193339.3821694637</v>
      </c>
      <c r="ED517" s="14">
        <f t="shared" si="1204"/>
        <v>14263.059123025387</v>
      </c>
      <c r="EE517" s="62"/>
      <c r="EF517" s="14">
        <f t="shared" si="1138"/>
        <v>431.45863945578276</v>
      </c>
      <c r="EG517" s="14">
        <f t="shared" si="1139"/>
        <v>0</v>
      </c>
      <c r="EH517" s="14">
        <f t="shared" si="1140"/>
        <v>11.333333333333334</v>
      </c>
      <c r="EI517" s="14">
        <f t="shared" si="1205"/>
        <v>442.79197278911607</v>
      </c>
      <c r="EJ517" s="37">
        <f t="shared" si="1141"/>
        <v>3.2039320801519097E-2</v>
      </c>
      <c r="EK517" s="42"/>
      <c r="EL517" s="14" t="str">
        <f>IFERROR(VLOOKUP($A517,#REF!,27,0),"0")</f>
        <v>0</v>
      </c>
      <c r="EM517" s="14">
        <f t="shared" si="1206"/>
        <v>0</v>
      </c>
      <c r="EN517" s="14" t="str">
        <f>IFERROR(VLOOKUP($A517,SpecEd23!#REF!,23,0)," ")</f>
        <v xml:space="preserve"> </v>
      </c>
      <c r="EO517" s="14" t="e">
        <f t="shared" si="1207"/>
        <v>#VALUE!</v>
      </c>
      <c r="EP517" s="14">
        <f>IFERROR(VLOOKUP($A517,ECFE!#REF!,24,0),0)</f>
        <v>0</v>
      </c>
      <c r="EQ517" s="14">
        <f t="shared" si="1208"/>
        <v>0</v>
      </c>
      <c r="ER517" s="14">
        <f>IFERROR(VLOOKUP($A517,#REF!,30,0),0)</f>
        <v>0</v>
      </c>
      <c r="ES517" s="14">
        <f t="shared" si="1209"/>
        <v>0</v>
      </c>
      <c r="ET517" s="14">
        <f>IFERROR(VLOOKUP($A517,#REF!,12,0),0)</f>
        <v>0</v>
      </c>
      <c r="EU517" s="14">
        <f t="shared" si="1210"/>
        <v>0</v>
      </c>
      <c r="EV517" s="14">
        <v>0</v>
      </c>
      <c r="EW517" s="14">
        <f t="shared" si="1211"/>
        <v>0</v>
      </c>
      <c r="EX517" s="14">
        <f>IFERROR(VLOOKUP($A517,ConEnroll!$A$8:$S$601,16,0),0)</f>
        <v>0</v>
      </c>
      <c r="EY517" s="14">
        <f t="shared" si="1212"/>
        <v>0</v>
      </c>
      <c r="EZ517" s="14">
        <f t="shared" si="1213"/>
        <v>0</v>
      </c>
      <c r="FA517" s="14">
        <f t="shared" si="1214"/>
        <v>0</v>
      </c>
      <c r="FB517" s="14" t="e">
        <f t="shared" si="1215"/>
        <v>#VALUE!</v>
      </c>
      <c r="FC517" s="14" t="e">
        <f t="shared" si="1216"/>
        <v>#VALUE!</v>
      </c>
      <c r="FD517" s="62"/>
      <c r="FE517" s="14">
        <f t="shared" si="1142"/>
        <v>9645.0606802721086</v>
      </c>
      <c r="FF517" s="14" t="e">
        <f t="shared" si="1143"/>
        <v>#VALUE!</v>
      </c>
      <c r="FG517" s="14">
        <f t="shared" si="1217"/>
        <v>11.333333333333334</v>
      </c>
      <c r="FH517" s="14" t="e">
        <f t="shared" si="1144"/>
        <v>#VALUE!</v>
      </c>
      <c r="FI517" s="37" t="e">
        <f t="shared" si="1145"/>
        <v>#VALUE!</v>
      </c>
      <c r="FJ517" s="12"/>
      <c r="FK517" s="14" t="str">
        <f>IFERROR(VLOOKUP($A517,#REF!,27,0),"0")</f>
        <v>0</v>
      </c>
      <c r="FL517" s="14">
        <f t="shared" si="1218"/>
        <v>0</v>
      </c>
      <c r="FM517" s="14" t="str">
        <f>IFERROR(VLOOKUP($A517,SpecEd23!$X$22:$Y$610,59,0)," ")</f>
        <v xml:space="preserve"> </v>
      </c>
      <c r="FN517" s="14" t="e">
        <f t="shared" si="1219"/>
        <v>#VALUE!</v>
      </c>
      <c r="FO517" s="14">
        <f>IFERROR(VLOOKUP($A517,ECFE!#REF!,26,0),0)</f>
        <v>0</v>
      </c>
      <c r="FP517" s="14">
        <f t="shared" si="1220"/>
        <v>0</v>
      </c>
      <c r="FQ517" s="14">
        <f>IFERROR(VLOOKUP($A517,#REF!,16,0),0)</f>
        <v>0</v>
      </c>
      <c r="FR517" s="14">
        <f t="shared" si="1221"/>
        <v>0</v>
      </c>
      <c r="FS517" s="14">
        <f>IFERROR(VLOOKUP($A517,#REF!,12,0),0)</f>
        <v>0</v>
      </c>
      <c r="FT517" s="14">
        <f t="shared" si="1222"/>
        <v>0</v>
      </c>
      <c r="FU517" s="14">
        <v>0</v>
      </c>
      <c r="FV517" s="14">
        <f t="shared" si="1223"/>
        <v>0</v>
      </c>
      <c r="FW517" s="14">
        <f>IFERROR(VLOOKUP($A517,ConEnroll!$A$8:$S$601,16,0),0)</f>
        <v>0</v>
      </c>
      <c r="FX517" s="14">
        <f t="shared" si="1224"/>
        <v>0</v>
      </c>
      <c r="FY517" s="14">
        <f t="shared" si="1225"/>
        <v>0</v>
      </c>
      <c r="FZ517" s="14">
        <f t="shared" si="1226"/>
        <v>0</v>
      </c>
      <c r="GA517" s="14" t="e">
        <f t="shared" si="1227"/>
        <v>#VALUE!</v>
      </c>
      <c r="GB517" s="14" t="e">
        <f t="shared" si="1228"/>
        <v>#VALUE!</v>
      </c>
      <c r="GC517" s="39"/>
      <c r="GD517" s="14">
        <f t="shared" si="1146"/>
        <v>-9213.6020408163258</v>
      </c>
      <c r="GE517" s="14" t="e">
        <f t="shared" si="1147"/>
        <v>#VALUE!</v>
      </c>
      <c r="GF517" s="14">
        <f t="shared" si="1148"/>
        <v>0</v>
      </c>
      <c r="GG517" s="14" t="e">
        <f t="shared" si="1149"/>
        <v>#VALUE!</v>
      </c>
      <c r="GH517" s="37" t="e">
        <f t="shared" si="1150"/>
        <v>#VALUE!</v>
      </c>
    </row>
    <row r="518" spans="1:190" ht="12.5" x14ac:dyDescent="0.25">
      <c r="A518" s="67">
        <v>4244</v>
      </c>
      <c r="B518" s="35">
        <v>7</v>
      </c>
      <c r="C518" s="14">
        <v>7</v>
      </c>
      <c r="D518" s="14"/>
      <c r="E518" s="14"/>
      <c r="F518" s="35" t="s">
        <v>1209</v>
      </c>
      <c r="G518" s="41"/>
      <c r="H518" s="14">
        <f>IFERROR(VLOOKUP($A518,BaseFY22!$A$7:$AK$528,6,0),0)</f>
        <v>400</v>
      </c>
      <c r="I518" s="14">
        <f>IFERROR(VLOOKUP($A518,BaseFY22!$A$7:$AK$528,28,0),0)</f>
        <v>3090157</v>
      </c>
      <c r="J518" s="14">
        <f t="shared" si="1151"/>
        <v>7725.3924999999999</v>
      </c>
      <c r="K518" s="14">
        <f>IFERROR(VLOOKUP($A518,SpecEd22!$A$21:$BB$605,24,0)," ")</f>
        <v>1422932.5471530117</v>
      </c>
      <c r="L518" s="14">
        <f t="shared" si="1152"/>
        <v>3557.3313678825293</v>
      </c>
      <c r="M518" s="14">
        <f>IFERROR(VLOOKUP($A518,ECFE!$A$16:$AB$347,7,0),0)</f>
        <v>0</v>
      </c>
      <c r="N518" s="14">
        <f t="shared" si="1118"/>
        <v>0</v>
      </c>
      <c r="O518" s="14">
        <v>0</v>
      </c>
      <c r="P518" s="14">
        <f t="shared" si="1119"/>
        <v>0</v>
      </c>
      <c r="Q518" s="14">
        <f>IFERROR(VLOOKUP($A518,ConEnroll!$A$7:$S$337,10,0),0)</f>
        <v>0</v>
      </c>
      <c r="R518" s="14">
        <f t="shared" si="1153"/>
        <v>0</v>
      </c>
      <c r="S518" s="14">
        <f t="shared" si="1120"/>
        <v>0</v>
      </c>
      <c r="T518" s="14">
        <f t="shared" si="1154"/>
        <v>0</v>
      </c>
      <c r="U518" s="14">
        <f t="shared" si="1121"/>
        <v>4513089.5471530119</v>
      </c>
      <c r="V518" s="14">
        <f t="shared" si="1155"/>
        <v>11282.723867882531</v>
      </c>
      <c r="W518" s="42"/>
      <c r="X518" s="14">
        <f>IFERROR(VLOOKUP($A518,HouseFY22!$A$6:$AJ$528,28,0),0)</f>
        <v>3148659.0417630002</v>
      </c>
      <c r="Y518" s="14">
        <f t="shared" si="1156"/>
        <v>7871.6476044075007</v>
      </c>
      <c r="Z518" s="14">
        <f>IFERROR(VLOOKUP($A518,Compens80percent!$A$13:$M$560,12,0),0)</f>
        <v>0</v>
      </c>
      <c r="AA518" s="14">
        <f t="shared" si="1156"/>
        <v>0</v>
      </c>
      <c r="AB518" s="14">
        <f t="shared" si="1157"/>
        <v>3148659.0417630002</v>
      </c>
      <c r="AC518" s="14">
        <f t="shared" si="1156"/>
        <v>7871.6476044075007</v>
      </c>
      <c r="AD518" s="14">
        <f>IFERROR(VLOOKUP(A518,SpecEd22!$A$21:$Z$550,14,0),0)</f>
        <v>1422932.5471530117</v>
      </c>
      <c r="AE518" s="14">
        <f t="shared" si="1158"/>
        <v>3557.3313678825293</v>
      </c>
      <c r="AF518" s="14">
        <f>IFERROR(VLOOKUP($A518,ECFE!$A$16:$AB$348,8,0),0)</f>
        <v>0</v>
      </c>
      <c r="AG518" s="14">
        <f t="shared" si="1159"/>
        <v>0</v>
      </c>
      <c r="AH518" s="14">
        <f>IFERROR(VLOOKUP(A518,ParaFY19!$A$21:$Z$543,7,0),0)</f>
        <v>392</v>
      </c>
      <c r="AI518" s="14">
        <f t="shared" si="1160"/>
        <v>0.98</v>
      </c>
      <c r="AJ518" s="14">
        <f>IFERROR(VLOOKUP(A518,ConEnroll!$A$7:$S$341,13,0),0)</f>
        <v>0</v>
      </c>
      <c r="AK518" s="14">
        <f t="shared" si="1161"/>
        <v>0</v>
      </c>
      <c r="AL518" s="14">
        <f t="shared" si="1116"/>
        <v>392</v>
      </c>
      <c r="AM518" s="14">
        <f t="shared" si="1162"/>
        <v>0.98</v>
      </c>
      <c r="AN518" s="14">
        <f t="shared" si="1163"/>
        <v>4571983.5889160121</v>
      </c>
      <c r="AO518" s="14">
        <f t="shared" si="1164"/>
        <v>11429.958972290031</v>
      </c>
      <c r="AP518" s="62"/>
      <c r="AQ518" s="14">
        <f t="shared" si="1117"/>
        <v>146.25510440750077</v>
      </c>
      <c r="AR518" s="14">
        <f t="shared" si="1122"/>
        <v>0</v>
      </c>
      <c r="AS518" s="14">
        <f t="shared" si="1123"/>
        <v>0.98</v>
      </c>
      <c r="AT518" s="14">
        <f t="shared" si="1165"/>
        <v>147.23510440750076</v>
      </c>
      <c r="AU518" s="37">
        <f t="shared" si="1124"/>
        <v>1.3049606294683954E-2</v>
      </c>
      <c r="AV518" s="42"/>
      <c r="AW518" s="14" t="str">
        <f>IFERROR(VLOOKUP($A518,#REF!,27,0),"0")</f>
        <v>0</v>
      </c>
      <c r="AX518" s="14">
        <f t="shared" si="1166"/>
        <v>0</v>
      </c>
      <c r="AY518" s="14" t="str">
        <f>IFERROR(VLOOKUP($A518,SpecEd22!#REF!,23,0)," ")</f>
        <v xml:space="preserve"> </v>
      </c>
      <c r="AZ518" s="14" t="e">
        <f t="shared" si="1167"/>
        <v>#VALUE!</v>
      </c>
      <c r="BA518" s="14">
        <f>IFERROR(VLOOKUP($A518,ECFE!#REF!,23,0),0)</f>
        <v>0</v>
      </c>
      <c r="BB518" s="14">
        <f t="shared" si="1168"/>
        <v>0</v>
      </c>
      <c r="BC518" s="14">
        <f>IFERROR(VLOOKUP($A518,#REF!,17,0),0)</f>
        <v>0</v>
      </c>
      <c r="BD518" s="14">
        <f t="shared" si="1169"/>
        <v>0</v>
      </c>
      <c r="BE518" s="14">
        <f>IFERROR(VLOOKUP($A518,#REF!,9,0),0)</f>
        <v>0</v>
      </c>
      <c r="BF518" s="14">
        <f t="shared" si="1170"/>
        <v>0</v>
      </c>
      <c r="BG518" s="14">
        <v>0</v>
      </c>
      <c r="BH518" s="14">
        <f t="shared" si="1171"/>
        <v>0</v>
      </c>
      <c r="BI518" s="14">
        <f>IFERROR(VLOOKUP($A518,ConEnroll!$A$8:$S$601,15,0),0)</f>
        <v>0</v>
      </c>
      <c r="BJ518" s="14">
        <f t="shared" si="1172"/>
        <v>0</v>
      </c>
      <c r="BK518" s="14">
        <f t="shared" si="1173"/>
        <v>0</v>
      </c>
      <c r="BL518" s="14">
        <f t="shared" si="1174"/>
        <v>0</v>
      </c>
      <c r="BM518" s="14" t="e">
        <f t="shared" si="1175"/>
        <v>#VALUE!</v>
      </c>
      <c r="BN518" s="14" t="e">
        <f t="shared" si="1176"/>
        <v>#VALUE!</v>
      </c>
      <c r="BO518" s="42"/>
      <c r="BP518" s="14">
        <f t="shared" si="1125"/>
        <v>7871.6476044075007</v>
      </c>
      <c r="BQ518" s="14" t="e">
        <f t="shared" si="1126"/>
        <v>#VALUE!</v>
      </c>
      <c r="BR518" s="14">
        <f t="shared" si="1177"/>
        <v>0.98</v>
      </c>
      <c r="BS518" s="14" t="e">
        <f t="shared" si="1127"/>
        <v>#VALUE!</v>
      </c>
      <c r="BT518" s="37" t="e">
        <f t="shared" si="1128"/>
        <v>#VALUE!</v>
      </c>
      <c r="BU518" s="41"/>
      <c r="BV518" s="14" t="str">
        <f>IFERROR(VLOOKUP($A518,#REF!,27,0),"0")</f>
        <v>0</v>
      </c>
      <c r="BW518" s="14">
        <f t="shared" si="1178"/>
        <v>0</v>
      </c>
      <c r="BX518" s="14" t="str">
        <f>IFERROR(VLOOKUP($A518,SpecEd22!$Z$22:$AV$606,59,0)," ")</f>
        <v xml:space="preserve"> </v>
      </c>
      <c r="BY518" s="14" t="e">
        <f t="shared" si="1179"/>
        <v>#VALUE!</v>
      </c>
      <c r="BZ518" s="14">
        <f>IFERROR(VLOOKUP($A518,ECFE!#REF!,25,0),0)</f>
        <v>0</v>
      </c>
      <c r="CA518" s="14">
        <f t="shared" si="1180"/>
        <v>0</v>
      </c>
      <c r="CB518" s="14">
        <f>IFERROR(VLOOKUP($A518,#REF!,17,0),0)</f>
        <v>0</v>
      </c>
      <c r="CC518" s="14">
        <f t="shared" si="1181"/>
        <v>0</v>
      </c>
      <c r="CD518" s="14">
        <f>IFERROR(VLOOKUP($A518,#REF!,9,0),0)</f>
        <v>0</v>
      </c>
      <c r="CE518" s="14">
        <f t="shared" si="1182"/>
        <v>0</v>
      </c>
      <c r="CF518" s="14">
        <v>0</v>
      </c>
      <c r="CG518" s="14">
        <f t="shared" si="1183"/>
        <v>0</v>
      </c>
      <c r="CH518" s="14">
        <f>IFERROR(VLOOKUP($A518,ConEnroll!$A$8:$S$601,15,0),0)</f>
        <v>0</v>
      </c>
      <c r="CI518" s="14">
        <f t="shared" si="1184"/>
        <v>0</v>
      </c>
      <c r="CJ518" s="14">
        <f t="shared" si="1185"/>
        <v>0</v>
      </c>
      <c r="CK518" s="14">
        <f t="shared" si="1186"/>
        <v>0</v>
      </c>
      <c r="CL518" s="14" t="e">
        <f t="shared" si="1187"/>
        <v>#VALUE!</v>
      </c>
      <c r="CM518" s="14" t="e">
        <f t="shared" si="1188"/>
        <v>#VALUE!</v>
      </c>
      <c r="CN518" s="42"/>
      <c r="CO518" s="14">
        <f t="shared" si="1129"/>
        <v>-7725.3924999999999</v>
      </c>
      <c r="CP518" s="14" t="e">
        <f t="shared" si="1130"/>
        <v>#VALUE!</v>
      </c>
      <c r="CQ518" s="14">
        <f t="shared" si="1131"/>
        <v>0</v>
      </c>
      <c r="CR518" s="14" t="e">
        <f t="shared" si="1132"/>
        <v>#VALUE!</v>
      </c>
      <c r="CS518" s="37" t="e">
        <f t="shared" si="1133"/>
        <v>#VALUE!</v>
      </c>
      <c r="CT518" s="239"/>
      <c r="CU518" s="239"/>
      <c r="CV518" s="468"/>
      <c r="CW518" s="14">
        <f>IFERROR(VLOOKUP($A518,BaseFY23!$A$7:$AK$527,6,0),0)</f>
        <v>580.12430300000005</v>
      </c>
      <c r="CX518" s="14">
        <f>IFERROR(VLOOKUP($A518,BaseFY23!$A$7:$AN$528,28,0),0)</f>
        <v>4598300.0549269998</v>
      </c>
      <c r="CY518" s="14">
        <f t="shared" si="1189"/>
        <v>7926.4047914348439</v>
      </c>
      <c r="CZ518" s="14">
        <f>IFERROR(VLOOKUP($A518,SpecEd23!$A$21:$BB$605,23,0)," ")</f>
        <v>2205744.6758481283</v>
      </c>
      <c r="DA518" s="14">
        <f t="shared" si="1190"/>
        <v>3802.1931928063495</v>
      </c>
      <c r="DB518" s="14">
        <f>IFERROR(VLOOKUP($A518,ECFE!$A$16:$AB$347,7,0),0)</f>
        <v>0</v>
      </c>
      <c r="DC518" s="14">
        <f t="shared" si="1191"/>
        <v>0</v>
      </c>
      <c r="DD518" s="14">
        <v>0</v>
      </c>
      <c r="DE518" s="14">
        <f t="shared" si="1192"/>
        <v>0</v>
      </c>
      <c r="DF518" s="14">
        <f>IFERROR(VLOOKUP($A518,ConEnroll!$A$7:$S$338,10,0),0)</f>
        <v>0</v>
      </c>
      <c r="DG518" s="14">
        <f t="shared" si="1193"/>
        <v>0</v>
      </c>
      <c r="DH518" s="14">
        <f t="shared" si="1134"/>
        <v>0</v>
      </c>
      <c r="DI518" s="14">
        <f t="shared" si="1194"/>
        <v>0</v>
      </c>
      <c r="DJ518" s="14">
        <f t="shared" si="1135"/>
        <v>6804044.7307751281</v>
      </c>
      <c r="DK518" s="14">
        <f t="shared" si="1195"/>
        <v>11728.597984241194</v>
      </c>
      <c r="DL518" s="42"/>
      <c r="DM518" s="14">
        <f>IFERROR(VLOOKUP($A518,HouseFY23!$A$7:$AJ$528,28,0),0)</f>
        <v>4772950.3849269999</v>
      </c>
      <c r="DN518" s="14">
        <f t="shared" si="1196"/>
        <v>8227.4615289251196</v>
      </c>
      <c r="DO518" s="14">
        <f>IFERROR(VLOOKUP($A518,Compens80percent!$A$13:$M$560,12,0),0)</f>
        <v>0</v>
      </c>
      <c r="DP518" s="14">
        <f t="shared" si="1196"/>
        <v>0</v>
      </c>
      <c r="DQ518" s="14">
        <f t="shared" si="1197"/>
        <v>4772950.3849269999</v>
      </c>
      <c r="DR518" s="14">
        <f t="shared" si="1198"/>
        <v>11932.375962317499</v>
      </c>
      <c r="DS518" s="14">
        <f>IFERROR(VLOOKUP($A518,SpecEd23!$A$21:$Z$550,14,0),0)</f>
        <v>2205744.6758481283</v>
      </c>
      <c r="DT518" s="14">
        <f t="shared" si="1199"/>
        <v>3802.1931928063495</v>
      </c>
      <c r="DU518" s="14">
        <f>IFERROR(VLOOKUP($A518,ECFE!$A$16:$AB$347,9,0),0)</f>
        <v>0</v>
      </c>
      <c r="DV518" s="14">
        <f t="shared" si="1200"/>
        <v>0</v>
      </c>
      <c r="DW518" s="14">
        <f>IFERROR(VLOOKUP($A518,ParaFY19!$A$21:$Z$543,7,0),0)</f>
        <v>392</v>
      </c>
      <c r="DX518" s="14">
        <f t="shared" si="1201"/>
        <v>0.67571725227308732</v>
      </c>
      <c r="DY518" s="14">
        <f>IFERROR(VLOOKUP($A518,ConEnroll!$A$7:$S$341,13,0),0)</f>
        <v>0</v>
      </c>
      <c r="DZ518" s="14">
        <f t="shared" si="1202"/>
        <v>0</v>
      </c>
      <c r="EA518" s="14">
        <f t="shared" si="1136"/>
        <v>392</v>
      </c>
      <c r="EB518" s="14">
        <f t="shared" si="1203"/>
        <v>0.67571725227308732</v>
      </c>
      <c r="EC518" s="14">
        <f t="shared" si="1137"/>
        <v>6979087.0607751282</v>
      </c>
      <c r="ED518" s="14">
        <f t="shared" si="1204"/>
        <v>12030.330438983743</v>
      </c>
      <c r="EE518" s="62"/>
      <c r="EF518" s="14">
        <f t="shared" si="1138"/>
        <v>301.05673749027574</v>
      </c>
      <c r="EG518" s="14">
        <f t="shared" si="1139"/>
        <v>0</v>
      </c>
      <c r="EH518" s="14">
        <f t="shared" si="1140"/>
        <v>0.67571725227308732</v>
      </c>
      <c r="EI518" s="14">
        <f t="shared" si="1205"/>
        <v>301.73245474254884</v>
      </c>
      <c r="EJ518" s="37">
        <f t="shared" si="1141"/>
        <v>2.5726216820455717E-2</v>
      </c>
      <c r="EK518" s="42"/>
      <c r="EL518" s="14" t="str">
        <f>IFERROR(VLOOKUP($A518,#REF!,27,0),"0")</f>
        <v>0</v>
      </c>
      <c r="EM518" s="14">
        <f t="shared" si="1206"/>
        <v>0</v>
      </c>
      <c r="EN518" s="14" t="str">
        <f>IFERROR(VLOOKUP($A518,SpecEd23!#REF!,23,0)," ")</f>
        <v xml:space="preserve"> </v>
      </c>
      <c r="EO518" s="14" t="e">
        <f t="shared" si="1207"/>
        <v>#VALUE!</v>
      </c>
      <c r="EP518" s="14">
        <f>IFERROR(VLOOKUP($A518,ECFE!#REF!,24,0),0)</f>
        <v>0</v>
      </c>
      <c r="EQ518" s="14">
        <f t="shared" si="1208"/>
        <v>0</v>
      </c>
      <c r="ER518" s="14">
        <f>IFERROR(VLOOKUP($A518,#REF!,30,0),0)</f>
        <v>0</v>
      </c>
      <c r="ES518" s="14">
        <f t="shared" si="1209"/>
        <v>0</v>
      </c>
      <c r="ET518" s="14">
        <f>IFERROR(VLOOKUP($A518,#REF!,12,0),0)</f>
        <v>0</v>
      </c>
      <c r="EU518" s="14">
        <f t="shared" si="1210"/>
        <v>0</v>
      </c>
      <c r="EV518" s="14">
        <v>0</v>
      </c>
      <c r="EW518" s="14">
        <f t="shared" si="1211"/>
        <v>0</v>
      </c>
      <c r="EX518" s="14">
        <f>IFERROR(VLOOKUP($A518,ConEnroll!$A$8:$S$601,16,0),0)</f>
        <v>0</v>
      </c>
      <c r="EY518" s="14">
        <f t="shared" si="1212"/>
        <v>0</v>
      </c>
      <c r="EZ518" s="14">
        <f t="shared" si="1213"/>
        <v>0</v>
      </c>
      <c r="FA518" s="14">
        <f t="shared" si="1214"/>
        <v>0</v>
      </c>
      <c r="FB518" s="14" t="e">
        <f t="shared" si="1215"/>
        <v>#VALUE!</v>
      </c>
      <c r="FC518" s="14" t="e">
        <f t="shared" si="1216"/>
        <v>#VALUE!</v>
      </c>
      <c r="FD518" s="62"/>
      <c r="FE518" s="14">
        <f t="shared" si="1142"/>
        <v>8227.4615289251196</v>
      </c>
      <c r="FF518" s="14" t="e">
        <f t="shared" si="1143"/>
        <v>#VALUE!</v>
      </c>
      <c r="FG518" s="14">
        <f t="shared" si="1217"/>
        <v>0.67571725227308732</v>
      </c>
      <c r="FH518" s="14" t="e">
        <f t="shared" si="1144"/>
        <v>#VALUE!</v>
      </c>
      <c r="FI518" s="37" t="e">
        <f t="shared" si="1145"/>
        <v>#VALUE!</v>
      </c>
      <c r="FJ518" s="12"/>
      <c r="FK518" s="14" t="str">
        <f>IFERROR(VLOOKUP($A518,#REF!,27,0),"0")</f>
        <v>0</v>
      </c>
      <c r="FL518" s="14">
        <f t="shared" si="1218"/>
        <v>0</v>
      </c>
      <c r="FM518" s="14" t="str">
        <f>IFERROR(VLOOKUP($A518,SpecEd23!$X$22:$Y$610,59,0)," ")</f>
        <v xml:space="preserve"> </v>
      </c>
      <c r="FN518" s="14" t="e">
        <f t="shared" si="1219"/>
        <v>#VALUE!</v>
      </c>
      <c r="FO518" s="14">
        <f>IFERROR(VLOOKUP($A518,ECFE!#REF!,26,0),0)</f>
        <v>0</v>
      </c>
      <c r="FP518" s="14">
        <f t="shared" si="1220"/>
        <v>0</v>
      </c>
      <c r="FQ518" s="14">
        <f>IFERROR(VLOOKUP($A518,#REF!,16,0),0)</f>
        <v>0</v>
      </c>
      <c r="FR518" s="14">
        <f t="shared" si="1221"/>
        <v>0</v>
      </c>
      <c r="FS518" s="14">
        <f>IFERROR(VLOOKUP($A518,#REF!,12,0),0)</f>
        <v>0</v>
      </c>
      <c r="FT518" s="14">
        <f t="shared" si="1222"/>
        <v>0</v>
      </c>
      <c r="FU518" s="14">
        <v>0</v>
      </c>
      <c r="FV518" s="14">
        <f t="shared" si="1223"/>
        <v>0</v>
      </c>
      <c r="FW518" s="14">
        <f>IFERROR(VLOOKUP($A518,ConEnroll!$A$8:$S$601,16,0),0)</f>
        <v>0</v>
      </c>
      <c r="FX518" s="14">
        <f t="shared" si="1224"/>
        <v>0</v>
      </c>
      <c r="FY518" s="14">
        <f t="shared" si="1225"/>
        <v>0</v>
      </c>
      <c r="FZ518" s="14">
        <f t="shared" si="1226"/>
        <v>0</v>
      </c>
      <c r="GA518" s="14" t="e">
        <f t="shared" si="1227"/>
        <v>#VALUE!</v>
      </c>
      <c r="GB518" s="14" t="e">
        <f t="shared" si="1228"/>
        <v>#VALUE!</v>
      </c>
      <c r="GC518" s="39"/>
      <c r="GD518" s="14">
        <f t="shared" si="1146"/>
        <v>-7926.4047914348439</v>
      </c>
      <c r="GE518" s="14" t="e">
        <f t="shared" si="1147"/>
        <v>#VALUE!</v>
      </c>
      <c r="GF518" s="14">
        <f t="shared" si="1148"/>
        <v>0</v>
      </c>
      <c r="GG518" s="14" t="e">
        <f t="shared" si="1149"/>
        <v>#VALUE!</v>
      </c>
      <c r="GH518" s="37" t="e">
        <f t="shared" si="1150"/>
        <v>#VALUE!</v>
      </c>
    </row>
    <row r="519" spans="1:190" ht="12.5" x14ac:dyDescent="0.25">
      <c r="A519" s="67">
        <v>4246</v>
      </c>
      <c r="B519" s="35">
        <v>7</v>
      </c>
      <c r="C519" s="14">
        <v>7</v>
      </c>
      <c r="D519" s="14"/>
      <c r="E519" s="14"/>
      <c r="F519" s="35" t="s">
        <v>1060</v>
      </c>
      <c r="G519" s="41"/>
      <c r="H519" s="14">
        <f>IFERROR(VLOOKUP($A519,BaseFY22!$A$7:$AK$528,6,0),0)</f>
        <v>0</v>
      </c>
      <c r="I519" s="14">
        <f>IFERROR(VLOOKUP($A519,BaseFY22!$A$7:$AK$528,28,0),0)</f>
        <v>0</v>
      </c>
      <c r="J519" s="14">
        <f t="shared" si="1151"/>
        <v>0</v>
      </c>
      <c r="K519" s="14">
        <f>IFERROR(VLOOKUP($A519,SpecEd22!$A$21:$BB$605,24,0)," ")</f>
        <v>0</v>
      </c>
      <c r="L519" s="14">
        <f t="shared" si="1152"/>
        <v>0</v>
      </c>
      <c r="M519" s="14">
        <f>IFERROR(VLOOKUP($A519,ECFE!$A$16:$AB$347,7,0),0)</f>
        <v>0</v>
      </c>
      <c r="N519" s="14">
        <f t="shared" si="1118"/>
        <v>0</v>
      </c>
      <c r="O519" s="14">
        <v>0</v>
      </c>
      <c r="P519" s="14">
        <f t="shared" si="1119"/>
        <v>0</v>
      </c>
      <c r="Q519" s="14">
        <f>IFERROR(VLOOKUP($A519,ConEnroll!$A$7:$S$337,10,0),0)</f>
        <v>0</v>
      </c>
      <c r="R519" s="14">
        <f t="shared" si="1153"/>
        <v>0</v>
      </c>
      <c r="S519" s="14">
        <f t="shared" si="1120"/>
        <v>0</v>
      </c>
      <c r="T519" s="14">
        <f t="shared" si="1154"/>
        <v>0</v>
      </c>
      <c r="U519" s="14">
        <f t="shared" si="1121"/>
        <v>0</v>
      </c>
      <c r="V519" s="14">
        <f t="shared" si="1155"/>
        <v>0</v>
      </c>
      <c r="W519" s="42"/>
      <c r="X519" s="14">
        <f>IFERROR(VLOOKUP($A519,HouseFY22!$A$6:$AJ$528,28,0),0)</f>
        <v>0</v>
      </c>
      <c r="Y519" s="14">
        <f t="shared" si="1156"/>
        <v>0</v>
      </c>
      <c r="Z519" s="14">
        <f>IFERROR(VLOOKUP($A519,Compens80percent!$A$13:$M$560,12,0),0)</f>
        <v>0</v>
      </c>
      <c r="AA519" s="14">
        <f t="shared" si="1156"/>
        <v>0</v>
      </c>
      <c r="AB519" s="14">
        <f t="shared" si="1157"/>
        <v>0</v>
      </c>
      <c r="AC519" s="14">
        <f t="shared" si="1156"/>
        <v>0</v>
      </c>
      <c r="AD519" s="14">
        <f>IFERROR(VLOOKUP(A519,SpecEd22!$A$21:$Z$550,14,0),0)</f>
        <v>0</v>
      </c>
      <c r="AE519" s="14">
        <f t="shared" si="1158"/>
        <v>0</v>
      </c>
      <c r="AF519" s="14">
        <f>IFERROR(VLOOKUP($A519,ECFE!$A$16:$AB$348,8,0),0)</f>
        <v>0</v>
      </c>
      <c r="AG519" s="14">
        <f t="shared" si="1159"/>
        <v>0</v>
      </c>
      <c r="AH519" s="14">
        <f>IFERROR(VLOOKUP(A519,ParaFY19!$A$21:$Z$543,7,0),0)</f>
        <v>0</v>
      </c>
      <c r="AI519" s="14">
        <f t="shared" si="1160"/>
        <v>0</v>
      </c>
      <c r="AJ519" s="14">
        <f>IFERROR(VLOOKUP(A519,ConEnroll!$A$7:$S$341,13,0),0)</f>
        <v>0</v>
      </c>
      <c r="AK519" s="14">
        <f t="shared" si="1161"/>
        <v>0</v>
      </c>
      <c r="AL519" s="14">
        <f t="shared" ref="AL519:AL544" si="1229">+AF519+AH519+AJ519</f>
        <v>0</v>
      </c>
      <c r="AM519" s="14">
        <f t="shared" si="1162"/>
        <v>0</v>
      </c>
      <c r="AN519" s="14">
        <f t="shared" si="1163"/>
        <v>0</v>
      </c>
      <c r="AO519" s="14">
        <f t="shared" si="1164"/>
        <v>0</v>
      </c>
      <c r="AP519" s="62"/>
      <c r="AQ519" s="14">
        <f t="shared" si="1117"/>
        <v>0</v>
      </c>
      <c r="AR519" s="14">
        <f t="shared" si="1122"/>
        <v>0</v>
      </c>
      <c r="AS519" s="14">
        <f t="shared" si="1123"/>
        <v>0</v>
      </c>
      <c r="AT519" s="14">
        <f t="shared" si="1165"/>
        <v>0</v>
      </c>
      <c r="AU519" s="37">
        <f t="shared" si="1124"/>
        <v>0</v>
      </c>
      <c r="AV519" s="42"/>
      <c r="AW519" s="14" t="str">
        <f>IFERROR(VLOOKUP($A519,#REF!,27,0),"0")</f>
        <v>0</v>
      </c>
      <c r="AX519" s="14">
        <f t="shared" si="1166"/>
        <v>0</v>
      </c>
      <c r="AY519" s="14" t="str">
        <f>IFERROR(VLOOKUP($A519,SpecEd22!#REF!,23,0)," ")</f>
        <v xml:space="preserve"> </v>
      </c>
      <c r="AZ519" s="14">
        <f t="shared" si="1167"/>
        <v>0</v>
      </c>
      <c r="BA519" s="14">
        <f>IFERROR(VLOOKUP($A519,ECFE!#REF!,23,0),0)</f>
        <v>0</v>
      </c>
      <c r="BB519" s="14">
        <f t="shared" si="1168"/>
        <v>0</v>
      </c>
      <c r="BC519" s="14">
        <f>IFERROR(VLOOKUP($A519,#REF!,17,0),0)</f>
        <v>0</v>
      </c>
      <c r="BD519" s="14">
        <f t="shared" si="1169"/>
        <v>0</v>
      </c>
      <c r="BE519" s="14">
        <f>IFERROR(VLOOKUP($A519,#REF!,9,0),0)</f>
        <v>0</v>
      </c>
      <c r="BF519" s="14">
        <f t="shared" si="1170"/>
        <v>0</v>
      </c>
      <c r="BG519" s="14">
        <v>0</v>
      </c>
      <c r="BH519" s="14">
        <f t="shared" si="1171"/>
        <v>0</v>
      </c>
      <c r="BI519" s="14">
        <f>IFERROR(VLOOKUP($A519,ConEnroll!$A$8:$S$601,15,0),0)</f>
        <v>0</v>
      </c>
      <c r="BJ519" s="14">
        <f t="shared" si="1172"/>
        <v>0</v>
      </c>
      <c r="BK519" s="14">
        <f t="shared" si="1173"/>
        <v>0</v>
      </c>
      <c r="BL519" s="14">
        <f t="shared" si="1174"/>
        <v>0</v>
      </c>
      <c r="BM519" s="14" t="e">
        <f t="shared" si="1175"/>
        <v>#VALUE!</v>
      </c>
      <c r="BN519" s="14">
        <f t="shared" si="1176"/>
        <v>0</v>
      </c>
      <c r="BO519" s="42"/>
      <c r="BP519" s="14">
        <f t="shared" si="1125"/>
        <v>0</v>
      </c>
      <c r="BQ519" s="14">
        <f t="shared" si="1126"/>
        <v>0</v>
      </c>
      <c r="BR519" s="14">
        <f t="shared" si="1177"/>
        <v>0</v>
      </c>
      <c r="BS519" s="14">
        <f t="shared" si="1127"/>
        <v>0</v>
      </c>
      <c r="BT519" s="37">
        <f t="shared" si="1128"/>
        <v>0</v>
      </c>
      <c r="BU519" s="41"/>
      <c r="BV519" s="14" t="str">
        <f>IFERROR(VLOOKUP($A519,#REF!,27,0),"0")</f>
        <v>0</v>
      </c>
      <c r="BW519" s="14">
        <f t="shared" si="1178"/>
        <v>0</v>
      </c>
      <c r="BX519" s="14" t="str">
        <f>IFERROR(VLOOKUP($A519,SpecEd22!$Z$22:$AV$606,59,0)," ")</f>
        <v xml:space="preserve"> </v>
      </c>
      <c r="BY519" s="14">
        <f t="shared" si="1179"/>
        <v>0</v>
      </c>
      <c r="BZ519" s="14">
        <f>IFERROR(VLOOKUP($A519,ECFE!#REF!,25,0),0)</f>
        <v>0</v>
      </c>
      <c r="CA519" s="14">
        <f t="shared" si="1180"/>
        <v>0</v>
      </c>
      <c r="CB519" s="14">
        <f>IFERROR(VLOOKUP($A519,#REF!,17,0),0)</f>
        <v>0</v>
      </c>
      <c r="CC519" s="14">
        <f t="shared" si="1181"/>
        <v>0</v>
      </c>
      <c r="CD519" s="14">
        <f>IFERROR(VLOOKUP($A519,#REF!,9,0),0)</f>
        <v>0</v>
      </c>
      <c r="CE519" s="14">
        <f t="shared" si="1182"/>
        <v>0</v>
      </c>
      <c r="CF519" s="14">
        <v>0</v>
      </c>
      <c r="CG519" s="14">
        <f t="shared" si="1183"/>
        <v>0</v>
      </c>
      <c r="CH519" s="14">
        <f>IFERROR(VLOOKUP($A519,ConEnroll!$A$8:$S$601,15,0),0)</f>
        <v>0</v>
      </c>
      <c r="CI519" s="14">
        <f t="shared" si="1184"/>
        <v>0</v>
      </c>
      <c r="CJ519" s="14">
        <f t="shared" si="1185"/>
        <v>0</v>
      </c>
      <c r="CK519" s="14">
        <f t="shared" si="1186"/>
        <v>0</v>
      </c>
      <c r="CL519" s="14" t="e">
        <f t="shared" si="1187"/>
        <v>#VALUE!</v>
      </c>
      <c r="CM519" s="14">
        <f t="shared" si="1188"/>
        <v>0</v>
      </c>
      <c r="CN519" s="42"/>
      <c r="CO519" s="14">
        <f t="shared" si="1129"/>
        <v>0</v>
      </c>
      <c r="CP519" s="14">
        <f t="shared" si="1130"/>
        <v>0</v>
      </c>
      <c r="CQ519" s="14">
        <f t="shared" si="1131"/>
        <v>0</v>
      </c>
      <c r="CR519" s="14">
        <f t="shared" si="1132"/>
        <v>0</v>
      </c>
      <c r="CS519" s="37">
        <f t="shared" si="1133"/>
        <v>0</v>
      </c>
      <c r="CT519" s="239"/>
      <c r="CU519" s="239"/>
      <c r="CV519" s="468"/>
      <c r="CW519" s="14">
        <f>IFERROR(VLOOKUP($A519,BaseFY23!$A$7:$AK$527,6,0),0)</f>
        <v>0</v>
      </c>
      <c r="CX519" s="14">
        <f>IFERROR(VLOOKUP($A519,BaseFY23!$A$7:$AN$528,28,0),0)</f>
        <v>0</v>
      </c>
      <c r="CY519" s="14">
        <f t="shared" si="1189"/>
        <v>0</v>
      </c>
      <c r="CZ519" s="14">
        <f>IFERROR(VLOOKUP($A519,SpecEd23!$A$21:$BB$605,23,0)," ")</f>
        <v>0</v>
      </c>
      <c r="DA519" s="14">
        <f t="shared" si="1190"/>
        <v>0</v>
      </c>
      <c r="DB519" s="14">
        <f>IFERROR(VLOOKUP($A519,ECFE!$A$16:$AB$347,7,0),0)</f>
        <v>0</v>
      </c>
      <c r="DC519" s="14">
        <f t="shared" si="1191"/>
        <v>0</v>
      </c>
      <c r="DD519" s="14">
        <v>0</v>
      </c>
      <c r="DE519" s="14">
        <f t="shared" si="1192"/>
        <v>0</v>
      </c>
      <c r="DF519" s="14">
        <f>IFERROR(VLOOKUP($A519,ConEnroll!$A$7:$S$338,10,0),0)</f>
        <v>0</v>
      </c>
      <c r="DG519" s="14">
        <f t="shared" si="1193"/>
        <v>0</v>
      </c>
      <c r="DH519" s="14">
        <f t="shared" si="1134"/>
        <v>0</v>
      </c>
      <c r="DI519" s="14">
        <f t="shared" si="1194"/>
        <v>0</v>
      </c>
      <c r="DJ519" s="14">
        <f t="shared" si="1135"/>
        <v>0</v>
      </c>
      <c r="DK519" s="14">
        <f t="shared" si="1195"/>
        <v>0</v>
      </c>
      <c r="DL519" s="42"/>
      <c r="DM519" s="14">
        <f>IFERROR(VLOOKUP($A519,HouseFY23!$A$7:$AJ$528,28,0),0)</f>
        <v>0</v>
      </c>
      <c r="DN519" s="14">
        <f t="shared" si="1196"/>
        <v>0</v>
      </c>
      <c r="DO519" s="14">
        <f>IFERROR(VLOOKUP($A519,Compens80percent!$A$13:$M$560,12,0),0)</f>
        <v>0</v>
      </c>
      <c r="DP519" s="14">
        <f t="shared" si="1196"/>
        <v>0</v>
      </c>
      <c r="DQ519" s="14">
        <f t="shared" si="1197"/>
        <v>0</v>
      </c>
      <c r="DR519" s="14">
        <f t="shared" si="1198"/>
        <v>0</v>
      </c>
      <c r="DS519" s="14">
        <f>IFERROR(VLOOKUP($A519,SpecEd23!$A$21:$Z$550,14,0),0)</f>
        <v>0</v>
      </c>
      <c r="DT519" s="14">
        <f t="shared" si="1199"/>
        <v>0</v>
      </c>
      <c r="DU519" s="14">
        <f>IFERROR(VLOOKUP($A519,ECFE!$A$16:$AB$347,9,0),0)</f>
        <v>0</v>
      </c>
      <c r="DV519" s="14">
        <f t="shared" si="1200"/>
        <v>0</v>
      </c>
      <c r="DW519" s="14">
        <f>IFERROR(VLOOKUP($A519,ParaFY19!$A$21:$Z$543,7,0),0)</f>
        <v>0</v>
      </c>
      <c r="DX519" s="14">
        <f t="shared" si="1201"/>
        <v>0</v>
      </c>
      <c r="DY519" s="14">
        <f>IFERROR(VLOOKUP($A519,ConEnroll!$A$7:$S$341,13,0),0)</f>
        <v>0</v>
      </c>
      <c r="DZ519" s="14">
        <f t="shared" si="1202"/>
        <v>0</v>
      </c>
      <c r="EA519" s="14">
        <f t="shared" si="1136"/>
        <v>0</v>
      </c>
      <c r="EB519" s="14">
        <f t="shared" si="1203"/>
        <v>0</v>
      </c>
      <c r="EC519" s="14">
        <f t="shared" si="1137"/>
        <v>0</v>
      </c>
      <c r="ED519" s="14">
        <f t="shared" si="1204"/>
        <v>0</v>
      </c>
      <c r="EE519" s="62"/>
      <c r="EF519" s="14">
        <f t="shared" si="1138"/>
        <v>0</v>
      </c>
      <c r="EG519" s="14">
        <f t="shared" si="1139"/>
        <v>0</v>
      </c>
      <c r="EH519" s="14">
        <f t="shared" si="1140"/>
        <v>0</v>
      </c>
      <c r="EI519" s="14">
        <f t="shared" si="1205"/>
        <v>0</v>
      </c>
      <c r="EJ519" s="37">
        <f t="shared" si="1141"/>
        <v>0</v>
      </c>
      <c r="EK519" s="42"/>
      <c r="EL519" s="14" t="str">
        <f>IFERROR(VLOOKUP($A519,#REF!,27,0),"0")</f>
        <v>0</v>
      </c>
      <c r="EM519" s="14">
        <f t="shared" si="1206"/>
        <v>0</v>
      </c>
      <c r="EN519" s="14" t="str">
        <f>IFERROR(VLOOKUP($A519,SpecEd23!#REF!,23,0)," ")</f>
        <v xml:space="preserve"> </v>
      </c>
      <c r="EO519" s="14">
        <f t="shared" si="1207"/>
        <v>0</v>
      </c>
      <c r="EP519" s="14">
        <f>IFERROR(VLOOKUP($A519,ECFE!#REF!,24,0),0)</f>
        <v>0</v>
      </c>
      <c r="EQ519" s="14">
        <f t="shared" si="1208"/>
        <v>0</v>
      </c>
      <c r="ER519" s="14">
        <f>IFERROR(VLOOKUP($A519,#REF!,30,0),0)</f>
        <v>0</v>
      </c>
      <c r="ES519" s="14">
        <f t="shared" si="1209"/>
        <v>0</v>
      </c>
      <c r="ET519" s="14">
        <f>IFERROR(VLOOKUP($A519,#REF!,12,0),0)</f>
        <v>0</v>
      </c>
      <c r="EU519" s="14">
        <f t="shared" si="1210"/>
        <v>0</v>
      </c>
      <c r="EV519" s="14">
        <v>0</v>
      </c>
      <c r="EW519" s="14">
        <f t="shared" si="1211"/>
        <v>0</v>
      </c>
      <c r="EX519" s="14">
        <f>IFERROR(VLOOKUP($A519,ConEnroll!$A$8:$S$601,16,0),0)</f>
        <v>0</v>
      </c>
      <c r="EY519" s="14">
        <f t="shared" si="1212"/>
        <v>0</v>
      </c>
      <c r="EZ519" s="14">
        <f t="shared" si="1213"/>
        <v>0</v>
      </c>
      <c r="FA519" s="14">
        <f t="shared" si="1214"/>
        <v>0</v>
      </c>
      <c r="FB519" s="14" t="e">
        <f t="shared" si="1215"/>
        <v>#VALUE!</v>
      </c>
      <c r="FC519" s="14">
        <f t="shared" si="1216"/>
        <v>0</v>
      </c>
      <c r="FD519" s="62"/>
      <c r="FE519" s="14">
        <f t="shared" si="1142"/>
        <v>0</v>
      </c>
      <c r="FF519" s="14">
        <f t="shared" si="1143"/>
        <v>0</v>
      </c>
      <c r="FG519" s="14">
        <f t="shared" si="1217"/>
        <v>0</v>
      </c>
      <c r="FH519" s="14">
        <f t="shared" si="1144"/>
        <v>0</v>
      </c>
      <c r="FI519" s="37">
        <f t="shared" si="1145"/>
        <v>0</v>
      </c>
      <c r="FJ519" s="12"/>
      <c r="FK519" s="14" t="str">
        <f>IFERROR(VLOOKUP($A519,#REF!,27,0),"0")</f>
        <v>0</v>
      </c>
      <c r="FL519" s="14">
        <f t="shared" si="1218"/>
        <v>0</v>
      </c>
      <c r="FM519" s="14" t="str">
        <f>IFERROR(VLOOKUP($A519,SpecEd23!$X$22:$Y$610,59,0)," ")</f>
        <v xml:space="preserve"> </v>
      </c>
      <c r="FN519" s="14">
        <f t="shared" si="1219"/>
        <v>0</v>
      </c>
      <c r="FO519" s="14">
        <f>IFERROR(VLOOKUP($A519,ECFE!#REF!,26,0),0)</f>
        <v>0</v>
      </c>
      <c r="FP519" s="14">
        <f t="shared" si="1220"/>
        <v>0</v>
      </c>
      <c r="FQ519" s="14">
        <f>IFERROR(VLOOKUP($A519,#REF!,16,0),0)</f>
        <v>0</v>
      </c>
      <c r="FR519" s="14">
        <f t="shared" si="1221"/>
        <v>0</v>
      </c>
      <c r="FS519" s="14">
        <f>IFERROR(VLOOKUP($A519,#REF!,12,0),0)</f>
        <v>0</v>
      </c>
      <c r="FT519" s="14">
        <f t="shared" si="1222"/>
        <v>0</v>
      </c>
      <c r="FU519" s="14">
        <v>0</v>
      </c>
      <c r="FV519" s="14">
        <f t="shared" si="1223"/>
        <v>0</v>
      </c>
      <c r="FW519" s="14">
        <f>IFERROR(VLOOKUP($A519,ConEnroll!$A$8:$S$601,16,0),0)</f>
        <v>0</v>
      </c>
      <c r="FX519" s="14">
        <f t="shared" si="1224"/>
        <v>0</v>
      </c>
      <c r="FY519" s="14">
        <f t="shared" si="1225"/>
        <v>0</v>
      </c>
      <c r="FZ519" s="14">
        <f t="shared" si="1226"/>
        <v>0</v>
      </c>
      <c r="GA519" s="14" t="e">
        <f t="shared" si="1227"/>
        <v>#VALUE!</v>
      </c>
      <c r="GB519" s="14">
        <f t="shared" si="1228"/>
        <v>0</v>
      </c>
      <c r="GC519" s="39"/>
      <c r="GD519" s="14">
        <f t="shared" si="1146"/>
        <v>0</v>
      </c>
      <c r="GE519" s="14">
        <f t="shared" si="1147"/>
        <v>0</v>
      </c>
      <c r="GF519" s="14">
        <f t="shared" si="1148"/>
        <v>0</v>
      </c>
      <c r="GG519" s="14">
        <f t="shared" si="1149"/>
        <v>0</v>
      </c>
      <c r="GH519" s="37">
        <f t="shared" si="1150"/>
        <v>0</v>
      </c>
    </row>
    <row r="520" spans="1:190" ht="12.5" x14ac:dyDescent="0.25">
      <c r="A520" s="67">
        <v>4248</v>
      </c>
      <c r="B520" s="35">
        <v>7</v>
      </c>
      <c r="C520" s="14">
        <v>7</v>
      </c>
      <c r="D520" s="14"/>
      <c r="E520" s="14"/>
      <c r="F520" s="35" t="s">
        <v>127</v>
      </c>
      <c r="G520" s="41"/>
      <c r="H520" s="14">
        <f>IFERROR(VLOOKUP($A520,BaseFY22!$A$7:$AK$528,6,0),0)</f>
        <v>0</v>
      </c>
      <c r="I520" s="14">
        <f>IFERROR(VLOOKUP($A520,BaseFY22!$A$7:$AK$528,28,0),0)</f>
        <v>0</v>
      </c>
      <c r="J520" s="14">
        <f t="shared" si="1151"/>
        <v>0</v>
      </c>
      <c r="K520" s="14">
        <f>IFERROR(VLOOKUP($A520,SpecEd22!$A$21:$BB$605,24,0)," ")</f>
        <v>0</v>
      </c>
      <c r="L520" s="14">
        <f t="shared" si="1152"/>
        <v>0</v>
      </c>
      <c r="M520" s="14">
        <f>IFERROR(VLOOKUP($A520,ECFE!$A$16:$AB$347,7,0),0)</f>
        <v>0</v>
      </c>
      <c r="N520" s="14">
        <f t="shared" si="1118"/>
        <v>0</v>
      </c>
      <c r="O520" s="14">
        <v>0</v>
      </c>
      <c r="P520" s="14">
        <f t="shared" si="1119"/>
        <v>0</v>
      </c>
      <c r="Q520" s="14">
        <f>IFERROR(VLOOKUP($A520,ConEnroll!$A$7:$S$337,10,0),0)</f>
        <v>0</v>
      </c>
      <c r="R520" s="14">
        <f t="shared" si="1153"/>
        <v>0</v>
      </c>
      <c r="S520" s="14">
        <f t="shared" si="1120"/>
        <v>0</v>
      </c>
      <c r="T520" s="14">
        <f t="shared" si="1154"/>
        <v>0</v>
      </c>
      <c r="U520" s="14">
        <f t="shared" si="1121"/>
        <v>0</v>
      </c>
      <c r="V520" s="14">
        <f t="shared" si="1155"/>
        <v>0</v>
      </c>
      <c r="W520" s="42"/>
      <c r="X520" s="14">
        <f>IFERROR(VLOOKUP($A520,HouseFY22!$A$6:$AJ$528,28,0),0)</f>
        <v>0</v>
      </c>
      <c r="Y520" s="14">
        <f t="shared" si="1156"/>
        <v>0</v>
      </c>
      <c r="Z520" s="14">
        <f>IFERROR(VLOOKUP($A520,Compens80percent!$A$13:$M$560,12,0),0)</f>
        <v>0</v>
      </c>
      <c r="AA520" s="14">
        <f t="shared" si="1156"/>
        <v>0</v>
      </c>
      <c r="AB520" s="14">
        <f t="shared" si="1157"/>
        <v>0</v>
      </c>
      <c r="AC520" s="14">
        <f t="shared" si="1156"/>
        <v>0</v>
      </c>
      <c r="AD520" s="14">
        <f>IFERROR(VLOOKUP(A520,SpecEd22!$A$21:$Z$550,14,0),0)</f>
        <v>0</v>
      </c>
      <c r="AE520" s="14">
        <f t="shared" si="1158"/>
        <v>0</v>
      </c>
      <c r="AF520" s="14">
        <f>IFERROR(VLOOKUP($A520,ECFE!$A$16:$AB$348,8,0),0)</f>
        <v>0</v>
      </c>
      <c r="AG520" s="14">
        <f t="shared" si="1159"/>
        <v>0</v>
      </c>
      <c r="AH520" s="14">
        <f>IFERROR(VLOOKUP(A520,ParaFY19!$A$21:$Z$543,7,0),0)</f>
        <v>0</v>
      </c>
      <c r="AI520" s="14">
        <f t="shared" si="1160"/>
        <v>0</v>
      </c>
      <c r="AJ520" s="14">
        <f>IFERROR(VLOOKUP(A520,ConEnroll!$A$7:$S$341,13,0),0)</f>
        <v>0</v>
      </c>
      <c r="AK520" s="14">
        <f t="shared" si="1161"/>
        <v>0</v>
      </c>
      <c r="AL520" s="14">
        <f t="shared" si="1229"/>
        <v>0</v>
      </c>
      <c r="AM520" s="14">
        <f t="shared" si="1162"/>
        <v>0</v>
      </c>
      <c r="AN520" s="14">
        <f t="shared" si="1163"/>
        <v>0</v>
      </c>
      <c r="AO520" s="14">
        <f t="shared" si="1164"/>
        <v>0</v>
      </c>
      <c r="AP520" s="62"/>
      <c r="AQ520" s="14">
        <f t="shared" si="1117"/>
        <v>0</v>
      </c>
      <c r="AR520" s="14">
        <f t="shared" si="1122"/>
        <v>0</v>
      </c>
      <c r="AS520" s="14">
        <f t="shared" si="1123"/>
        <v>0</v>
      </c>
      <c r="AT520" s="14">
        <f t="shared" si="1165"/>
        <v>0</v>
      </c>
      <c r="AU520" s="37">
        <f t="shared" si="1124"/>
        <v>0</v>
      </c>
      <c r="AV520" s="42"/>
      <c r="AW520" s="14" t="str">
        <f>IFERROR(VLOOKUP($A520,#REF!,27,0),"0")</f>
        <v>0</v>
      </c>
      <c r="AX520" s="14">
        <f t="shared" si="1166"/>
        <v>0</v>
      </c>
      <c r="AY520" s="14" t="str">
        <f>IFERROR(VLOOKUP($A520,SpecEd22!#REF!,23,0)," ")</f>
        <v xml:space="preserve"> </v>
      </c>
      <c r="AZ520" s="14">
        <f t="shared" si="1167"/>
        <v>0</v>
      </c>
      <c r="BA520" s="14">
        <f>IFERROR(VLOOKUP($A520,ECFE!#REF!,23,0),0)</f>
        <v>0</v>
      </c>
      <c r="BB520" s="14">
        <f t="shared" si="1168"/>
        <v>0</v>
      </c>
      <c r="BC520" s="14">
        <f>IFERROR(VLOOKUP($A520,#REF!,17,0),0)</f>
        <v>0</v>
      </c>
      <c r="BD520" s="14">
        <f t="shared" si="1169"/>
        <v>0</v>
      </c>
      <c r="BE520" s="14">
        <f>IFERROR(VLOOKUP($A520,#REF!,9,0),0)</f>
        <v>0</v>
      </c>
      <c r="BF520" s="14">
        <f t="shared" si="1170"/>
        <v>0</v>
      </c>
      <c r="BG520" s="14">
        <v>0</v>
      </c>
      <c r="BH520" s="14">
        <f t="shared" si="1171"/>
        <v>0</v>
      </c>
      <c r="BI520" s="14">
        <f>IFERROR(VLOOKUP($A520,ConEnroll!$A$8:$S$601,15,0),0)</f>
        <v>0</v>
      </c>
      <c r="BJ520" s="14">
        <f t="shared" si="1172"/>
        <v>0</v>
      </c>
      <c r="BK520" s="14">
        <f t="shared" si="1173"/>
        <v>0</v>
      </c>
      <c r="BL520" s="14">
        <f t="shared" si="1174"/>
        <v>0</v>
      </c>
      <c r="BM520" s="14" t="e">
        <f t="shared" si="1175"/>
        <v>#VALUE!</v>
      </c>
      <c r="BN520" s="14">
        <f t="shared" si="1176"/>
        <v>0</v>
      </c>
      <c r="BO520" s="42"/>
      <c r="BP520" s="14">
        <f t="shared" si="1125"/>
        <v>0</v>
      </c>
      <c r="BQ520" s="14">
        <f t="shared" si="1126"/>
        <v>0</v>
      </c>
      <c r="BR520" s="14">
        <f t="shared" si="1177"/>
        <v>0</v>
      </c>
      <c r="BS520" s="14">
        <f t="shared" si="1127"/>
        <v>0</v>
      </c>
      <c r="BT520" s="37">
        <f t="shared" si="1128"/>
        <v>0</v>
      </c>
      <c r="BU520" s="41"/>
      <c r="BV520" s="14" t="str">
        <f>IFERROR(VLOOKUP($A520,#REF!,27,0),"0")</f>
        <v>0</v>
      </c>
      <c r="BW520" s="14">
        <f t="shared" si="1178"/>
        <v>0</v>
      </c>
      <c r="BX520" s="14" t="str">
        <f>IFERROR(VLOOKUP($A520,SpecEd22!$Z$22:$AV$606,59,0)," ")</f>
        <v xml:space="preserve"> </v>
      </c>
      <c r="BY520" s="14">
        <f t="shared" si="1179"/>
        <v>0</v>
      </c>
      <c r="BZ520" s="14">
        <f>IFERROR(VLOOKUP($A520,ECFE!#REF!,25,0),0)</f>
        <v>0</v>
      </c>
      <c r="CA520" s="14">
        <f t="shared" si="1180"/>
        <v>0</v>
      </c>
      <c r="CB520" s="14">
        <f>IFERROR(VLOOKUP($A520,#REF!,17,0),0)</f>
        <v>0</v>
      </c>
      <c r="CC520" s="14">
        <f t="shared" si="1181"/>
        <v>0</v>
      </c>
      <c r="CD520" s="14">
        <f>IFERROR(VLOOKUP($A520,#REF!,9,0),0)</f>
        <v>0</v>
      </c>
      <c r="CE520" s="14">
        <f t="shared" si="1182"/>
        <v>0</v>
      </c>
      <c r="CF520" s="14">
        <v>0</v>
      </c>
      <c r="CG520" s="14">
        <f t="shared" si="1183"/>
        <v>0</v>
      </c>
      <c r="CH520" s="14">
        <f>IFERROR(VLOOKUP($A520,ConEnroll!$A$8:$S$601,15,0),0)</f>
        <v>0</v>
      </c>
      <c r="CI520" s="14">
        <f t="shared" si="1184"/>
        <v>0</v>
      </c>
      <c r="CJ520" s="14">
        <f t="shared" si="1185"/>
        <v>0</v>
      </c>
      <c r="CK520" s="14">
        <f t="shared" si="1186"/>
        <v>0</v>
      </c>
      <c r="CL520" s="14" t="e">
        <f t="shared" si="1187"/>
        <v>#VALUE!</v>
      </c>
      <c r="CM520" s="14">
        <f t="shared" si="1188"/>
        <v>0</v>
      </c>
      <c r="CN520" s="42"/>
      <c r="CO520" s="14">
        <f t="shared" si="1129"/>
        <v>0</v>
      </c>
      <c r="CP520" s="14">
        <f t="shared" si="1130"/>
        <v>0</v>
      </c>
      <c r="CQ520" s="14">
        <f t="shared" si="1131"/>
        <v>0</v>
      </c>
      <c r="CR520" s="14">
        <f t="shared" si="1132"/>
        <v>0</v>
      </c>
      <c r="CS520" s="37">
        <f t="shared" si="1133"/>
        <v>0</v>
      </c>
      <c r="CT520" s="239"/>
      <c r="CU520" s="239"/>
      <c r="CV520" s="468"/>
      <c r="CW520" s="14">
        <f>IFERROR(VLOOKUP($A520,BaseFY23!$A$7:$AK$527,6,0),0)</f>
        <v>0</v>
      </c>
      <c r="CX520" s="14">
        <f>IFERROR(VLOOKUP($A520,BaseFY23!$A$7:$AN$528,28,0),0)</f>
        <v>0</v>
      </c>
      <c r="CY520" s="14">
        <f t="shared" si="1189"/>
        <v>0</v>
      </c>
      <c r="CZ520" s="14">
        <f>IFERROR(VLOOKUP($A520,SpecEd23!$A$21:$BB$605,23,0)," ")</f>
        <v>0</v>
      </c>
      <c r="DA520" s="14">
        <f t="shared" si="1190"/>
        <v>0</v>
      </c>
      <c r="DB520" s="14">
        <f>IFERROR(VLOOKUP($A520,ECFE!$A$16:$AB$347,7,0),0)</f>
        <v>0</v>
      </c>
      <c r="DC520" s="14">
        <f t="shared" si="1191"/>
        <v>0</v>
      </c>
      <c r="DD520" s="14">
        <v>0</v>
      </c>
      <c r="DE520" s="14">
        <f t="shared" si="1192"/>
        <v>0</v>
      </c>
      <c r="DF520" s="14">
        <f>IFERROR(VLOOKUP($A520,ConEnroll!$A$7:$S$338,10,0),0)</f>
        <v>0</v>
      </c>
      <c r="DG520" s="14">
        <f t="shared" si="1193"/>
        <v>0</v>
      </c>
      <c r="DH520" s="14">
        <f t="shared" si="1134"/>
        <v>0</v>
      </c>
      <c r="DI520" s="14">
        <f t="shared" si="1194"/>
        <v>0</v>
      </c>
      <c r="DJ520" s="14">
        <f t="shared" si="1135"/>
        <v>0</v>
      </c>
      <c r="DK520" s="14">
        <f t="shared" si="1195"/>
        <v>0</v>
      </c>
      <c r="DL520" s="42"/>
      <c r="DM520" s="14">
        <f>IFERROR(VLOOKUP($A520,HouseFY23!$A$7:$AJ$528,28,0),0)</f>
        <v>0</v>
      </c>
      <c r="DN520" s="14">
        <f t="shared" si="1196"/>
        <v>0</v>
      </c>
      <c r="DO520" s="14">
        <f>IFERROR(VLOOKUP($A520,Compens80percent!$A$13:$M$560,12,0),0)</f>
        <v>0</v>
      </c>
      <c r="DP520" s="14">
        <f t="shared" si="1196"/>
        <v>0</v>
      </c>
      <c r="DQ520" s="14">
        <f t="shared" si="1197"/>
        <v>0</v>
      </c>
      <c r="DR520" s="14">
        <f t="shared" si="1198"/>
        <v>0</v>
      </c>
      <c r="DS520" s="14">
        <f>IFERROR(VLOOKUP($A520,SpecEd23!$A$21:$Z$550,14,0),0)</f>
        <v>0</v>
      </c>
      <c r="DT520" s="14">
        <f t="shared" si="1199"/>
        <v>0</v>
      </c>
      <c r="DU520" s="14">
        <f>IFERROR(VLOOKUP($A520,ECFE!$A$16:$AB$347,9,0),0)</f>
        <v>0</v>
      </c>
      <c r="DV520" s="14">
        <f t="shared" si="1200"/>
        <v>0</v>
      </c>
      <c r="DW520" s="14">
        <f>IFERROR(VLOOKUP($A520,ParaFY19!$A$21:$Z$543,7,0),0)</f>
        <v>0</v>
      </c>
      <c r="DX520" s="14">
        <f t="shared" si="1201"/>
        <v>0</v>
      </c>
      <c r="DY520" s="14">
        <f>IFERROR(VLOOKUP($A520,ConEnroll!$A$7:$S$341,13,0),0)</f>
        <v>0</v>
      </c>
      <c r="DZ520" s="14">
        <f t="shared" si="1202"/>
        <v>0</v>
      </c>
      <c r="EA520" s="14">
        <f t="shared" si="1136"/>
        <v>0</v>
      </c>
      <c r="EB520" s="14">
        <f t="shared" si="1203"/>
        <v>0</v>
      </c>
      <c r="EC520" s="14">
        <f t="shared" si="1137"/>
        <v>0</v>
      </c>
      <c r="ED520" s="14">
        <f t="shared" si="1204"/>
        <v>0</v>
      </c>
      <c r="EE520" s="62"/>
      <c r="EF520" s="14">
        <f t="shared" si="1138"/>
        <v>0</v>
      </c>
      <c r="EG520" s="14">
        <f t="shared" si="1139"/>
        <v>0</v>
      </c>
      <c r="EH520" s="14">
        <f t="shared" si="1140"/>
        <v>0</v>
      </c>
      <c r="EI520" s="14">
        <f t="shared" si="1205"/>
        <v>0</v>
      </c>
      <c r="EJ520" s="37">
        <f t="shared" si="1141"/>
        <v>0</v>
      </c>
      <c r="EK520" s="42"/>
      <c r="EL520" s="14" t="str">
        <f>IFERROR(VLOOKUP($A520,#REF!,27,0),"0")</f>
        <v>0</v>
      </c>
      <c r="EM520" s="14">
        <f t="shared" si="1206"/>
        <v>0</v>
      </c>
      <c r="EN520" s="14" t="str">
        <f>IFERROR(VLOOKUP($A520,SpecEd23!#REF!,23,0)," ")</f>
        <v xml:space="preserve"> </v>
      </c>
      <c r="EO520" s="14">
        <f t="shared" si="1207"/>
        <v>0</v>
      </c>
      <c r="EP520" s="14">
        <f>IFERROR(VLOOKUP($A520,ECFE!#REF!,24,0),0)</f>
        <v>0</v>
      </c>
      <c r="EQ520" s="14">
        <f t="shared" si="1208"/>
        <v>0</v>
      </c>
      <c r="ER520" s="14">
        <f>IFERROR(VLOOKUP($A520,#REF!,30,0),0)</f>
        <v>0</v>
      </c>
      <c r="ES520" s="14">
        <f t="shared" si="1209"/>
        <v>0</v>
      </c>
      <c r="ET520" s="14">
        <f>IFERROR(VLOOKUP($A520,#REF!,12,0),0)</f>
        <v>0</v>
      </c>
      <c r="EU520" s="14">
        <f t="shared" si="1210"/>
        <v>0</v>
      </c>
      <c r="EV520" s="14">
        <v>0</v>
      </c>
      <c r="EW520" s="14">
        <f t="shared" si="1211"/>
        <v>0</v>
      </c>
      <c r="EX520" s="14">
        <f>IFERROR(VLOOKUP($A520,ConEnroll!$A$8:$S$601,16,0),0)</f>
        <v>0</v>
      </c>
      <c r="EY520" s="14">
        <f t="shared" si="1212"/>
        <v>0</v>
      </c>
      <c r="EZ520" s="14">
        <f t="shared" si="1213"/>
        <v>0</v>
      </c>
      <c r="FA520" s="14">
        <f t="shared" si="1214"/>
        <v>0</v>
      </c>
      <c r="FB520" s="14" t="e">
        <f t="shared" si="1215"/>
        <v>#VALUE!</v>
      </c>
      <c r="FC520" s="14">
        <f t="shared" si="1216"/>
        <v>0</v>
      </c>
      <c r="FD520" s="62"/>
      <c r="FE520" s="14">
        <f t="shared" si="1142"/>
        <v>0</v>
      </c>
      <c r="FF520" s="14">
        <f t="shared" si="1143"/>
        <v>0</v>
      </c>
      <c r="FG520" s="14">
        <f t="shared" si="1217"/>
        <v>0</v>
      </c>
      <c r="FH520" s="14">
        <f t="shared" si="1144"/>
        <v>0</v>
      </c>
      <c r="FI520" s="37">
        <f t="shared" si="1145"/>
        <v>0</v>
      </c>
      <c r="FJ520" s="12"/>
      <c r="FK520" s="14" t="str">
        <f>IFERROR(VLOOKUP($A520,#REF!,27,0),"0")</f>
        <v>0</v>
      </c>
      <c r="FL520" s="14">
        <f t="shared" si="1218"/>
        <v>0</v>
      </c>
      <c r="FM520" s="14" t="str">
        <f>IFERROR(VLOOKUP($A520,SpecEd23!$X$22:$Y$610,59,0)," ")</f>
        <v xml:space="preserve"> </v>
      </c>
      <c r="FN520" s="14">
        <f t="shared" si="1219"/>
        <v>0</v>
      </c>
      <c r="FO520" s="14">
        <f>IFERROR(VLOOKUP($A520,ECFE!#REF!,26,0),0)</f>
        <v>0</v>
      </c>
      <c r="FP520" s="14">
        <f t="shared" si="1220"/>
        <v>0</v>
      </c>
      <c r="FQ520" s="14">
        <f>IFERROR(VLOOKUP($A520,#REF!,16,0),0)</f>
        <v>0</v>
      </c>
      <c r="FR520" s="14">
        <f t="shared" si="1221"/>
        <v>0</v>
      </c>
      <c r="FS520" s="14">
        <f>IFERROR(VLOOKUP($A520,#REF!,12,0),0)</f>
        <v>0</v>
      </c>
      <c r="FT520" s="14">
        <f t="shared" si="1222"/>
        <v>0</v>
      </c>
      <c r="FU520" s="14">
        <v>0</v>
      </c>
      <c r="FV520" s="14">
        <f t="shared" si="1223"/>
        <v>0</v>
      </c>
      <c r="FW520" s="14">
        <f>IFERROR(VLOOKUP($A520,ConEnroll!$A$8:$S$601,16,0),0)</f>
        <v>0</v>
      </c>
      <c r="FX520" s="14">
        <f t="shared" si="1224"/>
        <v>0</v>
      </c>
      <c r="FY520" s="14">
        <f t="shared" si="1225"/>
        <v>0</v>
      </c>
      <c r="FZ520" s="14">
        <f t="shared" si="1226"/>
        <v>0</v>
      </c>
      <c r="GA520" s="14" t="e">
        <f t="shared" si="1227"/>
        <v>#VALUE!</v>
      </c>
      <c r="GB520" s="14">
        <f t="shared" si="1228"/>
        <v>0</v>
      </c>
      <c r="GC520" s="39"/>
      <c r="GD520" s="14">
        <f t="shared" si="1146"/>
        <v>0</v>
      </c>
      <c r="GE520" s="14">
        <f t="shared" si="1147"/>
        <v>0</v>
      </c>
      <c r="GF520" s="14">
        <f t="shared" si="1148"/>
        <v>0</v>
      </c>
      <c r="GG520" s="14">
        <f t="shared" si="1149"/>
        <v>0</v>
      </c>
      <c r="GH520" s="37">
        <f t="shared" si="1150"/>
        <v>0</v>
      </c>
    </row>
    <row r="521" spans="1:190" ht="12.5" x14ac:dyDescent="0.25">
      <c r="A521" s="67">
        <v>4249</v>
      </c>
      <c r="B521" s="35">
        <v>7</v>
      </c>
      <c r="C521" s="14">
        <v>7</v>
      </c>
      <c r="D521" s="14"/>
      <c r="E521" s="14"/>
      <c r="F521" s="35" t="s">
        <v>128</v>
      </c>
      <c r="G521" s="41"/>
      <c r="H521" s="14">
        <f>IFERROR(VLOOKUP($A521,BaseFY22!$A$7:$AK$528,6,0),0)</f>
        <v>0</v>
      </c>
      <c r="I521" s="14">
        <f>IFERROR(VLOOKUP($A521,BaseFY22!$A$7:$AK$528,28,0),0)</f>
        <v>0</v>
      </c>
      <c r="J521" s="14">
        <f t="shared" si="1151"/>
        <v>0</v>
      </c>
      <c r="K521" s="14">
        <f>IFERROR(VLOOKUP($A521,SpecEd22!$A$21:$BB$605,24,0)," ")</f>
        <v>0</v>
      </c>
      <c r="L521" s="14">
        <f t="shared" si="1152"/>
        <v>0</v>
      </c>
      <c r="M521" s="14">
        <f>IFERROR(VLOOKUP($A521,ECFE!$A$16:$AB$347,7,0),0)</f>
        <v>0</v>
      </c>
      <c r="N521" s="14">
        <f t="shared" si="1118"/>
        <v>0</v>
      </c>
      <c r="O521" s="14">
        <v>0</v>
      </c>
      <c r="P521" s="14">
        <f t="shared" si="1119"/>
        <v>0</v>
      </c>
      <c r="Q521" s="14">
        <f>IFERROR(VLOOKUP($A521,ConEnroll!$A$7:$S$337,10,0),0)</f>
        <v>0</v>
      </c>
      <c r="R521" s="14">
        <f t="shared" si="1153"/>
        <v>0</v>
      </c>
      <c r="S521" s="14">
        <f t="shared" si="1120"/>
        <v>0</v>
      </c>
      <c r="T521" s="14">
        <f t="shared" si="1154"/>
        <v>0</v>
      </c>
      <c r="U521" s="14">
        <f t="shared" si="1121"/>
        <v>0</v>
      </c>
      <c r="V521" s="14">
        <f t="shared" si="1155"/>
        <v>0</v>
      </c>
      <c r="W521" s="42"/>
      <c r="X521" s="14">
        <f>IFERROR(VLOOKUP($A521,HouseFY22!$A$6:$AJ$528,28,0),0)</f>
        <v>0</v>
      </c>
      <c r="Y521" s="14">
        <f t="shared" si="1156"/>
        <v>0</v>
      </c>
      <c r="Z521" s="14">
        <f>IFERROR(VLOOKUP($A521,Compens80percent!$A$13:$M$560,12,0),0)</f>
        <v>0</v>
      </c>
      <c r="AA521" s="14">
        <f t="shared" si="1156"/>
        <v>0</v>
      </c>
      <c r="AB521" s="14">
        <f t="shared" si="1157"/>
        <v>0</v>
      </c>
      <c r="AC521" s="14">
        <f t="shared" si="1156"/>
        <v>0</v>
      </c>
      <c r="AD521" s="14">
        <f>IFERROR(VLOOKUP(A521,SpecEd22!$A$21:$Z$550,14,0),0)</f>
        <v>0</v>
      </c>
      <c r="AE521" s="14">
        <f t="shared" si="1158"/>
        <v>0</v>
      </c>
      <c r="AF521" s="14">
        <f>IFERROR(VLOOKUP($A521,ECFE!$A$16:$AB$348,8,0),0)</f>
        <v>0</v>
      </c>
      <c r="AG521" s="14">
        <f t="shared" si="1159"/>
        <v>0</v>
      </c>
      <c r="AH521" s="14">
        <f>IFERROR(VLOOKUP(A521,ParaFY19!$A$21:$Z$543,7,0),0)</f>
        <v>0</v>
      </c>
      <c r="AI521" s="14">
        <f t="shared" si="1160"/>
        <v>0</v>
      </c>
      <c r="AJ521" s="14">
        <f>IFERROR(VLOOKUP(A521,ConEnroll!$A$7:$S$341,13,0),0)</f>
        <v>0</v>
      </c>
      <c r="AK521" s="14">
        <f t="shared" si="1161"/>
        <v>0</v>
      </c>
      <c r="AL521" s="14">
        <f t="shared" si="1229"/>
        <v>0</v>
      </c>
      <c r="AM521" s="14">
        <f t="shared" si="1162"/>
        <v>0</v>
      </c>
      <c r="AN521" s="14">
        <f t="shared" si="1163"/>
        <v>0</v>
      </c>
      <c r="AO521" s="14">
        <f t="shared" si="1164"/>
        <v>0</v>
      </c>
      <c r="AP521" s="62"/>
      <c r="AQ521" s="14">
        <f t="shared" si="1117"/>
        <v>0</v>
      </c>
      <c r="AR521" s="14">
        <f t="shared" si="1122"/>
        <v>0</v>
      </c>
      <c r="AS521" s="14">
        <f t="shared" si="1123"/>
        <v>0</v>
      </c>
      <c r="AT521" s="14">
        <f t="shared" si="1165"/>
        <v>0</v>
      </c>
      <c r="AU521" s="37">
        <f t="shared" si="1124"/>
        <v>0</v>
      </c>
      <c r="AV521" s="42"/>
      <c r="AW521" s="14" t="str">
        <f>IFERROR(VLOOKUP($A521,#REF!,27,0),"0")</f>
        <v>0</v>
      </c>
      <c r="AX521" s="14">
        <f t="shared" si="1166"/>
        <v>0</v>
      </c>
      <c r="AY521" s="14" t="str">
        <f>IFERROR(VLOOKUP($A521,SpecEd22!#REF!,23,0)," ")</f>
        <v xml:space="preserve"> </v>
      </c>
      <c r="AZ521" s="14">
        <f t="shared" si="1167"/>
        <v>0</v>
      </c>
      <c r="BA521" s="14">
        <f>IFERROR(VLOOKUP($A521,ECFE!#REF!,23,0),0)</f>
        <v>0</v>
      </c>
      <c r="BB521" s="14">
        <f t="shared" si="1168"/>
        <v>0</v>
      </c>
      <c r="BC521" s="14">
        <f>IFERROR(VLOOKUP($A521,#REF!,17,0),0)</f>
        <v>0</v>
      </c>
      <c r="BD521" s="14">
        <f t="shared" si="1169"/>
        <v>0</v>
      </c>
      <c r="BE521" s="14">
        <f>IFERROR(VLOOKUP($A521,#REF!,9,0),0)</f>
        <v>0</v>
      </c>
      <c r="BF521" s="14">
        <f t="shared" si="1170"/>
        <v>0</v>
      </c>
      <c r="BG521" s="14">
        <v>0</v>
      </c>
      <c r="BH521" s="14">
        <f t="shared" si="1171"/>
        <v>0</v>
      </c>
      <c r="BI521" s="14">
        <f>IFERROR(VLOOKUP($A521,ConEnroll!$A$8:$S$601,15,0),0)</f>
        <v>0</v>
      </c>
      <c r="BJ521" s="14">
        <f t="shared" si="1172"/>
        <v>0</v>
      </c>
      <c r="BK521" s="14">
        <f t="shared" si="1173"/>
        <v>0</v>
      </c>
      <c r="BL521" s="14">
        <f t="shared" si="1174"/>
        <v>0</v>
      </c>
      <c r="BM521" s="14" t="e">
        <f t="shared" si="1175"/>
        <v>#VALUE!</v>
      </c>
      <c r="BN521" s="14">
        <f t="shared" si="1176"/>
        <v>0</v>
      </c>
      <c r="BO521" s="42"/>
      <c r="BP521" s="14">
        <f t="shared" si="1125"/>
        <v>0</v>
      </c>
      <c r="BQ521" s="14">
        <f t="shared" si="1126"/>
        <v>0</v>
      </c>
      <c r="BR521" s="14">
        <f t="shared" si="1177"/>
        <v>0</v>
      </c>
      <c r="BS521" s="14">
        <f t="shared" si="1127"/>
        <v>0</v>
      </c>
      <c r="BT521" s="37">
        <f t="shared" si="1128"/>
        <v>0</v>
      </c>
      <c r="BU521" s="41"/>
      <c r="BV521" s="14" t="str">
        <f>IFERROR(VLOOKUP($A521,#REF!,27,0),"0")</f>
        <v>0</v>
      </c>
      <c r="BW521" s="14">
        <f t="shared" si="1178"/>
        <v>0</v>
      </c>
      <c r="BX521" s="14" t="str">
        <f>IFERROR(VLOOKUP($A521,SpecEd22!$Z$22:$AV$606,59,0)," ")</f>
        <v xml:space="preserve"> </v>
      </c>
      <c r="BY521" s="14">
        <f t="shared" si="1179"/>
        <v>0</v>
      </c>
      <c r="BZ521" s="14">
        <f>IFERROR(VLOOKUP($A521,ECFE!#REF!,25,0),0)</f>
        <v>0</v>
      </c>
      <c r="CA521" s="14">
        <f t="shared" si="1180"/>
        <v>0</v>
      </c>
      <c r="CB521" s="14">
        <f>IFERROR(VLOOKUP($A521,#REF!,17,0),0)</f>
        <v>0</v>
      </c>
      <c r="CC521" s="14">
        <f t="shared" si="1181"/>
        <v>0</v>
      </c>
      <c r="CD521" s="14">
        <f>IFERROR(VLOOKUP($A521,#REF!,9,0),0)</f>
        <v>0</v>
      </c>
      <c r="CE521" s="14">
        <f t="shared" si="1182"/>
        <v>0</v>
      </c>
      <c r="CF521" s="14">
        <v>0</v>
      </c>
      <c r="CG521" s="14">
        <f t="shared" si="1183"/>
        <v>0</v>
      </c>
      <c r="CH521" s="14">
        <f>IFERROR(VLOOKUP($A521,ConEnroll!$A$8:$S$601,15,0),0)</f>
        <v>0</v>
      </c>
      <c r="CI521" s="14">
        <f t="shared" si="1184"/>
        <v>0</v>
      </c>
      <c r="CJ521" s="14">
        <f t="shared" si="1185"/>
        <v>0</v>
      </c>
      <c r="CK521" s="14">
        <f t="shared" si="1186"/>
        <v>0</v>
      </c>
      <c r="CL521" s="14" t="e">
        <f t="shared" si="1187"/>
        <v>#VALUE!</v>
      </c>
      <c r="CM521" s="14">
        <f t="shared" si="1188"/>
        <v>0</v>
      </c>
      <c r="CN521" s="42"/>
      <c r="CO521" s="14">
        <f t="shared" si="1129"/>
        <v>0</v>
      </c>
      <c r="CP521" s="14">
        <f t="shared" si="1130"/>
        <v>0</v>
      </c>
      <c r="CQ521" s="14">
        <f t="shared" si="1131"/>
        <v>0</v>
      </c>
      <c r="CR521" s="14">
        <f t="shared" si="1132"/>
        <v>0</v>
      </c>
      <c r="CS521" s="37">
        <f t="shared" si="1133"/>
        <v>0</v>
      </c>
      <c r="CT521" s="239"/>
      <c r="CU521" s="239"/>
      <c r="CV521" s="468"/>
      <c r="CW521" s="14">
        <f>IFERROR(VLOOKUP($A521,BaseFY23!$A$7:$AK$527,6,0),0)</f>
        <v>0</v>
      </c>
      <c r="CX521" s="14">
        <f>IFERROR(VLOOKUP($A521,BaseFY23!$A$7:$AN$528,28,0),0)</f>
        <v>0</v>
      </c>
      <c r="CY521" s="14">
        <f t="shared" si="1189"/>
        <v>0</v>
      </c>
      <c r="CZ521" s="14">
        <f>IFERROR(VLOOKUP($A521,SpecEd23!$A$21:$BB$605,23,0)," ")</f>
        <v>0</v>
      </c>
      <c r="DA521" s="14">
        <f t="shared" si="1190"/>
        <v>0</v>
      </c>
      <c r="DB521" s="14">
        <f>IFERROR(VLOOKUP($A521,ECFE!$A$16:$AB$347,7,0),0)</f>
        <v>0</v>
      </c>
      <c r="DC521" s="14">
        <f t="shared" si="1191"/>
        <v>0</v>
      </c>
      <c r="DD521" s="14">
        <v>0</v>
      </c>
      <c r="DE521" s="14">
        <f t="shared" si="1192"/>
        <v>0</v>
      </c>
      <c r="DF521" s="14">
        <f>IFERROR(VLOOKUP($A521,ConEnroll!$A$7:$S$338,10,0),0)</f>
        <v>0</v>
      </c>
      <c r="DG521" s="14">
        <f t="shared" si="1193"/>
        <v>0</v>
      </c>
      <c r="DH521" s="14">
        <f t="shared" si="1134"/>
        <v>0</v>
      </c>
      <c r="DI521" s="14">
        <f t="shared" si="1194"/>
        <v>0</v>
      </c>
      <c r="DJ521" s="14">
        <f t="shared" si="1135"/>
        <v>0</v>
      </c>
      <c r="DK521" s="14">
        <f t="shared" si="1195"/>
        <v>0</v>
      </c>
      <c r="DL521" s="42"/>
      <c r="DM521" s="14">
        <f>IFERROR(VLOOKUP($A521,HouseFY23!$A$7:$AJ$528,28,0),0)</f>
        <v>0</v>
      </c>
      <c r="DN521" s="14">
        <f t="shared" si="1196"/>
        <v>0</v>
      </c>
      <c r="DO521" s="14">
        <f>IFERROR(VLOOKUP($A521,Compens80percent!$A$13:$M$560,12,0),0)</f>
        <v>0</v>
      </c>
      <c r="DP521" s="14">
        <f t="shared" si="1196"/>
        <v>0</v>
      </c>
      <c r="DQ521" s="14">
        <f t="shared" si="1197"/>
        <v>0</v>
      </c>
      <c r="DR521" s="14">
        <f t="shared" si="1198"/>
        <v>0</v>
      </c>
      <c r="DS521" s="14">
        <f>IFERROR(VLOOKUP($A521,SpecEd23!$A$21:$Z$550,14,0),0)</f>
        <v>0</v>
      </c>
      <c r="DT521" s="14">
        <f t="shared" si="1199"/>
        <v>0</v>
      </c>
      <c r="DU521" s="14">
        <f>IFERROR(VLOOKUP($A521,ECFE!$A$16:$AB$347,9,0),0)</f>
        <v>0</v>
      </c>
      <c r="DV521" s="14">
        <f t="shared" si="1200"/>
        <v>0</v>
      </c>
      <c r="DW521" s="14">
        <f>IFERROR(VLOOKUP($A521,ParaFY19!$A$21:$Z$543,7,0),0)</f>
        <v>0</v>
      </c>
      <c r="DX521" s="14">
        <f t="shared" si="1201"/>
        <v>0</v>
      </c>
      <c r="DY521" s="14">
        <f>IFERROR(VLOOKUP($A521,ConEnroll!$A$7:$S$341,13,0),0)</f>
        <v>0</v>
      </c>
      <c r="DZ521" s="14">
        <f t="shared" si="1202"/>
        <v>0</v>
      </c>
      <c r="EA521" s="14">
        <f t="shared" si="1136"/>
        <v>0</v>
      </c>
      <c r="EB521" s="14">
        <f t="shared" si="1203"/>
        <v>0</v>
      </c>
      <c r="EC521" s="14">
        <f t="shared" si="1137"/>
        <v>0</v>
      </c>
      <c r="ED521" s="14">
        <f t="shared" si="1204"/>
        <v>0</v>
      </c>
      <c r="EE521" s="62"/>
      <c r="EF521" s="14">
        <f t="shared" si="1138"/>
        <v>0</v>
      </c>
      <c r="EG521" s="14">
        <f t="shared" si="1139"/>
        <v>0</v>
      </c>
      <c r="EH521" s="14">
        <f t="shared" si="1140"/>
        <v>0</v>
      </c>
      <c r="EI521" s="14">
        <f t="shared" si="1205"/>
        <v>0</v>
      </c>
      <c r="EJ521" s="37">
        <f t="shared" si="1141"/>
        <v>0</v>
      </c>
      <c r="EK521" s="42"/>
      <c r="EL521" s="14" t="str">
        <f>IFERROR(VLOOKUP($A521,#REF!,27,0),"0")</f>
        <v>0</v>
      </c>
      <c r="EM521" s="14">
        <f t="shared" si="1206"/>
        <v>0</v>
      </c>
      <c r="EN521" s="14" t="str">
        <f>IFERROR(VLOOKUP($A521,SpecEd23!#REF!,23,0)," ")</f>
        <v xml:space="preserve"> </v>
      </c>
      <c r="EO521" s="14">
        <f t="shared" si="1207"/>
        <v>0</v>
      </c>
      <c r="EP521" s="14">
        <f>IFERROR(VLOOKUP($A521,ECFE!#REF!,24,0),0)</f>
        <v>0</v>
      </c>
      <c r="EQ521" s="14">
        <f t="shared" si="1208"/>
        <v>0</v>
      </c>
      <c r="ER521" s="14">
        <f>IFERROR(VLOOKUP($A521,#REF!,30,0),0)</f>
        <v>0</v>
      </c>
      <c r="ES521" s="14">
        <f t="shared" si="1209"/>
        <v>0</v>
      </c>
      <c r="ET521" s="14">
        <f>IFERROR(VLOOKUP($A521,#REF!,12,0),0)</f>
        <v>0</v>
      </c>
      <c r="EU521" s="14">
        <f t="shared" si="1210"/>
        <v>0</v>
      </c>
      <c r="EV521" s="14">
        <v>0</v>
      </c>
      <c r="EW521" s="14">
        <f t="shared" si="1211"/>
        <v>0</v>
      </c>
      <c r="EX521" s="14">
        <f>IFERROR(VLOOKUP($A521,ConEnroll!$A$8:$S$601,16,0),0)</f>
        <v>0</v>
      </c>
      <c r="EY521" s="14">
        <f t="shared" si="1212"/>
        <v>0</v>
      </c>
      <c r="EZ521" s="14">
        <f t="shared" si="1213"/>
        <v>0</v>
      </c>
      <c r="FA521" s="14">
        <f t="shared" si="1214"/>
        <v>0</v>
      </c>
      <c r="FB521" s="14" t="e">
        <f t="shared" si="1215"/>
        <v>#VALUE!</v>
      </c>
      <c r="FC521" s="14">
        <f t="shared" si="1216"/>
        <v>0</v>
      </c>
      <c r="FD521" s="62"/>
      <c r="FE521" s="14">
        <f t="shared" si="1142"/>
        <v>0</v>
      </c>
      <c r="FF521" s="14">
        <f t="shared" si="1143"/>
        <v>0</v>
      </c>
      <c r="FG521" s="14">
        <f t="shared" si="1217"/>
        <v>0</v>
      </c>
      <c r="FH521" s="14">
        <f t="shared" si="1144"/>
        <v>0</v>
      </c>
      <c r="FI521" s="37">
        <f t="shared" si="1145"/>
        <v>0</v>
      </c>
      <c r="FJ521" s="12"/>
      <c r="FK521" s="14" t="str">
        <f>IFERROR(VLOOKUP($A521,#REF!,27,0),"0")</f>
        <v>0</v>
      </c>
      <c r="FL521" s="14">
        <f t="shared" si="1218"/>
        <v>0</v>
      </c>
      <c r="FM521" s="14" t="str">
        <f>IFERROR(VLOOKUP($A521,SpecEd23!$X$22:$Y$610,59,0)," ")</f>
        <v xml:space="preserve"> </v>
      </c>
      <c r="FN521" s="14">
        <f t="shared" si="1219"/>
        <v>0</v>
      </c>
      <c r="FO521" s="14">
        <f>IFERROR(VLOOKUP($A521,ECFE!#REF!,26,0),0)</f>
        <v>0</v>
      </c>
      <c r="FP521" s="14">
        <f t="shared" si="1220"/>
        <v>0</v>
      </c>
      <c r="FQ521" s="14">
        <f>IFERROR(VLOOKUP($A521,#REF!,16,0),0)</f>
        <v>0</v>
      </c>
      <c r="FR521" s="14">
        <f t="shared" si="1221"/>
        <v>0</v>
      </c>
      <c r="FS521" s="14">
        <f>IFERROR(VLOOKUP($A521,#REF!,12,0),0)</f>
        <v>0</v>
      </c>
      <c r="FT521" s="14">
        <f t="shared" si="1222"/>
        <v>0</v>
      </c>
      <c r="FU521" s="14">
        <v>0</v>
      </c>
      <c r="FV521" s="14">
        <f t="shared" si="1223"/>
        <v>0</v>
      </c>
      <c r="FW521" s="14">
        <f>IFERROR(VLOOKUP($A521,ConEnroll!$A$8:$S$601,16,0),0)</f>
        <v>0</v>
      </c>
      <c r="FX521" s="14">
        <f t="shared" si="1224"/>
        <v>0</v>
      </c>
      <c r="FY521" s="14">
        <f t="shared" si="1225"/>
        <v>0</v>
      </c>
      <c r="FZ521" s="14">
        <f t="shared" si="1226"/>
        <v>0</v>
      </c>
      <c r="GA521" s="14" t="e">
        <f t="shared" si="1227"/>
        <v>#VALUE!</v>
      </c>
      <c r="GB521" s="14">
        <f t="shared" si="1228"/>
        <v>0</v>
      </c>
      <c r="GC521" s="39"/>
      <c r="GD521" s="14">
        <f t="shared" si="1146"/>
        <v>0</v>
      </c>
      <c r="GE521" s="14">
        <f t="shared" si="1147"/>
        <v>0</v>
      </c>
      <c r="GF521" s="14">
        <f t="shared" si="1148"/>
        <v>0</v>
      </c>
      <c r="GG521" s="14">
        <f t="shared" si="1149"/>
        <v>0</v>
      </c>
      <c r="GH521" s="37">
        <f t="shared" si="1150"/>
        <v>0</v>
      </c>
    </row>
    <row r="522" spans="1:190" ht="12.5" x14ac:dyDescent="0.25">
      <c r="A522" s="67">
        <v>4250</v>
      </c>
      <c r="B522" s="35">
        <v>7</v>
      </c>
      <c r="C522" s="14">
        <v>7</v>
      </c>
      <c r="D522" s="14"/>
      <c r="E522" s="14"/>
      <c r="F522" s="35" t="s">
        <v>504</v>
      </c>
      <c r="G522" s="41"/>
      <c r="H522" s="14">
        <f>IFERROR(VLOOKUP($A522,BaseFY22!$A$7:$AK$528,6,0),0)</f>
        <v>661</v>
      </c>
      <c r="I522" s="14">
        <f>IFERROR(VLOOKUP($A522,BaseFY22!$A$7:$AK$528,28,0),0)</f>
        <v>6093246.4000000004</v>
      </c>
      <c r="J522" s="14">
        <f t="shared" si="1151"/>
        <v>9218.2245083207272</v>
      </c>
      <c r="K522" s="14">
        <f>IFERROR(VLOOKUP($A522,SpecEd22!$A$21:$BB$605,24,0)," ")</f>
        <v>1100334.3660513347</v>
      </c>
      <c r="L522" s="14">
        <f t="shared" si="1152"/>
        <v>1664.6510832849237</v>
      </c>
      <c r="M522" s="14">
        <f>IFERROR(VLOOKUP($A522,ECFE!$A$16:$AB$347,7,0),0)</f>
        <v>0</v>
      </c>
      <c r="N522" s="14">
        <f t="shared" si="1118"/>
        <v>0</v>
      </c>
      <c r="O522" s="14">
        <v>0</v>
      </c>
      <c r="P522" s="14">
        <f t="shared" si="1119"/>
        <v>0</v>
      </c>
      <c r="Q522" s="14">
        <f>IFERROR(VLOOKUP($A522,ConEnroll!$A$7:$S$337,10,0),0)</f>
        <v>0</v>
      </c>
      <c r="R522" s="14">
        <f t="shared" si="1153"/>
        <v>0</v>
      </c>
      <c r="S522" s="14">
        <f t="shared" si="1120"/>
        <v>0</v>
      </c>
      <c r="T522" s="14">
        <f t="shared" si="1154"/>
        <v>0</v>
      </c>
      <c r="U522" s="14">
        <f t="shared" si="1121"/>
        <v>7193580.7660513353</v>
      </c>
      <c r="V522" s="14">
        <f t="shared" si="1155"/>
        <v>10882.875591605651</v>
      </c>
      <c r="W522" s="42"/>
      <c r="X522" s="14">
        <f>IFERROR(VLOOKUP($A522,HouseFY22!$A$6:$AJ$528,28,0),0)</f>
        <v>6291773.3331110002</v>
      </c>
      <c r="Y522" s="14">
        <f t="shared" si="1156"/>
        <v>9518.567826189108</v>
      </c>
      <c r="Z522" s="14">
        <f>IFERROR(VLOOKUP($A522,Compens80percent!$A$13:$M$560,12,0),0)</f>
        <v>0</v>
      </c>
      <c r="AA522" s="14">
        <f t="shared" si="1156"/>
        <v>0</v>
      </c>
      <c r="AB522" s="14">
        <f t="shared" si="1157"/>
        <v>6291773.3331110002</v>
      </c>
      <c r="AC522" s="14">
        <f t="shared" si="1156"/>
        <v>9518.567826189108</v>
      </c>
      <c r="AD522" s="14">
        <f>IFERROR(VLOOKUP(A522,SpecEd22!$A$21:$Z$550,14,0),0)</f>
        <v>1100334.3660513347</v>
      </c>
      <c r="AE522" s="14">
        <f t="shared" si="1158"/>
        <v>1664.6510832849237</v>
      </c>
      <c r="AF522" s="14">
        <f>IFERROR(VLOOKUP($A522,ECFE!$A$16:$AB$348,8,0),0)</f>
        <v>0</v>
      </c>
      <c r="AG522" s="14">
        <f t="shared" si="1159"/>
        <v>0</v>
      </c>
      <c r="AH522" s="14">
        <f>IFERROR(VLOOKUP(A522,ParaFY19!$A$21:$Z$543,7,0),0)</f>
        <v>4116</v>
      </c>
      <c r="AI522" s="14">
        <f t="shared" si="1160"/>
        <v>6.2269288956127085</v>
      </c>
      <c r="AJ522" s="14">
        <f>IFERROR(VLOOKUP(A522,ConEnroll!$A$7:$S$341,13,0),0)</f>
        <v>0</v>
      </c>
      <c r="AK522" s="14">
        <f t="shared" si="1161"/>
        <v>0</v>
      </c>
      <c r="AL522" s="14">
        <f t="shared" si="1229"/>
        <v>4116</v>
      </c>
      <c r="AM522" s="14">
        <f t="shared" si="1162"/>
        <v>6.2269288956127085</v>
      </c>
      <c r="AN522" s="14">
        <f t="shared" si="1163"/>
        <v>7396223.6991623351</v>
      </c>
      <c r="AO522" s="14">
        <f t="shared" si="1164"/>
        <v>11189.445838369646</v>
      </c>
      <c r="AP522" s="62"/>
      <c r="AQ522" s="14">
        <f t="shared" ref="AQ522:AQ544" si="1230">AC522-J522</f>
        <v>300.34331786838084</v>
      </c>
      <c r="AR522" s="14">
        <f t="shared" si="1122"/>
        <v>0</v>
      </c>
      <c r="AS522" s="14">
        <f t="shared" si="1123"/>
        <v>6.2269288956127085</v>
      </c>
      <c r="AT522" s="14">
        <f t="shared" si="1165"/>
        <v>306.57024676399357</v>
      </c>
      <c r="AU522" s="37">
        <f t="shared" si="1124"/>
        <v>2.8169967044414448E-2</v>
      </c>
      <c r="AV522" s="42"/>
      <c r="AW522" s="14" t="str">
        <f>IFERROR(VLOOKUP($A522,#REF!,27,0),"0")</f>
        <v>0</v>
      </c>
      <c r="AX522" s="14">
        <f t="shared" si="1166"/>
        <v>0</v>
      </c>
      <c r="AY522" s="14" t="str">
        <f>IFERROR(VLOOKUP($A522,SpecEd22!#REF!,23,0)," ")</f>
        <v xml:space="preserve"> </v>
      </c>
      <c r="AZ522" s="14" t="e">
        <f t="shared" si="1167"/>
        <v>#VALUE!</v>
      </c>
      <c r="BA522" s="14">
        <f>IFERROR(VLOOKUP($A522,ECFE!#REF!,23,0),0)</f>
        <v>0</v>
      </c>
      <c r="BB522" s="14">
        <f t="shared" si="1168"/>
        <v>0</v>
      </c>
      <c r="BC522" s="14">
        <f>IFERROR(VLOOKUP($A522,#REF!,17,0),0)</f>
        <v>0</v>
      </c>
      <c r="BD522" s="14">
        <f t="shared" si="1169"/>
        <v>0</v>
      </c>
      <c r="BE522" s="14">
        <f>IFERROR(VLOOKUP($A522,#REF!,9,0),0)</f>
        <v>0</v>
      </c>
      <c r="BF522" s="14">
        <f t="shared" si="1170"/>
        <v>0</v>
      </c>
      <c r="BG522" s="14">
        <v>0</v>
      </c>
      <c r="BH522" s="14">
        <f t="shared" si="1171"/>
        <v>0</v>
      </c>
      <c r="BI522" s="14">
        <f>IFERROR(VLOOKUP($A522,ConEnroll!$A$8:$S$601,15,0),0)</f>
        <v>0</v>
      </c>
      <c r="BJ522" s="14">
        <f t="shared" si="1172"/>
        <v>0</v>
      </c>
      <c r="BK522" s="14">
        <f t="shared" si="1173"/>
        <v>0</v>
      </c>
      <c r="BL522" s="14">
        <f t="shared" si="1174"/>
        <v>0</v>
      </c>
      <c r="BM522" s="14" t="e">
        <f t="shared" si="1175"/>
        <v>#VALUE!</v>
      </c>
      <c r="BN522" s="14" t="e">
        <f t="shared" si="1176"/>
        <v>#VALUE!</v>
      </c>
      <c r="BO522" s="42"/>
      <c r="BP522" s="14">
        <f t="shared" si="1125"/>
        <v>9518.567826189108</v>
      </c>
      <c r="BQ522" s="14" t="e">
        <f t="shared" si="1126"/>
        <v>#VALUE!</v>
      </c>
      <c r="BR522" s="14">
        <f t="shared" si="1177"/>
        <v>6.2269288956127085</v>
      </c>
      <c r="BS522" s="14" t="e">
        <f t="shared" si="1127"/>
        <v>#VALUE!</v>
      </c>
      <c r="BT522" s="37" t="e">
        <f t="shared" si="1128"/>
        <v>#VALUE!</v>
      </c>
      <c r="BU522" s="41"/>
      <c r="BV522" s="14" t="str">
        <f>IFERROR(VLOOKUP($A522,#REF!,27,0),"0")</f>
        <v>0</v>
      </c>
      <c r="BW522" s="14">
        <f t="shared" si="1178"/>
        <v>0</v>
      </c>
      <c r="BX522" s="14" t="str">
        <f>IFERROR(VLOOKUP($A522,SpecEd22!$Z$22:$AV$606,59,0)," ")</f>
        <v xml:space="preserve"> </v>
      </c>
      <c r="BY522" s="14" t="e">
        <f t="shared" si="1179"/>
        <v>#VALUE!</v>
      </c>
      <c r="BZ522" s="14">
        <f>IFERROR(VLOOKUP($A522,ECFE!#REF!,25,0),0)</f>
        <v>0</v>
      </c>
      <c r="CA522" s="14">
        <f t="shared" si="1180"/>
        <v>0</v>
      </c>
      <c r="CB522" s="14">
        <f>IFERROR(VLOOKUP($A522,#REF!,17,0),0)</f>
        <v>0</v>
      </c>
      <c r="CC522" s="14">
        <f t="shared" si="1181"/>
        <v>0</v>
      </c>
      <c r="CD522" s="14">
        <f>IFERROR(VLOOKUP($A522,#REF!,9,0),0)</f>
        <v>0</v>
      </c>
      <c r="CE522" s="14">
        <f t="shared" si="1182"/>
        <v>0</v>
      </c>
      <c r="CF522" s="14">
        <v>0</v>
      </c>
      <c r="CG522" s="14">
        <f t="shared" si="1183"/>
        <v>0</v>
      </c>
      <c r="CH522" s="14">
        <f>IFERROR(VLOOKUP($A522,ConEnroll!$A$8:$S$601,15,0),0)</f>
        <v>0</v>
      </c>
      <c r="CI522" s="14">
        <f t="shared" si="1184"/>
        <v>0</v>
      </c>
      <c r="CJ522" s="14">
        <f t="shared" si="1185"/>
        <v>0</v>
      </c>
      <c r="CK522" s="14">
        <f t="shared" si="1186"/>
        <v>0</v>
      </c>
      <c r="CL522" s="14" t="e">
        <f t="shared" si="1187"/>
        <v>#VALUE!</v>
      </c>
      <c r="CM522" s="14" t="e">
        <f t="shared" si="1188"/>
        <v>#VALUE!</v>
      </c>
      <c r="CN522" s="42"/>
      <c r="CO522" s="14">
        <f t="shared" si="1129"/>
        <v>-9218.2245083207272</v>
      </c>
      <c r="CP522" s="14" t="e">
        <f t="shared" si="1130"/>
        <v>#VALUE!</v>
      </c>
      <c r="CQ522" s="14">
        <f t="shared" si="1131"/>
        <v>0</v>
      </c>
      <c r="CR522" s="14" t="e">
        <f t="shared" si="1132"/>
        <v>#VALUE!</v>
      </c>
      <c r="CS522" s="37" t="e">
        <f t="shared" si="1133"/>
        <v>#VALUE!</v>
      </c>
      <c r="CT522" s="239"/>
      <c r="CU522" s="239"/>
      <c r="CV522" s="468"/>
      <c r="CW522" s="14">
        <f>IFERROR(VLOOKUP($A522,BaseFY23!$A$7:$AK$527,6,0),0)</f>
        <v>660.16417899999999</v>
      </c>
      <c r="CX522" s="14">
        <f>IFERROR(VLOOKUP($A522,BaseFY23!$A$7:$AN$528,28,0),0)</f>
        <v>6115712.7014929997</v>
      </c>
      <c r="CY522" s="14">
        <f t="shared" si="1189"/>
        <v>9263.9269079351234</v>
      </c>
      <c r="CZ522" s="14">
        <f>IFERROR(VLOOKUP($A522,SpecEd23!$A$21:$BB$605,23,0)," ")</f>
        <v>1178226.8993359883</v>
      </c>
      <c r="DA522" s="14">
        <f t="shared" si="1190"/>
        <v>1784.7483047637281</v>
      </c>
      <c r="DB522" s="14">
        <f>IFERROR(VLOOKUP($A522,ECFE!$A$16:$AB$347,7,0),0)</f>
        <v>0</v>
      </c>
      <c r="DC522" s="14">
        <f t="shared" si="1191"/>
        <v>0</v>
      </c>
      <c r="DD522" s="14">
        <v>0</v>
      </c>
      <c r="DE522" s="14">
        <f t="shared" si="1192"/>
        <v>0</v>
      </c>
      <c r="DF522" s="14">
        <f>IFERROR(VLOOKUP($A522,ConEnroll!$A$7:$S$338,10,0),0)</f>
        <v>0</v>
      </c>
      <c r="DG522" s="14">
        <f t="shared" si="1193"/>
        <v>0</v>
      </c>
      <c r="DH522" s="14">
        <f t="shared" si="1134"/>
        <v>0</v>
      </c>
      <c r="DI522" s="14">
        <f t="shared" si="1194"/>
        <v>0</v>
      </c>
      <c r="DJ522" s="14">
        <f t="shared" si="1135"/>
        <v>7293939.6008289885</v>
      </c>
      <c r="DK522" s="14">
        <f t="shared" si="1195"/>
        <v>11048.675212698852</v>
      </c>
      <c r="DL522" s="42"/>
      <c r="DM522" s="14">
        <f>IFERROR(VLOOKUP($A522,HouseFY23!$A$7:$AJ$528,28,0),0)</f>
        <v>6435034.8685069997</v>
      </c>
      <c r="DN522" s="14">
        <f t="shared" si="1196"/>
        <v>9747.6280495173614</v>
      </c>
      <c r="DO522" s="14">
        <f>IFERROR(VLOOKUP($A522,Compens80percent!$A$13:$M$560,12,0),0)</f>
        <v>0</v>
      </c>
      <c r="DP522" s="14">
        <f t="shared" si="1196"/>
        <v>0</v>
      </c>
      <c r="DQ522" s="14">
        <f t="shared" si="1197"/>
        <v>6435034.8685069997</v>
      </c>
      <c r="DR522" s="14">
        <f t="shared" si="1198"/>
        <v>9735.3023729304077</v>
      </c>
      <c r="DS522" s="14">
        <f>IFERROR(VLOOKUP($A522,SpecEd23!$A$21:$Z$550,14,0),0)</f>
        <v>1178226.8993359883</v>
      </c>
      <c r="DT522" s="14">
        <f t="shared" si="1199"/>
        <v>1784.7483047637281</v>
      </c>
      <c r="DU522" s="14">
        <f>IFERROR(VLOOKUP($A522,ECFE!$A$16:$AB$347,9,0),0)</f>
        <v>0</v>
      </c>
      <c r="DV522" s="14">
        <f t="shared" si="1200"/>
        <v>0</v>
      </c>
      <c r="DW522" s="14">
        <f>IFERROR(VLOOKUP($A522,ParaFY19!$A$21:$Z$543,7,0),0)</f>
        <v>4116</v>
      </c>
      <c r="DX522" s="14">
        <f t="shared" si="1201"/>
        <v>6.234812688920524</v>
      </c>
      <c r="DY522" s="14">
        <f>IFERROR(VLOOKUP($A522,ConEnroll!$A$7:$S$341,13,0),0)</f>
        <v>0</v>
      </c>
      <c r="DZ522" s="14">
        <f t="shared" si="1202"/>
        <v>0</v>
      </c>
      <c r="EA522" s="14">
        <f t="shared" si="1136"/>
        <v>4116</v>
      </c>
      <c r="EB522" s="14">
        <f t="shared" si="1203"/>
        <v>6.234812688920524</v>
      </c>
      <c r="EC522" s="14">
        <f t="shared" si="1137"/>
        <v>7617377.7678429876</v>
      </c>
      <c r="ED522" s="14">
        <f t="shared" si="1204"/>
        <v>11538.611166970009</v>
      </c>
      <c r="EE522" s="62"/>
      <c r="EF522" s="14">
        <f t="shared" si="1138"/>
        <v>483.70114158223805</v>
      </c>
      <c r="EG522" s="14">
        <f t="shared" si="1139"/>
        <v>0</v>
      </c>
      <c r="EH522" s="14">
        <f t="shared" si="1140"/>
        <v>6.234812688920524</v>
      </c>
      <c r="EI522" s="14">
        <f t="shared" si="1205"/>
        <v>489.93595427115855</v>
      </c>
      <c r="EJ522" s="37">
        <f t="shared" si="1141"/>
        <v>4.4343411752030513E-2</v>
      </c>
      <c r="EK522" s="42"/>
      <c r="EL522" s="14" t="str">
        <f>IFERROR(VLOOKUP($A522,#REF!,27,0),"0")</f>
        <v>0</v>
      </c>
      <c r="EM522" s="14">
        <f t="shared" si="1206"/>
        <v>0</v>
      </c>
      <c r="EN522" s="14" t="str">
        <f>IFERROR(VLOOKUP($A522,SpecEd23!#REF!,23,0)," ")</f>
        <v xml:space="preserve"> </v>
      </c>
      <c r="EO522" s="14" t="e">
        <f t="shared" si="1207"/>
        <v>#VALUE!</v>
      </c>
      <c r="EP522" s="14">
        <f>IFERROR(VLOOKUP($A522,ECFE!#REF!,24,0),0)</f>
        <v>0</v>
      </c>
      <c r="EQ522" s="14">
        <f t="shared" si="1208"/>
        <v>0</v>
      </c>
      <c r="ER522" s="14">
        <f>IFERROR(VLOOKUP($A522,#REF!,30,0),0)</f>
        <v>0</v>
      </c>
      <c r="ES522" s="14">
        <f t="shared" si="1209"/>
        <v>0</v>
      </c>
      <c r="ET522" s="14">
        <f>IFERROR(VLOOKUP($A522,#REF!,12,0),0)</f>
        <v>0</v>
      </c>
      <c r="EU522" s="14">
        <f t="shared" si="1210"/>
        <v>0</v>
      </c>
      <c r="EV522" s="14">
        <v>0</v>
      </c>
      <c r="EW522" s="14">
        <f t="shared" si="1211"/>
        <v>0</v>
      </c>
      <c r="EX522" s="14">
        <f>IFERROR(VLOOKUP($A522,ConEnroll!$A$8:$S$601,16,0),0)</f>
        <v>0</v>
      </c>
      <c r="EY522" s="14">
        <f t="shared" si="1212"/>
        <v>0</v>
      </c>
      <c r="EZ522" s="14">
        <f t="shared" si="1213"/>
        <v>0</v>
      </c>
      <c r="FA522" s="14">
        <f t="shared" si="1214"/>
        <v>0</v>
      </c>
      <c r="FB522" s="14" t="e">
        <f t="shared" si="1215"/>
        <v>#VALUE!</v>
      </c>
      <c r="FC522" s="14" t="e">
        <f t="shared" si="1216"/>
        <v>#VALUE!</v>
      </c>
      <c r="FD522" s="62"/>
      <c r="FE522" s="14">
        <f t="shared" si="1142"/>
        <v>9747.6280495173614</v>
      </c>
      <c r="FF522" s="14" t="e">
        <f t="shared" si="1143"/>
        <v>#VALUE!</v>
      </c>
      <c r="FG522" s="14">
        <f t="shared" si="1217"/>
        <v>6.234812688920524</v>
      </c>
      <c r="FH522" s="14" t="e">
        <f t="shared" si="1144"/>
        <v>#VALUE!</v>
      </c>
      <c r="FI522" s="37" t="e">
        <f t="shared" si="1145"/>
        <v>#VALUE!</v>
      </c>
      <c r="FJ522" s="12"/>
      <c r="FK522" s="14" t="str">
        <f>IFERROR(VLOOKUP($A522,#REF!,27,0),"0")</f>
        <v>0</v>
      </c>
      <c r="FL522" s="14">
        <f t="shared" si="1218"/>
        <v>0</v>
      </c>
      <c r="FM522" s="14" t="str">
        <f>IFERROR(VLOOKUP($A522,SpecEd23!$X$22:$Y$610,59,0)," ")</f>
        <v xml:space="preserve"> </v>
      </c>
      <c r="FN522" s="14" t="e">
        <f t="shared" si="1219"/>
        <v>#VALUE!</v>
      </c>
      <c r="FO522" s="14">
        <f>IFERROR(VLOOKUP($A522,ECFE!#REF!,26,0),0)</f>
        <v>0</v>
      </c>
      <c r="FP522" s="14">
        <f t="shared" si="1220"/>
        <v>0</v>
      </c>
      <c r="FQ522" s="14">
        <f>IFERROR(VLOOKUP($A522,#REF!,16,0),0)</f>
        <v>0</v>
      </c>
      <c r="FR522" s="14">
        <f t="shared" si="1221"/>
        <v>0</v>
      </c>
      <c r="FS522" s="14">
        <f>IFERROR(VLOOKUP($A522,#REF!,12,0),0)</f>
        <v>0</v>
      </c>
      <c r="FT522" s="14">
        <f t="shared" si="1222"/>
        <v>0</v>
      </c>
      <c r="FU522" s="14">
        <v>0</v>
      </c>
      <c r="FV522" s="14">
        <f t="shared" si="1223"/>
        <v>0</v>
      </c>
      <c r="FW522" s="14">
        <f>IFERROR(VLOOKUP($A522,ConEnroll!$A$8:$S$601,16,0),0)</f>
        <v>0</v>
      </c>
      <c r="FX522" s="14">
        <f t="shared" si="1224"/>
        <v>0</v>
      </c>
      <c r="FY522" s="14">
        <f t="shared" si="1225"/>
        <v>0</v>
      </c>
      <c r="FZ522" s="14">
        <f t="shared" si="1226"/>
        <v>0</v>
      </c>
      <c r="GA522" s="14" t="e">
        <f t="shared" si="1227"/>
        <v>#VALUE!</v>
      </c>
      <c r="GB522" s="14" t="e">
        <f t="shared" si="1228"/>
        <v>#VALUE!</v>
      </c>
      <c r="GC522" s="39"/>
      <c r="GD522" s="14">
        <f t="shared" si="1146"/>
        <v>-9263.9269079351234</v>
      </c>
      <c r="GE522" s="14" t="e">
        <f t="shared" si="1147"/>
        <v>#VALUE!</v>
      </c>
      <c r="GF522" s="14">
        <f t="shared" si="1148"/>
        <v>0</v>
      </c>
      <c r="GG522" s="14" t="e">
        <f t="shared" si="1149"/>
        <v>#VALUE!</v>
      </c>
      <c r="GH522" s="37" t="e">
        <f t="shared" si="1150"/>
        <v>#VALUE!</v>
      </c>
    </row>
    <row r="523" spans="1:190" ht="12.5" x14ac:dyDescent="0.25">
      <c r="A523" s="67">
        <v>4253</v>
      </c>
      <c r="B523" s="35">
        <v>7</v>
      </c>
      <c r="C523" s="14">
        <v>7</v>
      </c>
      <c r="D523" s="14"/>
      <c r="E523" s="14"/>
      <c r="F523" s="35" t="s">
        <v>2378</v>
      </c>
      <c r="G523" s="41"/>
      <c r="H523" s="14">
        <f>IFERROR(VLOOKUP($A523,BaseFY22!$A$7:$AK$528,6,0),0)</f>
        <v>115</v>
      </c>
      <c r="I523" s="14">
        <f>IFERROR(VLOOKUP($A523,BaseFY22!$A$7:$AK$528,28,0),0)</f>
        <v>830165</v>
      </c>
      <c r="J523" s="14">
        <f t="shared" si="1151"/>
        <v>7218.826086956522</v>
      </c>
      <c r="K523" s="14">
        <f>IFERROR(VLOOKUP($A523,SpecEd22!$A$21:$BB$605,24,0)," ")</f>
        <v>186878.99338922679</v>
      </c>
      <c r="L523" s="14">
        <f t="shared" si="1152"/>
        <v>1625.0347251237113</v>
      </c>
      <c r="M523" s="14">
        <f>IFERROR(VLOOKUP($A523,ECFE!$A$16:$AB$347,7,0),0)</f>
        <v>0</v>
      </c>
      <c r="N523" s="14">
        <f t="shared" si="1118"/>
        <v>0</v>
      </c>
      <c r="O523" s="14">
        <v>0</v>
      </c>
      <c r="P523" s="14">
        <f t="shared" si="1119"/>
        <v>0</v>
      </c>
      <c r="Q523" s="14">
        <f>IFERROR(VLOOKUP($A523,ConEnroll!$A$7:$S$337,10,0),0)</f>
        <v>0</v>
      </c>
      <c r="R523" s="14">
        <f t="shared" si="1153"/>
        <v>0</v>
      </c>
      <c r="S523" s="14">
        <f t="shared" si="1120"/>
        <v>0</v>
      </c>
      <c r="T523" s="14">
        <f t="shared" si="1154"/>
        <v>0</v>
      </c>
      <c r="U523" s="14">
        <f t="shared" si="1121"/>
        <v>1017043.9933892267</v>
      </c>
      <c r="V523" s="14">
        <f t="shared" si="1155"/>
        <v>8843.8608120802328</v>
      </c>
      <c r="W523" s="42"/>
      <c r="X523" s="14">
        <f>IFERROR(VLOOKUP($A523,HouseFY22!$A$6:$AJ$528,28,0),0)</f>
        <v>846803.27673799999</v>
      </c>
      <c r="Y523" s="14">
        <f t="shared" si="1156"/>
        <v>7363.5067542434781</v>
      </c>
      <c r="Z523" s="14">
        <f>IFERROR(VLOOKUP($A523,Compens80percent!$A$13:$M$560,12,0),0)</f>
        <v>0</v>
      </c>
      <c r="AA523" s="14">
        <f t="shared" si="1156"/>
        <v>0</v>
      </c>
      <c r="AB523" s="14">
        <f t="shared" si="1157"/>
        <v>846803.27673799999</v>
      </c>
      <c r="AC523" s="14">
        <f t="shared" si="1156"/>
        <v>7363.5067542434781</v>
      </c>
      <c r="AD523" s="14">
        <f>IFERROR(VLOOKUP(A523,SpecEd22!$A$21:$Z$550,14,0),0)</f>
        <v>186878.99338922679</v>
      </c>
      <c r="AE523" s="14">
        <f t="shared" si="1158"/>
        <v>1625.0347251237113</v>
      </c>
      <c r="AF523" s="14">
        <f>IFERROR(VLOOKUP($A523,ECFE!$A$16:$AB$348,8,0),0)</f>
        <v>0</v>
      </c>
      <c r="AG523" s="14">
        <f t="shared" si="1159"/>
        <v>0</v>
      </c>
      <c r="AH523" s="14">
        <f>IFERROR(VLOOKUP(A523,ParaFY19!$A$21:$Z$543,7,0),0)</f>
        <v>980</v>
      </c>
      <c r="AI523" s="14">
        <f t="shared" si="1160"/>
        <v>8.5217391304347831</v>
      </c>
      <c r="AJ523" s="14">
        <f>IFERROR(VLOOKUP(A523,ConEnroll!$A$7:$S$341,13,0),0)</f>
        <v>0</v>
      </c>
      <c r="AK523" s="14">
        <f t="shared" si="1161"/>
        <v>0</v>
      </c>
      <c r="AL523" s="14">
        <f t="shared" si="1229"/>
        <v>980</v>
      </c>
      <c r="AM523" s="14">
        <f t="shared" si="1162"/>
        <v>8.5217391304347831</v>
      </c>
      <c r="AN523" s="14">
        <f t="shared" si="1163"/>
        <v>1034662.2701272268</v>
      </c>
      <c r="AO523" s="14">
        <f t="shared" si="1164"/>
        <v>8997.0632184976239</v>
      </c>
      <c r="AP523" s="62"/>
      <c r="AQ523" s="14">
        <f t="shared" si="1230"/>
        <v>144.68066728695612</v>
      </c>
      <c r="AR523" s="14">
        <f t="shared" si="1122"/>
        <v>0</v>
      </c>
      <c r="AS523" s="14">
        <f t="shared" si="1123"/>
        <v>8.5217391304347831</v>
      </c>
      <c r="AT523" s="14">
        <f t="shared" si="1165"/>
        <v>153.2024064173909</v>
      </c>
      <c r="AU523" s="37">
        <f t="shared" si="1124"/>
        <v>1.7323023244341967E-2</v>
      </c>
      <c r="AV523" s="42"/>
      <c r="AW523" s="14" t="str">
        <f>IFERROR(VLOOKUP($A523,#REF!,27,0),"0")</f>
        <v>0</v>
      </c>
      <c r="AX523" s="14">
        <f t="shared" si="1166"/>
        <v>0</v>
      </c>
      <c r="AY523" s="14" t="str">
        <f>IFERROR(VLOOKUP($A523,SpecEd22!#REF!,23,0)," ")</f>
        <v xml:space="preserve"> </v>
      </c>
      <c r="AZ523" s="14" t="e">
        <f t="shared" si="1167"/>
        <v>#VALUE!</v>
      </c>
      <c r="BA523" s="14">
        <f>IFERROR(VLOOKUP($A523,ECFE!#REF!,23,0),0)</f>
        <v>0</v>
      </c>
      <c r="BB523" s="14">
        <f t="shared" si="1168"/>
        <v>0</v>
      </c>
      <c r="BC523" s="14">
        <f>IFERROR(VLOOKUP($A523,#REF!,17,0),0)</f>
        <v>0</v>
      </c>
      <c r="BD523" s="14">
        <f t="shared" si="1169"/>
        <v>0</v>
      </c>
      <c r="BE523" s="14">
        <f>IFERROR(VLOOKUP($A523,#REF!,9,0),0)</f>
        <v>0</v>
      </c>
      <c r="BF523" s="14">
        <f t="shared" si="1170"/>
        <v>0</v>
      </c>
      <c r="BG523" s="14">
        <v>0</v>
      </c>
      <c r="BH523" s="14">
        <f t="shared" si="1171"/>
        <v>0</v>
      </c>
      <c r="BI523" s="14">
        <f>IFERROR(VLOOKUP($A523,ConEnroll!$A$8:$S$601,15,0),0)</f>
        <v>0</v>
      </c>
      <c r="BJ523" s="14">
        <f t="shared" si="1172"/>
        <v>0</v>
      </c>
      <c r="BK523" s="14">
        <f t="shared" si="1173"/>
        <v>0</v>
      </c>
      <c r="BL523" s="14">
        <f t="shared" si="1174"/>
        <v>0</v>
      </c>
      <c r="BM523" s="14" t="e">
        <f t="shared" si="1175"/>
        <v>#VALUE!</v>
      </c>
      <c r="BN523" s="14" t="e">
        <f t="shared" si="1176"/>
        <v>#VALUE!</v>
      </c>
      <c r="BO523" s="42"/>
      <c r="BP523" s="14">
        <f t="shared" si="1125"/>
        <v>7363.5067542434781</v>
      </c>
      <c r="BQ523" s="14" t="e">
        <f t="shared" si="1126"/>
        <v>#VALUE!</v>
      </c>
      <c r="BR523" s="14">
        <f t="shared" si="1177"/>
        <v>8.5217391304347831</v>
      </c>
      <c r="BS523" s="14" t="e">
        <f t="shared" si="1127"/>
        <v>#VALUE!</v>
      </c>
      <c r="BT523" s="37" t="e">
        <f t="shared" si="1128"/>
        <v>#VALUE!</v>
      </c>
      <c r="BU523" s="41"/>
      <c r="BV523" s="14" t="str">
        <f>IFERROR(VLOOKUP($A523,#REF!,27,0),"0")</f>
        <v>0</v>
      </c>
      <c r="BW523" s="14">
        <f t="shared" si="1178"/>
        <v>0</v>
      </c>
      <c r="BX523" s="14" t="str">
        <f>IFERROR(VLOOKUP($A523,SpecEd22!$Z$22:$AV$606,59,0)," ")</f>
        <v xml:space="preserve"> </v>
      </c>
      <c r="BY523" s="14" t="e">
        <f t="shared" si="1179"/>
        <v>#VALUE!</v>
      </c>
      <c r="BZ523" s="14">
        <f>IFERROR(VLOOKUP($A523,ECFE!#REF!,25,0),0)</f>
        <v>0</v>
      </c>
      <c r="CA523" s="14">
        <f t="shared" si="1180"/>
        <v>0</v>
      </c>
      <c r="CB523" s="14">
        <f>IFERROR(VLOOKUP($A523,#REF!,17,0),0)</f>
        <v>0</v>
      </c>
      <c r="CC523" s="14">
        <f t="shared" si="1181"/>
        <v>0</v>
      </c>
      <c r="CD523" s="14">
        <f>IFERROR(VLOOKUP($A523,#REF!,9,0),0)</f>
        <v>0</v>
      </c>
      <c r="CE523" s="14">
        <f t="shared" si="1182"/>
        <v>0</v>
      </c>
      <c r="CF523" s="14">
        <v>0</v>
      </c>
      <c r="CG523" s="14">
        <f t="shared" si="1183"/>
        <v>0</v>
      </c>
      <c r="CH523" s="14">
        <f>IFERROR(VLOOKUP($A523,ConEnroll!$A$8:$S$601,15,0),0)</f>
        <v>0</v>
      </c>
      <c r="CI523" s="14">
        <f t="shared" si="1184"/>
        <v>0</v>
      </c>
      <c r="CJ523" s="14">
        <f t="shared" si="1185"/>
        <v>0</v>
      </c>
      <c r="CK523" s="14">
        <f t="shared" si="1186"/>
        <v>0</v>
      </c>
      <c r="CL523" s="14" t="e">
        <f t="shared" si="1187"/>
        <v>#VALUE!</v>
      </c>
      <c r="CM523" s="14" t="e">
        <f t="shared" si="1188"/>
        <v>#VALUE!</v>
      </c>
      <c r="CN523" s="42"/>
      <c r="CO523" s="14">
        <f t="shared" si="1129"/>
        <v>-7218.826086956522</v>
      </c>
      <c r="CP523" s="14" t="e">
        <f t="shared" si="1130"/>
        <v>#VALUE!</v>
      </c>
      <c r="CQ523" s="14">
        <f t="shared" si="1131"/>
        <v>0</v>
      </c>
      <c r="CR523" s="14" t="e">
        <f t="shared" si="1132"/>
        <v>#VALUE!</v>
      </c>
      <c r="CS523" s="37" t="e">
        <f t="shared" si="1133"/>
        <v>#VALUE!</v>
      </c>
      <c r="CT523" s="239"/>
      <c r="CU523" s="239"/>
      <c r="CV523" s="468"/>
      <c r="CW523" s="14">
        <f>IFERROR(VLOOKUP($A523,BaseFY23!$A$7:$AK$527,6,0),0)</f>
        <v>115</v>
      </c>
      <c r="CX523" s="14">
        <f>IFERROR(VLOOKUP($A523,BaseFY23!$A$7:$AN$528,28,0),0)</f>
        <v>829965</v>
      </c>
      <c r="CY523" s="14">
        <f t="shared" si="1189"/>
        <v>7217.086956521739</v>
      </c>
      <c r="CZ523" s="14">
        <f>IFERROR(VLOOKUP($A523,SpecEd23!$A$21:$BB$605,23,0)," ")</f>
        <v>200032.85108628534</v>
      </c>
      <c r="DA523" s="14">
        <f t="shared" si="1190"/>
        <v>1739.4160964024813</v>
      </c>
      <c r="DB523" s="14">
        <f>IFERROR(VLOOKUP($A523,ECFE!$A$16:$AB$347,7,0),0)</f>
        <v>0</v>
      </c>
      <c r="DC523" s="14">
        <f t="shared" si="1191"/>
        <v>0</v>
      </c>
      <c r="DD523" s="14">
        <v>0</v>
      </c>
      <c r="DE523" s="14">
        <f t="shared" si="1192"/>
        <v>0</v>
      </c>
      <c r="DF523" s="14">
        <f>IFERROR(VLOOKUP($A523,ConEnroll!$A$7:$S$338,10,0),0)</f>
        <v>0</v>
      </c>
      <c r="DG523" s="14">
        <f t="shared" si="1193"/>
        <v>0</v>
      </c>
      <c r="DH523" s="14">
        <f t="shared" si="1134"/>
        <v>0</v>
      </c>
      <c r="DI523" s="14">
        <f t="shared" si="1194"/>
        <v>0</v>
      </c>
      <c r="DJ523" s="14">
        <f t="shared" si="1135"/>
        <v>1029997.8510862853</v>
      </c>
      <c r="DK523" s="14">
        <f t="shared" si="1195"/>
        <v>8956.5030529242194</v>
      </c>
      <c r="DL523" s="42"/>
      <c r="DM523" s="14">
        <f>IFERROR(VLOOKUP($A523,HouseFY23!$A$7:$AJ$528,28,0),0)</f>
        <v>862067.01</v>
      </c>
      <c r="DN523" s="14">
        <f t="shared" si="1196"/>
        <v>7496.2348695652172</v>
      </c>
      <c r="DO523" s="14">
        <f>IFERROR(VLOOKUP($A523,Compens80percent!$A$13:$M$560,12,0),0)</f>
        <v>0</v>
      </c>
      <c r="DP523" s="14">
        <f t="shared" si="1196"/>
        <v>0</v>
      </c>
      <c r="DQ523" s="14">
        <f t="shared" si="1197"/>
        <v>862067.01</v>
      </c>
      <c r="DR523" s="14">
        <f t="shared" si="1198"/>
        <v>7496.2348695652172</v>
      </c>
      <c r="DS523" s="14">
        <f>IFERROR(VLOOKUP($A523,SpecEd23!$A$21:$Z$550,14,0),0)</f>
        <v>200032.85108628534</v>
      </c>
      <c r="DT523" s="14">
        <f t="shared" si="1199"/>
        <v>1739.4160964024813</v>
      </c>
      <c r="DU523" s="14">
        <f>IFERROR(VLOOKUP($A523,ECFE!$A$16:$AB$347,9,0),0)</f>
        <v>0</v>
      </c>
      <c r="DV523" s="14">
        <f t="shared" si="1200"/>
        <v>0</v>
      </c>
      <c r="DW523" s="14">
        <f>IFERROR(VLOOKUP($A523,ParaFY19!$A$21:$Z$543,7,0),0)</f>
        <v>980</v>
      </c>
      <c r="DX523" s="14">
        <f t="shared" si="1201"/>
        <v>8.5217391304347831</v>
      </c>
      <c r="DY523" s="14">
        <f>IFERROR(VLOOKUP($A523,ConEnroll!$A$7:$S$341,13,0),0)</f>
        <v>0</v>
      </c>
      <c r="DZ523" s="14">
        <f t="shared" si="1202"/>
        <v>0</v>
      </c>
      <c r="EA523" s="14">
        <f t="shared" si="1136"/>
        <v>980</v>
      </c>
      <c r="EB523" s="14">
        <f t="shared" si="1203"/>
        <v>8.5217391304347831</v>
      </c>
      <c r="EC523" s="14">
        <f t="shared" si="1137"/>
        <v>1063079.8610862854</v>
      </c>
      <c r="ED523" s="14">
        <f t="shared" si="1204"/>
        <v>9244.1727050981335</v>
      </c>
      <c r="EE523" s="62"/>
      <c r="EF523" s="14">
        <f t="shared" si="1138"/>
        <v>279.14791304347818</v>
      </c>
      <c r="EG523" s="14">
        <f t="shared" si="1139"/>
        <v>0</v>
      </c>
      <c r="EH523" s="14">
        <f t="shared" si="1140"/>
        <v>8.5217391304347831</v>
      </c>
      <c r="EI523" s="14">
        <f t="shared" si="1205"/>
        <v>287.66965217391299</v>
      </c>
      <c r="EJ523" s="37">
        <f t="shared" si="1141"/>
        <v>3.2118523320325491E-2</v>
      </c>
      <c r="EK523" s="42"/>
      <c r="EL523" s="14" t="str">
        <f>IFERROR(VLOOKUP($A523,#REF!,27,0),"0")</f>
        <v>0</v>
      </c>
      <c r="EM523" s="14">
        <f t="shared" si="1206"/>
        <v>0</v>
      </c>
      <c r="EN523" s="14" t="str">
        <f>IFERROR(VLOOKUP($A523,SpecEd23!#REF!,23,0)," ")</f>
        <v xml:space="preserve"> </v>
      </c>
      <c r="EO523" s="14" t="e">
        <f t="shared" si="1207"/>
        <v>#VALUE!</v>
      </c>
      <c r="EP523" s="14">
        <f>IFERROR(VLOOKUP($A523,ECFE!#REF!,24,0),0)</f>
        <v>0</v>
      </c>
      <c r="EQ523" s="14">
        <f t="shared" si="1208"/>
        <v>0</v>
      </c>
      <c r="ER523" s="14">
        <f>IFERROR(VLOOKUP($A523,#REF!,30,0),0)</f>
        <v>0</v>
      </c>
      <c r="ES523" s="14">
        <f t="shared" si="1209"/>
        <v>0</v>
      </c>
      <c r="ET523" s="14">
        <f>IFERROR(VLOOKUP($A523,#REF!,12,0),0)</f>
        <v>0</v>
      </c>
      <c r="EU523" s="14">
        <f t="shared" si="1210"/>
        <v>0</v>
      </c>
      <c r="EV523" s="14">
        <v>0</v>
      </c>
      <c r="EW523" s="14">
        <f t="shared" si="1211"/>
        <v>0</v>
      </c>
      <c r="EX523" s="14">
        <f>IFERROR(VLOOKUP($A523,ConEnroll!$A$8:$S$601,16,0),0)</f>
        <v>0</v>
      </c>
      <c r="EY523" s="14">
        <f t="shared" si="1212"/>
        <v>0</v>
      </c>
      <c r="EZ523" s="14">
        <f t="shared" si="1213"/>
        <v>0</v>
      </c>
      <c r="FA523" s="14">
        <f t="shared" si="1214"/>
        <v>0</v>
      </c>
      <c r="FB523" s="14" t="e">
        <f t="shared" si="1215"/>
        <v>#VALUE!</v>
      </c>
      <c r="FC523" s="14" t="e">
        <f t="shared" si="1216"/>
        <v>#VALUE!</v>
      </c>
      <c r="FD523" s="62"/>
      <c r="FE523" s="14">
        <f t="shared" si="1142"/>
        <v>7496.2348695652172</v>
      </c>
      <c r="FF523" s="14" t="e">
        <f t="shared" si="1143"/>
        <v>#VALUE!</v>
      </c>
      <c r="FG523" s="14">
        <f t="shared" si="1217"/>
        <v>8.5217391304347831</v>
      </c>
      <c r="FH523" s="14" t="e">
        <f t="shared" si="1144"/>
        <v>#VALUE!</v>
      </c>
      <c r="FI523" s="37" t="e">
        <f t="shared" si="1145"/>
        <v>#VALUE!</v>
      </c>
      <c r="FJ523" s="12"/>
      <c r="FK523" s="14" t="str">
        <f>IFERROR(VLOOKUP($A523,#REF!,27,0),"0")</f>
        <v>0</v>
      </c>
      <c r="FL523" s="14">
        <f t="shared" si="1218"/>
        <v>0</v>
      </c>
      <c r="FM523" s="14" t="str">
        <f>IFERROR(VLOOKUP($A523,SpecEd23!$X$22:$Y$610,59,0)," ")</f>
        <v xml:space="preserve"> </v>
      </c>
      <c r="FN523" s="14" t="e">
        <f t="shared" si="1219"/>
        <v>#VALUE!</v>
      </c>
      <c r="FO523" s="14">
        <f>IFERROR(VLOOKUP($A523,ECFE!#REF!,26,0),0)</f>
        <v>0</v>
      </c>
      <c r="FP523" s="14">
        <f t="shared" si="1220"/>
        <v>0</v>
      </c>
      <c r="FQ523" s="14">
        <f>IFERROR(VLOOKUP($A523,#REF!,16,0),0)</f>
        <v>0</v>
      </c>
      <c r="FR523" s="14">
        <f t="shared" si="1221"/>
        <v>0</v>
      </c>
      <c r="FS523" s="14">
        <f>IFERROR(VLOOKUP($A523,#REF!,12,0),0)</f>
        <v>0</v>
      </c>
      <c r="FT523" s="14">
        <f t="shared" si="1222"/>
        <v>0</v>
      </c>
      <c r="FU523" s="14">
        <v>0</v>
      </c>
      <c r="FV523" s="14">
        <f t="shared" si="1223"/>
        <v>0</v>
      </c>
      <c r="FW523" s="14">
        <f>IFERROR(VLOOKUP($A523,ConEnroll!$A$8:$S$601,16,0),0)</f>
        <v>0</v>
      </c>
      <c r="FX523" s="14">
        <f t="shared" si="1224"/>
        <v>0</v>
      </c>
      <c r="FY523" s="14">
        <f t="shared" si="1225"/>
        <v>0</v>
      </c>
      <c r="FZ523" s="14">
        <f t="shared" si="1226"/>
        <v>0</v>
      </c>
      <c r="GA523" s="14" t="e">
        <f t="shared" si="1227"/>
        <v>#VALUE!</v>
      </c>
      <c r="GB523" s="14" t="e">
        <f t="shared" si="1228"/>
        <v>#VALUE!</v>
      </c>
      <c r="GC523" s="39"/>
      <c r="GD523" s="14">
        <f t="shared" si="1146"/>
        <v>-7217.086956521739</v>
      </c>
      <c r="GE523" s="14" t="e">
        <f t="shared" si="1147"/>
        <v>#VALUE!</v>
      </c>
      <c r="GF523" s="14">
        <f t="shared" si="1148"/>
        <v>0</v>
      </c>
      <c r="GG523" s="14" t="e">
        <f t="shared" si="1149"/>
        <v>#VALUE!</v>
      </c>
      <c r="GH523" s="37" t="e">
        <f t="shared" si="1150"/>
        <v>#VALUE!</v>
      </c>
    </row>
    <row r="524" spans="1:190" ht="12.5" x14ac:dyDescent="0.25">
      <c r="A524" s="67">
        <v>4254</v>
      </c>
      <c r="B524" s="35">
        <v>7</v>
      </c>
      <c r="C524" s="14">
        <v>7</v>
      </c>
      <c r="D524" s="14"/>
      <c r="E524" s="14"/>
      <c r="F524" s="35" t="s">
        <v>2379</v>
      </c>
      <c r="G524" s="41"/>
      <c r="H524" s="14">
        <f>IFERROR(VLOOKUP($A524,BaseFY22!$A$7:$AK$528,6,0),0)</f>
        <v>220</v>
      </c>
      <c r="I524" s="14">
        <f>IFERROR(VLOOKUP($A524,BaseFY22!$A$7:$AK$528,28,0),0)</f>
        <v>1553970</v>
      </c>
      <c r="J524" s="14">
        <f t="shared" si="1151"/>
        <v>7063.5</v>
      </c>
      <c r="K524" s="14">
        <f>IFERROR(VLOOKUP($A524,SpecEd22!$A$21:$BB$605,24,0)," ")</f>
        <v>1077128.2318871436</v>
      </c>
      <c r="L524" s="14">
        <f t="shared" si="1152"/>
        <v>4896.0374176688347</v>
      </c>
      <c r="M524" s="14">
        <f>IFERROR(VLOOKUP($A524,ECFE!$A$16:$AB$347,7,0),0)</f>
        <v>0</v>
      </c>
      <c r="N524" s="14">
        <f t="shared" si="1118"/>
        <v>0</v>
      </c>
      <c r="O524" s="14">
        <v>0</v>
      </c>
      <c r="P524" s="14">
        <f t="shared" si="1119"/>
        <v>0</v>
      </c>
      <c r="Q524" s="14">
        <f>IFERROR(VLOOKUP($A524,ConEnroll!$A$7:$S$337,10,0),0)</f>
        <v>0</v>
      </c>
      <c r="R524" s="14">
        <f t="shared" si="1153"/>
        <v>0</v>
      </c>
      <c r="S524" s="14">
        <f t="shared" si="1120"/>
        <v>0</v>
      </c>
      <c r="T524" s="14">
        <f t="shared" si="1154"/>
        <v>0</v>
      </c>
      <c r="U524" s="14">
        <f t="shared" si="1121"/>
        <v>2631098.2318871436</v>
      </c>
      <c r="V524" s="14">
        <f t="shared" si="1155"/>
        <v>11959.537417668835</v>
      </c>
      <c r="W524" s="42"/>
      <c r="X524" s="14">
        <f>IFERROR(VLOOKUP($A524,HouseFY22!$A$6:$AJ$528,28,0),0)</f>
        <v>1583199.0926969999</v>
      </c>
      <c r="Y524" s="14">
        <f t="shared" si="1156"/>
        <v>7196.3595122590905</v>
      </c>
      <c r="Z524" s="14">
        <f>IFERROR(VLOOKUP($A524,Compens80percent!$A$13:$M$560,12,0),0)</f>
        <v>0</v>
      </c>
      <c r="AA524" s="14">
        <f t="shared" si="1156"/>
        <v>0</v>
      </c>
      <c r="AB524" s="14">
        <f t="shared" si="1157"/>
        <v>1583199.0926969999</v>
      </c>
      <c r="AC524" s="14">
        <f t="shared" si="1156"/>
        <v>7196.3595122590905</v>
      </c>
      <c r="AD524" s="14">
        <f>IFERROR(VLOOKUP(A524,SpecEd22!$A$21:$Z$550,14,0),0)</f>
        <v>1077128.2318871436</v>
      </c>
      <c r="AE524" s="14">
        <f t="shared" si="1158"/>
        <v>4896.0374176688347</v>
      </c>
      <c r="AF524" s="14">
        <f>IFERROR(VLOOKUP($A524,ECFE!$A$16:$AB$348,8,0),0)</f>
        <v>0</v>
      </c>
      <c r="AG524" s="14">
        <f t="shared" si="1159"/>
        <v>0</v>
      </c>
      <c r="AH524" s="14">
        <f>IFERROR(VLOOKUP(A524,ParaFY19!$A$21:$Z$543,7,0),0)</f>
        <v>980</v>
      </c>
      <c r="AI524" s="14">
        <f t="shared" si="1160"/>
        <v>4.4545454545454541</v>
      </c>
      <c r="AJ524" s="14">
        <f>IFERROR(VLOOKUP(A524,ConEnroll!$A$7:$S$341,13,0),0)</f>
        <v>0</v>
      </c>
      <c r="AK524" s="14">
        <f t="shared" si="1161"/>
        <v>0</v>
      </c>
      <c r="AL524" s="14">
        <f t="shared" si="1229"/>
        <v>980</v>
      </c>
      <c r="AM524" s="14">
        <f t="shared" si="1162"/>
        <v>4.4545454545454541</v>
      </c>
      <c r="AN524" s="14">
        <f t="shared" si="1163"/>
        <v>2661307.3245841432</v>
      </c>
      <c r="AO524" s="14">
        <f t="shared" si="1164"/>
        <v>12096.851475382469</v>
      </c>
      <c r="AP524" s="62"/>
      <c r="AQ524" s="14">
        <f t="shared" si="1230"/>
        <v>132.85951225909048</v>
      </c>
      <c r="AR524" s="14">
        <f t="shared" si="1122"/>
        <v>0</v>
      </c>
      <c r="AS524" s="14">
        <f t="shared" si="1123"/>
        <v>4.4545454545454541</v>
      </c>
      <c r="AT524" s="14">
        <f t="shared" si="1165"/>
        <v>137.31405771363595</v>
      </c>
      <c r="AU524" s="37">
        <f t="shared" si="1124"/>
        <v>1.1481552581688511E-2</v>
      </c>
      <c r="AV524" s="42"/>
      <c r="AW524" s="14" t="str">
        <f>IFERROR(VLOOKUP($A524,#REF!,27,0),"0")</f>
        <v>0</v>
      </c>
      <c r="AX524" s="14">
        <f t="shared" si="1166"/>
        <v>0</v>
      </c>
      <c r="AY524" s="14" t="str">
        <f>IFERROR(VLOOKUP($A524,SpecEd22!#REF!,23,0)," ")</f>
        <v xml:space="preserve"> </v>
      </c>
      <c r="AZ524" s="14" t="e">
        <f t="shared" si="1167"/>
        <v>#VALUE!</v>
      </c>
      <c r="BA524" s="14">
        <f>IFERROR(VLOOKUP($A524,ECFE!#REF!,23,0),0)</f>
        <v>0</v>
      </c>
      <c r="BB524" s="14">
        <f t="shared" si="1168"/>
        <v>0</v>
      </c>
      <c r="BC524" s="14">
        <f>IFERROR(VLOOKUP($A524,#REF!,17,0),0)</f>
        <v>0</v>
      </c>
      <c r="BD524" s="14">
        <f t="shared" si="1169"/>
        <v>0</v>
      </c>
      <c r="BE524" s="14">
        <f>IFERROR(VLOOKUP($A524,#REF!,9,0),0)</f>
        <v>0</v>
      </c>
      <c r="BF524" s="14">
        <f t="shared" si="1170"/>
        <v>0</v>
      </c>
      <c r="BG524" s="14">
        <v>0</v>
      </c>
      <c r="BH524" s="14">
        <f t="shared" si="1171"/>
        <v>0</v>
      </c>
      <c r="BI524" s="14">
        <f>IFERROR(VLOOKUP($A524,ConEnroll!$A$8:$S$601,15,0),0)</f>
        <v>0</v>
      </c>
      <c r="BJ524" s="14">
        <f t="shared" si="1172"/>
        <v>0</v>
      </c>
      <c r="BK524" s="14">
        <f t="shared" si="1173"/>
        <v>0</v>
      </c>
      <c r="BL524" s="14">
        <f t="shared" si="1174"/>
        <v>0</v>
      </c>
      <c r="BM524" s="14" t="e">
        <f t="shared" si="1175"/>
        <v>#VALUE!</v>
      </c>
      <c r="BN524" s="14" t="e">
        <f t="shared" si="1176"/>
        <v>#VALUE!</v>
      </c>
      <c r="BO524" s="42"/>
      <c r="BP524" s="14">
        <f t="shared" si="1125"/>
        <v>7196.3595122590905</v>
      </c>
      <c r="BQ524" s="14" t="e">
        <f t="shared" si="1126"/>
        <v>#VALUE!</v>
      </c>
      <c r="BR524" s="14">
        <f t="shared" si="1177"/>
        <v>4.4545454545454541</v>
      </c>
      <c r="BS524" s="14" t="e">
        <f t="shared" si="1127"/>
        <v>#VALUE!</v>
      </c>
      <c r="BT524" s="37" t="e">
        <f t="shared" si="1128"/>
        <v>#VALUE!</v>
      </c>
      <c r="BU524" s="41"/>
      <c r="BV524" s="14" t="str">
        <f>IFERROR(VLOOKUP($A524,#REF!,27,0),"0")</f>
        <v>0</v>
      </c>
      <c r="BW524" s="14">
        <f t="shared" si="1178"/>
        <v>0</v>
      </c>
      <c r="BX524" s="14" t="str">
        <f>IFERROR(VLOOKUP($A524,SpecEd22!$Z$22:$AV$606,59,0)," ")</f>
        <v xml:space="preserve"> </v>
      </c>
      <c r="BY524" s="14" t="e">
        <f t="shared" si="1179"/>
        <v>#VALUE!</v>
      </c>
      <c r="BZ524" s="14">
        <f>IFERROR(VLOOKUP($A524,ECFE!#REF!,25,0),0)</f>
        <v>0</v>
      </c>
      <c r="CA524" s="14">
        <f t="shared" si="1180"/>
        <v>0</v>
      </c>
      <c r="CB524" s="14">
        <f>IFERROR(VLOOKUP($A524,#REF!,17,0),0)</f>
        <v>0</v>
      </c>
      <c r="CC524" s="14">
        <f t="shared" si="1181"/>
        <v>0</v>
      </c>
      <c r="CD524" s="14">
        <f>IFERROR(VLOOKUP($A524,#REF!,9,0),0)</f>
        <v>0</v>
      </c>
      <c r="CE524" s="14">
        <f t="shared" si="1182"/>
        <v>0</v>
      </c>
      <c r="CF524" s="14">
        <v>0</v>
      </c>
      <c r="CG524" s="14">
        <f t="shared" si="1183"/>
        <v>0</v>
      </c>
      <c r="CH524" s="14">
        <f>IFERROR(VLOOKUP($A524,ConEnroll!$A$8:$S$601,15,0),0)</f>
        <v>0</v>
      </c>
      <c r="CI524" s="14">
        <f t="shared" si="1184"/>
        <v>0</v>
      </c>
      <c r="CJ524" s="14">
        <f t="shared" si="1185"/>
        <v>0</v>
      </c>
      <c r="CK524" s="14">
        <f t="shared" si="1186"/>
        <v>0</v>
      </c>
      <c r="CL524" s="14" t="e">
        <f t="shared" si="1187"/>
        <v>#VALUE!</v>
      </c>
      <c r="CM524" s="14" t="e">
        <f t="shared" si="1188"/>
        <v>#VALUE!</v>
      </c>
      <c r="CN524" s="42"/>
      <c r="CO524" s="14">
        <f t="shared" si="1129"/>
        <v>-7063.5</v>
      </c>
      <c r="CP524" s="14" t="e">
        <f t="shared" si="1130"/>
        <v>#VALUE!</v>
      </c>
      <c r="CQ524" s="14">
        <f t="shared" si="1131"/>
        <v>0</v>
      </c>
      <c r="CR524" s="14" t="e">
        <f t="shared" si="1132"/>
        <v>#VALUE!</v>
      </c>
      <c r="CS524" s="37" t="e">
        <f t="shared" si="1133"/>
        <v>#VALUE!</v>
      </c>
      <c r="CT524" s="239"/>
      <c r="CU524" s="239"/>
      <c r="CV524" s="468"/>
      <c r="CW524" s="14">
        <f>IFERROR(VLOOKUP($A524,BaseFY23!$A$7:$AK$527,6,0),0)</f>
        <v>251.22957500000001</v>
      </c>
      <c r="CX524" s="14">
        <f>IFERROR(VLOOKUP($A524,BaseFY23!$A$7:$AN$528,28,0),0)</f>
        <v>1775833.377451</v>
      </c>
      <c r="CY524" s="14">
        <f t="shared" si="1189"/>
        <v>7068.5681709687242</v>
      </c>
      <c r="CZ524" s="14">
        <f>IFERROR(VLOOKUP($A524,SpecEd23!$A$21:$BB$605,23,0)," ")</f>
        <v>1311882.2602880856</v>
      </c>
      <c r="DA524" s="14">
        <f t="shared" si="1190"/>
        <v>5221.8464338368021</v>
      </c>
      <c r="DB524" s="14">
        <f>IFERROR(VLOOKUP($A524,ECFE!$A$16:$AB$347,7,0),0)</f>
        <v>0</v>
      </c>
      <c r="DC524" s="14">
        <f t="shared" si="1191"/>
        <v>0</v>
      </c>
      <c r="DD524" s="14">
        <v>0</v>
      </c>
      <c r="DE524" s="14">
        <f t="shared" si="1192"/>
        <v>0</v>
      </c>
      <c r="DF524" s="14">
        <f>IFERROR(VLOOKUP($A524,ConEnroll!$A$7:$S$338,10,0),0)</f>
        <v>0</v>
      </c>
      <c r="DG524" s="14">
        <f t="shared" si="1193"/>
        <v>0</v>
      </c>
      <c r="DH524" s="14">
        <f t="shared" si="1134"/>
        <v>0</v>
      </c>
      <c r="DI524" s="14">
        <f t="shared" si="1194"/>
        <v>0</v>
      </c>
      <c r="DJ524" s="14">
        <f t="shared" si="1135"/>
        <v>3087715.6377390856</v>
      </c>
      <c r="DK524" s="14">
        <f t="shared" si="1195"/>
        <v>12290.414604805526</v>
      </c>
      <c r="DL524" s="42"/>
      <c r="DM524" s="14">
        <f>IFERROR(VLOOKUP($A524,HouseFY23!$A$7:$AJ$528,28,0),0)</f>
        <v>1843699.307451</v>
      </c>
      <c r="DN524" s="14">
        <f t="shared" si="1196"/>
        <v>7338.7032854352437</v>
      </c>
      <c r="DO524" s="14">
        <f>IFERROR(VLOOKUP($A524,Compens80percent!$A$13:$M$560,12,0),0)</f>
        <v>0</v>
      </c>
      <c r="DP524" s="14">
        <f t="shared" si="1196"/>
        <v>0</v>
      </c>
      <c r="DQ524" s="14">
        <f t="shared" si="1197"/>
        <v>1843699.307451</v>
      </c>
      <c r="DR524" s="14">
        <f t="shared" si="1198"/>
        <v>8380.4513975045447</v>
      </c>
      <c r="DS524" s="14">
        <f>IFERROR(VLOOKUP($A524,SpecEd23!$A$21:$Z$550,14,0),0)</f>
        <v>1311882.2602880856</v>
      </c>
      <c r="DT524" s="14">
        <f t="shared" si="1199"/>
        <v>5221.8464338368021</v>
      </c>
      <c r="DU524" s="14">
        <f>IFERROR(VLOOKUP($A524,ECFE!$A$16:$AB$347,9,0),0)</f>
        <v>0</v>
      </c>
      <c r="DV524" s="14">
        <f t="shared" si="1200"/>
        <v>0</v>
      </c>
      <c r="DW524" s="14">
        <f>IFERROR(VLOOKUP($A524,ParaFY19!$A$21:$Z$543,7,0),0)</f>
        <v>980</v>
      </c>
      <c r="DX524" s="14">
        <f t="shared" si="1201"/>
        <v>3.9008146234375469</v>
      </c>
      <c r="DY524" s="14">
        <f>IFERROR(VLOOKUP($A524,ConEnroll!$A$7:$S$341,13,0),0)</f>
        <v>0</v>
      </c>
      <c r="DZ524" s="14">
        <f t="shared" si="1202"/>
        <v>0</v>
      </c>
      <c r="EA524" s="14">
        <f t="shared" si="1136"/>
        <v>980</v>
      </c>
      <c r="EB524" s="14">
        <f t="shared" si="1203"/>
        <v>3.9008146234375469</v>
      </c>
      <c r="EC524" s="14">
        <f t="shared" si="1137"/>
        <v>3156561.5677390853</v>
      </c>
      <c r="ED524" s="14">
        <f t="shared" si="1204"/>
        <v>12564.450533895482</v>
      </c>
      <c r="EE524" s="62"/>
      <c r="EF524" s="14">
        <f t="shared" si="1138"/>
        <v>270.13511446651955</v>
      </c>
      <c r="EG524" s="14">
        <f t="shared" si="1139"/>
        <v>0</v>
      </c>
      <c r="EH524" s="14">
        <f t="shared" si="1140"/>
        <v>3.9008146234375469</v>
      </c>
      <c r="EI524" s="14">
        <f t="shared" si="1205"/>
        <v>274.03592908995711</v>
      </c>
      <c r="EJ524" s="37">
        <f t="shared" si="1141"/>
        <v>2.229671967150804E-2</v>
      </c>
      <c r="EK524" s="42"/>
      <c r="EL524" s="14" t="str">
        <f>IFERROR(VLOOKUP($A524,#REF!,27,0),"0")</f>
        <v>0</v>
      </c>
      <c r="EM524" s="14">
        <f t="shared" si="1206"/>
        <v>0</v>
      </c>
      <c r="EN524" s="14" t="str">
        <f>IFERROR(VLOOKUP($A524,SpecEd23!#REF!,23,0)," ")</f>
        <v xml:space="preserve"> </v>
      </c>
      <c r="EO524" s="14" t="e">
        <f t="shared" si="1207"/>
        <v>#VALUE!</v>
      </c>
      <c r="EP524" s="14">
        <f>IFERROR(VLOOKUP($A524,ECFE!#REF!,24,0),0)</f>
        <v>0</v>
      </c>
      <c r="EQ524" s="14">
        <f t="shared" si="1208"/>
        <v>0</v>
      </c>
      <c r="ER524" s="14">
        <f>IFERROR(VLOOKUP($A524,#REF!,30,0),0)</f>
        <v>0</v>
      </c>
      <c r="ES524" s="14">
        <f t="shared" si="1209"/>
        <v>0</v>
      </c>
      <c r="ET524" s="14">
        <f>IFERROR(VLOOKUP($A524,#REF!,12,0),0)</f>
        <v>0</v>
      </c>
      <c r="EU524" s="14">
        <f t="shared" si="1210"/>
        <v>0</v>
      </c>
      <c r="EV524" s="14">
        <v>0</v>
      </c>
      <c r="EW524" s="14">
        <f t="shared" si="1211"/>
        <v>0</v>
      </c>
      <c r="EX524" s="14">
        <f>IFERROR(VLOOKUP($A524,ConEnroll!$A$8:$S$601,16,0),0)</f>
        <v>0</v>
      </c>
      <c r="EY524" s="14">
        <f t="shared" si="1212"/>
        <v>0</v>
      </c>
      <c r="EZ524" s="14">
        <f t="shared" si="1213"/>
        <v>0</v>
      </c>
      <c r="FA524" s="14">
        <f t="shared" si="1214"/>
        <v>0</v>
      </c>
      <c r="FB524" s="14" t="e">
        <f t="shared" si="1215"/>
        <v>#VALUE!</v>
      </c>
      <c r="FC524" s="14" t="e">
        <f t="shared" si="1216"/>
        <v>#VALUE!</v>
      </c>
      <c r="FD524" s="62"/>
      <c r="FE524" s="14">
        <f t="shared" si="1142"/>
        <v>7338.7032854352437</v>
      </c>
      <c r="FF524" s="14" t="e">
        <f t="shared" si="1143"/>
        <v>#VALUE!</v>
      </c>
      <c r="FG524" s="14">
        <f t="shared" si="1217"/>
        <v>3.9008146234375469</v>
      </c>
      <c r="FH524" s="14" t="e">
        <f t="shared" si="1144"/>
        <v>#VALUE!</v>
      </c>
      <c r="FI524" s="37" t="e">
        <f t="shared" si="1145"/>
        <v>#VALUE!</v>
      </c>
      <c r="FJ524" s="12"/>
      <c r="FK524" s="14" t="str">
        <f>IFERROR(VLOOKUP($A524,#REF!,27,0),"0")</f>
        <v>0</v>
      </c>
      <c r="FL524" s="14">
        <f t="shared" si="1218"/>
        <v>0</v>
      </c>
      <c r="FM524" s="14" t="str">
        <f>IFERROR(VLOOKUP($A524,SpecEd23!$X$22:$Y$610,59,0)," ")</f>
        <v xml:space="preserve"> </v>
      </c>
      <c r="FN524" s="14" t="e">
        <f t="shared" si="1219"/>
        <v>#VALUE!</v>
      </c>
      <c r="FO524" s="14">
        <f>IFERROR(VLOOKUP($A524,ECFE!#REF!,26,0),0)</f>
        <v>0</v>
      </c>
      <c r="FP524" s="14">
        <f t="shared" si="1220"/>
        <v>0</v>
      </c>
      <c r="FQ524" s="14">
        <f>IFERROR(VLOOKUP($A524,#REF!,16,0),0)</f>
        <v>0</v>
      </c>
      <c r="FR524" s="14">
        <f t="shared" si="1221"/>
        <v>0</v>
      </c>
      <c r="FS524" s="14">
        <f>IFERROR(VLOOKUP($A524,#REF!,12,0),0)</f>
        <v>0</v>
      </c>
      <c r="FT524" s="14">
        <f t="shared" si="1222"/>
        <v>0</v>
      </c>
      <c r="FU524" s="14">
        <v>0</v>
      </c>
      <c r="FV524" s="14">
        <f t="shared" si="1223"/>
        <v>0</v>
      </c>
      <c r="FW524" s="14">
        <f>IFERROR(VLOOKUP($A524,ConEnroll!$A$8:$S$601,16,0),0)</f>
        <v>0</v>
      </c>
      <c r="FX524" s="14">
        <f t="shared" si="1224"/>
        <v>0</v>
      </c>
      <c r="FY524" s="14">
        <f t="shared" si="1225"/>
        <v>0</v>
      </c>
      <c r="FZ524" s="14">
        <f t="shared" si="1226"/>
        <v>0</v>
      </c>
      <c r="GA524" s="14" t="e">
        <f t="shared" si="1227"/>
        <v>#VALUE!</v>
      </c>
      <c r="GB524" s="14" t="e">
        <f t="shared" si="1228"/>
        <v>#VALUE!</v>
      </c>
      <c r="GC524" s="39"/>
      <c r="GD524" s="14">
        <f t="shared" si="1146"/>
        <v>-7068.5681709687242</v>
      </c>
      <c r="GE524" s="14" t="e">
        <f t="shared" si="1147"/>
        <v>#VALUE!</v>
      </c>
      <c r="GF524" s="14">
        <f t="shared" si="1148"/>
        <v>0</v>
      </c>
      <c r="GG524" s="14" t="e">
        <f t="shared" si="1149"/>
        <v>#VALUE!</v>
      </c>
      <c r="GH524" s="37" t="e">
        <f t="shared" si="1150"/>
        <v>#VALUE!</v>
      </c>
    </row>
    <row r="525" spans="1:190" ht="12.5" x14ac:dyDescent="0.25">
      <c r="A525" s="67">
        <v>4255</v>
      </c>
      <c r="B525" s="35">
        <v>7</v>
      </c>
      <c r="C525" s="14">
        <v>7</v>
      </c>
      <c r="D525" s="14"/>
      <c r="E525" s="14"/>
      <c r="F525" s="35" t="s">
        <v>2116</v>
      </c>
      <c r="G525" s="41"/>
      <c r="H525" s="14">
        <f>IFERROR(VLOOKUP($A525,BaseFY22!$A$7:$AK$528,6,0),0)</f>
        <v>290</v>
      </c>
      <c r="I525" s="14">
        <f>IFERROR(VLOOKUP($A525,BaseFY22!$A$7:$AK$528,28,0),0)</f>
        <v>2997296</v>
      </c>
      <c r="J525" s="14">
        <f t="shared" si="1151"/>
        <v>10335.503448275862</v>
      </c>
      <c r="K525" s="14">
        <f>IFERROR(VLOOKUP($A525,SpecEd22!$A$21:$BB$605,24,0)," ")</f>
        <v>1108212.3568643986</v>
      </c>
      <c r="L525" s="14">
        <f t="shared" si="1152"/>
        <v>3821.4219202220643</v>
      </c>
      <c r="M525" s="14">
        <f>IFERROR(VLOOKUP($A525,ECFE!$A$16:$AB$347,7,0),0)</f>
        <v>0</v>
      </c>
      <c r="N525" s="14">
        <f t="shared" si="1118"/>
        <v>0</v>
      </c>
      <c r="O525" s="14">
        <v>0</v>
      </c>
      <c r="P525" s="14">
        <f t="shared" si="1119"/>
        <v>0</v>
      </c>
      <c r="Q525" s="14">
        <f>IFERROR(VLOOKUP($A525,ConEnroll!$A$7:$S$337,10,0),0)</f>
        <v>0</v>
      </c>
      <c r="R525" s="14">
        <f t="shared" si="1153"/>
        <v>0</v>
      </c>
      <c r="S525" s="14">
        <f t="shared" si="1120"/>
        <v>0</v>
      </c>
      <c r="T525" s="14">
        <f t="shared" si="1154"/>
        <v>0</v>
      </c>
      <c r="U525" s="14">
        <f t="shared" si="1121"/>
        <v>4105508.3568643983</v>
      </c>
      <c r="V525" s="14">
        <f t="shared" si="1155"/>
        <v>14156.925368497925</v>
      </c>
      <c r="W525" s="42"/>
      <c r="X525" s="14">
        <f>IFERROR(VLOOKUP($A525,HouseFY22!$A$6:$AJ$528,28,0),0)</f>
        <v>3124664.5534760002</v>
      </c>
      <c r="Y525" s="14">
        <f t="shared" si="1156"/>
        <v>10774.705356813794</v>
      </c>
      <c r="Z525" s="14">
        <f>IFERROR(VLOOKUP($A525,Compens80percent!$A$13:$M$560,12,0),0)</f>
        <v>146121.28000000003</v>
      </c>
      <c r="AA525" s="14">
        <f t="shared" si="1156"/>
        <v>503.8664827586208</v>
      </c>
      <c r="AB525" s="14">
        <f t="shared" si="1157"/>
        <v>3270785.8334760005</v>
      </c>
      <c r="AC525" s="14">
        <f t="shared" si="1156"/>
        <v>11278.571839572416</v>
      </c>
      <c r="AD525" s="14">
        <f>IFERROR(VLOOKUP(A525,SpecEd22!$A$21:$Z$550,14,0),0)</f>
        <v>1108212.3568643986</v>
      </c>
      <c r="AE525" s="14">
        <f t="shared" si="1158"/>
        <v>3821.4219202220643</v>
      </c>
      <c r="AF525" s="14">
        <f>IFERROR(VLOOKUP($A525,ECFE!$A$16:$AB$348,8,0),0)</f>
        <v>0</v>
      </c>
      <c r="AG525" s="14">
        <f t="shared" si="1159"/>
        <v>0</v>
      </c>
      <c r="AH525" s="14">
        <f>IFERROR(VLOOKUP(A525,ParaFY19!$A$21:$Z$543,7,0),0)</f>
        <v>1568</v>
      </c>
      <c r="AI525" s="14">
        <f t="shared" si="1160"/>
        <v>5.4068965517241381</v>
      </c>
      <c r="AJ525" s="14">
        <f>IFERROR(VLOOKUP(A525,ConEnroll!$A$7:$S$341,13,0),0)</f>
        <v>0</v>
      </c>
      <c r="AK525" s="14">
        <f t="shared" si="1161"/>
        <v>0</v>
      </c>
      <c r="AL525" s="14">
        <f t="shared" si="1229"/>
        <v>1568</v>
      </c>
      <c r="AM525" s="14">
        <f t="shared" si="1162"/>
        <v>5.4068965517241381</v>
      </c>
      <c r="AN525" s="14">
        <f t="shared" si="1163"/>
        <v>4380566.1903403988</v>
      </c>
      <c r="AO525" s="14">
        <f t="shared" si="1164"/>
        <v>15105.400656346203</v>
      </c>
      <c r="AP525" s="62"/>
      <c r="AQ525" s="14">
        <f t="shared" si="1230"/>
        <v>943.06839129655418</v>
      </c>
      <c r="AR525" s="14">
        <f t="shared" si="1122"/>
        <v>0</v>
      </c>
      <c r="AS525" s="14">
        <f t="shared" si="1123"/>
        <v>5.4068965517241381</v>
      </c>
      <c r="AT525" s="14">
        <f t="shared" si="1165"/>
        <v>948.4752878482783</v>
      </c>
      <c r="AU525" s="37">
        <f t="shared" si="1124"/>
        <v>6.6997265519166418E-2</v>
      </c>
      <c r="AV525" s="42"/>
      <c r="AW525" s="14" t="str">
        <f>IFERROR(VLOOKUP($A525,#REF!,27,0),"0")</f>
        <v>0</v>
      </c>
      <c r="AX525" s="14">
        <f t="shared" si="1166"/>
        <v>0</v>
      </c>
      <c r="AY525" s="14" t="str">
        <f>IFERROR(VLOOKUP($A525,SpecEd22!#REF!,23,0)," ")</f>
        <v xml:space="preserve"> </v>
      </c>
      <c r="AZ525" s="14" t="e">
        <f t="shared" si="1167"/>
        <v>#VALUE!</v>
      </c>
      <c r="BA525" s="14">
        <f>IFERROR(VLOOKUP($A525,ECFE!#REF!,23,0),0)</f>
        <v>0</v>
      </c>
      <c r="BB525" s="14">
        <f t="shared" si="1168"/>
        <v>0</v>
      </c>
      <c r="BC525" s="14">
        <f>IFERROR(VLOOKUP($A525,#REF!,17,0),0)</f>
        <v>0</v>
      </c>
      <c r="BD525" s="14">
        <f t="shared" si="1169"/>
        <v>0</v>
      </c>
      <c r="BE525" s="14">
        <f>IFERROR(VLOOKUP($A525,#REF!,9,0),0)</f>
        <v>0</v>
      </c>
      <c r="BF525" s="14">
        <f t="shared" si="1170"/>
        <v>0</v>
      </c>
      <c r="BG525" s="14">
        <v>0</v>
      </c>
      <c r="BH525" s="14">
        <f t="shared" si="1171"/>
        <v>0</v>
      </c>
      <c r="BI525" s="14">
        <f>IFERROR(VLOOKUP($A525,ConEnroll!$A$8:$S$601,15,0),0)</f>
        <v>0</v>
      </c>
      <c r="BJ525" s="14">
        <f t="shared" si="1172"/>
        <v>0</v>
      </c>
      <c r="BK525" s="14">
        <f t="shared" si="1173"/>
        <v>0</v>
      </c>
      <c r="BL525" s="14">
        <f t="shared" si="1174"/>
        <v>0</v>
      </c>
      <c r="BM525" s="14" t="e">
        <f t="shared" si="1175"/>
        <v>#VALUE!</v>
      </c>
      <c r="BN525" s="14" t="e">
        <f t="shared" si="1176"/>
        <v>#VALUE!</v>
      </c>
      <c r="BO525" s="42"/>
      <c r="BP525" s="14">
        <f t="shared" si="1125"/>
        <v>10774.705356813794</v>
      </c>
      <c r="BQ525" s="14" t="e">
        <f t="shared" si="1126"/>
        <v>#VALUE!</v>
      </c>
      <c r="BR525" s="14">
        <f t="shared" si="1177"/>
        <v>5.4068965517241381</v>
      </c>
      <c r="BS525" s="14" t="e">
        <f t="shared" si="1127"/>
        <v>#VALUE!</v>
      </c>
      <c r="BT525" s="37" t="e">
        <f t="shared" si="1128"/>
        <v>#VALUE!</v>
      </c>
      <c r="BU525" s="41"/>
      <c r="BV525" s="14" t="str">
        <f>IFERROR(VLOOKUP($A525,#REF!,27,0),"0")</f>
        <v>0</v>
      </c>
      <c r="BW525" s="14">
        <f t="shared" si="1178"/>
        <v>0</v>
      </c>
      <c r="BX525" s="14" t="str">
        <f>IFERROR(VLOOKUP($A525,SpecEd22!$Z$22:$AV$606,59,0)," ")</f>
        <v xml:space="preserve"> </v>
      </c>
      <c r="BY525" s="14" t="e">
        <f t="shared" si="1179"/>
        <v>#VALUE!</v>
      </c>
      <c r="BZ525" s="14">
        <f>IFERROR(VLOOKUP($A525,ECFE!#REF!,25,0),0)</f>
        <v>0</v>
      </c>
      <c r="CA525" s="14">
        <f t="shared" si="1180"/>
        <v>0</v>
      </c>
      <c r="CB525" s="14">
        <f>IFERROR(VLOOKUP($A525,#REF!,17,0),0)</f>
        <v>0</v>
      </c>
      <c r="CC525" s="14">
        <f t="shared" si="1181"/>
        <v>0</v>
      </c>
      <c r="CD525" s="14">
        <f>IFERROR(VLOOKUP($A525,#REF!,9,0),0)</f>
        <v>0</v>
      </c>
      <c r="CE525" s="14">
        <f t="shared" si="1182"/>
        <v>0</v>
      </c>
      <c r="CF525" s="14">
        <v>0</v>
      </c>
      <c r="CG525" s="14">
        <f t="shared" si="1183"/>
        <v>0</v>
      </c>
      <c r="CH525" s="14">
        <f>IFERROR(VLOOKUP($A525,ConEnroll!$A$8:$S$601,15,0),0)</f>
        <v>0</v>
      </c>
      <c r="CI525" s="14">
        <f t="shared" si="1184"/>
        <v>0</v>
      </c>
      <c r="CJ525" s="14">
        <f t="shared" si="1185"/>
        <v>0</v>
      </c>
      <c r="CK525" s="14">
        <f t="shared" si="1186"/>
        <v>0</v>
      </c>
      <c r="CL525" s="14" t="e">
        <f t="shared" si="1187"/>
        <v>#VALUE!</v>
      </c>
      <c r="CM525" s="14" t="e">
        <f t="shared" si="1188"/>
        <v>#VALUE!</v>
      </c>
      <c r="CN525" s="42"/>
      <c r="CO525" s="14">
        <f t="shared" si="1129"/>
        <v>-10335.503448275862</v>
      </c>
      <c r="CP525" s="14" t="e">
        <f t="shared" si="1130"/>
        <v>#VALUE!</v>
      </c>
      <c r="CQ525" s="14">
        <f t="shared" si="1131"/>
        <v>0</v>
      </c>
      <c r="CR525" s="14" t="e">
        <f t="shared" si="1132"/>
        <v>#VALUE!</v>
      </c>
      <c r="CS525" s="37" t="e">
        <f t="shared" si="1133"/>
        <v>#VALUE!</v>
      </c>
      <c r="CT525" s="239"/>
      <c r="CU525" s="239"/>
      <c r="CV525" s="468"/>
      <c r="CW525" s="14">
        <f>IFERROR(VLOOKUP($A525,BaseFY23!$A$7:$AK$527,6,0),0)</f>
        <v>323.284401</v>
      </c>
      <c r="CX525" s="14">
        <f>IFERROR(VLOOKUP($A525,BaseFY23!$A$7:$AN$528,28,0),0)</f>
        <v>3382229.9908059998</v>
      </c>
      <c r="CY525" s="14">
        <f t="shared" si="1189"/>
        <v>10462.088428467045</v>
      </c>
      <c r="CZ525" s="14">
        <f>IFERROR(VLOOKUP($A525,SpecEd23!$A$21:$BB$605,23,0)," ")</f>
        <v>1327122.1303054509</v>
      </c>
      <c r="DA525" s="14">
        <f t="shared" si="1190"/>
        <v>4105.1226913526543</v>
      </c>
      <c r="DB525" s="14">
        <f>IFERROR(VLOOKUP($A525,ECFE!$A$16:$AB$347,7,0),0)</f>
        <v>0</v>
      </c>
      <c r="DC525" s="14">
        <f t="shared" si="1191"/>
        <v>0</v>
      </c>
      <c r="DD525" s="14">
        <v>0</v>
      </c>
      <c r="DE525" s="14">
        <f t="shared" si="1192"/>
        <v>0</v>
      </c>
      <c r="DF525" s="14">
        <f>IFERROR(VLOOKUP($A525,ConEnroll!$A$7:$S$338,10,0),0)</f>
        <v>0</v>
      </c>
      <c r="DG525" s="14">
        <f t="shared" si="1193"/>
        <v>0</v>
      </c>
      <c r="DH525" s="14">
        <f t="shared" si="1134"/>
        <v>0</v>
      </c>
      <c r="DI525" s="14">
        <f t="shared" si="1194"/>
        <v>0</v>
      </c>
      <c r="DJ525" s="14">
        <f t="shared" si="1135"/>
        <v>4709352.1211114507</v>
      </c>
      <c r="DK525" s="14">
        <f t="shared" si="1195"/>
        <v>14567.2111198197</v>
      </c>
      <c r="DL525" s="42"/>
      <c r="DM525" s="14">
        <f>IFERROR(VLOOKUP($A525,HouseFY23!$A$7:$AJ$528,28,0),0)</f>
        <v>3583852.2908060001</v>
      </c>
      <c r="DN525" s="14">
        <f t="shared" si="1196"/>
        <v>11085.756936370091</v>
      </c>
      <c r="DO525" s="14">
        <f>IFERROR(VLOOKUP($A525,Compens80percent!$A$13:$M$560,12,0),0)</f>
        <v>146121.28000000003</v>
      </c>
      <c r="DP525" s="14">
        <f t="shared" si="1196"/>
        <v>451.98988738092572</v>
      </c>
      <c r="DQ525" s="14">
        <f t="shared" si="1197"/>
        <v>3729973.5708060004</v>
      </c>
      <c r="DR525" s="14">
        <f t="shared" si="1198"/>
        <v>12861.977830365518</v>
      </c>
      <c r="DS525" s="14">
        <f>IFERROR(VLOOKUP($A525,SpecEd23!$A$21:$Z$550,14,0),0)</f>
        <v>1327122.1303054509</v>
      </c>
      <c r="DT525" s="14">
        <f t="shared" si="1199"/>
        <v>4105.1226913526543</v>
      </c>
      <c r="DU525" s="14">
        <f>IFERROR(VLOOKUP($A525,ECFE!$A$16:$AB$347,9,0),0)</f>
        <v>0</v>
      </c>
      <c r="DV525" s="14">
        <f t="shared" si="1200"/>
        <v>0</v>
      </c>
      <c r="DW525" s="14">
        <f>IFERROR(VLOOKUP($A525,ParaFY19!$A$21:$Z$543,7,0),0)</f>
        <v>1568</v>
      </c>
      <c r="DX525" s="14">
        <f t="shared" si="1201"/>
        <v>4.8502185541578298</v>
      </c>
      <c r="DY525" s="14">
        <f>IFERROR(VLOOKUP($A525,ConEnroll!$A$7:$S$341,13,0),0)</f>
        <v>0</v>
      </c>
      <c r="DZ525" s="14">
        <f t="shared" si="1202"/>
        <v>0</v>
      </c>
      <c r="EA525" s="14">
        <f t="shared" si="1136"/>
        <v>1568</v>
      </c>
      <c r="EB525" s="14">
        <f t="shared" si="1203"/>
        <v>4.8502185541578298</v>
      </c>
      <c r="EC525" s="14">
        <f t="shared" si="1137"/>
        <v>4912542.4211114515</v>
      </c>
      <c r="ED525" s="14">
        <f t="shared" si="1204"/>
        <v>15195.729846276905</v>
      </c>
      <c r="EE525" s="62"/>
      <c r="EF525" s="14">
        <f t="shared" si="1138"/>
        <v>623.6685079030467</v>
      </c>
      <c r="EG525" s="14">
        <f t="shared" si="1139"/>
        <v>0</v>
      </c>
      <c r="EH525" s="14">
        <f t="shared" si="1140"/>
        <v>4.8502185541578298</v>
      </c>
      <c r="EI525" s="14">
        <f t="shared" si="1205"/>
        <v>628.51872645720448</v>
      </c>
      <c r="EJ525" s="37">
        <f t="shared" si="1141"/>
        <v>4.3146126000882981E-2</v>
      </c>
      <c r="EK525" s="42"/>
      <c r="EL525" s="14" t="str">
        <f>IFERROR(VLOOKUP($A525,#REF!,27,0),"0")</f>
        <v>0</v>
      </c>
      <c r="EM525" s="14">
        <f t="shared" si="1206"/>
        <v>0</v>
      </c>
      <c r="EN525" s="14" t="str">
        <f>IFERROR(VLOOKUP($A525,SpecEd23!#REF!,23,0)," ")</f>
        <v xml:space="preserve"> </v>
      </c>
      <c r="EO525" s="14" t="e">
        <f t="shared" si="1207"/>
        <v>#VALUE!</v>
      </c>
      <c r="EP525" s="14">
        <f>IFERROR(VLOOKUP($A525,ECFE!#REF!,24,0),0)</f>
        <v>0</v>
      </c>
      <c r="EQ525" s="14">
        <f t="shared" si="1208"/>
        <v>0</v>
      </c>
      <c r="ER525" s="14">
        <f>IFERROR(VLOOKUP($A525,#REF!,30,0),0)</f>
        <v>0</v>
      </c>
      <c r="ES525" s="14">
        <f t="shared" si="1209"/>
        <v>0</v>
      </c>
      <c r="ET525" s="14">
        <f>IFERROR(VLOOKUP($A525,#REF!,12,0),0)</f>
        <v>0</v>
      </c>
      <c r="EU525" s="14">
        <f t="shared" si="1210"/>
        <v>0</v>
      </c>
      <c r="EV525" s="14">
        <v>0</v>
      </c>
      <c r="EW525" s="14">
        <f t="shared" si="1211"/>
        <v>0</v>
      </c>
      <c r="EX525" s="14">
        <f>IFERROR(VLOOKUP($A525,ConEnroll!$A$8:$S$601,16,0),0)</f>
        <v>0</v>
      </c>
      <c r="EY525" s="14">
        <f t="shared" si="1212"/>
        <v>0</v>
      </c>
      <c r="EZ525" s="14">
        <f t="shared" si="1213"/>
        <v>0</v>
      </c>
      <c r="FA525" s="14">
        <f t="shared" si="1214"/>
        <v>0</v>
      </c>
      <c r="FB525" s="14" t="e">
        <f t="shared" si="1215"/>
        <v>#VALUE!</v>
      </c>
      <c r="FC525" s="14" t="e">
        <f t="shared" si="1216"/>
        <v>#VALUE!</v>
      </c>
      <c r="FD525" s="62"/>
      <c r="FE525" s="14">
        <f t="shared" si="1142"/>
        <v>11085.756936370091</v>
      </c>
      <c r="FF525" s="14" t="e">
        <f t="shared" si="1143"/>
        <v>#VALUE!</v>
      </c>
      <c r="FG525" s="14">
        <f t="shared" si="1217"/>
        <v>4.8502185541578298</v>
      </c>
      <c r="FH525" s="14" t="e">
        <f t="shared" si="1144"/>
        <v>#VALUE!</v>
      </c>
      <c r="FI525" s="37" t="e">
        <f t="shared" si="1145"/>
        <v>#VALUE!</v>
      </c>
      <c r="FJ525" s="12"/>
      <c r="FK525" s="14" t="str">
        <f>IFERROR(VLOOKUP($A525,#REF!,27,0),"0")</f>
        <v>0</v>
      </c>
      <c r="FL525" s="14">
        <f t="shared" si="1218"/>
        <v>0</v>
      </c>
      <c r="FM525" s="14" t="str">
        <f>IFERROR(VLOOKUP($A525,SpecEd23!$X$22:$Y$610,59,0)," ")</f>
        <v xml:space="preserve"> </v>
      </c>
      <c r="FN525" s="14" t="e">
        <f t="shared" si="1219"/>
        <v>#VALUE!</v>
      </c>
      <c r="FO525" s="14">
        <f>IFERROR(VLOOKUP($A525,ECFE!#REF!,26,0),0)</f>
        <v>0</v>
      </c>
      <c r="FP525" s="14">
        <f t="shared" si="1220"/>
        <v>0</v>
      </c>
      <c r="FQ525" s="14">
        <f>IFERROR(VLOOKUP($A525,#REF!,16,0),0)</f>
        <v>0</v>
      </c>
      <c r="FR525" s="14">
        <f t="shared" si="1221"/>
        <v>0</v>
      </c>
      <c r="FS525" s="14">
        <f>IFERROR(VLOOKUP($A525,#REF!,12,0),0)</f>
        <v>0</v>
      </c>
      <c r="FT525" s="14">
        <f t="shared" si="1222"/>
        <v>0</v>
      </c>
      <c r="FU525" s="14">
        <v>0</v>
      </c>
      <c r="FV525" s="14">
        <f t="shared" si="1223"/>
        <v>0</v>
      </c>
      <c r="FW525" s="14">
        <f>IFERROR(VLOOKUP($A525,ConEnroll!$A$8:$S$601,16,0),0)</f>
        <v>0</v>
      </c>
      <c r="FX525" s="14">
        <f t="shared" si="1224"/>
        <v>0</v>
      </c>
      <c r="FY525" s="14">
        <f t="shared" si="1225"/>
        <v>0</v>
      </c>
      <c r="FZ525" s="14">
        <f t="shared" si="1226"/>
        <v>0</v>
      </c>
      <c r="GA525" s="14" t="e">
        <f t="shared" si="1227"/>
        <v>#VALUE!</v>
      </c>
      <c r="GB525" s="14" t="e">
        <f t="shared" si="1228"/>
        <v>#VALUE!</v>
      </c>
      <c r="GC525" s="39"/>
      <c r="GD525" s="14">
        <f t="shared" si="1146"/>
        <v>-10462.088428467045</v>
      </c>
      <c r="GE525" s="14" t="e">
        <f t="shared" si="1147"/>
        <v>#VALUE!</v>
      </c>
      <c r="GF525" s="14">
        <f t="shared" si="1148"/>
        <v>0</v>
      </c>
      <c r="GG525" s="14" t="e">
        <f t="shared" si="1149"/>
        <v>#VALUE!</v>
      </c>
      <c r="GH525" s="37" t="e">
        <f t="shared" si="1150"/>
        <v>#VALUE!</v>
      </c>
    </row>
    <row r="526" spans="1:190" ht="12.5" x14ac:dyDescent="0.25">
      <c r="A526" s="67">
        <v>4258</v>
      </c>
      <c r="B526" s="35">
        <v>7</v>
      </c>
      <c r="C526" s="14">
        <v>7</v>
      </c>
      <c r="D526" s="14"/>
      <c r="E526" s="14"/>
      <c r="F526" s="35" t="s">
        <v>2356</v>
      </c>
      <c r="G526" s="41"/>
      <c r="H526" s="14">
        <f>IFERROR(VLOOKUP($A526,BaseFY22!$A$7:$AK$528,6,0),0)</f>
        <v>70</v>
      </c>
      <c r="I526" s="14">
        <f>IFERROR(VLOOKUP($A526,BaseFY22!$A$7:$AK$528,28,0),0)</f>
        <v>815501</v>
      </c>
      <c r="J526" s="14">
        <f t="shared" si="1151"/>
        <v>11650.014285714286</v>
      </c>
      <c r="K526" s="14">
        <f>IFERROR(VLOOKUP($A526,SpecEd22!$A$21:$BB$605,24,0)," ")</f>
        <v>218464.64350662354</v>
      </c>
      <c r="L526" s="14">
        <f t="shared" si="1152"/>
        <v>3120.9234786660504</v>
      </c>
      <c r="M526" s="14">
        <f>IFERROR(VLOOKUP($A526,ECFE!$A$16:$AB$347,7,0),0)</f>
        <v>0</v>
      </c>
      <c r="N526" s="14">
        <f t="shared" si="1118"/>
        <v>0</v>
      </c>
      <c r="O526" s="14">
        <v>0</v>
      </c>
      <c r="P526" s="14">
        <f t="shared" si="1119"/>
        <v>0</v>
      </c>
      <c r="Q526" s="14">
        <f>IFERROR(VLOOKUP($A526,ConEnroll!$A$7:$S$337,10,0),0)</f>
        <v>0</v>
      </c>
      <c r="R526" s="14">
        <f t="shared" si="1153"/>
        <v>0</v>
      </c>
      <c r="S526" s="14">
        <f t="shared" si="1120"/>
        <v>0</v>
      </c>
      <c r="T526" s="14">
        <f t="shared" si="1154"/>
        <v>0</v>
      </c>
      <c r="U526" s="14">
        <f t="shared" si="1121"/>
        <v>1033965.6435066236</v>
      </c>
      <c r="V526" s="14">
        <f t="shared" si="1155"/>
        <v>14770.937764380336</v>
      </c>
      <c r="W526" s="42"/>
      <c r="X526" s="14">
        <f>IFERROR(VLOOKUP($A526,HouseFY22!$A$6:$AJ$528,28,0),0)</f>
        <v>833118.68590200006</v>
      </c>
      <c r="Y526" s="14">
        <f t="shared" si="1156"/>
        <v>11901.695512885715</v>
      </c>
      <c r="Z526" s="14">
        <f>IFERROR(VLOOKUP($A526,Compens80percent!$A$13:$M$560,12,0),0)</f>
        <v>29098.239999999991</v>
      </c>
      <c r="AA526" s="14">
        <f t="shared" si="1156"/>
        <v>415.68914285714271</v>
      </c>
      <c r="AB526" s="14">
        <f t="shared" si="1157"/>
        <v>862216.92590200005</v>
      </c>
      <c r="AC526" s="14">
        <f t="shared" si="1156"/>
        <v>12317.384655742857</v>
      </c>
      <c r="AD526" s="14">
        <f>IFERROR(VLOOKUP(A526,SpecEd22!$A$21:$Z$550,14,0),0)</f>
        <v>218464.64350662354</v>
      </c>
      <c r="AE526" s="14">
        <f t="shared" si="1158"/>
        <v>3120.9234786660504</v>
      </c>
      <c r="AF526" s="14">
        <f>IFERROR(VLOOKUP($A526,ECFE!$A$16:$AB$348,8,0),0)</f>
        <v>0</v>
      </c>
      <c r="AG526" s="14">
        <f t="shared" si="1159"/>
        <v>0</v>
      </c>
      <c r="AH526" s="14">
        <f>IFERROR(VLOOKUP(A526,ParaFY19!$A$21:$Z$543,7,0),0)</f>
        <v>0</v>
      </c>
      <c r="AI526" s="14">
        <f t="shared" si="1160"/>
        <v>0</v>
      </c>
      <c r="AJ526" s="14">
        <f>IFERROR(VLOOKUP(A526,ConEnroll!$A$7:$S$341,13,0),0)</f>
        <v>0</v>
      </c>
      <c r="AK526" s="14">
        <f t="shared" si="1161"/>
        <v>0</v>
      </c>
      <c r="AL526" s="14">
        <f t="shared" si="1229"/>
        <v>0</v>
      </c>
      <c r="AM526" s="14">
        <f t="shared" si="1162"/>
        <v>0</v>
      </c>
      <c r="AN526" s="14">
        <f t="shared" si="1163"/>
        <v>1080681.5694086235</v>
      </c>
      <c r="AO526" s="14">
        <f t="shared" si="1164"/>
        <v>15438.308134408908</v>
      </c>
      <c r="AP526" s="62"/>
      <c r="AQ526" s="14">
        <f t="shared" si="1230"/>
        <v>667.37037002857141</v>
      </c>
      <c r="AR526" s="14">
        <f t="shared" si="1122"/>
        <v>0</v>
      </c>
      <c r="AS526" s="14">
        <f t="shared" si="1123"/>
        <v>0</v>
      </c>
      <c r="AT526" s="14">
        <f t="shared" si="1165"/>
        <v>667.37037002857141</v>
      </c>
      <c r="AU526" s="37">
        <f t="shared" si="1124"/>
        <v>4.5181313514021743E-2</v>
      </c>
      <c r="AV526" s="42"/>
      <c r="AW526" s="14" t="str">
        <f>IFERROR(VLOOKUP($A526,#REF!,27,0),"0")</f>
        <v>0</v>
      </c>
      <c r="AX526" s="14">
        <f t="shared" si="1166"/>
        <v>0</v>
      </c>
      <c r="AY526" s="14" t="str">
        <f>IFERROR(VLOOKUP($A526,SpecEd22!#REF!,23,0)," ")</f>
        <v xml:space="preserve"> </v>
      </c>
      <c r="AZ526" s="14" t="e">
        <f t="shared" si="1167"/>
        <v>#VALUE!</v>
      </c>
      <c r="BA526" s="14">
        <f>IFERROR(VLOOKUP($A526,ECFE!#REF!,23,0),0)</f>
        <v>0</v>
      </c>
      <c r="BB526" s="14">
        <f t="shared" si="1168"/>
        <v>0</v>
      </c>
      <c r="BC526" s="14">
        <f>IFERROR(VLOOKUP($A526,#REF!,17,0),0)</f>
        <v>0</v>
      </c>
      <c r="BD526" s="14">
        <f t="shared" si="1169"/>
        <v>0</v>
      </c>
      <c r="BE526" s="14">
        <f>IFERROR(VLOOKUP($A526,#REF!,9,0),0)</f>
        <v>0</v>
      </c>
      <c r="BF526" s="14">
        <f t="shared" si="1170"/>
        <v>0</v>
      </c>
      <c r="BG526" s="14">
        <v>0</v>
      </c>
      <c r="BH526" s="14">
        <f t="shared" si="1171"/>
        <v>0</v>
      </c>
      <c r="BI526" s="14">
        <f>IFERROR(VLOOKUP($A526,ConEnroll!$A$8:$S$601,15,0),0)</f>
        <v>0</v>
      </c>
      <c r="BJ526" s="14">
        <f t="shared" si="1172"/>
        <v>0</v>
      </c>
      <c r="BK526" s="14">
        <f t="shared" si="1173"/>
        <v>0</v>
      </c>
      <c r="BL526" s="14">
        <f t="shared" si="1174"/>
        <v>0</v>
      </c>
      <c r="BM526" s="14" t="e">
        <f t="shared" si="1175"/>
        <v>#VALUE!</v>
      </c>
      <c r="BN526" s="14" t="e">
        <f t="shared" si="1176"/>
        <v>#VALUE!</v>
      </c>
      <c r="BO526" s="42"/>
      <c r="BP526" s="14">
        <f t="shared" si="1125"/>
        <v>11901.695512885715</v>
      </c>
      <c r="BQ526" s="14" t="e">
        <f t="shared" si="1126"/>
        <v>#VALUE!</v>
      </c>
      <c r="BR526" s="14">
        <f t="shared" si="1177"/>
        <v>0</v>
      </c>
      <c r="BS526" s="14" t="e">
        <f t="shared" si="1127"/>
        <v>#VALUE!</v>
      </c>
      <c r="BT526" s="37" t="e">
        <f t="shared" si="1128"/>
        <v>#VALUE!</v>
      </c>
      <c r="BU526" s="41"/>
      <c r="BV526" s="14" t="str">
        <f>IFERROR(VLOOKUP($A526,#REF!,27,0),"0")</f>
        <v>0</v>
      </c>
      <c r="BW526" s="14">
        <f t="shared" si="1178"/>
        <v>0</v>
      </c>
      <c r="BX526" s="14" t="str">
        <f>IFERROR(VLOOKUP($A526,SpecEd22!$Z$22:$AV$606,59,0)," ")</f>
        <v xml:space="preserve"> </v>
      </c>
      <c r="BY526" s="14" t="e">
        <f t="shared" si="1179"/>
        <v>#VALUE!</v>
      </c>
      <c r="BZ526" s="14">
        <f>IFERROR(VLOOKUP($A526,ECFE!#REF!,25,0),0)</f>
        <v>0</v>
      </c>
      <c r="CA526" s="14">
        <f t="shared" si="1180"/>
        <v>0</v>
      </c>
      <c r="CB526" s="14">
        <f>IFERROR(VLOOKUP($A526,#REF!,17,0),0)</f>
        <v>0</v>
      </c>
      <c r="CC526" s="14">
        <f t="shared" si="1181"/>
        <v>0</v>
      </c>
      <c r="CD526" s="14">
        <f>IFERROR(VLOOKUP($A526,#REF!,9,0),0)</f>
        <v>0</v>
      </c>
      <c r="CE526" s="14">
        <f t="shared" si="1182"/>
        <v>0</v>
      </c>
      <c r="CF526" s="14">
        <v>0</v>
      </c>
      <c r="CG526" s="14">
        <f t="shared" si="1183"/>
        <v>0</v>
      </c>
      <c r="CH526" s="14">
        <f>IFERROR(VLOOKUP($A526,ConEnroll!$A$8:$S$601,15,0),0)</f>
        <v>0</v>
      </c>
      <c r="CI526" s="14">
        <f t="shared" si="1184"/>
        <v>0</v>
      </c>
      <c r="CJ526" s="14">
        <f t="shared" si="1185"/>
        <v>0</v>
      </c>
      <c r="CK526" s="14">
        <f t="shared" si="1186"/>
        <v>0</v>
      </c>
      <c r="CL526" s="14" t="e">
        <f t="shared" si="1187"/>
        <v>#VALUE!</v>
      </c>
      <c r="CM526" s="14" t="e">
        <f t="shared" si="1188"/>
        <v>#VALUE!</v>
      </c>
      <c r="CN526" s="42"/>
      <c r="CO526" s="14">
        <f t="shared" si="1129"/>
        <v>-11650.014285714286</v>
      </c>
      <c r="CP526" s="14" t="e">
        <f t="shared" si="1130"/>
        <v>#VALUE!</v>
      </c>
      <c r="CQ526" s="14">
        <f t="shared" si="1131"/>
        <v>0</v>
      </c>
      <c r="CR526" s="14" t="e">
        <f t="shared" si="1132"/>
        <v>#VALUE!</v>
      </c>
      <c r="CS526" s="37" t="e">
        <f t="shared" si="1133"/>
        <v>#VALUE!</v>
      </c>
      <c r="CT526" s="239"/>
      <c r="CU526" s="239"/>
      <c r="CV526" s="468"/>
      <c r="CW526" s="14">
        <f>IFERROR(VLOOKUP($A526,BaseFY23!$A$7:$AK$527,6,0),0)</f>
        <v>67.553419000000005</v>
      </c>
      <c r="CX526" s="14">
        <f>IFERROR(VLOOKUP($A526,BaseFY23!$A$7:$AN$528,28,0),0)</f>
        <v>653818.87606799998</v>
      </c>
      <c r="CY526" s="14">
        <f t="shared" si="1189"/>
        <v>9678.5460417332833</v>
      </c>
      <c r="CZ526" s="14">
        <f>IFERROR(VLOOKUP($A526,SpecEd23!$A$21:$BB$605,23,0)," ")</f>
        <v>218688.56392211773</v>
      </c>
      <c r="DA526" s="14">
        <f t="shared" si="1190"/>
        <v>3237.2686262129487</v>
      </c>
      <c r="DB526" s="14">
        <f>IFERROR(VLOOKUP($A526,ECFE!$A$16:$AB$347,7,0),0)</f>
        <v>0</v>
      </c>
      <c r="DC526" s="14">
        <f t="shared" si="1191"/>
        <v>0</v>
      </c>
      <c r="DD526" s="14">
        <v>0</v>
      </c>
      <c r="DE526" s="14">
        <f t="shared" si="1192"/>
        <v>0</v>
      </c>
      <c r="DF526" s="14">
        <f>IFERROR(VLOOKUP($A526,ConEnroll!$A$7:$S$338,10,0),0)</f>
        <v>0</v>
      </c>
      <c r="DG526" s="14">
        <f t="shared" si="1193"/>
        <v>0</v>
      </c>
      <c r="DH526" s="14">
        <f t="shared" si="1134"/>
        <v>0</v>
      </c>
      <c r="DI526" s="14">
        <f t="shared" si="1194"/>
        <v>0</v>
      </c>
      <c r="DJ526" s="14">
        <f t="shared" si="1135"/>
        <v>872507.43999011768</v>
      </c>
      <c r="DK526" s="14">
        <f t="shared" si="1195"/>
        <v>12915.814667946232</v>
      </c>
      <c r="DL526" s="42"/>
      <c r="DM526" s="14">
        <f>IFERROR(VLOOKUP($A526,HouseFY23!$A$7:$AJ$528,28,0),0)</f>
        <v>680740.516068</v>
      </c>
      <c r="DN526" s="14">
        <f t="shared" si="1196"/>
        <v>10077.069764122523</v>
      </c>
      <c r="DO526" s="14">
        <f>IFERROR(VLOOKUP($A526,Compens80percent!$A$13:$M$560,12,0),0)</f>
        <v>29098.239999999991</v>
      </c>
      <c r="DP526" s="14">
        <f t="shared" si="1196"/>
        <v>430.74414930797195</v>
      </c>
      <c r="DQ526" s="14">
        <f t="shared" si="1197"/>
        <v>709838.75606799999</v>
      </c>
      <c r="DR526" s="14">
        <f t="shared" si="1198"/>
        <v>10140.553658114286</v>
      </c>
      <c r="DS526" s="14">
        <f>IFERROR(VLOOKUP($A526,SpecEd23!$A$21:$Z$550,14,0),0)</f>
        <v>218688.56392211773</v>
      </c>
      <c r="DT526" s="14">
        <f t="shared" si="1199"/>
        <v>3237.2686262129487</v>
      </c>
      <c r="DU526" s="14">
        <f>IFERROR(VLOOKUP($A526,ECFE!$A$16:$AB$347,9,0),0)</f>
        <v>0</v>
      </c>
      <c r="DV526" s="14">
        <f t="shared" si="1200"/>
        <v>0</v>
      </c>
      <c r="DW526" s="14">
        <f>IFERROR(VLOOKUP($A526,ParaFY19!$A$21:$Z$543,7,0),0)</f>
        <v>0</v>
      </c>
      <c r="DX526" s="14">
        <f t="shared" si="1201"/>
        <v>0</v>
      </c>
      <c r="DY526" s="14">
        <f>IFERROR(VLOOKUP($A526,ConEnroll!$A$7:$S$341,13,0),0)</f>
        <v>0</v>
      </c>
      <c r="DZ526" s="14">
        <f t="shared" si="1202"/>
        <v>0</v>
      </c>
      <c r="EA526" s="14">
        <f t="shared" si="1136"/>
        <v>0</v>
      </c>
      <c r="EB526" s="14">
        <f t="shared" si="1203"/>
        <v>0</v>
      </c>
      <c r="EC526" s="14">
        <f t="shared" si="1137"/>
        <v>899429.07999011769</v>
      </c>
      <c r="ED526" s="14">
        <f t="shared" si="1204"/>
        <v>13314.338390335472</v>
      </c>
      <c r="EE526" s="62"/>
      <c r="EF526" s="14">
        <f t="shared" si="1138"/>
        <v>398.52372238923999</v>
      </c>
      <c r="EG526" s="14">
        <f t="shared" si="1139"/>
        <v>0</v>
      </c>
      <c r="EH526" s="14">
        <f t="shared" si="1140"/>
        <v>0</v>
      </c>
      <c r="EI526" s="14">
        <f t="shared" si="1205"/>
        <v>398.52372238923999</v>
      </c>
      <c r="EJ526" s="37">
        <f t="shared" si="1141"/>
        <v>3.0855484739826328E-2</v>
      </c>
      <c r="EK526" s="42"/>
      <c r="EL526" s="14" t="str">
        <f>IFERROR(VLOOKUP($A526,#REF!,27,0),"0")</f>
        <v>0</v>
      </c>
      <c r="EM526" s="14">
        <f t="shared" si="1206"/>
        <v>0</v>
      </c>
      <c r="EN526" s="14" t="str">
        <f>IFERROR(VLOOKUP($A526,SpecEd23!#REF!,23,0)," ")</f>
        <v xml:space="preserve"> </v>
      </c>
      <c r="EO526" s="14" t="e">
        <f t="shared" si="1207"/>
        <v>#VALUE!</v>
      </c>
      <c r="EP526" s="14">
        <f>IFERROR(VLOOKUP($A526,ECFE!#REF!,24,0),0)</f>
        <v>0</v>
      </c>
      <c r="EQ526" s="14">
        <f t="shared" si="1208"/>
        <v>0</v>
      </c>
      <c r="ER526" s="14">
        <f>IFERROR(VLOOKUP($A526,#REF!,30,0),0)</f>
        <v>0</v>
      </c>
      <c r="ES526" s="14">
        <f t="shared" si="1209"/>
        <v>0</v>
      </c>
      <c r="ET526" s="14">
        <f>IFERROR(VLOOKUP($A526,#REF!,12,0),0)</f>
        <v>0</v>
      </c>
      <c r="EU526" s="14">
        <f t="shared" si="1210"/>
        <v>0</v>
      </c>
      <c r="EV526" s="14">
        <v>0</v>
      </c>
      <c r="EW526" s="14">
        <f t="shared" si="1211"/>
        <v>0</v>
      </c>
      <c r="EX526" s="14">
        <f>IFERROR(VLOOKUP($A526,ConEnroll!$A$8:$S$601,16,0),0)</f>
        <v>0</v>
      </c>
      <c r="EY526" s="14">
        <f t="shared" si="1212"/>
        <v>0</v>
      </c>
      <c r="EZ526" s="14">
        <f t="shared" si="1213"/>
        <v>0</v>
      </c>
      <c r="FA526" s="14">
        <f t="shared" si="1214"/>
        <v>0</v>
      </c>
      <c r="FB526" s="14" t="e">
        <f t="shared" si="1215"/>
        <v>#VALUE!</v>
      </c>
      <c r="FC526" s="14" t="e">
        <f t="shared" si="1216"/>
        <v>#VALUE!</v>
      </c>
      <c r="FD526" s="62"/>
      <c r="FE526" s="14">
        <f t="shared" si="1142"/>
        <v>10077.069764122523</v>
      </c>
      <c r="FF526" s="14" t="e">
        <f t="shared" si="1143"/>
        <v>#VALUE!</v>
      </c>
      <c r="FG526" s="14">
        <f t="shared" si="1217"/>
        <v>0</v>
      </c>
      <c r="FH526" s="14" t="e">
        <f t="shared" si="1144"/>
        <v>#VALUE!</v>
      </c>
      <c r="FI526" s="37" t="e">
        <f t="shared" si="1145"/>
        <v>#VALUE!</v>
      </c>
      <c r="FJ526" s="12"/>
      <c r="FK526" s="14" t="str">
        <f>IFERROR(VLOOKUP($A526,#REF!,27,0),"0")</f>
        <v>0</v>
      </c>
      <c r="FL526" s="14">
        <f t="shared" si="1218"/>
        <v>0</v>
      </c>
      <c r="FM526" s="14" t="str">
        <f>IFERROR(VLOOKUP($A526,SpecEd23!$X$22:$Y$610,59,0)," ")</f>
        <v xml:space="preserve"> </v>
      </c>
      <c r="FN526" s="14" t="e">
        <f t="shared" si="1219"/>
        <v>#VALUE!</v>
      </c>
      <c r="FO526" s="14">
        <f>IFERROR(VLOOKUP($A526,ECFE!#REF!,26,0),0)</f>
        <v>0</v>
      </c>
      <c r="FP526" s="14">
        <f t="shared" si="1220"/>
        <v>0</v>
      </c>
      <c r="FQ526" s="14">
        <f>IFERROR(VLOOKUP($A526,#REF!,16,0),0)</f>
        <v>0</v>
      </c>
      <c r="FR526" s="14">
        <f t="shared" si="1221"/>
        <v>0</v>
      </c>
      <c r="FS526" s="14">
        <f>IFERROR(VLOOKUP($A526,#REF!,12,0),0)</f>
        <v>0</v>
      </c>
      <c r="FT526" s="14">
        <f t="shared" si="1222"/>
        <v>0</v>
      </c>
      <c r="FU526" s="14">
        <v>0</v>
      </c>
      <c r="FV526" s="14">
        <f t="shared" si="1223"/>
        <v>0</v>
      </c>
      <c r="FW526" s="14">
        <f>IFERROR(VLOOKUP($A526,ConEnroll!$A$8:$S$601,16,0),0)</f>
        <v>0</v>
      </c>
      <c r="FX526" s="14">
        <f t="shared" si="1224"/>
        <v>0</v>
      </c>
      <c r="FY526" s="14">
        <f t="shared" si="1225"/>
        <v>0</v>
      </c>
      <c r="FZ526" s="14">
        <f t="shared" si="1226"/>
        <v>0</v>
      </c>
      <c r="GA526" s="14" t="e">
        <f t="shared" si="1227"/>
        <v>#VALUE!</v>
      </c>
      <c r="GB526" s="14" t="e">
        <f t="shared" si="1228"/>
        <v>#VALUE!</v>
      </c>
      <c r="GC526" s="39"/>
      <c r="GD526" s="14">
        <f t="shared" si="1146"/>
        <v>-9678.5460417332833</v>
      </c>
      <c r="GE526" s="14" t="e">
        <f t="shared" si="1147"/>
        <v>#VALUE!</v>
      </c>
      <c r="GF526" s="14">
        <f t="shared" si="1148"/>
        <v>0</v>
      </c>
      <c r="GG526" s="14" t="e">
        <f t="shared" si="1149"/>
        <v>#VALUE!</v>
      </c>
      <c r="GH526" s="37" t="e">
        <f t="shared" si="1150"/>
        <v>#VALUE!</v>
      </c>
    </row>
    <row r="527" spans="1:190" ht="12.5" x14ac:dyDescent="0.25">
      <c r="A527" s="67">
        <v>4261</v>
      </c>
      <c r="B527" s="35">
        <v>7</v>
      </c>
      <c r="C527" s="14">
        <v>7</v>
      </c>
      <c r="D527" s="14"/>
      <c r="E527" s="14"/>
      <c r="F527" s="35" t="s">
        <v>2752</v>
      </c>
      <c r="G527" s="41"/>
      <c r="H527" s="14">
        <f>IFERROR(VLOOKUP($A527,BaseFY22!$A$7:$AK$528,6,0),0)</f>
        <v>193</v>
      </c>
      <c r="I527" s="14">
        <f>IFERROR(VLOOKUP($A527,BaseFY22!$A$7:$AK$528,28,0),0)</f>
        <v>2481831</v>
      </c>
      <c r="J527" s="14">
        <f t="shared" si="1151"/>
        <v>12859.227979274612</v>
      </c>
      <c r="K527" s="14">
        <f>IFERROR(VLOOKUP($A527,SpecEd22!$A$21:$BB$605,24,0)," ")</f>
        <v>431703.14364075166</v>
      </c>
      <c r="L527" s="14">
        <f t="shared" si="1152"/>
        <v>2236.8038530608897</v>
      </c>
      <c r="M527" s="14">
        <f>IFERROR(VLOOKUP($A527,ECFE!$A$16:$AB$347,7,0),0)</f>
        <v>0</v>
      </c>
      <c r="N527" s="14">
        <f t="shared" si="1118"/>
        <v>0</v>
      </c>
      <c r="O527" s="14">
        <v>0</v>
      </c>
      <c r="P527" s="14">
        <f t="shared" si="1118"/>
        <v>0</v>
      </c>
      <c r="Q527" s="14">
        <f>IFERROR(VLOOKUP($A527,ConEnroll!$A$7:$S$337,10,0),0)</f>
        <v>0</v>
      </c>
      <c r="R527" s="14">
        <f t="shared" si="1153"/>
        <v>0</v>
      </c>
      <c r="S527" s="14">
        <f t="shared" si="1120"/>
        <v>0</v>
      </c>
      <c r="T527" s="14">
        <f t="shared" si="1154"/>
        <v>0</v>
      </c>
      <c r="U527" s="14">
        <f t="shared" si="1121"/>
        <v>2913534.1436407515</v>
      </c>
      <c r="V527" s="14">
        <f t="shared" si="1155"/>
        <v>15096.0318323355</v>
      </c>
      <c r="W527" s="42"/>
      <c r="X527" s="14">
        <f>IFERROR(VLOOKUP($A527,HouseFY22!$A$6:$AJ$528,28,0),0)</f>
        <v>2532208.7361659999</v>
      </c>
      <c r="Y527" s="14">
        <f t="shared" si="1156"/>
        <v>13120.252518994817</v>
      </c>
      <c r="Z527" s="14">
        <f>IFERROR(VLOOKUP($A527,Compens80percent!$A$13:$M$560,12,0),0)</f>
        <v>135409.91999999993</v>
      </c>
      <c r="AA527" s="14">
        <f t="shared" si="1156"/>
        <v>701.60580310880789</v>
      </c>
      <c r="AB527" s="14">
        <f t="shared" si="1157"/>
        <v>2667618.6561659998</v>
      </c>
      <c r="AC527" s="14">
        <f t="shared" si="1156"/>
        <v>13821.858322103626</v>
      </c>
      <c r="AD527" s="14">
        <f>IFERROR(VLOOKUP(A527,SpecEd22!$A$21:$Z$550,14,0),0)</f>
        <v>431703.14364075166</v>
      </c>
      <c r="AE527" s="14">
        <f t="shared" si="1158"/>
        <v>2236.8038530608897</v>
      </c>
      <c r="AF527" s="14">
        <f>IFERROR(VLOOKUP($A527,ECFE!$A$16:$AB$348,8,0),0)</f>
        <v>0</v>
      </c>
      <c r="AG527" s="14">
        <f t="shared" si="1159"/>
        <v>0</v>
      </c>
      <c r="AH527" s="14">
        <f>IFERROR(VLOOKUP(A527,ParaFY19!$A$21:$Z$543,7,0),0)</f>
        <v>980</v>
      </c>
      <c r="AI527" s="14">
        <f t="shared" si="1160"/>
        <v>5.0777202072538863</v>
      </c>
      <c r="AJ527" s="14">
        <f>IFERROR(VLOOKUP(A527,ConEnroll!$A$7:$S$341,13,0),0)</f>
        <v>0</v>
      </c>
      <c r="AK527" s="14">
        <f t="shared" si="1161"/>
        <v>0</v>
      </c>
      <c r="AL527" s="14">
        <f t="shared" si="1229"/>
        <v>980</v>
      </c>
      <c r="AM527" s="14">
        <f t="shared" si="1162"/>
        <v>5.0777202072538863</v>
      </c>
      <c r="AN527" s="14">
        <f t="shared" si="1163"/>
        <v>3100301.7998067513</v>
      </c>
      <c r="AO527" s="14">
        <f t="shared" si="1164"/>
        <v>16063.739895371769</v>
      </c>
      <c r="AP527" s="62"/>
      <c r="AQ527" s="14">
        <f t="shared" si="1230"/>
        <v>962.6303428290139</v>
      </c>
      <c r="AR527" s="14">
        <f t="shared" si="1122"/>
        <v>0</v>
      </c>
      <c r="AS527" s="14">
        <f t="shared" si="1123"/>
        <v>5.0777202072538863</v>
      </c>
      <c r="AT527" s="14">
        <f t="shared" si="1165"/>
        <v>967.70806303626773</v>
      </c>
      <c r="AU527" s="37">
        <f t="shared" si="1124"/>
        <v>6.4103472606850884E-2</v>
      </c>
      <c r="AV527" s="42"/>
      <c r="AW527" s="14" t="str">
        <f>IFERROR(VLOOKUP($A527,#REF!,27,0),"0")</f>
        <v>0</v>
      </c>
      <c r="AX527" s="14">
        <f t="shared" si="1166"/>
        <v>0</v>
      </c>
      <c r="AY527" s="14" t="str">
        <f>IFERROR(VLOOKUP($A527,SpecEd22!#REF!,23,0)," ")</f>
        <v xml:space="preserve"> </v>
      </c>
      <c r="AZ527" s="14" t="e">
        <f t="shared" si="1167"/>
        <v>#VALUE!</v>
      </c>
      <c r="BA527" s="14">
        <f>IFERROR(VLOOKUP($A527,ECFE!#REF!,23,0),0)</f>
        <v>0</v>
      </c>
      <c r="BB527" s="14">
        <f t="shared" si="1168"/>
        <v>0</v>
      </c>
      <c r="BC527" s="14">
        <f>IFERROR(VLOOKUP($A527,#REF!,17,0),0)</f>
        <v>0</v>
      </c>
      <c r="BD527" s="14">
        <f t="shared" si="1169"/>
        <v>0</v>
      </c>
      <c r="BE527" s="14">
        <f>IFERROR(VLOOKUP($A527,#REF!,9,0),0)</f>
        <v>0</v>
      </c>
      <c r="BF527" s="14">
        <f t="shared" si="1170"/>
        <v>0</v>
      </c>
      <c r="BG527" s="14">
        <v>0</v>
      </c>
      <c r="BH527" s="14">
        <f t="shared" si="1171"/>
        <v>0</v>
      </c>
      <c r="BI527" s="14">
        <f>IFERROR(VLOOKUP($A527,ConEnroll!$A$8:$S$601,15,0),0)</f>
        <v>0</v>
      </c>
      <c r="BJ527" s="14">
        <f t="shared" si="1172"/>
        <v>0</v>
      </c>
      <c r="BK527" s="14">
        <f t="shared" si="1173"/>
        <v>0</v>
      </c>
      <c r="BL527" s="14">
        <f t="shared" si="1174"/>
        <v>0</v>
      </c>
      <c r="BM527" s="14" t="e">
        <f t="shared" si="1175"/>
        <v>#VALUE!</v>
      </c>
      <c r="BN527" s="14" t="e">
        <f t="shared" si="1176"/>
        <v>#VALUE!</v>
      </c>
      <c r="BO527" s="42"/>
      <c r="BP527" s="14">
        <f t="shared" si="1125"/>
        <v>13120.252518994817</v>
      </c>
      <c r="BQ527" s="14" t="e">
        <f t="shared" si="1126"/>
        <v>#VALUE!</v>
      </c>
      <c r="BR527" s="14">
        <f t="shared" si="1177"/>
        <v>5.0777202072538863</v>
      </c>
      <c r="BS527" s="14" t="e">
        <f t="shared" si="1127"/>
        <v>#VALUE!</v>
      </c>
      <c r="BT527" s="37" t="e">
        <f t="shared" si="1128"/>
        <v>#VALUE!</v>
      </c>
      <c r="BU527" s="41"/>
      <c r="BV527" s="14" t="str">
        <f>IFERROR(VLOOKUP($A527,#REF!,27,0),"0")</f>
        <v>0</v>
      </c>
      <c r="BW527" s="14">
        <f t="shared" si="1178"/>
        <v>0</v>
      </c>
      <c r="BX527" s="14" t="str">
        <f>IFERROR(VLOOKUP($A527,SpecEd22!$Z$22:$AV$606,59,0)," ")</f>
        <v xml:space="preserve"> </v>
      </c>
      <c r="BY527" s="14" t="e">
        <f t="shared" si="1179"/>
        <v>#VALUE!</v>
      </c>
      <c r="BZ527" s="14">
        <f>IFERROR(VLOOKUP($A527,ECFE!#REF!,25,0),0)</f>
        <v>0</v>
      </c>
      <c r="CA527" s="14">
        <f t="shared" si="1180"/>
        <v>0</v>
      </c>
      <c r="CB527" s="14">
        <f>IFERROR(VLOOKUP($A527,#REF!,17,0),0)</f>
        <v>0</v>
      </c>
      <c r="CC527" s="14">
        <f t="shared" si="1181"/>
        <v>0</v>
      </c>
      <c r="CD527" s="14">
        <f>IFERROR(VLOOKUP($A527,#REF!,9,0),0)</f>
        <v>0</v>
      </c>
      <c r="CE527" s="14">
        <f t="shared" si="1182"/>
        <v>0</v>
      </c>
      <c r="CF527" s="14">
        <v>0</v>
      </c>
      <c r="CG527" s="14">
        <f t="shared" si="1183"/>
        <v>0</v>
      </c>
      <c r="CH527" s="14">
        <f>IFERROR(VLOOKUP($A527,ConEnroll!$A$8:$S$601,15,0),0)</f>
        <v>0</v>
      </c>
      <c r="CI527" s="14">
        <f t="shared" si="1184"/>
        <v>0</v>
      </c>
      <c r="CJ527" s="14">
        <f t="shared" si="1185"/>
        <v>0</v>
      </c>
      <c r="CK527" s="14">
        <f t="shared" si="1186"/>
        <v>0</v>
      </c>
      <c r="CL527" s="14" t="e">
        <f t="shared" si="1187"/>
        <v>#VALUE!</v>
      </c>
      <c r="CM527" s="14" t="e">
        <f t="shared" si="1188"/>
        <v>#VALUE!</v>
      </c>
      <c r="CN527" s="42"/>
      <c r="CO527" s="14">
        <f t="shared" si="1129"/>
        <v>-12859.227979274612</v>
      </c>
      <c r="CP527" s="14" t="e">
        <f t="shared" si="1130"/>
        <v>#VALUE!</v>
      </c>
      <c r="CQ527" s="14">
        <f t="shared" si="1131"/>
        <v>0</v>
      </c>
      <c r="CR527" s="14" t="e">
        <f t="shared" si="1132"/>
        <v>#VALUE!</v>
      </c>
      <c r="CS527" s="37" t="e">
        <f t="shared" si="1133"/>
        <v>#VALUE!</v>
      </c>
      <c r="CT527" s="239"/>
      <c r="CU527" s="239"/>
      <c r="CV527" s="468"/>
      <c r="CW527" s="14">
        <f>IFERROR(VLOOKUP($A527,BaseFY23!$A$7:$AK$527,6,0),0)</f>
        <v>152.593503</v>
      </c>
      <c r="CX527" s="14">
        <f>IFERROR(VLOOKUP($A527,BaseFY23!$A$7:$AN$528,28,0),0)</f>
        <v>1702360.7480250001</v>
      </c>
      <c r="CY527" s="14">
        <f t="shared" si="1189"/>
        <v>11156.181059851546</v>
      </c>
      <c r="CZ527" s="14">
        <f>IFERROR(VLOOKUP($A527,SpecEd23!$A$21:$BB$605,23,0)," ")</f>
        <v>336136.93282930809</v>
      </c>
      <c r="DA527" s="14">
        <f t="shared" si="1190"/>
        <v>2202.8259802732759</v>
      </c>
      <c r="DB527" s="14">
        <f>IFERROR(VLOOKUP($A527,ECFE!$A$16:$AB$347,7,0),0)</f>
        <v>0</v>
      </c>
      <c r="DC527" s="14">
        <f t="shared" si="1191"/>
        <v>0</v>
      </c>
      <c r="DD527" s="14">
        <v>0</v>
      </c>
      <c r="DE527" s="14">
        <f t="shared" si="1192"/>
        <v>0</v>
      </c>
      <c r="DF527" s="14">
        <f>IFERROR(VLOOKUP($A527,ConEnroll!$A$7:$S$338,10,0),0)</f>
        <v>0</v>
      </c>
      <c r="DG527" s="14">
        <f t="shared" si="1193"/>
        <v>0</v>
      </c>
      <c r="DH527" s="14">
        <f t="shared" si="1134"/>
        <v>0</v>
      </c>
      <c r="DI527" s="14">
        <f t="shared" si="1194"/>
        <v>0</v>
      </c>
      <c r="DJ527" s="14">
        <f t="shared" si="1135"/>
        <v>2038497.6808543082</v>
      </c>
      <c r="DK527" s="14">
        <f t="shared" si="1195"/>
        <v>13359.007040124823</v>
      </c>
      <c r="DL527" s="42"/>
      <c r="DM527" s="14">
        <f>IFERROR(VLOOKUP($A527,HouseFY23!$A$7:$AJ$528,28,0),0)</f>
        <v>1771246.7580250001</v>
      </c>
      <c r="DN527" s="14">
        <f t="shared" si="1196"/>
        <v>11607.615810648243</v>
      </c>
      <c r="DO527" s="14">
        <f>IFERROR(VLOOKUP($A527,Compens80percent!$A$13:$M$560,12,0),0)</f>
        <v>135409.91999999993</v>
      </c>
      <c r="DP527" s="14">
        <f t="shared" si="1196"/>
        <v>887.38981239587849</v>
      </c>
      <c r="DQ527" s="14">
        <f t="shared" si="1197"/>
        <v>1906656.678025</v>
      </c>
      <c r="DR527" s="14">
        <f t="shared" si="1198"/>
        <v>9879.0501452072549</v>
      </c>
      <c r="DS527" s="14">
        <f>IFERROR(VLOOKUP($A527,SpecEd23!$A$21:$Z$550,14,0),0)</f>
        <v>336136.93282930809</v>
      </c>
      <c r="DT527" s="14">
        <f t="shared" si="1199"/>
        <v>2202.8259802732759</v>
      </c>
      <c r="DU527" s="14">
        <f>IFERROR(VLOOKUP($A527,ECFE!$A$16:$AB$347,9,0),0)</f>
        <v>0</v>
      </c>
      <c r="DV527" s="14">
        <f t="shared" si="1200"/>
        <v>0</v>
      </c>
      <c r="DW527" s="14">
        <f>IFERROR(VLOOKUP($A527,ParaFY19!$A$21:$Z$543,7,0),0)</f>
        <v>980</v>
      </c>
      <c r="DX527" s="14">
        <f t="shared" si="1201"/>
        <v>6.4222917800111059</v>
      </c>
      <c r="DY527" s="14">
        <f>IFERROR(VLOOKUP($A527,ConEnroll!$A$7:$S$341,13,0),0)</f>
        <v>0</v>
      </c>
      <c r="DZ527" s="14">
        <f t="shared" si="1202"/>
        <v>0</v>
      </c>
      <c r="EA527" s="14">
        <f t="shared" si="1136"/>
        <v>980</v>
      </c>
      <c r="EB527" s="14">
        <f t="shared" si="1203"/>
        <v>6.4222917800111059</v>
      </c>
      <c r="EC527" s="14">
        <f t="shared" si="1137"/>
        <v>2108363.6908543082</v>
      </c>
      <c r="ED527" s="14">
        <f t="shared" si="1204"/>
        <v>13816.86408270153</v>
      </c>
      <c r="EE527" s="62"/>
      <c r="EF527" s="14">
        <f t="shared" si="1138"/>
        <v>451.4347507966977</v>
      </c>
      <c r="EG527" s="14">
        <f t="shared" si="1139"/>
        <v>0</v>
      </c>
      <c r="EH527" s="14">
        <f t="shared" si="1140"/>
        <v>6.4222917800111059</v>
      </c>
      <c r="EI527" s="14">
        <f t="shared" si="1205"/>
        <v>457.85704257670881</v>
      </c>
      <c r="EJ527" s="37">
        <f t="shared" si="1141"/>
        <v>3.4273284024890424E-2</v>
      </c>
      <c r="EK527" s="42"/>
      <c r="EL527" s="14" t="str">
        <f>IFERROR(VLOOKUP($A527,#REF!,27,0),"0")</f>
        <v>0</v>
      </c>
      <c r="EM527" s="14">
        <f t="shared" si="1206"/>
        <v>0</v>
      </c>
      <c r="EN527" s="14" t="str">
        <f>IFERROR(VLOOKUP($A527,SpecEd23!#REF!,23,0)," ")</f>
        <v xml:space="preserve"> </v>
      </c>
      <c r="EO527" s="14" t="e">
        <f t="shared" si="1207"/>
        <v>#VALUE!</v>
      </c>
      <c r="EP527" s="14">
        <f>IFERROR(VLOOKUP($A527,ECFE!#REF!,24,0),0)</f>
        <v>0</v>
      </c>
      <c r="EQ527" s="14">
        <f t="shared" si="1208"/>
        <v>0</v>
      </c>
      <c r="ER527" s="14">
        <f>IFERROR(VLOOKUP($A527,#REF!,30,0),0)</f>
        <v>0</v>
      </c>
      <c r="ES527" s="14">
        <f t="shared" si="1209"/>
        <v>0</v>
      </c>
      <c r="ET527" s="14">
        <f>IFERROR(VLOOKUP($A527,#REF!,12,0),0)</f>
        <v>0</v>
      </c>
      <c r="EU527" s="14">
        <f t="shared" si="1210"/>
        <v>0</v>
      </c>
      <c r="EV527" s="14">
        <v>0</v>
      </c>
      <c r="EW527" s="14">
        <f t="shared" si="1211"/>
        <v>0</v>
      </c>
      <c r="EX527" s="14">
        <f>IFERROR(VLOOKUP($A527,ConEnroll!$A$8:$S$601,16,0),0)</f>
        <v>0</v>
      </c>
      <c r="EY527" s="14">
        <f t="shared" si="1212"/>
        <v>0</v>
      </c>
      <c r="EZ527" s="14">
        <f t="shared" si="1213"/>
        <v>0</v>
      </c>
      <c r="FA527" s="14">
        <f t="shared" si="1214"/>
        <v>0</v>
      </c>
      <c r="FB527" s="14" t="e">
        <f t="shared" si="1215"/>
        <v>#VALUE!</v>
      </c>
      <c r="FC527" s="14" t="e">
        <f t="shared" si="1216"/>
        <v>#VALUE!</v>
      </c>
      <c r="FD527" s="62"/>
      <c r="FE527" s="14">
        <f t="shared" si="1142"/>
        <v>11607.615810648243</v>
      </c>
      <c r="FF527" s="14" t="e">
        <f t="shared" si="1143"/>
        <v>#VALUE!</v>
      </c>
      <c r="FG527" s="14">
        <f t="shared" si="1217"/>
        <v>6.4222917800111059</v>
      </c>
      <c r="FH527" s="14" t="e">
        <f t="shared" si="1144"/>
        <v>#VALUE!</v>
      </c>
      <c r="FI527" s="37" t="e">
        <f t="shared" si="1145"/>
        <v>#VALUE!</v>
      </c>
      <c r="FJ527" s="12"/>
      <c r="FK527" s="14" t="str">
        <f>IFERROR(VLOOKUP($A527,#REF!,27,0),"0")</f>
        <v>0</v>
      </c>
      <c r="FL527" s="14">
        <f t="shared" si="1218"/>
        <v>0</v>
      </c>
      <c r="FM527" s="14" t="str">
        <f>IFERROR(VLOOKUP($A527,SpecEd23!$X$22:$Y$610,59,0)," ")</f>
        <v xml:space="preserve"> </v>
      </c>
      <c r="FN527" s="14" t="e">
        <f t="shared" si="1219"/>
        <v>#VALUE!</v>
      </c>
      <c r="FO527" s="14">
        <f>IFERROR(VLOOKUP($A527,ECFE!#REF!,26,0),0)</f>
        <v>0</v>
      </c>
      <c r="FP527" s="14">
        <f t="shared" si="1220"/>
        <v>0</v>
      </c>
      <c r="FQ527" s="14">
        <f>IFERROR(VLOOKUP($A527,#REF!,16,0),0)</f>
        <v>0</v>
      </c>
      <c r="FR527" s="14">
        <f t="shared" si="1221"/>
        <v>0</v>
      </c>
      <c r="FS527" s="14">
        <f>IFERROR(VLOOKUP($A527,#REF!,12,0),0)</f>
        <v>0</v>
      </c>
      <c r="FT527" s="14">
        <f t="shared" si="1222"/>
        <v>0</v>
      </c>
      <c r="FU527" s="14">
        <v>0</v>
      </c>
      <c r="FV527" s="14">
        <f t="shared" si="1223"/>
        <v>0</v>
      </c>
      <c r="FW527" s="14">
        <f>IFERROR(VLOOKUP($A527,ConEnroll!$A$8:$S$601,16,0),0)</f>
        <v>0</v>
      </c>
      <c r="FX527" s="14">
        <f t="shared" si="1224"/>
        <v>0</v>
      </c>
      <c r="FY527" s="14">
        <f t="shared" si="1225"/>
        <v>0</v>
      </c>
      <c r="FZ527" s="14">
        <f t="shared" si="1226"/>
        <v>0</v>
      </c>
      <c r="GA527" s="14" t="e">
        <f t="shared" si="1227"/>
        <v>#VALUE!</v>
      </c>
      <c r="GB527" s="14" t="e">
        <f t="shared" si="1228"/>
        <v>#VALUE!</v>
      </c>
      <c r="GC527" s="39"/>
      <c r="GD527" s="14">
        <f t="shared" si="1146"/>
        <v>-11156.181059851546</v>
      </c>
      <c r="GE527" s="14" t="e">
        <f t="shared" si="1147"/>
        <v>#VALUE!</v>
      </c>
      <c r="GF527" s="14">
        <f t="shared" si="1148"/>
        <v>0</v>
      </c>
      <c r="GG527" s="14" t="e">
        <f t="shared" si="1149"/>
        <v>#VALUE!</v>
      </c>
      <c r="GH527" s="37" t="e">
        <f t="shared" si="1150"/>
        <v>#VALUE!</v>
      </c>
    </row>
    <row r="528" spans="1:190" ht="12.5" x14ac:dyDescent="0.25">
      <c r="A528" s="67">
        <v>4263</v>
      </c>
      <c r="B528" s="35">
        <v>7</v>
      </c>
      <c r="C528" s="14">
        <v>7</v>
      </c>
      <c r="D528" s="14"/>
      <c r="E528" s="14"/>
      <c r="F528" s="35" t="s">
        <v>2380</v>
      </c>
      <c r="G528" s="41"/>
      <c r="H528" s="14">
        <f>IFERROR(VLOOKUP($A528,BaseFY22!$A$7:$AK$528,6,0),0)</f>
        <v>80</v>
      </c>
      <c r="I528" s="14">
        <f>IFERROR(VLOOKUP($A528,BaseFY22!$A$7:$AK$528,28,0),0)</f>
        <v>783415</v>
      </c>
      <c r="J528" s="14">
        <f t="shared" si="1151"/>
        <v>9792.6875</v>
      </c>
      <c r="K528" s="14">
        <f>IFERROR(VLOOKUP($A528,SpecEd22!$A$21:$BB$605,24,0)," ")</f>
        <v>249079.50457981793</v>
      </c>
      <c r="L528" s="14">
        <f t="shared" si="1152"/>
        <v>3113.4938072477244</v>
      </c>
      <c r="M528" s="14">
        <f>IFERROR(VLOOKUP($A528,ECFE!$A$16:$AB$347,7,0),0)</f>
        <v>0</v>
      </c>
      <c r="N528" s="14">
        <f t="shared" ref="N528:P543" si="1231">IF($H528&gt;0,M528/$H528,0)</f>
        <v>0</v>
      </c>
      <c r="O528" s="14">
        <v>0</v>
      </c>
      <c r="P528" s="14">
        <f t="shared" si="1231"/>
        <v>0</v>
      </c>
      <c r="Q528" s="14">
        <f>IFERROR(VLOOKUP($A528,ConEnroll!$A$7:$S$337,10,0),0)</f>
        <v>0</v>
      </c>
      <c r="R528" s="14">
        <f t="shared" si="1153"/>
        <v>0</v>
      </c>
      <c r="S528" s="14">
        <f t="shared" si="1120"/>
        <v>0</v>
      </c>
      <c r="T528" s="14">
        <f t="shared" si="1154"/>
        <v>0</v>
      </c>
      <c r="U528" s="14">
        <f t="shared" si="1121"/>
        <v>1032494.5045798179</v>
      </c>
      <c r="V528" s="14">
        <f t="shared" si="1155"/>
        <v>12906.181307247723</v>
      </c>
      <c r="W528" s="42"/>
      <c r="X528" s="14">
        <f>IFERROR(VLOOKUP($A528,HouseFY22!$A$6:$AJ$528,28,0),0)</f>
        <v>805616.31646700006</v>
      </c>
      <c r="Y528" s="14">
        <f t="shared" si="1156"/>
        <v>10070.2039558375</v>
      </c>
      <c r="Z528" s="14">
        <f>IFERROR(VLOOKUP($A528,Compens80percent!$A$13:$M$560,12,0),0)</f>
        <v>4983.3600000000151</v>
      </c>
      <c r="AA528" s="14">
        <f t="shared" si="1156"/>
        <v>62.292000000000186</v>
      </c>
      <c r="AB528" s="14">
        <f t="shared" si="1157"/>
        <v>810599.67646700004</v>
      </c>
      <c r="AC528" s="14">
        <f t="shared" si="1156"/>
        <v>10132.495955837501</v>
      </c>
      <c r="AD528" s="14">
        <f>IFERROR(VLOOKUP(A528,SpecEd22!$A$21:$Z$550,14,0),0)</f>
        <v>249079.50457981793</v>
      </c>
      <c r="AE528" s="14">
        <f t="shared" si="1158"/>
        <v>3113.4938072477244</v>
      </c>
      <c r="AF528" s="14">
        <f>IFERROR(VLOOKUP($A528,ECFE!$A$16:$AB$348,8,0),0)</f>
        <v>0</v>
      </c>
      <c r="AG528" s="14">
        <f t="shared" si="1159"/>
        <v>0</v>
      </c>
      <c r="AH528" s="14">
        <f>IFERROR(VLOOKUP(A528,ParaFY19!$A$21:$Z$543,7,0),0)</f>
        <v>0</v>
      </c>
      <c r="AI528" s="14">
        <f t="shared" si="1160"/>
        <v>0</v>
      </c>
      <c r="AJ528" s="14">
        <f>IFERROR(VLOOKUP(A528,ConEnroll!$A$7:$S$341,13,0),0)</f>
        <v>0</v>
      </c>
      <c r="AK528" s="14">
        <f t="shared" si="1161"/>
        <v>0</v>
      </c>
      <c r="AL528" s="14">
        <f t="shared" si="1229"/>
        <v>0</v>
      </c>
      <c r="AM528" s="14">
        <f t="shared" si="1162"/>
        <v>0</v>
      </c>
      <c r="AN528" s="14">
        <f t="shared" si="1163"/>
        <v>1059679.1810468179</v>
      </c>
      <c r="AO528" s="14">
        <f t="shared" si="1164"/>
        <v>13245.989763085225</v>
      </c>
      <c r="AP528" s="62"/>
      <c r="AQ528" s="14">
        <f t="shared" si="1230"/>
        <v>339.80845583750124</v>
      </c>
      <c r="AR528" s="14">
        <f t="shared" si="1122"/>
        <v>0</v>
      </c>
      <c r="AS528" s="14">
        <f t="shared" si="1123"/>
        <v>0</v>
      </c>
      <c r="AT528" s="14">
        <f t="shared" si="1165"/>
        <v>339.80845583750124</v>
      </c>
      <c r="AU528" s="37">
        <f t="shared" si="1124"/>
        <v>2.6329124606879264E-2</v>
      </c>
      <c r="AV528" s="42"/>
      <c r="AW528" s="14" t="str">
        <f>IFERROR(VLOOKUP($A528,#REF!,27,0),"0")</f>
        <v>0</v>
      </c>
      <c r="AX528" s="14">
        <f t="shared" si="1166"/>
        <v>0</v>
      </c>
      <c r="AY528" s="14" t="str">
        <f>IFERROR(VLOOKUP($A528,SpecEd22!#REF!,23,0)," ")</f>
        <v xml:space="preserve"> </v>
      </c>
      <c r="AZ528" s="14" t="e">
        <f t="shared" si="1167"/>
        <v>#VALUE!</v>
      </c>
      <c r="BA528" s="14">
        <f>IFERROR(VLOOKUP($A528,ECFE!#REF!,23,0),0)</f>
        <v>0</v>
      </c>
      <c r="BB528" s="14">
        <f t="shared" si="1168"/>
        <v>0</v>
      </c>
      <c r="BC528" s="14">
        <f>IFERROR(VLOOKUP($A528,#REF!,17,0),0)</f>
        <v>0</v>
      </c>
      <c r="BD528" s="14">
        <f t="shared" si="1169"/>
        <v>0</v>
      </c>
      <c r="BE528" s="14">
        <f>IFERROR(VLOOKUP($A528,#REF!,9,0),0)</f>
        <v>0</v>
      </c>
      <c r="BF528" s="14">
        <f t="shared" si="1170"/>
        <v>0</v>
      </c>
      <c r="BG528" s="14">
        <v>0</v>
      </c>
      <c r="BH528" s="14">
        <f t="shared" si="1171"/>
        <v>0</v>
      </c>
      <c r="BI528" s="14">
        <f>IFERROR(VLOOKUP($A528,ConEnroll!$A$8:$S$601,15,0),0)</f>
        <v>0</v>
      </c>
      <c r="BJ528" s="14">
        <f t="shared" si="1172"/>
        <v>0</v>
      </c>
      <c r="BK528" s="14">
        <f t="shared" si="1173"/>
        <v>0</v>
      </c>
      <c r="BL528" s="14">
        <f t="shared" si="1174"/>
        <v>0</v>
      </c>
      <c r="BM528" s="14" t="e">
        <f t="shared" si="1175"/>
        <v>#VALUE!</v>
      </c>
      <c r="BN528" s="14" t="e">
        <f t="shared" si="1176"/>
        <v>#VALUE!</v>
      </c>
      <c r="BO528" s="42"/>
      <c r="BP528" s="14">
        <f t="shared" si="1125"/>
        <v>10070.2039558375</v>
      </c>
      <c r="BQ528" s="14" t="e">
        <f t="shared" si="1126"/>
        <v>#VALUE!</v>
      </c>
      <c r="BR528" s="14">
        <f t="shared" si="1177"/>
        <v>0</v>
      </c>
      <c r="BS528" s="14" t="e">
        <f t="shared" si="1127"/>
        <v>#VALUE!</v>
      </c>
      <c r="BT528" s="37" t="e">
        <f t="shared" si="1128"/>
        <v>#VALUE!</v>
      </c>
      <c r="BU528" s="41"/>
      <c r="BV528" s="14" t="str">
        <f>IFERROR(VLOOKUP($A528,#REF!,27,0),"0")</f>
        <v>0</v>
      </c>
      <c r="BW528" s="14">
        <f t="shared" si="1178"/>
        <v>0</v>
      </c>
      <c r="BX528" s="14" t="str">
        <f>IFERROR(VLOOKUP($A528,SpecEd22!$Z$22:$AV$606,59,0)," ")</f>
        <v xml:space="preserve"> </v>
      </c>
      <c r="BY528" s="14" t="e">
        <f t="shared" si="1179"/>
        <v>#VALUE!</v>
      </c>
      <c r="BZ528" s="14">
        <f>IFERROR(VLOOKUP($A528,ECFE!#REF!,25,0),0)</f>
        <v>0</v>
      </c>
      <c r="CA528" s="14">
        <f t="shared" si="1180"/>
        <v>0</v>
      </c>
      <c r="CB528" s="14">
        <f>IFERROR(VLOOKUP($A528,#REF!,17,0),0)</f>
        <v>0</v>
      </c>
      <c r="CC528" s="14">
        <f t="shared" si="1181"/>
        <v>0</v>
      </c>
      <c r="CD528" s="14">
        <f>IFERROR(VLOOKUP($A528,#REF!,9,0),0)</f>
        <v>0</v>
      </c>
      <c r="CE528" s="14">
        <f t="shared" si="1182"/>
        <v>0</v>
      </c>
      <c r="CF528" s="14">
        <v>0</v>
      </c>
      <c r="CG528" s="14">
        <f t="shared" si="1183"/>
        <v>0</v>
      </c>
      <c r="CH528" s="14">
        <f>IFERROR(VLOOKUP($A528,ConEnroll!$A$8:$S$601,15,0),0)</f>
        <v>0</v>
      </c>
      <c r="CI528" s="14">
        <f t="shared" si="1184"/>
        <v>0</v>
      </c>
      <c r="CJ528" s="14">
        <f t="shared" si="1185"/>
        <v>0</v>
      </c>
      <c r="CK528" s="14">
        <f t="shared" si="1186"/>
        <v>0</v>
      </c>
      <c r="CL528" s="14" t="e">
        <f t="shared" si="1187"/>
        <v>#VALUE!</v>
      </c>
      <c r="CM528" s="14" t="e">
        <f t="shared" si="1188"/>
        <v>#VALUE!</v>
      </c>
      <c r="CN528" s="42"/>
      <c r="CO528" s="14">
        <f t="shared" si="1129"/>
        <v>-9792.6875</v>
      </c>
      <c r="CP528" s="14" t="e">
        <f t="shared" si="1130"/>
        <v>#VALUE!</v>
      </c>
      <c r="CQ528" s="14">
        <f t="shared" si="1131"/>
        <v>0</v>
      </c>
      <c r="CR528" s="14" t="e">
        <f t="shared" si="1132"/>
        <v>#VALUE!</v>
      </c>
      <c r="CS528" s="37" t="e">
        <f t="shared" si="1133"/>
        <v>#VALUE!</v>
      </c>
      <c r="CT528" s="239"/>
      <c r="CU528" s="239"/>
      <c r="CV528" s="468"/>
      <c r="CW528" s="14">
        <f>IFERROR(VLOOKUP($A528,BaseFY23!$A$7:$AK$527,6,0),0)</f>
        <v>266.75324699999999</v>
      </c>
      <c r="CX528" s="14">
        <f>IFERROR(VLOOKUP($A528,BaseFY23!$A$7:$AN$528,28,0),0)</f>
        <v>2184355.8831170001</v>
      </c>
      <c r="CY528" s="14">
        <f t="shared" si="1189"/>
        <v>8188.6758931073109</v>
      </c>
      <c r="CZ528" s="14">
        <f>IFERROR(VLOOKUP($A528,SpecEd23!$A$21:$BB$605,23,0)," ")</f>
        <v>872271.55860496103</v>
      </c>
      <c r="DA528" s="14">
        <f t="shared" si="1190"/>
        <v>3269.9566675001374</v>
      </c>
      <c r="DB528" s="14">
        <f>IFERROR(VLOOKUP($A528,ECFE!$A$16:$AB$347,7,0),0)</f>
        <v>0</v>
      </c>
      <c r="DC528" s="14">
        <f t="shared" si="1191"/>
        <v>0</v>
      </c>
      <c r="DD528" s="14">
        <v>0</v>
      </c>
      <c r="DE528" s="14">
        <f t="shared" si="1192"/>
        <v>0</v>
      </c>
      <c r="DF528" s="14">
        <f>IFERROR(VLOOKUP($A528,ConEnroll!$A$7:$S$338,10,0),0)</f>
        <v>0</v>
      </c>
      <c r="DG528" s="14">
        <f t="shared" si="1193"/>
        <v>0</v>
      </c>
      <c r="DH528" s="14">
        <f t="shared" si="1134"/>
        <v>0</v>
      </c>
      <c r="DI528" s="14">
        <f t="shared" si="1194"/>
        <v>0</v>
      </c>
      <c r="DJ528" s="14">
        <f t="shared" si="1135"/>
        <v>3056627.4417219609</v>
      </c>
      <c r="DK528" s="14">
        <f t="shared" si="1195"/>
        <v>11458.632560607448</v>
      </c>
      <c r="DL528" s="42"/>
      <c r="DM528" s="14">
        <f>IFERROR(VLOOKUP($A528,HouseFY23!$A$7:$AJ$528,28,0),0)</f>
        <v>2270937.3270129999</v>
      </c>
      <c r="DN528" s="14">
        <f t="shared" si="1196"/>
        <v>8513.2509259128165</v>
      </c>
      <c r="DO528" s="14">
        <f>IFERROR(VLOOKUP($A528,Compens80percent!$A$13:$M$560,12,0),0)</f>
        <v>4983.3600000000151</v>
      </c>
      <c r="DP528" s="14">
        <f t="shared" si="1196"/>
        <v>18.681534549418306</v>
      </c>
      <c r="DQ528" s="14">
        <f t="shared" si="1197"/>
        <v>2275920.6870129998</v>
      </c>
      <c r="DR528" s="14">
        <f t="shared" si="1198"/>
        <v>28449.008587662498</v>
      </c>
      <c r="DS528" s="14">
        <f>IFERROR(VLOOKUP($A528,SpecEd23!$A$21:$Z$550,14,0),0)</f>
        <v>872271.55860496103</v>
      </c>
      <c r="DT528" s="14">
        <f t="shared" si="1199"/>
        <v>3269.9566675001374</v>
      </c>
      <c r="DU528" s="14">
        <f>IFERROR(VLOOKUP($A528,ECFE!$A$16:$AB$347,9,0),0)</f>
        <v>0</v>
      </c>
      <c r="DV528" s="14">
        <f t="shared" si="1200"/>
        <v>0</v>
      </c>
      <c r="DW528" s="14">
        <f>IFERROR(VLOOKUP($A528,ParaFY19!$A$21:$Z$543,7,0),0)</f>
        <v>0</v>
      </c>
      <c r="DX528" s="14">
        <f t="shared" si="1201"/>
        <v>0</v>
      </c>
      <c r="DY528" s="14">
        <f>IFERROR(VLOOKUP($A528,ConEnroll!$A$7:$S$341,13,0),0)</f>
        <v>0</v>
      </c>
      <c r="DZ528" s="14">
        <f t="shared" si="1202"/>
        <v>0</v>
      </c>
      <c r="EA528" s="14">
        <f t="shared" si="1136"/>
        <v>0</v>
      </c>
      <c r="EB528" s="14">
        <f t="shared" si="1203"/>
        <v>0</v>
      </c>
      <c r="EC528" s="14">
        <f t="shared" si="1137"/>
        <v>3143208.8856179612</v>
      </c>
      <c r="ED528" s="14">
        <f t="shared" si="1204"/>
        <v>11783.207593412953</v>
      </c>
      <c r="EE528" s="62"/>
      <c r="EF528" s="14">
        <f t="shared" si="1138"/>
        <v>324.57503280550554</v>
      </c>
      <c r="EG528" s="14">
        <f t="shared" si="1139"/>
        <v>0</v>
      </c>
      <c r="EH528" s="14">
        <f t="shared" si="1140"/>
        <v>0</v>
      </c>
      <c r="EI528" s="14">
        <f t="shared" si="1205"/>
        <v>324.57503280550554</v>
      </c>
      <c r="EJ528" s="37">
        <f t="shared" si="1141"/>
        <v>2.8325808606633522E-2</v>
      </c>
      <c r="EK528" s="42"/>
      <c r="EL528" s="14" t="str">
        <f>IFERROR(VLOOKUP($A528,#REF!,27,0),"0")</f>
        <v>0</v>
      </c>
      <c r="EM528" s="14">
        <f t="shared" si="1206"/>
        <v>0</v>
      </c>
      <c r="EN528" s="14" t="str">
        <f>IFERROR(VLOOKUP($A528,SpecEd23!#REF!,23,0)," ")</f>
        <v xml:space="preserve"> </v>
      </c>
      <c r="EO528" s="14" t="e">
        <f t="shared" si="1207"/>
        <v>#VALUE!</v>
      </c>
      <c r="EP528" s="14">
        <f>IFERROR(VLOOKUP($A528,ECFE!#REF!,24,0),0)</f>
        <v>0</v>
      </c>
      <c r="EQ528" s="14">
        <f t="shared" si="1208"/>
        <v>0</v>
      </c>
      <c r="ER528" s="14">
        <f>IFERROR(VLOOKUP($A528,#REF!,30,0),0)</f>
        <v>0</v>
      </c>
      <c r="ES528" s="14">
        <f t="shared" si="1209"/>
        <v>0</v>
      </c>
      <c r="ET528" s="14">
        <f>IFERROR(VLOOKUP($A528,#REF!,12,0),0)</f>
        <v>0</v>
      </c>
      <c r="EU528" s="14">
        <f t="shared" si="1210"/>
        <v>0</v>
      </c>
      <c r="EV528" s="14">
        <v>0</v>
      </c>
      <c r="EW528" s="14">
        <f t="shared" si="1211"/>
        <v>0</v>
      </c>
      <c r="EX528" s="14">
        <f>IFERROR(VLOOKUP($A528,ConEnroll!$A$8:$S$601,16,0),0)</f>
        <v>0</v>
      </c>
      <c r="EY528" s="14">
        <f t="shared" si="1212"/>
        <v>0</v>
      </c>
      <c r="EZ528" s="14">
        <f t="shared" si="1213"/>
        <v>0</v>
      </c>
      <c r="FA528" s="14">
        <f t="shared" si="1214"/>
        <v>0</v>
      </c>
      <c r="FB528" s="14" t="e">
        <f t="shared" si="1215"/>
        <v>#VALUE!</v>
      </c>
      <c r="FC528" s="14" t="e">
        <f t="shared" si="1216"/>
        <v>#VALUE!</v>
      </c>
      <c r="FD528" s="62"/>
      <c r="FE528" s="14">
        <f t="shared" si="1142"/>
        <v>8513.2509259128165</v>
      </c>
      <c r="FF528" s="14" t="e">
        <f t="shared" si="1143"/>
        <v>#VALUE!</v>
      </c>
      <c r="FG528" s="14">
        <f t="shared" si="1217"/>
        <v>0</v>
      </c>
      <c r="FH528" s="14" t="e">
        <f t="shared" si="1144"/>
        <v>#VALUE!</v>
      </c>
      <c r="FI528" s="37" t="e">
        <f t="shared" si="1145"/>
        <v>#VALUE!</v>
      </c>
      <c r="FJ528" s="12"/>
      <c r="FK528" s="14" t="str">
        <f>IFERROR(VLOOKUP($A528,#REF!,27,0),"0")</f>
        <v>0</v>
      </c>
      <c r="FL528" s="14">
        <f t="shared" si="1218"/>
        <v>0</v>
      </c>
      <c r="FM528" s="14" t="str">
        <f>IFERROR(VLOOKUP($A528,SpecEd23!$X$22:$Y$610,59,0)," ")</f>
        <v xml:space="preserve"> </v>
      </c>
      <c r="FN528" s="14" t="e">
        <f t="shared" si="1219"/>
        <v>#VALUE!</v>
      </c>
      <c r="FO528" s="14">
        <f>IFERROR(VLOOKUP($A528,ECFE!#REF!,26,0),0)</f>
        <v>0</v>
      </c>
      <c r="FP528" s="14">
        <f t="shared" si="1220"/>
        <v>0</v>
      </c>
      <c r="FQ528" s="14">
        <f>IFERROR(VLOOKUP($A528,#REF!,16,0),0)</f>
        <v>0</v>
      </c>
      <c r="FR528" s="14">
        <f t="shared" si="1221"/>
        <v>0</v>
      </c>
      <c r="FS528" s="14">
        <f>IFERROR(VLOOKUP($A528,#REF!,12,0),0)</f>
        <v>0</v>
      </c>
      <c r="FT528" s="14">
        <f t="shared" si="1222"/>
        <v>0</v>
      </c>
      <c r="FU528" s="14">
        <v>0</v>
      </c>
      <c r="FV528" s="14">
        <f t="shared" si="1223"/>
        <v>0</v>
      </c>
      <c r="FW528" s="14">
        <f>IFERROR(VLOOKUP($A528,ConEnroll!$A$8:$S$601,16,0),0)</f>
        <v>0</v>
      </c>
      <c r="FX528" s="14">
        <f t="shared" si="1224"/>
        <v>0</v>
      </c>
      <c r="FY528" s="14">
        <f t="shared" si="1225"/>
        <v>0</v>
      </c>
      <c r="FZ528" s="14">
        <f t="shared" si="1226"/>
        <v>0</v>
      </c>
      <c r="GA528" s="14" t="e">
        <f t="shared" si="1227"/>
        <v>#VALUE!</v>
      </c>
      <c r="GB528" s="14" t="e">
        <f t="shared" si="1228"/>
        <v>#VALUE!</v>
      </c>
      <c r="GC528" s="39"/>
      <c r="GD528" s="14">
        <f t="shared" si="1146"/>
        <v>-8188.6758931073109</v>
      </c>
      <c r="GE528" s="14" t="e">
        <f t="shared" si="1147"/>
        <v>#VALUE!</v>
      </c>
      <c r="GF528" s="14">
        <f t="shared" si="1148"/>
        <v>0</v>
      </c>
      <c r="GG528" s="14" t="e">
        <f t="shared" si="1149"/>
        <v>#VALUE!</v>
      </c>
      <c r="GH528" s="37" t="e">
        <f t="shared" si="1150"/>
        <v>#VALUE!</v>
      </c>
    </row>
    <row r="529" spans="1:190" ht="12.5" x14ac:dyDescent="0.25">
      <c r="A529" s="67">
        <v>4264</v>
      </c>
      <c r="B529" s="35">
        <v>7</v>
      </c>
      <c r="C529" s="14">
        <v>7</v>
      </c>
      <c r="D529" s="14"/>
      <c r="E529" s="14"/>
      <c r="F529" s="35" t="s">
        <v>2118</v>
      </c>
      <c r="G529" s="41"/>
      <c r="H529" s="14">
        <f>IFERROR(VLOOKUP($A529,BaseFY22!$A$7:$AK$528,6,0),0)</f>
        <v>220</v>
      </c>
      <c r="I529" s="14">
        <f>IFERROR(VLOOKUP($A529,BaseFY22!$A$7:$AK$528,28,0),0)</f>
        <v>2497190</v>
      </c>
      <c r="J529" s="14">
        <f t="shared" si="1151"/>
        <v>11350.863636363636</v>
      </c>
      <c r="K529" s="14">
        <f>IFERROR(VLOOKUP($A529,SpecEd22!$A$21:$BB$605,24,0)," ")</f>
        <v>357957.37499984039</v>
      </c>
      <c r="L529" s="14">
        <f t="shared" si="1152"/>
        <v>1627.0789772720018</v>
      </c>
      <c r="M529" s="14">
        <f>IFERROR(VLOOKUP($A529,ECFE!$A$16:$AB$347,7,0),0)</f>
        <v>0</v>
      </c>
      <c r="N529" s="14">
        <f t="shared" si="1231"/>
        <v>0</v>
      </c>
      <c r="O529" s="14">
        <v>0</v>
      </c>
      <c r="P529" s="14">
        <f t="shared" si="1231"/>
        <v>0</v>
      </c>
      <c r="Q529" s="14">
        <f>IFERROR(VLOOKUP($A529,ConEnroll!$A$7:$S$337,10,0),0)</f>
        <v>0</v>
      </c>
      <c r="R529" s="14">
        <f t="shared" si="1153"/>
        <v>0</v>
      </c>
      <c r="S529" s="14">
        <f t="shared" si="1120"/>
        <v>0</v>
      </c>
      <c r="T529" s="14">
        <f t="shared" si="1154"/>
        <v>0</v>
      </c>
      <c r="U529" s="14">
        <f t="shared" si="1121"/>
        <v>2855147.3749998403</v>
      </c>
      <c r="V529" s="14">
        <f t="shared" si="1155"/>
        <v>12977.942613635638</v>
      </c>
      <c r="W529" s="42"/>
      <c r="X529" s="14">
        <f>IFERROR(VLOOKUP($A529,HouseFY22!$A$6:$AJ$528,28,0),0)</f>
        <v>2604589.9202069999</v>
      </c>
      <c r="Y529" s="14">
        <f t="shared" si="1156"/>
        <v>11839.045091849999</v>
      </c>
      <c r="Z529" s="14">
        <f>IFERROR(VLOOKUP($A529,Compens80percent!$A$13:$M$560,12,0),0)</f>
        <v>177167.03999999992</v>
      </c>
      <c r="AA529" s="14">
        <f t="shared" si="1156"/>
        <v>805.30472727272695</v>
      </c>
      <c r="AB529" s="14">
        <f t="shared" si="1157"/>
        <v>2781756.9602069999</v>
      </c>
      <c r="AC529" s="14">
        <f t="shared" si="1156"/>
        <v>12644.349819122726</v>
      </c>
      <c r="AD529" s="14">
        <f>IFERROR(VLOOKUP(A529,SpecEd22!$A$21:$Z$550,14,0),0)</f>
        <v>357957.37499984039</v>
      </c>
      <c r="AE529" s="14">
        <f t="shared" si="1158"/>
        <v>1627.0789772720018</v>
      </c>
      <c r="AF529" s="14">
        <f>IFERROR(VLOOKUP($A529,ECFE!$A$16:$AB$348,8,0),0)</f>
        <v>0</v>
      </c>
      <c r="AG529" s="14">
        <f t="shared" si="1159"/>
        <v>0</v>
      </c>
      <c r="AH529" s="14">
        <f>IFERROR(VLOOKUP(A529,ParaFY19!$A$21:$Z$543,7,0),0)</f>
        <v>392</v>
      </c>
      <c r="AI529" s="14">
        <f t="shared" si="1160"/>
        <v>1.7818181818181817</v>
      </c>
      <c r="AJ529" s="14">
        <f>IFERROR(VLOOKUP(A529,ConEnroll!$A$7:$S$341,13,0),0)</f>
        <v>0</v>
      </c>
      <c r="AK529" s="14">
        <f t="shared" si="1161"/>
        <v>0</v>
      </c>
      <c r="AL529" s="14">
        <f t="shared" si="1229"/>
        <v>392</v>
      </c>
      <c r="AM529" s="14">
        <f t="shared" si="1162"/>
        <v>1.7818181818181817</v>
      </c>
      <c r="AN529" s="14">
        <f t="shared" si="1163"/>
        <v>3140106.3352068402</v>
      </c>
      <c r="AO529" s="14">
        <f t="shared" si="1164"/>
        <v>14273.210614576547</v>
      </c>
      <c r="AP529" s="62"/>
      <c r="AQ529" s="14">
        <f t="shared" si="1230"/>
        <v>1293.4861827590903</v>
      </c>
      <c r="AR529" s="14">
        <f t="shared" si="1122"/>
        <v>0</v>
      </c>
      <c r="AS529" s="14">
        <f t="shared" si="1123"/>
        <v>1.7818181818181817</v>
      </c>
      <c r="AT529" s="14">
        <f t="shared" si="1165"/>
        <v>1295.2680009409085</v>
      </c>
      <c r="AU529" s="37">
        <f t="shared" si="1124"/>
        <v>9.9805341994654753E-2</v>
      </c>
      <c r="AV529" s="42"/>
      <c r="AW529" s="14" t="str">
        <f>IFERROR(VLOOKUP($A529,#REF!,27,0),"0")</f>
        <v>0</v>
      </c>
      <c r="AX529" s="14">
        <f t="shared" si="1166"/>
        <v>0</v>
      </c>
      <c r="AY529" s="14" t="str">
        <f>IFERROR(VLOOKUP($A529,SpecEd22!#REF!,23,0)," ")</f>
        <v xml:space="preserve"> </v>
      </c>
      <c r="AZ529" s="14" t="e">
        <f t="shared" si="1167"/>
        <v>#VALUE!</v>
      </c>
      <c r="BA529" s="14">
        <f>IFERROR(VLOOKUP($A529,ECFE!#REF!,23,0),0)</f>
        <v>0</v>
      </c>
      <c r="BB529" s="14">
        <f t="shared" si="1168"/>
        <v>0</v>
      </c>
      <c r="BC529" s="14">
        <f>IFERROR(VLOOKUP($A529,#REF!,17,0),0)</f>
        <v>0</v>
      </c>
      <c r="BD529" s="14">
        <f t="shared" si="1169"/>
        <v>0</v>
      </c>
      <c r="BE529" s="14">
        <f>IFERROR(VLOOKUP($A529,#REF!,9,0),0)</f>
        <v>0</v>
      </c>
      <c r="BF529" s="14">
        <f t="shared" si="1170"/>
        <v>0</v>
      </c>
      <c r="BG529" s="14">
        <v>0</v>
      </c>
      <c r="BH529" s="14">
        <f t="shared" si="1171"/>
        <v>0</v>
      </c>
      <c r="BI529" s="14">
        <f>IFERROR(VLOOKUP($A529,ConEnroll!$A$8:$S$601,15,0),0)</f>
        <v>0</v>
      </c>
      <c r="BJ529" s="14">
        <f t="shared" si="1172"/>
        <v>0</v>
      </c>
      <c r="BK529" s="14">
        <f t="shared" si="1173"/>
        <v>0</v>
      </c>
      <c r="BL529" s="14">
        <f t="shared" si="1174"/>
        <v>0</v>
      </c>
      <c r="BM529" s="14" t="e">
        <f t="shared" si="1175"/>
        <v>#VALUE!</v>
      </c>
      <c r="BN529" s="14" t="e">
        <f t="shared" si="1176"/>
        <v>#VALUE!</v>
      </c>
      <c r="BO529" s="42"/>
      <c r="BP529" s="14">
        <f t="shared" si="1125"/>
        <v>11839.045091849999</v>
      </c>
      <c r="BQ529" s="14" t="e">
        <f t="shared" si="1126"/>
        <v>#VALUE!</v>
      </c>
      <c r="BR529" s="14">
        <f t="shared" si="1177"/>
        <v>1.7818181818181817</v>
      </c>
      <c r="BS529" s="14" t="e">
        <f t="shared" si="1127"/>
        <v>#VALUE!</v>
      </c>
      <c r="BT529" s="37" t="e">
        <f t="shared" si="1128"/>
        <v>#VALUE!</v>
      </c>
      <c r="BU529" s="41"/>
      <c r="BV529" s="14" t="str">
        <f>IFERROR(VLOOKUP($A529,#REF!,27,0),"0")</f>
        <v>0</v>
      </c>
      <c r="BW529" s="14">
        <f t="shared" si="1178"/>
        <v>0</v>
      </c>
      <c r="BX529" s="14" t="str">
        <f>IFERROR(VLOOKUP($A529,SpecEd22!$Z$22:$AV$606,59,0)," ")</f>
        <v xml:space="preserve"> </v>
      </c>
      <c r="BY529" s="14" t="e">
        <f t="shared" si="1179"/>
        <v>#VALUE!</v>
      </c>
      <c r="BZ529" s="14">
        <f>IFERROR(VLOOKUP($A529,ECFE!#REF!,25,0),0)</f>
        <v>0</v>
      </c>
      <c r="CA529" s="14">
        <f t="shared" si="1180"/>
        <v>0</v>
      </c>
      <c r="CB529" s="14">
        <f>IFERROR(VLOOKUP($A529,#REF!,17,0),0)</f>
        <v>0</v>
      </c>
      <c r="CC529" s="14">
        <f t="shared" si="1181"/>
        <v>0</v>
      </c>
      <c r="CD529" s="14">
        <f>IFERROR(VLOOKUP($A529,#REF!,9,0),0)</f>
        <v>0</v>
      </c>
      <c r="CE529" s="14">
        <f t="shared" si="1182"/>
        <v>0</v>
      </c>
      <c r="CF529" s="14">
        <v>0</v>
      </c>
      <c r="CG529" s="14">
        <f t="shared" si="1183"/>
        <v>0</v>
      </c>
      <c r="CH529" s="14">
        <f>IFERROR(VLOOKUP($A529,ConEnroll!$A$8:$S$601,15,0),0)</f>
        <v>0</v>
      </c>
      <c r="CI529" s="14">
        <f t="shared" si="1184"/>
        <v>0</v>
      </c>
      <c r="CJ529" s="14">
        <f t="shared" si="1185"/>
        <v>0</v>
      </c>
      <c r="CK529" s="14">
        <f t="shared" si="1186"/>
        <v>0</v>
      </c>
      <c r="CL529" s="14" t="e">
        <f t="shared" si="1187"/>
        <v>#VALUE!</v>
      </c>
      <c r="CM529" s="14" t="e">
        <f t="shared" si="1188"/>
        <v>#VALUE!</v>
      </c>
      <c r="CN529" s="42"/>
      <c r="CO529" s="14">
        <f t="shared" si="1129"/>
        <v>-11350.863636363636</v>
      </c>
      <c r="CP529" s="14" t="e">
        <f t="shared" si="1130"/>
        <v>#VALUE!</v>
      </c>
      <c r="CQ529" s="14">
        <f t="shared" si="1131"/>
        <v>0</v>
      </c>
      <c r="CR529" s="14" t="e">
        <f t="shared" si="1132"/>
        <v>#VALUE!</v>
      </c>
      <c r="CS529" s="37" t="e">
        <f t="shared" si="1133"/>
        <v>#VALUE!</v>
      </c>
      <c r="CT529" s="239"/>
      <c r="CU529" s="239"/>
      <c r="CV529" s="468"/>
      <c r="CW529" s="14">
        <f>IFERROR(VLOOKUP($A529,BaseFY23!$A$7:$AK$527,6,0),0)</f>
        <v>207.49489700000001</v>
      </c>
      <c r="CX529" s="14">
        <f>IFERROR(VLOOKUP($A529,BaseFY23!$A$7:$AN$528,28,0),0)</f>
        <v>2373296.21936</v>
      </c>
      <c r="CY529" s="14">
        <f t="shared" si="1189"/>
        <v>11437.853430005076</v>
      </c>
      <c r="CZ529" s="14">
        <f>IFERROR(VLOOKUP($A529,SpecEd23!$A$21:$BB$605,23,0)," ")</f>
        <v>360759.73881728773</v>
      </c>
      <c r="DA529" s="14">
        <f t="shared" si="1190"/>
        <v>1738.6439089983389</v>
      </c>
      <c r="DB529" s="14">
        <f>IFERROR(VLOOKUP($A529,ECFE!$A$16:$AB$347,7,0),0)</f>
        <v>0</v>
      </c>
      <c r="DC529" s="14">
        <f t="shared" si="1191"/>
        <v>0</v>
      </c>
      <c r="DD529" s="14">
        <v>0</v>
      </c>
      <c r="DE529" s="14">
        <f t="shared" si="1192"/>
        <v>0</v>
      </c>
      <c r="DF529" s="14">
        <f>IFERROR(VLOOKUP($A529,ConEnroll!$A$7:$S$338,10,0),0)</f>
        <v>0</v>
      </c>
      <c r="DG529" s="14">
        <f t="shared" si="1193"/>
        <v>0</v>
      </c>
      <c r="DH529" s="14">
        <f t="shared" si="1134"/>
        <v>0</v>
      </c>
      <c r="DI529" s="14">
        <f t="shared" si="1194"/>
        <v>0</v>
      </c>
      <c r="DJ529" s="14">
        <f t="shared" si="1135"/>
        <v>2734055.9581772876</v>
      </c>
      <c r="DK529" s="14">
        <f t="shared" si="1195"/>
        <v>13176.497339003414</v>
      </c>
      <c r="DL529" s="42"/>
      <c r="DM529" s="14">
        <f>IFERROR(VLOOKUP($A529,HouseFY23!$A$7:$AJ$528,28,0),0)</f>
        <v>2531560.4193600002</v>
      </c>
      <c r="DN529" s="14">
        <f t="shared" si="1196"/>
        <v>12200.591223985619</v>
      </c>
      <c r="DO529" s="14">
        <f>IFERROR(VLOOKUP($A529,Compens80percent!$A$13:$M$560,12,0),0)</f>
        <v>177167.03999999992</v>
      </c>
      <c r="DP529" s="14">
        <f t="shared" si="1196"/>
        <v>853.83805848487884</v>
      </c>
      <c r="DQ529" s="14">
        <f t="shared" si="1197"/>
        <v>2708727.4593600002</v>
      </c>
      <c r="DR529" s="14">
        <f t="shared" si="1198"/>
        <v>12312.397542545456</v>
      </c>
      <c r="DS529" s="14">
        <f>IFERROR(VLOOKUP($A529,SpecEd23!$A$21:$Z$550,14,0),0)</f>
        <v>360759.73881728773</v>
      </c>
      <c r="DT529" s="14">
        <f t="shared" si="1199"/>
        <v>1738.6439089983389</v>
      </c>
      <c r="DU529" s="14">
        <f>IFERROR(VLOOKUP($A529,ECFE!$A$16:$AB$347,9,0),0)</f>
        <v>0</v>
      </c>
      <c r="DV529" s="14">
        <f t="shared" si="1200"/>
        <v>0</v>
      </c>
      <c r="DW529" s="14">
        <f>IFERROR(VLOOKUP($A529,ParaFY19!$A$21:$Z$543,7,0),0)</f>
        <v>392</v>
      </c>
      <c r="DX529" s="14">
        <f t="shared" si="1201"/>
        <v>1.8892030872450805</v>
      </c>
      <c r="DY529" s="14">
        <f>IFERROR(VLOOKUP($A529,ConEnroll!$A$7:$S$341,13,0),0)</f>
        <v>0</v>
      </c>
      <c r="DZ529" s="14">
        <f t="shared" si="1202"/>
        <v>0</v>
      </c>
      <c r="EA529" s="14">
        <f t="shared" si="1136"/>
        <v>392</v>
      </c>
      <c r="EB529" s="14">
        <f t="shared" si="1203"/>
        <v>1.8892030872450805</v>
      </c>
      <c r="EC529" s="14">
        <f t="shared" si="1137"/>
        <v>2892712.1581772878</v>
      </c>
      <c r="ED529" s="14">
        <f t="shared" si="1204"/>
        <v>13941.124336071203</v>
      </c>
      <c r="EE529" s="62"/>
      <c r="EF529" s="14">
        <f t="shared" si="1138"/>
        <v>762.73779398054285</v>
      </c>
      <c r="EG529" s="14">
        <f t="shared" si="1139"/>
        <v>0</v>
      </c>
      <c r="EH529" s="14">
        <f t="shared" si="1140"/>
        <v>1.8892030872450805</v>
      </c>
      <c r="EI529" s="14">
        <f t="shared" si="1205"/>
        <v>764.6269970677879</v>
      </c>
      <c r="EJ529" s="37">
        <f t="shared" si="1141"/>
        <v>5.802960964477525E-2</v>
      </c>
      <c r="EK529" s="42"/>
      <c r="EL529" s="14" t="str">
        <f>IFERROR(VLOOKUP($A529,#REF!,27,0),"0")</f>
        <v>0</v>
      </c>
      <c r="EM529" s="14">
        <f t="shared" si="1206"/>
        <v>0</v>
      </c>
      <c r="EN529" s="14" t="str">
        <f>IFERROR(VLOOKUP($A529,SpecEd23!#REF!,23,0)," ")</f>
        <v xml:space="preserve"> </v>
      </c>
      <c r="EO529" s="14" t="e">
        <f t="shared" si="1207"/>
        <v>#VALUE!</v>
      </c>
      <c r="EP529" s="14">
        <f>IFERROR(VLOOKUP($A529,ECFE!#REF!,24,0),0)</f>
        <v>0</v>
      </c>
      <c r="EQ529" s="14">
        <f t="shared" si="1208"/>
        <v>0</v>
      </c>
      <c r="ER529" s="14">
        <f>IFERROR(VLOOKUP($A529,#REF!,30,0),0)</f>
        <v>0</v>
      </c>
      <c r="ES529" s="14">
        <f t="shared" si="1209"/>
        <v>0</v>
      </c>
      <c r="ET529" s="14">
        <f>IFERROR(VLOOKUP($A529,#REF!,12,0),0)</f>
        <v>0</v>
      </c>
      <c r="EU529" s="14">
        <f t="shared" si="1210"/>
        <v>0</v>
      </c>
      <c r="EV529" s="14">
        <v>0</v>
      </c>
      <c r="EW529" s="14">
        <f t="shared" si="1211"/>
        <v>0</v>
      </c>
      <c r="EX529" s="14">
        <f>IFERROR(VLOOKUP($A529,ConEnroll!$A$8:$S$601,16,0),0)</f>
        <v>0</v>
      </c>
      <c r="EY529" s="14">
        <f t="shared" si="1212"/>
        <v>0</v>
      </c>
      <c r="EZ529" s="14">
        <f t="shared" si="1213"/>
        <v>0</v>
      </c>
      <c r="FA529" s="14">
        <f t="shared" si="1214"/>
        <v>0</v>
      </c>
      <c r="FB529" s="14" t="e">
        <f t="shared" si="1215"/>
        <v>#VALUE!</v>
      </c>
      <c r="FC529" s="14" t="e">
        <f t="shared" si="1216"/>
        <v>#VALUE!</v>
      </c>
      <c r="FD529" s="62"/>
      <c r="FE529" s="14">
        <f t="shared" si="1142"/>
        <v>12200.591223985619</v>
      </c>
      <c r="FF529" s="14" t="e">
        <f t="shared" si="1143"/>
        <v>#VALUE!</v>
      </c>
      <c r="FG529" s="14">
        <f t="shared" si="1217"/>
        <v>1.8892030872450805</v>
      </c>
      <c r="FH529" s="14" t="e">
        <f t="shared" si="1144"/>
        <v>#VALUE!</v>
      </c>
      <c r="FI529" s="37" t="e">
        <f t="shared" si="1145"/>
        <v>#VALUE!</v>
      </c>
      <c r="FJ529" s="12"/>
      <c r="FK529" s="14" t="str">
        <f>IFERROR(VLOOKUP($A529,#REF!,27,0),"0")</f>
        <v>0</v>
      </c>
      <c r="FL529" s="14">
        <f t="shared" si="1218"/>
        <v>0</v>
      </c>
      <c r="FM529" s="14" t="str">
        <f>IFERROR(VLOOKUP($A529,SpecEd23!$X$22:$Y$610,59,0)," ")</f>
        <v xml:space="preserve"> </v>
      </c>
      <c r="FN529" s="14" t="e">
        <f t="shared" si="1219"/>
        <v>#VALUE!</v>
      </c>
      <c r="FO529" s="14">
        <f>IFERROR(VLOOKUP($A529,ECFE!#REF!,26,0),0)</f>
        <v>0</v>
      </c>
      <c r="FP529" s="14">
        <f t="shared" si="1220"/>
        <v>0</v>
      </c>
      <c r="FQ529" s="14">
        <f>IFERROR(VLOOKUP($A529,#REF!,16,0),0)</f>
        <v>0</v>
      </c>
      <c r="FR529" s="14">
        <f t="shared" si="1221"/>
        <v>0</v>
      </c>
      <c r="FS529" s="14">
        <f>IFERROR(VLOOKUP($A529,#REF!,12,0),0)</f>
        <v>0</v>
      </c>
      <c r="FT529" s="14">
        <f t="shared" si="1222"/>
        <v>0</v>
      </c>
      <c r="FU529" s="14">
        <v>0</v>
      </c>
      <c r="FV529" s="14">
        <f t="shared" si="1223"/>
        <v>0</v>
      </c>
      <c r="FW529" s="14">
        <f>IFERROR(VLOOKUP($A529,ConEnroll!$A$8:$S$601,16,0),0)</f>
        <v>0</v>
      </c>
      <c r="FX529" s="14">
        <f t="shared" si="1224"/>
        <v>0</v>
      </c>
      <c r="FY529" s="14">
        <f t="shared" si="1225"/>
        <v>0</v>
      </c>
      <c r="FZ529" s="14">
        <f t="shared" si="1226"/>
        <v>0</v>
      </c>
      <c r="GA529" s="14" t="e">
        <f t="shared" si="1227"/>
        <v>#VALUE!</v>
      </c>
      <c r="GB529" s="14" t="e">
        <f t="shared" si="1228"/>
        <v>#VALUE!</v>
      </c>
      <c r="GC529" s="39"/>
      <c r="GD529" s="14">
        <f t="shared" si="1146"/>
        <v>-11437.853430005076</v>
      </c>
      <c r="GE529" s="14" t="e">
        <f t="shared" si="1147"/>
        <v>#VALUE!</v>
      </c>
      <c r="GF529" s="14">
        <f t="shared" si="1148"/>
        <v>0</v>
      </c>
      <c r="GG529" s="14" t="e">
        <f t="shared" si="1149"/>
        <v>#VALUE!</v>
      </c>
      <c r="GH529" s="37" t="e">
        <f t="shared" si="1150"/>
        <v>#VALUE!</v>
      </c>
    </row>
    <row r="530" spans="1:190" ht="12.5" x14ac:dyDescent="0.25">
      <c r="A530" s="67">
        <v>4265</v>
      </c>
      <c r="B530" s="12">
        <v>7</v>
      </c>
      <c r="C530" s="14">
        <v>7</v>
      </c>
      <c r="D530" s="14"/>
      <c r="E530" s="14"/>
      <c r="F530" s="12" t="s">
        <v>2381</v>
      </c>
      <c r="G530" s="41"/>
      <c r="H530" s="14">
        <f>IFERROR(VLOOKUP($A530,BaseFY22!$A$7:$AK$528,6,0),0)</f>
        <v>10</v>
      </c>
      <c r="I530" s="14">
        <f>IFERROR(VLOOKUP($A530,BaseFY22!$A$7:$AK$528,28,0),0)</f>
        <v>132602</v>
      </c>
      <c r="J530" s="14">
        <f t="shared" si="1151"/>
        <v>13260.2</v>
      </c>
      <c r="K530" s="14">
        <f>IFERROR(VLOOKUP($A530,SpecEd22!$A$21:$BB$605,24,0)," ")</f>
        <v>0</v>
      </c>
      <c r="L530" s="14">
        <f t="shared" si="1152"/>
        <v>0</v>
      </c>
      <c r="M530" s="14">
        <f>IFERROR(VLOOKUP($A530,ECFE!$A$16:$AB$347,7,0),0)</f>
        <v>0</v>
      </c>
      <c r="N530" s="14">
        <f t="shared" si="1231"/>
        <v>0</v>
      </c>
      <c r="O530" s="14">
        <v>0</v>
      </c>
      <c r="P530" s="14">
        <f t="shared" si="1231"/>
        <v>0</v>
      </c>
      <c r="Q530" s="14">
        <f>IFERROR(VLOOKUP($A530,ConEnroll!$A$7:$S$337,10,0),0)</f>
        <v>0</v>
      </c>
      <c r="R530" s="14">
        <f t="shared" si="1153"/>
        <v>0</v>
      </c>
      <c r="S530" s="14">
        <f t="shared" si="1120"/>
        <v>0</v>
      </c>
      <c r="T530" s="14">
        <f t="shared" si="1154"/>
        <v>0</v>
      </c>
      <c r="U530" s="14">
        <f t="shared" si="1121"/>
        <v>132602</v>
      </c>
      <c r="V530" s="14">
        <f t="shared" si="1155"/>
        <v>13260.2</v>
      </c>
      <c r="W530" s="42"/>
      <c r="X530" s="14">
        <f>IFERROR(VLOOKUP($A530,HouseFY22!$A$6:$AJ$528,28,0),0)</f>
        <v>160859.96186700001</v>
      </c>
      <c r="Y530" s="14">
        <f t="shared" si="1156"/>
        <v>16085.9961867</v>
      </c>
      <c r="Z530" s="14">
        <f>IFERROR(VLOOKUP($A530,Compens80percent!$A$13:$M$560,12,0),0)</f>
        <v>4296</v>
      </c>
      <c r="AA530" s="14">
        <f t="shared" si="1156"/>
        <v>429.6</v>
      </c>
      <c r="AB530" s="14">
        <f t="shared" si="1157"/>
        <v>165155.96186700001</v>
      </c>
      <c r="AC530" s="14">
        <f t="shared" si="1156"/>
        <v>16515.596186700001</v>
      </c>
      <c r="AD530" s="14">
        <f>IFERROR(VLOOKUP(A530,SpecEd22!$A$21:$Z$550,14,0),0)</f>
        <v>0</v>
      </c>
      <c r="AE530" s="14">
        <f t="shared" si="1158"/>
        <v>0</v>
      </c>
      <c r="AF530" s="14">
        <f>IFERROR(VLOOKUP($A530,ECFE!$A$16:$AB$348,8,0),0)</f>
        <v>0</v>
      </c>
      <c r="AG530" s="14">
        <f t="shared" si="1159"/>
        <v>0</v>
      </c>
      <c r="AH530" s="14">
        <f>IFERROR(VLOOKUP(A530,ParaFY19!$A$21:$Z$543,7,0),0)</f>
        <v>0</v>
      </c>
      <c r="AI530" s="14">
        <f t="shared" si="1160"/>
        <v>0</v>
      </c>
      <c r="AJ530" s="14">
        <f>IFERROR(VLOOKUP(A530,ConEnroll!$A$7:$S$341,13,0),0)</f>
        <v>0</v>
      </c>
      <c r="AK530" s="14">
        <f t="shared" si="1161"/>
        <v>0</v>
      </c>
      <c r="AL530" s="14">
        <f t="shared" si="1229"/>
        <v>0</v>
      </c>
      <c r="AM530" s="14">
        <f t="shared" si="1162"/>
        <v>0</v>
      </c>
      <c r="AN530" s="14">
        <f t="shared" si="1163"/>
        <v>165155.96186700001</v>
      </c>
      <c r="AO530" s="14">
        <f t="shared" si="1164"/>
        <v>16515.596186700001</v>
      </c>
      <c r="AP530" s="62"/>
      <c r="AQ530" s="14">
        <f t="shared" si="1230"/>
        <v>3255.3961866999998</v>
      </c>
      <c r="AR530" s="14">
        <f t="shared" si="1122"/>
        <v>0</v>
      </c>
      <c r="AS530" s="14">
        <f t="shared" si="1123"/>
        <v>0</v>
      </c>
      <c r="AT530" s="14">
        <f t="shared" si="1165"/>
        <v>3255.3961866999998</v>
      </c>
      <c r="AU530" s="37">
        <f t="shared" si="1124"/>
        <v>0.24550128857030812</v>
      </c>
      <c r="AV530" s="42"/>
      <c r="AW530" s="14" t="str">
        <f>IFERROR(VLOOKUP($A530,#REF!,27,0),"0")</f>
        <v>0</v>
      </c>
      <c r="AX530" s="14">
        <f t="shared" si="1166"/>
        <v>0</v>
      </c>
      <c r="AY530" s="14" t="str">
        <f>IFERROR(VLOOKUP($A530,SpecEd22!#REF!,23,0)," ")</f>
        <v xml:space="preserve"> </v>
      </c>
      <c r="AZ530" s="14" t="e">
        <f t="shared" si="1167"/>
        <v>#VALUE!</v>
      </c>
      <c r="BA530" s="14">
        <f>IFERROR(VLOOKUP($A530,ECFE!#REF!,23,0),0)</f>
        <v>0</v>
      </c>
      <c r="BB530" s="14">
        <f t="shared" si="1168"/>
        <v>0</v>
      </c>
      <c r="BC530" s="14">
        <f>IFERROR(VLOOKUP($A530,#REF!,17,0),0)</f>
        <v>0</v>
      </c>
      <c r="BD530" s="14">
        <f t="shared" si="1169"/>
        <v>0</v>
      </c>
      <c r="BE530" s="14">
        <f>IFERROR(VLOOKUP($A530,#REF!,9,0),0)</f>
        <v>0</v>
      </c>
      <c r="BF530" s="14">
        <f t="shared" si="1170"/>
        <v>0</v>
      </c>
      <c r="BG530" s="14">
        <v>0</v>
      </c>
      <c r="BH530" s="14">
        <f t="shared" si="1171"/>
        <v>0</v>
      </c>
      <c r="BI530" s="14">
        <f>IFERROR(VLOOKUP($A530,ConEnroll!$A$8:$S$601,15,0),0)</f>
        <v>0</v>
      </c>
      <c r="BJ530" s="14">
        <f t="shared" si="1172"/>
        <v>0</v>
      </c>
      <c r="BK530" s="14">
        <f t="shared" si="1173"/>
        <v>0</v>
      </c>
      <c r="BL530" s="14">
        <f t="shared" si="1174"/>
        <v>0</v>
      </c>
      <c r="BM530" s="14" t="e">
        <f t="shared" si="1175"/>
        <v>#VALUE!</v>
      </c>
      <c r="BN530" s="14" t="e">
        <f t="shared" si="1176"/>
        <v>#VALUE!</v>
      </c>
      <c r="BO530" s="42"/>
      <c r="BP530" s="14">
        <f t="shared" si="1125"/>
        <v>16085.9961867</v>
      </c>
      <c r="BQ530" s="14" t="e">
        <f t="shared" si="1126"/>
        <v>#VALUE!</v>
      </c>
      <c r="BR530" s="14">
        <f t="shared" si="1177"/>
        <v>0</v>
      </c>
      <c r="BS530" s="14" t="e">
        <f t="shared" si="1127"/>
        <v>#VALUE!</v>
      </c>
      <c r="BT530" s="37" t="e">
        <f t="shared" si="1128"/>
        <v>#VALUE!</v>
      </c>
      <c r="BU530" s="41"/>
      <c r="BV530" s="14" t="str">
        <f>IFERROR(VLOOKUP($A530,#REF!,27,0),"0")</f>
        <v>0</v>
      </c>
      <c r="BW530" s="14">
        <f t="shared" si="1178"/>
        <v>0</v>
      </c>
      <c r="BX530" s="14" t="str">
        <f>IFERROR(VLOOKUP($A530,SpecEd22!$Z$22:$AV$606,59,0)," ")</f>
        <v xml:space="preserve"> </v>
      </c>
      <c r="BY530" s="14" t="e">
        <f t="shared" si="1179"/>
        <v>#VALUE!</v>
      </c>
      <c r="BZ530" s="14">
        <f>IFERROR(VLOOKUP($A530,ECFE!#REF!,25,0),0)</f>
        <v>0</v>
      </c>
      <c r="CA530" s="14">
        <f t="shared" si="1180"/>
        <v>0</v>
      </c>
      <c r="CB530" s="14">
        <f>IFERROR(VLOOKUP($A530,#REF!,17,0),0)</f>
        <v>0</v>
      </c>
      <c r="CC530" s="14">
        <f t="shared" si="1181"/>
        <v>0</v>
      </c>
      <c r="CD530" s="14">
        <f>IFERROR(VLOOKUP($A530,#REF!,9,0),0)</f>
        <v>0</v>
      </c>
      <c r="CE530" s="14">
        <f t="shared" si="1182"/>
        <v>0</v>
      </c>
      <c r="CF530" s="14">
        <v>0</v>
      </c>
      <c r="CG530" s="14">
        <f t="shared" si="1183"/>
        <v>0</v>
      </c>
      <c r="CH530" s="14">
        <f>IFERROR(VLOOKUP($A530,ConEnroll!$A$8:$S$601,15,0),0)</f>
        <v>0</v>
      </c>
      <c r="CI530" s="14">
        <f t="shared" si="1184"/>
        <v>0</v>
      </c>
      <c r="CJ530" s="14">
        <f t="shared" si="1185"/>
        <v>0</v>
      </c>
      <c r="CK530" s="14">
        <f t="shared" si="1186"/>
        <v>0</v>
      </c>
      <c r="CL530" s="14" t="e">
        <f t="shared" si="1187"/>
        <v>#VALUE!</v>
      </c>
      <c r="CM530" s="14" t="e">
        <f t="shared" si="1188"/>
        <v>#VALUE!</v>
      </c>
      <c r="CN530" s="42"/>
      <c r="CO530" s="14">
        <f t="shared" si="1129"/>
        <v>-13260.2</v>
      </c>
      <c r="CP530" s="14" t="e">
        <f t="shared" si="1130"/>
        <v>#VALUE!</v>
      </c>
      <c r="CQ530" s="14">
        <f t="shared" si="1131"/>
        <v>0</v>
      </c>
      <c r="CR530" s="14" t="e">
        <f t="shared" si="1132"/>
        <v>#VALUE!</v>
      </c>
      <c r="CS530" s="37" t="e">
        <f t="shared" si="1133"/>
        <v>#VALUE!</v>
      </c>
      <c r="CT530" s="239"/>
      <c r="CU530" s="239"/>
      <c r="CV530" s="468"/>
      <c r="CW530" s="14">
        <f>IFERROR(VLOOKUP($A530,BaseFY23!$A$7:$AK$527,6,0),0)</f>
        <v>10</v>
      </c>
      <c r="CX530" s="14">
        <f>IFERROR(VLOOKUP($A530,BaseFY23!$A$7:$AN$528,28,0),0)</f>
        <v>91070</v>
      </c>
      <c r="CY530" s="14">
        <f t="shared" si="1189"/>
        <v>9107</v>
      </c>
      <c r="CZ530" s="14">
        <f>IFERROR(VLOOKUP($A530,SpecEd23!$A$21:$BB$605,23,0)," ")</f>
        <v>0</v>
      </c>
      <c r="DA530" s="14">
        <f t="shared" si="1190"/>
        <v>0</v>
      </c>
      <c r="DB530" s="14">
        <f>IFERROR(VLOOKUP($A530,ECFE!$A$16:$AB$347,7,0),0)</f>
        <v>0</v>
      </c>
      <c r="DC530" s="14">
        <f t="shared" si="1191"/>
        <v>0</v>
      </c>
      <c r="DD530" s="14">
        <v>0</v>
      </c>
      <c r="DE530" s="14">
        <f t="shared" si="1192"/>
        <v>0</v>
      </c>
      <c r="DF530" s="14">
        <f>IFERROR(VLOOKUP($A530,ConEnroll!$A$7:$S$338,10,0),0)</f>
        <v>0</v>
      </c>
      <c r="DG530" s="14">
        <f t="shared" si="1193"/>
        <v>0</v>
      </c>
      <c r="DH530" s="14">
        <f t="shared" si="1134"/>
        <v>0</v>
      </c>
      <c r="DI530" s="14">
        <f t="shared" si="1194"/>
        <v>0</v>
      </c>
      <c r="DJ530" s="14">
        <f t="shared" si="1135"/>
        <v>91070</v>
      </c>
      <c r="DK530" s="14">
        <f t="shared" si="1195"/>
        <v>9107</v>
      </c>
      <c r="DL530" s="42"/>
      <c r="DM530" s="14">
        <f>IFERROR(VLOOKUP($A530,HouseFY23!$A$7:$AJ$528,28,0),0)</f>
        <v>127263.65</v>
      </c>
      <c r="DN530" s="14">
        <f t="shared" si="1196"/>
        <v>12726.365</v>
      </c>
      <c r="DO530" s="14">
        <f>IFERROR(VLOOKUP($A530,Compens80percent!$A$13:$M$560,12,0),0)</f>
        <v>4296</v>
      </c>
      <c r="DP530" s="14">
        <f t="shared" si="1196"/>
        <v>429.6</v>
      </c>
      <c r="DQ530" s="14">
        <f t="shared" si="1197"/>
        <v>131559.65</v>
      </c>
      <c r="DR530" s="14">
        <f t="shared" si="1198"/>
        <v>13155.965</v>
      </c>
      <c r="DS530" s="14">
        <f>IFERROR(VLOOKUP($A530,SpecEd23!$A$21:$Z$550,14,0),0)</f>
        <v>0</v>
      </c>
      <c r="DT530" s="14">
        <f t="shared" si="1199"/>
        <v>0</v>
      </c>
      <c r="DU530" s="14">
        <f>IFERROR(VLOOKUP($A530,ECFE!$A$16:$AB$347,9,0),0)</f>
        <v>0</v>
      </c>
      <c r="DV530" s="14">
        <f t="shared" si="1200"/>
        <v>0</v>
      </c>
      <c r="DW530" s="14">
        <f>IFERROR(VLOOKUP($A530,ParaFY19!$A$21:$Z$543,7,0),0)</f>
        <v>0</v>
      </c>
      <c r="DX530" s="14">
        <f t="shared" si="1201"/>
        <v>0</v>
      </c>
      <c r="DY530" s="14">
        <f>IFERROR(VLOOKUP($A530,ConEnroll!$A$7:$S$341,13,0),0)</f>
        <v>0</v>
      </c>
      <c r="DZ530" s="14">
        <f t="shared" si="1202"/>
        <v>0</v>
      </c>
      <c r="EA530" s="14">
        <f t="shared" si="1136"/>
        <v>0</v>
      </c>
      <c r="EB530" s="14">
        <f t="shared" si="1203"/>
        <v>0</v>
      </c>
      <c r="EC530" s="14">
        <f t="shared" si="1137"/>
        <v>127263.65</v>
      </c>
      <c r="ED530" s="14">
        <f t="shared" si="1204"/>
        <v>12726.365</v>
      </c>
      <c r="EE530" s="62"/>
      <c r="EF530" s="14">
        <f t="shared" si="1138"/>
        <v>3619.3649999999998</v>
      </c>
      <c r="EG530" s="14">
        <f t="shared" si="1139"/>
        <v>0</v>
      </c>
      <c r="EH530" s="14">
        <f t="shared" si="1140"/>
        <v>0</v>
      </c>
      <c r="EI530" s="14">
        <f t="shared" si="1205"/>
        <v>3619.3649999999998</v>
      </c>
      <c r="EJ530" s="37">
        <f t="shared" si="1141"/>
        <v>0.39742670473262326</v>
      </c>
      <c r="EK530" s="42"/>
      <c r="EL530" s="14" t="str">
        <f>IFERROR(VLOOKUP($A530,#REF!,27,0),"0")</f>
        <v>0</v>
      </c>
      <c r="EM530" s="14">
        <f t="shared" si="1206"/>
        <v>0</v>
      </c>
      <c r="EN530" s="14" t="str">
        <f>IFERROR(VLOOKUP($A530,SpecEd23!#REF!,23,0)," ")</f>
        <v xml:space="preserve"> </v>
      </c>
      <c r="EO530" s="14" t="e">
        <f t="shared" si="1207"/>
        <v>#VALUE!</v>
      </c>
      <c r="EP530" s="14">
        <f>IFERROR(VLOOKUP($A530,ECFE!#REF!,24,0),0)</f>
        <v>0</v>
      </c>
      <c r="EQ530" s="14">
        <f t="shared" si="1208"/>
        <v>0</v>
      </c>
      <c r="ER530" s="14">
        <f>IFERROR(VLOOKUP($A530,#REF!,30,0),0)</f>
        <v>0</v>
      </c>
      <c r="ES530" s="14">
        <f t="shared" si="1209"/>
        <v>0</v>
      </c>
      <c r="ET530" s="14">
        <f>IFERROR(VLOOKUP($A530,#REF!,12,0),0)</f>
        <v>0</v>
      </c>
      <c r="EU530" s="14">
        <f t="shared" si="1210"/>
        <v>0</v>
      </c>
      <c r="EV530" s="14">
        <v>0</v>
      </c>
      <c r="EW530" s="14">
        <f t="shared" si="1211"/>
        <v>0</v>
      </c>
      <c r="EX530" s="14">
        <f>IFERROR(VLOOKUP($A530,ConEnroll!$A$8:$S$601,16,0),0)</f>
        <v>0</v>
      </c>
      <c r="EY530" s="14">
        <f t="shared" si="1212"/>
        <v>0</v>
      </c>
      <c r="EZ530" s="14">
        <f t="shared" si="1213"/>
        <v>0</v>
      </c>
      <c r="FA530" s="14">
        <f t="shared" si="1214"/>
        <v>0</v>
      </c>
      <c r="FB530" s="14" t="e">
        <f t="shared" si="1215"/>
        <v>#VALUE!</v>
      </c>
      <c r="FC530" s="14" t="e">
        <f t="shared" si="1216"/>
        <v>#VALUE!</v>
      </c>
      <c r="FD530" s="62"/>
      <c r="FE530" s="14">
        <f t="shared" si="1142"/>
        <v>12726.365</v>
      </c>
      <c r="FF530" s="14" t="e">
        <f t="shared" si="1143"/>
        <v>#VALUE!</v>
      </c>
      <c r="FG530" s="14">
        <f t="shared" si="1217"/>
        <v>0</v>
      </c>
      <c r="FH530" s="14" t="e">
        <f t="shared" si="1144"/>
        <v>#VALUE!</v>
      </c>
      <c r="FI530" s="37" t="e">
        <f t="shared" si="1145"/>
        <v>#VALUE!</v>
      </c>
      <c r="FJ530" s="12"/>
      <c r="FK530" s="14" t="str">
        <f>IFERROR(VLOOKUP($A530,#REF!,27,0),"0")</f>
        <v>0</v>
      </c>
      <c r="FL530" s="14">
        <f t="shared" si="1218"/>
        <v>0</v>
      </c>
      <c r="FM530" s="14" t="str">
        <f>IFERROR(VLOOKUP($A530,SpecEd23!$X$22:$Y$610,59,0)," ")</f>
        <v xml:space="preserve"> </v>
      </c>
      <c r="FN530" s="14" t="e">
        <f t="shared" si="1219"/>
        <v>#VALUE!</v>
      </c>
      <c r="FO530" s="14">
        <f>IFERROR(VLOOKUP($A530,ECFE!#REF!,26,0),0)</f>
        <v>0</v>
      </c>
      <c r="FP530" s="14">
        <f t="shared" si="1220"/>
        <v>0</v>
      </c>
      <c r="FQ530" s="14">
        <f>IFERROR(VLOOKUP($A530,#REF!,16,0),0)</f>
        <v>0</v>
      </c>
      <c r="FR530" s="14">
        <f t="shared" si="1221"/>
        <v>0</v>
      </c>
      <c r="FS530" s="14">
        <f>IFERROR(VLOOKUP($A530,#REF!,12,0),0)</f>
        <v>0</v>
      </c>
      <c r="FT530" s="14">
        <f t="shared" si="1222"/>
        <v>0</v>
      </c>
      <c r="FU530" s="14">
        <v>0</v>
      </c>
      <c r="FV530" s="14">
        <f t="shared" si="1223"/>
        <v>0</v>
      </c>
      <c r="FW530" s="14">
        <f>IFERROR(VLOOKUP($A530,ConEnroll!$A$8:$S$601,16,0),0)</f>
        <v>0</v>
      </c>
      <c r="FX530" s="14">
        <f t="shared" si="1224"/>
        <v>0</v>
      </c>
      <c r="FY530" s="14">
        <f t="shared" si="1225"/>
        <v>0</v>
      </c>
      <c r="FZ530" s="14">
        <f t="shared" si="1226"/>
        <v>0</v>
      </c>
      <c r="GA530" s="14" t="e">
        <f t="shared" si="1227"/>
        <v>#VALUE!</v>
      </c>
      <c r="GB530" s="14" t="e">
        <f t="shared" si="1228"/>
        <v>#VALUE!</v>
      </c>
      <c r="GC530" s="39"/>
      <c r="GD530" s="14">
        <f t="shared" si="1146"/>
        <v>-9107</v>
      </c>
      <c r="GE530" s="14" t="e">
        <f t="shared" si="1147"/>
        <v>#VALUE!</v>
      </c>
      <c r="GF530" s="14">
        <f t="shared" si="1148"/>
        <v>0</v>
      </c>
      <c r="GG530" s="14" t="e">
        <f t="shared" si="1149"/>
        <v>#VALUE!</v>
      </c>
      <c r="GH530" s="37" t="e">
        <f t="shared" si="1150"/>
        <v>#VALUE!</v>
      </c>
    </row>
    <row r="531" spans="1:190" ht="12.5" x14ac:dyDescent="0.25">
      <c r="A531" s="67">
        <v>4266</v>
      </c>
      <c r="B531" s="12">
        <v>7</v>
      </c>
      <c r="C531" s="14">
        <v>7</v>
      </c>
      <c r="D531" s="14"/>
      <c r="E531" s="14"/>
      <c r="F531" s="12" t="s">
        <v>2382</v>
      </c>
      <c r="G531" s="41"/>
      <c r="H531" s="14">
        <f>IFERROR(VLOOKUP($A531,BaseFY22!$A$7:$AK$528,6,0),0)</f>
        <v>0</v>
      </c>
      <c r="I531" s="14">
        <f>IFERROR(VLOOKUP($A531,BaseFY22!$A$7:$AK$528,28,0),0)</f>
        <v>5556</v>
      </c>
      <c r="J531" s="14">
        <f t="shared" si="1151"/>
        <v>0</v>
      </c>
      <c r="K531" s="14">
        <f>IFERROR(VLOOKUP($A531,SpecEd22!$A$21:$BB$605,24,0)," ")</f>
        <v>360333.66017565277</v>
      </c>
      <c r="L531" s="14">
        <f t="shared" si="1152"/>
        <v>0</v>
      </c>
      <c r="M531" s="14">
        <f>IFERROR(VLOOKUP($A531,ECFE!$A$16:$AB$347,7,0),0)</f>
        <v>0</v>
      </c>
      <c r="N531" s="14">
        <f t="shared" si="1231"/>
        <v>0</v>
      </c>
      <c r="O531" s="14">
        <v>0</v>
      </c>
      <c r="P531" s="14">
        <f t="shared" si="1231"/>
        <v>0</v>
      </c>
      <c r="Q531" s="14">
        <f>IFERROR(VLOOKUP($A531,ConEnroll!$A$7:$S$337,10,0),0)</f>
        <v>0</v>
      </c>
      <c r="R531" s="14">
        <f t="shared" si="1153"/>
        <v>0</v>
      </c>
      <c r="S531" s="14">
        <f t="shared" si="1120"/>
        <v>0</v>
      </c>
      <c r="T531" s="14">
        <f t="shared" si="1154"/>
        <v>0</v>
      </c>
      <c r="U531" s="14">
        <f t="shared" si="1121"/>
        <v>365889.66017565277</v>
      </c>
      <c r="V531" s="14">
        <f t="shared" si="1155"/>
        <v>0</v>
      </c>
      <c r="W531" s="42"/>
      <c r="X531" s="14">
        <f>IFERROR(VLOOKUP($A531,HouseFY22!$A$6:$AJ$528,28,0),0)</f>
        <v>5683</v>
      </c>
      <c r="Y531" s="14">
        <f t="shared" si="1156"/>
        <v>0</v>
      </c>
      <c r="Z531" s="14">
        <f>IFERROR(VLOOKUP($A531,Compens80percent!$A$13:$M$560,12,0),0)</f>
        <v>0</v>
      </c>
      <c r="AA531" s="14">
        <f t="shared" si="1156"/>
        <v>0</v>
      </c>
      <c r="AB531" s="14">
        <f t="shared" si="1157"/>
        <v>5683</v>
      </c>
      <c r="AC531" s="14">
        <f t="shared" si="1156"/>
        <v>0</v>
      </c>
      <c r="AD531" s="14">
        <f>IFERROR(VLOOKUP(A531,SpecEd22!$A$21:$Z$550,14,0),0)</f>
        <v>360333.66017565277</v>
      </c>
      <c r="AE531" s="14">
        <f t="shared" si="1158"/>
        <v>0</v>
      </c>
      <c r="AF531" s="14">
        <f>IFERROR(VLOOKUP($A531,ECFE!$A$16:$AB$348,8,0),0)</f>
        <v>0</v>
      </c>
      <c r="AG531" s="14">
        <f t="shared" si="1159"/>
        <v>0</v>
      </c>
      <c r="AH531" s="14">
        <f>IFERROR(VLOOKUP(A531,ParaFY19!$A$21:$Z$543,7,0),0)</f>
        <v>0</v>
      </c>
      <c r="AI531" s="14">
        <f t="shared" si="1160"/>
        <v>0</v>
      </c>
      <c r="AJ531" s="14">
        <f>IFERROR(VLOOKUP(A531,ConEnroll!$A$7:$S$341,13,0),0)</f>
        <v>0</v>
      </c>
      <c r="AK531" s="14">
        <f t="shared" si="1161"/>
        <v>0</v>
      </c>
      <c r="AL531" s="14">
        <f t="shared" si="1229"/>
        <v>0</v>
      </c>
      <c r="AM531" s="14">
        <f t="shared" si="1162"/>
        <v>0</v>
      </c>
      <c r="AN531" s="14">
        <f t="shared" si="1163"/>
        <v>366016.66017565277</v>
      </c>
      <c r="AO531" s="14">
        <f t="shared" si="1164"/>
        <v>0</v>
      </c>
      <c r="AP531" s="62"/>
      <c r="AQ531" s="14">
        <f t="shared" si="1230"/>
        <v>0</v>
      </c>
      <c r="AR531" s="14">
        <f t="shared" si="1122"/>
        <v>0</v>
      </c>
      <c r="AS531" s="14">
        <f t="shared" si="1123"/>
        <v>0</v>
      </c>
      <c r="AT531" s="14">
        <f t="shared" si="1165"/>
        <v>0</v>
      </c>
      <c r="AU531" s="37">
        <f t="shared" si="1124"/>
        <v>0</v>
      </c>
      <c r="AV531" s="42"/>
      <c r="AW531" s="14" t="str">
        <f>IFERROR(VLOOKUP($A531,#REF!,27,0),"0")</f>
        <v>0</v>
      </c>
      <c r="AX531" s="14">
        <f t="shared" si="1166"/>
        <v>0</v>
      </c>
      <c r="AY531" s="14" t="str">
        <f>IFERROR(VLOOKUP($A531,SpecEd22!#REF!,23,0)," ")</f>
        <v xml:space="preserve"> </v>
      </c>
      <c r="AZ531" s="14">
        <f t="shared" si="1167"/>
        <v>0</v>
      </c>
      <c r="BA531" s="14">
        <f>IFERROR(VLOOKUP($A531,ECFE!#REF!,23,0),0)</f>
        <v>0</v>
      </c>
      <c r="BB531" s="14">
        <f t="shared" si="1168"/>
        <v>0</v>
      </c>
      <c r="BC531" s="14">
        <f>IFERROR(VLOOKUP($A531,#REF!,17,0),0)</f>
        <v>0</v>
      </c>
      <c r="BD531" s="14">
        <f t="shared" si="1169"/>
        <v>0</v>
      </c>
      <c r="BE531" s="14">
        <f>IFERROR(VLOOKUP($A531,#REF!,9,0),0)</f>
        <v>0</v>
      </c>
      <c r="BF531" s="14">
        <f t="shared" si="1170"/>
        <v>0</v>
      </c>
      <c r="BG531" s="14">
        <v>0</v>
      </c>
      <c r="BH531" s="14">
        <f t="shared" si="1171"/>
        <v>0</v>
      </c>
      <c r="BI531" s="14">
        <f>IFERROR(VLOOKUP($A531,ConEnroll!$A$8:$S$601,15,0),0)</f>
        <v>0</v>
      </c>
      <c r="BJ531" s="14">
        <f t="shared" si="1172"/>
        <v>0</v>
      </c>
      <c r="BK531" s="14">
        <f t="shared" si="1173"/>
        <v>0</v>
      </c>
      <c r="BL531" s="14">
        <f t="shared" si="1174"/>
        <v>0</v>
      </c>
      <c r="BM531" s="14" t="e">
        <f t="shared" si="1175"/>
        <v>#VALUE!</v>
      </c>
      <c r="BN531" s="14">
        <f t="shared" si="1176"/>
        <v>0</v>
      </c>
      <c r="BO531" s="42"/>
      <c r="BP531" s="14">
        <f t="shared" si="1125"/>
        <v>0</v>
      </c>
      <c r="BQ531" s="14">
        <f t="shared" si="1126"/>
        <v>0</v>
      </c>
      <c r="BR531" s="14">
        <f t="shared" si="1177"/>
        <v>0</v>
      </c>
      <c r="BS531" s="14">
        <f t="shared" si="1127"/>
        <v>0</v>
      </c>
      <c r="BT531" s="37">
        <f t="shared" si="1128"/>
        <v>0</v>
      </c>
      <c r="BU531" s="41"/>
      <c r="BV531" s="14" t="str">
        <f>IFERROR(VLOOKUP($A531,#REF!,27,0),"0")</f>
        <v>0</v>
      </c>
      <c r="BW531" s="14">
        <f t="shared" si="1178"/>
        <v>0</v>
      </c>
      <c r="BX531" s="14" t="str">
        <f>IFERROR(VLOOKUP($A531,SpecEd22!$Z$22:$AV$606,59,0)," ")</f>
        <v xml:space="preserve"> </v>
      </c>
      <c r="BY531" s="14">
        <f t="shared" si="1179"/>
        <v>0</v>
      </c>
      <c r="BZ531" s="14">
        <f>IFERROR(VLOOKUP($A531,ECFE!#REF!,25,0),0)</f>
        <v>0</v>
      </c>
      <c r="CA531" s="14">
        <f t="shared" si="1180"/>
        <v>0</v>
      </c>
      <c r="CB531" s="14">
        <f>IFERROR(VLOOKUP($A531,#REF!,17,0),0)</f>
        <v>0</v>
      </c>
      <c r="CC531" s="14">
        <f t="shared" si="1181"/>
        <v>0</v>
      </c>
      <c r="CD531" s="14">
        <f>IFERROR(VLOOKUP($A531,#REF!,9,0),0)</f>
        <v>0</v>
      </c>
      <c r="CE531" s="14">
        <f t="shared" si="1182"/>
        <v>0</v>
      </c>
      <c r="CF531" s="14">
        <v>0</v>
      </c>
      <c r="CG531" s="14">
        <f t="shared" si="1183"/>
        <v>0</v>
      </c>
      <c r="CH531" s="14">
        <f>IFERROR(VLOOKUP($A531,ConEnroll!$A$8:$S$601,15,0),0)</f>
        <v>0</v>
      </c>
      <c r="CI531" s="14">
        <f t="shared" si="1184"/>
        <v>0</v>
      </c>
      <c r="CJ531" s="14">
        <f t="shared" si="1185"/>
        <v>0</v>
      </c>
      <c r="CK531" s="14">
        <f t="shared" si="1186"/>
        <v>0</v>
      </c>
      <c r="CL531" s="14" t="e">
        <f t="shared" si="1187"/>
        <v>#VALUE!</v>
      </c>
      <c r="CM531" s="14">
        <f t="shared" si="1188"/>
        <v>0</v>
      </c>
      <c r="CN531" s="42"/>
      <c r="CO531" s="14">
        <f t="shared" si="1129"/>
        <v>0</v>
      </c>
      <c r="CP531" s="14">
        <f t="shared" si="1130"/>
        <v>0</v>
      </c>
      <c r="CQ531" s="14">
        <f t="shared" si="1131"/>
        <v>0</v>
      </c>
      <c r="CR531" s="14">
        <f t="shared" si="1132"/>
        <v>0</v>
      </c>
      <c r="CS531" s="37">
        <f t="shared" si="1133"/>
        <v>0</v>
      </c>
      <c r="CT531" s="239"/>
      <c r="CU531" s="239"/>
      <c r="CV531" s="468"/>
      <c r="CW531" s="14">
        <f>IFERROR(VLOOKUP($A531,BaseFY23!$A$7:$AK$527,6,0),0)</f>
        <v>0</v>
      </c>
      <c r="CX531" s="14">
        <f>IFERROR(VLOOKUP($A531,BaseFY23!$A$7:$AN$528,28,0),0)</f>
        <v>0</v>
      </c>
      <c r="CY531" s="14">
        <f t="shared" si="1189"/>
        <v>0</v>
      </c>
      <c r="CZ531" s="14">
        <f>IFERROR(VLOOKUP($A531,SpecEd23!$A$21:$BB$605,23,0)," ")</f>
        <v>383044.65618747653</v>
      </c>
      <c r="DA531" s="14">
        <f t="shared" si="1190"/>
        <v>0</v>
      </c>
      <c r="DB531" s="14">
        <f>IFERROR(VLOOKUP($A531,ECFE!$A$16:$AB$347,7,0),0)</f>
        <v>0</v>
      </c>
      <c r="DC531" s="14">
        <f t="shared" si="1191"/>
        <v>0</v>
      </c>
      <c r="DD531" s="14">
        <v>0</v>
      </c>
      <c r="DE531" s="14">
        <f t="shared" si="1192"/>
        <v>0</v>
      </c>
      <c r="DF531" s="14">
        <f>IFERROR(VLOOKUP($A531,ConEnroll!$A$7:$S$338,10,0),0)</f>
        <v>0</v>
      </c>
      <c r="DG531" s="14">
        <f t="shared" si="1193"/>
        <v>0</v>
      </c>
      <c r="DH531" s="14">
        <f t="shared" si="1134"/>
        <v>0</v>
      </c>
      <c r="DI531" s="14">
        <f t="shared" si="1194"/>
        <v>0</v>
      </c>
      <c r="DJ531" s="14">
        <f t="shared" si="1135"/>
        <v>383044.65618747653</v>
      </c>
      <c r="DK531" s="14">
        <f t="shared" si="1195"/>
        <v>0</v>
      </c>
      <c r="DL531" s="42"/>
      <c r="DM531" s="14">
        <f>IFERROR(VLOOKUP($A531,HouseFY23!$A$7:$AJ$528,28,0),0)</f>
        <v>0</v>
      </c>
      <c r="DN531" s="14">
        <f t="shared" si="1196"/>
        <v>0</v>
      </c>
      <c r="DO531" s="14">
        <f>IFERROR(VLOOKUP($A531,Compens80percent!$A$13:$M$560,12,0),0)</f>
        <v>0</v>
      </c>
      <c r="DP531" s="14">
        <f t="shared" si="1196"/>
        <v>0</v>
      </c>
      <c r="DQ531" s="14">
        <f t="shared" si="1197"/>
        <v>0</v>
      </c>
      <c r="DR531" s="14">
        <f t="shared" si="1198"/>
        <v>0</v>
      </c>
      <c r="DS531" s="14">
        <f>IFERROR(VLOOKUP($A531,SpecEd23!$A$21:$Z$550,14,0),0)</f>
        <v>383044.65618747653</v>
      </c>
      <c r="DT531" s="14">
        <f t="shared" si="1199"/>
        <v>0</v>
      </c>
      <c r="DU531" s="14">
        <f>IFERROR(VLOOKUP($A531,ECFE!$A$16:$AB$347,9,0),0)</f>
        <v>0</v>
      </c>
      <c r="DV531" s="14">
        <f t="shared" si="1200"/>
        <v>0</v>
      </c>
      <c r="DW531" s="14">
        <f>IFERROR(VLOOKUP($A531,ParaFY19!$A$21:$Z$543,7,0),0)</f>
        <v>0</v>
      </c>
      <c r="DX531" s="14">
        <f t="shared" si="1201"/>
        <v>0</v>
      </c>
      <c r="DY531" s="14">
        <f>IFERROR(VLOOKUP($A531,ConEnroll!$A$7:$S$341,13,0),0)</f>
        <v>0</v>
      </c>
      <c r="DZ531" s="14">
        <f t="shared" si="1202"/>
        <v>0</v>
      </c>
      <c r="EA531" s="14">
        <f t="shared" si="1136"/>
        <v>0</v>
      </c>
      <c r="EB531" s="14">
        <f t="shared" si="1203"/>
        <v>0</v>
      </c>
      <c r="EC531" s="14">
        <f t="shared" si="1137"/>
        <v>383044.65618747653</v>
      </c>
      <c r="ED531" s="14">
        <f t="shared" si="1204"/>
        <v>0</v>
      </c>
      <c r="EE531" s="62"/>
      <c r="EF531" s="14">
        <f t="shared" si="1138"/>
        <v>0</v>
      </c>
      <c r="EG531" s="14">
        <f t="shared" si="1139"/>
        <v>0</v>
      </c>
      <c r="EH531" s="14">
        <f t="shared" si="1140"/>
        <v>0</v>
      </c>
      <c r="EI531" s="14">
        <f t="shared" si="1205"/>
        <v>0</v>
      </c>
      <c r="EJ531" s="37">
        <f t="shared" si="1141"/>
        <v>0</v>
      </c>
      <c r="EK531" s="42"/>
      <c r="EL531" s="14" t="str">
        <f>IFERROR(VLOOKUP($A531,#REF!,27,0),"0")</f>
        <v>0</v>
      </c>
      <c r="EM531" s="14">
        <f t="shared" si="1206"/>
        <v>0</v>
      </c>
      <c r="EN531" s="14" t="str">
        <f>IFERROR(VLOOKUP($A531,SpecEd23!#REF!,23,0)," ")</f>
        <v xml:space="preserve"> </v>
      </c>
      <c r="EO531" s="14">
        <f t="shared" si="1207"/>
        <v>0</v>
      </c>
      <c r="EP531" s="14">
        <f>IFERROR(VLOOKUP($A531,ECFE!#REF!,24,0),0)</f>
        <v>0</v>
      </c>
      <c r="EQ531" s="14">
        <f t="shared" si="1208"/>
        <v>0</v>
      </c>
      <c r="ER531" s="14">
        <f>IFERROR(VLOOKUP($A531,#REF!,30,0),0)</f>
        <v>0</v>
      </c>
      <c r="ES531" s="14">
        <f t="shared" si="1209"/>
        <v>0</v>
      </c>
      <c r="ET531" s="14">
        <f>IFERROR(VLOOKUP($A531,#REF!,12,0),0)</f>
        <v>0</v>
      </c>
      <c r="EU531" s="14">
        <f t="shared" si="1210"/>
        <v>0</v>
      </c>
      <c r="EV531" s="14">
        <v>0</v>
      </c>
      <c r="EW531" s="14">
        <f t="shared" si="1211"/>
        <v>0</v>
      </c>
      <c r="EX531" s="14">
        <f>IFERROR(VLOOKUP($A531,ConEnroll!$A$8:$S$601,16,0),0)</f>
        <v>0</v>
      </c>
      <c r="EY531" s="14">
        <f t="shared" si="1212"/>
        <v>0</v>
      </c>
      <c r="EZ531" s="14">
        <f t="shared" si="1213"/>
        <v>0</v>
      </c>
      <c r="FA531" s="14">
        <f t="shared" si="1214"/>
        <v>0</v>
      </c>
      <c r="FB531" s="14" t="e">
        <f t="shared" si="1215"/>
        <v>#VALUE!</v>
      </c>
      <c r="FC531" s="14">
        <f t="shared" si="1216"/>
        <v>0</v>
      </c>
      <c r="FD531" s="62"/>
      <c r="FE531" s="14">
        <f t="shared" si="1142"/>
        <v>0</v>
      </c>
      <c r="FF531" s="14">
        <f t="shared" si="1143"/>
        <v>0</v>
      </c>
      <c r="FG531" s="14">
        <f t="shared" si="1217"/>
        <v>0</v>
      </c>
      <c r="FH531" s="14">
        <f t="shared" si="1144"/>
        <v>0</v>
      </c>
      <c r="FI531" s="37">
        <f t="shared" si="1145"/>
        <v>0</v>
      </c>
      <c r="FJ531" s="12"/>
      <c r="FK531" s="14" t="str">
        <f>IFERROR(VLOOKUP($A531,#REF!,27,0),"0")</f>
        <v>0</v>
      </c>
      <c r="FL531" s="14">
        <f t="shared" si="1218"/>
        <v>0</v>
      </c>
      <c r="FM531" s="14" t="str">
        <f>IFERROR(VLOOKUP($A531,SpecEd23!$X$22:$Y$610,59,0)," ")</f>
        <v xml:space="preserve"> </v>
      </c>
      <c r="FN531" s="14">
        <f t="shared" si="1219"/>
        <v>0</v>
      </c>
      <c r="FO531" s="14">
        <f>IFERROR(VLOOKUP($A531,ECFE!#REF!,26,0),0)</f>
        <v>0</v>
      </c>
      <c r="FP531" s="14">
        <f t="shared" si="1220"/>
        <v>0</v>
      </c>
      <c r="FQ531" s="14">
        <f>IFERROR(VLOOKUP($A531,#REF!,16,0),0)</f>
        <v>0</v>
      </c>
      <c r="FR531" s="14">
        <f t="shared" si="1221"/>
        <v>0</v>
      </c>
      <c r="FS531" s="14">
        <f>IFERROR(VLOOKUP($A531,#REF!,12,0),0)</f>
        <v>0</v>
      </c>
      <c r="FT531" s="14">
        <f t="shared" si="1222"/>
        <v>0</v>
      </c>
      <c r="FU531" s="14">
        <v>0</v>
      </c>
      <c r="FV531" s="14">
        <f t="shared" si="1223"/>
        <v>0</v>
      </c>
      <c r="FW531" s="14">
        <f>IFERROR(VLOOKUP($A531,ConEnroll!$A$8:$S$601,16,0),0)</f>
        <v>0</v>
      </c>
      <c r="FX531" s="14">
        <f t="shared" si="1224"/>
        <v>0</v>
      </c>
      <c r="FY531" s="14">
        <f t="shared" si="1225"/>
        <v>0</v>
      </c>
      <c r="FZ531" s="14">
        <f t="shared" si="1226"/>
        <v>0</v>
      </c>
      <c r="GA531" s="14" t="e">
        <f t="shared" si="1227"/>
        <v>#VALUE!</v>
      </c>
      <c r="GB531" s="14">
        <f t="shared" si="1228"/>
        <v>0</v>
      </c>
      <c r="GC531" s="39"/>
      <c r="GD531" s="14">
        <f t="shared" si="1146"/>
        <v>0</v>
      </c>
      <c r="GE531" s="14">
        <f t="shared" si="1147"/>
        <v>0</v>
      </c>
      <c r="GF531" s="14">
        <f t="shared" si="1148"/>
        <v>0</v>
      </c>
      <c r="GG531" s="14">
        <f t="shared" si="1149"/>
        <v>0</v>
      </c>
      <c r="GH531" s="37">
        <f t="shared" si="1150"/>
        <v>0</v>
      </c>
    </row>
    <row r="532" spans="1:190" ht="12.5" x14ac:dyDescent="0.25">
      <c r="A532" s="67">
        <v>4267</v>
      </c>
      <c r="B532" s="35">
        <v>7</v>
      </c>
      <c r="C532" s="14">
        <v>7</v>
      </c>
      <c r="D532" s="14"/>
      <c r="E532" s="14"/>
      <c r="F532" s="35" t="s">
        <v>2383</v>
      </c>
      <c r="G532" s="41"/>
      <c r="H532" s="14">
        <f>IFERROR(VLOOKUP($A532,BaseFY22!$A$7:$AK$528,6,0),0)</f>
        <v>70</v>
      </c>
      <c r="I532" s="14">
        <f>IFERROR(VLOOKUP($A532,BaseFY22!$A$7:$AK$528,28,0),0)</f>
        <v>828721</v>
      </c>
      <c r="J532" s="14">
        <f t="shared" si="1151"/>
        <v>11838.871428571429</v>
      </c>
      <c r="K532" s="14">
        <f>IFERROR(VLOOKUP($A532,SpecEd22!$A$21:$BB$605,24,0)," ")</f>
        <v>254150.76730744969</v>
      </c>
      <c r="L532" s="14">
        <f t="shared" si="1152"/>
        <v>3630.7252472492814</v>
      </c>
      <c r="M532" s="14">
        <f>IFERROR(VLOOKUP($A532,ECFE!$A$16:$AB$347,7,0),0)</f>
        <v>0</v>
      </c>
      <c r="N532" s="14">
        <f t="shared" si="1231"/>
        <v>0</v>
      </c>
      <c r="O532" s="14">
        <v>0</v>
      </c>
      <c r="P532" s="14">
        <f t="shared" si="1231"/>
        <v>0</v>
      </c>
      <c r="Q532" s="14">
        <f>IFERROR(VLOOKUP($A532,ConEnroll!$A$7:$S$337,10,0),0)</f>
        <v>0</v>
      </c>
      <c r="R532" s="14">
        <f t="shared" si="1153"/>
        <v>0</v>
      </c>
      <c r="S532" s="14">
        <f t="shared" si="1120"/>
        <v>0</v>
      </c>
      <c r="T532" s="14">
        <f t="shared" si="1154"/>
        <v>0</v>
      </c>
      <c r="U532" s="14">
        <f t="shared" si="1121"/>
        <v>1082871.7673074496</v>
      </c>
      <c r="V532" s="14">
        <f t="shared" si="1155"/>
        <v>15469.596675820709</v>
      </c>
      <c r="W532" s="42"/>
      <c r="X532" s="14">
        <f>IFERROR(VLOOKUP($A532,HouseFY22!$A$6:$AJ$528,28,0),0)</f>
        <v>858989.09269700001</v>
      </c>
      <c r="Y532" s="14">
        <f t="shared" si="1156"/>
        <v>12271.272752814286</v>
      </c>
      <c r="Z532" s="14">
        <f>IFERROR(VLOOKUP($A532,Compens80percent!$A$13:$M$560,12,0),0)</f>
        <v>46224.960000000021</v>
      </c>
      <c r="AA532" s="14">
        <f t="shared" si="1156"/>
        <v>660.35657142857178</v>
      </c>
      <c r="AB532" s="14">
        <f t="shared" si="1157"/>
        <v>905214.05269700009</v>
      </c>
      <c r="AC532" s="14">
        <f t="shared" si="1156"/>
        <v>12931.629324242858</v>
      </c>
      <c r="AD532" s="14">
        <f>IFERROR(VLOOKUP(A532,SpecEd22!$A$21:$Z$550,14,0),0)</f>
        <v>254150.76730744969</v>
      </c>
      <c r="AE532" s="14">
        <f t="shared" si="1158"/>
        <v>3630.7252472492814</v>
      </c>
      <c r="AF532" s="14">
        <f>IFERROR(VLOOKUP($A532,ECFE!$A$16:$AB$348,8,0),0)</f>
        <v>0</v>
      </c>
      <c r="AG532" s="14">
        <f t="shared" si="1159"/>
        <v>0</v>
      </c>
      <c r="AH532" s="14">
        <f>IFERROR(VLOOKUP(A532,ParaFY19!$A$21:$Z$543,7,0),0)</f>
        <v>0</v>
      </c>
      <c r="AI532" s="14">
        <f t="shared" si="1160"/>
        <v>0</v>
      </c>
      <c r="AJ532" s="14">
        <f>IFERROR(VLOOKUP(A532,ConEnroll!$A$7:$S$341,13,0),0)</f>
        <v>0</v>
      </c>
      <c r="AK532" s="14">
        <f t="shared" si="1161"/>
        <v>0</v>
      </c>
      <c r="AL532" s="14">
        <f t="shared" si="1229"/>
        <v>0</v>
      </c>
      <c r="AM532" s="14">
        <f t="shared" si="1162"/>
        <v>0</v>
      </c>
      <c r="AN532" s="14">
        <f t="shared" si="1163"/>
        <v>1159364.8200044497</v>
      </c>
      <c r="AO532" s="14">
        <f t="shared" si="1164"/>
        <v>16562.354571492138</v>
      </c>
      <c r="AP532" s="62"/>
      <c r="AQ532" s="14">
        <f t="shared" si="1230"/>
        <v>1092.7578956714297</v>
      </c>
      <c r="AR532" s="14">
        <f t="shared" si="1122"/>
        <v>0</v>
      </c>
      <c r="AS532" s="14">
        <f t="shared" si="1123"/>
        <v>0</v>
      </c>
      <c r="AT532" s="14">
        <f t="shared" si="1165"/>
        <v>1092.7578956714297</v>
      </c>
      <c r="AU532" s="37">
        <f t="shared" si="1124"/>
        <v>7.0639068268627342E-2</v>
      </c>
      <c r="AV532" s="42"/>
      <c r="AW532" s="14" t="str">
        <f>IFERROR(VLOOKUP($A532,#REF!,27,0),"0")</f>
        <v>0</v>
      </c>
      <c r="AX532" s="14">
        <f t="shared" si="1166"/>
        <v>0</v>
      </c>
      <c r="AY532" s="14" t="str">
        <f>IFERROR(VLOOKUP($A532,SpecEd22!#REF!,23,0)," ")</f>
        <v xml:space="preserve"> </v>
      </c>
      <c r="AZ532" s="14" t="e">
        <f t="shared" si="1167"/>
        <v>#VALUE!</v>
      </c>
      <c r="BA532" s="14">
        <f>IFERROR(VLOOKUP($A532,ECFE!#REF!,23,0),0)</f>
        <v>0</v>
      </c>
      <c r="BB532" s="14">
        <f t="shared" si="1168"/>
        <v>0</v>
      </c>
      <c r="BC532" s="14">
        <f>IFERROR(VLOOKUP($A532,#REF!,17,0),0)</f>
        <v>0</v>
      </c>
      <c r="BD532" s="14">
        <f t="shared" si="1169"/>
        <v>0</v>
      </c>
      <c r="BE532" s="14">
        <f>IFERROR(VLOOKUP($A532,#REF!,9,0),0)</f>
        <v>0</v>
      </c>
      <c r="BF532" s="14">
        <f t="shared" si="1170"/>
        <v>0</v>
      </c>
      <c r="BG532" s="14">
        <v>0</v>
      </c>
      <c r="BH532" s="14">
        <f t="shared" si="1171"/>
        <v>0</v>
      </c>
      <c r="BI532" s="14">
        <f>IFERROR(VLOOKUP($A532,ConEnroll!$A$8:$S$601,15,0),0)</f>
        <v>0</v>
      </c>
      <c r="BJ532" s="14">
        <f t="shared" si="1172"/>
        <v>0</v>
      </c>
      <c r="BK532" s="14">
        <f t="shared" si="1173"/>
        <v>0</v>
      </c>
      <c r="BL532" s="14">
        <f t="shared" si="1174"/>
        <v>0</v>
      </c>
      <c r="BM532" s="14" t="e">
        <f t="shared" si="1175"/>
        <v>#VALUE!</v>
      </c>
      <c r="BN532" s="14" t="e">
        <f t="shared" si="1176"/>
        <v>#VALUE!</v>
      </c>
      <c r="BO532" s="42"/>
      <c r="BP532" s="14">
        <f t="shared" si="1125"/>
        <v>12271.272752814286</v>
      </c>
      <c r="BQ532" s="14" t="e">
        <f t="shared" si="1126"/>
        <v>#VALUE!</v>
      </c>
      <c r="BR532" s="14">
        <f t="shared" si="1177"/>
        <v>0</v>
      </c>
      <c r="BS532" s="14" t="e">
        <f t="shared" si="1127"/>
        <v>#VALUE!</v>
      </c>
      <c r="BT532" s="37" t="e">
        <f t="shared" si="1128"/>
        <v>#VALUE!</v>
      </c>
      <c r="BU532" s="41"/>
      <c r="BV532" s="14" t="str">
        <f>IFERROR(VLOOKUP($A532,#REF!,27,0),"0")</f>
        <v>0</v>
      </c>
      <c r="BW532" s="14">
        <f t="shared" si="1178"/>
        <v>0</v>
      </c>
      <c r="BX532" s="14" t="str">
        <f>IFERROR(VLOOKUP($A532,SpecEd22!$Z$22:$AV$606,59,0)," ")</f>
        <v xml:space="preserve"> </v>
      </c>
      <c r="BY532" s="14" t="e">
        <f t="shared" si="1179"/>
        <v>#VALUE!</v>
      </c>
      <c r="BZ532" s="14">
        <f>IFERROR(VLOOKUP($A532,ECFE!#REF!,25,0),0)</f>
        <v>0</v>
      </c>
      <c r="CA532" s="14">
        <f t="shared" si="1180"/>
        <v>0</v>
      </c>
      <c r="CB532" s="14">
        <f>IFERROR(VLOOKUP($A532,#REF!,17,0),0)</f>
        <v>0</v>
      </c>
      <c r="CC532" s="14">
        <f t="shared" si="1181"/>
        <v>0</v>
      </c>
      <c r="CD532" s="14">
        <f>IFERROR(VLOOKUP($A532,#REF!,9,0),0)</f>
        <v>0</v>
      </c>
      <c r="CE532" s="14">
        <f t="shared" si="1182"/>
        <v>0</v>
      </c>
      <c r="CF532" s="14">
        <v>0</v>
      </c>
      <c r="CG532" s="14">
        <f t="shared" si="1183"/>
        <v>0</v>
      </c>
      <c r="CH532" s="14">
        <f>IFERROR(VLOOKUP($A532,ConEnroll!$A$8:$S$601,15,0),0)</f>
        <v>0</v>
      </c>
      <c r="CI532" s="14">
        <f t="shared" si="1184"/>
        <v>0</v>
      </c>
      <c r="CJ532" s="14">
        <f t="shared" si="1185"/>
        <v>0</v>
      </c>
      <c r="CK532" s="14">
        <f t="shared" si="1186"/>
        <v>0</v>
      </c>
      <c r="CL532" s="14" t="e">
        <f t="shared" si="1187"/>
        <v>#VALUE!</v>
      </c>
      <c r="CM532" s="14" t="e">
        <f t="shared" si="1188"/>
        <v>#VALUE!</v>
      </c>
      <c r="CN532" s="42"/>
      <c r="CO532" s="14">
        <f t="shared" si="1129"/>
        <v>-11838.871428571429</v>
      </c>
      <c r="CP532" s="14" t="e">
        <f t="shared" si="1130"/>
        <v>#VALUE!</v>
      </c>
      <c r="CQ532" s="14">
        <f t="shared" si="1131"/>
        <v>0</v>
      </c>
      <c r="CR532" s="14" t="e">
        <f t="shared" si="1132"/>
        <v>#VALUE!</v>
      </c>
      <c r="CS532" s="37" t="e">
        <f t="shared" si="1133"/>
        <v>#VALUE!</v>
      </c>
      <c r="CT532" s="239"/>
      <c r="CU532" s="239"/>
      <c r="CV532" s="468"/>
      <c r="CW532" s="14">
        <f>IFERROR(VLOOKUP($A532,BaseFY23!$A$7:$AK$527,6,0),0)</f>
        <v>62.729902000000003</v>
      </c>
      <c r="CX532" s="14">
        <f>IFERROR(VLOOKUP($A532,BaseFY23!$A$7:$AN$528,28,0),0)</f>
        <v>711864.24754200003</v>
      </c>
      <c r="CY532" s="14">
        <f t="shared" si="1189"/>
        <v>11348.084802396152</v>
      </c>
      <c r="CZ532" s="14">
        <f>IFERROR(VLOOKUP($A532,SpecEd23!$A$21:$BB$605,23,0)," ")</f>
        <v>241565.62144941406</v>
      </c>
      <c r="DA532" s="14">
        <f t="shared" si="1190"/>
        <v>3850.8847255877117</v>
      </c>
      <c r="DB532" s="14">
        <f>IFERROR(VLOOKUP($A532,ECFE!$A$16:$AB$347,7,0),0)</f>
        <v>0</v>
      </c>
      <c r="DC532" s="14">
        <f t="shared" si="1191"/>
        <v>0</v>
      </c>
      <c r="DD532" s="14">
        <v>0</v>
      </c>
      <c r="DE532" s="14">
        <f t="shared" si="1192"/>
        <v>0</v>
      </c>
      <c r="DF532" s="14">
        <f>IFERROR(VLOOKUP($A532,ConEnroll!$A$7:$S$338,10,0),0)</f>
        <v>0</v>
      </c>
      <c r="DG532" s="14">
        <f t="shared" si="1193"/>
        <v>0</v>
      </c>
      <c r="DH532" s="14">
        <f t="shared" si="1134"/>
        <v>0</v>
      </c>
      <c r="DI532" s="14">
        <f t="shared" si="1194"/>
        <v>0</v>
      </c>
      <c r="DJ532" s="14">
        <f t="shared" si="1135"/>
        <v>953429.86899141409</v>
      </c>
      <c r="DK532" s="14">
        <f t="shared" si="1195"/>
        <v>15198.969527983863</v>
      </c>
      <c r="DL532" s="42"/>
      <c r="DM532" s="14">
        <f>IFERROR(VLOOKUP($A532,HouseFY23!$A$7:$AJ$528,28,0),0)</f>
        <v>752687.347542</v>
      </c>
      <c r="DN532" s="14">
        <f t="shared" si="1196"/>
        <v>11998.860567995149</v>
      </c>
      <c r="DO532" s="14">
        <f>IFERROR(VLOOKUP($A532,Compens80percent!$A$13:$M$560,12,0),0)</f>
        <v>46224.960000000021</v>
      </c>
      <c r="DP532" s="14">
        <f t="shared" si="1196"/>
        <v>736.88876478716668</v>
      </c>
      <c r="DQ532" s="14">
        <f t="shared" si="1197"/>
        <v>798912.30754199997</v>
      </c>
      <c r="DR532" s="14">
        <f t="shared" si="1198"/>
        <v>11413.032964885713</v>
      </c>
      <c r="DS532" s="14">
        <f>IFERROR(VLOOKUP($A532,SpecEd23!$A$21:$Z$550,14,0),0)</f>
        <v>241565.62144941406</v>
      </c>
      <c r="DT532" s="14">
        <f t="shared" si="1199"/>
        <v>3850.8847255877117</v>
      </c>
      <c r="DU532" s="14">
        <f>IFERROR(VLOOKUP($A532,ECFE!$A$16:$AB$347,9,0),0)</f>
        <v>0</v>
      </c>
      <c r="DV532" s="14">
        <f t="shared" si="1200"/>
        <v>0</v>
      </c>
      <c r="DW532" s="14">
        <f>IFERROR(VLOOKUP($A532,ParaFY19!$A$21:$Z$543,7,0),0)</f>
        <v>0</v>
      </c>
      <c r="DX532" s="14">
        <f t="shared" si="1201"/>
        <v>0</v>
      </c>
      <c r="DY532" s="14">
        <f>IFERROR(VLOOKUP($A532,ConEnroll!$A$7:$S$341,13,0),0)</f>
        <v>0</v>
      </c>
      <c r="DZ532" s="14">
        <f t="shared" si="1202"/>
        <v>0</v>
      </c>
      <c r="EA532" s="14">
        <f t="shared" si="1136"/>
        <v>0</v>
      </c>
      <c r="EB532" s="14">
        <f t="shared" si="1203"/>
        <v>0</v>
      </c>
      <c r="EC532" s="14">
        <f t="shared" si="1137"/>
        <v>994252.96899141406</v>
      </c>
      <c r="ED532" s="14">
        <f t="shared" si="1204"/>
        <v>15849.745293582861</v>
      </c>
      <c r="EE532" s="62"/>
      <c r="EF532" s="14">
        <f t="shared" si="1138"/>
        <v>650.77576559899717</v>
      </c>
      <c r="EG532" s="14">
        <f t="shared" si="1139"/>
        <v>0</v>
      </c>
      <c r="EH532" s="14">
        <f t="shared" si="1140"/>
        <v>0</v>
      </c>
      <c r="EI532" s="14">
        <f t="shared" si="1205"/>
        <v>650.77576559899717</v>
      </c>
      <c r="EJ532" s="37">
        <f t="shared" si="1141"/>
        <v>4.2817097856588854E-2</v>
      </c>
      <c r="EK532" s="42"/>
      <c r="EL532" s="14" t="str">
        <f>IFERROR(VLOOKUP($A532,#REF!,27,0),"0")</f>
        <v>0</v>
      </c>
      <c r="EM532" s="14">
        <f t="shared" si="1206"/>
        <v>0</v>
      </c>
      <c r="EN532" s="14" t="str">
        <f>IFERROR(VLOOKUP($A532,SpecEd23!#REF!,23,0)," ")</f>
        <v xml:space="preserve"> </v>
      </c>
      <c r="EO532" s="14" t="e">
        <f t="shared" si="1207"/>
        <v>#VALUE!</v>
      </c>
      <c r="EP532" s="14">
        <f>IFERROR(VLOOKUP($A532,ECFE!#REF!,24,0),0)</f>
        <v>0</v>
      </c>
      <c r="EQ532" s="14">
        <f t="shared" si="1208"/>
        <v>0</v>
      </c>
      <c r="ER532" s="14">
        <f>IFERROR(VLOOKUP($A532,#REF!,30,0),0)</f>
        <v>0</v>
      </c>
      <c r="ES532" s="14">
        <f t="shared" si="1209"/>
        <v>0</v>
      </c>
      <c r="ET532" s="14">
        <f>IFERROR(VLOOKUP($A532,#REF!,12,0),0)</f>
        <v>0</v>
      </c>
      <c r="EU532" s="14">
        <f t="shared" si="1210"/>
        <v>0</v>
      </c>
      <c r="EV532" s="14">
        <v>0</v>
      </c>
      <c r="EW532" s="14">
        <f t="shared" si="1211"/>
        <v>0</v>
      </c>
      <c r="EX532" s="14">
        <f>IFERROR(VLOOKUP($A532,ConEnroll!$A$8:$S$601,16,0),0)</f>
        <v>0</v>
      </c>
      <c r="EY532" s="14">
        <f t="shared" si="1212"/>
        <v>0</v>
      </c>
      <c r="EZ532" s="14">
        <f t="shared" si="1213"/>
        <v>0</v>
      </c>
      <c r="FA532" s="14">
        <f t="shared" si="1214"/>
        <v>0</v>
      </c>
      <c r="FB532" s="14" t="e">
        <f t="shared" si="1215"/>
        <v>#VALUE!</v>
      </c>
      <c r="FC532" s="14" t="e">
        <f t="shared" si="1216"/>
        <v>#VALUE!</v>
      </c>
      <c r="FD532" s="62"/>
      <c r="FE532" s="14">
        <f t="shared" si="1142"/>
        <v>11998.860567995149</v>
      </c>
      <c r="FF532" s="14" t="e">
        <f t="shared" si="1143"/>
        <v>#VALUE!</v>
      </c>
      <c r="FG532" s="14">
        <f t="shared" si="1217"/>
        <v>0</v>
      </c>
      <c r="FH532" s="14" t="e">
        <f t="shared" si="1144"/>
        <v>#VALUE!</v>
      </c>
      <c r="FI532" s="37" t="e">
        <f t="shared" si="1145"/>
        <v>#VALUE!</v>
      </c>
      <c r="FJ532" s="12"/>
      <c r="FK532" s="14" t="str">
        <f>IFERROR(VLOOKUP($A532,#REF!,27,0),"0")</f>
        <v>0</v>
      </c>
      <c r="FL532" s="14">
        <f t="shared" si="1218"/>
        <v>0</v>
      </c>
      <c r="FM532" s="14" t="str">
        <f>IFERROR(VLOOKUP($A532,SpecEd23!$X$22:$Y$610,59,0)," ")</f>
        <v xml:space="preserve"> </v>
      </c>
      <c r="FN532" s="14" t="e">
        <f t="shared" si="1219"/>
        <v>#VALUE!</v>
      </c>
      <c r="FO532" s="14">
        <f>IFERROR(VLOOKUP($A532,ECFE!#REF!,26,0),0)</f>
        <v>0</v>
      </c>
      <c r="FP532" s="14">
        <f t="shared" si="1220"/>
        <v>0</v>
      </c>
      <c r="FQ532" s="14">
        <f>IFERROR(VLOOKUP($A532,#REF!,16,0),0)</f>
        <v>0</v>
      </c>
      <c r="FR532" s="14">
        <f t="shared" si="1221"/>
        <v>0</v>
      </c>
      <c r="FS532" s="14">
        <f>IFERROR(VLOOKUP($A532,#REF!,12,0),0)</f>
        <v>0</v>
      </c>
      <c r="FT532" s="14">
        <f t="shared" si="1222"/>
        <v>0</v>
      </c>
      <c r="FU532" s="14">
        <v>0</v>
      </c>
      <c r="FV532" s="14">
        <f t="shared" si="1223"/>
        <v>0</v>
      </c>
      <c r="FW532" s="14">
        <f>IFERROR(VLOOKUP($A532,ConEnroll!$A$8:$S$601,16,0),0)</f>
        <v>0</v>
      </c>
      <c r="FX532" s="14">
        <f t="shared" si="1224"/>
        <v>0</v>
      </c>
      <c r="FY532" s="14">
        <f t="shared" si="1225"/>
        <v>0</v>
      </c>
      <c r="FZ532" s="14">
        <f t="shared" si="1226"/>
        <v>0</v>
      </c>
      <c r="GA532" s="14" t="e">
        <f t="shared" si="1227"/>
        <v>#VALUE!</v>
      </c>
      <c r="GB532" s="14" t="e">
        <f t="shared" si="1228"/>
        <v>#VALUE!</v>
      </c>
      <c r="GC532" s="39"/>
      <c r="GD532" s="14">
        <f t="shared" si="1146"/>
        <v>-11348.084802396152</v>
      </c>
      <c r="GE532" s="14" t="e">
        <f t="shared" si="1147"/>
        <v>#VALUE!</v>
      </c>
      <c r="GF532" s="14">
        <f t="shared" si="1148"/>
        <v>0</v>
      </c>
      <c r="GG532" s="14" t="e">
        <f t="shared" si="1149"/>
        <v>#VALUE!</v>
      </c>
      <c r="GH532" s="37" t="e">
        <f t="shared" si="1150"/>
        <v>#VALUE!</v>
      </c>
    </row>
    <row r="533" spans="1:190" ht="12.5" x14ac:dyDescent="0.25">
      <c r="A533" s="67">
        <v>4268</v>
      </c>
      <c r="B533" s="35">
        <v>7</v>
      </c>
      <c r="C533" s="14">
        <v>7</v>
      </c>
      <c r="D533" s="14"/>
      <c r="E533" s="14"/>
      <c r="F533" s="35" t="s">
        <v>2384</v>
      </c>
      <c r="G533" s="41"/>
      <c r="H533" s="14">
        <f>IFERROR(VLOOKUP($A533,BaseFY22!$A$7:$AK$528,6,0),0)</f>
        <v>0</v>
      </c>
      <c r="I533" s="14">
        <f>IFERROR(VLOOKUP($A533,BaseFY22!$A$7:$AK$528,28,0),0)</f>
        <v>12372</v>
      </c>
      <c r="J533" s="14">
        <f t="shared" si="1151"/>
        <v>0</v>
      </c>
      <c r="K533" s="14">
        <f>IFERROR(VLOOKUP($A533,SpecEd22!$A$21:$BB$605,24,0)," ")</f>
        <v>163330.81179049055</v>
      </c>
      <c r="L533" s="14">
        <f t="shared" si="1152"/>
        <v>0</v>
      </c>
      <c r="M533" s="14">
        <f>IFERROR(VLOOKUP($A533,ECFE!$A$16:$AB$347,7,0),0)</f>
        <v>0</v>
      </c>
      <c r="N533" s="14">
        <f t="shared" si="1231"/>
        <v>0</v>
      </c>
      <c r="O533" s="14">
        <v>0</v>
      </c>
      <c r="P533" s="14">
        <f t="shared" si="1231"/>
        <v>0</v>
      </c>
      <c r="Q533" s="14">
        <f>IFERROR(VLOOKUP($A533,ConEnroll!$A$7:$S$337,10,0),0)</f>
        <v>0</v>
      </c>
      <c r="R533" s="14">
        <f t="shared" si="1153"/>
        <v>0</v>
      </c>
      <c r="S533" s="14">
        <f t="shared" si="1120"/>
        <v>0</v>
      </c>
      <c r="T533" s="14">
        <f t="shared" si="1154"/>
        <v>0</v>
      </c>
      <c r="U533" s="14">
        <f t="shared" si="1121"/>
        <v>175702.81179049055</v>
      </c>
      <c r="V533" s="14">
        <f t="shared" si="1155"/>
        <v>0</v>
      </c>
      <c r="W533" s="42"/>
      <c r="X533" s="14">
        <f>IFERROR(VLOOKUP($A533,HouseFY22!$A$6:$AJ$528,28,0),0)</f>
        <v>12655</v>
      </c>
      <c r="Y533" s="14">
        <f t="shared" si="1156"/>
        <v>0</v>
      </c>
      <c r="Z533" s="14">
        <f>IFERROR(VLOOKUP($A533,Compens80percent!$A$13:$M$560,12,0),0)</f>
        <v>0</v>
      </c>
      <c r="AA533" s="14">
        <f t="shared" si="1156"/>
        <v>0</v>
      </c>
      <c r="AB533" s="14">
        <f t="shared" si="1157"/>
        <v>12655</v>
      </c>
      <c r="AC533" s="14">
        <f t="shared" si="1156"/>
        <v>0</v>
      </c>
      <c r="AD533" s="14">
        <f>IFERROR(VLOOKUP(A533,SpecEd22!$A$21:$Z$550,14,0),0)</f>
        <v>163330.81179049055</v>
      </c>
      <c r="AE533" s="14">
        <f t="shared" si="1158"/>
        <v>0</v>
      </c>
      <c r="AF533" s="14">
        <f>IFERROR(VLOOKUP($A533,ECFE!$A$16:$AB$348,8,0),0)</f>
        <v>0</v>
      </c>
      <c r="AG533" s="14">
        <f t="shared" si="1159"/>
        <v>0</v>
      </c>
      <c r="AH533" s="14">
        <f>IFERROR(VLOOKUP(A533,ParaFY19!$A$21:$Z$543,7,0),0)</f>
        <v>0</v>
      </c>
      <c r="AI533" s="14">
        <f t="shared" si="1160"/>
        <v>0</v>
      </c>
      <c r="AJ533" s="14">
        <f>IFERROR(VLOOKUP(A533,ConEnroll!$A$7:$S$341,13,0),0)</f>
        <v>0</v>
      </c>
      <c r="AK533" s="14">
        <f t="shared" si="1161"/>
        <v>0</v>
      </c>
      <c r="AL533" s="14">
        <f t="shared" si="1229"/>
        <v>0</v>
      </c>
      <c r="AM533" s="14">
        <f t="shared" si="1162"/>
        <v>0</v>
      </c>
      <c r="AN533" s="14">
        <f t="shared" si="1163"/>
        <v>175985.81179049055</v>
      </c>
      <c r="AO533" s="14">
        <f t="shared" si="1164"/>
        <v>0</v>
      </c>
      <c r="AP533" s="62"/>
      <c r="AQ533" s="14">
        <f t="shared" si="1230"/>
        <v>0</v>
      </c>
      <c r="AR533" s="14">
        <f t="shared" si="1122"/>
        <v>0</v>
      </c>
      <c r="AS533" s="14">
        <f t="shared" si="1123"/>
        <v>0</v>
      </c>
      <c r="AT533" s="14">
        <f t="shared" si="1165"/>
        <v>0</v>
      </c>
      <c r="AU533" s="37">
        <f t="shared" si="1124"/>
        <v>0</v>
      </c>
      <c r="AV533" s="42"/>
      <c r="AW533" s="14" t="str">
        <f>IFERROR(VLOOKUP($A533,#REF!,27,0),"0")</f>
        <v>0</v>
      </c>
      <c r="AX533" s="14">
        <f t="shared" si="1166"/>
        <v>0</v>
      </c>
      <c r="AY533" s="14" t="str">
        <f>IFERROR(VLOOKUP($A533,SpecEd22!#REF!,23,0)," ")</f>
        <v xml:space="preserve"> </v>
      </c>
      <c r="AZ533" s="14">
        <f t="shared" si="1167"/>
        <v>0</v>
      </c>
      <c r="BA533" s="14">
        <f>IFERROR(VLOOKUP($A533,ECFE!#REF!,23,0),0)</f>
        <v>0</v>
      </c>
      <c r="BB533" s="14">
        <f t="shared" si="1168"/>
        <v>0</v>
      </c>
      <c r="BC533" s="14">
        <f>IFERROR(VLOOKUP($A533,#REF!,17,0),0)</f>
        <v>0</v>
      </c>
      <c r="BD533" s="14">
        <f t="shared" si="1169"/>
        <v>0</v>
      </c>
      <c r="BE533" s="14">
        <f>IFERROR(VLOOKUP($A533,#REF!,9,0),0)</f>
        <v>0</v>
      </c>
      <c r="BF533" s="14">
        <f t="shared" si="1170"/>
        <v>0</v>
      </c>
      <c r="BG533" s="14">
        <v>0</v>
      </c>
      <c r="BH533" s="14">
        <f t="shared" si="1171"/>
        <v>0</v>
      </c>
      <c r="BI533" s="14">
        <f>IFERROR(VLOOKUP($A533,ConEnroll!$A$8:$S$601,15,0),0)</f>
        <v>0</v>
      </c>
      <c r="BJ533" s="14">
        <f t="shared" si="1172"/>
        <v>0</v>
      </c>
      <c r="BK533" s="14">
        <f t="shared" si="1173"/>
        <v>0</v>
      </c>
      <c r="BL533" s="14">
        <f t="shared" si="1174"/>
        <v>0</v>
      </c>
      <c r="BM533" s="14" t="e">
        <f t="shared" si="1175"/>
        <v>#VALUE!</v>
      </c>
      <c r="BN533" s="14">
        <f t="shared" si="1176"/>
        <v>0</v>
      </c>
      <c r="BO533" s="42"/>
      <c r="BP533" s="14">
        <f t="shared" si="1125"/>
        <v>0</v>
      </c>
      <c r="BQ533" s="14">
        <f t="shared" si="1126"/>
        <v>0</v>
      </c>
      <c r="BR533" s="14">
        <f t="shared" si="1177"/>
        <v>0</v>
      </c>
      <c r="BS533" s="14">
        <f t="shared" si="1127"/>
        <v>0</v>
      </c>
      <c r="BT533" s="37">
        <f t="shared" si="1128"/>
        <v>0</v>
      </c>
      <c r="BU533" s="41"/>
      <c r="BV533" s="14" t="str">
        <f>IFERROR(VLOOKUP($A533,#REF!,27,0),"0")</f>
        <v>0</v>
      </c>
      <c r="BW533" s="14">
        <f t="shared" si="1178"/>
        <v>0</v>
      </c>
      <c r="BX533" s="14" t="str">
        <f>IFERROR(VLOOKUP($A533,SpecEd22!$Z$22:$AV$606,59,0)," ")</f>
        <v xml:space="preserve"> </v>
      </c>
      <c r="BY533" s="14">
        <f t="shared" si="1179"/>
        <v>0</v>
      </c>
      <c r="BZ533" s="14">
        <f>IFERROR(VLOOKUP($A533,ECFE!#REF!,25,0),0)</f>
        <v>0</v>
      </c>
      <c r="CA533" s="14">
        <f t="shared" si="1180"/>
        <v>0</v>
      </c>
      <c r="CB533" s="14">
        <f>IFERROR(VLOOKUP($A533,#REF!,17,0),0)</f>
        <v>0</v>
      </c>
      <c r="CC533" s="14">
        <f t="shared" si="1181"/>
        <v>0</v>
      </c>
      <c r="CD533" s="14">
        <f>IFERROR(VLOOKUP($A533,#REF!,9,0),0)</f>
        <v>0</v>
      </c>
      <c r="CE533" s="14">
        <f t="shared" si="1182"/>
        <v>0</v>
      </c>
      <c r="CF533" s="14">
        <v>0</v>
      </c>
      <c r="CG533" s="14">
        <f t="shared" si="1183"/>
        <v>0</v>
      </c>
      <c r="CH533" s="14">
        <f>IFERROR(VLOOKUP($A533,ConEnroll!$A$8:$S$601,15,0),0)</f>
        <v>0</v>
      </c>
      <c r="CI533" s="14">
        <f t="shared" si="1184"/>
        <v>0</v>
      </c>
      <c r="CJ533" s="14">
        <f t="shared" si="1185"/>
        <v>0</v>
      </c>
      <c r="CK533" s="14">
        <f t="shared" si="1186"/>
        <v>0</v>
      </c>
      <c r="CL533" s="14" t="e">
        <f t="shared" si="1187"/>
        <v>#VALUE!</v>
      </c>
      <c r="CM533" s="14">
        <f t="shared" si="1188"/>
        <v>0</v>
      </c>
      <c r="CN533" s="42"/>
      <c r="CO533" s="14">
        <f t="shared" si="1129"/>
        <v>0</v>
      </c>
      <c r="CP533" s="14">
        <f t="shared" si="1130"/>
        <v>0</v>
      </c>
      <c r="CQ533" s="14">
        <f t="shared" si="1131"/>
        <v>0</v>
      </c>
      <c r="CR533" s="14">
        <f t="shared" si="1132"/>
        <v>0</v>
      </c>
      <c r="CS533" s="37">
        <f t="shared" si="1133"/>
        <v>0</v>
      </c>
      <c r="CT533" s="239"/>
      <c r="CU533" s="239"/>
      <c r="CV533" s="468"/>
      <c r="CW533" s="14">
        <f>IFERROR(VLOOKUP($A533,BaseFY23!$A$7:$AK$527,6,0),0)</f>
        <v>0</v>
      </c>
      <c r="CX533" s="14">
        <f>IFERROR(VLOOKUP($A533,BaseFY23!$A$7:$AN$528,28,0),0)</f>
        <v>0</v>
      </c>
      <c r="CY533" s="14">
        <f t="shared" si="1189"/>
        <v>0</v>
      </c>
      <c r="CZ533" s="14">
        <f>IFERROR(VLOOKUP($A533,SpecEd23!$A$21:$BB$605,23,0)," ")</f>
        <v>175424.06925052544</v>
      </c>
      <c r="DA533" s="14">
        <f t="shared" si="1190"/>
        <v>0</v>
      </c>
      <c r="DB533" s="14">
        <f>IFERROR(VLOOKUP($A533,ECFE!$A$16:$AB$347,7,0),0)</f>
        <v>0</v>
      </c>
      <c r="DC533" s="14">
        <f t="shared" si="1191"/>
        <v>0</v>
      </c>
      <c r="DD533" s="14">
        <v>0</v>
      </c>
      <c r="DE533" s="14">
        <f t="shared" si="1192"/>
        <v>0</v>
      </c>
      <c r="DF533" s="14">
        <f>IFERROR(VLOOKUP($A533,ConEnroll!$A$7:$S$338,10,0),0)</f>
        <v>0</v>
      </c>
      <c r="DG533" s="14">
        <f t="shared" si="1193"/>
        <v>0</v>
      </c>
      <c r="DH533" s="14">
        <f t="shared" si="1134"/>
        <v>0</v>
      </c>
      <c r="DI533" s="14">
        <f t="shared" si="1194"/>
        <v>0</v>
      </c>
      <c r="DJ533" s="14">
        <f t="shared" si="1135"/>
        <v>175424.06925052544</v>
      </c>
      <c r="DK533" s="14">
        <f t="shared" si="1195"/>
        <v>0</v>
      </c>
      <c r="DL533" s="42"/>
      <c r="DM533" s="14">
        <f>IFERROR(VLOOKUP($A533,HouseFY23!$A$7:$AJ$528,28,0),0)</f>
        <v>0</v>
      </c>
      <c r="DN533" s="14">
        <f t="shared" si="1196"/>
        <v>0</v>
      </c>
      <c r="DO533" s="14">
        <f>IFERROR(VLOOKUP($A533,Compens80percent!$A$13:$M$560,12,0),0)</f>
        <v>0</v>
      </c>
      <c r="DP533" s="14">
        <f t="shared" si="1196"/>
        <v>0</v>
      </c>
      <c r="DQ533" s="14">
        <f t="shared" si="1197"/>
        <v>0</v>
      </c>
      <c r="DR533" s="14">
        <f t="shared" si="1198"/>
        <v>0</v>
      </c>
      <c r="DS533" s="14">
        <f>IFERROR(VLOOKUP($A533,SpecEd23!$A$21:$Z$550,14,0),0)</f>
        <v>175424.06925052544</v>
      </c>
      <c r="DT533" s="14">
        <f t="shared" si="1199"/>
        <v>0</v>
      </c>
      <c r="DU533" s="14">
        <f>IFERROR(VLOOKUP($A533,ECFE!$A$16:$AB$347,9,0),0)</f>
        <v>0</v>
      </c>
      <c r="DV533" s="14">
        <f t="shared" si="1200"/>
        <v>0</v>
      </c>
      <c r="DW533" s="14">
        <f>IFERROR(VLOOKUP($A533,ParaFY19!$A$21:$Z$543,7,0),0)</f>
        <v>0</v>
      </c>
      <c r="DX533" s="14">
        <f t="shared" si="1201"/>
        <v>0</v>
      </c>
      <c r="DY533" s="14">
        <f>IFERROR(VLOOKUP($A533,ConEnroll!$A$7:$S$341,13,0),0)</f>
        <v>0</v>
      </c>
      <c r="DZ533" s="14">
        <f t="shared" si="1202"/>
        <v>0</v>
      </c>
      <c r="EA533" s="14">
        <f t="shared" si="1136"/>
        <v>0</v>
      </c>
      <c r="EB533" s="14">
        <f t="shared" si="1203"/>
        <v>0</v>
      </c>
      <c r="EC533" s="14">
        <f t="shared" si="1137"/>
        <v>175424.06925052544</v>
      </c>
      <c r="ED533" s="14">
        <f t="shared" si="1204"/>
        <v>0</v>
      </c>
      <c r="EE533" s="62"/>
      <c r="EF533" s="14">
        <f t="shared" si="1138"/>
        <v>0</v>
      </c>
      <c r="EG533" s="14">
        <f t="shared" si="1139"/>
        <v>0</v>
      </c>
      <c r="EH533" s="14">
        <f t="shared" si="1140"/>
        <v>0</v>
      </c>
      <c r="EI533" s="14">
        <f t="shared" si="1205"/>
        <v>0</v>
      </c>
      <c r="EJ533" s="37">
        <f t="shared" si="1141"/>
        <v>0</v>
      </c>
      <c r="EK533" s="42"/>
      <c r="EL533" s="14" t="str">
        <f>IFERROR(VLOOKUP($A533,#REF!,27,0),"0")</f>
        <v>0</v>
      </c>
      <c r="EM533" s="14">
        <f t="shared" si="1206"/>
        <v>0</v>
      </c>
      <c r="EN533" s="14" t="str">
        <f>IFERROR(VLOOKUP($A533,SpecEd23!#REF!,23,0)," ")</f>
        <v xml:space="preserve"> </v>
      </c>
      <c r="EO533" s="14">
        <f t="shared" si="1207"/>
        <v>0</v>
      </c>
      <c r="EP533" s="14">
        <f>IFERROR(VLOOKUP($A533,ECFE!#REF!,24,0),0)</f>
        <v>0</v>
      </c>
      <c r="EQ533" s="14">
        <f t="shared" si="1208"/>
        <v>0</v>
      </c>
      <c r="ER533" s="14">
        <f>IFERROR(VLOOKUP($A533,#REF!,30,0),0)</f>
        <v>0</v>
      </c>
      <c r="ES533" s="14">
        <f t="shared" si="1209"/>
        <v>0</v>
      </c>
      <c r="ET533" s="14">
        <f>IFERROR(VLOOKUP($A533,#REF!,12,0),0)</f>
        <v>0</v>
      </c>
      <c r="EU533" s="14">
        <f t="shared" si="1210"/>
        <v>0</v>
      </c>
      <c r="EV533" s="14">
        <v>0</v>
      </c>
      <c r="EW533" s="14">
        <f t="shared" si="1211"/>
        <v>0</v>
      </c>
      <c r="EX533" s="14">
        <f>IFERROR(VLOOKUP($A533,ConEnroll!$A$8:$S$601,16,0),0)</f>
        <v>0</v>
      </c>
      <c r="EY533" s="14">
        <f t="shared" si="1212"/>
        <v>0</v>
      </c>
      <c r="EZ533" s="14">
        <f t="shared" si="1213"/>
        <v>0</v>
      </c>
      <c r="FA533" s="14">
        <f t="shared" si="1214"/>
        <v>0</v>
      </c>
      <c r="FB533" s="14" t="e">
        <f t="shared" si="1215"/>
        <v>#VALUE!</v>
      </c>
      <c r="FC533" s="14">
        <f t="shared" si="1216"/>
        <v>0</v>
      </c>
      <c r="FD533" s="62"/>
      <c r="FE533" s="14">
        <f t="shared" si="1142"/>
        <v>0</v>
      </c>
      <c r="FF533" s="14">
        <f t="shared" si="1143"/>
        <v>0</v>
      </c>
      <c r="FG533" s="14">
        <f t="shared" si="1217"/>
        <v>0</v>
      </c>
      <c r="FH533" s="14">
        <f t="shared" si="1144"/>
        <v>0</v>
      </c>
      <c r="FI533" s="37">
        <f t="shared" si="1145"/>
        <v>0</v>
      </c>
      <c r="FJ533" s="12"/>
      <c r="FK533" s="14" t="str">
        <f>IFERROR(VLOOKUP($A533,#REF!,27,0),"0")</f>
        <v>0</v>
      </c>
      <c r="FL533" s="14">
        <f t="shared" si="1218"/>
        <v>0</v>
      </c>
      <c r="FM533" s="14" t="str">
        <f>IFERROR(VLOOKUP($A533,SpecEd23!$X$22:$Y$610,59,0)," ")</f>
        <v xml:space="preserve"> </v>
      </c>
      <c r="FN533" s="14">
        <f t="shared" si="1219"/>
        <v>0</v>
      </c>
      <c r="FO533" s="14">
        <f>IFERROR(VLOOKUP($A533,ECFE!#REF!,26,0),0)</f>
        <v>0</v>
      </c>
      <c r="FP533" s="14">
        <f t="shared" si="1220"/>
        <v>0</v>
      </c>
      <c r="FQ533" s="14">
        <f>IFERROR(VLOOKUP($A533,#REF!,16,0),0)</f>
        <v>0</v>
      </c>
      <c r="FR533" s="14">
        <f t="shared" si="1221"/>
        <v>0</v>
      </c>
      <c r="FS533" s="14">
        <f>IFERROR(VLOOKUP($A533,#REF!,12,0),0)</f>
        <v>0</v>
      </c>
      <c r="FT533" s="14">
        <f t="shared" si="1222"/>
        <v>0</v>
      </c>
      <c r="FU533" s="14">
        <v>0</v>
      </c>
      <c r="FV533" s="14">
        <f t="shared" si="1223"/>
        <v>0</v>
      </c>
      <c r="FW533" s="14">
        <f>IFERROR(VLOOKUP($A533,ConEnroll!$A$8:$S$601,16,0),0)</f>
        <v>0</v>
      </c>
      <c r="FX533" s="14">
        <f t="shared" si="1224"/>
        <v>0</v>
      </c>
      <c r="FY533" s="14">
        <f t="shared" si="1225"/>
        <v>0</v>
      </c>
      <c r="FZ533" s="14">
        <f t="shared" si="1226"/>
        <v>0</v>
      </c>
      <c r="GA533" s="14" t="e">
        <f t="shared" si="1227"/>
        <v>#VALUE!</v>
      </c>
      <c r="GB533" s="14">
        <f t="shared" si="1228"/>
        <v>0</v>
      </c>
      <c r="GC533" s="39"/>
      <c r="GD533" s="14">
        <f t="shared" si="1146"/>
        <v>0</v>
      </c>
      <c r="GE533" s="14">
        <f t="shared" si="1147"/>
        <v>0</v>
      </c>
      <c r="GF533" s="14">
        <f t="shared" si="1148"/>
        <v>0</v>
      </c>
      <c r="GG533" s="14">
        <f t="shared" si="1149"/>
        <v>0</v>
      </c>
      <c r="GH533" s="37">
        <f t="shared" si="1150"/>
        <v>0</v>
      </c>
    </row>
    <row r="534" spans="1:190" ht="12.5" x14ac:dyDescent="0.25">
      <c r="A534" s="67">
        <v>4269</v>
      </c>
      <c r="B534" s="35">
        <v>7</v>
      </c>
      <c r="C534" s="14">
        <v>7</v>
      </c>
      <c r="D534" s="14"/>
      <c r="E534" s="14"/>
      <c r="F534" s="35" t="s">
        <v>2385</v>
      </c>
      <c r="G534" s="41"/>
      <c r="H534" s="14">
        <f>IFERROR(VLOOKUP($A534,BaseFY22!$A$7:$AK$528,6,0),0)</f>
        <v>105</v>
      </c>
      <c r="I534" s="14">
        <f>IFERROR(VLOOKUP($A534,BaseFY22!$A$7:$AK$528,28,0),0)</f>
        <v>1006496</v>
      </c>
      <c r="J534" s="14">
        <f t="shared" si="1151"/>
        <v>9585.6761904761897</v>
      </c>
      <c r="K534" s="14">
        <f>IFERROR(VLOOKUP($A534,SpecEd22!$A$21:$BB$605,24,0)," ")</f>
        <v>167005.59154640132</v>
      </c>
      <c r="L534" s="14">
        <f t="shared" si="1152"/>
        <v>1590.5294432990602</v>
      </c>
      <c r="M534" s="14">
        <f>IFERROR(VLOOKUP($A534,ECFE!$A$16:$AB$347,7,0),0)</f>
        <v>0</v>
      </c>
      <c r="N534" s="14">
        <f t="shared" si="1231"/>
        <v>0</v>
      </c>
      <c r="O534" s="14">
        <v>0</v>
      </c>
      <c r="P534" s="14">
        <f t="shared" si="1231"/>
        <v>0</v>
      </c>
      <c r="Q534" s="14">
        <f>IFERROR(VLOOKUP($A534,ConEnroll!$A$7:$S$337,10,0),0)</f>
        <v>0</v>
      </c>
      <c r="R534" s="14">
        <f t="shared" si="1153"/>
        <v>0</v>
      </c>
      <c r="S534" s="14">
        <f t="shared" si="1120"/>
        <v>0</v>
      </c>
      <c r="T534" s="14">
        <f t="shared" si="1154"/>
        <v>0</v>
      </c>
      <c r="U534" s="14">
        <f t="shared" si="1121"/>
        <v>1173501.5915464014</v>
      </c>
      <c r="V534" s="14">
        <f t="shared" si="1155"/>
        <v>11176.205633775251</v>
      </c>
      <c r="W534" s="42"/>
      <c r="X534" s="14">
        <f>IFERROR(VLOOKUP($A534,HouseFY22!$A$6:$AJ$528,28,0),0)</f>
        <v>1050083.82751</v>
      </c>
      <c r="Y534" s="14">
        <f t="shared" si="1156"/>
        <v>10000.798357238094</v>
      </c>
      <c r="Z534" s="14">
        <f>IFERROR(VLOOKUP($A534,Compens80percent!$A$13:$M$560,12,0),0)</f>
        <v>28926.400000000023</v>
      </c>
      <c r="AA534" s="14">
        <f t="shared" si="1156"/>
        <v>275.48952380952403</v>
      </c>
      <c r="AB534" s="14">
        <f t="shared" si="1157"/>
        <v>1079010.2275100001</v>
      </c>
      <c r="AC534" s="14">
        <f t="shared" si="1156"/>
        <v>10276.28788104762</v>
      </c>
      <c r="AD534" s="14">
        <f>IFERROR(VLOOKUP(A534,SpecEd22!$A$21:$Z$550,14,0),0)</f>
        <v>167005.59154640132</v>
      </c>
      <c r="AE534" s="14">
        <f t="shared" si="1158"/>
        <v>1590.5294432990602</v>
      </c>
      <c r="AF534" s="14">
        <f>IFERROR(VLOOKUP($A534,ECFE!$A$16:$AB$348,8,0),0)</f>
        <v>0</v>
      </c>
      <c r="AG534" s="14">
        <f t="shared" si="1159"/>
        <v>0</v>
      </c>
      <c r="AH534" s="14">
        <f>IFERROR(VLOOKUP(A534,ParaFY19!$A$21:$Z$543,7,0),0)</f>
        <v>0</v>
      </c>
      <c r="AI534" s="14">
        <f t="shared" si="1160"/>
        <v>0</v>
      </c>
      <c r="AJ534" s="14">
        <f>IFERROR(VLOOKUP(A534,ConEnroll!$A$7:$S$341,13,0),0)</f>
        <v>0</v>
      </c>
      <c r="AK534" s="14">
        <f t="shared" si="1161"/>
        <v>0</v>
      </c>
      <c r="AL534" s="14">
        <f t="shared" si="1229"/>
        <v>0</v>
      </c>
      <c r="AM534" s="14">
        <f t="shared" si="1162"/>
        <v>0</v>
      </c>
      <c r="AN534" s="14">
        <f t="shared" si="1163"/>
        <v>1246015.8190564015</v>
      </c>
      <c r="AO534" s="14">
        <f t="shared" si="1164"/>
        <v>11866.817324346681</v>
      </c>
      <c r="AP534" s="62"/>
      <c r="AQ534" s="14">
        <f t="shared" si="1230"/>
        <v>690.61169057142979</v>
      </c>
      <c r="AR534" s="14">
        <f t="shared" si="1122"/>
        <v>0</v>
      </c>
      <c r="AS534" s="14">
        <f t="shared" si="1123"/>
        <v>0</v>
      </c>
      <c r="AT534" s="14">
        <f t="shared" si="1165"/>
        <v>690.61169057142979</v>
      </c>
      <c r="AU534" s="37">
        <f t="shared" si="1124"/>
        <v>6.1793037207937052E-2</v>
      </c>
      <c r="AV534" s="42"/>
      <c r="AW534" s="14" t="str">
        <f>IFERROR(VLOOKUP($A534,#REF!,27,0),"0")</f>
        <v>0</v>
      </c>
      <c r="AX534" s="14">
        <f t="shared" si="1166"/>
        <v>0</v>
      </c>
      <c r="AY534" s="14" t="str">
        <f>IFERROR(VLOOKUP($A534,SpecEd22!#REF!,23,0)," ")</f>
        <v xml:space="preserve"> </v>
      </c>
      <c r="AZ534" s="14" t="e">
        <f t="shared" si="1167"/>
        <v>#VALUE!</v>
      </c>
      <c r="BA534" s="14">
        <f>IFERROR(VLOOKUP($A534,ECFE!#REF!,23,0),0)</f>
        <v>0</v>
      </c>
      <c r="BB534" s="14">
        <f t="shared" si="1168"/>
        <v>0</v>
      </c>
      <c r="BC534" s="14">
        <f>IFERROR(VLOOKUP($A534,#REF!,17,0),0)</f>
        <v>0</v>
      </c>
      <c r="BD534" s="14">
        <f t="shared" si="1169"/>
        <v>0</v>
      </c>
      <c r="BE534" s="14">
        <f>IFERROR(VLOOKUP($A534,#REF!,9,0),0)</f>
        <v>0</v>
      </c>
      <c r="BF534" s="14">
        <f t="shared" si="1170"/>
        <v>0</v>
      </c>
      <c r="BG534" s="14">
        <v>0</v>
      </c>
      <c r="BH534" s="14">
        <f t="shared" si="1171"/>
        <v>0</v>
      </c>
      <c r="BI534" s="14">
        <f>IFERROR(VLOOKUP($A534,ConEnroll!$A$8:$S$601,15,0),0)</f>
        <v>0</v>
      </c>
      <c r="BJ534" s="14">
        <f t="shared" si="1172"/>
        <v>0</v>
      </c>
      <c r="BK534" s="14">
        <f t="shared" si="1173"/>
        <v>0</v>
      </c>
      <c r="BL534" s="14">
        <f t="shared" si="1174"/>
        <v>0</v>
      </c>
      <c r="BM534" s="14" t="e">
        <f t="shared" si="1175"/>
        <v>#VALUE!</v>
      </c>
      <c r="BN534" s="14" t="e">
        <f t="shared" si="1176"/>
        <v>#VALUE!</v>
      </c>
      <c r="BO534" s="42"/>
      <c r="BP534" s="14">
        <f t="shared" si="1125"/>
        <v>10000.798357238094</v>
      </c>
      <c r="BQ534" s="14" t="e">
        <f t="shared" si="1126"/>
        <v>#VALUE!</v>
      </c>
      <c r="BR534" s="14">
        <f t="shared" si="1177"/>
        <v>0</v>
      </c>
      <c r="BS534" s="14" t="e">
        <f t="shared" si="1127"/>
        <v>#VALUE!</v>
      </c>
      <c r="BT534" s="37" t="e">
        <f t="shared" si="1128"/>
        <v>#VALUE!</v>
      </c>
      <c r="BU534" s="41"/>
      <c r="BV534" s="14" t="str">
        <f>IFERROR(VLOOKUP($A534,#REF!,27,0),"0")</f>
        <v>0</v>
      </c>
      <c r="BW534" s="14">
        <f t="shared" si="1178"/>
        <v>0</v>
      </c>
      <c r="BX534" s="14" t="str">
        <f>IFERROR(VLOOKUP($A534,SpecEd22!$Z$22:$AV$606,59,0)," ")</f>
        <v xml:space="preserve"> </v>
      </c>
      <c r="BY534" s="14" t="e">
        <f t="shared" si="1179"/>
        <v>#VALUE!</v>
      </c>
      <c r="BZ534" s="14">
        <f>IFERROR(VLOOKUP($A534,ECFE!#REF!,25,0),0)</f>
        <v>0</v>
      </c>
      <c r="CA534" s="14">
        <f t="shared" si="1180"/>
        <v>0</v>
      </c>
      <c r="CB534" s="14">
        <f>IFERROR(VLOOKUP($A534,#REF!,17,0),0)</f>
        <v>0</v>
      </c>
      <c r="CC534" s="14">
        <f t="shared" si="1181"/>
        <v>0</v>
      </c>
      <c r="CD534" s="14">
        <f>IFERROR(VLOOKUP($A534,#REF!,9,0),0)</f>
        <v>0</v>
      </c>
      <c r="CE534" s="14">
        <f t="shared" si="1182"/>
        <v>0</v>
      </c>
      <c r="CF534" s="14">
        <v>0</v>
      </c>
      <c r="CG534" s="14">
        <f t="shared" si="1183"/>
        <v>0</v>
      </c>
      <c r="CH534" s="14">
        <f>IFERROR(VLOOKUP($A534,ConEnroll!$A$8:$S$601,15,0),0)</f>
        <v>0</v>
      </c>
      <c r="CI534" s="14">
        <f t="shared" si="1184"/>
        <v>0</v>
      </c>
      <c r="CJ534" s="14">
        <f t="shared" si="1185"/>
        <v>0</v>
      </c>
      <c r="CK534" s="14">
        <f t="shared" si="1186"/>
        <v>0</v>
      </c>
      <c r="CL534" s="14" t="e">
        <f t="shared" si="1187"/>
        <v>#VALUE!</v>
      </c>
      <c r="CM534" s="14" t="e">
        <f t="shared" si="1188"/>
        <v>#VALUE!</v>
      </c>
      <c r="CN534" s="42"/>
      <c r="CO534" s="14">
        <f t="shared" si="1129"/>
        <v>-9585.6761904761897</v>
      </c>
      <c r="CP534" s="14" t="e">
        <f t="shared" si="1130"/>
        <v>#VALUE!</v>
      </c>
      <c r="CQ534" s="14">
        <f t="shared" si="1131"/>
        <v>0</v>
      </c>
      <c r="CR534" s="14" t="e">
        <f t="shared" si="1132"/>
        <v>#VALUE!</v>
      </c>
      <c r="CS534" s="37" t="e">
        <f t="shared" si="1133"/>
        <v>#VALUE!</v>
      </c>
      <c r="CT534" s="239"/>
      <c r="CU534" s="239"/>
      <c r="CV534" s="468"/>
      <c r="CW534" s="14">
        <f>IFERROR(VLOOKUP($A534,BaseFY23!$A$7:$AK$527,6,0),0)</f>
        <v>185.89285699999999</v>
      </c>
      <c r="CX534" s="14">
        <f>IFERROR(VLOOKUP($A534,BaseFY23!$A$7:$AN$528,28,0),0)</f>
        <v>1738803</v>
      </c>
      <c r="CY534" s="14">
        <f t="shared" si="1189"/>
        <v>9353.7913616551723</v>
      </c>
      <c r="CZ534" s="14">
        <f>IFERROR(VLOOKUP($A534,SpecEd23!$A$21:$BB$605,23,0)," ")</f>
        <v>178137.13526146545</v>
      </c>
      <c r="DA534" s="14">
        <f t="shared" si="1190"/>
        <v>958.27853816602249</v>
      </c>
      <c r="DB534" s="14">
        <f>IFERROR(VLOOKUP($A534,ECFE!$A$16:$AB$347,7,0),0)</f>
        <v>0</v>
      </c>
      <c r="DC534" s="14">
        <f t="shared" si="1191"/>
        <v>0</v>
      </c>
      <c r="DD534" s="14">
        <v>0</v>
      </c>
      <c r="DE534" s="14">
        <f t="shared" si="1192"/>
        <v>0</v>
      </c>
      <c r="DF534" s="14">
        <f>IFERROR(VLOOKUP($A534,ConEnroll!$A$7:$S$338,10,0),0)</f>
        <v>0</v>
      </c>
      <c r="DG534" s="14">
        <f t="shared" si="1193"/>
        <v>0</v>
      </c>
      <c r="DH534" s="14">
        <f t="shared" si="1134"/>
        <v>0</v>
      </c>
      <c r="DI534" s="14">
        <f t="shared" si="1194"/>
        <v>0</v>
      </c>
      <c r="DJ534" s="14">
        <f t="shared" si="1135"/>
        <v>1916940.1352614653</v>
      </c>
      <c r="DK534" s="14">
        <f t="shared" si="1195"/>
        <v>10312.069899821194</v>
      </c>
      <c r="DL534" s="42"/>
      <c r="DM534" s="14">
        <f>IFERROR(VLOOKUP($A534,HouseFY23!$A$7:$AJ$528,28,0),0)</f>
        <v>1831201.74</v>
      </c>
      <c r="DN534" s="14">
        <f t="shared" si="1196"/>
        <v>9850.8451026711591</v>
      </c>
      <c r="DO534" s="14">
        <f>IFERROR(VLOOKUP($A534,Compens80percent!$A$13:$M$560,12,0),0)</f>
        <v>28926.400000000023</v>
      </c>
      <c r="DP534" s="14">
        <f t="shared" si="1196"/>
        <v>155.60791558548172</v>
      </c>
      <c r="DQ534" s="14">
        <f t="shared" si="1197"/>
        <v>1860128.1400000001</v>
      </c>
      <c r="DR534" s="14">
        <f t="shared" si="1198"/>
        <v>17715.506095238095</v>
      </c>
      <c r="DS534" s="14">
        <f>IFERROR(VLOOKUP($A534,SpecEd23!$A$21:$Z$550,14,0),0)</f>
        <v>178137.13526146545</v>
      </c>
      <c r="DT534" s="14">
        <f t="shared" si="1199"/>
        <v>958.27853816602249</v>
      </c>
      <c r="DU534" s="14">
        <f>IFERROR(VLOOKUP($A534,ECFE!$A$16:$AB$347,9,0),0)</f>
        <v>0</v>
      </c>
      <c r="DV534" s="14">
        <f t="shared" si="1200"/>
        <v>0</v>
      </c>
      <c r="DW534" s="14">
        <f>IFERROR(VLOOKUP($A534,ParaFY19!$A$21:$Z$543,7,0),0)</f>
        <v>0</v>
      </c>
      <c r="DX534" s="14">
        <f t="shared" si="1201"/>
        <v>0</v>
      </c>
      <c r="DY534" s="14">
        <f>IFERROR(VLOOKUP($A534,ConEnroll!$A$7:$S$341,13,0),0)</f>
        <v>0</v>
      </c>
      <c r="DZ534" s="14">
        <f t="shared" si="1202"/>
        <v>0</v>
      </c>
      <c r="EA534" s="14">
        <f t="shared" si="1136"/>
        <v>0</v>
      </c>
      <c r="EB534" s="14">
        <f t="shared" si="1203"/>
        <v>0</v>
      </c>
      <c r="EC534" s="14">
        <f t="shared" si="1137"/>
        <v>2009338.8752614656</v>
      </c>
      <c r="ED534" s="14">
        <f t="shared" si="1204"/>
        <v>10809.123640837182</v>
      </c>
      <c r="EE534" s="62"/>
      <c r="EF534" s="14">
        <f t="shared" si="1138"/>
        <v>497.05374101598682</v>
      </c>
      <c r="EG534" s="14">
        <f t="shared" si="1139"/>
        <v>0</v>
      </c>
      <c r="EH534" s="14">
        <f t="shared" si="1140"/>
        <v>0</v>
      </c>
      <c r="EI534" s="14">
        <f t="shared" si="1205"/>
        <v>497.05374101598682</v>
      </c>
      <c r="EJ534" s="37">
        <f t="shared" si="1141"/>
        <v>4.8201160954563109E-2</v>
      </c>
      <c r="EK534" s="42"/>
      <c r="EL534" s="14" t="str">
        <f>IFERROR(VLOOKUP($A534,#REF!,27,0),"0")</f>
        <v>0</v>
      </c>
      <c r="EM534" s="14">
        <f t="shared" si="1206"/>
        <v>0</v>
      </c>
      <c r="EN534" s="14" t="str">
        <f>IFERROR(VLOOKUP($A534,SpecEd23!#REF!,23,0)," ")</f>
        <v xml:space="preserve"> </v>
      </c>
      <c r="EO534" s="14" t="e">
        <f t="shared" si="1207"/>
        <v>#VALUE!</v>
      </c>
      <c r="EP534" s="14">
        <f>IFERROR(VLOOKUP($A534,ECFE!#REF!,24,0),0)</f>
        <v>0</v>
      </c>
      <c r="EQ534" s="14">
        <f t="shared" si="1208"/>
        <v>0</v>
      </c>
      <c r="ER534" s="14">
        <f>IFERROR(VLOOKUP($A534,#REF!,30,0),0)</f>
        <v>0</v>
      </c>
      <c r="ES534" s="14">
        <f t="shared" si="1209"/>
        <v>0</v>
      </c>
      <c r="ET534" s="14">
        <f>IFERROR(VLOOKUP($A534,#REF!,12,0),0)</f>
        <v>0</v>
      </c>
      <c r="EU534" s="14">
        <f t="shared" si="1210"/>
        <v>0</v>
      </c>
      <c r="EV534" s="14">
        <v>0</v>
      </c>
      <c r="EW534" s="14">
        <f t="shared" si="1211"/>
        <v>0</v>
      </c>
      <c r="EX534" s="14">
        <f>IFERROR(VLOOKUP($A534,ConEnroll!$A$8:$S$601,16,0),0)</f>
        <v>0</v>
      </c>
      <c r="EY534" s="14">
        <f t="shared" si="1212"/>
        <v>0</v>
      </c>
      <c r="EZ534" s="14">
        <f t="shared" si="1213"/>
        <v>0</v>
      </c>
      <c r="FA534" s="14">
        <f t="shared" si="1214"/>
        <v>0</v>
      </c>
      <c r="FB534" s="14" t="e">
        <f t="shared" si="1215"/>
        <v>#VALUE!</v>
      </c>
      <c r="FC534" s="14" t="e">
        <f t="shared" si="1216"/>
        <v>#VALUE!</v>
      </c>
      <c r="FD534" s="62"/>
      <c r="FE534" s="14">
        <f t="shared" si="1142"/>
        <v>9850.8451026711591</v>
      </c>
      <c r="FF534" s="14" t="e">
        <f t="shared" si="1143"/>
        <v>#VALUE!</v>
      </c>
      <c r="FG534" s="14">
        <f t="shared" si="1217"/>
        <v>0</v>
      </c>
      <c r="FH534" s="14" t="e">
        <f t="shared" si="1144"/>
        <v>#VALUE!</v>
      </c>
      <c r="FI534" s="37" t="e">
        <f t="shared" si="1145"/>
        <v>#VALUE!</v>
      </c>
      <c r="FJ534" s="12"/>
      <c r="FK534" s="14" t="str">
        <f>IFERROR(VLOOKUP($A534,#REF!,27,0),"0")</f>
        <v>0</v>
      </c>
      <c r="FL534" s="14">
        <f t="shared" si="1218"/>
        <v>0</v>
      </c>
      <c r="FM534" s="14" t="str">
        <f>IFERROR(VLOOKUP($A534,SpecEd23!$X$22:$Y$610,59,0)," ")</f>
        <v xml:space="preserve"> </v>
      </c>
      <c r="FN534" s="14" t="e">
        <f t="shared" si="1219"/>
        <v>#VALUE!</v>
      </c>
      <c r="FO534" s="14">
        <f>IFERROR(VLOOKUP($A534,ECFE!#REF!,26,0),0)</f>
        <v>0</v>
      </c>
      <c r="FP534" s="14">
        <f t="shared" si="1220"/>
        <v>0</v>
      </c>
      <c r="FQ534" s="14">
        <f>IFERROR(VLOOKUP($A534,#REF!,16,0),0)</f>
        <v>0</v>
      </c>
      <c r="FR534" s="14">
        <f t="shared" si="1221"/>
        <v>0</v>
      </c>
      <c r="FS534" s="14">
        <f>IFERROR(VLOOKUP($A534,#REF!,12,0),0)</f>
        <v>0</v>
      </c>
      <c r="FT534" s="14">
        <f t="shared" si="1222"/>
        <v>0</v>
      </c>
      <c r="FU534" s="14">
        <v>0</v>
      </c>
      <c r="FV534" s="14">
        <f t="shared" si="1223"/>
        <v>0</v>
      </c>
      <c r="FW534" s="14">
        <f>IFERROR(VLOOKUP($A534,ConEnroll!$A$8:$S$601,16,0),0)</f>
        <v>0</v>
      </c>
      <c r="FX534" s="14">
        <f t="shared" si="1224"/>
        <v>0</v>
      </c>
      <c r="FY534" s="14">
        <f t="shared" si="1225"/>
        <v>0</v>
      </c>
      <c r="FZ534" s="14">
        <f t="shared" si="1226"/>
        <v>0</v>
      </c>
      <c r="GA534" s="14" t="e">
        <f t="shared" si="1227"/>
        <v>#VALUE!</v>
      </c>
      <c r="GB534" s="14" t="e">
        <f t="shared" si="1228"/>
        <v>#VALUE!</v>
      </c>
      <c r="GC534" s="39"/>
      <c r="GD534" s="14">
        <f t="shared" si="1146"/>
        <v>-9353.7913616551723</v>
      </c>
      <c r="GE534" s="14" t="e">
        <f t="shared" si="1147"/>
        <v>#VALUE!</v>
      </c>
      <c r="GF534" s="14">
        <f t="shared" si="1148"/>
        <v>0</v>
      </c>
      <c r="GG534" s="14" t="e">
        <f t="shared" si="1149"/>
        <v>#VALUE!</v>
      </c>
      <c r="GH534" s="37" t="e">
        <f t="shared" si="1150"/>
        <v>#VALUE!</v>
      </c>
    </row>
    <row r="535" spans="1:190" ht="12.5" x14ac:dyDescent="0.25">
      <c r="A535" s="67">
        <v>4271</v>
      </c>
      <c r="B535" s="12">
        <v>7</v>
      </c>
      <c r="C535" s="14">
        <v>7</v>
      </c>
      <c r="D535" s="14"/>
      <c r="E535" s="14"/>
      <c r="F535" s="12" t="s">
        <v>2386</v>
      </c>
      <c r="G535" s="41"/>
      <c r="H535" s="14">
        <f>IFERROR(VLOOKUP($A535,BaseFY22!$A$7:$AK$528,6,0),0)</f>
        <v>138</v>
      </c>
      <c r="I535" s="14">
        <f>IFERROR(VLOOKUP($A535,BaseFY22!$A$7:$AK$528,28,0),0)</f>
        <v>1035626.2</v>
      </c>
      <c r="J535" s="14">
        <f t="shared" si="1151"/>
        <v>7504.5376811594197</v>
      </c>
      <c r="K535" s="14">
        <f>IFERROR(VLOOKUP($A535,SpecEd22!$A$21:$BB$605,24,0)," ")</f>
        <v>539313.61734372878</v>
      </c>
      <c r="L535" s="14">
        <f t="shared" si="1152"/>
        <v>3908.0696908965851</v>
      </c>
      <c r="M535" s="14">
        <f>IFERROR(VLOOKUP($A535,ECFE!$A$16:$AB$347,7,0),0)</f>
        <v>0</v>
      </c>
      <c r="N535" s="14">
        <f t="shared" si="1231"/>
        <v>0</v>
      </c>
      <c r="O535" s="14">
        <v>0</v>
      </c>
      <c r="P535" s="14">
        <f t="shared" si="1231"/>
        <v>0</v>
      </c>
      <c r="Q535" s="14">
        <f>IFERROR(VLOOKUP($A535,ConEnroll!$A$7:$S$337,10,0),0)</f>
        <v>0</v>
      </c>
      <c r="R535" s="14">
        <f t="shared" si="1153"/>
        <v>0</v>
      </c>
      <c r="S535" s="14">
        <f t="shared" ref="S535:S544" si="1232">+M535+O535+Q535</f>
        <v>0</v>
      </c>
      <c r="T535" s="14">
        <f t="shared" si="1154"/>
        <v>0</v>
      </c>
      <c r="U535" s="14">
        <f t="shared" ref="U535:U544" si="1233">+I535+K535+S535</f>
        <v>1574939.8173437286</v>
      </c>
      <c r="V535" s="14">
        <f t="shared" si="1155"/>
        <v>11412.607372056005</v>
      </c>
      <c r="W535" s="42"/>
      <c r="X535" s="14">
        <f>IFERROR(VLOOKUP($A535,HouseFY22!$A$6:$AJ$528,28,0),0)</f>
        <v>1055207.4767380001</v>
      </c>
      <c r="Y535" s="14">
        <f t="shared" si="1156"/>
        <v>7646.4309908550731</v>
      </c>
      <c r="Z535" s="14">
        <f>IFERROR(VLOOKUP($A535,Compens80percent!$A$13:$M$560,12,0),0)</f>
        <v>0</v>
      </c>
      <c r="AA535" s="14">
        <f t="shared" si="1156"/>
        <v>0</v>
      </c>
      <c r="AB535" s="14">
        <f t="shared" si="1157"/>
        <v>1055207.4767380001</v>
      </c>
      <c r="AC535" s="14">
        <f t="shared" si="1156"/>
        <v>7646.4309908550731</v>
      </c>
      <c r="AD535" s="14">
        <f>IFERROR(VLOOKUP(A535,SpecEd22!$A$21:$Z$550,14,0),0)</f>
        <v>539313.61734372878</v>
      </c>
      <c r="AE535" s="14">
        <f t="shared" si="1158"/>
        <v>3908.0696908965851</v>
      </c>
      <c r="AF535" s="14">
        <f>IFERROR(VLOOKUP($A535,ECFE!$A$16:$AB$348,8,0),0)</f>
        <v>0</v>
      </c>
      <c r="AG535" s="14">
        <f t="shared" si="1159"/>
        <v>0</v>
      </c>
      <c r="AH535" s="14">
        <f>IFERROR(VLOOKUP(A535,ParaFY19!$A$21:$Z$543,7,0),0)</f>
        <v>0</v>
      </c>
      <c r="AI535" s="14">
        <f t="shared" si="1160"/>
        <v>0</v>
      </c>
      <c r="AJ535" s="14">
        <f>IFERROR(VLOOKUP(A535,ConEnroll!$A$7:$S$341,13,0),0)</f>
        <v>0</v>
      </c>
      <c r="AK535" s="14">
        <f t="shared" si="1161"/>
        <v>0</v>
      </c>
      <c r="AL535" s="14">
        <f t="shared" si="1229"/>
        <v>0</v>
      </c>
      <c r="AM535" s="14">
        <f t="shared" si="1162"/>
        <v>0</v>
      </c>
      <c r="AN535" s="14">
        <f t="shared" si="1163"/>
        <v>1594521.0940817287</v>
      </c>
      <c r="AO535" s="14">
        <f t="shared" si="1164"/>
        <v>11554.500681751657</v>
      </c>
      <c r="AP535" s="62"/>
      <c r="AQ535" s="14">
        <f t="shared" si="1230"/>
        <v>141.89330969565344</v>
      </c>
      <c r="AR535" s="14">
        <f t="shared" ref="AR535:AR544" si="1234">+AE535-L535</f>
        <v>0</v>
      </c>
      <c r="AS535" s="14">
        <f t="shared" ref="AS535:AS544" si="1235">+AM535-T535</f>
        <v>0</v>
      </c>
      <c r="AT535" s="14">
        <f t="shared" si="1165"/>
        <v>141.89330969565344</v>
      </c>
      <c r="AU535" s="37">
        <f t="shared" ref="AU535:AU544" si="1236">IF(H535&gt;0,AT535/V535,0)</f>
        <v>1.2433031740238609E-2</v>
      </c>
      <c r="AV535" s="42"/>
      <c r="AW535" s="14" t="str">
        <f>IFERROR(VLOOKUP($A535,#REF!,27,0),"0")</f>
        <v>0</v>
      </c>
      <c r="AX535" s="14">
        <f t="shared" si="1166"/>
        <v>0</v>
      </c>
      <c r="AY535" s="14" t="str">
        <f>IFERROR(VLOOKUP($A535,SpecEd22!#REF!,23,0)," ")</f>
        <v xml:space="preserve"> </v>
      </c>
      <c r="AZ535" s="14" t="e">
        <f t="shared" si="1167"/>
        <v>#VALUE!</v>
      </c>
      <c r="BA535" s="14">
        <f>IFERROR(VLOOKUP($A535,ECFE!#REF!,23,0),0)</f>
        <v>0</v>
      </c>
      <c r="BB535" s="14">
        <f t="shared" si="1168"/>
        <v>0</v>
      </c>
      <c r="BC535" s="14">
        <f>IFERROR(VLOOKUP($A535,#REF!,17,0),0)</f>
        <v>0</v>
      </c>
      <c r="BD535" s="14">
        <f t="shared" si="1169"/>
        <v>0</v>
      </c>
      <c r="BE535" s="14">
        <f>IFERROR(VLOOKUP($A535,#REF!,9,0),0)</f>
        <v>0</v>
      </c>
      <c r="BF535" s="14">
        <f t="shared" si="1170"/>
        <v>0</v>
      </c>
      <c r="BG535" s="14">
        <v>0</v>
      </c>
      <c r="BH535" s="14">
        <f t="shared" si="1171"/>
        <v>0</v>
      </c>
      <c r="BI535" s="14">
        <f>IFERROR(VLOOKUP($A535,ConEnroll!$A$8:$S$601,15,0),0)</f>
        <v>0</v>
      </c>
      <c r="BJ535" s="14">
        <f t="shared" si="1172"/>
        <v>0</v>
      </c>
      <c r="BK535" s="14">
        <f t="shared" si="1173"/>
        <v>0</v>
      </c>
      <c r="BL535" s="14">
        <f t="shared" si="1174"/>
        <v>0</v>
      </c>
      <c r="BM535" s="14" t="e">
        <f t="shared" si="1175"/>
        <v>#VALUE!</v>
      </c>
      <c r="BN535" s="14" t="e">
        <f t="shared" si="1176"/>
        <v>#VALUE!</v>
      </c>
      <c r="BO535" s="42"/>
      <c r="BP535" s="14">
        <f t="shared" ref="BP535:BP544" si="1237">Y535-AX535</f>
        <v>7646.4309908550731</v>
      </c>
      <c r="BQ535" s="14" t="e">
        <f t="shared" ref="BQ535:BQ544" si="1238">AE535-AZ535</f>
        <v>#VALUE!</v>
      </c>
      <c r="BR535" s="14">
        <f t="shared" si="1177"/>
        <v>0</v>
      </c>
      <c r="BS535" s="14" t="e">
        <f t="shared" ref="BS535:BS544" si="1239">BN535-V535</f>
        <v>#VALUE!</v>
      </c>
      <c r="BT535" s="37" t="e">
        <f t="shared" ref="BT535:BT544" si="1240">IF(H535&gt;0,BS535/V535,0)</f>
        <v>#VALUE!</v>
      </c>
      <c r="BU535" s="41"/>
      <c r="BV535" s="14" t="str">
        <f>IFERROR(VLOOKUP($A535,#REF!,27,0),"0")</f>
        <v>0</v>
      </c>
      <c r="BW535" s="14">
        <f t="shared" si="1178"/>
        <v>0</v>
      </c>
      <c r="BX535" s="14" t="str">
        <f>IFERROR(VLOOKUP($A535,SpecEd22!$Z$22:$AV$606,59,0)," ")</f>
        <v xml:space="preserve"> </v>
      </c>
      <c r="BY535" s="14" t="e">
        <f t="shared" si="1179"/>
        <v>#VALUE!</v>
      </c>
      <c r="BZ535" s="14">
        <f>IFERROR(VLOOKUP($A535,ECFE!#REF!,25,0),0)</f>
        <v>0</v>
      </c>
      <c r="CA535" s="14">
        <f t="shared" si="1180"/>
        <v>0</v>
      </c>
      <c r="CB535" s="14">
        <f>IFERROR(VLOOKUP($A535,#REF!,17,0),0)</f>
        <v>0</v>
      </c>
      <c r="CC535" s="14">
        <f t="shared" si="1181"/>
        <v>0</v>
      </c>
      <c r="CD535" s="14">
        <f>IFERROR(VLOOKUP($A535,#REF!,9,0),0)</f>
        <v>0</v>
      </c>
      <c r="CE535" s="14">
        <f t="shared" si="1182"/>
        <v>0</v>
      </c>
      <c r="CF535" s="14">
        <v>0</v>
      </c>
      <c r="CG535" s="14">
        <f t="shared" si="1183"/>
        <v>0</v>
      </c>
      <c r="CH535" s="14">
        <f>IFERROR(VLOOKUP($A535,ConEnroll!$A$8:$S$601,15,0),0)</f>
        <v>0</v>
      </c>
      <c r="CI535" s="14">
        <f t="shared" si="1184"/>
        <v>0</v>
      </c>
      <c r="CJ535" s="14">
        <f t="shared" si="1185"/>
        <v>0</v>
      </c>
      <c r="CK535" s="14">
        <f t="shared" si="1186"/>
        <v>0</v>
      </c>
      <c r="CL535" s="14" t="e">
        <f t="shared" si="1187"/>
        <v>#VALUE!</v>
      </c>
      <c r="CM535" s="14" t="e">
        <f t="shared" si="1188"/>
        <v>#VALUE!</v>
      </c>
      <c r="CN535" s="42"/>
      <c r="CO535" s="14">
        <f t="shared" ref="CO535:CO544" si="1241">BW535-J535</f>
        <v>-7504.5376811594197</v>
      </c>
      <c r="CP535" s="14" t="e">
        <f t="shared" ref="CP535:CP544" si="1242">BY535-L535</f>
        <v>#VALUE!</v>
      </c>
      <c r="CQ535" s="14">
        <f t="shared" ref="CQ535:CQ544" si="1243">CK535-T535</f>
        <v>0</v>
      </c>
      <c r="CR535" s="14" t="e">
        <f t="shared" ref="CR535:CR544" si="1244">CM535-V535</f>
        <v>#VALUE!</v>
      </c>
      <c r="CS535" s="37" t="e">
        <f t="shared" ref="CS535:CS544" si="1245">IF(H535&gt;0,CR535/V535,0)</f>
        <v>#VALUE!</v>
      </c>
      <c r="CT535" s="239"/>
      <c r="CU535" s="239"/>
      <c r="CV535" s="468"/>
      <c r="CW535" s="14">
        <f>IFERROR(VLOOKUP($A535,BaseFY23!$A$7:$AK$527,6,0),0)</f>
        <v>181.16020700000001</v>
      </c>
      <c r="CX535" s="14">
        <f>IFERROR(VLOOKUP($A535,BaseFY23!$A$7:$AN$528,28,0),0)</f>
        <v>1353843.748868</v>
      </c>
      <c r="CY535" s="14">
        <f t="shared" si="1189"/>
        <v>7473.1850403990757</v>
      </c>
      <c r="CZ535" s="14">
        <f>IFERROR(VLOOKUP($A535,SpecEd23!$A$21:$BB$605,23,0)," ")</f>
        <v>758776.08572700142</v>
      </c>
      <c r="DA535" s="14">
        <f t="shared" si="1190"/>
        <v>4188.4258043876125</v>
      </c>
      <c r="DB535" s="14">
        <f>IFERROR(VLOOKUP($A535,ECFE!$A$16:$AB$347,7,0),0)</f>
        <v>0</v>
      </c>
      <c r="DC535" s="14">
        <f t="shared" si="1191"/>
        <v>0</v>
      </c>
      <c r="DD535" s="14">
        <v>0</v>
      </c>
      <c r="DE535" s="14">
        <f t="shared" si="1192"/>
        <v>0</v>
      </c>
      <c r="DF535" s="14">
        <f>IFERROR(VLOOKUP($A535,ConEnroll!$A$7:$S$338,10,0),0)</f>
        <v>0</v>
      </c>
      <c r="DG535" s="14">
        <f t="shared" si="1193"/>
        <v>0</v>
      </c>
      <c r="DH535" s="14">
        <f t="shared" ref="DH535:DH544" si="1246">+DB535+DD535+DF535</f>
        <v>0</v>
      </c>
      <c r="DI535" s="14">
        <f t="shared" si="1194"/>
        <v>0</v>
      </c>
      <c r="DJ535" s="14">
        <f t="shared" ref="DJ535:DJ544" si="1247">+DH535+CX535+CZ535</f>
        <v>2112619.8345950013</v>
      </c>
      <c r="DK535" s="14">
        <f t="shared" si="1195"/>
        <v>11661.610844786688</v>
      </c>
      <c r="DL535" s="42"/>
      <c r="DM535" s="14">
        <f>IFERROR(VLOOKUP($A535,HouseFY23!$A$7:$AJ$528,28,0),0)</f>
        <v>1405727.758868</v>
      </c>
      <c r="DN535" s="14">
        <f t="shared" si="1196"/>
        <v>7759.5835318735308</v>
      </c>
      <c r="DO535" s="14">
        <f>IFERROR(VLOOKUP($A535,Compens80percent!$A$13:$M$560,12,0),0)</f>
        <v>0</v>
      </c>
      <c r="DP535" s="14">
        <f t="shared" si="1196"/>
        <v>0</v>
      </c>
      <c r="DQ535" s="14">
        <f t="shared" si="1197"/>
        <v>1405727.758868</v>
      </c>
      <c r="DR535" s="14">
        <f t="shared" si="1198"/>
        <v>10186.433035275362</v>
      </c>
      <c r="DS535" s="14">
        <f>IFERROR(VLOOKUP($A535,SpecEd23!$A$21:$Z$550,14,0),0)</f>
        <v>758776.08572700142</v>
      </c>
      <c r="DT535" s="14">
        <f t="shared" si="1199"/>
        <v>4188.4258043876125</v>
      </c>
      <c r="DU535" s="14">
        <f>IFERROR(VLOOKUP($A535,ECFE!$A$16:$AB$347,9,0),0)</f>
        <v>0</v>
      </c>
      <c r="DV535" s="14">
        <f t="shared" si="1200"/>
        <v>0</v>
      </c>
      <c r="DW535" s="14">
        <f>IFERROR(VLOOKUP($A535,ParaFY19!$A$21:$Z$543,7,0),0)</f>
        <v>0</v>
      </c>
      <c r="DX535" s="14">
        <f t="shared" si="1201"/>
        <v>0</v>
      </c>
      <c r="DY535" s="14">
        <f>IFERROR(VLOOKUP($A535,ConEnroll!$A$7:$S$341,13,0),0)</f>
        <v>0</v>
      </c>
      <c r="DZ535" s="14">
        <f t="shared" si="1202"/>
        <v>0</v>
      </c>
      <c r="EA535" s="14">
        <f t="shared" ref="EA535:EA544" si="1248">+DU535+DW535+DY535</f>
        <v>0</v>
      </c>
      <c r="EB535" s="14">
        <f t="shared" si="1203"/>
        <v>0</v>
      </c>
      <c r="EC535" s="14">
        <f t="shared" ref="EC535:EC544" si="1249">EA535+DS535+DM535</f>
        <v>2164503.8445950015</v>
      </c>
      <c r="ED535" s="14">
        <f t="shared" si="1204"/>
        <v>11948.009336261144</v>
      </c>
      <c r="EE535" s="62"/>
      <c r="EF535" s="14">
        <f t="shared" ref="EF535:EF544" si="1250">+DN535-CY535</f>
        <v>286.39849147445511</v>
      </c>
      <c r="EG535" s="14">
        <f t="shared" ref="EG535:EG544" si="1251">+DT535-DA535</f>
        <v>0</v>
      </c>
      <c r="EH535" s="14">
        <f t="shared" ref="EH535:EH544" si="1252">+EB535-DI535</f>
        <v>0</v>
      </c>
      <c r="EI535" s="14">
        <f t="shared" si="1205"/>
        <v>286.39849147445511</v>
      </c>
      <c r="EJ535" s="37">
        <f t="shared" ref="EJ535:EJ544" si="1253">IF(CW535&gt;0,EI535/DK535,0)</f>
        <v>2.4559084957160037E-2</v>
      </c>
      <c r="EK535" s="42"/>
      <c r="EL535" s="14" t="str">
        <f>IFERROR(VLOOKUP($A535,#REF!,27,0),"0")</f>
        <v>0</v>
      </c>
      <c r="EM535" s="14">
        <f t="shared" si="1206"/>
        <v>0</v>
      </c>
      <c r="EN535" s="14" t="str">
        <f>IFERROR(VLOOKUP($A535,SpecEd23!#REF!,23,0)," ")</f>
        <v xml:space="preserve"> </v>
      </c>
      <c r="EO535" s="14" t="e">
        <f t="shared" si="1207"/>
        <v>#VALUE!</v>
      </c>
      <c r="EP535" s="14">
        <f>IFERROR(VLOOKUP($A535,ECFE!#REF!,24,0),0)</f>
        <v>0</v>
      </c>
      <c r="EQ535" s="14">
        <f t="shared" si="1208"/>
        <v>0</v>
      </c>
      <c r="ER535" s="14">
        <f>IFERROR(VLOOKUP($A535,#REF!,30,0),0)</f>
        <v>0</v>
      </c>
      <c r="ES535" s="14">
        <f t="shared" si="1209"/>
        <v>0</v>
      </c>
      <c r="ET535" s="14">
        <f>IFERROR(VLOOKUP($A535,#REF!,12,0),0)</f>
        <v>0</v>
      </c>
      <c r="EU535" s="14">
        <f t="shared" si="1210"/>
        <v>0</v>
      </c>
      <c r="EV535" s="14">
        <v>0</v>
      </c>
      <c r="EW535" s="14">
        <f t="shared" si="1211"/>
        <v>0</v>
      </c>
      <c r="EX535" s="14">
        <f>IFERROR(VLOOKUP($A535,ConEnroll!$A$8:$S$601,16,0),0)</f>
        <v>0</v>
      </c>
      <c r="EY535" s="14">
        <f t="shared" si="1212"/>
        <v>0</v>
      </c>
      <c r="EZ535" s="14">
        <f t="shared" si="1213"/>
        <v>0</v>
      </c>
      <c r="FA535" s="14">
        <f t="shared" si="1214"/>
        <v>0</v>
      </c>
      <c r="FB535" s="14" t="e">
        <f t="shared" si="1215"/>
        <v>#VALUE!</v>
      </c>
      <c r="FC535" s="14" t="e">
        <f t="shared" si="1216"/>
        <v>#VALUE!</v>
      </c>
      <c r="FD535" s="62"/>
      <c r="FE535" s="14">
        <f t="shared" ref="FE535:FE544" si="1254">DN535-EM535</f>
        <v>7759.5835318735308</v>
      </c>
      <c r="FF535" s="14" t="e">
        <f t="shared" ref="FF535:FF544" si="1255">DT535-EO535</f>
        <v>#VALUE!</v>
      </c>
      <c r="FG535" s="14">
        <f t="shared" si="1217"/>
        <v>0</v>
      </c>
      <c r="FH535" s="14" t="e">
        <f t="shared" ref="FH535:FH544" si="1256">+FC535-DK535</f>
        <v>#VALUE!</v>
      </c>
      <c r="FI535" s="37" t="e">
        <f t="shared" ref="FI535:FI544" si="1257">IF(CS535&gt;0,FH535/DK535,0)</f>
        <v>#VALUE!</v>
      </c>
      <c r="FJ535" s="12"/>
      <c r="FK535" s="14" t="str">
        <f>IFERROR(VLOOKUP($A535,#REF!,27,0),"0")</f>
        <v>0</v>
      </c>
      <c r="FL535" s="14">
        <f t="shared" si="1218"/>
        <v>0</v>
      </c>
      <c r="FM535" s="14" t="str">
        <f>IFERROR(VLOOKUP($A535,SpecEd23!$X$22:$Y$610,59,0)," ")</f>
        <v xml:space="preserve"> </v>
      </c>
      <c r="FN535" s="14" t="e">
        <f t="shared" si="1219"/>
        <v>#VALUE!</v>
      </c>
      <c r="FO535" s="14">
        <f>IFERROR(VLOOKUP($A535,ECFE!#REF!,26,0),0)</f>
        <v>0</v>
      </c>
      <c r="FP535" s="14">
        <f t="shared" si="1220"/>
        <v>0</v>
      </c>
      <c r="FQ535" s="14">
        <f>IFERROR(VLOOKUP($A535,#REF!,16,0),0)</f>
        <v>0</v>
      </c>
      <c r="FR535" s="14">
        <f t="shared" si="1221"/>
        <v>0</v>
      </c>
      <c r="FS535" s="14">
        <f>IFERROR(VLOOKUP($A535,#REF!,12,0),0)</f>
        <v>0</v>
      </c>
      <c r="FT535" s="14">
        <f t="shared" si="1222"/>
        <v>0</v>
      </c>
      <c r="FU535" s="14">
        <v>0</v>
      </c>
      <c r="FV535" s="14">
        <f t="shared" si="1223"/>
        <v>0</v>
      </c>
      <c r="FW535" s="14">
        <f>IFERROR(VLOOKUP($A535,ConEnroll!$A$8:$S$601,16,0),0)</f>
        <v>0</v>
      </c>
      <c r="FX535" s="14">
        <f t="shared" si="1224"/>
        <v>0</v>
      </c>
      <c r="FY535" s="14">
        <f t="shared" si="1225"/>
        <v>0</v>
      </c>
      <c r="FZ535" s="14">
        <f t="shared" si="1226"/>
        <v>0</v>
      </c>
      <c r="GA535" s="14" t="e">
        <f t="shared" si="1227"/>
        <v>#VALUE!</v>
      </c>
      <c r="GB535" s="14" t="e">
        <f t="shared" si="1228"/>
        <v>#VALUE!</v>
      </c>
      <c r="GC535" s="39"/>
      <c r="GD535" s="14">
        <f t="shared" ref="GD535:GD544" si="1258">FL535-CY535</f>
        <v>-7473.1850403990757</v>
      </c>
      <c r="GE535" s="14" t="e">
        <f t="shared" ref="GE535:GE544" si="1259">FN535-DA535</f>
        <v>#VALUE!</v>
      </c>
      <c r="GF535" s="14">
        <f t="shared" ref="GF535:GF544" si="1260">FZ535-DI535</f>
        <v>0</v>
      </c>
      <c r="GG535" s="14" t="e">
        <f t="shared" ref="GG535:GG544" si="1261">+GB535-DK535</f>
        <v>#VALUE!</v>
      </c>
      <c r="GH535" s="37" t="e">
        <f t="shared" ref="GH535:GH544" si="1262">IF(CW535&gt;0,GG535/DK535,0)</f>
        <v>#VALUE!</v>
      </c>
    </row>
    <row r="536" spans="1:190" ht="12.5" x14ac:dyDescent="0.25">
      <c r="A536" s="67">
        <v>4273</v>
      </c>
      <c r="B536" s="12">
        <v>7</v>
      </c>
      <c r="C536" s="14">
        <v>7</v>
      </c>
      <c r="D536" s="14"/>
      <c r="E536" s="14"/>
      <c r="F536" s="12" t="s">
        <v>2387</v>
      </c>
      <c r="G536" s="38"/>
      <c r="H536" s="14">
        <f>IFERROR(VLOOKUP($A536,BaseFY22!$A$7:$AK$528,6,0),0)</f>
        <v>168</v>
      </c>
      <c r="I536" s="14">
        <f>IFERROR(VLOOKUP($A536,BaseFY22!$A$7:$AK$528,28,0),0)</f>
        <v>1209710</v>
      </c>
      <c r="J536" s="14">
        <f t="shared" ref="J536:J543" si="1263">IF($H536&gt;0,I536/$H536,0)</f>
        <v>7200.6547619047615</v>
      </c>
      <c r="K536" s="14">
        <f>IFERROR(VLOOKUP($A536,SpecEd22!$A$21:$BB$605,24,0)," ")</f>
        <v>501378.53940440348</v>
      </c>
      <c r="L536" s="14">
        <f t="shared" ref="L536:L543" si="1264">IF($H536&gt;0,K536/$H536,0)</f>
        <v>2984.3960678833541</v>
      </c>
      <c r="M536" s="14">
        <f>IFERROR(VLOOKUP($A536,ECFE!$A$16:$AB$347,7,0),0)</f>
        <v>0</v>
      </c>
      <c r="N536" s="14">
        <f t="shared" si="1231"/>
        <v>0</v>
      </c>
      <c r="O536" s="14">
        <v>0</v>
      </c>
      <c r="P536" s="14">
        <f t="shared" si="1231"/>
        <v>0</v>
      </c>
      <c r="Q536" s="14">
        <f>IFERROR(VLOOKUP($A536,ConEnroll!$A$7:$S$337,10,0),0)</f>
        <v>0</v>
      </c>
      <c r="R536" s="14">
        <f t="shared" ref="R536:R543" si="1265">IF($H536&gt;0,Q536/$H536,0)</f>
        <v>0</v>
      </c>
      <c r="S536" s="14">
        <f t="shared" si="1232"/>
        <v>0</v>
      </c>
      <c r="T536" s="14">
        <f t="shared" ref="T536:T543" si="1266">IF($H536&gt;0,S536/$H536,0)</f>
        <v>0</v>
      </c>
      <c r="U536" s="14">
        <f t="shared" si="1233"/>
        <v>1711088.5394044034</v>
      </c>
      <c r="V536" s="14">
        <f t="shared" ref="V536:V543" si="1267">IF($H536&gt;0,U536/$H536,0)</f>
        <v>10185.050829788115</v>
      </c>
      <c r="W536" s="38"/>
      <c r="X536" s="14">
        <f>IFERROR(VLOOKUP($A536,HouseFY22!$A$6:$AJ$528,28,0),0)</f>
        <v>1233382.0013520001</v>
      </c>
      <c r="Y536" s="14">
        <f t="shared" ref="Y536:AC544" si="1268">IF($H536&gt;0,X536/$H536,0)</f>
        <v>7341.5595318571432</v>
      </c>
      <c r="Z536" s="14">
        <f>IFERROR(VLOOKUP($A536,Compens80percent!$A$13:$M$560,12,0),0)</f>
        <v>0</v>
      </c>
      <c r="AA536" s="14">
        <f t="shared" si="1268"/>
        <v>0</v>
      </c>
      <c r="AB536" s="14">
        <f t="shared" ref="AB536:AB544" si="1269">+X536+Z536</f>
        <v>1233382.0013520001</v>
      </c>
      <c r="AC536" s="14">
        <f t="shared" si="1268"/>
        <v>7341.5595318571432</v>
      </c>
      <c r="AD536" s="14">
        <f>IFERROR(VLOOKUP(A536,SpecEd22!$A$21:$Z$550,14,0),0)</f>
        <v>501378.53940440348</v>
      </c>
      <c r="AE536" s="14">
        <f t="shared" ref="AE536:AE544" si="1270">IF($H536&gt;0,AD536/$H536,0)</f>
        <v>2984.3960678833541</v>
      </c>
      <c r="AF536" s="14">
        <f>IFERROR(VLOOKUP($A536,ECFE!$A$16:$AB$348,8,0),0)</f>
        <v>0</v>
      </c>
      <c r="AG536" s="14">
        <f t="shared" ref="AG536:AG544" si="1271">IF($H536&gt;0,AF536/$H536,0)</f>
        <v>0</v>
      </c>
      <c r="AH536" s="14">
        <f>IFERROR(VLOOKUP(A536,ParaFY19!$A$21:$Z$543,7,0),0)</f>
        <v>0</v>
      </c>
      <c r="AI536" s="14">
        <f t="shared" ref="AI536:AI544" si="1272">IF($H536&gt;0,AH536/$H536,0)</f>
        <v>0</v>
      </c>
      <c r="AJ536" s="14">
        <f>IFERROR(VLOOKUP(A536,ConEnroll!$A$7:$S$341,13,0),0)</f>
        <v>0</v>
      </c>
      <c r="AK536" s="14">
        <f t="shared" ref="AK536:AK544" si="1273">IF($H536&gt;0,AJ536/$H536,0)</f>
        <v>0</v>
      </c>
      <c r="AL536" s="14">
        <f t="shared" si="1229"/>
        <v>0</v>
      </c>
      <c r="AM536" s="14">
        <f t="shared" ref="AM536:AM544" si="1274">IF($H536&gt;0,AL536/$H536,0)</f>
        <v>0</v>
      </c>
      <c r="AN536" s="14">
        <f t="shared" ref="AN536:AN544" si="1275">+AB536+AD536+AL536</f>
        <v>1734760.5407564035</v>
      </c>
      <c r="AO536" s="14">
        <f t="shared" ref="AO536:AO544" si="1276">IF($H536&gt;0,AN536/$H536,0)</f>
        <v>10325.955599740497</v>
      </c>
      <c r="AP536" s="62"/>
      <c r="AQ536" s="14">
        <f t="shared" si="1230"/>
        <v>140.90476995238168</v>
      </c>
      <c r="AR536" s="14">
        <f t="shared" si="1234"/>
        <v>0</v>
      </c>
      <c r="AS536" s="14">
        <f t="shared" si="1235"/>
        <v>0</v>
      </c>
      <c r="AT536" s="14">
        <f t="shared" ref="AT536:AT544" si="1277">+AQ536+AR536+AS536</f>
        <v>140.90476995238168</v>
      </c>
      <c r="AU536" s="37">
        <f t="shared" si="1236"/>
        <v>1.3834468998453982E-2</v>
      </c>
      <c r="AV536" s="42"/>
      <c r="AW536" s="14" t="str">
        <f>IFERROR(VLOOKUP($A536,#REF!,27,0),"0")</f>
        <v>0</v>
      </c>
      <c r="AX536" s="14">
        <f t="shared" ref="AX536:AX544" si="1278">IF($H536&gt;0,AW536/$H536,0)</f>
        <v>0</v>
      </c>
      <c r="AY536" s="14" t="str">
        <f>IFERROR(VLOOKUP($A536,SpecEd22!#REF!,23,0)," ")</f>
        <v xml:space="preserve"> </v>
      </c>
      <c r="AZ536" s="14" t="e">
        <f t="shared" ref="AZ536:AZ544" si="1279">IF($H536&gt;0,AY536/$H536,0)</f>
        <v>#VALUE!</v>
      </c>
      <c r="BA536" s="14">
        <f>IFERROR(VLOOKUP($A536,ECFE!#REF!,23,0),0)</f>
        <v>0</v>
      </c>
      <c r="BB536" s="14">
        <f t="shared" ref="BB536:BB544" si="1280">IF($H536&gt;0,BA536/$H536,0)</f>
        <v>0</v>
      </c>
      <c r="BC536" s="14">
        <f>IFERROR(VLOOKUP($A536,#REF!,17,0),0)</f>
        <v>0</v>
      </c>
      <c r="BD536" s="14">
        <f t="shared" ref="BD536:BD544" si="1281">IF($H536&gt;0,BC536/$H536,0)</f>
        <v>0</v>
      </c>
      <c r="BE536" s="14">
        <f>IFERROR(VLOOKUP($A536,#REF!,9,0),0)</f>
        <v>0</v>
      </c>
      <c r="BF536" s="14">
        <f t="shared" ref="BF536:BF544" si="1282">IF($H536&gt;0,BE536/$H536,0)</f>
        <v>0</v>
      </c>
      <c r="BG536" s="14">
        <v>0</v>
      </c>
      <c r="BH536" s="14">
        <f t="shared" ref="BH536:BH544" si="1283">IF($H536&gt;0,BG536/$H536,0)</f>
        <v>0</v>
      </c>
      <c r="BI536" s="14">
        <f>IFERROR(VLOOKUP($A536,ConEnroll!$A$8:$S$601,15,0),0)</f>
        <v>0</v>
      </c>
      <c r="BJ536" s="14">
        <f t="shared" ref="BJ536:BJ544" si="1284">IF($H536&gt;0,BI536/$H536,0)</f>
        <v>0</v>
      </c>
      <c r="BK536" s="14">
        <f t="shared" ref="BK536:BK544" si="1285">+BA536+BC536+BE536+BG536+BI536</f>
        <v>0</v>
      </c>
      <c r="BL536" s="14">
        <f t="shared" ref="BL536:BL544" si="1286">IF($H536&gt;0,BK536/$H536,0)</f>
        <v>0</v>
      </c>
      <c r="BM536" s="14" t="e">
        <f t="shared" ref="BM536:BM544" si="1287">+AW536+AY536+BK536</f>
        <v>#VALUE!</v>
      </c>
      <c r="BN536" s="14" t="e">
        <f t="shared" ref="BN536:BN544" si="1288">IF($H536&gt;0,BM536/$H536,0)</f>
        <v>#VALUE!</v>
      </c>
      <c r="BO536" s="42"/>
      <c r="BP536" s="14">
        <f t="shared" si="1237"/>
        <v>7341.5595318571432</v>
      </c>
      <c r="BQ536" s="14" t="e">
        <f t="shared" si="1238"/>
        <v>#VALUE!</v>
      </c>
      <c r="BR536" s="14">
        <f t="shared" ref="BR536:BR544" si="1289">AM536-BL536</f>
        <v>0</v>
      </c>
      <c r="BS536" s="14" t="e">
        <f t="shared" si="1239"/>
        <v>#VALUE!</v>
      </c>
      <c r="BT536" s="37" t="e">
        <f t="shared" si="1240"/>
        <v>#VALUE!</v>
      </c>
      <c r="BU536" s="41"/>
      <c r="BV536" s="14" t="str">
        <f>IFERROR(VLOOKUP($A536,#REF!,27,0),"0")</f>
        <v>0</v>
      </c>
      <c r="BW536" s="14">
        <f t="shared" ref="BW536:BW544" si="1290">IF($H536&gt;0,BV536/$H536,0)</f>
        <v>0</v>
      </c>
      <c r="BX536" s="14" t="str">
        <f>IFERROR(VLOOKUP($A536,SpecEd22!$Z$22:$AV$606,59,0)," ")</f>
        <v xml:space="preserve"> </v>
      </c>
      <c r="BY536" s="14" t="e">
        <f t="shared" ref="BY536:BY544" si="1291">IF($H536&gt;0,BX536/$H536,0)</f>
        <v>#VALUE!</v>
      </c>
      <c r="BZ536" s="14">
        <f>IFERROR(VLOOKUP($A536,ECFE!#REF!,25,0),0)</f>
        <v>0</v>
      </c>
      <c r="CA536" s="14">
        <f t="shared" ref="CA536:CA544" si="1292">IF($H536&gt;0,BZ536/$H536,0)</f>
        <v>0</v>
      </c>
      <c r="CB536" s="14">
        <f>IFERROR(VLOOKUP($A536,#REF!,17,0),0)</f>
        <v>0</v>
      </c>
      <c r="CC536" s="14">
        <f t="shared" ref="CC536:CC544" si="1293">IF($H536&gt;0,CB536/$H536,0)</f>
        <v>0</v>
      </c>
      <c r="CD536" s="14">
        <f>IFERROR(VLOOKUP($A536,#REF!,9,0),0)</f>
        <v>0</v>
      </c>
      <c r="CE536" s="14">
        <f t="shared" ref="CE536:CE544" si="1294">IF($H536&gt;0,CD536/$H536,0)</f>
        <v>0</v>
      </c>
      <c r="CF536" s="14">
        <v>0</v>
      </c>
      <c r="CG536" s="14">
        <f t="shared" ref="CG536:CG544" si="1295">IF($H536&gt;0,CF536/$H536,0)</f>
        <v>0</v>
      </c>
      <c r="CH536" s="14">
        <f>IFERROR(VLOOKUP($A536,ConEnroll!$A$8:$S$601,15,0),0)</f>
        <v>0</v>
      </c>
      <c r="CI536" s="14">
        <f t="shared" ref="CI536:CI544" si="1296">IF($H536&gt;0,CH536/$H536,0)</f>
        <v>0</v>
      </c>
      <c r="CJ536" s="14">
        <f t="shared" ref="CJ536:CJ544" si="1297">+BZ536+CB536+CD536+CF536+CH536</f>
        <v>0</v>
      </c>
      <c r="CK536" s="14">
        <f t="shared" ref="CK536:CK544" si="1298">IF($H536&gt;0,CJ536/$H536,0)</f>
        <v>0</v>
      </c>
      <c r="CL536" s="14" t="e">
        <f t="shared" ref="CL536:CL544" si="1299">+BV536+BX536+CJ536</f>
        <v>#VALUE!</v>
      </c>
      <c r="CM536" s="14" t="e">
        <f t="shared" ref="CM536:CM544" si="1300">IF($H536&gt;0,CL536/$H536,0)</f>
        <v>#VALUE!</v>
      </c>
      <c r="CN536" s="42"/>
      <c r="CO536" s="14">
        <f t="shared" si="1241"/>
        <v>-7200.6547619047615</v>
      </c>
      <c r="CP536" s="14" t="e">
        <f t="shared" si="1242"/>
        <v>#VALUE!</v>
      </c>
      <c r="CQ536" s="14">
        <f t="shared" si="1243"/>
        <v>0</v>
      </c>
      <c r="CR536" s="14" t="e">
        <f t="shared" si="1244"/>
        <v>#VALUE!</v>
      </c>
      <c r="CS536" s="37" t="e">
        <f t="shared" si="1245"/>
        <v>#VALUE!</v>
      </c>
      <c r="CT536" s="239"/>
      <c r="CU536" s="239"/>
      <c r="CV536" s="468"/>
      <c r="CW536" s="14">
        <f>IFERROR(VLOOKUP($A536,BaseFY23!$A$7:$AK$527,6,0),0)</f>
        <v>203.82914099999999</v>
      </c>
      <c r="CX536" s="14">
        <f>IFERROR(VLOOKUP($A536,BaseFY23!$A$7:$AN$528,28,0),0)</f>
        <v>1462723.6928979999</v>
      </c>
      <c r="CY536" s="14">
        <f t="shared" ref="CY536:CY544" si="1301">IF($CW536&gt;0,CX536/$CW536,0)</f>
        <v>7176.2245855611</v>
      </c>
      <c r="CZ536" s="14">
        <f>IFERROR(VLOOKUP($A536,SpecEd23!$A$21:$BB$605,23,0)," ")</f>
        <v>654876.16098516714</v>
      </c>
      <c r="DA536" s="14">
        <f t="shared" ref="DA536:DA544" si="1302">IF($CW536&gt;0,CZ536/$CW536,0)</f>
        <v>3212.8681785749523</v>
      </c>
      <c r="DB536" s="14">
        <f>IFERROR(VLOOKUP($A536,ECFE!$A$16:$AB$347,7,0),0)</f>
        <v>0</v>
      </c>
      <c r="DC536" s="14">
        <f t="shared" ref="DC536:DC544" si="1303">IF($CW536&gt;0,DB536/$CW536,0)</f>
        <v>0</v>
      </c>
      <c r="DD536" s="14">
        <v>0</v>
      </c>
      <c r="DE536" s="14">
        <f t="shared" ref="DE536:DE544" si="1304">IF($CW536&gt;0,DD536/$CW536,0)</f>
        <v>0</v>
      </c>
      <c r="DF536" s="14">
        <f>IFERROR(VLOOKUP($A536,ConEnroll!$A$7:$S$338,10,0),0)</f>
        <v>0</v>
      </c>
      <c r="DG536" s="14">
        <f t="shared" ref="DG536:DG544" si="1305">IF($CW536&gt;0,DF536/$CW536,0)</f>
        <v>0</v>
      </c>
      <c r="DH536" s="14">
        <f t="shared" si="1246"/>
        <v>0</v>
      </c>
      <c r="DI536" s="14">
        <f t="shared" ref="DI536:DI544" si="1306">IF($CW536&gt;0,DH536/$CW536,0)</f>
        <v>0</v>
      </c>
      <c r="DJ536" s="14">
        <f t="shared" si="1247"/>
        <v>2117599.8538831668</v>
      </c>
      <c r="DK536" s="14">
        <f t="shared" ref="DK536:DK544" si="1307">IF($CW536&gt;0,DJ536/$CW536,0)</f>
        <v>10389.09276413605</v>
      </c>
      <c r="DL536" s="42"/>
      <c r="DM536" s="14">
        <f>IFERROR(VLOOKUP($A536,HouseFY23!$A$7:$AJ$528,28,0),0)</f>
        <v>1518722.8928980001</v>
      </c>
      <c r="DN536" s="14">
        <f t="shared" ref="DN536:DP544" si="1308">IF($CW536&gt;0,DM536/$CW536,0)</f>
        <v>7450.9605714229065</v>
      </c>
      <c r="DO536" s="14">
        <f>IFERROR(VLOOKUP($A536,Compens80percent!$A$13:$M$560,12,0),0)</f>
        <v>0</v>
      </c>
      <c r="DP536" s="14">
        <f t="shared" si="1308"/>
        <v>0</v>
      </c>
      <c r="DQ536" s="14">
        <f t="shared" ref="DQ536:DQ544" si="1309">+DM536+DO536</f>
        <v>1518722.8928980001</v>
      </c>
      <c r="DR536" s="14">
        <f t="shared" ref="DR536:DR544" si="1310">IF($H536&gt;0,DQ536/$H536,0)</f>
        <v>9040.0172196309522</v>
      </c>
      <c r="DS536" s="14">
        <f>IFERROR(VLOOKUP($A536,SpecEd23!$A$21:$Z$550,14,0),0)</f>
        <v>654876.16098516714</v>
      </c>
      <c r="DT536" s="14">
        <f t="shared" ref="DT536:DT544" si="1311">IF($CW536&gt;0,DS536/$CW536,0)</f>
        <v>3212.8681785749523</v>
      </c>
      <c r="DU536" s="14">
        <f>IFERROR(VLOOKUP($A536,ECFE!$A$16:$AB$347,9,0),0)</f>
        <v>0</v>
      </c>
      <c r="DV536" s="14">
        <f t="shared" ref="DV536:DV544" si="1312">IF($CW536&gt;0,DU536/$CW536,0)</f>
        <v>0</v>
      </c>
      <c r="DW536" s="14">
        <f>IFERROR(VLOOKUP($A536,ParaFY19!$A$21:$Z$543,7,0),0)</f>
        <v>0</v>
      </c>
      <c r="DX536" s="14">
        <f t="shared" ref="DX536:DX544" si="1313">IF($CW536&gt;0,DW536/$CW536,0)</f>
        <v>0</v>
      </c>
      <c r="DY536" s="14">
        <f>IFERROR(VLOOKUP($A536,ConEnroll!$A$7:$S$341,13,0),0)</f>
        <v>0</v>
      </c>
      <c r="DZ536" s="14">
        <f t="shared" ref="DZ536:DZ544" si="1314">IF($CW536&gt;0,DY536/$CW536,0)</f>
        <v>0</v>
      </c>
      <c r="EA536" s="14">
        <f t="shared" si="1248"/>
        <v>0</v>
      </c>
      <c r="EB536" s="14">
        <f t="shared" ref="EB536:EB544" si="1315">IF($CW536&gt;0,EA536/$CW536,0)</f>
        <v>0</v>
      </c>
      <c r="EC536" s="14">
        <f t="shared" si="1249"/>
        <v>2173599.053883167</v>
      </c>
      <c r="ED536" s="14">
        <f t="shared" ref="ED536:ED544" si="1316">IF($CW536&gt;0,EC536/$CW536,0)</f>
        <v>10663.828749997858</v>
      </c>
      <c r="EE536" s="62"/>
      <c r="EF536" s="14">
        <f t="shared" si="1250"/>
        <v>274.73598586180651</v>
      </c>
      <c r="EG536" s="14">
        <f t="shared" si="1251"/>
        <v>0</v>
      </c>
      <c r="EH536" s="14">
        <f t="shared" si="1252"/>
        <v>0</v>
      </c>
      <c r="EI536" s="14">
        <f t="shared" ref="EI536:EI544" si="1317">+EF536+EG536+EH536</f>
        <v>274.73598586180651</v>
      </c>
      <c r="EJ536" s="37">
        <f t="shared" si="1253"/>
        <v>2.644465615036342E-2</v>
      </c>
      <c r="EK536" s="42"/>
      <c r="EL536" s="14" t="str">
        <f>IFERROR(VLOOKUP($A536,#REF!,27,0),"0")</f>
        <v>0</v>
      </c>
      <c r="EM536" s="14">
        <f t="shared" ref="EM536:EM544" si="1318">IF($CW536&gt;0,EL536/$CW536,0)</f>
        <v>0</v>
      </c>
      <c r="EN536" s="14" t="str">
        <f>IFERROR(VLOOKUP($A536,SpecEd23!#REF!,23,0)," ")</f>
        <v xml:space="preserve"> </v>
      </c>
      <c r="EO536" s="14" t="e">
        <f t="shared" ref="EO536:EO544" si="1319">IF($CW536&gt;0,EN536/$CW536,0)</f>
        <v>#VALUE!</v>
      </c>
      <c r="EP536" s="14">
        <f>IFERROR(VLOOKUP($A536,ECFE!#REF!,24,0),0)</f>
        <v>0</v>
      </c>
      <c r="EQ536" s="14">
        <f t="shared" ref="EQ536:EQ544" si="1320">IF($CW536&gt;0,EP536/$CW536,0)</f>
        <v>0</v>
      </c>
      <c r="ER536" s="14">
        <f>IFERROR(VLOOKUP($A536,#REF!,30,0),0)</f>
        <v>0</v>
      </c>
      <c r="ES536" s="14">
        <f t="shared" ref="ES536:ES544" si="1321">IF($CW536&gt;0,ER536/$CW536,0)</f>
        <v>0</v>
      </c>
      <c r="ET536" s="14">
        <f>IFERROR(VLOOKUP($A536,#REF!,12,0),0)</f>
        <v>0</v>
      </c>
      <c r="EU536" s="14">
        <f t="shared" ref="EU536:EU544" si="1322">IF($CW536&gt;0,ET536/$CW536,0)</f>
        <v>0</v>
      </c>
      <c r="EV536" s="14">
        <v>0</v>
      </c>
      <c r="EW536" s="14">
        <f t="shared" ref="EW536:EW544" si="1323">IF($CW536&gt;0,EV536/$CW536,0)</f>
        <v>0</v>
      </c>
      <c r="EX536" s="14">
        <f>IFERROR(VLOOKUP($A536,ConEnroll!$A$8:$S$601,16,0),0)</f>
        <v>0</v>
      </c>
      <c r="EY536" s="14">
        <f t="shared" ref="EY536:EY544" si="1324">IF($CW536&gt;0,EX536/$CW536,0)</f>
        <v>0</v>
      </c>
      <c r="EZ536" s="14">
        <f t="shared" ref="EZ536:EZ544" si="1325">+EP536+ER536+ET536+EV536+EX536</f>
        <v>0</v>
      </c>
      <c r="FA536" s="14">
        <f t="shared" ref="FA536:FA544" si="1326">IF($CW536&gt;0,EZ536/$CW536,0)</f>
        <v>0</v>
      </c>
      <c r="FB536" s="14" t="e">
        <f t="shared" ref="FB536:FB544" si="1327">EZ536+EN536+EL536</f>
        <v>#VALUE!</v>
      </c>
      <c r="FC536" s="14" t="e">
        <f t="shared" ref="FC536:FC544" si="1328">IF($CW536&gt;0,FB536/$CW536,0)</f>
        <v>#VALUE!</v>
      </c>
      <c r="FD536" s="62"/>
      <c r="FE536" s="14">
        <f t="shared" si="1254"/>
        <v>7450.9605714229065</v>
      </c>
      <c r="FF536" s="14" t="e">
        <f t="shared" si="1255"/>
        <v>#VALUE!</v>
      </c>
      <c r="FG536" s="14">
        <f t="shared" ref="FG536:FG544" si="1329">EB536-FA536</f>
        <v>0</v>
      </c>
      <c r="FH536" s="14" t="e">
        <f t="shared" si="1256"/>
        <v>#VALUE!</v>
      </c>
      <c r="FI536" s="37" t="e">
        <f t="shared" si="1257"/>
        <v>#VALUE!</v>
      </c>
      <c r="FJ536" s="12"/>
      <c r="FK536" s="14" t="str">
        <f>IFERROR(VLOOKUP($A536,#REF!,27,0),"0")</f>
        <v>0</v>
      </c>
      <c r="FL536" s="14">
        <f t="shared" ref="FL536:FL544" si="1330">IF($CW536&gt;0,FK536/$CW536,0)</f>
        <v>0</v>
      </c>
      <c r="FM536" s="14" t="str">
        <f>IFERROR(VLOOKUP($A536,SpecEd23!$X$22:$Y$610,59,0)," ")</f>
        <v xml:space="preserve"> </v>
      </c>
      <c r="FN536" s="14" t="e">
        <f t="shared" ref="FN536:FN544" si="1331">IF($CW536&gt;0,FM536/$CW536,0)</f>
        <v>#VALUE!</v>
      </c>
      <c r="FO536" s="14">
        <f>IFERROR(VLOOKUP($A536,ECFE!#REF!,26,0),0)</f>
        <v>0</v>
      </c>
      <c r="FP536" s="14">
        <f t="shared" ref="FP536:FP544" si="1332">IF($CW536&gt;0,FO536/$CW536,0)</f>
        <v>0</v>
      </c>
      <c r="FQ536" s="14">
        <f>IFERROR(VLOOKUP($A536,#REF!,16,0),0)</f>
        <v>0</v>
      </c>
      <c r="FR536" s="14">
        <f t="shared" ref="FR536:FR544" si="1333">IF($CW536&gt;0,FQ536/$CW536,0)</f>
        <v>0</v>
      </c>
      <c r="FS536" s="14">
        <f>IFERROR(VLOOKUP($A536,#REF!,12,0),0)</f>
        <v>0</v>
      </c>
      <c r="FT536" s="14">
        <f t="shared" ref="FT536:FT544" si="1334">IF($CW536&gt;0,FS536/$CW536,0)</f>
        <v>0</v>
      </c>
      <c r="FU536" s="14">
        <v>0</v>
      </c>
      <c r="FV536" s="14">
        <f t="shared" ref="FV536:FV544" si="1335">IF($CW536&gt;0,FU536/$CW536,0)</f>
        <v>0</v>
      </c>
      <c r="FW536" s="14">
        <f>IFERROR(VLOOKUP($A536,ConEnroll!$A$8:$S$601,16,0),0)</f>
        <v>0</v>
      </c>
      <c r="FX536" s="14">
        <f t="shared" ref="FX536:FX544" si="1336">IF($CW536&gt;0,FW536/$CW536,0)</f>
        <v>0</v>
      </c>
      <c r="FY536" s="14">
        <f t="shared" ref="FY536:FY544" si="1337">+FO536+FQ536+FS536+FU536+FW536</f>
        <v>0</v>
      </c>
      <c r="FZ536" s="14">
        <f t="shared" ref="FZ536:FZ544" si="1338">IF($CW536&gt;0,FY536/$CW536,0)</f>
        <v>0</v>
      </c>
      <c r="GA536" s="14" t="e">
        <f t="shared" ref="GA536:GA544" si="1339">FY536+FM536+FK536</f>
        <v>#VALUE!</v>
      </c>
      <c r="GB536" s="14" t="e">
        <f t="shared" ref="GB536:GB544" si="1340">IF($CW536&gt;0,GA536/$CW536,0)</f>
        <v>#VALUE!</v>
      </c>
      <c r="GC536" s="39"/>
      <c r="GD536" s="14">
        <f t="shared" si="1258"/>
        <v>-7176.2245855611</v>
      </c>
      <c r="GE536" s="14" t="e">
        <f t="shared" si="1259"/>
        <v>#VALUE!</v>
      </c>
      <c r="GF536" s="14">
        <f t="shared" si="1260"/>
        <v>0</v>
      </c>
      <c r="GG536" s="14" t="e">
        <f t="shared" si="1261"/>
        <v>#VALUE!</v>
      </c>
      <c r="GH536" s="37" t="e">
        <f t="shared" si="1262"/>
        <v>#VALUE!</v>
      </c>
    </row>
    <row r="537" spans="1:190" ht="12.5" x14ac:dyDescent="0.25">
      <c r="A537" s="67">
        <v>4274</v>
      </c>
      <c r="B537" s="12">
        <v>7</v>
      </c>
      <c r="C537" s="14">
        <v>7</v>
      </c>
      <c r="D537" s="14"/>
      <c r="E537" s="14"/>
      <c r="F537" s="12" t="s">
        <v>2388</v>
      </c>
      <c r="G537" s="38"/>
      <c r="H537" s="14">
        <f>IFERROR(VLOOKUP($A537,BaseFY22!$A$7:$AK$528,6,0),0)</f>
        <v>0</v>
      </c>
      <c r="I537" s="14">
        <f>IFERROR(VLOOKUP($A537,BaseFY22!$A$7:$AK$528,28,0),0)</f>
        <v>0</v>
      </c>
      <c r="J537" s="14">
        <f t="shared" si="1263"/>
        <v>0</v>
      </c>
      <c r="K537" s="14">
        <f>IFERROR(VLOOKUP($A537,SpecEd22!$A$21:$BB$605,24,0)," ")</f>
        <v>0</v>
      </c>
      <c r="L537" s="14">
        <f t="shared" si="1264"/>
        <v>0</v>
      </c>
      <c r="M537" s="14">
        <f>IFERROR(VLOOKUP($A537,ECFE!$A$16:$AB$347,7,0),0)</f>
        <v>0</v>
      </c>
      <c r="N537" s="14">
        <f t="shared" si="1231"/>
        <v>0</v>
      </c>
      <c r="O537" s="14">
        <v>0</v>
      </c>
      <c r="P537" s="14">
        <f t="shared" si="1231"/>
        <v>0</v>
      </c>
      <c r="Q537" s="14">
        <f>IFERROR(VLOOKUP($A537,ConEnroll!$A$7:$S$337,10,0),0)</f>
        <v>0</v>
      </c>
      <c r="R537" s="14">
        <f t="shared" si="1265"/>
        <v>0</v>
      </c>
      <c r="S537" s="14">
        <f t="shared" si="1232"/>
        <v>0</v>
      </c>
      <c r="T537" s="14">
        <f t="shared" si="1266"/>
        <v>0</v>
      </c>
      <c r="U537" s="14">
        <f t="shared" si="1233"/>
        <v>0</v>
      </c>
      <c r="V537" s="14">
        <f t="shared" si="1267"/>
        <v>0</v>
      </c>
      <c r="W537" s="38"/>
      <c r="X537" s="14">
        <f>IFERROR(VLOOKUP($A537,HouseFY22!$A$6:$AJ$528,28,0),0)</f>
        <v>0</v>
      </c>
      <c r="Y537" s="14">
        <f t="shared" si="1268"/>
        <v>0</v>
      </c>
      <c r="Z537" s="14">
        <f>IFERROR(VLOOKUP($A537,Compens80percent!$A$13:$M$560,12,0),0)</f>
        <v>0</v>
      </c>
      <c r="AA537" s="14">
        <f t="shared" si="1268"/>
        <v>0</v>
      </c>
      <c r="AB537" s="14">
        <f t="shared" si="1269"/>
        <v>0</v>
      </c>
      <c r="AC537" s="14">
        <f t="shared" si="1268"/>
        <v>0</v>
      </c>
      <c r="AD537" s="14">
        <f>IFERROR(VLOOKUP(A537,SpecEd22!$A$21:$Z$550,14,0),0)</f>
        <v>0</v>
      </c>
      <c r="AE537" s="14">
        <f t="shared" si="1270"/>
        <v>0</v>
      </c>
      <c r="AF537" s="14">
        <f>IFERROR(VLOOKUP($A537,ECFE!$A$16:$AB$348,8,0),0)</f>
        <v>0</v>
      </c>
      <c r="AG537" s="14">
        <f t="shared" si="1271"/>
        <v>0</v>
      </c>
      <c r="AH537" s="14">
        <f>IFERROR(VLOOKUP(A537,ParaFY19!$A$21:$Z$543,7,0),0)</f>
        <v>0</v>
      </c>
      <c r="AI537" s="14">
        <f t="shared" si="1272"/>
        <v>0</v>
      </c>
      <c r="AJ537" s="14">
        <f>IFERROR(VLOOKUP(A537,ConEnroll!$A$7:$S$341,13,0),0)</f>
        <v>0</v>
      </c>
      <c r="AK537" s="14">
        <f t="shared" si="1273"/>
        <v>0</v>
      </c>
      <c r="AL537" s="14">
        <f t="shared" si="1229"/>
        <v>0</v>
      </c>
      <c r="AM537" s="14">
        <f t="shared" si="1274"/>
        <v>0</v>
      </c>
      <c r="AN537" s="14">
        <f t="shared" si="1275"/>
        <v>0</v>
      </c>
      <c r="AO537" s="14">
        <f t="shared" si="1276"/>
        <v>0</v>
      </c>
      <c r="AP537" s="62"/>
      <c r="AQ537" s="14">
        <f t="shared" si="1230"/>
        <v>0</v>
      </c>
      <c r="AR537" s="14">
        <f t="shared" si="1234"/>
        <v>0</v>
      </c>
      <c r="AS537" s="14">
        <f t="shared" si="1235"/>
        <v>0</v>
      </c>
      <c r="AT537" s="14">
        <f t="shared" si="1277"/>
        <v>0</v>
      </c>
      <c r="AU537" s="37">
        <f t="shared" si="1236"/>
        <v>0</v>
      </c>
      <c r="AV537" s="42"/>
      <c r="AW537" s="14" t="str">
        <f>IFERROR(VLOOKUP($A537,#REF!,27,0),"0")</f>
        <v>0</v>
      </c>
      <c r="AX537" s="14">
        <f t="shared" si="1278"/>
        <v>0</v>
      </c>
      <c r="AY537" s="14" t="str">
        <f>IFERROR(VLOOKUP($A537,SpecEd22!#REF!,23,0)," ")</f>
        <v xml:space="preserve"> </v>
      </c>
      <c r="AZ537" s="14">
        <f t="shared" si="1279"/>
        <v>0</v>
      </c>
      <c r="BA537" s="14">
        <f>IFERROR(VLOOKUP($A537,ECFE!#REF!,23,0),0)</f>
        <v>0</v>
      </c>
      <c r="BB537" s="14">
        <f t="shared" si="1280"/>
        <v>0</v>
      </c>
      <c r="BC537" s="14">
        <f>IFERROR(VLOOKUP($A537,#REF!,17,0),0)</f>
        <v>0</v>
      </c>
      <c r="BD537" s="14">
        <f t="shared" si="1281"/>
        <v>0</v>
      </c>
      <c r="BE537" s="14">
        <f>IFERROR(VLOOKUP($A537,#REF!,9,0),0)</f>
        <v>0</v>
      </c>
      <c r="BF537" s="14">
        <f t="shared" si="1282"/>
        <v>0</v>
      </c>
      <c r="BG537" s="14">
        <v>0</v>
      </c>
      <c r="BH537" s="14">
        <f t="shared" si="1283"/>
        <v>0</v>
      </c>
      <c r="BI537" s="14">
        <f>IFERROR(VLOOKUP($A537,ConEnroll!$A$8:$S$601,15,0),0)</f>
        <v>0</v>
      </c>
      <c r="BJ537" s="14">
        <f t="shared" si="1284"/>
        <v>0</v>
      </c>
      <c r="BK537" s="14">
        <f t="shared" si="1285"/>
        <v>0</v>
      </c>
      <c r="BL537" s="14">
        <f t="shared" si="1286"/>
        <v>0</v>
      </c>
      <c r="BM537" s="14" t="e">
        <f t="shared" si="1287"/>
        <v>#VALUE!</v>
      </c>
      <c r="BN537" s="14">
        <f t="shared" si="1288"/>
        <v>0</v>
      </c>
      <c r="BO537" s="42"/>
      <c r="BP537" s="14">
        <f t="shared" si="1237"/>
        <v>0</v>
      </c>
      <c r="BQ537" s="14">
        <f t="shared" si="1238"/>
        <v>0</v>
      </c>
      <c r="BR537" s="14">
        <f t="shared" si="1289"/>
        <v>0</v>
      </c>
      <c r="BS537" s="14">
        <f t="shared" si="1239"/>
        <v>0</v>
      </c>
      <c r="BT537" s="37">
        <f t="shared" si="1240"/>
        <v>0</v>
      </c>
      <c r="BU537" s="41"/>
      <c r="BV537" s="14" t="str">
        <f>IFERROR(VLOOKUP($A537,#REF!,27,0),"0")</f>
        <v>0</v>
      </c>
      <c r="BW537" s="14">
        <f t="shared" si="1290"/>
        <v>0</v>
      </c>
      <c r="BX537" s="14" t="str">
        <f>IFERROR(VLOOKUP($A537,SpecEd22!$Z$22:$AV$606,59,0)," ")</f>
        <v xml:space="preserve"> </v>
      </c>
      <c r="BY537" s="14">
        <f t="shared" si="1291"/>
        <v>0</v>
      </c>
      <c r="BZ537" s="14">
        <f>IFERROR(VLOOKUP($A537,ECFE!#REF!,25,0),0)</f>
        <v>0</v>
      </c>
      <c r="CA537" s="14">
        <f t="shared" si="1292"/>
        <v>0</v>
      </c>
      <c r="CB537" s="14">
        <f>IFERROR(VLOOKUP($A537,#REF!,17,0),0)</f>
        <v>0</v>
      </c>
      <c r="CC537" s="14">
        <f t="shared" si="1293"/>
        <v>0</v>
      </c>
      <c r="CD537" s="14">
        <f>IFERROR(VLOOKUP($A537,#REF!,9,0),0)</f>
        <v>0</v>
      </c>
      <c r="CE537" s="14">
        <f t="shared" si="1294"/>
        <v>0</v>
      </c>
      <c r="CF537" s="14">
        <v>0</v>
      </c>
      <c r="CG537" s="14">
        <f t="shared" si="1295"/>
        <v>0</v>
      </c>
      <c r="CH537" s="14">
        <f>IFERROR(VLOOKUP($A537,ConEnroll!$A$8:$S$601,15,0),0)</f>
        <v>0</v>
      </c>
      <c r="CI537" s="14">
        <f t="shared" si="1296"/>
        <v>0</v>
      </c>
      <c r="CJ537" s="14">
        <f t="shared" si="1297"/>
        <v>0</v>
      </c>
      <c r="CK537" s="14">
        <f t="shared" si="1298"/>
        <v>0</v>
      </c>
      <c r="CL537" s="14" t="e">
        <f t="shared" si="1299"/>
        <v>#VALUE!</v>
      </c>
      <c r="CM537" s="14">
        <f t="shared" si="1300"/>
        <v>0</v>
      </c>
      <c r="CN537" s="42"/>
      <c r="CO537" s="14">
        <f t="shared" si="1241"/>
        <v>0</v>
      </c>
      <c r="CP537" s="14">
        <f t="shared" si="1242"/>
        <v>0</v>
      </c>
      <c r="CQ537" s="14">
        <f t="shared" si="1243"/>
        <v>0</v>
      </c>
      <c r="CR537" s="14">
        <f t="shared" si="1244"/>
        <v>0</v>
      </c>
      <c r="CS537" s="37">
        <f t="shared" si="1245"/>
        <v>0</v>
      </c>
      <c r="CT537" s="239"/>
      <c r="CU537" s="239"/>
      <c r="CV537" s="468"/>
      <c r="CW537" s="14">
        <f>IFERROR(VLOOKUP($A537,BaseFY23!$A$7:$AK$527,6,0),0)</f>
        <v>0</v>
      </c>
      <c r="CX537" s="14">
        <f>IFERROR(VLOOKUP($A537,BaseFY23!$A$7:$AN$528,28,0),0)</f>
        <v>0</v>
      </c>
      <c r="CY537" s="14">
        <f t="shared" si="1301"/>
        <v>0</v>
      </c>
      <c r="CZ537" s="14">
        <f>IFERROR(VLOOKUP($A537,SpecEd23!$A$21:$BB$605,23,0)," ")</f>
        <v>0</v>
      </c>
      <c r="DA537" s="14">
        <f t="shared" si="1302"/>
        <v>0</v>
      </c>
      <c r="DB537" s="14">
        <f>IFERROR(VLOOKUP($A537,ECFE!$A$16:$AB$347,7,0),0)</f>
        <v>0</v>
      </c>
      <c r="DC537" s="14">
        <f t="shared" si="1303"/>
        <v>0</v>
      </c>
      <c r="DD537" s="14">
        <v>0</v>
      </c>
      <c r="DE537" s="14">
        <f t="shared" si="1304"/>
        <v>0</v>
      </c>
      <c r="DF537" s="14">
        <f>IFERROR(VLOOKUP($A537,ConEnroll!$A$7:$S$338,10,0),0)</f>
        <v>0</v>
      </c>
      <c r="DG537" s="14">
        <f t="shared" si="1305"/>
        <v>0</v>
      </c>
      <c r="DH537" s="14">
        <f t="shared" si="1246"/>
        <v>0</v>
      </c>
      <c r="DI537" s="14">
        <f t="shared" si="1306"/>
        <v>0</v>
      </c>
      <c r="DJ537" s="14">
        <f t="shared" si="1247"/>
        <v>0</v>
      </c>
      <c r="DK537" s="14">
        <f t="shared" si="1307"/>
        <v>0</v>
      </c>
      <c r="DL537" s="42"/>
      <c r="DM537" s="14">
        <f>IFERROR(VLOOKUP($A537,HouseFY23!$A$7:$AJ$528,28,0),0)</f>
        <v>0</v>
      </c>
      <c r="DN537" s="14">
        <f t="shared" si="1308"/>
        <v>0</v>
      </c>
      <c r="DO537" s="14">
        <f>IFERROR(VLOOKUP($A537,Compens80percent!$A$13:$M$560,12,0),0)</f>
        <v>0</v>
      </c>
      <c r="DP537" s="14">
        <f t="shared" si="1308"/>
        <v>0</v>
      </c>
      <c r="DQ537" s="14">
        <f t="shared" si="1309"/>
        <v>0</v>
      </c>
      <c r="DR537" s="14">
        <f t="shared" si="1310"/>
        <v>0</v>
      </c>
      <c r="DS537" s="14">
        <f>IFERROR(VLOOKUP($A537,SpecEd23!$A$21:$Z$550,14,0),0)</f>
        <v>0</v>
      </c>
      <c r="DT537" s="14">
        <f t="shared" si="1311"/>
        <v>0</v>
      </c>
      <c r="DU537" s="14">
        <f>IFERROR(VLOOKUP($A537,ECFE!$A$16:$AB$347,9,0),0)</f>
        <v>0</v>
      </c>
      <c r="DV537" s="14">
        <f t="shared" si="1312"/>
        <v>0</v>
      </c>
      <c r="DW537" s="14">
        <f>IFERROR(VLOOKUP($A537,ParaFY19!$A$21:$Z$543,7,0),0)</f>
        <v>0</v>
      </c>
      <c r="DX537" s="14">
        <f t="shared" si="1313"/>
        <v>0</v>
      </c>
      <c r="DY537" s="14">
        <f>IFERROR(VLOOKUP($A537,ConEnroll!$A$7:$S$341,13,0),0)</f>
        <v>0</v>
      </c>
      <c r="DZ537" s="14">
        <f t="shared" si="1314"/>
        <v>0</v>
      </c>
      <c r="EA537" s="14">
        <f t="shared" si="1248"/>
        <v>0</v>
      </c>
      <c r="EB537" s="14">
        <f t="shared" si="1315"/>
        <v>0</v>
      </c>
      <c r="EC537" s="14">
        <f t="shared" si="1249"/>
        <v>0</v>
      </c>
      <c r="ED537" s="14">
        <f t="shared" si="1316"/>
        <v>0</v>
      </c>
      <c r="EE537" s="62"/>
      <c r="EF537" s="14">
        <f t="shared" si="1250"/>
        <v>0</v>
      </c>
      <c r="EG537" s="14">
        <f t="shared" si="1251"/>
        <v>0</v>
      </c>
      <c r="EH537" s="14">
        <f t="shared" si="1252"/>
        <v>0</v>
      </c>
      <c r="EI537" s="14">
        <f t="shared" si="1317"/>
        <v>0</v>
      </c>
      <c r="EJ537" s="37">
        <f t="shared" si="1253"/>
        <v>0</v>
      </c>
      <c r="EK537" s="42"/>
      <c r="EL537" s="14" t="str">
        <f>IFERROR(VLOOKUP($A537,#REF!,27,0),"0")</f>
        <v>0</v>
      </c>
      <c r="EM537" s="14">
        <f t="shared" si="1318"/>
        <v>0</v>
      </c>
      <c r="EN537" s="14" t="str">
        <f>IFERROR(VLOOKUP($A537,SpecEd23!#REF!,23,0)," ")</f>
        <v xml:space="preserve"> </v>
      </c>
      <c r="EO537" s="14">
        <f t="shared" si="1319"/>
        <v>0</v>
      </c>
      <c r="EP537" s="14">
        <f>IFERROR(VLOOKUP($A537,ECFE!#REF!,24,0),0)</f>
        <v>0</v>
      </c>
      <c r="EQ537" s="14">
        <f t="shared" si="1320"/>
        <v>0</v>
      </c>
      <c r="ER537" s="14">
        <f>IFERROR(VLOOKUP($A537,#REF!,30,0),0)</f>
        <v>0</v>
      </c>
      <c r="ES537" s="14">
        <f t="shared" si="1321"/>
        <v>0</v>
      </c>
      <c r="ET537" s="14">
        <f>IFERROR(VLOOKUP($A537,#REF!,12,0),0)</f>
        <v>0</v>
      </c>
      <c r="EU537" s="14">
        <f t="shared" si="1322"/>
        <v>0</v>
      </c>
      <c r="EV537" s="14">
        <v>0</v>
      </c>
      <c r="EW537" s="14">
        <f t="shared" si="1323"/>
        <v>0</v>
      </c>
      <c r="EX537" s="14">
        <f>IFERROR(VLOOKUP($A537,ConEnroll!$A$8:$S$601,16,0),0)</f>
        <v>0</v>
      </c>
      <c r="EY537" s="14">
        <f t="shared" si="1324"/>
        <v>0</v>
      </c>
      <c r="EZ537" s="14">
        <f t="shared" si="1325"/>
        <v>0</v>
      </c>
      <c r="FA537" s="14">
        <f t="shared" si="1326"/>
        <v>0</v>
      </c>
      <c r="FB537" s="14" t="e">
        <f t="shared" si="1327"/>
        <v>#VALUE!</v>
      </c>
      <c r="FC537" s="14">
        <f t="shared" si="1328"/>
        <v>0</v>
      </c>
      <c r="FD537" s="62"/>
      <c r="FE537" s="14">
        <f t="shared" si="1254"/>
        <v>0</v>
      </c>
      <c r="FF537" s="14">
        <f t="shared" si="1255"/>
        <v>0</v>
      </c>
      <c r="FG537" s="14">
        <f t="shared" si="1329"/>
        <v>0</v>
      </c>
      <c r="FH537" s="14">
        <f t="shared" si="1256"/>
        <v>0</v>
      </c>
      <c r="FI537" s="37">
        <f t="shared" si="1257"/>
        <v>0</v>
      </c>
      <c r="FJ537" s="12"/>
      <c r="FK537" s="14" t="str">
        <f>IFERROR(VLOOKUP($A537,#REF!,27,0),"0")</f>
        <v>0</v>
      </c>
      <c r="FL537" s="14">
        <f t="shared" si="1330"/>
        <v>0</v>
      </c>
      <c r="FM537" s="14" t="str">
        <f>IFERROR(VLOOKUP($A537,SpecEd23!$X$22:$Y$610,59,0)," ")</f>
        <v xml:space="preserve"> </v>
      </c>
      <c r="FN537" s="14">
        <f t="shared" si="1331"/>
        <v>0</v>
      </c>
      <c r="FO537" s="14">
        <f>IFERROR(VLOOKUP($A537,ECFE!#REF!,26,0),0)</f>
        <v>0</v>
      </c>
      <c r="FP537" s="14">
        <f t="shared" si="1332"/>
        <v>0</v>
      </c>
      <c r="FQ537" s="14">
        <f>IFERROR(VLOOKUP($A537,#REF!,16,0),0)</f>
        <v>0</v>
      </c>
      <c r="FR537" s="14">
        <f t="shared" si="1333"/>
        <v>0</v>
      </c>
      <c r="FS537" s="14">
        <f>IFERROR(VLOOKUP($A537,#REF!,12,0),0)</f>
        <v>0</v>
      </c>
      <c r="FT537" s="14">
        <f t="shared" si="1334"/>
        <v>0</v>
      </c>
      <c r="FU537" s="14">
        <v>0</v>
      </c>
      <c r="FV537" s="14">
        <f t="shared" si="1335"/>
        <v>0</v>
      </c>
      <c r="FW537" s="14">
        <f>IFERROR(VLOOKUP($A537,ConEnroll!$A$8:$S$601,16,0),0)</f>
        <v>0</v>
      </c>
      <c r="FX537" s="14">
        <f t="shared" si="1336"/>
        <v>0</v>
      </c>
      <c r="FY537" s="14">
        <f t="shared" si="1337"/>
        <v>0</v>
      </c>
      <c r="FZ537" s="14">
        <f t="shared" si="1338"/>
        <v>0</v>
      </c>
      <c r="GA537" s="14" t="e">
        <f t="shared" si="1339"/>
        <v>#VALUE!</v>
      </c>
      <c r="GB537" s="14">
        <f t="shared" si="1340"/>
        <v>0</v>
      </c>
      <c r="GC537" s="39"/>
      <c r="GD537" s="14">
        <f t="shared" si="1258"/>
        <v>0</v>
      </c>
      <c r="GE537" s="14">
        <f t="shared" si="1259"/>
        <v>0</v>
      </c>
      <c r="GF537" s="14">
        <f t="shared" si="1260"/>
        <v>0</v>
      </c>
      <c r="GG537" s="14">
        <f t="shared" si="1261"/>
        <v>0</v>
      </c>
      <c r="GH537" s="37">
        <f t="shared" si="1262"/>
        <v>0</v>
      </c>
    </row>
    <row r="538" spans="1:190" ht="12.5" x14ac:dyDescent="0.25">
      <c r="A538" s="67">
        <v>4275</v>
      </c>
      <c r="B538" s="12">
        <v>7</v>
      </c>
      <c r="C538" s="14">
        <v>7</v>
      </c>
      <c r="D538" s="14"/>
      <c r="E538" s="14"/>
      <c r="F538" s="12" t="s">
        <v>2389</v>
      </c>
      <c r="G538" s="38"/>
      <c r="H538" s="14">
        <f>IFERROR(VLOOKUP($A538,BaseFY22!$A$7:$AK$528,6,0),0)</f>
        <v>160</v>
      </c>
      <c r="I538" s="14">
        <f>IFERROR(VLOOKUP($A538,BaseFY22!$A$7:$AK$528,28,0),0)</f>
        <v>1245807</v>
      </c>
      <c r="J538" s="14">
        <f t="shared" si="1263"/>
        <v>7786.2937499999998</v>
      </c>
      <c r="K538" s="14">
        <f>IFERROR(VLOOKUP($A538,SpecEd22!$A$21:$BB$605,24,0)," ")</f>
        <v>633468.52109126456</v>
      </c>
      <c r="L538" s="14">
        <f t="shared" si="1264"/>
        <v>3959.1782568204035</v>
      </c>
      <c r="M538" s="14">
        <f>IFERROR(VLOOKUP($A538,ECFE!$A$16:$AB$347,7,0),0)</f>
        <v>0</v>
      </c>
      <c r="N538" s="14">
        <f t="shared" si="1231"/>
        <v>0</v>
      </c>
      <c r="O538" s="14">
        <v>0</v>
      </c>
      <c r="P538" s="14">
        <f t="shared" si="1231"/>
        <v>0</v>
      </c>
      <c r="Q538" s="14">
        <f>IFERROR(VLOOKUP($A538,ConEnroll!$A$7:$S$337,10,0),0)</f>
        <v>0</v>
      </c>
      <c r="R538" s="14">
        <f t="shared" si="1265"/>
        <v>0</v>
      </c>
      <c r="S538" s="14">
        <f t="shared" si="1232"/>
        <v>0</v>
      </c>
      <c r="T538" s="14">
        <f t="shared" si="1266"/>
        <v>0</v>
      </c>
      <c r="U538" s="14">
        <f t="shared" si="1233"/>
        <v>1879275.5210912647</v>
      </c>
      <c r="V538" s="14">
        <f t="shared" si="1267"/>
        <v>11745.472006820404</v>
      </c>
      <c r="W538" s="38"/>
      <c r="X538" s="14">
        <f>IFERROR(VLOOKUP($A538,HouseFY22!$A$6:$AJ$528,28,0),0)</f>
        <v>1269117.2767380001</v>
      </c>
      <c r="Y538" s="14">
        <f t="shared" si="1268"/>
        <v>7931.9829796125005</v>
      </c>
      <c r="Z538" s="14">
        <f>IFERROR(VLOOKUP($A538,Compens80percent!$A$13:$M$560,12,0),0)</f>
        <v>0</v>
      </c>
      <c r="AA538" s="14">
        <f t="shared" si="1268"/>
        <v>0</v>
      </c>
      <c r="AB538" s="14">
        <f t="shared" si="1269"/>
        <v>1269117.2767380001</v>
      </c>
      <c r="AC538" s="14">
        <f t="shared" si="1268"/>
        <v>7931.9829796125005</v>
      </c>
      <c r="AD538" s="14">
        <f>IFERROR(VLOOKUP(A538,SpecEd22!$A$21:$Z$550,14,0),0)</f>
        <v>633468.52109126456</v>
      </c>
      <c r="AE538" s="14">
        <f t="shared" si="1270"/>
        <v>3959.1782568204035</v>
      </c>
      <c r="AF538" s="14">
        <f>IFERROR(VLOOKUP($A538,ECFE!$A$16:$AB$348,8,0),0)</f>
        <v>0</v>
      </c>
      <c r="AG538" s="14">
        <f t="shared" si="1271"/>
        <v>0</v>
      </c>
      <c r="AH538" s="14">
        <f>IFERROR(VLOOKUP(A538,ParaFY19!$A$21:$Z$543,7,0),0)</f>
        <v>0</v>
      </c>
      <c r="AI538" s="14">
        <f t="shared" si="1272"/>
        <v>0</v>
      </c>
      <c r="AJ538" s="14">
        <f>IFERROR(VLOOKUP(A538,ConEnroll!$A$7:$S$341,13,0),0)</f>
        <v>0</v>
      </c>
      <c r="AK538" s="14">
        <f t="shared" si="1273"/>
        <v>0</v>
      </c>
      <c r="AL538" s="14">
        <f t="shared" si="1229"/>
        <v>0</v>
      </c>
      <c r="AM538" s="14">
        <f t="shared" si="1274"/>
        <v>0</v>
      </c>
      <c r="AN538" s="14">
        <f t="shared" si="1275"/>
        <v>1902585.7978292648</v>
      </c>
      <c r="AO538" s="14">
        <f t="shared" si="1276"/>
        <v>11891.161236432905</v>
      </c>
      <c r="AP538" s="62"/>
      <c r="AQ538" s="14">
        <f t="shared" si="1230"/>
        <v>145.68922961250064</v>
      </c>
      <c r="AR538" s="14">
        <f t="shared" si="1234"/>
        <v>0</v>
      </c>
      <c r="AS538" s="14">
        <f t="shared" si="1235"/>
        <v>0</v>
      </c>
      <c r="AT538" s="14">
        <f t="shared" si="1277"/>
        <v>145.68922961250064</v>
      </c>
      <c r="AU538" s="37">
        <f t="shared" si="1236"/>
        <v>1.2403863337965582E-2</v>
      </c>
      <c r="AV538" s="42"/>
      <c r="AW538" s="14" t="str">
        <f>IFERROR(VLOOKUP($A538,#REF!,27,0),"0")</f>
        <v>0</v>
      </c>
      <c r="AX538" s="14">
        <f t="shared" si="1278"/>
        <v>0</v>
      </c>
      <c r="AY538" s="14" t="str">
        <f>IFERROR(VLOOKUP($A538,SpecEd22!#REF!,23,0)," ")</f>
        <v xml:space="preserve"> </v>
      </c>
      <c r="AZ538" s="14" t="e">
        <f t="shared" si="1279"/>
        <v>#VALUE!</v>
      </c>
      <c r="BA538" s="14">
        <f>IFERROR(VLOOKUP($A538,ECFE!#REF!,23,0),0)</f>
        <v>0</v>
      </c>
      <c r="BB538" s="14">
        <f t="shared" si="1280"/>
        <v>0</v>
      </c>
      <c r="BC538" s="14">
        <f>IFERROR(VLOOKUP($A538,#REF!,17,0),0)</f>
        <v>0</v>
      </c>
      <c r="BD538" s="14">
        <f t="shared" si="1281"/>
        <v>0</v>
      </c>
      <c r="BE538" s="14">
        <f>IFERROR(VLOOKUP($A538,#REF!,9,0),0)</f>
        <v>0</v>
      </c>
      <c r="BF538" s="14">
        <f t="shared" si="1282"/>
        <v>0</v>
      </c>
      <c r="BG538" s="14">
        <v>0</v>
      </c>
      <c r="BH538" s="14">
        <f t="shared" si="1283"/>
        <v>0</v>
      </c>
      <c r="BI538" s="14">
        <f>IFERROR(VLOOKUP($A538,ConEnroll!$A$8:$S$601,15,0),0)</f>
        <v>0</v>
      </c>
      <c r="BJ538" s="14">
        <f t="shared" si="1284"/>
        <v>0</v>
      </c>
      <c r="BK538" s="14">
        <f t="shared" si="1285"/>
        <v>0</v>
      </c>
      <c r="BL538" s="14">
        <f t="shared" si="1286"/>
        <v>0</v>
      </c>
      <c r="BM538" s="14" t="e">
        <f t="shared" si="1287"/>
        <v>#VALUE!</v>
      </c>
      <c r="BN538" s="14" t="e">
        <f t="shared" si="1288"/>
        <v>#VALUE!</v>
      </c>
      <c r="BO538" s="42"/>
      <c r="BP538" s="14">
        <f t="shared" si="1237"/>
        <v>7931.9829796125005</v>
      </c>
      <c r="BQ538" s="14" t="e">
        <f t="shared" si="1238"/>
        <v>#VALUE!</v>
      </c>
      <c r="BR538" s="14">
        <f t="shared" si="1289"/>
        <v>0</v>
      </c>
      <c r="BS538" s="14" t="e">
        <f t="shared" si="1239"/>
        <v>#VALUE!</v>
      </c>
      <c r="BT538" s="37" t="e">
        <f t="shared" si="1240"/>
        <v>#VALUE!</v>
      </c>
      <c r="BU538" s="41"/>
      <c r="BV538" s="14" t="str">
        <f>IFERROR(VLOOKUP($A538,#REF!,27,0),"0")</f>
        <v>0</v>
      </c>
      <c r="BW538" s="14">
        <f t="shared" si="1290"/>
        <v>0</v>
      </c>
      <c r="BX538" s="14" t="str">
        <f>IFERROR(VLOOKUP($A538,SpecEd22!$Z$22:$AV$606,59,0)," ")</f>
        <v xml:space="preserve"> </v>
      </c>
      <c r="BY538" s="14" t="e">
        <f t="shared" si="1291"/>
        <v>#VALUE!</v>
      </c>
      <c r="BZ538" s="14">
        <f>IFERROR(VLOOKUP($A538,ECFE!#REF!,25,0),0)</f>
        <v>0</v>
      </c>
      <c r="CA538" s="14">
        <f t="shared" si="1292"/>
        <v>0</v>
      </c>
      <c r="CB538" s="14">
        <f>IFERROR(VLOOKUP($A538,#REF!,17,0),0)</f>
        <v>0</v>
      </c>
      <c r="CC538" s="14">
        <f t="shared" si="1293"/>
        <v>0</v>
      </c>
      <c r="CD538" s="14">
        <f>IFERROR(VLOOKUP($A538,#REF!,9,0),0)</f>
        <v>0</v>
      </c>
      <c r="CE538" s="14">
        <f t="shared" si="1294"/>
        <v>0</v>
      </c>
      <c r="CF538" s="14">
        <v>0</v>
      </c>
      <c r="CG538" s="14">
        <f t="shared" si="1295"/>
        <v>0</v>
      </c>
      <c r="CH538" s="14">
        <f>IFERROR(VLOOKUP($A538,ConEnroll!$A$8:$S$601,15,0),0)</f>
        <v>0</v>
      </c>
      <c r="CI538" s="14">
        <f t="shared" si="1296"/>
        <v>0</v>
      </c>
      <c r="CJ538" s="14">
        <f t="shared" si="1297"/>
        <v>0</v>
      </c>
      <c r="CK538" s="14">
        <f t="shared" si="1298"/>
        <v>0</v>
      </c>
      <c r="CL538" s="14" t="e">
        <f t="shared" si="1299"/>
        <v>#VALUE!</v>
      </c>
      <c r="CM538" s="14" t="e">
        <f t="shared" si="1300"/>
        <v>#VALUE!</v>
      </c>
      <c r="CN538" s="42"/>
      <c r="CO538" s="14">
        <f t="shared" si="1241"/>
        <v>-7786.2937499999998</v>
      </c>
      <c r="CP538" s="14" t="e">
        <f t="shared" si="1242"/>
        <v>#VALUE!</v>
      </c>
      <c r="CQ538" s="14">
        <f t="shared" si="1243"/>
        <v>0</v>
      </c>
      <c r="CR538" s="14" t="e">
        <f t="shared" si="1244"/>
        <v>#VALUE!</v>
      </c>
      <c r="CS538" s="37" t="e">
        <f t="shared" si="1245"/>
        <v>#VALUE!</v>
      </c>
      <c r="CT538" s="239"/>
      <c r="CU538" s="239"/>
      <c r="CV538" s="468"/>
      <c r="CW538" s="14">
        <f>IFERROR(VLOOKUP($A538,BaseFY23!$A$7:$AK$527,6,0),0)</f>
        <v>135.92015599999999</v>
      </c>
      <c r="CX538" s="14">
        <f>IFERROR(VLOOKUP($A538,BaseFY23!$A$7:$AN$528,28,0),0)</f>
        <v>1019681.897759</v>
      </c>
      <c r="CY538" s="14">
        <f t="shared" si="1301"/>
        <v>7502.0653872630928</v>
      </c>
      <c r="CZ538" s="14">
        <f>IFERROR(VLOOKUP($A538,SpecEd23!$A$21:$BB$605,23,0)," ")</f>
        <v>571973.28068808652</v>
      </c>
      <c r="DA538" s="14">
        <f t="shared" si="1302"/>
        <v>4208.1564465544507</v>
      </c>
      <c r="DB538" s="14">
        <f>IFERROR(VLOOKUP($A538,ECFE!$A$16:$AB$347,7,0),0)</f>
        <v>0</v>
      </c>
      <c r="DC538" s="14">
        <f t="shared" si="1303"/>
        <v>0</v>
      </c>
      <c r="DD538" s="14">
        <v>0</v>
      </c>
      <c r="DE538" s="14">
        <f t="shared" si="1304"/>
        <v>0</v>
      </c>
      <c r="DF538" s="14">
        <f>IFERROR(VLOOKUP($A538,ConEnroll!$A$7:$S$338,10,0),0)</f>
        <v>0</v>
      </c>
      <c r="DG538" s="14">
        <f t="shared" si="1305"/>
        <v>0</v>
      </c>
      <c r="DH538" s="14">
        <f t="shared" si="1246"/>
        <v>0</v>
      </c>
      <c r="DI538" s="14">
        <f t="shared" si="1306"/>
        <v>0</v>
      </c>
      <c r="DJ538" s="14">
        <f t="shared" si="1247"/>
        <v>1591655.1784470864</v>
      </c>
      <c r="DK538" s="14">
        <f t="shared" si="1307"/>
        <v>11710.221833817543</v>
      </c>
      <c r="DL538" s="42"/>
      <c r="DM538" s="14">
        <f>IFERROR(VLOOKUP($A538,HouseFY23!$A$7:$AJ$528,28,0),0)</f>
        <v>1058302.4577589999</v>
      </c>
      <c r="DN538" s="14">
        <f t="shared" si="1308"/>
        <v>7786.2069092901866</v>
      </c>
      <c r="DO538" s="14">
        <f>IFERROR(VLOOKUP($A538,Compens80percent!$A$13:$M$560,12,0),0)</f>
        <v>0</v>
      </c>
      <c r="DP538" s="14">
        <f t="shared" si="1308"/>
        <v>0</v>
      </c>
      <c r="DQ538" s="14">
        <f t="shared" si="1309"/>
        <v>1058302.4577589999</v>
      </c>
      <c r="DR538" s="14">
        <f t="shared" si="1310"/>
        <v>6614.3903609937497</v>
      </c>
      <c r="DS538" s="14">
        <f>IFERROR(VLOOKUP($A538,SpecEd23!$A$21:$Z$550,14,0),0)</f>
        <v>571973.28068808652</v>
      </c>
      <c r="DT538" s="14">
        <f t="shared" si="1311"/>
        <v>4208.1564465544507</v>
      </c>
      <c r="DU538" s="14">
        <f>IFERROR(VLOOKUP($A538,ECFE!$A$16:$AB$347,9,0),0)</f>
        <v>0</v>
      </c>
      <c r="DV538" s="14">
        <f t="shared" si="1312"/>
        <v>0</v>
      </c>
      <c r="DW538" s="14">
        <f>IFERROR(VLOOKUP($A538,ParaFY19!$A$21:$Z$543,7,0),0)</f>
        <v>0</v>
      </c>
      <c r="DX538" s="14">
        <f t="shared" si="1313"/>
        <v>0</v>
      </c>
      <c r="DY538" s="14">
        <f>IFERROR(VLOOKUP($A538,ConEnroll!$A$7:$S$341,13,0),0)</f>
        <v>0</v>
      </c>
      <c r="DZ538" s="14">
        <f t="shared" si="1314"/>
        <v>0</v>
      </c>
      <c r="EA538" s="14">
        <f t="shared" si="1248"/>
        <v>0</v>
      </c>
      <c r="EB538" s="14">
        <f t="shared" si="1315"/>
        <v>0</v>
      </c>
      <c r="EC538" s="14">
        <f t="shared" si="1249"/>
        <v>1630275.7384470864</v>
      </c>
      <c r="ED538" s="14">
        <f t="shared" si="1316"/>
        <v>11994.363355844636</v>
      </c>
      <c r="EE538" s="62"/>
      <c r="EF538" s="14">
        <f t="shared" si="1250"/>
        <v>284.14152202709374</v>
      </c>
      <c r="EG538" s="14">
        <f t="shared" si="1251"/>
        <v>0</v>
      </c>
      <c r="EH538" s="14">
        <f t="shared" si="1252"/>
        <v>0</v>
      </c>
      <c r="EI538" s="14">
        <f t="shared" si="1317"/>
        <v>284.14152202709374</v>
      </c>
      <c r="EJ538" s="37">
        <f t="shared" si="1253"/>
        <v>2.4264401311897551E-2</v>
      </c>
      <c r="EK538" s="42"/>
      <c r="EL538" s="14" t="str">
        <f>IFERROR(VLOOKUP($A538,#REF!,27,0),"0")</f>
        <v>0</v>
      </c>
      <c r="EM538" s="14">
        <f t="shared" si="1318"/>
        <v>0</v>
      </c>
      <c r="EN538" s="14" t="str">
        <f>IFERROR(VLOOKUP($A538,SpecEd23!#REF!,23,0)," ")</f>
        <v xml:space="preserve"> </v>
      </c>
      <c r="EO538" s="14" t="e">
        <f t="shared" si="1319"/>
        <v>#VALUE!</v>
      </c>
      <c r="EP538" s="14">
        <f>IFERROR(VLOOKUP($A538,ECFE!#REF!,24,0),0)</f>
        <v>0</v>
      </c>
      <c r="EQ538" s="14">
        <f t="shared" si="1320"/>
        <v>0</v>
      </c>
      <c r="ER538" s="14">
        <f>IFERROR(VLOOKUP($A538,#REF!,30,0),0)</f>
        <v>0</v>
      </c>
      <c r="ES538" s="14">
        <f t="shared" si="1321"/>
        <v>0</v>
      </c>
      <c r="ET538" s="14">
        <f>IFERROR(VLOOKUP($A538,#REF!,12,0),0)</f>
        <v>0</v>
      </c>
      <c r="EU538" s="14">
        <f t="shared" si="1322"/>
        <v>0</v>
      </c>
      <c r="EV538" s="14">
        <v>0</v>
      </c>
      <c r="EW538" s="14">
        <f t="shared" si="1323"/>
        <v>0</v>
      </c>
      <c r="EX538" s="14">
        <f>IFERROR(VLOOKUP($A538,ConEnroll!$A$8:$S$601,16,0),0)</f>
        <v>0</v>
      </c>
      <c r="EY538" s="14">
        <f t="shared" si="1324"/>
        <v>0</v>
      </c>
      <c r="EZ538" s="14">
        <f t="shared" si="1325"/>
        <v>0</v>
      </c>
      <c r="FA538" s="14">
        <f t="shared" si="1326"/>
        <v>0</v>
      </c>
      <c r="FB538" s="14" t="e">
        <f t="shared" si="1327"/>
        <v>#VALUE!</v>
      </c>
      <c r="FC538" s="14" t="e">
        <f t="shared" si="1328"/>
        <v>#VALUE!</v>
      </c>
      <c r="FD538" s="62"/>
      <c r="FE538" s="14">
        <f t="shared" si="1254"/>
        <v>7786.2069092901866</v>
      </c>
      <c r="FF538" s="14" t="e">
        <f t="shared" si="1255"/>
        <v>#VALUE!</v>
      </c>
      <c r="FG538" s="14">
        <f t="shared" si="1329"/>
        <v>0</v>
      </c>
      <c r="FH538" s="14" t="e">
        <f t="shared" si="1256"/>
        <v>#VALUE!</v>
      </c>
      <c r="FI538" s="37" t="e">
        <f t="shared" si="1257"/>
        <v>#VALUE!</v>
      </c>
      <c r="FJ538" s="12"/>
      <c r="FK538" s="14" t="str">
        <f>IFERROR(VLOOKUP($A538,#REF!,27,0),"0")</f>
        <v>0</v>
      </c>
      <c r="FL538" s="14">
        <f t="shared" si="1330"/>
        <v>0</v>
      </c>
      <c r="FM538" s="14" t="str">
        <f>IFERROR(VLOOKUP($A538,SpecEd23!$X$22:$Y$610,59,0)," ")</f>
        <v xml:space="preserve"> </v>
      </c>
      <c r="FN538" s="14" t="e">
        <f t="shared" si="1331"/>
        <v>#VALUE!</v>
      </c>
      <c r="FO538" s="14">
        <f>IFERROR(VLOOKUP($A538,ECFE!#REF!,26,0),0)</f>
        <v>0</v>
      </c>
      <c r="FP538" s="14">
        <f t="shared" si="1332"/>
        <v>0</v>
      </c>
      <c r="FQ538" s="14">
        <f>IFERROR(VLOOKUP($A538,#REF!,16,0),0)</f>
        <v>0</v>
      </c>
      <c r="FR538" s="14">
        <f t="shared" si="1333"/>
        <v>0</v>
      </c>
      <c r="FS538" s="14">
        <f>IFERROR(VLOOKUP($A538,#REF!,12,0),0)</f>
        <v>0</v>
      </c>
      <c r="FT538" s="14">
        <f t="shared" si="1334"/>
        <v>0</v>
      </c>
      <c r="FU538" s="14">
        <v>0</v>
      </c>
      <c r="FV538" s="14">
        <f t="shared" si="1335"/>
        <v>0</v>
      </c>
      <c r="FW538" s="14">
        <f>IFERROR(VLOOKUP($A538,ConEnroll!$A$8:$S$601,16,0),0)</f>
        <v>0</v>
      </c>
      <c r="FX538" s="14">
        <f t="shared" si="1336"/>
        <v>0</v>
      </c>
      <c r="FY538" s="14">
        <f t="shared" si="1337"/>
        <v>0</v>
      </c>
      <c r="FZ538" s="14">
        <f t="shared" si="1338"/>
        <v>0</v>
      </c>
      <c r="GA538" s="14" t="e">
        <f t="shared" si="1339"/>
        <v>#VALUE!</v>
      </c>
      <c r="GB538" s="14" t="e">
        <f t="shared" si="1340"/>
        <v>#VALUE!</v>
      </c>
      <c r="GC538" s="39"/>
      <c r="GD538" s="14">
        <f t="shared" si="1258"/>
        <v>-7502.0653872630928</v>
      </c>
      <c r="GE538" s="14" t="e">
        <f t="shared" si="1259"/>
        <v>#VALUE!</v>
      </c>
      <c r="GF538" s="14">
        <f t="shared" si="1260"/>
        <v>0</v>
      </c>
      <c r="GG538" s="14" t="e">
        <f t="shared" si="1261"/>
        <v>#VALUE!</v>
      </c>
      <c r="GH538" s="37" t="e">
        <f t="shared" si="1262"/>
        <v>#VALUE!</v>
      </c>
    </row>
    <row r="539" spans="1:190" ht="12.5" x14ac:dyDescent="0.25">
      <c r="A539" s="67">
        <v>4276</v>
      </c>
      <c r="B539" s="12">
        <v>7</v>
      </c>
      <c r="C539" s="14">
        <v>7</v>
      </c>
      <c r="D539" s="14"/>
      <c r="E539" s="14"/>
      <c r="F539" s="12" t="s">
        <v>2390</v>
      </c>
      <c r="G539" s="38"/>
      <c r="H539" s="14">
        <f>IFERROR(VLOOKUP($A539,BaseFY22!$A$7:$AK$528,6,0),0)</f>
        <v>0</v>
      </c>
      <c r="I539" s="14">
        <f>IFERROR(VLOOKUP($A539,BaseFY22!$A$7:$AK$528,28,0),0)</f>
        <v>1489</v>
      </c>
      <c r="J539" s="14">
        <f t="shared" si="1263"/>
        <v>0</v>
      </c>
      <c r="K539" s="14">
        <f>IFERROR(VLOOKUP($A539,SpecEd22!$A$21:$BB$605,24,0)," ")</f>
        <v>40757.495771593567</v>
      </c>
      <c r="L539" s="14">
        <f t="shared" si="1264"/>
        <v>0</v>
      </c>
      <c r="M539" s="14">
        <f>IFERROR(VLOOKUP($A539,ECFE!$A$16:$AB$347,7,0),0)</f>
        <v>0</v>
      </c>
      <c r="N539" s="14">
        <f t="shared" si="1231"/>
        <v>0</v>
      </c>
      <c r="O539" s="14">
        <v>0</v>
      </c>
      <c r="P539" s="14">
        <f t="shared" si="1231"/>
        <v>0</v>
      </c>
      <c r="Q539" s="14">
        <f>IFERROR(VLOOKUP($A539,ConEnroll!$A$7:$S$337,10,0),0)</f>
        <v>0</v>
      </c>
      <c r="R539" s="14">
        <f t="shared" si="1265"/>
        <v>0</v>
      </c>
      <c r="S539" s="14">
        <f t="shared" si="1232"/>
        <v>0</v>
      </c>
      <c r="T539" s="14">
        <f t="shared" si="1266"/>
        <v>0</v>
      </c>
      <c r="U539" s="14">
        <f t="shared" si="1233"/>
        <v>42246.495771593567</v>
      </c>
      <c r="V539" s="14">
        <f t="shared" si="1267"/>
        <v>0</v>
      </c>
      <c r="W539" s="38"/>
      <c r="X539" s="14">
        <f>IFERROR(VLOOKUP($A539,HouseFY22!$A$6:$AJ$528,28,0),0)</f>
        <v>1523</v>
      </c>
      <c r="Y539" s="14">
        <f t="shared" si="1268"/>
        <v>0</v>
      </c>
      <c r="Z539" s="14">
        <f>IFERROR(VLOOKUP($A539,Compens80percent!$A$13:$M$560,12,0),0)</f>
        <v>0</v>
      </c>
      <c r="AA539" s="14">
        <f t="shared" si="1268"/>
        <v>0</v>
      </c>
      <c r="AB539" s="14">
        <f t="shared" si="1269"/>
        <v>1523</v>
      </c>
      <c r="AC539" s="14">
        <f t="shared" si="1268"/>
        <v>0</v>
      </c>
      <c r="AD539" s="14">
        <f>IFERROR(VLOOKUP(A539,SpecEd22!$A$21:$Z$550,14,0),0)</f>
        <v>40757.495771593567</v>
      </c>
      <c r="AE539" s="14">
        <f t="shared" si="1270"/>
        <v>0</v>
      </c>
      <c r="AF539" s="14">
        <f>IFERROR(VLOOKUP($A539,ECFE!$A$16:$AB$348,8,0),0)</f>
        <v>0</v>
      </c>
      <c r="AG539" s="14">
        <f t="shared" si="1271"/>
        <v>0</v>
      </c>
      <c r="AH539" s="14">
        <f>IFERROR(VLOOKUP(A539,ParaFY19!$A$21:$Z$543,7,0),0)</f>
        <v>0</v>
      </c>
      <c r="AI539" s="14">
        <f t="shared" si="1272"/>
        <v>0</v>
      </c>
      <c r="AJ539" s="14">
        <f>IFERROR(VLOOKUP(A539,ConEnroll!$A$7:$S$341,13,0),0)</f>
        <v>0</v>
      </c>
      <c r="AK539" s="14">
        <f t="shared" si="1273"/>
        <v>0</v>
      </c>
      <c r="AL539" s="14">
        <f t="shared" si="1229"/>
        <v>0</v>
      </c>
      <c r="AM539" s="14">
        <f t="shared" si="1274"/>
        <v>0</v>
      </c>
      <c r="AN539" s="14">
        <f t="shared" si="1275"/>
        <v>42280.495771593567</v>
      </c>
      <c r="AO539" s="14">
        <f t="shared" si="1276"/>
        <v>0</v>
      </c>
      <c r="AP539" s="62"/>
      <c r="AQ539" s="14">
        <f t="shared" si="1230"/>
        <v>0</v>
      </c>
      <c r="AR539" s="14">
        <f t="shared" si="1234"/>
        <v>0</v>
      </c>
      <c r="AS539" s="14">
        <f t="shared" si="1235"/>
        <v>0</v>
      </c>
      <c r="AT539" s="14">
        <f t="shared" si="1277"/>
        <v>0</v>
      </c>
      <c r="AU539" s="37">
        <f t="shared" si="1236"/>
        <v>0</v>
      </c>
      <c r="AV539" s="42"/>
      <c r="AW539" s="14" t="str">
        <f>IFERROR(VLOOKUP($A539,#REF!,27,0),"0")</f>
        <v>0</v>
      </c>
      <c r="AX539" s="14">
        <f t="shared" si="1278"/>
        <v>0</v>
      </c>
      <c r="AY539" s="14" t="str">
        <f>IFERROR(VLOOKUP($A539,SpecEd22!#REF!,23,0)," ")</f>
        <v xml:space="preserve"> </v>
      </c>
      <c r="AZ539" s="14">
        <f t="shared" si="1279"/>
        <v>0</v>
      </c>
      <c r="BA539" s="14">
        <f>IFERROR(VLOOKUP($A539,ECFE!#REF!,23,0),0)</f>
        <v>0</v>
      </c>
      <c r="BB539" s="14">
        <f t="shared" si="1280"/>
        <v>0</v>
      </c>
      <c r="BC539" s="14">
        <f>IFERROR(VLOOKUP($A539,#REF!,17,0),0)</f>
        <v>0</v>
      </c>
      <c r="BD539" s="14">
        <f t="shared" si="1281"/>
        <v>0</v>
      </c>
      <c r="BE539" s="14">
        <f>IFERROR(VLOOKUP($A539,#REF!,9,0),0)</f>
        <v>0</v>
      </c>
      <c r="BF539" s="14">
        <f t="shared" si="1282"/>
        <v>0</v>
      </c>
      <c r="BG539" s="14">
        <v>0</v>
      </c>
      <c r="BH539" s="14">
        <f t="shared" si="1283"/>
        <v>0</v>
      </c>
      <c r="BI539" s="14">
        <f>IFERROR(VLOOKUP($A539,ConEnroll!$A$8:$S$601,15,0),0)</f>
        <v>0</v>
      </c>
      <c r="BJ539" s="14">
        <f t="shared" si="1284"/>
        <v>0</v>
      </c>
      <c r="BK539" s="14">
        <f t="shared" si="1285"/>
        <v>0</v>
      </c>
      <c r="BL539" s="14">
        <f t="shared" si="1286"/>
        <v>0</v>
      </c>
      <c r="BM539" s="14" t="e">
        <f t="shared" si="1287"/>
        <v>#VALUE!</v>
      </c>
      <c r="BN539" s="14">
        <f t="shared" si="1288"/>
        <v>0</v>
      </c>
      <c r="BO539" s="42"/>
      <c r="BP539" s="14">
        <f t="shared" si="1237"/>
        <v>0</v>
      </c>
      <c r="BQ539" s="14">
        <f t="shared" si="1238"/>
        <v>0</v>
      </c>
      <c r="BR539" s="14">
        <f t="shared" si="1289"/>
        <v>0</v>
      </c>
      <c r="BS539" s="14">
        <f t="shared" si="1239"/>
        <v>0</v>
      </c>
      <c r="BT539" s="37">
        <f t="shared" si="1240"/>
        <v>0</v>
      </c>
      <c r="BU539" s="41"/>
      <c r="BV539" s="14" t="str">
        <f>IFERROR(VLOOKUP($A539,#REF!,27,0),"0")</f>
        <v>0</v>
      </c>
      <c r="BW539" s="14">
        <f t="shared" si="1290"/>
        <v>0</v>
      </c>
      <c r="BX539" s="14" t="str">
        <f>IFERROR(VLOOKUP($A539,SpecEd22!$Z$22:$AV$606,59,0)," ")</f>
        <v xml:space="preserve"> </v>
      </c>
      <c r="BY539" s="14">
        <f t="shared" si="1291"/>
        <v>0</v>
      </c>
      <c r="BZ539" s="14">
        <f>IFERROR(VLOOKUP($A539,ECFE!#REF!,25,0),0)</f>
        <v>0</v>
      </c>
      <c r="CA539" s="14">
        <f t="shared" si="1292"/>
        <v>0</v>
      </c>
      <c r="CB539" s="14">
        <f>IFERROR(VLOOKUP($A539,#REF!,17,0),0)</f>
        <v>0</v>
      </c>
      <c r="CC539" s="14">
        <f t="shared" si="1293"/>
        <v>0</v>
      </c>
      <c r="CD539" s="14">
        <f>IFERROR(VLOOKUP($A539,#REF!,9,0),0)</f>
        <v>0</v>
      </c>
      <c r="CE539" s="14">
        <f t="shared" si="1294"/>
        <v>0</v>
      </c>
      <c r="CF539" s="14">
        <v>0</v>
      </c>
      <c r="CG539" s="14">
        <f t="shared" si="1295"/>
        <v>0</v>
      </c>
      <c r="CH539" s="14">
        <f>IFERROR(VLOOKUP($A539,ConEnroll!$A$8:$S$601,15,0),0)</f>
        <v>0</v>
      </c>
      <c r="CI539" s="14">
        <f t="shared" si="1296"/>
        <v>0</v>
      </c>
      <c r="CJ539" s="14">
        <f t="shared" si="1297"/>
        <v>0</v>
      </c>
      <c r="CK539" s="14">
        <f t="shared" si="1298"/>
        <v>0</v>
      </c>
      <c r="CL539" s="14" t="e">
        <f t="shared" si="1299"/>
        <v>#VALUE!</v>
      </c>
      <c r="CM539" s="14">
        <f t="shared" si="1300"/>
        <v>0</v>
      </c>
      <c r="CN539" s="42"/>
      <c r="CO539" s="14">
        <f t="shared" si="1241"/>
        <v>0</v>
      </c>
      <c r="CP539" s="14">
        <f t="shared" si="1242"/>
        <v>0</v>
      </c>
      <c r="CQ539" s="14">
        <f t="shared" si="1243"/>
        <v>0</v>
      </c>
      <c r="CR539" s="14">
        <f t="shared" si="1244"/>
        <v>0</v>
      </c>
      <c r="CS539" s="37">
        <f t="shared" si="1245"/>
        <v>0</v>
      </c>
      <c r="CT539" s="239"/>
      <c r="CU539" s="239"/>
      <c r="CV539" s="468"/>
      <c r="CW539" s="14">
        <f>IFERROR(VLOOKUP($A539,BaseFY23!$A$7:$AK$527,6,0),0)</f>
        <v>0</v>
      </c>
      <c r="CX539" s="14">
        <f>IFERROR(VLOOKUP($A539,BaseFY23!$A$7:$AN$528,28,0),0)</f>
        <v>0</v>
      </c>
      <c r="CY539" s="14">
        <f t="shared" si="1301"/>
        <v>0</v>
      </c>
      <c r="CZ539" s="14">
        <f>IFERROR(VLOOKUP($A539,SpecEd23!$A$21:$BB$605,23,0)," ")</f>
        <v>44340.959868959013</v>
      </c>
      <c r="DA539" s="14">
        <f t="shared" si="1302"/>
        <v>0</v>
      </c>
      <c r="DB539" s="14">
        <f>IFERROR(VLOOKUP($A539,ECFE!$A$16:$AB$347,7,0),0)</f>
        <v>0</v>
      </c>
      <c r="DC539" s="14">
        <f t="shared" si="1303"/>
        <v>0</v>
      </c>
      <c r="DD539" s="14">
        <v>0</v>
      </c>
      <c r="DE539" s="14">
        <f t="shared" si="1304"/>
        <v>0</v>
      </c>
      <c r="DF539" s="14">
        <f>IFERROR(VLOOKUP($A539,ConEnroll!$A$7:$S$338,10,0),0)</f>
        <v>0</v>
      </c>
      <c r="DG539" s="14">
        <f t="shared" si="1305"/>
        <v>0</v>
      </c>
      <c r="DH539" s="14">
        <f t="shared" si="1246"/>
        <v>0</v>
      </c>
      <c r="DI539" s="14">
        <f t="shared" si="1306"/>
        <v>0</v>
      </c>
      <c r="DJ539" s="14">
        <f t="shared" si="1247"/>
        <v>44340.959868959013</v>
      </c>
      <c r="DK539" s="14">
        <f t="shared" si="1307"/>
        <v>0</v>
      </c>
      <c r="DL539" s="42"/>
      <c r="DM539" s="14">
        <f>IFERROR(VLOOKUP($A539,HouseFY23!$A$7:$AJ$528,28,0),0)</f>
        <v>0</v>
      </c>
      <c r="DN539" s="14">
        <f t="shared" si="1308"/>
        <v>0</v>
      </c>
      <c r="DO539" s="14">
        <f>IFERROR(VLOOKUP($A539,Compens80percent!$A$13:$M$560,12,0),0)</f>
        <v>0</v>
      </c>
      <c r="DP539" s="14">
        <f t="shared" si="1308"/>
        <v>0</v>
      </c>
      <c r="DQ539" s="14">
        <f t="shared" si="1309"/>
        <v>0</v>
      </c>
      <c r="DR539" s="14">
        <f t="shared" si="1310"/>
        <v>0</v>
      </c>
      <c r="DS539" s="14">
        <f>IFERROR(VLOOKUP($A539,SpecEd23!$A$21:$Z$550,14,0),0)</f>
        <v>44340.959868959013</v>
      </c>
      <c r="DT539" s="14">
        <f t="shared" si="1311"/>
        <v>0</v>
      </c>
      <c r="DU539" s="14">
        <f>IFERROR(VLOOKUP($A539,ECFE!$A$16:$AB$347,9,0),0)</f>
        <v>0</v>
      </c>
      <c r="DV539" s="14">
        <f t="shared" si="1312"/>
        <v>0</v>
      </c>
      <c r="DW539" s="14">
        <f>IFERROR(VLOOKUP($A539,ParaFY19!$A$21:$Z$543,7,0),0)</f>
        <v>0</v>
      </c>
      <c r="DX539" s="14">
        <f t="shared" si="1313"/>
        <v>0</v>
      </c>
      <c r="DY539" s="14">
        <f>IFERROR(VLOOKUP($A539,ConEnroll!$A$7:$S$341,13,0),0)</f>
        <v>0</v>
      </c>
      <c r="DZ539" s="14">
        <f t="shared" si="1314"/>
        <v>0</v>
      </c>
      <c r="EA539" s="14">
        <f t="shared" si="1248"/>
        <v>0</v>
      </c>
      <c r="EB539" s="14">
        <f t="shared" si="1315"/>
        <v>0</v>
      </c>
      <c r="EC539" s="14">
        <f t="shared" si="1249"/>
        <v>44340.959868959013</v>
      </c>
      <c r="ED539" s="14">
        <f t="shared" si="1316"/>
        <v>0</v>
      </c>
      <c r="EE539" s="62"/>
      <c r="EF539" s="14">
        <f t="shared" si="1250"/>
        <v>0</v>
      </c>
      <c r="EG539" s="14">
        <f t="shared" si="1251"/>
        <v>0</v>
      </c>
      <c r="EH539" s="14">
        <f t="shared" si="1252"/>
        <v>0</v>
      </c>
      <c r="EI539" s="14">
        <f t="shared" si="1317"/>
        <v>0</v>
      </c>
      <c r="EJ539" s="37">
        <f t="shared" si="1253"/>
        <v>0</v>
      </c>
      <c r="EK539" s="42"/>
      <c r="EL539" s="14" t="str">
        <f>IFERROR(VLOOKUP($A539,#REF!,27,0),"0")</f>
        <v>0</v>
      </c>
      <c r="EM539" s="14">
        <f t="shared" si="1318"/>
        <v>0</v>
      </c>
      <c r="EN539" s="14" t="str">
        <f>IFERROR(VLOOKUP($A539,SpecEd23!#REF!,23,0)," ")</f>
        <v xml:space="preserve"> </v>
      </c>
      <c r="EO539" s="14">
        <f t="shared" si="1319"/>
        <v>0</v>
      </c>
      <c r="EP539" s="14">
        <f>IFERROR(VLOOKUP($A539,ECFE!#REF!,24,0),0)</f>
        <v>0</v>
      </c>
      <c r="EQ539" s="14">
        <f t="shared" si="1320"/>
        <v>0</v>
      </c>
      <c r="ER539" s="14">
        <f>IFERROR(VLOOKUP($A539,#REF!,30,0),0)</f>
        <v>0</v>
      </c>
      <c r="ES539" s="14">
        <f t="shared" si="1321"/>
        <v>0</v>
      </c>
      <c r="ET539" s="14">
        <f>IFERROR(VLOOKUP($A539,#REF!,12,0),0)</f>
        <v>0</v>
      </c>
      <c r="EU539" s="14">
        <f t="shared" si="1322"/>
        <v>0</v>
      </c>
      <c r="EV539" s="14">
        <v>0</v>
      </c>
      <c r="EW539" s="14">
        <f t="shared" si="1323"/>
        <v>0</v>
      </c>
      <c r="EX539" s="14">
        <f>IFERROR(VLOOKUP($A539,ConEnroll!$A$8:$S$601,16,0),0)</f>
        <v>0</v>
      </c>
      <c r="EY539" s="14">
        <f t="shared" si="1324"/>
        <v>0</v>
      </c>
      <c r="EZ539" s="14">
        <f t="shared" si="1325"/>
        <v>0</v>
      </c>
      <c r="FA539" s="14">
        <f t="shared" si="1326"/>
        <v>0</v>
      </c>
      <c r="FB539" s="14" t="e">
        <f t="shared" si="1327"/>
        <v>#VALUE!</v>
      </c>
      <c r="FC539" s="14">
        <f t="shared" si="1328"/>
        <v>0</v>
      </c>
      <c r="FD539" s="62"/>
      <c r="FE539" s="14">
        <f t="shared" si="1254"/>
        <v>0</v>
      </c>
      <c r="FF539" s="14">
        <f t="shared" si="1255"/>
        <v>0</v>
      </c>
      <c r="FG539" s="14">
        <f t="shared" si="1329"/>
        <v>0</v>
      </c>
      <c r="FH539" s="14">
        <f t="shared" si="1256"/>
        <v>0</v>
      </c>
      <c r="FI539" s="37">
        <f t="shared" si="1257"/>
        <v>0</v>
      </c>
      <c r="FJ539" s="12"/>
      <c r="FK539" s="14" t="str">
        <f>IFERROR(VLOOKUP($A539,#REF!,27,0),"0")</f>
        <v>0</v>
      </c>
      <c r="FL539" s="14">
        <f t="shared" si="1330"/>
        <v>0</v>
      </c>
      <c r="FM539" s="14" t="str">
        <f>IFERROR(VLOOKUP($A539,SpecEd23!$X$22:$Y$610,59,0)," ")</f>
        <v xml:space="preserve"> </v>
      </c>
      <c r="FN539" s="14">
        <f t="shared" si="1331"/>
        <v>0</v>
      </c>
      <c r="FO539" s="14">
        <f>IFERROR(VLOOKUP($A539,ECFE!#REF!,26,0),0)</f>
        <v>0</v>
      </c>
      <c r="FP539" s="14">
        <f t="shared" si="1332"/>
        <v>0</v>
      </c>
      <c r="FQ539" s="14">
        <f>IFERROR(VLOOKUP($A539,#REF!,16,0),0)</f>
        <v>0</v>
      </c>
      <c r="FR539" s="14">
        <f t="shared" si="1333"/>
        <v>0</v>
      </c>
      <c r="FS539" s="14">
        <f>IFERROR(VLOOKUP($A539,#REF!,12,0),0)</f>
        <v>0</v>
      </c>
      <c r="FT539" s="14">
        <f t="shared" si="1334"/>
        <v>0</v>
      </c>
      <c r="FU539" s="14">
        <v>0</v>
      </c>
      <c r="FV539" s="14">
        <f t="shared" si="1335"/>
        <v>0</v>
      </c>
      <c r="FW539" s="14">
        <f>IFERROR(VLOOKUP($A539,ConEnroll!$A$8:$S$601,16,0),0)</f>
        <v>0</v>
      </c>
      <c r="FX539" s="14">
        <f t="shared" si="1336"/>
        <v>0</v>
      </c>
      <c r="FY539" s="14">
        <f t="shared" si="1337"/>
        <v>0</v>
      </c>
      <c r="FZ539" s="14">
        <f t="shared" si="1338"/>
        <v>0</v>
      </c>
      <c r="GA539" s="14" t="e">
        <f t="shared" si="1339"/>
        <v>#VALUE!</v>
      </c>
      <c r="GB539" s="14">
        <f t="shared" si="1340"/>
        <v>0</v>
      </c>
      <c r="GC539" s="39"/>
      <c r="GD539" s="14">
        <f t="shared" si="1258"/>
        <v>0</v>
      </c>
      <c r="GE539" s="14">
        <f t="shared" si="1259"/>
        <v>0</v>
      </c>
      <c r="GF539" s="14">
        <f t="shared" si="1260"/>
        <v>0</v>
      </c>
      <c r="GG539" s="14">
        <f t="shared" si="1261"/>
        <v>0</v>
      </c>
      <c r="GH539" s="37">
        <f t="shared" si="1262"/>
        <v>0</v>
      </c>
    </row>
    <row r="540" spans="1:190" ht="12.5" x14ac:dyDescent="0.25">
      <c r="A540" s="67">
        <v>4277</v>
      </c>
      <c r="B540" s="12">
        <v>7</v>
      </c>
      <c r="C540" s="14">
        <v>7</v>
      </c>
      <c r="D540" s="14"/>
      <c r="E540" s="14"/>
      <c r="F540" s="12" t="s">
        <v>2391</v>
      </c>
      <c r="G540" s="38"/>
      <c r="H540" s="14">
        <f>IFERROR(VLOOKUP($A540,BaseFY22!$A$7:$AK$528,6,0),0)</f>
        <v>0</v>
      </c>
      <c r="I540" s="14">
        <f>IFERROR(VLOOKUP($A540,BaseFY22!$A$7:$AK$528,28,0),0)</f>
        <v>77328</v>
      </c>
      <c r="J540" s="14">
        <f t="shared" si="1263"/>
        <v>0</v>
      </c>
      <c r="K540" s="14">
        <f>IFERROR(VLOOKUP($A540,SpecEd22!$A$21:$BB$605,24,0)," ")</f>
        <v>0</v>
      </c>
      <c r="L540" s="14">
        <f t="shared" si="1264"/>
        <v>0</v>
      </c>
      <c r="M540" s="14">
        <f>IFERROR(VLOOKUP($A540,ECFE!$A$16:$AB$347,7,0),0)</f>
        <v>0</v>
      </c>
      <c r="N540" s="14">
        <f t="shared" si="1231"/>
        <v>0</v>
      </c>
      <c r="O540" s="14">
        <v>0</v>
      </c>
      <c r="P540" s="14">
        <f t="shared" si="1231"/>
        <v>0</v>
      </c>
      <c r="Q540" s="14">
        <f>IFERROR(VLOOKUP($A540,ConEnroll!$A$7:$S$337,10,0),0)</f>
        <v>0</v>
      </c>
      <c r="R540" s="14">
        <f t="shared" si="1265"/>
        <v>0</v>
      </c>
      <c r="S540" s="14">
        <f t="shared" si="1232"/>
        <v>0</v>
      </c>
      <c r="T540" s="14">
        <f t="shared" si="1266"/>
        <v>0</v>
      </c>
      <c r="U540" s="14">
        <f t="shared" si="1233"/>
        <v>77328</v>
      </c>
      <c r="V540" s="14">
        <f t="shared" si="1267"/>
        <v>0</v>
      </c>
      <c r="W540" s="38"/>
      <c r="X540" s="14">
        <f>IFERROR(VLOOKUP($A540,HouseFY22!$A$6:$AJ$528,28,0),0)</f>
        <v>79097</v>
      </c>
      <c r="Y540" s="14">
        <f t="shared" si="1268"/>
        <v>0</v>
      </c>
      <c r="Z540" s="14">
        <f>IFERROR(VLOOKUP($A540,Compens80percent!$A$13:$M$560,12,0),0)</f>
        <v>13288.960000000006</v>
      </c>
      <c r="AA540" s="14">
        <f t="shared" si="1268"/>
        <v>0</v>
      </c>
      <c r="AB540" s="14">
        <f t="shared" si="1269"/>
        <v>92385.96</v>
      </c>
      <c r="AC540" s="14">
        <f t="shared" si="1268"/>
        <v>0</v>
      </c>
      <c r="AD540" s="14">
        <f>IFERROR(VLOOKUP(A540,SpecEd22!$A$21:$Z$550,14,0),0)</f>
        <v>0</v>
      </c>
      <c r="AE540" s="14">
        <f t="shared" si="1270"/>
        <v>0</v>
      </c>
      <c r="AF540" s="14">
        <f>IFERROR(VLOOKUP($A540,ECFE!$A$16:$AB$348,8,0),0)</f>
        <v>0</v>
      </c>
      <c r="AG540" s="14">
        <f t="shared" si="1271"/>
        <v>0</v>
      </c>
      <c r="AH540" s="14">
        <f>IFERROR(VLOOKUP(A540,ParaFY19!$A$21:$Z$543,7,0),0)</f>
        <v>0</v>
      </c>
      <c r="AI540" s="14">
        <f t="shared" si="1272"/>
        <v>0</v>
      </c>
      <c r="AJ540" s="14">
        <f>IFERROR(VLOOKUP(A540,ConEnroll!$A$7:$S$341,13,0),0)</f>
        <v>0</v>
      </c>
      <c r="AK540" s="14">
        <f t="shared" si="1273"/>
        <v>0</v>
      </c>
      <c r="AL540" s="14">
        <f t="shared" si="1229"/>
        <v>0</v>
      </c>
      <c r="AM540" s="14">
        <f t="shared" si="1274"/>
        <v>0</v>
      </c>
      <c r="AN540" s="14">
        <f t="shared" si="1275"/>
        <v>92385.96</v>
      </c>
      <c r="AO540" s="14">
        <f t="shared" si="1276"/>
        <v>0</v>
      </c>
      <c r="AP540" s="62"/>
      <c r="AQ540" s="14">
        <f t="shared" si="1230"/>
        <v>0</v>
      </c>
      <c r="AR540" s="14">
        <f t="shared" si="1234"/>
        <v>0</v>
      </c>
      <c r="AS540" s="14">
        <f t="shared" si="1235"/>
        <v>0</v>
      </c>
      <c r="AT540" s="14">
        <f t="shared" si="1277"/>
        <v>0</v>
      </c>
      <c r="AU540" s="37">
        <f t="shared" si="1236"/>
        <v>0</v>
      </c>
      <c r="AV540" s="42"/>
      <c r="AW540" s="14" t="str">
        <f>IFERROR(VLOOKUP($A540,#REF!,27,0),"0")</f>
        <v>0</v>
      </c>
      <c r="AX540" s="14">
        <f t="shared" si="1278"/>
        <v>0</v>
      </c>
      <c r="AY540" s="14" t="str">
        <f>IFERROR(VLOOKUP($A540,SpecEd22!#REF!,23,0)," ")</f>
        <v xml:space="preserve"> </v>
      </c>
      <c r="AZ540" s="14">
        <f t="shared" si="1279"/>
        <v>0</v>
      </c>
      <c r="BA540" s="14">
        <f>IFERROR(VLOOKUP($A540,ECFE!#REF!,23,0),0)</f>
        <v>0</v>
      </c>
      <c r="BB540" s="14">
        <f t="shared" si="1280"/>
        <v>0</v>
      </c>
      <c r="BC540" s="14">
        <f>IFERROR(VLOOKUP($A540,#REF!,17,0),0)</f>
        <v>0</v>
      </c>
      <c r="BD540" s="14">
        <f t="shared" si="1281"/>
        <v>0</v>
      </c>
      <c r="BE540" s="14">
        <f>IFERROR(VLOOKUP($A540,#REF!,9,0),0)</f>
        <v>0</v>
      </c>
      <c r="BF540" s="14">
        <f t="shared" si="1282"/>
        <v>0</v>
      </c>
      <c r="BG540" s="14">
        <v>0</v>
      </c>
      <c r="BH540" s="14">
        <f t="shared" si="1283"/>
        <v>0</v>
      </c>
      <c r="BI540" s="14">
        <f>IFERROR(VLOOKUP($A540,ConEnroll!$A$8:$S$601,15,0),0)</f>
        <v>0</v>
      </c>
      <c r="BJ540" s="14">
        <f t="shared" si="1284"/>
        <v>0</v>
      </c>
      <c r="BK540" s="14">
        <f t="shared" si="1285"/>
        <v>0</v>
      </c>
      <c r="BL540" s="14">
        <f t="shared" si="1286"/>
        <v>0</v>
      </c>
      <c r="BM540" s="14" t="e">
        <f t="shared" si="1287"/>
        <v>#VALUE!</v>
      </c>
      <c r="BN540" s="14">
        <f t="shared" si="1288"/>
        <v>0</v>
      </c>
      <c r="BO540" s="42"/>
      <c r="BP540" s="14">
        <f t="shared" si="1237"/>
        <v>0</v>
      </c>
      <c r="BQ540" s="14">
        <f t="shared" si="1238"/>
        <v>0</v>
      </c>
      <c r="BR540" s="14">
        <f t="shared" si="1289"/>
        <v>0</v>
      </c>
      <c r="BS540" s="14">
        <f t="shared" si="1239"/>
        <v>0</v>
      </c>
      <c r="BT540" s="37">
        <f t="shared" si="1240"/>
        <v>0</v>
      </c>
      <c r="BU540" s="41"/>
      <c r="BV540" s="14" t="str">
        <f>IFERROR(VLOOKUP($A540,#REF!,27,0),"0")</f>
        <v>0</v>
      </c>
      <c r="BW540" s="14">
        <f t="shared" si="1290"/>
        <v>0</v>
      </c>
      <c r="BX540" s="14" t="str">
        <f>IFERROR(VLOOKUP($A540,SpecEd22!$Z$22:$AV$606,59,0)," ")</f>
        <v xml:space="preserve"> </v>
      </c>
      <c r="BY540" s="14">
        <f t="shared" si="1291"/>
        <v>0</v>
      </c>
      <c r="BZ540" s="14">
        <f>IFERROR(VLOOKUP($A540,ECFE!#REF!,25,0),0)</f>
        <v>0</v>
      </c>
      <c r="CA540" s="14">
        <f t="shared" si="1292"/>
        <v>0</v>
      </c>
      <c r="CB540" s="14">
        <f>IFERROR(VLOOKUP($A540,#REF!,17,0),0)</f>
        <v>0</v>
      </c>
      <c r="CC540" s="14">
        <f t="shared" si="1293"/>
        <v>0</v>
      </c>
      <c r="CD540" s="14">
        <f>IFERROR(VLOOKUP($A540,#REF!,9,0),0)</f>
        <v>0</v>
      </c>
      <c r="CE540" s="14">
        <f t="shared" si="1294"/>
        <v>0</v>
      </c>
      <c r="CF540" s="14">
        <v>0</v>
      </c>
      <c r="CG540" s="14">
        <f t="shared" si="1295"/>
        <v>0</v>
      </c>
      <c r="CH540" s="14">
        <f>IFERROR(VLOOKUP($A540,ConEnroll!$A$8:$S$601,15,0),0)</f>
        <v>0</v>
      </c>
      <c r="CI540" s="14">
        <f t="shared" si="1296"/>
        <v>0</v>
      </c>
      <c r="CJ540" s="14">
        <f t="shared" si="1297"/>
        <v>0</v>
      </c>
      <c r="CK540" s="14">
        <f t="shared" si="1298"/>
        <v>0</v>
      </c>
      <c r="CL540" s="14" t="e">
        <f t="shared" si="1299"/>
        <v>#VALUE!</v>
      </c>
      <c r="CM540" s="14">
        <f t="shared" si="1300"/>
        <v>0</v>
      </c>
      <c r="CN540" s="42"/>
      <c r="CO540" s="14">
        <f t="shared" si="1241"/>
        <v>0</v>
      </c>
      <c r="CP540" s="14">
        <f t="shared" si="1242"/>
        <v>0</v>
      </c>
      <c r="CQ540" s="14">
        <f t="shared" si="1243"/>
        <v>0</v>
      </c>
      <c r="CR540" s="14">
        <f t="shared" si="1244"/>
        <v>0</v>
      </c>
      <c r="CS540" s="37">
        <f t="shared" si="1245"/>
        <v>0</v>
      </c>
      <c r="CT540" s="239"/>
      <c r="CU540" s="239"/>
      <c r="CV540" s="468"/>
      <c r="CW540" s="14">
        <f>IFERROR(VLOOKUP($A540,BaseFY23!$A$7:$AK$527,6,0),0)</f>
        <v>0</v>
      </c>
      <c r="CX540" s="14">
        <f>IFERROR(VLOOKUP($A540,BaseFY23!$A$7:$AN$528,28,0),0)</f>
        <v>0</v>
      </c>
      <c r="CY540" s="14">
        <f t="shared" si="1301"/>
        <v>0</v>
      </c>
      <c r="CZ540" s="14">
        <f>IFERROR(VLOOKUP($A540,SpecEd23!$A$21:$BB$605,23,0)," ")</f>
        <v>0</v>
      </c>
      <c r="DA540" s="14">
        <f t="shared" si="1302"/>
        <v>0</v>
      </c>
      <c r="DB540" s="14">
        <f>IFERROR(VLOOKUP($A540,ECFE!$A$16:$AB$347,7,0),0)</f>
        <v>0</v>
      </c>
      <c r="DC540" s="14">
        <f t="shared" si="1303"/>
        <v>0</v>
      </c>
      <c r="DD540" s="14">
        <v>0</v>
      </c>
      <c r="DE540" s="14">
        <f t="shared" si="1304"/>
        <v>0</v>
      </c>
      <c r="DF540" s="14">
        <f>IFERROR(VLOOKUP($A540,ConEnroll!$A$7:$S$338,10,0),0)</f>
        <v>0</v>
      </c>
      <c r="DG540" s="14">
        <f t="shared" si="1305"/>
        <v>0</v>
      </c>
      <c r="DH540" s="14">
        <f t="shared" si="1246"/>
        <v>0</v>
      </c>
      <c r="DI540" s="14">
        <f t="shared" si="1306"/>
        <v>0</v>
      </c>
      <c r="DJ540" s="14">
        <f t="shared" si="1247"/>
        <v>0</v>
      </c>
      <c r="DK540" s="14">
        <f t="shared" si="1307"/>
        <v>0</v>
      </c>
      <c r="DL540" s="42"/>
      <c r="DM540" s="14">
        <f>IFERROR(VLOOKUP($A540,HouseFY23!$A$7:$AJ$528,28,0),0)</f>
        <v>0</v>
      </c>
      <c r="DN540" s="14">
        <f t="shared" si="1308"/>
        <v>0</v>
      </c>
      <c r="DO540" s="14">
        <f>IFERROR(VLOOKUP($A540,Compens80percent!$A$13:$M$560,12,0),0)</f>
        <v>13288.960000000006</v>
      </c>
      <c r="DP540" s="14">
        <f t="shared" si="1308"/>
        <v>0</v>
      </c>
      <c r="DQ540" s="14">
        <f t="shared" si="1309"/>
        <v>13288.960000000006</v>
      </c>
      <c r="DR540" s="14">
        <f t="shared" si="1310"/>
        <v>0</v>
      </c>
      <c r="DS540" s="14">
        <f>IFERROR(VLOOKUP($A540,SpecEd23!$A$21:$Z$550,14,0),0)</f>
        <v>0</v>
      </c>
      <c r="DT540" s="14">
        <f t="shared" si="1311"/>
        <v>0</v>
      </c>
      <c r="DU540" s="14">
        <f>IFERROR(VLOOKUP($A540,ECFE!$A$16:$AB$347,9,0),0)</f>
        <v>0</v>
      </c>
      <c r="DV540" s="14">
        <f t="shared" si="1312"/>
        <v>0</v>
      </c>
      <c r="DW540" s="14">
        <f>IFERROR(VLOOKUP($A540,ParaFY19!$A$21:$Z$543,7,0),0)</f>
        <v>0</v>
      </c>
      <c r="DX540" s="14">
        <f t="shared" si="1313"/>
        <v>0</v>
      </c>
      <c r="DY540" s="14">
        <f>IFERROR(VLOOKUP($A540,ConEnroll!$A$7:$S$341,13,0),0)</f>
        <v>0</v>
      </c>
      <c r="DZ540" s="14">
        <f t="shared" si="1314"/>
        <v>0</v>
      </c>
      <c r="EA540" s="14">
        <f t="shared" si="1248"/>
        <v>0</v>
      </c>
      <c r="EB540" s="14">
        <f t="shared" si="1315"/>
        <v>0</v>
      </c>
      <c r="EC540" s="14">
        <f t="shared" si="1249"/>
        <v>0</v>
      </c>
      <c r="ED540" s="14">
        <f t="shared" si="1316"/>
        <v>0</v>
      </c>
      <c r="EE540" s="62"/>
      <c r="EF540" s="14">
        <f t="shared" si="1250"/>
        <v>0</v>
      </c>
      <c r="EG540" s="14">
        <f t="shared" si="1251"/>
        <v>0</v>
      </c>
      <c r="EH540" s="14">
        <f t="shared" si="1252"/>
        <v>0</v>
      </c>
      <c r="EI540" s="14">
        <f t="shared" si="1317"/>
        <v>0</v>
      </c>
      <c r="EJ540" s="37">
        <f t="shared" si="1253"/>
        <v>0</v>
      </c>
      <c r="EK540" s="42"/>
      <c r="EL540" s="14" t="str">
        <f>IFERROR(VLOOKUP($A540,#REF!,27,0),"0")</f>
        <v>0</v>
      </c>
      <c r="EM540" s="14">
        <f t="shared" si="1318"/>
        <v>0</v>
      </c>
      <c r="EN540" s="14" t="str">
        <f>IFERROR(VLOOKUP($A540,SpecEd23!#REF!,23,0)," ")</f>
        <v xml:space="preserve"> </v>
      </c>
      <c r="EO540" s="14">
        <f t="shared" si="1319"/>
        <v>0</v>
      </c>
      <c r="EP540" s="14">
        <f>IFERROR(VLOOKUP($A540,ECFE!#REF!,24,0),0)</f>
        <v>0</v>
      </c>
      <c r="EQ540" s="14">
        <f t="shared" si="1320"/>
        <v>0</v>
      </c>
      <c r="ER540" s="14">
        <f>IFERROR(VLOOKUP($A540,#REF!,30,0),0)</f>
        <v>0</v>
      </c>
      <c r="ES540" s="14">
        <f t="shared" si="1321"/>
        <v>0</v>
      </c>
      <c r="ET540" s="14">
        <f>IFERROR(VLOOKUP($A540,#REF!,12,0),0)</f>
        <v>0</v>
      </c>
      <c r="EU540" s="14">
        <f t="shared" si="1322"/>
        <v>0</v>
      </c>
      <c r="EV540" s="14">
        <v>0</v>
      </c>
      <c r="EW540" s="14">
        <f t="shared" si="1323"/>
        <v>0</v>
      </c>
      <c r="EX540" s="14">
        <f>IFERROR(VLOOKUP($A540,ConEnroll!$A$8:$S$601,16,0),0)</f>
        <v>0</v>
      </c>
      <c r="EY540" s="14">
        <f t="shared" si="1324"/>
        <v>0</v>
      </c>
      <c r="EZ540" s="14">
        <f t="shared" si="1325"/>
        <v>0</v>
      </c>
      <c r="FA540" s="14">
        <f t="shared" si="1326"/>
        <v>0</v>
      </c>
      <c r="FB540" s="14" t="e">
        <f t="shared" si="1327"/>
        <v>#VALUE!</v>
      </c>
      <c r="FC540" s="14">
        <f t="shared" si="1328"/>
        <v>0</v>
      </c>
      <c r="FD540" s="62"/>
      <c r="FE540" s="14">
        <f t="shared" si="1254"/>
        <v>0</v>
      </c>
      <c r="FF540" s="14">
        <f t="shared" si="1255"/>
        <v>0</v>
      </c>
      <c r="FG540" s="14">
        <f t="shared" si="1329"/>
        <v>0</v>
      </c>
      <c r="FH540" s="14">
        <f t="shared" si="1256"/>
        <v>0</v>
      </c>
      <c r="FI540" s="37">
        <f t="shared" si="1257"/>
        <v>0</v>
      </c>
      <c r="FJ540" s="12"/>
      <c r="FK540" s="14" t="str">
        <f>IFERROR(VLOOKUP($A540,#REF!,27,0),"0")</f>
        <v>0</v>
      </c>
      <c r="FL540" s="14">
        <f t="shared" si="1330"/>
        <v>0</v>
      </c>
      <c r="FM540" s="14" t="str">
        <f>IFERROR(VLOOKUP($A540,SpecEd23!$X$22:$Y$610,59,0)," ")</f>
        <v xml:space="preserve"> </v>
      </c>
      <c r="FN540" s="14">
        <f t="shared" si="1331"/>
        <v>0</v>
      </c>
      <c r="FO540" s="14">
        <f>IFERROR(VLOOKUP($A540,ECFE!#REF!,26,0),0)</f>
        <v>0</v>
      </c>
      <c r="FP540" s="14">
        <f t="shared" si="1332"/>
        <v>0</v>
      </c>
      <c r="FQ540" s="14">
        <f>IFERROR(VLOOKUP($A540,#REF!,16,0),0)</f>
        <v>0</v>
      </c>
      <c r="FR540" s="14">
        <f t="shared" si="1333"/>
        <v>0</v>
      </c>
      <c r="FS540" s="14">
        <f>IFERROR(VLOOKUP($A540,#REF!,12,0),0)</f>
        <v>0</v>
      </c>
      <c r="FT540" s="14">
        <f t="shared" si="1334"/>
        <v>0</v>
      </c>
      <c r="FU540" s="14">
        <v>0</v>
      </c>
      <c r="FV540" s="14">
        <f t="shared" si="1335"/>
        <v>0</v>
      </c>
      <c r="FW540" s="14">
        <f>IFERROR(VLOOKUP($A540,ConEnroll!$A$8:$S$601,16,0),0)</f>
        <v>0</v>
      </c>
      <c r="FX540" s="14">
        <f t="shared" si="1336"/>
        <v>0</v>
      </c>
      <c r="FY540" s="14">
        <f t="shared" si="1337"/>
        <v>0</v>
      </c>
      <c r="FZ540" s="14">
        <f t="shared" si="1338"/>
        <v>0</v>
      </c>
      <c r="GA540" s="14" t="e">
        <f t="shared" si="1339"/>
        <v>#VALUE!</v>
      </c>
      <c r="GB540" s="14">
        <f t="shared" si="1340"/>
        <v>0</v>
      </c>
      <c r="GC540" s="39"/>
      <c r="GD540" s="14">
        <f t="shared" si="1258"/>
        <v>0</v>
      </c>
      <c r="GE540" s="14">
        <f t="shared" si="1259"/>
        <v>0</v>
      </c>
      <c r="GF540" s="14">
        <f t="shared" si="1260"/>
        <v>0</v>
      </c>
      <c r="GG540" s="14">
        <f t="shared" si="1261"/>
        <v>0</v>
      </c>
      <c r="GH540" s="37">
        <f t="shared" si="1262"/>
        <v>0</v>
      </c>
    </row>
    <row r="541" spans="1:190" ht="12.5" x14ac:dyDescent="0.25">
      <c r="A541" s="67">
        <v>4282</v>
      </c>
      <c r="B541" s="35">
        <v>7</v>
      </c>
      <c r="C541" s="14">
        <v>7</v>
      </c>
      <c r="D541" s="14"/>
      <c r="E541" s="14"/>
      <c r="F541" s="35" t="s">
        <v>2392</v>
      </c>
      <c r="G541" s="38"/>
      <c r="H541" s="14">
        <f>IFERROR(VLOOKUP($A541,BaseFY22!$A$7:$AK$528,6,0),0)</f>
        <v>0</v>
      </c>
      <c r="I541" s="14">
        <f>IFERROR(VLOOKUP($A541,BaseFY22!$A$7:$AK$528,28,0),0)</f>
        <v>84946</v>
      </c>
      <c r="J541" s="14">
        <f t="shared" si="1263"/>
        <v>0</v>
      </c>
      <c r="K541" s="14">
        <f>IFERROR(VLOOKUP($A541,SpecEd22!$A$21:$BB$605,24,0)," ")</f>
        <v>70466.003523932348</v>
      </c>
      <c r="L541" s="14">
        <f t="shared" si="1264"/>
        <v>0</v>
      </c>
      <c r="M541" s="14">
        <f>IFERROR(VLOOKUP($A541,ECFE!$A$16:$AB$347,7,0),0)</f>
        <v>0</v>
      </c>
      <c r="N541" s="14">
        <f t="shared" si="1231"/>
        <v>0</v>
      </c>
      <c r="O541" s="14">
        <v>0</v>
      </c>
      <c r="P541" s="14">
        <f t="shared" si="1231"/>
        <v>0</v>
      </c>
      <c r="Q541" s="14">
        <f>IFERROR(VLOOKUP($A541,ConEnroll!$A$7:$S$337,10,0),0)</f>
        <v>0</v>
      </c>
      <c r="R541" s="14">
        <f t="shared" si="1265"/>
        <v>0</v>
      </c>
      <c r="S541" s="14">
        <f t="shared" si="1232"/>
        <v>0</v>
      </c>
      <c r="T541" s="14">
        <f t="shared" si="1266"/>
        <v>0</v>
      </c>
      <c r="U541" s="14">
        <f t="shared" si="1233"/>
        <v>155412.00352393236</v>
      </c>
      <c r="V541" s="14">
        <f t="shared" si="1267"/>
        <v>0</v>
      </c>
      <c r="W541" s="38"/>
      <c r="X541" s="14">
        <f>IFERROR(VLOOKUP($A541,HouseFY22!$A$6:$AJ$528,28,0),0)</f>
        <v>86889</v>
      </c>
      <c r="Y541" s="14">
        <f t="shared" si="1268"/>
        <v>0</v>
      </c>
      <c r="Z541" s="14">
        <f>IFERROR(VLOOKUP($A541,Compens80percent!$A$13:$M$560,12,0),0)</f>
        <v>0</v>
      </c>
      <c r="AA541" s="14">
        <f t="shared" si="1268"/>
        <v>0</v>
      </c>
      <c r="AB541" s="14">
        <f t="shared" si="1269"/>
        <v>86889</v>
      </c>
      <c r="AC541" s="14">
        <f t="shared" si="1268"/>
        <v>0</v>
      </c>
      <c r="AD541" s="14">
        <f>IFERROR(VLOOKUP(A541,SpecEd22!$A$21:$Z$550,14,0),0)</f>
        <v>70466.003523932348</v>
      </c>
      <c r="AE541" s="14">
        <f t="shared" si="1270"/>
        <v>0</v>
      </c>
      <c r="AF541" s="14">
        <f>IFERROR(VLOOKUP($A541,ECFE!$A$16:$AB$348,8,0),0)</f>
        <v>0</v>
      </c>
      <c r="AG541" s="14">
        <f t="shared" si="1271"/>
        <v>0</v>
      </c>
      <c r="AH541" s="14">
        <f>IFERROR(VLOOKUP(A541,ParaFY19!$A$21:$Z$543,7,0),0)</f>
        <v>0</v>
      </c>
      <c r="AI541" s="14">
        <f t="shared" si="1272"/>
        <v>0</v>
      </c>
      <c r="AJ541" s="14">
        <f>IFERROR(VLOOKUP(A541,ConEnroll!$A$7:$S$341,13,0),0)</f>
        <v>0</v>
      </c>
      <c r="AK541" s="14">
        <f t="shared" si="1273"/>
        <v>0</v>
      </c>
      <c r="AL541" s="14">
        <f t="shared" si="1229"/>
        <v>0</v>
      </c>
      <c r="AM541" s="14">
        <f t="shared" si="1274"/>
        <v>0</v>
      </c>
      <c r="AN541" s="14">
        <f t="shared" si="1275"/>
        <v>157355.00352393236</v>
      </c>
      <c r="AO541" s="14">
        <f t="shared" si="1276"/>
        <v>0</v>
      </c>
      <c r="AP541" s="62"/>
      <c r="AQ541" s="14">
        <f t="shared" si="1230"/>
        <v>0</v>
      </c>
      <c r="AR541" s="14">
        <f t="shared" si="1234"/>
        <v>0</v>
      </c>
      <c r="AS541" s="14">
        <f t="shared" si="1235"/>
        <v>0</v>
      </c>
      <c r="AT541" s="14">
        <f t="shared" si="1277"/>
        <v>0</v>
      </c>
      <c r="AU541" s="37">
        <f t="shared" si="1236"/>
        <v>0</v>
      </c>
      <c r="AV541" s="42"/>
      <c r="AW541" s="14" t="str">
        <f>IFERROR(VLOOKUP($A541,#REF!,27,0),"0")</f>
        <v>0</v>
      </c>
      <c r="AX541" s="14">
        <f t="shared" si="1278"/>
        <v>0</v>
      </c>
      <c r="AY541" s="14" t="str">
        <f>IFERROR(VLOOKUP($A541,SpecEd22!#REF!,23,0)," ")</f>
        <v xml:space="preserve"> </v>
      </c>
      <c r="AZ541" s="14">
        <f t="shared" si="1279"/>
        <v>0</v>
      </c>
      <c r="BA541" s="14">
        <f>IFERROR(VLOOKUP($A541,ECFE!#REF!,23,0),0)</f>
        <v>0</v>
      </c>
      <c r="BB541" s="14">
        <f t="shared" si="1280"/>
        <v>0</v>
      </c>
      <c r="BC541" s="14">
        <f>IFERROR(VLOOKUP($A541,#REF!,17,0),0)</f>
        <v>0</v>
      </c>
      <c r="BD541" s="14">
        <f t="shared" si="1281"/>
        <v>0</v>
      </c>
      <c r="BE541" s="14">
        <f>IFERROR(VLOOKUP($A541,#REF!,9,0),0)</f>
        <v>0</v>
      </c>
      <c r="BF541" s="14">
        <f t="shared" si="1282"/>
        <v>0</v>
      </c>
      <c r="BG541" s="14">
        <v>0</v>
      </c>
      <c r="BH541" s="14">
        <f t="shared" si="1283"/>
        <v>0</v>
      </c>
      <c r="BI541" s="14">
        <f>IFERROR(VLOOKUP($A541,ConEnroll!$A$8:$S$601,15,0),0)</f>
        <v>0</v>
      </c>
      <c r="BJ541" s="14">
        <f t="shared" si="1284"/>
        <v>0</v>
      </c>
      <c r="BK541" s="14">
        <f t="shared" si="1285"/>
        <v>0</v>
      </c>
      <c r="BL541" s="14">
        <f t="shared" si="1286"/>
        <v>0</v>
      </c>
      <c r="BM541" s="14" t="e">
        <f t="shared" si="1287"/>
        <v>#VALUE!</v>
      </c>
      <c r="BN541" s="14">
        <f t="shared" si="1288"/>
        <v>0</v>
      </c>
      <c r="BO541" s="42"/>
      <c r="BP541" s="14">
        <f t="shared" si="1237"/>
        <v>0</v>
      </c>
      <c r="BQ541" s="14">
        <f t="shared" si="1238"/>
        <v>0</v>
      </c>
      <c r="BR541" s="14">
        <f t="shared" si="1289"/>
        <v>0</v>
      </c>
      <c r="BS541" s="14">
        <f t="shared" si="1239"/>
        <v>0</v>
      </c>
      <c r="BT541" s="37">
        <f t="shared" si="1240"/>
        <v>0</v>
      </c>
      <c r="BU541" s="41"/>
      <c r="BV541" s="14" t="str">
        <f>IFERROR(VLOOKUP($A541,#REF!,27,0),"0")</f>
        <v>0</v>
      </c>
      <c r="BW541" s="14">
        <f t="shared" si="1290"/>
        <v>0</v>
      </c>
      <c r="BX541" s="14" t="str">
        <f>IFERROR(VLOOKUP($A541,SpecEd22!$Z$22:$AV$606,59,0)," ")</f>
        <v xml:space="preserve"> </v>
      </c>
      <c r="BY541" s="14">
        <f t="shared" si="1291"/>
        <v>0</v>
      </c>
      <c r="BZ541" s="14">
        <f>IFERROR(VLOOKUP($A541,ECFE!#REF!,25,0),0)</f>
        <v>0</v>
      </c>
      <c r="CA541" s="14">
        <f t="shared" si="1292"/>
        <v>0</v>
      </c>
      <c r="CB541" s="14">
        <f>IFERROR(VLOOKUP($A541,#REF!,17,0),0)</f>
        <v>0</v>
      </c>
      <c r="CC541" s="14">
        <f t="shared" si="1293"/>
        <v>0</v>
      </c>
      <c r="CD541" s="14">
        <f>IFERROR(VLOOKUP($A541,#REF!,9,0),0)</f>
        <v>0</v>
      </c>
      <c r="CE541" s="14">
        <f t="shared" si="1294"/>
        <v>0</v>
      </c>
      <c r="CF541" s="14">
        <v>0</v>
      </c>
      <c r="CG541" s="14">
        <f t="shared" si="1295"/>
        <v>0</v>
      </c>
      <c r="CH541" s="14">
        <f>IFERROR(VLOOKUP($A541,ConEnroll!$A$8:$S$601,15,0),0)</f>
        <v>0</v>
      </c>
      <c r="CI541" s="14">
        <f t="shared" si="1296"/>
        <v>0</v>
      </c>
      <c r="CJ541" s="14">
        <f t="shared" si="1297"/>
        <v>0</v>
      </c>
      <c r="CK541" s="14">
        <f t="shared" si="1298"/>
        <v>0</v>
      </c>
      <c r="CL541" s="14" t="e">
        <f t="shared" si="1299"/>
        <v>#VALUE!</v>
      </c>
      <c r="CM541" s="14">
        <f t="shared" si="1300"/>
        <v>0</v>
      </c>
      <c r="CN541" s="42"/>
      <c r="CO541" s="14">
        <f t="shared" si="1241"/>
        <v>0</v>
      </c>
      <c r="CP541" s="14">
        <f t="shared" si="1242"/>
        <v>0</v>
      </c>
      <c r="CQ541" s="14">
        <f t="shared" si="1243"/>
        <v>0</v>
      </c>
      <c r="CR541" s="14">
        <f t="shared" si="1244"/>
        <v>0</v>
      </c>
      <c r="CS541" s="37">
        <f t="shared" si="1245"/>
        <v>0</v>
      </c>
      <c r="CT541" s="239"/>
      <c r="CU541" s="239"/>
      <c r="CV541" s="468"/>
      <c r="CW541" s="14">
        <f>IFERROR(VLOOKUP($A541,BaseFY23!$A$7:$AK$527,6,0),0)</f>
        <v>0</v>
      </c>
      <c r="CX541" s="14">
        <f>IFERROR(VLOOKUP($A541,BaseFY23!$A$7:$AN$528,28,0),0)</f>
        <v>0</v>
      </c>
      <c r="CY541" s="14">
        <f t="shared" si="1301"/>
        <v>0</v>
      </c>
      <c r="CZ541" s="14">
        <f>IFERROR(VLOOKUP($A541,SpecEd23!$A$21:$BB$605,23,0)," ")</f>
        <v>75943.221004600811</v>
      </c>
      <c r="DA541" s="14">
        <f t="shared" si="1302"/>
        <v>0</v>
      </c>
      <c r="DB541" s="14">
        <f>IFERROR(VLOOKUP($A541,ECFE!$A$16:$AB$347,7,0),0)</f>
        <v>0</v>
      </c>
      <c r="DC541" s="14">
        <f t="shared" si="1303"/>
        <v>0</v>
      </c>
      <c r="DD541" s="14">
        <v>0</v>
      </c>
      <c r="DE541" s="14">
        <f t="shared" si="1304"/>
        <v>0</v>
      </c>
      <c r="DF541" s="14">
        <f>IFERROR(VLOOKUP($A541,ConEnroll!$A$7:$S$338,10,0),0)</f>
        <v>0</v>
      </c>
      <c r="DG541" s="14">
        <f t="shared" si="1305"/>
        <v>0</v>
      </c>
      <c r="DH541" s="14">
        <f t="shared" si="1246"/>
        <v>0</v>
      </c>
      <c r="DI541" s="14">
        <f t="shared" si="1306"/>
        <v>0</v>
      </c>
      <c r="DJ541" s="14">
        <f t="shared" si="1247"/>
        <v>75943.221004600811</v>
      </c>
      <c r="DK541" s="14">
        <f t="shared" si="1307"/>
        <v>0</v>
      </c>
      <c r="DL541" s="42"/>
      <c r="DM541" s="14">
        <f>IFERROR(VLOOKUP($A541,HouseFY23!$A$7:$AJ$528,28,0),0)</f>
        <v>0</v>
      </c>
      <c r="DN541" s="14">
        <f t="shared" si="1308"/>
        <v>0</v>
      </c>
      <c r="DO541" s="14">
        <f>IFERROR(VLOOKUP($A541,Compens80percent!$A$13:$M$560,12,0),0)</f>
        <v>0</v>
      </c>
      <c r="DP541" s="14">
        <f t="shared" si="1308"/>
        <v>0</v>
      </c>
      <c r="DQ541" s="14">
        <f t="shared" si="1309"/>
        <v>0</v>
      </c>
      <c r="DR541" s="14">
        <f t="shared" si="1310"/>
        <v>0</v>
      </c>
      <c r="DS541" s="14">
        <f>IFERROR(VLOOKUP($A541,SpecEd23!$A$21:$Z$550,14,0),0)</f>
        <v>75943.221004600811</v>
      </c>
      <c r="DT541" s="14">
        <f t="shared" si="1311"/>
        <v>0</v>
      </c>
      <c r="DU541" s="14">
        <f>IFERROR(VLOOKUP($A541,ECFE!$A$16:$AB$347,9,0),0)</f>
        <v>0</v>
      </c>
      <c r="DV541" s="14">
        <f t="shared" si="1312"/>
        <v>0</v>
      </c>
      <c r="DW541" s="14">
        <f>IFERROR(VLOOKUP($A541,ParaFY19!$A$21:$Z$543,7,0),0)</f>
        <v>0</v>
      </c>
      <c r="DX541" s="14">
        <f t="shared" si="1313"/>
        <v>0</v>
      </c>
      <c r="DY541" s="14">
        <f>IFERROR(VLOOKUP($A541,ConEnroll!$A$7:$S$341,13,0),0)</f>
        <v>0</v>
      </c>
      <c r="DZ541" s="14">
        <f t="shared" si="1314"/>
        <v>0</v>
      </c>
      <c r="EA541" s="14">
        <f t="shared" si="1248"/>
        <v>0</v>
      </c>
      <c r="EB541" s="14">
        <f t="shared" si="1315"/>
        <v>0</v>
      </c>
      <c r="EC541" s="14">
        <f t="shared" si="1249"/>
        <v>75943.221004600811</v>
      </c>
      <c r="ED541" s="14">
        <f t="shared" si="1316"/>
        <v>0</v>
      </c>
      <c r="EE541" s="62"/>
      <c r="EF541" s="14">
        <f t="shared" si="1250"/>
        <v>0</v>
      </c>
      <c r="EG541" s="14">
        <f t="shared" si="1251"/>
        <v>0</v>
      </c>
      <c r="EH541" s="14">
        <f t="shared" si="1252"/>
        <v>0</v>
      </c>
      <c r="EI541" s="14">
        <f t="shared" si="1317"/>
        <v>0</v>
      </c>
      <c r="EJ541" s="37">
        <f t="shared" si="1253"/>
        <v>0</v>
      </c>
      <c r="EK541" s="42"/>
      <c r="EL541" s="14" t="str">
        <f>IFERROR(VLOOKUP($A541,#REF!,27,0),"0")</f>
        <v>0</v>
      </c>
      <c r="EM541" s="14">
        <f t="shared" si="1318"/>
        <v>0</v>
      </c>
      <c r="EN541" s="14" t="str">
        <f>IFERROR(VLOOKUP($A541,SpecEd23!#REF!,23,0)," ")</f>
        <v xml:space="preserve"> </v>
      </c>
      <c r="EO541" s="14">
        <f t="shared" si="1319"/>
        <v>0</v>
      </c>
      <c r="EP541" s="14">
        <f>IFERROR(VLOOKUP($A541,ECFE!#REF!,24,0),0)</f>
        <v>0</v>
      </c>
      <c r="EQ541" s="14">
        <f t="shared" si="1320"/>
        <v>0</v>
      </c>
      <c r="ER541" s="14">
        <f>IFERROR(VLOOKUP($A541,#REF!,30,0),0)</f>
        <v>0</v>
      </c>
      <c r="ES541" s="14">
        <f t="shared" si="1321"/>
        <v>0</v>
      </c>
      <c r="ET541" s="14">
        <f>IFERROR(VLOOKUP($A541,#REF!,12,0),0)</f>
        <v>0</v>
      </c>
      <c r="EU541" s="14">
        <f t="shared" si="1322"/>
        <v>0</v>
      </c>
      <c r="EV541" s="14">
        <v>0</v>
      </c>
      <c r="EW541" s="14">
        <f t="shared" si="1323"/>
        <v>0</v>
      </c>
      <c r="EX541" s="14">
        <f>IFERROR(VLOOKUP($A541,ConEnroll!$A$8:$S$601,16,0),0)</f>
        <v>0</v>
      </c>
      <c r="EY541" s="14">
        <f t="shared" si="1324"/>
        <v>0</v>
      </c>
      <c r="EZ541" s="14">
        <f t="shared" si="1325"/>
        <v>0</v>
      </c>
      <c r="FA541" s="14">
        <f t="shared" si="1326"/>
        <v>0</v>
      </c>
      <c r="FB541" s="14" t="e">
        <f t="shared" si="1327"/>
        <v>#VALUE!</v>
      </c>
      <c r="FC541" s="14">
        <f t="shared" si="1328"/>
        <v>0</v>
      </c>
      <c r="FD541" s="62"/>
      <c r="FE541" s="14">
        <f t="shared" si="1254"/>
        <v>0</v>
      </c>
      <c r="FF541" s="14">
        <f t="shared" si="1255"/>
        <v>0</v>
      </c>
      <c r="FG541" s="14">
        <f t="shared" si="1329"/>
        <v>0</v>
      </c>
      <c r="FH541" s="14">
        <f t="shared" si="1256"/>
        <v>0</v>
      </c>
      <c r="FI541" s="37">
        <f t="shared" si="1257"/>
        <v>0</v>
      </c>
      <c r="FJ541" s="12"/>
      <c r="FK541" s="14" t="str">
        <f>IFERROR(VLOOKUP($A541,#REF!,27,0),"0")</f>
        <v>0</v>
      </c>
      <c r="FL541" s="14">
        <f t="shared" si="1330"/>
        <v>0</v>
      </c>
      <c r="FM541" s="14" t="str">
        <f>IFERROR(VLOOKUP($A541,SpecEd23!$X$22:$Y$610,59,0)," ")</f>
        <v xml:space="preserve"> </v>
      </c>
      <c r="FN541" s="14">
        <f t="shared" si="1331"/>
        <v>0</v>
      </c>
      <c r="FO541" s="14">
        <f>IFERROR(VLOOKUP($A541,ECFE!#REF!,26,0),0)</f>
        <v>0</v>
      </c>
      <c r="FP541" s="14">
        <f t="shared" si="1332"/>
        <v>0</v>
      </c>
      <c r="FQ541" s="14">
        <f>IFERROR(VLOOKUP($A541,#REF!,16,0),0)</f>
        <v>0</v>
      </c>
      <c r="FR541" s="14">
        <f t="shared" si="1333"/>
        <v>0</v>
      </c>
      <c r="FS541" s="14">
        <f>IFERROR(VLOOKUP($A541,#REF!,12,0),0)</f>
        <v>0</v>
      </c>
      <c r="FT541" s="14">
        <f t="shared" si="1334"/>
        <v>0</v>
      </c>
      <c r="FU541" s="14">
        <v>0</v>
      </c>
      <c r="FV541" s="14">
        <f t="shared" si="1335"/>
        <v>0</v>
      </c>
      <c r="FW541" s="14">
        <f>IFERROR(VLOOKUP($A541,ConEnroll!$A$8:$S$601,16,0),0)</f>
        <v>0</v>
      </c>
      <c r="FX541" s="14">
        <f t="shared" si="1336"/>
        <v>0</v>
      </c>
      <c r="FY541" s="14">
        <f t="shared" si="1337"/>
        <v>0</v>
      </c>
      <c r="FZ541" s="14">
        <f t="shared" si="1338"/>
        <v>0</v>
      </c>
      <c r="GA541" s="14" t="e">
        <f t="shared" si="1339"/>
        <v>#VALUE!</v>
      </c>
      <c r="GB541" s="14">
        <f t="shared" si="1340"/>
        <v>0</v>
      </c>
      <c r="GC541" s="39"/>
      <c r="GD541" s="14">
        <f t="shared" si="1258"/>
        <v>0</v>
      </c>
      <c r="GE541" s="14">
        <f t="shared" si="1259"/>
        <v>0</v>
      </c>
      <c r="GF541" s="14">
        <f t="shared" si="1260"/>
        <v>0</v>
      </c>
      <c r="GG541" s="14">
        <f t="shared" si="1261"/>
        <v>0</v>
      </c>
      <c r="GH541" s="37">
        <f t="shared" si="1262"/>
        <v>0</v>
      </c>
    </row>
    <row r="542" spans="1:190" ht="12.5" x14ac:dyDescent="0.25">
      <c r="A542" s="67">
        <v>4998</v>
      </c>
      <c r="B542" s="35">
        <v>8</v>
      </c>
      <c r="C542" s="14">
        <v>8</v>
      </c>
      <c r="D542" s="14"/>
      <c r="E542" s="14"/>
      <c r="F542" s="35" t="s">
        <v>505</v>
      </c>
      <c r="G542" s="38"/>
      <c r="H542" s="14">
        <f>IFERROR(VLOOKUP($A542,BaseFY22!$A$7:$AK$528,6,0),0)</f>
        <v>0</v>
      </c>
      <c r="I542" s="14">
        <f>IFERROR(VLOOKUP($A542,BaseFY22!$A$7:$AK$528,28,0),0)</f>
        <v>0</v>
      </c>
      <c r="J542" s="14">
        <f t="shared" si="1263"/>
        <v>0</v>
      </c>
      <c r="K542" s="14">
        <f>IFERROR(VLOOKUP($A542,SpecEd22!$A$21:$BB$605,24,0)," ")</f>
        <v>0</v>
      </c>
      <c r="L542" s="14">
        <f t="shared" si="1264"/>
        <v>0</v>
      </c>
      <c r="M542" s="14">
        <f>IFERROR(VLOOKUP($A542,ECFE!$A$16:$AB$347,7,0),0)</f>
        <v>0</v>
      </c>
      <c r="N542" s="14">
        <f t="shared" si="1231"/>
        <v>0</v>
      </c>
      <c r="O542" s="14">
        <v>0</v>
      </c>
      <c r="P542" s="14">
        <f t="shared" si="1231"/>
        <v>0</v>
      </c>
      <c r="Q542" s="14">
        <f>IFERROR(VLOOKUP($A542,ConEnroll!$A$7:$S$337,10,0),0)</f>
        <v>0</v>
      </c>
      <c r="R542" s="14">
        <f t="shared" si="1265"/>
        <v>0</v>
      </c>
      <c r="S542" s="14">
        <f t="shared" si="1232"/>
        <v>0</v>
      </c>
      <c r="T542" s="14">
        <f t="shared" si="1266"/>
        <v>0</v>
      </c>
      <c r="U542" s="14">
        <f t="shared" si="1233"/>
        <v>0</v>
      </c>
      <c r="V542" s="14">
        <f t="shared" si="1267"/>
        <v>0</v>
      </c>
      <c r="W542" s="38"/>
      <c r="X542" s="14">
        <f>IFERROR(VLOOKUP($A542,HouseFY22!$A$6:$AJ$528,28,0),0)</f>
        <v>0</v>
      </c>
      <c r="Y542" s="14">
        <f t="shared" si="1268"/>
        <v>0</v>
      </c>
      <c r="Z542" s="14">
        <f>IFERROR(VLOOKUP($A542,Compens80percent!$A$13:$M$560,12,0),0)</f>
        <v>0</v>
      </c>
      <c r="AA542" s="14">
        <f t="shared" si="1268"/>
        <v>0</v>
      </c>
      <c r="AB542" s="14">
        <f t="shared" si="1269"/>
        <v>0</v>
      </c>
      <c r="AC542" s="14">
        <f t="shared" si="1268"/>
        <v>0</v>
      </c>
      <c r="AD542" s="14">
        <f>IFERROR(VLOOKUP(A542,SpecEd22!$A$21:$Z$550,14,0),0)</f>
        <v>0</v>
      </c>
      <c r="AE542" s="14">
        <f t="shared" si="1270"/>
        <v>0</v>
      </c>
      <c r="AF542" s="14">
        <f>IFERROR(VLOOKUP($A542,ECFE!$A$16:$AB$348,8,0),0)</f>
        <v>0</v>
      </c>
      <c r="AG542" s="14">
        <f t="shared" si="1271"/>
        <v>0</v>
      </c>
      <c r="AH542" s="14">
        <f>IFERROR(VLOOKUP(A542,ParaFY19!$A$21:$Z$543,7,0),0)</f>
        <v>0</v>
      </c>
      <c r="AI542" s="14">
        <f t="shared" si="1272"/>
        <v>0</v>
      </c>
      <c r="AJ542" s="14">
        <f>IFERROR(VLOOKUP(A542,ConEnroll!$A$7:$S$341,13,0),0)</f>
        <v>0</v>
      </c>
      <c r="AK542" s="14">
        <f t="shared" si="1273"/>
        <v>0</v>
      </c>
      <c r="AL542" s="14">
        <f t="shared" si="1229"/>
        <v>0</v>
      </c>
      <c r="AM542" s="14">
        <f t="shared" si="1274"/>
        <v>0</v>
      </c>
      <c r="AN542" s="14">
        <f t="shared" si="1275"/>
        <v>0</v>
      </c>
      <c r="AO542" s="14">
        <f t="shared" si="1276"/>
        <v>0</v>
      </c>
      <c r="AP542" s="62"/>
      <c r="AQ542" s="14">
        <f t="shared" si="1230"/>
        <v>0</v>
      </c>
      <c r="AR542" s="14">
        <f t="shared" si="1234"/>
        <v>0</v>
      </c>
      <c r="AS542" s="14">
        <f t="shared" si="1235"/>
        <v>0</v>
      </c>
      <c r="AT542" s="14">
        <f t="shared" si="1277"/>
        <v>0</v>
      </c>
      <c r="AU542" s="37">
        <f t="shared" si="1236"/>
        <v>0</v>
      </c>
      <c r="AV542" s="42"/>
      <c r="AW542" s="14" t="str">
        <f>IFERROR(VLOOKUP($A542,#REF!,27,0),"0")</f>
        <v>0</v>
      </c>
      <c r="AX542" s="14">
        <f t="shared" si="1278"/>
        <v>0</v>
      </c>
      <c r="AY542" s="14" t="str">
        <f>IFERROR(VLOOKUP($A542,SpecEd22!#REF!,23,0)," ")</f>
        <v xml:space="preserve"> </v>
      </c>
      <c r="AZ542" s="14">
        <f t="shared" si="1279"/>
        <v>0</v>
      </c>
      <c r="BA542" s="14">
        <f>IFERROR(VLOOKUP($A542,ECFE!#REF!,23,0),0)</f>
        <v>0</v>
      </c>
      <c r="BB542" s="14">
        <f t="shared" si="1280"/>
        <v>0</v>
      </c>
      <c r="BC542" s="14">
        <f>IFERROR(VLOOKUP($A542,#REF!,17,0),0)</f>
        <v>0</v>
      </c>
      <c r="BD542" s="14">
        <f t="shared" si="1281"/>
        <v>0</v>
      </c>
      <c r="BE542" s="14">
        <f>IFERROR(VLOOKUP($A542,#REF!,9,0),0)</f>
        <v>0</v>
      </c>
      <c r="BF542" s="14">
        <f t="shared" si="1282"/>
        <v>0</v>
      </c>
      <c r="BG542" s="14">
        <v>0</v>
      </c>
      <c r="BH542" s="14">
        <f t="shared" si="1283"/>
        <v>0</v>
      </c>
      <c r="BI542" s="14">
        <f>IFERROR(VLOOKUP($A542,ConEnroll!$A$8:$S$601,15,0),0)</f>
        <v>0</v>
      </c>
      <c r="BJ542" s="14">
        <f t="shared" si="1284"/>
        <v>0</v>
      </c>
      <c r="BK542" s="14">
        <f t="shared" si="1285"/>
        <v>0</v>
      </c>
      <c r="BL542" s="14">
        <f t="shared" si="1286"/>
        <v>0</v>
      </c>
      <c r="BM542" s="14" t="e">
        <f t="shared" si="1287"/>
        <v>#VALUE!</v>
      </c>
      <c r="BN542" s="14">
        <f t="shared" si="1288"/>
        <v>0</v>
      </c>
      <c r="BO542" s="42"/>
      <c r="BP542" s="14">
        <f t="shared" si="1237"/>
        <v>0</v>
      </c>
      <c r="BQ542" s="14">
        <f t="shared" si="1238"/>
        <v>0</v>
      </c>
      <c r="BR542" s="14">
        <f t="shared" si="1289"/>
        <v>0</v>
      </c>
      <c r="BS542" s="14">
        <f t="shared" si="1239"/>
        <v>0</v>
      </c>
      <c r="BT542" s="37">
        <f t="shared" si="1240"/>
        <v>0</v>
      </c>
      <c r="BU542" s="41"/>
      <c r="BV542" s="14" t="str">
        <f>IFERROR(VLOOKUP($A542,#REF!,27,0),"0")</f>
        <v>0</v>
      </c>
      <c r="BW542" s="14">
        <f t="shared" si="1290"/>
        <v>0</v>
      </c>
      <c r="BX542" s="14" t="str">
        <f>IFERROR(VLOOKUP($A542,SpecEd22!$Z$22:$AV$606,59,0)," ")</f>
        <v xml:space="preserve"> </v>
      </c>
      <c r="BY542" s="14">
        <f t="shared" si="1291"/>
        <v>0</v>
      </c>
      <c r="BZ542" s="14">
        <f>IFERROR(VLOOKUP($A542,ECFE!#REF!,25,0),0)</f>
        <v>0</v>
      </c>
      <c r="CA542" s="14">
        <f t="shared" si="1292"/>
        <v>0</v>
      </c>
      <c r="CB542" s="14">
        <f>IFERROR(VLOOKUP($A542,#REF!,17,0),0)</f>
        <v>0</v>
      </c>
      <c r="CC542" s="14">
        <f t="shared" si="1293"/>
        <v>0</v>
      </c>
      <c r="CD542" s="14">
        <f>IFERROR(VLOOKUP($A542,#REF!,9,0),0)</f>
        <v>0</v>
      </c>
      <c r="CE542" s="14">
        <f t="shared" si="1294"/>
        <v>0</v>
      </c>
      <c r="CF542" s="14">
        <v>0</v>
      </c>
      <c r="CG542" s="14">
        <f t="shared" si="1295"/>
        <v>0</v>
      </c>
      <c r="CH542" s="14">
        <f>IFERROR(VLOOKUP($A542,ConEnroll!$A$8:$S$601,15,0),0)</f>
        <v>0</v>
      </c>
      <c r="CI542" s="14">
        <f t="shared" si="1296"/>
        <v>0</v>
      </c>
      <c r="CJ542" s="14">
        <f t="shared" si="1297"/>
        <v>0</v>
      </c>
      <c r="CK542" s="14">
        <f t="shared" si="1298"/>
        <v>0</v>
      </c>
      <c r="CL542" s="14" t="e">
        <f t="shared" si="1299"/>
        <v>#VALUE!</v>
      </c>
      <c r="CM542" s="14">
        <f t="shared" si="1300"/>
        <v>0</v>
      </c>
      <c r="CN542" s="42"/>
      <c r="CO542" s="14">
        <f t="shared" si="1241"/>
        <v>0</v>
      </c>
      <c r="CP542" s="14">
        <f t="shared" si="1242"/>
        <v>0</v>
      </c>
      <c r="CQ542" s="14">
        <f t="shared" si="1243"/>
        <v>0</v>
      </c>
      <c r="CR542" s="14">
        <f t="shared" si="1244"/>
        <v>0</v>
      </c>
      <c r="CS542" s="37">
        <f t="shared" si="1245"/>
        <v>0</v>
      </c>
      <c r="CT542" s="239"/>
      <c r="CU542" s="239"/>
      <c r="CV542" s="468"/>
      <c r="CW542" s="14">
        <f>IFERROR(VLOOKUP($A542,BaseFY23!$A$7:$AK$527,6,0),0)</f>
        <v>0</v>
      </c>
      <c r="CX542" s="14">
        <f>IFERROR(VLOOKUP($A542,BaseFY23!$A$7:$AN$528,28,0),0)</f>
        <v>0</v>
      </c>
      <c r="CY542" s="14">
        <f t="shared" si="1301"/>
        <v>0</v>
      </c>
      <c r="CZ542" s="14">
        <f>IFERROR(VLOOKUP($A542,SpecEd23!$A$21:$BB$605,23,0)," ")</f>
        <v>0</v>
      </c>
      <c r="DA542" s="14">
        <f t="shared" si="1302"/>
        <v>0</v>
      </c>
      <c r="DB542" s="14">
        <f>IFERROR(VLOOKUP($A542,ECFE!$A$16:$AB$347,7,0),0)</f>
        <v>0</v>
      </c>
      <c r="DC542" s="14">
        <f t="shared" si="1303"/>
        <v>0</v>
      </c>
      <c r="DD542" s="14">
        <v>0</v>
      </c>
      <c r="DE542" s="14">
        <f t="shared" si="1304"/>
        <v>0</v>
      </c>
      <c r="DF542" s="14">
        <f>IFERROR(VLOOKUP($A542,ConEnroll!$A$7:$S$338,10,0),0)</f>
        <v>0</v>
      </c>
      <c r="DG542" s="14">
        <f t="shared" si="1305"/>
        <v>0</v>
      </c>
      <c r="DH542" s="14">
        <f t="shared" si="1246"/>
        <v>0</v>
      </c>
      <c r="DI542" s="14">
        <f t="shared" si="1306"/>
        <v>0</v>
      </c>
      <c r="DJ542" s="14">
        <f t="shared" si="1247"/>
        <v>0</v>
      </c>
      <c r="DK542" s="14">
        <f t="shared" si="1307"/>
        <v>0</v>
      </c>
      <c r="DL542" s="42"/>
      <c r="DM542" s="14">
        <f>IFERROR(VLOOKUP($A542,HouseFY23!$A$7:$AJ$528,28,0),0)</f>
        <v>0</v>
      </c>
      <c r="DN542" s="14">
        <f t="shared" si="1308"/>
        <v>0</v>
      </c>
      <c r="DO542" s="14">
        <f>IFERROR(VLOOKUP($A542,Compens80percent!$A$13:$M$560,12,0),0)</f>
        <v>0</v>
      </c>
      <c r="DP542" s="14">
        <f t="shared" si="1308"/>
        <v>0</v>
      </c>
      <c r="DQ542" s="14">
        <f t="shared" si="1309"/>
        <v>0</v>
      </c>
      <c r="DR542" s="14">
        <f t="shared" si="1310"/>
        <v>0</v>
      </c>
      <c r="DS542" s="14">
        <f>IFERROR(VLOOKUP($A542,SpecEd23!$A$21:$Z$550,14,0),0)</f>
        <v>0</v>
      </c>
      <c r="DT542" s="14">
        <f t="shared" si="1311"/>
        <v>0</v>
      </c>
      <c r="DU542" s="14">
        <f>IFERROR(VLOOKUP($A542,ECFE!$A$16:$AB$347,9,0),0)</f>
        <v>0</v>
      </c>
      <c r="DV542" s="14">
        <f t="shared" si="1312"/>
        <v>0</v>
      </c>
      <c r="DW542" s="14">
        <f>IFERROR(VLOOKUP($A542,ParaFY19!$A$21:$Z$543,7,0),0)</f>
        <v>0</v>
      </c>
      <c r="DX542" s="14">
        <f t="shared" si="1313"/>
        <v>0</v>
      </c>
      <c r="DY542" s="14">
        <f>IFERROR(VLOOKUP($A542,ConEnroll!$A$7:$S$341,13,0),0)</f>
        <v>0</v>
      </c>
      <c r="DZ542" s="14">
        <f t="shared" si="1314"/>
        <v>0</v>
      </c>
      <c r="EA542" s="14">
        <f t="shared" si="1248"/>
        <v>0</v>
      </c>
      <c r="EB542" s="14">
        <f t="shared" si="1315"/>
        <v>0</v>
      </c>
      <c r="EC542" s="14">
        <f t="shared" si="1249"/>
        <v>0</v>
      </c>
      <c r="ED542" s="14">
        <f t="shared" si="1316"/>
        <v>0</v>
      </c>
      <c r="EE542" s="62"/>
      <c r="EF542" s="14">
        <f t="shared" si="1250"/>
        <v>0</v>
      </c>
      <c r="EG542" s="14">
        <f t="shared" si="1251"/>
        <v>0</v>
      </c>
      <c r="EH542" s="14">
        <f t="shared" si="1252"/>
        <v>0</v>
      </c>
      <c r="EI542" s="14">
        <f t="shared" si="1317"/>
        <v>0</v>
      </c>
      <c r="EJ542" s="37">
        <f t="shared" si="1253"/>
        <v>0</v>
      </c>
      <c r="EK542" s="42"/>
      <c r="EL542" s="14" t="str">
        <f>IFERROR(VLOOKUP($A542,#REF!,27,0),"0")</f>
        <v>0</v>
      </c>
      <c r="EM542" s="14">
        <f t="shared" si="1318"/>
        <v>0</v>
      </c>
      <c r="EN542" s="14" t="str">
        <f>IFERROR(VLOOKUP($A542,SpecEd23!#REF!,23,0)," ")</f>
        <v xml:space="preserve"> </v>
      </c>
      <c r="EO542" s="14">
        <f t="shared" si="1319"/>
        <v>0</v>
      </c>
      <c r="EP542" s="14">
        <f>IFERROR(VLOOKUP($A542,ECFE!#REF!,24,0),0)</f>
        <v>0</v>
      </c>
      <c r="EQ542" s="14">
        <f t="shared" si="1320"/>
        <v>0</v>
      </c>
      <c r="ER542" s="14">
        <f>IFERROR(VLOOKUP($A542,#REF!,30,0),0)</f>
        <v>0</v>
      </c>
      <c r="ES542" s="14">
        <f t="shared" si="1321"/>
        <v>0</v>
      </c>
      <c r="ET542" s="14">
        <f>IFERROR(VLOOKUP($A542,#REF!,12,0),0)</f>
        <v>0</v>
      </c>
      <c r="EU542" s="14">
        <f t="shared" si="1322"/>
        <v>0</v>
      </c>
      <c r="EV542" s="14">
        <v>0</v>
      </c>
      <c r="EW542" s="14">
        <f t="shared" si="1323"/>
        <v>0</v>
      </c>
      <c r="EX542" s="14">
        <f>IFERROR(VLOOKUP($A542,ConEnroll!$A$8:$S$601,16,0),0)</f>
        <v>0</v>
      </c>
      <c r="EY542" s="14">
        <f t="shared" si="1324"/>
        <v>0</v>
      </c>
      <c r="EZ542" s="14">
        <f t="shared" si="1325"/>
        <v>0</v>
      </c>
      <c r="FA542" s="14">
        <f t="shared" si="1326"/>
        <v>0</v>
      </c>
      <c r="FB542" s="14" t="e">
        <f t="shared" si="1327"/>
        <v>#VALUE!</v>
      </c>
      <c r="FC542" s="14">
        <f t="shared" si="1328"/>
        <v>0</v>
      </c>
      <c r="FD542" s="62"/>
      <c r="FE542" s="14">
        <f t="shared" si="1254"/>
        <v>0</v>
      </c>
      <c r="FF542" s="14">
        <f t="shared" si="1255"/>
        <v>0</v>
      </c>
      <c r="FG542" s="14">
        <f t="shared" si="1329"/>
        <v>0</v>
      </c>
      <c r="FH542" s="14">
        <f t="shared" si="1256"/>
        <v>0</v>
      </c>
      <c r="FI542" s="37">
        <f t="shared" si="1257"/>
        <v>0</v>
      </c>
      <c r="FJ542" s="12"/>
      <c r="FK542" s="14" t="str">
        <f>IFERROR(VLOOKUP($A542,#REF!,27,0),"0")</f>
        <v>0</v>
      </c>
      <c r="FL542" s="14">
        <f t="shared" si="1330"/>
        <v>0</v>
      </c>
      <c r="FM542" s="14" t="str">
        <f>IFERROR(VLOOKUP($A542,SpecEd23!$X$22:$Y$610,59,0)," ")</f>
        <v xml:space="preserve"> </v>
      </c>
      <c r="FN542" s="14">
        <f t="shared" si="1331"/>
        <v>0</v>
      </c>
      <c r="FO542" s="14">
        <f>IFERROR(VLOOKUP($A542,ECFE!#REF!,26,0),0)</f>
        <v>0</v>
      </c>
      <c r="FP542" s="14">
        <f t="shared" si="1332"/>
        <v>0</v>
      </c>
      <c r="FQ542" s="14">
        <f>IFERROR(VLOOKUP($A542,#REF!,16,0),0)</f>
        <v>0</v>
      </c>
      <c r="FR542" s="14">
        <f t="shared" si="1333"/>
        <v>0</v>
      </c>
      <c r="FS542" s="14">
        <f>IFERROR(VLOOKUP($A542,#REF!,12,0),0)</f>
        <v>0</v>
      </c>
      <c r="FT542" s="14">
        <f t="shared" si="1334"/>
        <v>0</v>
      </c>
      <c r="FU542" s="14">
        <v>0</v>
      </c>
      <c r="FV542" s="14">
        <f t="shared" si="1335"/>
        <v>0</v>
      </c>
      <c r="FW542" s="14">
        <f>IFERROR(VLOOKUP($A542,ConEnroll!$A$8:$S$601,16,0),0)</f>
        <v>0</v>
      </c>
      <c r="FX542" s="14">
        <f t="shared" si="1336"/>
        <v>0</v>
      </c>
      <c r="FY542" s="14">
        <f t="shared" si="1337"/>
        <v>0</v>
      </c>
      <c r="FZ542" s="14">
        <f t="shared" si="1338"/>
        <v>0</v>
      </c>
      <c r="GA542" s="14" t="e">
        <f t="shared" si="1339"/>
        <v>#VALUE!</v>
      </c>
      <c r="GB542" s="14">
        <f t="shared" si="1340"/>
        <v>0</v>
      </c>
      <c r="GC542" s="39"/>
      <c r="GD542" s="14">
        <f t="shared" si="1258"/>
        <v>0</v>
      </c>
      <c r="GE542" s="14">
        <f t="shared" si="1259"/>
        <v>0</v>
      </c>
      <c r="GF542" s="14">
        <f t="shared" si="1260"/>
        <v>0</v>
      </c>
      <c r="GG542" s="14">
        <f t="shared" si="1261"/>
        <v>0</v>
      </c>
      <c r="GH542" s="37">
        <f t="shared" si="1262"/>
        <v>0</v>
      </c>
    </row>
    <row r="543" spans="1:190" ht="12.5" x14ac:dyDescent="0.25">
      <c r="A543" s="67">
        <v>4999</v>
      </c>
      <c r="B543" s="35">
        <v>7</v>
      </c>
      <c r="C543" s="14">
        <v>0</v>
      </c>
      <c r="D543" s="14"/>
      <c r="E543" s="14"/>
      <c r="F543" s="35" t="s">
        <v>506</v>
      </c>
      <c r="G543" s="38"/>
      <c r="H543" s="14">
        <f>IFERROR(VLOOKUP($A543,BaseFY22!$A$7:$AK$528,6,0),0)</f>
        <v>1301.7297189999999</v>
      </c>
      <c r="I543" s="14">
        <f>IFERROR(VLOOKUP($A543,BaseFY22!$A$7:$AK$528,28,0),0)</f>
        <v>10534595</v>
      </c>
      <c r="J543" s="14">
        <f t="shared" si="1263"/>
        <v>8092.7667596717138</v>
      </c>
      <c r="K543" s="14">
        <f>IFERROR(VLOOKUP($A543,SpecEd22!$A$21:$BB$605,24,0)," ")</f>
        <v>4299138.3493280932</v>
      </c>
      <c r="L543" s="14">
        <f t="shared" si="1264"/>
        <v>3302.6351680982812</v>
      </c>
      <c r="M543" s="14">
        <f>IFERROR(VLOOKUP($A543,ECFE!$A$16:$AB$347,7,0),0)</f>
        <v>0</v>
      </c>
      <c r="N543" s="14">
        <f t="shared" si="1231"/>
        <v>0</v>
      </c>
      <c r="O543" s="14">
        <v>0</v>
      </c>
      <c r="P543" s="14">
        <f t="shared" si="1231"/>
        <v>0</v>
      </c>
      <c r="Q543" s="14">
        <f>IFERROR(VLOOKUP($A543,ConEnroll!$A$7:$S$337,10,0),0)</f>
        <v>0</v>
      </c>
      <c r="R543" s="14">
        <f t="shared" si="1265"/>
        <v>0</v>
      </c>
      <c r="S543" s="14">
        <f t="shared" si="1232"/>
        <v>0</v>
      </c>
      <c r="T543" s="14">
        <f t="shared" si="1266"/>
        <v>0</v>
      </c>
      <c r="U543" s="14">
        <f t="shared" si="1233"/>
        <v>14833733.349328093</v>
      </c>
      <c r="V543" s="14">
        <f t="shared" si="1267"/>
        <v>11395.401927769995</v>
      </c>
      <c r="W543" s="38"/>
      <c r="X543" s="14">
        <f>IFERROR(VLOOKUP($A543,HouseFY22!$A$6:$AJ$528,28,0),0)</f>
        <v>9396804.8328770008</v>
      </c>
      <c r="Y543" s="14">
        <f t="shared" si="1268"/>
        <v>7218.7065377102308</v>
      </c>
      <c r="Z543" s="14">
        <f>IFERROR(VLOOKUP($A543,Compens80percent!$A$13:$M$560,12,0),0)</f>
        <v>0</v>
      </c>
      <c r="AA543" s="14">
        <f t="shared" si="1268"/>
        <v>0</v>
      </c>
      <c r="AB543" s="14">
        <f t="shared" si="1269"/>
        <v>9396804.8328770008</v>
      </c>
      <c r="AC543" s="14">
        <f t="shared" si="1268"/>
        <v>7218.7065377102308</v>
      </c>
      <c r="AD543" s="14">
        <f>IFERROR(VLOOKUP(A543,SpecEd22!$A$21:$Z$550,14,0),0)</f>
        <v>4299138.3493280932</v>
      </c>
      <c r="AE543" s="14">
        <f t="shared" si="1270"/>
        <v>3302.6351680982812</v>
      </c>
      <c r="AF543" s="14">
        <f>IFERROR(VLOOKUP($A543,ECFE!$A$16:$AB$348,8,0),0)</f>
        <v>0</v>
      </c>
      <c r="AG543" s="14">
        <f t="shared" si="1271"/>
        <v>0</v>
      </c>
      <c r="AH543" s="14">
        <f>IFERROR(VLOOKUP(A543,ParaFY19!$A$21:$Z$543,7,0),0)</f>
        <v>0</v>
      </c>
      <c r="AI543" s="14">
        <f t="shared" si="1272"/>
        <v>0</v>
      </c>
      <c r="AJ543" s="14">
        <f>IFERROR(VLOOKUP(A543,ConEnroll!$A$7:$S$341,13,0),0)</f>
        <v>0</v>
      </c>
      <c r="AK543" s="14">
        <f t="shared" si="1273"/>
        <v>0</v>
      </c>
      <c r="AL543" s="14">
        <f t="shared" si="1229"/>
        <v>0</v>
      </c>
      <c r="AM543" s="14">
        <f t="shared" si="1274"/>
        <v>0</v>
      </c>
      <c r="AN543" s="14">
        <f t="shared" si="1275"/>
        <v>13695943.182205094</v>
      </c>
      <c r="AO543" s="14">
        <f t="shared" si="1276"/>
        <v>10521.341705808512</v>
      </c>
      <c r="AP543" s="62"/>
      <c r="AQ543" s="14">
        <f t="shared" si="1230"/>
        <v>-874.06022196148297</v>
      </c>
      <c r="AR543" s="14">
        <f t="shared" si="1234"/>
        <v>0</v>
      </c>
      <c r="AS543" s="14">
        <f t="shared" si="1235"/>
        <v>0</v>
      </c>
      <c r="AT543" s="14">
        <f t="shared" si="1277"/>
        <v>-874.06022196148297</v>
      </c>
      <c r="AU543" s="37">
        <f t="shared" si="1236"/>
        <v>-7.6702886611787174E-2</v>
      </c>
      <c r="AV543" s="42"/>
      <c r="AW543" s="14" t="str">
        <f>IFERROR(VLOOKUP($A543,#REF!,27,0),"0")</f>
        <v>0</v>
      </c>
      <c r="AX543" s="14">
        <f t="shared" si="1278"/>
        <v>0</v>
      </c>
      <c r="AY543" s="14" t="str">
        <f>IFERROR(VLOOKUP($A543,SpecEd22!#REF!,23,0)," ")</f>
        <v xml:space="preserve"> </v>
      </c>
      <c r="AZ543" s="14" t="e">
        <f t="shared" si="1279"/>
        <v>#VALUE!</v>
      </c>
      <c r="BA543" s="14">
        <f>IFERROR(VLOOKUP($A543,ECFE!#REF!,23,0),0)</f>
        <v>0</v>
      </c>
      <c r="BB543" s="14">
        <f t="shared" si="1280"/>
        <v>0</v>
      </c>
      <c r="BC543" s="14">
        <f>IFERROR(VLOOKUP($A543,#REF!,17,0),0)</f>
        <v>0</v>
      </c>
      <c r="BD543" s="14">
        <f t="shared" si="1281"/>
        <v>0</v>
      </c>
      <c r="BE543" s="14">
        <f>IFERROR(VLOOKUP($A543,#REF!,9,0),0)</f>
        <v>0</v>
      </c>
      <c r="BF543" s="14">
        <f t="shared" si="1282"/>
        <v>0</v>
      </c>
      <c r="BG543" s="14">
        <v>0</v>
      </c>
      <c r="BH543" s="14">
        <f t="shared" si="1283"/>
        <v>0</v>
      </c>
      <c r="BI543" s="14">
        <f>IFERROR(VLOOKUP($A543,ConEnroll!$A$8:$S$601,15,0),0)</f>
        <v>0</v>
      </c>
      <c r="BJ543" s="14">
        <f t="shared" si="1284"/>
        <v>0</v>
      </c>
      <c r="BK543" s="14">
        <f t="shared" si="1285"/>
        <v>0</v>
      </c>
      <c r="BL543" s="14">
        <f t="shared" si="1286"/>
        <v>0</v>
      </c>
      <c r="BM543" s="14" t="e">
        <f t="shared" si="1287"/>
        <v>#VALUE!</v>
      </c>
      <c r="BN543" s="14" t="e">
        <f t="shared" si="1288"/>
        <v>#VALUE!</v>
      </c>
      <c r="BO543" s="42"/>
      <c r="BP543" s="14">
        <f t="shared" si="1237"/>
        <v>7218.7065377102308</v>
      </c>
      <c r="BQ543" s="14" t="e">
        <f t="shared" si="1238"/>
        <v>#VALUE!</v>
      </c>
      <c r="BR543" s="14">
        <f t="shared" si="1289"/>
        <v>0</v>
      </c>
      <c r="BS543" s="14" t="e">
        <f t="shared" si="1239"/>
        <v>#VALUE!</v>
      </c>
      <c r="BT543" s="37" t="e">
        <f t="shared" si="1240"/>
        <v>#VALUE!</v>
      </c>
      <c r="BU543" s="41"/>
      <c r="BV543" s="14" t="str">
        <f>IFERROR(VLOOKUP($A543,#REF!,27,0),"0")</f>
        <v>0</v>
      </c>
      <c r="BW543" s="14">
        <f t="shared" si="1290"/>
        <v>0</v>
      </c>
      <c r="BX543" s="14" t="str">
        <f>IFERROR(VLOOKUP($A543,SpecEd22!$Z$22:$AV$606,59,0)," ")</f>
        <v xml:space="preserve"> </v>
      </c>
      <c r="BY543" s="14" t="e">
        <f t="shared" si="1291"/>
        <v>#VALUE!</v>
      </c>
      <c r="BZ543" s="14">
        <f>IFERROR(VLOOKUP($A543,ECFE!#REF!,25,0),0)</f>
        <v>0</v>
      </c>
      <c r="CA543" s="14">
        <f t="shared" si="1292"/>
        <v>0</v>
      </c>
      <c r="CB543" s="14">
        <f>IFERROR(VLOOKUP($A543,#REF!,17,0),0)</f>
        <v>0</v>
      </c>
      <c r="CC543" s="14">
        <f t="shared" si="1293"/>
        <v>0</v>
      </c>
      <c r="CD543" s="14">
        <f>IFERROR(VLOOKUP($A543,#REF!,9,0),0)</f>
        <v>0</v>
      </c>
      <c r="CE543" s="14">
        <f t="shared" si="1294"/>
        <v>0</v>
      </c>
      <c r="CF543" s="14">
        <v>0</v>
      </c>
      <c r="CG543" s="14">
        <f t="shared" si="1295"/>
        <v>0</v>
      </c>
      <c r="CH543" s="14">
        <f>IFERROR(VLOOKUP($A543,ConEnroll!$A$8:$S$601,15,0),0)</f>
        <v>0</v>
      </c>
      <c r="CI543" s="14">
        <f t="shared" si="1296"/>
        <v>0</v>
      </c>
      <c r="CJ543" s="14">
        <f t="shared" si="1297"/>
        <v>0</v>
      </c>
      <c r="CK543" s="14">
        <f t="shared" si="1298"/>
        <v>0</v>
      </c>
      <c r="CL543" s="14" t="e">
        <f t="shared" si="1299"/>
        <v>#VALUE!</v>
      </c>
      <c r="CM543" s="14" t="e">
        <f t="shared" si="1300"/>
        <v>#VALUE!</v>
      </c>
      <c r="CN543" s="42"/>
      <c r="CO543" s="14">
        <f t="shared" si="1241"/>
        <v>-8092.7667596717138</v>
      </c>
      <c r="CP543" s="14" t="e">
        <f t="shared" si="1242"/>
        <v>#VALUE!</v>
      </c>
      <c r="CQ543" s="14">
        <f t="shared" si="1243"/>
        <v>0</v>
      </c>
      <c r="CR543" s="14" t="e">
        <f t="shared" si="1244"/>
        <v>#VALUE!</v>
      </c>
      <c r="CS543" s="37" t="e">
        <f t="shared" si="1245"/>
        <v>#VALUE!</v>
      </c>
      <c r="CT543" s="239"/>
      <c r="CU543" s="239"/>
      <c r="CV543" s="468"/>
      <c r="CW543" s="14">
        <f>IFERROR(VLOOKUP($A543,BaseFY23!$A$7:$AK$527,6,0),0)</f>
        <v>1365.3495370000001</v>
      </c>
      <c r="CX543" s="14">
        <f>IFERROR(VLOOKUP($A543,BaseFY23!$A$7:$AN$528,28,0),0)</f>
        <v>10913605</v>
      </c>
      <c r="CY543" s="14">
        <f t="shared" si="1301"/>
        <v>7993.2681736427758</v>
      </c>
      <c r="CZ543" s="14">
        <f>IFERROR(VLOOKUP($A543,SpecEd23!$A$21:$BB$605,23,0)," ")</f>
        <v>2772026.5520820217</v>
      </c>
      <c r="DA543" s="14">
        <f t="shared" si="1302"/>
        <v>2030.2687897582828</v>
      </c>
      <c r="DB543" s="14">
        <f>IFERROR(VLOOKUP($A543,ECFE!$A$16:$AB$347,7,0),0)</f>
        <v>0</v>
      </c>
      <c r="DC543" s="14">
        <f t="shared" si="1303"/>
        <v>0</v>
      </c>
      <c r="DD543" s="14">
        <v>0</v>
      </c>
      <c r="DE543" s="14">
        <f t="shared" si="1304"/>
        <v>0</v>
      </c>
      <c r="DF543" s="14">
        <f>IFERROR(VLOOKUP($A543,ConEnroll!$A$7:$S$338,10,0),0)</f>
        <v>0</v>
      </c>
      <c r="DG543" s="14">
        <f t="shared" si="1305"/>
        <v>0</v>
      </c>
      <c r="DH543" s="14">
        <f t="shared" si="1246"/>
        <v>0</v>
      </c>
      <c r="DI543" s="14">
        <f t="shared" si="1306"/>
        <v>0</v>
      </c>
      <c r="DJ543" s="14">
        <f t="shared" si="1247"/>
        <v>13685631.552082021</v>
      </c>
      <c r="DK543" s="14">
        <f t="shared" si="1307"/>
        <v>10023.536963401059</v>
      </c>
      <c r="DL543" s="42"/>
      <c r="DM543" s="14">
        <f>IFERROR(VLOOKUP($A543,HouseFY23!$A$7:$AJ$528,28,0),0)</f>
        <v>9949728.3100000005</v>
      </c>
      <c r="DN543" s="14">
        <f t="shared" si="1308"/>
        <v>7287.3121793133914</v>
      </c>
      <c r="DO543" s="14">
        <f>IFERROR(VLOOKUP($A543,Compens80percent!$A$13:$M$560,12,0),0)</f>
        <v>0</v>
      </c>
      <c r="DP543" s="14">
        <f t="shared" si="1308"/>
        <v>0</v>
      </c>
      <c r="DQ543" s="14">
        <f t="shared" si="1309"/>
        <v>9949728.3100000005</v>
      </c>
      <c r="DR543" s="14">
        <f t="shared" si="1310"/>
        <v>7643.4671228398074</v>
      </c>
      <c r="DS543" s="14">
        <f>IFERROR(VLOOKUP($A543,SpecEd23!$A$21:$Z$550,14,0),0)</f>
        <v>2772026.5520820217</v>
      </c>
      <c r="DT543" s="14">
        <f t="shared" si="1311"/>
        <v>2030.2687897582828</v>
      </c>
      <c r="DU543" s="14">
        <f>IFERROR(VLOOKUP($A543,ECFE!$A$16:$AB$347,9,0),0)</f>
        <v>0</v>
      </c>
      <c r="DV543" s="14">
        <f t="shared" si="1312"/>
        <v>0</v>
      </c>
      <c r="DW543" s="14">
        <f>IFERROR(VLOOKUP($A543,ParaFY19!$A$21:$Z$543,7,0),0)</f>
        <v>0</v>
      </c>
      <c r="DX543" s="14">
        <f t="shared" si="1313"/>
        <v>0</v>
      </c>
      <c r="DY543" s="14">
        <f>IFERROR(VLOOKUP($A543,ConEnroll!$A$7:$S$341,13,0),0)</f>
        <v>0</v>
      </c>
      <c r="DZ543" s="14">
        <f t="shared" si="1314"/>
        <v>0</v>
      </c>
      <c r="EA543" s="14">
        <f t="shared" si="1248"/>
        <v>0</v>
      </c>
      <c r="EB543" s="14">
        <f t="shared" si="1315"/>
        <v>0</v>
      </c>
      <c r="EC543" s="14">
        <f t="shared" si="1249"/>
        <v>12721754.862082023</v>
      </c>
      <c r="ED543" s="14">
        <f t="shared" si="1316"/>
        <v>9317.5809690716742</v>
      </c>
      <c r="EE543" s="62"/>
      <c r="EF543" s="14">
        <f t="shared" si="1250"/>
        <v>-705.95599432938434</v>
      </c>
      <c r="EG543" s="14">
        <f t="shared" si="1251"/>
        <v>0</v>
      </c>
      <c r="EH543" s="14">
        <f t="shared" si="1252"/>
        <v>0</v>
      </c>
      <c r="EI543" s="14">
        <f t="shared" si="1317"/>
        <v>-705.95599432938434</v>
      </c>
      <c r="EJ543" s="37">
        <f t="shared" si="1253"/>
        <v>-7.0429829002181712E-2</v>
      </c>
      <c r="EK543" s="42"/>
      <c r="EL543" s="14" t="str">
        <f>IFERROR(VLOOKUP($A543,#REF!,27,0),"0")</f>
        <v>0</v>
      </c>
      <c r="EM543" s="14">
        <f t="shared" si="1318"/>
        <v>0</v>
      </c>
      <c r="EN543" s="14" t="str">
        <f>IFERROR(VLOOKUP($A543,SpecEd23!#REF!,23,0)," ")</f>
        <v xml:space="preserve"> </v>
      </c>
      <c r="EO543" s="14" t="e">
        <f t="shared" si="1319"/>
        <v>#VALUE!</v>
      </c>
      <c r="EP543" s="14">
        <f>IFERROR(VLOOKUP($A543,ECFE!#REF!,24,0),0)</f>
        <v>0</v>
      </c>
      <c r="EQ543" s="14">
        <f t="shared" si="1320"/>
        <v>0</v>
      </c>
      <c r="ER543" s="14">
        <f>IFERROR(VLOOKUP($A543,#REF!,30,0),0)</f>
        <v>0</v>
      </c>
      <c r="ES543" s="14">
        <f t="shared" si="1321"/>
        <v>0</v>
      </c>
      <c r="ET543" s="14">
        <f>IFERROR(VLOOKUP($A543,#REF!,12,0),0)</f>
        <v>0</v>
      </c>
      <c r="EU543" s="14">
        <f t="shared" si="1322"/>
        <v>0</v>
      </c>
      <c r="EV543" s="14">
        <v>0</v>
      </c>
      <c r="EW543" s="14">
        <f t="shared" si="1323"/>
        <v>0</v>
      </c>
      <c r="EX543" s="14">
        <f>IFERROR(VLOOKUP($A543,ConEnroll!$A$8:$S$601,16,0),0)</f>
        <v>0</v>
      </c>
      <c r="EY543" s="14">
        <f t="shared" si="1324"/>
        <v>0</v>
      </c>
      <c r="EZ543" s="14">
        <f t="shared" si="1325"/>
        <v>0</v>
      </c>
      <c r="FA543" s="14">
        <f t="shared" si="1326"/>
        <v>0</v>
      </c>
      <c r="FB543" s="14" t="e">
        <f t="shared" si="1327"/>
        <v>#VALUE!</v>
      </c>
      <c r="FC543" s="14" t="e">
        <f t="shared" si="1328"/>
        <v>#VALUE!</v>
      </c>
      <c r="FD543" s="62"/>
      <c r="FE543" s="14">
        <f t="shared" si="1254"/>
        <v>7287.3121793133914</v>
      </c>
      <c r="FF543" s="14" t="e">
        <f t="shared" si="1255"/>
        <v>#VALUE!</v>
      </c>
      <c r="FG543" s="14">
        <f t="shared" si="1329"/>
        <v>0</v>
      </c>
      <c r="FH543" s="14" t="e">
        <f t="shared" si="1256"/>
        <v>#VALUE!</v>
      </c>
      <c r="FI543" s="37" t="e">
        <f t="shared" si="1257"/>
        <v>#VALUE!</v>
      </c>
      <c r="FJ543" s="12"/>
      <c r="FK543" s="14" t="str">
        <f>IFERROR(VLOOKUP($A543,#REF!,27,0),"0")</f>
        <v>0</v>
      </c>
      <c r="FL543" s="14">
        <f t="shared" si="1330"/>
        <v>0</v>
      </c>
      <c r="FM543" s="14" t="str">
        <f>IFERROR(VLOOKUP($A543,SpecEd23!$X$22:$Y$610,59,0)," ")</f>
        <v xml:space="preserve"> </v>
      </c>
      <c r="FN543" s="14" t="e">
        <f t="shared" si="1331"/>
        <v>#VALUE!</v>
      </c>
      <c r="FO543" s="14">
        <f>IFERROR(VLOOKUP($A543,ECFE!#REF!,26,0),0)</f>
        <v>0</v>
      </c>
      <c r="FP543" s="14">
        <f t="shared" si="1332"/>
        <v>0</v>
      </c>
      <c r="FQ543" s="14">
        <f>IFERROR(VLOOKUP($A543,#REF!,16,0),0)</f>
        <v>0</v>
      </c>
      <c r="FR543" s="14">
        <f t="shared" si="1333"/>
        <v>0</v>
      </c>
      <c r="FS543" s="14">
        <f>IFERROR(VLOOKUP($A543,#REF!,12,0),0)</f>
        <v>0</v>
      </c>
      <c r="FT543" s="14">
        <f t="shared" si="1334"/>
        <v>0</v>
      </c>
      <c r="FU543" s="14">
        <v>0</v>
      </c>
      <c r="FV543" s="14">
        <f t="shared" si="1335"/>
        <v>0</v>
      </c>
      <c r="FW543" s="14">
        <f>IFERROR(VLOOKUP($A543,ConEnroll!$A$8:$S$601,16,0),0)</f>
        <v>0</v>
      </c>
      <c r="FX543" s="14">
        <f t="shared" si="1336"/>
        <v>0</v>
      </c>
      <c r="FY543" s="14">
        <f t="shared" si="1337"/>
        <v>0</v>
      </c>
      <c r="FZ543" s="14">
        <f t="shared" si="1338"/>
        <v>0</v>
      </c>
      <c r="GA543" s="14" t="e">
        <f t="shared" si="1339"/>
        <v>#VALUE!</v>
      </c>
      <c r="GB543" s="14" t="e">
        <f t="shared" si="1340"/>
        <v>#VALUE!</v>
      </c>
      <c r="GC543" s="39"/>
      <c r="GD543" s="14">
        <f t="shared" si="1258"/>
        <v>-7993.2681736427758</v>
      </c>
      <c r="GE543" s="14" t="e">
        <f t="shared" si="1259"/>
        <v>#VALUE!</v>
      </c>
      <c r="GF543" s="14">
        <f t="shared" si="1260"/>
        <v>0</v>
      </c>
      <c r="GG543" s="14" t="e">
        <f t="shared" si="1261"/>
        <v>#VALUE!</v>
      </c>
      <c r="GH543" s="37" t="e">
        <f t="shared" si="1262"/>
        <v>#VALUE!</v>
      </c>
    </row>
    <row r="544" spans="1:190" s="25" customFormat="1" ht="12.5" x14ac:dyDescent="0.25">
      <c r="A544" s="67">
        <v>6000</v>
      </c>
      <c r="B544" s="35">
        <v>62</v>
      </c>
      <c r="C544" s="14">
        <v>0</v>
      </c>
      <c r="D544" s="14"/>
      <c r="E544" s="14"/>
      <c r="F544" s="35" t="s">
        <v>2753</v>
      </c>
      <c r="G544" s="38"/>
      <c r="H544" s="14">
        <f>IFERROR(VLOOKUP($A544,BaseFY22!$A$7:$AK$528,6,0),0)</f>
        <v>0</v>
      </c>
      <c r="I544" s="14">
        <f>IFERROR(VLOOKUP($A544,BaseFY22!$A$7:$AK$528,28,0),0)</f>
        <v>7038349.3121410003</v>
      </c>
      <c r="J544" s="14">
        <f t="shared" ref="J544" si="1341">IF($H544&gt;0,I544/$H544,0)</f>
        <v>0</v>
      </c>
      <c r="K544" s="14">
        <f>IFERROR(VLOOKUP($A544,SpecEd22!$A$21:$BB$605,24,0)," ")</f>
        <v>276990149.11518902</v>
      </c>
      <c r="L544" s="14">
        <f t="shared" ref="L544" si="1342">IF($H544&gt;0,K544/$H544,0)</f>
        <v>0</v>
      </c>
      <c r="M544" s="14">
        <f>IFERROR(VLOOKUP($A544,ECFE!$A$16:$AB$347,7,0),0)</f>
        <v>0</v>
      </c>
      <c r="N544" s="14">
        <f t="shared" ref="N544" si="1343">IF($H544&gt;0,M544/$H544,0)</f>
        <v>0</v>
      </c>
      <c r="O544" s="14">
        <v>0</v>
      </c>
      <c r="P544" s="14">
        <f t="shared" ref="P544" si="1344">IF($H544&gt;0,O544/$H544,0)</f>
        <v>0</v>
      </c>
      <c r="Q544" s="14">
        <f>IFERROR(VLOOKUP($A544,ConEnroll!$A$7:$S$337,10,0),0)</f>
        <v>0</v>
      </c>
      <c r="R544" s="14">
        <f t="shared" ref="R544" si="1345">IF($H544&gt;0,Q544/$H544,0)</f>
        <v>0</v>
      </c>
      <c r="S544" s="14">
        <f t="shared" si="1232"/>
        <v>0</v>
      </c>
      <c r="T544" s="14">
        <f t="shared" ref="T544" si="1346">IF($H544&gt;0,S544/$H544,0)</f>
        <v>0</v>
      </c>
      <c r="U544" s="14">
        <f t="shared" si="1233"/>
        <v>284028498.42733002</v>
      </c>
      <c r="V544" s="14">
        <f t="shared" ref="V544" si="1347">IF($H544&gt;0,U544/$H544,0)</f>
        <v>0</v>
      </c>
      <c r="W544" s="38"/>
      <c r="X544" s="14">
        <f>IFERROR(VLOOKUP($A544,HouseFY22!$A$6:$AJ$528,28,0),0)</f>
        <v>7165106.3121410003</v>
      </c>
      <c r="Y544" s="14">
        <f t="shared" si="1268"/>
        <v>0</v>
      </c>
      <c r="Z544" s="14">
        <f>IFERROR(VLOOKUP($A544,Compens80percent!$A$13:$M$560,12,0),0)</f>
        <v>0</v>
      </c>
      <c r="AA544" s="14">
        <f t="shared" si="1268"/>
        <v>0</v>
      </c>
      <c r="AB544" s="14">
        <f t="shared" si="1269"/>
        <v>7165106.3121410003</v>
      </c>
      <c r="AC544" s="14">
        <f t="shared" si="1268"/>
        <v>0</v>
      </c>
      <c r="AD544" s="14">
        <f>IFERROR(VLOOKUP(A544,SpecEd22!$A$21:$Z$550,14,0),0)</f>
        <v>276990149.11518902</v>
      </c>
      <c r="AE544" s="14">
        <f t="shared" si="1270"/>
        <v>0</v>
      </c>
      <c r="AF544" s="14">
        <f>IFERROR(VLOOKUP($A544,ECFE!$A$16:$AB$348,8,0),0)</f>
        <v>0</v>
      </c>
      <c r="AG544" s="14">
        <f t="shared" si="1271"/>
        <v>0</v>
      </c>
      <c r="AH544" s="14">
        <f>IFERROR(VLOOKUP(A544,ParaFY19!$A$21:$Z$543,7,0),0)</f>
        <v>321244</v>
      </c>
      <c r="AI544" s="14">
        <f t="shared" si="1272"/>
        <v>0</v>
      </c>
      <c r="AJ544" s="14">
        <f>IFERROR(VLOOKUP(A544,ConEnroll!$A$7:$S$341,13,0),0)</f>
        <v>0</v>
      </c>
      <c r="AK544" s="14">
        <f t="shared" si="1273"/>
        <v>0</v>
      </c>
      <c r="AL544" s="14">
        <f t="shared" si="1229"/>
        <v>321244</v>
      </c>
      <c r="AM544" s="14">
        <f t="shared" si="1274"/>
        <v>0</v>
      </c>
      <c r="AN544" s="14">
        <f t="shared" si="1275"/>
        <v>284476499.42733002</v>
      </c>
      <c r="AO544" s="14">
        <f t="shared" si="1276"/>
        <v>0</v>
      </c>
      <c r="AP544" s="62"/>
      <c r="AQ544" s="14">
        <f t="shared" si="1230"/>
        <v>0</v>
      </c>
      <c r="AR544" s="14">
        <f t="shared" si="1234"/>
        <v>0</v>
      </c>
      <c r="AS544" s="14">
        <f t="shared" si="1235"/>
        <v>0</v>
      </c>
      <c r="AT544" s="14">
        <f t="shared" si="1277"/>
        <v>0</v>
      </c>
      <c r="AU544" s="37">
        <f t="shared" si="1236"/>
        <v>0</v>
      </c>
      <c r="AV544" s="42"/>
      <c r="AW544" s="14" t="str">
        <f>IFERROR(VLOOKUP($A544,#REF!,27,0),"0")</f>
        <v>0</v>
      </c>
      <c r="AX544" s="14">
        <f t="shared" si="1278"/>
        <v>0</v>
      </c>
      <c r="AY544" s="14" t="str">
        <f>IFERROR(VLOOKUP($A544,SpecEd22!#REF!,23,0)," ")</f>
        <v xml:space="preserve"> </v>
      </c>
      <c r="AZ544" s="14">
        <f t="shared" si="1279"/>
        <v>0</v>
      </c>
      <c r="BA544" s="14">
        <f>IFERROR(VLOOKUP($A544,ECFE!#REF!,23,0),0)</f>
        <v>0</v>
      </c>
      <c r="BB544" s="14">
        <f t="shared" si="1280"/>
        <v>0</v>
      </c>
      <c r="BC544" s="14">
        <f>IFERROR(VLOOKUP($A544,#REF!,17,0),0)</f>
        <v>0</v>
      </c>
      <c r="BD544" s="14">
        <f t="shared" si="1281"/>
        <v>0</v>
      </c>
      <c r="BE544" s="14">
        <f>IFERROR(VLOOKUP($A544,#REF!,9,0),0)</f>
        <v>0</v>
      </c>
      <c r="BF544" s="14">
        <f t="shared" si="1282"/>
        <v>0</v>
      </c>
      <c r="BG544" s="14">
        <v>0</v>
      </c>
      <c r="BH544" s="14">
        <f t="shared" si="1283"/>
        <v>0</v>
      </c>
      <c r="BI544" s="14">
        <f>IFERROR(VLOOKUP($A544,ConEnroll!$A$8:$S$601,15,0),0)</f>
        <v>0</v>
      </c>
      <c r="BJ544" s="14">
        <f t="shared" si="1284"/>
        <v>0</v>
      </c>
      <c r="BK544" s="14">
        <f t="shared" si="1285"/>
        <v>0</v>
      </c>
      <c r="BL544" s="14">
        <f t="shared" si="1286"/>
        <v>0</v>
      </c>
      <c r="BM544" s="14" t="e">
        <f t="shared" si="1287"/>
        <v>#VALUE!</v>
      </c>
      <c r="BN544" s="14">
        <f t="shared" si="1288"/>
        <v>0</v>
      </c>
      <c r="BO544" s="42"/>
      <c r="BP544" s="14">
        <f t="shared" si="1237"/>
        <v>0</v>
      </c>
      <c r="BQ544" s="14">
        <f t="shared" si="1238"/>
        <v>0</v>
      </c>
      <c r="BR544" s="14">
        <f t="shared" si="1289"/>
        <v>0</v>
      </c>
      <c r="BS544" s="14">
        <f t="shared" si="1239"/>
        <v>0</v>
      </c>
      <c r="BT544" s="37">
        <f t="shared" si="1240"/>
        <v>0</v>
      </c>
      <c r="BU544" s="41"/>
      <c r="BV544" s="14" t="str">
        <f>IFERROR(VLOOKUP($A544,#REF!,27,0),"0")</f>
        <v>0</v>
      </c>
      <c r="BW544" s="14">
        <f t="shared" si="1290"/>
        <v>0</v>
      </c>
      <c r="BX544" s="14" t="str">
        <f>IFERROR(VLOOKUP($A544,SpecEd22!$Z$22:$AV$606,59,0)," ")</f>
        <v xml:space="preserve"> </v>
      </c>
      <c r="BY544" s="14">
        <f t="shared" si="1291"/>
        <v>0</v>
      </c>
      <c r="BZ544" s="14">
        <f>IFERROR(VLOOKUP($A544,ECFE!#REF!,25,0),0)</f>
        <v>0</v>
      </c>
      <c r="CA544" s="14">
        <f t="shared" si="1292"/>
        <v>0</v>
      </c>
      <c r="CB544" s="14">
        <f>IFERROR(VLOOKUP($A544,#REF!,17,0),0)</f>
        <v>0</v>
      </c>
      <c r="CC544" s="14">
        <f t="shared" si="1293"/>
        <v>0</v>
      </c>
      <c r="CD544" s="14">
        <f>IFERROR(VLOOKUP($A544,#REF!,9,0),0)</f>
        <v>0</v>
      </c>
      <c r="CE544" s="14">
        <f t="shared" si="1294"/>
        <v>0</v>
      </c>
      <c r="CF544" s="14">
        <v>0</v>
      </c>
      <c r="CG544" s="14">
        <f t="shared" si="1295"/>
        <v>0</v>
      </c>
      <c r="CH544" s="14">
        <f>IFERROR(VLOOKUP($A544,ConEnroll!$A$8:$S$601,15,0),0)</f>
        <v>0</v>
      </c>
      <c r="CI544" s="14">
        <f t="shared" si="1296"/>
        <v>0</v>
      </c>
      <c r="CJ544" s="14">
        <f t="shared" si="1297"/>
        <v>0</v>
      </c>
      <c r="CK544" s="14">
        <f t="shared" si="1298"/>
        <v>0</v>
      </c>
      <c r="CL544" s="14" t="e">
        <f t="shared" si="1299"/>
        <v>#VALUE!</v>
      </c>
      <c r="CM544" s="14">
        <f t="shared" si="1300"/>
        <v>0</v>
      </c>
      <c r="CN544" s="42"/>
      <c r="CO544" s="14">
        <f t="shared" si="1241"/>
        <v>0</v>
      </c>
      <c r="CP544" s="14">
        <f t="shared" si="1242"/>
        <v>0</v>
      </c>
      <c r="CQ544" s="14">
        <f t="shared" si="1243"/>
        <v>0</v>
      </c>
      <c r="CR544" s="14">
        <f t="shared" si="1244"/>
        <v>0</v>
      </c>
      <c r="CS544" s="37">
        <f t="shared" si="1245"/>
        <v>0</v>
      </c>
      <c r="CT544" s="239"/>
      <c r="CU544" s="239"/>
      <c r="CV544" s="468"/>
      <c r="CW544" s="14">
        <f>IFERROR(VLOOKUP($A544,BaseFY23!$A$7:$AK$527,6,0),0)</f>
        <v>0</v>
      </c>
      <c r="CX544" s="14">
        <f>IFERROR(VLOOKUP($A544,BaseFY23!$A$7:$AN$528,28,0),0)</f>
        <v>7512037.4811650002</v>
      </c>
      <c r="CY544" s="14">
        <f t="shared" si="1301"/>
        <v>0</v>
      </c>
      <c r="CZ544" s="14">
        <f>IFERROR(VLOOKUP($A544,SpecEd23!$A$21:$BB$605,23,0)," ")</f>
        <v>296543842.36063772</v>
      </c>
      <c r="DA544" s="14">
        <f t="shared" si="1302"/>
        <v>0</v>
      </c>
      <c r="DB544" s="14">
        <f>IFERROR(VLOOKUP($A544,ECFE!$A$16:$AB$347,7,0),0)</f>
        <v>0</v>
      </c>
      <c r="DC544" s="14">
        <f t="shared" si="1303"/>
        <v>0</v>
      </c>
      <c r="DD544" s="14">
        <v>0</v>
      </c>
      <c r="DE544" s="14">
        <f t="shared" si="1304"/>
        <v>0</v>
      </c>
      <c r="DF544" s="14">
        <f>IFERROR(VLOOKUP($A544,ConEnroll!$A$7:$S$338,10,0),0)</f>
        <v>0</v>
      </c>
      <c r="DG544" s="14">
        <f t="shared" si="1305"/>
        <v>0</v>
      </c>
      <c r="DH544" s="14">
        <f t="shared" si="1246"/>
        <v>0</v>
      </c>
      <c r="DI544" s="14">
        <f t="shared" si="1306"/>
        <v>0</v>
      </c>
      <c r="DJ544" s="14">
        <f t="shared" si="1247"/>
        <v>304055879.84180272</v>
      </c>
      <c r="DK544" s="14">
        <f t="shared" si="1307"/>
        <v>0</v>
      </c>
      <c r="DL544" s="42"/>
      <c r="DM544" s="14">
        <f>IFERROR(VLOOKUP($A544,HouseFY23!$A$7:$AJ$528,28,0),0)</f>
        <v>7770016.0238990001</v>
      </c>
      <c r="DN544" s="14">
        <f t="shared" si="1308"/>
        <v>0</v>
      </c>
      <c r="DO544" s="14">
        <f>IFERROR(VLOOKUP($A544,Compens80percent!$A$13:$M$560,12,0),0)</f>
        <v>0</v>
      </c>
      <c r="DP544" s="14">
        <f t="shared" si="1308"/>
        <v>0</v>
      </c>
      <c r="DQ544" s="14">
        <f t="shared" si="1309"/>
        <v>7770016.0238990001</v>
      </c>
      <c r="DR544" s="14">
        <f t="shared" si="1310"/>
        <v>0</v>
      </c>
      <c r="DS544" s="14">
        <f>IFERROR(VLOOKUP($A544,SpecEd23!$A$21:$Z$550,14,0),0)</f>
        <v>296543842.36063772</v>
      </c>
      <c r="DT544" s="14">
        <f t="shared" si="1311"/>
        <v>0</v>
      </c>
      <c r="DU544" s="14">
        <f>IFERROR(VLOOKUP($A544,ECFE!$A$16:$AB$347,9,0),0)</f>
        <v>0</v>
      </c>
      <c r="DV544" s="14">
        <f t="shared" si="1312"/>
        <v>0</v>
      </c>
      <c r="DW544" s="14">
        <f>IFERROR(VLOOKUP($A544,ParaFY19!$A$21:$Z$543,7,0),0)</f>
        <v>321244</v>
      </c>
      <c r="DX544" s="14">
        <f t="shared" si="1313"/>
        <v>0</v>
      </c>
      <c r="DY544" s="14">
        <f>IFERROR(VLOOKUP($A544,ConEnroll!$A$7:$S$341,13,0),0)</f>
        <v>0</v>
      </c>
      <c r="DZ544" s="14">
        <f t="shared" si="1314"/>
        <v>0</v>
      </c>
      <c r="EA544" s="14">
        <f t="shared" si="1248"/>
        <v>321244</v>
      </c>
      <c r="EB544" s="14">
        <f t="shared" si="1315"/>
        <v>0</v>
      </c>
      <c r="EC544" s="14">
        <f t="shared" si="1249"/>
        <v>304635102.38453674</v>
      </c>
      <c r="ED544" s="14">
        <f t="shared" si="1316"/>
        <v>0</v>
      </c>
      <c r="EE544" s="62"/>
      <c r="EF544" s="14">
        <f t="shared" si="1250"/>
        <v>0</v>
      </c>
      <c r="EG544" s="14">
        <f t="shared" si="1251"/>
        <v>0</v>
      </c>
      <c r="EH544" s="14">
        <f t="shared" si="1252"/>
        <v>0</v>
      </c>
      <c r="EI544" s="14">
        <f t="shared" si="1317"/>
        <v>0</v>
      </c>
      <c r="EJ544" s="37">
        <f t="shared" si="1253"/>
        <v>0</v>
      </c>
      <c r="EK544" s="42"/>
      <c r="EL544" s="14" t="str">
        <f>IFERROR(VLOOKUP($A544,#REF!,27,0),"0")</f>
        <v>0</v>
      </c>
      <c r="EM544" s="14">
        <f t="shared" si="1318"/>
        <v>0</v>
      </c>
      <c r="EN544" s="14" t="str">
        <f>IFERROR(VLOOKUP($A544,SpecEd23!#REF!,23,0)," ")</f>
        <v xml:space="preserve"> </v>
      </c>
      <c r="EO544" s="14">
        <f t="shared" si="1319"/>
        <v>0</v>
      </c>
      <c r="EP544" s="14">
        <f>IFERROR(VLOOKUP($A544,ECFE!#REF!,24,0),0)</f>
        <v>0</v>
      </c>
      <c r="EQ544" s="14">
        <f t="shared" si="1320"/>
        <v>0</v>
      </c>
      <c r="ER544" s="14">
        <f>IFERROR(VLOOKUP($A544,#REF!,30,0),0)</f>
        <v>0</v>
      </c>
      <c r="ES544" s="14">
        <f t="shared" si="1321"/>
        <v>0</v>
      </c>
      <c r="ET544" s="14">
        <f>IFERROR(VLOOKUP($A544,#REF!,12,0),0)</f>
        <v>0</v>
      </c>
      <c r="EU544" s="14">
        <f t="shared" si="1322"/>
        <v>0</v>
      </c>
      <c r="EV544" s="14">
        <v>0</v>
      </c>
      <c r="EW544" s="14">
        <f t="shared" si="1323"/>
        <v>0</v>
      </c>
      <c r="EX544" s="14">
        <f>IFERROR(VLOOKUP($A544,ConEnroll!$A$8:$S$601,16,0),0)</f>
        <v>0</v>
      </c>
      <c r="EY544" s="14">
        <f t="shared" si="1324"/>
        <v>0</v>
      </c>
      <c r="EZ544" s="14">
        <f t="shared" si="1325"/>
        <v>0</v>
      </c>
      <c r="FA544" s="14">
        <f t="shared" si="1326"/>
        <v>0</v>
      </c>
      <c r="FB544" s="14" t="e">
        <f t="shared" si="1327"/>
        <v>#VALUE!</v>
      </c>
      <c r="FC544" s="14">
        <f t="shared" si="1328"/>
        <v>0</v>
      </c>
      <c r="FD544" s="62"/>
      <c r="FE544" s="14">
        <f t="shared" si="1254"/>
        <v>0</v>
      </c>
      <c r="FF544" s="14">
        <f t="shared" si="1255"/>
        <v>0</v>
      </c>
      <c r="FG544" s="14">
        <f t="shared" si="1329"/>
        <v>0</v>
      </c>
      <c r="FH544" s="14">
        <f t="shared" si="1256"/>
        <v>0</v>
      </c>
      <c r="FI544" s="37">
        <f t="shared" si="1257"/>
        <v>0</v>
      </c>
      <c r="FJ544" s="12"/>
      <c r="FK544" s="14" t="str">
        <f>IFERROR(VLOOKUP($A544,#REF!,27,0),"0")</f>
        <v>0</v>
      </c>
      <c r="FL544" s="14">
        <f t="shared" si="1330"/>
        <v>0</v>
      </c>
      <c r="FM544" s="14" t="str">
        <f>IFERROR(VLOOKUP($A544,SpecEd23!$X$22:$Y$610,59,0)," ")</f>
        <v xml:space="preserve"> </v>
      </c>
      <c r="FN544" s="14">
        <f t="shared" si="1331"/>
        <v>0</v>
      </c>
      <c r="FO544" s="14">
        <f>IFERROR(VLOOKUP($A544,ECFE!#REF!,26,0),0)</f>
        <v>0</v>
      </c>
      <c r="FP544" s="14">
        <f t="shared" si="1332"/>
        <v>0</v>
      </c>
      <c r="FQ544" s="14">
        <f>IFERROR(VLOOKUP($A544,#REF!,16,0),0)</f>
        <v>0</v>
      </c>
      <c r="FR544" s="14">
        <f t="shared" si="1333"/>
        <v>0</v>
      </c>
      <c r="FS544" s="14">
        <f>IFERROR(VLOOKUP($A544,#REF!,12,0),0)</f>
        <v>0</v>
      </c>
      <c r="FT544" s="14">
        <f t="shared" si="1334"/>
        <v>0</v>
      </c>
      <c r="FU544" s="14">
        <v>0</v>
      </c>
      <c r="FV544" s="14">
        <f t="shared" si="1335"/>
        <v>0</v>
      </c>
      <c r="FW544" s="14">
        <f>IFERROR(VLOOKUP($A544,ConEnroll!$A$8:$S$601,16,0),0)</f>
        <v>0</v>
      </c>
      <c r="FX544" s="14">
        <f t="shared" si="1336"/>
        <v>0</v>
      </c>
      <c r="FY544" s="14">
        <f t="shared" si="1337"/>
        <v>0</v>
      </c>
      <c r="FZ544" s="14">
        <f t="shared" si="1338"/>
        <v>0</v>
      </c>
      <c r="GA544" s="14" t="e">
        <f t="shared" si="1339"/>
        <v>#VALUE!</v>
      </c>
      <c r="GB544" s="14">
        <f t="shared" si="1340"/>
        <v>0</v>
      </c>
      <c r="GC544" s="39"/>
      <c r="GD544" s="14">
        <f t="shared" si="1258"/>
        <v>0</v>
      </c>
      <c r="GE544" s="14">
        <f t="shared" si="1259"/>
        <v>0</v>
      </c>
      <c r="GF544" s="14">
        <f t="shared" si="1260"/>
        <v>0</v>
      </c>
      <c r="GG544" s="14">
        <f t="shared" si="1261"/>
        <v>0</v>
      </c>
      <c r="GH544" s="37">
        <f t="shared" si="1262"/>
        <v>0</v>
      </c>
    </row>
    <row r="545" spans="1:190" ht="12.5" x14ac:dyDescent="0.25">
      <c r="A545" s="478"/>
      <c r="B545" s="12"/>
      <c r="C545" s="12"/>
      <c r="D545" s="12"/>
      <c r="E545" s="12"/>
      <c r="F545" s="12"/>
      <c r="G545" s="38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38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59"/>
      <c r="AQ545" s="12"/>
      <c r="AR545" s="12"/>
      <c r="AS545" s="12"/>
      <c r="AT545" s="12"/>
      <c r="AU545" s="12"/>
      <c r="AV545" s="38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38"/>
      <c r="BP545" s="12"/>
      <c r="BQ545" s="12"/>
      <c r="BR545" s="12"/>
      <c r="BS545" s="12"/>
      <c r="BT545" s="12"/>
      <c r="BU545" s="38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38"/>
      <c r="CO545" s="12"/>
      <c r="CP545" s="12"/>
      <c r="CQ545" s="12"/>
      <c r="CR545" s="12"/>
      <c r="CS545" s="12"/>
      <c r="CT545" s="230"/>
      <c r="CU545" s="230"/>
      <c r="CV545" s="469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38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59"/>
      <c r="EF545" s="12"/>
      <c r="EG545" s="12"/>
      <c r="EH545" s="12"/>
      <c r="EI545" s="12"/>
      <c r="EJ545" s="12"/>
      <c r="EK545" s="38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59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39"/>
      <c r="GD545" s="12"/>
      <c r="GE545" s="12"/>
      <c r="GF545" s="12"/>
      <c r="GG545" s="12"/>
      <c r="GH545" s="12"/>
    </row>
    <row r="546" spans="1:190" ht="12.5" x14ac:dyDescent="0.25">
      <c r="A546" s="478"/>
      <c r="B546" s="12"/>
      <c r="C546" s="12"/>
      <c r="D546" s="12"/>
      <c r="E546" s="12"/>
      <c r="F546" s="12"/>
      <c r="G546" s="38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38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59"/>
      <c r="AQ546" s="12"/>
      <c r="AR546" s="12"/>
      <c r="AS546" s="12"/>
      <c r="AT546" s="12"/>
      <c r="AU546" s="12"/>
      <c r="AV546" s="38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38"/>
      <c r="BP546" s="12"/>
      <c r="BQ546" s="12"/>
      <c r="BR546" s="12"/>
      <c r="BS546" s="12"/>
      <c r="BT546" s="12"/>
      <c r="BU546" s="38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38"/>
      <c r="CO546" s="12"/>
      <c r="CP546" s="12"/>
      <c r="CQ546" s="12"/>
      <c r="CR546" s="12"/>
      <c r="CS546" s="12"/>
      <c r="CT546" s="230"/>
      <c r="CU546" s="230"/>
      <c r="CV546" s="469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38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59"/>
      <c r="EF546" s="12"/>
      <c r="EG546" s="12"/>
      <c r="EH546" s="12"/>
      <c r="EI546" s="12"/>
      <c r="EJ546" s="12"/>
      <c r="EK546" s="38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59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39"/>
      <c r="GD546" s="12"/>
      <c r="GE546" s="12"/>
      <c r="GF546" s="12"/>
      <c r="GG546" s="12"/>
      <c r="GH546" s="12"/>
    </row>
    <row r="547" spans="1:190" ht="12.5" x14ac:dyDescent="0.25">
      <c r="A547" s="478"/>
      <c r="B547" s="12"/>
      <c r="C547" s="12"/>
      <c r="D547" s="12"/>
      <c r="E547" s="12"/>
      <c r="F547" s="12"/>
      <c r="G547" s="38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38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59"/>
      <c r="AQ547" s="12"/>
      <c r="AR547" s="12"/>
      <c r="AS547" s="12"/>
      <c r="AT547" s="12"/>
      <c r="AU547" s="12"/>
      <c r="AV547" s="38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38"/>
      <c r="BP547" s="12"/>
      <c r="BQ547" s="12"/>
      <c r="BR547" s="12"/>
      <c r="BS547" s="12"/>
      <c r="BT547" s="12"/>
      <c r="BU547" s="38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38"/>
      <c r="CO547" s="12"/>
      <c r="CP547" s="12"/>
      <c r="CQ547" s="12"/>
      <c r="CR547" s="12"/>
      <c r="CS547" s="12"/>
      <c r="CT547" s="230"/>
      <c r="CU547" s="230"/>
      <c r="CV547" s="469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38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59"/>
      <c r="EF547" s="12"/>
      <c r="EG547" s="12"/>
      <c r="EH547" s="12"/>
      <c r="EI547" s="12"/>
      <c r="EJ547" s="12"/>
      <c r="EK547" s="38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59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39"/>
      <c r="GD547" s="12"/>
      <c r="GE547" s="12"/>
      <c r="GF547" s="12"/>
      <c r="GG547" s="12"/>
      <c r="GH547" s="12"/>
    </row>
    <row r="548" spans="1:190" ht="12.5" x14ac:dyDescent="0.25">
      <c r="A548" s="478"/>
      <c r="B548" s="12"/>
      <c r="C548" s="12"/>
      <c r="D548" s="12"/>
      <c r="E548" s="12"/>
      <c r="F548" s="12"/>
      <c r="G548" s="38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38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59"/>
      <c r="AQ548" s="12"/>
      <c r="AR548" s="12"/>
      <c r="AS548" s="12"/>
      <c r="AT548" s="12"/>
      <c r="AU548" s="12"/>
      <c r="AV548" s="38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38"/>
      <c r="BP548" s="12"/>
      <c r="BQ548" s="12"/>
      <c r="BR548" s="12"/>
      <c r="BS548" s="12"/>
      <c r="BT548" s="12"/>
      <c r="BU548" s="38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38"/>
      <c r="CO548" s="12"/>
      <c r="CP548" s="12"/>
      <c r="CQ548" s="12"/>
      <c r="CR548" s="12"/>
      <c r="CS548" s="12"/>
      <c r="CT548" s="230"/>
      <c r="CU548" s="230"/>
      <c r="CV548" s="469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38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59"/>
      <c r="EF548" s="12"/>
      <c r="EG548" s="12"/>
      <c r="EH548" s="12"/>
      <c r="EI548" s="12"/>
      <c r="EJ548" s="12"/>
      <c r="EK548" s="38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59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39"/>
      <c r="GD548" s="12"/>
      <c r="GE548" s="12"/>
      <c r="GF548" s="12"/>
      <c r="GG548" s="12"/>
      <c r="GH548" s="12"/>
    </row>
    <row r="549" spans="1:190" ht="12.5" x14ac:dyDescent="0.25">
      <c r="A549" s="478"/>
      <c r="B549" s="12"/>
      <c r="C549" s="12"/>
      <c r="D549" s="12"/>
      <c r="E549" s="12"/>
      <c r="F549" s="12"/>
      <c r="G549" s="38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38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59"/>
      <c r="AQ549" s="12"/>
      <c r="AR549" s="12"/>
      <c r="AS549" s="12"/>
      <c r="AT549" s="12"/>
      <c r="AU549" s="12"/>
      <c r="AV549" s="38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38"/>
      <c r="BP549" s="12"/>
      <c r="BQ549" s="12"/>
      <c r="BR549" s="12"/>
      <c r="BS549" s="12"/>
      <c r="BT549" s="12"/>
      <c r="BU549" s="38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38"/>
      <c r="CO549" s="12"/>
      <c r="CP549" s="12"/>
      <c r="CQ549" s="12"/>
      <c r="CR549" s="12"/>
      <c r="CS549" s="12"/>
      <c r="CT549" s="230"/>
      <c r="CU549" s="230"/>
      <c r="CV549" s="469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38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59"/>
      <c r="EF549" s="12"/>
      <c r="EG549" s="12"/>
      <c r="EH549" s="12"/>
      <c r="EI549" s="12"/>
      <c r="EJ549" s="12"/>
      <c r="EK549" s="38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59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39"/>
      <c r="GD549" s="12"/>
      <c r="GE549" s="12"/>
      <c r="GF549" s="12"/>
      <c r="GG549" s="12"/>
      <c r="GH549" s="12"/>
    </row>
    <row r="550" spans="1:190" ht="12.5" x14ac:dyDescent="0.25">
      <c r="A550" s="478"/>
      <c r="B550" s="12"/>
      <c r="C550" s="12"/>
      <c r="D550" s="12"/>
      <c r="E550" s="12"/>
      <c r="F550" s="12"/>
      <c r="G550" s="38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38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59"/>
      <c r="AQ550" s="12"/>
      <c r="AR550" s="12"/>
      <c r="AS550" s="12"/>
      <c r="AT550" s="12"/>
      <c r="AU550" s="12"/>
      <c r="AV550" s="38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38"/>
      <c r="BP550" s="12"/>
      <c r="BQ550" s="12"/>
      <c r="BR550" s="12"/>
      <c r="BS550" s="12"/>
      <c r="BT550" s="12"/>
      <c r="BU550" s="38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38"/>
      <c r="CO550" s="12"/>
      <c r="CP550" s="12"/>
      <c r="CQ550" s="12"/>
      <c r="CR550" s="12"/>
      <c r="CS550" s="12"/>
      <c r="CT550" s="230"/>
      <c r="CU550" s="230"/>
      <c r="CV550" s="469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38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59"/>
      <c r="EF550" s="12"/>
      <c r="EG550" s="12"/>
      <c r="EH550" s="12"/>
      <c r="EI550" s="12"/>
      <c r="EJ550" s="12"/>
      <c r="EK550" s="38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59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39"/>
      <c r="GD550" s="12"/>
      <c r="GE550" s="12"/>
      <c r="GF550" s="12"/>
      <c r="GG550" s="12"/>
      <c r="GH550" s="12"/>
    </row>
    <row r="551" spans="1:190" ht="12.5" x14ac:dyDescent="0.25">
      <c r="A551" s="478"/>
      <c r="B551" s="12"/>
      <c r="C551" s="12"/>
      <c r="D551" s="12"/>
      <c r="E551" s="12"/>
      <c r="F551" s="12"/>
      <c r="G551" s="38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38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59"/>
      <c r="AQ551" s="12"/>
      <c r="AR551" s="12"/>
      <c r="AS551" s="12"/>
      <c r="AT551" s="12"/>
      <c r="AU551" s="12"/>
      <c r="AV551" s="38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38"/>
      <c r="BP551" s="12"/>
      <c r="BQ551" s="12"/>
      <c r="BR551" s="12"/>
      <c r="BS551" s="12"/>
      <c r="BT551" s="12"/>
      <c r="BU551" s="38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38"/>
      <c r="CO551" s="12"/>
      <c r="CP551" s="12"/>
      <c r="CQ551" s="12"/>
      <c r="CR551" s="12"/>
      <c r="CS551" s="12"/>
      <c r="CT551" s="230"/>
      <c r="CU551" s="230"/>
      <c r="CV551" s="469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38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59"/>
      <c r="EF551" s="12"/>
      <c r="EG551" s="12"/>
      <c r="EH551" s="12"/>
      <c r="EI551" s="12"/>
      <c r="EJ551" s="12"/>
      <c r="EK551" s="38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59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39"/>
      <c r="GD551" s="12"/>
      <c r="GE551" s="12"/>
      <c r="GF551" s="12"/>
      <c r="GG551" s="12"/>
      <c r="GH551" s="12"/>
    </row>
    <row r="552" spans="1:190" ht="12.5" x14ac:dyDescent="0.25">
      <c r="A552" s="478"/>
      <c r="B552" s="12"/>
      <c r="C552" s="12"/>
      <c r="D552" s="12"/>
      <c r="E552" s="12"/>
      <c r="F552" s="12"/>
      <c r="G552" s="38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38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59"/>
      <c r="AQ552" s="12"/>
      <c r="AR552" s="12"/>
      <c r="AS552" s="12"/>
      <c r="AT552" s="12"/>
      <c r="AU552" s="12"/>
      <c r="AV552" s="38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38"/>
      <c r="BP552" s="12"/>
      <c r="BQ552" s="12"/>
      <c r="BR552" s="12"/>
      <c r="BS552" s="12"/>
      <c r="BT552" s="12"/>
      <c r="BU552" s="38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38"/>
      <c r="CO552" s="12"/>
      <c r="CP552" s="12"/>
      <c r="CQ552" s="12"/>
      <c r="CR552" s="12"/>
      <c r="CS552" s="12"/>
      <c r="CT552" s="230"/>
      <c r="CU552" s="230"/>
      <c r="CV552" s="469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38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59"/>
      <c r="EF552" s="12"/>
      <c r="EG552" s="12"/>
      <c r="EH552" s="12"/>
      <c r="EI552" s="12"/>
      <c r="EJ552" s="12"/>
      <c r="EK552" s="38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59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39"/>
      <c r="GD552" s="12"/>
      <c r="GE552" s="12"/>
      <c r="GF552" s="12"/>
      <c r="GG552" s="12"/>
      <c r="GH552" s="12"/>
    </row>
    <row r="553" spans="1:190" ht="12.5" x14ac:dyDescent="0.25">
      <c r="A553" s="478"/>
      <c r="B553" s="12"/>
      <c r="C553" s="12"/>
      <c r="D553" s="12"/>
      <c r="E553" s="12"/>
      <c r="F553" s="12"/>
      <c r="G553" s="38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38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59"/>
      <c r="AQ553" s="12"/>
      <c r="AR553" s="12"/>
      <c r="AS553" s="12"/>
      <c r="AT553" s="12"/>
      <c r="AU553" s="12"/>
      <c r="AV553" s="38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38"/>
      <c r="BP553" s="12"/>
      <c r="BQ553" s="12"/>
      <c r="BR553" s="12"/>
      <c r="BS553" s="12"/>
      <c r="BT553" s="12"/>
      <c r="BU553" s="38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38"/>
      <c r="CO553" s="12"/>
      <c r="CP553" s="12"/>
      <c r="CQ553" s="12"/>
      <c r="CR553" s="12"/>
      <c r="CS553" s="12"/>
      <c r="CT553" s="230"/>
      <c r="CU553" s="230"/>
      <c r="CV553" s="469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38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59"/>
      <c r="EF553" s="12"/>
      <c r="EG553" s="12"/>
      <c r="EH553" s="12"/>
      <c r="EI553" s="12"/>
      <c r="EJ553" s="12"/>
      <c r="EK553" s="38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59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39"/>
      <c r="GD553" s="12"/>
      <c r="GE553" s="12"/>
      <c r="GF553" s="12"/>
      <c r="GG553" s="12"/>
      <c r="GH553" s="12"/>
    </row>
    <row r="554" spans="1:190" ht="12.5" x14ac:dyDescent="0.25">
      <c r="A554" s="478"/>
      <c r="B554" s="12"/>
      <c r="C554" s="12"/>
      <c r="D554" s="12"/>
      <c r="E554" s="12"/>
      <c r="F554" s="12"/>
      <c r="G554" s="38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38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59"/>
      <c r="AQ554" s="12"/>
      <c r="AR554" s="12"/>
      <c r="AS554" s="12"/>
      <c r="AT554" s="12"/>
      <c r="AU554" s="12"/>
      <c r="AV554" s="38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38"/>
      <c r="BP554" s="12"/>
      <c r="BQ554" s="12"/>
      <c r="BR554" s="12"/>
      <c r="BS554" s="12"/>
      <c r="BT554" s="12"/>
      <c r="BU554" s="38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38"/>
      <c r="CO554" s="12"/>
      <c r="CP554" s="12"/>
      <c r="CQ554" s="12"/>
      <c r="CR554" s="12"/>
      <c r="CS554" s="12"/>
      <c r="CT554" s="230"/>
      <c r="CU554" s="230"/>
      <c r="CV554" s="469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38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59"/>
      <c r="EF554" s="12"/>
      <c r="EG554" s="12"/>
      <c r="EH554" s="12"/>
      <c r="EI554" s="12"/>
      <c r="EJ554" s="12"/>
      <c r="EK554" s="38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59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39"/>
      <c r="GD554" s="12"/>
      <c r="GE554" s="12"/>
      <c r="GF554" s="12"/>
      <c r="GG554" s="12"/>
      <c r="GH554" s="12"/>
    </row>
    <row r="555" spans="1:190" ht="12.5" x14ac:dyDescent="0.25">
      <c r="A555" s="478"/>
      <c r="B555" s="12"/>
      <c r="C555" s="12"/>
      <c r="D555" s="12"/>
      <c r="E555" s="12"/>
      <c r="F555" s="12"/>
      <c r="G555" s="38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38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59"/>
      <c r="AQ555" s="12"/>
      <c r="AR555" s="12"/>
      <c r="AS555" s="12"/>
      <c r="AT555" s="12"/>
      <c r="AU555" s="12"/>
      <c r="AV555" s="38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38"/>
      <c r="BP555" s="12"/>
      <c r="BQ555" s="12"/>
      <c r="BR555" s="12"/>
      <c r="BS555" s="12"/>
      <c r="BT555" s="12"/>
      <c r="BU555" s="38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38"/>
      <c r="CO555" s="12"/>
      <c r="CP555" s="12"/>
      <c r="CQ555" s="12"/>
      <c r="CR555" s="12"/>
      <c r="CS555" s="12"/>
      <c r="CT555" s="230"/>
      <c r="CU555" s="230"/>
      <c r="CV555" s="469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38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59"/>
      <c r="EF555" s="12"/>
      <c r="EG555" s="12"/>
      <c r="EH555" s="12"/>
      <c r="EI555" s="12"/>
      <c r="EJ555" s="12"/>
      <c r="EK555" s="38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59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39"/>
      <c r="GD555" s="12"/>
      <c r="GE555" s="12"/>
      <c r="GF555" s="12"/>
      <c r="GG555" s="12"/>
      <c r="GH555" s="12"/>
    </row>
    <row r="556" spans="1:190" ht="12.5" x14ac:dyDescent="0.25">
      <c r="A556" s="478"/>
      <c r="B556" s="12"/>
      <c r="C556" s="12"/>
      <c r="D556" s="12"/>
      <c r="E556" s="12"/>
      <c r="F556" s="12"/>
      <c r="G556" s="38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38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59"/>
      <c r="AQ556" s="12"/>
      <c r="AR556" s="12"/>
      <c r="AS556" s="12"/>
      <c r="AT556" s="12"/>
      <c r="AU556" s="12"/>
      <c r="AV556" s="38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38"/>
      <c r="BP556" s="12"/>
      <c r="BQ556" s="12"/>
      <c r="BR556" s="12"/>
      <c r="BS556" s="12"/>
      <c r="BT556" s="12"/>
      <c r="BU556" s="38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38"/>
      <c r="CO556" s="12"/>
      <c r="CP556" s="12"/>
      <c r="CQ556" s="12"/>
      <c r="CR556" s="12"/>
      <c r="CS556" s="12"/>
      <c r="CT556" s="230"/>
      <c r="CU556" s="230"/>
      <c r="CV556" s="469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38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59"/>
      <c r="EF556" s="12"/>
      <c r="EG556" s="12"/>
      <c r="EH556" s="12"/>
      <c r="EI556" s="12"/>
      <c r="EJ556" s="12"/>
      <c r="EK556" s="38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59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39"/>
      <c r="GD556" s="12"/>
      <c r="GE556" s="12"/>
      <c r="GF556" s="12"/>
      <c r="GG556" s="12"/>
      <c r="GH556" s="12"/>
    </row>
    <row r="557" spans="1:190" ht="12.5" x14ac:dyDescent="0.25">
      <c r="A557" s="478"/>
      <c r="B557" s="12"/>
      <c r="C557" s="12"/>
      <c r="D557" s="12"/>
      <c r="E557" s="12"/>
      <c r="F557" s="12"/>
      <c r="G557" s="38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38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59"/>
      <c r="AQ557" s="12"/>
      <c r="AR557" s="12"/>
      <c r="AS557" s="12"/>
      <c r="AT557" s="12"/>
      <c r="AU557" s="12"/>
      <c r="AV557" s="38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38"/>
      <c r="BP557" s="12"/>
      <c r="BQ557" s="12"/>
      <c r="BR557" s="12"/>
      <c r="BS557" s="12"/>
      <c r="BT557" s="12"/>
      <c r="BU557" s="38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38"/>
      <c r="CO557" s="12"/>
      <c r="CP557" s="12"/>
      <c r="CQ557" s="12"/>
      <c r="CR557" s="12"/>
      <c r="CS557" s="12"/>
      <c r="CT557" s="230"/>
      <c r="CU557" s="230"/>
      <c r="CV557" s="469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38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59"/>
      <c r="EF557" s="12"/>
      <c r="EG557" s="12"/>
      <c r="EH557" s="12"/>
      <c r="EI557" s="12"/>
      <c r="EJ557" s="12"/>
      <c r="EK557" s="38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59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39"/>
      <c r="GD557" s="12"/>
      <c r="GE557" s="12"/>
      <c r="GF557" s="12"/>
      <c r="GG557" s="12"/>
      <c r="GH557" s="12"/>
    </row>
    <row r="558" spans="1:190" ht="12.5" x14ac:dyDescent="0.25">
      <c r="A558" s="478"/>
      <c r="B558" s="12"/>
      <c r="C558" s="12"/>
      <c r="D558" s="12"/>
      <c r="E558" s="12"/>
      <c r="F558" s="12"/>
      <c r="G558" s="38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38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59"/>
      <c r="AQ558" s="12"/>
      <c r="AR558" s="12"/>
      <c r="AS558" s="12"/>
      <c r="AT558" s="12"/>
      <c r="AU558" s="12"/>
      <c r="AV558" s="38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38"/>
      <c r="BP558" s="12"/>
      <c r="BQ558" s="12"/>
      <c r="BR558" s="12"/>
      <c r="BS558" s="12"/>
      <c r="BT558" s="12"/>
      <c r="BU558" s="38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38"/>
      <c r="CO558" s="12"/>
      <c r="CP558" s="12"/>
      <c r="CQ558" s="12"/>
      <c r="CR558" s="12"/>
      <c r="CS558" s="12"/>
      <c r="CT558" s="230"/>
      <c r="CU558" s="230"/>
      <c r="CV558" s="469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38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59"/>
      <c r="EF558" s="12"/>
      <c r="EG558" s="12"/>
      <c r="EH558" s="12"/>
      <c r="EI558" s="12"/>
      <c r="EJ558" s="12"/>
      <c r="EK558" s="38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59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39"/>
      <c r="GD558" s="12"/>
      <c r="GE558" s="12"/>
      <c r="GF558" s="12"/>
      <c r="GG558" s="12"/>
      <c r="GH558" s="12"/>
    </row>
    <row r="559" spans="1:190" ht="12.5" x14ac:dyDescent="0.25">
      <c r="A559" s="478"/>
      <c r="B559" s="12"/>
      <c r="C559" s="12"/>
      <c r="D559" s="12"/>
      <c r="E559" s="12"/>
      <c r="F559" s="12"/>
      <c r="G559" s="38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38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59"/>
      <c r="AQ559" s="12"/>
      <c r="AR559" s="12"/>
      <c r="AS559" s="12"/>
      <c r="AT559" s="12"/>
      <c r="AU559" s="12"/>
      <c r="AV559" s="38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38"/>
      <c r="BP559" s="12"/>
      <c r="BQ559" s="12"/>
      <c r="BR559" s="12"/>
      <c r="BS559" s="12"/>
      <c r="BT559" s="12"/>
      <c r="BU559" s="38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38"/>
      <c r="CO559" s="12"/>
      <c r="CP559" s="12"/>
      <c r="CQ559" s="12"/>
      <c r="CR559" s="12"/>
      <c r="CS559" s="12"/>
      <c r="CT559" s="230"/>
      <c r="CU559" s="230"/>
      <c r="CV559" s="469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38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59"/>
      <c r="EF559" s="12"/>
      <c r="EG559" s="12"/>
      <c r="EH559" s="12"/>
      <c r="EI559" s="12"/>
      <c r="EJ559" s="12"/>
      <c r="EK559" s="38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59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39"/>
      <c r="GD559" s="12"/>
      <c r="GE559" s="12"/>
      <c r="GF559" s="12"/>
      <c r="GG559" s="12"/>
      <c r="GH559" s="12"/>
    </row>
    <row r="560" spans="1:190" ht="12.5" x14ac:dyDescent="0.25">
      <c r="A560" s="478"/>
      <c r="B560" s="12"/>
      <c r="C560" s="12"/>
      <c r="D560" s="12"/>
      <c r="E560" s="12"/>
      <c r="F560" s="12"/>
      <c r="G560" s="38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38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59"/>
      <c r="AQ560" s="12"/>
      <c r="AR560" s="12"/>
      <c r="AS560" s="12"/>
      <c r="AT560" s="12"/>
      <c r="AU560" s="12"/>
      <c r="AV560" s="38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38"/>
      <c r="BP560" s="12"/>
      <c r="BQ560" s="12"/>
      <c r="BR560" s="12"/>
      <c r="BS560" s="12"/>
      <c r="BT560" s="12"/>
      <c r="BU560" s="38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38"/>
      <c r="CO560" s="12"/>
      <c r="CP560" s="12"/>
      <c r="CQ560" s="12"/>
      <c r="CR560" s="12"/>
      <c r="CS560" s="12"/>
      <c r="CT560" s="230"/>
      <c r="CU560" s="230"/>
      <c r="CV560" s="469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38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59"/>
      <c r="EF560" s="12"/>
      <c r="EG560" s="12"/>
      <c r="EH560" s="12"/>
      <c r="EI560" s="12"/>
      <c r="EJ560" s="12"/>
      <c r="EK560" s="38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59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39"/>
      <c r="GD560" s="12"/>
      <c r="GE560" s="12"/>
      <c r="GF560" s="12"/>
      <c r="GG560" s="12"/>
      <c r="GH560" s="12"/>
    </row>
    <row r="561" spans="1:190" ht="12.5" x14ac:dyDescent="0.25">
      <c r="A561" s="478"/>
      <c r="B561" s="12"/>
      <c r="C561" s="12"/>
      <c r="D561" s="12"/>
      <c r="E561" s="12"/>
      <c r="F561" s="12"/>
      <c r="G561" s="38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38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59"/>
      <c r="AQ561" s="12"/>
      <c r="AR561" s="12"/>
      <c r="AS561" s="12"/>
      <c r="AT561" s="12"/>
      <c r="AU561" s="12"/>
      <c r="AV561" s="38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38"/>
      <c r="BP561" s="12"/>
      <c r="BQ561" s="12"/>
      <c r="BR561" s="12"/>
      <c r="BS561" s="12"/>
      <c r="BT561" s="12"/>
      <c r="BU561" s="38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38"/>
      <c r="CO561" s="12"/>
      <c r="CP561" s="12"/>
      <c r="CQ561" s="12"/>
      <c r="CR561" s="12"/>
      <c r="CS561" s="12"/>
      <c r="CT561" s="230"/>
      <c r="CU561" s="230"/>
      <c r="CV561" s="469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38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59"/>
      <c r="EF561" s="12"/>
      <c r="EG561" s="12"/>
      <c r="EH561" s="12"/>
      <c r="EI561" s="12"/>
      <c r="EJ561" s="12"/>
      <c r="EK561" s="38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59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39"/>
      <c r="GD561" s="12"/>
      <c r="GE561" s="12"/>
      <c r="GF561" s="12"/>
      <c r="GG561" s="12"/>
      <c r="GH561" s="12"/>
    </row>
    <row r="562" spans="1:190" ht="12.5" x14ac:dyDescent="0.25">
      <c r="A562" s="478"/>
      <c r="B562" s="12"/>
      <c r="C562" s="12"/>
      <c r="D562" s="12"/>
      <c r="E562" s="12"/>
      <c r="F562" s="12"/>
      <c r="G562" s="38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38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59"/>
      <c r="AQ562" s="12"/>
      <c r="AR562" s="12"/>
      <c r="AS562" s="12"/>
      <c r="AT562" s="12"/>
      <c r="AU562" s="12"/>
      <c r="AV562" s="38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38"/>
      <c r="BP562" s="12"/>
      <c r="BQ562" s="12"/>
      <c r="BR562" s="12"/>
      <c r="BS562" s="12"/>
      <c r="BT562" s="12"/>
      <c r="BU562" s="38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38"/>
      <c r="CO562" s="12"/>
      <c r="CP562" s="12"/>
      <c r="CQ562" s="12"/>
      <c r="CR562" s="12"/>
      <c r="CS562" s="12"/>
      <c r="CT562" s="230"/>
      <c r="CU562" s="230"/>
      <c r="CV562" s="469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38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59"/>
      <c r="EF562" s="12"/>
      <c r="EG562" s="12"/>
      <c r="EH562" s="12"/>
      <c r="EI562" s="12"/>
      <c r="EJ562" s="12"/>
      <c r="EK562" s="38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59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39"/>
      <c r="GD562" s="12"/>
      <c r="GE562" s="12"/>
      <c r="GF562" s="12"/>
      <c r="GG562" s="12"/>
      <c r="GH562" s="12"/>
    </row>
    <row r="563" spans="1:190" ht="12.5" x14ac:dyDescent="0.25">
      <c r="A563" s="478"/>
      <c r="B563" s="12"/>
      <c r="C563" s="12"/>
      <c r="D563" s="12"/>
      <c r="E563" s="12"/>
      <c r="F563" s="12"/>
      <c r="G563" s="38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38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59"/>
      <c r="AQ563" s="12"/>
      <c r="AR563" s="12"/>
      <c r="AS563" s="12"/>
      <c r="AT563" s="12"/>
      <c r="AU563" s="12"/>
      <c r="AV563" s="38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38"/>
      <c r="BP563" s="12"/>
      <c r="BQ563" s="12"/>
      <c r="BR563" s="12"/>
      <c r="BS563" s="12"/>
      <c r="BT563" s="12"/>
      <c r="BU563" s="38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38"/>
      <c r="CO563" s="12"/>
      <c r="CP563" s="12"/>
      <c r="CQ563" s="12"/>
      <c r="CR563" s="12"/>
      <c r="CS563" s="12"/>
      <c r="CT563" s="230"/>
      <c r="CU563" s="230"/>
      <c r="CV563" s="469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38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59"/>
      <c r="EF563" s="12"/>
      <c r="EG563" s="12"/>
      <c r="EH563" s="12"/>
      <c r="EI563" s="12"/>
      <c r="EJ563" s="12"/>
      <c r="EK563" s="38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59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39"/>
      <c r="GD563" s="12"/>
      <c r="GE563" s="12"/>
      <c r="GF563" s="12"/>
      <c r="GG563" s="12"/>
      <c r="GH563" s="12"/>
    </row>
    <row r="564" spans="1:190" ht="12.5" x14ac:dyDescent="0.25">
      <c r="A564" s="478"/>
      <c r="B564" s="12"/>
      <c r="C564" s="12"/>
      <c r="D564" s="12"/>
      <c r="E564" s="12"/>
      <c r="F564" s="12"/>
      <c r="G564" s="38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38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59"/>
      <c r="AQ564" s="12"/>
      <c r="AR564" s="12"/>
      <c r="AS564" s="12"/>
      <c r="AT564" s="12"/>
      <c r="AU564" s="12"/>
      <c r="AV564" s="38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38"/>
      <c r="BP564" s="12"/>
      <c r="BQ564" s="12"/>
      <c r="BR564" s="12"/>
      <c r="BS564" s="12"/>
      <c r="BT564" s="12"/>
      <c r="BU564" s="38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38"/>
      <c r="CO564" s="12"/>
      <c r="CP564" s="12"/>
      <c r="CQ564" s="12"/>
      <c r="CR564" s="12"/>
      <c r="CS564" s="12"/>
      <c r="CT564" s="230"/>
      <c r="CU564" s="230"/>
      <c r="CV564" s="469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38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59"/>
      <c r="EF564" s="12"/>
      <c r="EG564" s="12"/>
      <c r="EH564" s="12"/>
      <c r="EI564" s="12"/>
      <c r="EJ564" s="12"/>
      <c r="EK564" s="38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59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39"/>
      <c r="GD564" s="12"/>
      <c r="GE564" s="12"/>
      <c r="GF564" s="12"/>
      <c r="GG564" s="12"/>
      <c r="GH564" s="12"/>
    </row>
    <row r="565" spans="1:190" ht="12.5" x14ac:dyDescent="0.25">
      <c r="A565" s="478"/>
      <c r="B565" s="12"/>
      <c r="C565" s="12"/>
      <c r="D565" s="12"/>
      <c r="E565" s="12"/>
      <c r="F565" s="12"/>
      <c r="G565" s="38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38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59"/>
      <c r="AQ565" s="12"/>
      <c r="AR565" s="12"/>
      <c r="AS565" s="12"/>
      <c r="AT565" s="12"/>
      <c r="AU565" s="12"/>
      <c r="AV565" s="38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38"/>
      <c r="BP565" s="12"/>
      <c r="BQ565" s="12"/>
      <c r="BR565" s="12"/>
      <c r="BS565" s="12"/>
      <c r="BT565" s="12"/>
      <c r="BU565" s="38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38"/>
      <c r="CO565" s="12"/>
      <c r="CP565" s="12"/>
      <c r="CQ565" s="12"/>
      <c r="CR565" s="12"/>
      <c r="CS565" s="12"/>
      <c r="CT565" s="230"/>
      <c r="CU565" s="230"/>
      <c r="CV565" s="469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38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59"/>
      <c r="EF565" s="12"/>
      <c r="EG565" s="12"/>
      <c r="EH565" s="12"/>
      <c r="EI565" s="12"/>
      <c r="EJ565" s="12"/>
      <c r="EK565" s="38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59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39"/>
      <c r="GD565" s="12"/>
      <c r="GE565" s="12"/>
      <c r="GF565" s="12"/>
      <c r="GG565" s="12"/>
      <c r="GH565" s="12"/>
    </row>
    <row r="566" spans="1:190" ht="12.5" x14ac:dyDescent="0.25">
      <c r="A566" s="478"/>
      <c r="B566" s="12"/>
      <c r="C566" s="12"/>
      <c r="D566" s="12"/>
      <c r="E566" s="12"/>
      <c r="F566" s="12"/>
      <c r="G566" s="38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38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59"/>
      <c r="AQ566" s="12"/>
      <c r="AR566" s="12"/>
      <c r="AS566" s="12"/>
      <c r="AT566" s="12"/>
      <c r="AU566" s="12"/>
      <c r="AV566" s="38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38"/>
      <c r="BP566" s="12"/>
      <c r="BQ566" s="12"/>
      <c r="BR566" s="12"/>
      <c r="BS566" s="12"/>
      <c r="BT566" s="12"/>
      <c r="BU566" s="38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38"/>
      <c r="CO566" s="12"/>
      <c r="CP566" s="12"/>
      <c r="CQ566" s="12"/>
      <c r="CR566" s="12"/>
      <c r="CS566" s="12"/>
      <c r="CT566" s="230"/>
      <c r="CU566" s="230"/>
      <c r="CV566" s="469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38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59"/>
      <c r="EF566" s="12"/>
      <c r="EG566" s="12"/>
      <c r="EH566" s="12"/>
      <c r="EI566" s="12"/>
      <c r="EJ566" s="12"/>
      <c r="EK566" s="38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59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39"/>
      <c r="GD566" s="12"/>
      <c r="GE566" s="12"/>
      <c r="GF566" s="12"/>
      <c r="GG566" s="12"/>
      <c r="GH566" s="12"/>
    </row>
    <row r="567" spans="1:190" ht="12.5" x14ac:dyDescent="0.25">
      <c r="A567" s="478"/>
      <c r="B567" s="12"/>
      <c r="C567" s="12"/>
      <c r="D567" s="12"/>
      <c r="E567" s="12"/>
      <c r="F567" s="12"/>
      <c r="G567" s="38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38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59"/>
      <c r="AQ567" s="12"/>
      <c r="AR567" s="12"/>
      <c r="AS567" s="12"/>
      <c r="AT567" s="12"/>
      <c r="AU567" s="12"/>
      <c r="AV567" s="38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38"/>
      <c r="BP567" s="12"/>
      <c r="BQ567" s="12"/>
      <c r="BR567" s="12"/>
      <c r="BS567" s="12"/>
      <c r="BT567" s="12"/>
      <c r="BU567" s="38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38"/>
      <c r="CO567" s="12"/>
      <c r="CP567" s="12"/>
      <c r="CQ567" s="12"/>
      <c r="CR567" s="12"/>
      <c r="CS567" s="12"/>
      <c r="CT567" s="230"/>
      <c r="CU567" s="230"/>
      <c r="CV567" s="469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38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59"/>
      <c r="EF567" s="12"/>
      <c r="EG567" s="12"/>
      <c r="EH567" s="12"/>
      <c r="EI567" s="12"/>
      <c r="EJ567" s="12"/>
      <c r="EK567" s="38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59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39"/>
      <c r="GD567" s="12"/>
      <c r="GE567" s="12"/>
      <c r="GF567" s="12"/>
      <c r="GG567" s="12"/>
      <c r="GH567" s="12"/>
    </row>
    <row r="568" spans="1:190" ht="12.5" x14ac:dyDescent="0.25">
      <c r="A568" s="478"/>
      <c r="B568" s="12"/>
      <c r="C568" s="12"/>
      <c r="D568" s="12"/>
      <c r="E568" s="12"/>
      <c r="F568" s="12"/>
      <c r="G568" s="38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38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59"/>
      <c r="AQ568" s="12"/>
      <c r="AR568" s="12"/>
      <c r="AS568" s="12"/>
      <c r="AT568" s="12"/>
      <c r="AU568" s="12"/>
      <c r="AV568" s="38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38"/>
      <c r="BP568" s="12"/>
      <c r="BQ568" s="12"/>
      <c r="BR568" s="12"/>
      <c r="BS568" s="12"/>
      <c r="BT568" s="12"/>
      <c r="BU568" s="38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38"/>
      <c r="CO568" s="12"/>
      <c r="CP568" s="12"/>
      <c r="CQ568" s="12"/>
      <c r="CR568" s="12"/>
      <c r="CS568" s="12"/>
      <c r="CT568" s="230"/>
      <c r="CU568" s="230"/>
      <c r="CV568" s="469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38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59"/>
      <c r="EF568" s="12"/>
      <c r="EG568" s="12"/>
      <c r="EH568" s="12"/>
      <c r="EI568" s="12"/>
      <c r="EJ568" s="12"/>
      <c r="EK568" s="38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59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39"/>
      <c r="GD568" s="12"/>
      <c r="GE568" s="12"/>
      <c r="GF568" s="12"/>
      <c r="GG568" s="12"/>
      <c r="GH568" s="12"/>
    </row>
    <row r="569" spans="1:190" ht="12.5" x14ac:dyDescent="0.25">
      <c r="A569" s="478"/>
      <c r="B569" s="12"/>
      <c r="C569" s="12"/>
      <c r="D569" s="12"/>
      <c r="E569" s="12"/>
      <c r="F569" s="12"/>
      <c r="G569" s="38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38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59"/>
      <c r="AQ569" s="12"/>
      <c r="AR569" s="12"/>
      <c r="AS569" s="12"/>
      <c r="AT569" s="12"/>
      <c r="AU569" s="12"/>
      <c r="AV569" s="38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38"/>
      <c r="BP569" s="12"/>
      <c r="BQ569" s="12"/>
      <c r="BR569" s="12"/>
      <c r="BS569" s="12"/>
      <c r="BT569" s="12"/>
      <c r="BU569" s="38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38"/>
      <c r="CO569" s="12"/>
      <c r="CP569" s="12"/>
      <c r="CQ569" s="12"/>
      <c r="CR569" s="12"/>
      <c r="CS569" s="12"/>
      <c r="CT569" s="230"/>
      <c r="CU569" s="230"/>
      <c r="CV569" s="469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38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59"/>
      <c r="EF569" s="12"/>
      <c r="EG569" s="12"/>
      <c r="EH569" s="12"/>
      <c r="EI569" s="12"/>
      <c r="EJ569" s="12"/>
      <c r="EK569" s="38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59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39"/>
      <c r="GD569" s="12"/>
      <c r="GE569" s="12"/>
      <c r="GF569" s="12"/>
      <c r="GG569" s="12"/>
      <c r="GH569" s="12"/>
    </row>
    <row r="570" spans="1:190" ht="12.5" x14ac:dyDescent="0.25">
      <c r="A570" s="478"/>
      <c r="B570" s="12"/>
      <c r="C570" s="12"/>
      <c r="D570" s="12"/>
      <c r="E570" s="12"/>
      <c r="F570" s="12"/>
      <c r="G570" s="38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38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59"/>
      <c r="AQ570" s="12"/>
      <c r="AR570" s="12"/>
      <c r="AS570" s="12"/>
      <c r="AT570" s="12"/>
      <c r="AU570" s="12"/>
      <c r="AV570" s="38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38"/>
      <c r="BP570" s="12"/>
      <c r="BQ570" s="12"/>
      <c r="BR570" s="12"/>
      <c r="BS570" s="12"/>
      <c r="BT570" s="12"/>
      <c r="BU570" s="38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38"/>
      <c r="CO570" s="12"/>
      <c r="CP570" s="12"/>
      <c r="CQ570" s="12"/>
      <c r="CR570" s="12"/>
      <c r="CS570" s="12"/>
      <c r="CT570" s="230"/>
      <c r="CU570" s="230"/>
      <c r="CV570" s="469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38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59"/>
      <c r="EF570" s="12"/>
      <c r="EG570" s="12"/>
      <c r="EH570" s="12"/>
      <c r="EI570" s="12"/>
      <c r="EJ570" s="12"/>
      <c r="EK570" s="38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59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39"/>
      <c r="GD570" s="12"/>
      <c r="GE570" s="12"/>
      <c r="GF570" s="12"/>
      <c r="GG570" s="12"/>
      <c r="GH570" s="12"/>
    </row>
    <row r="571" spans="1:190" ht="12.5" x14ac:dyDescent="0.25">
      <c r="A571" s="478"/>
      <c r="B571" s="12"/>
      <c r="C571" s="12"/>
      <c r="D571" s="12"/>
      <c r="E571" s="12"/>
      <c r="F571" s="12"/>
      <c r="G571" s="38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38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59"/>
      <c r="AQ571" s="12"/>
      <c r="AR571" s="12"/>
      <c r="AS571" s="12"/>
      <c r="AT571" s="12"/>
      <c r="AU571" s="12"/>
      <c r="AV571" s="38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38"/>
      <c r="BP571" s="12"/>
      <c r="BQ571" s="12"/>
      <c r="BR571" s="12"/>
      <c r="BS571" s="12"/>
      <c r="BT571" s="12"/>
      <c r="BU571" s="38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38"/>
      <c r="CO571" s="12"/>
      <c r="CP571" s="12"/>
      <c r="CQ571" s="12"/>
      <c r="CR571" s="12"/>
      <c r="CS571" s="12"/>
      <c r="CT571" s="230"/>
      <c r="CU571" s="230"/>
      <c r="CV571" s="469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38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59"/>
      <c r="EF571" s="12"/>
      <c r="EG571" s="12"/>
      <c r="EH571" s="12"/>
      <c r="EI571" s="12"/>
      <c r="EJ571" s="12"/>
      <c r="EK571" s="38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59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39"/>
      <c r="GD571" s="12"/>
      <c r="GE571" s="12"/>
      <c r="GF571" s="12"/>
      <c r="GG571" s="12"/>
      <c r="GH571" s="12"/>
    </row>
    <row r="572" spans="1:190" ht="12.5" x14ac:dyDescent="0.25">
      <c r="A572" s="478"/>
      <c r="B572" s="12"/>
      <c r="C572" s="12"/>
      <c r="D572" s="12"/>
      <c r="E572" s="12"/>
      <c r="F572" s="12"/>
      <c r="G572" s="38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38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59"/>
      <c r="AQ572" s="12"/>
      <c r="AR572" s="12"/>
      <c r="AS572" s="12"/>
      <c r="AT572" s="12"/>
      <c r="AU572" s="12"/>
      <c r="AV572" s="38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38"/>
      <c r="BP572" s="12"/>
      <c r="BQ572" s="12"/>
      <c r="BR572" s="12"/>
      <c r="BS572" s="12"/>
      <c r="BT572" s="12"/>
      <c r="BU572" s="38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38"/>
      <c r="CO572" s="12"/>
      <c r="CP572" s="12"/>
      <c r="CQ572" s="12"/>
      <c r="CR572" s="12"/>
      <c r="CS572" s="12"/>
      <c r="CT572" s="230"/>
      <c r="CU572" s="230"/>
      <c r="CV572" s="469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38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59"/>
      <c r="EF572" s="12"/>
      <c r="EG572" s="12"/>
      <c r="EH572" s="12"/>
      <c r="EI572" s="12"/>
      <c r="EJ572" s="12"/>
      <c r="EK572" s="38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59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39"/>
      <c r="GD572" s="12"/>
      <c r="GE572" s="12"/>
      <c r="GF572" s="12"/>
      <c r="GG572" s="12"/>
      <c r="GH572" s="12"/>
    </row>
    <row r="573" spans="1:190" ht="12.5" x14ac:dyDescent="0.25">
      <c r="A573" s="478"/>
      <c r="B573" s="12"/>
      <c r="C573" s="12"/>
      <c r="D573" s="12"/>
      <c r="E573" s="12"/>
      <c r="F573" s="12"/>
      <c r="G573" s="38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38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59"/>
      <c r="AQ573" s="12"/>
      <c r="AR573" s="12"/>
      <c r="AS573" s="12"/>
      <c r="AT573" s="12"/>
      <c r="AU573" s="12"/>
      <c r="AV573" s="38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38"/>
      <c r="BP573" s="12"/>
      <c r="BQ573" s="12"/>
      <c r="BR573" s="12"/>
      <c r="BS573" s="12"/>
      <c r="BT573" s="12"/>
      <c r="BU573" s="38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38"/>
      <c r="CO573" s="12"/>
      <c r="CP573" s="12"/>
      <c r="CQ573" s="12"/>
      <c r="CR573" s="12"/>
      <c r="CS573" s="12"/>
      <c r="CT573" s="230"/>
      <c r="CU573" s="230"/>
      <c r="CV573" s="469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38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59"/>
      <c r="EF573" s="12"/>
      <c r="EG573" s="12"/>
      <c r="EH573" s="12"/>
      <c r="EI573" s="12"/>
      <c r="EJ573" s="12"/>
      <c r="EK573" s="38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59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39"/>
      <c r="GD573" s="12"/>
      <c r="GE573" s="12"/>
      <c r="GF573" s="12"/>
      <c r="GG573" s="12"/>
      <c r="GH573" s="12"/>
    </row>
    <row r="574" spans="1:190" ht="12.5" x14ac:dyDescent="0.25">
      <c r="A574" s="478"/>
      <c r="B574" s="12"/>
      <c r="C574" s="12"/>
      <c r="D574" s="12"/>
      <c r="E574" s="12"/>
      <c r="F574" s="12"/>
      <c r="G574" s="38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38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59"/>
      <c r="AQ574" s="12"/>
      <c r="AR574" s="12"/>
      <c r="AS574" s="12"/>
      <c r="AT574" s="12"/>
      <c r="AU574" s="12"/>
      <c r="AV574" s="38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38"/>
      <c r="BP574" s="12"/>
      <c r="BQ574" s="12"/>
      <c r="BR574" s="12"/>
      <c r="BS574" s="12"/>
      <c r="BT574" s="12"/>
      <c r="BU574" s="38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38"/>
      <c r="CO574" s="12"/>
      <c r="CP574" s="12"/>
      <c r="CQ574" s="12"/>
      <c r="CR574" s="12"/>
      <c r="CS574" s="12"/>
      <c r="CT574" s="230"/>
      <c r="CU574" s="230"/>
      <c r="CV574" s="469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38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59"/>
      <c r="EF574" s="12"/>
      <c r="EG574" s="12"/>
      <c r="EH574" s="12"/>
      <c r="EI574" s="12"/>
      <c r="EJ574" s="12"/>
      <c r="EK574" s="38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59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39"/>
      <c r="GD574" s="12"/>
      <c r="GE574" s="12"/>
      <c r="GF574" s="12"/>
      <c r="GG574" s="12"/>
      <c r="GH574" s="12"/>
    </row>
    <row r="575" spans="1:190" ht="12.5" x14ac:dyDescent="0.25">
      <c r="A575" s="478"/>
      <c r="B575" s="12"/>
      <c r="C575" s="12"/>
      <c r="D575" s="12"/>
      <c r="E575" s="12"/>
      <c r="F575" s="12"/>
      <c r="G575" s="38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38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59"/>
      <c r="AQ575" s="12"/>
      <c r="AR575" s="12"/>
      <c r="AS575" s="12"/>
      <c r="AT575" s="12"/>
      <c r="AU575" s="12"/>
      <c r="AV575" s="38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38"/>
      <c r="BP575" s="12"/>
      <c r="BQ575" s="12"/>
      <c r="BR575" s="12"/>
      <c r="BS575" s="12"/>
      <c r="BT575" s="12"/>
      <c r="BU575" s="38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38"/>
      <c r="CO575" s="12"/>
      <c r="CP575" s="12"/>
      <c r="CQ575" s="12"/>
      <c r="CR575" s="12"/>
      <c r="CS575" s="12"/>
      <c r="CT575" s="230"/>
      <c r="CU575" s="230"/>
      <c r="CV575" s="469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38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59"/>
      <c r="EF575" s="12"/>
      <c r="EG575" s="12"/>
      <c r="EH575" s="12"/>
      <c r="EI575" s="12"/>
      <c r="EJ575" s="12"/>
      <c r="EK575" s="38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59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39"/>
      <c r="GD575" s="12"/>
      <c r="GE575" s="12"/>
      <c r="GF575" s="12"/>
      <c r="GG575" s="12"/>
      <c r="GH575" s="12"/>
    </row>
    <row r="576" spans="1:190" ht="12.5" x14ac:dyDescent="0.25">
      <c r="A576" s="478"/>
      <c r="B576" s="12"/>
      <c r="C576" s="12"/>
      <c r="D576" s="12"/>
      <c r="E576" s="12"/>
      <c r="F576" s="12"/>
      <c r="G576" s="38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38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59"/>
      <c r="AQ576" s="12"/>
      <c r="AR576" s="12"/>
      <c r="AS576" s="12"/>
      <c r="AT576" s="12"/>
      <c r="AU576" s="12"/>
      <c r="AV576" s="38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38"/>
      <c r="BP576" s="12"/>
      <c r="BQ576" s="12"/>
      <c r="BR576" s="12"/>
      <c r="BS576" s="12"/>
      <c r="BT576" s="12"/>
      <c r="BU576" s="38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38"/>
      <c r="CO576" s="12"/>
      <c r="CP576" s="12"/>
      <c r="CQ576" s="12"/>
      <c r="CR576" s="12"/>
      <c r="CS576" s="12"/>
      <c r="CT576" s="230"/>
      <c r="CU576" s="230"/>
      <c r="CV576" s="469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38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59"/>
      <c r="EF576" s="12"/>
      <c r="EG576" s="12"/>
      <c r="EH576" s="12"/>
      <c r="EI576" s="12"/>
      <c r="EJ576" s="12"/>
      <c r="EK576" s="38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59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39"/>
      <c r="GD576" s="12"/>
      <c r="GE576" s="12"/>
      <c r="GF576" s="12"/>
      <c r="GG576" s="12"/>
      <c r="GH576" s="12"/>
    </row>
    <row r="577" spans="1:190" ht="12.5" x14ac:dyDescent="0.25">
      <c r="A577" s="478"/>
      <c r="B577" s="12"/>
      <c r="C577" s="12"/>
      <c r="D577" s="12"/>
      <c r="E577" s="12"/>
      <c r="F577" s="12"/>
      <c r="G577" s="38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38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59"/>
      <c r="AQ577" s="12"/>
      <c r="AR577" s="12"/>
      <c r="AS577" s="12"/>
      <c r="AT577" s="12"/>
      <c r="AU577" s="12"/>
      <c r="AV577" s="38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38"/>
      <c r="BP577" s="12"/>
      <c r="BQ577" s="12"/>
      <c r="BR577" s="12"/>
      <c r="BS577" s="12"/>
      <c r="BT577" s="12"/>
      <c r="BU577" s="38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38"/>
      <c r="CO577" s="12"/>
      <c r="CP577" s="12"/>
      <c r="CQ577" s="12"/>
      <c r="CR577" s="12"/>
      <c r="CS577" s="12"/>
      <c r="CT577" s="230"/>
      <c r="CU577" s="230"/>
      <c r="CV577" s="469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38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59"/>
      <c r="EF577" s="12"/>
      <c r="EG577" s="12"/>
      <c r="EH577" s="12"/>
      <c r="EI577" s="12"/>
      <c r="EJ577" s="12"/>
      <c r="EK577" s="38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59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39"/>
      <c r="GD577" s="12"/>
      <c r="GE577" s="12"/>
      <c r="GF577" s="12"/>
      <c r="GG577" s="12"/>
      <c r="GH577" s="12"/>
    </row>
    <row r="578" spans="1:190" ht="12.5" x14ac:dyDescent="0.25">
      <c r="A578" s="478"/>
      <c r="B578" s="12"/>
      <c r="C578" s="12"/>
      <c r="D578" s="12"/>
      <c r="E578" s="12"/>
      <c r="F578" s="12"/>
      <c r="G578" s="38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38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59"/>
      <c r="AQ578" s="12"/>
      <c r="AR578" s="12"/>
      <c r="AS578" s="12"/>
      <c r="AT578" s="12"/>
      <c r="AU578" s="12"/>
      <c r="AV578" s="38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38"/>
      <c r="BP578" s="12"/>
      <c r="BQ578" s="12"/>
      <c r="BR578" s="12"/>
      <c r="BS578" s="12"/>
      <c r="BT578" s="12"/>
      <c r="BU578" s="38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38"/>
      <c r="CO578" s="12"/>
      <c r="CP578" s="12"/>
      <c r="CQ578" s="12"/>
      <c r="CR578" s="12"/>
      <c r="CS578" s="12"/>
      <c r="CT578" s="230"/>
      <c r="CU578" s="230"/>
      <c r="CV578" s="469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38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59"/>
      <c r="EF578" s="12"/>
      <c r="EG578" s="12"/>
      <c r="EH578" s="12"/>
      <c r="EI578" s="12"/>
      <c r="EJ578" s="12"/>
      <c r="EK578" s="38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59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39"/>
      <c r="GD578" s="12"/>
      <c r="GE578" s="12"/>
      <c r="GF578" s="12"/>
      <c r="GG578" s="12"/>
      <c r="GH578" s="12"/>
    </row>
    <row r="579" spans="1:190" ht="12.5" x14ac:dyDescent="0.25">
      <c r="A579" s="478"/>
      <c r="B579" s="12"/>
      <c r="C579" s="12"/>
      <c r="D579" s="12"/>
      <c r="E579" s="12"/>
      <c r="F579" s="12"/>
      <c r="G579" s="38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38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59"/>
      <c r="AQ579" s="12"/>
      <c r="AR579" s="12"/>
      <c r="AS579" s="12"/>
      <c r="AT579" s="12"/>
      <c r="AU579" s="12"/>
      <c r="AV579" s="38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38"/>
      <c r="BP579" s="12"/>
      <c r="BQ579" s="12"/>
      <c r="BR579" s="12"/>
      <c r="BS579" s="12"/>
      <c r="BT579" s="12"/>
      <c r="BU579" s="38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38"/>
      <c r="CO579" s="12"/>
      <c r="CP579" s="12"/>
      <c r="CQ579" s="12"/>
      <c r="CR579" s="12"/>
      <c r="CS579" s="12"/>
      <c r="CT579" s="230"/>
      <c r="CU579" s="230"/>
      <c r="CV579" s="469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38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59"/>
      <c r="EF579" s="12"/>
      <c r="EG579" s="12"/>
      <c r="EH579" s="12"/>
      <c r="EI579" s="12"/>
      <c r="EJ579" s="12"/>
      <c r="EK579" s="38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59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39"/>
      <c r="GD579" s="12"/>
      <c r="GE579" s="12"/>
      <c r="GF579" s="12"/>
      <c r="GG579" s="12"/>
      <c r="GH579" s="12"/>
    </row>
    <row r="580" spans="1:190" ht="12.5" x14ac:dyDescent="0.25">
      <c r="A580" s="478"/>
      <c r="B580" s="12"/>
      <c r="C580" s="12"/>
      <c r="D580" s="12"/>
      <c r="E580" s="12"/>
      <c r="F580" s="12"/>
      <c r="G580" s="38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38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59"/>
      <c r="AQ580" s="12"/>
      <c r="AR580" s="12"/>
      <c r="AS580" s="12"/>
      <c r="AT580" s="12"/>
      <c r="AU580" s="12"/>
      <c r="AV580" s="38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38"/>
      <c r="BP580" s="12"/>
      <c r="BQ580" s="12"/>
      <c r="BR580" s="12"/>
      <c r="BS580" s="12"/>
      <c r="BT580" s="12"/>
      <c r="BU580" s="38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38"/>
      <c r="CO580" s="12"/>
      <c r="CP580" s="12"/>
      <c r="CQ580" s="12"/>
      <c r="CR580" s="12"/>
      <c r="CS580" s="12"/>
      <c r="CT580" s="230"/>
      <c r="CU580" s="230"/>
      <c r="CV580" s="469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38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59"/>
      <c r="EF580" s="12"/>
      <c r="EG580" s="12"/>
      <c r="EH580" s="12"/>
      <c r="EI580" s="12"/>
      <c r="EJ580" s="12"/>
      <c r="EK580" s="38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59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39"/>
      <c r="GD580" s="12"/>
      <c r="GE580" s="12"/>
      <c r="GF580" s="12"/>
      <c r="GG580" s="12"/>
      <c r="GH580" s="12"/>
    </row>
    <row r="581" spans="1:190" ht="12.5" x14ac:dyDescent="0.25">
      <c r="A581" s="478"/>
      <c r="B581" s="12"/>
      <c r="C581" s="12"/>
      <c r="D581" s="12"/>
      <c r="E581" s="12"/>
      <c r="F581" s="12"/>
      <c r="G581" s="38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38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59"/>
      <c r="AQ581" s="12"/>
      <c r="AR581" s="12"/>
      <c r="AS581" s="12"/>
      <c r="AT581" s="12"/>
      <c r="AU581" s="12"/>
      <c r="AV581" s="38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38"/>
      <c r="BP581" s="12"/>
      <c r="BQ581" s="12"/>
      <c r="BR581" s="12"/>
      <c r="BS581" s="12"/>
      <c r="BT581" s="12"/>
      <c r="BU581" s="38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38"/>
      <c r="CO581" s="12"/>
      <c r="CP581" s="12"/>
      <c r="CQ581" s="12"/>
      <c r="CR581" s="12"/>
      <c r="CS581" s="12"/>
      <c r="CT581" s="230"/>
      <c r="CU581" s="230"/>
      <c r="CV581" s="469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38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59"/>
      <c r="EF581" s="12"/>
      <c r="EG581" s="12"/>
      <c r="EH581" s="12"/>
      <c r="EI581" s="12"/>
      <c r="EJ581" s="12"/>
      <c r="EK581" s="38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59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39"/>
      <c r="GD581" s="12"/>
      <c r="GE581" s="12"/>
      <c r="GF581" s="12"/>
      <c r="GG581" s="12"/>
      <c r="GH581" s="12"/>
    </row>
    <row r="582" spans="1:190" ht="12.5" x14ac:dyDescent="0.25">
      <c r="A582" s="478"/>
      <c r="B582" s="12"/>
      <c r="C582" s="12"/>
      <c r="D582" s="12"/>
      <c r="E582" s="12"/>
      <c r="F582" s="12"/>
      <c r="G582" s="38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38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59"/>
      <c r="AQ582" s="12"/>
      <c r="AR582" s="12"/>
      <c r="AS582" s="12"/>
      <c r="AT582" s="12"/>
      <c r="AU582" s="12"/>
      <c r="AV582" s="38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38"/>
      <c r="BP582" s="12"/>
      <c r="BQ582" s="12"/>
      <c r="BR582" s="12"/>
      <c r="BS582" s="12"/>
      <c r="BT582" s="12"/>
      <c r="BU582" s="38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38"/>
      <c r="CO582" s="12"/>
      <c r="CP582" s="12"/>
      <c r="CQ582" s="12"/>
      <c r="CR582" s="12"/>
      <c r="CS582" s="12"/>
      <c r="CT582" s="230"/>
      <c r="CU582" s="230"/>
      <c r="CV582" s="469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38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59"/>
      <c r="EF582" s="12"/>
      <c r="EG582" s="12"/>
      <c r="EH582" s="12"/>
      <c r="EI582" s="12"/>
      <c r="EJ582" s="12"/>
      <c r="EK582" s="38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59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39"/>
      <c r="GD582" s="12"/>
      <c r="GE582" s="12"/>
      <c r="GF582" s="12"/>
      <c r="GG582" s="12"/>
      <c r="GH582" s="12"/>
    </row>
    <row r="583" spans="1:190" ht="12.5" x14ac:dyDescent="0.25">
      <c r="A583" s="478"/>
      <c r="B583" s="12"/>
      <c r="C583" s="12"/>
      <c r="D583" s="12"/>
      <c r="E583" s="12"/>
      <c r="F583" s="12"/>
      <c r="G583" s="38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38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59"/>
      <c r="AQ583" s="12"/>
      <c r="AR583" s="12"/>
      <c r="AS583" s="12"/>
      <c r="AT583" s="12"/>
      <c r="AU583" s="12"/>
      <c r="AV583" s="38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38"/>
      <c r="BP583" s="12"/>
      <c r="BQ583" s="12"/>
      <c r="BR583" s="12"/>
      <c r="BS583" s="12"/>
      <c r="BT583" s="12"/>
      <c r="BU583" s="38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38"/>
      <c r="CO583" s="12"/>
      <c r="CP583" s="12"/>
      <c r="CQ583" s="12"/>
      <c r="CR583" s="12"/>
      <c r="CS583" s="12"/>
      <c r="CT583" s="230"/>
      <c r="CU583" s="230"/>
      <c r="CV583" s="469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38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59"/>
      <c r="EF583" s="12"/>
      <c r="EG583" s="12"/>
      <c r="EH583" s="12"/>
      <c r="EI583" s="12"/>
      <c r="EJ583" s="12"/>
      <c r="EK583" s="38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59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39"/>
      <c r="GD583" s="12"/>
      <c r="GE583" s="12"/>
      <c r="GF583" s="12"/>
      <c r="GG583" s="12"/>
      <c r="GH583" s="12"/>
    </row>
    <row r="584" spans="1:190" ht="12.5" x14ac:dyDescent="0.25">
      <c r="A584" s="478"/>
      <c r="B584" s="12"/>
      <c r="C584" s="12"/>
      <c r="D584" s="12"/>
      <c r="E584" s="12"/>
      <c r="F584" s="12"/>
      <c r="G584" s="38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38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59"/>
      <c r="AQ584" s="12"/>
      <c r="AR584" s="12"/>
      <c r="AS584" s="12"/>
      <c r="AT584" s="12"/>
      <c r="AU584" s="12"/>
      <c r="AV584" s="38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38"/>
      <c r="BP584" s="12"/>
      <c r="BQ584" s="12"/>
      <c r="BR584" s="12"/>
      <c r="BS584" s="12"/>
      <c r="BT584" s="12"/>
      <c r="BU584" s="38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38"/>
      <c r="CO584" s="12"/>
      <c r="CP584" s="12"/>
      <c r="CQ584" s="12"/>
      <c r="CR584" s="12"/>
      <c r="CS584" s="12"/>
      <c r="CT584" s="230"/>
      <c r="CU584" s="230"/>
      <c r="CV584" s="469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38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59"/>
      <c r="EF584" s="12"/>
      <c r="EG584" s="12"/>
      <c r="EH584" s="12"/>
      <c r="EI584" s="12"/>
      <c r="EJ584" s="12"/>
      <c r="EK584" s="38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59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39"/>
      <c r="GD584" s="12"/>
      <c r="GE584" s="12"/>
      <c r="GF584" s="12"/>
      <c r="GG584" s="12"/>
      <c r="GH584" s="12"/>
    </row>
    <row r="585" spans="1:190" ht="12.5" x14ac:dyDescent="0.25">
      <c r="A585" s="478"/>
      <c r="B585" s="12"/>
      <c r="C585" s="12"/>
      <c r="D585" s="12"/>
      <c r="E585" s="12"/>
      <c r="F585" s="12"/>
      <c r="G585" s="38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38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59"/>
      <c r="AQ585" s="12"/>
      <c r="AR585" s="12"/>
      <c r="AS585" s="12"/>
      <c r="AT585" s="12"/>
      <c r="AU585" s="12"/>
      <c r="AV585" s="38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38"/>
      <c r="BP585" s="12"/>
      <c r="BQ585" s="12"/>
      <c r="BR585" s="12"/>
      <c r="BS585" s="12"/>
      <c r="BT585" s="12"/>
      <c r="BU585" s="38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38"/>
      <c r="CO585" s="12"/>
      <c r="CP585" s="12"/>
      <c r="CQ585" s="12"/>
      <c r="CR585" s="12"/>
      <c r="CS585" s="12"/>
      <c r="CT585" s="230"/>
      <c r="CU585" s="230"/>
      <c r="CV585" s="469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38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59"/>
      <c r="EF585" s="12"/>
      <c r="EG585" s="12"/>
      <c r="EH585" s="12"/>
      <c r="EI585" s="12"/>
      <c r="EJ585" s="12"/>
      <c r="EK585" s="38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59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39"/>
      <c r="GD585" s="12"/>
      <c r="GE585" s="12"/>
      <c r="GF585" s="12"/>
      <c r="GG585" s="12"/>
      <c r="GH585" s="12"/>
    </row>
    <row r="586" spans="1:190" ht="12.5" x14ac:dyDescent="0.25">
      <c r="A586" s="478"/>
      <c r="B586" s="12"/>
      <c r="C586" s="12"/>
      <c r="D586" s="12"/>
      <c r="E586" s="12"/>
      <c r="F586" s="12"/>
      <c r="G586" s="38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38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59"/>
      <c r="AQ586" s="12"/>
      <c r="AR586" s="12"/>
      <c r="AS586" s="12"/>
      <c r="AT586" s="12"/>
      <c r="AU586" s="12"/>
      <c r="AV586" s="38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38"/>
      <c r="BP586" s="12"/>
      <c r="BQ586" s="12"/>
      <c r="BR586" s="12"/>
      <c r="BS586" s="12"/>
      <c r="BT586" s="12"/>
      <c r="BU586" s="38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38"/>
      <c r="CO586" s="12"/>
      <c r="CP586" s="12"/>
      <c r="CQ586" s="12"/>
      <c r="CR586" s="12"/>
      <c r="CS586" s="12"/>
      <c r="CT586" s="230"/>
      <c r="CU586" s="230"/>
      <c r="CV586" s="469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38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59"/>
      <c r="EF586" s="12"/>
      <c r="EG586" s="12"/>
      <c r="EH586" s="12"/>
      <c r="EI586" s="12"/>
      <c r="EJ586" s="12"/>
      <c r="EK586" s="38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59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39"/>
      <c r="GD586" s="12"/>
      <c r="GE586" s="12"/>
      <c r="GF586" s="12"/>
      <c r="GG586" s="12"/>
      <c r="GH586" s="12"/>
    </row>
    <row r="587" spans="1:190" ht="12.5" x14ac:dyDescent="0.25">
      <c r="A587" s="478"/>
      <c r="B587" s="12"/>
      <c r="C587" s="12"/>
      <c r="D587" s="12"/>
      <c r="E587" s="12"/>
      <c r="F587" s="12"/>
      <c r="G587" s="38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38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59"/>
      <c r="AQ587" s="12"/>
      <c r="AR587" s="12"/>
      <c r="AS587" s="12"/>
      <c r="AT587" s="12"/>
      <c r="AU587" s="12"/>
      <c r="AV587" s="38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38"/>
      <c r="BP587" s="12"/>
      <c r="BQ587" s="12"/>
      <c r="BR587" s="12"/>
      <c r="BS587" s="12"/>
      <c r="BT587" s="12"/>
      <c r="BU587" s="38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38"/>
      <c r="CO587" s="12"/>
      <c r="CP587" s="12"/>
      <c r="CQ587" s="12"/>
      <c r="CR587" s="12"/>
      <c r="CS587" s="12"/>
      <c r="CT587" s="230"/>
      <c r="CU587" s="230"/>
      <c r="CV587" s="469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38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59"/>
      <c r="EF587" s="12"/>
      <c r="EG587" s="12"/>
      <c r="EH587" s="12"/>
      <c r="EI587" s="12"/>
      <c r="EJ587" s="12"/>
      <c r="EK587" s="38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59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39"/>
      <c r="GD587" s="12"/>
      <c r="GE587" s="12"/>
      <c r="GF587" s="12"/>
      <c r="GG587" s="12"/>
      <c r="GH587" s="12"/>
    </row>
    <row r="588" spans="1:190" ht="12.5" x14ac:dyDescent="0.25">
      <c r="A588" s="478"/>
      <c r="B588" s="12"/>
      <c r="C588" s="12"/>
      <c r="D588" s="12"/>
      <c r="E588" s="12"/>
      <c r="F588" s="12"/>
      <c r="G588" s="38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38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59"/>
      <c r="AQ588" s="12"/>
      <c r="AR588" s="12"/>
      <c r="AS588" s="12"/>
      <c r="AT588" s="12"/>
      <c r="AU588" s="12"/>
      <c r="AV588" s="38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38"/>
      <c r="BP588" s="12"/>
      <c r="BQ588" s="12"/>
      <c r="BR588" s="12"/>
      <c r="BS588" s="12"/>
      <c r="BT588" s="12"/>
      <c r="BU588" s="38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38"/>
      <c r="CO588" s="12"/>
      <c r="CP588" s="12"/>
      <c r="CQ588" s="12"/>
      <c r="CR588" s="12"/>
      <c r="CS588" s="12"/>
      <c r="CT588" s="230"/>
      <c r="CU588" s="230"/>
      <c r="CV588" s="469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38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59"/>
      <c r="EF588" s="12"/>
      <c r="EG588" s="12"/>
      <c r="EH588" s="12"/>
      <c r="EI588" s="12"/>
      <c r="EJ588" s="12"/>
      <c r="EK588" s="38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59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39"/>
      <c r="GD588" s="12"/>
      <c r="GE588" s="12"/>
      <c r="GF588" s="12"/>
      <c r="GG588" s="12"/>
      <c r="GH588" s="12"/>
    </row>
    <row r="589" spans="1:190" ht="12.5" x14ac:dyDescent="0.25">
      <c r="A589" s="478"/>
      <c r="B589" s="12"/>
      <c r="C589" s="12"/>
      <c r="D589" s="12"/>
      <c r="E589" s="12"/>
      <c r="F589" s="12"/>
      <c r="G589" s="38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38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59"/>
      <c r="AQ589" s="12"/>
      <c r="AR589" s="12"/>
      <c r="AS589" s="12"/>
      <c r="AT589" s="12"/>
      <c r="AU589" s="12"/>
      <c r="AV589" s="38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38"/>
      <c r="BP589" s="12"/>
      <c r="BQ589" s="12"/>
      <c r="BR589" s="12"/>
      <c r="BS589" s="12"/>
      <c r="BT589" s="12"/>
      <c r="BU589" s="38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38"/>
      <c r="CO589" s="12"/>
      <c r="CP589" s="12"/>
      <c r="CQ589" s="12"/>
      <c r="CR589" s="12"/>
      <c r="CS589" s="12"/>
      <c r="CT589" s="230"/>
      <c r="CU589" s="230"/>
      <c r="CV589" s="469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38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59"/>
      <c r="EF589" s="12"/>
      <c r="EG589" s="12"/>
      <c r="EH589" s="12"/>
      <c r="EI589" s="12"/>
      <c r="EJ589" s="12"/>
      <c r="EK589" s="38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59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39"/>
      <c r="GD589" s="12"/>
      <c r="GE589" s="12"/>
      <c r="GF589" s="12"/>
      <c r="GG589" s="12"/>
      <c r="GH589" s="12"/>
    </row>
    <row r="590" spans="1:190" ht="12.5" x14ac:dyDescent="0.25">
      <c r="A590" s="478"/>
      <c r="B590" s="12"/>
      <c r="C590" s="12"/>
      <c r="D590" s="12"/>
      <c r="E590" s="12"/>
      <c r="F590" s="12"/>
      <c r="G590" s="38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38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59"/>
      <c r="AQ590" s="12"/>
      <c r="AR590" s="12"/>
      <c r="AS590" s="12"/>
      <c r="AT590" s="12"/>
      <c r="AU590" s="12"/>
      <c r="AV590" s="38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38"/>
      <c r="BP590" s="12"/>
      <c r="BQ590" s="12"/>
      <c r="BR590" s="12"/>
      <c r="BS590" s="12"/>
      <c r="BT590" s="12"/>
      <c r="BU590" s="38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38"/>
      <c r="CO590" s="12"/>
      <c r="CP590" s="12"/>
      <c r="CQ590" s="12"/>
      <c r="CR590" s="12"/>
      <c r="CS590" s="12"/>
      <c r="CT590" s="230"/>
      <c r="CU590" s="230"/>
      <c r="CV590" s="469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38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59"/>
      <c r="EF590" s="12"/>
      <c r="EG590" s="12"/>
      <c r="EH590" s="12"/>
      <c r="EI590" s="12"/>
      <c r="EJ590" s="12"/>
      <c r="EK590" s="38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59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39"/>
      <c r="GD590" s="12"/>
      <c r="GE590" s="12"/>
      <c r="GF590" s="12"/>
      <c r="GG590" s="12"/>
      <c r="GH590" s="12"/>
    </row>
    <row r="591" spans="1:190" ht="12.5" x14ac:dyDescent="0.25">
      <c r="A591" s="478"/>
      <c r="B591" s="12"/>
      <c r="C591" s="12"/>
      <c r="D591" s="12"/>
      <c r="E591" s="12"/>
      <c r="F591" s="12"/>
      <c r="G591" s="38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38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59"/>
      <c r="AQ591" s="12"/>
      <c r="AR591" s="12"/>
      <c r="AS591" s="12"/>
      <c r="AT591" s="12"/>
      <c r="AU591" s="12"/>
      <c r="AV591" s="38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38"/>
      <c r="BP591" s="12"/>
      <c r="BQ591" s="12"/>
      <c r="BR591" s="12"/>
      <c r="BS591" s="12"/>
      <c r="BT591" s="12"/>
      <c r="BU591" s="38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38"/>
      <c r="CO591" s="12"/>
      <c r="CP591" s="12"/>
      <c r="CQ591" s="12"/>
      <c r="CR591" s="12"/>
      <c r="CS591" s="12"/>
      <c r="CT591" s="230"/>
      <c r="CU591" s="230"/>
      <c r="CV591" s="469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38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59"/>
      <c r="EF591" s="12"/>
      <c r="EG591" s="12"/>
      <c r="EH591" s="12"/>
      <c r="EI591" s="12"/>
      <c r="EJ591" s="12"/>
      <c r="EK591" s="38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59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39"/>
      <c r="GD591" s="12"/>
      <c r="GE591" s="12"/>
      <c r="GF591" s="12"/>
      <c r="GG591" s="12"/>
      <c r="GH591" s="12"/>
    </row>
    <row r="592" spans="1:190" ht="12.5" x14ac:dyDescent="0.25">
      <c r="A592" s="478"/>
      <c r="B592" s="12"/>
      <c r="C592" s="12"/>
      <c r="D592" s="12"/>
      <c r="E592" s="12"/>
      <c r="F592" s="12"/>
      <c r="G592" s="38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38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59"/>
      <c r="AQ592" s="12"/>
      <c r="AR592" s="12"/>
      <c r="AS592" s="12"/>
      <c r="AT592" s="12"/>
      <c r="AU592" s="12"/>
      <c r="AV592" s="38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38"/>
      <c r="BP592" s="12"/>
      <c r="BQ592" s="12"/>
      <c r="BR592" s="12"/>
      <c r="BS592" s="12"/>
      <c r="BT592" s="12"/>
      <c r="BU592" s="38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38"/>
      <c r="CO592" s="12"/>
      <c r="CP592" s="12"/>
      <c r="CQ592" s="12"/>
      <c r="CR592" s="12"/>
      <c r="CS592" s="12"/>
      <c r="CT592" s="230"/>
      <c r="CU592" s="230"/>
      <c r="CV592" s="469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38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59"/>
      <c r="EF592" s="12"/>
      <c r="EG592" s="12"/>
      <c r="EH592" s="12"/>
      <c r="EI592" s="12"/>
      <c r="EJ592" s="12"/>
      <c r="EK592" s="38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59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39"/>
      <c r="GD592" s="12"/>
      <c r="GE592" s="12"/>
      <c r="GF592" s="12"/>
      <c r="GG592" s="12"/>
      <c r="GH592" s="12"/>
    </row>
    <row r="593" spans="1:190" ht="12.5" x14ac:dyDescent="0.25">
      <c r="A593" s="478"/>
      <c r="B593" s="12"/>
      <c r="C593" s="12"/>
      <c r="D593" s="12"/>
      <c r="E593" s="12"/>
      <c r="F593" s="12"/>
      <c r="G593" s="38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38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59"/>
      <c r="AQ593" s="12"/>
      <c r="AR593" s="12"/>
      <c r="AS593" s="12"/>
      <c r="AT593" s="12"/>
      <c r="AU593" s="12"/>
      <c r="AV593" s="38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38"/>
      <c r="BP593" s="12"/>
      <c r="BQ593" s="12"/>
      <c r="BR593" s="12"/>
      <c r="BS593" s="12"/>
      <c r="BT593" s="12"/>
      <c r="BU593" s="38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38"/>
      <c r="CO593" s="12"/>
      <c r="CP593" s="12"/>
      <c r="CQ593" s="12"/>
      <c r="CR593" s="12"/>
      <c r="CS593" s="12"/>
      <c r="CT593" s="230"/>
      <c r="CU593" s="230"/>
      <c r="CV593" s="469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38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59"/>
      <c r="EF593" s="12"/>
      <c r="EG593" s="12"/>
      <c r="EH593" s="12"/>
      <c r="EI593" s="12"/>
      <c r="EJ593" s="12"/>
      <c r="EK593" s="38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59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39"/>
      <c r="GD593" s="12"/>
      <c r="GE593" s="12"/>
      <c r="GF593" s="12"/>
      <c r="GG593" s="12"/>
      <c r="GH593" s="12"/>
    </row>
    <row r="594" spans="1:190" ht="12.5" x14ac:dyDescent="0.25">
      <c r="A594" s="478"/>
      <c r="B594" s="12"/>
      <c r="C594" s="12"/>
      <c r="D594" s="12"/>
      <c r="E594" s="12"/>
      <c r="F594" s="12"/>
      <c r="G594" s="38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38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59"/>
      <c r="AQ594" s="12"/>
      <c r="AR594" s="12"/>
      <c r="AS594" s="12"/>
      <c r="AT594" s="12"/>
      <c r="AU594" s="12"/>
      <c r="AV594" s="38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38"/>
      <c r="BP594" s="12"/>
      <c r="BQ594" s="12"/>
      <c r="BR594" s="12"/>
      <c r="BS594" s="12"/>
      <c r="BT594" s="12"/>
      <c r="BU594" s="38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38"/>
      <c r="CO594" s="12"/>
      <c r="CP594" s="12"/>
      <c r="CQ594" s="12"/>
      <c r="CR594" s="12"/>
      <c r="CS594" s="12"/>
      <c r="CT594" s="230"/>
      <c r="CU594" s="230"/>
      <c r="CV594" s="469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38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59"/>
      <c r="EF594" s="12"/>
      <c r="EG594" s="12"/>
      <c r="EH594" s="12"/>
      <c r="EI594" s="12"/>
      <c r="EJ594" s="12"/>
      <c r="EK594" s="38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59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39"/>
      <c r="GD594" s="12"/>
      <c r="GE594" s="12"/>
      <c r="GF594" s="12"/>
      <c r="GG594" s="12"/>
      <c r="GH594" s="12"/>
    </row>
    <row r="595" spans="1:190" ht="12.5" x14ac:dyDescent="0.25">
      <c r="A595" s="478"/>
      <c r="B595" s="12"/>
      <c r="C595" s="12"/>
      <c r="D595" s="12"/>
      <c r="E595" s="12"/>
      <c r="F595" s="12"/>
      <c r="G595" s="38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38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59"/>
      <c r="AQ595" s="12"/>
      <c r="AR595" s="12"/>
      <c r="AS595" s="12"/>
      <c r="AT595" s="12"/>
      <c r="AU595" s="12"/>
      <c r="AV595" s="38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38"/>
      <c r="BP595" s="12"/>
      <c r="BQ595" s="12"/>
      <c r="BR595" s="12"/>
      <c r="BS595" s="12"/>
      <c r="BT595" s="12"/>
      <c r="BU595" s="38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38"/>
      <c r="CO595" s="12"/>
      <c r="CP595" s="12"/>
      <c r="CQ595" s="12"/>
      <c r="CR595" s="12"/>
      <c r="CS595" s="12"/>
      <c r="CT595" s="230"/>
      <c r="CU595" s="230"/>
      <c r="CV595" s="469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38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59"/>
      <c r="EF595" s="12"/>
      <c r="EG595" s="12"/>
      <c r="EH595" s="12"/>
      <c r="EI595" s="12"/>
      <c r="EJ595" s="12"/>
      <c r="EK595" s="38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59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39"/>
      <c r="GD595" s="12"/>
      <c r="GE595" s="12"/>
      <c r="GF595" s="12"/>
      <c r="GG595" s="12"/>
      <c r="GH595" s="12"/>
    </row>
    <row r="596" spans="1:190" ht="12.5" x14ac:dyDescent="0.25">
      <c r="A596" s="478"/>
      <c r="B596" s="12"/>
      <c r="C596" s="12"/>
      <c r="D596" s="12"/>
      <c r="E596" s="12"/>
      <c r="F596" s="12"/>
      <c r="G596" s="38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38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59"/>
      <c r="AQ596" s="12"/>
      <c r="AR596" s="12"/>
      <c r="AS596" s="12"/>
      <c r="AT596" s="12"/>
      <c r="AU596" s="12"/>
      <c r="AV596" s="38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38"/>
      <c r="BP596" s="12"/>
      <c r="BQ596" s="12"/>
      <c r="BR596" s="12"/>
      <c r="BS596" s="12"/>
      <c r="BT596" s="12"/>
      <c r="BU596" s="38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38"/>
      <c r="CO596" s="12"/>
      <c r="CP596" s="12"/>
      <c r="CQ596" s="12"/>
      <c r="CR596" s="12"/>
      <c r="CS596" s="12"/>
      <c r="CT596" s="230"/>
      <c r="CU596" s="230"/>
      <c r="CV596" s="469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38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59"/>
      <c r="EF596" s="12"/>
      <c r="EG596" s="12"/>
      <c r="EH596" s="12"/>
      <c r="EI596" s="12"/>
      <c r="EJ596" s="12"/>
      <c r="EK596" s="38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59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39"/>
      <c r="GD596" s="12"/>
      <c r="GE596" s="12"/>
      <c r="GF596" s="12"/>
      <c r="GG596" s="12"/>
      <c r="GH596" s="12"/>
    </row>
    <row r="597" spans="1:190" ht="12.5" x14ac:dyDescent="0.25">
      <c r="A597" s="478"/>
      <c r="B597" s="12"/>
      <c r="C597" s="12"/>
      <c r="D597" s="12"/>
      <c r="E597" s="12"/>
      <c r="F597" s="12"/>
      <c r="G597" s="38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38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59"/>
      <c r="AQ597" s="12"/>
      <c r="AR597" s="12"/>
      <c r="AS597" s="12"/>
      <c r="AT597" s="12"/>
      <c r="AU597" s="12"/>
      <c r="AV597" s="38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38"/>
      <c r="BP597" s="12"/>
      <c r="BQ597" s="12"/>
      <c r="BR597" s="12"/>
      <c r="BS597" s="12"/>
      <c r="BT597" s="12"/>
      <c r="BU597" s="38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38"/>
      <c r="CO597" s="12"/>
      <c r="CP597" s="12"/>
      <c r="CQ597" s="12"/>
      <c r="CR597" s="12"/>
      <c r="CS597" s="12"/>
      <c r="CT597" s="230"/>
      <c r="CU597" s="230"/>
      <c r="CV597" s="469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38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59"/>
      <c r="EF597" s="12"/>
      <c r="EG597" s="12"/>
      <c r="EH597" s="12"/>
      <c r="EI597" s="12"/>
      <c r="EJ597" s="12"/>
      <c r="EK597" s="38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59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39"/>
      <c r="GD597" s="12"/>
      <c r="GE597" s="12"/>
      <c r="GF597" s="12"/>
      <c r="GG597" s="12"/>
      <c r="GH597" s="12"/>
    </row>
    <row r="598" spans="1:190" ht="12.5" x14ac:dyDescent="0.25">
      <c r="A598" s="478"/>
      <c r="B598" s="12"/>
      <c r="C598" s="12"/>
      <c r="D598" s="12"/>
      <c r="E598" s="12"/>
      <c r="F598" s="12"/>
      <c r="G598" s="38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38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59"/>
      <c r="AQ598" s="12"/>
      <c r="AR598" s="12"/>
      <c r="AS598" s="12"/>
      <c r="AT598" s="12"/>
      <c r="AU598" s="12"/>
      <c r="AV598" s="38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38"/>
      <c r="BP598" s="12"/>
      <c r="BQ598" s="12"/>
      <c r="BR598" s="12"/>
      <c r="BS598" s="12"/>
      <c r="BT598" s="12"/>
      <c r="BU598" s="38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38"/>
      <c r="CO598" s="12"/>
      <c r="CP598" s="12"/>
      <c r="CQ598" s="12"/>
      <c r="CR598" s="12"/>
      <c r="CS598" s="12"/>
      <c r="CT598" s="230"/>
      <c r="CU598" s="230"/>
      <c r="CV598" s="469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38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59"/>
      <c r="EF598" s="12"/>
      <c r="EG598" s="12"/>
      <c r="EH598" s="12"/>
      <c r="EI598" s="12"/>
      <c r="EJ598" s="12"/>
      <c r="EK598" s="38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59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39"/>
      <c r="GD598" s="12"/>
      <c r="GE598" s="12"/>
      <c r="GF598" s="12"/>
      <c r="GG598" s="12"/>
      <c r="GH598" s="12"/>
    </row>
    <row r="599" spans="1:190" ht="12.5" x14ac:dyDescent="0.25">
      <c r="A599" s="478"/>
      <c r="B599" s="12"/>
      <c r="C599" s="12"/>
      <c r="D599" s="12"/>
      <c r="E599" s="12"/>
      <c r="F599" s="12"/>
      <c r="G599" s="38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38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59"/>
      <c r="AQ599" s="12"/>
      <c r="AR599" s="12"/>
      <c r="AS599" s="12"/>
      <c r="AT599" s="12"/>
      <c r="AU599" s="12"/>
      <c r="AV599" s="38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38"/>
      <c r="BP599" s="12"/>
      <c r="BQ599" s="12"/>
      <c r="BR599" s="12"/>
      <c r="BS599" s="12"/>
      <c r="BT599" s="12"/>
      <c r="BU599" s="38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38"/>
      <c r="CO599" s="12"/>
      <c r="CP599" s="12"/>
      <c r="CQ599" s="12"/>
      <c r="CR599" s="12"/>
      <c r="CS599" s="12"/>
      <c r="CT599" s="230"/>
      <c r="CU599" s="230"/>
      <c r="CV599" s="469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38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59"/>
      <c r="EF599" s="12"/>
      <c r="EG599" s="12"/>
      <c r="EH599" s="12"/>
      <c r="EI599" s="12"/>
      <c r="EJ599" s="12"/>
      <c r="EK599" s="38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59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39"/>
      <c r="GD599" s="12"/>
      <c r="GE599" s="12"/>
      <c r="GF599" s="12"/>
      <c r="GG599" s="12"/>
      <c r="GH599" s="12"/>
    </row>
    <row r="600" spans="1:190" ht="12.5" x14ac:dyDescent="0.25">
      <c r="A600" s="478"/>
      <c r="B600" s="12"/>
      <c r="C600" s="12"/>
      <c r="D600" s="12"/>
      <c r="E600" s="12"/>
      <c r="F600" s="12"/>
      <c r="G600" s="38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38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59"/>
      <c r="AQ600" s="12"/>
      <c r="AR600" s="12"/>
      <c r="AS600" s="12"/>
      <c r="AT600" s="12"/>
      <c r="AU600" s="12"/>
      <c r="AV600" s="38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38"/>
      <c r="BP600" s="12"/>
      <c r="BQ600" s="12"/>
      <c r="BR600" s="12"/>
      <c r="BS600" s="12"/>
      <c r="BT600" s="12"/>
      <c r="BU600" s="38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38"/>
      <c r="CO600" s="12"/>
      <c r="CP600" s="12"/>
      <c r="CQ600" s="12"/>
      <c r="CR600" s="12"/>
      <c r="CS600" s="12"/>
      <c r="CT600" s="230"/>
      <c r="CU600" s="230"/>
      <c r="CV600" s="469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38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59"/>
      <c r="EF600" s="12"/>
      <c r="EG600" s="12"/>
      <c r="EH600" s="12"/>
      <c r="EI600" s="12"/>
      <c r="EJ600" s="12"/>
      <c r="EK600" s="38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59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39"/>
      <c r="GD600" s="12"/>
      <c r="GE600" s="12"/>
      <c r="GF600" s="12"/>
      <c r="GG600" s="12"/>
      <c r="GH600" s="12"/>
    </row>
    <row r="601" spans="1:190" ht="12.5" x14ac:dyDescent="0.25">
      <c r="A601" s="478"/>
      <c r="B601" s="12"/>
      <c r="C601" s="12"/>
      <c r="D601" s="12"/>
      <c r="E601" s="12"/>
      <c r="F601" s="12"/>
      <c r="G601" s="38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38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59"/>
      <c r="AQ601" s="12"/>
      <c r="AR601" s="12"/>
      <c r="AS601" s="12"/>
      <c r="AT601" s="12"/>
      <c r="AU601" s="12"/>
      <c r="AV601" s="38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38"/>
      <c r="BP601" s="12"/>
      <c r="BQ601" s="12"/>
      <c r="BR601" s="12"/>
      <c r="BS601" s="12"/>
      <c r="BT601" s="12"/>
      <c r="BU601" s="38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38"/>
      <c r="CO601" s="12"/>
      <c r="CP601" s="12"/>
      <c r="CQ601" s="12"/>
      <c r="CR601" s="12"/>
      <c r="CS601" s="12"/>
      <c r="CT601" s="230"/>
      <c r="CU601" s="230"/>
      <c r="CV601" s="469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38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59"/>
      <c r="EF601" s="12"/>
      <c r="EG601" s="12"/>
      <c r="EH601" s="12"/>
      <c r="EI601" s="12"/>
      <c r="EJ601" s="12"/>
      <c r="EK601" s="38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59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39"/>
      <c r="GD601" s="12"/>
      <c r="GE601" s="12"/>
      <c r="GF601" s="12"/>
      <c r="GG601" s="12"/>
      <c r="GH601" s="12"/>
    </row>
    <row r="602" spans="1:190" ht="12.5" x14ac:dyDescent="0.25">
      <c r="A602" s="478"/>
      <c r="B602" s="12"/>
      <c r="C602" s="12"/>
      <c r="D602" s="12"/>
      <c r="E602" s="12"/>
      <c r="F602" s="12"/>
      <c r="G602" s="38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38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59"/>
      <c r="AQ602" s="12"/>
      <c r="AR602" s="12"/>
      <c r="AS602" s="12"/>
      <c r="AT602" s="12"/>
      <c r="AU602" s="12"/>
      <c r="AV602" s="38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38"/>
      <c r="BP602" s="12"/>
      <c r="BQ602" s="12"/>
      <c r="BR602" s="12"/>
      <c r="BS602" s="12"/>
      <c r="BT602" s="12"/>
      <c r="BU602" s="38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38"/>
      <c r="CO602" s="12"/>
      <c r="CP602" s="12"/>
      <c r="CQ602" s="12"/>
      <c r="CR602" s="12"/>
      <c r="CS602" s="12"/>
      <c r="CT602" s="230"/>
      <c r="CU602" s="230"/>
      <c r="CV602" s="469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38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59"/>
      <c r="EF602" s="12"/>
      <c r="EG602" s="12"/>
      <c r="EH602" s="12"/>
      <c r="EI602" s="12"/>
      <c r="EJ602" s="12"/>
      <c r="EK602" s="38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59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39"/>
      <c r="GD602" s="12"/>
      <c r="GE602" s="12"/>
      <c r="GF602" s="12"/>
      <c r="GG602" s="12"/>
      <c r="GH602" s="12"/>
    </row>
    <row r="603" spans="1:190" ht="12.5" x14ac:dyDescent="0.25">
      <c r="A603" s="478"/>
      <c r="B603" s="12"/>
      <c r="C603" s="12"/>
      <c r="D603" s="12"/>
      <c r="E603" s="12"/>
      <c r="F603" s="12"/>
      <c r="G603" s="38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38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59"/>
      <c r="AQ603" s="12"/>
      <c r="AR603" s="12"/>
      <c r="AS603" s="12"/>
      <c r="AT603" s="12"/>
      <c r="AU603" s="12"/>
      <c r="AV603" s="38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38"/>
      <c r="BP603" s="12"/>
      <c r="BQ603" s="12"/>
      <c r="BR603" s="12"/>
      <c r="BS603" s="12"/>
      <c r="BT603" s="12"/>
      <c r="BU603" s="38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38"/>
      <c r="CO603" s="12"/>
      <c r="CP603" s="12"/>
      <c r="CQ603" s="12"/>
      <c r="CR603" s="12"/>
      <c r="CS603" s="12"/>
      <c r="CT603" s="230"/>
      <c r="CU603" s="230"/>
      <c r="CV603" s="469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38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59"/>
      <c r="EF603" s="12"/>
      <c r="EG603" s="12"/>
      <c r="EH603" s="12"/>
      <c r="EI603" s="12"/>
      <c r="EJ603" s="12"/>
      <c r="EK603" s="38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59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39"/>
      <c r="GD603" s="12"/>
      <c r="GE603" s="12"/>
      <c r="GF603" s="12"/>
      <c r="GG603" s="12"/>
      <c r="GH603" s="12"/>
    </row>
    <row r="604" spans="1:190" ht="12.5" x14ac:dyDescent="0.25">
      <c r="A604" s="478"/>
      <c r="B604" s="12"/>
      <c r="C604" s="12"/>
      <c r="D604" s="12"/>
      <c r="E604" s="12"/>
      <c r="F604" s="12"/>
      <c r="G604" s="38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38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59"/>
      <c r="AQ604" s="12"/>
      <c r="AR604" s="12"/>
      <c r="AS604" s="12"/>
      <c r="AT604" s="12"/>
      <c r="AU604" s="12"/>
      <c r="AV604" s="38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38"/>
      <c r="BP604" s="12"/>
      <c r="BQ604" s="12"/>
      <c r="BR604" s="12"/>
      <c r="BS604" s="12"/>
      <c r="BT604" s="12"/>
      <c r="BU604" s="38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38"/>
      <c r="CO604" s="12"/>
      <c r="CP604" s="12"/>
      <c r="CQ604" s="12"/>
      <c r="CR604" s="12"/>
      <c r="CS604" s="12"/>
      <c r="CT604" s="230"/>
      <c r="CU604" s="230"/>
      <c r="CV604" s="469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38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59"/>
      <c r="EF604" s="12"/>
      <c r="EG604" s="12"/>
      <c r="EH604" s="12"/>
      <c r="EI604" s="12"/>
      <c r="EJ604" s="12"/>
      <c r="EK604" s="38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59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39"/>
      <c r="GD604" s="12"/>
      <c r="GE604" s="12"/>
      <c r="GF604" s="12"/>
      <c r="GG604" s="12"/>
      <c r="GH604" s="12"/>
    </row>
    <row r="605" spans="1:190" ht="12.5" x14ac:dyDescent="0.25">
      <c r="A605" s="478"/>
      <c r="B605" s="12"/>
      <c r="C605" s="12"/>
      <c r="D605" s="12"/>
      <c r="E605" s="12"/>
      <c r="F605" s="12"/>
      <c r="G605" s="38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38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59"/>
      <c r="AQ605" s="12"/>
      <c r="AR605" s="12"/>
      <c r="AS605" s="12"/>
      <c r="AT605" s="12"/>
      <c r="AU605" s="12"/>
      <c r="AV605" s="38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38"/>
      <c r="BP605" s="12"/>
      <c r="BQ605" s="12"/>
      <c r="BR605" s="12"/>
      <c r="BS605" s="12"/>
      <c r="BT605" s="12"/>
      <c r="BU605" s="38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38"/>
      <c r="CO605" s="12"/>
      <c r="CP605" s="12"/>
      <c r="CQ605" s="12"/>
      <c r="CR605" s="12"/>
      <c r="CS605" s="12"/>
      <c r="CT605" s="230"/>
      <c r="CU605" s="230"/>
      <c r="CV605" s="469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38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59"/>
      <c r="EF605" s="12"/>
      <c r="EG605" s="12"/>
      <c r="EH605" s="12"/>
      <c r="EI605" s="12"/>
      <c r="EJ605" s="12"/>
      <c r="EK605" s="38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59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39"/>
      <c r="GD605" s="12"/>
      <c r="GE605" s="12"/>
      <c r="GF605" s="12"/>
      <c r="GG605" s="12"/>
      <c r="GH605" s="12"/>
    </row>
    <row r="606" spans="1:190" ht="12.5" x14ac:dyDescent="0.25">
      <c r="A606" s="478"/>
      <c r="B606" s="12"/>
      <c r="C606" s="12"/>
      <c r="D606" s="12"/>
      <c r="E606" s="12"/>
      <c r="F606" s="12"/>
      <c r="G606" s="38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38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59"/>
      <c r="AQ606" s="12"/>
      <c r="AR606" s="12"/>
      <c r="AS606" s="12"/>
      <c r="AT606" s="12"/>
      <c r="AU606" s="12"/>
      <c r="AV606" s="38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38"/>
      <c r="BP606" s="12"/>
      <c r="BQ606" s="12"/>
      <c r="BR606" s="12"/>
      <c r="BS606" s="12"/>
      <c r="BT606" s="12"/>
      <c r="BU606" s="38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38"/>
      <c r="CO606" s="12"/>
      <c r="CP606" s="12"/>
      <c r="CQ606" s="12"/>
      <c r="CR606" s="12"/>
      <c r="CS606" s="12"/>
      <c r="CT606" s="230"/>
      <c r="CU606" s="230"/>
      <c r="CV606" s="469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38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59"/>
      <c r="EF606" s="12"/>
      <c r="EG606" s="12"/>
      <c r="EH606" s="12"/>
      <c r="EI606" s="12"/>
      <c r="EJ606" s="12"/>
      <c r="EK606" s="38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59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39"/>
      <c r="GD606" s="12"/>
      <c r="GE606" s="12"/>
      <c r="GF606" s="12"/>
      <c r="GG606" s="12"/>
      <c r="GH606" s="12"/>
    </row>
    <row r="607" spans="1:190" ht="12.5" x14ac:dyDescent="0.25">
      <c r="A607" s="478"/>
      <c r="B607" s="12"/>
      <c r="C607" s="12"/>
      <c r="D607" s="12"/>
      <c r="E607" s="12"/>
      <c r="F607" s="12"/>
      <c r="G607" s="38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38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59"/>
      <c r="AQ607" s="12"/>
      <c r="AR607" s="12"/>
      <c r="AS607" s="12"/>
      <c r="AT607" s="12"/>
      <c r="AU607" s="12"/>
      <c r="AV607" s="38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38"/>
      <c r="BP607" s="12"/>
      <c r="BQ607" s="12"/>
      <c r="BR607" s="12"/>
      <c r="BS607" s="12"/>
      <c r="BT607" s="12"/>
      <c r="BU607" s="38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38"/>
      <c r="CO607" s="12"/>
      <c r="CP607" s="12"/>
      <c r="CQ607" s="12"/>
      <c r="CR607" s="12"/>
      <c r="CS607" s="12"/>
      <c r="CT607" s="230"/>
      <c r="CU607" s="230"/>
      <c r="CV607" s="469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38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59"/>
      <c r="EF607" s="12"/>
      <c r="EG607" s="12"/>
      <c r="EH607" s="12"/>
      <c r="EI607" s="12"/>
      <c r="EJ607" s="12"/>
      <c r="EK607" s="38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59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39"/>
      <c r="GD607" s="12"/>
      <c r="GE607" s="12"/>
      <c r="GF607" s="12"/>
      <c r="GG607" s="12"/>
      <c r="GH607" s="12"/>
    </row>
    <row r="608" spans="1:190" ht="12.5" x14ac:dyDescent="0.25">
      <c r="A608" s="478"/>
      <c r="B608" s="12"/>
      <c r="C608" s="12"/>
      <c r="D608" s="12"/>
      <c r="E608" s="12"/>
      <c r="F608" s="12"/>
      <c r="G608" s="38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38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59"/>
      <c r="AQ608" s="12"/>
      <c r="AR608" s="12"/>
      <c r="AS608" s="12"/>
      <c r="AT608" s="12"/>
      <c r="AU608" s="12"/>
      <c r="AV608" s="38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38"/>
      <c r="BP608" s="12"/>
      <c r="BQ608" s="12"/>
      <c r="BR608" s="12"/>
      <c r="BS608" s="12"/>
      <c r="BT608" s="12"/>
      <c r="BU608" s="38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38"/>
      <c r="CO608" s="12"/>
      <c r="CP608" s="12"/>
      <c r="CQ608" s="12"/>
      <c r="CR608" s="12"/>
      <c r="CS608" s="12"/>
      <c r="CT608" s="230"/>
      <c r="CU608" s="230"/>
      <c r="CV608" s="469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38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59"/>
      <c r="EF608" s="12"/>
      <c r="EG608" s="12"/>
      <c r="EH608" s="12"/>
      <c r="EI608" s="12"/>
      <c r="EJ608" s="12"/>
      <c r="EK608" s="38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59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39"/>
      <c r="GD608" s="12"/>
      <c r="GE608" s="12"/>
      <c r="GF608" s="12"/>
      <c r="GG608" s="12"/>
      <c r="GH608" s="12"/>
    </row>
    <row r="609" spans="1:190" ht="12.5" x14ac:dyDescent="0.25">
      <c r="A609" s="478"/>
      <c r="B609" s="12"/>
      <c r="C609" s="12"/>
      <c r="D609" s="12"/>
      <c r="E609" s="12"/>
      <c r="F609" s="12"/>
      <c r="G609" s="38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38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59"/>
      <c r="AQ609" s="12"/>
      <c r="AR609" s="12"/>
      <c r="AS609" s="12"/>
      <c r="AT609" s="12"/>
      <c r="AU609" s="12"/>
      <c r="AV609" s="38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38"/>
      <c r="BP609" s="12"/>
      <c r="BQ609" s="12"/>
      <c r="BR609" s="12"/>
      <c r="BS609" s="12"/>
      <c r="BT609" s="12"/>
      <c r="BU609" s="38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38"/>
      <c r="CO609" s="12"/>
      <c r="CP609" s="12"/>
      <c r="CQ609" s="12"/>
      <c r="CR609" s="12"/>
      <c r="CS609" s="12"/>
      <c r="CT609" s="230"/>
      <c r="CU609" s="230"/>
      <c r="CV609" s="469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38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59"/>
      <c r="EF609" s="12"/>
      <c r="EG609" s="12"/>
      <c r="EH609" s="12"/>
      <c r="EI609" s="12"/>
      <c r="EJ609" s="12"/>
      <c r="EK609" s="38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59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39"/>
      <c r="GD609" s="12"/>
      <c r="GE609" s="12"/>
      <c r="GF609" s="12"/>
      <c r="GG609" s="12"/>
      <c r="GH609" s="12"/>
    </row>
    <row r="610" spans="1:190" ht="12.5" x14ac:dyDescent="0.25">
      <c r="A610" s="478"/>
      <c r="B610" s="12"/>
      <c r="C610" s="12"/>
      <c r="D610" s="12"/>
      <c r="E610" s="12"/>
      <c r="F610" s="12"/>
      <c r="G610" s="38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38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59"/>
      <c r="AQ610" s="12"/>
      <c r="AR610" s="12"/>
      <c r="AS610" s="12"/>
      <c r="AT610" s="12"/>
      <c r="AU610" s="12"/>
      <c r="AV610" s="38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38"/>
      <c r="BP610" s="12"/>
      <c r="BQ610" s="12"/>
      <c r="BR610" s="12"/>
      <c r="BS610" s="12"/>
      <c r="BT610" s="12"/>
      <c r="BU610" s="38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38"/>
      <c r="CO610" s="12"/>
      <c r="CP610" s="12"/>
      <c r="CQ610" s="12"/>
      <c r="CR610" s="12"/>
      <c r="CS610" s="12"/>
      <c r="CT610" s="230"/>
      <c r="CU610" s="230"/>
      <c r="CV610" s="469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38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59"/>
      <c r="EF610" s="12"/>
      <c r="EG610" s="12"/>
      <c r="EH610" s="12"/>
      <c r="EI610" s="12"/>
      <c r="EJ610" s="12"/>
      <c r="EK610" s="38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59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39"/>
      <c r="GD610" s="12"/>
      <c r="GE610" s="12"/>
      <c r="GF610" s="12"/>
      <c r="GG610" s="12"/>
      <c r="GH610" s="12"/>
    </row>
    <row r="611" spans="1:190" ht="12.5" x14ac:dyDescent="0.25">
      <c r="A611" s="478"/>
      <c r="B611" s="12"/>
      <c r="C611" s="12"/>
      <c r="D611" s="12"/>
      <c r="E611" s="12"/>
      <c r="F611" s="12"/>
      <c r="G611" s="38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38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59"/>
      <c r="AQ611" s="12"/>
      <c r="AR611" s="12"/>
      <c r="AS611" s="12"/>
      <c r="AT611" s="12"/>
      <c r="AU611" s="12"/>
      <c r="AV611" s="38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38"/>
      <c r="BP611" s="12"/>
      <c r="BQ611" s="12"/>
      <c r="BR611" s="12"/>
      <c r="BS611" s="12"/>
      <c r="BT611" s="12"/>
      <c r="BU611" s="38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38"/>
      <c r="CO611" s="12"/>
      <c r="CP611" s="12"/>
      <c r="CQ611" s="12"/>
      <c r="CR611" s="12"/>
      <c r="CS611" s="12"/>
      <c r="CT611" s="230"/>
      <c r="CU611" s="230"/>
      <c r="CV611" s="469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38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59"/>
      <c r="EF611" s="12"/>
      <c r="EG611" s="12"/>
      <c r="EH611" s="12"/>
      <c r="EI611" s="12"/>
      <c r="EJ611" s="12"/>
      <c r="EK611" s="38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59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39"/>
      <c r="GD611" s="12"/>
      <c r="GE611" s="12"/>
      <c r="GF611" s="12"/>
      <c r="GG611" s="12"/>
      <c r="GH611" s="12"/>
    </row>
    <row r="612" spans="1:190" ht="12.5" x14ac:dyDescent="0.25">
      <c r="A612" s="478"/>
      <c r="B612" s="12"/>
      <c r="C612" s="12"/>
      <c r="D612" s="12"/>
      <c r="E612" s="12"/>
      <c r="F612" s="12"/>
      <c r="G612" s="38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38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59"/>
      <c r="AQ612" s="12"/>
      <c r="AR612" s="12"/>
      <c r="AS612" s="12"/>
      <c r="AT612" s="12"/>
      <c r="AU612" s="12"/>
      <c r="AV612" s="38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38"/>
      <c r="BP612" s="12"/>
      <c r="BQ612" s="12"/>
      <c r="BR612" s="12"/>
      <c r="BS612" s="12"/>
      <c r="BT612" s="12"/>
      <c r="BU612" s="38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38"/>
      <c r="CO612" s="12"/>
      <c r="CP612" s="12"/>
      <c r="CQ612" s="12"/>
      <c r="CR612" s="12"/>
      <c r="CS612" s="12"/>
      <c r="CT612" s="230"/>
      <c r="CU612" s="230"/>
      <c r="CV612" s="469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38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59"/>
      <c r="EF612" s="12"/>
      <c r="EG612" s="12"/>
      <c r="EH612" s="12"/>
      <c r="EI612" s="12"/>
      <c r="EJ612" s="12"/>
      <c r="EK612" s="38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59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39"/>
      <c r="GD612" s="12"/>
      <c r="GE612" s="12"/>
      <c r="GF612" s="12"/>
      <c r="GG612" s="12"/>
      <c r="GH612" s="12"/>
    </row>
    <row r="613" spans="1:190" ht="12.5" x14ac:dyDescent="0.25">
      <c r="A613" s="478"/>
      <c r="B613" s="12"/>
      <c r="C613" s="12"/>
      <c r="D613" s="12"/>
      <c r="E613" s="12"/>
      <c r="F613" s="12"/>
      <c r="G613" s="38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38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59"/>
      <c r="AQ613" s="12"/>
      <c r="AR613" s="12"/>
      <c r="AS613" s="12"/>
      <c r="AT613" s="12"/>
      <c r="AU613" s="12"/>
      <c r="AV613" s="38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38"/>
      <c r="BP613" s="12"/>
      <c r="BQ613" s="12"/>
      <c r="BR613" s="12"/>
      <c r="BS613" s="12"/>
      <c r="BT613" s="12"/>
      <c r="BU613" s="38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38"/>
      <c r="CO613" s="12"/>
      <c r="CP613" s="12"/>
      <c r="CQ613" s="12"/>
      <c r="CR613" s="12"/>
      <c r="CS613" s="12"/>
      <c r="CT613" s="230"/>
      <c r="CU613" s="230"/>
      <c r="CV613" s="469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38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59"/>
      <c r="EF613" s="12"/>
      <c r="EG613" s="12"/>
      <c r="EH613" s="12"/>
      <c r="EI613" s="12"/>
      <c r="EJ613" s="12"/>
      <c r="EK613" s="38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59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39"/>
      <c r="GD613" s="12"/>
      <c r="GE613" s="12"/>
      <c r="GF613" s="12"/>
      <c r="GG613" s="12"/>
      <c r="GH613" s="12"/>
    </row>
    <row r="614" spans="1:190" ht="12.5" x14ac:dyDescent="0.25">
      <c r="A614" s="478"/>
      <c r="B614" s="12"/>
      <c r="C614" s="12"/>
      <c r="D614" s="12"/>
      <c r="E614" s="12"/>
      <c r="F614" s="12"/>
      <c r="G614" s="38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38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59"/>
      <c r="AQ614" s="12"/>
      <c r="AR614" s="12"/>
      <c r="AS614" s="12"/>
      <c r="AT614" s="12"/>
      <c r="AU614" s="12"/>
      <c r="AV614" s="38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38"/>
      <c r="BP614" s="12"/>
      <c r="BQ614" s="12"/>
      <c r="BR614" s="12"/>
      <c r="BS614" s="12"/>
      <c r="BT614" s="12"/>
      <c r="BU614" s="38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38"/>
      <c r="CO614" s="12"/>
      <c r="CP614" s="12"/>
      <c r="CQ614" s="12"/>
      <c r="CR614" s="12"/>
      <c r="CS614" s="12"/>
      <c r="CT614" s="230"/>
      <c r="CU614" s="230"/>
      <c r="CV614" s="469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38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59"/>
      <c r="EF614" s="12"/>
      <c r="EG614" s="12"/>
      <c r="EH614" s="12"/>
      <c r="EI614" s="12"/>
      <c r="EJ614" s="12"/>
      <c r="EK614" s="38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59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39"/>
      <c r="GD614" s="12"/>
      <c r="GE614" s="12"/>
      <c r="GF614" s="12"/>
      <c r="GG614" s="12"/>
      <c r="GH614" s="12"/>
    </row>
    <row r="615" spans="1:190" ht="12.5" x14ac:dyDescent="0.25">
      <c r="A615" s="478"/>
      <c r="B615" s="12"/>
      <c r="C615" s="12"/>
      <c r="D615" s="12"/>
      <c r="E615" s="12"/>
      <c r="F615" s="12"/>
      <c r="G615" s="38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38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59"/>
      <c r="AQ615" s="12"/>
      <c r="AR615" s="12"/>
      <c r="AS615" s="12"/>
      <c r="AT615" s="12"/>
      <c r="AU615" s="12"/>
      <c r="AV615" s="38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38"/>
      <c r="BP615" s="12"/>
      <c r="BQ615" s="12"/>
      <c r="BR615" s="12"/>
      <c r="BS615" s="12"/>
      <c r="BT615" s="12"/>
      <c r="BU615" s="38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38"/>
      <c r="CO615" s="12"/>
      <c r="CP615" s="12"/>
      <c r="CQ615" s="12"/>
      <c r="CR615" s="12"/>
      <c r="CS615" s="12"/>
      <c r="CT615" s="230"/>
      <c r="CU615" s="230"/>
      <c r="CV615" s="469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38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59"/>
      <c r="EF615" s="12"/>
      <c r="EG615" s="12"/>
      <c r="EH615" s="12"/>
      <c r="EI615" s="12"/>
      <c r="EJ615" s="12"/>
      <c r="EK615" s="38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59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39"/>
      <c r="GD615" s="12"/>
      <c r="GE615" s="12"/>
      <c r="GF615" s="12"/>
      <c r="GG615" s="12"/>
      <c r="GH615" s="12"/>
    </row>
    <row r="616" spans="1:190" ht="12.5" x14ac:dyDescent="0.25">
      <c r="A616" s="478"/>
      <c r="B616" s="12"/>
      <c r="C616" s="12"/>
      <c r="D616" s="12"/>
      <c r="E616" s="12"/>
      <c r="F616" s="12"/>
      <c r="G616" s="38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38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59"/>
      <c r="AQ616" s="12"/>
      <c r="AR616" s="12"/>
      <c r="AS616" s="12"/>
      <c r="AT616" s="12"/>
      <c r="AU616" s="12"/>
      <c r="AV616" s="38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38"/>
      <c r="BP616" s="12"/>
      <c r="BQ616" s="12"/>
      <c r="BR616" s="12"/>
      <c r="BS616" s="12"/>
      <c r="BT616" s="12"/>
      <c r="BU616" s="38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38"/>
      <c r="CO616" s="12"/>
      <c r="CP616" s="12"/>
      <c r="CQ616" s="12"/>
      <c r="CR616" s="12"/>
      <c r="CS616" s="12"/>
      <c r="CT616" s="230"/>
      <c r="CU616" s="230"/>
      <c r="CV616" s="469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38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59"/>
      <c r="EF616" s="12"/>
      <c r="EG616" s="12"/>
      <c r="EH616" s="12"/>
      <c r="EI616" s="12"/>
      <c r="EJ616" s="12"/>
      <c r="EK616" s="38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59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39"/>
      <c r="GD616" s="12"/>
      <c r="GE616" s="12"/>
      <c r="GF616" s="12"/>
      <c r="GG616" s="12"/>
      <c r="GH616" s="12"/>
    </row>
    <row r="617" spans="1:190" ht="12.5" x14ac:dyDescent="0.25">
      <c r="A617" s="478"/>
      <c r="B617" s="12"/>
      <c r="C617" s="12"/>
      <c r="D617" s="12"/>
      <c r="E617" s="12"/>
      <c r="F617" s="12"/>
      <c r="G617" s="38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38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59"/>
      <c r="AQ617" s="12"/>
      <c r="AR617" s="12"/>
      <c r="AS617" s="12"/>
      <c r="AT617" s="12"/>
      <c r="AU617" s="12"/>
      <c r="AV617" s="38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38"/>
      <c r="BP617" s="12"/>
      <c r="BQ617" s="12"/>
      <c r="BR617" s="12"/>
      <c r="BS617" s="12"/>
      <c r="BT617" s="12"/>
      <c r="BU617" s="38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38"/>
      <c r="CO617" s="12"/>
      <c r="CP617" s="12"/>
      <c r="CQ617" s="12"/>
      <c r="CR617" s="12"/>
      <c r="CS617" s="12"/>
      <c r="CT617" s="230"/>
      <c r="CU617" s="230"/>
      <c r="CV617" s="469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38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59"/>
      <c r="EF617" s="12"/>
      <c r="EG617" s="12"/>
      <c r="EH617" s="12"/>
      <c r="EI617" s="12"/>
      <c r="EJ617" s="12"/>
      <c r="EK617" s="38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59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39"/>
      <c r="GD617" s="12"/>
      <c r="GE617" s="12"/>
      <c r="GF617" s="12"/>
      <c r="GG617" s="12"/>
      <c r="GH617" s="12"/>
    </row>
    <row r="618" spans="1:190" ht="12.5" x14ac:dyDescent="0.25">
      <c r="A618" s="478"/>
      <c r="B618" s="12"/>
      <c r="C618" s="12"/>
      <c r="D618" s="12"/>
      <c r="E618" s="12"/>
      <c r="F618" s="12"/>
      <c r="G618" s="38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38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59"/>
      <c r="AQ618" s="12"/>
      <c r="AR618" s="12"/>
      <c r="AS618" s="12"/>
      <c r="AT618" s="12"/>
      <c r="AU618" s="12"/>
      <c r="AV618" s="38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38"/>
      <c r="BP618" s="12"/>
      <c r="BQ618" s="12"/>
      <c r="BR618" s="12"/>
      <c r="BS618" s="12"/>
      <c r="BT618" s="12"/>
      <c r="BU618" s="38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38"/>
      <c r="CO618" s="12"/>
      <c r="CP618" s="12"/>
      <c r="CQ618" s="12"/>
      <c r="CR618" s="12"/>
      <c r="CS618" s="12"/>
      <c r="CT618" s="230"/>
      <c r="CU618" s="230"/>
      <c r="CV618" s="469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38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59"/>
      <c r="EF618" s="12"/>
      <c r="EG618" s="12"/>
      <c r="EH618" s="12"/>
      <c r="EI618" s="12"/>
      <c r="EJ618" s="12"/>
      <c r="EK618" s="38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59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39"/>
      <c r="GD618" s="12"/>
      <c r="GE618" s="12"/>
      <c r="GF618" s="12"/>
      <c r="GG618" s="12"/>
      <c r="GH618" s="12"/>
    </row>
    <row r="619" spans="1:190" ht="12.5" x14ac:dyDescent="0.25">
      <c r="A619" s="478"/>
      <c r="B619" s="12"/>
      <c r="C619" s="12"/>
      <c r="D619" s="12"/>
      <c r="E619" s="12"/>
      <c r="F619" s="12"/>
      <c r="G619" s="38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38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59"/>
      <c r="AQ619" s="12"/>
      <c r="AR619" s="12"/>
      <c r="AS619" s="12"/>
      <c r="AT619" s="12"/>
      <c r="AU619" s="12"/>
      <c r="AV619" s="38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38"/>
      <c r="BP619" s="12"/>
      <c r="BQ619" s="12"/>
      <c r="BR619" s="12"/>
      <c r="BS619" s="12"/>
      <c r="BT619" s="12"/>
      <c r="BU619" s="38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38"/>
      <c r="CO619" s="12"/>
      <c r="CP619" s="12"/>
      <c r="CQ619" s="12"/>
      <c r="CR619" s="12"/>
      <c r="CS619" s="12"/>
      <c r="CT619" s="230"/>
      <c r="CU619" s="230"/>
      <c r="CV619" s="469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38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59"/>
      <c r="EF619" s="12"/>
      <c r="EG619" s="12"/>
      <c r="EH619" s="12"/>
      <c r="EI619" s="12"/>
      <c r="EJ619" s="12"/>
      <c r="EK619" s="38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59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39"/>
      <c r="GD619" s="12"/>
      <c r="GE619" s="12"/>
      <c r="GF619" s="12"/>
      <c r="GG619" s="12"/>
      <c r="GH619" s="12"/>
    </row>
    <row r="620" spans="1:190" ht="12.5" x14ac:dyDescent="0.25">
      <c r="A620" s="478"/>
      <c r="B620" s="12"/>
      <c r="C620" s="12"/>
      <c r="D620" s="12"/>
      <c r="E620" s="12"/>
      <c r="F620" s="12"/>
      <c r="G620" s="38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38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59"/>
      <c r="AQ620" s="12"/>
      <c r="AR620" s="12"/>
      <c r="AS620" s="12"/>
      <c r="AT620" s="12"/>
      <c r="AU620" s="12"/>
      <c r="AV620" s="38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38"/>
      <c r="BP620" s="12"/>
      <c r="BQ620" s="12"/>
      <c r="BR620" s="12"/>
      <c r="BS620" s="12"/>
      <c r="BT620" s="12"/>
      <c r="BU620" s="38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38"/>
      <c r="CO620" s="12"/>
      <c r="CP620" s="12"/>
      <c r="CQ620" s="12"/>
      <c r="CR620" s="12"/>
      <c r="CS620" s="12"/>
      <c r="CT620" s="230"/>
      <c r="CU620" s="230"/>
      <c r="CV620" s="469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38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59"/>
      <c r="EF620" s="12"/>
      <c r="EG620" s="12"/>
      <c r="EH620" s="12"/>
      <c r="EI620" s="12"/>
      <c r="EJ620" s="12"/>
      <c r="EK620" s="38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59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39"/>
      <c r="GD620" s="12"/>
      <c r="GE620" s="12"/>
      <c r="GF620" s="12"/>
      <c r="GG620" s="12"/>
      <c r="GH620" s="12"/>
    </row>
    <row r="621" spans="1:190" ht="12.5" x14ac:dyDescent="0.25">
      <c r="A621" s="478"/>
      <c r="B621" s="12"/>
      <c r="C621" s="12"/>
      <c r="D621" s="12"/>
      <c r="E621" s="12"/>
      <c r="F621" s="12"/>
      <c r="G621" s="38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38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59"/>
      <c r="AQ621" s="12"/>
      <c r="AR621" s="12"/>
      <c r="AS621" s="12"/>
      <c r="AT621" s="12"/>
      <c r="AU621" s="12"/>
      <c r="AV621" s="38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38"/>
      <c r="BP621" s="12"/>
      <c r="BQ621" s="12"/>
      <c r="BR621" s="12"/>
      <c r="BS621" s="12"/>
      <c r="BT621" s="12"/>
      <c r="BU621" s="38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38"/>
      <c r="CO621" s="12"/>
      <c r="CP621" s="12"/>
      <c r="CQ621" s="12"/>
      <c r="CR621" s="12"/>
      <c r="CS621" s="12"/>
      <c r="CT621" s="230"/>
      <c r="CU621" s="230"/>
      <c r="CV621" s="469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38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59"/>
      <c r="EF621" s="12"/>
      <c r="EG621" s="12"/>
      <c r="EH621" s="12"/>
      <c r="EI621" s="12"/>
      <c r="EJ621" s="12"/>
      <c r="EK621" s="38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59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39"/>
      <c r="GD621" s="12"/>
      <c r="GE621" s="12"/>
      <c r="GF621" s="12"/>
      <c r="GG621" s="12"/>
      <c r="GH621" s="12"/>
    </row>
    <row r="622" spans="1:190" ht="12.5" x14ac:dyDescent="0.25">
      <c r="A622" s="478"/>
      <c r="B622" s="12"/>
      <c r="C622" s="12"/>
      <c r="D622" s="12"/>
      <c r="E622" s="12"/>
      <c r="F622" s="12"/>
      <c r="G622" s="38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38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59"/>
      <c r="AQ622" s="12"/>
      <c r="AR622" s="12"/>
      <c r="AS622" s="12"/>
      <c r="AT622" s="12"/>
      <c r="AU622" s="12"/>
      <c r="AV622" s="38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38"/>
      <c r="BP622" s="12"/>
      <c r="BQ622" s="12"/>
      <c r="BR622" s="12"/>
      <c r="BS622" s="12"/>
      <c r="BT622" s="12"/>
      <c r="BU622" s="38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38"/>
      <c r="CO622" s="12"/>
      <c r="CP622" s="12"/>
      <c r="CQ622" s="12"/>
      <c r="CR622" s="12"/>
      <c r="CS622" s="12"/>
      <c r="CT622" s="230"/>
      <c r="CU622" s="230"/>
      <c r="CV622" s="469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38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59"/>
      <c r="EF622" s="12"/>
      <c r="EG622" s="12"/>
      <c r="EH622" s="12"/>
      <c r="EI622" s="12"/>
      <c r="EJ622" s="12"/>
      <c r="EK622" s="38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59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39"/>
      <c r="GD622" s="12"/>
      <c r="GE622" s="12"/>
      <c r="GF622" s="12"/>
      <c r="GG622" s="12"/>
      <c r="GH622" s="12"/>
    </row>
    <row r="623" spans="1:190" ht="12.5" x14ac:dyDescent="0.25">
      <c r="A623" s="478"/>
      <c r="B623" s="12"/>
      <c r="C623" s="12"/>
      <c r="D623" s="12"/>
      <c r="E623" s="12"/>
      <c r="F623" s="12"/>
      <c r="G623" s="38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38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59"/>
      <c r="AQ623" s="12"/>
      <c r="AR623" s="12"/>
      <c r="AS623" s="12"/>
      <c r="AT623" s="12"/>
      <c r="AU623" s="12"/>
      <c r="AV623" s="38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38"/>
      <c r="BP623" s="12"/>
      <c r="BQ623" s="12"/>
      <c r="BR623" s="12"/>
      <c r="BS623" s="12"/>
      <c r="BT623" s="12"/>
      <c r="BU623" s="38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38"/>
      <c r="CO623" s="12"/>
      <c r="CP623" s="12"/>
      <c r="CQ623" s="12"/>
      <c r="CR623" s="12"/>
      <c r="CS623" s="12"/>
      <c r="CT623" s="230"/>
      <c r="CU623" s="230"/>
      <c r="CV623" s="469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38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59"/>
      <c r="EF623" s="12"/>
      <c r="EG623" s="12"/>
      <c r="EH623" s="12"/>
      <c r="EI623" s="12"/>
      <c r="EJ623" s="12"/>
      <c r="EK623" s="38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59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39"/>
      <c r="GD623" s="12"/>
      <c r="GE623" s="12"/>
      <c r="GF623" s="12"/>
      <c r="GG623" s="12"/>
      <c r="GH623" s="12"/>
    </row>
    <row r="624" spans="1:190" ht="12.5" x14ac:dyDescent="0.25">
      <c r="A624" s="478"/>
      <c r="B624" s="12"/>
      <c r="C624" s="12"/>
      <c r="D624" s="12"/>
      <c r="E624" s="12"/>
      <c r="F624" s="12"/>
      <c r="G624" s="38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38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59"/>
      <c r="AQ624" s="12"/>
      <c r="AR624" s="12"/>
      <c r="AS624" s="12"/>
      <c r="AT624" s="12"/>
      <c r="AU624" s="12"/>
      <c r="AV624" s="38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38"/>
      <c r="BP624" s="12"/>
      <c r="BQ624" s="12"/>
      <c r="BR624" s="12"/>
      <c r="BS624" s="12"/>
      <c r="BT624" s="12"/>
      <c r="BU624" s="38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38"/>
      <c r="CO624" s="12"/>
      <c r="CP624" s="12"/>
      <c r="CQ624" s="12"/>
      <c r="CR624" s="12"/>
      <c r="CS624" s="12"/>
      <c r="CT624" s="230"/>
      <c r="CU624" s="230"/>
      <c r="CV624" s="469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38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59"/>
      <c r="EF624" s="12"/>
      <c r="EG624" s="12"/>
      <c r="EH624" s="12"/>
      <c r="EI624" s="12"/>
      <c r="EJ624" s="12"/>
      <c r="EK624" s="38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59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39"/>
      <c r="GD624" s="12"/>
      <c r="GE624" s="12"/>
      <c r="GF624" s="12"/>
      <c r="GG624" s="12"/>
      <c r="GH624" s="12"/>
    </row>
    <row r="625" spans="1:190" ht="12.5" x14ac:dyDescent="0.25">
      <c r="A625" s="478"/>
      <c r="B625" s="12"/>
      <c r="C625" s="12"/>
      <c r="D625" s="12"/>
      <c r="E625" s="12"/>
      <c r="F625" s="12"/>
      <c r="G625" s="38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38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59"/>
      <c r="AQ625" s="12"/>
      <c r="AR625" s="12"/>
      <c r="AS625" s="12"/>
      <c r="AT625" s="12"/>
      <c r="AU625" s="12"/>
      <c r="AV625" s="38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38"/>
      <c r="BP625" s="12"/>
      <c r="BQ625" s="12"/>
      <c r="BR625" s="12"/>
      <c r="BS625" s="12"/>
      <c r="BT625" s="12"/>
      <c r="BU625" s="38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38"/>
      <c r="CO625" s="12"/>
      <c r="CP625" s="12"/>
      <c r="CQ625" s="12"/>
      <c r="CR625" s="12"/>
      <c r="CS625" s="12"/>
      <c r="CT625" s="230"/>
      <c r="CU625" s="230"/>
      <c r="CV625" s="469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38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59"/>
      <c r="EF625" s="12"/>
      <c r="EG625" s="12"/>
      <c r="EH625" s="12"/>
      <c r="EI625" s="12"/>
      <c r="EJ625" s="12"/>
      <c r="EK625" s="38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59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39"/>
      <c r="GD625" s="12"/>
      <c r="GE625" s="12"/>
      <c r="GF625" s="12"/>
      <c r="GG625" s="12"/>
      <c r="GH625" s="12"/>
    </row>
    <row r="626" spans="1:190" ht="12.5" x14ac:dyDescent="0.25">
      <c r="A626" s="478"/>
      <c r="B626" s="12"/>
      <c r="C626" s="12"/>
      <c r="D626" s="12"/>
      <c r="E626" s="12"/>
      <c r="F626" s="12"/>
      <c r="G626" s="38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38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59"/>
      <c r="AQ626" s="12"/>
      <c r="AR626" s="12"/>
      <c r="AS626" s="12"/>
      <c r="AT626" s="12"/>
      <c r="AU626" s="12"/>
      <c r="AV626" s="38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38"/>
      <c r="BP626" s="12"/>
      <c r="BQ626" s="12"/>
      <c r="BR626" s="12"/>
      <c r="BS626" s="12"/>
      <c r="BT626" s="12"/>
      <c r="BU626" s="38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38"/>
      <c r="CO626" s="12"/>
      <c r="CP626" s="12"/>
      <c r="CQ626" s="12"/>
      <c r="CR626" s="12"/>
      <c r="CS626" s="12"/>
      <c r="CT626" s="230"/>
      <c r="CU626" s="230"/>
      <c r="CV626" s="469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38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59"/>
      <c r="EF626" s="12"/>
      <c r="EG626" s="12"/>
      <c r="EH626" s="12"/>
      <c r="EI626" s="12"/>
      <c r="EJ626" s="12"/>
      <c r="EK626" s="38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59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39"/>
      <c r="GD626" s="12"/>
      <c r="GE626" s="12"/>
      <c r="GF626" s="12"/>
      <c r="GG626" s="12"/>
      <c r="GH626" s="12"/>
    </row>
    <row r="627" spans="1:190" ht="12.5" x14ac:dyDescent="0.25">
      <c r="A627" s="478"/>
      <c r="B627" s="12"/>
      <c r="C627" s="12"/>
      <c r="D627" s="12"/>
      <c r="E627" s="12"/>
      <c r="F627" s="12"/>
      <c r="G627" s="38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38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59"/>
      <c r="AQ627" s="12"/>
      <c r="AR627" s="12"/>
      <c r="AS627" s="12"/>
      <c r="AT627" s="12"/>
      <c r="AU627" s="12"/>
      <c r="AV627" s="38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38"/>
      <c r="BP627" s="12"/>
      <c r="BQ627" s="12"/>
      <c r="BR627" s="12"/>
      <c r="BS627" s="12"/>
      <c r="BT627" s="12"/>
      <c r="BU627" s="38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38"/>
      <c r="CO627" s="12"/>
      <c r="CP627" s="12"/>
      <c r="CQ627" s="12"/>
      <c r="CR627" s="12"/>
      <c r="CS627" s="12"/>
      <c r="CT627" s="230"/>
      <c r="CU627" s="230"/>
      <c r="CV627" s="469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38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59"/>
      <c r="EF627" s="12"/>
      <c r="EG627" s="12"/>
      <c r="EH627" s="12"/>
      <c r="EI627" s="12"/>
      <c r="EJ627" s="12"/>
      <c r="EK627" s="38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59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39"/>
      <c r="GD627" s="12"/>
      <c r="GE627" s="12"/>
      <c r="GF627" s="12"/>
      <c r="GG627" s="12"/>
      <c r="GH627" s="12"/>
    </row>
    <row r="628" spans="1:190" ht="12.5" x14ac:dyDescent="0.25">
      <c r="A628" s="478"/>
      <c r="B628" s="12"/>
      <c r="C628" s="12"/>
      <c r="D628" s="12"/>
      <c r="E628" s="12"/>
      <c r="F628" s="12"/>
      <c r="G628" s="38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38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59"/>
      <c r="AQ628" s="12"/>
      <c r="AR628" s="12"/>
      <c r="AS628" s="12"/>
      <c r="AT628" s="12"/>
      <c r="AU628" s="12"/>
      <c r="AV628" s="38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38"/>
      <c r="BP628" s="12"/>
      <c r="BQ628" s="12"/>
      <c r="BR628" s="12"/>
      <c r="BS628" s="12"/>
      <c r="BT628" s="12"/>
      <c r="BU628" s="38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38"/>
      <c r="CO628" s="12"/>
      <c r="CP628" s="12"/>
      <c r="CQ628" s="12"/>
      <c r="CR628" s="12"/>
      <c r="CS628" s="12"/>
      <c r="CT628" s="230"/>
      <c r="CU628" s="230"/>
      <c r="CV628" s="469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38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59"/>
      <c r="EF628" s="12"/>
      <c r="EG628" s="12"/>
      <c r="EH628" s="12"/>
      <c r="EI628" s="12"/>
      <c r="EJ628" s="12"/>
      <c r="EK628" s="38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59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39"/>
      <c r="GD628" s="12"/>
      <c r="GE628" s="12"/>
      <c r="GF628" s="12"/>
      <c r="GG628" s="12"/>
      <c r="GH628" s="12"/>
    </row>
    <row r="629" spans="1:190" ht="12.5" x14ac:dyDescent="0.25">
      <c r="A629" s="478"/>
      <c r="B629" s="12"/>
      <c r="C629" s="12"/>
      <c r="D629" s="12"/>
      <c r="E629" s="12"/>
      <c r="F629" s="12"/>
      <c r="G629" s="38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38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59"/>
      <c r="AQ629" s="12"/>
      <c r="AR629" s="12"/>
      <c r="AS629" s="12"/>
      <c r="AT629" s="12"/>
      <c r="AU629" s="12"/>
      <c r="AV629" s="38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38"/>
      <c r="BP629" s="12"/>
      <c r="BQ629" s="12"/>
      <c r="BR629" s="12"/>
      <c r="BS629" s="12"/>
      <c r="BT629" s="12"/>
      <c r="BU629" s="38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38"/>
      <c r="CO629" s="12"/>
      <c r="CP629" s="12"/>
      <c r="CQ629" s="12"/>
      <c r="CR629" s="12"/>
      <c r="CS629" s="12"/>
      <c r="CT629" s="230"/>
      <c r="CU629" s="230"/>
      <c r="CV629" s="469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38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59"/>
      <c r="EF629" s="12"/>
      <c r="EG629" s="12"/>
      <c r="EH629" s="12"/>
      <c r="EI629" s="12"/>
      <c r="EJ629" s="12"/>
      <c r="EK629" s="38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59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39"/>
      <c r="GD629" s="12"/>
      <c r="GE629" s="12"/>
      <c r="GF629" s="12"/>
      <c r="GG629" s="12"/>
      <c r="GH629" s="12"/>
    </row>
    <row r="630" spans="1:190" ht="12.5" x14ac:dyDescent="0.25">
      <c r="A630" s="478"/>
      <c r="B630" s="12"/>
      <c r="C630" s="12"/>
      <c r="D630" s="12"/>
      <c r="E630" s="12"/>
      <c r="F630" s="12"/>
      <c r="G630" s="38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38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59"/>
      <c r="AQ630" s="12"/>
      <c r="AR630" s="12"/>
      <c r="AS630" s="12"/>
      <c r="AT630" s="12"/>
      <c r="AU630" s="12"/>
      <c r="AV630" s="38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38"/>
      <c r="BP630" s="12"/>
      <c r="BQ630" s="12"/>
      <c r="BR630" s="12"/>
      <c r="BS630" s="12"/>
      <c r="BT630" s="12"/>
      <c r="BU630" s="38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38"/>
      <c r="CO630" s="12"/>
      <c r="CP630" s="12"/>
      <c r="CQ630" s="12"/>
      <c r="CR630" s="12"/>
      <c r="CS630" s="12"/>
      <c r="CT630" s="230"/>
      <c r="CU630" s="230"/>
      <c r="CV630" s="469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38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59"/>
      <c r="EF630" s="12"/>
      <c r="EG630" s="12"/>
      <c r="EH630" s="12"/>
      <c r="EI630" s="12"/>
      <c r="EJ630" s="12"/>
      <c r="EK630" s="38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59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39"/>
      <c r="GD630" s="12"/>
      <c r="GE630" s="12"/>
      <c r="GF630" s="12"/>
      <c r="GG630" s="12"/>
      <c r="GH630" s="12"/>
    </row>
    <row r="631" spans="1:190" ht="12.5" x14ac:dyDescent="0.25">
      <c r="A631" s="478"/>
      <c r="B631" s="12"/>
      <c r="C631" s="12"/>
      <c r="D631" s="12"/>
      <c r="E631" s="12"/>
      <c r="F631" s="12"/>
      <c r="G631" s="38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38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59"/>
      <c r="AQ631" s="12"/>
      <c r="AR631" s="12"/>
      <c r="AS631" s="12"/>
      <c r="AT631" s="12"/>
      <c r="AU631" s="12"/>
      <c r="AV631" s="38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38"/>
      <c r="BP631" s="12"/>
      <c r="BQ631" s="12"/>
      <c r="BR631" s="12"/>
      <c r="BS631" s="12"/>
      <c r="BT631" s="12"/>
      <c r="BU631" s="38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38"/>
      <c r="CO631" s="12"/>
      <c r="CP631" s="12"/>
      <c r="CQ631" s="12"/>
      <c r="CR631" s="12"/>
      <c r="CS631" s="12"/>
      <c r="CT631" s="230"/>
      <c r="CU631" s="230"/>
      <c r="CV631" s="469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38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59"/>
      <c r="EF631" s="12"/>
      <c r="EG631" s="12"/>
      <c r="EH631" s="12"/>
      <c r="EI631" s="12"/>
      <c r="EJ631" s="12"/>
      <c r="EK631" s="38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59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39"/>
      <c r="GD631" s="12"/>
      <c r="GE631" s="12"/>
      <c r="GF631" s="12"/>
      <c r="GG631" s="12"/>
      <c r="GH631" s="12"/>
    </row>
    <row r="632" spans="1:190" ht="12.5" x14ac:dyDescent="0.25">
      <c r="A632" s="478"/>
      <c r="B632" s="12"/>
      <c r="C632" s="12"/>
      <c r="D632" s="12"/>
      <c r="E632" s="12"/>
      <c r="F632" s="12"/>
      <c r="G632" s="38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38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59"/>
      <c r="AQ632" s="12"/>
      <c r="AR632" s="12"/>
      <c r="AS632" s="12"/>
      <c r="AT632" s="12"/>
      <c r="AU632" s="12"/>
      <c r="AV632" s="38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38"/>
      <c r="BP632" s="12"/>
      <c r="BQ632" s="12"/>
      <c r="BR632" s="12"/>
      <c r="BS632" s="12"/>
      <c r="BT632" s="12"/>
      <c r="BU632" s="38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38"/>
      <c r="CO632" s="12"/>
      <c r="CP632" s="12"/>
      <c r="CQ632" s="12"/>
      <c r="CR632" s="12"/>
      <c r="CS632" s="12"/>
      <c r="CT632" s="230"/>
      <c r="CU632" s="230"/>
      <c r="CV632" s="469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38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59"/>
      <c r="EF632" s="12"/>
      <c r="EG632" s="12"/>
      <c r="EH632" s="12"/>
      <c r="EI632" s="12"/>
      <c r="EJ632" s="12"/>
      <c r="EK632" s="38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59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39"/>
      <c r="GD632" s="12"/>
      <c r="GE632" s="12"/>
      <c r="GF632" s="12"/>
      <c r="GG632" s="12"/>
      <c r="GH632" s="12"/>
    </row>
    <row r="633" spans="1:190" ht="12.5" x14ac:dyDescent="0.25">
      <c r="A633" s="478"/>
      <c r="B633" s="12"/>
      <c r="C633" s="12"/>
      <c r="D633" s="12"/>
      <c r="E633" s="12"/>
      <c r="F633" s="12"/>
      <c r="G633" s="38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38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59"/>
      <c r="AQ633" s="12"/>
      <c r="AR633" s="12"/>
      <c r="AS633" s="12"/>
      <c r="AT633" s="12"/>
      <c r="AU633" s="12"/>
      <c r="AV633" s="38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38"/>
      <c r="BP633" s="12"/>
      <c r="BQ633" s="12"/>
      <c r="BR633" s="12"/>
      <c r="BS633" s="12"/>
      <c r="BT633" s="12"/>
      <c r="BU633" s="38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38"/>
      <c r="CO633" s="12"/>
      <c r="CP633" s="12"/>
      <c r="CQ633" s="12"/>
      <c r="CR633" s="12"/>
      <c r="CS633" s="12"/>
      <c r="CT633" s="230"/>
      <c r="CU633" s="230"/>
      <c r="CV633" s="469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38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59"/>
      <c r="EF633" s="12"/>
      <c r="EG633" s="12"/>
      <c r="EH633" s="12"/>
      <c r="EI633" s="12"/>
      <c r="EJ633" s="12"/>
      <c r="EK633" s="38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59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39"/>
      <c r="GD633" s="12"/>
      <c r="GE633" s="12"/>
      <c r="GF633" s="12"/>
      <c r="GG633" s="12"/>
      <c r="GH633" s="12"/>
    </row>
    <row r="634" spans="1:190" ht="12.5" x14ac:dyDescent="0.25">
      <c r="A634" s="478"/>
      <c r="B634" s="12"/>
      <c r="C634" s="12"/>
      <c r="D634" s="12"/>
      <c r="E634" s="12"/>
      <c r="F634" s="12"/>
      <c r="G634" s="38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38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59"/>
      <c r="AQ634" s="12"/>
      <c r="AR634" s="12"/>
      <c r="AS634" s="12"/>
      <c r="AT634" s="12"/>
      <c r="AU634" s="12"/>
      <c r="AV634" s="38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38"/>
      <c r="BP634" s="12"/>
      <c r="BQ634" s="12"/>
      <c r="BR634" s="12"/>
      <c r="BS634" s="12"/>
      <c r="BT634" s="12"/>
      <c r="BU634" s="38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38"/>
      <c r="CO634" s="12"/>
      <c r="CP634" s="12"/>
      <c r="CQ634" s="12"/>
      <c r="CR634" s="12"/>
      <c r="CS634" s="12"/>
      <c r="CT634" s="230"/>
      <c r="CU634" s="230"/>
      <c r="CV634" s="469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38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59"/>
      <c r="EF634" s="12"/>
      <c r="EG634" s="12"/>
      <c r="EH634" s="12"/>
      <c r="EI634" s="12"/>
      <c r="EJ634" s="12"/>
      <c r="EK634" s="38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59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39"/>
      <c r="GD634" s="12"/>
      <c r="GE634" s="12"/>
      <c r="GF634" s="12"/>
      <c r="GG634" s="12"/>
      <c r="GH634" s="12"/>
    </row>
    <row r="635" spans="1:190" ht="12.5" x14ac:dyDescent="0.25">
      <c r="A635" s="478"/>
      <c r="B635" s="12"/>
      <c r="C635" s="12"/>
      <c r="D635" s="12"/>
      <c r="E635" s="12"/>
      <c r="F635" s="12"/>
      <c r="G635" s="38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38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59"/>
      <c r="AQ635" s="12"/>
      <c r="AR635" s="12"/>
      <c r="AS635" s="12"/>
      <c r="AT635" s="12"/>
      <c r="AU635" s="12"/>
      <c r="AV635" s="38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38"/>
      <c r="BP635" s="12"/>
      <c r="BQ635" s="12"/>
      <c r="BR635" s="12"/>
      <c r="BS635" s="12"/>
      <c r="BT635" s="12"/>
      <c r="BU635" s="38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38"/>
      <c r="CO635" s="12"/>
      <c r="CP635" s="12"/>
      <c r="CQ635" s="12"/>
      <c r="CR635" s="12"/>
      <c r="CS635" s="12"/>
      <c r="CT635" s="230"/>
      <c r="CU635" s="230"/>
      <c r="CV635" s="469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38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59"/>
      <c r="EF635" s="12"/>
      <c r="EG635" s="12"/>
      <c r="EH635" s="12"/>
      <c r="EI635" s="12"/>
      <c r="EJ635" s="12"/>
      <c r="EK635" s="38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59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39"/>
      <c r="GD635" s="12"/>
      <c r="GE635" s="12"/>
      <c r="GF635" s="12"/>
      <c r="GG635" s="12"/>
      <c r="GH635" s="12"/>
    </row>
    <row r="636" spans="1:190" ht="12.5" x14ac:dyDescent="0.25">
      <c r="A636" s="478"/>
      <c r="B636" s="12"/>
      <c r="C636" s="12"/>
      <c r="D636" s="12"/>
      <c r="E636" s="12"/>
      <c r="F636" s="12"/>
      <c r="G636" s="38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38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59"/>
      <c r="AQ636" s="12"/>
      <c r="AR636" s="12"/>
      <c r="AS636" s="12"/>
      <c r="AT636" s="12"/>
      <c r="AU636" s="12"/>
      <c r="AV636" s="38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38"/>
      <c r="BP636" s="12"/>
      <c r="BQ636" s="12"/>
      <c r="BR636" s="12"/>
      <c r="BS636" s="12"/>
      <c r="BT636" s="12"/>
      <c r="BU636" s="38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38"/>
      <c r="CO636" s="12"/>
      <c r="CP636" s="12"/>
      <c r="CQ636" s="12"/>
      <c r="CR636" s="12"/>
      <c r="CS636" s="12"/>
      <c r="CT636" s="230"/>
      <c r="CU636" s="230"/>
      <c r="CV636" s="469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38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59"/>
      <c r="EF636" s="12"/>
      <c r="EG636" s="12"/>
      <c r="EH636" s="12"/>
      <c r="EI636" s="12"/>
      <c r="EJ636" s="12"/>
      <c r="EK636" s="38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59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39"/>
      <c r="GD636" s="12"/>
      <c r="GE636" s="12"/>
      <c r="GF636" s="12"/>
      <c r="GG636" s="12"/>
      <c r="GH636" s="12"/>
    </row>
    <row r="637" spans="1:190" ht="12.5" x14ac:dyDescent="0.25">
      <c r="A637" s="478"/>
      <c r="B637" s="12"/>
      <c r="C637" s="12"/>
      <c r="D637" s="12"/>
      <c r="E637" s="12"/>
      <c r="F637" s="12"/>
      <c r="G637" s="38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38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59"/>
      <c r="AQ637" s="12"/>
      <c r="AR637" s="12"/>
      <c r="AS637" s="12"/>
      <c r="AT637" s="12"/>
      <c r="AU637" s="12"/>
      <c r="AV637" s="38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38"/>
      <c r="BP637" s="12"/>
      <c r="BQ637" s="12"/>
      <c r="BR637" s="12"/>
      <c r="BS637" s="12"/>
      <c r="BT637" s="12"/>
      <c r="BU637" s="38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38"/>
      <c r="CO637" s="12"/>
      <c r="CP637" s="12"/>
      <c r="CQ637" s="12"/>
      <c r="CR637" s="12"/>
      <c r="CS637" s="12"/>
      <c r="CT637" s="230"/>
      <c r="CU637" s="230"/>
      <c r="CV637" s="469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38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59"/>
      <c r="EF637" s="12"/>
      <c r="EG637" s="12"/>
      <c r="EH637" s="12"/>
      <c r="EI637" s="12"/>
      <c r="EJ637" s="12"/>
      <c r="EK637" s="38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59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39"/>
      <c r="GD637" s="12"/>
      <c r="GE637" s="12"/>
      <c r="GF637" s="12"/>
      <c r="GG637" s="12"/>
      <c r="GH637" s="12"/>
    </row>
    <row r="638" spans="1:190" ht="12.5" x14ac:dyDescent="0.25">
      <c r="A638" s="478"/>
      <c r="B638" s="12"/>
      <c r="C638" s="12"/>
      <c r="D638" s="12"/>
      <c r="E638" s="12"/>
      <c r="F638" s="12"/>
      <c r="G638" s="38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38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59"/>
      <c r="AQ638" s="12"/>
      <c r="AR638" s="12"/>
      <c r="AS638" s="12"/>
      <c r="AT638" s="12"/>
      <c r="AU638" s="12"/>
      <c r="AV638" s="38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38"/>
      <c r="BP638" s="12"/>
      <c r="BQ638" s="12"/>
      <c r="BR638" s="12"/>
      <c r="BS638" s="12"/>
      <c r="BT638" s="12"/>
      <c r="BU638" s="38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38"/>
      <c r="CO638" s="12"/>
      <c r="CP638" s="12"/>
      <c r="CQ638" s="12"/>
      <c r="CR638" s="12"/>
      <c r="CS638" s="12"/>
      <c r="CT638" s="230"/>
      <c r="CU638" s="230"/>
      <c r="CV638" s="469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38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59"/>
      <c r="EF638" s="12"/>
      <c r="EG638" s="12"/>
      <c r="EH638" s="12"/>
      <c r="EI638" s="12"/>
      <c r="EJ638" s="12"/>
      <c r="EK638" s="38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59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39"/>
      <c r="GD638" s="12"/>
      <c r="GE638" s="12"/>
      <c r="GF638" s="12"/>
      <c r="GG638" s="12"/>
      <c r="GH638" s="12"/>
    </row>
    <row r="639" spans="1:190" ht="12.5" x14ac:dyDescent="0.25">
      <c r="A639" s="478"/>
      <c r="B639" s="12"/>
      <c r="C639" s="12"/>
      <c r="D639" s="12"/>
      <c r="E639" s="12"/>
      <c r="F639" s="12"/>
      <c r="G639" s="38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38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59"/>
      <c r="AQ639" s="12"/>
      <c r="AR639" s="12"/>
      <c r="AS639" s="12"/>
      <c r="AT639" s="12"/>
      <c r="AU639" s="12"/>
      <c r="AV639" s="38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38"/>
      <c r="BP639" s="12"/>
      <c r="BQ639" s="12"/>
      <c r="BR639" s="12"/>
      <c r="BS639" s="12"/>
      <c r="BT639" s="12"/>
      <c r="BU639" s="38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38"/>
      <c r="CO639" s="12"/>
      <c r="CP639" s="12"/>
      <c r="CQ639" s="12"/>
      <c r="CR639" s="12"/>
      <c r="CS639" s="12"/>
      <c r="CT639" s="230"/>
      <c r="CU639" s="230"/>
      <c r="CV639" s="469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38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59"/>
      <c r="EF639" s="12"/>
      <c r="EG639" s="12"/>
      <c r="EH639" s="12"/>
      <c r="EI639" s="12"/>
      <c r="EJ639" s="12"/>
      <c r="EK639" s="38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59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39"/>
      <c r="GD639" s="12"/>
      <c r="GE639" s="12"/>
      <c r="GF639" s="12"/>
      <c r="GG639" s="12"/>
      <c r="GH639" s="12"/>
    </row>
    <row r="640" spans="1:190" ht="12.5" x14ac:dyDescent="0.25">
      <c r="A640" s="478"/>
      <c r="B640" s="12"/>
      <c r="C640" s="12"/>
      <c r="D640" s="12"/>
      <c r="E640" s="12"/>
      <c r="F640" s="12"/>
      <c r="G640" s="38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38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59"/>
      <c r="AQ640" s="12"/>
      <c r="AR640" s="12"/>
      <c r="AS640" s="12"/>
      <c r="AT640" s="12"/>
      <c r="AU640" s="12"/>
      <c r="AV640" s="38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38"/>
      <c r="BP640" s="12"/>
      <c r="BQ640" s="12"/>
      <c r="BR640" s="12"/>
      <c r="BS640" s="12"/>
      <c r="BT640" s="12"/>
      <c r="BU640" s="38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38"/>
      <c r="CO640" s="12"/>
      <c r="CP640" s="12"/>
      <c r="CQ640" s="12"/>
      <c r="CR640" s="12"/>
      <c r="CS640" s="12"/>
      <c r="CT640" s="230"/>
      <c r="CU640" s="230"/>
      <c r="CV640" s="469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38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59"/>
      <c r="EF640" s="12"/>
      <c r="EG640" s="12"/>
      <c r="EH640" s="12"/>
      <c r="EI640" s="12"/>
      <c r="EJ640" s="12"/>
      <c r="EK640" s="38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59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39"/>
      <c r="GD640" s="12"/>
      <c r="GE640" s="12"/>
      <c r="GF640" s="12"/>
      <c r="GG640" s="12"/>
      <c r="GH640" s="12"/>
    </row>
    <row r="641" spans="1:190" ht="12.5" x14ac:dyDescent="0.25">
      <c r="A641" s="478"/>
      <c r="B641" s="12"/>
      <c r="C641" s="12"/>
      <c r="D641" s="12"/>
      <c r="E641" s="12"/>
      <c r="F641" s="12"/>
      <c r="G641" s="38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38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59"/>
      <c r="AQ641" s="12"/>
      <c r="AR641" s="12"/>
      <c r="AS641" s="12"/>
      <c r="AT641" s="12"/>
      <c r="AU641" s="12"/>
      <c r="AV641" s="38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38"/>
      <c r="BP641" s="12"/>
      <c r="BQ641" s="12"/>
      <c r="BR641" s="12"/>
      <c r="BS641" s="12"/>
      <c r="BT641" s="12"/>
      <c r="BU641" s="38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38"/>
      <c r="CO641" s="12"/>
      <c r="CP641" s="12"/>
      <c r="CQ641" s="12"/>
      <c r="CR641" s="12"/>
      <c r="CS641" s="12"/>
      <c r="CT641" s="230"/>
      <c r="CU641" s="230"/>
      <c r="CV641" s="469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38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59"/>
      <c r="EF641" s="12"/>
      <c r="EG641" s="12"/>
      <c r="EH641" s="12"/>
      <c r="EI641" s="12"/>
      <c r="EJ641" s="12"/>
      <c r="EK641" s="38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59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39"/>
      <c r="GD641" s="12"/>
      <c r="GE641" s="12"/>
      <c r="GF641" s="12"/>
      <c r="GG641" s="12"/>
      <c r="GH641" s="12"/>
    </row>
    <row r="642" spans="1:190" ht="12.5" x14ac:dyDescent="0.25">
      <c r="A642" s="478"/>
      <c r="B642" s="12"/>
      <c r="C642" s="12"/>
      <c r="D642" s="12"/>
      <c r="E642" s="12"/>
      <c r="F642" s="12"/>
      <c r="G642" s="38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38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59"/>
      <c r="AQ642" s="12"/>
      <c r="AR642" s="12"/>
      <c r="AS642" s="12"/>
      <c r="AT642" s="12"/>
      <c r="AU642" s="12"/>
      <c r="AV642" s="38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38"/>
      <c r="BP642" s="12"/>
      <c r="BQ642" s="12"/>
      <c r="BR642" s="12"/>
      <c r="BS642" s="12"/>
      <c r="BT642" s="12"/>
      <c r="BU642" s="38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38"/>
      <c r="CO642" s="12"/>
      <c r="CP642" s="12"/>
      <c r="CQ642" s="12"/>
      <c r="CR642" s="12"/>
      <c r="CS642" s="12"/>
      <c r="CT642" s="230"/>
      <c r="CU642" s="230"/>
      <c r="CV642" s="469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38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59"/>
      <c r="EF642" s="12"/>
      <c r="EG642" s="12"/>
      <c r="EH642" s="12"/>
      <c r="EI642" s="12"/>
      <c r="EJ642" s="12"/>
      <c r="EK642" s="38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59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39"/>
      <c r="GD642" s="12"/>
      <c r="GE642" s="12"/>
      <c r="GF642" s="12"/>
      <c r="GG642" s="12"/>
      <c r="GH642" s="12"/>
    </row>
    <row r="643" spans="1:190" ht="12.5" x14ac:dyDescent="0.25">
      <c r="A643" s="478"/>
      <c r="B643" s="12"/>
      <c r="C643" s="12"/>
      <c r="D643" s="12"/>
      <c r="E643" s="12"/>
      <c r="F643" s="12"/>
      <c r="G643" s="38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38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59"/>
      <c r="AQ643" s="12"/>
      <c r="AR643" s="12"/>
      <c r="AS643" s="12"/>
      <c r="AT643" s="12"/>
      <c r="AU643" s="12"/>
      <c r="AV643" s="38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38"/>
      <c r="BP643" s="12"/>
      <c r="BQ643" s="12"/>
      <c r="BR643" s="12"/>
      <c r="BS643" s="12"/>
      <c r="BT643" s="12"/>
      <c r="BU643" s="38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38"/>
      <c r="CO643" s="12"/>
      <c r="CP643" s="12"/>
      <c r="CQ643" s="12"/>
      <c r="CR643" s="12"/>
      <c r="CS643" s="12"/>
      <c r="CT643" s="230"/>
      <c r="CU643" s="230"/>
      <c r="CV643" s="469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38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59"/>
      <c r="EF643" s="12"/>
      <c r="EG643" s="12"/>
      <c r="EH643" s="12"/>
      <c r="EI643" s="12"/>
      <c r="EJ643" s="12"/>
      <c r="EK643" s="38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59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39"/>
      <c r="GD643" s="12"/>
      <c r="GE643" s="12"/>
      <c r="GF643" s="12"/>
      <c r="GG643" s="12"/>
      <c r="GH643" s="12"/>
    </row>
    <row r="644" spans="1:190" ht="12.5" x14ac:dyDescent="0.25">
      <c r="A644" s="478"/>
      <c r="B644" s="12"/>
      <c r="C644" s="12"/>
      <c r="D644" s="12"/>
      <c r="E644" s="12"/>
      <c r="F644" s="12"/>
      <c r="G644" s="38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38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59"/>
      <c r="AQ644" s="12"/>
      <c r="AR644" s="12"/>
      <c r="AS644" s="12"/>
      <c r="AT644" s="12"/>
      <c r="AU644" s="12"/>
      <c r="AV644" s="38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38"/>
      <c r="BP644" s="12"/>
      <c r="BQ644" s="12"/>
      <c r="BR644" s="12"/>
      <c r="BS644" s="12"/>
      <c r="BT644" s="12"/>
      <c r="BU644" s="38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38"/>
      <c r="CO644" s="12"/>
      <c r="CP644" s="12"/>
      <c r="CQ644" s="12"/>
      <c r="CR644" s="12"/>
      <c r="CS644" s="12"/>
      <c r="CT644" s="230"/>
      <c r="CU644" s="230"/>
      <c r="CV644" s="469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38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59"/>
      <c r="EF644" s="12"/>
      <c r="EG644" s="12"/>
      <c r="EH644" s="12"/>
      <c r="EI644" s="12"/>
      <c r="EJ644" s="12"/>
      <c r="EK644" s="38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59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39"/>
      <c r="GD644" s="12"/>
      <c r="GE644" s="12"/>
      <c r="GF644" s="12"/>
      <c r="GG644" s="12"/>
      <c r="GH644" s="12"/>
    </row>
    <row r="645" spans="1:190" ht="12.5" x14ac:dyDescent="0.25">
      <c r="A645" s="478"/>
      <c r="B645" s="12"/>
      <c r="C645" s="12"/>
      <c r="D645" s="12"/>
      <c r="E645" s="12"/>
      <c r="F645" s="12"/>
      <c r="G645" s="38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38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59"/>
      <c r="AQ645" s="12"/>
      <c r="AR645" s="12"/>
      <c r="AS645" s="12"/>
      <c r="AT645" s="12"/>
      <c r="AU645" s="12"/>
      <c r="AV645" s="38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38"/>
      <c r="BP645" s="12"/>
      <c r="BQ645" s="12"/>
      <c r="BR645" s="12"/>
      <c r="BS645" s="12"/>
      <c r="BT645" s="12"/>
      <c r="BU645" s="38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38"/>
      <c r="CO645" s="12"/>
      <c r="CP645" s="12"/>
      <c r="CQ645" s="12"/>
      <c r="CR645" s="12"/>
      <c r="CS645" s="12"/>
      <c r="CT645" s="230"/>
      <c r="CU645" s="230"/>
      <c r="CV645" s="469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38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59"/>
      <c r="EF645" s="12"/>
      <c r="EG645" s="12"/>
      <c r="EH645" s="12"/>
      <c r="EI645" s="12"/>
      <c r="EJ645" s="12"/>
      <c r="EK645" s="38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59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39"/>
      <c r="GD645" s="12"/>
      <c r="GE645" s="12"/>
      <c r="GF645" s="12"/>
      <c r="GG645" s="12"/>
      <c r="GH645" s="12"/>
    </row>
    <row r="646" spans="1:190" ht="12.5" x14ac:dyDescent="0.25">
      <c r="A646" s="478"/>
      <c r="B646" s="12"/>
      <c r="C646" s="12"/>
      <c r="D646" s="12"/>
      <c r="E646" s="12"/>
      <c r="F646" s="12"/>
      <c r="G646" s="38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38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59"/>
      <c r="AQ646" s="12"/>
      <c r="AR646" s="12"/>
      <c r="AS646" s="12"/>
      <c r="AT646" s="12"/>
      <c r="AU646" s="12"/>
      <c r="AV646" s="38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38"/>
      <c r="BP646" s="12"/>
      <c r="BQ646" s="12"/>
      <c r="BR646" s="12"/>
      <c r="BS646" s="12"/>
      <c r="BT646" s="12"/>
      <c r="BU646" s="38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38"/>
      <c r="CO646" s="12"/>
      <c r="CP646" s="12"/>
      <c r="CQ646" s="12"/>
      <c r="CR646" s="12"/>
      <c r="CS646" s="12"/>
      <c r="CT646" s="230"/>
      <c r="CU646" s="230"/>
      <c r="CV646" s="469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38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59"/>
      <c r="EF646" s="12"/>
      <c r="EG646" s="12"/>
      <c r="EH646" s="12"/>
      <c r="EI646" s="12"/>
      <c r="EJ646" s="12"/>
      <c r="EK646" s="38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59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39"/>
      <c r="GD646" s="12"/>
      <c r="GE646" s="12"/>
      <c r="GF646" s="12"/>
      <c r="GG646" s="12"/>
      <c r="GH646" s="12"/>
    </row>
    <row r="647" spans="1:190" ht="12.5" x14ac:dyDescent="0.25">
      <c r="A647" s="478"/>
      <c r="B647" s="12"/>
      <c r="C647" s="12"/>
      <c r="D647" s="12"/>
      <c r="E647" s="12"/>
      <c r="F647" s="12"/>
      <c r="G647" s="38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38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59"/>
      <c r="AQ647" s="12"/>
      <c r="AR647" s="12"/>
      <c r="AS647" s="12"/>
      <c r="AT647" s="12"/>
      <c r="AU647" s="12"/>
      <c r="AV647" s="38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38"/>
      <c r="BP647" s="12"/>
      <c r="BQ647" s="12"/>
      <c r="BR647" s="12"/>
      <c r="BS647" s="12"/>
      <c r="BT647" s="12"/>
      <c r="BU647" s="38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38"/>
      <c r="CO647" s="12"/>
      <c r="CP647" s="12"/>
      <c r="CQ647" s="12"/>
      <c r="CR647" s="12"/>
      <c r="CS647" s="12"/>
      <c r="CT647" s="230"/>
      <c r="CU647" s="230"/>
      <c r="CV647" s="469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38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59"/>
      <c r="EF647" s="12"/>
      <c r="EG647" s="12"/>
      <c r="EH647" s="12"/>
      <c r="EI647" s="12"/>
      <c r="EJ647" s="12"/>
      <c r="EK647" s="38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59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39"/>
      <c r="GD647" s="12"/>
      <c r="GE647" s="12"/>
      <c r="GF647" s="12"/>
      <c r="GG647" s="12"/>
      <c r="GH647" s="12"/>
    </row>
    <row r="648" spans="1:190" ht="12.5" x14ac:dyDescent="0.25">
      <c r="A648" s="478"/>
      <c r="B648" s="12"/>
      <c r="C648" s="12"/>
      <c r="D648" s="12"/>
      <c r="E648" s="12"/>
      <c r="F648" s="12"/>
      <c r="G648" s="38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38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59"/>
      <c r="AQ648" s="12"/>
      <c r="AR648" s="12"/>
      <c r="AS648" s="12"/>
      <c r="AT648" s="12"/>
      <c r="AU648" s="12"/>
      <c r="AV648" s="38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38"/>
      <c r="BP648" s="12"/>
      <c r="BQ648" s="12"/>
      <c r="BR648" s="12"/>
      <c r="BS648" s="12"/>
      <c r="BT648" s="12"/>
      <c r="BU648" s="38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38"/>
      <c r="CO648" s="12"/>
      <c r="CP648" s="12"/>
      <c r="CQ648" s="12"/>
      <c r="CR648" s="12"/>
      <c r="CS648" s="12"/>
      <c r="CT648" s="230"/>
      <c r="CU648" s="230"/>
      <c r="CV648" s="469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38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59"/>
      <c r="EF648" s="12"/>
      <c r="EG648" s="12"/>
      <c r="EH648" s="12"/>
      <c r="EI648" s="12"/>
      <c r="EJ648" s="12"/>
      <c r="EK648" s="38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59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39"/>
      <c r="GD648" s="12"/>
      <c r="GE648" s="12"/>
      <c r="GF648" s="12"/>
      <c r="GG648" s="12"/>
      <c r="GH648" s="12"/>
    </row>
    <row r="649" spans="1:190" ht="12.5" x14ac:dyDescent="0.25">
      <c r="A649" s="478"/>
      <c r="B649" s="12"/>
      <c r="C649" s="12"/>
      <c r="D649" s="12"/>
      <c r="E649" s="12"/>
      <c r="F649" s="12"/>
      <c r="G649" s="38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38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59"/>
      <c r="AQ649" s="12"/>
      <c r="AR649" s="12"/>
      <c r="AS649" s="12"/>
      <c r="AT649" s="12"/>
      <c r="AU649" s="12"/>
      <c r="AV649" s="38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38"/>
      <c r="BP649" s="12"/>
      <c r="BQ649" s="12"/>
      <c r="BR649" s="12"/>
      <c r="BS649" s="12"/>
      <c r="BT649" s="12"/>
      <c r="BU649" s="38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38"/>
      <c r="CO649" s="12"/>
      <c r="CP649" s="12"/>
      <c r="CQ649" s="12"/>
      <c r="CR649" s="12"/>
      <c r="CS649" s="12"/>
      <c r="CT649" s="230"/>
      <c r="CU649" s="230"/>
      <c r="CV649" s="469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38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59"/>
      <c r="EF649" s="12"/>
      <c r="EG649" s="12"/>
      <c r="EH649" s="12"/>
      <c r="EI649" s="12"/>
      <c r="EJ649" s="12"/>
      <c r="EK649" s="38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59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39"/>
      <c r="GD649" s="12"/>
      <c r="GE649" s="12"/>
      <c r="GF649" s="12"/>
      <c r="GG649" s="12"/>
      <c r="GH649" s="12"/>
    </row>
    <row r="650" spans="1:190" ht="12.5" x14ac:dyDescent="0.25">
      <c r="A650" s="478"/>
      <c r="B650" s="12"/>
      <c r="C650" s="12"/>
      <c r="D650" s="12"/>
      <c r="E650" s="12"/>
      <c r="F650" s="12"/>
      <c r="G650" s="38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38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59"/>
      <c r="AQ650" s="12"/>
      <c r="AR650" s="12"/>
      <c r="AS650" s="12"/>
      <c r="AT650" s="12"/>
      <c r="AU650" s="12"/>
      <c r="AV650" s="38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38"/>
      <c r="BP650" s="12"/>
      <c r="BQ650" s="12"/>
      <c r="BR650" s="12"/>
      <c r="BS650" s="12"/>
      <c r="BT650" s="12"/>
      <c r="BU650" s="38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38"/>
      <c r="CO650" s="12"/>
      <c r="CP650" s="12"/>
      <c r="CQ650" s="12"/>
      <c r="CR650" s="12"/>
      <c r="CS650" s="12"/>
      <c r="CT650" s="230"/>
      <c r="CU650" s="230"/>
      <c r="CV650" s="469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38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59"/>
      <c r="EF650" s="12"/>
      <c r="EG650" s="12"/>
      <c r="EH650" s="12"/>
      <c r="EI650" s="12"/>
      <c r="EJ650" s="12"/>
      <c r="EK650" s="38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59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39"/>
      <c r="GD650" s="12"/>
      <c r="GE650" s="12"/>
      <c r="GF650" s="12"/>
      <c r="GG650" s="12"/>
      <c r="GH650" s="12"/>
    </row>
    <row r="651" spans="1:190" ht="12.5" x14ac:dyDescent="0.25">
      <c r="A651" s="478"/>
      <c r="B651" s="12"/>
      <c r="C651" s="12"/>
      <c r="D651" s="12"/>
      <c r="E651" s="12"/>
      <c r="F651" s="12"/>
      <c r="G651" s="38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38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59"/>
      <c r="AQ651" s="12"/>
      <c r="AR651" s="12"/>
      <c r="AS651" s="12"/>
      <c r="AT651" s="12"/>
      <c r="AU651" s="12"/>
      <c r="AV651" s="38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38"/>
      <c r="BP651" s="12"/>
      <c r="BQ651" s="12"/>
      <c r="BR651" s="12"/>
      <c r="BS651" s="12"/>
      <c r="BT651" s="12"/>
      <c r="BU651" s="38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38"/>
      <c r="CO651" s="12"/>
      <c r="CP651" s="12"/>
      <c r="CQ651" s="12"/>
      <c r="CR651" s="12"/>
      <c r="CS651" s="12"/>
      <c r="CT651" s="230"/>
      <c r="CU651" s="230"/>
      <c r="CV651" s="469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38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59"/>
      <c r="EF651" s="12"/>
      <c r="EG651" s="12"/>
      <c r="EH651" s="12"/>
      <c r="EI651" s="12"/>
      <c r="EJ651" s="12"/>
      <c r="EK651" s="38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59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39"/>
      <c r="GD651" s="12"/>
      <c r="GE651" s="12"/>
      <c r="GF651" s="12"/>
      <c r="GG651" s="12"/>
      <c r="GH651" s="12"/>
    </row>
    <row r="652" spans="1:190" ht="12.5" x14ac:dyDescent="0.25">
      <c r="A652" s="478"/>
      <c r="B652" s="12"/>
      <c r="C652" s="12"/>
      <c r="D652" s="12"/>
      <c r="E652" s="12"/>
      <c r="F652" s="12"/>
      <c r="G652" s="38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38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59"/>
      <c r="AQ652" s="12"/>
      <c r="AR652" s="12"/>
      <c r="AS652" s="12"/>
      <c r="AT652" s="12"/>
      <c r="AU652" s="12"/>
      <c r="AV652" s="38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38"/>
      <c r="BP652" s="12"/>
      <c r="BQ652" s="12"/>
      <c r="BR652" s="12"/>
      <c r="BS652" s="12"/>
      <c r="BT652" s="12"/>
      <c r="BU652" s="38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38"/>
      <c r="CO652" s="12"/>
      <c r="CP652" s="12"/>
      <c r="CQ652" s="12"/>
      <c r="CR652" s="12"/>
      <c r="CS652" s="12"/>
      <c r="CT652" s="230"/>
      <c r="CU652" s="230"/>
      <c r="CV652" s="469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38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59"/>
      <c r="EF652" s="12"/>
      <c r="EG652" s="12"/>
      <c r="EH652" s="12"/>
      <c r="EI652" s="12"/>
      <c r="EJ652" s="12"/>
      <c r="EK652" s="38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59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39"/>
      <c r="GD652" s="12"/>
      <c r="GE652" s="12"/>
      <c r="GF652" s="12"/>
      <c r="GG652" s="12"/>
      <c r="GH652" s="12"/>
    </row>
    <row r="653" spans="1:190" ht="12.5" x14ac:dyDescent="0.25">
      <c r="A653" s="478"/>
      <c r="B653" s="12"/>
      <c r="C653" s="12"/>
      <c r="D653" s="12"/>
      <c r="E653" s="12"/>
      <c r="F653" s="12"/>
      <c r="G653" s="38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38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59"/>
      <c r="AQ653" s="12"/>
      <c r="AR653" s="12"/>
      <c r="AS653" s="12"/>
      <c r="AT653" s="12"/>
      <c r="AU653" s="12"/>
      <c r="AV653" s="38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38"/>
      <c r="BP653" s="12"/>
      <c r="BQ653" s="12"/>
      <c r="BR653" s="12"/>
      <c r="BS653" s="12"/>
      <c r="BT653" s="12"/>
      <c r="BU653" s="38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38"/>
      <c r="CO653" s="12"/>
      <c r="CP653" s="12"/>
      <c r="CQ653" s="12"/>
      <c r="CR653" s="12"/>
      <c r="CS653" s="12"/>
      <c r="CT653" s="230"/>
      <c r="CU653" s="230"/>
      <c r="CV653" s="469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38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59"/>
      <c r="EF653" s="12"/>
      <c r="EG653" s="12"/>
      <c r="EH653" s="12"/>
      <c r="EI653" s="12"/>
      <c r="EJ653" s="12"/>
      <c r="EK653" s="38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59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39"/>
      <c r="GD653" s="12"/>
      <c r="GE653" s="12"/>
      <c r="GF653" s="12"/>
      <c r="GG653" s="12"/>
      <c r="GH653" s="12"/>
    </row>
    <row r="654" spans="1:190" ht="12.5" x14ac:dyDescent="0.25">
      <c r="A654" s="478"/>
      <c r="B654" s="12"/>
      <c r="C654" s="12"/>
      <c r="D654" s="12"/>
      <c r="E654" s="12"/>
      <c r="F654" s="12"/>
      <c r="G654" s="38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38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59"/>
      <c r="AQ654" s="12"/>
      <c r="AR654" s="12"/>
      <c r="AS654" s="12"/>
      <c r="AT654" s="12"/>
      <c r="AU654" s="12"/>
      <c r="AV654" s="38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38"/>
      <c r="BP654" s="12"/>
      <c r="BQ654" s="12"/>
      <c r="BR654" s="12"/>
      <c r="BS654" s="12"/>
      <c r="BT654" s="12"/>
      <c r="BU654" s="38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38"/>
      <c r="CO654" s="12"/>
      <c r="CP654" s="12"/>
      <c r="CQ654" s="12"/>
      <c r="CR654" s="12"/>
      <c r="CS654" s="12"/>
      <c r="CT654" s="230"/>
      <c r="CU654" s="230"/>
      <c r="CV654" s="469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38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59"/>
      <c r="EF654" s="12"/>
      <c r="EG654" s="12"/>
      <c r="EH654" s="12"/>
      <c r="EI654" s="12"/>
      <c r="EJ654" s="12"/>
      <c r="EK654" s="38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59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39"/>
      <c r="GD654" s="12"/>
      <c r="GE654" s="12"/>
      <c r="GF654" s="12"/>
      <c r="GG654" s="12"/>
      <c r="GH654" s="12"/>
    </row>
    <row r="655" spans="1:190" ht="12.5" x14ac:dyDescent="0.25">
      <c r="A655" s="478"/>
      <c r="B655" s="12"/>
      <c r="C655" s="12"/>
      <c r="D655" s="12"/>
      <c r="E655" s="12"/>
      <c r="F655" s="12"/>
      <c r="G655" s="38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38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59"/>
      <c r="AQ655" s="12"/>
      <c r="AR655" s="12"/>
      <c r="AS655" s="12"/>
      <c r="AT655" s="12"/>
      <c r="AU655" s="12"/>
      <c r="AV655" s="38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38"/>
      <c r="BP655" s="12"/>
      <c r="BQ655" s="12"/>
      <c r="BR655" s="12"/>
      <c r="BS655" s="12"/>
      <c r="BT655" s="12"/>
      <c r="BU655" s="38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38"/>
      <c r="CO655" s="12"/>
      <c r="CP655" s="12"/>
      <c r="CQ655" s="12"/>
      <c r="CR655" s="12"/>
      <c r="CS655" s="12"/>
      <c r="CT655" s="230"/>
      <c r="CU655" s="230"/>
      <c r="CV655" s="469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38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59"/>
      <c r="EF655" s="12"/>
      <c r="EG655" s="12"/>
      <c r="EH655" s="12"/>
      <c r="EI655" s="12"/>
      <c r="EJ655" s="12"/>
      <c r="EK655" s="38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59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39"/>
      <c r="GD655" s="12"/>
      <c r="GE655" s="12"/>
      <c r="GF655" s="12"/>
      <c r="GG655" s="12"/>
      <c r="GH655" s="12"/>
    </row>
    <row r="656" spans="1:190" ht="12.5" x14ac:dyDescent="0.25">
      <c r="A656" s="478"/>
      <c r="B656" s="12"/>
      <c r="C656" s="12"/>
      <c r="D656" s="12"/>
      <c r="E656" s="12"/>
      <c r="F656" s="12"/>
      <c r="G656" s="38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38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59"/>
      <c r="AQ656" s="12"/>
      <c r="AR656" s="12"/>
      <c r="AS656" s="12"/>
      <c r="AT656" s="12"/>
      <c r="AU656" s="12"/>
      <c r="AV656" s="38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38"/>
      <c r="BP656" s="12"/>
      <c r="BQ656" s="12"/>
      <c r="BR656" s="12"/>
      <c r="BS656" s="12"/>
      <c r="BT656" s="12"/>
      <c r="BU656" s="38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38"/>
      <c r="CO656" s="12"/>
      <c r="CP656" s="12"/>
      <c r="CQ656" s="12"/>
      <c r="CR656" s="12"/>
      <c r="CS656" s="12"/>
      <c r="CT656" s="230"/>
      <c r="CU656" s="230"/>
      <c r="CV656" s="469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38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59"/>
      <c r="EF656" s="12"/>
      <c r="EG656" s="12"/>
      <c r="EH656" s="12"/>
      <c r="EI656" s="12"/>
      <c r="EJ656" s="12"/>
      <c r="EK656" s="38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59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39"/>
      <c r="GD656" s="12"/>
      <c r="GE656" s="12"/>
      <c r="GF656" s="12"/>
      <c r="GG656" s="12"/>
      <c r="GH656" s="12"/>
    </row>
    <row r="657" spans="1:190" ht="12.5" x14ac:dyDescent="0.25">
      <c r="A657" s="478"/>
      <c r="B657" s="12"/>
      <c r="C657" s="12"/>
      <c r="D657" s="12"/>
      <c r="E657" s="12"/>
      <c r="F657" s="12"/>
      <c r="G657" s="38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38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59"/>
      <c r="AQ657" s="12"/>
      <c r="AR657" s="12"/>
      <c r="AS657" s="12"/>
      <c r="AT657" s="12"/>
      <c r="AU657" s="12"/>
      <c r="AV657" s="38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38"/>
      <c r="BP657" s="12"/>
      <c r="BQ657" s="12"/>
      <c r="BR657" s="12"/>
      <c r="BS657" s="12"/>
      <c r="BT657" s="12"/>
      <c r="BU657" s="38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38"/>
      <c r="CO657" s="12"/>
      <c r="CP657" s="12"/>
      <c r="CQ657" s="12"/>
      <c r="CR657" s="12"/>
      <c r="CS657" s="12"/>
      <c r="CT657" s="230"/>
      <c r="CU657" s="230"/>
      <c r="CV657" s="469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38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59"/>
      <c r="EF657" s="12"/>
      <c r="EG657" s="12"/>
      <c r="EH657" s="12"/>
      <c r="EI657" s="12"/>
      <c r="EJ657" s="12"/>
      <c r="EK657" s="38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59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39"/>
      <c r="GD657" s="12"/>
      <c r="GE657" s="12"/>
      <c r="GF657" s="12"/>
      <c r="GG657" s="12"/>
      <c r="GH657" s="12"/>
    </row>
    <row r="658" spans="1:190" ht="12.5" x14ac:dyDescent="0.25">
      <c r="A658" s="478"/>
      <c r="B658" s="12"/>
      <c r="C658" s="12"/>
      <c r="D658" s="12"/>
      <c r="E658" s="12"/>
      <c r="F658" s="12"/>
      <c r="G658" s="38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38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59"/>
      <c r="AQ658" s="12"/>
      <c r="AR658" s="12"/>
      <c r="AS658" s="12"/>
      <c r="AT658" s="12"/>
      <c r="AU658" s="12"/>
      <c r="AV658" s="38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38"/>
      <c r="BP658" s="12"/>
      <c r="BQ658" s="12"/>
      <c r="BR658" s="12"/>
      <c r="BS658" s="12"/>
      <c r="BT658" s="12"/>
      <c r="BU658" s="38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38"/>
      <c r="CO658" s="12"/>
      <c r="CP658" s="12"/>
      <c r="CQ658" s="12"/>
      <c r="CR658" s="12"/>
      <c r="CS658" s="12"/>
      <c r="CT658" s="230"/>
      <c r="CU658" s="230"/>
      <c r="CV658" s="469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38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59"/>
      <c r="EF658" s="12"/>
      <c r="EG658" s="12"/>
      <c r="EH658" s="12"/>
      <c r="EI658" s="12"/>
      <c r="EJ658" s="12"/>
      <c r="EK658" s="38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59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39"/>
      <c r="GD658" s="12"/>
      <c r="GE658" s="12"/>
      <c r="GF658" s="12"/>
      <c r="GG658" s="12"/>
      <c r="GH658" s="12"/>
    </row>
    <row r="659" spans="1:190" ht="12.5" x14ac:dyDescent="0.25">
      <c r="A659" s="478"/>
      <c r="B659" s="12"/>
      <c r="C659" s="12"/>
      <c r="D659" s="12"/>
      <c r="E659" s="12"/>
      <c r="F659" s="12"/>
      <c r="G659" s="38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38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59"/>
      <c r="AQ659" s="12"/>
      <c r="AR659" s="12"/>
      <c r="AS659" s="12"/>
      <c r="AT659" s="12"/>
      <c r="AU659" s="12"/>
      <c r="AV659" s="38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38"/>
      <c r="BP659" s="12"/>
      <c r="BQ659" s="12"/>
      <c r="BR659" s="12"/>
      <c r="BS659" s="12"/>
      <c r="BT659" s="12"/>
      <c r="BU659" s="38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38"/>
      <c r="CO659" s="12"/>
      <c r="CP659" s="12"/>
      <c r="CQ659" s="12"/>
      <c r="CR659" s="12"/>
      <c r="CS659" s="12"/>
      <c r="CT659" s="230"/>
      <c r="CU659" s="230"/>
      <c r="CV659" s="469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38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59"/>
      <c r="EF659" s="12"/>
      <c r="EG659" s="12"/>
      <c r="EH659" s="12"/>
      <c r="EI659" s="12"/>
      <c r="EJ659" s="12"/>
      <c r="EK659" s="38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59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39"/>
      <c r="GD659" s="12"/>
      <c r="GE659" s="12"/>
      <c r="GF659" s="12"/>
      <c r="GG659" s="12"/>
      <c r="GH659" s="12"/>
    </row>
    <row r="660" spans="1:190" ht="12.5" x14ac:dyDescent="0.25">
      <c r="A660" s="478"/>
      <c r="B660" s="12"/>
      <c r="C660" s="12"/>
      <c r="D660" s="12"/>
      <c r="E660" s="12"/>
      <c r="F660" s="12"/>
      <c r="G660" s="38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38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59"/>
      <c r="AQ660" s="12"/>
      <c r="AR660" s="12"/>
      <c r="AS660" s="12"/>
      <c r="AT660" s="12"/>
      <c r="AU660" s="12"/>
      <c r="AV660" s="38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38"/>
      <c r="BP660" s="12"/>
      <c r="BQ660" s="12"/>
      <c r="BR660" s="12"/>
      <c r="BS660" s="12"/>
      <c r="BT660" s="12"/>
      <c r="BU660" s="38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38"/>
      <c r="CO660" s="12"/>
      <c r="CP660" s="12"/>
      <c r="CQ660" s="12"/>
      <c r="CR660" s="12"/>
      <c r="CS660" s="12"/>
      <c r="CT660" s="230"/>
      <c r="CU660" s="230"/>
      <c r="CV660" s="469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38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59"/>
      <c r="EF660" s="12"/>
      <c r="EG660" s="12"/>
      <c r="EH660" s="12"/>
      <c r="EI660" s="12"/>
      <c r="EJ660" s="12"/>
      <c r="EK660" s="38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59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39"/>
      <c r="GD660" s="12"/>
      <c r="GE660" s="12"/>
      <c r="GF660" s="12"/>
      <c r="GG660" s="12"/>
      <c r="GH660" s="12"/>
    </row>
    <row r="661" spans="1:190" ht="12.5" x14ac:dyDescent="0.25">
      <c r="A661" s="478"/>
      <c r="B661" s="12"/>
      <c r="C661" s="12"/>
      <c r="D661" s="12"/>
      <c r="E661" s="12"/>
      <c r="F661" s="12"/>
      <c r="G661" s="38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38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59"/>
      <c r="AQ661" s="12"/>
      <c r="AR661" s="12"/>
      <c r="AS661" s="12"/>
      <c r="AT661" s="12"/>
      <c r="AU661" s="12"/>
      <c r="AV661" s="38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38"/>
      <c r="BP661" s="12"/>
      <c r="BQ661" s="12"/>
      <c r="BR661" s="12"/>
      <c r="BS661" s="12"/>
      <c r="BT661" s="12"/>
      <c r="BU661" s="38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38"/>
      <c r="CO661" s="12"/>
      <c r="CP661" s="12"/>
      <c r="CQ661" s="12"/>
      <c r="CR661" s="12"/>
      <c r="CS661" s="12"/>
      <c r="CT661" s="230"/>
      <c r="CU661" s="230"/>
      <c r="CV661" s="469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38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59"/>
      <c r="EF661" s="12"/>
      <c r="EG661" s="12"/>
      <c r="EH661" s="12"/>
      <c r="EI661" s="12"/>
      <c r="EJ661" s="12"/>
      <c r="EK661" s="38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59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39"/>
      <c r="GD661" s="12"/>
      <c r="GE661" s="12"/>
      <c r="GF661" s="12"/>
      <c r="GG661" s="12"/>
      <c r="GH661" s="12"/>
    </row>
    <row r="662" spans="1:190" ht="12.5" x14ac:dyDescent="0.25">
      <c r="A662" s="478"/>
      <c r="B662" s="12"/>
      <c r="C662" s="12"/>
      <c r="D662" s="12"/>
      <c r="E662" s="12"/>
      <c r="F662" s="12"/>
      <c r="G662" s="38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38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59"/>
      <c r="AQ662" s="12"/>
      <c r="AR662" s="12"/>
      <c r="AS662" s="12"/>
      <c r="AT662" s="12"/>
      <c r="AU662" s="12"/>
      <c r="AV662" s="38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38"/>
      <c r="BP662" s="12"/>
      <c r="BQ662" s="12"/>
      <c r="BR662" s="12"/>
      <c r="BS662" s="12"/>
      <c r="BT662" s="12"/>
      <c r="BU662" s="38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38"/>
      <c r="CO662" s="12"/>
      <c r="CP662" s="12"/>
      <c r="CQ662" s="12"/>
      <c r="CR662" s="12"/>
      <c r="CS662" s="12"/>
      <c r="CT662" s="230"/>
      <c r="CU662" s="230"/>
      <c r="CV662" s="469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38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59"/>
      <c r="EF662" s="12"/>
      <c r="EG662" s="12"/>
      <c r="EH662" s="12"/>
      <c r="EI662" s="12"/>
      <c r="EJ662" s="12"/>
      <c r="EK662" s="38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59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39"/>
      <c r="GD662" s="12"/>
      <c r="GE662" s="12"/>
      <c r="GF662" s="12"/>
      <c r="GG662" s="12"/>
      <c r="GH662" s="12"/>
    </row>
    <row r="663" spans="1:190" ht="12.5" x14ac:dyDescent="0.25">
      <c r="A663" s="478"/>
      <c r="B663" s="12"/>
      <c r="C663" s="12"/>
      <c r="D663" s="12"/>
      <c r="E663" s="12"/>
      <c r="F663" s="12"/>
      <c r="G663" s="38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38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59"/>
      <c r="AQ663" s="12"/>
      <c r="AR663" s="12"/>
      <c r="AS663" s="12"/>
      <c r="AT663" s="12"/>
      <c r="AU663" s="12"/>
      <c r="AV663" s="38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38"/>
      <c r="BP663" s="12"/>
      <c r="BQ663" s="12"/>
      <c r="BR663" s="12"/>
      <c r="BS663" s="12"/>
      <c r="BT663" s="12"/>
      <c r="BU663" s="38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38"/>
      <c r="CO663" s="12"/>
      <c r="CP663" s="12"/>
      <c r="CQ663" s="12"/>
      <c r="CR663" s="12"/>
      <c r="CS663" s="12"/>
      <c r="CT663" s="230"/>
      <c r="CU663" s="230"/>
      <c r="CV663" s="469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38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59"/>
      <c r="EF663" s="12"/>
      <c r="EG663" s="12"/>
      <c r="EH663" s="12"/>
      <c r="EI663" s="12"/>
      <c r="EJ663" s="12"/>
      <c r="EK663" s="38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59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39"/>
      <c r="GD663" s="12"/>
      <c r="GE663" s="12"/>
      <c r="GF663" s="12"/>
      <c r="GG663" s="12"/>
      <c r="GH663" s="12"/>
    </row>
    <row r="664" spans="1:190" ht="12.5" x14ac:dyDescent="0.25">
      <c r="A664" s="478"/>
      <c r="B664" s="12"/>
      <c r="C664" s="12"/>
      <c r="D664" s="12"/>
      <c r="E664" s="12"/>
      <c r="F664" s="12"/>
      <c r="G664" s="38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38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59"/>
      <c r="AQ664" s="12"/>
      <c r="AR664" s="12"/>
      <c r="AS664" s="12"/>
      <c r="AT664" s="12"/>
      <c r="AU664" s="12"/>
      <c r="AV664" s="38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38"/>
      <c r="BP664" s="12"/>
      <c r="BQ664" s="12"/>
      <c r="BR664" s="12"/>
      <c r="BS664" s="12"/>
      <c r="BT664" s="12"/>
      <c r="BU664" s="38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38"/>
      <c r="CO664" s="12"/>
      <c r="CP664" s="12"/>
      <c r="CQ664" s="12"/>
      <c r="CR664" s="12"/>
      <c r="CS664" s="12"/>
      <c r="CT664" s="230"/>
      <c r="CU664" s="230"/>
      <c r="CV664" s="469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38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59"/>
      <c r="EF664" s="12"/>
      <c r="EG664" s="12"/>
      <c r="EH664" s="12"/>
      <c r="EI664" s="12"/>
      <c r="EJ664" s="12"/>
      <c r="EK664" s="38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59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39"/>
      <c r="GD664" s="12"/>
      <c r="GE664" s="12"/>
      <c r="GF664" s="12"/>
      <c r="GG664" s="12"/>
      <c r="GH664" s="12"/>
    </row>
    <row r="665" spans="1:190" ht="12.5" x14ac:dyDescent="0.25">
      <c r="A665" s="478"/>
      <c r="B665" s="12"/>
      <c r="C665" s="12"/>
      <c r="D665" s="12"/>
      <c r="E665" s="12"/>
      <c r="F665" s="12"/>
      <c r="G665" s="38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38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59"/>
      <c r="AQ665" s="12"/>
      <c r="AR665" s="12"/>
      <c r="AS665" s="12"/>
      <c r="AT665" s="12"/>
      <c r="AU665" s="12"/>
      <c r="AV665" s="38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38"/>
      <c r="BP665" s="12"/>
      <c r="BQ665" s="12"/>
      <c r="BR665" s="12"/>
      <c r="BS665" s="12"/>
      <c r="BT665" s="12"/>
      <c r="BU665" s="38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38"/>
      <c r="CO665" s="12"/>
      <c r="CP665" s="12"/>
      <c r="CQ665" s="12"/>
      <c r="CR665" s="12"/>
      <c r="CS665" s="12"/>
      <c r="CT665" s="230"/>
      <c r="CU665" s="230"/>
      <c r="CV665" s="469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38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59"/>
      <c r="EF665" s="12"/>
      <c r="EG665" s="12"/>
      <c r="EH665" s="12"/>
      <c r="EI665" s="12"/>
      <c r="EJ665" s="12"/>
      <c r="EK665" s="38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59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39"/>
      <c r="GD665" s="12"/>
      <c r="GE665" s="12"/>
      <c r="GF665" s="12"/>
      <c r="GG665" s="12"/>
      <c r="GH665" s="12"/>
    </row>
    <row r="666" spans="1:190" ht="12.5" x14ac:dyDescent="0.25">
      <c r="A666" s="478"/>
      <c r="B666" s="12"/>
      <c r="C666" s="12"/>
      <c r="D666" s="12"/>
      <c r="E666" s="12"/>
      <c r="F666" s="12"/>
      <c r="G666" s="38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38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59"/>
      <c r="AQ666" s="12"/>
      <c r="AR666" s="12"/>
      <c r="AS666" s="12"/>
      <c r="AT666" s="12"/>
      <c r="AU666" s="12"/>
      <c r="AV666" s="38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38"/>
      <c r="BP666" s="12"/>
      <c r="BQ666" s="12"/>
      <c r="BR666" s="12"/>
      <c r="BS666" s="12"/>
      <c r="BT666" s="12"/>
      <c r="BU666" s="38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38"/>
      <c r="CO666" s="12"/>
      <c r="CP666" s="12"/>
      <c r="CQ666" s="12"/>
      <c r="CR666" s="12"/>
      <c r="CS666" s="12"/>
      <c r="CT666" s="230"/>
      <c r="CU666" s="230"/>
      <c r="CV666" s="469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38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59"/>
      <c r="EF666" s="12"/>
      <c r="EG666" s="12"/>
      <c r="EH666" s="12"/>
      <c r="EI666" s="12"/>
      <c r="EJ666" s="12"/>
      <c r="EK666" s="38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59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39"/>
      <c r="GD666" s="12"/>
      <c r="GE666" s="12"/>
      <c r="GF666" s="12"/>
      <c r="GG666" s="12"/>
      <c r="GH666" s="12"/>
    </row>
    <row r="667" spans="1:190" ht="12.5" x14ac:dyDescent="0.25">
      <c r="A667" s="478"/>
      <c r="B667" s="12"/>
      <c r="C667" s="12"/>
      <c r="D667" s="12"/>
      <c r="E667" s="12"/>
      <c r="F667" s="12"/>
      <c r="G667" s="38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38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59"/>
      <c r="AQ667" s="12"/>
      <c r="AR667" s="12"/>
      <c r="AS667" s="12"/>
      <c r="AT667" s="12"/>
      <c r="AU667" s="12"/>
      <c r="AV667" s="38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38"/>
      <c r="BP667" s="12"/>
      <c r="BQ667" s="12"/>
      <c r="BR667" s="12"/>
      <c r="BS667" s="12"/>
      <c r="BT667" s="12"/>
      <c r="BU667" s="38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38"/>
      <c r="CO667" s="12"/>
      <c r="CP667" s="12"/>
      <c r="CQ667" s="12"/>
      <c r="CR667" s="12"/>
      <c r="CS667" s="12"/>
      <c r="CT667" s="230"/>
      <c r="CU667" s="230"/>
      <c r="CV667" s="469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38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59"/>
      <c r="EF667" s="12"/>
      <c r="EG667" s="12"/>
      <c r="EH667" s="12"/>
      <c r="EI667" s="12"/>
      <c r="EJ667" s="12"/>
      <c r="EK667" s="38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59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39"/>
      <c r="GD667" s="12"/>
      <c r="GE667" s="12"/>
      <c r="GF667" s="12"/>
      <c r="GG667" s="12"/>
      <c r="GH667" s="12"/>
    </row>
    <row r="668" spans="1:190" ht="12.5" x14ac:dyDescent="0.25">
      <c r="A668" s="478"/>
      <c r="B668" s="12"/>
      <c r="C668" s="12"/>
      <c r="D668" s="12"/>
      <c r="E668" s="12"/>
      <c r="F668" s="12"/>
      <c r="G668" s="38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38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59"/>
      <c r="AQ668" s="12"/>
      <c r="AR668" s="12"/>
      <c r="AS668" s="12"/>
      <c r="AT668" s="12"/>
      <c r="AU668" s="12"/>
      <c r="AV668" s="38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38"/>
      <c r="BP668" s="12"/>
      <c r="BQ668" s="12"/>
      <c r="BR668" s="12"/>
      <c r="BS668" s="12"/>
      <c r="BT668" s="12"/>
      <c r="BU668" s="38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38"/>
      <c r="CO668" s="12"/>
      <c r="CP668" s="12"/>
      <c r="CQ668" s="12"/>
      <c r="CR668" s="12"/>
      <c r="CS668" s="12"/>
      <c r="CT668" s="230"/>
      <c r="CU668" s="230"/>
      <c r="CV668" s="469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38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59"/>
      <c r="EF668" s="12"/>
      <c r="EG668" s="12"/>
      <c r="EH668" s="12"/>
      <c r="EI668" s="12"/>
      <c r="EJ668" s="12"/>
      <c r="EK668" s="38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59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39"/>
      <c r="GD668" s="12"/>
      <c r="GE668" s="12"/>
      <c r="GF668" s="12"/>
      <c r="GG668" s="12"/>
      <c r="GH668" s="12"/>
    </row>
    <row r="669" spans="1:190" ht="12.5" x14ac:dyDescent="0.25">
      <c r="A669" s="478"/>
      <c r="B669" s="12"/>
      <c r="C669" s="12"/>
      <c r="D669" s="12"/>
      <c r="E669" s="12"/>
      <c r="F669" s="12"/>
      <c r="G669" s="38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38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59"/>
      <c r="AQ669" s="12"/>
      <c r="AR669" s="12"/>
      <c r="AS669" s="12"/>
      <c r="AT669" s="12"/>
      <c r="AU669" s="12"/>
      <c r="AV669" s="38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38"/>
      <c r="BP669" s="12"/>
      <c r="BQ669" s="12"/>
      <c r="BR669" s="12"/>
      <c r="BS669" s="12"/>
      <c r="BT669" s="12"/>
      <c r="BU669" s="38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38"/>
      <c r="CO669" s="12"/>
      <c r="CP669" s="12"/>
      <c r="CQ669" s="12"/>
      <c r="CR669" s="12"/>
      <c r="CS669" s="12"/>
      <c r="CT669" s="230"/>
      <c r="CU669" s="230"/>
      <c r="CV669" s="469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38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59"/>
      <c r="EF669" s="12"/>
      <c r="EG669" s="12"/>
      <c r="EH669" s="12"/>
      <c r="EI669" s="12"/>
      <c r="EJ669" s="12"/>
      <c r="EK669" s="38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59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39"/>
      <c r="GD669" s="12"/>
      <c r="GE669" s="12"/>
      <c r="GF669" s="12"/>
      <c r="GG669" s="12"/>
      <c r="GH669" s="12"/>
    </row>
    <row r="670" spans="1:190" ht="12.5" x14ac:dyDescent="0.25">
      <c r="A670" s="478"/>
      <c r="B670" s="12"/>
      <c r="C670" s="12"/>
      <c r="D670" s="12"/>
      <c r="E670" s="12"/>
      <c r="F670" s="12"/>
      <c r="G670" s="38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38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59"/>
      <c r="AQ670" s="12"/>
      <c r="AR670" s="12"/>
      <c r="AS670" s="12"/>
      <c r="AT670" s="12"/>
      <c r="AU670" s="12"/>
      <c r="AV670" s="38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38"/>
      <c r="BP670" s="12"/>
      <c r="BQ670" s="12"/>
      <c r="BR670" s="12"/>
      <c r="BS670" s="12"/>
      <c r="BT670" s="12"/>
      <c r="BU670" s="38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38"/>
      <c r="CO670" s="12"/>
      <c r="CP670" s="12"/>
      <c r="CQ670" s="12"/>
      <c r="CR670" s="12"/>
      <c r="CS670" s="12"/>
      <c r="CT670" s="230"/>
      <c r="CU670" s="230"/>
      <c r="CV670" s="469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38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59"/>
      <c r="EF670" s="12"/>
      <c r="EG670" s="12"/>
      <c r="EH670" s="12"/>
      <c r="EI670" s="12"/>
      <c r="EJ670" s="12"/>
      <c r="EK670" s="38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59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39"/>
      <c r="GD670" s="12"/>
      <c r="GE670" s="12"/>
      <c r="GF670" s="12"/>
      <c r="GG670" s="12"/>
      <c r="GH670" s="12"/>
    </row>
    <row r="671" spans="1:190" ht="12.5" x14ac:dyDescent="0.25">
      <c r="A671" s="478"/>
      <c r="B671" s="12"/>
      <c r="C671" s="12"/>
      <c r="D671" s="12"/>
      <c r="E671" s="12"/>
      <c r="F671" s="12"/>
      <c r="G671" s="38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38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59"/>
      <c r="AQ671" s="12"/>
      <c r="AR671" s="12"/>
      <c r="AS671" s="12"/>
      <c r="AT671" s="12"/>
      <c r="AU671" s="12"/>
      <c r="AV671" s="38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38"/>
      <c r="BP671" s="12"/>
      <c r="BQ671" s="12"/>
      <c r="BR671" s="12"/>
      <c r="BS671" s="12"/>
      <c r="BT671" s="12"/>
      <c r="BU671" s="38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38"/>
      <c r="CO671" s="12"/>
      <c r="CP671" s="12"/>
      <c r="CQ671" s="12"/>
      <c r="CR671" s="12"/>
      <c r="CS671" s="12"/>
      <c r="CT671" s="230"/>
      <c r="CU671" s="230"/>
      <c r="CV671" s="469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38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59"/>
      <c r="EF671" s="12"/>
      <c r="EG671" s="12"/>
      <c r="EH671" s="12"/>
      <c r="EI671" s="12"/>
      <c r="EJ671" s="12"/>
      <c r="EK671" s="38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59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39"/>
      <c r="GD671" s="12"/>
      <c r="GE671" s="12"/>
      <c r="GF671" s="12"/>
      <c r="GG671" s="12"/>
      <c r="GH671" s="12"/>
    </row>
    <row r="672" spans="1:190" ht="12.5" x14ac:dyDescent="0.25">
      <c r="A672" s="478"/>
      <c r="B672" s="12"/>
      <c r="C672" s="12"/>
      <c r="D672" s="12"/>
      <c r="E672" s="12"/>
      <c r="F672" s="12"/>
      <c r="G672" s="38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38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59"/>
      <c r="AQ672" s="12"/>
      <c r="AR672" s="12"/>
      <c r="AS672" s="12"/>
      <c r="AT672" s="12"/>
      <c r="AU672" s="12"/>
      <c r="AV672" s="38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38"/>
      <c r="BP672" s="12"/>
      <c r="BQ672" s="12"/>
      <c r="BR672" s="12"/>
      <c r="BS672" s="12"/>
      <c r="BT672" s="12"/>
      <c r="BU672" s="38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38"/>
      <c r="CO672" s="12"/>
      <c r="CP672" s="12"/>
      <c r="CQ672" s="12"/>
      <c r="CR672" s="12"/>
      <c r="CS672" s="12"/>
      <c r="CT672" s="230"/>
      <c r="CU672" s="230"/>
      <c r="CV672" s="469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38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59"/>
      <c r="EF672" s="12"/>
      <c r="EG672" s="12"/>
      <c r="EH672" s="12"/>
      <c r="EI672" s="12"/>
      <c r="EJ672" s="12"/>
      <c r="EK672" s="38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59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39"/>
      <c r="GD672" s="12"/>
      <c r="GE672" s="12"/>
      <c r="GF672" s="12"/>
      <c r="GG672" s="12"/>
      <c r="GH672" s="12"/>
    </row>
    <row r="673" spans="1:190" ht="12.5" x14ac:dyDescent="0.25">
      <c r="A673" s="478"/>
      <c r="B673" s="12"/>
      <c r="C673" s="12"/>
      <c r="D673" s="12"/>
      <c r="E673" s="12"/>
      <c r="F673" s="12"/>
      <c r="G673" s="38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38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59"/>
      <c r="AQ673" s="12"/>
      <c r="AR673" s="12"/>
      <c r="AS673" s="12"/>
      <c r="AT673" s="12"/>
      <c r="AU673" s="12"/>
      <c r="AV673" s="38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38"/>
      <c r="BP673" s="12"/>
      <c r="BQ673" s="12"/>
      <c r="BR673" s="12"/>
      <c r="BS673" s="12"/>
      <c r="BT673" s="12"/>
      <c r="BU673" s="38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38"/>
      <c r="CO673" s="12"/>
      <c r="CP673" s="12"/>
      <c r="CQ673" s="12"/>
      <c r="CR673" s="12"/>
      <c r="CS673" s="12"/>
      <c r="CT673" s="230"/>
      <c r="CU673" s="230"/>
      <c r="CV673" s="469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38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59"/>
      <c r="EF673" s="12"/>
      <c r="EG673" s="12"/>
      <c r="EH673" s="12"/>
      <c r="EI673" s="12"/>
      <c r="EJ673" s="12"/>
      <c r="EK673" s="38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59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39"/>
      <c r="GD673" s="12"/>
      <c r="GE673" s="12"/>
      <c r="GF673" s="12"/>
      <c r="GG673" s="12"/>
      <c r="GH673" s="12"/>
    </row>
    <row r="674" spans="1:190" ht="12.5" x14ac:dyDescent="0.25">
      <c r="A674" s="478"/>
      <c r="B674" s="12"/>
      <c r="C674" s="12"/>
      <c r="D674" s="12"/>
      <c r="E674" s="12"/>
      <c r="F674" s="12"/>
      <c r="G674" s="38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38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59"/>
      <c r="AQ674" s="12"/>
      <c r="AR674" s="12"/>
      <c r="AS674" s="12"/>
      <c r="AT674" s="12"/>
      <c r="AU674" s="12"/>
      <c r="AV674" s="38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38"/>
      <c r="BP674" s="12"/>
      <c r="BQ674" s="12"/>
      <c r="BR674" s="12"/>
      <c r="BS674" s="12"/>
      <c r="BT674" s="12"/>
      <c r="BU674" s="38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38"/>
      <c r="CO674" s="12"/>
      <c r="CP674" s="12"/>
      <c r="CQ674" s="12"/>
      <c r="CR674" s="12"/>
      <c r="CS674" s="12"/>
      <c r="CT674" s="230"/>
      <c r="CU674" s="230"/>
      <c r="CV674" s="469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38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59"/>
      <c r="EF674" s="12"/>
      <c r="EG674" s="12"/>
      <c r="EH674" s="12"/>
      <c r="EI674" s="12"/>
      <c r="EJ674" s="12"/>
      <c r="EK674" s="38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59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39"/>
      <c r="GD674" s="12"/>
      <c r="GE674" s="12"/>
      <c r="GF674" s="12"/>
      <c r="GG674" s="12"/>
      <c r="GH674" s="12"/>
    </row>
    <row r="675" spans="1:190" ht="12.5" x14ac:dyDescent="0.25">
      <c r="A675" s="478"/>
      <c r="B675" s="12"/>
      <c r="C675" s="12"/>
      <c r="D675" s="12"/>
      <c r="E675" s="12"/>
      <c r="F675" s="12"/>
      <c r="G675" s="38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38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59"/>
      <c r="AQ675" s="12"/>
      <c r="AR675" s="12"/>
      <c r="AS675" s="12"/>
      <c r="AT675" s="12"/>
      <c r="AU675" s="12"/>
      <c r="AV675" s="38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38"/>
      <c r="BP675" s="12"/>
      <c r="BQ675" s="12"/>
      <c r="BR675" s="12"/>
      <c r="BS675" s="12"/>
      <c r="BT675" s="12"/>
      <c r="BU675" s="38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38"/>
      <c r="CO675" s="12"/>
      <c r="CP675" s="12"/>
      <c r="CQ675" s="12"/>
      <c r="CR675" s="12"/>
      <c r="CS675" s="12"/>
      <c r="CT675" s="230"/>
      <c r="CU675" s="230"/>
      <c r="CV675" s="469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38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59"/>
      <c r="EF675" s="12"/>
      <c r="EG675" s="12"/>
      <c r="EH675" s="12"/>
      <c r="EI675" s="12"/>
      <c r="EJ675" s="12"/>
      <c r="EK675" s="38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59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39"/>
      <c r="GD675" s="12"/>
      <c r="GE675" s="12"/>
      <c r="GF675" s="12"/>
      <c r="GG675" s="12"/>
      <c r="GH675" s="12"/>
    </row>
    <row r="676" spans="1:190" ht="12.5" x14ac:dyDescent="0.25">
      <c r="A676" s="478"/>
      <c r="B676" s="12"/>
      <c r="C676" s="12"/>
      <c r="D676" s="12"/>
      <c r="E676" s="12"/>
      <c r="F676" s="12"/>
      <c r="G676" s="38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38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59"/>
      <c r="AQ676" s="12"/>
      <c r="AR676" s="12"/>
      <c r="AS676" s="12"/>
      <c r="AT676" s="12"/>
      <c r="AU676" s="12"/>
      <c r="AV676" s="38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38"/>
      <c r="BP676" s="12"/>
      <c r="BQ676" s="12"/>
      <c r="BR676" s="12"/>
      <c r="BS676" s="12"/>
      <c r="BT676" s="12"/>
      <c r="BU676" s="38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38"/>
      <c r="CO676" s="12"/>
      <c r="CP676" s="12"/>
      <c r="CQ676" s="12"/>
      <c r="CR676" s="12"/>
      <c r="CS676" s="12"/>
      <c r="CT676" s="230"/>
      <c r="CU676" s="230"/>
      <c r="CV676" s="469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38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59"/>
      <c r="EF676" s="12"/>
      <c r="EG676" s="12"/>
      <c r="EH676" s="12"/>
      <c r="EI676" s="12"/>
      <c r="EJ676" s="12"/>
      <c r="EK676" s="38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59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39"/>
      <c r="GD676" s="12"/>
      <c r="GE676" s="12"/>
      <c r="GF676" s="12"/>
      <c r="GG676" s="12"/>
      <c r="GH676" s="12"/>
    </row>
    <row r="677" spans="1:190" ht="12.5" x14ac:dyDescent="0.25">
      <c r="A677" s="478"/>
      <c r="B677" s="12"/>
      <c r="C677" s="12"/>
      <c r="D677" s="12"/>
      <c r="E677" s="12"/>
      <c r="F677" s="12"/>
      <c r="G677" s="38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38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59"/>
      <c r="AQ677" s="12"/>
      <c r="AR677" s="12"/>
      <c r="AS677" s="12"/>
      <c r="AT677" s="12"/>
      <c r="AU677" s="12"/>
      <c r="AV677" s="38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38"/>
      <c r="BP677" s="12"/>
      <c r="BQ677" s="12"/>
      <c r="BR677" s="12"/>
      <c r="BS677" s="12"/>
      <c r="BT677" s="12"/>
      <c r="BU677" s="38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38"/>
      <c r="CO677" s="12"/>
      <c r="CP677" s="12"/>
      <c r="CQ677" s="12"/>
      <c r="CR677" s="12"/>
      <c r="CS677" s="12"/>
      <c r="CT677" s="230"/>
      <c r="CU677" s="230"/>
      <c r="CV677" s="469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38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59"/>
      <c r="EF677" s="12"/>
      <c r="EG677" s="12"/>
      <c r="EH677" s="12"/>
      <c r="EI677" s="12"/>
      <c r="EJ677" s="12"/>
      <c r="EK677" s="38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59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39"/>
      <c r="GD677" s="12"/>
      <c r="GE677" s="12"/>
      <c r="GF677" s="12"/>
      <c r="GG677" s="12"/>
      <c r="GH677" s="12"/>
    </row>
    <row r="678" spans="1:190" ht="12.5" x14ac:dyDescent="0.25">
      <c r="A678" s="478"/>
      <c r="B678" s="12"/>
      <c r="C678" s="12"/>
      <c r="D678" s="12"/>
      <c r="E678" s="12"/>
      <c r="F678" s="12"/>
      <c r="G678" s="38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38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59"/>
      <c r="AQ678" s="12"/>
      <c r="AR678" s="12"/>
      <c r="AS678" s="12"/>
      <c r="AT678" s="12"/>
      <c r="AU678" s="12"/>
      <c r="AV678" s="38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38"/>
      <c r="BP678" s="12"/>
      <c r="BQ678" s="12"/>
      <c r="BR678" s="12"/>
      <c r="BS678" s="12"/>
      <c r="BT678" s="12"/>
      <c r="BU678" s="38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38"/>
      <c r="CO678" s="12"/>
      <c r="CP678" s="12"/>
      <c r="CQ678" s="12"/>
      <c r="CR678" s="12"/>
      <c r="CS678" s="12"/>
      <c r="CT678" s="230"/>
      <c r="CU678" s="230"/>
      <c r="CV678" s="469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38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59"/>
      <c r="EF678" s="12"/>
      <c r="EG678" s="12"/>
      <c r="EH678" s="12"/>
      <c r="EI678" s="12"/>
      <c r="EJ678" s="12"/>
      <c r="EK678" s="38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59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39"/>
      <c r="GD678" s="12"/>
      <c r="GE678" s="12"/>
      <c r="GF678" s="12"/>
      <c r="GG678" s="12"/>
      <c r="GH678" s="12"/>
    </row>
    <row r="679" spans="1:190" ht="12.5" x14ac:dyDescent="0.25">
      <c r="A679" s="478"/>
      <c r="B679" s="12"/>
      <c r="C679" s="12"/>
      <c r="D679" s="12"/>
      <c r="E679" s="12"/>
      <c r="F679" s="12"/>
      <c r="G679" s="38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38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59"/>
      <c r="AQ679" s="12"/>
      <c r="AR679" s="12"/>
      <c r="AS679" s="12"/>
      <c r="AT679" s="12"/>
      <c r="AU679" s="12"/>
      <c r="AV679" s="38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38"/>
      <c r="BP679" s="12"/>
      <c r="BQ679" s="12"/>
      <c r="BR679" s="12"/>
      <c r="BS679" s="12"/>
      <c r="BT679" s="12"/>
      <c r="BU679" s="38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38"/>
      <c r="CO679" s="12"/>
      <c r="CP679" s="12"/>
      <c r="CQ679" s="12"/>
      <c r="CR679" s="12"/>
      <c r="CS679" s="12"/>
      <c r="CT679" s="230"/>
      <c r="CU679" s="230"/>
      <c r="CV679" s="469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38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59"/>
      <c r="EF679" s="12"/>
      <c r="EG679" s="12"/>
      <c r="EH679" s="12"/>
      <c r="EI679" s="12"/>
      <c r="EJ679" s="12"/>
      <c r="EK679" s="38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59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39"/>
      <c r="GD679" s="12"/>
      <c r="GE679" s="12"/>
      <c r="GF679" s="12"/>
      <c r="GG679" s="12"/>
      <c r="GH679" s="12"/>
    </row>
    <row r="680" spans="1:190" ht="12.5" x14ac:dyDescent="0.25">
      <c r="A680" s="478"/>
      <c r="B680" s="12"/>
      <c r="C680" s="12"/>
      <c r="D680" s="12"/>
      <c r="E680" s="12"/>
      <c r="F680" s="12"/>
      <c r="G680" s="38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38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59"/>
      <c r="AQ680" s="12"/>
      <c r="AR680" s="12"/>
      <c r="AS680" s="12"/>
      <c r="AT680" s="12"/>
      <c r="AU680" s="12"/>
      <c r="AV680" s="38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38"/>
      <c r="BP680" s="12"/>
      <c r="BQ680" s="12"/>
      <c r="BR680" s="12"/>
      <c r="BS680" s="12"/>
      <c r="BT680" s="12"/>
      <c r="BU680" s="38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38"/>
      <c r="CO680" s="12"/>
      <c r="CP680" s="12"/>
      <c r="CQ680" s="12"/>
      <c r="CR680" s="12"/>
      <c r="CS680" s="12"/>
      <c r="CT680" s="230"/>
      <c r="CU680" s="230"/>
      <c r="CV680" s="469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38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59"/>
      <c r="EF680" s="12"/>
      <c r="EG680" s="12"/>
      <c r="EH680" s="12"/>
      <c r="EI680" s="12"/>
      <c r="EJ680" s="12"/>
      <c r="EK680" s="38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59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39"/>
      <c r="GD680" s="12"/>
      <c r="GE680" s="12"/>
      <c r="GF680" s="12"/>
      <c r="GG680" s="12"/>
      <c r="GH680" s="12"/>
    </row>
    <row r="681" spans="1:190" ht="12.5" x14ac:dyDescent="0.25">
      <c r="A681" s="478"/>
      <c r="B681" s="12"/>
      <c r="C681" s="12"/>
      <c r="D681" s="12"/>
      <c r="E681" s="12"/>
      <c r="F681" s="12"/>
      <c r="G681" s="38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38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59"/>
      <c r="AQ681" s="12"/>
      <c r="AR681" s="12"/>
      <c r="AS681" s="12"/>
      <c r="AT681" s="12"/>
      <c r="AU681" s="12"/>
      <c r="AV681" s="38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38"/>
      <c r="BP681" s="12"/>
      <c r="BQ681" s="12"/>
      <c r="BR681" s="12"/>
      <c r="BS681" s="12"/>
      <c r="BT681" s="12"/>
      <c r="BU681" s="38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38"/>
      <c r="CO681" s="12"/>
      <c r="CP681" s="12"/>
      <c r="CQ681" s="12"/>
      <c r="CR681" s="12"/>
      <c r="CS681" s="12"/>
      <c r="CT681" s="230"/>
      <c r="CU681" s="230"/>
      <c r="CV681" s="469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38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59"/>
      <c r="EF681" s="12"/>
      <c r="EG681" s="12"/>
      <c r="EH681" s="12"/>
      <c r="EI681" s="12"/>
      <c r="EJ681" s="12"/>
      <c r="EK681" s="38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59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39"/>
      <c r="GD681" s="12"/>
      <c r="GE681" s="12"/>
      <c r="GF681" s="12"/>
      <c r="GG681" s="12"/>
      <c r="GH681" s="12"/>
    </row>
    <row r="682" spans="1:190" ht="12.5" x14ac:dyDescent="0.25">
      <c r="A682" s="478"/>
      <c r="B682" s="12"/>
      <c r="C682" s="12"/>
      <c r="D682" s="12"/>
      <c r="E682" s="12"/>
      <c r="F682" s="12"/>
      <c r="G682" s="38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38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59"/>
      <c r="AQ682" s="12"/>
      <c r="AR682" s="12"/>
      <c r="AS682" s="12"/>
      <c r="AT682" s="12"/>
      <c r="AU682" s="12"/>
      <c r="AV682" s="38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38"/>
      <c r="BP682" s="12"/>
      <c r="BQ682" s="12"/>
      <c r="BR682" s="12"/>
      <c r="BS682" s="12"/>
      <c r="BT682" s="12"/>
      <c r="BU682" s="38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38"/>
      <c r="CO682" s="12"/>
      <c r="CP682" s="12"/>
      <c r="CQ682" s="12"/>
      <c r="CR682" s="12"/>
      <c r="CS682" s="12"/>
      <c r="CT682" s="230"/>
      <c r="CU682" s="230"/>
      <c r="CV682" s="469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38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59"/>
      <c r="EF682" s="12"/>
      <c r="EG682" s="12"/>
      <c r="EH682" s="12"/>
      <c r="EI682" s="12"/>
      <c r="EJ682" s="12"/>
      <c r="EK682" s="38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59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39"/>
      <c r="GD682" s="12"/>
      <c r="GE682" s="12"/>
      <c r="GF682" s="12"/>
      <c r="GG682" s="12"/>
      <c r="GH682" s="12"/>
    </row>
    <row r="683" spans="1:190" ht="12.5" x14ac:dyDescent="0.25">
      <c r="A683" s="478"/>
      <c r="B683" s="12"/>
      <c r="C683" s="12"/>
      <c r="D683" s="12"/>
      <c r="E683" s="12"/>
      <c r="F683" s="12"/>
      <c r="G683" s="38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38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59"/>
      <c r="AQ683" s="12"/>
      <c r="AR683" s="12"/>
      <c r="AS683" s="12"/>
      <c r="AT683" s="12"/>
      <c r="AU683" s="12"/>
      <c r="AV683" s="38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38"/>
      <c r="BP683" s="12"/>
      <c r="BQ683" s="12"/>
      <c r="BR683" s="12"/>
      <c r="BS683" s="12"/>
      <c r="BT683" s="12"/>
      <c r="BU683" s="38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38"/>
      <c r="CO683" s="12"/>
      <c r="CP683" s="12"/>
      <c r="CQ683" s="12"/>
      <c r="CR683" s="12"/>
      <c r="CS683" s="12"/>
      <c r="CT683" s="230"/>
      <c r="CU683" s="230"/>
      <c r="CV683" s="469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38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59"/>
      <c r="EF683" s="12"/>
      <c r="EG683" s="12"/>
      <c r="EH683" s="12"/>
      <c r="EI683" s="12"/>
      <c r="EJ683" s="12"/>
      <c r="EK683" s="38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59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39"/>
      <c r="GD683" s="12"/>
      <c r="GE683" s="12"/>
      <c r="GF683" s="12"/>
      <c r="GG683" s="12"/>
      <c r="GH683" s="12"/>
    </row>
    <row r="684" spans="1:190" ht="12.5" x14ac:dyDescent="0.25">
      <c r="A684" s="478"/>
      <c r="B684" s="12"/>
      <c r="C684" s="12"/>
      <c r="D684" s="12"/>
      <c r="E684" s="12"/>
      <c r="F684" s="12"/>
      <c r="G684" s="38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38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59"/>
      <c r="AQ684" s="12"/>
      <c r="AR684" s="12"/>
      <c r="AS684" s="12"/>
      <c r="AT684" s="12"/>
      <c r="AU684" s="12"/>
      <c r="AV684" s="38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38"/>
      <c r="BP684" s="12"/>
      <c r="BQ684" s="12"/>
      <c r="BR684" s="12"/>
      <c r="BS684" s="12"/>
      <c r="BT684" s="12"/>
      <c r="BU684" s="38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38"/>
      <c r="CO684" s="12"/>
      <c r="CP684" s="12"/>
      <c r="CQ684" s="12"/>
      <c r="CR684" s="12"/>
      <c r="CS684" s="12"/>
      <c r="CT684" s="230"/>
      <c r="CU684" s="230"/>
      <c r="CV684" s="469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38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59"/>
      <c r="EF684" s="12"/>
      <c r="EG684" s="12"/>
      <c r="EH684" s="12"/>
      <c r="EI684" s="12"/>
      <c r="EJ684" s="12"/>
      <c r="EK684" s="38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59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39"/>
      <c r="GD684" s="12"/>
      <c r="GE684" s="12"/>
      <c r="GF684" s="12"/>
      <c r="GG684" s="12"/>
      <c r="GH684" s="12"/>
    </row>
    <row r="685" spans="1:190" ht="12.5" x14ac:dyDescent="0.25">
      <c r="A685" s="478"/>
      <c r="B685" s="12"/>
      <c r="C685" s="12"/>
      <c r="D685" s="12"/>
      <c r="E685" s="12"/>
      <c r="F685" s="12"/>
      <c r="G685" s="38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38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59"/>
      <c r="AQ685" s="12"/>
      <c r="AR685" s="12"/>
      <c r="AS685" s="12"/>
      <c r="AT685" s="12"/>
      <c r="AU685" s="12"/>
      <c r="AV685" s="38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38"/>
      <c r="BP685" s="12"/>
      <c r="BQ685" s="12"/>
      <c r="BR685" s="12"/>
      <c r="BS685" s="12"/>
      <c r="BT685" s="12"/>
      <c r="BU685" s="38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38"/>
      <c r="CO685" s="12"/>
      <c r="CP685" s="12"/>
      <c r="CQ685" s="12"/>
      <c r="CR685" s="12"/>
      <c r="CS685" s="12"/>
      <c r="CT685" s="230"/>
      <c r="CU685" s="230"/>
      <c r="CV685" s="469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38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59"/>
      <c r="EF685" s="12"/>
      <c r="EG685" s="12"/>
      <c r="EH685" s="12"/>
      <c r="EI685" s="12"/>
      <c r="EJ685" s="12"/>
      <c r="EK685" s="38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59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39"/>
      <c r="GD685" s="12"/>
      <c r="GE685" s="12"/>
      <c r="GF685" s="12"/>
      <c r="GG685" s="12"/>
      <c r="GH685" s="12"/>
    </row>
    <row r="686" spans="1:190" ht="12.5" x14ac:dyDescent="0.25">
      <c r="A686" s="478"/>
      <c r="B686" s="12"/>
      <c r="C686" s="12"/>
      <c r="D686" s="12"/>
      <c r="E686" s="12"/>
      <c r="F686" s="12"/>
      <c r="G686" s="38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38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59"/>
      <c r="AQ686" s="12"/>
      <c r="AR686" s="12"/>
      <c r="AS686" s="12"/>
      <c r="AT686" s="12"/>
      <c r="AU686" s="12"/>
      <c r="AV686" s="38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38"/>
      <c r="BP686" s="12"/>
      <c r="BQ686" s="12"/>
      <c r="BR686" s="12"/>
      <c r="BS686" s="12"/>
      <c r="BT686" s="12"/>
      <c r="BU686" s="38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38"/>
      <c r="CO686" s="12"/>
      <c r="CP686" s="12"/>
      <c r="CQ686" s="12"/>
      <c r="CR686" s="12"/>
      <c r="CS686" s="12"/>
      <c r="CT686" s="230"/>
      <c r="CU686" s="230"/>
      <c r="CV686" s="469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38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59"/>
      <c r="EF686" s="12"/>
      <c r="EG686" s="12"/>
      <c r="EH686" s="12"/>
      <c r="EI686" s="12"/>
      <c r="EJ686" s="12"/>
      <c r="EK686" s="38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59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39"/>
      <c r="GD686" s="12"/>
      <c r="GE686" s="12"/>
      <c r="GF686" s="12"/>
      <c r="GG686" s="12"/>
      <c r="GH686" s="12"/>
    </row>
    <row r="687" spans="1:190" ht="12.5" x14ac:dyDescent="0.25">
      <c r="A687" s="478"/>
      <c r="B687" s="12"/>
      <c r="C687" s="12"/>
      <c r="D687" s="12"/>
      <c r="E687" s="12"/>
      <c r="F687" s="12"/>
      <c r="G687" s="38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38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59"/>
      <c r="AQ687" s="12"/>
      <c r="AR687" s="12"/>
      <c r="AS687" s="12"/>
      <c r="AT687" s="12"/>
      <c r="AU687" s="12"/>
      <c r="AV687" s="38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38"/>
      <c r="BP687" s="12"/>
      <c r="BQ687" s="12"/>
      <c r="BR687" s="12"/>
      <c r="BS687" s="12"/>
      <c r="BT687" s="12"/>
      <c r="BU687" s="38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38"/>
      <c r="CO687" s="12"/>
      <c r="CP687" s="12"/>
      <c r="CQ687" s="12"/>
      <c r="CR687" s="12"/>
      <c r="CS687" s="12"/>
      <c r="CT687" s="230"/>
      <c r="CU687" s="230"/>
      <c r="CV687" s="469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38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59"/>
      <c r="EF687" s="12"/>
      <c r="EG687" s="12"/>
      <c r="EH687" s="12"/>
      <c r="EI687" s="12"/>
      <c r="EJ687" s="12"/>
      <c r="EK687" s="38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59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39"/>
      <c r="GD687" s="12"/>
      <c r="GE687" s="12"/>
      <c r="GF687" s="12"/>
      <c r="GG687" s="12"/>
      <c r="GH687" s="12"/>
    </row>
    <row r="688" spans="1:190" ht="12.5" x14ac:dyDescent="0.25">
      <c r="A688" s="478"/>
      <c r="B688" s="12"/>
      <c r="C688" s="12"/>
      <c r="D688" s="12"/>
      <c r="E688" s="12"/>
      <c r="F688" s="12"/>
      <c r="G688" s="38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38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59"/>
      <c r="AQ688" s="12"/>
      <c r="AR688" s="12"/>
      <c r="AS688" s="12"/>
      <c r="AT688" s="12"/>
      <c r="AU688" s="12"/>
      <c r="AV688" s="38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38"/>
      <c r="BP688" s="12"/>
      <c r="BQ688" s="12"/>
      <c r="BR688" s="12"/>
      <c r="BS688" s="12"/>
      <c r="BT688" s="12"/>
      <c r="BU688" s="38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38"/>
      <c r="CO688" s="12"/>
      <c r="CP688" s="12"/>
      <c r="CQ688" s="12"/>
      <c r="CR688" s="12"/>
      <c r="CS688" s="12"/>
      <c r="CT688" s="230"/>
      <c r="CU688" s="230"/>
      <c r="CV688" s="469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38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59"/>
      <c r="EF688" s="12"/>
      <c r="EG688" s="12"/>
      <c r="EH688" s="12"/>
      <c r="EI688" s="12"/>
      <c r="EJ688" s="12"/>
      <c r="EK688" s="38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59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39"/>
      <c r="GD688" s="12"/>
      <c r="GE688" s="12"/>
      <c r="GF688" s="12"/>
      <c r="GG688" s="12"/>
      <c r="GH688" s="12"/>
    </row>
    <row r="689" spans="1:190" ht="12.5" x14ac:dyDescent="0.25">
      <c r="A689" s="478"/>
      <c r="B689" s="12"/>
      <c r="C689" s="12"/>
      <c r="D689" s="12"/>
      <c r="E689" s="12"/>
      <c r="F689" s="12"/>
      <c r="G689" s="38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38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59"/>
      <c r="AQ689" s="12"/>
      <c r="AR689" s="12"/>
      <c r="AS689" s="12"/>
      <c r="AT689" s="12"/>
      <c r="AU689" s="12"/>
      <c r="AV689" s="38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38"/>
      <c r="BP689" s="12"/>
      <c r="BQ689" s="12"/>
      <c r="BR689" s="12"/>
      <c r="BS689" s="12"/>
      <c r="BT689" s="12"/>
      <c r="BU689" s="38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38"/>
      <c r="CO689" s="12"/>
      <c r="CP689" s="12"/>
      <c r="CQ689" s="12"/>
      <c r="CR689" s="12"/>
      <c r="CS689" s="12"/>
      <c r="CT689" s="230"/>
      <c r="CU689" s="230"/>
      <c r="CV689" s="469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38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59"/>
      <c r="EF689" s="12"/>
      <c r="EG689" s="12"/>
      <c r="EH689" s="12"/>
      <c r="EI689" s="12"/>
      <c r="EJ689" s="12"/>
      <c r="EK689" s="38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59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39"/>
      <c r="GD689" s="12"/>
      <c r="GE689" s="12"/>
      <c r="GF689" s="12"/>
      <c r="GG689" s="12"/>
      <c r="GH689" s="12"/>
    </row>
    <row r="690" spans="1:190" ht="12.5" x14ac:dyDescent="0.25">
      <c r="A690" s="478"/>
      <c r="B690" s="12"/>
      <c r="C690" s="12"/>
      <c r="D690" s="12"/>
      <c r="E690" s="12"/>
      <c r="F690" s="12"/>
      <c r="G690" s="38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38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59"/>
      <c r="AQ690" s="12"/>
      <c r="AR690" s="12"/>
      <c r="AS690" s="12"/>
      <c r="AT690" s="12"/>
      <c r="AU690" s="12"/>
      <c r="AV690" s="38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38"/>
      <c r="BP690" s="12"/>
      <c r="BQ690" s="12"/>
      <c r="BR690" s="12"/>
      <c r="BS690" s="12"/>
      <c r="BT690" s="12"/>
      <c r="BU690" s="38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38"/>
      <c r="CO690" s="12"/>
      <c r="CP690" s="12"/>
      <c r="CQ690" s="12"/>
      <c r="CR690" s="12"/>
      <c r="CS690" s="12"/>
      <c r="CT690" s="230"/>
      <c r="CU690" s="230"/>
      <c r="CV690" s="469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38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59"/>
      <c r="EF690" s="12"/>
      <c r="EG690" s="12"/>
      <c r="EH690" s="12"/>
      <c r="EI690" s="12"/>
      <c r="EJ690" s="12"/>
      <c r="EK690" s="38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59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39"/>
      <c r="GD690" s="12"/>
      <c r="GE690" s="12"/>
      <c r="GF690" s="12"/>
      <c r="GG690" s="12"/>
      <c r="GH690" s="12"/>
    </row>
    <row r="691" spans="1:190" ht="12.5" x14ac:dyDescent="0.25">
      <c r="A691" s="478"/>
      <c r="B691" s="12"/>
      <c r="C691" s="12"/>
      <c r="D691" s="12"/>
      <c r="E691" s="12"/>
      <c r="F691" s="12"/>
      <c r="G691" s="38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38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59"/>
      <c r="AQ691" s="12"/>
      <c r="AR691" s="12"/>
      <c r="AS691" s="12"/>
      <c r="AT691" s="12"/>
      <c r="AU691" s="12"/>
      <c r="AV691" s="38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38"/>
      <c r="BP691" s="12"/>
      <c r="BQ691" s="12"/>
      <c r="BR691" s="12"/>
      <c r="BS691" s="12"/>
      <c r="BT691" s="12"/>
      <c r="BU691" s="38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38"/>
      <c r="CO691" s="12"/>
      <c r="CP691" s="12"/>
      <c r="CQ691" s="12"/>
      <c r="CR691" s="12"/>
      <c r="CS691" s="12"/>
      <c r="CT691" s="230"/>
      <c r="CU691" s="230"/>
      <c r="CV691" s="469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38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59"/>
      <c r="EF691" s="12"/>
      <c r="EG691" s="12"/>
      <c r="EH691" s="12"/>
      <c r="EI691" s="12"/>
      <c r="EJ691" s="12"/>
      <c r="EK691" s="38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59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39"/>
      <c r="GD691" s="12"/>
      <c r="GE691" s="12"/>
      <c r="GF691" s="12"/>
      <c r="GG691" s="12"/>
      <c r="GH691" s="12"/>
    </row>
    <row r="692" spans="1:190" ht="12.5" x14ac:dyDescent="0.25">
      <c r="A692" s="478"/>
      <c r="B692" s="12"/>
      <c r="C692" s="12"/>
      <c r="D692" s="12"/>
      <c r="E692" s="12"/>
      <c r="F692" s="12"/>
      <c r="G692" s="38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38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59"/>
      <c r="AQ692" s="12"/>
      <c r="AR692" s="12"/>
      <c r="AS692" s="12"/>
      <c r="AT692" s="12"/>
      <c r="AU692" s="12"/>
      <c r="AV692" s="38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38"/>
      <c r="BP692" s="12"/>
      <c r="BQ692" s="12"/>
      <c r="BR692" s="12"/>
      <c r="BS692" s="12"/>
      <c r="BT692" s="12"/>
      <c r="BU692" s="38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38"/>
      <c r="CO692" s="12"/>
      <c r="CP692" s="12"/>
      <c r="CQ692" s="12"/>
      <c r="CR692" s="12"/>
      <c r="CS692" s="12"/>
      <c r="CT692" s="230"/>
      <c r="CU692" s="230"/>
      <c r="CV692" s="469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38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59"/>
      <c r="EF692" s="12"/>
      <c r="EG692" s="12"/>
      <c r="EH692" s="12"/>
      <c r="EI692" s="12"/>
      <c r="EJ692" s="12"/>
      <c r="EK692" s="38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59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39"/>
      <c r="GD692" s="12"/>
      <c r="GE692" s="12"/>
      <c r="GF692" s="12"/>
      <c r="GG692" s="12"/>
      <c r="GH692" s="12"/>
    </row>
    <row r="693" spans="1:190" ht="12.5" x14ac:dyDescent="0.25">
      <c r="A693" s="478"/>
      <c r="B693" s="12"/>
      <c r="C693" s="12"/>
      <c r="D693" s="12"/>
      <c r="E693" s="12"/>
      <c r="F693" s="12"/>
      <c r="G693" s="38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38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59"/>
      <c r="AQ693" s="12"/>
      <c r="AR693" s="12"/>
      <c r="AS693" s="12"/>
      <c r="AT693" s="12"/>
      <c r="AU693" s="12"/>
      <c r="AV693" s="38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38"/>
      <c r="BP693" s="12"/>
      <c r="BQ693" s="12"/>
      <c r="BR693" s="12"/>
      <c r="BS693" s="12"/>
      <c r="BT693" s="12"/>
      <c r="BU693" s="38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38"/>
      <c r="CO693" s="12"/>
      <c r="CP693" s="12"/>
      <c r="CQ693" s="12"/>
      <c r="CR693" s="12"/>
      <c r="CS693" s="12"/>
      <c r="CT693" s="230"/>
      <c r="CU693" s="230"/>
      <c r="CV693" s="469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38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59"/>
      <c r="EF693" s="12"/>
      <c r="EG693" s="12"/>
      <c r="EH693" s="12"/>
      <c r="EI693" s="12"/>
      <c r="EJ693" s="12"/>
      <c r="EK693" s="38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59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39"/>
      <c r="GD693" s="12"/>
      <c r="GE693" s="12"/>
      <c r="GF693" s="12"/>
      <c r="GG693" s="12"/>
      <c r="GH693" s="12"/>
    </row>
    <row r="694" spans="1:190" ht="12.5" x14ac:dyDescent="0.25">
      <c r="A694" s="478"/>
      <c r="B694" s="12"/>
      <c r="C694" s="12"/>
      <c r="D694" s="12"/>
      <c r="E694" s="12"/>
      <c r="F694" s="12"/>
      <c r="G694" s="38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38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59"/>
      <c r="AQ694" s="12"/>
      <c r="AR694" s="12"/>
      <c r="AS694" s="12"/>
      <c r="AT694" s="12"/>
      <c r="AU694" s="12"/>
      <c r="AV694" s="38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38"/>
      <c r="BP694" s="12"/>
      <c r="BQ694" s="12"/>
      <c r="BR694" s="12"/>
      <c r="BS694" s="12"/>
      <c r="BT694" s="12"/>
      <c r="BU694" s="38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38"/>
      <c r="CO694" s="12"/>
      <c r="CP694" s="12"/>
      <c r="CQ694" s="12"/>
      <c r="CR694" s="12"/>
      <c r="CS694" s="12"/>
      <c r="CT694" s="230"/>
      <c r="CU694" s="230"/>
      <c r="CV694" s="469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38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59"/>
      <c r="EF694" s="12"/>
      <c r="EG694" s="12"/>
      <c r="EH694" s="12"/>
      <c r="EI694" s="12"/>
      <c r="EJ694" s="12"/>
      <c r="EK694" s="38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59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39"/>
      <c r="GD694" s="12"/>
      <c r="GE694" s="12"/>
      <c r="GF694" s="12"/>
      <c r="GG694" s="12"/>
      <c r="GH694" s="12"/>
    </row>
    <row r="695" spans="1:190" ht="12.5" x14ac:dyDescent="0.25">
      <c r="A695" s="478"/>
      <c r="B695" s="12"/>
      <c r="C695" s="12"/>
      <c r="D695" s="12"/>
      <c r="E695" s="12"/>
      <c r="F695" s="12"/>
      <c r="G695" s="38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38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59"/>
      <c r="AQ695" s="12"/>
      <c r="AR695" s="12"/>
      <c r="AS695" s="12"/>
      <c r="AT695" s="12"/>
      <c r="AU695" s="12"/>
      <c r="AV695" s="38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38"/>
      <c r="BP695" s="12"/>
      <c r="BQ695" s="12"/>
      <c r="BR695" s="12"/>
      <c r="BS695" s="12"/>
      <c r="BT695" s="12"/>
      <c r="BU695" s="38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38"/>
      <c r="CO695" s="12"/>
      <c r="CP695" s="12"/>
      <c r="CQ695" s="12"/>
      <c r="CR695" s="12"/>
      <c r="CS695" s="12"/>
      <c r="CT695" s="230"/>
      <c r="CU695" s="230"/>
      <c r="CV695" s="469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38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59"/>
      <c r="EF695" s="12"/>
      <c r="EG695" s="12"/>
      <c r="EH695" s="12"/>
      <c r="EI695" s="12"/>
      <c r="EJ695" s="12"/>
      <c r="EK695" s="38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59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39"/>
      <c r="GD695" s="12"/>
      <c r="GE695" s="12"/>
      <c r="GF695" s="12"/>
      <c r="GG695" s="12"/>
      <c r="GH695" s="12"/>
    </row>
    <row r="696" spans="1:190" ht="12.5" x14ac:dyDescent="0.25">
      <c r="A696" s="478"/>
      <c r="B696" s="12"/>
      <c r="C696" s="12"/>
      <c r="D696" s="12"/>
      <c r="E696" s="12"/>
      <c r="F696" s="12"/>
      <c r="G696" s="38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38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59"/>
      <c r="AQ696" s="12"/>
      <c r="AR696" s="12"/>
      <c r="AS696" s="12"/>
      <c r="AT696" s="12"/>
      <c r="AU696" s="12"/>
      <c r="AV696" s="38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38"/>
      <c r="BP696" s="12"/>
      <c r="BQ696" s="12"/>
      <c r="BR696" s="12"/>
      <c r="BS696" s="12"/>
      <c r="BT696" s="12"/>
      <c r="BU696" s="38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38"/>
      <c r="CO696" s="12"/>
      <c r="CP696" s="12"/>
      <c r="CQ696" s="12"/>
      <c r="CR696" s="12"/>
      <c r="CS696" s="12"/>
      <c r="CT696" s="230"/>
      <c r="CU696" s="230"/>
      <c r="CV696" s="469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38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59"/>
      <c r="EF696" s="12"/>
      <c r="EG696" s="12"/>
      <c r="EH696" s="12"/>
      <c r="EI696" s="12"/>
      <c r="EJ696" s="12"/>
      <c r="EK696" s="38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59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39"/>
      <c r="GD696" s="12"/>
      <c r="GE696" s="12"/>
      <c r="GF696" s="12"/>
      <c r="GG696" s="12"/>
      <c r="GH696" s="12"/>
    </row>
    <row r="697" spans="1:190" ht="12.5" x14ac:dyDescent="0.25">
      <c r="A697" s="478"/>
      <c r="B697" s="12"/>
      <c r="C697" s="12"/>
      <c r="D697" s="12"/>
      <c r="E697" s="12"/>
      <c r="F697" s="12"/>
      <c r="G697" s="38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38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59"/>
      <c r="AQ697" s="12"/>
      <c r="AR697" s="12"/>
      <c r="AS697" s="12"/>
      <c r="AT697" s="12"/>
      <c r="AU697" s="12"/>
      <c r="AV697" s="38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38"/>
      <c r="BP697" s="12"/>
      <c r="BQ697" s="12"/>
      <c r="BR697" s="12"/>
      <c r="BS697" s="12"/>
      <c r="BT697" s="12"/>
      <c r="BU697" s="38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38"/>
      <c r="CO697" s="12"/>
      <c r="CP697" s="12"/>
      <c r="CQ697" s="12"/>
      <c r="CR697" s="12"/>
      <c r="CS697" s="12"/>
      <c r="CT697" s="230"/>
      <c r="CU697" s="230"/>
      <c r="CV697" s="469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38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59"/>
      <c r="EF697" s="12"/>
      <c r="EG697" s="12"/>
      <c r="EH697" s="12"/>
      <c r="EI697" s="12"/>
      <c r="EJ697" s="12"/>
      <c r="EK697" s="38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59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39"/>
      <c r="GD697" s="12"/>
      <c r="GE697" s="12"/>
      <c r="GF697" s="12"/>
      <c r="GG697" s="12"/>
      <c r="GH697" s="12"/>
    </row>
    <row r="698" spans="1:190" ht="12.5" x14ac:dyDescent="0.25">
      <c r="A698" s="475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6"/>
      <c r="AX698" s="66"/>
      <c r="AY698" s="66"/>
      <c r="AZ698" s="66"/>
      <c r="BA698" s="66"/>
      <c r="BB698" s="66"/>
      <c r="BC698" s="66"/>
      <c r="BD698" s="66"/>
      <c r="BE698" s="66"/>
      <c r="BF698" s="66"/>
      <c r="BG698" s="66"/>
      <c r="BH698" s="66"/>
      <c r="BI698" s="66"/>
      <c r="BJ698" s="66"/>
      <c r="BK698" s="66"/>
      <c r="BL698" s="66"/>
      <c r="BM698" s="66"/>
      <c r="BN698" s="66"/>
      <c r="BO698" s="66"/>
      <c r="BP698" s="66"/>
      <c r="BQ698" s="66"/>
      <c r="BR698" s="66"/>
      <c r="BS698" s="66"/>
      <c r="BT698" s="66"/>
      <c r="BU698" s="66"/>
      <c r="BV698" s="66"/>
      <c r="BW698" s="66"/>
      <c r="BX698" s="66"/>
      <c r="BY698" s="66"/>
      <c r="BZ698" s="66"/>
      <c r="CA698" s="66"/>
      <c r="CB698" s="66"/>
      <c r="CC698" s="66"/>
      <c r="CD698" s="66"/>
      <c r="CE698" s="66"/>
      <c r="CF698" s="66"/>
      <c r="CG698" s="66"/>
      <c r="CH698" s="66"/>
      <c r="CI698" s="66"/>
      <c r="CJ698" s="66"/>
      <c r="CK698" s="66"/>
      <c r="CL698" s="66"/>
      <c r="CM698" s="66"/>
      <c r="CN698" s="66"/>
      <c r="CO698" s="66"/>
      <c r="CP698" s="66"/>
      <c r="CQ698" s="66"/>
      <c r="CR698" s="66"/>
      <c r="CS698" s="66"/>
      <c r="CT698" s="236"/>
      <c r="CU698" s="236"/>
      <c r="CV698" s="463"/>
      <c r="CW698" s="66"/>
      <c r="CX698" s="66"/>
      <c r="CY698" s="66"/>
      <c r="CZ698" s="66"/>
      <c r="DA698" s="66"/>
      <c r="DB698" s="66"/>
      <c r="DC698" s="66"/>
      <c r="DD698" s="66"/>
      <c r="DE698" s="66"/>
      <c r="DF698" s="66"/>
      <c r="DG698" s="66"/>
      <c r="DH698" s="66"/>
      <c r="DI698" s="66"/>
      <c r="DJ698" s="66"/>
      <c r="DK698" s="66"/>
      <c r="DL698" s="66"/>
      <c r="DM698" s="66"/>
      <c r="DN698" s="66"/>
      <c r="DO698" s="66"/>
      <c r="DP698" s="66"/>
      <c r="DQ698" s="66"/>
      <c r="DR698" s="66"/>
      <c r="DS698" s="66"/>
      <c r="DT698" s="66"/>
      <c r="DU698" s="66"/>
      <c r="DV698" s="66"/>
      <c r="DW698" s="66"/>
      <c r="DX698" s="66"/>
      <c r="DY698" s="66"/>
      <c r="DZ698" s="66"/>
      <c r="EA698" s="66"/>
      <c r="EB698" s="66"/>
      <c r="EC698" s="66"/>
      <c r="ED698" s="66"/>
      <c r="EE698" s="66"/>
      <c r="EF698" s="66"/>
      <c r="EG698" s="66"/>
      <c r="EH698" s="66"/>
      <c r="EI698" s="66"/>
      <c r="EJ698" s="66"/>
      <c r="EK698" s="66"/>
      <c r="EL698" s="66"/>
      <c r="EM698" s="66"/>
      <c r="EN698" s="66"/>
      <c r="EO698" s="66"/>
      <c r="EP698" s="66"/>
      <c r="EQ698" s="66"/>
      <c r="ER698" s="66"/>
      <c r="ES698" s="66"/>
      <c r="ET698" s="66"/>
      <c r="EU698" s="66"/>
      <c r="EV698" s="66"/>
      <c r="EW698" s="66"/>
      <c r="EX698" s="66"/>
      <c r="EY698" s="66"/>
      <c r="EZ698" s="66"/>
      <c r="FA698" s="66"/>
      <c r="FB698" s="66"/>
      <c r="FC698" s="66"/>
      <c r="FD698" s="66"/>
      <c r="FE698" s="66"/>
      <c r="FF698" s="66"/>
      <c r="FG698" s="66"/>
      <c r="FH698" s="66"/>
      <c r="FI698" s="66"/>
      <c r="FJ698" s="12"/>
      <c r="FK698" s="66"/>
      <c r="FL698" s="66"/>
      <c r="FM698" s="66"/>
      <c r="FN698" s="66"/>
      <c r="FO698" s="66"/>
      <c r="FP698" s="66"/>
      <c r="FQ698" s="66"/>
      <c r="FR698" s="66"/>
      <c r="FS698" s="66"/>
      <c r="FT698" s="66"/>
      <c r="FU698" s="66"/>
      <c r="FV698" s="66"/>
      <c r="FW698" s="66"/>
      <c r="FX698" s="66"/>
      <c r="FY698" s="66"/>
      <c r="FZ698" s="66"/>
      <c r="GA698" s="66"/>
      <c r="GB698" s="66"/>
      <c r="GC698" s="66"/>
      <c r="GD698" s="66"/>
      <c r="GE698" s="66"/>
      <c r="GF698" s="66"/>
      <c r="GG698" s="66"/>
      <c r="GH698" s="66"/>
    </row>
    <row r="699" spans="1:190" ht="12.5" x14ac:dyDescent="0.25">
      <c r="A699" s="479"/>
      <c r="B699" s="12"/>
      <c r="C699" s="46"/>
      <c r="D699" s="46"/>
      <c r="E699" s="46"/>
      <c r="F699" s="12"/>
      <c r="G699" s="38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3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80"/>
      <c r="AR699" s="80"/>
      <c r="AS699" s="80"/>
      <c r="AT699" s="80"/>
      <c r="AU699" s="80"/>
      <c r="AV699" s="43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  <c r="BK699" s="79"/>
      <c r="BL699" s="79"/>
      <c r="BM699" s="79"/>
      <c r="BN699" s="79"/>
      <c r="BO699" s="43"/>
      <c r="BP699" s="43"/>
      <c r="BQ699" s="43"/>
      <c r="BR699" s="43"/>
      <c r="BS699" s="43"/>
      <c r="BT699" s="43"/>
      <c r="BU699" s="4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33"/>
      <c r="CJ699" s="233"/>
      <c r="CK699" s="233"/>
      <c r="CL699" s="233"/>
      <c r="CM699" s="233"/>
      <c r="CN699" s="43"/>
      <c r="CO699" s="233"/>
      <c r="CP699" s="233"/>
      <c r="CQ699" s="233"/>
      <c r="CR699" s="233"/>
      <c r="CS699" s="233"/>
      <c r="CT699" s="235"/>
      <c r="CU699" s="235"/>
      <c r="CV699" s="464"/>
      <c r="CW699" s="65"/>
      <c r="CX699" s="65"/>
      <c r="CY699" s="65"/>
      <c r="CZ699" s="65"/>
      <c r="DA699" s="65"/>
      <c r="DB699" s="65"/>
      <c r="DC699" s="65"/>
      <c r="DD699" s="65"/>
      <c r="DE699" s="65"/>
      <c r="DF699" s="65"/>
      <c r="DG699" s="65"/>
      <c r="DH699" s="65"/>
      <c r="DI699" s="65"/>
      <c r="DJ699" s="65"/>
      <c r="DK699" s="65"/>
      <c r="DL699" s="43"/>
      <c r="DM699" s="78"/>
      <c r="DN699" s="78"/>
      <c r="DO699" s="78"/>
      <c r="DP699" s="78"/>
      <c r="DQ699" s="78"/>
      <c r="DR699" s="78"/>
      <c r="DS699" s="78"/>
      <c r="DT699" s="78"/>
      <c r="DU699" s="78"/>
      <c r="DV699" s="78"/>
      <c r="DW699" s="78"/>
      <c r="DX699" s="78"/>
      <c r="DY699" s="78"/>
      <c r="DZ699" s="78"/>
      <c r="EA699" s="78"/>
      <c r="EB699" s="78"/>
      <c r="EC699" s="78"/>
      <c r="ED699" s="78"/>
      <c r="EE699" s="64"/>
      <c r="EF699" s="63"/>
      <c r="EG699" s="63"/>
      <c r="EH699" s="63"/>
      <c r="EI699" s="63"/>
      <c r="EJ699" s="63"/>
      <c r="EK699" s="43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3"/>
      <c r="FF699" s="63"/>
      <c r="FG699" s="63"/>
      <c r="FH699" s="63"/>
      <c r="FI699" s="63"/>
      <c r="FJ699" s="12"/>
      <c r="FK699" s="234"/>
      <c r="FL699" s="234"/>
      <c r="FM699" s="234"/>
      <c r="FN699" s="234"/>
      <c r="FO699" s="234"/>
      <c r="FP699" s="234"/>
      <c r="FQ699" s="234"/>
      <c r="FR699" s="234"/>
      <c r="FS699" s="234"/>
      <c r="FT699" s="234"/>
      <c r="FU699" s="234"/>
      <c r="FV699" s="234"/>
      <c r="FW699" s="234"/>
      <c r="FX699" s="234"/>
      <c r="FY699" s="234"/>
      <c r="FZ699" s="234"/>
      <c r="GA699" s="234"/>
      <c r="GB699" s="234"/>
      <c r="GC699" s="234"/>
      <c r="GD699" s="234"/>
      <c r="GE699" s="234"/>
      <c r="GF699" s="234"/>
      <c r="GG699" s="234"/>
      <c r="GH699" s="234"/>
    </row>
  </sheetData>
  <mergeCells count="2">
    <mergeCell ref="H5:CS5"/>
    <mergeCell ref="CW5:GH5"/>
  </mergeCells>
  <printOptions gridLines="1"/>
  <pageMargins left="0.25" right="0.2" top="0.61" bottom="0.44" header="0.2" footer="0.2"/>
  <pageSetup paperSize="5" scale="11" fitToHeight="0" orientation="landscape" verticalDpi="0" r:id="rId1"/>
  <headerFooter>
    <oddHeader>&amp;C&amp;"Calibri,Regular"&amp;14DRAFT:  2021 Session K12 Omnibus:  Gen Ed Formula  Allowance 2% and 2%; VPK/SRP Extended; Special Education Aid Added; Other = ECFE, Para Aid, Concurrent Aid</oddHeader>
    <oddFooter>&amp;L&amp;"Calibri,Regular"&amp;11House Research/House Fiscal&amp;C&amp;"Calibri,Regular"&amp;11&amp;P&amp;R&amp;"Calibri,Regular"&amp;11April 6, 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47"/>
  <sheetViews>
    <sheetView workbookViewId="0">
      <pane xSplit="4" ySplit="21" topLeftCell="W71" activePane="bottomRight" state="frozen"/>
      <selection pane="topRight" activeCell="E1" sqref="E1"/>
      <selection pane="bottomLeft" activeCell="A22" sqref="A22"/>
      <selection pane="bottomRight" activeCell="AA80" sqref="AA80"/>
    </sheetView>
  </sheetViews>
  <sheetFormatPr defaultRowHeight="14.5" x14ac:dyDescent="0.35"/>
  <cols>
    <col min="1" max="2" width="7" style="257" customWidth="1"/>
    <col min="3" max="3" width="49.88671875" style="257" bestFit="1" customWidth="1"/>
    <col min="4" max="4" width="11.21875" style="25" hidden="1" customWidth="1"/>
    <col min="5" max="5" width="12.88671875" style="267" bestFit="1" customWidth="1"/>
    <col min="6" max="6" width="11.6640625" style="267" hidden="1" customWidth="1"/>
    <col min="7" max="7" width="17.44140625" style="267" hidden="1" customWidth="1"/>
    <col min="8" max="8" width="12.88671875" style="267" bestFit="1" customWidth="1"/>
    <col min="9" max="9" width="11.6640625" style="267" hidden="1" customWidth="1"/>
    <col min="10" max="10" width="19.88671875" style="267" hidden="1" customWidth="1"/>
    <col min="11" max="11" width="16.21875" style="267" bestFit="1" customWidth="1"/>
    <col min="12" max="20" width="16.21875" style="108" customWidth="1"/>
    <col min="21" max="21" width="16.21875" style="254" customWidth="1"/>
    <col min="22" max="25" width="16.21875" style="108" customWidth="1"/>
    <col min="26" max="26" width="16.21875" style="254" customWidth="1"/>
    <col min="27" max="27" width="13.77734375" style="25" bestFit="1" customWidth="1"/>
    <col min="28" max="28" width="14.6640625" style="25" bestFit="1" customWidth="1"/>
    <col min="29" max="29" width="14.109375" style="25" bestFit="1" customWidth="1"/>
    <col min="30" max="30" width="13.77734375" style="25" bestFit="1" customWidth="1"/>
    <col min="31" max="31" width="14.6640625" style="25" bestFit="1" customWidth="1"/>
    <col min="32" max="32" width="13.44140625" style="25" bestFit="1" customWidth="1"/>
    <col min="33" max="16384" width="8.88671875" style="25"/>
  </cols>
  <sheetData>
    <row r="1" spans="1:32" ht="21" x14ac:dyDescent="0.5">
      <c r="A1" s="252" t="s">
        <v>2830</v>
      </c>
      <c r="B1" s="253"/>
      <c r="C1" s="253"/>
      <c r="D1" s="253"/>
      <c r="E1" s="108"/>
      <c r="F1" s="108"/>
      <c r="G1" s="108"/>
      <c r="H1" s="108"/>
      <c r="I1" s="108"/>
      <c r="J1" s="108"/>
      <c r="K1" s="108"/>
      <c r="AA1" s="491" t="s">
        <v>2831</v>
      </c>
      <c r="AB1" s="491"/>
      <c r="AC1" s="491"/>
    </row>
    <row r="2" spans="1:32" ht="19" thickBot="1" x14ac:dyDescent="0.5">
      <c r="A2" s="253"/>
      <c r="B2" s="253"/>
      <c r="C2" s="253"/>
      <c r="D2" s="253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6"/>
      <c r="V2" s="255"/>
      <c r="W2" s="255"/>
      <c r="X2" s="255"/>
      <c r="Y2" s="255"/>
      <c r="Z2" s="256"/>
      <c r="AA2" s="492" t="s">
        <v>2832</v>
      </c>
      <c r="AB2" s="493"/>
      <c r="AC2" s="494"/>
    </row>
    <row r="3" spans="1:32" x14ac:dyDescent="0.35">
      <c r="C3" s="25"/>
      <c r="E3" s="258"/>
      <c r="F3" s="259"/>
      <c r="G3" s="259"/>
      <c r="H3" s="258" t="s">
        <v>2833</v>
      </c>
      <c r="I3" s="259"/>
      <c r="J3" s="259"/>
      <c r="K3" s="260" t="s">
        <v>2833</v>
      </c>
      <c r="L3" s="261"/>
      <c r="M3" s="258"/>
      <c r="N3" s="258"/>
      <c r="O3" s="258"/>
      <c r="P3" s="258"/>
      <c r="Q3" s="258"/>
      <c r="R3" s="258"/>
      <c r="S3" s="258"/>
      <c r="T3" s="258"/>
      <c r="U3" s="262"/>
      <c r="V3" s="258"/>
      <c r="W3" s="258"/>
      <c r="X3" s="258"/>
      <c r="Y3" s="258"/>
      <c r="Z3" s="262"/>
      <c r="AA3" s="263"/>
      <c r="AB3" s="260"/>
      <c r="AC3" s="258"/>
      <c r="AD3" s="263" t="s">
        <v>2834</v>
      </c>
      <c r="AE3" s="260" t="s">
        <v>2834</v>
      </c>
      <c r="AF3" s="264" t="s">
        <v>2834</v>
      </c>
    </row>
    <row r="4" spans="1:32" x14ac:dyDescent="0.35">
      <c r="C4" s="265"/>
      <c r="E4" s="266" t="s">
        <v>2835</v>
      </c>
      <c r="H4" s="266" t="s">
        <v>2836</v>
      </c>
      <c r="K4" s="268" t="s">
        <v>2837</v>
      </c>
      <c r="L4" s="269"/>
      <c r="M4" s="266"/>
      <c r="N4" s="266"/>
      <c r="O4" s="266"/>
      <c r="P4" s="266"/>
      <c r="Q4" s="266"/>
      <c r="R4" s="266"/>
      <c r="S4" s="266"/>
      <c r="T4" s="266"/>
      <c r="U4" s="270"/>
      <c r="V4" s="266"/>
      <c r="W4" s="266"/>
      <c r="X4" s="266"/>
      <c r="Y4" s="266"/>
      <c r="Z4" s="270"/>
      <c r="AA4" s="271" t="s">
        <v>2834</v>
      </c>
      <c r="AB4" s="268" t="s">
        <v>2834</v>
      </c>
      <c r="AC4" s="266" t="s">
        <v>2834</v>
      </c>
      <c r="AD4" s="271" t="s">
        <v>2838</v>
      </c>
      <c r="AE4" s="268" t="s">
        <v>2839</v>
      </c>
      <c r="AF4" s="272" t="s">
        <v>2840</v>
      </c>
    </row>
    <row r="5" spans="1:32" ht="15" thickBot="1" x14ac:dyDescent="0.4">
      <c r="C5" s="25"/>
      <c r="E5" s="273" t="s">
        <v>2048</v>
      </c>
      <c r="F5" s="267" t="s">
        <v>2841</v>
      </c>
      <c r="G5" s="267" t="s">
        <v>1168</v>
      </c>
      <c r="H5" s="273" t="s">
        <v>2841</v>
      </c>
      <c r="I5" s="267" t="s">
        <v>2842</v>
      </c>
      <c r="J5" s="267" t="s">
        <v>2083</v>
      </c>
      <c r="K5" s="274" t="s">
        <v>2842</v>
      </c>
      <c r="L5" s="275" t="s">
        <v>2843</v>
      </c>
      <c r="M5" s="273" t="s">
        <v>2844</v>
      </c>
      <c r="N5" s="273" t="s">
        <v>2845</v>
      </c>
      <c r="O5" s="273" t="s">
        <v>2846</v>
      </c>
      <c r="P5" s="273" t="s">
        <v>2847</v>
      </c>
      <c r="Q5" s="273" t="s">
        <v>2848</v>
      </c>
      <c r="R5" s="273" t="s">
        <v>2849</v>
      </c>
      <c r="S5" s="273" t="s">
        <v>2850</v>
      </c>
      <c r="T5" s="273" t="s">
        <v>2851</v>
      </c>
      <c r="U5" s="276" t="s">
        <v>2852</v>
      </c>
      <c r="V5" s="273" t="s">
        <v>2843</v>
      </c>
      <c r="W5" s="273" t="s">
        <v>2845</v>
      </c>
      <c r="X5" s="273" t="s">
        <v>2847</v>
      </c>
      <c r="Y5" s="273" t="s">
        <v>999</v>
      </c>
      <c r="Z5" s="276" t="s">
        <v>2853</v>
      </c>
      <c r="AA5" s="277" t="s">
        <v>2838</v>
      </c>
      <c r="AB5" s="274" t="s">
        <v>2839</v>
      </c>
      <c r="AC5" s="273" t="s">
        <v>2840</v>
      </c>
      <c r="AD5" s="277" t="s">
        <v>2048</v>
      </c>
      <c r="AE5" s="274" t="s">
        <v>2048</v>
      </c>
      <c r="AF5" s="278" t="s">
        <v>2048</v>
      </c>
    </row>
    <row r="6" spans="1:32" x14ac:dyDescent="0.35">
      <c r="C6" s="25" t="s">
        <v>2854</v>
      </c>
      <c r="E6" s="279">
        <v>804454.18253822869</v>
      </c>
      <c r="F6" s="279">
        <v>880723.83314653288</v>
      </c>
      <c r="G6" s="279">
        <v>8575101745.715559</v>
      </c>
      <c r="H6" s="279">
        <v>9736.4252254643507</v>
      </c>
      <c r="I6" s="279">
        <v>954460.14825766138</v>
      </c>
      <c r="J6" s="279">
        <v>602728100309</v>
      </c>
      <c r="K6" s="280">
        <v>631485.87335915724</v>
      </c>
      <c r="L6" s="281">
        <v>16660150.09181552</v>
      </c>
      <c r="M6" s="279">
        <v>0</v>
      </c>
      <c r="N6" s="279">
        <v>196962.1064599989</v>
      </c>
      <c r="O6" s="279">
        <v>1190214.1188529637</v>
      </c>
      <c r="P6" s="279">
        <v>129026.43198248331</v>
      </c>
      <c r="Q6" s="279">
        <v>0</v>
      </c>
      <c r="R6" s="279">
        <v>272907.82947689446</v>
      </c>
      <c r="S6" s="279">
        <v>100141.73134038373</v>
      </c>
      <c r="T6" s="279">
        <v>32210.540028775758</v>
      </c>
      <c r="U6" s="282">
        <v>18581612.849957023</v>
      </c>
      <c r="V6" s="279">
        <v>2750215.75</v>
      </c>
      <c r="W6" s="279">
        <v>84412.33133999948</v>
      </c>
      <c r="X6" s="279">
        <v>218430.67853180601</v>
      </c>
      <c r="Y6" s="279">
        <v>185853.4983931274</v>
      </c>
      <c r="Z6" s="282">
        <v>3238912.2582649332</v>
      </c>
      <c r="AA6" s="283">
        <v>21820525.108221952</v>
      </c>
      <c r="AB6" s="283">
        <v>3238912.2582649332</v>
      </c>
      <c r="AC6" s="284">
        <v>18581612.849957023</v>
      </c>
      <c r="AD6" s="283">
        <v>27.124633797506561</v>
      </c>
      <c r="AE6" s="283">
        <v>4.0262234053472845</v>
      </c>
      <c r="AF6" s="285">
        <v>23.098410392159284</v>
      </c>
    </row>
    <row r="7" spans="1:32" x14ac:dyDescent="0.35">
      <c r="C7" s="108" t="s">
        <v>2855</v>
      </c>
      <c r="D7" s="108"/>
      <c r="E7" s="279">
        <v>68525.729719432886</v>
      </c>
      <c r="F7" s="279">
        <v>73736.315111128381</v>
      </c>
      <c r="G7" s="279">
        <v>0</v>
      </c>
      <c r="H7" s="279">
        <v>0</v>
      </c>
      <c r="I7" s="279">
        <v>0</v>
      </c>
      <c r="J7" s="279">
        <v>0</v>
      </c>
      <c r="K7" s="280">
        <v>0</v>
      </c>
      <c r="L7" s="281">
        <v>1570043.6550661332</v>
      </c>
      <c r="M7" s="279">
        <v>406448.0299999998</v>
      </c>
      <c r="N7" s="279">
        <v>0</v>
      </c>
      <c r="O7" s="279">
        <v>0</v>
      </c>
      <c r="P7" s="279">
        <v>0</v>
      </c>
      <c r="Q7" s="279">
        <v>43033.32</v>
      </c>
      <c r="R7" s="279">
        <v>96159.330042659669</v>
      </c>
      <c r="S7" s="279">
        <v>9611.2686596162548</v>
      </c>
      <c r="T7" s="279">
        <v>3091.4599712242311</v>
      </c>
      <c r="U7" s="282">
        <v>2128387.0637396341</v>
      </c>
      <c r="V7" s="279">
        <v>0</v>
      </c>
      <c r="W7" s="279">
        <v>0</v>
      </c>
      <c r="X7" s="279">
        <v>0</v>
      </c>
      <c r="Y7" s="279">
        <v>0</v>
      </c>
      <c r="Z7" s="282">
        <v>0</v>
      </c>
      <c r="AA7" s="283">
        <v>2128387.0637396341</v>
      </c>
      <c r="AB7" s="283">
        <v>0</v>
      </c>
      <c r="AC7" s="284">
        <v>2128387.0637396341</v>
      </c>
      <c r="AD7" s="283">
        <v>31.059677473759976</v>
      </c>
      <c r="AE7" s="283">
        <v>0</v>
      </c>
      <c r="AF7" s="285">
        <v>31.059677473759976</v>
      </c>
    </row>
    <row r="8" spans="1:32" x14ac:dyDescent="0.35">
      <c r="C8" s="108" t="s">
        <v>2856</v>
      </c>
      <c r="D8" s="108"/>
      <c r="E8" s="279">
        <v>0</v>
      </c>
      <c r="F8" s="279">
        <v>0</v>
      </c>
      <c r="G8" s="279">
        <v>0</v>
      </c>
      <c r="H8" s="279">
        <v>0</v>
      </c>
      <c r="I8" s="279">
        <v>0</v>
      </c>
      <c r="J8" s="279">
        <v>0</v>
      </c>
      <c r="K8" s="280">
        <v>0</v>
      </c>
      <c r="L8" s="281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82">
        <v>0</v>
      </c>
      <c r="V8" s="279">
        <v>0</v>
      </c>
      <c r="W8" s="279">
        <v>0</v>
      </c>
      <c r="X8" s="279">
        <v>0</v>
      </c>
      <c r="Y8" s="279">
        <v>0</v>
      </c>
      <c r="Z8" s="282">
        <v>0</v>
      </c>
      <c r="AA8" s="283">
        <v>0</v>
      </c>
      <c r="AB8" s="283">
        <v>0</v>
      </c>
      <c r="AC8" s="284">
        <v>0</v>
      </c>
      <c r="AD8" s="283">
        <v>0</v>
      </c>
      <c r="AE8" s="283">
        <v>0</v>
      </c>
      <c r="AF8" s="285">
        <v>0</v>
      </c>
    </row>
    <row r="9" spans="1:32" ht="15" thickBot="1" x14ac:dyDescent="0.4">
      <c r="C9" s="286" t="s">
        <v>2857</v>
      </c>
      <c r="D9" s="286"/>
      <c r="E9" s="287">
        <v>872979.91225766158</v>
      </c>
      <c r="F9" s="287">
        <v>954460.14825766126</v>
      </c>
      <c r="G9" s="287">
        <v>8575101745.715559</v>
      </c>
      <c r="H9" s="287">
        <v>9736.4252254643507</v>
      </c>
      <c r="I9" s="287">
        <v>954460.14825766138</v>
      </c>
      <c r="J9" s="287">
        <v>602728100309</v>
      </c>
      <c r="K9" s="288">
        <v>631485.87335915724</v>
      </c>
      <c r="L9" s="289">
        <v>18230193.746881653</v>
      </c>
      <c r="M9" s="287">
        <v>406448.0299999998</v>
      </c>
      <c r="N9" s="287">
        <v>196962.1064599989</v>
      </c>
      <c r="O9" s="287">
        <v>1190214.1188529637</v>
      </c>
      <c r="P9" s="287">
        <v>129026.43198248331</v>
      </c>
      <c r="Q9" s="287">
        <v>43033.32</v>
      </c>
      <c r="R9" s="287">
        <v>369067.15951955412</v>
      </c>
      <c r="S9" s="287">
        <v>109752.99999999999</v>
      </c>
      <c r="T9" s="287">
        <v>35301.999999999993</v>
      </c>
      <c r="U9" s="290">
        <v>20709999.913696658</v>
      </c>
      <c r="V9" s="287">
        <v>2750215.75</v>
      </c>
      <c r="W9" s="287">
        <v>84412.33133999948</v>
      </c>
      <c r="X9" s="287">
        <v>218430.67853180601</v>
      </c>
      <c r="Y9" s="287">
        <v>185853.4983931274</v>
      </c>
      <c r="Z9" s="290">
        <v>3238912.2582649332</v>
      </c>
      <c r="AA9" s="291">
        <v>23948912.171961587</v>
      </c>
      <c r="AB9" s="291">
        <v>3238912.2582649332</v>
      </c>
      <c r="AC9" s="292">
        <v>20709999.913696658</v>
      </c>
      <c r="AD9" s="291">
        <v>27.433520331557208</v>
      </c>
      <c r="AE9" s="291">
        <v>3.7101795961015909</v>
      </c>
      <c r="AF9" s="293">
        <v>23.723340735455622</v>
      </c>
    </row>
    <row r="10" spans="1:32" ht="15" thickBot="1" x14ac:dyDescent="0.4">
      <c r="C10" s="294"/>
      <c r="D10" s="294"/>
      <c r="E10" s="295"/>
      <c r="F10" s="295"/>
      <c r="G10" s="295"/>
      <c r="H10" s="295"/>
      <c r="I10" s="295"/>
      <c r="J10" s="295"/>
      <c r="K10" s="296"/>
      <c r="L10" s="297"/>
      <c r="M10" s="295"/>
      <c r="N10" s="295"/>
      <c r="O10" s="295"/>
      <c r="P10" s="295"/>
      <c r="Q10" s="295"/>
      <c r="R10" s="295"/>
      <c r="S10" s="295"/>
      <c r="T10" s="295"/>
      <c r="U10" s="298"/>
      <c r="V10" s="295"/>
      <c r="W10" s="295"/>
      <c r="X10" s="295"/>
      <c r="Y10" s="295"/>
      <c r="Z10" s="298"/>
      <c r="AA10" s="294"/>
      <c r="AB10" s="294"/>
      <c r="AC10" s="294"/>
      <c r="AD10" s="294"/>
      <c r="AE10" s="291"/>
      <c r="AF10" s="293"/>
    </row>
    <row r="11" spans="1:32" x14ac:dyDescent="0.35">
      <c r="C11" s="25" t="s">
        <v>2858</v>
      </c>
      <c r="D11" s="25">
        <v>1</v>
      </c>
      <c r="E11" s="299">
        <v>65250</v>
      </c>
      <c r="F11" s="299">
        <v>70858.2</v>
      </c>
      <c r="G11" s="299">
        <v>1043549747.412609</v>
      </c>
      <c r="H11" s="299">
        <v>14727.296874781028</v>
      </c>
      <c r="I11" s="299">
        <v>106877</v>
      </c>
      <c r="J11" s="299">
        <v>82908722386</v>
      </c>
      <c r="K11" s="300">
        <v>775739.61082365713</v>
      </c>
      <c r="L11" s="301">
        <v>2385069.0967015838</v>
      </c>
      <c r="M11" s="299">
        <v>0</v>
      </c>
      <c r="N11" s="299">
        <v>44559.517589999363</v>
      </c>
      <c r="O11" s="299">
        <v>488530.60386705399</v>
      </c>
      <c r="P11" s="299">
        <v>0</v>
      </c>
      <c r="Q11" s="299">
        <v>0</v>
      </c>
      <c r="R11" s="299">
        <v>28806.527246969017</v>
      </c>
      <c r="S11" s="299">
        <v>14335.930197754653</v>
      </c>
      <c r="T11" s="299">
        <v>4611.1450970919677</v>
      </c>
      <c r="U11" s="302">
        <v>2965912.8207004531</v>
      </c>
      <c r="V11" s="299">
        <v>543227</v>
      </c>
      <c r="W11" s="299">
        <v>19096.936110000126</v>
      </c>
      <c r="X11" s="299">
        <v>0</v>
      </c>
      <c r="Y11" s="299">
        <v>20062.943929679481</v>
      </c>
      <c r="Z11" s="302">
        <v>582386.88003967959</v>
      </c>
      <c r="AA11" s="303">
        <v>3548299.7007401325</v>
      </c>
      <c r="AB11" s="303">
        <v>582386.88003967959</v>
      </c>
      <c r="AC11" s="304">
        <v>2965912.8207004531</v>
      </c>
      <c r="AD11" s="303">
        <v>54.380072041994367</v>
      </c>
      <c r="AE11" s="303">
        <v>8.9254694258954732</v>
      </c>
      <c r="AF11" s="305">
        <v>45.454602616098896</v>
      </c>
    </row>
    <row r="12" spans="1:32" x14ac:dyDescent="0.35">
      <c r="C12" s="25" t="s">
        <v>605</v>
      </c>
      <c r="D12" s="25">
        <v>2</v>
      </c>
      <c r="E12" s="299">
        <v>86859.199999999983</v>
      </c>
      <c r="F12" s="299">
        <v>95185.200000000012</v>
      </c>
      <c r="G12" s="299">
        <v>1051292809.4175158</v>
      </c>
      <c r="H12" s="299">
        <v>11044.708730112619</v>
      </c>
      <c r="I12" s="299">
        <v>99484</v>
      </c>
      <c r="J12" s="299">
        <v>87339522536</v>
      </c>
      <c r="K12" s="300">
        <v>877925.32001125813</v>
      </c>
      <c r="L12" s="301">
        <v>3819165.7926685372</v>
      </c>
      <c r="M12" s="299">
        <v>0</v>
      </c>
      <c r="N12" s="299">
        <v>59306.338349999627</v>
      </c>
      <c r="O12" s="299">
        <v>127526.49951612949</v>
      </c>
      <c r="P12" s="299">
        <v>14671.696210528869</v>
      </c>
      <c r="Q12" s="299">
        <v>0</v>
      </c>
      <c r="R12" s="299">
        <v>114831.26555158946</v>
      </c>
      <c r="S12" s="299">
        <v>23297.687567607303</v>
      </c>
      <c r="T12" s="299">
        <v>7493.6900723595081</v>
      </c>
      <c r="U12" s="302">
        <v>4166292.9699367513</v>
      </c>
      <c r="V12" s="299">
        <v>879283</v>
      </c>
      <c r="W12" s="299">
        <v>25417.002149999724</v>
      </c>
      <c r="X12" s="299">
        <v>17795.503789472394</v>
      </c>
      <c r="Y12" s="299">
        <v>78879.487820043374</v>
      </c>
      <c r="Z12" s="302">
        <v>1001374.9937595155</v>
      </c>
      <c r="AA12" s="303">
        <v>5167667.9636962656</v>
      </c>
      <c r="AB12" s="303">
        <v>1001374.9937595155</v>
      </c>
      <c r="AC12" s="304">
        <v>4166292.9699367513</v>
      </c>
      <c r="AD12" s="303">
        <v>59.494768126994799</v>
      </c>
      <c r="AE12" s="303">
        <v>11.528715366472586</v>
      </c>
      <c r="AF12" s="305">
        <v>47.966052760522224</v>
      </c>
    </row>
    <row r="13" spans="1:32" x14ac:dyDescent="0.35">
      <c r="C13" s="25" t="s">
        <v>606</v>
      </c>
      <c r="D13" s="25">
        <v>3</v>
      </c>
      <c r="E13" s="299">
        <v>273733.8</v>
      </c>
      <c r="F13" s="299">
        <v>300101.8</v>
      </c>
      <c r="G13" s="299">
        <v>2785450412.0306573</v>
      </c>
      <c r="H13" s="299">
        <v>9281.6851216175892</v>
      </c>
      <c r="I13" s="299">
        <v>313007.39999999997</v>
      </c>
      <c r="J13" s="299">
        <v>227314233850</v>
      </c>
      <c r="K13" s="300">
        <v>726226.38905661658</v>
      </c>
      <c r="L13" s="301">
        <v>2933929.6477035531</v>
      </c>
      <c r="M13" s="299">
        <v>0</v>
      </c>
      <c r="N13" s="299">
        <v>41379.495779999881</v>
      </c>
      <c r="O13" s="299">
        <v>278990.85162961762</v>
      </c>
      <c r="P13" s="299">
        <v>24992.848666247111</v>
      </c>
      <c r="Q13" s="299">
        <v>0</v>
      </c>
      <c r="R13" s="299">
        <v>74812.889074390303</v>
      </c>
      <c r="S13" s="299">
        <v>17937.922709753308</v>
      </c>
      <c r="T13" s="299">
        <v>5769.7242672155771</v>
      </c>
      <c r="U13" s="302">
        <v>3377813.3798307767</v>
      </c>
      <c r="V13" s="299">
        <v>627124.5</v>
      </c>
      <c r="W13" s="299">
        <v>17734.069619999616</v>
      </c>
      <c r="X13" s="299">
        <v>29236.951333754696</v>
      </c>
      <c r="Y13" s="299">
        <v>52105.093607724724</v>
      </c>
      <c r="Z13" s="302">
        <v>726200.61456147907</v>
      </c>
      <c r="AA13" s="303">
        <v>4104013.9943922563</v>
      </c>
      <c r="AB13" s="303">
        <v>726200.61456147907</v>
      </c>
      <c r="AC13" s="304">
        <v>3377813.3798307767</v>
      </c>
      <c r="AD13" s="303">
        <v>14.992719183353522</v>
      </c>
      <c r="AE13" s="303">
        <v>2.652944629276615</v>
      </c>
      <c r="AF13" s="305">
        <v>12.339774554076905</v>
      </c>
    </row>
    <row r="14" spans="1:32" x14ac:dyDescent="0.35">
      <c r="C14" s="25" t="s">
        <v>607</v>
      </c>
      <c r="D14" s="25">
        <v>4</v>
      </c>
      <c r="E14" s="299">
        <v>188924.79999999999</v>
      </c>
      <c r="F14" s="299">
        <v>206985.40000000002</v>
      </c>
      <c r="G14" s="299">
        <v>1602418795.6702909</v>
      </c>
      <c r="H14" s="299">
        <v>7741.6996351930657</v>
      </c>
      <c r="I14" s="299">
        <v>223023.64999999994</v>
      </c>
      <c r="J14" s="299">
        <v>117606299003</v>
      </c>
      <c r="K14" s="300">
        <v>527326.58174592711</v>
      </c>
      <c r="L14" s="301">
        <v>2741693.9724090286</v>
      </c>
      <c r="M14" s="299">
        <v>0</v>
      </c>
      <c r="N14" s="299">
        <v>30769.367090000014</v>
      </c>
      <c r="O14" s="299">
        <v>64121.004238168709</v>
      </c>
      <c r="P14" s="299">
        <v>35034.360667320172</v>
      </c>
      <c r="Q14" s="299">
        <v>0</v>
      </c>
      <c r="R14" s="299">
        <v>20367.103871487569</v>
      </c>
      <c r="S14" s="299">
        <v>16586.455119251412</v>
      </c>
      <c r="T14" s="299">
        <v>5335.0253625851992</v>
      </c>
      <c r="U14" s="302">
        <v>2913907.288757842</v>
      </c>
      <c r="V14" s="299">
        <v>280414.75</v>
      </c>
      <c r="W14" s="299">
        <v>13186.871610000002</v>
      </c>
      <c r="X14" s="299">
        <v>45801.845046966802</v>
      </c>
      <c r="Y14" s="299">
        <v>11811.041836128683</v>
      </c>
      <c r="Z14" s="302">
        <v>351214.50849309552</v>
      </c>
      <c r="AA14" s="303">
        <v>3265121.7972509367</v>
      </c>
      <c r="AB14" s="303">
        <v>351214.50849309552</v>
      </c>
      <c r="AC14" s="304">
        <v>2913907.288757842</v>
      </c>
      <c r="AD14" s="303">
        <v>17.282653189263332</v>
      </c>
      <c r="AE14" s="303">
        <v>1.8590174952843435</v>
      </c>
      <c r="AF14" s="305">
        <v>15.423635693978992</v>
      </c>
    </row>
    <row r="15" spans="1:32" x14ac:dyDescent="0.35">
      <c r="C15" s="25" t="s">
        <v>608</v>
      </c>
      <c r="D15" s="25">
        <v>5</v>
      </c>
      <c r="E15" s="299">
        <v>93337.600000000006</v>
      </c>
      <c r="F15" s="299">
        <v>102394.44999999995</v>
      </c>
      <c r="G15" s="299">
        <v>886382776.22181857</v>
      </c>
      <c r="H15" s="299">
        <v>8656.5509773412432</v>
      </c>
      <c r="I15" s="299">
        <v>101713.99999999999</v>
      </c>
      <c r="J15" s="299">
        <v>47423730034</v>
      </c>
      <c r="K15" s="300">
        <v>466245.84653046785</v>
      </c>
      <c r="L15" s="301">
        <v>2146404.4814932733</v>
      </c>
      <c r="M15" s="299">
        <v>0</v>
      </c>
      <c r="N15" s="299">
        <v>9628.6274000000121</v>
      </c>
      <c r="O15" s="299">
        <v>62928.566805894952</v>
      </c>
      <c r="P15" s="299">
        <v>25950.523028495627</v>
      </c>
      <c r="Q15" s="299">
        <v>0</v>
      </c>
      <c r="R15" s="299">
        <v>24585.395259097157</v>
      </c>
      <c r="S15" s="299">
        <v>12647.316108129682</v>
      </c>
      <c r="T15" s="299">
        <v>4068.0031821380189</v>
      </c>
      <c r="U15" s="302">
        <v>2286212.9132770291</v>
      </c>
      <c r="V15" s="299">
        <v>171873.5</v>
      </c>
      <c r="W15" s="299">
        <v>4126.5545999999958</v>
      </c>
      <c r="X15" s="299">
        <v>55948.794571503822</v>
      </c>
      <c r="Y15" s="299">
        <v>16375.208254210169</v>
      </c>
      <c r="Z15" s="302">
        <v>248324.05742571395</v>
      </c>
      <c r="AA15" s="303">
        <v>2534536.9707027432</v>
      </c>
      <c r="AB15" s="303">
        <v>248324.05742571395</v>
      </c>
      <c r="AC15" s="304">
        <v>2286212.9132770291</v>
      </c>
      <c r="AD15" s="303">
        <v>27.154511908413575</v>
      </c>
      <c r="AE15" s="303">
        <v>2.6604932784399207</v>
      </c>
      <c r="AF15" s="305">
        <v>24.494018629973652</v>
      </c>
    </row>
    <row r="16" spans="1:32" x14ac:dyDescent="0.35">
      <c r="C16" s="25" t="s">
        <v>609</v>
      </c>
      <c r="D16" s="25">
        <v>6</v>
      </c>
      <c r="E16" s="299">
        <v>87742.200000000012</v>
      </c>
      <c r="F16" s="299">
        <v>96197.300000000047</v>
      </c>
      <c r="G16" s="299">
        <v>1206007204.962666</v>
      </c>
      <c r="H16" s="299">
        <v>12536.809296754331</v>
      </c>
      <c r="I16" s="299">
        <v>92679.049999999988</v>
      </c>
      <c r="J16" s="299">
        <v>40135592500</v>
      </c>
      <c r="K16" s="300">
        <v>433060.03352429706</v>
      </c>
      <c r="L16" s="301">
        <v>2785180.1158781955</v>
      </c>
      <c r="M16" s="299">
        <v>0</v>
      </c>
      <c r="N16" s="299">
        <v>11318.760250000018</v>
      </c>
      <c r="O16" s="299">
        <v>168116.59279609891</v>
      </c>
      <c r="P16" s="299">
        <v>28377.003409891535</v>
      </c>
      <c r="Q16" s="299">
        <v>0</v>
      </c>
      <c r="R16" s="299">
        <v>9504.648473361005</v>
      </c>
      <c r="S16" s="299">
        <v>16355.927598483499</v>
      </c>
      <c r="T16" s="299">
        <v>5260.8762956972869</v>
      </c>
      <c r="U16" s="302">
        <v>3024113.9247017289</v>
      </c>
      <c r="V16" s="299">
        <v>294439</v>
      </c>
      <c r="W16" s="299">
        <v>4850.8972500000064</v>
      </c>
      <c r="X16" s="299">
        <v>69647.5837901083</v>
      </c>
      <c r="Y16" s="299">
        <v>6619.7229453409764</v>
      </c>
      <c r="Z16" s="302">
        <v>375557.20398544928</v>
      </c>
      <c r="AA16" s="303">
        <v>3399671.1286871769</v>
      </c>
      <c r="AB16" s="303">
        <v>375557.20398544928</v>
      </c>
      <c r="AC16" s="304">
        <v>3024113.9247017289</v>
      </c>
      <c r="AD16" s="303">
        <v>38.746135026101193</v>
      </c>
      <c r="AE16" s="303">
        <v>4.2802346417738466</v>
      </c>
      <c r="AF16" s="305">
        <v>34.465900384327362</v>
      </c>
    </row>
    <row r="17" spans="1:32" x14ac:dyDescent="0.35">
      <c r="C17" s="25" t="s">
        <v>2859</v>
      </c>
      <c r="D17" s="25">
        <v>9</v>
      </c>
      <c r="E17" s="299">
        <v>8606.5825382285984</v>
      </c>
      <c r="F17" s="299">
        <v>9001.4831465327879</v>
      </c>
      <c r="G17" s="299">
        <v>0</v>
      </c>
      <c r="H17" s="299">
        <v>0</v>
      </c>
      <c r="I17" s="299">
        <v>17675.048257661518</v>
      </c>
      <c r="J17" s="299">
        <v>0</v>
      </c>
      <c r="K17" s="300">
        <v>0</v>
      </c>
      <c r="L17" s="301">
        <v>-151293.01503865016</v>
      </c>
      <c r="M17" s="299">
        <v>0</v>
      </c>
      <c r="N17" s="299">
        <v>0</v>
      </c>
      <c r="O17" s="299">
        <v>0</v>
      </c>
      <c r="P17" s="299">
        <v>0</v>
      </c>
      <c r="Q17" s="299">
        <v>0</v>
      </c>
      <c r="R17" s="299">
        <v>0</v>
      </c>
      <c r="S17" s="299">
        <v>-1019.5079605961257</v>
      </c>
      <c r="T17" s="299">
        <v>-327.92424831179494</v>
      </c>
      <c r="U17" s="302">
        <v>-152640.44724755807</v>
      </c>
      <c r="V17" s="299">
        <v>-46146</v>
      </c>
      <c r="W17" s="299">
        <v>0</v>
      </c>
      <c r="X17" s="299">
        <v>0</v>
      </c>
      <c r="Y17" s="299">
        <v>0</v>
      </c>
      <c r="Z17" s="302">
        <v>-46146</v>
      </c>
      <c r="AA17" s="303">
        <v>-198786.44724755807</v>
      </c>
      <c r="AB17" s="303">
        <v>-46146</v>
      </c>
      <c r="AC17" s="304">
        <v>-152640.44724755807</v>
      </c>
      <c r="AD17" s="303">
        <v>-23.097024442000201</v>
      </c>
      <c r="AE17" s="303">
        <v>-5.3617100393831514</v>
      </c>
      <c r="AF17" s="305">
        <v>-17.73531440261705</v>
      </c>
    </row>
    <row r="18" spans="1:32" x14ac:dyDescent="0.35">
      <c r="C18" s="108" t="s">
        <v>2860</v>
      </c>
      <c r="D18" s="108">
        <v>7</v>
      </c>
      <c r="E18" s="299">
        <v>68525.729719432886</v>
      </c>
      <c r="F18" s="299">
        <v>73736.315111128381</v>
      </c>
      <c r="G18" s="299">
        <v>0</v>
      </c>
      <c r="H18" s="299">
        <v>0</v>
      </c>
      <c r="I18" s="299">
        <v>0</v>
      </c>
      <c r="J18" s="299">
        <v>0</v>
      </c>
      <c r="K18" s="300">
        <v>0</v>
      </c>
      <c r="L18" s="301">
        <v>1570043.6550661332</v>
      </c>
      <c r="M18" s="299">
        <v>406448.0299999998</v>
      </c>
      <c r="N18" s="299">
        <v>0</v>
      </c>
      <c r="O18" s="299">
        <v>0</v>
      </c>
      <c r="P18" s="299">
        <v>0</v>
      </c>
      <c r="Q18" s="299">
        <v>43033.32</v>
      </c>
      <c r="R18" s="299">
        <v>96159.330042659669</v>
      </c>
      <c r="S18" s="299">
        <v>9611.2686596162548</v>
      </c>
      <c r="T18" s="299">
        <v>3091.4599712242311</v>
      </c>
      <c r="U18" s="302">
        <v>2128387.0637396341</v>
      </c>
      <c r="V18" s="299">
        <v>0</v>
      </c>
      <c r="W18" s="299">
        <v>0</v>
      </c>
      <c r="X18" s="299">
        <v>0</v>
      </c>
      <c r="Y18" s="299">
        <v>0</v>
      </c>
      <c r="Z18" s="302">
        <v>0</v>
      </c>
      <c r="AA18" s="303">
        <v>2128387.0637396341</v>
      </c>
      <c r="AB18" s="303">
        <v>0</v>
      </c>
      <c r="AC18" s="304">
        <v>2128387.0637396341</v>
      </c>
      <c r="AD18" s="303">
        <v>31.059677473759976</v>
      </c>
      <c r="AE18" s="303">
        <v>0</v>
      </c>
      <c r="AF18" s="305">
        <v>31.059677473759976</v>
      </c>
    </row>
    <row r="19" spans="1:32" x14ac:dyDescent="0.35">
      <c r="C19" s="108" t="s">
        <v>2856</v>
      </c>
      <c r="D19" s="306">
        <v>8</v>
      </c>
      <c r="E19" s="299">
        <v>0</v>
      </c>
      <c r="F19" s="299">
        <v>0</v>
      </c>
      <c r="G19" s="299">
        <v>0</v>
      </c>
      <c r="H19" s="299">
        <v>0</v>
      </c>
      <c r="I19" s="299">
        <v>0</v>
      </c>
      <c r="J19" s="299">
        <v>0</v>
      </c>
      <c r="K19" s="300">
        <v>0</v>
      </c>
      <c r="L19" s="301">
        <v>0</v>
      </c>
      <c r="M19" s="299">
        <v>0</v>
      </c>
      <c r="N19" s="299">
        <v>0</v>
      </c>
      <c r="O19" s="299">
        <v>0</v>
      </c>
      <c r="P19" s="299">
        <v>0</v>
      </c>
      <c r="Q19" s="299">
        <v>0</v>
      </c>
      <c r="R19" s="299">
        <v>0</v>
      </c>
      <c r="S19" s="299">
        <v>0</v>
      </c>
      <c r="T19" s="299">
        <v>0</v>
      </c>
      <c r="U19" s="302">
        <v>0</v>
      </c>
      <c r="V19" s="299">
        <v>0</v>
      </c>
      <c r="W19" s="299">
        <v>0</v>
      </c>
      <c r="X19" s="299">
        <v>0</v>
      </c>
      <c r="Y19" s="299">
        <v>0</v>
      </c>
      <c r="Z19" s="302">
        <v>0</v>
      </c>
      <c r="AA19" s="303">
        <v>0</v>
      </c>
      <c r="AB19" s="303">
        <v>0</v>
      </c>
      <c r="AC19" s="304">
        <v>0</v>
      </c>
      <c r="AD19" s="303">
        <v>0</v>
      </c>
      <c r="AE19" s="303">
        <v>0</v>
      </c>
      <c r="AF19" s="305">
        <v>0</v>
      </c>
    </row>
    <row r="20" spans="1:32" ht="15" thickBot="1" x14ac:dyDescent="0.4">
      <c r="C20" s="286" t="s">
        <v>2857</v>
      </c>
      <c r="D20" s="286"/>
      <c r="E20" s="287">
        <v>872979.91225766158</v>
      </c>
      <c r="F20" s="287">
        <v>954460.14825766126</v>
      </c>
      <c r="G20" s="287">
        <v>8575101745.715559</v>
      </c>
      <c r="H20" s="287">
        <v>9736.4252254643507</v>
      </c>
      <c r="I20" s="287">
        <v>954460.14825766138</v>
      </c>
      <c r="J20" s="287">
        <v>602728100309</v>
      </c>
      <c r="K20" s="288">
        <v>631485.87335915724</v>
      </c>
      <c r="L20" s="289">
        <v>18230193.746881653</v>
      </c>
      <c r="M20" s="287">
        <v>406448.0299999998</v>
      </c>
      <c r="N20" s="287">
        <v>196962.1064599989</v>
      </c>
      <c r="O20" s="287">
        <v>1190214.1188529637</v>
      </c>
      <c r="P20" s="287">
        <v>129026.43198248331</v>
      </c>
      <c r="Q20" s="287">
        <v>43033.32</v>
      </c>
      <c r="R20" s="287">
        <v>369067.15951955412</v>
      </c>
      <c r="S20" s="287">
        <v>109752.99999999999</v>
      </c>
      <c r="T20" s="287">
        <v>35301.999999999993</v>
      </c>
      <c r="U20" s="290">
        <v>20709999.913696658</v>
      </c>
      <c r="V20" s="287">
        <v>2750215.75</v>
      </c>
      <c r="W20" s="287">
        <v>84412.33133999948</v>
      </c>
      <c r="X20" s="287">
        <v>218430.67853180601</v>
      </c>
      <c r="Y20" s="287">
        <v>185853.4983931274</v>
      </c>
      <c r="Z20" s="290">
        <v>3238912.2582649332</v>
      </c>
      <c r="AA20" s="291">
        <v>23948912.171961587</v>
      </c>
      <c r="AB20" s="291">
        <v>3238912.2582649332</v>
      </c>
      <c r="AC20" s="292">
        <v>20709999.913696658</v>
      </c>
      <c r="AD20" s="291">
        <v>27.433520331557208</v>
      </c>
      <c r="AE20" s="291">
        <v>3.7101795961015909</v>
      </c>
      <c r="AF20" s="293">
        <v>23.723340735455622</v>
      </c>
    </row>
    <row r="21" spans="1:32" ht="15" thickBot="1" x14ac:dyDescent="0.4">
      <c r="K21" s="307"/>
      <c r="L21" s="308"/>
      <c r="M21" s="267"/>
      <c r="N21" s="267"/>
      <c r="O21" s="267"/>
      <c r="P21" s="267"/>
      <c r="Q21" s="267"/>
      <c r="R21" s="267"/>
      <c r="S21" s="267"/>
      <c r="T21" s="267"/>
      <c r="U21" s="309"/>
      <c r="V21" s="267"/>
      <c r="W21" s="267"/>
      <c r="X21" s="267"/>
      <c r="Y21" s="267"/>
      <c r="Z21" s="309"/>
      <c r="AA21" s="108"/>
      <c r="AB21" s="108"/>
      <c r="AC21" s="310"/>
    </row>
    <row r="22" spans="1:32" x14ac:dyDescent="0.35">
      <c r="A22" s="311">
        <v>1</v>
      </c>
      <c r="B22" s="312">
        <v>1</v>
      </c>
      <c r="C22" s="313" t="s">
        <v>612</v>
      </c>
      <c r="D22" s="314">
        <v>5</v>
      </c>
      <c r="E22" s="315">
        <v>1068</v>
      </c>
      <c r="F22" s="315">
        <v>1183.8000000000002</v>
      </c>
      <c r="G22" s="315">
        <v>18898500.308345702</v>
      </c>
      <c r="H22" s="315">
        <v>15964.267873243536</v>
      </c>
      <c r="I22" s="315">
        <v>1139.3999999999999</v>
      </c>
      <c r="J22" s="315">
        <v>854297052</v>
      </c>
      <c r="K22" s="316">
        <v>749777.99894681422</v>
      </c>
      <c r="L22" s="317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8">
        <v>0</v>
      </c>
      <c r="V22" s="317">
        <v>0</v>
      </c>
      <c r="W22" s="315">
        <v>0</v>
      </c>
      <c r="X22" s="315">
        <v>0</v>
      </c>
      <c r="Y22" s="315">
        <v>0</v>
      </c>
      <c r="Z22" s="318">
        <v>0</v>
      </c>
      <c r="AA22" s="319">
        <v>0</v>
      </c>
      <c r="AB22" s="319">
        <v>0</v>
      </c>
      <c r="AC22" s="320">
        <v>0</v>
      </c>
      <c r="AD22" s="319">
        <v>0</v>
      </c>
      <c r="AE22" s="319">
        <v>0</v>
      </c>
      <c r="AF22" s="321">
        <v>0</v>
      </c>
    </row>
    <row r="23" spans="1:32" x14ac:dyDescent="0.35">
      <c r="A23" s="322">
        <v>1.2</v>
      </c>
      <c r="B23" s="323">
        <v>3</v>
      </c>
      <c r="C23" s="324" t="s">
        <v>613</v>
      </c>
      <c r="D23" s="108">
        <v>1</v>
      </c>
      <c r="E23" s="299">
        <v>30949.200000000001</v>
      </c>
      <c r="F23" s="299">
        <v>33628.6</v>
      </c>
      <c r="G23" s="299">
        <v>690315267.38625896</v>
      </c>
      <c r="H23" s="299">
        <v>20527.624325314137</v>
      </c>
      <c r="I23" s="299">
        <v>54777.2</v>
      </c>
      <c r="J23" s="299">
        <v>55860439386</v>
      </c>
      <c r="K23" s="300">
        <v>1019775.3697888904</v>
      </c>
      <c r="L23" s="301">
        <v>978776.87039692118</v>
      </c>
      <c r="M23" s="299">
        <v>0</v>
      </c>
      <c r="N23" s="299">
        <v>15932.151060000062</v>
      </c>
      <c r="O23" s="299">
        <v>215610.1700424552</v>
      </c>
      <c r="P23" s="299">
        <v>0</v>
      </c>
      <c r="Q23" s="299">
        <v>0</v>
      </c>
      <c r="R23" s="299">
        <v>28806.527246969017</v>
      </c>
      <c r="S23" s="299">
        <v>5844.4489702685396</v>
      </c>
      <c r="T23" s="299">
        <v>1879.8642182757646</v>
      </c>
      <c r="U23" s="302">
        <v>1246850.0319348897</v>
      </c>
      <c r="V23" s="301">
        <v>282965</v>
      </c>
      <c r="W23" s="299">
        <v>6828.0647400002927</v>
      </c>
      <c r="X23" s="299">
        <v>0</v>
      </c>
      <c r="Y23" s="299">
        <v>20062.943929679481</v>
      </c>
      <c r="Z23" s="302">
        <v>309856.00866967975</v>
      </c>
      <c r="AA23" s="303">
        <v>1556706.0406045695</v>
      </c>
      <c r="AB23" s="303">
        <v>309856.00866967975</v>
      </c>
      <c r="AC23" s="304">
        <v>1246850.0319348897</v>
      </c>
      <c r="AD23" s="303">
        <v>50.29874893711532</v>
      </c>
      <c r="AE23" s="303">
        <v>10.011761488816504</v>
      </c>
      <c r="AF23" s="305">
        <v>40.286987448298817</v>
      </c>
    </row>
    <row r="24" spans="1:32" x14ac:dyDescent="0.35">
      <c r="A24" s="322">
        <v>2</v>
      </c>
      <c r="B24" s="323">
        <v>1</v>
      </c>
      <c r="C24" s="324" t="s">
        <v>614</v>
      </c>
      <c r="D24" s="108">
        <v>6</v>
      </c>
      <c r="E24" s="299">
        <v>252</v>
      </c>
      <c r="F24" s="299">
        <v>276.60000000000002</v>
      </c>
      <c r="G24" s="299">
        <v>1538342.59150392</v>
      </c>
      <c r="H24" s="299">
        <v>5561.6145752130151</v>
      </c>
      <c r="I24" s="299">
        <v>260.39999999999998</v>
      </c>
      <c r="J24" s="299">
        <v>78962805</v>
      </c>
      <c r="K24" s="300">
        <v>303236.57834101387</v>
      </c>
      <c r="L24" s="301">
        <v>40768.45490270602</v>
      </c>
      <c r="M24" s="299">
        <v>0</v>
      </c>
      <c r="N24" s="299">
        <v>171.06725999999981</v>
      </c>
      <c r="O24" s="299">
        <v>6394.4757155202678</v>
      </c>
      <c r="P24" s="299">
        <v>782.69560981746326</v>
      </c>
      <c r="Q24" s="299">
        <v>0</v>
      </c>
      <c r="R24" s="299">
        <v>0</v>
      </c>
      <c r="S24" s="299">
        <v>226.49328915447549</v>
      </c>
      <c r="T24" s="299">
        <v>72.851458217372596</v>
      </c>
      <c r="U24" s="302">
        <v>48416.038235415603</v>
      </c>
      <c r="V24" s="301">
        <v>1902</v>
      </c>
      <c r="W24" s="299">
        <v>73.314540000000306</v>
      </c>
      <c r="X24" s="299">
        <v>663.76896161110926</v>
      </c>
      <c r="Y24" s="299">
        <v>0</v>
      </c>
      <c r="Z24" s="302">
        <v>2639.0835016111096</v>
      </c>
      <c r="AA24" s="303">
        <v>51055.121737026711</v>
      </c>
      <c r="AB24" s="303">
        <v>2639.0835016111096</v>
      </c>
      <c r="AC24" s="304">
        <v>48416.038235415603</v>
      </c>
      <c r="AD24" s="303">
        <v>202.59968943264568</v>
      </c>
      <c r="AE24" s="303">
        <v>10.472553577821863</v>
      </c>
      <c r="AF24" s="305">
        <v>192.12713585482382</v>
      </c>
    </row>
    <row r="25" spans="1:32" x14ac:dyDescent="0.35">
      <c r="A25" s="322">
        <v>4</v>
      </c>
      <c r="B25" s="323">
        <v>1</v>
      </c>
      <c r="C25" s="324" t="s">
        <v>615</v>
      </c>
      <c r="D25" s="108">
        <v>6</v>
      </c>
      <c r="E25" s="299">
        <v>424</v>
      </c>
      <c r="F25" s="299">
        <v>466.6</v>
      </c>
      <c r="G25" s="299">
        <v>9818743.4444689006</v>
      </c>
      <c r="H25" s="299">
        <v>21043.170691103514</v>
      </c>
      <c r="I25" s="299">
        <v>507.4</v>
      </c>
      <c r="J25" s="299">
        <v>323667070</v>
      </c>
      <c r="K25" s="300">
        <v>637893.31888056768</v>
      </c>
      <c r="L25" s="301">
        <v>0</v>
      </c>
      <c r="M25" s="299">
        <v>0</v>
      </c>
      <c r="N25" s="299">
        <v>0</v>
      </c>
      <c r="O25" s="299">
        <v>0</v>
      </c>
      <c r="P25" s="299">
        <v>0</v>
      </c>
      <c r="Q25" s="299">
        <v>0</v>
      </c>
      <c r="R25" s="299">
        <v>0</v>
      </c>
      <c r="S25" s="299">
        <v>0</v>
      </c>
      <c r="T25" s="299">
        <v>0</v>
      </c>
      <c r="U25" s="302">
        <v>0</v>
      </c>
      <c r="V25" s="301">
        <v>0</v>
      </c>
      <c r="W25" s="299">
        <v>0</v>
      </c>
      <c r="X25" s="299">
        <v>0</v>
      </c>
      <c r="Y25" s="299">
        <v>0</v>
      </c>
      <c r="Z25" s="302">
        <v>0</v>
      </c>
      <c r="AA25" s="303">
        <v>0</v>
      </c>
      <c r="AB25" s="303">
        <v>0</v>
      </c>
      <c r="AC25" s="304">
        <v>0</v>
      </c>
      <c r="AD25" s="303">
        <v>0</v>
      </c>
      <c r="AE25" s="303">
        <v>0</v>
      </c>
      <c r="AF25" s="305">
        <v>0</v>
      </c>
    </row>
    <row r="26" spans="1:32" x14ac:dyDescent="0.35">
      <c r="A26" s="322">
        <v>6</v>
      </c>
      <c r="B26" s="323">
        <v>3</v>
      </c>
      <c r="C26" s="324" t="s">
        <v>616</v>
      </c>
      <c r="D26" s="108">
        <v>2</v>
      </c>
      <c r="E26" s="299">
        <v>3097.2</v>
      </c>
      <c r="F26" s="299">
        <v>3389.2</v>
      </c>
      <c r="G26" s="299">
        <v>23570160.298907299</v>
      </c>
      <c r="H26" s="299">
        <v>6954.4908234708191</v>
      </c>
      <c r="I26" s="299">
        <v>3219.2</v>
      </c>
      <c r="J26" s="299">
        <v>1784759825</v>
      </c>
      <c r="K26" s="300">
        <v>554410.97943588474</v>
      </c>
      <c r="L26" s="301">
        <v>372507.50389111938</v>
      </c>
      <c r="M26" s="299">
        <v>0</v>
      </c>
      <c r="N26" s="299">
        <v>4875.2539499999257</v>
      </c>
      <c r="O26" s="299">
        <v>0</v>
      </c>
      <c r="P26" s="299">
        <v>7972.2045434915926</v>
      </c>
      <c r="Q26" s="299">
        <v>0</v>
      </c>
      <c r="R26" s="299">
        <v>11328.313840933566</v>
      </c>
      <c r="S26" s="299">
        <v>2298.3593820561023</v>
      </c>
      <c r="T26" s="299">
        <v>739.26619687247285</v>
      </c>
      <c r="U26" s="302">
        <v>399720.90180447302</v>
      </c>
      <c r="V26" s="301">
        <v>56930</v>
      </c>
      <c r="W26" s="299">
        <v>2089.3945499999681</v>
      </c>
      <c r="X26" s="299">
        <v>7182.1954565085471</v>
      </c>
      <c r="Y26" s="299">
        <v>7889.855082492385</v>
      </c>
      <c r="Z26" s="302">
        <v>74091.445089000903</v>
      </c>
      <c r="AA26" s="303">
        <v>473812.34689347394</v>
      </c>
      <c r="AB26" s="303">
        <v>74091.445089000903</v>
      </c>
      <c r="AC26" s="304">
        <v>399720.90180447302</v>
      </c>
      <c r="AD26" s="303">
        <v>152.98086881488891</v>
      </c>
      <c r="AE26" s="303">
        <v>23.922073191592698</v>
      </c>
      <c r="AF26" s="305">
        <v>129.05879562329622</v>
      </c>
    </row>
    <row r="27" spans="1:32" x14ac:dyDescent="0.35">
      <c r="A27" s="322">
        <v>11</v>
      </c>
      <c r="B27" s="323">
        <v>1</v>
      </c>
      <c r="C27" s="324" t="s">
        <v>617</v>
      </c>
      <c r="D27" s="108">
        <v>3</v>
      </c>
      <c r="E27" s="299">
        <v>38250.6</v>
      </c>
      <c r="F27" s="299">
        <v>42069.599999999991</v>
      </c>
      <c r="G27" s="299">
        <v>304318518.30381298</v>
      </c>
      <c r="H27" s="299">
        <v>7233.6917466249515</v>
      </c>
      <c r="I27" s="299">
        <v>45858.000000000007</v>
      </c>
      <c r="J27" s="299">
        <v>24411109190</v>
      </c>
      <c r="K27" s="300">
        <v>532319.5339962492</v>
      </c>
      <c r="L27" s="301">
        <v>4731.3916037138415</v>
      </c>
      <c r="M27" s="299">
        <v>0</v>
      </c>
      <c r="N27" s="299">
        <v>46.803470000624657</v>
      </c>
      <c r="O27" s="299">
        <v>0</v>
      </c>
      <c r="P27" s="299">
        <v>66.093068770132959</v>
      </c>
      <c r="Q27" s="299">
        <v>0</v>
      </c>
      <c r="R27" s="299">
        <v>142.03001305038808</v>
      </c>
      <c r="S27" s="299">
        <v>28.815940095989248</v>
      </c>
      <c r="T27" s="299">
        <v>9.2686333609888791</v>
      </c>
      <c r="U27" s="302">
        <v>5024.4027289919659</v>
      </c>
      <c r="V27" s="301">
        <v>883</v>
      </c>
      <c r="W27" s="299">
        <v>20.058629999868572</v>
      </c>
      <c r="X27" s="299">
        <v>123.90693122893572</v>
      </c>
      <c r="Y27" s="299">
        <v>98.919948376841603</v>
      </c>
      <c r="Z27" s="302">
        <v>1125.8855096056459</v>
      </c>
      <c r="AA27" s="303">
        <v>6150.2882385976118</v>
      </c>
      <c r="AB27" s="303">
        <v>1125.8855096056459</v>
      </c>
      <c r="AC27" s="304">
        <v>5024.4027289919659</v>
      </c>
      <c r="AD27" s="303">
        <v>0.16078932718957642</v>
      </c>
      <c r="AE27" s="303">
        <v>2.9434453566889042E-2</v>
      </c>
      <c r="AF27" s="305">
        <v>0.13135487362268738</v>
      </c>
    </row>
    <row r="28" spans="1:32" x14ac:dyDescent="0.35">
      <c r="A28" s="322">
        <v>12</v>
      </c>
      <c r="B28" s="323">
        <v>1</v>
      </c>
      <c r="C28" s="324" t="s">
        <v>618</v>
      </c>
      <c r="D28" s="108">
        <v>3</v>
      </c>
      <c r="E28" s="299">
        <v>6434</v>
      </c>
      <c r="F28" s="299">
        <v>7045</v>
      </c>
      <c r="G28" s="299">
        <v>44539539.548646897</v>
      </c>
      <c r="H28" s="299">
        <v>6322.1489778065152</v>
      </c>
      <c r="I28" s="299">
        <v>5588.8</v>
      </c>
      <c r="J28" s="299">
        <v>3652508359</v>
      </c>
      <c r="K28" s="300">
        <v>653540.71696965361</v>
      </c>
      <c r="L28" s="301">
        <v>0</v>
      </c>
      <c r="M28" s="299">
        <v>0</v>
      </c>
      <c r="N28" s="299">
        <v>0</v>
      </c>
      <c r="O28" s="299">
        <v>0</v>
      </c>
      <c r="P28" s="299">
        <v>0</v>
      </c>
      <c r="Q28" s="299">
        <v>0</v>
      </c>
      <c r="R28" s="299">
        <v>0</v>
      </c>
      <c r="S28" s="299">
        <v>0</v>
      </c>
      <c r="T28" s="299">
        <v>0</v>
      </c>
      <c r="U28" s="302">
        <v>0</v>
      </c>
      <c r="V28" s="301">
        <v>0</v>
      </c>
      <c r="W28" s="299">
        <v>0</v>
      </c>
      <c r="X28" s="299">
        <v>0</v>
      </c>
      <c r="Y28" s="299">
        <v>0</v>
      </c>
      <c r="Z28" s="302">
        <v>0</v>
      </c>
      <c r="AA28" s="303">
        <v>0</v>
      </c>
      <c r="AB28" s="303">
        <v>0</v>
      </c>
      <c r="AC28" s="304">
        <v>0</v>
      </c>
      <c r="AD28" s="303">
        <v>0</v>
      </c>
      <c r="AE28" s="303">
        <v>0</v>
      </c>
      <c r="AF28" s="305">
        <v>0</v>
      </c>
    </row>
    <row r="29" spans="1:32" x14ac:dyDescent="0.35">
      <c r="A29" s="322">
        <v>13</v>
      </c>
      <c r="B29" s="323">
        <v>1</v>
      </c>
      <c r="C29" s="324" t="s">
        <v>619</v>
      </c>
      <c r="D29" s="108">
        <v>2</v>
      </c>
      <c r="E29" s="299">
        <v>3297.4</v>
      </c>
      <c r="F29" s="299">
        <v>3638.7999999999997</v>
      </c>
      <c r="G29" s="299">
        <v>29099543.722085699</v>
      </c>
      <c r="H29" s="299">
        <v>7997.0165225034907</v>
      </c>
      <c r="I29" s="299">
        <v>4195</v>
      </c>
      <c r="J29" s="299">
        <v>2387639036</v>
      </c>
      <c r="K29" s="300">
        <v>569163.05983313464</v>
      </c>
      <c r="L29" s="301">
        <v>0</v>
      </c>
      <c r="M29" s="299">
        <v>0</v>
      </c>
      <c r="N29" s="299">
        <v>0</v>
      </c>
      <c r="O29" s="299">
        <v>0</v>
      </c>
      <c r="P29" s="299">
        <v>0</v>
      </c>
      <c r="Q29" s="299">
        <v>0</v>
      </c>
      <c r="R29" s="299">
        <v>0</v>
      </c>
      <c r="S29" s="299">
        <v>0</v>
      </c>
      <c r="T29" s="299">
        <v>0</v>
      </c>
      <c r="U29" s="302">
        <v>0</v>
      </c>
      <c r="V29" s="301">
        <v>0</v>
      </c>
      <c r="W29" s="299">
        <v>0</v>
      </c>
      <c r="X29" s="299">
        <v>0</v>
      </c>
      <c r="Y29" s="299">
        <v>0</v>
      </c>
      <c r="Z29" s="302">
        <v>0</v>
      </c>
      <c r="AA29" s="303">
        <v>0</v>
      </c>
      <c r="AB29" s="303">
        <v>0</v>
      </c>
      <c r="AC29" s="304">
        <v>0</v>
      </c>
      <c r="AD29" s="303">
        <v>0</v>
      </c>
      <c r="AE29" s="303">
        <v>0</v>
      </c>
      <c r="AF29" s="305">
        <v>0</v>
      </c>
    </row>
    <row r="30" spans="1:32" x14ac:dyDescent="0.35">
      <c r="A30" s="322">
        <v>14</v>
      </c>
      <c r="B30" s="323">
        <v>1</v>
      </c>
      <c r="C30" s="324" t="s">
        <v>620</v>
      </c>
      <c r="D30" s="108">
        <v>3</v>
      </c>
      <c r="E30" s="299">
        <v>2761</v>
      </c>
      <c r="F30" s="299">
        <v>3026.2000000000003</v>
      </c>
      <c r="G30" s="299">
        <v>19505285.8269796</v>
      </c>
      <c r="H30" s="299">
        <v>6445.4714913024909</v>
      </c>
      <c r="I30" s="299">
        <v>2658.4</v>
      </c>
      <c r="J30" s="299">
        <v>1504799953</v>
      </c>
      <c r="K30" s="300">
        <v>566054.75210653024</v>
      </c>
      <c r="L30" s="301">
        <v>688968.87384989229</v>
      </c>
      <c r="M30" s="299">
        <v>0</v>
      </c>
      <c r="N30" s="299">
        <v>12705.162819999969</v>
      </c>
      <c r="O30" s="299">
        <v>164646.62019573059</v>
      </c>
      <c r="P30" s="299">
        <v>12761.990582681261</v>
      </c>
      <c r="Q30" s="299">
        <v>0</v>
      </c>
      <c r="R30" s="299">
        <v>21048.847934131671</v>
      </c>
      <c r="S30" s="299">
        <v>4270.5223222256063</v>
      </c>
      <c r="T30" s="299">
        <v>1373.6114640985518</v>
      </c>
      <c r="U30" s="302">
        <v>905775.62916875992</v>
      </c>
      <c r="V30" s="301">
        <v>93806</v>
      </c>
      <c r="W30" s="299">
        <v>5445.0697800000198</v>
      </c>
      <c r="X30" s="299">
        <v>15396.009417318739</v>
      </c>
      <c r="Y30" s="299">
        <v>14659.936349365365</v>
      </c>
      <c r="Z30" s="302">
        <v>129307.01554668412</v>
      </c>
      <c r="AA30" s="303">
        <v>1035082.6447154441</v>
      </c>
      <c r="AB30" s="303">
        <v>129307.01554668412</v>
      </c>
      <c r="AC30" s="304">
        <v>905775.62916875992</v>
      </c>
      <c r="AD30" s="303">
        <v>374.89411253728508</v>
      </c>
      <c r="AE30" s="303">
        <v>46.833399328751945</v>
      </c>
      <c r="AF30" s="305">
        <v>328.06071320853312</v>
      </c>
    </row>
    <row r="31" spans="1:32" x14ac:dyDescent="0.35">
      <c r="A31" s="322">
        <v>15</v>
      </c>
      <c r="B31" s="323">
        <v>1</v>
      </c>
      <c r="C31" s="324" t="s">
        <v>621</v>
      </c>
      <c r="D31" s="108">
        <v>3</v>
      </c>
      <c r="E31" s="299">
        <v>3918</v>
      </c>
      <c r="F31" s="299">
        <v>4304.8</v>
      </c>
      <c r="G31" s="299">
        <v>40289962.885018803</v>
      </c>
      <c r="H31" s="299">
        <v>9359.3112072613822</v>
      </c>
      <c r="I31" s="299">
        <v>5437</v>
      </c>
      <c r="J31" s="299">
        <v>3234333320</v>
      </c>
      <c r="K31" s="300">
        <v>594874.62203421001</v>
      </c>
      <c r="L31" s="301">
        <v>0</v>
      </c>
      <c r="M31" s="299">
        <v>0</v>
      </c>
      <c r="N31" s="299">
        <v>0</v>
      </c>
      <c r="O31" s="299">
        <v>0</v>
      </c>
      <c r="P31" s="299">
        <v>0</v>
      </c>
      <c r="Q31" s="299">
        <v>0</v>
      </c>
      <c r="R31" s="299">
        <v>0</v>
      </c>
      <c r="S31" s="299">
        <v>0</v>
      </c>
      <c r="T31" s="299">
        <v>0</v>
      </c>
      <c r="U31" s="302">
        <v>0</v>
      </c>
      <c r="V31" s="301">
        <v>0</v>
      </c>
      <c r="W31" s="299">
        <v>0</v>
      </c>
      <c r="X31" s="299">
        <v>0</v>
      </c>
      <c r="Y31" s="299">
        <v>0</v>
      </c>
      <c r="Z31" s="302">
        <v>0</v>
      </c>
      <c r="AA31" s="303">
        <v>0</v>
      </c>
      <c r="AB31" s="303">
        <v>0</v>
      </c>
      <c r="AC31" s="304">
        <v>0</v>
      </c>
      <c r="AD31" s="303">
        <v>0</v>
      </c>
      <c r="AE31" s="303">
        <v>0</v>
      </c>
      <c r="AF31" s="305">
        <v>0</v>
      </c>
    </row>
    <row r="32" spans="1:32" x14ac:dyDescent="0.35">
      <c r="A32" s="322">
        <v>16</v>
      </c>
      <c r="B32" s="323">
        <v>1</v>
      </c>
      <c r="C32" s="324" t="s">
        <v>622</v>
      </c>
      <c r="D32" s="108">
        <v>3</v>
      </c>
      <c r="E32" s="299">
        <v>6059</v>
      </c>
      <c r="F32" s="299">
        <v>6617.5999999999995</v>
      </c>
      <c r="G32" s="299">
        <v>53690367.845209099</v>
      </c>
      <c r="H32" s="299">
        <v>8113.2688354099828</v>
      </c>
      <c r="I32" s="299">
        <v>6252.0000000000009</v>
      </c>
      <c r="J32" s="299">
        <v>4015021476</v>
      </c>
      <c r="K32" s="300">
        <v>642197.93282149697</v>
      </c>
      <c r="L32" s="301">
        <v>186493.30864792783</v>
      </c>
      <c r="M32" s="299">
        <v>0</v>
      </c>
      <c r="N32" s="299">
        <v>2316.9856499999296</v>
      </c>
      <c r="O32" s="299">
        <v>0</v>
      </c>
      <c r="P32" s="299">
        <v>2161.4483836480649</v>
      </c>
      <c r="Q32" s="299">
        <v>0</v>
      </c>
      <c r="R32" s="299">
        <v>5777.7809309075637</v>
      </c>
      <c r="S32" s="299">
        <v>1172.2324431048426</v>
      </c>
      <c r="T32" s="299">
        <v>377.0480051250276</v>
      </c>
      <c r="U32" s="302">
        <v>198298.80406071324</v>
      </c>
      <c r="V32" s="301">
        <v>21144</v>
      </c>
      <c r="W32" s="299">
        <v>992.99384999996983</v>
      </c>
      <c r="X32" s="299">
        <v>5567.7516163513064</v>
      </c>
      <c r="Y32" s="299">
        <v>4024.0634999473759</v>
      </c>
      <c r="Z32" s="302">
        <v>31728.808966298653</v>
      </c>
      <c r="AA32" s="303">
        <v>230027.61302701189</v>
      </c>
      <c r="AB32" s="303">
        <v>31728.808966298653</v>
      </c>
      <c r="AC32" s="304">
        <v>198298.80406071324</v>
      </c>
      <c r="AD32" s="303">
        <v>37.964616772901778</v>
      </c>
      <c r="AE32" s="303">
        <v>5.2366411893544571</v>
      </c>
      <c r="AF32" s="305">
        <v>32.727975583547327</v>
      </c>
    </row>
    <row r="33" spans="1:32" x14ac:dyDescent="0.35">
      <c r="A33" s="322">
        <v>22</v>
      </c>
      <c r="B33" s="323">
        <v>1</v>
      </c>
      <c r="C33" s="324" t="s">
        <v>623</v>
      </c>
      <c r="D33" s="108">
        <v>4</v>
      </c>
      <c r="E33" s="299">
        <v>2911</v>
      </c>
      <c r="F33" s="299">
        <v>3188.2</v>
      </c>
      <c r="G33" s="299">
        <v>31609657.890429899</v>
      </c>
      <c r="H33" s="299">
        <v>9914.5780974938534</v>
      </c>
      <c r="I33" s="299">
        <v>3026.6</v>
      </c>
      <c r="J33" s="299">
        <v>1853071900</v>
      </c>
      <c r="K33" s="300">
        <v>612261.91105530958</v>
      </c>
      <c r="L33" s="301">
        <v>0</v>
      </c>
      <c r="M33" s="299">
        <v>0</v>
      </c>
      <c r="N33" s="299">
        <v>0</v>
      </c>
      <c r="O33" s="299">
        <v>0</v>
      </c>
      <c r="P33" s="299">
        <v>0</v>
      </c>
      <c r="Q33" s="299">
        <v>0</v>
      </c>
      <c r="R33" s="299">
        <v>0</v>
      </c>
      <c r="S33" s="299">
        <v>0</v>
      </c>
      <c r="T33" s="299">
        <v>0</v>
      </c>
      <c r="U33" s="302">
        <v>0</v>
      </c>
      <c r="V33" s="301">
        <v>0</v>
      </c>
      <c r="W33" s="299">
        <v>0</v>
      </c>
      <c r="X33" s="299">
        <v>0</v>
      </c>
      <c r="Y33" s="299">
        <v>0</v>
      </c>
      <c r="Z33" s="302">
        <v>0</v>
      </c>
      <c r="AA33" s="303">
        <v>0</v>
      </c>
      <c r="AB33" s="303">
        <v>0</v>
      </c>
      <c r="AC33" s="304">
        <v>0</v>
      </c>
      <c r="AD33" s="303">
        <v>0</v>
      </c>
      <c r="AE33" s="303">
        <v>0</v>
      </c>
      <c r="AF33" s="305">
        <v>0</v>
      </c>
    </row>
    <row r="34" spans="1:32" x14ac:dyDescent="0.35">
      <c r="A34" s="322">
        <v>23</v>
      </c>
      <c r="B34" s="323">
        <v>1</v>
      </c>
      <c r="C34" s="324" t="s">
        <v>624</v>
      </c>
      <c r="D34" s="108">
        <v>6</v>
      </c>
      <c r="E34" s="299">
        <v>838</v>
      </c>
      <c r="F34" s="299">
        <v>918.99999999999989</v>
      </c>
      <c r="G34" s="299">
        <v>9995271.7875782903</v>
      </c>
      <c r="H34" s="299">
        <v>10876.247864611851</v>
      </c>
      <c r="I34" s="299">
        <v>1142.8</v>
      </c>
      <c r="J34" s="299">
        <v>535489250</v>
      </c>
      <c r="K34" s="300">
        <v>468576.52257612883</v>
      </c>
      <c r="L34" s="301">
        <v>0</v>
      </c>
      <c r="M34" s="299">
        <v>0</v>
      </c>
      <c r="N34" s="299">
        <v>0</v>
      </c>
      <c r="O34" s="299">
        <v>0</v>
      </c>
      <c r="P34" s="299">
        <v>0</v>
      </c>
      <c r="Q34" s="299">
        <v>0</v>
      </c>
      <c r="R34" s="299">
        <v>0</v>
      </c>
      <c r="S34" s="299">
        <v>0</v>
      </c>
      <c r="T34" s="299">
        <v>0</v>
      </c>
      <c r="U34" s="302">
        <v>0</v>
      </c>
      <c r="V34" s="301">
        <v>0</v>
      </c>
      <c r="W34" s="299">
        <v>0</v>
      </c>
      <c r="X34" s="299">
        <v>0</v>
      </c>
      <c r="Y34" s="299">
        <v>0</v>
      </c>
      <c r="Z34" s="302">
        <v>0</v>
      </c>
      <c r="AA34" s="303">
        <v>0</v>
      </c>
      <c r="AB34" s="303">
        <v>0</v>
      </c>
      <c r="AC34" s="304">
        <v>0</v>
      </c>
      <c r="AD34" s="303">
        <v>0</v>
      </c>
      <c r="AE34" s="303">
        <v>0</v>
      </c>
      <c r="AF34" s="305">
        <v>0</v>
      </c>
    </row>
    <row r="35" spans="1:32" x14ac:dyDescent="0.35">
      <c r="A35" s="322">
        <v>25</v>
      </c>
      <c r="B35" s="323">
        <v>1</v>
      </c>
      <c r="C35" s="324" t="s">
        <v>625</v>
      </c>
      <c r="D35" s="108">
        <v>6</v>
      </c>
      <c r="E35" s="299">
        <v>64</v>
      </c>
      <c r="F35" s="299">
        <v>65.599999999999994</v>
      </c>
      <c r="G35" s="299">
        <v>0</v>
      </c>
      <c r="H35" s="299">
        <v>0</v>
      </c>
      <c r="I35" s="299">
        <v>65.599999999999994</v>
      </c>
      <c r="J35" s="299">
        <v>0</v>
      </c>
      <c r="K35" s="300">
        <v>0</v>
      </c>
      <c r="L35" s="301">
        <v>0</v>
      </c>
      <c r="M35" s="299">
        <v>0</v>
      </c>
      <c r="N35" s="299">
        <v>0</v>
      </c>
      <c r="O35" s="299">
        <v>0</v>
      </c>
      <c r="P35" s="299">
        <v>0</v>
      </c>
      <c r="Q35" s="299">
        <v>0</v>
      </c>
      <c r="R35" s="299">
        <v>0</v>
      </c>
      <c r="S35" s="299">
        <v>0</v>
      </c>
      <c r="T35" s="299">
        <v>0</v>
      </c>
      <c r="U35" s="302">
        <v>0</v>
      </c>
      <c r="V35" s="301">
        <v>0</v>
      </c>
      <c r="W35" s="299">
        <v>0</v>
      </c>
      <c r="X35" s="299">
        <v>0</v>
      </c>
      <c r="Y35" s="299">
        <v>0</v>
      </c>
      <c r="Z35" s="302">
        <v>0</v>
      </c>
      <c r="AA35" s="303">
        <v>0</v>
      </c>
      <c r="AB35" s="303">
        <v>0</v>
      </c>
      <c r="AC35" s="304">
        <v>0</v>
      </c>
      <c r="AD35" s="303">
        <v>0</v>
      </c>
      <c r="AE35" s="303">
        <v>0</v>
      </c>
      <c r="AF35" s="305">
        <v>0</v>
      </c>
    </row>
    <row r="36" spans="1:32" x14ac:dyDescent="0.35">
      <c r="A36" s="322">
        <v>31</v>
      </c>
      <c r="B36" s="323">
        <v>1</v>
      </c>
      <c r="C36" s="324" t="s">
        <v>626</v>
      </c>
      <c r="D36" s="108">
        <v>4</v>
      </c>
      <c r="E36" s="299">
        <v>5060</v>
      </c>
      <c r="F36" s="299">
        <v>5538</v>
      </c>
      <c r="G36" s="299">
        <v>40271010.515083402</v>
      </c>
      <c r="H36" s="299">
        <v>7271.7606563892023</v>
      </c>
      <c r="I36" s="299">
        <v>6090</v>
      </c>
      <c r="J36" s="299">
        <v>2842514725</v>
      </c>
      <c r="K36" s="300">
        <v>466751.18637110014</v>
      </c>
      <c r="L36" s="301">
        <v>114134.60700458937</v>
      </c>
      <c r="M36" s="299">
        <v>0</v>
      </c>
      <c r="N36" s="299">
        <v>981.80684000003384</v>
      </c>
      <c r="O36" s="299">
        <v>0</v>
      </c>
      <c r="P36" s="299">
        <v>1563.3616313856328</v>
      </c>
      <c r="Q36" s="299">
        <v>0</v>
      </c>
      <c r="R36" s="299">
        <v>3408.7203132197092</v>
      </c>
      <c r="S36" s="299">
        <v>691.58256230374195</v>
      </c>
      <c r="T36" s="299">
        <v>222.4472006637331</v>
      </c>
      <c r="U36" s="302">
        <v>121002.52555216222</v>
      </c>
      <c r="V36" s="301">
        <v>10080</v>
      </c>
      <c r="W36" s="299">
        <v>420.77436000001035</v>
      </c>
      <c r="X36" s="299">
        <v>2990.1240829003509</v>
      </c>
      <c r="Y36" s="299">
        <v>0</v>
      </c>
      <c r="Z36" s="302">
        <v>13490.898442900361</v>
      </c>
      <c r="AA36" s="303">
        <v>134493.42399506259</v>
      </c>
      <c r="AB36" s="303">
        <v>13490.898442900361</v>
      </c>
      <c r="AC36" s="304">
        <v>121002.52555216222</v>
      </c>
      <c r="AD36" s="303">
        <v>26.579728062265335</v>
      </c>
      <c r="AE36" s="303">
        <v>2.6661854630237869</v>
      </c>
      <c r="AF36" s="305">
        <v>23.913542599241545</v>
      </c>
    </row>
    <row r="37" spans="1:32" x14ac:dyDescent="0.35">
      <c r="A37" s="322">
        <v>32</v>
      </c>
      <c r="B37" s="323">
        <v>1</v>
      </c>
      <c r="C37" s="324" t="s">
        <v>627</v>
      </c>
      <c r="D37" s="108">
        <v>6</v>
      </c>
      <c r="E37" s="299">
        <v>577.79999999999995</v>
      </c>
      <c r="F37" s="299">
        <v>630.6</v>
      </c>
      <c r="G37" s="299">
        <v>3717107.2231045198</v>
      </c>
      <c r="H37" s="299">
        <v>5894.556332230447</v>
      </c>
      <c r="I37" s="299">
        <v>621.20000000000005</v>
      </c>
      <c r="J37" s="299">
        <v>216265190</v>
      </c>
      <c r="K37" s="300">
        <v>348141.00128783</v>
      </c>
      <c r="L37" s="301">
        <v>0</v>
      </c>
      <c r="M37" s="299">
        <v>0</v>
      </c>
      <c r="N37" s="299">
        <v>0</v>
      </c>
      <c r="O37" s="299">
        <v>0</v>
      </c>
      <c r="P37" s="299">
        <v>0</v>
      </c>
      <c r="Q37" s="299">
        <v>0</v>
      </c>
      <c r="R37" s="299">
        <v>0</v>
      </c>
      <c r="S37" s="299">
        <v>0</v>
      </c>
      <c r="T37" s="299">
        <v>0</v>
      </c>
      <c r="U37" s="302">
        <v>0</v>
      </c>
      <c r="V37" s="301">
        <v>0</v>
      </c>
      <c r="W37" s="299">
        <v>0</v>
      </c>
      <c r="X37" s="299">
        <v>0</v>
      </c>
      <c r="Y37" s="299">
        <v>0</v>
      </c>
      <c r="Z37" s="302">
        <v>0</v>
      </c>
      <c r="AA37" s="303">
        <v>0</v>
      </c>
      <c r="AB37" s="303">
        <v>0</v>
      </c>
      <c r="AC37" s="304">
        <v>0</v>
      </c>
      <c r="AD37" s="303">
        <v>0</v>
      </c>
      <c r="AE37" s="303">
        <v>0</v>
      </c>
      <c r="AF37" s="305">
        <v>0</v>
      </c>
    </row>
    <row r="38" spans="1:32" x14ac:dyDescent="0.35">
      <c r="A38" s="322">
        <v>36</v>
      </c>
      <c r="B38" s="323">
        <v>1</v>
      </c>
      <c r="C38" s="324" t="s">
        <v>628</v>
      </c>
      <c r="D38" s="108">
        <v>6</v>
      </c>
      <c r="E38" s="299">
        <v>299</v>
      </c>
      <c r="F38" s="299">
        <v>328.59999999999997</v>
      </c>
      <c r="G38" s="299">
        <v>1337461.2649276</v>
      </c>
      <c r="H38" s="299">
        <v>4070.1803558356669</v>
      </c>
      <c r="I38" s="299">
        <v>134.80000000000001</v>
      </c>
      <c r="J38" s="299">
        <v>48059600</v>
      </c>
      <c r="K38" s="300">
        <v>356525.22255192877</v>
      </c>
      <c r="L38" s="301">
        <v>0</v>
      </c>
      <c r="M38" s="299">
        <v>0</v>
      </c>
      <c r="N38" s="299">
        <v>0</v>
      </c>
      <c r="O38" s="299">
        <v>0</v>
      </c>
      <c r="P38" s="299">
        <v>0</v>
      </c>
      <c r="Q38" s="299">
        <v>0</v>
      </c>
      <c r="R38" s="299">
        <v>0</v>
      </c>
      <c r="S38" s="299">
        <v>0</v>
      </c>
      <c r="T38" s="299">
        <v>0</v>
      </c>
      <c r="U38" s="302">
        <v>0</v>
      </c>
      <c r="V38" s="301">
        <v>0</v>
      </c>
      <c r="W38" s="299">
        <v>0</v>
      </c>
      <c r="X38" s="299">
        <v>0</v>
      </c>
      <c r="Y38" s="299">
        <v>0</v>
      </c>
      <c r="Z38" s="302">
        <v>0</v>
      </c>
      <c r="AA38" s="303">
        <v>0</v>
      </c>
      <c r="AB38" s="303">
        <v>0</v>
      </c>
      <c r="AC38" s="304">
        <v>0</v>
      </c>
      <c r="AD38" s="303">
        <v>0</v>
      </c>
      <c r="AE38" s="303">
        <v>0</v>
      </c>
      <c r="AF38" s="305">
        <v>0</v>
      </c>
    </row>
    <row r="39" spans="1:32" x14ac:dyDescent="0.35">
      <c r="A39" s="322">
        <v>38</v>
      </c>
      <c r="B39" s="323">
        <v>1</v>
      </c>
      <c r="C39" s="324" t="s">
        <v>629</v>
      </c>
      <c r="D39" s="108">
        <v>5</v>
      </c>
      <c r="E39" s="299">
        <v>1566</v>
      </c>
      <c r="F39" s="299">
        <v>1692.0000000000002</v>
      </c>
      <c r="G39" s="299">
        <v>14918.951062272999</v>
      </c>
      <c r="H39" s="299">
        <v>8.8173469635183199</v>
      </c>
      <c r="I39" s="299">
        <v>2134.1999999999998</v>
      </c>
      <c r="J39" s="299">
        <v>847000</v>
      </c>
      <c r="K39" s="300">
        <v>396.87002155374381</v>
      </c>
      <c r="L39" s="301">
        <v>59648.352554968835</v>
      </c>
      <c r="M39" s="299">
        <v>0</v>
      </c>
      <c r="N39" s="299">
        <v>1253.1420299999882</v>
      </c>
      <c r="O39" s="299">
        <v>0</v>
      </c>
      <c r="P39" s="299">
        <v>1618.285635289154</v>
      </c>
      <c r="Q39" s="299">
        <v>0</v>
      </c>
      <c r="R39" s="299">
        <v>0</v>
      </c>
      <c r="S39" s="299">
        <v>295.07522658292987</v>
      </c>
      <c r="T39" s="299">
        <v>94.910805616526119</v>
      </c>
      <c r="U39" s="302">
        <v>62909.766252457433</v>
      </c>
      <c r="V39" s="301">
        <v>9</v>
      </c>
      <c r="W39" s="299">
        <v>537.06086999998661</v>
      </c>
      <c r="X39" s="299">
        <v>1.5653361392905936</v>
      </c>
      <c r="Y39" s="299">
        <v>0</v>
      </c>
      <c r="Z39" s="302">
        <v>547.6262061392772</v>
      </c>
      <c r="AA39" s="303">
        <v>63457.392458596711</v>
      </c>
      <c r="AB39" s="303">
        <v>547.6262061392772</v>
      </c>
      <c r="AC39" s="304">
        <v>62909.766252457433</v>
      </c>
      <c r="AD39" s="303">
        <v>40.521961978669673</v>
      </c>
      <c r="AE39" s="303">
        <v>0.34969744964193944</v>
      </c>
      <c r="AF39" s="305">
        <v>40.172264529027736</v>
      </c>
    </row>
    <row r="40" spans="1:32" x14ac:dyDescent="0.35">
      <c r="A40" s="322">
        <v>47</v>
      </c>
      <c r="B40" s="323">
        <v>1</v>
      </c>
      <c r="C40" s="324" t="s">
        <v>1020</v>
      </c>
      <c r="D40" s="108">
        <v>4</v>
      </c>
      <c r="E40" s="299">
        <v>4352</v>
      </c>
      <c r="F40" s="299">
        <v>4757.6000000000004</v>
      </c>
      <c r="G40" s="299">
        <v>23980089.433567598</v>
      </c>
      <c r="H40" s="299">
        <v>5040.3752803025891</v>
      </c>
      <c r="I40" s="299">
        <v>4411.3999999999996</v>
      </c>
      <c r="J40" s="299">
        <v>1825694275</v>
      </c>
      <c r="K40" s="300">
        <v>413858.24794849713</v>
      </c>
      <c r="L40" s="301">
        <v>0</v>
      </c>
      <c r="M40" s="299">
        <v>0</v>
      </c>
      <c r="N40" s="299">
        <v>0</v>
      </c>
      <c r="O40" s="299">
        <v>0</v>
      </c>
      <c r="P40" s="299">
        <v>0</v>
      </c>
      <c r="Q40" s="299">
        <v>0</v>
      </c>
      <c r="R40" s="299">
        <v>0</v>
      </c>
      <c r="S40" s="299">
        <v>0</v>
      </c>
      <c r="T40" s="299">
        <v>0</v>
      </c>
      <c r="U40" s="302">
        <v>0</v>
      </c>
      <c r="V40" s="301">
        <v>0</v>
      </c>
      <c r="W40" s="299">
        <v>0</v>
      </c>
      <c r="X40" s="299">
        <v>0</v>
      </c>
      <c r="Y40" s="299">
        <v>0</v>
      </c>
      <c r="Z40" s="302">
        <v>0</v>
      </c>
      <c r="AA40" s="303">
        <v>0</v>
      </c>
      <c r="AB40" s="303">
        <v>0</v>
      </c>
      <c r="AC40" s="304">
        <v>0</v>
      </c>
      <c r="AD40" s="303">
        <v>0</v>
      </c>
      <c r="AE40" s="303">
        <v>0</v>
      </c>
      <c r="AF40" s="305">
        <v>0</v>
      </c>
    </row>
    <row r="41" spans="1:32" x14ac:dyDescent="0.35">
      <c r="A41" s="322">
        <v>51</v>
      </c>
      <c r="B41" s="323">
        <v>1</v>
      </c>
      <c r="C41" s="324" t="s">
        <v>630</v>
      </c>
      <c r="D41" s="108">
        <v>5</v>
      </c>
      <c r="E41" s="299">
        <v>1884</v>
      </c>
      <c r="F41" s="299">
        <v>2060.7999999999997</v>
      </c>
      <c r="G41" s="299">
        <v>9380338.67863819</v>
      </c>
      <c r="H41" s="299">
        <v>4551.7947780658924</v>
      </c>
      <c r="I41" s="299">
        <v>1657.2</v>
      </c>
      <c r="J41" s="299">
        <v>635982025</v>
      </c>
      <c r="K41" s="300">
        <v>383769.02305092925</v>
      </c>
      <c r="L41" s="301">
        <v>0</v>
      </c>
      <c r="M41" s="299">
        <v>0</v>
      </c>
      <c r="N41" s="299">
        <v>0</v>
      </c>
      <c r="O41" s="299">
        <v>0</v>
      </c>
      <c r="P41" s="299">
        <v>0</v>
      </c>
      <c r="Q41" s="299">
        <v>0</v>
      </c>
      <c r="R41" s="299">
        <v>0</v>
      </c>
      <c r="S41" s="299">
        <v>0</v>
      </c>
      <c r="T41" s="299">
        <v>0</v>
      </c>
      <c r="U41" s="302">
        <v>0</v>
      </c>
      <c r="V41" s="301">
        <v>0</v>
      </c>
      <c r="W41" s="299">
        <v>0</v>
      </c>
      <c r="X41" s="299">
        <v>0</v>
      </c>
      <c r="Y41" s="299">
        <v>0</v>
      </c>
      <c r="Z41" s="302">
        <v>0</v>
      </c>
      <c r="AA41" s="303">
        <v>0</v>
      </c>
      <c r="AB41" s="303">
        <v>0</v>
      </c>
      <c r="AC41" s="304">
        <v>0</v>
      </c>
      <c r="AD41" s="303">
        <v>0</v>
      </c>
      <c r="AE41" s="303">
        <v>0</v>
      </c>
      <c r="AF41" s="305">
        <v>0</v>
      </c>
    </row>
    <row r="42" spans="1:32" x14ac:dyDescent="0.35">
      <c r="A42" s="322">
        <v>75</v>
      </c>
      <c r="B42" s="323">
        <v>1</v>
      </c>
      <c r="C42" s="324" t="s">
        <v>631</v>
      </c>
      <c r="D42" s="108">
        <v>6</v>
      </c>
      <c r="E42" s="299">
        <v>713</v>
      </c>
      <c r="F42" s="299">
        <v>787.6</v>
      </c>
      <c r="G42" s="299">
        <v>5228111.5245714197</v>
      </c>
      <c r="H42" s="299">
        <v>6638.0288529347636</v>
      </c>
      <c r="I42" s="299">
        <v>390.2</v>
      </c>
      <c r="J42" s="299">
        <v>240782000</v>
      </c>
      <c r="K42" s="300">
        <v>617073.29574577138</v>
      </c>
      <c r="L42" s="301">
        <v>0</v>
      </c>
      <c r="M42" s="299">
        <v>0</v>
      </c>
      <c r="N42" s="299">
        <v>0</v>
      </c>
      <c r="O42" s="299">
        <v>0</v>
      </c>
      <c r="P42" s="299">
        <v>0</v>
      </c>
      <c r="Q42" s="299">
        <v>0</v>
      </c>
      <c r="R42" s="299">
        <v>0</v>
      </c>
      <c r="S42" s="299">
        <v>0</v>
      </c>
      <c r="T42" s="299">
        <v>0</v>
      </c>
      <c r="U42" s="302">
        <v>0</v>
      </c>
      <c r="V42" s="301">
        <v>0</v>
      </c>
      <c r="W42" s="299">
        <v>0</v>
      </c>
      <c r="X42" s="299">
        <v>0</v>
      </c>
      <c r="Y42" s="299">
        <v>0</v>
      </c>
      <c r="Z42" s="302">
        <v>0</v>
      </c>
      <c r="AA42" s="303">
        <v>0</v>
      </c>
      <c r="AB42" s="303">
        <v>0</v>
      </c>
      <c r="AC42" s="304">
        <v>0</v>
      </c>
      <c r="AD42" s="303">
        <v>0</v>
      </c>
      <c r="AE42" s="303">
        <v>0</v>
      </c>
      <c r="AF42" s="305">
        <v>0</v>
      </c>
    </row>
    <row r="43" spans="1:32" x14ac:dyDescent="0.35">
      <c r="A43" s="322">
        <v>77</v>
      </c>
      <c r="B43" s="323">
        <v>1</v>
      </c>
      <c r="C43" s="324" t="s">
        <v>632</v>
      </c>
      <c r="D43" s="108">
        <v>4</v>
      </c>
      <c r="E43" s="299">
        <v>8570.2000000000007</v>
      </c>
      <c r="F43" s="299">
        <v>9372.7999999999993</v>
      </c>
      <c r="G43" s="299">
        <v>79340149.227842897</v>
      </c>
      <c r="H43" s="299">
        <v>8464.9356892116448</v>
      </c>
      <c r="I43" s="299">
        <v>9728.1999999999989</v>
      </c>
      <c r="J43" s="299">
        <v>6065996800</v>
      </c>
      <c r="K43" s="300">
        <v>623547.70666721498</v>
      </c>
      <c r="L43" s="301">
        <v>0</v>
      </c>
      <c r="M43" s="299">
        <v>0</v>
      </c>
      <c r="N43" s="299">
        <v>0</v>
      </c>
      <c r="O43" s="299">
        <v>0</v>
      </c>
      <c r="P43" s="299">
        <v>0</v>
      </c>
      <c r="Q43" s="299">
        <v>0</v>
      </c>
      <c r="R43" s="299">
        <v>0</v>
      </c>
      <c r="S43" s="299">
        <v>0</v>
      </c>
      <c r="T43" s="299">
        <v>0</v>
      </c>
      <c r="U43" s="302">
        <v>0</v>
      </c>
      <c r="V43" s="301">
        <v>0</v>
      </c>
      <c r="W43" s="299">
        <v>0</v>
      </c>
      <c r="X43" s="299">
        <v>0</v>
      </c>
      <c r="Y43" s="299">
        <v>0</v>
      </c>
      <c r="Z43" s="302">
        <v>0</v>
      </c>
      <c r="AA43" s="303">
        <v>0</v>
      </c>
      <c r="AB43" s="303">
        <v>0</v>
      </c>
      <c r="AC43" s="304">
        <v>0</v>
      </c>
      <c r="AD43" s="303">
        <v>0</v>
      </c>
      <c r="AE43" s="303">
        <v>0</v>
      </c>
      <c r="AF43" s="305">
        <v>0</v>
      </c>
    </row>
    <row r="44" spans="1:32" x14ac:dyDescent="0.35">
      <c r="A44" s="322">
        <v>81</v>
      </c>
      <c r="B44" s="323">
        <v>1</v>
      </c>
      <c r="C44" s="324" t="s">
        <v>633</v>
      </c>
      <c r="D44" s="108">
        <v>6</v>
      </c>
      <c r="E44" s="299">
        <v>132</v>
      </c>
      <c r="F44" s="299">
        <v>146.79999999999998</v>
      </c>
      <c r="G44" s="299">
        <v>4271752.5438105799</v>
      </c>
      <c r="H44" s="299">
        <v>29099.131769826843</v>
      </c>
      <c r="I44" s="299">
        <v>184.79999999999998</v>
      </c>
      <c r="J44" s="299">
        <v>46448975</v>
      </c>
      <c r="K44" s="300">
        <v>251347.26731601733</v>
      </c>
      <c r="L44" s="301">
        <v>0</v>
      </c>
      <c r="M44" s="299">
        <v>0</v>
      </c>
      <c r="N44" s="299">
        <v>0</v>
      </c>
      <c r="O44" s="299">
        <v>0</v>
      </c>
      <c r="P44" s="299">
        <v>0</v>
      </c>
      <c r="Q44" s="299">
        <v>0</v>
      </c>
      <c r="R44" s="299">
        <v>0</v>
      </c>
      <c r="S44" s="299">
        <v>0</v>
      </c>
      <c r="T44" s="299">
        <v>0</v>
      </c>
      <c r="U44" s="302">
        <v>0</v>
      </c>
      <c r="V44" s="301">
        <v>0</v>
      </c>
      <c r="W44" s="299">
        <v>0</v>
      </c>
      <c r="X44" s="299">
        <v>0</v>
      </c>
      <c r="Y44" s="299">
        <v>0</v>
      </c>
      <c r="Z44" s="302">
        <v>0</v>
      </c>
      <c r="AA44" s="303">
        <v>0</v>
      </c>
      <c r="AB44" s="303">
        <v>0</v>
      </c>
      <c r="AC44" s="304">
        <v>0</v>
      </c>
      <c r="AD44" s="303">
        <v>0</v>
      </c>
      <c r="AE44" s="303">
        <v>0</v>
      </c>
      <c r="AF44" s="305">
        <v>0</v>
      </c>
    </row>
    <row r="45" spans="1:32" x14ac:dyDescent="0.35">
      <c r="A45" s="322">
        <v>84</v>
      </c>
      <c r="B45" s="323">
        <v>1</v>
      </c>
      <c r="C45" s="324" t="s">
        <v>634</v>
      </c>
      <c r="D45" s="108">
        <v>6</v>
      </c>
      <c r="E45" s="299">
        <v>549</v>
      </c>
      <c r="F45" s="299">
        <v>596.59999999999991</v>
      </c>
      <c r="G45" s="299">
        <v>8853760.2188921608</v>
      </c>
      <c r="H45" s="299">
        <v>14840.362418525247</v>
      </c>
      <c r="I45" s="299">
        <v>596.59999999999991</v>
      </c>
      <c r="J45" s="299">
        <v>296738380</v>
      </c>
      <c r="K45" s="300">
        <v>497382.46731478383</v>
      </c>
      <c r="L45" s="301">
        <v>132593.24688754382</v>
      </c>
      <c r="M45" s="299">
        <v>0</v>
      </c>
      <c r="N45" s="299">
        <v>1430.6394199999995</v>
      </c>
      <c r="O45" s="299">
        <v>14452.163743739482</v>
      </c>
      <c r="P45" s="299">
        <v>967.27159959793062</v>
      </c>
      <c r="Q45" s="299">
        <v>0</v>
      </c>
      <c r="R45" s="299">
        <v>0</v>
      </c>
      <c r="S45" s="299">
        <v>816.64374232033526</v>
      </c>
      <c r="T45" s="299">
        <v>262.6730694504248</v>
      </c>
      <c r="U45" s="302">
        <v>150522.63846265199</v>
      </c>
      <c r="V45" s="301">
        <v>10720</v>
      </c>
      <c r="W45" s="299">
        <v>613.13118000000395</v>
      </c>
      <c r="X45" s="299">
        <v>4417.3284004020388</v>
      </c>
      <c r="Y45" s="299">
        <v>0</v>
      </c>
      <c r="Z45" s="302">
        <v>15750.459580402043</v>
      </c>
      <c r="AA45" s="303">
        <v>166273.09804305402</v>
      </c>
      <c r="AB45" s="303">
        <v>15750.459580402043</v>
      </c>
      <c r="AC45" s="304">
        <v>150522.63846265199</v>
      </c>
      <c r="AD45" s="303">
        <v>302.86538805656471</v>
      </c>
      <c r="AE45" s="303">
        <v>28.689361712936325</v>
      </c>
      <c r="AF45" s="305">
        <v>274.17602634362839</v>
      </c>
    </row>
    <row r="46" spans="1:32" x14ac:dyDescent="0.35">
      <c r="A46" s="322">
        <v>85</v>
      </c>
      <c r="B46" s="323">
        <v>1</v>
      </c>
      <c r="C46" s="324" t="s">
        <v>635</v>
      </c>
      <c r="D46" s="108">
        <v>6</v>
      </c>
      <c r="E46" s="299">
        <v>556</v>
      </c>
      <c r="F46" s="299">
        <v>609</v>
      </c>
      <c r="G46" s="299">
        <v>6204590.7110612802</v>
      </c>
      <c r="H46" s="299">
        <v>10188.162087128539</v>
      </c>
      <c r="I46" s="299">
        <v>475.4</v>
      </c>
      <c r="J46" s="299">
        <v>160586210</v>
      </c>
      <c r="K46" s="300">
        <v>337791.77534707618</v>
      </c>
      <c r="L46" s="301">
        <v>0</v>
      </c>
      <c r="M46" s="299">
        <v>0</v>
      </c>
      <c r="N46" s="299">
        <v>0</v>
      </c>
      <c r="O46" s="299">
        <v>0</v>
      </c>
      <c r="P46" s="299">
        <v>0</v>
      </c>
      <c r="Q46" s="299">
        <v>0</v>
      </c>
      <c r="R46" s="299">
        <v>0</v>
      </c>
      <c r="S46" s="299">
        <v>0</v>
      </c>
      <c r="T46" s="299">
        <v>0</v>
      </c>
      <c r="U46" s="302">
        <v>0</v>
      </c>
      <c r="V46" s="301">
        <v>0</v>
      </c>
      <c r="W46" s="299">
        <v>0</v>
      </c>
      <c r="X46" s="299">
        <v>0</v>
      </c>
      <c r="Y46" s="299">
        <v>0</v>
      </c>
      <c r="Z46" s="302">
        <v>0</v>
      </c>
      <c r="AA46" s="303">
        <v>0</v>
      </c>
      <c r="AB46" s="303">
        <v>0</v>
      </c>
      <c r="AC46" s="304">
        <v>0</v>
      </c>
      <c r="AD46" s="303">
        <v>0</v>
      </c>
      <c r="AE46" s="303">
        <v>0</v>
      </c>
      <c r="AF46" s="305">
        <v>0</v>
      </c>
    </row>
    <row r="47" spans="1:32" x14ac:dyDescent="0.35">
      <c r="A47" s="322">
        <v>88</v>
      </c>
      <c r="B47" s="323">
        <v>1</v>
      </c>
      <c r="C47" s="324" t="s">
        <v>636</v>
      </c>
      <c r="D47" s="108">
        <v>4</v>
      </c>
      <c r="E47" s="299">
        <v>2140</v>
      </c>
      <c r="F47" s="299">
        <v>2349.1999999999998</v>
      </c>
      <c r="G47" s="299">
        <v>23873273.3556257</v>
      </c>
      <c r="H47" s="299">
        <v>10162.299231919676</v>
      </c>
      <c r="I47" s="299">
        <v>2395.6</v>
      </c>
      <c r="J47" s="299">
        <v>1392007260</v>
      </c>
      <c r="K47" s="300">
        <v>581068.31691434304</v>
      </c>
      <c r="L47" s="301">
        <v>0</v>
      </c>
      <c r="M47" s="299">
        <v>0</v>
      </c>
      <c r="N47" s="299">
        <v>0</v>
      </c>
      <c r="O47" s="299">
        <v>0</v>
      </c>
      <c r="P47" s="299">
        <v>0</v>
      </c>
      <c r="Q47" s="299">
        <v>0</v>
      </c>
      <c r="R47" s="299">
        <v>0</v>
      </c>
      <c r="S47" s="299">
        <v>0</v>
      </c>
      <c r="T47" s="299">
        <v>0</v>
      </c>
      <c r="U47" s="302">
        <v>0</v>
      </c>
      <c r="V47" s="301">
        <v>0</v>
      </c>
      <c r="W47" s="299">
        <v>0</v>
      </c>
      <c r="X47" s="299">
        <v>0</v>
      </c>
      <c r="Y47" s="299">
        <v>0</v>
      </c>
      <c r="Z47" s="302">
        <v>0</v>
      </c>
      <c r="AA47" s="303">
        <v>0</v>
      </c>
      <c r="AB47" s="303">
        <v>0</v>
      </c>
      <c r="AC47" s="304">
        <v>0</v>
      </c>
      <c r="AD47" s="303">
        <v>0</v>
      </c>
      <c r="AE47" s="303">
        <v>0</v>
      </c>
      <c r="AF47" s="305">
        <v>0</v>
      </c>
    </row>
    <row r="48" spans="1:32" x14ac:dyDescent="0.35">
      <c r="A48" s="322">
        <v>91</v>
      </c>
      <c r="B48" s="323">
        <v>1</v>
      </c>
      <c r="C48" s="324" t="s">
        <v>637</v>
      </c>
      <c r="D48" s="108">
        <v>6</v>
      </c>
      <c r="E48" s="299">
        <v>686</v>
      </c>
      <c r="F48" s="299">
        <v>756.80000000000007</v>
      </c>
      <c r="G48" s="299">
        <v>3699548.1785689099</v>
      </c>
      <c r="H48" s="299">
        <v>4888.4093268616671</v>
      </c>
      <c r="I48" s="299">
        <v>681.6</v>
      </c>
      <c r="J48" s="299">
        <v>239373600</v>
      </c>
      <c r="K48" s="300">
        <v>351193.661971831</v>
      </c>
      <c r="L48" s="301">
        <v>0</v>
      </c>
      <c r="M48" s="299">
        <v>0</v>
      </c>
      <c r="N48" s="299">
        <v>0</v>
      </c>
      <c r="O48" s="299">
        <v>0</v>
      </c>
      <c r="P48" s="299">
        <v>0</v>
      </c>
      <c r="Q48" s="299">
        <v>0</v>
      </c>
      <c r="R48" s="299">
        <v>0</v>
      </c>
      <c r="S48" s="299">
        <v>0</v>
      </c>
      <c r="T48" s="299">
        <v>0</v>
      </c>
      <c r="U48" s="302">
        <v>0</v>
      </c>
      <c r="V48" s="301">
        <v>0</v>
      </c>
      <c r="W48" s="299">
        <v>0</v>
      </c>
      <c r="X48" s="299">
        <v>0</v>
      </c>
      <c r="Y48" s="299">
        <v>0</v>
      </c>
      <c r="Z48" s="302">
        <v>0</v>
      </c>
      <c r="AA48" s="303">
        <v>0</v>
      </c>
      <c r="AB48" s="303">
        <v>0</v>
      </c>
      <c r="AC48" s="304">
        <v>0</v>
      </c>
      <c r="AD48" s="303">
        <v>0</v>
      </c>
      <c r="AE48" s="303">
        <v>0</v>
      </c>
      <c r="AF48" s="305">
        <v>0</v>
      </c>
    </row>
    <row r="49" spans="1:32" x14ac:dyDescent="0.35">
      <c r="A49" s="322">
        <v>93</v>
      </c>
      <c r="B49" s="323">
        <v>1</v>
      </c>
      <c r="C49" s="324" t="s">
        <v>638</v>
      </c>
      <c r="D49" s="108">
        <v>6</v>
      </c>
      <c r="E49" s="299">
        <v>364</v>
      </c>
      <c r="F49" s="299">
        <v>398.59999999999997</v>
      </c>
      <c r="G49" s="299">
        <v>5273054.6780193504</v>
      </c>
      <c r="H49" s="299">
        <v>13228.937977971276</v>
      </c>
      <c r="I49" s="299">
        <v>662.6</v>
      </c>
      <c r="J49" s="299">
        <v>373958075</v>
      </c>
      <c r="K49" s="300">
        <v>564379.82945970423</v>
      </c>
      <c r="L49" s="301">
        <v>0</v>
      </c>
      <c r="M49" s="299">
        <v>0</v>
      </c>
      <c r="N49" s="299">
        <v>0</v>
      </c>
      <c r="O49" s="299">
        <v>0</v>
      </c>
      <c r="P49" s="299">
        <v>0</v>
      </c>
      <c r="Q49" s="299">
        <v>0</v>
      </c>
      <c r="R49" s="299">
        <v>0</v>
      </c>
      <c r="S49" s="299">
        <v>0</v>
      </c>
      <c r="T49" s="299">
        <v>0</v>
      </c>
      <c r="U49" s="302">
        <v>0</v>
      </c>
      <c r="V49" s="301">
        <v>0</v>
      </c>
      <c r="W49" s="299">
        <v>0</v>
      </c>
      <c r="X49" s="299">
        <v>0</v>
      </c>
      <c r="Y49" s="299">
        <v>0</v>
      </c>
      <c r="Z49" s="302">
        <v>0</v>
      </c>
      <c r="AA49" s="303">
        <v>0</v>
      </c>
      <c r="AB49" s="303">
        <v>0</v>
      </c>
      <c r="AC49" s="304">
        <v>0</v>
      </c>
      <c r="AD49" s="303">
        <v>0</v>
      </c>
      <c r="AE49" s="303">
        <v>0</v>
      </c>
      <c r="AF49" s="305">
        <v>0</v>
      </c>
    </row>
    <row r="50" spans="1:32" x14ac:dyDescent="0.35">
      <c r="A50" s="322">
        <v>94</v>
      </c>
      <c r="B50" s="323">
        <v>1</v>
      </c>
      <c r="C50" s="324" t="s">
        <v>639</v>
      </c>
      <c r="D50" s="108">
        <v>4</v>
      </c>
      <c r="E50" s="299">
        <v>2851</v>
      </c>
      <c r="F50" s="299">
        <v>3085.7</v>
      </c>
      <c r="G50" s="299">
        <v>11963215.9612686</v>
      </c>
      <c r="H50" s="299">
        <v>3876.9860846059569</v>
      </c>
      <c r="I50" s="299">
        <v>2799.2999999999997</v>
      </c>
      <c r="J50" s="299">
        <v>983627880</v>
      </c>
      <c r="K50" s="300">
        <v>351383.51730789844</v>
      </c>
      <c r="L50" s="301">
        <v>0</v>
      </c>
      <c r="M50" s="299">
        <v>0</v>
      </c>
      <c r="N50" s="299">
        <v>0</v>
      </c>
      <c r="O50" s="299">
        <v>0</v>
      </c>
      <c r="P50" s="299">
        <v>0</v>
      </c>
      <c r="Q50" s="299">
        <v>0</v>
      </c>
      <c r="R50" s="299">
        <v>0</v>
      </c>
      <c r="S50" s="299">
        <v>0</v>
      </c>
      <c r="T50" s="299">
        <v>0</v>
      </c>
      <c r="U50" s="302">
        <v>0</v>
      </c>
      <c r="V50" s="301">
        <v>0</v>
      </c>
      <c r="W50" s="299">
        <v>0</v>
      </c>
      <c r="X50" s="299">
        <v>0</v>
      </c>
      <c r="Y50" s="299">
        <v>0</v>
      </c>
      <c r="Z50" s="302">
        <v>0</v>
      </c>
      <c r="AA50" s="303">
        <v>0</v>
      </c>
      <c r="AB50" s="303">
        <v>0</v>
      </c>
      <c r="AC50" s="304">
        <v>0</v>
      </c>
      <c r="AD50" s="303">
        <v>0</v>
      </c>
      <c r="AE50" s="303">
        <v>0</v>
      </c>
      <c r="AF50" s="305">
        <v>0</v>
      </c>
    </row>
    <row r="51" spans="1:32" x14ac:dyDescent="0.35">
      <c r="A51" s="322">
        <v>95</v>
      </c>
      <c r="B51" s="323">
        <v>1</v>
      </c>
      <c r="C51" s="324" t="s">
        <v>640</v>
      </c>
      <c r="D51" s="108">
        <v>6</v>
      </c>
      <c r="E51" s="299">
        <v>284</v>
      </c>
      <c r="F51" s="299">
        <v>316.59999999999997</v>
      </c>
      <c r="G51" s="299">
        <v>2201266.7374305101</v>
      </c>
      <c r="H51" s="299">
        <v>6952.8323987066024</v>
      </c>
      <c r="I51" s="299">
        <v>290</v>
      </c>
      <c r="J51" s="299">
        <v>114447700</v>
      </c>
      <c r="K51" s="300">
        <v>394647.24137931032</v>
      </c>
      <c r="L51" s="301">
        <v>0</v>
      </c>
      <c r="M51" s="299">
        <v>0</v>
      </c>
      <c r="N51" s="299">
        <v>0</v>
      </c>
      <c r="O51" s="299">
        <v>0</v>
      </c>
      <c r="P51" s="299">
        <v>0</v>
      </c>
      <c r="Q51" s="299">
        <v>0</v>
      </c>
      <c r="R51" s="299">
        <v>0</v>
      </c>
      <c r="S51" s="299">
        <v>0</v>
      </c>
      <c r="T51" s="299">
        <v>0</v>
      </c>
      <c r="U51" s="302">
        <v>0</v>
      </c>
      <c r="V51" s="301">
        <v>0</v>
      </c>
      <c r="W51" s="299">
        <v>0</v>
      </c>
      <c r="X51" s="299">
        <v>0</v>
      </c>
      <c r="Y51" s="299">
        <v>0</v>
      </c>
      <c r="Z51" s="302">
        <v>0</v>
      </c>
      <c r="AA51" s="303">
        <v>0</v>
      </c>
      <c r="AB51" s="303">
        <v>0</v>
      </c>
      <c r="AC51" s="304">
        <v>0</v>
      </c>
      <c r="AD51" s="303">
        <v>0</v>
      </c>
      <c r="AE51" s="303">
        <v>0</v>
      </c>
      <c r="AF51" s="305">
        <v>0</v>
      </c>
    </row>
    <row r="52" spans="1:32" x14ac:dyDescent="0.35">
      <c r="A52" s="322">
        <v>97</v>
      </c>
      <c r="B52" s="323">
        <v>1</v>
      </c>
      <c r="C52" s="324" t="s">
        <v>641</v>
      </c>
      <c r="D52" s="108">
        <v>6</v>
      </c>
      <c r="E52" s="299">
        <v>573</v>
      </c>
      <c r="F52" s="299">
        <v>629.80000000000007</v>
      </c>
      <c r="G52" s="299">
        <v>5235377.7911636299</v>
      </c>
      <c r="H52" s="299">
        <v>8312.7624502439339</v>
      </c>
      <c r="I52" s="299">
        <v>658.2</v>
      </c>
      <c r="J52" s="299">
        <v>319297514</v>
      </c>
      <c r="K52" s="300">
        <v>485107.13157095102</v>
      </c>
      <c r="L52" s="301">
        <v>0</v>
      </c>
      <c r="M52" s="299">
        <v>0</v>
      </c>
      <c r="N52" s="299">
        <v>0</v>
      </c>
      <c r="O52" s="299">
        <v>0</v>
      </c>
      <c r="P52" s="299">
        <v>0</v>
      </c>
      <c r="Q52" s="299">
        <v>0</v>
      </c>
      <c r="R52" s="299">
        <v>0</v>
      </c>
      <c r="S52" s="299">
        <v>0</v>
      </c>
      <c r="T52" s="299">
        <v>0</v>
      </c>
      <c r="U52" s="302">
        <v>0</v>
      </c>
      <c r="V52" s="301">
        <v>0</v>
      </c>
      <c r="W52" s="299">
        <v>0</v>
      </c>
      <c r="X52" s="299">
        <v>0</v>
      </c>
      <c r="Y52" s="299">
        <v>0</v>
      </c>
      <c r="Z52" s="302">
        <v>0</v>
      </c>
      <c r="AA52" s="303">
        <v>0</v>
      </c>
      <c r="AB52" s="303">
        <v>0</v>
      </c>
      <c r="AC52" s="304">
        <v>0</v>
      </c>
      <c r="AD52" s="303">
        <v>0</v>
      </c>
      <c r="AE52" s="303">
        <v>0</v>
      </c>
      <c r="AF52" s="305">
        <v>0</v>
      </c>
    </row>
    <row r="53" spans="1:32" x14ac:dyDescent="0.35">
      <c r="A53" s="322">
        <v>99</v>
      </c>
      <c r="B53" s="323">
        <v>1</v>
      </c>
      <c r="C53" s="324" t="s">
        <v>642</v>
      </c>
      <c r="D53" s="108">
        <v>5</v>
      </c>
      <c r="E53" s="299">
        <v>1247</v>
      </c>
      <c r="F53" s="299">
        <v>1367.5999999999997</v>
      </c>
      <c r="G53" s="299">
        <v>6394282.8965705</v>
      </c>
      <c r="H53" s="299">
        <v>4675.5505239620516</v>
      </c>
      <c r="I53" s="299">
        <v>1167.8</v>
      </c>
      <c r="J53" s="299">
        <v>536364837</v>
      </c>
      <c r="K53" s="300">
        <v>459295.11645829765</v>
      </c>
      <c r="L53" s="301">
        <v>0</v>
      </c>
      <c r="M53" s="299">
        <v>0</v>
      </c>
      <c r="N53" s="299">
        <v>0</v>
      </c>
      <c r="O53" s="299">
        <v>0</v>
      </c>
      <c r="P53" s="299">
        <v>0</v>
      </c>
      <c r="Q53" s="299">
        <v>0</v>
      </c>
      <c r="R53" s="299">
        <v>0</v>
      </c>
      <c r="S53" s="299">
        <v>0</v>
      </c>
      <c r="T53" s="299">
        <v>0</v>
      </c>
      <c r="U53" s="302">
        <v>0</v>
      </c>
      <c r="V53" s="301">
        <v>0</v>
      </c>
      <c r="W53" s="299">
        <v>0</v>
      </c>
      <c r="X53" s="299">
        <v>0</v>
      </c>
      <c r="Y53" s="299">
        <v>0</v>
      </c>
      <c r="Z53" s="302">
        <v>0</v>
      </c>
      <c r="AA53" s="303">
        <v>0</v>
      </c>
      <c r="AB53" s="303">
        <v>0</v>
      </c>
      <c r="AC53" s="304">
        <v>0</v>
      </c>
      <c r="AD53" s="303">
        <v>0</v>
      </c>
      <c r="AE53" s="303">
        <v>0</v>
      </c>
      <c r="AF53" s="305">
        <v>0</v>
      </c>
    </row>
    <row r="54" spans="1:32" x14ac:dyDescent="0.35">
      <c r="A54" s="322">
        <v>100</v>
      </c>
      <c r="B54" s="323">
        <v>1</v>
      </c>
      <c r="C54" s="324" t="s">
        <v>643</v>
      </c>
      <c r="D54" s="108">
        <v>6</v>
      </c>
      <c r="E54" s="299">
        <v>359</v>
      </c>
      <c r="F54" s="299">
        <v>398</v>
      </c>
      <c r="G54" s="299">
        <v>3568690.1055852398</v>
      </c>
      <c r="H54" s="299">
        <v>8966.5580542342705</v>
      </c>
      <c r="I54" s="299">
        <v>272.79999999999995</v>
      </c>
      <c r="J54" s="299">
        <v>201829600</v>
      </c>
      <c r="K54" s="300">
        <v>739844.57478005881</v>
      </c>
      <c r="L54" s="301">
        <v>0</v>
      </c>
      <c r="M54" s="299">
        <v>0</v>
      </c>
      <c r="N54" s="299">
        <v>0</v>
      </c>
      <c r="O54" s="299">
        <v>0</v>
      </c>
      <c r="P54" s="299">
        <v>0</v>
      </c>
      <c r="Q54" s="299">
        <v>0</v>
      </c>
      <c r="R54" s="299">
        <v>0</v>
      </c>
      <c r="S54" s="299">
        <v>0</v>
      </c>
      <c r="T54" s="299">
        <v>0</v>
      </c>
      <c r="U54" s="302">
        <v>0</v>
      </c>
      <c r="V54" s="301">
        <v>0</v>
      </c>
      <c r="W54" s="299">
        <v>0</v>
      </c>
      <c r="X54" s="299">
        <v>0</v>
      </c>
      <c r="Y54" s="299">
        <v>0</v>
      </c>
      <c r="Z54" s="302">
        <v>0</v>
      </c>
      <c r="AA54" s="303">
        <v>0</v>
      </c>
      <c r="AB54" s="303">
        <v>0</v>
      </c>
      <c r="AC54" s="304">
        <v>0</v>
      </c>
      <c r="AD54" s="303">
        <v>0</v>
      </c>
      <c r="AE54" s="303">
        <v>0</v>
      </c>
      <c r="AF54" s="305">
        <v>0</v>
      </c>
    </row>
    <row r="55" spans="1:32" x14ac:dyDescent="0.35">
      <c r="A55" s="322">
        <v>108</v>
      </c>
      <c r="B55" s="323">
        <v>1</v>
      </c>
      <c r="C55" s="324" t="s">
        <v>1021</v>
      </c>
      <c r="D55" s="108">
        <v>3</v>
      </c>
      <c r="E55" s="299">
        <v>881</v>
      </c>
      <c r="F55" s="299">
        <v>972.8</v>
      </c>
      <c r="G55" s="299">
        <v>12229103.759798501</v>
      </c>
      <c r="H55" s="299">
        <v>12571.035937292867</v>
      </c>
      <c r="I55" s="299">
        <v>1447.6</v>
      </c>
      <c r="J55" s="299">
        <v>843402700</v>
      </c>
      <c r="K55" s="300">
        <v>582621.37330754357</v>
      </c>
      <c r="L55" s="301">
        <v>0</v>
      </c>
      <c r="M55" s="299">
        <v>0</v>
      </c>
      <c r="N55" s="299">
        <v>0</v>
      </c>
      <c r="O55" s="299">
        <v>0</v>
      </c>
      <c r="P55" s="299">
        <v>0</v>
      </c>
      <c r="Q55" s="299">
        <v>0</v>
      </c>
      <c r="R55" s="299">
        <v>0</v>
      </c>
      <c r="S55" s="299">
        <v>0</v>
      </c>
      <c r="T55" s="299">
        <v>0</v>
      </c>
      <c r="U55" s="302">
        <v>0</v>
      </c>
      <c r="V55" s="301">
        <v>0</v>
      </c>
      <c r="W55" s="299">
        <v>0</v>
      </c>
      <c r="X55" s="299">
        <v>0</v>
      </c>
      <c r="Y55" s="299">
        <v>0</v>
      </c>
      <c r="Z55" s="302">
        <v>0</v>
      </c>
      <c r="AA55" s="303">
        <v>0</v>
      </c>
      <c r="AB55" s="303">
        <v>0</v>
      </c>
      <c r="AC55" s="304">
        <v>0</v>
      </c>
      <c r="AD55" s="303">
        <v>0</v>
      </c>
      <c r="AE55" s="303">
        <v>0</v>
      </c>
      <c r="AF55" s="305">
        <v>0</v>
      </c>
    </row>
    <row r="56" spans="1:32" x14ac:dyDescent="0.35">
      <c r="A56" s="322">
        <v>110</v>
      </c>
      <c r="B56" s="323">
        <v>1</v>
      </c>
      <c r="C56" s="324" t="s">
        <v>644</v>
      </c>
      <c r="D56" s="108">
        <v>3</v>
      </c>
      <c r="E56" s="299">
        <v>4115</v>
      </c>
      <c r="F56" s="299">
        <v>4515</v>
      </c>
      <c r="G56" s="299">
        <v>35500120.543477803</v>
      </c>
      <c r="H56" s="299">
        <v>7862.706654147908</v>
      </c>
      <c r="I56" s="299">
        <v>4714</v>
      </c>
      <c r="J56" s="299">
        <v>2751255700</v>
      </c>
      <c r="K56" s="300">
        <v>583635.06576156127</v>
      </c>
      <c r="L56" s="301">
        <v>0</v>
      </c>
      <c r="M56" s="299">
        <v>0</v>
      </c>
      <c r="N56" s="299">
        <v>0</v>
      </c>
      <c r="O56" s="299">
        <v>0</v>
      </c>
      <c r="P56" s="299">
        <v>0</v>
      </c>
      <c r="Q56" s="299">
        <v>0</v>
      </c>
      <c r="R56" s="299">
        <v>0</v>
      </c>
      <c r="S56" s="299">
        <v>0</v>
      </c>
      <c r="T56" s="299">
        <v>0</v>
      </c>
      <c r="U56" s="302">
        <v>0</v>
      </c>
      <c r="V56" s="301">
        <v>0</v>
      </c>
      <c r="W56" s="299">
        <v>0</v>
      </c>
      <c r="X56" s="299">
        <v>0</v>
      </c>
      <c r="Y56" s="299">
        <v>0</v>
      </c>
      <c r="Z56" s="302">
        <v>0</v>
      </c>
      <c r="AA56" s="303">
        <v>0</v>
      </c>
      <c r="AB56" s="303">
        <v>0</v>
      </c>
      <c r="AC56" s="304">
        <v>0</v>
      </c>
      <c r="AD56" s="303">
        <v>0</v>
      </c>
      <c r="AE56" s="303">
        <v>0</v>
      </c>
      <c r="AF56" s="305">
        <v>0</v>
      </c>
    </row>
    <row r="57" spans="1:32" x14ac:dyDescent="0.35">
      <c r="A57" s="322">
        <v>111</v>
      </c>
      <c r="B57" s="323">
        <v>1</v>
      </c>
      <c r="C57" s="324" t="s">
        <v>645</v>
      </c>
      <c r="D57" s="108">
        <v>3</v>
      </c>
      <c r="E57" s="299">
        <v>1557</v>
      </c>
      <c r="F57" s="299">
        <v>1704.2</v>
      </c>
      <c r="G57" s="299">
        <v>15719630.836185301</v>
      </c>
      <c r="H57" s="299">
        <v>9224.0528319359819</v>
      </c>
      <c r="I57" s="299">
        <v>1905.0000000000005</v>
      </c>
      <c r="J57" s="299">
        <v>1134714400</v>
      </c>
      <c r="K57" s="300">
        <v>595650.60367454053</v>
      </c>
      <c r="L57" s="301">
        <v>0</v>
      </c>
      <c r="M57" s="299">
        <v>0</v>
      </c>
      <c r="N57" s="299">
        <v>0</v>
      </c>
      <c r="O57" s="299">
        <v>0</v>
      </c>
      <c r="P57" s="299">
        <v>0</v>
      </c>
      <c r="Q57" s="299">
        <v>0</v>
      </c>
      <c r="R57" s="299">
        <v>0</v>
      </c>
      <c r="S57" s="299">
        <v>0</v>
      </c>
      <c r="T57" s="299">
        <v>0</v>
      </c>
      <c r="U57" s="302">
        <v>0</v>
      </c>
      <c r="V57" s="301">
        <v>0</v>
      </c>
      <c r="W57" s="299">
        <v>0</v>
      </c>
      <c r="X57" s="299">
        <v>0</v>
      </c>
      <c r="Y57" s="299">
        <v>0</v>
      </c>
      <c r="Z57" s="302">
        <v>0</v>
      </c>
      <c r="AA57" s="303">
        <v>0</v>
      </c>
      <c r="AB57" s="303">
        <v>0</v>
      </c>
      <c r="AC57" s="304">
        <v>0</v>
      </c>
      <c r="AD57" s="303">
        <v>0</v>
      </c>
      <c r="AE57" s="303">
        <v>0</v>
      </c>
      <c r="AF57" s="305">
        <v>0</v>
      </c>
    </row>
    <row r="58" spans="1:32" x14ac:dyDescent="0.35">
      <c r="A58" s="322">
        <v>112</v>
      </c>
      <c r="B58" s="323">
        <v>1</v>
      </c>
      <c r="C58" s="324" t="s">
        <v>1011</v>
      </c>
      <c r="D58" s="108">
        <v>3</v>
      </c>
      <c r="E58" s="299">
        <v>9315</v>
      </c>
      <c r="F58" s="299">
        <v>10202.400000000001</v>
      </c>
      <c r="G58" s="299">
        <v>102141991.68402</v>
      </c>
      <c r="H58" s="299">
        <v>10011.565090960949</v>
      </c>
      <c r="I58" s="299">
        <v>11876</v>
      </c>
      <c r="J58" s="299">
        <v>8639105100</v>
      </c>
      <c r="K58" s="300">
        <v>727442.32906702592</v>
      </c>
      <c r="L58" s="301">
        <v>0</v>
      </c>
      <c r="M58" s="299">
        <v>0</v>
      </c>
      <c r="N58" s="299">
        <v>0</v>
      </c>
      <c r="O58" s="299">
        <v>0</v>
      </c>
      <c r="P58" s="299">
        <v>0</v>
      </c>
      <c r="Q58" s="299">
        <v>0</v>
      </c>
      <c r="R58" s="299">
        <v>0</v>
      </c>
      <c r="S58" s="299">
        <v>0</v>
      </c>
      <c r="T58" s="299">
        <v>0</v>
      </c>
      <c r="U58" s="302">
        <v>0</v>
      </c>
      <c r="V58" s="301">
        <v>0</v>
      </c>
      <c r="W58" s="299">
        <v>0</v>
      </c>
      <c r="X58" s="299">
        <v>0</v>
      </c>
      <c r="Y58" s="299">
        <v>0</v>
      </c>
      <c r="Z58" s="302">
        <v>0</v>
      </c>
      <c r="AA58" s="303">
        <v>0</v>
      </c>
      <c r="AB58" s="303">
        <v>0</v>
      </c>
      <c r="AC58" s="304">
        <v>0</v>
      </c>
      <c r="AD58" s="303">
        <v>0</v>
      </c>
      <c r="AE58" s="303">
        <v>0</v>
      </c>
      <c r="AF58" s="305">
        <v>0</v>
      </c>
    </row>
    <row r="59" spans="1:32" x14ac:dyDescent="0.35">
      <c r="A59" s="322">
        <v>113</v>
      </c>
      <c r="B59" s="323">
        <v>1</v>
      </c>
      <c r="C59" s="324" t="s">
        <v>646</v>
      </c>
      <c r="D59" s="108">
        <v>6</v>
      </c>
      <c r="E59" s="299">
        <v>730</v>
      </c>
      <c r="F59" s="299">
        <v>798.2</v>
      </c>
      <c r="G59" s="299">
        <v>22907802.605294</v>
      </c>
      <c r="H59" s="299">
        <v>28699.326741786517</v>
      </c>
      <c r="I59" s="299">
        <v>989.4</v>
      </c>
      <c r="J59" s="299">
        <v>866382125</v>
      </c>
      <c r="K59" s="300">
        <v>875664.16515059629</v>
      </c>
      <c r="L59" s="301">
        <v>73617.273974588257</v>
      </c>
      <c r="M59" s="299">
        <v>0</v>
      </c>
      <c r="N59" s="299">
        <v>763.27069000000483</v>
      </c>
      <c r="O59" s="299">
        <v>14646.888885450549</v>
      </c>
      <c r="P59" s="299">
        <v>0</v>
      </c>
      <c r="Q59" s="299">
        <v>0</v>
      </c>
      <c r="R59" s="299">
        <v>0</v>
      </c>
      <c r="S59" s="299">
        <v>484.10779361261939</v>
      </c>
      <c r="T59" s="299">
        <v>155.71304046461316</v>
      </c>
      <c r="U59" s="302">
        <v>89667.254384116051</v>
      </c>
      <c r="V59" s="301">
        <v>9685.5</v>
      </c>
      <c r="W59" s="299">
        <v>327.11601000000155</v>
      </c>
      <c r="X59" s="299">
        <v>3192</v>
      </c>
      <c r="Y59" s="299">
        <v>0</v>
      </c>
      <c r="Z59" s="302">
        <v>13204.616010000002</v>
      </c>
      <c r="AA59" s="303">
        <v>102871.87039411605</v>
      </c>
      <c r="AB59" s="303">
        <v>13204.616010000002</v>
      </c>
      <c r="AC59" s="304">
        <v>89667.254384116051</v>
      </c>
      <c r="AD59" s="303">
        <v>140.9203704028987</v>
      </c>
      <c r="AE59" s="303">
        <v>18.088515082191783</v>
      </c>
      <c r="AF59" s="305">
        <v>122.83185532070692</v>
      </c>
    </row>
    <row r="60" spans="1:32" x14ac:dyDescent="0.35">
      <c r="A60" s="322">
        <v>115</v>
      </c>
      <c r="B60" s="323">
        <v>1</v>
      </c>
      <c r="C60" s="324" t="s">
        <v>647</v>
      </c>
      <c r="D60" s="108">
        <v>5</v>
      </c>
      <c r="E60" s="299">
        <v>1275</v>
      </c>
      <c r="F60" s="299">
        <v>1386</v>
      </c>
      <c r="G60" s="299">
        <v>8764939.8437968306</v>
      </c>
      <c r="H60" s="299">
        <v>6323.9104212098346</v>
      </c>
      <c r="I60" s="299">
        <v>1361</v>
      </c>
      <c r="J60" s="299">
        <v>415228580</v>
      </c>
      <c r="K60" s="300">
        <v>305090.80088170461</v>
      </c>
      <c r="L60" s="301">
        <v>0</v>
      </c>
      <c r="M60" s="299">
        <v>0</v>
      </c>
      <c r="N60" s="299">
        <v>0</v>
      </c>
      <c r="O60" s="299">
        <v>0</v>
      </c>
      <c r="P60" s="299">
        <v>0</v>
      </c>
      <c r="Q60" s="299">
        <v>0</v>
      </c>
      <c r="R60" s="299">
        <v>0</v>
      </c>
      <c r="S60" s="299">
        <v>0</v>
      </c>
      <c r="T60" s="299">
        <v>0</v>
      </c>
      <c r="U60" s="302">
        <v>0</v>
      </c>
      <c r="V60" s="301">
        <v>0</v>
      </c>
      <c r="W60" s="299">
        <v>0</v>
      </c>
      <c r="X60" s="299">
        <v>0</v>
      </c>
      <c r="Y60" s="299">
        <v>0</v>
      </c>
      <c r="Z60" s="302">
        <v>0</v>
      </c>
      <c r="AA60" s="303">
        <v>0</v>
      </c>
      <c r="AB60" s="303">
        <v>0</v>
      </c>
      <c r="AC60" s="304">
        <v>0</v>
      </c>
      <c r="AD60" s="303">
        <v>0</v>
      </c>
      <c r="AE60" s="303">
        <v>0</v>
      </c>
      <c r="AF60" s="305">
        <v>0</v>
      </c>
    </row>
    <row r="61" spans="1:32" x14ac:dyDescent="0.35">
      <c r="A61" s="322">
        <v>116</v>
      </c>
      <c r="B61" s="323">
        <v>1</v>
      </c>
      <c r="C61" s="324" t="s">
        <v>648</v>
      </c>
      <c r="D61" s="108">
        <v>6</v>
      </c>
      <c r="E61" s="299">
        <v>1195</v>
      </c>
      <c r="F61" s="299">
        <v>1310.2</v>
      </c>
      <c r="G61" s="299">
        <v>12469109.550062001</v>
      </c>
      <c r="H61" s="299">
        <v>9516.9512670294607</v>
      </c>
      <c r="I61" s="299">
        <v>1041.5999999999999</v>
      </c>
      <c r="J61" s="299">
        <v>591056740</v>
      </c>
      <c r="K61" s="300">
        <v>567450.78725038411</v>
      </c>
      <c r="L61" s="301">
        <v>0</v>
      </c>
      <c r="M61" s="299">
        <v>0</v>
      </c>
      <c r="N61" s="299">
        <v>0</v>
      </c>
      <c r="O61" s="299">
        <v>0</v>
      </c>
      <c r="P61" s="299">
        <v>0</v>
      </c>
      <c r="Q61" s="299">
        <v>0</v>
      </c>
      <c r="R61" s="299">
        <v>0</v>
      </c>
      <c r="S61" s="299">
        <v>0</v>
      </c>
      <c r="T61" s="299">
        <v>0</v>
      </c>
      <c r="U61" s="302">
        <v>0</v>
      </c>
      <c r="V61" s="301">
        <v>0</v>
      </c>
      <c r="W61" s="299">
        <v>0</v>
      </c>
      <c r="X61" s="299">
        <v>0</v>
      </c>
      <c r="Y61" s="299">
        <v>0</v>
      </c>
      <c r="Z61" s="302">
        <v>0</v>
      </c>
      <c r="AA61" s="303">
        <v>0</v>
      </c>
      <c r="AB61" s="303">
        <v>0</v>
      </c>
      <c r="AC61" s="304">
        <v>0</v>
      </c>
      <c r="AD61" s="303">
        <v>0</v>
      </c>
      <c r="AE61" s="303">
        <v>0</v>
      </c>
      <c r="AF61" s="305">
        <v>0</v>
      </c>
    </row>
    <row r="62" spans="1:32" x14ac:dyDescent="0.35">
      <c r="A62" s="322">
        <v>118</v>
      </c>
      <c r="B62" s="323">
        <v>1</v>
      </c>
      <c r="C62" s="324" t="s">
        <v>649</v>
      </c>
      <c r="D62" s="108">
        <v>6</v>
      </c>
      <c r="E62" s="299">
        <v>324</v>
      </c>
      <c r="F62" s="299">
        <v>353.20000000000005</v>
      </c>
      <c r="G62" s="299">
        <v>17706731.164489001</v>
      </c>
      <c r="H62" s="299">
        <v>50132.30794022933</v>
      </c>
      <c r="I62" s="299">
        <v>419.2</v>
      </c>
      <c r="J62" s="299">
        <v>510959646</v>
      </c>
      <c r="K62" s="300">
        <v>1218892.2853053436</v>
      </c>
      <c r="L62" s="301">
        <v>0</v>
      </c>
      <c r="M62" s="299">
        <v>0</v>
      </c>
      <c r="N62" s="299">
        <v>0</v>
      </c>
      <c r="O62" s="299">
        <v>0</v>
      </c>
      <c r="P62" s="299">
        <v>0</v>
      </c>
      <c r="Q62" s="299">
        <v>0</v>
      </c>
      <c r="R62" s="299">
        <v>0</v>
      </c>
      <c r="S62" s="299">
        <v>0</v>
      </c>
      <c r="T62" s="299">
        <v>0</v>
      </c>
      <c r="U62" s="302">
        <v>0</v>
      </c>
      <c r="V62" s="301">
        <v>0</v>
      </c>
      <c r="W62" s="299">
        <v>0</v>
      </c>
      <c r="X62" s="299">
        <v>0</v>
      </c>
      <c r="Y62" s="299">
        <v>0</v>
      </c>
      <c r="Z62" s="302">
        <v>0</v>
      </c>
      <c r="AA62" s="303">
        <v>0</v>
      </c>
      <c r="AB62" s="303">
        <v>0</v>
      </c>
      <c r="AC62" s="304">
        <v>0</v>
      </c>
      <c r="AD62" s="303">
        <v>0</v>
      </c>
      <c r="AE62" s="303">
        <v>0</v>
      </c>
      <c r="AF62" s="305">
        <v>0</v>
      </c>
    </row>
    <row r="63" spans="1:32" x14ac:dyDescent="0.35">
      <c r="A63" s="322">
        <v>129</v>
      </c>
      <c r="B63" s="323">
        <v>1</v>
      </c>
      <c r="C63" s="324" t="s">
        <v>650</v>
      </c>
      <c r="D63" s="108">
        <v>5</v>
      </c>
      <c r="E63" s="299">
        <v>1608</v>
      </c>
      <c r="F63" s="299">
        <v>1772.9999999999998</v>
      </c>
      <c r="G63" s="299">
        <v>9013127.6530521009</v>
      </c>
      <c r="H63" s="299">
        <v>5083.5463356187829</v>
      </c>
      <c r="I63" s="299">
        <v>1494.8</v>
      </c>
      <c r="J63" s="299">
        <v>392697270</v>
      </c>
      <c r="K63" s="300">
        <v>262708.90420123097</v>
      </c>
      <c r="L63" s="301">
        <v>0</v>
      </c>
      <c r="M63" s="299">
        <v>0</v>
      </c>
      <c r="N63" s="299">
        <v>0</v>
      </c>
      <c r="O63" s="299">
        <v>0</v>
      </c>
      <c r="P63" s="299">
        <v>0</v>
      </c>
      <c r="Q63" s="299">
        <v>0</v>
      </c>
      <c r="R63" s="299">
        <v>0</v>
      </c>
      <c r="S63" s="299">
        <v>0</v>
      </c>
      <c r="T63" s="299">
        <v>0</v>
      </c>
      <c r="U63" s="302">
        <v>0</v>
      </c>
      <c r="V63" s="301">
        <v>0</v>
      </c>
      <c r="W63" s="299">
        <v>0</v>
      </c>
      <c r="X63" s="299">
        <v>0</v>
      </c>
      <c r="Y63" s="299">
        <v>0</v>
      </c>
      <c r="Z63" s="302">
        <v>0</v>
      </c>
      <c r="AA63" s="303">
        <v>0</v>
      </c>
      <c r="AB63" s="303">
        <v>0</v>
      </c>
      <c r="AC63" s="304">
        <v>0</v>
      </c>
      <c r="AD63" s="303">
        <v>0</v>
      </c>
      <c r="AE63" s="303">
        <v>0</v>
      </c>
      <c r="AF63" s="305">
        <v>0</v>
      </c>
    </row>
    <row r="64" spans="1:32" x14ac:dyDescent="0.35">
      <c r="A64" s="322">
        <v>138</v>
      </c>
      <c r="B64" s="323">
        <v>1</v>
      </c>
      <c r="C64" s="324" t="s">
        <v>651</v>
      </c>
      <c r="D64" s="108">
        <v>4</v>
      </c>
      <c r="E64" s="299">
        <v>2659</v>
      </c>
      <c r="F64" s="299">
        <v>2919.6000000000004</v>
      </c>
      <c r="G64" s="299">
        <v>21977566.152996801</v>
      </c>
      <c r="H64" s="299">
        <v>7527.594928413755</v>
      </c>
      <c r="I64" s="299">
        <v>3531.6</v>
      </c>
      <c r="J64" s="299">
        <v>1911004000</v>
      </c>
      <c r="K64" s="300">
        <v>541115.64163551934</v>
      </c>
      <c r="L64" s="301">
        <v>0</v>
      </c>
      <c r="M64" s="299">
        <v>0</v>
      </c>
      <c r="N64" s="299">
        <v>0</v>
      </c>
      <c r="O64" s="299">
        <v>0</v>
      </c>
      <c r="P64" s="299">
        <v>0</v>
      </c>
      <c r="Q64" s="299">
        <v>0</v>
      </c>
      <c r="R64" s="299">
        <v>0</v>
      </c>
      <c r="S64" s="299">
        <v>0</v>
      </c>
      <c r="T64" s="299">
        <v>0</v>
      </c>
      <c r="U64" s="302">
        <v>0</v>
      </c>
      <c r="V64" s="301">
        <v>0</v>
      </c>
      <c r="W64" s="299">
        <v>0</v>
      </c>
      <c r="X64" s="299">
        <v>0</v>
      </c>
      <c r="Y64" s="299">
        <v>0</v>
      </c>
      <c r="Z64" s="302">
        <v>0</v>
      </c>
      <c r="AA64" s="303">
        <v>0</v>
      </c>
      <c r="AB64" s="303">
        <v>0</v>
      </c>
      <c r="AC64" s="304">
        <v>0</v>
      </c>
      <c r="AD64" s="303">
        <v>0</v>
      </c>
      <c r="AE64" s="303">
        <v>0</v>
      </c>
      <c r="AF64" s="305">
        <v>0</v>
      </c>
    </row>
    <row r="65" spans="1:32" x14ac:dyDescent="0.35">
      <c r="A65" s="322">
        <v>139</v>
      </c>
      <c r="B65" s="323">
        <v>1</v>
      </c>
      <c r="C65" s="324" t="s">
        <v>652</v>
      </c>
      <c r="D65" s="108">
        <v>6</v>
      </c>
      <c r="E65" s="299">
        <v>859</v>
      </c>
      <c r="F65" s="299">
        <v>940.6</v>
      </c>
      <c r="G65" s="299">
        <v>6523142.3828242403</v>
      </c>
      <c r="H65" s="299">
        <v>6935.0865222456305</v>
      </c>
      <c r="I65" s="299">
        <v>959.2</v>
      </c>
      <c r="J65" s="299">
        <v>505364100</v>
      </c>
      <c r="K65" s="300">
        <v>526859.98748957459</v>
      </c>
      <c r="L65" s="301">
        <v>0</v>
      </c>
      <c r="M65" s="299">
        <v>0</v>
      </c>
      <c r="N65" s="299">
        <v>0</v>
      </c>
      <c r="O65" s="299">
        <v>0</v>
      </c>
      <c r="P65" s="299">
        <v>0</v>
      </c>
      <c r="Q65" s="299">
        <v>0</v>
      </c>
      <c r="R65" s="299">
        <v>0</v>
      </c>
      <c r="S65" s="299">
        <v>0</v>
      </c>
      <c r="T65" s="299">
        <v>0</v>
      </c>
      <c r="U65" s="302">
        <v>0</v>
      </c>
      <c r="V65" s="301">
        <v>0</v>
      </c>
      <c r="W65" s="299">
        <v>0</v>
      </c>
      <c r="X65" s="299">
        <v>0</v>
      </c>
      <c r="Y65" s="299">
        <v>0</v>
      </c>
      <c r="Z65" s="302">
        <v>0</v>
      </c>
      <c r="AA65" s="303">
        <v>0</v>
      </c>
      <c r="AB65" s="303">
        <v>0</v>
      </c>
      <c r="AC65" s="304">
        <v>0</v>
      </c>
      <c r="AD65" s="303">
        <v>0</v>
      </c>
      <c r="AE65" s="303">
        <v>0</v>
      </c>
      <c r="AF65" s="305">
        <v>0</v>
      </c>
    </row>
    <row r="66" spans="1:32" x14ac:dyDescent="0.35">
      <c r="A66" s="322">
        <v>146</v>
      </c>
      <c r="B66" s="323">
        <v>1</v>
      </c>
      <c r="C66" s="324" t="s">
        <v>653</v>
      </c>
      <c r="D66" s="108">
        <v>6</v>
      </c>
      <c r="E66" s="299">
        <v>875</v>
      </c>
      <c r="F66" s="299">
        <v>953.00000000000011</v>
      </c>
      <c r="G66" s="299">
        <v>8893065.79417447</v>
      </c>
      <c r="H66" s="299">
        <v>9331.6535091022761</v>
      </c>
      <c r="I66" s="299">
        <v>882.40000000000009</v>
      </c>
      <c r="J66" s="299">
        <v>375512300</v>
      </c>
      <c r="K66" s="300">
        <v>425557.91024478688</v>
      </c>
      <c r="L66" s="301">
        <v>0</v>
      </c>
      <c r="M66" s="299">
        <v>0</v>
      </c>
      <c r="N66" s="299">
        <v>0</v>
      </c>
      <c r="O66" s="299">
        <v>0</v>
      </c>
      <c r="P66" s="299">
        <v>0</v>
      </c>
      <c r="Q66" s="299">
        <v>0</v>
      </c>
      <c r="R66" s="299">
        <v>0</v>
      </c>
      <c r="S66" s="299">
        <v>0</v>
      </c>
      <c r="T66" s="299">
        <v>0</v>
      </c>
      <c r="U66" s="302">
        <v>0</v>
      </c>
      <c r="V66" s="301">
        <v>0</v>
      </c>
      <c r="W66" s="299">
        <v>0</v>
      </c>
      <c r="X66" s="299">
        <v>0</v>
      </c>
      <c r="Y66" s="299">
        <v>0</v>
      </c>
      <c r="Z66" s="302">
        <v>0</v>
      </c>
      <c r="AA66" s="303">
        <v>0</v>
      </c>
      <c r="AB66" s="303">
        <v>0</v>
      </c>
      <c r="AC66" s="304">
        <v>0</v>
      </c>
      <c r="AD66" s="303">
        <v>0</v>
      </c>
      <c r="AE66" s="303">
        <v>0</v>
      </c>
      <c r="AF66" s="305">
        <v>0</v>
      </c>
    </row>
    <row r="67" spans="1:32" x14ac:dyDescent="0.35">
      <c r="A67" s="322">
        <v>150</v>
      </c>
      <c r="B67" s="323">
        <v>1</v>
      </c>
      <c r="C67" s="324" t="s">
        <v>654</v>
      </c>
      <c r="D67" s="108">
        <v>6</v>
      </c>
      <c r="E67" s="299">
        <v>1002</v>
      </c>
      <c r="F67" s="299">
        <v>1093</v>
      </c>
      <c r="G67" s="299">
        <v>6149699.4679851802</v>
      </c>
      <c r="H67" s="299">
        <v>5626.4405013588112</v>
      </c>
      <c r="I67" s="299">
        <v>1002.0000000000001</v>
      </c>
      <c r="J67" s="299">
        <v>395234800</v>
      </c>
      <c r="K67" s="300">
        <v>394445.90818363271</v>
      </c>
      <c r="L67" s="301">
        <v>0</v>
      </c>
      <c r="M67" s="299">
        <v>0</v>
      </c>
      <c r="N67" s="299">
        <v>0</v>
      </c>
      <c r="O67" s="299">
        <v>0</v>
      </c>
      <c r="P67" s="299">
        <v>0</v>
      </c>
      <c r="Q67" s="299">
        <v>0</v>
      </c>
      <c r="R67" s="299">
        <v>0</v>
      </c>
      <c r="S67" s="299">
        <v>0</v>
      </c>
      <c r="T67" s="299">
        <v>0</v>
      </c>
      <c r="U67" s="302">
        <v>0</v>
      </c>
      <c r="V67" s="301">
        <v>0</v>
      </c>
      <c r="W67" s="299">
        <v>0</v>
      </c>
      <c r="X67" s="299">
        <v>0</v>
      </c>
      <c r="Y67" s="299">
        <v>0</v>
      </c>
      <c r="Z67" s="302">
        <v>0</v>
      </c>
      <c r="AA67" s="303">
        <v>0</v>
      </c>
      <c r="AB67" s="303">
        <v>0</v>
      </c>
      <c r="AC67" s="304">
        <v>0</v>
      </c>
      <c r="AD67" s="303">
        <v>0</v>
      </c>
      <c r="AE67" s="303">
        <v>0</v>
      </c>
      <c r="AF67" s="305">
        <v>0</v>
      </c>
    </row>
    <row r="68" spans="1:32" x14ac:dyDescent="0.35">
      <c r="A68" s="322">
        <v>152</v>
      </c>
      <c r="B68" s="323">
        <v>1</v>
      </c>
      <c r="C68" s="324" t="s">
        <v>655</v>
      </c>
      <c r="D68" s="108">
        <v>4</v>
      </c>
      <c r="E68" s="299">
        <v>7225</v>
      </c>
      <c r="F68" s="299">
        <v>7865.5999999999995</v>
      </c>
      <c r="G68" s="299">
        <v>45664142.3491005</v>
      </c>
      <c r="H68" s="299">
        <v>5805.5510512993924</v>
      </c>
      <c r="I68" s="299">
        <v>7667.4000000000005</v>
      </c>
      <c r="J68" s="299">
        <v>3544099700</v>
      </c>
      <c r="K68" s="300">
        <v>462229.66064115602</v>
      </c>
      <c r="L68" s="301">
        <v>0</v>
      </c>
      <c r="M68" s="299">
        <v>0</v>
      </c>
      <c r="N68" s="299">
        <v>0</v>
      </c>
      <c r="O68" s="299">
        <v>0</v>
      </c>
      <c r="P68" s="299">
        <v>0</v>
      </c>
      <c r="Q68" s="299">
        <v>0</v>
      </c>
      <c r="R68" s="299">
        <v>0</v>
      </c>
      <c r="S68" s="299">
        <v>0</v>
      </c>
      <c r="T68" s="299">
        <v>0</v>
      </c>
      <c r="U68" s="302">
        <v>0</v>
      </c>
      <c r="V68" s="301">
        <v>0</v>
      </c>
      <c r="W68" s="299">
        <v>0</v>
      </c>
      <c r="X68" s="299">
        <v>0</v>
      </c>
      <c r="Y68" s="299">
        <v>0</v>
      </c>
      <c r="Z68" s="302">
        <v>0</v>
      </c>
      <c r="AA68" s="303">
        <v>0</v>
      </c>
      <c r="AB68" s="303">
        <v>0</v>
      </c>
      <c r="AC68" s="304">
        <v>0</v>
      </c>
      <c r="AD68" s="303">
        <v>0</v>
      </c>
      <c r="AE68" s="303">
        <v>0</v>
      </c>
      <c r="AF68" s="305">
        <v>0</v>
      </c>
    </row>
    <row r="69" spans="1:32" x14ac:dyDescent="0.35">
      <c r="A69" s="322">
        <v>162</v>
      </c>
      <c r="B69" s="323">
        <v>1</v>
      </c>
      <c r="C69" s="324" t="s">
        <v>656</v>
      </c>
      <c r="D69" s="108">
        <v>6</v>
      </c>
      <c r="E69" s="299">
        <v>961.2</v>
      </c>
      <c r="F69" s="299">
        <v>1052.2</v>
      </c>
      <c r="G69" s="299">
        <v>5971183.6552309003</v>
      </c>
      <c r="H69" s="299">
        <v>5674.9512024623646</v>
      </c>
      <c r="I69" s="299">
        <v>1010.6</v>
      </c>
      <c r="J69" s="299">
        <v>323256500</v>
      </c>
      <c r="K69" s="300">
        <v>319865.92123490997</v>
      </c>
      <c r="L69" s="301">
        <v>0</v>
      </c>
      <c r="M69" s="299">
        <v>0</v>
      </c>
      <c r="N69" s="299">
        <v>0</v>
      </c>
      <c r="O69" s="299">
        <v>0</v>
      </c>
      <c r="P69" s="299">
        <v>0</v>
      </c>
      <c r="Q69" s="299">
        <v>0</v>
      </c>
      <c r="R69" s="299">
        <v>0</v>
      </c>
      <c r="S69" s="299">
        <v>0</v>
      </c>
      <c r="T69" s="299">
        <v>0</v>
      </c>
      <c r="U69" s="302">
        <v>0</v>
      </c>
      <c r="V69" s="301">
        <v>0</v>
      </c>
      <c r="W69" s="299">
        <v>0</v>
      </c>
      <c r="X69" s="299">
        <v>0</v>
      </c>
      <c r="Y69" s="299">
        <v>0</v>
      </c>
      <c r="Z69" s="302">
        <v>0</v>
      </c>
      <c r="AA69" s="303">
        <v>0</v>
      </c>
      <c r="AB69" s="303">
        <v>0</v>
      </c>
      <c r="AC69" s="304">
        <v>0</v>
      </c>
      <c r="AD69" s="303">
        <v>0</v>
      </c>
      <c r="AE69" s="303">
        <v>0</v>
      </c>
      <c r="AF69" s="305">
        <v>0</v>
      </c>
    </row>
    <row r="70" spans="1:32" x14ac:dyDescent="0.35">
      <c r="A70" s="322">
        <v>166</v>
      </c>
      <c r="B70" s="323">
        <v>1</v>
      </c>
      <c r="C70" s="324" t="s">
        <v>657</v>
      </c>
      <c r="D70" s="108">
        <v>6</v>
      </c>
      <c r="E70" s="299">
        <v>434</v>
      </c>
      <c r="F70" s="299">
        <v>482.20000000000005</v>
      </c>
      <c r="G70" s="299">
        <v>18737025.789252002</v>
      </c>
      <c r="H70" s="299">
        <v>38857.374096333471</v>
      </c>
      <c r="I70" s="299">
        <v>661.8</v>
      </c>
      <c r="J70" s="299">
        <v>907987142</v>
      </c>
      <c r="K70" s="300">
        <v>1371996.285886975</v>
      </c>
      <c r="L70" s="301">
        <v>137735.44445042839</v>
      </c>
      <c r="M70" s="299">
        <v>0</v>
      </c>
      <c r="N70" s="299">
        <v>1041.7014299999937</v>
      </c>
      <c r="O70" s="299">
        <v>0</v>
      </c>
      <c r="P70" s="299">
        <v>0</v>
      </c>
      <c r="Q70" s="299">
        <v>0</v>
      </c>
      <c r="R70" s="299">
        <v>3976.8403654230019</v>
      </c>
      <c r="S70" s="299">
        <v>806.84632268769894</v>
      </c>
      <c r="T70" s="299">
        <v>259.52173410768859</v>
      </c>
      <c r="U70" s="302">
        <v>143820.35430264677</v>
      </c>
      <c r="V70" s="301">
        <v>26252</v>
      </c>
      <c r="W70" s="299">
        <v>446.44347000000016</v>
      </c>
      <c r="X70" s="299">
        <v>5320</v>
      </c>
      <c r="Y70" s="299">
        <v>2769.7585545359711</v>
      </c>
      <c r="Z70" s="302">
        <v>34788.202024535967</v>
      </c>
      <c r="AA70" s="303">
        <v>178608.55632718274</v>
      </c>
      <c r="AB70" s="303">
        <v>34788.202024535967</v>
      </c>
      <c r="AC70" s="304">
        <v>143820.35430264677</v>
      </c>
      <c r="AD70" s="303">
        <v>411.54045236678053</v>
      </c>
      <c r="AE70" s="303">
        <v>80.157147521972277</v>
      </c>
      <c r="AF70" s="305">
        <v>331.38330484480821</v>
      </c>
    </row>
    <row r="71" spans="1:32" x14ac:dyDescent="0.35">
      <c r="A71" s="322">
        <v>173</v>
      </c>
      <c r="B71" s="323">
        <v>1</v>
      </c>
      <c r="C71" s="324" t="s">
        <v>658</v>
      </c>
      <c r="D71" s="108">
        <v>6</v>
      </c>
      <c r="E71" s="299">
        <v>487</v>
      </c>
      <c r="F71" s="299">
        <v>534.19999999999993</v>
      </c>
      <c r="G71" s="299">
        <v>7185250.9587692004</v>
      </c>
      <c r="H71" s="299">
        <v>13450.488503873457</v>
      </c>
      <c r="I71" s="299">
        <v>498.8</v>
      </c>
      <c r="J71" s="299">
        <v>142373200</v>
      </c>
      <c r="K71" s="300">
        <v>285431.43544506817</v>
      </c>
      <c r="L71" s="301">
        <v>0</v>
      </c>
      <c r="M71" s="299">
        <v>0</v>
      </c>
      <c r="N71" s="299">
        <v>0</v>
      </c>
      <c r="O71" s="299">
        <v>0</v>
      </c>
      <c r="P71" s="299">
        <v>0</v>
      </c>
      <c r="Q71" s="299">
        <v>0</v>
      </c>
      <c r="R71" s="299">
        <v>0</v>
      </c>
      <c r="S71" s="299">
        <v>0</v>
      </c>
      <c r="T71" s="299">
        <v>0</v>
      </c>
      <c r="U71" s="302">
        <v>0</v>
      </c>
      <c r="V71" s="301">
        <v>0</v>
      </c>
      <c r="W71" s="299">
        <v>0</v>
      </c>
      <c r="X71" s="299">
        <v>0</v>
      </c>
      <c r="Y71" s="299">
        <v>0</v>
      </c>
      <c r="Z71" s="302">
        <v>0</v>
      </c>
      <c r="AA71" s="303">
        <v>0</v>
      </c>
      <c r="AB71" s="303">
        <v>0</v>
      </c>
      <c r="AC71" s="304">
        <v>0</v>
      </c>
      <c r="AD71" s="303">
        <v>0</v>
      </c>
      <c r="AE71" s="303">
        <v>0</v>
      </c>
      <c r="AF71" s="305">
        <v>0</v>
      </c>
    </row>
    <row r="72" spans="1:32" x14ac:dyDescent="0.35">
      <c r="A72" s="322">
        <v>177</v>
      </c>
      <c r="B72" s="323">
        <v>1</v>
      </c>
      <c r="C72" s="324" t="s">
        <v>659</v>
      </c>
      <c r="D72" s="108">
        <v>6</v>
      </c>
      <c r="E72" s="299">
        <v>1148</v>
      </c>
      <c r="F72" s="299">
        <v>1249.6000000000001</v>
      </c>
      <c r="G72" s="299">
        <v>10579504.1724358</v>
      </c>
      <c r="H72" s="299">
        <v>8466.3125579671887</v>
      </c>
      <c r="I72" s="299">
        <v>1117.6000000000001</v>
      </c>
      <c r="J72" s="299">
        <v>431353300</v>
      </c>
      <c r="K72" s="300">
        <v>385963.94058697205</v>
      </c>
      <c r="L72" s="301">
        <v>0</v>
      </c>
      <c r="M72" s="299">
        <v>0</v>
      </c>
      <c r="N72" s="299">
        <v>0</v>
      </c>
      <c r="O72" s="299">
        <v>0</v>
      </c>
      <c r="P72" s="299">
        <v>0</v>
      </c>
      <c r="Q72" s="299">
        <v>0</v>
      </c>
      <c r="R72" s="299">
        <v>0</v>
      </c>
      <c r="S72" s="299">
        <v>0</v>
      </c>
      <c r="T72" s="299">
        <v>0</v>
      </c>
      <c r="U72" s="302">
        <v>0</v>
      </c>
      <c r="V72" s="301">
        <v>0</v>
      </c>
      <c r="W72" s="299">
        <v>0</v>
      </c>
      <c r="X72" s="299">
        <v>0</v>
      </c>
      <c r="Y72" s="299">
        <v>0</v>
      </c>
      <c r="Z72" s="302">
        <v>0</v>
      </c>
      <c r="AA72" s="303">
        <v>0</v>
      </c>
      <c r="AB72" s="303">
        <v>0</v>
      </c>
      <c r="AC72" s="304">
        <v>0</v>
      </c>
      <c r="AD72" s="303">
        <v>0</v>
      </c>
      <c r="AE72" s="303">
        <v>0</v>
      </c>
      <c r="AF72" s="305">
        <v>0</v>
      </c>
    </row>
    <row r="73" spans="1:32" x14ac:dyDescent="0.35">
      <c r="A73" s="322">
        <v>181</v>
      </c>
      <c r="B73" s="323">
        <v>1</v>
      </c>
      <c r="C73" s="324" t="s">
        <v>660</v>
      </c>
      <c r="D73" s="108">
        <v>4</v>
      </c>
      <c r="E73" s="299">
        <v>6184</v>
      </c>
      <c r="F73" s="299">
        <v>6783.4</v>
      </c>
      <c r="G73" s="299">
        <v>65427091.821922801</v>
      </c>
      <c r="H73" s="299">
        <v>9645.1767287676976</v>
      </c>
      <c r="I73" s="299">
        <v>7345</v>
      </c>
      <c r="J73" s="299">
        <v>4139997553</v>
      </c>
      <c r="K73" s="300">
        <v>563648.40748808719</v>
      </c>
      <c r="L73" s="301">
        <v>164984.91708550844</v>
      </c>
      <c r="M73" s="299">
        <v>0</v>
      </c>
      <c r="N73" s="299">
        <v>0</v>
      </c>
      <c r="O73" s="299">
        <v>0</v>
      </c>
      <c r="P73" s="299">
        <v>1181.0617538014776</v>
      </c>
      <c r="Q73" s="299">
        <v>0</v>
      </c>
      <c r="R73" s="299">
        <v>5027.8624619988796</v>
      </c>
      <c r="S73" s="299">
        <v>1020.0842793980192</v>
      </c>
      <c r="T73" s="299">
        <v>328.10962097900631</v>
      </c>
      <c r="U73" s="302">
        <v>172542.03520168582</v>
      </c>
      <c r="V73" s="301">
        <v>14036</v>
      </c>
      <c r="W73" s="299">
        <v>0</v>
      </c>
      <c r="X73" s="299">
        <v>5544.9382461989298</v>
      </c>
      <c r="Y73" s="299">
        <v>3501.7661725207372</v>
      </c>
      <c r="Z73" s="302">
        <v>23082.704418719666</v>
      </c>
      <c r="AA73" s="303">
        <v>195624.73962040548</v>
      </c>
      <c r="AB73" s="303">
        <v>23082.704418719666</v>
      </c>
      <c r="AC73" s="304">
        <v>172542.03520168582</v>
      </c>
      <c r="AD73" s="303">
        <v>31.634013522057806</v>
      </c>
      <c r="AE73" s="303">
        <v>3.7326494855626886</v>
      </c>
      <c r="AF73" s="305">
        <v>27.901364036495121</v>
      </c>
    </row>
    <row r="74" spans="1:32" x14ac:dyDescent="0.35">
      <c r="A74" s="322">
        <v>182</v>
      </c>
      <c r="B74" s="323">
        <v>1</v>
      </c>
      <c r="C74" s="324" t="s">
        <v>661</v>
      </c>
      <c r="D74" s="108">
        <v>5</v>
      </c>
      <c r="E74" s="299">
        <v>1000</v>
      </c>
      <c r="F74" s="299">
        <v>1096.5999999999999</v>
      </c>
      <c r="G74" s="299">
        <v>23969570.695686098</v>
      </c>
      <c r="H74" s="299">
        <v>21858.080152914554</v>
      </c>
      <c r="I74" s="299">
        <v>1298</v>
      </c>
      <c r="J74" s="299">
        <v>1055609613</v>
      </c>
      <c r="K74" s="300">
        <v>813258.56163328199</v>
      </c>
      <c r="L74" s="301">
        <v>0</v>
      </c>
      <c r="M74" s="299">
        <v>0</v>
      </c>
      <c r="N74" s="299">
        <v>0</v>
      </c>
      <c r="O74" s="299">
        <v>0</v>
      </c>
      <c r="P74" s="299">
        <v>0</v>
      </c>
      <c r="Q74" s="299">
        <v>0</v>
      </c>
      <c r="R74" s="299">
        <v>0</v>
      </c>
      <c r="S74" s="299">
        <v>0</v>
      </c>
      <c r="T74" s="299">
        <v>0</v>
      </c>
      <c r="U74" s="302">
        <v>0</v>
      </c>
      <c r="V74" s="301">
        <v>0</v>
      </c>
      <c r="W74" s="299">
        <v>0</v>
      </c>
      <c r="X74" s="299">
        <v>0</v>
      </c>
      <c r="Y74" s="299">
        <v>0</v>
      </c>
      <c r="Z74" s="302">
        <v>0</v>
      </c>
      <c r="AA74" s="303">
        <v>0</v>
      </c>
      <c r="AB74" s="303">
        <v>0</v>
      </c>
      <c r="AC74" s="304">
        <v>0</v>
      </c>
      <c r="AD74" s="303">
        <v>0</v>
      </c>
      <c r="AE74" s="303">
        <v>0</v>
      </c>
      <c r="AF74" s="305">
        <v>0</v>
      </c>
    </row>
    <row r="75" spans="1:32" x14ac:dyDescent="0.35">
      <c r="A75" s="322">
        <v>186</v>
      </c>
      <c r="B75" s="323">
        <v>1</v>
      </c>
      <c r="C75" s="324" t="s">
        <v>662</v>
      </c>
      <c r="D75" s="108">
        <v>5</v>
      </c>
      <c r="E75" s="299">
        <v>1792</v>
      </c>
      <c r="F75" s="299">
        <v>1980.8000000000002</v>
      </c>
      <c r="G75" s="299">
        <v>38187707.574021101</v>
      </c>
      <c r="H75" s="299">
        <v>19278.931529695627</v>
      </c>
      <c r="I75" s="299">
        <v>1741.4</v>
      </c>
      <c r="J75" s="299">
        <v>1470602949</v>
      </c>
      <c r="K75" s="300">
        <v>844494.63018261164</v>
      </c>
      <c r="L75" s="301">
        <v>0</v>
      </c>
      <c r="M75" s="299">
        <v>0</v>
      </c>
      <c r="N75" s="299">
        <v>0</v>
      </c>
      <c r="O75" s="299">
        <v>0</v>
      </c>
      <c r="P75" s="299">
        <v>0</v>
      </c>
      <c r="Q75" s="299">
        <v>0</v>
      </c>
      <c r="R75" s="299">
        <v>0</v>
      </c>
      <c r="S75" s="299">
        <v>0</v>
      </c>
      <c r="T75" s="299">
        <v>0</v>
      </c>
      <c r="U75" s="302">
        <v>0</v>
      </c>
      <c r="V75" s="301">
        <v>0</v>
      </c>
      <c r="W75" s="299">
        <v>0</v>
      </c>
      <c r="X75" s="299">
        <v>0</v>
      </c>
      <c r="Y75" s="299">
        <v>0</v>
      </c>
      <c r="Z75" s="302">
        <v>0</v>
      </c>
      <c r="AA75" s="303">
        <v>0</v>
      </c>
      <c r="AB75" s="303">
        <v>0</v>
      </c>
      <c r="AC75" s="304">
        <v>0</v>
      </c>
      <c r="AD75" s="303">
        <v>0</v>
      </c>
      <c r="AE75" s="303">
        <v>0</v>
      </c>
      <c r="AF75" s="305">
        <v>0</v>
      </c>
    </row>
    <row r="76" spans="1:32" x14ac:dyDescent="0.35">
      <c r="A76" s="322">
        <v>191</v>
      </c>
      <c r="B76" s="323">
        <v>1</v>
      </c>
      <c r="C76" s="324" t="s">
        <v>663</v>
      </c>
      <c r="D76" s="108">
        <v>3</v>
      </c>
      <c r="E76" s="299">
        <v>7633.6</v>
      </c>
      <c r="F76" s="299">
        <v>8327</v>
      </c>
      <c r="G76" s="299">
        <v>100438637.672842</v>
      </c>
      <c r="H76" s="299">
        <v>12061.803491394499</v>
      </c>
      <c r="I76" s="299">
        <v>11391.800000000001</v>
      </c>
      <c r="J76" s="299">
        <v>8264561525</v>
      </c>
      <c r="K76" s="300">
        <v>725483.37620042474</v>
      </c>
      <c r="L76" s="301">
        <v>650005.32475268096</v>
      </c>
      <c r="M76" s="299">
        <v>0</v>
      </c>
      <c r="N76" s="299">
        <v>10891.811839999864</v>
      </c>
      <c r="O76" s="299">
        <v>0</v>
      </c>
      <c r="P76" s="299">
        <v>2193.2924238177366</v>
      </c>
      <c r="Q76" s="299">
        <v>0</v>
      </c>
      <c r="R76" s="299">
        <v>19279.153971518423</v>
      </c>
      <c r="S76" s="299">
        <v>3911.4757086295808</v>
      </c>
      <c r="T76" s="299">
        <v>1258.1242924206306</v>
      </c>
      <c r="U76" s="302">
        <v>687539.18298906717</v>
      </c>
      <c r="V76" s="301">
        <v>175394</v>
      </c>
      <c r="W76" s="299">
        <v>4667.9193599999417</v>
      </c>
      <c r="X76" s="299">
        <v>-2193.2924238182604</v>
      </c>
      <c r="Y76" s="299">
        <v>13427.393792597146</v>
      </c>
      <c r="Z76" s="302">
        <v>191296.02072877882</v>
      </c>
      <c r="AA76" s="303">
        <v>878835.20371784596</v>
      </c>
      <c r="AB76" s="303">
        <v>191296.02072877882</v>
      </c>
      <c r="AC76" s="304">
        <v>687539.18298906717</v>
      </c>
      <c r="AD76" s="303">
        <v>115.12722748347385</v>
      </c>
      <c r="AE76" s="303">
        <v>25.059738619888233</v>
      </c>
      <c r="AF76" s="305">
        <v>90.067488863585609</v>
      </c>
    </row>
    <row r="77" spans="1:32" x14ac:dyDescent="0.35">
      <c r="A77" s="322">
        <v>192</v>
      </c>
      <c r="B77" s="323">
        <v>1</v>
      </c>
      <c r="C77" s="324" t="s">
        <v>664</v>
      </c>
      <c r="D77" s="108">
        <v>3</v>
      </c>
      <c r="E77" s="299">
        <v>7025</v>
      </c>
      <c r="F77" s="299">
        <v>7697.8</v>
      </c>
      <c r="G77" s="299">
        <v>43942238.613449298</v>
      </c>
      <c r="H77" s="299">
        <v>5708.415211287549</v>
      </c>
      <c r="I77" s="299">
        <v>8210.4</v>
      </c>
      <c r="J77" s="299">
        <v>3446815150</v>
      </c>
      <c r="K77" s="300">
        <v>419810.8679236091</v>
      </c>
      <c r="L77" s="301">
        <v>0</v>
      </c>
      <c r="M77" s="299">
        <v>0</v>
      </c>
      <c r="N77" s="299">
        <v>0</v>
      </c>
      <c r="O77" s="299">
        <v>0</v>
      </c>
      <c r="P77" s="299">
        <v>0</v>
      </c>
      <c r="Q77" s="299">
        <v>0</v>
      </c>
      <c r="R77" s="299">
        <v>0</v>
      </c>
      <c r="S77" s="299">
        <v>0</v>
      </c>
      <c r="T77" s="299">
        <v>0</v>
      </c>
      <c r="U77" s="302">
        <v>0</v>
      </c>
      <c r="V77" s="301">
        <v>0</v>
      </c>
      <c r="W77" s="299">
        <v>0</v>
      </c>
      <c r="X77" s="299">
        <v>0</v>
      </c>
      <c r="Y77" s="299">
        <v>0</v>
      </c>
      <c r="Z77" s="302">
        <v>0</v>
      </c>
      <c r="AA77" s="303">
        <v>0</v>
      </c>
      <c r="AB77" s="303">
        <v>0</v>
      </c>
      <c r="AC77" s="304">
        <v>0</v>
      </c>
      <c r="AD77" s="303">
        <v>0</v>
      </c>
      <c r="AE77" s="303">
        <v>0</v>
      </c>
      <c r="AF77" s="305">
        <v>0</v>
      </c>
    </row>
    <row r="78" spans="1:32" x14ac:dyDescent="0.35">
      <c r="A78" s="322">
        <v>194</v>
      </c>
      <c r="B78" s="323">
        <v>1</v>
      </c>
      <c r="C78" s="324" t="s">
        <v>665</v>
      </c>
      <c r="D78" s="108">
        <v>3</v>
      </c>
      <c r="E78" s="299">
        <v>11774</v>
      </c>
      <c r="F78" s="299">
        <v>12910.199999999999</v>
      </c>
      <c r="G78" s="299">
        <v>101555245.65049399</v>
      </c>
      <c r="H78" s="299">
        <v>7866.2798136739948</v>
      </c>
      <c r="I78" s="299">
        <v>12581.599999999999</v>
      </c>
      <c r="J78" s="299">
        <v>8125217775</v>
      </c>
      <c r="K78" s="300">
        <v>645801.62896610936</v>
      </c>
      <c r="L78" s="301">
        <v>0</v>
      </c>
      <c r="M78" s="299">
        <v>0</v>
      </c>
      <c r="N78" s="299">
        <v>0</v>
      </c>
      <c r="O78" s="299">
        <v>0</v>
      </c>
      <c r="P78" s="299">
        <v>0</v>
      </c>
      <c r="Q78" s="299">
        <v>0</v>
      </c>
      <c r="R78" s="299">
        <v>0</v>
      </c>
      <c r="S78" s="299">
        <v>0</v>
      </c>
      <c r="T78" s="299">
        <v>0</v>
      </c>
      <c r="U78" s="302">
        <v>0</v>
      </c>
      <c r="V78" s="301">
        <v>0</v>
      </c>
      <c r="W78" s="299">
        <v>0</v>
      </c>
      <c r="X78" s="299">
        <v>0</v>
      </c>
      <c r="Y78" s="299">
        <v>0</v>
      </c>
      <c r="Z78" s="302">
        <v>0</v>
      </c>
      <c r="AA78" s="303">
        <v>0</v>
      </c>
      <c r="AB78" s="303">
        <v>0</v>
      </c>
      <c r="AC78" s="304">
        <v>0</v>
      </c>
      <c r="AD78" s="303">
        <v>0</v>
      </c>
      <c r="AE78" s="303">
        <v>0</v>
      </c>
      <c r="AF78" s="305">
        <v>0</v>
      </c>
    </row>
    <row r="79" spans="1:32" x14ac:dyDescent="0.35">
      <c r="A79" s="322">
        <v>195</v>
      </c>
      <c r="B79" s="323">
        <v>1</v>
      </c>
      <c r="C79" s="324" t="s">
        <v>666</v>
      </c>
      <c r="D79" s="108">
        <v>3</v>
      </c>
      <c r="E79" s="299">
        <v>702</v>
      </c>
      <c r="F79" s="299">
        <v>768.40000000000009</v>
      </c>
      <c r="G79" s="299">
        <v>6072674.5957386997</v>
      </c>
      <c r="H79" s="299">
        <v>7903.0122276661878</v>
      </c>
      <c r="I79" s="299">
        <v>366.8</v>
      </c>
      <c r="J79" s="299">
        <v>370771500</v>
      </c>
      <c r="K79" s="300">
        <v>1010827.4263904034</v>
      </c>
      <c r="L79" s="301">
        <v>0</v>
      </c>
      <c r="M79" s="299">
        <v>0</v>
      </c>
      <c r="N79" s="299">
        <v>0</v>
      </c>
      <c r="O79" s="299">
        <v>0</v>
      </c>
      <c r="P79" s="299">
        <v>0</v>
      </c>
      <c r="Q79" s="299">
        <v>0</v>
      </c>
      <c r="R79" s="299">
        <v>0</v>
      </c>
      <c r="S79" s="299">
        <v>0</v>
      </c>
      <c r="T79" s="299">
        <v>0</v>
      </c>
      <c r="U79" s="302">
        <v>0</v>
      </c>
      <c r="V79" s="301">
        <v>0</v>
      </c>
      <c r="W79" s="299">
        <v>0</v>
      </c>
      <c r="X79" s="299">
        <v>0</v>
      </c>
      <c r="Y79" s="299">
        <v>0</v>
      </c>
      <c r="Z79" s="302">
        <v>0</v>
      </c>
      <c r="AA79" s="303">
        <v>0</v>
      </c>
      <c r="AB79" s="303">
        <v>0</v>
      </c>
      <c r="AC79" s="304">
        <v>0</v>
      </c>
      <c r="AD79" s="303">
        <v>0</v>
      </c>
      <c r="AE79" s="303">
        <v>0</v>
      </c>
      <c r="AF79" s="305">
        <v>0</v>
      </c>
    </row>
    <row r="80" spans="1:32" x14ac:dyDescent="0.35">
      <c r="A80" s="322">
        <v>196</v>
      </c>
      <c r="B80" s="323">
        <v>1</v>
      </c>
      <c r="C80" s="324" t="s">
        <v>535</v>
      </c>
      <c r="D80" s="108">
        <v>3</v>
      </c>
      <c r="E80" s="299">
        <v>29615.4</v>
      </c>
      <c r="F80" s="299">
        <v>32400.6</v>
      </c>
      <c r="G80" s="299">
        <v>230758317.025884</v>
      </c>
      <c r="H80" s="299">
        <v>7122.0383889768709</v>
      </c>
      <c r="I80" s="299">
        <v>30651.199999999997</v>
      </c>
      <c r="J80" s="299">
        <v>19320410252</v>
      </c>
      <c r="K80" s="300">
        <v>630331.28399540647</v>
      </c>
      <c r="L80" s="301">
        <v>229487.90071461978</v>
      </c>
      <c r="M80" s="299">
        <v>0</v>
      </c>
      <c r="N80" s="299">
        <v>2356.7546799997799</v>
      </c>
      <c r="O80" s="299">
        <v>0</v>
      </c>
      <c r="P80" s="299">
        <v>3743.7483009053394</v>
      </c>
      <c r="Q80" s="299">
        <v>0</v>
      </c>
      <c r="R80" s="299">
        <v>6840.165428528594</v>
      </c>
      <c r="S80" s="299">
        <v>1387.7756750228425</v>
      </c>
      <c r="T80" s="299">
        <v>446.3773826652245</v>
      </c>
      <c r="U80" s="302">
        <v>244262.72218174156</v>
      </c>
      <c r="V80" s="301">
        <v>56246.75</v>
      </c>
      <c r="W80" s="299">
        <v>1010.0377199999057</v>
      </c>
      <c r="X80" s="299">
        <v>5406.6516990968958</v>
      </c>
      <c r="Y80" s="299">
        <v>4763.9847138021596</v>
      </c>
      <c r="Z80" s="302">
        <v>67427.424132898959</v>
      </c>
      <c r="AA80" s="303">
        <v>311690.14631464053</v>
      </c>
      <c r="AB80" s="303">
        <v>67427.424132898959</v>
      </c>
      <c r="AC80" s="304">
        <v>244262.72218174156</v>
      </c>
      <c r="AD80" s="303">
        <v>10.524596875768705</v>
      </c>
      <c r="AE80" s="303">
        <v>2.2767689827893243</v>
      </c>
      <c r="AF80" s="305">
        <v>8.2478278929793802</v>
      </c>
    </row>
    <row r="81" spans="1:32" x14ac:dyDescent="0.35">
      <c r="A81" s="322">
        <v>197</v>
      </c>
      <c r="B81" s="323">
        <v>1</v>
      </c>
      <c r="C81" s="324" t="s">
        <v>536</v>
      </c>
      <c r="D81" s="108">
        <v>2</v>
      </c>
      <c r="E81" s="299">
        <v>5075</v>
      </c>
      <c r="F81" s="299">
        <v>5543</v>
      </c>
      <c r="G81" s="299">
        <v>89894049.076771304</v>
      </c>
      <c r="H81" s="299">
        <v>16217.580565897764</v>
      </c>
      <c r="I81" s="299">
        <v>5597</v>
      </c>
      <c r="J81" s="299">
        <v>6919691425</v>
      </c>
      <c r="K81" s="300">
        <v>1236321.498123995</v>
      </c>
      <c r="L81" s="301">
        <v>84031.715015925889</v>
      </c>
      <c r="M81" s="299">
        <v>0</v>
      </c>
      <c r="N81" s="299">
        <v>1148.2093699999386</v>
      </c>
      <c r="O81" s="299">
        <v>15611.001568341628</v>
      </c>
      <c r="P81" s="299">
        <v>0</v>
      </c>
      <c r="Q81" s="299">
        <v>0</v>
      </c>
      <c r="R81" s="299">
        <v>2556.5402349148308</v>
      </c>
      <c r="S81" s="299">
        <v>518.68692172780641</v>
      </c>
      <c r="T81" s="299">
        <v>166.83540049779981</v>
      </c>
      <c r="U81" s="302">
        <v>104032.98851140789</v>
      </c>
      <c r="V81" s="301">
        <v>18502</v>
      </c>
      <c r="W81" s="299">
        <v>492.08972999994876</v>
      </c>
      <c r="X81" s="299">
        <v>3420</v>
      </c>
      <c r="Y81" s="299">
        <v>1780.559070773068</v>
      </c>
      <c r="Z81" s="302">
        <v>24194.648800773015</v>
      </c>
      <c r="AA81" s="303">
        <v>128227.63731218092</v>
      </c>
      <c r="AB81" s="303">
        <v>24194.648800773015</v>
      </c>
      <c r="AC81" s="304">
        <v>104032.98851140789</v>
      </c>
      <c r="AD81" s="303">
        <v>25.266529519641558</v>
      </c>
      <c r="AE81" s="303">
        <v>4.7674184829109389</v>
      </c>
      <c r="AF81" s="305">
        <v>20.499111036730618</v>
      </c>
    </row>
    <row r="82" spans="1:32" x14ac:dyDescent="0.35">
      <c r="A82" s="322">
        <v>199</v>
      </c>
      <c r="B82" s="323">
        <v>1</v>
      </c>
      <c r="C82" s="324" t="s">
        <v>667</v>
      </c>
      <c r="D82" s="108">
        <v>3</v>
      </c>
      <c r="E82" s="299">
        <v>3354</v>
      </c>
      <c r="F82" s="299">
        <v>3684.7999999999997</v>
      </c>
      <c r="G82" s="299">
        <v>40197848.212668799</v>
      </c>
      <c r="H82" s="299">
        <v>10909.099059017803</v>
      </c>
      <c r="I82" s="299">
        <v>4460.6000000000004</v>
      </c>
      <c r="J82" s="299">
        <v>3294618584</v>
      </c>
      <c r="K82" s="300">
        <v>738604.35457113385</v>
      </c>
      <c r="L82" s="301">
        <v>218690.11765939867</v>
      </c>
      <c r="M82" s="299">
        <v>0</v>
      </c>
      <c r="N82" s="299">
        <v>2896.7158499999205</v>
      </c>
      <c r="O82" s="299">
        <v>0</v>
      </c>
      <c r="P82" s="299">
        <v>1311.3057326209091</v>
      </c>
      <c r="Q82" s="299">
        <v>0</v>
      </c>
      <c r="R82" s="299">
        <v>0</v>
      </c>
      <c r="S82" s="299">
        <v>1365.2992417479707</v>
      </c>
      <c r="T82" s="299">
        <v>439.14784864365305</v>
      </c>
      <c r="U82" s="302">
        <v>224702.58633241113</v>
      </c>
      <c r="V82" s="301">
        <v>32497.75</v>
      </c>
      <c r="W82" s="299">
        <v>1241.4496499999659</v>
      </c>
      <c r="X82" s="299">
        <v>7690.8942673793063</v>
      </c>
      <c r="Y82" s="299">
        <v>0</v>
      </c>
      <c r="Z82" s="302">
        <v>41430.093917379272</v>
      </c>
      <c r="AA82" s="303">
        <v>266132.68024979043</v>
      </c>
      <c r="AB82" s="303">
        <v>41430.093917379272</v>
      </c>
      <c r="AC82" s="304">
        <v>224702.58633241113</v>
      </c>
      <c r="AD82" s="303">
        <v>79.34784742092738</v>
      </c>
      <c r="AE82" s="303">
        <v>12.35244302843747</v>
      </c>
      <c r="AF82" s="305">
        <v>66.995404392489903</v>
      </c>
    </row>
    <row r="83" spans="1:32" x14ac:dyDescent="0.35">
      <c r="A83" s="322">
        <v>200</v>
      </c>
      <c r="B83" s="323">
        <v>1</v>
      </c>
      <c r="C83" s="324" t="s">
        <v>668</v>
      </c>
      <c r="D83" s="108">
        <v>3</v>
      </c>
      <c r="E83" s="299">
        <v>4268</v>
      </c>
      <c r="F83" s="299">
        <v>4690.6000000000004</v>
      </c>
      <c r="G83" s="299">
        <v>45754841.185640097</v>
      </c>
      <c r="H83" s="299">
        <v>9754.5817562017855</v>
      </c>
      <c r="I83" s="299">
        <v>5006.4000000000005</v>
      </c>
      <c r="J83" s="299">
        <v>3454749225</v>
      </c>
      <c r="K83" s="300">
        <v>690066.55980345153</v>
      </c>
      <c r="L83" s="301">
        <v>0</v>
      </c>
      <c r="M83" s="299">
        <v>0</v>
      </c>
      <c r="N83" s="299">
        <v>0</v>
      </c>
      <c r="O83" s="299">
        <v>0</v>
      </c>
      <c r="P83" s="299">
        <v>0</v>
      </c>
      <c r="Q83" s="299">
        <v>0</v>
      </c>
      <c r="R83" s="299">
        <v>0</v>
      </c>
      <c r="S83" s="299">
        <v>0</v>
      </c>
      <c r="T83" s="299">
        <v>0</v>
      </c>
      <c r="U83" s="302">
        <v>0</v>
      </c>
      <c r="V83" s="301">
        <v>0</v>
      </c>
      <c r="W83" s="299">
        <v>0</v>
      </c>
      <c r="X83" s="299">
        <v>0</v>
      </c>
      <c r="Y83" s="299">
        <v>0</v>
      </c>
      <c r="Z83" s="302">
        <v>0</v>
      </c>
      <c r="AA83" s="303">
        <v>0</v>
      </c>
      <c r="AB83" s="303">
        <v>0</v>
      </c>
      <c r="AC83" s="304">
        <v>0</v>
      </c>
      <c r="AD83" s="303">
        <v>0</v>
      </c>
      <c r="AE83" s="303">
        <v>0</v>
      </c>
      <c r="AF83" s="305">
        <v>0</v>
      </c>
    </row>
    <row r="84" spans="1:32" x14ac:dyDescent="0.35">
      <c r="A84" s="322">
        <v>203</v>
      </c>
      <c r="B84" s="323">
        <v>1</v>
      </c>
      <c r="C84" s="324" t="s">
        <v>669</v>
      </c>
      <c r="D84" s="108">
        <v>6</v>
      </c>
      <c r="E84" s="299">
        <v>648</v>
      </c>
      <c r="F84" s="299">
        <v>714.19999999999993</v>
      </c>
      <c r="G84" s="299">
        <v>10054990.8893559</v>
      </c>
      <c r="H84" s="299">
        <v>14078.676686300618</v>
      </c>
      <c r="I84" s="299">
        <v>832</v>
      </c>
      <c r="J84" s="299">
        <v>340220575</v>
      </c>
      <c r="K84" s="300">
        <v>408918.96033653844</v>
      </c>
      <c r="L84" s="301">
        <v>0</v>
      </c>
      <c r="M84" s="299">
        <v>0</v>
      </c>
      <c r="N84" s="299">
        <v>0</v>
      </c>
      <c r="O84" s="299">
        <v>0</v>
      </c>
      <c r="P84" s="299">
        <v>0</v>
      </c>
      <c r="Q84" s="299">
        <v>0</v>
      </c>
      <c r="R84" s="299">
        <v>0</v>
      </c>
      <c r="S84" s="299">
        <v>0</v>
      </c>
      <c r="T84" s="299">
        <v>0</v>
      </c>
      <c r="U84" s="302">
        <v>0</v>
      </c>
      <c r="V84" s="301">
        <v>0</v>
      </c>
      <c r="W84" s="299">
        <v>0</v>
      </c>
      <c r="X84" s="299">
        <v>0</v>
      </c>
      <c r="Y84" s="299">
        <v>0</v>
      </c>
      <c r="Z84" s="302">
        <v>0</v>
      </c>
      <c r="AA84" s="303">
        <v>0</v>
      </c>
      <c r="AB84" s="303">
        <v>0</v>
      </c>
      <c r="AC84" s="304">
        <v>0</v>
      </c>
      <c r="AD84" s="303">
        <v>0</v>
      </c>
      <c r="AE84" s="303">
        <v>0</v>
      </c>
      <c r="AF84" s="305">
        <v>0</v>
      </c>
    </row>
    <row r="85" spans="1:32" x14ac:dyDescent="0.35">
      <c r="A85" s="322">
        <v>204</v>
      </c>
      <c r="B85" s="323">
        <v>1</v>
      </c>
      <c r="C85" s="324" t="s">
        <v>1022</v>
      </c>
      <c r="D85" s="108">
        <v>4</v>
      </c>
      <c r="E85" s="299">
        <v>2239</v>
      </c>
      <c r="F85" s="299">
        <v>2449.7999999999997</v>
      </c>
      <c r="G85" s="299">
        <v>12252457.206114899</v>
      </c>
      <c r="H85" s="299">
        <v>5001.4112197383056</v>
      </c>
      <c r="I85" s="299">
        <v>2325</v>
      </c>
      <c r="J85" s="299">
        <v>874428805</v>
      </c>
      <c r="K85" s="300">
        <v>376098.41075268819</v>
      </c>
      <c r="L85" s="301">
        <v>0</v>
      </c>
      <c r="M85" s="299">
        <v>0</v>
      </c>
      <c r="N85" s="299">
        <v>0</v>
      </c>
      <c r="O85" s="299">
        <v>0</v>
      </c>
      <c r="P85" s="299">
        <v>0</v>
      </c>
      <c r="Q85" s="299">
        <v>0</v>
      </c>
      <c r="R85" s="299">
        <v>0</v>
      </c>
      <c r="S85" s="299">
        <v>0</v>
      </c>
      <c r="T85" s="299">
        <v>0</v>
      </c>
      <c r="U85" s="302">
        <v>0</v>
      </c>
      <c r="V85" s="301">
        <v>0</v>
      </c>
      <c r="W85" s="299">
        <v>0</v>
      </c>
      <c r="X85" s="299">
        <v>0</v>
      </c>
      <c r="Y85" s="299">
        <v>0</v>
      </c>
      <c r="Z85" s="302">
        <v>0</v>
      </c>
      <c r="AA85" s="303">
        <v>0</v>
      </c>
      <c r="AB85" s="303">
        <v>0</v>
      </c>
      <c r="AC85" s="304">
        <v>0</v>
      </c>
      <c r="AD85" s="303">
        <v>0</v>
      </c>
      <c r="AE85" s="303">
        <v>0</v>
      </c>
      <c r="AF85" s="305">
        <v>0</v>
      </c>
    </row>
    <row r="86" spans="1:32" x14ac:dyDescent="0.35">
      <c r="A86" s="322">
        <v>206</v>
      </c>
      <c r="B86" s="323">
        <v>1</v>
      </c>
      <c r="C86" s="324" t="s">
        <v>670</v>
      </c>
      <c r="D86" s="108">
        <v>4</v>
      </c>
      <c r="E86" s="299">
        <v>4120</v>
      </c>
      <c r="F86" s="299">
        <v>4528.4000000000005</v>
      </c>
      <c r="G86" s="299">
        <v>53191125.135479398</v>
      </c>
      <c r="H86" s="299">
        <v>11746.118968174054</v>
      </c>
      <c r="I86" s="299">
        <v>4761</v>
      </c>
      <c r="J86" s="299">
        <v>3473959000</v>
      </c>
      <c r="K86" s="300">
        <v>729670.02730518801</v>
      </c>
      <c r="L86" s="301">
        <v>0</v>
      </c>
      <c r="M86" s="299">
        <v>0</v>
      </c>
      <c r="N86" s="299">
        <v>0</v>
      </c>
      <c r="O86" s="299">
        <v>0</v>
      </c>
      <c r="P86" s="299">
        <v>0</v>
      </c>
      <c r="Q86" s="299">
        <v>0</v>
      </c>
      <c r="R86" s="299">
        <v>0</v>
      </c>
      <c r="S86" s="299">
        <v>0</v>
      </c>
      <c r="T86" s="299">
        <v>0</v>
      </c>
      <c r="U86" s="302">
        <v>0</v>
      </c>
      <c r="V86" s="301">
        <v>0</v>
      </c>
      <c r="W86" s="299">
        <v>0</v>
      </c>
      <c r="X86" s="299">
        <v>0</v>
      </c>
      <c r="Y86" s="299">
        <v>0</v>
      </c>
      <c r="Z86" s="302">
        <v>0</v>
      </c>
      <c r="AA86" s="303">
        <v>0</v>
      </c>
      <c r="AB86" s="303">
        <v>0</v>
      </c>
      <c r="AC86" s="304">
        <v>0</v>
      </c>
      <c r="AD86" s="303">
        <v>0</v>
      </c>
      <c r="AE86" s="303">
        <v>0</v>
      </c>
      <c r="AF86" s="305">
        <v>0</v>
      </c>
    </row>
    <row r="87" spans="1:32" x14ac:dyDescent="0.35">
      <c r="A87" s="322">
        <v>213</v>
      </c>
      <c r="B87" s="323">
        <v>1</v>
      </c>
      <c r="C87" s="324" t="s">
        <v>671</v>
      </c>
      <c r="D87" s="108">
        <v>6</v>
      </c>
      <c r="E87" s="299">
        <v>825</v>
      </c>
      <c r="F87" s="299">
        <v>910.19999999999993</v>
      </c>
      <c r="G87" s="299">
        <v>5703146.6565876696</v>
      </c>
      <c r="H87" s="299">
        <v>6265.8170254753568</v>
      </c>
      <c r="I87" s="299">
        <v>648.80000000000007</v>
      </c>
      <c r="J87" s="299">
        <v>282286000</v>
      </c>
      <c r="K87" s="300">
        <v>435089.39580764482</v>
      </c>
      <c r="L87" s="301">
        <v>0</v>
      </c>
      <c r="M87" s="299">
        <v>0</v>
      </c>
      <c r="N87" s="299">
        <v>0</v>
      </c>
      <c r="O87" s="299">
        <v>0</v>
      </c>
      <c r="P87" s="299">
        <v>0</v>
      </c>
      <c r="Q87" s="299">
        <v>0</v>
      </c>
      <c r="R87" s="299">
        <v>0</v>
      </c>
      <c r="S87" s="299">
        <v>0</v>
      </c>
      <c r="T87" s="299">
        <v>0</v>
      </c>
      <c r="U87" s="302">
        <v>0</v>
      </c>
      <c r="V87" s="301">
        <v>0</v>
      </c>
      <c r="W87" s="299">
        <v>0</v>
      </c>
      <c r="X87" s="299">
        <v>0</v>
      </c>
      <c r="Y87" s="299">
        <v>0</v>
      </c>
      <c r="Z87" s="302">
        <v>0</v>
      </c>
      <c r="AA87" s="303">
        <v>0</v>
      </c>
      <c r="AB87" s="303">
        <v>0</v>
      </c>
      <c r="AC87" s="304">
        <v>0</v>
      </c>
      <c r="AD87" s="303">
        <v>0</v>
      </c>
      <c r="AE87" s="303">
        <v>0</v>
      </c>
      <c r="AF87" s="305">
        <v>0</v>
      </c>
    </row>
    <row r="88" spans="1:32" x14ac:dyDescent="0.35">
      <c r="A88" s="322">
        <v>227</v>
      </c>
      <c r="B88" s="323">
        <v>1</v>
      </c>
      <c r="C88" s="324" t="s">
        <v>672</v>
      </c>
      <c r="D88" s="108">
        <v>6</v>
      </c>
      <c r="E88" s="299">
        <v>871</v>
      </c>
      <c r="F88" s="299">
        <v>957</v>
      </c>
      <c r="G88" s="299">
        <v>8722755.68159483</v>
      </c>
      <c r="H88" s="299">
        <v>9114.6872325964778</v>
      </c>
      <c r="I88" s="299">
        <v>958.4</v>
      </c>
      <c r="J88" s="299">
        <v>422031513</v>
      </c>
      <c r="K88" s="300">
        <v>440350.07616861438</v>
      </c>
      <c r="L88" s="301">
        <v>0</v>
      </c>
      <c r="M88" s="299">
        <v>0</v>
      </c>
      <c r="N88" s="299">
        <v>0</v>
      </c>
      <c r="O88" s="299">
        <v>0</v>
      </c>
      <c r="P88" s="299">
        <v>0</v>
      </c>
      <c r="Q88" s="299">
        <v>0</v>
      </c>
      <c r="R88" s="299">
        <v>0</v>
      </c>
      <c r="S88" s="299">
        <v>0</v>
      </c>
      <c r="T88" s="299">
        <v>0</v>
      </c>
      <c r="U88" s="302">
        <v>0</v>
      </c>
      <c r="V88" s="301">
        <v>0</v>
      </c>
      <c r="W88" s="299">
        <v>0</v>
      </c>
      <c r="X88" s="299">
        <v>0</v>
      </c>
      <c r="Y88" s="299">
        <v>0</v>
      </c>
      <c r="Z88" s="302">
        <v>0</v>
      </c>
      <c r="AA88" s="303">
        <v>0</v>
      </c>
      <c r="AB88" s="303">
        <v>0</v>
      </c>
      <c r="AC88" s="304">
        <v>0</v>
      </c>
      <c r="AD88" s="303">
        <v>0</v>
      </c>
      <c r="AE88" s="303">
        <v>0</v>
      </c>
      <c r="AF88" s="305">
        <v>0</v>
      </c>
    </row>
    <row r="89" spans="1:32" x14ac:dyDescent="0.35">
      <c r="A89" s="322">
        <v>229</v>
      </c>
      <c r="B89" s="323">
        <v>1</v>
      </c>
      <c r="C89" s="324" t="s">
        <v>673</v>
      </c>
      <c r="D89" s="108">
        <v>6</v>
      </c>
      <c r="E89" s="299">
        <v>369</v>
      </c>
      <c r="F89" s="299">
        <v>403.4</v>
      </c>
      <c r="G89" s="299">
        <v>3815182.1174305598</v>
      </c>
      <c r="H89" s="299">
        <v>9457.5659827232521</v>
      </c>
      <c r="I89" s="299">
        <v>255.4</v>
      </c>
      <c r="J89" s="299">
        <v>134631900</v>
      </c>
      <c r="K89" s="300">
        <v>527141.34690681286</v>
      </c>
      <c r="L89" s="301">
        <v>0</v>
      </c>
      <c r="M89" s="299">
        <v>0</v>
      </c>
      <c r="N89" s="299">
        <v>0</v>
      </c>
      <c r="O89" s="299">
        <v>0</v>
      </c>
      <c r="P89" s="299">
        <v>0</v>
      </c>
      <c r="Q89" s="299">
        <v>0</v>
      </c>
      <c r="R89" s="299">
        <v>0</v>
      </c>
      <c r="S89" s="299">
        <v>0</v>
      </c>
      <c r="T89" s="299">
        <v>0</v>
      </c>
      <c r="U89" s="302">
        <v>0</v>
      </c>
      <c r="V89" s="301">
        <v>0</v>
      </c>
      <c r="W89" s="299">
        <v>0</v>
      </c>
      <c r="X89" s="299">
        <v>0</v>
      </c>
      <c r="Y89" s="299">
        <v>0</v>
      </c>
      <c r="Z89" s="302">
        <v>0</v>
      </c>
      <c r="AA89" s="303">
        <v>0</v>
      </c>
      <c r="AB89" s="303">
        <v>0</v>
      </c>
      <c r="AC89" s="304">
        <v>0</v>
      </c>
      <c r="AD89" s="303">
        <v>0</v>
      </c>
      <c r="AE89" s="303">
        <v>0</v>
      </c>
      <c r="AF89" s="305">
        <v>0</v>
      </c>
    </row>
    <row r="90" spans="1:32" x14ac:dyDescent="0.35">
      <c r="A90" s="322">
        <v>238</v>
      </c>
      <c r="B90" s="323">
        <v>1</v>
      </c>
      <c r="C90" s="324" t="s">
        <v>674</v>
      </c>
      <c r="D90" s="108">
        <v>6</v>
      </c>
      <c r="E90" s="299">
        <v>243</v>
      </c>
      <c r="F90" s="299">
        <v>263.59999999999997</v>
      </c>
      <c r="G90" s="299">
        <v>4015837.7021519099</v>
      </c>
      <c r="H90" s="299">
        <v>15234.589158391163</v>
      </c>
      <c r="I90" s="299">
        <v>305</v>
      </c>
      <c r="J90" s="299">
        <v>118148050</v>
      </c>
      <c r="K90" s="300">
        <v>387370.65573770495</v>
      </c>
      <c r="L90" s="301">
        <v>0</v>
      </c>
      <c r="M90" s="299">
        <v>0</v>
      </c>
      <c r="N90" s="299">
        <v>0</v>
      </c>
      <c r="O90" s="299">
        <v>0</v>
      </c>
      <c r="P90" s="299">
        <v>0</v>
      </c>
      <c r="Q90" s="299">
        <v>0</v>
      </c>
      <c r="R90" s="299">
        <v>0</v>
      </c>
      <c r="S90" s="299">
        <v>0</v>
      </c>
      <c r="T90" s="299">
        <v>0</v>
      </c>
      <c r="U90" s="302">
        <v>0</v>
      </c>
      <c r="V90" s="301">
        <v>0</v>
      </c>
      <c r="W90" s="299">
        <v>0</v>
      </c>
      <c r="X90" s="299">
        <v>0</v>
      </c>
      <c r="Y90" s="299">
        <v>0</v>
      </c>
      <c r="Z90" s="302">
        <v>0</v>
      </c>
      <c r="AA90" s="303">
        <v>0</v>
      </c>
      <c r="AB90" s="303">
        <v>0</v>
      </c>
      <c r="AC90" s="304">
        <v>0</v>
      </c>
      <c r="AD90" s="303">
        <v>0</v>
      </c>
      <c r="AE90" s="303">
        <v>0</v>
      </c>
      <c r="AF90" s="305">
        <v>0</v>
      </c>
    </row>
    <row r="91" spans="1:32" x14ac:dyDescent="0.35">
      <c r="A91" s="322">
        <v>239</v>
      </c>
      <c r="B91" s="323">
        <v>1</v>
      </c>
      <c r="C91" s="324" t="s">
        <v>1023</v>
      </c>
      <c r="D91" s="108">
        <v>6</v>
      </c>
      <c r="E91" s="299">
        <v>666</v>
      </c>
      <c r="F91" s="299">
        <v>734.40000000000009</v>
      </c>
      <c r="G91" s="299">
        <v>6317332.3477970697</v>
      </c>
      <c r="H91" s="299">
        <v>8602.0320639938309</v>
      </c>
      <c r="I91" s="299">
        <v>726.00000000000011</v>
      </c>
      <c r="J91" s="299">
        <v>275136400</v>
      </c>
      <c r="K91" s="300">
        <v>378975.75757575751</v>
      </c>
      <c r="L91" s="301">
        <v>0</v>
      </c>
      <c r="M91" s="299">
        <v>0</v>
      </c>
      <c r="N91" s="299">
        <v>0</v>
      </c>
      <c r="O91" s="299">
        <v>0</v>
      </c>
      <c r="P91" s="299">
        <v>0</v>
      </c>
      <c r="Q91" s="299">
        <v>0</v>
      </c>
      <c r="R91" s="299">
        <v>0</v>
      </c>
      <c r="S91" s="299">
        <v>0</v>
      </c>
      <c r="T91" s="299">
        <v>0</v>
      </c>
      <c r="U91" s="302">
        <v>0</v>
      </c>
      <c r="V91" s="301">
        <v>0</v>
      </c>
      <c r="W91" s="299">
        <v>0</v>
      </c>
      <c r="X91" s="299">
        <v>0</v>
      </c>
      <c r="Y91" s="299">
        <v>0</v>
      </c>
      <c r="Z91" s="302">
        <v>0</v>
      </c>
      <c r="AA91" s="303">
        <v>0</v>
      </c>
      <c r="AB91" s="303">
        <v>0</v>
      </c>
      <c r="AC91" s="304">
        <v>0</v>
      </c>
      <c r="AD91" s="303">
        <v>0</v>
      </c>
      <c r="AE91" s="303">
        <v>0</v>
      </c>
      <c r="AF91" s="305">
        <v>0</v>
      </c>
    </row>
    <row r="92" spans="1:32" x14ac:dyDescent="0.35">
      <c r="A92" s="322">
        <v>241</v>
      </c>
      <c r="B92" s="323">
        <v>1</v>
      </c>
      <c r="C92" s="324" t="s">
        <v>675</v>
      </c>
      <c r="D92" s="108">
        <v>4</v>
      </c>
      <c r="E92" s="299">
        <v>3379</v>
      </c>
      <c r="F92" s="299">
        <v>3697.7999999999997</v>
      </c>
      <c r="G92" s="299">
        <v>22013343.8724171</v>
      </c>
      <c r="H92" s="299">
        <v>5953.0920743190818</v>
      </c>
      <c r="I92" s="299">
        <v>4095.6000000000004</v>
      </c>
      <c r="J92" s="299">
        <v>1418541400</v>
      </c>
      <c r="K92" s="300">
        <v>346357.40794999507</v>
      </c>
      <c r="L92" s="301">
        <v>0</v>
      </c>
      <c r="M92" s="299">
        <v>0</v>
      </c>
      <c r="N92" s="299">
        <v>0</v>
      </c>
      <c r="O92" s="299">
        <v>0</v>
      </c>
      <c r="P92" s="299">
        <v>0</v>
      </c>
      <c r="Q92" s="299">
        <v>0</v>
      </c>
      <c r="R92" s="299">
        <v>0</v>
      </c>
      <c r="S92" s="299">
        <v>0</v>
      </c>
      <c r="T92" s="299">
        <v>0</v>
      </c>
      <c r="U92" s="302">
        <v>0</v>
      </c>
      <c r="V92" s="301">
        <v>0</v>
      </c>
      <c r="W92" s="299">
        <v>0</v>
      </c>
      <c r="X92" s="299">
        <v>0</v>
      </c>
      <c r="Y92" s="299">
        <v>0</v>
      </c>
      <c r="Z92" s="302">
        <v>0</v>
      </c>
      <c r="AA92" s="303">
        <v>0</v>
      </c>
      <c r="AB92" s="303">
        <v>0</v>
      </c>
      <c r="AC92" s="304">
        <v>0</v>
      </c>
      <c r="AD92" s="303">
        <v>0</v>
      </c>
      <c r="AE92" s="303">
        <v>0</v>
      </c>
      <c r="AF92" s="305">
        <v>0</v>
      </c>
    </row>
    <row r="93" spans="1:32" x14ac:dyDescent="0.35">
      <c r="A93" s="322">
        <v>242</v>
      </c>
      <c r="B93" s="323">
        <v>1</v>
      </c>
      <c r="C93" s="324" t="s">
        <v>676</v>
      </c>
      <c r="D93" s="108">
        <v>6</v>
      </c>
      <c r="E93" s="299">
        <v>451</v>
      </c>
      <c r="F93" s="299">
        <v>495</v>
      </c>
      <c r="G93" s="299">
        <v>3203426.3660382899</v>
      </c>
      <c r="H93" s="299">
        <v>6471.5684162389698</v>
      </c>
      <c r="I93" s="299">
        <v>225.39999999999998</v>
      </c>
      <c r="J93" s="299">
        <v>90441655</v>
      </c>
      <c r="K93" s="300">
        <v>401249.57852706301</v>
      </c>
      <c r="L93" s="301">
        <v>0</v>
      </c>
      <c r="M93" s="299">
        <v>0</v>
      </c>
      <c r="N93" s="299">
        <v>0</v>
      </c>
      <c r="O93" s="299">
        <v>0</v>
      </c>
      <c r="P93" s="299">
        <v>0</v>
      </c>
      <c r="Q93" s="299">
        <v>0</v>
      </c>
      <c r="R93" s="299">
        <v>0</v>
      </c>
      <c r="S93" s="299">
        <v>0</v>
      </c>
      <c r="T93" s="299">
        <v>0</v>
      </c>
      <c r="U93" s="302">
        <v>0</v>
      </c>
      <c r="V93" s="301">
        <v>0</v>
      </c>
      <c r="W93" s="299">
        <v>0</v>
      </c>
      <c r="X93" s="299">
        <v>0</v>
      </c>
      <c r="Y93" s="299">
        <v>0</v>
      </c>
      <c r="Z93" s="302">
        <v>0</v>
      </c>
      <c r="AA93" s="303">
        <v>0</v>
      </c>
      <c r="AB93" s="303">
        <v>0</v>
      </c>
      <c r="AC93" s="304">
        <v>0</v>
      </c>
      <c r="AD93" s="303">
        <v>0</v>
      </c>
      <c r="AE93" s="303">
        <v>0</v>
      </c>
      <c r="AF93" s="305">
        <v>0</v>
      </c>
    </row>
    <row r="94" spans="1:32" x14ac:dyDescent="0.35">
      <c r="A94" s="322">
        <v>252</v>
      </c>
      <c r="B94" s="323">
        <v>1</v>
      </c>
      <c r="C94" s="324" t="s">
        <v>678</v>
      </c>
      <c r="D94" s="108">
        <v>5</v>
      </c>
      <c r="E94" s="299">
        <v>1092</v>
      </c>
      <c r="F94" s="299">
        <v>1206.7999999999997</v>
      </c>
      <c r="G94" s="299">
        <v>12299343.3499084</v>
      </c>
      <c r="H94" s="299">
        <v>10191.699825910178</v>
      </c>
      <c r="I94" s="299">
        <v>1194</v>
      </c>
      <c r="J94" s="299">
        <v>829755075</v>
      </c>
      <c r="K94" s="300">
        <v>694937.24874371861</v>
      </c>
      <c r="L94" s="301">
        <v>0</v>
      </c>
      <c r="M94" s="299">
        <v>0</v>
      </c>
      <c r="N94" s="299">
        <v>0</v>
      </c>
      <c r="O94" s="299">
        <v>0</v>
      </c>
      <c r="P94" s="299">
        <v>0</v>
      </c>
      <c r="Q94" s="299">
        <v>0</v>
      </c>
      <c r="R94" s="299">
        <v>0</v>
      </c>
      <c r="S94" s="299">
        <v>0</v>
      </c>
      <c r="T94" s="299">
        <v>0</v>
      </c>
      <c r="U94" s="302">
        <v>0</v>
      </c>
      <c r="V94" s="301">
        <v>0</v>
      </c>
      <c r="W94" s="299">
        <v>0</v>
      </c>
      <c r="X94" s="299">
        <v>0</v>
      </c>
      <c r="Y94" s="299">
        <v>0</v>
      </c>
      <c r="Z94" s="302">
        <v>0</v>
      </c>
      <c r="AA94" s="303">
        <v>0</v>
      </c>
      <c r="AB94" s="303">
        <v>0</v>
      </c>
      <c r="AC94" s="304">
        <v>0</v>
      </c>
      <c r="AD94" s="303">
        <v>0</v>
      </c>
      <c r="AE94" s="303">
        <v>0</v>
      </c>
      <c r="AF94" s="305">
        <v>0</v>
      </c>
    </row>
    <row r="95" spans="1:32" x14ac:dyDescent="0.35">
      <c r="A95" s="322">
        <v>253</v>
      </c>
      <c r="B95" s="323">
        <v>1</v>
      </c>
      <c r="C95" s="324" t="s">
        <v>679</v>
      </c>
      <c r="D95" s="108">
        <v>6</v>
      </c>
      <c r="E95" s="299">
        <v>707</v>
      </c>
      <c r="F95" s="299">
        <v>774</v>
      </c>
      <c r="G95" s="299">
        <v>5786692.7756925598</v>
      </c>
      <c r="H95" s="299">
        <v>7476.3472554167438</v>
      </c>
      <c r="I95" s="299">
        <v>737.2</v>
      </c>
      <c r="J95" s="299">
        <v>235551850</v>
      </c>
      <c r="K95" s="300">
        <v>319522.31416169286</v>
      </c>
      <c r="L95" s="301">
        <v>0</v>
      </c>
      <c r="M95" s="299">
        <v>0</v>
      </c>
      <c r="N95" s="299">
        <v>0</v>
      </c>
      <c r="O95" s="299">
        <v>0</v>
      </c>
      <c r="P95" s="299">
        <v>0</v>
      </c>
      <c r="Q95" s="299">
        <v>0</v>
      </c>
      <c r="R95" s="299">
        <v>0</v>
      </c>
      <c r="S95" s="299">
        <v>0</v>
      </c>
      <c r="T95" s="299">
        <v>0</v>
      </c>
      <c r="U95" s="302">
        <v>0</v>
      </c>
      <c r="V95" s="301">
        <v>0</v>
      </c>
      <c r="W95" s="299">
        <v>0</v>
      </c>
      <c r="X95" s="299">
        <v>0</v>
      </c>
      <c r="Y95" s="299">
        <v>0</v>
      </c>
      <c r="Z95" s="302">
        <v>0</v>
      </c>
      <c r="AA95" s="303">
        <v>0</v>
      </c>
      <c r="AB95" s="303">
        <v>0</v>
      </c>
      <c r="AC95" s="304">
        <v>0</v>
      </c>
      <c r="AD95" s="303">
        <v>0</v>
      </c>
      <c r="AE95" s="303">
        <v>0</v>
      </c>
      <c r="AF95" s="305">
        <v>0</v>
      </c>
    </row>
    <row r="96" spans="1:32" x14ac:dyDescent="0.35">
      <c r="A96" s="322">
        <v>255</v>
      </c>
      <c r="B96" s="323">
        <v>1</v>
      </c>
      <c r="C96" s="324" t="s">
        <v>680</v>
      </c>
      <c r="D96" s="108">
        <v>5</v>
      </c>
      <c r="E96" s="299">
        <v>1388</v>
      </c>
      <c r="F96" s="299">
        <v>1514.2</v>
      </c>
      <c r="G96" s="299">
        <v>9431702.8612735309</v>
      </c>
      <c r="H96" s="299">
        <v>6228.8355971955689</v>
      </c>
      <c r="I96" s="299">
        <v>1296.1999999999998</v>
      </c>
      <c r="J96" s="299">
        <v>663710249</v>
      </c>
      <c r="K96" s="300">
        <v>512043.0867150132</v>
      </c>
      <c r="L96" s="301">
        <v>0</v>
      </c>
      <c r="M96" s="299">
        <v>0</v>
      </c>
      <c r="N96" s="299">
        <v>0</v>
      </c>
      <c r="O96" s="299">
        <v>0</v>
      </c>
      <c r="P96" s="299">
        <v>0</v>
      </c>
      <c r="Q96" s="299">
        <v>0</v>
      </c>
      <c r="R96" s="299">
        <v>0</v>
      </c>
      <c r="S96" s="299">
        <v>0</v>
      </c>
      <c r="T96" s="299">
        <v>0</v>
      </c>
      <c r="U96" s="302">
        <v>0</v>
      </c>
      <c r="V96" s="301">
        <v>0</v>
      </c>
      <c r="W96" s="299">
        <v>0</v>
      </c>
      <c r="X96" s="299">
        <v>0</v>
      </c>
      <c r="Y96" s="299">
        <v>0</v>
      </c>
      <c r="Z96" s="302">
        <v>0</v>
      </c>
      <c r="AA96" s="303">
        <v>0</v>
      </c>
      <c r="AB96" s="303">
        <v>0</v>
      </c>
      <c r="AC96" s="304">
        <v>0</v>
      </c>
      <c r="AD96" s="303">
        <v>0</v>
      </c>
      <c r="AE96" s="303">
        <v>0</v>
      </c>
      <c r="AF96" s="305">
        <v>0</v>
      </c>
    </row>
    <row r="97" spans="1:32" x14ac:dyDescent="0.35">
      <c r="A97" s="322">
        <v>256</v>
      </c>
      <c r="B97" s="323">
        <v>1</v>
      </c>
      <c r="C97" s="324" t="s">
        <v>681</v>
      </c>
      <c r="D97" s="108">
        <v>4</v>
      </c>
      <c r="E97" s="299">
        <v>2550</v>
      </c>
      <c r="F97" s="299">
        <v>2793</v>
      </c>
      <c r="G97" s="299">
        <v>39616496.217184797</v>
      </c>
      <c r="H97" s="299">
        <v>14184.209171924382</v>
      </c>
      <c r="I97" s="299">
        <v>3150</v>
      </c>
      <c r="J97" s="299">
        <v>2618156750</v>
      </c>
      <c r="K97" s="300">
        <v>831160.87301587302</v>
      </c>
      <c r="L97" s="301">
        <v>0</v>
      </c>
      <c r="M97" s="299">
        <v>0</v>
      </c>
      <c r="N97" s="299">
        <v>0</v>
      </c>
      <c r="O97" s="299">
        <v>0</v>
      </c>
      <c r="P97" s="299">
        <v>0</v>
      </c>
      <c r="Q97" s="299">
        <v>0</v>
      </c>
      <c r="R97" s="299">
        <v>0</v>
      </c>
      <c r="S97" s="299">
        <v>0</v>
      </c>
      <c r="T97" s="299">
        <v>0</v>
      </c>
      <c r="U97" s="302">
        <v>0</v>
      </c>
      <c r="V97" s="301">
        <v>0</v>
      </c>
      <c r="W97" s="299">
        <v>0</v>
      </c>
      <c r="X97" s="299">
        <v>0</v>
      </c>
      <c r="Y97" s="299">
        <v>0</v>
      </c>
      <c r="Z97" s="302">
        <v>0</v>
      </c>
      <c r="AA97" s="303">
        <v>0</v>
      </c>
      <c r="AB97" s="303">
        <v>0</v>
      </c>
      <c r="AC97" s="304">
        <v>0</v>
      </c>
      <c r="AD97" s="303">
        <v>0</v>
      </c>
      <c r="AE97" s="303">
        <v>0</v>
      </c>
      <c r="AF97" s="305">
        <v>0</v>
      </c>
    </row>
    <row r="98" spans="1:32" x14ac:dyDescent="0.35">
      <c r="A98" s="322">
        <v>261</v>
      </c>
      <c r="B98" s="323">
        <v>1</v>
      </c>
      <c r="C98" s="324" t="s">
        <v>682</v>
      </c>
      <c r="D98" s="108">
        <v>6</v>
      </c>
      <c r="E98" s="299">
        <v>309</v>
      </c>
      <c r="F98" s="299">
        <v>333.79999999999995</v>
      </c>
      <c r="G98" s="299">
        <v>2813004.2337956699</v>
      </c>
      <c r="H98" s="299">
        <v>8427.2146009456865</v>
      </c>
      <c r="I98" s="299">
        <v>247.39999999999998</v>
      </c>
      <c r="J98" s="299">
        <v>116807200</v>
      </c>
      <c r="K98" s="300">
        <v>472139.04607922398</v>
      </c>
      <c r="L98" s="301">
        <v>108207.16626501729</v>
      </c>
      <c r="M98" s="299">
        <v>0</v>
      </c>
      <c r="N98" s="299">
        <v>0</v>
      </c>
      <c r="O98" s="299">
        <v>0</v>
      </c>
      <c r="P98" s="299">
        <v>1472.6812538559316</v>
      </c>
      <c r="Q98" s="299">
        <v>0</v>
      </c>
      <c r="R98" s="299">
        <v>0</v>
      </c>
      <c r="S98" s="299">
        <v>622.4243060733678</v>
      </c>
      <c r="T98" s="299">
        <v>200.20248059735979</v>
      </c>
      <c r="U98" s="302">
        <v>110502.47430554396</v>
      </c>
      <c r="V98" s="301">
        <v>13080</v>
      </c>
      <c r="W98" s="299">
        <v>0</v>
      </c>
      <c r="X98" s="299">
        <v>2410.8753175726451</v>
      </c>
      <c r="Y98" s="299">
        <v>0</v>
      </c>
      <c r="Z98" s="302">
        <v>15490.875317572645</v>
      </c>
      <c r="AA98" s="303">
        <v>125993.34962311661</v>
      </c>
      <c r="AB98" s="303">
        <v>15490.875317572645</v>
      </c>
      <c r="AC98" s="304">
        <v>110502.47430554396</v>
      </c>
      <c r="AD98" s="303">
        <v>407.74546803597605</v>
      </c>
      <c r="AE98" s="303">
        <v>50.132282581141247</v>
      </c>
      <c r="AF98" s="305">
        <v>357.61318545483482</v>
      </c>
    </row>
    <row r="99" spans="1:32" x14ac:dyDescent="0.35">
      <c r="A99" s="322">
        <v>264</v>
      </c>
      <c r="B99" s="323">
        <v>1</v>
      </c>
      <c r="C99" s="324" t="s">
        <v>683</v>
      </c>
      <c r="D99" s="108">
        <v>6</v>
      </c>
      <c r="E99" s="299">
        <v>100</v>
      </c>
      <c r="F99" s="299">
        <v>109.6</v>
      </c>
      <c r="G99" s="299">
        <v>5037638.42260346</v>
      </c>
      <c r="H99" s="299">
        <v>45963.854220834495</v>
      </c>
      <c r="I99" s="299">
        <v>146.79999999999998</v>
      </c>
      <c r="J99" s="299">
        <v>57087600</v>
      </c>
      <c r="K99" s="300">
        <v>388880.10899182566</v>
      </c>
      <c r="L99" s="301">
        <v>0</v>
      </c>
      <c r="M99" s="299">
        <v>0</v>
      </c>
      <c r="N99" s="299">
        <v>0</v>
      </c>
      <c r="O99" s="299">
        <v>0</v>
      </c>
      <c r="P99" s="299">
        <v>0</v>
      </c>
      <c r="Q99" s="299">
        <v>0</v>
      </c>
      <c r="R99" s="299">
        <v>0</v>
      </c>
      <c r="S99" s="299">
        <v>0</v>
      </c>
      <c r="T99" s="299">
        <v>0</v>
      </c>
      <c r="U99" s="302">
        <v>0</v>
      </c>
      <c r="V99" s="301">
        <v>0</v>
      </c>
      <c r="W99" s="299">
        <v>0</v>
      </c>
      <c r="X99" s="299">
        <v>0</v>
      </c>
      <c r="Y99" s="299">
        <v>0</v>
      </c>
      <c r="Z99" s="302">
        <v>0</v>
      </c>
      <c r="AA99" s="303">
        <v>0</v>
      </c>
      <c r="AB99" s="303">
        <v>0</v>
      </c>
      <c r="AC99" s="304">
        <v>0</v>
      </c>
      <c r="AD99" s="303">
        <v>0</v>
      </c>
      <c r="AE99" s="303">
        <v>0</v>
      </c>
      <c r="AF99" s="305">
        <v>0</v>
      </c>
    </row>
    <row r="100" spans="1:32" x14ac:dyDescent="0.35">
      <c r="A100" s="322">
        <v>270</v>
      </c>
      <c r="B100" s="323">
        <v>1</v>
      </c>
      <c r="C100" s="324" t="s">
        <v>684</v>
      </c>
      <c r="D100" s="108">
        <v>2</v>
      </c>
      <c r="E100" s="299">
        <v>6743</v>
      </c>
      <c r="F100" s="299">
        <v>7393.5999999999995</v>
      </c>
      <c r="G100" s="299">
        <v>146531763.47674301</v>
      </c>
      <c r="H100" s="299">
        <v>19818.730182420339</v>
      </c>
      <c r="I100" s="299">
        <v>7496.4000000000005</v>
      </c>
      <c r="J100" s="299">
        <v>12238621200</v>
      </c>
      <c r="K100" s="300">
        <v>1632599.8079077955</v>
      </c>
      <c r="L100" s="301">
        <v>393573.9090985423</v>
      </c>
      <c r="M100" s="299">
        <v>0</v>
      </c>
      <c r="N100" s="299">
        <v>4956.2722300001187</v>
      </c>
      <c r="O100" s="299">
        <v>55248.662452444434</v>
      </c>
      <c r="P100" s="299">
        <v>0</v>
      </c>
      <c r="Q100" s="299">
        <v>0</v>
      </c>
      <c r="R100" s="299">
        <v>11760.085080607907</v>
      </c>
      <c r="S100" s="299">
        <v>2385.9598399479096</v>
      </c>
      <c r="T100" s="299">
        <v>767.44284228987908</v>
      </c>
      <c r="U100" s="302">
        <v>468692.33154383255</v>
      </c>
      <c r="V100" s="301">
        <v>108559.75</v>
      </c>
      <c r="W100" s="299">
        <v>2124.1166700000176</v>
      </c>
      <c r="X100" s="299">
        <v>0</v>
      </c>
      <c r="Y100" s="299">
        <v>8190.5717255562649</v>
      </c>
      <c r="Z100" s="302">
        <v>118874.43839555628</v>
      </c>
      <c r="AA100" s="303">
        <v>587566.76993938885</v>
      </c>
      <c r="AB100" s="303">
        <v>118874.43839555628</v>
      </c>
      <c r="AC100" s="304">
        <v>468692.33154383255</v>
      </c>
      <c r="AD100" s="303">
        <v>87.137293480555968</v>
      </c>
      <c r="AE100" s="303">
        <v>17.629310158024065</v>
      </c>
      <c r="AF100" s="305">
        <v>69.507983322531899</v>
      </c>
    </row>
    <row r="101" spans="1:32" x14ac:dyDescent="0.35">
      <c r="A101" s="322">
        <v>271</v>
      </c>
      <c r="B101" s="323">
        <v>1</v>
      </c>
      <c r="C101" s="324" t="s">
        <v>685</v>
      </c>
      <c r="D101" s="108">
        <v>3</v>
      </c>
      <c r="E101" s="299">
        <v>10066.799999999999</v>
      </c>
      <c r="F101" s="299">
        <v>11063.4</v>
      </c>
      <c r="G101" s="299">
        <v>166014513.995877</v>
      </c>
      <c r="H101" s="299">
        <v>15005.740911101198</v>
      </c>
      <c r="I101" s="299">
        <v>11691.000000000002</v>
      </c>
      <c r="J101" s="299">
        <v>14087464700</v>
      </c>
      <c r="K101" s="300">
        <v>1204983.7225215975</v>
      </c>
      <c r="L101" s="301">
        <v>248889.21019038634</v>
      </c>
      <c r="M101" s="299">
        <v>0</v>
      </c>
      <c r="N101" s="299">
        <v>3446.1219099999871</v>
      </c>
      <c r="O101" s="299">
        <v>0</v>
      </c>
      <c r="P101" s="299">
        <v>0</v>
      </c>
      <c r="Q101" s="299">
        <v>0</v>
      </c>
      <c r="R101" s="299">
        <v>7431.0102828189301</v>
      </c>
      <c r="S101" s="299">
        <v>1507.6499858221573</v>
      </c>
      <c r="T101" s="299">
        <v>484.93489744693807</v>
      </c>
      <c r="U101" s="302">
        <v>261758.92726647435</v>
      </c>
      <c r="V101" s="301">
        <v>67631</v>
      </c>
      <c r="W101" s="299">
        <v>1476.9093900000444</v>
      </c>
      <c r="X101" s="299">
        <v>0</v>
      </c>
      <c r="Y101" s="299">
        <v>5175.4916990472302</v>
      </c>
      <c r="Z101" s="302">
        <v>74283.401089047271</v>
      </c>
      <c r="AA101" s="303">
        <v>336042.3283555216</v>
      </c>
      <c r="AB101" s="303">
        <v>74283.401089047271</v>
      </c>
      <c r="AC101" s="304">
        <v>261758.92726647435</v>
      </c>
      <c r="AD101" s="303">
        <v>33.381246111527162</v>
      </c>
      <c r="AE101" s="303">
        <v>7.3790480678117456</v>
      </c>
      <c r="AF101" s="305">
        <v>26.002198043715417</v>
      </c>
    </row>
    <row r="102" spans="1:32" x14ac:dyDescent="0.35">
      <c r="A102" s="322">
        <v>272</v>
      </c>
      <c r="B102" s="323">
        <v>1</v>
      </c>
      <c r="C102" s="324" t="s">
        <v>686</v>
      </c>
      <c r="D102" s="108">
        <v>3</v>
      </c>
      <c r="E102" s="299">
        <v>8602</v>
      </c>
      <c r="F102" s="299">
        <v>9444.2000000000007</v>
      </c>
      <c r="G102" s="299">
        <v>126445540.24217901</v>
      </c>
      <c r="H102" s="299">
        <v>13388.697850763325</v>
      </c>
      <c r="I102" s="299">
        <v>10393.200000000001</v>
      </c>
      <c r="J102" s="299">
        <v>10466992000</v>
      </c>
      <c r="K102" s="300">
        <v>1007100.0269406919</v>
      </c>
      <c r="L102" s="301">
        <v>0</v>
      </c>
      <c r="M102" s="299">
        <v>0</v>
      </c>
      <c r="N102" s="299">
        <v>0</v>
      </c>
      <c r="O102" s="299">
        <v>0</v>
      </c>
      <c r="P102" s="299">
        <v>0</v>
      </c>
      <c r="Q102" s="299">
        <v>0</v>
      </c>
      <c r="R102" s="299">
        <v>0</v>
      </c>
      <c r="S102" s="299">
        <v>0</v>
      </c>
      <c r="T102" s="299">
        <v>0</v>
      </c>
      <c r="U102" s="302">
        <v>0</v>
      </c>
      <c r="V102" s="301">
        <v>0</v>
      </c>
      <c r="W102" s="299">
        <v>0</v>
      </c>
      <c r="X102" s="299">
        <v>0</v>
      </c>
      <c r="Y102" s="299">
        <v>0</v>
      </c>
      <c r="Z102" s="302">
        <v>0</v>
      </c>
      <c r="AA102" s="303">
        <v>0</v>
      </c>
      <c r="AB102" s="303">
        <v>0</v>
      </c>
      <c r="AC102" s="304">
        <v>0</v>
      </c>
      <c r="AD102" s="303">
        <v>0</v>
      </c>
      <c r="AE102" s="303">
        <v>0</v>
      </c>
      <c r="AF102" s="305">
        <v>0</v>
      </c>
    </row>
    <row r="103" spans="1:32" x14ac:dyDescent="0.35">
      <c r="A103" s="322">
        <v>273</v>
      </c>
      <c r="B103" s="323">
        <v>1</v>
      </c>
      <c r="C103" s="324" t="s">
        <v>687</v>
      </c>
      <c r="D103" s="108">
        <v>2</v>
      </c>
      <c r="E103" s="299">
        <v>8392</v>
      </c>
      <c r="F103" s="299">
        <v>9180.6</v>
      </c>
      <c r="G103" s="299">
        <v>122579793.684544</v>
      </c>
      <c r="H103" s="299">
        <v>13352.046019273685</v>
      </c>
      <c r="I103" s="299">
        <v>8015</v>
      </c>
      <c r="J103" s="299">
        <v>10497611000</v>
      </c>
      <c r="K103" s="300">
        <v>1309745.601996257</v>
      </c>
      <c r="L103" s="301">
        <v>0</v>
      </c>
      <c r="M103" s="299">
        <v>0</v>
      </c>
      <c r="N103" s="299">
        <v>0</v>
      </c>
      <c r="O103" s="299">
        <v>0</v>
      </c>
      <c r="P103" s="299">
        <v>0</v>
      </c>
      <c r="Q103" s="299">
        <v>0</v>
      </c>
      <c r="R103" s="299">
        <v>0</v>
      </c>
      <c r="S103" s="299">
        <v>0</v>
      </c>
      <c r="T103" s="299">
        <v>0</v>
      </c>
      <c r="U103" s="302">
        <v>0</v>
      </c>
      <c r="V103" s="301">
        <v>0</v>
      </c>
      <c r="W103" s="299">
        <v>0</v>
      </c>
      <c r="X103" s="299">
        <v>0</v>
      </c>
      <c r="Y103" s="299">
        <v>0</v>
      </c>
      <c r="Z103" s="302">
        <v>0</v>
      </c>
      <c r="AA103" s="303">
        <v>0</v>
      </c>
      <c r="AB103" s="303">
        <v>0</v>
      </c>
      <c r="AC103" s="304">
        <v>0</v>
      </c>
      <c r="AD103" s="303">
        <v>0</v>
      </c>
      <c r="AE103" s="303">
        <v>0</v>
      </c>
      <c r="AF103" s="305">
        <v>0</v>
      </c>
    </row>
    <row r="104" spans="1:32" x14ac:dyDescent="0.35">
      <c r="A104" s="322">
        <v>276</v>
      </c>
      <c r="B104" s="323">
        <v>1</v>
      </c>
      <c r="C104" s="324" t="s">
        <v>688</v>
      </c>
      <c r="D104" s="108">
        <v>3</v>
      </c>
      <c r="E104" s="299">
        <v>11144</v>
      </c>
      <c r="F104" s="299">
        <v>12186.6</v>
      </c>
      <c r="G104" s="299">
        <v>111690198.541273</v>
      </c>
      <c r="H104" s="299">
        <v>9165.0007829314982</v>
      </c>
      <c r="I104" s="299">
        <v>7937.2</v>
      </c>
      <c r="J104" s="299">
        <v>9092453300</v>
      </c>
      <c r="K104" s="300">
        <v>1145549.2239076754</v>
      </c>
      <c r="L104" s="301">
        <v>0</v>
      </c>
      <c r="M104" s="299">
        <v>0</v>
      </c>
      <c r="N104" s="299">
        <v>0</v>
      </c>
      <c r="O104" s="299">
        <v>0</v>
      </c>
      <c r="P104" s="299">
        <v>0</v>
      </c>
      <c r="Q104" s="299">
        <v>0</v>
      </c>
      <c r="R104" s="299">
        <v>0</v>
      </c>
      <c r="S104" s="299">
        <v>0</v>
      </c>
      <c r="T104" s="299">
        <v>0</v>
      </c>
      <c r="U104" s="302">
        <v>0</v>
      </c>
      <c r="V104" s="301">
        <v>0</v>
      </c>
      <c r="W104" s="299">
        <v>0</v>
      </c>
      <c r="X104" s="299">
        <v>0</v>
      </c>
      <c r="Y104" s="299">
        <v>0</v>
      </c>
      <c r="Z104" s="302">
        <v>0</v>
      </c>
      <c r="AA104" s="303">
        <v>0</v>
      </c>
      <c r="AB104" s="303">
        <v>0</v>
      </c>
      <c r="AC104" s="304">
        <v>0</v>
      </c>
      <c r="AD104" s="303">
        <v>0</v>
      </c>
      <c r="AE104" s="303">
        <v>0</v>
      </c>
      <c r="AF104" s="305">
        <v>0</v>
      </c>
    </row>
    <row r="105" spans="1:32" x14ac:dyDescent="0.35">
      <c r="A105" s="322">
        <v>277</v>
      </c>
      <c r="B105" s="323">
        <v>1</v>
      </c>
      <c r="C105" s="324" t="s">
        <v>689</v>
      </c>
      <c r="D105" s="108">
        <v>3</v>
      </c>
      <c r="E105" s="299">
        <v>2446</v>
      </c>
      <c r="F105" s="299">
        <v>2681.3999999999996</v>
      </c>
      <c r="G105" s="299">
        <v>48800521.059977703</v>
      </c>
      <c r="H105" s="299">
        <v>18199.642373378723</v>
      </c>
      <c r="I105" s="299">
        <v>2980.0000000000005</v>
      </c>
      <c r="J105" s="299">
        <v>4056428000</v>
      </c>
      <c r="K105" s="300">
        <v>1361217.4496644293</v>
      </c>
      <c r="L105" s="301">
        <v>0</v>
      </c>
      <c r="M105" s="299">
        <v>0</v>
      </c>
      <c r="N105" s="299">
        <v>0</v>
      </c>
      <c r="O105" s="299">
        <v>0</v>
      </c>
      <c r="P105" s="299">
        <v>0</v>
      </c>
      <c r="Q105" s="299">
        <v>0</v>
      </c>
      <c r="R105" s="299">
        <v>0</v>
      </c>
      <c r="S105" s="299">
        <v>0</v>
      </c>
      <c r="T105" s="299">
        <v>0</v>
      </c>
      <c r="U105" s="302">
        <v>0</v>
      </c>
      <c r="V105" s="301">
        <v>0</v>
      </c>
      <c r="W105" s="299">
        <v>0</v>
      </c>
      <c r="X105" s="299">
        <v>0</v>
      </c>
      <c r="Y105" s="299">
        <v>0</v>
      </c>
      <c r="Z105" s="302">
        <v>0</v>
      </c>
      <c r="AA105" s="303">
        <v>0</v>
      </c>
      <c r="AB105" s="303">
        <v>0</v>
      </c>
      <c r="AC105" s="304">
        <v>0</v>
      </c>
      <c r="AD105" s="303">
        <v>0</v>
      </c>
      <c r="AE105" s="303">
        <v>0</v>
      </c>
      <c r="AF105" s="305">
        <v>0</v>
      </c>
    </row>
    <row r="106" spans="1:32" x14ac:dyDescent="0.35">
      <c r="A106" s="322">
        <v>278</v>
      </c>
      <c r="B106" s="323">
        <v>1</v>
      </c>
      <c r="C106" s="324" t="s">
        <v>690</v>
      </c>
      <c r="D106" s="108">
        <v>3</v>
      </c>
      <c r="E106" s="299">
        <v>2922</v>
      </c>
      <c r="F106" s="299">
        <v>3212.8</v>
      </c>
      <c r="G106" s="299">
        <v>46235061.408272102</v>
      </c>
      <c r="H106" s="299">
        <v>14390.893117614572</v>
      </c>
      <c r="I106" s="299">
        <v>2230</v>
      </c>
      <c r="J106" s="299">
        <v>3665910500</v>
      </c>
      <c r="K106" s="300">
        <v>1643906.0538116591</v>
      </c>
      <c r="L106" s="301">
        <v>0</v>
      </c>
      <c r="M106" s="299">
        <v>0</v>
      </c>
      <c r="N106" s="299">
        <v>0</v>
      </c>
      <c r="O106" s="299">
        <v>0</v>
      </c>
      <c r="P106" s="299">
        <v>0</v>
      </c>
      <c r="Q106" s="299">
        <v>0</v>
      </c>
      <c r="R106" s="299">
        <v>0</v>
      </c>
      <c r="S106" s="299">
        <v>0</v>
      </c>
      <c r="T106" s="299">
        <v>0</v>
      </c>
      <c r="U106" s="302">
        <v>0</v>
      </c>
      <c r="V106" s="301">
        <v>0</v>
      </c>
      <c r="W106" s="299">
        <v>0</v>
      </c>
      <c r="X106" s="299">
        <v>0</v>
      </c>
      <c r="Y106" s="299">
        <v>0</v>
      </c>
      <c r="Z106" s="302">
        <v>0</v>
      </c>
      <c r="AA106" s="303">
        <v>0</v>
      </c>
      <c r="AB106" s="303">
        <v>0</v>
      </c>
      <c r="AC106" s="304">
        <v>0</v>
      </c>
      <c r="AD106" s="303">
        <v>0</v>
      </c>
      <c r="AE106" s="303">
        <v>0</v>
      </c>
      <c r="AF106" s="305">
        <v>0</v>
      </c>
    </row>
    <row r="107" spans="1:32" x14ac:dyDescent="0.35">
      <c r="A107" s="322">
        <v>279</v>
      </c>
      <c r="B107" s="323">
        <v>1</v>
      </c>
      <c r="C107" s="324" t="s">
        <v>691</v>
      </c>
      <c r="D107" s="108">
        <v>3</v>
      </c>
      <c r="E107" s="299">
        <v>21274.400000000001</v>
      </c>
      <c r="F107" s="299">
        <v>23289.599999999999</v>
      </c>
      <c r="G107" s="299">
        <v>229036348.34647501</v>
      </c>
      <c r="H107" s="299">
        <v>9834.2757430988513</v>
      </c>
      <c r="I107" s="299">
        <v>28300.400000000001</v>
      </c>
      <c r="J107" s="299">
        <v>18189932300</v>
      </c>
      <c r="K107" s="300">
        <v>642744.70678859658</v>
      </c>
      <c r="L107" s="301">
        <v>0</v>
      </c>
      <c r="M107" s="299">
        <v>0</v>
      </c>
      <c r="N107" s="299">
        <v>0</v>
      </c>
      <c r="O107" s="299">
        <v>0</v>
      </c>
      <c r="P107" s="299">
        <v>0</v>
      </c>
      <c r="Q107" s="299">
        <v>0</v>
      </c>
      <c r="R107" s="299">
        <v>0</v>
      </c>
      <c r="S107" s="299">
        <v>0</v>
      </c>
      <c r="T107" s="299">
        <v>0</v>
      </c>
      <c r="U107" s="302">
        <v>0</v>
      </c>
      <c r="V107" s="301">
        <v>0</v>
      </c>
      <c r="W107" s="299">
        <v>0</v>
      </c>
      <c r="X107" s="299">
        <v>0</v>
      </c>
      <c r="Y107" s="299">
        <v>0</v>
      </c>
      <c r="Z107" s="302">
        <v>0</v>
      </c>
      <c r="AA107" s="303">
        <v>0</v>
      </c>
      <c r="AB107" s="303">
        <v>0</v>
      </c>
      <c r="AC107" s="304">
        <v>0</v>
      </c>
      <c r="AD107" s="303">
        <v>0</v>
      </c>
      <c r="AE107" s="303">
        <v>0</v>
      </c>
      <c r="AF107" s="305">
        <v>0</v>
      </c>
    </row>
    <row r="108" spans="1:32" x14ac:dyDescent="0.35">
      <c r="A108" s="322">
        <v>280</v>
      </c>
      <c r="B108" s="323">
        <v>1</v>
      </c>
      <c r="C108" s="324" t="s">
        <v>692</v>
      </c>
      <c r="D108" s="108">
        <v>2</v>
      </c>
      <c r="E108" s="299">
        <v>4004.6</v>
      </c>
      <c r="F108" s="299">
        <v>4374</v>
      </c>
      <c r="G108" s="299">
        <v>62100516.059419297</v>
      </c>
      <c r="H108" s="299">
        <v>14197.648847603863</v>
      </c>
      <c r="I108" s="299">
        <v>5136.6000000000004</v>
      </c>
      <c r="J108" s="299">
        <v>5294559400</v>
      </c>
      <c r="K108" s="300">
        <v>1030751.7423976948</v>
      </c>
      <c r="L108" s="301">
        <v>341655.19747959793</v>
      </c>
      <c r="M108" s="299">
        <v>0</v>
      </c>
      <c r="N108" s="299">
        <v>6446.5142700000433</v>
      </c>
      <c r="O108" s="299">
        <v>56666.835495343432</v>
      </c>
      <c r="P108" s="299">
        <v>0</v>
      </c>
      <c r="Q108" s="299">
        <v>0</v>
      </c>
      <c r="R108" s="299">
        <v>10385.234554276103</v>
      </c>
      <c r="S108" s="299">
        <v>2107.0215398187343</v>
      </c>
      <c r="T108" s="299">
        <v>677.72247135550697</v>
      </c>
      <c r="U108" s="302">
        <v>417938.52581039176</v>
      </c>
      <c r="V108" s="301">
        <v>71150.75</v>
      </c>
      <c r="W108" s="299">
        <v>2762.7918300000601</v>
      </c>
      <c r="X108" s="299">
        <v>13892.800000000745</v>
      </c>
      <c r="Y108" s="299">
        <v>7233.0266252739675</v>
      </c>
      <c r="Z108" s="302">
        <v>95039.368455274773</v>
      </c>
      <c r="AA108" s="303">
        <v>512977.89426566655</v>
      </c>
      <c r="AB108" s="303">
        <v>95039.368455274773</v>
      </c>
      <c r="AC108" s="304">
        <v>417938.52581039176</v>
      </c>
      <c r="AD108" s="303">
        <v>128.09716183031179</v>
      </c>
      <c r="AE108" s="303">
        <v>23.732549681684755</v>
      </c>
      <c r="AF108" s="305">
        <v>104.36461214862702</v>
      </c>
    </row>
    <row r="109" spans="1:32" x14ac:dyDescent="0.35">
      <c r="A109" s="322">
        <v>281</v>
      </c>
      <c r="B109" s="323">
        <v>1</v>
      </c>
      <c r="C109" s="324" t="s">
        <v>693</v>
      </c>
      <c r="D109" s="108">
        <v>2</v>
      </c>
      <c r="E109" s="299">
        <v>11175</v>
      </c>
      <c r="F109" s="299">
        <v>12280.4</v>
      </c>
      <c r="G109" s="299">
        <v>133083033.75714099</v>
      </c>
      <c r="H109" s="299">
        <v>10837.027601473974</v>
      </c>
      <c r="I109" s="299">
        <v>14694</v>
      </c>
      <c r="J109" s="299">
        <v>10739562700</v>
      </c>
      <c r="K109" s="300">
        <v>730880.81529876136</v>
      </c>
      <c r="L109" s="301">
        <v>1582685.9910487924</v>
      </c>
      <c r="M109" s="299">
        <v>0</v>
      </c>
      <c r="N109" s="299">
        <v>25760.404459999874</v>
      </c>
      <c r="O109" s="299">
        <v>0</v>
      </c>
      <c r="P109" s="299">
        <v>0</v>
      </c>
      <c r="Q109" s="299">
        <v>0</v>
      </c>
      <c r="R109" s="299">
        <v>47119.877129740416</v>
      </c>
      <c r="S109" s="299">
        <v>9559.9762862453936</v>
      </c>
      <c r="T109" s="299">
        <v>3074.9618038416706</v>
      </c>
      <c r="U109" s="302">
        <v>1668201.2107286195</v>
      </c>
      <c r="V109" s="301">
        <v>422313</v>
      </c>
      <c r="W109" s="299">
        <v>11040.173339999863</v>
      </c>
      <c r="X109" s="299">
        <v>0</v>
      </c>
      <c r="Y109" s="299">
        <v>32817.682073315969</v>
      </c>
      <c r="Z109" s="302">
        <v>466170.85541331582</v>
      </c>
      <c r="AA109" s="303">
        <v>2134372.0661419351</v>
      </c>
      <c r="AB109" s="303">
        <v>466170.85541331582</v>
      </c>
      <c r="AC109" s="304">
        <v>1668201.2107286195</v>
      </c>
      <c r="AD109" s="303">
        <v>190.99526318943489</v>
      </c>
      <c r="AE109" s="303">
        <v>41.715512788663609</v>
      </c>
      <c r="AF109" s="305">
        <v>149.27975040077132</v>
      </c>
    </row>
    <row r="110" spans="1:32" x14ac:dyDescent="0.35">
      <c r="A110" s="322">
        <v>282</v>
      </c>
      <c r="B110" s="323">
        <v>1</v>
      </c>
      <c r="C110" s="324" t="s">
        <v>694</v>
      </c>
      <c r="D110" s="108">
        <v>2</v>
      </c>
      <c r="E110" s="299">
        <v>1767</v>
      </c>
      <c r="F110" s="299">
        <v>1957</v>
      </c>
      <c r="G110" s="299">
        <v>13682377.8778273</v>
      </c>
      <c r="H110" s="299">
        <v>6991.5063248989782</v>
      </c>
      <c r="I110" s="299">
        <v>1650.6</v>
      </c>
      <c r="J110" s="299">
        <v>1235545600</v>
      </c>
      <c r="K110" s="300">
        <v>748543.31758148561</v>
      </c>
      <c r="L110" s="301">
        <v>0</v>
      </c>
      <c r="M110" s="299">
        <v>0</v>
      </c>
      <c r="N110" s="299">
        <v>0</v>
      </c>
      <c r="O110" s="299">
        <v>0</v>
      </c>
      <c r="P110" s="299">
        <v>0</v>
      </c>
      <c r="Q110" s="299">
        <v>0</v>
      </c>
      <c r="R110" s="299">
        <v>0</v>
      </c>
      <c r="S110" s="299">
        <v>0</v>
      </c>
      <c r="T110" s="299">
        <v>0</v>
      </c>
      <c r="U110" s="302">
        <v>0</v>
      </c>
      <c r="V110" s="301">
        <v>0</v>
      </c>
      <c r="W110" s="299">
        <v>0</v>
      </c>
      <c r="X110" s="299">
        <v>0</v>
      </c>
      <c r="Y110" s="299">
        <v>0</v>
      </c>
      <c r="Z110" s="302">
        <v>0</v>
      </c>
      <c r="AA110" s="303">
        <v>0</v>
      </c>
      <c r="AB110" s="303">
        <v>0</v>
      </c>
      <c r="AC110" s="304">
        <v>0</v>
      </c>
      <c r="AD110" s="303">
        <v>0</v>
      </c>
      <c r="AE110" s="303">
        <v>0</v>
      </c>
      <c r="AF110" s="305">
        <v>0</v>
      </c>
    </row>
    <row r="111" spans="1:32" x14ac:dyDescent="0.35">
      <c r="A111" s="322">
        <v>283</v>
      </c>
      <c r="B111" s="323">
        <v>1</v>
      </c>
      <c r="C111" s="324" t="s">
        <v>695</v>
      </c>
      <c r="D111" s="108">
        <v>2</v>
      </c>
      <c r="E111" s="299">
        <v>4448</v>
      </c>
      <c r="F111" s="299">
        <v>4862.6000000000004</v>
      </c>
      <c r="G111" s="299">
        <v>82179558.7441459</v>
      </c>
      <c r="H111" s="299">
        <v>16900.332896834181</v>
      </c>
      <c r="I111" s="299">
        <v>4856</v>
      </c>
      <c r="J111" s="299">
        <v>7403785300</v>
      </c>
      <c r="K111" s="300">
        <v>1524667.4835255353</v>
      </c>
      <c r="L111" s="301">
        <v>0</v>
      </c>
      <c r="M111" s="299">
        <v>0</v>
      </c>
      <c r="N111" s="299">
        <v>0</v>
      </c>
      <c r="O111" s="299">
        <v>0</v>
      </c>
      <c r="P111" s="299">
        <v>0</v>
      </c>
      <c r="Q111" s="299">
        <v>0</v>
      </c>
      <c r="R111" s="299">
        <v>0</v>
      </c>
      <c r="S111" s="299">
        <v>0</v>
      </c>
      <c r="T111" s="299">
        <v>0</v>
      </c>
      <c r="U111" s="302">
        <v>0</v>
      </c>
      <c r="V111" s="301">
        <v>0</v>
      </c>
      <c r="W111" s="299">
        <v>0</v>
      </c>
      <c r="X111" s="299">
        <v>0</v>
      </c>
      <c r="Y111" s="299">
        <v>0</v>
      </c>
      <c r="Z111" s="302">
        <v>0</v>
      </c>
      <c r="AA111" s="303">
        <v>0</v>
      </c>
      <c r="AB111" s="303">
        <v>0</v>
      </c>
      <c r="AC111" s="304">
        <v>0</v>
      </c>
      <c r="AD111" s="303">
        <v>0</v>
      </c>
      <c r="AE111" s="303">
        <v>0</v>
      </c>
      <c r="AF111" s="305">
        <v>0</v>
      </c>
    </row>
    <row r="112" spans="1:32" x14ac:dyDescent="0.35">
      <c r="A112" s="322">
        <v>284</v>
      </c>
      <c r="B112" s="323">
        <v>1</v>
      </c>
      <c r="C112" s="324" t="s">
        <v>696</v>
      </c>
      <c r="D112" s="108">
        <v>3</v>
      </c>
      <c r="E112" s="299">
        <v>13171</v>
      </c>
      <c r="F112" s="299">
        <v>14330.6</v>
      </c>
      <c r="G112" s="299">
        <v>174097680.702292</v>
      </c>
      <c r="H112" s="299">
        <v>12148.66653889523</v>
      </c>
      <c r="I112" s="299">
        <v>14475.399999999998</v>
      </c>
      <c r="J112" s="299">
        <v>14657613100</v>
      </c>
      <c r="K112" s="300">
        <v>1012587.7765035855</v>
      </c>
      <c r="L112" s="301">
        <v>0</v>
      </c>
      <c r="M112" s="299">
        <v>0</v>
      </c>
      <c r="N112" s="299">
        <v>0</v>
      </c>
      <c r="O112" s="299">
        <v>0</v>
      </c>
      <c r="P112" s="299">
        <v>0</v>
      </c>
      <c r="Q112" s="299">
        <v>0</v>
      </c>
      <c r="R112" s="299">
        <v>0</v>
      </c>
      <c r="S112" s="299">
        <v>0</v>
      </c>
      <c r="T112" s="299">
        <v>0</v>
      </c>
      <c r="U112" s="302">
        <v>0</v>
      </c>
      <c r="V112" s="301">
        <v>0</v>
      </c>
      <c r="W112" s="299">
        <v>0</v>
      </c>
      <c r="X112" s="299">
        <v>0</v>
      </c>
      <c r="Y112" s="299">
        <v>0</v>
      </c>
      <c r="Z112" s="302">
        <v>0</v>
      </c>
      <c r="AA112" s="303">
        <v>0</v>
      </c>
      <c r="AB112" s="303">
        <v>0</v>
      </c>
      <c r="AC112" s="304">
        <v>0</v>
      </c>
      <c r="AD112" s="303">
        <v>0</v>
      </c>
      <c r="AE112" s="303">
        <v>0</v>
      </c>
      <c r="AF112" s="305">
        <v>0</v>
      </c>
    </row>
    <row r="113" spans="1:32" x14ac:dyDescent="0.35">
      <c r="A113" s="322">
        <v>286</v>
      </c>
      <c r="B113" s="323">
        <v>1</v>
      </c>
      <c r="C113" s="324" t="s">
        <v>697</v>
      </c>
      <c r="D113" s="108">
        <v>2</v>
      </c>
      <c r="E113" s="299">
        <v>2250</v>
      </c>
      <c r="F113" s="299">
        <v>2494.6</v>
      </c>
      <c r="G113" s="299">
        <v>10166489.5044901</v>
      </c>
      <c r="H113" s="299">
        <v>4075.3986629079213</v>
      </c>
      <c r="I113" s="299">
        <v>1894.3999999999999</v>
      </c>
      <c r="J113" s="299">
        <v>802858400</v>
      </c>
      <c r="K113" s="300">
        <v>423806.16554054059</v>
      </c>
      <c r="L113" s="301">
        <v>0</v>
      </c>
      <c r="M113" s="299">
        <v>0</v>
      </c>
      <c r="N113" s="299">
        <v>0</v>
      </c>
      <c r="O113" s="299">
        <v>0</v>
      </c>
      <c r="P113" s="299">
        <v>0</v>
      </c>
      <c r="Q113" s="299">
        <v>0</v>
      </c>
      <c r="R113" s="299">
        <v>0</v>
      </c>
      <c r="S113" s="299">
        <v>0</v>
      </c>
      <c r="T113" s="299">
        <v>0</v>
      </c>
      <c r="U113" s="302">
        <v>0</v>
      </c>
      <c r="V113" s="301">
        <v>0</v>
      </c>
      <c r="W113" s="299">
        <v>0</v>
      </c>
      <c r="X113" s="299">
        <v>0</v>
      </c>
      <c r="Y113" s="299">
        <v>0</v>
      </c>
      <c r="Z113" s="302">
        <v>0</v>
      </c>
      <c r="AA113" s="303">
        <v>0</v>
      </c>
      <c r="AB113" s="303">
        <v>0</v>
      </c>
      <c r="AC113" s="304">
        <v>0</v>
      </c>
      <c r="AD113" s="303">
        <v>0</v>
      </c>
      <c r="AE113" s="303">
        <v>0</v>
      </c>
      <c r="AF113" s="305">
        <v>0</v>
      </c>
    </row>
    <row r="114" spans="1:32" x14ac:dyDescent="0.35">
      <c r="A114" s="322">
        <v>294</v>
      </c>
      <c r="B114" s="323">
        <v>1</v>
      </c>
      <c r="C114" s="324" t="s">
        <v>699</v>
      </c>
      <c r="D114" s="108">
        <v>5</v>
      </c>
      <c r="E114" s="299">
        <v>1848</v>
      </c>
      <c r="F114" s="299">
        <v>2068.6499999999996</v>
      </c>
      <c r="G114" s="299">
        <v>3909202.5980254202</v>
      </c>
      <c r="H114" s="299">
        <v>1889.7361071352916</v>
      </c>
      <c r="I114" s="299">
        <v>454.40000000000003</v>
      </c>
      <c r="J114" s="299">
        <v>174424300</v>
      </c>
      <c r="K114" s="300">
        <v>383856.2940140845</v>
      </c>
      <c r="L114" s="301">
        <v>36246.187629168307</v>
      </c>
      <c r="M114" s="299">
        <v>0</v>
      </c>
      <c r="N114" s="299">
        <v>0</v>
      </c>
      <c r="O114" s="299">
        <v>0</v>
      </c>
      <c r="P114" s="299">
        <v>1239.2302518443321</v>
      </c>
      <c r="Q114" s="299">
        <v>0</v>
      </c>
      <c r="R114" s="299">
        <v>1073.7468986642446</v>
      </c>
      <c r="S114" s="299">
        <v>217.84850712567871</v>
      </c>
      <c r="T114" s="299">
        <v>70.070868209075925</v>
      </c>
      <c r="U114" s="302">
        <v>38847.084155011638</v>
      </c>
      <c r="V114" s="301">
        <v>1288</v>
      </c>
      <c r="W114" s="299">
        <v>0</v>
      </c>
      <c r="X114" s="299">
        <v>197.1697481556912</v>
      </c>
      <c r="Y114" s="299">
        <v>0</v>
      </c>
      <c r="Z114" s="302">
        <v>1485.1697481556912</v>
      </c>
      <c r="AA114" s="303">
        <v>40332.25390316733</v>
      </c>
      <c r="AB114" s="303">
        <v>1485.1697481556912</v>
      </c>
      <c r="AC114" s="304">
        <v>38847.084155011638</v>
      </c>
      <c r="AD114" s="303">
        <v>21.824812718164139</v>
      </c>
      <c r="AE114" s="303">
        <v>0.80366328363403206</v>
      </c>
      <c r="AF114" s="305">
        <v>21.021149434530109</v>
      </c>
    </row>
    <row r="115" spans="1:32" x14ac:dyDescent="0.35">
      <c r="A115" s="322">
        <v>297</v>
      </c>
      <c r="B115" s="323">
        <v>1</v>
      </c>
      <c r="C115" s="324" t="s">
        <v>700</v>
      </c>
      <c r="D115" s="108">
        <v>6</v>
      </c>
      <c r="E115" s="299">
        <v>349</v>
      </c>
      <c r="F115" s="299">
        <v>381.40000000000003</v>
      </c>
      <c r="G115" s="299">
        <v>2890771.3175022202</v>
      </c>
      <c r="H115" s="299">
        <v>7579.3689499271632</v>
      </c>
      <c r="I115" s="299">
        <v>367.19999999999993</v>
      </c>
      <c r="J115" s="299">
        <v>121385750</v>
      </c>
      <c r="K115" s="300">
        <v>330571.21459694993</v>
      </c>
      <c r="L115" s="301">
        <v>0</v>
      </c>
      <c r="M115" s="299">
        <v>0</v>
      </c>
      <c r="N115" s="299">
        <v>0</v>
      </c>
      <c r="O115" s="299">
        <v>0</v>
      </c>
      <c r="P115" s="299">
        <v>0</v>
      </c>
      <c r="Q115" s="299">
        <v>0</v>
      </c>
      <c r="R115" s="299">
        <v>0</v>
      </c>
      <c r="S115" s="299">
        <v>0</v>
      </c>
      <c r="T115" s="299">
        <v>0</v>
      </c>
      <c r="U115" s="302">
        <v>0</v>
      </c>
      <c r="V115" s="301">
        <v>0</v>
      </c>
      <c r="W115" s="299">
        <v>0</v>
      </c>
      <c r="X115" s="299">
        <v>0</v>
      </c>
      <c r="Y115" s="299">
        <v>0</v>
      </c>
      <c r="Z115" s="302">
        <v>0</v>
      </c>
      <c r="AA115" s="303">
        <v>0</v>
      </c>
      <c r="AB115" s="303">
        <v>0</v>
      </c>
      <c r="AC115" s="304">
        <v>0</v>
      </c>
      <c r="AD115" s="303">
        <v>0</v>
      </c>
      <c r="AE115" s="303">
        <v>0</v>
      </c>
      <c r="AF115" s="305">
        <v>0</v>
      </c>
    </row>
    <row r="116" spans="1:32" x14ac:dyDescent="0.35">
      <c r="A116" s="322">
        <v>299</v>
      </c>
      <c r="B116" s="323">
        <v>1</v>
      </c>
      <c r="C116" s="324" t="s">
        <v>701</v>
      </c>
      <c r="D116" s="108">
        <v>6</v>
      </c>
      <c r="E116" s="299">
        <v>710</v>
      </c>
      <c r="F116" s="299">
        <v>791</v>
      </c>
      <c r="G116" s="299">
        <v>6626279.6742770104</v>
      </c>
      <c r="H116" s="299">
        <v>8377.0918764563976</v>
      </c>
      <c r="I116" s="299">
        <v>852.2</v>
      </c>
      <c r="J116" s="299">
        <v>360803165</v>
      </c>
      <c r="K116" s="300">
        <v>423378.50856606429</v>
      </c>
      <c r="L116" s="301">
        <v>0</v>
      </c>
      <c r="M116" s="299">
        <v>0</v>
      </c>
      <c r="N116" s="299">
        <v>0</v>
      </c>
      <c r="O116" s="299">
        <v>0</v>
      </c>
      <c r="P116" s="299">
        <v>0</v>
      </c>
      <c r="Q116" s="299">
        <v>0</v>
      </c>
      <c r="R116" s="299">
        <v>0</v>
      </c>
      <c r="S116" s="299">
        <v>0</v>
      </c>
      <c r="T116" s="299">
        <v>0</v>
      </c>
      <c r="U116" s="302">
        <v>0</v>
      </c>
      <c r="V116" s="301">
        <v>0</v>
      </c>
      <c r="W116" s="299">
        <v>0</v>
      </c>
      <c r="X116" s="299">
        <v>0</v>
      </c>
      <c r="Y116" s="299">
        <v>0</v>
      </c>
      <c r="Z116" s="302">
        <v>0</v>
      </c>
      <c r="AA116" s="303">
        <v>0</v>
      </c>
      <c r="AB116" s="303">
        <v>0</v>
      </c>
      <c r="AC116" s="304">
        <v>0</v>
      </c>
      <c r="AD116" s="303">
        <v>0</v>
      </c>
      <c r="AE116" s="303">
        <v>0</v>
      </c>
      <c r="AF116" s="305">
        <v>0</v>
      </c>
    </row>
    <row r="117" spans="1:32" x14ac:dyDescent="0.35">
      <c r="A117" s="322">
        <v>300</v>
      </c>
      <c r="B117" s="323">
        <v>1</v>
      </c>
      <c r="C117" s="324" t="s">
        <v>1024</v>
      </c>
      <c r="D117" s="108">
        <v>5</v>
      </c>
      <c r="E117" s="299">
        <v>1074</v>
      </c>
      <c r="F117" s="299">
        <v>1188.8</v>
      </c>
      <c r="G117" s="299">
        <v>9413180.5031190794</v>
      </c>
      <c r="H117" s="299">
        <v>7918.2204770517155</v>
      </c>
      <c r="I117" s="299">
        <v>1115.3999999999999</v>
      </c>
      <c r="J117" s="299">
        <v>741060975</v>
      </c>
      <c r="K117" s="300">
        <v>664390.33082302322</v>
      </c>
      <c r="L117" s="301">
        <v>0</v>
      </c>
      <c r="M117" s="299">
        <v>0</v>
      </c>
      <c r="N117" s="299">
        <v>0</v>
      </c>
      <c r="O117" s="299">
        <v>0</v>
      </c>
      <c r="P117" s="299">
        <v>0</v>
      </c>
      <c r="Q117" s="299">
        <v>0</v>
      </c>
      <c r="R117" s="299">
        <v>0</v>
      </c>
      <c r="S117" s="299">
        <v>0</v>
      </c>
      <c r="T117" s="299">
        <v>0</v>
      </c>
      <c r="U117" s="302">
        <v>0</v>
      </c>
      <c r="V117" s="301">
        <v>0</v>
      </c>
      <c r="W117" s="299">
        <v>0</v>
      </c>
      <c r="X117" s="299">
        <v>0</v>
      </c>
      <c r="Y117" s="299">
        <v>0</v>
      </c>
      <c r="Z117" s="302">
        <v>0</v>
      </c>
      <c r="AA117" s="303">
        <v>0</v>
      </c>
      <c r="AB117" s="303">
        <v>0</v>
      </c>
      <c r="AC117" s="304">
        <v>0</v>
      </c>
      <c r="AD117" s="303">
        <v>0</v>
      </c>
      <c r="AE117" s="303">
        <v>0</v>
      </c>
      <c r="AF117" s="305">
        <v>0</v>
      </c>
    </row>
    <row r="118" spans="1:32" x14ac:dyDescent="0.35">
      <c r="A118" s="322">
        <v>306</v>
      </c>
      <c r="B118" s="323">
        <v>1</v>
      </c>
      <c r="C118" s="324" t="s">
        <v>702</v>
      </c>
      <c r="D118" s="108">
        <v>6</v>
      </c>
      <c r="E118" s="299">
        <v>323.39999999999998</v>
      </c>
      <c r="F118" s="299">
        <v>354.6</v>
      </c>
      <c r="G118" s="299">
        <v>3207680.88112554</v>
      </c>
      <c r="H118" s="299">
        <v>9045.9133703483913</v>
      </c>
      <c r="I118" s="299">
        <v>188.40000000000003</v>
      </c>
      <c r="J118" s="299">
        <v>136228000</v>
      </c>
      <c r="K118" s="300">
        <v>723078.55626326951</v>
      </c>
      <c r="L118" s="301">
        <v>0</v>
      </c>
      <c r="M118" s="299">
        <v>0</v>
      </c>
      <c r="N118" s="299">
        <v>0</v>
      </c>
      <c r="O118" s="299">
        <v>0</v>
      </c>
      <c r="P118" s="299">
        <v>0</v>
      </c>
      <c r="Q118" s="299">
        <v>0</v>
      </c>
      <c r="R118" s="299">
        <v>0</v>
      </c>
      <c r="S118" s="299">
        <v>0</v>
      </c>
      <c r="T118" s="299">
        <v>0</v>
      </c>
      <c r="U118" s="302">
        <v>0</v>
      </c>
      <c r="V118" s="301">
        <v>0</v>
      </c>
      <c r="W118" s="299">
        <v>0</v>
      </c>
      <c r="X118" s="299">
        <v>0</v>
      </c>
      <c r="Y118" s="299">
        <v>0</v>
      </c>
      <c r="Z118" s="302">
        <v>0</v>
      </c>
      <c r="AA118" s="303">
        <v>0</v>
      </c>
      <c r="AB118" s="303">
        <v>0</v>
      </c>
      <c r="AC118" s="304">
        <v>0</v>
      </c>
      <c r="AD118" s="303">
        <v>0</v>
      </c>
      <c r="AE118" s="303">
        <v>0</v>
      </c>
      <c r="AF118" s="305">
        <v>0</v>
      </c>
    </row>
    <row r="119" spans="1:32" x14ac:dyDescent="0.35">
      <c r="A119" s="322">
        <v>308</v>
      </c>
      <c r="B119" s="323">
        <v>1</v>
      </c>
      <c r="C119" s="324" t="s">
        <v>703</v>
      </c>
      <c r="D119" s="108">
        <v>6</v>
      </c>
      <c r="E119" s="299">
        <v>613.20000000000005</v>
      </c>
      <c r="F119" s="299">
        <v>669.59999999999991</v>
      </c>
      <c r="G119" s="299">
        <v>6888498.7290038196</v>
      </c>
      <c r="H119" s="299">
        <v>10287.483167568429</v>
      </c>
      <c r="I119" s="299">
        <v>351.59999999999997</v>
      </c>
      <c r="J119" s="299">
        <v>276949995</v>
      </c>
      <c r="K119" s="300">
        <v>787684.85494880553</v>
      </c>
      <c r="L119" s="301">
        <v>0</v>
      </c>
      <c r="M119" s="299">
        <v>0</v>
      </c>
      <c r="N119" s="299">
        <v>0</v>
      </c>
      <c r="O119" s="299">
        <v>0</v>
      </c>
      <c r="P119" s="299">
        <v>0</v>
      </c>
      <c r="Q119" s="299">
        <v>0</v>
      </c>
      <c r="R119" s="299">
        <v>0</v>
      </c>
      <c r="S119" s="299">
        <v>0</v>
      </c>
      <c r="T119" s="299">
        <v>0</v>
      </c>
      <c r="U119" s="302">
        <v>0</v>
      </c>
      <c r="V119" s="301">
        <v>0</v>
      </c>
      <c r="W119" s="299">
        <v>0</v>
      </c>
      <c r="X119" s="299">
        <v>0</v>
      </c>
      <c r="Y119" s="299">
        <v>0</v>
      </c>
      <c r="Z119" s="302">
        <v>0</v>
      </c>
      <c r="AA119" s="303">
        <v>0</v>
      </c>
      <c r="AB119" s="303">
        <v>0</v>
      </c>
      <c r="AC119" s="304">
        <v>0</v>
      </c>
      <c r="AD119" s="303">
        <v>0</v>
      </c>
      <c r="AE119" s="303">
        <v>0</v>
      </c>
      <c r="AF119" s="305">
        <v>0</v>
      </c>
    </row>
    <row r="120" spans="1:32" x14ac:dyDescent="0.35">
      <c r="A120" s="322">
        <v>309</v>
      </c>
      <c r="B120" s="323">
        <v>1</v>
      </c>
      <c r="C120" s="324" t="s">
        <v>704</v>
      </c>
      <c r="D120" s="108">
        <v>5</v>
      </c>
      <c r="E120" s="299">
        <v>1648</v>
      </c>
      <c r="F120" s="299">
        <v>1799.3999999999999</v>
      </c>
      <c r="G120" s="299">
        <v>24371272.026611999</v>
      </c>
      <c r="H120" s="299">
        <v>13544.110273764589</v>
      </c>
      <c r="I120" s="299">
        <v>1914.3999999999999</v>
      </c>
      <c r="J120" s="299">
        <v>1191756740</v>
      </c>
      <c r="K120" s="300">
        <v>622522.32553280401</v>
      </c>
      <c r="L120" s="301">
        <v>93645.760521033342</v>
      </c>
      <c r="M120" s="299">
        <v>0</v>
      </c>
      <c r="N120" s="299">
        <v>426.87372000000323</v>
      </c>
      <c r="O120" s="299">
        <v>0</v>
      </c>
      <c r="P120" s="299">
        <v>0</v>
      </c>
      <c r="Q120" s="299">
        <v>0</v>
      </c>
      <c r="R120" s="299">
        <v>0</v>
      </c>
      <c r="S120" s="299">
        <v>571.1319327025069</v>
      </c>
      <c r="T120" s="299">
        <v>183.70431321479958</v>
      </c>
      <c r="U120" s="302">
        <v>94827.470486950653</v>
      </c>
      <c r="V120" s="301">
        <v>7963.75</v>
      </c>
      <c r="W120" s="299">
        <v>182.94587999999931</v>
      </c>
      <c r="X120" s="299">
        <v>3765.8000000000466</v>
      </c>
      <c r="Y120" s="299">
        <v>0</v>
      </c>
      <c r="Z120" s="302">
        <v>11912.495880000046</v>
      </c>
      <c r="AA120" s="303">
        <v>106739.9663669507</v>
      </c>
      <c r="AB120" s="303">
        <v>11912.495880000046</v>
      </c>
      <c r="AC120" s="304">
        <v>94827.470486950653</v>
      </c>
      <c r="AD120" s="303">
        <v>64.769397067324448</v>
      </c>
      <c r="AE120" s="303">
        <v>7.2284562378641057</v>
      </c>
      <c r="AF120" s="305">
        <v>57.540940829460347</v>
      </c>
    </row>
    <row r="121" spans="1:32" x14ac:dyDescent="0.35">
      <c r="A121" s="322">
        <v>314</v>
      </c>
      <c r="B121" s="323">
        <v>1</v>
      </c>
      <c r="C121" s="324" t="s">
        <v>705</v>
      </c>
      <c r="D121" s="108">
        <v>6</v>
      </c>
      <c r="E121" s="299">
        <v>740</v>
      </c>
      <c r="F121" s="299">
        <v>808.80000000000007</v>
      </c>
      <c r="G121" s="299">
        <v>5431132.3880620897</v>
      </c>
      <c r="H121" s="299">
        <v>6715.0499357839881</v>
      </c>
      <c r="I121" s="299">
        <v>975.40000000000009</v>
      </c>
      <c r="J121" s="299">
        <v>419495705</v>
      </c>
      <c r="K121" s="300">
        <v>430075.56387123227</v>
      </c>
      <c r="L121" s="301">
        <v>0</v>
      </c>
      <c r="M121" s="299">
        <v>0</v>
      </c>
      <c r="N121" s="299">
        <v>0</v>
      </c>
      <c r="O121" s="299">
        <v>0</v>
      </c>
      <c r="P121" s="299">
        <v>0</v>
      </c>
      <c r="Q121" s="299">
        <v>0</v>
      </c>
      <c r="R121" s="299">
        <v>0</v>
      </c>
      <c r="S121" s="299">
        <v>0</v>
      </c>
      <c r="T121" s="299">
        <v>0</v>
      </c>
      <c r="U121" s="302">
        <v>0</v>
      </c>
      <c r="V121" s="301">
        <v>0</v>
      </c>
      <c r="W121" s="299">
        <v>0</v>
      </c>
      <c r="X121" s="299">
        <v>0</v>
      </c>
      <c r="Y121" s="299">
        <v>0</v>
      </c>
      <c r="Z121" s="302">
        <v>0</v>
      </c>
      <c r="AA121" s="303">
        <v>0</v>
      </c>
      <c r="AB121" s="303">
        <v>0</v>
      </c>
      <c r="AC121" s="304">
        <v>0</v>
      </c>
      <c r="AD121" s="303">
        <v>0</v>
      </c>
      <c r="AE121" s="303">
        <v>0</v>
      </c>
      <c r="AF121" s="305">
        <v>0</v>
      </c>
    </row>
    <row r="122" spans="1:32" x14ac:dyDescent="0.35">
      <c r="A122" s="322">
        <v>316</v>
      </c>
      <c r="B122" s="323">
        <v>1</v>
      </c>
      <c r="C122" s="324" t="s">
        <v>706</v>
      </c>
      <c r="D122" s="108">
        <v>5</v>
      </c>
      <c r="E122" s="299">
        <v>1041</v>
      </c>
      <c r="F122" s="299">
        <v>1138</v>
      </c>
      <c r="G122" s="299">
        <v>7473552.7995283501</v>
      </c>
      <c r="H122" s="299">
        <v>6567.2695953676184</v>
      </c>
      <c r="I122" s="299">
        <v>1472.4</v>
      </c>
      <c r="J122" s="299">
        <v>574670070</v>
      </c>
      <c r="K122" s="300">
        <v>390294.80440097797</v>
      </c>
      <c r="L122" s="301">
        <v>0</v>
      </c>
      <c r="M122" s="299">
        <v>0</v>
      </c>
      <c r="N122" s="299">
        <v>0</v>
      </c>
      <c r="O122" s="299">
        <v>0</v>
      </c>
      <c r="P122" s="299">
        <v>0</v>
      </c>
      <c r="Q122" s="299">
        <v>0</v>
      </c>
      <c r="R122" s="299">
        <v>0</v>
      </c>
      <c r="S122" s="299">
        <v>0</v>
      </c>
      <c r="T122" s="299">
        <v>0</v>
      </c>
      <c r="U122" s="302">
        <v>0</v>
      </c>
      <c r="V122" s="301">
        <v>0</v>
      </c>
      <c r="W122" s="299">
        <v>0</v>
      </c>
      <c r="X122" s="299">
        <v>0</v>
      </c>
      <c r="Y122" s="299">
        <v>0</v>
      </c>
      <c r="Z122" s="302">
        <v>0</v>
      </c>
      <c r="AA122" s="303">
        <v>0</v>
      </c>
      <c r="AB122" s="303">
        <v>0</v>
      </c>
      <c r="AC122" s="304">
        <v>0</v>
      </c>
      <c r="AD122" s="303">
        <v>0</v>
      </c>
      <c r="AE122" s="303">
        <v>0</v>
      </c>
      <c r="AF122" s="305">
        <v>0</v>
      </c>
    </row>
    <row r="123" spans="1:32" x14ac:dyDescent="0.35">
      <c r="A123" s="322">
        <v>317</v>
      </c>
      <c r="B123" s="323">
        <v>1</v>
      </c>
      <c r="C123" s="324" t="s">
        <v>707</v>
      </c>
      <c r="D123" s="108">
        <v>6</v>
      </c>
      <c r="E123" s="299">
        <v>922.6</v>
      </c>
      <c r="F123" s="299">
        <v>1003.8000000000001</v>
      </c>
      <c r="G123" s="299">
        <v>8325909.3605392398</v>
      </c>
      <c r="H123" s="299">
        <v>8294.3906759705515</v>
      </c>
      <c r="I123" s="299">
        <v>1060.8000000000002</v>
      </c>
      <c r="J123" s="299">
        <v>409452045</v>
      </c>
      <c r="K123" s="300">
        <v>385984.20531674201</v>
      </c>
      <c r="L123" s="301">
        <v>0</v>
      </c>
      <c r="M123" s="299">
        <v>0</v>
      </c>
      <c r="N123" s="299">
        <v>0</v>
      </c>
      <c r="O123" s="299">
        <v>0</v>
      </c>
      <c r="P123" s="299">
        <v>0</v>
      </c>
      <c r="Q123" s="299">
        <v>0</v>
      </c>
      <c r="R123" s="299">
        <v>0</v>
      </c>
      <c r="S123" s="299">
        <v>0</v>
      </c>
      <c r="T123" s="299">
        <v>0</v>
      </c>
      <c r="U123" s="302">
        <v>0</v>
      </c>
      <c r="V123" s="301">
        <v>0</v>
      </c>
      <c r="W123" s="299">
        <v>0</v>
      </c>
      <c r="X123" s="299">
        <v>0</v>
      </c>
      <c r="Y123" s="299">
        <v>0</v>
      </c>
      <c r="Z123" s="302">
        <v>0</v>
      </c>
      <c r="AA123" s="303">
        <v>0</v>
      </c>
      <c r="AB123" s="303">
        <v>0</v>
      </c>
      <c r="AC123" s="304">
        <v>0</v>
      </c>
      <c r="AD123" s="303">
        <v>0</v>
      </c>
      <c r="AE123" s="303">
        <v>0</v>
      </c>
      <c r="AF123" s="305">
        <v>0</v>
      </c>
    </row>
    <row r="124" spans="1:32" x14ac:dyDescent="0.35">
      <c r="A124" s="322">
        <v>318</v>
      </c>
      <c r="B124" s="323">
        <v>1</v>
      </c>
      <c r="C124" s="324" t="s">
        <v>708</v>
      </c>
      <c r="D124" s="108">
        <v>4</v>
      </c>
      <c r="E124" s="299">
        <v>3898</v>
      </c>
      <c r="F124" s="299">
        <v>4292.2</v>
      </c>
      <c r="G124" s="299">
        <v>43862768.455282301</v>
      </c>
      <c r="H124" s="299">
        <v>10219.180945734659</v>
      </c>
      <c r="I124" s="299">
        <v>4228.8</v>
      </c>
      <c r="J124" s="299">
        <v>2782607781</v>
      </c>
      <c r="K124" s="300">
        <v>658013.56909761636</v>
      </c>
      <c r="L124" s="301">
        <v>44569.711885305864</v>
      </c>
      <c r="M124" s="299">
        <v>0</v>
      </c>
      <c r="N124" s="299">
        <v>192.50329000002239</v>
      </c>
      <c r="O124" s="299">
        <v>0</v>
      </c>
      <c r="P124" s="299">
        <v>150.92093043981004</v>
      </c>
      <c r="Q124" s="299">
        <v>0</v>
      </c>
      <c r="R124" s="299">
        <v>0</v>
      </c>
      <c r="S124" s="299">
        <v>269.71719929845938</v>
      </c>
      <c r="T124" s="299">
        <v>86.754408258855904</v>
      </c>
      <c r="U124" s="302">
        <v>45269.607713303012</v>
      </c>
      <c r="V124" s="301">
        <v>3951.5</v>
      </c>
      <c r="W124" s="299">
        <v>82.501409999997122</v>
      </c>
      <c r="X124" s="299">
        <v>1627.4790695605334</v>
      </c>
      <c r="Y124" s="299">
        <v>0</v>
      </c>
      <c r="Z124" s="302">
        <v>5661.4804795605305</v>
      </c>
      <c r="AA124" s="303">
        <v>50931.088192863543</v>
      </c>
      <c r="AB124" s="303">
        <v>5661.4804795605305</v>
      </c>
      <c r="AC124" s="304">
        <v>45269.607713303012</v>
      </c>
      <c r="AD124" s="303">
        <v>13.065953871950626</v>
      </c>
      <c r="AE124" s="303">
        <v>1.4524064852643741</v>
      </c>
      <c r="AF124" s="305">
        <v>11.613547386686253</v>
      </c>
    </row>
    <row r="125" spans="1:32" x14ac:dyDescent="0.35">
      <c r="A125" s="322">
        <v>319</v>
      </c>
      <c r="B125" s="323">
        <v>1</v>
      </c>
      <c r="C125" s="324" t="s">
        <v>709</v>
      </c>
      <c r="D125" s="108">
        <v>6</v>
      </c>
      <c r="E125" s="299">
        <v>531</v>
      </c>
      <c r="F125" s="299">
        <v>580.79999999999995</v>
      </c>
      <c r="G125" s="299">
        <v>3902052.0835329699</v>
      </c>
      <c r="H125" s="299">
        <v>6718.4092347330752</v>
      </c>
      <c r="I125" s="299">
        <v>583.59999999999991</v>
      </c>
      <c r="J125" s="299">
        <v>223995730</v>
      </c>
      <c r="K125" s="300">
        <v>383817.22069910902</v>
      </c>
      <c r="L125" s="301">
        <v>137135.01917661252</v>
      </c>
      <c r="M125" s="299">
        <v>0</v>
      </c>
      <c r="N125" s="299">
        <v>0</v>
      </c>
      <c r="O125" s="299">
        <v>0</v>
      </c>
      <c r="P125" s="299">
        <v>2638.2932656875782</v>
      </c>
      <c r="Q125" s="299">
        <v>0</v>
      </c>
      <c r="R125" s="299">
        <v>0</v>
      </c>
      <c r="S125" s="299">
        <v>795.31994664930335</v>
      </c>
      <c r="T125" s="299">
        <v>255.81428076329308</v>
      </c>
      <c r="U125" s="302">
        <v>140824.44666971269</v>
      </c>
      <c r="V125" s="301">
        <v>14188</v>
      </c>
      <c r="W125" s="299">
        <v>0</v>
      </c>
      <c r="X125" s="299">
        <v>2605.7067343124218</v>
      </c>
      <c r="Y125" s="299">
        <v>0</v>
      </c>
      <c r="Z125" s="302">
        <v>16793.706734312422</v>
      </c>
      <c r="AA125" s="303">
        <v>157618.15340402513</v>
      </c>
      <c r="AB125" s="303">
        <v>16793.706734312422</v>
      </c>
      <c r="AC125" s="304">
        <v>140824.44666971269</v>
      </c>
      <c r="AD125" s="303">
        <v>296.83268061021681</v>
      </c>
      <c r="AE125" s="303">
        <v>31.62656635463733</v>
      </c>
      <c r="AF125" s="305">
        <v>265.20611425557945</v>
      </c>
    </row>
    <row r="126" spans="1:32" x14ac:dyDescent="0.35">
      <c r="A126" s="322">
        <v>323</v>
      </c>
      <c r="B126" s="323">
        <v>2</v>
      </c>
      <c r="C126" s="324" t="s">
        <v>1025</v>
      </c>
      <c r="D126" s="108">
        <v>6</v>
      </c>
      <c r="E126" s="299">
        <v>27</v>
      </c>
      <c r="F126" s="299">
        <v>30.799999999999997</v>
      </c>
      <c r="G126" s="299">
        <v>356590.97052493802</v>
      </c>
      <c r="H126" s="299">
        <v>11577.628913147339</v>
      </c>
      <c r="I126" s="299">
        <v>37.400000000000006</v>
      </c>
      <c r="J126" s="299">
        <v>31972200</v>
      </c>
      <c r="K126" s="300">
        <v>854871.65775401052</v>
      </c>
      <c r="L126" s="301">
        <v>0</v>
      </c>
      <c r="M126" s="299">
        <v>0</v>
      </c>
      <c r="N126" s="299">
        <v>0</v>
      </c>
      <c r="O126" s="299">
        <v>0</v>
      </c>
      <c r="P126" s="299">
        <v>0</v>
      </c>
      <c r="Q126" s="299">
        <v>0</v>
      </c>
      <c r="R126" s="299">
        <v>0</v>
      </c>
      <c r="S126" s="299">
        <v>0</v>
      </c>
      <c r="T126" s="299">
        <v>0</v>
      </c>
      <c r="U126" s="302">
        <v>0</v>
      </c>
      <c r="V126" s="301">
        <v>0</v>
      </c>
      <c r="W126" s="299">
        <v>0</v>
      </c>
      <c r="X126" s="299">
        <v>0</v>
      </c>
      <c r="Y126" s="299">
        <v>0</v>
      </c>
      <c r="Z126" s="302">
        <v>0</v>
      </c>
      <c r="AA126" s="303">
        <v>0</v>
      </c>
      <c r="AB126" s="303">
        <v>0</v>
      </c>
      <c r="AC126" s="304">
        <v>0</v>
      </c>
      <c r="AD126" s="303">
        <v>0</v>
      </c>
      <c r="AE126" s="303">
        <v>0</v>
      </c>
      <c r="AF126" s="305">
        <v>0</v>
      </c>
    </row>
    <row r="127" spans="1:32" x14ac:dyDescent="0.35">
      <c r="A127" s="322">
        <v>330</v>
      </c>
      <c r="B127" s="323">
        <v>1</v>
      </c>
      <c r="C127" s="324" t="s">
        <v>710</v>
      </c>
      <c r="D127" s="108">
        <v>6</v>
      </c>
      <c r="E127" s="299">
        <v>252.4</v>
      </c>
      <c r="F127" s="299">
        <v>279</v>
      </c>
      <c r="G127" s="299">
        <v>5314119.6849235296</v>
      </c>
      <c r="H127" s="299">
        <v>19047.02396029939</v>
      </c>
      <c r="I127" s="299">
        <v>243.6</v>
      </c>
      <c r="J127" s="299">
        <v>112412700</v>
      </c>
      <c r="K127" s="300">
        <v>461464.28571428574</v>
      </c>
      <c r="L127" s="301">
        <v>0</v>
      </c>
      <c r="M127" s="299">
        <v>0</v>
      </c>
      <c r="N127" s="299">
        <v>0</v>
      </c>
      <c r="O127" s="299">
        <v>0</v>
      </c>
      <c r="P127" s="299">
        <v>0</v>
      </c>
      <c r="Q127" s="299">
        <v>0</v>
      </c>
      <c r="R127" s="299">
        <v>0</v>
      </c>
      <c r="S127" s="299">
        <v>0</v>
      </c>
      <c r="T127" s="299">
        <v>0</v>
      </c>
      <c r="U127" s="302">
        <v>0</v>
      </c>
      <c r="V127" s="301">
        <v>0</v>
      </c>
      <c r="W127" s="299">
        <v>0</v>
      </c>
      <c r="X127" s="299">
        <v>0</v>
      </c>
      <c r="Y127" s="299">
        <v>0</v>
      </c>
      <c r="Z127" s="302">
        <v>0</v>
      </c>
      <c r="AA127" s="303">
        <v>0</v>
      </c>
      <c r="AB127" s="303">
        <v>0</v>
      </c>
      <c r="AC127" s="304">
        <v>0</v>
      </c>
      <c r="AD127" s="303">
        <v>0</v>
      </c>
      <c r="AE127" s="303">
        <v>0</v>
      </c>
      <c r="AF127" s="305">
        <v>0</v>
      </c>
    </row>
    <row r="128" spans="1:32" x14ac:dyDescent="0.35">
      <c r="A128" s="322">
        <v>332</v>
      </c>
      <c r="B128" s="323">
        <v>1</v>
      </c>
      <c r="C128" s="324" t="s">
        <v>711</v>
      </c>
      <c r="D128" s="108">
        <v>5</v>
      </c>
      <c r="E128" s="299">
        <v>1555</v>
      </c>
      <c r="F128" s="299">
        <v>1709.2</v>
      </c>
      <c r="G128" s="299">
        <v>9384604.9116459098</v>
      </c>
      <c r="H128" s="299">
        <v>5490.6417690416038</v>
      </c>
      <c r="I128" s="299">
        <v>1739.8</v>
      </c>
      <c r="J128" s="299">
        <v>682015180</v>
      </c>
      <c r="K128" s="300">
        <v>392007.80549488449</v>
      </c>
      <c r="L128" s="301">
        <v>0</v>
      </c>
      <c r="M128" s="299">
        <v>0</v>
      </c>
      <c r="N128" s="299">
        <v>0</v>
      </c>
      <c r="O128" s="299">
        <v>0</v>
      </c>
      <c r="P128" s="299">
        <v>0</v>
      </c>
      <c r="Q128" s="299">
        <v>0</v>
      </c>
      <c r="R128" s="299">
        <v>0</v>
      </c>
      <c r="S128" s="299">
        <v>0</v>
      </c>
      <c r="T128" s="299">
        <v>0</v>
      </c>
      <c r="U128" s="302">
        <v>0</v>
      </c>
      <c r="V128" s="301">
        <v>0</v>
      </c>
      <c r="W128" s="299">
        <v>0</v>
      </c>
      <c r="X128" s="299">
        <v>0</v>
      </c>
      <c r="Y128" s="299">
        <v>0</v>
      </c>
      <c r="Z128" s="302">
        <v>0</v>
      </c>
      <c r="AA128" s="303">
        <v>0</v>
      </c>
      <c r="AB128" s="303">
        <v>0</v>
      </c>
      <c r="AC128" s="304">
        <v>0</v>
      </c>
      <c r="AD128" s="303">
        <v>0</v>
      </c>
      <c r="AE128" s="303">
        <v>0</v>
      </c>
      <c r="AF128" s="305">
        <v>0</v>
      </c>
    </row>
    <row r="129" spans="1:32" x14ac:dyDescent="0.35">
      <c r="A129" s="322">
        <v>333</v>
      </c>
      <c r="B129" s="323">
        <v>1</v>
      </c>
      <c r="C129" s="324" t="s">
        <v>712</v>
      </c>
      <c r="D129" s="108">
        <v>6</v>
      </c>
      <c r="E129" s="299">
        <v>490</v>
      </c>
      <c r="F129" s="299">
        <v>537.79999999999995</v>
      </c>
      <c r="G129" s="299">
        <v>2965629.7425816199</v>
      </c>
      <c r="H129" s="299">
        <v>5514.3728943503538</v>
      </c>
      <c r="I129" s="299">
        <v>544.80000000000007</v>
      </c>
      <c r="J129" s="299">
        <v>200989980</v>
      </c>
      <c r="K129" s="300">
        <v>368924.33920704841</v>
      </c>
      <c r="L129" s="301">
        <v>0</v>
      </c>
      <c r="M129" s="299">
        <v>0</v>
      </c>
      <c r="N129" s="299">
        <v>0</v>
      </c>
      <c r="O129" s="299">
        <v>0</v>
      </c>
      <c r="P129" s="299">
        <v>0</v>
      </c>
      <c r="Q129" s="299">
        <v>0</v>
      </c>
      <c r="R129" s="299">
        <v>0</v>
      </c>
      <c r="S129" s="299">
        <v>0</v>
      </c>
      <c r="T129" s="299">
        <v>0</v>
      </c>
      <c r="U129" s="302">
        <v>0</v>
      </c>
      <c r="V129" s="301">
        <v>0</v>
      </c>
      <c r="W129" s="299">
        <v>0</v>
      </c>
      <c r="X129" s="299">
        <v>0</v>
      </c>
      <c r="Y129" s="299">
        <v>0</v>
      </c>
      <c r="Z129" s="302">
        <v>0</v>
      </c>
      <c r="AA129" s="303">
        <v>0</v>
      </c>
      <c r="AB129" s="303">
        <v>0</v>
      </c>
      <c r="AC129" s="304">
        <v>0</v>
      </c>
      <c r="AD129" s="303">
        <v>0</v>
      </c>
      <c r="AE129" s="303">
        <v>0</v>
      </c>
      <c r="AF129" s="305">
        <v>0</v>
      </c>
    </row>
    <row r="130" spans="1:32" x14ac:dyDescent="0.35">
      <c r="A130" s="322">
        <v>345</v>
      </c>
      <c r="B130" s="323">
        <v>1</v>
      </c>
      <c r="C130" s="324" t="s">
        <v>713</v>
      </c>
      <c r="D130" s="108">
        <v>5</v>
      </c>
      <c r="E130" s="299">
        <v>1511</v>
      </c>
      <c r="F130" s="299">
        <v>1656.2</v>
      </c>
      <c r="G130" s="299">
        <v>16398446.594533101</v>
      </c>
      <c r="H130" s="299">
        <v>9901.2477928590142</v>
      </c>
      <c r="I130" s="299">
        <v>1432.2</v>
      </c>
      <c r="J130" s="299">
        <v>1011267300</v>
      </c>
      <c r="K130" s="300">
        <v>706093.63217427733</v>
      </c>
      <c r="L130" s="301">
        <v>0</v>
      </c>
      <c r="M130" s="299">
        <v>0</v>
      </c>
      <c r="N130" s="299">
        <v>0</v>
      </c>
      <c r="O130" s="299">
        <v>0</v>
      </c>
      <c r="P130" s="299">
        <v>0</v>
      </c>
      <c r="Q130" s="299">
        <v>0</v>
      </c>
      <c r="R130" s="299">
        <v>0</v>
      </c>
      <c r="S130" s="299">
        <v>0</v>
      </c>
      <c r="T130" s="299">
        <v>0</v>
      </c>
      <c r="U130" s="302">
        <v>0</v>
      </c>
      <c r="V130" s="301">
        <v>0</v>
      </c>
      <c r="W130" s="299">
        <v>0</v>
      </c>
      <c r="X130" s="299">
        <v>0</v>
      </c>
      <c r="Y130" s="299">
        <v>0</v>
      </c>
      <c r="Z130" s="302">
        <v>0</v>
      </c>
      <c r="AA130" s="303">
        <v>0</v>
      </c>
      <c r="AB130" s="303">
        <v>0</v>
      </c>
      <c r="AC130" s="304">
        <v>0</v>
      </c>
      <c r="AD130" s="303">
        <v>0</v>
      </c>
      <c r="AE130" s="303">
        <v>0</v>
      </c>
      <c r="AF130" s="305">
        <v>0</v>
      </c>
    </row>
    <row r="131" spans="1:32" x14ac:dyDescent="0.35">
      <c r="A131" s="322">
        <v>347</v>
      </c>
      <c r="B131" s="323">
        <v>1</v>
      </c>
      <c r="C131" s="324" t="s">
        <v>714</v>
      </c>
      <c r="D131" s="108">
        <v>4</v>
      </c>
      <c r="E131" s="299">
        <v>4214</v>
      </c>
      <c r="F131" s="299">
        <v>4604.1999999999989</v>
      </c>
      <c r="G131" s="299">
        <v>27013705.175726201</v>
      </c>
      <c r="H131" s="299">
        <v>5867.1876060393133</v>
      </c>
      <c r="I131" s="299">
        <v>5367.5499999999993</v>
      </c>
      <c r="J131" s="299">
        <v>1724716700</v>
      </c>
      <c r="K131" s="300">
        <v>321322.89405781042</v>
      </c>
      <c r="L131" s="301">
        <v>440022.712628996</v>
      </c>
      <c r="M131" s="299">
        <v>0</v>
      </c>
      <c r="N131" s="299">
        <v>6967.5585000000428</v>
      </c>
      <c r="O131" s="299">
        <v>194.29107832349837</v>
      </c>
      <c r="P131" s="299">
        <v>9583.5367074519163</v>
      </c>
      <c r="Q131" s="299">
        <v>0</v>
      </c>
      <c r="R131" s="299">
        <v>0</v>
      </c>
      <c r="S131" s="299">
        <v>2634.3532435753373</v>
      </c>
      <c r="T131" s="299">
        <v>847.33846186160338</v>
      </c>
      <c r="U131" s="302">
        <v>460249.79062020837</v>
      </c>
      <c r="V131" s="301">
        <v>24019</v>
      </c>
      <c r="W131" s="299">
        <v>2986.0965000000433</v>
      </c>
      <c r="X131" s="299">
        <v>7786.2632925481303</v>
      </c>
      <c r="Y131" s="299">
        <v>0</v>
      </c>
      <c r="Z131" s="302">
        <v>34791.359792548174</v>
      </c>
      <c r="AA131" s="303">
        <v>495041.15041275654</v>
      </c>
      <c r="AB131" s="303">
        <v>34791.359792548174</v>
      </c>
      <c r="AC131" s="304">
        <v>460249.79062020837</v>
      </c>
      <c r="AD131" s="303">
        <v>117.47535605428489</v>
      </c>
      <c r="AE131" s="303">
        <v>8.2561366380038379</v>
      </c>
      <c r="AF131" s="305">
        <v>109.21921941628105</v>
      </c>
    </row>
    <row r="132" spans="1:32" x14ac:dyDescent="0.35">
      <c r="A132" s="322">
        <v>356</v>
      </c>
      <c r="B132" s="323">
        <v>1</v>
      </c>
      <c r="C132" s="324" t="s">
        <v>715</v>
      </c>
      <c r="D132" s="108">
        <v>6</v>
      </c>
      <c r="E132" s="299">
        <v>201</v>
      </c>
      <c r="F132" s="299">
        <v>218.4</v>
      </c>
      <c r="G132" s="299">
        <v>1717196.6610167101</v>
      </c>
      <c r="H132" s="299">
        <v>7862.6220742523356</v>
      </c>
      <c r="I132" s="299">
        <v>176.60000000000002</v>
      </c>
      <c r="J132" s="299">
        <v>34718530</v>
      </c>
      <c r="K132" s="300">
        <v>196594.16761041901</v>
      </c>
      <c r="L132" s="301">
        <v>0</v>
      </c>
      <c r="M132" s="299">
        <v>0</v>
      </c>
      <c r="N132" s="299">
        <v>0</v>
      </c>
      <c r="O132" s="299">
        <v>0</v>
      </c>
      <c r="P132" s="299">
        <v>0</v>
      </c>
      <c r="Q132" s="299">
        <v>0</v>
      </c>
      <c r="R132" s="299">
        <v>0</v>
      </c>
      <c r="S132" s="299">
        <v>0</v>
      </c>
      <c r="T132" s="299">
        <v>0</v>
      </c>
      <c r="U132" s="302">
        <v>0</v>
      </c>
      <c r="V132" s="301">
        <v>0</v>
      </c>
      <c r="W132" s="299">
        <v>0</v>
      </c>
      <c r="X132" s="299">
        <v>0</v>
      </c>
      <c r="Y132" s="299">
        <v>0</v>
      </c>
      <c r="Z132" s="302">
        <v>0</v>
      </c>
      <c r="AA132" s="303">
        <v>0</v>
      </c>
      <c r="AB132" s="303">
        <v>0</v>
      </c>
      <c r="AC132" s="304">
        <v>0</v>
      </c>
      <c r="AD132" s="303">
        <v>0</v>
      </c>
      <c r="AE132" s="303">
        <v>0</v>
      </c>
      <c r="AF132" s="305">
        <v>0</v>
      </c>
    </row>
    <row r="133" spans="1:32" x14ac:dyDescent="0.35">
      <c r="A133" s="322">
        <v>361</v>
      </c>
      <c r="B133" s="323">
        <v>1</v>
      </c>
      <c r="C133" s="324" t="s">
        <v>716</v>
      </c>
      <c r="D133" s="108">
        <v>5</v>
      </c>
      <c r="E133" s="299">
        <v>913</v>
      </c>
      <c r="F133" s="299">
        <v>1002.1999999999999</v>
      </c>
      <c r="G133" s="299">
        <v>8804040.4705215096</v>
      </c>
      <c r="H133" s="299">
        <v>8784.7140995026039</v>
      </c>
      <c r="I133" s="299">
        <v>1198.1999999999998</v>
      </c>
      <c r="J133" s="299">
        <v>548002218</v>
      </c>
      <c r="K133" s="300">
        <v>457354.54682023043</v>
      </c>
      <c r="L133" s="301">
        <v>0</v>
      </c>
      <c r="M133" s="299">
        <v>0</v>
      </c>
      <c r="N133" s="299">
        <v>0</v>
      </c>
      <c r="O133" s="299">
        <v>0</v>
      </c>
      <c r="P133" s="299">
        <v>0</v>
      </c>
      <c r="Q133" s="299">
        <v>0</v>
      </c>
      <c r="R133" s="299">
        <v>0</v>
      </c>
      <c r="S133" s="299">
        <v>0</v>
      </c>
      <c r="T133" s="299">
        <v>0</v>
      </c>
      <c r="U133" s="302">
        <v>0</v>
      </c>
      <c r="V133" s="301">
        <v>0</v>
      </c>
      <c r="W133" s="299">
        <v>0</v>
      </c>
      <c r="X133" s="299">
        <v>0</v>
      </c>
      <c r="Y133" s="299">
        <v>0</v>
      </c>
      <c r="Z133" s="302">
        <v>0</v>
      </c>
      <c r="AA133" s="303">
        <v>0</v>
      </c>
      <c r="AB133" s="303">
        <v>0</v>
      </c>
      <c r="AC133" s="304">
        <v>0</v>
      </c>
      <c r="AD133" s="303">
        <v>0</v>
      </c>
      <c r="AE133" s="303">
        <v>0</v>
      </c>
      <c r="AF133" s="305">
        <v>0</v>
      </c>
    </row>
    <row r="134" spans="1:32" x14ac:dyDescent="0.35">
      <c r="A134" s="322">
        <v>362</v>
      </c>
      <c r="B134" s="323">
        <v>1</v>
      </c>
      <c r="C134" s="324" t="s">
        <v>717</v>
      </c>
      <c r="D134" s="108">
        <v>6</v>
      </c>
      <c r="E134" s="299">
        <v>288</v>
      </c>
      <c r="F134" s="299">
        <v>317.20000000000005</v>
      </c>
      <c r="G134" s="299">
        <v>1495673.40577151</v>
      </c>
      <c r="H134" s="299">
        <v>4715.2377231132086</v>
      </c>
      <c r="I134" s="299">
        <v>180.20000000000002</v>
      </c>
      <c r="J134" s="299">
        <v>65532830</v>
      </c>
      <c r="K134" s="300">
        <v>363667.20310765813</v>
      </c>
      <c r="L134" s="301">
        <v>0</v>
      </c>
      <c r="M134" s="299">
        <v>0</v>
      </c>
      <c r="N134" s="299">
        <v>0</v>
      </c>
      <c r="O134" s="299">
        <v>0</v>
      </c>
      <c r="P134" s="299">
        <v>0</v>
      </c>
      <c r="Q134" s="299">
        <v>0</v>
      </c>
      <c r="R134" s="299">
        <v>0</v>
      </c>
      <c r="S134" s="299">
        <v>0</v>
      </c>
      <c r="T134" s="299">
        <v>0</v>
      </c>
      <c r="U134" s="302">
        <v>0</v>
      </c>
      <c r="V134" s="301">
        <v>0</v>
      </c>
      <c r="W134" s="299">
        <v>0</v>
      </c>
      <c r="X134" s="299">
        <v>0</v>
      </c>
      <c r="Y134" s="299">
        <v>0</v>
      </c>
      <c r="Z134" s="302">
        <v>0</v>
      </c>
      <c r="AA134" s="303">
        <v>0</v>
      </c>
      <c r="AB134" s="303">
        <v>0</v>
      </c>
      <c r="AC134" s="304">
        <v>0</v>
      </c>
      <c r="AD134" s="303">
        <v>0</v>
      </c>
      <c r="AE134" s="303">
        <v>0</v>
      </c>
      <c r="AF134" s="305">
        <v>0</v>
      </c>
    </row>
    <row r="135" spans="1:32" x14ac:dyDescent="0.35">
      <c r="A135" s="322">
        <v>363</v>
      </c>
      <c r="B135" s="323">
        <v>1</v>
      </c>
      <c r="C135" s="324" t="s">
        <v>718</v>
      </c>
      <c r="D135" s="108">
        <v>6</v>
      </c>
      <c r="E135" s="299">
        <v>288</v>
      </c>
      <c r="F135" s="299">
        <v>314.79999999999995</v>
      </c>
      <c r="G135" s="299">
        <v>1780494.9924578399</v>
      </c>
      <c r="H135" s="299">
        <v>5655.9561386843716</v>
      </c>
      <c r="I135" s="299">
        <v>154.39999999999998</v>
      </c>
      <c r="J135" s="299">
        <v>50200950</v>
      </c>
      <c r="K135" s="300">
        <v>325135.68652849743</v>
      </c>
      <c r="L135" s="301">
        <v>25024.705552395764</v>
      </c>
      <c r="M135" s="299">
        <v>0</v>
      </c>
      <c r="N135" s="299">
        <v>157.95577000000048</v>
      </c>
      <c r="O135" s="299">
        <v>4603.1822414087364</v>
      </c>
      <c r="P135" s="299">
        <v>506.34897959712544</v>
      </c>
      <c r="Q135" s="299">
        <v>0</v>
      </c>
      <c r="R135" s="299">
        <v>0</v>
      </c>
      <c r="S135" s="299">
        <v>138.31651246074838</v>
      </c>
      <c r="T135" s="299">
        <v>44.489440132746616</v>
      </c>
      <c r="U135" s="302">
        <v>30474.998495995122</v>
      </c>
      <c r="V135" s="301">
        <v>1492</v>
      </c>
      <c r="W135" s="299">
        <v>67.695329999998648</v>
      </c>
      <c r="X135" s="299">
        <v>405.65102040286001</v>
      </c>
      <c r="Y135" s="299">
        <v>0</v>
      </c>
      <c r="Z135" s="302">
        <v>1965.3463504028587</v>
      </c>
      <c r="AA135" s="303">
        <v>32440.34484639798</v>
      </c>
      <c r="AB135" s="303">
        <v>1965.3463504028587</v>
      </c>
      <c r="AC135" s="304">
        <v>30474.998495995122</v>
      </c>
      <c r="AD135" s="303">
        <v>112.64008627221521</v>
      </c>
      <c r="AE135" s="303">
        <v>6.8241192722321484</v>
      </c>
      <c r="AF135" s="305">
        <v>105.81596699998306</v>
      </c>
    </row>
    <row r="136" spans="1:32" x14ac:dyDescent="0.35">
      <c r="A136" s="322">
        <v>378</v>
      </c>
      <c r="B136" s="323">
        <v>1</v>
      </c>
      <c r="C136" s="324" t="s">
        <v>719</v>
      </c>
      <c r="D136" s="108">
        <v>6</v>
      </c>
      <c r="E136" s="299">
        <v>550</v>
      </c>
      <c r="F136" s="299">
        <v>604</v>
      </c>
      <c r="G136" s="299">
        <v>7272059.47984125</v>
      </c>
      <c r="H136" s="299">
        <v>12039.833575896109</v>
      </c>
      <c r="I136" s="299">
        <v>502.99999999999994</v>
      </c>
      <c r="J136" s="299">
        <v>139857175</v>
      </c>
      <c r="K136" s="300">
        <v>278046.07355864812</v>
      </c>
      <c r="L136" s="301">
        <v>0</v>
      </c>
      <c r="M136" s="299">
        <v>0</v>
      </c>
      <c r="N136" s="299">
        <v>0</v>
      </c>
      <c r="O136" s="299">
        <v>0</v>
      </c>
      <c r="P136" s="299">
        <v>0</v>
      </c>
      <c r="Q136" s="299">
        <v>0</v>
      </c>
      <c r="R136" s="299">
        <v>0</v>
      </c>
      <c r="S136" s="299">
        <v>0</v>
      </c>
      <c r="T136" s="299">
        <v>0</v>
      </c>
      <c r="U136" s="302">
        <v>0</v>
      </c>
      <c r="V136" s="301">
        <v>0</v>
      </c>
      <c r="W136" s="299">
        <v>0</v>
      </c>
      <c r="X136" s="299">
        <v>0</v>
      </c>
      <c r="Y136" s="299">
        <v>0</v>
      </c>
      <c r="Z136" s="302">
        <v>0</v>
      </c>
      <c r="AA136" s="303">
        <v>0</v>
      </c>
      <c r="AB136" s="303">
        <v>0</v>
      </c>
      <c r="AC136" s="304">
        <v>0</v>
      </c>
      <c r="AD136" s="303">
        <v>0</v>
      </c>
      <c r="AE136" s="303">
        <v>0</v>
      </c>
      <c r="AF136" s="305">
        <v>0</v>
      </c>
    </row>
    <row r="137" spans="1:32" x14ac:dyDescent="0.35">
      <c r="A137" s="322">
        <v>381</v>
      </c>
      <c r="B137" s="323">
        <v>1</v>
      </c>
      <c r="C137" s="324" t="s">
        <v>720</v>
      </c>
      <c r="D137" s="108">
        <v>5</v>
      </c>
      <c r="E137" s="299">
        <v>1324</v>
      </c>
      <c r="F137" s="299">
        <v>1466.2</v>
      </c>
      <c r="G137" s="299">
        <v>25002148.053875599</v>
      </c>
      <c r="H137" s="299">
        <v>17052.344873738642</v>
      </c>
      <c r="I137" s="299">
        <v>1835.4</v>
      </c>
      <c r="J137" s="299">
        <v>1332435153</v>
      </c>
      <c r="K137" s="300">
        <v>725964.45080091525</v>
      </c>
      <c r="L137" s="301">
        <v>0</v>
      </c>
      <c r="M137" s="299">
        <v>0</v>
      </c>
      <c r="N137" s="299">
        <v>0</v>
      </c>
      <c r="O137" s="299">
        <v>0</v>
      </c>
      <c r="P137" s="299">
        <v>0</v>
      </c>
      <c r="Q137" s="299">
        <v>0</v>
      </c>
      <c r="R137" s="299">
        <v>0</v>
      </c>
      <c r="S137" s="299">
        <v>0</v>
      </c>
      <c r="T137" s="299">
        <v>0</v>
      </c>
      <c r="U137" s="302">
        <v>0</v>
      </c>
      <c r="V137" s="301">
        <v>0</v>
      </c>
      <c r="W137" s="299">
        <v>0</v>
      </c>
      <c r="X137" s="299">
        <v>0</v>
      </c>
      <c r="Y137" s="299">
        <v>0</v>
      </c>
      <c r="Z137" s="302">
        <v>0</v>
      </c>
      <c r="AA137" s="303">
        <v>0</v>
      </c>
      <c r="AB137" s="303">
        <v>0</v>
      </c>
      <c r="AC137" s="304">
        <v>0</v>
      </c>
      <c r="AD137" s="303">
        <v>0</v>
      </c>
      <c r="AE137" s="303">
        <v>0</v>
      </c>
      <c r="AF137" s="305">
        <v>0</v>
      </c>
    </row>
    <row r="138" spans="1:32" x14ac:dyDescent="0.35">
      <c r="A138" s="322">
        <v>390</v>
      </c>
      <c r="B138" s="323">
        <v>1</v>
      </c>
      <c r="C138" s="324" t="s">
        <v>722</v>
      </c>
      <c r="D138" s="108">
        <v>6</v>
      </c>
      <c r="E138" s="299">
        <v>433</v>
      </c>
      <c r="F138" s="299">
        <v>476.20000000000005</v>
      </c>
      <c r="G138" s="299">
        <v>5700099.1332398299</v>
      </c>
      <c r="H138" s="299">
        <v>11969.968780428033</v>
      </c>
      <c r="I138" s="299">
        <v>491.59999999999997</v>
      </c>
      <c r="J138" s="299">
        <v>264008700</v>
      </c>
      <c r="K138" s="300">
        <v>537039.66639544349</v>
      </c>
      <c r="L138" s="301">
        <v>58171.081335348368</v>
      </c>
      <c r="M138" s="299">
        <v>0</v>
      </c>
      <c r="N138" s="299">
        <v>215.29731999999785</v>
      </c>
      <c r="O138" s="299">
        <v>7788.6699866447598</v>
      </c>
      <c r="P138" s="299">
        <v>55.356390241216104</v>
      </c>
      <c r="Q138" s="299">
        <v>0</v>
      </c>
      <c r="R138" s="299">
        <v>0</v>
      </c>
      <c r="S138" s="299">
        <v>335.9938615192346</v>
      </c>
      <c r="T138" s="299">
        <v>108.07226498913032</v>
      </c>
      <c r="U138" s="302">
        <v>66674.471158742701</v>
      </c>
      <c r="V138" s="301">
        <v>4732.25</v>
      </c>
      <c r="W138" s="299">
        <v>92.27027999999882</v>
      </c>
      <c r="X138" s="299">
        <v>1782.159666901629</v>
      </c>
      <c r="Y138" s="299">
        <v>0</v>
      </c>
      <c r="Z138" s="302">
        <v>6606.6799469016278</v>
      </c>
      <c r="AA138" s="303">
        <v>73281.151105644327</v>
      </c>
      <c r="AB138" s="303">
        <v>6606.6799469016278</v>
      </c>
      <c r="AC138" s="304">
        <v>66674.471158742701</v>
      </c>
      <c r="AD138" s="303">
        <v>169.24053373128021</v>
      </c>
      <c r="AE138" s="303">
        <v>15.25792135543101</v>
      </c>
      <c r="AF138" s="305">
        <v>153.98261237584919</v>
      </c>
    </row>
    <row r="139" spans="1:32" x14ac:dyDescent="0.35">
      <c r="A139" s="322">
        <v>391</v>
      </c>
      <c r="B139" s="323">
        <v>1</v>
      </c>
      <c r="C139" s="324" t="s">
        <v>723</v>
      </c>
      <c r="D139" s="108">
        <v>6</v>
      </c>
      <c r="E139" s="299">
        <v>487</v>
      </c>
      <c r="F139" s="299">
        <v>539.20000000000005</v>
      </c>
      <c r="G139" s="299">
        <v>6176959.6497862404</v>
      </c>
      <c r="H139" s="299">
        <v>11455.785700642136</v>
      </c>
      <c r="I139" s="299">
        <v>300.8</v>
      </c>
      <c r="J139" s="299">
        <v>312338950</v>
      </c>
      <c r="K139" s="300">
        <v>1038360.8710106383</v>
      </c>
      <c r="L139" s="301">
        <v>0</v>
      </c>
      <c r="M139" s="299">
        <v>0</v>
      </c>
      <c r="N139" s="299">
        <v>0</v>
      </c>
      <c r="O139" s="299">
        <v>0</v>
      </c>
      <c r="P139" s="299">
        <v>0</v>
      </c>
      <c r="Q139" s="299">
        <v>0</v>
      </c>
      <c r="R139" s="299">
        <v>0</v>
      </c>
      <c r="S139" s="299">
        <v>0</v>
      </c>
      <c r="T139" s="299">
        <v>0</v>
      </c>
      <c r="U139" s="302">
        <v>0</v>
      </c>
      <c r="V139" s="301">
        <v>0</v>
      </c>
      <c r="W139" s="299">
        <v>0</v>
      </c>
      <c r="X139" s="299">
        <v>0</v>
      </c>
      <c r="Y139" s="299">
        <v>0</v>
      </c>
      <c r="Z139" s="302">
        <v>0</v>
      </c>
      <c r="AA139" s="303">
        <v>0</v>
      </c>
      <c r="AB139" s="303">
        <v>0</v>
      </c>
      <c r="AC139" s="304">
        <v>0</v>
      </c>
      <c r="AD139" s="303">
        <v>0</v>
      </c>
      <c r="AE139" s="303">
        <v>0</v>
      </c>
      <c r="AF139" s="305">
        <v>0</v>
      </c>
    </row>
    <row r="140" spans="1:32" x14ac:dyDescent="0.35">
      <c r="A140" s="322">
        <v>402</v>
      </c>
      <c r="B140" s="323">
        <v>1</v>
      </c>
      <c r="C140" s="324" t="s">
        <v>726</v>
      </c>
      <c r="D140" s="108">
        <v>6</v>
      </c>
      <c r="E140" s="299">
        <v>146.19999999999999</v>
      </c>
      <c r="F140" s="299">
        <v>157.60000000000002</v>
      </c>
      <c r="G140" s="299">
        <v>2806017.0151510402</v>
      </c>
      <c r="H140" s="299">
        <v>17804.676492075127</v>
      </c>
      <c r="I140" s="299">
        <v>152.6</v>
      </c>
      <c r="J140" s="299">
        <v>67276000</v>
      </c>
      <c r="K140" s="300">
        <v>440865.00655307999</v>
      </c>
      <c r="L140" s="301">
        <v>0</v>
      </c>
      <c r="M140" s="299">
        <v>0</v>
      </c>
      <c r="N140" s="299">
        <v>0</v>
      </c>
      <c r="O140" s="299">
        <v>0</v>
      </c>
      <c r="P140" s="299">
        <v>0</v>
      </c>
      <c r="Q140" s="299">
        <v>0</v>
      </c>
      <c r="R140" s="299">
        <v>0</v>
      </c>
      <c r="S140" s="299">
        <v>0</v>
      </c>
      <c r="T140" s="299">
        <v>0</v>
      </c>
      <c r="U140" s="302">
        <v>0</v>
      </c>
      <c r="V140" s="301">
        <v>0</v>
      </c>
      <c r="W140" s="299">
        <v>0</v>
      </c>
      <c r="X140" s="299">
        <v>0</v>
      </c>
      <c r="Y140" s="299">
        <v>0</v>
      </c>
      <c r="Z140" s="302">
        <v>0</v>
      </c>
      <c r="AA140" s="303">
        <v>0</v>
      </c>
      <c r="AB140" s="303">
        <v>0</v>
      </c>
      <c r="AC140" s="304">
        <v>0</v>
      </c>
      <c r="AD140" s="303">
        <v>0</v>
      </c>
      <c r="AE140" s="303">
        <v>0</v>
      </c>
      <c r="AF140" s="305">
        <v>0</v>
      </c>
    </row>
    <row r="141" spans="1:32" x14ac:dyDescent="0.35">
      <c r="A141" s="322">
        <v>403</v>
      </c>
      <c r="B141" s="323">
        <v>1</v>
      </c>
      <c r="C141" s="324" t="s">
        <v>727</v>
      </c>
      <c r="D141" s="108">
        <v>6</v>
      </c>
      <c r="E141" s="299">
        <v>144</v>
      </c>
      <c r="F141" s="299">
        <v>154.19999999999999</v>
      </c>
      <c r="G141" s="299">
        <v>4097422.75664136</v>
      </c>
      <c r="H141" s="299">
        <v>26572.132014535411</v>
      </c>
      <c r="I141" s="299">
        <v>196.6</v>
      </c>
      <c r="J141" s="299">
        <v>68455500</v>
      </c>
      <c r="K141" s="300">
        <v>348196.8463886063</v>
      </c>
      <c r="L141" s="301">
        <v>0</v>
      </c>
      <c r="M141" s="299">
        <v>0</v>
      </c>
      <c r="N141" s="299">
        <v>0</v>
      </c>
      <c r="O141" s="299">
        <v>0</v>
      </c>
      <c r="P141" s="299">
        <v>0</v>
      </c>
      <c r="Q141" s="299">
        <v>0</v>
      </c>
      <c r="R141" s="299">
        <v>0</v>
      </c>
      <c r="S141" s="299">
        <v>0</v>
      </c>
      <c r="T141" s="299">
        <v>0</v>
      </c>
      <c r="U141" s="302">
        <v>0</v>
      </c>
      <c r="V141" s="301">
        <v>0</v>
      </c>
      <c r="W141" s="299">
        <v>0</v>
      </c>
      <c r="X141" s="299">
        <v>0</v>
      </c>
      <c r="Y141" s="299">
        <v>0</v>
      </c>
      <c r="Z141" s="302">
        <v>0</v>
      </c>
      <c r="AA141" s="303">
        <v>0</v>
      </c>
      <c r="AB141" s="303">
        <v>0</v>
      </c>
      <c r="AC141" s="304">
        <v>0</v>
      </c>
      <c r="AD141" s="303">
        <v>0</v>
      </c>
      <c r="AE141" s="303">
        <v>0</v>
      </c>
      <c r="AF141" s="305">
        <v>0</v>
      </c>
    </row>
    <row r="142" spans="1:32" x14ac:dyDescent="0.35">
      <c r="A142" s="322">
        <v>404</v>
      </c>
      <c r="B142" s="323">
        <v>1</v>
      </c>
      <c r="C142" s="324" t="s">
        <v>728</v>
      </c>
      <c r="D142" s="108">
        <v>6</v>
      </c>
      <c r="E142" s="299">
        <v>200</v>
      </c>
      <c r="F142" s="299">
        <v>215.79999999999998</v>
      </c>
      <c r="G142" s="299">
        <v>5603476.10610756</v>
      </c>
      <c r="H142" s="299">
        <v>25966.061659441893</v>
      </c>
      <c r="I142" s="299">
        <v>216.8</v>
      </c>
      <c r="J142" s="299">
        <v>97587600</v>
      </c>
      <c r="K142" s="300">
        <v>450127.30627306271</v>
      </c>
      <c r="L142" s="301">
        <v>0</v>
      </c>
      <c r="M142" s="299">
        <v>0</v>
      </c>
      <c r="N142" s="299">
        <v>0</v>
      </c>
      <c r="O142" s="299">
        <v>0</v>
      </c>
      <c r="P142" s="299">
        <v>0</v>
      </c>
      <c r="Q142" s="299">
        <v>0</v>
      </c>
      <c r="R142" s="299">
        <v>0</v>
      </c>
      <c r="S142" s="299">
        <v>0</v>
      </c>
      <c r="T142" s="299">
        <v>0</v>
      </c>
      <c r="U142" s="302">
        <v>0</v>
      </c>
      <c r="V142" s="301">
        <v>0</v>
      </c>
      <c r="W142" s="299">
        <v>0</v>
      </c>
      <c r="X142" s="299">
        <v>0</v>
      </c>
      <c r="Y142" s="299">
        <v>0</v>
      </c>
      <c r="Z142" s="302">
        <v>0</v>
      </c>
      <c r="AA142" s="303">
        <v>0</v>
      </c>
      <c r="AB142" s="303">
        <v>0</v>
      </c>
      <c r="AC142" s="304">
        <v>0</v>
      </c>
      <c r="AD142" s="303">
        <v>0</v>
      </c>
      <c r="AE142" s="303">
        <v>0</v>
      </c>
      <c r="AF142" s="305">
        <v>0</v>
      </c>
    </row>
    <row r="143" spans="1:32" x14ac:dyDescent="0.35">
      <c r="A143" s="322">
        <v>413</v>
      </c>
      <c r="B143" s="323">
        <v>1</v>
      </c>
      <c r="C143" s="324" t="s">
        <v>729</v>
      </c>
      <c r="D143" s="108">
        <v>4</v>
      </c>
      <c r="E143" s="299">
        <v>2543</v>
      </c>
      <c r="F143" s="299">
        <v>2800.2</v>
      </c>
      <c r="G143" s="299">
        <v>19774841.2391937</v>
      </c>
      <c r="H143" s="299">
        <v>7061.9388755066429</v>
      </c>
      <c r="I143" s="299">
        <v>2835.8</v>
      </c>
      <c r="J143" s="299">
        <v>1146423900</v>
      </c>
      <c r="K143" s="300">
        <v>404268.24881867546</v>
      </c>
      <c r="L143" s="301">
        <v>398157.98376321571</v>
      </c>
      <c r="M143" s="299">
        <v>0</v>
      </c>
      <c r="N143" s="299">
        <v>4232.7909399999771</v>
      </c>
      <c r="O143" s="299">
        <v>13804.413170668297</v>
      </c>
      <c r="P143" s="299">
        <v>7471.3287359190872</v>
      </c>
      <c r="Q143" s="299">
        <v>0</v>
      </c>
      <c r="R143" s="299">
        <v>11930.521096268982</v>
      </c>
      <c r="S143" s="299">
        <v>2420.5389680630965</v>
      </c>
      <c r="T143" s="299">
        <v>778.56520232306582</v>
      </c>
      <c r="U143" s="302">
        <v>438796.14187645819</v>
      </c>
      <c r="V143" s="301">
        <v>25694</v>
      </c>
      <c r="W143" s="299">
        <v>1814.0532600000151</v>
      </c>
      <c r="X143" s="299">
        <v>7289.3912640810013</v>
      </c>
      <c r="Y143" s="299">
        <v>8309.2756636079466</v>
      </c>
      <c r="Z143" s="302">
        <v>43106.720187688959</v>
      </c>
      <c r="AA143" s="303">
        <v>481902.86206414714</v>
      </c>
      <c r="AB143" s="303">
        <v>43106.720187688959</v>
      </c>
      <c r="AC143" s="304">
        <v>438796.14187645819</v>
      </c>
      <c r="AD143" s="303">
        <v>189.50171532211843</v>
      </c>
      <c r="AE143" s="303">
        <v>16.951128662087676</v>
      </c>
      <c r="AF143" s="305">
        <v>172.55058666003075</v>
      </c>
    </row>
    <row r="144" spans="1:32" x14ac:dyDescent="0.35">
      <c r="A144" s="322">
        <v>414</v>
      </c>
      <c r="B144" s="323">
        <v>1</v>
      </c>
      <c r="C144" s="324" t="s">
        <v>730</v>
      </c>
      <c r="D144" s="108">
        <v>6</v>
      </c>
      <c r="E144" s="299">
        <v>458</v>
      </c>
      <c r="F144" s="299">
        <v>505.40000000000003</v>
      </c>
      <c r="G144" s="299">
        <v>6028024.8904006695</v>
      </c>
      <c r="H144" s="299">
        <v>11927.235635933259</v>
      </c>
      <c r="I144" s="299">
        <v>445.99999999999994</v>
      </c>
      <c r="J144" s="299">
        <v>144621700</v>
      </c>
      <c r="K144" s="300">
        <v>324263.90134529152</v>
      </c>
      <c r="L144" s="301">
        <v>0</v>
      </c>
      <c r="M144" s="299">
        <v>0</v>
      </c>
      <c r="N144" s="299">
        <v>0</v>
      </c>
      <c r="O144" s="299">
        <v>0</v>
      </c>
      <c r="P144" s="299">
        <v>0</v>
      </c>
      <c r="Q144" s="299">
        <v>0</v>
      </c>
      <c r="R144" s="299">
        <v>0</v>
      </c>
      <c r="S144" s="299">
        <v>0</v>
      </c>
      <c r="T144" s="299">
        <v>0</v>
      </c>
      <c r="U144" s="302">
        <v>0</v>
      </c>
      <c r="V144" s="301">
        <v>0</v>
      </c>
      <c r="W144" s="299">
        <v>0</v>
      </c>
      <c r="X144" s="299">
        <v>0</v>
      </c>
      <c r="Y144" s="299">
        <v>0</v>
      </c>
      <c r="Z144" s="302">
        <v>0</v>
      </c>
      <c r="AA144" s="303">
        <v>0</v>
      </c>
      <c r="AB144" s="303">
        <v>0</v>
      </c>
      <c r="AC144" s="304">
        <v>0</v>
      </c>
      <c r="AD144" s="303">
        <v>0</v>
      </c>
      <c r="AE144" s="303">
        <v>0</v>
      </c>
      <c r="AF144" s="305">
        <v>0</v>
      </c>
    </row>
    <row r="145" spans="1:32" x14ac:dyDescent="0.35">
      <c r="A145" s="322">
        <v>415</v>
      </c>
      <c r="B145" s="323">
        <v>1</v>
      </c>
      <c r="C145" s="324" t="s">
        <v>731</v>
      </c>
      <c r="D145" s="108">
        <v>6</v>
      </c>
      <c r="E145" s="299">
        <v>190.2</v>
      </c>
      <c r="F145" s="299">
        <v>202</v>
      </c>
      <c r="G145" s="299">
        <v>2743063.6514296201</v>
      </c>
      <c r="H145" s="299">
        <v>13579.523026879308</v>
      </c>
      <c r="I145" s="299">
        <v>183.40000000000003</v>
      </c>
      <c r="J145" s="299">
        <v>78423600</v>
      </c>
      <c r="K145" s="300">
        <v>427609.59651035978</v>
      </c>
      <c r="L145" s="301">
        <v>0</v>
      </c>
      <c r="M145" s="299">
        <v>0</v>
      </c>
      <c r="N145" s="299">
        <v>0</v>
      </c>
      <c r="O145" s="299">
        <v>0</v>
      </c>
      <c r="P145" s="299">
        <v>0</v>
      </c>
      <c r="Q145" s="299">
        <v>0</v>
      </c>
      <c r="R145" s="299">
        <v>0</v>
      </c>
      <c r="S145" s="299">
        <v>0</v>
      </c>
      <c r="T145" s="299">
        <v>0</v>
      </c>
      <c r="U145" s="302">
        <v>0</v>
      </c>
      <c r="V145" s="301">
        <v>0</v>
      </c>
      <c r="W145" s="299">
        <v>0</v>
      </c>
      <c r="X145" s="299">
        <v>0</v>
      </c>
      <c r="Y145" s="299">
        <v>0</v>
      </c>
      <c r="Z145" s="302">
        <v>0</v>
      </c>
      <c r="AA145" s="303">
        <v>0</v>
      </c>
      <c r="AB145" s="303">
        <v>0</v>
      </c>
      <c r="AC145" s="304">
        <v>0</v>
      </c>
      <c r="AD145" s="303">
        <v>0</v>
      </c>
      <c r="AE145" s="303">
        <v>0</v>
      </c>
      <c r="AF145" s="305">
        <v>0</v>
      </c>
    </row>
    <row r="146" spans="1:32" x14ac:dyDescent="0.35">
      <c r="A146" s="322">
        <v>423</v>
      </c>
      <c r="B146" s="323">
        <v>1</v>
      </c>
      <c r="C146" s="324" t="s">
        <v>732</v>
      </c>
      <c r="D146" s="108">
        <v>4</v>
      </c>
      <c r="E146" s="299">
        <v>2521</v>
      </c>
      <c r="F146" s="299">
        <v>2764.2000000000003</v>
      </c>
      <c r="G146" s="299">
        <v>20605522.5328377</v>
      </c>
      <c r="H146" s="299">
        <v>7454.4253428976554</v>
      </c>
      <c r="I146" s="299">
        <v>2960.2</v>
      </c>
      <c r="J146" s="299">
        <v>1425337150</v>
      </c>
      <c r="K146" s="300">
        <v>481500.28714276064</v>
      </c>
      <c r="L146" s="301">
        <v>0</v>
      </c>
      <c r="M146" s="299">
        <v>0</v>
      </c>
      <c r="N146" s="299">
        <v>0</v>
      </c>
      <c r="O146" s="299">
        <v>0</v>
      </c>
      <c r="P146" s="299">
        <v>0</v>
      </c>
      <c r="Q146" s="299">
        <v>0</v>
      </c>
      <c r="R146" s="299">
        <v>0</v>
      </c>
      <c r="S146" s="299">
        <v>0</v>
      </c>
      <c r="T146" s="299">
        <v>0</v>
      </c>
      <c r="U146" s="302">
        <v>0</v>
      </c>
      <c r="V146" s="301">
        <v>0</v>
      </c>
      <c r="W146" s="299">
        <v>0</v>
      </c>
      <c r="X146" s="299">
        <v>0</v>
      </c>
      <c r="Y146" s="299">
        <v>0</v>
      </c>
      <c r="Z146" s="302">
        <v>0</v>
      </c>
      <c r="AA146" s="303">
        <v>0</v>
      </c>
      <c r="AB146" s="303">
        <v>0</v>
      </c>
      <c r="AC146" s="304">
        <v>0</v>
      </c>
      <c r="AD146" s="303">
        <v>0</v>
      </c>
      <c r="AE146" s="303">
        <v>0</v>
      </c>
      <c r="AF146" s="305">
        <v>0</v>
      </c>
    </row>
    <row r="147" spans="1:32" x14ac:dyDescent="0.35">
      <c r="A147" s="322">
        <v>424</v>
      </c>
      <c r="B147" s="323">
        <v>1</v>
      </c>
      <c r="C147" s="324" t="s">
        <v>733</v>
      </c>
      <c r="D147" s="108">
        <v>6</v>
      </c>
      <c r="E147" s="299">
        <v>474</v>
      </c>
      <c r="F147" s="299">
        <v>521.6</v>
      </c>
      <c r="G147" s="299">
        <v>3522294.6179310898</v>
      </c>
      <c r="H147" s="299">
        <v>6752.8654484875187</v>
      </c>
      <c r="I147" s="299">
        <v>521.6</v>
      </c>
      <c r="J147" s="299">
        <v>242791900</v>
      </c>
      <c r="K147" s="300">
        <v>465475.26840490795</v>
      </c>
      <c r="L147" s="301">
        <v>0</v>
      </c>
      <c r="M147" s="299">
        <v>0</v>
      </c>
      <c r="N147" s="299">
        <v>0</v>
      </c>
      <c r="O147" s="299">
        <v>0</v>
      </c>
      <c r="P147" s="299">
        <v>0</v>
      </c>
      <c r="Q147" s="299">
        <v>0</v>
      </c>
      <c r="R147" s="299">
        <v>0</v>
      </c>
      <c r="S147" s="299">
        <v>0</v>
      </c>
      <c r="T147" s="299">
        <v>0</v>
      </c>
      <c r="U147" s="302">
        <v>0</v>
      </c>
      <c r="V147" s="301">
        <v>0</v>
      </c>
      <c r="W147" s="299">
        <v>0</v>
      </c>
      <c r="X147" s="299">
        <v>0</v>
      </c>
      <c r="Y147" s="299">
        <v>0</v>
      </c>
      <c r="Z147" s="302">
        <v>0</v>
      </c>
      <c r="AA147" s="303">
        <v>0</v>
      </c>
      <c r="AB147" s="303">
        <v>0</v>
      </c>
      <c r="AC147" s="304">
        <v>0</v>
      </c>
      <c r="AD147" s="303">
        <v>0</v>
      </c>
      <c r="AE147" s="303">
        <v>0</v>
      </c>
      <c r="AF147" s="305">
        <v>0</v>
      </c>
    </row>
    <row r="148" spans="1:32" x14ac:dyDescent="0.35">
      <c r="A148" s="322">
        <v>432</v>
      </c>
      <c r="B148" s="323">
        <v>1</v>
      </c>
      <c r="C148" s="324" t="s">
        <v>734</v>
      </c>
      <c r="D148" s="108">
        <v>6</v>
      </c>
      <c r="E148" s="299">
        <v>608</v>
      </c>
      <c r="F148" s="299">
        <v>660.60000000000014</v>
      </c>
      <c r="G148" s="299">
        <v>4204485.9561515199</v>
      </c>
      <c r="H148" s="299">
        <v>6364.6472239653631</v>
      </c>
      <c r="I148" s="299">
        <v>783.6</v>
      </c>
      <c r="J148" s="299">
        <v>113581100</v>
      </c>
      <c r="K148" s="300">
        <v>144947.80500255231</v>
      </c>
      <c r="L148" s="301">
        <v>0</v>
      </c>
      <c r="M148" s="299">
        <v>0</v>
      </c>
      <c r="N148" s="299">
        <v>0</v>
      </c>
      <c r="O148" s="299">
        <v>0</v>
      </c>
      <c r="P148" s="299">
        <v>0</v>
      </c>
      <c r="Q148" s="299">
        <v>0</v>
      </c>
      <c r="R148" s="299">
        <v>0</v>
      </c>
      <c r="S148" s="299">
        <v>0</v>
      </c>
      <c r="T148" s="299">
        <v>0</v>
      </c>
      <c r="U148" s="302">
        <v>0</v>
      </c>
      <c r="V148" s="301">
        <v>0</v>
      </c>
      <c r="W148" s="299">
        <v>0</v>
      </c>
      <c r="X148" s="299">
        <v>0</v>
      </c>
      <c r="Y148" s="299">
        <v>0</v>
      </c>
      <c r="Z148" s="302">
        <v>0</v>
      </c>
      <c r="AA148" s="303">
        <v>0</v>
      </c>
      <c r="AB148" s="303">
        <v>0</v>
      </c>
      <c r="AC148" s="304">
        <v>0</v>
      </c>
      <c r="AD148" s="303">
        <v>0</v>
      </c>
      <c r="AE148" s="303">
        <v>0</v>
      </c>
      <c r="AF148" s="305">
        <v>0</v>
      </c>
    </row>
    <row r="149" spans="1:32" x14ac:dyDescent="0.35">
      <c r="A149" s="322">
        <v>435</v>
      </c>
      <c r="B149" s="323">
        <v>1</v>
      </c>
      <c r="C149" s="324" t="s">
        <v>1012</v>
      </c>
      <c r="D149" s="108">
        <v>6</v>
      </c>
      <c r="E149" s="299">
        <v>727</v>
      </c>
      <c r="F149" s="299">
        <v>782.5999999999998</v>
      </c>
      <c r="G149" s="299">
        <v>6437243.01920023</v>
      </c>
      <c r="H149" s="299">
        <v>8225.4574740611188</v>
      </c>
      <c r="I149" s="299">
        <v>745.59999999999991</v>
      </c>
      <c r="J149" s="299">
        <v>162220700</v>
      </c>
      <c r="K149" s="300">
        <v>217570.68133047214</v>
      </c>
      <c r="L149" s="301">
        <v>0</v>
      </c>
      <c r="M149" s="299">
        <v>0</v>
      </c>
      <c r="N149" s="299">
        <v>0</v>
      </c>
      <c r="O149" s="299">
        <v>0</v>
      </c>
      <c r="P149" s="299">
        <v>0</v>
      </c>
      <c r="Q149" s="299">
        <v>0</v>
      </c>
      <c r="R149" s="299">
        <v>0</v>
      </c>
      <c r="S149" s="299">
        <v>0</v>
      </c>
      <c r="T149" s="299">
        <v>0</v>
      </c>
      <c r="U149" s="302">
        <v>0</v>
      </c>
      <c r="V149" s="301">
        <v>0</v>
      </c>
      <c r="W149" s="299">
        <v>0</v>
      </c>
      <c r="X149" s="299">
        <v>0</v>
      </c>
      <c r="Y149" s="299">
        <v>0</v>
      </c>
      <c r="Z149" s="302">
        <v>0</v>
      </c>
      <c r="AA149" s="303">
        <v>0</v>
      </c>
      <c r="AB149" s="303">
        <v>0</v>
      </c>
      <c r="AC149" s="304">
        <v>0</v>
      </c>
      <c r="AD149" s="303">
        <v>0</v>
      </c>
      <c r="AE149" s="303">
        <v>0</v>
      </c>
      <c r="AF149" s="305">
        <v>0</v>
      </c>
    </row>
    <row r="150" spans="1:32" x14ac:dyDescent="0.35">
      <c r="A150" s="322">
        <v>441</v>
      </c>
      <c r="B150" s="323">
        <v>1</v>
      </c>
      <c r="C150" s="324" t="s">
        <v>735</v>
      </c>
      <c r="D150" s="108">
        <v>6</v>
      </c>
      <c r="E150" s="299">
        <v>431</v>
      </c>
      <c r="F150" s="299">
        <v>473.4</v>
      </c>
      <c r="G150" s="299">
        <v>4694704.7705904003</v>
      </c>
      <c r="H150" s="299">
        <v>9916.9936007401793</v>
      </c>
      <c r="I150" s="299">
        <v>302.60000000000002</v>
      </c>
      <c r="J150" s="299">
        <v>181764400</v>
      </c>
      <c r="K150" s="300">
        <v>600675.47918043623</v>
      </c>
      <c r="L150" s="301">
        <v>0</v>
      </c>
      <c r="M150" s="299">
        <v>0</v>
      </c>
      <c r="N150" s="299">
        <v>0</v>
      </c>
      <c r="O150" s="299">
        <v>0</v>
      </c>
      <c r="P150" s="299">
        <v>0</v>
      </c>
      <c r="Q150" s="299">
        <v>0</v>
      </c>
      <c r="R150" s="299">
        <v>0</v>
      </c>
      <c r="S150" s="299">
        <v>0</v>
      </c>
      <c r="T150" s="299">
        <v>0</v>
      </c>
      <c r="U150" s="302">
        <v>0</v>
      </c>
      <c r="V150" s="301">
        <v>0</v>
      </c>
      <c r="W150" s="299">
        <v>0</v>
      </c>
      <c r="X150" s="299">
        <v>0</v>
      </c>
      <c r="Y150" s="299">
        <v>0</v>
      </c>
      <c r="Z150" s="302">
        <v>0</v>
      </c>
      <c r="AA150" s="303">
        <v>0</v>
      </c>
      <c r="AB150" s="303">
        <v>0</v>
      </c>
      <c r="AC150" s="304">
        <v>0</v>
      </c>
      <c r="AD150" s="303">
        <v>0</v>
      </c>
      <c r="AE150" s="303">
        <v>0</v>
      </c>
      <c r="AF150" s="305">
        <v>0</v>
      </c>
    </row>
    <row r="151" spans="1:32" x14ac:dyDescent="0.35">
      <c r="A151" s="322">
        <v>447</v>
      </c>
      <c r="B151" s="323">
        <v>1</v>
      </c>
      <c r="C151" s="324" t="s">
        <v>736</v>
      </c>
      <c r="D151" s="108">
        <v>6</v>
      </c>
      <c r="E151" s="299">
        <v>143</v>
      </c>
      <c r="F151" s="299">
        <v>157</v>
      </c>
      <c r="G151" s="299">
        <v>1755971.0776154799</v>
      </c>
      <c r="H151" s="299">
        <v>11184.529156786497</v>
      </c>
      <c r="I151" s="299">
        <v>111.4</v>
      </c>
      <c r="J151" s="299">
        <v>38682400</v>
      </c>
      <c r="K151" s="300">
        <v>347238.77917414717</v>
      </c>
      <c r="L151" s="301">
        <v>0</v>
      </c>
      <c r="M151" s="299">
        <v>0</v>
      </c>
      <c r="N151" s="299">
        <v>0</v>
      </c>
      <c r="O151" s="299">
        <v>0</v>
      </c>
      <c r="P151" s="299">
        <v>0</v>
      </c>
      <c r="Q151" s="299">
        <v>0</v>
      </c>
      <c r="R151" s="299">
        <v>0</v>
      </c>
      <c r="S151" s="299">
        <v>0</v>
      </c>
      <c r="T151" s="299">
        <v>0</v>
      </c>
      <c r="U151" s="302">
        <v>0</v>
      </c>
      <c r="V151" s="301">
        <v>0</v>
      </c>
      <c r="W151" s="299">
        <v>0</v>
      </c>
      <c r="X151" s="299">
        <v>0</v>
      </c>
      <c r="Y151" s="299">
        <v>0</v>
      </c>
      <c r="Z151" s="302">
        <v>0</v>
      </c>
      <c r="AA151" s="303">
        <v>0</v>
      </c>
      <c r="AB151" s="303">
        <v>0</v>
      </c>
      <c r="AC151" s="304">
        <v>0</v>
      </c>
      <c r="AD151" s="303">
        <v>0</v>
      </c>
      <c r="AE151" s="303">
        <v>0</v>
      </c>
      <c r="AF151" s="305">
        <v>0</v>
      </c>
    </row>
    <row r="152" spans="1:32" x14ac:dyDescent="0.35">
      <c r="A152" s="322">
        <v>458</v>
      </c>
      <c r="B152" s="323">
        <v>1</v>
      </c>
      <c r="C152" s="324" t="s">
        <v>737</v>
      </c>
      <c r="D152" s="108">
        <v>6</v>
      </c>
      <c r="E152" s="299">
        <v>232</v>
      </c>
      <c r="F152" s="299">
        <v>250.6</v>
      </c>
      <c r="G152" s="299">
        <v>6359298.4296463104</v>
      </c>
      <c r="H152" s="299">
        <v>25376.290621094617</v>
      </c>
      <c r="I152" s="299">
        <v>290.8</v>
      </c>
      <c r="J152" s="299">
        <v>107652025</v>
      </c>
      <c r="K152" s="300">
        <v>370192.65818431909</v>
      </c>
      <c r="L152" s="301">
        <v>0</v>
      </c>
      <c r="M152" s="299">
        <v>0</v>
      </c>
      <c r="N152" s="299">
        <v>0</v>
      </c>
      <c r="O152" s="299">
        <v>0</v>
      </c>
      <c r="P152" s="299">
        <v>0</v>
      </c>
      <c r="Q152" s="299">
        <v>0</v>
      </c>
      <c r="R152" s="299">
        <v>0</v>
      </c>
      <c r="S152" s="299">
        <v>0</v>
      </c>
      <c r="T152" s="299">
        <v>0</v>
      </c>
      <c r="U152" s="302">
        <v>0</v>
      </c>
      <c r="V152" s="301">
        <v>0</v>
      </c>
      <c r="W152" s="299">
        <v>0</v>
      </c>
      <c r="X152" s="299">
        <v>0</v>
      </c>
      <c r="Y152" s="299">
        <v>0</v>
      </c>
      <c r="Z152" s="302">
        <v>0</v>
      </c>
      <c r="AA152" s="303">
        <v>0</v>
      </c>
      <c r="AB152" s="303">
        <v>0</v>
      </c>
      <c r="AC152" s="304">
        <v>0</v>
      </c>
      <c r="AD152" s="303">
        <v>0</v>
      </c>
      <c r="AE152" s="303">
        <v>0</v>
      </c>
      <c r="AF152" s="305">
        <v>0</v>
      </c>
    </row>
    <row r="153" spans="1:32" x14ac:dyDescent="0.35">
      <c r="A153" s="322">
        <v>463</v>
      </c>
      <c r="B153" s="323">
        <v>1</v>
      </c>
      <c r="C153" s="324" t="s">
        <v>738</v>
      </c>
      <c r="D153" s="108">
        <v>6</v>
      </c>
      <c r="E153" s="299">
        <v>931</v>
      </c>
      <c r="F153" s="299">
        <v>1030.3999999999999</v>
      </c>
      <c r="G153" s="299">
        <v>6832181.5433323598</v>
      </c>
      <c r="H153" s="299">
        <v>6630.6109698489527</v>
      </c>
      <c r="I153" s="299">
        <v>874</v>
      </c>
      <c r="J153" s="299">
        <v>359278100</v>
      </c>
      <c r="K153" s="300">
        <v>411073.34096109838</v>
      </c>
      <c r="L153" s="301">
        <v>0</v>
      </c>
      <c r="M153" s="299">
        <v>0</v>
      </c>
      <c r="N153" s="299">
        <v>0</v>
      </c>
      <c r="O153" s="299">
        <v>0</v>
      </c>
      <c r="P153" s="299">
        <v>0</v>
      </c>
      <c r="Q153" s="299">
        <v>0</v>
      </c>
      <c r="R153" s="299">
        <v>0</v>
      </c>
      <c r="S153" s="299">
        <v>0</v>
      </c>
      <c r="T153" s="299">
        <v>0</v>
      </c>
      <c r="U153" s="302">
        <v>0</v>
      </c>
      <c r="V153" s="301">
        <v>0</v>
      </c>
      <c r="W153" s="299">
        <v>0</v>
      </c>
      <c r="X153" s="299">
        <v>0</v>
      </c>
      <c r="Y153" s="299">
        <v>0</v>
      </c>
      <c r="Z153" s="302">
        <v>0</v>
      </c>
      <c r="AA153" s="303">
        <v>0</v>
      </c>
      <c r="AB153" s="303">
        <v>0</v>
      </c>
      <c r="AC153" s="304">
        <v>0</v>
      </c>
      <c r="AD153" s="303">
        <v>0</v>
      </c>
      <c r="AE153" s="303">
        <v>0</v>
      </c>
      <c r="AF153" s="305">
        <v>0</v>
      </c>
    </row>
    <row r="154" spans="1:32" x14ac:dyDescent="0.35">
      <c r="A154" s="322">
        <v>465</v>
      </c>
      <c r="B154" s="323">
        <v>1</v>
      </c>
      <c r="C154" s="324" t="s">
        <v>739</v>
      </c>
      <c r="D154" s="108">
        <v>5</v>
      </c>
      <c r="E154" s="299">
        <v>1555</v>
      </c>
      <c r="F154" s="299">
        <v>1700</v>
      </c>
      <c r="G154" s="299">
        <v>14349836.7169176</v>
      </c>
      <c r="H154" s="299">
        <v>8441.0804217162349</v>
      </c>
      <c r="I154" s="299">
        <v>1971.9999999999998</v>
      </c>
      <c r="J154" s="299">
        <v>842100400</v>
      </c>
      <c r="K154" s="300">
        <v>427028.60040567955</v>
      </c>
      <c r="L154" s="301">
        <v>0</v>
      </c>
      <c r="M154" s="299">
        <v>0</v>
      </c>
      <c r="N154" s="299">
        <v>0</v>
      </c>
      <c r="O154" s="299">
        <v>0</v>
      </c>
      <c r="P154" s="299">
        <v>0</v>
      </c>
      <c r="Q154" s="299">
        <v>0</v>
      </c>
      <c r="R154" s="299">
        <v>0</v>
      </c>
      <c r="S154" s="299">
        <v>0</v>
      </c>
      <c r="T154" s="299">
        <v>0</v>
      </c>
      <c r="U154" s="302">
        <v>0</v>
      </c>
      <c r="V154" s="301">
        <v>0</v>
      </c>
      <c r="W154" s="299">
        <v>0</v>
      </c>
      <c r="X154" s="299">
        <v>0</v>
      </c>
      <c r="Y154" s="299">
        <v>0</v>
      </c>
      <c r="Z154" s="302">
        <v>0</v>
      </c>
      <c r="AA154" s="303">
        <v>0</v>
      </c>
      <c r="AB154" s="303">
        <v>0</v>
      </c>
      <c r="AC154" s="304">
        <v>0</v>
      </c>
      <c r="AD154" s="303">
        <v>0</v>
      </c>
      <c r="AE154" s="303">
        <v>0</v>
      </c>
      <c r="AF154" s="305">
        <v>0</v>
      </c>
    </row>
    <row r="155" spans="1:32" x14ac:dyDescent="0.35">
      <c r="A155" s="322">
        <v>466</v>
      </c>
      <c r="B155" s="323">
        <v>1</v>
      </c>
      <c r="C155" s="324" t="s">
        <v>740</v>
      </c>
      <c r="D155" s="108">
        <v>4</v>
      </c>
      <c r="E155" s="299">
        <v>2163</v>
      </c>
      <c r="F155" s="299">
        <v>2374.8000000000002</v>
      </c>
      <c r="G155" s="299">
        <v>13143533.850515001</v>
      </c>
      <c r="H155" s="299">
        <v>5534.5855863714833</v>
      </c>
      <c r="I155" s="299">
        <v>2164.4</v>
      </c>
      <c r="J155" s="299">
        <v>817422250</v>
      </c>
      <c r="K155" s="300">
        <v>377666.90537793381</v>
      </c>
      <c r="L155" s="301">
        <v>0</v>
      </c>
      <c r="M155" s="299">
        <v>0</v>
      </c>
      <c r="N155" s="299">
        <v>0</v>
      </c>
      <c r="O155" s="299">
        <v>0</v>
      </c>
      <c r="P155" s="299">
        <v>0</v>
      </c>
      <c r="Q155" s="299">
        <v>0</v>
      </c>
      <c r="R155" s="299">
        <v>0</v>
      </c>
      <c r="S155" s="299">
        <v>0</v>
      </c>
      <c r="T155" s="299">
        <v>0</v>
      </c>
      <c r="U155" s="302">
        <v>0</v>
      </c>
      <c r="V155" s="301">
        <v>0</v>
      </c>
      <c r="W155" s="299">
        <v>0</v>
      </c>
      <c r="X155" s="299">
        <v>0</v>
      </c>
      <c r="Y155" s="299">
        <v>0</v>
      </c>
      <c r="Z155" s="302">
        <v>0</v>
      </c>
      <c r="AA155" s="303">
        <v>0</v>
      </c>
      <c r="AB155" s="303">
        <v>0</v>
      </c>
      <c r="AC155" s="304">
        <v>0</v>
      </c>
      <c r="AD155" s="303">
        <v>0</v>
      </c>
      <c r="AE155" s="303">
        <v>0</v>
      </c>
      <c r="AF155" s="305">
        <v>0</v>
      </c>
    </row>
    <row r="156" spans="1:32" x14ac:dyDescent="0.35">
      <c r="A156" s="322">
        <v>473</v>
      </c>
      <c r="B156" s="323">
        <v>1</v>
      </c>
      <c r="C156" s="324" t="s">
        <v>741</v>
      </c>
      <c r="D156" s="108">
        <v>6</v>
      </c>
      <c r="E156" s="299">
        <v>385.8</v>
      </c>
      <c r="F156" s="299">
        <v>428.2</v>
      </c>
      <c r="G156" s="299">
        <v>6060359.0117582902</v>
      </c>
      <c r="H156" s="299">
        <v>14153.103717324359</v>
      </c>
      <c r="I156" s="299">
        <v>320.00000000000006</v>
      </c>
      <c r="J156" s="299">
        <v>286620870</v>
      </c>
      <c r="K156" s="300">
        <v>895690.21874999988</v>
      </c>
      <c r="L156" s="301">
        <v>11794.581603331273</v>
      </c>
      <c r="M156" s="299">
        <v>0</v>
      </c>
      <c r="N156" s="299">
        <v>0</v>
      </c>
      <c r="O156" s="299">
        <v>0</v>
      </c>
      <c r="P156" s="299">
        <v>0</v>
      </c>
      <c r="Q156" s="299">
        <v>0</v>
      </c>
      <c r="R156" s="299">
        <v>0</v>
      </c>
      <c r="S156" s="299">
        <v>69.734575032293975</v>
      </c>
      <c r="T156" s="299">
        <v>22.430092733593085</v>
      </c>
      <c r="U156" s="302">
        <v>11886.746271097161</v>
      </c>
      <c r="V156" s="301">
        <v>1716</v>
      </c>
      <c r="W156" s="299">
        <v>0</v>
      </c>
      <c r="X156" s="299">
        <v>459.79999999998836</v>
      </c>
      <c r="Y156" s="299">
        <v>0</v>
      </c>
      <c r="Z156" s="302">
        <v>2175.7999999999884</v>
      </c>
      <c r="AA156" s="303">
        <v>14062.54627109715</v>
      </c>
      <c r="AB156" s="303">
        <v>2175.7999999999884</v>
      </c>
      <c r="AC156" s="304">
        <v>11886.746271097161</v>
      </c>
      <c r="AD156" s="303">
        <v>36.4503532169444</v>
      </c>
      <c r="AE156" s="303">
        <v>5.6397096941420122</v>
      </c>
      <c r="AF156" s="305">
        <v>30.810643522802387</v>
      </c>
    </row>
    <row r="157" spans="1:32" x14ac:dyDescent="0.35">
      <c r="A157" s="322">
        <v>477</v>
      </c>
      <c r="B157" s="323">
        <v>1</v>
      </c>
      <c r="C157" s="324" t="s">
        <v>742</v>
      </c>
      <c r="D157" s="108">
        <v>4</v>
      </c>
      <c r="E157" s="299">
        <v>3114</v>
      </c>
      <c r="F157" s="299">
        <v>3415.0000000000005</v>
      </c>
      <c r="G157" s="299">
        <v>21105476.708349399</v>
      </c>
      <c r="H157" s="299">
        <v>6180.2274402194425</v>
      </c>
      <c r="I157" s="299">
        <v>3638.3999999999996</v>
      </c>
      <c r="J157" s="299">
        <v>1720048699</v>
      </c>
      <c r="K157" s="300">
        <v>472748.65297933161</v>
      </c>
      <c r="L157" s="301">
        <v>0</v>
      </c>
      <c r="M157" s="299">
        <v>0</v>
      </c>
      <c r="N157" s="299">
        <v>0</v>
      </c>
      <c r="O157" s="299">
        <v>0</v>
      </c>
      <c r="P157" s="299">
        <v>0</v>
      </c>
      <c r="Q157" s="299">
        <v>0</v>
      </c>
      <c r="R157" s="299">
        <v>0</v>
      </c>
      <c r="S157" s="299">
        <v>0</v>
      </c>
      <c r="T157" s="299">
        <v>0</v>
      </c>
      <c r="U157" s="302">
        <v>0</v>
      </c>
      <c r="V157" s="301">
        <v>0</v>
      </c>
      <c r="W157" s="299">
        <v>0</v>
      </c>
      <c r="X157" s="299">
        <v>0</v>
      </c>
      <c r="Y157" s="299">
        <v>0</v>
      </c>
      <c r="Z157" s="302">
        <v>0</v>
      </c>
      <c r="AA157" s="303">
        <v>0</v>
      </c>
      <c r="AB157" s="303">
        <v>0</v>
      </c>
      <c r="AC157" s="304">
        <v>0</v>
      </c>
      <c r="AD157" s="303">
        <v>0</v>
      </c>
      <c r="AE157" s="303">
        <v>0</v>
      </c>
      <c r="AF157" s="305">
        <v>0</v>
      </c>
    </row>
    <row r="158" spans="1:32" x14ac:dyDescent="0.35">
      <c r="A158" s="322">
        <v>480</v>
      </c>
      <c r="B158" s="323">
        <v>1</v>
      </c>
      <c r="C158" s="324" t="s">
        <v>743</v>
      </c>
      <c r="D158" s="108">
        <v>6</v>
      </c>
      <c r="E158" s="299">
        <v>631.4</v>
      </c>
      <c r="F158" s="299">
        <v>684.4</v>
      </c>
      <c r="G158" s="299">
        <v>7892102.3284581704</v>
      </c>
      <c r="H158" s="299">
        <v>11531.417779746012</v>
      </c>
      <c r="I158" s="299">
        <v>792.00000000000011</v>
      </c>
      <c r="J158" s="299">
        <v>337977350</v>
      </c>
      <c r="K158" s="300">
        <v>426739.07828282821</v>
      </c>
      <c r="L158" s="301">
        <v>0</v>
      </c>
      <c r="M158" s="299">
        <v>0</v>
      </c>
      <c r="N158" s="299">
        <v>0</v>
      </c>
      <c r="O158" s="299">
        <v>0</v>
      </c>
      <c r="P158" s="299">
        <v>0</v>
      </c>
      <c r="Q158" s="299">
        <v>0</v>
      </c>
      <c r="R158" s="299">
        <v>0</v>
      </c>
      <c r="S158" s="299">
        <v>0</v>
      </c>
      <c r="T158" s="299">
        <v>0</v>
      </c>
      <c r="U158" s="302">
        <v>0</v>
      </c>
      <c r="V158" s="301">
        <v>0</v>
      </c>
      <c r="W158" s="299">
        <v>0</v>
      </c>
      <c r="X158" s="299">
        <v>0</v>
      </c>
      <c r="Y158" s="299">
        <v>0</v>
      </c>
      <c r="Z158" s="302">
        <v>0</v>
      </c>
      <c r="AA158" s="303">
        <v>0</v>
      </c>
      <c r="AB158" s="303">
        <v>0</v>
      </c>
      <c r="AC158" s="304">
        <v>0</v>
      </c>
      <c r="AD158" s="303">
        <v>0</v>
      </c>
      <c r="AE158" s="303">
        <v>0</v>
      </c>
      <c r="AF158" s="305">
        <v>0</v>
      </c>
    </row>
    <row r="159" spans="1:32" x14ac:dyDescent="0.35">
      <c r="A159" s="322">
        <v>482</v>
      </c>
      <c r="B159" s="323">
        <v>1</v>
      </c>
      <c r="C159" s="324" t="s">
        <v>744</v>
      </c>
      <c r="D159" s="108">
        <v>4</v>
      </c>
      <c r="E159" s="299">
        <v>2286</v>
      </c>
      <c r="F159" s="299">
        <v>2510.1999999999998</v>
      </c>
      <c r="G159" s="299">
        <v>16015857.860179501</v>
      </c>
      <c r="H159" s="299">
        <v>6380.3114732608965</v>
      </c>
      <c r="I159" s="299">
        <v>2742.4</v>
      </c>
      <c r="J159" s="299">
        <v>1163348850</v>
      </c>
      <c r="K159" s="300">
        <v>424208.3029463244</v>
      </c>
      <c r="L159" s="301">
        <v>0</v>
      </c>
      <c r="M159" s="299">
        <v>0</v>
      </c>
      <c r="N159" s="299">
        <v>0</v>
      </c>
      <c r="O159" s="299">
        <v>0</v>
      </c>
      <c r="P159" s="299">
        <v>0</v>
      </c>
      <c r="Q159" s="299">
        <v>0</v>
      </c>
      <c r="R159" s="299">
        <v>0</v>
      </c>
      <c r="S159" s="299">
        <v>0</v>
      </c>
      <c r="T159" s="299">
        <v>0</v>
      </c>
      <c r="U159" s="302">
        <v>0</v>
      </c>
      <c r="V159" s="301">
        <v>0</v>
      </c>
      <c r="W159" s="299">
        <v>0</v>
      </c>
      <c r="X159" s="299">
        <v>0</v>
      </c>
      <c r="Y159" s="299">
        <v>0</v>
      </c>
      <c r="Z159" s="302">
        <v>0</v>
      </c>
      <c r="AA159" s="303">
        <v>0</v>
      </c>
      <c r="AB159" s="303">
        <v>0</v>
      </c>
      <c r="AC159" s="304">
        <v>0</v>
      </c>
      <c r="AD159" s="303">
        <v>0</v>
      </c>
      <c r="AE159" s="303">
        <v>0</v>
      </c>
      <c r="AF159" s="305">
        <v>0</v>
      </c>
    </row>
    <row r="160" spans="1:32" x14ac:dyDescent="0.35">
      <c r="A160" s="322">
        <v>484</v>
      </c>
      <c r="B160" s="323">
        <v>1</v>
      </c>
      <c r="C160" s="324" t="s">
        <v>745</v>
      </c>
      <c r="D160" s="108">
        <v>5</v>
      </c>
      <c r="E160" s="299">
        <v>1235</v>
      </c>
      <c r="F160" s="299">
        <v>1363.7999999999997</v>
      </c>
      <c r="G160" s="299">
        <v>5918761.2218577797</v>
      </c>
      <c r="H160" s="299">
        <v>4339.9041075361347</v>
      </c>
      <c r="I160" s="299">
        <v>1012.4000000000001</v>
      </c>
      <c r="J160" s="299">
        <v>329072100</v>
      </c>
      <c r="K160" s="300">
        <v>325041.58435401024</v>
      </c>
      <c r="L160" s="301">
        <v>0</v>
      </c>
      <c r="M160" s="299">
        <v>0</v>
      </c>
      <c r="N160" s="299">
        <v>0</v>
      </c>
      <c r="O160" s="299">
        <v>0</v>
      </c>
      <c r="P160" s="299">
        <v>0</v>
      </c>
      <c r="Q160" s="299">
        <v>0</v>
      </c>
      <c r="R160" s="299">
        <v>0</v>
      </c>
      <c r="S160" s="299">
        <v>0</v>
      </c>
      <c r="T160" s="299">
        <v>0</v>
      </c>
      <c r="U160" s="302">
        <v>0</v>
      </c>
      <c r="V160" s="301">
        <v>0</v>
      </c>
      <c r="W160" s="299">
        <v>0</v>
      </c>
      <c r="X160" s="299">
        <v>0</v>
      </c>
      <c r="Y160" s="299">
        <v>0</v>
      </c>
      <c r="Z160" s="302">
        <v>0</v>
      </c>
      <c r="AA160" s="303">
        <v>0</v>
      </c>
      <c r="AB160" s="303">
        <v>0</v>
      </c>
      <c r="AC160" s="304">
        <v>0</v>
      </c>
      <c r="AD160" s="303">
        <v>0</v>
      </c>
      <c r="AE160" s="303">
        <v>0</v>
      </c>
      <c r="AF160" s="305">
        <v>0</v>
      </c>
    </row>
    <row r="161" spans="1:32" x14ac:dyDescent="0.35">
      <c r="A161" s="322">
        <v>485</v>
      </c>
      <c r="B161" s="323">
        <v>1</v>
      </c>
      <c r="C161" s="324" t="s">
        <v>746</v>
      </c>
      <c r="D161" s="108">
        <v>6</v>
      </c>
      <c r="E161" s="299">
        <v>925</v>
      </c>
      <c r="F161" s="299">
        <v>1020.6</v>
      </c>
      <c r="G161" s="299">
        <v>4661759.9214231102</v>
      </c>
      <c r="H161" s="299">
        <v>4567.6660017863123</v>
      </c>
      <c r="I161" s="299">
        <v>828.80000000000007</v>
      </c>
      <c r="J161" s="299">
        <v>298057300</v>
      </c>
      <c r="K161" s="300">
        <v>359625.12065637065</v>
      </c>
      <c r="L161" s="301">
        <v>0</v>
      </c>
      <c r="M161" s="299">
        <v>0</v>
      </c>
      <c r="N161" s="299">
        <v>0</v>
      </c>
      <c r="O161" s="299">
        <v>0</v>
      </c>
      <c r="P161" s="299">
        <v>0</v>
      </c>
      <c r="Q161" s="299">
        <v>0</v>
      </c>
      <c r="R161" s="299">
        <v>0</v>
      </c>
      <c r="S161" s="299">
        <v>0</v>
      </c>
      <c r="T161" s="299">
        <v>0</v>
      </c>
      <c r="U161" s="302">
        <v>0</v>
      </c>
      <c r="V161" s="301">
        <v>0</v>
      </c>
      <c r="W161" s="299">
        <v>0</v>
      </c>
      <c r="X161" s="299">
        <v>0</v>
      </c>
      <c r="Y161" s="299">
        <v>0</v>
      </c>
      <c r="Z161" s="302">
        <v>0</v>
      </c>
      <c r="AA161" s="303">
        <v>0</v>
      </c>
      <c r="AB161" s="303">
        <v>0</v>
      </c>
      <c r="AC161" s="304">
        <v>0</v>
      </c>
      <c r="AD161" s="303">
        <v>0</v>
      </c>
      <c r="AE161" s="303">
        <v>0</v>
      </c>
      <c r="AF161" s="305">
        <v>0</v>
      </c>
    </row>
    <row r="162" spans="1:32" x14ac:dyDescent="0.35">
      <c r="A162" s="322">
        <v>486</v>
      </c>
      <c r="B162" s="323">
        <v>1</v>
      </c>
      <c r="C162" s="324" t="s">
        <v>747</v>
      </c>
      <c r="D162" s="108">
        <v>6</v>
      </c>
      <c r="E162" s="299">
        <v>322</v>
      </c>
      <c r="F162" s="299">
        <v>352.4</v>
      </c>
      <c r="G162" s="299">
        <v>2610298.2045527902</v>
      </c>
      <c r="H162" s="299">
        <v>7407.2026235890762</v>
      </c>
      <c r="I162" s="299">
        <v>304.59999999999997</v>
      </c>
      <c r="J162" s="299">
        <v>126213700</v>
      </c>
      <c r="K162" s="300">
        <v>414358.8312541038</v>
      </c>
      <c r="L162" s="301">
        <v>72280.112823638075</v>
      </c>
      <c r="M162" s="299">
        <v>0</v>
      </c>
      <c r="N162" s="299">
        <v>181.0078199999989</v>
      </c>
      <c r="O162" s="299">
        <v>0</v>
      </c>
      <c r="P162" s="299">
        <v>1154.8544625769136</v>
      </c>
      <c r="Q162" s="299">
        <v>0</v>
      </c>
      <c r="R162" s="299">
        <v>0</v>
      </c>
      <c r="S162" s="299">
        <v>414.94953738224518</v>
      </c>
      <c r="T162" s="299">
        <v>133.46832039823985</v>
      </c>
      <c r="U162" s="302">
        <v>74164.392963995473</v>
      </c>
      <c r="V162" s="301">
        <v>6750</v>
      </c>
      <c r="W162" s="299">
        <v>77.574779999999919</v>
      </c>
      <c r="X162" s="299">
        <v>1581.1455374230864</v>
      </c>
      <c r="Y162" s="299">
        <v>0</v>
      </c>
      <c r="Z162" s="302">
        <v>8408.7203174230854</v>
      </c>
      <c r="AA162" s="303">
        <v>82573.113281418555</v>
      </c>
      <c r="AB162" s="303">
        <v>8408.7203174230854</v>
      </c>
      <c r="AC162" s="304">
        <v>74164.392963995473</v>
      </c>
      <c r="AD162" s="303">
        <v>256.43824000440543</v>
      </c>
      <c r="AE162" s="303">
        <v>26.114038252866724</v>
      </c>
      <c r="AF162" s="305">
        <v>230.32420175153874</v>
      </c>
    </row>
    <row r="163" spans="1:32" x14ac:dyDescent="0.35">
      <c r="A163" s="322">
        <v>487</v>
      </c>
      <c r="B163" s="323">
        <v>1</v>
      </c>
      <c r="C163" s="324" t="s">
        <v>748</v>
      </c>
      <c r="D163" s="108">
        <v>6</v>
      </c>
      <c r="E163" s="299">
        <v>353</v>
      </c>
      <c r="F163" s="299">
        <v>387</v>
      </c>
      <c r="G163" s="299">
        <v>2067721.8269845101</v>
      </c>
      <c r="H163" s="299">
        <v>5342.9504573243157</v>
      </c>
      <c r="I163" s="299">
        <v>275.40000000000003</v>
      </c>
      <c r="J163" s="299">
        <v>124044300</v>
      </c>
      <c r="K163" s="300">
        <v>450415.03267973854</v>
      </c>
      <c r="L163" s="301">
        <v>0</v>
      </c>
      <c r="M163" s="299">
        <v>0</v>
      </c>
      <c r="N163" s="299">
        <v>0</v>
      </c>
      <c r="O163" s="299">
        <v>0</v>
      </c>
      <c r="P163" s="299">
        <v>0</v>
      </c>
      <c r="Q163" s="299">
        <v>0</v>
      </c>
      <c r="R163" s="299">
        <v>0</v>
      </c>
      <c r="S163" s="299">
        <v>0</v>
      </c>
      <c r="T163" s="299">
        <v>0</v>
      </c>
      <c r="U163" s="302">
        <v>0</v>
      </c>
      <c r="V163" s="301">
        <v>0</v>
      </c>
      <c r="W163" s="299">
        <v>0</v>
      </c>
      <c r="X163" s="299">
        <v>0</v>
      </c>
      <c r="Y163" s="299">
        <v>0</v>
      </c>
      <c r="Z163" s="302">
        <v>0</v>
      </c>
      <c r="AA163" s="303">
        <v>0</v>
      </c>
      <c r="AB163" s="303">
        <v>0</v>
      </c>
      <c r="AC163" s="304">
        <v>0</v>
      </c>
      <c r="AD163" s="303">
        <v>0</v>
      </c>
      <c r="AE163" s="303">
        <v>0</v>
      </c>
      <c r="AF163" s="305">
        <v>0</v>
      </c>
    </row>
    <row r="164" spans="1:32" x14ac:dyDescent="0.35">
      <c r="A164" s="322">
        <v>492</v>
      </c>
      <c r="B164" s="323">
        <v>1</v>
      </c>
      <c r="C164" s="324" t="s">
        <v>749</v>
      </c>
      <c r="D164" s="108">
        <v>4</v>
      </c>
      <c r="E164" s="299">
        <v>4885</v>
      </c>
      <c r="F164" s="299">
        <v>5322.6</v>
      </c>
      <c r="G164" s="299">
        <v>19826279.650738802</v>
      </c>
      <c r="H164" s="299">
        <v>3724.9238437490699</v>
      </c>
      <c r="I164" s="299">
        <v>5529.7999999999993</v>
      </c>
      <c r="J164" s="299">
        <v>1530498050</v>
      </c>
      <c r="K164" s="300">
        <v>276772.7675503635</v>
      </c>
      <c r="L164" s="301">
        <v>134042.15555491616</v>
      </c>
      <c r="M164" s="299">
        <v>0</v>
      </c>
      <c r="N164" s="299">
        <v>1819.9712300000247</v>
      </c>
      <c r="O164" s="299">
        <v>0</v>
      </c>
      <c r="P164" s="299">
        <v>3661.1284980776254</v>
      </c>
      <c r="Q164" s="299">
        <v>0</v>
      </c>
      <c r="R164" s="299">
        <v>0</v>
      </c>
      <c r="S164" s="299">
        <v>797.62522185698253</v>
      </c>
      <c r="T164" s="299">
        <v>256.55577143217221</v>
      </c>
      <c r="U164" s="302">
        <v>140577.43627628297</v>
      </c>
      <c r="V164" s="301">
        <v>6317</v>
      </c>
      <c r="W164" s="299">
        <v>779.98767000006046</v>
      </c>
      <c r="X164" s="299">
        <v>1598.0715019225609</v>
      </c>
      <c r="Y164" s="299">
        <v>0</v>
      </c>
      <c r="Z164" s="302">
        <v>8695.0591719226213</v>
      </c>
      <c r="AA164" s="303">
        <v>149272.49544820559</v>
      </c>
      <c r="AB164" s="303">
        <v>8695.0591719226213</v>
      </c>
      <c r="AC164" s="304">
        <v>140577.43627628297</v>
      </c>
      <c r="AD164" s="303">
        <v>30.557317389601963</v>
      </c>
      <c r="AE164" s="303">
        <v>1.7799507004959307</v>
      </c>
      <c r="AF164" s="305">
        <v>28.777366689106032</v>
      </c>
    </row>
    <row r="165" spans="1:32" x14ac:dyDescent="0.35">
      <c r="A165" s="322">
        <v>495</v>
      </c>
      <c r="B165" s="323">
        <v>1</v>
      </c>
      <c r="C165" s="324" t="s">
        <v>750</v>
      </c>
      <c r="D165" s="108">
        <v>6</v>
      </c>
      <c r="E165" s="299">
        <v>452</v>
      </c>
      <c r="F165" s="299">
        <v>494.2</v>
      </c>
      <c r="G165" s="299">
        <v>5143256.13222796</v>
      </c>
      <c r="H165" s="299">
        <v>10407.236204427276</v>
      </c>
      <c r="I165" s="299">
        <v>389.8</v>
      </c>
      <c r="J165" s="299">
        <v>124697000</v>
      </c>
      <c r="K165" s="300">
        <v>319899.94869163673</v>
      </c>
      <c r="L165" s="301">
        <v>0</v>
      </c>
      <c r="M165" s="299">
        <v>0</v>
      </c>
      <c r="N165" s="299">
        <v>0</v>
      </c>
      <c r="O165" s="299">
        <v>0</v>
      </c>
      <c r="P165" s="299">
        <v>0</v>
      </c>
      <c r="Q165" s="299">
        <v>0</v>
      </c>
      <c r="R165" s="299">
        <v>0</v>
      </c>
      <c r="S165" s="299">
        <v>0</v>
      </c>
      <c r="T165" s="299">
        <v>0</v>
      </c>
      <c r="U165" s="302">
        <v>0</v>
      </c>
      <c r="V165" s="301">
        <v>0</v>
      </c>
      <c r="W165" s="299">
        <v>0</v>
      </c>
      <c r="X165" s="299">
        <v>0</v>
      </c>
      <c r="Y165" s="299">
        <v>0</v>
      </c>
      <c r="Z165" s="302">
        <v>0</v>
      </c>
      <c r="AA165" s="303">
        <v>0</v>
      </c>
      <c r="AB165" s="303">
        <v>0</v>
      </c>
      <c r="AC165" s="304">
        <v>0</v>
      </c>
      <c r="AD165" s="303">
        <v>0</v>
      </c>
      <c r="AE165" s="303">
        <v>0</v>
      </c>
      <c r="AF165" s="305">
        <v>0</v>
      </c>
    </row>
    <row r="166" spans="1:32" x14ac:dyDescent="0.35">
      <c r="A166" s="322">
        <v>497</v>
      </c>
      <c r="B166" s="323">
        <v>1</v>
      </c>
      <c r="C166" s="324" t="s">
        <v>751</v>
      </c>
      <c r="D166" s="108">
        <v>6</v>
      </c>
      <c r="E166" s="299">
        <v>301</v>
      </c>
      <c r="F166" s="299">
        <v>328.2</v>
      </c>
      <c r="G166" s="299">
        <v>2514781.9873021701</v>
      </c>
      <c r="H166" s="299">
        <v>7662.3460917189832</v>
      </c>
      <c r="I166" s="299">
        <v>210.60000000000002</v>
      </c>
      <c r="J166" s="299">
        <v>60813000</v>
      </c>
      <c r="K166" s="300">
        <v>288760.68376068375</v>
      </c>
      <c r="L166" s="301">
        <v>0</v>
      </c>
      <c r="M166" s="299">
        <v>0</v>
      </c>
      <c r="N166" s="299">
        <v>0</v>
      </c>
      <c r="O166" s="299">
        <v>0</v>
      </c>
      <c r="P166" s="299">
        <v>0</v>
      </c>
      <c r="Q166" s="299">
        <v>0</v>
      </c>
      <c r="R166" s="299">
        <v>0</v>
      </c>
      <c r="S166" s="299">
        <v>0</v>
      </c>
      <c r="T166" s="299">
        <v>0</v>
      </c>
      <c r="U166" s="302">
        <v>0</v>
      </c>
      <c r="V166" s="301">
        <v>0</v>
      </c>
      <c r="W166" s="299">
        <v>0</v>
      </c>
      <c r="X166" s="299">
        <v>0</v>
      </c>
      <c r="Y166" s="299">
        <v>0</v>
      </c>
      <c r="Z166" s="302">
        <v>0</v>
      </c>
      <c r="AA166" s="303">
        <v>0</v>
      </c>
      <c r="AB166" s="303">
        <v>0</v>
      </c>
      <c r="AC166" s="304">
        <v>0</v>
      </c>
      <c r="AD166" s="303">
        <v>0</v>
      </c>
      <c r="AE166" s="303">
        <v>0</v>
      </c>
      <c r="AF166" s="305">
        <v>0</v>
      </c>
    </row>
    <row r="167" spans="1:32" x14ac:dyDescent="0.35">
      <c r="A167" s="322">
        <v>499</v>
      </c>
      <c r="B167" s="323">
        <v>1</v>
      </c>
      <c r="C167" s="324" t="s">
        <v>1026</v>
      </c>
      <c r="D167" s="108">
        <v>6</v>
      </c>
      <c r="E167" s="299">
        <v>259</v>
      </c>
      <c r="F167" s="299">
        <v>281.8</v>
      </c>
      <c r="G167" s="299">
        <v>5098435.4834815096</v>
      </c>
      <c r="H167" s="299">
        <v>18092.389934284987</v>
      </c>
      <c r="I167" s="299">
        <v>332.2</v>
      </c>
      <c r="J167" s="299">
        <v>112287930</v>
      </c>
      <c r="K167" s="300">
        <v>338013.03431667673</v>
      </c>
      <c r="L167" s="301">
        <v>0</v>
      </c>
      <c r="M167" s="299">
        <v>0</v>
      </c>
      <c r="N167" s="299">
        <v>0</v>
      </c>
      <c r="O167" s="299">
        <v>0</v>
      </c>
      <c r="P167" s="299">
        <v>0</v>
      </c>
      <c r="Q167" s="299">
        <v>0</v>
      </c>
      <c r="R167" s="299">
        <v>0</v>
      </c>
      <c r="S167" s="299">
        <v>0</v>
      </c>
      <c r="T167" s="299">
        <v>0</v>
      </c>
      <c r="U167" s="302">
        <v>0</v>
      </c>
      <c r="V167" s="301">
        <v>0</v>
      </c>
      <c r="W167" s="299">
        <v>0</v>
      </c>
      <c r="X167" s="299">
        <v>0</v>
      </c>
      <c r="Y167" s="299">
        <v>0</v>
      </c>
      <c r="Z167" s="302">
        <v>0</v>
      </c>
      <c r="AA167" s="303">
        <v>0</v>
      </c>
      <c r="AB167" s="303">
        <v>0</v>
      </c>
      <c r="AC167" s="304">
        <v>0</v>
      </c>
      <c r="AD167" s="303">
        <v>0</v>
      </c>
      <c r="AE167" s="303">
        <v>0</v>
      </c>
      <c r="AF167" s="305">
        <v>0</v>
      </c>
    </row>
    <row r="168" spans="1:32" x14ac:dyDescent="0.35">
      <c r="A168" s="322">
        <v>500</v>
      </c>
      <c r="B168" s="323">
        <v>1</v>
      </c>
      <c r="C168" s="324" t="s">
        <v>752</v>
      </c>
      <c r="D168" s="108">
        <v>6</v>
      </c>
      <c r="E168" s="299">
        <v>402</v>
      </c>
      <c r="F168" s="299">
        <v>446.00000000000006</v>
      </c>
      <c r="G168" s="299">
        <v>9223136.6549324803</v>
      </c>
      <c r="H168" s="299">
        <v>20679.678598503317</v>
      </c>
      <c r="I168" s="299">
        <v>447</v>
      </c>
      <c r="J168" s="299">
        <v>214274400</v>
      </c>
      <c r="K168" s="300">
        <v>479361.07382550335</v>
      </c>
      <c r="L168" s="301">
        <v>0</v>
      </c>
      <c r="M168" s="299">
        <v>0</v>
      </c>
      <c r="N168" s="299">
        <v>0</v>
      </c>
      <c r="O168" s="299">
        <v>0</v>
      </c>
      <c r="P168" s="299">
        <v>0</v>
      </c>
      <c r="Q168" s="299">
        <v>0</v>
      </c>
      <c r="R168" s="299">
        <v>0</v>
      </c>
      <c r="S168" s="299">
        <v>0</v>
      </c>
      <c r="T168" s="299">
        <v>0</v>
      </c>
      <c r="U168" s="302">
        <v>0</v>
      </c>
      <c r="V168" s="301">
        <v>0</v>
      </c>
      <c r="W168" s="299">
        <v>0</v>
      </c>
      <c r="X168" s="299">
        <v>0</v>
      </c>
      <c r="Y168" s="299">
        <v>0</v>
      </c>
      <c r="Z168" s="302">
        <v>0</v>
      </c>
      <c r="AA168" s="303">
        <v>0</v>
      </c>
      <c r="AB168" s="303">
        <v>0</v>
      </c>
      <c r="AC168" s="304">
        <v>0</v>
      </c>
      <c r="AD168" s="303">
        <v>0</v>
      </c>
      <c r="AE168" s="303">
        <v>0</v>
      </c>
      <c r="AF168" s="305">
        <v>0</v>
      </c>
    </row>
    <row r="169" spans="1:32" x14ac:dyDescent="0.35">
      <c r="A169" s="322">
        <v>505</v>
      </c>
      <c r="B169" s="323">
        <v>1</v>
      </c>
      <c r="C169" s="324" t="s">
        <v>753</v>
      </c>
      <c r="D169" s="108">
        <v>6</v>
      </c>
      <c r="E169" s="299">
        <v>372</v>
      </c>
      <c r="F169" s="299">
        <v>405.4</v>
      </c>
      <c r="G169" s="299">
        <v>8538366.9486901201</v>
      </c>
      <c r="H169" s="299">
        <v>21061.585961248449</v>
      </c>
      <c r="I169" s="299">
        <v>385.40000000000003</v>
      </c>
      <c r="J169" s="299">
        <v>115692600</v>
      </c>
      <c r="K169" s="300">
        <v>300188.37571354432</v>
      </c>
      <c r="L169" s="301">
        <v>0</v>
      </c>
      <c r="M169" s="299">
        <v>0</v>
      </c>
      <c r="N169" s="299">
        <v>0</v>
      </c>
      <c r="O169" s="299">
        <v>0</v>
      </c>
      <c r="P169" s="299">
        <v>0</v>
      </c>
      <c r="Q169" s="299">
        <v>0</v>
      </c>
      <c r="R169" s="299">
        <v>0</v>
      </c>
      <c r="S169" s="299">
        <v>0</v>
      </c>
      <c r="T169" s="299">
        <v>0</v>
      </c>
      <c r="U169" s="302">
        <v>0</v>
      </c>
      <c r="V169" s="301">
        <v>0</v>
      </c>
      <c r="W169" s="299">
        <v>0</v>
      </c>
      <c r="X169" s="299">
        <v>0</v>
      </c>
      <c r="Y169" s="299">
        <v>0</v>
      </c>
      <c r="Z169" s="302">
        <v>0</v>
      </c>
      <c r="AA169" s="303">
        <v>0</v>
      </c>
      <c r="AB169" s="303">
        <v>0</v>
      </c>
      <c r="AC169" s="304">
        <v>0</v>
      </c>
      <c r="AD169" s="303">
        <v>0</v>
      </c>
      <c r="AE169" s="303">
        <v>0</v>
      </c>
      <c r="AF169" s="305">
        <v>0</v>
      </c>
    </row>
    <row r="170" spans="1:32" x14ac:dyDescent="0.35">
      <c r="A170" s="322">
        <v>507</v>
      </c>
      <c r="B170" s="323">
        <v>1</v>
      </c>
      <c r="C170" s="324" t="s">
        <v>754</v>
      </c>
      <c r="D170" s="108">
        <v>6</v>
      </c>
      <c r="E170" s="299">
        <v>371</v>
      </c>
      <c r="F170" s="299">
        <v>408</v>
      </c>
      <c r="G170" s="299">
        <v>6182784.1979044303</v>
      </c>
      <c r="H170" s="299">
        <v>15153.882838001055</v>
      </c>
      <c r="I170" s="299">
        <v>393.59999999999997</v>
      </c>
      <c r="J170" s="299">
        <v>203581400</v>
      </c>
      <c r="K170" s="300">
        <v>517229.16666666669</v>
      </c>
      <c r="L170" s="301">
        <v>0</v>
      </c>
      <c r="M170" s="299">
        <v>0</v>
      </c>
      <c r="N170" s="299">
        <v>0</v>
      </c>
      <c r="O170" s="299">
        <v>0</v>
      </c>
      <c r="P170" s="299">
        <v>0</v>
      </c>
      <c r="Q170" s="299">
        <v>0</v>
      </c>
      <c r="R170" s="299">
        <v>0</v>
      </c>
      <c r="S170" s="299">
        <v>0</v>
      </c>
      <c r="T170" s="299">
        <v>0</v>
      </c>
      <c r="U170" s="302">
        <v>0</v>
      </c>
      <c r="V170" s="301">
        <v>0</v>
      </c>
      <c r="W170" s="299">
        <v>0</v>
      </c>
      <c r="X170" s="299">
        <v>0</v>
      </c>
      <c r="Y170" s="299">
        <v>0</v>
      </c>
      <c r="Z170" s="302">
        <v>0</v>
      </c>
      <c r="AA170" s="303">
        <v>0</v>
      </c>
      <c r="AB170" s="303">
        <v>0</v>
      </c>
      <c r="AC170" s="304">
        <v>0</v>
      </c>
      <c r="AD170" s="303">
        <v>0</v>
      </c>
      <c r="AE170" s="303">
        <v>0</v>
      </c>
      <c r="AF170" s="305">
        <v>0</v>
      </c>
    </row>
    <row r="171" spans="1:32" x14ac:dyDescent="0.35">
      <c r="A171" s="322">
        <v>508</v>
      </c>
      <c r="B171" s="323">
        <v>1</v>
      </c>
      <c r="C171" s="324" t="s">
        <v>755</v>
      </c>
      <c r="D171" s="108">
        <v>5</v>
      </c>
      <c r="E171" s="299">
        <v>2200</v>
      </c>
      <c r="F171" s="299">
        <v>2418.1999999999998</v>
      </c>
      <c r="G171" s="299">
        <v>14756704.4176284</v>
      </c>
      <c r="H171" s="299">
        <v>6102.3506813449676</v>
      </c>
      <c r="I171" s="299">
        <v>2431.7999999999997</v>
      </c>
      <c r="J171" s="299">
        <v>1013564250</v>
      </c>
      <c r="K171" s="300">
        <v>416795.89193190233</v>
      </c>
      <c r="L171" s="301">
        <v>0</v>
      </c>
      <c r="M171" s="299">
        <v>0</v>
      </c>
      <c r="N171" s="299">
        <v>0</v>
      </c>
      <c r="O171" s="299">
        <v>0</v>
      </c>
      <c r="P171" s="299">
        <v>0</v>
      </c>
      <c r="Q171" s="299">
        <v>0</v>
      </c>
      <c r="R171" s="299">
        <v>0</v>
      </c>
      <c r="S171" s="299">
        <v>0</v>
      </c>
      <c r="T171" s="299">
        <v>0</v>
      </c>
      <c r="U171" s="302">
        <v>0</v>
      </c>
      <c r="V171" s="301">
        <v>0</v>
      </c>
      <c r="W171" s="299">
        <v>0</v>
      </c>
      <c r="X171" s="299">
        <v>0</v>
      </c>
      <c r="Y171" s="299">
        <v>0</v>
      </c>
      <c r="Z171" s="302">
        <v>0</v>
      </c>
      <c r="AA171" s="303">
        <v>0</v>
      </c>
      <c r="AB171" s="303">
        <v>0</v>
      </c>
      <c r="AC171" s="304">
        <v>0</v>
      </c>
      <c r="AD171" s="303">
        <v>0</v>
      </c>
      <c r="AE171" s="303">
        <v>0</v>
      </c>
      <c r="AF171" s="305">
        <v>0</v>
      </c>
    </row>
    <row r="172" spans="1:32" x14ac:dyDescent="0.35">
      <c r="A172" s="322">
        <v>511</v>
      </c>
      <c r="B172" s="323">
        <v>1</v>
      </c>
      <c r="C172" s="324" t="s">
        <v>756</v>
      </c>
      <c r="D172" s="108">
        <v>6</v>
      </c>
      <c r="E172" s="299">
        <v>553</v>
      </c>
      <c r="F172" s="299">
        <v>603.19999999999993</v>
      </c>
      <c r="G172" s="299">
        <v>8571961.7284165006</v>
      </c>
      <c r="H172" s="299">
        <v>14210.811883979612</v>
      </c>
      <c r="I172" s="299">
        <v>419</v>
      </c>
      <c r="J172" s="299">
        <v>143777800</v>
      </c>
      <c r="K172" s="300">
        <v>343145.10739856801</v>
      </c>
      <c r="L172" s="301">
        <v>0</v>
      </c>
      <c r="M172" s="299">
        <v>0</v>
      </c>
      <c r="N172" s="299">
        <v>0</v>
      </c>
      <c r="O172" s="299">
        <v>0</v>
      </c>
      <c r="P172" s="299">
        <v>0</v>
      </c>
      <c r="Q172" s="299">
        <v>0</v>
      </c>
      <c r="R172" s="299">
        <v>0</v>
      </c>
      <c r="S172" s="299">
        <v>0</v>
      </c>
      <c r="T172" s="299">
        <v>0</v>
      </c>
      <c r="U172" s="302">
        <v>0</v>
      </c>
      <c r="V172" s="301">
        <v>0</v>
      </c>
      <c r="W172" s="299">
        <v>0</v>
      </c>
      <c r="X172" s="299">
        <v>0</v>
      </c>
      <c r="Y172" s="299">
        <v>0</v>
      </c>
      <c r="Z172" s="302">
        <v>0</v>
      </c>
      <c r="AA172" s="303">
        <v>0</v>
      </c>
      <c r="AB172" s="303">
        <v>0</v>
      </c>
      <c r="AC172" s="304">
        <v>0</v>
      </c>
      <c r="AD172" s="303">
        <v>0</v>
      </c>
      <c r="AE172" s="303">
        <v>0</v>
      </c>
      <c r="AF172" s="305">
        <v>0</v>
      </c>
    </row>
    <row r="173" spans="1:32" x14ac:dyDescent="0.35">
      <c r="A173" s="322">
        <v>514</v>
      </c>
      <c r="B173" s="323">
        <v>1</v>
      </c>
      <c r="C173" s="324" t="s">
        <v>757</v>
      </c>
      <c r="D173" s="108">
        <v>6</v>
      </c>
      <c r="E173" s="299">
        <v>148</v>
      </c>
      <c r="F173" s="299">
        <v>161.60000000000002</v>
      </c>
      <c r="G173" s="299">
        <v>3914742.91501192</v>
      </c>
      <c r="H173" s="299">
        <v>24224.894276063857</v>
      </c>
      <c r="I173" s="299">
        <v>147.80000000000001</v>
      </c>
      <c r="J173" s="299">
        <v>41283500</v>
      </c>
      <c r="K173" s="300">
        <v>279320.02706359944</v>
      </c>
      <c r="L173" s="301">
        <v>0</v>
      </c>
      <c r="M173" s="299">
        <v>0</v>
      </c>
      <c r="N173" s="299">
        <v>0</v>
      </c>
      <c r="O173" s="299">
        <v>0</v>
      </c>
      <c r="P173" s="299">
        <v>0</v>
      </c>
      <c r="Q173" s="299">
        <v>0</v>
      </c>
      <c r="R173" s="299">
        <v>0</v>
      </c>
      <c r="S173" s="299">
        <v>0</v>
      </c>
      <c r="T173" s="299">
        <v>0</v>
      </c>
      <c r="U173" s="302">
        <v>0</v>
      </c>
      <c r="V173" s="301">
        <v>0</v>
      </c>
      <c r="W173" s="299">
        <v>0</v>
      </c>
      <c r="X173" s="299">
        <v>0</v>
      </c>
      <c r="Y173" s="299">
        <v>0</v>
      </c>
      <c r="Z173" s="302">
        <v>0</v>
      </c>
      <c r="AA173" s="303">
        <v>0</v>
      </c>
      <c r="AB173" s="303">
        <v>0</v>
      </c>
      <c r="AC173" s="304">
        <v>0</v>
      </c>
      <c r="AD173" s="303">
        <v>0</v>
      </c>
      <c r="AE173" s="303">
        <v>0</v>
      </c>
      <c r="AF173" s="305">
        <v>0</v>
      </c>
    </row>
    <row r="174" spans="1:32" x14ac:dyDescent="0.35">
      <c r="A174" s="322">
        <v>518</v>
      </c>
      <c r="B174" s="323">
        <v>1</v>
      </c>
      <c r="C174" s="324" t="s">
        <v>758</v>
      </c>
      <c r="D174" s="108">
        <v>4</v>
      </c>
      <c r="E174" s="299">
        <v>3451</v>
      </c>
      <c r="F174" s="299">
        <v>3788.2</v>
      </c>
      <c r="G174" s="299">
        <v>22932592.634844899</v>
      </c>
      <c r="H174" s="299">
        <v>6053.6911025935533</v>
      </c>
      <c r="I174" s="299">
        <v>4026</v>
      </c>
      <c r="J174" s="299">
        <v>978475400</v>
      </c>
      <c r="K174" s="300">
        <v>243039.0958768008</v>
      </c>
      <c r="L174" s="301">
        <v>139056.12508769942</v>
      </c>
      <c r="M174" s="299">
        <v>0</v>
      </c>
      <c r="N174" s="299">
        <v>2321.0392800000263</v>
      </c>
      <c r="O174" s="299">
        <v>17933.349746305496</v>
      </c>
      <c r="P174" s="299">
        <v>3048.8567979832878</v>
      </c>
      <c r="Q174" s="299">
        <v>0</v>
      </c>
      <c r="R174" s="299">
        <v>0</v>
      </c>
      <c r="S174" s="299">
        <v>793.01467144162416</v>
      </c>
      <c r="T174" s="299">
        <v>255.07279009441396</v>
      </c>
      <c r="U174" s="302">
        <v>163407.45837352428</v>
      </c>
      <c r="V174" s="301">
        <v>8012</v>
      </c>
      <c r="W174" s="299">
        <v>994.73112000001129</v>
      </c>
      <c r="X174" s="299">
        <v>2179.9432020166423</v>
      </c>
      <c r="Y174" s="299">
        <v>0</v>
      </c>
      <c r="Z174" s="302">
        <v>11186.674322016654</v>
      </c>
      <c r="AA174" s="303">
        <v>174594.13269554093</v>
      </c>
      <c r="AB174" s="303">
        <v>11186.674322016654</v>
      </c>
      <c r="AC174" s="304">
        <v>163407.45837352428</v>
      </c>
      <c r="AD174" s="303">
        <v>50.592330540579809</v>
      </c>
      <c r="AE174" s="303">
        <v>3.2415747093644316</v>
      </c>
      <c r="AF174" s="305">
        <v>47.35075583121538</v>
      </c>
    </row>
    <row r="175" spans="1:32" x14ac:dyDescent="0.35">
      <c r="A175" s="322">
        <v>531</v>
      </c>
      <c r="B175" s="323">
        <v>1</v>
      </c>
      <c r="C175" s="324" t="s">
        <v>759</v>
      </c>
      <c r="D175" s="108">
        <v>5</v>
      </c>
      <c r="E175" s="299">
        <v>2320</v>
      </c>
      <c r="F175" s="299">
        <v>2529.8000000000002</v>
      </c>
      <c r="G175" s="299">
        <v>12094748.612506</v>
      </c>
      <c r="H175" s="299">
        <v>4780.9109860486997</v>
      </c>
      <c r="I175" s="299">
        <v>2048.6</v>
      </c>
      <c r="J175" s="299">
        <v>909281688</v>
      </c>
      <c r="K175" s="300">
        <v>443855.16352631064</v>
      </c>
      <c r="L175" s="301">
        <v>0</v>
      </c>
      <c r="M175" s="299">
        <v>0</v>
      </c>
      <c r="N175" s="299">
        <v>0</v>
      </c>
      <c r="O175" s="299">
        <v>0</v>
      </c>
      <c r="P175" s="299">
        <v>0</v>
      </c>
      <c r="Q175" s="299">
        <v>0</v>
      </c>
      <c r="R175" s="299">
        <v>0</v>
      </c>
      <c r="S175" s="299">
        <v>0</v>
      </c>
      <c r="T175" s="299">
        <v>0</v>
      </c>
      <c r="U175" s="302">
        <v>0</v>
      </c>
      <c r="V175" s="301">
        <v>0</v>
      </c>
      <c r="W175" s="299">
        <v>0</v>
      </c>
      <c r="X175" s="299">
        <v>0</v>
      </c>
      <c r="Y175" s="299">
        <v>0</v>
      </c>
      <c r="Z175" s="302">
        <v>0</v>
      </c>
      <c r="AA175" s="303">
        <v>0</v>
      </c>
      <c r="AB175" s="303">
        <v>0</v>
      </c>
      <c r="AC175" s="304">
        <v>0</v>
      </c>
      <c r="AD175" s="303">
        <v>0</v>
      </c>
      <c r="AE175" s="303">
        <v>0</v>
      </c>
      <c r="AF175" s="305">
        <v>0</v>
      </c>
    </row>
    <row r="176" spans="1:32" x14ac:dyDescent="0.35">
      <c r="A176" s="322">
        <v>533</v>
      </c>
      <c r="B176" s="323">
        <v>1</v>
      </c>
      <c r="C176" s="324" t="s">
        <v>760</v>
      </c>
      <c r="D176" s="108">
        <v>5</v>
      </c>
      <c r="E176" s="299">
        <v>1145</v>
      </c>
      <c r="F176" s="299">
        <v>1254</v>
      </c>
      <c r="G176" s="299">
        <v>6420608.2967328597</v>
      </c>
      <c r="H176" s="299">
        <v>5120.1023099943059</v>
      </c>
      <c r="I176" s="299">
        <v>952.59999999999991</v>
      </c>
      <c r="J176" s="299">
        <v>344261049</v>
      </c>
      <c r="K176" s="300">
        <v>361390.98152424948</v>
      </c>
      <c r="L176" s="301">
        <v>0</v>
      </c>
      <c r="M176" s="299">
        <v>0</v>
      </c>
      <c r="N176" s="299">
        <v>0</v>
      </c>
      <c r="O176" s="299">
        <v>0</v>
      </c>
      <c r="P176" s="299">
        <v>0</v>
      </c>
      <c r="Q176" s="299">
        <v>0</v>
      </c>
      <c r="R176" s="299">
        <v>0</v>
      </c>
      <c r="S176" s="299">
        <v>0</v>
      </c>
      <c r="T176" s="299">
        <v>0</v>
      </c>
      <c r="U176" s="302">
        <v>0</v>
      </c>
      <c r="V176" s="301">
        <v>0</v>
      </c>
      <c r="W176" s="299">
        <v>0</v>
      </c>
      <c r="X176" s="299">
        <v>0</v>
      </c>
      <c r="Y176" s="299">
        <v>0</v>
      </c>
      <c r="Z176" s="302">
        <v>0</v>
      </c>
      <c r="AA176" s="303">
        <v>0</v>
      </c>
      <c r="AB176" s="303">
        <v>0</v>
      </c>
      <c r="AC176" s="304">
        <v>0</v>
      </c>
      <c r="AD176" s="303">
        <v>0</v>
      </c>
      <c r="AE176" s="303">
        <v>0</v>
      </c>
      <c r="AF176" s="305">
        <v>0</v>
      </c>
    </row>
    <row r="177" spans="1:32" x14ac:dyDescent="0.35">
      <c r="A177" s="322">
        <v>534</v>
      </c>
      <c r="B177" s="323">
        <v>1</v>
      </c>
      <c r="C177" s="324" t="s">
        <v>761</v>
      </c>
      <c r="D177" s="108">
        <v>5</v>
      </c>
      <c r="E177" s="299">
        <v>2102</v>
      </c>
      <c r="F177" s="299">
        <v>2294.8000000000002</v>
      </c>
      <c r="G177" s="299">
        <v>11942118.2582472</v>
      </c>
      <c r="H177" s="299">
        <v>5203.9908742579746</v>
      </c>
      <c r="I177" s="299">
        <v>1847.1999999999998</v>
      </c>
      <c r="J177" s="299">
        <v>775960595</v>
      </c>
      <c r="K177" s="300">
        <v>420073.94705500221</v>
      </c>
      <c r="L177" s="301">
        <v>0</v>
      </c>
      <c r="M177" s="299">
        <v>0</v>
      </c>
      <c r="N177" s="299">
        <v>0</v>
      </c>
      <c r="O177" s="299">
        <v>0</v>
      </c>
      <c r="P177" s="299">
        <v>0</v>
      </c>
      <c r="Q177" s="299">
        <v>0</v>
      </c>
      <c r="R177" s="299">
        <v>0</v>
      </c>
      <c r="S177" s="299">
        <v>0</v>
      </c>
      <c r="T177" s="299">
        <v>0</v>
      </c>
      <c r="U177" s="302">
        <v>0</v>
      </c>
      <c r="V177" s="301">
        <v>0</v>
      </c>
      <c r="W177" s="299">
        <v>0</v>
      </c>
      <c r="X177" s="299">
        <v>0</v>
      </c>
      <c r="Y177" s="299">
        <v>0</v>
      </c>
      <c r="Z177" s="302">
        <v>0</v>
      </c>
      <c r="AA177" s="303">
        <v>0</v>
      </c>
      <c r="AB177" s="303">
        <v>0</v>
      </c>
      <c r="AC177" s="304">
        <v>0</v>
      </c>
      <c r="AD177" s="303">
        <v>0</v>
      </c>
      <c r="AE177" s="303">
        <v>0</v>
      </c>
      <c r="AF177" s="305">
        <v>0</v>
      </c>
    </row>
    <row r="178" spans="1:32" x14ac:dyDescent="0.35">
      <c r="A178" s="322">
        <v>535</v>
      </c>
      <c r="B178" s="323">
        <v>1</v>
      </c>
      <c r="C178" s="324" t="s">
        <v>762</v>
      </c>
      <c r="D178" s="108">
        <v>4</v>
      </c>
      <c r="E178" s="299">
        <v>17856</v>
      </c>
      <c r="F178" s="299">
        <v>19534.400000000001</v>
      </c>
      <c r="G178" s="299">
        <v>196739604.70346999</v>
      </c>
      <c r="H178" s="299">
        <v>10071.443438419914</v>
      </c>
      <c r="I178" s="299">
        <v>21328.400000000001</v>
      </c>
      <c r="J178" s="299">
        <v>14971116715</v>
      </c>
      <c r="K178" s="300">
        <v>701933.41811856488</v>
      </c>
      <c r="L178" s="301">
        <v>354205.11147621181</v>
      </c>
      <c r="M178" s="299">
        <v>0</v>
      </c>
      <c r="N178" s="299">
        <v>4074.8691199999303</v>
      </c>
      <c r="O178" s="299">
        <v>0</v>
      </c>
      <c r="P178" s="299">
        <v>0</v>
      </c>
      <c r="Q178" s="299">
        <v>0</v>
      </c>
      <c r="R178" s="299">
        <v>0</v>
      </c>
      <c r="S178" s="299">
        <v>2186.553534483664</v>
      </c>
      <c r="T178" s="299">
        <v>703.30389943183616</v>
      </c>
      <c r="U178" s="302">
        <v>361169.83803012723</v>
      </c>
      <c r="V178" s="301">
        <v>60487</v>
      </c>
      <c r="W178" s="299">
        <v>1746.3724799999036</v>
      </c>
      <c r="X178" s="299">
        <v>0</v>
      </c>
      <c r="Y178" s="299">
        <v>0</v>
      </c>
      <c r="Z178" s="302">
        <v>62233.372479999904</v>
      </c>
      <c r="AA178" s="303">
        <v>423403.21051012713</v>
      </c>
      <c r="AB178" s="303">
        <v>62233.372479999904</v>
      </c>
      <c r="AC178" s="304">
        <v>361169.83803012723</v>
      </c>
      <c r="AD178" s="303">
        <v>23.712097362798339</v>
      </c>
      <c r="AE178" s="303">
        <v>3.4852919175627188</v>
      </c>
      <c r="AF178" s="305">
        <v>20.22680544523562</v>
      </c>
    </row>
    <row r="179" spans="1:32" x14ac:dyDescent="0.35">
      <c r="A179" s="322">
        <v>542</v>
      </c>
      <c r="B179" s="323">
        <v>1</v>
      </c>
      <c r="C179" s="324" t="s">
        <v>763</v>
      </c>
      <c r="D179" s="108">
        <v>6</v>
      </c>
      <c r="E179" s="299">
        <v>404</v>
      </c>
      <c r="F179" s="299">
        <v>443.79999999999995</v>
      </c>
      <c r="G179" s="299">
        <v>14977471.4743504</v>
      </c>
      <c r="H179" s="299">
        <v>33748.245773660208</v>
      </c>
      <c r="I179" s="299">
        <v>472.4</v>
      </c>
      <c r="J179" s="299">
        <v>540466025</v>
      </c>
      <c r="K179" s="300">
        <v>1144085.5736663844</v>
      </c>
      <c r="L179" s="301">
        <v>0</v>
      </c>
      <c r="M179" s="299">
        <v>0</v>
      </c>
      <c r="N179" s="299">
        <v>0</v>
      </c>
      <c r="O179" s="299">
        <v>0</v>
      </c>
      <c r="P179" s="299">
        <v>0</v>
      </c>
      <c r="Q179" s="299">
        <v>0</v>
      </c>
      <c r="R179" s="299">
        <v>0</v>
      </c>
      <c r="S179" s="299">
        <v>0</v>
      </c>
      <c r="T179" s="299">
        <v>0</v>
      </c>
      <c r="U179" s="302">
        <v>0</v>
      </c>
      <c r="V179" s="301">
        <v>0</v>
      </c>
      <c r="W179" s="299">
        <v>0</v>
      </c>
      <c r="X179" s="299">
        <v>0</v>
      </c>
      <c r="Y179" s="299">
        <v>0</v>
      </c>
      <c r="Z179" s="302">
        <v>0</v>
      </c>
      <c r="AA179" s="303">
        <v>0</v>
      </c>
      <c r="AB179" s="303">
        <v>0</v>
      </c>
      <c r="AC179" s="304">
        <v>0</v>
      </c>
      <c r="AD179" s="303">
        <v>0</v>
      </c>
      <c r="AE179" s="303">
        <v>0</v>
      </c>
      <c r="AF179" s="305">
        <v>0</v>
      </c>
    </row>
    <row r="180" spans="1:32" x14ac:dyDescent="0.35">
      <c r="A180" s="322">
        <v>544</v>
      </c>
      <c r="B180" s="323">
        <v>1</v>
      </c>
      <c r="C180" s="324" t="s">
        <v>764</v>
      </c>
      <c r="D180" s="108">
        <v>4</v>
      </c>
      <c r="E180" s="299">
        <v>2990</v>
      </c>
      <c r="F180" s="299">
        <v>3275</v>
      </c>
      <c r="G180" s="299">
        <v>23718280.7678192</v>
      </c>
      <c r="H180" s="299">
        <v>7242.2231352119697</v>
      </c>
      <c r="I180" s="299">
        <v>2895.5</v>
      </c>
      <c r="J180" s="299">
        <v>1530299685</v>
      </c>
      <c r="K180" s="300">
        <v>528509.647729235</v>
      </c>
      <c r="L180" s="301">
        <v>0</v>
      </c>
      <c r="M180" s="299">
        <v>0</v>
      </c>
      <c r="N180" s="299">
        <v>0</v>
      </c>
      <c r="O180" s="299">
        <v>0</v>
      </c>
      <c r="P180" s="299">
        <v>0</v>
      </c>
      <c r="Q180" s="299">
        <v>0</v>
      </c>
      <c r="R180" s="299">
        <v>0</v>
      </c>
      <c r="S180" s="299">
        <v>0</v>
      </c>
      <c r="T180" s="299">
        <v>0</v>
      </c>
      <c r="U180" s="302">
        <v>0</v>
      </c>
      <c r="V180" s="301">
        <v>0</v>
      </c>
      <c r="W180" s="299">
        <v>0</v>
      </c>
      <c r="X180" s="299">
        <v>0</v>
      </c>
      <c r="Y180" s="299">
        <v>0</v>
      </c>
      <c r="Z180" s="302">
        <v>0</v>
      </c>
      <c r="AA180" s="303">
        <v>0</v>
      </c>
      <c r="AB180" s="303">
        <v>0</v>
      </c>
      <c r="AC180" s="304">
        <v>0</v>
      </c>
      <c r="AD180" s="303">
        <v>0</v>
      </c>
      <c r="AE180" s="303">
        <v>0</v>
      </c>
      <c r="AF180" s="305">
        <v>0</v>
      </c>
    </row>
    <row r="181" spans="1:32" x14ac:dyDescent="0.35">
      <c r="A181" s="322">
        <v>545</v>
      </c>
      <c r="B181" s="323">
        <v>1</v>
      </c>
      <c r="C181" s="324" t="s">
        <v>765</v>
      </c>
      <c r="D181" s="108">
        <v>6</v>
      </c>
      <c r="E181" s="299">
        <v>344</v>
      </c>
      <c r="F181" s="299">
        <v>373.20000000000005</v>
      </c>
      <c r="G181" s="299">
        <v>5248604.8352693301</v>
      </c>
      <c r="H181" s="299">
        <v>14063.785732232929</v>
      </c>
      <c r="I181" s="299">
        <v>434.4</v>
      </c>
      <c r="J181" s="299">
        <v>233613810</v>
      </c>
      <c r="K181" s="300">
        <v>537785.01381215476</v>
      </c>
      <c r="L181" s="301">
        <v>59026.230652914499</v>
      </c>
      <c r="M181" s="299">
        <v>0</v>
      </c>
      <c r="N181" s="299">
        <v>0</v>
      </c>
      <c r="O181" s="299">
        <v>0</v>
      </c>
      <c r="P181" s="299">
        <v>0</v>
      </c>
      <c r="Q181" s="299">
        <v>0</v>
      </c>
      <c r="R181" s="299">
        <v>0</v>
      </c>
      <c r="S181" s="299">
        <v>345.79128115187098</v>
      </c>
      <c r="T181" s="299">
        <v>111.22360033186655</v>
      </c>
      <c r="U181" s="302">
        <v>59483.245534398236</v>
      </c>
      <c r="V181" s="301">
        <v>7537.75</v>
      </c>
      <c r="W181" s="299">
        <v>0</v>
      </c>
      <c r="X181" s="299">
        <v>2280</v>
      </c>
      <c r="Y181" s="299">
        <v>0</v>
      </c>
      <c r="Z181" s="302">
        <v>9817.75</v>
      </c>
      <c r="AA181" s="303">
        <v>69300.995534398244</v>
      </c>
      <c r="AB181" s="303">
        <v>9817.75</v>
      </c>
      <c r="AC181" s="304">
        <v>59483.245534398236</v>
      </c>
      <c r="AD181" s="303">
        <v>201.45638236743676</v>
      </c>
      <c r="AE181" s="303">
        <v>28.53997093023256</v>
      </c>
      <c r="AF181" s="305">
        <v>172.91641143720418</v>
      </c>
    </row>
    <row r="182" spans="1:32" x14ac:dyDescent="0.35">
      <c r="A182" s="322">
        <v>547</v>
      </c>
      <c r="B182" s="323">
        <v>1</v>
      </c>
      <c r="C182" s="324" t="s">
        <v>766</v>
      </c>
      <c r="D182" s="108">
        <v>6</v>
      </c>
      <c r="E182" s="299">
        <v>502</v>
      </c>
      <c r="F182" s="299">
        <v>556.79999999999995</v>
      </c>
      <c r="G182" s="299">
        <v>4748968.5812277999</v>
      </c>
      <c r="H182" s="299">
        <v>8529.0384001936072</v>
      </c>
      <c r="I182" s="299">
        <v>480.2</v>
      </c>
      <c r="J182" s="299">
        <v>211103270</v>
      </c>
      <c r="K182" s="300">
        <v>439615.30612244899</v>
      </c>
      <c r="L182" s="301">
        <v>0</v>
      </c>
      <c r="M182" s="299">
        <v>0</v>
      </c>
      <c r="N182" s="299">
        <v>0</v>
      </c>
      <c r="O182" s="299">
        <v>0</v>
      </c>
      <c r="P182" s="299">
        <v>0</v>
      </c>
      <c r="Q182" s="299">
        <v>0</v>
      </c>
      <c r="R182" s="299">
        <v>0</v>
      </c>
      <c r="S182" s="299">
        <v>0</v>
      </c>
      <c r="T182" s="299">
        <v>0</v>
      </c>
      <c r="U182" s="302">
        <v>0</v>
      </c>
      <c r="V182" s="301">
        <v>0</v>
      </c>
      <c r="W182" s="299">
        <v>0</v>
      </c>
      <c r="X182" s="299">
        <v>0</v>
      </c>
      <c r="Y182" s="299">
        <v>0</v>
      </c>
      <c r="Z182" s="302">
        <v>0</v>
      </c>
      <c r="AA182" s="303">
        <v>0</v>
      </c>
      <c r="AB182" s="303">
        <v>0</v>
      </c>
      <c r="AC182" s="304">
        <v>0</v>
      </c>
      <c r="AD182" s="303">
        <v>0</v>
      </c>
      <c r="AE182" s="303">
        <v>0</v>
      </c>
      <c r="AF182" s="305">
        <v>0</v>
      </c>
    </row>
    <row r="183" spans="1:32" x14ac:dyDescent="0.35">
      <c r="A183" s="322">
        <v>548</v>
      </c>
      <c r="B183" s="323">
        <v>1</v>
      </c>
      <c r="C183" s="324" t="s">
        <v>767</v>
      </c>
      <c r="D183" s="108">
        <v>6</v>
      </c>
      <c r="E183" s="299">
        <v>863.8</v>
      </c>
      <c r="F183" s="299">
        <v>945.4</v>
      </c>
      <c r="G183" s="299">
        <v>20970288.952765599</v>
      </c>
      <c r="H183" s="299">
        <v>22181.393011175798</v>
      </c>
      <c r="I183" s="299">
        <v>1064.2</v>
      </c>
      <c r="J183" s="299">
        <v>690029995</v>
      </c>
      <c r="K183" s="300">
        <v>648402.55121217808</v>
      </c>
      <c r="L183" s="301">
        <v>59477.59692779975</v>
      </c>
      <c r="M183" s="299">
        <v>0</v>
      </c>
      <c r="N183" s="299">
        <v>793.9547000000166</v>
      </c>
      <c r="O183" s="299">
        <v>0</v>
      </c>
      <c r="P183" s="299">
        <v>0</v>
      </c>
      <c r="Q183" s="299">
        <v>0</v>
      </c>
      <c r="R183" s="299">
        <v>0</v>
      </c>
      <c r="S183" s="299">
        <v>386.70991608817576</v>
      </c>
      <c r="T183" s="299">
        <v>124.38505970447078</v>
      </c>
      <c r="U183" s="302">
        <v>60782.646603592417</v>
      </c>
      <c r="V183" s="301">
        <v>7630.5</v>
      </c>
      <c r="W183" s="299">
        <v>340.26630000001023</v>
      </c>
      <c r="X183" s="299">
        <v>2549.7999999999302</v>
      </c>
      <c r="Y183" s="299">
        <v>0</v>
      </c>
      <c r="Z183" s="302">
        <v>10520.56629999994</v>
      </c>
      <c r="AA183" s="303">
        <v>71303.212903592357</v>
      </c>
      <c r="AB183" s="303">
        <v>10520.56629999994</v>
      </c>
      <c r="AC183" s="304">
        <v>60782.646603592417</v>
      </c>
      <c r="AD183" s="303">
        <v>82.545974651067795</v>
      </c>
      <c r="AE183" s="303">
        <v>12.179400671451656</v>
      </c>
      <c r="AF183" s="305">
        <v>70.366573979616135</v>
      </c>
    </row>
    <row r="184" spans="1:32" x14ac:dyDescent="0.35">
      <c r="A184" s="322">
        <v>549</v>
      </c>
      <c r="B184" s="323">
        <v>1</v>
      </c>
      <c r="C184" s="324" t="s">
        <v>1027</v>
      </c>
      <c r="D184" s="108">
        <v>5</v>
      </c>
      <c r="E184" s="299">
        <v>1547</v>
      </c>
      <c r="F184" s="299">
        <v>1697.2</v>
      </c>
      <c r="G184" s="299">
        <v>24661804.956318401</v>
      </c>
      <c r="H184" s="299">
        <v>14530.877301625265</v>
      </c>
      <c r="I184" s="299">
        <v>1438.2</v>
      </c>
      <c r="J184" s="299">
        <v>1239010355</v>
      </c>
      <c r="K184" s="300">
        <v>861500.73355583369</v>
      </c>
      <c r="L184" s="301">
        <v>0</v>
      </c>
      <c r="M184" s="299">
        <v>0</v>
      </c>
      <c r="N184" s="299">
        <v>0</v>
      </c>
      <c r="O184" s="299">
        <v>0</v>
      </c>
      <c r="P184" s="299">
        <v>0</v>
      </c>
      <c r="Q184" s="299">
        <v>0</v>
      </c>
      <c r="R184" s="299">
        <v>0</v>
      </c>
      <c r="S184" s="299">
        <v>0</v>
      </c>
      <c r="T184" s="299">
        <v>0</v>
      </c>
      <c r="U184" s="302">
        <v>0</v>
      </c>
      <c r="V184" s="301">
        <v>0</v>
      </c>
      <c r="W184" s="299">
        <v>0</v>
      </c>
      <c r="X184" s="299">
        <v>0</v>
      </c>
      <c r="Y184" s="299">
        <v>0</v>
      </c>
      <c r="Z184" s="302">
        <v>0</v>
      </c>
      <c r="AA184" s="303">
        <v>0</v>
      </c>
      <c r="AB184" s="303">
        <v>0</v>
      </c>
      <c r="AC184" s="304">
        <v>0</v>
      </c>
      <c r="AD184" s="303">
        <v>0</v>
      </c>
      <c r="AE184" s="303">
        <v>0</v>
      </c>
      <c r="AF184" s="305">
        <v>0</v>
      </c>
    </row>
    <row r="185" spans="1:32" x14ac:dyDescent="0.35">
      <c r="A185" s="322">
        <v>550</v>
      </c>
      <c r="B185" s="323">
        <v>1</v>
      </c>
      <c r="C185" s="324" t="s">
        <v>768</v>
      </c>
      <c r="D185" s="108">
        <v>6</v>
      </c>
      <c r="E185" s="299">
        <v>560</v>
      </c>
      <c r="F185" s="299">
        <v>614</v>
      </c>
      <c r="G185" s="299">
        <v>3860461.2643474699</v>
      </c>
      <c r="H185" s="299">
        <v>6287.3961960056513</v>
      </c>
      <c r="I185" s="299">
        <v>260.59999999999997</v>
      </c>
      <c r="J185" s="299">
        <v>201723075</v>
      </c>
      <c r="K185" s="300">
        <v>774071.66155026876</v>
      </c>
      <c r="L185" s="301">
        <v>0</v>
      </c>
      <c r="M185" s="299">
        <v>0</v>
      </c>
      <c r="N185" s="299">
        <v>0</v>
      </c>
      <c r="O185" s="299">
        <v>0</v>
      </c>
      <c r="P185" s="299">
        <v>0</v>
      </c>
      <c r="Q185" s="299">
        <v>0</v>
      </c>
      <c r="R185" s="299">
        <v>0</v>
      </c>
      <c r="S185" s="299">
        <v>0</v>
      </c>
      <c r="T185" s="299">
        <v>0</v>
      </c>
      <c r="U185" s="302">
        <v>0</v>
      </c>
      <c r="V185" s="301">
        <v>0</v>
      </c>
      <c r="W185" s="299">
        <v>0</v>
      </c>
      <c r="X185" s="299">
        <v>0</v>
      </c>
      <c r="Y185" s="299">
        <v>0</v>
      </c>
      <c r="Z185" s="302">
        <v>0</v>
      </c>
      <c r="AA185" s="303">
        <v>0</v>
      </c>
      <c r="AB185" s="303">
        <v>0</v>
      </c>
      <c r="AC185" s="304">
        <v>0</v>
      </c>
      <c r="AD185" s="303">
        <v>0</v>
      </c>
      <c r="AE185" s="303">
        <v>0</v>
      </c>
      <c r="AF185" s="305">
        <v>0</v>
      </c>
    </row>
    <row r="186" spans="1:32" x14ac:dyDescent="0.35">
      <c r="A186" s="322">
        <v>553</v>
      </c>
      <c r="B186" s="323">
        <v>1</v>
      </c>
      <c r="C186" s="324" t="s">
        <v>769</v>
      </c>
      <c r="D186" s="108">
        <v>6</v>
      </c>
      <c r="E186" s="299">
        <v>752</v>
      </c>
      <c r="F186" s="299">
        <v>821.4</v>
      </c>
      <c r="G186" s="299">
        <v>3918012.8339346899</v>
      </c>
      <c r="H186" s="299">
        <v>4769.9206646392622</v>
      </c>
      <c r="I186" s="299">
        <v>615.19999999999993</v>
      </c>
      <c r="J186" s="299">
        <v>215599485</v>
      </c>
      <c r="K186" s="300">
        <v>350454.29941482446</v>
      </c>
      <c r="L186" s="301">
        <v>0</v>
      </c>
      <c r="M186" s="299">
        <v>0</v>
      </c>
      <c r="N186" s="299">
        <v>0</v>
      </c>
      <c r="O186" s="299">
        <v>0</v>
      </c>
      <c r="P186" s="299">
        <v>0</v>
      </c>
      <c r="Q186" s="299">
        <v>0</v>
      </c>
      <c r="R186" s="299">
        <v>0</v>
      </c>
      <c r="S186" s="299">
        <v>0</v>
      </c>
      <c r="T186" s="299">
        <v>0</v>
      </c>
      <c r="U186" s="302">
        <v>0</v>
      </c>
      <c r="V186" s="301">
        <v>0</v>
      </c>
      <c r="W186" s="299">
        <v>0</v>
      </c>
      <c r="X186" s="299">
        <v>0</v>
      </c>
      <c r="Y186" s="299">
        <v>0</v>
      </c>
      <c r="Z186" s="302">
        <v>0</v>
      </c>
      <c r="AA186" s="303">
        <v>0</v>
      </c>
      <c r="AB186" s="303">
        <v>0</v>
      </c>
      <c r="AC186" s="304">
        <v>0</v>
      </c>
      <c r="AD186" s="303">
        <v>0</v>
      </c>
      <c r="AE186" s="303">
        <v>0</v>
      </c>
      <c r="AF186" s="305">
        <v>0</v>
      </c>
    </row>
    <row r="187" spans="1:32" x14ac:dyDescent="0.35">
      <c r="A187" s="322">
        <v>561</v>
      </c>
      <c r="B187" s="323">
        <v>1</v>
      </c>
      <c r="C187" s="324" t="s">
        <v>770</v>
      </c>
      <c r="D187" s="108">
        <v>6</v>
      </c>
      <c r="E187" s="299">
        <v>231</v>
      </c>
      <c r="F187" s="299">
        <v>252.60000000000002</v>
      </c>
      <c r="G187" s="299">
        <v>2121315.77270767</v>
      </c>
      <c r="H187" s="299">
        <v>8397.9246742188043</v>
      </c>
      <c r="I187" s="299">
        <v>138.80000000000001</v>
      </c>
      <c r="J187" s="299">
        <v>34936700</v>
      </c>
      <c r="K187" s="300">
        <v>251705.33141210373</v>
      </c>
      <c r="L187" s="301">
        <v>91662.579053542751</v>
      </c>
      <c r="M187" s="299">
        <v>0</v>
      </c>
      <c r="N187" s="299">
        <v>0</v>
      </c>
      <c r="O187" s="299">
        <v>0</v>
      </c>
      <c r="P187" s="299">
        <v>1975.9672891104856</v>
      </c>
      <c r="Q187" s="299">
        <v>0</v>
      </c>
      <c r="R187" s="299">
        <v>0</v>
      </c>
      <c r="S187" s="299">
        <v>497.93944485869423</v>
      </c>
      <c r="T187" s="299">
        <v>160.16198447788784</v>
      </c>
      <c r="U187" s="302">
        <v>94296.647771989825</v>
      </c>
      <c r="V187" s="301">
        <v>20650</v>
      </c>
      <c r="W187" s="299">
        <v>0</v>
      </c>
      <c r="X187" s="299">
        <v>1307.2327108895115</v>
      </c>
      <c r="Y187" s="299">
        <v>0</v>
      </c>
      <c r="Z187" s="302">
        <v>21957.232710889512</v>
      </c>
      <c r="AA187" s="303">
        <v>116253.88048287934</v>
      </c>
      <c r="AB187" s="303">
        <v>21957.232710889512</v>
      </c>
      <c r="AC187" s="304">
        <v>94296.647771989825</v>
      </c>
      <c r="AD187" s="303">
        <v>503.26355187393654</v>
      </c>
      <c r="AE187" s="303">
        <v>95.052955458396156</v>
      </c>
      <c r="AF187" s="305">
        <v>408.21059641554035</v>
      </c>
    </row>
    <row r="188" spans="1:32" x14ac:dyDescent="0.35">
      <c r="A188" s="322">
        <v>564</v>
      </c>
      <c r="B188" s="323">
        <v>1</v>
      </c>
      <c r="C188" s="324" t="s">
        <v>771</v>
      </c>
      <c r="D188" s="108">
        <v>5</v>
      </c>
      <c r="E188" s="299">
        <v>1952</v>
      </c>
      <c r="F188" s="299">
        <v>2143</v>
      </c>
      <c r="G188" s="299">
        <v>13848724.3395741</v>
      </c>
      <c r="H188" s="299">
        <v>6462.3072046542702</v>
      </c>
      <c r="I188" s="299">
        <v>2219.8000000000002</v>
      </c>
      <c r="J188" s="299">
        <v>902388270</v>
      </c>
      <c r="K188" s="300">
        <v>406517.82593026396</v>
      </c>
      <c r="L188" s="301">
        <v>0</v>
      </c>
      <c r="M188" s="299">
        <v>0</v>
      </c>
      <c r="N188" s="299">
        <v>0</v>
      </c>
      <c r="O188" s="299">
        <v>0</v>
      </c>
      <c r="P188" s="299">
        <v>0</v>
      </c>
      <c r="Q188" s="299">
        <v>0</v>
      </c>
      <c r="R188" s="299">
        <v>0</v>
      </c>
      <c r="S188" s="299">
        <v>0</v>
      </c>
      <c r="T188" s="299">
        <v>0</v>
      </c>
      <c r="U188" s="302">
        <v>0</v>
      </c>
      <c r="V188" s="301">
        <v>0</v>
      </c>
      <c r="W188" s="299">
        <v>0</v>
      </c>
      <c r="X188" s="299">
        <v>0</v>
      </c>
      <c r="Y188" s="299">
        <v>0</v>
      </c>
      <c r="Z188" s="302">
        <v>0</v>
      </c>
      <c r="AA188" s="303">
        <v>0</v>
      </c>
      <c r="AB188" s="303">
        <v>0</v>
      </c>
      <c r="AC188" s="304">
        <v>0</v>
      </c>
      <c r="AD188" s="303">
        <v>0</v>
      </c>
      <c r="AE188" s="303">
        <v>0</v>
      </c>
      <c r="AF188" s="305">
        <v>0</v>
      </c>
    </row>
    <row r="189" spans="1:32" x14ac:dyDescent="0.35">
      <c r="A189" s="322">
        <v>577</v>
      </c>
      <c r="B189" s="323">
        <v>1</v>
      </c>
      <c r="C189" s="324" t="s">
        <v>772</v>
      </c>
      <c r="D189" s="108">
        <v>6</v>
      </c>
      <c r="E189" s="299">
        <v>415</v>
      </c>
      <c r="F189" s="299">
        <v>455.40000000000003</v>
      </c>
      <c r="G189" s="299">
        <v>4199539.9988837503</v>
      </c>
      <c r="H189" s="299">
        <v>9221.6512931131965</v>
      </c>
      <c r="I189" s="299">
        <v>545.6</v>
      </c>
      <c r="J189" s="299">
        <v>218942198</v>
      </c>
      <c r="K189" s="300">
        <v>401287.01979472139</v>
      </c>
      <c r="L189" s="301">
        <v>0</v>
      </c>
      <c r="M189" s="299">
        <v>0</v>
      </c>
      <c r="N189" s="299">
        <v>0</v>
      </c>
      <c r="O189" s="299">
        <v>0</v>
      </c>
      <c r="P189" s="299">
        <v>0</v>
      </c>
      <c r="Q189" s="299">
        <v>0</v>
      </c>
      <c r="R189" s="299">
        <v>0</v>
      </c>
      <c r="S189" s="299">
        <v>0</v>
      </c>
      <c r="T189" s="299">
        <v>0</v>
      </c>
      <c r="U189" s="302">
        <v>0</v>
      </c>
      <c r="V189" s="301">
        <v>0</v>
      </c>
      <c r="W189" s="299">
        <v>0</v>
      </c>
      <c r="X189" s="299">
        <v>0</v>
      </c>
      <c r="Y189" s="299">
        <v>0</v>
      </c>
      <c r="Z189" s="302">
        <v>0</v>
      </c>
      <c r="AA189" s="303">
        <v>0</v>
      </c>
      <c r="AB189" s="303">
        <v>0</v>
      </c>
      <c r="AC189" s="304">
        <v>0</v>
      </c>
      <c r="AD189" s="303">
        <v>0</v>
      </c>
      <c r="AE189" s="303">
        <v>0</v>
      </c>
      <c r="AF189" s="305">
        <v>0</v>
      </c>
    </row>
    <row r="190" spans="1:32" x14ac:dyDescent="0.35">
      <c r="A190" s="322">
        <v>578</v>
      </c>
      <c r="B190" s="323">
        <v>1</v>
      </c>
      <c r="C190" s="324" t="s">
        <v>773</v>
      </c>
      <c r="D190" s="108">
        <v>5</v>
      </c>
      <c r="E190" s="299">
        <v>1554</v>
      </c>
      <c r="F190" s="299">
        <v>1703.4</v>
      </c>
      <c r="G190" s="299">
        <v>11360747.3298152</v>
      </c>
      <c r="H190" s="299">
        <v>6669.4536396707754</v>
      </c>
      <c r="I190" s="299">
        <v>1661.7999999999997</v>
      </c>
      <c r="J190" s="299">
        <v>764016030</v>
      </c>
      <c r="K190" s="300">
        <v>459752.09411481535</v>
      </c>
      <c r="L190" s="301">
        <v>52576.903676921764</v>
      </c>
      <c r="M190" s="299">
        <v>0</v>
      </c>
      <c r="N190" s="299">
        <v>159.15081000000646</v>
      </c>
      <c r="O190" s="299">
        <v>11592.073676608969</v>
      </c>
      <c r="P190" s="299">
        <v>897.20652361144312</v>
      </c>
      <c r="Q190" s="299">
        <v>0</v>
      </c>
      <c r="R190" s="299">
        <v>0</v>
      </c>
      <c r="S190" s="299">
        <v>318.12797865972129</v>
      </c>
      <c r="T190" s="299">
        <v>102.32571230531721</v>
      </c>
      <c r="U190" s="302">
        <v>65645.788378107216</v>
      </c>
      <c r="V190" s="301">
        <v>4456</v>
      </c>
      <c r="W190" s="299">
        <v>68.207490000000689</v>
      </c>
      <c r="X190" s="299">
        <v>1200.3934763884172</v>
      </c>
      <c r="Y190" s="299">
        <v>0</v>
      </c>
      <c r="Z190" s="302">
        <v>5724.6009663884179</v>
      </c>
      <c r="AA190" s="303">
        <v>71370.389344495634</v>
      </c>
      <c r="AB190" s="303">
        <v>5724.6009663884179</v>
      </c>
      <c r="AC190" s="304">
        <v>65645.788378107216</v>
      </c>
      <c r="AD190" s="303">
        <v>45.926891470074409</v>
      </c>
      <c r="AE190" s="303">
        <v>3.6837844056553526</v>
      </c>
      <c r="AF190" s="305">
        <v>42.243107064419057</v>
      </c>
    </row>
    <row r="191" spans="1:32" x14ac:dyDescent="0.35">
      <c r="A191" s="322">
        <v>581</v>
      </c>
      <c r="B191" s="323">
        <v>1</v>
      </c>
      <c r="C191" s="324" t="s">
        <v>774</v>
      </c>
      <c r="D191" s="108">
        <v>6</v>
      </c>
      <c r="E191" s="299">
        <v>399</v>
      </c>
      <c r="F191" s="299">
        <v>434.79999999999995</v>
      </c>
      <c r="G191" s="299">
        <v>5390544.9993398497</v>
      </c>
      <c r="H191" s="299">
        <v>12397.757588178129</v>
      </c>
      <c r="I191" s="299">
        <v>271.00000000000006</v>
      </c>
      <c r="J191" s="299">
        <v>131746000</v>
      </c>
      <c r="K191" s="300">
        <v>486147.60147601465</v>
      </c>
      <c r="L191" s="301">
        <v>108441.68061132863</v>
      </c>
      <c r="M191" s="299">
        <v>0</v>
      </c>
      <c r="N191" s="299">
        <v>786.98815999999351</v>
      </c>
      <c r="O191" s="299">
        <v>15935.762915287865</v>
      </c>
      <c r="P191" s="299">
        <v>1547.1798350411336</v>
      </c>
      <c r="Q191" s="299">
        <v>0</v>
      </c>
      <c r="R191" s="299">
        <v>0</v>
      </c>
      <c r="S191" s="299">
        <v>639.13755132904157</v>
      </c>
      <c r="T191" s="299">
        <v>205.57828794673333</v>
      </c>
      <c r="U191" s="302">
        <v>127556.32736093338</v>
      </c>
      <c r="V191" s="301">
        <v>12019</v>
      </c>
      <c r="W191" s="299">
        <v>337.28063999999722</v>
      </c>
      <c r="X191" s="299">
        <v>2667.0201649588562</v>
      </c>
      <c r="Y191" s="299">
        <v>0</v>
      </c>
      <c r="Z191" s="302">
        <v>15023.300804958853</v>
      </c>
      <c r="AA191" s="303">
        <v>142579.62816589224</v>
      </c>
      <c r="AB191" s="303">
        <v>15023.300804958853</v>
      </c>
      <c r="AC191" s="304">
        <v>127556.32736093338</v>
      </c>
      <c r="AD191" s="303">
        <v>357.34242648093294</v>
      </c>
      <c r="AE191" s="303">
        <v>37.652382969821687</v>
      </c>
      <c r="AF191" s="305">
        <v>319.69004351111124</v>
      </c>
    </row>
    <row r="192" spans="1:32" x14ac:dyDescent="0.35">
      <c r="A192" s="322">
        <v>592</v>
      </c>
      <c r="B192" s="323">
        <v>1</v>
      </c>
      <c r="C192" s="324" t="s">
        <v>1028</v>
      </c>
      <c r="D192" s="108">
        <v>6</v>
      </c>
      <c r="E192" s="299">
        <v>192.8</v>
      </c>
      <c r="F192" s="299">
        <v>212.6</v>
      </c>
      <c r="G192" s="299">
        <v>2917864.6383549902</v>
      </c>
      <c r="H192" s="299">
        <v>13724.669042121308</v>
      </c>
      <c r="I192" s="299">
        <v>118</v>
      </c>
      <c r="J192" s="299">
        <v>32504000</v>
      </c>
      <c r="K192" s="300">
        <v>275457.62711864407</v>
      </c>
      <c r="L192" s="301">
        <v>0</v>
      </c>
      <c r="M192" s="299">
        <v>0</v>
      </c>
      <c r="N192" s="299">
        <v>0</v>
      </c>
      <c r="O192" s="299">
        <v>0</v>
      </c>
      <c r="P192" s="299">
        <v>0</v>
      </c>
      <c r="Q192" s="299">
        <v>0</v>
      </c>
      <c r="R192" s="299">
        <v>0</v>
      </c>
      <c r="S192" s="299">
        <v>0</v>
      </c>
      <c r="T192" s="299">
        <v>0</v>
      </c>
      <c r="U192" s="302">
        <v>0</v>
      </c>
      <c r="V192" s="301">
        <v>0</v>
      </c>
      <c r="W192" s="299">
        <v>0</v>
      </c>
      <c r="X192" s="299">
        <v>0</v>
      </c>
      <c r="Y192" s="299">
        <v>0</v>
      </c>
      <c r="Z192" s="302">
        <v>0</v>
      </c>
      <c r="AA192" s="303">
        <v>0</v>
      </c>
      <c r="AB192" s="303">
        <v>0</v>
      </c>
      <c r="AC192" s="304">
        <v>0</v>
      </c>
      <c r="AD192" s="303">
        <v>0</v>
      </c>
      <c r="AE192" s="303">
        <v>0</v>
      </c>
      <c r="AF192" s="305">
        <v>0</v>
      </c>
    </row>
    <row r="193" spans="1:32" x14ac:dyDescent="0.35">
      <c r="A193" s="322">
        <v>593</v>
      </c>
      <c r="B193" s="323">
        <v>1</v>
      </c>
      <c r="C193" s="324" t="s">
        <v>775</v>
      </c>
      <c r="D193" s="108">
        <v>5</v>
      </c>
      <c r="E193" s="299">
        <v>1121</v>
      </c>
      <c r="F193" s="299">
        <v>1236</v>
      </c>
      <c r="G193" s="299">
        <v>12395878.820725599</v>
      </c>
      <c r="H193" s="299">
        <v>10029.02817210809</v>
      </c>
      <c r="I193" s="299">
        <v>1309.1999999999998</v>
      </c>
      <c r="J193" s="299">
        <v>512893200</v>
      </c>
      <c r="K193" s="300">
        <v>391760.76993583876</v>
      </c>
      <c r="L193" s="301">
        <v>194380.53945083229</v>
      </c>
      <c r="M193" s="299">
        <v>0</v>
      </c>
      <c r="N193" s="299">
        <v>1768.2518000000127</v>
      </c>
      <c r="O193" s="299">
        <v>8052.9249085173942</v>
      </c>
      <c r="P193" s="299">
        <v>2663.9839771674306</v>
      </c>
      <c r="Q193" s="299">
        <v>0</v>
      </c>
      <c r="R193" s="299">
        <v>0</v>
      </c>
      <c r="S193" s="299">
        <v>1123.8216637435808</v>
      </c>
      <c r="T193" s="299">
        <v>361.47670107856629</v>
      </c>
      <c r="U193" s="302">
        <v>208350.99850133929</v>
      </c>
      <c r="V193" s="301">
        <v>19322</v>
      </c>
      <c r="W193" s="299">
        <v>757.82220000000962</v>
      </c>
      <c r="X193" s="299">
        <v>4746.0160228325985</v>
      </c>
      <c r="Y193" s="299">
        <v>0</v>
      </c>
      <c r="Z193" s="302">
        <v>24825.838222832608</v>
      </c>
      <c r="AA193" s="303">
        <v>233176.83672417188</v>
      </c>
      <c r="AB193" s="303">
        <v>24825.838222832608</v>
      </c>
      <c r="AC193" s="304">
        <v>208350.99850133929</v>
      </c>
      <c r="AD193" s="303">
        <v>208.0078828939981</v>
      </c>
      <c r="AE193" s="303">
        <v>22.146153633213746</v>
      </c>
      <c r="AF193" s="305">
        <v>185.86172926078439</v>
      </c>
    </row>
    <row r="194" spans="1:32" x14ac:dyDescent="0.35">
      <c r="A194" s="322">
        <v>595</v>
      </c>
      <c r="B194" s="323">
        <v>1</v>
      </c>
      <c r="C194" s="324" t="s">
        <v>776</v>
      </c>
      <c r="D194" s="108">
        <v>5</v>
      </c>
      <c r="E194" s="299">
        <v>2002</v>
      </c>
      <c r="F194" s="299">
        <v>2179.1999999999998</v>
      </c>
      <c r="G194" s="299">
        <v>14015853.660719199</v>
      </c>
      <c r="H194" s="299">
        <v>6431.6509089203382</v>
      </c>
      <c r="I194" s="299">
        <v>2016</v>
      </c>
      <c r="J194" s="299">
        <v>843064800</v>
      </c>
      <c r="K194" s="300">
        <v>418186.90476190473</v>
      </c>
      <c r="L194" s="301">
        <v>0</v>
      </c>
      <c r="M194" s="299">
        <v>0</v>
      </c>
      <c r="N194" s="299">
        <v>0</v>
      </c>
      <c r="O194" s="299">
        <v>0</v>
      </c>
      <c r="P194" s="299">
        <v>0</v>
      </c>
      <c r="Q194" s="299">
        <v>0</v>
      </c>
      <c r="R194" s="299">
        <v>0</v>
      </c>
      <c r="S194" s="299">
        <v>0</v>
      </c>
      <c r="T194" s="299">
        <v>0</v>
      </c>
      <c r="U194" s="302">
        <v>0</v>
      </c>
      <c r="V194" s="301">
        <v>0</v>
      </c>
      <c r="W194" s="299">
        <v>0</v>
      </c>
      <c r="X194" s="299">
        <v>0</v>
      </c>
      <c r="Y194" s="299">
        <v>0</v>
      </c>
      <c r="Z194" s="302">
        <v>0</v>
      </c>
      <c r="AA194" s="303">
        <v>0</v>
      </c>
      <c r="AB194" s="303">
        <v>0</v>
      </c>
      <c r="AC194" s="304">
        <v>0</v>
      </c>
      <c r="AD194" s="303">
        <v>0</v>
      </c>
      <c r="AE194" s="303">
        <v>0</v>
      </c>
      <c r="AF194" s="305">
        <v>0</v>
      </c>
    </row>
    <row r="195" spans="1:32" x14ac:dyDescent="0.35">
      <c r="A195" s="322">
        <v>599</v>
      </c>
      <c r="B195" s="323">
        <v>1</v>
      </c>
      <c r="C195" s="324" t="s">
        <v>777</v>
      </c>
      <c r="D195" s="108">
        <v>6</v>
      </c>
      <c r="E195" s="299">
        <v>458</v>
      </c>
      <c r="F195" s="299">
        <v>506.19999999999993</v>
      </c>
      <c r="G195" s="299">
        <v>6871335.6909913002</v>
      </c>
      <c r="H195" s="299">
        <v>13574.349448817267</v>
      </c>
      <c r="I195" s="299">
        <v>444.00000000000006</v>
      </c>
      <c r="J195" s="299">
        <v>193326100</v>
      </c>
      <c r="K195" s="300">
        <v>435419.14414414408</v>
      </c>
      <c r="L195" s="301">
        <v>0</v>
      </c>
      <c r="M195" s="299">
        <v>0</v>
      </c>
      <c r="N195" s="299">
        <v>0</v>
      </c>
      <c r="O195" s="299">
        <v>0</v>
      </c>
      <c r="P195" s="299">
        <v>0</v>
      </c>
      <c r="Q195" s="299">
        <v>0</v>
      </c>
      <c r="R195" s="299">
        <v>0</v>
      </c>
      <c r="S195" s="299">
        <v>0</v>
      </c>
      <c r="T195" s="299">
        <v>0</v>
      </c>
      <c r="U195" s="302">
        <v>0</v>
      </c>
      <c r="V195" s="301">
        <v>0</v>
      </c>
      <c r="W195" s="299">
        <v>0</v>
      </c>
      <c r="X195" s="299">
        <v>0</v>
      </c>
      <c r="Y195" s="299">
        <v>0</v>
      </c>
      <c r="Z195" s="302">
        <v>0</v>
      </c>
      <c r="AA195" s="303">
        <v>0</v>
      </c>
      <c r="AB195" s="303">
        <v>0</v>
      </c>
      <c r="AC195" s="304">
        <v>0</v>
      </c>
      <c r="AD195" s="303">
        <v>0</v>
      </c>
      <c r="AE195" s="303">
        <v>0</v>
      </c>
      <c r="AF195" s="305">
        <v>0</v>
      </c>
    </row>
    <row r="196" spans="1:32" x14ac:dyDescent="0.35">
      <c r="A196" s="322">
        <v>600</v>
      </c>
      <c r="B196" s="323">
        <v>1</v>
      </c>
      <c r="C196" s="324" t="s">
        <v>778</v>
      </c>
      <c r="D196" s="108">
        <v>6</v>
      </c>
      <c r="E196" s="299">
        <v>227</v>
      </c>
      <c r="F196" s="299">
        <v>249.39999999999998</v>
      </c>
      <c r="G196" s="299">
        <v>4076867.7840146502</v>
      </c>
      <c r="H196" s="299">
        <v>16346.703223795712</v>
      </c>
      <c r="I196" s="299">
        <v>122.4</v>
      </c>
      <c r="J196" s="299">
        <v>64339700</v>
      </c>
      <c r="K196" s="300">
        <v>525651.1437908496</v>
      </c>
      <c r="L196" s="301">
        <v>0</v>
      </c>
      <c r="M196" s="299">
        <v>0</v>
      </c>
      <c r="N196" s="299">
        <v>0</v>
      </c>
      <c r="O196" s="299">
        <v>0</v>
      </c>
      <c r="P196" s="299">
        <v>0</v>
      </c>
      <c r="Q196" s="299">
        <v>0</v>
      </c>
      <c r="R196" s="299">
        <v>0</v>
      </c>
      <c r="S196" s="299">
        <v>0</v>
      </c>
      <c r="T196" s="299">
        <v>0</v>
      </c>
      <c r="U196" s="302">
        <v>0</v>
      </c>
      <c r="V196" s="301">
        <v>0</v>
      </c>
      <c r="W196" s="299">
        <v>0</v>
      </c>
      <c r="X196" s="299">
        <v>0</v>
      </c>
      <c r="Y196" s="299">
        <v>0</v>
      </c>
      <c r="Z196" s="302">
        <v>0</v>
      </c>
      <c r="AA196" s="303">
        <v>0</v>
      </c>
      <c r="AB196" s="303">
        <v>0</v>
      </c>
      <c r="AC196" s="304">
        <v>0</v>
      </c>
      <c r="AD196" s="303">
        <v>0</v>
      </c>
      <c r="AE196" s="303">
        <v>0</v>
      </c>
      <c r="AF196" s="305">
        <v>0</v>
      </c>
    </row>
    <row r="197" spans="1:32" x14ac:dyDescent="0.35">
      <c r="A197" s="322">
        <v>601</v>
      </c>
      <c r="B197" s="323">
        <v>1</v>
      </c>
      <c r="C197" s="324" t="s">
        <v>779</v>
      </c>
      <c r="D197" s="108">
        <v>6</v>
      </c>
      <c r="E197" s="299">
        <v>572</v>
      </c>
      <c r="F197" s="299">
        <v>630.4</v>
      </c>
      <c r="G197" s="299">
        <v>4695139.6775963297</v>
      </c>
      <c r="H197" s="299">
        <v>7447.8738540550921</v>
      </c>
      <c r="I197" s="299">
        <v>536.4</v>
      </c>
      <c r="J197" s="299">
        <v>199980600</v>
      </c>
      <c r="K197" s="300">
        <v>372819.91051454138</v>
      </c>
      <c r="L197" s="301">
        <v>0</v>
      </c>
      <c r="M197" s="299">
        <v>0</v>
      </c>
      <c r="N197" s="299">
        <v>0</v>
      </c>
      <c r="O197" s="299">
        <v>0</v>
      </c>
      <c r="P197" s="299">
        <v>0</v>
      </c>
      <c r="Q197" s="299">
        <v>0</v>
      </c>
      <c r="R197" s="299">
        <v>0</v>
      </c>
      <c r="S197" s="299">
        <v>0</v>
      </c>
      <c r="T197" s="299">
        <v>0</v>
      </c>
      <c r="U197" s="302">
        <v>0</v>
      </c>
      <c r="V197" s="301">
        <v>0</v>
      </c>
      <c r="W197" s="299">
        <v>0</v>
      </c>
      <c r="X197" s="299">
        <v>0</v>
      </c>
      <c r="Y197" s="299">
        <v>0</v>
      </c>
      <c r="Z197" s="302">
        <v>0</v>
      </c>
      <c r="AA197" s="303">
        <v>0</v>
      </c>
      <c r="AB197" s="303">
        <v>0</v>
      </c>
      <c r="AC197" s="304">
        <v>0</v>
      </c>
      <c r="AD197" s="303">
        <v>0</v>
      </c>
      <c r="AE197" s="303">
        <v>0</v>
      </c>
      <c r="AF197" s="305">
        <v>0</v>
      </c>
    </row>
    <row r="198" spans="1:32" x14ac:dyDescent="0.35">
      <c r="A198" s="322">
        <v>621</v>
      </c>
      <c r="B198" s="323">
        <v>1</v>
      </c>
      <c r="C198" s="324" t="s">
        <v>780</v>
      </c>
      <c r="D198" s="108">
        <v>3</v>
      </c>
      <c r="E198" s="299">
        <v>11738</v>
      </c>
      <c r="F198" s="299">
        <v>12822.2</v>
      </c>
      <c r="G198" s="299">
        <v>122800493.23244999</v>
      </c>
      <c r="H198" s="299">
        <v>9577.1781154911005</v>
      </c>
      <c r="I198" s="299">
        <v>13327.599999999997</v>
      </c>
      <c r="J198" s="299">
        <v>10641711500</v>
      </c>
      <c r="K198" s="300">
        <v>798471.70533329353</v>
      </c>
      <c r="L198" s="301">
        <v>479560.43121210963</v>
      </c>
      <c r="M198" s="299">
        <v>0</v>
      </c>
      <c r="N198" s="299">
        <v>4965.0109599998686</v>
      </c>
      <c r="O198" s="299">
        <v>114344.23143388703</v>
      </c>
      <c r="P198" s="299">
        <v>2452.5142280029831</v>
      </c>
      <c r="Q198" s="299">
        <v>0</v>
      </c>
      <c r="R198" s="299">
        <v>14293.900513434739</v>
      </c>
      <c r="S198" s="299">
        <v>2900.036211260358</v>
      </c>
      <c r="T198" s="299">
        <v>932.79526144992076</v>
      </c>
      <c r="U198" s="302">
        <v>619448.91982014454</v>
      </c>
      <c r="V198" s="301">
        <v>128341.5</v>
      </c>
      <c r="W198" s="299">
        <v>2127.8618399999104</v>
      </c>
      <c r="X198" s="299">
        <v>-2452.5142280030996</v>
      </c>
      <c r="Y198" s="299">
        <v>9955.3036045886038</v>
      </c>
      <c r="Z198" s="302">
        <v>137972.15121658542</v>
      </c>
      <c r="AA198" s="303">
        <v>757421.07103672996</v>
      </c>
      <c r="AB198" s="303">
        <v>137972.15121658542</v>
      </c>
      <c r="AC198" s="304">
        <v>619448.91982014454</v>
      </c>
      <c r="AD198" s="303">
        <v>64.527267936337537</v>
      </c>
      <c r="AE198" s="303">
        <v>11.754315148797531</v>
      </c>
      <c r="AF198" s="305">
        <v>52.77295278754</v>
      </c>
    </row>
    <row r="199" spans="1:32" x14ac:dyDescent="0.35">
      <c r="A199" s="322">
        <v>622</v>
      </c>
      <c r="B199" s="323">
        <v>1</v>
      </c>
      <c r="C199" s="324" t="s">
        <v>1013</v>
      </c>
      <c r="D199" s="108">
        <v>2</v>
      </c>
      <c r="E199" s="299">
        <v>10451.6</v>
      </c>
      <c r="F199" s="299">
        <v>11484.000000000002</v>
      </c>
      <c r="G199" s="299">
        <v>111897398.834729</v>
      </c>
      <c r="H199" s="299">
        <v>9743.7651371237353</v>
      </c>
      <c r="I199" s="299">
        <v>13684.2</v>
      </c>
      <c r="J199" s="299">
        <v>9166542200</v>
      </c>
      <c r="K199" s="300">
        <v>669863.21451016492</v>
      </c>
      <c r="L199" s="301">
        <v>585108.38746538223</v>
      </c>
      <c r="M199" s="299">
        <v>0</v>
      </c>
      <c r="N199" s="299">
        <v>10221.292549999664</v>
      </c>
      <c r="O199" s="299">
        <v>0</v>
      </c>
      <c r="P199" s="299">
        <v>3157.5043860673904</v>
      </c>
      <c r="Q199" s="299">
        <v>0</v>
      </c>
      <c r="R199" s="299">
        <v>17821.926037617031</v>
      </c>
      <c r="S199" s="299">
        <v>3615.8241632447312</v>
      </c>
      <c r="T199" s="299">
        <v>1163.0281141368846</v>
      </c>
      <c r="U199" s="302">
        <v>621087.96271644789</v>
      </c>
      <c r="V199" s="301">
        <v>104524.25</v>
      </c>
      <c r="W199" s="299">
        <v>4380.5539499998558</v>
      </c>
      <c r="X199" s="299">
        <v>-3157.5043860673904</v>
      </c>
      <c r="Y199" s="299">
        <v>12412.475122256315</v>
      </c>
      <c r="Z199" s="302">
        <v>118159.77468618879</v>
      </c>
      <c r="AA199" s="303">
        <v>739247.73740263667</v>
      </c>
      <c r="AB199" s="303">
        <v>118159.77468618879</v>
      </c>
      <c r="AC199" s="304">
        <v>621087.96271644789</v>
      </c>
      <c r="AD199" s="303">
        <v>70.730580715166738</v>
      </c>
      <c r="AE199" s="303">
        <v>11.305424498276702</v>
      </c>
      <c r="AF199" s="305">
        <v>59.425156216890031</v>
      </c>
    </row>
    <row r="200" spans="1:32" x14ac:dyDescent="0.35">
      <c r="A200" s="322">
        <v>623</v>
      </c>
      <c r="B200" s="323">
        <v>1</v>
      </c>
      <c r="C200" s="324" t="s">
        <v>781</v>
      </c>
      <c r="D200" s="108">
        <v>2</v>
      </c>
      <c r="E200" s="299">
        <v>7555</v>
      </c>
      <c r="F200" s="299">
        <v>8248.6</v>
      </c>
      <c r="G200" s="299">
        <v>81455077.9498059</v>
      </c>
      <c r="H200" s="299">
        <v>9875.0185425170203</v>
      </c>
      <c r="I200" s="299">
        <v>6858.9999999999991</v>
      </c>
      <c r="J200" s="299">
        <v>6800952800</v>
      </c>
      <c r="K200" s="300">
        <v>991537.07537541934</v>
      </c>
      <c r="L200" s="301">
        <v>260256.02626866731</v>
      </c>
      <c r="M200" s="299">
        <v>0</v>
      </c>
      <c r="N200" s="299">
        <v>4063.0952599998564</v>
      </c>
      <c r="O200" s="299">
        <v>0</v>
      </c>
      <c r="P200" s="299">
        <v>689.29022404682473</v>
      </c>
      <c r="Q200" s="299">
        <v>0</v>
      </c>
      <c r="R200" s="299">
        <v>7945.1589300628566</v>
      </c>
      <c r="S200" s="299">
        <v>1611.9636889696385</v>
      </c>
      <c r="T200" s="299">
        <v>518.48735021371783</v>
      </c>
      <c r="U200" s="302">
        <v>275084.0217219601</v>
      </c>
      <c r="V200" s="301">
        <v>51075.25</v>
      </c>
      <c r="W200" s="299">
        <v>1741.3265399999218</v>
      </c>
      <c r="X200" s="299">
        <v>-689.29022404644638</v>
      </c>
      <c r="Y200" s="299">
        <v>5533.5819121693894</v>
      </c>
      <c r="Z200" s="302">
        <v>57660.868228122868</v>
      </c>
      <c r="AA200" s="303">
        <v>332744.88995008299</v>
      </c>
      <c r="AB200" s="303">
        <v>57660.868228122868</v>
      </c>
      <c r="AC200" s="304">
        <v>275084.0217219601</v>
      </c>
      <c r="AD200" s="303">
        <v>44.043003302459695</v>
      </c>
      <c r="AE200" s="303">
        <v>7.6321466880374409</v>
      </c>
      <c r="AF200" s="305">
        <v>36.410856614422251</v>
      </c>
    </row>
    <row r="201" spans="1:32" x14ac:dyDescent="0.35">
      <c r="A201" s="322">
        <v>624</v>
      </c>
      <c r="B201" s="323">
        <v>1</v>
      </c>
      <c r="C201" s="324" t="s">
        <v>782</v>
      </c>
      <c r="D201" s="108">
        <v>3</v>
      </c>
      <c r="E201" s="299">
        <v>8425</v>
      </c>
      <c r="F201" s="299">
        <v>9194.6</v>
      </c>
      <c r="G201" s="299">
        <v>101068336.94383299</v>
      </c>
      <c r="H201" s="299">
        <v>10992.140706918517</v>
      </c>
      <c r="I201" s="299">
        <v>9913</v>
      </c>
      <c r="J201" s="299">
        <v>8548995695</v>
      </c>
      <c r="K201" s="300">
        <v>862402.47099767986</v>
      </c>
      <c r="L201" s="301">
        <v>227103.08907282393</v>
      </c>
      <c r="M201" s="299">
        <v>0</v>
      </c>
      <c r="N201" s="299">
        <v>1754.1285999999382</v>
      </c>
      <c r="O201" s="299">
        <v>0</v>
      </c>
      <c r="P201" s="299">
        <v>302.45594580068428</v>
      </c>
      <c r="Q201" s="299">
        <v>0</v>
      </c>
      <c r="R201" s="299">
        <v>0</v>
      </c>
      <c r="S201" s="299">
        <v>1394.11518184396</v>
      </c>
      <c r="T201" s="299">
        <v>448.41648200464198</v>
      </c>
      <c r="U201" s="302">
        <v>231002.20528247315</v>
      </c>
      <c r="V201" s="301">
        <v>51180.5</v>
      </c>
      <c r="W201" s="299">
        <v>751.76939999999013</v>
      </c>
      <c r="X201" s="299">
        <v>-302.45594579912722</v>
      </c>
      <c r="Y201" s="299">
        <v>0</v>
      </c>
      <c r="Z201" s="302">
        <v>51629.813454200863</v>
      </c>
      <c r="AA201" s="303">
        <v>282632.01873667398</v>
      </c>
      <c r="AB201" s="303">
        <v>51629.813454200863</v>
      </c>
      <c r="AC201" s="304">
        <v>231002.20528247315</v>
      </c>
      <c r="AD201" s="303">
        <v>33.546827149753589</v>
      </c>
      <c r="AE201" s="303">
        <v>6.1281677690446132</v>
      </c>
      <c r="AF201" s="305">
        <v>27.418659380708981</v>
      </c>
    </row>
    <row r="202" spans="1:32" x14ac:dyDescent="0.35">
      <c r="A202" s="322">
        <v>625</v>
      </c>
      <c r="B202" s="323">
        <v>1</v>
      </c>
      <c r="C202" s="324" t="s">
        <v>783</v>
      </c>
      <c r="D202" s="108">
        <v>1</v>
      </c>
      <c r="E202" s="299">
        <v>34300.800000000003</v>
      </c>
      <c r="F202" s="299">
        <v>37229.599999999999</v>
      </c>
      <c r="G202" s="299">
        <v>353234480.02635002</v>
      </c>
      <c r="H202" s="299">
        <v>9488.000946192009</v>
      </c>
      <c r="I202" s="299">
        <v>52099.8</v>
      </c>
      <c r="J202" s="299">
        <v>27048283000</v>
      </c>
      <c r="K202" s="300">
        <v>519162.89505909808</v>
      </c>
      <c r="L202" s="301">
        <v>1406292.2263046629</v>
      </c>
      <c r="M202" s="299">
        <v>0</v>
      </c>
      <c r="N202" s="299">
        <v>28627.366529999301</v>
      </c>
      <c r="O202" s="299">
        <v>272920.43382459879</v>
      </c>
      <c r="P202" s="299">
        <v>0</v>
      </c>
      <c r="Q202" s="299">
        <v>0</v>
      </c>
      <c r="R202" s="299">
        <v>0</v>
      </c>
      <c r="S202" s="299">
        <v>8491.4812274861124</v>
      </c>
      <c r="T202" s="299">
        <v>2731.2808788162033</v>
      </c>
      <c r="U202" s="302">
        <v>1719062.7887655634</v>
      </c>
      <c r="V202" s="301">
        <v>260262</v>
      </c>
      <c r="W202" s="299">
        <v>12268.871369999833</v>
      </c>
      <c r="X202" s="299">
        <v>0</v>
      </c>
      <c r="Y202" s="299">
        <v>0</v>
      </c>
      <c r="Z202" s="302">
        <v>272530.87136999983</v>
      </c>
      <c r="AA202" s="303">
        <v>1991593.6601355632</v>
      </c>
      <c r="AB202" s="303">
        <v>272530.87136999983</v>
      </c>
      <c r="AC202" s="304">
        <v>1719062.7887655634</v>
      </c>
      <c r="AD202" s="303">
        <v>58.062600876235045</v>
      </c>
      <c r="AE202" s="303">
        <v>7.9453211403232524</v>
      </c>
      <c r="AF202" s="305">
        <v>50.117279735911794</v>
      </c>
    </row>
    <row r="203" spans="1:32" x14ac:dyDescent="0.35">
      <c r="A203" s="322">
        <v>630</v>
      </c>
      <c r="B203" s="323">
        <v>1</v>
      </c>
      <c r="C203" s="324" t="s">
        <v>784</v>
      </c>
      <c r="D203" s="108">
        <v>6</v>
      </c>
      <c r="E203" s="299">
        <v>384</v>
      </c>
      <c r="F203" s="299">
        <v>415.2</v>
      </c>
      <c r="G203" s="299">
        <v>2222127.0929666702</v>
      </c>
      <c r="H203" s="299">
        <v>5351.9438655266622</v>
      </c>
      <c r="I203" s="299">
        <v>406.59999999999997</v>
      </c>
      <c r="J203" s="299">
        <v>95779400</v>
      </c>
      <c r="K203" s="300">
        <v>235561.73143138221</v>
      </c>
      <c r="L203" s="301">
        <v>0</v>
      </c>
      <c r="M203" s="299">
        <v>0</v>
      </c>
      <c r="N203" s="299">
        <v>0</v>
      </c>
      <c r="O203" s="299">
        <v>0</v>
      </c>
      <c r="P203" s="299">
        <v>0</v>
      </c>
      <c r="Q203" s="299">
        <v>0</v>
      </c>
      <c r="R203" s="299">
        <v>0</v>
      </c>
      <c r="S203" s="299">
        <v>0</v>
      </c>
      <c r="T203" s="299">
        <v>0</v>
      </c>
      <c r="U203" s="302">
        <v>0</v>
      </c>
      <c r="V203" s="301">
        <v>0</v>
      </c>
      <c r="W203" s="299">
        <v>0</v>
      </c>
      <c r="X203" s="299">
        <v>0</v>
      </c>
      <c r="Y203" s="299">
        <v>0</v>
      </c>
      <c r="Z203" s="302">
        <v>0</v>
      </c>
      <c r="AA203" s="303">
        <v>0</v>
      </c>
      <c r="AB203" s="303">
        <v>0</v>
      </c>
      <c r="AC203" s="304">
        <v>0</v>
      </c>
      <c r="AD203" s="303">
        <v>0</v>
      </c>
      <c r="AE203" s="303">
        <v>0</v>
      </c>
      <c r="AF203" s="305">
        <v>0</v>
      </c>
    </row>
    <row r="204" spans="1:32" x14ac:dyDescent="0.35">
      <c r="A204" s="322">
        <v>635</v>
      </c>
      <c r="B204" s="323">
        <v>1</v>
      </c>
      <c r="C204" s="324" t="s">
        <v>785</v>
      </c>
      <c r="D204" s="108">
        <v>6</v>
      </c>
      <c r="E204" s="299">
        <v>76</v>
      </c>
      <c r="F204" s="299">
        <v>83.8</v>
      </c>
      <c r="G204" s="299">
        <v>3674545.55392669</v>
      </c>
      <c r="H204" s="299">
        <v>43848.992290294635</v>
      </c>
      <c r="I204" s="299">
        <v>123.6</v>
      </c>
      <c r="J204" s="299">
        <v>44461900</v>
      </c>
      <c r="K204" s="300">
        <v>359724.11003236246</v>
      </c>
      <c r="L204" s="301">
        <v>0</v>
      </c>
      <c r="M204" s="299">
        <v>0</v>
      </c>
      <c r="N204" s="299">
        <v>0</v>
      </c>
      <c r="O204" s="299">
        <v>0</v>
      </c>
      <c r="P204" s="299">
        <v>0</v>
      </c>
      <c r="Q204" s="299">
        <v>0</v>
      </c>
      <c r="R204" s="299">
        <v>0</v>
      </c>
      <c r="S204" s="299">
        <v>0</v>
      </c>
      <c r="T204" s="299">
        <v>0</v>
      </c>
      <c r="U204" s="302">
        <v>0</v>
      </c>
      <c r="V204" s="301">
        <v>0</v>
      </c>
      <c r="W204" s="299">
        <v>0</v>
      </c>
      <c r="X204" s="299">
        <v>0</v>
      </c>
      <c r="Y204" s="299">
        <v>0</v>
      </c>
      <c r="Z204" s="302">
        <v>0</v>
      </c>
      <c r="AA204" s="303">
        <v>0</v>
      </c>
      <c r="AB204" s="303">
        <v>0</v>
      </c>
      <c r="AC204" s="304">
        <v>0</v>
      </c>
      <c r="AD204" s="303">
        <v>0</v>
      </c>
      <c r="AE204" s="303">
        <v>0</v>
      </c>
      <c r="AF204" s="305">
        <v>0</v>
      </c>
    </row>
    <row r="205" spans="1:32" x14ac:dyDescent="0.35">
      <c r="A205" s="322">
        <v>640</v>
      </c>
      <c r="B205" s="323">
        <v>1</v>
      </c>
      <c r="C205" s="324" t="s">
        <v>786</v>
      </c>
      <c r="D205" s="108">
        <v>6</v>
      </c>
      <c r="E205" s="299">
        <v>408</v>
      </c>
      <c r="F205" s="299">
        <v>455.20000000000005</v>
      </c>
      <c r="G205" s="299">
        <v>8934069.6857783794</v>
      </c>
      <c r="H205" s="299">
        <v>19626.690873854084</v>
      </c>
      <c r="I205" s="299">
        <v>397.4</v>
      </c>
      <c r="J205" s="299">
        <v>143072200</v>
      </c>
      <c r="K205" s="300">
        <v>360020.63412179169</v>
      </c>
      <c r="L205" s="301">
        <v>0</v>
      </c>
      <c r="M205" s="299">
        <v>0</v>
      </c>
      <c r="N205" s="299">
        <v>0</v>
      </c>
      <c r="O205" s="299">
        <v>0</v>
      </c>
      <c r="P205" s="299">
        <v>0</v>
      </c>
      <c r="Q205" s="299">
        <v>0</v>
      </c>
      <c r="R205" s="299">
        <v>0</v>
      </c>
      <c r="S205" s="299">
        <v>0</v>
      </c>
      <c r="T205" s="299">
        <v>0</v>
      </c>
      <c r="U205" s="302">
        <v>0</v>
      </c>
      <c r="V205" s="301">
        <v>0</v>
      </c>
      <c r="W205" s="299">
        <v>0</v>
      </c>
      <c r="X205" s="299">
        <v>0</v>
      </c>
      <c r="Y205" s="299">
        <v>0</v>
      </c>
      <c r="Z205" s="302">
        <v>0</v>
      </c>
      <c r="AA205" s="303">
        <v>0</v>
      </c>
      <c r="AB205" s="303">
        <v>0</v>
      </c>
      <c r="AC205" s="304">
        <v>0</v>
      </c>
      <c r="AD205" s="303">
        <v>0</v>
      </c>
      <c r="AE205" s="303">
        <v>0</v>
      </c>
      <c r="AF205" s="305">
        <v>0</v>
      </c>
    </row>
    <row r="206" spans="1:32" x14ac:dyDescent="0.35">
      <c r="A206" s="322">
        <v>656</v>
      </c>
      <c r="B206" s="323">
        <v>1</v>
      </c>
      <c r="C206" s="324" t="s">
        <v>787</v>
      </c>
      <c r="D206" s="108">
        <v>4</v>
      </c>
      <c r="E206" s="299">
        <v>3263.8</v>
      </c>
      <c r="F206" s="299">
        <v>3595.9999999999995</v>
      </c>
      <c r="G206" s="299">
        <v>35651287.979671799</v>
      </c>
      <c r="H206" s="299">
        <v>9914.1512735461074</v>
      </c>
      <c r="I206" s="299">
        <v>4848</v>
      </c>
      <c r="J206" s="299">
        <v>2367662800</v>
      </c>
      <c r="K206" s="300">
        <v>488379.29042904289</v>
      </c>
      <c r="L206" s="301">
        <v>341340.15968288336</v>
      </c>
      <c r="M206" s="299">
        <v>0</v>
      </c>
      <c r="N206" s="299">
        <v>5036.5979300000472</v>
      </c>
      <c r="O206" s="299">
        <v>0</v>
      </c>
      <c r="P206" s="299">
        <v>3205.6725963820354</v>
      </c>
      <c r="Q206" s="299">
        <v>0</v>
      </c>
      <c r="R206" s="299">
        <v>0</v>
      </c>
      <c r="S206" s="299">
        <v>2048.8133408248354</v>
      </c>
      <c r="T206" s="299">
        <v>658.99983196630922</v>
      </c>
      <c r="U206" s="302">
        <v>352290.24338205659</v>
      </c>
      <c r="V206" s="301">
        <v>50428</v>
      </c>
      <c r="W206" s="299">
        <v>2158.5419700000202</v>
      </c>
      <c r="X206" s="299">
        <v>10303.327403618023</v>
      </c>
      <c r="Y206" s="299">
        <v>0</v>
      </c>
      <c r="Z206" s="302">
        <v>62889.869373618043</v>
      </c>
      <c r="AA206" s="303">
        <v>415180.11275567464</v>
      </c>
      <c r="AB206" s="303">
        <v>62889.869373618043</v>
      </c>
      <c r="AC206" s="304">
        <v>352290.24338205659</v>
      </c>
      <c r="AD206" s="303">
        <v>127.20758402955899</v>
      </c>
      <c r="AE206" s="303">
        <v>19.268910280537423</v>
      </c>
      <c r="AF206" s="305">
        <v>107.93867374902156</v>
      </c>
    </row>
    <row r="207" spans="1:32" x14ac:dyDescent="0.35">
      <c r="A207" s="322">
        <v>659</v>
      </c>
      <c r="B207" s="323">
        <v>1</v>
      </c>
      <c r="C207" s="324" t="s">
        <v>788</v>
      </c>
      <c r="D207" s="108">
        <v>3</v>
      </c>
      <c r="E207" s="299">
        <v>3918</v>
      </c>
      <c r="F207" s="299">
        <v>4323.8</v>
      </c>
      <c r="G207" s="299">
        <v>34994685.810202301</v>
      </c>
      <c r="H207" s="299">
        <v>8093.5024307790136</v>
      </c>
      <c r="I207" s="299">
        <v>4494.6000000000004</v>
      </c>
      <c r="J207" s="299">
        <v>2559937350</v>
      </c>
      <c r="K207" s="300">
        <v>569558.43679081555</v>
      </c>
      <c r="L207" s="301">
        <v>0</v>
      </c>
      <c r="M207" s="299">
        <v>0</v>
      </c>
      <c r="N207" s="299">
        <v>0</v>
      </c>
      <c r="O207" s="299">
        <v>0</v>
      </c>
      <c r="P207" s="299">
        <v>0</v>
      </c>
      <c r="Q207" s="299">
        <v>0</v>
      </c>
      <c r="R207" s="299">
        <v>0</v>
      </c>
      <c r="S207" s="299">
        <v>0</v>
      </c>
      <c r="T207" s="299">
        <v>0</v>
      </c>
      <c r="U207" s="302">
        <v>0</v>
      </c>
      <c r="V207" s="301">
        <v>0</v>
      </c>
      <c r="W207" s="299">
        <v>0</v>
      </c>
      <c r="X207" s="299">
        <v>0</v>
      </c>
      <c r="Y207" s="299">
        <v>0</v>
      </c>
      <c r="Z207" s="302">
        <v>0</v>
      </c>
      <c r="AA207" s="303">
        <v>0</v>
      </c>
      <c r="AB207" s="303">
        <v>0</v>
      </c>
      <c r="AC207" s="304">
        <v>0</v>
      </c>
      <c r="AD207" s="303">
        <v>0</v>
      </c>
      <c r="AE207" s="303">
        <v>0</v>
      </c>
      <c r="AF207" s="305">
        <v>0</v>
      </c>
    </row>
    <row r="208" spans="1:32" x14ac:dyDescent="0.35">
      <c r="A208" s="322">
        <v>671</v>
      </c>
      <c r="B208" s="323">
        <v>1</v>
      </c>
      <c r="C208" s="324" t="s">
        <v>789</v>
      </c>
      <c r="D208" s="108">
        <v>6</v>
      </c>
      <c r="E208" s="299">
        <v>369</v>
      </c>
      <c r="F208" s="299">
        <v>407.2</v>
      </c>
      <c r="G208" s="299">
        <v>7024869.6762439497</v>
      </c>
      <c r="H208" s="299">
        <v>17251.644588025418</v>
      </c>
      <c r="I208" s="299">
        <v>398.4</v>
      </c>
      <c r="J208" s="299">
        <v>124470400</v>
      </c>
      <c r="K208" s="300">
        <v>312425.70281124499</v>
      </c>
      <c r="L208" s="301">
        <v>0</v>
      </c>
      <c r="M208" s="299">
        <v>0</v>
      </c>
      <c r="N208" s="299">
        <v>0</v>
      </c>
      <c r="O208" s="299">
        <v>0</v>
      </c>
      <c r="P208" s="299">
        <v>0</v>
      </c>
      <c r="Q208" s="299">
        <v>0</v>
      </c>
      <c r="R208" s="299">
        <v>0</v>
      </c>
      <c r="S208" s="299">
        <v>0</v>
      </c>
      <c r="T208" s="299">
        <v>0</v>
      </c>
      <c r="U208" s="302">
        <v>0</v>
      </c>
      <c r="V208" s="301">
        <v>0</v>
      </c>
      <c r="W208" s="299">
        <v>0</v>
      </c>
      <c r="X208" s="299">
        <v>0</v>
      </c>
      <c r="Y208" s="299">
        <v>0</v>
      </c>
      <c r="Z208" s="302">
        <v>0</v>
      </c>
      <c r="AA208" s="303">
        <v>0</v>
      </c>
      <c r="AB208" s="303">
        <v>0</v>
      </c>
      <c r="AC208" s="304">
        <v>0</v>
      </c>
      <c r="AD208" s="303">
        <v>0</v>
      </c>
      <c r="AE208" s="303">
        <v>0</v>
      </c>
      <c r="AF208" s="305">
        <v>0</v>
      </c>
    </row>
    <row r="209" spans="1:32" x14ac:dyDescent="0.35">
      <c r="A209" s="322">
        <v>676</v>
      </c>
      <c r="B209" s="323">
        <v>1</v>
      </c>
      <c r="C209" s="324" t="s">
        <v>790</v>
      </c>
      <c r="D209" s="108">
        <v>6</v>
      </c>
      <c r="E209" s="299">
        <v>199</v>
      </c>
      <c r="F209" s="299">
        <v>220.79999999999998</v>
      </c>
      <c r="G209" s="299">
        <v>1101597.7200677299</v>
      </c>
      <c r="H209" s="299">
        <v>4989.1201090024006</v>
      </c>
      <c r="I209" s="299">
        <v>158.4</v>
      </c>
      <c r="J209" s="299">
        <v>44212100</v>
      </c>
      <c r="K209" s="300">
        <v>279116.79292929295</v>
      </c>
      <c r="L209" s="301">
        <v>0</v>
      </c>
      <c r="M209" s="299">
        <v>0</v>
      </c>
      <c r="N209" s="299">
        <v>0</v>
      </c>
      <c r="O209" s="299">
        <v>0</v>
      </c>
      <c r="P209" s="299">
        <v>0</v>
      </c>
      <c r="Q209" s="299">
        <v>0</v>
      </c>
      <c r="R209" s="299">
        <v>0</v>
      </c>
      <c r="S209" s="299">
        <v>0</v>
      </c>
      <c r="T209" s="299">
        <v>0</v>
      </c>
      <c r="U209" s="302">
        <v>0</v>
      </c>
      <c r="V209" s="301">
        <v>0</v>
      </c>
      <c r="W209" s="299">
        <v>0</v>
      </c>
      <c r="X209" s="299">
        <v>0</v>
      </c>
      <c r="Y209" s="299">
        <v>0</v>
      </c>
      <c r="Z209" s="302">
        <v>0</v>
      </c>
      <c r="AA209" s="303">
        <v>0</v>
      </c>
      <c r="AB209" s="303">
        <v>0</v>
      </c>
      <c r="AC209" s="304">
        <v>0</v>
      </c>
      <c r="AD209" s="303">
        <v>0</v>
      </c>
      <c r="AE209" s="303">
        <v>0</v>
      </c>
      <c r="AF209" s="305">
        <v>0</v>
      </c>
    </row>
    <row r="210" spans="1:32" x14ac:dyDescent="0.35">
      <c r="A210" s="322">
        <v>682</v>
      </c>
      <c r="B210" s="323">
        <v>1</v>
      </c>
      <c r="C210" s="324" t="s">
        <v>791</v>
      </c>
      <c r="D210" s="108">
        <v>5</v>
      </c>
      <c r="E210" s="299">
        <v>1162</v>
      </c>
      <c r="F210" s="299">
        <v>1265.1999999999998</v>
      </c>
      <c r="G210" s="299">
        <v>6373916.8143866798</v>
      </c>
      <c r="H210" s="299">
        <v>5037.8729168405634</v>
      </c>
      <c r="I210" s="299">
        <v>1265.1999999999998</v>
      </c>
      <c r="J210" s="299">
        <v>397087300</v>
      </c>
      <c r="K210" s="300">
        <v>313853.38286436931</v>
      </c>
      <c r="L210" s="301">
        <v>0</v>
      </c>
      <c r="M210" s="299">
        <v>0</v>
      </c>
      <c r="N210" s="299">
        <v>0</v>
      </c>
      <c r="O210" s="299">
        <v>0</v>
      </c>
      <c r="P210" s="299">
        <v>0</v>
      </c>
      <c r="Q210" s="299">
        <v>0</v>
      </c>
      <c r="R210" s="299">
        <v>0</v>
      </c>
      <c r="S210" s="299">
        <v>0</v>
      </c>
      <c r="T210" s="299">
        <v>0</v>
      </c>
      <c r="U210" s="302">
        <v>0</v>
      </c>
      <c r="V210" s="301">
        <v>0</v>
      </c>
      <c r="W210" s="299">
        <v>0</v>
      </c>
      <c r="X210" s="299">
        <v>0</v>
      </c>
      <c r="Y210" s="299">
        <v>0</v>
      </c>
      <c r="Z210" s="302">
        <v>0</v>
      </c>
      <c r="AA210" s="303">
        <v>0</v>
      </c>
      <c r="AB210" s="303">
        <v>0</v>
      </c>
      <c r="AC210" s="304">
        <v>0</v>
      </c>
      <c r="AD210" s="303">
        <v>0</v>
      </c>
      <c r="AE210" s="303">
        <v>0</v>
      </c>
      <c r="AF210" s="305">
        <v>0</v>
      </c>
    </row>
    <row r="211" spans="1:32" x14ac:dyDescent="0.35">
      <c r="A211" s="322">
        <v>690</v>
      </c>
      <c r="B211" s="323">
        <v>1</v>
      </c>
      <c r="C211" s="324" t="s">
        <v>792</v>
      </c>
      <c r="D211" s="108">
        <v>5</v>
      </c>
      <c r="E211" s="299">
        <v>1015</v>
      </c>
      <c r="F211" s="299">
        <v>1110.4000000000001</v>
      </c>
      <c r="G211" s="299">
        <v>5794815.8179962505</v>
      </c>
      <c r="H211" s="299">
        <v>5218.6741876767383</v>
      </c>
      <c r="I211" s="299">
        <v>1120</v>
      </c>
      <c r="J211" s="299">
        <v>351496400</v>
      </c>
      <c r="K211" s="300">
        <v>313836.07142857142</v>
      </c>
      <c r="L211" s="301">
        <v>0</v>
      </c>
      <c r="M211" s="299">
        <v>0</v>
      </c>
      <c r="N211" s="299">
        <v>0</v>
      </c>
      <c r="O211" s="299">
        <v>0</v>
      </c>
      <c r="P211" s="299">
        <v>0</v>
      </c>
      <c r="Q211" s="299">
        <v>0</v>
      </c>
      <c r="R211" s="299">
        <v>0</v>
      </c>
      <c r="S211" s="299">
        <v>0</v>
      </c>
      <c r="T211" s="299">
        <v>0</v>
      </c>
      <c r="U211" s="302">
        <v>0</v>
      </c>
      <c r="V211" s="301">
        <v>0</v>
      </c>
      <c r="W211" s="299">
        <v>0</v>
      </c>
      <c r="X211" s="299">
        <v>0</v>
      </c>
      <c r="Y211" s="299">
        <v>0</v>
      </c>
      <c r="Z211" s="302">
        <v>0</v>
      </c>
      <c r="AA211" s="303">
        <v>0</v>
      </c>
      <c r="AB211" s="303">
        <v>0</v>
      </c>
      <c r="AC211" s="304">
        <v>0</v>
      </c>
      <c r="AD211" s="303">
        <v>0</v>
      </c>
      <c r="AE211" s="303">
        <v>0</v>
      </c>
      <c r="AF211" s="305">
        <v>0</v>
      </c>
    </row>
    <row r="212" spans="1:32" x14ac:dyDescent="0.35">
      <c r="A212" s="322">
        <v>695</v>
      </c>
      <c r="B212" s="323">
        <v>1</v>
      </c>
      <c r="C212" s="324" t="s">
        <v>793</v>
      </c>
      <c r="D212" s="108">
        <v>6</v>
      </c>
      <c r="E212" s="299">
        <v>720</v>
      </c>
      <c r="F212" s="299">
        <v>791.59999999999991</v>
      </c>
      <c r="G212" s="299">
        <v>3117617.6495137801</v>
      </c>
      <c r="H212" s="299">
        <v>3938.3749993857764</v>
      </c>
      <c r="I212" s="299">
        <v>919.4</v>
      </c>
      <c r="J212" s="299">
        <v>204750439</v>
      </c>
      <c r="K212" s="300">
        <v>222700.06417228628</v>
      </c>
      <c r="L212" s="301">
        <v>98842.702711165301</v>
      </c>
      <c r="M212" s="299">
        <v>0</v>
      </c>
      <c r="N212" s="299">
        <v>0</v>
      </c>
      <c r="O212" s="299">
        <v>0</v>
      </c>
      <c r="P212" s="299">
        <v>2665.4664009399421</v>
      </c>
      <c r="Q212" s="299">
        <v>0</v>
      </c>
      <c r="R212" s="299">
        <v>0</v>
      </c>
      <c r="S212" s="299">
        <v>597.06627878889719</v>
      </c>
      <c r="T212" s="299">
        <v>192.04608323968955</v>
      </c>
      <c r="U212" s="302">
        <v>102297.28147413384</v>
      </c>
      <c r="V212" s="301">
        <v>4422</v>
      </c>
      <c r="W212" s="299">
        <v>0</v>
      </c>
      <c r="X212" s="299">
        <v>1271.3335990601045</v>
      </c>
      <c r="Y212" s="299">
        <v>0</v>
      </c>
      <c r="Z212" s="302">
        <v>5693.3335990601045</v>
      </c>
      <c r="AA212" s="303">
        <v>107990.61507319394</v>
      </c>
      <c r="AB212" s="303">
        <v>5693.3335990601045</v>
      </c>
      <c r="AC212" s="304">
        <v>102297.28147413384</v>
      </c>
      <c r="AD212" s="303">
        <v>149.98696537943604</v>
      </c>
      <c r="AE212" s="303">
        <v>7.9074077764723674</v>
      </c>
      <c r="AF212" s="305">
        <v>142.07955760296366</v>
      </c>
    </row>
    <row r="213" spans="1:32" x14ac:dyDescent="0.35">
      <c r="A213" s="322">
        <v>696</v>
      </c>
      <c r="B213" s="323">
        <v>1</v>
      </c>
      <c r="C213" s="324" t="s">
        <v>794</v>
      </c>
      <c r="D213" s="108">
        <v>6</v>
      </c>
      <c r="E213" s="299">
        <v>562</v>
      </c>
      <c r="F213" s="299">
        <v>616.4</v>
      </c>
      <c r="G213" s="299">
        <v>7336609.1919680303</v>
      </c>
      <c r="H213" s="299">
        <v>11902.351057702839</v>
      </c>
      <c r="I213" s="299">
        <v>535.6</v>
      </c>
      <c r="J213" s="299">
        <v>393493420</v>
      </c>
      <c r="K213" s="300">
        <v>734677.78192681097</v>
      </c>
      <c r="L213" s="301">
        <v>0</v>
      </c>
      <c r="M213" s="299">
        <v>0</v>
      </c>
      <c r="N213" s="299">
        <v>0</v>
      </c>
      <c r="O213" s="299">
        <v>0</v>
      </c>
      <c r="P213" s="299">
        <v>0</v>
      </c>
      <c r="Q213" s="299">
        <v>0</v>
      </c>
      <c r="R213" s="299">
        <v>0</v>
      </c>
      <c r="S213" s="299">
        <v>0</v>
      </c>
      <c r="T213" s="299">
        <v>0</v>
      </c>
      <c r="U213" s="302">
        <v>0</v>
      </c>
      <c r="V213" s="301">
        <v>0</v>
      </c>
      <c r="W213" s="299">
        <v>0</v>
      </c>
      <c r="X213" s="299">
        <v>0</v>
      </c>
      <c r="Y213" s="299">
        <v>0</v>
      </c>
      <c r="Z213" s="302">
        <v>0</v>
      </c>
      <c r="AA213" s="303">
        <v>0</v>
      </c>
      <c r="AB213" s="303">
        <v>0</v>
      </c>
      <c r="AC213" s="304">
        <v>0</v>
      </c>
      <c r="AD213" s="303">
        <v>0</v>
      </c>
      <c r="AE213" s="303">
        <v>0</v>
      </c>
      <c r="AF213" s="305">
        <v>0</v>
      </c>
    </row>
    <row r="214" spans="1:32" x14ac:dyDescent="0.35">
      <c r="A214" s="322">
        <v>698</v>
      </c>
      <c r="B214" s="323">
        <v>1</v>
      </c>
      <c r="C214" s="324" t="s">
        <v>795</v>
      </c>
      <c r="D214" s="108">
        <v>6</v>
      </c>
      <c r="E214" s="299">
        <v>177</v>
      </c>
      <c r="F214" s="299">
        <v>191.6</v>
      </c>
      <c r="G214" s="299">
        <v>4559808.1847640704</v>
      </c>
      <c r="H214" s="299">
        <v>23798.581340104753</v>
      </c>
      <c r="I214" s="299">
        <v>208.40000000000003</v>
      </c>
      <c r="J214" s="299">
        <v>225777910</v>
      </c>
      <c r="K214" s="300">
        <v>1083387.2840690976</v>
      </c>
      <c r="L214" s="301">
        <v>0</v>
      </c>
      <c r="M214" s="299">
        <v>0</v>
      </c>
      <c r="N214" s="299">
        <v>0</v>
      </c>
      <c r="O214" s="299">
        <v>0</v>
      </c>
      <c r="P214" s="299">
        <v>0</v>
      </c>
      <c r="Q214" s="299">
        <v>0</v>
      </c>
      <c r="R214" s="299">
        <v>0</v>
      </c>
      <c r="S214" s="299">
        <v>0</v>
      </c>
      <c r="T214" s="299">
        <v>0</v>
      </c>
      <c r="U214" s="302">
        <v>0</v>
      </c>
      <c r="V214" s="301">
        <v>0</v>
      </c>
      <c r="W214" s="299">
        <v>0</v>
      </c>
      <c r="X214" s="299">
        <v>0</v>
      </c>
      <c r="Y214" s="299">
        <v>0</v>
      </c>
      <c r="Z214" s="302">
        <v>0</v>
      </c>
      <c r="AA214" s="303">
        <v>0</v>
      </c>
      <c r="AB214" s="303">
        <v>0</v>
      </c>
      <c r="AC214" s="304">
        <v>0</v>
      </c>
      <c r="AD214" s="303">
        <v>0</v>
      </c>
      <c r="AE214" s="303">
        <v>0</v>
      </c>
      <c r="AF214" s="305">
        <v>0</v>
      </c>
    </row>
    <row r="215" spans="1:32" x14ac:dyDescent="0.35">
      <c r="A215" s="322">
        <v>700</v>
      </c>
      <c r="B215" s="323">
        <v>1</v>
      </c>
      <c r="C215" s="324" t="s">
        <v>796</v>
      </c>
      <c r="D215" s="108">
        <v>4</v>
      </c>
      <c r="E215" s="299">
        <v>2100</v>
      </c>
      <c r="F215" s="299">
        <v>2306.4</v>
      </c>
      <c r="G215" s="299">
        <v>19273316.674176201</v>
      </c>
      <c r="H215" s="299">
        <v>8356.4501709053948</v>
      </c>
      <c r="I215" s="299">
        <v>2000.6000000000001</v>
      </c>
      <c r="J215" s="299">
        <v>1408440363</v>
      </c>
      <c r="K215" s="300">
        <v>704008.97880635806</v>
      </c>
      <c r="L215" s="301">
        <v>0</v>
      </c>
      <c r="M215" s="299">
        <v>0</v>
      </c>
      <c r="N215" s="299">
        <v>0</v>
      </c>
      <c r="O215" s="299">
        <v>0</v>
      </c>
      <c r="P215" s="299">
        <v>0</v>
      </c>
      <c r="Q215" s="299">
        <v>0</v>
      </c>
      <c r="R215" s="299">
        <v>0</v>
      </c>
      <c r="S215" s="299">
        <v>0</v>
      </c>
      <c r="T215" s="299">
        <v>0</v>
      </c>
      <c r="U215" s="302">
        <v>0</v>
      </c>
      <c r="V215" s="301">
        <v>0</v>
      </c>
      <c r="W215" s="299">
        <v>0</v>
      </c>
      <c r="X215" s="299">
        <v>0</v>
      </c>
      <c r="Y215" s="299">
        <v>0</v>
      </c>
      <c r="Z215" s="302">
        <v>0</v>
      </c>
      <c r="AA215" s="303">
        <v>0</v>
      </c>
      <c r="AB215" s="303">
        <v>0</v>
      </c>
      <c r="AC215" s="304">
        <v>0</v>
      </c>
      <c r="AD215" s="303">
        <v>0</v>
      </c>
      <c r="AE215" s="303">
        <v>0</v>
      </c>
      <c r="AF215" s="305">
        <v>0</v>
      </c>
    </row>
    <row r="216" spans="1:32" x14ac:dyDescent="0.35">
      <c r="A216" s="322">
        <v>701</v>
      </c>
      <c r="B216" s="323">
        <v>1</v>
      </c>
      <c r="C216" s="324" t="s">
        <v>797</v>
      </c>
      <c r="D216" s="108">
        <v>4</v>
      </c>
      <c r="E216" s="299">
        <v>2234</v>
      </c>
      <c r="F216" s="299">
        <v>2447.6</v>
      </c>
      <c r="G216" s="299">
        <v>12069366.95126</v>
      </c>
      <c r="H216" s="299">
        <v>4931.1026929481941</v>
      </c>
      <c r="I216" s="299">
        <v>2694</v>
      </c>
      <c r="J216" s="299">
        <v>892436737</v>
      </c>
      <c r="K216" s="300">
        <v>331268.2765404603</v>
      </c>
      <c r="L216" s="301">
        <v>0</v>
      </c>
      <c r="M216" s="299">
        <v>0</v>
      </c>
      <c r="N216" s="299">
        <v>0</v>
      </c>
      <c r="O216" s="299">
        <v>0</v>
      </c>
      <c r="P216" s="299">
        <v>0</v>
      </c>
      <c r="Q216" s="299">
        <v>0</v>
      </c>
      <c r="R216" s="299">
        <v>0</v>
      </c>
      <c r="S216" s="299">
        <v>0</v>
      </c>
      <c r="T216" s="299">
        <v>0</v>
      </c>
      <c r="U216" s="302">
        <v>0</v>
      </c>
      <c r="V216" s="301">
        <v>0</v>
      </c>
      <c r="W216" s="299">
        <v>0</v>
      </c>
      <c r="X216" s="299">
        <v>0</v>
      </c>
      <c r="Y216" s="299">
        <v>0</v>
      </c>
      <c r="Z216" s="302">
        <v>0</v>
      </c>
      <c r="AA216" s="303">
        <v>0</v>
      </c>
      <c r="AB216" s="303">
        <v>0</v>
      </c>
      <c r="AC216" s="304">
        <v>0</v>
      </c>
      <c r="AD216" s="303">
        <v>0</v>
      </c>
      <c r="AE216" s="303">
        <v>0</v>
      </c>
      <c r="AF216" s="305">
        <v>0</v>
      </c>
    </row>
    <row r="217" spans="1:32" x14ac:dyDescent="0.35">
      <c r="A217" s="322">
        <v>704</v>
      </c>
      <c r="B217" s="323">
        <v>1</v>
      </c>
      <c r="C217" s="324" t="s">
        <v>798</v>
      </c>
      <c r="D217" s="108">
        <v>5</v>
      </c>
      <c r="E217" s="299">
        <v>1806</v>
      </c>
      <c r="F217" s="299">
        <v>1980</v>
      </c>
      <c r="G217" s="299">
        <v>14489992.8982106</v>
      </c>
      <c r="H217" s="299">
        <v>7318.1782314194952</v>
      </c>
      <c r="I217" s="299">
        <v>2011.6</v>
      </c>
      <c r="J217" s="299">
        <v>1138398710</v>
      </c>
      <c r="K217" s="300">
        <v>565917.03619009745</v>
      </c>
      <c r="L217" s="301">
        <v>0</v>
      </c>
      <c r="M217" s="299">
        <v>0</v>
      </c>
      <c r="N217" s="299">
        <v>0</v>
      </c>
      <c r="O217" s="299">
        <v>0</v>
      </c>
      <c r="P217" s="299">
        <v>0</v>
      </c>
      <c r="Q217" s="299">
        <v>0</v>
      </c>
      <c r="R217" s="299">
        <v>0</v>
      </c>
      <c r="S217" s="299">
        <v>0</v>
      </c>
      <c r="T217" s="299">
        <v>0</v>
      </c>
      <c r="U217" s="302">
        <v>0</v>
      </c>
      <c r="V217" s="301">
        <v>0</v>
      </c>
      <c r="W217" s="299">
        <v>0</v>
      </c>
      <c r="X217" s="299">
        <v>0</v>
      </c>
      <c r="Y217" s="299">
        <v>0</v>
      </c>
      <c r="Z217" s="302">
        <v>0</v>
      </c>
      <c r="AA217" s="303">
        <v>0</v>
      </c>
      <c r="AB217" s="303">
        <v>0</v>
      </c>
      <c r="AC217" s="304">
        <v>0</v>
      </c>
      <c r="AD217" s="303">
        <v>0</v>
      </c>
      <c r="AE217" s="303">
        <v>0</v>
      </c>
      <c r="AF217" s="305">
        <v>0</v>
      </c>
    </row>
    <row r="218" spans="1:32" x14ac:dyDescent="0.35">
      <c r="A218" s="322">
        <v>707</v>
      </c>
      <c r="B218" s="323">
        <v>1</v>
      </c>
      <c r="C218" s="324" t="s">
        <v>799</v>
      </c>
      <c r="D218" s="108">
        <v>6</v>
      </c>
      <c r="E218" s="299">
        <v>92</v>
      </c>
      <c r="F218" s="299">
        <v>103</v>
      </c>
      <c r="G218" s="299">
        <v>131173.00632361401</v>
      </c>
      <c r="H218" s="299">
        <v>1273.5243332389709</v>
      </c>
      <c r="I218" s="299">
        <v>105</v>
      </c>
      <c r="J218" s="299">
        <v>153200</v>
      </c>
      <c r="K218" s="300">
        <v>1459.047619047619</v>
      </c>
      <c r="L218" s="301">
        <v>0</v>
      </c>
      <c r="M218" s="299">
        <v>0</v>
      </c>
      <c r="N218" s="299">
        <v>0</v>
      </c>
      <c r="O218" s="299">
        <v>0</v>
      </c>
      <c r="P218" s="299">
        <v>0</v>
      </c>
      <c r="Q218" s="299">
        <v>0</v>
      </c>
      <c r="R218" s="299">
        <v>0</v>
      </c>
      <c r="S218" s="299">
        <v>0</v>
      </c>
      <c r="T218" s="299">
        <v>0</v>
      </c>
      <c r="U218" s="302">
        <v>0</v>
      </c>
      <c r="V218" s="301">
        <v>0</v>
      </c>
      <c r="W218" s="299">
        <v>0</v>
      </c>
      <c r="X218" s="299">
        <v>0</v>
      </c>
      <c r="Y218" s="299">
        <v>0</v>
      </c>
      <c r="Z218" s="302">
        <v>0</v>
      </c>
      <c r="AA218" s="303">
        <v>0</v>
      </c>
      <c r="AB218" s="303">
        <v>0</v>
      </c>
      <c r="AC218" s="304">
        <v>0</v>
      </c>
      <c r="AD218" s="303">
        <v>0</v>
      </c>
      <c r="AE218" s="303">
        <v>0</v>
      </c>
      <c r="AF218" s="305">
        <v>0</v>
      </c>
    </row>
    <row r="219" spans="1:32" x14ac:dyDescent="0.35">
      <c r="A219" s="322">
        <v>709</v>
      </c>
      <c r="B219" s="323">
        <v>1</v>
      </c>
      <c r="C219" s="324" t="s">
        <v>800</v>
      </c>
      <c r="D219" s="108">
        <v>4</v>
      </c>
      <c r="E219" s="299">
        <v>7885.8</v>
      </c>
      <c r="F219" s="299">
        <v>8631.2000000000007</v>
      </c>
      <c r="G219" s="299">
        <v>98319258.756535903</v>
      </c>
      <c r="H219" s="299">
        <v>11391.145930639528</v>
      </c>
      <c r="I219" s="299">
        <v>11362.15</v>
      </c>
      <c r="J219" s="299">
        <v>7861546141</v>
      </c>
      <c r="K219" s="300">
        <v>691906.56178628164</v>
      </c>
      <c r="L219" s="301">
        <v>153566.99427624463</v>
      </c>
      <c r="M219" s="299">
        <v>0</v>
      </c>
      <c r="N219" s="299">
        <v>1058.8461799998768</v>
      </c>
      <c r="O219" s="299">
        <v>0</v>
      </c>
      <c r="P219" s="299">
        <v>0</v>
      </c>
      <c r="Q219" s="299">
        <v>0</v>
      </c>
      <c r="R219" s="299">
        <v>0</v>
      </c>
      <c r="S219" s="299">
        <v>940.55228473308887</v>
      </c>
      <c r="T219" s="299">
        <v>302.52819290267695</v>
      </c>
      <c r="U219" s="302">
        <v>155868.92093388029</v>
      </c>
      <c r="V219" s="301">
        <v>22931</v>
      </c>
      <c r="W219" s="299">
        <v>453.7912199999555</v>
      </c>
      <c r="X219" s="299">
        <v>0</v>
      </c>
      <c r="Y219" s="299">
        <v>0</v>
      </c>
      <c r="Z219" s="302">
        <v>23384.791219999956</v>
      </c>
      <c r="AA219" s="303">
        <v>179253.71215388025</v>
      </c>
      <c r="AB219" s="303">
        <v>23384.791219999956</v>
      </c>
      <c r="AC219" s="304">
        <v>155868.92093388029</v>
      </c>
      <c r="AD219" s="303">
        <v>22.731201926739232</v>
      </c>
      <c r="AE219" s="303">
        <v>2.9654304217707721</v>
      </c>
      <c r="AF219" s="305">
        <v>19.765771504968459</v>
      </c>
    </row>
    <row r="220" spans="1:32" x14ac:dyDescent="0.35">
      <c r="A220" s="322">
        <v>712</v>
      </c>
      <c r="B220" s="323">
        <v>1</v>
      </c>
      <c r="C220" s="324" t="s">
        <v>801</v>
      </c>
      <c r="D220" s="108">
        <v>6</v>
      </c>
      <c r="E220" s="299">
        <v>547</v>
      </c>
      <c r="F220" s="299">
        <v>597.59999999999991</v>
      </c>
      <c r="G220" s="299">
        <v>4263304.7559039304</v>
      </c>
      <c r="H220" s="299">
        <v>7134.0441029182248</v>
      </c>
      <c r="I220" s="299">
        <v>670.2</v>
      </c>
      <c r="J220" s="299">
        <v>312264165</v>
      </c>
      <c r="K220" s="300">
        <v>465926.8352730528</v>
      </c>
      <c r="L220" s="301">
        <v>94977.140781765513</v>
      </c>
      <c r="M220" s="299">
        <v>0</v>
      </c>
      <c r="N220" s="299">
        <v>0</v>
      </c>
      <c r="O220" s="299">
        <v>13815.399595862953</v>
      </c>
      <c r="P220" s="299">
        <v>1527.65361481953</v>
      </c>
      <c r="Q220" s="299">
        <v>0</v>
      </c>
      <c r="R220" s="299">
        <v>0</v>
      </c>
      <c r="S220" s="299">
        <v>587.84517795818056</v>
      </c>
      <c r="T220" s="299">
        <v>189.08012056417311</v>
      </c>
      <c r="U220" s="302">
        <v>111097.11929097035</v>
      </c>
      <c r="V220" s="301">
        <v>7377</v>
      </c>
      <c r="W220" s="299">
        <v>0</v>
      </c>
      <c r="X220" s="299">
        <v>2348.3463851805136</v>
      </c>
      <c r="Y220" s="299">
        <v>0</v>
      </c>
      <c r="Z220" s="302">
        <v>9725.3463851805136</v>
      </c>
      <c r="AA220" s="303">
        <v>120822.46567615087</v>
      </c>
      <c r="AB220" s="303">
        <v>9725.3463851805136</v>
      </c>
      <c r="AC220" s="304">
        <v>111097.11929097035</v>
      </c>
      <c r="AD220" s="303">
        <v>220.88202134579683</v>
      </c>
      <c r="AE220" s="303">
        <v>17.779426663949749</v>
      </c>
      <c r="AF220" s="305">
        <v>203.10259468184708</v>
      </c>
    </row>
    <row r="221" spans="1:32" x14ac:dyDescent="0.35">
      <c r="A221" s="322">
        <v>716</v>
      </c>
      <c r="B221" s="323">
        <v>1</v>
      </c>
      <c r="C221" s="324" t="s">
        <v>802</v>
      </c>
      <c r="D221" s="108">
        <v>3</v>
      </c>
      <c r="E221" s="299">
        <v>1583</v>
      </c>
      <c r="F221" s="299">
        <v>1726.9999999999998</v>
      </c>
      <c r="G221" s="299">
        <v>14302603.0040942</v>
      </c>
      <c r="H221" s="299">
        <v>8281.7620174257099</v>
      </c>
      <c r="I221" s="299">
        <v>1974.4</v>
      </c>
      <c r="J221" s="299">
        <v>929607200</v>
      </c>
      <c r="K221" s="300">
        <v>470830.226904376</v>
      </c>
      <c r="L221" s="301">
        <v>0</v>
      </c>
      <c r="M221" s="299">
        <v>0</v>
      </c>
      <c r="N221" s="299">
        <v>0</v>
      </c>
      <c r="O221" s="299">
        <v>0</v>
      </c>
      <c r="P221" s="299">
        <v>0</v>
      </c>
      <c r="Q221" s="299">
        <v>0</v>
      </c>
      <c r="R221" s="299">
        <v>0</v>
      </c>
      <c r="S221" s="299">
        <v>0</v>
      </c>
      <c r="T221" s="299">
        <v>0</v>
      </c>
      <c r="U221" s="302">
        <v>0</v>
      </c>
      <c r="V221" s="301">
        <v>0</v>
      </c>
      <c r="W221" s="299">
        <v>0</v>
      </c>
      <c r="X221" s="299">
        <v>0</v>
      </c>
      <c r="Y221" s="299">
        <v>0</v>
      </c>
      <c r="Z221" s="302">
        <v>0</v>
      </c>
      <c r="AA221" s="303">
        <v>0</v>
      </c>
      <c r="AB221" s="303">
        <v>0</v>
      </c>
      <c r="AC221" s="304">
        <v>0</v>
      </c>
      <c r="AD221" s="303">
        <v>0</v>
      </c>
      <c r="AE221" s="303">
        <v>0</v>
      </c>
      <c r="AF221" s="305">
        <v>0</v>
      </c>
    </row>
    <row r="222" spans="1:32" x14ac:dyDescent="0.35">
      <c r="A222" s="322">
        <v>717</v>
      </c>
      <c r="B222" s="323">
        <v>1</v>
      </c>
      <c r="C222" s="324" t="s">
        <v>803</v>
      </c>
      <c r="D222" s="108">
        <v>3</v>
      </c>
      <c r="E222" s="299">
        <v>1844</v>
      </c>
      <c r="F222" s="299">
        <v>2037.4000000000003</v>
      </c>
      <c r="G222" s="299">
        <v>16256341.541653899</v>
      </c>
      <c r="H222" s="299">
        <v>7978.964141383085</v>
      </c>
      <c r="I222" s="299">
        <v>2121.6</v>
      </c>
      <c r="J222" s="299">
        <v>1143883600</v>
      </c>
      <c r="K222" s="300">
        <v>539160.82202111615</v>
      </c>
      <c r="L222" s="301">
        <v>0</v>
      </c>
      <c r="M222" s="299">
        <v>0</v>
      </c>
      <c r="N222" s="299">
        <v>0</v>
      </c>
      <c r="O222" s="299">
        <v>0</v>
      </c>
      <c r="P222" s="299">
        <v>0</v>
      </c>
      <c r="Q222" s="299">
        <v>0</v>
      </c>
      <c r="R222" s="299">
        <v>0</v>
      </c>
      <c r="S222" s="299">
        <v>0</v>
      </c>
      <c r="T222" s="299">
        <v>0</v>
      </c>
      <c r="U222" s="302">
        <v>0</v>
      </c>
      <c r="V222" s="301">
        <v>0</v>
      </c>
      <c r="W222" s="299">
        <v>0</v>
      </c>
      <c r="X222" s="299">
        <v>0</v>
      </c>
      <c r="Y222" s="299">
        <v>0</v>
      </c>
      <c r="Z222" s="302">
        <v>0</v>
      </c>
      <c r="AA222" s="303">
        <v>0</v>
      </c>
      <c r="AB222" s="303">
        <v>0</v>
      </c>
      <c r="AC222" s="304">
        <v>0</v>
      </c>
      <c r="AD222" s="303">
        <v>0</v>
      </c>
      <c r="AE222" s="303">
        <v>0</v>
      </c>
      <c r="AF222" s="305">
        <v>0</v>
      </c>
    </row>
    <row r="223" spans="1:32" x14ac:dyDescent="0.35">
      <c r="A223" s="322">
        <v>719</v>
      </c>
      <c r="B223" s="323">
        <v>1</v>
      </c>
      <c r="C223" s="324" t="s">
        <v>804</v>
      </c>
      <c r="D223" s="108">
        <v>3</v>
      </c>
      <c r="E223" s="299">
        <v>8915</v>
      </c>
      <c r="F223" s="299">
        <v>9796</v>
      </c>
      <c r="G223" s="299">
        <v>73966162.176560506</v>
      </c>
      <c r="H223" s="299">
        <v>7550.6494667783281</v>
      </c>
      <c r="I223" s="299">
        <v>9470</v>
      </c>
      <c r="J223" s="299">
        <v>6152759700</v>
      </c>
      <c r="K223" s="300">
        <v>649710.6335797254</v>
      </c>
      <c r="L223" s="301">
        <v>0</v>
      </c>
      <c r="M223" s="299">
        <v>0</v>
      </c>
      <c r="N223" s="299">
        <v>0</v>
      </c>
      <c r="O223" s="299">
        <v>0</v>
      </c>
      <c r="P223" s="299">
        <v>0</v>
      </c>
      <c r="Q223" s="299">
        <v>0</v>
      </c>
      <c r="R223" s="299">
        <v>0</v>
      </c>
      <c r="S223" s="299">
        <v>0</v>
      </c>
      <c r="T223" s="299">
        <v>0</v>
      </c>
      <c r="U223" s="302">
        <v>0</v>
      </c>
      <c r="V223" s="301">
        <v>0</v>
      </c>
      <c r="W223" s="299">
        <v>0</v>
      </c>
      <c r="X223" s="299">
        <v>0</v>
      </c>
      <c r="Y223" s="299">
        <v>0</v>
      </c>
      <c r="Z223" s="302">
        <v>0</v>
      </c>
      <c r="AA223" s="303">
        <v>0</v>
      </c>
      <c r="AB223" s="303">
        <v>0</v>
      </c>
      <c r="AC223" s="304">
        <v>0</v>
      </c>
      <c r="AD223" s="303">
        <v>0</v>
      </c>
      <c r="AE223" s="303">
        <v>0</v>
      </c>
      <c r="AF223" s="305">
        <v>0</v>
      </c>
    </row>
    <row r="224" spans="1:32" x14ac:dyDescent="0.35">
      <c r="A224" s="322">
        <v>720</v>
      </c>
      <c r="B224" s="323">
        <v>1</v>
      </c>
      <c r="C224" s="324" t="s">
        <v>805</v>
      </c>
      <c r="D224" s="108">
        <v>3</v>
      </c>
      <c r="E224" s="299">
        <v>8117</v>
      </c>
      <c r="F224" s="299">
        <v>8965.7999999999993</v>
      </c>
      <c r="G224" s="299">
        <v>71989296.176081404</v>
      </c>
      <c r="H224" s="299">
        <v>8029.3221102502184</v>
      </c>
      <c r="I224" s="299">
        <v>9959.6</v>
      </c>
      <c r="J224" s="299">
        <v>5657766100</v>
      </c>
      <c r="K224" s="300">
        <v>568071.61934214225</v>
      </c>
      <c r="L224" s="301">
        <v>0</v>
      </c>
      <c r="M224" s="299">
        <v>0</v>
      </c>
      <c r="N224" s="299">
        <v>0</v>
      </c>
      <c r="O224" s="299">
        <v>0</v>
      </c>
      <c r="P224" s="299">
        <v>0</v>
      </c>
      <c r="Q224" s="299">
        <v>0</v>
      </c>
      <c r="R224" s="299">
        <v>0</v>
      </c>
      <c r="S224" s="299">
        <v>0</v>
      </c>
      <c r="T224" s="299">
        <v>0</v>
      </c>
      <c r="U224" s="302">
        <v>0</v>
      </c>
      <c r="V224" s="301">
        <v>0</v>
      </c>
      <c r="W224" s="299">
        <v>0</v>
      </c>
      <c r="X224" s="299">
        <v>0</v>
      </c>
      <c r="Y224" s="299">
        <v>0</v>
      </c>
      <c r="Z224" s="302">
        <v>0</v>
      </c>
      <c r="AA224" s="303">
        <v>0</v>
      </c>
      <c r="AB224" s="303">
        <v>0</v>
      </c>
      <c r="AC224" s="304">
        <v>0</v>
      </c>
      <c r="AD224" s="303">
        <v>0</v>
      </c>
      <c r="AE224" s="303">
        <v>0</v>
      </c>
      <c r="AF224" s="305">
        <v>0</v>
      </c>
    </row>
    <row r="225" spans="1:32" x14ac:dyDescent="0.35">
      <c r="A225" s="322">
        <v>721</v>
      </c>
      <c r="B225" s="323">
        <v>1</v>
      </c>
      <c r="C225" s="324" t="s">
        <v>806</v>
      </c>
      <c r="D225" s="108">
        <v>3</v>
      </c>
      <c r="E225" s="299">
        <v>4302</v>
      </c>
      <c r="F225" s="299">
        <v>4723</v>
      </c>
      <c r="G225" s="299">
        <v>30167047.748843201</v>
      </c>
      <c r="H225" s="299">
        <v>6387.2639739240312</v>
      </c>
      <c r="I225" s="299">
        <v>4340.2</v>
      </c>
      <c r="J225" s="299">
        <v>2297916500</v>
      </c>
      <c r="K225" s="300">
        <v>529449.44933413214</v>
      </c>
      <c r="L225" s="301">
        <v>0</v>
      </c>
      <c r="M225" s="299">
        <v>0</v>
      </c>
      <c r="N225" s="299">
        <v>0</v>
      </c>
      <c r="O225" s="299">
        <v>0</v>
      </c>
      <c r="P225" s="299">
        <v>0</v>
      </c>
      <c r="Q225" s="299">
        <v>0</v>
      </c>
      <c r="R225" s="299">
        <v>0</v>
      </c>
      <c r="S225" s="299">
        <v>0</v>
      </c>
      <c r="T225" s="299">
        <v>0</v>
      </c>
      <c r="U225" s="302">
        <v>0</v>
      </c>
      <c r="V225" s="301">
        <v>0</v>
      </c>
      <c r="W225" s="299">
        <v>0</v>
      </c>
      <c r="X225" s="299">
        <v>0</v>
      </c>
      <c r="Y225" s="299">
        <v>0</v>
      </c>
      <c r="Z225" s="302">
        <v>0</v>
      </c>
      <c r="AA225" s="303">
        <v>0</v>
      </c>
      <c r="AB225" s="303">
        <v>0</v>
      </c>
      <c r="AC225" s="304">
        <v>0</v>
      </c>
      <c r="AD225" s="303">
        <v>0</v>
      </c>
      <c r="AE225" s="303">
        <v>0</v>
      </c>
      <c r="AF225" s="305">
        <v>0</v>
      </c>
    </row>
    <row r="226" spans="1:32" x14ac:dyDescent="0.35">
      <c r="A226" s="322">
        <v>726</v>
      </c>
      <c r="B226" s="323">
        <v>1</v>
      </c>
      <c r="C226" s="324" t="s">
        <v>807</v>
      </c>
      <c r="D226" s="108">
        <v>4</v>
      </c>
      <c r="E226" s="299">
        <v>2900</v>
      </c>
      <c r="F226" s="299">
        <v>3167.6</v>
      </c>
      <c r="G226" s="299">
        <v>26850047.779514302</v>
      </c>
      <c r="H226" s="299">
        <v>8476.464130418708</v>
      </c>
      <c r="I226" s="299">
        <v>2686.7999999999997</v>
      </c>
      <c r="J226" s="299">
        <v>1769524634</v>
      </c>
      <c r="K226" s="300">
        <v>658599.31293732324</v>
      </c>
      <c r="L226" s="301">
        <v>0</v>
      </c>
      <c r="M226" s="299">
        <v>0</v>
      </c>
      <c r="N226" s="299">
        <v>0</v>
      </c>
      <c r="O226" s="299">
        <v>0</v>
      </c>
      <c r="P226" s="299">
        <v>0</v>
      </c>
      <c r="Q226" s="299">
        <v>0</v>
      </c>
      <c r="R226" s="299">
        <v>0</v>
      </c>
      <c r="S226" s="299">
        <v>0</v>
      </c>
      <c r="T226" s="299">
        <v>0</v>
      </c>
      <c r="U226" s="302">
        <v>0</v>
      </c>
      <c r="V226" s="301">
        <v>0</v>
      </c>
      <c r="W226" s="299">
        <v>0</v>
      </c>
      <c r="X226" s="299">
        <v>0</v>
      </c>
      <c r="Y226" s="299">
        <v>0</v>
      </c>
      <c r="Z226" s="302">
        <v>0</v>
      </c>
      <c r="AA226" s="303">
        <v>0</v>
      </c>
      <c r="AB226" s="303">
        <v>0</v>
      </c>
      <c r="AC226" s="304">
        <v>0</v>
      </c>
      <c r="AD226" s="303">
        <v>0</v>
      </c>
      <c r="AE226" s="303">
        <v>0</v>
      </c>
      <c r="AF226" s="305">
        <v>0</v>
      </c>
    </row>
    <row r="227" spans="1:32" x14ac:dyDescent="0.35">
      <c r="A227" s="322">
        <v>727</v>
      </c>
      <c r="B227" s="323">
        <v>1</v>
      </c>
      <c r="C227" s="324" t="s">
        <v>808</v>
      </c>
      <c r="D227" s="108">
        <v>4</v>
      </c>
      <c r="E227" s="299">
        <v>3053</v>
      </c>
      <c r="F227" s="299">
        <v>3344.8</v>
      </c>
      <c r="G227" s="299">
        <v>19359190.467403699</v>
      </c>
      <c r="H227" s="299">
        <v>5787.8469467243776</v>
      </c>
      <c r="I227" s="299">
        <v>4098.3999999999996</v>
      </c>
      <c r="J227" s="299">
        <v>1685383522</v>
      </c>
      <c r="K227" s="300">
        <v>411229.63156353706</v>
      </c>
      <c r="L227" s="301">
        <v>0</v>
      </c>
      <c r="M227" s="299">
        <v>0</v>
      </c>
      <c r="N227" s="299">
        <v>0</v>
      </c>
      <c r="O227" s="299">
        <v>0</v>
      </c>
      <c r="P227" s="299">
        <v>0</v>
      </c>
      <c r="Q227" s="299">
        <v>0</v>
      </c>
      <c r="R227" s="299">
        <v>0</v>
      </c>
      <c r="S227" s="299">
        <v>0</v>
      </c>
      <c r="T227" s="299">
        <v>0</v>
      </c>
      <c r="U227" s="302">
        <v>0</v>
      </c>
      <c r="V227" s="301">
        <v>0</v>
      </c>
      <c r="W227" s="299">
        <v>0</v>
      </c>
      <c r="X227" s="299">
        <v>0</v>
      </c>
      <c r="Y227" s="299">
        <v>0</v>
      </c>
      <c r="Z227" s="302">
        <v>0</v>
      </c>
      <c r="AA227" s="303">
        <v>0</v>
      </c>
      <c r="AB227" s="303">
        <v>0</v>
      </c>
      <c r="AC227" s="304">
        <v>0</v>
      </c>
      <c r="AD227" s="303">
        <v>0</v>
      </c>
      <c r="AE227" s="303">
        <v>0</v>
      </c>
      <c r="AF227" s="305">
        <v>0</v>
      </c>
    </row>
    <row r="228" spans="1:32" x14ac:dyDescent="0.35">
      <c r="A228" s="322">
        <v>728</v>
      </c>
      <c r="B228" s="323">
        <v>1</v>
      </c>
      <c r="C228" s="324" t="s">
        <v>809</v>
      </c>
      <c r="D228" s="108">
        <v>4</v>
      </c>
      <c r="E228" s="299">
        <v>12972</v>
      </c>
      <c r="F228" s="299">
        <v>14168.6</v>
      </c>
      <c r="G228" s="299">
        <v>101418503.44382299</v>
      </c>
      <c r="H228" s="299">
        <v>7157.9763310293883</v>
      </c>
      <c r="I228" s="299">
        <v>16599</v>
      </c>
      <c r="J228" s="299">
        <v>8416856307</v>
      </c>
      <c r="K228" s="300">
        <v>507070.0829568046</v>
      </c>
      <c r="L228" s="301">
        <v>0</v>
      </c>
      <c r="M228" s="299">
        <v>0</v>
      </c>
      <c r="N228" s="299">
        <v>0</v>
      </c>
      <c r="O228" s="299">
        <v>0</v>
      </c>
      <c r="P228" s="299">
        <v>0</v>
      </c>
      <c r="Q228" s="299">
        <v>0</v>
      </c>
      <c r="R228" s="299">
        <v>0</v>
      </c>
      <c r="S228" s="299">
        <v>0</v>
      </c>
      <c r="T228" s="299">
        <v>0</v>
      </c>
      <c r="U228" s="302">
        <v>0</v>
      </c>
      <c r="V228" s="301">
        <v>0</v>
      </c>
      <c r="W228" s="299">
        <v>0</v>
      </c>
      <c r="X228" s="299">
        <v>0</v>
      </c>
      <c r="Y228" s="299">
        <v>0</v>
      </c>
      <c r="Z228" s="302">
        <v>0</v>
      </c>
      <c r="AA228" s="303">
        <v>0</v>
      </c>
      <c r="AB228" s="303">
        <v>0</v>
      </c>
      <c r="AC228" s="304">
        <v>0</v>
      </c>
      <c r="AD228" s="303">
        <v>0</v>
      </c>
      <c r="AE228" s="303">
        <v>0</v>
      </c>
      <c r="AF228" s="305">
        <v>0</v>
      </c>
    </row>
    <row r="229" spans="1:32" x14ac:dyDescent="0.35">
      <c r="A229" s="322">
        <v>738</v>
      </c>
      <c r="B229" s="323">
        <v>1</v>
      </c>
      <c r="C229" s="324" t="s">
        <v>810</v>
      </c>
      <c r="D229" s="108">
        <v>5</v>
      </c>
      <c r="E229" s="299">
        <v>1068</v>
      </c>
      <c r="F229" s="299">
        <v>1167.3999999999999</v>
      </c>
      <c r="G229" s="299">
        <v>5404090.7833579201</v>
      </c>
      <c r="H229" s="299">
        <v>4629.1680515315411</v>
      </c>
      <c r="I229" s="299">
        <v>924.2</v>
      </c>
      <c r="J229" s="299">
        <v>385922900</v>
      </c>
      <c r="K229" s="300">
        <v>417575.09197143471</v>
      </c>
      <c r="L229" s="301">
        <v>0</v>
      </c>
      <c r="M229" s="299">
        <v>0</v>
      </c>
      <c r="N229" s="299">
        <v>0</v>
      </c>
      <c r="O229" s="299">
        <v>0</v>
      </c>
      <c r="P229" s="299">
        <v>0</v>
      </c>
      <c r="Q229" s="299">
        <v>0</v>
      </c>
      <c r="R229" s="299">
        <v>0</v>
      </c>
      <c r="S229" s="299">
        <v>0</v>
      </c>
      <c r="T229" s="299">
        <v>0</v>
      </c>
      <c r="U229" s="302">
        <v>0</v>
      </c>
      <c r="V229" s="301">
        <v>0</v>
      </c>
      <c r="W229" s="299">
        <v>0</v>
      </c>
      <c r="X229" s="299">
        <v>0</v>
      </c>
      <c r="Y229" s="299">
        <v>0</v>
      </c>
      <c r="Z229" s="302">
        <v>0</v>
      </c>
      <c r="AA229" s="303">
        <v>0</v>
      </c>
      <c r="AB229" s="303">
        <v>0</v>
      </c>
      <c r="AC229" s="304">
        <v>0</v>
      </c>
      <c r="AD229" s="303">
        <v>0</v>
      </c>
      <c r="AE229" s="303">
        <v>0</v>
      </c>
      <c r="AF229" s="305">
        <v>0</v>
      </c>
    </row>
    <row r="230" spans="1:32" x14ac:dyDescent="0.35">
      <c r="A230" s="322">
        <v>739</v>
      </c>
      <c r="B230" s="323">
        <v>1</v>
      </c>
      <c r="C230" s="324" t="s">
        <v>811</v>
      </c>
      <c r="D230" s="108">
        <v>6</v>
      </c>
      <c r="E230" s="299">
        <v>722</v>
      </c>
      <c r="F230" s="299">
        <v>801.40000000000009</v>
      </c>
      <c r="G230" s="299">
        <v>6568453.5862519396</v>
      </c>
      <c r="H230" s="299">
        <v>8196.223591529746</v>
      </c>
      <c r="I230" s="299">
        <v>791.79999999999984</v>
      </c>
      <c r="J230" s="299">
        <v>410463000</v>
      </c>
      <c r="K230" s="300">
        <v>518392.27077544847</v>
      </c>
      <c r="L230" s="301">
        <v>0</v>
      </c>
      <c r="M230" s="299">
        <v>0</v>
      </c>
      <c r="N230" s="299">
        <v>0</v>
      </c>
      <c r="O230" s="299">
        <v>0</v>
      </c>
      <c r="P230" s="299">
        <v>0</v>
      </c>
      <c r="Q230" s="299">
        <v>0</v>
      </c>
      <c r="R230" s="299">
        <v>0</v>
      </c>
      <c r="S230" s="299">
        <v>0</v>
      </c>
      <c r="T230" s="299">
        <v>0</v>
      </c>
      <c r="U230" s="302">
        <v>0</v>
      </c>
      <c r="V230" s="301">
        <v>0</v>
      </c>
      <c r="W230" s="299">
        <v>0</v>
      </c>
      <c r="X230" s="299">
        <v>0</v>
      </c>
      <c r="Y230" s="299">
        <v>0</v>
      </c>
      <c r="Z230" s="302">
        <v>0</v>
      </c>
      <c r="AA230" s="303">
        <v>0</v>
      </c>
      <c r="AB230" s="303">
        <v>0</v>
      </c>
      <c r="AC230" s="304">
        <v>0</v>
      </c>
      <c r="AD230" s="303">
        <v>0</v>
      </c>
      <c r="AE230" s="303">
        <v>0</v>
      </c>
      <c r="AF230" s="305">
        <v>0</v>
      </c>
    </row>
    <row r="231" spans="1:32" x14ac:dyDescent="0.35">
      <c r="A231" s="322">
        <v>740</v>
      </c>
      <c r="B231" s="323">
        <v>1</v>
      </c>
      <c r="C231" s="324" t="s">
        <v>812</v>
      </c>
      <c r="D231" s="108">
        <v>5</v>
      </c>
      <c r="E231" s="299">
        <v>1211</v>
      </c>
      <c r="F231" s="299">
        <v>1349.6</v>
      </c>
      <c r="G231" s="299">
        <v>11570984.974645499</v>
      </c>
      <c r="H231" s="299">
        <v>8573.6403190912115</v>
      </c>
      <c r="I231" s="299">
        <v>1424.2</v>
      </c>
      <c r="J231" s="299">
        <v>656852200</v>
      </c>
      <c r="K231" s="300">
        <v>461207.83597809297</v>
      </c>
      <c r="L231" s="301">
        <v>0</v>
      </c>
      <c r="M231" s="299">
        <v>0</v>
      </c>
      <c r="N231" s="299">
        <v>0</v>
      </c>
      <c r="O231" s="299">
        <v>0</v>
      </c>
      <c r="P231" s="299">
        <v>0</v>
      </c>
      <c r="Q231" s="299">
        <v>0</v>
      </c>
      <c r="R231" s="299">
        <v>0</v>
      </c>
      <c r="S231" s="299">
        <v>0</v>
      </c>
      <c r="T231" s="299">
        <v>0</v>
      </c>
      <c r="U231" s="302">
        <v>0</v>
      </c>
      <c r="V231" s="301">
        <v>0</v>
      </c>
      <c r="W231" s="299">
        <v>0</v>
      </c>
      <c r="X231" s="299">
        <v>0</v>
      </c>
      <c r="Y231" s="299">
        <v>0</v>
      </c>
      <c r="Z231" s="302">
        <v>0</v>
      </c>
      <c r="AA231" s="303">
        <v>0</v>
      </c>
      <c r="AB231" s="303">
        <v>0</v>
      </c>
      <c r="AC231" s="304">
        <v>0</v>
      </c>
      <c r="AD231" s="303">
        <v>0</v>
      </c>
      <c r="AE231" s="303">
        <v>0</v>
      </c>
      <c r="AF231" s="305">
        <v>0</v>
      </c>
    </row>
    <row r="232" spans="1:32" x14ac:dyDescent="0.35">
      <c r="A232" s="322">
        <v>741</v>
      </c>
      <c r="B232" s="323">
        <v>1</v>
      </c>
      <c r="C232" s="324" t="s">
        <v>813</v>
      </c>
      <c r="D232" s="108">
        <v>5</v>
      </c>
      <c r="E232" s="299">
        <v>899</v>
      </c>
      <c r="F232" s="299">
        <v>986.6</v>
      </c>
      <c r="G232" s="299">
        <v>9505582.5760983806</v>
      </c>
      <c r="H232" s="299">
        <v>9634.6873870853233</v>
      </c>
      <c r="I232" s="299">
        <v>978.00000000000011</v>
      </c>
      <c r="J232" s="299">
        <v>504571200</v>
      </c>
      <c r="K232" s="300">
        <v>515921.47239263798</v>
      </c>
      <c r="L232" s="301">
        <v>0</v>
      </c>
      <c r="M232" s="299">
        <v>0</v>
      </c>
      <c r="N232" s="299">
        <v>0</v>
      </c>
      <c r="O232" s="299">
        <v>0</v>
      </c>
      <c r="P232" s="299">
        <v>0</v>
      </c>
      <c r="Q232" s="299">
        <v>0</v>
      </c>
      <c r="R232" s="299">
        <v>0</v>
      </c>
      <c r="S232" s="299">
        <v>0</v>
      </c>
      <c r="T232" s="299">
        <v>0</v>
      </c>
      <c r="U232" s="302">
        <v>0</v>
      </c>
      <c r="V232" s="301">
        <v>0</v>
      </c>
      <c r="W232" s="299">
        <v>0</v>
      </c>
      <c r="X232" s="299">
        <v>0</v>
      </c>
      <c r="Y232" s="299">
        <v>0</v>
      </c>
      <c r="Z232" s="302">
        <v>0</v>
      </c>
      <c r="AA232" s="303">
        <v>0</v>
      </c>
      <c r="AB232" s="303">
        <v>0</v>
      </c>
      <c r="AC232" s="304">
        <v>0</v>
      </c>
      <c r="AD232" s="303">
        <v>0</v>
      </c>
      <c r="AE232" s="303">
        <v>0</v>
      </c>
      <c r="AF232" s="305">
        <v>0</v>
      </c>
    </row>
    <row r="233" spans="1:32" x14ac:dyDescent="0.35">
      <c r="A233" s="322">
        <v>742</v>
      </c>
      <c r="B233" s="323">
        <v>1</v>
      </c>
      <c r="C233" s="324" t="s">
        <v>814</v>
      </c>
      <c r="D233" s="108">
        <v>4</v>
      </c>
      <c r="E233" s="299">
        <v>9682</v>
      </c>
      <c r="F233" s="299">
        <v>10583</v>
      </c>
      <c r="G233" s="299">
        <v>96232861.119283706</v>
      </c>
      <c r="H233" s="299">
        <v>9093.1551657643104</v>
      </c>
      <c r="I233" s="299">
        <v>14510.8</v>
      </c>
      <c r="J233" s="299">
        <v>7187345175</v>
      </c>
      <c r="K233" s="300">
        <v>495310.05699203355</v>
      </c>
      <c r="L233" s="301">
        <v>163286.37182125106</v>
      </c>
      <c r="M233" s="299">
        <v>0</v>
      </c>
      <c r="N233" s="299">
        <v>2499.3243100000545</v>
      </c>
      <c r="O233" s="299">
        <v>0</v>
      </c>
      <c r="P233" s="299">
        <v>1261.2309890446486</v>
      </c>
      <c r="Q233" s="299">
        <v>0</v>
      </c>
      <c r="R233" s="299">
        <v>0</v>
      </c>
      <c r="S233" s="299">
        <v>1016.6263665865006</v>
      </c>
      <c r="T233" s="299">
        <v>326.99738497568762</v>
      </c>
      <c r="U233" s="302">
        <v>168390.55087185797</v>
      </c>
      <c r="V233" s="301">
        <v>13112</v>
      </c>
      <c r="W233" s="299">
        <v>1071.1389900000067</v>
      </c>
      <c r="X233" s="299">
        <v>-1261.2309890445322</v>
      </c>
      <c r="Y233" s="299">
        <v>0</v>
      </c>
      <c r="Z233" s="302">
        <v>12921.908000955475</v>
      </c>
      <c r="AA233" s="303">
        <v>181312.45887281344</v>
      </c>
      <c r="AB233" s="303">
        <v>12921.908000955475</v>
      </c>
      <c r="AC233" s="304">
        <v>168390.55087185797</v>
      </c>
      <c r="AD233" s="303">
        <v>18.726756751994778</v>
      </c>
      <c r="AE233" s="303">
        <v>1.3346321009043043</v>
      </c>
      <c r="AF233" s="305">
        <v>17.392124651090473</v>
      </c>
    </row>
    <row r="234" spans="1:32" x14ac:dyDescent="0.35">
      <c r="A234" s="322">
        <v>743</v>
      </c>
      <c r="B234" s="323">
        <v>1</v>
      </c>
      <c r="C234" s="324" t="s">
        <v>815</v>
      </c>
      <c r="D234" s="108">
        <v>5</v>
      </c>
      <c r="E234" s="299">
        <v>1022</v>
      </c>
      <c r="F234" s="299">
        <v>1116.3999999999999</v>
      </c>
      <c r="G234" s="299">
        <v>11631071.6060168</v>
      </c>
      <c r="H234" s="299">
        <v>10418.372989982803</v>
      </c>
      <c r="I234" s="299">
        <v>1117</v>
      </c>
      <c r="J234" s="299">
        <v>656045700</v>
      </c>
      <c r="K234" s="300">
        <v>587328.29006266792</v>
      </c>
      <c r="L234" s="301">
        <v>0</v>
      </c>
      <c r="M234" s="299">
        <v>0</v>
      </c>
      <c r="N234" s="299">
        <v>0</v>
      </c>
      <c r="O234" s="299">
        <v>0</v>
      </c>
      <c r="P234" s="299">
        <v>0</v>
      </c>
      <c r="Q234" s="299">
        <v>0</v>
      </c>
      <c r="R234" s="299">
        <v>0</v>
      </c>
      <c r="S234" s="299">
        <v>0</v>
      </c>
      <c r="T234" s="299">
        <v>0</v>
      </c>
      <c r="U234" s="302">
        <v>0</v>
      </c>
      <c r="V234" s="301">
        <v>0</v>
      </c>
      <c r="W234" s="299">
        <v>0</v>
      </c>
      <c r="X234" s="299">
        <v>0</v>
      </c>
      <c r="Y234" s="299">
        <v>0</v>
      </c>
      <c r="Z234" s="302">
        <v>0</v>
      </c>
      <c r="AA234" s="303">
        <v>0</v>
      </c>
      <c r="AB234" s="303">
        <v>0</v>
      </c>
      <c r="AC234" s="304">
        <v>0</v>
      </c>
      <c r="AD234" s="303">
        <v>0</v>
      </c>
      <c r="AE234" s="303">
        <v>0</v>
      </c>
      <c r="AF234" s="305">
        <v>0</v>
      </c>
    </row>
    <row r="235" spans="1:32" x14ac:dyDescent="0.35">
      <c r="A235" s="322">
        <v>745</v>
      </c>
      <c r="B235" s="323">
        <v>1</v>
      </c>
      <c r="C235" s="324" t="s">
        <v>816</v>
      </c>
      <c r="D235" s="108">
        <v>5</v>
      </c>
      <c r="E235" s="299">
        <v>1794</v>
      </c>
      <c r="F235" s="299">
        <v>1957.8000000000002</v>
      </c>
      <c r="G235" s="299">
        <v>11604982.5070004</v>
      </c>
      <c r="H235" s="299">
        <v>5927.5628291962403</v>
      </c>
      <c r="I235" s="299">
        <v>1831.6</v>
      </c>
      <c r="J235" s="299">
        <v>825471450</v>
      </c>
      <c r="K235" s="300">
        <v>450683.25507752789</v>
      </c>
      <c r="L235" s="301">
        <v>0</v>
      </c>
      <c r="M235" s="299">
        <v>0</v>
      </c>
      <c r="N235" s="299">
        <v>0</v>
      </c>
      <c r="O235" s="299">
        <v>0</v>
      </c>
      <c r="P235" s="299">
        <v>0</v>
      </c>
      <c r="Q235" s="299">
        <v>0</v>
      </c>
      <c r="R235" s="299">
        <v>0</v>
      </c>
      <c r="S235" s="299">
        <v>0</v>
      </c>
      <c r="T235" s="299">
        <v>0</v>
      </c>
      <c r="U235" s="302">
        <v>0</v>
      </c>
      <c r="V235" s="301">
        <v>0</v>
      </c>
      <c r="W235" s="299">
        <v>0</v>
      </c>
      <c r="X235" s="299">
        <v>0</v>
      </c>
      <c r="Y235" s="299">
        <v>0</v>
      </c>
      <c r="Z235" s="302">
        <v>0</v>
      </c>
      <c r="AA235" s="303">
        <v>0</v>
      </c>
      <c r="AB235" s="303">
        <v>0</v>
      </c>
      <c r="AC235" s="304">
        <v>0</v>
      </c>
      <c r="AD235" s="303">
        <v>0</v>
      </c>
      <c r="AE235" s="303">
        <v>0</v>
      </c>
      <c r="AF235" s="305">
        <v>0</v>
      </c>
    </row>
    <row r="236" spans="1:32" x14ac:dyDescent="0.35">
      <c r="A236" s="322">
        <v>748</v>
      </c>
      <c r="B236" s="323">
        <v>1</v>
      </c>
      <c r="C236" s="324" t="s">
        <v>817</v>
      </c>
      <c r="D236" s="108">
        <v>4</v>
      </c>
      <c r="E236" s="299">
        <v>4111</v>
      </c>
      <c r="F236" s="299">
        <v>4508.2000000000007</v>
      </c>
      <c r="G236" s="299">
        <v>20381338.5029773</v>
      </c>
      <c r="H236" s="299">
        <v>4520.9481617890278</v>
      </c>
      <c r="I236" s="299">
        <v>4519.2</v>
      </c>
      <c r="J236" s="299">
        <v>1715564800</v>
      </c>
      <c r="K236" s="300">
        <v>379616.92334926536</v>
      </c>
      <c r="L236" s="301">
        <v>0</v>
      </c>
      <c r="M236" s="299">
        <v>0</v>
      </c>
      <c r="N236" s="299">
        <v>0</v>
      </c>
      <c r="O236" s="299">
        <v>0</v>
      </c>
      <c r="P236" s="299">
        <v>0</v>
      </c>
      <c r="Q236" s="299">
        <v>0</v>
      </c>
      <c r="R236" s="299">
        <v>0</v>
      </c>
      <c r="S236" s="299">
        <v>0</v>
      </c>
      <c r="T236" s="299">
        <v>0</v>
      </c>
      <c r="U236" s="302">
        <v>0</v>
      </c>
      <c r="V236" s="301">
        <v>0</v>
      </c>
      <c r="W236" s="299">
        <v>0</v>
      </c>
      <c r="X236" s="299">
        <v>0</v>
      </c>
      <c r="Y236" s="299">
        <v>0</v>
      </c>
      <c r="Z236" s="302">
        <v>0</v>
      </c>
      <c r="AA236" s="303">
        <v>0</v>
      </c>
      <c r="AB236" s="303">
        <v>0</v>
      </c>
      <c r="AC236" s="304">
        <v>0</v>
      </c>
      <c r="AD236" s="303">
        <v>0</v>
      </c>
      <c r="AE236" s="303">
        <v>0</v>
      </c>
      <c r="AF236" s="305">
        <v>0</v>
      </c>
    </row>
    <row r="237" spans="1:32" x14ac:dyDescent="0.35">
      <c r="A237" s="322">
        <v>750</v>
      </c>
      <c r="B237" s="323">
        <v>1</v>
      </c>
      <c r="C237" s="324" t="s">
        <v>818</v>
      </c>
      <c r="D237" s="108">
        <v>4</v>
      </c>
      <c r="E237" s="299">
        <v>2333</v>
      </c>
      <c r="F237" s="299">
        <v>2600.4</v>
      </c>
      <c r="G237" s="299">
        <v>17940410.471707702</v>
      </c>
      <c r="H237" s="299">
        <v>6899.0964742761498</v>
      </c>
      <c r="I237" s="299">
        <v>1981.7999999999997</v>
      </c>
      <c r="J237" s="299">
        <v>1309633800</v>
      </c>
      <c r="K237" s="300">
        <v>660830.4571601575</v>
      </c>
      <c r="L237" s="301">
        <v>0</v>
      </c>
      <c r="M237" s="299">
        <v>0</v>
      </c>
      <c r="N237" s="299">
        <v>0</v>
      </c>
      <c r="O237" s="299">
        <v>0</v>
      </c>
      <c r="P237" s="299">
        <v>0</v>
      </c>
      <c r="Q237" s="299">
        <v>0</v>
      </c>
      <c r="R237" s="299">
        <v>0</v>
      </c>
      <c r="S237" s="299">
        <v>0</v>
      </c>
      <c r="T237" s="299">
        <v>0</v>
      </c>
      <c r="U237" s="302">
        <v>0</v>
      </c>
      <c r="V237" s="301">
        <v>0</v>
      </c>
      <c r="W237" s="299">
        <v>0</v>
      </c>
      <c r="X237" s="299">
        <v>0</v>
      </c>
      <c r="Y237" s="299">
        <v>0</v>
      </c>
      <c r="Z237" s="302">
        <v>0</v>
      </c>
      <c r="AA237" s="303">
        <v>0</v>
      </c>
      <c r="AB237" s="303">
        <v>0</v>
      </c>
      <c r="AC237" s="304">
        <v>0</v>
      </c>
      <c r="AD237" s="303">
        <v>0</v>
      </c>
      <c r="AE237" s="303">
        <v>0</v>
      </c>
      <c r="AF237" s="305">
        <v>0</v>
      </c>
    </row>
    <row r="238" spans="1:32" x14ac:dyDescent="0.35">
      <c r="A238" s="322">
        <v>756</v>
      </c>
      <c r="B238" s="323">
        <v>1</v>
      </c>
      <c r="C238" s="324" t="s">
        <v>819</v>
      </c>
      <c r="D238" s="108">
        <v>6</v>
      </c>
      <c r="E238" s="299">
        <v>779</v>
      </c>
      <c r="F238" s="299">
        <v>850</v>
      </c>
      <c r="G238" s="299">
        <v>8200631.9145908598</v>
      </c>
      <c r="H238" s="299">
        <v>9647.8022524598346</v>
      </c>
      <c r="I238" s="299">
        <v>833.4</v>
      </c>
      <c r="J238" s="299">
        <v>274151000</v>
      </c>
      <c r="K238" s="300">
        <v>328954.88360931125</v>
      </c>
      <c r="L238" s="301">
        <v>0</v>
      </c>
      <c r="M238" s="299">
        <v>0</v>
      </c>
      <c r="N238" s="299">
        <v>0</v>
      </c>
      <c r="O238" s="299">
        <v>0</v>
      </c>
      <c r="P238" s="299">
        <v>0</v>
      </c>
      <c r="Q238" s="299">
        <v>0</v>
      </c>
      <c r="R238" s="299">
        <v>0</v>
      </c>
      <c r="S238" s="299">
        <v>0</v>
      </c>
      <c r="T238" s="299">
        <v>0</v>
      </c>
      <c r="U238" s="302">
        <v>0</v>
      </c>
      <c r="V238" s="301">
        <v>0</v>
      </c>
      <c r="W238" s="299">
        <v>0</v>
      </c>
      <c r="X238" s="299">
        <v>0</v>
      </c>
      <c r="Y238" s="299">
        <v>0</v>
      </c>
      <c r="Z238" s="302">
        <v>0</v>
      </c>
      <c r="AA238" s="303">
        <v>0</v>
      </c>
      <c r="AB238" s="303">
        <v>0</v>
      </c>
      <c r="AC238" s="304">
        <v>0</v>
      </c>
      <c r="AD238" s="303">
        <v>0</v>
      </c>
      <c r="AE238" s="303">
        <v>0</v>
      </c>
      <c r="AF238" s="305">
        <v>0</v>
      </c>
    </row>
    <row r="239" spans="1:32" x14ac:dyDescent="0.35">
      <c r="A239" s="322">
        <v>761</v>
      </c>
      <c r="B239" s="323">
        <v>1</v>
      </c>
      <c r="C239" s="324" t="s">
        <v>820</v>
      </c>
      <c r="D239" s="108">
        <v>4</v>
      </c>
      <c r="E239" s="299">
        <v>4695</v>
      </c>
      <c r="F239" s="299">
        <v>5148.9999999999991</v>
      </c>
      <c r="G239" s="299">
        <v>33930745.592095099</v>
      </c>
      <c r="H239" s="299">
        <v>6589.7738574665191</v>
      </c>
      <c r="I239" s="299">
        <v>5351.9999999999991</v>
      </c>
      <c r="J239" s="299">
        <v>2381373100</v>
      </c>
      <c r="K239" s="300">
        <v>444950.13079222728</v>
      </c>
      <c r="L239" s="301">
        <v>208368.14372272251</v>
      </c>
      <c r="M239" s="299">
        <v>0</v>
      </c>
      <c r="N239" s="299">
        <v>1584.0594699999783</v>
      </c>
      <c r="O239" s="299">
        <v>32188.950242871419</v>
      </c>
      <c r="P239" s="299">
        <v>3907.2620268346509</v>
      </c>
      <c r="Q239" s="299">
        <v>0</v>
      </c>
      <c r="R239" s="299">
        <v>0</v>
      </c>
      <c r="S239" s="299">
        <v>1248.3065249582544</v>
      </c>
      <c r="T239" s="299">
        <v>401.51719719803828</v>
      </c>
      <c r="U239" s="302">
        <v>247698.23918458485</v>
      </c>
      <c r="V239" s="301">
        <v>22913</v>
      </c>
      <c r="W239" s="299">
        <v>678.88262999997823</v>
      </c>
      <c r="X239" s="299">
        <v>4323.5379731650464</v>
      </c>
      <c r="Y239" s="299">
        <v>0</v>
      </c>
      <c r="Z239" s="302">
        <v>27915.420603165025</v>
      </c>
      <c r="AA239" s="303">
        <v>275613.65978774987</v>
      </c>
      <c r="AB239" s="303">
        <v>27915.420603165025</v>
      </c>
      <c r="AC239" s="304">
        <v>247698.23918458485</v>
      </c>
      <c r="AD239" s="303">
        <v>58.703654906868984</v>
      </c>
      <c r="AE239" s="303">
        <v>5.9457764862971301</v>
      </c>
      <c r="AF239" s="305">
        <v>52.757878420571849</v>
      </c>
    </row>
    <row r="240" spans="1:32" x14ac:dyDescent="0.35">
      <c r="A240" s="322">
        <v>763</v>
      </c>
      <c r="B240" s="323">
        <v>1</v>
      </c>
      <c r="C240" s="324" t="s">
        <v>821</v>
      </c>
      <c r="D240" s="108">
        <v>6</v>
      </c>
      <c r="E240" s="299">
        <v>874</v>
      </c>
      <c r="F240" s="299">
        <v>956.80000000000007</v>
      </c>
      <c r="G240" s="299">
        <v>4912538.4221485099</v>
      </c>
      <c r="H240" s="299">
        <v>5134.3419963926726</v>
      </c>
      <c r="I240" s="299">
        <v>577.80000000000007</v>
      </c>
      <c r="J240" s="299">
        <v>260858700</v>
      </c>
      <c r="K240" s="300">
        <v>451468.84735202487</v>
      </c>
      <c r="L240" s="301">
        <v>0</v>
      </c>
      <c r="M240" s="299">
        <v>0</v>
      </c>
      <c r="N240" s="299">
        <v>0</v>
      </c>
      <c r="O240" s="299">
        <v>0</v>
      </c>
      <c r="P240" s="299">
        <v>0</v>
      </c>
      <c r="Q240" s="299">
        <v>0</v>
      </c>
      <c r="R240" s="299">
        <v>0</v>
      </c>
      <c r="S240" s="299">
        <v>0</v>
      </c>
      <c r="T240" s="299">
        <v>0</v>
      </c>
      <c r="U240" s="302">
        <v>0</v>
      </c>
      <c r="V240" s="301">
        <v>0</v>
      </c>
      <c r="W240" s="299">
        <v>0</v>
      </c>
      <c r="X240" s="299">
        <v>0</v>
      </c>
      <c r="Y240" s="299">
        <v>0</v>
      </c>
      <c r="Z240" s="302">
        <v>0</v>
      </c>
      <c r="AA240" s="303">
        <v>0</v>
      </c>
      <c r="AB240" s="303">
        <v>0</v>
      </c>
      <c r="AC240" s="304">
        <v>0</v>
      </c>
      <c r="AD240" s="303">
        <v>0</v>
      </c>
      <c r="AE240" s="303">
        <v>0</v>
      </c>
      <c r="AF240" s="305">
        <v>0</v>
      </c>
    </row>
    <row r="241" spans="1:32" x14ac:dyDescent="0.35">
      <c r="A241" s="322">
        <v>768</v>
      </c>
      <c r="B241" s="323">
        <v>1</v>
      </c>
      <c r="C241" s="324" t="s">
        <v>822</v>
      </c>
      <c r="D241" s="108">
        <v>6</v>
      </c>
      <c r="E241" s="299">
        <v>392</v>
      </c>
      <c r="F241" s="299">
        <v>429.2</v>
      </c>
      <c r="G241" s="299">
        <v>3214972.9499686901</v>
      </c>
      <c r="H241" s="299">
        <v>7490.617311203845</v>
      </c>
      <c r="I241" s="299">
        <v>312</v>
      </c>
      <c r="J241" s="299">
        <v>63836700</v>
      </c>
      <c r="K241" s="300">
        <v>204604.80769230769</v>
      </c>
      <c r="L241" s="301">
        <v>0</v>
      </c>
      <c r="M241" s="299">
        <v>0</v>
      </c>
      <c r="N241" s="299">
        <v>0</v>
      </c>
      <c r="O241" s="299">
        <v>0</v>
      </c>
      <c r="P241" s="299">
        <v>0</v>
      </c>
      <c r="Q241" s="299">
        <v>0</v>
      </c>
      <c r="R241" s="299">
        <v>0</v>
      </c>
      <c r="S241" s="299">
        <v>0</v>
      </c>
      <c r="T241" s="299">
        <v>0</v>
      </c>
      <c r="U241" s="302">
        <v>0</v>
      </c>
      <c r="V241" s="301">
        <v>0</v>
      </c>
      <c r="W241" s="299">
        <v>0</v>
      </c>
      <c r="X241" s="299">
        <v>0</v>
      </c>
      <c r="Y241" s="299">
        <v>0</v>
      </c>
      <c r="Z241" s="302">
        <v>0</v>
      </c>
      <c r="AA241" s="303">
        <v>0</v>
      </c>
      <c r="AB241" s="303">
        <v>0</v>
      </c>
      <c r="AC241" s="304">
        <v>0</v>
      </c>
      <c r="AD241" s="303">
        <v>0</v>
      </c>
      <c r="AE241" s="303">
        <v>0</v>
      </c>
      <c r="AF241" s="305">
        <v>0</v>
      </c>
    </row>
    <row r="242" spans="1:32" x14ac:dyDescent="0.35">
      <c r="A242" s="322">
        <v>771</v>
      </c>
      <c r="B242" s="323">
        <v>1</v>
      </c>
      <c r="C242" s="324" t="s">
        <v>823</v>
      </c>
      <c r="D242" s="108">
        <v>6</v>
      </c>
      <c r="E242" s="299">
        <v>152</v>
      </c>
      <c r="F242" s="299">
        <v>169.6</v>
      </c>
      <c r="G242" s="299">
        <v>6209858.6552589303</v>
      </c>
      <c r="H242" s="299">
        <v>36614.732637139918</v>
      </c>
      <c r="I242" s="299">
        <v>188.79999999999998</v>
      </c>
      <c r="J242" s="299">
        <v>64271500</v>
      </c>
      <c r="K242" s="300">
        <v>340421.08050847461</v>
      </c>
      <c r="L242" s="301">
        <v>0</v>
      </c>
      <c r="M242" s="299">
        <v>0</v>
      </c>
      <c r="N242" s="299">
        <v>0</v>
      </c>
      <c r="O242" s="299">
        <v>0</v>
      </c>
      <c r="P242" s="299">
        <v>0</v>
      </c>
      <c r="Q242" s="299">
        <v>0</v>
      </c>
      <c r="R242" s="299">
        <v>0</v>
      </c>
      <c r="S242" s="299">
        <v>0</v>
      </c>
      <c r="T242" s="299">
        <v>0</v>
      </c>
      <c r="U242" s="302">
        <v>0</v>
      </c>
      <c r="V242" s="301">
        <v>0</v>
      </c>
      <c r="W242" s="299">
        <v>0</v>
      </c>
      <c r="X242" s="299">
        <v>0</v>
      </c>
      <c r="Y242" s="299">
        <v>0</v>
      </c>
      <c r="Z242" s="302">
        <v>0</v>
      </c>
      <c r="AA242" s="303">
        <v>0</v>
      </c>
      <c r="AB242" s="303">
        <v>0</v>
      </c>
      <c r="AC242" s="304">
        <v>0</v>
      </c>
      <c r="AD242" s="303">
        <v>0</v>
      </c>
      <c r="AE242" s="303">
        <v>0</v>
      </c>
      <c r="AF242" s="305">
        <v>0</v>
      </c>
    </row>
    <row r="243" spans="1:32" x14ac:dyDescent="0.35">
      <c r="A243" s="322">
        <v>775</v>
      </c>
      <c r="B243" s="323">
        <v>1</v>
      </c>
      <c r="C243" s="324" t="s">
        <v>537</v>
      </c>
      <c r="D243" s="108">
        <v>6</v>
      </c>
      <c r="E243" s="299">
        <v>764</v>
      </c>
      <c r="F243" s="299">
        <v>838.4</v>
      </c>
      <c r="G243" s="299">
        <v>9002335.2531112302</v>
      </c>
      <c r="H243" s="299">
        <v>10737.518193119311</v>
      </c>
      <c r="I243" s="299">
        <v>525.4</v>
      </c>
      <c r="J243" s="299">
        <v>152949300</v>
      </c>
      <c r="K243" s="300">
        <v>291110.20175104681</v>
      </c>
      <c r="L243" s="301">
        <v>0</v>
      </c>
      <c r="M243" s="299">
        <v>0</v>
      </c>
      <c r="N243" s="299">
        <v>0</v>
      </c>
      <c r="O243" s="299">
        <v>0</v>
      </c>
      <c r="P243" s="299">
        <v>0</v>
      </c>
      <c r="Q243" s="299">
        <v>0</v>
      </c>
      <c r="R243" s="299">
        <v>0</v>
      </c>
      <c r="S243" s="299">
        <v>0</v>
      </c>
      <c r="T243" s="299">
        <v>0</v>
      </c>
      <c r="U243" s="302">
        <v>0</v>
      </c>
      <c r="V243" s="301">
        <v>0</v>
      </c>
      <c r="W243" s="299">
        <v>0</v>
      </c>
      <c r="X243" s="299">
        <v>0</v>
      </c>
      <c r="Y243" s="299">
        <v>0</v>
      </c>
      <c r="Z243" s="302">
        <v>0</v>
      </c>
      <c r="AA243" s="303">
        <v>0</v>
      </c>
      <c r="AB243" s="303">
        <v>0</v>
      </c>
      <c r="AC243" s="304">
        <v>0</v>
      </c>
      <c r="AD243" s="303">
        <v>0</v>
      </c>
      <c r="AE243" s="303">
        <v>0</v>
      </c>
      <c r="AF243" s="305">
        <v>0</v>
      </c>
    </row>
    <row r="244" spans="1:32" x14ac:dyDescent="0.35">
      <c r="A244" s="322">
        <v>777</v>
      </c>
      <c r="B244" s="323">
        <v>1</v>
      </c>
      <c r="C244" s="324" t="s">
        <v>824</v>
      </c>
      <c r="D244" s="108">
        <v>6</v>
      </c>
      <c r="E244" s="299">
        <v>741.6</v>
      </c>
      <c r="F244" s="299">
        <v>813.40000000000009</v>
      </c>
      <c r="G244" s="299">
        <v>13954590.673851799</v>
      </c>
      <c r="H244" s="299">
        <v>17155.877395932872</v>
      </c>
      <c r="I244" s="299">
        <v>850.6</v>
      </c>
      <c r="J244" s="299">
        <v>355199300</v>
      </c>
      <c r="K244" s="300">
        <v>417586.76228544558</v>
      </c>
      <c r="L244" s="301">
        <v>0</v>
      </c>
      <c r="M244" s="299">
        <v>0</v>
      </c>
      <c r="N244" s="299">
        <v>0</v>
      </c>
      <c r="O244" s="299">
        <v>0</v>
      </c>
      <c r="P244" s="299">
        <v>0</v>
      </c>
      <c r="Q244" s="299">
        <v>0</v>
      </c>
      <c r="R244" s="299">
        <v>0</v>
      </c>
      <c r="S244" s="299">
        <v>0</v>
      </c>
      <c r="T244" s="299">
        <v>0</v>
      </c>
      <c r="U244" s="302">
        <v>0</v>
      </c>
      <c r="V244" s="301">
        <v>0</v>
      </c>
      <c r="W244" s="299">
        <v>0</v>
      </c>
      <c r="X244" s="299">
        <v>0</v>
      </c>
      <c r="Y244" s="299">
        <v>0</v>
      </c>
      <c r="Z244" s="302">
        <v>0</v>
      </c>
      <c r="AA244" s="303">
        <v>0</v>
      </c>
      <c r="AB244" s="303">
        <v>0</v>
      </c>
      <c r="AC244" s="304">
        <v>0</v>
      </c>
      <c r="AD244" s="303">
        <v>0</v>
      </c>
      <c r="AE244" s="303">
        <v>0</v>
      </c>
      <c r="AF244" s="305">
        <v>0</v>
      </c>
    </row>
    <row r="245" spans="1:32" x14ac:dyDescent="0.35">
      <c r="A245" s="322">
        <v>786</v>
      </c>
      <c r="B245" s="323">
        <v>1</v>
      </c>
      <c r="C245" s="324" t="s">
        <v>825</v>
      </c>
      <c r="D245" s="108">
        <v>6</v>
      </c>
      <c r="E245" s="299">
        <v>478</v>
      </c>
      <c r="F245" s="299">
        <v>527.6</v>
      </c>
      <c r="G245" s="299">
        <v>2908368.0104049798</v>
      </c>
      <c r="H245" s="299">
        <v>5512.4488445886655</v>
      </c>
      <c r="I245" s="299">
        <v>620.59999999999991</v>
      </c>
      <c r="J245" s="299">
        <v>136094400</v>
      </c>
      <c r="K245" s="300">
        <v>219294.87592652274</v>
      </c>
      <c r="L245" s="301">
        <v>110786.87088114557</v>
      </c>
      <c r="M245" s="299">
        <v>0</v>
      </c>
      <c r="N245" s="299">
        <v>0</v>
      </c>
      <c r="O245" s="299">
        <v>0</v>
      </c>
      <c r="P245" s="299">
        <v>2693.5131672615389</v>
      </c>
      <c r="Q245" s="299">
        <v>0</v>
      </c>
      <c r="R245" s="299">
        <v>0</v>
      </c>
      <c r="S245" s="299">
        <v>622.4243060733678</v>
      </c>
      <c r="T245" s="299">
        <v>200.20248059735979</v>
      </c>
      <c r="U245" s="302">
        <v>114303.01083507785</v>
      </c>
      <c r="V245" s="301">
        <v>5358</v>
      </c>
      <c r="W245" s="299">
        <v>0</v>
      </c>
      <c r="X245" s="299">
        <v>1410.4868327384611</v>
      </c>
      <c r="Y245" s="299">
        <v>0</v>
      </c>
      <c r="Z245" s="302">
        <v>6768.4868327384611</v>
      </c>
      <c r="AA245" s="303">
        <v>121071.49766781631</v>
      </c>
      <c r="AB245" s="303">
        <v>6768.4868327384611</v>
      </c>
      <c r="AC245" s="304">
        <v>114303.01083507785</v>
      </c>
      <c r="AD245" s="303">
        <v>253.2876520247203</v>
      </c>
      <c r="AE245" s="303">
        <v>14.160014294431926</v>
      </c>
      <c r="AF245" s="305">
        <v>239.12763773028837</v>
      </c>
    </row>
    <row r="246" spans="1:32" x14ac:dyDescent="0.35">
      <c r="A246" s="322">
        <v>787</v>
      </c>
      <c r="B246" s="323">
        <v>1</v>
      </c>
      <c r="C246" s="324" t="s">
        <v>826</v>
      </c>
      <c r="D246" s="108">
        <v>6</v>
      </c>
      <c r="E246" s="299">
        <v>538</v>
      </c>
      <c r="F246" s="299">
        <v>590</v>
      </c>
      <c r="G246" s="299">
        <v>3483692.68804979</v>
      </c>
      <c r="H246" s="299">
        <v>5904.5638780504914</v>
      </c>
      <c r="I246" s="299">
        <v>403.40000000000003</v>
      </c>
      <c r="J246" s="299">
        <v>175862700</v>
      </c>
      <c r="K246" s="300">
        <v>435951.16509667819</v>
      </c>
      <c r="L246" s="301">
        <v>0</v>
      </c>
      <c r="M246" s="299">
        <v>0</v>
      </c>
      <c r="N246" s="299">
        <v>0</v>
      </c>
      <c r="O246" s="299">
        <v>0</v>
      </c>
      <c r="P246" s="299">
        <v>0</v>
      </c>
      <c r="Q246" s="299">
        <v>0</v>
      </c>
      <c r="R246" s="299">
        <v>0</v>
      </c>
      <c r="S246" s="299">
        <v>0</v>
      </c>
      <c r="T246" s="299">
        <v>0</v>
      </c>
      <c r="U246" s="302">
        <v>0</v>
      </c>
      <c r="V246" s="301">
        <v>0</v>
      </c>
      <c r="W246" s="299">
        <v>0</v>
      </c>
      <c r="X246" s="299">
        <v>0</v>
      </c>
      <c r="Y246" s="299">
        <v>0</v>
      </c>
      <c r="Z246" s="302">
        <v>0</v>
      </c>
      <c r="AA246" s="303">
        <v>0</v>
      </c>
      <c r="AB246" s="303">
        <v>0</v>
      </c>
      <c r="AC246" s="304">
        <v>0</v>
      </c>
      <c r="AD246" s="303">
        <v>0</v>
      </c>
      <c r="AE246" s="303">
        <v>0</v>
      </c>
      <c r="AF246" s="305">
        <v>0</v>
      </c>
    </row>
    <row r="247" spans="1:32" x14ac:dyDescent="0.35">
      <c r="A247" s="322">
        <v>801</v>
      </c>
      <c r="B247" s="323">
        <v>1</v>
      </c>
      <c r="C247" s="324" t="s">
        <v>827</v>
      </c>
      <c r="D247" s="108">
        <v>6</v>
      </c>
      <c r="E247" s="299">
        <v>187</v>
      </c>
      <c r="F247" s="299">
        <v>194.6</v>
      </c>
      <c r="G247" s="299">
        <v>1641854.2295063799</v>
      </c>
      <c r="H247" s="299">
        <v>8437.0720940718402</v>
      </c>
      <c r="I247" s="299">
        <v>71.599999999999994</v>
      </c>
      <c r="J247" s="299">
        <v>22017800</v>
      </c>
      <c r="K247" s="300">
        <v>307511.17318435758</v>
      </c>
      <c r="L247" s="301">
        <v>59872.559441552934</v>
      </c>
      <c r="M247" s="299">
        <v>0</v>
      </c>
      <c r="N247" s="299">
        <v>758.22572000000218</v>
      </c>
      <c r="O247" s="299">
        <v>9449.4414521900471</v>
      </c>
      <c r="P247" s="299">
        <v>1072.4462805645526</v>
      </c>
      <c r="Q247" s="299">
        <v>0</v>
      </c>
      <c r="R247" s="299">
        <v>0</v>
      </c>
      <c r="S247" s="299">
        <v>319.85693506548063</v>
      </c>
      <c r="T247" s="299">
        <v>102.88183030697655</v>
      </c>
      <c r="U247" s="302">
        <v>71575.411659679987</v>
      </c>
      <c r="V247" s="301">
        <v>5337</v>
      </c>
      <c r="W247" s="299">
        <v>324.95388000000094</v>
      </c>
      <c r="X247" s="299">
        <v>1036.553719435462</v>
      </c>
      <c r="Y247" s="299">
        <v>0</v>
      </c>
      <c r="Z247" s="302">
        <v>6698.5075994354629</v>
      </c>
      <c r="AA247" s="303">
        <v>78273.919259115442</v>
      </c>
      <c r="AB247" s="303">
        <v>6698.5075994354629</v>
      </c>
      <c r="AC247" s="304">
        <v>71575.411659679987</v>
      </c>
      <c r="AD247" s="303">
        <v>418.57710833751571</v>
      </c>
      <c r="AE247" s="303">
        <v>35.82089625366558</v>
      </c>
      <c r="AF247" s="305">
        <v>382.75621208385019</v>
      </c>
    </row>
    <row r="248" spans="1:32" x14ac:dyDescent="0.35">
      <c r="A248" s="322">
        <v>803</v>
      </c>
      <c r="B248" s="323">
        <v>1</v>
      </c>
      <c r="C248" s="324" t="s">
        <v>828</v>
      </c>
      <c r="D248" s="108">
        <v>6</v>
      </c>
      <c r="E248" s="299">
        <v>366.8</v>
      </c>
      <c r="F248" s="299">
        <v>400.8</v>
      </c>
      <c r="G248" s="299">
        <v>9464514.1047775298</v>
      </c>
      <c r="H248" s="299">
        <v>23614.057147648527</v>
      </c>
      <c r="I248" s="299">
        <v>380.6</v>
      </c>
      <c r="J248" s="299">
        <v>103953700</v>
      </c>
      <c r="K248" s="300">
        <v>273131.10877561744</v>
      </c>
      <c r="L248" s="301">
        <v>0</v>
      </c>
      <c r="M248" s="299">
        <v>0</v>
      </c>
      <c r="N248" s="299">
        <v>0</v>
      </c>
      <c r="O248" s="299">
        <v>0</v>
      </c>
      <c r="P248" s="299">
        <v>0</v>
      </c>
      <c r="Q248" s="299">
        <v>0</v>
      </c>
      <c r="R248" s="299">
        <v>0</v>
      </c>
      <c r="S248" s="299">
        <v>0</v>
      </c>
      <c r="T248" s="299">
        <v>0</v>
      </c>
      <c r="U248" s="302">
        <v>0</v>
      </c>
      <c r="V248" s="301">
        <v>0</v>
      </c>
      <c r="W248" s="299">
        <v>0</v>
      </c>
      <c r="X248" s="299">
        <v>0</v>
      </c>
      <c r="Y248" s="299">
        <v>0</v>
      </c>
      <c r="Z248" s="302">
        <v>0</v>
      </c>
      <c r="AA248" s="303">
        <v>0</v>
      </c>
      <c r="AB248" s="303">
        <v>0</v>
      </c>
      <c r="AC248" s="304">
        <v>0</v>
      </c>
      <c r="AD248" s="303">
        <v>0</v>
      </c>
      <c r="AE248" s="303">
        <v>0</v>
      </c>
      <c r="AF248" s="305">
        <v>0</v>
      </c>
    </row>
    <row r="249" spans="1:32" x14ac:dyDescent="0.35">
      <c r="A249" s="322">
        <v>811</v>
      </c>
      <c r="B249" s="323">
        <v>1</v>
      </c>
      <c r="C249" s="324" t="s">
        <v>829</v>
      </c>
      <c r="D249" s="108">
        <v>6</v>
      </c>
      <c r="E249" s="299">
        <v>1173</v>
      </c>
      <c r="F249" s="299">
        <v>1329.6</v>
      </c>
      <c r="G249" s="299">
        <v>8003792.8974823803</v>
      </c>
      <c r="H249" s="299">
        <v>6019.6998326431867</v>
      </c>
      <c r="I249" s="299">
        <v>1386.2</v>
      </c>
      <c r="J249" s="299">
        <v>512312500</v>
      </c>
      <c r="K249" s="300">
        <v>369580.5078632232</v>
      </c>
      <c r="L249" s="301">
        <v>0</v>
      </c>
      <c r="M249" s="299">
        <v>0</v>
      </c>
      <c r="N249" s="299">
        <v>0</v>
      </c>
      <c r="O249" s="299">
        <v>0</v>
      </c>
      <c r="P249" s="299">
        <v>0</v>
      </c>
      <c r="Q249" s="299">
        <v>0</v>
      </c>
      <c r="R249" s="299">
        <v>0</v>
      </c>
      <c r="S249" s="299">
        <v>0</v>
      </c>
      <c r="T249" s="299">
        <v>0</v>
      </c>
      <c r="U249" s="302">
        <v>0</v>
      </c>
      <c r="V249" s="301">
        <v>0</v>
      </c>
      <c r="W249" s="299">
        <v>0</v>
      </c>
      <c r="X249" s="299">
        <v>0</v>
      </c>
      <c r="Y249" s="299">
        <v>0</v>
      </c>
      <c r="Z249" s="302">
        <v>0</v>
      </c>
      <c r="AA249" s="303">
        <v>0</v>
      </c>
      <c r="AB249" s="303">
        <v>0</v>
      </c>
      <c r="AC249" s="304">
        <v>0</v>
      </c>
      <c r="AD249" s="303">
        <v>0</v>
      </c>
      <c r="AE249" s="303">
        <v>0</v>
      </c>
      <c r="AF249" s="305">
        <v>0</v>
      </c>
    </row>
    <row r="250" spans="1:32" x14ac:dyDescent="0.35">
      <c r="A250" s="322">
        <v>813</v>
      </c>
      <c r="B250" s="323">
        <v>1</v>
      </c>
      <c r="C250" s="324" t="s">
        <v>830</v>
      </c>
      <c r="D250" s="108">
        <v>5</v>
      </c>
      <c r="E250" s="299">
        <v>1190</v>
      </c>
      <c r="F250" s="299">
        <v>1306.6000000000001</v>
      </c>
      <c r="G250" s="299">
        <v>13688954.481436299</v>
      </c>
      <c r="H250" s="299">
        <v>10476.775203915733</v>
      </c>
      <c r="I250" s="299">
        <v>1293.5999999999999</v>
      </c>
      <c r="J250" s="299">
        <v>840995750</v>
      </c>
      <c r="K250" s="300">
        <v>650120.40043290053</v>
      </c>
      <c r="L250" s="301">
        <v>0</v>
      </c>
      <c r="M250" s="299">
        <v>0</v>
      </c>
      <c r="N250" s="299">
        <v>0</v>
      </c>
      <c r="O250" s="299">
        <v>0</v>
      </c>
      <c r="P250" s="299">
        <v>0</v>
      </c>
      <c r="Q250" s="299">
        <v>0</v>
      </c>
      <c r="R250" s="299">
        <v>0</v>
      </c>
      <c r="S250" s="299">
        <v>0</v>
      </c>
      <c r="T250" s="299">
        <v>0</v>
      </c>
      <c r="U250" s="302">
        <v>0</v>
      </c>
      <c r="V250" s="301">
        <v>0</v>
      </c>
      <c r="W250" s="299">
        <v>0</v>
      </c>
      <c r="X250" s="299">
        <v>0</v>
      </c>
      <c r="Y250" s="299">
        <v>0</v>
      </c>
      <c r="Z250" s="302">
        <v>0</v>
      </c>
      <c r="AA250" s="303">
        <v>0</v>
      </c>
      <c r="AB250" s="303">
        <v>0</v>
      </c>
      <c r="AC250" s="304">
        <v>0</v>
      </c>
      <c r="AD250" s="303">
        <v>0</v>
      </c>
      <c r="AE250" s="303">
        <v>0</v>
      </c>
      <c r="AF250" s="305">
        <v>0</v>
      </c>
    </row>
    <row r="251" spans="1:32" x14ac:dyDescent="0.35">
      <c r="A251" s="322">
        <v>815</v>
      </c>
      <c r="B251" s="323">
        <v>2</v>
      </c>
      <c r="C251" s="324" t="s">
        <v>1029</v>
      </c>
      <c r="D251" s="108">
        <v>6</v>
      </c>
      <c r="E251" s="299">
        <v>1</v>
      </c>
      <c r="F251" s="299">
        <v>1</v>
      </c>
      <c r="G251" s="299">
        <v>1515806.3315908301</v>
      </c>
      <c r="H251" s="299">
        <v>1515806.3315908301</v>
      </c>
      <c r="I251" s="299">
        <v>28.499999999999993</v>
      </c>
      <c r="J251" s="299">
        <v>50666300</v>
      </c>
      <c r="K251" s="300">
        <v>1777764.9122807023</v>
      </c>
      <c r="L251" s="301">
        <v>0</v>
      </c>
      <c r="M251" s="299">
        <v>0</v>
      </c>
      <c r="N251" s="299">
        <v>0</v>
      </c>
      <c r="O251" s="299">
        <v>0</v>
      </c>
      <c r="P251" s="299">
        <v>0</v>
      </c>
      <c r="Q251" s="299">
        <v>0</v>
      </c>
      <c r="R251" s="299">
        <v>0</v>
      </c>
      <c r="S251" s="299">
        <v>0</v>
      </c>
      <c r="T251" s="299">
        <v>0</v>
      </c>
      <c r="U251" s="302">
        <v>0</v>
      </c>
      <c r="V251" s="301">
        <v>0</v>
      </c>
      <c r="W251" s="299">
        <v>0</v>
      </c>
      <c r="X251" s="299">
        <v>0</v>
      </c>
      <c r="Y251" s="299">
        <v>0</v>
      </c>
      <c r="Z251" s="302">
        <v>0</v>
      </c>
      <c r="AA251" s="303">
        <v>0</v>
      </c>
      <c r="AB251" s="303">
        <v>0</v>
      </c>
      <c r="AC251" s="304">
        <v>0</v>
      </c>
      <c r="AD251" s="303">
        <v>0</v>
      </c>
      <c r="AE251" s="303">
        <v>0</v>
      </c>
      <c r="AF251" s="305">
        <v>0</v>
      </c>
    </row>
    <row r="252" spans="1:32" x14ac:dyDescent="0.35">
      <c r="A252" s="322">
        <v>818</v>
      </c>
      <c r="B252" s="323">
        <v>1</v>
      </c>
      <c r="C252" s="324" t="s">
        <v>831</v>
      </c>
      <c r="D252" s="108">
        <v>6</v>
      </c>
      <c r="E252" s="299">
        <v>531</v>
      </c>
      <c r="F252" s="299">
        <v>585</v>
      </c>
      <c r="G252" s="299">
        <v>1801843.78359864</v>
      </c>
      <c r="H252" s="299">
        <v>3080.0748437583588</v>
      </c>
      <c r="I252" s="299">
        <v>302.39999999999998</v>
      </c>
      <c r="J252" s="299">
        <v>98550200</v>
      </c>
      <c r="K252" s="300">
        <v>325893.51851851854</v>
      </c>
      <c r="L252" s="301">
        <v>0</v>
      </c>
      <c r="M252" s="299">
        <v>0</v>
      </c>
      <c r="N252" s="299">
        <v>0</v>
      </c>
      <c r="O252" s="299">
        <v>0</v>
      </c>
      <c r="P252" s="299">
        <v>0</v>
      </c>
      <c r="Q252" s="299">
        <v>0</v>
      </c>
      <c r="R252" s="299">
        <v>0</v>
      </c>
      <c r="S252" s="299">
        <v>0</v>
      </c>
      <c r="T252" s="299">
        <v>0</v>
      </c>
      <c r="U252" s="302">
        <v>0</v>
      </c>
      <c r="V252" s="301">
        <v>0</v>
      </c>
      <c r="W252" s="299">
        <v>0</v>
      </c>
      <c r="X252" s="299">
        <v>0</v>
      </c>
      <c r="Y252" s="299">
        <v>0</v>
      </c>
      <c r="Z252" s="302">
        <v>0</v>
      </c>
      <c r="AA252" s="303">
        <v>0</v>
      </c>
      <c r="AB252" s="303">
        <v>0</v>
      </c>
      <c r="AC252" s="304">
        <v>0</v>
      </c>
      <c r="AD252" s="303">
        <v>0</v>
      </c>
      <c r="AE252" s="303">
        <v>0</v>
      </c>
      <c r="AF252" s="305">
        <v>0</v>
      </c>
    </row>
    <row r="253" spans="1:32" x14ac:dyDescent="0.35">
      <c r="A253" s="322">
        <v>820</v>
      </c>
      <c r="B253" s="323">
        <v>1</v>
      </c>
      <c r="C253" s="324" t="s">
        <v>832</v>
      </c>
      <c r="D253" s="108">
        <v>6</v>
      </c>
      <c r="E253" s="299">
        <v>471</v>
      </c>
      <c r="F253" s="299">
        <v>521.20000000000005</v>
      </c>
      <c r="G253" s="299">
        <v>3238855.6590465801</v>
      </c>
      <c r="H253" s="299">
        <v>6214.2280488230617</v>
      </c>
      <c r="I253" s="299">
        <v>544</v>
      </c>
      <c r="J253" s="299">
        <v>155626400</v>
      </c>
      <c r="K253" s="300">
        <v>286077.9411764706</v>
      </c>
      <c r="L253" s="301">
        <v>0</v>
      </c>
      <c r="M253" s="299">
        <v>0</v>
      </c>
      <c r="N253" s="299">
        <v>0</v>
      </c>
      <c r="O253" s="299">
        <v>0</v>
      </c>
      <c r="P253" s="299">
        <v>0</v>
      </c>
      <c r="Q253" s="299">
        <v>0</v>
      </c>
      <c r="R253" s="299">
        <v>0</v>
      </c>
      <c r="S253" s="299">
        <v>0</v>
      </c>
      <c r="T253" s="299">
        <v>0</v>
      </c>
      <c r="U253" s="302">
        <v>0</v>
      </c>
      <c r="V253" s="301">
        <v>0</v>
      </c>
      <c r="W253" s="299">
        <v>0</v>
      </c>
      <c r="X253" s="299">
        <v>0</v>
      </c>
      <c r="Y253" s="299">
        <v>0</v>
      </c>
      <c r="Z253" s="302">
        <v>0</v>
      </c>
      <c r="AA253" s="303">
        <v>0</v>
      </c>
      <c r="AB253" s="303">
        <v>0</v>
      </c>
      <c r="AC253" s="304">
        <v>0</v>
      </c>
      <c r="AD253" s="303">
        <v>0</v>
      </c>
      <c r="AE253" s="303">
        <v>0</v>
      </c>
      <c r="AF253" s="305">
        <v>0</v>
      </c>
    </row>
    <row r="254" spans="1:32" x14ac:dyDescent="0.35">
      <c r="A254" s="322">
        <v>821</v>
      </c>
      <c r="B254" s="323">
        <v>1</v>
      </c>
      <c r="C254" s="324" t="s">
        <v>833</v>
      </c>
      <c r="D254" s="108">
        <v>6</v>
      </c>
      <c r="E254" s="299">
        <v>1013</v>
      </c>
      <c r="F254" s="299">
        <v>1100.3</v>
      </c>
      <c r="G254" s="299">
        <v>4066871.3526309002</v>
      </c>
      <c r="H254" s="299">
        <v>3696.1477348276835</v>
      </c>
      <c r="I254" s="299">
        <v>1037.8</v>
      </c>
      <c r="J254" s="299">
        <v>222859000</v>
      </c>
      <c r="K254" s="300">
        <v>214741.76141838505</v>
      </c>
      <c r="L254" s="301">
        <v>0</v>
      </c>
      <c r="M254" s="299">
        <v>0</v>
      </c>
      <c r="N254" s="299">
        <v>0</v>
      </c>
      <c r="O254" s="299">
        <v>0</v>
      </c>
      <c r="P254" s="299">
        <v>0</v>
      </c>
      <c r="Q254" s="299">
        <v>0</v>
      </c>
      <c r="R254" s="299">
        <v>0</v>
      </c>
      <c r="S254" s="299">
        <v>0</v>
      </c>
      <c r="T254" s="299">
        <v>0</v>
      </c>
      <c r="U254" s="302">
        <v>0</v>
      </c>
      <c r="V254" s="301">
        <v>0</v>
      </c>
      <c r="W254" s="299">
        <v>0</v>
      </c>
      <c r="X254" s="299">
        <v>0</v>
      </c>
      <c r="Y254" s="299">
        <v>0</v>
      </c>
      <c r="Z254" s="302">
        <v>0</v>
      </c>
      <c r="AA254" s="303">
        <v>0</v>
      </c>
      <c r="AB254" s="303">
        <v>0</v>
      </c>
      <c r="AC254" s="304">
        <v>0</v>
      </c>
      <c r="AD254" s="303">
        <v>0</v>
      </c>
      <c r="AE254" s="303">
        <v>0</v>
      </c>
      <c r="AF254" s="305">
        <v>0</v>
      </c>
    </row>
    <row r="255" spans="1:32" x14ac:dyDescent="0.35">
      <c r="A255" s="322">
        <v>829</v>
      </c>
      <c r="B255" s="323">
        <v>1</v>
      </c>
      <c r="C255" s="324" t="s">
        <v>834</v>
      </c>
      <c r="D255" s="108">
        <v>5</v>
      </c>
      <c r="E255" s="299">
        <v>1802</v>
      </c>
      <c r="F255" s="299">
        <v>1997.1999999999998</v>
      </c>
      <c r="G255" s="299">
        <v>12474367.6440902</v>
      </c>
      <c r="H255" s="299">
        <v>6245.9281214150815</v>
      </c>
      <c r="I255" s="299">
        <v>2122</v>
      </c>
      <c r="J255" s="299">
        <v>784548850</v>
      </c>
      <c r="K255" s="300">
        <v>369721.41847313853</v>
      </c>
      <c r="L255" s="301">
        <v>68804.870020981369</v>
      </c>
      <c r="M255" s="299">
        <v>0</v>
      </c>
      <c r="N255" s="299">
        <v>424.13735000000452</v>
      </c>
      <c r="O255" s="299">
        <v>12413.867476341315</v>
      </c>
      <c r="P255" s="299">
        <v>1467.8630681319046</v>
      </c>
      <c r="Q255" s="299">
        <v>0</v>
      </c>
      <c r="R255" s="299">
        <v>0</v>
      </c>
      <c r="S255" s="299">
        <v>414.94953738224518</v>
      </c>
      <c r="T255" s="299">
        <v>133.46832039823985</v>
      </c>
      <c r="U255" s="302">
        <v>83659.155773235078</v>
      </c>
      <c r="V255" s="301">
        <v>4022</v>
      </c>
      <c r="W255" s="299">
        <v>181.7731500000009</v>
      </c>
      <c r="X255" s="299">
        <v>1268.1369318680372</v>
      </c>
      <c r="Y255" s="299">
        <v>0</v>
      </c>
      <c r="Z255" s="302">
        <v>5471.9100818680381</v>
      </c>
      <c r="AA255" s="303">
        <v>89131.065855103108</v>
      </c>
      <c r="AB255" s="303">
        <v>5471.9100818680381</v>
      </c>
      <c r="AC255" s="304">
        <v>83659.155773235078</v>
      </c>
      <c r="AD255" s="303">
        <v>49.462300696505608</v>
      </c>
      <c r="AE255" s="303">
        <v>3.0365760720688337</v>
      </c>
      <c r="AF255" s="305">
        <v>46.425724624436782</v>
      </c>
    </row>
    <row r="256" spans="1:32" x14ac:dyDescent="0.35">
      <c r="A256" s="322">
        <v>831</v>
      </c>
      <c r="B256" s="323">
        <v>1</v>
      </c>
      <c r="C256" s="324" t="s">
        <v>835</v>
      </c>
      <c r="D256" s="108">
        <v>3</v>
      </c>
      <c r="E256" s="299">
        <v>5791</v>
      </c>
      <c r="F256" s="299">
        <v>6363</v>
      </c>
      <c r="G256" s="299">
        <v>70031069.231992498</v>
      </c>
      <c r="H256" s="299">
        <v>11005.982906175153</v>
      </c>
      <c r="I256" s="299">
        <v>7583</v>
      </c>
      <c r="J256" s="299">
        <v>5826627196</v>
      </c>
      <c r="K256" s="300">
        <v>768380.21838322561</v>
      </c>
      <c r="L256" s="301">
        <v>0</v>
      </c>
      <c r="M256" s="299">
        <v>0</v>
      </c>
      <c r="N256" s="299">
        <v>0</v>
      </c>
      <c r="O256" s="299">
        <v>0</v>
      </c>
      <c r="P256" s="299">
        <v>0</v>
      </c>
      <c r="Q256" s="299">
        <v>0</v>
      </c>
      <c r="R256" s="299">
        <v>0</v>
      </c>
      <c r="S256" s="299">
        <v>0</v>
      </c>
      <c r="T256" s="299">
        <v>0</v>
      </c>
      <c r="U256" s="302">
        <v>0</v>
      </c>
      <c r="V256" s="301">
        <v>0</v>
      </c>
      <c r="W256" s="299">
        <v>0</v>
      </c>
      <c r="X256" s="299">
        <v>0</v>
      </c>
      <c r="Y256" s="299">
        <v>0</v>
      </c>
      <c r="Z256" s="302">
        <v>0</v>
      </c>
      <c r="AA256" s="303">
        <v>0</v>
      </c>
      <c r="AB256" s="303">
        <v>0</v>
      </c>
      <c r="AC256" s="304">
        <v>0</v>
      </c>
      <c r="AD256" s="303">
        <v>0</v>
      </c>
      <c r="AE256" s="303">
        <v>0</v>
      </c>
      <c r="AF256" s="305">
        <v>0</v>
      </c>
    </row>
    <row r="257" spans="1:32" x14ac:dyDescent="0.35">
      <c r="A257" s="322">
        <v>832</v>
      </c>
      <c r="B257" s="323">
        <v>1</v>
      </c>
      <c r="C257" s="324" t="s">
        <v>836</v>
      </c>
      <c r="D257" s="108">
        <v>3</v>
      </c>
      <c r="E257" s="299">
        <v>3285</v>
      </c>
      <c r="F257" s="299">
        <v>3634.2000000000003</v>
      </c>
      <c r="G257" s="299">
        <v>28193539.616271999</v>
      </c>
      <c r="H257" s="299">
        <v>7757.839308863573</v>
      </c>
      <c r="I257" s="299">
        <v>2744.7999999999997</v>
      </c>
      <c r="J257" s="299">
        <v>2400602400</v>
      </c>
      <c r="K257" s="300">
        <v>874600.11658408633</v>
      </c>
      <c r="L257" s="301">
        <v>0</v>
      </c>
      <c r="M257" s="299">
        <v>0</v>
      </c>
      <c r="N257" s="299">
        <v>0</v>
      </c>
      <c r="O257" s="299">
        <v>0</v>
      </c>
      <c r="P257" s="299">
        <v>0</v>
      </c>
      <c r="Q257" s="299">
        <v>0</v>
      </c>
      <c r="R257" s="299">
        <v>0</v>
      </c>
      <c r="S257" s="299">
        <v>0</v>
      </c>
      <c r="T257" s="299">
        <v>0</v>
      </c>
      <c r="U257" s="302">
        <v>0</v>
      </c>
      <c r="V257" s="301">
        <v>0</v>
      </c>
      <c r="W257" s="299">
        <v>0</v>
      </c>
      <c r="X257" s="299">
        <v>0</v>
      </c>
      <c r="Y257" s="299">
        <v>0</v>
      </c>
      <c r="Z257" s="302">
        <v>0</v>
      </c>
      <c r="AA257" s="303">
        <v>0</v>
      </c>
      <c r="AB257" s="303">
        <v>0</v>
      </c>
      <c r="AC257" s="304">
        <v>0</v>
      </c>
      <c r="AD257" s="303">
        <v>0</v>
      </c>
      <c r="AE257" s="303">
        <v>0</v>
      </c>
      <c r="AF257" s="305">
        <v>0</v>
      </c>
    </row>
    <row r="258" spans="1:32" x14ac:dyDescent="0.35">
      <c r="A258" s="322">
        <v>833</v>
      </c>
      <c r="B258" s="323">
        <v>1</v>
      </c>
      <c r="C258" s="324" t="s">
        <v>837</v>
      </c>
      <c r="D258" s="108">
        <v>2</v>
      </c>
      <c r="E258" s="299">
        <v>18603.400000000001</v>
      </c>
      <c r="F258" s="299">
        <v>20338.8</v>
      </c>
      <c r="G258" s="299">
        <v>145053046.430906</v>
      </c>
      <c r="H258" s="299">
        <v>7131.8389694036032</v>
      </c>
      <c r="I258" s="299">
        <v>22186.6</v>
      </c>
      <c r="J258" s="299">
        <v>12067393650</v>
      </c>
      <c r="K258" s="300">
        <v>543904.59331308096</v>
      </c>
      <c r="L258" s="301">
        <v>199347.06240050957</v>
      </c>
      <c r="M258" s="299">
        <v>0</v>
      </c>
      <c r="N258" s="299">
        <v>1835.2962600002065</v>
      </c>
      <c r="O258" s="299">
        <v>0</v>
      </c>
      <c r="P258" s="299">
        <v>2852.6970569230616</v>
      </c>
      <c r="Q258" s="299">
        <v>0</v>
      </c>
      <c r="R258" s="299">
        <v>5914.129743436737</v>
      </c>
      <c r="S258" s="299">
        <v>1199.8957455969921</v>
      </c>
      <c r="T258" s="299">
        <v>385.94589315157691</v>
      </c>
      <c r="U258" s="302">
        <v>211535.02709961814</v>
      </c>
      <c r="V258" s="301">
        <v>46228</v>
      </c>
      <c r="W258" s="299">
        <v>786.55554000008851</v>
      </c>
      <c r="X258" s="299">
        <v>-2852.6970569230616</v>
      </c>
      <c r="Y258" s="299">
        <v>3021.7362082060135</v>
      </c>
      <c r="Z258" s="302">
        <v>47183.59469128304</v>
      </c>
      <c r="AA258" s="303">
        <v>258718.62179090118</v>
      </c>
      <c r="AB258" s="303">
        <v>47183.59469128304</v>
      </c>
      <c r="AC258" s="304">
        <v>211535.02709961814</v>
      </c>
      <c r="AD258" s="303">
        <v>13.907061171124695</v>
      </c>
      <c r="AE258" s="303">
        <v>2.5362887800769234</v>
      </c>
      <c r="AF258" s="305">
        <v>11.370772391047772</v>
      </c>
    </row>
    <row r="259" spans="1:32" x14ac:dyDescent="0.35">
      <c r="A259" s="322">
        <v>834</v>
      </c>
      <c r="B259" s="323">
        <v>1</v>
      </c>
      <c r="C259" s="324" t="s">
        <v>1014</v>
      </c>
      <c r="D259" s="108">
        <v>3</v>
      </c>
      <c r="E259" s="299">
        <v>8527</v>
      </c>
      <c r="F259" s="299">
        <v>9369.2000000000007</v>
      </c>
      <c r="G259" s="299">
        <v>122706648.062463</v>
      </c>
      <c r="H259" s="299">
        <v>13096.811687493382</v>
      </c>
      <c r="I259" s="299">
        <v>10665.800000000001</v>
      </c>
      <c r="J259" s="299">
        <v>10474238500</v>
      </c>
      <c r="K259" s="300">
        <v>982039.65009657026</v>
      </c>
      <c r="L259" s="301">
        <v>0</v>
      </c>
      <c r="M259" s="299">
        <v>0</v>
      </c>
      <c r="N259" s="299">
        <v>0</v>
      </c>
      <c r="O259" s="299">
        <v>0</v>
      </c>
      <c r="P259" s="299">
        <v>0</v>
      </c>
      <c r="Q259" s="299">
        <v>0</v>
      </c>
      <c r="R259" s="299">
        <v>0</v>
      </c>
      <c r="S259" s="299">
        <v>0</v>
      </c>
      <c r="T259" s="299">
        <v>0</v>
      </c>
      <c r="U259" s="302">
        <v>0</v>
      </c>
      <c r="V259" s="301">
        <v>0</v>
      </c>
      <c r="W259" s="299">
        <v>0</v>
      </c>
      <c r="X259" s="299">
        <v>0</v>
      </c>
      <c r="Y259" s="299">
        <v>0</v>
      </c>
      <c r="Z259" s="302">
        <v>0</v>
      </c>
      <c r="AA259" s="303">
        <v>0</v>
      </c>
      <c r="AB259" s="303">
        <v>0</v>
      </c>
      <c r="AC259" s="304">
        <v>0</v>
      </c>
      <c r="AD259" s="303">
        <v>0</v>
      </c>
      <c r="AE259" s="303">
        <v>0</v>
      </c>
      <c r="AF259" s="305">
        <v>0</v>
      </c>
    </row>
    <row r="260" spans="1:32" x14ac:dyDescent="0.35">
      <c r="A260" s="322">
        <v>836</v>
      </c>
      <c r="B260" s="323">
        <v>1</v>
      </c>
      <c r="C260" s="324" t="s">
        <v>838</v>
      </c>
      <c r="D260" s="108">
        <v>6</v>
      </c>
      <c r="E260" s="299">
        <v>212.6</v>
      </c>
      <c r="F260" s="299">
        <v>233.8</v>
      </c>
      <c r="G260" s="299">
        <v>4079777.84097094</v>
      </c>
      <c r="H260" s="299">
        <v>17449.862450688364</v>
      </c>
      <c r="I260" s="299">
        <v>255.19999999999996</v>
      </c>
      <c r="J260" s="299">
        <v>44898875</v>
      </c>
      <c r="K260" s="300">
        <v>175936.03056426335</v>
      </c>
      <c r="L260" s="301">
        <v>0</v>
      </c>
      <c r="M260" s="299">
        <v>0</v>
      </c>
      <c r="N260" s="299">
        <v>0</v>
      </c>
      <c r="O260" s="299">
        <v>0</v>
      </c>
      <c r="P260" s="299">
        <v>0</v>
      </c>
      <c r="Q260" s="299">
        <v>0</v>
      </c>
      <c r="R260" s="299">
        <v>0</v>
      </c>
      <c r="S260" s="299">
        <v>0</v>
      </c>
      <c r="T260" s="299">
        <v>0</v>
      </c>
      <c r="U260" s="302">
        <v>0</v>
      </c>
      <c r="V260" s="301">
        <v>0</v>
      </c>
      <c r="W260" s="299">
        <v>0</v>
      </c>
      <c r="X260" s="299">
        <v>0</v>
      </c>
      <c r="Y260" s="299">
        <v>0</v>
      </c>
      <c r="Z260" s="302">
        <v>0</v>
      </c>
      <c r="AA260" s="303">
        <v>0</v>
      </c>
      <c r="AB260" s="303">
        <v>0</v>
      </c>
      <c r="AC260" s="304">
        <v>0</v>
      </c>
      <c r="AD260" s="303">
        <v>0</v>
      </c>
      <c r="AE260" s="303">
        <v>0</v>
      </c>
      <c r="AF260" s="305">
        <v>0</v>
      </c>
    </row>
    <row r="261" spans="1:32" x14ac:dyDescent="0.35">
      <c r="A261" s="322">
        <v>837</v>
      </c>
      <c r="B261" s="323">
        <v>1</v>
      </c>
      <c r="C261" s="324" t="s">
        <v>839</v>
      </c>
      <c r="D261" s="108">
        <v>6</v>
      </c>
      <c r="E261" s="299">
        <v>577</v>
      </c>
      <c r="F261" s="299">
        <v>629.4</v>
      </c>
      <c r="G261" s="299">
        <v>6483680.6177654704</v>
      </c>
      <c r="H261" s="299">
        <v>10301.3673621949</v>
      </c>
      <c r="I261" s="299">
        <v>534</v>
      </c>
      <c r="J261" s="299">
        <v>177637575</v>
      </c>
      <c r="K261" s="300">
        <v>332654.63483146066</v>
      </c>
      <c r="L261" s="301">
        <v>165187.24099563464</v>
      </c>
      <c r="M261" s="299">
        <v>0</v>
      </c>
      <c r="N261" s="299">
        <v>2129.0248700000084</v>
      </c>
      <c r="O261" s="299">
        <v>27086.537894519512</v>
      </c>
      <c r="P261" s="299">
        <v>2869.0847174472292</v>
      </c>
      <c r="Q261" s="299">
        <v>0</v>
      </c>
      <c r="R261" s="299">
        <v>0</v>
      </c>
      <c r="S261" s="299">
        <v>960.72344280028165</v>
      </c>
      <c r="T261" s="299">
        <v>309.01623625536928</v>
      </c>
      <c r="U261" s="302">
        <v>198541.62815665707</v>
      </c>
      <c r="V261" s="301">
        <v>17797</v>
      </c>
      <c r="W261" s="299">
        <v>912.43922999999631</v>
      </c>
      <c r="X261" s="299">
        <v>3465.5152825526893</v>
      </c>
      <c r="Y261" s="299">
        <v>0</v>
      </c>
      <c r="Z261" s="302">
        <v>22174.954512552686</v>
      </c>
      <c r="AA261" s="303">
        <v>220716.58266920975</v>
      </c>
      <c r="AB261" s="303">
        <v>22174.954512552686</v>
      </c>
      <c r="AC261" s="304">
        <v>198541.62815665707</v>
      </c>
      <c r="AD261" s="303">
        <v>382.52440670573611</v>
      </c>
      <c r="AE261" s="303">
        <v>38.431463626607773</v>
      </c>
      <c r="AF261" s="305">
        <v>344.09294307912836</v>
      </c>
    </row>
    <row r="262" spans="1:32" x14ac:dyDescent="0.35">
      <c r="A262" s="322">
        <v>840</v>
      </c>
      <c r="B262" s="323">
        <v>1</v>
      </c>
      <c r="C262" s="324" t="s">
        <v>840</v>
      </c>
      <c r="D262" s="108">
        <v>5</v>
      </c>
      <c r="E262" s="299">
        <v>1025.8</v>
      </c>
      <c r="F262" s="299">
        <v>1114.3999999999999</v>
      </c>
      <c r="G262" s="299">
        <v>9973999.8728567399</v>
      </c>
      <c r="H262" s="299">
        <v>8950.1075671722374</v>
      </c>
      <c r="I262" s="299">
        <v>1216.5999999999999</v>
      </c>
      <c r="J262" s="299">
        <v>285505780</v>
      </c>
      <c r="K262" s="300">
        <v>234675.14384349828</v>
      </c>
      <c r="L262" s="301">
        <v>0</v>
      </c>
      <c r="M262" s="299">
        <v>0</v>
      </c>
      <c r="N262" s="299">
        <v>0</v>
      </c>
      <c r="O262" s="299">
        <v>0</v>
      </c>
      <c r="P262" s="299">
        <v>0</v>
      </c>
      <c r="Q262" s="299">
        <v>0</v>
      </c>
      <c r="R262" s="299">
        <v>0</v>
      </c>
      <c r="S262" s="299">
        <v>0</v>
      </c>
      <c r="T262" s="299">
        <v>0</v>
      </c>
      <c r="U262" s="302">
        <v>0</v>
      </c>
      <c r="V262" s="301">
        <v>0</v>
      </c>
      <c r="W262" s="299">
        <v>0</v>
      </c>
      <c r="X262" s="299">
        <v>0</v>
      </c>
      <c r="Y262" s="299">
        <v>0</v>
      </c>
      <c r="Z262" s="302">
        <v>0</v>
      </c>
      <c r="AA262" s="303">
        <v>0</v>
      </c>
      <c r="AB262" s="303">
        <v>0</v>
      </c>
      <c r="AC262" s="304">
        <v>0</v>
      </c>
      <c r="AD262" s="303">
        <v>0</v>
      </c>
      <c r="AE262" s="303">
        <v>0</v>
      </c>
      <c r="AF262" s="305">
        <v>0</v>
      </c>
    </row>
    <row r="263" spans="1:32" x14ac:dyDescent="0.35">
      <c r="A263" s="322">
        <v>846</v>
      </c>
      <c r="B263" s="323">
        <v>1</v>
      </c>
      <c r="C263" s="324" t="s">
        <v>841</v>
      </c>
      <c r="D263" s="108">
        <v>6</v>
      </c>
      <c r="E263" s="299">
        <v>636</v>
      </c>
      <c r="F263" s="299">
        <v>702.4</v>
      </c>
      <c r="G263" s="299">
        <v>10409498.19513</v>
      </c>
      <c r="H263" s="299">
        <v>14819.90061949032</v>
      </c>
      <c r="I263" s="299">
        <v>730.60000000000014</v>
      </c>
      <c r="J263" s="299">
        <v>295445100</v>
      </c>
      <c r="K263" s="300">
        <v>404386.94223925535</v>
      </c>
      <c r="L263" s="301">
        <v>0</v>
      </c>
      <c r="M263" s="299">
        <v>0</v>
      </c>
      <c r="N263" s="299">
        <v>0</v>
      </c>
      <c r="O263" s="299">
        <v>0</v>
      </c>
      <c r="P263" s="299">
        <v>0</v>
      </c>
      <c r="Q263" s="299">
        <v>0</v>
      </c>
      <c r="R263" s="299">
        <v>0</v>
      </c>
      <c r="S263" s="299">
        <v>0</v>
      </c>
      <c r="T263" s="299">
        <v>0</v>
      </c>
      <c r="U263" s="302">
        <v>0</v>
      </c>
      <c r="V263" s="301">
        <v>0</v>
      </c>
      <c r="W263" s="299">
        <v>0</v>
      </c>
      <c r="X263" s="299">
        <v>0</v>
      </c>
      <c r="Y263" s="299">
        <v>0</v>
      </c>
      <c r="Z263" s="302">
        <v>0</v>
      </c>
      <c r="AA263" s="303">
        <v>0</v>
      </c>
      <c r="AB263" s="303">
        <v>0</v>
      </c>
      <c r="AC263" s="304">
        <v>0</v>
      </c>
      <c r="AD263" s="303">
        <v>0</v>
      </c>
      <c r="AE263" s="303">
        <v>0</v>
      </c>
      <c r="AF263" s="305">
        <v>0</v>
      </c>
    </row>
    <row r="264" spans="1:32" x14ac:dyDescent="0.35">
      <c r="A264" s="322">
        <v>850</v>
      </c>
      <c r="B264" s="323">
        <v>1</v>
      </c>
      <c r="C264" s="324" t="s">
        <v>842</v>
      </c>
      <c r="D264" s="108">
        <v>6</v>
      </c>
      <c r="E264" s="299">
        <v>293</v>
      </c>
      <c r="F264" s="299">
        <v>320.8</v>
      </c>
      <c r="G264" s="299">
        <v>3454978.2713210001</v>
      </c>
      <c r="H264" s="299">
        <v>10769.882391898378</v>
      </c>
      <c r="I264" s="299">
        <v>200.6</v>
      </c>
      <c r="J264" s="299">
        <v>76142500</v>
      </c>
      <c r="K264" s="300">
        <v>379573.77866400802</v>
      </c>
      <c r="L264" s="301">
        <v>85796.169162299018</v>
      </c>
      <c r="M264" s="299">
        <v>0</v>
      </c>
      <c r="N264" s="299">
        <v>164.90873000000101</v>
      </c>
      <c r="O264" s="299">
        <v>0</v>
      </c>
      <c r="P264" s="299">
        <v>421.85128920055831</v>
      </c>
      <c r="Q264" s="299">
        <v>0</v>
      </c>
      <c r="R264" s="299">
        <v>0</v>
      </c>
      <c r="S264" s="299">
        <v>497.93944485869423</v>
      </c>
      <c r="T264" s="299">
        <v>160.16198447788784</v>
      </c>
      <c r="U264" s="302">
        <v>87041.030610836155</v>
      </c>
      <c r="V264" s="301">
        <v>4352</v>
      </c>
      <c r="W264" s="299">
        <v>70.675170000000435</v>
      </c>
      <c r="X264" s="299">
        <v>816.38413937087535</v>
      </c>
      <c r="Y264" s="299">
        <v>0</v>
      </c>
      <c r="Z264" s="302">
        <v>5239.0593093708758</v>
      </c>
      <c r="AA264" s="303">
        <v>92280.089920207029</v>
      </c>
      <c r="AB264" s="303">
        <v>5239.0593093708758</v>
      </c>
      <c r="AC264" s="304">
        <v>87041.030610836155</v>
      </c>
      <c r="AD264" s="303">
        <v>314.94911235565542</v>
      </c>
      <c r="AE264" s="303">
        <v>17.880748496146335</v>
      </c>
      <c r="AF264" s="305">
        <v>297.06836385950908</v>
      </c>
    </row>
    <row r="265" spans="1:32" x14ac:dyDescent="0.35">
      <c r="A265" s="322">
        <v>852</v>
      </c>
      <c r="B265" s="323">
        <v>1</v>
      </c>
      <c r="C265" s="324" t="s">
        <v>843</v>
      </c>
      <c r="D265" s="108">
        <v>6</v>
      </c>
      <c r="E265" s="299">
        <v>127.6</v>
      </c>
      <c r="F265" s="299">
        <v>140.19999999999999</v>
      </c>
      <c r="G265" s="299">
        <v>7615053.1989851603</v>
      </c>
      <c r="H265" s="299">
        <v>54315.643359380607</v>
      </c>
      <c r="I265" s="299">
        <v>141.19999999999999</v>
      </c>
      <c r="J265" s="299">
        <v>47475100</v>
      </c>
      <c r="K265" s="300">
        <v>336225.92067988671</v>
      </c>
      <c r="L265" s="301">
        <v>0</v>
      </c>
      <c r="M265" s="299">
        <v>0</v>
      </c>
      <c r="N265" s="299">
        <v>0</v>
      </c>
      <c r="O265" s="299">
        <v>0</v>
      </c>
      <c r="P265" s="299">
        <v>0</v>
      </c>
      <c r="Q265" s="299">
        <v>0</v>
      </c>
      <c r="R265" s="299">
        <v>0</v>
      </c>
      <c r="S265" s="299">
        <v>0</v>
      </c>
      <c r="T265" s="299">
        <v>0</v>
      </c>
      <c r="U265" s="302">
        <v>0</v>
      </c>
      <c r="V265" s="301">
        <v>0</v>
      </c>
      <c r="W265" s="299">
        <v>0</v>
      </c>
      <c r="X265" s="299">
        <v>0</v>
      </c>
      <c r="Y265" s="299">
        <v>0</v>
      </c>
      <c r="Z265" s="302">
        <v>0</v>
      </c>
      <c r="AA265" s="303">
        <v>0</v>
      </c>
      <c r="AB265" s="303">
        <v>0</v>
      </c>
      <c r="AC265" s="304">
        <v>0</v>
      </c>
      <c r="AD265" s="303">
        <v>0</v>
      </c>
      <c r="AE265" s="303">
        <v>0</v>
      </c>
      <c r="AF265" s="305">
        <v>0</v>
      </c>
    </row>
    <row r="266" spans="1:32" x14ac:dyDescent="0.35">
      <c r="A266" s="322">
        <v>857</v>
      </c>
      <c r="B266" s="323">
        <v>1</v>
      </c>
      <c r="C266" s="324" t="s">
        <v>844</v>
      </c>
      <c r="D266" s="108">
        <v>6</v>
      </c>
      <c r="E266" s="299">
        <v>706</v>
      </c>
      <c r="F266" s="299">
        <v>786.6</v>
      </c>
      <c r="G266" s="299">
        <v>6676266.8847962804</v>
      </c>
      <c r="H266" s="299">
        <v>8487.4992178950924</v>
      </c>
      <c r="I266" s="299">
        <v>665.79999999999984</v>
      </c>
      <c r="J266" s="299">
        <v>283581000</v>
      </c>
      <c r="K266" s="300">
        <v>425925.20276359277</v>
      </c>
      <c r="L266" s="301">
        <v>0</v>
      </c>
      <c r="M266" s="299">
        <v>0</v>
      </c>
      <c r="N266" s="299">
        <v>0</v>
      </c>
      <c r="O266" s="299">
        <v>0</v>
      </c>
      <c r="P266" s="299">
        <v>0</v>
      </c>
      <c r="Q266" s="299">
        <v>0</v>
      </c>
      <c r="R266" s="299">
        <v>0</v>
      </c>
      <c r="S266" s="299">
        <v>0</v>
      </c>
      <c r="T266" s="299">
        <v>0</v>
      </c>
      <c r="U266" s="302">
        <v>0</v>
      </c>
      <c r="V266" s="301">
        <v>0</v>
      </c>
      <c r="W266" s="299">
        <v>0</v>
      </c>
      <c r="X266" s="299">
        <v>0</v>
      </c>
      <c r="Y266" s="299">
        <v>0</v>
      </c>
      <c r="Z266" s="302">
        <v>0</v>
      </c>
      <c r="AA266" s="303">
        <v>0</v>
      </c>
      <c r="AB266" s="303">
        <v>0</v>
      </c>
      <c r="AC266" s="304">
        <v>0</v>
      </c>
      <c r="AD266" s="303">
        <v>0</v>
      </c>
      <c r="AE266" s="303">
        <v>0</v>
      </c>
      <c r="AF266" s="305">
        <v>0</v>
      </c>
    </row>
    <row r="267" spans="1:32" x14ac:dyDescent="0.35">
      <c r="A267" s="322">
        <v>858</v>
      </c>
      <c r="B267" s="323">
        <v>1</v>
      </c>
      <c r="C267" s="324" t="s">
        <v>845</v>
      </c>
      <c r="D267" s="108">
        <v>6</v>
      </c>
      <c r="E267" s="299">
        <v>1060</v>
      </c>
      <c r="F267" s="299">
        <v>1154.5999999999999</v>
      </c>
      <c r="G267" s="299">
        <v>7807439.3408117797</v>
      </c>
      <c r="H267" s="299">
        <v>6762.0295693848784</v>
      </c>
      <c r="I267" s="299">
        <v>1108.6000000000001</v>
      </c>
      <c r="J267" s="299">
        <v>458455410</v>
      </c>
      <c r="K267" s="300">
        <v>413544.47952372354</v>
      </c>
      <c r="L267" s="301">
        <v>0</v>
      </c>
      <c r="M267" s="299">
        <v>0</v>
      </c>
      <c r="N267" s="299">
        <v>0</v>
      </c>
      <c r="O267" s="299">
        <v>0</v>
      </c>
      <c r="P267" s="299">
        <v>0</v>
      </c>
      <c r="Q267" s="299">
        <v>0</v>
      </c>
      <c r="R267" s="299">
        <v>0</v>
      </c>
      <c r="S267" s="299">
        <v>0</v>
      </c>
      <c r="T267" s="299">
        <v>0</v>
      </c>
      <c r="U267" s="302">
        <v>0</v>
      </c>
      <c r="V267" s="301">
        <v>0</v>
      </c>
      <c r="W267" s="299">
        <v>0</v>
      </c>
      <c r="X267" s="299">
        <v>0</v>
      </c>
      <c r="Y267" s="299">
        <v>0</v>
      </c>
      <c r="Z267" s="302">
        <v>0</v>
      </c>
      <c r="AA267" s="303">
        <v>0</v>
      </c>
      <c r="AB267" s="303">
        <v>0</v>
      </c>
      <c r="AC267" s="304">
        <v>0</v>
      </c>
      <c r="AD267" s="303">
        <v>0</v>
      </c>
      <c r="AE267" s="303">
        <v>0</v>
      </c>
      <c r="AF267" s="305">
        <v>0</v>
      </c>
    </row>
    <row r="268" spans="1:32" x14ac:dyDescent="0.35">
      <c r="A268" s="322">
        <v>861</v>
      </c>
      <c r="B268" s="323">
        <v>1</v>
      </c>
      <c r="C268" s="324" t="s">
        <v>846</v>
      </c>
      <c r="D268" s="108">
        <v>4</v>
      </c>
      <c r="E268" s="299">
        <v>2570</v>
      </c>
      <c r="F268" s="299">
        <v>2840.0000000000005</v>
      </c>
      <c r="G268" s="299">
        <v>36508983.892071702</v>
      </c>
      <c r="H268" s="299">
        <v>12855.276018335104</v>
      </c>
      <c r="I268" s="299">
        <v>3465.3999999999992</v>
      </c>
      <c r="J268" s="299">
        <v>2812181860</v>
      </c>
      <c r="K268" s="300">
        <v>811502.81641368975</v>
      </c>
      <c r="L268" s="301">
        <v>85958.978419484134</v>
      </c>
      <c r="M268" s="299">
        <v>0</v>
      </c>
      <c r="N268" s="299">
        <v>0</v>
      </c>
      <c r="O268" s="299">
        <v>0</v>
      </c>
      <c r="P268" s="299">
        <v>0</v>
      </c>
      <c r="Q268" s="299">
        <v>0</v>
      </c>
      <c r="R268" s="299">
        <v>0</v>
      </c>
      <c r="S268" s="299">
        <v>518.68692172780641</v>
      </c>
      <c r="T268" s="299">
        <v>166.83540049779981</v>
      </c>
      <c r="U268" s="302">
        <v>86644.500741709737</v>
      </c>
      <c r="V268" s="301">
        <v>18434.25</v>
      </c>
      <c r="W268" s="299">
        <v>0</v>
      </c>
      <c r="X268" s="299">
        <v>3420.0000000001164</v>
      </c>
      <c r="Y268" s="299">
        <v>0</v>
      </c>
      <c r="Z268" s="302">
        <v>21854.250000000116</v>
      </c>
      <c r="AA268" s="303">
        <v>108498.75074170985</v>
      </c>
      <c r="AB268" s="303">
        <v>21854.250000000116</v>
      </c>
      <c r="AC268" s="304">
        <v>86644.500741709737</v>
      </c>
      <c r="AD268" s="303">
        <v>42.217412739964921</v>
      </c>
      <c r="AE268" s="303">
        <v>8.5035992217899281</v>
      </c>
      <c r="AF268" s="305">
        <v>33.713813518174994</v>
      </c>
    </row>
    <row r="269" spans="1:32" x14ac:dyDescent="0.35">
      <c r="A269" s="322">
        <v>876</v>
      </c>
      <c r="B269" s="323">
        <v>1</v>
      </c>
      <c r="C269" s="324" t="s">
        <v>848</v>
      </c>
      <c r="D269" s="108">
        <v>5</v>
      </c>
      <c r="E269" s="299">
        <v>1970</v>
      </c>
      <c r="F269" s="299">
        <v>2155.2000000000003</v>
      </c>
      <c r="G269" s="299">
        <v>20361190.963034499</v>
      </c>
      <c r="H269" s="299">
        <v>9447.4716792105119</v>
      </c>
      <c r="I269" s="299">
        <v>1864.6</v>
      </c>
      <c r="J269" s="299">
        <v>1164718025</v>
      </c>
      <c r="K269" s="300">
        <v>624647.6590153384</v>
      </c>
      <c r="L269" s="301">
        <v>0</v>
      </c>
      <c r="M269" s="299">
        <v>0</v>
      </c>
      <c r="N269" s="299">
        <v>0</v>
      </c>
      <c r="O269" s="299">
        <v>0</v>
      </c>
      <c r="P269" s="299">
        <v>0</v>
      </c>
      <c r="Q269" s="299">
        <v>0</v>
      </c>
      <c r="R269" s="299">
        <v>0</v>
      </c>
      <c r="S269" s="299">
        <v>0</v>
      </c>
      <c r="T269" s="299">
        <v>0</v>
      </c>
      <c r="U269" s="302">
        <v>0</v>
      </c>
      <c r="V269" s="301">
        <v>0</v>
      </c>
      <c r="W269" s="299">
        <v>0</v>
      </c>
      <c r="X269" s="299">
        <v>0</v>
      </c>
      <c r="Y269" s="299">
        <v>0</v>
      </c>
      <c r="Z269" s="302">
        <v>0</v>
      </c>
      <c r="AA269" s="303">
        <v>0</v>
      </c>
      <c r="AB269" s="303">
        <v>0</v>
      </c>
      <c r="AC269" s="304">
        <v>0</v>
      </c>
      <c r="AD269" s="303">
        <v>0</v>
      </c>
      <c r="AE269" s="303">
        <v>0</v>
      </c>
      <c r="AF269" s="305">
        <v>0</v>
      </c>
    </row>
    <row r="270" spans="1:32" x14ac:dyDescent="0.35">
      <c r="A270" s="322">
        <v>877</v>
      </c>
      <c r="B270" s="323">
        <v>1</v>
      </c>
      <c r="C270" s="324" t="s">
        <v>1015</v>
      </c>
      <c r="D270" s="108">
        <v>4</v>
      </c>
      <c r="E270" s="299">
        <v>5437</v>
      </c>
      <c r="F270" s="299">
        <v>5978.6999999999989</v>
      </c>
      <c r="G270" s="299">
        <v>42234589.622036397</v>
      </c>
      <c r="H270" s="299">
        <v>7064.1760954783495</v>
      </c>
      <c r="I270" s="299">
        <v>7014.1500000000005</v>
      </c>
      <c r="J270" s="299">
        <v>3393912150</v>
      </c>
      <c r="K270" s="300">
        <v>483866.49130685825</v>
      </c>
      <c r="L270" s="301">
        <v>0</v>
      </c>
      <c r="M270" s="299">
        <v>0</v>
      </c>
      <c r="N270" s="299">
        <v>0</v>
      </c>
      <c r="O270" s="299">
        <v>0</v>
      </c>
      <c r="P270" s="299">
        <v>0</v>
      </c>
      <c r="Q270" s="299">
        <v>0</v>
      </c>
      <c r="R270" s="299">
        <v>0</v>
      </c>
      <c r="S270" s="299">
        <v>0</v>
      </c>
      <c r="T270" s="299">
        <v>0</v>
      </c>
      <c r="U270" s="302">
        <v>0</v>
      </c>
      <c r="V270" s="301">
        <v>0</v>
      </c>
      <c r="W270" s="299">
        <v>0</v>
      </c>
      <c r="X270" s="299">
        <v>0</v>
      </c>
      <c r="Y270" s="299">
        <v>0</v>
      </c>
      <c r="Z270" s="302">
        <v>0</v>
      </c>
      <c r="AA270" s="303">
        <v>0</v>
      </c>
      <c r="AB270" s="303">
        <v>0</v>
      </c>
      <c r="AC270" s="304">
        <v>0</v>
      </c>
      <c r="AD270" s="303">
        <v>0</v>
      </c>
      <c r="AE270" s="303">
        <v>0</v>
      </c>
      <c r="AF270" s="305">
        <v>0</v>
      </c>
    </row>
    <row r="271" spans="1:32" x14ac:dyDescent="0.35">
      <c r="A271" s="322">
        <v>879</v>
      </c>
      <c r="B271" s="323">
        <v>1</v>
      </c>
      <c r="C271" s="324" t="s">
        <v>849</v>
      </c>
      <c r="D271" s="108">
        <v>4</v>
      </c>
      <c r="E271" s="299">
        <v>2430</v>
      </c>
      <c r="F271" s="299">
        <v>2670</v>
      </c>
      <c r="G271" s="299">
        <v>18831564.852012601</v>
      </c>
      <c r="H271" s="299">
        <v>7053.0205438249441</v>
      </c>
      <c r="I271" s="299">
        <v>2517</v>
      </c>
      <c r="J271" s="299">
        <v>1525591900</v>
      </c>
      <c r="K271" s="300">
        <v>606115.17679777509</v>
      </c>
      <c r="L271" s="301">
        <v>0</v>
      </c>
      <c r="M271" s="299">
        <v>0</v>
      </c>
      <c r="N271" s="299">
        <v>0</v>
      </c>
      <c r="O271" s="299">
        <v>0</v>
      </c>
      <c r="P271" s="299">
        <v>0</v>
      </c>
      <c r="Q271" s="299">
        <v>0</v>
      </c>
      <c r="R271" s="299">
        <v>0</v>
      </c>
      <c r="S271" s="299">
        <v>0</v>
      </c>
      <c r="T271" s="299">
        <v>0</v>
      </c>
      <c r="U271" s="302">
        <v>0</v>
      </c>
      <c r="V271" s="301">
        <v>0</v>
      </c>
      <c r="W271" s="299">
        <v>0</v>
      </c>
      <c r="X271" s="299">
        <v>0</v>
      </c>
      <c r="Y271" s="299">
        <v>0</v>
      </c>
      <c r="Z271" s="302">
        <v>0</v>
      </c>
      <c r="AA271" s="303">
        <v>0</v>
      </c>
      <c r="AB271" s="303">
        <v>0</v>
      </c>
      <c r="AC271" s="304">
        <v>0</v>
      </c>
      <c r="AD271" s="303">
        <v>0</v>
      </c>
      <c r="AE271" s="303">
        <v>0</v>
      </c>
      <c r="AF271" s="305">
        <v>0</v>
      </c>
    </row>
    <row r="272" spans="1:32" x14ac:dyDescent="0.35">
      <c r="A272" s="322">
        <v>881</v>
      </c>
      <c r="B272" s="323">
        <v>1</v>
      </c>
      <c r="C272" s="324" t="s">
        <v>850</v>
      </c>
      <c r="D272" s="108">
        <v>5</v>
      </c>
      <c r="E272" s="299">
        <v>785</v>
      </c>
      <c r="F272" s="299">
        <v>863.6</v>
      </c>
      <c r="G272" s="299">
        <v>7260767.0267470898</v>
      </c>
      <c r="H272" s="299">
        <v>8407.557928146236</v>
      </c>
      <c r="I272" s="299">
        <v>857</v>
      </c>
      <c r="J272" s="299">
        <v>510765100</v>
      </c>
      <c r="K272" s="300">
        <v>595991.94865810964</v>
      </c>
      <c r="L272" s="301">
        <v>0</v>
      </c>
      <c r="M272" s="299">
        <v>0</v>
      </c>
      <c r="N272" s="299">
        <v>0</v>
      </c>
      <c r="O272" s="299">
        <v>0</v>
      </c>
      <c r="P272" s="299">
        <v>0</v>
      </c>
      <c r="Q272" s="299">
        <v>0</v>
      </c>
      <c r="R272" s="299">
        <v>0</v>
      </c>
      <c r="S272" s="299">
        <v>0</v>
      </c>
      <c r="T272" s="299">
        <v>0</v>
      </c>
      <c r="U272" s="302">
        <v>0</v>
      </c>
      <c r="V272" s="301">
        <v>0</v>
      </c>
      <c r="W272" s="299">
        <v>0</v>
      </c>
      <c r="X272" s="299">
        <v>0</v>
      </c>
      <c r="Y272" s="299">
        <v>0</v>
      </c>
      <c r="Z272" s="302">
        <v>0</v>
      </c>
      <c r="AA272" s="303">
        <v>0</v>
      </c>
      <c r="AB272" s="303">
        <v>0</v>
      </c>
      <c r="AC272" s="304">
        <v>0</v>
      </c>
      <c r="AD272" s="303">
        <v>0</v>
      </c>
      <c r="AE272" s="303">
        <v>0</v>
      </c>
      <c r="AF272" s="305">
        <v>0</v>
      </c>
    </row>
    <row r="273" spans="1:32" x14ac:dyDescent="0.35">
      <c r="A273" s="322">
        <v>882</v>
      </c>
      <c r="B273" s="323">
        <v>1</v>
      </c>
      <c r="C273" s="324" t="s">
        <v>851</v>
      </c>
      <c r="D273" s="108">
        <v>4</v>
      </c>
      <c r="E273" s="299">
        <v>4208</v>
      </c>
      <c r="F273" s="299">
        <v>4623.6000000000004</v>
      </c>
      <c r="G273" s="299">
        <v>42547878.178623199</v>
      </c>
      <c r="H273" s="299">
        <v>9202.3267970030265</v>
      </c>
      <c r="I273" s="299">
        <v>4652</v>
      </c>
      <c r="J273" s="299">
        <v>2942330711</v>
      </c>
      <c r="K273" s="300">
        <v>632487.25515907141</v>
      </c>
      <c r="L273" s="301">
        <v>0</v>
      </c>
      <c r="M273" s="299">
        <v>0</v>
      </c>
      <c r="N273" s="299">
        <v>0</v>
      </c>
      <c r="O273" s="299">
        <v>0</v>
      </c>
      <c r="P273" s="299">
        <v>0</v>
      </c>
      <c r="Q273" s="299">
        <v>0</v>
      </c>
      <c r="R273" s="299">
        <v>0</v>
      </c>
      <c r="S273" s="299">
        <v>0</v>
      </c>
      <c r="T273" s="299">
        <v>0</v>
      </c>
      <c r="U273" s="302">
        <v>0</v>
      </c>
      <c r="V273" s="301">
        <v>0</v>
      </c>
      <c r="W273" s="299">
        <v>0</v>
      </c>
      <c r="X273" s="299">
        <v>0</v>
      </c>
      <c r="Y273" s="299">
        <v>0</v>
      </c>
      <c r="Z273" s="302">
        <v>0</v>
      </c>
      <c r="AA273" s="303">
        <v>0</v>
      </c>
      <c r="AB273" s="303">
        <v>0</v>
      </c>
      <c r="AC273" s="304">
        <v>0</v>
      </c>
      <c r="AD273" s="303">
        <v>0</v>
      </c>
      <c r="AE273" s="303">
        <v>0</v>
      </c>
      <c r="AF273" s="305">
        <v>0</v>
      </c>
    </row>
    <row r="274" spans="1:32" x14ac:dyDescent="0.35">
      <c r="A274" s="322">
        <v>883</v>
      </c>
      <c r="B274" s="323">
        <v>1</v>
      </c>
      <c r="C274" s="324" t="s">
        <v>852</v>
      </c>
      <c r="D274" s="108">
        <v>5</v>
      </c>
      <c r="E274" s="299">
        <v>1619</v>
      </c>
      <c r="F274" s="299">
        <v>1769.2</v>
      </c>
      <c r="G274" s="299">
        <v>14336868.387084501</v>
      </c>
      <c r="H274" s="299">
        <v>8103.5882811917818</v>
      </c>
      <c r="I274" s="299">
        <v>1711.6</v>
      </c>
      <c r="J274" s="299">
        <v>1130641250</v>
      </c>
      <c r="K274" s="300">
        <v>660575.63098854874</v>
      </c>
      <c r="L274" s="301">
        <v>0</v>
      </c>
      <c r="M274" s="299">
        <v>0</v>
      </c>
      <c r="N274" s="299">
        <v>0</v>
      </c>
      <c r="O274" s="299">
        <v>0</v>
      </c>
      <c r="P274" s="299">
        <v>0</v>
      </c>
      <c r="Q274" s="299">
        <v>0</v>
      </c>
      <c r="R274" s="299">
        <v>0</v>
      </c>
      <c r="S274" s="299">
        <v>0</v>
      </c>
      <c r="T274" s="299">
        <v>0</v>
      </c>
      <c r="U274" s="302">
        <v>0</v>
      </c>
      <c r="V274" s="301">
        <v>0</v>
      </c>
      <c r="W274" s="299">
        <v>0</v>
      </c>
      <c r="X274" s="299">
        <v>0</v>
      </c>
      <c r="Y274" s="299">
        <v>0</v>
      </c>
      <c r="Z274" s="302">
        <v>0</v>
      </c>
      <c r="AA274" s="303">
        <v>0</v>
      </c>
      <c r="AB274" s="303">
        <v>0</v>
      </c>
      <c r="AC274" s="304">
        <v>0</v>
      </c>
      <c r="AD274" s="303">
        <v>0</v>
      </c>
      <c r="AE274" s="303">
        <v>0</v>
      </c>
      <c r="AF274" s="305">
        <v>0</v>
      </c>
    </row>
    <row r="275" spans="1:32" x14ac:dyDescent="0.35">
      <c r="A275" s="322">
        <v>885</v>
      </c>
      <c r="B275" s="323">
        <v>1</v>
      </c>
      <c r="C275" s="324" t="s">
        <v>853</v>
      </c>
      <c r="D275" s="108">
        <v>4</v>
      </c>
      <c r="E275" s="299">
        <v>6515</v>
      </c>
      <c r="F275" s="299">
        <v>7169.4</v>
      </c>
      <c r="G275" s="299">
        <v>26741521.2419401</v>
      </c>
      <c r="H275" s="299">
        <v>3729.9524704912687</v>
      </c>
      <c r="I275" s="299">
        <v>6252.4000000000005</v>
      </c>
      <c r="J275" s="299">
        <v>2345049675</v>
      </c>
      <c r="K275" s="300">
        <v>375063.92345339386</v>
      </c>
      <c r="L275" s="301">
        <v>0</v>
      </c>
      <c r="M275" s="299">
        <v>0</v>
      </c>
      <c r="N275" s="299">
        <v>0</v>
      </c>
      <c r="O275" s="299">
        <v>0</v>
      </c>
      <c r="P275" s="299">
        <v>0</v>
      </c>
      <c r="Q275" s="299">
        <v>0</v>
      </c>
      <c r="R275" s="299">
        <v>0</v>
      </c>
      <c r="S275" s="299">
        <v>0</v>
      </c>
      <c r="T275" s="299">
        <v>0</v>
      </c>
      <c r="U275" s="302">
        <v>0</v>
      </c>
      <c r="V275" s="301">
        <v>0</v>
      </c>
      <c r="W275" s="299">
        <v>0</v>
      </c>
      <c r="X275" s="299">
        <v>0</v>
      </c>
      <c r="Y275" s="299">
        <v>0</v>
      </c>
      <c r="Z275" s="302">
        <v>0</v>
      </c>
      <c r="AA275" s="303">
        <v>0</v>
      </c>
      <c r="AB275" s="303">
        <v>0</v>
      </c>
      <c r="AC275" s="304">
        <v>0</v>
      </c>
      <c r="AD275" s="303">
        <v>0</v>
      </c>
      <c r="AE275" s="303">
        <v>0</v>
      </c>
      <c r="AF275" s="305">
        <v>0</v>
      </c>
    </row>
    <row r="276" spans="1:32" x14ac:dyDescent="0.35">
      <c r="A276" s="322">
        <v>891</v>
      </c>
      <c r="B276" s="323">
        <v>1</v>
      </c>
      <c r="C276" s="324" t="s">
        <v>854</v>
      </c>
      <c r="D276" s="108">
        <v>6</v>
      </c>
      <c r="E276" s="299">
        <v>581</v>
      </c>
      <c r="F276" s="299">
        <v>642.40000000000009</v>
      </c>
      <c r="G276" s="299">
        <v>8189054.6220698999</v>
      </c>
      <c r="H276" s="299">
        <v>12747.594368103828</v>
      </c>
      <c r="I276" s="299">
        <v>575.20000000000005</v>
      </c>
      <c r="J276" s="299">
        <v>166746100</v>
      </c>
      <c r="K276" s="300">
        <v>289892.38525730179</v>
      </c>
      <c r="L276" s="301">
        <v>0</v>
      </c>
      <c r="M276" s="299">
        <v>0</v>
      </c>
      <c r="N276" s="299">
        <v>0</v>
      </c>
      <c r="O276" s="299">
        <v>0</v>
      </c>
      <c r="P276" s="299">
        <v>0</v>
      </c>
      <c r="Q276" s="299">
        <v>0</v>
      </c>
      <c r="R276" s="299">
        <v>0</v>
      </c>
      <c r="S276" s="299">
        <v>0</v>
      </c>
      <c r="T276" s="299">
        <v>0</v>
      </c>
      <c r="U276" s="302">
        <v>0</v>
      </c>
      <c r="V276" s="301">
        <v>0</v>
      </c>
      <c r="W276" s="299">
        <v>0</v>
      </c>
      <c r="X276" s="299">
        <v>0</v>
      </c>
      <c r="Y276" s="299">
        <v>0</v>
      </c>
      <c r="Z276" s="302">
        <v>0</v>
      </c>
      <c r="AA276" s="303">
        <v>0</v>
      </c>
      <c r="AB276" s="303">
        <v>0</v>
      </c>
      <c r="AC276" s="304">
        <v>0</v>
      </c>
      <c r="AD276" s="303">
        <v>0</v>
      </c>
      <c r="AE276" s="303">
        <v>0</v>
      </c>
      <c r="AF276" s="305">
        <v>0</v>
      </c>
    </row>
    <row r="277" spans="1:32" x14ac:dyDescent="0.35">
      <c r="A277" s="322">
        <v>911</v>
      </c>
      <c r="B277" s="323">
        <v>1</v>
      </c>
      <c r="C277" s="324" t="s">
        <v>855</v>
      </c>
      <c r="D277" s="108">
        <v>4</v>
      </c>
      <c r="E277" s="299">
        <v>5037</v>
      </c>
      <c r="F277" s="299">
        <v>5525.2</v>
      </c>
      <c r="G277" s="299">
        <v>29641211.917819899</v>
      </c>
      <c r="H277" s="299">
        <v>5364.7310355860236</v>
      </c>
      <c r="I277" s="299">
        <v>5633.5999999999995</v>
      </c>
      <c r="J277" s="299">
        <v>2441193200</v>
      </c>
      <c r="K277" s="300">
        <v>433327.39278614032</v>
      </c>
      <c r="L277" s="301">
        <v>0</v>
      </c>
      <c r="M277" s="299">
        <v>0</v>
      </c>
      <c r="N277" s="299">
        <v>0</v>
      </c>
      <c r="O277" s="299">
        <v>0</v>
      </c>
      <c r="P277" s="299">
        <v>0</v>
      </c>
      <c r="Q277" s="299">
        <v>0</v>
      </c>
      <c r="R277" s="299">
        <v>0</v>
      </c>
      <c r="S277" s="299">
        <v>0</v>
      </c>
      <c r="T277" s="299">
        <v>0</v>
      </c>
      <c r="U277" s="302">
        <v>0</v>
      </c>
      <c r="V277" s="301">
        <v>0</v>
      </c>
      <c r="W277" s="299">
        <v>0</v>
      </c>
      <c r="X277" s="299">
        <v>0</v>
      </c>
      <c r="Y277" s="299">
        <v>0</v>
      </c>
      <c r="Z277" s="302">
        <v>0</v>
      </c>
      <c r="AA277" s="303">
        <v>0</v>
      </c>
      <c r="AB277" s="303">
        <v>0</v>
      </c>
      <c r="AC277" s="304">
        <v>0</v>
      </c>
      <c r="AD277" s="303">
        <v>0</v>
      </c>
      <c r="AE277" s="303">
        <v>0</v>
      </c>
      <c r="AF277" s="305">
        <v>0</v>
      </c>
    </row>
    <row r="278" spans="1:32" x14ac:dyDescent="0.35">
      <c r="A278" s="322">
        <v>912</v>
      </c>
      <c r="B278" s="323">
        <v>1</v>
      </c>
      <c r="C278" s="324" t="s">
        <v>856</v>
      </c>
      <c r="D278" s="108">
        <v>5</v>
      </c>
      <c r="E278" s="299">
        <v>1684</v>
      </c>
      <c r="F278" s="299">
        <v>1848.4</v>
      </c>
      <c r="G278" s="299">
        <v>9472675.0073457193</v>
      </c>
      <c r="H278" s="299">
        <v>5124.7971258091966</v>
      </c>
      <c r="I278" s="299">
        <v>2069.6</v>
      </c>
      <c r="J278" s="299">
        <v>731842400</v>
      </c>
      <c r="K278" s="300">
        <v>353615.38461538462</v>
      </c>
      <c r="L278" s="301">
        <v>0</v>
      </c>
      <c r="M278" s="299">
        <v>0</v>
      </c>
      <c r="N278" s="299">
        <v>0</v>
      </c>
      <c r="O278" s="299">
        <v>0</v>
      </c>
      <c r="P278" s="299">
        <v>0</v>
      </c>
      <c r="Q278" s="299">
        <v>0</v>
      </c>
      <c r="R278" s="299">
        <v>0</v>
      </c>
      <c r="S278" s="299">
        <v>0</v>
      </c>
      <c r="T278" s="299">
        <v>0</v>
      </c>
      <c r="U278" s="302">
        <v>0</v>
      </c>
      <c r="V278" s="301">
        <v>0</v>
      </c>
      <c r="W278" s="299">
        <v>0</v>
      </c>
      <c r="X278" s="299">
        <v>0</v>
      </c>
      <c r="Y278" s="299">
        <v>0</v>
      </c>
      <c r="Z278" s="302">
        <v>0</v>
      </c>
      <c r="AA278" s="303">
        <v>0</v>
      </c>
      <c r="AB278" s="303">
        <v>0</v>
      </c>
      <c r="AC278" s="304">
        <v>0</v>
      </c>
      <c r="AD278" s="303">
        <v>0</v>
      </c>
      <c r="AE278" s="303">
        <v>0</v>
      </c>
      <c r="AF278" s="305">
        <v>0</v>
      </c>
    </row>
    <row r="279" spans="1:32" x14ac:dyDescent="0.35">
      <c r="A279" s="322">
        <v>914</v>
      </c>
      <c r="B279" s="323">
        <v>1</v>
      </c>
      <c r="C279" s="324" t="s">
        <v>857</v>
      </c>
      <c r="D279" s="108">
        <v>6</v>
      </c>
      <c r="E279" s="299">
        <v>286</v>
      </c>
      <c r="F279" s="299">
        <v>313.79999999999995</v>
      </c>
      <c r="G279" s="299">
        <v>4461167.3996810503</v>
      </c>
      <c r="H279" s="299">
        <v>14216.594645255102</v>
      </c>
      <c r="I279" s="299">
        <v>283.59999999999997</v>
      </c>
      <c r="J279" s="299">
        <v>117927700</v>
      </c>
      <c r="K279" s="300">
        <v>415824.04795486608</v>
      </c>
      <c r="L279" s="301">
        <v>0</v>
      </c>
      <c r="M279" s="299">
        <v>0</v>
      </c>
      <c r="N279" s="299">
        <v>0</v>
      </c>
      <c r="O279" s="299">
        <v>0</v>
      </c>
      <c r="P279" s="299">
        <v>0</v>
      </c>
      <c r="Q279" s="299">
        <v>0</v>
      </c>
      <c r="R279" s="299">
        <v>0</v>
      </c>
      <c r="S279" s="299">
        <v>0</v>
      </c>
      <c r="T279" s="299">
        <v>0</v>
      </c>
      <c r="U279" s="302">
        <v>0</v>
      </c>
      <c r="V279" s="301">
        <v>0</v>
      </c>
      <c r="W279" s="299">
        <v>0</v>
      </c>
      <c r="X279" s="299">
        <v>0</v>
      </c>
      <c r="Y279" s="299">
        <v>0</v>
      </c>
      <c r="Z279" s="302">
        <v>0</v>
      </c>
      <c r="AA279" s="303">
        <v>0</v>
      </c>
      <c r="AB279" s="303">
        <v>0</v>
      </c>
      <c r="AC279" s="304">
        <v>0</v>
      </c>
      <c r="AD279" s="303">
        <v>0</v>
      </c>
      <c r="AE279" s="303">
        <v>0</v>
      </c>
      <c r="AF279" s="305">
        <v>0</v>
      </c>
    </row>
    <row r="280" spans="1:32" x14ac:dyDescent="0.35">
      <c r="A280" s="322">
        <v>2071</v>
      </c>
      <c r="B280" s="323">
        <v>1</v>
      </c>
      <c r="C280" s="324" t="s">
        <v>538</v>
      </c>
      <c r="D280" s="108">
        <v>6</v>
      </c>
      <c r="E280" s="299">
        <v>959</v>
      </c>
      <c r="F280" s="299">
        <v>1045.5999999999999</v>
      </c>
      <c r="G280" s="299">
        <v>13067941.7279792</v>
      </c>
      <c r="H280" s="299">
        <v>12498.031491946444</v>
      </c>
      <c r="I280" s="299">
        <v>1122.4000000000001</v>
      </c>
      <c r="J280" s="299">
        <v>524651100</v>
      </c>
      <c r="K280" s="300">
        <v>467436.83178902348</v>
      </c>
      <c r="L280" s="301">
        <v>0</v>
      </c>
      <c r="M280" s="299">
        <v>0</v>
      </c>
      <c r="N280" s="299">
        <v>0</v>
      </c>
      <c r="O280" s="299">
        <v>0</v>
      </c>
      <c r="P280" s="299">
        <v>0</v>
      </c>
      <c r="Q280" s="299">
        <v>0</v>
      </c>
      <c r="R280" s="299">
        <v>0</v>
      </c>
      <c r="S280" s="299">
        <v>0</v>
      </c>
      <c r="T280" s="299">
        <v>0</v>
      </c>
      <c r="U280" s="302">
        <v>0</v>
      </c>
      <c r="V280" s="301">
        <v>0</v>
      </c>
      <c r="W280" s="299">
        <v>0</v>
      </c>
      <c r="X280" s="299">
        <v>0</v>
      </c>
      <c r="Y280" s="299">
        <v>0</v>
      </c>
      <c r="Z280" s="302">
        <v>0</v>
      </c>
      <c r="AA280" s="303">
        <v>0</v>
      </c>
      <c r="AB280" s="303">
        <v>0</v>
      </c>
      <c r="AC280" s="304">
        <v>0</v>
      </c>
      <c r="AD280" s="303">
        <v>0</v>
      </c>
      <c r="AE280" s="303">
        <v>0</v>
      </c>
      <c r="AF280" s="305">
        <v>0</v>
      </c>
    </row>
    <row r="281" spans="1:32" x14ac:dyDescent="0.35">
      <c r="A281" s="322">
        <v>2125</v>
      </c>
      <c r="B281" s="323">
        <v>1</v>
      </c>
      <c r="C281" s="324" t="s">
        <v>1030</v>
      </c>
      <c r="D281" s="108">
        <v>5</v>
      </c>
      <c r="E281" s="299">
        <v>1060</v>
      </c>
      <c r="F281" s="299">
        <v>1169.4000000000001</v>
      </c>
      <c r="G281" s="299">
        <v>14150763.904492</v>
      </c>
      <c r="H281" s="299">
        <v>12100.875581060372</v>
      </c>
      <c r="I281" s="299">
        <v>1342.4</v>
      </c>
      <c r="J281" s="299">
        <v>497419425</v>
      </c>
      <c r="K281" s="300">
        <v>370544.86367699638</v>
      </c>
      <c r="L281" s="301">
        <v>0</v>
      </c>
      <c r="M281" s="299">
        <v>0</v>
      </c>
      <c r="N281" s="299">
        <v>0</v>
      </c>
      <c r="O281" s="299">
        <v>0</v>
      </c>
      <c r="P281" s="299">
        <v>0</v>
      </c>
      <c r="Q281" s="299">
        <v>0</v>
      </c>
      <c r="R281" s="299">
        <v>0</v>
      </c>
      <c r="S281" s="299">
        <v>0</v>
      </c>
      <c r="T281" s="299">
        <v>0</v>
      </c>
      <c r="U281" s="302">
        <v>0</v>
      </c>
      <c r="V281" s="301">
        <v>0</v>
      </c>
      <c r="W281" s="299">
        <v>0</v>
      </c>
      <c r="X281" s="299">
        <v>0</v>
      </c>
      <c r="Y281" s="299">
        <v>0</v>
      </c>
      <c r="Z281" s="302">
        <v>0</v>
      </c>
      <c r="AA281" s="303">
        <v>0</v>
      </c>
      <c r="AB281" s="303">
        <v>0</v>
      </c>
      <c r="AC281" s="304">
        <v>0</v>
      </c>
      <c r="AD281" s="303">
        <v>0</v>
      </c>
      <c r="AE281" s="303">
        <v>0</v>
      </c>
      <c r="AF281" s="305">
        <v>0</v>
      </c>
    </row>
    <row r="282" spans="1:32" x14ac:dyDescent="0.35">
      <c r="A282" s="322">
        <v>2134</v>
      </c>
      <c r="B282" s="323">
        <v>1</v>
      </c>
      <c r="C282" s="324" t="s">
        <v>1031</v>
      </c>
      <c r="D282" s="108">
        <v>6</v>
      </c>
      <c r="E282" s="299">
        <v>719</v>
      </c>
      <c r="F282" s="299">
        <v>786.80000000000007</v>
      </c>
      <c r="G282" s="299">
        <v>13383679.203265401</v>
      </c>
      <c r="H282" s="299">
        <v>17010.268433230045</v>
      </c>
      <c r="I282" s="299">
        <v>971.8</v>
      </c>
      <c r="J282" s="299">
        <v>286781185</v>
      </c>
      <c r="K282" s="300">
        <v>295103.09220004117</v>
      </c>
      <c r="L282" s="301">
        <v>0</v>
      </c>
      <c r="M282" s="299">
        <v>0</v>
      </c>
      <c r="N282" s="299">
        <v>0</v>
      </c>
      <c r="O282" s="299">
        <v>0</v>
      </c>
      <c r="P282" s="299">
        <v>0</v>
      </c>
      <c r="Q282" s="299">
        <v>0</v>
      </c>
      <c r="R282" s="299">
        <v>0</v>
      </c>
      <c r="S282" s="299">
        <v>0</v>
      </c>
      <c r="T282" s="299">
        <v>0</v>
      </c>
      <c r="U282" s="302">
        <v>0</v>
      </c>
      <c r="V282" s="301">
        <v>0</v>
      </c>
      <c r="W282" s="299">
        <v>0</v>
      </c>
      <c r="X282" s="299">
        <v>0</v>
      </c>
      <c r="Y282" s="299">
        <v>0</v>
      </c>
      <c r="Z282" s="302">
        <v>0</v>
      </c>
      <c r="AA282" s="303">
        <v>0</v>
      </c>
      <c r="AB282" s="303">
        <v>0</v>
      </c>
      <c r="AC282" s="304">
        <v>0</v>
      </c>
      <c r="AD282" s="303">
        <v>0</v>
      </c>
      <c r="AE282" s="303">
        <v>0</v>
      </c>
      <c r="AF282" s="305">
        <v>0</v>
      </c>
    </row>
    <row r="283" spans="1:32" x14ac:dyDescent="0.35">
      <c r="A283" s="322">
        <v>2135</v>
      </c>
      <c r="B283" s="323">
        <v>1</v>
      </c>
      <c r="C283" s="324" t="s">
        <v>876</v>
      </c>
      <c r="D283" s="108">
        <v>5</v>
      </c>
      <c r="E283" s="299">
        <v>864</v>
      </c>
      <c r="F283" s="299">
        <v>947</v>
      </c>
      <c r="G283" s="299">
        <v>14596610.656018499</v>
      </c>
      <c r="H283" s="299">
        <v>15413.5276198717</v>
      </c>
      <c r="I283" s="299">
        <v>922.19999999999993</v>
      </c>
      <c r="J283" s="299">
        <v>374030000</v>
      </c>
      <c r="K283" s="300">
        <v>405584.47191498592</v>
      </c>
      <c r="L283" s="301">
        <v>0</v>
      </c>
      <c r="M283" s="299">
        <v>0</v>
      </c>
      <c r="N283" s="299">
        <v>0</v>
      </c>
      <c r="O283" s="299">
        <v>0</v>
      </c>
      <c r="P283" s="299">
        <v>0</v>
      </c>
      <c r="Q283" s="299">
        <v>0</v>
      </c>
      <c r="R283" s="299">
        <v>0</v>
      </c>
      <c r="S283" s="299">
        <v>0</v>
      </c>
      <c r="T283" s="299">
        <v>0</v>
      </c>
      <c r="U283" s="302">
        <v>0</v>
      </c>
      <c r="V283" s="301">
        <v>0</v>
      </c>
      <c r="W283" s="299">
        <v>0</v>
      </c>
      <c r="X283" s="299">
        <v>0</v>
      </c>
      <c r="Y283" s="299">
        <v>0</v>
      </c>
      <c r="Z283" s="302">
        <v>0</v>
      </c>
      <c r="AA283" s="303">
        <v>0</v>
      </c>
      <c r="AB283" s="303">
        <v>0</v>
      </c>
      <c r="AC283" s="304">
        <v>0</v>
      </c>
      <c r="AD283" s="303">
        <v>0</v>
      </c>
      <c r="AE283" s="303">
        <v>0</v>
      </c>
      <c r="AF283" s="305">
        <v>0</v>
      </c>
    </row>
    <row r="284" spans="1:32" x14ac:dyDescent="0.35">
      <c r="A284" s="322">
        <v>2137</v>
      </c>
      <c r="B284" s="323">
        <v>1</v>
      </c>
      <c r="C284" s="324" t="s">
        <v>877</v>
      </c>
      <c r="D284" s="108">
        <v>6</v>
      </c>
      <c r="E284" s="299">
        <v>529</v>
      </c>
      <c r="F284" s="299">
        <v>582.80000000000007</v>
      </c>
      <c r="G284" s="299">
        <v>8420855.9417245407</v>
      </c>
      <c r="H284" s="299">
        <v>14448.963523892484</v>
      </c>
      <c r="I284" s="299">
        <v>793.00000000000011</v>
      </c>
      <c r="J284" s="299">
        <v>339535275</v>
      </c>
      <c r="K284" s="300">
        <v>428165.54224464053</v>
      </c>
      <c r="L284" s="301">
        <v>0</v>
      </c>
      <c r="M284" s="299">
        <v>0</v>
      </c>
      <c r="N284" s="299">
        <v>0</v>
      </c>
      <c r="O284" s="299">
        <v>0</v>
      </c>
      <c r="P284" s="299">
        <v>0</v>
      </c>
      <c r="Q284" s="299">
        <v>0</v>
      </c>
      <c r="R284" s="299">
        <v>0</v>
      </c>
      <c r="S284" s="299">
        <v>0</v>
      </c>
      <c r="T284" s="299">
        <v>0</v>
      </c>
      <c r="U284" s="302">
        <v>0</v>
      </c>
      <c r="V284" s="301">
        <v>0</v>
      </c>
      <c r="W284" s="299">
        <v>0</v>
      </c>
      <c r="X284" s="299">
        <v>0</v>
      </c>
      <c r="Y284" s="299">
        <v>0</v>
      </c>
      <c r="Z284" s="302">
        <v>0</v>
      </c>
      <c r="AA284" s="303">
        <v>0</v>
      </c>
      <c r="AB284" s="303">
        <v>0</v>
      </c>
      <c r="AC284" s="304">
        <v>0</v>
      </c>
      <c r="AD284" s="303">
        <v>0</v>
      </c>
      <c r="AE284" s="303">
        <v>0</v>
      </c>
      <c r="AF284" s="305">
        <v>0</v>
      </c>
    </row>
    <row r="285" spans="1:32" x14ac:dyDescent="0.35">
      <c r="A285" s="322">
        <v>2142</v>
      </c>
      <c r="B285" s="323">
        <v>1</v>
      </c>
      <c r="C285" s="324" t="s">
        <v>878</v>
      </c>
      <c r="D285" s="108">
        <v>5</v>
      </c>
      <c r="E285" s="299">
        <v>1849.8</v>
      </c>
      <c r="F285" s="299">
        <v>2027.8</v>
      </c>
      <c r="G285" s="299">
        <v>36218561.5212835</v>
      </c>
      <c r="H285" s="299">
        <v>17861.012684329569</v>
      </c>
      <c r="I285" s="299">
        <v>2393.7999999999997</v>
      </c>
      <c r="J285" s="299">
        <v>1552247861</v>
      </c>
      <c r="K285" s="300">
        <v>648445.0919040856</v>
      </c>
      <c r="L285" s="301">
        <v>435105.24531991465</v>
      </c>
      <c r="M285" s="299">
        <v>0</v>
      </c>
      <c r="N285" s="299">
        <v>2448.7931300000055</v>
      </c>
      <c r="O285" s="299">
        <v>0</v>
      </c>
      <c r="P285" s="299">
        <v>0</v>
      </c>
      <c r="Q285" s="299">
        <v>0</v>
      </c>
      <c r="R285" s="299">
        <v>12555.45315369259</v>
      </c>
      <c r="S285" s="299">
        <v>2547.3291044854495</v>
      </c>
      <c r="T285" s="299">
        <v>819.34718911141692</v>
      </c>
      <c r="U285" s="302">
        <v>453476.16789720411</v>
      </c>
      <c r="V285" s="301">
        <v>35915.75</v>
      </c>
      <c r="W285" s="299">
        <v>1049.4827700000023</v>
      </c>
      <c r="X285" s="299">
        <v>16795.999999999884</v>
      </c>
      <c r="Y285" s="299">
        <v>8744.5234364636053</v>
      </c>
      <c r="Z285" s="302">
        <v>62505.756206463491</v>
      </c>
      <c r="AA285" s="303">
        <v>515981.92410366761</v>
      </c>
      <c r="AB285" s="303">
        <v>62505.756206463491</v>
      </c>
      <c r="AC285" s="304">
        <v>453476.16789720411</v>
      </c>
      <c r="AD285" s="303">
        <v>278.93930376455165</v>
      </c>
      <c r="AE285" s="303">
        <v>33.790548278983401</v>
      </c>
      <c r="AF285" s="305">
        <v>245.14875548556824</v>
      </c>
    </row>
    <row r="286" spans="1:32" x14ac:dyDescent="0.35">
      <c r="A286" s="322">
        <v>2143</v>
      </c>
      <c r="B286" s="323">
        <v>1</v>
      </c>
      <c r="C286" s="324" t="s">
        <v>4</v>
      </c>
      <c r="D286" s="108">
        <v>6</v>
      </c>
      <c r="E286" s="299">
        <v>755</v>
      </c>
      <c r="F286" s="299">
        <v>831.80000000000007</v>
      </c>
      <c r="G286" s="299">
        <v>10657463.629013101</v>
      </c>
      <c r="H286" s="299">
        <v>12812.531412614931</v>
      </c>
      <c r="I286" s="299">
        <v>908.19999999999993</v>
      </c>
      <c r="J286" s="299">
        <v>586451875</v>
      </c>
      <c r="K286" s="300">
        <v>645729.87778022466</v>
      </c>
      <c r="L286" s="301">
        <v>0</v>
      </c>
      <c r="M286" s="299">
        <v>0</v>
      </c>
      <c r="N286" s="299">
        <v>0</v>
      </c>
      <c r="O286" s="299">
        <v>0</v>
      </c>
      <c r="P286" s="299">
        <v>0</v>
      </c>
      <c r="Q286" s="299">
        <v>0</v>
      </c>
      <c r="R286" s="299">
        <v>0</v>
      </c>
      <c r="S286" s="299">
        <v>0</v>
      </c>
      <c r="T286" s="299">
        <v>0</v>
      </c>
      <c r="U286" s="302">
        <v>0</v>
      </c>
      <c r="V286" s="301">
        <v>0</v>
      </c>
      <c r="W286" s="299">
        <v>0</v>
      </c>
      <c r="X286" s="299">
        <v>0</v>
      </c>
      <c r="Y286" s="299">
        <v>0</v>
      </c>
      <c r="Z286" s="302">
        <v>0</v>
      </c>
      <c r="AA286" s="303">
        <v>0</v>
      </c>
      <c r="AB286" s="303">
        <v>0</v>
      </c>
      <c r="AC286" s="304">
        <v>0</v>
      </c>
      <c r="AD286" s="303">
        <v>0</v>
      </c>
      <c r="AE286" s="303">
        <v>0</v>
      </c>
      <c r="AF286" s="305">
        <v>0</v>
      </c>
    </row>
    <row r="287" spans="1:32" x14ac:dyDescent="0.35">
      <c r="A287" s="322">
        <v>2144</v>
      </c>
      <c r="B287" s="323">
        <v>1</v>
      </c>
      <c r="C287" s="324" t="s">
        <v>879</v>
      </c>
      <c r="D287" s="108">
        <v>4</v>
      </c>
      <c r="E287" s="299">
        <v>3337</v>
      </c>
      <c r="F287" s="299">
        <v>3665.5999999999995</v>
      </c>
      <c r="G287" s="299">
        <v>28568635.5093472</v>
      </c>
      <c r="H287" s="299">
        <v>7793.7133100576184</v>
      </c>
      <c r="I287" s="299">
        <v>3792.4</v>
      </c>
      <c r="J287" s="299">
        <v>2416876900</v>
      </c>
      <c r="K287" s="300">
        <v>637294.82649509539</v>
      </c>
      <c r="L287" s="301">
        <v>0</v>
      </c>
      <c r="M287" s="299">
        <v>0</v>
      </c>
      <c r="N287" s="299">
        <v>0</v>
      </c>
      <c r="O287" s="299">
        <v>0</v>
      </c>
      <c r="P287" s="299">
        <v>0</v>
      </c>
      <c r="Q287" s="299">
        <v>0</v>
      </c>
      <c r="R287" s="299">
        <v>0</v>
      </c>
      <c r="S287" s="299">
        <v>0</v>
      </c>
      <c r="T287" s="299">
        <v>0</v>
      </c>
      <c r="U287" s="302">
        <v>0</v>
      </c>
      <c r="V287" s="301">
        <v>0</v>
      </c>
      <c r="W287" s="299">
        <v>0</v>
      </c>
      <c r="X287" s="299">
        <v>0</v>
      </c>
      <c r="Y287" s="299">
        <v>0</v>
      </c>
      <c r="Z287" s="302">
        <v>0</v>
      </c>
      <c r="AA287" s="303">
        <v>0</v>
      </c>
      <c r="AB287" s="303">
        <v>0</v>
      </c>
      <c r="AC287" s="304">
        <v>0</v>
      </c>
      <c r="AD287" s="303">
        <v>0</v>
      </c>
      <c r="AE287" s="303">
        <v>0</v>
      </c>
      <c r="AF287" s="305">
        <v>0</v>
      </c>
    </row>
    <row r="288" spans="1:32" x14ac:dyDescent="0.35">
      <c r="A288" s="322">
        <v>2149</v>
      </c>
      <c r="B288" s="323">
        <v>1</v>
      </c>
      <c r="C288" s="324" t="s">
        <v>880</v>
      </c>
      <c r="D288" s="108">
        <v>5</v>
      </c>
      <c r="E288" s="299">
        <v>1280</v>
      </c>
      <c r="F288" s="299">
        <v>1408.9999999999998</v>
      </c>
      <c r="G288" s="299">
        <v>17737517.593363799</v>
      </c>
      <c r="H288" s="299">
        <v>12588.727887412209</v>
      </c>
      <c r="I288" s="299">
        <v>1295.2</v>
      </c>
      <c r="J288" s="299">
        <v>833932900</v>
      </c>
      <c r="K288" s="300">
        <v>643864.19085855468</v>
      </c>
      <c r="L288" s="301">
        <v>0</v>
      </c>
      <c r="M288" s="299">
        <v>0</v>
      </c>
      <c r="N288" s="299">
        <v>0</v>
      </c>
      <c r="O288" s="299">
        <v>0</v>
      </c>
      <c r="P288" s="299">
        <v>0</v>
      </c>
      <c r="Q288" s="299">
        <v>0</v>
      </c>
      <c r="R288" s="299">
        <v>0</v>
      </c>
      <c r="S288" s="299">
        <v>0</v>
      </c>
      <c r="T288" s="299">
        <v>0</v>
      </c>
      <c r="U288" s="302">
        <v>0</v>
      </c>
      <c r="V288" s="301">
        <v>0</v>
      </c>
      <c r="W288" s="299">
        <v>0</v>
      </c>
      <c r="X288" s="299">
        <v>0</v>
      </c>
      <c r="Y288" s="299">
        <v>0</v>
      </c>
      <c r="Z288" s="302">
        <v>0</v>
      </c>
      <c r="AA288" s="303">
        <v>0</v>
      </c>
      <c r="AB288" s="303">
        <v>0</v>
      </c>
      <c r="AC288" s="304">
        <v>0</v>
      </c>
      <c r="AD288" s="303">
        <v>0</v>
      </c>
      <c r="AE288" s="303">
        <v>0</v>
      </c>
      <c r="AF288" s="305">
        <v>0</v>
      </c>
    </row>
    <row r="289" spans="1:32" x14ac:dyDescent="0.35">
      <c r="A289" s="322">
        <v>2155</v>
      </c>
      <c r="B289" s="323">
        <v>1</v>
      </c>
      <c r="C289" s="324" t="s">
        <v>881</v>
      </c>
      <c r="D289" s="108">
        <v>5</v>
      </c>
      <c r="E289" s="299">
        <v>1058</v>
      </c>
      <c r="F289" s="299">
        <v>1153.9999999999998</v>
      </c>
      <c r="G289" s="299">
        <v>5574480.9867881397</v>
      </c>
      <c r="H289" s="299">
        <v>4830.5727788458762</v>
      </c>
      <c r="I289" s="299">
        <v>1381.8000000000002</v>
      </c>
      <c r="J289" s="299">
        <v>402427715</v>
      </c>
      <c r="K289" s="300">
        <v>291234.41525546386</v>
      </c>
      <c r="L289" s="301">
        <v>0</v>
      </c>
      <c r="M289" s="299">
        <v>0</v>
      </c>
      <c r="N289" s="299">
        <v>0</v>
      </c>
      <c r="O289" s="299">
        <v>0</v>
      </c>
      <c r="P289" s="299">
        <v>0</v>
      </c>
      <c r="Q289" s="299">
        <v>0</v>
      </c>
      <c r="R289" s="299">
        <v>0</v>
      </c>
      <c r="S289" s="299">
        <v>0</v>
      </c>
      <c r="T289" s="299">
        <v>0</v>
      </c>
      <c r="U289" s="302">
        <v>0</v>
      </c>
      <c r="V289" s="301">
        <v>0</v>
      </c>
      <c r="W289" s="299">
        <v>0</v>
      </c>
      <c r="X289" s="299">
        <v>0</v>
      </c>
      <c r="Y289" s="299">
        <v>0</v>
      </c>
      <c r="Z289" s="302">
        <v>0</v>
      </c>
      <c r="AA289" s="303">
        <v>0</v>
      </c>
      <c r="AB289" s="303">
        <v>0</v>
      </c>
      <c r="AC289" s="304">
        <v>0</v>
      </c>
      <c r="AD289" s="303">
        <v>0</v>
      </c>
      <c r="AE289" s="303">
        <v>0</v>
      </c>
      <c r="AF289" s="305">
        <v>0</v>
      </c>
    </row>
    <row r="290" spans="1:32" x14ac:dyDescent="0.35">
      <c r="A290" s="322">
        <v>2159</v>
      </c>
      <c r="B290" s="323">
        <v>1</v>
      </c>
      <c r="C290" s="324" t="s">
        <v>1016</v>
      </c>
      <c r="D290" s="108">
        <v>6</v>
      </c>
      <c r="E290" s="299">
        <v>474</v>
      </c>
      <c r="F290" s="299">
        <v>521.79999999999995</v>
      </c>
      <c r="G290" s="299">
        <v>12655278.617843101</v>
      </c>
      <c r="H290" s="299">
        <v>24253.12115339805</v>
      </c>
      <c r="I290" s="299">
        <v>656.4</v>
      </c>
      <c r="J290" s="299">
        <v>239456000</v>
      </c>
      <c r="K290" s="300">
        <v>364801.95003046922</v>
      </c>
      <c r="L290" s="301">
        <v>0</v>
      </c>
      <c r="M290" s="299">
        <v>0</v>
      </c>
      <c r="N290" s="299">
        <v>0</v>
      </c>
      <c r="O290" s="299">
        <v>0</v>
      </c>
      <c r="P290" s="299">
        <v>0</v>
      </c>
      <c r="Q290" s="299">
        <v>0</v>
      </c>
      <c r="R290" s="299">
        <v>0</v>
      </c>
      <c r="S290" s="299">
        <v>0</v>
      </c>
      <c r="T290" s="299">
        <v>0</v>
      </c>
      <c r="U290" s="302">
        <v>0</v>
      </c>
      <c r="V290" s="301">
        <v>0</v>
      </c>
      <c r="W290" s="299">
        <v>0</v>
      </c>
      <c r="X290" s="299">
        <v>0</v>
      </c>
      <c r="Y290" s="299">
        <v>0</v>
      </c>
      <c r="Z290" s="302">
        <v>0</v>
      </c>
      <c r="AA290" s="303">
        <v>0</v>
      </c>
      <c r="AB290" s="303">
        <v>0</v>
      </c>
      <c r="AC290" s="304">
        <v>0</v>
      </c>
      <c r="AD290" s="303">
        <v>0</v>
      </c>
      <c r="AE290" s="303">
        <v>0</v>
      </c>
      <c r="AF290" s="305">
        <v>0</v>
      </c>
    </row>
    <row r="291" spans="1:32" x14ac:dyDescent="0.35">
      <c r="A291" s="322">
        <v>2164</v>
      </c>
      <c r="B291" s="323">
        <v>1</v>
      </c>
      <c r="C291" s="324" t="s">
        <v>539</v>
      </c>
      <c r="D291" s="108">
        <v>5</v>
      </c>
      <c r="E291" s="299">
        <v>1614</v>
      </c>
      <c r="F291" s="299">
        <v>1758</v>
      </c>
      <c r="G291" s="299">
        <v>10890335.309245599</v>
      </c>
      <c r="H291" s="299">
        <v>6194.729982506029</v>
      </c>
      <c r="I291" s="299">
        <v>1483.9999999999998</v>
      </c>
      <c r="J291" s="299">
        <v>510490700</v>
      </c>
      <c r="K291" s="300">
        <v>343996.42857142864</v>
      </c>
      <c r="L291" s="301">
        <v>0</v>
      </c>
      <c r="M291" s="299">
        <v>0</v>
      </c>
      <c r="N291" s="299">
        <v>0</v>
      </c>
      <c r="O291" s="299">
        <v>0</v>
      </c>
      <c r="P291" s="299">
        <v>0</v>
      </c>
      <c r="Q291" s="299">
        <v>0</v>
      </c>
      <c r="R291" s="299">
        <v>0</v>
      </c>
      <c r="S291" s="299">
        <v>0</v>
      </c>
      <c r="T291" s="299">
        <v>0</v>
      </c>
      <c r="U291" s="302">
        <v>0</v>
      </c>
      <c r="V291" s="301">
        <v>0</v>
      </c>
      <c r="W291" s="299">
        <v>0</v>
      </c>
      <c r="X291" s="299">
        <v>0</v>
      </c>
      <c r="Y291" s="299">
        <v>0</v>
      </c>
      <c r="Z291" s="302">
        <v>0</v>
      </c>
      <c r="AA291" s="303">
        <v>0</v>
      </c>
      <c r="AB291" s="303">
        <v>0</v>
      </c>
      <c r="AC291" s="304">
        <v>0</v>
      </c>
      <c r="AD291" s="303">
        <v>0</v>
      </c>
      <c r="AE291" s="303">
        <v>0</v>
      </c>
      <c r="AF291" s="305">
        <v>0</v>
      </c>
    </row>
    <row r="292" spans="1:32" x14ac:dyDescent="0.35">
      <c r="A292" s="322">
        <v>2165</v>
      </c>
      <c r="B292" s="323">
        <v>1</v>
      </c>
      <c r="C292" s="324" t="s">
        <v>882</v>
      </c>
      <c r="D292" s="108">
        <v>5</v>
      </c>
      <c r="E292" s="299">
        <v>939</v>
      </c>
      <c r="F292" s="299">
        <v>1033.8000000000002</v>
      </c>
      <c r="G292" s="299">
        <v>8645642.1810635701</v>
      </c>
      <c r="H292" s="299">
        <v>8362.9736709843</v>
      </c>
      <c r="I292" s="299">
        <v>955.8</v>
      </c>
      <c r="J292" s="299">
        <v>478823725</v>
      </c>
      <c r="K292" s="300">
        <v>500966.4417242101</v>
      </c>
      <c r="L292" s="301">
        <v>249077.61253841501</v>
      </c>
      <c r="M292" s="299">
        <v>0</v>
      </c>
      <c r="N292" s="299">
        <v>1956.708249999996</v>
      </c>
      <c r="O292" s="299">
        <v>30869.700744427275</v>
      </c>
      <c r="P292" s="299">
        <v>3039.9185429968202</v>
      </c>
      <c r="Q292" s="299">
        <v>0</v>
      </c>
      <c r="R292" s="299">
        <v>0</v>
      </c>
      <c r="S292" s="299">
        <v>1499.5815225952804</v>
      </c>
      <c r="T292" s="299">
        <v>482.33968010586125</v>
      </c>
      <c r="U292" s="302">
        <v>286925.86127854022</v>
      </c>
      <c r="V292" s="301">
        <v>19561</v>
      </c>
      <c r="W292" s="299">
        <v>838.58924999999726</v>
      </c>
      <c r="X292" s="299">
        <v>6847.6814570029965</v>
      </c>
      <c r="Y292" s="299">
        <v>0</v>
      </c>
      <c r="Z292" s="302">
        <v>27247.270707002994</v>
      </c>
      <c r="AA292" s="303">
        <v>314173.13198554324</v>
      </c>
      <c r="AB292" s="303">
        <v>27247.270707002994</v>
      </c>
      <c r="AC292" s="304">
        <v>286925.86127854022</v>
      </c>
      <c r="AD292" s="303">
        <v>334.58267517097255</v>
      </c>
      <c r="AE292" s="303">
        <v>29.01732769648881</v>
      </c>
      <c r="AF292" s="305">
        <v>305.5653474744837</v>
      </c>
    </row>
    <row r="293" spans="1:32" x14ac:dyDescent="0.35">
      <c r="A293" s="322">
        <v>2167</v>
      </c>
      <c r="B293" s="323">
        <v>1</v>
      </c>
      <c r="C293" s="324" t="s">
        <v>883</v>
      </c>
      <c r="D293" s="108">
        <v>6</v>
      </c>
      <c r="E293" s="299">
        <v>629</v>
      </c>
      <c r="F293" s="299">
        <v>686.4</v>
      </c>
      <c r="G293" s="299">
        <v>7581578.5809952896</v>
      </c>
      <c r="H293" s="299">
        <v>11045.423340610854</v>
      </c>
      <c r="I293" s="299">
        <v>455</v>
      </c>
      <c r="J293" s="299">
        <v>186606700</v>
      </c>
      <c r="K293" s="300">
        <v>410124.61538461538</v>
      </c>
      <c r="L293" s="301">
        <v>0</v>
      </c>
      <c r="M293" s="299">
        <v>0</v>
      </c>
      <c r="N293" s="299">
        <v>0</v>
      </c>
      <c r="O293" s="299">
        <v>0</v>
      </c>
      <c r="P293" s="299">
        <v>0</v>
      </c>
      <c r="Q293" s="299">
        <v>0</v>
      </c>
      <c r="R293" s="299">
        <v>0</v>
      </c>
      <c r="S293" s="299">
        <v>0</v>
      </c>
      <c r="T293" s="299">
        <v>0</v>
      </c>
      <c r="U293" s="302">
        <v>0</v>
      </c>
      <c r="V293" s="301">
        <v>0</v>
      </c>
      <c r="W293" s="299">
        <v>0</v>
      </c>
      <c r="X293" s="299">
        <v>0</v>
      </c>
      <c r="Y293" s="299">
        <v>0</v>
      </c>
      <c r="Z293" s="302">
        <v>0</v>
      </c>
      <c r="AA293" s="303">
        <v>0</v>
      </c>
      <c r="AB293" s="303">
        <v>0</v>
      </c>
      <c r="AC293" s="304">
        <v>0</v>
      </c>
      <c r="AD293" s="303">
        <v>0</v>
      </c>
      <c r="AE293" s="303">
        <v>0</v>
      </c>
      <c r="AF293" s="305">
        <v>0</v>
      </c>
    </row>
    <row r="294" spans="1:32" x14ac:dyDescent="0.35">
      <c r="A294" s="322">
        <v>2168</v>
      </c>
      <c r="B294" s="323">
        <v>1</v>
      </c>
      <c r="C294" s="324" t="s">
        <v>1032</v>
      </c>
      <c r="D294" s="108">
        <v>6</v>
      </c>
      <c r="E294" s="299">
        <v>850</v>
      </c>
      <c r="F294" s="299">
        <v>932.99999999999989</v>
      </c>
      <c r="G294" s="299">
        <v>11131362.292395899</v>
      </c>
      <c r="H294" s="299">
        <v>11930.720570627975</v>
      </c>
      <c r="I294" s="299">
        <v>908.40000000000009</v>
      </c>
      <c r="J294" s="299">
        <v>372819060</v>
      </c>
      <c r="K294" s="300">
        <v>410412.87978863931</v>
      </c>
      <c r="L294" s="301">
        <v>0</v>
      </c>
      <c r="M294" s="299">
        <v>0</v>
      </c>
      <c r="N294" s="299">
        <v>0</v>
      </c>
      <c r="O294" s="299">
        <v>0</v>
      </c>
      <c r="P294" s="299">
        <v>0</v>
      </c>
      <c r="Q294" s="299">
        <v>0</v>
      </c>
      <c r="R294" s="299">
        <v>0</v>
      </c>
      <c r="S294" s="299">
        <v>0</v>
      </c>
      <c r="T294" s="299">
        <v>0</v>
      </c>
      <c r="U294" s="302">
        <v>0</v>
      </c>
      <c r="V294" s="301">
        <v>0</v>
      </c>
      <c r="W294" s="299">
        <v>0</v>
      </c>
      <c r="X294" s="299">
        <v>0</v>
      </c>
      <c r="Y294" s="299">
        <v>0</v>
      </c>
      <c r="Z294" s="302">
        <v>0</v>
      </c>
      <c r="AA294" s="303">
        <v>0</v>
      </c>
      <c r="AB294" s="303">
        <v>0</v>
      </c>
      <c r="AC294" s="304">
        <v>0</v>
      </c>
      <c r="AD294" s="303">
        <v>0</v>
      </c>
      <c r="AE294" s="303">
        <v>0</v>
      </c>
      <c r="AF294" s="305">
        <v>0</v>
      </c>
    </row>
    <row r="295" spans="1:32" x14ac:dyDescent="0.35">
      <c r="A295" s="322">
        <v>2169</v>
      </c>
      <c r="B295" s="323">
        <v>1</v>
      </c>
      <c r="C295" s="324" t="s">
        <v>884</v>
      </c>
      <c r="D295" s="108">
        <v>6</v>
      </c>
      <c r="E295" s="299">
        <v>734</v>
      </c>
      <c r="F295" s="299">
        <v>800.6</v>
      </c>
      <c r="G295" s="299">
        <v>12457265.3609119</v>
      </c>
      <c r="H295" s="299">
        <v>15559.911767314388</v>
      </c>
      <c r="I295" s="299">
        <v>788.40000000000009</v>
      </c>
      <c r="J295" s="299">
        <v>271282600</v>
      </c>
      <c r="K295" s="300">
        <v>344092.59259259253</v>
      </c>
      <c r="L295" s="301">
        <v>0</v>
      </c>
      <c r="M295" s="299">
        <v>0</v>
      </c>
      <c r="N295" s="299">
        <v>0</v>
      </c>
      <c r="O295" s="299">
        <v>0</v>
      </c>
      <c r="P295" s="299">
        <v>0</v>
      </c>
      <c r="Q295" s="299">
        <v>0</v>
      </c>
      <c r="R295" s="299">
        <v>0</v>
      </c>
      <c r="S295" s="299">
        <v>0</v>
      </c>
      <c r="T295" s="299">
        <v>0</v>
      </c>
      <c r="U295" s="302">
        <v>0</v>
      </c>
      <c r="V295" s="301">
        <v>0</v>
      </c>
      <c r="W295" s="299">
        <v>0</v>
      </c>
      <c r="X295" s="299">
        <v>0</v>
      </c>
      <c r="Y295" s="299">
        <v>0</v>
      </c>
      <c r="Z295" s="302">
        <v>0</v>
      </c>
      <c r="AA295" s="303">
        <v>0</v>
      </c>
      <c r="AB295" s="303">
        <v>0</v>
      </c>
      <c r="AC295" s="304">
        <v>0</v>
      </c>
      <c r="AD295" s="303">
        <v>0</v>
      </c>
      <c r="AE295" s="303">
        <v>0</v>
      </c>
      <c r="AF295" s="305">
        <v>0</v>
      </c>
    </row>
    <row r="296" spans="1:32" x14ac:dyDescent="0.35">
      <c r="A296" s="322">
        <v>2170</v>
      </c>
      <c r="B296" s="323">
        <v>1</v>
      </c>
      <c r="C296" s="324" t="s">
        <v>885</v>
      </c>
      <c r="D296" s="108">
        <v>5</v>
      </c>
      <c r="E296" s="299">
        <v>999</v>
      </c>
      <c r="F296" s="299">
        <v>1103.8</v>
      </c>
      <c r="G296" s="299">
        <v>12704569.7017236</v>
      </c>
      <c r="H296" s="299">
        <v>11509.847528287371</v>
      </c>
      <c r="I296" s="299">
        <v>1481.2</v>
      </c>
      <c r="J296" s="299">
        <v>654443495</v>
      </c>
      <c r="K296" s="300">
        <v>441833.30745341611</v>
      </c>
      <c r="L296" s="301">
        <v>0</v>
      </c>
      <c r="M296" s="299">
        <v>0</v>
      </c>
      <c r="N296" s="299">
        <v>0</v>
      </c>
      <c r="O296" s="299">
        <v>0</v>
      </c>
      <c r="P296" s="299">
        <v>0</v>
      </c>
      <c r="Q296" s="299">
        <v>0</v>
      </c>
      <c r="R296" s="299">
        <v>0</v>
      </c>
      <c r="S296" s="299">
        <v>0</v>
      </c>
      <c r="T296" s="299">
        <v>0</v>
      </c>
      <c r="U296" s="302">
        <v>0</v>
      </c>
      <c r="V296" s="301">
        <v>0</v>
      </c>
      <c r="W296" s="299">
        <v>0</v>
      </c>
      <c r="X296" s="299">
        <v>0</v>
      </c>
      <c r="Y296" s="299">
        <v>0</v>
      </c>
      <c r="Z296" s="302">
        <v>0</v>
      </c>
      <c r="AA296" s="303">
        <v>0</v>
      </c>
      <c r="AB296" s="303">
        <v>0</v>
      </c>
      <c r="AC296" s="304">
        <v>0</v>
      </c>
      <c r="AD296" s="303">
        <v>0</v>
      </c>
      <c r="AE296" s="303">
        <v>0</v>
      </c>
      <c r="AF296" s="305">
        <v>0</v>
      </c>
    </row>
    <row r="297" spans="1:32" x14ac:dyDescent="0.35">
      <c r="A297" s="322">
        <v>2171</v>
      </c>
      <c r="B297" s="323">
        <v>1</v>
      </c>
      <c r="C297" s="324" t="s">
        <v>886</v>
      </c>
      <c r="D297" s="108">
        <v>6</v>
      </c>
      <c r="E297" s="299">
        <v>225</v>
      </c>
      <c r="F297" s="299">
        <v>244.2</v>
      </c>
      <c r="G297" s="299">
        <v>10606097.416551201</v>
      </c>
      <c r="H297" s="299">
        <v>43432.012352789519</v>
      </c>
      <c r="I297" s="299">
        <v>265.8</v>
      </c>
      <c r="J297" s="299">
        <v>248301575</v>
      </c>
      <c r="K297" s="300">
        <v>934166.94883370947</v>
      </c>
      <c r="L297" s="301">
        <v>0</v>
      </c>
      <c r="M297" s="299">
        <v>0</v>
      </c>
      <c r="N297" s="299">
        <v>0</v>
      </c>
      <c r="O297" s="299">
        <v>0</v>
      </c>
      <c r="P297" s="299">
        <v>0</v>
      </c>
      <c r="Q297" s="299">
        <v>0</v>
      </c>
      <c r="R297" s="299">
        <v>0</v>
      </c>
      <c r="S297" s="299">
        <v>0</v>
      </c>
      <c r="T297" s="299">
        <v>0</v>
      </c>
      <c r="U297" s="302">
        <v>0</v>
      </c>
      <c r="V297" s="301">
        <v>0</v>
      </c>
      <c r="W297" s="299">
        <v>0</v>
      </c>
      <c r="X297" s="299">
        <v>0</v>
      </c>
      <c r="Y297" s="299">
        <v>0</v>
      </c>
      <c r="Z297" s="302">
        <v>0</v>
      </c>
      <c r="AA297" s="303">
        <v>0</v>
      </c>
      <c r="AB297" s="303">
        <v>0</v>
      </c>
      <c r="AC297" s="304">
        <v>0</v>
      </c>
      <c r="AD297" s="303">
        <v>0</v>
      </c>
      <c r="AE297" s="303">
        <v>0</v>
      </c>
      <c r="AF297" s="305">
        <v>0</v>
      </c>
    </row>
    <row r="298" spans="1:32" x14ac:dyDescent="0.35">
      <c r="A298" s="322">
        <v>2172</v>
      </c>
      <c r="B298" s="323">
        <v>1</v>
      </c>
      <c r="C298" s="324" t="s">
        <v>887</v>
      </c>
      <c r="D298" s="108">
        <v>6</v>
      </c>
      <c r="E298" s="299">
        <v>726</v>
      </c>
      <c r="F298" s="299">
        <v>800.19999999999993</v>
      </c>
      <c r="G298" s="299">
        <v>11459413.2584661</v>
      </c>
      <c r="H298" s="299">
        <v>14320.686401482257</v>
      </c>
      <c r="I298" s="299">
        <v>867.8</v>
      </c>
      <c r="J298" s="299">
        <v>462445300</v>
      </c>
      <c r="K298" s="300">
        <v>532893.86955519707</v>
      </c>
      <c r="L298" s="301">
        <v>0</v>
      </c>
      <c r="M298" s="299">
        <v>0</v>
      </c>
      <c r="N298" s="299">
        <v>0</v>
      </c>
      <c r="O298" s="299">
        <v>0</v>
      </c>
      <c r="P298" s="299">
        <v>0</v>
      </c>
      <c r="Q298" s="299">
        <v>0</v>
      </c>
      <c r="R298" s="299">
        <v>0</v>
      </c>
      <c r="S298" s="299">
        <v>0</v>
      </c>
      <c r="T298" s="299">
        <v>0</v>
      </c>
      <c r="U298" s="302">
        <v>0</v>
      </c>
      <c r="V298" s="301">
        <v>0</v>
      </c>
      <c r="W298" s="299">
        <v>0</v>
      </c>
      <c r="X298" s="299">
        <v>0</v>
      </c>
      <c r="Y298" s="299">
        <v>0</v>
      </c>
      <c r="Z298" s="302">
        <v>0</v>
      </c>
      <c r="AA298" s="303">
        <v>0</v>
      </c>
      <c r="AB298" s="303">
        <v>0</v>
      </c>
      <c r="AC298" s="304">
        <v>0</v>
      </c>
      <c r="AD298" s="303">
        <v>0</v>
      </c>
      <c r="AE298" s="303">
        <v>0</v>
      </c>
      <c r="AF298" s="305">
        <v>0</v>
      </c>
    </row>
    <row r="299" spans="1:32" x14ac:dyDescent="0.35">
      <c r="A299" s="322">
        <v>2174</v>
      </c>
      <c r="B299" s="323">
        <v>1</v>
      </c>
      <c r="C299" s="324" t="s">
        <v>888</v>
      </c>
      <c r="D299" s="108">
        <v>6</v>
      </c>
      <c r="E299" s="299">
        <v>938</v>
      </c>
      <c r="F299" s="299">
        <v>1026.5999999999999</v>
      </c>
      <c r="G299" s="299">
        <v>17333236.144626599</v>
      </c>
      <c r="H299" s="299">
        <v>16884.118590129165</v>
      </c>
      <c r="I299" s="299">
        <v>1213.2</v>
      </c>
      <c r="J299" s="299">
        <v>673603975</v>
      </c>
      <c r="K299" s="300">
        <v>555229.12545334653</v>
      </c>
      <c r="L299" s="301">
        <v>0</v>
      </c>
      <c r="M299" s="299">
        <v>0</v>
      </c>
      <c r="N299" s="299">
        <v>0</v>
      </c>
      <c r="O299" s="299">
        <v>0</v>
      </c>
      <c r="P299" s="299">
        <v>0</v>
      </c>
      <c r="Q299" s="299">
        <v>0</v>
      </c>
      <c r="R299" s="299">
        <v>0</v>
      </c>
      <c r="S299" s="299">
        <v>0</v>
      </c>
      <c r="T299" s="299">
        <v>0</v>
      </c>
      <c r="U299" s="302">
        <v>0</v>
      </c>
      <c r="V299" s="301">
        <v>0</v>
      </c>
      <c r="W299" s="299">
        <v>0</v>
      </c>
      <c r="X299" s="299">
        <v>0</v>
      </c>
      <c r="Y299" s="299">
        <v>0</v>
      </c>
      <c r="Z299" s="302">
        <v>0</v>
      </c>
      <c r="AA299" s="303">
        <v>0</v>
      </c>
      <c r="AB299" s="303">
        <v>0</v>
      </c>
      <c r="AC299" s="304">
        <v>0</v>
      </c>
      <c r="AD299" s="303">
        <v>0</v>
      </c>
      <c r="AE299" s="303">
        <v>0</v>
      </c>
      <c r="AF299" s="305">
        <v>0</v>
      </c>
    </row>
    <row r="300" spans="1:32" x14ac:dyDescent="0.35">
      <c r="A300" s="322">
        <v>2176</v>
      </c>
      <c r="B300" s="323">
        <v>1</v>
      </c>
      <c r="C300" s="324" t="s">
        <v>889</v>
      </c>
      <c r="D300" s="108">
        <v>6</v>
      </c>
      <c r="E300" s="299">
        <v>545.79999999999995</v>
      </c>
      <c r="F300" s="299">
        <v>590.40000000000009</v>
      </c>
      <c r="G300" s="299">
        <v>10425033.568976101</v>
      </c>
      <c r="H300" s="299">
        <v>17657.577183225101</v>
      </c>
      <c r="I300" s="299">
        <v>554.4</v>
      </c>
      <c r="J300" s="299">
        <v>205409600</v>
      </c>
      <c r="K300" s="300">
        <v>370507.93650793651</v>
      </c>
      <c r="L300" s="301">
        <v>26621.305761831689</v>
      </c>
      <c r="M300" s="299">
        <v>0</v>
      </c>
      <c r="N300" s="299">
        <v>0</v>
      </c>
      <c r="O300" s="299">
        <v>2477.4289341982221</v>
      </c>
      <c r="P300" s="299">
        <v>0</v>
      </c>
      <c r="Q300" s="299">
        <v>0</v>
      </c>
      <c r="R300" s="299">
        <v>0</v>
      </c>
      <c r="S300" s="299">
        <v>149.84288849914418</v>
      </c>
      <c r="T300" s="299">
        <v>48.196893477142197</v>
      </c>
      <c r="U300" s="302">
        <v>29296.774478006198</v>
      </c>
      <c r="V300" s="301">
        <v>6164</v>
      </c>
      <c r="W300" s="299">
        <v>0</v>
      </c>
      <c r="X300" s="299">
        <v>988</v>
      </c>
      <c r="Y300" s="299">
        <v>0</v>
      </c>
      <c r="Z300" s="302">
        <v>7152</v>
      </c>
      <c r="AA300" s="303">
        <v>36448.774478006198</v>
      </c>
      <c r="AB300" s="303">
        <v>7152</v>
      </c>
      <c r="AC300" s="304">
        <v>29296.774478006198</v>
      </c>
      <c r="AD300" s="303">
        <v>66.780458919029314</v>
      </c>
      <c r="AE300" s="303">
        <v>13.103700989373397</v>
      </c>
      <c r="AF300" s="305">
        <v>53.676757929655921</v>
      </c>
    </row>
    <row r="301" spans="1:32" x14ac:dyDescent="0.35">
      <c r="A301" s="322">
        <v>2180</v>
      </c>
      <c r="B301" s="323">
        <v>1</v>
      </c>
      <c r="C301" s="324" t="s">
        <v>890</v>
      </c>
      <c r="D301" s="108">
        <v>6</v>
      </c>
      <c r="E301" s="299">
        <v>744</v>
      </c>
      <c r="F301" s="299">
        <v>810.6</v>
      </c>
      <c r="G301" s="299">
        <v>14144373.250938701</v>
      </c>
      <c r="H301" s="299">
        <v>17449.263818083764</v>
      </c>
      <c r="I301" s="299">
        <v>792.4</v>
      </c>
      <c r="J301" s="299">
        <v>259922050</v>
      </c>
      <c r="K301" s="300">
        <v>328018.74053508329</v>
      </c>
      <c r="L301" s="301">
        <v>0</v>
      </c>
      <c r="M301" s="299">
        <v>0</v>
      </c>
      <c r="N301" s="299">
        <v>0</v>
      </c>
      <c r="O301" s="299">
        <v>0</v>
      </c>
      <c r="P301" s="299">
        <v>0</v>
      </c>
      <c r="Q301" s="299">
        <v>0</v>
      </c>
      <c r="R301" s="299">
        <v>0</v>
      </c>
      <c r="S301" s="299">
        <v>0</v>
      </c>
      <c r="T301" s="299">
        <v>0</v>
      </c>
      <c r="U301" s="302">
        <v>0</v>
      </c>
      <c r="V301" s="301">
        <v>0</v>
      </c>
      <c r="W301" s="299">
        <v>0</v>
      </c>
      <c r="X301" s="299">
        <v>0</v>
      </c>
      <c r="Y301" s="299">
        <v>0</v>
      </c>
      <c r="Z301" s="302">
        <v>0</v>
      </c>
      <c r="AA301" s="303">
        <v>0</v>
      </c>
      <c r="AB301" s="303">
        <v>0</v>
      </c>
      <c r="AC301" s="304">
        <v>0</v>
      </c>
      <c r="AD301" s="303">
        <v>0</v>
      </c>
      <c r="AE301" s="303">
        <v>0</v>
      </c>
      <c r="AF301" s="305">
        <v>0</v>
      </c>
    </row>
    <row r="302" spans="1:32" x14ac:dyDescent="0.35">
      <c r="A302" s="322">
        <v>2184</v>
      </c>
      <c r="B302" s="323">
        <v>1</v>
      </c>
      <c r="C302" s="324" t="s">
        <v>891</v>
      </c>
      <c r="D302" s="108">
        <v>5</v>
      </c>
      <c r="E302" s="299">
        <v>1193</v>
      </c>
      <c r="F302" s="299">
        <v>1308.3999999999999</v>
      </c>
      <c r="G302" s="299">
        <v>16953541.396749601</v>
      </c>
      <c r="H302" s="299">
        <v>12957.460560034853</v>
      </c>
      <c r="I302" s="299">
        <v>1331.6000000000001</v>
      </c>
      <c r="J302" s="299">
        <v>476549400</v>
      </c>
      <c r="K302" s="300">
        <v>357877.29047762085</v>
      </c>
      <c r="L302" s="301">
        <v>0</v>
      </c>
      <c r="M302" s="299">
        <v>0</v>
      </c>
      <c r="N302" s="299">
        <v>0</v>
      </c>
      <c r="O302" s="299">
        <v>0</v>
      </c>
      <c r="P302" s="299">
        <v>0</v>
      </c>
      <c r="Q302" s="299">
        <v>0</v>
      </c>
      <c r="R302" s="299">
        <v>0</v>
      </c>
      <c r="S302" s="299">
        <v>0</v>
      </c>
      <c r="T302" s="299">
        <v>0</v>
      </c>
      <c r="U302" s="302">
        <v>0</v>
      </c>
      <c r="V302" s="301">
        <v>0</v>
      </c>
      <c r="W302" s="299">
        <v>0</v>
      </c>
      <c r="X302" s="299">
        <v>0</v>
      </c>
      <c r="Y302" s="299">
        <v>0</v>
      </c>
      <c r="Z302" s="302">
        <v>0</v>
      </c>
      <c r="AA302" s="303">
        <v>0</v>
      </c>
      <c r="AB302" s="303">
        <v>0</v>
      </c>
      <c r="AC302" s="304">
        <v>0</v>
      </c>
      <c r="AD302" s="303">
        <v>0</v>
      </c>
      <c r="AE302" s="303">
        <v>0</v>
      </c>
      <c r="AF302" s="305">
        <v>0</v>
      </c>
    </row>
    <row r="303" spans="1:32" x14ac:dyDescent="0.35">
      <c r="A303" s="322">
        <v>2190</v>
      </c>
      <c r="B303" s="323">
        <v>1</v>
      </c>
      <c r="C303" s="324" t="s">
        <v>5</v>
      </c>
      <c r="D303" s="108">
        <v>6</v>
      </c>
      <c r="E303" s="299">
        <v>645</v>
      </c>
      <c r="F303" s="299">
        <v>712</v>
      </c>
      <c r="G303" s="299">
        <v>16001664.5454052</v>
      </c>
      <c r="H303" s="299">
        <v>22474.247957029776</v>
      </c>
      <c r="I303" s="299">
        <v>1050.3999999999999</v>
      </c>
      <c r="J303" s="299">
        <v>385701150</v>
      </c>
      <c r="K303" s="300">
        <v>367194.54493526282</v>
      </c>
      <c r="L303" s="301">
        <v>0</v>
      </c>
      <c r="M303" s="299">
        <v>0</v>
      </c>
      <c r="N303" s="299">
        <v>0</v>
      </c>
      <c r="O303" s="299">
        <v>0</v>
      </c>
      <c r="P303" s="299">
        <v>0</v>
      </c>
      <c r="Q303" s="299">
        <v>0</v>
      </c>
      <c r="R303" s="299">
        <v>0</v>
      </c>
      <c r="S303" s="299">
        <v>0</v>
      </c>
      <c r="T303" s="299">
        <v>0</v>
      </c>
      <c r="U303" s="302">
        <v>0</v>
      </c>
      <c r="V303" s="301">
        <v>0</v>
      </c>
      <c r="W303" s="299">
        <v>0</v>
      </c>
      <c r="X303" s="299">
        <v>0</v>
      </c>
      <c r="Y303" s="299">
        <v>0</v>
      </c>
      <c r="Z303" s="302">
        <v>0</v>
      </c>
      <c r="AA303" s="303">
        <v>0</v>
      </c>
      <c r="AB303" s="303">
        <v>0</v>
      </c>
      <c r="AC303" s="304">
        <v>0</v>
      </c>
      <c r="AD303" s="303">
        <v>0</v>
      </c>
      <c r="AE303" s="303">
        <v>0</v>
      </c>
      <c r="AF303" s="305">
        <v>0</v>
      </c>
    </row>
    <row r="304" spans="1:32" x14ac:dyDescent="0.35">
      <c r="A304" s="322">
        <v>2198</v>
      </c>
      <c r="B304" s="323">
        <v>1</v>
      </c>
      <c r="C304" s="324" t="s">
        <v>6</v>
      </c>
      <c r="D304" s="108">
        <v>6</v>
      </c>
      <c r="E304" s="299">
        <v>572</v>
      </c>
      <c r="F304" s="299">
        <v>626.6</v>
      </c>
      <c r="G304" s="299">
        <v>9450549.3672655392</v>
      </c>
      <c r="H304" s="299">
        <v>15082.268380570602</v>
      </c>
      <c r="I304" s="299">
        <v>744.2</v>
      </c>
      <c r="J304" s="299">
        <v>317792750</v>
      </c>
      <c r="K304" s="300">
        <v>427026.00107497984</v>
      </c>
      <c r="L304" s="301">
        <v>0</v>
      </c>
      <c r="M304" s="299">
        <v>0</v>
      </c>
      <c r="N304" s="299">
        <v>0</v>
      </c>
      <c r="O304" s="299">
        <v>0</v>
      </c>
      <c r="P304" s="299">
        <v>0</v>
      </c>
      <c r="Q304" s="299">
        <v>0</v>
      </c>
      <c r="R304" s="299">
        <v>0</v>
      </c>
      <c r="S304" s="299">
        <v>0</v>
      </c>
      <c r="T304" s="299">
        <v>0</v>
      </c>
      <c r="U304" s="302">
        <v>0</v>
      </c>
      <c r="V304" s="301">
        <v>0</v>
      </c>
      <c r="W304" s="299">
        <v>0</v>
      </c>
      <c r="X304" s="299">
        <v>0</v>
      </c>
      <c r="Y304" s="299">
        <v>0</v>
      </c>
      <c r="Z304" s="302">
        <v>0</v>
      </c>
      <c r="AA304" s="303">
        <v>0</v>
      </c>
      <c r="AB304" s="303">
        <v>0</v>
      </c>
      <c r="AC304" s="304">
        <v>0</v>
      </c>
      <c r="AD304" s="303">
        <v>0</v>
      </c>
      <c r="AE304" s="303">
        <v>0</v>
      </c>
      <c r="AF304" s="305">
        <v>0</v>
      </c>
    </row>
    <row r="305" spans="1:32" x14ac:dyDescent="0.35">
      <c r="A305" s="322">
        <v>2215</v>
      </c>
      <c r="B305" s="323">
        <v>1</v>
      </c>
      <c r="C305" s="324" t="s">
        <v>892</v>
      </c>
      <c r="D305" s="108">
        <v>6</v>
      </c>
      <c r="E305" s="299">
        <v>259.60000000000002</v>
      </c>
      <c r="F305" s="299">
        <v>284.39999999999998</v>
      </c>
      <c r="G305" s="299">
        <v>4699155.3633051496</v>
      </c>
      <c r="H305" s="299">
        <v>16523.049800651021</v>
      </c>
      <c r="I305" s="299">
        <v>360.2</v>
      </c>
      <c r="J305" s="299">
        <v>90570500</v>
      </c>
      <c r="K305" s="300">
        <v>251445.03053858969</v>
      </c>
      <c r="L305" s="301">
        <v>0</v>
      </c>
      <c r="M305" s="299">
        <v>0</v>
      </c>
      <c r="N305" s="299">
        <v>0</v>
      </c>
      <c r="O305" s="299">
        <v>0</v>
      </c>
      <c r="P305" s="299">
        <v>0</v>
      </c>
      <c r="Q305" s="299">
        <v>0</v>
      </c>
      <c r="R305" s="299">
        <v>0</v>
      </c>
      <c r="S305" s="299">
        <v>0</v>
      </c>
      <c r="T305" s="299">
        <v>0</v>
      </c>
      <c r="U305" s="302">
        <v>0</v>
      </c>
      <c r="V305" s="301">
        <v>0</v>
      </c>
      <c r="W305" s="299">
        <v>0</v>
      </c>
      <c r="X305" s="299">
        <v>0</v>
      </c>
      <c r="Y305" s="299">
        <v>0</v>
      </c>
      <c r="Z305" s="302">
        <v>0</v>
      </c>
      <c r="AA305" s="303">
        <v>0</v>
      </c>
      <c r="AB305" s="303">
        <v>0</v>
      </c>
      <c r="AC305" s="304">
        <v>0</v>
      </c>
      <c r="AD305" s="303">
        <v>0</v>
      </c>
      <c r="AE305" s="303">
        <v>0</v>
      </c>
      <c r="AF305" s="305">
        <v>0</v>
      </c>
    </row>
    <row r="306" spans="1:32" x14ac:dyDescent="0.35">
      <c r="A306" s="322">
        <v>2310</v>
      </c>
      <c r="B306" s="323">
        <v>1</v>
      </c>
      <c r="C306" s="324" t="s">
        <v>893</v>
      </c>
      <c r="D306" s="108">
        <v>5</v>
      </c>
      <c r="E306" s="299">
        <v>1105</v>
      </c>
      <c r="F306" s="299">
        <v>1215.8000000000002</v>
      </c>
      <c r="G306" s="299">
        <v>13530865.0735905</v>
      </c>
      <c r="H306" s="299">
        <v>11129.186604367904</v>
      </c>
      <c r="I306" s="299">
        <v>1289.8</v>
      </c>
      <c r="J306" s="299">
        <v>535830050</v>
      </c>
      <c r="K306" s="300">
        <v>415436.54054892232</v>
      </c>
      <c r="L306" s="301">
        <v>0</v>
      </c>
      <c r="M306" s="299">
        <v>0</v>
      </c>
      <c r="N306" s="299">
        <v>0</v>
      </c>
      <c r="O306" s="299">
        <v>0</v>
      </c>
      <c r="P306" s="299">
        <v>0</v>
      </c>
      <c r="Q306" s="299">
        <v>0</v>
      </c>
      <c r="R306" s="299">
        <v>0</v>
      </c>
      <c r="S306" s="299">
        <v>0</v>
      </c>
      <c r="T306" s="299">
        <v>0</v>
      </c>
      <c r="U306" s="302">
        <v>0</v>
      </c>
      <c r="V306" s="301">
        <v>0</v>
      </c>
      <c r="W306" s="299">
        <v>0</v>
      </c>
      <c r="X306" s="299">
        <v>0</v>
      </c>
      <c r="Y306" s="299">
        <v>0</v>
      </c>
      <c r="Z306" s="302">
        <v>0</v>
      </c>
      <c r="AA306" s="303">
        <v>0</v>
      </c>
      <c r="AB306" s="303">
        <v>0</v>
      </c>
      <c r="AC306" s="304">
        <v>0</v>
      </c>
      <c r="AD306" s="303">
        <v>0</v>
      </c>
      <c r="AE306" s="303">
        <v>0</v>
      </c>
      <c r="AF306" s="305">
        <v>0</v>
      </c>
    </row>
    <row r="307" spans="1:32" x14ac:dyDescent="0.35">
      <c r="A307" s="322">
        <v>2311</v>
      </c>
      <c r="B307" s="323">
        <v>1</v>
      </c>
      <c r="C307" s="324" t="s">
        <v>894</v>
      </c>
      <c r="D307" s="108">
        <v>6</v>
      </c>
      <c r="E307" s="299">
        <v>444</v>
      </c>
      <c r="F307" s="299">
        <v>491.8</v>
      </c>
      <c r="G307" s="299">
        <v>9156226.65412369</v>
      </c>
      <c r="H307" s="299">
        <v>18617.784981951383</v>
      </c>
      <c r="I307" s="299">
        <v>479.6</v>
      </c>
      <c r="J307" s="299">
        <v>417070600</v>
      </c>
      <c r="K307" s="300">
        <v>869621.76814011671</v>
      </c>
      <c r="L307" s="301">
        <v>0</v>
      </c>
      <c r="M307" s="299">
        <v>0</v>
      </c>
      <c r="N307" s="299">
        <v>0</v>
      </c>
      <c r="O307" s="299">
        <v>0</v>
      </c>
      <c r="P307" s="299">
        <v>0</v>
      </c>
      <c r="Q307" s="299">
        <v>0</v>
      </c>
      <c r="R307" s="299">
        <v>0</v>
      </c>
      <c r="S307" s="299">
        <v>0</v>
      </c>
      <c r="T307" s="299">
        <v>0</v>
      </c>
      <c r="U307" s="302">
        <v>0</v>
      </c>
      <c r="V307" s="301">
        <v>0</v>
      </c>
      <c r="W307" s="299">
        <v>0</v>
      </c>
      <c r="X307" s="299">
        <v>0</v>
      </c>
      <c r="Y307" s="299">
        <v>0</v>
      </c>
      <c r="Z307" s="302">
        <v>0</v>
      </c>
      <c r="AA307" s="303">
        <v>0</v>
      </c>
      <c r="AB307" s="303">
        <v>0</v>
      </c>
      <c r="AC307" s="304">
        <v>0</v>
      </c>
      <c r="AD307" s="303">
        <v>0</v>
      </c>
      <c r="AE307" s="303">
        <v>0</v>
      </c>
      <c r="AF307" s="305">
        <v>0</v>
      </c>
    </row>
    <row r="308" spans="1:32" x14ac:dyDescent="0.35">
      <c r="A308" s="322">
        <v>2342</v>
      </c>
      <c r="B308" s="323">
        <v>1</v>
      </c>
      <c r="C308" s="324" t="s">
        <v>7</v>
      </c>
      <c r="D308" s="108">
        <v>6</v>
      </c>
      <c r="E308" s="299">
        <v>776</v>
      </c>
      <c r="F308" s="299">
        <v>847.00000000000011</v>
      </c>
      <c r="G308" s="299">
        <v>13189386.552208001</v>
      </c>
      <c r="H308" s="299">
        <v>15571.884949478157</v>
      </c>
      <c r="I308" s="299">
        <v>931.80000000000007</v>
      </c>
      <c r="J308" s="299">
        <v>315614800</v>
      </c>
      <c r="K308" s="300">
        <v>338715.17493024253</v>
      </c>
      <c r="L308" s="301">
        <v>224711.35229423095</v>
      </c>
      <c r="M308" s="299">
        <v>0</v>
      </c>
      <c r="N308" s="299">
        <v>0</v>
      </c>
      <c r="O308" s="299">
        <v>0</v>
      </c>
      <c r="P308" s="299">
        <v>1282.9716240498165</v>
      </c>
      <c r="Q308" s="299">
        <v>0</v>
      </c>
      <c r="R308" s="299">
        <v>0</v>
      </c>
      <c r="S308" s="299">
        <v>1313.4305495751898</v>
      </c>
      <c r="T308" s="299">
        <v>422.46430859387306</v>
      </c>
      <c r="U308" s="302">
        <v>227730.21877644982</v>
      </c>
      <c r="V308" s="301">
        <v>41648</v>
      </c>
      <c r="W308" s="299">
        <v>0</v>
      </c>
      <c r="X308" s="299">
        <v>7377.2283759502461</v>
      </c>
      <c r="Y308" s="299">
        <v>0</v>
      </c>
      <c r="Z308" s="302">
        <v>49025.228375950246</v>
      </c>
      <c r="AA308" s="303">
        <v>276755.44715240004</v>
      </c>
      <c r="AB308" s="303">
        <v>49025.228375950246</v>
      </c>
      <c r="AC308" s="304">
        <v>227730.21877644982</v>
      </c>
      <c r="AD308" s="303">
        <v>356.64361746443302</v>
      </c>
      <c r="AE308" s="303">
        <v>63.176840690657535</v>
      </c>
      <c r="AF308" s="305">
        <v>293.46677677377556</v>
      </c>
    </row>
    <row r="309" spans="1:32" x14ac:dyDescent="0.35">
      <c r="A309" s="322">
        <v>2358</v>
      </c>
      <c r="B309" s="323">
        <v>1</v>
      </c>
      <c r="C309" s="324" t="s">
        <v>895</v>
      </c>
      <c r="D309" s="108">
        <v>6</v>
      </c>
      <c r="E309" s="299">
        <v>209.4</v>
      </c>
      <c r="F309" s="299">
        <v>224.8</v>
      </c>
      <c r="G309" s="299">
        <v>3158102.2652419098</v>
      </c>
      <c r="H309" s="299">
        <v>14048.497621182873</v>
      </c>
      <c r="I309" s="299">
        <v>266.60000000000002</v>
      </c>
      <c r="J309" s="299">
        <v>90266945</v>
      </c>
      <c r="K309" s="300">
        <v>338585.69017254311</v>
      </c>
      <c r="L309" s="301">
        <v>0</v>
      </c>
      <c r="M309" s="299">
        <v>0</v>
      </c>
      <c r="N309" s="299">
        <v>0</v>
      </c>
      <c r="O309" s="299">
        <v>0</v>
      </c>
      <c r="P309" s="299">
        <v>0</v>
      </c>
      <c r="Q309" s="299">
        <v>0</v>
      </c>
      <c r="R309" s="299">
        <v>0</v>
      </c>
      <c r="S309" s="299">
        <v>0</v>
      </c>
      <c r="T309" s="299">
        <v>0</v>
      </c>
      <c r="U309" s="302">
        <v>0</v>
      </c>
      <c r="V309" s="301">
        <v>0</v>
      </c>
      <c r="W309" s="299">
        <v>0</v>
      </c>
      <c r="X309" s="299">
        <v>0</v>
      </c>
      <c r="Y309" s="299">
        <v>0</v>
      </c>
      <c r="Z309" s="302">
        <v>0</v>
      </c>
      <c r="AA309" s="303">
        <v>0</v>
      </c>
      <c r="AB309" s="303">
        <v>0</v>
      </c>
      <c r="AC309" s="304">
        <v>0</v>
      </c>
      <c r="AD309" s="303">
        <v>0</v>
      </c>
      <c r="AE309" s="303">
        <v>0</v>
      </c>
      <c r="AF309" s="305">
        <v>0</v>
      </c>
    </row>
    <row r="310" spans="1:32" x14ac:dyDescent="0.35">
      <c r="A310" s="322">
        <v>2364</v>
      </c>
      <c r="B310" s="323">
        <v>1</v>
      </c>
      <c r="C310" s="324" t="s">
        <v>896</v>
      </c>
      <c r="D310" s="108">
        <v>6</v>
      </c>
      <c r="E310" s="299">
        <v>640</v>
      </c>
      <c r="F310" s="299">
        <v>700.40000000000009</v>
      </c>
      <c r="G310" s="299">
        <v>7706924.4130379902</v>
      </c>
      <c r="H310" s="299">
        <v>11003.604244771544</v>
      </c>
      <c r="I310" s="299">
        <v>707.6</v>
      </c>
      <c r="J310" s="299">
        <v>267992200</v>
      </c>
      <c r="K310" s="300">
        <v>378734.03052572074</v>
      </c>
      <c r="L310" s="301">
        <v>0</v>
      </c>
      <c r="M310" s="299">
        <v>0</v>
      </c>
      <c r="N310" s="299">
        <v>0</v>
      </c>
      <c r="O310" s="299">
        <v>0</v>
      </c>
      <c r="P310" s="299">
        <v>0</v>
      </c>
      <c r="Q310" s="299">
        <v>0</v>
      </c>
      <c r="R310" s="299">
        <v>0</v>
      </c>
      <c r="S310" s="299">
        <v>0</v>
      </c>
      <c r="T310" s="299">
        <v>0</v>
      </c>
      <c r="U310" s="302">
        <v>0</v>
      </c>
      <c r="V310" s="301">
        <v>0</v>
      </c>
      <c r="W310" s="299">
        <v>0</v>
      </c>
      <c r="X310" s="299">
        <v>0</v>
      </c>
      <c r="Y310" s="299">
        <v>0</v>
      </c>
      <c r="Z310" s="302">
        <v>0</v>
      </c>
      <c r="AA310" s="303">
        <v>0</v>
      </c>
      <c r="AB310" s="303">
        <v>0</v>
      </c>
      <c r="AC310" s="304">
        <v>0</v>
      </c>
      <c r="AD310" s="303">
        <v>0</v>
      </c>
      <c r="AE310" s="303">
        <v>0</v>
      </c>
      <c r="AF310" s="305">
        <v>0</v>
      </c>
    </row>
    <row r="311" spans="1:32" x14ac:dyDescent="0.35">
      <c r="A311" s="322">
        <v>2365</v>
      </c>
      <c r="B311" s="323">
        <v>1</v>
      </c>
      <c r="C311" s="324" t="s">
        <v>8</v>
      </c>
      <c r="D311" s="108">
        <v>6</v>
      </c>
      <c r="E311" s="299">
        <v>649</v>
      </c>
      <c r="F311" s="299">
        <v>714.8</v>
      </c>
      <c r="G311" s="299">
        <v>17433755.802710701</v>
      </c>
      <c r="H311" s="299">
        <v>24389.697541565056</v>
      </c>
      <c r="I311" s="299">
        <v>862.2</v>
      </c>
      <c r="J311" s="299">
        <v>383869700</v>
      </c>
      <c r="K311" s="300">
        <v>445221.17838088609</v>
      </c>
      <c r="L311" s="301">
        <v>0</v>
      </c>
      <c r="M311" s="299">
        <v>0</v>
      </c>
      <c r="N311" s="299">
        <v>0</v>
      </c>
      <c r="O311" s="299">
        <v>0</v>
      </c>
      <c r="P311" s="299">
        <v>0</v>
      </c>
      <c r="Q311" s="299">
        <v>0</v>
      </c>
      <c r="R311" s="299">
        <v>0</v>
      </c>
      <c r="S311" s="299">
        <v>0</v>
      </c>
      <c r="T311" s="299">
        <v>0</v>
      </c>
      <c r="U311" s="302">
        <v>0</v>
      </c>
      <c r="V311" s="301">
        <v>0</v>
      </c>
      <c r="W311" s="299">
        <v>0</v>
      </c>
      <c r="X311" s="299">
        <v>0</v>
      </c>
      <c r="Y311" s="299">
        <v>0</v>
      </c>
      <c r="Z311" s="302">
        <v>0</v>
      </c>
      <c r="AA311" s="303">
        <v>0</v>
      </c>
      <c r="AB311" s="303">
        <v>0</v>
      </c>
      <c r="AC311" s="304">
        <v>0</v>
      </c>
      <c r="AD311" s="303">
        <v>0</v>
      </c>
      <c r="AE311" s="303">
        <v>0</v>
      </c>
      <c r="AF311" s="305">
        <v>0</v>
      </c>
    </row>
    <row r="312" spans="1:32" x14ac:dyDescent="0.35">
      <c r="A312" s="322">
        <v>2396</v>
      </c>
      <c r="B312" s="323">
        <v>1</v>
      </c>
      <c r="C312" s="324" t="s">
        <v>1033</v>
      </c>
      <c r="D312" s="108">
        <v>6</v>
      </c>
      <c r="E312" s="299">
        <v>820</v>
      </c>
      <c r="F312" s="299">
        <v>900.59999999999991</v>
      </c>
      <c r="G312" s="299">
        <v>13266670.7029102</v>
      </c>
      <c r="H312" s="299">
        <v>14730.924609049745</v>
      </c>
      <c r="I312" s="299">
        <v>893.40000000000009</v>
      </c>
      <c r="J312" s="299">
        <v>395771000</v>
      </c>
      <c r="K312" s="300">
        <v>442994.17953884031</v>
      </c>
      <c r="L312" s="301">
        <v>0</v>
      </c>
      <c r="M312" s="299">
        <v>0</v>
      </c>
      <c r="N312" s="299">
        <v>0</v>
      </c>
      <c r="O312" s="299">
        <v>0</v>
      </c>
      <c r="P312" s="299">
        <v>0</v>
      </c>
      <c r="Q312" s="299">
        <v>0</v>
      </c>
      <c r="R312" s="299">
        <v>0</v>
      </c>
      <c r="S312" s="299">
        <v>0</v>
      </c>
      <c r="T312" s="299">
        <v>0</v>
      </c>
      <c r="U312" s="302">
        <v>0</v>
      </c>
      <c r="V312" s="301">
        <v>0</v>
      </c>
      <c r="W312" s="299">
        <v>0</v>
      </c>
      <c r="X312" s="299">
        <v>0</v>
      </c>
      <c r="Y312" s="299">
        <v>0</v>
      </c>
      <c r="Z312" s="302">
        <v>0</v>
      </c>
      <c r="AA312" s="303">
        <v>0</v>
      </c>
      <c r="AB312" s="303">
        <v>0</v>
      </c>
      <c r="AC312" s="304">
        <v>0</v>
      </c>
      <c r="AD312" s="303">
        <v>0</v>
      </c>
      <c r="AE312" s="303">
        <v>0</v>
      </c>
      <c r="AF312" s="305">
        <v>0</v>
      </c>
    </row>
    <row r="313" spans="1:32" x14ac:dyDescent="0.35">
      <c r="A313" s="322">
        <v>2397</v>
      </c>
      <c r="B313" s="323">
        <v>1</v>
      </c>
      <c r="C313" s="324" t="s">
        <v>1034</v>
      </c>
      <c r="D313" s="108">
        <v>5</v>
      </c>
      <c r="E313" s="299">
        <v>913</v>
      </c>
      <c r="F313" s="299">
        <v>1012.1999999999999</v>
      </c>
      <c r="G313" s="299">
        <v>12098737.3943385</v>
      </c>
      <c r="H313" s="299">
        <v>11952.911869530231</v>
      </c>
      <c r="I313" s="299">
        <v>1221.9999999999998</v>
      </c>
      <c r="J313" s="299">
        <v>638449725</v>
      </c>
      <c r="K313" s="300">
        <v>522462.95008183317</v>
      </c>
      <c r="L313" s="301">
        <v>0</v>
      </c>
      <c r="M313" s="299">
        <v>0</v>
      </c>
      <c r="N313" s="299">
        <v>0</v>
      </c>
      <c r="O313" s="299">
        <v>0</v>
      </c>
      <c r="P313" s="299">
        <v>0</v>
      </c>
      <c r="Q313" s="299">
        <v>0</v>
      </c>
      <c r="R313" s="299">
        <v>0</v>
      </c>
      <c r="S313" s="299">
        <v>0</v>
      </c>
      <c r="T313" s="299">
        <v>0</v>
      </c>
      <c r="U313" s="302">
        <v>0</v>
      </c>
      <c r="V313" s="301">
        <v>0</v>
      </c>
      <c r="W313" s="299">
        <v>0</v>
      </c>
      <c r="X313" s="299">
        <v>0</v>
      </c>
      <c r="Y313" s="299">
        <v>0</v>
      </c>
      <c r="Z313" s="302">
        <v>0</v>
      </c>
      <c r="AA313" s="303">
        <v>0</v>
      </c>
      <c r="AB313" s="303">
        <v>0</v>
      </c>
      <c r="AC313" s="304">
        <v>0</v>
      </c>
      <c r="AD313" s="303">
        <v>0</v>
      </c>
      <c r="AE313" s="303">
        <v>0</v>
      </c>
      <c r="AF313" s="305">
        <v>0</v>
      </c>
    </row>
    <row r="314" spans="1:32" x14ac:dyDescent="0.35">
      <c r="A314" s="322">
        <v>2448</v>
      </c>
      <c r="B314" s="323">
        <v>1</v>
      </c>
      <c r="C314" s="324" t="s">
        <v>897</v>
      </c>
      <c r="D314" s="108">
        <v>6</v>
      </c>
      <c r="E314" s="299">
        <v>655</v>
      </c>
      <c r="F314" s="299">
        <v>722.8</v>
      </c>
      <c r="G314" s="299">
        <v>14000503.1587604</v>
      </c>
      <c r="H314" s="299">
        <v>19369.816213005535</v>
      </c>
      <c r="I314" s="299">
        <v>695</v>
      </c>
      <c r="J314" s="299">
        <v>364567815</v>
      </c>
      <c r="K314" s="300">
        <v>524558.00719424465</v>
      </c>
      <c r="L314" s="301">
        <v>0</v>
      </c>
      <c r="M314" s="299">
        <v>0</v>
      </c>
      <c r="N314" s="299">
        <v>0</v>
      </c>
      <c r="O314" s="299">
        <v>0</v>
      </c>
      <c r="P314" s="299">
        <v>0</v>
      </c>
      <c r="Q314" s="299">
        <v>0</v>
      </c>
      <c r="R314" s="299">
        <v>0</v>
      </c>
      <c r="S314" s="299">
        <v>0</v>
      </c>
      <c r="T314" s="299">
        <v>0</v>
      </c>
      <c r="U314" s="302">
        <v>0</v>
      </c>
      <c r="V314" s="301">
        <v>0</v>
      </c>
      <c r="W314" s="299">
        <v>0</v>
      </c>
      <c r="X314" s="299">
        <v>0</v>
      </c>
      <c r="Y314" s="299">
        <v>0</v>
      </c>
      <c r="Z314" s="302">
        <v>0</v>
      </c>
      <c r="AA314" s="303">
        <v>0</v>
      </c>
      <c r="AB314" s="303">
        <v>0</v>
      </c>
      <c r="AC314" s="304">
        <v>0</v>
      </c>
      <c r="AD314" s="303">
        <v>0</v>
      </c>
      <c r="AE314" s="303">
        <v>0</v>
      </c>
      <c r="AF314" s="305">
        <v>0</v>
      </c>
    </row>
    <row r="315" spans="1:32" x14ac:dyDescent="0.35">
      <c r="A315" s="322">
        <v>2527</v>
      </c>
      <c r="B315" s="323">
        <v>1</v>
      </c>
      <c r="C315" s="324" t="s">
        <v>898</v>
      </c>
      <c r="D315" s="108">
        <v>6</v>
      </c>
      <c r="E315" s="299">
        <v>202</v>
      </c>
      <c r="F315" s="299">
        <v>223</v>
      </c>
      <c r="G315" s="299">
        <v>4471231.62500872</v>
      </c>
      <c r="H315" s="299">
        <v>20050.366031429239</v>
      </c>
      <c r="I315" s="299">
        <v>234.99999999999997</v>
      </c>
      <c r="J315" s="299">
        <v>58483000</v>
      </c>
      <c r="K315" s="300">
        <v>248863.82978723408</v>
      </c>
      <c r="L315" s="301">
        <v>67013.057906187561</v>
      </c>
      <c r="M315" s="299">
        <v>0</v>
      </c>
      <c r="N315" s="299">
        <v>353.67072999999982</v>
      </c>
      <c r="O315" s="299">
        <v>0</v>
      </c>
      <c r="P315" s="299">
        <v>0</v>
      </c>
      <c r="Q315" s="299">
        <v>0</v>
      </c>
      <c r="R315" s="299">
        <v>0</v>
      </c>
      <c r="S315" s="299">
        <v>360.19925119986561</v>
      </c>
      <c r="T315" s="299">
        <v>115.85791701236099</v>
      </c>
      <c r="U315" s="302">
        <v>67842.785804399784</v>
      </c>
      <c r="V315" s="301">
        <v>8292</v>
      </c>
      <c r="W315" s="299">
        <v>151.57317000000057</v>
      </c>
      <c r="X315" s="299">
        <v>2375</v>
      </c>
      <c r="Y315" s="299">
        <v>0</v>
      </c>
      <c r="Z315" s="302">
        <v>10818.57317</v>
      </c>
      <c r="AA315" s="303">
        <v>78661.358974399787</v>
      </c>
      <c r="AB315" s="303">
        <v>10818.57317</v>
      </c>
      <c r="AC315" s="304">
        <v>67842.785804399784</v>
      </c>
      <c r="AD315" s="303">
        <v>389.41266819009797</v>
      </c>
      <c r="AE315" s="303">
        <v>53.557292920792079</v>
      </c>
      <c r="AF315" s="305">
        <v>335.85537526930585</v>
      </c>
    </row>
    <row r="316" spans="1:32" x14ac:dyDescent="0.35">
      <c r="A316" s="322">
        <v>2534</v>
      </c>
      <c r="B316" s="323">
        <v>1</v>
      </c>
      <c r="C316" s="324" t="s">
        <v>10</v>
      </c>
      <c r="D316" s="108">
        <v>6</v>
      </c>
      <c r="E316" s="299">
        <v>622</v>
      </c>
      <c r="F316" s="299">
        <v>684.79999999999984</v>
      </c>
      <c r="G316" s="299">
        <v>11500455.542875901</v>
      </c>
      <c r="H316" s="299">
        <v>16793.889519386543</v>
      </c>
      <c r="I316" s="299">
        <v>684.8</v>
      </c>
      <c r="J316" s="299">
        <v>295514900</v>
      </c>
      <c r="K316" s="300">
        <v>431534.60864485987</v>
      </c>
      <c r="L316" s="301">
        <v>0</v>
      </c>
      <c r="M316" s="299">
        <v>0</v>
      </c>
      <c r="N316" s="299">
        <v>0</v>
      </c>
      <c r="O316" s="299">
        <v>0</v>
      </c>
      <c r="P316" s="299">
        <v>0</v>
      </c>
      <c r="Q316" s="299">
        <v>0</v>
      </c>
      <c r="R316" s="299">
        <v>0</v>
      </c>
      <c r="S316" s="299">
        <v>0</v>
      </c>
      <c r="T316" s="299">
        <v>0</v>
      </c>
      <c r="U316" s="302">
        <v>0</v>
      </c>
      <c r="V316" s="301">
        <v>0</v>
      </c>
      <c r="W316" s="299">
        <v>0</v>
      </c>
      <c r="X316" s="299">
        <v>0</v>
      </c>
      <c r="Y316" s="299">
        <v>0</v>
      </c>
      <c r="Z316" s="302">
        <v>0</v>
      </c>
      <c r="AA316" s="303">
        <v>0</v>
      </c>
      <c r="AB316" s="303">
        <v>0</v>
      </c>
      <c r="AC316" s="304">
        <v>0</v>
      </c>
      <c r="AD316" s="303">
        <v>0</v>
      </c>
      <c r="AE316" s="303">
        <v>0</v>
      </c>
      <c r="AF316" s="305">
        <v>0</v>
      </c>
    </row>
    <row r="317" spans="1:32" x14ac:dyDescent="0.35">
      <c r="A317" s="322">
        <v>2536</v>
      </c>
      <c r="B317" s="323">
        <v>1</v>
      </c>
      <c r="C317" s="324" t="s">
        <v>540</v>
      </c>
      <c r="D317" s="108">
        <v>6</v>
      </c>
      <c r="E317" s="299">
        <v>299</v>
      </c>
      <c r="F317" s="299">
        <v>326.60000000000008</v>
      </c>
      <c r="G317" s="299">
        <v>8141731.4897838105</v>
      </c>
      <c r="H317" s="299">
        <v>24928.755326955936</v>
      </c>
      <c r="I317" s="299">
        <v>268.95000000000005</v>
      </c>
      <c r="J317" s="299">
        <v>115888190</v>
      </c>
      <c r="K317" s="300">
        <v>430891.20654396719</v>
      </c>
      <c r="L317" s="301">
        <v>0</v>
      </c>
      <c r="M317" s="299">
        <v>0</v>
      </c>
      <c r="N317" s="299">
        <v>0</v>
      </c>
      <c r="O317" s="299">
        <v>0</v>
      </c>
      <c r="P317" s="299">
        <v>0</v>
      </c>
      <c r="Q317" s="299">
        <v>0</v>
      </c>
      <c r="R317" s="299">
        <v>0</v>
      </c>
      <c r="S317" s="299">
        <v>0</v>
      </c>
      <c r="T317" s="299">
        <v>0</v>
      </c>
      <c r="U317" s="302">
        <v>0</v>
      </c>
      <c r="V317" s="301">
        <v>0</v>
      </c>
      <c r="W317" s="299">
        <v>0</v>
      </c>
      <c r="X317" s="299">
        <v>0</v>
      </c>
      <c r="Y317" s="299">
        <v>0</v>
      </c>
      <c r="Z317" s="302">
        <v>0</v>
      </c>
      <c r="AA317" s="303">
        <v>0</v>
      </c>
      <c r="AB317" s="303">
        <v>0</v>
      </c>
      <c r="AC317" s="304">
        <v>0</v>
      </c>
      <c r="AD317" s="303">
        <v>0</v>
      </c>
      <c r="AE317" s="303">
        <v>0</v>
      </c>
      <c r="AF317" s="305">
        <v>0</v>
      </c>
    </row>
    <row r="318" spans="1:32" x14ac:dyDescent="0.35">
      <c r="A318" s="322">
        <v>2580</v>
      </c>
      <c r="B318" s="323">
        <v>1</v>
      </c>
      <c r="C318" s="324" t="s">
        <v>899</v>
      </c>
      <c r="D318" s="108">
        <v>6</v>
      </c>
      <c r="E318" s="299">
        <v>711</v>
      </c>
      <c r="F318" s="299">
        <v>779.40000000000009</v>
      </c>
      <c r="G318" s="299">
        <v>6534950.2950269701</v>
      </c>
      <c r="H318" s="299">
        <v>8384.5910893340642</v>
      </c>
      <c r="I318" s="299">
        <v>851.8</v>
      </c>
      <c r="J318" s="299">
        <v>319698700</v>
      </c>
      <c r="K318" s="300">
        <v>375321.31955858186</v>
      </c>
      <c r="L318" s="301">
        <v>253722.9413912117</v>
      </c>
      <c r="M318" s="299">
        <v>0</v>
      </c>
      <c r="N318" s="299">
        <v>1381.276119999995</v>
      </c>
      <c r="O318" s="299">
        <v>33431.544737086166</v>
      </c>
      <c r="P318" s="299">
        <v>1748.3091000413187</v>
      </c>
      <c r="Q318" s="299">
        <v>0</v>
      </c>
      <c r="R318" s="299">
        <v>0</v>
      </c>
      <c r="S318" s="299">
        <v>1550.8738959661414</v>
      </c>
      <c r="T318" s="299">
        <v>498.83784748842152</v>
      </c>
      <c r="U318" s="302">
        <v>292333.78309179377</v>
      </c>
      <c r="V318" s="301">
        <v>16239</v>
      </c>
      <c r="W318" s="299">
        <v>591.97547999999733</v>
      </c>
      <c r="X318" s="299">
        <v>3764.8579285301093</v>
      </c>
      <c r="Y318" s="299">
        <v>0</v>
      </c>
      <c r="Z318" s="302">
        <v>20595.833408530107</v>
      </c>
      <c r="AA318" s="303">
        <v>312929.61650032387</v>
      </c>
      <c r="AB318" s="303">
        <v>20595.833408530107</v>
      </c>
      <c r="AC318" s="304">
        <v>292333.78309179377</v>
      </c>
      <c r="AD318" s="303">
        <v>440.12604289778324</v>
      </c>
      <c r="AE318" s="303">
        <v>28.967416889634467</v>
      </c>
      <c r="AF318" s="305">
        <v>411.15862600814876</v>
      </c>
    </row>
    <row r="319" spans="1:32" x14ac:dyDescent="0.35">
      <c r="A319" s="322">
        <v>2609</v>
      </c>
      <c r="B319" s="323">
        <v>1</v>
      </c>
      <c r="C319" s="324" t="s">
        <v>900</v>
      </c>
      <c r="D319" s="108">
        <v>6</v>
      </c>
      <c r="E319" s="299">
        <v>451</v>
      </c>
      <c r="F319" s="299">
        <v>490.59999999999997</v>
      </c>
      <c r="G319" s="299">
        <v>6433172.9056380298</v>
      </c>
      <c r="H319" s="299">
        <v>13112.867724496597</v>
      </c>
      <c r="I319" s="299">
        <v>551.80000000000007</v>
      </c>
      <c r="J319" s="299">
        <v>214539300</v>
      </c>
      <c r="K319" s="300">
        <v>388799.02138455957</v>
      </c>
      <c r="L319" s="301">
        <v>167147.16880302504</v>
      </c>
      <c r="M319" s="299">
        <v>0</v>
      </c>
      <c r="N319" s="299">
        <v>0</v>
      </c>
      <c r="O319" s="299">
        <v>18035.096694190346</v>
      </c>
      <c r="P319" s="299">
        <v>474.64376141150387</v>
      </c>
      <c r="Q319" s="299">
        <v>0</v>
      </c>
      <c r="R319" s="299">
        <v>0</v>
      </c>
      <c r="S319" s="299">
        <v>963.02871800796072</v>
      </c>
      <c r="T319" s="299">
        <v>309.75772692424835</v>
      </c>
      <c r="U319" s="302">
        <v>186929.69570355912</v>
      </c>
      <c r="V319" s="301">
        <v>15562</v>
      </c>
      <c r="W319" s="299">
        <v>0</v>
      </c>
      <c r="X319" s="299">
        <v>3458.6037814456358</v>
      </c>
      <c r="Y319" s="299">
        <v>0</v>
      </c>
      <c r="Z319" s="302">
        <v>19020.603781445636</v>
      </c>
      <c r="AA319" s="303">
        <v>205950.29948500474</v>
      </c>
      <c r="AB319" s="303">
        <v>19020.603781445636</v>
      </c>
      <c r="AC319" s="304">
        <v>186929.69570355912</v>
      </c>
      <c r="AD319" s="303">
        <v>456.65254874723888</v>
      </c>
      <c r="AE319" s="303">
        <v>42.174287763737553</v>
      </c>
      <c r="AF319" s="305">
        <v>414.47826098350134</v>
      </c>
    </row>
    <row r="320" spans="1:32" x14ac:dyDescent="0.35">
      <c r="A320" s="322">
        <v>2683</v>
      </c>
      <c r="B320" s="323">
        <v>1</v>
      </c>
      <c r="C320" s="324" t="s">
        <v>901</v>
      </c>
      <c r="D320" s="108">
        <v>6</v>
      </c>
      <c r="E320" s="299">
        <v>252</v>
      </c>
      <c r="F320" s="299">
        <v>276.39999999999998</v>
      </c>
      <c r="G320" s="299">
        <v>3605256.9400592502</v>
      </c>
      <c r="H320" s="299">
        <v>13043.621346089907</v>
      </c>
      <c r="I320" s="299">
        <v>378</v>
      </c>
      <c r="J320" s="299">
        <v>117839300</v>
      </c>
      <c r="K320" s="300">
        <v>311744.17989417992</v>
      </c>
      <c r="L320" s="301">
        <v>0</v>
      </c>
      <c r="M320" s="299">
        <v>0</v>
      </c>
      <c r="N320" s="299">
        <v>0</v>
      </c>
      <c r="O320" s="299">
        <v>0</v>
      </c>
      <c r="P320" s="299">
        <v>0</v>
      </c>
      <c r="Q320" s="299">
        <v>0</v>
      </c>
      <c r="R320" s="299">
        <v>0</v>
      </c>
      <c r="S320" s="299">
        <v>0</v>
      </c>
      <c r="T320" s="299">
        <v>0</v>
      </c>
      <c r="U320" s="302">
        <v>0</v>
      </c>
      <c r="V320" s="301">
        <v>0</v>
      </c>
      <c r="W320" s="299">
        <v>0</v>
      </c>
      <c r="X320" s="299">
        <v>0</v>
      </c>
      <c r="Y320" s="299">
        <v>0</v>
      </c>
      <c r="Z320" s="302">
        <v>0</v>
      </c>
      <c r="AA320" s="303">
        <v>0</v>
      </c>
      <c r="AB320" s="303">
        <v>0</v>
      </c>
      <c r="AC320" s="304">
        <v>0</v>
      </c>
      <c r="AD320" s="303">
        <v>0</v>
      </c>
      <c r="AE320" s="303">
        <v>0</v>
      </c>
      <c r="AF320" s="305">
        <v>0</v>
      </c>
    </row>
    <row r="321" spans="1:32" x14ac:dyDescent="0.35">
      <c r="A321" s="322">
        <v>2687</v>
      </c>
      <c r="B321" s="323">
        <v>1</v>
      </c>
      <c r="C321" s="324" t="s">
        <v>11</v>
      </c>
      <c r="D321" s="108">
        <v>5</v>
      </c>
      <c r="E321" s="299">
        <v>1224</v>
      </c>
      <c r="F321" s="299">
        <v>1339.2</v>
      </c>
      <c r="G321" s="299">
        <v>11048425.656752</v>
      </c>
      <c r="H321" s="299">
        <v>8250.0191582676216</v>
      </c>
      <c r="I321" s="299">
        <v>1489.9999999999998</v>
      </c>
      <c r="J321" s="299">
        <v>816750250</v>
      </c>
      <c r="K321" s="300">
        <v>548154.53020134242</v>
      </c>
      <c r="L321" s="301">
        <v>0</v>
      </c>
      <c r="M321" s="299">
        <v>0</v>
      </c>
      <c r="N321" s="299">
        <v>0</v>
      </c>
      <c r="O321" s="299">
        <v>0</v>
      </c>
      <c r="P321" s="299">
        <v>0</v>
      </c>
      <c r="Q321" s="299">
        <v>0</v>
      </c>
      <c r="R321" s="299">
        <v>0</v>
      </c>
      <c r="S321" s="299">
        <v>0</v>
      </c>
      <c r="T321" s="299">
        <v>0</v>
      </c>
      <c r="U321" s="302">
        <v>0</v>
      </c>
      <c r="V321" s="301">
        <v>0</v>
      </c>
      <c r="W321" s="299">
        <v>0</v>
      </c>
      <c r="X321" s="299">
        <v>0</v>
      </c>
      <c r="Y321" s="299">
        <v>0</v>
      </c>
      <c r="Z321" s="302">
        <v>0</v>
      </c>
      <c r="AA321" s="303">
        <v>0</v>
      </c>
      <c r="AB321" s="303">
        <v>0</v>
      </c>
      <c r="AC321" s="304">
        <v>0</v>
      </c>
      <c r="AD321" s="303">
        <v>0</v>
      </c>
      <c r="AE321" s="303">
        <v>0</v>
      </c>
      <c r="AF321" s="305">
        <v>0</v>
      </c>
    </row>
    <row r="322" spans="1:32" x14ac:dyDescent="0.35">
      <c r="A322" s="322">
        <v>2689</v>
      </c>
      <c r="B322" s="323">
        <v>1</v>
      </c>
      <c r="C322" s="324" t="s">
        <v>902</v>
      </c>
      <c r="D322" s="108">
        <v>5</v>
      </c>
      <c r="E322" s="299">
        <v>1058</v>
      </c>
      <c r="F322" s="299">
        <v>1156.9999999999998</v>
      </c>
      <c r="G322" s="299">
        <v>20120260.105752699</v>
      </c>
      <c r="H322" s="299">
        <v>17390.026020529564</v>
      </c>
      <c r="I322" s="299">
        <v>1339.4000000000003</v>
      </c>
      <c r="J322" s="299">
        <v>430381400</v>
      </c>
      <c r="K322" s="300">
        <v>321324.0256831416</v>
      </c>
      <c r="L322" s="301">
        <v>185616.01831763875</v>
      </c>
      <c r="M322" s="299">
        <v>0</v>
      </c>
      <c r="N322" s="299">
        <v>1191.5703099999955</v>
      </c>
      <c r="O322" s="299">
        <v>0</v>
      </c>
      <c r="P322" s="299">
        <v>885.24833653391397</v>
      </c>
      <c r="Q322" s="299">
        <v>0</v>
      </c>
      <c r="R322" s="299">
        <v>0</v>
      </c>
      <c r="S322" s="299">
        <v>1061.5792331362441</v>
      </c>
      <c r="T322" s="299">
        <v>341.45645301883036</v>
      </c>
      <c r="U322" s="302">
        <v>189095.87265032771</v>
      </c>
      <c r="V322" s="301">
        <v>13923</v>
      </c>
      <c r="W322" s="299">
        <v>510.67298999999912</v>
      </c>
      <c r="X322" s="299">
        <v>4948.4182920375606</v>
      </c>
      <c r="Y322" s="299">
        <v>0</v>
      </c>
      <c r="Z322" s="302">
        <v>19382.09128203756</v>
      </c>
      <c r="AA322" s="303">
        <v>208477.96393236527</v>
      </c>
      <c r="AB322" s="303">
        <v>19382.09128203756</v>
      </c>
      <c r="AC322" s="304">
        <v>189095.87265032771</v>
      </c>
      <c r="AD322" s="303">
        <v>197.04911524798229</v>
      </c>
      <c r="AE322" s="303">
        <v>18.319556977351191</v>
      </c>
      <c r="AF322" s="305">
        <v>178.72955827063112</v>
      </c>
    </row>
    <row r="323" spans="1:32" x14ac:dyDescent="0.35">
      <c r="A323" s="322">
        <v>2711</v>
      </c>
      <c r="B323" s="323">
        <v>1</v>
      </c>
      <c r="C323" s="324" t="s">
        <v>903</v>
      </c>
      <c r="D323" s="108">
        <v>6</v>
      </c>
      <c r="E323" s="299">
        <v>899</v>
      </c>
      <c r="F323" s="299">
        <v>992.80000000000007</v>
      </c>
      <c r="G323" s="299">
        <v>7180596.0553160002</v>
      </c>
      <c r="H323" s="299">
        <v>7232.6712885938759</v>
      </c>
      <c r="I323" s="299">
        <v>1028.2</v>
      </c>
      <c r="J323" s="299">
        <v>437638803</v>
      </c>
      <c r="K323" s="300">
        <v>425635.87142579263</v>
      </c>
      <c r="L323" s="301">
        <v>57973.877902823253</v>
      </c>
      <c r="M323" s="299">
        <v>0</v>
      </c>
      <c r="N323" s="299">
        <v>0</v>
      </c>
      <c r="O323" s="299">
        <v>0</v>
      </c>
      <c r="P323" s="299">
        <v>883.73884870685288</v>
      </c>
      <c r="Q323" s="299">
        <v>0</v>
      </c>
      <c r="R323" s="299">
        <v>1704.3601566098546</v>
      </c>
      <c r="S323" s="299">
        <v>345.79128115187098</v>
      </c>
      <c r="T323" s="299">
        <v>111.22360033186655</v>
      </c>
      <c r="U323" s="302">
        <v>61018.991789623695</v>
      </c>
      <c r="V323" s="301">
        <v>3839</v>
      </c>
      <c r="W323" s="299">
        <v>0</v>
      </c>
      <c r="X323" s="299">
        <v>1396.2611512930598</v>
      </c>
      <c r="Y323" s="299">
        <v>1187.0393805154208</v>
      </c>
      <c r="Z323" s="302">
        <v>6422.3005318084806</v>
      </c>
      <c r="AA323" s="303">
        <v>67441.292321432178</v>
      </c>
      <c r="AB323" s="303">
        <v>6422.3005318084806</v>
      </c>
      <c r="AC323" s="304">
        <v>61018.991789623695</v>
      </c>
      <c r="AD323" s="303">
        <v>75.018122715719883</v>
      </c>
      <c r="AE323" s="303">
        <v>7.1438270654154401</v>
      </c>
      <c r="AF323" s="305">
        <v>67.874295650304447</v>
      </c>
    </row>
    <row r="324" spans="1:32" x14ac:dyDescent="0.35">
      <c r="A324" s="322">
        <v>2752</v>
      </c>
      <c r="B324" s="323">
        <v>1</v>
      </c>
      <c r="C324" s="324" t="s">
        <v>904</v>
      </c>
      <c r="D324" s="108">
        <v>5</v>
      </c>
      <c r="E324" s="299">
        <v>1692</v>
      </c>
      <c r="F324" s="299">
        <v>1866.4</v>
      </c>
      <c r="G324" s="299">
        <v>16518234.1729919</v>
      </c>
      <c r="H324" s="299">
        <v>8850.318352438866</v>
      </c>
      <c r="I324" s="299">
        <v>1912.8</v>
      </c>
      <c r="J324" s="299">
        <v>905877365</v>
      </c>
      <c r="K324" s="300">
        <v>473587.07915098284</v>
      </c>
      <c r="L324" s="301">
        <v>308343.02932096744</v>
      </c>
      <c r="M324" s="299">
        <v>0</v>
      </c>
      <c r="N324" s="299">
        <v>0</v>
      </c>
      <c r="O324" s="299">
        <v>0</v>
      </c>
      <c r="P324" s="299">
        <v>4533.1811723823484</v>
      </c>
      <c r="Q324" s="299">
        <v>0</v>
      </c>
      <c r="R324" s="299">
        <v>9183.6606438660783</v>
      </c>
      <c r="S324" s="299">
        <v>1863.2386866066645</v>
      </c>
      <c r="T324" s="299">
        <v>599.30983312154081</v>
      </c>
      <c r="U324" s="302">
        <v>324522.41965694405</v>
      </c>
      <c r="V324" s="301">
        <v>31479</v>
      </c>
      <c r="W324" s="299">
        <v>0</v>
      </c>
      <c r="X324" s="299">
        <v>7752.2188276175875</v>
      </c>
      <c r="Y324" s="299">
        <v>6396.1638620105323</v>
      </c>
      <c r="Z324" s="302">
        <v>45627.382689628117</v>
      </c>
      <c r="AA324" s="303">
        <v>370149.80234657216</v>
      </c>
      <c r="AB324" s="303">
        <v>45627.382689628117</v>
      </c>
      <c r="AC324" s="304">
        <v>324522.41965694405</v>
      </c>
      <c r="AD324" s="303">
        <v>218.76465859726488</v>
      </c>
      <c r="AE324" s="303">
        <v>26.96653823264073</v>
      </c>
      <c r="AF324" s="305">
        <v>191.79812036462414</v>
      </c>
    </row>
    <row r="325" spans="1:32" x14ac:dyDescent="0.35">
      <c r="A325" s="322">
        <v>2753</v>
      </c>
      <c r="B325" s="323">
        <v>1</v>
      </c>
      <c r="C325" s="324" t="s">
        <v>905</v>
      </c>
      <c r="D325" s="108">
        <v>5</v>
      </c>
      <c r="E325" s="299">
        <v>960</v>
      </c>
      <c r="F325" s="299">
        <v>1052.5999999999999</v>
      </c>
      <c r="G325" s="299">
        <v>8434200.0771345794</v>
      </c>
      <c r="H325" s="299">
        <v>8012.7304551915067</v>
      </c>
      <c r="I325" s="299">
        <v>1254.2</v>
      </c>
      <c r="J325" s="299">
        <v>483291300</v>
      </c>
      <c r="K325" s="300">
        <v>385338.30330090894</v>
      </c>
      <c r="L325" s="301">
        <v>0</v>
      </c>
      <c r="M325" s="299">
        <v>0</v>
      </c>
      <c r="N325" s="299">
        <v>0</v>
      </c>
      <c r="O325" s="299">
        <v>0</v>
      </c>
      <c r="P325" s="299">
        <v>0</v>
      </c>
      <c r="Q325" s="299">
        <v>0</v>
      </c>
      <c r="R325" s="299">
        <v>0</v>
      </c>
      <c r="S325" s="299">
        <v>0</v>
      </c>
      <c r="T325" s="299">
        <v>0</v>
      </c>
      <c r="U325" s="302">
        <v>0</v>
      </c>
      <c r="V325" s="301">
        <v>0</v>
      </c>
      <c r="W325" s="299">
        <v>0</v>
      </c>
      <c r="X325" s="299">
        <v>0</v>
      </c>
      <c r="Y325" s="299">
        <v>0</v>
      </c>
      <c r="Z325" s="302">
        <v>0</v>
      </c>
      <c r="AA325" s="303">
        <v>0</v>
      </c>
      <c r="AB325" s="303">
        <v>0</v>
      </c>
      <c r="AC325" s="304">
        <v>0</v>
      </c>
      <c r="AD325" s="303">
        <v>0</v>
      </c>
      <c r="AE325" s="303">
        <v>0</v>
      </c>
      <c r="AF325" s="305">
        <v>0</v>
      </c>
    </row>
    <row r="326" spans="1:32" x14ac:dyDescent="0.35">
      <c r="A326" s="322">
        <v>2754</v>
      </c>
      <c r="B326" s="323">
        <v>1</v>
      </c>
      <c r="C326" s="324" t="s">
        <v>906</v>
      </c>
      <c r="D326" s="108">
        <v>6</v>
      </c>
      <c r="E326" s="299">
        <v>403</v>
      </c>
      <c r="F326" s="299">
        <v>446.59999999999997</v>
      </c>
      <c r="G326" s="299">
        <v>7812872.0843738401</v>
      </c>
      <c r="H326" s="299">
        <v>17494.115728557637</v>
      </c>
      <c r="I326" s="299">
        <v>415.8</v>
      </c>
      <c r="J326" s="299">
        <v>137942150</v>
      </c>
      <c r="K326" s="300">
        <v>331751.20250120247</v>
      </c>
      <c r="L326" s="301">
        <v>0</v>
      </c>
      <c r="M326" s="299">
        <v>0</v>
      </c>
      <c r="N326" s="299">
        <v>0</v>
      </c>
      <c r="O326" s="299">
        <v>0</v>
      </c>
      <c r="P326" s="299">
        <v>0</v>
      </c>
      <c r="Q326" s="299">
        <v>0</v>
      </c>
      <c r="R326" s="299">
        <v>0</v>
      </c>
      <c r="S326" s="299">
        <v>0</v>
      </c>
      <c r="T326" s="299">
        <v>0</v>
      </c>
      <c r="U326" s="302">
        <v>0</v>
      </c>
      <c r="V326" s="301">
        <v>0</v>
      </c>
      <c r="W326" s="299">
        <v>0</v>
      </c>
      <c r="X326" s="299">
        <v>0</v>
      </c>
      <c r="Y326" s="299">
        <v>0</v>
      </c>
      <c r="Z326" s="302">
        <v>0</v>
      </c>
      <c r="AA326" s="303">
        <v>0</v>
      </c>
      <c r="AB326" s="303">
        <v>0</v>
      </c>
      <c r="AC326" s="304">
        <v>0</v>
      </c>
      <c r="AD326" s="303">
        <v>0</v>
      </c>
      <c r="AE326" s="303">
        <v>0</v>
      </c>
      <c r="AF326" s="305">
        <v>0</v>
      </c>
    </row>
    <row r="327" spans="1:32" x14ac:dyDescent="0.35">
      <c r="A327" s="322">
        <v>2769</v>
      </c>
      <c r="B327" s="323">
        <v>1</v>
      </c>
      <c r="C327" s="324" t="s">
        <v>12</v>
      </c>
      <c r="D327" s="108">
        <v>6</v>
      </c>
      <c r="E327" s="299">
        <v>1090</v>
      </c>
      <c r="F327" s="299">
        <v>1199</v>
      </c>
      <c r="G327" s="299">
        <v>12214501.1711115</v>
      </c>
      <c r="H327" s="299">
        <v>10187.240342878649</v>
      </c>
      <c r="I327" s="299">
        <v>1174.2</v>
      </c>
      <c r="J327" s="299">
        <v>429628000</v>
      </c>
      <c r="K327" s="300">
        <v>365889.96763754042</v>
      </c>
      <c r="L327" s="301">
        <v>102304.36714110406</v>
      </c>
      <c r="M327" s="299">
        <v>0</v>
      </c>
      <c r="N327" s="299">
        <v>0</v>
      </c>
      <c r="O327" s="299">
        <v>0</v>
      </c>
      <c r="P327" s="299">
        <v>1636.6759199229127</v>
      </c>
      <c r="Q327" s="299">
        <v>0</v>
      </c>
      <c r="R327" s="299">
        <v>0</v>
      </c>
      <c r="S327" s="299">
        <v>601.67682920425557</v>
      </c>
      <c r="T327" s="299">
        <v>193.5290645774478</v>
      </c>
      <c r="U327" s="302">
        <v>104736.24895480867</v>
      </c>
      <c r="V327" s="301">
        <v>7333</v>
      </c>
      <c r="W327" s="299">
        <v>0</v>
      </c>
      <c r="X327" s="299">
        <v>2330.5240800770116</v>
      </c>
      <c r="Y327" s="299">
        <v>0</v>
      </c>
      <c r="Z327" s="302">
        <v>9663.5240800770116</v>
      </c>
      <c r="AA327" s="303">
        <v>114399.77303488569</v>
      </c>
      <c r="AB327" s="303">
        <v>9663.5240800770116</v>
      </c>
      <c r="AC327" s="304">
        <v>104736.24895480867</v>
      </c>
      <c r="AD327" s="303">
        <v>104.95392021549145</v>
      </c>
      <c r="AE327" s="303">
        <v>8.8656184220890015</v>
      </c>
      <c r="AF327" s="305">
        <v>96.088301793402451</v>
      </c>
    </row>
    <row r="328" spans="1:32" x14ac:dyDescent="0.35">
      <c r="A328" s="322">
        <v>2805</v>
      </c>
      <c r="B328" s="323">
        <v>1</v>
      </c>
      <c r="C328" s="324" t="s">
        <v>907</v>
      </c>
      <c r="D328" s="108">
        <v>5</v>
      </c>
      <c r="E328" s="299">
        <v>1330</v>
      </c>
      <c r="F328" s="299">
        <v>1450.1999999999998</v>
      </c>
      <c r="G328" s="299">
        <v>10755163.681866299</v>
      </c>
      <c r="H328" s="299">
        <v>7416.3313211048826</v>
      </c>
      <c r="I328" s="299">
        <v>1485.4</v>
      </c>
      <c r="J328" s="299">
        <v>663314225</v>
      </c>
      <c r="K328" s="300">
        <v>446555.96135721018</v>
      </c>
      <c r="L328" s="301">
        <v>0</v>
      </c>
      <c r="M328" s="299">
        <v>0</v>
      </c>
      <c r="N328" s="299">
        <v>0</v>
      </c>
      <c r="O328" s="299">
        <v>0</v>
      </c>
      <c r="P328" s="299">
        <v>0</v>
      </c>
      <c r="Q328" s="299">
        <v>0</v>
      </c>
      <c r="R328" s="299">
        <v>0</v>
      </c>
      <c r="S328" s="299">
        <v>0</v>
      </c>
      <c r="T328" s="299">
        <v>0</v>
      </c>
      <c r="U328" s="302">
        <v>0</v>
      </c>
      <c r="V328" s="301">
        <v>0</v>
      </c>
      <c r="W328" s="299">
        <v>0</v>
      </c>
      <c r="X328" s="299">
        <v>0</v>
      </c>
      <c r="Y328" s="299">
        <v>0</v>
      </c>
      <c r="Z328" s="302">
        <v>0</v>
      </c>
      <c r="AA328" s="303">
        <v>0</v>
      </c>
      <c r="AB328" s="303">
        <v>0</v>
      </c>
      <c r="AC328" s="304">
        <v>0</v>
      </c>
      <c r="AD328" s="303">
        <v>0</v>
      </c>
      <c r="AE328" s="303">
        <v>0</v>
      </c>
      <c r="AF328" s="305">
        <v>0</v>
      </c>
    </row>
    <row r="329" spans="1:32" x14ac:dyDescent="0.35">
      <c r="A329" s="322">
        <v>2835</v>
      </c>
      <c r="B329" s="323">
        <v>1</v>
      </c>
      <c r="C329" s="324" t="s">
        <v>541</v>
      </c>
      <c r="D329" s="108">
        <v>6</v>
      </c>
      <c r="E329" s="299">
        <v>652</v>
      </c>
      <c r="F329" s="299">
        <v>723.2</v>
      </c>
      <c r="G329" s="299">
        <v>10487665.9834002</v>
      </c>
      <c r="H329" s="299">
        <v>14501.75053014408</v>
      </c>
      <c r="I329" s="299">
        <v>842.4</v>
      </c>
      <c r="J329" s="299">
        <v>366954500</v>
      </c>
      <c r="K329" s="300">
        <v>435606.00664767332</v>
      </c>
      <c r="L329" s="301">
        <v>0</v>
      </c>
      <c r="M329" s="299">
        <v>0</v>
      </c>
      <c r="N329" s="299">
        <v>0</v>
      </c>
      <c r="O329" s="299">
        <v>0</v>
      </c>
      <c r="P329" s="299">
        <v>0</v>
      </c>
      <c r="Q329" s="299">
        <v>0</v>
      </c>
      <c r="R329" s="299">
        <v>0</v>
      </c>
      <c r="S329" s="299">
        <v>0</v>
      </c>
      <c r="T329" s="299">
        <v>0</v>
      </c>
      <c r="U329" s="302">
        <v>0</v>
      </c>
      <c r="V329" s="301">
        <v>0</v>
      </c>
      <c r="W329" s="299">
        <v>0</v>
      </c>
      <c r="X329" s="299">
        <v>0</v>
      </c>
      <c r="Y329" s="299">
        <v>0</v>
      </c>
      <c r="Z329" s="302">
        <v>0</v>
      </c>
      <c r="AA329" s="303">
        <v>0</v>
      </c>
      <c r="AB329" s="303">
        <v>0</v>
      </c>
      <c r="AC329" s="304">
        <v>0</v>
      </c>
      <c r="AD329" s="303">
        <v>0</v>
      </c>
      <c r="AE329" s="303">
        <v>0</v>
      </c>
      <c r="AF329" s="305">
        <v>0</v>
      </c>
    </row>
    <row r="330" spans="1:32" x14ac:dyDescent="0.35">
      <c r="A330" s="322">
        <v>2853</v>
      </c>
      <c r="B330" s="323">
        <v>1</v>
      </c>
      <c r="C330" s="324" t="s">
        <v>908</v>
      </c>
      <c r="D330" s="108">
        <v>6</v>
      </c>
      <c r="E330" s="299">
        <v>771</v>
      </c>
      <c r="F330" s="299">
        <v>837.99999999999989</v>
      </c>
      <c r="G330" s="299">
        <v>17964187.675932199</v>
      </c>
      <c r="H330" s="299">
        <v>21436.978133570647</v>
      </c>
      <c r="I330" s="299">
        <v>1037.4000000000001</v>
      </c>
      <c r="J330" s="299">
        <v>294311890</v>
      </c>
      <c r="K330" s="300">
        <v>283701.45556198183</v>
      </c>
      <c r="L330" s="301">
        <v>132571.9740335909</v>
      </c>
      <c r="M330" s="299">
        <v>0</v>
      </c>
      <c r="N330" s="299">
        <v>848.02346999999281</v>
      </c>
      <c r="O330" s="299">
        <v>0</v>
      </c>
      <c r="P330" s="299">
        <v>0</v>
      </c>
      <c r="Q330" s="299">
        <v>0</v>
      </c>
      <c r="R330" s="299">
        <v>3823.4479513281485</v>
      </c>
      <c r="S330" s="299">
        <v>775.72510738403059</v>
      </c>
      <c r="T330" s="299">
        <v>249.51161007782065</v>
      </c>
      <c r="U330" s="302">
        <v>138268.68217238088</v>
      </c>
      <c r="V330" s="301">
        <v>10062</v>
      </c>
      <c r="W330" s="299">
        <v>363.43862999999692</v>
      </c>
      <c r="X330" s="299">
        <v>5114.8000000000466</v>
      </c>
      <c r="Y330" s="299">
        <v>2662.9250102895849</v>
      </c>
      <c r="Z330" s="302">
        <v>18203.163640289629</v>
      </c>
      <c r="AA330" s="303">
        <v>156471.84581267051</v>
      </c>
      <c r="AB330" s="303">
        <v>18203.163640289629</v>
      </c>
      <c r="AC330" s="304">
        <v>138268.68217238088</v>
      </c>
      <c r="AD330" s="303">
        <v>202.94662232512388</v>
      </c>
      <c r="AE330" s="303">
        <v>23.609810168987845</v>
      </c>
      <c r="AF330" s="305">
        <v>179.33681215613603</v>
      </c>
    </row>
    <row r="331" spans="1:32" x14ac:dyDescent="0.35">
      <c r="A331" s="322">
        <v>2854</v>
      </c>
      <c r="B331" s="323">
        <v>1</v>
      </c>
      <c r="C331" s="324" t="s">
        <v>909</v>
      </c>
      <c r="D331" s="108">
        <v>6</v>
      </c>
      <c r="E331" s="299">
        <v>516</v>
      </c>
      <c r="F331" s="299">
        <v>562</v>
      </c>
      <c r="G331" s="299">
        <v>7061034.2091614399</v>
      </c>
      <c r="H331" s="299">
        <v>12564.117809895801</v>
      </c>
      <c r="I331" s="299">
        <v>524.6</v>
      </c>
      <c r="J331" s="299">
        <v>124164600</v>
      </c>
      <c r="K331" s="300">
        <v>236684.33091879525</v>
      </c>
      <c r="L331" s="301">
        <v>0</v>
      </c>
      <c r="M331" s="299">
        <v>0</v>
      </c>
      <c r="N331" s="299">
        <v>0</v>
      </c>
      <c r="O331" s="299">
        <v>0</v>
      </c>
      <c r="P331" s="299">
        <v>0</v>
      </c>
      <c r="Q331" s="299">
        <v>0</v>
      </c>
      <c r="R331" s="299">
        <v>0</v>
      </c>
      <c r="S331" s="299">
        <v>0</v>
      </c>
      <c r="T331" s="299">
        <v>0</v>
      </c>
      <c r="U331" s="302">
        <v>0</v>
      </c>
      <c r="V331" s="301">
        <v>0</v>
      </c>
      <c r="W331" s="299">
        <v>0</v>
      </c>
      <c r="X331" s="299">
        <v>0</v>
      </c>
      <c r="Y331" s="299">
        <v>0</v>
      </c>
      <c r="Z331" s="302">
        <v>0</v>
      </c>
      <c r="AA331" s="303">
        <v>0</v>
      </c>
      <c r="AB331" s="303">
        <v>0</v>
      </c>
      <c r="AC331" s="304">
        <v>0</v>
      </c>
      <c r="AD331" s="303">
        <v>0</v>
      </c>
      <c r="AE331" s="303">
        <v>0</v>
      </c>
      <c r="AF331" s="305">
        <v>0</v>
      </c>
    </row>
    <row r="332" spans="1:32" x14ac:dyDescent="0.35">
      <c r="A332" s="322">
        <v>2856</v>
      </c>
      <c r="B332" s="323">
        <v>1</v>
      </c>
      <c r="C332" s="324" t="s">
        <v>910</v>
      </c>
      <c r="D332" s="108">
        <v>6</v>
      </c>
      <c r="E332" s="299">
        <v>292</v>
      </c>
      <c r="F332" s="299">
        <v>318.99999999999994</v>
      </c>
      <c r="G332" s="299">
        <v>8890390.2953466903</v>
      </c>
      <c r="H332" s="299">
        <v>27869.562054378344</v>
      </c>
      <c r="I332" s="299">
        <v>318.79999999999995</v>
      </c>
      <c r="J332" s="299">
        <v>186420400</v>
      </c>
      <c r="K332" s="300">
        <v>584756.58720200765</v>
      </c>
      <c r="L332" s="301">
        <v>0</v>
      </c>
      <c r="M332" s="299">
        <v>0</v>
      </c>
      <c r="N332" s="299">
        <v>0</v>
      </c>
      <c r="O332" s="299">
        <v>0</v>
      </c>
      <c r="P332" s="299">
        <v>0</v>
      </c>
      <c r="Q332" s="299">
        <v>0</v>
      </c>
      <c r="R332" s="299">
        <v>0</v>
      </c>
      <c r="S332" s="299">
        <v>0</v>
      </c>
      <c r="T332" s="299">
        <v>0</v>
      </c>
      <c r="U332" s="302">
        <v>0</v>
      </c>
      <c r="V332" s="301">
        <v>0</v>
      </c>
      <c r="W332" s="299">
        <v>0</v>
      </c>
      <c r="X332" s="299">
        <v>0</v>
      </c>
      <c r="Y332" s="299">
        <v>0</v>
      </c>
      <c r="Z332" s="302">
        <v>0</v>
      </c>
      <c r="AA332" s="303">
        <v>0</v>
      </c>
      <c r="AB332" s="303">
        <v>0</v>
      </c>
      <c r="AC332" s="304">
        <v>0</v>
      </c>
      <c r="AD332" s="303">
        <v>0</v>
      </c>
      <c r="AE332" s="303">
        <v>0</v>
      </c>
      <c r="AF332" s="305">
        <v>0</v>
      </c>
    </row>
    <row r="333" spans="1:32" x14ac:dyDescent="0.35">
      <c r="A333" s="322">
        <v>2859</v>
      </c>
      <c r="B333" s="323">
        <v>1</v>
      </c>
      <c r="C333" s="324" t="s">
        <v>911</v>
      </c>
      <c r="D333" s="108">
        <v>5</v>
      </c>
      <c r="E333" s="299">
        <v>1480</v>
      </c>
      <c r="F333" s="299">
        <v>1631.1999999999996</v>
      </c>
      <c r="G333" s="299">
        <v>16274183.012477901</v>
      </c>
      <c r="H333" s="299">
        <v>9976.8164617937127</v>
      </c>
      <c r="I333" s="299">
        <v>2062.4</v>
      </c>
      <c r="J333" s="299">
        <v>957417250</v>
      </c>
      <c r="K333" s="300">
        <v>464224.81089992239</v>
      </c>
      <c r="L333" s="301">
        <v>0</v>
      </c>
      <c r="M333" s="299">
        <v>0</v>
      </c>
      <c r="N333" s="299">
        <v>0</v>
      </c>
      <c r="O333" s="299">
        <v>0</v>
      </c>
      <c r="P333" s="299">
        <v>0</v>
      </c>
      <c r="Q333" s="299">
        <v>0</v>
      </c>
      <c r="R333" s="299">
        <v>0</v>
      </c>
      <c r="S333" s="299">
        <v>0</v>
      </c>
      <c r="T333" s="299">
        <v>0</v>
      </c>
      <c r="U333" s="302">
        <v>0</v>
      </c>
      <c r="V333" s="301">
        <v>0</v>
      </c>
      <c r="W333" s="299">
        <v>0</v>
      </c>
      <c r="X333" s="299">
        <v>0</v>
      </c>
      <c r="Y333" s="299">
        <v>0</v>
      </c>
      <c r="Z333" s="302">
        <v>0</v>
      </c>
      <c r="AA333" s="303">
        <v>0</v>
      </c>
      <c r="AB333" s="303">
        <v>0</v>
      </c>
      <c r="AC333" s="304">
        <v>0</v>
      </c>
      <c r="AD333" s="303">
        <v>0</v>
      </c>
      <c r="AE333" s="303">
        <v>0</v>
      </c>
      <c r="AF333" s="305">
        <v>0</v>
      </c>
    </row>
    <row r="334" spans="1:32" x14ac:dyDescent="0.35">
      <c r="A334" s="322">
        <v>2860</v>
      </c>
      <c r="B334" s="323">
        <v>1</v>
      </c>
      <c r="C334" s="324" t="s">
        <v>912</v>
      </c>
      <c r="D334" s="108">
        <v>5</v>
      </c>
      <c r="E334" s="299">
        <v>1013</v>
      </c>
      <c r="F334" s="299">
        <v>1110.4000000000001</v>
      </c>
      <c r="G334" s="299">
        <v>18933201.022341698</v>
      </c>
      <c r="H334" s="299">
        <v>17050.793427901383</v>
      </c>
      <c r="I334" s="299">
        <v>1243</v>
      </c>
      <c r="J334" s="299">
        <v>490379040</v>
      </c>
      <c r="K334" s="300">
        <v>394512.50201126304</v>
      </c>
      <c r="L334" s="301">
        <v>62272.678496322187</v>
      </c>
      <c r="M334" s="299">
        <v>0</v>
      </c>
      <c r="N334" s="299">
        <v>0</v>
      </c>
      <c r="O334" s="299">
        <v>0</v>
      </c>
      <c r="P334" s="299">
        <v>125.18856385593972</v>
      </c>
      <c r="Q334" s="299">
        <v>0</v>
      </c>
      <c r="R334" s="299">
        <v>1772.5345628742448</v>
      </c>
      <c r="S334" s="299">
        <v>359.62293239794582</v>
      </c>
      <c r="T334" s="299">
        <v>115.67254434514122</v>
      </c>
      <c r="U334" s="302">
        <v>64645.697099795456</v>
      </c>
      <c r="V334" s="301">
        <v>7003</v>
      </c>
      <c r="W334" s="299">
        <v>0</v>
      </c>
      <c r="X334" s="299">
        <v>2246.0114361441229</v>
      </c>
      <c r="Y334" s="299">
        <v>1234.5209557360299</v>
      </c>
      <c r="Z334" s="302">
        <v>10483.532391880153</v>
      </c>
      <c r="AA334" s="303">
        <v>75129.229491675607</v>
      </c>
      <c r="AB334" s="303">
        <v>10483.532391880153</v>
      </c>
      <c r="AC334" s="304">
        <v>64645.697099795456</v>
      </c>
      <c r="AD334" s="303">
        <v>74.165083407379669</v>
      </c>
      <c r="AE334" s="303">
        <v>10.348995451016933</v>
      </c>
      <c r="AF334" s="305">
        <v>63.816087956362743</v>
      </c>
    </row>
    <row r="335" spans="1:32" x14ac:dyDescent="0.35">
      <c r="A335" s="322">
        <v>2884</v>
      </c>
      <c r="B335" s="323">
        <v>1</v>
      </c>
      <c r="C335" s="324" t="s">
        <v>913</v>
      </c>
      <c r="D335" s="108">
        <v>6</v>
      </c>
      <c r="E335" s="299">
        <v>404.8</v>
      </c>
      <c r="F335" s="299">
        <v>440</v>
      </c>
      <c r="G335" s="299">
        <v>13294503.7790874</v>
      </c>
      <c r="H335" s="299">
        <v>30214.781316107728</v>
      </c>
      <c r="I335" s="299">
        <v>608.80000000000007</v>
      </c>
      <c r="J335" s="299">
        <v>182807400</v>
      </c>
      <c r="K335" s="300">
        <v>300274.96714848879</v>
      </c>
      <c r="L335" s="301">
        <v>0</v>
      </c>
      <c r="M335" s="299">
        <v>0</v>
      </c>
      <c r="N335" s="299">
        <v>0</v>
      </c>
      <c r="O335" s="299">
        <v>0</v>
      </c>
      <c r="P335" s="299">
        <v>0</v>
      </c>
      <c r="Q335" s="299">
        <v>0</v>
      </c>
      <c r="R335" s="299">
        <v>0</v>
      </c>
      <c r="S335" s="299">
        <v>0</v>
      </c>
      <c r="T335" s="299">
        <v>0</v>
      </c>
      <c r="U335" s="302">
        <v>0</v>
      </c>
      <c r="V335" s="301">
        <v>0</v>
      </c>
      <c r="W335" s="299">
        <v>0</v>
      </c>
      <c r="X335" s="299">
        <v>0</v>
      </c>
      <c r="Y335" s="299">
        <v>0</v>
      </c>
      <c r="Z335" s="302">
        <v>0</v>
      </c>
      <c r="AA335" s="303">
        <v>0</v>
      </c>
      <c r="AB335" s="303">
        <v>0</v>
      </c>
      <c r="AC335" s="304">
        <v>0</v>
      </c>
      <c r="AD335" s="303">
        <v>0</v>
      </c>
      <c r="AE335" s="303">
        <v>0</v>
      </c>
      <c r="AF335" s="305">
        <v>0</v>
      </c>
    </row>
    <row r="336" spans="1:32" x14ac:dyDescent="0.35">
      <c r="A336" s="322">
        <v>2886</v>
      </c>
      <c r="B336" s="323">
        <v>1</v>
      </c>
      <c r="C336" s="324" t="s">
        <v>914</v>
      </c>
      <c r="D336" s="108">
        <v>6</v>
      </c>
      <c r="E336" s="299">
        <v>298</v>
      </c>
      <c r="F336" s="299">
        <v>328</v>
      </c>
      <c r="G336" s="299">
        <v>5570565.7809517402</v>
      </c>
      <c r="H336" s="299">
        <v>16983.432258999208</v>
      </c>
      <c r="I336" s="299">
        <v>401.4</v>
      </c>
      <c r="J336" s="299">
        <v>176961100</v>
      </c>
      <c r="K336" s="300">
        <v>440859.74090682616</v>
      </c>
      <c r="L336" s="301">
        <v>0</v>
      </c>
      <c r="M336" s="299">
        <v>0</v>
      </c>
      <c r="N336" s="299">
        <v>0</v>
      </c>
      <c r="O336" s="299">
        <v>0</v>
      </c>
      <c r="P336" s="299">
        <v>0</v>
      </c>
      <c r="Q336" s="299">
        <v>0</v>
      </c>
      <c r="R336" s="299">
        <v>0</v>
      </c>
      <c r="S336" s="299">
        <v>0</v>
      </c>
      <c r="T336" s="299">
        <v>0</v>
      </c>
      <c r="U336" s="302">
        <v>0</v>
      </c>
      <c r="V336" s="301">
        <v>0</v>
      </c>
      <c r="W336" s="299">
        <v>0</v>
      </c>
      <c r="X336" s="299">
        <v>0</v>
      </c>
      <c r="Y336" s="299">
        <v>0</v>
      </c>
      <c r="Z336" s="302">
        <v>0</v>
      </c>
      <c r="AA336" s="303">
        <v>0</v>
      </c>
      <c r="AB336" s="303">
        <v>0</v>
      </c>
      <c r="AC336" s="304">
        <v>0</v>
      </c>
      <c r="AD336" s="303">
        <v>0</v>
      </c>
      <c r="AE336" s="303">
        <v>0</v>
      </c>
      <c r="AF336" s="305">
        <v>0</v>
      </c>
    </row>
    <row r="337" spans="1:32" x14ac:dyDescent="0.35">
      <c r="A337" s="322">
        <v>2888</v>
      </c>
      <c r="B337" s="323">
        <v>1</v>
      </c>
      <c r="C337" s="324" t="s">
        <v>13</v>
      </c>
      <c r="D337" s="108">
        <v>6</v>
      </c>
      <c r="E337" s="299">
        <v>309.2</v>
      </c>
      <c r="F337" s="299">
        <v>336.4</v>
      </c>
      <c r="G337" s="299">
        <v>12033046.0549068</v>
      </c>
      <c r="H337" s="299">
        <v>35770.053670947687</v>
      </c>
      <c r="I337" s="299">
        <v>364.8</v>
      </c>
      <c r="J337" s="299">
        <v>118133300</v>
      </c>
      <c r="K337" s="300">
        <v>323830.31798245612</v>
      </c>
      <c r="L337" s="301">
        <v>0</v>
      </c>
      <c r="M337" s="299">
        <v>0</v>
      </c>
      <c r="N337" s="299">
        <v>0</v>
      </c>
      <c r="O337" s="299">
        <v>0</v>
      </c>
      <c r="P337" s="299">
        <v>0</v>
      </c>
      <c r="Q337" s="299">
        <v>0</v>
      </c>
      <c r="R337" s="299">
        <v>0</v>
      </c>
      <c r="S337" s="299">
        <v>0</v>
      </c>
      <c r="T337" s="299">
        <v>0</v>
      </c>
      <c r="U337" s="302">
        <v>0</v>
      </c>
      <c r="V337" s="301">
        <v>0</v>
      </c>
      <c r="W337" s="299">
        <v>0</v>
      </c>
      <c r="X337" s="299">
        <v>0</v>
      </c>
      <c r="Y337" s="299">
        <v>0</v>
      </c>
      <c r="Z337" s="302">
        <v>0</v>
      </c>
      <c r="AA337" s="303">
        <v>0</v>
      </c>
      <c r="AB337" s="303">
        <v>0</v>
      </c>
      <c r="AC337" s="304">
        <v>0</v>
      </c>
      <c r="AD337" s="303">
        <v>0</v>
      </c>
      <c r="AE337" s="303">
        <v>0</v>
      </c>
      <c r="AF337" s="305">
        <v>0</v>
      </c>
    </row>
    <row r="338" spans="1:32" x14ac:dyDescent="0.35">
      <c r="A338" s="322">
        <v>2889</v>
      </c>
      <c r="B338" s="323">
        <v>1</v>
      </c>
      <c r="C338" s="324" t="s">
        <v>915</v>
      </c>
      <c r="D338" s="108">
        <v>6</v>
      </c>
      <c r="E338" s="299">
        <v>738</v>
      </c>
      <c r="F338" s="299">
        <v>804.4</v>
      </c>
      <c r="G338" s="299">
        <v>15780620.419584701</v>
      </c>
      <c r="H338" s="299">
        <v>19617.877199881528</v>
      </c>
      <c r="I338" s="299">
        <v>753.2</v>
      </c>
      <c r="J338" s="299">
        <v>613144000</v>
      </c>
      <c r="K338" s="300">
        <v>814052.04460966541</v>
      </c>
      <c r="L338" s="301">
        <v>0</v>
      </c>
      <c r="M338" s="299">
        <v>0</v>
      </c>
      <c r="N338" s="299">
        <v>0</v>
      </c>
      <c r="O338" s="299">
        <v>0</v>
      </c>
      <c r="P338" s="299">
        <v>0</v>
      </c>
      <c r="Q338" s="299">
        <v>0</v>
      </c>
      <c r="R338" s="299">
        <v>0</v>
      </c>
      <c r="S338" s="299">
        <v>0</v>
      </c>
      <c r="T338" s="299">
        <v>0</v>
      </c>
      <c r="U338" s="302">
        <v>0</v>
      </c>
      <c r="V338" s="301">
        <v>0</v>
      </c>
      <c r="W338" s="299">
        <v>0</v>
      </c>
      <c r="X338" s="299">
        <v>0</v>
      </c>
      <c r="Y338" s="299">
        <v>0</v>
      </c>
      <c r="Z338" s="302">
        <v>0</v>
      </c>
      <c r="AA338" s="303">
        <v>0</v>
      </c>
      <c r="AB338" s="303">
        <v>0</v>
      </c>
      <c r="AC338" s="304">
        <v>0</v>
      </c>
      <c r="AD338" s="303">
        <v>0</v>
      </c>
      <c r="AE338" s="303">
        <v>0</v>
      </c>
      <c r="AF338" s="305">
        <v>0</v>
      </c>
    </row>
    <row r="339" spans="1:32" x14ac:dyDescent="0.35">
      <c r="A339" s="322">
        <v>2890</v>
      </c>
      <c r="B339" s="323">
        <v>1</v>
      </c>
      <c r="C339" s="324" t="s">
        <v>916</v>
      </c>
      <c r="D339" s="108">
        <v>6</v>
      </c>
      <c r="E339" s="299">
        <v>544.6</v>
      </c>
      <c r="F339" s="299">
        <v>590.6</v>
      </c>
      <c r="G339" s="299">
        <v>12276331.450133</v>
      </c>
      <c r="H339" s="299">
        <v>20786.202929449712</v>
      </c>
      <c r="I339" s="299">
        <v>730.80000000000007</v>
      </c>
      <c r="J339" s="299">
        <v>223388500</v>
      </c>
      <c r="K339" s="300">
        <v>305676.65571975912</v>
      </c>
      <c r="L339" s="301">
        <v>0</v>
      </c>
      <c r="M339" s="299">
        <v>0</v>
      </c>
      <c r="N339" s="299">
        <v>0</v>
      </c>
      <c r="O339" s="299">
        <v>0</v>
      </c>
      <c r="P339" s="299">
        <v>0</v>
      </c>
      <c r="Q339" s="299">
        <v>0</v>
      </c>
      <c r="R339" s="299">
        <v>0</v>
      </c>
      <c r="S339" s="299">
        <v>0</v>
      </c>
      <c r="T339" s="299">
        <v>0</v>
      </c>
      <c r="U339" s="302">
        <v>0</v>
      </c>
      <c r="V339" s="301">
        <v>0</v>
      </c>
      <c r="W339" s="299">
        <v>0</v>
      </c>
      <c r="X339" s="299">
        <v>0</v>
      </c>
      <c r="Y339" s="299">
        <v>0</v>
      </c>
      <c r="Z339" s="302">
        <v>0</v>
      </c>
      <c r="AA339" s="303">
        <v>0</v>
      </c>
      <c r="AB339" s="303">
        <v>0</v>
      </c>
      <c r="AC339" s="304">
        <v>0</v>
      </c>
      <c r="AD339" s="303">
        <v>0</v>
      </c>
      <c r="AE339" s="303">
        <v>0</v>
      </c>
      <c r="AF339" s="305">
        <v>0</v>
      </c>
    </row>
    <row r="340" spans="1:32" x14ac:dyDescent="0.35">
      <c r="A340" s="322">
        <v>2895</v>
      </c>
      <c r="B340" s="323">
        <v>1</v>
      </c>
      <c r="C340" s="324" t="s">
        <v>917</v>
      </c>
      <c r="D340" s="108">
        <v>5</v>
      </c>
      <c r="E340" s="299">
        <v>1132</v>
      </c>
      <c r="F340" s="299">
        <v>1239.4000000000001</v>
      </c>
      <c r="G340" s="299">
        <v>19058505.311272699</v>
      </c>
      <c r="H340" s="299">
        <v>15377.202929863401</v>
      </c>
      <c r="I340" s="299">
        <v>1317</v>
      </c>
      <c r="J340" s="299">
        <v>581329640</v>
      </c>
      <c r="K340" s="300">
        <v>441404.43432042521</v>
      </c>
      <c r="L340" s="301">
        <v>0</v>
      </c>
      <c r="M340" s="299">
        <v>0</v>
      </c>
      <c r="N340" s="299">
        <v>0</v>
      </c>
      <c r="O340" s="299">
        <v>0</v>
      </c>
      <c r="P340" s="299">
        <v>0</v>
      </c>
      <c r="Q340" s="299">
        <v>0</v>
      </c>
      <c r="R340" s="299">
        <v>0</v>
      </c>
      <c r="S340" s="299">
        <v>0</v>
      </c>
      <c r="T340" s="299">
        <v>0</v>
      </c>
      <c r="U340" s="302">
        <v>0</v>
      </c>
      <c r="V340" s="301">
        <v>0</v>
      </c>
      <c r="W340" s="299">
        <v>0</v>
      </c>
      <c r="X340" s="299">
        <v>0</v>
      </c>
      <c r="Y340" s="299">
        <v>0</v>
      </c>
      <c r="Z340" s="302">
        <v>0</v>
      </c>
      <c r="AA340" s="303">
        <v>0</v>
      </c>
      <c r="AB340" s="303">
        <v>0</v>
      </c>
      <c r="AC340" s="304">
        <v>0</v>
      </c>
      <c r="AD340" s="303">
        <v>0</v>
      </c>
      <c r="AE340" s="303">
        <v>0</v>
      </c>
      <c r="AF340" s="305">
        <v>0</v>
      </c>
    </row>
    <row r="341" spans="1:32" x14ac:dyDescent="0.35">
      <c r="A341" s="322">
        <v>2897</v>
      </c>
      <c r="B341" s="323">
        <v>1</v>
      </c>
      <c r="C341" s="324" t="s">
        <v>918</v>
      </c>
      <c r="D341" s="108">
        <v>5</v>
      </c>
      <c r="E341" s="299">
        <v>1096</v>
      </c>
      <c r="F341" s="299">
        <v>1199.4000000000001</v>
      </c>
      <c r="G341" s="299">
        <v>12714119.329151699</v>
      </c>
      <c r="H341" s="299">
        <v>10600.399640780139</v>
      </c>
      <c r="I341" s="299">
        <v>1312.8</v>
      </c>
      <c r="J341" s="299">
        <v>466681000</v>
      </c>
      <c r="K341" s="300">
        <v>355485.2224253504</v>
      </c>
      <c r="L341" s="301">
        <v>0</v>
      </c>
      <c r="M341" s="299">
        <v>0</v>
      </c>
      <c r="N341" s="299">
        <v>0</v>
      </c>
      <c r="O341" s="299">
        <v>0</v>
      </c>
      <c r="P341" s="299">
        <v>0</v>
      </c>
      <c r="Q341" s="299">
        <v>0</v>
      </c>
      <c r="R341" s="299">
        <v>0</v>
      </c>
      <c r="S341" s="299">
        <v>0</v>
      </c>
      <c r="T341" s="299">
        <v>0</v>
      </c>
      <c r="U341" s="302">
        <v>0</v>
      </c>
      <c r="V341" s="301">
        <v>0</v>
      </c>
      <c r="W341" s="299">
        <v>0</v>
      </c>
      <c r="X341" s="299">
        <v>0</v>
      </c>
      <c r="Y341" s="299">
        <v>0</v>
      </c>
      <c r="Z341" s="302">
        <v>0</v>
      </c>
      <c r="AA341" s="303">
        <v>0</v>
      </c>
      <c r="AB341" s="303">
        <v>0</v>
      </c>
      <c r="AC341" s="304">
        <v>0</v>
      </c>
      <c r="AD341" s="303">
        <v>0</v>
      </c>
      <c r="AE341" s="303">
        <v>0</v>
      </c>
      <c r="AF341" s="305">
        <v>0</v>
      </c>
    </row>
    <row r="342" spans="1:32" x14ac:dyDescent="0.35">
      <c r="A342" s="322">
        <v>2898</v>
      </c>
      <c r="B342" s="323">
        <v>1</v>
      </c>
      <c r="C342" s="324" t="s">
        <v>919</v>
      </c>
      <c r="D342" s="108">
        <v>6</v>
      </c>
      <c r="E342" s="299">
        <v>432.4</v>
      </c>
      <c r="F342" s="299">
        <v>466.59999999999991</v>
      </c>
      <c r="G342" s="299">
        <v>9836583.3569330908</v>
      </c>
      <c r="H342" s="299">
        <v>21081.404536933333</v>
      </c>
      <c r="I342" s="299">
        <v>527.20000000000005</v>
      </c>
      <c r="J342" s="299">
        <v>127655100</v>
      </c>
      <c r="K342" s="300">
        <v>242137.89833080422</v>
      </c>
      <c r="L342" s="301">
        <v>0</v>
      </c>
      <c r="M342" s="299">
        <v>0</v>
      </c>
      <c r="N342" s="299">
        <v>0</v>
      </c>
      <c r="O342" s="299">
        <v>0</v>
      </c>
      <c r="P342" s="299">
        <v>0</v>
      </c>
      <c r="Q342" s="299">
        <v>0</v>
      </c>
      <c r="R342" s="299">
        <v>0</v>
      </c>
      <c r="S342" s="299">
        <v>0</v>
      </c>
      <c r="T342" s="299">
        <v>0</v>
      </c>
      <c r="U342" s="302">
        <v>0</v>
      </c>
      <c r="V342" s="301">
        <v>0</v>
      </c>
      <c r="W342" s="299">
        <v>0</v>
      </c>
      <c r="X342" s="299">
        <v>0</v>
      </c>
      <c r="Y342" s="299">
        <v>0</v>
      </c>
      <c r="Z342" s="302">
        <v>0</v>
      </c>
      <c r="AA342" s="303">
        <v>0</v>
      </c>
      <c r="AB342" s="303">
        <v>0</v>
      </c>
      <c r="AC342" s="304">
        <v>0</v>
      </c>
      <c r="AD342" s="303">
        <v>0</v>
      </c>
      <c r="AE342" s="303">
        <v>0</v>
      </c>
      <c r="AF342" s="305">
        <v>0</v>
      </c>
    </row>
    <row r="343" spans="1:32" x14ac:dyDescent="0.35">
      <c r="A343" s="322">
        <v>2899</v>
      </c>
      <c r="B343" s="323">
        <v>1</v>
      </c>
      <c r="C343" s="324" t="s">
        <v>14</v>
      </c>
      <c r="D343" s="108">
        <v>5</v>
      </c>
      <c r="E343" s="299">
        <v>1451</v>
      </c>
      <c r="F343" s="299">
        <v>1591</v>
      </c>
      <c r="G343" s="299">
        <v>12108191.787675001</v>
      </c>
      <c r="H343" s="299">
        <v>7610.4285277655563</v>
      </c>
      <c r="I343" s="299">
        <v>1533</v>
      </c>
      <c r="J343" s="299">
        <v>651601910</v>
      </c>
      <c r="K343" s="300">
        <v>425050.16960208741</v>
      </c>
      <c r="L343" s="301">
        <v>0</v>
      </c>
      <c r="M343" s="299">
        <v>0</v>
      </c>
      <c r="N343" s="299">
        <v>0</v>
      </c>
      <c r="O343" s="299">
        <v>0</v>
      </c>
      <c r="P343" s="299">
        <v>0</v>
      </c>
      <c r="Q343" s="299">
        <v>0</v>
      </c>
      <c r="R343" s="299">
        <v>0</v>
      </c>
      <c r="S343" s="299">
        <v>0</v>
      </c>
      <c r="T343" s="299">
        <v>0</v>
      </c>
      <c r="U343" s="302">
        <v>0</v>
      </c>
      <c r="V343" s="301">
        <v>0</v>
      </c>
      <c r="W343" s="299">
        <v>0</v>
      </c>
      <c r="X343" s="299">
        <v>0</v>
      </c>
      <c r="Y343" s="299">
        <v>0</v>
      </c>
      <c r="Z343" s="302">
        <v>0</v>
      </c>
      <c r="AA343" s="303">
        <v>0</v>
      </c>
      <c r="AB343" s="303">
        <v>0</v>
      </c>
      <c r="AC343" s="304">
        <v>0</v>
      </c>
      <c r="AD343" s="303">
        <v>0</v>
      </c>
      <c r="AE343" s="303">
        <v>0</v>
      </c>
      <c r="AF343" s="305">
        <v>0</v>
      </c>
    </row>
    <row r="344" spans="1:32" x14ac:dyDescent="0.35">
      <c r="A344" s="322">
        <v>2902</v>
      </c>
      <c r="B344" s="323">
        <v>1</v>
      </c>
      <c r="C344" s="324" t="s">
        <v>542</v>
      </c>
      <c r="D344" s="108">
        <v>6</v>
      </c>
      <c r="E344" s="299">
        <v>541</v>
      </c>
      <c r="F344" s="299">
        <v>598.4</v>
      </c>
      <c r="G344" s="299">
        <v>9115106.8579981402</v>
      </c>
      <c r="H344" s="299">
        <v>15232.464669114539</v>
      </c>
      <c r="I344" s="299">
        <v>632.59999999999991</v>
      </c>
      <c r="J344" s="299">
        <v>200497300</v>
      </c>
      <c r="K344" s="300">
        <v>316941.66930129629</v>
      </c>
      <c r="L344" s="301">
        <v>0</v>
      </c>
      <c r="M344" s="299">
        <v>0</v>
      </c>
      <c r="N344" s="299">
        <v>0</v>
      </c>
      <c r="O344" s="299">
        <v>0</v>
      </c>
      <c r="P344" s="299">
        <v>0</v>
      </c>
      <c r="Q344" s="299">
        <v>0</v>
      </c>
      <c r="R344" s="299">
        <v>0</v>
      </c>
      <c r="S344" s="299">
        <v>0</v>
      </c>
      <c r="T344" s="299">
        <v>0</v>
      </c>
      <c r="U344" s="302">
        <v>0</v>
      </c>
      <c r="V344" s="301">
        <v>0</v>
      </c>
      <c r="W344" s="299">
        <v>0</v>
      </c>
      <c r="X344" s="299">
        <v>0</v>
      </c>
      <c r="Y344" s="299">
        <v>0</v>
      </c>
      <c r="Z344" s="302">
        <v>0</v>
      </c>
      <c r="AA344" s="303">
        <v>0</v>
      </c>
      <c r="AB344" s="303">
        <v>0</v>
      </c>
      <c r="AC344" s="304">
        <v>0</v>
      </c>
      <c r="AD344" s="303">
        <v>0</v>
      </c>
      <c r="AE344" s="303">
        <v>0</v>
      </c>
      <c r="AF344" s="305">
        <v>0</v>
      </c>
    </row>
    <row r="345" spans="1:32" x14ac:dyDescent="0.35">
      <c r="A345" s="322">
        <v>2903</v>
      </c>
      <c r="B345" s="323">
        <v>1</v>
      </c>
      <c r="C345" s="324" t="s">
        <v>543</v>
      </c>
      <c r="D345" s="108">
        <v>6</v>
      </c>
      <c r="E345" s="299">
        <v>487</v>
      </c>
      <c r="F345" s="299">
        <v>529.19999999999993</v>
      </c>
      <c r="G345" s="299">
        <v>6694680.69438254</v>
      </c>
      <c r="H345" s="299">
        <v>12650.568205560357</v>
      </c>
      <c r="I345" s="299">
        <v>552.4</v>
      </c>
      <c r="J345" s="299">
        <v>175613665</v>
      </c>
      <c r="K345" s="300">
        <v>317910.32766111515</v>
      </c>
      <c r="L345" s="301">
        <v>0</v>
      </c>
      <c r="M345" s="299">
        <v>0</v>
      </c>
      <c r="N345" s="299">
        <v>0</v>
      </c>
      <c r="O345" s="299">
        <v>0</v>
      </c>
      <c r="P345" s="299">
        <v>0</v>
      </c>
      <c r="Q345" s="299">
        <v>0</v>
      </c>
      <c r="R345" s="299">
        <v>0</v>
      </c>
      <c r="S345" s="299">
        <v>0</v>
      </c>
      <c r="T345" s="299">
        <v>0</v>
      </c>
      <c r="U345" s="302">
        <v>0</v>
      </c>
      <c r="V345" s="301">
        <v>0</v>
      </c>
      <c r="W345" s="299">
        <v>0</v>
      </c>
      <c r="X345" s="299">
        <v>0</v>
      </c>
      <c r="Y345" s="299">
        <v>0</v>
      </c>
      <c r="Z345" s="302">
        <v>0</v>
      </c>
      <c r="AA345" s="303">
        <v>0</v>
      </c>
      <c r="AB345" s="303">
        <v>0</v>
      </c>
      <c r="AC345" s="304">
        <v>0</v>
      </c>
      <c r="AD345" s="303">
        <v>0</v>
      </c>
      <c r="AE345" s="303">
        <v>0</v>
      </c>
      <c r="AF345" s="305">
        <v>0</v>
      </c>
    </row>
    <row r="346" spans="1:32" x14ac:dyDescent="0.35">
      <c r="A346" s="322">
        <v>2904</v>
      </c>
      <c r="B346" s="323">
        <v>1</v>
      </c>
      <c r="C346" s="324" t="s">
        <v>920</v>
      </c>
      <c r="D346" s="108">
        <v>6</v>
      </c>
      <c r="E346" s="299">
        <v>624</v>
      </c>
      <c r="F346" s="299">
        <v>685.6</v>
      </c>
      <c r="G346" s="299">
        <v>13785023.026066899</v>
      </c>
      <c r="H346" s="299">
        <v>20106.509664624999</v>
      </c>
      <c r="I346" s="299">
        <v>743.4</v>
      </c>
      <c r="J346" s="299">
        <v>309924100</v>
      </c>
      <c r="K346" s="300">
        <v>416900.86090933549</v>
      </c>
      <c r="L346" s="301">
        <v>21716.21245343292</v>
      </c>
      <c r="M346" s="299">
        <v>0</v>
      </c>
      <c r="N346" s="299">
        <v>141.74804000001313</v>
      </c>
      <c r="O346" s="299">
        <v>0</v>
      </c>
      <c r="P346" s="299">
        <v>0</v>
      </c>
      <c r="Q346" s="299">
        <v>0</v>
      </c>
      <c r="R346" s="299">
        <v>0</v>
      </c>
      <c r="S346" s="299">
        <v>129.09541163003183</v>
      </c>
      <c r="T346" s="299">
        <v>41.523477457230179</v>
      </c>
      <c r="U346" s="302">
        <v>22028.579382520194</v>
      </c>
      <c r="V346" s="301">
        <v>2302</v>
      </c>
      <c r="W346" s="299">
        <v>60.74916000000303</v>
      </c>
      <c r="X346" s="299">
        <v>851.20000000001164</v>
      </c>
      <c r="Y346" s="299">
        <v>0</v>
      </c>
      <c r="Z346" s="302">
        <v>3213.9491600000147</v>
      </c>
      <c r="AA346" s="303">
        <v>25242.528542520209</v>
      </c>
      <c r="AB346" s="303">
        <v>3213.9491600000147</v>
      </c>
      <c r="AC346" s="304">
        <v>22028.579382520194</v>
      </c>
      <c r="AD346" s="303">
        <v>40.452770100192645</v>
      </c>
      <c r="AE346" s="303">
        <v>5.1505595512820745</v>
      </c>
      <c r="AF346" s="305">
        <v>35.302210548910566</v>
      </c>
    </row>
    <row r="347" spans="1:32" x14ac:dyDescent="0.35">
      <c r="A347" s="322">
        <v>2905</v>
      </c>
      <c r="B347" s="323">
        <v>1</v>
      </c>
      <c r="C347" s="324" t="s">
        <v>1035</v>
      </c>
      <c r="D347" s="108">
        <v>5</v>
      </c>
      <c r="E347" s="299">
        <v>1922</v>
      </c>
      <c r="F347" s="299">
        <v>2096.4</v>
      </c>
      <c r="G347" s="299">
        <v>17554094.5841792</v>
      </c>
      <c r="H347" s="299">
        <v>8373.4471399442846</v>
      </c>
      <c r="I347" s="299">
        <v>2523</v>
      </c>
      <c r="J347" s="299">
        <v>1076764436</v>
      </c>
      <c r="K347" s="300">
        <v>426779.40388426476</v>
      </c>
      <c r="L347" s="301">
        <v>0</v>
      </c>
      <c r="M347" s="299">
        <v>0</v>
      </c>
      <c r="N347" s="299">
        <v>0</v>
      </c>
      <c r="O347" s="299">
        <v>0</v>
      </c>
      <c r="P347" s="299">
        <v>0</v>
      </c>
      <c r="Q347" s="299">
        <v>0</v>
      </c>
      <c r="R347" s="299">
        <v>0</v>
      </c>
      <c r="S347" s="299">
        <v>0</v>
      </c>
      <c r="T347" s="299">
        <v>0</v>
      </c>
      <c r="U347" s="302">
        <v>0</v>
      </c>
      <c r="V347" s="301">
        <v>0</v>
      </c>
      <c r="W347" s="299">
        <v>0</v>
      </c>
      <c r="X347" s="299">
        <v>0</v>
      </c>
      <c r="Y347" s="299">
        <v>0</v>
      </c>
      <c r="Z347" s="302">
        <v>0</v>
      </c>
      <c r="AA347" s="303">
        <v>0</v>
      </c>
      <c r="AB347" s="303">
        <v>0</v>
      </c>
      <c r="AC347" s="304">
        <v>0</v>
      </c>
      <c r="AD347" s="303">
        <v>0</v>
      </c>
      <c r="AE347" s="303">
        <v>0</v>
      </c>
      <c r="AF347" s="305">
        <v>0</v>
      </c>
    </row>
    <row r="348" spans="1:32" x14ac:dyDescent="0.35">
      <c r="A348" s="322">
        <v>2906</v>
      </c>
      <c r="B348" s="323">
        <v>1</v>
      </c>
      <c r="C348" s="324" t="s">
        <v>544</v>
      </c>
      <c r="D348" s="108">
        <v>6</v>
      </c>
      <c r="E348" s="299">
        <v>386</v>
      </c>
      <c r="F348" s="299">
        <v>419.60000000000008</v>
      </c>
      <c r="G348" s="299">
        <v>5771296.8256108398</v>
      </c>
      <c r="H348" s="299">
        <v>13754.282234534887</v>
      </c>
      <c r="I348" s="299">
        <v>419.60000000000008</v>
      </c>
      <c r="J348" s="299">
        <v>197925300</v>
      </c>
      <c r="K348" s="300">
        <v>471699.95233555761</v>
      </c>
      <c r="L348" s="301">
        <v>0</v>
      </c>
      <c r="M348" s="299">
        <v>0</v>
      </c>
      <c r="N348" s="299">
        <v>0</v>
      </c>
      <c r="O348" s="299">
        <v>0</v>
      </c>
      <c r="P348" s="299">
        <v>0</v>
      </c>
      <c r="Q348" s="299">
        <v>0</v>
      </c>
      <c r="R348" s="299">
        <v>0</v>
      </c>
      <c r="S348" s="299">
        <v>0</v>
      </c>
      <c r="T348" s="299">
        <v>0</v>
      </c>
      <c r="U348" s="302">
        <v>0</v>
      </c>
      <c r="V348" s="301">
        <v>0</v>
      </c>
      <c r="W348" s="299">
        <v>0</v>
      </c>
      <c r="X348" s="299">
        <v>0</v>
      </c>
      <c r="Y348" s="299">
        <v>0</v>
      </c>
      <c r="Z348" s="302">
        <v>0</v>
      </c>
      <c r="AA348" s="303">
        <v>0</v>
      </c>
      <c r="AB348" s="303">
        <v>0</v>
      </c>
      <c r="AC348" s="304">
        <v>0</v>
      </c>
      <c r="AD348" s="303">
        <v>0</v>
      </c>
      <c r="AE348" s="303">
        <v>0</v>
      </c>
      <c r="AF348" s="305">
        <v>0</v>
      </c>
    </row>
    <row r="349" spans="1:32" x14ac:dyDescent="0.35">
      <c r="A349" s="322">
        <v>2907</v>
      </c>
      <c r="B349" s="323">
        <v>1</v>
      </c>
      <c r="C349" s="324" t="s">
        <v>15</v>
      </c>
      <c r="D349" s="108">
        <v>6</v>
      </c>
      <c r="E349" s="299">
        <v>463</v>
      </c>
      <c r="F349" s="299">
        <v>487.8</v>
      </c>
      <c r="G349" s="299">
        <v>6358376.4525800403</v>
      </c>
      <c r="H349" s="299">
        <v>13034.802075809841</v>
      </c>
      <c r="I349" s="299">
        <v>244.20000000000002</v>
      </c>
      <c r="J349" s="299">
        <v>119058750</v>
      </c>
      <c r="K349" s="300">
        <v>487546.06879606878</v>
      </c>
      <c r="L349" s="301">
        <v>0</v>
      </c>
      <c r="M349" s="299">
        <v>0</v>
      </c>
      <c r="N349" s="299">
        <v>0</v>
      </c>
      <c r="O349" s="299">
        <v>0</v>
      </c>
      <c r="P349" s="299">
        <v>0</v>
      </c>
      <c r="Q349" s="299">
        <v>0</v>
      </c>
      <c r="R349" s="299">
        <v>0</v>
      </c>
      <c r="S349" s="299">
        <v>0</v>
      </c>
      <c r="T349" s="299">
        <v>0</v>
      </c>
      <c r="U349" s="302">
        <v>0</v>
      </c>
      <c r="V349" s="301">
        <v>0</v>
      </c>
      <c r="W349" s="299">
        <v>0</v>
      </c>
      <c r="X349" s="299">
        <v>0</v>
      </c>
      <c r="Y349" s="299">
        <v>0</v>
      </c>
      <c r="Z349" s="302">
        <v>0</v>
      </c>
      <c r="AA349" s="303">
        <v>0</v>
      </c>
      <c r="AB349" s="303">
        <v>0</v>
      </c>
      <c r="AC349" s="304">
        <v>0</v>
      </c>
      <c r="AD349" s="303">
        <v>0</v>
      </c>
      <c r="AE349" s="303">
        <v>0</v>
      </c>
      <c r="AF349" s="305">
        <v>0</v>
      </c>
    </row>
    <row r="350" spans="1:32" x14ac:dyDescent="0.35">
      <c r="A350" s="322">
        <v>2908</v>
      </c>
      <c r="B350" s="323">
        <v>1</v>
      </c>
      <c r="C350" s="324" t="s">
        <v>16</v>
      </c>
      <c r="D350" s="108">
        <v>6</v>
      </c>
      <c r="E350" s="299">
        <v>499</v>
      </c>
      <c r="F350" s="299">
        <v>544</v>
      </c>
      <c r="G350" s="299">
        <v>6927829.4039195096</v>
      </c>
      <c r="H350" s="299">
        <v>12734.980521910864</v>
      </c>
      <c r="I350" s="299">
        <v>632.6</v>
      </c>
      <c r="J350" s="299">
        <v>290521400</v>
      </c>
      <c r="K350" s="300">
        <v>459249.76288333861</v>
      </c>
      <c r="L350" s="301">
        <v>0</v>
      </c>
      <c r="M350" s="299">
        <v>0</v>
      </c>
      <c r="N350" s="299">
        <v>0</v>
      </c>
      <c r="O350" s="299">
        <v>0</v>
      </c>
      <c r="P350" s="299">
        <v>0</v>
      </c>
      <c r="Q350" s="299">
        <v>0</v>
      </c>
      <c r="R350" s="299">
        <v>0</v>
      </c>
      <c r="S350" s="299">
        <v>0</v>
      </c>
      <c r="T350" s="299">
        <v>0</v>
      </c>
      <c r="U350" s="302">
        <v>0</v>
      </c>
      <c r="V350" s="301">
        <v>0</v>
      </c>
      <c r="W350" s="299">
        <v>0</v>
      </c>
      <c r="X350" s="299">
        <v>0</v>
      </c>
      <c r="Y350" s="299">
        <v>0</v>
      </c>
      <c r="Z350" s="302">
        <v>0</v>
      </c>
      <c r="AA350" s="303">
        <v>0</v>
      </c>
      <c r="AB350" s="303">
        <v>0</v>
      </c>
      <c r="AC350" s="304">
        <v>0</v>
      </c>
      <c r="AD350" s="303">
        <v>0</v>
      </c>
      <c r="AE350" s="303">
        <v>0</v>
      </c>
      <c r="AF350" s="305">
        <v>0</v>
      </c>
    </row>
    <row r="351" spans="1:32" x14ac:dyDescent="0.35">
      <c r="A351" s="322">
        <v>2909</v>
      </c>
      <c r="B351" s="323">
        <v>1</v>
      </c>
      <c r="C351" s="324" t="s">
        <v>2861</v>
      </c>
      <c r="D351" s="108">
        <v>5</v>
      </c>
      <c r="E351" s="299">
        <v>2485</v>
      </c>
      <c r="F351" s="299">
        <v>2724.4</v>
      </c>
      <c r="G351" s="299">
        <v>12941643</v>
      </c>
      <c r="H351" s="299">
        <v>4750.2727205990304</v>
      </c>
      <c r="I351" s="299">
        <v>2778.6</v>
      </c>
      <c r="J351" s="299">
        <v>994094884</v>
      </c>
      <c r="K351" s="300">
        <v>357768.25883538474</v>
      </c>
      <c r="L351" s="301">
        <v>400687.28364610946</v>
      </c>
      <c r="M351" s="299">
        <v>0</v>
      </c>
      <c r="N351" s="299">
        <v>0</v>
      </c>
      <c r="O351" s="299">
        <v>0</v>
      </c>
      <c r="P351" s="299">
        <v>9480.4169566823402</v>
      </c>
      <c r="Q351" s="299">
        <v>0</v>
      </c>
      <c r="R351" s="299">
        <v>0</v>
      </c>
      <c r="S351" s="299">
        <v>2375.0097827114341</v>
      </c>
      <c r="T351" s="299">
        <v>763.92076161270347</v>
      </c>
      <c r="U351" s="302">
        <v>413306.63114711596</v>
      </c>
      <c r="V351" s="301">
        <v>26931</v>
      </c>
      <c r="W351" s="299">
        <v>0</v>
      </c>
      <c r="X351" s="299">
        <v>6179.3830433175899</v>
      </c>
      <c r="Y351" s="299">
        <v>0</v>
      </c>
      <c r="Z351" s="302">
        <v>33110.38304331759</v>
      </c>
      <c r="AA351" s="303">
        <v>446417.01419043355</v>
      </c>
      <c r="AB351" s="303">
        <v>33110.38304331759</v>
      </c>
      <c r="AC351" s="304">
        <v>413306.63114711596</v>
      </c>
      <c r="AD351" s="303">
        <v>179.64467371848431</v>
      </c>
      <c r="AE351" s="303">
        <v>13.324097804151947</v>
      </c>
      <c r="AF351" s="305">
        <v>166.32057591433238</v>
      </c>
    </row>
    <row r="352" spans="1:32" x14ac:dyDescent="0.35">
      <c r="A352" s="322">
        <v>3000</v>
      </c>
      <c r="B352" s="323">
        <v>1</v>
      </c>
      <c r="C352" s="324" t="s">
        <v>17</v>
      </c>
      <c r="D352" s="108">
        <v>1</v>
      </c>
      <c r="E352" s="299">
        <v>0</v>
      </c>
      <c r="F352" s="299">
        <v>0</v>
      </c>
      <c r="G352" s="299">
        <v>0</v>
      </c>
      <c r="H352" s="299">
        <v>0</v>
      </c>
      <c r="I352" s="299">
        <v>0</v>
      </c>
      <c r="J352" s="299">
        <v>0</v>
      </c>
      <c r="K352" s="300">
        <v>0</v>
      </c>
      <c r="L352" s="301">
        <v>0</v>
      </c>
      <c r="M352" s="299">
        <v>0</v>
      </c>
      <c r="N352" s="299">
        <v>0</v>
      </c>
      <c r="O352" s="299">
        <v>0</v>
      </c>
      <c r="P352" s="299">
        <v>0</v>
      </c>
      <c r="Q352" s="299">
        <v>0</v>
      </c>
      <c r="R352" s="299">
        <v>0</v>
      </c>
      <c r="S352" s="299">
        <v>0</v>
      </c>
      <c r="T352" s="299">
        <v>0</v>
      </c>
      <c r="U352" s="302">
        <v>0</v>
      </c>
      <c r="V352" s="301">
        <v>0</v>
      </c>
      <c r="W352" s="299">
        <v>0</v>
      </c>
      <c r="X352" s="299">
        <v>0</v>
      </c>
      <c r="Y352" s="299">
        <v>0</v>
      </c>
      <c r="Z352" s="302">
        <v>0</v>
      </c>
      <c r="AA352" s="303">
        <v>0</v>
      </c>
      <c r="AB352" s="303">
        <v>0</v>
      </c>
      <c r="AC352" s="304">
        <v>0</v>
      </c>
      <c r="AD352" s="303">
        <v>0</v>
      </c>
      <c r="AE352" s="303">
        <v>0</v>
      </c>
      <c r="AF352" s="305">
        <v>0</v>
      </c>
    </row>
    <row r="353" spans="1:32" x14ac:dyDescent="0.35">
      <c r="A353" s="322">
        <v>3999</v>
      </c>
      <c r="B353" s="323">
        <v>1</v>
      </c>
      <c r="C353" s="324" t="s">
        <v>18</v>
      </c>
      <c r="D353" s="108">
        <v>9</v>
      </c>
      <c r="E353" s="299">
        <v>8606.5825382285984</v>
      </c>
      <c r="F353" s="299">
        <v>9001.4831465327879</v>
      </c>
      <c r="G353" s="299">
        <v>0</v>
      </c>
      <c r="H353" s="299">
        <v>0</v>
      </c>
      <c r="I353" s="299">
        <v>17675.048257661518</v>
      </c>
      <c r="J353" s="299">
        <v>0</v>
      </c>
      <c r="K353" s="300">
        <v>0</v>
      </c>
      <c r="L353" s="301">
        <v>-151293.01503865016</v>
      </c>
      <c r="M353" s="299">
        <v>0</v>
      </c>
      <c r="N353" s="299">
        <v>0</v>
      </c>
      <c r="O353" s="299">
        <v>0</v>
      </c>
      <c r="P353" s="299">
        <v>0</v>
      </c>
      <c r="Q353" s="299">
        <v>0</v>
      </c>
      <c r="R353" s="299">
        <v>0</v>
      </c>
      <c r="S353" s="299">
        <v>-1019.5079605961257</v>
      </c>
      <c r="T353" s="299">
        <v>-327.92424831179494</v>
      </c>
      <c r="U353" s="302">
        <v>-152640.44724755807</v>
      </c>
      <c r="V353" s="301">
        <v>-46146</v>
      </c>
      <c r="W353" s="299">
        <v>0</v>
      </c>
      <c r="X353" s="299">
        <v>0</v>
      </c>
      <c r="Y353" s="299">
        <v>0</v>
      </c>
      <c r="Z353" s="302">
        <v>-46146</v>
      </c>
      <c r="AA353" s="303">
        <v>-198786.44724755807</v>
      </c>
      <c r="AB353" s="303">
        <v>-46146</v>
      </c>
      <c r="AC353" s="304">
        <v>-152640.44724755807</v>
      </c>
      <c r="AD353" s="303">
        <v>-23.097024442000201</v>
      </c>
      <c r="AE353" s="303">
        <v>-5.3617100393831514</v>
      </c>
      <c r="AF353" s="305">
        <v>-17.73531440261705</v>
      </c>
    </row>
    <row r="354" spans="1:32" x14ac:dyDescent="0.35">
      <c r="A354" s="322">
        <v>4000</v>
      </c>
      <c r="B354" s="323">
        <v>7</v>
      </c>
      <c r="C354" s="324" t="s">
        <v>19</v>
      </c>
      <c r="D354" s="108">
        <v>7</v>
      </c>
      <c r="E354" s="299">
        <v>110</v>
      </c>
      <c r="F354" s="299">
        <v>132</v>
      </c>
      <c r="G354" s="299">
        <v>0</v>
      </c>
      <c r="H354" s="299">
        <v>0</v>
      </c>
      <c r="I354" s="299">
        <v>0</v>
      </c>
      <c r="J354" s="299">
        <v>0</v>
      </c>
      <c r="K354" s="300">
        <v>0</v>
      </c>
      <c r="L354" s="301">
        <v>0</v>
      </c>
      <c r="M354" s="299">
        <v>0</v>
      </c>
      <c r="N354" s="299">
        <v>0</v>
      </c>
      <c r="O354" s="299">
        <v>0</v>
      </c>
      <c r="P354" s="299">
        <v>0</v>
      </c>
      <c r="Q354" s="299">
        <v>0</v>
      </c>
      <c r="R354" s="299">
        <v>0</v>
      </c>
      <c r="S354" s="299">
        <v>0</v>
      </c>
      <c r="T354" s="299">
        <v>0</v>
      </c>
      <c r="U354" s="302">
        <v>0</v>
      </c>
      <c r="V354" s="301">
        <v>0</v>
      </c>
      <c r="W354" s="299">
        <v>0</v>
      </c>
      <c r="X354" s="299">
        <v>0</v>
      </c>
      <c r="Y354" s="299">
        <v>0</v>
      </c>
      <c r="Z354" s="302">
        <v>0</v>
      </c>
      <c r="AA354" s="303">
        <v>0</v>
      </c>
      <c r="AB354" s="303">
        <v>0</v>
      </c>
      <c r="AC354" s="304">
        <v>0</v>
      </c>
      <c r="AD354" s="303">
        <v>0</v>
      </c>
      <c r="AE354" s="303">
        <v>0</v>
      </c>
      <c r="AF354" s="305">
        <v>0</v>
      </c>
    </row>
    <row r="355" spans="1:32" x14ac:dyDescent="0.35">
      <c r="A355" s="322">
        <v>4001</v>
      </c>
      <c r="B355" s="323">
        <v>7</v>
      </c>
      <c r="C355" s="324" t="s">
        <v>20</v>
      </c>
      <c r="D355" s="108">
        <v>7</v>
      </c>
      <c r="E355" s="299">
        <v>216</v>
      </c>
      <c r="F355" s="299">
        <v>224.2</v>
      </c>
      <c r="G355" s="299">
        <v>0</v>
      </c>
      <c r="H355" s="299">
        <v>0</v>
      </c>
      <c r="I355" s="299">
        <v>0</v>
      </c>
      <c r="J355" s="299">
        <v>0</v>
      </c>
      <c r="K355" s="300">
        <v>0</v>
      </c>
      <c r="L355" s="301">
        <v>0</v>
      </c>
      <c r="M355" s="299">
        <v>0</v>
      </c>
      <c r="N355" s="299">
        <v>0</v>
      </c>
      <c r="O355" s="299">
        <v>0</v>
      </c>
      <c r="P355" s="299">
        <v>0</v>
      </c>
      <c r="Q355" s="299">
        <v>0</v>
      </c>
      <c r="R355" s="299">
        <v>0</v>
      </c>
      <c r="S355" s="299">
        <v>0</v>
      </c>
      <c r="T355" s="299">
        <v>0</v>
      </c>
      <c r="U355" s="302">
        <v>0</v>
      </c>
      <c r="V355" s="301">
        <v>0</v>
      </c>
      <c r="W355" s="299">
        <v>0</v>
      </c>
      <c r="X355" s="299">
        <v>0</v>
      </c>
      <c r="Y355" s="299">
        <v>0</v>
      </c>
      <c r="Z355" s="302">
        <v>0</v>
      </c>
      <c r="AA355" s="303">
        <v>0</v>
      </c>
      <c r="AB355" s="303">
        <v>0</v>
      </c>
      <c r="AC355" s="304">
        <v>0</v>
      </c>
      <c r="AD355" s="303">
        <v>0</v>
      </c>
      <c r="AE355" s="303">
        <v>0</v>
      </c>
      <c r="AF355" s="305">
        <v>0</v>
      </c>
    </row>
    <row r="356" spans="1:32" x14ac:dyDescent="0.35">
      <c r="A356" s="322">
        <v>4003</v>
      </c>
      <c r="B356" s="323">
        <v>7</v>
      </c>
      <c r="C356" s="324" t="s">
        <v>21</v>
      </c>
      <c r="D356" s="108">
        <v>7</v>
      </c>
      <c r="E356" s="299">
        <v>112</v>
      </c>
      <c r="F356" s="299">
        <v>127.6</v>
      </c>
      <c r="G356" s="299">
        <v>0</v>
      </c>
      <c r="H356" s="299">
        <v>0</v>
      </c>
      <c r="I356" s="299">
        <v>0</v>
      </c>
      <c r="J356" s="299">
        <v>0</v>
      </c>
      <c r="K356" s="300">
        <v>0</v>
      </c>
      <c r="L356" s="301">
        <v>0</v>
      </c>
      <c r="M356" s="299">
        <v>0</v>
      </c>
      <c r="N356" s="299">
        <v>0</v>
      </c>
      <c r="O356" s="299">
        <v>0</v>
      </c>
      <c r="P356" s="299">
        <v>0</v>
      </c>
      <c r="Q356" s="299">
        <v>0</v>
      </c>
      <c r="R356" s="299">
        <v>0</v>
      </c>
      <c r="S356" s="299">
        <v>0</v>
      </c>
      <c r="T356" s="299">
        <v>0</v>
      </c>
      <c r="U356" s="302">
        <v>0</v>
      </c>
      <c r="V356" s="301">
        <v>0</v>
      </c>
      <c r="W356" s="299">
        <v>0</v>
      </c>
      <c r="X356" s="299">
        <v>0</v>
      </c>
      <c r="Y356" s="299">
        <v>0</v>
      </c>
      <c r="Z356" s="302">
        <v>0</v>
      </c>
      <c r="AA356" s="303">
        <v>0</v>
      </c>
      <c r="AB356" s="303">
        <v>0</v>
      </c>
      <c r="AC356" s="304">
        <v>0</v>
      </c>
      <c r="AD356" s="303">
        <v>0</v>
      </c>
      <c r="AE356" s="303">
        <v>0</v>
      </c>
      <c r="AF356" s="305">
        <v>0</v>
      </c>
    </row>
    <row r="357" spans="1:32" x14ac:dyDescent="0.35">
      <c r="A357" s="322">
        <v>4004</v>
      </c>
      <c r="B357" s="323">
        <v>7</v>
      </c>
      <c r="C357" s="324" t="s">
        <v>921</v>
      </c>
      <c r="D357" s="108">
        <v>7</v>
      </c>
      <c r="E357" s="299">
        <v>158</v>
      </c>
      <c r="F357" s="299">
        <v>162.6</v>
      </c>
      <c r="G357" s="299">
        <v>0</v>
      </c>
      <c r="H357" s="299">
        <v>0</v>
      </c>
      <c r="I357" s="299">
        <v>0</v>
      </c>
      <c r="J357" s="299">
        <v>0</v>
      </c>
      <c r="K357" s="300">
        <v>0</v>
      </c>
      <c r="L357" s="301">
        <v>84628.323710139579</v>
      </c>
      <c r="M357" s="299">
        <v>11826</v>
      </c>
      <c r="N357" s="299">
        <v>0</v>
      </c>
      <c r="O357" s="299">
        <v>0</v>
      </c>
      <c r="P357" s="299">
        <v>0</v>
      </c>
      <c r="Q357" s="299">
        <v>1188</v>
      </c>
      <c r="R357" s="299">
        <v>0</v>
      </c>
      <c r="S357" s="299">
        <v>518.68692172780641</v>
      </c>
      <c r="T357" s="299">
        <v>166.83540049779981</v>
      </c>
      <c r="U357" s="302">
        <v>98327.846032365182</v>
      </c>
      <c r="V357" s="301">
        <v>0</v>
      </c>
      <c r="W357" s="299">
        <v>0</v>
      </c>
      <c r="X357" s="299">
        <v>0</v>
      </c>
      <c r="Y357" s="299">
        <v>0</v>
      </c>
      <c r="Z357" s="302">
        <v>0</v>
      </c>
      <c r="AA357" s="303">
        <v>98327.846032365182</v>
      </c>
      <c r="AB357" s="303">
        <v>0</v>
      </c>
      <c r="AC357" s="304">
        <v>98327.846032365182</v>
      </c>
      <c r="AD357" s="303">
        <v>622.32813944534928</v>
      </c>
      <c r="AE357" s="303">
        <v>0</v>
      </c>
      <c r="AF357" s="305">
        <v>622.32813944534928</v>
      </c>
    </row>
    <row r="358" spans="1:32" x14ac:dyDescent="0.35">
      <c r="A358" s="322">
        <v>4005</v>
      </c>
      <c r="B358" s="323">
        <v>7</v>
      </c>
      <c r="C358" s="324" t="s">
        <v>922</v>
      </c>
      <c r="D358" s="108">
        <v>7</v>
      </c>
      <c r="E358" s="299">
        <v>53</v>
      </c>
      <c r="F358" s="299">
        <v>58.4</v>
      </c>
      <c r="G358" s="299">
        <v>0</v>
      </c>
      <c r="H358" s="299">
        <v>0</v>
      </c>
      <c r="I358" s="299">
        <v>0</v>
      </c>
      <c r="J358" s="299">
        <v>0</v>
      </c>
      <c r="K358" s="300">
        <v>0</v>
      </c>
      <c r="L358" s="301">
        <v>0</v>
      </c>
      <c r="M358" s="299">
        <v>0</v>
      </c>
      <c r="N358" s="299">
        <v>0</v>
      </c>
      <c r="O358" s="299">
        <v>0</v>
      </c>
      <c r="P358" s="299">
        <v>0</v>
      </c>
      <c r="Q358" s="299">
        <v>0</v>
      </c>
      <c r="R358" s="299">
        <v>0</v>
      </c>
      <c r="S358" s="299">
        <v>0</v>
      </c>
      <c r="T358" s="299">
        <v>0</v>
      </c>
      <c r="U358" s="302">
        <v>0</v>
      </c>
      <c r="V358" s="301">
        <v>0</v>
      </c>
      <c r="W358" s="299">
        <v>0</v>
      </c>
      <c r="X358" s="299">
        <v>0</v>
      </c>
      <c r="Y358" s="299">
        <v>0</v>
      </c>
      <c r="Z358" s="302">
        <v>0</v>
      </c>
      <c r="AA358" s="303">
        <v>0</v>
      </c>
      <c r="AB358" s="303">
        <v>0</v>
      </c>
      <c r="AC358" s="304">
        <v>0</v>
      </c>
      <c r="AD358" s="303">
        <v>0</v>
      </c>
      <c r="AE358" s="303">
        <v>0</v>
      </c>
      <c r="AF358" s="305">
        <v>0</v>
      </c>
    </row>
    <row r="359" spans="1:32" x14ac:dyDescent="0.35">
      <c r="A359" s="322">
        <v>4007</v>
      </c>
      <c r="B359" s="323">
        <v>7</v>
      </c>
      <c r="C359" s="324" t="s">
        <v>22</v>
      </c>
      <c r="D359" s="108">
        <v>7</v>
      </c>
      <c r="E359" s="299">
        <v>206</v>
      </c>
      <c r="F359" s="299">
        <v>229.4</v>
      </c>
      <c r="G359" s="299">
        <v>0</v>
      </c>
      <c r="H359" s="299">
        <v>0</v>
      </c>
      <c r="I359" s="299">
        <v>0</v>
      </c>
      <c r="J359" s="299">
        <v>0</v>
      </c>
      <c r="K359" s="300">
        <v>0</v>
      </c>
      <c r="L359" s="301">
        <v>0</v>
      </c>
      <c r="M359" s="299">
        <v>0</v>
      </c>
      <c r="N359" s="299">
        <v>0</v>
      </c>
      <c r="O359" s="299">
        <v>0</v>
      </c>
      <c r="P359" s="299">
        <v>0</v>
      </c>
      <c r="Q359" s="299">
        <v>0</v>
      </c>
      <c r="R359" s="299">
        <v>0</v>
      </c>
      <c r="S359" s="299">
        <v>0</v>
      </c>
      <c r="T359" s="299">
        <v>0</v>
      </c>
      <c r="U359" s="302">
        <v>0</v>
      </c>
      <c r="V359" s="301">
        <v>0</v>
      </c>
      <c r="W359" s="299">
        <v>0</v>
      </c>
      <c r="X359" s="299">
        <v>0</v>
      </c>
      <c r="Y359" s="299">
        <v>0</v>
      </c>
      <c r="Z359" s="302">
        <v>0</v>
      </c>
      <c r="AA359" s="303">
        <v>0</v>
      </c>
      <c r="AB359" s="303">
        <v>0</v>
      </c>
      <c r="AC359" s="304">
        <v>0</v>
      </c>
      <c r="AD359" s="303">
        <v>0</v>
      </c>
      <c r="AE359" s="303">
        <v>0</v>
      </c>
      <c r="AF359" s="305">
        <v>0</v>
      </c>
    </row>
    <row r="360" spans="1:32" x14ac:dyDescent="0.35">
      <c r="A360" s="322">
        <v>4008</v>
      </c>
      <c r="B360" s="323">
        <v>7</v>
      </c>
      <c r="C360" s="324" t="s">
        <v>23</v>
      </c>
      <c r="D360" s="108">
        <v>7</v>
      </c>
      <c r="E360" s="299">
        <v>671</v>
      </c>
      <c r="F360" s="299">
        <v>734.95</v>
      </c>
      <c r="G360" s="299">
        <v>0</v>
      </c>
      <c r="H360" s="299">
        <v>0</v>
      </c>
      <c r="I360" s="299">
        <v>0</v>
      </c>
      <c r="J360" s="299">
        <v>0</v>
      </c>
      <c r="K360" s="300">
        <v>0</v>
      </c>
      <c r="L360" s="301">
        <v>0</v>
      </c>
      <c r="M360" s="299">
        <v>0</v>
      </c>
      <c r="N360" s="299">
        <v>0</v>
      </c>
      <c r="O360" s="299">
        <v>0</v>
      </c>
      <c r="P360" s="299">
        <v>0</v>
      </c>
      <c r="Q360" s="299">
        <v>0</v>
      </c>
      <c r="R360" s="299">
        <v>0</v>
      </c>
      <c r="S360" s="299">
        <v>0</v>
      </c>
      <c r="T360" s="299">
        <v>0</v>
      </c>
      <c r="U360" s="302">
        <v>0</v>
      </c>
      <c r="V360" s="301">
        <v>0</v>
      </c>
      <c r="W360" s="299">
        <v>0</v>
      </c>
      <c r="X360" s="299">
        <v>0</v>
      </c>
      <c r="Y360" s="299">
        <v>0</v>
      </c>
      <c r="Z360" s="302">
        <v>0</v>
      </c>
      <c r="AA360" s="303">
        <v>0</v>
      </c>
      <c r="AB360" s="303">
        <v>0</v>
      </c>
      <c r="AC360" s="304">
        <v>0</v>
      </c>
      <c r="AD360" s="303">
        <v>0</v>
      </c>
      <c r="AE360" s="303">
        <v>0</v>
      </c>
      <c r="AF360" s="305">
        <v>0</v>
      </c>
    </row>
    <row r="361" spans="1:32" x14ac:dyDescent="0.35">
      <c r="A361" s="322">
        <v>4011</v>
      </c>
      <c r="B361" s="323">
        <v>7</v>
      </c>
      <c r="C361" s="324" t="s">
        <v>1036</v>
      </c>
      <c r="D361" s="108">
        <v>7</v>
      </c>
      <c r="E361" s="299">
        <v>918</v>
      </c>
      <c r="F361" s="299">
        <v>951.6</v>
      </c>
      <c r="G361" s="299">
        <v>0</v>
      </c>
      <c r="H361" s="299">
        <v>0</v>
      </c>
      <c r="I361" s="299">
        <v>0</v>
      </c>
      <c r="J361" s="299">
        <v>0</v>
      </c>
      <c r="K361" s="300">
        <v>0</v>
      </c>
      <c r="L361" s="301">
        <v>0</v>
      </c>
      <c r="M361" s="299">
        <v>0</v>
      </c>
      <c r="N361" s="299">
        <v>0</v>
      </c>
      <c r="O361" s="299">
        <v>0</v>
      </c>
      <c r="P361" s="299">
        <v>0</v>
      </c>
      <c r="Q361" s="299">
        <v>0</v>
      </c>
      <c r="R361" s="299">
        <v>0</v>
      </c>
      <c r="S361" s="299">
        <v>0</v>
      </c>
      <c r="T361" s="299">
        <v>0</v>
      </c>
      <c r="U361" s="302">
        <v>0</v>
      </c>
      <c r="V361" s="301">
        <v>0</v>
      </c>
      <c r="W361" s="299">
        <v>0</v>
      </c>
      <c r="X361" s="299">
        <v>0</v>
      </c>
      <c r="Y361" s="299">
        <v>0</v>
      </c>
      <c r="Z361" s="302">
        <v>0</v>
      </c>
      <c r="AA361" s="303">
        <v>0</v>
      </c>
      <c r="AB361" s="303">
        <v>0</v>
      </c>
      <c r="AC361" s="304">
        <v>0</v>
      </c>
      <c r="AD361" s="303">
        <v>0</v>
      </c>
      <c r="AE361" s="303">
        <v>0</v>
      </c>
      <c r="AF361" s="305">
        <v>0</v>
      </c>
    </row>
    <row r="362" spans="1:32" x14ac:dyDescent="0.35">
      <c r="A362" s="322">
        <v>4015</v>
      </c>
      <c r="B362" s="323">
        <v>7</v>
      </c>
      <c r="C362" s="324" t="s">
        <v>24</v>
      </c>
      <c r="D362" s="108">
        <v>7</v>
      </c>
      <c r="E362" s="299">
        <v>885</v>
      </c>
      <c r="F362" s="299">
        <v>966.80000000000007</v>
      </c>
      <c r="G362" s="299">
        <v>0</v>
      </c>
      <c r="H362" s="299">
        <v>0</v>
      </c>
      <c r="I362" s="299">
        <v>0</v>
      </c>
      <c r="J362" s="299">
        <v>0</v>
      </c>
      <c r="K362" s="300">
        <v>0</v>
      </c>
      <c r="L362" s="301">
        <v>171262.24414605717</v>
      </c>
      <c r="M362" s="299">
        <v>24400.979999999981</v>
      </c>
      <c r="N362" s="299">
        <v>0</v>
      </c>
      <c r="O362" s="299">
        <v>0</v>
      </c>
      <c r="P362" s="299">
        <v>0</v>
      </c>
      <c r="Q362" s="299">
        <v>2451.2400000000002</v>
      </c>
      <c r="R362" s="299">
        <v>7948.0071166252428</v>
      </c>
      <c r="S362" s="299">
        <v>1070.2240151650408</v>
      </c>
      <c r="T362" s="299">
        <v>344.23704302712702</v>
      </c>
      <c r="U362" s="302">
        <v>207476.93232087453</v>
      </c>
      <c r="V362" s="301">
        <v>0</v>
      </c>
      <c r="W362" s="299">
        <v>0</v>
      </c>
      <c r="X362" s="299">
        <v>0</v>
      </c>
      <c r="Y362" s="299">
        <v>0</v>
      </c>
      <c r="Z362" s="302">
        <v>0</v>
      </c>
      <c r="AA362" s="303">
        <v>207476.93232087453</v>
      </c>
      <c r="AB362" s="303">
        <v>0</v>
      </c>
      <c r="AC362" s="304">
        <v>207476.93232087453</v>
      </c>
      <c r="AD362" s="303">
        <v>234.43721166200513</v>
      </c>
      <c r="AE362" s="303">
        <v>0</v>
      </c>
      <c r="AF362" s="305">
        <v>234.43721166200513</v>
      </c>
    </row>
    <row r="363" spans="1:32" x14ac:dyDescent="0.35">
      <c r="A363" s="322">
        <v>4016</v>
      </c>
      <c r="B363" s="323">
        <v>7</v>
      </c>
      <c r="C363" s="324" t="s">
        <v>25</v>
      </c>
      <c r="D363" s="108">
        <v>7</v>
      </c>
      <c r="E363" s="299">
        <v>216</v>
      </c>
      <c r="F363" s="299">
        <v>225.60000000000002</v>
      </c>
      <c r="G363" s="299">
        <v>0</v>
      </c>
      <c r="H363" s="299">
        <v>0</v>
      </c>
      <c r="I363" s="299">
        <v>0</v>
      </c>
      <c r="J363" s="299">
        <v>0</v>
      </c>
      <c r="K363" s="300">
        <v>0</v>
      </c>
      <c r="L363" s="301">
        <v>0</v>
      </c>
      <c r="M363" s="299">
        <v>0</v>
      </c>
      <c r="N363" s="299">
        <v>0</v>
      </c>
      <c r="O363" s="299">
        <v>0</v>
      </c>
      <c r="P363" s="299">
        <v>0</v>
      </c>
      <c r="Q363" s="299">
        <v>0</v>
      </c>
      <c r="R363" s="299">
        <v>0</v>
      </c>
      <c r="S363" s="299">
        <v>0</v>
      </c>
      <c r="T363" s="299">
        <v>0</v>
      </c>
      <c r="U363" s="302">
        <v>0</v>
      </c>
      <c r="V363" s="301">
        <v>0</v>
      </c>
      <c r="W363" s="299">
        <v>0</v>
      </c>
      <c r="X363" s="299">
        <v>0</v>
      </c>
      <c r="Y363" s="299">
        <v>0</v>
      </c>
      <c r="Z363" s="302">
        <v>0</v>
      </c>
      <c r="AA363" s="303">
        <v>0</v>
      </c>
      <c r="AB363" s="303">
        <v>0</v>
      </c>
      <c r="AC363" s="304">
        <v>0</v>
      </c>
      <c r="AD363" s="303">
        <v>0</v>
      </c>
      <c r="AE363" s="303">
        <v>0</v>
      </c>
      <c r="AF363" s="305">
        <v>0</v>
      </c>
    </row>
    <row r="364" spans="1:32" x14ac:dyDescent="0.35">
      <c r="A364" s="322">
        <v>4017</v>
      </c>
      <c r="B364" s="323">
        <v>7</v>
      </c>
      <c r="C364" s="324" t="s">
        <v>923</v>
      </c>
      <c r="D364" s="108">
        <v>7</v>
      </c>
      <c r="E364" s="299">
        <v>3387</v>
      </c>
      <c r="F364" s="299">
        <v>3868.8</v>
      </c>
      <c r="G364" s="299">
        <v>0</v>
      </c>
      <c r="H364" s="299">
        <v>0</v>
      </c>
      <c r="I364" s="299">
        <v>0</v>
      </c>
      <c r="J364" s="299">
        <v>0</v>
      </c>
      <c r="K364" s="300">
        <v>0</v>
      </c>
      <c r="L364" s="301">
        <v>0</v>
      </c>
      <c r="M364" s="299">
        <v>0</v>
      </c>
      <c r="N364" s="299">
        <v>0</v>
      </c>
      <c r="O364" s="299">
        <v>0</v>
      </c>
      <c r="P364" s="299">
        <v>0</v>
      </c>
      <c r="Q364" s="299">
        <v>0</v>
      </c>
      <c r="R364" s="299">
        <v>0</v>
      </c>
      <c r="S364" s="299">
        <v>0</v>
      </c>
      <c r="T364" s="299">
        <v>0</v>
      </c>
      <c r="U364" s="302">
        <v>0</v>
      </c>
      <c r="V364" s="301">
        <v>0</v>
      </c>
      <c r="W364" s="299">
        <v>0</v>
      </c>
      <c r="X364" s="299">
        <v>0</v>
      </c>
      <c r="Y364" s="299">
        <v>0</v>
      </c>
      <c r="Z364" s="302">
        <v>0</v>
      </c>
      <c r="AA364" s="303">
        <v>0</v>
      </c>
      <c r="AB364" s="303">
        <v>0</v>
      </c>
      <c r="AC364" s="304">
        <v>0</v>
      </c>
      <c r="AD364" s="303">
        <v>0</v>
      </c>
      <c r="AE364" s="303">
        <v>0</v>
      </c>
      <c r="AF364" s="305">
        <v>0</v>
      </c>
    </row>
    <row r="365" spans="1:32" x14ac:dyDescent="0.35">
      <c r="A365" s="322">
        <v>4018</v>
      </c>
      <c r="B365" s="323">
        <v>7</v>
      </c>
      <c r="C365" s="324" t="s">
        <v>26</v>
      </c>
      <c r="D365" s="108">
        <v>7</v>
      </c>
      <c r="E365" s="299">
        <v>423</v>
      </c>
      <c r="F365" s="299">
        <v>442</v>
      </c>
      <c r="G365" s="299">
        <v>0</v>
      </c>
      <c r="H365" s="299">
        <v>0</v>
      </c>
      <c r="I365" s="299">
        <v>0</v>
      </c>
      <c r="J365" s="299">
        <v>0</v>
      </c>
      <c r="K365" s="300">
        <v>0</v>
      </c>
      <c r="L365" s="301">
        <v>205253.73036806879</v>
      </c>
      <c r="M365" s="299">
        <v>16641.380000000005</v>
      </c>
      <c r="N365" s="299">
        <v>0</v>
      </c>
      <c r="O365" s="299">
        <v>0</v>
      </c>
      <c r="P365" s="299">
        <v>0</v>
      </c>
      <c r="Q365" s="299">
        <v>2851.2000000000003</v>
      </c>
      <c r="R365" s="299">
        <v>0</v>
      </c>
      <c r="S365" s="299">
        <v>1244.8486121467356</v>
      </c>
      <c r="T365" s="299">
        <v>400.40496119471959</v>
      </c>
      <c r="U365" s="302">
        <v>226391.56394141028</v>
      </c>
      <c r="V365" s="301">
        <v>0</v>
      </c>
      <c r="W365" s="299">
        <v>0</v>
      </c>
      <c r="X365" s="299">
        <v>0</v>
      </c>
      <c r="Y365" s="299">
        <v>0</v>
      </c>
      <c r="Z365" s="302">
        <v>0</v>
      </c>
      <c r="AA365" s="303">
        <v>226391.56394141028</v>
      </c>
      <c r="AB365" s="303">
        <v>0</v>
      </c>
      <c r="AC365" s="304">
        <v>226391.56394141028</v>
      </c>
      <c r="AD365" s="303">
        <v>535.20464288749474</v>
      </c>
      <c r="AE365" s="303">
        <v>0</v>
      </c>
      <c r="AF365" s="305">
        <v>535.20464288749474</v>
      </c>
    </row>
    <row r="366" spans="1:32" x14ac:dyDescent="0.35">
      <c r="A366" s="322">
        <v>4020</v>
      </c>
      <c r="B366" s="323">
        <v>7</v>
      </c>
      <c r="C366" s="324" t="s">
        <v>27</v>
      </c>
      <c r="D366" s="108">
        <v>7</v>
      </c>
      <c r="E366" s="299">
        <v>1065</v>
      </c>
      <c r="F366" s="299">
        <v>1109.8</v>
      </c>
      <c r="G366" s="299">
        <v>0</v>
      </c>
      <c r="H366" s="299">
        <v>0</v>
      </c>
      <c r="I366" s="299">
        <v>0</v>
      </c>
      <c r="J366" s="299">
        <v>0</v>
      </c>
      <c r="K366" s="300">
        <v>0</v>
      </c>
      <c r="L366" s="301">
        <v>0</v>
      </c>
      <c r="M366" s="299">
        <v>0</v>
      </c>
      <c r="N366" s="299">
        <v>0</v>
      </c>
      <c r="O366" s="299">
        <v>0</v>
      </c>
      <c r="P366" s="299">
        <v>0</v>
      </c>
      <c r="Q366" s="299">
        <v>0</v>
      </c>
      <c r="R366" s="299">
        <v>0</v>
      </c>
      <c r="S366" s="299">
        <v>0</v>
      </c>
      <c r="T366" s="299">
        <v>0</v>
      </c>
      <c r="U366" s="302">
        <v>0</v>
      </c>
      <c r="V366" s="301">
        <v>0</v>
      </c>
      <c r="W366" s="299">
        <v>0</v>
      </c>
      <c r="X366" s="299">
        <v>0</v>
      </c>
      <c r="Y366" s="299">
        <v>0</v>
      </c>
      <c r="Z366" s="302">
        <v>0</v>
      </c>
      <c r="AA366" s="303">
        <v>0</v>
      </c>
      <c r="AB366" s="303">
        <v>0</v>
      </c>
      <c r="AC366" s="304">
        <v>0</v>
      </c>
      <c r="AD366" s="303">
        <v>0</v>
      </c>
      <c r="AE366" s="303">
        <v>0</v>
      </c>
      <c r="AF366" s="305">
        <v>0</v>
      </c>
    </row>
    <row r="367" spans="1:32" x14ac:dyDescent="0.35">
      <c r="A367" s="322">
        <v>4025</v>
      </c>
      <c r="B367" s="323">
        <v>7</v>
      </c>
      <c r="C367" s="324" t="s">
        <v>28</v>
      </c>
      <c r="D367" s="108">
        <v>7</v>
      </c>
      <c r="E367" s="299">
        <v>195</v>
      </c>
      <c r="F367" s="299">
        <v>223.2</v>
      </c>
      <c r="G367" s="299">
        <v>0</v>
      </c>
      <c r="H367" s="299">
        <v>0</v>
      </c>
      <c r="I367" s="299">
        <v>0</v>
      </c>
      <c r="J367" s="299">
        <v>0</v>
      </c>
      <c r="K367" s="300">
        <v>0</v>
      </c>
      <c r="L367" s="301">
        <v>0</v>
      </c>
      <c r="M367" s="299">
        <v>0</v>
      </c>
      <c r="N367" s="299">
        <v>0</v>
      </c>
      <c r="O367" s="299">
        <v>0</v>
      </c>
      <c r="P367" s="299">
        <v>0</v>
      </c>
      <c r="Q367" s="299">
        <v>0</v>
      </c>
      <c r="R367" s="299">
        <v>0</v>
      </c>
      <c r="S367" s="299">
        <v>0</v>
      </c>
      <c r="T367" s="299">
        <v>0</v>
      </c>
      <c r="U367" s="302">
        <v>0</v>
      </c>
      <c r="V367" s="301">
        <v>0</v>
      </c>
      <c r="W367" s="299">
        <v>0</v>
      </c>
      <c r="X367" s="299">
        <v>0</v>
      </c>
      <c r="Y367" s="299">
        <v>0</v>
      </c>
      <c r="Z367" s="302">
        <v>0</v>
      </c>
      <c r="AA367" s="303">
        <v>0</v>
      </c>
      <c r="AB367" s="303">
        <v>0</v>
      </c>
      <c r="AC367" s="304">
        <v>0</v>
      </c>
      <c r="AD367" s="303">
        <v>0</v>
      </c>
      <c r="AE367" s="303">
        <v>0</v>
      </c>
      <c r="AF367" s="305">
        <v>0</v>
      </c>
    </row>
    <row r="368" spans="1:32" x14ac:dyDescent="0.35">
      <c r="A368" s="322">
        <v>4026</v>
      </c>
      <c r="B368" s="323">
        <v>7</v>
      </c>
      <c r="C368" s="324" t="s">
        <v>29</v>
      </c>
      <c r="D368" s="108">
        <v>7</v>
      </c>
      <c r="E368" s="299">
        <v>73</v>
      </c>
      <c r="F368" s="299">
        <v>81.999999999999986</v>
      </c>
      <c r="G368" s="299">
        <v>0</v>
      </c>
      <c r="H368" s="299">
        <v>0</v>
      </c>
      <c r="I368" s="299">
        <v>0</v>
      </c>
      <c r="J368" s="299">
        <v>0</v>
      </c>
      <c r="K368" s="300">
        <v>0</v>
      </c>
      <c r="L368" s="301">
        <v>0</v>
      </c>
      <c r="M368" s="299">
        <v>0</v>
      </c>
      <c r="N368" s="299">
        <v>0</v>
      </c>
      <c r="O368" s="299">
        <v>0</v>
      </c>
      <c r="P368" s="299">
        <v>0</v>
      </c>
      <c r="Q368" s="299">
        <v>0</v>
      </c>
      <c r="R368" s="299">
        <v>0</v>
      </c>
      <c r="S368" s="299">
        <v>0</v>
      </c>
      <c r="T368" s="299">
        <v>0</v>
      </c>
      <c r="U368" s="302">
        <v>0</v>
      </c>
      <c r="V368" s="301">
        <v>0</v>
      </c>
      <c r="W368" s="299">
        <v>0</v>
      </c>
      <c r="X368" s="299">
        <v>0</v>
      </c>
      <c r="Y368" s="299">
        <v>0</v>
      </c>
      <c r="Z368" s="302">
        <v>0</v>
      </c>
      <c r="AA368" s="303">
        <v>0</v>
      </c>
      <c r="AB368" s="303">
        <v>0</v>
      </c>
      <c r="AC368" s="304">
        <v>0</v>
      </c>
      <c r="AD368" s="303">
        <v>0</v>
      </c>
      <c r="AE368" s="303">
        <v>0</v>
      </c>
      <c r="AF368" s="305">
        <v>0</v>
      </c>
    </row>
    <row r="369" spans="1:32" x14ac:dyDescent="0.35">
      <c r="A369" s="322">
        <v>4027</v>
      </c>
      <c r="B369" s="323">
        <v>7</v>
      </c>
      <c r="C369" s="324" t="s">
        <v>30</v>
      </c>
      <c r="D369" s="108">
        <v>7</v>
      </c>
      <c r="E369" s="299">
        <v>1125</v>
      </c>
      <c r="F369" s="299">
        <v>1215</v>
      </c>
      <c r="G369" s="299">
        <v>0</v>
      </c>
      <c r="H369" s="299">
        <v>0</v>
      </c>
      <c r="I369" s="299">
        <v>0</v>
      </c>
      <c r="J369" s="299">
        <v>0</v>
      </c>
      <c r="K369" s="300">
        <v>0</v>
      </c>
      <c r="L369" s="301">
        <v>0</v>
      </c>
      <c r="M369" s="299">
        <v>0</v>
      </c>
      <c r="N369" s="299">
        <v>0</v>
      </c>
      <c r="O369" s="299">
        <v>0</v>
      </c>
      <c r="P369" s="299">
        <v>0</v>
      </c>
      <c r="Q369" s="299">
        <v>0</v>
      </c>
      <c r="R369" s="299">
        <v>0</v>
      </c>
      <c r="S369" s="299">
        <v>0</v>
      </c>
      <c r="T369" s="299">
        <v>0</v>
      </c>
      <c r="U369" s="302">
        <v>0</v>
      </c>
      <c r="V369" s="301">
        <v>0</v>
      </c>
      <c r="W369" s="299">
        <v>0</v>
      </c>
      <c r="X369" s="299">
        <v>0</v>
      </c>
      <c r="Y369" s="299">
        <v>0</v>
      </c>
      <c r="Z369" s="302">
        <v>0</v>
      </c>
      <c r="AA369" s="303">
        <v>0</v>
      </c>
      <c r="AB369" s="303">
        <v>0</v>
      </c>
      <c r="AC369" s="304">
        <v>0</v>
      </c>
      <c r="AD369" s="303">
        <v>0</v>
      </c>
      <c r="AE369" s="303">
        <v>0</v>
      </c>
      <c r="AF369" s="305">
        <v>0</v>
      </c>
    </row>
    <row r="370" spans="1:32" x14ac:dyDescent="0.35">
      <c r="A370" s="322">
        <v>4029</v>
      </c>
      <c r="B370" s="323">
        <v>7</v>
      </c>
      <c r="C370" s="324" t="s">
        <v>545</v>
      </c>
      <c r="D370" s="108">
        <v>7</v>
      </c>
      <c r="E370" s="299">
        <v>612</v>
      </c>
      <c r="F370" s="299">
        <v>657.6</v>
      </c>
      <c r="G370" s="299">
        <v>0</v>
      </c>
      <c r="H370" s="299">
        <v>0</v>
      </c>
      <c r="I370" s="299">
        <v>0</v>
      </c>
      <c r="J370" s="299">
        <v>0</v>
      </c>
      <c r="K370" s="300">
        <v>0</v>
      </c>
      <c r="L370" s="301">
        <v>186137.53916597334</v>
      </c>
      <c r="M370" s="299">
        <v>26647.920000000042</v>
      </c>
      <c r="N370" s="299">
        <v>0</v>
      </c>
      <c r="O370" s="299">
        <v>0</v>
      </c>
      <c r="P370" s="299">
        <v>0</v>
      </c>
      <c r="Q370" s="299">
        <v>2676.96</v>
      </c>
      <c r="R370" s="299">
        <v>8679.8914553128488</v>
      </c>
      <c r="S370" s="299">
        <v>1168.774530293324</v>
      </c>
      <c r="T370" s="299">
        <v>375.93576912170892</v>
      </c>
      <c r="U370" s="302">
        <v>225687.02092070127</v>
      </c>
      <c r="V370" s="301">
        <v>0</v>
      </c>
      <c r="W370" s="299">
        <v>0</v>
      </c>
      <c r="X370" s="299">
        <v>0</v>
      </c>
      <c r="Y370" s="299">
        <v>0</v>
      </c>
      <c r="Z370" s="302">
        <v>0</v>
      </c>
      <c r="AA370" s="303">
        <v>225687.02092070127</v>
      </c>
      <c r="AB370" s="303">
        <v>0</v>
      </c>
      <c r="AC370" s="304">
        <v>225687.02092070127</v>
      </c>
      <c r="AD370" s="303">
        <v>368.76964202728965</v>
      </c>
      <c r="AE370" s="303">
        <v>0</v>
      </c>
      <c r="AF370" s="305">
        <v>368.76964202728965</v>
      </c>
    </row>
    <row r="371" spans="1:32" x14ac:dyDescent="0.35">
      <c r="A371" s="322">
        <v>4031</v>
      </c>
      <c r="B371" s="323">
        <v>7</v>
      </c>
      <c r="C371" s="324" t="s">
        <v>546</v>
      </c>
      <c r="D371" s="108">
        <v>7</v>
      </c>
      <c r="E371" s="299">
        <v>85</v>
      </c>
      <c r="F371" s="299">
        <v>102</v>
      </c>
      <c r="G371" s="299">
        <v>0</v>
      </c>
      <c r="H371" s="299">
        <v>0</v>
      </c>
      <c r="I371" s="299">
        <v>0</v>
      </c>
      <c r="J371" s="299">
        <v>0</v>
      </c>
      <c r="K371" s="300">
        <v>0</v>
      </c>
      <c r="L371" s="301">
        <v>0</v>
      </c>
      <c r="M371" s="299">
        <v>0</v>
      </c>
      <c r="N371" s="299">
        <v>0</v>
      </c>
      <c r="O371" s="299">
        <v>0</v>
      </c>
      <c r="P371" s="299">
        <v>0</v>
      </c>
      <c r="Q371" s="299">
        <v>0</v>
      </c>
      <c r="R371" s="299">
        <v>0</v>
      </c>
      <c r="S371" s="299">
        <v>0</v>
      </c>
      <c r="T371" s="299">
        <v>0</v>
      </c>
      <c r="U371" s="302">
        <v>0</v>
      </c>
      <c r="V371" s="301">
        <v>0</v>
      </c>
      <c r="W371" s="299">
        <v>0</v>
      </c>
      <c r="X371" s="299">
        <v>0</v>
      </c>
      <c r="Y371" s="299">
        <v>0</v>
      </c>
      <c r="Z371" s="302">
        <v>0</v>
      </c>
      <c r="AA371" s="303">
        <v>0</v>
      </c>
      <c r="AB371" s="303">
        <v>0</v>
      </c>
      <c r="AC371" s="304">
        <v>0</v>
      </c>
      <c r="AD371" s="303">
        <v>0</v>
      </c>
      <c r="AE371" s="303">
        <v>0</v>
      </c>
      <c r="AF371" s="305">
        <v>0</v>
      </c>
    </row>
    <row r="372" spans="1:32" x14ac:dyDescent="0.35">
      <c r="A372" s="322">
        <v>4032</v>
      </c>
      <c r="B372" s="323">
        <v>7</v>
      </c>
      <c r="C372" s="324" t="s">
        <v>1037</v>
      </c>
      <c r="D372" s="108">
        <v>7</v>
      </c>
      <c r="E372" s="299">
        <v>0</v>
      </c>
      <c r="F372" s="299">
        <v>0</v>
      </c>
      <c r="G372" s="299">
        <v>0</v>
      </c>
      <c r="H372" s="299">
        <v>0</v>
      </c>
      <c r="I372" s="299">
        <v>0</v>
      </c>
      <c r="J372" s="299">
        <v>0</v>
      </c>
      <c r="K372" s="300">
        <v>0</v>
      </c>
      <c r="L372" s="301">
        <v>0</v>
      </c>
      <c r="M372" s="299">
        <v>0</v>
      </c>
      <c r="N372" s="299">
        <v>0</v>
      </c>
      <c r="O372" s="299">
        <v>0</v>
      </c>
      <c r="P372" s="299">
        <v>0</v>
      </c>
      <c r="Q372" s="299">
        <v>0</v>
      </c>
      <c r="R372" s="299">
        <v>0</v>
      </c>
      <c r="S372" s="299">
        <v>0</v>
      </c>
      <c r="T372" s="299">
        <v>0</v>
      </c>
      <c r="U372" s="302">
        <v>0</v>
      </c>
      <c r="V372" s="301">
        <v>0</v>
      </c>
      <c r="W372" s="299">
        <v>0</v>
      </c>
      <c r="X372" s="299">
        <v>0</v>
      </c>
      <c r="Y372" s="299">
        <v>0</v>
      </c>
      <c r="Z372" s="302">
        <v>0</v>
      </c>
      <c r="AA372" s="303">
        <v>0</v>
      </c>
      <c r="AB372" s="303">
        <v>0</v>
      </c>
      <c r="AC372" s="304">
        <v>0</v>
      </c>
      <c r="AD372" s="303">
        <v>0</v>
      </c>
      <c r="AE372" s="303">
        <v>0</v>
      </c>
      <c r="AF372" s="305">
        <v>0</v>
      </c>
    </row>
    <row r="373" spans="1:32" x14ac:dyDescent="0.35">
      <c r="A373" s="322">
        <v>4035</v>
      </c>
      <c r="B373" s="323">
        <v>7</v>
      </c>
      <c r="C373" s="324" t="s">
        <v>1038</v>
      </c>
      <c r="D373" s="108">
        <v>7</v>
      </c>
      <c r="E373" s="299">
        <v>310</v>
      </c>
      <c r="F373" s="299">
        <v>310</v>
      </c>
      <c r="G373" s="299">
        <v>0</v>
      </c>
      <c r="H373" s="299">
        <v>0</v>
      </c>
      <c r="I373" s="299">
        <v>0</v>
      </c>
      <c r="J373" s="299">
        <v>0</v>
      </c>
      <c r="K373" s="300">
        <v>0</v>
      </c>
      <c r="L373" s="301">
        <v>115291.73463440131</v>
      </c>
      <c r="M373" s="299">
        <v>15768</v>
      </c>
      <c r="N373" s="299">
        <v>0</v>
      </c>
      <c r="O373" s="299">
        <v>0</v>
      </c>
      <c r="P373" s="299">
        <v>0</v>
      </c>
      <c r="Q373" s="299">
        <v>1584</v>
      </c>
      <c r="R373" s="299">
        <v>5136.0304469306811</v>
      </c>
      <c r="S373" s="299">
        <v>691.58256230374195</v>
      </c>
      <c r="T373" s="299">
        <v>222.4472006637331</v>
      </c>
      <c r="U373" s="302">
        <v>138693.79484429947</v>
      </c>
      <c r="V373" s="301">
        <v>0</v>
      </c>
      <c r="W373" s="299">
        <v>0</v>
      </c>
      <c r="X373" s="299">
        <v>0</v>
      </c>
      <c r="Y373" s="299">
        <v>0</v>
      </c>
      <c r="Z373" s="302">
        <v>0</v>
      </c>
      <c r="AA373" s="303">
        <v>138693.79484429947</v>
      </c>
      <c r="AB373" s="303">
        <v>0</v>
      </c>
      <c r="AC373" s="304">
        <v>138693.79484429947</v>
      </c>
      <c r="AD373" s="303">
        <v>447.39933820741766</v>
      </c>
      <c r="AE373" s="303">
        <v>0</v>
      </c>
      <c r="AF373" s="305">
        <v>447.39933820741766</v>
      </c>
    </row>
    <row r="374" spans="1:32" x14ac:dyDescent="0.35">
      <c r="A374" s="322">
        <v>4036</v>
      </c>
      <c r="B374" s="323">
        <v>7</v>
      </c>
      <c r="C374" s="324" t="s">
        <v>31</v>
      </c>
      <c r="D374" s="108">
        <v>7</v>
      </c>
      <c r="E374" s="299">
        <v>86</v>
      </c>
      <c r="F374" s="299">
        <v>103.19999999999999</v>
      </c>
      <c r="G374" s="299">
        <v>0</v>
      </c>
      <c r="H374" s="299">
        <v>0</v>
      </c>
      <c r="I374" s="299">
        <v>0</v>
      </c>
      <c r="J374" s="299">
        <v>0</v>
      </c>
      <c r="K374" s="300">
        <v>0</v>
      </c>
      <c r="L374" s="301">
        <v>0</v>
      </c>
      <c r="M374" s="299">
        <v>0</v>
      </c>
      <c r="N374" s="299">
        <v>0</v>
      </c>
      <c r="O374" s="299">
        <v>0</v>
      </c>
      <c r="P374" s="299">
        <v>0</v>
      </c>
      <c r="Q374" s="299">
        <v>0</v>
      </c>
      <c r="R374" s="299">
        <v>0</v>
      </c>
      <c r="S374" s="299">
        <v>0</v>
      </c>
      <c r="T374" s="299">
        <v>0</v>
      </c>
      <c r="U374" s="302">
        <v>0</v>
      </c>
      <c r="V374" s="301">
        <v>0</v>
      </c>
      <c r="W374" s="299">
        <v>0</v>
      </c>
      <c r="X374" s="299">
        <v>0</v>
      </c>
      <c r="Y374" s="299">
        <v>0</v>
      </c>
      <c r="Z374" s="302">
        <v>0</v>
      </c>
      <c r="AA374" s="303">
        <v>0</v>
      </c>
      <c r="AB374" s="303">
        <v>0</v>
      </c>
      <c r="AC374" s="304">
        <v>0</v>
      </c>
      <c r="AD374" s="303">
        <v>0</v>
      </c>
      <c r="AE374" s="303">
        <v>0</v>
      </c>
      <c r="AF374" s="305">
        <v>0</v>
      </c>
    </row>
    <row r="375" spans="1:32" x14ac:dyDescent="0.35">
      <c r="A375" s="322">
        <v>4038</v>
      </c>
      <c r="B375" s="323">
        <v>7</v>
      </c>
      <c r="C375" s="324" t="s">
        <v>32</v>
      </c>
      <c r="D375" s="108">
        <v>7</v>
      </c>
      <c r="E375" s="299">
        <v>365</v>
      </c>
      <c r="F375" s="299">
        <v>383.59999999999997</v>
      </c>
      <c r="G375" s="299">
        <v>0</v>
      </c>
      <c r="H375" s="299">
        <v>0</v>
      </c>
      <c r="I375" s="299">
        <v>0</v>
      </c>
      <c r="J375" s="299">
        <v>0</v>
      </c>
      <c r="K375" s="300">
        <v>0</v>
      </c>
      <c r="L375" s="301">
        <v>142230.66172534905</v>
      </c>
      <c r="M375" s="299">
        <v>20498.400000000023</v>
      </c>
      <c r="N375" s="299">
        <v>0</v>
      </c>
      <c r="O375" s="299">
        <v>0</v>
      </c>
      <c r="P375" s="299">
        <v>0</v>
      </c>
      <c r="Q375" s="299">
        <v>2059.1999999999998</v>
      </c>
      <c r="R375" s="299">
        <v>6676.8395810099009</v>
      </c>
      <c r="S375" s="299">
        <v>899.05733099486451</v>
      </c>
      <c r="T375" s="299">
        <v>289.18136086285301</v>
      </c>
      <c r="U375" s="302">
        <v>172653.33999821672</v>
      </c>
      <c r="V375" s="301">
        <v>0</v>
      </c>
      <c r="W375" s="299">
        <v>0</v>
      </c>
      <c r="X375" s="299">
        <v>0</v>
      </c>
      <c r="Y375" s="299">
        <v>0</v>
      </c>
      <c r="Z375" s="302">
        <v>0</v>
      </c>
      <c r="AA375" s="303">
        <v>172653.33999821672</v>
      </c>
      <c r="AB375" s="303">
        <v>0</v>
      </c>
      <c r="AC375" s="304">
        <v>172653.33999821672</v>
      </c>
      <c r="AD375" s="303">
        <v>473.02284931018278</v>
      </c>
      <c r="AE375" s="303">
        <v>0</v>
      </c>
      <c r="AF375" s="305">
        <v>473.02284931018278</v>
      </c>
    </row>
    <row r="376" spans="1:32" x14ac:dyDescent="0.35">
      <c r="A376" s="322">
        <v>4039</v>
      </c>
      <c r="B376" s="323">
        <v>7</v>
      </c>
      <c r="C376" s="324" t="s">
        <v>33</v>
      </c>
      <c r="D376" s="108">
        <v>7</v>
      </c>
      <c r="E376" s="299">
        <v>325</v>
      </c>
      <c r="F376" s="299">
        <v>390</v>
      </c>
      <c r="G376" s="299">
        <v>0</v>
      </c>
      <c r="H376" s="299">
        <v>0</v>
      </c>
      <c r="I376" s="299">
        <v>0</v>
      </c>
      <c r="J376" s="299">
        <v>0</v>
      </c>
      <c r="K376" s="300">
        <v>0</v>
      </c>
      <c r="L376" s="301">
        <v>0</v>
      </c>
      <c r="M376" s="299">
        <v>0</v>
      </c>
      <c r="N376" s="299">
        <v>0</v>
      </c>
      <c r="O376" s="299">
        <v>0</v>
      </c>
      <c r="P376" s="299">
        <v>0</v>
      </c>
      <c r="Q376" s="299">
        <v>0</v>
      </c>
      <c r="R376" s="299">
        <v>0</v>
      </c>
      <c r="S376" s="299">
        <v>0</v>
      </c>
      <c r="T376" s="299">
        <v>0</v>
      </c>
      <c r="U376" s="302">
        <v>0</v>
      </c>
      <c r="V376" s="301">
        <v>0</v>
      </c>
      <c r="W376" s="299">
        <v>0</v>
      </c>
      <c r="X376" s="299">
        <v>0</v>
      </c>
      <c r="Y376" s="299">
        <v>0</v>
      </c>
      <c r="Z376" s="302">
        <v>0</v>
      </c>
      <c r="AA376" s="303">
        <v>0</v>
      </c>
      <c r="AB376" s="303">
        <v>0</v>
      </c>
      <c r="AC376" s="304">
        <v>0</v>
      </c>
      <c r="AD376" s="303">
        <v>0</v>
      </c>
      <c r="AE376" s="303">
        <v>0</v>
      </c>
      <c r="AF376" s="305">
        <v>0</v>
      </c>
    </row>
    <row r="377" spans="1:32" x14ac:dyDescent="0.35">
      <c r="A377" s="322">
        <v>4043</v>
      </c>
      <c r="B377" s="323">
        <v>7</v>
      </c>
      <c r="C377" s="324" t="s">
        <v>1039</v>
      </c>
      <c r="D377" s="108">
        <v>7</v>
      </c>
      <c r="E377" s="299">
        <v>492</v>
      </c>
      <c r="F377" s="299">
        <v>572.79999999999995</v>
      </c>
      <c r="G377" s="299">
        <v>0</v>
      </c>
      <c r="H377" s="299">
        <v>0</v>
      </c>
      <c r="I377" s="299">
        <v>0</v>
      </c>
      <c r="J377" s="299">
        <v>0</v>
      </c>
      <c r="K377" s="300">
        <v>0</v>
      </c>
      <c r="L377" s="301">
        <v>0</v>
      </c>
      <c r="M377" s="299">
        <v>0</v>
      </c>
      <c r="N377" s="299">
        <v>0</v>
      </c>
      <c r="O377" s="299">
        <v>0</v>
      </c>
      <c r="P377" s="299">
        <v>0</v>
      </c>
      <c r="Q377" s="299">
        <v>0</v>
      </c>
      <c r="R377" s="299">
        <v>0</v>
      </c>
      <c r="S377" s="299">
        <v>0</v>
      </c>
      <c r="T377" s="299">
        <v>0</v>
      </c>
      <c r="U377" s="302">
        <v>0</v>
      </c>
      <c r="V377" s="301">
        <v>0</v>
      </c>
      <c r="W377" s="299">
        <v>0</v>
      </c>
      <c r="X377" s="299">
        <v>0</v>
      </c>
      <c r="Y377" s="299">
        <v>0</v>
      </c>
      <c r="Z377" s="302">
        <v>0</v>
      </c>
      <c r="AA377" s="303">
        <v>0</v>
      </c>
      <c r="AB377" s="303">
        <v>0</v>
      </c>
      <c r="AC377" s="304">
        <v>0</v>
      </c>
      <c r="AD377" s="303">
        <v>0</v>
      </c>
      <c r="AE377" s="303">
        <v>0</v>
      </c>
      <c r="AF377" s="305">
        <v>0</v>
      </c>
    </row>
    <row r="378" spans="1:32" x14ac:dyDescent="0.35">
      <c r="A378" s="322">
        <v>4049</v>
      </c>
      <c r="B378" s="323">
        <v>7</v>
      </c>
      <c r="C378" s="324" t="s">
        <v>547</v>
      </c>
      <c r="D378" s="108">
        <v>7</v>
      </c>
      <c r="E378" s="299">
        <v>160</v>
      </c>
      <c r="F378" s="299">
        <v>192</v>
      </c>
      <c r="G378" s="299">
        <v>0</v>
      </c>
      <c r="H378" s="299">
        <v>0</v>
      </c>
      <c r="I378" s="299">
        <v>0</v>
      </c>
      <c r="J378" s="299">
        <v>0</v>
      </c>
      <c r="K378" s="300">
        <v>0</v>
      </c>
      <c r="L378" s="301">
        <v>0</v>
      </c>
      <c r="M378" s="299">
        <v>0</v>
      </c>
      <c r="N378" s="299">
        <v>0</v>
      </c>
      <c r="O378" s="299">
        <v>0</v>
      </c>
      <c r="P378" s="299">
        <v>0</v>
      </c>
      <c r="Q378" s="299">
        <v>0</v>
      </c>
      <c r="R378" s="299">
        <v>0</v>
      </c>
      <c r="S378" s="299">
        <v>0</v>
      </c>
      <c r="T378" s="299">
        <v>0</v>
      </c>
      <c r="U378" s="302">
        <v>0</v>
      </c>
      <c r="V378" s="301">
        <v>0</v>
      </c>
      <c r="W378" s="299">
        <v>0</v>
      </c>
      <c r="X378" s="299">
        <v>0</v>
      </c>
      <c r="Y378" s="299">
        <v>0</v>
      </c>
      <c r="Z378" s="302">
        <v>0</v>
      </c>
      <c r="AA378" s="303">
        <v>0</v>
      </c>
      <c r="AB378" s="303">
        <v>0</v>
      </c>
      <c r="AC378" s="304">
        <v>0</v>
      </c>
      <c r="AD378" s="303">
        <v>0</v>
      </c>
      <c r="AE378" s="303">
        <v>0</v>
      </c>
      <c r="AF378" s="305">
        <v>0</v>
      </c>
    </row>
    <row r="379" spans="1:32" x14ac:dyDescent="0.35">
      <c r="A379" s="322">
        <v>4050</v>
      </c>
      <c r="B379" s="323">
        <v>7</v>
      </c>
      <c r="C379" s="324" t="s">
        <v>548</v>
      </c>
      <c r="D379" s="108">
        <v>7</v>
      </c>
      <c r="E379" s="299">
        <v>62</v>
      </c>
      <c r="F379" s="299">
        <v>64.399999999999991</v>
      </c>
      <c r="G379" s="299">
        <v>0</v>
      </c>
      <c r="H379" s="299">
        <v>0</v>
      </c>
      <c r="I379" s="299">
        <v>0</v>
      </c>
      <c r="J379" s="299">
        <v>0</v>
      </c>
      <c r="K379" s="300">
        <v>0</v>
      </c>
      <c r="L379" s="301">
        <v>0</v>
      </c>
      <c r="M379" s="299">
        <v>0</v>
      </c>
      <c r="N379" s="299">
        <v>0</v>
      </c>
      <c r="O379" s="299">
        <v>0</v>
      </c>
      <c r="P379" s="299">
        <v>0</v>
      </c>
      <c r="Q379" s="299">
        <v>0</v>
      </c>
      <c r="R379" s="299">
        <v>0</v>
      </c>
      <c r="S379" s="299">
        <v>0</v>
      </c>
      <c r="T379" s="299">
        <v>0</v>
      </c>
      <c r="U379" s="302">
        <v>0</v>
      </c>
      <c r="V379" s="301">
        <v>0</v>
      </c>
      <c r="W379" s="299">
        <v>0</v>
      </c>
      <c r="X379" s="299">
        <v>0</v>
      </c>
      <c r="Y379" s="299">
        <v>0</v>
      </c>
      <c r="Z379" s="302">
        <v>0</v>
      </c>
      <c r="AA379" s="303">
        <v>0</v>
      </c>
      <c r="AB379" s="303">
        <v>0</v>
      </c>
      <c r="AC379" s="304">
        <v>0</v>
      </c>
      <c r="AD379" s="303">
        <v>0</v>
      </c>
      <c r="AE379" s="303">
        <v>0</v>
      </c>
      <c r="AF379" s="305">
        <v>0</v>
      </c>
    </row>
    <row r="380" spans="1:32" x14ac:dyDescent="0.35">
      <c r="A380" s="322">
        <v>4053</v>
      </c>
      <c r="B380" s="323">
        <v>7</v>
      </c>
      <c r="C380" s="324" t="s">
        <v>34</v>
      </c>
      <c r="D380" s="108">
        <v>7</v>
      </c>
      <c r="E380" s="299">
        <v>692</v>
      </c>
      <c r="F380" s="299">
        <v>768.4</v>
      </c>
      <c r="G380" s="299">
        <v>0</v>
      </c>
      <c r="H380" s="299">
        <v>0</v>
      </c>
      <c r="I380" s="299">
        <v>0</v>
      </c>
      <c r="J380" s="299">
        <v>0</v>
      </c>
      <c r="K380" s="300">
        <v>0</v>
      </c>
      <c r="L380" s="301">
        <v>0</v>
      </c>
      <c r="M380" s="299">
        <v>0</v>
      </c>
      <c r="N380" s="299">
        <v>0</v>
      </c>
      <c r="O380" s="299">
        <v>0</v>
      </c>
      <c r="P380" s="299">
        <v>0</v>
      </c>
      <c r="Q380" s="299">
        <v>0</v>
      </c>
      <c r="R380" s="299">
        <v>0</v>
      </c>
      <c r="S380" s="299">
        <v>0</v>
      </c>
      <c r="T380" s="299">
        <v>0</v>
      </c>
      <c r="U380" s="302">
        <v>0</v>
      </c>
      <c r="V380" s="301">
        <v>0</v>
      </c>
      <c r="W380" s="299">
        <v>0</v>
      </c>
      <c r="X380" s="299">
        <v>0</v>
      </c>
      <c r="Y380" s="299">
        <v>0</v>
      </c>
      <c r="Z380" s="302">
        <v>0</v>
      </c>
      <c r="AA380" s="303">
        <v>0</v>
      </c>
      <c r="AB380" s="303">
        <v>0</v>
      </c>
      <c r="AC380" s="304">
        <v>0</v>
      </c>
      <c r="AD380" s="303">
        <v>0</v>
      </c>
      <c r="AE380" s="303">
        <v>0</v>
      </c>
      <c r="AF380" s="305">
        <v>0</v>
      </c>
    </row>
    <row r="381" spans="1:32" x14ac:dyDescent="0.35">
      <c r="A381" s="322">
        <v>4054</v>
      </c>
      <c r="B381" s="323">
        <v>7</v>
      </c>
      <c r="C381" s="324" t="s">
        <v>1040</v>
      </c>
      <c r="D381" s="108">
        <v>7</v>
      </c>
      <c r="E381" s="299">
        <v>89</v>
      </c>
      <c r="F381" s="299">
        <v>97.199999999999989</v>
      </c>
      <c r="G381" s="299">
        <v>0</v>
      </c>
      <c r="H381" s="299">
        <v>0</v>
      </c>
      <c r="I381" s="299">
        <v>0</v>
      </c>
      <c r="J381" s="299">
        <v>0</v>
      </c>
      <c r="K381" s="300">
        <v>0</v>
      </c>
      <c r="L381" s="301">
        <v>0</v>
      </c>
      <c r="M381" s="299">
        <v>0</v>
      </c>
      <c r="N381" s="299">
        <v>0</v>
      </c>
      <c r="O381" s="299">
        <v>0</v>
      </c>
      <c r="P381" s="299">
        <v>0</v>
      </c>
      <c r="Q381" s="299">
        <v>0</v>
      </c>
      <c r="R381" s="299">
        <v>0</v>
      </c>
      <c r="S381" s="299">
        <v>0</v>
      </c>
      <c r="T381" s="299">
        <v>0</v>
      </c>
      <c r="U381" s="302">
        <v>0</v>
      </c>
      <c r="V381" s="301">
        <v>0</v>
      </c>
      <c r="W381" s="299">
        <v>0</v>
      </c>
      <c r="X381" s="299">
        <v>0</v>
      </c>
      <c r="Y381" s="299">
        <v>0</v>
      </c>
      <c r="Z381" s="302">
        <v>0</v>
      </c>
      <c r="AA381" s="303">
        <v>0</v>
      </c>
      <c r="AB381" s="303">
        <v>0</v>
      </c>
      <c r="AC381" s="304">
        <v>0</v>
      </c>
      <c r="AD381" s="303">
        <v>0</v>
      </c>
      <c r="AE381" s="303">
        <v>0</v>
      </c>
      <c r="AF381" s="305">
        <v>0</v>
      </c>
    </row>
    <row r="382" spans="1:32" x14ac:dyDescent="0.35">
      <c r="A382" s="322">
        <v>4055</v>
      </c>
      <c r="B382" s="323">
        <v>7</v>
      </c>
      <c r="C382" s="324" t="s">
        <v>36</v>
      </c>
      <c r="D382" s="108">
        <v>7</v>
      </c>
      <c r="E382" s="299">
        <v>150</v>
      </c>
      <c r="F382" s="299">
        <v>150</v>
      </c>
      <c r="G382" s="299">
        <v>0</v>
      </c>
      <c r="H382" s="299">
        <v>0</v>
      </c>
      <c r="I382" s="299">
        <v>0</v>
      </c>
      <c r="J382" s="299">
        <v>0</v>
      </c>
      <c r="K382" s="300">
        <v>0</v>
      </c>
      <c r="L382" s="301">
        <v>0</v>
      </c>
      <c r="M382" s="299">
        <v>0</v>
      </c>
      <c r="N382" s="299">
        <v>0</v>
      </c>
      <c r="O382" s="299">
        <v>0</v>
      </c>
      <c r="P382" s="299">
        <v>0</v>
      </c>
      <c r="Q382" s="299">
        <v>0</v>
      </c>
      <c r="R382" s="299">
        <v>0</v>
      </c>
      <c r="S382" s="299">
        <v>0</v>
      </c>
      <c r="T382" s="299">
        <v>0</v>
      </c>
      <c r="U382" s="302">
        <v>0</v>
      </c>
      <c r="V382" s="301">
        <v>0</v>
      </c>
      <c r="W382" s="299">
        <v>0</v>
      </c>
      <c r="X382" s="299">
        <v>0</v>
      </c>
      <c r="Y382" s="299">
        <v>0</v>
      </c>
      <c r="Z382" s="302">
        <v>0</v>
      </c>
      <c r="AA382" s="303">
        <v>0</v>
      </c>
      <c r="AB382" s="303">
        <v>0</v>
      </c>
      <c r="AC382" s="304">
        <v>0</v>
      </c>
      <c r="AD382" s="303">
        <v>0</v>
      </c>
      <c r="AE382" s="303">
        <v>0</v>
      </c>
      <c r="AF382" s="305">
        <v>0</v>
      </c>
    </row>
    <row r="383" spans="1:32" x14ac:dyDescent="0.35">
      <c r="A383" s="322">
        <v>4056</v>
      </c>
      <c r="B383" s="323">
        <v>7</v>
      </c>
      <c r="C383" s="324" t="s">
        <v>549</v>
      </c>
      <c r="D383" s="108">
        <v>7</v>
      </c>
      <c r="E383" s="299">
        <v>70</v>
      </c>
      <c r="F383" s="299">
        <v>84</v>
      </c>
      <c r="G383" s="299">
        <v>0</v>
      </c>
      <c r="H383" s="299">
        <v>0</v>
      </c>
      <c r="I383" s="299">
        <v>0</v>
      </c>
      <c r="J383" s="299">
        <v>0</v>
      </c>
      <c r="K383" s="300">
        <v>0</v>
      </c>
      <c r="L383" s="301">
        <v>0</v>
      </c>
      <c r="M383" s="299">
        <v>0</v>
      </c>
      <c r="N383" s="299">
        <v>0</v>
      </c>
      <c r="O383" s="299">
        <v>0</v>
      </c>
      <c r="P383" s="299">
        <v>0</v>
      </c>
      <c r="Q383" s="299">
        <v>0</v>
      </c>
      <c r="R383" s="299">
        <v>0</v>
      </c>
      <c r="S383" s="299">
        <v>0</v>
      </c>
      <c r="T383" s="299">
        <v>0</v>
      </c>
      <c r="U383" s="302">
        <v>0</v>
      </c>
      <c r="V383" s="301">
        <v>0</v>
      </c>
      <c r="W383" s="299">
        <v>0</v>
      </c>
      <c r="X383" s="299">
        <v>0</v>
      </c>
      <c r="Y383" s="299">
        <v>0</v>
      </c>
      <c r="Z383" s="302">
        <v>0</v>
      </c>
      <c r="AA383" s="303">
        <v>0</v>
      </c>
      <c r="AB383" s="303">
        <v>0</v>
      </c>
      <c r="AC383" s="304">
        <v>0</v>
      </c>
      <c r="AD383" s="303">
        <v>0</v>
      </c>
      <c r="AE383" s="303">
        <v>0</v>
      </c>
      <c r="AF383" s="305">
        <v>0</v>
      </c>
    </row>
    <row r="384" spans="1:32" x14ac:dyDescent="0.35">
      <c r="A384" s="322">
        <v>4057</v>
      </c>
      <c r="B384" s="323">
        <v>7</v>
      </c>
      <c r="C384" s="324" t="s">
        <v>37</v>
      </c>
      <c r="D384" s="108">
        <v>7</v>
      </c>
      <c r="E384" s="299">
        <v>135</v>
      </c>
      <c r="F384" s="299">
        <v>162</v>
      </c>
      <c r="G384" s="299">
        <v>0</v>
      </c>
      <c r="H384" s="299">
        <v>0</v>
      </c>
      <c r="I384" s="299">
        <v>0</v>
      </c>
      <c r="J384" s="299">
        <v>0</v>
      </c>
      <c r="K384" s="300">
        <v>0</v>
      </c>
      <c r="L384" s="301">
        <v>0</v>
      </c>
      <c r="M384" s="299">
        <v>0</v>
      </c>
      <c r="N384" s="299">
        <v>0</v>
      </c>
      <c r="O384" s="299">
        <v>0</v>
      </c>
      <c r="P384" s="299">
        <v>0</v>
      </c>
      <c r="Q384" s="299">
        <v>0</v>
      </c>
      <c r="R384" s="299">
        <v>0</v>
      </c>
      <c r="S384" s="299">
        <v>0</v>
      </c>
      <c r="T384" s="299">
        <v>0</v>
      </c>
      <c r="U384" s="302">
        <v>0</v>
      </c>
      <c r="V384" s="301">
        <v>0</v>
      </c>
      <c r="W384" s="299">
        <v>0</v>
      </c>
      <c r="X384" s="299">
        <v>0</v>
      </c>
      <c r="Y384" s="299">
        <v>0</v>
      </c>
      <c r="Z384" s="302">
        <v>0</v>
      </c>
      <c r="AA384" s="303">
        <v>0</v>
      </c>
      <c r="AB384" s="303">
        <v>0</v>
      </c>
      <c r="AC384" s="304">
        <v>0</v>
      </c>
      <c r="AD384" s="303">
        <v>0</v>
      </c>
      <c r="AE384" s="303">
        <v>0</v>
      </c>
      <c r="AF384" s="305">
        <v>0</v>
      </c>
    </row>
    <row r="385" spans="1:32" x14ac:dyDescent="0.35">
      <c r="A385" s="322">
        <v>4058</v>
      </c>
      <c r="B385" s="323">
        <v>7</v>
      </c>
      <c r="C385" s="324" t="s">
        <v>924</v>
      </c>
      <c r="D385" s="108">
        <v>7</v>
      </c>
      <c r="E385" s="299">
        <v>195</v>
      </c>
      <c r="F385" s="299">
        <v>202</v>
      </c>
      <c r="G385" s="299">
        <v>0</v>
      </c>
      <c r="H385" s="299">
        <v>0</v>
      </c>
      <c r="I385" s="299">
        <v>0</v>
      </c>
      <c r="J385" s="299">
        <v>0</v>
      </c>
      <c r="K385" s="300">
        <v>0</v>
      </c>
      <c r="L385" s="301">
        <v>0</v>
      </c>
      <c r="M385" s="299">
        <v>0</v>
      </c>
      <c r="N385" s="299">
        <v>0</v>
      </c>
      <c r="O385" s="299">
        <v>0</v>
      </c>
      <c r="P385" s="299">
        <v>0</v>
      </c>
      <c r="Q385" s="299">
        <v>0</v>
      </c>
      <c r="R385" s="299">
        <v>0</v>
      </c>
      <c r="S385" s="299">
        <v>0</v>
      </c>
      <c r="T385" s="299">
        <v>0</v>
      </c>
      <c r="U385" s="302">
        <v>0</v>
      </c>
      <c r="V385" s="301">
        <v>0</v>
      </c>
      <c r="W385" s="299">
        <v>0</v>
      </c>
      <c r="X385" s="299">
        <v>0</v>
      </c>
      <c r="Y385" s="299">
        <v>0</v>
      </c>
      <c r="Z385" s="302">
        <v>0</v>
      </c>
      <c r="AA385" s="303">
        <v>0</v>
      </c>
      <c r="AB385" s="303">
        <v>0</v>
      </c>
      <c r="AC385" s="304">
        <v>0</v>
      </c>
      <c r="AD385" s="303">
        <v>0</v>
      </c>
      <c r="AE385" s="303">
        <v>0</v>
      </c>
      <c r="AF385" s="305">
        <v>0</v>
      </c>
    </row>
    <row r="386" spans="1:32" x14ac:dyDescent="0.35">
      <c r="A386" s="322">
        <v>4059</v>
      </c>
      <c r="B386" s="323">
        <v>7</v>
      </c>
      <c r="C386" s="324" t="s">
        <v>925</v>
      </c>
      <c r="D386" s="108">
        <v>7</v>
      </c>
      <c r="E386" s="299">
        <v>268</v>
      </c>
      <c r="F386" s="299">
        <v>295.59999999999997</v>
      </c>
      <c r="G386" s="299">
        <v>0</v>
      </c>
      <c r="H386" s="299">
        <v>0</v>
      </c>
      <c r="I386" s="299">
        <v>0</v>
      </c>
      <c r="J386" s="299">
        <v>0</v>
      </c>
      <c r="K386" s="300">
        <v>0</v>
      </c>
      <c r="L386" s="301">
        <v>0</v>
      </c>
      <c r="M386" s="299">
        <v>0</v>
      </c>
      <c r="N386" s="299">
        <v>0</v>
      </c>
      <c r="O386" s="299">
        <v>0</v>
      </c>
      <c r="P386" s="299">
        <v>0</v>
      </c>
      <c r="Q386" s="299">
        <v>0</v>
      </c>
      <c r="R386" s="299">
        <v>0</v>
      </c>
      <c r="S386" s="299">
        <v>0</v>
      </c>
      <c r="T386" s="299">
        <v>0</v>
      </c>
      <c r="U386" s="302">
        <v>0</v>
      </c>
      <c r="V386" s="301">
        <v>0</v>
      </c>
      <c r="W386" s="299">
        <v>0</v>
      </c>
      <c r="X386" s="299">
        <v>0</v>
      </c>
      <c r="Y386" s="299">
        <v>0</v>
      </c>
      <c r="Z386" s="302">
        <v>0</v>
      </c>
      <c r="AA386" s="303">
        <v>0</v>
      </c>
      <c r="AB386" s="303">
        <v>0</v>
      </c>
      <c r="AC386" s="304">
        <v>0</v>
      </c>
      <c r="AD386" s="303">
        <v>0</v>
      </c>
      <c r="AE386" s="303">
        <v>0</v>
      </c>
      <c r="AF386" s="305">
        <v>0</v>
      </c>
    </row>
    <row r="387" spans="1:32" x14ac:dyDescent="0.35">
      <c r="A387" s="322">
        <v>4064</v>
      </c>
      <c r="B387" s="323">
        <v>7</v>
      </c>
      <c r="C387" s="324" t="s">
        <v>926</v>
      </c>
      <c r="D387" s="108">
        <v>7</v>
      </c>
      <c r="E387" s="299">
        <v>119</v>
      </c>
      <c r="F387" s="299">
        <v>130.6</v>
      </c>
      <c r="G387" s="299">
        <v>0</v>
      </c>
      <c r="H387" s="299">
        <v>0</v>
      </c>
      <c r="I387" s="299">
        <v>0</v>
      </c>
      <c r="J387" s="299">
        <v>0</v>
      </c>
      <c r="K387" s="300">
        <v>0</v>
      </c>
      <c r="L387" s="301">
        <v>38817.223323416649</v>
      </c>
      <c r="M387" s="299">
        <v>1908.0399999999936</v>
      </c>
      <c r="N387" s="299">
        <v>0</v>
      </c>
      <c r="O387" s="299">
        <v>0</v>
      </c>
      <c r="P387" s="299">
        <v>0</v>
      </c>
      <c r="Q387" s="299">
        <v>554.4</v>
      </c>
      <c r="R387" s="299">
        <v>0</v>
      </c>
      <c r="S387" s="299">
        <v>242.05389680630969</v>
      </c>
      <c r="T387" s="299">
        <v>77.856520232306579</v>
      </c>
      <c r="U387" s="302">
        <v>41599.573740455264</v>
      </c>
      <c r="V387" s="301">
        <v>0</v>
      </c>
      <c r="W387" s="299">
        <v>0</v>
      </c>
      <c r="X387" s="299">
        <v>0</v>
      </c>
      <c r="Y387" s="299">
        <v>0</v>
      </c>
      <c r="Z387" s="302">
        <v>0</v>
      </c>
      <c r="AA387" s="303">
        <v>41599.573740455264</v>
      </c>
      <c r="AB387" s="303">
        <v>0</v>
      </c>
      <c r="AC387" s="304">
        <v>41599.573740455264</v>
      </c>
      <c r="AD387" s="303">
        <v>349.57624991979213</v>
      </c>
      <c r="AE387" s="303">
        <v>0</v>
      </c>
      <c r="AF387" s="305">
        <v>349.57624991979213</v>
      </c>
    </row>
    <row r="388" spans="1:32" x14ac:dyDescent="0.35">
      <c r="A388" s="322">
        <v>4066</v>
      </c>
      <c r="B388" s="323">
        <v>7</v>
      </c>
      <c r="C388" s="324" t="s">
        <v>1041</v>
      </c>
      <c r="D388" s="108">
        <v>7</v>
      </c>
      <c r="E388" s="299">
        <v>68</v>
      </c>
      <c r="F388" s="299">
        <v>80.2</v>
      </c>
      <c r="G388" s="299">
        <v>0</v>
      </c>
      <c r="H388" s="299">
        <v>0</v>
      </c>
      <c r="I388" s="299">
        <v>0</v>
      </c>
      <c r="J388" s="299">
        <v>0</v>
      </c>
      <c r="K388" s="300">
        <v>0</v>
      </c>
      <c r="L388" s="301">
        <v>0</v>
      </c>
      <c r="M388" s="299">
        <v>0</v>
      </c>
      <c r="N388" s="299">
        <v>0</v>
      </c>
      <c r="O388" s="299">
        <v>0</v>
      </c>
      <c r="P388" s="299">
        <v>0</v>
      </c>
      <c r="Q388" s="299">
        <v>0</v>
      </c>
      <c r="R388" s="299">
        <v>0</v>
      </c>
      <c r="S388" s="299">
        <v>0</v>
      </c>
      <c r="T388" s="299">
        <v>0</v>
      </c>
      <c r="U388" s="302">
        <v>0</v>
      </c>
      <c r="V388" s="301">
        <v>0</v>
      </c>
      <c r="W388" s="299">
        <v>0</v>
      </c>
      <c r="X388" s="299">
        <v>0</v>
      </c>
      <c r="Y388" s="299">
        <v>0</v>
      </c>
      <c r="Z388" s="302">
        <v>0</v>
      </c>
      <c r="AA388" s="303">
        <v>0</v>
      </c>
      <c r="AB388" s="303">
        <v>0</v>
      </c>
      <c r="AC388" s="304">
        <v>0</v>
      </c>
      <c r="AD388" s="303">
        <v>0</v>
      </c>
      <c r="AE388" s="303">
        <v>0</v>
      </c>
      <c r="AF388" s="305">
        <v>0</v>
      </c>
    </row>
    <row r="389" spans="1:32" x14ac:dyDescent="0.35">
      <c r="A389" s="322">
        <v>4067</v>
      </c>
      <c r="B389" s="323">
        <v>7</v>
      </c>
      <c r="C389" s="324" t="s">
        <v>39</v>
      </c>
      <c r="D389" s="108">
        <v>7</v>
      </c>
      <c r="E389" s="299">
        <v>440</v>
      </c>
      <c r="F389" s="299">
        <v>461</v>
      </c>
      <c r="G389" s="299">
        <v>0</v>
      </c>
      <c r="H389" s="299">
        <v>0</v>
      </c>
      <c r="I389" s="299">
        <v>0</v>
      </c>
      <c r="J389" s="299">
        <v>0</v>
      </c>
      <c r="K389" s="300">
        <v>0</v>
      </c>
      <c r="L389" s="301">
        <v>67575.852908201487</v>
      </c>
      <c r="M389" s="299">
        <v>9776.1600000000326</v>
      </c>
      <c r="N389" s="299">
        <v>0</v>
      </c>
      <c r="O389" s="299">
        <v>0</v>
      </c>
      <c r="P389" s="299">
        <v>0</v>
      </c>
      <c r="Q389" s="299">
        <v>982.08</v>
      </c>
      <c r="R389" s="299">
        <v>0</v>
      </c>
      <c r="S389" s="299">
        <v>428.78118862832002</v>
      </c>
      <c r="T389" s="299">
        <v>137.91726441151454</v>
      </c>
      <c r="U389" s="302">
        <v>78900.791361241354</v>
      </c>
      <c r="V389" s="301">
        <v>0</v>
      </c>
      <c r="W389" s="299">
        <v>0</v>
      </c>
      <c r="X389" s="299">
        <v>0</v>
      </c>
      <c r="Y389" s="299">
        <v>0</v>
      </c>
      <c r="Z389" s="302">
        <v>0</v>
      </c>
      <c r="AA389" s="303">
        <v>78900.791361241354</v>
      </c>
      <c r="AB389" s="303">
        <v>0</v>
      </c>
      <c r="AC389" s="304">
        <v>78900.791361241354</v>
      </c>
      <c r="AD389" s="303">
        <v>179.31998036645763</v>
      </c>
      <c r="AE389" s="303">
        <v>0</v>
      </c>
      <c r="AF389" s="305">
        <v>179.31998036645763</v>
      </c>
    </row>
    <row r="390" spans="1:32" x14ac:dyDescent="0.35">
      <c r="A390" s="322">
        <v>4068</v>
      </c>
      <c r="B390" s="323">
        <v>7</v>
      </c>
      <c r="C390" s="324" t="s">
        <v>40</v>
      </c>
      <c r="D390" s="108">
        <v>7</v>
      </c>
      <c r="E390" s="299">
        <v>511</v>
      </c>
      <c r="F390" s="299">
        <v>528.4</v>
      </c>
      <c r="G390" s="299">
        <v>0</v>
      </c>
      <c r="H390" s="299">
        <v>0</v>
      </c>
      <c r="I390" s="299">
        <v>0</v>
      </c>
      <c r="J390" s="299">
        <v>0</v>
      </c>
      <c r="K390" s="300">
        <v>0</v>
      </c>
      <c r="L390" s="301">
        <v>328787.27512174391</v>
      </c>
      <c r="M390" s="299">
        <v>46857.239999999991</v>
      </c>
      <c r="N390" s="299">
        <v>0</v>
      </c>
      <c r="O390" s="299">
        <v>0</v>
      </c>
      <c r="P390" s="299">
        <v>0</v>
      </c>
      <c r="Q390" s="299">
        <v>4707.12</v>
      </c>
      <c r="R390" s="299">
        <v>15262.570478128999</v>
      </c>
      <c r="S390" s="299">
        <v>2055.152847645953</v>
      </c>
      <c r="T390" s="299">
        <v>661.03893130572669</v>
      </c>
      <c r="U390" s="302">
        <v>398330.39737882465</v>
      </c>
      <c r="V390" s="301">
        <v>0</v>
      </c>
      <c r="W390" s="299">
        <v>0</v>
      </c>
      <c r="X390" s="299">
        <v>0</v>
      </c>
      <c r="Y390" s="299">
        <v>0</v>
      </c>
      <c r="Z390" s="302">
        <v>0</v>
      </c>
      <c r="AA390" s="303">
        <v>398330.39737882465</v>
      </c>
      <c r="AB390" s="303">
        <v>0</v>
      </c>
      <c r="AC390" s="304">
        <v>398330.39737882465</v>
      </c>
      <c r="AD390" s="303">
        <v>779.51154085875669</v>
      </c>
      <c r="AE390" s="303">
        <v>0</v>
      </c>
      <c r="AF390" s="305">
        <v>779.51154085875669</v>
      </c>
    </row>
    <row r="391" spans="1:32" x14ac:dyDescent="0.35">
      <c r="A391" s="322">
        <v>4070</v>
      </c>
      <c r="B391" s="323">
        <v>7</v>
      </c>
      <c r="C391" s="324" t="s">
        <v>41</v>
      </c>
      <c r="D391" s="108">
        <v>7</v>
      </c>
      <c r="E391" s="299">
        <v>693</v>
      </c>
      <c r="F391" s="299">
        <v>733.80000000000007</v>
      </c>
      <c r="G391" s="299">
        <v>0</v>
      </c>
      <c r="H391" s="299">
        <v>0</v>
      </c>
      <c r="I391" s="299">
        <v>0</v>
      </c>
      <c r="J391" s="299">
        <v>0</v>
      </c>
      <c r="K391" s="300">
        <v>0</v>
      </c>
      <c r="L391" s="301">
        <v>0</v>
      </c>
      <c r="M391" s="299">
        <v>0</v>
      </c>
      <c r="N391" s="299">
        <v>0</v>
      </c>
      <c r="O391" s="299">
        <v>0</v>
      </c>
      <c r="P391" s="299">
        <v>0</v>
      </c>
      <c r="Q391" s="299">
        <v>0</v>
      </c>
      <c r="R391" s="299">
        <v>0</v>
      </c>
      <c r="S391" s="299">
        <v>0</v>
      </c>
      <c r="T391" s="299">
        <v>0</v>
      </c>
      <c r="U391" s="302">
        <v>0</v>
      </c>
      <c r="V391" s="301">
        <v>0</v>
      </c>
      <c r="W391" s="299">
        <v>0</v>
      </c>
      <c r="X391" s="299">
        <v>0</v>
      </c>
      <c r="Y391" s="299">
        <v>0</v>
      </c>
      <c r="Z391" s="302">
        <v>0</v>
      </c>
      <c r="AA391" s="303">
        <v>0</v>
      </c>
      <c r="AB391" s="303">
        <v>0</v>
      </c>
      <c r="AC391" s="304">
        <v>0</v>
      </c>
      <c r="AD391" s="303">
        <v>0</v>
      </c>
      <c r="AE391" s="303">
        <v>0</v>
      </c>
      <c r="AF391" s="305">
        <v>0</v>
      </c>
    </row>
    <row r="392" spans="1:32" x14ac:dyDescent="0.35">
      <c r="A392" s="322">
        <v>4073</v>
      </c>
      <c r="B392" s="323">
        <v>7</v>
      </c>
      <c r="C392" s="324" t="s">
        <v>927</v>
      </c>
      <c r="D392" s="108">
        <v>7</v>
      </c>
      <c r="E392" s="299">
        <v>545</v>
      </c>
      <c r="F392" s="299">
        <v>572</v>
      </c>
      <c r="G392" s="299">
        <v>0</v>
      </c>
      <c r="H392" s="299">
        <v>0</v>
      </c>
      <c r="I392" s="299">
        <v>0</v>
      </c>
      <c r="J392" s="299">
        <v>0</v>
      </c>
      <c r="K392" s="300">
        <v>0</v>
      </c>
      <c r="L392" s="301">
        <v>208911.01663460719</v>
      </c>
      <c r="M392" s="299">
        <v>29919.780000000028</v>
      </c>
      <c r="N392" s="299">
        <v>0</v>
      </c>
      <c r="O392" s="299">
        <v>0</v>
      </c>
      <c r="P392" s="299">
        <v>0</v>
      </c>
      <c r="Q392" s="299">
        <v>3005.64</v>
      </c>
      <c r="R392" s="299">
        <v>9745.6177730509244</v>
      </c>
      <c r="S392" s="299">
        <v>1312.2779119713502</v>
      </c>
      <c r="T392" s="299">
        <v>422.09356325943355</v>
      </c>
      <c r="U392" s="302">
        <v>253316.42588288896</v>
      </c>
      <c r="V392" s="301">
        <v>0</v>
      </c>
      <c r="W392" s="299">
        <v>0</v>
      </c>
      <c r="X392" s="299">
        <v>0</v>
      </c>
      <c r="Y392" s="299">
        <v>0</v>
      </c>
      <c r="Z392" s="302">
        <v>0</v>
      </c>
      <c r="AA392" s="303">
        <v>253316.42588288896</v>
      </c>
      <c r="AB392" s="303">
        <v>0</v>
      </c>
      <c r="AC392" s="304">
        <v>253316.42588288896</v>
      </c>
      <c r="AD392" s="303">
        <v>464.80078143649348</v>
      </c>
      <c r="AE392" s="303">
        <v>0</v>
      </c>
      <c r="AF392" s="305">
        <v>464.80078143649348</v>
      </c>
    </row>
    <row r="393" spans="1:32" x14ac:dyDescent="0.35">
      <c r="A393" s="322">
        <v>4074</v>
      </c>
      <c r="B393" s="323">
        <v>7</v>
      </c>
      <c r="C393" s="324" t="s">
        <v>550</v>
      </c>
      <c r="D393" s="108">
        <v>7</v>
      </c>
      <c r="E393" s="299">
        <v>520</v>
      </c>
      <c r="F393" s="299">
        <v>591</v>
      </c>
      <c r="G393" s="299">
        <v>0</v>
      </c>
      <c r="H393" s="299">
        <v>0</v>
      </c>
      <c r="I393" s="299">
        <v>0</v>
      </c>
      <c r="J393" s="299">
        <v>0</v>
      </c>
      <c r="K393" s="300">
        <v>0</v>
      </c>
      <c r="L393" s="301">
        <v>0</v>
      </c>
      <c r="M393" s="299">
        <v>0</v>
      </c>
      <c r="N393" s="299">
        <v>0</v>
      </c>
      <c r="O393" s="299">
        <v>0</v>
      </c>
      <c r="P393" s="299">
        <v>0</v>
      </c>
      <c r="Q393" s="299">
        <v>0</v>
      </c>
      <c r="R393" s="299">
        <v>0</v>
      </c>
      <c r="S393" s="299">
        <v>0</v>
      </c>
      <c r="T393" s="299">
        <v>0</v>
      </c>
      <c r="U393" s="302">
        <v>0</v>
      </c>
      <c r="V393" s="301">
        <v>0</v>
      </c>
      <c r="W393" s="299">
        <v>0</v>
      </c>
      <c r="X393" s="299">
        <v>0</v>
      </c>
      <c r="Y393" s="299">
        <v>0</v>
      </c>
      <c r="Z393" s="302">
        <v>0</v>
      </c>
      <c r="AA393" s="303">
        <v>0</v>
      </c>
      <c r="AB393" s="303">
        <v>0</v>
      </c>
      <c r="AC393" s="304">
        <v>0</v>
      </c>
      <c r="AD393" s="303">
        <v>0</v>
      </c>
      <c r="AE393" s="303">
        <v>0</v>
      </c>
      <c r="AF393" s="305">
        <v>0</v>
      </c>
    </row>
    <row r="394" spans="1:32" x14ac:dyDescent="0.35">
      <c r="A394" s="322">
        <v>4075</v>
      </c>
      <c r="B394" s="323">
        <v>7</v>
      </c>
      <c r="C394" s="324" t="s">
        <v>42</v>
      </c>
      <c r="D394" s="108">
        <v>7</v>
      </c>
      <c r="E394" s="299">
        <v>254</v>
      </c>
      <c r="F394" s="299">
        <v>300.39999999999998</v>
      </c>
      <c r="G394" s="299">
        <v>0</v>
      </c>
      <c r="H394" s="299">
        <v>0</v>
      </c>
      <c r="I394" s="299">
        <v>0</v>
      </c>
      <c r="J394" s="299">
        <v>0</v>
      </c>
      <c r="K394" s="300">
        <v>0</v>
      </c>
      <c r="L394" s="301">
        <v>0</v>
      </c>
      <c r="M394" s="299">
        <v>0</v>
      </c>
      <c r="N394" s="299">
        <v>0</v>
      </c>
      <c r="O394" s="299">
        <v>0</v>
      </c>
      <c r="P394" s="299">
        <v>0</v>
      </c>
      <c r="Q394" s="299">
        <v>0</v>
      </c>
      <c r="R394" s="299">
        <v>0</v>
      </c>
      <c r="S394" s="299">
        <v>0</v>
      </c>
      <c r="T394" s="299">
        <v>0</v>
      </c>
      <c r="U394" s="302">
        <v>0</v>
      </c>
      <c r="V394" s="301">
        <v>0</v>
      </c>
      <c r="W394" s="299">
        <v>0</v>
      </c>
      <c r="X394" s="299">
        <v>0</v>
      </c>
      <c r="Y394" s="299">
        <v>0</v>
      </c>
      <c r="Z394" s="302">
        <v>0</v>
      </c>
      <c r="AA394" s="303">
        <v>0</v>
      </c>
      <c r="AB394" s="303">
        <v>0</v>
      </c>
      <c r="AC394" s="304">
        <v>0</v>
      </c>
      <c r="AD394" s="303">
        <v>0</v>
      </c>
      <c r="AE394" s="303">
        <v>0</v>
      </c>
      <c r="AF394" s="305">
        <v>0</v>
      </c>
    </row>
    <row r="395" spans="1:32" x14ac:dyDescent="0.35">
      <c r="A395" s="322">
        <v>4077</v>
      </c>
      <c r="B395" s="323">
        <v>7</v>
      </c>
      <c r="C395" s="324" t="s">
        <v>1042</v>
      </c>
      <c r="D395" s="108">
        <v>7</v>
      </c>
      <c r="E395" s="299">
        <v>0</v>
      </c>
      <c r="F395" s="299">
        <v>0</v>
      </c>
      <c r="G395" s="299">
        <v>0</v>
      </c>
      <c r="H395" s="299">
        <v>0</v>
      </c>
      <c r="I395" s="299">
        <v>0</v>
      </c>
      <c r="J395" s="299">
        <v>0</v>
      </c>
      <c r="K395" s="300">
        <v>0</v>
      </c>
      <c r="L395" s="301">
        <v>0</v>
      </c>
      <c r="M395" s="299">
        <v>0</v>
      </c>
      <c r="N395" s="299">
        <v>0</v>
      </c>
      <c r="O395" s="299">
        <v>0</v>
      </c>
      <c r="P395" s="299">
        <v>0</v>
      </c>
      <c r="Q395" s="299">
        <v>0</v>
      </c>
      <c r="R395" s="299">
        <v>0</v>
      </c>
      <c r="S395" s="299">
        <v>0</v>
      </c>
      <c r="T395" s="299">
        <v>0</v>
      </c>
      <c r="U395" s="302">
        <v>0</v>
      </c>
      <c r="V395" s="301">
        <v>0</v>
      </c>
      <c r="W395" s="299">
        <v>0</v>
      </c>
      <c r="X395" s="299">
        <v>0</v>
      </c>
      <c r="Y395" s="299">
        <v>0</v>
      </c>
      <c r="Z395" s="302">
        <v>0</v>
      </c>
      <c r="AA395" s="303">
        <v>0</v>
      </c>
      <c r="AB395" s="303">
        <v>0</v>
      </c>
      <c r="AC395" s="304">
        <v>0</v>
      </c>
      <c r="AD395" s="303">
        <v>0</v>
      </c>
      <c r="AE395" s="303">
        <v>0</v>
      </c>
      <c r="AF395" s="305">
        <v>0</v>
      </c>
    </row>
    <row r="396" spans="1:32" x14ac:dyDescent="0.35">
      <c r="A396" s="322">
        <v>4078</v>
      </c>
      <c r="B396" s="323">
        <v>7</v>
      </c>
      <c r="C396" s="324" t="s">
        <v>1043</v>
      </c>
      <c r="D396" s="108">
        <v>7</v>
      </c>
      <c r="E396" s="299">
        <v>1135</v>
      </c>
      <c r="F396" s="299">
        <v>1188</v>
      </c>
      <c r="G396" s="299">
        <v>0</v>
      </c>
      <c r="H396" s="299">
        <v>0</v>
      </c>
      <c r="I396" s="299">
        <v>0</v>
      </c>
      <c r="J396" s="299">
        <v>0</v>
      </c>
      <c r="K396" s="300">
        <v>0</v>
      </c>
      <c r="L396" s="301">
        <v>0</v>
      </c>
      <c r="M396" s="299">
        <v>0</v>
      </c>
      <c r="N396" s="299">
        <v>0</v>
      </c>
      <c r="O396" s="299">
        <v>0</v>
      </c>
      <c r="P396" s="299">
        <v>0</v>
      </c>
      <c r="Q396" s="299">
        <v>0</v>
      </c>
      <c r="R396" s="299">
        <v>0</v>
      </c>
      <c r="S396" s="299">
        <v>0</v>
      </c>
      <c r="T396" s="299">
        <v>0</v>
      </c>
      <c r="U396" s="302">
        <v>0</v>
      </c>
      <c r="V396" s="301">
        <v>0</v>
      </c>
      <c r="W396" s="299">
        <v>0</v>
      </c>
      <c r="X396" s="299">
        <v>0</v>
      </c>
      <c r="Y396" s="299">
        <v>0</v>
      </c>
      <c r="Z396" s="302">
        <v>0</v>
      </c>
      <c r="AA396" s="303">
        <v>0</v>
      </c>
      <c r="AB396" s="303">
        <v>0</v>
      </c>
      <c r="AC396" s="304">
        <v>0</v>
      </c>
      <c r="AD396" s="303">
        <v>0</v>
      </c>
      <c r="AE396" s="303">
        <v>0</v>
      </c>
      <c r="AF396" s="305">
        <v>0</v>
      </c>
    </row>
    <row r="397" spans="1:32" x14ac:dyDescent="0.35">
      <c r="A397" s="322">
        <v>4079</v>
      </c>
      <c r="B397" s="323">
        <v>7</v>
      </c>
      <c r="C397" s="324" t="s">
        <v>928</v>
      </c>
      <c r="D397" s="108">
        <v>7</v>
      </c>
      <c r="E397" s="299">
        <v>365</v>
      </c>
      <c r="F397" s="299">
        <v>378</v>
      </c>
      <c r="G397" s="299">
        <v>0</v>
      </c>
      <c r="H397" s="299">
        <v>0</v>
      </c>
      <c r="I397" s="299">
        <v>0</v>
      </c>
      <c r="J397" s="299">
        <v>0</v>
      </c>
      <c r="K397" s="300">
        <v>0</v>
      </c>
      <c r="L397" s="301">
        <v>0</v>
      </c>
      <c r="M397" s="299">
        <v>0</v>
      </c>
      <c r="N397" s="299">
        <v>0</v>
      </c>
      <c r="O397" s="299">
        <v>0</v>
      </c>
      <c r="P397" s="299">
        <v>0</v>
      </c>
      <c r="Q397" s="299">
        <v>0</v>
      </c>
      <c r="R397" s="299">
        <v>0</v>
      </c>
      <c r="S397" s="299">
        <v>0</v>
      </c>
      <c r="T397" s="299">
        <v>0</v>
      </c>
      <c r="U397" s="302">
        <v>0</v>
      </c>
      <c r="V397" s="301">
        <v>0</v>
      </c>
      <c r="W397" s="299">
        <v>0</v>
      </c>
      <c r="X397" s="299">
        <v>0</v>
      </c>
      <c r="Y397" s="299">
        <v>0</v>
      </c>
      <c r="Z397" s="302">
        <v>0</v>
      </c>
      <c r="AA397" s="303">
        <v>0</v>
      </c>
      <c r="AB397" s="303">
        <v>0</v>
      </c>
      <c r="AC397" s="304">
        <v>0</v>
      </c>
      <c r="AD397" s="303">
        <v>0</v>
      </c>
      <c r="AE397" s="303">
        <v>0</v>
      </c>
      <c r="AF397" s="305">
        <v>0</v>
      </c>
    </row>
    <row r="398" spans="1:32" x14ac:dyDescent="0.35">
      <c r="A398" s="322">
        <v>4080</v>
      </c>
      <c r="B398" s="323">
        <v>7</v>
      </c>
      <c r="C398" s="324" t="s">
        <v>43</v>
      </c>
      <c r="D398" s="108">
        <v>7</v>
      </c>
      <c r="E398" s="299">
        <v>45</v>
      </c>
      <c r="F398" s="299">
        <v>54</v>
      </c>
      <c r="G398" s="299">
        <v>0</v>
      </c>
      <c r="H398" s="299">
        <v>0</v>
      </c>
      <c r="I398" s="299">
        <v>0</v>
      </c>
      <c r="J398" s="299">
        <v>0</v>
      </c>
      <c r="K398" s="300">
        <v>0</v>
      </c>
      <c r="L398" s="301">
        <v>0</v>
      </c>
      <c r="M398" s="299">
        <v>0</v>
      </c>
      <c r="N398" s="299">
        <v>0</v>
      </c>
      <c r="O398" s="299">
        <v>0</v>
      </c>
      <c r="P398" s="299">
        <v>0</v>
      </c>
      <c r="Q398" s="299">
        <v>0</v>
      </c>
      <c r="R398" s="299">
        <v>0</v>
      </c>
      <c r="S398" s="299">
        <v>0</v>
      </c>
      <c r="T398" s="299">
        <v>0</v>
      </c>
      <c r="U398" s="302">
        <v>0</v>
      </c>
      <c r="V398" s="301">
        <v>0</v>
      </c>
      <c r="W398" s="299">
        <v>0</v>
      </c>
      <c r="X398" s="299">
        <v>0</v>
      </c>
      <c r="Y398" s="299">
        <v>0</v>
      </c>
      <c r="Z398" s="302">
        <v>0</v>
      </c>
      <c r="AA398" s="303">
        <v>0</v>
      </c>
      <c r="AB398" s="303">
        <v>0</v>
      </c>
      <c r="AC398" s="304">
        <v>0</v>
      </c>
      <c r="AD398" s="303">
        <v>0</v>
      </c>
      <c r="AE398" s="303">
        <v>0</v>
      </c>
      <c r="AF398" s="305">
        <v>0</v>
      </c>
    </row>
    <row r="399" spans="1:32" x14ac:dyDescent="0.35">
      <c r="A399" s="322">
        <v>4081</v>
      </c>
      <c r="B399" s="323">
        <v>7</v>
      </c>
      <c r="C399" s="324" t="s">
        <v>551</v>
      </c>
      <c r="D399" s="108">
        <v>7</v>
      </c>
      <c r="E399" s="299">
        <v>57</v>
      </c>
      <c r="F399" s="299">
        <v>68.199999999999989</v>
      </c>
      <c r="G399" s="299">
        <v>0</v>
      </c>
      <c r="H399" s="299">
        <v>0</v>
      </c>
      <c r="I399" s="299">
        <v>0</v>
      </c>
      <c r="J399" s="299">
        <v>0</v>
      </c>
      <c r="K399" s="300">
        <v>0</v>
      </c>
      <c r="L399" s="301">
        <v>0</v>
      </c>
      <c r="M399" s="299">
        <v>0</v>
      </c>
      <c r="N399" s="299">
        <v>0</v>
      </c>
      <c r="O399" s="299">
        <v>0</v>
      </c>
      <c r="P399" s="299">
        <v>0</v>
      </c>
      <c r="Q399" s="299">
        <v>0</v>
      </c>
      <c r="R399" s="299">
        <v>0</v>
      </c>
      <c r="S399" s="299">
        <v>0</v>
      </c>
      <c r="T399" s="299">
        <v>0</v>
      </c>
      <c r="U399" s="302">
        <v>0</v>
      </c>
      <c r="V399" s="301">
        <v>0</v>
      </c>
      <c r="W399" s="299">
        <v>0</v>
      </c>
      <c r="X399" s="299">
        <v>0</v>
      </c>
      <c r="Y399" s="299">
        <v>0</v>
      </c>
      <c r="Z399" s="302">
        <v>0</v>
      </c>
      <c r="AA399" s="303">
        <v>0</v>
      </c>
      <c r="AB399" s="303">
        <v>0</v>
      </c>
      <c r="AC399" s="304">
        <v>0</v>
      </c>
      <c r="AD399" s="303">
        <v>0</v>
      </c>
      <c r="AE399" s="303">
        <v>0</v>
      </c>
      <c r="AF399" s="305">
        <v>0</v>
      </c>
    </row>
    <row r="400" spans="1:32" x14ac:dyDescent="0.35">
      <c r="A400" s="322">
        <v>4082</v>
      </c>
      <c r="B400" s="323">
        <v>7</v>
      </c>
      <c r="C400" s="324" t="s">
        <v>44</v>
      </c>
      <c r="D400" s="108">
        <v>7</v>
      </c>
      <c r="E400" s="299">
        <v>495</v>
      </c>
      <c r="F400" s="299">
        <v>592</v>
      </c>
      <c r="G400" s="299">
        <v>0</v>
      </c>
      <c r="H400" s="299">
        <v>0</v>
      </c>
      <c r="I400" s="299">
        <v>0</v>
      </c>
      <c r="J400" s="299">
        <v>0</v>
      </c>
      <c r="K400" s="300">
        <v>0</v>
      </c>
      <c r="L400" s="301">
        <v>0</v>
      </c>
      <c r="M400" s="299">
        <v>0</v>
      </c>
      <c r="N400" s="299">
        <v>0</v>
      </c>
      <c r="O400" s="299">
        <v>0</v>
      </c>
      <c r="P400" s="299">
        <v>0</v>
      </c>
      <c r="Q400" s="299">
        <v>0</v>
      </c>
      <c r="R400" s="299">
        <v>0</v>
      </c>
      <c r="S400" s="299">
        <v>0</v>
      </c>
      <c r="T400" s="299">
        <v>0</v>
      </c>
      <c r="U400" s="302">
        <v>0</v>
      </c>
      <c r="V400" s="301">
        <v>0</v>
      </c>
      <c r="W400" s="299">
        <v>0</v>
      </c>
      <c r="X400" s="299">
        <v>0</v>
      </c>
      <c r="Y400" s="299">
        <v>0</v>
      </c>
      <c r="Z400" s="302">
        <v>0</v>
      </c>
      <c r="AA400" s="303">
        <v>0</v>
      </c>
      <c r="AB400" s="303">
        <v>0</v>
      </c>
      <c r="AC400" s="304">
        <v>0</v>
      </c>
      <c r="AD400" s="303">
        <v>0</v>
      </c>
      <c r="AE400" s="303">
        <v>0</v>
      </c>
      <c r="AF400" s="305">
        <v>0</v>
      </c>
    </row>
    <row r="401" spans="1:32" x14ac:dyDescent="0.35">
      <c r="A401" s="322">
        <v>4083</v>
      </c>
      <c r="B401" s="323">
        <v>7</v>
      </c>
      <c r="C401" s="324" t="s">
        <v>45</v>
      </c>
      <c r="D401" s="108">
        <v>7</v>
      </c>
      <c r="E401" s="299">
        <v>102</v>
      </c>
      <c r="F401" s="299">
        <v>102</v>
      </c>
      <c r="G401" s="299">
        <v>0</v>
      </c>
      <c r="H401" s="299">
        <v>0</v>
      </c>
      <c r="I401" s="299">
        <v>0</v>
      </c>
      <c r="J401" s="299">
        <v>0</v>
      </c>
      <c r="K401" s="300">
        <v>0</v>
      </c>
      <c r="L401" s="301">
        <v>0</v>
      </c>
      <c r="M401" s="299">
        <v>0</v>
      </c>
      <c r="N401" s="299">
        <v>0</v>
      </c>
      <c r="O401" s="299">
        <v>0</v>
      </c>
      <c r="P401" s="299">
        <v>0</v>
      </c>
      <c r="Q401" s="299">
        <v>0</v>
      </c>
      <c r="R401" s="299">
        <v>0</v>
      </c>
      <c r="S401" s="299">
        <v>0</v>
      </c>
      <c r="T401" s="299">
        <v>0</v>
      </c>
      <c r="U401" s="302">
        <v>0</v>
      </c>
      <c r="V401" s="301">
        <v>0</v>
      </c>
      <c r="W401" s="299">
        <v>0</v>
      </c>
      <c r="X401" s="299">
        <v>0</v>
      </c>
      <c r="Y401" s="299">
        <v>0</v>
      </c>
      <c r="Z401" s="302">
        <v>0</v>
      </c>
      <c r="AA401" s="303">
        <v>0</v>
      </c>
      <c r="AB401" s="303">
        <v>0</v>
      </c>
      <c r="AC401" s="304">
        <v>0</v>
      </c>
      <c r="AD401" s="303">
        <v>0</v>
      </c>
      <c r="AE401" s="303">
        <v>0</v>
      </c>
      <c r="AF401" s="305">
        <v>0</v>
      </c>
    </row>
    <row r="402" spans="1:32" x14ac:dyDescent="0.35">
      <c r="A402" s="322">
        <v>4084</v>
      </c>
      <c r="B402" s="323">
        <v>7</v>
      </c>
      <c r="C402" s="324" t="s">
        <v>46</v>
      </c>
      <c r="D402" s="108">
        <v>7</v>
      </c>
      <c r="E402" s="299">
        <v>350</v>
      </c>
      <c r="F402" s="299">
        <v>350</v>
      </c>
      <c r="G402" s="299">
        <v>0</v>
      </c>
      <c r="H402" s="299">
        <v>0</v>
      </c>
      <c r="I402" s="299">
        <v>0</v>
      </c>
      <c r="J402" s="299">
        <v>0</v>
      </c>
      <c r="K402" s="300">
        <v>0</v>
      </c>
      <c r="L402" s="301">
        <v>0</v>
      </c>
      <c r="M402" s="299">
        <v>0</v>
      </c>
      <c r="N402" s="299">
        <v>0</v>
      </c>
      <c r="O402" s="299">
        <v>0</v>
      </c>
      <c r="P402" s="299">
        <v>0</v>
      </c>
      <c r="Q402" s="299">
        <v>0</v>
      </c>
      <c r="R402" s="299">
        <v>0</v>
      </c>
      <c r="S402" s="299">
        <v>0</v>
      </c>
      <c r="T402" s="299">
        <v>0</v>
      </c>
      <c r="U402" s="302">
        <v>0</v>
      </c>
      <c r="V402" s="301">
        <v>0</v>
      </c>
      <c r="W402" s="299">
        <v>0</v>
      </c>
      <c r="X402" s="299">
        <v>0</v>
      </c>
      <c r="Y402" s="299">
        <v>0</v>
      </c>
      <c r="Z402" s="302">
        <v>0</v>
      </c>
      <c r="AA402" s="303">
        <v>0</v>
      </c>
      <c r="AB402" s="303">
        <v>0</v>
      </c>
      <c r="AC402" s="304">
        <v>0</v>
      </c>
      <c r="AD402" s="303">
        <v>0</v>
      </c>
      <c r="AE402" s="303">
        <v>0</v>
      </c>
      <c r="AF402" s="305">
        <v>0</v>
      </c>
    </row>
    <row r="403" spans="1:32" x14ac:dyDescent="0.35">
      <c r="A403" s="322">
        <v>4085</v>
      </c>
      <c r="B403" s="323">
        <v>7</v>
      </c>
      <c r="C403" s="324" t="s">
        <v>929</v>
      </c>
      <c r="D403" s="108">
        <v>7</v>
      </c>
      <c r="E403" s="299">
        <v>220</v>
      </c>
      <c r="F403" s="299">
        <v>264</v>
      </c>
      <c r="G403" s="299">
        <v>0</v>
      </c>
      <c r="H403" s="299">
        <v>0</v>
      </c>
      <c r="I403" s="299">
        <v>0</v>
      </c>
      <c r="J403" s="299">
        <v>0</v>
      </c>
      <c r="K403" s="300">
        <v>0</v>
      </c>
      <c r="L403" s="301">
        <v>0</v>
      </c>
      <c r="M403" s="299">
        <v>0</v>
      </c>
      <c r="N403" s="299">
        <v>0</v>
      </c>
      <c r="O403" s="299">
        <v>0</v>
      </c>
      <c r="P403" s="299">
        <v>0</v>
      </c>
      <c r="Q403" s="299">
        <v>0</v>
      </c>
      <c r="R403" s="299">
        <v>0</v>
      </c>
      <c r="S403" s="299">
        <v>0</v>
      </c>
      <c r="T403" s="299">
        <v>0</v>
      </c>
      <c r="U403" s="302">
        <v>0</v>
      </c>
      <c r="V403" s="301">
        <v>0</v>
      </c>
      <c r="W403" s="299">
        <v>0</v>
      </c>
      <c r="X403" s="299">
        <v>0</v>
      </c>
      <c r="Y403" s="299">
        <v>0</v>
      </c>
      <c r="Z403" s="302">
        <v>0</v>
      </c>
      <c r="AA403" s="303">
        <v>0</v>
      </c>
      <c r="AB403" s="303">
        <v>0</v>
      </c>
      <c r="AC403" s="304">
        <v>0</v>
      </c>
      <c r="AD403" s="303">
        <v>0</v>
      </c>
      <c r="AE403" s="303">
        <v>0</v>
      </c>
      <c r="AF403" s="305">
        <v>0</v>
      </c>
    </row>
    <row r="404" spans="1:32" x14ac:dyDescent="0.35">
      <c r="A404" s="322">
        <v>4087</v>
      </c>
      <c r="B404" s="323">
        <v>7</v>
      </c>
      <c r="C404" s="324" t="s">
        <v>47</v>
      </c>
      <c r="D404" s="108">
        <v>7</v>
      </c>
      <c r="E404" s="299">
        <v>76</v>
      </c>
      <c r="F404" s="299">
        <v>91.199999999999989</v>
      </c>
      <c r="G404" s="299">
        <v>0</v>
      </c>
      <c r="H404" s="299">
        <v>0</v>
      </c>
      <c r="I404" s="299">
        <v>0</v>
      </c>
      <c r="J404" s="299">
        <v>0</v>
      </c>
      <c r="K404" s="300">
        <v>0</v>
      </c>
      <c r="L404" s="301">
        <v>0</v>
      </c>
      <c r="M404" s="299">
        <v>0</v>
      </c>
      <c r="N404" s="299">
        <v>0</v>
      </c>
      <c r="O404" s="299">
        <v>0</v>
      </c>
      <c r="P404" s="299">
        <v>0</v>
      </c>
      <c r="Q404" s="299">
        <v>0</v>
      </c>
      <c r="R404" s="299">
        <v>0</v>
      </c>
      <c r="S404" s="299">
        <v>0</v>
      </c>
      <c r="T404" s="299">
        <v>0</v>
      </c>
      <c r="U404" s="302">
        <v>0</v>
      </c>
      <c r="V404" s="301">
        <v>0</v>
      </c>
      <c r="W404" s="299">
        <v>0</v>
      </c>
      <c r="X404" s="299">
        <v>0</v>
      </c>
      <c r="Y404" s="299">
        <v>0</v>
      </c>
      <c r="Z404" s="302">
        <v>0</v>
      </c>
      <c r="AA404" s="303">
        <v>0</v>
      </c>
      <c r="AB404" s="303">
        <v>0</v>
      </c>
      <c r="AC404" s="304">
        <v>0</v>
      </c>
      <c r="AD404" s="303">
        <v>0</v>
      </c>
      <c r="AE404" s="303">
        <v>0</v>
      </c>
      <c r="AF404" s="305">
        <v>0</v>
      </c>
    </row>
    <row r="405" spans="1:32" x14ac:dyDescent="0.35">
      <c r="A405" s="322">
        <v>4088</v>
      </c>
      <c r="B405" s="323">
        <v>7</v>
      </c>
      <c r="C405" s="324" t="s">
        <v>48</v>
      </c>
      <c r="D405" s="108">
        <v>7</v>
      </c>
      <c r="E405" s="299">
        <v>506</v>
      </c>
      <c r="F405" s="299">
        <v>528.4</v>
      </c>
      <c r="G405" s="299">
        <v>0</v>
      </c>
      <c r="H405" s="299">
        <v>0</v>
      </c>
      <c r="I405" s="299">
        <v>0</v>
      </c>
      <c r="J405" s="299">
        <v>0</v>
      </c>
      <c r="K405" s="300">
        <v>0</v>
      </c>
      <c r="L405" s="301">
        <v>151300.49308010124</v>
      </c>
      <c r="M405" s="299">
        <v>21654.719999999972</v>
      </c>
      <c r="N405" s="299">
        <v>0</v>
      </c>
      <c r="O405" s="299">
        <v>0</v>
      </c>
      <c r="P405" s="299">
        <v>0</v>
      </c>
      <c r="Q405" s="299">
        <v>2175.36</v>
      </c>
      <c r="R405" s="299">
        <v>7053.4818137848179</v>
      </c>
      <c r="S405" s="299">
        <v>949.77338556380562</v>
      </c>
      <c r="T405" s="299">
        <v>305.49415557819344</v>
      </c>
      <c r="U405" s="302">
        <v>183439.32243502801</v>
      </c>
      <c r="V405" s="301">
        <v>0</v>
      </c>
      <c r="W405" s="299">
        <v>0</v>
      </c>
      <c r="X405" s="299">
        <v>0</v>
      </c>
      <c r="Y405" s="299">
        <v>0</v>
      </c>
      <c r="Z405" s="302">
        <v>0</v>
      </c>
      <c r="AA405" s="303">
        <v>183439.32243502801</v>
      </c>
      <c r="AB405" s="303">
        <v>0</v>
      </c>
      <c r="AC405" s="304">
        <v>183439.32243502801</v>
      </c>
      <c r="AD405" s="303">
        <v>362.52830520756521</v>
      </c>
      <c r="AE405" s="303">
        <v>0</v>
      </c>
      <c r="AF405" s="305">
        <v>362.52830520756521</v>
      </c>
    </row>
    <row r="406" spans="1:32" x14ac:dyDescent="0.35">
      <c r="A406" s="322">
        <v>4089</v>
      </c>
      <c r="B406" s="323">
        <v>7</v>
      </c>
      <c r="C406" s="324" t="s">
        <v>49</v>
      </c>
      <c r="D406" s="108">
        <v>7</v>
      </c>
      <c r="E406" s="299">
        <v>301</v>
      </c>
      <c r="F406" s="299">
        <v>315.59999999999997</v>
      </c>
      <c r="G406" s="299">
        <v>0</v>
      </c>
      <c r="H406" s="299">
        <v>0</v>
      </c>
      <c r="I406" s="299">
        <v>0</v>
      </c>
      <c r="J406" s="299">
        <v>0</v>
      </c>
      <c r="K406" s="300">
        <v>0</v>
      </c>
      <c r="L406" s="301">
        <v>0</v>
      </c>
      <c r="M406" s="299">
        <v>0</v>
      </c>
      <c r="N406" s="299">
        <v>0</v>
      </c>
      <c r="O406" s="299">
        <v>0</v>
      </c>
      <c r="P406" s="299">
        <v>0</v>
      </c>
      <c r="Q406" s="299">
        <v>0</v>
      </c>
      <c r="R406" s="299">
        <v>0</v>
      </c>
      <c r="S406" s="299">
        <v>0</v>
      </c>
      <c r="T406" s="299">
        <v>0</v>
      </c>
      <c r="U406" s="302">
        <v>0</v>
      </c>
      <c r="V406" s="301">
        <v>0</v>
      </c>
      <c r="W406" s="299">
        <v>0</v>
      </c>
      <c r="X406" s="299">
        <v>0</v>
      </c>
      <c r="Y406" s="299">
        <v>0</v>
      </c>
      <c r="Z406" s="302">
        <v>0</v>
      </c>
      <c r="AA406" s="303">
        <v>0</v>
      </c>
      <c r="AB406" s="303">
        <v>0</v>
      </c>
      <c r="AC406" s="304">
        <v>0</v>
      </c>
      <c r="AD406" s="303">
        <v>0</v>
      </c>
      <c r="AE406" s="303">
        <v>0</v>
      </c>
      <c r="AF406" s="305">
        <v>0</v>
      </c>
    </row>
    <row r="407" spans="1:32" x14ac:dyDescent="0.35">
      <c r="A407" s="322">
        <v>4090</v>
      </c>
      <c r="B407" s="323">
        <v>7</v>
      </c>
      <c r="C407" s="324" t="s">
        <v>50</v>
      </c>
      <c r="D407" s="108">
        <v>7</v>
      </c>
      <c r="E407" s="299">
        <v>180</v>
      </c>
      <c r="F407" s="299">
        <v>180</v>
      </c>
      <c r="G407" s="299">
        <v>0</v>
      </c>
      <c r="H407" s="299">
        <v>0</v>
      </c>
      <c r="I407" s="299">
        <v>0</v>
      </c>
      <c r="J407" s="299">
        <v>0</v>
      </c>
      <c r="K407" s="300">
        <v>0</v>
      </c>
      <c r="L407" s="301">
        <v>0</v>
      </c>
      <c r="M407" s="299">
        <v>0</v>
      </c>
      <c r="N407" s="299">
        <v>0</v>
      </c>
      <c r="O407" s="299">
        <v>0</v>
      </c>
      <c r="P407" s="299">
        <v>0</v>
      </c>
      <c r="Q407" s="299">
        <v>0</v>
      </c>
      <c r="R407" s="299">
        <v>0</v>
      </c>
      <c r="S407" s="299">
        <v>0</v>
      </c>
      <c r="T407" s="299">
        <v>0</v>
      </c>
      <c r="U407" s="302">
        <v>0</v>
      </c>
      <c r="V407" s="301">
        <v>0</v>
      </c>
      <c r="W407" s="299">
        <v>0</v>
      </c>
      <c r="X407" s="299">
        <v>0</v>
      </c>
      <c r="Y407" s="299">
        <v>0</v>
      </c>
      <c r="Z407" s="302">
        <v>0</v>
      </c>
      <c r="AA407" s="303">
        <v>0</v>
      </c>
      <c r="AB407" s="303">
        <v>0</v>
      </c>
      <c r="AC407" s="304">
        <v>0</v>
      </c>
      <c r="AD407" s="303">
        <v>0</v>
      </c>
      <c r="AE407" s="303">
        <v>0</v>
      </c>
      <c r="AF407" s="305">
        <v>0</v>
      </c>
    </row>
    <row r="408" spans="1:32" x14ac:dyDescent="0.35">
      <c r="A408" s="322">
        <v>4091</v>
      </c>
      <c r="B408" s="323">
        <v>7</v>
      </c>
      <c r="C408" s="324" t="s">
        <v>1044</v>
      </c>
      <c r="D408" s="108">
        <v>7</v>
      </c>
      <c r="E408" s="299">
        <v>121</v>
      </c>
      <c r="F408" s="299">
        <v>141.19999999999999</v>
      </c>
      <c r="G408" s="299">
        <v>0</v>
      </c>
      <c r="H408" s="299">
        <v>0</v>
      </c>
      <c r="I408" s="299">
        <v>0</v>
      </c>
      <c r="J408" s="299">
        <v>0</v>
      </c>
      <c r="K408" s="300">
        <v>0</v>
      </c>
      <c r="L408" s="301">
        <v>0</v>
      </c>
      <c r="M408" s="299">
        <v>0</v>
      </c>
      <c r="N408" s="299">
        <v>0</v>
      </c>
      <c r="O408" s="299">
        <v>0</v>
      </c>
      <c r="P408" s="299">
        <v>0</v>
      </c>
      <c r="Q408" s="299">
        <v>0</v>
      </c>
      <c r="R408" s="299">
        <v>0</v>
      </c>
      <c r="S408" s="299">
        <v>0</v>
      </c>
      <c r="T408" s="299">
        <v>0</v>
      </c>
      <c r="U408" s="302">
        <v>0</v>
      </c>
      <c r="V408" s="301">
        <v>0</v>
      </c>
      <c r="W408" s="299">
        <v>0</v>
      </c>
      <c r="X408" s="299">
        <v>0</v>
      </c>
      <c r="Y408" s="299">
        <v>0</v>
      </c>
      <c r="Z408" s="302">
        <v>0</v>
      </c>
      <c r="AA408" s="303">
        <v>0</v>
      </c>
      <c r="AB408" s="303">
        <v>0</v>
      </c>
      <c r="AC408" s="304">
        <v>0</v>
      </c>
      <c r="AD408" s="303">
        <v>0</v>
      </c>
      <c r="AE408" s="303">
        <v>0</v>
      </c>
      <c r="AF408" s="305">
        <v>0</v>
      </c>
    </row>
    <row r="409" spans="1:32" x14ac:dyDescent="0.35">
      <c r="A409" s="322">
        <v>4092</v>
      </c>
      <c r="B409" s="323">
        <v>7</v>
      </c>
      <c r="C409" s="324" t="s">
        <v>51</v>
      </c>
      <c r="D409" s="108">
        <v>7</v>
      </c>
      <c r="E409" s="299">
        <v>45</v>
      </c>
      <c r="F409" s="299">
        <v>54</v>
      </c>
      <c r="G409" s="299">
        <v>0</v>
      </c>
      <c r="H409" s="299">
        <v>0</v>
      </c>
      <c r="I409" s="299">
        <v>0</v>
      </c>
      <c r="J409" s="299">
        <v>0</v>
      </c>
      <c r="K409" s="300">
        <v>0</v>
      </c>
      <c r="L409" s="301">
        <v>0</v>
      </c>
      <c r="M409" s="299">
        <v>0</v>
      </c>
      <c r="N409" s="299">
        <v>0</v>
      </c>
      <c r="O409" s="299">
        <v>0</v>
      </c>
      <c r="P409" s="299">
        <v>0</v>
      </c>
      <c r="Q409" s="299">
        <v>0</v>
      </c>
      <c r="R409" s="299">
        <v>0</v>
      </c>
      <c r="S409" s="299">
        <v>0</v>
      </c>
      <c r="T409" s="299">
        <v>0</v>
      </c>
      <c r="U409" s="302">
        <v>0</v>
      </c>
      <c r="V409" s="301">
        <v>0</v>
      </c>
      <c r="W409" s="299">
        <v>0</v>
      </c>
      <c r="X409" s="299">
        <v>0</v>
      </c>
      <c r="Y409" s="299">
        <v>0</v>
      </c>
      <c r="Z409" s="302">
        <v>0</v>
      </c>
      <c r="AA409" s="303">
        <v>0</v>
      </c>
      <c r="AB409" s="303">
        <v>0</v>
      </c>
      <c r="AC409" s="304">
        <v>0</v>
      </c>
      <c r="AD409" s="303">
        <v>0</v>
      </c>
      <c r="AE409" s="303">
        <v>0</v>
      </c>
      <c r="AF409" s="305">
        <v>0</v>
      </c>
    </row>
    <row r="410" spans="1:32" x14ac:dyDescent="0.35">
      <c r="A410" s="322">
        <v>4093</v>
      </c>
      <c r="B410" s="323">
        <v>7</v>
      </c>
      <c r="C410" s="324" t="s">
        <v>1045</v>
      </c>
      <c r="D410" s="108">
        <v>7</v>
      </c>
      <c r="E410" s="299">
        <v>120</v>
      </c>
      <c r="F410" s="299">
        <v>144</v>
      </c>
      <c r="G410" s="299">
        <v>0</v>
      </c>
      <c r="H410" s="299">
        <v>0</v>
      </c>
      <c r="I410" s="299">
        <v>0</v>
      </c>
      <c r="J410" s="299">
        <v>0</v>
      </c>
      <c r="K410" s="300">
        <v>0</v>
      </c>
      <c r="L410" s="301">
        <v>0</v>
      </c>
      <c r="M410" s="299">
        <v>0</v>
      </c>
      <c r="N410" s="299">
        <v>0</v>
      </c>
      <c r="O410" s="299">
        <v>0</v>
      </c>
      <c r="P410" s="299">
        <v>0</v>
      </c>
      <c r="Q410" s="299">
        <v>0</v>
      </c>
      <c r="R410" s="299">
        <v>0</v>
      </c>
      <c r="S410" s="299">
        <v>0</v>
      </c>
      <c r="T410" s="299">
        <v>0</v>
      </c>
      <c r="U410" s="302">
        <v>0</v>
      </c>
      <c r="V410" s="301">
        <v>0</v>
      </c>
      <c r="W410" s="299">
        <v>0</v>
      </c>
      <c r="X410" s="299">
        <v>0</v>
      </c>
      <c r="Y410" s="299">
        <v>0</v>
      </c>
      <c r="Z410" s="302">
        <v>0</v>
      </c>
      <c r="AA410" s="303">
        <v>0</v>
      </c>
      <c r="AB410" s="303">
        <v>0</v>
      </c>
      <c r="AC410" s="304">
        <v>0</v>
      </c>
      <c r="AD410" s="303">
        <v>0</v>
      </c>
      <c r="AE410" s="303">
        <v>0</v>
      </c>
      <c r="AF410" s="305">
        <v>0</v>
      </c>
    </row>
    <row r="411" spans="1:32" x14ac:dyDescent="0.35">
      <c r="A411" s="322">
        <v>4095</v>
      </c>
      <c r="B411" s="323">
        <v>7</v>
      </c>
      <c r="C411" s="324" t="s">
        <v>552</v>
      </c>
      <c r="D411" s="108">
        <v>7</v>
      </c>
      <c r="E411" s="299">
        <v>159</v>
      </c>
      <c r="F411" s="299">
        <v>190.8</v>
      </c>
      <c r="G411" s="299">
        <v>0</v>
      </c>
      <c r="H411" s="299">
        <v>0</v>
      </c>
      <c r="I411" s="299">
        <v>0</v>
      </c>
      <c r="J411" s="299">
        <v>0</v>
      </c>
      <c r="K411" s="300">
        <v>0</v>
      </c>
      <c r="L411" s="301">
        <v>0</v>
      </c>
      <c r="M411" s="299">
        <v>0</v>
      </c>
      <c r="N411" s="299">
        <v>0</v>
      </c>
      <c r="O411" s="299">
        <v>0</v>
      </c>
      <c r="P411" s="299">
        <v>0</v>
      </c>
      <c r="Q411" s="299">
        <v>0</v>
      </c>
      <c r="R411" s="299">
        <v>0</v>
      </c>
      <c r="S411" s="299">
        <v>0</v>
      </c>
      <c r="T411" s="299">
        <v>0</v>
      </c>
      <c r="U411" s="302">
        <v>0</v>
      </c>
      <c r="V411" s="301">
        <v>0</v>
      </c>
      <c r="W411" s="299">
        <v>0</v>
      </c>
      <c r="X411" s="299">
        <v>0</v>
      </c>
      <c r="Y411" s="299">
        <v>0</v>
      </c>
      <c r="Z411" s="302">
        <v>0</v>
      </c>
      <c r="AA411" s="303">
        <v>0</v>
      </c>
      <c r="AB411" s="303">
        <v>0</v>
      </c>
      <c r="AC411" s="304">
        <v>0</v>
      </c>
      <c r="AD411" s="303">
        <v>0</v>
      </c>
      <c r="AE411" s="303">
        <v>0</v>
      </c>
      <c r="AF411" s="305">
        <v>0</v>
      </c>
    </row>
    <row r="412" spans="1:32" x14ac:dyDescent="0.35">
      <c r="A412" s="322">
        <v>4097</v>
      </c>
      <c r="B412" s="323">
        <v>7</v>
      </c>
      <c r="C412" s="324" t="s">
        <v>52</v>
      </c>
      <c r="D412" s="108">
        <v>7</v>
      </c>
      <c r="E412" s="299">
        <v>483</v>
      </c>
      <c r="F412" s="299">
        <v>505.2</v>
      </c>
      <c r="G412" s="299">
        <v>0</v>
      </c>
      <c r="H412" s="299">
        <v>0</v>
      </c>
      <c r="I412" s="299">
        <v>0</v>
      </c>
      <c r="J412" s="299">
        <v>0</v>
      </c>
      <c r="K412" s="300">
        <v>0</v>
      </c>
      <c r="L412" s="301">
        <v>83835.151297770426</v>
      </c>
      <c r="M412" s="299">
        <v>11826</v>
      </c>
      <c r="N412" s="299">
        <v>0</v>
      </c>
      <c r="O412" s="299">
        <v>0</v>
      </c>
      <c r="P412" s="299">
        <v>0</v>
      </c>
      <c r="Q412" s="299">
        <v>1188</v>
      </c>
      <c r="R412" s="299">
        <v>3852.0228351980077</v>
      </c>
      <c r="S412" s="299">
        <v>518.68692172780641</v>
      </c>
      <c r="T412" s="299">
        <v>166.83540049779981</v>
      </c>
      <c r="U412" s="302">
        <v>101386.69645519403</v>
      </c>
      <c r="V412" s="301">
        <v>0</v>
      </c>
      <c r="W412" s="299">
        <v>0</v>
      </c>
      <c r="X412" s="299">
        <v>0</v>
      </c>
      <c r="Y412" s="299">
        <v>0</v>
      </c>
      <c r="Z412" s="302">
        <v>0</v>
      </c>
      <c r="AA412" s="303">
        <v>101386.69645519403</v>
      </c>
      <c r="AB412" s="303">
        <v>0</v>
      </c>
      <c r="AC412" s="304">
        <v>101386.69645519403</v>
      </c>
      <c r="AD412" s="303">
        <v>209.91034462773092</v>
      </c>
      <c r="AE412" s="303">
        <v>0</v>
      </c>
      <c r="AF412" s="305">
        <v>209.91034462773092</v>
      </c>
    </row>
    <row r="413" spans="1:32" x14ac:dyDescent="0.35">
      <c r="A413" s="322">
        <v>4098</v>
      </c>
      <c r="B413" s="323">
        <v>7</v>
      </c>
      <c r="C413" s="324" t="s">
        <v>53</v>
      </c>
      <c r="D413" s="108">
        <v>7</v>
      </c>
      <c r="E413" s="299">
        <v>992</v>
      </c>
      <c r="F413" s="299">
        <v>1076.8</v>
      </c>
      <c r="G413" s="299">
        <v>0</v>
      </c>
      <c r="H413" s="299">
        <v>0</v>
      </c>
      <c r="I413" s="299">
        <v>0</v>
      </c>
      <c r="J413" s="299">
        <v>0</v>
      </c>
      <c r="K413" s="300">
        <v>0</v>
      </c>
      <c r="L413" s="301">
        <v>0</v>
      </c>
      <c r="M413" s="299">
        <v>0</v>
      </c>
      <c r="N413" s="299">
        <v>0</v>
      </c>
      <c r="O413" s="299">
        <v>0</v>
      </c>
      <c r="P413" s="299">
        <v>0</v>
      </c>
      <c r="Q413" s="299">
        <v>0</v>
      </c>
      <c r="R413" s="299">
        <v>0</v>
      </c>
      <c r="S413" s="299">
        <v>0</v>
      </c>
      <c r="T413" s="299">
        <v>0</v>
      </c>
      <c r="U413" s="302">
        <v>0</v>
      </c>
      <c r="V413" s="301">
        <v>0</v>
      </c>
      <c r="W413" s="299">
        <v>0</v>
      </c>
      <c r="X413" s="299">
        <v>0</v>
      </c>
      <c r="Y413" s="299">
        <v>0</v>
      </c>
      <c r="Z413" s="302">
        <v>0</v>
      </c>
      <c r="AA413" s="303">
        <v>0</v>
      </c>
      <c r="AB413" s="303">
        <v>0</v>
      </c>
      <c r="AC413" s="304">
        <v>0</v>
      </c>
      <c r="AD413" s="303">
        <v>0</v>
      </c>
      <c r="AE413" s="303">
        <v>0</v>
      </c>
      <c r="AF413" s="305">
        <v>0</v>
      </c>
    </row>
    <row r="414" spans="1:32" x14ac:dyDescent="0.35">
      <c r="A414" s="322">
        <v>4100</v>
      </c>
      <c r="B414" s="323">
        <v>7</v>
      </c>
      <c r="C414" s="324" t="s">
        <v>54</v>
      </c>
      <c r="D414" s="108">
        <v>7</v>
      </c>
      <c r="E414" s="299">
        <v>120</v>
      </c>
      <c r="F414" s="299">
        <v>123.2</v>
      </c>
      <c r="G414" s="299">
        <v>0</v>
      </c>
      <c r="H414" s="299">
        <v>0</v>
      </c>
      <c r="I414" s="299">
        <v>0</v>
      </c>
      <c r="J414" s="299">
        <v>0</v>
      </c>
      <c r="K414" s="300">
        <v>0</v>
      </c>
      <c r="L414" s="301">
        <v>0</v>
      </c>
      <c r="M414" s="299">
        <v>0</v>
      </c>
      <c r="N414" s="299">
        <v>0</v>
      </c>
      <c r="O414" s="299">
        <v>0</v>
      </c>
      <c r="P414" s="299">
        <v>0</v>
      </c>
      <c r="Q414" s="299">
        <v>0</v>
      </c>
      <c r="R414" s="299">
        <v>0</v>
      </c>
      <c r="S414" s="299">
        <v>0</v>
      </c>
      <c r="T414" s="299">
        <v>0</v>
      </c>
      <c r="U414" s="302">
        <v>0</v>
      </c>
      <c r="V414" s="301">
        <v>0</v>
      </c>
      <c r="W414" s="299">
        <v>0</v>
      </c>
      <c r="X414" s="299">
        <v>0</v>
      </c>
      <c r="Y414" s="299">
        <v>0</v>
      </c>
      <c r="Z414" s="302">
        <v>0</v>
      </c>
      <c r="AA414" s="303">
        <v>0</v>
      </c>
      <c r="AB414" s="303">
        <v>0</v>
      </c>
      <c r="AC414" s="304">
        <v>0</v>
      </c>
      <c r="AD414" s="303">
        <v>0</v>
      </c>
      <c r="AE414" s="303">
        <v>0</v>
      </c>
      <c r="AF414" s="305">
        <v>0</v>
      </c>
    </row>
    <row r="415" spans="1:32" x14ac:dyDescent="0.35">
      <c r="A415" s="322">
        <v>4102</v>
      </c>
      <c r="B415" s="323">
        <v>7</v>
      </c>
      <c r="C415" s="324" t="s">
        <v>55</v>
      </c>
      <c r="D415" s="108">
        <v>7</v>
      </c>
      <c r="E415" s="299">
        <v>403</v>
      </c>
      <c r="F415" s="299">
        <v>483.6</v>
      </c>
      <c r="G415" s="299">
        <v>0</v>
      </c>
      <c r="H415" s="299">
        <v>0</v>
      </c>
      <c r="I415" s="299">
        <v>0</v>
      </c>
      <c r="J415" s="299">
        <v>0</v>
      </c>
      <c r="K415" s="300">
        <v>0</v>
      </c>
      <c r="L415" s="301">
        <v>0</v>
      </c>
      <c r="M415" s="299">
        <v>0</v>
      </c>
      <c r="N415" s="299">
        <v>0</v>
      </c>
      <c r="O415" s="299">
        <v>0</v>
      </c>
      <c r="P415" s="299">
        <v>0</v>
      </c>
      <c r="Q415" s="299">
        <v>0</v>
      </c>
      <c r="R415" s="299">
        <v>0</v>
      </c>
      <c r="S415" s="299">
        <v>0</v>
      </c>
      <c r="T415" s="299">
        <v>0</v>
      </c>
      <c r="U415" s="302">
        <v>0</v>
      </c>
      <c r="V415" s="301">
        <v>0</v>
      </c>
      <c r="W415" s="299">
        <v>0</v>
      </c>
      <c r="X415" s="299">
        <v>0</v>
      </c>
      <c r="Y415" s="299">
        <v>0</v>
      </c>
      <c r="Z415" s="302">
        <v>0</v>
      </c>
      <c r="AA415" s="303">
        <v>0</v>
      </c>
      <c r="AB415" s="303">
        <v>0</v>
      </c>
      <c r="AC415" s="304">
        <v>0</v>
      </c>
      <c r="AD415" s="303">
        <v>0</v>
      </c>
      <c r="AE415" s="303">
        <v>0</v>
      </c>
      <c r="AF415" s="305">
        <v>0</v>
      </c>
    </row>
    <row r="416" spans="1:32" x14ac:dyDescent="0.35">
      <c r="A416" s="322">
        <v>4103</v>
      </c>
      <c r="B416" s="323">
        <v>7</v>
      </c>
      <c r="C416" s="324" t="s">
        <v>1046</v>
      </c>
      <c r="D416" s="108">
        <v>7</v>
      </c>
      <c r="E416" s="299">
        <v>2350</v>
      </c>
      <c r="F416" s="299">
        <v>2570</v>
      </c>
      <c r="G416" s="299">
        <v>0</v>
      </c>
      <c r="H416" s="299">
        <v>0</v>
      </c>
      <c r="I416" s="299">
        <v>0</v>
      </c>
      <c r="J416" s="299">
        <v>0</v>
      </c>
      <c r="K416" s="300">
        <v>0</v>
      </c>
      <c r="L416" s="301">
        <v>0</v>
      </c>
      <c r="M416" s="299">
        <v>0</v>
      </c>
      <c r="N416" s="299">
        <v>0</v>
      </c>
      <c r="O416" s="299">
        <v>0</v>
      </c>
      <c r="P416" s="299">
        <v>0</v>
      </c>
      <c r="Q416" s="299">
        <v>0</v>
      </c>
      <c r="R416" s="299">
        <v>0</v>
      </c>
      <c r="S416" s="299">
        <v>0</v>
      </c>
      <c r="T416" s="299">
        <v>0</v>
      </c>
      <c r="U416" s="302">
        <v>0</v>
      </c>
      <c r="V416" s="301">
        <v>0</v>
      </c>
      <c r="W416" s="299">
        <v>0</v>
      </c>
      <c r="X416" s="299">
        <v>0</v>
      </c>
      <c r="Y416" s="299">
        <v>0</v>
      </c>
      <c r="Z416" s="302">
        <v>0</v>
      </c>
      <c r="AA416" s="303">
        <v>0</v>
      </c>
      <c r="AB416" s="303">
        <v>0</v>
      </c>
      <c r="AC416" s="304">
        <v>0</v>
      </c>
      <c r="AD416" s="303">
        <v>0</v>
      </c>
      <c r="AE416" s="303">
        <v>0</v>
      </c>
      <c r="AF416" s="305">
        <v>0</v>
      </c>
    </row>
    <row r="417" spans="1:32" x14ac:dyDescent="0.35">
      <c r="A417" s="322">
        <v>4104</v>
      </c>
      <c r="B417" s="323">
        <v>7</v>
      </c>
      <c r="C417" s="324" t="s">
        <v>1017</v>
      </c>
      <c r="D417" s="108">
        <v>7</v>
      </c>
      <c r="E417" s="299">
        <v>205</v>
      </c>
      <c r="F417" s="299">
        <v>246</v>
      </c>
      <c r="G417" s="299">
        <v>0</v>
      </c>
      <c r="H417" s="299">
        <v>0</v>
      </c>
      <c r="I417" s="299">
        <v>0</v>
      </c>
      <c r="J417" s="299">
        <v>0</v>
      </c>
      <c r="K417" s="300">
        <v>0</v>
      </c>
      <c r="L417" s="301">
        <v>0</v>
      </c>
      <c r="M417" s="299">
        <v>0</v>
      </c>
      <c r="N417" s="299">
        <v>0</v>
      </c>
      <c r="O417" s="299">
        <v>0</v>
      </c>
      <c r="P417" s="299">
        <v>0</v>
      </c>
      <c r="Q417" s="299">
        <v>0</v>
      </c>
      <c r="R417" s="299">
        <v>0</v>
      </c>
      <c r="S417" s="299">
        <v>0</v>
      </c>
      <c r="T417" s="299">
        <v>0</v>
      </c>
      <c r="U417" s="302">
        <v>0</v>
      </c>
      <c r="V417" s="301">
        <v>0</v>
      </c>
      <c r="W417" s="299">
        <v>0</v>
      </c>
      <c r="X417" s="299">
        <v>0</v>
      </c>
      <c r="Y417" s="299">
        <v>0</v>
      </c>
      <c r="Z417" s="302">
        <v>0</v>
      </c>
      <c r="AA417" s="303">
        <v>0</v>
      </c>
      <c r="AB417" s="303">
        <v>0</v>
      </c>
      <c r="AC417" s="304">
        <v>0</v>
      </c>
      <c r="AD417" s="303">
        <v>0</v>
      </c>
      <c r="AE417" s="303">
        <v>0</v>
      </c>
      <c r="AF417" s="305">
        <v>0</v>
      </c>
    </row>
    <row r="418" spans="1:32" x14ac:dyDescent="0.35">
      <c r="A418" s="322">
        <v>4105</v>
      </c>
      <c r="B418" s="323">
        <v>7</v>
      </c>
      <c r="C418" s="324" t="s">
        <v>56</v>
      </c>
      <c r="D418" s="108">
        <v>7</v>
      </c>
      <c r="E418" s="299">
        <v>734</v>
      </c>
      <c r="F418" s="299">
        <v>807.4</v>
      </c>
      <c r="G418" s="299">
        <v>0</v>
      </c>
      <c r="H418" s="299">
        <v>0</v>
      </c>
      <c r="I418" s="299">
        <v>0</v>
      </c>
      <c r="J418" s="299">
        <v>0</v>
      </c>
      <c r="K418" s="300">
        <v>0</v>
      </c>
      <c r="L418" s="301">
        <v>0</v>
      </c>
      <c r="M418" s="299">
        <v>0</v>
      </c>
      <c r="N418" s="299">
        <v>0</v>
      </c>
      <c r="O418" s="299">
        <v>0</v>
      </c>
      <c r="P418" s="299">
        <v>0</v>
      </c>
      <c r="Q418" s="299">
        <v>0</v>
      </c>
      <c r="R418" s="299">
        <v>0</v>
      </c>
      <c r="S418" s="299">
        <v>0</v>
      </c>
      <c r="T418" s="299">
        <v>0</v>
      </c>
      <c r="U418" s="302">
        <v>0</v>
      </c>
      <c r="V418" s="301">
        <v>0</v>
      </c>
      <c r="W418" s="299">
        <v>0</v>
      </c>
      <c r="X418" s="299">
        <v>0</v>
      </c>
      <c r="Y418" s="299">
        <v>0</v>
      </c>
      <c r="Z418" s="302">
        <v>0</v>
      </c>
      <c r="AA418" s="303">
        <v>0</v>
      </c>
      <c r="AB418" s="303">
        <v>0</v>
      </c>
      <c r="AC418" s="304">
        <v>0</v>
      </c>
      <c r="AD418" s="303">
        <v>0</v>
      </c>
      <c r="AE418" s="303">
        <v>0</v>
      </c>
      <c r="AF418" s="305">
        <v>0</v>
      </c>
    </row>
    <row r="419" spans="1:32" x14ac:dyDescent="0.35">
      <c r="A419" s="322">
        <v>4106</v>
      </c>
      <c r="B419" s="323">
        <v>7</v>
      </c>
      <c r="C419" s="324" t="s">
        <v>57</v>
      </c>
      <c r="D419" s="108">
        <v>7</v>
      </c>
      <c r="E419" s="299">
        <v>245</v>
      </c>
      <c r="F419" s="299">
        <v>286.39999999999998</v>
      </c>
      <c r="G419" s="299">
        <v>0</v>
      </c>
      <c r="H419" s="299">
        <v>0</v>
      </c>
      <c r="I419" s="299">
        <v>0</v>
      </c>
      <c r="J419" s="299">
        <v>0</v>
      </c>
      <c r="K419" s="300">
        <v>0</v>
      </c>
      <c r="L419" s="301">
        <v>0</v>
      </c>
      <c r="M419" s="299">
        <v>0</v>
      </c>
      <c r="N419" s="299">
        <v>0</v>
      </c>
      <c r="O419" s="299">
        <v>0</v>
      </c>
      <c r="P419" s="299">
        <v>0</v>
      </c>
      <c r="Q419" s="299">
        <v>0</v>
      </c>
      <c r="R419" s="299">
        <v>0</v>
      </c>
      <c r="S419" s="299">
        <v>0</v>
      </c>
      <c r="T419" s="299">
        <v>0</v>
      </c>
      <c r="U419" s="302">
        <v>0</v>
      </c>
      <c r="V419" s="301">
        <v>0</v>
      </c>
      <c r="W419" s="299">
        <v>0</v>
      </c>
      <c r="X419" s="299">
        <v>0</v>
      </c>
      <c r="Y419" s="299">
        <v>0</v>
      </c>
      <c r="Z419" s="302">
        <v>0</v>
      </c>
      <c r="AA419" s="303">
        <v>0</v>
      </c>
      <c r="AB419" s="303">
        <v>0</v>
      </c>
      <c r="AC419" s="304">
        <v>0</v>
      </c>
      <c r="AD419" s="303">
        <v>0</v>
      </c>
      <c r="AE419" s="303">
        <v>0</v>
      </c>
      <c r="AF419" s="305">
        <v>0</v>
      </c>
    </row>
    <row r="420" spans="1:32" x14ac:dyDescent="0.35">
      <c r="A420" s="322">
        <v>4107</v>
      </c>
      <c r="B420" s="323">
        <v>7</v>
      </c>
      <c r="C420" s="324" t="s">
        <v>58</v>
      </c>
      <c r="D420" s="108">
        <v>7</v>
      </c>
      <c r="E420" s="299">
        <v>112</v>
      </c>
      <c r="F420" s="299">
        <v>131.20000000000002</v>
      </c>
      <c r="G420" s="299">
        <v>0</v>
      </c>
      <c r="H420" s="299">
        <v>0</v>
      </c>
      <c r="I420" s="299">
        <v>0</v>
      </c>
      <c r="J420" s="299">
        <v>0</v>
      </c>
      <c r="K420" s="300">
        <v>0</v>
      </c>
      <c r="L420" s="301">
        <v>0</v>
      </c>
      <c r="M420" s="299">
        <v>0</v>
      </c>
      <c r="N420" s="299">
        <v>0</v>
      </c>
      <c r="O420" s="299">
        <v>0</v>
      </c>
      <c r="P420" s="299">
        <v>0</v>
      </c>
      <c r="Q420" s="299">
        <v>0</v>
      </c>
      <c r="R420" s="299">
        <v>0</v>
      </c>
      <c r="S420" s="299">
        <v>0</v>
      </c>
      <c r="T420" s="299">
        <v>0</v>
      </c>
      <c r="U420" s="302">
        <v>0</v>
      </c>
      <c r="V420" s="301">
        <v>0</v>
      </c>
      <c r="W420" s="299">
        <v>0</v>
      </c>
      <c r="X420" s="299">
        <v>0</v>
      </c>
      <c r="Y420" s="299">
        <v>0</v>
      </c>
      <c r="Z420" s="302">
        <v>0</v>
      </c>
      <c r="AA420" s="303">
        <v>0</v>
      </c>
      <c r="AB420" s="303">
        <v>0</v>
      </c>
      <c r="AC420" s="304">
        <v>0</v>
      </c>
      <c r="AD420" s="303">
        <v>0</v>
      </c>
      <c r="AE420" s="303">
        <v>0</v>
      </c>
      <c r="AF420" s="305">
        <v>0</v>
      </c>
    </row>
    <row r="421" spans="1:32" x14ac:dyDescent="0.35">
      <c r="A421" s="322">
        <v>4110</v>
      </c>
      <c r="B421" s="323">
        <v>7</v>
      </c>
      <c r="C421" s="324" t="s">
        <v>930</v>
      </c>
      <c r="D421" s="108">
        <v>7</v>
      </c>
      <c r="E421" s="299">
        <v>340</v>
      </c>
      <c r="F421" s="299">
        <v>408</v>
      </c>
      <c r="G421" s="299">
        <v>0</v>
      </c>
      <c r="H421" s="299">
        <v>0</v>
      </c>
      <c r="I421" s="299">
        <v>0</v>
      </c>
      <c r="J421" s="299">
        <v>0</v>
      </c>
      <c r="K421" s="300">
        <v>0</v>
      </c>
      <c r="L421" s="301">
        <v>0</v>
      </c>
      <c r="M421" s="299">
        <v>0</v>
      </c>
      <c r="N421" s="299">
        <v>0</v>
      </c>
      <c r="O421" s="299">
        <v>0</v>
      </c>
      <c r="P421" s="299">
        <v>0</v>
      </c>
      <c r="Q421" s="299">
        <v>0</v>
      </c>
      <c r="R421" s="299">
        <v>0</v>
      </c>
      <c r="S421" s="299">
        <v>0</v>
      </c>
      <c r="T421" s="299">
        <v>0</v>
      </c>
      <c r="U421" s="302">
        <v>0</v>
      </c>
      <c r="V421" s="301">
        <v>0</v>
      </c>
      <c r="W421" s="299">
        <v>0</v>
      </c>
      <c r="X421" s="299">
        <v>0</v>
      </c>
      <c r="Y421" s="299">
        <v>0</v>
      </c>
      <c r="Z421" s="302">
        <v>0</v>
      </c>
      <c r="AA421" s="303">
        <v>0</v>
      </c>
      <c r="AB421" s="303">
        <v>0</v>
      </c>
      <c r="AC421" s="304">
        <v>0</v>
      </c>
      <c r="AD421" s="303">
        <v>0</v>
      </c>
      <c r="AE421" s="303">
        <v>0</v>
      </c>
      <c r="AF421" s="305">
        <v>0</v>
      </c>
    </row>
    <row r="422" spans="1:32" x14ac:dyDescent="0.35">
      <c r="A422" s="322">
        <v>4111</v>
      </c>
      <c r="B422" s="323">
        <v>7</v>
      </c>
      <c r="C422" s="324" t="s">
        <v>554</v>
      </c>
      <c r="D422" s="108">
        <v>7</v>
      </c>
      <c r="E422" s="299">
        <v>112</v>
      </c>
      <c r="F422" s="299">
        <v>134.4</v>
      </c>
      <c r="G422" s="299">
        <v>0</v>
      </c>
      <c r="H422" s="299">
        <v>0</v>
      </c>
      <c r="I422" s="299">
        <v>0</v>
      </c>
      <c r="J422" s="299">
        <v>0</v>
      </c>
      <c r="K422" s="300">
        <v>0</v>
      </c>
      <c r="L422" s="301">
        <v>0</v>
      </c>
      <c r="M422" s="299">
        <v>0</v>
      </c>
      <c r="N422" s="299">
        <v>0</v>
      </c>
      <c r="O422" s="299">
        <v>0</v>
      </c>
      <c r="P422" s="299">
        <v>0</v>
      </c>
      <c r="Q422" s="299">
        <v>0</v>
      </c>
      <c r="R422" s="299">
        <v>0</v>
      </c>
      <c r="S422" s="299">
        <v>0</v>
      </c>
      <c r="T422" s="299">
        <v>0</v>
      </c>
      <c r="U422" s="302">
        <v>0</v>
      </c>
      <c r="V422" s="301">
        <v>0</v>
      </c>
      <c r="W422" s="299">
        <v>0</v>
      </c>
      <c r="X422" s="299">
        <v>0</v>
      </c>
      <c r="Y422" s="299">
        <v>0</v>
      </c>
      <c r="Z422" s="302">
        <v>0</v>
      </c>
      <c r="AA422" s="303">
        <v>0</v>
      </c>
      <c r="AB422" s="303">
        <v>0</v>
      </c>
      <c r="AC422" s="304">
        <v>0</v>
      </c>
      <c r="AD422" s="303">
        <v>0</v>
      </c>
      <c r="AE422" s="303">
        <v>0</v>
      </c>
      <c r="AF422" s="305">
        <v>0</v>
      </c>
    </row>
    <row r="423" spans="1:32" x14ac:dyDescent="0.35">
      <c r="A423" s="322">
        <v>4112</v>
      </c>
      <c r="B423" s="323">
        <v>7</v>
      </c>
      <c r="C423" s="324" t="s">
        <v>555</v>
      </c>
      <c r="D423" s="108">
        <v>7</v>
      </c>
      <c r="E423" s="299">
        <v>410</v>
      </c>
      <c r="F423" s="299">
        <v>492</v>
      </c>
      <c r="G423" s="299">
        <v>0</v>
      </c>
      <c r="H423" s="299">
        <v>0</v>
      </c>
      <c r="I423" s="299">
        <v>0</v>
      </c>
      <c r="J423" s="299">
        <v>0</v>
      </c>
      <c r="K423" s="300">
        <v>0</v>
      </c>
      <c r="L423" s="301">
        <v>0</v>
      </c>
      <c r="M423" s="299">
        <v>0</v>
      </c>
      <c r="N423" s="299">
        <v>0</v>
      </c>
      <c r="O423" s="299">
        <v>0</v>
      </c>
      <c r="P423" s="299">
        <v>0</v>
      </c>
      <c r="Q423" s="299">
        <v>0</v>
      </c>
      <c r="R423" s="299">
        <v>0</v>
      </c>
      <c r="S423" s="299">
        <v>0</v>
      </c>
      <c r="T423" s="299">
        <v>0</v>
      </c>
      <c r="U423" s="302">
        <v>0</v>
      </c>
      <c r="V423" s="301">
        <v>0</v>
      </c>
      <c r="W423" s="299">
        <v>0</v>
      </c>
      <c r="X423" s="299">
        <v>0</v>
      </c>
      <c r="Y423" s="299">
        <v>0</v>
      </c>
      <c r="Z423" s="302">
        <v>0</v>
      </c>
      <c r="AA423" s="303">
        <v>0</v>
      </c>
      <c r="AB423" s="303">
        <v>0</v>
      </c>
      <c r="AC423" s="304">
        <v>0</v>
      </c>
      <c r="AD423" s="303">
        <v>0</v>
      </c>
      <c r="AE423" s="303">
        <v>0</v>
      </c>
      <c r="AF423" s="305">
        <v>0</v>
      </c>
    </row>
    <row r="424" spans="1:32" x14ac:dyDescent="0.35">
      <c r="A424" s="322">
        <v>4113</v>
      </c>
      <c r="B424" s="323">
        <v>7</v>
      </c>
      <c r="C424" s="324" t="s">
        <v>1047</v>
      </c>
      <c r="D424" s="108">
        <v>7</v>
      </c>
      <c r="E424" s="299">
        <v>165</v>
      </c>
      <c r="F424" s="299">
        <v>165</v>
      </c>
      <c r="G424" s="299">
        <v>0</v>
      </c>
      <c r="H424" s="299">
        <v>0</v>
      </c>
      <c r="I424" s="299">
        <v>0</v>
      </c>
      <c r="J424" s="299">
        <v>0</v>
      </c>
      <c r="K424" s="300">
        <v>0</v>
      </c>
      <c r="L424" s="301">
        <v>0</v>
      </c>
      <c r="M424" s="299">
        <v>0</v>
      </c>
      <c r="N424" s="299">
        <v>0</v>
      </c>
      <c r="O424" s="299">
        <v>0</v>
      </c>
      <c r="P424" s="299">
        <v>0</v>
      </c>
      <c r="Q424" s="299">
        <v>0</v>
      </c>
      <c r="R424" s="299">
        <v>0</v>
      </c>
      <c r="S424" s="299">
        <v>0</v>
      </c>
      <c r="T424" s="299">
        <v>0</v>
      </c>
      <c r="U424" s="302">
        <v>0</v>
      </c>
      <c r="V424" s="301">
        <v>0</v>
      </c>
      <c r="W424" s="299">
        <v>0</v>
      </c>
      <c r="X424" s="299">
        <v>0</v>
      </c>
      <c r="Y424" s="299">
        <v>0</v>
      </c>
      <c r="Z424" s="302">
        <v>0</v>
      </c>
      <c r="AA424" s="303">
        <v>0</v>
      </c>
      <c r="AB424" s="303">
        <v>0</v>
      </c>
      <c r="AC424" s="304">
        <v>0</v>
      </c>
      <c r="AD424" s="303">
        <v>0</v>
      </c>
      <c r="AE424" s="303">
        <v>0</v>
      </c>
      <c r="AF424" s="305">
        <v>0</v>
      </c>
    </row>
    <row r="425" spans="1:32" x14ac:dyDescent="0.35">
      <c r="A425" s="322">
        <v>4116</v>
      </c>
      <c r="B425" s="323">
        <v>7</v>
      </c>
      <c r="C425" s="324" t="s">
        <v>1048</v>
      </c>
      <c r="D425" s="108">
        <v>7</v>
      </c>
      <c r="E425" s="299">
        <v>1316</v>
      </c>
      <c r="F425" s="299">
        <v>1413.4</v>
      </c>
      <c r="G425" s="299">
        <v>0</v>
      </c>
      <c r="H425" s="299">
        <v>0</v>
      </c>
      <c r="I425" s="299">
        <v>0</v>
      </c>
      <c r="J425" s="299">
        <v>0</v>
      </c>
      <c r="K425" s="300">
        <v>0</v>
      </c>
      <c r="L425" s="301">
        <v>0</v>
      </c>
      <c r="M425" s="299">
        <v>0</v>
      </c>
      <c r="N425" s="299">
        <v>0</v>
      </c>
      <c r="O425" s="299">
        <v>0</v>
      </c>
      <c r="P425" s="299">
        <v>0</v>
      </c>
      <c r="Q425" s="299">
        <v>0</v>
      </c>
      <c r="R425" s="299">
        <v>0</v>
      </c>
      <c r="S425" s="299">
        <v>0</v>
      </c>
      <c r="T425" s="299">
        <v>0</v>
      </c>
      <c r="U425" s="302">
        <v>0</v>
      </c>
      <c r="V425" s="301">
        <v>0</v>
      </c>
      <c r="W425" s="299">
        <v>0</v>
      </c>
      <c r="X425" s="299">
        <v>0</v>
      </c>
      <c r="Y425" s="299">
        <v>0</v>
      </c>
      <c r="Z425" s="302">
        <v>0</v>
      </c>
      <c r="AA425" s="303">
        <v>0</v>
      </c>
      <c r="AB425" s="303">
        <v>0</v>
      </c>
      <c r="AC425" s="304">
        <v>0</v>
      </c>
      <c r="AD425" s="303">
        <v>0</v>
      </c>
      <c r="AE425" s="303">
        <v>0</v>
      </c>
      <c r="AF425" s="305">
        <v>0</v>
      </c>
    </row>
    <row r="426" spans="1:32" x14ac:dyDescent="0.35">
      <c r="A426" s="322">
        <v>4118</v>
      </c>
      <c r="B426" s="323">
        <v>7</v>
      </c>
      <c r="C426" s="324" t="s">
        <v>60</v>
      </c>
      <c r="D426" s="108">
        <v>7</v>
      </c>
      <c r="E426" s="299">
        <v>620</v>
      </c>
      <c r="F426" s="299">
        <v>660</v>
      </c>
      <c r="G426" s="299">
        <v>0</v>
      </c>
      <c r="H426" s="299">
        <v>0</v>
      </c>
      <c r="I426" s="299">
        <v>0</v>
      </c>
      <c r="J426" s="299">
        <v>0</v>
      </c>
      <c r="K426" s="300">
        <v>0</v>
      </c>
      <c r="L426" s="301">
        <v>0</v>
      </c>
      <c r="M426" s="299">
        <v>0</v>
      </c>
      <c r="N426" s="299">
        <v>0</v>
      </c>
      <c r="O426" s="299">
        <v>0</v>
      </c>
      <c r="P426" s="299">
        <v>0</v>
      </c>
      <c r="Q426" s="299">
        <v>0</v>
      </c>
      <c r="R426" s="299">
        <v>0</v>
      </c>
      <c r="S426" s="299">
        <v>0</v>
      </c>
      <c r="T426" s="299">
        <v>0</v>
      </c>
      <c r="U426" s="302">
        <v>0</v>
      </c>
      <c r="V426" s="301">
        <v>0</v>
      </c>
      <c r="W426" s="299">
        <v>0</v>
      </c>
      <c r="X426" s="299">
        <v>0</v>
      </c>
      <c r="Y426" s="299">
        <v>0</v>
      </c>
      <c r="Z426" s="302">
        <v>0</v>
      </c>
      <c r="AA426" s="303">
        <v>0</v>
      </c>
      <c r="AB426" s="303">
        <v>0</v>
      </c>
      <c r="AC426" s="304">
        <v>0</v>
      </c>
      <c r="AD426" s="303">
        <v>0</v>
      </c>
      <c r="AE426" s="303">
        <v>0</v>
      </c>
      <c r="AF426" s="305">
        <v>0</v>
      </c>
    </row>
    <row r="427" spans="1:32" x14ac:dyDescent="0.35">
      <c r="A427" s="322">
        <v>4119</v>
      </c>
      <c r="B427" s="323">
        <v>7</v>
      </c>
      <c r="C427" s="324" t="s">
        <v>1049</v>
      </c>
      <c r="D427" s="108">
        <v>7</v>
      </c>
      <c r="E427" s="299">
        <v>80</v>
      </c>
      <c r="F427" s="299">
        <v>96</v>
      </c>
      <c r="G427" s="299">
        <v>0</v>
      </c>
      <c r="H427" s="299">
        <v>0</v>
      </c>
      <c r="I427" s="299">
        <v>0</v>
      </c>
      <c r="J427" s="299">
        <v>0</v>
      </c>
      <c r="K427" s="300">
        <v>0</v>
      </c>
      <c r="L427" s="301">
        <v>0</v>
      </c>
      <c r="M427" s="299">
        <v>0</v>
      </c>
      <c r="N427" s="299">
        <v>0</v>
      </c>
      <c r="O427" s="299">
        <v>0</v>
      </c>
      <c r="P427" s="299">
        <v>0</v>
      </c>
      <c r="Q427" s="299">
        <v>0</v>
      </c>
      <c r="R427" s="299">
        <v>0</v>
      </c>
      <c r="S427" s="299">
        <v>0</v>
      </c>
      <c r="T427" s="299">
        <v>0</v>
      </c>
      <c r="U427" s="302">
        <v>0</v>
      </c>
      <c r="V427" s="301">
        <v>0</v>
      </c>
      <c r="W427" s="299">
        <v>0</v>
      </c>
      <c r="X427" s="299">
        <v>0</v>
      </c>
      <c r="Y427" s="299">
        <v>0</v>
      </c>
      <c r="Z427" s="302">
        <v>0</v>
      </c>
      <c r="AA427" s="303">
        <v>0</v>
      </c>
      <c r="AB427" s="303">
        <v>0</v>
      </c>
      <c r="AC427" s="304">
        <v>0</v>
      </c>
      <c r="AD427" s="303">
        <v>0</v>
      </c>
      <c r="AE427" s="303">
        <v>0</v>
      </c>
      <c r="AF427" s="305">
        <v>0</v>
      </c>
    </row>
    <row r="428" spans="1:32" x14ac:dyDescent="0.35">
      <c r="A428" s="322">
        <v>4120</v>
      </c>
      <c r="B428" s="323">
        <v>7</v>
      </c>
      <c r="C428" s="324" t="s">
        <v>61</v>
      </c>
      <c r="D428" s="108">
        <v>7</v>
      </c>
      <c r="E428" s="299">
        <v>1195</v>
      </c>
      <c r="F428" s="299">
        <v>1308</v>
      </c>
      <c r="G428" s="299">
        <v>0</v>
      </c>
      <c r="H428" s="299">
        <v>0</v>
      </c>
      <c r="I428" s="299">
        <v>0</v>
      </c>
      <c r="J428" s="299">
        <v>0</v>
      </c>
      <c r="K428" s="300">
        <v>0</v>
      </c>
      <c r="L428" s="301">
        <v>0</v>
      </c>
      <c r="M428" s="299">
        <v>0</v>
      </c>
      <c r="N428" s="299">
        <v>0</v>
      </c>
      <c r="O428" s="299">
        <v>0</v>
      </c>
      <c r="P428" s="299">
        <v>0</v>
      </c>
      <c r="Q428" s="299">
        <v>0</v>
      </c>
      <c r="R428" s="299">
        <v>0</v>
      </c>
      <c r="S428" s="299">
        <v>0</v>
      </c>
      <c r="T428" s="299">
        <v>0</v>
      </c>
      <c r="U428" s="302">
        <v>0</v>
      </c>
      <c r="V428" s="301">
        <v>0</v>
      </c>
      <c r="W428" s="299">
        <v>0</v>
      </c>
      <c r="X428" s="299">
        <v>0</v>
      </c>
      <c r="Y428" s="299">
        <v>0</v>
      </c>
      <c r="Z428" s="302">
        <v>0</v>
      </c>
      <c r="AA428" s="303">
        <v>0</v>
      </c>
      <c r="AB428" s="303">
        <v>0</v>
      </c>
      <c r="AC428" s="304">
        <v>0</v>
      </c>
      <c r="AD428" s="303">
        <v>0</v>
      </c>
      <c r="AE428" s="303">
        <v>0</v>
      </c>
      <c r="AF428" s="305">
        <v>0</v>
      </c>
    </row>
    <row r="429" spans="1:32" x14ac:dyDescent="0.35">
      <c r="A429" s="322">
        <v>4121</v>
      </c>
      <c r="B429" s="323">
        <v>7</v>
      </c>
      <c r="C429" s="324" t="s">
        <v>931</v>
      </c>
      <c r="D429" s="108">
        <v>7</v>
      </c>
      <c r="E429" s="299">
        <v>320</v>
      </c>
      <c r="F429" s="299">
        <v>384</v>
      </c>
      <c r="G429" s="299">
        <v>0</v>
      </c>
      <c r="H429" s="299">
        <v>0</v>
      </c>
      <c r="I429" s="299">
        <v>0</v>
      </c>
      <c r="J429" s="299">
        <v>0</v>
      </c>
      <c r="K429" s="300">
        <v>0</v>
      </c>
      <c r="L429" s="301">
        <v>0</v>
      </c>
      <c r="M429" s="299">
        <v>0</v>
      </c>
      <c r="N429" s="299">
        <v>0</v>
      </c>
      <c r="O429" s="299">
        <v>0</v>
      </c>
      <c r="P429" s="299">
        <v>0</v>
      </c>
      <c r="Q429" s="299">
        <v>0</v>
      </c>
      <c r="R429" s="299">
        <v>0</v>
      </c>
      <c r="S429" s="299">
        <v>0</v>
      </c>
      <c r="T429" s="299">
        <v>0</v>
      </c>
      <c r="U429" s="302">
        <v>0</v>
      </c>
      <c r="V429" s="301">
        <v>0</v>
      </c>
      <c r="W429" s="299">
        <v>0</v>
      </c>
      <c r="X429" s="299">
        <v>0</v>
      </c>
      <c r="Y429" s="299">
        <v>0</v>
      </c>
      <c r="Z429" s="302">
        <v>0</v>
      </c>
      <c r="AA429" s="303">
        <v>0</v>
      </c>
      <c r="AB429" s="303">
        <v>0</v>
      </c>
      <c r="AC429" s="304">
        <v>0</v>
      </c>
      <c r="AD429" s="303">
        <v>0</v>
      </c>
      <c r="AE429" s="303">
        <v>0</v>
      </c>
      <c r="AF429" s="305">
        <v>0</v>
      </c>
    </row>
    <row r="430" spans="1:32" x14ac:dyDescent="0.35">
      <c r="A430" s="322">
        <v>4122</v>
      </c>
      <c r="B430" s="323">
        <v>7</v>
      </c>
      <c r="C430" s="324" t="s">
        <v>932</v>
      </c>
      <c r="D430" s="108">
        <v>7</v>
      </c>
      <c r="E430" s="299">
        <v>1475</v>
      </c>
      <c r="F430" s="299">
        <v>1577.8</v>
      </c>
      <c r="G430" s="299">
        <v>0</v>
      </c>
      <c r="H430" s="299">
        <v>0</v>
      </c>
      <c r="I430" s="299">
        <v>0</v>
      </c>
      <c r="J430" s="299">
        <v>0</v>
      </c>
      <c r="K430" s="300">
        <v>0</v>
      </c>
      <c r="L430" s="301">
        <v>0</v>
      </c>
      <c r="M430" s="299">
        <v>0</v>
      </c>
      <c r="N430" s="299">
        <v>0</v>
      </c>
      <c r="O430" s="299">
        <v>0</v>
      </c>
      <c r="P430" s="299">
        <v>0</v>
      </c>
      <c r="Q430" s="299">
        <v>0</v>
      </c>
      <c r="R430" s="299">
        <v>0</v>
      </c>
      <c r="S430" s="299">
        <v>0</v>
      </c>
      <c r="T430" s="299">
        <v>0</v>
      </c>
      <c r="U430" s="302">
        <v>0</v>
      </c>
      <c r="V430" s="301">
        <v>0</v>
      </c>
      <c r="W430" s="299">
        <v>0</v>
      </c>
      <c r="X430" s="299">
        <v>0</v>
      </c>
      <c r="Y430" s="299">
        <v>0</v>
      </c>
      <c r="Z430" s="302">
        <v>0</v>
      </c>
      <c r="AA430" s="303">
        <v>0</v>
      </c>
      <c r="AB430" s="303">
        <v>0</v>
      </c>
      <c r="AC430" s="304">
        <v>0</v>
      </c>
      <c r="AD430" s="303">
        <v>0</v>
      </c>
      <c r="AE430" s="303">
        <v>0</v>
      </c>
      <c r="AF430" s="305">
        <v>0</v>
      </c>
    </row>
    <row r="431" spans="1:32" x14ac:dyDescent="0.35">
      <c r="A431" s="322">
        <v>4124</v>
      </c>
      <c r="B431" s="323">
        <v>7</v>
      </c>
      <c r="C431" s="324" t="s">
        <v>62</v>
      </c>
      <c r="D431" s="108">
        <v>7</v>
      </c>
      <c r="E431" s="299">
        <v>708</v>
      </c>
      <c r="F431" s="299">
        <v>740</v>
      </c>
      <c r="G431" s="299">
        <v>0</v>
      </c>
      <c r="H431" s="299">
        <v>0</v>
      </c>
      <c r="I431" s="299">
        <v>0</v>
      </c>
      <c r="J431" s="299">
        <v>0</v>
      </c>
      <c r="K431" s="300">
        <v>0</v>
      </c>
      <c r="L431" s="301">
        <v>0</v>
      </c>
      <c r="M431" s="299">
        <v>0</v>
      </c>
      <c r="N431" s="299">
        <v>0</v>
      </c>
      <c r="O431" s="299">
        <v>0</v>
      </c>
      <c r="P431" s="299">
        <v>0</v>
      </c>
      <c r="Q431" s="299">
        <v>0</v>
      </c>
      <c r="R431" s="299">
        <v>0</v>
      </c>
      <c r="S431" s="299">
        <v>0</v>
      </c>
      <c r="T431" s="299">
        <v>0</v>
      </c>
      <c r="U431" s="302">
        <v>0</v>
      </c>
      <c r="V431" s="301">
        <v>0</v>
      </c>
      <c r="W431" s="299">
        <v>0</v>
      </c>
      <c r="X431" s="299">
        <v>0</v>
      </c>
      <c r="Y431" s="299">
        <v>0</v>
      </c>
      <c r="Z431" s="302">
        <v>0</v>
      </c>
      <c r="AA431" s="303">
        <v>0</v>
      </c>
      <c r="AB431" s="303">
        <v>0</v>
      </c>
      <c r="AC431" s="304">
        <v>0</v>
      </c>
      <c r="AD431" s="303">
        <v>0</v>
      </c>
      <c r="AE431" s="303">
        <v>0</v>
      </c>
      <c r="AF431" s="305">
        <v>0</v>
      </c>
    </row>
    <row r="432" spans="1:32" x14ac:dyDescent="0.35">
      <c r="A432" s="322">
        <v>4126</v>
      </c>
      <c r="B432" s="323">
        <v>7</v>
      </c>
      <c r="C432" s="324" t="s">
        <v>63</v>
      </c>
      <c r="D432" s="108">
        <v>7</v>
      </c>
      <c r="E432" s="299">
        <v>775</v>
      </c>
      <c r="F432" s="299">
        <v>847.4</v>
      </c>
      <c r="G432" s="299">
        <v>0</v>
      </c>
      <c r="H432" s="299">
        <v>0</v>
      </c>
      <c r="I432" s="299">
        <v>0</v>
      </c>
      <c r="J432" s="299">
        <v>0</v>
      </c>
      <c r="K432" s="300">
        <v>0</v>
      </c>
      <c r="L432" s="301">
        <v>0</v>
      </c>
      <c r="M432" s="299">
        <v>0</v>
      </c>
      <c r="N432" s="299">
        <v>0</v>
      </c>
      <c r="O432" s="299">
        <v>0</v>
      </c>
      <c r="P432" s="299">
        <v>0</v>
      </c>
      <c r="Q432" s="299">
        <v>0</v>
      </c>
      <c r="R432" s="299">
        <v>0</v>
      </c>
      <c r="S432" s="299">
        <v>0</v>
      </c>
      <c r="T432" s="299">
        <v>0</v>
      </c>
      <c r="U432" s="302">
        <v>0</v>
      </c>
      <c r="V432" s="301">
        <v>0</v>
      </c>
      <c r="W432" s="299">
        <v>0</v>
      </c>
      <c r="X432" s="299">
        <v>0</v>
      </c>
      <c r="Y432" s="299">
        <v>0</v>
      </c>
      <c r="Z432" s="302">
        <v>0</v>
      </c>
      <c r="AA432" s="303">
        <v>0</v>
      </c>
      <c r="AB432" s="303">
        <v>0</v>
      </c>
      <c r="AC432" s="304">
        <v>0</v>
      </c>
      <c r="AD432" s="303">
        <v>0</v>
      </c>
      <c r="AE432" s="303">
        <v>0</v>
      </c>
      <c r="AF432" s="305">
        <v>0</v>
      </c>
    </row>
    <row r="433" spans="1:32" x14ac:dyDescent="0.35">
      <c r="A433" s="322">
        <v>4127</v>
      </c>
      <c r="B433" s="323">
        <v>7</v>
      </c>
      <c r="C433" s="324" t="s">
        <v>64</v>
      </c>
      <c r="D433" s="108">
        <v>7</v>
      </c>
      <c r="E433" s="299">
        <v>119</v>
      </c>
      <c r="F433" s="299">
        <v>119</v>
      </c>
      <c r="G433" s="299">
        <v>0</v>
      </c>
      <c r="H433" s="299">
        <v>0</v>
      </c>
      <c r="I433" s="299">
        <v>0</v>
      </c>
      <c r="J433" s="299">
        <v>0</v>
      </c>
      <c r="K433" s="300">
        <v>0</v>
      </c>
      <c r="L433" s="301">
        <v>0</v>
      </c>
      <c r="M433" s="299">
        <v>0</v>
      </c>
      <c r="N433" s="299">
        <v>0</v>
      </c>
      <c r="O433" s="299">
        <v>0</v>
      </c>
      <c r="P433" s="299">
        <v>0</v>
      </c>
      <c r="Q433" s="299">
        <v>0</v>
      </c>
      <c r="R433" s="299">
        <v>0</v>
      </c>
      <c r="S433" s="299">
        <v>0</v>
      </c>
      <c r="T433" s="299">
        <v>0</v>
      </c>
      <c r="U433" s="302">
        <v>0</v>
      </c>
      <c r="V433" s="301">
        <v>0</v>
      </c>
      <c r="W433" s="299">
        <v>0</v>
      </c>
      <c r="X433" s="299">
        <v>0</v>
      </c>
      <c r="Y433" s="299">
        <v>0</v>
      </c>
      <c r="Z433" s="302">
        <v>0</v>
      </c>
      <c r="AA433" s="303">
        <v>0</v>
      </c>
      <c r="AB433" s="303">
        <v>0</v>
      </c>
      <c r="AC433" s="304">
        <v>0</v>
      </c>
      <c r="AD433" s="303">
        <v>0</v>
      </c>
      <c r="AE433" s="303">
        <v>0</v>
      </c>
      <c r="AF433" s="305">
        <v>0</v>
      </c>
    </row>
    <row r="434" spans="1:32" x14ac:dyDescent="0.35">
      <c r="A434" s="322">
        <v>4131</v>
      </c>
      <c r="B434" s="323">
        <v>7</v>
      </c>
      <c r="C434" s="324" t="s">
        <v>1050</v>
      </c>
      <c r="D434" s="108">
        <v>7</v>
      </c>
      <c r="E434" s="299">
        <v>500</v>
      </c>
      <c r="F434" s="299">
        <v>585.99999999999989</v>
      </c>
      <c r="G434" s="299">
        <v>0</v>
      </c>
      <c r="H434" s="299">
        <v>0</v>
      </c>
      <c r="I434" s="299">
        <v>0</v>
      </c>
      <c r="J434" s="299">
        <v>0</v>
      </c>
      <c r="K434" s="300">
        <v>0</v>
      </c>
      <c r="L434" s="301">
        <v>0</v>
      </c>
      <c r="M434" s="299">
        <v>0</v>
      </c>
      <c r="N434" s="299">
        <v>0</v>
      </c>
      <c r="O434" s="299">
        <v>0</v>
      </c>
      <c r="P434" s="299">
        <v>0</v>
      </c>
      <c r="Q434" s="299">
        <v>0</v>
      </c>
      <c r="R434" s="299">
        <v>0</v>
      </c>
      <c r="S434" s="299">
        <v>0</v>
      </c>
      <c r="T434" s="299">
        <v>0</v>
      </c>
      <c r="U434" s="302">
        <v>0</v>
      </c>
      <c r="V434" s="301">
        <v>0</v>
      </c>
      <c r="W434" s="299">
        <v>0</v>
      </c>
      <c r="X434" s="299">
        <v>0</v>
      </c>
      <c r="Y434" s="299">
        <v>0</v>
      </c>
      <c r="Z434" s="302">
        <v>0</v>
      </c>
      <c r="AA434" s="303">
        <v>0</v>
      </c>
      <c r="AB434" s="303">
        <v>0</v>
      </c>
      <c r="AC434" s="304">
        <v>0</v>
      </c>
      <c r="AD434" s="303">
        <v>0</v>
      </c>
      <c r="AE434" s="303">
        <v>0</v>
      </c>
      <c r="AF434" s="305">
        <v>0</v>
      </c>
    </row>
    <row r="435" spans="1:32" x14ac:dyDescent="0.35">
      <c r="A435" s="322">
        <v>4132</v>
      </c>
      <c r="B435" s="323">
        <v>7</v>
      </c>
      <c r="C435" s="324" t="s">
        <v>65</v>
      </c>
      <c r="D435" s="108">
        <v>7</v>
      </c>
      <c r="E435" s="299">
        <v>615</v>
      </c>
      <c r="F435" s="299">
        <v>717</v>
      </c>
      <c r="G435" s="299">
        <v>0</v>
      </c>
      <c r="H435" s="299">
        <v>0</v>
      </c>
      <c r="I435" s="299">
        <v>0</v>
      </c>
      <c r="J435" s="299">
        <v>0</v>
      </c>
      <c r="K435" s="300">
        <v>0</v>
      </c>
      <c r="L435" s="301">
        <v>0</v>
      </c>
      <c r="M435" s="299">
        <v>0</v>
      </c>
      <c r="N435" s="299">
        <v>0</v>
      </c>
      <c r="O435" s="299">
        <v>0</v>
      </c>
      <c r="P435" s="299">
        <v>0</v>
      </c>
      <c r="Q435" s="299">
        <v>0</v>
      </c>
      <c r="R435" s="299">
        <v>0</v>
      </c>
      <c r="S435" s="299">
        <v>0</v>
      </c>
      <c r="T435" s="299">
        <v>0</v>
      </c>
      <c r="U435" s="302">
        <v>0</v>
      </c>
      <c r="V435" s="301">
        <v>0</v>
      </c>
      <c r="W435" s="299">
        <v>0</v>
      </c>
      <c r="X435" s="299">
        <v>0</v>
      </c>
      <c r="Y435" s="299">
        <v>0</v>
      </c>
      <c r="Z435" s="302">
        <v>0</v>
      </c>
      <c r="AA435" s="303">
        <v>0</v>
      </c>
      <c r="AB435" s="303">
        <v>0</v>
      </c>
      <c r="AC435" s="304">
        <v>0</v>
      </c>
      <c r="AD435" s="303">
        <v>0</v>
      </c>
      <c r="AE435" s="303">
        <v>0</v>
      </c>
      <c r="AF435" s="305">
        <v>0</v>
      </c>
    </row>
    <row r="436" spans="1:32" x14ac:dyDescent="0.35">
      <c r="A436" s="322">
        <v>4135</v>
      </c>
      <c r="B436" s="323">
        <v>7</v>
      </c>
      <c r="C436" s="324" t="s">
        <v>1051</v>
      </c>
      <c r="D436" s="108">
        <v>7</v>
      </c>
      <c r="E436" s="299">
        <v>520</v>
      </c>
      <c r="F436" s="299">
        <v>538</v>
      </c>
      <c r="G436" s="299">
        <v>0</v>
      </c>
      <c r="H436" s="299">
        <v>0</v>
      </c>
      <c r="I436" s="299">
        <v>0</v>
      </c>
      <c r="J436" s="299">
        <v>0</v>
      </c>
      <c r="K436" s="300">
        <v>0</v>
      </c>
      <c r="L436" s="301">
        <v>0</v>
      </c>
      <c r="M436" s="299">
        <v>0</v>
      </c>
      <c r="N436" s="299">
        <v>0</v>
      </c>
      <c r="O436" s="299">
        <v>0</v>
      </c>
      <c r="P436" s="299">
        <v>0</v>
      </c>
      <c r="Q436" s="299">
        <v>0</v>
      </c>
      <c r="R436" s="299">
        <v>0</v>
      </c>
      <c r="S436" s="299">
        <v>0</v>
      </c>
      <c r="T436" s="299">
        <v>0</v>
      </c>
      <c r="U436" s="302">
        <v>0</v>
      </c>
      <c r="V436" s="301">
        <v>0</v>
      </c>
      <c r="W436" s="299">
        <v>0</v>
      </c>
      <c r="X436" s="299">
        <v>0</v>
      </c>
      <c r="Y436" s="299">
        <v>0</v>
      </c>
      <c r="Z436" s="302">
        <v>0</v>
      </c>
      <c r="AA436" s="303">
        <v>0</v>
      </c>
      <c r="AB436" s="303">
        <v>0</v>
      </c>
      <c r="AC436" s="304">
        <v>0</v>
      </c>
      <c r="AD436" s="303">
        <v>0</v>
      </c>
      <c r="AE436" s="303">
        <v>0</v>
      </c>
      <c r="AF436" s="305">
        <v>0</v>
      </c>
    </row>
    <row r="437" spans="1:32" x14ac:dyDescent="0.35">
      <c r="A437" s="322">
        <v>4137</v>
      </c>
      <c r="B437" s="323">
        <v>7</v>
      </c>
      <c r="C437" s="324" t="s">
        <v>933</v>
      </c>
      <c r="D437" s="108">
        <v>7</v>
      </c>
      <c r="E437" s="299">
        <v>147</v>
      </c>
      <c r="F437" s="299">
        <v>147</v>
      </c>
      <c r="G437" s="299">
        <v>0</v>
      </c>
      <c r="H437" s="299">
        <v>0</v>
      </c>
      <c r="I437" s="299">
        <v>0</v>
      </c>
      <c r="J437" s="299">
        <v>0</v>
      </c>
      <c r="K437" s="300">
        <v>0</v>
      </c>
      <c r="L437" s="301">
        <v>0</v>
      </c>
      <c r="M437" s="299">
        <v>0</v>
      </c>
      <c r="N437" s="299">
        <v>0</v>
      </c>
      <c r="O437" s="299">
        <v>0</v>
      </c>
      <c r="P437" s="299">
        <v>0</v>
      </c>
      <c r="Q437" s="299">
        <v>0</v>
      </c>
      <c r="R437" s="299">
        <v>0</v>
      </c>
      <c r="S437" s="299">
        <v>0</v>
      </c>
      <c r="T437" s="299">
        <v>0</v>
      </c>
      <c r="U437" s="302">
        <v>0</v>
      </c>
      <c r="V437" s="301">
        <v>0</v>
      </c>
      <c r="W437" s="299">
        <v>0</v>
      </c>
      <c r="X437" s="299">
        <v>0</v>
      </c>
      <c r="Y437" s="299">
        <v>0</v>
      </c>
      <c r="Z437" s="302">
        <v>0</v>
      </c>
      <c r="AA437" s="303">
        <v>0</v>
      </c>
      <c r="AB437" s="303">
        <v>0</v>
      </c>
      <c r="AC437" s="304">
        <v>0</v>
      </c>
      <c r="AD437" s="303">
        <v>0</v>
      </c>
      <c r="AE437" s="303">
        <v>0</v>
      </c>
      <c r="AF437" s="305">
        <v>0</v>
      </c>
    </row>
    <row r="438" spans="1:32" x14ac:dyDescent="0.35">
      <c r="A438" s="322">
        <v>4138</v>
      </c>
      <c r="B438" s="323">
        <v>7</v>
      </c>
      <c r="C438" s="324" t="s">
        <v>66</v>
      </c>
      <c r="D438" s="108">
        <v>7</v>
      </c>
      <c r="E438" s="299">
        <v>0</v>
      </c>
      <c r="F438" s="299">
        <v>0</v>
      </c>
      <c r="G438" s="299">
        <v>0</v>
      </c>
      <c r="H438" s="299">
        <v>0</v>
      </c>
      <c r="I438" s="299">
        <v>0</v>
      </c>
      <c r="J438" s="299">
        <v>0</v>
      </c>
      <c r="K438" s="300">
        <v>0</v>
      </c>
      <c r="L438" s="301">
        <v>0</v>
      </c>
      <c r="M438" s="299">
        <v>0</v>
      </c>
      <c r="N438" s="299">
        <v>0</v>
      </c>
      <c r="O438" s="299">
        <v>0</v>
      </c>
      <c r="P438" s="299">
        <v>0</v>
      </c>
      <c r="Q438" s="299">
        <v>0</v>
      </c>
      <c r="R438" s="299">
        <v>0</v>
      </c>
      <c r="S438" s="299">
        <v>0</v>
      </c>
      <c r="T438" s="299">
        <v>0</v>
      </c>
      <c r="U438" s="302">
        <v>0</v>
      </c>
      <c r="V438" s="301">
        <v>0</v>
      </c>
      <c r="W438" s="299">
        <v>0</v>
      </c>
      <c r="X438" s="299">
        <v>0</v>
      </c>
      <c r="Y438" s="299">
        <v>0</v>
      </c>
      <c r="Z438" s="302">
        <v>0</v>
      </c>
      <c r="AA438" s="303">
        <v>0</v>
      </c>
      <c r="AB438" s="303">
        <v>0</v>
      </c>
      <c r="AC438" s="304">
        <v>0</v>
      </c>
      <c r="AD438" s="303">
        <v>0</v>
      </c>
      <c r="AE438" s="303">
        <v>0</v>
      </c>
      <c r="AF438" s="305">
        <v>0</v>
      </c>
    </row>
    <row r="439" spans="1:32" x14ac:dyDescent="0.35">
      <c r="A439" s="322">
        <v>4139</v>
      </c>
      <c r="B439" s="323">
        <v>7</v>
      </c>
      <c r="C439" s="324" t="s">
        <v>67</v>
      </c>
      <c r="D439" s="108">
        <v>7</v>
      </c>
      <c r="E439" s="299">
        <v>150</v>
      </c>
      <c r="F439" s="299">
        <v>157</v>
      </c>
      <c r="G439" s="299">
        <v>0</v>
      </c>
      <c r="H439" s="299">
        <v>0</v>
      </c>
      <c r="I439" s="299">
        <v>0</v>
      </c>
      <c r="J439" s="299">
        <v>0</v>
      </c>
      <c r="K439" s="300">
        <v>0</v>
      </c>
      <c r="L439" s="301">
        <v>0</v>
      </c>
      <c r="M439" s="299">
        <v>0</v>
      </c>
      <c r="N439" s="299">
        <v>0</v>
      </c>
      <c r="O439" s="299">
        <v>0</v>
      </c>
      <c r="P439" s="299">
        <v>0</v>
      </c>
      <c r="Q439" s="299">
        <v>0</v>
      </c>
      <c r="R439" s="299">
        <v>0</v>
      </c>
      <c r="S439" s="299">
        <v>0</v>
      </c>
      <c r="T439" s="299">
        <v>0</v>
      </c>
      <c r="U439" s="302">
        <v>0</v>
      </c>
      <c r="V439" s="301">
        <v>0</v>
      </c>
      <c r="W439" s="299">
        <v>0</v>
      </c>
      <c r="X439" s="299">
        <v>0</v>
      </c>
      <c r="Y439" s="299">
        <v>0</v>
      </c>
      <c r="Z439" s="302">
        <v>0</v>
      </c>
      <c r="AA439" s="303">
        <v>0</v>
      </c>
      <c r="AB439" s="303">
        <v>0</v>
      </c>
      <c r="AC439" s="304">
        <v>0</v>
      </c>
      <c r="AD439" s="303">
        <v>0</v>
      </c>
      <c r="AE439" s="303">
        <v>0</v>
      </c>
      <c r="AF439" s="305">
        <v>0</v>
      </c>
    </row>
    <row r="440" spans="1:32" x14ac:dyDescent="0.35">
      <c r="A440" s="322">
        <v>4140</v>
      </c>
      <c r="B440" s="323">
        <v>7</v>
      </c>
      <c r="C440" s="324" t="s">
        <v>68</v>
      </c>
      <c r="D440" s="108">
        <v>7</v>
      </c>
      <c r="E440" s="299">
        <v>831</v>
      </c>
      <c r="F440" s="299">
        <v>872.8</v>
      </c>
      <c r="G440" s="299">
        <v>0</v>
      </c>
      <c r="H440" s="299">
        <v>0</v>
      </c>
      <c r="I440" s="299">
        <v>0</v>
      </c>
      <c r="J440" s="299">
        <v>0</v>
      </c>
      <c r="K440" s="300">
        <v>0</v>
      </c>
      <c r="L440" s="301">
        <v>0</v>
      </c>
      <c r="M440" s="299">
        <v>0</v>
      </c>
      <c r="N440" s="299">
        <v>0</v>
      </c>
      <c r="O440" s="299">
        <v>0</v>
      </c>
      <c r="P440" s="299">
        <v>0</v>
      </c>
      <c r="Q440" s="299">
        <v>0</v>
      </c>
      <c r="R440" s="299">
        <v>0</v>
      </c>
      <c r="S440" s="299">
        <v>0</v>
      </c>
      <c r="T440" s="299">
        <v>0</v>
      </c>
      <c r="U440" s="302">
        <v>0</v>
      </c>
      <c r="V440" s="301">
        <v>0</v>
      </c>
      <c r="W440" s="299">
        <v>0</v>
      </c>
      <c r="X440" s="299">
        <v>0</v>
      </c>
      <c r="Y440" s="299">
        <v>0</v>
      </c>
      <c r="Z440" s="302">
        <v>0</v>
      </c>
      <c r="AA440" s="303">
        <v>0</v>
      </c>
      <c r="AB440" s="303">
        <v>0</v>
      </c>
      <c r="AC440" s="304">
        <v>0</v>
      </c>
      <c r="AD440" s="303">
        <v>0</v>
      </c>
      <c r="AE440" s="303">
        <v>0</v>
      </c>
      <c r="AF440" s="305">
        <v>0</v>
      </c>
    </row>
    <row r="441" spans="1:32" x14ac:dyDescent="0.35">
      <c r="A441" s="322">
        <v>4142</v>
      </c>
      <c r="B441" s="323">
        <v>7</v>
      </c>
      <c r="C441" s="324" t="s">
        <v>70</v>
      </c>
      <c r="D441" s="108">
        <v>7</v>
      </c>
      <c r="E441" s="299">
        <v>513</v>
      </c>
      <c r="F441" s="299">
        <v>530</v>
      </c>
      <c r="G441" s="299">
        <v>0</v>
      </c>
      <c r="H441" s="299">
        <v>0</v>
      </c>
      <c r="I441" s="299">
        <v>0</v>
      </c>
      <c r="J441" s="299">
        <v>0</v>
      </c>
      <c r="K441" s="300">
        <v>0</v>
      </c>
      <c r="L441" s="301">
        <v>0</v>
      </c>
      <c r="M441" s="299">
        <v>0</v>
      </c>
      <c r="N441" s="299">
        <v>0</v>
      </c>
      <c r="O441" s="299">
        <v>0</v>
      </c>
      <c r="P441" s="299">
        <v>0</v>
      </c>
      <c r="Q441" s="299">
        <v>0</v>
      </c>
      <c r="R441" s="299">
        <v>0</v>
      </c>
      <c r="S441" s="299">
        <v>0</v>
      </c>
      <c r="T441" s="299">
        <v>0</v>
      </c>
      <c r="U441" s="302">
        <v>0</v>
      </c>
      <c r="V441" s="301">
        <v>0</v>
      </c>
      <c r="W441" s="299">
        <v>0</v>
      </c>
      <c r="X441" s="299">
        <v>0</v>
      </c>
      <c r="Y441" s="299">
        <v>0</v>
      </c>
      <c r="Z441" s="302">
        <v>0</v>
      </c>
      <c r="AA441" s="303">
        <v>0</v>
      </c>
      <c r="AB441" s="303">
        <v>0</v>
      </c>
      <c r="AC441" s="304">
        <v>0</v>
      </c>
      <c r="AD441" s="303">
        <v>0</v>
      </c>
      <c r="AE441" s="303">
        <v>0</v>
      </c>
      <c r="AF441" s="305">
        <v>0</v>
      </c>
    </row>
    <row r="442" spans="1:32" x14ac:dyDescent="0.35">
      <c r="A442" s="322">
        <v>4143</v>
      </c>
      <c r="B442" s="323">
        <v>7</v>
      </c>
      <c r="C442" s="324" t="s">
        <v>934</v>
      </c>
      <c r="D442" s="108">
        <v>7</v>
      </c>
      <c r="E442" s="299">
        <v>780</v>
      </c>
      <c r="F442" s="299">
        <v>808</v>
      </c>
      <c r="G442" s="299">
        <v>0</v>
      </c>
      <c r="H442" s="299">
        <v>0</v>
      </c>
      <c r="I442" s="299">
        <v>0</v>
      </c>
      <c r="J442" s="299">
        <v>0</v>
      </c>
      <c r="K442" s="300">
        <v>0</v>
      </c>
      <c r="L442" s="301">
        <v>0</v>
      </c>
      <c r="M442" s="299">
        <v>0</v>
      </c>
      <c r="N442" s="299">
        <v>0</v>
      </c>
      <c r="O442" s="299">
        <v>0</v>
      </c>
      <c r="P442" s="299">
        <v>0</v>
      </c>
      <c r="Q442" s="299">
        <v>0</v>
      </c>
      <c r="R442" s="299">
        <v>0</v>
      </c>
      <c r="S442" s="299">
        <v>0</v>
      </c>
      <c r="T442" s="299">
        <v>0</v>
      </c>
      <c r="U442" s="302">
        <v>0</v>
      </c>
      <c r="V442" s="301">
        <v>0</v>
      </c>
      <c r="W442" s="299">
        <v>0</v>
      </c>
      <c r="X442" s="299">
        <v>0</v>
      </c>
      <c r="Y442" s="299">
        <v>0</v>
      </c>
      <c r="Z442" s="302">
        <v>0</v>
      </c>
      <c r="AA442" s="303">
        <v>0</v>
      </c>
      <c r="AB442" s="303">
        <v>0</v>
      </c>
      <c r="AC442" s="304">
        <v>0</v>
      </c>
      <c r="AD442" s="303">
        <v>0</v>
      </c>
      <c r="AE442" s="303">
        <v>0</v>
      </c>
      <c r="AF442" s="305">
        <v>0</v>
      </c>
    </row>
    <row r="443" spans="1:32" x14ac:dyDescent="0.35">
      <c r="A443" s="322">
        <v>4144</v>
      </c>
      <c r="B443" s="323">
        <v>7</v>
      </c>
      <c r="C443" s="324" t="s">
        <v>71</v>
      </c>
      <c r="D443" s="108">
        <v>7</v>
      </c>
      <c r="E443" s="299">
        <v>55</v>
      </c>
      <c r="F443" s="299">
        <v>55</v>
      </c>
      <c r="G443" s="299">
        <v>0</v>
      </c>
      <c r="H443" s="299">
        <v>0</v>
      </c>
      <c r="I443" s="299">
        <v>0</v>
      </c>
      <c r="J443" s="299">
        <v>0</v>
      </c>
      <c r="K443" s="300">
        <v>0</v>
      </c>
      <c r="L443" s="301">
        <v>0</v>
      </c>
      <c r="M443" s="299">
        <v>0</v>
      </c>
      <c r="N443" s="299">
        <v>0</v>
      </c>
      <c r="O443" s="299">
        <v>0</v>
      </c>
      <c r="P443" s="299">
        <v>0</v>
      </c>
      <c r="Q443" s="299">
        <v>0</v>
      </c>
      <c r="R443" s="299">
        <v>0</v>
      </c>
      <c r="S443" s="299">
        <v>0</v>
      </c>
      <c r="T443" s="299">
        <v>0</v>
      </c>
      <c r="U443" s="302">
        <v>0</v>
      </c>
      <c r="V443" s="301">
        <v>0</v>
      </c>
      <c r="W443" s="299">
        <v>0</v>
      </c>
      <c r="X443" s="299">
        <v>0</v>
      </c>
      <c r="Y443" s="299">
        <v>0</v>
      </c>
      <c r="Z443" s="302">
        <v>0</v>
      </c>
      <c r="AA443" s="303">
        <v>0</v>
      </c>
      <c r="AB443" s="303">
        <v>0</v>
      </c>
      <c r="AC443" s="304">
        <v>0</v>
      </c>
      <c r="AD443" s="303">
        <v>0</v>
      </c>
      <c r="AE443" s="303">
        <v>0</v>
      </c>
      <c r="AF443" s="305">
        <v>0</v>
      </c>
    </row>
    <row r="444" spans="1:32" x14ac:dyDescent="0.35">
      <c r="A444" s="322">
        <v>4145</v>
      </c>
      <c r="B444" s="323">
        <v>7</v>
      </c>
      <c r="C444" s="324" t="s">
        <v>72</v>
      </c>
      <c r="D444" s="108">
        <v>7</v>
      </c>
      <c r="E444" s="299">
        <v>30</v>
      </c>
      <c r="F444" s="299">
        <v>30</v>
      </c>
      <c r="G444" s="299">
        <v>0</v>
      </c>
      <c r="H444" s="299">
        <v>0</v>
      </c>
      <c r="I444" s="299">
        <v>0</v>
      </c>
      <c r="J444" s="299">
        <v>0</v>
      </c>
      <c r="K444" s="300">
        <v>0</v>
      </c>
      <c r="L444" s="301">
        <v>0</v>
      </c>
      <c r="M444" s="299">
        <v>0</v>
      </c>
      <c r="N444" s="299">
        <v>0</v>
      </c>
      <c r="O444" s="299">
        <v>0</v>
      </c>
      <c r="P444" s="299">
        <v>0</v>
      </c>
      <c r="Q444" s="299">
        <v>0</v>
      </c>
      <c r="R444" s="299">
        <v>0</v>
      </c>
      <c r="S444" s="299">
        <v>0</v>
      </c>
      <c r="T444" s="299">
        <v>0</v>
      </c>
      <c r="U444" s="302">
        <v>0</v>
      </c>
      <c r="V444" s="301">
        <v>0</v>
      </c>
      <c r="W444" s="299">
        <v>0</v>
      </c>
      <c r="X444" s="299">
        <v>0</v>
      </c>
      <c r="Y444" s="299">
        <v>0</v>
      </c>
      <c r="Z444" s="302">
        <v>0</v>
      </c>
      <c r="AA444" s="303">
        <v>0</v>
      </c>
      <c r="AB444" s="303">
        <v>0</v>
      </c>
      <c r="AC444" s="304">
        <v>0</v>
      </c>
      <c r="AD444" s="303">
        <v>0</v>
      </c>
      <c r="AE444" s="303">
        <v>0</v>
      </c>
      <c r="AF444" s="305">
        <v>0</v>
      </c>
    </row>
    <row r="445" spans="1:32" x14ac:dyDescent="0.35">
      <c r="A445" s="322">
        <v>4146</v>
      </c>
      <c r="B445" s="323">
        <v>7</v>
      </c>
      <c r="C445" s="324" t="s">
        <v>557</v>
      </c>
      <c r="D445" s="108">
        <v>7</v>
      </c>
      <c r="E445" s="299">
        <v>95</v>
      </c>
      <c r="F445" s="299">
        <v>112.39999999999999</v>
      </c>
      <c r="G445" s="299">
        <v>0</v>
      </c>
      <c r="H445" s="299">
        <v>0</v>
      </c>
      <c r="I445" s="299">
        <v>0</v>
      </c>
      <c r="J445" s="299">
        <v>0</v>
      </c>
      <c r="K445" s="300">
        <v>0</v>
      </c>
      <c r="L445" s="301">
        <v>0</v>
      </c>
      <c r="M445" s="299">
        <v>0</v>
      </c>
      <c r="N445" s="299">
        <v>0</v>
      </c>
      <c r="O445" s="299">
        <v>0</v>
      </c>
      <c r="P445" s="299">
        <v>0</v>
      </c>
      <c r="Q445" s="299">
        <v>0</v>
      </c>
      <c r="R445" s="299">
        <v>0</v>
      </c>
      <c r="S445" s="299">
        <v>0</v>
      </c>
      <c r="T445" s="299">
        <v>0</v>
      </c>
      <c r="U445" s="302">
        <v>0</v>
      </c>
      <c r="V445" s="301">
        <v>0</v>
      </c>
      <c r="W445" s="299">
        <v>0</v>
      </c>
      <c r="X445" s="299">
        <v>0</v>
      </c>
      <c r="Y445" s="299">
        <v>0</v>
      </c>
      <c r="Z445" s="302">
        <v>0</v>
      </c>
      <c r="AA445" s="303">
        <v>0</v>
      </c>
      <c r="AB445" s="303">
        <v>0</v>
      </c>
      <c r="AC445" s="304">
        <v>0</v>
      </c>
      <c r="AD445" s="303">
        <v>0</v>
      </c>
      <c r="AE445" s="303">
        <v>0</v>
      </c>
      <c r="AF445" s="305">
        <v>0</v>
      </c>
    </row>
    <row r="446" spans="1:32" x14ac:dyDescent="0.35">
      <c r="A446" s="322">
        <v>4150</v>
      </c>
      <c r="B446" s="323">
        <v>7</v>
      </c>
      <c r="C446" s="324" t="s">
        <v>73</v>
      </c>
      <c r="D446" s="108">
        <v>7</v>
      </c>
      <c r="E446" s="299">
        <v>206</v>
      </c>
      <c r="F446" s="299">
        <v>247.2</v>
      </c>
      <c r="G446" s="299">
        <v>0</v>
      </c>
      <c r="H446" s="299">
        <v>0</v>
      </c>
      <c r="I446" s="299">
        <v>0</v>
      </c>
      <c r="J446" s="299">
        <v>0</v>
      </c>
      <c r="K446" s="300">
        <v>0</v>
      </c>
      <c r="L446" s="301">
        <v>0</v>
      </c>
      <c r="M446" s="299">
        <v>0</v>
      </c>
      <c r="N446" s="299">
        <v>0</v>
      </c>
      <c r="O446" s="299">
        <v>0</v>
      </c>
      <c r="P446" s="299">
        <v>0</v>
      </c>
      <c r="Q446" s="299">
        <v>0</v>
      </c>
      <c r="R446" s="299">
        <v>0</v>
      </c>
      <c r="S446" s="299">
        <v>0</v>
      </c>
      <c r="T446" s="299">
        <v>0</v>
      </c>
      <c r="U446" s="302">
        <v>0</v>
      </c>
      <c r="V446" s="301">
        <v>0</v>
      </c>
      <c r="W446" s="299">
        <v>0</v>
      </c>
      <c r="X446" s="299">
        <v>0</v>
      </c>
      <c r="Y446" s="299">
        <v>0</v>
      </c>
      <c r="Z446" s="302">
        <v>0</v>
      </c>
      <c r="AA446" s="303">
        <v>0</v>
      </c>
      <c r="AB446" s="303">
        <v>0</v>
      </c>
      <c r="AC446" s="304">
        <v>0</v>
      </c>
      <c r="AD446" s="303">
        <v>0</v>
      </c>
      <c r="AE446" s="303">
        <v>0</v>
      </c>
      <c r="AF446" s="305">
        <v>0</v>
      </c>
    </row>
    <row r="447" spans="1:32" x14ac:dyDescent="0.35">
      <c r="A447" s="322">
        <v>4151</v>
      </c>
      <c r="B447" s="323">
        <v>7</v>
      </c>
      <c r="C447" s="324" t="s">
        <v>74</v>
      </c>
      <c r="D447" s="108">
        <v>7</v>
      </c>
      <c r="E447" s="299">
        <v>105</v>
      </c>
      <c r="F447" s="299">
        <v>126</v>
      </c>
      <c r="G447" s="299">
        <v>0</v>
      </c>
      <c r="H447" s="299">
        <v>0</v>
      </c>
      <c r="I447" s="299">
        <v>0</v>
      </c>
      <c r="J447" s="299">
        <v>0</v>
      </c>
      <c r="K447" s="300">
        <v>0</v>
      </c>
      <c r="L447" s="301">
        <v>0</v>
      </c>
      <c r="M447" s="299">
        <v>0</v>
      </c>
      <c r="N447" s="299">
        <v>0</v>
      </c>
      <c r="O447" s="299">
        <v>0</v>
      </c>
      <c r="P447" s="299">
        <v>0</v>
      </c>
      <c r="Q447" s="299">
        <v>0</v>
      </c>
      <c r="R447" s="299">
        <v>0</v>
      </c>
      <c r="S447" s="299">
        <v>0</v>
      </c>
      <c r="T447" s="299">
        <v>0</v>
      </c>
      <c r="U447" s="302">
        <v>0</v>
      </c>
      <c r="V447" s="301">
        <v>0</v>
      </c>
      <c r="W447" s="299">
        <v>0</v>
      </c>
      <c r="X447" s="299">
        <v>0</v>
      </c>
      <c r="Y447" s="299">
        <v>0</v>
      </c>
      <c r="Z447" s="302">
        <v>0</v>
      </c>
      <c r="AA447" s="303">
        <v>0</v>
      </c>
      <c r="AB447" s="303">
        <v>0</v>
      </c>
      <c r="AC447" s="304">
        <v>0</v>
      </c>
      <c r="AD447" s="303">
        <v>0</v>
      </c>
      <c r="AE447" s="303">
        <v>0</v>
      </c>
      <c r="AF447" s="305">
        <v>0</v>
      </c>
    </row>
    <row r="448" spans="1:32" x14ac:dyDescent="0.35">
      <c r="A448" s="322">
        <v>4152</v>
      </c>
      <c r="B448" s="323">
        <v>7</v>
      </c>
      <c r="C448" s="324" t="s">
        <v>1052</v>
      </c>
      <c r="D448" s="108">
        <v>7</v>
      </c>
      <c r="E448" s="299">
        <v>636</v>
      </c>
      <c r="F448" s="299">
        <v>662.2</v>
      </c>
      <c r="G448" s="299">
        <v>0</v>
      </c>
      <c r="H448" s="299">
        <v>0</v>
      </c>
      <c r="I448" s="299">
        <v>0</v>
      </c>
      <c r="J448" s="299">
        <v>0</v>
      </c>
      <c r="K448" s="300">
        <v>0</v>
      </c>
      <c r="L448" s="301">
        <v>0</v>
      </c>
      <c r="M448" s="299">
        <v>0</v>
      </c>
      <c r="N448" s="299">
        <v>0</v>
      </c>
      <c r="O448" s="299">
        <v>0</v>
      </c>
      <c r="P448" s="299">
        <v>0</v>
      </c>
      <c r="Q448" s="299">
        <v>0</v>
      </c>
      <c r="R448" s="299">
        <v>0</v>
      </c>
      <c r="S448" s="299">
        <v>0</v>
      </c>
      <c r="T448" s="299">
        <v>0</v>
      </c>
      <c r="U448" s="302">
        <v>0</v>
      </c>
      <c r="V448" s="301">
        <v>0</v>
      </c>
      <c r="W448" s="299">
        <v>0</v>
      </c>
      <c r="X448" s="299">
        <v>0</v>
      </c>
      <c r="Y448" s="299">
        <v>0</v>
      </c>
      <c r="Z448" s="302">
        <v>0</v>
      </c>
      <c r="AA448" s="303">
        <v>0</v>
      </c>
      <c r="AB448" s="303">
        <v>0</v>
      </c>
      <c r="AC448" s="304">
        <v>0</v>
      </c>
      <c r="AD448" s="303">
        <v>0</v>
      </c>
      <c r="AE448" s="303">
        <v>0</v>
      </c>
      <c r="AF448" s="305">
        <v>0</v>
      </c>
    </row>
    <row r="449" spans="1:32" x14ac:dyDescent="0.35">
      <c r="A449" s="322">
        <v>4153</v>
      </c>
      <c r="B449" s="323">
        <v>7</v>
      </c>
      <c r="C449" s="324" t="s">
        <v>75</v>
      </c>
      <c r="D449" s="108">
        <v>7</v>
      </c>
      <c r="E449" s="299">
        <v>330</v>
      </c>
      <c r="F449" s="299">
        <v>344</v>
      </c>
      <c r="G449" s="299">
        <v>0</v>
      </c>
      <c r="H449" s="299">
        <v>0</v>
      </c>
      <c r="I449" s="299">
        <v>0</v>
      </c>
      <c r="J449" s="299">
        <v>0</v>
      </c>
      <c r="K449" s="300">
        <v>0</v>
      </c>
      <c r="L449" s="301">
        <v>0</v>
      </c>
      <c r="M449" s="299">
        <v>0</v>
      </c>
      <c r="N449" s="299">
        <v>0</v>
      </c>
      <c r="O449" s="299">
        <v>0</v>
      </c>
      <c r="P449" s="299">
        <v>0</v>
      </c>
      <c r="Q449" s="299">
        <v>0</v>
      </c>
      <c r="R449" s="299">
        <v>0</v>
      </c>
      <c r="S449" s="299">
        <v>0</v>
      </c>
      <c r="T449" s="299">
        <v>0</v>
      </c>
      <c r="U449" s="302">
        <v>0</v>
      </c>
      <c r="V449" s="301">
        <v>0</v>
      </c>
      <c r="W449" s="299">
        <v>0</v>
      </c>
      <c r="X449" s="299">
        <v>0</v>
      </c>
      <c r="Y449" s="299">
        <v>0</v>
      </c>
      <c r="Z449" s="302">
        <v>0</v>
      </c>
      <c r="AA449" s="303">
        <v>0</v>
      </c>
      <c r="AB449" s="303">
        <v>0</v>
      </c>
      <c r="AC449" s="304">
        <v>0</v>
      </c>
      <c r="AD449" s="303">
        <v>0</v>
      </c>
      <c r="AE449" s="303">
        <v>0</v>
      </c>
      <c r="AF449" s="305">
        <v>0</v>
      </c>
    </row>
    <row r="450" spans="1:32" x14ac:dyDescent="0.35">
      <c r="A450" s="322">
        <v>4155</v>
      </c>
      <c r="B450" s="323">
        <v>7</v>
      </c>
      <c r="C450" s="324" t="s">
        <v>935</v>
      </c>
      <c r="D450" s="108">
        <v>7</v>
      </c>
      <c r="E450" s="299">
        <v>136</v>
      </c>
      <c r="F450" s="299">
        <v>136</v>
      </c>
      <c r="G450" s="299">
        <v>0</v>
      </c>
      <c r="H450" s="299">
        <v>0</v>
      </c>
      <c r="I450" s="299">
        <v>0</v>
      </c>
      <c r="J450" s="299">
        <v>0</v>
      </c>
      <c r="K450" s="300">
        <v>0</v>
      </c>
      <c r="L450" s="301">
        <v>0</v>
      </c>
      <c r="M450" s="299">
        <v>0</v>
      </c>
      <c r="N450" s="299">
        <v>0</v>
      </c>
      <c r="O450" s="299">
        <v>0</v>
      </c>
      <c r="P450" s="299">
        <v>0</v>
      </c>
      <c r="Q450" s="299">
        <v>0</v>
      </c>
      <c r="R450" s="299">
        <v>0</v>
      </c>
      <c r="S450" s="299">
        <v>0</v>
      </c>
      <c r="T450" s="299">
        <v>0</v>
      </c>
      <c r="U450" s="302">
        <v>0</v>
      </c>
      <c r="V450" s="301">
        <v>0</v>
      </c>
      <c r="W450" s="299">
        <v>0</v>
      </c>
      <c r="X450" s="299">
        <v>0</v>
      </c>
      <c r="Y450" s="299">
        <v>0</v>
      </c>
      <c r="Z450" s="302">
        <v>0</v>
      </c>
      <c r="AA450" s="303">
        <v>0</v>
      </c>
      <c r="AB450" s="303">
        <v>0</v>
      </c>
      <c r="AC450" s="304">
        <v>0</v>
      </c>
      <c r="AD450" s="303">
        <v>0</v>
      </c>
      <c r="AE450" s="303">
        <v>0</v>
      </c>
      <c r="AF450" s="305">
        <v>0</v>
      </c>
    </row>
    <row r="451" spans="1:32" x14ac:dyDescent="0.35">
      <c r="A451" s="322">
        <v>4159</v>
      </c>
      <c r="B451" s="323">
        <v>7</v>
      </c>
      <c r="C451" s="324" t="s">
        <v>1053</v>
      </c>
      <c r="D451" s="108">
        <v>7</v>
      </c>
      <c r="E451" s="299">
        <v>1135</v>
      </c>
      <c r="F451" s="299">
        <v>1169</v>
      </c>
      <c r="G451" s="299">
        <v>0</v>
      </c>
      <c r="H451" s="299">
        <v>0</v>
      </c>
      <c r="I451" s="299">
        <v>0</v>
      </c>
      <c r="J451" s="299">
        <v>0</v>
      </c>
      <c r="K451" s="300">
        <v>0</v>
      </c>
      <c r="L451" s="301">
        <v>0</v>
      </c>
      <c r="M451" s="299">
        <v>0</v>
      </c>
      <c r="N451" s="299">
        <v>0</v>
      </c>
      <c r="O451" s="299">
        <v>0</v>
      </c>
      <c r="P451" s="299">
        <v>0</v>
      </c>
      <c r="Q451" s="299">
        <v>0</v>
      </c>
      <c r="R451" s="299">
        <v>0</v>
      </c>
      <c r="S451" s="299">
        <v>0</v>
      </c>
      <c r="T451" s="299">
        <v>0</v>
      </c>
      <c r="U451" s="302">
        <v>0</v>
      </c>
      <c r="V451" s="301">
        <v>0</v>
      </c>
      <c r="W451" s="299">
        <v>0</v>
      </c>
      <c r="X451" s="299">
        <v>0</v>
      </c>
      <c r="Y451" s="299">
        <v>0</v>
      </c>
      <c r="Z451" s="302">
        <v>0</v>
      </c>
      <c r="AA451" s="303">
        <v>0</v>
      </c>
      <c r="AB451" s="303">
        <v>0</v>
      </c>
      <c r="AC451" s="304">
        <v>0</v>
      </c>
      <c r="AD451" s="303">
        <v>0</v>
      </c>
      <c r="AE451" s="303">
        <v>0</v>
      </c>
      <c r="AF451" s="305">
        <v>0</v>
      </c>
    </row>
    <row r="452" spans="1:32" x14ac:dyDescent="0.35">
      <c r="A452" s="322">
        <v>4160</v>
      </c>
      <c r="B452" s="323">
        <v>7</v>
      </c>
      <c r="C452" s="324" t="s">
        <v>77</v>
      </c>
      <c r="D452" s="108">
        <v>7</v>
      </c>
      <c r="E452" s="299">
        <v>810</v>
      </c>
      <c r="F452" s="299">
        <v>948</v>
      </c>
      <c r="G452" s="299">
        <v>0</v>
      </c>
      <c r="H452" s="299">
        <v>0</v>
      </c>
      <c r="I452" s="299">
        <v>0</v>
      </c>
      <c r="J452" s="299">
        <v>0</v>
      </c>
      <c r="K452" s="300">
        <v>0</v>
      </c>
      <c r="L452" s="301">
        <v>0</v>
      </c>
      <c r="M452" s="299">
        <v>0</v>
      </c>
      <c r="N452" s="299">
        <v>0</v>
      </c>
      <c r="O452" s="299">
        <v>0</v>
      </c>
      <c r="P452" s="299">
        <v>0</v>
      </c>
      <c r="Q452" s="299">
        <v>0</v>
      </c>
      <c r="R452" s="299">
        <v>0</v>
      </c>
      <c r="S452" s="299">
        <v>0</v>
      </c>
      <c r="T452" s="299">
        <v>0</v>
      </c>
      <c r="U452" s="302">
        <v>0</v>
      </c>
      <c r="V452" s="301">
        <v>0</v>
      </c>
      <c r="W452" s="299">
        <v>0</v>
      </c>
      <c r="X452" s="299">
        <v>0</v>
      </c>
      <c r="Y452" s="299">
        <v>0</v>
      </c>
      <c r="Z452" s="302">
        <v>0</v>
      </c>
      <c r="AA452" s="303">
        <v>0</v>
      </c>
      <c r="AB452" s="303">
        <v>0</v>
      </c>
      <c r="AC452" s="304">
        <v>0</v>
      </c>
      <c r="AD452" s="303">
        <v>0</v>
      </c>
      <c r="AE452" s="303">
        <v>0</v>
      </c>
      <c r="AF452" s="305">
        <v>0</v>
      </c>
    </row>
    <row r="453" spans="1:32" x14ac:dyDescent="0.35">
      <c r="A453" s="322">
        <v>4161</v>
      </c>
      <c r="B453" s="323">
        <v>7</v>
      </c>
      <c r="C453" s="324" t="s">
        <v>78</v>
      </c>
      <c r="D453" s="108">
        <v>7</v>
      </c>
      <c r="E453" s="299">
        <v>230</v>
      </c>
      <c r="F453" s="299">
        <v>239.4</v>
      </c>
      <c r="G453" s="299">
        <v>0</v>
      </c>
      <c r="H453" s="299">
        <v>0</v>
      </c>
      <c r="I453" s="299">
        <v>0</v>
      </c>
      <c r="J453" s="299">
        <v>0</v>
      </c>
      <c r="K453" s="300">
        <v>0</v>
      </c>
      <c r="L453" s="301">
        <v>33092.29521231493</v>
      </c>
      <c r="M453" s="299">
        <v>4599</v>
      </c>
      <c r="N453" s="299">
        <v>0</v>
      </c>
      <c r="O453" s="299">
        <v>0</v>
      </c>
      <c r="P453" s="299">
        <v>0</v>
      </c>
      <c r="Q453" s="299">
        <v>462</v>
      </c>
      <c r="R453" s="299">
        <v>1498.0088803547837</v>
      </c>
      <c r="S453" s="299">
        <v>201.71158067192474</v>
      </c>
      <c r="T453" s="299">
        <v>64.880433526922147</v>
      </c>
      <c r="U453" s="302">
        <v>39917.89610686856</v>
      </c>
      <c r="V453" s="301">
        <v>0</v>
      </c>
      <c r="W453" s="299">
        <v>0</v>
      </c>
      <c r="X453" s="299">
        <v>0</v>
      </c>
      <c r="Y453" s="299">
        <v>0</v>
      </c>
      <c r="Z453" s="302">
        <v>0</v>
      </c>
      <c r="AA453" s="303">
        <v>39917.89610686856</v>
      </c>
      <c r="AB453" s="303">
        <v>0</v>
      </c>
      <c r="AC453" s="304">
        <v>39917.89610686856</v>
      </c>
      <c r="AD453" s="303">
        <v>173.55607002986329</v>
      </c>
      <c r="AE453" s="303">
        <v>0</v>
      </c>
      <c r="AF453" s="305">
        <v>173.55607002986329</v>
      </c>
    </row>
    <row r="454" spans="1:32" x14ac:dyDescent="0.35">
      <c r="A454" s="322">
        <v>4162</v>
      </c>
      <c r="B454" s="323">
        <v>7</v>
      </c>
      <c r="C454" s="324" t="s">
        <v>79</v>
      </c>
      <c r="D454" s="108">
        <v>7</v>
      </c>
      <c r="E454" s="299">
        <v>118</v>
      </c>
      <c r="F454" s="299">
        <v>123.6</v>
      </c>
      <c r="G454" s="299">
        <v>0</v>
      </c>
      <c r="H454" s="299">
        <v>0</v>
      </c>
      <c r="I454" s="299">
        <v>0</v>
      </c>
      <c r="J454" s="299">
        <v>0</v>
      </c>
      <c r="K454" s="300">
        <v>0</v>
      </c>
      <c r="L454" s="301">
        <v>0</v>
      </c>
      <c r="M454" s="299">
        <v>0</v>
      </c>
      <c r="N454" s="299">
        <v>0</v>
      </c>
      <c r="O454" s="299">
        <v>0</v>
      </c>
      <c r="P454" s="299">
        <v>0</v>
      </c>
      <c r="Q454" s="299">
        <v>0</v>
      </c>
      <c r="R454" s="299">
        <v>0</v>
      </c>
      <c r="S454" s="299">
        <v>0</v>
      </c>
      <c r="T454" s="299">
        <v>0</v>
      </c>
      <c r="U454" s="302">
        <v>0</v>
      </c>
      <c r="V454" s="301">
        <v>0</v>
      </c>
      <c r="W454" s="299">
        <v>0</v>
      </c>
      <c r="X454" s="299">
        <v>0</v>
      </c>
      <c r="Y454" s="299">
        <v>0</v>
      </c>
      <c r="Z454" s="302">
        <v>0</v>
      </c>
      <c r="AA454" s="303">
        <v>0</v>
      </c>
      <c r="AB454" s="303">
        <v>0</v>
      </c>
      <c r="AC454" s="304">
        <v>0</v>
      </c>
      <c r="AD454" s="303">
        <v>0</v>
      </c>
      <c r="AE454" s="303">
        <v>0</v>
      </c>
      <c r="AF454" s="305">
        <v>0</v>
      </c>
    </row>
    <row r="455" spans="1:32" x14ac:dyDescent="0.35">
      <c r="A455" s="322">
        <v>4163</v>
      </c>
      <c r="B455" s="323">
        <v>7</v>
      </c>
      <c r="C455" s="324" t="s">
        <v>80</v>
      </c>
      <c r="D455" s="108">
        <v>7</v>
      </c>
      <c r="E455" s="299">
        <v>0</v>
      </c>
      <c r="F455" s="299">
        <v>0</v>
      </c>
      <c r="G455" s="299">
        <v>0</v>
      </c>
      <c r="H455" s="299">
        <v>0</v>
      </c>
      <c r="I455" s="299">
        <v>0</v>
      </c>
      <c r="J455" s="299">
        <v>0</v>
      </c>
      <c r="K455" s="300">
        <v>0</v>
      </c>
      <c r="L455" s="301">
        <v>0</v>
      </c>
      <c r="M455" s="299">
        <v>0</v>
      </c>
      <c r="N455" s="299">
        <v>0</v>
      </c>
      <c r="O455" s="299">
        <v>0</v>
      </c>
      <c r="P455" s="299">
        <v>0</v>
      </c>
      <c r="Q455" s="299">
        <v>0</v>
      </c>
      <c r="R455" s="299">
        <v>0</v>
      </c>
      <c r="S455" s="299">
        <v>0</v>
      </c>
      <c r="T455" s="299">
        <v>0</v>
      </c>
      <c r="U455" s="302">
        <v>0</v>
      </c>
      <c r="V455" s="301">
        <v>0</v>
      </c>
      <c r="W455" s="299">
        <v>0</v>
      </c>
      <c r="X455" s="299">
        <v>0</v>
      </c>
      <c r="Y455" s="299">
        <v>0</v>
      </c>
      <c r="Z455" s="302">
        <v>0</v>
      </c>
      <c r="AA455" s="303">
        <v>0</v>
      </c>
      <c r="AB455" s="303">
        <v>0</v>
      </c>
      <c r="AC455" s="304">
        <v>0</v>
      </c>
      <c r="AD455" s="303">
        <v>0</v>
      </c>
      <c r="AE455" s="303">
        <v>0</v>
      </c>
      <c r="AF455" s="305">
        <v>0</v>
      </c>
    </row>
    <row r="456" spans="1:32" x14ac:dyDescent="0.35">
      <c r="A456" s="322">
        <v>4164</v>
      </c>
      <c r="B456" s="323">
        <v>7</v>
      </c>
      <c r="C456" s="324" t="s">
        <v>81</v>
      </c>
      <c r="D456" s="108">
        <v>7</v>
      </c>
      <c r="E456" s="299">
        <v>90</v>
      </c>
      <c r="F456" s="299">
        <v>102</v>
      </c>
      <c r="G456" s="299">
        <v>0</v>
      </c>
      <c r="H456" s="299">
        <v>0</v>
      </c>
      <c r="I456" s="299">
        <v>0</v>
      </c>
      <c r="J456" s="299">
        <v>0</v>
      </c>
      <c r="K456" s="300">
        <v>0</v>
      </c>
      <c r="L456" s="301">
        <v>0</v>
      </c>
      <c r="M456" s="299">
        <v>0</v>
      </c>
      <c r="N456" s="299">
        <v>0</v>
      </c>
      <c r="O456" s="299">
        <v>0</v>
      </c>
      <c r="P456" s="299">
        <v>0</v>
      </c>
      <c r="Q456" s="299">
        <v>0</v>
      </c>
      <c r="R456" s="299">
        <v>0</v>
      </c>
      <c r="S456" s="299">
        <v>0</v>
      </c>
      <c r="T456" s="299">
        <v>0</v>
      </c>
      <c r="U456" s="302">
        <v>0</v>
      </c>
      <c r="V456" s="301">
        <v>0</v>
      </c>
      <c r="W456" s="299">
        <v>0</v>
      </c>
      <c r="X456" s="299">
        <v>0</v>
      </c>
      <c r="Y456" s="299">
        <v>0</v>
      </c>
      <c r="Z456" s="302">
        <v>0</v>
      </c>
      <c r="AA456" s="303">
        <v>0</v>
      </c>
      <c r="AB456" s="303">
        <v>0</v>
      </c>
      <c r="AC456" s="304">
        <v>0</v>
      </c>
      <c r="AD456" s="303">
        <v>0</v>
      </c>
      <c r="AE456" s="303">
        <v>0</v>
      </c>
      <c r="AF456" s="305">
        <v>0</v>
      </c>
    </row>
    <row r="457" spans="1:32" x14ac:dyDescent="0.35">
      <c r="A457" s="322">
        <v>4166</v>
      </c>
      <c r="B457" s="323">
        <v>7</v>
      </c>
      <c r="C457" s="324" t="s">
        <v>1054</v>
      </c>
      <c r="D457" s="108">
        <v>7</v>
      </c>
      <c r="E457" s="299">
        <v>140</v>
      </c>
      <c r="F457" s="299">
        <v>168</v>
      </c>
      <c r="G457" s="299">
        <v>0</v>
      </c>
      <c r="H457" s="299">
        <v>0</v>
      </c>
      <c r="I457" s="299">
        <v>0</v>
      </c>
      <c r="J457" s="299">
        <v>0</v>
      </c>
      <c r="K457" s="300">
        <v>0</v>
      </c>
      <c r="L457" s="301">
        <v>0</v>
      </c>
      <c r="M457" s="299">
        <v>0</v>
      </c>
      <c r="N457" s="299">
        <v>0</v>
      </c>
      <c r="O457" s="299">
        <v>0</v>
      </c>
      <c r="P457" s="299">
        <v>0</v>
      </c>
      <c r="Q457" s="299">
        <v>0</v>
      </c>
      <c r="R457" s="299">
        <v>0</v>
      </c>
      <c r="S457" s="299">
        <v>0</v>
      </c>
      <c r="T457" s="299">
        <v>0</v>
      </c>
      <c r="U457" s="302">
        <v>0</v>
      </c>
      <c r="V457" s="301">
        <v>0</v>
      </c>
      <c r="W457" s="299">
        <v>0</v>
      </c>
      <c r="X457" s="299">
        <v>0</v>
      </c>
      <c r="Y457" s="299">
        <v>0</v>
      </c>
      <c r="Z457" s="302">
        <v>0</v>
      </c>
      <c r="AA457" s="303">
        <v>0</v>
      </c>
      <c r="AB457" s="303">
        <v>0</v>
      </c>
      <c r="AC457" s="304">
        <v>0</v>
      </c>
      <c r="AD457" s="303">
        <v>0</v>
      </c>
      <c r="AE457" s="303">
        <v>0</v>
      </c>
      <c r="AF457" s="305">
        <v>0</v>
      </c>
    </row>
    <row r="458" spans="1:32" x14ac:dyDescent="0.35">
      <c r="A458" s="322">
        <v>4167</v>
      </c>
      <c r="B458" s="323">
        <v>7</v>
      </c>
      <c r="C458" s="324" t="s">
        <v>82</v>
      </c>
      <c r="D458" s="108">
        <v>7</v>
      </c>
      <c r="E458" s="299">
        <v>332</v>
      </c>
      <c r="F458" s="299">
        <v>332</v>
      </c>
      <c r="G458" s="299">
        <v>0</v>
      </c>
      <c r="H458" s="299">
        <v>0</v>
      </c>
      <c r="I458" s="299">
        <v>0</v>
      </c>
      <c r="J458" s="299">
        <v>0</v>
      </c>
      <c r="K458" s="300">
        <v>0</v>
      </c>
      <c r="L458" s="301">
        <v>0</v>
      </c>
      <c r="M458" s="299">
        <v>0</v>
      </c>
      <c r="N458" s="299">
        <v>0</v>
      </c>
      <c r="O458" s="299">
        <v>0</v>
      </c>
      <c r="P458" s="299">
        <v>0</v>
      </c>
      <c r="Q458" s="299">
        <v>0</v>
      </c>
      <c r="R458" s="299">
        <v>0</v>
      </c>
      <c r="S458" s="299">
        <v>0</v>
      </c>
      <c r="T458" s="299">
        <v>0</v>
      </c>
      <c r="U458" s="302">
        <v>0</v>
      </c>
      <c r="V458" s="301">
        <v>0</v>
      </c>
      <c r="W458" s="299">
        <v>0</v>
      </c>
      <c r="X458" s="299">
        <v>0</v>
      </c>
      <c r="Y458" s="299">
        <v>0</v>
      </c>
      <c r="Z458" s="302">
        <v>0</v>
      </c>
      <c r="AA458" s="303">
        <v>0</v>
      </c>
      <c r="AB458" s="303">
        <v>0</v>
      </c>
      <c r="AC458" s="304">
        <v>0</v>
      </c>
      <c r="AD458" s="303">
        <v>0</v>
      </c>
      <c r="AE458" s="303">
        <v>0</v>
      </c>
      <c r="AF458" s="305">
        <v>0</v>
      </c>
    </row>
    <row r="459" spans="1:32" x14ac:dyDescent="0.35">
      <c r="A459" s="322">
        <v>4168</v>
      </c>
      <c r="B459" s="323">
        <v>7</v>
      </c>
      <c r="C459" s="324" t="s">
        <v>83</v>
      </c>
      <c r="D459" s="108">
        <v>7</v>
      </c>
      <c r="E459" s="299">
        <v>91</v>
      </c>
      <c r="F459" s="299">
        <v>91</v>
      </c>
      <c r="G459" s="299">
        <v>0</v>
      </c>
      <c r="H459" s="299">
        <v>0</v>
      </c>
      <c r="I459" s="299">
        <v>0</v>
      </c>
      <c r="J459" s="299">
        <v>0</v>
      </c>
      <c r="K459" s="300">
        <v>0</v>
      </c>
      <c r="L459" s="301">
        <v>0</v>
      </c>
      <c r="M459" s="299">
        <v>0</v>
      </c>
      <c r="N459" s="299">
        <v>0</v>
      </c>
      <c r="O459" s="299">
        <v>0</v>
      </c>
      <c r="P459" s="299">
        <v>0</v>
      </c>
      <c r="Q459" s="299">
        <v>0</v>
      </c>
      <c r="R459" s="299">
        <v>0</v>
      </c>
      <c r="S459" s="299">
        <v>0</v>
      </c>
      <c r="T459" s="299">
        <v>0</v>
      </c>
      <c r="U459" s="302">
        <v>0</v>
      </c>
      <c r="V459" s="301">
        <v>0</v>
      </c>
      <c r="W459" s="299">
        <v>0</v>
      </c>
      <c r="X459" s="299">
        <v>0</v>
      </c>
      <c r="Y459" s="299">
        <v>0</v>
      </c>
      <c r="Z459" s="302">
        <v>0</v>
      </c>
      <c r="AA459" s="303">
        <v>0</v>
      </c>
      <c r="AB459" s="303">
        <v>0</v>
      </c>
      <c r="AC459" s="304">
        <v>0</v>
      </c>
      <c r="AD459" s="303">
        <v>0</v>
      </c>
      <c r="AE459" s="303">
        <v>0</v>
      </c>
      <c r="AF459" s="305">
        <v>0</v>
      </c>
    </row>
    <row r="460" spans="1:32" x14ac:dyDescent="0.35">
      <c r="A460" s="322">
        <v>4169</v>
      </c>
      <c r="B460" s="323">
        <v>7</v>
      </c>
      <c r="C460" s="324" t="s">
        <v>1055</v>
      </c>
      <c r="D460" s="108">
        <v>7</v>
      </c>
      <c r="E460" s="299">
        <v>316</v>
      </c>
      <c r="F460" s="299">
        <v>328</v>
      </c>
      <c r="G460" s="299">
        <v>0</v>
      </c>
      <c r="H460" s="299">
        <v>0</v>
      </c>
      <c r="I460" s="299">
        <v>0</v>
      </c>
      <c r="J460" s="299">
        <v>0</v>
      </c>
      <c r="K460" s="300">
        <v>0</v>
      </c>
      <c r="L460" s="301">
        <v>108242.01823326424</v>
      </c>
      <c r="M460" s="299">
        <v>15768</v>
      </c>
      <c r="N460" s="299">
        <v>0</v>
      </c>
      <c r="O460" s="299">
        <v>0</v>
      </c>
      <c r="P460" s="299">
        <v>0</v>
      </c>
      <c r="Q460" s="299">
        <v>1584</v>
      </c>
      <c r="R460" s="299">
        <v>5136.0304469306693</v>
      </c>
      <c r="S460" s="299">
        <v>691.58256230374195</v>
      </c>
      <c r="T460" s="299">
        <v>222.4472006637331</v>
      </c>
      <c r="U460" s="302">
        <v>131644.07844316241</v>
      </c>
      <c r="V460" s="301">
        <v>0</v>
      </c>
      <c r="W460" s="299">
        <v>0</v>
      </c>
      <c r="X460" s="299">
        <v>0</v>
      </c>
      <c r="Y460" s="299">
        <v>0</v>
      </c>
      <c r="Z460" s="302">
        <v>0</v>
      </c>
      <c r="AA460" s="303">
        <v>131644.07844316241</v>
      </c>
      <c r="AB460" s="303">
        <v>0</v>
      </c>
      <c r="AC460" s="304">
        <v>131644.07844316241</v>
      </c>
      <c r="AD460" s="303">
        <v>416.59518494671647</v>
      </c>
      <c r="AE460" s="303">
        <v>0</v>
      </c>
      <c r="AF460" s="305">
        <v>416.59518494671647</v>
      </c>
    </row>
    <row r="461" spans="1:32" x14ac:dyDescent="0.35">
      <c r="A461" s="322">
        <v>4170</v>
      </c>
      <c r="B461" s="323">
        <v>7</v>
      </c>
      <c r="C461" s="324" t="s">
        <v>1056</v>
      </c>
      <c r="D461" s="108">
        <v>7</v>
      </c>
      <c r="E461" s="299">
        <v>2069</v>
      </c>
      <c r="F461" s="299">
        <v>2259.6</v>
      </c>
      <c r="G461" s="299">
        <v>0</v>
      </c>
      <c r="H461" s="299">
        <v>0</v>
      </c>
      <c r="I461" s="299">
        <v>0</v>
      </c>
      <c r="J461" s="299">
        <v>0</v>
      </c>
      <c r="K461" s="300">
        <v>0</v>
      </c>
      <c r="L461" s="301">
        <v>0</v>
      </c>
      <c r="M461" s="299">
        <v>0</v>
      </c>
      <c r="N461" s="299">
        <v>0</v>
      </c>
      <c r="O461" s="299">
        <v>0</v>
      </c>
      <c r="P461" s="299">
        <v>0</v>
      </c>
      <c r="Q461" s="299">
        <v>0</v>
      </c>
      <c r="R461" s="299">
        <v>0</v>
      </c>
      <c r="S461" s="299">
        <v>0</v>
      </c>
      <c r="T461" s="299">
        <v>0</v>
      </c>
      <c r="U461" s="302">
        <v>0</v>
      </c>
      <c r="V461" s="301">
        <v>0</v>
      </c>
      <c r="W461" s="299">
        <v>0</v>
      </c>
      <c r="X461" s="299">
        <v>0</v>
      </c>
      <c r="Y461" s="299">
        <v>0</v>
      </c>
      <c r="Z461" s="302">
        <v>0</v>
      </c>
      <c r="AA461" s="303">
        <v>0</v>
      </c>
      <c r="AB461" s="303">
        <v>0</v>
      </c>
      <c r="AC461" s="304">
        <v>0</v>
      </c>
      <c r="AD461" s="303">
        <v>0</v>
      </c>
      <c r="AE461" s="303">
        <v>0</v>
      </c>
      <c r="AF461" s="305">
        <v>0</v>
      </c>
    </row>
    <row r="462" spans="1:32" x14ac:dyDescent="0.35">
      <c r="A462" s="322">
        <v>4171</v>
      </c>
      <c r="B462" s="323">
        <v>7</v>
      </c>
      <c r="C462" s="324" t="s">
        <v>84</v>
      </c>
      <c r="D462" s="108">
        <v>7</v>
      </c>
      <c r="E462" s="299">
        <v>997</v>
      </c>
      <c r="F462" s="299">
        <v>1036.4000000000001</v>
      </c>
      <c r="G462" s="299">
        <v>0</v>
      </c>
      <c r="H462" s="299">
        <v>0</v>
      </c>
      <c r="I462" s="299">
        <v>0</v>
      </c>
      <c r="J462" s="299">
        <v>0</v>
      </c>
      <c r="K462" s="300">
        <v>0</v>
      </c>
      <c r="L462" s="301">
        <v>21720.994785832401</v>
      </c>
      <c r="M462" s="299">
        <v>3153.5999999998603</v>
      </c>
      <c r="N462" s="299">
        <v>0</v>
      </c>
      <c r="O462" s="299">
        <v>0</v>
      </c>
      <c r="P462" s="299">
        <v>0</v>
      </c>
      <c r="Q462" s="299">
        <v>316.8</v>
      </c>
      <c r="R462" s="299">
        <v>1027.2060893861387</v>
      </c>
      <c r="S462" s="299">
        <v>138.31651246074838</v>
      </c>
      <c r="T462" s="299">
        <v>44.489440132746616</v>
      </c>
      <c r="U462" s="302">
        <v>26401.406827811894</v>
      </c>
      <c r="V462" s="301">
        <v>0</v>
      </c>
      <c r="W462" s="299">
        <v>0</v>
      </c>
      <c r="X462" s="299">
        <v>0</v>
      </c>
      <c r="Y462" s="299">
        <v>0</v>
      </c>
      <c r="Z462" s="302">
        <v>0</v>
      </c>
      <c r="AA462" s="303">
        <v>26401.406827811894</v>
      </c>
      <c r="AB462" s="303">
        <v>0</v>
      </c>
      <c r="AC462" s="304">
        <v>26401.406827811894</v>
      </c>
      <c r="AD462" s="303">
        <v>26.480849375939712</v>
      </c>
      <c r="AE462" s="303">
        <v>0</v>
      </c>
      <c r="AF462" s="305">
        <v>26.480849375939712</v>
      </c>
    </row>
    <row r="463" spans="1:32" x14ac:dyDescent="0.35">
      <c r="A463" s="322">
        <v>4172</v>
      </c>
      <c r="B463" s="323">
        <v>7</v>
      </c>
      <c r="C463" s="324" t="s">
        <v>85</v>
      </c>
      <c r="D463" s="108">
        <v>7</v>
      </c>
      <c r="E463" s="299">
        <v>43</v>
      </c>
      <c r="F463" s="299">
        <v>43</v>
      </c>
      <c r="G463" s="299">
        <v>0</v>
      </c>
      <c r="H463" s="299">
        <v>0</v>
      </c>
      <c r="I463" s="299">
        <v>0</v>
      </c>
      <c r="J463" s="299">
        <v>0</v>
      </c>
      <c r="K463" s="300">
        <v>0</v>
      </c>
      <c r="L463" s="301">
        <v>0</v>
      </c>
      <c r="M463" s="299">
        <v>0</v>
      </c>
      <c r="N463" s="299">
        <v>0</v>
      </c>
      <c r="O463" s="299">
        <v>0</v>
      </c>
      <c r="P463" s="299">
        <v>0</v>
      </c>
      <c r="Q463" s="299">
        <v>0</v>
      </c>
      <c r="R463" s="299">
        <v>0</v>
      </c>
      <c r="S463" s="299">
        <v>0</v>
      </c>
      <c r="T463" s="299">
        <v>0</v>
      </c>
      <c r="U463" s="302">
        <v>0</v>
      </c>
      <c r="V463" s="301">
        <v>0</v>
      </c>
      <c r="W463" s="299">
        <v>0</v>
      </c>
      <c r="X463" s="299">
        <v>0</v>
      </c>
      <c r="Y463" s="299">
        <v>0</v>
      </c>
      <c r="Z463" s="302">
        <v>0</v>
      </c>
      <c r="AA463" s="303">
        <v>0</v>
      </c>
      <c r="AB463" s="303">
        <v>0</v>
      </c>
      <c r="AC463" s="304">
        <v>0</v>
      </c>
      <c r="AD463" s="303">
        <v>0</v>
      </c>
      <c r="AE463" s="303">
        <v>0</v>
      </c>
      <c r="AF463" s="305">
        <v>0</v>
      </c>
    </row>
    <row r="464" spans="1:32" x14ac:dyDescent="0.35">
      <c r="A464" s="322">
        <v>4177</v>
      </c>
      <c r="B464" s="323">
        <v>7</v>
      </c>
      <c r="C464" s="324" t="s">
        <v>86</v>
      </c>
      <c r="D464" s="108">
        <v>7</v>
      </c>
      <c r="E464" s="299">
        <v>43</v>
      </c>
      <c r="F464" s="299">
        <v>46.600000000000009</v>
      </c>
      <c r="G464" s="299">
        <v>0</v>
      </c>
      <c r="H464" s="299">
        <v>0</v>
      </c>
      <c r="I464" s="299">
        <v>0</v>
      </c>
      <c r="J464" s="299">
        <v>0</v>
      </c>
      <c r="K464" s="300">
        <v>0</v>
      </c>
      <c r="L464" s="301">
        <v>0</v>
      </c>
      <c r="M464" s="299">
        <v>0</v>
      </c>
      <c r="N464" s="299">
        <v>0</v>
      </c>
      <c r="O464" s="299">
        <v>0</v>
      </c>
      <c r="P464" s="299">
        <v>0</v>
      </c>
      <c r="Q464" s="299">
        <v>0</v>
      </c>
      <c r="R464" s="299">
        <v>0</v>
      </c>
      <c r="S464" s="299">
        <v>0</v>
      </c>
      <c r="T464" s="299">
        <v>0</v>
      </c>
      <c r="U464" s="302">
        <v>0</v>
      </c>
      <c r="V464" s="301">
        <v>0</v>
      </c>
      <c r="W464" s="299">
        <v>0</v>
      </c>
      <c r="X464" s="299">
        <v>0</v>
      </c>
      <c r="Y464" s="299">
        <v>0</v>
      </c>
      <c r="Z464" s="302">
        <v>0</v>
      </c>
      <c r="AA464" s="303">
        <v>0</v>
      </c>
      <c r="AB464" s="303">
        <v>0</v>
      </c>
      <c r="AC464" s="304">
        <v>0</v>
      </c>
      <c r="AD464" s="303">
        <v>0</v>
      </c>
      <c r="AE464" s="303">
        <v>0</v>
      </c>
      <c r="AF464" s="305">
        <v>0</v>
      </c>
    </row>
    <row r="465" spans="1:32" x14ac:dyDescent="0.35">
      <c r="A465" s="322">
        <v>4178</v>
      </c>
      <c r="B465" s="323">
        <v>7</v>
      </c>
      <c r="C465" s="324" t="s">
        <v>87</v>
      </c>
      <c r="D465" s="108">
        <v>7</v>
      </c>
      <c r="E465" s="299">
        <v>150</v>
      </c>
      <c r="F465" s="299">
        <v>180</v>
      </c>
      <c r="G465" s="299">
        <v>0</v>
      </c>
      <c r="H465" s="299">
        <v>0</v>
      </c>
      <c r="I465" s="299">
        <v>0</v>
      </c>
      <c r="J465" s="299">
        <v>0</v>
      </c>
      <c r="K465" s="300">
        <v>0</v>
      </c>
      <c r="L465" s="301">
        <v>0</v>
      </c>
      <c r="M465" s="299">
        <v>0</v>
      </c>
      <c r="N465" s="299">
        <v>0</v>
      </c>
      <c r="O465" s="299">
        <v>0</v>
      </c>
      <c r="P465" s="299">
        <v>0</v>
      </c>
      <c r="Q465" s="299">
        <v>0</v>
      </c>
      <c r="R465" s="299">
        <v>0</v>
      </c>
      <c r="S465" s="299">
        <v>0</v>
      </c>
      <c r="T465" s="299">
        <v>0</v>
      </c>
      <c r="U465" s="302">
        <v>0</v>
      </c>
      <c r="V465" s="301">
        <v>0</v>
      </c>
      <c r="W465" s="299">
        <v>0</v>
      </c>
      <c r="X465" s="299">
        <v>0</v>
      </c>
      <c r="Y465" s="299">
        <v>0</v>
      </c>
      <c r="Z465" s="302">
        <v>0</v>
      </c>
      <c r="AA465" s="303">
        <v>0</v>
      </c>
      <c r="AB465" s="303">
        <v>0</v>
      </c>
      <c r="AC465" s="304">
        <v>0</v>
      </c>
      <c r="AD465" s="303">
        <v>0</v>
      </c>
      <c r="AE465" s="303">
        <v>0</v>
      </c>
      <c r="AF465" s="305">
        <v>0</v>
      </c>
    </row>
    <row r="466" spans="1:32" x14ac:dyDescent="0.35">
      <c r="A466" s="322">
        <v>4181</v>
      </c>
      <c r="B466" s="323">
        <v>7</v>
      </c>
      <c r="C466" s="324" t="s">
        <v>88</v>
      </c>
      <c r="D466" s="108">
        <v>7</v>
      </c>
      <c r="E466" s="299">
        <v>1540</v>
      </c>
      <c r="F466" s="299">
        <v>1643</v>
      </c>
      <c r="G466" s="299">
        <v>0</v>
      </c>
      <c r="H466" s="299">
        <v>0</v>
      </c>
      <c r="I466" s="299">
        <v>0</v>
      </c>
      <c r="J466" s="299">
        <v>0</v>
      </c>
      <c r="K466" s="300">
        <v>0</v>
      </c>
      <c r="L466" s="301">
        <v>213128.34607807099</v>
      </c>
      <c r="M466" s="299">
        <v>30537.35999999987</v>
      </c>
      <c r="N466" s="299">
        <v>0</v>
      </c>
      <c r="O466" s="299">
        <v>0</v>
      </c>
      <c r="P466" s="299">
        <v>0</v>
      </c>
      <c r="Q466" s="299">
        <v>3067.68</v>
      </c>
      <c r="R466" s="299">
        <v>9946.7789655557499</v>
      </c>
      <c r="S466" s="299">
        <v>1339.36489566158</v>
      </c>
      <c r="T466" s="299">
        <v>430.80607861876302</v>
      </c>
      <c r="U466" s="302">
        <v>258450.33601790696</v>
      </c>
      <c r="V466" s="301">
        <v>0</v>
      </c>
      <c r="W466" s="299">
        <v>0</v>
      </c>
      <c r="X466" s="299">
        <v>0</v>
      </c>
      <c r="Y466" s="299">
        <v>0</v>
      </c>
      <c r="Z466" s="302">
        <v>0</v>
      </c>
      <c r="AA466" s="303">
        <v>258450.33601790696</v>
      </c>
      <c r="AB466" s="303">
        <v>0</v>
      </c>
      <c r="AC466" s="304">
        <v>258450.33601790696</v>
      </c>
      <c r="AD466" s="303">
        <v>167.8248935181214</v>
      </c>
      <c r="AE466" s="303">
        <v>0</v>
      </c>
      <c r="AF466" s="305">
        <v>167.8248935181214</v>
      </c>
    </row>
    <row r="467" spans="1:32" x14ac:dyDescent="0.35">
      <c r="A467" s="322">
        <v>4183</v>
      </c>
      <c r="B467" s="323">
        <v>7</v>
      </c>
      <c r="C467" s="324" t="s">
        <v>89</v>
      </c>
      <c r="D467" s="108">
        <v>7</v>
      </c>
      <c r="E467" s="299">
        <v>381</v>
      </c>
      <c r="F467" s="299">
        <v>457.2</v>
      </c>
      <c r="G467" s="299">
        <v>0</v>
      </c>
      <c r="H467" s="299">
        <v>0</v>
      </c>
      <c r="I467" s="299">
        <v>0</v>
      </c>
      <c r="J467" s="299">
        <v>0</v>
      </c>
      <c r="K467" s="300">
        <v>0</v>
      </c>
      <c r="L467" s="301">
        <v>0</v>
      </c>
      <c r="M467" s="299">
        <v>0</v>
      </c>
      <c r="N467" s="299">
        <v>0</v>
      </c>
      <c r="O467" s="299">
        <v>0</v>
      </c>
      <c r="P467" s="299">
        <v>0</v>
      </c>
      <c r="Q467" s="299">
        <v>0</v>
      </c>
      <c r="R467" s="299">
        <v>0</v>
      </c>
      <c r="S467" s="299">
        <v>0</v>
      </c>
      <c r="T467" s="299">
        <v>0</v>
      </c>
      <c r="U467" s="302">
        <v>0</v>
      </c>
      <c r="V467" s="301">
        <v>0</v>
      </c>
      <c r="W467" s="299">
        <v>0</v>
      </c>
      <c r="X467" s="299">
        <v>0</v>
      </c>
      <c r="Y467" s="299">
        <v>0</v>
      </c>
      <c r="Z467" s="302">
        <v>0</v>
      </c>
      <c r="AA467" s="303">
        <v>0</v>
      </c>
      <c r="AB467" s="303">
        <v>0</v>
      </c>
      <c r="AC467" s="304">
        <v>0</v>
      </c>
      <c r="AD467" s="303">
        <v>0</v>
      </c>
      <c r="AE467" s="303">
        <v>0</v>
      </c>
      <c r="AF467" s="305">
        <v>0</v>
      </c>
    </row>
    <row r="468" spans="1:32" x14ac:dyDescent="0.35">
      <c r="A468" s="322">
        <v>4184</v>
      </c>
      <c r="B468" s="323">
        <v>7</v>
      </c>
      <c r="C468" s="324" t="s">
        <v>90</v>
      </c>
      <c r="D468" s="108">
        <v>7</v>
      </c>
      <c r="E468" s="299">
        <v>735</v>
      </c>
      <c r="F468" s="299">
        <v>742.4</v>
      </c>
      <c r="G468" s="299">
        <v>0</v>
      </c>
      <c r="H468" s="299">
        <v>0</v>
      </c>
      <c r="I468" s="299">
        <v>0</v>
      </c>
      <c r="J468" s="299">
        <v>0</v>
      </c>
      <c r="K468" s="300">
        <v>0</v>
      </c>
      <c r="L468" s="301">
        <v>0</v>
      </c>
      <c r="M468" s="299">
        <v>0</v>
      </c>
      <c r="N468" s="299">
        <v>0</v>
      </c>
      <c r="O468" s="299">
        <v>0</v>
      </c>
      <c r="P468" s="299">
        <v>0</v>
      </c>
      <c r="Q468" s="299">
        <v>0</v>
      </c>
      <c r="R468" s="299">
        <v>0</v>
      </c>
      <c r="S468" s="299">
        <v>0</v>
      </c>
      <c r="T468" s="299">
        <v>0</v>
      </c>
      <c r="U468" s="302">
        <v>0</v>
      </c>
      <c r="V468" s="301">
        <v>0</v>
      </c>
      <c r="W468" s="299">
        <v>0</v>
      </c>
      <c r="X468" s="299">
        <v>0</v>
      </c>
      <c r="Y468" s="299">
        <v>0</v>
      </c>
      <c r="Z468" s="302">
        <v>0</v>
      </c>
      <c r="AA468" s="303">
        <v>0</v>
      </c>
      <c r="AB468" s="303">
        <v>0</v>
      </c>
      <c r="AC468" s="304">
        <v>0</v>
      </c>
      <c r="AD468" s="303">
        <v>0</v>
      </c>
      <c r="AE468" s="303">
        <v>0</v>
      </c>
      <c r="AF468" s="305">
        <v>0</v>
      </c>
    </row>
    <row r="469" spans="1:32" x14ac:dyDescent="0.35">
      <c r="A469" s="322">
        <v>4185</v>
      </c>
      <c r="B469" s="323">
        <v>7</v>
      </c>
      <c r="C469" s="324" t="s">
        <v>91</v>
      </c>
      <c r="D469" s="108">
        <v>7</v>
      </c>
      <c r="E469" s="299">
        <v>966</v>
      </c>
      <c r="F469" s="299">
        <v>1006.2</v>
      </c>
      <c r="G469" s="299">
        <v>0</v>
      </c>
      <c r="H469" s="299">
        <v>0</v>
      </c>
      <c r="I469" s="299">
        <v>0</v>
      </c>
      <c r="J469" s="299">
        <v>0</v>
      </c>
      <c r="K469" s="300">
        <v>0</v>
      </c>
      <c r="L469" s="301">
        <v>0</v>
      </c>
      <c r="M469" s="299">
        <v>0</v>
      </c>
      <c r="N469" s="299">
        <v>0</v>
      </c>
      <c r="O469" s="299">
        <v>0</v>
      </c>
      <c r="P469" s="299">
        <v>0</v>
      </c>
      <c r="Q469" s="299">
        <v>0</v>
      </c>
      <c r="R469" s="299">
        <v>0</v>
      </c>
      <c r="S469" s="299">
        <v>0</v>
      </c>
      <c r="T469" s="299">
        <v>0</v>
      </c>
      <c r="U469" s="302">
        <v>0</v>
      </c>
      <c r="V469" s="301">
        <v>0</v>
      </c>
      <c r="W469" s="299">
        <v>0</v>
      </c>
      <c r="X469" s="299">
        <v>0</v>
      </c>
      <c r="Y469" s="299">
        <v>0</v>
      </c>
      <c r="Z469" s="302">
        <v>0</v>
      </c>
      <c r="AA469" s="303">
        <v>0</v>
      </c>
      <c r="AB469" s="303">
        <v>0</v>
      </c>
      <c r="AC469" s="304">
        <v>0</v>
      </c>
      <c r="AD469" s="303">
        <v>0</v>
      </c>
      <c r="AE469" s="303">
        <v>0</v>
      </c>
      <c r="AF469" s="305">
        <v>0</v>
      </c>
    </row>
    <row r="470" spans="1:32" x14ac:dyDescent="0.35">
      <c r="A470" s="322">
        <v>4186</v>
      </c>
      <c r="B470" s="323">
        <v>7</v>
      </c>
      <c r="C470" s="324" t="s">
        <v>92</v>
      </c>
      <c r="D470" s="108">
        <v>7</v>
      </c>
      <c r="E470" s="299">
        <v>454</v>
      </c>
      <c r="F470" s="299">
        <v>473.59999999999997</v>
      </c>
      <c r="G470" s="299">
        <v>0</v>
      </c>
      <c r="H470" s="299">
        <v>0</v>
      </c>
      <c r="I470" s="299">
        <v>0</v>
      </c>
      <c r="J470" s="299">
        <v>0</v>
      </c>
      <c r="K470" s="300">
        <v>0</v>
      </c>
      <c r="L470" s="301">
        <v>0</v>
      </c>
      <c r="M470" s="299">
        <v>0</v>
      </c>
      <c r="N470" s="299">
        <v>0</v>
      </c>
      <c r="O470" s="299">
        <v>0</v>
      </c>
      <c r="P470" s="299">
        <v>0</v>
      </c>
      <c r="Q470" s="299">
        <v>0</v>
      </c>
      <c r="R470" s="299">
        <v>0</v>
      </c>
      <c r="S470" s="299">
        <v>0</v>
      </c>
      <c r="T470" s="299">
        <v>0</v>
      </c>
      <c r="U470" s="302">
        <v>0</v>
      </c>
      <c r="V470" s="301">
        <v>0</v>
      </c>
      <c r="W470" s="299">
        <v>0</v>
      </c>
      <c r="X470" s="299">
        <v>0</v>
      </c>
      <c r="Y470" s="299">
        <v>0</v>
      </c>
      <c r="Z470" s="302">
        <v>0</v>
      </c>
      <c r="AA470" s="303">
        <v>0</v>
      </c>
      <c r="AB470" s="303">
        <v>0</v>
      </c>
      <c r="AC470" s="304">
        <v>0</v>
      </c>
      <c r="AD470" s="303">
        <v>0</v>
      </c>
      <c r="AE470" s="303">
        <v>0</v>
      </c>
      <c r="AF470" s="305">
        <v>0</v>
      </c>
    </row>
    <row r="471" spans="1:32" x14ac:dyDescent="0.35">
      <c r="A471" s="322">
        <v>4187</v>
      </c>
      <c r="B471" s="323">
        <v>7</v>
      </c>
      <c r="C471" s="324" t="s">
        <v>560</v>
      </c>
      <c r="D471" s="108">
        <v>7</v>
      </c>
      <c r="E471" s="299">
        <v>0</v>
      </c>
      <c r="F471" s="299">
        <v>0</v>
      </c>
      <c r="G471" s="299">
        <v>0</v>
      </c>
      <c r="H471" s="299">
        <v>0</v>
      </c>
      <c r="I471" s="299">
        <v>0</v>
      </c>
      <c r="J471" s="299">
        <v>0</v>
      </c>
      <c r="K471" s="300">
        <v>0</v>
      </c>
      <c r="L471" s="301">
        <v>0</v>
      </c>
      <c r="M471" s="299">
        <v>0</v>
      </c>
      <c r="N471" s="299">
        <v>0</v>
      </c>
      <c r="O471" s="299">
        <v>0</v>
      </c>
      <c r="P471" s="299">
        <v>0</v>
      </c>
      <c r="Q471" s="299">
        <v>0</v>
      </c>
      <c r="R471" s="299">
        <v>0</v>
      </c>
      <c r="S471" s="299">
        <v>0</v>
      </c>
      <c r="T471" s="299">
        <v>0</v>
      </c>
      <c r="U471" s="302">
        <v>0</v>
      </c>
      <c r="V471" s="301">
        <v>0</v>
      </c>
      <c r="W471" s="299">
        <v>0</v>
      </c>
      <c r="X471" s="299">
        <v>0</v>
      </c>
      <c r="Y471" s="299">
        <v>0</v>
      </c>
      <c r="Z471" s="302">
        <v>0</v>
      </c>
      <c r="AA471" s="303">
        <v>0</v>
      </c>
      <c r="AB471" s="303">
        <v>0</v>
      </c>
      <c r="AC471" s="304">
        <v>0</v>
      </c>
      <c r="AD471" s="303">
        <v>0</v>
      </c>
      <c r="AE471" s="303">
        <v>0</v>
      </c>
      <c r="AF471" s="305">
        <v>0</v>
      </c>
    </row>
    <row r="472" spans="1:32" x14ac:dyDescent="0.35">
      <c r="A472" s="322">
        <v>4188</v>
      </c>
      <c r="B472" s="323">
        <v>7</v>
      </c>
      <c r="C472" s="324" t="s">
        <v>93</v>
      </c>
      <c r="D472" s="108">
        <v>7</v>
      </c>
      <c r="E472" s="299">
        <v>719</v>
      </c>
      <c r="F472" s="299">
        <v>747.80000000000007</v>
      </c>
      <c r="G472" s="299">
        <v>0</v>
      </c>
      <c r="H472" s="299">
        <v>0</v>
      </c>
      <c r="I472" s="299">
        <v>0</v>
      </c>
      <c r="J472" s="299">
        <v>0</v>
      </c>
      <c r="K472" s="300">
        <v>0</v>
      </c>
      <c r="L472" s="301">
        <v>0</v>
      </c>
      <c r="M472" s="299">
        <v>0</v>
      </c>
      <c r="N472" s="299">
        <v>0</v>
      </c>
      <c r="O472" s="299">
        <v>0</v>
      </c>
      <c r="P472" s="299">
        <v>0</v>
      </c>
      <c r="Q472" s="299">
        <v>0</v>
      </c>
      <c r="R472" s="299">
        <v>0</v>
      </c>
      <c r="S472" s="299">
        <v>0</v>
      </c>
      <c r="T472" s="299">
        <v>0</v>
      </c>
      <c r="U472" s="302">
        <v>0</v>
      </c>
      <c r="V472" s="301">
        <v>0</v>
      </c>
      <c r="W472" s="299">
        <v>0</v>
      </c>
      <c r="X472" s="299">
        <v>0</v>
      </c>
      <c r="Y472" s="299">
        <v>0</v>
      </c>
      <c r="Z472" s="302">
        <v>0</v>
      </c>
      <c r="AA472" s="303">
        <v>0</v>
      </c>
      <c r="AB472" s="303">
        <v>0</v>
      </c>
      <c r="AC472" s="304">
        <v>0</v>
      </c>
      <c r="AD472" s="303">
        <v>0</v>
      </c>
      <c r="AE472" s="303">
        <v>0</v>
      </c>
      <c r="AF472" s="305">
        <v>0</v>
      </c>
    </row>
    <row r="473" spans="1:32" x14ac:dyDescent="0.35">
      <c r="A473" s="322">
        <v>4189</v>
      </c>
      <c r="B473" s="323">
        <v>7</v>
      </c>
      <c r="C473" s="324" t="s">
        <v>94</v>
      </c>
      <c r="D473" s="108">
        <v>7</v>
      </c>
      <c r="E473" s="299">
        <v>187</v>
      </c>
      <c r="F473" s="299">
        <v>187</v>
      </c>
      <c r="G473" s="299">
        <v>0</v>
      </c>
      <c r="H473" s="299">
        <v>0</v>
      </c>
      <c r="I473" s="299">
        <v>0</v>
      </c>
      <c r="J473" s="299">
        <v>0</v>
      </c>
      <c r="K473" s="300">
        <v>0</v>
      </c>
      <c r="L473" s="301">
        <v>0</v>
      </c>
      <c r="M473" s="299">
        <v>0</v>
      </c>
      <c r="N473" s="299">
        <v>0</v>
      </c>
      <c r="O473" s="299">
        <v>0</v>
      </c>
      <c r="P473" s="299">
        <v>0</v>
      </c>
      <c r="Q473" s="299">
        <v>0</v>
      </c>
      <c r="R473" s="299">
        <v>0</v>
      </c>
      <c r="S473" s="299">
        <v>0</v>
      </c>
      <c r="T473" s="299">
        <v>0</v>
      </c>
      <c r="U473" s="302">
        <v>0</v>
      </c>
      <c r="V473" s="301">
        <v>0</v>
      </c>
      <c r="W473" s="299">
        <v>0</v>
      </c>
      <c r="X473" s="299">
        <v>0</v>
      </c>
      <c r="Y473" s="299">
        <v>0</v>
      </c>
      <c r="Z473" s="302">
        <v>0</v>
      </c>
      <c r="AA473" s="303">
        <v>0</v>
      </c>
      <c r="AB473" s="303">
        <v>0</v>
      </c>
      <c r="AC473" s="304">
        <v>0</v>
      </c>
      <c r="AD473" s="303">
        <v>0</v>
      </c>
      <c r="AE473" s="303">
        <v>0</v>
      </c>
      <c r="AF473" s="305">
        <v>0</v>
      </c>
    </row>
    <row r="474" spans="1:32" x14ac:dyDescent="0.35">
      <c r="A474" s="322">
        <v>4190</v>
      </c>
      <c r="B474" s="323">
        <v>7</v>
      </c>
      <c r="C474" s="324" t="s">
        <v>95</v>
      </c>
      <c r="D474" s="108">
        <v>7</v>
      </c>
      <c r="E474" s="299">
        <v>0</v>
      </c>
      <c r="F474" s="299">
        <v>0</v>
      </c>
      <c r="G474" s="299">
        <v>0</v>
      </c>
      <c r="H474" s="299">
        <v>0</v>
      </c>
      <c r="I474" s="299">
        <v>0</v>
      </c>
      <c r="J474" s="299">
        <v>0</v>
      </c>
      <c r="K474" s="300">
        <v>0</v>
      </c>
      <c r="L474" s="301">
        <v>0</v>
      </c>
      <c r="M474" s="299">
        <v>0</v>
      </c>
      <c r="N474" s="299">
        <v>0</v>
      </c>
      <c r="O474" s="299">
        <v>0</v>
      </c>
      <c r="P474" s="299">
        <v>0</v>
      </c>
      <c r="Q474" s="299">
        <v>0</v>
      </c>
      <c r="R474" s="299">
        <v>0</v>
      </c>
      <c r="S474" s="299">
        <v>0</v>
      </c>
      <c r="T474" s="299">
        <v>0</v>
      </c>
      <c r="U474" s="302">
        <v>0</v>
      </c>
      <c r="V474" s="301">
        <v>0</v>
      </c>
      <c r="W474" s="299">
        <v>0</v>
      </c>
      <c r="X474" s="299">
        <v>0</v>
      </c>
      <c r="Y474" s="299">
        <v>0</v>
      </c>
      <c r="Z474" s="302">
        <v>0</v>
      </c>
      <c r="AA474" s="303">
        <v>0</v>
      </c>
      <c r="AB474" s="303">
        <v>0</v>
      </c>
      <c r="AC474" s="304">
        <v>0</v>
      </c>
      <c r="AD474" s="303">
        <v>0</v>
      </c>
      <c r="AE474" s="303">
        <v>0</v>
      </c>
      <c r="AF474" s="305">
        <v>0</v>
      </c>
    </row>
    <row r="475" spans="1:32" x14ac:dyDescent="0.35">
      <c r="A475" s="322">
        <v>4191</v>
      </c>
      <c r="B475" s="323">
        <v>7</v>
      </c>
      <c r="C475" s="324" t="s">
        <v>96</v>
      </c>
      <c r="D475" s="108">
        <v>7</v>
      </c>
      <c r="E475" s="299">
        <v>804</v>
      </c>
      <c r="F475" s="299">
        <v>825.59999999999991</v>
      </c>
      <c r="G475" s="299">
        <v>0</v>
      </c>
      <c r="H475" s="299">
        <v>0</v>
      </c>
      <c r="I475" s="299">
        <v>0</v>
      </c>
      <c r="J475" s="299">
        <v>0</v>
      </c>
      <c r="K475" s="300">
        <v>0</v>
      </c>
      <c r="L475" s="301">
        <v>0</v>
      </c>
      <c r="M475" s="299">
        <v>0</v>
      </c>
      <c r="N475" s="299">
        <v>0</v>
      </c>
      <c r="O475" s="299">
        <v>0</v>
      </c>
      <c r="P475" s="299">
        <v>0</v>
      </c>
      <c r="Q475" s="299">
        <v>0</v>
      </c>
      <c r="R475" s="299">
        <v>0</v>
      </c>
      <c r="S475" s="299">
        <v>0</v>
      </c>
      <c r="T475" s="299">
        <v>0</v>
      </c>
      <c r="U475" s="302">
        <v>0</v>
      </c>
      <c r="V475" s="301">
        <v>0</v>
      </c>
      <c r="W475" s="299">
        <v>0</v>
      </c>
      <c r="X475" s="299">
        <v>0</v>
      </c>
      <c r="Y475" s="299">
        <v>0</v>
      </c>
      <c r="Z475" s="302">
        <v>0</v>
      </c>
      <c r="AA475" s="303">
        <v>0</v>
      </c>
      <c r="AB475" s="303">
        <v>0</v>
      </c>
      <c r="AC475" s="304">
        <v>0</v>
      </c>
      <c r="AD475" s="303">
        <v>0</v>
      </c>
      <c r="AE475" s="303">
        <v>0</v>
      </c>
      <c r="AF475" s="305">
        <v>0</v>
      </c>
    </row>
    <row r="476" spans="1:32" x14ac:dyDescent="0.35">
      <c r="A476" s="322">
        <v>4192</v>
      </c>
      <c r="B476" s="323">
        <v>7</v>
      </c>
      <c r="C476" s="324" t="s">
        <v>97</v>
      </c>
      <c r="D476" s="108">
        <v>7</v>
      </c>
      <c r="E476" s="299">
        <v>745</v>
      </c>
      <c r="F476" s="299">
        <v>773</v>
      </c>
      <c r="G476" s="299">
        <v>0</v>
      </c>
      <c r="H476" s="299">
        <v>0</v>
      </c>
      <c r="I476" s="299">
        <v>0</v>
      </c>
      <c r="J476" s="299">
        <v>0</v>
      </c>
      <c r="K476" s="300">
        <v>0</v>
      </c>
      <c r="L476" s="301">
        <v>0</v>
      </c>
      <c r="M476" s="299">
        <v>0</v>
      </c>
      <c r="N476" s="299">
        <v>0</v>
      </c>
      <c r="O476" s="299">
        <v>0</v>
      </c>
      <c r="P476" s="299">
        <v>0</v>
      </c>
      <c r="Q476" s="299">
        <v>0</v>
      </c>
      <c r="R476" s="299">
        <v>0</v>
      </c>
      <c r="S476" s="299">
        <v>0</v>
      </c>
      <c r="T476" s="299">
        <v>0</v>
      </c>
      <c r="U476" s="302">
        <v>0</v>
      </c>
      <c r="V476" s="301">
        <v>0</v>
      </c>
      <c r="W476" s="299">
        <v>0</v>
      </c>
      <c r="X476" s="299">
        <v>0</v>
      </c>
      <c r="Y476" s="299">
        <v>0</v>
      </c>
      <c r="Z476" s="302">
        <v>0</v>
      </c>
      <c r="AA476" s="303">
        <v>0</v>
      </c>
      <c r="AB476" s="303">
        <v>0</v>
      </c>
      <c r="AC476" s="304">
        <v>0</v>
      </c>
      <c r="AD476" s="303">
        <v>0</v>
      </c>
      <c r="AE476" s="303">
        <v>0</v>
      </c>
      <c r="AF476" s="305">
        <v>0</v>
      </c>
    </row>
    <row r="477" spans="1:32" x14ac:dyDescent="0.35">
      <c r="A477" s="322">
        <v>4193</v>
      </c>
      <c r="B477" s="323">
        <v>7</v>
      </c>
      <c r="C477" s="324" t="s">
        <v>563</v>
      </c>
      <c r="D477" s="108">
        <v>7</v>
      </c>
      <c r="E477" s="299">
        <v>297</v>
      </c>
      <c r="F477" s="299">
        <v>297</v>
      </c>
      <c r="G477" s="299">
        <v>0</v>
      </c>
      <c r="H477" s="299">
        <v>0</v>
      </c>
      <c r="I477" s="299">
        <v>0</v>
      </c>
      <c r="J477" s="299">
        <v>0</v>
      </c>
      <c r="K477" s="300">
        <v>0</v>
      </c>
      <c r="L477" s="301">
        <v>0</v>
      </c>
      <c r="M477" s="299">
        <v>0</v>
      </c>
      <c r="N477" s="299">
        <v>0</v>
      </c>
      <c r="O477" s="299">
        <v>0</v>
      </c>
      <c r="P477" s="299">
        <v>0</v>
      </c>
      <c r="Q477" s="299">
        <v>0</v>
      </c>
      <c r="R477" s="299">
        <v>0</v>
      </c>
      <c r="S477" s="299">
        <v>0</v>
      </c>
      <c r="T477" s="299">
        <v>0</v>
      </c>
      <c r="U477" s="302">
        <v>0</v>
      </c>
      <c r="V477" s="301">
        <v>0</v>
      </c>
      <c r="W477" s="299">
        <v>0</v>
      </c>
      <c r="X477" s="299">
        <v>0</v>
      </c>
      <c r="Y477" s="299">
        <v>0</v>
      </c>
      <c r="Z477" s="302">
        <v>0</v>
      </c>
      <c r="AA477" s="303">
        <v>0</v>
      </c>
      <c r="AB477" s="303">
        <v>0</v>
      </c>
      <c r="AC477" s="304">
        <v>0</v>
      </c>
      <c r="AD477" s="303">
        <v>0</v>
      </c>
      <c r="AE477" s="303">
        <v>0</v>
      </c>
      <c r="AF477" s="305">
        <v>0</v>
      </c>
    </row>
    <row r="478" spans="1:32" x14ac:dyDescent="0.35">
      <c r="A478" s="322">
        <v>4194</v>
      </c>
      <c r="B478" s="323">
        <v>7</v>
      </c>
      <c r="C478" s="324" t="s">
        <v>98</v>
      </c>
      <c r="D478" s="108">
        <v>7</v>
      </c>
      <c r="E478" s="299">
        <v>350</v>
      </c>
      <c r="F478" s="299">
        <v>363.2</v>
      </c>
      <c r="G478" s="299">
        <v>0</v>
      </c>
      <c r="H478" s="299">
        <v>0</v>
      </c>
      <c r="I478" s="299">
        <v>0</v>
      </c>
      <c r="J478" s="299">
        <v>0</v>
      </c>
      <c r="K478" s="300">
        <v>0</v>
      </c>
      <c r="L478" s="301">
        <v>0</v>
      </c>
      <c r="M478" s="299">
        <v>0</v>
      </c>
      <c r="N478" s="299">
        <v>0</v>
      </c>
      <c r="O478" s="299">
        <v>0</v>
      </c>
      <c r="P478" s="299">
        <v>0</v>
      </c>
      <c r="Q478" s="299">
        <v>0</v>
      </c>
      <c r="R478" s="299">
        <v>0</v>
      </c>
      <c r="S478" s="299">
        <v>0</v>
      </c>
      <c r="T478" s="299">
        <v>0</v>
      </c>
      <c r="U478" s="302">
        <v>0</v>
      </c>
      <c r="V478" s="301">
        <v>0</v>
      </c>
      <c r="W478" s="299">
        <v>0</v>
      </c>
      <c r="X478" s="299">
        <v>0</v>
      </c>
      <c r="Y478" s="299">
        <v>0</v>
      </c>
      <c r="Z478" s="302">
        <v>0</v>
      </c>
      <c r="AA478" s="303">
        <v>0</v>
      </c>
      <c r="AB478" s="303">
        <v>0</v>
      </c>
      <c r="AC478" s="304">
        <v>0</v>
      </c>
      <c r="AD478" s="303">
        <v>0</v>
      </c>
      <c r="AE478" s="303">
        <v>0</v>
      </c>
      <c r="AF478" s="305">
        <v>0</v>
      </c>
    </row>
    <row r="479" spans="1:32" x14ac:dyDescent="0.35">
      <c r="A479" s="322">
        <v>4195</v>
      </c>
      <c r="B479" s="323">
        <v>7</v>
      </c>
      <c r="C479" s="324" t="s">
        <v>936</v>
      </c>
      <c r="D479" s="108">
        <v>7</v>
      </c>
      <c r="E479" s="299">
        <v>25</v>
      </c>
      <c r="F479" s="299">
        <v>25</v>
      </c>
      <c r="G479" s="299">
        <v>0</v>
      </c>
      <c r="H479" s="299">
        <v>0</v>
      </c>
      <c r="I479" s="299">
        <v>0</v>
      </c>
      <c r="J479" s="299">
        <v>0</v>
      </c>
      <c r="K479" s="300">
        <v>0</v>
      </c>
      <c r="L479" s="301">
        <v>0</v>
      </c>
      <c r="M479" s="299">
        <v>0</v>
      </c>
      <c r="N479" s="299">
        <v>0</v>
      </c>
      <c r="O479" s="299">
        <v>0</v>
      </c>
      <c r="P479" s="299">
        <v>0</v>
      </c>
      <c r="Q479" s="299">
        <v>0</v>
      </c>
      <c r="R479" s="299">
        <v>0</v>
      </c>
      <c r="S479" s="299">
        <v>0</v>
      </c>
      <c r="T479" s="299">
        <v>0</v>
      </c>
      <c r="U479" s="302">
        <v>0</v>
      </c>
      <c r="V479" s="301">
        <v>0</v>
      </c>
      <c r="W479" s="299">
        <v>0</v>
      </c>
      <c r="X479" s="299">
        <v>0</v>
      </c>
      <c r="Y479" s="299">
        <v>0</v>
      </c>
      <c r="Z479" s="302">
        <v>0</v>
      </c>
      <c r="AA479" s="303">
        <v>0</v>
      </c>
      <c r="AB479" s="303">
        <v>0</v>
      </c>
      <c r="AC479" s="304">
        <v>0</v>
      </c>
      <c r="AD479" s="303">
        <v>0</v>
      </c>
      <c r="AE479" s="303">
        <v>0</v>
      </c>
      <c r="AF479" s="305">
        <v>0</v>
      </c>
    </row>
    <row r="480" spans="1:32" x14ac:dyDescent="0.35">
      <c r="A480" s="322">
        <v>4198</v>
      </c>
      <c r="B480" s="323">
        <v>7</v>
      </c>
      <c r="C480" s="324" t="s">
        <v>99</v>
      </c>
      <c r="D480" s="108">
        <v>7</v>
      </c>
      <c r="E480" s="299">
        <v>144</v>
      </c>
      <c r="F480" s="299">
        <v>144</v>
      </c>
      <c r="G480" s="299">
        <v>0</v>
      </c>
      <c r="H480" s="299">
        <v>0</v>
      </c>
      <c r="I480" s="299">
        <v>0</v>
      </c>
      <c r="J480" s="299">
        <v>0</v>
      </c>
      <c r="K480" s="300">
        <v>0</v>
      </c>
      <c r="L480" s="301">
        <v>0</v>
      </c>
      <c r="M480" s="299">
        <v>0</v>
      </c>
      <c r="N480" s="299">
        <v>0</v>
      </c>
      <c r="O480" s="299">
        <v>0</v>
      </c>
      <c r="P480" s="299">
        <v>0</v>
      </c>
      <c r="Q480" s="299">
        <v>0</v>
      </c>
      <c r="R480" s="299">
        <v>0</v>
      </c>
      <c r="S480" s="299">
        <v>0</v>
      </c>
      <c r="T480" s="299">
        <v>0</v>
      </c>
      <c r="U480" s="302">
        <v>0</v>
      </c>
      <c r="V480" s="301">
        <v>0</v>
      </c>
      <c r="W480" s="299">
        <v>0</v>
      </c>
      <c r="X480" s="299">
        <v>0</v>
      </c>
      <c r="Y480" s="299">
        <v>0</v>
      </c>
      <c r="Z480" s="302">
        <v>0</v>
      </c>
      <c r="AA480" s="303">
        <v>0</v>
      </c>
      <c r="AB480" s="303">
        <v>0</v>
      </c>
      <c r="AC480" s="304">
        <v>0</v>
      </c>
      <c r="AD480" s="303">
        <v>0</v>
      </c>
      <c r="AE480" s="303">
        <v>0</v>
      </c>
      <c r="AF480" s="305">
        <v>0</v>
      </c>
    </row>
    <row r="481" spans="1:32" x14ac:dyDescent="0.35">
      <c r="A481" s="322">
        <v>4199</v>
      </c>
      <c r="B481" s="323">
        <v>7</v>
      </c>
      <c r="C481" s="324" t="s">
        <v>564</v>
      </c>
      <c r="D481" s="108">
        <v>7</v>
      </c>
      <c r="E481" s="299">
        <v>1265</v>
      </c>
      <c r="F481" s="299">
        <v>1346</v>
      </c>
      <c r="G481" s="299">
        <v>0</v>
      </c>
      <c r="H481" s="299">
        <v>0</v>
      </c>
      <c r="I481" s="299">
        <v>0</v>
      </c>
      <c r="J481" s="299">
        <v>0</v>
      </c>
      <c r="K481" s="300">
        <v>0</v>
      </c>
      <c r="L481" s="301">
        <v>0</v>
      </c>
      <c r="M481" s="299">
        <v>0</v>
      </c>
      <c r="N481" s="299">
        <v>0</v>
      </c>
      <c r="O481" s="299">
        <v>0</v>
      </c>
      <c r="P481" s="299">
        <v>0</v>
      </c>
      <c r="Q481" s="299">
        <v>0</v>
      </c>
      <c r="R481" s="299">
        <v>0</v>
      </c>
      <c r="S481" s="299">
        <v>0</v>
      </c>
      <c r="T481" s="299">
        <v>0</v>
      </c>
      <c r="U481" s="302">
        <v>0</v>
      </c>
      <c r="V481" s="301">
        <v>0</v>
      </c>
      <c r="W481" s="299">
        <v>0</v>
      </c>
      <c r="X481" s="299">
        <v>0</v>
      </c>
      <c r="Y481" s="299">
        <v>0</v>
      </c>
      <c r="Z481" s="302">
        <v>0</v>
      </c>
      <c r="AA481" s="303">
        <v>0</v>
      </c>
      <c r="AB481" s="303">
        <v>0</v>
      </c>
      <c r="AC481" s="304">
        <v>0</v>
      </c>
      <c r="AD481" s="303">
        <v>0</v>
      </c>
      <c r="AE481" s="303">
        <v>0</v>
      </c>
      <c r="AF481" s="305">
        <v>0</v>
      </c>
    </row>
    <row r="482" spans="1:32" x14ac:dyDescent="0.35">
      <c r="A482" s="322">
        <v>4200</v>
      </c>
      <c r="B482" s="323">
        <v>7</v>
      </c>
      <c r="C482" s="324" t="s">
        <v>565</v>
      </c>
      <c r="D482" s="108">
        <v>7</v>
      </c>
      <c r="E482" s="299">
        <v>620</v>
      </c>
      <c r="F482" s="299">
        <v>680</v>
      </c>
      <c r="G482" s="299">
        <v>0</v>
      </c>
      <c r="H482" s="299">
        <v>0</v>
      </c>
      <c r="I482" s="299">
        <v>0</v>
      </c>
      <c r="J482" s="299">
        <v>0</v>
      </c>
      <c r="K482" s="300">
        <v>0</v>
      </c>
      <c r="L482" s="301">
        <v>0</v>
      </c>
      <c r="M482" s="299">
        <v>0</v>
      </c>
      <c r="N482" s="299">
        <v>0</v>
      </c>
      <c r="O482" s="299">
        <v>0</v>
      </c>
      <c r="P482" s="299">
        <v>0</v>
      </c>
      <c r="Q482" s="299">
        <v>0</v>
      </c>
      <c r="R482" s="299">
        <v>0</v>
      </c>
      <c r="S482" s="299">
        <v>0</v>
      </c>
      <c r="T482" s="299">
        <v>0</v>
      </c>
      <c r="U482" s="302">
        <v>0</v>
      </c>
      <c r="V482" s="301">
        <v>0</v>
      </c>
      <c r="W482" s="299">
        <v>0</v>
      </c>
      <c r="X482" s="299">
        <v>0</v>
      </c>
      <c r="Y482" s="299">
        <v>0</v>
      </c>
      <c r="Z482" s="302">
        <v>0</v>
      </c>
      <c r="AA482" s="303">
        <v>0</v>
      </c>
      <c r="AB482" s="303">
        <v>0</v>
      </c>
      <c r="AC482" s="304">
        <v>0</v>
      </c>
      <c r="AD482" s="303">
        <v>0</v>
      </c>
      <c r="AE482" s="303">
        <v>0</v>
      </c>
      <c r="AF482" s="305">
        <v>0</v>
      </c>
    </row>
    <row r="483" spans="1:32" x14ac:dyDescent="0.35">
      <c r="A483" s="322">
        <v>4201</v>
      </c>
      <c r="B483" s="323">
        <v>7</v>
      </c>
      <c r="C483" s="324" t="s">
        <v>100</v>
      </c>
      <c r="D483" s="108">
        <v>7</v>
      </c>
      <c r="E483" s="299">
        <v>138</v>
      </c>
      <c r="F483" s="299">
        <v>138</v>
      </c>
      <c r="G483" s="299">
        <v>0</v>
      </c>
      <c r="H483" s="299">
        <v>0</v>
      </c>
      <c r="I483" s="299">
        <v>0</v>
      </c>
      <c r="J483" s="299">
        <v>0</v>
      </c>
      <c r="K483" s="300">
        <v>0</v>
      </c>
      <c r="L483" s="301">
        <v>0</v>
      </c>
      <c r="M483" s="299">
        <v>0</v>
      </c>
      <c r="N483" s="299">
        <v>0</v>
      </c>
      <c r="O483" s="299">
        <v>0</v>
      </c>
      <c r="P483" s="299">
        <v>0</v>
      </c>
      <c r="Q483" s="299">
        <v>0</v>
      </c>
      <c r="R483" s="299">
        <v>0</v>
      </c>
      <c r="S483" s="299">
        <v>0</v>
      </c>
      <c r="T483" s="299">
        <v>0</v>
      </c>
      <c r="U483" s="302">
        <v>0</v>
      </c>
      <c r="V483" s="301">
        <v>0</v>
      </c>
      <c r="W483" s="299">
        <v>0</v>
      </c>
      <c r="X483" s="299">
        <v>0</v>
      </c>
      <c r="Y483" s="299">
        <v>0</v>
      </c>
      <c r="Z483" s="302">
        <v>0</v>
      </c>
      <c r="AA483" s="303">
        <v>0</v>
      </c>
      <c r="AB483" s="303">
        <v>0</v>
      </c>
      <c r="AC483" s="304">
        <v>0</v>
      </c>
      <c r="AD483" s="303">
        <v>0</v>
      </c>
      <c r="AE483" s="303">
        <v>0</v>
      </c>
      <c r="AF483" s="305">
        <v>0</v>
      </c>
    </row>
    <row r="484" spans="1:32" x14ac:dyDescent="0.35">
      <c r="A484" s="322">
        <v>4204</v>
      </c>
      <c r="B484" s="323">
        <v>7</v>
      </c>
      <c r="C484" s="324" t="s">
        <v>102</v>
      </c>
      <c r="D484" s="108">
        <v>7</v>
      </c>
      <c r="E484" s="299">
        <v>125</v>
      </c>
      <c r="F484" s="299">
        <v>150</v>
      </c>
      <c r="G484" s="299">
        <v>0</v>
      </c>
      <c r="H484" s="299">
        <v>0</v>
      </c>
      <c r="I484" s="299">
        <v>0</v>
      </c>
      <c r="J484" s="299">
        <v>0</v>
      </c>
      <c r="K484" s="300">
        <v>0</v>
      </c>
      <c r="L484" s="301">
        <v>0</v>
      </c>
      <c r="M484" s="299">
        <v>0</v>
      </c>
      <c r="N484" s="299">
        <v>0</v>
      </c>
      <c r="O484" s="299">
        <v>0</v>
      </c>
      <c r="P484" s="299">
        <v>0</v>
      </c>
      <c r="Q484" s="299">
        <v>0</v>
      </c>
      <c r="R484" s="299">
        <v>0</v>
      </c>
      <c r="S484" s="299">
        <v>0</v>
      </c>
      <c r="T484" s="299">
        <v>0</v>
      </c>
      <c r="U484" s="302">
        <v>0</v>
      </c>
      <c r="V484" s="301">
        <v>0</v>
      </c>
      <c r="W484" s="299">
        <v>0</v>
      </c>
      <c r="X484" s="299">
        <v>0</v>
      </c>
      <c r="Y484" s="299">
        <v>0</v>
      </c>
      <c r="Z484" s="302">
        <v>0</v>
      </c>
      <c r="AA484" s="303">
        <v>0</v>
      </c>
      <c r="AB484" s="303">
        <v>0</v>
      </c>
      <c r="AC484" s="304">
        <v>0</v>
      </c>
      <c r="AD484" s="303">
        <v>0</v>
      </c>
      <c r="AE484" s="303">
        <v>0</v>
      </c>
      <c r="AF484" s="305">
        <v>0</v>
      </c>
    </row>
    <row r="485" spans="1:32" x14ac:dyDescent="0.35">
      <c r="A485" s="322">
        <v>4205</v>
      </c>
      <c r="B485" s="323">
        <v>7</v>
      </c>
      <c r="C485" s="324" t="s">
        <v>103</v>
      </c>
      <c r="D485" s="108">
        <v>7</v>
      </c>
      <c r="E485" s="299">
        <v>441</v>
      </c>
      <c r="F485" s="299">
        <v>454.40000000000003</v>
      </c>
      <c r="G485" s="299">
        <v>0</v>
      </c>
      <c r="H485" s="299">
        <v>0</v>
      </c>
      <c r="I485" s="299">
        <v>0</v>
      </c>
      <c r="J485" s="299">
        <v>0</v>
      </c>
      <c r="K485" s="300">
        <v>0</v>
      </c>
      <c r="L485" s="301">
        <v>0</v>
      </c>
      <c r="M485" s="299">
        <v>0</v>
      </c>
      <c r="N485" s="299">
        <v>0</v>
      </c>
      <c r="O485" s="299">
        <v>0</v>
      </c>
      <c r="P485" s="299">
        <v>0</v>
      </c>
      <c r="Q485" s="299">
        <v>0</v>
      </c>
      <c r="R485" s="299">
        <v>0</v>
      </c>
      <c r="S485" s="299">
        <v>0</v>
      </c>
      <c r="T485" s="299">
        <v>0</v>
      </c>
      <c r="U485" s="302">
        <v>0</v>
      </c>
      <c r="V485" s="301">
        <v>0</v>
      </c>
      <c r="W485" s="299">
        <v>0</v>
      </c>
      <c r="X485" s="299">
        <v>0</v>
      </c>
      <c r="Y485" s="299">
        <v>0</v>
      </c>
      <c r="Z485" s="302">
        <v>0</v>
      </c>
      <c r="AA485" s="303">
        <v>0</v>
      </c>
      <c r="AB485" s="303">
        <v>0</v>
      </c>
      <c r="AC485" s="304">
        <v>0</v>
      </c>
      <c r="AD485" s="303">
        <v>0</v>
      </c>
      <c r="AE485" s="303">
        <v>0</v>
      </c>
      <c r="AF485" s="305">
        <v>0</v>
      </c>
    </row>
    <row r="486" spans="1:32" x14ac:dyDescent="0.35">
      <c r="A486" s="322">
        <v>4207</v>
      </c>
      <c r="B486" s="323">
        <v>7</v>
      </c>
      <c r="C486" s="324" t="s">
        <v>104</v>
      </c>
      <c r="D486" s="108">
        <v>7</v>
      </c>
      <c r="E486" s="299">
        <v>35</v>
      </c>
      <c r="F486" s="299">
        <v>42</v>
      </c>
      <c r="G486" s="299">
        <v>0</v>
      </c>
      <c r="H486" s="299">
        <v>0</v>
      </c>
      <c r="I486" s="299">
        <v>0</v>
      </c>
      <c r="J486" s="299">
        <v>0</v>
      </c>
      <c r="K486" s="300">
        <v>0</v>
      </c>
      <c r="L486" s="301">
        <v>0</v>
      </c>
      <c r="M486" s="299">
        <v>0</v>
      </c>
      <c r="N486" s="299">
        <v>0</v>
      </c>
      <c r="O486" s="299">
        <v>0</v>
      </c>
      <c r="P486" s="299">
        <v>0</v>
      </c>
      <c r="Q486" s="299">
        <v>0</v>
      </c>
      <c r="R486" s="299">
        <v>0</v>
      </c>
      <c r="S486" s="299">
        <v>0</v>
      </c>
      <c r="T486" s="299">
        <v>0</v>
      </c>
      <c r="U486" s="302">
        <v>0</v>
      </c>
      <c r="V486" s="301">
        <v>0</v>
      </c>
      <c r="W486" s="299">
        <v>0</v>
      </c>
      <c r="X486" s="299">
        <v>0</v>
      </c>
      <c r="Y486" s="299">
        <v>0</v>
      </c>
      <c r="Z486" s="302">
        <v>0</v>
      </c>
      <c r="AA486" s="303">
        <v>0</v>
      </c>
      <c r="AB486" s="303">
        <v>0</v>
      </c>
      <c r="AC486" s="304">
        <v>0</v>
      </c>
      <c r="AD486" s="303">
        <v>0</v>
      </c>
      <c r="AE486" s="303">
        <v>0</v>
      </c>
      <c r="AF486" s="305">
        <v>0</v>
      </c>
    </row>
    <row r="487" spans="1:32" x14ac:dyDescent="0.35">
      <c r="A487" s="322">
        <v>4208</v>
      </c>
      <c r="B487" s="323">
        <v>7</v>
      </c>
      <c r="C487" s="324" t="s">
        <v>105</v>
      </c>
      <c r="D487" s="108">
        <v>7</v>
      </c>
      <c r="E487" s="299">
        <v>130</v>
      </c>
      <c r="F487" s="299">
        <v>135</v>
      </c>
      <c r="G487" s="299">
        <v>0</v>
      </c>
      <c r="H487" s="299">
        <v>0</v>
      </c>
      <c r="I487" s="299">
        <v>0</v>
      </c>
      <c r="J487" s="299">
        <v>0</v>
      </c>
      <c r="K487" s="300">
        <v>0</v>
      </c>
      <c r="L487" s="301">
        <v>0</v>
      </c>
      <c r="M487" s="299">
        <v>0</v>
      </c>
      <c r="N487" s="299">
        <v>0</v>
      </c>
      <c r="O487" s="299">
        <v>0</v>
      </c>
      <c r="P487" s="299">
        <v>0</v>
      </c>
      <c r="Q487" s="299">
        <v>0</v>
      </c>
      <c r="R487" s="299">
        <v>0</v>
      </c>
      <c r="S487" s="299">
        <v>0</v>
      </c>
      <c r="T487" s="299">
        <v>0</v>
      </c>
      <c r="U487" s="302">
        <v>0</v>
      </c>
      <c r="V487" s="301">
        <v>0</v>
      </c>
      <c r="W487" s="299">
        <v>0</v>
      </c>
      <c r="X487" s="299">
        <v>0</v>
      </c>
      <c r="Y487" s="299">
        <v>0</v>
      </c>
      <c r="Z487" s="302">
        <v>0</v>
      </c>
      <c r="AA487" s="303">
        <v>0</v>
      </c>
      <c r="AB487" s="303">
        <v>0</v>
      </c>
      <c r="AC487" s="304">
        <v>0</v>
      </c>
      <c r="AD487" s="303">
        <v>0</v>
      </c>
      <c r="AE487" s="303">
        <v>0</v>
      </c>
      <c r="AF487" s="305">
        <v>0</v>
      </c>
    </row>
    <row r="488" spans="1:32" x14ac:dyDescent="0.35">
      <c r="A488" s="322">
        <v>4209</v>
      </c>
      <c r="B488" s="323">
        <v>7</v>
      </c>
      <c r="C488" s="324" t="s">
        <v>566</v>
      </c>
      <c r="D488" s="108">
        <v>7</v>
      </c>
      <c r="E488" s="299">
        <v>150</v>
      </c>
      <c r="F488" s="299">
        <v>150</v>
      </c>
      <c r="G488" s="299">
        <v>0</v>
      </c>
      <c r="H488" s="299">
        <v>0</v>
      </c>
      <c r="I488" s="299">
        <v>0</v>
      </c>
      <c r="J488" s="299">
        <v>0</v>
      </c>
      <c r="K488" s="300">
        <v>0</v>
      </c>
      <c r="L488" s="301">
        <v>0</v>
      </c>
      <c r="M488" s="299">
        <v>0</v>
      </c>
      <c r="N488" s="299">
        <v>0</v>
      </c>
      <c r="O488" s="299">
        <v>0</v>
      </c>
      <c r="P488" s="299">
        <v>0</v>
      </c>
      <c r="Q488" s="299">
        <v>0</v>
      </c>
      <c r="R488" s="299">
        <v>0</v>
      </c>
      <c r="S488" s="299">
        <v>0</v>
      </c>
      <c r="T488" s="299">
        <v>0</v>
      </c>
      <c r="U488" s="302">
        <v>0</v>
      </c>
      <c r="V488" s="301">
        <v>0</v>
      </c>
      <c r="W488" s="299">
        <v>0</v>
      </c>
      <c r="X488" s="299">
        <v>0</v>
      </c>
      <c r="Y488" s="299">
        <v>0</v>
      </c>
      <c r="Z488" s="302">
        <v>0</v>
      </c>
      <c r="AA488" s="303">
        <v>0</v>
      </c>
      <c r="AB488" s="303">
        <v>0</v>
      </c>
      <c r="AC488" s="304">
        <v>0</v>
      </c>
      <c r="AD488" s="303">
        <v>0</v>
      </c>
      <c r="AE488" s="303">
        <v>0</v>
      </c>
      <c r="AF488" s="305">
        <v>0</v>
      </c>
    </row>
    <row r="489" spans="1:32" x14ac:dyDescent="0.35">
      <c r="A489" s="322">
        <v>4210</v>
      </c>
      <c r="B489" s="323">
        <v>7</v>
      </c>
      <c r="C489" s="324" t="s">
        <v>106</v>
      </c>
      <c r="D489" s="108">
        <v>7</v>
      </c>
      <c r="E489" s="299">
        <v>291</v>
      </c>
      <c r="F489" s="299">
        <v>341.99999999999994</v>
      </c>
      <c r="G489" s="299">
        <v>0</v>
      </c>
      <c r="H489" s="299">
        <v>0</v>
      </c>
      <c r="I489" s="299">
        <v>0</v>
      </c>
      <c r="J489" s="299">
        <v>0</v>
      </c>
      <c r="K489" s="300">
        <v>0</v>
      </c>
      <c r="L489" s="301">
        <v>0</v>
      </c>
      <c r="M489" s="299">
        <v>0</v>
      </c>
      <c r="N489" s="299">
        <v>0</v>
      </c>
      <c r="O489" s="299">
        <v>0</v>
      </c>
      <c r="P489" s="299">
        <v>0</v>
      </c>
      <c r="Q489" s="299">
        <v>0</v>
      </c>
      <c r="R489" s="299">
        <v>0</v>
      </c>
      <c r="S489" s="299">
        <v>0</v>
      </c>
      <c r="T489" s="299">
        <v>0</v>
      </c>
      <c r="U489" s="302">
        <v>0</v>
      </c>
      <c r="V489" s="301">
        <v>0</v>
      </c>
      <c r="W489" s="299">
        <v>0</v>
      </c>
      <c r="X489" s="299">
        <v>0</v>
      </c>
      <c r="Y489" s="299">
        <v>0</v>
      </c>
      <c r="Z489" s="302">
        <v>0</v>
      </c>
      <c r="AA489" s="303">
        <v>0</v>
      </c>
      <c r="AB489" s="303">
        <v>0</v>
      </c>
      <c r="AC489" s="304">
        <v>0</v>
      </c>
      <c r="AD489" s="303">
        <v>0</v>
      </c>
      <c r="AE489" s="303">
        <v>0</v>
      </c>
      <c r="AF489" s="305">
        <v>0</v>
      </c>
    </row>
    <row r="490" spans="1:32" x14ac:dyDescent="0.35">
      <c r="A490" s="322">
        <v>4212</v>
      </c>
      <c r="B490" s="323">
        <v>7</v>
      </c>
      <c r="C490" s="324" t="s">
        <v>567</v>
      </c>
      <c r="D490" s="108">
        <v>7</v>
      </c>
      <c r="E490" s="299">
        <v>0</v>
      </c>
      <c r="F490" s="299">
        <v>0</v>
      </c>
      <c r="G490" s="299">
        <v>0</v>
      </c>
      <c r="H490" s="299">
        <v>0</v>
      </c>
      <c r="I490" s="299">
        <v>0</v>
      </c>
      <c r="J490" s="299">
        <v>0</v>
      </c>
      <c r="K490" s="300">
        <v>0</v>
      </c>
      <c r="L490" s="301">
        <v>0</v>
      </c>
      <c r="M490" s="299">
        <v>0</v>
      </c>
      <c r="N490" s="299">
        <v>0</v>
      </c>
      <c r="O490" s="299">
        <v>0</v>
      </c>
      <c r="P490" s="299">
        <v>0</v>
      </c>
      <c r="Q490" s="299">
        <v>0</v>
      </c>
      <c r="R490" s="299">
        <v>0</v>
      </c>
      <c r="S490" s="299">
        <v>0</v>
      </c>
      <c r="T490" s="299">
        <v>0</v>
      </c>
      <c r="U490" s="302">
        <v>0</v>
      </c>
      <c r="V490" s="301">
        <v>0</v>
      </c>
      <c r="W490" s="299">
        <v>0</v>
      </c>
      <c r="X490" s="299">
        <v>0</v>
      </c>
      <c r="Y490" s="299">
        <v>0</v>
      </c>
      <c r="Z490" s="302">
        <v>0</v>
      </c>
      <c r="AA490" s="303">
        <v>0</v>
      </c>
      <c r="AB490" s="303">
        <v>0</v>
      </c>
      <c r="AC490" s="304">
        <v>0</v>
      </c>
      <c r="AD490" s="303">
        <v>0</v>
      </c>
      <c r="AE490" s="303">
        <v>0</v>
      </c>
      <c r="AF490" s="305">
        <v>0</v>
      </c>
    </row>
    <row r="491" spans="1:32" x14ac:dyDescent="0.35">
      <c r="A491" s="322">
        <v>4213</v>
      </c>
      <c r="B491" s="323">
        <v>7</v>
      </c>
      <c r="C491" s="324" t="s">
        <v>107</v>
      </c>
      <c r="D491" s="108">
        <v>7</v>
      </c>
      <c r="E491" s="299">
        <v>888</v>
      </c>
      <c r="F491" s="299">
        <v>910.19999999999993</v>
      </c>
      <c r="G491" s="299">
        <v>0</v>
      </c>
      <c r="H491" s="299">
        <v>0</v>
      </c>
      <c r="I491" s="299">
        <v>0</v>
      </c>
      <c r="J491" s="299">
        <v>0</v>
      </c>
      <c r="K491" s="300">
        <v>0</v>
      </c>
      <c r="L491" s="301">
        <v>351908.64435581968</v>
      </c>
      <c r="M491" s="299">
        <v>45874.669999999925</v>
      </c>
      <c r="N491" s="299">
        <v>0</v>
      </c>
      <c r="O491" s="299">
        <v>0</v>
      </c>
      <c r="P491" s="299">
        <v>0</v>
      </c>
      <c r="Q491" s="299">
        <v>5121.5999999999995</v>
      </c>
      <c r="R491" s="299">
        <v>0</v>
      </c>
      <c r="S491" s="299">
        <v>2236.1169514487656</v>
      </c>
      <c r="T491" s="299">
        <v>719.24594881273697</v>
      </c>
      <c r="U491" s="302">
        <v>405860.27725608111</v>
      </c>
      <c r="V491" s="301">
        <v>0</v>
      </c>
      <c r="W491" s="299">
        <v>0</v>
      </c>
      <c r="X491" s="299">
        <v>0</v>
      </c>
      <c r="Y491" s="299">
        <v>0</v>
      </c>
      <c r="Z491" s="302">
        <v>0</v>
      </c>
      <c r="AA491" s="303">
        <v>405860.27725608111</v>
      </c>
      <c r="AB491" s="303">
        <v>0</v>
      </c>
      <c r="AC491" s="304">
        <v>405860.27725608111</v>
      </c>
      <c r="AD491" s="303">
        <v>457.04986177486614</v>
      </c>
      <c r="AE491" s="303">
        <v>0</v>
      </c>
      <c r="AF491" s="305">
        <v>457.04986177486614</v>
      </c>
    </row>
    <row r="492" spans="1:32" x14ac:dyDescent="0.35">
      <c r="A492" s="322">
        <v>4215</v>
      </c>
      <c r="B492" s="323">
        <v>7</v>
      </c>
      <c r="C492" s="324" t="s">
        <v>108</v>
      </c>
      <c r="D492" s="108">
        <v>7</v>
      </c>
      <c r="E492" s="299">
        <v>167</v>
      </c>
      <c r="F492" s="299">
        <v>174</v>
      </c>
      <c r="G492" s="299">
        <v>0</v>
      </c>
      <c r="H492" s="299">
        <v>0</v>
      </c>
      <c r="I492" s="299">
        <v>0</v>
      </c>
      <c r="J492" s="299">
        <v>0</v>
      </c>
      <c r="K492" s="300">
        <v>0</v>
      </c>
      <c r="L492" s="301">
        <v>84084.067836909933</v>
      </c>
      <c r="M492" s="299">
        <v>12049.380000000005</v>
      </c>
      <c r="N492" s="299">
        <v>0</v>
      </c>
      <c r="O492" s="299">
        <v>0</v>
      </c>
      <c r="P492" s="299">
        <v>0</v>
      </c>
      <c r="Q492" s="299">
        <v>1210.44</v>
      </c>
      <c r="R492" s="299">
        <v>3924.7832665295373</v>
      </c>
      <c r="S492" s="299">
        <v>528.48434136044284</v>
      </c>
      <c r="T492" s="299">
        <v>169.98673584053606</v>
      </c>
      <c r="U492" s="302">
        <v>101967.14218064045</v>
      </c>
      <c r="V492" s="301">
        <v>0</v>
      </c>
      <c r="W492" s="299">
        <v>0</v>
      </c>
      <c r="X492" s="299">
        <v>0</v>
      </c>
      <c r="Y492" s="299">
        <v>0</v>
      </c>
      <c r="Z492" s="302">
        <v>0</v>
      </c>
      <c r="AA492" s="303">
        <v>101967.14218064045</v>
      </c>
      <c r="AB492" s="303">
        <v>0</v>
      </c>
      <c r="AC492" s="304">
        <v>101967.14218064045</v>
      </c>
      <c r="AD492" s="303">
        <v>610.58168970443387</v>
      </c>
      <c r="AE492" s="303">
        <v>0</v>
      </c>
      <c r="AF492" s="305">
        <v>610.58168970443387</v>
      </c>
    </row>
    <row r="493" spans="1:32" x14ac:dyDescent="0.35">
      <c r="A493" s="322">
        <v>4217</v>
      </c>
      <c r="B493" s="323">
        <v>7</v>
      </c>
      <c r="C493" s="324" t="s">
        <v>109</v>
      </c>
      <c r="D493" s="108">
        <v>7</v>
      </c>
      <c r="E493" s="299">
        <v>132</v>
      </c>
      <c r="F493" s="299">
        <v>158.4</v>
      </c>
      <c r="G493" s="299">
        <v>0</v>
      </c>
      <c r="H493" s="299">
        <v>0</v>
      </c>
      <c r="I493" s="299">
        <v>0</v>
      </c>
      <c r="J493" s="299">
        <v>0</v>
      </c>
      <c r="K493" s="300">
        <v>0</v>
      </c>
      <c r="L493" s="301">
        <v>0</v>
      </c>
      <c r="M493" s="299">
        <v>0</v>
      </c>
      <c r="N493" s="299">
        <v>0</v>
      </c>
      <c r="O493" s="299">
        <v>0</v>
      </c>
      <c r="P493" s="299">
        <v>0</v>
      </c>
      <c r="Q493" s="299">
        <v>0</v>
      </c>
      <c r="R493" s="299">
        <v>0</v>
      </c>
      <c r="S493" s="299">
        <v>0</v>
      </c>
      <c r="T493" s="299">
        <v>0</v>
      </c>
      <c r="U493" s="302">
        <v>0</v>
      </c>
      <c r="V493" s="301">
        <v>0</v>
      </c>
      <c r="W493" s="299">
        <v>0</v>
      </c>
      <c r="X493" s="299">
        <v>0</v>
      </c>
      <c r="Y493" s="299">
        <v>0</v>
      </c>
      <c r="Z493" s="302">
        <v>0</v>
      </c>
      <c r="AA493" s="303">
        <v>0</v>
      </c>
      <c r="AB493" s="303">
        <v>0</v>
      </c>
      <c r="AC493" s="304">
        <v>0</v>
      </c>
      <c r="AD493" s="303">
        <v>0</v>
      </c>
      <c r="AE493" s="303">
        <v>0</v>
      </c>
      <c r="AF493" s="305">
        <v>0</v>
      </c>
    </row>
    <row r="494" spans="1:32" x14ac:dyDescent="0.35">
      <c r="A494" s="322">
        <v>4218</v>
      </c>
      <c r="B494" s="323">
        <v>7</v>
      </c>
      <c r="C494" s="324" t="s">
        <v>110</v>
      </c>
      <c r="D494" s="108">
        <v>7</v>
      </c>
      <c r="E494" s="299">
        <v>330</v>
      </c>
      <c r="F494" s="299">
        <v>389.99999999999994</v>
      </c>
      <c r="G494" s="299">
        <v>0</v>
      </c>
      <c r="H494" s="299">
        <v>0</v>
      </c>
      <c r="I494" s="299">
        <v>0</v>
      </c>
      <c r="J494" s="299">
        <v>0</v>
      </c>
      <c r="K494" s="300">
        <v>0</v>
      </c>
      <c r="L494" s="301">
        <v>0</v>
      </c>
      <c r="M494" s="299">
        <v>0</v>
      </c>
      <c r="N494" s="299">
        <v>0</v>
      </c>
      <c r="O494" s="299">
        <v>0</v>
      </c>
      <c r="P494" s="299">
        <v>0</v>
      </c>
      <c r="Q494" s="299">
        <v>0</v>
      </c>
      <c r="R494" s="299">
        <v>0</v>
      </c>
      <c r="S494" s="299">
        <v>0</v>
      </c>
      <c r="T494" s="299">
        <v>0</v>
      </c>
      <c r="U494" s="302">
        <v>0</v>
      </c>
      <c r="V494" s="301">
        <v>0</v>
      </c>
      <c r="W494" s="299">
        <v>0</v>
      </c>
      <c r="X494" s="299">
        <v>0</v>
      </c>
      <c r="Y494" s="299">
        <v>0</v>
      </c>
      <c r="Z494" s="302">
        <v>0</v>
      </c>
      <c r="AA494" s="303">
        <v>0</v>
      </c>
      <c r="AB494" s="303">
        <v>0</v>
      </c>
      <c r="AC494" s="304">
        <v>0</v>
      </c>
      <c r="AD494" s="303">
        <v>0</v>
      </c>
      <c r="AE494" s="303">
        <v>0</v>
      </c>
      <c r="AF494" s="305">
        <v>0</v>
      </c>
    </row>
    <row r="495" spans="1:32" x14ac:dyDescent="0.35">
      <c r="A495" s="322">
        <v>4219</v>
      </c>
      <c r="B495" s="323">
        <v>7</v>
      </c>
      <c r="C495" s="324" t="s">
        <v>111</v>
      </c>
      <c r="D495" s="108">
        <v>7</v>
      </c>
      <c r="E495" s="299">
        <v>392</v>
      </c>
      <c r="F495" s="299">
        <v>407</v>
      </c>
      <c r="G495" s="299">
        <v>0</v>
      </c>
      <c r="H495" s="299">
        <v>0</v>
      </c>
      <c r="I495" s="299">
        <v>0</v>
      </c>
      <c r="J495" s="299">
        <v>0</v>
      </c>
      <c r="K495" s="300">
        <v>0</v>
      </c>
      <c r="L495" s="301">
        <v>0</v>
      </c>
      <c r="M495" s="299">
        <v>0</v>
      </c>
      <c r="N495" s="299">
        <v>0</v>
      </c>
      <c r="O495" s="299">
        <v>0</v>
      </c>
      <c r="P495" s="299">
        <v>0</v>
      </c>
      <c r="Q495" s="299">
        <v>0</v>
      </c>
      <c r="R495" s="299">
        <v>0</v>
      </c>
      <c r="S495" s="299">
        <v>0</v>
      </c>
      <c r="T495" s="299">
        <v>0</v>
      </c>
      <c r="U495" s="302">
        <v>0</v>
      </c>
      <c r="V495" s="301">
        <v>0</v>
      </c>
      <c r="W495" s="299">
        <v>0</v>
      </c>
      <c r="X495" s="299">
        <v>0</v>
      </c>
      <c r="Y495" s="299">
        <v>0</v>
      </c>
      <c r="Z495" s="302">
        <v>0</v>
      </c>
      <c r="AA495" s="303">
        <v>0</v>
      </c>
      <c r="AB495" s="303">
        <v>0</v>
      </c>
      <c r="AC495" s="304">
        <v>0</v>
      </c>
      <c r="AD495" s="303">
        <v>0</v>
      </c>
      <c r="AE495" s="303">
        <v>0</v>
      </c>
      <c r="AF495" s="305">
        <v>0</v>
      </c>
    </row>
    <row r="496" spans="1:32" x14ac:dyDescent="0.35">
      <c r="A496" s="322">
        <v>4220</v>
      </c>
      <c r="B496" s="323">
        <v>7</v>
      </c>
      <c r="C496" s="324" t="s">
        <v>570</v>
      </c>
      <c r="D496" s="108">
        <v>7</v>
      </c>
      <c r="E496" s="299">
        <v>364</v>
      </c>
      <c r="F496" s="299">
        <v>373</v>
      </c>
      <c r="G496" s="299">
        <v>0</v>
      </c>
      <c r="H496" s="299">
        <v>0</v>
      </c>
      <c r="I496" s="299">
        <v>0</v>
      </c>
      <c r="J496" s="299">
        <v>0</v>
      </c>
      <c r="K496" s="300">
        <v>0</v>
      </c>
      <c r="L496" s="301">
        <v>0</v>
      </c>
      <c r="M496" s="299">
        <v>0</v>
      </c>
      <c r="N496" s="299">
        <v>0</v>
      </c>
      <c r="O496" s="299">
        <v>0</v>
      </c>
      <c r="P496" s="299">
        <v>0</v>
      </c>
      <c r="Q496" s="299">
        <v>0</v>
      </c>
      <c r="R496" s="299">
        <v>0</v>
      </c>
      <c r="S496" s="299">
        <v>0</v>
      </c>
      <c r="T496" s="299">
        <v>0</v>
      </c>
      <c r="U496" s="302">
        <v>0</v>
      </c>
      <c r="V496" s="301">
        <v>0</v>
      </c>
      <c r="W496" s="299">
        <v>0</v>
      </c>
      <c r="X496" s="299">
        <v>0</v>
      </c>
      <c r="Y496" s="299">
        <v>0</v>
      </c>
      <c r="Z496" s="302">
        <v>0</v>
      </c>
      <c r="AA496" s="303">
        <v>0</v>
      </c>
      <c r="AB496" s="303">
        <v>0</v>
      </c>
      <c r="AC496" s="304">
        <v>0</v>
      </c>
      <c r="AD496" s="303">
        <v>0</v>
      </c>
      <c r="AE496" s="303">
        <v>0</v>
      </c>
      <c r="AF496" s="305">
        <v>0</v>
      </c>
    </row>
    <row r="497" spans="1:32" x14ac:dyDescent="0.35">
      <c r="A497" s="322">
        <v>4221</v>
      </c>
      <c r="B497" s="323">
        <v>7</v>
      </c>
      <c r="C497" s="324" t="s">
        <v>112</v>
      </c>
      <c r="D497" s="108">
        <v>7</v>
      </c>
      <c r="E497" s="299">
        <v>316</v>
      </c>
      <c r="F497" s="299">
        <v>327.60000000000002</v>
      </c>
      <c r="G497" s="299">
        <v>0</v>
      </c>
      <c r="H497" s="299">
        <v>0</v>
      </c>
      <c r="I497" s="299">
        <v>0</v>
      </c>
      <c r="J497" s="299">
        <v>0</v>
      </c>
      <c r="K497" s="300">
        <v>0</v>
      </c>
      <c r="L497" s="301">
        <v>0</v>
      </c>
      <c r="M497" s="299">
        <v>0</v>
      </c>
      <c r="N497" s="299">
        <v>0</v>
      </c>
      <c r="O497" s="299">
        <v>0</v>
      </c>
      <c r="P497" s="299">
        <v>0</v>
      </c>
      <c r="Q497" s="299">
        <v>0</v>
      </c>
      <c r="R497" s="299">
        <v>0</v>
      </c>
      <c r="S497" s="299">
        <v>0</v>
      </c>
      <c r="T497" s="299">
        <v>0</v>
      </c>
      <c r="U497" s="302">
        <v>0</v>
      </c>
      <c r="V497" s="301">
        <v>0</v>
      </c>
      <c r="W497" s="299">
        <v>0</v>
      </c>
      <c r="X497" s="299">
        <v>0</v>
      </c>
      <c r="Y497" s="299">
        <v>0</v>
      </c>
      <c r="Z497" s="302">
        <v>0</v>
      </c>
      <c r="AA497" s="303">
        <v>0</v>
      </c>
      <c r="AB497" s="303">
        <v>0</v>
      </c>
      <c r="AC497" s="304">
        <v>0</v>
      </c>
      <c r="AD497" s="303">
        <v>0</v>
      </c>
      <c r="AE497" s="303">
        <v>0</v>
      </c>
      <c r="AF497" s="305">
        <v>0</v>
      </c>
    </row>
    <row r="498" spans="1:32" x14ac:dyDescent="0.35">
      <c r="A498" s="322">
        <v>4223</v>
      </c>
      <c r="B498" s="323">
        <v>7</v>
      </c>
      <c r="C498" s="324" t="s">
        <v>113</v>
      </c>
      <c r="D498" s="108">
        <v>7</v>
      </c>
      <c r="E498" s="299">
        <v>259</v>
      </c>
      <c r="F498" s="299">
        <v>259</v>
      </c>
      <c r="G498" s="299">
        <v>0</v>
      </c>
      <c r="H498" s="299">
        <v>0</v>
      </c>
      <c r="I498" s="299">
        <v>0</v>
      </c>
      <c r="J498" s="299">
        <v>0</v>
      </c>
      <c r="K498" s="300">
        <v>0</v>
      </c>
      <c r="L498" s="301">
        <v>0</v>
      </c>
      <c r="M498" s="299">
        <v>0</v>
      </c>
      <c r="N498" s="299">
        <v>0</v>
      </c>
      <c r="O498" s="299">
        <v>0</v>
      </c>
      <c r="P498" s="299">
        <v>0</v>
      </c>
      <c r="Q498" s="299">
        <v>0</v>
      </c>
      <c r="R498" s="299">
        <v>0</v>
      </c>
      <c r="S498" s="299">
        <v>0</v>
      </c>
      <c r="T498" s="299">
        <v>0</v>
      </c>
      <c r="U498" s="302">
        <v>0</v>
      </c>
      <c r="V498" s="301">
        <v>0</v>
      </c>
      <c r="W498" s="299">
        <v>0</v>
      </c>
      <c r="X498" s="299">
        <v>0</v>
      </c>
      <c r="Y498" s="299">
        <v>0</v>
      </c>
      <c r="Z498" s="302">
        <v>0</v>
      </c>
      <c r="AA498" s="303">
        <v>0</v>
      </c>
      <c r="AB498" s="303">
        <v>0</v>
      </c>
      <c r="AC498" s="304">
        <v>0</v>
      </c>
      <c r="AD498" s="303">
        <v>0</v>
      </c>
      <c r="AE498" s="303">
        <v>0</v>
      </c>
      <c r="AF498" s="305">
        <v>0</v>
      </c>
    </row>
    <row r="499" spans="1:32" x14ac:dyDescent="0.35">
      <c r="A499" s="322">
        <v>4224</v>
      </c>
      <c r="B499" s="323">
        <v>7</v>
      </c>
      <c r="C499" s="324" t="s">
        <v>114</v>
      </c>
      <c r="D499" s="108">
        <v>7</v>
      </c>
      <c r="E499" s="299">
        <v>158</v>
      </c>
      <c r="F499" s="299">
        <v>163.6</v>
      </c>
      <c r="G499" s="299">
        <v>0</v>
      </c>
      <c r="H499" s="299">
        <v>0</v>
      </c>
      <c r="I499" s="299">
        <v>0</v>
      </c>
      <c r="J499" s="299">
        <v>0</v>
      </c>
      <c r="K499" s="300">
        <v>0</v>
      </c>
      <c r="L499" s="301">
        <v>0</v>
      </c>
      <c r="M499" s="299">
        <v>0</v>
      </c>
      <c r="N499" s="299">
        <v>0</v>
      </c>
      <c r="O499" s="299">
        <v>0</v>
      </c>
      <c r="P499" s="299">
        <v>0</v>
      </c>
      <c r="Q499" s="299">
        <v>0</v>
      </c>
      <c r="R499" s="299">
        <v>0</v>
      </c>
      <c r="S499" s="299">
        <v>0</v>
      </c>
      <c r="T499" s="299">
        <v>0</v>
      </c>
      <c r="U499" s="302">
        <v>0</v>
      </c>
      <c r="V499" s="301">
        <v>0</v>
      </c>
      <c r="W499" s="299">
        <v>0</v>
      </c>
      <c r="X499" s="299">
        <v>0</v>
      </c>
      <c r="Y499" s="299">
        <v>0</v>
      </c>
      <c r="Z499" s="302">
        <v>0</v>
      </c>
      <c r="AA499" s="303">
        <v>0</v>
      </c>
      <c r="AB499" s="303">
        <v>0</v>
      </c>
      <c r="AC499" s="304">
        <v>0</v>
      </c>
      <c r="AD499" s="303">
        <v>0</v>
      </c>
      <c r="AE499" s="303">
        <v>0</v>
      </c>
      <c r="AF499" s="305">
        <v>0</v>
      </c>
    </row>
    <row r="500" spans="1:32" x14ac:dyDescent="0.35">
      <c r="A500" s="322">
        <v>4225</v>
      </c>
      <c r="B500" s="323">
        <v>7</v>
      </c>
      <c r="C500" s="324" t="s">
        <v>115</v>
      </c>
      <c r="D500" s="108">
        <v>7</v>
      </c>
      <c r="E500" s="299">
        <v>440</v>
      </c>
      <c r="F500" s="299">
        <v>458</v>
      </c>
      <c r="G500" s="299">
        <v>0</v>
      </c>
      <c r="H500" s="299">
        <v>0</v>
      </c>
      <c r="I500" s="299">
        <v>0</v>
      </c>
      <c r="J500" s="299">
        <v>0</v>
      </c>
      <c r="K500" s="300">
        <v>0</v>
      </c>
      <c r="L500" s="301">
        <v>150469.12148435286</v>
      </c>
      <c r="M500" s="299">
        <v>21943.800000000047</v>
      </c>
      <c r="N500" s="299">
        <v>0</v>
      </c>
      <c r="O500" s="299">
        <v>0</v>
      </c>
      <c r="P500" s="299">
        <v>0</v>
      </c>
      <c r="Q500" s="299">
        <v>2204.4</v>
      </c>
      <c r="R500" s="299">
        <v>0</v>
      </c>
      <c r="S500" s="299">
        <v>962.45239920604081</v>
      </c>
      <c r="T500" s="299">
        <v>309.57235425702856</v>
      </c>
      <c r="U500" s="302">
        <v>175889.34623781595</v>
      </c>
      <c r="V500" s="301">
        <v>0</v>
      </c>
      <c r="W500" s="299">
        <v>0</v>
      </c>
      <c r="X500" s="299">
        <v>0</v>
      </c>
      <c r="Y500" s="299">
        <v>0</v>
      </c>
      <c r="Z500" s="302">
        <v>0</v>
      </c>
      <c r="AA500" s="303">
        <v>175889.34623781595</v>
      </c>
      <c r="AB500" s="303">
        <v>0</v>
      </c>
      <c r="AC500" s="304">
        <v>175889.34623781595</v>
      </c>
      <c r="AD500" s="303">
        <v>399.74851417685443</v>
      </c>
      <c r="AE500" s="303">
        <v>0</v>
      </c>
      <c r="AF500" s="305">
        <v>399.74851417685443</v>
      </c>
    </row>
    <row r="501" spans="1:32" x14ac:dyDescent="0.35">
      <c r="A501" s="322">
        <v>4226</v>
      </c>
      <c r="B501" s="323">
        <v>7</v>
      </c>
      <c r="C501" s="324" t="s">
        <v>116</v>
      </c>
      <c r="D501" s="108">
        <v>7</v>
      </c>
      <c r="E501" s="299">
        <v>135</v>
      </c>
      <c r="F501" s="299">
        <v>135</v>
      </c>
      <c r="G501" s="299">
        <v>0</v>
      </c>
      <c r="H501" s="299">
        <v>0</v>
      </c>
      <c r="I501" s="299">
        <v>0</v>
      </c>
      <c r="J501" s="299">
        <v>0</v>
      </c>
      <c r="K501" s="300">
        <v>0</v>
      </c>
      <c r="L501" s="301">
        <v>0</v>
      </c>
      <c r="M501" s="299">
        <v>0</v>
      </c>
      <c r="N501" s="299">
        <v>0</v>
      </c>
      <c r="O501" s="299">
        <v>0</v>
      </c>
      <c r="P501" s="299">
        <v>0</v>
      </c>
      <c r="Q501" s="299">
        <v>0</v>
      </c>
      <c r="R501" s="299">
        <v>0</v>
      </c>
      <c r="S501" s="299">
        <v>0</v>
      </c>
      <c r="T501" s="299">
        <v>0</v>
      </c>
      <c r="U501" s="302">
        <v>0</v>
      </c>
      <c r="V501" s="301">
        <v>0</v>
      </c>
      <c r="W501" s="299">
        <v>0</v>
      </c>
      <c r="X501" s="299">
        <v>0</v>
      </c>
      <c r="Y501" s="299">
        <v>0</v>
      </c>
      <c r="Z501" s="302">
        <v>0</v>
      </c>
      <c r="AA501" s="303">
        <v>0</v>
      </c>
      <c r="AB501" s="303">
        <v>0</v>
      </c>
      <c r="AC501" s="304">
        <v>0</v>
      </c>
      <c r="AD501" s="303">
        <v>0</v>
      </c>
      <c r="AE501" s="303">
        <v>0</v>
      </c>
      <c r="AF501" s="305">
        <v>0</v>
      </c>
    </row>
    <row r="502" spans="1:32" x14ac:dyDescent="0.35">
      <c r="A502" s="322">
        <v>4227</v>
      </c>
      <c r="B502" s="323">
        <v>7</v>
      </c>
      <c r="C502" s="324" t="s">
        <v>117</v>
      </c>
      <c r="D502" s="108">
        <v>7</v>
      </c>
      <c r="E502" s="299">
        <v>369</v>
      </c>
      <c r="F502" s="299">
        <v>385</v>
      </c>
      <c r="G502" s="299">
        <v>0</v>
      </c>
      <c r="H502" s="299">
        <v>0</v>
      </c>
      <c r="I502" s="299">
        <v>0</v>
      </c>
      <c r="J502" s="299">
        <v>0</v>
      </c>
      <c r="K502" s="300">
        <v>0</v>
      </c>
      <c r="L502" s="301">
        <v>0</v>
      </c>
      <c r="M502" s="299">
        <v>0</v>
      </c>
      <c r="N502" s="299">
        <v>0</v>
      </c>
      <c r="O502" s="299">
        <v>0</v>
      </c>
      <c r="P502" s="299">
        <v>0</v>
      </c>
      <c r="Q502" s="299">
        <v>0</v>
      </c>
      <c r="R502" s="299">
        <v>0</v>
      </c>
      <c r="S502" s="299">
        <v>0</v>
      </c>
      <c r="T502" s="299">
        <v>0</v>
      </c>
      <c r="U502" s="302">
        <v>0</v>
      </c>
      <c r="V502" s="301">
        <v>0</v>
      </c>
      <c r="W502" s="299">
        <v>0</v>
      </c>
      <c r="X502" s="299">
        <v>0</v>
      </c>
      <c r="Y502" s="299">
        <v>0</v>
      </c>
      <c r="Z502" s="302">
        <v>0</v>
      </c>
      <c r="AA502" s="303">
        <v>0</v>
      </c>
      <c r="AB502" s="303">
        <v>0</v>
      </c>
      <c r="AC502" s="304">
        <v>0</v>
      </c>
      <c r="AD502" s="303">
        <v>0</v>
      </c>
      <c r="AE502" s="303">
        <v>0</v>
      </c>
      <c r="AF502" s="305">
        <v>0</v>
      </c>
    </row>
    <row r="503" spans="1:32" x14ac:dyDescent="0.35">
      <c r="A503" s="322">
        <v>4228</v>
      </c>
      <c r="B503" s="323">
        <v>7</v>
      </c>
      <c r="C503" s="257" t="s">
        <v>118</v>
      </c>
      <c r="D503" s="108">
        <v>7</v>
      </c>
      <c r="E503" s="299">
        <v>607</v>
      </c>
      <c r="F503" s="299">
        <v>628</v>
      </c>
      <c r="G503" s="299">
        <v>0</v>
      </c>
      <c r="H503" s="299">
        <v>0</v>
      </c>
      <c r="I503" s="299">
        <v>0</v>
      </c>
      <c r="J503" s="299">
        <v>0</v>
      </c>
      <c r="K503" s="300">
        <v>0</v>
      </c>
      <c r="L503" s="301">
        <v>0</v>
      </c>
      <c r="M503" s="299">
        <v>0</v>
      </c>
      <c r="N503" s="299">
        <v>0</v>
      </c>
      <c r="O503" s="299">
        <v>0</v>
      </c>
      <c r="P503" s="299">
        <v>0</v>
      </c>
      <c r="Q503" s="299">
        <v>0</v>
      </c>
      <c r="R503" s="299">
        <v>0</v>
      </c>
      <c r="S503" s="299">
        <v>0</v>
      </c>
      <c r="T503" s="299">
        <v>0</v>
      </c>
      <c r="U503" s="302">
        <v>0</v>
      </c>
      <c r="V503" s="301">
        <v>0</v>
      </c>
      <c r="W503" s="299">
        <v>0</v>
      </c>
      <c r="X503" s="299">
        <v>0</v>
      </c>
      <c r="Y503" s="299">
        <v>0</v>
      </c>
      <c r="Z503" s="302">
        <v>0</v>
      </c>
      <c r="AA503" s="303">
        <v>0</v>
      </c>
      <c r="AB503" s="303">
        <v>0</v>
      </c>
      <c r="AC503" s="304">
        <v>0</v>
      </c>
      <c r="AD503" s="303">
        <v>0</v>
      </c>
      <c r="AE503" s="303">
        <v>0</v>
      </c>
      <c r="AF503" s="305">
        <v>0</v>
      </c>
    </row>
    <row r="504" spans="1:32" x14ac:dyDescent="0.35">
      <c r="A504" s="322">
        <v>4229</v>
      </c>
      <c r="B504" s="323">
        <v>7</v>
      </c>
      <c r="C504" s="257" t="s">
        <v>572</v>
      </c>
      <c r="D504" s="108">
        <v>7</v>
      </c>
      <c r="E504" s="299">
        <v>110</v>
      </c>
      <c r="F504" s="299">
        <v>129</v>
      </c>
      <c r="G504" s="299">
        <v>0</v>
      </c>
      <c r="H504" s="299">
        <v>0</v>
      </c>
      <c r="I504" s="299">
        <v>0</v>
      </c>
      <c r="J504" s="299">
        <v>0</v>
      </c>
      <c r="K504" s="300">
        <v>0</v>
      </c>
      <c r="L504" s="301">
        <v>0</v>
      </c>
      <c r="M504" s="299">
        <v>0</v>
      </c>
      <c r="N504" s="299">
        <v>0</v>
      </c>
      <c r="O504" s="299">
        <v>0</v>
      </c>
      <c r="P504" s="299">
        <v>0</v>
      </c>
      <c r="Q504" s="299">
        <v>0</v>
      </c>
      <c r="R504" s="299">
        <v>0</v>
      </c>
      <c r="S504" s="299">
        <v>0</v>
      </c>
      <c r="T504" s="299">
        <v>0</v>
      </c>
      <c r="U504" s="302">
        <v>0</v>
      </c>
      <c r="V504" s="301">
        <v>0</v>
      </c>
      <c r="W504" s="299">
        <v>0</v>
      </c>
      <c r="X504" s="299">
        <v>0</v>
      </c>
      <c r="Y504" s="299">
        <v>0</v>
      </c>
      <c r="Z504" s="302">
        <v>0</v>
      </c>
      <c r="AA504" s="303">
        <v>0</v>
      </c>
      <c r="AB504" s="303">
        <v>0</v>
      </c>
      <c r="AC504" s="304">
        <v>0</v>
      </c>
      <c r="AD504" s="303">
        <v>0</v>
      </c>
      <c r="AE504" s="303">
        <v>0</v>
      </c>
      <c r="AF504" s="305">
        <v>0</v>
      </c>
    </row>
    <row r="505" spans="1:32" x14ac:dyDescent="0.35">
      <c r="A505" s="322">
        <v>4230</v>
      </c>
      <c r="B505" s="323">
        <v>7</v>
      </c>
      <c r="C505" s="257" t="s">
        <v>574</v>
      </c>
      <c r="D505" s="108">
        <v>7</v>
      </c>
      <c r="E505" s="299">
        <v>260</v>
      </c>
      <c r="F505" s="299">
        <v>260</v>
      </c>
      <c r="G505" s="299">
        <v>0</v>
      </c>
      <c r="H505" s="299">
        <v>0</v>
      </c>
      <c r="I505" s="299">
        <v>0</v>
      </c>
      <c r="J505" s="299">
        <v>0</v>
      </c>
      <c r="K505" s="300">
        <v>0</v>
      </c>
      <c r="L505" s="301">
        <v>217329.24098914902</v>
      </c>
      <c r="M505" s="299">
        <v>30067.200000000012</v>
      </c>
      <c r="N505" s="299">
        <v>0</v>
      </c>
      <c r="O505" s="299">
        <v>0</v>
      </c>
      <c r="P505" s="299">
        <v>0</v>
      </c>
      <c r="Q505" s="299">
        <v>3168</v>
      </c>
      <c r="R505" s="299">
        <v>10272.060893861375</v>
      </c>
      <c r="S505" s="299">
        <v>1383.1651246074839</v>
      </c>
      <c r="T505" s="299">
        <v>444.8944013274662</v>
      </c>
      <c r="U505" s="302">
        <v>262664.56140894536</v>
      </c>
      <c r="V505" s="301">
        <v>0</v>
      </c>
      <c r="W505" s="299">
        <v>0</v>
      </c>
      <c r="X505" s="299">
        <v>0</v>
      </c>
      <c r="Y505" s="299">
        <v>0</v>
      </c>
      <c r="Z505" s="302">
        <v>0</v>
      </c>
      <c r="AA505" s="303">
        <v>262664.56140894536</v>
      </c>
      <c r="AB505" s="303">
        <v>0</v>
      </c>
      <c r="AC505" s="304">
        <v>262664.56140894536</v>
      </c>
      <c r="AD505" s="303">
        <v>1010.2483131113283</v>
      </c>
      <c r="AE505" s="303">
        <v>0</v>
      </c>
      <c r="AF505" s="305">
        <v>1010.2483131113283</v>
      </c>
    </row>
    <row r="506" spans="1:32" x14ac:dyDescent="0.35">
      <c r="A506" s="322">
        <v>4231</v>
      </c>
      <c r="B506" s="323">
        <v>7</v>
      </c>
      <c r="C506" s="257" t="s">
        <v>120</v>
      </c>
      <c r="D506" s="108">
        <v>7</v>
      </c>
      <c r="E506" s="299">
        <v>545</v>
      </c>
      <c r="F506" s="299">
        <v>599</v>
      </c>
      <c r="G506" s="299">
        <v>0</v>
      </c>
      <c r="H506" s="299">
        <v>0</v>
      </c>
      <c r="I506" s="299">
        <v>0</v>
      </c>
      <c r="J506" s="299">
        <v>0</v>
      </c>
      <c r="K506" s="300">
        <v>0</v>
      </c>
      <c r="L506" s="301">
        <v>0</v>
      </c>
      <c r="M506" s="299">
        <v>0</v>
      </c>
      <c r="N506" s="299">
        <v>0</v>
      </c>
      <c r="O506" s="299">
        <v>0</v>
      </c>
      <c r="P506" s="299">
        <v>0</v>
      </c>
      <c r="Q506" s="299">
        <v>0</v>
      </c>
      <c r="R506" s="299">
        <v>0</v>
      </c>
      <c r="S506" s="299">
        <v>0</v>
      </c>
      <c r="T506" s="299">
        <v>0</v>
      </c>
      <c r="U506" s="302">
        <v>0</v>
      </c>
      <c r="V506" s="301">
        <v>0</v>
      </c>
      <c r="W506" s="299">
        <v>0</v>
      </c>
      <c r="X506" s="299">
        <v>0</v>
      </c>
      <c r="Y506" s="299">
        <v>0</v>
      </c>
      <c r="Z506" s="302">
        <v>0</v>
      </c>
      <c r="AA506" s="303">
        <v>0</v>
      </c>
      <c r="AB506" s="303">
        <v>0</v>
      </c>
      <c r="AC506" s="304">
        <v>0</v>
      </c>
      <c r="AD506" s="303">
        <v>0</v>
      </c>
      <c r="AE506" s="303">
        <v>0</v>
      </c>
      <c r="AF506" s="305">
        <v>0</v>
      </c>
    </row>
    <row r="507" spans="1:32" x14ac:dyDescent="0.35">
      <c r="A507" s="322">
        <v>4232</v>
      </c>
      <c r="B507" s="323">
        <v>7</v>
      </c>
      <c r="C507" s="257" t="s">
        <v>121</v>
      </c>
      <c r="D507" s="108">
        <v>7</v>
      </c>
      <c r="E507" s="299">
        <v>140</v>
      </c>
      <c r="F507" s="299">
        <v>140</v>
      </c>
      <c r="G507" s="299">
        <v>0</v>
      </c>
      <c r="H507" s="299">
        <v>0</v>
      </c>
      <c r="I507" s="299">
        <v>0</v>
      </c>
      <c r="J507" s="299">
        <v>0</v>
      </c>
      <c r="K507" s="300">
        <v>0</v>
      </c>
      <c r="L507" s="301">
        <v>0</v>
      </c>
      <c r="M507" s="299">
        <v>0</v>
      </c>
      <c r="N507" s="299">
        <v>0</v>
      </c>
      <c r="O507" s="299">
        <v>0</v>
      </c>
      <c r="P507" s="299">
        <v>0</v>
      </c>
      <c r="Q507" s="299">
        <v>0</v>
      </c>
      <c r="R507" s="299">
        <v>0</v>
      </c>
      <c r="S507" s="299">
        <v>0</v>
      </c>
      <c r="T507" s="299">
        <v>0</v>
      </c>
      <c r="U507" s="302">
        <v>0</v>
      </c>
      <c r="V507" s="301">
        <v>0</v>
      </c>
      <c r="W507" s="299">
        <v>0</v>
      </c>
      <c r="X507" s="299">
        <v>0</v>
      </c>
      <c r="Y507" s="299">
        <v>0</v>
      </c>
      <c r="Z507" s="302">
        <v>0</v>
      </c>
      <c r="AA507" s="303">
        <v>0</v>
      </c>
      <c r="AB507" s="303">
        <v>0</v>
      </c>
      <c r="AC507" s="304">
        <v>0</v>
      </c>
      <c r="AD507" s="303">
        <v>0</v>
      </c>
      <c r="AE507" s="303">
        <v>0</v>
      </c>
      <c r="AF507" s="305">
        <v>0</v>
      </c>
    </row>
    <row r="508" spans="1:32" x14ac:dyDescent="0.35">
      <c r="A508" s="322">
        <v>4233</v>
      </c>
      <c r="B508" s="323">
        <v>7</v>
      </c>
      <c r="C508" s="257" t="s">
        <v>122</v>
      </c>
      <c r="D508" s="108">
        <v>7</v>
      </c>
      <c r="E508" s="299">
        <v>243</v>
      </c>
      <c r="F508" s="299">
        <v>254.2</v>
      </c>
      <c r="G508" s="299">
        <v>0</v>
      </c>
      <c r="H508" s="299">
        <v>0</v>
      </c>
      <c r="I508" s="299">
        <v>0</v>
      </c>
      <c r="J508" s="299">
        <v>0</v>
      </c>
      <c r="K508" s="300">
        <v>0</v>
      </c>
      <c r="L508" s="301">
        <v>0</v>
      </c>
      <c r="M508" s="299">
        <v>0</v>
      </c>
      <c r="N508" s="299">
        <v>0</v>
      </c>
      <c r="O508" s="299">
        <v>0</v>
      </c>
      <c r="P508" s="299">
        <v>0</v>
      </c>
      <c r="Q508" s="299">
        <v>0</v>
      </c>
      <c r="R508" s="299">
        <v>0</v>
      </c>
      <c r="S508" s="299">
        <v>0</v>
      </c>
      <c r="T508" s="299">
        <v>0</v>
      </c>
      <c r="U508" s="302">
        <v>0</v>
      </c>
      <c r="V508" s="301">
        <v>0</v>
      </c>
      <c r="W508" s="299">
        <v>0</v>
      </c>
      <c r="X508" s="299">
        <v>0</v>
      </c>
      <c r="Y508" s="299">
        <v>0</v>
      </c>
      <c r="Z508" s="302">
        <v>0</v>
      </c>
      <c r="AA508" s="303">
        <v>0</v>
      </c>
      <c r="AB508" s="303">
        <v>0</v>
      </c>
      <c r="AC508" s="304">
        <v>0</v>
      </c>
      <c r="AD508" s="303">
        <v>0</v>
      </c>
      <c r="AE508" s="303">
        <v>0</v>
      </c>
      <c r="AF508" s="305">
        <v>0</v>
      </c>
    </row>
    <row r="509" spans="1:32" x14ac:dyDescent="0.35">
      <c r="A509" s="322">
        <v>4235</v>
      </c>
      <c r="B509" s="323">
        <v>7</v>
      </c>
      <c r="C509" s="257" t="s">
        <v>123</v>
      </c>
      <c r="D509" s="108">
        <v>7</v>
      </c>
      <c r="E509" s="299">
        <v>0</v>
      </c>
      <c r="F509" s="299">
        <v>0</v>
      </c>
      <c r="G509" s="299">
        <v>0</v>
      </c>
      <c r="H509" s="299">
        <v>0</v>
      </c>
      <c r="I509" s="299">
        <v>0</v>
      </c>
      <c r="J509" s="299">
        <v>0</v>
      </c>
      <c r="K509" s="300">
        <v>0</v>
      </c>
      <c r="L509" s="301">
        <v>0</v>
      </c>
      <c r="M509" s="299">
        <v>0</v>
      </c>
      <c r="N509" s="299">
        <v>0</v>
      </c>
      <c r="O509" s="299">
        <v>0</v>
      </c>
      <c r="P509" s="299">
        <v>0</v>
      </c>
      <c r="Q509" s="299">
        <v>0</v>
      </c>
      <c r="R509" s="299">
        <v>0</v>
      </c>
      <c r="S509" s="299">
        <v>0</v>
      </c>
      <c r="T509" s="299">
        <v>0</v>
      </c>
      <c r="U509" s="302">
        <v>0</v>
      </c>
      <c r="V509" s="301">
        <v>0</v>
      </c>
      <c r="W509" s="299">
        <v>0</v>
      </c>
      <c r="X509" s="299">
        <v>0</v>
      </c>
      <c r="Y509" s="299">
        <v>0</v>
      </c>
      <c r="Z509" s="302">
        <v>0</v>
      </c>
      <c r="AA509" s="303">
        <v>0</v>
      </c>
      <c r="AB509" s="303">
        <v>0</v>
      </c>
      <c r="AC509" s="304">
        <v>0</v>
      </c>
      <c r="AD509" s="303">
        <v>0</v>
      </c>
      <c r="AE509" s="303">
        <v>0</v>
      </c>
      <c r="AF509" s="305">
        <v>0</v>
      </c>
    </row>
    <row r="510" spans="1:32" x14ac:dyDescent="0.35">
      <c r="A510" s="322">
        <v>4237</v>
      </c>
      <c r="B510" s="323">
        <v>7</v>
      </c>
      <c r="C510" s="257" t="s">
        <v>1057</v>
      </c>
      <c r="D510" s="108">
        <v>7</v>
      </c>
      <c r="E510" s="299">
        <v>110</v>
      </c>
      <c r="F510" s="299">
        <v>131</v>
      </c>
      <c r="G510" s="299">
        <v>0</v>
      </c>
      <c r="H510" s="299">
        <v>0</v>
      </c>
      <c r="I510" s="299">
        <v>0</v>
      </c>
      <c r="J510" s="299">
        <v>0</v>
      </c>
      <c r="K510" s="300">
        <v>0</v>
      </c>
      <c r="L510" s="301">
        <v>0</v>
      </c>
      <c r="M510" s="299">
        <v>0</v>
      </c>
      <c r="N510" s="299">
        <v>0</v>
      </c>
      <c r="O510" s="299">
        <v>0</v>
      </c>
      <c r="P510" s="299">
        <v>0</v>
      </c>
      <c r="Q510" s="299">
        <v>0</v>
      </c>
      <c r="R510" s="299">
        <v>0</v>
      </c>
      <c r="S510" s="299">
        <v>0</v>
      </c>
      <c r="T510" s="299">
        <v>0</v>
      </c>
      <c r="U510" s="302">
        <v>0</v>
      </c>
      <c r="V510" s="301">
        <v>0</v>
      </c>
      <c r="W510" s="299">
        <v>0</v>
      </c>
      <c r="X510" s="299">
        <v>0</v>
      </c>
      <c r="Y510" s="299">
        <v>0</v>
      </c>
      <c r="Z510" s="302">
        <v>0</v>
      </c>
      <c r="AA510" s="303">
        <v>0</v>
      </c>
      <c r="AB510" s="303">
        <v>0</v>
      </c>
      <c r="AC510" s="304">
        <v>0</v>
      </c>
      <c r="AD510" s="303">
        <v>0</v>
      </c>
      <c r="AE510" s="303">
        <v>0</v>
      </c>
      <c r="AF510" s="305">
        <v>0</v>
      </c>
    </row>
    <row r="511" spans="1:32" x14ac:dyDescent="0.35">
      <c r="A511" s="322">
        <v>4238</v>
      </c>
      <c r="B511" s="323">
        <v>7</v>
      </c>
      <c r="C511" s="257" t="s">
        <v>124</v>
      </c>
      <c r="D511" s="108">
        <v>7</v>
      </c>
      <c r="E511" s="299">
        <v>134</v>
      </c>
      <c r="F511" s="299">
        <v>156.79999999999998</v>
      </c>
      <c r="G511" s="299">
        <v>0</v>
      </c>
      <c r="H511" s="299">
        <v>0</v>
      </c>
      <c r="I511" s="299">
        <v>0</v>
      </c>
      <c r="J511" s="299">
        <v>0</v>
      </c>
      <c r="K511" s="300">
        <v>0</v>
      </c>
      <c r="L511" s="301">
        <v>0</v>
      </c>
      <c r="M511" s="299">
        <v>0</v>
      </c>
      <c r="N511" s="299">
        <v>0</v>
      </c>
      <c r="O511" s="299">
        <v>0</v>
      </c>
      <c r="P511" s="299">
        <v>0</v>
      </c>
      <c r="Q511" s="299">
        <v>0</v>
      </c>
      <c r="R511" s="299">
        <v>0</v>
      </c>
      <c r="S511" s="299">
        <v>0</v>
      </c>
      <c r="T511" s="299">
        <v>0</v>
      </c>
      <c r="U511" s="302">
        <v>0</v>
      </c>
      <c r="V511" s="301">
        <v>0</v>
      </c>
      <c r="W511" s="299">
        <v>0</v>
      </c>
      <c r="X511" s="299">
        <v>0</v>
      </c>
      <c r="Y511" s="299">
        <v>0</v>
      </c>
      <c r="Z511" s="302">
        <v>0</v>
      </c>
      <c r="AA511" s="303">
        <v>0</v>
      </c>
      <c r="AB511" s="303">
        <v>0</v>
      </c>
      <c r="AC511" s="304">
        <v>0</v>
      </c>
      <c r="AD511" s="303">
        <v>0</v>
      </c>
      <c r="AE511" s="303">
        <v>0</v>
      </c>
      <c r="AF511" s="305">
        <v>0</v>
      </c>
    </row>
    <row r="512" spans="1:32" x14ac:dyDescent="0.35">
      <c r="A512" s="322">
        <v>4239</v>
      </c>
      <c r="B512" s="323">
        <v>7</v>
      </c>
      <c r="C512" s="257" t="s">
        <v>125</v>
      </c>
      <c r="D512" s="108">
        <v>7</v>
      </c>
      <c r="E512" s="299">
        <v>200</v>
      </c>
      <c r="F512" s="299">
        <v>200</v>
      </c>
      <c r="G512" s="299">
        <v>0</v>
      </c>
      <c r="H512" s="299">
        <v>0</v>
      </c>
      <c r="I512" s="299">
        <v>0</v>
      </c>
      <c r="J512" s="299">
        <v>0</v>
      </c>
      <c r="K512" s="300">
        <v>0</v>
      </c>
      <c r="L512" s="301">
        <v>0</v>
      </c>
      <c r="M512" s="299">
        <v>0</v>
      </c>
      <c r="N512" s="299">
        <v>0</v>
      </c>
      <c r="O512" s="299">
        <v>0</v>
      </c>
      <c r="P512" s="299">
        <v>0</v>
      </c>
      <c r="Q512" s="299">
        <v>0</v>
      </c>
      <c r="R512" s="299">
        <v>0</v>
      </c>
      <c r="S512" s="299">
        <v>0</v>
      </c>
      <c r="T512" s="299">
        <v>0</v>
      </c>
      <c r="U512" s="302">
        <v>0</v>
      </c>
      <c r="V512" s="301">
        <v>0</v>
      </c>
      <c r="W512" s="299">
        <v>0</v>
      </c>
      <c r="X512" s="299">
        <v>0</v>
      </c>
      <c r="Y512" s="299">
        <v>0</v>
      </c>
      <c r="Z512" s="302">
        <v>0</v>
      </c>
      <c r="AA512" s="303">
        <v>0</v>
      </c>
      <c r="AB512" s="303">
        <v>0</v>
      </c>
      <c r="AC512" s="304">
        <v>0</v>
      </c>
      <c r="AD512" s="303">
        <v>0</v>
      </c>
      <c r="AE512" s="303">
        <v>0</v>
      </c>
      <c r="AF512" s="305">
        <v>0</v>
      </c>
    </row>
    <row r="513" spans="1:32" x14ac:dyDescent="0.35">
      <c r="A513" s="322">
        <v>4240</v>
      </c>
      <c r="B513" s="323">
        <v>7</v>
      </c>
      <c r="C513" s="257" t="s">
        <v>1058</v>
      </c>
      <c r="D513" s="108">
        <v>7</v>
      </c>
      <c r="E513" s="299">
        <v>375</v>
      </c>
      <c r="F513" s="299">
        <v>390</v>
      </c>
      <c r="G513" s="299">
        <v>0</v>
      </c>
      <c r="H513" s="299">
        <v>0</v>
      </c>
      <c r="I513" s="299">
        <v>0</v>
      </c>
      <c r="J513" s="299">
        <v>0</v>
      </c>
      <c r="K513" s="300">
        <v>0</v>
      </c>
      <c r="L513" s="301">
        <v>0</v>
      </c>
      <c r="M513" s="299">
        <v>0</v>
      </c>
      <c r="N513" s="299">
        <v>0</v>
      </c>
      <c r="O513" s="299">
        <v>0</v>
      </c>
      <c r="P513" s="299">
        <v>0</v>
      </c>
      <c r="Q513" s="299">
        <v>0</v>
      </c>
      <c r="R513" s="299">
        <v>0</v>
      </c>
      <c r="S513" s="299">
        <v>0</v>
      </c>
      <c r="T513" s="299">
        <v>0</v>
      </c>
      <c r="U513" s="302">
        <v>0</v>
      </c>
      <c r="V513" s="301">
        <v>0</v>
      </c>
      <c r="W513" s="299">
        <v>0</v>
      </c>
      <c r="X513" s="299">
        <v>0</v>
      </c>
      <c r="Y513" s="299">
        <v>0</v>
      </c>
      <c r="Z513" s="302">
        <v>0</v>
      </c>
      <c r="AA513" s="303">
        <v>0</v>
      </c>
      <c r="AB513" s="303">
        <v>0</v>
      </c>
      <c r="AC513" s="304">
        <v>0</v>
      </c>
      <c r="AD513" s="303">
        <v>0</v>
      </c>
      <c r="AE513" s="303">
        <v>0</v>
      </c>
      <c r="AF513" s="305">
        <v>0</v>
      </c>
    </row>
    <row r="514" spans="1:32" x14ac:dyDescent="0.35">
      <c r="A514" s="322">
        <v>4243</v>
      </c>
      <c r="B514" s="323">
        <v>7</v>
      </c>
      <c r="C514" s="257" t="s">
        <v>126</v>
      </c>
      <c r="D514" s="108">
        <v>7</v>
      </c>
      <c r="E514" s="299">
        <v>280</v>
      </c>
      <c r="F514" s="299">
        <v>287</v>
      </c>
      <c r="G514" s="299">
        <v>0</v>
      </c>
      <c r="H514" s="299">
        <v>0</v>
      </c>
      <c r="I514" s="299">
        <v>0</v>
      </c>
      <c r="J514" s="299">
        <v>0</v>
      </c>
      <c r="K514" s="300">
        <v>0</v>
      </c>
      <c r="L514" s="301">
        <v>0</v>
      </c>
      <c r="M514" s="299">
        <v>0</v>
      </c>
      <c r="N514" s="299">
        <v>0</v>
      </c>
      <c r="O514" s="299">
        <v>0</v>
      </c>
      <c r="P514" s="299">
        <v>0</v>
      </c>
      <c r="Q514" s="299">
        <v>0</v>
      </c>
      <c r="R514" s="299">
        <v>0</v>
      </c>
      <c r="S514" s="299">
        <v>0</v>
      </c>
      <c r="T514" s="299">
        <v>0</v>
      </c>
      <c r="U514" s="302">
        <v>0</v>
      </c>
      <c r="V514" s="301">
        <v>0</v>
      </c>
      <c r="W514" s="299">
        <v>0</v>
      </c>
      <c r="X514" s="299">
        <v>0</v>
      </c>
      <c r="Y514" s="299">
        <v>0</v>
      </c>
      <c r="Z514" s="302">
        <v>0</v>
      </c>
      <c r="AA514" s="303">
        <v>0</v>
      </c>
      <c r="AB514" s="303">
        <v>0</v>
      </c>
      <c r="AC514" s="304">
        <v>0</v>
      </c>
      <c r="AD514" s="303">
        <v>0</v>
      </c>
      <c r="AE514" s="303">
        <v>0</v>
      </c>
      <c r="AF514" s="305">
        <v>0</v>
      </c>
    </row>
    <row r="515" spans="1:32" x14ac:dyDescent="0.35">
      <c r="A515" s="322">
        <v>4244</v>
      </c>
      <c r="B515" s="323">
        <v>7</v>
      </c>
      <c r="C515" s="257" t="s">
        <v>2862</v>
      </c>
      <c r="D515" s="108">
        <v>7</v>
      </c>
      <c r="E515" s="299">
        <v>400</v>
      </c>
      <c r="F515" s="299">
        <v>436</v>
      </c>
      <c r="G515" s="299">
        <v>0</v>
      </c>
      <c r="H515" s="299">
        <v>0</v>
      </c>
      <c r="I515" s="299">
        <v>0</v>
      </c>
      <c r="J515" s="299">
        <v>0</v>
      </c>
      <c r="K515" s="300">
        <v>0</v>
      </c>
      <c r="L515" s="301">
        <v>0</v>
      </c>
      <c r="M515" s="299">
        <v>0</v>
      </c>
      <c r="N515" s="299">
        <v>0</v>
      </c>
      <c r="O515" s="299">
        <v>0</v>
      </c>
      <c r="P515" s="299">
        <v>0</v>
      </c>
      <c r="Q515" s="299">
        <v>0</v>
      </c>
      <c r="R515" s="299">
        <v>0</v>
      </c>
      <c r="S515" s="299">
        <v>0</v>
      </c>
      <c r="T515" s="299">
        <v>0</v>
      </c>
      <c r="U515" s="302">
        <v>0</v>
      </c>
      <c r="V515" s="301">
        <v>0</v>
      </c>
      <c r="W515" s="299">
        <v>0</v>
      </c>
      <c r="X515" s="299">
        <v>0</v>
      </c>
      <c r="Y515" s="299">
        <v>0</v>
      </c>
      <c r="Z515" s="302">
        <v>0</v>
      </c>
      <c r="AA515" s="303">
        <v>0</v>
      </c>
      <c r="AB515" s="303">
        <v>0</v>
      </c>
      <c r="AC515" s="304">
        <v>0</v>
      </c>
      <c r="AD515" s="303">
        <v>0</v>
      </c>
      <c r="AE515" s="303">
        <v>0</v>
      </c>
      <c r="AF515" s="305">
        <v>0</v>
      </c>
    </row>
    <row r="516" spans="1:32" x14ac:dyDescent="0.35">
      <c r="A516" s="322">
        <v>4246</v>
      </c>
      <c r="B516" s="323">
        <v>7</v>
      </c>
      <c r="C516" s="257" t="s">
        <v>2149</v>
      </c>
      <c r="D516" s="108">
        <v>7</v>
      </c>
      <c r="E516" s="299">
        <v>0</v>
      </c>
      <c r="F516" s="299">
        <v>0</v>
      </c>
      <c r="G516" s="299">
        <v>0</v>
      </c>
      <c r="H516" s="299">
        <v>0</v>
      </c>
      <c r="I516" s="299">
        <v>0</v>
      </c>
      <c r="J516" s="299">
        <v>0</v>
      </c>
      <c r="K516" s="300">
        <v>0</v>
      </c>
      <c r="L516" s="301">
        <v>0</v>
      </c>
      <c r="M516" s="299">
        <v>0</v>
      </c>
      <c r="N516" s="299">
        <v>0</v>
      </c>
      <c r="O516" s="299">
        <v>0</v>
      </c>
      <c r="P516" s="299">
        <v>0</v>
      </c>
      <c r="Q516" s="299">
        <v>0</v>
      </c>
      <c r="R516" s="299">
        <v>0</v>
      </c>
      <c r="S516" s="299">
        <v>0</v>
      </c>
      <c r="T516" s="299">
        <v>0</v>
      </c>
      <c r="U516" s="302">
        <v>0</v>
      </c>
      <c r="V516" s="301">
        <v>0</v>
      </c>
      <c r="W516" s="299">
        <v>0</v>
      </c>
      <c r="X516" s="299">
        <v>0</v>
      </c>
      <c r="Y516" s="299">
        <v>0</v>
      </c>
      <c r="Z516" s="302">
        <v>0</v>
      </c>
      <c r="AA516" s="303">
        <v>0</v>
      </c>
      <c r="AB516" s="303">
        <v>0</v>
      </c>
      <c r="AC516" s="304">
        <v>0</v>
      </c>
      <c r="AD516" s="303">
        <v>0</v>
      </c>
      <c r="AE516" s="303">
        <v>0</v>
      </c>
      <c r="AF516" s="305">
        <v>0</v>
      </c>
    </row>
    <row r="517" spans="1:32" x14ac:dyDescent="0.35">
      <c r="A517" s="322">
        <v>4248</v>
      </c>
      <c r="B517" s="323">
        <v>7</v>
      </c>
      <c r="C517" s="257" t="s">
        <v>127</v>
      </c>
      <c r="D517" s="108">
        <v>7</v>
      </c>
      <c r="E517" s="299">
        <v>0</v>
      </c>
      <c r="F517" s="299">
        <v>0</v>
      </c>
      <c r="G517" s="299">
        <v>0</v>
      </c>
      <c r="H517" s="299">
        <v>0</v>
      </c>
      <c r="I517" s="299">
        <v>0</v>
      </c>
      <c r="J517" s="299">
        <v>0</v>
      </c>
      <c r="K517" s="300">
        <v>0</v>
      </c>
      <c r="L517" s="301">
        <v>0</v>
      </c>
      <c r="M517" s="299">
        <v>0</v>
      </c>
      <c r="N517" s="299">
        <v>0</v>
      </c>
      <c r="O517" s="299">
        <v>0</v>
      </c>
      <c r="P517" s="299">
        <v>0</v>
      </c>
      <c r="Q517" s="299">
        <v>0</v>
      </c>
      <c r="R517" s="299">
        <v>0</v>
      </c>
      <c r="S517" s="299">
        <v>0</v>
      </c>
      <c r="T517" s="299">
        <v>0</v>
      </c>
      <c r="U517" s="302">
        <v>0</v>
      </c>
      <c r="V517" s="301">
        <v>0</v>
      </c>
      <c r="W517" s="299">
        <v>0</v>
      </c>
      <c r="X517" s="299">
        <v>0</v>
      </c>
      <c r="Y517" s="299">
        <v>0</v>
      </c>
      <c r="Z517" s="302">
        <v>0</v>
      </c>
      <c r="AA517" s="303">
        <v>0</v>
      </c>
      <c r="AB517" s="303">
        <v>0</v>
      </c>
      <c r="AC517" s="304">
        <v>0</v>
      </c>
      <c r="AD517" s="303">
        <v>0</v>
      </c>
      <c r="AE517" s="303">
        <v>0</v>
      </c>
      <c r="AF517" s="305">
        <v>0</v>
      </c>
    </row>
    <row r="518" spans="1:32" x14ac:dyDescent="0.35">
      <c r="A518" s="322">
        <v>4249</v>
      </c>
      <c r="B518" s="323">
        <v>7</v>
      </c>
      <c r="C518" s="257" t="s">
        <v>128</v>
      </c>
      <c r="D518" s="108">
        <v>7</v>
      </c>
      <c r="E518" s="299">
        <v>0</v>
      </c>
      <c r="F518" s="299">
        <v>0</v>
      </c>
      <c r="G518" s="299">
        <v>0</v>
      </c>
      <c r="H518" s="299">
        <v>0</v>
      </c>
      <c r="I518" s="299">
        <v>0</v>
      </c>
      <c r="J518" s="299">
        <v>0</v>
      </c>
      <c r="K518" s="300">
        <v>0</v>
      </c>
      <c r="L518" s="301">
        <v>0</v>
      </c>
      <c r="M518" s="299">
        <v>0</v>
      </c>
      <c r="N518" s="299">
        <v>0</v>
      </c>
      <c r="O518" s="299">
        <v>0</v>
      </c>
      <c r="P518" s="299">
        <v>0</v>
      </c>
      <c r="Q518" s="299">
        <v>0</v>
      </c>
      <c r="R518" s="299">
        <v>0</v>
      </c>
      <c r="S518" s="299">
        <v>0</v>
      </c>
      <c r="T518" s="299">
        <v>0</v>
      </c>
      <c r="U518" s="302">
        <v>0</v>
      </c>
      <c r="V518" s="301">
        <v>0</v>
      </c>
      <c r="W518" s="299">
        <v>0</v>
      </c>
      <c r="X518" s="299">
        <v>0</v>
      </c>
      <c r="Y518" s="299">
        <v>0</v>
      </c>
      <c r="Z518" s="302">
        <v>0</v>
      </c>
      <c r="AA518" s="303">
        <v>0</v>
      </c>
      <c r="AB518" s="303">
        <v>0</v>
      </c>
      <c r="AC518" s="304">
        <v>0</v>
      </c>
      <c r="AD518" s="303">
        <v>0</v>
      </c>
      <c r="AE518" s="303">
        <v>0</v>
      </c>
      <c r="AF518" s="305">
        <v>0</v>
      </c>
    </row>
    <row r="519" spans="1:32" x14ac:dyDescent="0.35">
      <c r="A519" s="322">
        <v>4250</v>
      </c>
      <c r="B519" s="323">
        <v>7</v>
      </c>
      <c r="C519" s="257" t="s">
        <v>129</v>
      </c>
      <c r="D519" s="108">
        <v>7</v>
      </c>
      <c r="E519" s="299">
        <v>661</v>
      </c>
      <c r="F519" s="299">
        <v>676.8</v>
      </c>
      <c r="G519" s="299">
        <v>0</v>
      </c>
      <c r="H519" s="299">
        <v>0</v>
      </c>
      <c r="I519" s="299">
        <v>0</v>
      </c>
      <c r="J519" s="299">
        <v>0</v>
      </c>
      <c r="K519" s="300">
        <v>0</v>
      </c>
      <c r="L519" s="301">
        <v>0</v>
      </c>
      <c r="M519" s="299">
        <v>0</v>
      </c>
      <c r="N519" s="299">
        <v>0</v>
      </c>
      <c r="O519" s="299">
        <v>0</v>
      </c>
      <c r="P519" s="299">
        <v>0</v>
      </c>
      <c r="Q519" s="299">
        <v>0</v>
      </c>
      <c r="R519" s="299">
        <v>0</v>
      </c>
      <c r="S519" s="299">
        <v>0</v>
      </c>
      <c r="T519" s="299">
        <v>0</v>
      </c>
      <c r="U519" s="302">
        <v>0</v>
      </c>
      <c r="V519" s="301">
        <v>0</v>
      </c>
      <c r="W519" s="299">
        <v>0</v>
      </c>
      <c r="X519" s="299">
        <v>0</v>
      </c>
      <c r="Y519" s="299">
        <v>0</v>
      </c>
      <c r="Z519" s="302">
        <v>0</v>
      </c>
      <c r="AA519" s="303">
        <v>0</v>
      </c>
      <c r="AB519" s="303">
        <v>0</v>
      </c>
      <c r="AC519" s="304">
        <v>0</v>
      </c>
      <c r="AD519" s="303">
        <v>0</v>
      </c>
      <c r="AE519" s="303">
        <v>0</v>
      </c>
      <c r="AF519" s="305">
        <v>0</v>
      </c>
    </row>
    <row r="520" spans="1:32" x14ac:dyDescent="0.35">
      <c r="A520" s="322">
        <v>4253</v>
      </c>
      <c r="B520" s="323">
        <v>7</v>
      </c>
      <c r="C520" s="257" t="s">
        <v>1080</v>
      </c>
      <c r="D520" s="108">
        <v>7</v>
      </c>
      <c r="E520" s="299">
        <v>115</v>
      </c>
      <c r="F520" s="299">
        <v>115</v>
      </c>
      <c r="G520" s="299">
        <v>0</v>
      </c>
      <c r="H520" s="299">
        <v>0</v>
      </c>
      <c r="I520" s="299">
        <v>0</v>
      </c>
      <c r="J520" s="299">
        <v>0</v>
      </c>
      <c r="K520" s="300">
        <v>0</v>
      </c>
      <c r="L520" s="301">
        <v>0</v>
      </c>
      <c r="M520" s="299">
        <v>0</v>
      </c>
      <c r="N520" s="299">
        <v>0</v>
      </c>
      <c r="O520" s="299">
        <v>0</v>
      </c>
      <c r="P520" s="299">
        <v>0</v>
      </c>
      <c r="Q520" s="299">
        <v>0</v>
      </c>
      <c r="R520" s="299">
        <v>0</v>
      </c>
      <c r="S520" s="299">
        <v>0</v>
      </c>
      <c r="T520" s="299">
        <v>0</v>
      </c>
      <c r="U520" s="302">
        <v>0</v>
      </c>
      <c r="V520" s="301">
        <v>0</v>
      </c>
      <c r="W520" s="299">
        <v>0</v>
      </c>
      <c r="X520" s="299">
        <v>0</v>
      </c>
      <c r="Y520" s="299">
        <v>0</v>
      </c>
      <c r="Z520" s="302">
        <v>0</v>
      </c>
      <c r="AA520" s="303">
        <v>0</v>
      </c>
      <c r="AB520" s="303">
        <v>0</v>
      </c>
      <c r="AC520" s="304">
        <v>0</v>
      </c>
      <c r="AD520" s="303">
        <v>0</v>
      </c>
      <c r="AE520" s="303">
        <v>0</v>
      </c>
      <c r="AF520" s="305">
        <v>0</v>
      </c>
    </row>
    <row r="521" spans="1:32" x14ac:dyDescent="0.35">
      <c r="A521" s="322">
        <v>4254</v>
      </c>
      <c r="B521" s="323">
        <v>7</v>
      </c>
      <c r="C521" s="257" t="s">
        <v>1061</v>
      </c>
      <c r="D521" s="108">
        <v>7</v>
      </c>
      <c r="E521" s="299">
        <v>220</v>
      </c>
      <c r="F521" s="299">
        <v>220</v>
      </c>
      <c r="G521" s="299">
        <v>0</v>
      </c>
      <c r="H521" s="299">
        <v>0</v>
      </c>
      <c r="I521" s="299">
        <v>0</v>
      </c>
      <c r="J521" s="299">
        <v>0</v>
      </c>
      <c r="K521" s="300">
        <v>0</v>
      </c>
      <c r="L521" s="301">
        <v>0</v>
      </c>
      <c r="M521" s="299">
        <v>0</v>
      </c>
      <c r="N521" s="299">
        <v>0</v>
      </c>
      <c r="O521" s="299">
        <v>0</v>
      </c>
      <c r="P521" s="299">
        <v>0</v>
      </c>
      <c r="Q521" s="299">
        <v>0</v>
      </c>
      <c r="R521" s="299">
        <v>0</v>
      </c>
      <c r="S521" s="299">
        <v>0</v>
      </c>
      <c r="T521" s="299">
        <v>0</v>
      </c>
      <c r="U521" s="302">
        <v>0</v>
      </c>
      <c r="V521" s="301">
        <v>0</v>
      </c>
      <c r="W521" s="299">
        <v>0</v>
      </c>
      <c r="X521" s="299">
        <v>0</v>
      </c>
      <c r="Y521" s="299">
        <v>0</v>
      </c>
      <c r="Z521" s="302">
        <v>0</v>
      </c>
      <c r="AA521" s="303">
        <v>0</v>
      </c>
      <c r="AB521" s="303">
        <v>0</v>
      </c>
      <c r="AC521" s="304">
        <v>0</v>
      </c>
      <c r="AD521" s="303">
        <v>0</v>
      </c>
      <c r="AE521" s="303">
        <v>0</v>
      </c>
      <c r="AF521" s="305">
        <v>0</v>
      </c>
    </row>
    <row r="522" spans="1:32" x14ac:dyDescent="0.35">
      <c r="A522" s="322">
        <v>4255</v>
      </c>
      <c r="B522" s="323">
        <v>7</v>
      </c>
      <c r="C522" s="257" t="s">
        <v>1082</v>
      </c>
      <c r="D522" s="108">
        <v>7</v>
      </c>
      <c r="E522" s="299">
        <v>290</v>
      </c>
      <c r="F522" s="299">
        <v>290</v>
      </c>
      <c r="G522" s="299">
        <v>0</v>
      </c>
      <c r="H522" s="299">
        <v>0</v>
      </c>
      <c r="I522" s="299">
        <v>0</v>
      </c>
      <c r="J522" s="299">
        <v>0</v>
      </c>
      <c r="K522" s="300">
        <v>0</v>
      </c>
      <c r="L522" s="301">
        <v>0</v>
      </c>
      <c r="M522" s="299">
        <v>0</v>
      </c>
      <c r="N522" s="299">
        <v>0</v>
      </c>
      <c r="O522" s="299">
        <v>0</v>
      </c>
      <c r="P522" s="299">
        <v>0</v>
      </c>
      <c r="Q522" s="299">
        <v>0</v>
      </c>
      <c r="R522" s="299">
        <v>0</v>
      </c>
      <c r="S522" s="299">
        <v>0</v>
      </c>
      <c r="T522" s="299">
        <v>0</v>
      </c>
      <c r="U522" s="302">
        <v>0</v>
      </c>
      <c r="V522" s="301">
        <v>0</v>
      </c>
      <c r="W522" s="299">
        <v>0</v>
      </c>
      <c r="X522" s="299">
        <v>0</v>
      </c>
      <c r="Y522" s="299">
        <v>0</v>
      </c>
      <c r="Z522" s="302">
        <v>0</v>
      </c>
      <c r="AA522" s="303">
        <v>0</v>
      </c>
      <c r="AB522" s="303">
        <v>0</v>
      </c>
      <c r="AC522" s="304">
        <v>0</v>
      </c>
      <c r="AD522" s="303">
        <v>0</v>
      </c>
      <c r="AE522" s="303">
        <v>0</v>
      </c>
      <c r="AF522" s="305">
        <v>0</v>
      </c>
    </row>
    <row r="523" spans="1:32" x14ac:dyDescent="0.35">
      <c r="A523" s="322">
        <v>4258</v>
      </c>
      <c r="B523" s="323">
        <v>7</v>
      </c>
      <c r="C523" s="257" t="s">
        <v>2356</v>
      </c>
      <c r="D523" s="108">
        <v>7</v>
      </c>
      <c r="E523" s="299">
        <v>70</v>
      </c>
      <c r="F523" s="299">
        <v>70</v>
      </c>
      <c r="G523" s="299">
        <v>0</v>
      </c>
      <c r="H523" s="299">
        <v>0</v>
      </c>
      <c r="I523" s="299">
        <v>0</v>
      </c>
      <c r="J523" s="299">
        <v>0</v>
      </c>
      <c r="K523" s="300">
        <v>0</v>
      </c>
      <c r="L523" s="301">
        <v>0</v>
      </c>
      <c r="M523" s="299">
        <v>0</v>
      </c>
      <c r="N523" s="299">
        <v>0</v>
      </c>
      <c r="O523" s="299">
        <v>0</v>
      </c>
      <c r="P523" s="299">
        <v>0</v>
      </c>
      <c r="Q523" s="299">
        <v>0</v>
      </c>
      <c r="R523" s="299">
        <v>0</v>
      </c>
      <c r="S523" s="299">
        <v>0</v>
      </c>
      <c r="T523" s="299">
        <v>0</v>
      </c>
      <c r="U523" s="302">
        <v>0</v>
      </c>
      <c r="V523" s="301">
        <v>0</v>
      </c>
      <c r="W523" s="299">
        <v>0</v>
      </c>
      <c r="X523" s="299">
        <v>0</v>
      </c>
      <c r="Y523" s="299">
        <v>0</v>
      </c>
      <c r="Z523" s="302">
        <v>0</v>
      </c>
      <c r="AA523" s="303">
        <v>0</v>
      </c>
      <c r="AB523" s="303">
        <v>0</v>
      </c>
      <c r="AC523" s="304">
        <v>0</v>
      </c>
      <c r="AD523" s="303">
        <v>0</v>
      </c>
      <c r="AE523" s="303">
        <v>0</v>
      </c>
      <c r="AF523" s="305">
        <v>0</v>
      </c>
    </row>
    <row r="524" spans="1:32" x14ac:dyDescent="0.35">
      <c r="A524" s="322">
        <v>4261</v>
      </c>
      <c r="B524" s="323">
        <v>7</v>
      </c>
      <c r="C524" s="257" t="s">
        <v>1083</v>
      </c>
      <c r="D524" s="108">
        <v>7</v>
      </c>
      <c r="E524" s="299">
        <v>193</v>
      </c>
      <c r="F524" s="299">
        <v>193</v>
      </c>
      <c r="G524" s="299">
        <v>0</v>
      </c>
      <c r="H524" s="299">
        <v>0</v>
      </c>
      <c r="I524" s="299">
        <v>0</v>
      </c>
      <c r="J524" s="299">
        <v>0</v>
      </c>
      <c r="K524" s="300">
        <v>0</v>
      </c>
      <c r="L524" s="301">
        <v>0</v>
      </c>
      <c r="M524" s="299">
        <v>0</v>
      </c>
      <c r="N524" s="299">
        <v>0</v>
      </c>
      <c r="O524" s="299">
        <v>0</v>
      </c>
      <c r="P524" s="299">
        <v>0</v>
      </c>
      <c r="Q524" s="299">
        <v>0</v>
      </c>
      <c r="R524" s="299">
        <v>0</v>
      </c>
      <c r="S524" s="299">
        <v>0</v>
      </c>
      <c r="T524" s="299">
        <v>0</v>
      </c>
      <c r="U524" s="302">
        <v>0</v>
      </c>
      <c r="V524" s="301">
        <v>0</v>
      </c>
      <c r="W524" s="299">
        <v>0</v>
      </c>
      <c r="X524" s="299">
        <v>0</v>
      </c>
      <c r="Y524" s="299">
        <v>0</v>
      </c>
      <c r="Z524" s="302">
        <v>0</v>
      </c>
      <c r="AA524" s="303">
        <v>0</v>
      </c>
      <c r="AB524" s="303">
        <v>0</v>
      </c>
      <c r="AC524" s="304">
        <v>0</v>
      </c>
      <c r="AD524" s="303">
        <v>0</v>
      </c>
      <c r="AE524" s="303">
        <v>0</v>
      </c>
      <c r="AF524" s="305">
        <v>0</v>
      </c>
    </row>
    <row r="525" spans="1:32" x14ac:dyDescent="0.35">
      <c r="A525" s="322">
        <v>4263</v>
      </c>
      <c r="B525" s="323">
        <v>7</v>
      </c>
      <c r="C525" s="257" t="s">
        <v>2863</v>
      </c>
      <c r="D525" s="108">
        <v>7</v>
      </c>
      <c r="E525" s="299">
        <v>80</v>
      </c>
      <c r="F525" s="299">
        <v>88</v>
      </c>
      <c r="G525" s="299">
        <v>0</v>
      </c>
      <c r="H525" s="299">
        <v>0</v>
      </c>
      <c r="I525" s="299">
        <v>0</v>
      </c>
      <c r="J525" s="299">
        <v>0</v>
      </c>
      <c r="K525" s="300">
        <v>0</v>
      </c>
      <c r="L525" s="301">
        <v>0</v>
      </c>
      <c r="M525" s="299">
        <v>0</v>
      </c>
      <c r="N525" s="299">
        <v>0</v>
      </c>
      <c r="O525" s="299">
        <v>0</v>
      </c>
      <c r="P525" s="299">
        <v>0</v>
      </c>
      <c r="Q525" s="299">
        <v>0</v>
      </c>
      <c r="R525" s="299">
        <v>0</v>
      </c>
      <c r="S525" s="299">
        <v>0</v>
      </c>
      <c r="T525" s="299">
        <v>0</v>
      </c>
      <c r="U525" s="302">
        <v>0</v>
      </c>
      <c r="V525" s="301">
        <v>0</v>
      </c>
      <c r="W525" s="299">
        <v>0</v>
      </c>
      <c r="X525" s="299">
        <v>0</v>
      </c>
      <c r="Y525" s="299">
        <v>0</v>
      </c>
      <c r="Z525" s="302">
        <v>0</v>
      </c>
      <c r="AA525" s="303">
        <v>0</v>
      </c>
      <c r="AB525" s="303">
        <v>0</v>
      </c>
      <c r="AC525" s="304">
        <v>0</v>
      </c>
      <c r="AD525" s="303">
        <v>0</v>
      </c>
      <c r="AE525" s="303">
        <v>0</v>
      </c>
      <c r="AF525" s="305">
        <v>0</v>
      </c>
    </row>
    <row r="526" spans="1:32" x14ac:dyDescent="0.35">
      <c r="A526" s="322">
        <v>4264</v>
      </c>
      <c r="B526" s="323">
        <v>7</v>
      </c>
      <c r="C526" s="257" t="s">
        <v>1084</v>
      </c>
      <c r="D526" s="108">
        <v>7</v>
      </c>
      <c r="E526" s="299">
        <v>220</v>
      </c>
      <c r="F526" s="299">
        <v>220</v>
      </c>
      <c r="G526" s="299">
        <v>0</v>
      </c>
      <c r="H526" s="299">
        <v>0</v>
      </c>
      <c r="I526" s="299">
        <v>0</v>
      </c>
      <c r="J526" s="299">
        <v>0</v>
      </c>
      <c r="K526" s="300">
        <v>0</v>
      </c>
      <c r="L526" s="301">
        <v>0</v>
      </c>
      <c r="M526" s="299">
        <v>0</v>
      </c>
      <c r="N526" s="299">
        <v>0</v>
      </c>
      <c r="O526" s="299">
        <v>0</v>
      </c>
      <c r="P526" s="299">
        <v>0</v>
      </c>
      <c r="Q526" s="299">
        <v>0</v>
      </c>
      <c r="R526" s="299">
        <v>0</v>
      </c>
      <c r="S526" s="299">
        <v>0</v>
      </c>
      <c r="T526" s="299">
        <v>0</v>
      </c>
      <c r="U526" s="302">
        <v>0</v>
      </c>
      <c r="V526" s="301">
        <v>0</v>
      </c>
      <c r="W526" s="299">
        <v>0</v>
      </c>
      <c r="X526" s="299">
        <v>0</v>
      </c>
      <c r="Y526" s="299">
        <v>0</v>
      </c>
      <c r="Z526" s="302">
        <v>0</v>
      </c>
      <c r="AA526" s="303">
        <v>0</v>
      </c>
      <c r="AB526" s="303">
        <v>0</v>
      </c>
      <c r="AC526" s="304">
        <v>0</v>
      </c>
      <c r="AD526" s="303">
        <v>0</v>
      </c>
      <c r="AE526" s="303">
        <v>0</v>
      </c>
      <c r="AF526" s="305">
        <v>0</v>
      </c>
    </row>
    <row r="527" spans="1:32" x14ac:dyDescent="0.35">
      <c r="A527" s="322">
        <v>4265</v>
      </c>
      <c r="B527" s="323">
        <v>7</v>
      </c>
      <c r="C527" s="257" t="s">
        <v>1081</v>
      </c>
      <c r="D527" s="108">
        <v>7</v>
      </c>
      <c r="E527" s="299">
        <v>10</v>
      </c>
      <c r="F527" s="299">
        <v>10</v>
      </c>
      <c r="G527" s="299">
        <v>0</v>
      </c>
      <c r="H527" s="299">
        <v>0</v>
      </c>
      <c r="I527" s="299">
        <v>0</v>
      </c>
      <c r="J527" s="299">
        <v>0</v>
      </c>
      <c r="K527" s="300">
        <v>0</v>
      </c>
      <c r="L527" s="301">
        <v>32365.241652240984</v>
      </c>
      <c r="M527" s="299">
        <v>4730.4000000000015</v>
      </c>
      <c r="N527" s="299">
        <v>0</v>
      </c>
      <c r="O527" s="299">
        <v>0</v>
      </c>
      <c r="P527" s="299">
        <v>0</v>
      </c>
      <c r="Q527" s="299">
        <v>475.2</v>
      </c>
      <c r="R527" s="299">
        <v>0</v>
      </c>
      <c r="S527" s="299">
        <v>207.47476869112259</v>
      </c>
      <c r="T527" s="299">
        <v>66.734160199119927</v>
      </c>
      <c r="U527" s="302">
        <v>37845.050581131225</v>
      </c>
      <c r="V527" s="301">
        <v>0</v>
      </c>
      <c r="W527" s="299">
        <v>0</v>
      </c>
      <c r="X527" s="299">
        <v>0</v>
      </c>
      <c r="Y527" s="299">
        <v>0</v>
      </c>
      <c r="Z527" s="302">
        <v>0</v>
      </c>
      <c r="AA527" s="303">
        <v>37845.050581131225</v>
      </c>
      <c r="AB527" s="303">
        <v>0</v>
      </c>
      <c r="AC527" s="304">
        <v>37845.050581131225</v>
      </c>
      <c r="AD527" s="303">
        <v>3784.5050581131227</v>
      </c>
      <c r="AE527" s="303">
        <v>0</v>
      </c>
      <c r="AF527" s="305">
        <v>3784.5050581131227</v>
      </c>
    </row>
    <row r="528" spans="1:32" x14ac:dyDescent="0.35">
      <c r="A528" s="322">
        <v>4266</v>
      </c>
      <c r="B528" s="323">
        <v>7</v>
      </c>
      <c r="C528" s="257" t="s">
        <v>2382</v>
      </c>
      <c r="D528" s="108">
        <v>7</v>
      </c>
      <c r="E528" s="299">
        <v>0</v>
      </c>
      <c r="F528" s="299">
        <v>0</v>
      </c>
      <c r="G528" s="299">
        <v>0</v>
      </c>
      <c r="H528" s="299">
        <v>0</v>
      </c>
      <c r="I528" s="299">
        <v>0</v>
      </c>
      <c r="J528" s="299">
        <v>0</v>
      </c>
      <c r="K528" s="300">
        <v>0</v>
      </c>
      <c r="L528" s="301">
        <v>0</v>
      </c>
      <c r="M528" s="299">
        <v>0</v>
      </c>
      <c r="N528" s="299">
        <v>0</v>
      </c>
      <c r="O528" s="299">
        <v>0</v>
      </c>
      <c r="P528" s="299">
        <v>0</v>
      </c>
      <c r="Q528" s="299">
        <v>0</v>
      </c>
      <c r="R528" s="299">
        <v>0</v>
      </c>
      <c r="S528" s="299">
        <v>0</v>
      </c>
      <c r="T528" s="299">
        <v>0</v>
      </c>
      <c r="U528" s="302">
        <v>0</v>
      </c>
      <c r="V528" s="301">
        <v>0</v>
      </c>
      <c r="W528" s="299">
        <v>0</v>
      </c>
      <c r="X528" s="299">
        <v>0</v>
      </c>
      <c r="Y528" s="299">
        <v>0</v>
      </c>
      <c r="Z528" s="302">
        <v>0</v>
      </c>
      <c r="AA528" s="303">
        <v>0</v>
      </c>
      <c r="AB528" s="303">
        <v>0</v>
      </c>
      <c r="AC528" s="304">
        <v>0</v>
      </c>
      <c r="AD528" s="303">
        <v>0</v>
      </c>
      <c r="AE528" s="303">
        <v>0</v>
      </c>
      <c r="AF528" s="305">
        <v>0</v>
      </c>
    </row>
    <row r="529" spans="1:32" x14ac:dyDescent="0.35">
      <c r="A529" s="322">
        <v>4267</v>
      </c>
      <c r="B529" s="323">
        <v>7</v>
      </c>
      <c r="C529" s="257" t="s">
        <v>2383</v>
      </c>
      <c r="D529" s="108">
        <v>7</v>
      </c>
      <c r="E529" s="299">
        <v>70</v>
      </c>
      <c r="F529" s="299">
        <v>70</v>
      </c>
      <c r="G529" s="299">
        <v>0</v>
      </c>
      <c r="H529" s="299">
        <v>0</v>
      </c>
      <c r="I529" s="299">
        <v>0</v>
      </c>
      <c r="J529" s="299">
        <v>0</v>
      </c>
      <c r="K529" s="300">
        <v>0</v>
      </c>
      <c r="L529" s="301">
        <v>0</v>
      </c>
      <c r="M529" s="299">
        <v>0</v>
      </c>
      <c r="N529" s="299">
        <v>0</v>
      </c>
      <c r="O529" s="299">
        <v>0</v>
      </c>
      <c r="P529" s="299">
        <v>0</v>
      </c>
      <c r="Q529" s="299">
        <v>0</v>
      </c>
      <c r="R529" s="299">
        <v>0</v>
      </c>
      <c r="S529" s="299">
        <v>0</v>
      </c>
      <c r="T529" s="299">
        <v>0</v>
      </c>
      <c r="U529" s="302">
        <v>0</v>
      </c>
      <c r="V529" s="301">
        <v>0</v>
      </c>
      <c r="W529" s="299">
        <v>0</v>
      </c>
      <c r="X529" s="299">
        <v>0</v>
      </c>
      <c r="Y529" s="299">
        <v>0</v>
      </c>
      <c r="Z529" s="302">
        <v>0</v>
      </c>
      <c r="AA529" s="303">
        <v>0</v>
      </c>
      <c r="AB529" s="303">
        <v>0</v>
      </c>
      <c r="AC529" s="304">
        <v>0</v>
      </c>
      <c r="AD529" s="303">
        <v>0</v>
      </c>
      <c r="AE529" s="303">
        <v>0</v>
      </c>
      <c r="AF529" s="305">
        <v>0</v>
      </c>
    </row>
    <row r="530" spans="1:32" x14ac:dyDescent="0.35">
      <c r="A530" s="322">
        <v>4268</v>
      </c>
      <c r="B530" s="323">
        <v>7</v>
      </c>
      <c r="C530" s="257" t="s">
        <v>2384</v>
      </c>
      <c r="D530" s="108">
        <v>7</v>
      </c>
      <c r="E530" s="299">
        <v>0</v>
      </c>
      <c r="F530" s="299">
        <v>0</v>
      </c>
      <c r="G530" s="299">
        <v>0</v>
      </c>
      <c r="H530" s="299">
        <v>0</v>
      </c>
      <c r="I530" s="299">
        <v>0</v>
      </c>
      <c r="J530" s="299">
        <v>0</v>
      </c>
      <c r="K530" s="300">
        <v>0</v>
      </c>
      <c r="L530" s="301">
        <v>0</v>
      </c>
      <c r="M530" s="299">
        <v>0</v>
      </c>
      <c r="N530" s="299">
        <v>0</v>
      </c>
      <c r="O530" s="299">
        <v>0</v>
      </c>
      <c r="P530" s="299">
        <v>0</v>
      </c>
      <c r="Q530" s="299">
        <v>0</v>
      </c>
      <c r="R530" s="299">
        <v>0</v>
      </c>
      <c r="S530" s="299">
        <v>0</v>
      </c>
      <c r="T530" s="299">
        <v>0</v>
      </c>
      <c r="U530" s="302">
        <v>0</v>
      </c>
      <c r="V530" s="301">
        <v>0</v>
      </c>
      <c r="W530" s="299">
        <v>0</v>
      </c>
      <c r="X530" s="299">
        <v>0</v>
      </c>
      <c r="Y530" s="299">
        <v>0</v>
      </c>
      <c r="Z530" s="302">
        <v>0</v>
      </c>
      <c r="AA530" s="303">
        <v>0</v>
      </c>
      <c r="AB530" s="303">
        <v>0</v>
      </c>
      <c r="AC530" s="304">
        <v>0</v>
      </c>
      <c r="AD530" s="303">
        <v>0</v>
      </c>
      <c r="AE530" s="303">
        <v>0</v>
      </c>
      <c r="AF530" s="305">
        <v>0</v>
      </c>
    </row>
    <row r="531" spans="1:32" x14ac:dyDescent="0.35">
      <c r="A531" s="322">
        <v>4269</v>
      </c>
      <c r="B531" s="323">
        <v>7</v>
      </c>
      <c r="C531" s="257" t="s">
        <v>2864</v>
      </c>
      <c r="D531" s="108">
        <v>7</v>
      </c>
      <c r="E531" s="299">
        <v>105</v>
      </c>
      <c r="F531" s="299">
        <v>105</v>
      </c>
      <c r="G531" s="299">
        <v>0</v>
      </c>
      <c r="H531" s="299">
        <v>0</v>
      </c>
      <c r="I531" s="299">
        <v>0</v>
      </c>
      <c r="J531" s="299">
        <v>0</v>
      </c>
      <c r="K531" s="300">
        <v>0</v>
      </c>
      <c r="L531" s="301">
        <v>0</v>
      </c>
      <c r="M531" s="299">
        <v>0</v>
      </c>
      <c r="N531" s="299">
        <v>0</v>
      </c>
      <c r="O531" s="299">
        <v>0</v>
      </c>
      <c r="P531" s="299">
        <v>0</v>
      </c>
      <c r="Q531" s="299">
        <v>0</v>
      </c>
      <c r="R531" s="299">
        <v>0</v>
      </c>
      <c r="S531" s="299">
        <v>0</v>
      </c>
      <c r="T531" s="299">
        <v>0</v>
      </c>
      <c r="U531" s="302">
        <v>0</v>
      </c>
      <c r="V531" s="301">
        <v>0</v>
      </c>
      <c r="W531" s="299">
        <v>0</v>
      </c>
      <c r="X531" s="299">
        <v>0</v>
      </c>
      <c r="Y531" s="299">
        <v>0</v>
      </c>
      <c r="Z531" s="302">
        <v>0</v>
      </c>
      <c r="AA531" s="303">
        <v>0</v>
      </c>
      <c r="AB531" s="303">
        <v>0</v>
      </c>
      <c r="AC531" s="304">
        <v>0</v>
      </c>
      <c r="AD531" s="303">
        <v>0</v>
      </c>
      <c r="AE531" s="303">
        <v>0</v>
      </c>
      <c r="AF531" s="305">
        <v>0</v>
      </c>
    </row>
    <row r="532" spans="1:32" x14ac:dyDescent="0.35">
      <c r="A532" s="322">
        <v>4271</v>
      </c>
      <c r="B532" s="323">
        <v>7</v>
      </c>
      <c r="C532" s="257" t="s">
        <v>2865</v>
      </c>
      <c r="D532" s="108">
        <v>7</v>
      </c>
      <c r="E532" s="299">
        <v>138</v>
      </c>
      <c r="F532" s="299">
        <v>141.60000000000002</v>
      </c>
      <c r="G532" s="299">
        <v>0</v>
      </c>
      <c r="H532" s="299">
        <v>0</v>
      </c>
      <c r="I532" s="299">
        <v>0</v>
      </c>
      <c r="J532" s="299">
        <v>0</v>
      </c>
      <c r="K532" s="300">
        <v>0</v>
      </c>
      <c r="L532" s="301">
        <v>0</v>
      </c>
      <c r="M532" s="299">
        <v>0</v>
      </c>
      <c r="N532" s="299">
        <v>0</v>
      </c>
      <c r="O532" s="299">
        <v>0</v>
      </c>
      <c r="P532" s="299">
        <v>0</v>
      </c>
      <c r="Q532" s="299">
        <v>0</v>
      </c>
      <c r="R532" s="299">
        <v>0</v>
      </c>
      <c r="S532" s="299">
        <v>0</v>
      </c>
      <c r="T532" s="299">
        <v>0</v>
      </c>
      <c r="U532" s="302">
        <v>0</v>
      </c>
      <c r="V532" s="301">
        <v>0</v>
      </c>
      <c r="W532" s="299">
        <v>0</v>
      </c>
      <c r="X532" s="299">
        <v>0</v>
      </c>
      <c r="Y532" s="299">
        <v>0</v>
      </c>
      <c r="Z532" s="302">
        <v>0</v>
      </c>
      <c r="AA532" s="303">
        <v>0</v>
      </c>
      <c r="AB532" s="303">
        <v>0</v>
      </c>
      <c r="AC532" s="304">
        <v>0</v>
      </c>
      <c r="AD532" s="303">
        <v>0</v>
      </c>
      <c r="AE532" s="303">
        <v>0</v>
      </c>
      <c r="AF532" s="305">
        <v>0</v>
      </c>
    </row>
    <row r="533" spans="1:32" x14ac:dyDescent="0.35">
      <c r="A533" s="322">
        <v>4273</v>
      </c>
      <c r="B533" s="323">
        <v>7</v>
      </c>
      <c r="C533" s="257" t="s">
        <v>2866</v>
      </c>
      <c r="D533" s="108">
        <v>7</v>
      </c>
      <c r="E533" s="299">
        <v>168</v>
      </c>
      <c r="F533" s="299">
        <v>168</v>
      </c>
      <c r="G533" s="299">
        <v>0</v>
      </c>
      <c r="H533" s="299">
        <v>0</v>
      </c>
      <c r="I533" s="299">
        <v>0</v>
      </c>
      <c r="J533" s="299">
        <v>0</v>
      </c>
      <c r="K533" s="300">
        <v>0</v>
      </c>
      <c r="L533" s="301">
        <v>0</v>
      </c>
      <c r="M533" s="299">
        <v>0</v>
      </c>
      <c r="N533" s="299">
        <v>0</v>
      </c>
      <c r="O533" s="299">
        <v>0</v>
      </c>
      <c r="P533" s="299">
        <v>0</v>
      </c>
      <c r="Q533" s="299">
        <v>0</v>
      </c>
      <c r="R533" s="299">
        <v>0</v>
      </c>
      <c r="S533" s="299">
        <v>0</v>
      </c>
      <c r="T533" s="299">
        <v>0</v>
      </c>
      <c r="U533" s="302">
        <v>0</v>
      </c>
      <c r="V533" s="301">
        <v>0</v>
      </c>
      <c r="W533" s="299">
        <v>0</v>
      </c>
      <c r="X533" s="299">
        <v>0</v>
      </c>
      <c r="Y533" s="299">
        <v>0</v>
      </c>
      <c r="Z533" s="302">
        <v>0</v>
      </c>
      <c r="AA533" s="303">
        <v>0</v>
      </c>
      <c r="AB533" s="303">
        <v>0</v>
      </c>
      <c r="AC533" s="304">
        <v>0</v>
      </c>
      <c r="AD533" s="303">
        <v>0</v>
      </c>
      <c r="AE533" s="303">
        <v>0</v>
      </c>
      <c r="AF533" s="305">
        <v>0</v>
      </c>
    </row>
    <row r="534" spans="1:32" x14ac:dyDescent="0.35">
      <c r="A534" s="322">
        <v>4274</v>
      </c>
      <c r="B534" s="323">
        <v>7</v>
      </c>
      <c r="C534" s="257" t="s">
        <v>2388</v>
      </c>
      <c r="D534" s="108">
        <v>7</v>
      </c>
      <c r="E534" s="299">
        <v>0</v>
      </c>
      <c r="F534" s="299">
        <v>0</v>
      </c>
      <c r="G534" s="299">
        <v>0</v>
      </c>
      <c r="H534" s="299">
        <v>0</v>
      </c>
      <c r="I534" s="299">
        <v>0</v>
      </c>
      <c r="J534" s="299">
        <v>0</v>
      </c>
      <c r="K534" s="300">
        <v>0</v>
      </c>
      <c r="L534" s="301">
        <v>0</v>
      </c>
      <c r="M534" s="299">
        <v>0</v>
      </c>
      <c r="N534" s="299">
        <v>0</v>
      </c>
      <c r="O534" s="299">
        <v>0</v>
      </c>
      <c r="P534" s="299">
        <v>0</v>
      </c>
      <c r="Q534" s="299">
        <v>0</v>
      </c>
      <c r="R534" s="299">
        <v>0</v>
      </c>
      <c r="S534" s="299">
        <v>0</v>
      </c>
      <c r="T534" s="299">
        <v>0</v>
      </c>
      <c r="U534" s="302">
        <v>0</v>
      </c>
      <c r="V534" s="301">
        <v>0</v>
      </c>
      <c r="W534" s="299">
        <v>0</v>
      </c>
      <c r="X534" s="299">
        <v>0</v>
      </c>
      <c r="Y534" s="299">
        <v>0</v>
      </c>
      <c r="Z534" s="302">
        <v>0</v>
      </c>
      <c r="AA534" s="303">
        <v>0</v>
      </c>
      <c r="AB534" s="303">
        <v>0</v>
      </c>
      <c r="AC534" s="304">
        <v>0</v>
      </c>
      <c r="AD534" s="303">
        <v>0</v>
      </c>
      <c r="AE534" s="303">
        <v>0</v>
      </c>
      <c r="AF534" s="305">
        <v>0</v>
      </c>
    </row>
    <row r="535" spans="1:32" x14ac:dyDescent="0.35">
      <c r="A535" s="322">
        <v>4275</v>
      </c>
      <c r="B535" s="323">
        <v>7</v>
      </c>
      <c r="C535" s="257" t="s">
        <v>2867</v>
      </c>
      <c r="D535" s="108">
        <v>7</v>
      </c>
      <c r="E535" s="299">
        <v>160</v>
      </c>
      <c r="F535" s="299">
        <v>160</v>
      </c>
      <c r="G535" s="299">
        <v>0</v>
      </c>
      <c r="H535" s="299">
        <v>0</v>
      </c>
      <c r="I535" s="299">
        <v>0</v>
      </c>
      <c r="J535" s="299">
        <v>0</v>
      </c>
      <c r="K535" s="300">
        <v>0</v>
      </c>
      <c r="L535" s="301">
        <v>0</v>
      </c>
      <c r="M535" s="299">
        <v>0</v>
      </c>
      <c r="N535" s="299">
        <v>0</v>
      </c>
      <c r="O535" s="299">
        <v>0</v>
      </c>
      <c r="P535" s="299">
        <v>0</v>
      </c>
      <c r="Q535" s="299">
        <v>0</v>
      </c>
      <c r="R535" s="299">
        <v>0</v>
      </c>
      <c r="S535" s="299">
        <v>0</v>
      </c>
      <c r="T535" s="299">
        <v>0</v>
      </c>
      <c r="U535" s="302">
        <v>0</v>
      </c>
      <c r="V535" s="301">
        <v>0</v>
      </c>
      <c r="W535" s="299">
        <v>0</v>
      </c>
      <c r="X535" s="299">
        <v>0</v>
      </c>
      <c r="Y535" s="299">
        <v>0</v>
      </c>
      <c r="Z535" s="302">
        <v>0</v>
      </c>
      <c r="AA535" s="303">
        <v>0</v>
      </c>
      <c r="AB535" s="303">
        <v>0</v>
      </c>
      <c r="AC535" s="304">
        <v>0</v>
      </c>
      <c r="AD535" s="303">
        <v>0</v>
      </c>
      <c r="AE535" s="303">
        <v>0</v>
      </c>
      <c r="AF535" s="305">
        <v>0</v>
      </c>
    </row>
    <row r="536" spans="1:32" x14ac:dyDescent="0.35">
      <c r="A536" s="322">
        <v>4276</v>
      </c>
      <c r="B536" s="323">
        <v>7</v>
      </c>
      <c r="C536" s="257" t="s">
        <v>2390</v>
      </c>
      <c r="D536" s="108">
        <v>7</v>
      </c>
      <c r="E536" s="299">
        <v>0</v>
      </c>
      <c r="F536" s="299">
        <v>0</v>
      </c>
      <c r="G536" s="299">
        <v>0</v>
      </c>
      <c r="H536" s="299">
        <v>0</v>
      </c>
      <c r="I536" s="299">
        <v>0</v>
      </c>
      <c r="J536" s="299">
        <v>0</v>
      </c>
      <c r="K536" s="300">
        <v>0</v>
      </c>
      <c r="L536" s="301">
        <v>0</v>
      </c>
      <c r="M536" s="299">
        <v>0</v>
      </c>
      <c r="N536" s="299">
        <v>0</v>
      </c>
      <c r="O536" s="299">
        <v>0</v>
      </c>
      <c r="P536" s="299">
        <v>0</v>
      </c>
      <c r="Q536" s="299">
        <v>0</v>
      </c>
      <c r="R536" s="299">
        <v>0</v>
      </c>
      <c r="S536" s="299">
        <v>0</v>
      </c>
      <c r="T536" s="299">
        <v>0</v>
      </c>
      <c r="U536" s="302">
        <v>0</v>
      </c>
      <c r="V536" s="301">
        <v>0</v>
      </c>
      <c r="W536" s="299">
        <v>0</v>
      </c>
      <c r="X536" s="299">
        <v>0</v>
      </c>
      <c r="Y536" s="299">
        <v>0</v>
      </c>
      <c r="Z536" s="302">
        <v>0</v>
      </c>
      <c r="AA536" s="303">
        <v>0</v>
      </c>
      <c r="AB536" s="303">
        <v>0</v>
      </c>
      <c r="AC536" s="304">
        <v>0</v>
      </c>
      <c r="AD536" s="303">
        <v>0</v>
      </c>
      <c r="AE536" s="303">
        <v>0</v>
      </c>
      <c r="AF536" s="305">
        <v>0</v>
      </c>
    </row>
    <row r="537" spans="1:32" x14ac:dyDescent="0.35">
      <c r="A537" s="322">
        <v>4277</v>
      </c>
      <c r="B537" s="323">
        <v>7</v>
      </c>
      <c r="C537" s="257" t="s">
        <v>2391</v>
      </c>
      <c r="D537" s="108">
        <v>7</v>
      </c>
      <c r="E537" s="299">
        <v>0</v>
      </c>
      <c r="F537" s="299">
        <v>0</v>
      </c>
      <c r="G537" s="299">
        <v>0</v>
      </c>
      <c r="H537" s="299">
        <v>0</v>
      </c>
      <c r="I537" s="299">
        <v>0</v>
      </c>
      <c r="J537" s="299">
        <v>0</v>
      </c>
      <c r="K537" s="300">
        <v>0</v>
      </c>
      <c r="L537" s="301">
        <v>0</v>
      </c>
      <c r="M537" s="299">
        <v>0</v>
      </c>
      <c r="N537" s="299">
        <v>0</v>
      </c>
      <c r="O537" s="299">
        <v>0</v>
      </c>
      <c r="P537" s="299">
        <v>0</v>
      </c>
      <c r="Q537" s="299">
        <v>0</v>
      </c>
      <c r="R537" s="299">
        <v>0</v>
      </c>
      <c r="S537" s="299">
        <v>0</v>
      </c>
      <c r="T537" s="299">
        <v>0</v>
      </c>
      <c r="U537" s="302">
        <v>0</v>
      </c>
      <c r="V537" s="301">
        <v>0</v>
      </c>
      <c r="W537" s="299">
        <v>0</v>
      </c>
      <c r="X537" s="299">
        <v>0</v>
      </c>
      <c r="Y537" s="299">
        <v>0</v>
      </c>
      <c r="Z537" s="302">
        <v>0</v>
      </c>
      <c r="AA537" s="303">
        <v>0</v>
      </c>
      <c r="AB537" s="303">
        <v>0</v>
      </c>
      <c r="AC537" s="304">
        <v>0</v>
      </c>
      <c r="AD537" s="303">
        <v>0</v>
      </c>
      <c r="AE537" s="303">
        <v>0</v>
      </c>
      <c r="AF537" s="305">
        <v>0</v>
      </c>
    </row>
    <row r="538" spans="1:32" x14ac:dyDescent="0.35">
      <c r="A538" s="322">
        <v>4282</v>
      </c>
      <c r="B538" s="323">
        <v>7</v>
      </c>
      <c r="C538" s="257" t="s">
        <v>2392</v>
      </c>
      <c r="D538" s="108">
        <v>7</v>
      </c>
      <c r="E538" s="299">
        <v>0</v>
      </c>
      <c r="F538" s="299">
        <v>0</v>
      </c>
      <c r="G538" s="299">
        <v>0</v>
      </c>
      <c r="H538" s="299">
        <v>0</v>
      </c>
      <c r="I538" s="299">
        <v>0</v>
      </c>
      <c r="J538" s="299">
        <v>0</v>
      </c>
      <c r="K538" s="300">
        <v>0</v>
      </c>
      <c r="L538" s="301">
        <v>0</v>
      </c>
      <c r="M538" s="299">
        <v>0</v>
      </c>
      <c r="N538" s="299">
        <v>0</v>
      </c>
      <c r="O538" s="299">
        <v>0</v>
      </c>
      <c r="P538" s="299">
        <v>0</v>
      </c>
      <c r="Q538" s="299">
        <v>0</v>
      </c>
      <c r="R538" s="299">
        <v>0</v>
      </c>
      <c r="S538" s="299">
        <v>0</v>
      </c>
      <c r="T538" s="299">
        <v>0</v>
      </c>
      <c r="U538" s="302">
        <v>0</v>
      </c>
      <c r="V538" s="301">
        <v>0</v>
      </c>
      <c r="W538" s="299">
        <v>0</v>
      </c>
      <c r="X538" s="299">
        <v>0</v>
      </c>
      <c r="Y538" s="299">
        <v>0</v>
      </c>
      <c r="Z538" s="302">
        <v>0</v>
      </c>
      <c r="AA538" s="303">
        <v>0</v>
      </c>
      <c r="AB538" s="303">
        <v>0</v>
      </c>
      <c r="AC538" s="304">
        <v>0</v>
      </c>
      <c r="AD538" s="303">
        <v>0</v>
      </c>
      <c r="AE538" s="303">
        <v>0</v>
      </c>
      <c r="AF538" s="305">
        <v>0</v>
      </c>
    </row>
    <row r="539" spans="1:32" x14ac:dyDescent="0.35">
      <c r="A539" s="322">
        <v>4999</v>
      </c>
      <c r="B539" s="323">
        <v>7</v>
      </c>
      <c r="C539" s="324" t="s">
        <v>130</v>
      </c>
      <c r="D539" s="108">
        <v>7</v>
      </c>
      <c r="E539" s="299">
        <v>1301.7297194328858</v>
      </c>
      <c r="F539" s="299">
        <v>1297.1651111283718</v>
      </c>
      <c r="G539" s="299">
        <v>0</v>
      </c>
      <c r="H539" s="299">
        <v>0</v>
      </c>
      <c r="I539" s="299">
        <v>0</v>
      </c>
      <c r="J539" s="299">
        <v>0</v>
      </c>
      <c r="K539" s="300">
        <v>0</v>
      </c>
      <c r="L539" s="301">
        <v>-1426327.5616776517</v>
      </c>
      <c r="M539" s="299">
        <v>0</v>
      </c>
      <c r="N539" s="299">
        <v>0</v>
      </c>
      <c r="O539" s="299">
        <v>0</v>
      </c>
      <c r="P539" s="299">
        <v>0</v>
      </c>
      <c r="Q539" s="299">
        <v>0</v>
      </c>
      <c r="R539" s="299">
        <v>0</v>
      </c>
      <c r="S539" s="299">
        <v>-9177.3006017706557</v>
      </c>
      <c r="T539" s="299">
        <v>-2951.874352807738</v>
      </c>
      <c r="U539" s="302">
        <v>-1438456.73663223</v>
      </c>
      <c r="V539" s="301">
        <v>0</v>
      </c>
      <c r="W539" s="299">
        <v>0</v>
      </c>
      <c r="X539" s="299">
        <v>0</v>
      </c>
      <c r="Y539" s="299">
        <v>0</v>
      </c>
      <c r="Z539" s="302">
        <v>0</v>
      </c>
      <c r="AA539" s="303">
        <v>-1438456.73663223</v>
      </c>
      <c r="AB539" s="303">
        <v>0</v>
      </c>
      <c r="AC539" s="304">
        <v>-1438456.73663223</v>
      </c>
      <c r="AD539" s="303">
        <v>-1105.0348741049802</v>
      </c>
      <c r="AE539" s="303">
        <v>0</v>
      </c>
      <c r="AF539" s="305">
        <v>-1105.0348741049802</v>
      </c>
    </row>
    <row r="540" spans="1:32" ht="15" thickBot="1" x14ac:dyDescent="0.4">
      <c r="A540" s="325">
        <v>6000</v>
      </c>
      <c r="B540" s="326">
        <v>62</v>
      </c>
      <c r="C540" s="327" t="s">
        <v>131</v>
      </c>
      <c r="D540" s="255">
        <v>8</v>
      </c>
      <c r="E540" s="328">
        <v>0</v>
      </c>
      <c r="F540" s="328">
        <v>0</v>
      </c>
      <c r="G540" s="328">
        <v>0</v>
      </c>
      <c r="H540" s="328">
        <v>0</v>
      </c>
      <c r="I540" s="328">
        <v>0</v>
      </c>
      <c r="J540" s="328">
        <v>0</v>
      </c>
      <c r="K540" s="329">
        <v>0</v>
      </c>
      <c r="L540" s="330">
        <v>0</v>
      </c>
      <c r="M540" s="328">
        <v>0</v>
      </c>
      <c r="N540" s="328">
        <v>0</v>
      </c>
      <c r="O540" s="328">
        <v>0</v>
      </c>
      <c r="P540" s="328">
        <v>0</v>
      </c>
      <c r="Q540" s="328">
        <v>0</v>
      </c>
      <c r="R540" s="328">
        <v>0</v>
      </c>
      <c r="S540" s="328">
        <v>0</v>
      </c>
      <c r="T540" s="328">
        <v>0</v>
      </c>
      <c r="U540" s="331">
        <v>0</v>
      </c>
      <c r="V540" s="301">
        <v>0</v>
      </c>
      <c r="W540" s="299">
        <v>0</v>
      </c>
      <c r="X540" s="299">
        <v>0</v>
      </c>
      <c r="Y540" s="299">
        <v>0</v>
      </c>
      <c r="Z540" s="302">
        <v>0</v>
      </c>
      <c r="AA540" s="332">
        <v>0</v>
      </c>
      <c r="AB540" s="332">
        <v>0</v>
      </c>
      <c r="AC540" s="333">
        <v>0</v>
      </c>
      <c r="AD540" s="332">
        <v>0</v>
      </c>
      <c r="AE540" s="332">
        <v>0</v>
      </c>
      <c r="AF540" s="334">
        <v>0</v>
      </c>
    </row>
    <row r="542" spans="1:32" x14ac:dyDescent="0.35">
      <c r="C542" s="335"/>
    </row>
    <row r="543" spans="1:32" x14ac:dyDescent="0.35">
      <c r="C543" s="335"/>
    </row>
    <row r="544" spans="1:32" x14ac:dyDescent="0.35">
      <c r="C544" s="335"/>
    </row>
    <row r="545" spans="3:3" x14ac:dyDescent="0.35">
      <c r="C545" s="335"/>
    </row>
    <row r="546" spans="3:3" x14ac:dyDescent="0.35">
      <c r="C546" s="335"/>
    </row>
    <row r="547" spans="3:3" x14ac:dyDescent="0.35">
      <c r="C547" s="335"/>
    </row>
  </sheetData>
  <mergeCells count="2">
    <mergeCell ref="AA1:AC1"/>
    <mergeCell ref="AA2:A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7"/>
  <sheetViews>
    <sheetView workbookViewId="0">
      <selection activeCell="C7" sqref="C7"/>
    </sheetView>
  </sheetViews>
  <sheetFormatPr defaultRowHeight="14.5" x14ac:dyDescent="0.35"/>
  <cols>
    <col min="1" max="2" width="7" style="257" customWidth="1"/>
    <col min="3" max="3" width="49.88671875" style="257" bestFit="1" customWidth="1"/>
    <col min="4" max="4" width="11.21875" style="25" hidden="1" customWidth="1"/>
    <col min="5" max="5" width="11.6640625" style="25" bestFit="1" customWidth="1"/>
    <col min="6" max="6" width="11" style="25" hidden="1" customWidth="1"/>
    <col min="7" max="7" width="17.44140625" style="25" hidden="1" customWidth="1"/>
    <col min="8" max="8" width="12.88671875" style="25" bestFit="1" customWidth="1"/>
    <col min="9" max="9" width="11.6640625" style="25" hidden="1" customWidth="1"/>
    <col min="10" max="10" width="19.88671875" style="25" hidden="1" customWidth="1"/>
    <col min="11" max="11" width="15.33203125" style="25" bestFit="1" customWidth="1"/>
    <col min="12" max="27" width="15.33203125" style="25" customWidth="1"/>
    <col min="28" max="28" width="13.77734375" style="25" bestFit="1" customWidth="1"/>
    <col min="29" max="29" width="14.6640625" style="25" bestFit="1" customWidth="1"/>
    <col min="30" max="30" width="14.109375" style="25" bestFit="1" customWidth="1"/>
    <col min="31" max="31" width="15.5546875" style="25" hidden="1" customWidth="1"/>
    <col min="32" max="32" width="16.5546875" style="25" hidden="1" customWidth="1"/>
    <col min="33" max="33" width="15.21875" style="25" hidden="1" customWidth="1"/>
    <col min="34" max="36" width="16.77734375" style="25" hidden="1" customWidth="1"/>
    <col min="37" max="37" width="12.5546875" style="25" hidden="1" customWidth="1"/>
    <col min="38" max="38" width="15" style="25" hidden="1" customWidth="1"/>
    <col min="39" max="39" width="14.109375" style="25" hidden="1" customWidth="1"/>
    <col min="40" max="40" width="17.44140625" style="337" hidden="1" customWidth="1"/>
    <col min="41" max="41" width="19.5546875" style="337" hidden="1" customWidth="1"/>
    <col min="42" max="42" width="18.6640625" style="337" hidden="1" customWidth="1"/>
    <col min="43" max="43" width="13.6640625" style="25" bestFit="1" customWidth="1"/>
    <col min="44" max="44" width="9.77734375" style="25" bestFit="1" customWidth="1"/>
    <col min="45" max="16384" width="8.88671875" style="25"/>
  </cols>
  <sheetData>
    <row r="1" spans="1:45" ht="21" x14ac:dyDescent="0.5">
      <c r="A1" s="253" t="s">
        <v>2868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336" t="s">
        <v>2869</v>
      </c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253"/>
    </row>
    <row r="2" spans="1:45" ht="15" customHeight="1" thickBot="1" x14ac:dyDescent="0.5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495" t="s">
        <v>2832</v>
      </c>
      <c r="AC2" s="496"/>
      <c r="AD2" s="497"/>
      <c r="AE2" s="496" t="s">
        <v>2870</v>
      </c>
      <c r="AF2" s="496"/>
      <c r="AG2" s="496"/>
      <c r="AH2" s="496"/>
      <c r="AI2" s="496"/>
      <c r="AJ2" s="496"/>
      <c r="AK2" s="496"/>
      <c r="AL2" s="496"/>
      <c r="AM2" s="497"/>
    </row>
    <row r="3" spans="1:45" x14ac:dyDescent="0.35">
      <c r="C3" s="25"/>
      <c r="E3" s="338"/>
      <c r="F3" s="338"/>
      <c r="G3" s="338"/>
      <c r="H3" s="339" t="s">
        <v>2833</v>
      </c>
      <c r="I3" s="339"/>
      <c r="J3" s="338"/>
      <c r="K3" s="339" t="s">
        <v>2833</v>
      </c>
      <c r="L3" s="261"/>
      <c r="M3" s="258"/>
      <c r="N3" s="258"/>
      <c r="O3" s="258"/>
      <c r="P3" s="258"/>
      <c r="Q3" s="258"/>
      <c r="R3" s="258"/>
      <c r="S3" s="258"/>
      <c r="T3" s="258"/>
      <c r="U3" s="262"/>
      <c r="V3" s="340"/>
      <c r="W3" s="258"/>
      <c r="X3" s="258"/>
      <c r="Y3" s="258"/>
      <c r="Z3" s="258"/>
      <c r="AA3" s="262"/>
      <c r="AB3" s="341"/>
      <c r="AC3" s="342"/>
      <c r="AD3" s="339"/>
      <c r="AE3" s="343" t="s">
        <v>2871</v>
      </c>
      <c r="AF3" s="344" t="s">
        <v>2871</v>
      </c>
      <c r="AG3" s="345" t="s">
        <v>2871</v>
      </c>
      <c r="AH3" s="343" t="s">
        <v>984</v>
      </c>
      <c r="AI3" s="344" t="s">
        <v>984</v>
      </c>
      <c r="AJ3" s="345" t="s">
        <v>984</v>
      </c>
      <c r="AK3" s="343" t="s">
        <v>2872</v>
      </c>
      <c r="AL3" s="344" t="s">
        <v>2872</v>
      </c>
      <c r="AM3" s="345" t="s">
        <v>2872</v>
      </c>
      <c r="AN3" s="343" t="s">
        <v>2873</v>
      </c>
      <c r="AO3" s="344" t="s">
        <v>2873</v>
      </c>
      <c r="AP3" s="345" t="s">
        <v>2873</v>
      </c>
      <c r="AQ3" s="343" t="s">
        <v>1170</v>
      </c>
      <c r="AR3" s="344" t="s">
        <v>1170</v>
      </c>
      <c r="AS3" s="345" t="s">
        <v>1170</v>
      </c>
    </row>
    <row r="4" spans="1:45" x14ac:dyDescent="0.35">
      <c r="C4" s="265"/>
      <c r="E4" s="346" t="s">
        <v>2874</v>
      </c>
      <c r="F4" s="346"/>
      <c r="G4" s="346"/>
      <c r="H4" s="266" t="s">
        <v>2836</v>
      </c>
      <c r="I4" s="266"/>
      <c r="J4" s="346"/>
      <c r="K4" s="266" t="s">
        <v>2837</v>
      </c>
      <c r="L4" s="269"/>
      <c r="M4" s="266"/>
      <c r="N4" s="266"/>
      <c r="O4" s="266"/>
      <c r="P4" s="266"/>
      <c r="Q4" s="266"/>
      <c r="R4" s="266"/>
      <c r="S4" s="266"/>
      <c r="T4" s="266"/>
      <c r="U4" s="270"/>
      <c r="V4" s="347"/>
      <c r="W4" s="266"/>
      <c r="X4" s="266"/>
      <c r="Y4" s="266"/>
      <c r="Z4" s="266"/>
      <c r="AA4" s="270"/>
      <c r="AB4" s="271" t="s">
        <v>2834</v>
      </c>
      <c r="AC4" s="268" t="s">
        <v>2834</v>
      </c>
      <c r="AD4" s="266" t="s">
        <v>2834</v>
      </c>
      <c r="AE4" s="348" t="s">
        <v>2875</v>
      </c>
      <c r="AF4" s="349" t="s">
        <v>2875</v>
      </c>
      <c r="AG4" s="350" t="s">
        <v>2875</v>
      </c>
      <c r="AH4" s="348" t="s">
        <v>530</v>
      </c>
      <c r="AI4" s="349" t="s">
        <v>1166</v>
      </c>
      <c r="AJ4" s="350" t="s">
        <v>1169</v>
      </c>
      <c r="AK4" s="348" t="s">
        <v>2876</v>
      </c>
      <c r="AL4" s="349" t="s">
        <v>2876</v>
      </c>
      <c r="AM4" s="350" t="s">
        <v>2876</v>
      </c>
      <c r="AN4" s="348" t="s">
        <v>2877</v>
      </c>
      <c r="AO4" s="349" t="s">
        <v>2877</v>
      </c>
      <c r="AP4" s="350" t="s">
        <v>2877</v>
      </c>
      <c r="AQ4" s="348" t="s">
        <v>2878</v>
      </c>
      <c r="AR4" s="349" t="s">
        <v>2879</v>
      </c>
      <c r="AS4" s="350" t="s">
        <v>2880</v>
      </c>
    </row>
    <row r="5" spans="1:45" ht="15" thickBot="1" x14ac:dyDescent="0.4">
      <c r="C5" s="25"/>
      <c r="E5" s="351" t="s">
        <v>2048</v>
      </c>
      <c r="F5" s="351" t="s">
        <v>2841</v>
      </c>
      <c r="G5" s="351" t="s">
        <v>1168</v>
      </c>
      <c r="H5" s="273" t="s">
        <v>2841</v>
      </c>
      <c r="I5" s="273" t="s">
        <v>2842</v>
      </c>
      <c r="J5" s="351" t="s">
        <v>2083</v>
      </c>
      <c r="K5" s="273" t="s">
        <v>2842</v>
      </c>
      <c r="L5" s="275" t="s">
        <v>2843</v>
      </c>
      <c r="M5" s="273" t="s">
        <v>2844</v>
      </c>
      <c r="N5" s="273" t="s">
        <v>2845</v>
      </c>
      <c r="O5" s="273" t="s">
        <v>2846</v>
      </c>
      <c r="P5" s="273" t="s">
        <v>2847</v>
      </c>
      <c r="Q5" s="273" t="s">
        <v>2848</v>
      </c>
      <c r="R5" s="273" t="s">
        <v>2849</v>
      </c>
      <c r="S5" s="273" t="s">
        <v>2850</v>
      </c>
      <c r="T5" s="273" t="s">
        <v>2851</v>
      </c>
      <c r="U5" s="276" t="s">
        <v>2852</v>
      </c>
      <c r="V5" s="352" t="s">
        <v>2843</v>
      </c>
      <c r="W5" s="273" t="s">
        <v>2845</v>
      </c>
      <c r="X5" s="273" t="s">
        <v>1140</v>
      </c>
      <c r="Y5" s="273" t="s">
        <v>2847</v>
      </c>
      <c r="Z5" s="273" t="s">
        <v>999</v>
      </c>
      <c r="AA5" s="276" t="s">
        <v>2853</v>
      </c>
      <c r="AB5" s="277" t="s">
        <v>2838</v>
      </c>
      <c r="AC5" s="274" t="s">
        <v>2839</v>
      </c>
      <c r="AD5" s="273" t="s">
        <v>2840</v>
      </c>
      <c r="AE5" s="353" t="s">
        <v>2838</v>
      </c>
      <c r="AF5" s="354" t="s">
        <v>2839</v>
      </c>
      <c r="AG5" s="355" t="s">
        <v>2840</v>
      </c>
      <c r="AH5" s="353" t="s">
        <v>524</v>
      </c>
      <c r="AI5" s="354" t="s">
        <v>524</v>
      </c>
      <c r="AJ5" s="355" t="s">
        <v>524</v>
      </c>
      <c r="AK5" s="353" t="s">
        <v>530</v>
      </c>
      <c r="AL5" s="354" t="s">
        <v>1166</v>
      </c>
      <c r="AM5" s="355" t="s">
        <v>1169</v>
      </c>
      <c r="AN5" s="353" t="s">
        <v>530</v>
      </c>
      <c r="AO5" s="354" t="s">
        <v>1166</v>
      </c>
      <c r="AP5" s="355" t="s">
        <v>1169</v>
      </c>
      <c r="AQ5" s="353" t="s">
        <v>2048</v>
      </c>
      <c r="AR5" s="354" t="s">
        <v>2048</v>
      </c>
      <c r="AS5" s="355" t="s">
        <v>2048</v>
      </c>
    </row>
    <row r="6" spans="1:45" x14ac:dyDescent="0.35">
      <c r="C6" s="25" t="s">
        <v>2854</v>
      </c>
      <c r="E6" s="299">
        <v>806442.96907340223</v>
      </c>
      <c r="F6" s="299">
        <v>882721.15832342487</v>
      </c>
      <c r="G6" s="299">
        <v>8971569414.1525822</v>
      </c>
      <c r="H6" s="299">
        <v>10163.537295506223</v>
      </c>
      <c r="I6" s="299">
        <v>960211.53525191511</v>
      </c>
      <c r="J6" s="299">
        <v>637978653927</v>
      </c>
      <c r="K6" s="299">
        <v>664414.69458042271</v>
      </c>
      <c r="L6" s="300">
        <v>16903995.298682097</v>
      </c>
      <c r="M6" s="300">
        <v>0</v>
      </c>
      <c r="N6" s="300">
        <v>196234.68017999749</v>
      </c>
      <c r="O6" s="300">
        <v>700779.43286061822</v>
      </c>
      <c r="P6" s="300">
        <v>129026.43198248331</v>
      </c>
      <c r="Q6" s="300">
        <v>0</v>
      </c>
      <c r="R6" s="300">
        <v>265682.86947363219</v>
      </c>
      <c r="S6" s="300">
        <v>100141.73134038373</v>
      </c>
      <c r="T6" s="300">
        <v>32210.540028775758</v>
      </c>
      <c r="U6" s="356">
        <v>18328070.984547991</v>
      </c>
      <c r="V6" s="303">
        <v>2822685.1077662064</v>
      </c>
      <c r="W6" s="300">
        <v>84100.577219999264</v>
      </c>
      <c r="X6" s="300">
        <v>62326.959999999977</v>
      </c>
      <c r="Y6" s="300">
        <v>218430.67853180601</v>
      </c>
      <c r="Z6" s="300">
        <v>185316.06832855943</v>
      </c>
      <c r="AA6" s="356">
        <v>3372859.3918465716</v>
      </c>
      <c r="AB6" s="303">
        <v>21700930.376394562</v>
      </c>
      <c r="AC6" s="303">
        <v>3372859.3918465716</v>
      </c>
      <c r="AD6" s="304">
        <v>18328070.984547991</v>
      </c>
      <c r="AE6" s="300">
        <v>0</v>
      </c>
      <c r="AF6" s="303">
        <v>-75438466.892233789</v>
      </c>
      <c r="AG6" s="304">
        <v>75438466.892233789</v>
      </c>
      <c r="AH6" s="300">
        <v>0</v>
      </c>
      <c r="AI6" s="303">
        <v>-10277502.172233794</v>
      </c>
      <c r="AJ6" s="304">
        <v>10277502.172233794</v>
      </c>
      <c r="AK6" s="300">
        <v>0</v>
      </c>
      <c r="AL6" s="303">
        <v>-21500901.643287331</v>
      </c>
      <c r="AM6" s="304">
        <v>21500901.643287331</v>
      </c>
      <c r="AN6" s="300">
        <v>21700930.376394562</v>
      </c>
      <c r="AO6" s="303">
        <v>3372859.3918465716</v>
      </c>
      <c r="AP6" s="304">
        <v>18328070.984547991</v>
      </c>
      <c r="AQ6" s="300">
        <v>26.909442091520486</v>
      </c>
      <c r="AR6" s="303">
        <v>4.1823904742104272</v>
      </c>
      <c r="AS6" s="304">
        <v>22.727051617310057</v>
      </c>
    </row>
    <row r="7" spans="1:45" x14ac:dyDescent="0.35">
      <c r="C7" s="108" t="s">
        <v>2855</v>
      </c>
      <c r="D7" s="108"/>
      <c r="E7" s="299">
        <v>72013.936178512682</v>
      </c>
      <c r="F7" s="299">
        <v>77490.376928490979</v>
      </c>
      <c r="G7" s="299">
        <v>0</v>
      </c>
      <c r="H7" s="299">
        <v>0</v>
      </c>
      <c r="I7" s="299">
        <v>0</v>
      </c>
      <c r="J7" s="299">
        <v>0</v>
      </c>
      <c r="K7" s="299">
        <v>0</v>
      </c>
      <c r="L7" s="300">
        <v>1590541.3804525274</v>
      </c>
      <c r="M7" s="300">
        <v>249261.04</v>
      </c>
      <c r="N7" s="300">
        <v>0</v>
      </c>
      <c r="O7" s="300">
        <v>0</v>
      </c>
      <c r="P7" s="300">
        <v>0</v>
      </c>
      <c r="Q7" s="300">
        <v>43033.32</v>
      </c>
      <c r="R7" s="300">
        <v>106853.39924126862</v>
      </c>
      <c r="S7" s="300">
        <v>9611.2686596162548</v>
      </c>
      <c r="T7" s="300">
        <v>3091.4599712242311</v>
      </c>
      <c r="U7" s="356">
        <v>2002391.8683246367</v>
      </c>
      <c r="V7" s="303">
        <v>0</v>
      </c>
      <c r="W7" s="300">
        <v>0</v>
      </c>
      <c r="X7" s="300">
        <v>0</v>
      </c>
      <c r="Y7" s="300">
        <v>0</v>
      </c>
      <c r="Z7" s="300">
        <v>0</v>
      </c>
      <c r="AA7" s="356">
        <v>0</v>
      </c>
      <c r="AB7" s="303">
        <v>2002391.8683246367</v>
      </c>
      <c r="AC7" s="303">
        <v>0</v>
      </c>
      <c r="AD7" s="304">
        <v>2002391.8683246367</v>
      </c>
      <c r="AE7" s="300">
        <v>-343285.90856136591</v>
      </c>
      <c r="AF7" s="303">
        <v>0</v>
      </c>
      <c r="AG7" s="304">
        <v>-343285.90856136591</v>
      </c>
      <c r="AH7" s="300">
        <v>489272.7940756582</v>
      </c>
      <c r="AI7" s="303">
        <v>0</v>
      </c>
      <c r="AJ7" s="304">
        <v>489272.7940756582</v>
      </c>
      <c r="AK7" s="300">
        <v>0</v>
      </c>
      <c r="AL7" s="303">
        <v>0</v>
      </c>
      <c r="AM7" s="304">
        <v>0</v>
      </c>
      <c r="AN7" s="300">
        <v>2002391.8683246367</v>
      </c>
      <c r="AO7" s="303">
        <v>0</v>
      </c>
      <c r="AP7" s="304">
        <v>2002391.8683246367</v>
      </c>
      <c r="AQ7" s="300">
        <v>27.805616170750362</v>
      </c>
      <c r="AR7" s="303">
        <v>0</v>
      </c>
      <c r="AS7" s="304">
        <v>27.805616170750362</v>
      </c>
    </row>
    <row r="8" spans="1:45" x14ac:dyDescent="0.35">
      <c r="C8" s="108" t="s">
        <v>2856</v>
      </c>
      <c r="D8" s="108"/>
      <c r="E8" s="299">
        <v>0</v>
      </c>
      <c r="F8" s="299">
        <v>0</v>
      </c>
      <c r="G8" s="299">
        <v>0</v>
      </c>
      <c r="H8" s="299">
        <v>0</v>
      </c>
      <c r="I8" s="299">
        <v>0</v>
      </c>
      <c r="J8" s="299">
        <v>0</v>
      </c>
      <c r="K8" s="299">
        <v>0</v>
      </c>
      <c r="L8" s="300">
        <v>0</v>
      </c>
      <c r="M8" s="300">
        <v>0</v>
      </c>
      <c r="N8" s="300">
        <v>0</v>
      </c>
      <c r="O8" s="300">
        <v>0</v>
      </c>
      <c r="P8" s="300">
        <v>0</v>
      </c>
      <c r="Q8" s="300">
        <v>0</v>
      </c>
      <c r="R8" s="300">
        <v>0</v>
      </c>
      <c r="S8" s="300">
        <v>0</v>
      </c>
      <c r="T8" s="300">
        <v>0</v>
      </c>
      <c r="U8" s="356">
        <v>0</v>
      </c>
      <c r="V8" s="303">
        <v>0</v>
      </c>
      <c r="W8" s="300">
        <v>0</v>
      </c>
      <c r="X8" s="300">
        <v>0</v>
      </c>
      <c r="Y8" s="300">
        <v>0</v>
      </c>
      <c r="Z8" s="300">
        <v>0</v>
      </c>
      <c r="AA8" s="356">
        <v>0</v>
      </c>
      <c r="AB8" s="303">
        <v>0</v>
      </c>
      <c r="AC8" s="303">
        <v>0</v>
      </c>
      <c r="AD8" s="304">
        <v>0</v>
      </c>
      <c r="AE8" s="300">
        <v>0</v>
      </c>
      <c r="AF8" s="303">
        <v>0</v>
      </c>
      <c r="AG8" s="304">
        <v>0</v>
      </c>
      <c r="AH8" s="300">
        <v>0</v>
      </c>
      <c r="AI8" s="303">
        <v>0</v>
      </c>
      <c r="AJ8" s="304">
        <v>0</v>
      </c>
      <c r="AK8" s="300">
        <v>0</v>
      </c>
      <c r="AL8" s="303">
        <v>0</v>
      </c>
      <c r="AM8" s="304">
        <v>0</v>
      </c>
      <c r="AN8" s="300">
        <v>0</v>
      </c>
      <c r="AO8" s="303">
        <v>0</v>
      </c>
      <c r="AP8" s="304">
        <v>0</v>
      </c>
      <c r="AQ8" s="300">
        <v>0</v>
      </c>
      <c r="AR8" s="303">
        <v>0</v>
      </c>
      <c r="AS8" s="304">
        <v>0</v>
      </c>
    </row>
    <row r="9" spans="1:45" ht="15" thickBot="1" x14ac:dyDescent="0.4">
      <c r="C9" s="286" t="s">
        <v>2857</v>
      </c>
      <c r="D9" s="286"/>
      <c r="E9" s="287">
        <v>878456.90525191487</v>
      </c>
      <c r="F9" s="287">
        <v>960211.5352519158</v>
      </c>
      <c r="G9" s="287">
        <v>8971569414.1525822</v>
      </c>
      <c r="H9" s="287">
        <v>10163.537295506223</v>
      </c>
      <c r="I9" s="287">
        <v>960211.53525191511</v>
      </c>
      <c r="J9" s="287">
        <v>637978653927</v>
      </c>
      <c r="K9" s="287">
        <v>664414.69458042271</v>
      </c>
      <c r="L9" s="288">
        <v>18494536.679134626</v>
      </c>
      <c r="M9" s="288">
        <v>249261.04</v>
      </c>
      <c r="N9" s="288">
        <v>196234.68017999749</v>
      </c>
      <c r="O9" s="288">
        <v>700779.43286061822</v>
      </c>
      <c r="P9" s="288">
        <v>129026.43198248331</v>
      </c>
      <c r="Q9" s="288">
        <v>43033.32</v>
      </c>
      <c r="R9" s="288">
        <v>372536.26871490083</v>
      </c>
      <c r="S9" s="288">
        <v>109752.99999999999</v>
      </c>
      <c r="T9" s="288">
        <v>35301.999999999993</v>
      </c>
      <c r="U9" s="290">
        <v>20330462.852872629</v>
      </c>
      <c r="V9" s="291">
        <v>2822685.1077662064</v>
      </c>
      <c r="W9" s="288">
        <v>84100.577219999264</v>
      </c>
      <c r="X9" s="288">
        <v>62326.959999999977</v>
      </c>
      <c r="Y9" s="288">
        <v>218430.67853180601</v>
      </c>
      <c r="Z9" s="288">
        <v>185316.06832855943</v>
      </c>
      <c r="AA9" s="290">
        <v>3372859.3918465716</v>
      </c>
      <c r="AB9" s="291">
        <v>23703322.2447192</v>
      </c>
      <c r="AC9" s="291">
        <v>3372859.3918465716</v>
      </c>
      <c r="AD9" s="292">
        <v>20330462.852872629</v>
      </c>
      <c r="AE9" s="288">
        <v>-343285.90856136591</v>
      </c>
      <c r="AF9" s="291">
        <v>-75438466.892233789</v>
      </c>
      <c r="AG9" s="292">
        <v>75095180.983672425</v>
      </c>
      <c r="AH9" s="288">
        <v>489272.7940756582</v>
      </c>
      <c r="AI9" s="291">
        <v>-10277502.172233794</v>
      </c>
      <c r="AJ9" s="292">
        <v>10766774.966309452</v>
      </c>
      <c r="AK9" s="288">
        <v>0</v>
      </c>
      <c r="AL9" s="291">
        <v>-21500901.643287331</v>
      </c>
      <c r="AM9" s="292">
        <v>21500901.643287331</v>
      </c>
      <c r="AN9" s="288">
        <v>23703322.2447192</v>
      </c>
      <c r="AO9" s="291">
        <v>3372859.3918465716</v>
      </c>
      <c r="AP9" s="292">
        <v>20330462.852872629</v>
      </c>
      <c r="AQ9" s="288">
        <v>26.982908442072983</v>
      </c>
      <c r="AR9" s="291">
        <v>3.8395274391739656</v>
      </c>
      <c r="AS9" s="292">
        <v>23.143381002899016</v>
      </c>
    </row>
    <row r="10" spans="1:45" ht="15" thickBot="1" x14ac:dyDescent="0.4">
      <c r="C10" s="294"/>
      <c r="D10" s="294"/>
      <c r="E10" s="295"/>
      <c r="F10" s="295"/>
      <c r="G10" s="295"/>
      <c r="H10" s="295"/>
      <c r="I10" s="295"/>
      <c r="J10" s="295"/>
      <c r="K10" s="295"/>
      <c r="L10" s="296"/>
      <c r="M10" s="296"/>
      <c r="N10" s="296"/>
      <c r="O10" s="296"/>
      <c r="P10" s="296"/>
      <c r="Q10" s="296"/>
      <c r="R10" s="296"/>
      <c r="S10" s="296"/>
      <c r="T10" s="296"/>
      <c r="U10" s="357"/>
      <c r="V10" s="294"/>
      <c r="W10" s="296"/>
      <c r="X10" s="296"/>
      <c r="Y10" s="296"/>
      <c r="Z10" s="296"/>
      <c r="AA10" s="357"/>
      <c r="AB10" s="294"/>
      <c r="AC10" s="294"/>
      <c r="AD10" s="358"/>
      <c r="AE10" s="296"/>
      <c r="AF10" s="294"/>
      <c r="AG10" s="358"/>
      <c r="AH10" s="296"/>
      <c r="AI10" s="294"/>
      <c r="AJ10" s="358"/>
      <c r="AK10" s="296"/>
      <c r="AL10" s="294"/>
      <c r="AM10" s="358"/>
      <c r="AN10" s="359"/>
      <c r="AO10" s="360"/>
      <c r="AP10" s="361"/>
      <c r="AQ10" s="359"/>
      <c r="AR10" s="360"/>
      <c r="AS10" s="361"/>
    </row>
    <row r="11" spans="1:45" x14ac:dyDescent="0.35">
      <c r="C11" s="25" t="s">
        <v>2858</v>
      </c>
      <c r="D11" s="25">
        <v>1</v>
      </c>
      <c r="E11" s="299">
        <v>64596.769312507808</v>
      </c>
      <c r="F11" s="299">
        <v>70200.3658378783</v>
      </c>
      <c r="G11" s="299">
        <v>1116919937.7558231</v>
      </c>
      <c r="H11" s="299">
        <v>15910.457508658197</v>
      </c>
      <c r="I11" s="299">
        <v>107590.85834574889</v>
      </c>
      <c r="J11" s="299">
        <v>88325440225</v>
      </c>
      <c r="K11" s="299">
        <v>820938.15016478021</v>
      </c>
      <c r="L11" s="300">
        <v>2425056.6654746663</v>
      </c>
      <c r="M11" s="300">
        <v>0</v>
      </c>
      <c r="N11" s="300">
        <v>44394.174300000072</v>
      </c>
      <c r="O11" s="300">
        <v>476659.31019312143</v>
      </c>
      <c r="P11" s="300">
        <v>0</v>
      </c>
      <c r="Q11" s="300">
        <v>0</v>
      </c>
      <c r="R11" s="300">
        <v>27761.960508184478</v>
      </c>
      <c r="S11" s="300">
        <v>14335.930197754653</v>
      </c>
      <c r="T11" s="300">
        <v>4611.1450970919677</v>
      </c>
      <c r="U11" s="356">
        <v>2992819.185770819</v>
      </c>
      <c r="V11" s="303">
        <v>559829</v>
      </c>
      <c r="W11" s="300">
        <v>19026.07470000023</v>
      </c>
      <c r="X11" s="300">
        <v>8955.0000000000018</v>
      </c>
      <c r="Y11" s="300">
        <v>0</v>
      </c>
      <c r="Z11" s="300">
        <v>19821.865658229792</v>
      </c>
      <c r="AA11" s="356">
        <v>607631.94035823003</v>
      </c>
      <c r="AB11" s="303">
        <v>3600451.1261290493</v>
      </c>
      <c r="AC11" s="303">
        <v>607631.94035823003</v>
      </c>
      <c r="AD11" s="304">
        <v>2992819.185770819</v>
      </c>
      <c r="AE11" s="300">
        <v>0</v>
      </c>
      <c r="AF11" s="303">
        <v>-4962189</v>
      </c>
      <c r="AG11" s="304">
        <v>4962189</v>
      </c>
      <c r="AH11" s="300">
        <v>0</v>
      </c>
      <c r="AI11" s="303">
        <v>-509220</v>
      </c>
      <c r="AJ11" s="304">
        <v>509220</v>
      </c>
      <c r="AK11" s="300">
        <v>0</v>
      </c>
      <c r="AL11" s="303">
        <v>0</v>
      </c>
      <c r="AM11" s="304">
        <v>0</v>
      </c>
      <c r="AN11" s="300">
        <v>3600451.1261290493</v>
      </c>
      <c r="AO11" s="303">
        <v>607631.94035823003</v>
      </c>
      <c r="AP11" s="304">
        <v>2992819.185770819</v>
      </c>
      <c r="AQ11" s="300">
        <v>55.737325015601016</v>
      </c>
      <c r="AR11" s="303">
        <v>9.4065376151957931</v>
      </c>
      <c r="AS11" s="304">
        <v>46.330787400405214</v>
      </c>
    </row>
    <row r="12" spans="1:45" x14ac:dyDescent="0.35">
      <c r="C12" s="25" t="s">
        <v>605</v>
      </c>
      <c r="D12" s="25">
        <v>2</v>
      </c>
      <c r="E12" s="299">
        <v>86475.900516974303</v>
      </c>
      <c r="F12" s="299">
        <v>94683.902010290214</v>
      </c>
      <c r="G12" s="299">
        <v>1103674140.7833598</v>
      </c>
      <c r="H12" s="299">
        <v>11656.407449952927</v>
      </c>
      <c r="I12" s="299">
        <v>99992.495454577453</v>
      </c>
      <c r="J12" s="299">
        <v>92237504100</v>
      </c>
      <c r="K12" s="299">
        <v>922444.2662489583</v>
      </c>
      <c r="L12" s="300">
        <v>3879800.6586742592</v>
      </c>
      <c r="M12" s="300">
        <v>0</v>
      </c>
      <c r="N12" s="300">
        <v>59086.484939998947</v>
      </c>
      <c r="O12" s="300">
        <v>108192.1639468167</v>
      </c>
      <c r="P12" s="300">
        <v>14671.696210528869</v>
      </c>
      <c r="Q12" s="300">
        <v>0</v>
      </c>
      <c r="R12" s="300">
        <v>111883.97880826201</v>
      </c>
      <c r="S12" s="300">
        <v>23297.687567607303</v>
      </c>
      <c r="T12" s="300">
        <v>7493.6900723595081</v>
      </c>
      <c r="U12" s="356">
        <v>4204426.3602198325</v>
      </c>
      <c r="V12" s="303">
        <v>895078</v>
      </c>
      <c r="W12" s="300">
        <v>25322.779259999574</v>
      </c>
      <c r="X12" s="300">
        <v>14553</v>
      </c>
      <c r="Y12" s="300">
        <v>17795.503789472394</v>
      </c>
      <c r="Z12" s="300">
        <v>78554.57373050561</v>
      </c>
      <c r="AA12" s="356">
        <v>1031303.8567799777</v>
      </c>
      <c r="AB12" s="303">
        <v>5235730.2169998102</v>
      </c>
      <c r="AC12" s="303">
        <v>1031303.8567799777</v>
      </c>
      <c r="AD12" s="304">
        <v>4204426.3602198325</v>
      </c>
      <c r="AE12" s="300">
        <v>0</v>
      </c>
      <c r="AF12" s="303">
        <v>-4930619</v>
      </c>
      <c r="AG12" s="304">
        <v>4930619</v>
      </c>
      <c r="AH12" s="300">
        <v>0</v>
      </c>
      <c r="AI12" s="303">
        <v>-5379</v>
      </c>
      <c r="AJ12" s="304">
        <v>5379</v>
      </c>
      <c r="AK12" s="300">
        <v>0</v>
      </c>
      <c r="AL12" s="303">
        <v>-1045457.0095191771</v>
      </c>
      <c r="AM12" s="304">
        <v>1045457.0095191771</v>
      </c>
      <c r="AN12" s="300">
        <v>5235730.2169998102</v>
      </c>
      <c r="AO12" s="303">
        <v>1031303.8567799777</v>
      </c>
      <c r="AP12" s="304">
        <v>4204426.3602198325</v>
      </c>
      <c r="AQ12" s="300">
        <v>60.545541424828436</v>
      </c>
      <c r="AR12" s="303">
        <v>11.925910578722954</v>
      </c>
      <c r="AS12" s="304">
        <v>48.61963084610548</v>
      </c>
    </row>
    <row r="13" spans="1:45" x14ac:dyDescent="0.35">
      <c r="C13" s="25" t="s">
        <v>606</v>
      </c>
      <c r="D13" s="25">
        <v>3</v>
      </c>
      <c r="E13" s="299">
        <v>276492.78083888907</v>
      </c>
      <c r="F13" s="299">
        <v>303014.12693194608</v>
      </c>
      <c r="G13" s="299">
        <v>2870317902.4893947</v>
      </c>
      <c r="H13" s="299">
        <v>9472.5547338393208</v>
      </c>
      <c r="I13" s="299">
        <v>315838.00054378231</v>
      </c>
      <c r="J13" s="299">
        <v>240112366924</v>
      </c>
      <c r="K13" s="299">
        <v>760239.00388995453</v>
      </c>
      <c r="L13" s="300">
        <v>2985744.5212087212</v>
      </c>
      <c r="M13" s="300">
        <v>0</v>
      </c>
      <c r="N13" s="300">
        <v>41230.448489999457</v>
      </c>
      <c r="O13" s="300">
        <v>-17939.1117597837</v>
      </c>
      <c r="P13" s="300">
        <v>24992.848666247111</v>
      </c>
      <c r="Q13" s="300">
        <v>0</v>
      </c>
      <c r="R13" s="300">
        <v>72669.022419550733</v>
      </c>
      <c r="S13" s="300">
        <v>17937.922709753308</v>
      </c>
      <c r="T13" s="300">
        <v>5769.7242672155771</v>
      </c>
      <c r="U13" s="356">
        <v>3130405.376001704</v>
      </c>
      <c r="V13" s="303">
        <v>640819.5</v>
      </c>
      <c r="W13" s="300">
        <v>17670.192209999746</v>
      </c>
      <c r="X13" s="300">
        <v>11205</v>
      </c>
      <c r="Y13" s="300">
        <v>29236.951333754696</v>
      </c>
      <c r="Z13" s="300">
        <v>51885.226170925409</v>
      </c>
      <c r="AA13" s="356">
        <v>750816.86971467989</v>
      </c>
      <c r="AB13" s="303">
        <v>3881222.2457163837</v>
      </c>
      <c r="AC13" s="303">
        <v>750816.86971467989</v>
      </c>
      <c r="AD13" s="304">
        <v>3130405.376001704</v>
      </c>
      <c r="AE13" s="300">
        <v>0</v>
      </c>
      <c r="AF13" s="303">
        <v>-19011832</v>
      </c>
      <c r="AG13" s="304">
        <v>19011832</v>
      </c>
      <c r="AH13" s="300">
        <v>0</v>
      </c>
      <c r="AI13" s="303">
        <v>-1400688</v>
      </c>
      <c r="AJ13" s="304">
        <v>1400688</v>
      </c>
      <c r="AK13" s="300">
        <v>0</v>
      </c>
      <c r="AL13" s="303">
        <v>-6048101.9472679608</v>
      </c>
      <c r="AM13" s="304">
        <v>6048101.9472679608</v>
      </c>
      <c r="AN13" s="300">
        <v>3881222.2457163837</v>
      </c>
      <c r="AO13" s="303">
        <v>750816.86971467989</v>
      </c>
      <c r="AP13" s="304">
        <v>3130405.376001704</v>
      </c>
      <c r="AQ13" s="300">
        <v>14.037336649226846</v>
      </c>
      <c r="AR13" s="303">
        <v>2.7155026161503182</v>
      </c>
      <c r="AS13" s="304">
        <v>11.321834033076527</v>
      </c>
    </row>
    <row r="14" spans="1:45" x14ac:dyDescent="0.35">
      <c r="C14" s="25" t="s">
        <v>607</v>
      </c>
      <c r="D14" s="25">
        <v>4</v>
      </c>
      <c r="E14" s="299">
        <v>190895.60417484201</v>
      </c>
      <c r="F14" s="299">
        <v>209180.90049659667</v>
      </c>
      <c r="G14" s="299">
        <v>1706370141.7041364</v>
      </c>
      <c r="H14" s="299">
        <v>8157.389788710173</v>
      </c>
      <c r="I14" s="299">
        <v>226247.51826117121</v>
      </c>
      <c r="J14" s="299">
        <v>124698518343</v>
      </c>
      <c r="K14" s="299">
        <v>551159.71791148197</v>
      </c>
      <c r="L14" s="300">
        <v>2784848.0219058204</v>
      </c>
      <c r="M14" s="300">
        <v>0</v>
      </c>
      <c r="N14" s="300">
        <v>30660.435119999136</v>
      </c>
      <c r="O14" s="300">
        <v>14527.703163643368</v>
      </c>
      <c r="P14" s="300">
        <v>35034.360667320172</v>
      </c>
      <c r="Q14" s="300">
        <v>0</v>
      </c>
      <c r="R14" s="300">
        <v>20298.304584672005</v>
      </c>
      <c r="S14" s="300">
        <v>16586.455119251412</v>
      </c>
      <c r="T14" s="300">
        <v>5335.0253625851992</v>
      </c>
      <c r="U14" s="356">
        <v>2907290.3059232915</v>
      </c>
      <c r="V14" s="303">
        <v>288429.75</v>
      </c>
      <c r="W14" s="300">
        <v>13140.186479999757</v>
      </c>
      <c r="X14" s="300">
        <v>10360.800000000001</v>
      </c>
      <c r="Y14" s="300">
        <v>45801.845046966802</v>
      </c>
      <c r="Z14" s="300">
        <v>11965.998366718441</v>
      </c>
      <c r="AA14" s="356">
        <v>369698.579893685</v>
      </c>
      <c r="AB14" s="303">
        <v>3276988.8858169764</v>
      </c>
      <c r="AC14" s="303">
        <v>369698.579893685</v>
      </c>
      <c r="AD14" s="304">
        <v>2907290.3059232915</v>
      </c>
      <c r="AE14" s="300">
        <v>0</v>
      </c>
      <c r="AF14" s="303">
        <v>-22126666</v>
      </c>
      <c r="AG14" s="304">
        <v>22126666</v>
      </c>
      <c r="AH14" s="300">
        <v>0</v>
      </c>
      <c r="AI14" s="303">
        <v>-1537253</v>
      </c>
      <c r="AJ14" s="304">
        <v>1537253</v>
      </c>
      <c r="AK14" s="300">
        <v>0</v>
      </c>
      <c r="AL14" s="303">
        <v>-8457507.8508924302</v>
      </c>
      <c r="AM14" s="304">
        <v>8457507.8508924302</v>
      </c>
      <c r="AN14" s="300">
        <v>3276988.8858169764</v>
      </c>
      <c r="AO14" s="303">
        <v>369698.579893685</v>
      </c>
      <c r="AP14" s="304">
        <v>2907290.3059232915</v>
      </c>
      <c r="AQ14" s="300">
        <v>17.166392594433812</v>
      </c>
      <c r="AR14" s="303">
        <v>1.936653185345623</v>
      </c>
      <c r="AS14" s="304">
        <v>15.229739409088191</v>
      </c>
    </row>
    <row r="15" spans="1:45" x14ac:dyDescent="0.35">
      <c r="C15" s="25" t="s">
        <v>608</v>
      </c>
      <c r="D15" s="25">
        <v>5</v>
      </c>
      <c r="E15" s="299">
        <v>93138.700121999354</v>
      </c>
      <c r="F15" s="299">
        <v>102184.61327870292</v>
      </c>
      <c r="G15" s="299">
        <v>933450244.86728978</v>
      </c>
      <c r="H15" s="299">
        <v>9134.9393506178421</v>
      </c>
      <c r="I15" s="299">
        <v>101362.54622288419</v>
      </c>
      <c r="J15" s="299">
        <v>50276875770</v>
      </c>
      <c r="K15" s="299">
        <v>496010.38690807082</v>
      </c>
      <c r="L15" s="300">
        <v>2166447.2006018064</v>
      </c>
      <c r="M15" s="300">
        <v>0</v>
      </c>
      <c r="N15" s="300">
        <v>9594.8267799998794</v>
      </c>
      <c r="O15" s="300">
        <v>40113.938552258071</v>
      </c>
      <c r="P15" s="300">
        <v>25950.523028495627</v>
      </c>
      <c r="Q15" s="300">
        <v>0</v>
      </c>
      <c r="R15" s="300">
        <v>23553.917202993249</v>
      </c>
      <c r="S15" s="300">
        <v>12647.316108129682</v>
      </c>
      <c r="T15" s="300">
        <v>4068.0031821380189</v>
      </c>
      <c r="U15" s="356">
        <v>2282375.7254558206</v>
      </c>
      <c r="V15" s="303">
        <v>178378.75</v>
      </c>
      <c r="W15" s="300">
        <v>4112.0686199999618</v>
      </c>
      <c r="X15" s="300">
        <v>7900.2000000000007</v>
      </c>
      <c r="Y15" s="300">
        <v>55948.794571503822</v>
      </c>
      <c r="Z15" s="300">
        <v>16294.264323686137</v>
      </c>
      <c r="AA15" s="356">
        <v>262634.07751518989</v>
      </c>
      <c r="AB15" s="303">
        <v>2545009.802971011</v>
      </c>
      <c r="AC15" s="303">
        <v>262634.07751518989</v>
      </c>
      <c r="AD15" s="304">
        <v>2282375.7254558206</v>
      </c>
      <c r="AE15" s="300">
        <v>0</v>
      </c>
      <c r="AF15" s="303">
        <v>-11011657</v>
      </c>
      <c r="AG15" s="304">
        <v>11011657</v>
      </c>
      <c r="AH15" s="300">
        <v>0</v>
      </c>
      <c r="AI15" s="303">
        <v>-660323</v>
      </c>
      <c r="AJ15" s="304">
        <v>660323</v>
      </c>
      <c r="AK15" s="300">
        <v>0</v>
      </c>
      <c r="AL15" s="303">
        <v>-4337117.6375383828</v>
      </c>
      <c r="AM15" s="304">
        <v>4337117.6375383828</v>
      </c>
      <c r="AN15" s="300">
        <v>2545009.802971011</v>
      </c>
      <c r="AO15" s="303">
        <v>262634.07751518989</v>
      </c>
      <c r="AP15" s="304">
        <v>2282375.7254558206</v>
      </c>
      <c r="AQ15" s="300">
        <v>27.324944406969234</v>
      </c>
      <c r="AR15" s="303">
        <v>2.8198168663635421</v>
      </c>
      <c r="AS15" s="304">
        <v>24.505127540605685</v>
      </c>
    </row>
    <row r="16" spans="1:45" x14ac:dyDescent="0.35">
      <c r="C16" s="25" t="s">
        <v>609</v>
      </c>
      <c r="D16" s="25">
        <v>6</v>
      </c>
      <c r="E16" s="299">
        <v>88116.025244143326</v>
      </c>
      <c r="F16" s="299">
        <v>96688.893596638169</v>
      </c>
      <c r="G16" s="299">
        <v>1240837046.5525782</v>
      </c>
      <c r="H16" s="299">
        <v>12833.294501528162</v>
      </c>
      <c r="I16" s="299">
        <v>93088.133625396513</v>
      </c>
      <c r="J16" s="299">
        <v>42327948565</v>
      </c>
      <c r="K16" s="299">
        <v>454708.31690895557</v>
      </c>
      <c r="L16" s="300">
        <v>2820391.2175949579</v>
      </c>
      <c r="M16" s="300">
        <v>0</v>
      </c>
      <c r="N16" s="300">
        <v>11268.310549999995</v>
      </c>
      <c r="O16" s="300">
        <v>79225.428764562297</v>
      </c>
      <c r="P16" s="300">
        <v>28377.003409891535</v>
      </c>
      <c r="Q16" s="300">
        <v>0</v>
      </c>
      <c r="R16" s="300">
        <v>9515.6859499697348</v>
      </c>
      <c r="S16" s="300">
        <v>16355.927598483499</v>
      </c>
      <c r="T16" s="300">
        <v>5260.8762956972869</v>
      </c>
      <c r="U16" s="356">
        <v>2970394.4501635623</v>
      </c>
      <c r="V16" s="303">
        <v>303160.10776620614</v>
      </c>
      <c r="W16" s="300">
        <v>4829.2759499999993</v>
      </c>
      <c r="X16" s="300">
        <v>10216.799999999997</v>
      </c>
      <c r="Y16" s="300">
        <v>69647.5837901083</v>
      </c>
      <c r="Z16" s="300">
        <v>6794.140078494047</v>
      </c>
      <c r="AA16" s="356">
        <v>394647.90758480859</v>
      </c>
      <c r="AB16" s="303">
        <v>3365042.3577483711</v>
      </c>
      <c r="AC16" s="303">
        <v>394647.90758480859</v>
      </c>
      <c r="AD16" s="304">
        <v>2970394.4501635623</v>
      </c>
      <c r="AE16" s="300">
        <v>0</v>
      </c>
      <c r="AF16" s="303">
        <v>-10534249.892233793</v>
      </c>
      <c r="AG16" s="304">
        <v>10534249.892233793</v>
      </c>
      <c r="AH16" s="300">
        <v>0</v>
      </c>
      <c r="AI16" s="303">
        <v>-4361809.1722337939</v>
      </c>
      <c r="AJ16" s="304">
        <v>4361809.1722337939</v>
      </c>
      <c r="AK16" s="300">
        <v>0</v>
      </c>
      <c r="AL16" s="303">
        <v>-1612717.198069379</v>
      </c>
      <c r="AM16" s="304">
        <v>1612717.198069379</v>
      </c>
      <c r="AN16" s="300">
        <v>3365042.3577483711</v>
      </c>
      <c r="AO16" s="303">
        <v>394647.90758480859</v>
      </c>
      <c r="AP16" s="304">
        <v>2970394.4501635623</v>
      </c>
      <c r="AQ16" s="300">
        <v>38.18876700832611</v>
      </c>
      <c r="AR16" s="303">
        <v>4.478730247890284</v>
      </c>
      <c r="AS16" s="304">
        <v>33.71003676043582</v>
      </c>
    </row>
    <row r="17" spans="1:45" x14ac:dyDescent="0.35">
      <c r="C17" s="25" t="s">
        <v>2859</v>
      </c>
      <c r="D17" s="25">
        <v>9</v>
      </c>
      <c r="E17" s="299">
        <v>6727.1888640463585</v>
      </c>
      <c r="F17" s="299">
        <v>6768.3561713725794</v>
      </c>
      <c r="G17" s="299">
        <v>0</v>
      </c>
      <c r="H17" s="299">
        <v>0</v>
      </c>
      <c r="I17" s="299">
        <v>16091.982798354467</v>
      </c>
      <c r="J17" s="299">
        <v>0</v>
      </c>
      <c r="K17" s="299">
        <v>0</v>
      </c>
      <c r="L17" s="300">
        <v>-158292.98677813177</v>
      </c>
      <c r="M17" s="300">
        <v>0</v>
      </c>
      <c r="N17" s="300">
        <v>0</v>
      </c>
      <c r="O17" s="300">
        <v>0</v>
      </c>
      <c r="P17" s="300">
        <v>0</v>
      </c>
      <c r="Q17" s="300">
        <v>0</v>
      </c>
      <c r="R17" s="300">
        <v>0</v>
      </c>
      <c r="S17" s="300">
        <v>-1019.5079605961257</v>
      </c>
      <c r="T17" s="300">
        <v>-327.92424831179494</v>
      </c>
      <c r="U17" s="356">
        <v>-159640.41898703968</v>
      </c>
      <c r="V17" s="303">
        <v>-43010</v>
      </c>
      <c r="W17" s="300">
        <v>0</v>
      </c>
      <c r="X17" s="300">
        <v>-863.84000000001629</v>
      </c>
      <c r="Y17" s="300">
        <v>0</v>
      </c>
      <c r="Z17" s="300">
        <v>0</v>
      </c>
      <c r="AA17" s="356">
        <v>-43873.840000000018</v>
      </c>
      <c r="AB17" s="303">
        <v>-203514.25898703971</v>
      </c>
      <c r="AC17" s="303">
        <v>-43873.840000000018</v>
      </c>
      <c r="AD17" s="304">
        <v>-159640.41898703968</v>
      </c>
      <c r="AE17" s="300">
        <v>0</v>
      </c>
      <c r="AF17" s="303">
        <v>-2861254</v>
      </c>
      <c r="AG17" s="304">
        <v>2861254</v>
      </c>
      <c r="AH17" s="300">
        <v>0</v>
      </c>
      <c r="AI17" s="303">
        <v>-1802830</v>
      </c>
      <c r="AJ17" s="304">
        <v>1802830</v>
      </c>
      <c r="AK17" s="300">
        <v>0</v>
      </c>
      <c r="AL17" s="303">
        <v>0</v>
      </c>
      <c r="AM17" s="304">
        <v>0</v>
      </c>
      <c r="AN17" s="300">
        <v>-203514.25898703971</v>
      </c>
      <c r="AO17" s="303">
        <v>-43873.840000000018</v>
      </c>
      <c r="AP17" s="304">
        <v>-159640.41898703968</v>
      </c>
      <c r="AQ17" s="300">
        <v>-30.252496711475892</v>
      </c>
      <c r="AR17" s="303">
        <v>-6.5218683296502844</v>
      </c>
      <c r="AS17" s="304">
        <v>-23.730628381825607</v>
      </c>
    </row>
    <row r="18" spans="1:45" x14ac:dyDescent="0.35">
      <c r="C18" s="108" t="s">
        <v>2860</v>
      </c>
      <c r="D18" s="108">
        <v>7</v>
      </c>
      <c r="E18" s="299">
        <v>72013.936178512682</v>
      </c>
      <c r="F18" s="299">
        <v>77490.376928490979</v>
      </c>
      <c r="G18" s="299">
        <v>0</v>
      </c>
      <c r="H18" s="299">
        <v>0</v>
      </c>
      <c r="I18" s="299">
        <v>0</v>
      </c>
      <c r="J18" s="299">
        <v>0</v>
      </c>
      <c r="K18" s="299">
        <v>0</v>
      </c>
      <c r="L18" s="300">
        <v>1590541.3804525274</v>
      </c>
      <c r="M18" s="300">
        <v>249261.04</v>
      </c>
      <c r="N18" s="300">
        <v>0</v>
      </c>
      <c r="O18" s="300">
        <v>0</v>
      </c>
      <c r="P18" s="300">
        <v>0</v>
      </c>
      <c r="Q18" s="300">
        <v>43033.32</v>
      </c>
      <c r="R18" s="300">
        <v>106853.39924126862</v>
      </c>
      <c r="S18" s="300">
        <v>9611.2686596162548</v>
      </c>
      <c r="T18" s="300">
        <v>3091.4599712242311</v>
      </c>
      <c r="U18" s="356">
        <v>2002391.8683246367</v>
      </c>
      <c r="V18" s="303">
        <v>0</v>
      </c>
      <c r="W18" s="300">
        <v>0</v>
      </c>
      <c r="X18" s="300">
        <v>0</v>
      </c>
      <c r="Y18" s="300">
        <v>0</v>
      </c>
      <c r="Z18" s="300">
        <v>0</v>
      </c>
      <c r="AA18" s="356">
        <v>0</v>
      </c>
      <c r="AB18" s="303">
        <v>2002391.8683246367</v>
      </c>
      <c r="AC18" s="303">
        <v>0</v>
      </c>
      <c r="AD18" s="304">
        <v>2002391.8683246367</v>
      </c>
      <c r="AE18" s="300">
        <v>-343285.90856136591</v>
      </c>
      <c r="AF18" s="303">
        <v>0</v>
      </c>
      <c r="AG18" s="304">
        <v>-343285.90856136591</v>
      </c>
      <c r="AH18" s="300">
        <v>489272.7940756582</v>
      </c>
      <c r="AI18" s="303">
        <v>0</v>
      </c>
      <c r="AJ18" s="304">
        <v>489272.7940756582</v>
      </c>
      <c r="AK18" s="300">
        <v>0</v>
      </c>
      <c r="AL18" s="303">
        <v>0</v>
      </c>
      <c r="AM18" s="304">
        <v>0</v>
      </c>
      <c r="AN18" s="300">
        <v>2002391.8683246367</v>
      </c>
      <c r="AO18" s="303">
        <v>0</v>
      </c>
      <c r="AP18" s="304">
        <v>2002391.8683246367</v>
      </c>
      <c r="AQ18" s="300">
        <v>27.805616170750362</v>
      </c>
      <c r="AR18" s="303">
        <v>0</v>
      </c>
      <c r="AS18" s="304">
        <v>27.805616170750362</v>
      </c>
    </row>
    <row r="19" spans="1:45" x14ac:dyDescent="0.35">
      <c r="C19" s="108" t="s">
        <v>2856</v>
      </c>
      <c r="D19" s="306">
        <v>8</v>
      </c>
      <c r="E19" s="299">
        <v>0</v>
      </c>
      <c r="F19" s="299">
        <v>0</v>
      </c>
      <c r="G19" s="299">
        <v>0</v>
      </c>
      <c r="H19" s="299">
        <v>0</v>
      </c>
      <c r="I19" s="299">
        <v>0</v>
      </c>
      <c r="J19" s="299">
        <v>0</v>
      </c>
      <c r="K19" s="299">
        <v>0</v>
      </c>
      <c r="L19" s="300">
        <v>0</v>
      </c>
      <c r="M19" s="300">
        <v>0</v>
      </c>
      <c r="N19" s="300">
        <v>0</v>
      </c>
      <c r="O19" s="300">
        <v>0</v>
      </c>
      <c r="P19" s="300">
        <v>0</v>
      </c>
      <c r="Q19" s="300">
        <v>0</v>
      </c>
      <c r="R19" s="300">
        <v>0</v>
      </c>
      <c r="S19" s="300">
        <v>0</v>
      </c>
      <c r="T19" s="300">
        <v>0</v>
      </c>
      <c r="U19" s="356">
        <v>0</v>
      </c>
      <c r="V19" s="303">
        <v>0</v>
      </c>
      <c r="W19" s="300">
        <v>0</v>
      </c>
      <c r="X19" s="300">
        <v>0</v>
      </c>
      <c r="Y19" s="300">
        <v>0</v>
      </c>
      <c r="Z19" s="300">
        <v>0</v>
      </c>
      <c r="AA19" s="356">
        <v>0</v>
      </c>
      <c r="AB19" s="303">
        <v>0</v>
      </c>
      <c r="AC19" s="303">
        <v>0</v>
      </c>
      <c r="AD19" s="304">
        <v>0</v>
      </c>
      <c r="AE19" s="300">
        <v>0</v>
      </c>
      <c r="AF19" s="303">
        <v>0</v>
      </c>
      <c r="AG19" s="304">
        <v>0</v>
      </c>
      <c r="AH19" s="300">
        <v>0</v>
      </c>
      <c r="AI19" s="303">
        <v>0</v>
      </c>
      <c r="AJ19" s="304">
        <v>0</v>
      </c>
      <c r="AK19" s="300">
        <v>0</v>
      </c>
      <c r="AL19" s="303">
        <v>0</v>
      </c>
      <c r="AM19" s="304">
        <v>0</v>
      </c>
      <c r="AN19" s="300">
        <v>0</v>
      </c>
      <c r="AO19" s="303">
        <v>0</v>
      </c>
      <c r="AP19" s="304">
        <v>0</v>
      </c>
      <c r="AQ19" s="300">
        <v>0</v>
      </c>
      <c r="AR19" s="303">
        <v>0</v>
      </c>
      <c r="AS19" s="304">
        <v>0</v>
      </c>
    </row>
    <row r="20" spans="1:45" ht="15" thickBot="1" x14ac:dyDescent="0.4">
      <c r="C20" s="286" t="s">
        <v>2857</v>
      </c>
      <c r="D20" s="286"/>
      <c r="E20" s="287">
        <v>878456.90525191487</v>
      </c>
      <c r="F20" s="287">
        <v>960211.5352519158</v>
      </c>
      <c r="G20" s="287">
        <v>8971569414.1525822</v>
      </c>
      <c r="H20" s="287">
        <v>10163.537295506223</v>
      </c>
      <c r="I20" s="287">
        <v>960211.53525191511</v>
      </c>
      <c r="J20" s="287">
        <v>637978653927</v>
      </c>
      <c r="K20" s="287">
        <v>664414.69458042271</v>
      </c>
      <c r="L20" s="288">
        <v>18494536.679134626</v>
      </c>
      <c r="M20" s="288">
        <v>249261.04</v>
      </c>
      <c r="N20" s="288">
        <v>196234.68017999749</v>
      </c>
      <c r="O20" s="288">
        <v>700779.43286061822</v>
      </c>
      <c r="P20" s="288">
        <v>129026.43198248331</v>
      </c>
      <c r="Q20" s="288">
        <v>43033.32</v>
      </c>
      <c r="R20" s="288">
        <v>372536.26871490083</v>
      </c>
      <c r="S20" s="288">
        <v>109752.99999999999</v>
      </c>
      <c r="T20" s="288">
        <v>35301.999999999993</v>
      </c>
      <c r="U20" s="290">
        <v>20330462.852872629</v>
      </c>
      <c r="V20" s="291">
        <v>2822685.1077662064</v>
      </c>
      <c r="W20" s="288">
        <v>84100.577219999264</v>
      </c>
      <c r="X20" s="288">
        <v>62326.959999999977</v>
      </c>
      <c r="Y20" s="288">
        <v>218430.67853180601</v>
      </c>
      <c r="Z20" s="288">
        <v>185316.06832855943</v>
      </c>
      <c r="AA20" s="290">
        <v>3372859.3918465716</v>
      </c>
      <c r="AB20" s="291">
        <v>23703322.2447192</v>
      </c>
      <c r="AC20" s="291">
        <v>3372859.3918465716</v>
      </c>
      <c r="AD20" s="292">
        <v>20330462.852872629</v>
      </c>
      <c r="AE20" s="288">
        <v>-343285.90856136591</v>
      </c>
      <c r="AF20" s="291">
        <v>-75438466.892233789</v>
      </c>
      <c r="AG20" s="292">
        <v>75095180.983672425</v>
      </c>
      <c r="AH20" s="288">
        <v>489272.7940756582</v>
      </c>
      <c r="AI20" s="291">
        <v>-10277502.172233794</v>
      </c>
      <c r="AJ20" s="292">
        <v>10766774.966309452</v>
      </c>
      <c r="AK20" s="288">
        <v>0</v>
      </c>
      <c r="AL20" s="291">
        <v>-21500901.643287331</v>
      </c>
      <c r="AM20" s="292">
        <v>21500901.643287331</v>
      </c>
      <c r="AN20" s="288">
        <v>23703322.2447192</v>
      </c>
      <c r="AO20" s="291">
        <v>3372859.3918465716</v>
      </c>
      <c r="AP20" s="292">
        <v>20330462.852872629</v>
      </c>
      <c r="AQ20" s="288">
        <v>26.982908442072983</v>
      </c>
      <c r="AR20" s="291">
        <v>3.8395274391739656</v>
      </c>
      <c r="AS20" s="292">
        <v>23.143381002899016</v>
      </c>
    </row>
    <row r="21" spans="1:45" ht="15" thickBot="1" x14ac:dyDescent="0.4">
      <c r="E21" s="267"/>
      <c r="F21" s="267"/>
      <c r="G21" s="267"/>
      <c r="H21" s="267"/>
      <c r="I21" s="267"/>
      <c r="J21" s="267"/>
      <c r="K21" s="267"/>
      <c r="L21" s="307"/>
      <c r="M21" s="307"/>
      <c r="N21" s="307"/>
      <c r="O21" s="307"/>
      <c r="P21" s="307"/>
      <c r="Q21" s="307"/>
      <c r="R21" s="307"/>
      <c r="S21" s="307"/>
      <c r="T21" s="307"/>
      <c r="U21" s="362"/>
      <c r="V21" s="108"/>
      <c r="W21" s="307"/>
      <c r="X21" s="307"/>
      <c r="Y21" s="307"/>
      <c r="Z21" s="307"/>
      <c r="AA21" s="362"/>
      <c r="AB21" s="108"/>
      <c r="AC21" s="108"/>
      <c r="AD21" s="310"/>
      <c r="AE21" s="307"/>
      <c r="AF21" s="108"/>
      <c r="AG21" s="310"/>
      <c r="AH21" s="307"/>
      <c r="AI21" s="108"/>
      <c r="AJ21" s="310"/>
      <c r="AK21" s="307"/>
      <c r="AL21" s="108"/>
      <c r="AM21" s="310"/>
      <c r="AN21" s="300"/>
      <c r="AO21" s="303"/>
      <c r="AP21" s="304"/>
      <c r="AQ21" s="307"/>
      <c r="AR21" s="108"/>
      <c r="AS21" s="310"/>
    </row>
    <row r="22" spans="1:45" x14ac:dyDescent="0.35">
      <c r="A22" s="311">
        <v>1</v>
      </c>
      <c r="B22" s="312">
        <v>1</v>
      </c>
      <c r="C22" s="313" t="s">
        <v>612</v>
      </c>
      <c r="D22" s="314">
        <v>5</v>
      </c>
      <c r="E22" s="315">
        <v>1019.0645550527904</v>
      </c>
      <c r="F22" s="315">
        <v>1128.5927601809956</v>
      </c>
      <c r="G22" s="315">
        <v>21013067.078356799</v>
      </c>
      <c r="H22" s="315">
        <v>18618.821438289993</v>
      </c>
      <c r="I22" s="315">
        <v>1135.4467532467534</v>
      </c>
      <c r="J22" s="315">
        <v>893870257</v>
      </c>
      <c r="K22" s="315">
        <v>787241.01719787612</v>
      </c>
      <c r="L22" s="316">
        <v>0</v>
      </c>
      <c r="M22" s="316">
        <v>0</v>
      </c>
      <c r="N22" s="316">
        <v>0</v>
      </c>
      <c r="O22" s="316">
        <v>0</v>
      </c>
      <c r="P22" s="316">
        <v>0</v>
      </c>
      <c r="Q22" s="316">
        <v>0</v>
      </c>
      <c r="R22" s="316">
        <v>0</v>
      </c>
      <c r="S22" s="316">
        <v>0</v>
      </c>
      <c r="T22" s="316">
        <v>0</v>
      </c>
      <c r="U22" s="363">
        <v>0</v>
      </c>
      <c r="V22" s="320">
        <v>0</v>
      </c>
      <c r="W22" s="315">
        <v>0</v>
      </c>
      <c r="X22" s="315">
        <v>0</v>
      </c>
      <c r="Y22" s="315">
        <v>0</v>
      </c>
      <c r="Z22" s="315">
        <v>0</v>
      </c>
      <c r="AA22" s="363">
        <v>0</v>
      </c>
      <c r="AB22" s="319">
        <v>0</v>
      </c>
      <c r="AC22" s="319">
        <v>0</v>
      </c>
      <c r="AD22" s="320">
        <v>0</v>
      </c>
      <c r="AE22" s="316">
        <v>0</v>
      </c>
      <c r="AF22" s="319">
        <v>-19803</v>
      </c>
      <c r="AG22" s="320">
        <v>19803</v>
      </c>
      <c r="AH22" s="316">
        <v>0</v>
      </c>
      <c r="AI22" s="319">
        <v>0</v>
      </c>
      <c r="AJ22" s="320">
        <v>0</v>
      </c>
      <c r="AK22" s="316">
        <v>0</v>
      </c>
      <c r="AL22" s="319">
        <v>0</v>
      </c>
      <c r="AM22" s="320">
        <v>0</v>
      </c>
      <c r="AN22" s="316">
        <v>0</v>
      </c>
      <c r="AO22" s="319">
        <v>0</v>
      </c>
      <c r="AP22" s="320">
        <v>0</v>
      </c>
      <c r="AQ22" s="319">
        <v>0</v>
      </c>
      <c r="AR22" s="319">
        <v>0</v>
      </c>
      <c r="AS22" s="321">
        <v>0</v>
      </c>
    </row>
    <row r="23" spans="1:45" x14ac:dyDescent="0.35">
      <c r="A23" s="322">
        <v>1.2</v>
      </c>
      <c r="B23" s="323">
        <v>3</v>
      </c>
      <c r="C23" s="324" t="s">
        <v>613</v>
      </c>
      <c r="D23" s="108">
        <v>1</v>
      </c>
      <c r="E23" s="299">
        <v>30090.969312507801</v>
      </c>
      <c r="F23" s="299">
        <v>32673.365837878304</v>
      </c>
      <c r="G23" s="299">
        <v>731355594.35369599</v>
      </c>
      <c r="H23" s="299">
        <v>22383.846157221851</v>
      </c>
      <c r="I23" s="299">
        <v>55633.83208278918</v>
      </c>
      <c r="J23" s="299">
        <v>58963696725</v>
      </c>
      <c r="K23" s="299">
        <v>1059853.2317036083</v>
      </c>
      <c r="L23" s="300">
        <v>998660.81384269823</v>
      </c>
      <c r="M23" s="300">
        <v>0</v>
      </c>
      <c r="N23" s="300">
        <v>15873.41077000089</v>
      </c>
      <c r="O23" s="300">
        <v>210370.84291046858</v>
      </c>
      <c r="P23" s="300">
        <v>0</v>
      </c>
      <c r="Q23" s="300">
        <v>0</v>
      </c>
      <c r="R23" s="300">
        <v>27761.960508184478</v>
      </c>
      <c r="S23" s="300">
        <v>5844.4489702685396</v>
      </c>
      <c r="T23" s="300">
        <v>1879.8642182757646</v>
      </c>
      <c r="U23" s="356">
        <v>1260391.3412198965</v>
      </c>
      <c r="V23" s="304">
        <v>287776</v>
      </c>
      <c r="W23" s="299">
        <v>6802.8903300003149</v>
      </c>
      <c r="X23" s="299">
        <v>3650.76</v>
      </c>
      <c r="Y23" s="299">
        <v>0</v>
      </c>
      <c r="Z23" s="299">
        <v>19821.865658229792</v>
      </c>
      <c r="AA23" s="356">
        <v>318051.51598823012</v>
      </c>
      <c r="AB23" s="303">
        <v>1578442.8572081267</v>
      </c>
      <c r="AC23" s="303">
        <v>318051.51598823012</v>
      </c>
      <c r="AD23" s="304">
        <v>1260391.3412198965</v>
      </c>
      <c r="AE23" s="300">
        <v>0</v>
      </c>
      <c r="AF23" s="303">
        <v>0</v>
      </c>
      <c r="AG23" s="304">
        <v>0</v>
      </c>
      <c r="AH23" s="300">
        <v>0</v>
      </c>
      <c r="AI23" s="303">
        <v>0</v>
      </c>
      <c r="AJ23" s="304">
        <v>0</v>
      </c>
      <c r="AK23" s="300">
        <v>0</v>
      </c>
      <c r="AL23" s="303">
        <v>0</v>
      </c>
      <c r="AM23" s="304">
        <v>0</v>
      </c>
      <c r="AN23" s="300">
        <v>1578442.8572081267</v>
      </c>
      <c r="AO23" s="303">
        <v>318051.51598823012</v>
      </c>
      <c r="AP23" s="304">
        <v>1260391.3412198965</v>
      </c>
      <c r="AQ23" s="303">
        <v>52.455699941577528</v>
      </c>
      <c r="AR23" s="303">
        <v>10.569666689202558</v>
      </c>
      <c r="AS23" s="305">
        <v>41.886033252374965</v>
      </c>
    </row>
    <row r="24" spans="1:45" x14ac:dyDescent="0.35">
      <c r="A24" s="322">
        <v>2</v>
      </c>
      <c r="B24" s="323">
        <v>1</v>
      </c>
      <c r="C24" s="324" t="s">
        <v>614</v>
      </c>
      <c r="D24" s="108">
        <v>6</v>
      </c>
      <c r="E24" s="299">
        <v>247.25911593196076</v>
      </c>
      <c r="F24" s="299">
        <v>269.77719064460445</v>
      </c>
      <c r="G24" s="299">
        <v>1574551.8486617899</v>
      </c>
      <c r="H24" s="299">
        <v>5836.4899007939202</v>
      </c>
      <c r="I24" s="299">
        <v>250.96831501831502</v>
      </c>
      <c r="J24" s="299">
        <v>83228905</v>
      </c>
      <c r="K24" s="299">
        <v>331631.12639906822</v>
      </c>
      <c r="L24" s="300">
        <v>41423.141473070056</v>
      </c>
      <c r="M24" s="300">
        <v>0</v>
      </c>
      <c r="N24" s="300">
        <v>171.06725999999981</v>
      </c>
      <c r="O24" s="300">
        <v>2773.7861588575761</v>
      </c>
      <c r="P24" s="300">
        <v>782.69560981746326</v>
      </c>
      <c r="Q24" s="300">
        <v>0</v>
      </c>
      <c r="R24" s="300">
        <v>0</v>
      </c>
      <c r="S24" s="300">
        <v>226.49328915447549</v>
      </c>
      <c r="T24" s="300">
        <v>72.851458217372596</v>
      </c>
      <c r="U24" s="356">
        <v>45450.035249116947</v>
      </c>
      <c r="V24" s="304">
        <v>2078</v>
      </c>
      <c r="W24" s="299">
        <v>73.314539999999397</v>
      </c>
      <c r="X24" s="299">
        <v>141.48000000000002</v>
      </c>
      <c r="Y24" s="299">
        <v>663.76896161110926</v>
      </c>
      <c r="Z24" s="299">
        <v>0</v>
      </c>
      <c r="AA24" s="356">
        <v>2956.5635016111087</v>
      </c>
      <c r="AB24" s="303">
        <v>48406.598750728059</v>
      </c>
      <c r="AC24" s="303">
        <v>2956.5635016111087</v>
      </c>
      <c r="AD24" s="304">
        <v>45450.035249116947</v>
      </c>
      <c r="AE24" s="300">
        <v>0</v>
      </c>
      <c r="AF24" s="303">
        <v>-28188</v>
      </c>
      <c r="AG24" s="304">
        <v>28188</v>
      </c>
      <c r="AH24" s="300">
        <v>0</v>
      </c>
      <c r="AI24" s="303">
        <v>0</v>
      </c>
      <c r="AJ24" s="304">
        <v>0</v>
      </c>
      <c r="AK24" s="300">
        <v>0</v>
      </c>
      <c r="AL24" s="303">
        <v>-34453.334098856976</v>
      </c>
      <c r="AM24" s="304">
        <v>34453.334098856976</v>
      </c>
      <c r="AN24" s="300">
        <v>48406.598750728059</v>
      </c>
      <c r="AO24" s="303">
        <v>2956.5635016111087</v>
      </c>
      <c r="AP24" s="304">
        <v>45450.035249116947</v>
      </c>
      <c r="AQ24" s="303">
        <v>195.77275672233773</v>
      </c>
      <c r="AR24" s="303">
        <v>11.957348834105989</v>
      </c>
      <c r="AS24" s="305">
        <v>183.81540788823173</v>
      </c>
    </row>
    <row r="25" spans="1:45" x14ac:dyDescent="0.35">
      <c r="A25" s="322">
        <v>4</v>
      </c>
      <c r="B25" s="323">
        <v>1</v>
      </c>
      <c r="C25" s="324" t="s">
        <v>615</v>
      </c>
      <c r="D25" s="108">
        <v>6</v>
      </c>
      <c r="E25" s="299">
        <v>401</v>
      </c>
      <c r="F25" s="299">
        <v>444.00000000000006</v>
      </c>
      <c r="G25" s="299">
        <v>10284768.778803701</v>
      </c>
      <c r="H25" s="299">
        <v>23163.893645954278</v>
      </c>
      <c r="I25" s="299">
        <v>510.2</v>
      </c>
      <c r="J25" s="299">
        <v>341259818</v>
      </c>
      <c r="K25" s="299">
        <v>668874.59427675419</v>
      </c>
      <c r="L25" s="300">
        <v>0</v>
      </c>
      <c r="M25" s="300">
        <v>0</v>
      </c>
      <c r="N25" s="300">
        <v>0</v>
      </c>
      <c r="O25" s="300">
        <v>0</v>
      </c>
      <c r="P25" s="300">
        <v>0</v>
      </c>
      <c r="Q25" s="300">
        <v>0</v>
      </c>
      <c r="R25" s="300">
        <v>0</v>
      </c>
      <c r="S25" s="300">
        <v>0</v>
      </c>
      <c r="T25" s="300">
        <v>0</v>
      </c>
      <c r="U25" s="356">
        <v>0</v>
      </c>
      <c r="V25" s="304">
        <v>0</v>
      </c>
      <c r="W25" s="299">
        <v>0</v>
      </c>
      <c r="X25" s="299">
        <v>0</v>
      </c>
      <c r="Y25" s="299">
        <v>0</v>
      </c>
      <c r="Z25" s="299">
        <v>0</v>
      </c>
      <c r="AA25" s="356">
        <v>0</v>
      </c>
      <c r="AB25" s="303">
        <v>0</v>
      </c>
      <c r="AC25" s="303">
        <v>0</v>
      </c>
      <c r="AD25" s="304">
        <v>0</v>
      </c>
      <c r="AE25" s="300">
        <v>0</v>
      </c>
      <c r="AF25" s="303">
        <v>4244</v>
      </c>
      <c r="AG25" s="304">
        <v>-4244</v>
      </c>
      <c r="AH25" s="300">
        <v>0</v>
      </c>
      <c r="AI25" s="303">
        <v>0</v>
      </c>
      <c r="AJ25" s="304">
        <v>0</v>
      </c>
      <c r="AK25" s="300">
        <v>0</v>
      </c>
      <c r="AL25" s="303">
        <v>0</v>
      </c>
      <c r="AM25" s="304">
        <v>0</v>
      </c>
      <c r="AN25" s="300">
        <v>0</v>
      </c>
      <c r="AO25" s="303">
        <v>0</v>
      </c>
      <c r="AP25" s="304">
        <v>0</v>
      </c>
      <c r="AQ25" s="303">
        <v>0</v>
      </c>
      <c r="AR25" s="303">
        <v>0</v>
      </c>
      <c r="AS25" s="305">
        <v>0</v>
      </c>
    </row>
    <row r="26" spans="1:45" x14ac:dyDescent="0.35">
      <c r="A26" s="322">
        <v>6</v>
      </c>
      <c r="B26" s="323">
        <v>3</v>
      </c>
      <c r="C26" s="324" t="s">
        <v>616</v>
      </c>
      <c r="D26" s="108">
        <v>2</v>
      </c>
      <c r="E26" s="299">
        <v>3048.7023072371653</v>
      </c>
      <c r="F26" s="299">
        <v>3334.9443077636433</v>
      </c>
      <c r="G26" s="299">
        <v>19981575.2256791</v>
      </c>
      <c r="H26" s="299">
        <v>5991.5768845562525</v>
      </c>
      <c r="I26" s="299">
        <v>3166.62576993429</v>
      </c>
      <c r="J26" s="299">
        <v>1869030656</v>
      </c>
      <c r="K26" s="299">
        <v>590227.8298072411</v>
      </c>
      <c r="L26" s="300">
        <v>379071.38970983186</v>
      </c>
      <c r="M26" s="300">
        <v>0</v>
      </c>
      <c r="N26" s="300">
        <v>4855.6308499999577</v>
      </c>
      <c r="O26" s="300">
        <v>0</v>
      </c>
      <c r="P26" s="300">
        <v>7972.2045434915926</v>
      </c>
      <c r="Q26" s="300">
        <v>0</v>
      </c>
      <c r="R26" s="300">
        <v>11212.741725253665</v>
      </c>
      <c r="S26" s="300">
        <v>2298.3593820561023</v>
      </c>
      <c r="T26" s="300">
        <v>739.26619687247285</v>
      </c>
      <c r="U26" s="356">
        <v>406149.59240750561</v>
      </c>
      <c r="V26" s="304">
        <v>58674.25</v>
      </c>
      <c r="W26" s="299">
        <v>2080.9846499999985</v>
      </c>
      <c r="X26" s="299">
        <v>1435.6799999999998</v>
      </c>
      <c r="Y26" s="299">
        <v>7182.1954565085471</v>
      </c>
      <c r="Z26" s="299">
        <v>7787.3632141473572</v>
      </c>
      <c r="AA26" s="356">
        <v>77160.473320655903</v>
      </c>
      <c r="AB26" s="303">
        <v>483310.06572816148</v>
      </c>
      <c r="AC26" s="303">
        <v>77160.473320655903</v>
      </c>
      <c r="AD26" s="304">
        <v>406149.59240750561</v>
      </c>
      <c r="AE26" s="300">
        <v>0</v>
      </c>
      <c r="AF26" s="303">
        <v>-397740</v>
      </c>
      <c r="AG26" s="304">
        <v>397740</v>
      </c>
      <c r="AH26" s="300">
        <v>0</v>
      </c>
      <c r="AI26" s="303">
        <v>0</v>
      </c>
      <c r="AJ26" s="304">
        <v>0</v>
      </c>
      <c r="AK26" s="300">
        <v>0</v>
      </c>
      <c r="AL26" s="303">
        <v>0</v>
      </c>
      <c r="AM26" s="304">
        <v>0</v>
      </c>
      <c r="AN26" s="300">
        <v>483310.06572816148</v>
      </c>
      <c r="AO26" s="303">
        <v>77160.473320655903</v>
      </c>
      <c r="AP26" s="304">
        <v>406149.59240750561</v>
      </c>
      <c r="AQ26" s="303">
        <v>158.52976677350733</v>
      </c>
      <c r="AR26" s="303">
        <v>25.309284260876645</v>
      </c>
      <c r="AS26" s="305">
        <v>133.2204825126307</v>
      </c>
    </row>
    <row r="27" spans="1:45" x14ac:dyDescent="0.35">
      <c r="A27" s="322">
        <v>11</v>
      </c>
      <c r="B27" s="323">
        <v>1</v>
      </c>
      <c r="C27" s="324" t="s">
        <v>617</v>
      </c>
      <c r="D27" s="108">
        <v>3</v>
      </c>
      <c r="E27" s="299">
        <v>39054.928558415471</v>
      </c>
      <c r="F27" s="299">
        <v>42967.482654084954</v>
      </c>
      <c r="G27" s="299">
        <v>323171781.69896299</v>
      </c>
      <c r="H27" s="299">
        <v>7521.3105757369467</v>
      </c>
      <c r="I27" s="299">
        <v>46749.630526679626</v>
      </c>
      <c r="J27" s="299">
        <v>25879014962</v>
      </c>
      <c r="K27" s="299">
        <v>553566.19229816284</v>
      </c>
      <c r="L27" s="300">
        <v>4815.6389765130098</v>
      </c>
      <c r="M27" s="300">
        <v>0</v>
      </c>
      <c r="N27" s="300">
        <v>46.640510000288486</v>
      </c>
      <c r="O27" s="300">
        <v>0</v>
      </c>
      <c r="P27" s="300">
        <v>66.093068770132959</v>
      </c>
      <c r="Q27" s="300">
        <v>0</v>
      </c>
      <c r="R27" s="300">
        <v>143.76178484256764</v>
      </c>
      <c r="S27" s="300">
        <v>28.815940095989248</v>
      </c>
      <c r="T27" s="300">
        <v>9.2686333609888791</v>
      </c>
      <c r="U27" s="356">
        <v>5110.2189135829776</v>
      </c>
      <c r="V27" s="304">
        <v>909.75</v>
      </c>
      <c r="W27" s="299">
        <v>19.988789999857545</v>
      </c>
      <c r="X27" s="299">
        <v>18</v>
      </c>
      <c r="Y27" s="299">
        <v>123.90693122893572</v>
      </c>
      <c r="Z27" s="299">
        <v>102.64501259332519</v>
      </c>
      <c r="AA27" s="356">
        <v>1174.2907338221185</v>
      </c>
      <c r="AB27" s="303">
        <v>6284.5096474050961</v>
      </c>
      <c r="AC27" s="303">
        <v>1174.2907338221185</v>
      </c>
      <c r="AD27" s="304">
        <v>5110.2189135829776</v>
      </c>
      <c r="AE27" s="300">
        <v>0</v>
      </c>
      <c r="AF27" s="303">
        <v>-5937805</v>
      </c>
      <c r="AG27" s="304">
        <v>5937805</v>
      </c>
      <c r="AH27" s="300">
        <v>0</v>
      </c>
      <c r="AI27" s="303">
        <v>-1207613</v>
      </c>
      <c r="AJ27" s="304">
        <v>1207613</v>
      </c>
      <c r="AK27" s="300">
        <v>0</v>
      </c>
      <c r="AL27" s="303">
        <v>0</v>
      </c>
      <c r="AM27" s="304">
        <v>0</v>
      </c>
      <c r="AN27" s="300">
        <v>6284.5096474050961</v>
      </c>
      <c r="AO27" s="303">
        <v>1174.2907338221185</v>
      </c>
      <c r="AP27" s="304">
        <v>5110.2189135829776</v>
      </c>
      <c r="AQ27" s="303">
        <v>0.16091463688136548</v>
      </c>
      <c r="AR27" s="303">
        <v>3.0067670769534281E-2</v>
      </c>
      <c r="AS27" s="305">
        <v>0.13084696611183119</v>
      </c>
    </row>
    <row r="28" spans="1:45" x14ac:dyDescent="0.35">
      <c r="A28" s="322">
        <v>12</v>
      </c>
      <c r="B28" s="323">
        <v>1</v>
      </c>
      <c r="C28" s="324" t="s">
        <v>618</v>
      </c>
      <c r="D28" s="108">
        <v>3</v>
      </c>
      <c r="E28" s="299">
        <v>6359.9120121955802</v>
      </c>
      <c r="F28" s="299">
        <v>6957.9148291959755</v>
      </c>
      <c r="G28" s="299">
        <v>49340020.975017503</v>
      </c>
      <c r="H28" s="299">
        <v>7091.2079532768594</v>
      </c>
      <c r="I28" s="299">
        <v>5518.799693495198</v>
      </c>
      <c r="J28" s="299">
        <v>3936414572</v>
      </c>
      <c r="K28" s="299">
        <v>713273.68098532443</v>
      </c>
      <c r="L28" s="300">
        <v>0</v>
      </c>
      <c r="M28" s="300">
        <v>0</v>
      </c>
      <c r="N28" s="300">
        <v>0</v>
      </c>
      <c r="O28" s="300">
        <v>0</v>
      </c>
      <c r="P28" s="300">
        <v>0</v>
      </c>
      <c r="Q28" s="300">
        <v>0</v>
      </c>
      <c r="R28" s="300">
        <v>0</v>
      </c>
      <c r="S28" s="300">
        <v>0</v>
      </c>
      <c r="T28" s="300">
        <v>0</v>
      </c>
      <c r="U28" s="356">
        <v>0</v>
      </c>
      <c r="V28" s="304">
        <v>0</v>
      </c>
      <c r="W28" s="299">
        <v>0</v>
      </c>
      <c r="X28" s="299">
        <v>0</v>
      </c>
      <c r="Y28" s="299">
        <v>0</v>
      </c>
      <c r="Z28" s="299">
        <v>0</v>
      </c>
      <c r="AA28" s="356">
        <v>0</v>
      </c>
      <c r="AB28" s="303">
        <v>0</v>
      </c>
      <c r="AC28" s="303">
        <v>0</v>
      </c>
      <c r="AD28" s="304">
        <v>0</v>
      </c>
      <c r="AE28" s="300">
        <v>0</v>
      </c>
      <c r="AF28" s="303">
        <v>-387805</v>
      </c>
      <c r="AG28" s="304">
        <v>387805</v>
      </c>
      <c r="AH28" s="300">
        <v>0</v>
      </c>
      <c r="AI28" s="303">
        <v>0</v>
      </c>
      <c r="AJ28" s="304">
        <v>0</v>
      </c>
      <c r="AK28" s="300">
        <v>0</v>
      </c>
      <c r="AL28" s="303">
        <v>0</v>
      </c>
      <c r="AM28" s="304">
        <v>0</v>
      </c>
      <c r="AN28" s="300">
        <v>0</v>
      </c>
      <c r="AO28" s="303">
        <v>0</v>
      </c>
      <c r="AP28" s="304">
        <v>0</v>
      </c>
      <c r="AQ28" s="303">
        <v>0</v>
      </c>
      <c r="AR28" s="303">
        <v>0</v>
      </c>
      <c r="AS28" s="305">
        <v>0</v>
      </c>
    </row>
    <row r="29" spans="1:45" x14ac:dyDescent="0.35">
      <c r="A29" s="322">
        <v>13</v>
      </c>
      <c r="B29" s="323">
        <v>1</v>
      </c>
      <c r="C29" s="324" t="s">
        <v>619</v>
      </c>
      <c r="D29" s="108">
        <v>2</v>
      </c>
      <c r="E29" s="299">
        <v>3273.3497486066676</v>
      </c>
      <c r="F29" s="299">
        <v>3612.1348963019009</v>
      </c>
      <c r="G29" s="299">
        <v>30999660.911105901</v>
      </c>
      <c r="H29" s="299">
        <v>8582.0883773868227</v>
      </c>
      <c r="I29" s="299">
        <v>4148.6000000000004</v>
      </c>
      <c r="J29" s="299">
        <v>2452145394</v>
      </c>
      <c r="K29" s="299">
        <v>591077.80793520703</v>
      </c>
      <c r="L29" s="300">
        <v>0</v>
      </c>
      <c r="M29" s="300">
        <v>0</v>
      </c>
      <c r="N29" s="300">
        <v>0</v>
      </c>
      <c r="O29" s="300">
        <v>0</v>
      </c>
      <c r="P29" s="300">
        <v>0</v>
      </c>
      <c r="Q29" s="300">
        <v>0</v>
      </c>
      <c r="R29" s="300">
        <v>0</v>
      </c>
      <c r="S29" s="300">
        <v>0</v>
      </c>
      <c r="T29" s="300">
        <v>0</v>
      </c>
      <c r="U29" s="356">
        <v>0</v>
      </c>
      <c r="V29" s="304">
        <v>0</v>
      </c>
      <c r="W29" s="299">
        <v>0</v>
      </c>
      <c r="X29" s="299">
        <v>0</v>
      </c>
      <c r="Y29" s="299">
        <v>0</v>
      </c>
      <c r="Z29" s="299">
        <v>0</v>
      </c>
      <c r="AA29" s="356">
        <v>0</v>
      </c>
      <c r="AB29" s="303">
        <v>0</v>
      </c>
      <c r="AC29" s="303">
        <v>0</v>
      </c>
      <c r="AD29" s="304">
        <v>0</v>
      </c>
      <c r="AE29" s="300">
        <v>0</v>
      </c>
      <c r="AF29" s="303">
        <v>-429214</v>
      </c>
      <c r="AG29" s="304">
        <v>429214</v>
      </c>
      <c r="AH29" s="300">
        <v>0</v>
      </c>
      <c r="AI29" s="303">
        <v>0</v>
      </c>
      <c r="AJ29" s="304">
        <v>0</v>
      </c>
      <c r="AK29" s="300">
        <v>0</v>
      </c>
      <c r="AL29" s="303">
        <v>0</v>
      </c>
      <c r="AM29" s="304">
        <v>0</v>
      </c>
      <c r="AN29" s="300">
        <v>0</v>
      </c>
      <c r="AO29" s="303">
        <v>0</v>
      </c>
      <c r="AP29" s="304">
        <v>0</v>
      </c>
      <c r="AQ29" s="303">
        <v>0</v>
      </c>
      <c r="AR29" s="303">
        <v>0</v>
      </c>
      <c r="AS29" s="305">
        <v>0</v>
      </c>
    </row>
    <row r="30" spans="1:45" x14ac:dyDescent="0.35">
      <c r="A30" s="322">
        <v>14</v>
      </c>
      <c r="B30" s="323">
        <v>1</v>
      </c>
      <c r="C30" s="324" t="s">
        <v>620</v>
      </c>
      <c r="D30" s="108">
        <v>3</v>
      </c>
      <c r="E30" s="299">
        <v>2711</v>
      </c>
      <c r="F30" s="299">
        <v>2969</v>
      </c>
      <c r="G30" s="299">
        <v>20479764.6557854</v>
      </c>
      <c r="H30" s="299">
        <v>6897.8661690082181</v>
      </c>
      <c r="I30" s="299">
        <v>2666.8</v>
      </c>
      <c r="J30" s="299">
        <v>1604137946</v>
      </c>
      <c r="K30" s="299">
        <v>601521.65366731654</v>
      </c>
      <c r="L30" s="300">
        <v>701676.88842930156</v>
      </c>
      <c r="M30" s="300">
        <v>0</v>
      </c>
      <c r="N30" s="300">
        <v>12658.76675000001</v>
      </c>
      <c r="O30" s="300">
        <v>-10586.77767858468</v>
      </c>
      <c r="P30" s="300">
        <v>12761.990582681261</v>
      </c>
      <c r="Q30" s="300">
        <v>0</v>
      </c>
      <c r="R30" s="300">
        <v>20126.254644975441</v>
      </c>
      <c r="S30" s="300">
        <v>4270.5223222256063</v>
      </c>
      <c r="T30" s="300">
        <v>1373.6114640985518</v>
      </c>
      <c r="U30" s="356">
        <v>742281.25651469768</v>
      </c>
      <c r="V30" s="304">
        <v>95604.25</v>
      </c>
      <c r="W30" s="299">
        <v>5425.1857500000042</v>
      </c>
      <c r="X30" s="299">
        <v>2667.6</v>
      </c>
      <c r="Y30" s="299">
        <v>15396.009417318739</v>
      </c>
      <c r="Z30" s="299">
        <v>14370.019568987427</v>
      </c>
      <c r="AA30" s="356">
        <v>133463.06473630617</v>
      </c>
      <c r="AB30" s="303">
        <v>875744.32125100389</v>
      </c>
      <c r="AC30" s="303">
        <v>133463.06473630617</v>
      </c>
      <c r="AD30" s="304">
        <v>742281.25651469768</v>
      </c>
      <c r="AE30" s="300">
        <v>0</v>
      </c>
      <c r="AF30" s="303">
        <v>-336784</v>
      </c>
      <c r="AG30" s="304">
        <v>336784</v>
      </c>
      <c r="AH30" s="300">
        <v>0</v>
      </c>
      <c r="AI30" s="303">
        <v>0</v>
      </c>
      <c r="AJ30" s="304">
        <v>0</v>
      </c>
      <c r="AK30" s="300">
        <v>0</v>
      </c>
      <c r="AL30" s="303">
        <v>0</v>
      </c>
      <c r="AM30" s="304">
        <v>0</v>
      </c>
      <c r="AN30" s="300">
        <v>875744.32125100389</v>
      </c>
      <c r="AO30" s="303">
        <v>133463.06473630617</v>
      </c>
      <c r="AP30" s="304">
        <v>742281.25651469768</v>
      </c>
      <c r="AQ30" s="303">
        <v>323.03368544854442</v>
      </c>
      <c r="AR30" s="303">
        <v>49.230197246885346</v>
      </c>
      <c r="AS30" s="305">
        <v>273.80348820165904</v>
      </c>
    </row>
    <row r="31" spans="1:45" x14ac:dyDescent="0.35">
      <c r="A31" s="322">
        <v>15</v>
      </c>
      <c r="B31" s="323">
        <v>1</v>
      </c>
      <c r="C31" s="324" t="s">
        <v>621</v>
      </c>
      <c r="D31" s="108">
        <v>3</v>
      </c>
      <c r="E31" s="299">
        <v>3853.6702646925587</v>
      </c>
      <c r="F31" s="299">
        <v>4237.5883587457047</v>
      </c>
      <c r="G31" s="299">
        <v>44091310.976278998</v>
      </c>
      <c r="H31" s="299">
        <v>10404.81218174049</v>
      </c>
      <c r="I31" s="299">
        <v>5690.6440035084979</v>
      </c>
      <c r="J31" s="299">
        <v>3472232596</v>
      </c>
      <c r="K31" s="299">
        <v>610165.14015974943</v>
      </c>
      <c r="L31" s="300">
        <v>0</v>
      </c>
      <c r="M31" s="300">
        <v>0</v>
      </c>
      <c r="N31" s="300">
        <v>0</v>
      </c>
      <c r="O31" s="300">
        <v>0</v>
      </c>
      <c r="P31" s="300">
        <v>0</v>
      </c>
      <c r="Q31" s="300">
        <v>0</v>
      </c>
      <c r="R31" s="300">
        <v>0</v>
      </c>
      <c r="S31" s="300">
        <v>0</v>
      </c>
      <c r="T31" s="300">
        <v>0</v>
      </c>
      <c r="U31" s="356">
        <v>0</v>
      </c>
      <c r="V31" s="304">
        <v>0</v>
      </c>
      <c r="W31" s="299">
        <v>0</v>
      </c>
      <c r="X31" s="299">
        <v>0</v>
      </c>
      <c r="Y31" s="299">
        <v>0</v>
      </c>
      <c r="Z31" s="299">
        <v>0</v>
      </c>
      <c r="AA31" s="356">
        <v>0</v>
      </c>
      <c r="AB31" s="303">
        <v>0</v>
      </c>
      <c r="AC31" s="303">
        <v>0</v>
      </c>
      <c r="AD31" s="304">
        <v>0</v>
      </c>
      <c r="AE31" s="300">
        <v>0</v>
      </c>
      <c r="AF31" s="303">
        <v>-461774</v>
      </c>
      <c r="AG31" s="304">
        <v>461774</v>
      </c>
      <c r="AH31" s="300">
        <v>0</v>
      </c>
      <c r="AI31" s="303">
        <v>0</v>
      </c>
      <c r="AJ31" s="304">
        <v>0</v>
      </c>
      <c r="AK31" s="300">
        <v>0</v>
      </c>
      <c r="AL31" s="303">
        <v>0</v>
      </c>
      <c r="AM31" s="304">
        <v>0</v>
      </c>
      <c r="AN31" s="300">
        <v>0</v>
      </c>
      <c r="AO31" s="303">
        <v>0</v>
      </c>
      <c r="AP31" s="304">
        <v>0</v>
      </c>
      <c r="AQ31" s="303">
        <v>0</v>
      </c>
      <c r="AR31" s="303">
        <v>0</v>
      </c>
      <c r="AS31" s="305">
        <v>0</v>
      </c>
    </row>
    <row r="32" spans="1:45" x14ac:dyDescent="0.35">
      <c r="A32" s="322">
        <v>16</v>
      </c>
      <c r="B32" s="323">
        <v>1</v>
      </c>
      <c r="C32" s="324" t="s">
        <v>622</v>
      </c>
      <c r="D32" s="108">
        <v>3</v>
      </c>
      <c r="E32" s="299">
        <v>6039.9894031046069</v>
      </c>
      <c r="F32" s="299">
        <v>6605.4206549412911</v>
      </c>
      <c r="G32" s="299">
        <v>55839209.476617903</v>
      </c>
      <c r="H32" s="299">
        <v>8453.5432932415115</v>
      </c>
      <c r="I32" s="299">
        <v>6252.0000000000009</v>
      </c>
      <c r="J32" s="299">
        <v>4308127878</v>
      </c>
      <c r="K32" s="299">
        <v>689079.95489443373</v>
      </c>
      <c r="L32" s="300">
        <v>188379.81728967302</v>
      </c>
      <c r="M32" s="300">
        <v>0</v>
      </c>
      <c r="N32" s="300">
        <v>2308.2876600000309</v>
      </c>
      <c r="O32" s="300">
        <v>0</v>
      </c>
      <c r="P32" s="300">
        <v>2161.4483836480649</v>
      </c>
      <c r="Q32" s="300">
        <v>0</v>
      </c>
      <c r="R32" s="300">
        <v>5737.8556902854934</v>
      </c>
      <c r="S32" s="300">
        <v>1172.2324431048426</v>
      </c>
      <c r="T32" s="300">
        <v>377.0480051250276</v>
      </c>
      <c r="U32" s="356">
        <v>200136.68947183649</v>
      </c>
      <c r="V32" s="304">
        <v>21475.5</v>
      </c>
      <c r="W32" s="299">
        <v>989.26614000002155</v>
      </c>
      <c r="X32" s="299">
        <v>732.24</v>
      </c>
      <c r="Y32" s="299">
        <v>5567.7516163513064</v>
      </c>
      <c r="Z32" s="299">
        <v>4096.7929705695688</v>
      </c>
      <c r="AA32" s="356">
        <v>32861.550726920897</v>
      </c>
      <c r="AB32" s="303">
        <v>232998.24019875738</v>
      </c>
      <c r="AC32" s="303">
        <v>32861.550726920897</v>
      </c>
      <c r="AD32" s="304">
        <v>200136.68947183649</v>
      </c>
      <c r="AE32" s="300">
        <v>0</v>
      </c>
      <c r="AF32" s="303">
        <v>-450668</v>
      </c>
      <c r="AG32" s="304">
        <v>450668</v>
      </c>
      <c r="AH32" s="300">
        <v>0</v>
      </c>
      <c r="AI32" s="303">
        <v>0</v>
      </c>
      <c r="AJ32" s="304">
        <v>0</v>
      </c>
      <c r="AK32" s="300">
        <v>0</v>
      </c>
      <c r="AL32" s="303">
        <v>-71605.667526115183</v>
      </c>
      <c r="AM32" s="304">
        <v>71605.667526115183</v>
      </c>
      <c r="AN32" s="300">
        <v>232998.24019875738</v>
      </c>
      <c r="AO32" s="303">
        <v>32861.550726920897</v>
      </c>
      <c r="AP32" s="304">
        <v>200136.68947183649</v>
      </c>
      <c r="AQ32" s="303">
        <v>38.575935262236435</v>
      </c>
      <c r="AR32" s="303">
        <v>5.440663639249065</v>
      </c>
      <c r="AS32" s="305">
        <v>33.135271622987368</v>
      </c>
    </row>
    <row r="33" spans="1:45" x14ac:dyDescent="0.35">
      <c r="A33" s="322">
        <v>22</v>
      </c>
      <c r="B33" s="323">
        <v>1</v>
      </c>
      <c r="C33" s="324" t="s">
        <v>623</v>
      </c>
      <c r="D33" s="108">
        <v>4</v>
      </c>
      <c r="E33" s="299">
        <v>3016.0932294956683</v>
      </c>
      <c r="F33" s="299">
        <v>3309.0840077415633</v>
      </c>
      <c r="G33" s="299">
        <v>33892408.641858101</v>
      </c>
      <c r="H33" s="299">
        <v>10242.232763679378</v>
      </c>
      <c r="I33" s="299">
        <v>3139.140415835453</v>
      </c>
      <c r="J33" s="299">
        <v>1945926600</v>
      </c>
      <c r="K33" s="299">
        <v>619891.54425324092</v>
      </c>
      <c r="L33" s="300">
        <v>0</v>
      </c>
      <c r="M33" s="300">
        <v>0</v>
      </c>
      <c r="N33" s="300">
        <v>0</v>
      </c>
      <c r="O33" s="300">
        <v>0</v>
      </c>
      <c r="P33" s="300">
        <v>0</v>
      </c>
      <c r="Q33" s="300">
        <v>0</v>
      </c>
      <c r="R33" s="300">
        <v>0</v>
      </c>
      <c r="S33" s="300">
        <v>0</v>
      </c>
      <c r="T33" s="300">
        <v>0</v>
      </c>
      <c r="U33" s="356">
        <v>0</v>
      </c>
      <c r="V33" s="304">
        <v>0</v>
      </c>
      <c r="W33" s="299">
        <v>0</v>
      </c>
      <c r="X33" s="299">
        <v>0</v>
      </c>
      <c r="Y33" s="299">
        <v>0</v>
      </c>
      <c r="Z33" s="299">
        <v>0</v>
      </c>
      <c r="AA33" s="356">
        <v>0</v>
      </c>
      <c r="AB33" s="303">
        <v>0</v>
      </c>
      <c r="AC33" s="303">
        <v>0</v>
      </c>
      <c r="AD33" s="304">
        <v>0</v>
      </c>
      <c r="AE33" s="300">
        <v>0</v>
      </c>
      <c r="AF33" s="303">
        <v>-343977</v>
      </c>
      <c r="AG33" s="304">
        <v>343977</v>
      </c>
      <c r="AH33" s="300">
        <v>0</v>
      </c>
      <c r="AI33" s="303">
        <v>0</v>
      </c>
      <c r="AJ33" s="304">
        <v>0</v>
      </c>
      <c r="AK33" s="300">
        <v>0</v>
      </c>
      <c r="AL33" s="303">
        <v>0</v>
      </c>
      <c r="AM33" s="304">
        <v>0</v>
      </c>
      <c r="AN33" s="300">
        <v>0</v>
      </c>
      <c r="AO33" s="303">
        <v>0</v>
      </c>
      <c r="AP33" s="304">
        <v>0</v>
      </c>
      <c r="AQ33" s="303">
        <v>0</v>
      </c>
      <c r="AR33" s="303">
        <v>0</v>
      </c>
      <c r="AS33" s="305">
        <v>0</v>
      </c>
    </row>
    <row r="34" spans="1:45" x14ac:dyDescent="0.35">
      <c r="A34" s="322">
        <v>23</v>
      </c>
      <c r="B34" s="323">
        <v>1</v>
      </c>
      <c r="C34" s="324" t="s">
        <v>624</v>
      </c>
      <c r="D34" s="108">
        <v>6</v>
      </c>
      <c r="E34" s="299">
        <v>833</v>
      </c>
      <c r="F34" s="299">
        <v>913.8</v>
      </c>
      <c r="G34" s="299">
        <v>10088509.562768999</v>
      </c>
      <c r="H34" s="299">
        <v>11040.172425879842</v>
      </c>
      <c r="I34" s="299">
        <v>1149.5999999999999</v>
      </c>
      <c r="J34" s="299">
        <v>563487000</v>
      </c>
      <c r="K34" s="299">
        <v>490159.18580375786</v>
      </c>
      <c r="L34" s="300">
        <v>0</v>
      </c>
      <c r="M34" s="300">
        <v>0</v>
      </c>
      <c r="N34" s="300">
        <v>0</v>
      </c>
      <c r="O34" s="300">
        <v>0</v>
      </c>
      <c r="P34" s="300">
        <v>0</v>
      </c>
      <c r="Q34" s="300">
        <v>0</v>
      </c>
      <c r="R34" s="300">
        <v>0</v>
      </c>
      <c r="S34" s="300">
        <v>0</v>
      </c>
      <c r="T34" s="300">
        <v>0</v>
      </c>
      <c r="U34" s="356">
        <v>0</v>
      </c>
      <c r="V34" s="304">
        <v>0</v>
      </c>
      <c r="W34" s="299">
        <v>0</v>
      </c>
      <c r="X34" s="299">
        <v>0</v>
      </c>
      <c r="Y34" s="299">
        <v>0</v>
      </c>
      <c r="Z34" s="299">
        <v>0</v>
      </c>
      <c r="AA34" s="356">
        <v>0</v>
      </c>
      <c r="AB34" s="303">
        <v>0</v>
      </c>
      <c r="AC34" s="303">
        <v>0</v>
      </c>
      <c r="AD34" s="304">
        <v>0</v>
      </c>
      <c r="AE34" s="300">
        <v>0</v>
      </c>
      <c r="AF34" s="303">
        <v>-141123</v>
      </c>
      <c r="AG34" s="304">
        <v>141123</v>
      </c>
      <c r="AH34" s="300">
        <v>0</v>
      </c>
      <c r="AI34" s="303">
        <v>0</v>
      </c>
      <c r="AJ34" s="304">
        <v>0</v>
      </c>
      <c r="AK34" s="300">
        <v>0</v>
      </c>
      <c r="AL34" s="303">
        <v>0</v>
      </c>
      <c r="AM34" s="304">
        <v>0</v>
      </c>
      <c r="AN34" s="300">
        <v>0</v>
      </c>
      <c r="AO34" s="303">
        <v>0</v>
      </c>
      <c r="AP34" s="304">
        <v>0</v>
      </c>
      <c r="AQ34" s="303">
        <v>0</v>
      </c>
      <c r="AR34" s="303">
        <v>0</v>
      </c>
      <c r="AS34" s="305">
        <v>0</v>
      </c>
    </row>
    <row r="35" spans="1:45" x14ac:dyDescent="0.35">
      <c r="A35" s="322">
        <v>25</v>
      </c>
      <c r="B35" s="323">
        <v>1</v>
      </c>
      <c r="C35" s="324" t="s">
        <v>625</v>
      </c>
      <c r="D35" s="108">
        <v>6</v>
      </c>
      <c r="E35" s="299">
        <v>65</v>
      </c>
      <c r="F35" s="299">
        <v>67</v>
      </c>
      <c r="G35" s="299">
        <v>0</v>
      </c>
      <c r="H35" s="299">
        <v>0</v>
      </c>
      <c r="I35" s="299">
        <v>67</v>
      </c>
      <c r="J35" s="299">
        <v>0</v>
      </c>
      <c r="K35" s="299">
        <v>0</v>
      </c>
      <c r="L35" s="300">
        <v>0</v>
      </c>
      <c r="M35" s="300">
        <v>0</v>
      </c>
      <c r="N35" s="300">
        <v>0</v>
      </c>
      <c r="O35" s="300">
        <v>0</v>
      </c>
      <c r="P35" s="300">
        <v>0</v>
      </c>
      <c r="Q35" s="300">
        <v>0</v>
      </c>
      <c r="R35" s="300">
        <v>0</v>
      </c>
      <c r="S35" s="300">
        <v>0</v>
      </c>
      <c r="T35" s="300">
        <v>0</v>
      </c>
      <c r="U35" s="356">
        <v>0</v>
      </c>
      <c r="V35" s="304">
        <v>0</v>
      </c>
      <c r="W35" s="299">
        <v>0</v>
      </c>
      <c r="X35" s="299">
        <v>0</v>
      </c>
      <c r="Y35" s="299">
        <v>0</v>
      </c>
      <c r="Z35" s="299">
        <v>0</v>
      </c>
      <c r="AA35" s="356">
        <v>0</v>
      </c>
      <c r="AB35" s="303">
        <v>0</v>
      </c>
      <c r="AC35" s="303">
        <v>0</v>
      </c>
      <c r="AD35" s="304">
        <v>0</v>
      </c>
      <c r="AE35" s="300">
        <v>0</v>
      </c>
      <c r="AF35" s="303">
        <v>0</v>
      </c>
      <c r="AG35" s="304">
        <v>0</v>
      </c>
      <c r="AH35" s="300">
        <v>0</v>
      </c>
      <c r="AI35" s="303">
        <v>0</v>
      </c>
      <c r="AJ35" s="304">
        <v>0</v>
      </c>
      <c r="AK35" s="300">
        <v>0</v>
      </c>
      <c r="AL35" s="303">
        <v>0</v>
      </c>
      <c r="AM35" s="304">
        <v>0</v>
      </c>
      <c r="AN35" s="300">
        <v>0</v>
      </c>
      <c r="AO35" s="303">
        <v>0</v>
      </c>
      <c r="AP35" s="304">
        <v>0</v>
      </c>
      <c r="AQ35" s="303">
        <v>0</v>
      </c>
      <c r="AR35" s="303">
        <v>0</v>
      </c>
      <c r="AS35" s="305">
        <v>0</v>
      </c>
    </row>
    <row r="36" spans="1:45" x14ac:dyDescent="0.35">
      <c r="A36" s="322">
        <v>31</v>
      </c>
      <c r="B36" s="323">
        <v>1</v>
      </c>
      <c r="C36" s="324" t="s">
        <v>626</v>
      </c>
      <c r="D36" s="108">
        <v>4</v>
      </c>
      <c r="E36" s="299">
        <v>5283.9581611862177</v>
      </c>
      <c r="F36" s="299">
        <v>5788.5784746150421</v>
      </c>
      <c r="G36" s="299">
        <v>43866832.076588199</v>
      </c>
      <c r="H36" s="299">
        <v>7578.1700583242891</v>
      </c>
      <c r="I36" s="299">
        <v>7344.1108191056283</v>
      </c>
      <c r="J36" s="299">
        <v>3008872325</v>
      </c>
      <c r="K36" s="299">
        <v>409698.6550328802</v>
      </c>
      <c r="L36" s="300">
        <v>115876.60298213775</v>
      </c>
      <c r="M36" s="300">
        <v>0</v>
      </c>
      <c r="N36" s="300">
        <v>978.40505000000121</v>
      </c>
      <c r="O36" s="300">
        <v>0</v>
      </c>
      <c r="P36" s="300">
        <v>1563.3616313856328</v>
      </c>
      <c r="Q36" s="300">
        <v>0</v>
      </c>
      <c r="R36" s="300">
        <v>3539.0559939678428</v>
      </c>
      <c r="S36" s="300">
        <v>691.58256230374195</v>
      </c>
      <c r="T36" s="300">
        <v>222.4472006637331</v>
      </c>
      <c r="U36" s="356">
        <v>122871.4554204587</v>
      </c>
      <c r="V36" s="304">
        <v>8851</v>
      </c>
      <c r="W36" s="299">
        <v>419.31645000001299</v>
      </c>
      <c r="X36" s="299">
        <v>432</v>
      </c>
      <c r="Y36" s="299">
        <v>2990.1240829003509</v>
      </c>
      <c r="Z36" s="299">
        <v>0</v>
      </c>
      <c r="AA36" s="356">
        <v>12692.440532900364</v>
      </c>
      <c r="AB36" s="303">
        <v>135563.89595335908</v>
      </c>
      <c r="AC36" s="303">
        <v>12692.440532900364</v>
      </c>
      <c r="AD36" s="304">
        <v>122871.4554204587</v>
      </c>
      <c r="AE36" s="300">
        <v>0</v>
      </c>
      <c r="AF36" s="303">
        <v>-747214</v>
      </c>
      <c r="AG36" s="304">
        <v>747214</v>
      </c>
      <c r="AH36" s="300">
        <v>0</v>
      </c>
      <c r="AI36" s="303">
        <v>-9570</v>
      </c>
      <c r="AJ36" s="304">
        <v>9570</v>
      </c>
      <c r="AK36" s="300">
        <v>0</v>
      </c>
      <c r="AL36" s="303">
        <v>0</v>
      </c>
      <c r="AM36" s="304">
        <v>0</v>
      </c>
      <c r="AN36" s="300">
        <v>135563.89595335908</v>
      </c>
      <c r="AO36" s="303">
        <v>12692.440532900364</v>
      </c>
      <c r="AP36" s="304">
        <v>122871.4554204587</v>
      </c>
      <c r="AQ36" s="303">
        <v>25.655747418508284</v>
      </c>
      <c r="AR36" s="303">
        <v>2.4020705966473788</v>
      </c>
      <c r="AS36" s="305">
        <v>23.253676821860903</v>
      </c>
    </row>
    <row r="37" spans="1:45" x14ac:dyDescent="0.35">
      <c r="A37" s="322">
        <v>32</v>
      </c>
      <c r="B37" s="323">
        <v>1</v>
      </c>
      <c r="C37" s="324" t="s">
        <v>627</v>
      </c>
      <c r="D37" s="108">
        <v>6</v>
      </c>
      <c r="E37" s="299">
        <v>529.70126519541554</v>
      </c>
      <c r="F37" s="299">
        <v>576.25383189848947</v>
      </c>
      <c r="G37" s="299">
        <v>4040541.5620694598</v>
      </c>
      <c r="H37" s="299">
        <v>7011.7391649401216</v>
      </c>
      <c r="I37" s="299">
        <v>563.14555578891679</v>
      </c>
      <c r="J37" s="299">
        <v>230450120</v>
      </c>
      <c r="K37" s="299">
        <v>409219.45957144222</v>
      </c>
      <c r="L37" s="300">
        <v>0</v>
      </c>
      <c r="M37" s="300">
        <v>0</v>
      </c>
      <c r="N37" s="300">
        <v>0</v>
      </c>
      <c r="O37" s="300">
        <v>0</v>
      </c>
      <c r="P37" s="300">
        <v>0</v>
      </c>
      <c r="Q37" s="300">
        <v>0</v>
      </c>
      <c r="R37" s="300">
        <v>0</v>
      </c>
      <c r="S37" s="300">
        <v>0</v>
      </c>
      <c r="T37" s="300">
        <v>0</v>
      </c>
      <c r="U37" s="356">
        <v>0</v>
      </c>
      <c r="V37" s="304">
        <v>0</v>
      </c>
      <c r="W37" s="299">
        <v>0</v>
      </c>
      <c r="X37" s="299">
        <v>0</v>
      </c>
      <c r="Y37" s="299">
        <v>0</v>
      </c>
      <c r="Z37" s="299">
        <v>0</v>
      </c>
      <c r="AA37" s="356">
        <v>0</v>
      </c>
      <c r="AB37" s="303">
        <v>0</v>
      </c>
      <c r="AC37" s="303">
        <v>0</v>
      </c>
      <c r="AD37" s="304">
        <v>0</v>
      </c>
      <c r="AE37" s="300">
        <v>0</v>
      </c>
      <c r="AF37" s="303">
        <v>-74298</v>
      </c>
      <c r="AG37" s="304">
        <v>74298</v>
      </c>
      <c r="AH37" s="300">
        <v>0</v>
      </c>
      <c r="AI37" s="303">
        <v>0</v>
      </c>
      <c r="AJ37" s="304">
        <v>0</v>
      </c>
      <c r="AK37" s="300">
        <v>0</v>
      </c>
      <c r="AL37" s="303">
        <v>0</v>
      </c>
      <c r="AM37" s="304">
        <v>0</v>
      </c>
      <c r="AN37" s="300">
        <v>0</v>
      </c>
      <c r="AO37" s="303">
        <v>0</v>
      </c>
      <c r="AP37" s="304">
        <v>0</v>
      </c>
      <c r="AQ37" s="303">
        <v>0</v>
      </c>
      <c r="AR37" s="303">
        <v>0</v>
      </c>
      <c r="AS37" s="305">
        <v>0</v>
      </c>
    </row>
    <row r="38" spans="1:45" x14ac:dyDescent="0.35">
      <c r="A38" s="322">
        <v>36</v>
      </c>
      <c r="B38" s="323">
        <v>1</v>
      </c>
      <c r="C38" s="324" t="s">
        <v>628</v>
      </c>
      <c r="D38" s="108">
        <v>6</v>
      </c>
      <c r="E38" s="299">
        <v>298</v>
      </c>
      <c r="F38" s="299">
        <v>327.59999999999997</v>
      </c>
      <c r="G38" s="299">
        <v>1416305.73142333</v>
      </c>
      <c r="H38" s="299">
        <v>4323.2775684472836</v>
      </c>
      <c r="I38" s="299">
        <v>136.20000000000002</v>
      </c>
      <c r="J38" s="299">
        <v>52526820</v>
      </c>
      <c r="K38" s="299">
        <v>385659.47136563872</v>
      </c>
      <c r="L38" s="300">
        <v>0</v>
      </c>
      <c r="M38" s="300">
        <v>0</v>
      </c>
      <c r="N38" s="300">
        <v>0</v>
      </c>
      <c r="O38" s="300">
        <v>0</v>
      </c>
      <c r="P38" s="300">
        <v>0</v>
      </c>
      <c r="Q38" s="300">
        <v>0</v>
      </c>
      <c r="R38" s="300">
        <v>0</v>
      </c>
      <c r="S38" s="300">
        <v>0</v>
      </c>
      <c r="T38" s="300">
        <v>0</v>
      </c>
      <c r="U38" s="356">
        <v>0</v>
      </c>
      <c r="V38" s="304">
        <v>0</v>
      </c>
      <c r="W38" s="299">
        <v>0</v>
      </c>
      <c r="X38" s="299">
        <v>0</v>
      </c>
      <c r="Y38" s="299">
        <v>0</v>
      </c>
      <c r="Z38" s="299">
        <v>0</v>
      </c>
      <c r="AA38" s="356">
        <v>0</v>
      </c>
      <c r="AB38" s="303">
        <v>0</v>
      </c>
      <c r="AC38" s="303">
        <v>0</v>
      </c>
      <c r="AD38" s="304">
        <v>0</v>
      </c>
      <c r="AE38" s="300">
        <v>0</v>
      </c>
      <c r="AF38" s="303">
        <v>-7813</v>
      </c>
      <c r="AG38" s="304">
        <v>7813</v>
      </c>
      <c r="AH38" s="300">
        <v>0</v>
      </c>
      <c r="AI38" s="303">
        <v>0</v>
      </c>
      <c r="AJ38" s="304">
        <v>0</v>
      </c>
      <c r="AK38" s="300">
        <v>0</v>
      </c>
      <c r="AL38" s="303">
        <v>-52951.363270516813</v>
      </c>
      <c r="AM38" s="304">
        <v>52951.363270516813</v>
      </c>
      <c r="AN38" s="300">
        <v>0</v>
      </c>
      <c r="AO38" s="303">
        <v>0</v>
      </c>
      <c r="AP38" s="304">
        <v>0</v>
      </c>
      <c r="AQ38" s="303">
        <v>0</v>
      </c>
      <c r="AR38" s="303">
        <v>0</v>
      </c>
      <c r="AS38" s="305">
        <v>0</v>
      </c>
    </row>
    <row r="39" spans="1:45" x14ac:dyDescent="0.35">
      <c r="A39" s="322">
        <v>38</v>
      </c>
      <c r="B39" s="323">
        <v>1</v>
      </c>
      <c r="C39" s="324" t="s">
        <v>629</v>
      </c>
      <c r="D39" s="108">
        <v>5</v>
      </c>
      <c r="E39" s="299">
        <v>1643.5079513079515</v>
      </c>
      <c r="F39" s="299">
        <v>1785.8095415695414</v>
      </c>
      <c r="G39" s="299">
        <v>17753.551764104901</v>
      </c>
      <c r="H39" s="299">
        <v>9.9414586778953868</v>
      </c>
      <c r="I39" s="299">
        <v>2154.4</v>
      </c>
      <c r="J39" s="299">
        <v>1059300</v>
      </c>
      <c r="K39" s="299">
        <v>491.69142220571848</v>
      </c>
      <c r="L39" s="300">
        <v>62630.290163583253</v>
      </c>
      <c r="M39" s="300">
        <v>0</v>
      </c>
      <c r="N39" s="300">
        <v>1247.6964499999303</v>
      </c>
      <c r="O39" s="300">
        <v>0</v>
      </c>
      <c r="P39" s="300">
        <v>1618.285635289154</v>
      </c>
      <c r="Q39" s="300">
        <v>0</v>
      </c>
      <c r="R39" s="300">
        <v>0</v>
      </c>
      <c r="S39" s="300">
        <v>295.07522658292987</v>
      </c>
      <c r="T39" s="300">
        <v>94.910805616526119</v>
      </c>
      <c r="U39" s="356">
        <v>65886.258281071801</v>
      </c>
      <c r="V39" s="304">
        <v>13</v>
      </c>
      <c r="W39" s="299">
        <v>534.72704999998678</v>
      </c>
      <c r="X39" s="299">
        <v>184.32</v>
      </c>
      <c r="Y39" s="299">
        <v>1.5653361392905936</v>
      </c>
      <c r="Z39" s="299">
        <v>0</v>
      </c>
      <c r="AA39" s="356">
        <v>733.61238613927731</v>
      </c>
      <c r="AB39" s="303">
        <v>66619.870667211086</v>
      </c>
      <c r="AC39" s="303">
        <v>733.61238613927731</v>
      </c>
      <c r="AD39" s="304">
        <v>65886.258281071801</v>
      </c>
      <c r="AE39" s="300">
        <v>0</v>
      </c>
      <c r="AF39" s="303">
        <v>-276</v>
      </c>
      <c r="AG39" s="304">
        <v>276</v>
      </c>
      <c r="AH39" s="300">
        <v>0</v>
      </c>
      <c r="AI39" s="303">
        <v>-1333</v>
      </c>
      <c r="AJ39" s="304">
        <v>1333</v>
      </c>
      <c r="AK39" s="300">
        <v>0</v>
      </c>
      <c r="AL39" s="303">
        <v>0</v>
      </c>
      <c r="AM39" s="304">
        <v>0</v>
      </c>
      <c r="AN39" s="300">
        <v>66619.870667211086</v>
      </c>
      <c r="AO39" s="303">
        <v>733.61238613927731</v>
      </c>
      <c r="AP39" s="304">
        <v>65886.258281071801</v>
      </c>
      <c r="AQ39" s="303">
        <v>40.535167848864404</v>
      </c>
      <c r="AR39" s="303">
        <v>0.44636984296634963</v>
      </c>
      <c r="AS39" s="305">
        <v>40.088798005898056</v>
      </c>
    </row>
    <row r="40" spans="1:45" x14ac:dyDescent="0.35">
      <c r="A40" s="322">
        <v>47</v>
      </c>
      <c r="B40" s="323">
        <v>1</v>
      </c>
      <c r="C40" s="324" t="s">
        <v>1020</v>
      </c>
      <c r="D40" s="108">
        <v>4</v>
      </c>
      <c r="E40" s="299">
        <v>4289.9078421739532</v>
      </c>
      <c r="F40" s="299">
        <v>4694.1087332014413</v>
      </c>
      <c r="G40" s="299">
        <v>25192080.096917</v>
      </c>
      <c r="H40" s="299">
        <v>5366.7440463688799</v>
      </c>
      <c r="I40" s="299">
        <v>4357</v>
      </c>
      <c r="J40" s="299">
        <v>1936257525</v>
      </c>
      <c r="K40" s="299">
        <v>444401.54349322931</v>
      </c>
      <c r="L40" s="300">
        <v>0</v>
      </c>
      <c r="M40" s="300">
        <v>0</v>
      </c>
      <c r="N40" s="300">
        <v>0</v>
      </c>
      <c r="O40" s="300">
        <v>0</v>
      </c>
      <c r="P40" s="300">
        <v>0</v>
      </c>
      <c r="Q40" s="300">
        <v>0</v>
      </c>
      <c r="R40" s="300">
        <v>0</v>
      </c>
      <c r="S40" s="300">
        <v>0</v>
      </c>
      <c r="T40" s="300">
        <v>0</v>
      </c>
      <c r="U40" s="356">
        <v>0</v>
      </c>
      <c r="V40" s="304">
        <v>0</v>
      </c>
      <c r="W40" s="299">
        <v>0</v>
      </c>
      <c r="X40" s="299">
        <v>0</v>
      </c>
      <c r="Y40" s="299">
        <v>0</v>
      </c>
      <c r="Z40" s="299">
        <v>0</v>
      </c>
      <c r="AA40" s="356">
        <v>0</v>
      </c>
      <c r="AB40" s="303">
        <v>0</v>
      </c>
      <c r="AC40" s="303">
        <v>0</v>
      </c>
      <c r="AD40" s="304">
        <v>0</v>
      </c>
      <c r="AE40" s="300">
        <v>0</v>
      </c>
      <c r="AF40" s="303">
        <v>-657261</v>
      </c>
      <c r="AG40" s="304">
        <v>657261</v>
      </c>
      <c r="AH40" s="300">
        <v>0</v>
      </c>
      <c r="AI40" s="303">
        <v>0</v>
      </c>
      <c r="AJ40" s="304">
        <v>0</v>
      </c>
      <c r="AK40" s="300">
        <v>0</v>
      </c>
      <c r="AL40" s="303">
        <v>-758865.78177931323</v>
      </c>
      <c r="AM40" s="304">
        <v>758865.78177931323</v>
      </c>
      <c r="AN40" s="300">
        <v>0</v>
      </c>
      <c r="AO40" s="303">
        <v>0</v>
      </c>
      <c r="AP40" s="304">
        <v>0</v>
      </c>
      <c r="AQ40" s="303">
        <v>0</v>
      </c>
      <c r="AR40" s="303">
        <v>0</v>
      </c>
      <c r="AS40" s="305">
        <v>0</v>
      </c>
    </row>
    <row r="41" spans="1:45" x14ac:dyDescent="0.35">
      <c r="A41" s="322">
        <v>51</v>
      </c>
      <c r="B41" s="323">
        <v>1</v>
      </c>
      <c r="C41" s="324" t="s">
        <v>630</v>
      </c>
      <c r="D41" s="108">
        <v>5</v>
      </c>
      <c r="E41" s="299">
        <v>1904.3083817640952</v>
      </c>
      <c r="F41" s="299">
        <v>2082.0335619705847</v>
      </c>
      <c r="G41" s="299">
        <v>10182577.9611912</v>
      </c>
      <c r="H41" s="299">
        <v>4890.6886743716477</v>
      </c>
      <c r="I41" s="299">
        <v>1666.6489316661412</v>
      </c>
      <c r="J41" s="299">
        <v>675674350</v>
      </c>
      <c r="K41" s="299">
        <v>405408.92395648768</v>
      </c>
      <c r="L41" s="300">
        <v>0</v>
      </c>
      <c r="M41" s="300">
        <v>0</v>
      </c>
      <c r="N41" s="300">
        <v>0</v>
      </c>
      <c r="O41" s="300">
        <v>0</v>
      </c>
      <c r="P41" s="300">
        <v>0</v>
      </c>
      <c r="Q41" s="300">
        <v>0</v>
      </c>
      <c r="R41" s="300">
        <v>0</v>
      </c>
      <c r="S41" s="300">
        <v>0</v>
      </c>
      <c r="T41" s="300">
        <v>0</v>
      </c>
      <c r="U41" s="356">
        <v>0</v>
      </c>
      <c r="V41" s="304">
        <v>0</v>
      </c>
      <c r="W41" s="299">
        <v>0</v>
      </c>
      <c r="X41" s="299">
        <v>0</v>
      </c>
      <c r="Y41" s="299">
        <v>0</v>
      </c>
      <c r="Z41" s="299">
        <v>0</v>
      </c>
      <c r="AA41" s="356">
        <v>0</v>
      </c>
      <c r="AB41" s="303">
        <v>0</v>
      </c>
      <c r="AC41" s="303">
        <v>0</v>
      </c>
      <c r="AD41" s="304">
        <v>0</v>
      </c>
      <c r="AE41" s="300">
        <v>0</v>
      </c>
      <c r="AF41" s="303">
        <v>-265945</v>
      </c>
      <c r="AG41" s="304">
        <v>265945</v>
      </c>
      <c r="AH41" s="300">
        <v>0</v>
      </c>
      <c r="AI41" s="303">
        <v>0</v>
      </c>
      <c r="AJ41" s="304">
        <v>0</v>
      </c>
      <c r="AK41" s="300">
        <v>0</v>
      </c>
      <c r="AL41" s="303">
        <v>0</v>
      </c>
      <c r="AM41" s="304">
        <v>0</v>
      </c>
      <c r="AN41" s="300">
        <v>0</v>
      </c>
      <c r="AO41" s="303">
        <v>0</v>
      </c>
      <c r="AP41" s="304">
        <v>0</v>
      </c>
      <c r="AQ41" s="303">
        <v>0</v>
      </c>
      <c r="AR41" s="303">
        <v>0</v>
      </c>
      <c r="AS41" s="305">
        <v>0</v>
      </c>
    </row>
    <row r="42" spans="1:45" x14ac:dyDescent="0.35">
      <c r="A42" s="322">
        <v>75</v>
      </c>
      <c r="B42" s="323">
        <v>1</v>
      </c>
      <c r="C42" s="324" t="s">
        <v>631</v>
      </c>
      <c r="D42" s="108">
        <v>6</v>
      </c>
      <c r="E42" s="299">
        <v>712</v>
      </c>
      <c r="F42" s="299">
        <v>787.40000000000009</v>
      </c>
      <c r="G42" s="299">
        <v>5097249.5399303297</v>
      </c>
      <c r="H42" s="299">
        <v>6473.5198627512436</v>
      </c>
      <c r="I42" s="299">
        <v>390.32479133769459</v>
      </c>
      <c r="J42" s="299">
        <v>253140900</v>
      </c>
      <c r="K42" s="299">
        <v>648539.12848439044</v>
      </c>
      <c r="L42" s="300">
        <v>0</v>
      </c>
      <c r="M42" s="300">
        <v>0</v>
      </c>
      <c r="N42" s="300">
        <v>0</v>
      </c>
      <c r="O42" s="300">
        <v>0</v>
      </c>
      <c r="P42" s="300">
        <v>0</v>
      </c>
      <c r="Q42" s="300">
        <v>0</v>
      </c>
      <c r="R42" s="300">
        <v>0</v>
      </c>
      <c r="S42" s="300">
        <v>0</v>
      </c>
      <c r="T42" s="300">
        <v>0</v>
      </c>
      <c r="U42" s="356">
        <v>0</v>
      </c>
      <c r="V42" s="304">
        <v>0</v>
      </c>
      <c r="W42" s="299">
        <v>0</v>
      </c>
      <c r="X42" s="299">
        <v>0</v>
      </c>
      <c r="Y42" s="299">
        <v>0</v>
      </c>
      <c r="Z42" s="299">
        <v>0</v>
      </c>
      <c r="AA42" s="356">
        <v>0</v>
      </c>
      <c r="AB42" s="303">
        <v>0</v>
      </c>
      <c r="AC42" s="303">
        <v>0</v>
      </c>
      <c r="AD42" s="304">
        <v>0</v>
      </c>
      <c r="AE42" s="300">
        <v>0</v>
      </c>
      <c r="AF42" s="303">
        <v>-70204</v>
      </c>
      <c r="AG42" s="304">
        <v>70204</v>
      </c>
      <c r="AH42" s="300">
        <v>0</v>
      </c>
      <c r="AI42" s="303">
        <v>0</v>
      </c>
      <c r="AJ42" s="304">
        <v>0</v>
      </c>
      <c r="AK42" s="300">
        <v>0</v>
      </c>
      <c r="AL42" s="303">
        <v>0</v>
      </c>
      <c r="AM42" s="304">
        <v>0</v>
      </c>
      <c r="AN42" s="300">
        <v>0</v>
      </c>
      <c r="AO42" s="303">
        <v>0</v>
      </c>
      <c r="AP42" s="304">
        <v>0</v>
      </c>
      <c r="AQ42" s="303">
        <v>0</v>
      </c>
      <c r="AR42" s="303">
        <v>0</v>
      </c>
      <c r="AS42" s="305">
        <v>0</v>
      </c>
    </row>
    <row r="43" spans="1:45" x14ac:dyDescent="0.35">
      <c r="A43" s="322">
        <v>77</v>
      </c>
      <c r="B43" s="323">
        <v>1</v>
      </c>
      <c r="C43" s="324" t="s">
        <v>632</v>
      </c>
      <c r="D43" s="108">
        <v>4</v>
      </c>
      <c r="E43" s="299">
        <v>8434.0478479667945</v>
      </c>
      <c r="F43" s="299">
        <v>9240.8079142374663</v>
      </c>
      <c r="G43" s="299">
        <v>84882710.104688704</v>
      </c>
      <c r="H43" s="299">
        <v>9185.6373265706025</v>
      </c>
      <c r="I43" s="299">
        <v>9798.554456269092</v>
      </c>
      <c r="J43" s="299">
        <v>6292587950</v>
      </c>
      <c r="K43" s="299">
        <v>642195.53793202806</v>
      </c>
      <c r="L43" s="300">
        <v>0</v>
      </c>
      <c r="M43" s="300">
        <v>0</v>
      </c>
      <c r="N43" s="300">
        <v>0</v>
      </c>
      <c r="O43" s="300">
        <v>0</v>
      </c>
      <c r="P43" s="300">
        <v>0</v>
      </c>
      <c r="Q43" s="300">
        <v>0</v>
      </c>
      <c r="R43" s="300">
        <v>0</v>
      </c>
      <c r="S43" s="300">
        <v>0</v>
      </c>
      <c r="T43" s="300">
        <v>0</v>
      </c>
      <c r="U43" s="356">
        <v>0</v>
      </c>
      <c r="V43" s="304">
        <v>0</v>
      </c>
      <c r="W43" s="299">
        <v>0</v>
      </c>
      <c r="X43" s="299">
        <v>0</v>
      </c>
      <c r="Y43" s="299">
        <v>0</v>
      </c>
      <c r="Z43" s="299">
        <v>0</v>
      </c>
      <c r="AA43" s="356">
        <v>0</v>
      </c>
      <c r="AB43" s="303">
        <v>0</v>
      </c>
      <c r="AC43" s="303">
        <v>0</v>
      </c>
      <c r="AD43" s="304">
        <v>0</v>
      </c>
      <c r="AE43" s="300">
        <v>0</v>
      </c>
      <c r="AF43" s="303">
        <v>-854161</v>
      </c>
      <c r="AG43" s="304">
        <v>854161</v>
      </c>
      <c r="AH43" s="300">
        <v>0</v>
      </c>
      <c r="AI43" s="303">
        <v>0</v>
      </c>
      <c r="AJ43" s="304">
        <v>0</v>
      </c>
      <c r="AK43" s="300">
        <v>0</v>
      </c>
      <c r="AL43" s="303">
        <v>0</v>
      </c>
      <c r="AM43" s="304">
        <v>0</v>
      </c>
      <c r="AN43" s="300">
        <v>0</v>
      </c>
      <c r="AO43" s="303">
        <v>0</v>
      </c>
      <c r="AP43" s="304">
        <v>0</v>
      </c>
      <c r="AQ43" s="303">
        <v>0</v>
      </c>
      <c r="AR43" s="303">
        <v>0</v>
      </c>
      <c r="AS43" s="305">
        <v>0</v>
      </c>
    </row>
    <row r="44" spans="1:45" x14ac:dyDescent="0.35">
      <c r="A44" s="322">
        <v>81</v>
      </c>
      <c r="B44" s="323">
        <v>1</v>
      </c>
      <c r="C44" s="324" t="s">
        <v>633</v>
      </c>
      <c r="D44" s="108">
        <v>6</v>
      </c>
      <c r="E44" s="299">
        <v>121.61666666666667</v>
      </c>
      <c r="F44" s="299">
        <v>133.61666666666667</v>
      </c>
      <c r="G44" s="299">
        <v>4335060.1170252897</v>
      </c>
      <c r="H44" s="299">
        <v>32444.007362045326</v>
      </c>
      <c r="I44" s="299">
        <v>177.2</v>
      </c>
      <c r="J44" s="299">
        <v>50287935</v>
      </c>
      <c r="K44" s="299">
        <v>283791.95823927765</v>
      </c>
      <c r="L44" s="300">
        <v>0</v>
      </c>
      <c r="M44" s="300">
        <v>0</v>
      </c>
      <c r="N44" s="300">
        <v>0</v>
      </c>
      <c r="O44" s="300">
        <v>0</v>
      </c>
      <c r="P44" s="300">
        <v>0</v>
      </c>
      <c r="Q44" s="300">
        <v>0</v>
      </c>
      <c r="R44" s="300">
        <v>0</v>
      </c>
      <c r="S44" s="300">
        <v>0</v>
      </c>
      <c r="T44" s="300">
        <v>0</v>
      </c>
      <c r="U44" s="356">
        <v>0</v>
      </c>
      <c r="V44" s="304">
        <v>0</v>
      </c>
      <c r="W44" s="299">
        <v>0</v>
      </c>
      <c r="X44" s="299">
        <v>0</v>
      </c>
      <c r="Y44" s="299">
        <v>0</v>
      </c>
      <c r="Z44" s="299">
        <v>0</v>
      </c>
      <c r="AA44" s="356">
        <v>0</v>
      </c>
      <c r="AB44" s="303">
        <v>0</v>
      </c>
      <c r="AC44" s="303">
        <v>0</v>
      </c>
      <c r="AD44" s="304">
        <v>0</v>
      </c>
      <c r="AE44" s="300">
        <v>0</v>
      </c>
      <c r="AF44" s="303">
        <v>-11947</v>
      </c>
      <c r="AG44" s="304">
        <v>11947</v>
      </c>
      <c r="AH44" s="300">
        <v>0</v>
      </c>
      <c r="AI44" s="303">
        <v>0</v>
      </c>
      <c r="AJ44" s="304">
        <v>0</v>
      </c>
      <c r="AK44" s="300">
        <v>0</v>
      </c>
      <c r="AL44" s="303">
        <v>0</v>
      </c>
      <c r="AM44" s="304">
        <v>0</v>
      </c>
      <c r="AN44" s="300">
        <v>0</v>
      </c>
      <c r="AO44" s="303">
        <v>0</v>
      </c>
      <c r="AP44" s="304">
        <v>0</v>
      </c>
      <c r="AQ44" s="303">
        <v>0</v>
      </c>
      <c r="AR44" s="303">
        <v>0</v>
      </c>
      <c r="AS44" s="305">
        <v>0</v>
      </c>
    </row>
    <row r="45" spans="1:45" x14ac:dyDescent="0.35">
      <c r="A45" s="322">
        <v>84</v>
      </c>
      <c r="B45" s="323">
        <v>1</v>
      </c>
      <c r="C45" s="324" t="s">
        <v>634</v>
      </c>
      <c r="D45" s="108">
        <v>6</v>
      </c>
      <c r="E45" s="299">
        <v>549</v>
      </c>
      <c r="F45" s="299">
        <v>597.6</v>
      </c>
      <c r="G45" s="299">
        <v>8969123.5312702209</v>
      </c>
      <c r="H45" s="299">
        <v>15008.573512835041</v>
      </c>
      <c r="I45" s="299">
        <v>597.6</v>
      </c>
      <c r="J45" s="299">
        <v>315749240</v>
      </c>
      <c r="K45" s="299">
        <v>528362.18206157966</v>
      </c>
      <c r="L45" s="300">
        <v>134810.9518485085</v>
      </c>
      <c r="M45" s="300">
        <v>0</v>
      </c>
      <c r="N45" s="300">
        <v>1426.7826999999888</v>
      </c>
      <c r="O45" s="300">
        <v>14100.976164766471</v>
      </c>
      <c r="P45" s="300">
        <v>967.27159959793062</v>
      </c>
      <c r="Q45" s="300">
        <v>0</v>
      </c>
      <c r="R45" s="300">
        <v>0</v>
      </c>
      <c r="S45" s="300">
        <v>816.64374232033526</v>
      </c>
      <c r="T45" s="300">
        <v>262.6730694504248</v>
      </c>
      <c r="U45" s="356">
        <v>152385.29912464364</v>
      </c>
      <c r="V45" s="304">
        <v>11081.5</v>
      </c>
      <c r="W45" s="299">
        <v>611.47829999999522</v>
      </c>
      <c r="X45" s="299">
        <v>510.12</v>
      </c>
      <c r="Y45" s="299">
        <v>4417.3284004020388</v>
      </c>
      <c r="Z45" s="299">
        <v>0</v>
      </c>
      <c r="AA45" s="356">
        <v>16620.426700402037</v>
      </c>
      <c r="AB45" s="303">
        <v>169005.72582504567</v>
      </c>
      <c r="AC45" s="303">
        <v>16620.426700402037</v>
      </c>
      <c r="AD45" s="304">
        <v>152385.29912464364</v>
      </c>
      <c r="AE45" s="300">
        <v>0</v>
      </c>
      <c r="AF45" s="303">
        <v>-90361</v>
      </c>
      <c r="AG45" s="304">
        <v>90361</v>
      </c>
      <c r="AH45" s="300">
        <v>0</v>
      </c>
      <c r="AI45" s="303">
        <v>0</v>
      </c>
      <c r="AJ45" s="304">
        <v>0</v>
      </c>
      <c r="AK45" s="300">
        <v>0</v>
      </c>
      <c r="AL45" s="303">
        <v>0</v>
      </c>
      <c r="AM45" s="304">
        <v>0</v>
      </c>
      <c r="AN45" s="300">
        <v>169005.72582504567</v>
      </c>
      <c r="AO45" s="303">
        <v>16620.426700402037</v>
      </c>
      <c r="AP45" s="304">
        <v>152385.29912464364</v>
      </c>
      <c r="AQ45" s="303">
        <v>307.84285214033821</v>
      </c>
      <c r="AR45" s="303">
        <v>30.274001275777845</v>
      </c>
      <c r="AS45" s="305">
        <v>277.56885086456037</v>
      </c>
    </row>
    <row r="46" spans="1:45" x14ac:dyDescent="0.35">
      <c r="A46" s="322">
        <v>85</v>
      </c>
      <c r="B46" s="323">
        <v>1</v>
      </c>
      <c r="C46" s="324" t="s">
        <v>635</v>
      </c>
      <c r="D46" s="108">
        <v>6</v>
      </c>
      <c r="E46" s="299">
        <v>566.08583509513744</v>
      </c>
      <c r="F46" s="299">
        <v>621.29431994362221</v>
      </c>
      <c r="G46" s="299">
        <v>6323276.8736873399</v>
      </c>
      <c r="H46" s="299">
        <v>10177.586806621908</v>
      </c>
      <c r="I46" s="299">
        <v>495.66503657262274</v>
      </c>
      <c r="J46" s="299">
        <v>169466770</v>
      </c>
      <c r="K46" s="299">
        <v>341897.76864596427</v>
      </c>
      <c r="L46" s="300">
        <v>0</v>
      </c>
      <c r="M46" s="300">
        <v>0</v>
      </c>
      <c r="N46" s="300">
        <v>0</v>
      </c>
      <c r="O46" s="300">
        <v>0</v>
      </c>
      <c r="P46" s="300">
        <v>0</v>
      </c>
      <c r="Q46" s="300">
        <v>0</v>
      </c>
      <c r="R46" s="300">
        <v>0</v>
      </c>
      <c r="S46" s="300">
        <v>0</v>
      </c>
      <c r="T46" s="300">
        <v>0</v>
      </c>
      <c r="U46" s="356">
        <v>0</v>
      </c>
      <c r="V46" s="304">
        <v>0</v>
      </c>
      <c r="W46" s="299">
        <v>0</v>
      </c>
      <c r="X46" s="299">
        <v>0</v>
      </c>
      <c r="Y46" s="299">
        <v>0</v>
      </c>
      <c r="Z46" s="299">
        <v>0</v>
      </c>
      <c r="AA46" s="356">
        <v>0</v>
      </c>
      <c r="AB46" s="303">
        <v>0</v>
      </c>
      <c r="AC46" s="303">
        <v>0</v>
      </c>
      <c r="AD46" s="304">
        <v>0</v>
      </c>
      <c r="AE46" s="300">
        <v>0</v>
      </c>
      <c r="AF46" s="303">
        <v>-64304</v>
      </c>
      <c r="AG46" s="304">
        <v>64304</v>
      </c>
      <c r="AH46" s="300">
        <v>0</v>
      </c>
      <c r="AI46" s="303">
        <v>0</v>
      </c>
      <c r="AJ46" s="304">
        <v>0</v>
      </c>
      <c r="AK46" s="300">
        <v>0</v>
      </c>
      <c r="AL46" s="303">
        <v>0</v>
      </c>
      <c r="AM46" s="304">
        <v>0</v>
      </c>
      <c r="AN46" s="300">
        <v>0</v>
      </c>
      <c r="AO46" s="303">
        <v>0</v>
      </c>
      <c r="AP46" s="304">
        <v>0</v>
      </c>
      <c r="AQ46" s="303">
        <v>0</v>
      </c>
      <c r="AR46" s="303">
        <v>0</v>
      </c>
      <c r="AS46" s="305">
        <v>0</v>
      </c>
    </row>
    <row r="47" spans="1:45" x14ac:dyDescent="0.35">
      <c r="A47" s="322">
        <v>88</v>
      </c>
      <c r="B47" s="323">
        <v>1</v>
      </c>
      <c r="C47" s="324" t="s">
        <v>636</v>
      </c>
      <c r="D47" s="108">
        <v>4</v>
      </c>
      <c r="E47" s="299">
        <v>2136.3967281060704</v>
      </c>
      <c r="F47" s="299">
        <v>2343.1702242212891</v>
      </c>
      <c r="G47" s="299">
        <v>24310114.969534401</v>
      </c>
      <c r="H47" s="299">
        <v>10374.88216529955</v>
      </c>
      <c r="I47" s="299">
        <v>2374.2478953778568</v>
      </c>
      <c r="J47" s="299">
        <v>1465793630</v>
      </c>
      <c r="K47" s="299">
        <v>617371.77185818751</v>
      </c>
      <c r="L47" s="300">
        <v>0</v>
      </c>
      <c r="M47" s="300">
        <v>0</v>
      </c>
      <c r="N47" s="300">
        <v>0</v>
      </c>
      <c r="O47" s="300">
        <v>0</v>
      </c>
      <c r="P47" s="300">
        <v>0</v>
      </c>
      <c r="Q47" s="300">
        <v>0</v>
      </c>
      <c r="R47" s="300">
        <v>0</v>
      </c>
      <c r="S47" s="300">
        <v>0</v>
      </c>
      <c r="T47" s="300">
        <v>0</v>
      </c>
      <c r="U47" s="356">
        <v>0</v>
      </c>
      <c r="V47" s="304">
        <v>0</v>
      </c>
      <c r="W47" s="299">
        <v>0</v>
      </c>
      <c r="X47" s="299">
        <v>0</v>
      </c>
      <c r="Y47" s="299">
        <v>0</v>
      </c>
      <c r="Z47" s="299">
        <v>0</v>
      </c>
      <c r="AA47" s="356">
        <v>0</v>
      </c>
      <c r="AB47" s="303">
        <v>0</v>
      </c>
      <c r="AC47" s="303">
        <v>0</v>
      </c>
      <c r="AD47" s="304">
        <v>0</v>
      </c>
      <c r="AE47" s="300">
        <v>0</v>
      </c>
      <c r="AF47" s="303">
        <v>-246618</v>
      </c>
      <c r="AG47" s="304">
        <v>246618</v>
      </c>
      <c r="AH47" s="300">
        <v>0</v>
      </c>
      <c r="AI47" s="303">
        <v>0</v>
      </c>
      <c r="AJ47" s="304">
        <v>0</v>
      </c>
      <c r="AK47" s="300">
        <v>0</v>
      </c>
      <c r="AL47" s="303">
        <v>0</v>
      </c>
      <c r="AM47" s="304">
        <v>0</v>
      </c>
      <c r="AN47" s="300">
        <v>0</v>
      </c>
      <c r="AO47" s="303">
        <v>0</v>
      </c>
      <c r="AP47" s="304">
        <v>0</v>
      </c>
      <c r="AQ47" s="303">
        <v>0</v>
      </c>
      <c r="AR47" s="303">
        <v>0</v>
      </c>
      <c r="AS47" s="305">
        <v>0</v>
      </c>
    </row>
    <row r="48" spans="1:45" x14ac:dyDescent="0.35">
      <c r="A48" s="322">
        <v>91</v>
      </c>
      <c r="B48" s="323">
        <v>1</v>
      </c>
      <c r="C48" s="324" t="s">
        <v>637</v>
      </c>
      <c r="D48" s="108">
        <v>6</v>
      </c>
      <c r="E48" s="299">
        <v>674.11262655777409</v>
      </c>
      <c r="F48" s="299">
        <v>744.38606096023796</v>
      </c>
      <c r="G48" s="299">
        <v>4075548.44262465</v>
      </c>
      <c r="H48" s="299">
        <v>5475.0466946778961</v>
      </c>
      <c r="I48" s="299">
        <v>678.85409590409597</v>
      </c>
      <c r="J48" s="299">
        <v>259097125</v>
      </c>
      <c r="K48" s="299">
        <v>381668.35342568741</v>
      </c>
      <c r="L48" s="300">
        <v>0</v>
      </c>
      <c r="M48" s="300">
        <v>0</v>
      </c>
      <c r="N48" s="300">
        <v>0</v>
      </c>
      <c r="O48" s="300">
        <v>0</v>
      </c>
      <c r="P48" s="300">
        <v>0</v>
      </c>
      <c r="Q48" s="300">
        <v>0</v>
      </c>
      <c r="R48" s="300">
        <v>0</v>
      </c>
      <c r="S48" s="300">
        <v>0</v>
      </c>
      <c r="T48" s="300">
        <v>0</v>
      </c>
      <c r="U48" s="356">
        <v>0</v>
      </c>
      <c r="V48" s="304">
        <v>0</v>
      </c>
      <c r="W48" s="299">
        <v>0</v>
      </c>
      <c r="X48" s="299">
        <v>0</v>
      </c>
      <c r="Y48" s="299">
        <v>0</v>
      </c>
      <c r="Z48" s="299">
        <v>0</v>
      </c>
      <c r="AA48" s="356">
        <v>0</v>
      </c>
      <c r="AB48" s="303">
        <v>0</v>
      </c>
      <c r="AC48" s="303">
        <v>0</v>
      </c>
      <c r="AD48" s="304">
        <v>0</v>
      </c>
      <c r="AE48" s="300">
        <v>0</v>
      </c>
      <c r="AF48" s="303">
        <v>-89514</v>
      </c>
      <c r="AG48" s="304">
        <v>89514</v>
      </c>
      <c r="AH48" s="300">
        <v>0</v>
      </c>
      <c r="AI48" s="303">
        <v>0</v>
      </c>
      <c r="AJ48" s="304">
        <v>0</v>
      </c>
      <c r="AK48" s="300">
        <v>0</v>
      </c>
      <c r="AL48" s="303">
        <v>0</v>
      </c>
      <c r="AM48" s="304">
        <v>0</v>
      </c>
      <c r="AN48" s="300">
        <v>0</v>
      </c>
      <c r="AO48" s="303">
        <v>0</v>
      </c>
      <c r="AP48" s="304">
        <v>0</v>
      </c>
      <c r="AQ48" s="303">
        <v>0</v>
      </c>
      <c r="AR48" s="303">
        <v>0</v>
      </c>
      <c r="AS48" s="305">
        <v>0</v>
      </c>
    </row>
    <row r="49" spans="1:45" x14ac:dyDescent="0.35">
      <c r="A49" s="322">
        <v>93</v>
      </c>
      <c r="B49" s="323">
        <v>1</v>
      </c>
      <c r="C49" s="324" t="s">
        <v>638</v>
      </c>
      <c r="D49" s="108">
        <v>6</v>
      </c>
      <c r="E49" s="299">
        <v>352.36927489177486</v>
      </c>
      <c r="F49" s="299">
        <v>387.29941558441561</v>
      </c>
      <c r="G49" s="299">
        <v>5699365.7726419298</v>
      </c>
      <c r="H49" s="299">
        <v>14715.658075656709</v>
      </c>
      <c r="I49" s="299">
        <v>663.36248337686891</v>
      </c>
      <c r="J49" s="299">
        <v>408591085</v>
      </c>
      <c r="K49" s="299">
        <v>615939.39247220231</v>
      </c>
      <c r="L49" s="300">
        <v>0</v>
      </c>
      <c r="M49" s="300">
        <v>0</v>
      </c>
      <c r="N49" s="300">
        <v>0</v>
      </c>
      <c r="O49" s="300">
        <v>0</v>
      </c>
      <c r="P49" s="300">
        <v>0</v>
      </c>
      <c r="Q49" s="300">
        <v>0</v>
      </c>
      <c r="R49" s="300">
        <v>0</v>
      </c>
      <c r="S49" s="300">
        <v>0</v>
      </c>
      <c r="T49" s="300">
        <v>0</v>
      </c>
      <c r="U49" s="356">
        <v>0</v>
      </c>
      <c r="V49" s="304">
        <v>0</v>
      </c>
      <c r="W49" s="299">
        <v>0</v>
      </c>
      <c r="X49" s="299">
        <v>0</v>
      </c>
      <c r="Y49" s="299">
        <v>0</v>
      </c>
      <c r="Z49" s="299">
        <v>0</v>
      </c>
      <c r="AA49" s="356">
        <v>0</v>
      </c>
      <c r="AB49" s="303">
        <v>0</v>
      </c>
      <c r="AC49" s="303">
        <v>0</v>
      </c>
      <c r="AD49" s="304">
        <v>0</v>
      </c>
      <c r="AE49" s="300">
        <v>0</v>
      </c>
      <c r="AF49" s="303">
        <v>-41049</v>
      </c>
      <c r="AG49" s="304">
        <v>41049</v>
      </c>
      <c r="AH49" s="300">
        <v>0</v>
      </c>
      <c r="AI49" s="303">
        <v>0</v>
      </c>
      <c r="AJ49" s="304">
        <v>0</v>
      </c>
      <c r="AK49" s="300">
        <v>0</v>
      </c>
      <c r="AL49" s="303">
        <v>0</v>
      </c>
      <c r="AM49" s="304">
        <v>0</v>
      </c>
      <c r="AN49" s="300">
        <v>0</v>
      </c>
      <c r="AO49" s="303">
        <v>0</v>
      </c>
      <c r="AP49" s="304">
        <v>0</v>
      </c>
      <c r="AQ49" s="303">
        <v>0</v>
      </c>
      <c r="AR49" s="303">
        <v>0</v>
      </c>
      <c r="AS49" s="305">
        <v>0</v>
      </c>
    </row>
    <row r="50" spans="1:45" x14ac:dyDescent="0.35">
      <c r="A50" s="322">
        <v>94</v>
      </c>
      <c r="B50" s="323">
        <v>1</v>
      </c>
      <c r="C50" s="324" t="s">
        <v>639</v>
      </c>
      <c r="D50" s="108">
        <v>4</v>
      </c>
      <c r="E50" s="299">
        <v>2876</v>
      </c>
      <c r="F50" s="299">
        <v>3112.7000000000003</v>
      </c>
      <c r="G50" s="299">
        <v>12908817.420898</v>
      </c>
      <c r="H50" s="299">
        <v>4147.1447363697107</v>
      </c>
      <c r="I50" s="299">
        <v>2813.2999999999997</v>
      </c>
      <c r="J50" s="299">
        <v>1027076670</v>
      </c>
      <c r="K50" s="299">
        <v>365078.97131482605</v>
      </c>
      <c r="L50" s="300">
        <v>0</v>
      </c>
      <c r="M50" s="300">
        <v>0</v>
      </c>
      <c r="N50" s="300">
        <v>0</v>
      </c>
      <c r="O50" s="300">
        <v>0</v>
      </c>
      <c r="P50" s="300">
        <v>0</v>
      </c>
      <c r="Q50" s="300">
        <v>0</v>
      </c>
      <c r="R50" s="300">
        <v>0</v>
      </c>
      <c r="S50" s="300">
        <v>0</v>
      </c>
      <c r="T50" s="300">
        <v>0</v>
      </c>
      <c r="U50" s="356">
        <v>0</v>
      </c>
      <c r="V50" s="304">
        <v>0</v>
      </c>
      <c r="W50" s="299">
        <v>0</v>
      </c>
      <c r="X50" s="299">
        <v>0</v>
      </c>
      <c r="Y50" s="299">
        <v>0</v>
      </c>
      <c r="Z50" s="299">
        <v>0</v>
      </c>
      <c r="AA50" s="356">
        <v>0</v>
      </c>
      <c r="AB50" s="303">
        <v>0</v>
      </c>
      <c r="AC50" s="303">
        <v>0</v>
      </c>
      <c r="AD50" s="304">
        <v>0</v>
      </c>
      <c r="AE50" s="300">
        <v>0</v>
      </c>
      <c r="AF50" s="303">
        <v>-358041</v>
      </c>
      <c r="AG50" s="304">
        <v>358041</v>
      </c>
      <c r="AH50" s="300">
        <v>0</v>
      </c>
      <c r="AI50" s="303">
        <v>0</v>
      </c>
      <c r="AJ50" s="304">
        <v>0</v>
      </c>
      <c r="AK50" s="300">
        <v>0</v>
      </c>
      <c r="AL50" s="303">
        <v>-459446.30216489418</v>
      </c>
      <c r="AM50" s="304">
        <v>459446.30216489418</v>
      </c>
      <c r="AN50" s="300">
        <v>0</v>
      </c>
      <c r="AO50" s="303">
        <v>0</v>
      </c>
      <c r="AP50" s="304">
        <v>0</v>
      </c>
      <c r="AQ50" s="303">
        <v>0</v>
      </c>
      <c r="AR50" s="303">
        <v>0</v>
      </c>
      <c r="AS50" s="305">
        <v>0</v>
      </c>
    </row>
    <row r="51" spans="1:45" x14ac:dyDescent="0.35">
      <c r="A51" s="322">
        <v>95</v>
      </c>
      <c r="B51" s="323">
        <v>1</v>
      </c>
      <c r="C51" s="324" t="s">
        <v>640</v>
      </c>
      <c r="D51" s="108">
        <v>6</v>
      </c>
      <c r="E51" s="299">
        <v>273.52276619931791</v>
      </c>
      <c r="F51" s="299">
        <v>305.81189086775294</v>
      </c>
      <c r="G51" s="299">
        <v>2409267.1791243702</v>
      </c>
      <c r="H51" s="299">
        <v>7878.2652050840225</v>
      </c>
      <c r="I51" s="299">
        <v>276.26080099735083</v>
      </c>
      <c r="J51" s="299">
        <v>121683200</v>
      </c>
      <c r="K51" s="299">
        <v>440464.95036828215</v>
      </c>
      <c r="L51" s="300">
        <v>0</v>
      </c>
      <c r="M51" s="300">
        <v>0</v>
      </c>
      <c r="N51" s="300">
        <v>0</v>
      </c>
      <c r="O51" s="300">
        <v>0</v>
      </c>
      <c r="P51" s="300">
        <v>0</v>
      </c>
      <c r="Q51" s="300">
        <v>0</v>
      </c>
      <c r="R51" s="300">
        <v>0</v>
      </c>
      <c r="S51" s="300">
        <v>0</v>
      </c>
      <c r="T51" s="300">
        <v>0</v>
      </c>
      <c r="U51" s="356">
        <v>0</v>
      </c>
      <c r="V51" s="304">
        <v>0</v>
      </c>
      <c r="W51" s="299">
        <v>0</v>
      </c>
      <c r="X51" s="299">
        <v>0</v>
      </c>
      <c r="Y51" s="299">
        <v>0</v>
      </c>
      <c r="Z51" s="299">
        <v>0</v>
      </c>
      <c r="AA51" s="356">
        <v>0</v>
      </c>
      <c r="AB51" s="303">
        <v>0</v>
      </c>
      <c r="AC51" s="303">
        <v>0</v>
      </c>
      <c r="AD51" s="304">
        <v>0</v>
      </c>
      <c r="AE51" s="300">
        <v>0</v>
      </c>
      <c r="AF51" s="303">
        <v>-42439</v>
      </c>
      <c r="AG51" s="304">
        <v>42439</v>
      </c>
      <c r="AH51" s="300">
        <v>0</v>
      </c>
      <c r="AI51" s="303">
        <v>0</v>
      </c>
      <c r="AJ51" s="304">
        <v>0</v>
      </c>
      <c r="AK51" s="300">
        <v>0</v>
      </c>
      <c r="AL51" s="303">
        <v>-1719.6182001847749</v>
      </c>
      <c r="AM51" s="304">
        <v>1719.6182001847749</v>
      </c>
      <c r="AN51" s="300">
        <v>0</v>
      </c>
      <c r="AO51" s="303">
        <v>0</v>
      </c>
      <c r="AP51" s="304">
        <v>0</v>
      </c>
      <c r="AQ51" s="303">
        <v>0</v>
      </c>
      <c r="AR51" s="303">
        <v>0</v>
      </c>
      <c r="AS51" s="305">
        <v>0</v>
      </c>
    </row>
    <row r="52" spans="1:45" x14ac:dyDescent="0.35">
      <c r="A52" s="322">
        <v>97</v>
      </c>
      <c r="B52" s="323">
        <v>1</v>
      </c>
      <c r="C52" s="324" t="s">
        <v>641</v>
      </c>
      <c r="D52" s="108">
        <v>6</v>
      </c>
      <c r="E52" s="299">
        <v>566</v>
      </c>
      <c r="F52" s="299">
        <v>623.79999999999995</v>
      </c>
      <c r="G52" s="299">
        <v>5519848.0193779804</v>
      </c>
      <c r="H52" s="299">
        <v>8848.7464241391172</v>
      </c>
      <c r="I52" s="299">
        <v>637.20000000000005</v>
      </c>
      <c r="J52" s="299">
        <v>335358399</v>
      </c>
      <c r="K52" s="299">
        <v>526300.06120527303</v>
      </c>
      <c r="L52" s="300">
        <v>0</v>
      </c>
      <c r="M52" s="300">
        <v>0</v>
      </c>
      <c r="N52" s="300">
        <v>0</v>
      </c>
      <c r="O52" s="300">
        <v>0</v>
      </c>
      <c r="P52" s="300">
        <v>0</v>
      </c>
      <c r="Q52" s="300">
        <v>0</v>
      </c>
      <c r="R52" s="300">
        <v>0</v>
      </c>
      <c r="S52" s="300">
        <v>0</v>
      </c>
      <c r="T52" s="300">
        <v>0</v>
      </c>
      <c r="U52" s="356">
        <v>0</v>
      </c>
      <c r="V52" s="304">
        <v>0</v>
      </c>
      <c r="W52" s="299">
        <v>0</v>
      </c>
      <c r="X52" s="299">
        <v>0</v>
      </c>
      <c r="Y52" s="299">
        <v>0</v>
      </c>
      <c r="Z52" s="299">
        <v>0</v>
      </c>
      <c r="AA52" s="356">
        <v>0</v>
      </c>
      <c r="AB52" s="303">
        <v>0</v>
      </c>
      <c r="AC52" s="303">
        <v>0</v>
      </c>
      <c r="AD52" s="304">
        <v>0</v>
      </c>
      <c r="AE52" s="300">
        <v>0</v>
      </c>
      <c r="AF52" s="303">
        <v>-94985</v>
      </c>
      <c r="AG52" s="304">
        <v>94985</v>
      </c>
      <c r="AH52" s="300">
        <v>0</v>
      </c>
      <c r="AI52" s="303">
        <v>0</v>
      </c>
      <c r="AJ52" s="304">
        <v>0</v>
      </c>
      <c r="AK52" s="300">
        <v>0</v>
      </c>
      <c r="AL52" s="303">
        <v>0</v>
      </c>
      <c r="AM52" s="304">
        <v>0</v>
      </c>
      <c r="AN52" s="300">
        <v>0</v>
      </c>
      <c r="AO52" s="303">
        <v>0</v>
      </c>
      <c r="AP52" s="304">
        <v>0</v>
      </c>
      <c r="AQ52" s="303">
        <v>0</v>
      </c>
      <c r="AR52" s="303">
        <v>0</v>
      </c>
      <c r="AS52" s="305">
        <v>0</v>
      </c>
    </row>
    <row r="53" spans="1:45" x14ac:dyDescent="0.35">
      <c r="A53" s="322">
        <v>99</v>
      </c>
      <c r="B53" s="323">
        <v>1</v>
      </c>
      <c r="C53" s="324" t="s">
        <v>642</v>
      </c>
      <c r="D53" s="108">
        <v>5</v>
      </c>
      <c r="E53" s="299">
        <v>1233.6900418841346</v>
      </c>
      <c r="F53" s="299">
        <v>1354.6771893771643</v>
      </c>
      <c r="G53" s="299">
        <v>7138112.8213375201</v>
      </c>
      <c r="H53" s="299">
        <v>5269.2352667570849</v>
      </c>
      <c r="I53" s="299">
        <v>1154.6641098664481</v>
      </c>
      <c r="J53" s="299">
        <v>582328925</v>
      </c>
      <c r="K53" s="299">
        <v>504327.552942954</v>
      </c>
      <c r="L53" s="300">
        <v>0</v>
      </c>
      <c r="M53" s="300">
        <v>0</v>
      </c>
      <c r="N53" s="300">
        <v>0</v>
      </c>
      <c r="O53" s="300">
        <v>0</v>
      </c>
      <c r="P53" s="300">
        <v>0</v>
      </c>
      <c r="Q53" s="300">
        <v>0</v>
      </c>
      <c r="R53" s="300">
        <v>0</v>
      </c>
      <c r="S53" s="300">
        <v>0</v>
      </c>
      <c r="T53" s="300">
        <v>0</v>
      </c>
      <c r="U53" s="356">
        <v>0</v>
      </c>
      <c r="V53" s="304">
        <v>0</v>
      </c>
      <c r="W53" s="299">
        <v>0</v>
      </c>
      <c r="X53" s="299">
        <v>0</v>
      </c>
      <c r="Y53" s="299">
        <v>0</v>
      </c>
      <c r="Z53" s="299">
        <v>0</v>
      </c>
      <c r="AA53" s="356">
        <v>0</v>
      </c>
      <c r="AB53" s="303">
        <v>0</v>
      </c>
      <c r="AC53" s="303">
        <v>0</v>
      </c>
      <c r="AD53" s="304">
        <v>0</v>
      </c>
      <c r="AE53" s="300">
        <v>0</v>
      </c>
      <c r="AF53" s="303">
        <v>-215256</v>
      </c>
      <c r="AG53" s="304">
        <v>215256</v>
      </c>
      <c r="AH53" s="300">
        <v>0</v>
      </c>
      <c r="AI53" s="303">
        <v>0</v>
      </c>
      <c r="AJ53" s="304">
        <v>0</v>
      </c>
      <c r="AK53" s="300">
        <v>0</v>
      </c>
      <c r="AL53" s="303">
        <v>0</v>
      </c>
      <c r="AM53" s="304">
        <v>0</v>
      </c>
      <c r="AN53" s="300">
        <v>0</v>
      </c>
      <c r="AO53" s="303">
        <v>0</v>
      </c>
      <c r="AP53" s="304">
        <v>0</v>
      </c>
      <c r="AQ53" s="303">
        <v>0</v>
      </c>
      <c r="AR53" s="303">
        <v>0</v>
      </c>
      <c r="AS53" s="305">
        <v>0</v>
      </c>
    </row>
    <row r="54" spans="1:45" x14ac:dyDescent="0.35">
      <c r="A54" s="322">
        <v>100</v>
      </c>
      <c r="B54" s="323">
        <v>1</v>
      </c>
      <c r="C54" s="324" t="s">
        <v>643</v>
      </c>
      <c r="D54" s="108">
        <v>6</v>
      </c>
      <c r="E54" s="299">
        <v>365</v>
      </c>
      <c r="F54" s="299">
        <v>404.2</v>
      </c>
      <c r="G54" s="299">
        <v>3939915.2979278802</v>
      </c>
      <c r="H54" s="299">
        <v>9747.4401235227124</v>
      </c>
      <c r="I54" s="299">
        <v>278.34631544925662</v>
      </c>
      <c r="J54" s="299">
        <v>228560100</v>
      </c>
      <c r="K54" s="299">
        <v>821135.71229099738</v>
      </c>
      <c r="L54" s="300">
        <v>0</v>
      </c>
      <c r="M54" s="300">
        <v>0</v>
      </c>
      <c r="N54" s="300">
        <v>0</v>
      </c>
      <c r="O54" s="300">
        <v>0</v>
      </c>
      <c r="P54" s="300">
        <v>0</v>
      </c>
      <c r="Q54" s="300">
        <v>0</v>
      </c>
      <c r="R54" s="300">
        <v>0</v>
      </c>
      <c r="S54" s="300">
        <v>0</v>
      </c>
      <c r="T54" s="300">
        <v>0</v>
      </c>
      <c r="U54" s="356">
        <v>0</v>
      </c>
      <c r="V54" s="304">
        <v>0</v>
      </c>
      <c r="W54" s="299">
        <v>0</v>
      </c>
      <c r="X54" s="299">
        <v>0</v>
      </c>
      <c r="Y54" s="299">
        <v>0</v>
      </c>
      <c r="Z54" s="299">
        <v>0</v>
      </c>
      <c r="AA54" s="356">
        <v>0</v>
      </c>
      <c r="AB54" s="303">
        <v>0</v>
      </c>
      <c r="AC54" s="303">
        <v>0</v>
      </c>
      <c r="AD54" s="304">
        <v>0</v>
      </c>
      <c r="AE54" s="300">
        <v>0</v>
      </c>
      <c r="AF54" s="303">
        <v>-19</v>
      </c>
      <c r="AG54" s="304">
        <v>19</v>
      </c>
      <c r="AH54" s="300">
        <v>0</v>
      </c>
      <c r="AI54" s="303">
        <v>0</v>
      </c>
      <c r="AJ54" s="304">
        <v>0</v>
      </c>
      <c r="AK54" s="300">
        <v>0</v>
      </c>
      <c r="AL54" s="303">
        <v>0</v>
      </c>
      <c r="AM54" s="304">
        <v>0</v>
      </c>
      <c r="AN54" s="300">
        <v>0</v>
      </c>
      <c r="AO54" s="303">
        <v>0</v>
      </c>
      <c r="AP54" s="304">
        <v>0</v>
      </c>
      <c r="AQ54" s="303">
        <v>0</v>
      </c>
      <c r="AR54" s="303">
        <v>0</v>
      </c>
      <c r="AS54" s="305">
        <v>0</v>
      </c>
    </row>
    <row r="55" spans="1:45" x14ac:dyDescent="0.35">
      <c r="A55" s="322">
        <v>108</v>
      </c>
      <c r="B55" s="323">
        <v>1</v>
      </c>
      <c r="C55" s="324" t="s">
        <v>1021</v>
      </c>
      <c r="D55" s="108">
        <v>3</v>
      </c>
      <c r="E55" s="299">
        <v>858</v>
      </c>
      <c r="F55" s="299">
        <v>948.4</v>
      </c>
      <c r="G55" s="299">
        <v>11028769.396212701</v>
      </c>
      <c r="H55" s="299">
        <v>11628.816318233552</v>
      </c>
      <c r="I55" s="299">
        <v>1447.6</v>
      </c>
      <c r="J55" s="299">
        <v>878629100</v>
      </c>
      <c r="K55" s="299">
        <v>606955.71981210285</v>
      </c>
      <c r="L55" s="300">
        <v>0</v>
      </c>
      <c r="M55" s="300">
        <v>0</v>
      </c>
      <c r="N55" s="300">
        <v>0</v>
      </c>
      <c r="O55" s="300">
        <v>0</v>
      </c>
      <c r="P55" s="300">
        <v>0</v>
      </c>
      <c r="Q55" s="300">
        <v>0</v>
      </c>
      <c r="R55" s="300">
        <v>0</v>
      </c>
      <c r="S55" s="300">
        <v>0</v>
      </c>
      <c r="T55" s="300">
        <v>0</v>
      </c>
      <c r="U55" s="356">
        <v>0</v>
      </c>
      <c r="V55" s="304">
        <v>0</v>
      </c>
      <c r="W55" s="299">
        <v>0</v>
      </c>
      <c r="X55" s="299">
        <v>0</v>
      </c>
      <c r="Y55" s="299">
        <v>0</v>
      </c>
      <c r="Z55" s="299">
        <v>0</v>
      </c>
      <c r="AA55" s="356">
        <v>0</v>
      </c>
      <c r="AB55" s="303">
        <v>0</v>
      </c>
      <c r="AC55" s="303">
        <v>0</v>
      </c>
      <c r="AD55" s="304">
        <v>0</v>
      </c>
      <c r="AE55" s="300">
        <v>0</v>
      </c>
      <c r="AF55" s="303">
        <v>-104920</v>
      </c>
      <c r="AG55" s="304">
        <v>104920</v>
      </c>
      <c r="AH55" s="300">
        <v>0</v>
      </c>
      <c r="AI55" s="303">
        <v>0</v>
      </c>
      <c r="AJ55" s="304">
        <v>0</v>
      </c>
      <c r="AK55" s="300">
        <v>0</v>
      </c>
      <c r="AL55" s="303">
        <v>0</v>
      </c>
      <c r="AM55" s="304">
        <v>0</v>
      </c>
      <c r="AN55" s="300">
        <v>0</v>
      </c>
      <c r="AO55" s="303">
        <v>0</v>
      </c>
      <c r="AP55" s="304">
        <v>0</v>
      </c>
      <c r="AQ55" s="303">
        <v>0</v>
      </c>
      <c r="AR55" s="303">
        <v>0</v>
      </c>
      <c r="AS55" s="305">
        <v>0</v>
      </c>
    </row>
    <row r="56" spans="1:45" x14ac:dyDescent="0.35">
      <c r="A56" s="322">
        <v>110</v>
      </c>
      <c r="B56" s="323">
        <v>1</v>
      </c>
      <c r="C56" s="324" t="s">
        <v>644</v>
      </c>
      <c r="D56" s="108">
        <v>3</v>
      </c>
      <c r="E56" s="299">
        <v>4135.038460949484</v>
      </c>
      <c r="F56" s="299">
        <v>4540.4765434048868</v>
      </c>
      <c r="G56" s="299">
        <v>33113244.7386184</v>
      </c>
      <c r="H56" s="299">
        <v>7292.9007389578755</v>
      </c>
      <c r="I56" s="299">
        <v>4785.680908809737</v>
      </c>
      <c r="J56" s="299">
        <v>2864367400</v>
      </c>
      <c r="K56" s="299">
        <v>598528.70564920432</v>
      </c>
      <c r="L56" s="300">
        <v>0</v>
      </c>
      <c r="M56" s="300">
        <v>0</v>
      </c>
      <c r="N56" s="300">
        <v>0</v>
      </c>
      <c r="O56" s="300">
        <v>0</v>
      </c>
      <c r="P56" s="300">
        <v>0</v>
      </c>
      <c r="Q56" s="300">
        <v>0</v>
      </c>
      <c r="R56" s="300">
        <v>0</v>
      </c>
      <c r="S56" s="300">
        <v>0</v>
      </c>
      <c r="T56" s="300">
        <v>0</v>
      </c>
      <c r="U56" s="356">
        <v>0</v>
      </c>
      <c r="V56" s="304">
        <v>0</v>
      </c>
      <c r="W56" s="299">
        <v>0</v>
      </c>
      <c r="X56" s="299">
        <v>0</v>
      </c>
      <c r="Y56" s="299">
        <v>0</v>
      </c>
      <c r="Z56" s="299">
        <v>0</v>
      </c>
      <c r="AA56" s="356">
        <v>0</v>
      </c>
      <c r="AB56" s="303">
        <v>0</v>
      </c>
      <c r="AC56" s="303">
        <v>0</v>
      </c>
      <c r="AD56" s="304">
        <v>0</v>
      </c>
      <c r="AE56" s="300">
        <v>0</v>
      </c>
      <c r="AF56" s="303">
        <v>-522058</v>
      </c>
      <c r="AG56" s="304">
        <v>522058</v>
      </c>
      <c r="AH56" s="300">
        <v>0</v>
      </c>
      <c r="AI56" s="303">
        <v>0</v>
      </c>
      <c r="AJ56" s="304">
        <v>0</v>
      </c>
      <c r="AK56" s="300">
        <v>0</v>
      </c>
      <c r="AL56" s="303">
        <v>-612584.31964374823</v>
      </c>
      <c r="AM56" s="304">
        <v>612584.31964374823</v>
      </c>
      <c r="AN56" s="300">
        <v>0</v>
      </c>
      <c r="AO56" s="303">
        <v>0</v>
      </c>
      <c r="AP56" s="304">
        <v>0</v>
      </c>
      <c r="AQ56" s="303">
        <v>0</v>
      </c>
      <c r="AR56" s="303">
        <v>0</v>
      </c>
      <c r="AS56" s="305">
        <v>0</v>
      </c>
    </row>
    <row r="57" spans="1:45" x14ac:dyDescent="0.35">
      <c r="A57" s="322">
        <v>111</v>
      </c>
      <c r="B57" s="323">
        <v>1</v>
      </c>
      <c r="C57" s="324" t="s">
        <v>645</v>
      </c>
      <c r="D57" s="108">
        <v>3</v>
      </c>
      <c r="E57" s="299">
        <v>1583.4887817183337</v>
      </c>
      <c r="F57" s="299">
        <v>1731.5645201205757</v>
      </c>
      <c r="G57" s="299">
        <v>14249621.4786567</v>
      </c>
      <c r="H57" s="299">
        <v>8229.3332492539412</v>
      </c>
      <c r="I57" s="299">
        <v>1897.547102414419</v>
      </c>
      <c r="J57" s="299">
        <v>1184329800</v>
      </c>
      <c r="K57" s="299">
        <v>624137.23406026186</v>
      </c>
      <c r="L57" s="300">
        <v>0</v>
      </c>
      <c r="M57" s="300">
        <v>0</v>
      </c>
      <c r="N57" s="300">
        <v>0</v>
      </c>
      <c r="O57" s="300">
        <v>0</v>
      </c>
      <c r="P57" s="300">
        <v>0</v>
      </c>
      <c r="Q57" s="300">
        <v>0</v>
      </c>
      <c r="R57" s="300">
        <v>0</v>
      </c>
      <c r="S57" s="300">
        <v>0</v>
      </c>
      <c r="T57" s="300">
        <v>0</v>
      </c>
      <c r="U57" s="356">
        <v>0</v>
      </c>
      <c r="V57" s="304">
        <v>0</v>
      </c>
      <c r="W57" s="299">
        <v>0</v>
      </c>
      <c r="X57" s="299">
        <v>0</v>
      </c>
      <c r="Y57" s="299">
        <v>0</v>
      </c>
      <c r="Z57" s="299">
        <v>0</v>
      </c>
      <c r="AA57" s="356">
        <v>0</v>
      </c>
      <c r="AB57" s="303">
        <v>0</v>
      </c>
      <c r="AC57" s="303">
        <v>0</v>
      </c>
      <c r="AD57" s="304">
        <v>0</v>
      </c>
      <c r="AE57" s="300">
        <v>0</v>
      </c>
      <c r="AF57" s="303">
        <v>-176199</v>
      </c>
      <c r="AG57" s="304">
        <v>176199</v>
      </c>
      <c r="AH57" s="300">
        <v>0</v>
      </c>
      <c r="AI57" s="303">
        <v>0</v>
      </c>
      <c r="AJ57" s="304">
        <v>0</v>
      </c>
      <c r="AK57" s="300">
        <v>0</v>
      </c>
      <c r="AL57" s="303">
        <v>-268144.67292581324</v>
      </c>
      <c r="AM57" s="304">
        <v>268144.67292581324</v>
      </c>
      <c r="AN57" s="300">
        <v>0</v>
      </c>
      <c r="AO57" s="303">
        <v>0</v>
      </c>
      <c r="AP57" s="304">
        <v>0</v>
      </c>
      <c r="AQ57" s="303">
        <v>0</v>
      </c>
      <c r="AR57" s="303">
        <v>0</v>
      </c>
      <c r="AS57" s="305">
        <v>0</v>
      </c>
    </row>
    <row r="58" spans="1:45" x14ac:dyDescent="0.35">
      <c r="A58" s="322">
        <v>112</v>
      </c>
      <c r="B58" s="323">
        <v>1</v>
      </c>
      <c r="C58" s="324" t="s">
        <v>1011</v>
      </c>
      <c r="D58" s="108">
        <v>3</v>
      </c>
      <c r="E58" s="299">
        <v>9213.1858068169786</v>
      </c>
      <c r="F58" s="299">
        <v>10080.935903410244</v>
      </c>
      <c r="G58" s="299">
        <v>98315945.267856896</v>
      </c>
      <c r="H58" s="299">
        <v>9752.6604880602354</v>
      </c>
      <c r="I58" s="299">
        <v>11902.031289571265</v>
      </c>
      <c r="J58" s="299">
        <v>9010943000</v>
      </c>
      <c r="K58" s="299">
        <v>757092.86765995319</v>
      </c>
      <c r="L58" s="300">
        <v>0</v>
      </c>
      <c r="M58" s="300">
        <v>0</v>
      </c>
      <c r="N58" s="300">
        <v>0</v>
      </c>
      <c r="O58" s="300">
        <v>0</v>
      </c>
      <c r="P58" s="300">
        <v>0</v>
      </c>
      <c r="Q58" s="300">
        <v>0</v>
      </c>
      <c r="R58" s="300">
        <v>0</v>
      </c>
      <c r="S58" s="300">
        <v>0</v>
      </c>
      <c r="T58" s="300">
        <v>0</v>
      </c>
      <c r="U58" s="356">
        <v>0</v>
      </c>
      <c r="V58" s="304">
        <v>0</v>
      </c>
      <c r="W58" s="299">
        <v>0</v>
      </c>
      <c r="X58" s="299">
        <v>0</v>
      </c>
      <c r="Y58" s="299">
        <v>0</v>
      </c>
      <c r="Z58" s="299">
        <v>0</v>
      </c>
      <c r="AA58" s="356">
        <v>0</v>
      </c>
      <c r="AB58" s="303">
        <v>0</v>
      </c>
      <c r="AC58" s="303">
        <v>0</v>
      </c>
      <c r="AD58" s="304">
        <v>0</v>
      </c>
      <c r="AE58" s="300">
        <v>0</v>
      </c>
      <c r="AF58" s="303">
        <v>-333799</v>
      </c>
      <c r="AG58" s="304">
        <v>333799</v>
      </c>
      <c r="AH58" s="300">
        <v>0</v>
      </c>
      <c r="AI58" s="303">
        <v>0</v>
      </c>
      <c r="AJ58" s="304">
        <v>0</v>
      </c>
      <c r="AK58" s="300">
        <v>0</v>
      </c>
      <c r="AL58" s="303">
        <v>-62255.47406655024</v>
      </c>
      <c r="AM58" s="304">
        <v>62255.47406655024</v>
      </c>
      <c r="AN58" s="300">
        <v>0</v>
      </c>
      <c r="AO58" s="303">
        <v>0</v>
      </c>
      <c r="AP58" s="304">
        <v>0</v>
      </c>
      <c r="AQ58" s="303">
        <v>0</v>
      </c>
      <c r="AR58" s="303">
        <v>0</v>
      </c>
      <c r="AS58" s="305">
        <v>0</v>
      </c>
    </row>
    <row r="59" spans="1:45" x14ac:dyDescent="0.35">
      <c r="A59" s="322">
        <v>113</v>
      </c>
      <c r="B59" s="323">
        <v>1</v>
      </c>
      <c r="C59" s="324" t="s">
        <v>646</v>
      </c>
      <c r="D59" s="108">
        <v>6</v>
      </c>
      <c r="E59" s="299">
        <v>750.26390142058244</v>
      </c>
      <c r="F59" s="299">
        <v>822.4617362114526</v>
      </c>
      <c r="G59" s="299">
        <v>22954427.213792998</v>
      </c>
      <c r="H59" s="299">
        <v>27909.416576057563</v>
      </c>
      <c r="I59" s="299">
        <v>974.2</v>
      </c>
      <c r="J59" s="299">
        <v>904252544</v>
      </c>
      <c r="K59" s="299">
        <v>928200.1067542599</v>
      </c>
      <c r="L59" s="300">
        <v>73705.12013836547</v>
      </c>
      <c r="M59" s="300">
        <v>0</v>
      </c>
      <c r="N59" s="300">
        <v>760.54790000000503</v>
      </c>
      <c r="O59" s="300">
        <v>14290.969485534355</v>
      </c>
      <c r="P59" s="300">
        <v>0</v>
      </c>
      <c r="Q59" s="300">
        <v>0</v>
      </c>
      <c r="R59" s="300">
        <v>0</v>
      </c>
      <c r="S59" s="300">
        <v>484.10779361261939</v>
      </c>
      <c r="T59" s="300">
        <v>155.71304046461316</v>
      </c>
      <c r="U59" s="356">
        <v>89396.45835797707</v>
      </c>
      <c r="V59" s="304">
        <v>9695.25</v>
      </c>
      <c r="W59" s="299">
        <v>325.94910000000164</v>
      </c>
      <c r="X59" s="299">
        <v>302.40000000000003</v>
      </c>
      <c r="Y59" s="299">
        <v>3192</v>
      </c>
      <c r="Z59" s="299">
        <v>0</v>
      </c>
      <c r="AA59" s="356">
        <v>13515.599100000001</v>
      </c>
      <c r="AB59" s="303">
        <v>102912.05745797708</v>
      </c>
      <c r="AC59" s="303">
        <v>13515.599100000001</v>
      </c>
      <c r="AD59" s="304">
        <v>89396.45835797707</v>
      </c>
      <c r="AE59" s="300">
        <v>0</v>
      </c>
      <c r="AF59" s="303">
        <v>0</v>
      </c>
      <c r="AG59" s="304">
        <v>0</v>
      </c>
      <c r="AH59" s="300">
        <v>0</v>
      </c>
      <c r="AI59" s="303">
        <v>0</v>
      </c>
      <c r="AJ59" s="304">
        <v>0</v>
      </c>
      <c r="AK59" s="300">
        <v>0</v>
      </c>
      <c r="AL59" s="303">
        <v>0</v>
      </c>
      <c r="AM59" s="304">
        <v>0</v>
      </c>
      <c r="AN59" s="300">
        <v>102912.05745797708</v>
      </c>
      <c r="AO59" s="303">
        <v>13515.599100000001</v>
      </c>
      <c r="AP59" s="304">
        <v>89396.45835797707</v>
      </c>
      <c r="AQ59" s="303">
        <v>137.16781157019403</v>
      </c>
      <c r="AR59" s="303">
        <v>18.014460077859237</v>
      </c>
      <c r="AS59" s="305">
        <v>119.15335149233478</v>
      </c>
    </row>
    <row r="60" spans="1:45" x14ac:dyDescent="0.35">
      <c r="A60" s="322">
        <v>115</v>
      </c>
      <c r="B60" s="323">
        <v>1</v>
      </c>
      <c r="C60" s="324" t="s">
        <v>647</v>
      </c>
      <c r="D60" s="108">
        <v>5</v>
      </c>
      <c r="E60" s="299">
        <v>1425.8539178203036</v>
      </c>
      <c r="F60" s="299">
        <v>1557.3555031525341</v>
      </c>
      <c r="G60" s="299">
        <v>8879909.1300862692</v>
      </c>
      <c r="H60" s="299">
        <v>5701.915273751425</v>
      </c>
      <c r="I60" s="299">
        <v>1568.7551533433884</v>
      </c>
      <c r="J60" s="299">
        <v>426789665</v>
      </c>
      <c r="K60" s="299">
        <v>272056.26326734945</v>
      </c>
      <c r="L60" s="300">
        <v>0</v>
      </c>
      <c r="M60" s="300">
        <v>0</v>
      </c>
      <c r="N60" s="300">
        <v>0</v>
      </c>
      <c r="O60" s="300">
        <v>0</v>
      </c>
      <c r="P60" s="300">
        <v>0</v>
      </c>
      <c r="Q60" s="300">
        <v>0</v>
      </c>
      <c r="R60" s="300">
        <v>0</v>
      </c>
      <c r="S60" s="300">
        <v>0</v>
      </c>
      <c r="T60" s="300">
        <v>0</v>
      </c>
      <c r="U60" s="356">
        <v>0</v>
      </c>
      <c r="V60" s="304">
        <v>0</v>
      </c>
      <c r="W60" s="299">
        <v>0</v>
      </c>
      <c r="X60" s="299">
        <v>0</v>
      </c>
      <c r="Y60" s="299">
        <v>0</v>
      </c>
      <c r="Z60" s="299">
        <v>0</v>
      </c>
      <c r="AA60" s="356">
        <v>0</v>
      </c>
      <c r="AB60" s="303">
        <v>0</v>
      </c>
      <c r="AC60" s="303">
        <v>0</v>
      </c>
      <c r="AD60" s="304">
        <v>0</v>
      </c>
      <c r="AE60" s="300">
        <v>0</v>
      </c>
      <c r="AF60" s="303">
        <v>-133492</v>
      </c>
      <c r="AG60" s="304">
        <v>133492</v>
      </c>
      <c r="AH60" s="300">
        <v>0</v>
      </c>
      <c r="AI60" s="303">
        <v>0</v>
      </c>
      <c r="AJ60" s="304">
        <v>0</v>
      </c>
      <c r="AK60" s="300">
        <v>0</v>
      </c>
      <c r="AL60" s="303">
        <v>-90053.699516777633</v>
      </c>
      <c r="AM60" s="304">
        <v>90053.699516777633</v>
      </c>
      <c r="AN60" s="300">
        <v>0</v>
      </c>
      <c r="AO60" s="303">
        <v>0</v>
      </c>
      <c r="AP60" s="304">
        <v>0</v>
      </c>
      <c r="AQ60" s="303">
        <v>0</v>
      </c>
      <c r="AR60" s="303">
        <v>0</v>
      </c>
      <c r="AS60" s="305">
        <v>0</v>
      </c>
    </row>
    <row r="61" spans="1:45" x14ac:dyDescent="0.35">
      <c r="A61" s="322">
        <v>116</v>
      </c>
      <c r="B61" s="323">
        <v>1</v>
      </c>
      <c r="C61" s="324" t="s">
        <v>648</v>
      </c>
      <c r="D61" s="108">
        <v>6</v>
      </c>
      <c r="E61" s="299">
        <v>1251.5671806900807</v>
      </c>
      <c r="F61" s="299">
        <v>1377.1501991497619</v>
      </c>
      <c r="G61" s="299">
        <v>12725427.4084405</v>
      </c>
      <c r="H61" s="299">
        <v>9240.4063233604047</v>
      </c>
      <c r="I61" s="299">
        <v>1091.625924766148</v>
      </c>
      <c r="J61" s="299">
        <v>617440015</v>
      </c>
      <c r="K61" s="299">
        <v>565615.01608920668</v>
      </c>
      <c r="L61" s="300">
        <v>0</v>
      </c>
      <c r="M61" s="300">
        <v>0</v>
      </c>
      <c r="N61" s="300">
        <v>0</v>
      </c>
      <c r="O61" s="300">
        <v>0</v>
      </c>
      <c r="P61" s="300">
        <v>0</v>
      </c>
      <c r="Q61" s="300">
        <v>0</v>
      </c>
      <c r="R61" s="300">
        <v>0</v>
      </c>
      <c r="S61" s="300">
        <v>0</v>
      </c>
      <c r="T61" s="300">
        <v>0</v>
      </c>
      <c r="U61" s="356">
        <v>0</v>
      </c>
      <c r="V61" s="304">
        <v>0</v>
      </c>
      <c r="W61" s="299">
        <v>0</v>
      </c>
      <c r="X61" s="299">
        <v>0</v>
      </c>
      <c r="Y61" s="299">
        <v>0</v>
      </c>
      <c r="Z61" s="299">
        <v>0</v>
      </c>
      <c r="AA61" s="356">
        <v>0</v>
      </c>
      <c r="AB61" s="303">
        <v>0</v>
      </c>
      <c r="AC61" s="303">
        <v>0</v>
      </c>
      <c r="AD61" s="304">
        <v>0</v>
      </c>
      <c r="AE61" s="300">
        <v>0</v>
      </c>
      <c r="AF61" s="303">
        <v>-181746</v>
      </c>
      <c r="AG61" s="304">
        <v>181746</v>
      </c>
      <c r="AH61" s="300">
        <v>0</v>
      </c>
      <c r="AI61" s="303">
        <v>0</v>
      </c>
      <c r="AJ61" s="304">
        <v>0</v>
      </c>
      <c r="AK61" s="300">
        <v>0</v>
      </c>
      <c r="AL61" s="303">
        <v>0</v>
      </c>
      <c r="AM61" s="304">
        <v>0</v>
      </c>
      <c r="AN61" s="300">
        <v>0</v>
      </c>
      <c r="AO61" s="303">
        <v>0</v>
      </c>
      <c r="AP61" s="304">
        <v>0</v>
      </c>
      <c r="AQ61" s="303">
        <v>0</v>
      </c>
      <c r="AR61" s="303">
        <v>0</v>
      </c>
      <c r="AS61" s="305">
        <v>0</v>
      </c>
    </row>
    <row r="62" spans="1:45" x14ac:dyDescent="0.35">
      <c r="A62" s="322">
        <v>118</v>
      </c>
      <c r="B62" s="323">
        <v>1</v>
      </c>
      <c r="C62" s="324" t="s">
        <v>649</v>
      </c>
      <c r="D62" s="108">
        <v>6</v>
      </c>
      <c r="E62" s="299">
        <v>332.625</v>
      </c>
      <c r="F62" s="299">
        <v>363.55</v>
      </c>
      <c r="G62" s="299">
        <v>17974726.207961999</v>
      </c>
      <c r="H62" s="299">
        <v>49442.239603801398</v>
      </c>
      <c r="I62" s="299">
        <v>414.66949308755761</v>
      </c>
      <c r="J62" s="299">
        <v>522164375</v>
      </c>
      <c r="K62" s="299">
        <v>1259230.2633889318</v>
      </c>
      <c r="L62" s="300">
        <v>0</v>
      </c>
      <c r="M62" s="300">
        <v>0</v>
      </c>
      <c r="N62" s="300">
        <v>0</v>
      </c>
      <c r="O62" s="300">
        <v>0</v>
      </c>
      <c r="P62" s="300">
        <v>0</v>
      </c>
      <c r="Q62" s="300">
        <v>0</v>
      </c>
      <c r="R62" s="300">
        <v>0</v>
      </c>
      <c r="S62" s="300">
        <v>0</v>
      </c>
      <c r="T62" s="300">
        <v>0</v>
      </c>
      <c r="U62" s="356">
        <v>0</v>
      </c>
      <c r="V62" s="304">
        <v>0</v>
      </c>
      <c r="W62" s="299">
        <v>0</v>
      </c>
      <c r="X62" s="299">
        <v>0</v>
      </c>
      <c r="Y62" s="299">
        <v>0</v>
      </c>
      <c r="Z62" s="299">
        <v>0</v>
      </c>
      <c r="AA62" s="356">
        <v>0</v>
      </c>
      <c r="AB62" s="303">
        <v>0</v>
      </c>
      <c r="AC62" s="303">
        <v>0</v>
      </c>
      <c r="AD62" s="304">
        <v>0</v>
      </c>
      <c r="AE62" s="300">
        <v>0</v>
      </c>
      <c r="AF62" s="303">
        <v>0</v>
      </c>
      <c r="AG62" s="304">
        <v>0</v>
      </c>
      <c r="AH62" s="300">
        <v>0</v>
      </c>
      <c r="AI62" s="303">
        <v>0</v>
      </c>
      <c r="AJ62" s="304">
        <v>0</v>
      </c>
      <c r="AK62" s="300">
        <v>0</v>
      </c>
      <c r="AL62" s="303">
        <v>0</v>
      </c>
      <c r="AM62" s="304">
        <v>0</v>
      </c>
      <c r="AN62" s="300">
        <v>0</v>
      </c>
      <c r="AO62" s="303">
        <v>0</v>
      </c>
      <c r="AP62" s="304">
        <v>0</v>
      </c>
      <c r="AQ62" s="303">
        <v>0</v>
      </c>
      <c r="AR62" s="303">
        <v>0</v>
      </c>
      <c r="AS62" s="305">
        <v>0</v>
      </c>
    </row>
    <row r="63" spans="1:45" x14ac:dyDescent="0.35">
      <c r="A63" s="322">
        <v>129</v>
      </c>
      <c r="B63" s="323">
        <v>1</v>
      </c>
      <c r="C63" s="324" t="s">
        <v>650</v>
      </c>
      <c r="D63" s="108">
        <v>5</v>
      </c>
      <c r="E63" s="299">
        <v>1625.8295830867269</v>
      </c>
      <c r="F63" s="299">
        <v>1794.1954997040721</v>
      </c>
      <c r="G63" s="299">
        <v>9548466.6132360492</v>
      </c>
      <c r="H63" s="299">
        <v>5321.865211907475</v>
      </c>
      <c r="I63" s="299">
        <v>1510.600911391361</v>
      </c>
      <c r="J63" s="299">
        <v>422375185</v>
      </c>
      <c r="K63" s="299">
        <v>279607.3945241865</v>
      </c>
      <c r="L63" s="300">
        <v>0</v>
      </c>
      <c r="M63" s="300">
        <v>0</v>
      </c>
      <c r="N63" s="300">
        <v>0</v>
      </c>
      <c r="O63" s="300">
        <v>0</v>
      </c>
      <c r="P63" s="300">
        <v>0</v>
      </c>
      <c r="Q63" s="300">
        <v>0</v>
      </c>
      <c r="R63" s="300">
        <v>0</v>
      </c>
      <c r="S63" s="300">
        <v>0</v>
      </c>
      <c r="T63" s="300">
        <v>0</v>
      </c>
      <c r="U63" s="356">
        <v>0</v>
      </c>
      <c r="V63" s="304">
        <v>0</v>
      </c>
      <c r="W63" s="299">
        <v>0</v>
      </c>
      <c r="X63" s="299">
        <v>0</v>
      </c>
      <c r="Y63" s="299">
        <v>0</v>
      </c>
      <c r="Z63" s="299">
        <v>0</v>
      </c>
      <c r="AA63" s="356">
        <v>0</v>
      </c>
      <c r="AB63" s="303">
        <v>0</v>
      </c>
      <c r="AC63" s="303">
        <v>0</v>
      </c>
      <c r="AD63" s="304">
        <v>0</v>
      </c>
      <c r="AE63" s="300">
        <v>0</v>
      </c>
      <c r="AF63" s="303">
        <v>-158062</v>
      </c>
      <c r="AG63" s="304">
        <v>158062</v>
      </c>
      <c r="AH63" s="300">
        <v>0</v>
      </c>
      <c r="AI63" s="303">
        <v>-1763</v>
      </c>
      <c r="AJ63" s="304">
        <v>1763</v>
      </c>
      <c r="AK63" s="300">
        <v>0</v>
      </c>
      <c r="AL63" s="303">
        <v>0</v>
      </c>
      <c r="AM63" s="304">
        <v>0</v>
      </c>
      <c r="AN63" s="300">
        <v>0</v>
      </c>
      <c r="AO63" s="303">
        <v>0</v>
      </c>
      <c r="AP63" s="304">
        <v>0</v>
      </c>
      <c r="AQ63" s="303">
        <v>0</v>
      </c>
      <c r="AR63" s="303">
        <v>0</v>
      </c>
      <c r="AS63" s="305">
        <v>0</v>
      </c>
    </row>
    <row r="64" spans="1:45" x14ac:dyDescent="0.35">
      <c r="A64" s="322">
        <v>138</v>
      </c>
      <c r="B64" s="323">
        <v>1</v>
      </c>
      <c r="C64" s="324" t="s">
        <v>651</v>
      </c>
      <c r="D64" s="108">
        <v>4</v>
      </c>
      <c r="E64" s="299">
        <v>2793.3739343187476</v>
      </c>
      <c r="F64" s="299">
        <v>3062.2220023646159</v>
      </c>
      <c r="G64" s="299">
        <v>24123158.136857498</v>
      </c>
      <c r="H64" s="299">
        <v>7877.6646886574017</v>
      </c>
      <c r="I64" s="299">
        <v>3430.4</v>
      </c>
      <c r="J64" s="299">
        <v>2049860400</v>
      </c>
      <c r="K64" s="299">
        <v>597557.25279850746</v>
      </c>
      <c r="L64" s="300">
        <v>0</v>
      </c>
      <c r="M64" s="300">
        <v>0</v>
      </c>
      <c r="N64" s="300">
        <v>0</v>
      </c>
      <c r="O64" s="300">
        <v>0</v>
      </c>
      <c r="P64" s="300">
        <v>0</v>
      </c>
      <c r="Q64" s="300">
        <v>0</v>
      </c>
      <c r="R64" s="300">
        <v>0</v>
      </c>
      <c r="S64" s="300">
        <v>0</v>
      </c>
      <c r="T64" s="300">
        <v>0</v>
      </c>
      <c r="U64" s="356">
        <v>0</v>
      </c>
      <c r="V64" s="304">
        <v>0</v>
      </c>
      <c r="W64" s="299">
        <v>0</v>
      </c>
      <c r="X64" s="299">
        <v>0</v>
      </c>
      <c r="Y64" s="299">
        <v>0</v>
      </c>
      <c r="Z64" s="299">
        <v>0</v>
      </c>
      <c r="AA64" s="356">
        <v>0</v>
      </c>
      <c r="AB64" s="303">
        <v>0</v>
      </c>
      <c r="AC64" s="303">
        <v>0</v>
      </c>
      <c r="AD64" s="304">
        <v>0</v>
      </c>
      <c r="AE64" s="300">
        <v>0</v>
      </c>
      <c r="AF64" s="303">
        <v>-353627</v>
      </c>
      <c r="AG64" s="304">
        <v>353627</v>
      </c>
      <c r="AH64" s="300">
        <v>0</v>
      </c>
      <c r="AI64" s="303">
        <v>0</v>
      </c>
      <c r="AJ64" s="304">
        <v>0</v>
      </c>
      <c r="AK64" s="300">
        <v>0</v>
      </c>
      <c r="AL64" s="303">
        <v>-53939.888051431604</v>
      </c>
      <c r="AM64" s="304">
        <v>53939.888051431604</v>
      </c>
      <c r="AN64" s="300">
        <v>0</v>
      </c>
      <c r="AO64" s="303">
        <v>0</v>
      </c>
      <c r="AP64" s="304">
        <v>0</v>
      </c>
      <c r="AQ64" s="303">
        <v>0</v>
      </c>
      <c r="AR64" s="303">
        <v>0</v>
      </c>
      <c r="AS64" s="305">
        <v>0</v>
      </c>
    </row>
    <row r="65" spans="1:45" x14ac:dyDescent="0.35">
      <c r="A65" s="322">
        <v>139</v>
      </c>
      <c r="B65" s="323">
        <v>1</v>
      </c>
      <c r="C65" s="324" t="s">
        <v>652</v>
      </c>
      <c r="D65" s="108">
        <v>6</v>
      </c>
      <c r="E65" s="299">
        <v>863.53658536585363</v>
      </c>
      <c r="F65" s="299">
        <v>946.73658536585367</v>
      </c>
      <c r="G65" s="299">
        <v>6826257.0359068103</v>
      </c>
      <c r="H65" s="299">
        <v>7210.302360153215</v>
      </c>
      <c r="I65" s="299">
        <v>972.29487494693763</v>
      </c>
      <c r="J65" s="299">
        <v>536538000</v>
      </c>
      <c r="K65" s="299">
        <v>551826.41997293383</v>
      </c>
      <c r="L65" s="300">
        <v>0</v>
      </c>
      <c r="M65" s="300">
        <v>0</v>
      </c>
      <c r="N65" s="300">
        <v>0</v>
      </c>
      <c r="O65" s="300">
        <v>0</v>
      </c>
      <c r="P65" s="300">
        <v>0</v>
      </c>
      <c r="Q65" s="300">
        <v>0</v>
      </c>
      <c r="R65" s="300">
        <v>0</v>
      </c>
      <c r="S65" s="300">
        <v>0</v>
      </c>
      <c r="T65" s="300">
        <v>0</v>
      </c>
      <c r="U65" s="356">
        <v>0</v>
      </c>
      <c r="V65" s="304">
        <v>0</v>
      </c>
      <c r="W65" s="299">
        <v>0</v>
      </c>
      <c r="X65" s="299">
        <v>0</v>
      </c>
      <c r="Y65" s="299">
        <v>0</v>
      </c>
      <c r="Z65" s="299">
        <v>0</v>
      </c>
      <c r="AA65" s="356">
        <v>0</v>
      </c>
      <c r="AB65" s="303">
        <v>0</v>
      </c>
      <c r="AC65" s="303">
        <v>0</v>
      </c>
      <c r="AD65" s="304">
        <v>0</v>
      </c>
      <c r="AE65" s="300">
        <v>0</v>
      </c>
      <c r="AF65" s="303">
        <v>-131684</v>
      </c>
      <c r="AG65" s="304">
        <v>131684</v>
      </c>
      <c r="AH65" s="300">
        <v>0</v>
      </c>
      <c r="AI65" s="303">
        <v>-21689</v>
      </c>
      <c r="AJ65" s="304">
        <v>21689</v>
      </c>
      <c r="AK65" s="300">
        <v>0</v>
      </c>
      <c r="AL65" s="303">
        <v>-72148.735684769665</v>
      </c>
      <c r="AM65" s="304">
        <v>72148.735684769665</v>
      </c>
      <c r="AN65" s="300">
        <v>0</v>
      </c>
      <c r="AO65" s="303">
        <v>0</v>
      </c>
      <c r="AP65" s="304">
        <v>0</v>
      </c>
      <c r="AQ65" s="303">
        <v>0</v>
      </c>
      <c r="AR65" s="303">
        <v>0</v>
      </c>
      <c r="AS65" s="305">
        <v>0</v>
      </c>
    </row>
    <row r="66" spans="1:45" x14ac:dyDescent="0.35">
      <c r="A66" s="322">
        <v>146</v>
      </c>
      <c r="B66" s="323">
        <v>1</v>
      </c>
      <c r="C66" s="324" t="s">
        <v>653</v>
      </c>
      <c r="D66" s="108">
        <v>6</v>
      </c>
      <c r="E66" s="299">
        <v>889.05235189880716</v>
      </c>
      <c r="F66" s="299">
        <v>969.25876577537031</v>
      </c>
      <c r="G66" s="299">
        <v>9845597.3391120303</v>
      </c>
      <c r="H66" s="299">
        <v>10157.862571648682</v>
      </c>
      <c r="I66" s="299">
        <v>930.72871434487195</v>
      </c>
      <c r="J66" s="299">
        <v>390814300</v>
      </c>
      <c r="K66" s="299">
        <v>419901.41055773612</v>
      </c>
      <c r="L66" s="300">
        <v>0</v>
      </c>
      <c r="M66" s="300">
        <v>0</v>
      </c>
      <c r="N66" s="300">
        <v>0</v>
      </c>
      <c r="O66" s="300">
        <v>0</v>
      </c>
      <c r="P66" s="300">
        <v>0</v>
      </c>
      <c r="Q66" s="300">
        <v>0</v>
      </c>
      <c r="R66" s="300">
        <v>0</v>
      </c>
      <c r="S66" s="300">
        <v>0</v>
      </c>
      <c r="T66" s="300">
        <v>0</v>
      </c>
      <c r="U66" s="356">
        <v>0</v>
      </c>
      <c r="V66" s="304">
        <v>0</v>
      </c>
      <c r="W66" s="299">
        <v>0</v>
      </c>
      <c r="X66" s="299">
        <v>0</v>
      </c>
      <c r="Y66" s="299">
        <v>0</v>
      </c>
      <c r="Z66" s="299">
        <v>0</v>
      </c>
      <c r="AA66" s="356">
        <v>0</v>
      </c>
      <c r="AB66" s="303">
        <v>0</v>
      </c>
      <c r="AC66" s="303">
        <v>0</v>
      </c>
      <c r="AD66" s="304">
        <v>0</v>
      </c>
      <c r="AE66" s="300">
        <v>0</v>
      </c>
      <c r="AF66" s="303">
        <v>-128232</v>
      </c>
      <c r="AG66" s="304">
        <v>128232</v>
      </c>
      <c r="AH66" s="300">
        <v>0</v>
      </c>
      <c r="AI66" s="303">
        <v>-2301</v>
      </c>
      <c r="AJ66" s="304">
        <v>2301</v>
      </c>
      <c r="AK66" s="300">
        <v>0</v>
      </c>
      <c r="AL66" s="303">
        <v>0</v>
      </c>
      <c r="AM66" s="304">
        <v>0</v>
      </c>
      <c r="AN66" s="300">
        <v>0</v>
      </c>
      <c r="AO66" s="303">
        <v>0</v>
      </c>
      <c r="AP66" s="304">
        <v>0</v>
      </c>
      <c r="AQ66" s="303">
        <v>0</v>
      </c>
      <c r="AR66" s="303">
        <v>0</v>
      </c>
      <c r="AS66" s="305">
        <v>0</v>
      </c>
    </row>
    <row r="67" spans="1:45" x14ac:dyDescent="0.35">
      <c r="A67" s="322">
        <v>150</v>
      </c>
      <c r="B67" s="323">
        <v>1</v>
      </c>
      <c r="C67" s="324" t="s">
        <v>654</v>
      </c>
      <c r="D67" s="108">
        <v>6</v>
      </c>
      <c r="E67" s="299">
        <v>1004.0583079268292</v>
      </c>
      <c r="F67" s="299">
        <v>1095.4699695121951</v>
      </c>
      <c r="G67" s="299">
        <v>6670160.2155593801</v>
      </c>
      <c r="H67" s="299">
        <v>6088.857203935544</v>
      </c>
      <c r="I67" s="299">
        <v>1002.0000000000001</v>
      </c>
      <c r="J67" s="299">
        <v>411061000</v>
      </c>
      <c r="K67" s="299">
        <v>410240.51896207582</v>
      </c>
      <c r="L67" s="300">
        <v>0</v>
      </c>
      <c r="M67" s="300">
        <v>0</v>
      </c>
      <c r="N67" s="300">
        <v>0</v>
      </c>
      <c r="O67" s="300">
        <v>0</v>
      </c>
      <c r="P67" s="300">
        <v>0</v>
      </c>
      <c r="Q67" s="300">
        <v>0</v>
      </c>
      <c r="R67" s="300">
        <v>0</v>
      </c>
      <c r="S67" s="300">
        <v>0</v>
      </c>
      <c r="T67" s="300">
        <v>0</v>
      </c>
      <c r="U67" s="356">
        <v>0</v>
      </c>
      <c r="V67" s="304">
        <v>0</v>
      </c>
      <c r="W67" s="299">
        <v>0</v>
      </c>
      <c r="X67" s="299">
        <v>0</v>
      </c>
      <c r="Y67" s="299">
        <v>0</v>
      </c>
      <c r="Z67" s="299">
        <v>0</v>
      </c>
      <c r="AA67" s="356">
        <v>0</v>
      </c>
      <c r="AB67" s="303">
        <v>0</v>
      </c>
      <c r="AC67" s="303">
        <v>0</v>
      </c>
      <c r="AD67" s="304">
        <v>0</v>
      </c>
      <c r="AE67" s="300">
        <v>0</v>
      </c>
      <c r="AF67" s="303">
        <v>-141595</v>
      </c>
      <c r="AG67" s="304">
        <v>141595</v>
      </c>
      <c r="AH67" s="300">
        <v>0</v>
      </c>
      <c r="AI67" s="303">
        <v>0</v>
      </c>
      <c r="AJ67" s="304">
        <v>0</v>
      </c>
      <c r="AK67" s="300">
        <v>0</v>
      </c>
      <c r="AL67" s="303">
        <v>-10699.959960480706</v>
      </c>
      <c r="AM67" s="304">
        <v>10699.959960480706</v>
      </c>
      <c r="AN67" s="300">
        <v>0</v>
      </c>
      <c r="AO67" s="303">
        <v>0</v>
      </c>
      <c r="AP67" s="304">
        <v>0</v>
      </c>
      <c r="AQ67" s="303">
        <v>0</v>
      </c>
      <c r="AR67" s="303">
        <v>0</v>
      </c>
      <c r="AS67" s="305">
        <v>0</v>
      </c>
    </row>
    <row r="68" spans="1:45" x14ac:dyDescent="0.35">
      <c r="A68" s="322">
        <v>152</v>
      </c>
      <c r="B68" s="323">
        <v>1</v>
      </c>
      <c r="C68" s="324" t="s">
        <v>655</v>
      </c>
      <c r="D68" s="108">
        <v>4</v>
      </c>
      <c r="E68" s="299">
        <v>7541.6295047473413</v>
      </c>
      <c r="F68" s="299">
        <v>8239.0393720177854</v>
      </c>
      <c r="G68" s="299">
        <v>47041856.437332399</v>
      </c>
      <c r="H68" s="299">
        <v>5709.6287944806354</v>
      </c>
      <c r="I68" s="299">
        <v>7736.7100187110009</v>
      </c>
      <c r="J68" s="299">
        <v>3675986100</v>
      </c>
      <c r="K68" s="299">
        <v>475135.56681195728</v>
      </c>
      <c r="L68" s="300">
        <v>0</v>
      </c>
      <c r="M68" s="300">
        <v>0</v>
      </c>
      <c r="N68" s="300">
        <v>0</v>
      </c>
      <c r="O68" s="300">
        <v>0</v>
      </c>
      <c r="P68" s="300">
        <v>0</v>
      </c>
      <c r="Q68" s="300">
        <v>0</v>
      </c>
      <c r="R68" s="300">
        <v>0</v>
      </c>
      <c r="S68" s="300">
        <v>0</v>
      </c>
      <c r="T68" s="300">
        <v>0</v>
      </c>
      <c r="U68" s="356">
        <v>0</v>
      </c>
      <c r="V68" s="304">
        <v>0</v>
      </c>
      <c r="W68" s="299">
        <v>0</v>
      </c>
      <c r="X68" s="299">
        <v>0</v>
      </c>
      <c r="Y68" s="299">
        <v>0</v>
      </c>
      <c r="Z68" s="299">
        <v>0</v>
      </c>
      <c r="AA68" s="356">
        <v>0</v>
      </c>
      <c r="AB68" s="303">
        <v>0</v>
      </c>
      <c r="AC68" s="303">
        <v>0</v>
      </c>
      <c r="AD68" s="304">
        <v>0</v>
      </c>
      <c r="AE68" s="300">
        <v>0</v>
      </c>
      <c r="AF68" s="303">
        <v>-1233397</v>
      </c>
      <c r="AG68" s="304">
        <v>1233397</v>
      </c>
      <c r="AH68" s="300">
        <v>0</v>
      </c>
      <c r="AI68" s="303">
        <v>-19629</v>
      </c>
      <c r="AJ68" s="304">
        <v>19629</v>
      </c>
      <c r="AK68" s="300">
        <v>0</v>
      </c>
      <c r="AL68" s="303">
        <v>-1184897.4365270652</v>
      </c>
      <c r="AM68" s="304">
        <v>1184897.4365270652</v>
      </c>
      <c r="AN68" s="300">
        <v>0</v>
      </c>
      <c r="AO68" s="303">
        <v>0</v>
      </c>
      <c r="AP68" s="304">
        <v>0</v>
      </c>
      <c r="AQ68" s="303">
        <v>0</v>
      </c>
      <c r="AR68" s="303">
        <v>0</v>
      </c>
      <c r="AS68" s="305">
        <v>0</v>
      </c>
    </row>
    <row r="69" spans="1:45" x14ac:dyDescent="0.35">
      <c r="A69" s="322">
        <v>162</v>
      </c>
      <c r="B69" s="323">
        <v>1</v>
      </c>
      <c r="C69" s="324" t="s">
        <v>656</v>
      </c>
      <c r="D69" s="108">
        <v>6</v>
      </c>
      <c r="E69" s="299">
        <v>969.16427681241987</v>
      </c>
      <c r="F69" s="299">
        <v>1062.0466297535963</v>
      </c>
      <c r="G69" s="299">
        <v>6162242.0569511196</v>
      </c>
      <c r="H69" s="299">
        <v>5802.2330510862894</v>
      </c>
      <c r="I69" s="299">
        <v>989.18062877400121</v>
      </c>
      <c r="J69" s="299">
        <v>344657600</v>
      </c>
      <c r="K69" s="299">
        <v>348427.3650073107</v>
      </c>
      <c r="L69" s="300">
        <v>0</v>
      </c>
      <c r="M69" s="300">
        <v>0</v>
      </c>
      <c r="N69" s="300">
        <v>0</v>
      </c>
      <c r="O69" s="300">
        <v>0</v>
      </c>
      <c r="P69" s="300">
        <v>0</v>
      </c>
      <c r="Q69" s="300">
        <v>0</v>
      </c>
      <c r="R69" s="300">
        <v>0</v>
      </c>
      <c r="S69" s="300">
        <v>0</v>
      </c>
      <c r="T69" s="300">
        <v>0</v>
      </c>
      <c r="U69" s="356">
        <v>0</v>
      </c>
      <c r="V69" s="304">
        <v>0</v>
      </c>
      <c r="W69" s="299">
        <v>0</v>
      </c>
      <c r="X69" s="299">
        <v>0</v>
      </c>
      <c r="Y69" s="299">
        <v>0</v>
      </c>
      <c r="Z69" s="299">
        <v>0</v>
      </c>
      <c r="AA69" s="356">
        <v>0</v>
      </c>
      <c r="AB69" s="303">
        <v>0</v>
      </c>
      <c r="AC69" s="303">
        <v>0</v>
      </c>
      <c r="AD69" s="304">
        <v>0</v>
      </c>
      <c r="AE69" s="300">
        <v>0</v>
      </c>
      <c r="AF69" s="303">
        <v>-116590</v>
      </c>
      <c r="AG69" s="304">
        <v>116590</v>
      </c>
      <c r="AH69" s="300">
        <v>0</v>
      </c>
      <c r="AI69" s="303">
        <v>0</v>
      </c>
      <c r="AJ69" s="304">
        <v>0</v>
      </c>
      <c r="AK69" s="300">
        <v>0</v>
      </c>
      <c r="AL69" s="303">
        <v>0</v>
      </c>
      <c r="AM69" s="304">
        <v>0</v>
      </c>
      <c r="AN69" s="300">
        <v>0</v>
      </c>
      <c r="AO69" s="303">
        <v>0</v>
      </c>
      <c r="AP69" s="304">
        <v>0</v>
      </c>
      <c r="AQ69" s="303">
        <v>0</v>
      </c>
      <c r="AR69" s="303">
        <v>0</v>
      </c>
      <c r="AS69" s="305">
        <v>0</v>
      </c>
    </row>
    <row r="70" spans="1:45" x14ac:dyDescent="0.35">
      <c r="A70" s="322">
        <v>166</v>
      </c>
      <c r="B70" s="323">
        <v>1</v>
      </c>
      <c r="C70" s="324" t="s">
        <v>657</v>
      </c>
      <c r="D70" s="108">
        <v>6</v>
      </c>
      <c r="E70" s="299">
        <v>466.40374015549418</v>
      </c>
      <c r="F70" s="299">
        <v>517.37978822511434</v>
      </c>
      <c r="G70" s="299">
        <v>19084200.4498473</v>
      </c>
      <c r="H70" s="299">
        <v>36886.250456973161</v>
      </c>
      <c r="I70" s="299">
        <v>668.68989339211009</v>
      </c>
      <c r="J70" s="299">
        <v>859751639</v>
      </c>
      <c r="K70" s="299">
        <v>1285725.4872489213</v>
      </c>
      <c r="L70" s="300">
        <v>139770.80072193412</v>
      </c>
      <c r="M70" s="300">
        <v>0</v>
      </c>
      <c r="N70" s="300">
        <v>1036.9348500000051</v>
      </c>
      <c r="O70" s="300">
        <v>0</v>
      </c>
      <c r="P70" s="300">
        <v>0</v>
      </c>
      <c r="Q70" s="300">
        <v>0</v>
      </c>
      <c r="R70" s="300">
        <v>4152.5956785616327</v>
      </c>
      <c r="S70" s="300">
        <v>806.84632268769894</v>
      </c>
      <c r="T70" s="300">
        <v>259.52173410768859</v>
      </c>
      <c r="U70" s="356">
        <v>146026.69930729116</v>
      </c>
      <c r="V70" s="304">
        <v>26266.75</v>
      </c>
      <c r="W70" s="299">
        <v>444.40065000000322</v>
      </c>
      <c r="X70" s="299">
        <v>504</v>
      </c>
      <c r="Y70" s="299">
        <v>5320</v>
      </c>
      <c r="Z70" s="299">
        <v>2964.9272661827108</v>
      </c>
      <c r="AA70" s="356">
        <v>35500.077916182716</v>
      </c>
      <c r="AB70" s="303">
        <v>181526.77722347388</v>
      </c>
      <c r="AC70" s="303">
        <v>35500.077916182716</v>
      </c>
      <c r="AD70" s="304">
        <v>146026.69930729116</v>
      </c>
      <c r="AE70" s="300">
        <v>0</v>
      </c>
      <c r="AF70" s="303">
        <v>0</v>
      </c>
      <c r="AG70" s="304">
        <v>0</v>
      </c>
      <c r="AH70" s="300">
        <v>0</v>
      </c>
      <c r="AI70" s="303">
        <v>0</v>
      </c>
      <c r="AJ70" s="304">
        <v>0</v>
      </c>
      <c r="AK70" s="300">
        <v>0</v>
      </c>
      <c r="AL70" s="303">
        <v>0</v>
      </c>
      <c r="AM70" s="304">
        <v>0</v>
      </c>
      <c r="AN70" s="300">
        <v>181526.77722347388</v>
      </c>
      <c r="AO70" s="303">
        <v>35500.077916182716</v>
      </c>
      <c r="AP70" s="304">
        <v>146026.69930729116</v>
      </c>
      <c r="AQ70" s="303">
        <v>389.20523485286532</v>
      </c>
      <c r="AR70" s="303">
        <v>76.11447949441262</v>
      </c>
      <c r="AS70" s="305">
        <v>313.09075535845267</v>
      </c>
    </row>
    <row r="71" spans="1:45" x14ac:dyDescent="0.35">
      <c r="A71" s="322">
        <v>173</v>
      </c>
      <c r="B71" s="323">
        <v>1</v>
      </c>
      <c r="C71" s="324" t="s">
        <v>658</v>
      </c>
      <c r="D71" s="108">
        <v>6</v>
      </c>
      <c r="E71" s="299">
        <v>473</v>
      </c>
      <c r="F71" s="299">
        <v>517.6</v>
      </c>
      <c r="G71" s="299">
        <v>7721746.6909238696</v>
      </c>
      <c r="H71" s="299">
        <v>14918.366868090938</v>
      </c>
      <c r="I71" s="299">
        <v>492.8</v>
      </c>
      <c r="J71" s="299">
        <v>163326900</v>
      </c>
      <c r="K71" s="299">
        <v>331426.33928571426</v>
      </c>
      <c r="L71" s="300">
        <v>0</v>
      </c>
      <c r="M71" s="300">
        <v>0</v>
      </c>
      <c r="N71" s="300">
        <v>0</v>
      </c>
      <c r="O71" s="300">
        <v>0</v>
      </c>
      <c r="P71" s="300">
        <v>0</v>
      </c>
      <c r="Q71" s="300">
        <v>0</v>
      </c>
      <c r="R71" s="300">
        <v>0</v>
      </c>
      <c r="S71" s="300">
        <v>0</v>
      </c>
      <c r="T71" s="300">
        <v>0</v>
      </c>
      <c r="U71" s="356">
        <v>0</v>
      </c>
      <c r="V71" s="304">
        <v>0</v>
      </c>
      <c r="W71" s="299">
        <v>0</v>
      </c>
      <c r="X71" s="299">
        <v>0</v>
      </c>
      <c r="Y71" s="299">
        <v>0</v>
      </c>
      <c r="Z71" s="299">
        <v>0</v>
      </c>
      <c r="AA71" s="356">
        <v>0</v>
      </c>
      <c r="AB71" s="303">
        <v>0</v>
      </c>
      <c r="AC71" s="303">
        <v>0</v>
      </c>
      <c r="AD71" s="304">
        <v>0</v>
      </c>
      <c r="AE71" s="300">
        <v>0</v>
      </c>
      <c r="AF71" s="303">
        <v>-54050</v>
      </c>
      <c r="AG71" s="304">
        <v>54050</v>
      </c>
      <c r="AH71" s="300">
        <v>0</v>
      </c>
      <c r="AI71" s="303">
        <v>-157903</v>
      </c>
      <c r="AJ71" s="304">
        <v>157903</v>
      </c>
      <c r="AK71" s="300">
        <v>0</v>
      </c>
      <c r="AL71" s="303">
        <v>0</v>
      </c>
      <c r="AM71" s="304">
        <v>0</v>
      </c>
      <c r="AN71" s="300">
        <v>0</v>
      </c>
      <c r="AO71" s="303">
        <v>0</v>
      </c>
      <c r="AP71" s="304">
        <v>0</v>
      </c>
      <c r="AQ71" s="303">
        <v>0</v>
      </c>
      <c r="AR71" s="303">
        <v>0</v>
      </c>
      <c r="AS71" s="305">
        <v>0</v>
      </c>
    </row>
    <row r="72" spans="1:45" x14ac:dyDescent="0.35">
      <c r="A72" s="322">
        <v>177</v>
      </c>
      <c r="B72" s="323">
        <v>1</v>
      </c>
      <c r="C72" s="324" t="s">
        <v>659</v>
      </c>
      <c r="D72" s="108">
        <v>6</v>
      </c>
      <c r="E72" s="299">
        <v>1156</v>
      </c>
      <c r="F72" s="299">
        <v>1258.4000000000001</v>
      </c>
      <c r="G72" s="299">
        <v>10842099.8351725</v>
      </c>
      <c r="H72" s="299">
        <v>8615.781814345597</v>
      </c>
      <c r="I72" s="299">
        <v>1122.4000000000001</v>
      </c>
      <c r="J72" s="299">
        <v>469140300</v>
      </c>
      <c r="K72" s="299">
        <v>417979.59729151812</v>
      </c>
      <c r="L72" s="300">
        <v>0</v>
      </c>
      <c r="M72" s="300">
        <v>0</v>
      </c>
      <c r="N72" s="300">
        <v>0</v>
      </c>
      <c r="O72" s="300">
        <v>0</v>
      </c>
      <c r="P72" s="300">
        <v>0</v>
      </c>
      <c r="Q72" s="300">
        <v>0</v>
      </c>
      <c r="R72" s="300">
        <v>0</v>
      </c>
      <c r="S72" s="300">
        <v>0</v>
      </c>
      <c r="T72" s="300">
        <v>0</v>
      </c>
      <c r="U72" s="356">
        <v>0</v>
      </c>
      <c r="V72" s="304">
        <v>0</v>
      </c>
      <c r="W72" s="299">
        <v>0</v>
      </c>
      <c r="X72" s="299">
        <v>0</v>
      </c>
      <c r="Y72" s="299">
        <v>0</v>
      </c>
      <c r="Z72" s="299">
        <v>0</v>
      </c>
      <c r="AA72" s="356">
        <v>0</v>
      </c>
      <c r="AB72" s="303">
        <v>0</v>
      </c>
      <c r="AC72" s="303">
        <v>0</v>
      </c>
      <c r="AD72" s="304">
        <v>0</v>
      </c>
      <c r="AE72" s="300">
        <v>0</v>
      </c>
      <c r="AF72" s="303">
        <v>-165722</v>
      </c>
      <c r="AG72" s="304">
        <v>165722</v>
      </c>
      <c r="AH72" s="300">
        <v>0</v>
      </c>
      <c r="AI72" s="303">
        <v>-57831</v>
      </c>
      <c r="AJ72" s="304">
        <v>57831</v>
      </c>
      <c r="AK72" s="300">
        <v>0</v>
      </c>
      <c r="AL72" s="303">
        <v>-42433.212219288107</v>
      </c>
      <c r="AM72" s="304">
        <v>42433.212219288107</v>
      </c>
      <c r="AN72" s="300">
        <v>0</v>
      </c>
      <c r="AO72" s="303">
        <v>0</v>
      </c>
      <c r="AP72" s="304">
        <v>0</v>
      </c>
      <c r="AQ72" s="303">
        <v>0</v>
      </c>
      <c r="AR72" s="303">
        <v>0</v>
      </c>
      <c r="AS72" s="305">
        <v>0</v>
      </c>
    </row>
    <row r="73" spans="1:45" x14ac:dyDescent="0.35">
      <c r="A73" s="322">
        <v>181</v>
      </c>
      <c r="B73" s="323">
        <v>1</v>
      </c>
      <c r="C73" s="324" t="s">
        <v>660</v>
      </c>
      <c r="D73" s="108">
        <v>4</v>
      </c>
      <c r="E73" s="299">
        <v>6096.0758980537275</v>
      </c>
      <c r="F73" s="299">
        <v>6689.1623263632291</v>
      </c>
      <c r="G73" s="299">
        <v>69959982.177376106</v>
      </c>
      <c r="H73" s="299">
        <v>10458.706002940136</v>
      </c>
      <c r="I73" s="299">
        <v>7267</v>
      </c>
      <c r="J73" s="299">
        <v>4400211688</v>
      </c>
      <c r="K73" s="299">
        <v>605505.94303013629</v>
      </c>
      <c r="L73" s="300">
        <v>168003.67543524818</v>
      </c>
      <c r="M73" s="300">
        <v>0</v>
      </c>
      <c r="N73" s="300">
        <v>0</v>
      </c>
      <c r="O73" s="300">
        <v>0</v>
      </c>
      <c r="P73" s="300">
        <v>1181.0617538014776</v>
      </c>
      <c r="Q73" s="300">
        <v>0</v>
      </c>
      <c r="R73" s="300">
        <v>4948.6445655270991</v>
      </c>
      <c r="S73" s="300">
        <v>1020.0842793980192</v>
      </c>
      <c r="T73" s="300">
        <v>328.10962097900631</v>
      </c>
      <c r="U73" s="356">
        <v>175481.57565495378</v>
      </c>
      <c r="V73" s="304">
        <v>14289</v>
      </c>
      <c r="W73" s="299">
        <v>0</v>
      </c>
      <c r="X73" s="299">
        <v>637.19999999999993</v>
      </c>
      <c r="Y73" s="299">
        <v>5544.9382461989298</v>
      </c>
      <c r="Z73" s="299">
        <v>3533.3011780375073</v>
      </c>
      <c r="AA73" s="356">
        <v>24004.439424236436</v>
      </c>
      <c r="AB73" s="303">
        <v>199486.0150791902</v>
      </c>
      <c r="AC73" s="303">
        <v>24004.439424236436</v>
      </c>
      <c r="AD73" s="304">
        <v>175481.57565495378</v>
      </c>
      <c r="AE73" s="300">
        <v>0</v>
      </c>
      <c r="AF73" s="303">
        <v>-745016</v>
      </c>
      <c r="AG73" s="304">
        <v>745016</v>
      </c>
      <c r="AH73" s="300">
        <v>0</v>
      </c>
      <c r="AI73" s="303">
        <v>0</v>
      </c>
      <c r="AJ73" s="304">
        <v>0</v>
      </c>
      <c r="AK73" s="300">
        <v>0</v>
      </c>
      <c r="AL73" s="303">
        <v>0</v>
      </c>
      <c r="AM73" s="304">
        <v>0</v>
      </c>
      <c r="AN73" s="300">
        <v>199486.0150791902</v>
      </c>
      <c r="AO73" s="303">
        <v>24004.439424236436</v>
      </c>
      <c r="AP73" s="304">
        <v>175481.57565495378</v>
      </c>
      <c r="AQ73" s="303">
        <v>32.72367641335952</v>
      </c>
      <c r="AR73" s="303">
        <v>3.9376870999752889</v>
      </c>
      <c r="AS73" s="305">
        <v>28.785989313384231</v>
      </c>
    </row>
    <row r="74" spans="1:45" x14ac:dyDescent="0.35">
      <c r="A74" s="322">
        <v>182</v>
      </c>
      <c r="B74" s="323">
        <v>1</v>
      </c>
      <c r="C74" s="324" t="s">
        <v>661</v>
      </c>
      <c r="D74" s="108">
        <v>5</v>
      </c>
      <c r="E74" s="299">
        <v>1005.7549663373851</v>
      </c>
      <c r="F74" s="299">
        <v>1103.8773539081578</v>
      </c>
      <c r="G74" s="299">
        <v>25346375.645792998</v>
      </c>
      <c r="H74" s="299">
        <v>22961.224411441097</v>
      </c>
      <c r="I74" s="299">
        <v>1285.5999999999999</v>
      </c>
      <c r="J74" s="299">
        <v>1126257648</v>
      </c>
      <c r="K74" s="299">
        <v>876056.04231487249</v>
      </c>
      <c r="L74" s="300">
        <v>0</v>
      </c>
      <c r="M74" s="300">
        <v>0</v>
      </c>
      <c r="N74" s="300">
        <v>0</v>
      </c>
      <c r="O74" s="300">
        <v>0</v>
      </c>
      <c r="P74" s="300">
        <v>0</v>
      </c>
      <c r="Q74" s="300">
        <v>0</v>
      </c>
      <c r="R74" s="300">
        <v>0</v>
      </c>
      <c r="S74" s="300">
        <v>0</v>
      </c>
      <c r="T74" s="300">
        <v>0</v>
      </c>
      <c r="U74" s="356">
        <v>0</v>
      </c>
      <c r="V74" s="304">
        <v>0</v>
      </c>
      <c r="W74" s="299">
        <v>0</v>
      </c>
      <c r="X74" s="299">
        <v>0</v>
      </c>
      <c r="Y74" s="299">
        <v>0</v>
      </c>
      <c r="Z74" s="299">
        <v>0</v>
      </c>
      <c r="AA74" s="356">
        <v>0</v>
      </c>
      <c r="AB74" s="303">
        <v>0</v>
      </c>
      <c r="AC74" s="303">
        <v>0</v>
      </c>
      <c r="AD74" s="304">
        <v>0</v>
      </c>
      <c r="AE74" s="300">
        <v>0</v>
      </c>
      <c r="AF74" s="303">
        <v>1484</v>
      </c>
      <c r="AG74" s="304">
        <v>-1484</v>
      </c>
      <c r="AH74" s="300">
        <v>0</v>
      </c>
      <c r="AI74" s="303">
        <v>0</v>
      </c>
      <c r="AJ74" s="304">
        <v>0</v>
      </c>
      <c r="AK74" s="300">
        <v>0</v>
      </c>
      <c r="AL74" s="303">
        <v>0</v>
      </c>
      <c r="AM74" s="304">
        <v>0</v>
      </c>
      <c r="AN74" s="300">
        <v>0</v>
      </c>
      <c r="AO74" s="303">
        <v>0</v>
      </c>
      <c r="AP74" s="304">
        <v>0</v>
      </c>
      <c r="AQ74" s="303">
        <v>0</v>
      </c>
      <c r="AR74" s="303">
        <v>0</v>
      </c>
      <c r="AS74" s="305">
        <v>0</v>
      </c>
    </row>
    <row r="75" spans="1:45" x14ac:dyDescent="0.35">
      <c r="A75" s="322">
        <v>186</v>
      </c>
      <c r="B75" s="323">
        <v>1</v>
      </c>
      <c r="C75" s="324" t="s">
        <v>662</v>
      </c>
      <c r="D75" s="108">
        <v>5</v>
      </c>
      <c r="E75" s="299">
        <v>1837.3521613481259</v>
      </c>
      <c r="F75" s="299">
        <v>2033.6027806210236</v>
      </c>
      <c r="G75" s="299">
        <v>40102023.418092698</v>
      </c>
      <c r="H75" s="299">
        <v>19719.693442711708</v>
      </c>
      <c r="I75" s="299">
        <v>1720.4</v>
      </c>
      <c r="J75" s="299">
        <v>1556374891</v>
      </c>
      <c r="K75" s="299">
        <v>904658.73692164605</v>
      </c>
      <c r="L75" s="300">
        <v>0</v>
      </c>
      <c r="M75" s="300">
        <v>0</v>
      </c>
      <c r="N75" s="300">
        <v>0</v>
      </c>
      <c r="O75" s="300">
        <v>0</v>
      </c>
      <c r="P75" s="300">
        <v>0</v>
      </c>
      <c r="Q75" s="300">
        <v>0</v>
      </c>
      <c r="R75" s="300">
        <v>0</v>
      </c>
      <c r="S75" s="300">
        <v>0</v>
      </c>
      <c r="T75" s="300">
        <v>0</v>
      </c>
      <c r="U75" s="356">
        <v>0</v>
      </c>
      <c r="V75" s="304">
        <v>0</v>
      </c>
      <c r="W75" s="299">
        <v>0</v>
      </c>
      <c r="X75" s="299">
        <v>0</v>
      </c>
      <c r="Y75" s="299">
        <v>0</v>
      </c>
      <c r="Z75" s="299">
        <v>0</v>
      </c>
      <c r="AA75" s="356">
        <v>0</v>
      </c>
      <c r="AB75" s="303">
        <v>0</v>
      </c>
      <c r="AC75" s="303">
        <v>0</v>
      </c>
      <c r="AD75" s="304">
        <v>0</v>
      </c>
      <c r="AE75" s="300">
        <v>0</v>
      </c>
      <c r="AF75" s="303">
        <v>0</v>
      </c>
      <c r="AG75" s="304">
        <v>0</v>
      </c>
      <c r="AH75" s="300">
        <v>0</v>
      </c>
      <c r="AI75" s="303">
        <v>0</v>
      </c>
      <c r="AJ75" s="304">
        <v>0</v>
      </c>
      <c r="AK75" s="300">
        <v>0</v>
      </c>
      <c r="AL75" s="303">
        <v>0</v>
      </c>
      <c r="AM75" s="304">
        <v>0</v>
      </c>
      <c r="AN75" s="300">
        <v>0</v>
      </c>
      <c r="AO75" s="303">
        <v>0</v>
      </c>
      <c r="AP75" s="304">
        <v>0</v>
      </c>
      <c r="AQ75" s="303">
        <v>0</v>
      </c>
      <c r="AR75" s="303">
        <v>0</v>
      </c>
      <c r="AS75" s="305">
        <v>0</v>
      </c>
    </row>
    <row r="76" spans="1:45" x14ac:dyDescent="0.35">
      <c r="A76" s="322">
        <v>191</v>
      </c>
      <c r="B76" s="323">
        <v>1</v>
      </c>
      <c r="C76" s="324" t="s">
        <v>663</v>
      </c>
      <c r="D76" s="108">
        <v>3</v>
      </c>
      <c r="E76" s="299">
        <v>7327.2460413589824</v>
      </c>
      <c r="F76" s="299">
        <v>7971.7277176378338</v>
      </c>
      <c r="G76" s="299">
        <v>98201964.421231806</v>
      </c>
      <c r="H76" s="299">
        <v>12318.780557940432</v>
      </c>
      <c r="I76" s="299">
        <v>11008.826696871673</v>
      </c>
      <c r="J76" s="299">
        <v>8752462620</v>
      </c>
      <c r="K76" s="299">
        <v>795040.45807961957</v>
      </c>
      <c r="L76" s="300">
        <v>661687.26900693029</v>
      </c>
      <c r="M76" s="300">
        <v>0</v>
      </c>
      <c r="N76" s="300">
        <v>10852.918719999958</v>
      </c>
      <c r="O76" s="300">
        <v>0</v>
      </c>
      <c r="P76" s="300">
        <v>2193.2924238177366</v>
      </c>
      <c r="Q76" s="300">
        <v>0</v>
      </c>
      <c r="R76" s="300">
        <v>18165.959733123702</v>
      </c>
      <c r="S76" s="300">
        <v>3911.4757086295808</v>
      </c>
      <c r="T76" s="300">
        <v>1258.1242924206306</v>
      </c>
      <c r="U76" s="356">
        <v>698069.03988492186</v>
      </c>
      <c r="V76" s="304">
        <v>180219</v>
      </c>
      <c r="W76" s="299">
        <v>4651.2508800000651</v>
      </c>
      <c r="X76" s="299">
        <v>2443.3200000000002</v>
      </c>
      <c r="Y76" s="299">
        <v>-2193.2924238182604</v>
      </c>
      <c r="Z76" s="299">
        <v>12970.381298420121</v>
      </c>
      <c r="AA76" s="356">
        <v>198090.65975460195</v>
      </c>
      <c r="AB76" s="303">
        <v>896159.69963952387</v>
      </c>
      <c r="AC76" s="303">
        <v>198090.65975460195</v>
      </c>
      <c r="AD76" s="304">
        <v>698069.03988492186</v>
      </c>
      <c r="AE76" s="300">
        <v>0</v>
      </c>
      <c r="AF76" s="303">
        <v>-107774</v>
      </c>
      <c r="AG76" s="304">
        <v>107774</v>
      </c>
      <c r="AH76" s="300">
        <v>0</v>
      </c>
      <c r="AI76" s="303">
        <v>0</v>
      </c>
      <c r="AJ76" s="304">
        <v>0</v>
      </c>
      <c r="AK76" s="300">
        <v>0</v>
      </c>
      <c r="AL76" s="303">
        <v>0</v>
      </c>
      <c r="AM76" s="304">
        <v>0</v>
      </c>
      <c r="AN76" s="300">
        <v>896159.69963952387</v>
      </c>
      <c r="AO76" s="303">
        <v>198090.65975460195</v>
      </c>
      <c r="AP76" s="304">
        <v>698069.03988492186</v>
      </c>
      <c r="AQ76" s="303">
        <v>122.30511908309187</v>
      </c>
      <c r="AR76" s="303">
        <v>27.034803886271863</v>
      </c>
      <c r="AS76" s="305">
        <v>95.270315196820007</v>
      </c>
    </row>
    <row r="77" spans="1:45" x14ac:dyDescent="0.35">
      <c r="A77" s="322">
        <v>192</v>
      </c>
      <c r="B77" s="323">
        <v>1</v>
      </c>
      <c r="C77" s="324" t="s">
        <v>664</v>
      </c>
      <c r="D77" s="108">
        <v>3</v>
      </c>
      <c r="E77" s="299">
        <v>7034.1130936913078</v>
      </c>
      <c r="F77" s="299">
        <v>7706.3033879036184</v>
      </c>
      <c r="G77" s="299">
        <v>41360079.449681401</v>
      </c>
      <c r="H77" s="299">
        <v>5367.0453092468733</v>
      </c>
      <c r="I77" s="299">
        <v>8111.1139860139856</v>
      </c>
      <c r="J77" s="299">
        <v>3698391500</v>
      </c>
      <c r="K77" s="299">
        <v>455965.91372987063</v>
      </c>
      <c r="L77" s="300">
        <v>0</v>
      </c>
      <c r="M77" s="300">
        <v>0</v>
      </c>
      <c r="N77" s="300">
        <v>0</v>
      </c>
      <c r="O77" s="300">
        <v>0</v>
      </c>
      <c r="P77" s="300">
        <v>0</v>
      </c>
      <c r="Q77" s="300">
        <v>0</v>
      </c>
      <c r="R77" s="300">
        <v>0</v>
      </c>
      <c r="S77" s="300">
        <v>0</v>
      </c>
      <c r="T77" s="300">
        <v>0</v>
      </c>
      <c r="U77" s="356">
        <v>0</v>
      </c>
      <c r="V77" s="304">
        <v>0</v>
      </c>
      <c r="W77" s="299">
        <v>0</v>
      </c>
      <c r="X77" s="299">
        <v>0</v>
      </c>
      <c r="Y77" s="299">
        <v>0</v>
      </c>
      <c r="Z77" s="299">
        <v>0</v>
      </c>
      <c r="AA77" s="356">
        <v>0</v>
      </c>
      <c r="AB77" s="303">
        <v>0</v>
      </c>
      <c r="AC77" s="303">
        <v>0</v>
      </c>
      <c r="AD77" s="304">
        <v>0</v>
      </c>
      <c r="AE77" s="300">
        <v>0</v>
      </c>
      <c r="AF77" s="303">
        <v>-1107100</v>
      </c>
      <c r="AG77" s="304">
        <v>1107100</v>
      </c>
      <c r="AH77" s="300">
        <v>0</v>
      </c>
      <c r="AI77" s="303">
        <v>-178621</v>
      </c>
      <c r="AJ77" s="304">
        <v>178621</v>
      </c>
      <c r="AK77" s="300">
        <v>0</v>
      </c>
      <c r="AL77" s="303">
        <v>-1791094.3865696359</v>
      </c>
      <c r="AM77" s="304">
        <v>1791094.3865696359</v>
      </c>
      <c r="AN77" s="300">
        <v>0</v>
      </c>
      <c r="AO77" s="303">
        <v>0</v>
      </c>
      <c r="AP77" s="304">
        <v>0</v>
      </c>
      <c r="AQ77" s="303">
        <v>0</v>
      </c>
      <c r="AR77" s="303">
        <v>0</v>
      </c>
      <c r="AS77" s="305">
        <v>0</v>
      </c>
    </row>
    <row r="78" spans="1:45" x14ac:dyDescent="0.35">
      <c r="A78" s="322">
        <v>194</v>
      </c>
      <c r="B78" s="323">
        <v>1</v>
      </c>
      <c r="C78" s="324" t="s">
        <v>665</v>
      </c>
      <c r="D78" s="108">
        <v>3</v>
      </c>
      <c r="E78" s="299">
        <v>11978.301632967639</v>
      </c>
      <c r="F78" s="299">
        <v>13120.157753602793</v>
      </c>
      <c r="G78" s="299">
        <v>98035630.7805029</v>
      </c>
      <c r="H78" s="299">
        <v>7472.1381115697586</v>
      </c>
      <c r="I78" s="299">
        <v>12583.351676187209</v>
      </c>
      <c r="J78" s="299">
        <v>8586844624</v>
      </c>
      <c r="K78" s="299">
        <v>682397.25352743524</v>
      </c>
      <c r="L78" s="300">
        <v>0</v>
      </c>
      <c r="M78" s="300">
        <v>0</v>
      </c>
      <c r="N78" s="300">
        <v>0</v>
      </c>
      <c r="O78" s="300">
        <v>0</v>
      </c>
      <c r="P78" s="300">
        <v>0</v>
      </c>
      <c r="Q78" s="300">
        <v>0</v>
      </c>
      <c r="R78" s="300">
        <v>0</v>
      </c>
      <c r="S78" s="300">
        <v>0</v>
      </c>
      <c r="T78" s="300">
        <v>0</v>
      </c>
      <c r="U78" s="356">
        <v>0</v>
      </c>
      <c r="V78" s="304">
        <v>0</v>
      </c>
      <c r="W78" s="299">
        <v>0</v>
      </c>
      <c r="X78" s="299">
        <v>0</v>
      </c>
      <c r="Y78" s="299">
        <v>0</v>
      </c>
      <c r="Z78" s="299">
        <v>0</v>
      </c>
      <c r="AA78" s="356">
        <v>0</v>
      </c>
      <c r="AB78" s="303">
        <v>0</v>
      </c>
      <c r="AC78" s="303">
        <v>0</v>
      </c>
      <c r="AD78" s="304">
        <v>0</v>
      </c>
      <c r="AE78" s="300">
        <v>0</v>
      </c>
      <c r="AF78" s="303">
        <v>-940417</v>
      </c>
      <c r="AG78" s="304">
        <v>940417</v>
      </c>
      <c r="AH78" s="300">
        <v>0</v>
      </c>
      <c r="AI78" s="303">
        <v>0</v>
      </c>
      <c r="AJ78" s="304">
        <v>0</v>
      </c>
      <c r="AK78" s="300">
        <v>0</v>
      </c>
      <c r="AL78" s="303">
        <v>-925085.25704448449</v>
      </c>
      <c r="AM78" s="304">
        <v>925085.25704448449</v>
      </c>
      <c r="AN78" s="300">
        <v>0</v>
      </c>
      <c r="AO78" s="303">
        <v>0</v>
      </c>
      <c r="AP78" s="304">
        <v>0</v>
      </c>
      <c r="AQ78" s="303">
        <v>0</v>
      </c>
      <c r="AR78" s="303">
        <v>0</v>
      </c>
      <c r="AS78" s="305">
        <v>0</v>
      </c>
    </row>
    <row r="79" spans="1:45" x14ac:dyDescent="0.35">
      <c r="A79" s="322">
        <v>195</v>
      </c>
      <c r="B79" s="323">
        <v>1</v>
      </c>
      <c r="C79" s="324" t="s">
        <v>666</v>
      </c>
      <c r="D79" s="108">
        <v>3</v>
      </c>
      <c r="E79" s="299">
        <v>720</v>
      </c>
      <c r="F79" s="299">
        <v>790.40000000000009</v>
      </c>
      <c r="G79" s="299">
        <v>6332072.7417318104</v>
      </c>
      <c r="H79" s="299">
        <v>8011.2256347821476</v>
      </c>
      <c r="I79" s="299">
        <v>366</v>
      </c>
      <c r="J79" s="299">
        <v>391328700</v>
      </c>
      <c r="K79" s="299">
        <v>1069204.0983606558</v>
      </c>
      <c r="L79" s="300">
        <v>0</v>
      </c>
      <c r="M79" s="300">
        <v>0</v>
      </c>
      <c r="N79" s="300">
        <v>0</v>
      </c>
      <c r="O79" s="300">
        <v>0</v>
      </c>
      <c r="P79" s="300">
        <v>0</v>
      </c>
      <c r="Q79" s="300">
        <v>0</v>
      </c>
      <c r="R79" s="300">
        <v>0</v>
      </c>
      <c r="S79" s="300">
        <v>0</v>
      </c>
      <c r="T79" s="300">
        <v>0</v>
      </c>
      <c r="U79" s="356">
        <v>0</v>
      </c>
      <c r="V79" s="304">
        <v>0</v>
      </c>
      <c r="W79" s="299">
        <v>0</v>
      </c>
      <c r="X79" s="299">
        <v>0</v>
      </c>
      <c r="Y79" s="299">
        <v>0</v>
      </c>
      <c r="Z79" s="299">
        <v>0</v>
      </c>
      <c r="AA79" s="356">
        <v>0</v>
      </c>
      <c r="AB79" s="303">
        <v>0</v>
      </c>
      <c r="AC79" s="303">
        <v>0</v>
      </c>
      <c r="AD79" s="304">
        <v>0</v>
      </c>
      <c r="AE79" s="300">
        <v>0</v>
      </c>
      <c r="AF79" s="303">
        <v>0</v>
      </c>
      <c r="AG79" s="304">
        <v>0</v>
      </c>
      <c r="AH79" s="300">
        <v>0</v>
      </c>
      <c r="AI79" s="303">
        <v>0</v>
      </c>
      <c r="AJ79" s="304">
        <v>0</v>
      </c>
      <c r="AK79" s="300">
        <v>0</v>
      </c>
      <c r="AL79" s="303">
        <v>0</v>
      </c>
      <c r="AM79" s="304">
        <v>0</v>
      </c>
      <c r="AN79" s="300">
        <v>0</v>
      </c>
      <c r="AO79" s="303">
        <v>0</v>
      </c>
      <c r="AP79" s="304">
        <v>0</v>
      </c>
      <c r="AQ79" s="303">
        <v>0</v>
      </c>
      <c r="AR79" s="303">
        <v>0</v>
      </c>
      <c r="AS79" s="305">
        <v>0</v>
      </c>
    </row>
    <row r="80" spans="1:45" x14ac:dyDescent="0.35">
      <c r="A80" s="322">
        <v>196</v>
      </c>
      <c r="B80" s="323">
        <v>1</v>
      </c>
      <c r="C80" s="324" t="s">
        <v>535</v>
      </c>
      <c r="D80" s="108">
        <v>3</v>
      </c>
      <c r="E80" s="299">
        <v>30321.407937677355</v>
      </c>
      <c r="F80" s="299">
        <v>33162.38081186077</v>
      </c>
      <c r="G80" s="299">
        <v>220924455.64981899</v>
      </c>
      <c r="H80" s="299">
        <v>6661.8997261741752</v>
      </c>
      <c r="I80" s="299">
        <v>31414.65384321348</v>
      </c>
      <c r="J80" s="299">
        <v>20381538095</v>
      </c>
      <c r="K80" s="299">
        <v>648790.79033376114</v>
      </c>
      <c r="L80" s="300">
        <v>233982.5232039644</v>
      </c>
      <c r="M80" s="300">
        <v>0</v>
      </c>
      <c r="N80" s="300">
        <v>2348.2264399989508</v>
      </c>
      <c r="O80" s="300">
        <v>0</v>
      </c>
      <c r="P80" s="300">
        <v>3743.7483009053394</v>
      </c>
      <c r="Q80" s="300">
        <v>0</v>
      </c>
      <c r="R80" s="300">
        <v>6964.0601164659929</v>
      </c>
      <c r="S80" s="300">
        <v>1387.7756750228425</v>
      </c>
      <c r="T80" s="300">
        <v>446.3773826652245</v>
      </c>
      <c r="U80" s="356">
        <v>248872.71111902274</v>
      </c>
      <c r="V80" s="304">
        <v>57265</v>
      </c>
      <c r="W80" s="299">
        <v>1006.3827599997167</v>
      </c>
      <c r="X80" s="299">
        <v>866.88000000000022</v>
      </c>
      <c r="Y80" s="299">
        <v>5406.6516990968958</v>
      </c>
      <c r="Z80" s="299">
        <v>4972.2952391546542</v>
      </c>
      <c r="AA80" s="356">
        <v>69517.209698251259</v>
      </c>
      <c r="AB80" s="303">
        <v>318389.92081727402</v>
      </c>
      <c r="AC80" s="303">
        <v>69517.209698251259</v>
      </c>
      <c r="AD80" s="304">
        <v>248872.71111902274</v>
      </c>
      <c r="AE80" s="300">
        <v>0</v>
      </c>
      <c r="AF80" s="303">
        <v>-2952393</v>
      </c>
      <c r="AG80" s="304">
        <v>2952393</v>
      </c>
      <c r="AH80" s="300">
        <v>0</v>
      </c>
      <c r="AI80" s="303">
        <v>0</v>
      </c>
      <c r="AJ80" s="304">
        <v>0</v>
      </c>
      <c r="AK80" s="300">
        <v>0</v>
      </c>
      <c r="AL80" s="303">
        <v>0</v>
      </c>
      <c r="AM80" s="304">
        <v>0</v>
      </c>
      <c r="AN80" s="300">
        <v>318389.92081727402</v>
      </c>
      <c r="AO80" s="303">
        <v>69517.209698251259</v>
      </c>
      <c r="AP80" s="304">
        <v>248872.71111902274</v>
      </c>
      <c r="AQ80" s="303">
        <v>10.500499233798539</v>
      </c>
      <c r="AR80" s="303">
        <v>2.2926774983911362</v>
      </c>
      <c r="AS80" s="305">
        <v>8.2078217354074035</v>
      </c>
    </row>
    <row r="81" spans="1:45" x14ac:dyDescent="0.35">
      <c r="A81" s="322">
        <v>197</v>
      </c>
      <c r="B81" s="323">
        <v>1</v>
      </c>
      <c r="C81" s="324" t="s">
        <v>536</v>
      </c>
      <c r="D81" s="108">
        <v>2</v>
      </c>
      <c r="E81" s="299">
        <v>5035</v>
      </c>
      <c r="F81" s="299">
        <v>5499</v>
      </c>
      <c r="G81" s="299">
        <v>88256864.153382406</v>
      </c>
      <c r="H81" s="299">
        <v>16049.62068619429</v>
      </c>
      <c r="I81" s="299">
        <v>5575.8002441412664</v>
      </c>
      <c r="J81" s="299">
        <v>7380925350</v>
      </c>
      <c r="K81" s="299">
        <v>1323742.7861149539</v>
      </c>
      <c r="L81" s="300">
        <v>85693.806553853588</v>
      </c>
      <c r="M81" s="300">
        <v>0</v>
      </c>
      <c r="N81" s="300">
        <v>1144.0335200000554</v>
      </c>
      <c r="O81" s="300">
        <v>-1003.787400841713</v>
      </c>
      <c r="P81" s="300">
        <v>0</v>
      </c>
      <c r="Q81" s="300">
        <v>0</v>
      </c>
      <c r="R81" s="300">
        <v>2544.5723644117684</v>
      </c>
      <c r="S81" s="300">
        <v>518.68692172780641</v>
      </c>
      <c r="T81" s="300">
        <v>166.83540049779981</v>
      </c>
      <c r="U81" s="356">
        <v>89064.147359649302</v>
      </c>
      <c r="V81" s="304">
        <v>18600.25</v>
      </c>
      <c r="W81" s="299">
        <v>490.30008000001544</v>
      </c>
      <c r="X81" s="299">
        <v>324</v>
      </c>
      <c r="Y81" s="299">
        <v>3420</v>
      </c>
      <c r="Z81" s="299">
        <v>1816.8087066529233</v>
      </c>
      <c r="AA81" s="356">
        <v>24651.358786652938</v>
      </c>
      <c r="AB81" s="303">
        <v>113715.50614630224</v>
      </c>
      <c r="AC81" s="303">
        <v>24651.358786652938</v>
      </c>
      <c r="AD81" s="304">
        <v>89064.147359649302</v>
      </c>
      <c r="AE81" s="300">
        <v>0</v>
      </c>
      <c r="AF81" s="303">
        <v>0</v>
      </c>
      <c r="AG81" s="304">
        <v>0</v>
      </c>
      <c r="AH81" s="300">
        <v>0</v>
      </c>
      <c r="AI81" s="303">
        <v>0</v>
      </c>
      <c r="AJ81" s="304">
        <v>0</v>
      </c>
      <c r="AK81" s="300">
        <v>0</v>
      </c>
      <c r="AL81" s="303">
        <v>0</v>
      </c>
      <c r="AM81" s="304">
        <v>0</v>
      </c>
      <c r="AN81" s="300">
        <v>113715.50614630224</v>
      </c>
      <c r="AO81" s="303">
        <v>24651.358786652938</v>
      </c>
      <c r="AP81" s="304">
        <v>89064.147359649302</v>
      </c>
      <c r="AQ81" s="303">
        <v>22.585006185958736</v>
      </c>
      <c r="AR81" s="303">
        <v>4.8959997590174655</v>
      </c>
      <c r="AS81" s="305">
        <v>17.689006426941273</v>
      </c>
    </row>
    <row r="82" spans="1:45" x14ac:dyDescent="0.35">
      <c r="A82" s="322">
        <v>199</v>
      </c>
      <c r="B82" s="323">
        <v>1</v>
      </c>
      <c r="C82" s="324" t="s">
        <v>667</v>
      </c>
      <c r="D82" s="108">
        <v>3</v>
      </c>
      <c r="E82" s="299">
        <v>3256</v>
      </c>
      <c r="F82" s="299">
        <v>3574.9999999999995</v>
      </c>
      <c r="G82" s="299">
        <v>39253000.228006303</v>
      </c>
      <c r="H82" s="299">
        <v>10979.860203638129</v>
      </c>
      <c r="I82" s="299">
        <v>4335</v>
      </c>
      <c r="J82" s="299">
        <v>3490793628</v>
      </c>
      <c r="K82" s="299">
        <v>805258.04567474045</v>
      </c>
      <c r="L82" s="300">
        <v>222560.51929678876</v>
      </c>
      <c r="M82" s="300">
        <v>0</v>
      </c>
      <c r="N82" s="300">
        <v>2887.0129400000442</v>
      </c>
      <c r="O82" s="300">
        <v>0</v>
      </c>
      <c r="P82" s="300">
        <v>1311.3057326209091</v>
      </c>
      <c r="Q82" s="300">
        <v>0</v>
      </c>
      <c r="R82" s="300">
        <v>0</v>
      </c>
      <c r="S82" s="300">
        <v>1365.2992417479707</v>
      </c>
      <c r="T82" s="300">
        <v>439.14784864365305</v>
      </c>
      <c r="U82" s="356">
        <v>228563.28505980133</v>
      </c>
      <c r="V82" s="304">
        <v>33483.5</v>
      </c>
      <c r="W82" s="299">
        <v>1237.2912599999981</v>
      </c>
      <c r="X82" s="299">
        <v>852.84</v>
      </c>
      <c r="Y82" s="299">
        <v>7690.8942673793063</v>
      </c>
      <c r="Z82" s="299">
        <v>0</v>
      </c>
      <c r="AA82" s="356">
        <v>43264.525527379301</v>
      </c>
      <c r="AB82" s="303">
        <v>271827.81058718066</v>
      </c>
      <c r="AC82" s="303">
        <v>43264.525527379301</v>
      </c>
      <c r="AD82" s="304">
        <v>228563.28505980133</v>
      </c>
      <c r="AE82" s="300">
        <v>0</v>
      </c>
      <c r="AF82" s="303">
        <v>-29473</v>
      </c>
      <c r="AG82" s="304">
        <v>29473</v>
      </c>
      <c r="AH82" s="300">
        <v>0</v>
      </c>
      <c r="AI82" s="303">
        <v>0</v>
      </c>
      <c r="AJ82" s="304">
        <v>0</v>
      </c>
      <c r="AK82" s="300">
        <v>0</v>
      </c>
      <c r="AL82" s="303">
        <v>0</v>
      </c>
      <c r="AM82" s="304">
        <v>0</v>
      </c>
      <c r="AN82" s="300">
        <v>271827.81058718066</v>
      </c>
      <c r="AO82" s="303">
        <v>43264.525527379301</v>
      </c>
      <c r="AP82" s="304">
        <v>228563.28505980133</v>
      </c>
      <c r="AQ82" s="303">
        <v>83.485199811787666</v>
      </c>
      <c r="AR82" s="303">
        <v>13.287630690227058</v>
      </c>
      <c r="AS82" s="305">
        <v>70.197569121560605</v>
      </c>
    </row>
    <row r="83" spans="1:45" x14ac:dyDescent="0.35">
      <c r="A83" s="322">
        <v>200</v>
      </c>
      <c r="B83" s="323">
        <v>1</v>
      </c>
      <c r="C83" s="324" t="s">
        <v>668</v>
      </c>
      <c r="D83" s="108">
        <v>3</v>
      </c>
      <c r="E83" s="299">
        <v>4301.011011166197</v>
      </c>
      <c r="F83" s="299">
        <v>4717.5674465381353</v>
      </c>
      <c r="G83" s="299">
        <v>43464405.480648197</v>
      </c>
      <c r="H83" s="299">
        <v>9213.3087599083356</v>
      </c>
      <c r="I83" s="299">
        <v>5034.387878223597</v>
      </c>
      <c r="J83" s="299">
        <v>3664087825</v>
      </c>
      <c r="K83" s="299">
        <v>727811.98303156719</v>
      </c>
      <c r="L83" s="300">
        <v>0</v>
      </c>
      <c r="M83" s="300">
        <v>0</v>
      </c>
      <c r="N83" s="300">
        <v>0</v>
      </c>
      <c r="O83" s="300">
        <v>0</v>
      </c>
      <c r="P83" s="300">
        <v>0</v>
      </c>
      <c r="Q83" s="300">
        <v>0</v>
      </c>
      <c r="R83" s="300">
        <v>0</v>
      </c>
      <c r="S83" s="300">
        <v>0</v>
      </c>
      <c r="T83" s="300">
        <v>0</v>
      </c>
      <c r="U83" s="356">
        <v>0</v>
      </c>
      <c r="V83" s="304">
        <v>0</v>
      </c>
      <c r="W83" s="299">
        <v>0</v>
      </c>
      <c r="X83" s="299">
        <v>0</v>
      </c>
      <c r="Y83" s="299">
        <v>0</v>
      </c>
      <c r="Z83" s="299">
        <v>0</v>
      </c>
      <c r="AA83" s="356">
        <v>0</v>
      </c>
      <c r="AB83" s="303">
        <v>0</v>
      </c>
      <c r="AC83" s="303">
        <v>0</v>
      </c>
      <c r="AD83" s="304">
        <v>0</v>
      </c>
      <c r="AE83" s="300">
        <v>0</v>
      </c>
      <c r="AF83" s="303">
        <v>-227527</v>
      </c>
      <c r="AG83" s="304">
        <v>227527</v>
      </c>
      <c r="AH83" s="300">
        <v>0</v>
      </c>
      <c r="AI83" s="303">
        <v>0</v>
      </c>
      <c r="AJ83" s="304">
        <v>0</v>
      </c>
      <c r="AK83" s="300">
        <v>0</v>
      </c>
      <c r="AL83" s="303">
        <v>0</v>
      </c>
      <c r="AM83" s="304">
        <v>0</v>
      </c>
      <c r="AN83" s="300">
        <v>0</v>
      </c>
      <c r="AO83" s="303">
        <v>0</v>
      </c>
      <c r="AP83" s="304">
        <v>0</v>
      </c>
      <c r="AQ83" s="303">
        <v>0</v>
      </c>
      <c r="AR83" s="303">
        <v>0</v>
      </c>
      <c r="AS83" s="305">
        <v>0</v>
      </c>
    </row>
    <row r="84" spans="1:45" x14ac:dyDescent="0.35">
      <c r="A84" s="322">
        <v>203</v>
      </c>
      <c r="B84" s="323">
        <v>1</v>
      </c>
      <c r="C84" s="324" t="s">
        <v>669</v>
      </c>
      <c r="D84" s="108">
        <v>6</v>
      </c>
      <c r="E84" s="299">
        <v>644.10193877551012</v>
      </c>
      <c r="F84" s="299">
        <v>711.72232653061224</v>
      </c>
      <c r="G84" s="299">
        <v>10686847.971499</v>
      </c>
      <c r="H84" s="299">
        <v>15015.473834569026</v>
      </c>
      <c r="I84" s="299">
        <v>818.87916666666649</v>
      </c>
      <c r="J84" s="299">
        <v>375798445</v>
      </c>
      <c r="K84" s="299">
        <v>458918.06788750895</v>
      </c>
      <c r="L84" s="300">
        <v>0</v>
      </c>
      <c r="M84" s="300">
        <v>0</v>
      </c>
      <c r="N84" s="300">
        <v>0</v>
      </c>
      <c r="O84" s="300">
        <v>0</v>
      </c>
      <c r="P84" s="300">
        <v>0</v>
      </c>
      <c r="Q84" s="300">
        <v>0</v>
      </c>
      <c r="R84" s="300">
        <v>0</v>
      </c>
      <c r="S84" s="300">
        <v>0</v>
      </c>
      <c r="T84" s="300">
        <v>0</v>
      </c>
      <c r="U84" s="356">
        <v>0</v>
      </c>
      <c r="V84" s="304">
        <v>0</v>
      </c>
      <c r="W84" s="299">
        <v>0</v>
      </c>
      <c r="X84" s="299">
        <v>0</v>
      </c>
      <c r="Y84" s="299">
        <v>0</v>
      </c>
      <c r="Z84" s="299">
        <v>0</v>
      </c>
      <c r="AA84" s="356">
        <v>0</v>
      </c>
      <c r="AB84" s="303">
        <v>0</v>
      </c>
      <c r="AC84" s="303">
        <v>0</v>
      </c>
      <c r="AD84" s="304">
        <v>0</v>
      </c>
      <c r="AE84" s="300">
        <v>0</v>
      </c>
      <c r="AF84" s="303">
        <v>-102910</v>
      </c>
      <c r="AG84" s="304">
        <v>102910</v>
      </c>
      <c r="AH84" s="300">
        <v>0</v>
      </c>
      <c r="AI84" s="303">
        <v>-16492</v>
      </c>
      <c r="AJ84" s="304">
        <v>16492</v>
      </c>
      <c r="AK84" s="300">
        <v>0</v>
      </c>
      <c r="AL84" s="303">
        <v>0</v>
      </c>
      <c r="AM84" s="304">
        <v>0</v>
      </c>
      <c r="AN84" s="300">
        <v>0</v>
      </c>
      <c r="AO84" s="303">
        <v>0</v>
      </c>
      <c r="AP84" s="304">
        <v>0</v>
      </c>
      <c r="AQ84" s="303">
        <v>0</v>
      </c>
      <c r="AR84" s="303">
        <v>0</v>
      </c>
      <c r="AS84" s="305">
        <v>0</v>
      </c>
    </row>
    <row r="85" spans="1:45" x14ac:dyDescent="0.35">
      <c r="A85" s="322">
        <v>204</v>
      </c>
      <c r="B85" s="323">
        <v>1</v>
      </c>
      <c r="C85" s="324" t="s">
        <v>1022</v>
      </c>
      <c r="D85" s="108">
        <v>4</v>
      </c>
      <c r="E85" s="299">
        <v>2228</v>
      </c>
      <c r="F85" s="299">
        <v>2437.4</v>
      </c>
      <c r="G85" s="299">
        <v>12781111.923525801</v>
      </c>
      <c r="H85" s="299">
        <v>5243.748224963404</v>
      </c>
      <c r="I85" s="299">
        <v>2312.1928987741444</v>
      </c>
      <c r="J85" s="299">
        <v>941687245</v>
      </c>
      <c r="K85" s="299">
        <v>407270.19164328999</v>
      </c>
      <c r="L85" s="300">
        <v>0</v>
      </c>
      <c r="M85" s="300">
        <v>0</v>
      </c>
      <c r="N85" s="300">
        <v>0</v>
      </c>
      <c r="O85" s="300">
        <v>0</v>
      </c>
      <c r="P85" s="300">
        <v>0</v>
      </c>
      <c r="Q85" s="300">
        <v>0</v>
      </c>
      <c r="R85" s="300">
        <v>0</v>
      </c>
      <c r="S85" s="300">
        <v>0</v>
      </c>
      <c r="T85" s="300">
        <v>0</v>
      </c>
      <c r="U85" s="356">
        <v>0</v>
      </c>
      <c r="V85" s="304">
        <v>0</v>
      </c>
      <c r="W85" s="299">
        <v>0</v>
      </c>
      <c r="X85" s="299">
        <v>0</v>
      </c>
      <c r="Y85" s="299">
        <v>0</v>
      </c>
      <c r="Z85" s="299">
        <v>0</v>
      </c>
      <c r="AA85" s="356">
        <v>0</v>
      </c>
      <c r="AB85" s="303">
        <v>0</v>
      </c>
      <c r="AC85" s="303">
        <v>0</v>
      </c>
      <c r="AD85" s="304">
        <v>0</v>
      </c>
      <c r="AE85" s="300">
        <v>0</v>
      </c>
      <c r="AF85" s="303">
        <v>-312766</v>
      </c>
      <c r="AG85" s="304">
        <v>312766</v>
      </c>
      <c r="AH85" s="300">
        <v>0</v>
      </c>
      <c r="AI85" s="303">
        <v>0</v>
      </c>
      <c r="AJ85" s="304">
        <v>0</v>
      </c>
      <c r="AK85" s="300">
        <v>0</v>
      </c>
      <c r="AL85" s="303">
        <v>-554962.69328089966</v>
      </c>
      <c r="AM85" s="304">
        <v>554962.69328089966</v>
      </c>
      <c r="AN85" s="300">
        <v>0</v>
      </c>
      <c r="AO85" s="303">
        <v>0</v>
      </c>
      <c r="AP85" s="304">
        <v>0</v>
      </c>
      <c r="AQ85" s="303">
        <v>0</v>
      </c>
      <c r="AR85" s="303">
        <v>0</v>
      </c>
      <c r="AS85" s="305">
        <v>0</v>
      </c>
    </row>
    <row r="86" spans="1:45" x14ac:dyDescent="0.35">
      <c r="A86" s="322">
        <v>206</v>
      </c>
      <c r="B86" s="323">
        <v>1</v>
      </c>
      <c r="C86" s="324" t="s">
        <v>670</v>
      </c>
      <c r="D86" s="108">
        <v>4</v>
      </c>
      <c r="E86" s="299">
        <v>4073.4476116567166</v>
      </c>
      <c r="F86" s="299">
        <v>4479.4241130344108</v>
      </c>
      <c r="G86" s="299">
        <v>56391227.099829398</v>
      </c>
      <c r="H86" s="299">
        <v>12588.945738747958</v>
      </c>
      <c r="I86" s="299">
        <v>4714.5474457510245</v>
      </c>
      <c r="J86" s="299">
        <v>3638306000</v>
      </c>
      <c r="K86" s="299">
        <v>771719.03387652093</v>
      </c>
      <c r="L86" s="300">
        <v>0</v>
      </c>
      <c r="M86" s="300">
        <v>0</v>
      </c>
      <c r="N86" s="300">
        <v>0</v>
      </c>
      <c r="O86" s="300">
        <v>0</v>
      </c>
      <c r="P86" s="300">
        <v>0</v>
      </c>
      <c r="Q86" s="300">
        <v>0</v>
      </c>
      <c r="R86" s="300">
        <v>0</v>
      </c>
      <c r="S86" s="300">
        <v>0</v>
      </c>
      <c r="T86" s="300">
        <v>0</v>
      </c>
      <c r="U86" s="356">
        <v>0</v>
      </c>
      <c r="V86" s="304">
        <v>0</v>
      </c>
      <c r="W86" s="299">
        <v>0</v>
      </c>
      <c r="X86" s="299">
        <v>0</v>
      </c>
      <c r="Y86" s="299">
        <v>0</v>
      </c>
      <c r="Z86" s="299">
        <v>0</v>
      </c>
      <c r="AA86" s="356">
        <v>0</v>
      </c>
      <c r="AB86" s="303">
        <v>0</v>
      </c>
      <c r="AC86" s="303">
        <v>0</v>
      </c>
      <c r="AD86" s="304">
        <v>0</v>
      </c>
      <c r="AE86" s="300">
        <v>0</v>
      </c>
      <c r="AF86" s="303">
        <v>-114496</v>
      </c>
      <c r="AG86" s="304">
        <v>114496</v>
      </c>
      <c r="AH86" s="300">
        <v>0</v>
      </c>
      <c r="AI86" s="303">
        <v>0</v>
      </c>
      <c r="AJ86" s="304">
        <v>0</v>
      </c>
      <c r="AK86" s="300">
        <v>0</v>
      </c>
      <c r="AL86" s="303">
        <v>0</v>
      </c>
      <c r="AM86" s="304">
        <v>0</v>
      </c>
      <c r="AN86" s="300">
        <v>0</v>
      </c>
      <c r="AO86" s="303">
        <v>0</v>
      </c>
      <c r="AP86" s="304">
        <v>0</v>
      </c>
      <c r="AQ86" s="303">
        <v>0</v>
      </c>
      <c r="AR86" s="303">
        <v>0</v>
      </c>
      <c r="AS86" s="305">
        <v>0</v>
      </c>
    </row>
    <row r="87" spans="1:45" x14ac:dyDescent="0.35">
      <c r="A87" s="322">
        <v>213</v>
      </c>
      <c r="B87" s="323">
        <v>1</v>
      </c>
      <c r="C87" s="324" t="s">
        <v>671</v>
      </c>
      <c r="D87" s="108">
        <v>6</v>
      </c>
      <c r="E87" s="299">
        <v>828.20925049403149</v>
      </c>
      <c r="F87" s="299">
        <v>914.36000345414629</v>
      </c>
      <c r="G87" s="299">
        <v>5894707.6658186996</v>
      </c>
      <c r="H87" s="299">
        <v>6446.8126816029417</v>
      </c>
      <c r="I87" s="299">
        <v>647.94358030598983</v>
      </c>
      <c r="J87" s="299">
        <v>301232700</v>
      </c>
      <c r="K87" s="299">
        <v>464905.75592668663</v>
      </c>
      <c r="L87" s="300">
        <v>0</v>
      </c>
      <c r="M87" s="300">
        <v>0</v>
      </c>
      <c r="N87" s="300">
        <v>0</v>
      </c>
      <c r="O87" s="300">
        <v>0</v>
      </c>
      <c r="P87" s="300">
        <v>0</v>
      </c>
      <c r="Q87" s="300">
        <v>0</v>
      </c>
      <c r="R87" s="300">
        <v>0</v>
      </c>
      <c r="S87" s="300">
        <v>0</v>
      </c>
      <c r="T87" s="300">
        <v>0</v>
      </c>
      <c r="U87" s="356">
        <v>0</v>
      </c>
      <c r="V87" s="304">
        <v>0</v>
      </c>
      <c r="W87" s="299">
        <v>0</v>
      </c>
      <c r="X87" s="299">
        <v>0</v>
      </c>
      <c r="Y87" s="299">
        <v>0</v>
      </c>
      <c r="Z87" s="299">
        <v>0</v>
      </c>
      <c r="AA87" s="356">
        <v>0</v>
      </c>
      <c r="AB87" s="303">
        <v>0</v>
      </c>
      <c r="AC87" s="303">
        <v>0</v>
      </c>
      <c r="AD87" s="304">
        <v>0</v>
      </c>
      <c r="AE87" s="300">
        <v>0</v>
      </c>
      <c r="AF87" s="303">
        <v>-79781</v>
      </c>
      <c r="AG87" s="304">
        <v>79781</v>
      </c>
      <c r="AH87" s="300">
        <v>0</v>
      </c>
      <c r="AI87" s="303">
        <v>0</v>
      </c>
      <c r="AJ87" s="304">
        <v>0</v>
      </c>
      <c r="AK87" s="300">
        <v>0</v>
      </c>
      <c r="AL87" s="303">
        <v>-44186.196593991015</v>
      </c>
      <c r="AM87" s="304">
        <v>44186.196593991015</v>
      </c>
      <c r="AN87" s="300">
        <v>0</v>
      </c>
      <c r="AO87" s="303">
        <v>0</v>
      </c>
      <c r="AP87" s="304">
        <v>0</v>
      </c>
      <c r="AQ87" s="303">
        <v>0</v>
      </c>
      <c r="AR87" s="303">
        <v>0</v>
      </c>
      <c r="AS87" s="305">
        <v>0</v>
      </c>
    </row>
    <row r="88" spans="1:45" x14ac:dyDescent="0.35">
      <c r="A88" s="322">
        <v>227</v>
      </c>
      <c r="B88" s="323">
        <v>1</v>
      </c>
      <c r="C88" s="324" t="s">
        <v>672</v>
      </c>
      <c r="D88" s="108">
        <v>6</v>
      </c>
      <c r="E88" s="299">
        <v>869.08050949291032</v>
      </c>
      <c r="F88" s="299">
        <v>955.71064647921173</v>
      </c>
      <c r="G88" s="299">
        <v>7947509.7594943503</v>
      </c>
      <c r="H88" s="299">
        <v>8315.8116829320279</v>
      </c>
      <c r="I88" s="299">
        <v>963.4</v>
      </c>
      <c r="J88" s="299">
        <v>434666655</v>
      </c>
      <c r="K88" s="299">
        <v>451179.83703549928</v>
      </c>
      <c r="L88" s="300">
        <v>0</v>
      </c>
      <c r="M88" s="300">
        <v>0</v>
      </c>
      <c r="N88" s="300">
        <v>0</v>
      </c>
      <c r="O88" s="300">
        <v>0</v>
      </c>
      <c r="P88" s="300">
        <v>0</v>
      </c>
      <c r="Q88" s="300">
        <v>0</v>
      </c>
      <c r="R88" s="300">
        <v>0</v>
      </c>
      <c r="S88" s="300">
        <v>0</v>
      </c>
      <c r="T88" s="300">
        <v>0</v>
      </c>
      <c r="U88" s="356">
        <v>0</v>
      </c>
      <c r="V88" s="304">
        <v>0</v>
      </c>
      <c r="W88" s="299">
        <v>0</v>
      </c>
      <c r="X88" s="299">
        <v>0</v>
      </c>
      <c r="Y88" s="299">
        <v>0</v>
      </c>
      <c r="Z88" s="299">
        <v>0</v>
      </c>
      <c r="AA88" s="356">
        <v>0</v>
      </c>
      <c r="AB88" s="303">
        <v>0</v>
      </c>
      <c r="AC88" s="303">
        <v>0</v>
      </c>
      <c r="AD88" s="304">
        <v>0</v>
      </c>
      <c r="AE88" s="300">
        <v>0</v>
      </c>
      <c r="AF88" s="303">
        <v>-135858</v>
      </c>
      <c r="AG88" s="304">
        <v>135858</v>
      </c>
      <c r="AH88" s="300">
        <v>0</v>
      </c>
      <c r="AI88" s="303">
        <v>-7725</v>
      </c>
      <c r="AJ88" s="304">
        <v>7725</v>
      </c>
      <c r="AK88" s="300">
        <v>0</v>
      </c>
      <c r="AL88" s="303">
        <v>-45691.318239779983</v>
      </c>
      <c r="AM88" s="304">
        <v>45691.318239779983</v>
      </c>
      <c r="AN88" s="300">
        <v>0</v>
      </c>
      <c r="AO88" s="303">
        <v>0</v>
      </c>
      <c r="AP88" s="304">
        <v>0</v>
      </c>
      <c r="AQ88" s="303">
        <v>0</v>
      </c>
      <c r="AR88" s="303">
        <v>0</v>
      </c>
      <c r="AS88" s="305">
        <v>0</v>
      </c>
    </row>
    <row r="89" spans="1:45" x14ac:dyDescent="0.35">
      <c r="A89" s="322">
        <v>229</v>
      </c>
      <c r="B89" s="323">
        <v>1</v>
      </c>
      <c r="C89" s="324" t="s">
        <v>673</v>
      </c>
      <c r="D89" s="108">
        <v>6</v>
      </c>
      <c r="E89" s="299">
        <v>369.2285714285714</v>
      </c>
      <c r="F89" s="299">
        <v>402.27428571428572</v>
      </c>
      <c r="G89" s="299">
        <v>3341184.2120203502</v>
      </c>
      <c r="H89" s="299">
        <v>8305.7364854621046</v>
      </c>
      <c r="I89" s="299">
        <v>256.60000000000002</v>
      </c>
      <c r="J89" s="299">
        <v>144998300</v>
      </c>
      <c r="K89" s="299">
        <v>565075.21434138727</v>
      </c>
      <c r="L89" s="300">
        <v>0</v>
      </c>
      <c r="M89" s="300">
        <v>0</v>
      </c>
      <c r="N89" s="300">
        <v>0</v>
      </c>
      <c r="O89" s="300">
        <v>0</v>
      </c>
      <c r="P89" s="300">
        <v>0</v>
      </c>
      <c r="Q89" s="300">
        <v>0</v>
      </c>
      <c r="R89" s="300">
        <v>0</v>
      </c>
      <c r="S89" s="300">
        <v>0</v>
      </c>
      <c r="T89" s="300">
        <v>0</v>
      </c>
      <c r="U89" s="356">
        <v>0</v>
      </c>
      <c r="V89" s="304">
        <v>0</v>
      </c>
      <c r="W89" s="299">
        <v>0</v>
      </c>
      <c r="X89" s="299">
        <v>0</v>
      </c>
      <c r="Y89" s="299">
        <v>0</v>
      </c>
      <c r="Z89" s="299">
        <v>0</v>
      </c>
      <c r="AA89" s="356">
        <v>0</v>
      </c>
      <c r="AB89" s="303">
        <v>0</v>
      </c>
      <c r="AC89" s="303">
        <v>0</v>
      </c>
      <c r="AD89" s="304">
        <v>0</v>
      </c>
      <c r="AE89" s="300">
        <v>0</v>
      </c>
      <c r="AF89" s="303">
        <v>-53201</v>
      </c>
      <c r="AG89" s="304">
        <v>53201</v>
      </c>
      <c r="AH89" s="300">
        <v>0</v>
      </c>
      <c r="AI89" s="303">
        <v>0</v>
      </c>
      <c r="AJ89" s="304">
        <v>0</v>
      </c>
      <c r="AK89" s="300">
        <v>0</v>
      </c>
      <c r="AL89" s="303">
        <v>0</v>
      </c>
      <c r="AM89" s="304">
        <v>0</v>
      </c>
      <c r="AN89" s="300">
        <v>0</v>
      </c>
      <c r="AO89" s="303">
        <v>0</v>
      </c>
      <c r="AP89" s="304">
        <v>0</v>
      </c>
      <c r="AQ89" s="303">
        <v>0</v>
      </c>
      <c r="AR89" s="303">
        <v>0</v>
      </c>
      <c r="AS89" s="305">
        <v>0</v>
      </c>
    </row>
    <row r="90" spans="1:45" x14ac:dyDescent="0.35">
      <c r="A90" s="322">
        <v>238</v>
      </c>
      <c r="B90" s="323">
        <v>1</v>
      </c>
      <c r="C90" s="324" t="s">
        <v>674</v>
      </c>
      <c r="D90" s="108">
        <v>6</v>
      </c>
      <c r="E90" s="299">
        <v>249</v>
      </c>
      <c r="F90" s="299">
        <v>270.8</v>
      </c>
      <c r="G90" s="299">
        <v>4029962.9367682901</v>
      </c>
      <c r="H90" s="299">
        <v>14881.694744343758</v>
      </c>
      <c r="I90" s="299">
        <v>307.39999999999998</v>
      </c>
      <c r="J90" s="299">
        <v>123714950</v>
      </c>
      <c r="K90" s="299">
        <v>402455.92062459339</v>
      </c>
      <c r="L90" s="300">
        <v>0</v>
      </c>
      <c r="M90" s="300">
        <v>0</v>
      </c>
      <c r="N90" s="300">
        <v>0</v>
      </c>
      <c r="O90" s="300">
        <v>0</v>
      </c>
      <c r="P90" s="300">
        <v>0</v>
      </c>
      <c r="Q90" s="300">
        <v>0</v>
      </c>
      <c r="R90" s="300">
        <v>0</v>
      </c>
      <c r="S90" s="300">
        <v>0</v>
      </c>
      <c r="T90" s="300">
        <v>0</v>
      </c>
      <c r="U90" s="356">
        <v>0</v>
      </c>
      <c r="V90" s="304">
        <v>0</v>
      </c>
      <c r="W90" s="299">
        <v>0</v>
      </c>
      <c r="X90" s="299">
        <v>0</v>
      </c>
      <c r="Y90" s="299">
        <v>0</v>
      </c>
      <c r="Z90" s="299">
        <v>0</v>
      </c>
      <c r="AA90" s="356">
        <v>0</v>
      </c>
      <c r="AB90" s="303">
        <v>0</v>
      </c>
      <c r="AC90" s="303">
        <v>0</v>
      </c>
      <c r="AD90" s="304">
        <v>0</v>
      </c>
      <c r="AE90" s="300">
        <v>0</v>
      </c>
      <c r="AF90" s="303">
        <v>-34338</v>
      </c>
      <c r="AG90" s="304">
        <v>34338</v>
      </c>
      <c r="AH90" s="300">
        <v>0</v>
      </c>
      <c r="AI90" s="303">
        <v>-45983.44</v>
      </c>
      <c r="AJ90" s="304">
        <v>45983.439999999944</v>
      </c>
      <c r="AK90" s="300">
        <v>0</v>
      </c>
      <c r="AL90" s="303">
        <v>0</v>
      </c>
      <c r="AM90" s="304">
        <v>0</v>
      </c>
      <c r="AN90" s="300">
        <v>0</v>
      </c>
      <c r="AO90" s="303">
        <v>0</v>
      </c>
      <c r="AP90" s="304">
        <v>0</v>
      </c>
      <c r="AQ90" s="303">
        <v>0</v>
      </c>
      <c r="AR90" s="303">
        <v>0</v>
      </c>
      <c r="AS90" s="305">
        <v>0</v>
      </c>
    </row>
    <row r="91" spans="1:45" x14ac:dyDescent="0.35">
      <c r="A91" s="322">
        <v>239</v>
      </c>
      <c r="B91" s="323">
        <v>1</v>
      </c>
      <c r="C91" s="324" t="s">
        <v>1023</v>
      </c>
      <c r="D91" s="108">
        <v>6</v>
      </c>
      <c r="E91" s="299">
        <v>676.5979948473946</v>
      </c>
      <c r="F91" s="299">
        <v>748.73226170465909</v>
      </c>
      <c r="G91" s="299">
        <v>6319058.8833272997</v>
      </c>
      <c r="H91" s="299">
        <v>8439.6775810628569</v>
      </c>
      <c r="I91" s="299">
        <v>735.23854697635727</v>
      </c>
      <c r="J91" s="299">
        <v>286183400</v>
      </c>
      <c r="K91" s="299">
        <v>389238.84115831414</v>
      </c>
      <c r="L91" s="300">
        <v>0</v>
      </c>
      <c r="M91" s="300">
        <v>0</v>
      </c>
      <c r="N91" s="300">
        <v>0</v>
      </c>
      <c r="O91" s="300">
        <v>0</v>
      </c>
      <c r="P91" s="300">
        <v>0</v>
      </c>
      <c r="Q91" s="300">
        <v>0</v>
      </c>
      <c r="R91" s="300">
        <v>0</v>
      </c>
      <c r="S91" s="300">
        <v>0</v>
      </c>
      <c r="T91" s="300">
        <v>0</v>
      </c>
      <c r="U91" s="356">
        <v>0</v>
      </c>
      <c r="V91" s="304">
        <v>0</v>
      </c>
      <c r="W91" s="299">
        <v>0</v>
      </c>
      <c r="X91" s="299">
        <v>0</v>
      </c>
      <c r="Y91" s="299">
        <v>0</v>
      </c>
      <c r="Z91" s="299">
        <v>0</v>
      </c>
      <c r="AA91" s="356">
        <v>0</v>
      </c>
      <c r="AB91" s="303">
        <v>0</v>
      </c>
      <c r="AC91" s="303">
        <v>0</v>
      </c>
      <c r="AD91" s="304">
        <v>0</v>
      </c>
      <c r="AE91" s="300">
        <v>0</v>
      </c>
      <c r="AF91" s="303">
        <v>-91823</v>
      </c>
      <c r="AG91" s="304">
        <v>91823</v>
      </c>
      <c r="AH91" s="300">
        <v>0</v>
      </c>
      <c r="AI91" s="303">
        <v>-3299</v>
      </c>
      <c r="AJ91" s="304">
        <v>3299</v>
      </c>
      <c r="AK91" s="300">
        <v>0</v>
      </c>
      <c r="AL91" s="303">
        <v>0</v>
      </c>
      <c r="AM91" s="304">
        <v>0</v>
      </c>
      <c r="AN91" s="300">
        <v>0</v>
      </c>
      <c r="AO91" s="303">
        <v>0</v>
      </c>
      <c r="AP91" s="304">
        <v>0</v>
      </c>
      <c r="AQ91" s="303">
        <v>0</v>
      </c>
      <c r="AR91" s="303">
        <v>0</v>
      </c>
      <c r="AS91" s="305">
        <v>0</v>
      </c>
    </row>
    <row r="92" spans="1:45" x14ac:dyDescent="0.35">
      <c r="A92" s="322">
        <v>241</v>
      </c>
      <c r="B92" s="323">
        <v>1</v>
      </c>
      <c r="C92" s="324" t="s">
        <v>675</v>
      </c>
      <c r="D92" s="108">
        <v>4</v>
      </c>
      <c r="E92" s="299">
        <v>3319</v>
      </c>
      <c r="F92" s="299">
        <v>3632.3999999999996</v>
      </c>
      <c r="G92" s="299">
        <v>22852332.053414799</v>
      </c>
      <c r="H92" s="299">
        <v>6291.2487758547522</v>
      </c>
      <c r="I92" s="299">
        <v>4110.6829072842484</v>
      </c>
      <c r="J92" s="299">
        <v>1481787250</v>
      </c>
      <c r="K92" s="299">
        <v>360472.28244587546</v>
      </c>
      <c r="L92" s="300">
        <v>0</v>
      </c>
      <c r="M92" s="300">
        <v>0</v>
      </c>
      <c r="N92" s="300">
        <v>0</v>
      </c>
      <c r="O92" s="300">
        <v>0</v>
      </c>
      <c r="P92" s="300">
        <v>0</v>
      </c>
      <c r="Q92" s="300">
        <v>0</v>
      </c>
      <c r="R92" s="300">
        <v>0</v>
      </c>
      <c r="S92" s="300">
        <v>0</v>
      </c>
      <c r="T92" s="300">
        <v>0</v>
      </c>
      <c r="U92" s="356">
        <v>0</v>
      </c>
      <c r="V92" s="304">
        <v>0</v>
      </c>
      <c r="W92" s="299">
        <v>0</v>
      </c>
      <c r="X92" s="299">
        <v>0</v>
      </c>
      <c r="Y92" s="299">
        <v>0</v>
      </c>
      <c r="Z92" s="299">
        <v>0</v>
      </c>
      <c r="AA92" s="356">
        <v>0</v>
      </c>
      <c r="AB92" s="303">
        <v>0</v>
      </c>
      <c r="AC92" s="303">
        <v>0</v>
      </c>
      <c r="AD92" s="304">
        <v>0</v>
      </c>
      <c r="AE92" s="300">
        <v>0</v>
      </c>
      <c r="AF92" s="303">
        <v>-412547</v>
      </c>
      <c r="AG92" s="304">
        <v>412547</v>
      </c>
      <c r="AH92" s="300">
        <v>0</v>
      </c>
      <c r="AI92" s="303">
        <v>-161596</v>
      </c>
      <c r="AJ92" s="304">
        <v>161596</v>
      </c>
      <c r="AK92" s="300">
        <v>0</v>
      </c>
      <c r="AL92" s="303">
        <v>0</v>
      </c>
      <c r="AM92" s="304">
        <v>0</v>
      </c>
      <c r="AN92" s="300">
        <v>0</v>
      </c>
      <c r="AO92" s="303">
        <v>0</v>
      </c>
      <c r="AP92" s="304">
        <v>0</v>
      </c>
      <c r="AQ92" s="303">
        <v>0</v>
      </c>
      <c r="AR92" s="303">
        <v>0</v>
      </c>
      <c r="AS92" s="305">
        <v>0</v>
      </c>
    </row>
    <row r="93" spans="1:45" x14ac:dyDescent="0.35">
      <c r="A93" s="322">
        <v>242</v>
      </c>
      <c r="B93" s="323">
        <v>1</v>
      </c>
      <c r="C93" s="324" t="s">
        <v>676</v>
      </c>
      <c r="D93" s="108">
        <v>6</v>
      </c>
      <c r="E93" s="299">
        <v>452</v>
      </c>
      <c r="F93" s="299">
        <v>499</v>
      </c>
      <c r="G93" s="299">
        <v>3206265.55758538</v>
      </c>
      <c r="H93" s="299">
        <v>6425.381878928617</v>
      </c>
      <c r="I93" s="299">
        <v>231.39999999999998</v>
      </c>
      <c r="J93" s="299">
        <v>99106440</v>
      </c>
      <c r="K93" s="299">
        <v>428290.57908383757</v>
      </c>
      <c r="L93" s="300">
        <v>0</v>
      </c>
      <c r="M93" s="300">
        <v>0</v>
      </c>
      <c r="N93" s="300">
        <v>0</v>
      </c>
      <c r="O93" s="300">
        <v>0</v>
      </c>
      <c r="P93" s="300">
        <v>0</v>
      </c>
      <c r="Q93" s="300">
        <v>0</v>
      </c>
      <c r="R93" s="300">
        <v>0</v>
      </c>
      <c r="S93" s="300">
        <v>0</v>
      </c>
      <c r="T93" s="300">
        <v>0</v>
      </c>
      <c r="U93" s="356">
        <v>0</v>
      </c>
      <c r="V93" s="304">
        <v>0</v>
      </c>
      <c r="W93" s="299">
        <v>0</v>
      </c>
      <c r="X93" s="299">
        <v>0</v>
      </c>
      <c r="Y93" s="299">
        <v>0</v>
      </c>
      <c r="Z93" s="299">
        <v>0</v>
      </c>
      <c r="AA93" s="356">
        <v>0</v>
      </c>
      <c r="AB93" s="303">
        <v>0</v>
      </c>
      <c r="AC93" s="303">
        <v>0</v>
      </c>
      <c r="AD93" s="304">
        <v>0</v>
      </c>
      <c r="AE93" s="300">
        <v>0</v>
      </c>
      <c r="AF93" s="303">
        <v>-67335</v>
      </c>
      <c r="AG93" s="304">
        <v>67335</v>
      </c>
      <c r="AH93" s="300">
        <v>0</v>
      </c>
      <c r="AI93" s="303">
        <v>-987</v>
      </c>
      <c r="AJ93" s="304">
        <v>987</v>
      </c>
      <c r="AK93" s="300">
        <v>0</v>
      </c>
      <c r="AL93" s="303">
        <v>0</v>
      </c>
      <c r="AM93" s="304">
        <v>0</v>
      </c>
      <c r="AN93" s="300">
        <v>0</v>
      </c>
      <c r="AO93" s="303">
        <v>0</v>
      </c>
      <c r="AP93" s="304">
        <v>0</v>
      </c>
      <c r="AQ93" s="303">
        <v>0</v>
      </c>
      <c r="AR93" s="303">
        <v>0</v>
      </c>
      <c r="AS93" s="305">
        <v>0</v>
      </c>
    </row>
    <row r="94" spans="1:45" x14ac:dyDescent="0.35">
      <c r="A94" s="322">
        <v>252</v>
      </c>
      <c r="B94" s="323">
        <v>1</v>
      </c>
      <c r="C94" s="324" t="s">
        <v>678</v>
      </c>
      <c r="D94" s="108">
        <v>5</v>
      </c>
      <c r="E94" s="299">
        <v>1059</v>
      </c>
      <c r="F94" s="299">
        <v>1171.1999999999998</v>
      </c>
      <c r="G94" s="299">
        <v>13946823.368490599</v>
      </c>
      <c r="H94" s="299">
        <v>11908.148367905227</v>
      </c>
      <c r="I94" s="299">
        <v>1164.2</v>
      </c>
      <c r="J94" s="299">
        <v>898744375</v>
      </c>
      <c r="K94" s="299">
        <v>771984.51726507465</v>
      </c>
      <c r="L94" s="300">
        <v>0</v>
      </c>
      <c r="M94" s="300">
        <v>0</v>
      </c>
      <c r="N94" s="300">
        <v>0</v>
      </c>
      <c r="O94" s="300">
        <v>0</v>
      </c>
      <c r="P94" s="300">
        <v>0</v>
      </c>
      <c r="Q94" s="300">
        <v>0</v>
      </c>
      <c r="R94" s="300">
        <v>0</v>
      </c>
      <c r="S94" s="300">
        <v>0</v>
      </c>
      <c r="T94" s="300">
        <v>0</v>
      </c>
      <c r="U94" s="356">
        <v>0</v>
      </c>
      <c r="V94" s="304">
        <v>0</v>
      </c>
      <c r="W94" s="299">
        <v>0</v>
      </c>
      <c r="X94" s="299">
        <v>0</v>
      </c>
      <c r="Y94" s="299">
        <v>0</v>
      </c>
      <c r="Z94" s="299">
        <v>0</v>
      </c>
      <c r="AA94" s="356">
        <v>0</v>
      </c>
      <c r="AB94" s="303">
        <v>0</v>
      </c>
      <c r="AC94" s="303">
        <v>0</v>
      </c>
      <c r="AD94" s="304">
        <v>0</v>
      </c>
      <c r="AE94" s="300">
        <v>0</v>
      </c>
      <c r="AF94" s="303">
        <v>-29776</v>
      </c>
      <c r="AG94" s="304">
        <v>29776</v>
      </c>
      <c r="AH94" s="300">
        <v>0</v>
      </c>
      <c r="AI94" s="303">
        <v>0</v>
      </c>
      <c r="AJ94" s="304">
        <v>0</v>
      </c>
      <c r="AK94" s="300">
        <v>0</v>
      </c>
      <c r="AL94" s="303">
        <v>0</v>
      </c>
      <c r="AM94" s="304">
        <v>0</v>
      </c>
      <c r="AN94" s="300">
        <v>0</v>
      </c>
      <c r="AO94" s="303">
        <v>0</v>
      </c>
      <c r="AP94" s="304">
        <v>0</v>
      </c>
      <c r="AQ94" s="303">
        <v>0</v>
      </c>
      <c r="AR94" s="303">
        <v>0</v>
      </c>
      <c r="AS94" s="305">
        <v>0</v>
      </c>
    </row>
    <row r="95" spans="1:45" x14ac:dyDescent="0.35">
      <c r="A95" s="322">
        <v>253</v>
      </c>
      <c r="B95" s="323">
        <v>1</v>
      </c>
      <c r="C95" s="324" t="s">
        <v>679</v>
      </c>
      <c r="D95" s="108">
        <v>6</v>
      </c>
      <c r="E95" s="299">
        <v>697</v>
      </c>
      <c r="F95" s="299">
        <v>762</v>
      </c>
      <c r="G95" s="299">
        <v>6161966.7623320604</v>
      </c>
      <c r="H95" s="299">
        <v>8086.570554241549</v>
      </c>
      <c r="I95" s="299">
        <v>728.78478510581658</v>
      </c>
      <c r="J95" s="299">
        <v>252053750</v>
      </c>
      <c r="K95" s="299">
        <v>345854.84652153216</v>
      </c>
      <c r="L95" s="300">
        <v>0</v>
      </c>
      <c r="M95" s="300">
        <v>0</v>
      </c>
      <c r="N95" s="300">
        <v>0</v>
      </c>
      <c r="O95" s="300">
        <v>0</v>
      </c>
      <c r="P95" s="300">
        <v>0</v>
      </c>
      <c r="Q95" s="300">
        <v>0</v>
      </c>
      <c r="R95" s="300">
        <v>0</v>
      </c>
      <c r="S95" s="300">
        <v>0</v>
      </c>
      <c r="T95" s="300">
        <v>0</v>
      </c>
      <c r="U95" s="356">
        <v>0</v>
      </c>
      <c r="V95" s="304">
        <v>0</v>
      </c>
      <c r="W95" s="299">
        <v>0</v>
      </c>
      <c r="X95" s="299">
        <v>0</v>
      </c>
      <c r="Y95" s="299">
        <v>0</v>
      </c>
      <c r="Z95" s="299">
        <v>0</v>
      </c>
      <c r="AA95" s="356">
        <v>0</v>
      </c>
      <c r="AB95" s="303">
        <v>0</v>
      </c>
      <c r="AC95" s="303">
        <v>0</v>
      </c>
      <c r="AD95" s="304">
        <v>0</v>
      </c>
      <c r="AE95" s="300">
        <v>0</v>
      </c>
      <c r="AF95" s="303">
        <v>-83035</v>
      </c>
      <c r="AG95" s="304">
        <v>83035</v>
      </c>
      <c r="AH95" s="300">
        <v>0</v>
      </c>
      <c r="AI95" s="303">
        <v>0</v>
      </c>
      <c r="AJ95" s="304">
        <v>0</v>
      </c>
      <c r="AK95" s="300">
        <v>0</v>
      </c>
      <c r="AL95" s="303">
        <v>-137512.56669374421</v>
      </c>
      <c r="AM95" s="304">
        <v>137512.56669374421</v>
      </c>
      <c r="AN95" s="300">
        <v>0</v>
      </c>
      <c r="AO95" s="303">
        <v>0</v>
      </c>
      <c r="AP95" s="304">
        <v>0</v>
      </c>
      <c r="AQ95" s="303">
        <v>0</v>
      </c>
      <c r="AR95" s="303">
        <v>0</v>
      </c>
      <c r="AS95" s="305">
        <v>0</v>
      </c>
    </row>
    <row r="96" spans="1:45" x14ac:dyDescent="0.35">
      <c r="A96" s="322">
        <v>255</v>
      </c>
      <c r="B96" s="323">
        <v>1</v>
      </c>
      <c r="C96" s="324" t="s">
        <v>680</v>
      </c>
      <c r="D96" s="108">
        <v>5</v>
      </c>
      <c r="E96" s="299">
        <v>1371</v>
      </c>
      <c r="F96" s="299">
        <v>1498</v>
      </c>
      <c r="G96" s="299">
        <v>9949863.9103587698</v>
      </c>
      <c r="H96" s="299">
        <v>6642.0987385572562</v>
      </c>
      <c r="I96" s="299">
        <v>1305.9999999999998</v>
      </c>
      <c r="J96" s="299">
        <v>703495425</v>
      </c>
      <c r="K96" s="299">
        <v>538664.18453292502</v>
      </c>
      <c r="L96" s="300">
        <v>0</v>
      </c>
      <c r="M96" s="300">
        <v>0</v>
      </c>
      <c r="N96" s="300">
        <v>0</v>
      </c>
      <c r="O96" s="300">
        <v>0</v>
      </c>
      <c r="P96" s="300">
        <v>0</v>
      </c>
      <c r="Q96" s="300">
        <v>0</v>
      </c>
      <c r="R96" s="300">
        <v>0</v>
      </c>
      <c r="S96" s="300">
        <v>0</v>
      </c>
      <c r="T96" s="300">
        <v>0</v>
      </c>
      <c r="U96" s="356">
        <v>0</v>
      </c>
      <c r="V96" s="304">
        <v>0</v>
      </c>
      <c r="W96" s="299">
        <v>0</v>
      </c>
      <c r="X96" s="299">
        <v>0</v>
      </c>
      <c r="Y96" s="299">
        <v>0</v>
      </c>
      <c r="Z96" s="299">
        <v>0</v>
      </c>
      <c r="AA96" s="356">
        <v>0</v>
      </c>
      <c r="AB96" s="303">
        <v>0</v>
      </c>
      <c r="AC96" s="303">
        <v>0</v>
      </c>
      <c r="AD96" s="304">
        <v>0</v>
      </c>
      <c r="AE96" s="300">
        <v>0</v>
      </c>
      <c r="AF96" s="303">
        <v>-218538</v>
      </c>
      <c r="AG96" s="304">
        <v>218538</v>
      </c>
      <c r="AH96" s="300">
        <v>0</v>
      </c>
      <c r="AI96" s="303">
        <v>0</v>
      </c>
      <c r="AJ96" s="304">
        <v>0</v>
      </c>
      <c r="AK96" s="300">
        <v>0</v>
      </c>
      <c r="AL96" s="303">
        <v>-313835.29821703461</v>
      </c>
      <c r="AM96" s="304">
        <v>313835.29821703461</v>
      </c>
      <c r="AN96" s="300">
        <v>0</v>
      </c>
      <c r="AO96" s="303">
        <v>0</v>
      </c>
      <c r="AP96" s="304">
        <v>0</v>
      </c>
      <c r="AQ96" s="303">
        <v>0</v>
      </c>
      <c r="AR96" s="303">
        <v>0</v>
      </c>
      <c r="AS96" s="305">
        <v>0</v>
      </c>
    </row>
    <row r="97" spans="1:45" x14ac:dyDescent="0.35">
      <c r="A97" s="322">
        <v>256</v>
      </c>
      <c r="B97" s="323">
        <v>1</v>
      </c>
      <c r="C97" s="324" t="s">
        <v>681</v>
      </c>
      <c r="D97" s="108">
        <v>4</v>
      </c>
      <c r="E97" s="299">
        <v>2512</v>
      </c>
      <c r="F97" s="299">
        <v>2748.8</v>
      </c>
      <c r="G97" s="299">
        <v>42300610.404640399</v>
      </c>
      <c r="H97" s="299">
        <v>15388.755240337747</v>
      </c>
      <c r="I97" s="299">
        <v>3114.8490284004997</v>
      </c>
      <c r="J97" s="299">
        <v>2777611775</v>
      </c>
      <c r="K97" s="299">
        <v>891732.39205956832</v>
      </c>
      <c r="L97" s="300">
        <v>0</v>
      </c>
      <c r="M97" s="300">
        <v>0</v>
      </c>
      <c r="N97" s="300">
        <v>0</v>
      </c>
      <c r="O97" s="300">
        <v>0</v>
      </c>
      <c r="P97" s="300">
        <v>0</v>
      </c>
      <c r="Q97" s="300">
        <v>0</v>
      </c>
      <c r="R97" s="300">
        <v>0</v>
      </c>
      <c r="S97" s="300">
        <v>0</v>
      </c>
      <c r="T97" s="300">
        <v>0</v>
      </c>
      <c r="U97" s="356">
        <v>0</v>
      </c>
      <c r="V97" s="304">
        <v>0</v>
      </c>
      <c r="W97" s="299">
        <v>0</v>
      </c>
      <c r="X97" s="299">
        <v>0</v>
      </c>
      <c r="Y97" s="299">
        <v>0</v>
      </c>
      <c r="Z97" s="299">
        <v>0</v>
      </c>
      <c r="AA97" s="356">
        <v>0</v>
      </c>
      <c r="AB97" s="303">
        <v>0</v>
      </c>
      <c r="AC97" s="303">
        <v>0</v>
      </c>
      <c r="AD97" s="304">
        <v>0</v>
      </c>
      <c r="AE97" s="300">
        <v>0</v>
      </c>
      <c r="AF97" s="303">
        <v>0</v>
      </c>
      <c r="AG97" s="304">
        <v>0</v>
      </c>
      <c r="AH97" s="300">
        <v>0</v>
      </c>
      <c r="AI97" s="303">
        <v>0</v>
      </c>
      <c r="AJ97" s="304">
        <v>0</v>
      </c>
      <c r="AK97" s="300">
        <v>0</v>
      </c>
      <c r="AL97" s="303">
        <v>0</v>
      </c>
      <c r="AM97" s="304">
        <v>0</v>
      </c>
      <c r="AN97" s="300">
        <v>0</v>
      </c>
      <c r="AO97" s="303">
        <v>0</v>
      </c>
      <c r="AP97" s="304">
        <v>0</v>
      </c>
      <c r="AQ97" s="303">
        <v>0</v>
      </c>
      <c r="AR97" s="303">
        <v>0</v>
      </c>
      <c r="AS97" s="305">
        <v>0</v>
      </c>
    </row>
    <row r="98" spans="1:45" x14ac:dyDescent="0.35">
      <c r="A98" s="322">
        <v>261</v>
      </c>
      <c r="B98" s="323">
        <v>1</v>
      </c>
      <c r="C98" s="324" t="s">
        <v>682</v>
      </c>
      <c r="D98" s="108">
        <v>6</v>
      </c>
      <c r="E98" s="299">
        <v>310.8859259259259</v>
      </c>
      <c r="F98" s="299">
        <v>335.48592592592593</v>
      </c>
      <c r="G98" s="299">
        <v>2948008.4458744698</v>
      </c>
      <c r="H98" s="299">
        <v>8787.2790422969319</v>
      </c>
      <c r="I98" s="299">
        <v>239</v>
      </c>
      <c r="J98" s="299">
        <v>118990500</v>
      </c>
      <c r="K98" s="299">
        <v>497868.20083682006</v>
      </c>
      <c r="L98" s="300">
        <v>109672.16730078272</v>
      </c>
      <c r="M98" s="300">
        <v>0</v>
      </c>
      <c r="N98" s="300">
        <v>0</v>
      </c>
      <c r="O98" s="300">
        <v>0</v>
      </c>
      <c r="P98" s="300">
        <v>1472.6812538559316</v>
      </c>
      <c r="Q98" s="300">
        <v>0</v>
      </c>
      <c r="R98" s="300">
        <v>0</v>
      </c>
      <c r="S98" s="300">
        <v>622.4243060733678</v>
      </c>
      <c r="T98" s="300">
        <v>200.20248059735979</v>
      </c>
      <c r="U98" s="356">
        <v>111967.47534130939</v>
      </c>
      <c r="V98" s="304">
        <v>13717</v>
      </c>
      <c r="W98" s="299">
        <v>0</v>
      </c>
      <c r="X98" s="299">
        <v>388.8</v>
      </c>
      <c r="Y98" s="299">
        <v>2410.8753175726451</v>
      </c>
      <c r="Z98" s="299">
        <v>0</v>
      </c>
      <c r="AA98" s="356">
        <v>16516.675317572644</v>
      </c>
      <c r="AB98" s="303">
        <v>128484.15065888203</v>
      </c>
      <c r="AC98" s="303">
        <v>16516.675317572644</v>
      </c>
      <c r="AD98" s="304">
        <v>111967.47534130939</v>
      </c>
      <c r="AE98" s="300">
        <v>0</v>
      </c>
      <c r="AF98" s="303">
        <v>-52625</v>
      </c>
      <c r="AG98" s="304">
        <v>52625</v>
      </c>
      <c r="AH98" s="300">
        <v>0</v>
      </c>
      <c r="AI98" s="303">
        <v>-8113</v>
      </c>
      <c r="AJ98" s="304">
        <v>8113</v>
      </c>
      <c r="AK98" s="300">
        <v>0</v>
      </c>
      <c r="AL98" s="303">
        <v>-7110.5570376824908</v>
      </c>
      <c r="AM98" s="304">
        <v>7110.5570376824908</v>
      </c>
      <c r="AN98" s="300">
        <v>128484.15065888203</v>
      </c>
      <c r="AO98" s="303">
        <v>16516.675317572644</v>
      </c>
      <c r="AP98" s="304">
        <v>111967.47534130939</v>
      </c>
      <c r="AQ98" s="303">
        <v>413.28390880420773</v>
      </c>
      <c r="AR98" s="303">
        <v>53.127767905157711</v>
      </c>
      <c r="AS98" s="305">
        <v>360.15614089905</v>
      </c>
    </row>
    <row r="99" spans="1:45" x14ac:dyDescent="0.35">
      <c r="A99" s="322">
        <v>264</v>
      </c>
      <c r="B99" s="323">
        <v>1</v>
      </c>
      <c r="C99" s="324" t="s">
        <v>683</v>
      </c>
      <c r="D99" s="108">
        <v>6</v>
      </c>
      <c r="E99" s="299">
        <v>98</v>
      </c>
      <c r="F99" s="299">
        <v>106.6</v>
      </c>
      <c r="G99" s="299">
        <v>5558252.7634372003</v>
      </c>
      <c r="H99" s="299">
        <v>52141.207912168858</v>
      </c>
      <c r="I99" s="299">
        <v>143.19999999999999</v>
      </c>
      <c r="J99" s="299">
        <v>65604100</v>
      </c>
      <c r="K99" s="299">
        <v>458129.18994413409</v>
      </c>
      <c r="L99" s="300">
        <v>0</v>
      </c>
      <c r="M99" s="300">
        <v>0</v>
      </c>
      <c r="N99" s="300">
        <v>0</v>
      </c>
      <c r="O99" s="300">
        <v>0</v>
      </c>
      <c r="P99" s="300">
        <v>0</v>
      </c>
      <c r="Q99" s="300">
        <v>0</v>
      </c>
      <c r="R99" s="300">
        <v>0</v>
      </c>
      <c r="S99" s="300">
        <v>0</v>
      </c>
      <c r="T99" s="300">
        <v>0</v>
      </c>
      <c r="U99" s="356">
        <v>0</v>
      </c>
      <c r="V99" s="304">
        <v>0</v>
      </c>
      <c r="W99" s="299">
        <v>0</v>
      </c>
      <c r="X99" s="299">
        <v>0</v>
      </c>
      <c r="Y99" s="299">
        <v>0</v>
      </c>
      <c r="Z99" s="299">
        <v>0</v>
      </c>
      <c r="AA99" s="356">
        <v>0</v>
      </c>
      <c r="AB99" s="303">
        <v>0</v>
      </c>
      <c r="AC99" s="303">
        <v>0</v>
      </c>
      <c r="AD99" s="304">
        <v>0</v>
      </c>
      <c r="AE99" s="300">
        <v>0</v>
      </c>
      <c r="AF99" s="303">
        <v>-15387</v>
      </c>
      <c r="AG99" s="304">
        <v>15387</v>
      </c>
      <c r="AH99" s="300">
        <v>0</v>
      </c>
      <c r="AI99" s="303">
        <v>0</v>
      </c>
      <c r="AJ99" s="304">
        <v>0</v>
      </c>
      <c r="AK99" s="300">
        <v>0</v>
      </c>
      <c r="AL99" s="303">
        <v>0</v>
      </c>
      <c r="AM99" s="304">
        <v>0</v>
      </c>
      <c r="AN99" s="300">
        <v>0</v>
      </c>
      <c r="AO99" s="303">
        <v>0</v>
      </c>
      <c r="AP99" s="304">
        <v>0</v>
      </c>
      <c r="AQ99" s="303">
        <v>0</v>
      </c>
      <c r="AR99" s="303">
        <v>0</v>
      </c>
      <c r="AS99" s="305">
        <v>0</v>
      </c>
    </row>
    <row r="100" spans="1:45" x14ac:dyDescent="0.35">
      <c r="A100" s="322">
        <v>270</v>
      </c>
      <c r="B100" s="323">
        <v>1</v>
      </c>
      <c r="C100" s="324" t="s">
        <v>684</v>
      </c>
      <c r="D100" s="108">
        <v>2</v>
      </c>
      <c r="E100" s="299">
        <v>6727.4580701262394</v>
      </c>
      <c r="F100" s="299">
        <v>7375.6450796162171</v>
      </c>
      <c r="G100" s="299">
        <v>156080594.04032201</v>
      </c>
      <c r="H100" s="299">
        <v>21161.619404881054</v>
      </c>
      <c r="I100" s="299">
        <v>7556.2032507643189</v>
      </c>
      <c r="J100" s="299">
        <v>13008336325</v>
      </c>
      <c r="K100" s="299">
        <v>1721543.9941592612</v>
      </c>
      <c r="L100" s="300">
        <v>401677.42845799611</v>
      </c>
      <c r="M100" s="300">
        <v>0</v>
      </c>
      <c r="N100" s="300">
        <v>4938.6589699999895</v>
      </c>
      <c r="O100" s="300">
        <v>53906.119954850525</v>
      </c>
      <c r="P100" s="300">
        <v>0</v>
      </c>
      <c r="Q100" s="300">
        <v>0</v>
      </c>
      <c r="R100" s="300">
        <v>11524.259879978472</v>
      </c>
      <c r="S100" s="300">
        <v>2385.9598399479096</v>
      </c>
      <c r="T100" s="300">
        <v>767.44284228987908</v>
      </c>
      <c r="U100" s="356">
        <v>475199.86994506291</v>
      </c>
      <c r="V100" s="304">
        <v>110520.5</v>
      </c>
      <c r="W100" s="299">
        <v>2116.5681299999706</v>
      </c>
      <c r="X100" s="299">
        <v>1490.3999999999999</v>
      </c>
      <c r="Y100" s="299">
        <v>0</v>
      </c>
      <c r="Z100" s="299">
        <v>8228.249265182716</v>
      </c>
      <c r="AA100" s="356">
        <v>122355.71739518268</v>
      </c>
      <c r="AB100" s="303">
        <v>597555.58734024561</v>
      </c>
      <c r="AC100" s="303">
        <v>122355.71739518268</v>
      </c>
      <c r="AD100" s="304">
        <v>475199.86994506291</v>
      </c>
      <c r="AE100" s="300">
        <v>0</v>
      </c>
      <c r="AF100" s="303">
        <v>0</v>
      </c>
      <c r="AG100" s="304">
        <v>0</v>
      </c>
      <c r="AH100" s="300">
        <v>0</v>
      </c>
      <c r="AI100" s="303">
        <v>0</v>
      </c>
      <c r="AJ100" s="304">
        <v>0</v>
      </c>
      <c r="AK100" s="300">
        <v>0</v>
      </c>
      <c r="AL100" s="303">
        <v>0</v>
      </c>
      <c r="AM100" s="304">
        <v>0</v>
      </c>
      <c r="AN100" s="300">
        <v>597555.58734024561</v>
      </c>
      <c r="AO100" s="303">
        <v>122355.71739518268</v>
      </c>
      <c r="AP100" s="304">
        <v>475199.86994506291</v>
      </c>
      <c r="AQ100" s="303">
        <v>88.823383380675992</v>
      </c>
      <c r="AR100" s="303">
        <v>18.187510961757166</v>
      </c>
      <c r="AS100" s="305">
        <v>70.635872418918822</v>
      </c>
    </row>
    <row r="101" spans="1:45" x14ac:dyDescent="0.35">
      <c r="A101" s="322">
        <v>271</v>
      </c>
      <c r="B101" s="323">
        <v>1</v>
      </c>
      <c r="C101" s="324" t="s">
        <v>685</v>
      </c>
      <c r="D101" s="108">
        <v>3</v>
      </c>
      <c r="E101" s="299">
        <v>10097.976576536465</v>
      </c>
      <c r="F101" s="299">
        <v>11080.61996817241</v>
      </c>
      <c r="G101" s="299">
        <v>170131554.711079</v>
      </c>
      <c r="H101" s="299">
        <v>15353.974344374141</v>
      </c>
      <c r="I101" s="299">
        <v>11730.657404359426</v>
      </c>
      <c r="J101" s="299">
        <v>14435394500</v>
      </c>
      <c r="K101" s="299">
        <v>1230569.9503793726</v>
      </c>
      <c r="L101" s="300">
        <v>254002.2724487572</v>
      </c>
      <c r="M101" s="300">
        <v>0</v>
      </c>
      <c r="N101" s="300">
        <v>3433.3770800002385</v>
      </c>
      <c r="O101" s="300">
        <v>0</v>
      </c>
      <c r="P101" s="300">
        <v>0</v>
      </c>
      <c r="Q101" s="300">
        <v>0</v>
      </c>
      <c r="R101" s="300">
        <v>7382.6499791057631</v>
      </c>
      <c r="S101" s="300">
        <v>1507.6499858221573</v>
      </c>
      <c r="T101" s="300">
        <v>484.93489744693807</v>
      </c>
      <c r="U101" s="356">
        <v>266810.88439113228</v>
      </c>
      <c r="V101" s="304">
        <v>68848.75</v>
      </c>
      <c r="W101" s="299">
        <v>1471.4473200001521</v>
      </c>
      <c r="X101" s="299">
        <v>941.75999999999988</v>
      </c>
      <c r="Y101" s="299">
        <v>0</v>
      </c>
      <c r="Z101" s="299">
        <v>5271.1657753584568</v>
      </c>
      <c r="AA101" s="356">
        <v>76533.123095358605</v>
      </c>
      <c r="AB101" s="303">
        <v>343344.00748649088</v>
      </c>
      <c r="AC101" s="303">
        <v>76533.123095358605</v>
      </c>
      <c r="AD101" s="304">
        <v>266810.88439113228</v>
      </c>
      <c r="AE101" s="300">
        <v>0</v>
      </c>
      <c r="AF101" s="303">
        <v>0</v>
      </c>
      <c r="AG101" s="304">
        <v>0</v>
      </c>
      <c r="AH101" s="300">
        <v>0</v>
      </c>
      <c r="AI101" s="303">
        <v>0</v>
      </c>
      <c r="AJ101" s="304">
        <v>0</v>
      </c>
      <c r="AK101" s="300">
        <v>0</v>
      </c>
      <c r="AL101" s="303">
        <v>0</v>
      </c>
      <c r="AM101" s="304">
        <v>0</v>
      </c>
      <c r="AN101" s="300">
        <v>343344.00748649088</v>
      </c>
      <c r="AO101" s="303">
        <v>76533.123095358605</v>
      </c>
      <c r="AP101" s="304">
        <v>266810.88439113228</v>
      </c>
      <c r="AQ101" s="303">
        <v>34.00126796533484</v>
      </c>
      <c r="AR101" s="303">
        <v>7.5790553201707791</v>
      </c>
      <c r="AS101" s="305">
        <v>26.422212645164063</v>
      </c>
    </row>
    <row r="102" spans="1:45" x14ac:dyDescent="0.35">
      <c r="A102" s="322">
        <v>272</v>
      </c>
      <c r="B102" s="323">
        <v>1</v>
      </c>
      <c r="C102" s="324" t="s">
        <v>686</v>
      </c>
      <c r="D102" s="108">
        <v>3</v>
      </c>
      <c r="E102" s="299">
        <v>8575.2376142875528</v>
      </c>
      <c r="F102" s="299">
        <v>9413.7970718287506</v>
      </c>
      <c r="G102" s="299">
        <v>131826890.21231</v>
      </c>
      <c r="H102" s="299">
        <v>14003.583166967603</v>
      </c>
      <c r="I102" s="299">
        <v>10443.281301764422</v>
      </c>
      <c r="J102" s="299">
        <v>10796159150</v>
      </c>
      <c r="K102" s="299">
        <v>1033789.9399660869</v>
      </c>
      <c r="L102" s="300">
        <v>0</v>
      </c>
      <c r="M102" s="300">
        <v>0</v>
      </c>
      <c r="N102" s="300">
        <v>0</v>
      </c>
      <c r="O102" s="300">
        <v>0</v>
      </c>
      <c r="P102" s="300">
        <v>0</v>
      </c>
      <c r="Q102" s="300">
        <v>0</v>
      </c>
      <c r="R102" s="300">
        <v>0</v>
      </c>
      <c r="S102" s="300">
        <v>0</v>
      </c>
      <c r="T102" s="300">
        <v>0</v>
      </c>
      <c r="U102" s="356">
        <v>0</v>
      </c>
      <c r="V102" s="304">
        <v>0</v>
      </c>
      <c r="W102" s="299">
        <v>0</v>
      </c>
      <c r="X102" s="299">
        <v>0</v>
      </c>
      <c r="Y102" s="299">
        <v>0</v>
      </c>
      <c r="Z102" s="299">
        <v>0</v>
      </c>
      <c r="AA102" s="356">
        <v>0</v>
      </c>
      <c r="AB102" s="303">
        <v>0</v>
      </c>
      <c r="AC102" s="303">
        <v>0</v>
      </c>
      <c r="AD102" s="304">
        <v>0</v>
      </c>
      <c r="AE102" s="300">
        <v>0</v>
      </c>
      <c r="AF102" s="303">
        <v>0</v>
      </c>
      <c r="AG102" s="304">
        <v>0</v>
      </c>
      <c r="AH102" s="300">
        <v>0</v>
      </c>
      <c r="AI102" s="303">
        <v>0</v>
      </c>
      <c r="AJ102" s="304">
        <v>0</v>
      </c>
      <c r="AK102" s="300">
        <v>0</v>
      </c>
      <c r="AL102" s="303">
        <v>0</v>
      </c>
      <c r="AM102" s="304">
        <v>0</v>
      </c>
      <c r="AN102" s="300">
        <v>0</v>
      </c>
      <c r="AO102" s="303">
        <v>0</v>
      </c>
      <c r="AP102" s="304">
        <v>0</v>
      </c>
      <c r="AQ102" s="303">
        <v>0</v>
      </c>
      <c r="AR102" s="303">
        <v>0</v>
      </c>
      <c r="AS102" s="305">
        <v>0</v>
      </c>
    </row>
    <row r="103" spans="1:45" x14ac:dyDescent="0.35">
      <c r="A103" s="322">
        <v>273</v>
      </c>
      <c r="B103" s="323">
        <v>1</v>
      </c>
      <c r="C103" s="324" t="s">
        <v>687</v>
      </c>
      <c r="D103" s="108">
        <v>2</v>
      </c>
      <c r="E103" s="299">
        <v>8515.8739474853464</v>
      </c>
      <c r="F103" s="299">
        <v>9292.302274204334</v>
      </c>
      <c r="G103" s="299">
        <v>124868087.015864</v>
      </c>
      <c r="H103" s="299">
        <v>13437.798656475152</v>
      </c>
      <c r="I103" s="299">
        <v>8035.3126229582876</v>
      </c>
      <c r="J103" s="299">
        <v>10780676875</v>
      </c>
      <c r="K103" s="299">
        <v>1341662.4070353813</v>
      </c>
      <c r="L103" s="300">
        <v>0</v>
      </c>
      <c r="M103" s="300">
        <v>0</v>
      </c>
      <c r="N103" s="300">
        <v>0</v>
      </c>
      <c r="O103" s="300">
        <v>0</v>
      </c>
      <c r="P103" s="300">
        <v>0</v>
      </c>
      <c r="Q103" s="300">
        <v>0</v>
      </c>
      <c r="R103" s="300">
        <v>0</v>
      </c>
      <c r="S103" s="300">
        <v>0</v>
      </c>
      <c r="T103" s="300">
        <v>0</v>
      </c>
      <c r="U103" s="356">
        <v>0</v>
      </c>
      <c r="V103" s="304">
        <v>0</v>
      </c>
      <c r="W103" s="299">
        <v>0</v>
      </c>
      <c r="X103" s="299">
        <v>0</v>
      </c>
      <c r="Y103" s="299">
        <v>0</v>
      </c>
      <c r="Z103" s="299">
        <v>0</v>
      </c>
      <c r="AA103" s="356">
        <v>0</v>
      </c>
      <c r="AB103" s="303">
        <v>0</v>
      </c>
      <c r="AC103" s="303">
        <v>0</v>
      </c>
      <c r="AD103" s="304">
        <v>0</v>
      </c>
      <c r="AE103" s="300">
        <v>0</v>
      </c>
      <c r="AF103" s="303">
        <v>0</v>
      </c>
      <c r="AG103" s="304">
        <v>0</v>
      </c>
      <c r="AH103" s="300">
        <v>0</v>
      </c>
      <c r="AI103" s="303">
        <v>0</v>
      </c>
      <c r="AJ103" s="304">
        <v>0</v>
      </c>
      <c r="AK103" s="300">
        <v>0</v>
      </c>
      <c r="AL103" s="303">
        <v>0</v>
      </c>
      <c r="AM103" s="304">
        <v>0</v>
      </c>
      <c r="AN103" s="300">
        <v>0</v>
      </c>
      <c r="AO103" s="303">
        <v>0</v>
      </c>
      <c r="AP103" s="304">
        <v>0</v>
      </c>
      <c r="AQ103" s="303">
        <v>0</v>
      </c>
      <c r="AR103" s="303">
        <v>0</v>
      </c>
      <c r="AS103" s="305">
        <v>0</v>
      </c>
    </row>
    <row r="104" spans="1:45" x14ac:dyDescent="0.35">
      <c r="A104" s="322">
        <v>276</v>
      </c>
      <c r="B104" s="323">
        <v>1</v>
      </c>
      <c r="C104" s="324" t="s">
        <v>688</v>
      </c>
      <c r="D104" s="108">
        <v>3</v>
      </c>
      <c r="E104" s="299">
        <v>11200.437201925066</v>
      </c>
      <c r="F104" s="299">
        <v>12253.944713354116</v>
      </c>
      <c r="G104" s="299">
        <v>116317472.738398</v>
      </c>
      <c r="H104" s="299">
        <v>9492.2472280813727</v>
      </c>
      <c r="I104" s="299">
        <v>7966.9782003930204</v>
      </c>
      <c r="J104" s="299">
        <v>9508954275</v>
      </c>
      <c r="K104" s="299">
        <v>1193545.9136226722</v>
      </c>
      <c r="L104" s="300">
        <v>0</v>
      </c>
      <c r="M104" s="300">
        <v>0</v>
      </c>
      <c r="N104" s="300">
        <v>0</v>
      </c>
      <c r="O104" s="300">
        <v>0</v>
      </c>
      <c r="P104" s="300">
        <v>0</v>
      </c>
      <c r="Q104" s="300">
        <v>0</v>
      </c>
      <c r="R104" s="300">
        <v>0</v>
      </c>
      <c r="S104" s="300">
        <v>0</v>
      </c>
      <c r="T104" s="300">
        <v>0</v>
      </c>
      <c r="U104" s="356">
        <v>0</v>
      </c>
      <c r="V104" s="304">
        <v>0</v>
      </c>
      <c r="W104" s="299">
        <v>0</v>
      </c>
      <c r="X104" s="299">
        <v>0</v>
      </c>
      <c r="Y104" s="299">
        <v>0</v>
      </c>
      <c r="Z104" s="299">
        <v>0</v>
      </c>
      <c r="AA104" s="356">
        <v>0</v>
      </c>
      <c r="AB104" s="303">
        <v>0</v>
      </c>
      <c r="AC104" s="303">
        <v>0</v>
      </c>
      <c r="AD104" s="304">
        <v>0</v>
      </c>
      <c r="AE104" s="300">
        <v>0</v>
      </c>
      <c r="AF104" s="303">
        <v>0</v>
      </c>
      <c r="AG104" s="304">
        <v>0</v>
      </c>
      <c r="AH104" s="300">
        <v>0</v>
      </c>
      <c r="AI104" s="303">
        <v>0</v>
      </c>
      <c r="AJ104" s="304">
        <v>0</v>
      </c>
      <c r="AK104" s="300">
        <v>0</v>
      </c>
      <c r="AL104" s="303">
        <v>0</v>
      </c>
      <c r="AM104" s="304">
        <v>0</v>
      </c>
      <c r="AN104" s="300">
        <v>0</v>
      </c>
      <c r="AO104" s="303">
        <v>0</v>
      </c>
      <c r="AP104" s="304">
        <v>0</v>
      </c>
      <c r="AQ104" s="303">
        <v>0</v>
      </c>
      <c r="AR104" s="303">
        <v>0</v>
      </c>
      <c r="AS104" s="305">
        <v>0</v>
      </c>
    </row>
    <row r="105" spans="1:45" x14ac:dyDescent="0.35">
      <c r="A105" s="322">
        <v>277</v>
      </c>
      <c r="B105" s="323">
        <v>1</v>
      </c>
      <c r="C105" s="324" t="s">
        <v>689</v>
      </c>
      <c r="D105" s="108">
        <v>3</v>
      </c>
      <c r="E105" s="299">
        <v>2417.4039647991372</v>
      </c>
      <c r="F105" s="299">
        <v>2651.363357905163</v>
      </c>
      <c r="G105" s="299">
        <v>53942231.636166498</v>
      </c>
      <c r="H105" s="299">
        <v>20345.092073229131</v>
      </c>
      <c r="I105" s="299">
        <v>2937.3374740496365</v>
      </c>
      <c r="J105" s="299">
        <v>4434441850</v>
      </c>
      <c r="K105" s="299">
        <v>1509680.7531231139</v>
      </c>
      <c r="L105" s="300">
        <v>0</v>
      </c>
      <c r="M105" s="300">
        <v>0</v>
      </c>
      <c r="N105" s="300">
        <v>0</v>
      </c>
      <c r="O105" s="300">
        <v>0</v>
      </c>
      <c r="P105" s="300">
        <v>0</v>
      </c>
      <c r="Q105" s="300">
        <v>0</v>
      </c>
      <c r="R105" s="300">
        <v>0</v>
      </c>
      <c r="S105" s="300">
        <v>0</v>
      </c>
      <c r="T105" s="300">
        <v>0</v>
      </c>
      <c r="U105" s="356">
        <v>0</v>
      </c>
      <c r="V105" s="304">
        <v>0</v>
      </c>
      <c r="W105" s="299">
        <v>0</v>
      </c>
      <c r="X105" s="299">
        <v>0</v>
      </c>
      <c r="Y105" s="299">
        <v>0</v>
      </c>
      <c r="Z105" s="299">
        <v>0</v>
      </c>
      <c r="AA105" s="356">
        <v>0</v>
      </c>
      <c r="AB105" s="303">
        <v>0</v>
      </c>
      <c r="AC105" s="303">
        <v>0</v>
      </c>
      <c r="AD105" s="304">
        <v>0</v>
      </c>
      <c r="AE105" s="300">
        <v>0</v>
      </c>
      <c r="AF105" s="303">
        <v>0</v>
      </c>
      <c r="AG105" s="304">
        <v>0</v>
      </c>
      <c r="AH105" s="300">
        <v>0</v>
      </c>
      <c r="AI105" s="303">
        <v>0</v>
      </c>
      <c r="AJ105" s="304">
        <v>0</v>
      </c>
      <c r="AK105" s="300">
        <v>0</v>
      </c>
      <c r="AL105" s="303">
        <v>0</v>
      </c>
      <c r="AM105" s="304">
        <v>0</v>
      </c>
      <c r="AN105" s="300">
        <v>0</v>
      </c>
      <c r="AO105" s="303">
        <v>0</v>
      </c>
      <c r="AP105" s="304">
        <v>0</v>
      </c>
      <c r="AQ105" s="303">
        <v>0</v>
      </c>
      <c r="AR105" s="303">
        <v>0</v>
      </c>
      <c r="AS105" s="305">
        <v>0</v>
      </c>
    </row>
    <row r="106" spans="1:45" x14ac:dyDescent="0.35">
      <c r="A106" s="322">
        <v>278</v>
      </c>
      <c r="B106" s="323">
        <v>1</v>
      </c>
      <c r="C106" s="324" t="s">
        <v>690</v>
      </c>
      <c r="D106" s="108">
        <v>3</v>
      </c>
      <c r="E106" s="299">
        <v>2991.6357959416646</v>
      </c>
      <c r="F106" s="299">
        <v>3289.3046635013334</v>
      </c>
      <c r="G106" s="299">
        <v>48793970.839624301</v>
      </c>
      <c r="H106" s="299">
        <v>14834.129346864778</v>
      </c>
      <c r="I106" s="299">
        <v>2240.6385450665189</v>
      </c>
      <c r="J106" s="299">
        <v>3904324900</v>
      </c>
      <c r="K106" s="299">
        <v>1742505.4605958725</v>
      </c>
      <c r="L106" s="300">
        <v>0</v>
      </c>
      <c r="M106" s="300">
        <v>0</v>
      </c>
      <c r="N106" s="300">
        <v>0</v>
      </c>
      <c r="O106" s="300">
        <v>0</v>
      </c>
      <c r="P106" s="300">
        <v>0</v>
      </c>
      <c r="Q106" s="300">
        <v>0</v>
      </c>
      <c r="R106" s="300">
        <v>0</v>
      </c>
      <c r="S106" s="300">
        <v>0</v>
      </c>
      <c r="T106" s="300">
        <v>0</v>
      </c>
      <c r="U106" s="356">
        <v>0</v>
      </c>
      <c r="V106" s="304">
        <v>0</v>
      </c>
      <c r="W106" s="299">
        <v>0</v>
      </c>
      <c r="X106" s="299">
        <v>0</v>
      </c>
      <c r="Y106" s="299">
        <v>0</v>
      </c>
      <c r="Z106" s="299">
        <v>0</v>
      </c>
      <c r="AA106" s="356">
        <v>0</v>
      </c>
      <c r="AB106" s="303">
        <v>0</v>
      </c>
      <c r="AC106" s="303">
        <v>0</v>
      </c>
      <c r="AD106" s="304">
        <v>0</v>
      </c>
      <c r="AE106" s="300">
        <v>0</v>
      </c>
      <c r="AF106" s="303">
        <v>0</v>
      </c>
      <c r="AG106" s="304">
        <v>0</v>
      </c>
      <c r="AH106" s="300">
        <v>0</v>
      </c>
      <c r="AI106" s="303">
        <v>0</v>
      </c>
      <c r="AJ106" s="304">
        <v>0</v>
      </c>
      <c r="AK106" s="300">
        <v>0</v>
      </c>
      <c r="AL106" s="303">
        <v>0</v>
      </c>
      <c r="AM106" s="304">
        <v>0</v>
      </c>
      <c r="AN106" s="300">
        <v>0</v>
      </c>
      <c r="AO106" s="303">
        <v>0</v>
      </c>
      <c r="AP106" s="304">
        <v>0</v>
      </c>
      <c r="AQ106" s="303">
        <v>0</v>
      </c>
      <c r="AR106" s="303">
        <v>0</v>
      </c>
      <c r="AS106" s="305">
        <v>0</v>
      </c>
    </row>
    <row r="107" spans="1:45" x14ac:dyDescent="0.35">
      <c r="A107" s="322">
        <v>279</v>
      </c>
      <c r="B107" s="323">
        <v>1</v>
      </c>
      <c r="C107" s="324" t="s">
        <v>691</v>
      </c>
      <c r="D107" s="108">
        <v>3</v>
      </c>
      <c r="E107" s="299">
        <v>21778.628248382633</v>
      </c>
      <c r="F107" s="299">
        <v>23820.594480450185</v>
      </c>
      <c r="G107" s="299">
        <v>243069597.268792</v>
      </c>
      <c r="H107" s="299">
        <v>10204.178467010208</v>
      </c>
      <c r="I107" s="299">
        <v>28440.199999999997</v>
      </c>
      <c r="J107" s="299">
        <v>19347034125</v>
      </c>
      <c r="K107" s="299">
        <v>680270.67759720399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56">
        <v>0</v>
      </c>
      <c r="V107" s="304">
        <v>0</v>
      </c>
      <c r="W107" s="299">
        <v>0</v>
      </c>
      <c r="X107" s="299">
        <v>0</v>
      </c>
      <c r="Y107" s="299">
        <v>0</v>
      </c>
      <c r="Z107" s="299">
        <v>0</v>
      </c>
      <c r="AA107" s="356">
        <v>0</v>
      </c>
      <c r="AB107" s="303">
        <v>0</v>
      </c>
      <c r="AC107" s="303">
        <v>0</v>
      </c>
      <c r="AD107" s="304">
        <v>0</v>
      </c>
      <c r="AE107" s="300">
        <v>0</v>
      </c>
      <c r="AF107" s="303">
        <v>-1733551</v>
      </c>
      <c r="AG107" s="304">
        <v>1733551</v>
      </c>
      <c r="AH107" s="300">
        <v>0</v>
      </c>
      <c r="AI107" s="303">
        <v>0</v>
      </c>
      <c r="AJ107" s="304">
        <v>0</v>
      </c>
      <c r="AK107" s="300">
        <v>0</v>
      </c>
      <c r="AL107" s="303">
        <v>0</v>
      </c>
      <c r="AM107" s="304">
        <v>0</v>
      </c>
      <c r="AN107" s="300">
        <v>0</v>
      </c>
      <c r="AO107" s="303">
        <v>0</v>
      </c>
      <c r="AP107" s="304">
        <v>0</v>
      </c>
      <c r="AQ107" s="303">
        <v>0</v>
      </c>
      <c r="AR107" s="303">
        <v>0</v>
      </c>
      <c r="AS107" s="305">
        <v>0</v>
      </c>
    </row>
    <row r="108" spans="1:45" x14ac:dyDescent="0.35">
      <c r="A108" s="322">
        <v>280</v>
      </c>
      <c r="B108" s="323">
        <v>1</v>
      </c>
      <c r="C108" s="324" t="s">
        <v>692</v>
      </c>
      <c r="D108" s="108">
        <v>2</v>
      </c>
      <c r="E108" s="299">
        <v>3964.7395249186679</v>
      </c>
      <c r="F108" s="299">
        <v>4317.5769858460089</v>
      </c>
      <c r="G108" s="299">
        <v>64246863.496202998</v>
      </c>
      <c r="H108" s="299">
        <v>14880.305251491451</v>
      </c>
      <c r="I108" s="299">
        <v>5133.8</v>
      </c>
      <c r="J108" s="299">
        <v>5597949525</v>
      </c>
      <c r="K108" s="299">
        <v>1090410.5194982274</v>
      </c>
      <c r="L108" s="300">
        <v>348325.48588207236</v>
      </c>
      <c r="M108" s="300">
        <v>0</v>
      </c>
      <c r="N108" s="300">
        <v>6423.0276599997887</v>
      </c>
      <c r="O108" s="300">
        <v>55289.831392807886</v>
      </c>
      <c r="P108" s="300">
        <v>0</v>
      </c>
      <c r="Q108" s="300">
        <v>0</v>
      </c>
      <c r="R108" s="300">
        <v>10014.784762544197</v>
      </c>
      <c r="S108" s="300">
        <v>2107.0215398187343</v>
      </c>
      <c r="T108" s="300">
        <v>677.72247135550697</v>
      </c>
      <c r="U108" s="356">
        <v>422837.87370859849</v>
      </c>
      <c r="V108" s="304">
        <v>71205.75</v>
      </c>
      <c r="W108" s="299">
        <v>2752.7261399999261</v>
      </c>
      <c r="X108" s="299">
        <v>1316.16</v>
      </c>
      <c r="Y108" s="299">
        <v>13892.800000000745</v>
      </c>
      <c r="Z108" s="299">
        <v>7150.493499936133</v>
      </c>
      <c r="AA108" s="356">
        <v>96317.929639936803</v>
      </c>
      <c r="AB108" s="303">
        <v>519155.80334853532</v>
      </c>
      <c r="AC108" s="303">
        <v>96317.929639936803</v>
      </c>
      <c r="AD108" s="304">
        <v>422837.87370859849</v>
      </c>
      <c r="AE108" s="300">
        <v>0</v>
      </c>
      <c r="AF108" s="303">
        <v>0</v>
      </c>
      <c r="AG108" s="304">
        <v>0</v>
      </c>
      <c r="AH108" s="300">
        <v>0</v>
      </c>
      <c r="AI108" s="303">
        <v>0</v>
      </c>
      <c r="AJ108" s="304">
        <v>0</v>
      </c>
      <c r="AK108" s="300">
        <v>0</v>
      </c>
      <c r="AL108" s="303">
        <v>0</v>
      </c>
      <c r="AM108" s="304">
        <v>0</v>
      </c>
      <c r="AN108" s="300">
        <v>519155.80334853532</v>
      </c>
      <c r="AO108" s="303">
        <v>96317.929639936803</v>
      </c>
      <c r="AP108" s="304">
        <v>422837.87370859849</v>
      </c>
      <c r="AQ108" s="303">
        <v>130.94323097030824</v>
      </c>
      <c r="AR108" s="303">
        <v>24.293633676202891</v>
      </c>
      <c r="AS108" s="305">
        <v>106.64959729410535</v>
      </c>
    </row>
    <row r="109" spans="1:45" x14ac:dyDescent="0.35">
      <c r="A109" s="322">
        <v>281</v>
      </c>
      <c r="B109" s="323">
        <v>1</v>
      </c>
      <c r="C109" s="324" t="s">
        <v>693</v>
      </c>
      <c r="D109" s="108">
        <v>2</v>
      </c>
      <c r="E109" s="299">
        <v>10783.90763300041</v>
      </c>
      <c r="F109" s="299">
        <v>11840.282991419072</v>
      </c>
      <c r="G109" s="299">
        <v>140895016.32185599</v>
      </c>
      <c r="H109" s="299">
        <v>11899.632502362138</v>
      </c>
      <c r="I109" s="299">
        <v>14694</v>
      </c>
      <c r="J109" s="299">
        <v>11303786925</v>
      </c>
      <c r="K109" s="299">
        <v>769279.08840342995</v>
      </c>
      <c r="L109" s="300">
        <v>1600610.2086133105</v>
      </c>
      <c r="M109" s="300">
        <v>0</v>
      </c>
      <c r="N109" s="300">
        <v>25665.3512499996</v>
      </c>
      <c r="O109" s="300">
        <v>0</v>
      </c>
      <c r="P109" s="300">
        <v>0</v>
      </c>
      <c r="Q109" s="300">
        <v>0</v>
      </c>
      <c r="R109" s="300">
        <v>45126.493019367001</v>
      </c>
      <c r="S109" s="300">
        <v>9559.9762862453936</v>
      </c>
      <c r="T109" s="300">
        <v>3074.9618038416706</v>
      </c>
      <c r="U109" s="356">
        <v>1684036.9909727641</v>
      </c>
      <c r="V109" s="304">
        <v>432176.5</v>
      </c>
      <c r="W109" s="299">
        <v>10999.436249999912</v>
      </c>
      <c r="X109" s="299">
        <v>5971.68</v>
      </c>
      <c r="Y109" s="299">
        <v>0</v>
      </c>
      <c r="Z109" s="299">
        <v>32220.032947361171</v>
      </c>
      <c r="AA109" s="356">
        <v>481367.64919736108</v>
      </c>
      <c r="AB109" s="303">
        <v>2165404.6401701253</v>
      </c>
      <c r="AC109" s="303">
        <v>481367.64919736108</v>
      </c>
      <c r="AD109" s="304">
        <v>1684036.9909727641</v>
      </c>
      <c r="AE109" s="300">
        <v>0</v>
      </c>
      <c r="AF109" s="303">
        <v>-317558</v>
      </c>
      <c r="AG109" s="304">
        <v>317558</v>
      </c>
      <c r="AH109" s="300">
        <v>0</v>
      </c>
      <c r="AI109" s="303">
        <v>0</v>
      </c>
      <c r="AJ109" s="304">
        <v>0</v>
      </c>
      <c r="AK109" s="300">
        <v>0</v>
      </c>
      <c r="AL109" s="303">
        <v>0</v>
      </c>
      <c r="AM109" s="304">
        <v>0</v>
      </c>
      <c r="AN109" s="300">
        <v>2165404.6401701253</v>
      </c>
      <c r="AO109" s="303">
        <v>481367.64919736108</v>
      </c>
      <c r="AP109" s="304">
        <v>1684036.9909727641</v>
      </c>
      <c r="AQ109" s="303">
        <v>200.79962791443569</v>
      </c>
      <c r="AR109" s="303">
        <v>44.637590155566826</v>
      </c>
      <c r="AS109" s="305">
        <v>156.16203775886885</v>
      </c>
    </row>
    <row r="110" spans="1:45" x14ac:dyDescent="0.35">
      <c r="A110" s="322">
        <v>282</v>
      </c>
      <c r="B110" s="323">
        <v>1</v>
      </c>
      <c r="C110" s="324" t="s">
        <v>694</v>
      </c>
      <c r="D110" s="108">
        <v>2</v>
      </c>
      <c r="E110" s="299">
        <v>1759.5304352362723</v>
      </c>
      <c r="F110" s="299">
        <v>1949.9661030135826</v>
      </c>
      <c r="G110" s="299">
        <v>14559461.2937405</v>
      </c>
      <c r="H110" s="299">
        <v>7466.5201980893535</v>
      </c>
      <c r="I110" s="299">
        <v>1678.596687801346</v>
      </c>
      <c r="J110" s="299">
        <v>1328071500</v>
      </c>
      <c r="K110" s="299">
        <v>791179.62620284338</v>
      </c>
      <c r="L110" s="300">
        <v>0</v>
      </c>
      <c r="M110" s="300">
        <v>0</v>
      </c>
      <c r="N110" s="300">
        <v>0</v>
      </c>
      <c r="O110" s="300">
        <v>0</v>
      </c>
      <c r="P110" s="300">
        <v>0</v>
      </c>
      <c r="Q110" s="300">
        <v>0</v>
      </c>
      <c r="R110" s="300">
        <v>0</v>
      </c>
      <c r="S110" s="300">
        <v>0</v>
      </c>
      <c r="T110" s="300">
        <v>0</v>
      </c>
      <c r="U110" s="356">
        <v>0</v>
      </c>
      <c r="V110" s="304">
        <v>0</v>
      </c>
      <c r="W110" s="299">
        <v>0</v>
      </c>
      <c r="X110" s="299">
        <v>0</v>
      </c>
      <c r="Y110" s="299">
        <v>0</v>
      </c>
      <c r="Z110" s="299">
        <v>0</v>
      </c>
      <c r="AA110" s="356">
        <v>0</v>
      </c>
      <c r="AB110" s="303">
        <v>0</v>
      </c>
      <c r="AC110" s="303">
        <v>0</v>
      </c>
      <c r="AD110" s="304">
        <v>0</v>
      </c>
      <c r="AE110" s="300">
        <v>0</v>
      </c>
      <c r="AF110" s="303">
        <v>-30250</v>
      </c>
      <c r="AG110" s="304">
        <v>30250</v>
      </c>
      <c r="AH110" s="300">
        <v>0</v>
      </c>
      <c r="AI110" s="303">
        <v>0</v>
      </c>
      <c r="AJ110" s="304">
        <v>0</v>
      </c>
      <c r="AK110" s="300">
        <v>0</v>
      </c>
      <c r="AL110" s="303">
        <v>0</v>
      </c>
      <c r="AM110" s="304">
        <v>0</v>
      </c>
      <c r="AN110" s="300">
        <v>0</v>
      </c>
      <c r="AO110" s="303">
        <v>0</v>
      </c>
      <c r="AP110" s="304">
        <v>0</v>
      </c>
      <c r="AQ110" s="303">
        <v>0</v>
      </c>
      <c r="AR110" s="303">
        <v>0</v>
      </c>
      <c r="AS110" s="305">
        <v>0</v>
      </c>
    </row>
    <row r="111" spans="1:45" x14ac:dyDescent="0.35">
      <c r="A111" s="322">
        <v>283</v>
      </c>
      <c r="B111" s="323">
        <v>1</v>
      </c>
      <c r="C111" s="324" t="s">
        <v>695</v>
      </c>
      <c r="D111" s="108">
        <v>2</v>
      </c>
      <c r="E111" s="299">
        <v>4385.8931658153997</v>
      </c>
      <c r="F111" s="299">
        <v>4800.8209111256674</v>
      </c>
      <c r="G111" s="299">
        <v>89237456.889385194</v>
      </c>
      <c r="H111" s="299">
        <v>18587.957880824455</v>
      </c>
      <c r="I111" s="299">
        <v>4799.7935848957341</v>
      </c>
      <c r="J111" s="299">
        <v>7841965250</v>
      </c>
      <c r="K111" s="299">
        <v>1633813.0195176613</v>
      </c>
      <c r="L111" s="300">
        <v>0</v>
      </c>
      <c r="M111" s="300">
        <v>0</v>
      </c>
      <c r="N111" s="300">
        <v>0</v>
      </c>
      <c r="O111" s="300">
        <v>0</v>
      </c>
      <c r="P111" s="300">
        <v>0</v>
      </c>
      <c r="Q111" s="300">
        <v>0</v>
      </c>
      <c r="R111" s="300">
        <v>0</v>
      </c>
      <c r="S111" s="300">
        <v>0</v>
      </c>
      <c r="T111" s="300">
        <v>0</v>
      </c>
      <c r="U111" s="356">
        <v>0</v>
      </c>
      <c r="V111" s="304">
        <v>0</v>
      </c>
      <c r="W111" s="299">
        <v>0</v>
      </c>
      <c r="X111" s="299">
        <v>0</v>
      </c>
      <c r="Y111" s="299">
        <v>0</v>
      </c>
      <c r="Z111" s="299">
        <v>0</v>
      </c>
      <c r="AA111" s="356">
        <v>0</v>
      </c>
      <c r="AB111" s="303">
        <v>0</v>
      </c>
      <c r="AC111" s="303">
        <v>0</v>
      </c>
      <c r="AD111" s="304">
        <v>0</v>
      </c>
      <c r="AE111" s="300">
        <v>0</v>
      </c>
      <c r="AF111" s="303">
        <v>0</v>
      </c>
      <c r="AG111" s="304">
        <v>0</v>
      </c>
      <c r="AH111" s="300">
        <v>0</v>
      </c>
      <c r="AI111" s="303">
        <v>0</v>
      </c>
      <c r="AJ111" s="304">
        <v>0</v>
      </c>
      <c r="AK111" s="300">
        <v>0</v>
      </c>
      <c r="AL111" s="303">
        <v>0</v>
      </c>
      <c r="AM111" s="304">
        <v>0</v>
      </c>
      <c r="AN111" s="300">
        <v>0</v>
      </c>
      <c r="AO111" s="303">
        <v>0</v>
      </c>
      <c r="AP111" s="304">
        <v>0</v>
      </c>
      <c r="AQ111" s="303">
        <v>0</v>
      </c>
      <c r="AR111" s="303">
        <v>0</v>
      </c>
      <c r="AS111" s="305">
        <v>0</v>
      </c>
    </row>
    <row r="112" spans="1:45" x14ac:dyDescent="0.35">
      <c r="A112" s="322">
        <v>284</v>
      </c>
      <c r="B112" s="323">
        <v>1</v>
      </c>
      <c r="C112" s="324" t="s">
        <v>696</v>
      </c>
      <c r="D112" s="108">
        <v>3</v>
      </c>
      <c r="E112" s="299">
        <v>14286.997728645249</v>
      </c>
      <c r="F112" s="299">
        <v>15527.27230629276</v>
      </c>
      <c r="G112" s="299">
        <v>182987840.75520599</v>
      </c>
      <c r="H112" s="299">
        <v>11784.931515694887</v>
      </c>
      <c r="I112" s="299">
        <v>15685.306182617845</v>
      </c>
      <c r="J112" s="299">
        <v>15576528400</v>
      </c>
      <c r="K112" s="299">
        <v>993064.98825388623</v>
      </c>
      <c r="L112" s="300">
        <v>0</v>
      </c>
      <c r="M112" s="300">
        <v>0</v>
      </c>
      <c r="N112" s="300">
        <v>0</v>
      </c>
      <c r="O112" s="300">
        <v>0</v>
      </c>
      <c r="P112" s="300">
        <v>0</v>
      </c>
      <c r="Q112" s="300">
        <v>0</v>
      </c>
      <c r="R112" s="300">
        <v>0</v>
      </c>
      <c r="S112" s="300">
        <v>0</v>
      </c>
      <c r="T112" s="300">
        <v>0</v>
      </c>
      <c r="U112" s="356">
        <v>0</v>
      </c>
      <c r="V112" s="304">
        <v>0</v>
      </c>
      <c r="W112" s="299">
        <v>0</v>
      </c>
      <c r="X112" s="299">
        <v>0</v>
      </c>
      <c r="Y112" s="299">
        <v>0</v>
      </c>
      <c r="Z112" s="299">
        <v>0</v>
      </c>
      <c r="AA112" s="356">
        <v>0</v>
      </c>
      <c r="AB112" s="303">
        <v>0</v>
      </c>
      <c r="AC112" s="303">
        <v>0</v>
      </c>
      <c r="AD112" s="304">
        <v>0</v>
      </c>
      <c r="AE112" s="300">
        <v>0</v>
      </c>
      <c r="AF112" s="303">
        <v>0</v>
      </c>
      <c r="AG112" s="304">
        <v>0</v>
      </c>
      <c r="AH112" s="300">
        <v>0</v>
      </c>
      <c r="AI112" s="303">
        <v>0</v>
      </c>
      <c r="AJ112" s="304">
        <v>0</v>
      </c>
      <c r="AK112" s="300">
        <v>0</v>
      </c>
      <c r="AL112" s="303">
        <v>0</v>
      </c>
      <c r="AM112" s="304">
        <v>0</v>
      </c>
      <c r="AN112" s="300">
        <v>0</v>
      </c>
      <c r="AO112" s="303">
        <v>0</v>
      </c>
      <c r="AP112" s="304">
        <v>0</v>
      </c>
      <c r="AQ112" s="303">
        <v>0</v>
      </c>
      <c r="AR112" s="303">
        <v>0</v>
      </c>
      <c r="AS112" s="305">
        <v>0</v>
      </c>
    </row>
    <row r="113" spans="1:45" x14ac:dyDescent="0.35">
      <c r="A113" s="322">
        <v>286</v>
      </c>
      <c r="B113" s="323">
        <v>1</v>
      </c>
      <c r="C113" s="324" t="s">
        <v>697</v>
      </c>
      <c r="D113" s="108">
        <v>2</v>
      </c>
      <c r="E113" s="299">
        <v>2121.5721606568022</v>
      </c>
      <c r="F113" s="299">
        <v>2338.3573776244089</v>
      </c>
      <c r="G113" s="299">
        <v>10518856.0570185</v>
      </c>
      <c r="H113" s="299">
        <v>4498.3953939944149</v>
      </c>
      <c r="I113" s="299">
        <v>1894.3999999999999</v>
      </c>
      <c r="J113" s="299">
        <v>864071100</v>
      </c>
      <c r="K113" s="299">
        <v>456118.6127533784</v>
      </c>
      <c r="L113" s="300">
        <v>0</v>
      </c>
      <c r="M113" s="300">
        <v>0</v>
      </c>
      <c r="N113" s="300">
        <v>0</v>
      </c>
      <c r="O113" s="300">
        <v>0</v>
      </c>
      <c r="P113" s="300">
        <v>0</v>
      </c>
      <c r="Q113" s="300">
        <v>0</v>
      </c>
      <c r="R113" s="300">
        <v>0</v>
      </c>
      <c r="S113" s="300">
        <v>0</v>
      </c>
      <c r="T113" s="300">
        <v>0</v>
      </c>
      <c r="U113" s="356">
        <v>0</v>
      </c>
      <c r="V113" s="304">
        <v>0</v>
      </c>
      <c r="W113" s="299">
        <v>0</v>
      </c>
      <c r="X113" s="299">
        <v>0</v>
      </c>
      <c r="Y113" s="299">
        <v>0</v>
      </c>
      <c r="Z113" s="299">
        <v>0</v>
      </c>
      <c r="AA113" s="356">
        <v>0</v>
      </c>
      <c r="AB113" s="303">
        <v>0</v>
      </c>
      <c r="AC113" s="303">
        <v>0</v>
      </c>
      <c r="AD113" s="304">
        <v>0</v>
      </c>
      <c r="AE113" s="300">
        <v>0</v>
      </c>
      <c r="AF113" s="303">
        <v>-336045</v>
      </c>
      <c r="AG113" s="304">
        <v>336045</v>
      </c>
      <c r="AH113" s="300">
        <v>0</v>
      </c>
      <c r="AI113" s="303">
        <v>-5379</v>
      </c>
      <c r="AJ113" s="304">
        <v>5379</v>
      </c>
      <c r="AK113" s="300">
        <v>0</v>
      </c>
      <c r="AL113" s="303">
        <v>-343647.1275833468</v>
      </c>
      <c r="AM113" s="304">
        <v>343647.1275833468</v>
      </c>
      <c r="AN113" s="300">
        <v>0</v>
      </c>
      <c r="AO113" s="303">
        <v>0</v>
      </c>
      <c r="AP113" s="304">
        <v>0</v>
      </c>
      <c r="AQ113" s="303">
        <v>0</v>
      </c>
      <c r="AR113" s="303">
        <v>0</v>
      </c>
      <c r="AS113" s="305">
        <v>0</v>
      </c>
    </row>
    <row r="114" spans="1:45" x14ac:dyDescent="0.35">
      <c r="A114" s="322">
        <v>294</v>
      </c>
      <c r="B114" s="323">
        <v>1</v>
      </c>
      <c r="C114" s="324" t="s">
        <v>699</v>
      </c>
      <c r="D114" s="108">
        <v>5</v>
      </c>
      <c r="E114" s="299">
        <v>1354.849433220375</v>
      </c>
      <c r="F114" s="299">
        <v>1513.373620422864</v>
      </c>
      <c r="G114" s="299">
        <v>4210299.4242088599</v>
      </c>
      <c r="H114" s="299">
        <v>2782.0621209403835</v>
      </c>
      <c r="I114" s="299">
        <v>448</v>
      </c>
      <c r="J114" s="299">
        <v>175262405</v>
      </c>
      <c r="K114" s="299">
        <v>391210.72544642858</v>
      </c>
      <c r="L114" s="300">
        <v>36941.106445172954</v>
      </c>
      <c r="M114" s="300">
        <v>0</v>
      </c>
      <c r="N114" s="300">
        <v>0</v>
      </c>
      <c r="O114" s="300">
        <v>0</v>
      </c>
      <c r="P114" s="300">
        <v>1239.2302518443321</v>
      </c>
      <c r="Q114" s="300">
        <v>0</v>
      </c>
      <c r="R114" s="300">
        <v>732.61821612294546</v>
      </c>
      <c r="S114" s="300">
        <v>217.84850712567871</v>
      </c>
      <c r="T114" s="300">
        <v>70.070868209075925</v>
      </c>
      <c r="U114" s="356">
        <v>39200.874288474988</v>
      </c>
      <c r="V114" s="304">
        <v>1312</v>
      </c>
      <c r="W114" s="299">
        <v>0</v>
      </c>
      <c r="X114" s="299">
        <v>136.07999999999998</v>
      </c>
      <c r="Y114" s="299">
        <v>197.1697481556912</v>
      </c>
      <c r="Z114" s="299">
        <v>0</v>
      </c>
      <c r="AA114" s="356">
        <v>1645.2497481556911</v>
      </c>
      <c r="AB114" s="303">
        <v>40846.124036630681</v>
      </c>
      <c r="AC114" s="303">
        <v>1645.2497481556911</v>
      </c>
      <c r="AD114" s="304">
        <v>39200.874288474988</v>
      </c>
      <c r="AE114" s="300">
        <v>0</v>
      </c>
      <c r="AF114" s="303">
        <v>-34081</v>
      </c>
      <c r="AG114" s="304">
        <v>34081</v>
      </c>
      <c r="AH114" s="300">
        <v>0</v>
      </c>
      <c r="AI114" s="303">
        <v>0</v>
      </c>
      <c r="AJ114" s="304">
        <v>0</v>
      </c>
      <c r="AK114" s="300">
        <v>0</v>
      </c>
      <c r="AL114" s="303">
        <v>0</v>
      </c>
      <c r="AM114" s="304">
        <v>0</v>
      </c>
      <c r="AN114" s="300">
        <v>40846.124036630681</v>
      </c>
      <c r="AO114" s="303">
        <v>1645.2497481556911</v>
      </c>
      <c r="AP114" s="304">
        <v>39200.874288474988</v>
      </c>
      <c r="AQ114" s="303">
        <v>30.148091024064957</v>
      </c>
      <c r="AR114" s="303">
        <v>1.2143413930838474</v>
      </c>
      <c r="AS114" s="305">
        <v>28.933749630981108</v>
      </c>
    </row>
    <row r="115" spans="1:45" x14ac:dyDescent="0.35">
      <c r="A115" s="322">
        <v>297</v>
      </c>
      <c r="B115" s="323">
        <v>1</v>
      </c>
      <c r="C115" s="324" t="s">
        <v>700</v>
      </c>
      <c r="D115" s="108">
        <v>6</v>
      </c>
      <c r="E115" s="299">
        <v>351</v>
      </c>
      <c r="F115" s="299">
        <v>383.20000000000005</v>
      </c>
      <c r="G115" s="299">
        <v>3144181.8173807999</v>
      </c>
      <c r="H115" s="299">
        <v>8205.0673731231727</v>
      </c>
      <c r="I115" s="299">
        <v>366.99999999999994</v>
      </c>
      <c r="J115" s="299">
        <v>123305175</v>
      </c>
      <c r="K115" s="299">
        <v>335981.40326975484</v>
      </c>
      <c r="L115" s="300">
        <v>0</v>
      </c>
      <c r="M115" s="300">
        <v>0</v>
      </c>
      <c r="N115" s="300">
        <v>0</v>
      </c>
      <c r="O115" s="300">
        <v>0</v>
      </c>
      <c r="P115" s="300">
        <v>0</v>
      </c>
      <c r="Q115" s="300">
        <v>0</v>
      </c>
      <c r="R115" s="300">
        <v>0</v>
      </c>
      <c r="S115" s="300">
        <v>0</v>
      </c>
      <c r="T115" s="300">
        <v>0</v>
      </c>
      <c r="U115" s="356">
        <v>0</v>
      </c>
      <c r="V115" s="304">
        <v>0</v>
      </c>
      <c r="W115" s="299">
        <v>0</v>
      </c>
      <c r="X115" s="299">
        <v>0</v>
      </c>
      <c r="Y115" s="299">
        <v>0</v>
      </c>
      <c r="Z115" s="299">
        <v>0</v>
      </c>
      <c r="AA115" s="356">
        <v>0</v>
      </c>
      <c r="AB115" s="303">
        <v>0</v>
      </c>
      <c r="AC115" s="303">
        <v>0</v>
      </c>
      <c r="AD115" s="304">
        <v>0</v>
      </c>
      <c r="AE115" s="300">
        <v>0</v>
      </c>
      <c r="AF115" s="303">
        <v>-40565</v>
      </c>
      <c r="AG115" s="304">
        <v>40565</v>
      </c>
      <c r="AH115" s="300">
        <v>0</v>
      </c>
      <c r="AI115" s="303">
        <v>-74078</v>
      </c>
      <c r="AJ115" s="304">
        <v>74078</v>
      </c>
      <c r="AK115" s="300">
        <v>0</v>
      </c>
      <c r="AL115" s="303">
        <v>0</v>
      </c>
      <c r="AM115" s="304">
        <v>0</v>
      </c>
      <c r="AN115" s="300">
        <v>0</v>
      </c>
      <c r="AO115" s="303">
        <v>0</v>
      </c>
      <c r="AP115" s="304">
        <v>0</v>
      </c>
      <c r="AQ115" s="303">
        <v>0</v>
      </c>
      <c r="AR115" s="303">
        <v>0</v>
      </c>
      <c r="AS115" s="305">
        <v>0</v>
      </c>
    </row>
    <row r="116" spans="1:45" x14ac:dyDescent="0.35">
      <c r="A116" s="322">
        <v>299</v>
      </c>
      <c r="B116" s="323">
        <v>1</v>
      </c>
      <c r="C116" s="324" t="s">
        <v>701</v>
      </c>
      <c r="D116" s="108">
        <v>6</v>
      </c>
      <c r="E116" s="299">
        <v>698.48203380665018</v>
      </c>
      <c r="F116" s="299">
        <v>777.37985470939429</v>
      </c>
      <c r="G116" s="299">
        <v>7563906.6161096897</v>
      </c>
      <c r="H116" s="299">
        <v>9730.0008101409876</v>
      </c>
      <c r="I116" s="299">
        <v>834.83857239132055</v>
      </c>
      <c r="J116" s="299">
        <v>385124900</v>
      </c>
      <c r="K116" s="299">
        <v>461316.60986487975</v>
      </c>
      <c r="L116" s="300">
        <v>0</v>
      </c>
      <c r="M116" s="300">
        <v>0</v>
      </c>
      <c r="N116" s="300">
        <v>0</v>
      </c>
      <c r="O116" s="300">
        <v>0</v>
      </c>
      <c r="P116" s="300">
        <v>0</v>
      </c>
      <c r="Q116" s="300">
        <v>0</v>
      </c>
      <c r="R116" s="300">
        <v>0</v>
      </c>
      <c r="S116" s="300">
        <v>0</v>
      </c>
      <c r="T116" s="300">
        <v>0</v>
      </c>
      <c r="U116" s="356">
        <v>0</v>
      </c>
      <c r="V116" s="304">
        <v>0</v>
      </c>
      <c r="W116" s="299">
        <v>0</v>
      </c>
      <c r="X116" s="299">
        <v>0</v>
      </c>
      <c r="Y116" s="299">
        <v>0</v>
      </c>
      <c r="Z116" s="299">
        <v>0</v>
      </c>
      <c r="AA116" s="356">
        <v>0</v>
      </c>
      <c r="AB116" s="303">
        <v>0</v>
      </c>
      <c r="AC116" s="303">
        <v>0</v>
      </c>
      <c r="AD116" s="304">
        <v>0</v>
      </c>
      <c r="AE116" s="300">
        <v>0</v>
      </c>
      <c r="AF116" s="303">
        <v>-112990</v>
      </c>
      <c r="AG116" s="304">
        <v>112990</v>
      </c>
      <c r="AH116" s="300">
        <v>0</v>
      </c>
      <c r="AI116" s="303">
        <v>-3699</v>
      </c>
      <c r="AJ116" s="304">
        <v>3699</v>
      </c>
      <c r="AK116" s="300">
        <v>0</v>
      </c>
      <c r="AL116" s="303">
        <v>-20162.793966871825</v>
      </c>
      <c r="AM116" s="304">
        <v>20162.793966871825</v>
      </c>
      <c r="AN116" s="300">
        <v>0</v>
      </c>
      <c r="AO116" s="303">
        <v>0</v>
      </c>
      <c r="AP116" s="304">
        <v>0</v>
      </c>
      <c r="AQ116" s="303">
        <v>0</v>
      </c>
      <c r="AR116" s="303">
        <v>0</v>
      </c>
      <c r="AS116" s="305">
        <v>0</v>
      </c>
    </row>
    <row r="117" spans="1:45" x14ac:dyDescent="0.35">
      <c r="A117" s="322">
        <v>300</v>
      </c>
      <c r="B117" s="323">
        <v>1</v>
      </c>
      <c r="C117" s="324" t="s">
        <v>1024</v>
      </c>
      <c r="D117" s="108">
        <v>5</v>
      </c>
      <c r="E117" s="299">
        <v>1050.5779049295775</v>
      </c>
      <c r="F117" s="299">
        <v>1161.0934859154929</v>
      </c>
      <c r="G117" s="299">
        <v>9289250.1382009108</v>
      </c>
      <c r="H117" s="299">
        <v>8000.4325671300885</v>
      </c>
      <c r="I117" s="299">
        <v>1087.7244026729484</v>
      </c>
      <c r="J117" s="299">
        <v>759486975</v>
      </c>
      <c r="K117" s="299">
        <v>698234.74874118355</v>
      </c>
      <c r="L117" s="300">
        <v>0</v>
      </c>
      <c r="M117" s="300">
        <v>0</v>
      </c>
      <c r="N117" s="300">
        <v>0</v>
      </c>
      <c r="O117" s="300">
        <v>0</v>
      </c>
      <c r="P117" s="300">
        <v>0</v>
      </c>
      <c r="Q117" s="300">
        <v>0</v>
      </c>
      <c r="R117" s="300">
        <v>0</v>
      </c>
      <c r="S117" s="300">
        <v>0</v>
      </c>
      <c r="T117" s="300">
        <v>0</v>
      </c>
      <c r="U117" s="356">
        <v>0</v>
      </c>
      <c r="V117" s="304">
        <v>0</v>
      </c>
      <c r="W117" s="299">
        <v>0</v>
      </c>
      <c r="X117" s="299">
        <v>0</v>
      </c>
      <c r="Y117" s="299">
        <v>0</v>
      </c>
      <c r="Z117" s="299">
        <v>0</v>
      </c>
      <c r="AA117" s="356">
        <v>0</v>
      </c>
      <c r="AB117" s="303">
        <v>0</v>
      </c>
      <c r="AC117" s="303">
        <v>0</v>
      </c>
      <c r="AD117" s="304">
        <v>0</v>
      </c>
      <c r="AE117" s="300">
        <v>0</v>
      </c>
      <c r="AF117" s="303">
        <v>-73730</v>
      </c>
      <c r="AG117" s="304">
        <v>73730</v>
      </c>
      <c r="AH117" s="300">
        <v>0</v>
      </c>
      <c r="AI117" s="303">
        <v>0</v>
      </c>
      <c r="AJ117" s="304">
        <v>0</v>
      </c>
      <c r="AK117" s="300">
        <v>0</v>
      </c>
      <c r="AL117" s="303">
        <v>0</v>
      </c>
      <c r="AM117" s="304">
        <v>0</v>
      </c>
      <c r="AN117" s="300">
        <v>0</v>
      </c>
      <c r="AO117" s="303">
        <v>0</v>
      </c>
      <c r="AP117" s="304">
        <v>0</v>
      </c>
      <c r="AQ117" s="303">
        <v>0</v>
      </c>
      <c r="AR117" s="303">
        <v>0</v>
      </c>
      <c r="AS117" s="305">
        <v>0</v>
      </c>
    </row>
    <row r="118" spans="1:45" x14ac:dyDescent="0.35">
      <c r="A118" s="322">
        <v>306</v>
      </c>
      <c r="B118" s="323">
        <v>1</v>
      </c>
      <c r="C118" s="324" t="s">
        <v>702</v>
      </c>
      <c r="D118" s="108">
        <v>6</v>
      </c>
      <c r="E118" s="299">
        <v>333.33215309200602</v>
      </c>
      <c r="F118" s="299">
        <v>368.10376552858907</v>
      </c>
      <c r="G118" s="299">
        <v>3253647.17839849</v>
      </c>
      <c r="H118" s="299">
        <v>8838.9402203650989</v>
      </c>
      <c r="I118" s="299">
        <v>204.40041958041957</v>
      </c>
      <c r="J118" s="299">
        <v>144383050</v>
      </c>
      <c r="K118" s="299">
        <v>706373.54999750259</v>
      </c>
      <c r="L118" s="300">
        <v>0</v>
      </c>
      <c r="M118" s="300">
        <v>0</v>
      </c>
      <c r="N118" s="300">
        <v>0</v>
      </c>
      <c r="O118" s="300">
        <v>0</v>
      </c>
      <c r="P118" s="300">
        <v>0</v>
      </c>
      <c r="Q118" s="300">
        <v>0</v>
      </c>
      <c r="R118" s="300">
        <v>0</v>
      </c>
      <c r="S118" s="300">
        <v>0</v>
      </c>
      <c r="T118" s="300">
        <v>0</v>
      </c>
      <c r="U118" s="356">
        <v>0</v>
      </c>
      <c r="V118" s="304">
        <v>0</v>
      </c>
      <c r="W118" s="299">
        <v>0</v>
      </c>
      <c r="X118" s="299">
        <v>0</v>
      </c>
      <c r="Y118" s="299">
        <v>0</v>
      </c>
      <c r="Z118" s="299">
        <v>0</v>
      </c>
      <c r="AA118" s="356">
        <v>0</v>
      </c>
      <c r="AB118" s="303">
        <v>0</v>
      </c>
      <c r="AC118" s="303">
        <v>0</v>
      </c>
      <c r="AD118" s="304">
        <v>0</v>
      </c>
      <c r="AE118" s="300">
        <v>0</v>
      </c>
      <c r="AF118" s="303">
        <v>-21828</v>
      </c>
      <c r="AG118" s="304">
        <v>21828</v>
      </c>
      <c r="AH118" s="300">
        <v>0</v>
      </c>
      <c r="AI118" s="303">
        <v>0</v>
      </c>
      <c r="AJ118" s="304">
        <v>0</v>
      </c>
      <c r="AK118" s="300">
        <v>0</v>
      </c>
      <c r="AL118" s="303">
        <v>-11146.948150492824</v>
      </c>
      <c r="AM118" s="304">
        <v>11146.948150492824</v>
      </c>
      <c r="AN118" s="300">
        <v>0</v>
      </c>
      <c r="AO118" s="303">
        <v>0</v>
      </c>
      <c r="AP118" s="304">
        <v>0</v>
      </c>
      <c r="AQ118" s="303">
        <v>0</v>
      </c>
      <c r="AR118" s="303">
        <v>0</v>
      </c>
      <c r="AS118" s="305">
        <v>0</v>
      </c>
    </row>
    <row r="119" spans="1:45" x14ac:dyDescent="0.35">
      <c r="A119" s="322">
        <v>308</v>
      </c>
      <c r="B119" s="323">
        <v>1</v>
      </c>
      <c r="C119" s="324" t="s">
        <v>703</v>
      </c>
      <c r="D119" s="108">
        <v>6</v>
      </c>
      <c r="E119" s="299">
        <v>626.19846702846007</v>
      </c>
      <c r="F119" s="299">
        <v>681.81194230363451</v>
      </c>
      <c r="G119" s="299">
        <v>7149973.7500385204</v>
      </c>
      <c r="H119" s="299">
        <v>10486.724133755917</v>
      </c>
      <c r="I119" s="299">
        <v>339.18150425012419</v>
      </c>
      <c r="J119" s="299">
        <v>287637790</v>
      </c>
      <c r="K119" s="299">
        <v>848035.0089723228</v>
      </c>
      <c r="L119" s="300">
        <v>0</v>
      </c>
      <c r="M119" s="300">
        <v>0</v>
      </c>
      <c r="N119" s="300">
        <v>0</v>
      </c>
      <c r="O119" s="300">
        <v>0</v>
      </c>
      <c r="P119" s="300">
        <v>0</v>
      </c>
      <c r="Q119" s="300">
        <v>0</v>
      </c>
      <c r="R119" s="300">
        <v>0</v>
      </c>
      <c r="S119" s="300">
        <v>0</v>
      </c>
      <c r="T119" s="300">
        <v>0</v>
      </c>
      <c r="U119" s="356">
        <v>0</v>
      </c>
      <c r="V119" s="304">
        <v>0</v>
      </c>
      <c r="W119" s="299">
        <v>0</v>
      </c>
      <c r="X119" s="299">
        <v>0</v>
      </c>
      <c r="Y119" s="299">
        <v>0</v>
      </c>
      <c r="Z119" s="299">
        <v>0</v>
      </c>
      <c r="AA119" s="356">
        <v>0</v>
      </c>
      <c r="AB119" s="303">
        <v>0</v>
      </c>
      <c r="AC119" s="303">
        <v>0</v>
      </c>
      <c r="AD119" s="304">
        <v>0</v>
      </c>
      <c r="AE119" s="300">
        <v>0</v>
      </c>
      <c r="AF119" s="303">
        <v>0</v>
      </c>
      <c r="AG119" s="304">
        <v>0</v>
      </c>
      <c r="AH119" s="300">
        <v>0</v>
      </c>
      <c r="AI119" s="303">
        <v>0</v>
      </c>
      <c r="AJ119" s="304">
        <v>0</v>
      </c>
      <c r="AK119" s="300">
        <v>0</v>
      </c>
      <c r="AL119" s="303">
        <v>0</v>
      </c>
      <c r="AM119" s="304">
        <v>0</v>
      </c>
      <c r="AN119" s="300">
        <v>0</v>
      </c>
      <c r="AO119" s="303">
        <v>0</v>
      </c>
      <c r="AP119" s="304">
        <v>0</v>
      </c>
      <c r="AQ119" s="303">
        <v>0</v>
      </c>
      <c r="AR119" s="303">
        <v>0</v>
      </c>
      <c r="AS119" s="305">
        <v>0</v>
      </c>
    </row>
    <row r="120" spans="1:45" x14ac:dyDescent="0.35">
      <c r="A120" s="322">
        <v>309</v>
      </c>
      <c r="B120" s="323">
        <v>1</v>
      </c>
      <c r="C120" s="324" t="s">
        <v>704</v>
      </c>
      <c r="D120" s="108">
        <v>5</v>
      </c>
      <c r="E120" s="299">
        <v>1646.9740126472093</v>
      </c>
      <c r="F120" s="299">
        <v>1798.3130012231627</v>
      </c>
      <c r="G120" s="299">
        <v>25405383.037831102</v>
      </c>
      <c r="H120" s="299">
        <v>14127.342137075728</v>
      </c>
      <c r="I120" s="299">
        <v>1885.603615876089</v>
      </c>
      <c r="J120" s="299">
        <v>1223151940</v>
      </c>
      <c r="K120" s="299">
        <v>648679.2503480108</v>
      </c>
      <c r="L120" s="300">
        <v>94150.022475185251</v>
      </c>
      <c r="M120" s="300">
        <v>0</v>
      </c>
      <c r="N120" s="300">
        <v>425.51571999999578</v>
      </c>
      <c r="O120" s="300">
        <v>0</v>
      </c>
      <c r="P120" s="300">
        <v>0</v>
      </c>
      <c r="Q120" s="300">
        <v>0</v>
      </c>
      <c r="R120" s="300">
        <v>0</v>
      </c>
      <c r="S120" s="300">
        <v>571.1319327025069</v>
      </c>
      <c r="T120" s="300">
        <v>183.70431321479958</v>
      </c>
      <c r="U120" s="356">
        <v>95330.374441102555</v>
      </c>
      <c r="V120" s="304">
        <v>8054</v>
      </c>
      <c r="W120" s="299">
        <v>182.36387999998988</v>
      </c>
      <c r="X120" s="299">
        <v>356.76</v>
      </c>
      <c r="Y120" s="299">
        <v>3765.8000000000466</v>
      </c>
      <c r="Z120" s="299">
        <v>0</v>
      </c>
      <c r="AA120" s="356">
        <v>12358.923880000037</v>
      </c>
      <c r="AB120" s="303">
        <v>107689.29832110259</v>
      </c>
      <c r="AC120" s="303">
        <v>12358.923880000037</v>
      </c>
      <c r="AD120" s="304">
        <v>95330.374441102555</v>
      </c>
      <c r="AE120" s="300">
        <v>0</v>
      </c>
      <c r="AF120" s="303">
        <v>-160205</v>
      </c>
      <c r="AG120" s="304">
        <v>160205</v>
      </c>
      <c r="AH120" s="300">
        <v>0</v>
      </c>
      <c r="AI120" s="303">
        <v>0</v>
      </c>
      <c r="AJ120" s="304">
        <v>0</v>
      </c>
      <c r="AK120" s="300">
        <v>0</v>
      </c>
      <c r="AL120" s="303">
        <v>0</v>
      </c>
      <c r="AM120" s="304">
        <v>0</v>
      </c>
      <c r="AN120" s="300">
        <v>107689.29832110259</v>
      </c>
      <c r="AO120" s="303">
        <v>12358.923880000037</v>
      </c>
      <c r="AP120" s="304">
        <v>95330.374441102555</v>
      </c>
      <c r="AQ120" s="303">
        <v>65.386155151295767</v>
      </c>
      <c r="AR120" s="303">
        <v>7.5040187550593638</v>
      </c>
      <c r="AS120" s="305">
        <v>57.882136396236405</v>
      </c>
    </row>
    <row r="121" spans="1:45" x14ac:dyDescent="0.35">
      <c r="A121" s="322">
        <v>314</v>
      </c>
      <c r="B121" s="323">
        <v>1</v>
      </c>
      <c r="C121" s="324" t="s">
        <v>705</v>
      </c>
      <c r="D121" s="108">
        <v>6</v>
      </c>
      <c r="E121" s="299">
        <v>738.02324728520011</v>
      </c>
      <c r="F121" s="299">
        <v>811.36705870965852</v>
      </c>
      <c r="G121" s="299">
        <v>5919706.4443358099</v>
      </c>
      <c r="H121" s="299">
        <v>7295.9659636048045</v>
      </c>
      <c r="I121" s="299">
        <v>977.6</v>
      </c>
      <c r="J121" s="299">
        <v>447359650</v>
      </c>
      <c r="K121" s="299">
        <v>457610.11661211128</v>
      </c>
      <c r="L121" s="300">
        <v>0</v>
      </c>
      <c r="M121" s="300">
        <v>0</v>
      </c>
      <c r="N121" s="300">
        <v>0</v>
      </c>
      <c r="O121" s="300">
        <v>0</v>
      </c>
      <c r="P121" s="300">
        <v>0</v>
      </c>
      <c r="Q121" s="300">
        <v>0</v>
      </c>
      <c r="R121" s="300">
        <v>0</v>
      </c>
      <c r="S121" s="300">
        <v>0</v>
      </c>
      <c r="T121" s="300">
        <v>0</v>
      </c>
      <c r="U121" s="356">
        <v>0</v>
      </c>
      <c r="V121" s="304">
        <v>0</v>
      </c>
      <c r="W121" s="299">
        <v>0</v>
      </c>
      <c r="X121" s="299">
        <v>0</v>
      </c>
      <c r="Y121" s="299">
        <v>0</v>
      </c>
      <c r="Z121" s="299">
        <v>0</v>
      </c>
      <c r="AA121" s="356">
        <v>0</v>
      </c>
      <c r="AB121" s="303">
        <v>0</v>
      </c>
      <c r="AC121" s="303">
        <v>0</v>
      </c>
      <c r="AD121" s="304">
        <v>0</v>
      </c>
      <c r="AE121" s="300">
        <v>0</v>
      </c>
      <c r="AF121" s="303">
        <v>-116983</v>
      </c>
      <c r="AG121" s="304">
        <v>116983</v>
      </c>
      <c r="AH121" s="300">
        <v>0</v>
      </c>
      <c r="AI121" s="303">
        <v>-3829</v>
      </c>
      <c r="AJ121" s="304">
        <v>3829</v>
      </c>
      <c r="AK121" s="300">
        <v>0</v>
      </c>
      <c r="AL121" s="303">
        <v>0</v>
      </c>
      <c r="AM121" s="304">
        <v>0</v>
      </c>
      <c r="AN121" s="300">
        <v>0</v>
      </c>
      <c r="AO121" s="303">
        <v>0</v>
      </c>
      <c r="AP121" s="304">
        <v>0</v>
      </c>
      <c r="AQ121" s="303">
        <v>0</v>
      </c>
      <c r="AR121" s="303">
        <v>0</v>
      </c>
      <c r="AS121" s="305">
        <v>0</v>
      </c>
    </row>
    <row r="122" spans="1:45" x14ac:dyDescent="0.35">
      <c r="A122" s="322">
        <v>316</v>
      </c>
      <c r="B122" s="323">
        <v>1</v>
      </c>
      <c r="C122" s="324" t="s">
        <v>706</v>
      </c>
      <c r="D122" s="108">
        <v>5</v>
      </c>
      <c r="E122" s="299">
        <v>1050.3122710622711</v>
      </c>
      <c r="F122" s="299">
        <v>1147.5747252747251</v>
      </c>
      <c r="G122" s="299">
        <v>7719748.8098732997</v>
      </c>
      <c r="H122" s="299">
        <v>6727.0118797930309</v>
      </c>
      <c r="I122" s="299">
        <v>1463.6000000000001</v>
      </c>
      <c r="J122" s="299">
        <v>612094565</v>
      </c>
      <c r="K122" s="299">
        <v>418211.64594151406</v>
      </c>
      <c r="L122" s="300">
        <v>0</v>
      </c>
      <c r="M122" s="300">
        <v>0</v>
      </c>
      <c r="N122" s="300">
        <v>0</v>
      </c>
      <c r="O122" s="300">
        <v>0</v>
      </c>
      <c r="P122" s="300">
        <v>0</v>
      </c>
      <c r="Q122" s="300">
        <v>0</v>
      </c>
      <c r="R122" s="300">
        <v>0</v>
      </c>
      <c r="S122" s="300">
        <v>0</v>
      </c>
      <c r="T122" s="300">
        <v>0</v>
      </c>
      <c r="U122" s="356">
        <v>0</v>
      </c>
      <c r="V122" s="304">
        <v>0</v>
      </c>
      <c r="W122" s="299">
        <v>0</v>
      </c>
      <c r="X122" s="299">
        <v>0</v>
      </c>
      <c r="Y122" s="299">
        <v>0</v>
      </c>
      <c r="Z122" s="299">
        <v>0</v>
      </c>
      <c r="AA122" s="356">
        <v>0</v>
      </c>
      <c r="AB122" s="303">
        <v>0</v>
      </c>
      <c r="AC122" s="303">
        <v>0</v>
      </c>
      <c r="AD122" s="304">
        <v>0</v>
      </c>
      <c r="AE122" s="300">
        <v>0</v>
      </c>
      <c r="AF122" s="303">
        <v>-151211</v>
      </c>
      <c r="AG122" s="304">
        <v>151211</v>
      </c>
      <c r="AH122" s="300">
        <v>0</v>
      </c>
      <c r="AI122" s="303">
        <v>0</v>
      </c>
      <c r="AJ122" s="304">
        <v>0</v>
      </c>
      <c r="AK122" s="300">
        <v>0</v>
      </c>
      <c r="AL122" s="303">
        <v>0</v>
      </c>
      <c r="AM122" s="304">
        <v>0</v>
      </c>
      <c r="AN122" s="300">
        <v>0</v>
      </c>
      <c r="AO122" s="303">
        <v>0</v>
      </c>
      <c r="AP122" s="304">
        <v>0</v>
      </c>
      <c r="AQ122" s="303">
        <v>0</v>
      </c>
      <c r="AR122" s="303">
        <v>0</v>
      </c>
      <c r="AS122" s="305">
        <v>0</v>
      </c>
    </row>
    <row r="123" spans="1:45" x14ac:dyDescent="0.35">
      <c r="A123" s="322">
        <v>317</v>
      </c>
      <c r="B123" s="323">
        <v>1</v>
      </c>
      <c r="C123" s="324" t="s">
        <v>707</v>
      </c>
      <c r="D123" s="108">
        <v>6</v>
      </c>
      <c r="E123" s="299">
        <v>947.53261089679597</v>
      </c>
      <c r="F123" s="299">
        <v>1031.520802308276</v>
      </c>
      <c r="G123" s="299">
        <v>8739687.6964348406</v>
      </c>
      <c r="H123" s="299">
        <v>8472.6237967064608</v>
      </c>
      <c r="I123" s="299">
        <v>1034.4000000000001</v>
      </c>
      <c r="J123" s="299">
        <v>431249716</v>
      </c>
      <c r="K123" s="299">
        <v>416908.07811291568</v>
      </c>
      <c r="L123" s="300">
        <v>0</v>
      </c>
      <c r="M123" s="300">
        <v>0</v>
      </c>
      <c r="N123" s="300">
        <v>0</v>
      </c>
      <c r="O123" s="300">
        <v>0</v>
      </c>
      <c r="P123" s="300">
        <v>0</v>
      </c>
      <c r="Q123" s="300">
        <v>0</v>
      </c>
      <c r="R123" s="300">
        <v>0</v>
      </c>
      <c r="S123" s="300">
        <v>0</v>
      </c>
      <c r="T123" s="300">
        <v>0</v>
      </c>
      <c r="U123" s="356">
        <v>0</v>
      </c>
      <c r="V123" s="304">
        <v>0</v>
      </c>
      <c r="W123" s="299">
        <v>0</v>
      </c>
      <c r="X123" s="299">
        <v>0</v>
      </c>
      <c r="Y123" s="299">
        <v>0</v>
      </c>
      <c r="Z123" s="299">
        <v>0</v>
      </c>
      <c r="AA123" s="356">
        <v>0</v>
      </c>
      <c r="AB123" s="303">
        <v>0</v>
      </c>
      <c r="AC123" s="303">
        <v>0</v>
      </c>
      <c r="AD123" s="304">
        <v>0</v>
      </c>
      <c r="AE123" s="300">
        <v>0</v>
      </c>
      <c r="AF123" s="303">
        <v>-135497</v>
      </c>
      <c r="AG123" s="304">
        <v>135497</v>
      </c>
      <c r="AH123" s="300">
        <v>0</v>
      </c>
      <c r="AI123" s="303">
        <v>0</v>
      </c>
      <c r="AJ123" s="304">
        <v>0</v>
      </c>
      <c r="AK123" s="300">
        <v>0</v>
      </c>
      <c r="AL123" s="303">
        <v>0</v>
      </c>
      <c r="AM123" s="304">
        <v>0</v>
      </c>
      <c r="AN123" s="300">
        <v>0</v>
      </c>
      <c r="AO123" s="303">
        <v>0</v>
      </c>
      <c r="AP123" s="304">
        <v>0</v>
      </c>
      <c r="AQ123" s="303">
        <v>0</v>
      </c>
      <c r="AR123" s="303">
        <v>0</v>
      </c>
      <c r="AS123" s="305">
        <v>0</v>
      </c>
    </row>
    <row r="124" spans="1:45" x14ac:dyDescent="0.35">
      <c r="A124" s="322">
        <v>318</v>
      </c>
      <c r="B124" s="323">
        <v>1</v>
      </c>
      <c r="C124" s="324" t="s">
        <v>708</v>
      </c>
      <c r="D124" s="108">
        <v>4</v>
      </c>
      <c r="E124" s="299">
        <v>3893.0621972771055</v>
      </c>
      <c r="F124" s="299">
        <v>4272.1533146986285</v>
      </c>
      <c r="G124" s="299">
        <v>47087810.890167102</v>
      </c>
      <c r="H124" s="299">
        <v>11022.032081142394</v>
      </c>
      <c r="I124" s="299">
        <v>4202.4696647557203</v>
      </c>
      <c r="J124" s="299">
        <v>2942040716</v>
      </c>
      <c r="K124" s="299">
        <v>700074.23032071162</v>
      </c>
      <c r="L124" s="300">
        <v>45397.002904291294</v>
      </c>
      <c r="M124" s="300">
        <v>0</v>
      </c>
      <c r="N124" s="300">
        <v>191.82428999998956</v>
      </c>
      <c r="O124" s="300">
        <v>0</v>
      </c>
      <c r="P124" s="300">
        <v>150.92093043981004</v>
      </c>
      <c r="Q124" s="300">
        <v>0</v>
      </c>
      <c r="R124" s="300">
        <v>0</v>
      </c>
      <c r="S124" s="300">
        <v>269.71719929845938</v>
      </c>
      <c r="T124" s="300">
        <v>86.754408258855904</v>
      </c>
      <c r="U124" s="356">
        <v>46096.219732288409</v>
      </c>
      <c r="V124" s="304">
        <v>4018.5</v>
      </c>
      <c r="W124" s="299">
        <v>82.210409999985131</v>
      </c>
      <c r="X124" s="299">
        <v>168.48</v>
      </c>
      <c r="Y124" s="299">
        <v>1627.4790695605334</v>
      </c>
      <c r="Z124" s="299">
        <v>0</v>
      </c>
      <c r="AA124" s="356">
        <v>5896.6694795605181</v>
      </c>
      <c r="AB124" s="303">
        <v>51992.889211848931</v>
      </c>
      <c r="AC124" s="303">
        <v>5896.6694795605181</v>
      </c>
      <c r="AD124" s="304">
        <v>46096.219732288409</v>
      </c>
      <c r="AE124" s="300">
        <v>0</v>
      </c>
      <c r="AF124" s="303">
        <v>-267226</v>
      </c>
      <c r="AG124" s="304">
        <v>267226</v>
      </c>
      <c r="AH124" s="300">
        <v>0</v>
      </c>
      <c r="AI124" s="303">
        <v>0</v>
      </c>
      <c r="AJ124" s="304">
        <v>0</v>
      </c>
      <c r="AK124" s="300">
        <v>0</v>
      </c>
      <c r="AL124" s="303">
        <v>0</v>
      </c>
      <c r="AM124" s="304">
        <v>0</v>
      </c>
      <c r="AN124" s="300">
        <v>51992.889211848931</v>
      </c>
      <c r="AO124" s="303">
        <v>5896.6694795605181</v>
      </c>
      <c r="AP124" s="304">
        <v>46096.219732288409</v>
      </c>
      <c r="AQ124" s="303">
        <v>13.355268058191806</v>
      </c>
      <c r="AR124" s="303">
        <v>1.5146609996842024</v>
      </c>
      <c r="AS124" s="305">
        <v>11.840607058507603</v>
      </c>
    </row>
    <row r="125" spans="1:45" x14ac:dyDescent="0.35">
      <c r="A125" s="322">
        <v>319</v>
      </c>
      <c r="B125" s="323">
        <v>1</v>
      </c>
      <c r="C125" s="324" t="s">
        <v>709</v>
      </c>
      <c r="D125" s="108">
        <v>6</v>
      </c>
      <c r="E125" s="299">
        <v>527.26822831552477</v>
      </c>
      <c r="F125" s="299">
        <v>577.52612397862981</v>
      </c>
      <c r="G125" s="299">
        <v>3797079.6929523698</v>
      </c>
      <c r="H125" s="299">
        <v>6574.732354605786</v>
      </c>
      <c r="I125" s="299">
        <v>590.78762444572965</v>
      </c>
      <c r="J125" s="299">
        <v>225225730</v>
      </c>
      <c r="K125" s="299">
        <v>381229.60041910876</v>
      </c>
      <c r="L125" s="300">
        <v>137904.57986797323</v>
      </c>
      <c r="M125" s="300">
        <v>0</v>
      </c>
      <c r="N125" s="300">
        <v>0</v>
      </c>
      <c r="O125" s="300">
        <v>0</v>
      </c>
      <c r="P125" s="300">
        <v>2638.2932656875782</v>
      </c>
      <c r="Q125" s="300">
        <v>0</v>
      </c>
      <c r="R125" s="300">
        <v>0</v>
      </c>
      <c r="S125" s="300">
        <v>795.31994664930335</v>
      </c>
      <c r="T125" s="300">
        <v>255.81428076329308</v>
      </c>
      <c r="U125" s="356">
        <v>141594.00736107343</v>
      </c>
      <c r="V125" s="304">
        <v>14289</v>
      </c>
      <c r="W125" s="299">
        <v>0</v>
      </c>
      <c r="X125" s="299">
        <v>496.8</v>
      </c>
      <c r="Y125" s="299">
        <v>2605.7067343124218</v>
      </c>
      <c r="Z125" s="299">
        <v>0</v>
      </c>
      <c r="AA125" s="356">
        <v>17391.506734312421</v>
      </c>
      <c r="AB125" s="303">
        <v>158985.51409538585</v>
      </c>
      <c r="AC125" s="303">
        <v>17391.506734312421</v>
      </c>
      <c r="AD125" s="304">
        <v>141594.00736107343</v>
      </c>
      <c r="AE125" s="300">
        <v>0</v>
      </c>
      <c r="AF125" s="303">
        <v>-69369</v>
      </c>
      <c r="AG125" s="304">
        <v>69369</v>
      </c>
      <c r="AH125" s="300">
        <v>0</v>
      </c>
      <c r="AI125" s="303">
        <v>-31057</v>
      </c>
      <c r="AJ125" s="304">
        <v>31057</v>
      </c>
      <c r="AK125" s="300">
        <v>0</v>
      </c>
      <c r="AL125" s="303">
        <v>0</v>
      </c>
      <c r="AM125" s="304">
        <v>0</v>
      </c>
      <c r="AN125" s="300">
        <v>158985.51409538585</v>
      </c>
      <c r="AO125" s="303">
        <v>17391.506734312421</v>
      </c>
      <c r="AP125" s="304">
        <v>141594.00736107343</v>
      </c>
      <c r="AQ125" s="303">
        <v>301.52682364970161</v>
      </c>
      <c r="AR125" s="303">
        <v>32.984173519943432</v>
      </c>
      <c r="AS125" s="305">
        <v>268.54265012975816</v>
      </c>
    </row>
    <row r="126" spans="1:45" x14ac:dyDescent="0.35">
      <c r="A126" s="322">
        <v>323</v>
      </c>
      <c r="B126" s="323">
        <v>2</v>
      </c>
      <c r="C126" s="324" t="s">
        <v>1025</v>
      </c>
      <c r="D126" s="108">
        <v>6</v>
      </c>
      <c r="E126" s="299">
        <v>25</v>
      </c>
      <c r="F126" s="299">
        <v>28.599999999999998</v>
      </c>
      <c r="G126" s="299">
        <v>411275.99066060397</v>
      </c>
      <c r="H126" s="299">
        <v>14380.279393727413</v>
      </c>
      <c r="I126" s="299">
        <v>38.86666666666666</v>
      </c>
      <c r="J126" s="299">
        <v>35785600</v>
      </c>
      <c r="K126" s="299">
        <v>920727.27272727294</v>
      </c>
      <c r="L126" s="300">
        <v>0</v>
      </c>
      <c r="M126" s="300">
        <v>0</v>
      </c>
      <c r="N126" s="300">
        <v>0</v>
      </c>
      <c r="O126" s="300">
        <v>0</v>
      </c>
      <c r="P126" s="300">
        <v>0</v>
      </c>
      <c r="Q126" s="300">
        <v>0</v>
      </c>
      <c r="R126" s="300">
        <v>0</v>
      </c>
      <c r="S126" s="300">
        <v>0</v>
      </c>
      <c r="T126" s="300">
        <v>0</v>
      </c>
      <c r="U126" s="356">
        <v>0</v>
      </c>
      <c r="V126" s="304">
        <v>0</v>
      </c>
      <c r="W126" s="299">
        <v>0</v>
      </c>
      <c r="X126" s="299">
        <v>0</v>
      </c>
      <c r="Y126" s="299">
        <v>0</v>
      </c>
      <c r="Z126" s="299">
        <v>0</v>
      </c>
      <c r="AA126" s="356">
        <v>0</v>
      </c>
      <c r="AB126" s="303">
        <v>0</v>
      </c>
      <c r="AC126" s="303">
        <v>0</v>
      </c>
      <c r="AD126" s="304">
        <v>0</v>
      </c>
      <c r="AE126" s="300">
        <v>0</v>
      </c>
      <c r="AF126" s="303">
        <v>0</v>
      </c>
      <c r="AG126" s="304">
        <v>0</v>
      </c>
      <c r="AH126" s="300">
        <v>0</v>
      </c>
      <c r="AI126" s="303">
        <v>0</v>
      </c>
      <c r="AJ126" s="304">
        <v>0</v>
      </c>
      <c r="AK126" s="300">
        <v>0</v>
      </c>
      <c r="AL126" s="303">
        <v>0</v>
      </c>
      <c r="AM126" s="304">
        <v>0</v>
      </c>
      <c r="AN126" s="300">
        <v>0</v>
      </c>
      <c r="AO126" s="303">
        <v>0</v>
      </c>
      <c r="AP126" s="304">
        <v>0</v>
      </c>
      <c r="AQ126" s="303">
        <v>0</v>
      </c>
      <c r="AR126" s="303">
        <v>0</v>
      </c>
      <c r="AS126" s="305">
        <v>0</v>
      </c>
    </row>
    <row r="127" spans="1:45" x14ac:dyDescent="0.35">
      <c r="A127" s="322">
        <v>330</v>
      </c>
      <c r="B127" s="323">
        <v>1</v>
      </c>
      <c r="C127" s="324" t="s">
        <v>710</v>
      </c>
      <c r="D127" s="108">
        <v>6</v>
      </c>
      <c r="E127" s="299">
        <v>228.66319856613973</v>
      </c>
      <c r="F127" s="299">
        <v>251.14674737027678</v>
      </c>
      <c r="G127" s="299">
        <v>6323802.4250590103</v>
      </c>
      <c r="H127" s="299">
        <v>25179.710632427774</v>
      </c>
      <c r="I127" s="299">
        <v>229.20000000000002</v>
      </c>
      <c r="J127" s="299">
        <v>117392900</v>
      </c>
      <c r="K127" s="299">
        <v>512185.42757417099</v>
      </c>
      <c r="L127" s="300">
        <v>0</v>
      </c>
      <c r="M127" s="300">
        <v>0</v>
      </c>
      <c r="N127" s="300">
        <v>0</v>
      </c>
      <c r="O127" s="300">
        <v>0</v>
      </c>
      <c r="P127" s="300">
        <v>0</v>
      </c>
      <c r="Q127" s="300">
        <v>0</v>
      </c>
      <c r="R127" s="300">
        <v>0</v>
      </c>
      <c r="S127" s="300">
        <v>0</v>
      </c>
      <c r="T127" s="300">
        <v>0</v>
      </c>
      <c r="U127" s="356">
        <v>0</v>
      </c>
      <c r="V127" s="304">
        <v>0</v>
      </c>
      <c r="W127" s="299">
        <v>0</v>
      </c>
      <c r="X127" s="299">
        <v>0</v>
      </c>
      <c r="Y127" s="299">
        <v>0</v>
      </c>
      <c r="Z127" s="299">
        <v>0</v>
      </c>
      <c r="AA127" s="356">
        <v>0</v>
      </c>
      <c r="AB127" s="303">
        <v>0</v>
      </c>
      <c r="AC127" s="303">
        <v>0</v>
      </c>
      <c r="AD127" s="304">
        <v>0</v>
      </c>
      <c r="AE127" s="300">
        <v>0</v>
      </c>
      <c r="AF127" s="303">
        <v>-40072</v>
      </c>
      <c r="AG127" s="304">
        <v>40072</v>
      </c>
      <c r="AH127" s="300">
        <v>0</v>
      </c>
      <c r="AI127" s="303">
        <v>0</v>
      </c>
      <c r="AJ127" s="304">
        <v>0</v>
      </c>
      <c r="AK127" s="300">
        <v>0</v>
      </c>
      <c r="AL127" s="303">
        <v>0</v>
      </c>
      <c r="AM127" s="304">
        <v>0</v>
      </c>
      <c r="AN127" s="300">
        <v>0</v>
      </c>
      <c r="AO127" s="303">
        <v>0</v>
      </c>
      <c r="AP127" s="304">
        <v>0</v>
      </c>
      <c r="AQ127" s="303">
        <v>0</v>
      </c>
      <c r="AR127" s="303">
        <v>0</v>
      </c>
      <c r="AS127" s="305">
        <v>0</v>
      </c>
    </row>
    <row r="128" spans="1:45" x14ac:dyDescent="0.35">
      <c r="A128" s="322">
        <v>332</v>
      </c>
      <c r="B128" s="323">
        <v>1</v>
      </c>
      <c r="C128" s="324" t="s">
        <v>711</v>
      </c>
      <c r="D128" s="108">
        <v>5</v>
      </c>
      <c r="E128" s="299">
        <v>1533</v>
      </c>
      <c r="F128" s="299">
        <v>1683.8</v>
      </c>
      <c r="G128" s="299">
        <v>10232211.5651673</v>
      </c>
      <c r="H128" s="299">
        <v>6076.8568506754373</v>
      </c>
      <c r="I128" s="299">
        <v>1709.9999999999998</v>
      </c>
      <c r="J128" s="299">
        <v>714801055</v>
      </c>
      <c r="K128" s="299">
        <v>418012.31286549714</v>
      </c>
      <c r="L128" s="300">
        <v>0</v>
      </c>
      <c r="M128" s="300">
        <v>0</v>
      </c>
      <c r="N128" s="300">
        <v>0</v>
      </c>
      <c r="O128" s="300">
        <v>0</v>
      </c>
      <c r="P128" s="300">
        <v>0</v>
      </c>
      <c r="Q128" s="300">
        <v>0</v>
      </c>
      <c r="R128" s="300">
        <v>0</v>
      </c>
      <c r="S128" s="300">
        <v>0</v>
      </c>
      <c r="T128" s="300">
        <v>0</v>
      </c>
      <c r="U128" s="356">
        <v>0</v>
      </c>
      <c r="V128" s="304">
        <v>0</v>
      </c>
      <c r="W128" s="299">
        <v>0</v>
      </c>
      <c r="X128" s="299">
        <v>0</v>
      </c>
      <c r="Y128" s="299">
        <v>0</v>
      </c>
      <c r="Z128" s="299">
        <v>0</v>
      </c>
      <c r="AA128" s="356">
        <v>0</v>
      </c>
      <c r="AB128" s="303">
        <v>0</v>
      </c>
      <c r="AC128" s="303">
        <v>0</v>
      </c>
      <c r="AD128" s="304">
        <v>0</v>
      </c>
      <c r="AE128" s="300">
        <v>0</v>
      </c>
      <c r="AF128" s="303">
        <v>-221763</v>
      </c>
      <c r="AG128" s="304">
        <v>221763</v>
      </c>
      <c r="AH128" s="300">
        <v>0</v>
      </c>
      <c r="AI128" s="303">
        <v>0</v>
      </c>
      <c r="AJ128" s="304">
        <v>0</v>
      </c>
      <c r="AK128" s="300">
        <v>0</v>
      </c>
      <c r="AL128" s="303">
        <v>-462691.13953034952</v>
      </c>
      <c r="AM128" s="304">
        <v>462691.13953034952</v>
      </c>
      <c r="AN128" s="300">
        <v>0</v>
      </c>
      <c r="AO128" s="303">
        <v>0</v>
      </c>
      <c r="AP128" s="304">
        <v>0</v>
      </c>
      <c r="AQ128" s="303">
        <v>0</v>
      </c>
      <c r="AR128" s="303">
        <v>0</v>
      </c>
      <c r="AS128" s="305">
        <v>0</v>
      </c>
    </row>
    <row r="129" spans="1:45" x14ac:dyDescent="0.35">
      <c r="A129" s="322">
        <v>333</v>
      </c>
      <c r="B129" s="323">
        <v>1</v>
      </c>
      <c r="C129" s="324" t="s">
        <v>712</v>
      </c>
      <c r="D129" s="108">
        <v>6</v>
      </c>
      <c r="E129" s="299">
        <v>472</v>
      </c>
      <c r="F129" s="299">
        <v>516.59999999999991</v>
      </c>
      <c r="G129" s="299">
        <v>3192401.5657930202</v>
      </c>
      <c r="H129" s="299">
        <v>6179.639113033335</v>
      </c>
      <c r="I129" s="299">
        <v>530.79999999999995</v>
      </c>
      <c r="J129" s="299">
        <v>207595145</v>
      </c>
      <c r="K129" s="299">
        <v>391098.61529766396</v>
      </c>
      <c r="L129" s="300">
        <v>0</v>
      </c>
      <c r="M129" s="300">
        <v>0</v>
      </c>
      <c r="N129" s="300">
        <v>0</v>
      </c>
      <c r="O129" s="300">
        <v>0</v>
      </c>
      <c r="P129" s="300">
        <v>0</v>
      </c>
      <c r="Q129" s="300">
        <v>0</v>
      </c>
      <c r="R129" s="300">
        <v>0</v>
      </c>
      <c r="S129" s="300">
        <v>0</v>
      </c>
      <c r="T129" s="300">
        <v>0</v>
      </c>
      <c r="U129" s="356">
        <v>0</v>
      </c>
      <c r="V129" s="304">
        <v>0</v>
      </c>
      <c r="W129" s="299">
        <v>0</v>
      </c>
      <c r="X129" s="299">
        <v>0</v>
      </c>
      <c r="Y129" s="299">
        <v>0</v>
      </c>
      <c r="Z129" s="299">
        <v>0</v>
      </c>
      <c r="AA129" s="356">
        <v>0</v>
      </c>
      <c r="AB129" s="303">
        <v>0</v>
      </c>
      <c r="AC129" s="303">
        <v>0</v>
      </c>
      <c r="AD129" s="304">
        <v>0</v>
      </c>
      <c r="AE129" s="300">
        <v>0</v>
      </c>
      <c r="AF129" s="303">
        <v>-63657</v>
      </c>
      <c r="AG129" s="304">
        <v>63657</v>
      </c>
      <c r="AH129" s="300">
        <v>0</v>
      </c>
      <c r="AI129" s="303">
        <v>0</v>
      </c>
      <c r="AJ129" s="304">
        <v>0</v>
      </c>
      <c r="AK129" s="300">
        <v>0</v>
      </c>
      <c r="AL129" s="303">
        <v>0</v>
      </c>
      <c r="AM129" s="304">
        <v>0</v>
      </c>
      <c r="AN129" s="300">
        <v>0</v>
      </c>
      <c r="AO129" s="303">
        <v>0</v>
      </c>
      <c r="AP129" s="304">
        <v>0</v>
      </c>
      <c r="AQ129" s="303">
        <v>0</v>
      </c>
      <c r="AR129" s="303">
        <v>0</v>
      </c>
      <c r="AS129" s="305">
        <v>0</v>
      </c>
    </row>
    <row r="130" spans="1:45" x14ac:dyDescent="0.35">
      <c r="A130" s="322">
        <v>345</v>
      </c>
      <c r="B130" s="323">
        <v>1</v>
      </c>
      <c r="C130" s="324" t="s">
        <v>713</v>
      </c>
      <c r="D130" s="108">
        <v>5</v>
      </c>
      <c r="E130" s="299">
        <v>1520.8189118014363</v>
      </c>
      <c r="F130" s="299">
        <v>1668.1360422443192</v>
      </c>
      <c r="G130" s="299">
        <v>16595230.3088794</v>
      </c>
      <c r="H130" s="299">
        <v>9948.3674524243761</v>
      </c>
      <c r="I130" s="299">
        <v>1401.3999999999999</v>
      </c>
      <c r="J130" s="299">
        <v>1043647100</v>
      </c>
      <c r="K130" s="299">
        <v>744717.49678892537</v>
      </c>
      <c r="L130" s="300">
        <v>0</v>
      </c>
      <c r="M130" s="300">
        <v>0</v>
      </c>
      <c r="N130" s="300">
        <v>0</v>
      </c>
      <c r="O130" s="300">
        <v>0</v>
      </c>
      <c r="P130" s="300">
        <v>0</v>
      </c>
      <c r="Q130" s="300">
        <v>0</v>
      </c>
      <c r="R130" s="300">
        <v>0</v>
      </c>
      <c r="S130" s="300">
        <v>0</v>
      </c>
      <c r="T130" s="300">
        <v>0</v>
      </c>
      <c r="U130" s="356">
        <v>0</v>
      </c>
      <c r="V130" s="304">
        <v>0</v>
      </c>
      <c r="W130" s="299">
        <v>0</v>
      </c>
      <c r="X130" s="299">
        <v>0</v>
      </c>
      <c r="Y130" s="299">
        <v>0</v>
      </c>
      <c r="Z130" s="299">
        <v>0</v>
      </c>
      <c r="AA130" s="356">
        <v>0</v>
      </c>
      <c r="AB130" s="303">
        <v>0</v>
      </c>
      <c r="AC130" s="303">
        <v>0</v>
      </c>
      <c r="AD130" s="304">
        <v>0</v>
      </c>
      <c r="AE130" s="300">
        <v>0</v>
      </c>
      <c r="AF130" s="303">
        <v>-65893</v>
      </c>
      <c r="AG130" s="304">
        <v>65893</v>
      </c>
      <c r="AH130" s="300">
        <v>0</v>
      </c>
      <c r="AI130" s="303">
        <v>0</v>
      </c>
      <c r="AJ130" s="304">
        <v>0</v>
      </c>
      <c r="AK130" s="300">
        <v>0</v>
      </c>
      <c r="AL130" s="303">
        <v>0</v>
      </c>
      <c r="AM130" s="304">
        <v>0</v>
      </c>
      <c r="AN130" s="300">
        <v>0</v>
      </c>
      <c r="AO130" s="303">
        <v>0</v>
      </c>
      <c r="AP130" s="304">
        <v>0</v>
      </c>
      <c r="AQ130" s="303">
        <v>0</v>
      </c>
      <c r="AR130" s="303">
        <v>0</v>
      </c>
      <c r="AS130" s="305">
        <v>0</v>
      </c>
    </row>
    <row r="131" spans="1:45" x14ac:dyDescent="0.35">
      <c r="A131" s="322">
        <v>347</v>
      </c>
      <c r="B131" s="323">
        <v>1</v>
      </c>
      <c r="C131" s="324" t="s">
        <v>714</v>
      </c>
      <c r="D131" s="108">
        <v>4</v>
      </c>
      <c r="E131" s="299">
        <v>4350.6144459530387</v>
      </c>
      <c r="F131" s="299">
        <v>4752.2865914821859</v>
      </c>
      <c r="G131" s="299">
        <v>27050646.320617098</v>
      </c>
      <c r="H131" s="299">
        <v>5692.1327870043924</v>
      </c>
      <c r="I131" s="299">
        <v>5426.4009252614378</v>
      </c>
      <c r="J131" s="299">
        <v>1787877300</v>
      </c>
      <c r="K131" s="299">
        <v>329477.55328525824</v>
      </c>
      <c r="L131" s="300">
        <v>447766.88308574405</v>
      </c>
      <c r="M131" s="300">
        <v>0</v>
      </c>
      <c r="N131" s="300">
        <v>6942.8632699998561</v>
      </c>
      <c r="O131" s="300">
        <v>-12.492916336283088</v>
      </c>
      <c r="P131" s="300">
        <v>9583.5367074519163</v>
      </c>
      <c r="Q131" s="300">
        <v>0</v>
      </c>
      <c r="R131" s="300">
        <v>0</v>
      </c>
      <c r="S131" s="300">
        <v>2634.3532435753373</v>
      </c>
      <c r="T131" s="300">
        <v>847.33846186160338</v>
      </c>
      <c r="U131" s="356">
        <v>467762.48185229645</v>
      </c>
      <c r="V131" s="304">
        <v>24629</v>
      </c>
      <c r="W131" s="299">
        <v>2975.5128299999633</v>
      </c>
      <c r="X131" s="299">
        <v>1645.56</v>
      </c>
      <c r="Y131" s="299">
        <v>7786.2632925481303</v>
      </c>
      <c r="Z131" s="299">
        <v>0</v>
      </c>
      <c r="AA131" s="356">
        <v>37036.336122548091</v>
      </c>
      <c r="AB131" s="303">
        <v>504798.81797484454</v>
      </c>
      <c r="AC131" s="303">
        <v>37036.336122548091</v>
      </c>
      <c r="AD131" s="304">
        <v>467762.48185229645</v>
      </c>
      <c r="AE131" s="300">
        <v>0</v>
      </c>
      <c r="AF131" s="303">
        <v>-493329</v>
      </c>
      <c r="AG131" s="304">
        <v>493329</v>
      </c>
      <c r="AH131" s="300">
        <v>0</v>
      </c>
      <c r="AI131" s="303">
        <v>-1583</v>
      </c>
      <c r="AJ131" s="304">
        <v>1583</v>
      </c>
      <c r="AK131" s="300">
        <v>0</v>
      </c>
      <c r="AL131" s="303">
        <v>0</v>
      </c>
      <c r="AM131" s="304">
        <v>0</v>
      </c>
      <c r="AN131" s="300">
        <v>504798.81797484454</v>
      </c>
      <c r="AO131" s="303">
        <v>37036.336122548091</v>
      </c>
      <c r="AP131" s="304">
        <v>467762.48185229645</v>
      </c>
      <c r="AQ131" s="303">
        <v>116.02931591522909</v>
      </c>
      <c r="AR131" s="303">
        <v>8.5128977947010362</v>
      </c>
      <c r="AS131" s="305">
        <v>107.51641812052806</v>
      </c>
    </row>
    <row r="132" spans="1:45" x14ac:dyDescent="0.35">
      <c r="A132" s="322">
        <v>356</v>
      </c>
      <c r="B132" s="323">
        <v>1</v>
      </c>
      <c r="C132" s="324" t="s">
        <v>715</v>
      </c>
      <c r="D132" s="108">
        <v>6</v>
      </c>
      <c r="E132" s="299">
        <v>207</v>
      </c>
      <c r="F132" s="299">
        <v>224.6</v>
      </c>
      <c r="G132" s="299">
        <v>1654608.2439774801</v>
      </c>
      <c r="H132" s="299">
        <v>7366.9111486085494</v>
      </c>
      <c r="I132" s="299">
        <v>178.00000000000003</v>
      </c>
      <c r="J132" s="299">
        <v>36061150</v>
      </c>
      <c r="K132" s="299">
        <v>202590.73033707862</v>
      </c>
      <c r="L132" s="300">
        <v>0</v>
      </c>
      <c r="M132" s="300">
        <v>0</v>
      </c>
      <c r="N132" s="300">
        <v>0</v>
      </c>
      <c r="O132" s="300">
        <v>0</v>
      </c>
      <c r="P132" s="300">
        <v>0</v>
      </c>
      <c r="Q132" s="300">
        <v>0</v>
      </c>
      <c r="R132" s="300">
        <v>0</v>
      </c>
      <c r="S132" s="300">
        <v>0</v>
      </c>
      <c r="T132" s="300">
        <v>0</v>
      </c>
      <c r="U132" s="356">
        <v>0</v>
      </c>
      <c r="V132" s="304">
        <v>0</v>
      </c>
      <c r="W132" s="299">
        <v>0</v>
      </c>
      <c r="X132" s="299">
        <v>0</v>
      </c>
      <c r="Y132" s="299">
        <v>0</v>
      </c>
      <c r="Z132" s="299">
        <v>0</v>
      </c>
      <c r="AA132" s="356">
        <v>0</v>
      </c>
      <c r="AB132" s="303">
        <v>0</v>
      </c>
      <c r="AC132" s="303">
        <v>0</v>
      </c>
      <c r="AD132" s="304">
        <v>0</v>
      </c>
      <c r="AE132" s="300">
        <v>0</v>
      </c>
      <c r="AF132" s="303">
        <v>-14337</v>
      </c>
      <c r="AG132" s="304">
        <v>14337</v>
      </c>
      <c r="AH132" s="300">
        <v>0</v>
      </c>
      <c r="AI132" s="303">
        <v>-181993</v>
      </c>
      <c r="AJ132" s="304">
        <v>181993</v>
      </c>
      <c r="AK132" s="300">
        <v>0</v>
      </c>
      <c r="AL132" s="303">
        <v>0</v>
      </c>
      <c r="AM132" s="304">
        <v>0</v>
      </c>
      <c r="AN132" s="300">
        <v>0</v>
      </c>
      <c r="AO132" s="303">
        <v>0</v>
      </c>
      <c r="AP132" s="304">
        <v>0</v>
      </c>
      <c r="AQ132" s="303">
        <v>0</v>
      </c>
      <c r="AR132" s="303">
        <v>0</v>
      </c>
      <c r="AS132" s="305">
        <v>0</v>
      </c>
    </row>
    <row r="133" spans="1:45" x14ac:dyDescent="0.35">
      <c r="A133" s="322">
        <v>361</v>
      </c>
      <c r="B133" s="323">
        <v>1</v>
      </c>
      <c r="C133" s="324" t="s">
        <v>716</v>
      </c>
      <c r="D133" s="108">
        <v>5</v>
      </c>
      <c r="E133" s="299">
        <v>898.98503073151619</v>
      </c>
      <c r="F133" s="299">
        <v>987.0994623770514</v>
      </c>
      <c r="G133" s="299">
        <v>8933270.7532654107</v>
      </c>
      <c r="H133" s="299">
        <v>9050.0208882223942</v>
      </c>
      <c r="I133" s="299">
        <v>1173.7895166263115</v>
      </c>
      <c r="J133" s="299">
        <v>576367488</v>
      </c>
      <c r="K133" s="299">
        <v>491031.38155176828</v>
      </c>
      <c r="L133" s="300">
        <v>0</v>
      </c>
      <c r="M133" s="300">
        <v>0</v>
      </c>
      <c r="N133" s="300">
        <v>0</v>
      </c>
      <c r="O133" s="300">
        <v>0</v>
      </c>
      <c r="P133" s="300">
        <v>0</v>
      </c>
      <c r="Q133" s="300">
        <v>0</v>
      </c>
      <c r="R133" s="300">
        <v>0</v>
      </c>
      <c r="S133" s="300">
        <v>0</v>
      </c>
      <c r="T133" s="300">
        <v>0</v>
      </c>
      <c r="U133" s="356">
        <v>0</v>
      </c>
      <c r="V133" s="304">
        <v>0</v>
      </c>
      <c r="W133" s="299">
        <v>0</v>
      </c>
      <c r="X133" s="299">
        <v>0</v>
      </c>
      <c r="Y133" s="299">
        <v>0</v>
      </c>
      <c r="Z133" s="299">
        <v>0</v>
      </c>
      <c r="AA133" s="356">
        <v>0</v>
      </c>
      <c r="AB133" s="303">
        <v>0</v>
      </c>
      <c r="AC133" s="303">
        <v>0</v>
      </c>
      <c r="AD133" s="304">
        <v>0</v>
      </c>
      <c r="AE133" s="300">
        <v>0</v>
      </c>
      <c r="AF133" s="303">
        <v>-152714</v>
      </c>
      <c r="AG133" s="304">
        <v>152714</v>
      </c>
      <c r="AH133" s="300">
        <v>0</v>
      </c>
      <c r="AI133" s="303">
        <v>-24088</v>
      </c>
      <c r="AJ133" s="304">
        <v>24088</v>
      </c>
      <c r="AK133" s="300">
        <v>0</v>
      </c>
      <c r="AL133" s="303">
        <v>0</v>
      </c>
      <c r="AM133" s="304">
        <v>0</v>
      </c>
      <c r="AN133" s="300">
        <v>0</v>
      </c>
      <c r="AO133" s="303">
        <v>0</v>
      </c>
      <c r="AP133" s="304">
        <v>0</v>
      </c>
      <c r="AQ133" s="303">
        <v>0</v>
      </c>
      <c r="AR133" s="303">
        <v>0</v>
      </c>
      <c r="AS133" s="305">
        <v>0</v>
      </c>
    </row>
    <row r="134" spans="1:45" x14ac:dyDescent="0.35">
      <c r="A134" s="322">
        <v>362</v>
      </c>
      <c r="B134" s="323">
        <v>1</v>
      </c>
      <c r="C134" s="324" t="s">
        <v>717</v>
      </c>
      <c r="D134" s="108">
        <v>6</v>
      </c>
      <c r="E134" s="299">
        <v>289.63494737750165</v>
      </c>
      <c r="F134" s="299">
        <v>320.3239968944099</v>
      </c>
      <c r="G134" s="299">
        <v>1638125.2737515201</v>
      </c>
      <c r="H134" s="299">
        <v>5113.9636419169183</v>
      </c>
      <c r="I134" s="299">
        <v>179.60000000000002</v>
      </c>
      <c r="J134" s="299">
        <v>68997175</v>
      </c>
      <c r="K134" s="299">
        <v>384171.35300668149</v>
      </c>
      <c r="L134" s="300">
        <v>0</v>
      </c>
      <c r="M134" s="300">
        <v>0</v>
      </c>
      <c r="N134" s="300">
        <v>0</v>
      </c>
      <c r="O134" s="300">
        <v>0</v>
      </c>
      <c r="P134" s="300">
        <v>0</v>
      </c>
      <c r="Q134" s="300">
        <v>0</v>
      </c>
      <c r="R134" s="300">
        <v>0</v>
      </c>
      <c r="S134" s="300">
        <v>0</v>
      </c>
      <c r="T134" s="300">
        <v>0</v>
      </c>
      <c r="U134" s="356">
        <v>0</v>
      </c>
      <c r="V134" s="304">
        <v>0</v>
      </c>
      <c r="W134" s="299">
        <v>0</v>
      </c>
      <c r="X134" s="299">
        <v>0</v>
      </c>
      <c r="Y134" s="299">
        <v>0</v>
      </c>
      <c r="Z134" s="299">
        <v>0</v>
      </c>
      <c r="AA134" s="356">
        <v>0</v>
      </c>
      <c r="AB134" s="303">
        <v>0</v>
      </c>
      <c r="AC134" s="303">
        <v>0</v>
      </c>
      <c r="AD134" s="304">
        <v>0</v>
      </c>
      <c r="AE134" s="300">
        <v>0</v>
      </c>
      <c r="AF134" s="303">
        <v>1758</v>
      </c>
      <c r="AG134" s="304">
        <v>-1758</v>
      </c>
      <c r="AH134" s="300">
        <v>0</v>
      </c>
      <c r="AI134" s="303">
        <v>0</v>
      </c>
      <c r="AJ134" s="304">
        <v>0</v>
      </c>
      <c r="AK134" s="300">
        <v>0</v>
      </c>
      <c r="AL134" s="303">
        <v>-63650.406381940775</v>
      </c>
      <c r="AM134" s="304">
        <v>63650.406381940775</v>
      </c>
      <c r="AN134" s="300">
        <v>0</v>
      </c>
      <c r="AO134" s="303">
        <v>0</v>
      </c>
      <c r="AP134" s="304">
        <v>0</v>
      </c>
      <c r="AQ134" s="303">
        <v>0</v>
      </c>
      <c r="AR134" s="303">
        <v>0</v>
      </c>
      <c r="AS134" s="305">
        <v>0</v>
      </c>
    </row>
    <row r="135" spans="1:45" x14ac:dyDescent="0.35">
      <c r="A135" s="322">
        <v>363</v>
      </c>
      <c r="B135" s="323">
        <v>1</v>
      </c>
      <c r="C135" s="324" t="s">
        <v>718</v>
      </c>
      <c r="D135" s="108">
        <v>6</v>
      </c>
      <c r="E135" s="299">
        <v>289.27899184149186</v>
      </c>
      <c r="F135" s="299">
        <v>317.75058275058274</v>
      </c>
      <c r="G135" s="299">
        <v>1789172.4945884901</v>
      </c>
      <c r="H135" s="299">
        <v>5630.7449670136248</v>
      </c>
      <c r="I135" s="299">
        <v>172.94</v>
      </c>
      <c r="J135" s="299">
        <v>51911435</v>
      </c>
      <c r="K135" s="299">
        <v>300170.2035387996</v>
      </c>
      <c r="L135" s="300">
        <v>26105.668702306204</v>
      </c>
      <c r="M135" s="300">
        <v>0</v>
      </c>
      <c r="N135" s="300">
        <v>156.59098000000085</v>
      </c>
      <c r="O135" s="300">
        <v>2330.2559816497378</v>
      </c>
      <c r="P135" s="300">
        <v>506.34897959712544</v>
      </c>
      <c r="Q135" s="300">
        <v>0</v>
      </c>
      <c r="R135" s="300">
        <v>0</v>
      </c>
      <c r="S135" s="300">
        <v>138.31651246074838</v>
      </c>
      <c r="T135" s="300">
        <v>44.489440132746616</v>
      </c>
      <c r="U135" s="356">
        <v>29281.670596146563</v>
      </c>
      <c r="V135" s="304">
        <v>784</v>
      </c>
      <c r="W135" s="299">
        <v>67.110420000000886</v>
      </c>
      <c r="X135" s="299">
        <v>86.399999999999991</v>
      </c>
      <c r="Y135" s="299">
        <v>405.65102040286001</v>
      </c>
      <c r="Z135" s="299">
        <v>0</v>
      </c>
      <c r="AA135" s="356">
        <v>1343.161440402861</v>
      </c>
      <c r="AB135" s="303">
        <v>30624.832036549426</v>
      </c>
      <c r="AC135" s="303">
        <v>1343.161440402861</v>
      </c>
      <c r="AD135" s="304">
        <v>29281.670596146563</v>
      </c>
      <c r="AE135" s="300">
        <v>0</v>
      </c>
      <c r="AF135" s="303">
        <v>-14568</v>
      </c>
      <c r="AG135" s="304">
        <v>14568</v>
      </c>
      <c r="AH135" s="300">
        <v>0</v>
      </c>
      <c r="AI135" s="303">
        <v>0</v>
      </c>
      <c r="AJ135" s="304">
        <v>0</v>
      </c>
      <c r="AK135" s="300">
        <v>0</v>
      </c>
      <c r="AL135" s="303">
        <v>0</v>
      </c>
      <c r="AM135" s="304">
        <v>0</v>
      </c>
      <c r="AN135" s="300">
        <v>30624.832036549426</v>
      </c>
      <c r="AO135" s="303">
        <v>1343.161440402861</v>
      </c>
      <c r="AP135" s="304">
        <v>29281.670596146563</v>
      </c>
      <c r="AQ135" s="303">
        <v>105.86607704070698</v>
      </c>
      <c r="AR135" s="303">
        <v>4.643135098931884</v>
      </c>
      <c r="AS135" s="305">
        <v>101.2229419417751</v>
      </c>
    </row>
    <row r="136" spans="1:45" x14ac:dyDescent="0.35">
      <c r="A136" s="322">
        <v>378</v>
      </c>
      <c r="B136" s="323">
        <v>1</v>
      </c>
      <c r="C136" s="324" t="s">
        <v>719</v>
      </c>
      <c r="D136" s="108">
        <v>6</v>
      </c>
      <c r="E136" s="299">
        <v>544</v>
      </c>
      <c r="F136" s="299">
        <v>598.79999999999995</v>
      </c>
      <c r="G136" s="299">
        <v>7354233.5962654697</v>
      </c>
      <c r="H136" s="299">
        <v>12281.619232240264</v>
      </c>
      <c r="I136" s="299">
        <v>494.4</v>
      </c>
      <c r="J136" s="299">
        <v>147930150</v>
      </c>
      <c r="K136" s="299">
        <v>299211.46844660194</v>
      </c>
      <c r="L136" s="300">
        <v>0</v>
      </c>
      <c r="M136" s="300">
        <v>0</v>
      </c>
      <c r="N136" s="300">
        <v>0</v>
      </c>
      <c r="O136" s="300">
        <v>0</v>
      </c>
      <c r="P136" s="300">
        <v>0</v>
      </c>
      <c r="Q136" s="300">
        <v>0</v>
      </c>
      <c r="R136" s="300">
        <v>0</v>
      </c>
      <c r="S136" s="300">
        <v>0</v>
      </c>
      <c r="T136" s="300">
        <v>0</v>
      </c>
      <c r="U136" s="356">
        <v>0</v>
      </c>
      <c r="V136" s="304">
        <v>0</v>
      </c>
      <c r="W136" s="299">
        <v>0</v>
      </c>
      <c r="X136" s="299">
        <v>0</v>
      </c>
      <c r="Y136" s="299">
        <v>0</v>
      </c>
      <c r="Z136" s="299">
        <v>0</v>
      </c>
      <c r="AA136" s="356">
        <v>0</v>
      </c>
      <c r="AB136" s="303">
        <v>0</v>
      </c>
      <c r="AC136" s="303">
        <v>0</v>
      </c>
      <c r="AD136" s="304">
        <v>0</v>
      </c>
      <c r="AE136" s="300">
        <v>0</v>
      </c>
      <c r="AF136" s="303">
        <v>-56451</v>
      </c>
      <c r="AG136" s="304">
        <v>56451</v>
      </c>
      <c r="AH136" s="300">
        <v>0</v>
      </c>
      <c r="AI136" s="303">
        <v>-1083</v>
      </c>
      <c r="AJ136" s="304">
        <v>1083</v>
      </c>
      <c r="AK136" s="300">
        <v>0</v>
      </c>
      <c r="AL136" s="303">
        <v>0</v>
      </c>
      <c r="AM136" s="304">
        <v>0</v>
      </c>
      <c r="AN136" s="300">
        <v>0</v>
      </c>
      <c r="AO136" s="303">
        <v>0</v>
      </c>
      <c r="AP136" s="304">
        <v>0</v>
      </c>
      <c r="AQ136" s="303">
        <v>0</v>
      </c>
      <c r="AR136" s="303">
        <v>0</v>
      </c>
      <c r="AS136" s="305">
        <v>0</v>
      </c>
    </row>
    <row r="137" spans="1:45" x14ac:dyDescent="0.35">
      <c r="A137" s="322">
        <v>381</v>
      </c>
      <c r="B137" s="323">
        <v>1</v>
      </c>
      <c r="C137" s="324" t="s">
        <v>720</v>
      </c>
      <c r="D137" s="108">
        <v>5</v>
      </c>
      <c r="E137" s="299">
        <v>1316.2722562303613</v>
      </c>
      <c r="F137" s="299">
        <v>1458.8426142646806</v>
      </c>
      <c r="G137" s="299">
        <v>27330459.331932999</v>
      </c>
      <c r="H137" s="299">
        <v>18734.34396876919</v>
      </c>
      <c r="I137" s="299">
        <v>1823.672825682416</v>
      </c>
      <c r="J137" s="299">
        <v>1510617745</v>
      </c>
      <c r="K137" s="299">
        <v>828338.13375199516</v>
      </c>
      <c r="L137" s="300">
        <v>0</v>
      </c>
      <c r="M137" s="300">
        <v>0</v>
      </c>
      <c r="N137" s="300">
        <v>0</v>
      </c>
      <c r="O137" s="300">
        <v>0</v>
      </c>
      <c r="P137" s="300">
        <v>0</v>
      </c>
      <c r="Q137" s="300">
        <v>0</v>
      </c>
      <c r="R137" s="300">
        <v>0</v>
      </c>
      <c r="S137" s="300">
        <v>0</v>
      </c>
      <c r="T137" s="300">
        <v>0</v>
      </c>
      <c r="U137" s="356">
        <v>0</v>
      </c>
      <c r="V137" s="304">
        <v>0</v>
      </c>
      <c r="W137" s="299">
        <v>0</v>
      </c>
      <c r="X137" s="299">
        <v>0</v>
      </c>
      <c r="Y137" s="299">
        <v>0</v>
      </c>
      <c r="Z137" s="299">
        <v>0</v>
      </c>
      <c r="AA137" s="356">
        <v>0</v>
      </c>
      <c r="AB137" s="303">
        <v>0</v>
      </c>
      <c r="AC137" s="303">
        <v>0</v>
      </c>
      <c r="AD137" s="304">
        <v>0</v>
      </c>
      <c r="AE137" s="300">
        <v>0</v>
      </c>
      <c r="AF137" s="303">
        <v>5357</v>
      </c>
      <c r="AG137" s="304">
        <v>-5357</v>
      </c>
      <c r="AH137" s="300">
        <v>0</v>
      </c>
      <c r="AI137" s="303">
        <v>0</v>
      </c>
      <c r="AJ137" s="304">
        <v>0</v>
      </c>
      <c r="AK137" s="300">
        <v>0</v>
      </c>
      <c r="AL137" s="303">
        <v>0</v>
      </c>
      <c r="AM137" s="304">
        <v>0</v>
      </c>
      <c r="AN137" s="300">
        <v>0</v>
      </c>
      <c r="AO137" s="303">
        <v>0</v>
      </c>
      <c r="AP137" s="304">
        <v>0</v>
      </c>
      <c r="AQ137" s="303">
        <v>0</v>
      </c>
      <c r="AR137" s="303">
        <v>0</v>
      </c>
      <c r="AS137" s="305">
        <v>0</v>
      </c>
    </row>
    <row r="138" spans="1:45" x14ac:dyDescent="0.35">
      <c r="A138" s="322">
        <v>390</v>
      </c>
      <c r="B138" s="323">
        <v>1</v>
      </c>
      <c r="C138" s="324" t="s">
        <v>722</v>
      </c>
      <c r="D138" s="108">
        <v>6</v>
      </c>
      <c r="E138" s="299">
        <v>412.39138211382112</v>
      </c>
      <c r="F138" s="299">
        <v>450.7580487804878</v>
      </c>
      <c r="G138" s="299">
        <v>6125098.4238678599</v>
      </c>
      <c r="H138" s="299">
        <v>13588.439386582508</v>
      </c>
      <c r="I138" s="299">
        <v>465.2</v>
      </c>
      <c r="J138" s="299">
        <v>290784000</v>
      </c>
      <c r="K138" s="299">
        <v>625073.08684436802</v>
      </c>
      <c r="L138" s="300">
        <v>58179.573439470019</v>
      </c>
      <c r="M138" s="300">
        <v>0</v>
      </c>
      <c r="N138" s="300">
        <v>213.93253000000186</v>
      </c>
      <c r="O138" s="300">
        <v>-500.81148014124483</v>
      </c>
      <c r="P138" s="300">
        <v>55.356390241216104</v>
      </c>
      <c r="Q138" s="300">
        <v>0</v>
      </c>
      <c r="R138" s="300">
        <v>0</v>
      </c>
      <c r="S138" s="300">
        <v>335.9938615192346</v>
      </c>
      <c r="T138" s="300">
        <v>108.07226498913032</v>
      </c>
      <c r="U138" s="356">
        <v>58392.117006078355</v>
      </c>
      <c r="V138" s="304">
        <v>4915.5</v>
      </c>
      <c r="W138" s="299">
        <v>91.685370000000148</v>
      </c>
      <c r="X138" s="299">
        <v>209.88</v>
      </c>
      <c r="Y138" s="299">
        <v>1782.159666901629</v>
      </c>
      <c r="Z138" s="299">
        <v>0</v>
      </c>
      <c r="AA138" s="356">
        <v>6999.2250369016292</v>
      </c>
      <c r="AB138" s="303">
        <v>65391.342042979988</v>
      </c>
      <c r="AC138" s="303">
        <v>6999.2250369016292</v>
      </c>
      <c r="AD138" s="304">
        <v>58392.117006078355</v>
      </c>
      <c r="AE138" s="300">
        <v>0</v>
      </c>
      <c r="AF138" s="303">
        <v>-45650</v>
      </c>
      <c r="AG138" s="304">
        <v>45650</v>
      </c>
      <c r="AH138" s="300">
        <v>0</v>
      </c>
      <c r="AI138" s="303">
        <v>0</v>
      </c>
      <c r="AJ138" s="304">
        <v>0</v>
      </c>
      <c r="AK138" s="300">
        <v>0</v>
      </c>
      <c r="AL138" s="303">
        <v>0</v>
      </c>
      <c r="AM138" s="304">
        <v>0</v>
      </c>
      <c r="AN138" s="300">
        <v>65391.342042979988</v>
      </c>
      <c r="AO138" s="303">
        <v>6999.2250369016292</v>
      </c>
      <c r="AP138" s="304">
        <v>58392.117006078355</v>
      </c>
      <c r="AQ138" s="303">
        <v>158.5662185950622</v>
      </c>
      <c r="AR138" s="303">
        <v>16.972287347580469</v>
      </c>
      <c r="AS138" s="305">
        <v>141.59393124748172</v>
      </c>
    </row>
    <row r="139" spans="1:45" x14ac:dyDescent="0.35">
      <c r="A139" s="322">
        <v>391</v>
      </c>
      <c r="B139" s="323">
        <v>1</v>
      </c>
      <c r="C139" s="324" t="s">
        <v>723</v>
      </c>
      <c r="D139" s="108">
        <v>6</v>
      </c>
      <c r="E139" s="299">
        <v>491.030303030303</v>
      </c>
      <c r="F139" s="299">
        <v>540.23030303030305</v>
      </c>
      <c r="G139" s="299">
        <v>6250524.0246616201</v>
      </c>
      <c r="H139" s="299">
        <v>11570.109987538057</v>
      </c>
      <c r="I139" s="299">
        <v>302.8</v>
      </c>
      <c r="J139" s="299">
        <v>322466250</v>
      </c>
      <c r="K139" s="299">
        <v>1064947.9854689564</v>
      </c>
      <c r="L139" s="300">
        <v>0</v>
      </c>
      <c r="M139" s="300">
        <v>0</v>
      </c>
      <c r="N139" s="300">
        <v>0</v>
      </c>
      <c r="O139" s="300">
        <v>0</v>
      </c>
      <c r="P139" s="300">
        <v>0</v>
      </c>
      <c r="Q139" s="300">
        <v>0</v>
      </c>
      <c r="R139" s="300">
        <v>0</v>
      </c>
      <c r="S139" s="300">
        <v>0</v>
      </c>
      <c r="T139" s="300">
        <v>0</v>
      </c>
      <c r="U139" s="356">
        <v>0</v>
      </c>
      <c r="V139" s="304">
        <v>0</v>
      </c>
      <c r="W139" s="299">
        <v>0</v>
      </c>
      <c r="X139" s="299">
        <v>0</v>
      </c>
      <c r="Y139" s="299">
        <v>0</v>
      </c>
      <c r="Z139" s="299">
        <v>0</v>
      </c>
      <c r="AA139" s="356">
        <v>0</v>
      </c>
      <c r="AB139" s="303">
        <v>0</v>
      </c>
      <c r="AC139" s="303">
        <v>0</v>
      </c>
      <c r="AD139" s="304">
        <v>0</v>
      </c>
      <c r="AE139" s="300">
        <v>0</v>
      </c>
      <c r="AF139" s="303">
        <v>0</v>
      </c>
      <c r="AG139" s="304">
        <v>0</v>
      </c>
      <c r="AH139" s="300">
        <v>0</v>
      </c>
      <c r="AI139" s="303">
        <v>0</v>
      </c>
      <c r="AJ139" s="304">
        <v>0</v>
      </c>
      <c r="AK139" s="300">
        <v>0</v>
      </c>
      <c r="AL139" s="303">
        <v>0</v>
      </c>
      <c r="AM139" s="304">
        <v>0</v>
      </c>
      <c r="AN139" s="300">
        <v>0</v>
      </c>
      <c r="AO139" s="303">
        <v>0</v>
      </c>
      <c r="AP139" s="304">
        <v>0</v>
      </c>
      <c r="AQ139" s="303">
        <v>0</v>
      </c>
      <c r="AR139" s="303">
        <v>0</v>
      </c>
      <c r="AS139" s="305">
        <v>0</v>
      </c>
    </row>
    <row r="140" spans="1:45" x14ac:dyDescent="0.35">
      <c r="A140" s="322">
        <v>402</v>
      </c>
      <c r="B140" s="323">
        <v>1</v>
      </c>
      <c r="C140" s="324" t="s">
        <v>726</v>
      </c>
      <c r="D140" s="108">
        <v>6</v>
      </c>
      <c r="E140" s="299">
        <v>186.18982683982682</v>
      </c>
      <c r="F140" s="299">
        <v>203.8698268398268</v>
      </c>
      <c r="G140" s="299">
        <v>2419279.8471371098</v>
      </c>
      <c r="H140" s="299">
        <v>11866.787178064615</v>
      </c>
      <c r="I140" s="299">
        <v>154.39999999999998</v>
      </c>
      <c r="J140" s="299">
        <v>70685300</v>
      </c>
      <c r="K140" s="299">
        <v>457806.34715025913</v>
      </c>
      <c r="L140" s="300">
        <v>0</v>
      </c>
      <c r="M140" s="300">
        <v>0</v>
      </c>
      <c r="N140" s="300">
        <v>0</v>
      </c>
      <c r="O140" s="300">
        <v>0</v>
      </c>
      <c r="P140" s="300">
        <v>0</v>
      </c>
      <c r="Q140" s="300">
        <v>0</v>
      </c>
      <c r="R140" s="300">
        <v>0</v>
      </c>
      <c r="S140" s="300">
        <v>0</v>
      </c>
      <c r="T140" s="300">
        <v>0</v>
      </c>
      <c r="U140" s="356">
        <v>0</v>
      </c>
      <c r="V140" s="304">
        <v>0</v>
      </c>
      <c r="W140" s="299">
        <v>0</v>
      </c>
      <c r="X140" s="299">
        <v>0</v>
      </c>
      <c r="Y140" s="299">
        <v>0</v>
      </c>
      <c r="Z140" s="299">
        <v>0</v>
      </c>
      <c r="AA140" s="356">
        <v>0</v>
      </c>
      <c r="AB140" s="303">
        <v>0</v>
      </c>
      <c r="AC140" s="303">
        <v>0</v>
      </c>
      <c r="AD140" s="304">
        <v>0</v>
      </c>
      <c r="AE140" s="300">
        <v>0</v>
      </c>
      <c r="AF140" s="303">
        <v>-29407</v>
      </c>
      <c r="AG140" s="304">
        <v>29407</v>
      </c>
      <c r="AH140" s="300">
        <v>0</v>
      </c>
      <c r="AI140" s="303">
        <v>-95227</v>
      </c>
      <c r="AJ140" s="304">
        <v>95227</v>
      </c>
      <c r="AK140" s="300">
        <v>0</v>
      </c>
      <c r="AL140" s="303">
        <v>0</v>
      </c>
      <c r="AM140" s="304">
        <v>0</v>
      </c>
      <c r="AN140" s="300">
        <v>0</v>
      </c>
      <c r="AO140" s="303">
        <v>0</v>
      </c>
      <c r="AP140" s="304">
        <v>0</v>
      </c>
      <c r="AQ140" s="303">
        <v>0</v>
      </c>
      <c r="AR140" s="303">
        <v>0</v>
      </c>
      <c r="AS140" s="305">
        <v>0</v>
      </c>
    </row>
    <row r="141" spans="1:45" x14ac:dyDescent="0.35">
      <c r="A141" s="322">
        <v>403</v>
      </c>
      <c r="B141" s="323">
        <v>1</v>
      </c>
      <c r="C141" s="324" t="s">
        <v>727</v>
      </c>
      <c r="D141" s="108">
        <v>6</v>
      </c>
      <c r="E141" s="299">
        <v>141.83333333333331</v>
      </c>
      <c r="F141" s="299">
        <v>151.80000000000001</v>
      </c>
      <c r="G141" s="299">
        <v>3391506.2413898199</v>
      </c>
      <c r="H141" s="299">
        <v>22341.938349076547</v>
      </c>
      <c r="I141" s="299">
        <v>195.26857843137253</v>
      </c>
      <c r="J141" s="299">
        <v>73393900</v>
      </c>
      <c r="K141" s="299">
        <v>375861.29109755572</v>
      </c>
      <c r="L141" s="300">
        <v>0</v>
      </c>
      <c r="M141" s="300">
        <v>0</v>
      </c>
      <c r="N141" s="300">
        <v>0</v>
      </c>
      <c r="O141" s="300">
        <v>0</v>
      </c>
      <c r="P141" s="300">
        <v>0</v>
      </c>
      <c r="Q141" s="300">
        <v>0</v>
      </c>
      <c r="R141" s="300">
        <v>0</v>
      </c>
      <c r="S141" s="300">
        <v>0</v>
      </c>
      <c r="T141" s="300">
        <v>0</v>
      </c>
      <c r="U141" s="356">
        <v>0</v>
      </c>
      <c r="V141" s="304">
        <v>0</v>
      </c>
      <c r="W141" s="299">
        <v>0</v>
      </c>
      <c r="X141" s="299">
        <v>0</v>
      </c>
      <c r="Y141" s="299">
        <v>0</v>
      </c>
      <c r="Z141" s="299">
        <v>0</v>
      </c>
      <c r="AA141" s="356">
        <v>0</v>
      </c>
      <c r="AB141" s="303">
        <v>0</v>
      </c>
      <c r="AC141" s="303">
        <v>0</v>
      </c>
      <c r="AD141" s="304">
        <v>0</v>
      </c>
      <c r="AE141" s="300">
        <v>0</v>
      </c>
      <c r="AF141" s="303">
        <v>-17976</v>
      </c>
      <c r="AG141" s="304">
        <v>17976</v>
      </c>
      <c r="AH141" s="300">
        <v>0</v>
      </c>
      <c r="AI141" s="303">
        <v>-35260</v>
      </c>
      <c r="AJ141" s="304">
        <v>35260</v>
      </c>
      <c r="AK141" s="300">
        <v>0</v>
      </c>
      <c r="AL141" s="303">
        <v>0</v>
      </c>
      <c r="AM141" s="304">
        <v>0</v>
      </c>
      <c r="AN141" s="300">
        <v>0</v>
      </c>
      <c r="AO141" s="303">
        <v>0</v>
      </c>
      <c r="AP141" s="304">
        <v>0</v>
      </c>
      <c r="AQ141" s="303">
        <v>0</v>
      </c>
      <c r="AR141" s="303">
        <v>0</v>
      </c>
      <c r="AS141" s="305">
        <v>0</v>
      </c>
    </row>
    <row r="142" spans="1:45" x14ac:dyDescent="0.35">
      <c r="A142" s="322">
        <v>404</v>
      </c>
      <c r="B142" s="323">
        <v>1</v>
      </c>
      <c r="C142" s="324" t="s">
        <v>728</v>
      </c>
      <c r="D142" s="108">
        <v>6</v>
      </c>
      <c r="E142" s="299">
        <v>201.69166666666666</v>
      </c>
      <c r="F142" s="299">
        <v>219.24166666666667</v>
      </c>
      <c r="G142" s="299">
        <v>4556493.4589975998</v>
      </c>
      <c r="H142" s="299">
        <v>20782.972179851455</v>
      </c>
      <c r="I142" s="299">
        <v>225.18151848151851</v>
      </c>
      <c r="J142" s="299">
        <v>105381100</v>
      </c>
      <c r="K142" s="299">
        <v>467982.89979845315</v>
      </c>
      <c r="L142" s="300">
        <v>0</v>
      </c>
      <c r="M142" s="300">
        <v>0</v>
      </c>
      <c r="N142" s="300">
        <v>0</v>
      </c>
      <c r="O142" s="300">
        <v>0</v>
      </c>
      <c r="P142" s="300">
        <v>0</v>
      </c>
      <c r="Q142" s="300">
        <v>0</v>
      </c>
      <c r="R142" s="300">
        <v>0</v>
      </c>
      <c r="S142" s="300">
        <v>0</v>
      </c>
      <c r="T142" s="300">
        <v>0</v>
      </c>
      <c r="U142" s="356">
        <v>0</v>
      </c>
      <c r="V142" s="304">
        <v>0</v>
      </c>
      <c r="W142" s="299">
        <v>0</v>
      </c>
      <c r="X142" s="299">
        <v>0</v>
      </c>
      <c r="Y142" s="299">
        <v>0</v>
      </c>
      <c r="Z142" s="299">
        <v>0</v>
      </c>
      <c r="AA142" s="356">
        <v>0</v>
      </c>
      <c r="AB142" s="303">
        <v>0</v>
      </c>
      <c r="AC142" s="303">
        <v>0</v>
      </c>
      <c r="AD142" s="304">
        <v>0</v>
      </c>
      <c r="AE142" s="300">
        <v>0</v>
      </c>
      <c r="AF142" s="303">
        <v>-32327</v>
      </c>
      <c r="AG142" s="304">
        <v>32327</v>
      </c>
      <c r="AH142" s="300">
        <v>0</v>
      </c>
      <c r="AI142" s="303">
        <v>0</v>
      </c>
      <c r="AJ142" s="304">
        <v>0</v>
      </c>
      <c r="AK142" s="300">
        <v>0</v>
      </c>
      <c r="AL142" s="303">
        <v>0</v>
      </c>
      <c r="AM142" s="304">
        <v>0</v>
      </c>
      <c r="AN142" s="300">
        <v>0</v>
      </c>
      <c r="AO142" s="303">
        <v>0</v>
      </c>
      <c r="AP142" s="304">
        <v>0</v>
      </c>
      <c r="AQ142" s="303">
        <v>0</v>
      </c>
      <c r="AR142" s="303">
        <v>0</v>
      </c>
      <c r="AS142" s="305">
        <v>0</v>
      </c>
    </row>
    <row r="143" spans="1:45" x14ac:dyDescent="0.35">
      <c r="A143" s="322">
        <v>413</v>
      </c>
      <c r="B143" s="323">
        <v>1</v>
      </c>
      <c r="C143" s="324" t="s">
        <v>729</v>
      </c>
      <c r="D143" s="108">
        <v>4</v>
      </c>
      <c r="E143" s="299">
        <v>2592.6323701085403</v>
      </c>
      <c r="F143" s="299">
        <v>2859.8366496308422</v>
      </c>
      <c r="G143" s="299">
        <v>19833398.754382599</v>
      </c>
      <c r="H143" s="299">
        <v>6935.1509139316622</v>
      </c>
      <c r="I143" s="299">
        <v>2905.6564180680643</v>
      </c>
      <c r="J143" s="299">
        <v>1174730900</v>
      </c>
      <c r="K143" s="299">
        <v>404291.05543767777</v>
      </c>
      <c r="L143" s="300">
        <v>405800.75027847697</v>
      </c>
      <c r="M143" s="300">
        <v>0</v>
      </c>
      <c r="N143" s="300">
        <v>4219.9103100000066</v>
      </c>
      <c r="O143" s="300">
        <v>-887.62376687396318</v>
      </c>
      <c r="P143" s="300">
        <v>7471.3287359190872</v>
      </c>
      <c r="Q143" s="300">
        <v>0</v>
      </c>
      <c r="R143" s="300">
        <v>11810.604025177061</v>
      </c>
      <c r="S143" s="300">
        <v>2420.5389680630965</v>
      </c>
      <c r="T143" s="300">
        <v>778.56520232306582</v>
      </c>
      <c r="U143" s="356">
        <v>431614.07375308534</v>
      </c>
      <c r="V143" s="304">
        <v>25698</v>
      </c>
      <c r="W143" s="299">
        <v>1808.532990000007</v>
      </c>
      <c r="X143" s="299">
        <v>1512</v>
      </c>
      <c r="Y143" s="299">
        <v>7289.3912640810013</v>
      </c>
      <c r="Z143" s="299">
        <v>8432.6971886809333</v>
      </c>
      <c r="AA143" s="356">
        <v>44740.621442761942</v>
      </c>
      <c r="AB143" s="303">
        <v>476354.69519584731</v>
      </c>
      <c r="AC143" s="303">
        <v>44740.621442761942</v>
      </c>
      <c r="AD143" s="304">
        <v>431614.07375308534</v>
      </c>
      <c r="AE143" s="300">
        <v>0</v>
      </c>
      <c r="AF143" s="303">
        <v>-364286</v>
      </c>
      <c r="AG143" s="304">
        <v>364286</v>
      </c>
      <c r="AH143" s="300">
        <v>0</v>
      </c>
      <c r="AI143" s="303">
        <v>0</v>
      </c>
      <c r="AJ143" s="304">
        <v>0</v>
      </c>
      <c r="AK143" s="300">
        <v>0</v>
      </c>
      <c r="AL143" s="303">
        <v>-172121.18689992934</v>
      </c>
      <c r="AM143" s="304">
        <v>172121.18689992934</v>
      </c>
      <c r="AN143" s="300">
        <v>476354.69519584731</v>
      </c>
      <c r="AO143" s="303">
        <v>44740.621442761942</v>
      </c>
      <c r="AP143" s="304">
        <v>431614.07375308534</v>
      </c>
      <c r="AQ143" s="303">
        <v>183.7339920182763</v>
      </c>
      <c r="AR143" s="303">
        <v>17.256832074841711</v>
      </c>
      <c r="AS143" s="305">
        <v>166.47715994343457</v>
      </c>
    </row>
    <row r="144" spans="1:45" x14ac:dyDescent="0.35">
      <c r="A144" s="322">
        <v>414</v>
      </c>
      <c r="B144" s="323">
        <v>1</v>
      </c>
      <c r="C144" s="324" t="s">
        <v>730</v>
      </c>
      <c r="D144" s="108">
        <v>6</v>
      </c>
      <c r="E144" s="299">
        <v>451.72972972972974</v>
      </c>
      <c r="F144" s="299">
        <v>500.87567567567572</v>
      </c>
      <c r="G144" s="299">
        <v>5975191.4022190701</v>
      </c>
      <c r="H144" s="299">
        <v>11929.490075872827</v>
      </c>
      <c r="I144" s="299">
        <v>434.07272727272721</v>
      </c>
      <c r="J144" s="299">
        <v>149453200</v>
      </c>
      <c r="K144" s="299">
        <v>344304.51537237165</v>
      </c>
      <c r="L144" s="300">
        <v>0</v>
      </c>
      <c r="M144" s="300">
        <v>0</v>
      </c>
      <c r="N144" s="300">
        <v>0</v>
      </c>
      <c r="O144" s="300">
        <v>0</v>
      </c>
      <c r="P144" s="300">
        <v>0</v>
      </c>
      <c r="Q144" s="300">
        <v>0</v>
      </c>
      <c r="R144" s="300">
        <v>0</v>
      </c>
      <c r="S144" s="300">
        <v>0</v>
      </c>
      <c r="T144" s="300">
        <v>0</v>
      </c>
      <c r="U144" s="356">
        <v>0</v>
      </c>
      <c r="V144" s="304">
        <v>0</v>
      </c>
      <c r="W144" s="299">
        <v>0</v>
      </c>
      <c r="X144" s="299">
        <v>0</v>
      </c>
      <c r="Y144" s="299">
        <v>0</v>
      </c>
      <c r="Z144" s="299">
        <v>0</v>
      </c>
      <c r="AA144" s="356">
        <v>0</v>
      </c>
      <c r="AB144" s="303">
        <v>0</v>
      </c>
      <c r="AC144" s="303">
        <v>0</v>
      </c>
      <c r="AD144" s="304">
        <v>0</v>
      </c>
      <c r="AE144" s="300">
        <v>0</v>
      </c>
      <c r="AF144" s="303">
        <v>-54335</v>
      </c>
      <c r="AG144" s="304">
        <v>54335</v>
      </c>
      <c r="AH144" s="300">
        <v>0</v>
      </c>
      <c r="AI144" s="303">
        <v>0</v>
      </c>
      <c r="AJ144" s="304">
        <v>0</v>
      </c>
      <c r="AK144" s="300">
        <v>0</v>
      </c>
      <c r="AL144" s="303">
        <v>0</v>
      </c>
      <c r="AM144" s="304">
        <v>0</v>
      </c>
      <c r="AN144" s="300">
        <v>0</v>
      </c>
      <c r="AO144" s="303">
        <v>0</v>
      </c>
      <c r="AP144" s="304">
        <v>0</v>
      </c>
      <c r="AQ144" s="303">
        <v>0</v>
      </c>
      <c r="AR144" s="303">
        <v>0</v>
      </c>
      <c r="AS144" s="305">
        <v>0</v>
      </c>
    </row>
    <row r="145" spans="1:45" x14ac:dyDescent="0.35">
      <c r="A145" s="322">
        <v>415</v>
      </c>
      <c r="B145" s="323">
        <v>1</v>
      </c>
      <c r="C145" s="324" t="s">
        <v>731</v>
      </c>
      <c r="D145" s="108">
        <v>6</v>
      </c>
      <c r="E145" s="299">
        <v>186.99773954116063</v>
      </c>
      <c r="F145" s="299">
        <v>198.55158569500679</v>
      </c>
      <c r="G145" s="299">
        <v>2716524.8945242502</v>
      </c>
      <c r="H145" s="299">
        <v>13681.70838331696</v>
      </c>
      <c r="I145" s="299">
        <v>175.10833333333335</v>
      </c>
      <c r="J145" s="299">
        <v>81726700</v>
      </c>
      <c r="K145" s="299">
        <v>466720.79189073428</v>
      </c>
      <c r="L145" s="300">
        <v>0</v>
      </c>
      <c r="M145" s="300">
        <v>0</v>
      </c>
      <c r="N145" s="300">
        <v>0</v>
      </c>
      <c r="O145" s="300">
        <v>0</v>
      </c>
      <c r="P145" s="300">
        <v>0</v>
      </c>
      <c r="Q145" s="300">
        <v>0</v>
      </c>
      <c r="R145" s="300">
        <v>0</v>
      </c>
      <c r="S145" s="300">
        <v>0</v>
      </c>
      <c r="T145" s="300">
        <v>0</v>
      </c>
      <c r="U145" s="356">
        <v>0</v>
      </c>
      <c r="V145" s="304">
        <v>0</v>
      </c>
      <c r="W145" s="299">
        <v>0</v>
      </c>
      <c r="X145" s="299">
        <v>0</v>
      </c>
      <c r="Y145" s="299">
        <v>0</v>
      </c>
      <c r="Z145" s="299">
        <v>0</v>
      </c>
      <c r="AA145" s="356">
        <v>0</v>
      </c>
      <c r="AB145" s="303">
        <v>0</v>
      </c>
      <c r="AC145" s="303">
        <v>0</v>
      </c>
      <c r="AD145" s="304">
        <v>0</v>
      </c>
      <c r="AE145" s="300">
        <v>0</v>
      </c>
      <c r="AF145" s="303">
        <v>-29197</v>
      </c>
      <c r="AG145" s="304">
        <v>29197</v>
      </c>
      <c r="AH145" s="300">
        <v>0</v>
      </c>
      <c r="AI145" s="303">
        <v>-11669</v>
      </c>
      <c r="AJ145" s="304">
        <v>11669</v>
      </c>
      <c r="AK145" s="300">
        <v>0</v>
      </c>
      <c r="AL145" s="303">
        <v>0</v>
      </c>
      <c r="AM145" s="304">
        <v>0</v>
      </c>
      <c r="AN145" s="300">
        <v>0</v>
      </c>
      <c r="AO145" s="303">
        <v>0</v>
      </c>
      <c r="AP145" s="304">
        <v>0</v>
      </c>
      <c r="AQ145" s="303">
        <v>0</v>
      </c>
      <c r="AR145" s="303">
        <v>0</v>
      </c>
      <c r="AS145" s="305">
        <v>0</v>
      </c>
    </row>
    <row r="146" spans="1:45" x14ac:dyDescent="0.35">
      <c r="A146" s="322">
        <v>423</v>
      </c>
      <c r="B146" s="323">
        <v>1</v>
      </c>
      <c r="C146" s="324" t="s">
        <v>732</v>
      </c>
      <c r="D146" s="108">
        <v>4</v>
      </c>
      <c r="E146" s="299">
        <v>2468.9312764029173</v>
      </c>
      <c r="F146" s="299">
        <v>2707.1170509142703</v>
      </c>
      <c r="G146" s="299">
        <v>21512154.4150986</v>
      </c>
      <c r="H146" s="299">
        <v>7946.5180154782502</v>
      </c>
      <c r="I146" s="299">
        <v>2918.5663311682906</v>
      </c>
      <c r="J146" s="299">
        <v>1500935050</v>
      </c>
      <c r="K146" s="299">
        <v>514271.35096127202</v>
      </c>
      <c r="L146" s="300">
        <v>0</v>
      </c>
      <c r="M146" s="300">
        <v>0</v>
      </c>
      <c r="N146" s="300">
        <v>0</v>
      </c>
      <c r="O146" s="300">
        <v>0</v>
      </c>
      <c r="P146" s="300">
        <v>0</v>
      </c>
      <c r="Q146" s="300">
        <v>0</v>
      </c>
      <c r="R146" s="300">
        <v>0</v>
      </c>
      <c r="S146" s="300">
        <v>0</v>
      </c>
      <c r="T146" s="300">
        <v>0</v>
      </c>
      <c r="U146" s="356">
        <v>0</v>
      </c>
      <c r="V146" s="304">
        <v>0</v>
      </c>
      <c r="W146" s="299">
        <v>0</v>
      </c>
      <c r="X146" s="299">
        <v>0</v>
      </c>
      <c r="Y146" s="299">
        <v>0</v>
      </c>
      <c r="Z146" s="299">
        <v>0</v>
      </c>
      <c r="AA146" s="356">
        <v>0</v>
      </c>
      <c r="AB146" s="303">
        <v>0</v>
      </c>
      <c r="AC146" s="303">
        <v>0</v>
      </c>
      <c r="AD146" s="304">
        <v>0</v>
      </c>
      <c r="AE146" s="300">
        <v>0</v>
      </c>
      <c r="AF146" s="303">
        <v>-429026</v>
      </c>
      <c r="AG146" s="304">
        <v>429026</v>
      </c>
      <c r="AH146" s="300">
        <v>0</v>
      </c>
      <c r="AI146" s="303">
        <v>-9703</v>
      </c>
      <c r="AJ146" s="304">
        <v>9703</v>
      </c>
      <c r="AK146" s="300">
        <v>0</v>
      </c>
      <c r="AL146" s="303">
        <v>-255055.97575014888</v>
      </c>
      <c r="AM146" s="304">
        <v>255055.97575014888</v>
      </c>
      <c r="AN146" s="300">
        <v>0</v>
      </c>
      <c r="AO146" s="303">
        <v>0</v>
      </c>
      <c r="AP146" s="304">
        <v>0</v>
      </c>
      <c r="AQ146" s="303">
        <v>0</v>
      </c>
      <c r="AR146" s="303">
        <v>0</v>
      </c>
      <c r="AS146" s="305">
        <v>0</v>
      </c>
    </row>
    <row r="147" spans="1:45" x14ac:dyDescent="0.35">
      <c r="A147" s="322">
        <v>424</v>
      </c>
      <c r="B147" s="323">
        <v>1</v>
      </c>
      <c r="C147" s="324" t="s">
        <v>733</v>
      </c>
      <c r="D147" s="108">
        <v>6</v>
      </c>
      <c r="E147" s="299">
        <v>466</v>
      </c>
      <c r="F147" s="299">
        <v>512.19999999999993</v>
      </c>
      <c r="G147" s="299">
        <v>3602744.6155678201</v>
      </c>
      <c r="H147" s="299">
        <v>7033.862974556464</v>
      </c>
      <c r="I147" s="299">
        <v>512.19999999999993</v>
      </c>
      <c r="J147" s="299">
        <v>259098300</v>
      </c>
      <c r="K147" s="299">
        <v>505853.76805935189</v>
      </c>
      <c r="L147" s="300">
        <v>0</v>
      </c>
      <c r="M147" s="300">
        <v>0</v>
      </c>
      <c r="N147" s="300">
        <v>0</v>
      </c>
      <c r="O147" s="300">
        <v>0</v>
      </c>
      <c r="P147" s="300">
        <v>0</v>
      </c>
      <c r="Q147" s="300">
        <v>0</v>
      </c>
      <c r="R147" s="300">
        <v>0</v>
      </c>
      <c r="S147" s="300">
        <v>0</v>
      </c>
      <c r="T147" s="300">
        <v>0</v>
      </c>
      <c r="U147" s="356">
        <v>0</v>
      </c>
      <c r="V147" s="304">
        <v>0</v>
      </c>
      <c r="W147" s="299">
        <v>0</v>
      </c>
      <c r="X147" s="299">
        <v>0</v>
      </c>
      <c r="Y147" s="299">
        <v>0</v>
      </c>
      <c r="Z147" s="299">
        <v>0</v>
      </c>
      <c r="AA147" s="356">
        <v>0</v>
      </c>
      <c r="AB147" s="303">
        <v>0</v>
      </c>
      <c r="AC147" s="303">
        <v>0</v>
      </c>
      <c r="AD147" s="304">
        <v>0</v>
      </c>
      <c r="AE147" s="300">
        <v>0</v>
      </c>
      <c r="AF147" s="303">
        <v>-81634</v>
      </c>
      <c r="AG147" s="304">
        <v>81634</v>
      </c>
      <c r="AH147" s="300">
        <v>0</v>
      </c>
      <c r="AI147" s="303">
        <v>-16949</v>
      </c>
      <c r="AJ147" s="304">
        <v>16949</v>
      </c>
      <c r="AK147" s="300">
        <v>0</v>
      </c>
      <c r="AL147" s="303">
        <v>-119438.70081600844</v>
      </c>
      <c r="AM147" s="304">
        <v>119438.70081600844</v>
      </c>
      <c r="AN147" s="300">
        <v>0</v>
      </c>
      <c r="AO147" s="303">
        <v>0</v>
      </c>
      <c r="AP147" s="304">
        <v>0</v>
      </c>
      <c r="AQ147" s="303">
        <v>0</v>
      </c>
      <c r="AR147" s="303">
        <v>0</v>
      </c>
      <c r="AS147" s="305">
        <v>0</v>
      </c>
    </row>
    <row r="148" spans="1:45" x14ac:dyDescent="0.35">
      <c r="A148" s="322">
        <v>432</v>
      </c>
      <c r="B148" s="323">
        <v>1</v>
      </c>
      <c r="C148" s="324" t="s">
        <v>734</v>
      </c>
      <c r="D148" s="108">
        <v>6</v>
      </c>
      <c r="E148" s="299">
        <v>614</v>
      </c>
      <c r="F148" s="299">
        <v>667.80000000000007</v>
      </c>
      <c r="G148" s="299">
        <v>5003338.2878203103</v>
      </c>
      <c r="H148" s="299">
        <v>7492.2705717584749</v>
      </c>
      <c r="I148" s="299">
        <v>783</v>
      </c>
      <c r="J148" s="299">
        <v>127538900</v>
      </c>
      <c r="K148" s="299">
        <v>162884.92975734355</v>
      </c>
      <c r="L148" s="300">
        <v>0</v>
      </c>
      <c r="M148" s="300">
        <v>0</v>
      </c>
      <c r="N148" s="300">
        <v>0</v>
      </c>
      <c r="O148" s="300">
        <v>0</v>
      </c>
      <c r="P148" s="300">
        <v>0</v>
      </c>
      <c r="Q148" s="300">
        <v>0</v>
      </c>
      <c r="R148" s="300">
        <v>0</v>
      </c>
      <c r="S148" s="300">
        <v>0</v>
      </c>
      <c r="T148" s="300">
        <v>0</v>
      </c>
      <c r="U148" s="356">
        <v>0</v>
      </c>
      <c r="V148" s="304">
        <v>0</v>
      </c>
      <c r="W148" s="299">
        <v>0</v>
      </c>
      <c r="X148" s="299">
        <v>0</v>
      </c>
      <c r="Y148" s="299">
        <v>0</v>
      </c>
      <c r="Z148" s="299">
        <v>0</v>
      </c>
      <c r="AA148" s="356">
        <v>0</v>
      </c>
      <c r="AB148" s="303">
        <v>0</v>
      </c>
      <c r="AC148" s="303">
        <v>0</v>
      </c>
      <c r="AD148" s="304">
        <v>0</v>
      </c>
      <c r="AE148" s="300">
        <v>0</v>
      </c>
      <c r="AF148" s="303">
        <v>-34272</v>
      </c>
      <c r="AG148" s="304">
        <v>34272</v>
      </c>
      <c r="AH148" s="300">
        <v>0</v>
      </c>
      <c r="AI148" s="303">
        <v>0</v>
      </c>
      <c r="AJ148" s="304">
        <v>0</v>
      </c>
      <c r="AK148" s="300">
        <v>0</v>
      </c>
      <c r="AL148" s="303">
        <v>0</v>
      </c>
      <c r="AM148" s="304">
        <v>0</v>
      </c>
      <c r="AN148" s="300">
        <v>0</v>
      </c>
      <c r="AO148" s="303">
        <v>0</v>
      </c>
      <c r="AP148" s="304">
        <v>0</v>
      </c>
      <c r="AQ148" s="303">
        <v>0</v>
      </c>
      <c r="AR148" s="303">
        <v>0</v>
      </c>
      <c r="AS148" s="305">
        <v>0</v>
      </c>
    </row>
    <row r="149" spans="1:45" x14ac:dyDescent="0.35">
      <c r="A149" s="322">
        <v>435</v>
      </c>
      <c r="B149" s="323">
        <v>1</v>
      </c>
      <c r="C149" s="324" t="s">
        <v>1012</v>
      </c>
      <c r="D149" s="108">
        <v>6</v>
      </c>
      <c r="E149" s="299">
        <v>793.93449121055119</v>
      </c>
      <c r="F149" s="299">
        <v>863.5452976721017</v>
      </c>
      <c r="G149" s="299">
        <v>6695890.0356347598</v>
      </c>
      <c r="H149" s="299">
        <v>7753.9534448107988</v>
      </c>
      <c r="I149" s="299">
        <v>907.91329226468531</v>
      </c>
      <c r="J149" s="299">
        <v>171361900</v>
      </c>
      <c r="K149" s="299">
        <v>188742.5830858335</v>
      </c>
      <c r="L149" s="300">
        <v>0</v>
      </c>
      <c r="M149" s="300">
        <v>0</v>
      </c>
      <c r="N149" s="300">
        <v>0</v>
      </c>
      <c r="O149" s="300">
        <v>0</v>
      </c>
      <c r="P149" s="300">
        <v>0</v>
      </c>
      <c r="Q149" s="300">
        <v>0</v>
      </c>
      <c r="R149" s="300">
        <v>0</v>
      </c>
      <c r="S149" s="300">
        <v>0</v>
      </c>
      <c r="T149" s="300">
        <v>0</v>
      </c>
      <c r="U149" s="356">
        <v>0</v>
      </c>
      <c r="V149" s="304">
        <v>0</v>
      </c>
      <c r="W149" s="299">
        <v>0</v>
      </c>
      <c r="X149" s="299">
        <v>0</v>
      </c>
      <c r="Y149" s="299">
        <v>0</v>
      </c>
      <c r="Z149" s="299">
        <v>0</v>
      </c>
      <c r="AA149" s="356">
        <v>0</v>
      </c>
      <c r="AB149" s="303">
        <v>0</v>
      </c>
      <c r="AC149" s="303">
        <v>0</v>
      </c>
      <c r="AD149" s="304">
        <v>0</v>
      </c>
      <c r="AE149" s="300">
        <v>0</v>
      </c>
      <c r="AF149" s="303">
        <v>-51352</v>
      </c>
      <c r="AG149" s="304">
        <v>51352</v>
      </c>
      <c r="AH149" s="300">
        <v>0</v>
      </c>
      <c r="AI149" s="303">
        <v>0</v>
      </c>
      <c r="AJ149" s="304">
        <v>0</v>
      </c>
      <c r="AK149" s="300">
        <v>0</v>
      </c>
      <c r="AL149" s="303">
        <v>0</v>
      </c>
      <c r="AM149" s="304">
        <v>0</v>
      </c>
      <c r="AN149" s="300">
        <v>0</v>
      </c>
      <c r="AO149" s="303">
        <v>0</v>
      </c>
      <c r="AP149" s="304">
        <v>0</v>
      </c>
      <c r="AQ149" s="303">
        <v>0</v>
      </c>
      <c r="AR149" s="303">
        <v>0</v>
      </c>
      <c r="AS149" s="305">
        <v>0</v>
      </c>
    </row>
    <row r="150" spans="1:45" x14ac:dyDescent="0.35">
      <c r="A150" s="322">
        <v>441</v>
      </c>
      <c r="B150" s="323">
        <v>1</v>
      </c>
      <c r="C150" s="324" t="s">
        <v>735</v>
      </c>
      <c r="D150" s="108">
        <v>6</v>
      </c>
      <c r="E150" s="299">
        <v>428.03125</v>
      </c>
      <c r="F150" s="299">
        <v>470.23124999999999</v>
      </c>
      <c r="G150" s="299">
        <v>4968756.5468852697</v>
      </c>
      <c r="H150" s="299">
        <v>10566.623436628828</v>
      </c>
      <c r="I150" s="299">
        <v>296.79999999999995</v>
      </c>
      <c r="J150" s="299">
        <v>197484600</v>
      </c>
      <c r="K150" s="299">
        <v>665379.38005390845</v>
      </c>
      <c r="L150" s="300">
        <v>0</v>
      </c>
      <c r="M150" s="300">
        <v>0</v>
      </c>
      <c r="N150" s="300">
        <v>0</v>
      </c>
      <c r="O150" s="300">
        <v>0</v>
      </c>
      <c r="P150" s="300">
        <v>0</v>
      </c>
      <c r="Q150" s="300">
        <v>0</v>
      </c>
      <c r="R150" s="300">
        <v>0</v>
      </c>
      <c r="S150" s="300">
        <v>0</v>
      </c>
      <c r="T150" s="300">
        <v>0</v>
      </c>
      <c r="U150" s="356">
        <v>0</v>
      </c>
      <c r="V150" s="304">
        <v>0</v>
      </c>
      <c r="W150" s="299">
        <v>0</v>
      </c>
      <c r="X150" s="299">
        <v>0</v>
      </c>
      <c r="Y150" s="299">
        <v>0</v>
      </c>
      <c r="Z150" s="299">
        <v>0</v>
      </c>
      <c r="AA150" s="356">
        <v>0</v>
      </c>
      <c r="AB150" s="303">
        <v>0</v>
      </c>
      <c r="AC150" s="303">
        <v>0</v>
      </c>
      <c r="AD150" s="304">
        <v>0</v>
      </c>
      <c r="AE150" s="300">
        <v>0</v>
      </c>
      <c r="AF150" s="303">
        <v>-37836</v>
      </c>
      <c r="AG150" s="304">
        <v>37836</v>
      </c>
      <c r="AH150" s="300">
        <v>0</v>
      </c>
      <c r="AI150" s="303">
        <v>0</v>
      </c>
      <c r="AJ150" s="304">
        <v>0</v>
      </c>
      <c r="AK150" s="300">
        <v>0</v>
      </c>
      <c r="AL150" s="303">
        <v>0</v>
      </c>
      <c r="AM150" s="304">
        <v>0</v>
      </c>
      <c r="AN150" s="300">
        <v>0</v>
      </c>
      <c r="AO150" s="303">
        <v>0</v>
      </c>
      <c r="AP150" s="304">
        <v>0</v>
      </c>
      <c r="AQ150" s="303">
        <v>0</v>
      </c>
      <c r="AR150" s="303">
        <v>0</v>
      </c>
      <c r="AS150" s="305">
        <v>0</v>
      </c>
    </row>
    <row r="151" spans="1:45" x14ac:dyDescent="0.35">
      <c r="A151" s="322">
        <v>447</v>
      </c>
      <c r="B151" s="323">
        <v>1</v>
      </c>
      <c r="C151" s="324" t="s">
        <v>736</v>
      </c>
      <c r="D151" s="108">
        <v>6</v>
      </c>
      <c r="E151" s="299">
        <v>138</v>
      </c>
      <c r="F151" s="299">
        <v>151.60000000000002</v>
      </c>
      <c r="G151" s="299">
        <v>1982764.5584782499</v>
      </c>
      <c r="H151" s="299">
        <v>13078.921889698217</v>
      </c>
      <c r="I151" s="299">
        <v>108.2</v>
      </c>
      <c r="J151" s="299">
        <v>40296400</v>
      </c>
      <c r="K151" s="299">
        <v>372425.13863216265</v>
      </c>
      <c r="L151" s="300">
        <v>0</v>
      </c>
      <c r="M151" s="300">
        <v>0</v>
      </c>
      <c r="N151" s="300">
        <v>0</v>
      </c>
      <c r="O151" s="300">
        <v>0</v>
      </c>
      <c r="P151" s="300">
        <v>0</v>
      </c>
      <c r="Q151" s="300">
        <v>0</v>
      </c>
      <c r="R151" s="300">
        <v>0</v>
      </c>
      <c r="S151" s="300">
        <v>0</v>
      </c>
      <c r="T151" s="300">
        <v>0</v>
      </c>
      <c r="U151" s="356">
        <v>0</v>
      </c>
      <c r="V151" s="304">
        <v>0</v>
      </c>
      <c r="W151" s="299">
        <v>0</v>
      </c>
      <c r="X151" s="299">
        <v>0</v>
      </c>
      <c r="Y151" s="299">
        <v>0</v>
      </c>
      <c r="Z151" s="299">
        <v>0</v>
      </c>
      <c r="AA151" s="356">
        <v>0</v>
      </c>
      <c r="AB151" s="303">
        <v>0</v>
      </c>
      <c r="AC151" s="303">
        <v>0</v>
      </c>
      <c r="AD151" s="304">
        <v>0</v>
      </c>
      <c r="AE151" s="300">
        <v>0</v>
      </c>
      <c r="AF151" s="303">
        <v>-17790</v>
      </c>
      <c r="AG151" s="304">
        <v>17790</v>
      </c>
      <c r="AH151" s="300">
        <v>0</v>
      </c>
      <c r="AI151" s="303">
        <v>-268</v>
      </c>
      <c r="AJ151" s="304">
        <v>268</v>
      </c>
      <c r="AK151" s="300">
        <v>0</v>
      </c>
      <c r="AL151" s="303">
        <v>0</v>
      </c>
      <c r="AM151" s="304">
        <v>0</v>
      </c>
      <c r="AN151" s="300">
        <v>0</v>
      </c>
      <c r="AO151" s="303">
        <v>0</v>
      </c>
      <c r="AP151" s="304">
        <v>0</v>
      </c>
      <c r="AQ151" s="303">
        <v>0</v>
      </c>
      <c r="AR151" s="303">
        <v>0</v>
      </c>
      <c r="AS151" s="305">
        <v>0</v>
      </c>
    </row>
    <row r="152" spans="1:45" x14ac:dyDescent="0.35">
      <c r="A152" s="322">
        <v>458</v>
      </c>
      <c r="B152" s="323">
        <v>1</v>
      </c>
      <c r="C152" s="324" t="s">
        <v>737</v>
      </c>
      <c r="D152" s="108">
        <v>6</v>
      </c>
      <c r="E152" s="299">
        <v>226.87432567432566</v>
      </c>
      <c r="F152" s="299">
        <v>243.80811938061936</v>
      </c>
      <c r="G152" s="299">
        <v>6614685.7157589998</v>
      </c>
      <c r="H152" s="299">
        <v>27130.703163468192</v>
      </c>
      <c r="I152" s="299">
        <v>295.60000000000002</v>
      </c>
      <c r="J152" s="299">
        <v>114572550</v>
      </c>
      <c r="K152" s="299">
        <v>387593.20027063595</v>
      </c>
      <c r="L152" s="300">
        <v>0</v>
      </c>
      <c r="M152" s="300">
        <v>0</v>
      </c>
      <c r="N152" s="300">
        <v>0</v>
      </c>
      <c r="O152" s="300">
        <v>0</v>
      </c>
      <c r="P152" s="300">
        <v>0</v>
      </c>
      <c r="Q152" s="300">
        <v>0</v>
      </c>
      <c r="R152" s="300">
        <v>0</v>
      </c>
      <c r="S152" s="300">
        <v>0</v>
      </c>
      <c r="T152" s="300">
        <v>0</v>
      </c>
      <c r="U152" s="356">
        <v>0</v>
      </c>
      <c r="V152" s="304">
        <v>0</v>
      </c>
      <c r="W152" s="299">
        <v>0</v>
      </c>
      <c r="X152" s="299">
        <v>0</v>
      </c>
      <c r="Y152" s="299">
        <v>0</v>
      </c>
      <c r="Z152" s="299">
        <v>0</v>
      </c>
      <c r="AA152" s="356">
        <v>0</v>
      </c>
      <c r="AB152" s="303">
        <v>0</v>
      </c>
      <c r="AC152" s="303">
        <v>0</v>
      </c>
      <c r="AD152" s="304">
        <v>0</v>
      </c>
      <c r="AE152" s="300">
        <v>0</v>
      </c>
      <c r="AF152" s="303">
        <v>-29774</v>
      </c>
      <c r="AG152" s="304">
        <v>29774</v>
      </c>
      <c r="AH152" s="300">
        <v>0</v>
      </c>
      <c r="AI152" s="303">
        <v>0</v>
      </c>
      <c r="AJ152" s="304">
        <v>0</v>
      </c>
      <c r="AK152" s="300">
        <v>0</v>
      </c>
      <c r="AL152" s="303">
        <v>0</v>
      </c>
      <c r="AM152" s="304">
        <v>0</v>
      </c>
      <c r="AN152" s="300">
        <v>0</v>
      </c>
      <c r="AO152" s="303">
        <v>0</v>
      </c>
      <c r="AP152" s="304">
        <v>0</v>
      </c>
      <c r="AQ152" s="303">
        <v>0</v>
      </c>
      <c r="AR152" s="303">
        <v>0</v>
      </c>
      <c r="AS152" s="305">
        <v>0</v>
      </c>
    </row>
    <row r="153" spans="1:45" x14ac:dyDescent="0.35">
      <c r="A153" s="322">
        <v>463</v>
      </c>
      <c r="B153" s="323">
        <v>1</v>
      </c>
      <c r="C153" s="324" t="s">
        <v>738</v>
      </c>
      <c r="D153" s="108">
        <v>6</v>
      </c>
      <c r="E153" s="299">
        <v>934.97546003828688</v>
      </c>
      <c r="F153" s="299">
        <v>1034.9461084354134</v>
      </c>
      <c r="G153" s="299">
        <v>7147021.4605329297</v>
      </c>
      <c r="H153" s="299">
        <v>6905.6943180717753</v>
      </c>
      <c r="I153" s="299">
        <v>874</v>
      </c>
      <c r="J153" s="299">
        <v>389376500</v>
      </c>
      <c r="K153" s="299">
        <v>445510.86956521741</v>
      </c>
      <c r="L153" s="300">
        <v>0</v>
      </c>
      <c r="M153" s="300">
        <v>0</v>
      </c>
      <c r="N153" s="300">
        <v>0</v>
      </c>
      <c r="O153" s="300">
        <v>0</v>
      </c>
      <c r="P153" s="300">
        <v>0</v>
      </c>
      <c r="Q153" s="300">
        <v>0</v>
      </c>
      <c r="R153" s="300">
        <v>0</v>
      </c>
      <c r="S153" s="300">
        <v>0</v>
      </c>
      <c r="T153" s="300">
        <v>0</v>
      </c>
      <c r="U153" s="356">
        <v>0</v>
      </c>
      <c r="V153" s="304">
        <v>0</v>
      </c>
      <c r="W153" s="299">
        <v>0</v>
      </c>
      <c r="X153" s="299">
        <v>0</v>
      </c>
      <c r="Y153" s="299">
        <v>0</v>
      </c>
      <c r="Z153" s="299">
        <v>0</v>
      </c>
      <c r="AA153" s="356">
        <v>0</v>
      </c>
      <c r="AB153" s="303">
        <v>0</v>
      </c>
      <c r="AC153" s="303">
        <v>0</v>
      </c>
      <c r="AD153" s="304">
        <v>0</v>
      </c>
      <c r="AE153" s="300">
        <v>0</v>
      </c>
      <c r="AF153" s="303">
        <v>-145272</v>
      </c>
      <c r="AG153" s="304">
        <v>145272</v>
      </c>
      <c r="AH153" s="300">
        <v>0</v>
      </c>
      <c r="AI153" s="303">
        <v>-378</v>
      </c>
      <c r="AJ153" s="304">
        <v>378</v>
      </c>
      <c r="AK153" s="300">
        <v>0</v>
      </c>
      <c r="AL153" s="303">
        <v>0</v>
      </c>
      <c r="AM153" s="304">
        <v>0</v>
      </c>
      <c r="AN153" s="300">
        <v>0</v>
      </c>
      <c r="AO153" s="303">
        <v>0</v>
      </c>
      <c r="AP153" s="304">
        <v>0</v>
      </c>
      <c r="AQ153" s="303">
        <v>0</v>
      </c>
      <c r="AR153" s="303">
        <v>0</v>
      </c>
      <c r="AS153" s="305">
        <v>0</v>
      </c>
    </row>
    <row r="154" spans="1:45" x14ac:dyDescent="0.35">
      <c r="A154" s="322">
        <v>465</v>
      </c>
      <c r="B154" s="323">
        <v>1</v>
      </c>
      <c r="C154" s="324" t="s">
        <v>739</v>
      </c>
      <c r="D154" s="108">
        <v>5</v>
      </c>
      <c r="E154" s="299">
        <v>1560.0690073080166</v>
      </c>
      <c r="F154" s="299">
        <v>1708.8324603658862</v>
      </c>
      <c r="G154" s="299">
        <v>15537804.7007041</v>
      </c>
      <c r="H154" s="299">
        <v>9092.6436974267381</v>
      </c>
      <c r="I154" s="299">
        <v>1997.6534455998724</v>
      </c>
      <c r="J154" s="299">
        <v>915447900</v>
      </c>
      <c r="K154" s="299">
        <v>458261.61790795578</v>
      </c>
      <c r="L154" s="300">
        <v>0</v>
      </c>
      <c r="M154" s="300">
        <v>0</v>
      </c>
      <c r="N154" s="300">
        <v>0</v>
      </c>
      <c r="O154" s="300">
        <v>0</v>
      </c>
      <c r="P154" s="300">
        <v>0</v>
      </c>
      <c r="Q154" s="300">
        <v>0</v>
      </c>
      <c r="R154" s="300">
        <v>0</v>
      </c>
      <c r="S154" s="300">
        <v>0</v>
      </c>
      <c r="T154" s="300">
        <v>0</v>
      </c>
      <c r="U154" s="356">
        <v>0</v>
      </c>
      <c r="V154" s="304">
        <v>0</v>
      </c>
      <c r="W154" s="299">
        <v>0</v>
      </c>
      <c r="X154" s="299">
        <v>0</v>
      </c>
      <c r="Y154" s="299">
        <v>0</v>
      </c>
      <c r="Z154" s="299">
        <v>0</v>
      </c>
      <c r="AA154" s="356">
        <v>0</v>
      </c>
      <c r="AB154" s="303">
        <v>0</v>
      </c>
      <c r="AC154" s="303">
        <v>0</v>
      </c>
      <c r="AD154" s="304">
        <v>0</v>
      </c>
      <c r="AE154" s="300">
        <v>0</v>
      </c>
      <c r="AF154" s="303">
        <v>-246729</v>
      </c>
      <c r="AG154" s="304">
        <v>246729</v>
      </c>
      <c r="AH154" s="300">
        <v>0</v>
      </c>
      <c r="AI154" s="303">
        <v>-75123</v>
      </c>
      <c r="AJ154" s="304">
        <v>75123</v>
      </c>
      <c r="AK154" s="300">
        <v>0</v>
      </c>
      <c r="AL154" s="303">
        <v>0</v>
      </c>
      <c r="AM154" s="304">
        <v>0</v>
      </c>
      <c r="AN154" s="300">
        <v>0</v>
      </c>
      <c r="AO154" s="303">
        <v>0</v>
      </c>
      <c r="AP154" s="304">
        <v>0</v>
      </c>
      <c r="AQ154" s="303">
        <v>0</v>
      </c>
      <c r="AR154" s="303">
        <v>0</v>
      </c>
      <c r="AS154" s="305">
        <v>0</v>
      </c>
    </row>
    <row r="155" spans="1:45" x14ac:dyDescent="0.35">
      <c r="A155" s="322">
        <v>466</v>
      </c>
      <c r="B155" s="323">
        <v>1</v>
      </c>
      <c r="C155" s="324" t="s">
        <v>740</v>
      </c>
      <c r="D155" s="108">
        <v>4</v>
      </c>
      <c r="E155" s="299">
        <v>2291.1901677442329</v>
      </c>
      <c r="F155" s="299">
        <v>2512.6048167122181</v>
      </c>
      <c r="G155" s="299">
        <v>13681998.8322223</v>
      </c>
      <c r="H155" s="299">
        <v>5445.3445051201506</v>
      </c>
      <c r="I155" s="299">
        <v>2193.2252414252412</v>
      </c>
      <c r="J155" s="299">
        <v>877819850</v>
      </c>
      <c r="K155" s="299">
        <v>400241.54082302976</v>
      </c>
      <c r="L155" s="300">
        <v>0</v>
      </c>
      <c r="M155" s="300">
        <v>0</v>
      </c>
      <c r="N155" s="300">
        <v>0</v>
      </c>
      <c r="O155" s="300">
        <v>0</v>
      </c>
      <c r="P155" s="300">
        <v>0</v>
      </c>
      <c r="Q155" s="300">
        <v>0</v>
      </c>
      <c r="R155" s="300">
        <v>0</v>
      </c>
      <c r="S155" s="300">
        <v>0</v>
      </c>
      <c r="T155" s="300">
        <v>0</v>
      </c>
      <c r="U155" s="356">
        <v>0</v>
      </c>
      <c r="V155" s="304">
        <v>0</v>
      </c>
      <c r="W155" s="299">
        <v>0</v>
      </c>
      <c r="X155" s="299">
        <v>0</v>
      </c>
      <c r="Y155" s="299">
        <v>0</v>
      </c>
      <c r="Z155" s="299">
        <v>0</v>
      </c>
      <c r="AA155" s="356">
        <v>0</v>
      </c>
      <c r="AB155" s="303">
        <v>0</v>
      </c>
      <c r="AC155" s="303">
        <v>0</v>
      </c>
      <c r="AD155" s="304">
        <v>0</v>
      </c>
      <c r="AE155" s="300">
        <v>0</v>
      </c>
      <c r="AF155" s="303">
        <v>-316851</v>
      </c>
      <c r="AG155" s="304">
        <v>316851</v>
      </c>
      <c r="AH155" s="300">
        <v>0</v>
      </c>
      <c r="AI155" s="303">
        <v>-182169</v>
      </c>
      <c r="AJ155" s="304">
        <v>182169</v>
      </c>
      <c r="AK155" s="300">
        <v>0</v>
      </c>
      <c r="AL155" s="303">
        <v>0</v>
      </c>
      <c r="AM155" s="304">
        <v>0</v>
      </c>
      <c r="AN155" s="300">
        <v>0</v>
      </c>
      <c r="AO155" s="303">
        <v>0</v>
      </c>
      <c r="AP155" s="304">
        <v>0</v>
      </c>
      <c r="AQ155" s="303">
        <v>0</v>
      </c>
      <c r="AR155" s="303">
        <v>0</v>
      </c>
      <c r="AS155" s="305">
        <v>0</v>
      </c>
    </row>
    <row r="156" spans="1:45" x14ac:dyDescent="0.35">
      <c r="A156" s="322">
        <v>473</v>
      </c>
      <c r="B156" s="323">
        <v>1</v>
      </c>
      <c r="C156" s="324" t="s">
        <v>741</v>
      </c>
      <c r="D156" s="108">
        <v>6</v>
      </c>
      <c r="E156" s="299">
        <v>377.8</v>
      </c>
      <c r="F156" s="299">
        <v>418.4</v>
      </c>
      <c r="G156" s="299">
        <v>6415873.5484289704</v>
      </c>
      <c r="H156" s="299">
        <v>15334.305804084539</v>
      </c>
      <c r="I156" s="299">
        <v>314.20000000000005</v>
      </c>
      <c r="J156" s="299">
        <v>300537140</v>
      </c>
      <c r="K156" s="299">
        <v>956515.40420114563</v>
      </c>
      <c r="L156" s="300">
        <v>11854.74064910597</v>
      </c>
      <c r="M156" s="300">
        <v>0</v>
      </c>
      <c r="N156" s="300">
        <v>0</v>
      </c>
      <c r="O156" s="300">
        <v>0</v>
      </c>
      <c r="P156" s="300">
        <v>0</v>
      </c>
      <c r="Q156" s="300">
        <v>0</v>
      </c>
      <c r="R156" s="300">
        <v>0</v>
      </c>
      <c r="S156" s="300">
        <v>69.734575032293975</v>
      </c>
      <c r="T156" s="300">
        <v>22.430092733593085</v>
      </c>
      <c r="U156" s="356">
        <v>11946.905316871858</v>
      </c>
      <c r="V156" s="304">
        <v>1715.25</v>
      </c>
      <c r="W156" s="299">
        <v>0</v>
      </c>
      <c r="X156" s="299">
        <v>43.56</v>
      </c>
      <c r="Y156" s="299">
        <v>459.79999999998836</v>
      </c>
      <c r="Z156" s="299">
        <v>0</v>
      </c>
      <c r="AA156" s="356">
        <v>2218.6099999999883</v>
      </c>
      <c r="AB156" s="303">
        <v>14165.515316871846</v>
      </c>
      <c r="AC156" s="303">
        <v>2218.6099999999883</v>
      </c>
      <c r="AD156" s="304">
        <v>11946.905316871858</v>
      </c>
      <c r="AE156" s="300">
        <v>0</v>
      </c>
      <c r="AF156" s="303">
        <v>0</v>
      </c>
      <c r="AG156" s="304">
        <v>0</v>
      </c>
      <c r="AH156" s="300">
        <v>0</v>
      </c>
      <c r="AI156" s="303">
        <v>0</v>
      </c>
      <c r="AJ156" s="304">
        <v>0</v>
      </c>
      <c r="AK156" s="300">
        <v>0</v>
      </c>
      <c r="AL156" s="303">
        <v>0</v>
      </c>
      <c r="AM156" s="304">
        <v>0</v>
      </c>
      <c r="AN156" s="300">
        <v>14165.515316871846</v>
      </c>
      <c r="AO156" s="303">
        <v>2218.6099999999883</v>
      </c>
      <c r="AP156" s="304">
        <v>11946.905316871858</v>
      </c>
      <c r="AQ156" s="303">
        <v>37.494746736029235</v>
      </c>
      <c r="AR156" s="303">
        <v>5.8724457384859399</v>
      </c>
      <c r="AS156" s="305">
        <v>31.622300997543299</v>
      </c>
    </row>
    <row r="157" spans="1:45" x14ac:dyDescent="0.35">
      <c r="A157" s="322">
        <v>477</v>
      </c>
      <c r="B157" s="323">
        <v>1</v>
      </c>
      <c r="C157" s="324" t="s">
        <v>742</v>
      </c>
      <c r="D157" s="108">
        <v>4</v>
      </c>
      <c r="E157" s="299">
        <v>3178.9243342654499</v>
      </c>
      <c r="F157" s="299">
        <v>3485.1310395218075</v>
      </c>
      <c r="G157" s="299">
        <v>23289326.584570099</v>
      </c>
      <c r="H157" s="299">
        <v>6682.4823286316405</v>
      </c>
      <c r="I157" s="299">
        <v>3646.1163198998083</v>
      </c>
      <c r="J157" s="299">
        <v>1883398292</v>
      </c>
      <c r="K157" s="299">
        <v>516549.15168799495</v>
      </c>
      <c r="L157" s="300">
        <v>0</v>
      </c>
      <c r="M157" s="300">
        <v>0</v>
      </c>
      <c r="N157" s="300">
        <v>0</v>
      </c>
      <c r="O157" s="300">
        <v>0</v>
      </c>
      <c r="P157" s="300">
        <v>0</v>
      </c>
      <c r="Q157" s="300">
        <v>0</v>
      </c>
      <c r="R157" s="300">
        <v>0</v>
      </c>
      <c r="S157" s="300">
        <v>0</v>
      </c>
      <c r="T157" s="300">
        <v>0</v>
      </c>
      <c r="U157" s="356">
        <v>0</v>
      </c>
      <c r="V157" s="304">
        <v>0</v>
      </c>
      <c r="W157" s="299">
        <v>0</v>
      </c>
      <c r="X157" s="299">
        <v>0</v>
      </c>
      <c r="Y157" s="299">
        <v>0</v>
      </c>
      <c r="Z157" s="299">
        <v>0</v>
      </c>
      <c r="AA157" s="356">
        <v>0</v>
      </c>
      <c r="AB157" s="303">
        <v>0</v>
      </c>
      <c r="AC157" s="303">
        <v>0</v>
      </c>
      <c r="AD157" s="304">
        <v>0</v>
      </c>
      <c r="AE157" s="300">
        <v>0</v>
      </c>
      <c r="AF157" s="303">
        <v>-548229</v>
      </c>
      <c r="AG157" s="304">
        <v>548229</v>
      </c>
      <c r="AH157" s="300">
        <v>0</v>
      </c>
      <c r="AI157" s="303">
        <v>0</v>
      </c>
      <c r="AJ157" s="304">
        <v>0</v>
      </c>
      <c r="AK157" s="300">
        <v>0</v>
      </c>
      <c r="AL157" s="303">
        <v>0</v>
      </c>
      <c r="AM157" s="304">
        <v>0</v>
      </c>
      <c r="AN157" s="300">
        <v>0</v>
      </c>
      <c r="AO157" s="303">
        <v>0</v>
      </c>
      <c r="AP157" s="304">
        <v>0</v>
      </c>
      <c r="AQ157" s="303">
        <v>0</v>
      </c>
      <c r="AR157" s="303">
        <v>0</v>
      </c>
      <c r="AS157" s="305">
        <v>0</v>
      </c>
    </row>
    <row r="158" spans="1:45" x14ac:dyDescent="0.35">
      <c r="A158" s="322">
        <v>480</v>
      </c>
      <c r="B158" s="323">
        <v>1</v>
      </c>
      <c r="C158" s="324" t="s">
        <v>743</v>
      </c>
      <c r="D158" s="108">
        <v>6</v>
      </c>
      <c r="E158" s="299">
        <v>636.4</v>
      </c>
      <c r="F158" s="299">
        <v>690.39999999999986</v>
      </c>
      <c r="G158" s="299">
        <v>8949234.5025407802</v>
      </c>
      <c r="H158" s="299">
        <v>12962.390646785605</v>
      </c>
      <c r="I158" s="299">
        <v>780.00000000000011</v>
      </c>
      <c r="J158" s="299">
        <v>364756908</v>
      </c>
      <c r="K158" s="299">
        <v>467637.06153846148</v>
      </c>
      <c r="L158" s="300">
        <v>0</v>
      </c>
      <c r="M158" s="300">
        <v>0</v>
      </c>
      <c r="N158" s="300">
        <v>0</v>
      </c>
      <c r="O158" s="300">
        <v>0</v>
      </c>
      <c r="P158" s="300">
        <v>0</v>
      </c>
      <c r="Q158" s="300">
        <v>0</v>
      </c>
      <c r="R158" s="300">
        <v>0</v>
      </c>
      <c r="S158" s="300">
        <v>0</v>
      </c>
      <c r="T158" s="300">
        <v>0</v>
      </c>
      <c r="U158" s="356">
        <v>0</v>
      </c>
      <c r="V158" s="304">
        <v>0</v>
      </c>
      <c r="W158" s="299">
        <v>0</v>
      </c>
      <c r="X158" s="299">
        <v>0</v>
      </c>
      <c r="Y158" s="299">
        <v>0</v>
      </c>
      <c r="Z158" s="299">
        <v>0</v>
      </c>
      <c r="AA158" s="356">
        <v>0</v>
      </c>
      <c r="AB158" s="303">
        <v>0</v>
      </c>
      <c r="AC158" s="303">
        <v>0</v>
      </c>
      <c r="AD158" s="304">
        <v>0</v>
      </c>
      <c r="AE158" s="300">
        <v>0</v>
      </c>
      <c r="AF158" s="303">
        <v>-101724</v>
      </c>
      <c r="AG158" s="304">
        <v>101724</v>
      </c>
      <c r="AH158" s="300">
        <v>0</v>
      </c>
      <c r="AI158" s="303">
        <v>0</v>
      </c>
      <c r="AJ158" s="304">
        <v>0</v>
      </c>
      <c r="AK158" s="300">
        <v>0</v>
      </c>
      <c r="AL158" s="303">
        <v>0</v>
      </c>
      <c r="AM158" s="304">
        <v>0</v>
      </c>
      <c r="AN158" s="300">
        <v>0</v>
      </c>
      <c r="AO158" s="303">
        <v>0</v>
      </c>
      <c r="AP158" s="304">
        <v>0</v>
      </c>
      <c r="AQ158" s="303">
        <v>0</v>
      </c>
      <c r="AR158" s="303">
        <v>0</v>
      </c>
      <c r="AS158" s="305">
        <v>0</v>
      </c>
    </row>
    <row r="159" spans="1:45" x14ac:dyDescent="0.35">
      <c r="A159" s="322">
        <v>482</v>
      </c>
      <c r="B159" s="323">
        <v>1</v>
      </c>
      <c r="C159" s="324" t="s">
        <v>744</v>
      </c>
      <c r="D159" s="108">
        <v>4</v>
      </c>
      <c r="E159" s="299">
        <v>2263</v>
      </c>
      <c r="F159" s="299">
        <v>2485.4</v>
      </c>
      <c r="G159" s="299">
        <v>16771514.4621579</v>
      </c>
      <c r="H159" s="299">
        <v>6748.014187719441</v>
      </c>
      <c r="I159" s="299">
        <v>2736.2000000000003</v>
      </c>
      <c r="J159" s="299">
        <v>1220919950</v>
      </c>
      <c r="K159" s="299">
        <v>446210.05408961326</v>
      </c>
      <c r="L159" s="300">
        <v>0</v>
      </c>
      <c r="M159" s="300">
        <v>0</v>
      </c>
      <c r="N159" s="300">
        <v>0</v>
      </c>
      <c r="O159" s="300">
        <v>0</v>
      </c>
      <c r="P159" s="300">
        <v>0</v>
      </c>
      <c r="Q159" s="300">
        <v>0</v>
      </c>
      <c r="R159" s="300">
        <v>0</v>
      </c>
      <c r="S159" s="300">
        <v>0</v>
      </c>
      <c r="T159" s="300">
        <v>0</v>
      </c>
      <c r="U159" s="356">
        <v>0</v>
      </c>
      <c r="V159" s="304">
        <v>0</v>
      </c>
      <c r="W159" s="299">
        <v>0</v>
      </c>
      <c r="X159" s="299">
        <v>0</v>
      </c>
      <c r="Y159" s="299">
        <v>0</v>
      </c>
      <c r="Z159" s="299">
        <v>0</v>
      </c>
      <c r="AA159" s="356">
        <v>0</v>
      </c>
      <c r="AB159" s="303">
        <v>0</v>
      </c>
      <c r="AC159" s="303">
        <v>0</v>
      </c>
      <c r="AD159" s="304">
        <v>0</v>
      </c>
      <c r="AE159" s="300">
        <v>0</v>
      </c>
      <c r="AF159" s="303">
        <v>-349417</v>
      </c>
      <c r="AG159" s="304">
        <v>349417</v>
      </c>
      <c r="AH159" s="300">
        <v>0</v>
      </c>
      <c r="AI159" s="303">
        <v>-5572</v>
      </c>
      <c r="AJ159" s="304">
        <v>5572</v>
      </c>
      <c r="AK159" s="300">
        <v>0</v>
      </c>
      <c r="AL159" s="303">
        <v>0</v>
      </c>
      <c r="AM159" s="304">
        <v>0</v>
      </c>
      <c r="AN159" s="300">
        <v>0</v>
      </c>
      <c r="AO159" s="303">
        <v>0</v>
      </c>
      <c r="AP159" s="304">
        <v>0</v>
      </c>
      <c r="AQ159" s="303">
        <v>0</v>
      </c>
      <c r="AR159" s="303">
        <v>0</v>
      </c>
      <c r="AS159" s="305">
        <v>0</v>
      </c>
    </row>
    <row r="160" spans="1:45" x14ac:dyDescent="0.35">
      <c r="A160" s="322">
        <v>484</v>
      </c>
      <c r="B160" s="323">
        <v>1</v>
      </c>
      <c r="C160" s="324" t="s">
        <v>745</v>
      </c>
      <c r="D160" s="108">
        <v>5</v>
      </c>
      <c r="E160" s="299">
        <v>1245.5625</v>
      </c>
      <c r="F160" s="299">
        <v>1376.8749999999998</v>
      </c>
      <c r="G160" s="299">
        <v>6183931.2788239401</v>
      </c>
      <c r="H160" s="299">
        <v>4491.2800935625537</v>
      </c>
      <c r="I160" s="299">
        <v>1027.2828947368421</v>
      </c>
      <c r="J160" s="299">
        <v>348798200</v>
      </c>
      <c r="K160" s="299">
        <v>339534.71024099085</v>
      </c>
      <c r="L160" s="300">
        <v>0</v>
      </c>
      <c r="M160" s="300">
        <v>0</v>
      </c>
      <c r="N160" s="300">
        <v>0</v>
      </c>
      <c r="O160" s="300">
        <v>0</v>
      </c>
      <c r="P160" s="300">
        <v>0</v>
      </c>
      <c r="Q160" s="300">
        <v>0</v>
      </c>
      <c r="R160" s="300">
        <v>0</v>
      </c>
      <c r="S160" s="300">
        <v>0</v>
      </c>
      <c r="T160" s="300">
        <v>0</v>
      </c>
      <c r="U160" s="356">
        <v>0</v>
      </c>
      <c r="V160" s="304">
        <v>0</v>
      </c>
      <c r="W160" s="299">
        <v>0</v>
      </c>
      <c r="X160" s="299">
        <v>0</v>
      </c>
      <c r="Y160" s="299">
        <v>0</v>
      </c>
      <c r="Z160" s="299">
        <v>0</v>
      </c>
      <c r="AA160" s="356">
        <v>0</v>
      </c>
      <c r="AB160" s="303">
        <v>0</v>
      </c>
      <c r="AC160" s="303">
        <v>0</v>
      </c>
      <c r="AD160" s="304">
        <v>0</v>
      </c>
      <c r="AE160" s="300">
        <v>0</v>
      </c>
      <c r="AF160" s="303">
        <v>-147295</v>
      </c>
      <c r="AG160" s="304">
        <v>147295</v>
      </c>
      <c r="AH160" s="300">
        <v>0</v>
      </c>
      <c r="AI160" s="303">
        <v>0</v>
      </c>
      <c r="AJ160" s="304">
        <v>0</v>
      </c>
      <c r="AK160" s="300">
        <v>0</v>
      </c>
      <c r="AL160" s="303">
        <v>-192.44293900279064</v>
      </c>
      <c r="AM160" s="304">
        <v>192.44293900279064</v>
      </c>
      <c r="AN160" s="300">
        <v>0</v>
      </c>
      <c r="AO160" s="303">
        <v>0</v>
      </c>
      <c r="AP160" s="304">
        <v>0</v>
      </c>
      <c r="AQ160" s="303">
        <v>0</v>
      </c>
      <c r="AR160" s="303">
        <v>0</v>
      </c>
      <c r="AS160" s="305">
        <v>0</v>
      </c>
    </row>
    <row r="161" spans="1:45" x14ac:dyDescent="0.35">
      <c r="A161" s="322">
        <v>485</v>
      </c>
      <c r="B161" s="323">
        <v>1</v>
      </c>
      <c r="C161" s="324" t="s">
        <v>746</v>
      </c>
      <c r="D161" s="108">
        <v>6</v>
      </c>
      <c r="E161" s="299">
        <v>929.51084760954438</v>
      </c>
      <c r="F161" s="299">
        <v>1029.9866229745303</v>
      </c>
      <c r="G161" s="299">
        <v>5150469.5976067996</v>
      </c>
      <c r="H161" s="299">
        <v>5000.5208637881133</v>
      </c>
      <c r="I161" s="299">
        <v>806.63346399502348</v>
      </c>
      <c r="J161" s="299">
        <v>317421400</v>
      </c>
      <c r="K161" s="299">
        <v>393513.80046632723</v>
      </c>
      <c r="L161" s="300">
        <v>0</v>
      </c>
      <c r="M161" s="300">
        <v>0</v>
      </c>
      <c r="N161" s="300">
        <v>0</v>
      </c>
      <c r="O161" s="300">
        <v>0</v>
      </c>
      <c r="P161" s="300">
        <v>0</v>
      </c>
      <c r="Q161" s="300">
        <v>0</v>
      </c>
      <c r="R161" s="300">
        <v>0</v>
      </c>
      <c r="S161" s="300">
        <v>0</v>
      </c>
      <c r="T161" s="300">
        <v>0</v>
      </c>
      <c r="U161" s="356">
        <v>0</v>
      </c>
      <c r="V161" s="304">
        <v>0</v>
      </c>
      <c r="W161" s="299">
        <v>0</v>
      </c>
      <c r="X161" s="299">
        <v>0</v>
      </c>
      <c r="Y161" s="299">
        <v>0</v>
      </c>
      <c r="Z161" s="299">
        <v>0</v>
      </c>
      <c r="AA161" s="356">
        <v>0</v>
      </c>
      <c r="AB161" s="303">
        <v>0</v>
      </c>
      <c r="AC161" s="303">
        <v>0</v>
      </c>
      <c r="AD161" s="304">
        <v>0</v>
      </c>
      <c r="AE161" s="300">
        <v>0</v>
      </c>
      <c r="AF161" s="303">
        <v>-127702</v>
      </c>
      <c r="AG161" s="304">
        <v>127702</v>
      </c>
      <c r="AH161" s="300">
        <v>0</v>
      </c>
      <c r="AI161" s="303">
        <v>0</v>
      </c>
      <c r="AJ161" s="304">
        <v>0</v>
      </c>
      <c r="AK161" s="300">
        <v>0</v>
      </c>
      <c r="AL161" s="303">
        <v>-212384.76572456566</v>
      </c>
      <c r="AM161" s="304">
        <v>212384.76572456566</v>
      </c>
      <c r="AN161" s="300">
        <v>0</v>
      </c>
      <c r="AO161" s="303">
        <v>0</v>
      </c>
      <c r="AP161" s="304">
        <v>0</v>
      </c>
      <c r="AQ161" s="303">
        <v>0</v>
      </c>
      <c r="AR161" s="303">
        <v>0</v>
      </c>
      <c r="AS161" s="305">
        <v>0</v>
      </c>
    </row>
    <row r="162" spans="1:45" x14ac:dyDescent="0.35">
      <c r="A162" s="322">
        <v>486</v>
      </c>
      <c r="B162" s="323">
        <v>1</v>
      </c>
      <c r="C162" s="324" t="s">
        <v>747</v>
      </c>
      <c r="D162" s="108">
        <v>6</v>
      </c>
      <c r="E162" s="299">
        <v>334</v>
      </c>
      <c r="F162" s="299">
        <v>367</v>
      </c>
      <c r="G162" s="299">
        <v>2868344.9797622599</v>
      </c>
      <c r="H162" s="299">
        <v>7815.6538958099727</v>
      </c>
      <c r="I162" s="299">
        <v>312.2</v>
      </c>
      <c r="J162" s="299">
        <v>136568000</v>
      </c>
      <c r="K162" s="299">
        <v>437437.54003843694</v>
      </c>
      <c r="L162" s="300">
        <v>73027.033675003215</v>
      </c>
      <c r="M162" s="300">
        <v>0</v>
      </c>
      <c r="N162" s="300">
        <v>181.0078199999989</v>
      </c>
      <c r="O162" s="300">
        <v>0</v>
      </c>
      <c r="P162" s="300">
        <v>1154.8544625769136</v>
      </c>
      <c r="Q162" s="300">
        <v>0</v>
      </c>
      <c r="R162" s="300">
        <v>0</v>
      </c>
      <c r="S162" s="300">
        <v>414.94953738224518</v>
      </c>
      <c r="T162" s="300">
        <v>133.46832039823985</v>
      </c>
      <c r="U162" s="356">
        <v>74911.313815360612</v>
      </c>
      <c r="V162" s="304">
        <v>7130</v>
      </c>
      <c r="W162" s="299">
        <v>77.574779999999919</v>
      </c>
      <c r="X162" s="299">
        <v>259.2</v>
      </c>
      <c r="Y162" s="299">
        <v>1581.1455374230864</v>
      </c>
      <c r="Z162" s="299">
        <v>0</v>
      </c>
      <c r="AA162" s="356">
        <v>9047.9203174230861</v>
      </c>
      <c r="AB162" s="303">
        <v>83959.234132783691</v>
      </c>
      <c r="AC162" s="303">
        <v>9047.9203174230861</v>
      </c>
      <c r="AD162" s="304">
        <v>74911.313815360612</v>
      </c>
      <c r="AE162" s="300">
        <v>0</v>
      </c>
      <c r="AF162" s="303">
        <v>-50581</v>
      </c>
      <c r="AG162" s="304">
        <v>50581</v>
      </c>
      <c r="AH162" s="300">
        <v>0</v>
      </c>
      <c r="AI162" s="303">
        <v>-1656</v>
      </c>
      <c r="AJ162" s="304">
        <v>1656</v>
      </c>
      <c r="AK162" s="300">
        <v>0</v>
      </c>
      <c r="AL162" s="303">
        <v>0</v>
      </c>
      <c r="AM162" s="304">
        <v>0</v>
      </c>
      <c r="AN162" s="300">
        <v>83959.234132783691</v>
      </c>
      <c r="AO162" s="303">
        <v>9047.9203174230861</v>
      </c>
      <c r="AP162" s="304">
        <v>74911.313815360612</v>
      </c>
      <c r="AQ162" s="303">
        <v>251.37495249336433</v>
      </c>
      <c r="AR162" s="303">
        <v>27.089581788691873</v>
      </c>
      <c r="AS162" s="305">
        <v>224.28537070467249</v>
      </c>
    </row>
    <row r="163" spans="1:45" x14ac:dyDescent="0.35">
      <c r="A163" s="322">
        <v>487</v>
      </c>
      <c r="B163" s="323">
        <v>1</v>
      </c>
      <c r="C163" s="324" t="s">
        <v>748</v>
      </c>
      <c r="D163" s="108">
        <v>6</v>
      </c>
      <c r="E163" s="299">
        <v>346</v>
      </c>
      <c r="F163" s="299">
        <v>378.40000000000003</v>
      </c>
      <c r="G163" s="299">
        <v>2146669.8340895302</v>
      </c>
      <c r="H163" s="299">
        <v>5673.0175319490754</v>
      </c>
      <c r="I163" s="299">
        <v>281.85944721944725</v>
      </c>
      <c r="J163" s="299">
        <v>127316500</v>
      </c>
      <c r="K163" s="299">
        <v>451702.08504977031</v>
      </c>
      <c r="L163" s="300">
        <v>0</v>
      </c>
      <c r="M163" s="300">
        <v>0</v>
      </c>
      <c r="N163" s="300">
        <v>0</v>
      </c>
      <c r="O163" s="300">
        <v>0</v>
      </c>
      <c r="P163" s="300">
        <v>0</v>
      </c>
      <c r="Q163" s="300">
        <v>0</v>
      </c>
      <c r="R163" s="300">
        <v>0</v>
      </c>
      <c r="S163" s="300">
        <v>0</v>
      </c>
      <c r="T163" s="300">
        <v>0</v>
      </c>
      <c r="U163" s="356">
        <v>0</v>
      </c>
      <c r="V163" s="304">
        <v>0</v>
      </c>
      <c r="W163" s="299">
        <v>0</v>
      </c>
      <c r="X163" s="299">
        <v>0</v>
      </c>
      <c r="Y163" s="299">
        <v>0</v>
      </c>
      <c r="Z163" s="299">
        <v>0</v>
      </c>
      <c r="AA163" s="356">
        <v>0</v>
      </c>
      <c r="AB163" s="303">
        <v>0</v>
      </c>
      <c r="AC163" s="303">
        <v>0</v>
      </c>
      <c r="AD163" s="304">
        <v>0</v>
      </c>
      <c r="AE163" s="300">
        <v>0</v>
      </c>
      <c r="AF163" s="303">
        <v>-53854</v>
      </c>
      <c r="AG163" s="304">
        <v>53854</v>
      </c>
      <c r="AH163" s="300">
        <v>0</v>
      </c>
      <c r="AI163" s="303">
        <v>0</v>
      </c>
      <c r="AJ163" s="304">
        <v>0</v>
      </c>
      <c r="AK163" s="300">
        <v>0</v>
      </c>
      <c r="AL163" s="303">
        <v>-91100.98881736389</v>
      </c>
      <c r="AM163" s="304">
        <v>91100.98881736389</v>
      </c>
      <c r="AN163" s="300">
        <v>0</v>
      </c>
      <c r="AO163" s="303">
        <v>0</v>
      </c>
      <c r="AP163" s="304">
        <v>0</v>
      </c>
      <c r="AQ163" s="303">
        <v>0</v>
      </c>
      <c r="AR163" s="303">
        <v>0</v>
      </c>
      <c r="AS163" s="305">
        <v>0</v>
      </c>
    </row>
    <row r="164" spans="1:45" x14ac:dyDescent="0.35">
      <c r="A164" s="322">
        <v>492</v>
      </c>
      <c r="B164" s="323">
        <v>1</v>
      </c>
      <c r="C164" s="324" t="s">
        <v>749</v>
      </c>
      <c r="D164" s="108">
        <v>4</v>
      </c>
      <c r="E164" s="299">
        <v>4876.6341116340645</v>
      </c>
      <c r="F164" s="299">
        <v>5317.9253073540422</v>
      </c>
      <c r="G164" s="299">
        <v>21465109.501614399</v>
      </c>
      <c r="H164" s="299">
        <v>4036.3691216066482</v>
      </c>
      <c r="I164" s="299">
        <v>5504.1600669714016</v>
      </c>
      <c r="J164" s="299">
        <v>1634043300</v>
      </c>
      <c r="K164" s="299">
        <v>296874.23332859448</v>
      </c>
      <c r="L164" s="300">
        <v>136118.34783202145</v>
      </c>
      <c r="M164" s="300">
        <v>0</v>
      </c>
      <c r="N164" s="300">
        <v>1813.5478899999289</v>
      </c>
      <c r="O164" s="300">
        <v>0</v>
      </c>
      <c r="P164" s="300">
        <v>3661.1284980776254</v>
      </c>
      <c r="Q164" s="300">
        <v>0</v>
      </c>
      <c r="R164" s="300">
        <v>0</v>
      </c>
      <c r="S164" s="300">
        <v>797.62522185698253</v>
      </c>
      <c r="T164" s="300">
        <v>256.55577143217221</v>
      </c>
      <c r="U164" s="356">
        <v>142647.20521338817</v>
      </c>
      <c r="V164" s="304">
        <v>6775</v>
      </c>
      <c r="W164" s="299">
        <v>777.23480999999447</v>
      </c>
      <c r="X164" s="299">
        <v>498.24000000000012</v>
      </c>
      <c r="Y164" s="299">
        <v>1598.0715019225609</v>
      </c>
      <c r="Z164" s="299">
        <v>0</v>
      </c>
      <c r="AA164" s="356">
        <v>9648.5463119225551</v>
      </c>
      <c r="AB164" s="303">
        <v>152295.75152531071</v>
      </c>
      <c r="AC164" s="303">
        <v>9648.5463119225551</v>
      </c>
      <c r="AD164" s="304">
        <v>142647.20521338817</v>
      </c>
      <c r="AE164" s="300">
        <v>0</v>
      </c>
      <c r="AF164" s="303">
        <v>-497420</v>
      </c>
      <c r="AG164" s="304">
        <v>497420</v>
      </c>
      <c r="AH164" s="300">
        <v>0</v>
      </c>
      <c r="AI164" s="303">
        <v>-1512</v>
      </c>
      <c r="AJ164" s="304">
        <v>1512</v>
      </c>
      <c r="AK164" s="300">
        <v>0</v>
      </c>
      <c r="AL164" s="303">
        <v>0</v>
      </c>
      <c r="AM164" s="304">
        <v>0</v>
      </c>
      <c r="AN164" s="300">
        <v>152295.75152531071</v>
      </c>
      <c r="AO164" s="303">
        <v>9648.5463119225551</v>
      </c>
      <c r="AP164" s="304">
        <v>142647.20521338817</v>
      </c>
      <c r="AQ164" s="303">
        <v>31.229685893797637</v>
      </c>
      <c r="AR164" s="303">
        <v>1.9785257804977123</v>
      </c>
      <c r="AS164" s="305">
        <v>29.251160113299925</v>
      </c>
    </row>
    <row r="165" spans="1:45" x14ac:dyDescent="0.35">
      <c r="A165" s="322">
        <v>495</v>
      </c>
      <c r="B165" s="323">
        <v>1</v>
      </c>
      <c r="C165" s="324" t="s">
        <v>750</v>
      </c>
      <c r="D165" s="108">
        <v>6</v>
      </c>
      <c r="E165" s="299">
        <v>466.49084249084245</v>
      </c>
      <c r="F165" s="299">
        <v>508.589010989011</v>
      </c>
      <c r="G165" s="299">
        <v>5103957.4830937404</v>
      </c>
      <c r="H165" s="299">
        <v>10035.524505668136</v>
      </c>
      <c r="I165" s="299">
        <v>415.26249999999999</v>
      </c>
      <c r="J165" s="299">
        <v>140824500</v>
      </c>
      <c r="K165" s="299">
        <v>339121.63992655248</v>
      </c>
      <c r="L165" s="300">
        <v>0</v>
      </c>
      <c r="M165" s="300">
        <v>0</v>
      </c>
      <c r="N165" s="300">
        <v>0</v>
      </c>
      <c r="O165" s="300">
        <v>0</v>
      </c>
      <c r="P165" s="300">
        <v>0</v>
      </c>
      <c r="Q165" s="300">
        <v>0</v>
      </c>
      <c r="R165" s="300">
        <v>0</v>
      </c>
      <c r="S165" s="300">
        <v>0</v>
      </c>
      <c r="T165" s="300">
        <v>0</v>
      </c>
      <c r="U165" s="356">
        <v>0</v>
      </c>
      <c r="V165" s="304">
        <v>0</v>
      </c>
      <c r="W165" s="299">
        <v>0</v>
      </c>
      <c r="X165" s="299">
        <v>0</v>
      </c>
      <c r="Y165" s="299">
        <v>0</v>
      </c>
      <c r="Z165" s="299">
        <v>0</v>
      </c>
      <c r="AA165" s="356">
        <v>0</v>
      </c>
      <c r="AB165" s="303">
        <v>0</v>
      </c>
      <c r="AC165" s="303">
        <v>0</v>
      </c>
      <c r="AD165" s="304">
        <v>0</v>
      </c>
      <c r="AE165" s="300">
        <v>0</v>
      </c>
      <c r="AF165" s="303">
        <v>-54342</v>
      </c>
      <c r="AG165" s="304">
        <v>54342</v>
      </c>
      <c r="AH165" s="300">
        <v>0</v>
      </c>
      <c r="AI165" s="303">
        <v>-41034</v>
      </c>
      <c r="AJ165" s="304">
        <v>41034</v>
      </c>
      <c r="AK165" s="300">
        <v>0</v>
      </c>
      <c r="AL165" s="303">
        <v>0</v>
      </c>
      <c r="AM165" s="304">
        <v>0</v>
      </c>
      <c r="AN165" s="300">
        <v>0</v>
      </c>
      <c r="AO165" s="303">
        <v>0</v>
      </c>
      <c r="AP165" s="304">
        <v>0</v>
      </c>
      <c r="AQ165" s="303">
        <v>0</v>
      </c>
      <c r="AR165" s="303">
        <v>0</v>
      </c>
      <c r="AS165" s="305">
        <v>0</v>
      </c>
    </row>
    <row r="166" spans="1:45" x14ac:dyDescent="0.35">
      <c r="A166" s="322">
        <v>497</v>
      </c>
      <c r="B166" s="323">
        <v>1</v>
      </c>
      <c r="C166" s="324" t="s">
        <v>751</v>
      </c>
      <c r="D166" s="108">
        <v>6</v>
      </c>
      <c r="E166" s="299">
        <v>300</v>
      </c>
      <c r="F166" s="299">
        <v>328.6</v>
      </c>
      <c r="G166" s="299">
        <v>2800718.8134725601</v>
      </c>
      <c r="H166" s="299">
        <v>8523.185677031528</v>
      </c>
      <c r="I166" s="299">
        <v>212.20000000000002</v>
      </c>
      <c r="J166" s="299">
        <v>66739200</v>
      </c>
      <c r="K166" s="299">
        <v>314510.83883129118</v>
      </c>
      <c r="L166" s="300">
        <v>0</v>
      </c>
      <c r="M166" s="300">
        <v>0</v>
      </c>
      <c r="N166" s="300">
        <v>0</v>
      </c>
      <c r="O166" s="300">
        <v>0</v>
      </c>
      <c r="P166" s="300">
        <v>0</v>
      </c>
      <c r="Q166" s="300">
        <v>0</v>
      </c>
      <c r="R166" s="300">
        <v>0</v>
      </c>
      <c r="S166" s="300">
        <v>0</v>
      </c>
      <c r="T166" s="300">
        <v>0</v>
      </c>
      <c r="U166" s="356">
        <v>0</v>
      </c>
      <c r="V166" s="304">
        <v>0</v>
      </c>
      <c r="W166" s="299">
        <v>0</v>
      </c>
      <c r="X166" s="299">
        <v>0</v>
      </c>
      <c r="Y166" s="299">
        <v>0</v>
      </c>
      <c r="Z166" s="299">
        <v>0</v>
      </c>
      <c r="AA166" s="356">
        <v>0</v>
      </c>
      <c r="AB166" s="303">
        <v>0</v>
      </c>
      <c r="AC166" s="303">
        <v>0</v>
      </c>
      <c r="AD166" s="304">
        <v>0</v>
      </c>
      <c r="AE166" s="300">
        <v>0</v>
      </c>
      <c r="AF166" s="303">
        <v>-32562</v>
      </c>
      <c r="AG166" s="304">
        <v>32562</v>
      </c>
      <c r="AH166" s="300">
        <v>0</v>
      </c>
      <c r="AI166" s="303">
        <v>-31921.260000000009</v>
      </c>
      <c r="AJ166" s="304">
        <v>31921.259999999776</v>
      </c>
      <c r="AK166" s="300">
        <v>0</v>
      </c>
      <c r="AL166" s="303">
        <v>-11021.926252766856</v>
      </c>
      <c r="AM166" s="304">
        <v>11021.926252766856</v>
      </c>
      <c r="AN166" s="300">
        <v>0</v>
      </c>
      <c r="AO166" s="303">
        <v>0</v>
      </c>
      <c r="AP166" s="304">
        <v>0</v>
      </c>
      <c r="AQ166" s="303">
        <v>0</v>
      </c>
      <c r="AR166" s="303">
        <v>0</v>
      </c>
      <c r="AS166" s="305">
        <v>0</v>
      </c>
    </row>
    <row r="167" spans="1:45" x14ac:dyDescent="0.35">
      <c r="A167" s="322">
        <v>499</v>
      </c>
      <c r="B167" s="323">
        <v>1</v>
      </c>
      <c r="C167" s="324" t="s">
        <v>1026</v>
      </c>
      <c r="D167" s="108">
        <v>6</v>
      </c>
      <c r="E167" s="299">
        <v>260.72603423520434</v>
      </c>
      <c r="F167" s="299">
        <v>284.1286031575101</v>
      </c>
      <c r="G167" s="299">
        <v>5496409.9939459004</v>
      </c>
      <c r="H167" s="299">
        <v>19344.796450848349</v>
      </c>
      <c r="I167" s="299">
        <v>334.46568236463884</v>
      </c>
      <c r="J167" s="299">
        <v>118089230</v>
      </c>
      <c r="K167" s="299">
        <v>353068.30035632051</v>
      </c>
      <c r="L167" s="300">
        <v>0</v>
      </c>
      <c r="M167" s="300">
        <v>0</v>
      </c>
      <c r="N167" s="300">
        <v>0</v>
      </c>
      <c r="O167" s="300">
        <v>0</v>
      </c>
      <c r="P167" s="300">
        <v>0</v>
      </c>
      <c r="Q167" s="300">
        <v>0</v>
      </c>
      <c r="R167" s="300">
        <v>0</v>
      </c>
      <c r="S167" s="300">
        <v>0</v>
      </c>
      <c r="T167" s="300">
        <v>0</v>
      </c>
      <c r="U167" s="356">
        <v>0</v>
      </c>
      <c r="V167" s="304">
        <v>0</v>
      </c>
      <c r="W167" s="299">
        <v>0</v>
      </c>
      <c r="X167" s="299">
        <v>0</v>
      </c>
      <c r="Y167" s="299">
        <v>0</v>
      </c>
      <c r="Z167" s="299">
        <v>0</v>
      </c>
      <c r="AA167" s="356">
        <v>0</v>
      </c>
      <c r="AB167" s="303">
        <v>0</v>
      </c>
      <c r="AC167" s="303">
        <v>0</v>
      </c>
      <c r="AD167" s="304">
        <v>0</v>
      </c>
      <c r="AE167" s="300">
        <v>0</v>
      </c>
      <c r="AF167" s="303">
        <v>-31607</v>
      </c>
      <c r="AG167" s="304">
        <v>31607</v>
      </c>
      <c r="AH167" s="300">
        <v>0</v>
      </c>
      <c r="AI167" s="303">
        <v>-57679.589999999967</v>
      </c>
      <c r="AJ167" s="304">
        <v>57679.589999999851</v>
      </c>
      <c r="AK167" s="300">
        <v>0</v>
      </c>
      <c r="AL167" s="303">
        <v>0</v>
      </c>
      <c r="AM167" s="304">
        <v>0</v>
      </c>
      <c r="AN167" s="300">
        <v>0</v>
      </c>
      <c r="AO167" s="303">
        <v>0</v>
      </c>
      <c r="AP167" s="304">
        <v>0</v>
      </c>
      <c r="AQ167" s="303">
        <v>0</v>
      </c>
      <c r="AR167" s="303">
        <v>0</v>
      </c>
      <c r="AS167" s="305">
        <v>0</v>
      </c>
    </row>
    <row r="168" spans="1:45" x14ac:dyDescent="0.35">
      <c r="A168" s="322">
        <v>500</v>
      </c>
      <c r="B168" s="323">
        <v>1</v>
      </c>
      <c r="C168" s="324" t="s">
        <v>752</v>
      </c>
      <c r="D168" s="108">
        <v>6</v>
      </c>
      <c r="E168" s="299">
        <v>409.99036778413046</v>
      </c>
      <c r="F168" s="299">
        <v>453.90924879437267</v>
      </c>
      <c r="G168" s="299">
        <v>9058014.9039114304</v>
      </c>
      <c r="H168" s="299">
        <v>19955.56364619228</v>
      </c>
      <c r="I168" s="299">
        <v>439.5428371628372</v>
      </c>
      <c r="J168" s="299">
        <v>227432300</v>
      </c>
      <c r="K168" s="299">
        <v>517429.20318763668</v>
      </c>
      <c r="L168" s="300">
        <v>0</v>
      </c>
      <c r="M168" s="300">
        <v>0</v>
      </c>
      <c r="N168" s="300">
        <v>0</v>
      </c>
      <c r="O168" s="300">
        <v>0</v>
      </c>
      <c r="P168" s="300">
        <v>0</v>
      </c>
      <c r="Q168" s="300">
        <v>0</v>
      </c>
      <c r="R168" s="300">
        <v>0</v>
      </c>
      <c r="S168" s="300">
        <v>0</v>
      </c>
      <c r="T168" s="300">
        <v>0</v>
      </c>
      <c r="U168" s="356">
        <v>0</v>
      </c>
      <c r="V168" s="304">
        <v>0</v>
      </c>
      <c r="W168" s="299">
        <v>0</v>
      </c>
      <c r="X168" s="299">
        <v>0</v>
      </c>
      <c r="Y168" s="299">
        <v>0</v>
      </c>
      <c r="Z168" s="299">
        <v>0</v>
      </c>
      <c r="AA168" s="356">
        <v>0</v>
      </c>
      <c r="AB168" s="303">
        <v>0</v>
      </c>
      <c r="AC168" s="303">
        <v>0</v>
      </c>
      <c r="AD168" s="304">
        <v>0</v>
      </c>
      <c r="AE168" s="300">
        <v>0</v>
      </c>
      <c r="AF168" s="303">
        <v>-71196</v>
      </c>
      <c r="AG168" s="304">
        <v>71196</v>
      </c>
      <c r="AH168" s="300">
        <v>0</v>
      </c>
      <c r="AI168" s="303">
        <v>0</v>
      </c>
      <c r="AJ168" s="304">
        <v>0</v>
      </c>
      <c r="AK168" s="300">
        <v>0</v>
      </c>
      <c r="AL168" s="303">
        <v>0</v>
      </c>
      <c r="AM168" s="304">
        <v>0</v>
      </c>
      <c r="AN168" s="300">
        <v>0</v>
      </c>
      <c r="AO168" s="303">
        <v>0</v>
      </c>
      <c r="AP168" s="304">
        <v>0</v>
      </c>
      <c r="AQ168" s="303">
        <v>0</v>
      </c>
      <c r="AR168" s="303">
        <v>0</v>
      </c>
      <c r="AS168" s="305">
        <v>0</v>
      </c>
    </row>
    <row r="169" spans="1:45" x14ac:dyDescent="0.35">
      <c r="A169" s="322">
        <v>505</v>
      </c>
      <c r="B169" s="323">
        <v>1</v>
      </c>
      <c r="C169" s="324" t="s">
        <v>753</v>
      </c>
      <c r="D169" s="108">
        <v>6</v>
      </c>
      <c r="E169" s="299">
        <v>383</v>
      </c>
      <c r="F169" s="299">
        <v>419</v>
      </c>
      <c r="G169" s="299">
        <v>8702513.3454370908</v>
      </c>
      <c r="H169" s="299">
        <v>20769.721588155349</v>
      </c>
      <c r="I169" s="299">
        <v>401.41818181818184</v>
      </c>
      <c r="J169" s="299">
        <v>121162600</v>
      </c>
      <c r="K169" s="299">
        <v>301836.35293051903</v>
      </c>
      <c r="L169" s="300">
        <v>0</v>
      </c>
      <c r="M169" s="300">
        <v>0</v>
      </c>
      <c r="N169" s="300">
        <v>0</v>
      </c>
      <c r="O169" s="300">
        <v>0</v>
      </c>
      <c r="P169" s="300">
        <v>0</v>
      </c>
      <c r="Q169" s="300">
        <v>0</v>
      </c>
      <c r="R169" s="300">
        <v>0</v>
      </c>
      <c r="S169" s="300">
        <v>0</v>
      </c>
      <c r="T169" s="300">
        <v>0</v>
      </c>
      <c r="U169" s="356">
        <v>0</v>
      </c>
      <c r="V169" s="304">
        <v>0</v>
      </c>
      <c r="W169" s="299">
        <v>0</v>
      </c>
      <c r="X169" s="299">
        <v>0</v>
      </c>
      <c r="Y169" s="299">
        <v>0</v>
      </c>
      <c r="Z169" s="299">
        <v>0</v>
      </c>
      <c r="AA169" s="356">
        <v>0</v>
      </c>
      <c r="AB169" s="303">
        <v>0</v>
      </c>
      <c r="AC169" s="303">
        <v>0</v>
      </c>
      <c r="AD169" s="304">
        <v>0</v>
      </c>
      <c r="AE169" s="300">
        <v>0</v>
      </c>
      <c r="AF169" s="303">
        <v>-39847</v>
      </c>
      <c r="AG169" s="304">
        <v>39847</v>
      </c>
      <c r="AH169" s="300">
        <v>0</v>
      </c>
      <c r="AI169" s="303">
        <v>-367069</v>
      </c>
      <c r="AJ169" s="304">
        <v>367069</v>
      </c>
      <c r="AK169" s="300">
        <v>0</v>
      </c>
      <c r="AL169" s="303">
        <v>0</v>
      </c>
      <c r="AM169" s="304">
        <v>0</v>
      </c>
      <c r="AN169" s="300">
        <v>0</v>
      </c>
      <c r="AO169" s="303">
        <v>0</v>
      </c>
      <c r="AP169" s="304">
        <v>0</v>
      </c>
      <c r="AQ169" s="303">
        <v>0</v>
      </c>
      <c r="AR169" s="303">
        <v>0</v>
      </c>
      <c r="AS169" s="305">
        <v>0</v>
      </c>
    </row>
    <row r="170" spans="1:45" x14ac:dyDescent="0.35">
      <c r="A170" s="322">
        <v>507</v>
      </c>
      <c r="B170" s="323">
        <v>1</v>
      </c>
      <c r="C170" s="324" t="s">
        <v>754</v>
      </c>
      <c r="D170" s="108">
        <v>6</v>
      </c>
      <c r="E170" s="299">
        <v>390.7210569969302</v>
      </c>
      <c r="F170" s="299">
        <v>428.03618300732188</v>
      </c>
      <c r="G170" s="299">
        <v>5848979.4447081499</v>
      </c>
      <c r="H170" s="299">
        <v>13664.684615244545</v>
      </c>
      <c r="I170" s="299">
        <v>389.03175136485481</v>
      </c>
      <c r="J170" s="299">
        <v>211029700</v>
      </c>
      <c r="K170" s="299">
        <v>542448.52575563954</v>
      </c>
      <c r="L170" s="300">
        <v>0</v>
      </c>
      <c r="M170" s="300">
        <v>0</v>
      </c>
      <c r="N170" s="300">
        <v>0</v>
      </c>
      <c r="O170" s="300">
        <v>0</v>
      </c>
      <c r="P170" s="300">
        <v>0</v>
      </c>
      <c r="Q170" s="300">
        <v>0</v>
      </c>
      <c r="R170" s="300">
        <v>0</v>
      </c>
      <c r="S170" s="300">
        <v>0</v>
      </c>
      <c r="T170" s="300">
        <v>0</v>
      </c>
      <c r="U170" s="356">
        <v>0</v>
      </c>
      <c r="V170" s="304">
        <v>0</v>
      </c>
      <c r="W170" s="299">
        <v>0</v>
      </c>
      <c r="X170" s="299">
        <v>0</v>
      </c>
      <c r="Y170" s="299">
        <v>0</v>
      </c>
      <c r="Z170" s="299">
        <v>0</v>
      </c>
      <c r="AA170" s="356">
        <v>0</v>
      </c>
      <c r="AB170" s="303">
        <v>0</v>
      </c>
      <c r="AC170" s="303">
        <v>0</v>
      </c>
      <c r="AD170" s="304">
        <v>0</v>
      </c>
      <c r="AE170" s="300">
        <v>0</v>
      </c>
      <c r="AF170" s="303">
        <v>-61608</v>
      </c>
      <c r="AG170" s="304">
        <v>61608</v>
      </c>
      <c r="AH170" s="300">
        <v>0</v>
      </c>
      <c r="AI170" s="303">
        <v>0</v>
      </c>
      <c r="AJ170" s="304">
        <v>0</v>
      </c>
      <c r="AK170" s="300">
        <v>0</v>
      </c>
      <c r="AL170" s="303">
        <v>0</v>
      </c>
      <c r="AM170" s="304">
        <v>0</v>
      </c>
      <c r="AN170" s="300">
        <v>0</v>
      </c>
      <c r="AO170" s="303">
        <v>0</v>
      </c>
      <c r="AP170" s="304">
        <v>0</v>
      </c>
      <c r="AQ170" s="303">
        <v>0</v>
      </c>
      <c r="AR170" s="303">
        <v>0</v>
      </c>
      <c r="AS170" s="305">
        <v>0</v>
      </c>
    </row>
    <row r="171" spans="1:45" x14ac:dyDescent="0.35">
      <c r="A171" s="322">
        <v>508</v>
      </c>
      <c r="B171" s="323">
        <v>1</v>
      </c>
      <c r="C171" s="324" t="s">
        <v>755</v>
      </c>
      <c r="D171" s="108">
        <v>5</v>
      </c>
      <c r="E171" s="299">
        <v>2170.4058349402217</v>
      </c>
      <c r="F171" s="299">
        <v>2384.3729764996283</v>
      </c>
      <c r="G171" s="299">
        <v>14690549.017268</v>
      </c>
      <c r="H171" s="299">
        <v>6161.1791284576702</v>
      </c>
      <c r="I171" s="299">
        <v>2389</v>
      </c>
      <c r="J171" s="299">
        <v>1035754150</v>
      </c>
      <c r="K171" s="299">
        <v>433551.33947258268</v>
      </c>
      <c r="L171" s="300">
        <v>0</v>
      </c>
      <c r="M171" s="300">
        <v>0</v>
      </c>
      <c r="N171" s="300">
        <v>0</v>
      </c>
      <c r="O171" s="300">
        <v>0</v>
      </c>
      <c r="P171" s="300">
        <v>0</v>
      </c>
      <c r="Q171" s="300">
        <v>0</v>
      </c>
      <c r="R171" s="300">
        <v>0</v>
      </c>
      <c r="S171" s="300">
        <v>0</v>
      </c>
      <c r="T171" s="300">
        <v>0</v>
      </c>
      <c r="U171" s="356">
        <v>0</v>
      </c>
      <c r="V171" s="304">
        <v>0</v>
      </c>
      <c r="W171" s="299">
        <v>0</v>
      </c>
      <c r="X171" s="299">
        <v>0</v>
      </c>
      <c r="Y171" s="299">
        <v>0</v>
      </c>
      <c r="Z171" s="299">
        <v>0</v>
      </c>
      <c r="AA171" s="356">
        <v>0</v>
      </c>
      <c r="AB171" s="303">
        <v>0</v>
      </c>
      <c r="AC171" s="303">
        <v>0</v>
      </c>
      <c r="AD171" s="304">
        <v>0</v>
      </c>
      <c r="AE171" s="300">
        <v>0</v>
      </c>
      <c r="AF171" s="303">
        <v>-325704</v>
      </c>
      <c r="AG171" s="304">
        <v>325704</v>
      </c>
      <c r="AH171" s="300">
        <v>0</v>
      </c>
      <c r="AI171" s="303">
        <v>-4220</v>
      </c>
      <c r="AJ171" s="304">
        <v>4220</v>
      </c>
      <c r="AK171" s="300">
        <v>0</v>
      </c>
      <c r="AL171" s="303">
        <v>-384025.55925725796</v>
      </c>
      <c r="AM171" s="304">
        <v>384025.55925725796</v>
      </c>
      <c r="AN171" s="300">
        <v>0</v>
      </c>
      <c r="AO171" s="303">
        <v>0</v>
      </c>
      <c r="AP171" s="304">
        <v>0</v>
      </c>
      <c r="AQ171" s="303">
        <v>0</v>
      </c>
      <c r="AR171" s="303">
        <v>0</v>
      </c>
      <c r="AS171" s="305">
        <v>0</v>
      </c>
    </row>
    <row r="172" spans="1:45" x14ac:dyDescent="0.35">
      <c r="A172" s="322">
        <v>511</v>
      </c>
      <c r="B172" s="323">
        <v>1</v>
      </c>
      <c r="C172" s="324" t="s">
        <v>756</v>
      </c>
      <c r="D172" s="108">
        <v>6</v>
      </c>
      <c r="E172" s="299">
        <v>554.12053093308668</v>
      </c>
      <c r="F172" s="299">
        <v>606.36056152972117</v>
      </c>
      <c r="G172" s="299">
        <v>9013101.9957457595</v>
      </c>
      <c r="H172" s="299">
        <v>14864.261575666438</v>
      </c>
      <c r="I172" s="299">
        <v>427.08061606410581</v>
      </c>
      <c r="J172" s="299">
        <v>157306500</v>
      </c>
      <c r="K172" s="299">
        <v>368329.75809042086</v>
      </c>
      <c r="L172" s="300">
        <v>0</v>
      </c>
      <c r="M172" s="300">
        <v>0</v>
      </c>
      <c r="N172" s="300">
        <v>0</v>
      </c>
      <c r="O172" s="300">
        <v>0</v>
      </c>
      <c r="P172" s="300">
        <v>0</v>
      </c>
      <c r="Q172" s="300">
        <v>0</v>
      </c>
      <c r="R172" s="300">
        <v>0</v>
      </c>
      <c r="S172" s="300">
        <v>0</v>
      </c>
      <c r="T172" s="300">
        <v>0</v>
      </c>
      <c r="U172" s="356">
        <v>0</v>
      </c>
      <c r="V172" s="304">
        <v>0</v>
      </c>
      <c r="W172" s="299">
        <v>0</v>
      </c>
      <c r="X172" s="299">
        <v>0</v>
      </c>
      <c r="Y172" s="299">
        <v>0</v>
      </c>
      <c r="Z172" s="299">
        <v>0</v>
      </c>
      <c r="AA172" s="356">
        <v>0</v>
      </c>
      <c r="AB172" s="303">
        <v>0</v>
      </c>
      <c r="AC172" s="303">
        <v>0</v>
      </c>
      <c r="AD172" s="304">
        <v>0</v>
      </c>
      <c r="AE172" s="300">
        <v>0</v>
      </c>
      <c r="AF172" s="303">
        <v>-70368</v>
      </c>
      <c r="AG172" s="304">
        <v>70368</v>
      </c>
      <c r="AH172" s="300">
        <v>0</v>
      </c>
      <c r="AI172" s="303">
        <v>-98540</v>
      </c>
      <c r="AJ172" s="304">
        <v>98540</v>
      </c>
      <c r="AK172" s="300">
        <v>0</v>
      </c>
      <c r="AL172" s="303">
        <v>0</v>
      </c>
      <c r="AM172" s="304">
        <v>0</v>
      </c>
      <c r="AN172" s="300">
        <v>0</v>
      </c>
      <c r="AO172" s="303">
        <v>0</v>
      </c>
      <c r="AP172" s="304">
        <v>0</v>
      </c>
      <c r="AQ172" s="303">
        <v>0</v>
      </c>
      <c r="AR172" s="303">
        <v>0</v>
      </c>
      <c r="AS172" s="305">
        <v>0</v>
      </c>
    </row>
    <row r="173" spans="1:45" x14ac:dyDescent="0.35">
      <c r="A173" s="322">
        <v>514</v>
      </c>
      <c r="B173" s="323">
        <v>1</v>
      </c>
      <c r="C173" s="324" t="s">
        <v>757</v>
      </c>
      <c r="D173" s="108">
        <v>6</v>
      </c>
      <c r="E173" s="299">
        <v>147.16316526610643</v>
      </c>
      <c r="F173" s="299">
        <v>160.77583494936439</v>
      </c>
      <c r="G173" s="299">
        <v>3830562.7806710801</v>
      </c>
      <c r="H173" s="299">
        <v>23825.48833832832</v>
      </c>
      <c r="I173" s="299">
        <v>151.50769230769234</v>
      </c>
      <c r="J173" s="299">
        <v>40574500</v>
      </c>
      <c r="K173" s="299">
        <v>267804.88424045488</v>
      </c>
      <c r="L173" s="300">
        <v>0</v>
      </c>
      <c r="M173" s="300">
        <v>0</v>
      </c>
      <c r="N173" s="300">
        <v>0</v>
      </c>
      <c r="O173" s="300">
        <v>0</v>
      </c>
      <c r="P173" s="300">
        <v>0</v>
      </c>
      <c r="Q173" s="300">
        <v>0</v>
      </c>
      <c r="R173" s="300">
        <v>0</v>
      </c>
      <c r="S173" s="300">
        <v>0</v>
      </c>
      <c r="T173" s="300">
        <v>0</v>
      </c>
      <c r="U173" s="356">
        <v>0</v>
      </c>
      <c r="V173" s="304">
        <v>0</v>
      </c>
      <c r="W173" s="299">
        <v>0</v>
      </c>
      <c r="X173" s="299">
        <v>0</v>
      </c>
      <c r="Y173" s="299">
        <v>0</v>
      </c>
      <c r="Z173" s="299">
        <v>0</v>
      </c>
      <c r="AA173" s="356">
        <v>0</v>
      </c>
      <c r="AB173" s="303">
        <v>0</v>
      </c>
      <c r="AC173" s="303">
        <v>0</v>
      </c>
      <c r="AD173" s="304">
        <v>0</v>
      </c>
      <c r="AE173" s="300">
        <v>0</v>
      </c>
      <c r="AF173" s="303">
        <v>-13565</v>
      </c>
      <c r="AG173" s="304">
        <v>13565</v>
      </c>
      <c r="AH173" s="300">
        <v>0</v>
      </c>
      <c r="AI173" s="303">
        <v>-23182.119999999995</v>
      </c>
      <c r="AJ173" s="304">
        <v>23182.120000000112</v>
      </c>
      <c r="AK173" s="300">
        <v>0</v>
      </c>
      <c r="AL173" s="303">
        <v>0</v>
      </c>
      <c r="AM173" s="304">
        <v>0</v>
      </c>
      <c r="AN173" s="300">
        <v>0</v>
      </c>
      <c r="AO173" s="303">
        <v>0</v>
      </c>
      <c r="AP173" s="304">
        <v>0</v>
      </c>
      <c r="AQ173" s="303">
        <v>0</v>
      </c>
      <c r="AR173" s="303">
        <v>0</v>
      </c>
      <c r="AS173" s="305">
        <v>0</v>
      </c>
    </row>
    <row r="174" spans="1:45" x14ac:dyDescent="0.35">
      <c r="A174" s="322">
        <v>518</v>
      </c>
      <c r="B174" s="323">
        <v>1</v>
      </c>
      <c r="C174" s="324" t="s">
        <v>758</v>
      </c>
      <c r="D174" s="108">
        <v>4</v>
      </c>
      <c r="E174" s="299">
        <v>3544.4847312249863</v>
      </c>
      <c r="F174" s="299">
        <v>3883.7611718514422</v>
      </c>
      <c r="G174" s="299">
        <v>24459052.998009399</v>
      </c>
      <c r="H174" s="299">
        <v>6297.7747383857368</v>
      </c>
      <c r="I174" s="299">
        <v>4112.9461174568405</v>
      </c>
      <c r="J174" s="299">
        <v>1005234900</v>
      </c>
      <c r="K174" s="299">
        <v>244407.50529976972</v>
      </c>
      <c r="L174" s="300">
        <v>141539.48796843196</v>
      </c>
      <c r="M174" s="300">
        <v>0</v>
      </c>
      <c r="N174" s="300">
        <v>2312.646839999943</v>
      </c>
      <c r="O174" s="300">
        <v>17497.569347470999</v>
      </c>
      <c r="P174" s="300">
        <v>3048.8567979832878</v>
      </c>
      <c r="Q174" s="300">
        <v>0</v>
      </c>
      <c r="R174" s="300">
        <v>0</v>
      </c>
      <c r="S174" s="300">
        <v>793.01467144162416</v>
      </c>
      <c r="T174" s="300">
        <v>255.07279009441396</v>
      </c>
      <c r="U174" s="356">
        <v>165446.64841542224</v>
      </c>
      <c r="V174" s="304">
        <v>8060</v>
      </c>
      <c r="W174" s="299">
        <v>991.13435999996727</v>
      </c>
      <c r="X174" s="299">
        <v>495.36</v>
      </c>
      <c r="Y174" s="299">
        <v>2179.9432020166423</v>
      </c>
      <c r="Z174" s="299">
        <v>0</v>
      </c>
      <c r="AA174" s="356">
        <v>11726.43756201661</v>
      </c>
      <c r="AB174" s="303">
        <v>177173.08597743884</v>
      </c>
      <c r="AC174" s="303">
        <v>11726.43756201661</v>
      </c>
      <c r="AD174" s="304">
        <v>165446.64841542224</v>
      </c>
      <c r="AE174" s="300">
        <v>0</v>
      </c>
      <c r="AF174" s="303">
        <v>-299072</v>
      </c>
      <c r="AG174" s="304">
        <v>299072</v>
      </c>
      <c r="AH174" s="300">
        <v>0</v>
      </c>
      <c r="AI174" s="303">
        <v>-74603</v>
      </c>
      <c r="AJ174" s="304">
        <v>74603</v>
      </c>
      <c r="AK174" s="300">
        <v>0</v>
      </c>
      <c r="AL174" s="303">
        <v>0</v>
      </c>
      <c r="AM174" s="304">
        <v>0</v>
      </c>
      <c r="AN174" s="300">
        <v>177173.08597743884</v>
      </c>
      <c r="AO174" s="303">
        <v>11726.43756201661</v>
      </c>
      <c r="AP174" s="304">
        <v>165446.64841542224</v>
      </c>
      <c r="AQ174" s="303">
        <v>49.985568964831515</v>
      </c>
      <c r="AR174" s="303">
        <v>3.308361708745156</v>
      </c>
      <c r="AS174" s="305">
        <v>46.677207256086362</v>
      </c>
    </row>
    <row r="175" spans="1:45" x14ac:dyDescent="0.35">
      <c r="A175" s="322">
        <v>531</v>
      </c>
      <c r="B175" s="323">
        <v>1</v>
      </c>
      <c r="C175" s="324" t="s">
        <v>759</v>
      </c>
      <c r="D175" s="108">
        <v>5</v>
      </c>
      <c r="E175" s="299">
        <v>2303</v>
      </c>
      <c r="F175" s="299">
        <v>2509.4</v>
      </c>
      <c r="G175" s="299">
        <v>13484629.301087899</v>
      </c>
      <c r="H175" s="299">
        <v>5373.6468084354419</v>
      </c>
      <c r="I175" s="299">
        <v>2008.6</v>
      </c>
      <c r="J175" s="299">
        <v>1002370636</v>
      </c>
      <c r="K175" s="299">
        <v>499039.44837200042</v>
      </c>
      <c r="L175" s="300">
        <v>0</v>
      </c>
      <c r="M175" s="300">
        <v>0</v>
      </c>
      <c r="N175" s="300">
        <v>0</v>
      </c>
      <c r="O175" s="300">
        <v>0</v>
      </c>
      <c r="P175" s="300">
        <v>0</v>
      </c>
      <c r="Q175" s="300">
        <v>0</v>
      </c>
      <c r="R175" s="300">
        <v>0</v>
      </c>
      <c r="S175" s="300">
        <v>0</v>
      </c>
      <c r="T175" s="300">
        <v>0</v>
      </c>
      <c r="U175" s="356">
        <v>0</v>
      </c>
      <c r="V175" s="304">
        <v>0</v>
      </c>
      <c r="W175" s="299">
        <v>0</v>
      </c>
      <c r="X175" s="299">
        <v>0</v>
      </c>
      <c r="Y175" s="299">
        <v>0</v>
      </c>
      <c r="Z175" s="299">
        <v>0</v>
      </c>
      <c r="AA175" s="356">
        <v>0</v>
      </c>
      <c r="AB175" s="303">
        <v>0</v>
      </c>
      <c r="AC175" s="303">
        <v>0</v>
      </c>
      <c r="AD175" s="304">
        <v>0</v>
      </c>
      <c r="AE175" s="300">
        <v>0</v>
      </c>
      <c r="AF175" s="303">
        <v>-394561</v>
      </c>
      <c r="AG175" s="304">
        <v>394561</v>
      </c>
      <c r="AH175" s="300">
        <v>0</v>
      </c>
      <c r="AI175" s="303">
        <v>0</v>
      </c>
      <c r="AJ175" s="304">
        <v>0</v>
      </c>
      <c r="AK175" s="300">
        <v>0</v>
      </c>
      <c r="AL175" s="303">
        <v>-627505.32957061473</v>
      </c>
      <c r="AM175" s="304">
        <v>627505.32957061473</v>
      </c>
      <c r="AN175" s="300">
        <v>0</v>
      </c>
      <c r="AO175" s="303">
        <v>0</v>
      </c>
      <c r="AP175" s="304">
        <v>0</v>
      </c>
      <c r="AQ175" s="303">
        <v>0</v>
      </c>
      <c r="AR175" s="303">
        <v>0</v>
      </c>
      <c r="AS175" s="305">
        <v>0</v>
      </c>
    </row>
    <row r="176" spans="1:45" x14ac:dyDescent="0.35">
      <c r="A176" s="322">
        <v>533</v>
      </c>
      <c r="B176" s="323">
        <v>1</v>
      </c>
      <c r="C176" s="324" t="s">
        <v>760</v>
      </c>
      <c r="D176" s="108">
        <v>5</v>
      </c>
      <c r="E176" s="299">
        <v>1141.2272225529646</v>
      </c>
      <c r="F176" s="299">
        <v>1248.0690905688518</v>
      </c>
      <c r="G176" s="299">
        <v>6423997.8424671199</v>
      </c>
      <c r="H176" s="299">
        <v>5147.1492171472291</v>
      </c>
      <c r="I176" s="299">
        <v>935.48275862068965</v>
      </c>
      <c r="J176" s="299">
        <v>364019589</v>
      </c>
      <c r="K176" s="299">
        <v>389124.85093442444</v>
      </c>
      <c r="L176" s="300">
        <v>0</v>
      </c>
      <c r="M176" s="300">
        <v>0</v>
      </c>
      <c r="N176" s="300">
        <v>0</v>
      </c>
      <c r="O176" s="300">
        <v>0</v>
      </c>
      <c r="P176" s="300">
        <v>0</v>
      </c>
      <c r="Q176" s="300">
        <v>0</v>
      </c>
      <c r="R176" s="300">
        <v>0</v>
      </c>
      <c r="S176" s="300">
        <v>0</v>
      </c>
      <c r="T176" s="300">
        <v>0</v>
      </c>
      <c r="U176" s="356">
        <v>0</v>
      </c>
      <c r="V176" s="304">
        <v>0</v>
      </c>
      <c r="W176" s="299">
        <v>0</v>
      </c>
      <c r="X176" s="299">
        <v>0</v>
      </c>
      <c r="Y176" s="299">
        <v>0</v>
      </c>
      <c r="Z176" s="299">
        <v>0</v>
      </c>
      <c r="AA176" s="356">
        <v>0</v>
      </c>
      <c r="AB176" s="303">
        <v>0</v>
      </c>
      <c r="AC176" s="303">
        <v>0</v>
      </c>
      <c r="AD176" s="304">
        <v>0</v>
      </c>
      <c r="AE176" s="300">
        <v>0</v>
      </c>
      <c r="AF176" s="303">
        <v>-153015</v>
      </c>
      <c r="AG176" s="304">
        <v>153015</v>
      </c>
      <c r="AH176" s="300">
        <v>0</v>
      </c>
      <c r="AI176" s="303">
        <v>0</v>
      </c>
      <c r="AJ176" s="304">
        <v>0</v>
      </c>
      <c r="AK176" s="300">
        <v>0</v>
      </c>
      <c r="AL176" s="303">
        <v>-236309.1540943369</v>
      </c>
      <c r="AM176" s="304">
        <v>236309.1540943369</v>
      </c>
      <c r="AN176" s="300">
        <v>0</v>
      </c>
      <c r="AO176" s="303">
        <v>0</v>
      </c>
      <c r="AP176" s="304">
        <v>0</v>
      </c>
      <c r="AQ176" s="303">
        <v>0</v>
      </c>
      <c r="AR176" s="303">
        <v>0</v>
      </c>
      <c r="AS176" s="305">
        <v>0</v>
      </c>
    </row>
    <row r="177" spans="1:45" x14ac:dyDescent="0.35">
      <c r="A177" s="322">
        <v>534</v>
      </c>
      <c r="B177" s="323">
        <v>1</v>
      </c>
      <c r="C177" s="324" t="s">
        <v>761</v>
      </c>
      <c r="D177" s="108">
        <v>5</v>
      </c>
      <c r="E177" s="299">
        <v>2106.5235071390757</v>
      </c>
      <c r="F177" s="299">
        <v>2307.2282085668903</v>
      </c>
      <c r="G177" s="299">
        <v>13578534.348330401</v>
      </c>
      <c r="H177" s="299">
        <v>5885.2151243264143</v>
      </c>
      <c r="I177" s="299">
        <v>1872.6</v>
      </c>
      <c r="J177" s="299">
        <v>826489533</v>
      </c>
      <c r="K177" s="299">
        <v>441359.35757769947</v>
      </c>
      <c r="L177" s="300">
        <v>0</v>
      </c>
      <c r="M177" s="300">
        <v>0</v>
      </c>
      <c r="N177" s="300">
        <v>0</v>
      </c>
      <c r="O177" s="300">
        <v>0</v>
      </c>
      <c r="P177" s="300">
        <v>0</v>
      </c>
      <c r="Q177" s="300">
        <v>0</v>
      </c>
      <c r="R177" s="300">
        <v>0</v>
      </c>
      <c r="S177" s="300">
        <v>0</v>
      </c>
      <c r="T177" s="300">
        <v>0</v>
      </c>
      <c r="U177" s="356">
        <v>0</v>
      </c>
      <c r="V177" s="304">
        <v>0</v>
      </c>
      <c r="W177" s="299">
        <v>0</v>
      </c>
      <c r="X177" s="299">
        <v>0</v>
      </c>
      <c r="Y177" s="299">
        <v>0</v>
      </c>
      <c r="Z177" s="299">
        <v>0</v>
      </c>
      <c r="AA177" s="356">
        <v>0</v>
      </c>
      <c r="AB177" s="303">
        <v>0</v>
      </c>
      <c r="AC177" s="303">
        <v>0</v>
      </c>
      <c r="AD177" s="304">
        <v>0</v>
      </c>
      <c r="AE177" s="300">
        <v>0</v>
      </c>
      <c r="AF177" s="303">
        <v>-320842</v>
      </c>
      <c r="AG177" s="304">
        <v>320842</v>
      </c>
      <c r="AH177" s="300">
        <v>0</v>
      </c>
      <c r="AI177" s="303">
        <v>-5626</v>
      </c>
      <c r="AJ177" s="304">
        <v>5626</v>
      </c>
      <c r="AK177" s="300">
        <v>0</v>
      </c>
      <c r="AL177" s="303">
        <v>0</v>
      </c>
      <c r="AM177" s="304">
        <v>0</v>
      </c>
      <c r="AN177" s="300">
        <v>0</v>
      </c>
      <c r="AO177" s="303">
        <v>0</v>
      </c>
      <c r="AP177" s="304">
        <v>0</v>
      </c>
      <c r="AQ177" s="303">
        <v>0</v>
      </c>
      <c r="AR177" s="303">
        <v>0</v>
      </c>
      <c r="AS177" s="305">
        <v>0</v>
      </c>
    </row>
    <row r="178" spans="1:45" x14ac:dyDescent="0.35">
      <c r="A178" s="322">
        <v>535</v>
      </c>
      <c r="B178" s="323">
        <v>1</v>
      </c>
      <c r="C178" s="324" t="s">
        <v>762</v>
      </c>
      <c r="D178" s="108">
        <v>4</v>
      </c>
      <c r="E178" s="299">
        <v>18736.558252935385</v>
      </c>
      <c r="F178" s="299">
        <v>20508.59725958309</v>
      </c>
      <c r="G178" s="299">
        <v>215463746.86369601</v>
      </c>
      <c r="H178" s="299">
        <v>10506.020676914695</v>
      </c>
      <c r="I178" s="299">
        <v>22299.454790958702</v>
      </c>
      <c r="J178" s="299">
        <v>16075154598</v>
      </c>
      <c r="K178" s="299">
        <v>720876.57517607382</v>
      </c>
      <c r="L178" s="300">
        <v>361041.74673142063</v>
      </c>
      <c r="M178" s="300">
        <v>0</v>
      </c>
      <c r="N178" s="300">
        <v>4060.2095099994913</v>
      </c>
      <c r="O178" s="300">
        <v>0</v>
      </c>
      <c r="P178" s="300">
        <v>0</v>
      </c>
      <c r="Q178" s="300">
        <v>0</v>
      </c>
      <c r="R178" s="300">
        <v>0</v>
      </c>
      <c r="S178" s="300">
        <v>2186.553534483664</v>
      </c>
      <c r="T178" s="300">
        <v>703.30389943183616</v>
      </c>
      <c r="U178" s="356">
        <v>367991.81367533561</v>
      </c>
      <c r="V178" s="304">
        <v>61502.25</v>
      </c>
      <c r="W178" s="299">
        <v>1740.0897899998818</v>
      </c>
      <c r="X178" s="299">
        <v>1365.84</v>
      </c>
      <c r="Y178" s="299">
        <v>0</v>
      </c>
      <c r="Z178" s="299">
        <v>0</v>
      </c>
      <c r="AA178" s="356">
        <v>64608.179789999878</v>
      </c>
      <c r="AB178" s="303">
        <v>432599.99346533546</v>
      </c>
      <c r="AC178" s="303">
        <v>64608.179789999878</v>
      </c>
      <c r="AD178" s="304">
        <v>367991.81367533561</v>
      </c>
      <c r="AE178" s="300">
        <v>0</v>
      </c>
      <c r="AF178" s="303">
        <v>-1062559</v>
      </c>
      <c r="AG178" s="304">
        <v>1062559</v>
      </c>
      <c r="AH178" s="300">
        <v>0</v>
      </c>
      <c r="AI178" s="303">
        <v>0</v>
      </c>
      <c r="AJ178" s="304">
        <v>0</v>
      </c>
      <c r="AK178" s="300">
        <v>0</v>
      </c>
      <c r="AL178" s="303">
        <v>0</v>
      </c>
      <c r="AM178" s="304">
        <v>0</v>
      </c>
      <c r="AN178" s="300">
        <v>432599.99346533546</v>
      </c>
      <c r="AO178" s="303">
        <v>64608.179789999878</v>
      </c>
      <c r="AP178" s="304">
        <v>367991.81367533561</v>
      </c>
      <c r="AQ178" s="303">
        <v>23.088551676643263</v>
      </c>
      <c r="AR178" s="303">
        <v>3.4482416096818613</v>
      </c>
      <c r="AS178" s="305">
        <v>19.640310066961405</v>
      </c>
    </row>
    <row r="179" spans="1:45" x14ac:dyDescent="0.35">
      <c r="A179" s="322">
        <v>542</v>
      </c>
      <c r="B179" s="323">
        <v>1</v>
      </c>
      <c r="C179" s="324" t="s">
        <v>763</v>
      </c>
      <c r="D179" s="108">
        <v>6</v>
      </c>
      <c r="E179" s="299">
        <v>400.94702999974442</v>
      </c>
      <c r="F179" s="299">
        <v>440.82936529262258</v>
      </c>
      <c r="G179" s="299">
        <v>16382508.1141889</v>
      </c>
      <c r="H179" s="299">
        <v>37162.923806843472</v>
      </c>
      <c r="I179" s="299">
        <v>466.82201893764159</v>
      </c>
      <c r="J179" s="299">
        <v>567024040</v>
      </c>
      <c r="K179" s="299">
        <v>1214647.1610109366</v>
      </c>
      <c r="L179" s="300">
        <v>0</v>
      </c>
      <c r="M179" s="300">
        <v>0</v>
      </c>
      <c r="N179" s="300">
        <v>0</v>
      </c>
      <c r="O179" s="300">
        <v>0</v>
      </c>
      <c r="P179" s="300">
        <v>0</v>
      </c>
      <c r="Q179" s="300">
        <v>0</v>
      </c>
      <c r="R179" s="300">
        <v>0</v>
      </c>
      <c r="S179" s="300">
        <v>0</v>
      </c>
      <c r="T179" s="300">
        <v>0</v>
      </c>
      <c r="U179" s="356">
        <v>0</v>
      </c>
      <c r="V179" s="304">
        <v>0</v>
      </c>
      <c r="W179" s="299">
        <v>0</v>
      </c>
      <c r="X179" s="299">
        <v>0</v>
      </c>
      <c r="Y179" s="299">
        <v>0</v>
      </c>
      <c r="Z179" s="299">
        <v>0</v>
      </c>
      <c r="AA179" s="356">
        <v>0</v>
      </c>
      <c r="AB179" s="303">
        <v>0</v>
      </c>
      <c r="AC179" s="303">
        <v>0</v>
      </c>
      <c r="AD179" s="304">
        <v>0</v>
      </c>
      <c r="AE179" s="300">
        <v>0</v>
      </c>
      <c r="AF179" s="303">
        <v>0</v>
      </c>
      <c r="AG179" s="304">
        <v>0</v>
      </c>
      <c r="AH179" s="300">
        <v>0</v>
      </c>
      <c r="AI179" s="303">
        <v>0</v>
      </c>
      <c r="AJ179" s="304">
        <v>0</v>
      </c>
      <c r="AK179" s="300">
        <v>0</v>
      </c>
      <c r="AL179" s="303">
        <v>0</v>
      </c>
      <c r="AM179" s="304">
        <v>0</v>
      </c>
      <c r="AN179" s="300">
        <v>0</v>
      </c>
      <c r="AO179" s="303">
        <v>0</v>
      </c>
      <c r="AP179" s="304">
        <v>0</v>
      </c>
      <c r="AQ179" s="303">
        <v>0</v>
      </c>
      <c r="AR179" s="303">
        <v>0</v>
      </c>
      <c r="AS179" s="305">
        <v>0</v>
      </c>
    </row>
    <row r="180" spans="1:45" x14ac:dyDescent="0.35">
      <c r="A180" s="322">
        <v>544</v>
      </c>
      <c r="B180" s="323">
        <v>1</v>
      </c>
      <c r="C180" s="324" t="s">
        <v>764</v>
      </c>
      <c r="D180" s="108">
        <v>4</v>
      </c>
      <c r="E180" s="299">
        <v>2990</v>
      </c>
      <c r="F180" s="299">
        <v>3275</v>
      </c>
      <c r="G180" s="299">
        <v>25127974.051355101</v>
      </c>
      <c r="H180" s="299">
        <v>7672.6638324748401</v>
      </c>
      <c r="I180" s="299">
        <v>2905.5</v>
      </c>
      <c r="J180" s="299">
        <v>1612001605</v>
      </c>
      <c r="K180" s="299">
        <v>554810.39580106689</v>
      </c>
      <c r="L180" s="300">
        <v>0</v>
      </c>
      <c r="M180" s="300">
        <v>0</v>
      </c>
      <c r="N180" s="300">
        <v>0</v>
      </c>
      <c r="O180" s="300">
        <v>0</v>
      </c>
      <c r="P180" s="300">
        <v>0</v>
      </c>
      <c r="Q180" s="300">
        <v>0</v>
      </c>
      <c r="R180" s="300">
        <v>0</v>
      </c>
      <c r="S180" s="300">
        <v>0</v>
      </c>
      <c r="T180" s="300">
        <v>0</v>
      </c>
      <c r="U180" s="356">
        <v>0</v>
      </c>
      <c r="V180" s="304">
        <v>0</v>
      </c>
      <c r="W180" s="299">
        <v>0</v>
      </c>
      <c r="X180" s="299">
        <v>0</v>
      </c>
      <c r="Y180" s="299">
        <v>0</v>
      </c>
      <c r="Z180" s="299">
        <v>0</v>
      </c>
      <c r="AA180" s="356">
        <v>0</v>
      </c>
      <c r="AB180" s="303">
        <v>0</v>
      </c>
      <c r="AC180" s="303">
        <v>0</v>
      </c>
      <c r="AD180" s="304">
        <v>0</v>
      </c>
      <c r="AE180" s="300">
        <v>0</v>
      </c>
      <c r="AF180" s="303">
        <v>-450478</v>
      </c>
      <c r="AG180" s="304">
        <v>450478</v>
      </c>
      <c r="AH180" s="300">
        <v>0</v>
      </c>
      <c r="AI180" s="303">
        <v>0</v>
      </c>
      <c r="AJ180" s="304">
        <v>0</v>
      </c>
      <c r="AK180" s="300">
        <v>0</v>
      </c>
      <c r="AL180" s="303">
        <v>0</v>
      </c>
      <c r="AM180" s="304">
        <v>0</v>
      </c>
      <c r="AN180" s="300">
        <v>0</v>
      </c>
      <c r="AO180" s="303">
        <v>0</v>
      </c>
      <c r="AP180" s="304">
        <v>0</v>
      </c>
      <c r="AQ180" s="303">
        <v>0</v>
      </c>
      <c r="AR180" s="303">
        <v>0</v>
      </c>
      <c r="AS180" s="305">
        <v>0</v>
      </c>
    </row>
    <row r="181" spans="1:45" x14ac:dyDescent="0.35">
      <c r="A181" s="322">
        <v>545</v>
      </c>
      <c r="B181" s="323">
        <v>1</v>
      </c>
      <c r="C181" s="324" t="s">
        <v>765</v>
      </c>
      <c r="D181" s="108">
        <v>6</v>
      </c>
      <c r="E181" s="299">
        <v>349</v>
      </c>
      <c r="F181" s="299">
        <v>380.20000000000005</v>
      </c>
      <c r="G181" s="299">
        <v>5764164.98827626</v>
      </c>
      <c r="H181" s="299">
        <v>15160.875823977536</v>
      </c>
      <c r="I181" s="299">
        <v>425.4</v>
      </c>
      <c r="J181" s="299">
        <v>245722225</v>
      </c>
      <c r="K181" s="299">
        <v>577626.29290079931</v>
      </c>
      <c r="L181" s="300">
        <v>59903.154025285112</v>
      </c>
      <c r="M181" s="300">
        <v>0</v>
      </c>
      <c r="N181" s="300">
        <v>0</v>
      </c>
      <c r="O181" s="300">
        <v>0</v>
      </c>
      <c r="P181" s="300">
        <v>0</v>
      </c>
      <c r="Q181" s="300">
        <v>0</v>
      </c>
      <c r="R181" s="300">
        <v>0</v>
      </c>
      <c r="S181" s="300">
        <v>345.79128115187098</v>
      </c>
      <c r="T181" s="300">
        <v>111.22360033186655</v>
      </c>
      <c r="U181" s="356">
        <v>60360.168906768849</v>
      </c>
      <c r="V181" s="304">
        <v>7765.5</v>
      </c>
      <c r="W181" s="299">
        <v>0</v>
      </c>
      <c r="X181" s="299">
        <v>216</v>
      </c>
      <c r="Y181" s="299">
        <v>2280</v>
      </c>
      <c r="Z181" s="299">
        <v>0</v>
      </c>
      <c r="AA181" s="356">
        <v>10261.5</v>
      </c>
      <c r="AB181" s="303">
        <v>70621.668906768842</v>
      </c>
      <c r="AC181" s="303">
        <v>10261.5</v>
      </c>
      <c r="AD181" s="304">
        <v>60360.168906768849</v>
      </c>
      <c r="AE181" s="300">
        <v>0</v>
      </c>
      <c r="AF181" s="303">
        <v>-47818</v>
      </c>
      <c r="AG181" s="304">
        <v>47818</v>
      </c>
      <c r="AH181" s="300">
        <v>0</v>
      </c>
      <c r="AI181" s="303">
        <v>0</v>
      </c>
      <c r="AJ181" s="304">
        <v>0</v>
      </c>
      <c r="AK181" s="300">
        <v>0</v>
      </c>
      <c r="AL181" s="303">
        <v>0</v>
      </c>
      <c r="AM181" s="304">
        <v>0</v>
      </c>
      <c r="AN181" s="300">
        <v>70621.668906768842</v>
      </c>
      <c r="AO181" s="303">
        <v>10261.5</v>
      </c>
      <c r="AP181" s="304">
        <v>60360.168906768849</v>
      </c>
      <c r="AQ181" s="303">
        <v>202.3543521683921</v>
      </c>
      <c r="AR181" s="303">
        <v>29.402578796561606</v>
      </c>
      <c r="AS181" s="305">
        <v>172.95177337183051</v>
      </c>
    </row>
    <row r="182" spans="1:45" x14ac:dyDescent="0.35">
      <c r="A182" s="322">
        <v>547</v>
      </c>
      <c r="B182" s="323">
        <v>1</v>
      </c>
      <c r="C182" s="324" t="s">
        <v>766</v>
      </c>
      <c r="D182" s="108">
        <v>6</v>
      </c>
      <c r="E182" s="299">
        <v>483</v>
      </c>
      <c r="F182" s="299">
        <v>537</v>
      </c>
      <c r="G182" s="299">
        <v>5225857.9563468499</v>
      </c>
      <c r="H182" s="299">
        <v>9731.5790620984171</v>
      </c>
      <c r="I182" s="299">
        <v>534.50518439304528</v>
      </c>
      <c r="J182" s="299">
        <v>227286825</v>
      </c>
      <c r="K182" s="299">
        <v>425228.47604947822</v>
      </c>
      <c r="L182" s="300">
        <v>0</v>
      </c>
      <c r="M182" s="300">
        <v>0</v>
      </c>
      <c r="N182" s="300">
        <v>0</v>
      </c>
      <c r="O182" s="300">
        <v>0</v>
      </c>
      <c r="P182" s="300">
        <v>0</v>
      </c>
      <c r="Q182" s="300">
        <v>0</v>
      </c>
      <c r="R182" s="300">
        <v>0</v>
      </c>
      <c r="S182" s="300">
        <v>0</v>
      </c>
      <c r="T182" s="300">
        <v>0</v>
      </c>
      <c r="U182" s="356">
        <v>0</v>
      </c>
      <c r="V182" s="304">
        <v>0</v>
      </c>
      <c r="W182" s="299">
        <v>0</v>
      </c>
      <c r="X182" s="299">
        <v>0</v>
      </c>
      <c r="Y182" s="299">
        <v>0</v>
      </c>
      <c r="Z182" s="299">
        <v>0</v>
      </c>
      <c r="AA182" s="356">
        <v>0</v>
      </c>
      <c r="AB182" s="303">
        <v>0</v>
      </c>
      <c r="AC182" s="303">
        <v>0</v>
      </c>
      <c r="AD182" s="304">
        <v>0</v>
      </c>
      <c r="AE182" s="300">
        <v>0</v>
      </c>
      <c r="AF182" s="303">
        <v>-71946</v>
      </c>
      <c r="AG182" s="304">
        <v>71946</v>
      </c>
      <c r="AH182" s="300">
        <v>0</v>
      </c>
      <c r="AI182" s="303">
        <v>-1847</v>
      </c>
      <c r="AJ182" s="304">
        <v>1847</v>
      </c>
      <c r="AK182" s="300">
        <v>0</v>
      </c>
      <c r="AL182" s="303">
        <v>0</v>
      </c>
      <c r="AM182" s="304">
        <v>0</v>
      </c>
      <c r="AN182" s="300">
        <v>0</v>
      </c>
      <c r="AO182" s="303">
        <v>0</v>
      </c>
      <c r="AP182" s="304">
        <v>0</v>
      </c>
      <c r="AQ182" s="303">
        <v>0</v>
      </c>
      <c r="AR182" s="303">
        <v>0</v>
      </c>
      <c r="AS182" s="305">
        <v>0</v>
      </c>
    </row>
    <row r="183" spans="1:45" x14ac:dyDescent="0.35">
      <c r="A183" s="322">
        <v>548</v>
      </c>
      <c r="B183" s="323">
        <v>1</v>
      </c>
      <c r="C183" s="324" t="s">
        <v>767</v>
      </c>
      <c r="D183" s="108">
        <v>6</v>
      </c>
      <c r="E183" s="299">
        <v>857.76224613131149</v>
      </c>
      <c r="F183" s="299">
        <v>938.78597162150743</v>
      </c>
      <c r="G183" s="299">
        <v>22660095.137791701</v>
      </c>
      <c r="H183" s="299">
        <v>24137.658446953898</v>
      </c>
      <c r="I183" s="299">
        <v>1042.4000000000001</v>
      </c>
      <c r="J183" s="299">
        <v>721751890</v>
      </c>
      <c r="K183" s="299">
        <v>692394.36876438977</v>
      </c>
      <c r="L183" s="300">
        <v>59180.939122068012</v>
      </c>
      <c r="M183" s="300">
        <v>0</v>
      </c>
      <c r="N183" s="300">
        <v>791.59857000000193</v>
      </c>
      <c r="O183" s="300">
        <v>0</v>
      </c>
      <c r="P183" s="300">
        <v>0</v>
      </c>
      <c r="Q183" s="300">
        <v>0</v>
      </c>
      <c r="R183" s="300">
        <v>0</v>
      </c>
      <c r="S183" s="300">
        <v>386.70991608817576</v>
      </c>
      <c r="T183" s="300">
        <v>124.38505970447078</v>
      </c>
      <c r="U183" s="356">
        <v>60483.632667860664</v>
      </c>
      <c r="V183" s="304">
        <v>9276</v>
      </c>
      <c r="W183" s="299">
        <v>339.25652999999875</v>
      </c>
      <c r="X183" s="299">
        <v>241.56000000000003</v>
      </c>
      <c r="Y183" s="299">
        <v>2549.7999999999302</v>
      </c>
      <c r="Z183" s="299">
        <v>0</v>
      </c>
      <c r="AA183" s="356">
        <v>12406.616529999928</v>
      </c>
      <c r="AB183" s="303">
        <v>72890.249197860598</v>
      </c>
      <c r="AC183" s="303">
        <v>12406.616529999928</v>
      </c>
      <c r="AD183" s="304">
        <v>60483.632667860664</v>
      </c>
      <c r="AE183" s="300">
        <v>0</v>
      </c>
      <c r="AF183" s="303">
        <v>-62445</v>
      </c>
      <c r="AG183" s="304">
        <v>62445</v>
      </c>
      <c r="AH183" s="300">
        <v>0</v>
      </c>
      <c r="AI183" s="303">
        <v>0</v>
      </c>
      <c r="AJ183" s="304">
        <v>0</v>
      </c>
      <c r="AK183" s="300">
        <v>0</v>
      </c>
      <c r="AL183" s="303">
        <v>0</v>
      </c>
      <c r="AM183" s="304">
        <v>0</v>
      </c>
      <c r="AN183" s="300">
        <v>72890.249197860598</v>
      </c>
      <c r="AO183" s="303">
        <v>12406.616529999928</v>
      </c>
      <c r="AP183" s="304">
        <v>60483.632667860664</v>
      </c>
      <c r="AQ183" s="303">
        <v>84.977217785710423</v>
      </c>
      <c r="AR183" s="303">
        <v>14.463934016630347</v>
      </c>
      <c r="AS183" s="305">
        <v>70.513283769080061</v>
      </c>
    </row>
    <row r="184" spans="1:45" x14ac:dyDescent="0.35">
      <c r="A184" s="322">
        <v>549</v>
      </c>
      <c r="B184" s="323">
        <v>1</v>
      </c>
      <c r="C184" s="324" t="s">
        <v>1027</v>
      </c>
      <c r="D184" s="108">
        <v>5</v>
      </c>
      <c r="E184" s="299">
        <v>1522</v>
      </c>
      <c r="F184" s="299">
        <v>1670.4</v>
      </c>
      <c r="G184" s="299">
        <v>27044437.676437099</v>
      </c>
      <c r="H184" s="299">
        <v>16190.396118556691</v>
      </c>
      <c r="I184" s="299">
        <v>1407.8367346938778</v>
      </c>
      <c r="J184" s="299">
        <v>1317599400</v>
      </c>
      <c r="K184" s="299">
        <v>935903.55154818494</v>
      </c>
      <c r="L184" s="300">
        <v>0</v>
      </c>
      <c r="M184" s="300">
        <v>0</v>
      </c>
      <c r="N184" s="300">
        <v>0</v>
      </c>
      <c r="O184" s="300">
        <v>0</v>
      </c>
      <c r="P184" s="300">
        <v>0</v>
      </c>
      <c r="Q184" s="300">
        <v>0</v>
      </c>
      <c r="R184" s="300">
        <v>0</v>
      </c>
      <c r="S184" s="300">
        <v>0</v>
      </c>
      <c r="T184" s="300">
        <v>0</v>
      </c>
      <c r="U184" s="356">
        <v>0</v>
      </c>
      <c r="V184" s="304">
        <v>0</v>
      </c>
      <c r="W184" s="299">
        <v>0</v>
      </c>
      <c r="X184" s="299">
        <v>0</v>
      </c>
      <c r="Y184" s="299">
        <v>0</v>
      </c>
      <c r="Z184" s="299">
        <v>0</v>
      </c>
      <c r="AA184" s="356">
        <v>0</v>
      </c>
      <c r="AB184" s="303">
        <v>0</v>
      </c>
      <c r="AC184" s="303">
        <v>0</v>
      </c>
      <c r="AD184" s="304">
        <v>0</v>
      </c>
      <c r="AE184" s="300">
        <v>0</v>
      </c>
      <c r="AF184" s="303">
        <v>0</v>
      </c>
      <c r="AG184" s="304">
        <v>0</v>
      </c>
      <c r="AH184" s="300">
        <v>0</v>
      </c>
      <c r="AI184" s="303">
        <v>0</v>
      </c>
      <c r="AJ184" s="304">
        <v>0</v>
      </c>
      <c r="AK184" s="300">
        <v>0</v>
      </c>
      <c r="AL184" s="303">
        <v>0</v>
      </c>
      <c r="AM184" s="304">
        <v>0</v>
      </c>
      <c r="AN184" s="300">
        <v>0</v>
      </c>
      <c r="AO184" s="303">
        <v>0</v>
      </c>
      <c r="AP184" s="304">
        <v>0</v>
      </c>
      <c r="AQ184" s="303">
        <v>0</v>
      </c>
      <c r="AR184" s="303">
        <v>0</v>
      </c>
      <c r="AS184" s="305">
        <v>0</v>
      </c>
    </row>
    <row r="185" spans="1:45" x14ac:dyDescent="0.35">
      <c r="A185" s="322">
        <v>550</v>
      </c>
      <c r="B185" s="323">
        <v>1</v>
      </c>
      <c r="C185" s="324" t="s">
        <v>768</v>
      </c>
      <c r="D185" s="108">
        <v>6</v>
      </c>
      <c r="E185" s="299">
        <v>552.1571796326192</v>
      </c>
      <c r="F185" s="299">
        <v>605.19882542868356</v>
      </c>
      <c r="G185" s="299">
        <v>4287277.56204635</v>
      </c>
      <c r="H185" s="299">
        <v>7084.0811017924907</v>
      </c>
      <c r="I185" s="299">
        <v>255.99999999999997</v>
      </c>
      <c r="J185" s="299">
        <v>214274050</v>
      </c>
      <c r="K185" s="299">
        <v>837008.00781250012</v>
      </c>
      <c r="L185" s="300">
        <v>0</v>
      </c>
      <c r="M185" s="300">
        <v>0</v>
      </c>
      <c r="N185" s="300">
        <v>0</v>
      </c>
      <c r="O185" s="300">
        <v>0</v>
      </c>
      <c r="P185" s="300">
        <v>0</v>
      </c>
      <c r="Q185" s="300">
        <v>0</v>
      </c>
      <c r="R185" s="300">
        <v>0</v>
      </c>
      <c r="S185" s="300">
        <v>0</v>
      </c>
      <c r="T185" s="300">
        <v>0</v>
      </c>
      <c r="U185" s="356">
        <v>0</v>
      </c>
      <c r="V185" s="304">
        <v>0</v>
      </c>
      <c r="W185" s="299">
        <v>0</v>
      </c>
      <c r="X185" s="299">
        <v>0</v>
      </c>
      <c r="Y185" s="299">
        <v>0</v>
      </c>
      <c r="Z185" s="299">
        <v>0</v>
      </c>
      <c r="AA185" s="356">
        <v>0</v>
      </c>
      <c r="AB185" s="303">
        <v>0</v>
      </c>
      <c r="AC185" s="303">
        <v>0</v>
      </c>
      <c r="AD185" s="304">
        <v>0</v>
      </c>
      <c r="AE185" s="300">
        <v>0</v>
      </c>
      <c r="AF185" s="303">
        <v>0</v>
      </c>
      <c r="AG185" s="304">
        <v>0</v>
      </c>
      <c r="AH185" s="300">
        <v>0</v>
      </c>
      <c r="AI185" s="303">
        <v>0</v>
      </c>
      <c r="AJ185" s="304">
        <v>0</v>
      </c>
      <c r="AK185" s="300">
        <v>0</v>
      </c>
      <c r="AL185" s="303">
        <v>0</v>
      </c>
      <c r="AM185" s="304">
        <v>0</v>
      </c>
      <c r="AN185" s="300">
        <v>0</v>
      </c>
      <c r="AO185" s="303">
        <v>0</v>
      </c>
      <c r="AP185" s="304">
        <v>0</v>
      </c>
      <c r="AQ185" s="303">
        <v>0</v>
      </c>
      <c r="AR185" s="303">
        <v>0</v>
      </c>
      <c r="AS185" s="305">
        <v>0</v>
      </c>
    </row>
    <row r="186" spans="1:45" x14ac:dyDescent="0.35">
      <c r="A186" s="322">
        <v>553</v>
      </c>
      <c r="B186" s="323">
        <v>1</v>
      </c>
      <c r="C186" s="324" t="s">
        <v>769</v>
      </c>
      <c r="D186" s="108">
        <v>6</v>
      </c>
      <c r="E186" s="299">
        <v>761</v>
      </c>
      <c r="F186" s="299">
        <v>832.80000000000007</v>
      </c>
      <c r="G186" s="299">
        <v>4335394.3975600898</v>
      </c>
      <c r="H186" s="299">
        <v>5205.804992267158</v>
      </c>
      <c r="I186" s="299">
        <v>637.59999999999991</v>
      </c>
      <c r="J186" s="299">
        <v>232378780</v>
      </c>
      <c r="K186" s="299">
        <v>364458.56336260983</v>
      </c>
      <c r="L186" s="300">
        <v>0</v>
      </c>
      <c r="M186" s="300">
        <v>0</v>
      </c>
      <c r="N186" s="300">
        <v>0</v>
      </c>
      <c r="O186" s="300">
        <v>0</v>
      </c>
      <c r="P186" s="300">
        <v>0</v>
      </c>
      <c r="Q186" s="300">
        <v>0</v>
      </c>
      <c r="R186" s="300">
        <v>0</v>
      </c>
      <c r="S186" s="300">
        <v>0</v>
      </c>
      <c r="T186" s="300">
        <v>0</v>
      </c>
      <c r="U186" s="356">
        <v>0</v>
      </c>
      <c r="V186" s="304">
        <v>0</v>
      </c>
      <c r="W186" s="299">
        <v>0</v>
      </c>
      <c r="X186" s="299">
        <v>0</v>
      </c>
      <c r="Y186" s="299">
        <v>0</v>
      </c>
      <c r="Z186" s="299">
        <v>0</v>
      </c>
      <c r="AA186" s="356">
        <v>0</v>
      </c>
      <c r="AB186" s="303">
        <v>0</v>
      </c>
      <c r="AC186" s="303">
        <v>0</v>
      </c>
      <c r="AD186" s="304">
        <v>0</v>
      </c>
      <c r="AE186" s="300">
        <v>0</v>
      </c>
      <c r="AF186" s="303">
        <v>-95631</v>
      </c>
      <c r="AG186" s="304">
        <v>95631</v>
      </c>
      <c r="AH186" s="300">
        <v>0</v>
      </c>
      <c r="AI186" s="303">
        <v>0</v>
      </c>
      <c r="AJ186" s="304">
        <v>0</v>
      </c>
      <c r="AK186" s="300">
        <v>0</v>
      </c>
      <c r="AL186" s="303">
        <v>0</v>
      </c>
      <c r="AM186" s="304">
        <v>0</v>
      </c>
      <c r="AN186" s="300">
        <v>0</v>
      </c>
      <c r="AO186" s="303">
        <v>0</v>
      </c>
      <c r="AP186" s="304">
        <v>0</v>
      </c>
      <c r="AQ186" s="303">
        <v>0</v>
      </c>
      <c r="AR186" s="303">
        <v>0</v>
      </c>
      <c r="AS186" s="305">
        <v>0</v>
      </c>
    </row>
    <row r="187" spans="1:45" x14ac:dyDescent="0.35">
      <c r="A187" s="322">
        <v>561</v>
      </c>
      <c r="B187" s="323">
        <v>1</v>
      </c>
      <c r="C187" s="324" t="s">
        <v>770</v>
      </c>
      <c r="D187" s="108">
        <v>6</v>
      </c>
      <c r="E187" s="299">
        <v>239</v>
      </c>
      <c r="F187" s="299">
        <v>262.39999999999998</v>
      </c>
      <c r="G187" s="299">
        <v>2121574.9735941798</v>
      </c>
      <c r="H187" s="299">
        <v>8085.2704786363565</v>
      </c>
      <c r="I187" s="299">
        <v>141.80000000000001</v>
      </c>
      <c r="J187" s="299">
        <v>35287500</v>
      </c>
      <c r="K187" s="299">
        <v>248854.01974612128</v>
      </c>
      <c r="L187" s="300">
        <v>95600.281444793611</v>
      </c>
      <c r="M187" s="300">
        <v>0</v>
      </c>
      <c r="N187" s="300">
        <v>0</v>
      </c>
      <c r="O187" s="300">
        <v>0</v>
      </c>
      <c r="P187" s="300">
        <v>1975.9672891104856</v>
      </c>
      <c r="Q187" s="300">
        <v>0</v>
      </c>
      <c r="R187" s="300">
        <v>0</v>
      </c>
      <c r="S187" s="300">
        <v>497.93944485869423</v>
      </c>
      <c r="T187" s="300">
        <v>160.16198447788784</v>
      </c>
      <c r="U187" s="356">
        <v>98234.350163240684</v>
      </c>
      <c r="V187" s="304">
        <v>18276.107766206143</v>
      </c>
      <c r="W187" s="299">
        <v>0</v>
      </c>
      <c r="X187" s="299">
        <v>311.04000000000002</v>
      </c>
      <c r="Y187" s="299">
        <v>1307.2327108895115</v>
      </c>
      <c r="Z187" s="299">
        <v>0</v>
      </c>
      <c r="AA187" s="356">
        <v>19894.380477095656</v>
      </c>
      <c r="AB187" s="303">
        <v>118128.73064033635</v>
      </c>
      <c r="AC187" s="303">
        <v>19894.380477095656</v>
      </c>
      <c r="AD187" s="304">
        <v>98234.350163240684</v>
      </c>
      <c r="AE187" s="300">
        <v>0</v>
      </c>
      <c r="AF187" s="303">
        <v>-15555.892233793857</v>
      </c>
      <c r="AG187" s="304">
        <v>15555.892233793624</v>
      </c>
      <c r="AH187" s="300">
        <v>0</v>
      </c>
      <c r="AI187" s="303">
        <v>-125786.89223379386</v>
      </c>
      <c r="AJ187" s="304">
        <v>125786.89223379362</v>
      </c>
      <c r="AK187" s="300">
        <v>0</v>
      </c>
      <c r="AL187" s="303">
        <v>0</v>
      </c>
      <c r="AM187" s="304">
        <v>0</v>
      </c>
      <c r="AN187" s="300">
        <v>118128.73064033635</v>
      </c>
      <c r="AO187" s="303">
        <v>19894.380477095656</v>
      </c>
      <c r="AP187" s="304">
        <v>98234.350163240684</v>
      </c>
      <c r="AQ187" s="303">
        <v>494.26247129847843</v>
      </c>
      <c r="AR187" s="303">
        <v>83.240085678224503</v>
      </c>
      <c r="AS187" s="305">
        <v>411.02238562025389</v>
      </c>
    </row>
    <row r="188" spans="1:45" x14ac:dyDescent="0.35">
      <c r="A188" s="322">
        <v>564</v>
      </c>
      <c r="B188" s="323">
        <v>1</v>
      </c>
      <c r="C188" s="324" t="s">
        <v>771</v>
      </c>
      <c r="D188" s="108">
        <v>5</v>
      </c>
      <c r="E188" s="299">
        <v>2005.4045348120749</v>
      </c>
      <c r="F188" s="299">
        <v>2198.6583590851737</v>
      </c>
      <c r="G188" s="299">
        <v>15031935.1514633</v>
      </c>
      <c r="H188" s="299">
        <v>6836.8671691757718</v>
      </c>
      <c r="I188" s="299">
        <v>2191.6606113781781</v>
      </c>
      <c r="J188" s="299">
        <v>942076730</v>
      </c>
      <c r="K188" s="299">
        <v>429846.08342602622</v>
      </c>
      <c r="L188" s="300">
        <v>0</v>
      </c>
      <c r="M188" s="300">
        <v>0</v>
      </c>
      <c r="N188" s="300">
        <v>0</v>
      </c>
      <c r="O188" s="300">
        <v>0</v>
      </c>
      <c r="P188" s="300">
        <v>0</v>
      </c>
      <c r="Q188" s="300">
        <v>0</v>
      </c>
      <c r="R188" s="300">
        <v>0</v>
      </c>
      <c r="S188" s="300">
        <v>0</v>
      </c>
      <c r="T188" s="300">
        <v>0</v>
      </c>
      <c r="U188" s="356">
        <v>0</v>
      </c>
      <c r="V188" s="304">
        <v>0</v>
      </c>
      <c r="W188" s="299">
        <v>0</v>
      </c>
      <c r="X188" s="299">
        <v>0</v>
      </c>
      <c r="Y188" s="299">
        <v>0</v>
      </c>
      <c r="Z188" s="299">
        <v>0</v>
      </c>
      <c r="AA188" s="356">
        <v>0</v>
      </c>
      <c r="AB188" s="303">
        <v>0</v>
      </c>
      <c r="AC188" s="303">
        <v>0</v>
      </c>
      <c r="AD188" s="304">
        <v>0</v>
      </c>
      <c r="AE188" s="300">
        <v>0</v>
      </c>
      <c r="AF188" s="303">
        <v>-297768</v>
      </c>
      <c r="AG188" s="304">
        <v>297768</v>
      </c>
      <c r="AH188" s="300">
        <v>0</v>
      </c>
      <c r="AI188" s="303">
        <v>-1908</v>
      </c>
      <c r="AJ188" s="304">
        <v>1908</v>
      </c>
      <c r="AK188" s="300">
        <v>0</v>
      </c>
      <c r="AL188" s="303">
        <v>-423714.28322581481</v>
      </c>
      <c r="AM188" s="304">
        <v>423714.28322581481</v>
      </c>
      <c r="AN188" s="300">
        <v>0</v>
      </c>
      <c r="AO188" s="303">
        <v>0</v>
      </c>
      <c r="AP188" s="304">
        <v>0</v>
      </c>
      <c r="AQ188" s="303">
        <v>0</v>
      </c>
      <c r="AR188" s="303">
        <v>0</v>
      </c>
      <c r="AS188" s="305">
        <v>0</v>
      </c>
    </row>
    <row r="189" spans="1:45" x14ac:dyDescent="0.35">
      <c r="A189" s="322">
        <v>577</v>
      </c>
      <c r="B189" s="323">
        <v>1</v>
      </c>
      <c r="C189" s="324" t="s">
        <v>772</v>
      </c>
      <c r="D189" s="108">
        <v>6</v>
      </c>
      <c r="E189" s="299">
        <v>410.75073818673536</v>
      </c>
      <c r="F189" s="299">
        <v>451.71722407154004</v>
      </c>
      <c r="G189" s="299">
        <v>4486797.1852858104</v>
      </c>
      <c r="H189" s="299">
        <v>9932.7564816860304</v>
      </c>
      <c r="I189" s="299">
        <v>530.12597650823454</v>
      </c>
      <c r="J189" s="299">
        <v>234243950</v>
      </c>
      <c r="K189" s="299">
        <v>441864.68948925659</v>
      </c>
      <c r="L189" s="300">
        <v>0</v>
      </c>
      <c r="M189" s="300">
        <v>0</v>
      </c>
      <c r="N189" s="300">
        <v>0</v>
      </c>
      <c r="O189" s="300">
        <v>0</v>
      </c>
      <c r="P189" s="300">
        <v>0</v>
      </c>
      <c r="Q189" s="300">
        <v>0</v>
      </c>
      <c r="R189" s="300">
        <v>0</v>
      </c>
      <c r="S189" s="300">
        <v>0</v>
      </c>
      <c r="T189" s="300">
        <v>0</v>
      </c>
      <c r="U189" s="356">
        <v>0</v>
      </c>
      <c r="V189" s="304">
        <v>0</v>
      </c>
      <c r="W189" s="299">
        <v>0</v>
      </c>
      <c r="X189" s="299">
        <v>0</v>
      </c>
      <c r="Y189" s="299">
        <v>0</v>
      </c>
      <c r="Z189" s="299">
        <v>0</v>
      </c>
      <c r="AA189" s="356">
        <v>0</v>
      </c>
      <c r="AB189" s="303">
        <v>0</v>
      </c>
      <c r="AC189" s="303">
        <v>0</v>
      </c>
      <c r="AD189" s="304">
        <v>0</v>
      </c>
      <c r="AE189" s="300">
        <v>0</v>
      </c>
      <c r="AF189" s="303">
        <v>-62887</v>
      </c>
      <c r="AG189" s="304">
        <v>62887</v>
      </c>
      <c r="AH189" s="300">
        <v>0</v>
      </c>
      <c r="AI189" s="303">
        <v>0</v>
      </c>
      <c r="AJ189" s="304">
        <v>0</v>
      </c>
      <c r="AK189" s="300">
        <v>0</v>
      </c>
      <c r="AL189" s="303">
        <v>0</v>
      </c>
      <c r="AM189" s="304">
        <v>0</v>
      </c>
      <c r="AN189" s="300">
        <v>0</v>
      </c>
      <c r="AO189" s="303">
        <v>0</v>
      </c>
      <c r="AP189" s="304">
        <v>0</v>
      </c>
      <c r="AQ189" s="303">
        <v>0</v>
      </c>
      <c r="AR189" s="303">
        <v>0</v>
      </c>
      <c r="AS189" s="305">
        <v>0</v>
      </c>
    </row>
    <row r="190" spans="1:45" x14ac:dyDescent="0.35">
      <c r="A190" s="322">
        <v>578</v>
      </c>
      <c r="B190" s="323">
        <v>1</v>
      </c>
      <c r="C190" s="324" t="s">
        <v>773</v>
      </c>
      <c r="D190" s="108">
        <v>5</v>
      </c>
      <c r="E190" s="299">
        <v>1567.3592802361911</v>
      </c>
      <c r="F190" s="299">
        <v>1717.1864311467971</v>
      </c>
      <c r="G190" s="299">
        <v>12344773.333164901</v>
      </c>
      <c r="H190" s="299">
        <v>7188.9534585482543</v>
      </c>
      <c r="I190" s="299">
        <v>1631.9590742598741</v>
      </c>
      <c r="J190" s="299">
        <v>827711995</v>
      </c>
      <c r="K190" s="299">
        <v>507189.18633139366</v>
      </c>
      <c r="L190" s="300">
        <v>52535.426891658732</v>
      </c>
      <c r="M190" s="300">
        <v>0</v>
      </c>
      <c r="N190" s="300">
        <v>158.30205999999453</v>
      </c>
      <c r="O190" s="300">
        <v>11310.386286267079</v>
      </c>
      <c r="P190" s="300">
        <v>897.20652361144312</v>
      </c>
      <c r="Q190" s="300">
        <v>0</v>
      </c>
      <c r="R190" s="300">
        <v>0</v>
      </c>
      <c r="S190" s="300">
        <v>318.12797865972129</v>
      </c>
      <c r="T190" s="300">
        <v>102.32571230531721</v>
      </c>
      <c r="U190" s="356">
        <v>65321.77545250229</v>
      </c>
      <c r="V190" s="304">
        <v>4918</v>
      </c>
      <c r="W190" s="299">
        <v>67.843740000000253</v>
      </c>
      <c r="X190" s="299">
        <v>198.71999999999997</v>
      </c>
      <c r="Y190" s="299">
        <v>1200.3934763884172</v>
      </c>
      <c r="Z190" s="299">
        <v>0</v>
      </c>
      <c r="AA190" s="356">
        <v>6384.9572163884177</v>
      </c>
      <c r="AB190" s="303">
        <v>71706.732668890705</v>
      </c>
      <c r="AC190" s="303">
        <v>6384.9572163884177</v>
      </c>
      <c r="AD190" s="304">
        <v>65321.77545250229</v>
      </c>
      <c r="AE190" s="300">
        <v>0</v>
      </c>
      <c r="AF190" s="303">
        <v>-274408</v>
      </c>
      <c r="AG190" s="304">
        <v>274408</v>
      </c>
      <c r="AH190" s="300">
        <v>0</v>
      </c>
      <c r="AI190" s="303">
        <v>-3016</v>
      </c>
      <c r="AJ190" s="304">
        <v>3016</v>
      </c>
      <c r="AK190" s="300">
        <v>0</v>
      </c>
      <c r="AL190" s="303">
        <v>0</v>
      </c>
      <c r="AM190" s="304">
        <v>0</v>
      </c>
      <c r="AN190" s="300">
        <v>71706.732668890705</v>
      </c>
      <c r="AO190" s="303">
        <v>6384.9572163884177</v>
      </c>
      <c r="AP190" s="304">
        <v>65321.77545250229</v>
      </c>
      <c r="AQ190" s="303">
        <v>45.750029092299087</v>
      </c>
      <c r="AR190" s="303">
        <v>4.0737036472111523</v>
      </c>
      <c r="AS190" s="305">
        <v>41.67632544508794</v>
      </c>
    </row>
    <row r="191" spans="1:45" x14ac:dyDescent="0.35">
      <c r="A191" s="322">
        <v>581</v>
      </c>
      <c r="B191" s="323">
        <v>1</v>
      </c>
      <c r="C191" s="324" t="s">
        <v>774</v>
      </c>
      <c r="D191" s="108">
        <v>6</v>
      </c>
      <c r="E191" s="299">
        <v>401.60143678160921</v>
      </c>
      <c r="F191" s="299">
        <v>440.32172413793103</v>
      </c>
      <c r="G191" s="299">
        <v>5418003.7710074903</v>
      </c>
      <c r="H191" s="299">
        <v>12304.647883578638</v>
      </c>
      <c r="I191" s="299">
        <v>268</v>
      </c>
      <c r="J191" s="299">
        <v>141053400</v>
      </c>
      <c r="K191" s="299">
        <v>526318.65671641787</v>
      </c>
      <c r="L191" s="300">
        <v>110025.29394996498</v>
      </c>
      <c r="M191" s="300">
        <v>0</v>
      </c>
      <c r="N191" s="300">
        <v>786.30237000000488</v>
      </c>
      <c r="O191" s="300">
        <v>-1024.6695554528851</v>
      </c>
      <c r="P191" s="300">
        <v>1547.1798350411336</v>
      </c>
      <c r="Q191" s="300">
        <v>0</v>
      </c>
      <c r="R191" s="300">
        <v>0</v>
      </c>
      <c r="S191" s="300">
        <v>639.13755132904157</v>
      </c>
      <c r="T191" s="300">
        <v>205.57828794673333</v>
      </c>
      <c r="U191" s="356">
        <v>112178.822438829</v>
      </c>
      <c r="V191" s="304">
        <v>12636.25</v>
      </c>
      <c r="W191" s="299">
        <v>336.98673000000235</v>
      </c>
      <c r="X191" s="299">
        <v>399.24</v>
      </c>
      <c r="Y191" s="299">
        <v>2667.0201649588562</v>
      </c>
      <c r="Z191" s="299">
        <v>0</v>
      </c>
      <c r="AA191" s="356">
        <v>16039.496894958858</v>
      </c>
      <c r="AB191" s="303">
        <v>128218.31933378786</v>
      </c>
      <c r="AC191" s="303">
        <v>16039.496894958858</v>
      </c>
      <c r="AD191" s="304">
        <v>112178.822438829</v>
      </c>
      <c r="AE191" s="300">
        <v>0</v>
      </c>
      <c r="AF191" s="303">
        <v>-67044</v>
      </c>
      <c r="AG191" s="304">
        <v>67044</v>
      </c>
      <c r="AH191" s="300">
        <v>0</v>
      </c>
      <c r="AI191" s="303">
        <v>0</v>
      </c>
      <c r="AJ191" s="304">
        <v>0</v>
      </c>
      <c r="AK191" s="300">
        <v>0</v>
      </c>
      <c r="AL191" s="303">
        <v>0</v>
      </c>
      <c r="AM191" s="304">
        <v>0</v>
      </c>
      <c r="AN191" s="300">
        <v>128218.31933378786</v>
      </c>
      <c r="AO191" s="303">
        <v>16039.496894958858</v>
      </c>
      <c r="AP191" s="304">
        <v>112178.822438829</v>
      </c>
      <c r="AQ191" s="303">
        <v>319.26758121513632</v>
      </c>
      <c r="AR191" s="303">
        <v>39.938843405286754</v>
      </c>
      <c r="AS191" s="305">
        <v>279.32873780984954</v>
      </c>
    </row>
    <row r="192" spans="1:45" x14ac:dyDescent="0.35">
      <c r="A192" s="322">
        <v>592</v>
      </c>
      <c r="B192" s="323">
        <v>1</v>
      </c>
      <c r="C192" s="324" t="s">
        <v>1028</v>
      </c>
      <c r="D192" s="108">
        <v>6</v>
      </c>
      <c r="E192" s="299">
        <v>194.16336996336997</v>
      </c>
      <c r="F192" s="299">
        <v>214.35271062271059</v>
      </c>
      <c r="G192" s="299">
        <v>3129916.1988158501</v>
      </c>
      <c r="H192" s="299">
        <v>14601.710375964971</v>
      </c>
      <c r="I192" s="299">
        <v>116.8</v>
      </c>
      <c r="J192" s="299">
        <v>33186800</v>
      </c>
      <c r="K192" s="299">
        <v>284133.56164383562</v>
      </c>
      <c r="L192" s="300">
        <v>0</v>
      </c>
      <c r="M192" s="300">
        <v>0</v>
      </c>
      <c r="N192" s="300">
        <v>0</v>
      </c>
      <c r="O192" s="300">
        <v>0</v>
      </c>
      <c r="P192" s="300">
        <v>0</v>
      </c>
      <c r="Q192" s="300">
        <v>0</v>
      </c>
      <c r="R192" s="300">
        <v>0</v>
      </c>
      <c r="S192" s="300">
        <v>0</v>
      </c>
      <c r="T192" s="300">
        <v>0</v>
      </c>
      <c r="U192" s="356">
        <v>0</v>
      </c>
      <c r="V192" s="304">
        <v>0</v>
      </c>
      <c r="W192" s="299">
        <v>0</v>
      </c>
      <c r="X192" s="299">
        <v>0</v>
      </c>
      <c r="Y192" s="299">
        <v>0</v>
      </c>
      <c r="Z192" s="299">
        <v>0</v>
      </c>
      <c r="AA192" s="356">
        <v>0</v>
      </c>
      <c r="AB192" s="303">
        <v>0</v>
      </c>
      <c r="AC192" s="303">
        <v>0</v>
      </c>
      <c r="AD192" s="304">
        <v>0</v>
      </c>
      <c r="AE192" s="300">
        <v>0</v>
      </c>
      <c r="AF192" s="303">
        <v>-19190</v>
      </c>
      <c r="AG192" s="304">
        <v>19190</v>
      </c>
      <c r="AH192" s="300">
        <v>0</v>
      </c>
      <c r="AI192" s="303">
        <v>0</v>
      </c>
      <c r="AJ192" s="304">
        <v>0</v>
      </c>
      <c r="AK192" s="300">
        <v>0</v>
      </c>
      <c r="AL192" s="303">
        <v>0</v>
      </c>
      <c r="AM192" s="304">
        <v>0</v>
      </c>
      <c r="AN192" s="300">
        <v>0</v>
      </c>
      <c r="AO192" s="303">
        <v>0</v>
      </c>
      <c r="AP192" s="304">
        <v>0</v>
      </c>
      <c r="AQ192" s="303">
        <v>0</v>
      </c>
      <c r="AR192" s="303">
        <v>0</v>
      </c>
      <c r="AS192" s="305">
        <v>0</v>
      </c>
    </row>
    <row r="193" spans="1:45" x14ac:dyDescent="0.35">
      <c r="A193" s="322">
        <v>593</v>
      </c>
      <c r="B193" s="323">
        <v>1</v>
      </c>
      <c r="C193" s="324" t="s">
        <v>775</v>
      </c>
      <c r="D193" s="108">
        <v>5</v>
      </c>
      <c r="E193" s="299">
        <v>1110.0291577595399</v>
      </c>
      <c r="F193" s="299">
        <v>1225.8121499790154</v>
      </c>
      <c r="G193" s="299">
        <v>12907066.730541</v>
      </c>
      <c r="H193" s="299">
        <v>10529.400227238697</v>
      </c>
      <c r="I193" s="299">
        <v>1291.5686796535053</v>
      </c>
      <c r="J193" s="299">
        <v>547668800</v>
      </c>
      <c r="K193" s="299">
        <v>424033.8192057471</v>
      </c>
      <c r="L193" s="300">
        <v>196621.53922779148</v>
      </c>
      <c r="M193" s="300">
        <v>0</v>
      </c>
      <c r="N193" s="300">
        <v>1760.0834299999697</v>
      </c>
      <c r="O193" s="300">
        <v>-517.80307161761448</v>
      </c>
      <c r="P193" s="300">
        <v>2663.9839771674306</v>
      </c>
      <c r="Q193" s="300">
        <v>0</v>
      </c>
      <c r="R193" s="300">
        <v>0</v>
      </c>
      <c r="S193" s="300">
        <v>1123.8216637435808</v>
      </c>
      <c r="T193" s="300">
        <v>361.47670107856629</v>
      </c>
      <c r="U193" s="356">
        <v>202013.10192816341</v>
      </c>
      <c r="V193" s="304">
        <v>20827</v>
      </c>
      <c r="W193" s="299">
        <v>754.32146999999532</v>
      </c>
      <c r="X193" s="299">
        <v>702</v>
      </c>
      <c r="Y193" s="299">
        <v>4746.0160228325985</v>
      </c>
      <c r="Z193" s="299">
        <v>0</v>
      </c>
      <c r="AA193" s="356">
        <v>27029.337492832594</v>
      </c>
      <c r="AB193" s="303">
        <v>229042.439420996</v>
      </c>
      <c r="AC193" s="303">
        <v>27029.337492832594</v>
      </c>
      <c r="AD193" s="304">
        <v>202013.10192816341</v>
      </c>
      <c r="AE193" s="300">
        <v>0</v>
      </c>
      <c r="AF193" s="303">
        <v>-163769</v>
      </c>
      <c r="AG193" s="304">
        <v>163769</v>
      </c>
      <c r="AH193" s="300">
        <v>0</v>
      </c>
      <c r="AI193" s="303">
        <v>-25598</v>
      </c>
      <c r="AJ193" s="304">
        <v>25598</v>
      </c>
      <c r="AK193" s="300">
        <v>0</v>
      </c>
      <c r="AL193" s="303">
        <v>0</v>
      </c>
      <c r="AM193" s="304">
        <v>0</v>
      </c>
      <c r="AN193" s="300">
        <v>229042.439420996</v>
      </c>
      <c r="AO193" s="303">
        <v>27029.337492832594</v>
      </c>
      <c r="AP193" s="304">
        <v>202013.10192816341</v>
      </c>
      <c r="AQ193" s="303">
        <v>206.33911985095111</v>
      </c>
      <c r="AR193" s="303">
        <v>24.350114863097879</v>
      </c>
      <c r="AS193" s="305">
        <v>181.98900498785321</v>
      </c>
    </row>
    <row r="194" spans="1:45" x14ac:dyDescent="0.35">
      <c r="A194" s="322">
        <v>595</v>
      </c>
      <c r="B194" s="323">
        <v>1</v>
      </c>
      <c r="C194" s="324" t="s">
        <v>776</v>
      </c>
      <c r="D194" s="108">
        <v>5</v>
      </c>
      <c r="E194" s="299">
        <v>2021.4112154831428</v>
      </c>
      <c r="F194" s="299">
        <v>2201.7193717919181</v>
      </c>
      <c r="G194" s="299">
        <v>14778000.532248599</v>
      </c>
      <c r="H194" s="299">
        <v>6712.0273008367985</v>
      </c>
      <c r="I194" s="299">
        <v>2046.0138623074884</v>
      </c>
      <c r="J194" s="299">
        <v>860453800</v>
      </c>
      <c r="K194" s="299">
        <v>420551.30507746548</v>
      </c>
      <c r="L194" s="300">
        <v>0</v>
      </c>
      <c r="M194" s="300">
        <v>0</v>
      </c>
      <c r="N194" s="300">
        <v>0</v>
      </c>
      <c r="O194" s="300">
        <v>0</v>
      </c>
      <c r="P194" s="300">
        <v>0</v>
      </c>
      <c r="Q194" s="300">
        <v>0</v>
      </c>
      <c r="R194" s="300">
        <v>0</v>
      </c>
      <c r="S194" s="300">
        <v>0</v>
      </c>
      <c r="T194" s="300">
        <v>0</v>
      </c>
      <c r="U194" s="356">
        <v>0</v>
      </c>
      <c r="V194" s="304">
        <v>0</v>
      </c>
      <c r="W194" s="299">
        <v>0</v>
      </c>
      <c r="X194" s="299">
        <v>0</v>
      </c>
      <c r="Y194" s="299">
        <v>0</v>
      </c>
      <c r="Z194" s="299">
        <v>0</v>
      </c>
      <c r="AA194" s="356">
        <v>0</v>
      </c>
      <c r="AB194" s="303">
        <v>0</v>
      </c>
      <c r="AC194" s="303">
        <v>0</v>
      </c>
      <c r="AD194" s="304">
        <v>0</v>
      </c>
      <c r="AE194" s="300">
        <v>0</v>
      </c>
      <c r="AF194" s="303">
        <v>-291736</v>
      </c>
      <c r="AG194" s="304">
        <v>291736</v>
      </c>
      <c r="AH194" s="300">
        <v>0</v>
      </c>
      <c r="AI194" s="303">
        <v>0</v>
      </c>
      <c r="AJ194" s="304">
        <v>0</v>
      </c>
      <c r="AK194" s="300">
        <v>0</v>
      </c>
      <c r="AL194" s="303">
        <v>0</v>
      </c>
      <c r="AM194" s="304">
        <v>0</v>
      </c>
      <c r="AN194" s="300">
        <v>0</v>
      </c>
      <c r="AO194" s="303">
        <v>0</v>
      </c>
      <c r="AP194" s="304">
        <v>0</v>
      </c>
      <c r="AQ194" s="303">
        <v>0</v>
      </c>
      <c r="AR194" s="303">
        <v>0</v>
      </c>
      <c r="AS194" s="305">
        <v>0</v>
      </c>
    </row>
    <row r="195" spans="1:45" x14ac:dyDescent="0.35">
      <c r="A195" s="322">
        <v>599</v>
      </c>
      <c r="B195" s="323">
        <v>1</v>
      </c>
      <c r="C195" s="324" t="s">
        <v>777</v>
      </c>
      <c r="D195" s="108">
        <v>6</v>
      </c>
      <c r="E195" s="299">
        <v>436</v>
      </c>
      <c r="F195" s="299">
        <v>483.6</v>
      </c>
      <c r="G195" s="299">
        <v>6918703.3065880602</v>
      </c>
      <c r="H195" s="299">
        <v>14306.665232812366</v>
      </c>
      <c r="I195" s="299">
        <v>426.20000000000005</v>
      </c>
      <c r="J195" s="299">
        <v>197060900</v>
      </c>
      <c r="K195" s="299">
        <v>462367.19849835755</v>
      </c>
      <c r="L195" s="300">
        <v>0</v>
      </c>
      <c r="M195" s="300">
        <v>0</v>
      </c>
      <c r="N195" s="300">
        <v>0</v>
      </c>
      <c r="O195" s="300">
        <v>0</v>
      </c>
      <c r="P195" s="300">
        <v>0</v>
      </c>
      <c r="Q195" s="300">
        <v>0</v>
      </c>
      <c r="R195" s="300">
        <v>0</v>
      </c>
      <c r="S195" s="300">
        <v>0</v>
      </c>
      <c r="T195" s="300">
        <v>0</v>
      </c>
      <c r="U195" s="356">
        <v>0</v>
      </c>
      <c r="V195" s="304">
        <v>0</v>
      </c>
      <c r="W195" s="299">
        <v>0</v>
      </c>
      <c r="X195" s="299">
        <v>0</v>
      </c>
      <c r="Y195" s="299">
        <v>0</v>
      </c>
      <c r="Z195" s="299">
        <v>0</v>
      </c>
      <c r="AA195" s="356">
        <v>0</v>
      </c>
      <c r="AB195" s="303">
        <v>0</v>
      </c>
      <c r="AC195" s="303">
        <v>0</v>
      </c>
      <c r="AD195" s="304">
        <v>0</v>
      </c>
      <c r="AE195" s="300">
        <v>0</v>
      </c>
      <c r="AF195" s="303">
        <v>-70451</v>
      </c>
      <c r="AG195" s="304">
        <v>70451</v>
      </c>
      <c r="AH195" s="300">
        <v>0</v>
      </c>
      <c r="AI195" s="303">
        <v>-5298</v>
      </c>
      <c r="AJ195" s="304">
        <v>5298</v>
      </c>
      <c r="AK195" s="300">
        <v>0</v>
      </c>
      <c r="AL195" s="303">
        <v>0</v>
      </c>
      <c r="AM195" s="304">
        <v>0</v>
      </c>
      <c r="AN195" s="300">
        <v>0</v>
      </c>
      <c r="AO195" s="303">
        <v>0</v>
      </c>
      <c r="AP195" s="304">
        <v>0</v>
      </c>
      <c r="AQ195" s="303">
        <v>0</v>
      </c>
      <c r="AR195" s="303">
        <v>0</v>
      </c>
      <c r="AS195" s="305">
        <v>0</v>
      </c>
    </row>
    <row r="196" spans="1:45" x14ac:dyDescent="0.35">
      <c r="A196" s="322">
        <v>600</v>
      </c>
      <c r="B196" s="323">
        <v>1</v>
      </c>
      <c r="C196" s="324" t="s">
        <v>778</v>
      </c>
      <c r="D196" s="108">
        <v>6</v>
      </c>
      <c r="E196" s="299">
        <v>214.44</v>
      </c>
      <c r="F196" s="299">
        <v>235.32799999999997</v>
      </c>
      <c r="G196" s="299">
        <v>4539884.6815149104</v>
      </c>
      <c r="H196" s="299">
        <v>19291.731887046637</v>
      </c>
      <c r="I196" s="299">
        <v>118.2</v>
      </c>
      <c r="J196" s="299">
        <v>66425900</v>
      </c>
      <c r="K196" s="299">
        <v>561978.84940778336</v>
      </c>
      <c r="L196" s="300">
        <v>0</v>
      </c>
      <c r="M196" s="300">
        <v>0</v>
      </c>
      <c r="N196" s="300">
        <v>0</v>
      </c>
      <c r="O196" s="300">
        <v>0</v>
      </c>
      <c r="P196" s="300">
        <v>0</v>
      </c>
      <c r="Q196" s="300">
        <v>0</v>
      </c>
      <c r="R196" s="300">
        <v>0</v>
      </c>
      <c r="S196" s="300">
        <v>0</v>
      </c>
      <c r="T196" s="300">
        <v>0</v>
      </c>
      <c r="U196" s="356">
        <v>0</v>
      </c>
      <c r="V196" s="304">
        <v>0</v>
      </c>
      <c r="W196" s="299">
        <v>0</v>
      </c>
      <c r="X196" s="299">
        <v>0</v>
      </c>
      <c r="Y196" s="299">
        <v>0</v>
      </c>
      <c r="Z196" s="299">
        <v>0</v>
      </c>
      <c r="AA196" s="356">
        <v>0</v>
      </c>
      <c r="AB196" s="303">
        <v>0</v>
      </c>
      <c r="AC196" s="303">
        <v>0</v>
      </c>
      <c r="AD196" s="304">
        <v>0</v>
      </c>
      <c r="AE196" s="300">
        <v>0</v>
      </c>
      <c r="AF196" s="303">
        <v>-31499</v>
      </c>
      <c r="AG196" s="304">
        <v>31499</v>
      </c>
      <c r="AH196" s="300">
        <v>0</v>
      </c>
      <c r="AI196" s="303">
        <v>0</v>
      </c>
      <c r="AJ196" s="304">
        <v>0</v>
      </c>
      <c r="AK196" s="300">
        <v>0</v>
      </c>
      <c r="AL196" s="303">
        <v>0</v>
      </c>
      <c r="AM196" s="304">
        <v>0</v>
      </c>
      <c r="AN196" s="300">
        <v>0</v>
      </c>
      <c r="AO196" s="303">
        <v>0</v>
      </c>
      <c r="AP196" s="304">
        <v>0</v>
      </c>
      <c r="AQ196" s="303">
        <v>0</v>
      </c>
      <c r="AR196" s="303">
        <v>0</v>
      </c>
      <c r="AS196" s="305">
        <v>0</v>
      </c>
    </row>
    <row r="197" spans="1:45" x14ac:dyDescent="0.35">
      <c r="A197" s="322">
        <v>601</v>
      </c>
      <c r="B197" s="323">
        <v>1</v>
      </c>
      <c r="C197" s="324" t="s">
        <v>779</v>
      </c>
      <c r="D197" s="108">
        <v>6</v>
      </c>
      <c r="E197" s="299">
        <v>568</v>
      </c>
      <c r="F197" s="299">
        <v>624.6</v>
      </c>
      <c r="G197" s="299">
        <v>5109013.7831024304</v>
      </c>
      <c r="H197" s="299">
        <v>8179.6570334653061</v>
      </c>
      <c r="I197" s="299">
        <v>532.20000000000005</v>
      </c>
      <c r="J197" s="299">
        <v>213266100</v>
      </c>
      <c r="K197" s="299">
        <v>400725.4791431792</v>
      </c>
      <c r="L197" s="300">
        <v>0</v>
      </c>
      <c r="M197" s="300">
        <v>0</v>
      </c>
      <c r="N197" s="300">
        <v>0</v>
      </c>
      <c r="O197" s="300">
        <v>0</v>
      </c>
      <c r="P197" s="300">
        <v>0</v>
      </c>
      <c r="Q197" s="300">
        <v>0</v>
      </c>
      <c r="R197" s="300">
        <v>0</v>
      </c>
      <c r="S197" s="300">
        <v>0</v>
      </c>
      <c r="T197" s="300">
        <v>0</v>
      </c>
      <c r="U197" s="356">
        <v>0</v>
      </c>
      <c r="V197" s="304">
        <v>0</v>
      </c>
      <c r="W197" s="299">
        <v>0</v>
      </c>
      <c r="X197" s="299">
        <v>0</v>
      </c>
      <c r="Y197" s="299">
        <v>0</v>
      </c>
      <c r="Z197" s="299">
        <v>0</v>
      </c>
      <c r="AA197" s="356">
        <v>0</v>
      </c>
      <c r="AB197" s="303">
        <v>0</v>
      </c>
      <c r="AC197" s="303">
        <v>0</v>
      </c>
      <c r="AD197" s="304">
        <v>0</v>
      </c>
      <c r="AE197" s="300">
        <v>0</v>
      </c>
      <c r="AF197" s="303">
        <v>-78860</v>
      </c>
      <c r="AG197" s="304">
        <v>78860</v>
      </c>
      <c r="AH197" s="300">
        <v>0</v>
      </c>
      <c r="AI197" s="303">
        <v>-2447</v>
      </c>
      <c r="AJ197" s="304">
        <v>2447</v>
      </c>
      <c r="AK197" s="300">
        <v>0</v>
      </c>
      <c r="AL197" s="303">
        <v>0</v>
      </c>
      <c r="AM197" s="304">
        <v>0</v>
      </c>
      <c r="AN197" s="300">
        <v>0</v>
      </c>
      <c r="AO197" s="303">
        <v>0</v>
      </c>
      <c r="AP197" s="304">
        <v>0</v>
      </c>
      <c r="AQ197" s="303">
        <v>0</v>
      </c>
      <c r="AR197" s="303">
        <v>0</v>
      </c>
      <c r="AS197" s="305">
        <v>0</v>
      </c>
    </row>
    <row r="198" spans="1:45" x14ac:dyDescent="0.35">
      <c r="A198" s="322">
        <v>621</v>
      </c>
      <c r="B198" s="323">
        <v>1</v>
      </c>
      <c r="C198" s="324" t="s">
        <v>780</v>
      </c>
      <c r="D198" s="108">
        <v>3</v>
      </c>
      <c r="E198" s="299">
        <v>11796.022727319312</v>
      </c>
      <c r="F198" s="299">
        <v>12883.543110885481</v>
      </c>
      <c r="G198" s="299">
        <v>131191036.534778</v>
      </c>
      <c r="H198" s="299">
        <v>10182.838323716471</v>
      </c>
      <c r="I198" s="299">
        <v>13676.472439785999</v>
      </c>
      <c r="J198" s="299">
        <v>11310247800</v>
      </c>
      <c r="K198" s="299">
        <v>826985.74868600955</v>
      </c>
      <c r="L198" s="300">
        <v>488821.62023566361</v>
      </c>
      <c r="M198" s="300">
        <v>0</v>
      </c>
      <c r="N198" s="300">
        <v>4947.3162199999206</v>
      </c>
      <c r="O198" s="300">
        <v>-7352.3340811990201</v>
      </c>
      <c r="P198" s="300">
        <v>2452.5142280029831</v>
      </c>
      <c r="Q198" s="300">
        <v>0</v>
      </c>
      <c r="R198" s="300">
        <v>14148.480470751772</v>
      </c>
      <c r="S198" s="300">
        <v>2900.036211260358</v>
      </c>
      <c r="T198" s="300">
        <v>932.79526144992076</v>
      </c>
      <c r="U198" s="356">
        <v>506850.42854592955</v>
      </c>
      <c r="V198" s="304">
        <v>130838.75</v>
      </c>
      <c r="W198" s="299">
        <v>2120.2783799999161</v>
      </c>
      <c r="X198" s="299">
        <v>1811.52</v>
      </c>
      <c r="Y198" s="299">
        <v>-2452.5142280030996</v>
      </c>
      <c r="Z198" s="299">
        <v>10101.926305841847</v>
      </c>
      <c r="AA198" s="356">
        <v>142419.96045783866</v>
      </c>
      <c r="AB198" s="303">
        <v>649270.38900376821</v>
      </c>
      <c r="AC198" s="303">
        <v>142419.96045783866</v>
      </c>
      <c r="AD198" s="304">
        <v>506850.42854592955</v>
      </c>
      <c r="AE198" s="300">
        <v>0</v>
      </c>
      <c r="AF198" s="303">
        <v>38315</v>
      </c>
      <c r="AG198" s="304">
        <v>-38315</v>
      </c>
      <c r="AH198" s="300">
        <v>0</v>
      </c>
      <c r="AI198" s="303">
        <v>0</v>
      </c>
      <c r="AJ198" s="304">
        <v>0</v>
      </c>
      <c r="AK198" s="300">
        <v>0</v>
      </c>
      <c r="AL198" s="303">
        <v>0</v>
      </c>
      <c r="AM198" s="304">
        <v>0</v>
      </c>
      <c r="AN198" s="300">
        <v>649270.38900376821</v>
      </c>
      <c r="AO198" s="303">
        <v>142419.96045783866</v>
      </c>
      <c r="AP198" s="304">
        <v>506850.42854592955</v>
      </c>
      <c r="AQ198" s="303">
        <v>55.041466434281546</v>
      </c>
      <c r="AR198" s="303">
        <v>12.07355765159704</v>
      </c>
      <c r="AS198" s="305">
        <v>42.967908782684511</v>
      </c>
    </row>
    <row r="199" spans="1:45" x14ac:dyDescent="0.35">
      <c r="A199" s="322">
        <v>622</v>
      </c>
      <c r="B199" s="323">
        <v>1</v>
      </c>
      <c r="C199" s="324" t="s">
        <v>1013</v>
      </c>
      <c r="D199" s="108">
        <v>2</v>
      </c>
      <c r="E199" s="299">
        <v>10592.103440323057</v>
      </c>
      <c r="F199" s="299">
        <v>11615.971962083178</v>
      </c>
      <c r="G199" s="299">
        <v>118401901.46273001</v>
      </c>
      <c r="H199" s="299">
        <v>10193.025762219222</v>
      </c>
      <c r="I199" s="299">
        <v>14106.47477699788</v>
      </c>
      <c r="J199" s="299">
        <v>9662398100</v>
      </c>
      <c r="K199" s="299">
        <v>684961.92370864877</v>
      </c>
      <c r="L199" s="300">
        <v>596485.66307689727</v>
      </c>
      <c r="M199" s="300">
        <v>0</v>
      </c>
      <c r="N199" s="300">
        <v>10182.854359999998</v>
      </c>
      <c r="O199" s="300">
        <v>0</v>
      </c>
      <c r="P199" s="300">
        <v>3157.5043860673904</v>
      </c>
      <c r="Q199" s="300">
        <v>0</v>
      </c>
      <c r="R199" s="300">
        <v>17751.026973290955</v>
      </c>
      <c r="S199" s="300">
        <v>3615.8241632447312</v>
      </c>
      <c r="T199" s="300">
        <v>1163.0281141368846</v>
      </c>
      <c r="U199" s="356">
        <v>632355.90107363719</v>
      </c>
      <c r="V199" s="304">
        <v>105811.25</v>
      </c>
      <c r="W199" s="299">
        <v>4364.0804399999324</v>
      </c>
      <c r="X199" s="299">
        <v>2258.64</v>
      </c>
      <c r="Y199" s="299">
        <v>-3157.5043860673904</v>
      </c>
      <c r="Z199" s="299">
        <v>12674.121910680638</v>
      </c>
      <c r="AA199" s="356">
        <v>121950.58796461318</v>
      </c>
      <c r="AB199" s="303">
        <v>754306.48903825041</v>
      </c>
      <c r="AC199" s="303">
        <v>121950.58796461318</v>
      </c>
      <c r="AD199" s="304">
        <v>632355.90107363719</v>
      </c>
      <c r="AE199" s="300">
        <v>0</v>
      </c>
      <c r="AF199" s="303">
        <v>-817220</v>
      </c>
      <c r="AG199" s="304">
        <v>817220</v>
      </c>
      <c r="AH199" s="300">
        <v>0</v>
      </c>
      <c r="AI199" s="303">
        <v>0</v>
      </c>
      <c r="AJ199" s="304">
        <v>0</v>
      </c>
      <c r="AK199" s="300">
        <v>0</v>
      </c>
      <c r="AL199" s="303">
        <v>0</v>
      </c>
      <c r="AM199" s="304">
        <v>0</v>
      </c>
      <c r="AN199" s="300">
        <v>754306.48903825041</v>
      </c>
      <c r="AO199" s="303">
        <v>121950.58796461318</v>
      </c>
      <c r="AP199" s="304">
        <v>632355.90107363719</v>
      </c>
      <c r="AQ199" s="303">
        <v>71.214041034256013</v>
      </c>
      <c r="AR199" s="303">
        <v>11.513349416543624</v>
      </c>
      <c r="AS199" s="305">
        <v>59.70069161771238</v>
      </c>
    </row>
    <row r="200" spans="1:45" x14ac:dyDescent="0.35">
      <c r="A200" s="322">
        <v>623</v>
      </c>
      <c r="B200" s="323">
        <v>1</v>
      </c>
      <c r="C200" s="324" t="s">
        <v>781</v>
      </c>
      <c r="D200" s="108">
        <v>2</v>
      </c>
      <c r="E200" s="299">
        <v>7571.9780494690185</v>
      </c>
      <c r="F200" s="299">
        <v>8264.0200929838647</v>
      </c>
      <c r="G200" s="299">
        <v>91015221.627743006</v>
      </c>
      <c r="H200" s="299">
        <v>11013.431792719712</v>
      </c>
      <c r="I200" s="299">
        <v>6825.4</v>
      </c>
      <c r="J200" s="299">
        <v>7289056200</v>
      </c>
      <c r="K200" s="299">
        <v>1067930.993055352</v>
      </c>
      <c r="L200" s="300">
        <v>265381.26699065475</v>
      </c>
      <c r="M200" s="300">
        <v>0</v>
      </c>
      <c r="N200" s="300">
        <v>4048.2591099999845</v>
      </c>
      <c r="O200" s="300">
        <v>0</v>
      </c>
      <c r="P200" s="300">
        <v>689.29022404682473</v>
      </c>
      <c r="Q200" s="300">
        <v>0</v>
      </c>
      <c r="R200" s="300">
        <v>7840.5480977106399</v>
      </c>
      <c r="S200" s="300">
        <v>1611.9636889696385</v>
      </c>
      <c r="T200" s="300">
        <v>518.48735021371783</v>
      </c>
      <c r="U200" s="356">
        <v>280089.81546159548</v>
      </c>
      <c r="V200" s="304">
        <v>51211.75</v>
      </c>
      <c r="W200" s="299">
        <v>1734.968189999985</v>
      </c>
      <c r="X200" s="299">
        <v>1006.92</v>
      </c>
      <c r="Y200" s="299">
        <v>-689.29022404644638</v>
      </c>
      <c r="Z200" s="299">
        <v>5598.1021597481431</v>
      </c>
      <c r="AA200" s="356">
        <v>58862.450125701682</v>
      </c>
      <c r="AB200" s="303">
        <v>338952.26558729715</v>
      </c>
      <c r="AC200" s="303">
        <v>58862.450125701682</v>
      </c>
      <c r="AD200" s="304">
        <v>280089.81546159548</v>
      </c>
      <c r="AE200" s="300">
        <v>0</v>
      </c>
      <c r="AF200" s="303">
        <v>0</v>
      </c>
      <c r="AG200" s="304">
        <v>0</v>
      </c>
      <c r="AH200" s="300">
        <v>0</v>
      </c>
      <c r="AI200" s="303">
        <v>0</v>
      </c>
      <c r="AJ200" s="304">
        <v>0</v>
      </c>
      <c r="AK200" s="300">
        <v>0</v>
      </c>
      <c r="AL200" s="303">
        <v>0</v>
      </c>
      <c r="AM200" s="304">
        <v>0</v>
      </c>
      <c r="AN200" s="300">
        <v>338952.26558729715</v>
      </c>
      <c r="AO200" s="303">
        <v>58862.450125701682</v>
      </c>
      <c r="AP200" s="304">
        <v>280089.81546159548</v>
      </c>
      <c r="AQ200" s="303">
        <v>44.76403171969919</v>
      </c>
      <c r="AR200" s="303">
        <v>7.7737217066852677</v>
      </c>
      <c r="AS200" s="305">
        <v>36.990310013013925</v>
      </c>
    </row>
    <row r="201" spans="1:45" x14ac:dyDescent="0.35">
      <c r="A201" s="322">
        <v>624</v>
      </c>
      <c r="B201" s="323">
        <v>1</v>
      </c>
      <c r="C201" s="324" t="s">
        <v>782</v>
      </c>
      <c r="D201" s="108">
        <v>3</v>
      </c>
      <c r="E201" s="299">
        <v>8503</v>
      </c>
      <c r="F201" s="299">
        <v>9294.2000000000007</v>
      </c>
      <c r="G201" s="299">
        <v>107787842.717545</v>
      </c>
      <c r="H201" s="299">
        <v>11597.32335408588</v>
      </c>
      <c r="I201" s="299">
        <v>9978.4</v>
      </c>
      <c r="J201" s="299">
        <v>9083738308</v>
      </c>
      <c r="K201" s="299">
        <v>910340.16555760452</v>
      </c>
      <c r="L201" s="300">
        <v>229817.97232112958</v>
      </c>
      <c r="M201" s="300">
        <v>0</v>
      </c>
      <c r="N201" s="300">
        <v>1747.9021700000158</v>
      </c>
      <c r="O201" s="300">
        <v>0</v>
      </c>
      <c r="P201" s="300">
        <v>302.45594580068428</v>
      </c>
      <c r="Q201" s="300">
        <v>0</v>
      </c>
      <c r="R201" s="300">
        <v>0</v>
      </c>
      <c r="S201" s="300">
        <v>1394.11518184396</v>
      </c>
      <c r="T201" s="300">
        <v>448.41648200464198</v>
      </c>
      <c r="U201" s="356">
        <v>233710.86210077888</v>
      </c>
      <c r="V201" s="304">
        <v>52175</v>
      </c>
      <c r="W201" s="299">
        <v>749.10093000001507</v>
      </c>
      <c r="X201" s="299">
        <v>870.84</v>
      </c>
      <c r="Y201" s="299">
        <v>-302.45594579912722</v>
      </c>
      <c r="Z201" s="299">
        <v>0</v>
      </c>
      <c r="AA201" s="356">
        <v>53492.484984200884</v>
      </c>
      <c r="AB201" s="303">
        <v>287203.34708497976</v>
      </c>
      <c r="AC201" s="303">
        <v>53492.484984200884</v>
      </c>
      <c r="AD201" s="304">
        <v>233710.86210077888</v>
      </c>
      <c r="AE201" s="300">
        <v>0</v>
      </c>
      <c r="AF201" s="303">
        <v>0</v>
      </c>
      <c r="AG201" s="304">
        <v>0</v>
      </c>
      <c r="AH201" s="300">
        <v>0</v>
      </c>
      <c r="AI201" s="303">
        <v>0</v>
      </c>
      <c r="AJ201" s="304">
        <v>0</v>
      </c>
      <c r="AK201" s="300">
        <v>0</v>
      </c>
      <c r="AL201" s="303">
        <v>0</v>
      </c>
      <c r="AM201" s="304">
        <v>0</v>
      </c>
      <c r="AN201" s="300">
        <v>287203.34708497976</v>
      </c>
      <c r="AO201" s="303">
        <v>53492.484984200884</v>
      </c>
      <c r="AP201" s="304">
        <v>233710.86210077888</v>
      </c>
      <c r="AQ201" s="303">
        <v>33.77670787780545</v>
      </c>
      <c r="AR201" s="303">
        <v>6.2910131699636462</v>
      </c>
      <c r="AS201" s="305">
        <v>27.485694707841805</v>
      </c>
    </row>
    <row r="202" spans="1:45" x14ac:dyDescent="0.35">
      <c r="A202" s="322">
        <v>625</v>
      </c>
      <c r="B202" s="323">
        <v>1</v>
      </c>
      <c r="C202" s="324" t="s">
        <v>783</v>
      </c>
      <c r="D202" s="108">
        <v>1</v>
      </c>
      <c r="E202" s="299">
        <v>34505.800000000003</v>
      </c>
      <c r="F202" s="299">
        <v>37527</v>
      </c>
      <c r="G202" s="299">
        <v>385564343.40212703</v>
      </c>
      <c r="H202" s="299">
        <v>10274.318314870014</v>
      </c>
      <c r="I202" s="299">
        <v>51957.026262959698</v>
      </c>
      <c r="J202" s="299">
        <v>29361743500</v>
      </c>
      <c r="K202" s="299">
        <v>565115.93545399013</v>
      </c>
      <c r="L202" s="300">
        <v>1426395.8516319683</v>
      </c>
      <c r="M202" s="300">
        <v>0</v>
      </c>
      <c r="N202" s="300">
        <v>28520.763529999182</v>
      </c>
      <c r="O202" s="300">
        <v>266288.46728265285</v>
      </c>
      <c r="P202" s="300">
        <v>0</v>
      </c>
      <c r="Q202" s="300">
        <v>0</v>
      </c>
      <c r="R202" s="300">
        <v>0</v>
      </c>
      <c r="S202" s="300">
        <v>8491.4812274861124</v>
      </c>
      <c r="T202" s="300">
        <v>2731.2808788162033</v>
      </c>
      <c r="U202" s="356">
        <v>1732427.8445509227</v>
      </c>
      <c r="V202" s="304">
        <v>272053</v>
      </c>
      <c r="W202" s="299">
        <v>12223.184369999915</v>
      </c>
      <c r="X202" s="299">
        <v>5304.2400000000016</v>
      </c>
      <c r="Y202" s="299">
        <v>0</v>
      </c>
      <c r="Z202" s="299">
        <v>0</v>
      </c>
      <c r="AA202" s="356">
        <v>289580.42436999991</v>
      </c>
      <c r="AB202" s="303">
        <v>2022008.2689209227</v>
      </c>
      <c r="AC202" s="303">
        <v>289580.42436999991</v>
      </c>
      <c r="AD202" s="304">
        <v>1732427.8445509227</v>
      </c>
      <c r="AE202" s="300">
        <v>0</v>
      </c>
      <c r="AF202" s="303">
        <v>-4962189</v>
      </c>
      <c r="AG202" s="304">
        <v>4962189</v>
      </c>
      <c r="AH202" s="300">
        <v>0</v>
      </c>
      <c r="AI202" s="303">
        <v>-509220</v>
      </c>
      <c r="AJ202" s="304">
        <v>509220</v>
      </c>
      <c r="AK202" s="300">
        <v>0</v>
      </c>
      <c r="AL202" s="303">
        <v>0</v>
      </c>
      <c r="AM202" s="304">
        <v>0</v>
      </c>
      <c r="AN202" s="300">
        <v>2022008.2689209227</v>
      </c>
      <c r="AO202" s="303">
        <v>289580.42436999991</v>
      </c>
      <c r="AP202" s="304">
        <v>1732427.8445509227</v>
      </c>
      <c r="AQ202" s="303">
        <v>58.599083890850885</v>
      </c>
      <c r="AR202" s="303">
        <v>8.3922246222374177</v>
      </c>
      <c r="AS202" s="305">
        <v>50.206859268613471</v>
      </c>
    </row>
    <row r="203" spans="1:45" x14ac:dyDescent="0.35">
      <c r="A203" s="322">
        <v>630</v>
      </c>
      <c r="B203" s="323">
        <v>1</v>
      </c>
      <c r="C203" s="324" t="s">
        <v>784</v>
      </c>
      <c r="D203" s="108">
        <v>6</v>
      </c>
      <c r="E203" s="299">
        <v>385</v>
      </c>
      <c r="F203" s="299">
        <v>418.2</v>
      </c>
      <c r="G203" s="299">
        <v>2416003.76297137</v>
      </c>
      <c r="H203" s="299">
        <v>5777.1491223610001</v>
      </c>
      <c r="I203" s="299">
        <v>409.8</v>
      </c>
      <c r="J203" s="299">
        <v>100261300</v>
      </c>
      <c r="K203" s="299">
        <v>244659.10200097607</v>
      </c>
      <c r="L203" s="300">
        <v>0</v>
      </c>
      <c r="M203" s="300">
        <v>0</v>
      </c>
      <c r="N203" s="300">
        <v>0</v>
      </c>
      <c r="O203" s="300">
        <v>0</v>
      </c>
      <c r="P203" s="300">
        <v>0</v>
      </c>
      <c r="Q203" s="300">
        <v>0</v>
      </c>
      <c r="R203" s="300">
        <v>0</v>
      </c>
      <c r="S203" s="300">
        <v>0</v>
      </c>
      <c r="T203" s="300">
        <v>0</v>
      </c>
      <c r="U203" s="356">
        <v>0</v>
      </c>
      <c r="V203" s="304">
        <v>0</v>
      </c>
      <c r="W203" s="299">
        <v>0</v>
      </c>
      <c r="X203" s="299">
        <v>0</v>
      </c>
      <c r="Y203" s="299">
        <v>0</v>
      </c>
      <c r="Z203" s="299">
        <v>0</v>
      </c>
      <c r="AA203" s="356">
        <v>0</v>
      </c>
      <c r="AB203" s="303">
        <v>0</v>
      </c>
      <c r="AC203" s="303">
        <v>0</v>
      </c>
      <c r="AD203" s="304">
        <v>0</v>
      </c>
      <c r="AE203" s="300">
        <v>0</v>
      </c>
      <c r="AF203" s="303">
        <v>-32237</v>
      </c>
      <c r="AG203" s="304">
        <v>32237</v>
      </c>
      <c r="AH203" s="300">
        <v>0</v>
      </c>
      <c r="AI203" s="303">
        <v>-217629</v>
      </c>
      <c r="AJ203" s="304">
        <v>217629</v>
      </c>
      <c r="AK203" s="300">
        <v>0</v>
      </c>
      <c r="AL203" s="303">
        <v>-83470.418003618252</v>
      </c>
      <c r="AM203" s="304">
        <v>83470.418003618252</v>
      </c>
      <c r="AN203" s="300">
        <v>0</v>
      </c>
      <c r="AO203" s="303">
        <v>0</v>
      </c>
      <c r="AP203" s="304">
        <v>0</v>
      </c>
      <c r="AQ203" s="303">
        <v>0</v>
      </c>
      <c r="AR203" s="303">
        <v>0</v>
      </c>
      <c r="AS203" s="305">
        <v>0</v>
      </c>
    </row>
    <row r="204" spans="1:45" x14ac:dyDescent="0.35">
      <c r="A204" s="322">
        <v>635</v>
      </c>
      <c r="B204" s="323">
        <v>1</v>
      </c>
      <c r="C204" s="324" t="s">
        <v>785</v>
      </c>
      <c r="D204" s="108">
        <v>6</v>
      </c>
      <c r="E204" s="299">
        <v>71.142857142857139</v>
      </c>
      <c r="F204" s="299">
        <v>78.171428571428564</v>
      </c>
      <c r="G204" s="299">
        <v>3339554.92875998</v>
      </c>
      <c r="H204" s="299">
        <v>42720.914658844777</v>
      </c>
      <c r="I204" s="299">
        <v>121.74285714285713</v>
      </c>
      <c r="J204" s="299">
        <v>45576500</v>
      </c>
      <c r="K204" s="299">
        <v>374366.93264491908</v>
      </c>
      <c r="L204" s="300">
        <v>0</v>
      </c>
      <c r="M204" s="300">
        <v>0</v>
      </c>
      <c r="N204" s="300">
        <v>0</v>
      </c>
      <c r="O204" s="300">
        <v>0</v>
      </c>
      <c r="P204" s="300">
        <v>0</v>
      </c>
      <c r="Q204" s="300">
        <v>0</v>
      </c>
      <c r="R204" s="300">
        <v>0</v>
      </c>
      <c r="S204" s="300">
        <v>0</v>
      </c>
      <c r="T204" s="300">
        <v>0</v>
      </c>
      <c r="U204" s="356">
        <v>0</v>
      </c>
      <c r="V204" s="304">
        <v>0</v>
      </c>
      <c r="W204" s="299">
        <v>0</v>
      </c>
      <c r="X204" s="299">
        <v>0</v>
      </c>
      <c r="Y204" s="299">
        <v>0</v>
      </c>
      <c r="Z204" s="299">
        <v>0</v>
      </c>
      <c r="AA204" s="356">
        <v>0</v>
      </c>
      <c r="AB204" s="303">
        <v>0</v>
      </c>
      <c r="AC204" s="303">
        <v>0</v>
      </c>
      <c r="AD204" s="304">
        <v>0</v>
      </c>
      <c r="AE204" s="300">
        <v>0</v>
      </c>
      <c r="AF204" s="303">
        <v>-9220</v>
      </c>
      <c r="AG204" s="304">
        <v>9220</v>
      </c>
      <c r="AH204" s="300">
        <v>0</v>
      </c>
      <c r="AI204" s="303">
        <v>-711.89000000001397</v>
      </c>
      <c r="AJ204" s="304">
        <v>711.89000000001397</v>
      </c>
      <c r="AK204" s="300">
        <v>0</v>
      </c>
      <c r="AL204" s="303">
        <v>0</v>
      </c>
      <c r="AM204" s="304">
        <v>0</v>
      </c>
      <c r="AN204" s="300">
        <v>0</v>
      </c>
      <c r="AO204" s="303">
        <v>0</v>
      </c>
      <c r="AP204" s="304">
        <v>0</v>
      </c>
      <c r="AQ204" s="303">
        <v>0</v>
      </c>
      <c r="AR204" s="303">
        <v>0</v>
      </c>
      <c r="AS204" s="305">
        <v>0</v>
      </c>
    </row>
    <row r="205" spans="1:45" x14ac:dyDescent="0.35">
      <c r="A205" s="322">
        <v>640</v>
      </c>
      <c r="B205" s="323">
        <v>1</v>
      </c>
      <c r="C205" s="324" t="s">
        <v>786</v>
      </c>
      <c r="D205" s="108">
        <v>6</v>
      </c>
      <c r="E205" s="299">
        <v>413.48601398601392</v>
      </c>
      <c r="F205" s="299">
        <v>463.38321678321682</v>
      </c>
      <c r="G205" s="299">
        <v>8899964.8855211902</v>
      </c>
      <c r="H205" s="299">
        <v>19206.48949546404</v>
      </c>
      <c r="I205" s="299">
        <v>401.37392686804452</v>
      </c>
      <c r="J205" s="299">
        <v>147844100</v>
      </c>
      <c r="K205" s="299">
        <v>368345.0520905538</v>
      </c>
      <c r="L205" s="300">
        <v>0</v>
      </c>
      <c r="M205" s="300">
        <v>0</v>
      </c>
      <c r="N205" s="300">
        <v>0</v>
      </c>
      <c r="O205" s="300">
        <v>0</v>
      </c>
      <c r="P205" s="300">
        <v>0</v>
      </c>
      <c r="Q205" s="300">
        <v>0</v>
      </c>
      <c r="R205" s="300">
        <v>0</v>
      </c>
      <c r="S205" s="300">
        <v>0</v>
      </c>
      <c r="T205" s="300">
        <v>0</v>
      </c>
      <c r="U205" s="356">
        <v>0</v>
      </c>
      <c r="V205" s="304">
        <v>0</v>
      </c>
      <c r="W205" s="299">
        <v>0</v>
      </c>
      <c r="X205" s="299">
        <v>0</v>
      </c>
      <c r="Y205" s="299">
        <v>0</v>
      </c>
      <c r="Z205" s="299">
        <v>0</v>
      </c>
      <c r="AA205" s="356">
        <v>0</v>
      </c>
      <c r="AB205" s="303">
        <v>0</v>
      </c>
      <c r="AC205" s="303">
        <v>0</v>
      </c>
      <c r="AD205" s="304">
        <v>0</v>
      </c>
      <c r="AE205" s="300">
        <v>0</v>
      </c>
      <c r="AF205" s="303">
        <v>-53777</v>
      </c>
      <c r="AG205" s="304">
        <v>53777</v>
      </c>
      <c r="AH205" s="300">
        <v>0</v>
      </c>
      <c r="AI205" s="303">
        <v>-1259</v>
      </c>
      <c r="AJ205" s="304">
        <v>1259</v>
      </c>
      <c r="AK205" s="300">
        <v>0</v>
      </c>
      <c r="AL205" s="303">
        <v>0</v>
      </c>
      <c r="AM205" s="304">
        <v>0</v>
      </c>
      <c r="AN205" s="300">
        <v>0</v>
      </c>
      <c r="AO205" s="303">
        <v>0</v>
      </c>
      <c r="AP205" s="304">
        <v>0</v>
      </c>
      <c r="AQ205" s="303">
        <v>0</v>
      </c>
      <c r="AR205" s="303">
        <v>0</v>
      </c>
      <c r="AS205" s="305">
        <v>0</v>
      </c>
    </row>
    <row r="206" spans="1:45" x14ac:dyDescent="0.35">
      <c r="A206" s="322">
        <v>656</v>
      </c>
      <c r="B206" s="323">
        <v>1</v>
      </c>
      <c r="C206" s="324" t="s">
        <v>787</v>
      </c>
      <c r="D206" s="108">
        <v>4</v>
      </c>
      <c r="E206" s="299">
        <v>3200.2082958523779</v>
      </c>
      <c r="F206" s="299">
        <v>3521.8747490567666</v>
      </c>
      <c r="G206" s="299">
        <v>36252941.479781203</v>
      </c>
      <c r="H206" s="299">
        <v>10293.648713512745</v>
      </c>
      <c r="I206" s="299">
        <v>4772.7868421052635</v>
      </c>
      <c r="J206" s="299">
        <v>2513689400</v>
      </c>
      <c r="K206" s="299">
        <v>526671.20555738418</v>
      </c>
      <c r="L206" s="300">
        <v>345828.85600594792</v>
      </c>
      <c r="M206" s="300">
        <v>0</v>
      </c>
      <c r="N206" s="300">
        <v>5017.0359399999725</v>
      </c>
      <c r="O206" s="300">
        <v>0</v>
      </c>
      <c r="P206" s="300">
        <v>3205.6725963820354</v>
      </c>
      <c r="Q206" s="300">
        <v>0</v>
      </c>
      <c r="R206" s="300">
        <v>0</v>
      </c>
      <c r="S206" s="300">
        <v>2048.8133408248354</v>
      </c>
      <c r="T206" s="300">
        <v>658.99983196630922</v>
      </c>
      <c r="U206" s="356">
        <v>356759.37771512108</v>
      </c>
      <c r="V206" s="304">
        <v>53971.75</v>
      </c>
      <c r="W206" s="299">
        <v>2150.1582600000256</v>
      </c>
      <c r="X206" s="299">
        <v>1279.8</v>
      </c>
      <c r="Y206" s="299">
        <v>10303.327403618023</v>
      </c>
      <c r="Z206" s="299">
        <v>0</v>
      </c>
      <c r="AA206" s="356">
        <v>67705.035663618051</v>
      </c>
      <c r="AB206" s="303">
        <v>424464.41337873915</v>
      </c>
      <c r="AC206" s="303">
        <v>67705.035663618051</v>
      </c>
      <c r="AD206" s="304">
        <v>356759.37771512108</v>
      </c>
      <c r="AE206" s="300">
        <v>0</v>
      </c>
      <c r="AF206" s="303">
        <v>-535603</v>
      </c>
      <c r="AG206" s="304">
        <v>535603</v>
      </c>
      <c r="AH206" s="300">
        <v>0</v>
      </c>
      <c r="AI206" s="303">
        <v>-121821</v>
      </c>
      <c r="AJ206" s="304">
        <v>121821</v>
      </c>
      <c r="AK206" s="300">
        <v>0</v>
      </c>
      <c r="AL206" s="303">
        <v>0</v>
      </c>
      <c r="AM206" s="304">
        <v>0</v>
      </c>
      <c r="AN206" s="300">
        <v>424464.41337873915</v>
      </c>
      <c r="AO206" s="303">
        <v>67705.035663618051</v>
      </c>
      <c r="AP206" s="304">
        <v>356759.37771512108</v>
      </c>
      <c r="AQ206" s="303">
        <v>132.63649554588844</v>
      </c>
      <c r="AR206" s="303">
        <v>21.156446519861536</v>
      </c>
      <c r="AS206" s="305">
        <v>111.4800490260269</v>
      </c>
    </row>
    <row r="207" spans="1:45" x14ac:dyDescent="0.35">
      <c r="A207" s="322">
        <v>659</v>
      </c>
      <c r="B207" s="323">
        <v>1</v>
      </c>
      <c r="C207" s="324" t="s">
        <v>788</v>
      </c>
      <c r="D207" s="108">
        <v>3</v>
      </c>
      <c r="E207" s="299">
        <v>3906.5272959684667</v>
      </c>
      <c r="F207" s="299">
        <v>4308.1627630594521</v>
      </c>
      <c r="G207" s="299">
        <v>36092212.3467917</v>
      </c>
      <c r="H207" s="299">
        <v>8377.6343494415069</v>
      </c>
      <c r="I207" s="299">
        <v>4495.2733776554542</v>
      </c>
      <c r="J207" s="299">
        <v>2721029300</v>
      </c>
      <c r="K207" s="299">
        <v>605308.9704233238</v>
      </c>
      <c r="L207" s="300">
        <v>0</v>
      </c>
      <c r="M207" s="300">
        <v>0</v>
      </c>
      <c r="N207" s="300">
        <v>0</v>
      </c>
      <c r="O207" s="300">
        <v>0</v>
      </c>
      <c r="P207" s="300">
        <v>0</v>
      </c>
      <c r="Q207" s="300">
        <v>0</v>
      </c>
      <c r="R207" s="300">
        <v>0</v>
      </c>
      <c r="S207" s="300">
        <v>0</v>
      </c>
      <c r="T207" s="300">
        <v>0</v>
      </c>
      <c r="U207" s="356">
        <v>0</v>
      </c>
      <c r="V207" s="304">
        <v>0</v>
      </c>
      <c r="W207" s="299">
        <v>0</v>
      </c>
      <c r="X207" s="299">
        <v>0</v>
      </c>
      <c r="Y207" s="299">
        <v>0</v>
      </c>
      <c r="Z207" s="299">
        <v>0</v>
      </c>
      <c r="AA207" s="356">
        <v>0</v>
      </c>
      <c r="AB207" s="303">
        <v>0</v>
      </c>
      <c r="AC207" s="303">
        <v>0</v>
      </c>
      <c r="AD207" s="304">
        <v>0</v>
      </c>
      <c r="AE207" s="300">
        <v>0</v>
      </c>
      <c r="AF207" s="303">
        <v>-480265</v>
      </c>
      <c r="AG207" s="304">
        <v>480265</v>
      </c>
      <c r="AH207" s="300">
        <v>0</v>
      </c>
      <c r="AI207" s="303">
        <v>0</v>
      </c>
      <c r="AJ207" s="304">
        <v>0</v>
      </c>
      <c r="AK207" s="300">
        <v>0</v>
      </c>
      <c r="AL207" s="303">
        <v>0</v>
      </c>
      <c r="AM207" s="304">
        <v>0</v>
      </c>
      <c r="AN207" s="300">
        <v>0</v>
      </c>
      <c r="AO207" s="303">
        <v>0</v>
      </c>
      <c r="AP207" s="304">
        <v>0</v>
      </c>
      <c r="AQ207" s="303">
        <v>0</v>
      </c>
      <c r="AR207" s="303">
        <v>0</v>
      </c>
      <c r="AS207" s="305">
        <v>0</v>
      </c>
    </row>
    <row r="208" spans="1:45" x14ac:dyDescent="0.35">
      <c r="A208" s="322">
        <v>671</v>
      </c>
      <c r="B208" s="323">
        <v>1</v>
      </c>
      <c r="C208" s="324" t="s">
        <v>789</v>
      </c>
      <c r="D208" s="108">
        <v>6</v>
      </c>
      <c r="E208" s="299">
        <v>351.69230769230768</v>
      </c>
      <c r="F208" s="299">
        <v>386.63076923076926</v>
      </c>
      <c r="G208" s="299">
        <v>6362421.6964542801</v>
      </c>
      <c r="H208" s="299">
        <v>16456.066621683505</v>
      </c>
      <c r="I208" s="299">
        <v>382.07844455957689</v>
      </c>
      <c r="J208" s="299">
        <v>129445200</v>
      </c>
      <c r="K208" s="299">
        <v>338792.20836237416</v>
      </c>
      <c r="L208" s="300">
        <v>0</v>
      </c>
      <c r="M208" s="300">
        <v>0</v>
      </c>
      <c r="N208" s="300">
        <v>0</v>
      </c>
      <c r="O208" s="300">
        <v>0</v>
      </c>
      <c r="P208" s="300">
        <v>0</v>
      </c>
      <c r="Q208" s="300">
        <v>0</v>
      </c>
      <c r="R208" s="300">
        <v>0</v>
      </c>
      <c r="S208" s="300">
        <v>0</v>
      </c>
      <c r="T208" s="300">
        <v>0</v>
      </c>
      <c r="U208" s="356">
        <v>0</v>
      </c>
      <c r="V208" s="304">
        <v>0</v>
      </c>
      <c r="W208" s="299">
        <v>0</v>
      </c>
      <c r="X208" s="299">
        <v>0</v>
      </c>
      <c r="Y208" s="299">
        <v>0</v>
      </c>
      <c r="Z208" s="299">
        <v>0</v>
      </c>
      <c r="AA208" s="356">
        <v>0</v>
      </c>
      <c r="AB208" s="303">
        <v>0</v>
      </c>
      <c r="AC208" s="303">
        <v>0</v>
      </c>
      <c r="AD208" s="304">
        <v>0</v>
      </c>
      <c r="AE208" s="300">
        <v>0</v>
      </c>
      <c r="AF208" s="303">
        <v>-41271</v>
      </c>
      <c r="AG208" s="304">
        <v>41271</v>
      </c>
      <c r="AH208" s="300">
        <v>0</v>
      </c>
      <c r="AI208" s="303">
        <v>-70660</v>
      </c>
      <c r="AJ208" s="304">
        <v>70660</v>
      </c>
      <c r="AK208" s="300">
        <v>0</v>
      </c>
      <c r="AL208" s="303">
        <v>0</v>
      </c>
      <c r="AM208" s="304">
        <v>0</v>
      </c>
      <c r="AN208" s="300">
        <v>0</v>
      </c>
      <c r="AO208" s="303">
        <v>0</v>
      </c>
      <c r="AP208" s="304">
        <v>0</v>
      </c>
      <c r="AQ208" s="303">
        <v>0</v>
      </c>
      <c r="AR208" s="303">
        <v>0</v>
      </c>
      <c r="AS208" s="305">
        <v>0</v>
      </c>
    </row>
    <row r="209" spans="1:45" x14ac:dyDescent="0.35">
      <c r="A209" s="322">
        <v>676</v>
      </c>
      <c r="B209" s="323">
        <v>1</v>
      </c>
      <c r="C209" s="324" t="s">
        <v>790</v>
      </c>
      <c r="D209" s="108">
        <v>6</v>
      </c>
      <c r="E209" s="299">
        <v>189</v>
      </c>
      <c r="F209" s="299">
        <v>209.2</v>
      </c>
      <c r="G209" s="299">
        <v>1190808.5599235799</v>
      </c>
      <c r="H209" s="299">
        <v>5692.201529271415</v>
      </c>
      <c r="I209" s="299">
        <v>150.4</v>
      </c>
      <c r="J209" s="299">
        <v>46921300</v>
      </c>
      <c r="K209" s="299">
        <v>311976.72872340423</v>
      </c>
      <c r="L209" s="300">
        <v>0</v>
      </c>
      <c r="M209" s="300">
        <v>0</v>
      </c>
      <c r="N209" s="300">
        <v>0</v>
      </c>
      <c r="O209" s="300">
        <v>0</v>
      </c>
      <c r="P209" s="300">
        <v>0</v>
      </c>
      <c r="Q209" s="300">
        <v>0</v>
      </c>
      <c r="R209" s="300">
        <v>0</v>
      </c>
      <c r="S209" s="300">
        <v>0</v>
      </c>
      <c r="T209" s="300">
        <v>0</v>
      </c>
      <c r="U209" s="356">
        <v>0</v>
      </c>
      <c r="V209" s="304">
        <v>0</v>
      </c>
      <c r="W209" s="299">
        <v>0</v>
      </c>
      <c r="X209" s="299">
        <v>0</v>
      </c>
      <c r="Y209" s="299">
        <v>0</v>
      </c>
      <c r="Z209" s="299">
        <v>0</v>
      </c>
      <c r="AA209" s="356">
        <v>0</v>
      </c>
      <c r="AB209" s="303">
        <v>0</v>
      </c>
      <c r="AC209" s="303">
        <v>0</v>
      </c>
      <c r="AD209" s="304">
        <v>0</v>
      </c>
      <c r="AE209" s="300">
        <v>0</v>
      </c>
      <c r="AF209" s="303">
        <v>-20564</v>
      </c>
      <c r="AG209" s="304">
        <v>20564</v>
      </c>
      <c r="AH209" s="300">
        <v>0</v>
      </c>
      <c r="AI209" s="303">
        <v>0</v>
      </c>
      <c r="AJ209" s="304">
        <v>0</v>
      </c>
      <c r="AK209" s="300">
        <v>0</v>
      </c>
      <c r="AL209" s="303">
        <v>0</v>
      </c>
      <c r="AM209" s="304">
        <v>0</v>
      </c>
      <c r="AN209" s="300">
        <v>0</v>
      </c>
      <c r="AO209" s="303">
        <v>0</v>
      </c>
      <c r="AP209" s="304">
        <v>0</v>
      </c>
      <c r="AQ209" s="303">
        <v>0</v>
      </c>
      <c r="AR209" s="303">
        <v>0</v>
      </c>
      <c r="AS209" s="305">
        <v>0</v>
      </c>
    </row>
    <row r="210" spans="1:45" x14ac:dyDescent="0.35">
      <c r="A210" s="322">
        <v>682</v>
      </c>
      <c r="B210" s="323">
        <v>1</v>
      </c>
      <c r="C210" s="324" t="s">
        <v>791</v>
      </c>
      <c r="D210" s="108">
        <v>5</v>
      </c>
      <c r="E210" s="299">
        <v>1145</v>
      </c>
      <c r="F210" s="299">
        <v>1247.2</v>
      </c>
      <c r="G210" s="299">
        <v>7041281.0967564397</v>
      </c>
      <c r="H210" s="299">
        <v>5645.671180850256</v>
      </c>
      <c r="I210" s="299">
        <v>1247.2</v>
      </c>
      <c r="J210" s="299">
        <v>417021700</v>
      </c>
      <c r="K210" s="299">
        <v>334366.3406029506</v>
      </c>
      <c r="L210" s="300">
        <v>0</v>
      </c>
      <c r="M210" s="300">
        <v>0</v>
      </c>
      <c r="N210" s="300">
        <v>0</v>
      </c>
      <c r="O210" s="300">
        <v>0</v>
      </c>
      <c r="P210" s="300">
        <v>0</v>
      </c>
      <c r="Q210" s="300">
        <v>0</v>
      </c>
      <c r="R210" s="300">
        <v>0</v>
      </c>
      <c r="S210" s="300">
        <v>0</v>
      </c>
      <c r="T210" s="300">
        <v>0</v>
      </c>
      <c r="U210" s="356">
        <v>0</v>
      </c>
      <c r="V210" s="304">
        <v>0</v>
      </c>
      <c r="W210" s="299">
        <v>0</v>
      </c>
      <c r="X210" s="299">
        <v>0</v>
      </c>
      <c r="Y210" s="299">
        <v>0</v>
      </c>
      <c r="Z210" s="299">
        <v>0</v>
      </c>
      <c r="AA210" s="356">
        <v>0</v>
      </c>
      <c r="AB210" s="303">
        <v>0</v>
      </c>
      <c r="AC210" s="303">
        <v>0</v>
      </c>
      <c r="AD210" s="304">
        <v>0</v>
      </c>
      <c r="AE210" s="300">
        <v>0</v>
      </c>
      <c r="AF210" s="303">
        <v>-131392</v>
      </c>
      <c r="AG210" s="304">
        <v>131392</v>
      </c>
      <c r="AH210" s="300">
        <v>0</v>
      </c>
      <c r="AI210" s="303">
        <v>-2121</v>
      </c>
      <c r="AJ210" s="304">
        <v>2121</v>
      </c>
      <c r="AK210" s="300">
        <v>0</v>
      </c>
      <c r="AL210" s="303">
        <v>-322672.25770021789</v>
      </c>
      <c r="AM210" s="304">
        <v>322672.25770021789</v>
      </c>
      <c r="AN210" s="300">
        <v>0</v>
      </c>
      <c r="AO210" s="303">
        <v>0</v>
      </c>
      <c r="AP210" s="304">
        <v>0</v>
      </c>
      <c r="AQ210" s="303">
        <v>0</v>
      </c>
      <c r="AR210" s="303">
        <v>0</v>
      </c>
      <c r="AS210" s="305">
        <v>0</v>
      </c>
    </row>
    <row r="211" spans="1:45" x14ac:dyDescent="0.35">
      <c r="A211" s="322">
        <v>690</v>
      </c>
      <c r="B211" s="323">
        <v>1</v>
      </c>
      <c r="C211" s="324" t="s">
        <v>792</v>
      </c>
      <c r="D211" s="108">
        <v>5</v>
      </c>
      <c r="E211" s="299">
        <v>1014.2996057144605</v>
      </c>
      <c r="F211" s="299">
        <v>1107.7560157511127</v>
      </c>
      <c r="G211" s="299">
        <v>6895830.8234155402</v>
      </c>
      <c r="H211" s="299">
        <v>6225.0447981000852</v>
      </c>
      <c r="I211" s="299">
        <v>1120.8000000000002</v>
      </c>
      <c r="J211" s="299">
        <v>468109100</v>
      </c>
      <c r="K211" s="299">
        <v>417656.22769450385</v>
      </c>
      <c r="L211" s="300">
        <v>0</v>
      </c>
      <c r="M211" s="300">
        <v>0</v>
      </c>
      <c r="N211" s="300">
        <v>0</v>
      </c>
      <c r="O211" s="300">
        <v>0</v>
      </c>
      <c r="P211" s="300">
        <v>0</v>
      </c>
      <c r="Q211" s="300">
        <v>0</v>
      </c>
      <c r="R211" s="300">
        <v>0</v>
      </c>
      <c r="S211" s="300">
        <v>0</v>
      </c>
      <c r="T211" s="300">
        <v>0</v>
      </c>
      <c r="U211" s="356">
        <v>0</v>
      </c>
      <c r="V211" s="304">
        <v>0</v>
      </c>
      <c r="W211" s="299">
        <v>0</v>
      </c>
      <c r="X211" s="299">
        <v>0</v>
      </c>
      <c r="Y211" s="299">
        <v>0</v>
      </c>
      <c r="Z211" s="299">
        <v>0</v>
      </c>
      <c r="AA211" s="356">
        <v>0</v>
      </c>
      <c r="AB211" s="303">
        <v>0</v>
      </c>
      <c r="AC211" s="303">
        <v>0</v>
      </c>
      <c r="AD211" s="304">
        <v>0</v>
      </c>
      <c r="AE211" s="300">
        <v>0</v>
      </c>
      <c r="AF211" s="303">
        <v>-145772</v>
      </c>
      <c r="AG211" s="304">
        <v>145772</v>
      </c>
      <c r="AH211" s="300">
        <v>0</v>
      </c>
      <c r="AI211" s="303">
        <v>0</v>
      </c>
      <c r="AJ211" s="304">
        <v>0</v>
      </c>
      <c r="AK211" s="300">
        <v>0</v>
      </c>
      <c r="AL211" s="303">
        <v>-697.82669414002066</v>
      </c>
      <c r="AM211" s="304">
        <v>697.82669414002066</v>
      </c>
      <c r="AN211" s="300">
        <v>0</v>
      </c>
      <c r="AO211" s="303">
        <v>0</v>
      </c>
      <c r="AP211" s="304">
        <v>0</v>
      </c>
      <c r="AQ211" s="303">
        <v>0</v>
      </c>
      <c r="AR211" s="303">
        <v>0</v>
      </c>
      <c r="AS211" s="305">
        <v>0</v>
      </c>
    </row>
    <row r="212" spans="1:45" x14ac:dyDescent="0.35">
      <c r="A212" s="322">
        <v>695</v>
      </c>
      <c r="B212" s="323">
        <v>1</v>
      </c>
      <c r="C212" s="324" t="s">
        <v>793</v>
      </c>
      <c r="D212" s="108">
        <v>6</v>
      </c>
      <c r="E212" s="299">
        <v>725.87282491664359</v>
      </c>
      <c r="F212" s="299">
        <v>798.04738989997225</v>
      </c>
      <c r="G212" s="299">
        <v>3054048.7242093198</v>
      </c>
      <c r="H212" s="299">
        <v>3826.901463323019</v>
      </c>
      <c r="I212" s="299">
        <v>908</v>
      </c>
      <c r="J212" s="299">
        <v>207950643</v>
      </c>
      <c r="K212" s="299">
        <v>229020.53193832599</v>
      </c>
      <c r="L212" s="300">
        <v>100539.64646821344</v>
      </c>
      <c r="M212" s="300">
        <v>0</v>
      </c>
      <c r="N212" s="300">
        <v>0</v>
      </c>
      <c r="O212" s="300">
        <v>0</v>
      </c>
      <c r="P212" s="300">
        <v>2665.4664009399421</v>
      </c>
      <c r="Q212" s="300">
        <v>0</v>
      </c>
      <c r="R212" s="300">
        <v>0</v>
      </c>
      <c r="S212" s="300">
        <v>597.06627878889719</v>
      </c>
      <c r="T212" s="300">
        <v>192.04608323968955</v>
      </c>
      <c r="U212" s="356">
        <v>103994.22523118198</v>
      </c>
      <c r="V212" s="304">
        <v>4550</v>
      </c>
      <c r="W212" s="299">
        <v>0</v>
      </c>
      <c r="X212" s="299">
        <v>372.96</v>
      </c>
      <c r="Y212" s="299">
        <v>1271.3335990601045</v>
      </c>
      <c r="Z212" s="299">
        <v>0</v>
      </c>
      <c r="AA212" s="356">
        <v>6194.2935990601045</v>
      </c>
      <c r="AB212" s="303">
        <v>110188.51883024209</v>
      </c>
      <c r="AC212" s="303">
        <v>6194.2935990601045</v>
      </c>
      <c r="AD212" s="304">
        <v>103994.22523118198</v>
      </c>
      <c r="AE212" s="300">
        <v>0</v>
      </c>
      <c r="AF212" s="303">
        <v>-57586</v>
      </c>
      <c r="AG212" s="304">
        <v>57586</v>
      </c>
      <c r="AH212" s="300">
        <v>0</v>
      </c>
      <c r="AI212" s="303">
        <v>-1030</v>
      </c>
      <c r="AJ212" s="304">
        <v>1030</v>
      </c>
      <c r="AK212" s="300">
        <v>0</v>
      </c>
      <c r="AL212" s="303">
        <v>0</v>
      </c>
      <c r="AM212" s="304">
        <v>0</v>
      </c>
      <c r="AN212" s="300">
        <v>110188.51883024209</v>
      </c>
      <c r="AO212" s="303">
        <v>6194.2935990601045</v>
      </c>
      <c r="AP212" s="304">
        <v>103994.22523118198</v>
      </c>
      <c r="AQ212" s="303">
        <v>151.8014107263152</v>
      </c>
      <c r="AR212" s="303">
        <v>8.5335796938966997</v>
      </c>
      <c r="AS212" s="305">
        <v>143.26783103241848</v>
      </c>
    </row>
    <row r="213" spans="1:45" x14ac:dyDescent="0.35">
      <c r="A213" s="322">
        <v>696</v>
      </c>
      <c r="B213" s="323">
        <v>1</v>
      </c>
      <c r="C213" s="324" t="s">
        <v>794</v>
      </c>
      <c r="D213" s="108">
        <v>6</v>
      </c>
      <c r="E213" s="299">
        <v>562</v>
      </c>
      <c r="F213" s="299">
        <v>616.4</v>
      </c>
      <c r="G213" s="299">
        <v>7600081.0765592502</v>
      </c>
      <c r="H213" s="299">
        <v>12329.787599868998</v>
      </c>
      <c r="I213" s="299">
        <v>535.6</v>
      </c>
      <c r="J213" s="299">
        <v>393674575</v>
      </c>
      <c r="K213" s="299">
        <v>735016.01008215081</v>
      </c>
      <c r="L213" s="300">
        <v>0</v>
      </c>
      <c r="M213" s="300">
        <v>0</v>
      </c>
      <c r="N213" s="300">
        <v>0</v>
      </c>
      <c r="O213" s="300">
        <v>0</v>
      </c>
      <c r="P213" s="300">
        <v>0</v>
      </c>
      <c r="Q213" s="300">
        <v>0</v>
      </c>
      <c r="R213" s="300">
        <v>0</v>
      </c>
      <c r="S213" s="300">
        <v>0</v>
      </c>
      <c r="T213" s="300">
        <v>0</v>
      </c>
      <c r="U213" s="356">
        <v>0</v>
      </c>
      <c r="V213" s="304">
        <v>0</v>
      </c>
      <c r="W213" s="299">
        <v>0</v>
      </c>
      <c r="X213" s="299">
        <v>0</v>
      </c>
      <c r="Y213" s="299">
        <v>0</v>
      </c>
      <c r="Z213" s="299">
        <v>0</v>
      </c>
      <c r="AA213" s="356">
        <v>0</v>
      </c>
      <c r="AB213" s="303">
        <v>0</v>
      </c>
      <c r="AC213" s="303">
        <v>0</v>
      </c>
      <c r="AD213" s="304">
        <v>0</v>
      </c>
      <c r="AE213" s="300">
        <v>0</v>
      </c>
      <c r="AF213" s="303">
        <v>-27437</v>
      </c>
      <c r="AG213" s="304">
        <v>27437</v>
      </c>
      <c r="AH213" s="300">
        <v>0</v>
      </c>
      <c r="AI213" s="303">
        <v>0</v>
      </c>
      <c r="AJ213" s="304">
        <v>0</v>
      </c>
      <c r="AK213" s="300">
        <v>0</v>
      </c>
      <c r="AL213" s="303">
        <v>0</v>
      </c>
      <c r="AM213" s="304">
        <v>0</v>
      </c>
      <c r="AN213" s="300">
        <v>0</v>
      </c>
      <c r="AO213" s="303">
        <v>0</v>
      </c>
      <c r="AP213" s="304">
        <v>0</v>
      </c>
      <c r="AQ213" s="303">
        <v>0</v>
      </c>
      <c r="AR213" s="303">
        <v>0</v>
      </c>
      <c r="AS213" s="305">
        <v>0</v>
      </c>
    </row>
    <row r="214" spans="1:45" x14ac:dyDescent="0.35">
      <c r="A214" s="322">
        <v>698</v>
      </c>
      <c r="B214" s="323">
        <v>1</v>
      </c>
      <c r="C214" s="324" t="s">
        <v>795</v>
      </c>
      <c r="D214" s="108">
        <v>6</v>
      </c>
      <c r="E214" s="299">
        <v>176.30753968253967</v>
      </c>
      <c r="F214" s="299">
        <v>191.35198412698412</v>
      </c>
      <c r="G214" s="299">
        <v>5063255.4719415698</v>
      </c>
      <c r="H214" s="299">
        <v>26460.428383023798</v>
      </c>
      <c r="I214" s="299">
        <v>230.10261366084893</v>
      </c>
      <c r="J214" s="299">
        <v>243684910</v>
      </c>
      <c r="K214" s="299">
        <v>1059027.127606513</v>
      </c>
      <c r="L214" s="300">
        <v>0</v>
      </c>
      <c r="M214" s="300">
        <v>0</v>
      </c>
      <c r="N214" s="300">
        <v>0</v>
      </c>
      <c r="O214" s="300">
        <v>0</v>
      </c>
      <c r="P214" s="300">
        <v>0</v>
      </c>
      <c r="Q214" s="300">
        <v>0</v>
      </c>
      <c r="R214" s="300">
        <v>0</v>
      </c>
      <c r="S214" s="300">
        <v>0</v>
      </c>
      <c r="T214" s="300">
        <v>0</v>
      </c>
      <c r="U214" s="356">
        <v>0</v>
      </c>
      <c r="V214" s="304">
        <v>0</v>
      </c>
      <c r="W214" s="299">
        <v>0</v>
      </c>
      <c r="X214" s="299">
        <v>0</v>
      </c>
      <c r="Y214" s="299">
        <v>0</v>
      </c>
      <c r="Z214" s="299">
        <v>0</v>
      </c>
      <c r="AA214" s="356">
        <v>0</v>
      </c>
      <c r="AB214" s="303">
        <v>0</v>
      </c>
      <c r="AC214" s="303">
        <v>0</v>
      </c>
      <c r="AD214" s="304">
        <v>0</v>
      </c>
      <c r="AE214" s="300">
        <v>0</v>
      </c>
      <c r="AF214" s="303">
        <v>0</v>
      </c>
      <c r="AG214" s="304">
        <v>0</v>
      </c>
      <c r="AH214" s="300">
        <v>0</v>
      </c>
      <c r="AI214" s="303">
        <v>0</v>
      </c>
      <c r="AJ214" s="304">
        <v>0</v>
      </c>
      <c r="AK214" s="300">
        <v>0</v>
      </c>
      <c r="AL214" s="303">
        <v>0</v>
      </c>
      <c r="AM214" s="304">
        <v>0</v>
      </c>
      <c r="AN214" s="300">
        <v>0</v>
      </c>
      <c r="AO214" s="303">
        <v>0</v>
      </c>
      <c r="AP214" s="304">
        <v>0</v>
      </c>
      <c r="AQ214" s="303">
        <v>0</v>
      </c>
      <c r="AR214" s="303">
        <v>0</v>
      </c>
      <c r="AS214" s="305">
        <v>0</v>
      </c>
    </row>
    <row r="215" spans="1:45" x14ac:dyDescent="0.35">
      <c r="A215" s="322">
        <v>700</v>
      </c>
      <c r="B215" s="323">
        <v>1</v>
      </c>
      <c r="C215" s="324" t="s">
        <v>796</v>
      </c>
      <c r="D215" s="108">
        <v>4</v>
      </c>
      <c r="E215" s="299">
        <v>2084.8768301853406</v>
      </c>
      <c r="F215" s="299">
        <v>2293.8563173648281</v>
      </c>
      <c r="G215" s="299">
        <v>20038399.606705401</v>
      </c>
      <c r="H215" s="299">
        <v>8735.6821153146266</v>
      </c>
      <c r="I215" s="299">
        <v>1990.8148271127188</v>
      </c>
      <c r="J215" s="299">
        <v>1458402272</v>
      </c>
      <c r="K215" s="299">
        <v>732565.50641383487</v>
      </c>
      <c r="L215" s="300">
        <v>0</v>
      </c>
      <c r="M215" s="300">
        <v>0</v>
      </c>
      <c r="N215" s="300">
        <v>0</v>
      </c>
      <c r="O215" s="300">
        <v>0</v>
      </c>
      <c r="P215" s="300">
        <v>0</v>
      </c>
      <c r="Q215" s="300">
        <v>0</v>
      </c>
      <c r="R215" s="300">
        <v>0</v>
      </c>
      <c r="S215" s="300">
        <v>0</v>
      </c>
      <c r="T215" s="300">
        <v>0</v>
      </c>
      <c r="U215" s="356">
        <v>0</v>
      </c>
      <c r="V215" s="304">
        <v>0</v>
      </c>
      <c r="W215" s="299">
        <v>0</v>
      </c>
      <c r="X215" s="299">
        <v>0</v>
      </c>
      <c r="Y215" s="299">
        <v>0</v>
      </c>
      <c r="Z215" s="299">
        <v>0</v>
      </c>
      <c r="AA215" s="356">
        <v>0</v>
      </c>
      <c r="AB215" s="303">
        <v>0</v>
      </c>
      <c r="AC215" s="303">
        <v>0</v>
      </c>
      <c r="AD215" s="304">
        <v>0</v>
      </c>
      <c r="AE215" s="300">
        <v>0</v>
      </c>
      <c r="AF215" s="303">
        <v>-105003</v>
      </c>
      <c r="AG215" s="304">
        <v>105003</v>
      </c>
      <c r="AH215" s="300">
        <v>0</v>
      </c>
      <c r="AI215" s="303">
        <v>0</v>
      </c>
      <c r="AJ215" s="304">
        <v>0</v>
      </c>
      <c r="AK215" s="300">
        <v>0</v>
      </c>
      <c r="AL215" s="303">
        <v>-10954.659083710958</v>
      </c>
      <c r="AM215" s="304">
        <v>10954.659083710958</v>
      </c>
      <c r="AN215" s="300">
        <v>0</v>
      </c>
      <c r="AO215" s="303">
        <v>0</v>
      </c>
      <c r="AP215" s="304">
        <v>0</v>
      </c>
      <c r="AQ215" s="303">
        <v>0</v>
      </c>
      <c r="AR215" s="303">
        <v>0</v>
      </c>
      <c r="AS215" s="305">
        <v>0</v>
      </c>
    </row>
    <row r="216" spans="1:45" x14ac:dyDescent="0.35">
      <c r="A216" s="322">
        <v>701</v>
      </c>
      <c r="B216" s="323">
        <v>1</v>
      </c>
      <c r="C216" s="324" t="s">
        <v>797</v>
      </c>
      <c r="D216" s="108">
        <v>4</v>
      </c>
      <c r="E216" s="299">
        <v>2252</v>
      </c>
      <c r="F216" s="299">
        <v>2469.4</v>
      </c>
      <c r="G216" s="299">
        <v>12118244.547560301</v>
      </c>
      <c r="H216" s="299">
        <v>4907.3639538188627</v>
      </c>
      <c r="I216" s="299">
        <v>2686.1419354838708</v>
      </c>
      <c r="J216" s="299">
        <v>917060179</v>
      </c>
      <c r="K216" s="299">
        <v>341404.2150512067</v>
      </c>
      <c r="L216" s="300">
        <v>0</v>
      </c>
      <c r="M216" s="300">
        <v>0</v>
      </c>
      <c r="N216" s="300">
        <v>0</v>
      </c>
      <c r="O216" s="300">
        <v>0</v>
      </c>
      <c r="P216" s="300">
        <v>0</v>
      </c>
      <c r="Q216" s="300">
        <v>0</v>
      </c>
      <c r="R216" s="300">
        <v>0</v>
      </c>
      <c r="S216" s="300">
        <v>0</v>
      </c>
      <c r="T216" s="300">
        <v>0</v>
      </c>
      <c r="U216" s="356">
        <v>0</v>
      </c>
      <c r="V216" s="304">
        <v>0</v>
      </c>
      <c r="W216" s="299">
        <v>0</v>
      </c>
      <c r="X216" s="299">
        <v>0</v>
      </c>
      <c r="Y216" s="299">
        <v>0</v>
      </c>
      <c r="Z216" s="299">
        <v>0</v>
      </c>
      <c r="AA216" s="356">
        <v>0</v>
      </c>
      <c r="AB216" s="303">
        <v>0</v>
      </c>
      <c r="AC216" s="303">
        <v>0</v>
      </c>
      <c r="AD216" s="304">
        <v>0</v>
      </c>
      <c r="AE216" s="300">
        <v>0</v>
      </c>
      <c r="AF216" s="303">
        <v>-265625</v>
      </c>
      <c r="AG216" s="304">
        <v>265625</v>
      </c>
      <c r="AH216" s="300">
        <v>0</v>
      </c>
      <c r="AI216" s="303">
        <v>0</v>
      </c>
      <c r="AJ216" s="304">
        <v>0</v>
      </c>
      <c r="AK216" s="300">
        <v>0</v>
      </c>
      <c r="AL216" s="303">
        <v>0</v>
      </c>
      <c r="AM216" s="304">
        <v>0</v>
      </c>
      <c r="AN216" s="300">
        <v>0</v>
      </c>
      <c r="AO216" s="303">
        <v>0</v>
      </c>
      <c r="AP216" s="304">
        <v>0</v>
      </c>
      <c r="AQ216" s="303">
        <v>0</v>
      </c>
      <c r="AR216" s="303">
        <v>0</v>
      </c>
      <c r="AS216" s="305">
        <v>0</v>
      </c>
    </row>
    <row r="217" spans="1:45" x14ac:dyDescent="0.35">
      <c r="A217" s="322">
        <v>704</v>
      </c>
      <c r="B217" s="323">
        <v>1</v>
      </c>
      <c r="C217" s="324" t="s">
        <v>798</v>
      </c>
      <c r="D217" s="108">
        <v>5</v>
      </c>
      <c r="E217" s="299">
        <v>1818.429424173926</v>
      </c>
      <c r="F217" s="299">
        <v>1988.180690924833</v>
      </c>
      <c r="G217" s="299">
        <v>15074839.722964101</v>
      </c>
      <c r="H217" s="299">
        <v>7582.2282108331938</v>
      </c>
      <c r="I217" s="299">
        <v>2040.3064896755161</v>
      </c>
      <c r="J217" s="299">
        <v>1201452210</v>
      </c>
      <c r="K217" s="299">
        <v>588858.69161307975</v>
      </c>
      <c r="L217" s="300">
        <v>0</v>
      </c>
      <c r="M217" s="300">
        <v>0</v>
      </c>
      <c r="N217" s="300">
        <v>0</v>
      </c>
      <c r="O217" s="300">
        <v>0</v>
      </c>
      <c r="P217" s="300">
        <v>0</v>
      </c>
      <c r="Q217" s="300">
        <v>0</v>
      </c>
      <c r="R217" s="300">
        <v>0</v>
      </c>
      <c r="S217" s="300">
        <v>0</v>
      </c>
      <c r="T217" s="300">
        <v>0</v>
      </c>
      <c r="U217" s="356">
        <v>0</v>
      </c>
      <c r="V217" s="304">
        <v>0</v>
      </c>
      <c r="W217" s="299">
        <v>0</v>
      </c>
      <c r="X217" s="299">
        <v>0</v>
      </c>
      <c r="Y217" s="299">
        <v>0</v>
      </c>
      <c r="Z217" s="299">
        <v>0</v>
      </c>
      <c r="AA217" s="356">
        <v>0</v>
      </c>
      <c r="AB217" s="303">
        <v>0</v>
      </c>
      <c r="AC217" s="303">
        <v>0</v>
      </c>
      <c r="AD217" s="304">
        <v>0</v>
      </c>
      <c r="AE217" s="300">
        <v>0</v>
      </c>
      <c r="AF217" s="303">
        <v>-238526</v>
      </c>
      <c r="AG217" s="304">
        <v>238526</v>
      </c>
      <c r="AH217" s="300">
        <v>0</v>
      </c>
      <c r="AI217" s="303">
        <v>0</v>
      </c>
      <c r="AJ217" s="304">
        <v>0</v>
      </c>
      <c r="AK217" s="300">
        <v>0</v>
      </c>
      <c r="AL217" s="303">
        <v>0</v>
      </c>
      <c r="AM217" s="304">
        <v>0</v>
      </c>
      <c r="AN217" s="300">
        <v>0</v>
      </c>
      <c r="AO217" s="303">
        <v>0</v>
      </c>
      <c r="AP217" s="304">
        <v>0</v>
      </c>
      <c r="AQ217" s="303">
        <v>0</v>
      </c>
      <c r="AR217" s="303">
        <v>0</v>
      </c>
      <c r="AS217" s="305">
        <v>0</v>
      </c>
    </row>
    <row r="218" spans="1:45" x14ac:dyDescent="0.35">
      <c r="A218" s="322">
        <v>707</v>
      </c>
      <c r="B218" s="323">
        <v>1</v>
      </c>
      <c r="C218" s="324" t="s">
        <v>799</v>
      </c>
      <c r="D218" s="108">
        <v>6</v>
      </c>
      <c r="E218" s="299">
        <v>86.892857142857139</v>
      </c>
      <c r="F218" s="299">
        <v>95.871428571428552</v>
      </c>
      <c r="G218" s="299">
        <v>135627.157812686</v>
      </c>
      <c r="H218" s="299">
        <v>1414.6775513169455</v>
      </c>
      <c r="I218" s="299">
        <v>100.59999999999998</v>
      </c>
      <c r="J218" s="299">
        <v>159100</v>
      </c>
      <c r="K218" s="299">
        <v>1581.5109343936385</v>
      </c>
      <c r="L218" s="300">
        <v>0</v>
      </c>
      <c r="M218" s="300">
        <v>0</v>
      </c>
      <c r="N218" s="300">
        <v>0</v>
      </c>
      <c r="O218" s="300">
        <v>0</v>
      </c>
      <c r="P218" s="300">
        <v>0</v>
      </c>
      <c r="Q218" s="300">
        <v>0</v>
      </c>
      <c r="R218" s="300">
        <v>0</v>
      </c>
      <c r="S218" s="300">
        <v>0</v>
      </c>
      <c r="T218" s="300">
        <v>0</v>
      </c>
      <c r="U218" s="356">
        <v>0</v>
      </c>
      <c r="V218" s="304">
        <v>0</v>
      </c>
      <c r="W218" s="299">
        <v>0</v>
      </c>
      <c r="X218" s="299">
        <v>0</v>
      </c>
      <c r="Y218" s="299">
        <v>0</v>
      </c>
      <c r="Z218" s="299">
        <v>0</v>
      </c>
      <c r="AA218" s="356">
        <v>0</v>
      </c>
      <c r="AB218" s="303">
        <v>0</v>
      </c>
      <c r="AC218" s="303">
        <v>0</v>
      </c>
      <c r="AD218" s="304">
        <v>0</v>
      </c>
      <c r="AE218" s="300">
        <v>0</v>
      </c>
      <c r="AF218" s="303">
        <v>-48</v>
      </c>
      <c r="AG218" s="304">
        <v>48</v>
      </c>
      <c r="AH218" s="300">
        <v>0</v>
      </c>
      <c r="AI218" s="303">
        <v>-267</v>
      </c>
      <c r="AJ218" s="304">
        <v>267</v>
      </c>
      <c r="AK218" s="300">
        <v>0</v>
      </c>
      <c r="AL218" s="303">
        <v>0</v>
      </c>
      <c r="AM218" s="304">
        <v>0</v>
      </c>
      <c r="AN218" s="300">
        <v>0</v>
      </c>
      <c r="AO218" s="303">
        <v>0</v>
      </c>
      <c r="AP218" s="304">
        <v>0</v>
      </c>
      <c r="AQ218" s="303">
        <v>0</v>
      </c>
      <c r="AR218" s="303">
        <v>0</v>
      </c>
      <c r="AS218" s="305">
        <v>0</v>
      </c>
    </row>
    <row r="219" spans="1:45" x14ac:dyDescent="0.35">
      <c r="A219" s="322">
        <v>709</v>
      </c>
      <c r="B219" s="323">
        <v>1</v>
      </c>
      <c r="C219" s="324" t="s">
        <v>800</v>
      </c>
      <c r="D219" s="108">
        <v>4</v>
      </c>
      <c r="E219" s="299">
        <v>7885.8</v>
      </c>
      <c r="F219" s="299">
        <v>8631.2000000000007</v>
      </c>
      <c r="G219" s="299">
        <v>104525414.357665</v>
      </c>
      <c r="H219" s="299">
        <v>12110.183329973235</v>
      </c>
      <c r="I219" s="299">
        <v>11362.15</v>
      </c>
      <c r="J219" s="299">
        <v>8244517236</v>
      </c>
      <c r="K219" s="299">
        <v>725612.42687343503</v>
      </c>
      <c r="L219" s="300">
        <v>156377.51830709481</v>
      </c>
      <c r="M219" s="300">
        <v>0</v>
      </c>
      <c r="N219" s="300">
        <v>1055.2474799999036</v>
      </c>
      <c r="O219" s="300">
        <v>0</v>
      </c>
      <c r="P219" s="300">
        <v>0</v>
      </c>
      <c r="Q219" s="300">
        <v>0</v>
      </c>
      <c r="R219" s="300">
        <v>0</v>
      </c>
      <c r="S219" s="300">
        <v>940.55228473308887</v>
      </c>
      <c r="T219" s="300">
        <v>302.52819290267695</v>
      </c>
      <c r="U219" s="356">
        <v>158675.8462647305</v>
      </c>
      <c r="V219" s="304">
        <v>23119</v>
      </c>
      <c r="W219" s="299">
        <v>452.24892000004184</v>
      </c>
      <c r="X219" s="299">
        <v>587.51999999999987</v>
      </c>
      <c r="Y219" s="299">
        <v>0</v>
      </c>
      <c r="Z219" s="299">
        <v>0</v>
      </c>
      <c r="AA219" s="356">
        <v>24158.768920000042</v>
      </c>
      <c r="AB219" s="303">
        <v>182834.61518473053</v>
      </c>
      <c r="AC219" s="303">
        <v>24158.768920000042</v>
      </c>
      <c r="AD219" s="304">
        <v>158675.8462647305</v>
      </c>
      <c r="AE219" s="300">
        <v>0</v>
      </c>
      <c r="AF219" s="303">
        <v>-426082</v>
      </c>
      <c r="AG219" s="304">
        <v>426082</v>
      </c>
      <c r="AH219" s="300">
        <v>0</v>
      </c>
      <c r="AI219" s="303">
        <v>0</v>
      </c>
      <c r="AJ219" s="304">
        <v>0</v>
      </c>
      <c r="AK219" s="300">
        <v>0</v>
      </c>
      <c r="AL219" s="303">
        <v>0</v>
      </c>
      <c r="AM219" s="304">
        <v>0</v>
      </c>
      <c r="AN219" s="300">
        <v>182834.61518473053</v>
      </c>
      <c r="AO219" s="303">
        <v>24158.768920000042</v>
      </c>
      <c r="AP219" s="304">
        <v>158675.8462647305</v>
      </c>
      <c r="AQ219" s="303">
        <v>23.185297012951192</v>
      </c>
      <c r="AR219" s="303">
        <v>3.0635787009561541</v>
      </c>
      <c r="AS219" s="305">
        <v>20.121718311995043</v>
      </c>
    </row>
    <row r="220" spans="1:45" x14ac:dyDescent="0.35">
      <c r="A220" s="322">
        <v>712</v>
      </c>
      <c r="B220" s="323">
        <v>1</v>
      </c>
      <c r="C220" s="324" t="s">
        <v>801</v>
      </c>
      <c r="D220" s="108">
        <v>6</v>
      </c>
      <c r="E220" s="299">
        <v>559.45045003073199</v>
      </c>
      <c r="F220" s="299">
        <v>609.63013532531102</v>
      </c>
      <c r="G220" s="299">
        <v>4502736.5384566896</v>
      </c>
      <c r="H220" s="299">
        <v>7386.0137115005609</v>
      </c>
      <c r="I220" s="299">
        <v>685.70406976744175</v>
      </c>
      <c r="J220" s="299">
        <v>320267220</v>
      </c>
      <c r="K220" s="299">
        <v>467063.32092883659</v>
      </c>
      <c r="L220" s="300">
        <v>96633.718322611574</v>
      </c>
      <c r="M220" s="300">
        <v>0</v>
      </c>
      <c r="N220" s="300">
        <v>0</v>
      </c>
      <c r="O220" s="300">
        <v>-888.33019401389174</v>
      </c>
      <c r="P220" s="300">
        <v>1527.65361481953</v>
      </c>
      <c r="Q220" s="300">
        <v>0</v>
      </c>
      <c r="R220" s="300">
        <v>0</v>
      </c>
      <c r="S220" s="300">
        <v>587.84517795818056</v>
      </c>
      <c r="T220" s="300">
        <v>189.08012056417311</v>
      </c>
      <c r="U220" s="356">
        <v>98049.96704193957</v>
      </c>
      <c r="V220" s="304">
        <v>7398</v>
      </c>
      <c r="W220" s="299">
        <v>0</v>
      </c>
      <c r="X220" s="299">
        <v>367.2</v>
      </c>
      <c r="Y220" s="299">
        <v>2348.3463851805136</v>
      </c>
      <c r="Z220" s="299">
        <v>0</v>
      </c>
      <c r="AA220" s="356">
        <v>10113.546385180514</v>
      </c>
      <c r="AB220" s="303">
        <v>108163.51342712008</v>
      </c>
      <c r="AC220" s="303">
        <v>10113.546385180514</v>
      </c>
      <c r="AD220" s="304">
        <v>98049.96704193957</v>
      </c>
      <c r="AE220" s="300">
        <v>0</v>
      </c>
      <c r="AF220" s="303">
        <v>-89711</v>
      </c>
      <c r="AG220" s="304">
        <v>89711</v>
      </c>
      <c r="AH220" s="300">
        <v>0</v>
      </c>
      <c r="AI220" s="303">
        <v>0</v>
      </c>
      <c r="AJ220" s="304">
        <v>0</v>
      </c>
      <c r="AK220" s="300">
        <v>0</v>
      </c>
      <c r="AL220" s="303">
        <v>-140195.07213331814</v>
      </c>
      <c r="AM220" s="304">
        <v>140195.07213331814</v>
      </c>
      <c r="AN220" s="300">
        <v>108163.51342712008</v>
      </c>
      <c r="AO220" s="303">
        <v>10113.546385180514</v>
      </c>
      <c r="AP220" s="304">
        <v>98049.96704193957</v>
      </c>
      <c r="AQ220" s="303">
        <v>193.3388621301107</v>
      </c>
      <c r="AR220" s="303">
        <v>18.077644561059792</v>
      </c>
      <c r="AS220" s="305">
        <v>175.26121756905093</v>
      </c>
    </row>
    <row r="221" spans="1:45" x14ac:dyDescent="0.35">
      <c r="A221" s="322">
        <v>716</v>
      </c>
      <c r="B221" s="323">
        <v>1</v>
      </c>
      <c r="C221" s="324" t="s">
        <v>802</v>
      </c>
      <c r="D221" s="108">
        <v>3</v>
      </c>
      <c r="E221" s="299">
        <v>1638.3068598572593</v>
      </c>
      <c r="F221" s="299">
        <v>1788.10519497686</v>
      </c>
      <c r="G221" s="299">
        <v>14860218.532293599</v>
      </c>
      <c r="H221" s="299">
        <v>8310.5952457600833</v>
      </c>
      <c r="I221" s="299">
        <v>1960.4</v>
      </c>
      <c r="J221" s="299">
        <v>987391700</v>
      </c>
      <c r="K221" s="299">
        <v>503668.48602326051</v>
      </c>
      <c r="L221" s="300">
        <v>0</v>
      </c>
      <c r="M221" s="300">
        <v>0</v>
      </c>
      <c r="N221" s="300">
        <v>0</v>
      </c>
      <c r="O221" s="300">
        <v>0</v>
      </c>
      <c r="P221" s="300">
        <v>0</v>
      </c>
      <c r="Q221" s="300">
        <v>0</v>
      </c>
      <c r="R221" s="300">
        <v>0</v>
      </c>
      <c r="S221" s="300">
        <v>0</v>
      </c>
      <c r="T221" s="300">
        <v>0</v>
      </c>
      <c r="U221" s="356">
        <v>0</v>
      </c>
      <c r="V221" s="304">
        <v>0</v>
      </c>
      <c r="W221" s="299">
        <v>0</v>
      </c>
      <c r="X221" s="299">
        <v>0</v>
      </c>
      <c r="Y221" s="299">
        <v>0</v>
      </c>
      <c r="Z221" s="299">
        <v>0</v>
      </c>
      <c r="AA221" s="356">
        <v>0</v>
      </c>
      <c r="AB221" s="303">
        <v>0</v>
      </c>
      <c r="AC221" s="303">
        <v>0</v>
      </c>
      <c r="AD221" s="304">
        <v>0</v>
      </c>
      <c r="AE221" s="300">
        <v>0</v>
      </c>
      <c r="AF221" s="303">
        <v>-283757</v>
      </c>
      <c r="AG221" s="304">
        <v>283757</v>
      </c>
      <c r="AH221" s="300">
        <v>0</v>
      </c>
      <c r="AI221" s="303">
        <v>0</v>
      </c>
      <c r="AJ221" s="304">
        <v>0</v>
      </c>
      <c r="AK221" s="300">
        <v>0</v>
      </c>
      <c r="AL221" s="303">
        <v>-50805.383205552331</v>
      </c>
      <c r="AM221" s="304">
        <v>50805.383205552331</v>
      </c>
      <c r="AN221" s="300">
        <v>0</v>
      </c>
      <c r="AO221" s="303">
        <v>0</v>
      </c>
      <c r="AP221" s="304">
        <v>0</v>
      </c>
      <c r="AQ221" s="303">
        <v>0</v>
      </c>
      <c r="AR221" s="303">
        <v>0</v>
      </c>
      <c r="AS221" s="305">
        <v>0</v>
      </c>
    </row>
    <row r="222" spans="1:45" x14ac:dyDescent="0.35">
      <c r="A222" s="322">
        <v>717</v>
      </c>
      <c r="B222" s="323">
        <v>1</v>
      </c>
      <c r="C222" s="324" t="s">
        <v>803</v>
      </c>
      <c r="D222" s="108">
        <v>3</v>
      </c>
      <c r="E222" s="299">
        <v>1831.3422052411402</v>
      </c>
      <c r="F222" s="299">
        <v>2024.260792072711</v>
      </c>
      <c r="G222" s="299">
        <v>16642299.1261882</v>
      </c>
      <c r="H222" s="299">
        <v>8221.4204767299634</v>
      </c>
      <c r="I222" s="299">
        <v>2177.1098228233723</v>
      </c>
      <c r="J222" s="299">
        <v>1218692800</v>
      </c>
      <c r="K222" s="299">
        <v>559775.5277313228</v>
      </c>
      <c r="L222" s="300">
        <v>0</v>
      </c>
      <c r="M222" s="300">
        <v>0</v>
      </c>
      <c r="N222" s="300">
        <v>0</v>
      </c>
      <c r="O222" s="300">
        <v>0</v>
      </c>
      <c r="P222" s="300">
        <v>0</v>
      </c>
      <c r="Q222" s="300">
        <v>0</v>
      </c>
      <c r="R222" s="300">
        <v>0</v>
      </c>
      <c r="S222" s="300">
        <v>0</v>
      </c>
      <c r="T222" s="300">
        <v>0</v>
      </c>
      <c r="U222" s="356">
        <v>0</v>
      </c>
      <c r="V222" s="304">
        <v>0</v>
      </c>
      <c r="W222" s="299">
        <v>0</v>
      </c>
      <c r="X222" s="299">
        <v>0</v>
      </c>
      <c r="Y222" s="299">
        <v>0</v>
      </c>
      <c r="Z222" s="299">
        <v>0</v>
      </c>
      <c r="AA222" s="356">
        <v>0</v>
      </c>
      <c r="AB222" s="303">
        <v>0</v>
      </c>
      <c r="AC222" s="303">
        <v>0</v>
      </c>
      <c r="AD222" s="304">
        <v>0</v>
      </c>
      <c r="AE222" s="300">
        <v>0</v>
      </c>
      <c r="AF222" s="303">
        <v>-273249</v>
      </c>
      <c r="AG222" s="304">
        <v>273249</v>
      </c>
      <c r="AH222" s="300">
        <v>0</v>
      </c>
      <c r="AI222" s="303">
        <v>0</v>
      </c>
      <c r="AJ222" s="304">
        <v>0</v>
      </c>
      <c r="AK222" s="300">
        <v>0</v>
      </c>
      <c r="AL222" s="303">
        <v>-129830.97642493439</v>
      </c>
      <c r="AM222" s="304">
        <v>129830.97642493439</v>
      </c>
      <c r="AN222" s="300">
        <v>0</v>
      </c>
      <c r="AO222" s="303">
        <v>0</v>
      </c>
      <c r="AP222" s="304">
        <v>0</v>
      </c>
      <c r="AQ222" s="303">
        <v>0</v>
      </c>
      <c r="AR222" s="303">
        <v>0</v>
      </c>
      <c r="AS222" s="305">
        <v>0</v>
      </c>
    </row>
    <row r="223" spans="1:45" x14ac:dyDescent="0.35">
      <c r="A223" s="322">
        <v>719</v>
      </c>
      <c r="B223" s="323">
        <v>1</v>
      </c>
      <c r="C223" s="324" t="s">
        <v>804</v>
      </c>
      <c r="D223" s="108">
        <v>3</v>
      </c>
      <c r="E223" s="299">
        <v>8457.9044431378497</v>
      </c>
      <c r="F223" s="299">
        <v>9267.5886663155234</v>
      </c>
      <c r="G223" s="299">
        <v>78358524.395871595</v>
      </c>
      <c r="H223" s="299">
        <v>8455.1146168881769</v>
      </c>
      <c r="I223" s="299">
        <v>9518.5160883758654</v>
      </c>
      <c r="J223" s="299">
        <v>6561473100</v>
      </c>
      <c r="K223" s="299">
        <v>689337.81684867409</v>
      </c>
      <c r="L223" s="300">
        <v>0</v>
      </c>
      <c r="M223" s="300">
        <v>0</v>
      </c>
      <c r="N223" s="300">
        <v>0</v>
      </c>
      <c r="O223" s="300">
        <v>0</v>
      </c>
      <c r="P223" s="300">
        <v>0</v>
      </c>
      <c r="Q223" s="300">
        <v>0</v>
      </c>
      <c r="R223" s="300">
        <v>0</v>
      </c>
      <c r="S223" s="300">
        <v>0</v>
      </c>
      <c r="T223" s="300">
        <v>0</v>
      </c>
      <c r="U223" s="356">
        <v>0</v>
      </c>
      <c r="V223" s="304">
        <v>0</v>
      </c>
      <c r="W223" s="299">
        <v>0</v>
      </c>
      <c r="X223" s="299">
        <v>0</v>
      </c>
      <c r="Y223" s="299">
        <v>0</v>
      </c>
      <c r="Z223" s="299">
        <v>0</v>
      </c>
      <c r="AA223" s="356">
        <v>0</v>
      </c>
      <c r="AB223" s="303">
        <v>0</v>
      </c>
      <c r="AC223" s="303">
        <v>0</v>
      </c>
      <c r="AD223" s="304">
        <v>0</v>
      </c>
      <c r="AE223" s="300">
        <v>0</v>
      </c>
      <c r="AF223" s="303">
        <v>-631066</v>
      </c>
      <c r="AG223" s="304">
        <v>631066</v>
      </c>
      <c r="AH223" s="300">
        <v>0</v>
      </c>
      <c r="AI223" s="303">
        <v>0</v>
      </c>
      <c r="AJ223" s="304">
        <v>0</v>
      </c>
      <c r="AK223" s="300">
        <v>0</v>
      </c>
      <c r="AL223" s="303">
        <v>-381478.01204240025</v>
      </c>
      <c r="AM223" s="304">
        <v>381478.01204240025</v>
      </c>
      <c r="AN223" s="300">
        <v>0</v>
      </c>
      <c r="AO223" s="303">
        <v>0</v>
      </c>
      <c r="AP223" s="304">
        <v>0</v>
      </c>
      <c r="AQ223" s="303">
        <v>0</v>
      </c>
      <c r="AR223" s="303">
        <v>0</v>
      </c>
      <c r="AS223" s="305">
        <v>0</v>
      </c>
    </row>
    <row r="224" spans="1:45" x14ac:dyDescent="0.35">
      <c r="A224" s="322">
        <v>720</v>
      </c>
      <c r="B224" s="323">
        <v>1</v>
      </c>
      <c r="C224" s="324" t="s">
        <v>805</v>
      </c>
      <c r="D224" s="108">
        <v>3</v>
      </c>
      <c r="E224" s="299">
        <v>8117</v>
      </c>
      <c r="F224" s="299">
        <v>8965.7999999999993</v>
      </c>
      <c r="G224" s="299">
        <v>78407924.615929693</v>
      </c>
      <c r="H224" s="299">
        <v>8745.2234731903118</v>
      </c>
      <c r="I224" s="299">
        <v>9732.4</v>
      </c>
      <c r="J224" s="299">
        <v>6199591500</v>
      </c>
      <c r="K224" s="299">
        <v>637005.41490279895</v>
      </c>
      <c r="L224" s="300">
        <v>0</v>
      </c>
      <c r="M224" s="300">
        <v>0</v>
      </c>
      <c r="N224" s="300">
        <v>0</v>
      </c>
      <c r="O224" s="300">
        <v>0</v>
      </c>
      <c r="P224" s="300">
        <v>0</v>
      </c>
      <c r="Q224" s="300">
        <v>0</v>
      </c>
      <c r="R224" s="300">
        <v>0</v>
      </c>
      <c r="S224" s="300">
        <v>0</v>
      </c>
      <c r="T224" s="300">
        <v>0</v>
      </c>
      <c r="U224" s="356">
        <v>0</v>
      </c>
      <c r="V224" s="304">
        <v>0</v>
      </c>
      <c r="W224" s="299">
        <v>0</v>
      </c>
      <c r="X224" s="299">
        <v>0</v>
      </c>
      <c r="Y224" s="299">
        <v>0</v>
      </c>
      <c r="Z224" s="299">
        <v>0</v>
      </c>
      <c r="AA224" s="356">
        <v>0</v>
      </c>
      <c r="AB224" s="303">
        <v>0</v>
      </c>
      <c r="AC224" s="303">
        <v>0</v>
      </c>
      <c r="AD224" s="304">
        <v>0</v>
      </c>
      <c r="AE224" s="300">
        <v>0</v>
      </c>
      <c r="AF224" s="303">
        <v>-852766</v>
      </c>
      <c r="AG224" s="304">
        <v>852766</v>
      </c>
      <c r="AH224" s="300">
        <v>0</v>
      </c>
      <c r="AI224" s="303">
        <v>0</v>
      </c>
      <c r="AJ224" s="304">
        <v>0</v>
      </c>
      <c r="AK224" s="300">
        <v>0</v>
      </c>
      <c r="AL224" s="303">
        <v>-809287.52807927202</v>
      </c>
      <c r="AM224" s="304">
        <v>809287.52807927202</v>
      </c>
      <c r="AN224" s="300">
        <v>0</v>
      </c>
      <c r="AO224" s="303">
        <v>0</v>
      </c>
      <c r="AP224" s="304">
        <v>0</v>
      </c>
      <c r="AQ224" s="303">
        <v>0</v>
      </c>
      <c r="AR224" s="303">
        <v>0</v>
      </c>
      <c r="AS224" s="305">
        <v>0</v>
      </c>
    </row>
    <row r="225" spans="1:45" x14ac:dyDescent="0.35">
      <c r="A225" s="322">
        <v>721</v>
      </c>
      <c r="B225" s="323">
        <v>1</v>
      </c>
      <c r="C225" s="324" t="s">
        <v>806</v>
      </c>
      <c r="D225" s="108">
        <v>3</v>
      </c>
      <c r="E225" s="299">
        <v>4414.3967284495757</v>
      </c>
      <c r="F225" s="299">
        <v>4853.8975503621459</v>
      </c>
      <c r="G225" s="299">
        <v>31152273.128875699</v>
      </c>
      <c r="H225" s="299">
        <v>6417.9914812069837</v>
      </c>
      <c r="I225" s="299">
        <v>4468.4082379340944</v>
      </c>
      <c r="J225" s="299">
        <v>2405876800</v>
      </c>
      <c r="K225" s="299">
        <v>538419.2025194912</v>
      </c>
      <c r="L225" s="300">
        <v>0</v>
      </c>
      <c r="M225" s="300">
        <v>0</v>
      </c>
      <c r="N225" s="300">
        <v>0</v>
      </c>
      <c r="O225" s="300">
        <v>0</v>
      </c>
      <c r="P225" s="300">
        <v>0</v>
      </c>
      <c r="Q225" s="300">
        <v>0</v>
      </c>
      <c r="R225" s="300">
        <v>0</v>
      </c>
      <c r="S225" s="300">
        <v>0</v>
      </c>
      <c r="T225" s="300">
        <v>0</v>
      </c>
      <c r="U225" s="356">
        <v>0</v>
      </c>
      <c r="V225" s="304">
        <v>0</v>
      </c>
      <c r="W225" s="299">
        <v>0</v>
      </c>
      <c r="X225" s="299">
        <v>0</v>
      </c>
      <c r="Y225" s="299">
        <v>0</v>
      </c>
      <c r="Z225" s="299">
        <v>0</v>
      </c>
      <c r="AA225" s="356">
        <v>0</v>
      </c>
      <c r="AB225" s="303">
        <v>0</v>
      </c>
      <c r="AC225" s="303">
        <v>0</v>
      </c>
      <c r="AD225" s="304">
        <v>0</v>
      </c>
      <c r="AE225" s="300">
        <v>0</v>
      </c>
      <c r="AF225" s="303">
        <v>-708734</v>
      </c>
      <c r="AG225" s="304">
        <v>708734</v>
      </c>
      <c r="AH225" s="300">
        <v>0</v>
      </c>
      <c r="AI225" s="303">
        <v>-14454</v>
      </c>
      <c r="AJ225" s="304">
        <v>14454</v>
      </c>
      <c r="AK225" s="300">
        <v>0</v>
      </c>
      <c r="AL225" s="303">
        <v>-945930.26973945461</v>
      </c>
      <c r="AM225" s="304">
        <v>945930.26973945461</v>
      </c>
      <c r="AN225" s="300">
        <v>0</v>
      </c>
      <c r="AO225" s="303">
        <v>0</v>
      </c>
      <c r="AP225" s="304">
        <v>0</v>
      </c>
      <c r="AQ225" s="303">
        <v>0</v>
      </c>
      <c r="AR225" s="303">
        <v>0</v>
      </c>
      <c r="AS225" s="305">
        <v>0</v>
      </c>
    </row>
    <row r="226" spans="1:45" x14ac:dyDescent="0.35">
      <c r="A226" s="322">
        <v>726</v>
      </c>
      <c r="B226" s="323">
        <v>1</v>
      </c>
      <c r="C226" s="324" t="s">
        <v>807</v>
      </c>
      <c r="D226" s="108">
        <v>4</v>
      </c>
      <c r="E226" s="299">
        <v>2973.6471404438025</v>
      </c>
      <c r="F226" s="299">
        <v>3251.9571105011355</v>
      </c>
      <c r="G226" s="299">
        <v>28585609.450079899</v>
      </c>
      <c r="H226" s="299">
        <v>8790.2787394618426</v>
      </c>
      <c r="I226" s="299">
        <v>2891.7317443859561</v>
      </c>
      <c r="J226" s="299">
        <v>1880328264</v>
      </c>
      <c r="K226" s="299">
        <v>650242.97902130533</v>
      </c>
      <c r="L226" s="300">
        <v>0</v>
      </c>
      <c r="M226" s="300">
        <v>0</v>
      </c>
      <c r="N226" s="300">
        <v>0</v>
      </c>
      <c r="O226" s="300">
        <v>0</v>
      </c>
      <c r="P226" s="300">
        <v>0</v>
      </c>
      <c r="Q226" s="300">
        <v>0</v>
      </c>
      <c r="R226" s="300">
        <v>0</v>
      </c>
      <c r="S226" s="300">
        <v>0</v>
      </c>
      <c r="T226" s="300">
        <v>0</v>
      </c>
      <c r="U226" s="356">
        <v>0</v>
      </c>
      <c r="V226" s="304">
        <v>0</v>
      </c>
      <c r="W226" s="299">
        <v>0</v>
      </c>
      <c r="X226" s="299">
        <v>0</v>
      </c>
      <c r="Y226" s="299">
        <v>0</v>
      </c>
      <c r="Z226" s="299">
        <v>0</v>
      </c>
      <c r="AA226" s="356">
        <v>0</v>
      </c>
      <c r="AB226" s="303">
        <v>0</v>
      </c>
      <c r="AC226" s="303">
        <v>0</v>
      </c>
      <c r="AD226" s="304">
        <v>0</v>
      </c>
      <c r="AE226" s="300">
        <v>0</v>
      </c>
      <c r="AF226" s="303">
        <v>-287078</v>
      </c>
      <c r="AG226" s="304">
        <v>287078</v>
      </c>
      <c r="AH226" s="300">
        <v>0</v>
      </c>
      <c r="AI226" s="303">
        <v>0</v>
      </c>
      <c r="AJ226" s="304">
        <v>0</v>
      </c>
      <c r="AK226" s="300">
        <v>0</v>
      </c>
      <c r="AL226" s="303">
        <v>0</v>
      </c>
      <c r="AM226" s="304">
        <v>0</v>
      </c>
      <c r="AN226" s="300">
        <v>0</v>
      </c>
      <c r="AO226" s="303">
        <v>0</v>
      </c>
      <c r="AP226" s="304">
        <v>0</v>
      </c>
      <c r="AQ226" s="303">
        <v>0</v>
      </c>
      <c r="AR226" s="303">
        <v>0</v>
      </c>
      <c r="AS226" s="305">
        <v>0</v>
      </c>
    </row>
    <row r="227" spans="1:45" x14ac:dyDescent="0.35">
      <c r="A227" s="322">
        <v>727</v>
      </c>
      <c r="B227" s="323">
        <v>1</v>
      </c>
      <c r="C227" s="324" t="s">
        <v>808</v>
      </c>
      <c r="D227" s="108">
        <v>4</v>
      </c>
      <c r="E227" s="299">
        <v>3089.9011257224142</v>
      </c>
      <c r="F227" s="299">
        <v>3386.312318600566</v>
      </c>
      <c r="G227" s="299">
        <v>20438137.793080401</v>
      </c>
      <c r="H227" s="299">
        <v>6035.5147045405147</v>
      </c>
      <c r="I227" s="299">
        <v>4147.6829800491978</v>
      </c>
      <c r="J227" s="299">
        <v>1804098329</v>
      </c>
      <c r="K227" s="299">
        <v>434965.33791948599</v>
      </c>
      <c r="L227" s="300">
        <v>0</v>
      </c>
      <c r="M227" s="300">
        <v>0</v>
      </c>
      <c r="N227" s="300">
        <v>0</v>
      </c>
      <c r="O227" s="300">
        <v>0</v>
      </c>
      <c r="P227" s="300">
        <v>0</v>
      </c>
      <c r="Q227" s="300">
        <v>0</v>
      </c>
      <c r="R227" s="300">
        <v>0</v>
      </c>
      <c r="S227" s="300">
        <v>0</v>
      </c>
      <c r="T227" s="300">
        <v>0</v>
      </c>
      <c r="U227" s="356">
        <v>0</v>
      </c>
      <c r="V227" s="304">
        <v>0</v>
      </c>
      <c r="W227" s="299">
        <v>0</v>
      </c>
      <c r="X227" s="299">
        <v>0</v>
      </c>
      <c r="Y227" s="299">
        <v>0</v>
      </c>
      <c r="Z227" s="299">
        <v>0</v>
      </c>
      <c r="AA227" s="356">
        <v>0</v>
      </c>
      <c r="AB227" s="303">
        <v>0</v>
      </c>
      <c r="AC227" s="303">
        <v>0</v>
      </c>
      <c r="AD227" s="304">
        <v>0</v>
      </c>
      <c r="AE227" s="300">
        <v>0</v>
      </c>
      <c r="AF227" s="303">
        <v>-464077</v>
      </c>
      <c r="AG227" s="304">
        <v>464077</v>
      </c>
      <c r="AH227" s="300">
        <v>0</v>
      </c>
      <c r="AI227" s="303">
        <v>-106894</v>
      </c>
      <c r="AJ227" s="304">
        <v>106894</v>
      </c>
      <c r="AK227" s="300">
        <v>0</v>
      </c>
      <c r="AL227" s="303">
        <v>-615510.22244821896</v>
      </c>
      <c r="AM227" s="304">
        <v>615510.22244821896</v>
      </c>
      <c r="AN227" s="300">
        <v>0</v>
      </c>
      <c r="AO227" s="303">
        <v>0</v>
      </c>
      <c r="AP227" s="304">
        <v>0</v>
      </c>
      <c r="AQ227" s="303">
        <v>0</v>
      </c>
      <c r="AR227" s="303">
        <v>0</v>
      </c>
      <c r="AS227" s="305">
        <v>0</v>
      </c>
    </row>
    <row r="228" spans="1:45" x14ac:dyDescent="0.35">
      <c r="A228" s="322">
        <v>728</v>
      </c>
      <c r="B228" s="323">
        <v>1</v>
      </c>
      <c r="C228" s="324" t="s">
        <v>809</v>
      </c>
      <c r="D228" s="108">
        <v>4</v>
      </c>
      <c r="E228" s="299">
        <v>12889.125967628432</v>
      </c>
      <c r="F228" s="299">
        <v>14070.951161154117</v>
      </c>
      <c r="G228" s="299">
        <v>107562418.48105299</v>
      </c>
      <c r="H228" s="299">
        <v>7644.2890924106223</v>
      </c>
      <c r="I228" s="299">
        <v>16487.2</v>
      </c>
      <c r="J228" s="299">
        <v>9058779828</v>
      </c>
      <c r="K228" s="299">
        <v>549443.19399291568</v>
      </c>
      <c r="L228" s="300">
        <v>0</v>
      </c>
      <c r="M228" s="300">
        <v>0</v>
      </c>
      <c r="N228" s="300">
        <v>0</v>
      </c>
      <c r="O228" s="300">
        <v>0</v>
      </c>
      <c r="P228" s="300">
        <v>0</v>
      </c>
      <c r="Q228" s="300">
        <v>0</v>
      </c>
      <c r="R228" s="300">
        <v>0</v>
      </c>
      <c r="S228" s="300">
        <v>0</v>
      </c>
      <c r="T228" s="300">
        <v>0</v>
      </c>
      <c r="U228" s="356">
        <v>0</v>
      </c>
      <c r="V228" s="304">
        <v>0</v>
      </c>
      <c r="W228" s="299">
        <v>0</v>
      </c>
      <c r="X228" s="299">
        <v>0</v>
      </c>
      <c r="Y228" s="299">
        <v>0</v>
      </c>
      <c r="Z228" s="299">
        <v>0</v>
      </c>
      <c r="AA228" s="356">
        <v>0</v>
      </c>
      <c r="AB228" s="303">
        <v>0</v>
      </c>
      <c r="AC228" s="303">
        <v>0</v>
      </c>
      <c r="AD228" s="304">
        <v>0</v>
      </c>
      <c r="AE228" s="300">
        <v>0</v>
      </c>
      <c r="AF228" s="303">
        <v>-1974460</v>
      </c>
      <c r="AG228" s="304">
        <v>1974460</v>
      </c>
      <c r="AH228" s="300">
        <v>0</v>
      </c>
      <c r="AI228" s="303">
        <v>-575443</v>
      </c>
      <c r="AJ228" s="304">
        <v>575443</v>
      </c>
      <c r="AK228" s="300">
        <v>0</v>
      </c>
      <c r="AL228" s="303">
        <v>-899687.49151821714</v>
      </c>
      <c r="AM228" s="304">
        <v>899687.49151821714</v>
      </c>
      <c r="AN228" s="300">
        <v>0</v>
      </c>
      <c r="AO228" s="303">
        <v>0</v>
      </c>
      <c r="AP228" s="304">
        <v>0</v>
      </c>
      <c r="AQ228" s="303">
        <v>0</v>
      </c>
      <c r="AR228" s="303">
        <v>0</v>
      </c>
      <c r="AS228" s="305">
        <v>0</v>
      </c>
    </row>
    <row r="229" spans="1:45" x14ac:dyDescent="0.35">
      <c r="A229" s="322">
        <v>738</v>
      </c>
      <c r="B229" s="323">
        <v>1</v>
      </c>
      <c r="C229" s="324" t="s">
        <v>810</v>
      </c>
      <c r="D229" s="108">
        <v>5</v>
      </c>
      <c r="E229" s="299">
        <v>1092.1418395714172</v>
      </c>
      <c r="F229" s="299">
        <v>1192.946601476179</v>
      </c>
      <c r="G229" s="299">
        <v>5783062.8294153996</v>
      </c>
      <c r="H229" s="299">
        <v>4847.7130680110131</v>
      </c>
      <c r="I229" s="299">
        <v>928.11428571428576</v>
      </c>
      <c r="J229" s="299">
        <v>411281800</v>
      </c>
      <c r="K229" s="299">
        <v>443137.02130279521</v>
      </c>
      <c r="L229" s="300">
        <v>0</v>
      </c>
      <c r="M229" s="300">
        <v>0</v>
      </c>
      <c r="N229" s="300">
        <v>0</v>
      </c>
      <c r="O229" s="300">
        <v>0</v>
      </c>
      <c r="P229" s="300">
        <v>0</v>
      </c>
      <c r="Q229" s="300">
        <v>0</v>
      </c>
      <c r="R229" s="300">
        <v>0</v>
      </c>
      <c r="S229" s="300">
        <v>0</v>
      </c>
      <c r="T229" s="300">
        <v>0</v>
      </c>
      <c r="U229" s="356">
        <v>0</v>
      </c>
      <c r="V229" s="304">
        <v>0</v>
      </c>
      <c r="W229" s="299">
        <v>0</v>
      </c>
      <c r="X229" s="299">
        <v>0</v>
      </c>
      <c r="Y229" s="299">
        <v>0</v>
      </c>
      <c r="Z229" s="299">
        <v>0</v>
      </c>
      <c r="AA229" s="356">
        <v>0</v>
      </c>
      <c r="AB229" s="303">
        <v>0</v>
      </c>
      <c r="AC229" s="303">
        <v>0</v>
      </c>
      <c r="AD229" s="304">
        <v>0</v>
      </c>
      <c r="AE229" s="300">
        <v>0</v>
      </c>
      <c r="AF229" s="303">
        <v>-166559</v>
      </c>
      <c r="AG229" s="304">
        <v>166559</v>
      </c>
      <c r="AH229" s="300">
        <v>0</v>
      </c>
      <c r="AI229" s="303">
        <v>-2370</v>
      </c>
      <c r="AJ229" s="304">
        <v>2370</v>
      </c>
      <c r="AK229" s="300">
        <v>0</v>
      </c>
      <c r="AL229" s="303">
        <v>0</v>
      </c>
      <c r="AM229" s="304">
        <v>0</v>
      </c>
      <c r="AN229" s="300">
        <v>0</v>
      </c>
      <c r="AO229" s="303">
        <v>0</v>
      </c>
      <c r="AP229" s="304">
        <v>0</v>
      </c>
      <c r="AQ229" s="303">
        <v>0</v>
      </c>
      <c r="AR229" s="303">
        <v>0</v>
      </c>
      <c r="AS229" s="305">
        <v>0</v>
      </c>
    </row>
    <row r="230" spans="1:45" x14ac:dyDescent="0.35">
      <c r="A230" s="322">
        <v>739</v>
      </c>
      <c r="B230" s="323">
        <v>1</v>
      </c>
      <c r="C230" s="324" t="s">
        <v>811</v>
      </c>
      <c r="D230" s="108">
        <v>6</v>
      </c>
      <c r="E230" s="299">
        <v>732.14230012739813</v>
      </c>
      <c r="F230" s="299">
        <v>813.51436602289868</v>
      </c>
      <c r="G230" s="299">
        <v>6831723.3145711599</v>
      </c>
      <c r="H230" s="299">
        <v>8397.7906228872434</v>
      </c>
      <c r="I230" s="299">
        <v>767.86985312602712</v>
      </c>
      <c r="J230" s="299">
        <v>434872500</v>
      </c>
      <c r="K230" s="299">
        <v>566336.2068840412</v>
      </c>
      <c r="L230" s="300">
        <v>0</v>
      </c>
      <c r="M230" s="300">
        <v>0</v>
      </c>
      <c r="N230" s="300">
        <v>0</v>
      </c>
      <c r="O230" s="300">
        <v>0</v>
      </c>
      <c r="P230" s="300">
        <v>0</v>
      </c>
      <c r="Q230" s="300">
        <v>0</v>
      </c>
      <c r="R230" s="300">
        <v>0</v>
      </c>
      <c r="S230" s="300">
        <v>0</v>
      </c>
      <c r="T230" s="300">
        <v>0</v>
      </c>
      <c r="U230" s="356">
        <v>0</v>
      </c>
      <c r="V230" s="304">
        <v>0</v>
      </c>
      <c r="W230" s="299">
        <v>0</v>
      </c>
      <c r="X230" s="299">
        <v>0</v>
      </c>
      <c r="Y230" s="299">
        <v>0</v>
      </c>
      <c r="Z230" s="299">
        <v>0</v>
      </c>
      <c r="AA230" s="356">
        <v>0</v>
      </c>
      <c r="AB230" s="303">
        <v>0</v>
      </c>
      <c r="AC230" s="303">
        <v>0</v>
      </c>
      <c r="AD230" s="304">
        <v>0</v>
      </c>
      <c r="AE230" s="300">
        <v>0</v>
      </c>
      <c r="AF230" s="303">
        <v>-107058</v>
      </c>
      <c r="AG230" s="304">
        <v>107058</v>
      </c>
      <c r="AH230" s="300">
        <v>0</v>
      </c>
      <c r="AI230" s="303">
        <v>-5763</v>
      </c>
      <c r="AJ230" s="304">
        <v>5763</v>
      </c>
      <c r="AK230" s="300">
        <v>0</v>
      </c>
      <c r="AL230" s="303">
        <v>0</v>
      </c>
      <c r="AM230" s="304">
        <v>0</v>
      </c>
      <c r="AN230" s="300">
        <v>0</v>
      </c>
      <c r="AO230" s="303">
        <v>0</v>
      </c>
      <c r="AP230" s="304">
        <v>0</v>
      </c>
      <c r="AQ230" s="303">
        <v>0</v>
      </c>
      <c r="AR230" s="303">
        <v>0</v>
      </c>
      <c r="AS230" s="305">
        <v>0</v>
      </c>
    </row>
    <row r="231" spans="1:45" x14ac:dyDescent="0.35">
      <c r="A231" s="322">
        <v>740</v>
      </c>
      <c r="B231" s="323">
        <v>1</v>
      </c>
      <c r="C231" s="324" t="s">
        <v>812</v>
      </c>
      <c r="D231" s="108">
        <v>5</v>
      </c>
      <c r="E231" s="299">
        <v>1188.4794520547946</v>
      </c>
      <c r="F231" s="299">
        <v>1324.4794520547946</v>
      </c>
      <c r="G231" s="299">
        <v>12588594.3532029</v>
      </c>
      <c r="H231" s="299">
        <v>9504.5599489467222</v>
      </c>
      <c r="I231" s="299">
        <v>1415.5567567567566</v>
      </c>
      <c r="J231" s="299">
        <v>695368100</v>
      </c>
      <c r="K231" s="299">
        <v>491232.93480170163</v>
      </c>
      <c r="L231" s="300">
        <v>0</v>
      </c>
      <c r="M231" s="300">
        <v>0</v>
      </c>
      <c r="N231" s="300">
        <v>0</v>
      </c>
      <c r="O231" s="300">
        <v>0</v>
      </c>
      <c r="P231" s="300">
        <v>0</v>
      </c>
      <c r="Q231" s="300">
        <v>0</v>
      </c>
      <c r="R231" s="300">
        <v>0</v>
      </c>
      <c r="S231" s="300">
        <v>0</v>
      </c>
      <c r="T231" s="300">
        <v>0</v>
      </c>
      <c r="U231" s="356">
        <v>0</v>
      </c>
      <c r="V231" s="304">
        <v>0</v>
      </c>
      <c r="W231" s="299">
        <v>0</v>
      </c>
      <c r="X231" s="299">
        <v>0</v>
      </c>
      <c r="Y231" s="299">
        <v>0</v>
      </c>
      <c r="Z231" s="299">
        <v>0</v>
      </c>
      <c r="AA231" s="356">
        <v>0</v>
      </c>
      <c r="AB231" s="303">
        <v>0</v>
      </c>
      <c r="AC231" s="303">
        <v>0</v>
      </c>
      <c r="AD231" s="304">
        <v>0</v>
      </c>
      <c r="AE231" s="300">
        <v>0</v>
      </c>
      <c r="AF231" s="303">
        <v>-204994</v>
      </c>
      <c r="AG231" s="304">
        <v>204994</v>
      </c>
      <c r="AH231" s="300">
        <v>0</v>
      </c>
      <c r="AI231" s="303">
        <v>-2917</v>
      </c>
      <c r="AJ231" s="304">
        <v>2917</v>
      </c>
      <c r="AK231" s="300">
        <v>0</v>
      </c>
      <c r="AL231" s="303">
        <v>0</v>
      </c>
      <c r="AM231" s="304">
        <v>0</v>
      </c>
      <c r="AN231" s="300">
        <v>0</v>
      </c>
      <c r="AO231" s="303">
        <v>0</v>
      </c>
      <c r="AP231" s="304">
        <v>0</v>
      </c>
      <c r="AQ231" s="303">
        <v>0</v>
      </c>
      <c r="AR231" s="303">
        <v>0</v>
      </c>
      <c r="AS231" s="305">
        <v>0</v>
      </c>
    </row>
    <row r="232" spans="1:45" x14ac:dyDescent="0.35">
      <c r="A232" s="322">
        <v>741</v>
      </c>
      <c r="B232" s="323">
        <v>1</v>
      </c>
      <c r="C232" s="324" t="s">
        <v>813</v>
      </c>
      <c r="D232" s="108">
        <v>5</v>
      </c>
      <c r="E232" s="299">
        <v>882.28</v>
      </c>
      <c r="F232" s="299">
        <v>966.53600000000006</v>
      </c>
      <c r="G232" s="299">
        <v>10112029.781650299</v>
      </c>
      <c r="H232" s="299">
        <v>10462.13465577102</v>
      </c>
      <c r="I232" s="299">
        <v>950.19162223780688</v>
      </c>
      <c r="J232" s="299">
        <v>532353000</v>
      </c>
      <c r="K232" s="299">
        <v>560258.57052522677</v>
      </c>
      <c r="L232" s="300">
        <v>0</v>
      </c>
      <c r="M232" s="300">
        <v>0</v>
      </c>
      <c r="N232" s="300">
        <v>0</v>
      </c>
      <c r="O232" s="300">
        <v>0</v>
      </c>
      <c r="P232" s="300">
        <v>0</v>
      </c>
      <c r="Q232" s="300">
        <v>0</v>
      </c>
      <c r="R232" s="300">
        <v>0</v>
      </c>
      <c r="S232" s="300">
        <v>0</v>
      </c>
      <c r="T232" s="300">
        <v>0</v>
      </c>
      <c r="U232" s="356">
        <v>0</v>
      </c>
      <c r="V232" s="304">
        <v>0</v>
      </c>
      <c r="W232" s="299">
        <v>0</v>
      </c>
      <c r="X232" s="299">
        <v>0</v>
      </c>
      <c r="Y232" s="299">
        <v>0</v>
      </c>
      <c r="Z232" s="299">
        <v>0</v>
      </c>
      <c r="AA232" s="356">
        <v>0</v>
      </c>
      <c r="AB232" s="303">
        <v>0</v>
      </c>
      <c r="AC232" s="303">
        <v>0</v>
      </c>
      <c r="AD232" s="304">
        <v>0</v>
      </c>
      <c r="AE232" s="300">
        <v>0</v>
      </c>
      <c r="AF232" s="303">
        <v>-130229</v>
      </c>
      <c r="AG232" s="304">
        <v>130229</v>
      </c>
      <c r="AH232" s="300">
        <v>0</v>
      </c>
      <c r="AI232" s="303">
        <v>-477</v>
      </c>
      <c r="AJ232" s="304">
        <v>477</v>
      </c>
      <c r="AK232" s="300">
        <v>0</v>
      </c>
      <c r="AL232" s="303">
        <v>0</v>
      </c>
      <c r="AM232" s="304">
        <v>0</v>
      </c>
      <c r="AN232" s="300">
        <v>0</v>
      </c>
      <c r="AO232" s="303">
        <v>0</v>
      </c>
      <c r="AP232" s="304">
        <v>0</v>
      </c>
      <c r="AQ232" s="303">
        <v>0</v>
      </c>
      <c r="AR232" s="303">
        <v>0</v>
      </c>
      <c r="AS232" s="305">
        <v>0</v>
      </c>
    </row>
    <row r="233" spans="1:45" x14ac:dyDescent="0.35">
      <c r="A233" s="322">
        <v>742</v>
      </c>
      <c r="B233" s="323">
        <v>1</v>
      </c>
      <c r="C233" s="324" t="s">
        <v>814</v>
      </c>
      <c r="D233" s="108">
        <v>4</v>
      </c>
      <c r="E233" s="299">
        <v>9609.7630505943616</v>
      </c>
      <c r="F233" s="299">
        <v>10503.277580508891</v>
      </c>
      <c r="G233" s="299">
        <v>103235121.394025</v>
      </c>
      <c r="H233" s="299">
        <v>9828.8482431046232</v>
      </c>
      <c r="I233" s="299">
        <v>14624.827987647339</v>
      </c>
      <c r="J233" s="299">
        <v>7573699367</v>
      </c>
      <c r="K233" s="299">
        <v>517865.87667198695</v>
      </c>
      <c r="L233" s="300">
        <v>164435.00021924975</v>
      </c>
      <c r="M233" s="300">
        <v>0</v>
      </c>
      <c r="N233" s="300">
        <v>2490.1374399999622</v>
      </c>
      <c r="O233" s="300">
        <v>0</v>
      </c>
      <c r="P233" s="300">
        <v>1261.2309890446486</v>
      </c>
      <c r="Q233" s="300">
        <v>0</v>
      </c>
      <c r="R233" s="300">
        <v>0</v>
      </c>
      <c r="S233" s="300">
        <v>1016.6263665865006</v>
      </c>
      <c r="T233" s="300">
        <v>326.99738497568762</v>
      </c>
      <c r="U233" s="356">
        <v>169529.99239985656</v>
      </c>
      <c r="V233" s="304">
        <v>13547.5</v>
      </c>
      <c r="W233" s="299">
        <v>1067.2017599998508</v>
      </c>
      <c r="X233" s="299">
        <v>635.04</v>
      </c>
      <c r="Y233" s="299">
        <v>-1261.2309890445322</v>
      </c>
      <c r="Z233" s="299">
        <v>0</v>
      </c>
      <c r="AA233" s="356">
        <v>13988.510770955319</v>
      </c>
      <c r="AB233" s="303">
        <v>183518.50317081189</v>
      </c>
      <c r="AC233" s="303">
        <v>13988.510770955319</v>
      </c>
      <c r="AD233" s="304">
        <v>169529.99239985656</v>
      </c>
      <c r="AE233" s="300">
        <v>0</v>
      </c>
      <c r="AF233" s="303">
        <v>-1645077</v>
      </c>
      <c r="AG233" s="304">
        <v>1645077</v>
      </c>
      <c r="AH233" s="300">
        <v>0</v>
      </c>
      <c r="AI233" s="303">
        <v>0</v>
      </c>
      <c r="AJ233" s="304">
        <v>0</v>
      </c>
      <c r="AK233" s="300">
        <v>0</v>
      </c>
      <c r="AL233" s="303">
        <v>0</v>
      </c>
      <c r="AM233" s="304">
        <v>0</v>
      </c>
      <c r="AN233" s="300">
        <v>183518.50317081189</v>
      </c>
      <c r="AO233" s="303">
        <v>13988.510770955319</v>
      </c>
      <c r="AP233" s="304">
        <v>169529.99239985656</v>
      </c>
      <c r="AQ233" s="303">
        <v>19.097089304346721</v>
      </c>
      <c r="AR233" s="303">
        <v>1.4556561589819983</v>
      </c>
      <c r="AS233" s="305">
        <v>17.641433145364722</v>
      </c>
    </row>
    <row r="234" spans="1:45" x14ac:dyDescent="0.35">
      <c r="A234" s="322">
        <v>743</v>
      </c>
      <c r="B234" s="323">
        <v>1</v>
      </c>
      <c r="C234" s="324" t="s">
        <v>815</v>
      </c>
      <c r="D234" s="108">
        <v>5</v>
      </c>
      <c r="E234" s="299">
        <v>1047.6874511367992</v>
      </c>
      <c r="F234" s="299">
        <v>1133.8815846611269</v>
      </c>
      <c r="G234" s="299">
        <v>12699177.776031701</v>
      </c>
      <c r="H234" s="299">
        <v>11199.738974354179</v>
      </c>
      <c r="I234" s="299">
        <v>1138.8422202559348</v>
      </c>
      <c r="J234" s="299">
        <v>701266100</v>
      </c>
      <c r="K234" s="299">
        <v>615771.07656089775</v>
      </c>
      <c r="L234" s="300">
        <v>0</v>
      </c>
      <c r="M234" s="300">
        <v>0</v>
      </c>
      <c r="N234" s="300">
        <v>0</v>
      </c>
      <c r="O234" s="300">
        <v>0</v>
      </c>
      <c r="P234" s="300">
        <v>0</v>
      </c>
      <c r="Q234" s="300">
        <v>0</v>
      </c>
      <c r="R234" s="300">
        <v>0</v>
      </c>
      <c r="S234" s="300">
        <v>0</v>
      </c>
      <c r="T234" s="300">
        <v>0</v>
      </c>
      <c r="U234" s="356">
        <v>0</v>
      </c>
      <c r="V234" s="304">
        <v>0</v>
      </c>
      <c r="W234" s="299">
        <v>0</v>
      </c>
      <c r="X234" s="299">
        <v>0</v>
      </c>
      <c r="Y234" s="299">
        <v>0</v>
      </c>
      <c r="Z234" s="299">
        <v>0</v>
      </c>
      <c r="AA234" s="356">
        <v>0</v>
      </c>
      <c r="AB234" s="303">
        <v>0</v>
      </c>
      <c r="AC234" s="303">
        <v>0</v>
      </c>
      <c r="AD234" s="304">
        <v>0</v>
      </c>
      <c r="AE234" s="300">
        <v>0</v>
      </c>
      <c r="AF234" s="303">
        <v>-120278</v>
      </c>
      <c r="AG234" s="304">
        <v>120278</v>
      </c>
      <c r="AH234" s="300">
        <v>0</v>
      </c>
      <c r="AI234" s="303">
        <v>0</v>
      </c>
      <c r="AJ234" s="304">
        <v>0</v>
      </c>
      <c r="AK234" s="300">
        <v>0</v>
      </c>
      <c r="AL234" s="303">
        <v>0</v>
      </c>
      <c r="AM234" s="304">
        <v>0</v>
      </c>
      <c r="AN234" s="300">
        <v>0</v>
      </c>
      <c r="AO234" s="303">
        <v>0</v>
      </c>
      <c r="AP234" s="304">
        <v>0</v>
      </c>
      <c r="AQ234" s="303">
        <v>0</v>
      </c>
      <c r="AR234" s="303">
        <v>0</v>
      </c>
      <c r="AS234" s="305">
        <v>0</v>
      </c>
    </row>
    <row r="235" spans="1:45" x14ac:dyDescent="0.35">
      <c r="A235" s="322">
        <v>745</v>
      </c>
      <c r="B235" s="323">
        <v>1</v>
      </c>
      <c r="C235" s="324" t="s">
        <v>816</v>
      </c>
      <c r="D235" s="108">
        <v>5</v>
      </c>
      <c r="E235" s="299">
        <v>1824.1224897673114</v>
      </c>
      <c r="F235" s="299">
        <v>1994.3349897673115</v>
      </c>
      <c r="G235" s="299">
        <v>12725841.9718547</v>
      </c>
      <c r="H235" s="299">
        <v>6380.9951874431508</v>
      </c>
      <c r="I235" s="299">
        <v>1860.8015672582032</v>
      </c>
      <c r="J235" s="299">
        <v>876083900</v>
      </c>
      <c r="K235" s="299">
        <v>470809.9538473977</v>
      </c>
      <c r="L235" s="300">
        <v>0</v>
      </c>
      <c r="M235" s="300">
        <v>0</v>
      </c>
      <c r="N235" s="300">
        <v>0</v>
      </c>
      <c r="O235" s="300">
        <v>0</v>
      </c>
      <c r="P235" s="300">
        <v>0</v>
      </c>
      <c r="Q235" s="300">
        <v>0</v>
      </c>
      <c r="R235" s="300">
        <v>0</v>
      </c>
      <c r="S235" s="300">
        <v>0</v>
      </c>
      <c r="T235" s="300">
        <v>0</v>
      </c>
      <c r="U235" s="356">
        <v>0</v>
      </c>
      <c r="V235" s="304">
        <v>0</v>
      </c>
      <c r="W235" s="299">
        <v>0</v>
      </c>
      <c r="X235" s="299">
        <v>0</v>
      </c>
      <c r="Y235" s="299">
        <v>0</v>
      </c>
      <c r="Z235" s="299">
        <v>0</v>
      </c>
      <c r="AA235" s="356">
        <v>0</v>
      </c>
      <c r="AB235" s="303">
        <v>0</v>
      </c>
      <c r="AC235" s="303">
        <v>0</v>
      </c>
      <c r="AD235" s="304">
        <v>0</v>
      </c>
      <c r="AE235" s="300">
        <v>0</v>
      </c>
      <c r="AF235" s="303">
        <v>-295837</v>
      </c>
      <c r="AG235" s="304">
        <v>295837</v>
      </c>
      <c r="AH235" s="300">
        <v>0</v>
      </c>
      <c r="AI235" s="303">
        <v>0</v>
      </c>
      <c r="AJ235" s="304">
        <v>0</v>
      </c>
      <c r="AK235" s="300">
        <v>0</v>
      </c>
      <c r="AL235" s="303">
        <v>-33381.480934604057</v>
      </c>
      <c r="AM235" s="304">
        <v>33381.480934604057</v>
      </c>
      <c r="AN235" s="300">
        <v>0</v>
      </c>
      <c r="AO235" s="303">
        <v>0</v>
      </c>
      <c r="AP235" s="304">
        <v>0</v>
      </c>
      <c r="AQ235" s="303">
        <v>0</v>
      </c>
      <c r="AR235" s="303">
        <v>0</v>
      </c>
      <c r="AS235" s="305">
        <v>0</v>
      </c>
    </row>
    <row r="236" spans="1:45" x14ac:dyDescent="0.35">
      <c r="A236" s="322">
        <v>748</v>
      </c>
      <c r="B236" s="323">
        <v>1</v>
      </c>
      <c r="C236" s="324" t="s">
        <v>817</v>
      </c>
      <c r="D236" s="108">
        <v>4</v>
      </c>
      <c r="E236" s="299">
        <v>4064.595499628691</v>
      </c>
      <c r="F236" s="299">
        <v>4461.339567994386</v>
      </c>
      <c r="G236" s="299">
        <v>21872495.892022699</v>
      </c>
      <c r="H236" s="299">
        <v>4902.6745350064375</v>
      </c>
      <c r="I236" s="299">
        <v>4459.6078665913947</v>
      </c>
      <c r="J236" s="299">
        <v>1822305900</v>
      </c>
      <c r="K236" s="299">
        <v>408624.6940345543</v>
      </c>
      <c r="L236" s="300">
        <v>0</v>
      </c>
      <c r="M236" s="300">
        <v>0</v>
      </c>
      <c r="N236" s="300">
        <v>0</v>
      </c>
      <c r="O236" s="300">
        <v>0</v>
      </c>
      <c r="P236" s="300">
        <v>0</v>
      </c>
      <c r="Q236" s="300">
        <v>0</v>
      </c>
      <c r="R236" s="300">
        <v>0</v>
      </c>
      <c r="S236" s="300">
        <v>0</v>
      </c>
      <c r="T236" s="300">
        <v>0</v>
      </c>
      <c r="U236" s="356">
        <v>0</v>
      </c>
      <c r="V236" s="304">
        <v>0</v>
      </c>
      <c r="W236" s="299">
        <v>0</v>
      </c>
      <c r="X236" s="299">
        <v>0</v>
      </c>
      <c r="Y236" s="299">
        <v>0</v>
      </c>
      <c r="Z236" s="299">
        <v>0</v>
      </c>
      <c r="AA236" s="356">
        <v>0</v>
      </c>
      <c r="AB236" s="303">
        <v>0</v>
      </c>
      <c r="AC236" s="303">
        <v>0</v>
      </c>
      <c r="AD236" s="304">
        <v>0</v>
      </c>
      <c r="AE236" s="300">
        <v>0</v>
      </c>
      <c r="AF236" s="303">
        <v>-574379</v>
      </c>
      <c r="AG236" s="304">
        <v>574379</v>
      </c>
      <c r="AH236" s="300">
        <v>0</v>
      </c>
      <c r="AI236" s="303">
        <v>-18800</v>
      </c>
      <c r="AJ236" s="304">
        <v>18800</v>
      </c>
      <c r="AK236" s="300">
        <v>0</v>
      </c>
      <c r="AL236" s="303">
        <v>-828781.84843800031</v>
      </c>
      <c r="AM236" s="304">
        <v>828781.84843800031</v>
      </c>
      <c r="AN236" s="300">
        <v>0</v>
      </c>
      <c r="AO236" s="303">
        <v>0</v>
      </c>
      <c r="AP236" s="304">
        <v>0</v>
      </c>
      <c r="AQ236" s="303">
        <v>0</v>
      </c>
      <c r="AR236" s="303">
        <v>0</v>
      </c>
      <c r="AS236" s="305">
        <v>0</v>
      </c>
    </row>
    <row r="237" spans="1:45" x14ac:dyDescent="0.35">
      <c r="A237" s="322">
        <v>750</v>
      </c>
      <c r="B237" s="323">
        <v>1</v>
      </c>
      <c r="C237" s="324" t="s">
        <v>818</v>
      </c>
      <c r="D237" s="108">
        <v>4</v>
      </c>
      <c r="E237" s="299">
        <v>2427.0650336030726</v>
      </c>
      <c r="F237" s="299">
        <v>2705.6022593485959</v>
      </c>
      <c r="G237" s="299">
        <v>18353890.910209201</v>
      </c>
      <c r="H237" s="299">
        <v>6783.6618803785695</v>
      </c>
      <c r="I237" s="299">
        <v>1979.1406915857331</v>
      </c>
      <c r="J237" s="299">
        <v>1370634100</v>
      </c>
      <c r="K237" s="299">
        <v>692540.00275332446</v>
      </c>
      <c r="L237" s="300">
        <v>0</v>
      </c>
      <c r="M237" s="300">
        <v>0</v>
      </c>
      <c r="N237" s="300">
        <v>0</v>
      </c>
      <c r="O237" s="300">
        <v>0</v>
      </c>
      <c r="P237" s="300">
        <v>0</v>
      </c>
      <c r="Q237" s="300">
        <v>0</v>
      </c>
      <c r="R237" s="300">
        <v>0</v>
      </c>
      <c r="S237" s="300">
        <v>0</v>
      </c>
      <c r="T237" s="300">
        <v>0</v>
      </c>
      <c r="U237" s="356">
        <v>0</v>
      </c>
      <c r="V237" s="304">
        <v>0</v>
      </c>
      <c r="W237" s="299">
        <v>0</v>
      </c>
      <c r="X237" s="299">
        <v>0</v>
      </c>
      <c r="Y237" s="299">
        <v>0</v>
      </c>
      <c r="Z237" s="299">
        <v>0</v>
      </c>
      <c r="AA237" s="356">
        <v>0</v>
      </c>
      <c r="AB237" s="303">
        <v>0</v>
      </c>
      <c r="AC237" s="303">
        <v>0</v>
      </c>
      <c r="AD237" s="304">
        <v>0</v>
      </c>
      <c r="AE237" s="300">
        <v>0</v>
      </c>
      <c r="AF237" s="303">
        <v>-179762</v>
      </c>
      <c r="AG237" s="304">
        <v>179762</v>
      </c>
      <c r="AH237" s="300">
        <v>0</v>
      </c>
      <c r="AI237" s="303">
        <v>0</v>
      </c>
      <c r="AJ237" s="304">
        <v>0</v>
      </c>
      <c r="AK237" s="300">
        <v>0</v>
      </c>
      <c r="AL237" s="303">
        <v>0</v>
      </c>
      <c r="AM237" s="304">
        <v>0</v>
      </c>
      <c r="AN237" s="300">
        <v>0</v>
      </c>
      <c r="AO237" s="303">
        <v>0</v>
      </c>
      <c r="AP237" s="304">
        <v>0</v>
      </c>
      <c r="AQ237" s="303">
        <v>0</v>
      </c>
      <c r="AR237" s="303">
        <v>0</v>
      </c>
      <c r="AS237" s="305">
        <v>0</v>
      </c>
    </row>
    <row r="238" spans="1:45" x14ac:dyDescent="0.35">
      <c r="A238" s="322">
        <v>756</v>
      </c>
      <c r="B238" s="323">
        <v>1</v>
      </c>
      <c r="C238" s="324" t="s">
        <v>819</v>
      </c>
      <c r="D238" s="108">
        <v>6</v>
      </c>
      <c r="E238" s="299">
        <v>783.76183470445778</v>
      </c>
      <c r="F238" s="299">
        <v>854.94339758602041</v>
      </c>
      <c r="G238" s="299">
        <v>8332601.6777221402</v>
      </c>
      <c r="H238" s="299">
        <v>9746.3781827542007</v>
      </c>
      <c r="I238" s="299">
        <v>840.23484818698228</v>
      </c>
      <c r="J238" s="299">
        <v>297670400</v>
      </c>
      <c r="K238" s="299">
        <v>354270.47645345662</v>
      </c>
      <c r="L238" s="300">
        <v>0</v>
      </c>
      <c r="M238" s="300">
        <v>0</v>
      </c>
      <c r="N238" s="300">
        <v>0</v>
      </c>
      <c r="O238" s="300">
        <v>0</v>
      </c>
      <c r="P238" s="300">
        <v>0</v>
      </c>
      <c r="Q238" s="300">
        <v>0</v>
      </c>
      <c r="R238" s="300">
        <v>0</v>
      </c>
      <c r="S238" s="300">
        <v>0</v>
      </c>
      <c r="T238" s="300">
        <v>0</v>
      </c>
      <c r="U238" s="356">
        <v>0</v>
      </c>
      <c r="V238" s="304">
        <v>0</v>
      </c>
      <c r="W238" s="299">
        <v>0</v>
      </c>
      <c r="X238" s="299">
        <v>0</v>
      </c>
      <c r="Y238" s="299">
        <v>0</v>
      </c>
      <c r="Z238" s="299">
        <v>0</v>
      </c>
      <c r="AA238" s="356">
        <v>0</v>
      </c>
      <c r="AB238" s="303">
        <v>0</v>
      </c>
      <c r="AC238" s="303">
        <v>0</v>
      </c>
      <c r="AD238" s="304">
        <v>0</v>
      </c>
      <c r="AE238" s="300">
        <v>0</v>
      </c>
      <c r="AF238" s="303">
        <v>-95429</v>
      </c>
      <c r="AG238" s="304">
        <v>95429</v>
      </c>
      <c r="AH238" s="300">
        <v>0</v>
      </c>
      <c r="AI238" s="303">
        <v>-2232</v>
      </c>
      <c r="AJ238" s="304">
        <v>2232</v>
      </c>
      <c r="AK238" s="300">
        <v>0</v>
      </c>
      <c r="AL238" s="303">
        <v>0</v>
      </c>
      <c r="AM238" s="304">
        <v>0</v>
      </c>
      <c r="AN238" s="300">
        <v>0</v>
      </c>
      <c r="AO238" s="303">
        <v>0</v>
      </c>
      <c r="AP238" s="304">
        <v>0</v>
      </c>
      <c r="AQ238" s="303">
        <v>0</v>
      </c>
      <c r="AR238" s="303">
        <v>0</v>
      </c>
      <c r="AS238" s="305">
        <v>0</v>
      </c>
    </row>
    <row r="239" spans="1:45" x14ac:dyDescent="0.35">
      <c r="A239" s="322">
        <v>761</v>
      </c>
      <c r="B239" s="323">
        <v>1</v>
      </c>
      <c r="C239" s="324" t="s">
        <v>820</v>
      </c>
      <c r="D239" s="108">
        <v>4</v>
      </c>
      <c r="E239" s="299">
        <v>4565.1340059746435</v>
      </c>
      <c r="F239" s="299">
        <v>4999.292362766616</v>
      </c>
      <c r="G239" s="299">
        <v>36348743.627900898</v>
      </c>
      <c r="H239" s="299">
        <v>7270.7777401891035</v>
      </c>
      <c r="I239" s="299">
        <v>5201.28469102907</v>
      </c>
      <c r="J239" s="299">
        <v>2537631200</v>
      </c>
      <c r="K239" s="299">
        <v>487885.46498460014</v>
      </c>
      <c r="L239" s="300">
        <v>210280.70608895202</v>
      </c>
      <c r="M239" s="300">
        <v>0</v>
      </c>
      <c r="N239" s="300">
        <v>1578.6071000000811</v>
      </c>
      <c r="O239" s="300">
        <v>-2069.7495006173849</v>
      </c>
      <c r="P239" s="300">
        <v>3907.2620268346509</v>
      </c>
      <c r="Q239" s="300">
        <v>0</v>
      </c>
      <c r="R239" s="300">
        <v>0</v>
      </c>
      <c r="S239" s="300">
        <v>1248.3065249582544</v>
      </c>
      <c r="T239" s="300">
        <v>401.51719719803828</v>
      </c>
      <c r="U239" s="356">
        <v>215346.64943732566</v>
      </c>
      <c r="V239" s="304">
        <v>25313</v>
      </c>
      <c r="W239" s="299">
        <v>676.54590000002645</v>
      </c>
      <c r="X239" s="299">
        <v>779.76</v>
      </c>
      <c r="Y239" s="299">
        <v>4323.5379731650464</v>
      </c>
      <c r="Z239" s="299">
        <v>0</v>
      </c>
      <c r="AA239" s="356">
        <v>31092.843873165071</v>
      </c>
      <c r="AB239" s="303">
        <v>246439.49331049074</v>
      </c>
      <c r="AC239" s="303">
        <v>31092.843873165071</v>
      </c>
      <c r="AD239" s="304">
        <v>215346.64943732566</v>
      </c>
      <c r="AE239" s="300">
        <v>0</v>
      </c>
      <c r="AF239" s="303">
        <v>-768484</v>
      </c>
      <c r="AG239" s="304">
        <v>768484</v>
      </c>
      <c r="AH239" s="300">
        <v>0</v>
      </c>
      <c r="AI239" s="303">
        <v>-50480</v>
      </c>
      <c r="AJ239" s="304">
        <v>50480</v>
      </c>
      <c r="AK239" s="300">
        <v>0</v>
      </c>
      <c r="AL239" s="303">
        <v>-1209982.8923837407</v>
      </c>
      <c r="AM239" s="304">
        <v>1209982.8923837407</v>
      </c>
      <c r="AN239" s="300">
        <v>246439.49331049074</v>
      </c>
      <c r="AO239" s="303">
        <v>31092.843873165071</v>
      </c>
      <c r="AP239" s="304">
        <v>215346.64943732566</v>
      </c>
      <c r="AQ239" s="303">
        <v>53.982970267238976</v>
      </c>
      <c r="AR239" s="303">
        <v>6.8109378240533891</v>
      </c>
      <c r="AS239" s="305">
        <v>47.172032443185586</v>
      </c>
    </row>
    <row r="240" spans="1:45" x14ac:dyDescent="0.35">
      <c r="A240" s="322">
        <v>763</v>
      </c>
      <c r="B240" s="323">
        <v>1</v>
      </c>
      <c r="C240" s="324" t="s">
        <v>821</v>
      </c>
      <c r="D240" s="108">
        <v>6</v>
      </c>
      <c r="E240" s="299">
        <v>849.92249004680878</v>
      </c>
      <c r="F240" s="299">
        <v>932.91120458038711</v>
      </c>
      <c r="G240" s="299">
        <v>5113248.7828045804</v>
      </c>
      <c r="H240" s="299">
        <v>5480.9597716263488</v>
      </c>
      <c r="I240" s="299">
        <v>578.1270354457572</v>
      </c>
      <c r="J240" s="299">
        <v>274119100</v>
      </c>
      <c r="K240" s="299">
        <v>474150.28738215659</v>
      </c>
      <c r="L240" s="300">
        <v>0</v>
      </c>
      <c r="M240" s="300">
        <v>0</v>
      </c>
      <c r="N240" s="300">
        <v>0</v>
      </c>
      <c r="O240" s="300">
        <v>0</v>
      </c>
      <c r="P240" s="300">
        <v>0</v>
      </c>
      <c r="Q240" s="300">
        <v>0</v>
      </c>
      <c r="R240" s="300">
        <v>0</v>
      </c>
      <c r="S240" s="300">
        <v>0</v>
      </c>
      <c r="T240" s="300">
        <v>0</v>
      </c>
      <c r="U240" s="356">
        <v>0</v>
      </c>
      <c r="V240" s="304">
        <v>0</v>
      </c>
      <c r="W240" s="299">
        <v>0</v>
      </c>
      <c r="X240" s="299">
        <v>0</v>
      </c>
      <c r="Y240" s="299">
        <v>0</v>
      </c>
      <c r="Z240" s="299">
        <v>0</v>
      </c>
      <c r="AA240" s="356">
        <v>0</v>
      </c>
      <c r="AB240" s="303">
        <v>0</v>
      </c>
      <c r="AC240" s="303">
        <v>0</v>
      </c>
      <c r="AD240" s="304">
        <v>0</v>
      </c>
      <c r="AE240" s="300">
        <v>0</v>
      </c>
      <c r="AF240" s="303">
        <v>-139369</v>
      </c>
      <c r="AG240" s="304">
        <v>139369</v>
      </c>
      <c r="AH240" s="300">
        <v>0</v>
      </c>
      <c r="AI240" s="303">
        <v>0</v>
      </c>
      <c r="AJ240" s="304">
        <v>0</v>
      </c>
      <c r="AK240" s="300">
        <v>0</v>
      </c>
      <c r="AL240" s="303">
        <v>-45023.822271551202</v>
      </c>
      <c r="AM240" s="304">
        <v>45023.822271551202</v>
      </c>
      <c r="AN240" s="300">
        <v>0</v>
      </c>
      <c r="AO240" s="303">
        <v>0</v>
      </c>
      <c r="AP240" s="304">
        <v>0</v>
      </c>
      <c r="AQ240" s="303">
        <v>0</v>
      </c>
      <c r="AR240" s="303">
        <v>0</v>
      </c>
      <c r="AS240" s="305">
        <v>0</v>
      </c>
    </row>
    <row r="241" spans="1:45" x14ac:dyDescent="0.35">
      <c r="A241" s="322">
        <v>768</v>
      </c>
      <c r="B241" s="323">
        <v>1</v>
      </c>
      <c r="C241" s="324" t="s">
        <v>822</v>
      </c>
      <c r="D241" s="108">
        <v>6</v>
      </c>
      <c r="E241" s="299">
        <v>403.07959286830254</v>
      </c>
      <c r="F241" s="299">
        <v>440.86776950647919</v>
      </c>
      <c r="G241" s="299">
        <v>3317756.3351030401</v>
      </c>
      <c r="H241" s="299">
        <v>7525.5134636334096</v>
      </c>
      <c r="I241" s="299">
        <v>321.25555555555553</v>
      </c>
      <c r="J241" s="299">
        <v>71933200</v>
      </c>
      <c r="K241" s="299">
        <v>223912.70362812578</v>
      </c>
      <c r="L241" s="300">
        <v>0</v>
      </c>
      <c r="M241" s="300">
        <v>0</v>
      </c>
      <c r="N241" s="300">
        <v>0</v>
      </c>
      <c r="O241" s="300">
        <v>0</v>
      </c>
      <c r="P241" s="300">
        <v>0</v>
      </c>
      <c r="Q241" s="300">
        <v>0</v>
      </c>
      <c r="R241" s="300">
        <v>0</v>
      </c>
      <c r="S241" s="300">
        <v>0</v>
      </c>
      <c r="T241" s="300">
        <v>0</v>
      </c>
      <c r="U241" s="356">
        <v>0</v>
      </c>
      <c r="V241" s="304">
        <v>0</v>
      </c>
      <c r="W241" s="299">
        <v>0</v>
      </c>
      <c r="X241" s="299">
        <v>0</v>
      </c>
      <c r="Y241" s="299">
        <v>0</v>
      </c>
      <c r="Z241" s="299">
        <v>0</v>
      </c>
      <c r="AA241" s="356">
        <v>0</v>
      </c>
      <c r="AB241" s="303">
        <v>0</v>
      </c>
      <c r="AC241" s="303">
        <v>0</v>
      </c>
      <c r="AD241" s="304">
        <v>0</v>
      </c>
      <c r="AE241" s="300">
        <v>0</v>
      </c>
      <c r="AF241" s="303">
        <v>-31102</v>
      </c>
      <c r="AG241" s="304">
        <v>31102</v>
      </c>
      <c r="AH241" s="300">
        <v>0</v>
      </c>
      <c r="AI241" s="303">
        <v>-990</v>
      </c>
      <c r="AJ241" s="304">
        <v>990</v>
      </c>
      <c r="AK241" s="300">
        <v>0</v>
      </c>
      <c r="AL241" s="303">
        <v>-68336.957856733803</v>
      </c>
      <c r="AM241" s="304">
        <v>68336.957856733803</v>
      </c>
      <c r="AN241" s="300">
        <v>0</v>
      </c>
      <c r="AO241" s="303">
        <v>0</v>
      </c>
      <c r="AP241" s="304">
        <v>0</v>
      </c>
      <c r="AQ241" s="303">
        <v>0</v>
      </c>
      <c r="AR241" s="303">
        <v>0</v>
      </c>
      <c r="AS241" s="305">
        <v>0</v>
      </c>
    </row>
    <row r="242" spans="1:45" x14ac:dyDescent="0.35">
      <c r="A242" s="322">
        <v>771</v>
      </c>
      <c r="B242" s="323">
        <v>1</v>
      </c>
      <c r="C242" s="324" t="s">
        <v>823</v>
      </c>
      <c r="D242" s="108">
        <v>6</v>
      </c>
      <c r="E242" s="299">
        <v>129.4</v>
      </c>
      <c r="F242" s="299">
        <v>143.08000000000001</v>
      </c>
      <c r="G242" s="299">
        <v>6090885.96051329</v>
      </c>
      <c r="H242" s="299">
        <v>42569.792846752091</v>
      </c>
      <c r="I242" s="299">
        <v>162.88</v>
      </c>
      <c r="J242" s="299">
        <v>70606400</v>
      </c>
      <c r="K242" s="299">
        <v>433487.22986247548</v>
      </c>
      <c r="L242" s="300">
        <v>0</v>
      </c>
      <c r="M242" s="300">
        <v>0</v>
      </c>
      <c r="N242" s="300">
        <v>0</v>
      </c>
      <c r="O242" s="300">
        <v>0</v>
      </c>
      <c r="P242" s="300">
        <v>0</v>
      </c>
      <c r="Q242" s="300">
        <v>0</v>
      </c>
      <c r="R242" s="300">
        <v>0</v>
      </c>
      <c r="S242" s="300">
        <v>0</v>
      </c>
      <c r="T242" s="300">
        <v>0</v>
      </c>
      <c r="U242" s="356">
        <v>0</v>
      </c>
      <c r="V242" s="304">
        <v>0</v>
      </c>
      <c r="W242" s="299">
        <v>0</v>
      </c>
      <c r="X242" s="299">
        <v>0</v>
      </c>
      <c r="Y242" s="299">
        <v>0</v>
      </c>
      <c r="Z242" s="299">
        <v>0</v>
      </c>
      <c r="AA242" s="356">
        <v>0</v>
      </c>
      <c r="AB242" s="303">
        <v>0</v>
      </c>
      <c r="AC242" s="303">
        <v>0</v>
      </c>
      <c r="AD242" s="304">
        <v>0</v>
      </c>
      <c r="AE242" s="300">
        <v>0</v>
      </c>
      <c r="AF242" s="303">
        <v>-19541</v>
      </c>
      <c r="AG242" s="304">
        <v>19541</v>
      </c>
      <c r="AH242" s="300">
        <v>0</v>
      </c>
      <c r="AI242" s="303">
        <v>0</v>
      </c>
      <c r="AJ242" s="304">
        <v>0</v>
      </c>
      <c r="AK242" s="300">
        <v>0</v>
      </c>
      <c r="AL242" s="303">
        <v>0</v>
      </c>
      <c r="AM242" s="304">
        <v>0</v>
      </c>
      <c r="AN242" s="300">
        <v>0</v>
      </c>
      <c r="AO242" s="303">
        <v>0</v>
      </c>
      <c r="AP242" s="304">
        <v>0</v>
      </c>
      <c r="AQ242" s="303">
        <v>0</v>
      </c>
      <c r="AR242" s="303">
        <v>0</v>
      </c>
      <c r="AS242" s="305">
        <v>0</v>
      </c>
    </row>
    <row r="243" spans="1:45" x14ac:dyDescent="0.35">
      <c r="A243" s="322">
        <v>775</v>
      </c>
      <c r="B243" s="323">
        <v>1</v>
      </c>
      <c r="C243" s="324" t="s">
        <v>537</v>
      </c>
      <c r="D243" s="108">
        <v>6</v>
      </c>
      <c r="E243" s="299">
        <v>793.54606033556649</v>
      </c>
      <c r="F243" s="299">
        <v>869.19367178107893</v>
      </c>
      <c r="G243" s="299">
        <v>8994900.7573349103</v>
      </c>
      <c r="H243" s="299">
        <v>10348.557576245708</v>
      </c>
      <c r="I243" s="299">
        <v>554.08226052937221</v>
      </c>
      <c r="J243" s="299">
        <v>161135100</v>
      </c>
      <c r="K243" s="299">
        <v>290814.39973561134</v>
      </c>
      <c r="L243" s="300">
        <v>0</v>
      </c>
      <c r="M243" s="300">
        <v>0</v>
      </c>
      <c r="N243" s="300">
        <v>0</v>
      </c>
      <c r="O243" s="300">
        <v>0</v>
      </c>
      <c r="P243" s="300">
        <v>0</v>
      </c>
      <c r="Q243" s="300">
        <v>0</v>
      </c>
      <c r="R243" s="300">
        <v>0</v>
      </c>
      <c r="S243" s="300">
        <v>0</v>
      </c>
      <c r="T243" s="300">
        <v>0</v>
      </c>
      <c r="U243" s="356">
        <v>0</v>
      </c>
      <c r="V243" s="304">
        <v>0</v>
      </c>
      <c r="W243" s="299">
        <v>0</v>
      </c>
      <c r="X243" s="299">
        <v>0</v>
      </c>
      <c r="Y243" s="299">
        <v>0</v>
      </c>
      <c r="Z243" s="299">
        <v>0</v>
      </c>
      <c r="AA243" s="356">
        <v>0</v>
      </c>
      <c r="AB243" s="303">
        <v>0</v>
      </c>
      <c r="AC243" s="303">
        <v>0</v>
      </c>
      <c r="AD243" s="304">
        <v>0</v>
      </c>
      <c r="AE243" s="300">
        <v>0</v>
      </c>
      <c r="AF243" s="303">
        <v>-79641</v>
      </c>
      <c r="AG243" s="304">
        <v>79641</v>
      </c>
      <c r="AH243" s="300">
        <v>0</v>
      </c>
      <c r="AI243" s="303">
        <v>0</v>
      </c>
      <c r="AJ243" s="304">
        <v>0</v>
      </c>
      <c r="AK243" s="300">
        <v>0</v>
      </c>
      <c r="AL243" s="303">
        <v>0</v>
      </c>
      <c r="AM243" s="304">
        <v>0</v>
      </c>
      <c r="AN243" s="300">
        <v>0</v>
      </c>
      <c r="AO243" s="303">
        <v>0</v>
      </c>
      <c r="AP243" s="304">
        <v>0</v>
      </c>
      <c r="AQ243" s="303">
        <v>0</v>
      </c>
      <c r="AR243" s="303">
        <v>0</v>
      </c>
      <c r="AS243" s="305">
        <v>0</v>
      </c>
    </row>
    <row r="244" spans="1:45" x14ac:dyDescent="0.35">
      <c r="A244" s="322">
        <v>777</v>
      </c>
      <c r="B244" s="323">
        <v>1</v>
      </c>
      <c r="C244" s="324" t="s">
        <v>824</v>
      </c>
      <c r="D244" s="108">
        <v>6</v>
      </c>
      <c r="E244" s="299">
        <v>722.82133434002674</v>
      </c>
      <c r="F244" s="299">
        <v>792.05143997382959</v>
      </c>
      <c r="G244" s="299">
        <v>13637523.5101797</v>
      </c>
      <c r="H244" s="299">
        <v>17217.977042791947</v>
      </c>
      <c r="I244" s="299">
        <v>792.88016838229248</v>
      </c>
      <c r="J244" s="299">
        <v>350334700</v>
      </c>
      <c r="K244" s="299">
        <v>441850.75370819942</v>
      </c>
      <c r="L244" s="300">
        <v>0</v>
      </c>
      <c r="M244" s="300">
        <v>0</v>
      </c>
      <c r="N244" s="300">
        <v>0</v>
      </c>
      <c r="O244" s="300">
        <v>0</v>
      </c>
      <c r="P244" s="300">
        <v>0</v>
      </c>
      <c r="Q244" s="300">
        <v>0</v>
      </c>
      <c r="R244" s="300">
        <v>0</v>
      </c>
      <c r="S244" s="300">
        <v>0</v>
      </c>
      <c r="T244" s="300">
        <v>0</v>
      </c>
      <c r="U244" s="356">
        <v>0</v>
      </c>
      <c r="V244" s="304">
        <v>0</v>
      </c>
      <c r="W244" s="299">
        <v>0</v>
      </c>
      <c r="X244" s="299">
        <v>0</v>
      </c>
      <c r="Y244" s="299">
        <v>0</v>
      </c>
      <c r="Z244" s="299">
        <v>0</v>
      </c>
      <c r="AA244" s="356">
        <v>0</v>
      </c>
      <c r="AB244" s="303">
        <v>0</v>
      </c>
      <c r="AC244" s="303">
        <v>0</v>
      </c>
      <c r="AD244" s="304">
        <v>0</v>
      </c>
      <c r="AE244" s="300">
        <v>0</v>
      </c>
      <c r="AF244" s="303">
        <v>-110264</v>
      </c>
      <c r="AG244" s="304">
        <v>110264</v>
      </c>
      <c r="AH244" s="300">
        <v>0</v>
      </c>
      <c r="AI244" s="303">
        <v>-23359</v>
      </c>
      <c r="AJ244" s="304">
        <v>23359</v>
      </c>
      <c r="AK244" s="300">
        <v>0</v>
      </c>
      <c r="AL244" s="303">
        <v>0</v>
      </c>
      <c r="AM244" s="304">
        <v>0</v>
      </c>
      <c r="AN244" s="300">
        <v>0</v>
      </c>
      <c r="AO244" s="303">
        <v>0</v>
      </c>
      <c r="AP244" s="304">
        <v>0</v>
      </c>
      <c r="AQ244" s="303">
        <v>0</v>
      </c>
      <c r="AR244" s="303">
        <v>0</v>
      </c>
      <c r="AS244" s="305">
        <v>0</v>
      </c>
    </row>
    <row r="245" spans="1:45" x14ac:dyDescent="0.35">
      <c r="A245" s="322">
        <v>786</v>
      </c>
      <c r="B245" s="323">
        <v>1</v>
      </c>
      <c r="C245" s="324" t="s">
        <v>825</v>
      </c>
      <c r="D245" s="108">
        <v>6</v>
      </c>
      <c r="E245" s="299">
        <v>464.23425139425132</v>
      </c>
      <c r="F245" s="299">
        <v>513.02735649935653</v>
      </c>
      <c r="G245" s="299">
        <v>3105696.8435494099</v>
      </c>
      <c r="H245" s="299">
        <v>6053.6671275020108</v>
      </c>
      <c r="I245" s="299">
        <v>613.17881376786045</v>
      </c>
      <c r="J245" s="299">
        <v>147574800</v>
      </c>
      <c r="K245" s="299">
        <v>240671.72036356336</v>
      </c>
      <c r="L245" s="300">
        <v>111113.41781285698</v>
      </c>
      <c r="M245" s="300">
        <v>0</v>
      </c>
      <c r="N245" s="300">
        <v>0</v>
      </c>
      <c r="O245" s="300">
        <v>0</v>
      </c>
      <c r="P245" s="300">
        <v>2693.5131672615389</v>
      </c>
      <c r="Q245" s="300">
        <v>0</v>
      </c>
      <c r="R245" s="300">
        <v>0</v>
      </c>
      <c r="S245" s="300">
        <v>622.4243060733678</v>
      </c>
      <c r="T245" s="300">
        <v>200.20248059735979</v>
      </c>
      <c r="U245" s="356">
        <v>114629.55776678925</v>
      </c>
      <c r="V245" s="304">
        <v>5883</v>
      </c>
      <c r="W245" s="299">
        <v>0</v>
      </c>
      <c r="X245" s="299">
        <v>388.8</v>
      </c>
      <c r="Y245" s="299">
        <v>1410.4868327384611</v>
      </c>
      <c r="Z245" s="299">
        <v>0</v>
      </c>
      <c r="AA245" s="356">
        <v>7682.2868327384613</v>
      </c>
      <c r="AB245" s="303">
        <v>122311.84459952771</v>
      </c>
      <c r="AC245" s="303">
        <v>7682.2868327384613</v>
      </c>
      <c r="AD245" s="304">
        <v>114629.55776678925</v>
      </c>
      <c r="AE245" s="300">
        <v>0</v>
      </c>
      <c r="AF245" s="303">
        <v>-38902</v>
      </c>
      <c r="AG245" s="304">
        <v>38902</v>
      </c>
      <c r="AH245" s="300">
        <v>0</v>
      </c>
      <c r="AI245" s="303">
        <v>-1273</v>
      </c>
      <c r="AJ245" s="304">
        <v>1273</v>
      </c>
      <c r="AK245" s="300">
        <v>0</v>
      </c>
      <c r="AL245" s="303">
        <v>0</v>
      </c>
      <c r="AM245" s="304">
        <v>0</v>
      </c>
      <c r="AN245" s="300">
        <v>122311.84459952771</v>
      </c>
      <c r="AO245" s="303">
        <v>7682.2868327384613</v>
      </c>
      <c r="AP245" s="304">
        <v>114629.55776678925</v>
      </c>
      <c r="AQ245" s="303">
        <v>263.47009991654897</v>
      </c>
      <c r="AR245" s="303">
        <v>16.548298212951703</v>
      </c>
      <c r="AS245" s="305">
        <v>246.92180170359728</v>
      </c>
    </row>
    <row r="246" spans="1:45" x14ac:dyDescent="0.35">
      <c r="A246" s="322">
        <v>787</v>
      </c>
      <c r="B246" s="323">
        <v>1</v>
      </c>
      <c r="C246" s="324" t="s">
        <v>826</v>
      </c>
      <c r="D246" s="108">
        <v>6</v>
      </c>
      <c r="E246" s="299">
        <v>546.28949378126538</v>
      </c>
      <c r="F246" s="299">
        <v>597.65295923324641</v>
      </c>
      <c r="G246" s="299">
        <v>3707885.0467283698</v>
      </c>
      <c r="H246" s="299">
        <v>6204.0771143932225</v>
      </c>
      <c r="I246" s="299">
        <v>404.54063186167531</v>
      </c>
      <c r="J246" s="299">
        <v>196179800</v>
      </c>
      <c r="K246" s="299">
        <v>484944.6126021769</v>
      </c>
      <c r="L246" s="300">
        <v>0</v>
      </c>
      <c r="M246" s="300">
        <v>0</v>
      </c>
      <c r="N246" s="300">
        <v>0</v>
      </c>
      <c r="O246" s="300">
        <v>0</v>
      </c>
      <c r="P246" s="300">
        <v>0</v>
      </c>
      <c r="Q246" s="300">
        <v>0</v>
      </c>
      <c r="R246" s="300">
        <v>0</v>
      </c>
      <c r="S246" s="300">
        <v>0</v>
      </c>
      <c r="T246" s="300">
        <v>0</v>
      </c>
      <c r="U246" s="356">
        <v>0</v>
      </c>
      <c r="V246" s="304">
        <v>0</v>
      </c>
      <c r="W246" s="299">
        <v>0</v>
      </c>
      <c r="X246" s="299">
        <v>0</v>
      </c>
      <c r="Y246" s="299">
        <v>0</v>
      </c>
      <c r="Z246" s="299">
        <v>0</v>
      </c>
      <c r="AA246" s="356">
        <v>0</v>
      </c>
      <c r="AB246" s="303">
        <v>0</v>
      </c>
      <c r="AC246" s="303">
        <v>0</v>
      </c>
      <c r="AD246" s="304">
        <v>0</v>
      </c>
      <c r="AE246" s="300">
        <v>0</v>
      </c>
      <c r="AF246" s="303">
        <v>-91316</v>
      </c>
      <c r="AG246" s="304">
        <v>91316</v>
      </c>
      <c r="AH246" s="300">
        <v>0</v>
      </c>
      <c r="AI246" s="303">
        <v>0</v>
      </c>
      <c r="AJ246" s="304">
        <v>0</v>
      </c>
      <c r="AK246" s="300">
        <v>0</v>
      </c>
      <c r="AL246" s="303">
        <v>0</v>
      </c>
      <c r="AM246" s="304">
        <v>0</v>
      </c>
      <c r="AN246" s="300">
        <v>0</v>
      </c>
      <c r="AO246" s="303">
        <v>0</v>
      </c>
      <c r="AP246" s="304">
        <v>0</v>
      </c>
      <c r="AQ246" s="303">
        <v>0</v>
      </c>
      <c r="AR246" s="303">
        <v>0</v>
      </c>
      <c r="AS246" s="305">
        <v>0</v>
      </c>
    </row>
    <row r="247" spans="1:45" x14ac:dyDescent="0.35">
      <c r="A247" s="322">
        <v>801</v>
      </c>
      <c r="B247" s="323">
        <v>1</v>
      </c>
      <c r="C247" s="324" t="s">
        <v>827</v>
      </c>
      <c r="D247" s="108">
        <v>6</v>
      </c>
      <c r="E247" s="299">
        <v>196</v>
      </c>
      <c r="F247" s="299">
        <v>204.20000000000002</v>
      </c>
      <c r="G247" s="299">
        <v>1558790.82564539</v>
      </c>
      <c r="H247" s="299">
        <v>7633.6475300949551</v>
      </c>
      <c r="I247" s="299">
        <v>82.199999999999989</v>
      </c>
      <c r="J247" s="299">
        <v>22191200</v>
      </c>
      <c r="K247" s="299">
        <v>269965.9367396594</v>
      </c>
      <c r="L247" s="300">
        <v>61256.56367887622</v>
      </c>
      <c r="M247" s="300">
        <v>0</v>
      </c>
      <c r="N247" s="300">
        <v>754.8171399999992</v>
      </c>
      <c r="O247" s="300">
        <v>-607.59908537578303</v>
      </c>
      <c r="P247" s="300">
        <v>1072.4462805645526</v>
      </c>
      <c r="Q247" s="300">
        <v>0</v>
      </c>
      <c r="R247" s="300">
        <v>0</v>
      </c>
      <c r="S247" s="300">
        <v>319.85693506548063</v>
      </c>
      <c r="T247" s="300">
        <v>102.88183030697655</v>
      </c>
      <c r="U247" s="356">
        <v>62898.966779437447</v>
      </c>
      <c r="V247" s="304">
        <v>4772</v>
      </c>
      <c r="W247" s="299">
        <v>323.49305999999888</v>
      </c>
      <c r="X247" s="299">
        <v>199.79999999999998</v>
      </c>
      <c r="Y247" s="299">
        <v>1036.553719435462</v>
      </c>
      <c r="Z247" s="299">
        <v>0</v>
      </c>
      <c r="AA247" s="356">
        <v>6331.846779435461</v>
      </c>
      <c r="AB247" s="303">
        <v>69230.813558872906</v>
      </c>
      <c r="AC247" s="303">
        <v>6331.846779435461</v>
      </c>
      <c r="AD247" s="304">
        <v>62898.966779437447</v>
      </c>
      <c r="AE247" s="300">
        <v>0</v>
      </c>
      <c r="AF247" s="303">
        <v>-17368</v>
      </c>
      <c r="AG247" s="304">
        <v>17368</v>
      </c>
      <c r="AH247" s="300">
        <v>0</v>
      </c>
      <c r="AI247" s="303">
        <v>-26488</v>
      </c>
      <c r="AJ247" s="304">
        <v>26488</v>
      </c>
      <c r="AK247" s="300">
        <v>0</v>
      </c>
      <c r="AL247" s="303">
        <v>0</v>
      </c>
      <c r="AM247" s="304">
        <v>0</v>
      </c>
      <c r="AN247" s="300">
        <v>69230.813558872906</v>
      </c>
      <c r="AO247" s="303">
        <v>6331.846779435461</v>
      </c>
      <c r="AP247" s="304">
        <v>62898.966779437447</v>
      </c>
      <c r="AQ247" s="303">
        <v>353.21843652486177</v>
      </c>
      <c r="AR247" s="303">
        <v>32.305340711405414</v>
      </c>
      <c r="AS247" s="305">
        <v>320.91309581345638</v>
      </c>
    </row>
    <row r="248" spans="1:45" x14ac:dyDescent="0.35">
      <c r="A248" s="322">
        <v>803</v>
      </c>
      <c r="B248" s="323">
        <v>1</v>
      </c>
      <c r="C248" s="324" t="s">
        <v>828</v>
      </c>
      <c r="D248" s="108">
        <v>6</v>
      </c>
      <c r="E248" s="299">
        <v>358.8</v>
      </c>
      <c r="F248" s="299">
        <v>391.2</v>
      </c>
      <c r="G248" s="299">
        <v>8893712.3413015809</v>
      </c>
      <c r="H248" s="299">
        <v>22734.438500259665</v>
      </c>
      <c r="I248" s="299">
        <v>370.2</v>
      </c>
      <c r="J248" s="299">
        <v>107306700</v>
      </c>
      <c r="K248" s="299">
        <v>289861.42625607783</v>
      </c>
      <c r="L248" s="300">
        <v>0</v>
      </c>
      <c r="M248" s="300">
        <v>0</v>
      </c>
      <c r="N248" s="300">
        <v>0</v>
      </c>
      <c r="O248" s="300">
        <v>0</v>
      </c>
      <c r="P248" s="300">
        <v>0</v>
      </c>
      <c r="Q248" s="300">
        <v>0</v>
      </c>
      <c r="R248" s="300">
        <v>0</v>
      </c>
      <c r="S248" s="300">
        <v>0</v>
      </c>
      <c r="T248" s="300">
        <v>0</v>
      </c>
      <c r="U248" s="356">
        <v>0</v>
      </c>
      <c r="V248" s="304">
        <v>0</v>
      </c>
      <c r="W248" s="299">
        <v>0</v>
      </c>
      <c r="X248" s="299">
        <v>0</v>
      </c>
      <c r="Y248" s="299">
        <v>0</v>
      </c>
      <c r="Z248" s="299">
        <v>0</v>
      </c>
      <c r="AA248" s="356">
        <v>0</v>
      </c>
      <c r="AB248" s="303">
        <v>0</v>
      </c>
      <c r="AC248" s="303">
        <v>0</v>
      </c>
      <c r="AD248" s="304">
        <v>0</v>
      </c>
      <c r="AE248" s="300">
        <v>0</v>
      </c>
      <c r="AF248" s="303">
        <v>-35728</v>
      </c>
      <c r="AG248" s="304">
        <v>35728</v>
      </c>
      <c r="AH248" s="300">
        <v>0</v>
      </c>
      <c r="AI248" s="303">
        <v>-53817</v>
      </c>
      <c r="AJ248" s="304">
        <v>53817</v>
      </c>
      <c r="AK248" s="300">
        <v>0</v>
      </c>
      <c r="AL248" s="303">
        <v>0</v>
      </c>
      <c r="AM248" s="304">
        <v>0</v>
      </c>
      <c r="AN248" s="300">
        <v>0</v>
      </c>
      <c r="AO248" s="303">
        <v>0</v>
      </c>
      <c r="AP248" s="304">
        <v>0</v>
      </c>
      <c r="AQ248" s="303">
        <v>0</v>
      </c>
      <c r="AR248" s="303">
        <v>0</v>
      </c>
      <c r="AS248" s="305">
        <v>0</v>
      </c>
    </row>
    <row r="249" spans="1:45" x14ac:dyDescent="0.35">
      <c r="A249" s="322">
        <v>811</v>
      </c>
      <c r="B249" s="323">
        <v>1</v>
      </c>
      <c r="C249" s="324" t="s">
        <v>829</v>
      </c>
      <c r="D249" s="108">
        <v>6</v>
      </c>
      <c r="E249" s="299">
        <v>1282.0441725758544</v>
      </c>
      <c r="F249" s="299">
        <v>1473.8111139496841</v>
      </c>
      <c r="G249" s="299">
        <v>8233291.5846142899</v>
      </c>
      <c r="H249" s="299">
        <v>5586.3953709439693</v>
      </c>
      <c r="I249" s="299">
        <v>1518.9605898503085</v>
      </c>
      <c r="J249" s="299">
        <v>519495200</v>
      </c>
      <c r="K249" s="299">
        <v>342007.0299856796</v>
      </c>
      <c r="L249" s="300">
        <v>0</v>
      </c>
      <c r="M249" s="300">
        <v>0</v>
      </c>
      <c r="N249" s="300">
        <v>0</v>
      </c>
      <c r="O249" s="300">
        <v>0</v>
      </c>
      <c r="P249" s="300">
        <v>0</v>
      </c>
      <c r="Q249" s="300">
        <v>0</v>
      </c>
      <c r="R249" s="300">
        <v>0</v>
      </c>
      <c r="S249" s="300">
        <v>0</v>
      </c>
      <c r="T249" s="300">
        <v>0</v>
      </c>
      <c r="U249" s="356">
        <v>0</v>
      </c>
      <c r="V249" s="304">
        <v>0</v>
      </c>
      <c r="W249" s="299">
        <v>0</v>
      </c>
      <c r="X249" s="299">
        <v>0</v>
      </c>
      <c r="Y249" s="299">
        <v>0</v>
      </c>
      <c r="Z249" s="299">
        <v>0</v>
      </c>
      <c r="AA249" s="356">
        <v>0</v>
      </c>
      <c r="AB249" s="303">
        <v>0</v>
      </c>
      <c r="AC249" s="303">
        <v>0</v>
      </c>
      <c r="AD249" s="304">
        <v>0</v>
      </c>
      <c r="AE249" s="300">
        <v>0</v>
      </c>
      <c r="AF249" s="303">
        <v>-158813</v>
      </c>
      <c r="AG249" s="304">
        <v>158813</v>
      </c>
      <c r="AH249" s="300">
        <v>0</v>
      </c>
      <c r="AI249" s="303">
        <v>-230159</v>
      </c>
      <c r="AJ249" s="304">
        <v>230159</v>
      </c>
      <c r="AK249" s="300">
        <v>0</v>
      </c>
      <c r="AL249" s="303">
        <v>0</v>
      </c>
      <c r="AM249" s="304">
        <v>0</v>
      </c>
      <c r="AN249" s="300">
        <v>0</v>
      </c>
      <c r="AO249" s="303">
        <v>0</v>
      </c>
      <c r="AP249" s="304">
        <v>0</v>
      </c>
      <c r="AQ249" s="303">
        <v>0</v>
      </c>
      <c r="AR249" s="303">
        <v>0</v>
      </c>
      <c r="AS249" s="305">
        <v>0</v>
      </c>
    </row>
    <row r="250" spans="1:45" x14ac:dyDescent="0.35">
      <c r="A250" s="322">
        <v>813</v>
      </c>
      <c r="B250" s="323">
        <v>1</v>
      </c>
      <c r="C250" s="324" t="s">
        <v>830</v>
      </c>
      <c r="D250" s="108">
        <v>5</v>
      </c>
      <c r="E250" s="299">
        <v>1161</v>
      </c>
      <c r="F250" s="299">
        <v>1272.6000000000001</v>
      </c>
      <c r="G250" s="299">
        <v>14107157.9213461</v>
      </c>
      <c r="H250" s="299">
        <v>11085.304040033081</v>
      </c>
      <c r="I250" s="299">
        <v>1255.8</v>
      </c>
      <c r="J250" s="299">
        <v>884357800</v>
      </c>
      <c r="K250" s="299">
        <v>704218.66539257846</v>
      </c>
      <c r="L250" s="300">
        <v>0</v>
      </c>
      <c r="M250" s="300">
        <v>0</v>
      </c>
      <c r="N250" s="300">
        <v>0</v>
      </c>
      <c r="O250" s="300">
        <v>0</v>
      </c>
      <c r="P250" s="300">
        <v>0</v>
      </c>
      <c r="Q250" s="300">
        <v>0</v>
      </c>
      <c r="R250" s="300">
        <v>0</v>
      </c>
      <c r="S250" s="300">
        <v>0</v>
      </c>
      <c r="T250" s="300">
        <v>0</v>
      </c>
      <c r="U250" s="356">
        <v>0</v>
      </c>
      <c r="V250" s="304">
        <v>0</v>
      </c>
      <c r="W250" s="299">
        <v>0</v>
      </c>
      <c r="X250" s="299">
        <v>0</v>
      </c>
      <c r="Y250" s="299">
        <v>0</v>
      </c>
      <c r="Z250" s="299">
        <v>0</v>
      </c>
      <c r="AA250" s="356">
        <v>0</v>
      </c>
      <c r="AB250" s="303">
        <v>0</v>
      </c>
      <c r="AC250" s="303">
        <v>0</v>
      </c>
      <c r="AD250" s="304">
        <v>0</v>
      </c>
      <c r="AE250" s="300">
        <v>0</v>
      </c>
      <c r="AF250" s="303">
        <v>-55727</v>
      </c>
      <c r="AG250" s="304">
        <v>55727</v>
      </c>
      <c r="AH250" s="300">
        <v>0</v>
      </c>
      <c r="AI250" s="303">
        <v>0</v>
      </c>
      <c r="AJ250" s="304">
        <v>0</v>
      </c>
      <c r="AK250" s="300">
        <v>0</v>
      </c>
      <c r="AL250" s="303">
        <v>0</v>
      </c>
      <c r="AM250" s="304">
        <v>0</v>
      </c>
      <c r="AN250" s="300">
        <v>0</v>
      </c>
      <c r="AO250" s="303">
        <v>0</v>
      </c>
      <c r="AP250" s="304">
        <v>0</v>
      </c>
      <c r="AQ250" s="303">
        <v>0</v>
      </c>
      <c r="AR250" s="303">
        <v>0</v>
      </c>
      <c r="AS250" s="305">
        <v>0</v>
      </c>
    </row>
    <row r="251" spans="1:45" x14ac:dyDescent="0.35">
      <c r="A251" s="322">
        <v>815</v>
      </c>
      <c r="B251" s="323">
        <v>2</v>
      </c>
      <c r="C251" s="324" t="s">
        <v>1029</v>
      </c>
      <c r="D251" s="108">
        <v>6</v>
      </c>
      <c r="E251" s="299">
        <v>1</v>
      </c>
      <c r="F251" s="299">
        <v>1</v>
      </c>
      <c r="G251" s="299">
        <v>0</v>
      </c>
      <c r="H251" s="299">
        <v>0</v>
      </c>
      <c r="I251" s="299">
        <v>28.499999999999993</v>
      </c>
      <c r="J251" s="299">
        <v>0</v>
      </c>
      <c r="K251" s="299">
        <v>0</v>
      </c>
      <c r="L251" s="300">
        <v>0</v>
      </c>
      <c r="M251" s="300">
        <v>0</v>
      </c>
      <c r="N251" s="300">
        <v>0</v>
      </c>
      <c r="O251" s="300">
        <v>0</v>
      </c>
      <c r="P251" s="300">
        <v>0</v>
      </c>
      <c r="Q251" s="300">
        <v>0</v>
      </c>
      <c r="R251" s="300">
        <v>0</v>
      </c>
      <c r="S251" s="300">
        <v>0</v>
      </c>
      <c r="T251" s="300">
        <v>0</v>
      </c>
      <c r="U251" s="356">
        <v>0</v>
      </c>
      <c r="V251" s="304">
        <v>0</v>
      </c>
      <c r="W251" s="299">
        <v>0</v>
      </c>
      <c r="X251" s="299">
        <v>0</v>
      </c>
      <c r="Y251" s="299">
        <v>0</v>
      </c>
      <c r="Z251" s="299">
        <v>0</v>
      </c>
      <c r="AA251" s="356">
        <v>0</v>
      </c>
      <c r="AB251" s="303">
        <v>0</v>
      </c>
      <c r="AC251" s="303">
        <v>0</v>
      </c>
      <c r="AD251" s="304">
        <v>0</v>
      </c>
      <c r="AE251" s="300">
        <v>0</v>
      </c>
      <c r="AF251" s="303">
        <v>0</v>
      </c>
      <c r="AG251" s="304">
        <v>0</v>
      </c>
      <c r="AH251" s="300">
        <v>0</v>
      </c>
      <c r="AI251" s="303">
        <v>0</v>
      </c>
      <c r="AJ251" s="304">
        <v>0</v>
      </c>
      <c r="AK251" s="300">
        <v>0</v>
      </c>
      <c r="AL251" s="303">
        <v>0</v>
      </c>
      <c r="AM251" s="304">
        <v>0</v>
      </c>
      <c r="AN251" s="300">
        <v>0</v>
      </c>
      <c r="AO251" s="303">
        <v>0</v>
      </c>
      <c r="AP251" s="304">
        <v>0</v>
      </c>
      <c r="AQ251" s="303">
        <v>0</v>
      </c>
      <c r="AR251" s="303">
        <v>0</v>
      </c>
      <c r="AS251" s="305">
        <v>0</v>
      </c>
    </row>
    <row r="252" spans="1:45" x14ac:dyDescent="0.35">
      <c r="A252" s="322">
        <v>818</v>
      </c>
      <c r="B252" s="323">
        <v>1</v>
      </c>
      <c r="C252" s="324" t="s">
        <v>831</v>
      </c>
      <c r="D252" s="108">
        <v>6</v>
      </c>
      <c r="E252" s="299">
        <v>521.64262455292828</v>
      </c>
      <c r="F252" s="299">
        <v>576.22053639334013</v>
      </c>
      <c r="G252" s="299">
        <v>1976953.8651113401</v>
      </c>
      <c r="H252" s="299">
        <v>3430.8979639729992</v>
      </c>
      <c r="I252" s="299">
        <v>295.6422248803828</v>
      </c>
      <c r="J252" s="299">
        <v>109273700</v>
      </c>
      <c r="K252" s="299">
        <v>369614.65854281228</v>
      </c>
      <c r="L252" s="300">
        <v>0</v>
      </c>
      <c r="M252" s="300">
        <v>0</v>
      </c>
      <c r="N252" s="300">
        <v>0</v>
      </c>
      <c r="O252" s="300">
        <v>0</v>
      </c>
      <c r="P252" s="300">
        <v>0</v>
      </c>
      <c r="Q252" s="300">
        <v>0</v>
      </c>
      <c r="R252" s="300">
        <v>0</v>
      </c>
      <c r="S252" s="300">
        <v>0</v>
      </c>
      <c r="T252" s="300">
        <v>0</v>
      </c>
      <c r="U252" s="356">
        <v>0</v>
      </c>
      <c r="V252" s="304">
        <v>0</v>
      </c>
      <c r="W252" s="299">
        <v>0</v>
      </c>
      <c r="X252" s="299">
        <v>0</v>
      </c>
      <c r="Y252" s="299">
        <v>0</v>
      </c>
      <c r="Z252" s="299">
        <v>0</v>
      </c>
      <c r="AA252" s="356">
        <v>0</v>
      </c>
      <c r="AB252" s="303">
        <v>0</v>
      </c>
      <c r="AC252" s="303">
        <v>0</v>
      </c>
      <c r="AD252" s="304">
        <v>0</v>
      </c>
      <c r="AE252" s="300">
        <v>0</v>
      </c>
      <c r="AF252" s="303">
        <v>3043</v>
      </c>
      <c r="AG252" s="304">
        <v>-3043</v>
      </c>
      <c r="AH252" s="300">
        <v>0</v>
      </c>
      <c r="AI252" s="303">
        <v>0</v>
      </c>
      <c r="AJ252" s="304">
        <v>0</v>
      </c>
      <c r="AK252" s="300">
        <v>0</v>
      </c>
      <c r="AL252" s="303">
        <v>-9776.9518161985725</v>
      </c>
      <c r="AM252" s="304">
        <v>9776.9518161985725</v>
      </c>
      <c r="AN252" s="300">
        <v>0</v>
      </c>
      <c r="AO252" s="303">
        <v>0</v>
      </c>
      <c r="AP252" s="304">
        <v>0</v>
      </c>
      <c r="AQ252" s="303">
        <v>0</v>
      </c>
      <c r="AR252" s="303">
        <v>0</v>
      </c>
      <c r="AS252" s="305">
        <v>0</v>
      </c>
    </row>
    <row r="253" spans="1:45" x14ac:dyDescent="0.35">
      <c r="A253" s="322">
        <v>820</v>
      </c>
      <c r="B253" s="323">
        <v>1</v>
      </c>
      <c r="C253" s="324" t="s">
        <v>832</v>
      </c>
      <c r="D253" s="108">
        <v>6</v>
      </c>
      <c r="E253" s="299">
        <v>499.90725586607937</v>
      </c>
      <c r="F253" s="299">
        <v>555.25533520592353</v>
      </c>
      <c r="G253" s="299">
        <v>3597654.8582707401</v>
      </c>
      <c r="H253" s="299">
        <v>6479.2801260279721</v>
      </c>
      <c r="I253" s="299">
        <v>535.27839445855864</v>
      </c>
      <c r="J253" s="299">
        <v>161822800</v>
      </c>
      <c r="K253" s="299">
        <v>302315.20957180788</v>
      </c>
      <c r="L253" s="300">
        <v>0</v>
      </c>
      <c r="M253" s="300">
        <v>0</v>
      </c>
      <c r="N253" s="300">
        <v>0</v>
      </c>
      <c r="O253" s="300">
        <v>0</v>
      </c>
      <c r="P253" s="300">
        <v>0</v>
      </c>
      <c r="Q253" s="300">
        <v>0</v>
      </c>
      <c r="R253" s="300">
        <v>0</v>
      </c>
      <c r="S253" s="300">
        <v>0</v>
      </c>
      <c r="T253" s="300">
        <v>0</v>
      </c>
      <c r="U253" s="356">
        <v>0</v>
      </c>
      <c r="V253" s="304">
        <v>0</v>
      </c>
      <c r="W253" s="299">
        <v>0</v>
      </c>
      <c r="X253" s="299">
        <v>0</v>
      </c>
      <c r="Y253" s="299">
        <v>0</v>
      </c>
      <c r="Z253" s="299">
        <v>0</v>
      </c>
      <c r="AA253" s="356">
        <v>0</v>
      </c>
      <c r="AB253" s="303">
        <v>0</v>
      </c>
      <c r="AC253" s="303">
        <v>0</v>
      </c>
      <c r="AD253" s="304">
        <v>0</v>
      </c>
      <c r="AE253" s="300">
        <v>0</v>
      </c>
      <c r="AF253" s="303">
        <v>-52889</v>
      </c>
      <c r="AG253" s="304">
        <v>52889</v>
      </c>
      <c r="AH253" s="300">
        <v>0</v>
      </c>
      <c r="AI253" s="303">
        <v>-500</v>
      </c>
      <c r="AJ253" s="304">
        <v>500</v>
      </c>
      <c r="AK253" s="300">
        <v>0</v>
      </c>
      <c r="AL253" s="303">
        <v>-105462.18182056343</v>
      </c>
      <c r="AM253" s="304">
        <v>105462.18182056343</v>
      </c>
      <c r="AN253" s="300">
        <v>0</v>
      </c>
      <c r="AO253" s="303">
        <v>0</v>
      </c>
      <c r="AP253" s="304">
        <v>0</v>
      </c>
      <c r="AQ253" s="303">
        <v>0</v>
      </c>
      <c r="AR253" s="303">
        <v>0</v>
      </c>
      <c r="AS253" s="305">
        <v>0</v>
      </c>
    </row>
    <row r="254" spans="1:45" x14ac:dyDescent="0.35">
      <c r="A254" s="322">
        <v>821</v>
      </c>
      <c r="B254" s="323">
        <v>1</v>
      </c>
      <c r="C254" s="324" t="s">
        <v>833</v>
      </c>
      <c r="D254" s="108">
        <v>6</v>
      </c>
      <c r="E254" s="299">
        <v>1160.8115481843279</v>
      </c>
      <c r="F254" s="299">
        <v>1262.7869626599031</v>
      </c>
      <c r="G254" s="299">
        <v>4237950.3443537997</v>
      </c>
      <c r="H254" s="299">
        <v>3356.0295359932179</v>
      </c>
      <c r="I254" s="299">
        <v>1516.5538584379656</v>
      </c>
      <c r="J254" s="299">
        <v>231661600</v>
      </c>
      <c r="K254" s="299">
        <v>152755.27388035462</v>
      </c>
      <c r="L254" s="300">
        <v>0</v>
      </c>
      <c r="M254" s="300">
        <v>0</v>
      </c>
      <c r="N254" s="300">
        <v>0</v>
      </c>
      <c r="O254" s="300">
        <v>0</v>
      </c>
      <c r="P254" s="300">
        <v>0</v>
      </c>
      <c r="Q254" s="300">
        <v>0</v>
      </c>
      <c r="R254" s="300">
        <v>0</v>
      </c>
      <c r="S254" s="300">
        <v>0</v>
      </c>
      <c r="T254" s="300">
        <v>0</v>
      </c>
      <c r="U254" s="356">
        <v>0</v>
      </c>
      <c r="V254" s="304">
        <v>0</v>
      </c>
      <c r="W254" s="299">
        <v>0</v>
      </c>
      <c r="X254" s="299">
        <v>0</v>
      </c>
      <c r="Y254" s="299">
        <v>0</v>
      </c>
      <c r="Z254" s="299">
        <v>0</v>
      </c>
      <c r="AA254" s="356">
        <v>0</v>
      </c>
      <c r="AB254" s="303">
        <v>0</v>
      </c>
      <c r="AC254" s="303">
        <v>0</v>
      </c>
      <c r="AD254" s="304">
        <v>0</v>
      </c>
      <c r="AE254" s="300">
        <v>0</v>
      </c>
      <c r="AF254" s="303">
        <v>-60776</v>
      </c>
      <c r="AG254" s="304">
        <v>60776</v>
      </c>
      <c r="AH254" s="300">
        <v>0</v>
      </c>
      <c r="AI254" s="303">
        <v>0</v>
      </c>
      <c r="AJ254" s="304">
        <v>0</v>
      </c>
      <c r="AK254" s="300">
        <v>0</v>
      </c>
      <c r="AL254" s="303">
        <v>0</v>
      </c>
      <c r="AM254" s="304">
        <v>0</v>
      </c>
      <c r="AN254" s="300">
        <v>0</v>
      </c>
      <c r="AO254" s="303">
        <v>0</v>
      </c>
      <c r="AP254" s="304">
        <v>0</v>
      </c>
      <c r="AQ254" s="303">
        <v>0</v>
      </c>
      <c r="AR254" s="303">
        <v>0</v>
      </c>
      <c r="AS254" s="305">
        <v>0</v>
      </c>
    </row>
    <row r="255" spans="1:45" x14ac:dyDescent="0.35">
      <c r="A255" s="322">
        <v>829</v>
      </c>
      <c r="B255" s="323">
        <v>1</v>
      </c>
      <c r="C255" s="324" t="s">
        <v>834</v>
      </c>
      <c r="D255" s="108">
        <v>5</v>
      </c>
      <c r="E255" s="299">
        <v>1795.8126416816017</v>
      </c>
      <c r="F255" s="299">
        <v>1985.8126943843936</v>
      </c>
      <c r="G255" s="299">
        <v>13015897.5891286</v>
      </c>
      <c r="H255" s="299">
        <v>6554.4437428241727</v>
      </c>
      <c r="I255" s="299">
        <v>2124.4496112487845</v>
      </c>
      <c r="J255" s="299">
        <v>817984575</v>
      </c>
      <c r="K255" s="299">
        <v>385033.64385243098</v>
      </c>
      <c r="L255" s="300">
        <v>69964.649634386922</v>
      </c>
      <c r="M255" s="300">
        <v>0</v>
      </c>
      <c r="N255" s="300">
        <v>422.77934999999707</v>
      </c>
      <c r="O255" s="300">
        <v>-798.21167872892693</v>
      </c>
      <c r="P255" s="300">
        <v>1467.8630681319046</v>
      </c>
      <c r="Q255" s="300">
        <v>0</v>
      </c>
      <c r="R255" s="300">
        <v>0</v>
      </c>
      <c r="S255" s="300">
        <v>414.94953738224518</v>
      </c>
      <c r="T255" s="300">
        <v>133.46832039823985</v>
      </c>
      <c r="U255" s="356">
        <v>71605.498231570382</v>
      </c>
      <c r="V255" s="304">
        <v>4191</v>
      </c>
      <c r="W255" s="299">
        <v>181.19114999999874</v>
      </c>
      <c r="X255" s="299">
        <v>259.2</v>
      </c>
      <c r="Y255" s="299">
        <v>1268.1369318680372</v>
      </c>
      <c r="Z255" s="299">
        <v>0</v>
      </c>
      <c r="AA255" s="356">
        <v>5899.5280818680358</v>
      </c>
      <c r="AB255" s="303">
        <v>77505.026313438415</v>
      </c>
      <c r="AC255" s="303">
        <v>5899.5280818680358</v>
      </c>
      <c r="AD255" s="304">
        <v>71605.498231570382</v>
      </c>
      <c r="AE255" s="300">
        <v>0</v>
      </c>
      <c r="AF255" s="303">
        <v>-240905</v>
      </c>
      <c r="AG255" s="304">
        <v>240905</v>
      </c>
      <c r="AH255" s="300">
        <v>0</v>
      </c>
      <c r="AI255" s="303">
        <v>0</v>
      </c>
      <c r="AJ255" s="304">
        <v>0</v>
      </c>
      <c r="AK255" s="300">
        <v>0</v>
      </c>
      <c r="AL255" s="303">
        <v>-113765.40489987325</v>
      </c>
      <c r="AM255" s="304">
        <v>113765.40489987325</v>
      </c>
      <c r="AN255" s="300">
        <v>77505.026313438415</v>
      </c>
      <c r="AO255" s="303">
        <v>5899.5280818680358</v>
      </c>
      <c r="AP255" s="304">
        <v>71605.498231570382</v>
      </c>
      <c r="AQ255" s="303">
        <v>43.158748587972177</v>
      </c>
      <c r="AR255" s="303">
        <v>3.2851578972869402</v>
      </c>
      <c r="AS255" s="305">
        <v>39.873590690685241</v>
      </c>
    </row>
    <row r="256" spans="1:45" x14ac:dyDescent="0.35">
      <c r="A256" s="322">
        <v>831</v>
      </c>
      <c r="B256" s="323">
        <v>1</v>
      </c>
      <c r="C256" s="324" t="s">
        <v>835</v>
      </c>
      <c r="D256" s="108">
        <v>3</v>
      </c>
      <c r="E256" s="299">
        <v>5691</v>
      </c>
      <c r="F256" s="299">
        <v>6249</v>
      </c>
      <c r="G256" s="299">
        <v>74738690.672171697</v>
      </c>
      <c r="H256" s="299">
        <v>11960.104124207344</v>
      </c>
      <c r="I256" s="299">
        <v>7469</v>
      </c>
      <c r="J256" s="299">
        <v>6109974970</v>
      </c>
      <c r="K256" s="299">
        <v>818044.58026509569</v>
      </c>
      <c r="L256" s="300">
        <v>0</v>
      </c>
      <c r="M256" s="300">
        <v>0</v>
      </c>
      <c r="N256" s="300">
        <v>0</v>
      </c>
      <c r="O256" s="300">
        <v>0</v>
      </c>
      <c r="P256" s="300">
        <v>0</v>
      </c>
      <c r="Q256" s="300">
        <v>0</v>
      </c>
      <c r="R256" s="300">
        <v>0</v>
      </c>
      <c r="S256" s="300">
        <v>0</v>
      </c>
      <c r="T256" s="300">
        <v>0</v>
      </c>
      <c r="U256" s="356">
        <v>0</v>
      </c>
      <c r="V256" s="304">
        <v>0</v>
      </c>
      <c r="W256" s="299">
        <v>0</v>
      </c>
      <c r="X256" s="299">
        <v>0</v>
      </c>
      <c r="Y256" s="299">
        <v>0</v>
      </c>
      <c r="Z256" s="299">
        <v>0</v>
      </c>
      <c r="AA256" s="356">
        <v>0</v>
      </c>
      <c r="AB256" s="303">
        <v>0</v>
      </c>
      <c r="AC256" s="303">
        <v>0</v>
      </c>
      <c r="AD256" s="304">
        <v>0</v>
      </c>
      <c r="AE256" s="300">
        <v>0</v>
      </c>
      <c r="AF256" s="303">
        <v>-10263</v>
      </c>
      <c r="AG256" s="304">
        <v>10263</v>
      </c>
      <c r="AH256" s="300">
        <v>0</v>
      </c>
      <c r="AI256" s="303">
        <v>0</v>
      </c>
      <c r="AJ256" s="304">
        <v>0</v>
      </c>
      <c r="AK256" s="300">
        <v>0</v>
      </c>
      <c r="AL256" s="303">
        <v>0</v>
      </c>
      <c r="AM256" s="304">
        <v>0</v>
      </c>
      <c r="AN256" s="300">
        <v>0</v>
      </c>
      <c r="AO256" s="303">
        <v>0</v>
      </c>
      <c r="AP256" s="304">
        <v>0</v>
      </c>
      <c r="AQ256" s="303">
        <v>0</v>
      </c>
      <c r="AR256" s="303">
        <v>0</v>
      </c>
      <c r="AS256" s="305">
        <v>0</v>
      </c>
    </row>
    <row r="257" spans="1:45" x14ac:dyDescent="0.35">
      <c r="A257" s="322">
        <v>832</v>
      </c>
      <c r="B257" s="323">
        <v>1</v>
      </c>
      <c r="C257" s="324" t="s">
        <v>836</v>
      </c>
      <c r="D257" s="108">
        <v>3</v>
      </c>
      <c r="E257" s="299">
        <v>3349.4451291025343</v>
      </c>
      <c r="F257" s="299">
        <v>3702.1551476863233</v>
      </c>
      <c r="G257" s="299">
        <v>29461098.859489199</v>
      </c>
      <c r="H257" s="299">
        <v>7957.823938821427</v>
      </c>
      <c r="I257" s="299">
        <v>2744.7999999999997</v>
      </c>
      <c r="J257" s="299">
        <v>2504150900</v>
      </c>
      <c r="K257" s="299">
        <v>912325.45176333445</v>
      </c>
      <c r="L257" s="300">
        <v>0</v>
      </c>
      <c r="M257" s="300">
        <v>0</v>
      </c>
      <c r="N257" s="300">
        <v>0</v>
      </c>
      <c r="O257" s="300">
        <v>0</v>
      </c>
      <c r="P257" s="300">
        <v>0</v>
      </c>
      <c r="Q257" s="300">
        <v>0</v>
      </c>
      <c r="R257" s="300">
        <v>0</v>
      </c>
      <c r="S257" s="300">
        <v>0</v>
      </c>
      <c r="T257" s="300">
        <v>0</v>
      </c>
      <c r="U257" s="356">
        <v>0</v>
      </c>
      <c r="V257" s="304">
        <v>0</v>
      </c>
      <c r="W257" s="299">
        <v>0</v>
      </c>
      <c r="X257" s="299">
        <v>0</v>
      </c>
      <c r="Y257" s="299">
        <v>0</v>
      </c>
      <c r="Z257" s="299">
        <v>0</v>
      </c>
      <c r="AA257" s="356">
        <v>0</v>
      </c>
      <c r="AB257" s="303">
        <v>0</v>
      </c>
      <c r="AC257" s="303">
        <v>0</v>
      </c>
      <c r="AD257" s="304">
        <v>0</v>
      </c>
      <c r="AE257" s="300">
        <v>0</v>
      </c>
      <c r="AF257" s="303">
        <v>0</v>
      </c>
      <c r="AG257" s="304">
        <v>0</v>
      </c>
      <c r="AH257" s="300">
        <v>0</v>
      </c>
      <c r="AI257" s="303">
        <v>0</v>
      </c>
      <c r="AJ257" s="304">
        <v>0</v>
      </c>
      <c r="AK257" s="300">
        <v>0</v>
      </c>
      <c r="AL257" s="303">
        <v>0</v>
      </c>
      <c r="AM257" s="304">
        <v>0</v>
      </c>
      <c r="AN257" s="300">
        <v>0</v>
      </c>
      <c r="AO257" s="303">
        <v>0</v>
      </c>
      <c r="AP257" s="304">
        <v>0</v>
      </c>
      <c r="AQ257" s="303">
        <v>0</v>
      </c>
      <c r="AR257" s="303">
        <v>0</v>
      </c>
      <c r="AS257" s="305">
        <v>0</v>
      </c>
    </row>
    <row r="258" spans="1:45" x14ac:dyDescent="0.35">
      <c r="A258" s="322">
        <v>833</v>
      </c>
      <c r="B258" s="323">
        <v>1</v>
      </c>
      <c r="C258" s="324" t="s">
        <v>837</v>
      </c>
      <c r="D258" s="108">
        <v>2</v>
      </c>
      <c r="E258" s="299">
        <v>18695.792034099257</v>
      </c>
      <c r="F258" s="299">
        <v>20442.879028308336</v>
      </c>
      <c r="G258" s="299">
        <v>154612582.28832999</v>
      </c>
      <c r="H258" s="299">
        <v>7563.1510646924908</v>
      </c>
      <c r="I258" s="299">
        <v>22377.488517084319</v>
      </c>
      <c r="J258" s="299">
        <v>12859090900</v>
      </c>
      <c r="K258" s="299">
        <v>574644.06205292419</v>
      </c>
      <c r="L258" s="300">
        <v>202555.40938964288</v>
      </c>
      <c r="M258" s="300">
        <v>0</v>
      </c>
      <c r="N258" s="300">
        <v>1828.6692199995741</v>
      </c>
      <c r="O258" s="300">
        <v>0</v>
      </c>
      <c r="P258" s="300">
        <v>2852.6970569230616</v>
      </c>
      <c r="Q258" s="300">
        <v>0</v>
      </c>
      <c r="R258" s="300">
        <v>5869.5519857053223</v>
      </c>
      <c r="S258" s="300">
        <v>1199.8957455969921</v>
      </c>
      <c r="T258" s="300">
        <v>385.94589315157691</v>
      </c>
      <c r="U258" s="356">
        <v>214692.16929101941</v>
      </c>
      <c r="V258" s="304">
        <v>46877.75</v>
      </c>
      <c r="W258" s="299">
        <v>783.71537999983411</v>
      </c>
      <c r="X258" s="299">
        <v>749.52</v>
      </c>
      <c r="Y258" s="299">
        <v>-2852.6970569230616</v>
      </c>
      <c r="Z258" s="299">
        <v>3079.4020267965279</v>
      </c>
      <c r="AA258" s="356">
        <v>48637.690349873301</v>
      </c>
      <c r="AB258" s="303">
        <v>263329.85964089271</v>
      </c>
      <c r="AC258" s="303">
        <v>48637.690349873301</v>
      </c>
      <c r="AD258" s="304">
        <v>214692.16929101941</v>
      </c>
      <c r="AE258" s="300">
        <v>0</v>
      </c>
      <c r="AF258" s="303">
        <v>-2602592</v>
      </c>
      <c r="AG258" s="304">
        <v>2602592</v>
      </c>
      <c r="AH258" s="300">
        <v>0</v>
      </c>
      <c r="AI258" s="303">
        <v>0</v>
      </c>
      <c r="AJ258" s="304">
        <v>0</v>
      </c>
      <c r="AK258" s="300">
        <v>0</v>
      </c>
      <c r="AL258" s="303">
        <v>-701809.88193583034</v>
      </c>
      <c r="AM258" s="304">
        <v>701809.88193583034</v>
      </c>
      <c r="AN258" s="300">
        <v>263329.85964089271</v>
      </c>
      <c r="AO258" s="303">
        <v>48637.690349873301</v>
      </c>
      <c r="AP258" s="304">
        <v>214692.16929101941</v>
      </c>
      <c r="AQ258" s="303">
        <v>14.084980147436672</v>
      </c>
      <c r="AR258" s="303">
        <v>2.6015314173993276</v>
      </c>
      <c r="AS258" s="305">
        <v>11.483448730037344</v>
      </c>
    </row>
    <row r="259" spans="1:45" x14ac:dyDescent="0.35">
      <c r="A259" s="322">
        <v>834</v>
      </c>
      <c r="B259" s="323">
        <v>1</v>
      </c>
      <c r="C259" s="324" t="s">
        <v>1014</v>
      </c>
      <c r="D259" s="108">
        <v>3</v>
      </c>
      <c r="E259" s="299">
        <v>8692.2253145406903</v>
      </c>
      <c r="F259" s="299">
        <v>9558.1965636361183</v>
      </c>
      <c r="G259" s="299">
        <v>127354945.982255</v>
      </c>
      <c r="H259" s="299">
        <v>13324.160591839385</v>
      </c>
      <c r="I259" s="299">
        <v>10408.753863967795</v>
      </c>
      <c r="J259" s="299">
        <v>10903718300</v>
      </c>
      <c r="K259" s="299">
        <v>1047552.7082781383</v>
      </c>
      <c r="L259" s="300">
        <v>0</v>
      </c>
      <c r="M259" s="300">
        <v>0</v>
      </c>
      <c r="N259" s="300">
        <v>0</v>
      </c>
      <c r="O259" s="300">
        <v>0</v>
      </c>
      <c r="P259" s="300">
        <v>0</v>
      </c>
      <c r="Q259" s="300">
        <v>0</v>
      </c>
      <c r="R259" s="300">
        <v>0</v>
      </c>
      <c r="S259" s="300">
        <v>0</v>
      </c>
      <c r="T259" s="300">
        <v>0</v>
      </c>
      <c r="U259" s="356">
        <v>0</v>
      </c>
      <c r="V259" s="304">
        <v>0</v>
      </c>
      <c r="W259" s="299">
        <v>0</v>
      </c>
      <c r="X259" s="299">
        <v>0</v>
      </c>
      <c r="Y259" s="299">
        <v>0</v>
      </c>
      <c r="Z259" s="299">
        <v>0</v>
      </c>
      <c r="AA259" s="356">
        <v>0</v>
      </c>
      <c r="AB259" s="303">
        <v>0</v>
      </c>
      <c r="AC259" s="303">
        <v>0</v>
      </c>
      <c r="AD259" s="304">
        <v>0</v>
      </c>
      <c r="AE259" s="300">
        <v>0</v>
      </c>
      <c r="AF259" s="303">
        <v>0</v>
      </c>
      <c r="AG259" s="304">
        <v>0</v>
      </c>
      <c r="AH259" s="300">
        <v>0</v>
      </c>
      <c r="AI259" s="303">
        <v>0</v>
      </c>
      <c r="AJ259" s="304">
        <v>0</v>
      </c>
      <c r="AK259" s="300">
        <v>0</v>
      </c>
      <c r="AL259" s="303">
        <v>0</v>
      </c>
      <c r="AM259" s="304">
        <v>0</v>
      </c>
      <c r="AN259" s="300">
        <v>0</v>
      </c>
      <c r="AO259" s="303">
        <v>0</v>
      </c>
      <c r="AP259" s="304">
        <v>0</v>
      </c>
      <c r="AQ259" s="303">
        <v>0</v>
      </c>
      <c r="AR259" s="303">
        <v>0</v>
      </c>
      <c r="AS259" s="305">
        <v>0</v>
      </c>
    </row>
    <row r="260" spans="1:45" x14ac:dyDescent="0.35">
      <c r="A260" s="322">
        <v>836</v>
      </c>
      <c r="B260" s="323">
        <v>1</v>
      </c>
      <c r="C260" s="324" t="s">
        <v>838</v>
      </c>
      <c r="D260" s="108">
        <v>6</v>
      </c>
      <c r="E260" s="299">
        <v>217.49292929292932</v>
      </c>
      <c r="F260" s="299">
        <v>238.73818181818183</v>
      </c>
      <c r="G260" s="299">
        <v>4048788.5290655699</v>
      </c>
      <c r="H260" s="299">
        <v>16959.116041811216</v>
      </c>
      <c r="I260" s="299">
        <v>251.5567251461988</v>
      </c>
      <c r="J260" s="299">
        <v>49957200</v>
      </c>
      <c r="K260" s="299">
        <v>198592.18619961783</v>
      </c>
      <c r="L260" s="300">
        <v>0</v>
      </c>
      <c r="M260" s="300">
        <v>0</v>
      </c>
      <c r="N260" s="300">
        <v>0</v>
      </c>
      <c r="O260" s="300">
        <v>0</v>
      </c>
      <c r="P260" s="300">
        <v>0</v>
      </c>
      <c r="Q260" s="300">
        <v>0</v>
      </c>
      <c r="R260" s="300">
        <v>0</v>
      </c>
      <c r="S260" s="300">
        <v>0</v>
      </c>
      <c r="T260" s="300">
        <v>0</v>
      </c>
      <c r="U260" s="356">
        <v>0</v>
      </c>
      <c r="V260" s="304">
        <v>0</v>
      </c>
      <c r="W260" s="299">
        <v>0</v>
      </c>
      <c r="X260" s="299">
        <v>0</v>
      </c>
      <c r="Y260" s="299">
        <v>0</v>
      </c>
      <c r="Z260" s="299">
        <v>0</v>
      </c>
      <c r="AA260" s="356">
        <v>0</v>
      </c>
      <c r="AB260" s="303">
        <v>0</v>
      </c>
      <c r="AC260" s="303">
        <v>0</v>
      </c>
      <c r="AD260" s="304">
        <v>0</v>
      </c>
      <c r="AE260" s="300">
        <v>0</v>
      </c>
      <c r="AF260" s="303">
        <v>-14939</v>
      </c>
      <c r="AG260" s="304">
        <v>14939</v>
      </c>
      <c r="AH260" s="300">
        <v>0</v>
      </c>
      <c r="AI260" s="303">
        <v>-56315</v>
      </c>
      <c r="AJ260" s="304">
        <v>56315</v>
      </c>
      <c r="AK260" s="300">
        <v>0</v>
      </c>
      <c r="AL260" s="303">
        <v>0</v>
      </c>
      <c r="AM260" s="304">
        <v>0</v>
      </c>
      <c r="AN260" s="300">
        <v>0</v>
      </c>
      <c r="AO260" s="303">
        <v>0</v>
      </c>
      <c r="AP260" s="304">
        <v>0</v>
      </c>
      <c r="AQ260" s="303">
        <v>0</v>
      </c>
      <c r="AR260" s="303">
        <v>0</v>
      </c>
      <c r="AS260" s="305">
        <v>0</v>
      </c>
    </row>
    <row r="261" spans="1:45" x14ac:dyDescent="0.35">
      <c r="A261" s="322">
        <v>837</v>
      </c>
      <c r="B261" s="323">
        <v>1</v>
      </c>
      <c r="C261" s="324" t="s">
        <v>839</v>
      </c>
      <c r="D261" s="108">
        <v>6</v>
      </c>
      <c r="E261" s="299">
        <v>574.8434443746072</v>
      </c>
      <c r="F261" s="299">
        <v>626.81213324952864</v>
      </c>
      <c r="G261" s="299">
        <v>6549086.6347048096</v>
      </c>
      <c r="H261" s="299">
        <v>10448.244836539679</v>
      </c>
      <c r="I261" s="299">
        <v>529</v>
      </c>
      <c r="J261" s="299">
        <v>190471500</v>
      </c>
      <c r="K261" s="299">
        <v>360059.54631379963</v>
      </c>
      <c r="L261" s="300">
        <v>167411.2759259498</v>
      </c>
      <c r="M261" s="300">
        <v>0</v>
      </c>
      <c r="N261" s="300">
        <v>2123.5521299999964</v>
      </c>
      <c r="O261" s="300">
        <v>14073.86149931862</v>
      </c>
      <c r="P261" s="300">
        <v>2869.0847174472292</v>
      </c>
      <c r="Q261" s="300">
        <v>0</v>
      </c>
      <c r="R261" s="300">
        <v>0</v>
      </c>
      <c r="S261" s="300">
        <v>960.72344280028165</v>
      </c>
      <c r="T261" s="300">
        <v>309.01623625536928</v>
      </c>
      <c r="U261" s="356">
        <v>187747.51395177131</v>
      </c>
      <c r="V261" s="304">
        <v>19075</v>
      </c>
      <c r="W261" s="299">
        <v>910.09376999999949</v>
      </c>
      <c r="X261" s="299">
        <v>600.12000000000012</v>
      </c>
      <c r="Y261" s="299">
        <v>3465.5152825526893</v>
      </c>
      <c r="Z261" s="299">
        <v>0</v>
      </c>
      <c r="AA261" s="356">
        <v>24050.729052552688</v>
      </c>
      <c r="AB261" s="303">
        <v>211798.243004324</v>
      </c>
      <c r="AC261" s="303">
        <v>24050.729052552688</v>
      </c>
      <c r="AD261" s="304">
        <v>187747.51395177131</v>
      </c>
      <c r="AE261" s="300">
        <v>0</v>
      </c>
      <c r="AF261" s="303">
        <v>-71108</v>
      </c>
      <c r="AG261" s="304">
        <v>71108</v>
      </c>
      <c r="AH261" s="300">
        <v>0</v>
      </c>
      <c r="AI261" s="303">
        <v>-75521</v>
      </c>
      <c r="AJ261" s="304">
        <v>75521</v>
      </c>
      <c r="AK261" s="300">
        <v>0</v>
      </c>
      <c r="AL261" s="303">
        <v>0</v>
      </c>
      <c r="AM261" s="304">
        <v>0</v>
      </c>
      <c r="AN261" s="300">
        <v>211798.243004324</v>
      </c>
      <c r="AO261" s="303">
        <v>24050.729052552688</v>
      </c>
      <c r="AP261" s="304">
        <v>187747.51395177131</v>
      </c>
      <c r="AQ261" s="303">
        <v>368.44508722674379</v>
      </c>
      <c r="AR261" s="303">
        <v>41.83874633678451</v>
      </c>
      <c r="AS261" s="305">
        <v>326.60634088995931</v>
      </c>
    </row>
    <row r="262" spans="1:45" x14ac:dyDescent="0.35">
      <c r="A262" s="322">
        <v>840</v>
      </c>
      <c r="B262" s="323">
        <v>1</v>
      </c>
      <c r="C262" s="324" t="s">
        <v>840</v>
      </c>
      <c r="D262" s="108">
        <v>5</v>
      </c>
      <c r="E262" s="299">
        <v>1031.8</v>
      </c>
      <c r="F262" s="299">
        <v>1123.2</v>
      </c>
      <c r="G262" s="299">
        <v>9979972.6151268091</v>
      </c>
      <c r="H262" s="299">
        <v>8885.303254208342</v>
      </c>
      <c r="I262" s="299">
        <v>1213.1999999999998</v>
      </c>
      <c r="J262" s="299">
        <v>295342080</v>
      </c>
      <c r="K262" s="299">
        <v>243440.55390702278</v>
      </c>
      <c r="L262" s="300">
        <v>0</v>
      </c>
      <c r="M262" s="300">
        <v>0</v>
      </c>
      <c r="N262" s="300">
        <v>0</v>
      </c>
      <c r="O262" s="300">
        <v>0</v>
      </c>
      <c r="P262" s="300">
        <v>0</v>
      </c>
      <c r="Q262" s="300">
        <v>0</v>
      </c>
      <c r="R262" s="300">
        <v>0</v>
      </c>
      <c r="S262" s="300">
        <v>0</v>
      </c>
      <c r="T262" s="300">
        <v>0</v>
      </c>
      <c r="U262" s="356">
        <v>0</v>
      </c>
      <c r="V262" s="304">
        <v>0</v>
      </c>
      <c r="W262" s="299">
        <v>0</v>
      </c>
      <c r="X262" s="299">
        <v>0</v>
      </c>
      <c r="Y262" s="299">
        <v>0</v>
      </c>
      <c r="Z262" s="299">
        <v>0</v>
      </c>
      <c r="AA262" s="356">
        <v>0</v>
      </c>
      <c r="AB262" s="303">
        <v>0</v>
      </c>
      <c r="AC262" s="303">
        <v>0</v>
      </c>
      <c r="AD262" s="304">
        <v>0</v>
      </c>
      <c r="AE262" s="300">
        <v>0</v>
      </c>
      <c r="AF262" s="303">
        <v>-86150</v>
      </c>
      <c r="AG262" s="304">
        <v>86150</v>
      </c>
      <c r="AH262" s="300">
        <v>0</v>
      </c>
      <c r="AI262" s="303">
        <v>-23127</v>
      </c>
      <c r="AJ262" s="304">
        <v>23127</v>
      </c>
      <c r="AK262" s="300">
        <v>0</v>
      </c>
      <c r="AL262" s="303">
        <v>0</v>
      </c>
      <c r="AM262" s="304">
        <v>0</v>
      </c>
      <c r="AN262" s="300">
        <v>0</v>
      </c>
      <c r="AO262" s="303">
        <v>0</v>
      </c>
      <c r="AP262" s="304">
        <v>0</v>
      </c>
      <c r="AQ262" s="303">
        <v>0</v>
      </c>
      <c r="AR262" s="303">
        <v>0</v>
      </c>
      <c r="AS262" s="305">
        <v>0</v>
      </c>
    </row>
    <row r="263" spans="1:45" x14ac:dyDescent="0.35">
      <c r="A263" s="322">
        <v>846</v>
      </c>
      <c r="B263" s="323">
        <v>1</v>
      </c>
      <c r="C263" s="324" t="s">
        <v>841</v>
      </c>
      <c r="D263" s="108">
        <v>6</v>
      </c>
      <c r="E263" s="299">
        <v>650.13272727272727</v>
      </c>
      <c r="F263" s="299">
        <v>719.75927272727279</v>
      </c>
      <c r="G263" s="299">
        <v>10887556.6384266</v>
      </c>
      <c r="H263" s="299">
        <v>15126.663943032037</v>
      </c>
      <c r="I263" s="299">
        <v>730.9906976744187</v>
      </c>
      <c r="J263" s="299">
        <v>309836900</v>
      </c>
      <c r="K263" s="299">
        <v>423858.8821796478</v>
      </c>
      <c r="L263" s="300">
        <v>0</v>
      </c>
      <c r="M263" s="300">
        <v>0</v>
      </c>
      <c r="N263" s="300">
        <v>0</v>
      </c>
      <c r="O263" s="300">
        <v>0</v>
      </c>
      <c r="P263" s="300">
        <v>0</v>
      </c>
      <c r="Q263" s="300">
        <v>0</v>
      </c>
      <c r="R263" s="300">
        <v>0</v>
      </c>
      <c r="S263" s="300">
        <v>0</v>
      </c>
      <c r="T263" s="300">
        <v>0</v>
      </c>
      <c r="U263" s="356">
        <v>0</v>
      </c>
      <c r="V263" s="304">
        <v>0</v>
      </c>
      <c r="W263" s="299">
        <v>0</v>
      </c>
      <c r="X263" s="299">
        <v>0</v>
      </c>
      <c r="Y263" s="299">
        <v>0</v>
      </c>
      <c r="Z263" s="299">
        <v>0</v>
      </c>
      <c r="AA263" s="356">
        <v>0</v>
      </c>
      <c r="AB263" s="303">
        <v>0</v>
      </c>
      <c r="AC263" s="303">
        <v>0</v>
      </c>
      <c r="AD263" s="304">
        <v>0</v>
      </c>
      <c r="AE263" s="300">
        <v>0</v>
      </c>
      <c r="AF263" s="303">
        <v>-96120</v>
      </c>
      <c r="AG263" s="304">
        <v>96120</v>
      </c>
      <c r="AH263" s="300">
        <v>0</v>
      </c>
      <c r="AI263" s="303">
        <v>-14387</v>
      </c>
      <c r="AJ263" s="304">
        <v>14387</v>
      </c>
      <c r="AK263" s="300">
        <v>0</v>
      </c>
      <c r="AL263" s="303">
        <v>0</v>
      </c>
      <c r="AM263" s="304">
        <v>0</v>
      </c>
      <c r="AN263" s="300">
        <v>0</v>
      </c>
      <c r="AO263" s="303">
        <v>0</v>
      </c>
      <c r="AP263" s="304">
        <v>0</v>
      </c>
      <c r="AQ263" s="303">
        <v>0</v>
      </c>
      <c r="AR263" s="303">
        <v>0</v>
      </c>
      <c r="AS263" s="305">
        <v>0</v>
      </c>
    </row>
    <row r="264" spans="1:45" x14ac:dyDescent="0.35">
      <c r="A264" s="322">
        <v>850</v>
      </c>
      <c r="B264" s="323">
        <v>1</v>
      </c>
      <c r="C264" s="324" t="s">
        <v>842</v>
      </c>
      <c r="D264" s="108">
        <v>6</v>
      </c>
      <c r="E264" s="299">
        <v>298</v>
      </c>
      <c r="F264" s="299">
        <v>327.20000000000005</v>
      </c>
      <c r="G264" s="299">
        <v>3849844.3877006299</v>
      </c>
      <c r="H264" s="299">
        <v>11766.028079769651</v>
      </c>
      <c r="I264" s="299">
        <v>204.6</v>
      </c>
      <c r="J264" s="299">
        <v>79399500</v>
      </c>
      <c r="K264" s="299">
        <v>388071.8475073314</v>
      </c>
      <c r="L264" s="300">
        <v>87282.447807619872</v>
      </c>
      <c r="M264" s="300">
        <v>0</v>
      </c>
      <c r="N264" s="300">
        <v>164.90194000000065</v>
      </c>
      <c r="O264" s="300">
        <v>0</v>
      </c>
      <c r="P264" s="300">
        <v>421.85128920055831</v>
      </c>
      <c r="Q264" s="300">
        <v>0</v>
      </c>
      <c r="R264" s="300">
        <v>0</v>
      </c>
      <c r="S264" s="300">
        <v>497.93944485869423</v>
      </c>
      <c r="T264" s="300">
        <v>160.16198447788784</v>
      </c>
      <c r="U264" s="356">
        <v>88527.302466157009</v>
      </c>
      <c r="V264" s="304">
        <v>4400</v>
      </c>
      <c r="W264" s="299">
        <v>70.672260000000279</v>
      </c>
      <c r="X264" s="299">
        <v>311.04000000000002</v>
      </c>
      <c r="Y264" s="299">
        <v>816.38413937087535</v>
      </c>
      <c r="Z264" s="299">
        <v>0</v>
      </c>
      <c r="AA264" s="356">
        <v>5598.0963993708756</v>
      </c>
      <c r="AB264" s="303">
        <v>94125.398865527881</v>
      </c>
      <c r="AC264" s="303">
        <v>5598.0963993708756</v>
      </c>
      <c r="AD264" s="304">
        <v>88527.302466157009</v>
      </c>
      <c r="AE264" s="300">
        <v>0</v>
      </c>
      <c r="AF264" s="303">
        <v>1814</v>
      </c>
      <c r="AG264" s="304">
        <v>-1814</v>
      </c>
      <c r="AH264" s="300">
        <v>0</v>
      </c>
      <c r="AI264" s="303">
        <v>0</v>
      </c>
      <c r="AJ264" s="304">
        <v>0</v>
      </c>
      <c r="AK264" s="300">
        <v>0</v>
      </c>
      <c r="AL264" s="303">
        <v>0</v>
      </c>
      <c r="AM264" s="304">
        <v>0</v>
      </c>
      <c r="AN264" s="300">
        <v>94125.398865527881</v>
      </c>
      <c r="AO264" s="303">
        <v>5598.0963993708756</v>
      </c>
      <c r="AP264" s="304">
        <v>88527.302466157009</v>
      </c>
      <c r="AQ264" s="303">
        <v>315.85704317291237</v>
      </c>
      <c r="AR264" s="303">
        <v>18.785558387150591</v>
      </c>
      <c r="AS264" s="305">
        <v>297.07148478576175</v>
      </c>
    </row>
    <row r="265" spans="1:45" x14ac:dyDescent="0.35">
      <c r="A265" s="322">
        <v>852</v>
      </c>
      <c r="B265" s="323">
        <v>1</v>
      </c>
      <c r="C265" s="324" t="s">
        <v>843</v>
      </c>
      <c r="D265" s="108">
        <v>6</v>
      </c>
      <c r="E265" s="299">
        <v>122.6</v>
      </c>
      <c r="F265" s="299">
        <v>133.80000000000001</v>
      </c>
      <c r="G265" s="299">
        <v>7890420.6159479097</v>
      </c>
      <c r="H265" s="299">
        <v>58971.753482420841</v>
      </c>
      <c r="I265" s="299">
        <v>144.73880119880121</v>
      </c>
      <c r="J265" s="299">
        <v>56542100</v>
      </c>
      <c r="K265" s="299">
        <v>390649.2214367484</v>
      </c>
      <c r="L265" s="300">
        <v>0</v>
      </c>
      <c r="M265" s="300">
        <v>0</v>
      </c>
      <c r="N265" s="300">
        <v>0</v>
      </c>
      <c r="O265" s="300">
        <v>0</v>
      </c>
      <c r="P265" s="300">
        <v>0</v>
      </c>
      <c r="Q265" s="300">
        <v>0</v>
      </c>
      <c r="R265" s="300">
        <v>0</v>
      </c>
      <c r="S265" s="300">
        <v>0</v>
      </c>
      <c r="T265" s="300">
        <v>0</v>
      </c>
      <c r="U265" s="356">
        <v>0</v>
      </c>
      <c r="V265" s="304">
        <v>0</v>
      </c>
      <c r="W265" s="299">
        <v>0</v>
      </c>
      <c r="X265" s="299">
        <v>0</v>
      </c>
      <c r="Y265" s="299">
        <v>0</v>
      </c>
      <c r="Z265" s="299">
        <v>0</v>
      </c>
      <c r="AA265" s="356">
        <v>0</v>
      </c>
      <c r="AB265" s="303">
        <v>0</v>
      </c>
      <c r="AC265" s="303">
        <v>0</v>
      </c>
      <c r="AD265" s="304">
        <v>0</v>
      </c>
      <c r="AE265" s="300">
        <v>0</v>
      </c>
      <c r="AF265" s="303">
        <v>-16468</v>
      </c>
      <c r="AG265" s="304">
        <v>16468</v>
      </c>
      <c r="AH265" s="300">
        <v>0</v>
      </c>
      <c r="AI265" s="303">
        <v>0</v>
      </c>
      <c r="AJ265" s="304">
        <v>0</v>
      </c>
      <c r="AK265" s="300">
        <v>0</v>
      </c>
      <c r="AL265" s="303">
        <v>0</v>
      </c>
      <c r="AM265" s="304">
        <v>0</v>
      </c>
      <c r="AN265" s="300">
        <v>0</v>
      </c>
      <c r="AO265" s="303">
        <v>0</v>
      </c>
      <c r="AP265" s="304">
        <v>0</v>
      </c>
      <c r="AQ265" s="303">
        <v>0</v>
      </c>
      <c r="AR265" s="303">
        <v>0</v>
      </c>
      <c r="AS265" s="305">
        <v>0</v>
      </c>
    </row>
    <row r="266" spans="1:45" x14ac:dyDescent="0.35">
      <c r="A266" s="322">
        <v>857</v>
      </c>
      <c r="B266" s="323">
        <v>1</v>
      </c>
      <c r="C266" s="324" t="s">
        <v>844</v>
      </c>
      <c r="D266" s="108">
        <v>6</v>
      </c>
      <c r="E266" s="299">
        <v>660.11111111111109</v>
      </c>
      <c r="F266" s="299">
        <v>735.33333333333326</v>
      </c>
      <c r="G266" s="299">
        <v>6467350.0838398002</v>
      </c>
      <c r="H266" s="299">
        <v>8795.1270405799642</v>
      </c>
      <c r="I266" s="299">
        <v>627.13846153846146</v>
      </c>
      <c r="J266" s="299">
        <v>296739825</v>
      </c>
      <c r="K266" s="299">
        <v>473164.76854577573</v>
      </c>
      <c r="L266" s="300">
        <v>0</v>
      </c>
      <c r="M266" s="300">
        <v>0</v>
      </c>
      <c r="N266" s="300">
        <v>0</v>
      </c>
      <c r="O266" s="300">
        <v>0</v>
      </c>
      <c r="P266" s="300">
        <v>0</v>
      </c>
      <c r="Q266" s="300">
        <v>0</v>
      </c>
      <c r="R266" s="300">
        <v>0</v>
      </c>
      <c r="S266" s="300">
        <v>0</v>
      </c>
      <c r="T266" s="300">
        <v>0</v>
      </c>
      <c r="U266" s="356">
        <v>0</v>
      </c>
      <c r="V266" s="304">
        <v>0</v>
      </c>
      <c r="W266" s="299">
        <v>0</v>
      </c>
      <c r="X266" s="299">
        <v>0</v>
      </c>
      <c r="Y266" s="299">
        <v>0</v>
      </c>
      <c r="Z266" s="299">
        <v>0</v>
      </c>
      <c r="AA266" s="356">
        <v>0</v>
      </c>
      <c r="AB266" s="303">
        <v>0</v>
      </c>
      <c r="AC266" s="303">
        <v>0</v>
      </c>
      <c r="AD266" s="304">
        <v>0</v>
      </c>
      <c r="AE266" s="300">
        <v>0</v>
      </c>
      <c r="AF266" s="303">
        <v>-109624</v>
      </c>
      <c r="AG266" s="304">
        <v>109624</v>
      </c>
      <c r="AH266" s="300">
        <v>0</v>
      </c>
      <c r="AI266" s="303">
        <v>-405</v>
      </c>
      <c r="AJ266" s="304">
        <v>405</v>
      </c>
      <c r="AK266" s="300">
        <v>0</v>
      </c>
      <c r="AL266" s="303">
        <v>0</v>
      </c>
      <c r="AM266" s="304">
        <v>0</v>
      </c>
      <c r="AN266" s="300">
        <v>0</v>
      </c>
      <c r="AO266" s="303">
        <v>0</v>
      </c>
      <c r="AP266" s="304">
        <v>0</v>
      </c>
      <c r="AQ266" s="303">
        <v>0</v>
      </c>
      <c r="AR266" s="303">
        <v>0</v>
      </c>
      <c r="AS266" s="305">
        <v>0</v>
      </c>
    </row>
    <row r="267" spans="1:45" x14ac:dyDescent="0.35">
      <c r="A267" s="322">
        <v>858</v>
      </c>
      <c r="B267" s="323">
        <v>1</v>
      </c>
      <c r="C267" s="324" t="s">
        <v>845</v>
      </c>
      <c r="D267" s="108">
        <v>6</v>
      </c>
      <c r="E267" s="299">
        <v>1070.747385821182</v>
      </c>
      <c r="F267" s="299">
        <v>1166.0994945643661</v>
      </c>
      <c r="G267" s="299">
        <v>7824548.5536064096</v>
      </c>
      <c r="H267" s="299">
        <v>6710.0179616573123</v>
      </c>
      <c r="I267" s="299">
        <v>1068.1031078686501</v>
      </c>
      <c r="J267" s="299">
        <v>481881230</v>
      </c>
      <c r="K267" s="299">
        <v>451156.09761830157</v>
      </c>
      <c r="L267" s="300">
        <v>0</v>
      </c>
      <c r="M267" s="300">
        <v>0</v>
      </c>
      <c r="N267" s="300">
        <v>0</v>
      </c>
      <c r="O267" s="300">
        <v>0</v>
      </c>
      <c r="P267" s="300">
        <v>0</v>
      </c>
      <c r="Q267" s="300">
        <v>0</v>
      </c>
      <c r="R267" s="300">
        <v>0</v>
      </c>
      <c r="S267" s="300">
        <v>0</v>
      </c>
      <c r="T267" s="300">
        <v>0</v>
      </c>
      <c r="U267" s="356">
        <v>0</v>
      </c>
      <c r="V267" s="304">
        <v>0</v>
      </c>
      <c r="W267" s="299">
        <v>0</v>
      </c>
      <c r="X267" s="299">
        <v>0</v>
      </c>
      <c r="Y267" s="299">
        <v>0</v>
      </c>
      <c r="Z267" s="299">
        <v>0</v>
      </c>
      <c r="AA267" s="356">
        <v>0</v>
      </c>
      <c r="AB267" s="303">
        <v>0</v>
      </c>
      <c r="AC267" s="303">
        <v>0</v>
      </c>
      <c r="AD267" s="304">
        <v>0</v>
      </c>
      <c r="AE267" s="300">
        <v>0</v>
      </c>
      <c r="AF267" s="303">
        <v>-165757</v>
      </c>
      <c r="AG267" s="304">
        <v>165757</v>
      </c>
      <c r="AH267" s="300">
        <v>0</v>
      </c>
      <c r="AI267" s="303">
        <v>0</v>
      </c>
      <c r="AJ267" s="304">
        <v>0</v>
      </c>
      <c r="AK267" s="300">
        <v>0</v>
      </c>
      <c r="AL267" s="303">
        <v>-36367.711624610143</v>
      </c>
      <c r="AM267" s="304">
        <v>36367.711624610143</v>
      </c>
      <c r="AN267" s="300">
        <v>0</v>
      </c>
      <c r="AO267" s="303">
        <v>0</v>
      </c>
      <c r="AP267" s="304">
        <v>0</v>
      </c>
      <c r="AQ267" s="303">
        <v>0</v>
      </c>
      <c r="AR267" s="303">
        <v>0</v>
      </c>
      <c r="AS267" s="305">
        <v>0</v>
      </c>
    </row>
    <row r="268" spans="1:45" x14ac:dyDescent="0.35">
      <c r="A268" s="322">
        <v>861</v>
      </c>
      <c r="B268" s="323">
        <v>1</v>
      </c>
      <c r="C268" s="324" t="s">
        <v>846</v>
      </c>
      <c r="D268" s="108">
        <v>4</v>
      </c>
      <c r="E268" s="299">
        <v>2479.7503319399525</v>
      </c>
      <c r="F268" s="299">
        <v>2734.0858248159261</v>
      </c>
      <c r="G268" s="299">
        <v>37955023.7733289</v>
      </c>
      <c r="H268" s="299">
        <v>13882.162523513411</v>
      </c>
      <c r="I268" s="299">
        <v>3332.79010800373</v>
      </c>
      <c r="J268" s="299">
        <v>2955974480</v>
      </c>
      <c r="K268" s="299">
        <v>886936.88597466634</v>
      </c>
      <c r="L268" s="300">
        <v>86381.444066803262</v>
      </c>
      <c r="M268" s="300">
        <v>0</v>
      </c>
      <c r="N268" s="300">
        <v>0</v>
      </c>
      <c r="O268" s="300">
        <v>0</v>
      </c>
      <c r="P268" s="300">
        <v>0</v>
      </c>
      <c r="Q268" s="300">
        <v>0</v>
      </c>
      <c r="R268" s="300">
        <v>0</v>
      </c>
      <c r="S268" s="300">
        <v>518.68692172780641</v>
      </c>
      <c r="T268" s="300">
        <v>166.83540049779981</v>
      </c>
      <c r="U268" s="356">
        <v>87066.966389028865</v>
      </c>
      <c r="V268" s="304">
        <v>18655.75</v>
      </c>
      <c r="W268" s="299">
        <v>0</v>
      </c>
      <c r="X268" s="299">
        <v>324</v>
      </c>
      <c r="Y268" s="299">
        <v>3420.0000000001164</v>
      </c>
      <c r="Z268" s="299">
        <v>0</v>
      </c>
      <c r="AA268" s="356">
        <v>22399.750000000116</v>
      </c>
      <c r="AB268" s="303">
        <v>109466.71638902898</v>
      </c>
      <c r="AC268" s="303">
        <v>22399.750000000116</v>
      </c>
      <c r="AD268" s="304">
        <v>87066.966389028865</v>
      </c>
      <c r="AE268" s="300">
        <v>0</v>
      </c>
      <c r="AF268" s="303">
        <v>0</v>
      </c>
      <c r="AG268" s="304">
        <v>0</v>
      </c>
      <c r="AH268" s="300">
        <v>0</v>
      </c>
      <c r="AI268" s="303">
        <v>0</v>
      </c>
      <c r="AJ268" s="304">
        <v>0</v>
      </c>
      <c r="AK268" s="300">
        <v>0</v>
      </c>
      <c r="AL268" s="303">
        <v>0</v>
      </c>
      <c r="AM268" s="304">
        <v>0</v>
      </c>
      <c r="AN268" s="300">
        <v>109466.71638902898</v>
      </c>
      <c r="AO268" s="303">
        <v>22399.750000000116</v>
      </c>
      <c r="AP268" s="304">
        <v>87066.966389028865</v>
      </c>
      <c r="AQ268" s="303">
        <v>44.144249112123816</v>
      </c>
      <c r="AR268" s="303">
        <v>9.0330666404131073</v>
      </c>
      <c r="AS268" s="305">
        <v>35.111182471710705</v>
      </c>
    </row>
    <row r="269" spans="1:45" x14ac:dyDescent="0.35">
      <c r="A269" s="322">
        <v>876</v>
      </c>
      <c r="B269" s="323">
        <v>1</v>
      </c>
      <c r="C269" s="324" t="s">
        <v>848</v>
      </c>
      <c r="D269" s="108">
        <v>5</v>
      </c>
      <c r="E269" s="299">
        <v>1963.9123062015503</v>
      </c>
      <c r="F269" s="299">
        <v>2152.0947674418608</v>
      </c>
      <c r="G269" s="299">
        <v>21668907.3794632</v>
      </c>
      <c r="H269" s="299">
        <v>10068.751482175883</v>
      </c>
      <c r="I269" s="299">
        <v>1840.537404580153</v>
      </c>
      <c r="J269" s="299">
        <v>1229078775</v>
      </c>
      <c r="K269" s="299">
        <v>667782.55738864839</v>
      </c>
      <c r="L269" s="300">
        <v>0</v>
      </c>
      <c r="M269" s="300">
        <v>0</v>
      </c>
      <c r="N269" s="300">
        <v>0</v>
      </c>
      <c r="O269" s="300">
        <v>0</v>
      </c>
      <c r="P269" s="300">
        <v>0</v>
      </c>
      <c r="Q269" s="300">
        <v>0</v>
      </c>
      <c r="R269" s="300">
        <v>0</v>
      </c>
      <c r="S269" s="300">
        <v>0</v>
      </c>
      <c r="T269" s="300">
        <v>0</v>
      </c>
      <c r="U269" s="356">
        <v>0</v>
      </c>
      <c r="V269" s="304">
        <v>0</v>
      </c>
      <c r="W269" s="299">
        <v>0</v>
      </c>
      <c r="X269" s="299">
        <v>0</v>
      </c>
      <c r="Y269" s="299">
        <v>0</v>
      </c>
      <c r="Z269" s="299">
        <v>0</v>
      </c>
      <c r="AA269" s="356">
        <v>0</v>
      </c>
      <c r="AB269" s="303">
        <v>0</v>
      </c>
      <c r="AC269" s="303">
        <v>0</v>
      </c>
      <c r="AD269" s="304">
        <v>0</v>
      </c>
      <c r="AE269" s="300">
        <v>0</v>
      </c>
      <c r="AF269" s="303">
        <v>-170496</v>
      </c>
      <c r="AG269" s="304">
        <v>170496</v>
      </c>
      <c r="AH269" s="300">
        <v>0</v>
      </c>
      <c r="AI269" s="303">
        <v>0</v>
      </c>
      <c r="AJ269" s="304">
        <v>0</v>
      </c>
      <c r="AK269" s="300">
        <v>0</v>
      </c>
      <c r="AL269" s="303">
        <v>0</v>
      </c>
      <c r="AM269" s="304">
        <v>0</v>
      </c>
      <c r="AN269" s="300">
        <v>0</v>
      </c>
      <c r="AO269" s="303">
        <v>0</v>
      </c>
      <c r="AP269" s="304">
        <v>0</v>
      </c>
      <c r="AQ269" s="303">
        <v>0</v>
      </c>
      <c r="AR269" s="303">
        <v>0</v>
      </c>
      <c r="AS269" s="305">
        <v>0</v>
      </c>
    </row>
    <row r="270" spans="1:45" x14ac:dyDescent="0.35">
      <c r="A270" s="322">
        <v>877</v>
      </c>
      <c r="B270" s="323">
        <v>1</v>
      </c>
      <c r="C270" s="324" t="s">
        <v>1015</v>
      </c>
      <c r="D270" s="108">
        <v>4</v>
      </c>
      <c r="E270" s="299">
        <v>5482.3960836667729</v>
      </c>
      <c r="F270" s="299">
        <v>6020.7533078258612</v>
      </c>
      <c r="G270" s="299">
        <v>45480534.429610901</v>
      </c>
      <c r="H270" s="299">
        <v>7553.9607926627141</v>
      </c>
      <c r="I270" s="299">
        <v>7066.0430923899676</v>
      </c>
      <c r="J270" s="299">
        <v>3673139525</v>
      </c>
      <c r="K270" s="299">
        <v>519829.76567973685</v>
      </c>
      <c r="L270" s="300">
        <v>0</v>
      </c>
      <c r="M270" s="300">
        <v>0</v>
      </c>
      <c r="N270" s="300">
        <v>0</v>
      </c>
      <c r="O270" s="300">
        <v>0</v>
      </c>
      <c r="P270" s="300">
        <v>0</v>
      </c>
      <c r="Q270" s="300">
        <v>0</v>
      </c>
      <c r="R270" s="300">
        <v>0</v>
      </c>
      <c r="S270" s="300">
        <v>0</v>
      </c>
      <c r="T270" s="300">
        <v>0</v>
      </c>
      <c r="U270" s="356">
        <v>0</v>
      </c>
      <c r="V270" s="304">
        <v>0</v>
      </c>
      <c r="W270" s="299">
        <v>0</v>
      </c>
      <c r="X270" s="299">
        <v>0</v>
      </c>
      <c r="Y270" s="299">
        <v>0</v>
      </c>
      <c r="Z270" s="299">
        <v>0</v>
      </c>
      <c r="AA270" s="356">
        <v>0</v>
      </c>
      <c r="AB270" s="303">
        <v>0</v>
      </c>
      <c r="AC270" s="303">
        <v>0</v>
      </c>
      <c r="AD270" s="304">
        <v>0</v>
      </c>
      <c r="AE270" s="300">
        <v>0</v>
      </c>
      <c r="AF270" s="303">
        <v>-936896</v>
      </c>
      <c r="AG270" s="304">
        <v>936896</v>
      </c>
      <c r="AH270" s="300">
        <v>0</v>
      </c>
      <c r="AI270" s="303">
        <v>-197878</v>
      </c>
      <c r="AJ270" s="304">
        <v>197878</v>
      </c>
      <c r="AK270" s="300">
        <v>0</v>
      </c>
      <c r="AL270" s="303">
        <v>0</v>
      </c>
      <c r="AM270" s="304">
        <v>0</v>
      </c>
      <c r="AN270" s="300">
        <v>0</v>
      </c>
      <c r="AO270" s="303">
        <v>0</v>
      </c>
      <c r="AP270" s="304">
        <v>0</v>
      </c>
      <c r="AQ270" s="303">
        <v>0</v>
      </c>
      <c r="AR270" s="303">
        <v>0</v>
      </c>
      <c r="AS270" s="305">
        <v>0</v>
      </c>
    </row>
    <row r="271" spans="1:45" x14ac:dyDescent="0.35">
      <c r="A271" s="322">
        <v>879</v>
      </c>
      <c r="B271" s="323">
        <v>1</v>
      </c>
      <c r="C271" s="324" t="s">
        <v>849</v>
      </c>
      <c r="D271" s="108">
        <v>4</v>
      </c>
      <c r="E271" s="299">
        <v>2483.8472636344568</v>
      </c>
      <c r="F271" s="299">
        <v>2728.858173730001</v>
      </c>
      <c r="G271" s="299">
        <v>20005382.013604298</v>
      </c>
      <c r="H271" s="299">
        <v>7331.044979248406</v>
      </c>
      <c r="I271" s="299">
        <v>2500.7942025515458</v>
      </c>
      <c r="J271" s="299">
        <v>1647838575</v>
      </c>
      <c r="K271" s="299">
        <v>658926.10168350511</v>
      </c>
      <c r="L271" s="300">
        <v>0</v>
      </c>
      <c r="M271" s="300">
        <v>0</v>
      </c>
      <c r="N271" s="300">
        <v>0</v>
      </c>
      <c r="O271" s="300">
        <v>0</v>
      </c>
      <c r="P271" s="300">
        <v>0</v>
      </c>
      <c r="Q271" s="300">
        <v>0</v>
      </c>
      <c r="R271" s="300">
        <v>0</v>
      </c>
      <c r="S271" s="300">
        <v>0</v>
      </c>
      <c r="T271" s="300">
        <v>0</v>
      </c>
      <c r="U271" s="356">
        <v>0</v>
      </c>
      <c r="V271" s="304">
        <v>0</v>
      </c>
      <c r="W271" s="299">
        <v>0</v>
      </c>
      <c r="X271" s="299">
        <v>0</v>
      </c>
      <c r="Y271" s="299">
        <v>0</v>
      </c>
      <c r="Z271" s="299">
        <v>0</v>
      </c>
      <c r="AA271" s="356">
        <v>0</v>
      </c>
      <c r="AB271" s="303">
        <v>0</v>
      </c>
      <c r="AC271" s="303">
        <v>0</v>
      </c>
      <c r="AD271" s="304">
        <v>0</v>
      </c>
      <c r="AE271" s="300">
        <v>0</v>
      </c>
      <c r="AF271" s="303">
        <v>-228667</v>
      </c>
      <c r="AG271" s="304">
        <v>228667</v>
      </c>
      <c r="AH271" s="300">
        <v>0</v>
      </c>
      <c r="AI271" s="303">
        <v>0</v>
      </c>
      <c r="AJ271" s="304">
        <v>0</v>
      </c>
      <c r="AK271" s="300">
        <v>0</v>
      </c>
      <c r="AL271" s="303">
        <v>-495004.61387336149</v>
      </c>
      <c r="AM271" s="304">
        <v>495004.61387336149</v>
      </c>
      <c r="AN271" s="300">
        <v>0</v>
      </c>
      <c r="AO271" s="303">
        <v>0</v>
      </c>
      <c r="AP271" s="304">
        <v>0</v>
      </c>
      <c r="AQ271" s="303">
        <v>0</v>
      </c>
      <c r="AR271" s="303">
        <v>0</v>
      </c>
      <c r="AS271" s="305">
        <v>0</v>
      </c>
    </row>
    <row r="272" spans="1:45" x14ac:dyDescent="0.35">
      <c r="A272" s="322">
        <v>881</v>
      </c>
      <c r="B272" s="323">
        <v>1</v>
      </c>
      <c r="C272" s="324" t="s">
        <v>850</v>
      </c>
      <c r="D272" s="108">
        <v>5</v>
      </c>
      <c r="E272" s="299">
        <v>784.90198200048565</v>
      </c>
      <c r="F272" s="299">
        <v>861.54824031550515</v>
      </c>
      <c r="G272" s="299">
        <v>7688879.3563051997</v>
      </c>
      <c r="H272" s="299">
        <v>8924.4908137581206</v>
      </c>
      <c r="I272" s="299">
        <v>862.84819975031212</v>
      </c>
      <c r="J272" s="299">
        <v>541241100</v>
      </c>
      <c r="K272" s="299">
        <v>627272.67688177642</v>
      </c>
      <c r="L272" s="300">
        <v>0</v>
      </c>
      <c r="M272" s="300">
        <v>0</v>
      </c>
      <c r="N272" s="300">
        <v>0</v>
      </c>
      <c r="O272" s="300">
        <v>0</v>
      </c>
      <c r="P272" s="300">
        <v>0</v>
      </c>
      <c r="Q272" s="300">
        <v>0</v>
      </c>
      <c r="R272" s="300">
        <v>0</v>
      </c>
      <c r="S272" s="300">
        <v>0</v>
      </c>
      <c r="T272" s="300">
        <v>0</v>
      </c>
      <c r="U272" s="356">
        <v>0</v>
      </c>
      <c r="V272" s="304">
        <v>0</v>
      </c>
      <c r="W272" s="299">
        <v>0</v>
      </c>
      <c r="X272" s="299">
        <v>0</v>
      </c>
      <c r="Y272" s="299">
        <v>0</v>
      </c>
      <c r="Z272" s="299">
        <v>0</v>
      </c>
      <c r="AA272" s="356">
        <v>0</v>
      </c>
      <c r="AB272" s="303">
        <v>0</v>
      </c>
      <c r="AC272" s="303">
        <v>0</v>
      </c>
      <c r="AD272" s="304">
        <v>0</v>
      </c>
      <c r="AE272" s="300">
        <v>0</v>
      </c>
      <c r="AF272" s="303">
        <v>-86274</v>
      </c>
      <c r="AG272" s="304">
        <v>86274</v>
      </c>
      <c r="AH272" s="300">
        <v>0</v>
      </c>
      <c r="AI272" s="303">
        <v>0</v>
      </c>
      <c r="AJ272" s="304">
        <v>0</v>
      </c>
      <c r="AK272" s="300">
        <v>0</v>
      </c>
      <c r="AL272" s="303">
        <v>0</v>
      </c>
      <c r="AM272" s="304">
        <v>0</v>
      </c>
      <c r="AN272" s="300">
        <v>0</v>
      </c>
      <c r="AO272" s="303">
        <v>0</v>
      </c>
      <c r="AP272" s="304">
        <v>0</v>
      </c>
      <c r="AQ272" s="303">
        <v>0</v>
      </c>
      <c r="AR272" s="303">
        <v>0</v>
      </c>
      <c r="AS272" s="305">
        <v>0</v>
      </c>
    </row>
    <row r="273" spans="1:45" x14ac:dyDescent="0.35">
      <c r="A273" s="322">
        <v>882</v>
      </c>
      <c r="B273" s="323">
        <v>1</v>
      </c>
      <c r="C273" s="324" t="s">
        <v>851</v>
      </c>
      <c r="D273" s="108">
        <v>4</v>
      </c>
      <c r="E273" s="299">
        <v>4346.0320081882001</v>
      </c>
      <c r="F273" s="299">
        <v>4783.4304285102071</v>
      </c>
      <c r="G273" s="299">
        <v>45258121.168170698</v>
      </c>
      <c r="H273" s="299">
        <v>9461.4360644660355</v>
      </c>
      <c r="I273" s="299">
        <v>4663.0602920212214</v>
      </c>
      <c r="J273" s="299">
        <v>3134802444</v>
      </c>
      <c r="K273" s="299">
        <v>672262.90197530517</v>
      </c>
      <c r="L273" s="300">
        <v>0</v>
      </c>
      <c r="M273" s="300">
        <v>0</v>
      </c>
      <c r="N273" s="300">
        <v>0</v>
      </c>
      <c r="O273" s="300">
        <v>0</v>
      </c>
      <c r="P273" s="300">
        <v>0</v>
      </c>
      <c r="Q273" s="300">
        <v>0</v>
      </c>
      <c r="R273" s="300">
        <v>0</v>
      </c>
      <c r="S273" s="300">
        <v>0</v>
      </c>
      <c r="T273" s="300">
        <v>0</v>
      </c>
      <c r="U273" s="356">
        <v>0</v>
      </c>
      <c r="V273" s="304">
        <v>0</v>
      </c>
      <c r="W273" s="299">
        <v>0</v>
      </c>
      <c r="X273" s="299">
        <v>0</v>
      </c>
      <c r="Y273" s="299">
        <v>0</v>
      </c>
      <c r="Z273" s="299">
        <v>0</v>
      </c>
      <c r="AA273" s="356">
        <v>0</v>
      </c>
      <c r="AB273" s="303">
        <v>0</v>
      </c>
      <c r="AC273" s="303">
        <v>0</v>
      </c>
      <c r="AD273" s="304">
        <v>0</v>
      </c>
      <c r="AE273" s="300">
        <v>0</v>
      </c>
      <c r="AF273" s="303">
        <v>-367893</v>
      </c>
      <c r="AG273" s="304">
        <v>367893</v>
      </c>
      <c r="AH273" s="300">
        <v>0</v>
      </c>
      <c r="AI273" s="303">
        <v>0</v>
      </c>
      <c r="AJ273" s="304">
        <v>0</v>
      </c>
      <c r="AK273" s="300">
        <v>0</v>
      </c>
      <c r="AL273" s="303">
        <v>0</v>
      </c>
      <c r="AM273" s="304">
        <v>0</v>
      </c>
      <c r="AN273" s="300">
        <v>0</v>
      </c>
      <c r="AO273" s="303">
        <v>0</v>
      </c>
      <c r="AP273" s="304">
        <v>0</v>
      </c>
      <c r="AQ273" s="303">
        <v>0</v>
      </c>
      <c r="AR273" s="303">
        <v>0</v>
      </c>
      <c r="AS273" s="305">
        <v>0</v>
      </c>
    </row>
    <row r="274" spans="1:45" x14ac:dyDescent="0.35">
      <c r="A274" s="322">
        <v>883</v>
      </c>
      <c r="B274" s="323">
        <v>1</v>
      </c>
      <c r="C274" s="324" t="s">
        <v>852</v>
      </c>
      <c r="D274" s="108">
        <v>5</v>
      </c>
      <c r="E274" s="299">
        <v>1696.6603966973214</v>
      </c>
      <c r="F274" s="299">
        <v>1853.0669939195438</v>
      </c>
      <c r="G274" s="299">
        <v>15081439.020496599</v>
      </c>
      <c r="H274" s="299">
        <v>8138.6366871695536</v>
      </c>
      <c r="I274" s="299">
        <v>1711.6</v>
      </c>
      <c r="J274" s="299">
        <v>1235132250</v>
      </c>
      <c r="K274" s="299">
        <v>721624.35732647823</v>
      </c>
      <c r="L274" s="300">
        <v>0</v>
      </c>
      <c r="M274" s="300">
        <v>0</v>
      </c>
      <c r="N274" s="300">
        <v>0</v>
      </c>
      <c r="O274" s="300">
        <v>0</v>
      </c>
      <c r="P274" s="300">
        <v>0</v>
      </c>
      <c r="Q274" s="300">
        <v>0</v>
      </c>
      <c r="R274" s="300">
        <v>0</v>
      </c>
      <c r="S274" s="300">
        <v>0</v>
      </c>
      <c r="T274" s="300">
        <v>0</v>
      </c>
      <c r="U274" s="356">
        <v>0</v>
      </c>
      <c r="V274" s="304">
        <v>0</v>
      </c>
      <c r="W274" s="299">
        <v>0</v>
      </c>
      <c r="X274" s="299">
        <v>0</v>
      </c>
      <c r="Y274" s="299">
        <v>0</v>
      </c>
      <c r="Z274" s="299">
        <v>0</v>
      </c>
      <c r="AA274" s="356">
        <v>0</v>
      </c>
      <c r="AB274" s="303">
        <v>0</v>
      </c>
      <c r="AC274" s="303">
        <v>0</v>
      </c>
      <c r="AD274" s="304">
        <v>0</v>
      </c>
      <c r="AE274" s="300">
        <v>0</v>
      </c>
      <c r="AF274" s="303">
        <v>-95293</v>
      </c>
      <c r="AG274" s="304">
        <v>95293</v>
      </c>
      <c r="AH274" s="300">
        <v>0</v>
      </c>
      <c r="AI274" s="303">
        <v>0</v>
      </c>
      <c r="AJ274" s="304">
        <v>0</v>
      </c>
      <c r="AK274" s="300">
        <v>0</v>
      </c>
      <c r="AL274" s="303">
        <v>-279183.48926432949</v>
      </c>
      <c r="AM274" s="304">
        <v>279183.48926432949</v>
      </c>
      <c r="AN274" s="300">
        <v>0</v>
      </c>
      <c r="AO274" s="303">
        <v>0</v>
      </c>
      <c r="AP274" s="304">
        <v>0</v>
      </c>
      <c r="AQ274" s="303">
        <v>0</v>
      </c>
      <c r="AR274" s="303">
        <v>0</v>
      </c>
      <c r="AS274" s="305">
        <v>0</v>
      </c>
    </row>
    <row r="275" spans="1:45" x14ac:dyDescent="0.35">
      <c r="A275" s="322">
        <v>885</v>
      </c>
      <c r="B275" s="323">
        <v>1</v>
      </c>
      <c r="C275" s="324" t="s">
        <v>853</v>
      </c>
      <c r="D275" s="108">
        <v>4</v>
      </c>
      <c r="E275" s="299">
        <v>6735.2258291414428</v>
      </c>
      <c r="F275" s="299">
        <v>7410.1068116450688</v>
      </c>
      <c r="G275" s="299">
        <v>28470184.306161501</v>
      </c>
      <c r="H275" s="299">
        <v>3842.0747540939997</v>
      </c>
      <c r="I275" s="299">
        <v>7002.3125945749407</v>
      </c>
      <c r="J275" s="299">
        <v>2513143225</v>
      </c>
      <c r="K275" s="299">
        <v>358901.89006230084</v>
      </c>
      <c r="L275" s="300">
        <v>0</v>
      </c>
      <c r="M275" s="300">
        <v>0</v>
      </c>
      <c r="N275" s="300">
        <v>0</v>
      </c>
      <c r="O275" s="300">
        <v>0</v>
      </c>
      <c r="P275" s="300">
        <v>0</v>
      </c>
      <c r="Q275" s="300">
        <v>0</v>
      </c>
      <c r="R275" s="300">
        <v>0</v>
      </c>
      <c r="S275" s="300">
        <v>0</v>
      </c>
      <c r="T275" s="300">
        <v>0</v>
      </c>
      <c r="U275" s="356">
        <v>0</v>
      </c>
      <c r="V275" s="304">
        <v>0</v>
      </c>
      <c r="W275" s="299">
        <v>0</v>
      </c>
      <c r="X275" s="299">
        <v>0</v>
      </c>
      <c r="Y275" s="299">
        <v>0</v>
      </c>
      <c r="Z275" s="299">
        <v>0</v>
      </c>
      <c r="AA275" s="356">
        <v>0</v>
      </c>
      <c r="AB275" s="303">
        <v>0</v>
      </c>
      <c r="AC275" s="303">
        <v>0</v>
      </c>
      <c r="AD275" s="304">
        <v>0</v>
      </c>
      <c r="AE275" s="300">
        <v>0</v>
      </c>
      <c r="AF275" s="303">
        <v>-837931</v>
      </c>
      <c r="AG275" s="304">
        <v>837931</v>
      </c>
      <c r="AH275" s="300">
        <v>0</v>
      </c>
      <c r="AI275" s="303">
        <v>0</v>
      </c>
      <c r="AJ275" s="304">
        <v>0</v>
      </c>
      <c r="AK275" s="300">
        <v>0</v>
      </c>
      <c r="AL275" s="303">
        <v>-958296.85869349819</v>
      </c>
      <c r="AM275" s="304">
        <v>958296.85869349819</v>
      </c>
      <c r="AN275" s="300">
        <v>0</v>
      </c>
      <c r="AO275" s="303">
        <v>0</v>
      </c>
      <c r="AP275" s="304">
        <v>0</v>
      </c>
      <c r="AQ275" s="303">
        <v>0</v>
      </c>
      <c r="AR275" s="303">
        <v>0</v>
      </c>
      <c r="AS275" s="305">
        <v>0</v>
      </c>
    </row>
    <row r="276" spans="1:45" x14ac:dyDescent="0.35">
      <c r="A276" s="322">
        <v>891</v>
      </c>
      <c r="B276" s="323">
        <v>1</v>
      </c>
      <c r="C276" s="324" t="s">
        <v>854</v>
      </c>
      <c r="D276" s="108">
        <v>6</v>
      </c>
      <c r="E276" s="299">
        <v>571.71820895735073</v>
      </c>
      <c r="F276" s="299">
        <v>631.23219487837559</v>
      </c>
      <c r="G276" s="299">
        <v>8189091.9496516297</v>
      </c>
      <c r="H276" s="299">
        <v>12973.184853522063</v>
      </c>
      <c r="I276" s="299">
        <v>552.13889248006899</v>
      </c>
      <c r="J276" s="299">
        <v>183631900</v>
      </c>
      <c r="K276" s="299">
        <v>332582.80208295363</v>
      </c>
      <c r="L276" s="300">
        <v>0</v>
      </c>
      <c r="M276" s="300">
        <v>0</v>
      </c>
      <c r="N276" s="300">
        <v>0</v>
      </c>
      <c r="O276" s="300">
        <v>0</v>
      </c>
      <c r="P276" s="300">
        <v>0</v>
      </c>
      <c r="Q276" s="300">
        <v>0</v>
      </c>
      <c r="R276" s="300">
        <v>0</v>
      </c>
      <c r="S276" s="300">
        <v>0</v>
      </c>
      <c r="T276" s="300">
        <v>0</v>
      </c>
      <c r="U276" s="356">
        <v>0</v>
      </c>
      <c r="V276" s="304">
        <v>0</v>
      </c>
      <c r="W276" s="299">
        <v>0</v>
      </c>
      <c r="X276" s="299">
        <v>0</v>
      </c>
      <c r="Y276" s="299">
        <v>0</v>
      </c>
      <c r="Z276" s="299">
        <v>0</v>
      </c>
      <c r="AA276" s="356">
        <v>0</v>
      </c>
      <c r="AB276" s="303">
        <v>0</v>
      </c>
      <c r="AC276" s="303">
        <v>0</v>
      </c>
      <c r="AD276" s="304">
        <v>0</v>
      </c>
      <c r="AE276" s="300">
        <v>0</v>
      </c>
      <c r="AF276" s="303">
        <v>-66146</v>
      </c>
      <c r="AG276" s="304">
        <v>66146</v>
      </c>
      <c r="AH276" s="300">
        <v>0</v>
      </c>
      <c r="AI276" s="303">
        <v>-59552</v>
      </c>
      <c r="AJ276" s="304">
        <v>59552</v>
      </c>
      <c r="AK276" s="300">
        <v>0</v>
      </c>
      <c r="AL276" s="303">
        <v>0</v>
      </c>
      <c r="AM276" s="304">
        <v>0</v>
      </c>
      <c r="AN276" s="300">
        <v>0</v>
      </c>
      <c r="AO276" s="303">
        <v>0</v>
      </c>
      <c r="AP276" s="304">
        <v>0</v>
      </c>
      <c r="AQ276" s="303">
        <v>0</v>
      </c>
      <c r="AR276" s="303">
        <v>0</v>
      </c>
      <c r="AS276" s="305">
        <v>0</v>
      </c>
    </row>
    <row r="277" spans="1:45" x14ac:dyDescent="0.35">
      <c r="A277" s="322">
        <v>911</v>
      </c>
      <c r="B277" s="323">
        <v>1</v>
      </c>
      <c r="C277" s="324" t="s">
        <v>855</v>
      </c>
      <c r="D277" s="108">
        <v>4</v>
      </c>
      <c r="E277" s="299">
        <v>5250.3675090839424</v>
      </c>
      <c r="F277" s="299">
        <v>5757.6054880646552</v>
      </c>
      <c r="G277" s="299">
        <v>33121915.197158501</v>
      </c>
      <c r="H277" s="299">
        <v>5752.7239867023272</v>
      </c>
      <c r="I277" s="299">
        <v>5887.8954430283893</v>
      </c>
      <c r="J277" s="299">
        <v>2630593300</v>
      </c>
      <c r="K277" s="299">
        <v>446779.89367402496</v>
      </c>
      <c r="L277" s="300">
        <v>0</v>
      </c>
      <c r="M277" s="300">
        <v>0</v>
      </c>
      <c r="N277" s="300">
        <v>0</v>
      </c>
      <c r="O277" s="300">
        <v>0</v>
      </c>
      <c r="P277" s="300">
        <v>0</v>
      </c>
      <c r="Q277" s="300">
        <v>0</v>
      </c>
      <c r="R277" s="300">
        <v>0</v>
      </c>
      <c r="S277" s="300">
        <v>0</v>
      </c>
      <c r="T277" s="300">
        <v>0</v>
      </c>
      <c r="U277" s="356">
        <v>0</v>
      </c>
      <c r="V277" s="304">
        <v>0</v>
      </c>
      <c r="W277" s="299">
        <v>0</v>
      </c>
      <c r="X277" s="299">
        <v>0</v>
      </c>
      <c r="Y277" s="299">
        <v>0</v>
      </c>
      <c r="Z277" s="299">
        <v>0</v>
      </c>
      <c r="AA277" s="356">
        <v>0</v>
      </c>
      <c r="AB277" s="303">
        <v>0</v>
      </c>
      <c r="AC277" s="303">
        <v>0</v>
      </c>
      <c r="AD277" s="304">
        <v>0</v>
      </c>
      <c r="AE277" s="300">
        <v>0</v>
      </c>
      <c r="AF277" s="303">
        <v>-810483</v>
      </c>
      <c r="AG277" s="304">
        <v>810483</v>
      </c>
      <c r="AH277" s="300">
        <v>0</v>
      </c>
      <c r="AI277" s="303">
        <v>0</v>
      </c>
      <c r="AJ277" s="304">
        <v>0</v>
      </c>
      <c r="AK277" s="300">
        <v>0</v>
      </c>
      <c r="AL277" s="303">
        <v>0</v>
      </c>
      <c r="AM277" s="304">
        <v>0</v>
      </c>
      <c r="AN277" s="300">
        <v>0</v>
      </c>
      <c r="AO277" s="303">
        <v>0</v>
      </c>
      <c r="AP277" s="304">
        <v>0</v>
      </c>
      <c r="AQ277" s="303">
        <v>0</v>
      </c>
      <c r="AR277" s="303">
        <v>0</v>
      </c>
      <c r="AS277" s="305">
        <v>0</v>
      </c>
    </row>
    <row r="278" spans="1:45" x14ac:dyDescent="0.35">
      <c r="A278" s="322">
        <v>912</v>
      </c>
      <c r="B278" s="323">
        <v>1</v>
      </c>
      <c r="C278" s="324" t="s">
        <v>856</v>
      </c>
      <c r="D278" s="108">
        <v>5</v>
      </c>
      <c r="E278" s="299">
        <v>1666.6062570318149</v>
      </c>
      <c r="F278" s="299">
        <v>1831.9205704963085</v>
      </c>
      <c r="G278" s="299">
        <v>10994024.8285813</v>
      </c>
      <c r="H278" s="299">
        <v>6001.3654552734079</v>
      </c>
      <c r="I278" s="299">
        <v>2062.1999999999998</v>
      </c>
      <c r="J278" s="299">
        <v>818392900</v>
      </c>
      <c r="K278" s="299">
        <v>396854.28183493362</v>
      </c>
      <c r="L278" s="300">
        <v>0</v>
      </c>
      <c r="M278" s="300">
        <v>0</v>
      </c>
      <c r="N278" s="300">
        <v>0</v>
      </c>
      <c r="O278" s="300">
        <v>0</v>
      </c>
      <c r="P278" s="300">
        <v>0</v>
      </c>
      <c r="Q278" s="300">
        <v>0</v>
      </c>
      <c r="R278" s="300">
        <v>0</v>
      </c>
      <c r="S278" s="300">
        <v>0</v>
      </c>
      <c r="T278" s="300">
        <v>0</v>
      </c>
      <c r="U278" s="356">
        <v>0</v>
      </c>
      <c r="V278" s="304">
        <v>0</v>
      </c>
      <c r="W278" s="299">
        <v>0</v>
      </c>
      <c r="X278" s="299">
        <v>0</v>
      </c>
      <c r="Y278" s="299">
        <v>0</v>
      </c>
      <c r="Z278" s="299">
        <v>0</v>
      </c>
      <c r="AA278" s="356">
        <v>0</v>
      </c>
      <c r="AB278" s="303">
        <v>0</v>
      </c>
      <c r="AC278" s="303">
        <v>0</v>
      </c>
      <c r="AD278" s="304">
        <v>0</v>
      </c>
      <c r="AE278" s="300">
        <v>0</v>
      </c>
      <c r="AF278" s="303">
        <v>-229058</v>
      </c>
      <c r="AG278" s="304">
        <v>229058</v>
      </c>
      <c r="AH278" s="300">
        <v>0</v>
      </c>
      <c r="AI278" s="303">
        <v>-4281</v>
      </c>
      <c r="AJ278" s="304">
        <v>4281</v>
      </c>
      <c r="AK278" s="300">
        <v>0</v>
      </c>
      <c r="AL278" s="303">
        <v>0</v>
      </c>
      <c r="AM278" s="304">
        <v>0</v>
      </c>
      <c r="AN278" s="300">
        <v>0</v>
      </c>
      <c r="AO278" s="303">
        <v>0</v>
      </c>
      <c r="AP278" s="304">
        <v>0</v>
      </c>
      <c r="AQ278" s="303">
        <v>0</v>
      </c>
      <c r="AR278" s="303">
        <v>0</v>
      </c>
      <c r="AS278" s="305">
        <v>0</v>
      </c>
    </row>
    <row r="279" spans="1:45" x14ac:dyDescent="0.35">
      <c r="A279" s="322">
        <v>914</v>
      </c>
      <c r="B279" s="323">
        <v>1</v>
      </c>
      <c r="C279" s="324" t="s">
        <v>857</v>
      </c>
      <c r="D279" s="108">
        <v>6</v>
      </c>
      <c r="E279" s="299">
        <v>282</v>
      </c>
      <c r="F279" s="299">
        <v>310.39999999999998</v>
      </c>
      <c r="G279" s="299">
        <v>4631172.72501224</v>
      </c>
      <c r="H279" s="299">
        <v>14920.015222333248</v>
      </c>
      <c r="I279" s="299">
        <v>279.60000000000002</v>
      </c>
      <c r="J279" s="299">
        <v>121631300</v>
      </c>
      <c r="K279" s="299">
        <v>435018.95565092989</v>
      </c>
      <c r="L279" s="300">
        <v>0</v>
      </c>
      <c r="M279" s="300">
        <v>0</v>
      </c>
      <c r="N279" s="300">
        <v>0</v>
      </c>
      <c r="O279" s="300">
        <v>0</v>
      </c>
      <c r="P279" s="300">
        <v>0</v>
      </c>
      <c r="Q279" s="300">
        <v>0</v>
      </c>
      <c r="R279" s="300">
        <v>0</v>
      </c>
      <c r="S279" s="300">
        <v>0</v>
      </c>
      <c r="T279" s="300">
        <v>0</v>
      </c>
      <c r="U279" s="356">
        <v>0</v>
      </c>
      <c r="V279" s="304">
        <v>0</v>
      </c>
      <c r="W279" s="299">
        <v>0</v>
      </c>
      <c r="X279" s="299">
        <v>0</v>
      </c>
      <c r="Y279" s="299">
        <v>0</v>
      </c>
      <c r="Z279" s="299">
        <v>0</v>
      </c>
      <c r="AA279" s="356">
        <v>0</v>
      </c>
      <c r="AB279" s="303">
        <v>0</v>
      </c>
      <c r="AC279" s="303">
        <v>0</v>
      </c>
      <c r="AD279" s="304">
        <v>0</v>
      </c>
      <c r="AE279" s="300">
        <v>0</v>
      </c>
      <c r="AF279" s="303">
        <v>-42544</v>
      </c>
      <c r="AG279" s="304">
        <v>42544</v>
      </c>
      <c r="AH279" s="300">
        <v>0</v>
      </c>
      <c r="AI279" s="303">
        <v>0</v>
      </c>
      <c r="AJ279" s="304">
        <v>0</v>
      </c>
      <c r="AK279" s="300">
        <v>0</v>
      </c>
      <c r="AL279" s="303">
        <v>0</v>
      </c>
      <c r="AM279" s="304">
        <v>0</v>
      </c>
      <c r="AN279" s="300">
        <v>0</v>
      </c>
      <c r="AO279" s="303">
        <v>0</v>
      </c>
      <c r="AP279" s="304">
        <v>0</v>
      </c>
      <c r="AQ279" s="303">
        <v>0</v>
      </c>
      <c r="AR279" s="303">
        <v>0</v>
      </c>
      <c r="AS279" s="305">
        <v>0</v>
      </c>
    </row>
    <row r="280" spans="1:45" x14ac:dyDescent="0.35">
      <c r="A280" s="322">
        <v>2071</v>
      </c>
      <c r="B280" s="323">
        <v>1</v>
      </c>
      <c r="C280" s="324" t="s">
        <v>538</v>
      </c>
      <c r="D280" s="108">
        <v>6</v>
      </c>
      <c r="E280" s="299">
        <v>990.54752540267123</v>
      </c>
      <c r="F280" s="299">
        <v>1080.6328957552921</v>
      </c>
      <c r="G280" s="299">
        <v>13081792.086981</v>
      </c>
      <c r="H280" s="299">
        <v>12105.676347967992</v>
      </c>
      <c r="I280" s="299">
        <v>1106.6000000000001</v>
      </c>
      <c r="J280" s="299">
        <v>548671900</v>
      </c>
      <c r="K280" s="299">
        <v>495817.72998373391</v>
      </c>
      <c r="L280" s="300">
        <v>0</v>
      </c>
      <c r="M280" s="300">
        <v>0</v>
      </c>
      <c r="N280" s="300">
        <v>0</v>
      </c>
      <c r="O280" s="300">
        <v>0</v>
      </c>
      <c r="P280" s="300">
        <v>0</v>
      </c>
      <c r="Q280" s="300">
        <v>0</v>
      </c>
      <c r="R280" s="300">
        <v>0</v>
      </c>
      <c r="S280" s="300">
        <v>0</v>
      </c>
      <c r="T280" s="300">
        <v>0</v>
      </c>
      <c r="U280" s="356">
        <v>0</v>
      </c>
      <c r="V280" s="304">
        <v>0</v>
      </c>
      <c r="W280" s="299">
        <v>0</v>
      </c>
      <c r="X280" s="299">
        <v>0</v>
      </c>
      <c r="Y280" s="299">
        <v>0</v>
      </c>
      <c r="Z280" s="299">
        <v>0</v>
      </c>
      <c r="AA280" s="356">
        <v>0</v>
      </c>
      <c r="AB280" s="303">
        <v>0</v>
      </c>
      <c r="AC280" s="303">
        <v>0</v>
      </c>
      <c r="AD280" s="304">
        <v>0</v>
      </c>
      <c r="AE280" s="300">
        <v>0</v>
      </c>
      <c r="AF280" s="303">
        <v>-168814</v>
      </c>
      <c r="AG280" s="304">
        <v>168814</v>
      </c>
      <c r="AH280" s="300">
        <v>0</v>
      </c>
      <c r="AI280" s="303">
        <v>0</v>
      </c>
      <c r="AJ280" s="304">
        <v>0</v>
      </c>
      <c r="AK280" s="300">
        <v>0</v>
      </c>
      <c r="AL280" s="303">
        <v>0</v>
      </c>
      <c r="AM280" s="304">
        <v>0</v>
      </c>
      <c r="AN280" s="300">
        <v>0</v>
      </c>
      <c r="AO280" s="303">
        <v>0</v>
      </c>
      <c r="AP280" s="304">
        <v>0</v>
      </c>
      <c r="AQ280" s="303">
        <v>0</v>
      </c>
      <c r="AR280" s="303">
        <v>0</v>
      </c>
      <c r="AS280" s="305">
        <v>0</v>
      </c>
    </row>
    <row r="281" spans="1:45" x14ac:dyDescent="0.35">
      <c r="A281" s="322">
        <v>2125</v>
      </c>
      <c r="B281" s="323">
        <v>1</v>
      </c>
      <c r="C281" s="324" t="s">
        <v>1030</v>
      </c>
      <c r="D281" s="108">
        <v>5</v>
      </c>
      <c r="E281" s="299">
        <v>1023</v>
      </c>
      <c r="F281" s="299">
        <v>1126.6000000000001</v>
      </c>
      <c r="G281" s="299">
        <v>14228406.346248901</v>
      </c>
      <c r="H281" s="299">
        <v>12629.510337518994</v>
      </c>
      <c r="I281" s="299">
        <v>1327.4</v>
      </c>
      <c r="J281" s="299">
        <v>558986410</v>
      </c>
      <c r="K281" s="299">
        <v>421113.76374868158</v>
      </c>
      <c r="L281" s="300">
        <v>0</v>
      </c>
      <c r="M281" s="300">
        <v>0</v>
      </c>
      <c r="N281" s="300">
        <v>0</v>
      </c>
      <c r="O281" s="300">
        <v>0</v>
      </c>
      <c r="P281" s="300">
        <v>0</v>
      </c>
      <c r="Q281" s="300">
        <v>0</v>
      </c>
      <c r="R281" s="300">
        <v>0</v>
      </c>
      <c r="S281" s="300">
        <v>0</v>
      </c>
      <c r="T281" s="300">
        <v>0</v>
      </c>
      <c r="U281" s="356">
        <v>0</v>
      </c>
      <c r="V281" s="304">
        <v>0</v>
      </c>
      <c r="W281" s="299">
        <v>0</v>
      </c>
      <c r="X281" s="299">
        <v>0</v>
      </c>
      <c r="Y281" s="299">
        <v>0</v>
      </c>
      <c r="Z281" s="299">
        <v>0</v>
      </c>
      <c r="AA281" s="356">
        <v>0</v>
      </c>
      <c r="AB281" s="303">
        <v>0</v>
      </c>
      <c r="AC281" s="303">
        <v>0</v>
      </c>
      <c r="AD281" s="304">
        <v>0</v>
      </c>
      <c r="AE281" s="300">
        <v>0</v>
      </c>
      <c r="AF281" s="303">
        <v>-149478</v>
      </c>
      <c r="AG281" s="304">
        <v>149478</v>
      </c>
      <c r="AH281" s="300">
        <v>0</v>
      </c>
      <c r="AI281" s="303">
        <v>-92038</v>
      </c>
      <c r="AJ281" s="304">
        <v>92038</v>
      </c>
      <c r="AK281" s="300">
        <v>0</v>
      </c>
      <c r="AL281" s="303">
        <v>0</v>
      </c>
      <c r="AM281" s="304">
        <v>0</v>
      </c>
      <c r="AN281" s="300">
        <v>0</v>
      </c>
      <c r="AO281" s="303">
        <v>0</v>
      </c>
      <c r="AP281" s="304">
        <v>0</v>
      </c>
      <c r="AQ281" s="303">
        <v>0</v>
      </c>
      <c r="AR281" s="303">
        <v>0</v>
      </c>
      <c r="AS281" s="305">
        <v>0</v>
      </c>
    </row>
    <row r="282" spans="1:45" x14ac:dyDescent="0.35">
      <c r="A282" s="322">
        <v>2134</v>
      </c>
      <c r="B282" s="323">
        <v>1</v>
      </c>
      <c r="C282" s="324" t="s">
        <v>1031</v>
      </c>
      <c r="D282" s="108">
        <v>6</v>
      </c>
      <c r="E282" s="299">
        <v>710.85314742102025</v>
      </c>
      <c r="F282" s="299">
        <v>776.02691791282371</v>
      </c>
      <c r="G282" s="299">
        <v>13881110.0802765</v>
      </c>
      <c r="H282" s="299">
        <v>17887.407974984519</v>
      </c>
      <c r="I282" s="299">
        <v>946.99532554754603</v>
      </c>
      <c r="J282" s="299">
        <v>311101895</v>
      </c>
      <c r="K282" s="299">
        <v>328514.71027074294</v>
      </c>
      <c r="L282" s="300">
        <v>0</v>
      </c>
      <c r="M282" s="300">
        <v>0</v>
      </c>
      <c r="N282" s="300">
        <v>0</v>
      </c>
      <c r="O282" s="300">
        <v>0</v>
      </c>
      <c r="P282" s="300">
        <v>0</v>
      </c>
      <c r="Q282" s="300">
        <v>0</v>
      </c>
      <c r="R282" s="300">
        <v>0</v>
      </c>
      <c r="S282" s="300">
        <v>0</v>
      </c>
      <c r="T282" s="300">
        <v>0</v>
      </c>
      <c r="U282" s="356">
        <v>0</v>
      </c>
      <c r="V282" s="304">
        <v>0</v>
      </c>
      <c r="W282" s="299">
        <v>0</v>
      </c>
      <c r="X282" s="299">
        <v>0</v>
      </c>
      <c r="Y282" s="299">
        <v>0</v>
      </c>
      <c r="Z282" s="299">
        <v>0</v>
      </c>
      <c r="AA282" s="356">
        <v>0</v>
      </c>
      <c r="AB282" s="303">
        <v>0</v>
      </c>
      <c r="AC282" s="303">
        <v>0</v>
      </c>
      <c r="AD282" s="304">
        <v>0</v>
      </c>
      <c r="AE282" s="300">
        <v>0</v>
      </c>
      <c r="AF282" s="303">
        <v>-80323</v>
      </c>
      <c r="AG282" s="304">
        <v>80323</v>
      </c>
      <c r="AH282" s="300">
        <v>0</v>
      </c>
      <c r="AI282" s="303">
        <v>-101415.03000000003</v>
      </c>
      <c r="AJ282" s="304">
        <v>101415.03000000026</v>
      </c>
      <c r="AK282" s="300">
        <v>0</v>
      </c>
      <c r="AL282" s="303">
        <v>0</v>
      </c>
      <c r="AM282" s="304">
        <v>0</v>
      </c>
      <c r="AN282" s="300">
        <v>0</v>
      </c>
      <c r="AO282" s="303">
        <v>0</v>
      </c>
      <c r="AP282" s="304">
        <v>0</v>
      </c>
      <c r="AQ282" s="303">
        <v>0</v>
      </c>
      <c r="AR282" s="303">
        <v>0</v>
      </c>
      <c r="AS282" s="305">
        <v>0</v>
      </c>
    </row>
    <row r="283" spans="1:45" x14ac:dyDescent="0.35">
      <c r="A283" s="322">
        <v>2135</v>
      </c>
      <c r="B283" s="323">
        <v>1</v>
      </c>
      <c r="C283" s="324" t="s">
        <v>876</v>
      </c>
      <c r="D283" s="108">
        <v>5</v>
      </c>
      <c r="E283" s="299">
        <v>881.98995592692188</v>
      </c>
      <c r="F283" s="299">
        <v>968.76179493980544</v>
      </c>
      <c r="G283" s="299">
        <v>13812196.002939399</v>
      </c>
      <c r="H283" s="299">
        <v>14257.577120697279</v>
      </c>
      <c r="I283" s="299">
        <v>935.2632615019478</v>
      </c>
      <c r="J283" s="299">
        <v>388528600</v>
      </c>
      <c r="K283" s="299">
        <v>415421.64221874636</v>
      </c>
      <c r="L283" s="300">
        <v>0</v>
      </c>
      <c r="M283" s="300">
        <v>0</v>
      </c>
      <c r="N283" s="300">
        <v>0</v>
      </c>
      <c r="O283" s="300">
        <v>0</v>
      </c>
      <c r="P283" s="300">
        <v>0</v>
      </c>
      <c r="Q283" s="300">
        <v>0</v>
      </c>
      <c r="R283" s="300">
        <v>0</v>
      </c>
      <c r="S283" s="300">
        <v>0</v>
      </c>
      <c r="T283" s="300">
        <v>0</v>
      </c>
      <c r="U283" s="356">
        <v>0</v>
      </c>
      <c r="V283" s="304">
        <v>0</v>
      </c>
      <c r="W283" s="299">
        <v>0</v>
      </c>
      <c r="X283" s="299">
        <v>0</v>
      </c>
      <c r="Y283" s="299">
        <v>0</v>
      </c>
      <c r="Z283" s="299">
        <v>0</v>
      </c>
      <c r="AA283" s="356">
        <v>0</v>
      </c>
      <c r="AB283" s="303">
        <v>0</v>
      </c>
      <c r="AC283" s="303">
        <v>0</v>
      </c>
      <c r="AD283" s="304">
        <v>0</v>
      </c>
      <c r="AE283" s="300">
        <v>0</v>
      </c>
      <c r="AF283" s="303">
        <v>-126798</v>
      </c>
      <c r="AG283" s="304">
        <v>126798</v>
      </c>
      <c r="AH283" s="300">
        <v>0</v>
      </c>
      <c r="AI283" s="303">
        <v>0</v>
      </c>
      <c r="AJ283" s="304">
        <v>0</v>
      </c>
      <c r="AK283" s="300">
        <v>0</v>
      </c>
      <c r="AL283" s="303">
        <v>0</v>
      </c>
      <c r="AM283" s="304">
        <v>0</v>
      </c>
      <c r="AN283" s="300">
        <v>0</v>
      </c>
      <c r="AO283" s="303">
        <v>0</v>
      </c>
      <c r="AP283" s="304">
        <v>0</v>
      </c>
      <c r="AQ283" s="303">
        <v>0</v>
      </c>
      <c r="AR283" s="303">
        <v>0</v>
      </c>
      <c r="AS283" s="305">
        <v>0</v>
      </c>
    </row>
    <row r="284" spans="1:45" x14ac:dyDescent="0.35">
      <c r="A284" s="322">
        <v>2137</v>
      </c>
      <c r="B284" s="323">
        <v>1</v>
      </c>
      <c r="C284" s="324" t="s">
        <v>877</v>
      </c>
      <c r="D284" s="108">
        <v>6</v>
      </c>
      <c r="E284" s="299">
        <v>516.34123168498172</v>
      </c>
      <c r="F284" s="299">
        <v>565.4704899267399</v>
      </c>
      <c r="G284" s="299">
        <v>8109744.7754524602</v>
      </c>
      <c r="H284" s="299">
        <v>14341.587969520968</v>
      </c>
      <c r="I284" s="299">
        <v>797.01479640274283</v>
      </c>
      <c r="J284" s="299">
        <v>349070975</v>
      </c>
      <c r="K284" s="299">
        <v>437973.01703243348</v>
      </c>
      <c r="L284" s="300">
        <v>0</v>
      </c>
      <c r="M284" s="300">
        <v>0</v>
      </c>
      <c r="N284" s="300">
        <v>0</v>
      </c>
      <c r="O284" s="300">
        <v>0</v>
      </c>
      <c r="P284" s="300">
        <v>0</v>
      </c>
      <c r="Q284" s="300">
        <v>0</v>
      </c>
      <c r="R284" s="300">
        <v>0</v>
      </c>
      <c r="S284" s="300">
        <v>0</v>
      </c>
      <c r="T284" s="300">
        <v>0</v>
      </c>
      <c r="U284" s="356">
        <v>0</v>
      </c>
      <c r="V284" s="304">
        <v>0</v>
      </c>
      <c r="W284" s="299">
        <v>0</v>
      </c>
      <c r="X284" s="299">
        <v>0</v>
      </c>
      <c r="Y284" s="299">
        <v>0</v>
      </c>
      <c r="Z284" s="299">
        <v>0</v>
      </c>
      <c r="AA284" s="356">
        <v>0</v>
      </c>
      <c r="AB284" s="303">
        <v>0</v>
      </c>
      <c r="AC284" s="303">
        <v>0</v>
      </c>
      <c r="AD284" s="304">
        <v>0</v>
      </c>
      <c r="AE284" s="300">
        <v>0</v>
      </c>
      <c r="AF284" s="303">
        <v>-78031</v>
      </c>
      <c r="AG284" s="304">
        <v>78031</v>
      </c>
      <c r="AH284" s="300">
        <v>0</v>
      </c>
      <c r="AI284" s="303">
        <v>-53830</v>
      </c>
      <c r="AJ284" s="304">
        <v>53830</v>
      </c>
      <c r="AK284" s="300">
        <v>0</v>
      </c>
      <c r="AL284" s="303">
        <v>0</v>
      </c>
      <c r="AM284" s="304">
        <v>0</v>
      </c>
      <c r="AN284" s="300">
        <v>0</v>
      </c>
      <c r="AO284" s="303">
        <v>0</v>
      </c>
      <c r="AP284" s="304">
        <v>0</v>
      </c>
      <c r="AQ284" s="303">
        <v>0</v>
      </c>
      <c r="AR284" s="303">
        <v>0</v>
      </c>
      <c r="AS284" s="305">
        <v>0</v>
      </c>
    </row>
    <row r="285" spans="1:45" x14ac:dyDescent="0.35">
      <c r="A285" s="322">
        <v>2142</v>
      </c>
      <c r="B285" s="323">
        <v>1</v>
      </c>
      <c r="C285" s="324" t="s">
        <v>878</v>
      </c>
      <c r="D285" s="108">
        <v>5</v>
      </c>
      <c r="E285" s="299">
        <v>1836.3036075379719</v>
      </c>
      <c r="F285" s="299">
        <v>2008.2747139703683</v>
      </c>
      <c r="G285" s="299">
        <v>37722301.451105498</v>
      </c>
      <c r="H285" s="299">
        <v>18783.436941516997</v>
      </c>
      <c r="I285" s="299">
        <v>2334</v>
      </c>
      <c r="J285" s="299">
        <v>1573600522</v>
      </c>
      <c r="K285" s="299">
        <v>674207.59297343611</v>
      </c>
      <c r="L285" s="300">
        <v>434650.00710687716</v>
      </c>
      <c r="M285" s="300">
        <v>0</v>
      </c>
      <c r="N285" s="300">
        <v>2441.9759699999995</v>
      </c>
      <c r="O285" s="300">
        <v>0</v>
      </c>
      <c r="P285" s="300">
        <v>0</v>
      </c>
      <c r="Q285" s="300">
        <v>0</v>
      </c>
      <c r="R285" s="300">
        <v>12107.125071243252</v>
      </c>
      <c r="S285" s="300">
        <v>2547.3291044854495</v>
      </c>
      <c r="T285" s="300">
        <v>819.34718911141692</v>
      </c>
      <c r="U285" s="356">
        <v>452565.78444171732</v>
      </c>
      <c r="V285" s="304">
        <v>36303.75</v>
      </c>
      <c r="W285" s="299">
        <v>1046.5611299999946</v>
      </c>
      <c r="X285" s="299">
        <v>1591.2</v>
      </c>
      <c r="Y285" s="299">
        <v>16795.999999999884</v>
      </c>
      <c r="Z285" s="299">
        <v>8644.4113555613894</v>
      </c>
      <c r="AA285" s="356">
        <v>64381.922485561263</v>
      </c>
      <c r="AB285" s="303">
        <v>516947.7069272786</v>
      </c>
      <c r="AC285" s="303">
        <v>64381.922485561263</v>
      </c>
      <c r="AD285" s="304">
        <v>452565.78444171732</v>
      </c>
      <c r="AE285" s="300">
        <v>0</v>
      </c>
      <c r="AF285" s="303">
        <v>-152440</v>
      </c>
      <c r="AG285" s="304">
        <v>152440</v>
      </c>
      <c r="AH285" s="300">
        <v>0</v>
      </c>
      <c r="AI285" s="303">
        <v>0</v>
      </c>
      <c r="AJ285" s="304">
        <v>0</v>
      </c>
      <c r="AK285" s="300">
        <v>0</v>
      </c>
      <c r="AL285" s="303">
        <v>0</v>
      </c>
      <c r="AM285" s="304">
        <v>0</v>
      </c>
      <c r="AN285" s="300">
        <v>516947.7069272786</v>
      </c>
      <c r="AO285" s="303">
        <v>64381.922485561263</v>
      </c>
      <c r="AP285" s="304">
        <v>452565.78444171732</v>
      </c>
      <c r="AQ285" s="303">
        <v>281.51537948584513</v>
      </c>
      <c r="AR285" s="303">
        <v>35.060608834658595</v>
      </c>
      <c r="AS285" s="305">
        <v>246.45477065118655</v>
      </c>
    </row>
    <row r="286" spans="1:45" x14ac:dyDescent="0.35">
      <c r="A286" s="322">
        <v>2143</v>
      </c>
      <c r="B286" s="323">
        <v>1</v>
      </c>
      <c r="C286" s="324" t="s">
        <v>4</v>
      </c>
      <c r="D286" s="108">
        <v>6</v>
      </c>
      <c r="E286" s="299">
        <v>750</v>
      </c>
      <c r="F286" s="299">
        <v>828.2</v>
      </c>
      <c r="G286" s="299">
        <v>10862666.112158099</v>
      </c>
      <c r="H286" s="299">
        <v>13115.993856747282</v>
      </c>
      <c r="I286" s="299">
        <v>897.80000000000007</v>
      </c>
      <c r="J286" s="299">
        <v>617259025</v>
      </c>
      <c r="K286" s="299">
        <v>687523.97527288925</v>
      </c>
      <c r="L286" s="300">
        <v>0</v>
      </c>
      <c r="M286" s="300">
        <v>0</v>
      </c>
      <c r="N286" s="300">
        <v>0</v>
      </c>
      <c r="O286" s="300">
        <v>0</v>
      </c>
      <c r="P286" s="300">
        <v>0</v>
      </c>
      <c r="Q286" s="300">
        <v>0</v>
      </c>
      <c r="R286" s="300">
        <v>0</v>
      </c>
      <c r="S286" s="300">
        <v>0</v>
      </c>
      <c r="T286" s="300">
        <v>0</v>
      </c>
      <c r="U286" s="356">
        <v>0</v>
      </c>
      <c r="V286" s="304">
        <v>0</v>
      </c>
      <c r="W286" s="299">
        <v>0</v>
      </c>
      <c r="X286" s="299">
        <v>0</v>
      </c>
      <c r="Y286" s="299">
        <v>0</v>
      </c>
      <c r="Z286" s="299">
        <v>0</v>
      </c>
      <c r="AA286" s="356">
        <v>0</v>
      </c>
      <c r="AB286" s="303">
        <v>0</v>
      </c>
      <c r="AC286" s="303">
        <v>0</v>
      </c>
      <c r="AD286" s="304">
        <v>0</v>
      </c>
      <c r="AE286" s="300">
        <v>0</v>
      </c>
      <c r="AF286" s="303">
        <v>-57171</v>
      </c>
      <c r="AG286" s="304">
        <v>57171</v>
      </c>
      <c r="AH286" s="300">
        <v>0</v>
      </c>
      <c r="AI286" s="303">
        <v>0</v>
      </c>
      <c r="AJ286" s="304">
        <v>0</v>
      </c>
      <c r="AK286" s="300">
        <v>0</v>
      </c>
      <c r="AL286" s="303">
        <v>0</v>
      </c>
      <c r="AM286" s="304">
        <v>0</v>
      </c>
      <c r="AN286" s="300">
        <v>0</v>
      </c>
      <c r="AO286" s="303">
        <v>0</v>
      </c>
      <c r="AP286" s="304">
        <v>0</v>
      </c>
      <c r="AQ286" s="303">
        <v>0</v>
      </c>
      <c r="AR286" s="303">
        <v>0</v>
      </c>
      <c r="AS286" s="305">
        <v>0</v>
      </c>
    </row>
    <row r="287" spans="1:45" x14ac:dyDescent="0.35">
      <c r="A287" s="322">
        <v>2144</v>
      </c>
      <c r="B287" s="323">
        <v>1</v>
      </c>
      <c r="C287" s="324" t="s">
        <v>879</v>
      </c>
      <c r="D287" s="108">
        <v>4</v>
      </c>
      <c r="E287" s="299">
        <v>3289.9055543031177</v>
      </c>
      <c r="F287" s="299">
        <v>3614.286665163741</v>
      </c>
      <c r="G287" s="299">
        <v>30501588.058667202</v>
      </c>
      <c r="H287" s="299">
        <v>8439.1723414350035</v>
      </c>
      <c r="I287" s="299">
        <v>3827.8212011364326</v>
      </c>
      <c r="J287" s="299">
        <v>2605759100</v>
      </c>
      <c r="K287" s="299">
        <v>680742.11492072372</v>
      </c>
      <c r="L287" s="300">
        <v>0</v>
      </c>
      <c r="M287" s="300">
        <v>0</v>
      </c>
      <c r="N287" s="300">
        <v>0</v>
      </c>
      <c r="O287" s="300">
        <v>0</v>
      </c>
      <c r="P287" s="300">
        <v>0</v>
      </c>
      <c r="Q287" s="300">
        <v>0</v>
      </c>
      <c r="R287" s="300">
        <v>0</v>
      </c>
      <c r="S287" s="300">
        <v>0</v>
      </c>
      <c r="T287" s="300">
        <v>0</v>
      </c>
      <c r="U287" s="356">
        <v>0</v>
      </c>
      <c r="V287" s="304">
        <v>0</v>
      </c>
      <c r="W287" s="299">
        <v>0</v>
      </c>
      <c r="X287" s="299">
        <v>0</v>
      </c>
      <c r="Y287" s="299">
        <v>0</v>
      </c>
      <c r="Z287" s="299">
        <v>0</v>
      </c>
      <c r="AA287" s="356">
        <v>0</v>
      </c>
      <c r="AB287" s="303">
        <v>0</v>
      </c>
      <c r="AC287" s="303">
        <v>0</v>
      </c>
      <c r="AD287" s="304">
        <v>0</v>
      </c>
      <c r="AE287" s="300">
        <v>0</v>
      </c>
      <c r="AF287" s="303">
        <v>-262152</v>
      </c>
      <c r="AG287" s="304">
        <v>262152</v>
      </c>
      <c r="AH287" s="300">
        <v>0</v>
      </c>
      <c r="AI287" s="303">
        <v>0</v>
      </c>
      <c r="AJ287" s="304">
        <v>0</v>
      </c>
      <c r="AK287" s="300">
        <v>0</v>
      </c>
      <c r="AL287" s="303">
        <v>0</v>
      </c>
      <c r="AM287" s="304">
        <v>0</v>
      </c>
      <c r="AN287" s="300">
        <v>0</v>
      </c>
      <c r="AO287" s="303">
        <v>0</v>
      </c>
      <c r="AP287" s="304">
        <v>0</v>
      </c>
      <c r="AQ287" s="303">
        <v>0</v>
      </c>
      <c r="AR287" s="303">
        <v>0</v>
      </c>
      <c r="AS287" s="305">
        <v>0</v>
      </c>
    </row>
    <row r="288" spans="1:45" x14ac:dyDescent="0.35">
      <c r="A288" s="322">
        <v>2149</v>
      </c>
      <c r="B288" s="323">
        <v>1</v>
      </c>
      <c r="C288" s="324" t="s">
        <v>880</v>
      </c>
      <c r="D288" s="108">
        <v>5</v>
      </c>
      <c r="E288" s="299">
        <v>1277.2204043128934</v>
      </c>
      <c r="F288" s="299">
        <v>1407.0517529320334</v>
      </c>
      <c r="G288" s="299">
        <v>19723919.805306401</v>
      </c>
      <c r="H288" s="299">
        <v>14017.906423275072</v>
      </c>
      <c r="I288" s="299">
        <v>1266.4000000000001</v>
      </c>
      <c r="J288" s="299">
        <v>897094300</v>
      </c>
      <c r="K288" s="299">
        <v>708381.47504737834</v>
      </c>
      <c r="L288" s="300">
        <v>0</v>
      </c>
      <c r="M288" s="300">
        <v>0</v>
      </c>
      <c r="N288" s="300">
        <v>0</v>
      </c>
      <c r="O288" s="300">
        <v>0</v>
      </c>
      <c r="P288" s="300">
        <v>0</v>
      </c>
      <c r="Q288" s="300">
        <v>0</v>
      </c>
      <c r="R288" s="300">
        <v>0</v>
      </c>
      <c r="S288" s="300">
        <v>0</v>
      </c>
      <c r="T288" s="300">
        <v>0</v>
      </c>
      <c r="U288" s="356">
        <v>0</v>
      </c>
      <c r="V288" s="304">
        <v>0</v>
      </c>
      <c r="W288" s="299">
        <v>0</v>
      </c>
      <c r="X288" s="299">
        <v>0</v>
      </c>
      <c r="Y288" s="299">
        <v>0</v>
      </c>
      <c r="Z288" s="299">
        <v>0</v>
      </c>
      <c r="AA288" s="356">
        <v>0</v>
      </c>
      <c r="AB288" s="303">
        <v>0</v>
      </c>
      <c r="AC288" s="303">
        <v>0</v>
      </c>
      <c r="AD288" s="304">
        <v>0</v>
      </c>
      <c r="AE288" s="300">
        <v>0</v>
      </c>
      <c r="AF288" s="303">
        <v>-81977</v>
      </c>
      <c r="AG288" s="304">
        <v>81977</v>
      </c>
      <c r="AH288" s="300">
        <v>0</v>
      </c>
      <c r="AI288" s="303">
        <v>0</v>
      </c>
      <c r="AJ288" s="304">
        <v>0</v>
      </c>
      <c r="AK288" s="300">
        <v>0</v>
      </c>
      <c r="AL288" s="303">
        <v>0</v>
      </c>
      <c r="AM288" s="304">
        <v>0</v>
      </c>
      <c r="AN288" s="300">
        <v>0</v>
      </c>
      <c r="AO288" s="303">
        <v>0</v>
      </c>
      <c r="AP288" s="304">
        <v>0</v>
      </c>
      <c r="AQ288" s="303">
        <v>0</v>
      </c>
      <c r="AR288" s="303">
        <v>0</v>
      </c>
      <c r="AS288" s="305">
        <v>0</v>
      </c>
    </row>
    <row r="289" spans="1:45" x14ac:dyDescent="0.35">
      <c r="A289" s="322">
        <v>2155</v>
      </c>
      <c r="B289" s="323">
        <v>1</v>
      </c>
      <c r="C289" s="324" t="s">
        <v>881</v>
      </c>
      <c r="D289" s="108">
        <v>5</v>
      </c>
      <c r="E289" s="299">
        <v>1060.7692475613271</v>
      </c>
      <c r="F289" s="299">
        <v>1159.2537299849848</v>
      </c>
      <c r="G289" s="299">
        <v>6099146.9286911897</v>
      </c>
      <c r="H289" s="299">
        <v>5261.2700489393192</v>
      </c>
      <c r="I289" s="299">
        <v>1281.2708282116034</v>
      </c>
      <c r="J289" s="299">
        <v>431072220</v>
      </c>
      <c r="K289" s="299">
        <v>336441.14148894668</v>
      </c>
      <c r="L289" s="300">
        <v>0</v>
      </c>
      <c r="M289" s="300">
        <v>0</v>
      </c>
      <c r="N289" s="300">
        <v>0</v>
      </c>
      <c r="O289" s="300">
        <v>0</v>
      </c>
      <c r="P289" s="300">
        <v>0</v>
      </c>
      <c r="Q289" s="300">
        <v>0</v>
      </c>
      <c r="R289" s="300">
        <v>0</v>
      </c>
      <c r="S289" s="300">
        <v>0</v>
      </c>
      <c r="T289" s="300">
        <v>0</v>
      </c>
      <c r="U289" s="356">
        <v>0</v>
      </c>
      <c r="V289" s="304">
        <v>0</v>
      </c>
      <c r="W289" s="299">
        <v>0</v>
      </c>
      <c r="X289" s="299">
        <v>0</v>
      </c>
      <c r="Y289" s="299">
        <v>0</v>
      </c>
      <c r="Z289" s="299">
        <v>0</v>
      </c>
      <c r="AA289" s="356">
        <v>0</v>
      </c>
      <c r="AB289" s="303">
        <v>0</v>
      </c>
      <c r="AC289" s="303">
        <v>0</v>
      </c>
      <c r="AD289" s="304">
        <v>0</v>
      </c>
      <c r="AE289" s="300">
        <v>0</v>
      </c>
      <c r="AF289" s="303">
        <v>-122885</v>
      </c>
      <c r="AG289" s="304">
        <v>122885</v>
      </c>
      <c r="AH289" s="300">
        <v>0</v>
      </c>
      <c r="AI289" s="303">
        <v>-53615</v>
      </c>
      <c r="AJ289" s="304">
        <v>53615</v>
      </c>
      <c r="AK289" s="300">
        <v>0</v>
      </c>
      <c r="AL289" s="303">
        <v>0</v>
      </c>
      <c r="AM289" s="304">
        <v>0</v>
      </c>
      <c r="AN289" s="300">
        <v>0</v>
      </c>
      <c r="AO289" s="303">
        <v>0</v>
      </c>
      <c r="AP289" s="304">
        <v>0</v>
      </c>
      <c r="AQ289" s="303">
        <v>0</v>
      </c>
      <c r="AR289" s="303">
        <v>0</v>
      </c>
      <c r="AS289" s="305">
        <v>0</v>
      </c>
    </row>
    <row r="290" spans="1:45" x14ac:dyDescent="0.35">
      <c r="A290" s="322">
        <v>2159</v>
      </c>
      <c r="B290" s="323">
        <v>1</v>
      </c>
      <c r="C290" s="324" t="s">
        <v>1016</v>
      </c>
      <c r="D290" s="108">
        <v>6</v>
      </c>
      <c r="E290" s="299">
        <v>446.60863045563167</v>
      </c>
      <c r="F290" s="299">
        <v>491.07485415441352</v>
      </c>
      <c r="G290" s="299">
        <v>12393254.045513101</v>
      </c>
      <c r="H290" s="299">
        <v>25236.995827964278</v>
      </c>
      <c r="I290" s="299">
        <v>625.0255008650679</v>
      </c>
      <c r="J290" s="299">
        <v>262154300</v>
      </c>
      <c r="K290" s="299">
        <v>419429.76668498287</v>
      </c>
      <c r="L290" s="300">
        <v>0</v>
      </c>
      <c r="M290" s="300">
        <v>0</v>
      </c>
      <c r="N290" s="300">
        <v>0</v>
      </c>
      <c r="O290" s="300">
        <v>0</v>
      </c>
      <c r="P290" s="300">
        <v>0</v>
      </c>
      <c r="Q290" s="300">
        <v>0</v>
      </c>
      <c r="R290" s="300">
        <v>0</v>
      </c>
      <c r="S290" s="300">
        <v>0</v>
      </c>
      <c r="T290" s="300">
        <v>0</v>
      </c>
      <c r="U290" s="356">
        <v>0</v>
      </c>
      <c r="V290" s="304">
        <v>0</v>
      </c>
      <c r="W290" s="299">
        <v>0</v>
      </c>
      <c r="X290" s="299">
        <v>0</v>
      </c>
      <c r="Y290" s="299">
        <v>0</v>
      </c>
      <c r="Z290" s="299">
        <v>0</v>
      </c>
      <c r="AA290" s="356">
        <v>0</v>
      </c>
      <c r="AB290" s="303">
        <v>0</v>
      </c>
      <c r="AC290" s="303">
        <v>0</v>
      </c>
      <c r="AD290" s="304">
        <v>0</v>
      </c>
      <c r="AE290" s="300">
        <v>0</v>
      </c>
      <c r="AF290" s="303">
        <v>-64896</v>
      </c>
      <c r="AG290" s="304">
        <v>64896</v>
      </c>
      <c r="AH290" s="300">
        <v>0</v>
      </c>
      <c r="AI290" s="303">
        <v>-34063</v>
      </c>
      <c r="AJ290" s="304">
        <v>34063</v>
      </c>
      <c r="AK290" s="300">
        <v>0</v>
      </c>
      <c r="AL290" s="303">
        <v>0</v>
      </c>
      <c r="AM290" s="304">
        <v>0</v>
      </c>
      <c r="AN290" s="300">
        <v>0</v>
      </c>
      <c r="AO290" s="303">
        <v>0</v>
      </c>
      <c r="AP290" s="304">
        <v>0</v>
      </c>
      <c r="AQ290" s="303">
        <v>0</v>
      </c>
      <c r="AR290" s="303">
        <v>0</v>
      </c>
      <c r="AS290" s="305">
        <v>0</v>
      </c>
    </row>
    <row r="291" spans="1:45" x14ac:dyDescent="0.35">
      <c r="A291" s="322">
        <v>2164</v>
      </c>
      <c r="B291" s="323">
        <v>1</v>
      </c>
      <c r="C291" s="324" t="s">
        <v>539</v>
      </c>
      <c r="D291" s="108">
        <v>5</v>
      </c>
      <c r="E291" s="299">
        <v>1651.0004710949593</v>
      </c>
      <c r="F291" s="299">
        <v>1799.7863920856048</v>
      </c>
      <c r="G291" s="299">
        <v>11146364.6430523</v>
      </c>
      <c r="H291" s="299">
        <v>6193.1597505500731</v>
      </c>
      <c r="I291" s="299">
        <v>1497.3504595509951</v>
      </c>
      <c r="J291" s="299">
        <v>525305600</v>
      </c>
      <c r="K291" s="299">
        <v>350823.4138836952</v>
      </c>
      <c r="L291" s="300">
        <v>0</v>
      </c>
      <c r="M291" s="300">
        <v>0</v>
      </c>
      <c r="N291" s="300">
        <v>0</v>
      </c>
      <c r="O291" s="300">
        <v>0</v>
      </c>
      <c r="P291" s="300">
        <v>0</v>
      </c>
      <c r="Q291" s="300">
        <v>0</v>
      </c>
      <c r="R291" s="300">
        <v>0</v>
      </c>
      <c r="S291" s="300">
        <v>0</v>
      </c>
      <c r="T291" s="300">
        <v>0</v>
      </c>
      <c r="U291" s="356">
        <v>0</v>
      </c>
      <c r="V291" s="304">
        <v>0</v>
      </c>
      <c r="W291" s="299">
        <v>0</v>
      </c>
      <c r="X291" s="299">
        <v>0</v>
      </c>
      <c r="Y291" s="299">
        <v>0</v>
      </c>
      <c r="Z291" s="299">
        <v>0</v>
      </c>
      <c r="AA291" s="356">
        <v>0</v>
      </c>
      <c r="AB291" s="303">
        <v>0</v>
      </c>
      <c r="AC291" s="303">
        <v>0</v>
      </c>
      <c r="AD291" s="304">
        <v>0</v>
      </c>
      <c r="AE291" s="300">
        <v>0</v>
      </c>
      <c r="AF291" s="303">
        <v>-198938</v>
      </c>
      <c r="AG291" s="304">
        <v>198938</v>
      </c>
      <c r="AH291" s="300">
        <v>0</v>
      </c>
      <c r="AI291" s="303">
        <v>0</v>
      </c>
      <c r="AJ291" s="304">
        <v>0</v>
      </c>
      <c r="AK291" s="300">
        <v>0</v>
      </c>
      <c r="AL291" s="303">
        <v>-126678.76586021023</v>
      </c>
      <c r="AM291" s="304">
        <v>126678.76586021023</v>
      </c>
      <c r="AN291" s="300">
        <v>0</v>
      </c>
      <c r="AO291" s="303">
        <v>0</v>
      </c>
      <c r="AP291" s="304">
        <v>0</v>
      </c>
      <c r="AQ291" s="303">
        <v>0</v>
      </c>
      <c r="AR291" s="303">
        <v>0</v>
      </c>
      <c r="AS291" s="305">
        <v>0</v>
      </c>
    </row>
    <row r="292" spans="1:45" x14ac:dyDescent="0.35">
      <c r="A292" s="322">
        <v>2165</v>
      </c>
      <c r="B292" s="323">
        <v>1</v>
      </c>
      <c r="C292" s="324" t="s">
        <v>882</v>
      </c>
      <c r="D292" s="108">
        <v>5</v>
      </c>
      <c r="E292" s="299">
        <v>934.78113231796317</v>
      </c>
      <c r="F292" s="299">
        <v>1030.6662581328678</v>
      </c>
      <c r="G292" s="299">
        <v>9188061.8201166894</v>
      </c>
      <c r="H292" s="299">
        <v>8914.6818842809298</v>
      </c>
      <c r="I292" s="299">
        <v>924.4</v>
      </c>
      <c r="J292" s="299">
        <v>501064545</v>
      </c>
      <c r="K292" s="299">
        <v>542042.99545651232</v>
      </c>
      <c r="L292" s="300">
        <v>253534.88186359266</v>
      </c>
      <c r="M292" s="300">
        <v>0</v>
      </c>
      <c r="N292" s="300">
        <v>1949.6194899999973</v>
      </c>
      <c r="O292" s="300">
        <v>30119.567016337533</v>
      </c>
      <c r="P292" s="300">
        <v>3039.9185429968202</v>
      </c>
      <c r="Q292" s="300">
        <v>0</v>
      </c>
      <c r="R292" s="300">
        <v>0</v>
      </c>
      <c r="S292" s="300">
        <v>1499.5815225952804</v>
      </c>
      <c r="T292" s="300">
        <v>482.33968010586125</v>
      </c>
      <c r="U292" s="356">
        <v>290625.90811562812</v>
      </c>
      <c r="V292" s="304">
        <v>20199.5</v>
      </c>
      <c r="W292" s="299">
        <v>835.55120999999781</v>
      </c>
      <c r="X292" s="299">
        <v>936.72</v>
      </c>
      <c r="Y292" s="299">
        <v>6847.6814570029965</v>
      </c>
      <c r="Z292" s="299">
        <v>0</v>
      </c>
      <c r="AA292" s="356">
        <v>28819.452667002995</v>
      </c>
      <c r="AB292" s="303">
        <v>319445.36078263109</v>
      </c>
      <c r="AC292" s="303">
        <v>28819.452667002995</v>
      </c>
      <c r="AD292" s="304">
        <v>290625.90811562812</v>
      </c>
      <c r="AE292" s="300">
        <v>0</v>
      </c>
      <c r="AF292" s="303">
        <v>-148562</v>
      </c>
      <c r="AG292" s="304">
        <v>148562</v>
      </c>
      <c r="AH292" s="300">
        <v>0</v>
      </c>
      <c r="AI292" s="303">
        <v>0</v>
      </c>
      <c r="AJ292" s="304">
        <v>0</v>
      </c>
      <c r="AK292" s="300">
        <v>0</v>
      </c>
      <c r="AL292" s="303">
        <v>0</v>
      </c>
      <c r="AM292" s="304">
        <v>0</v>
      </c>
      <c r="AN292" s="300">
        <v>319445.36078263109</v>
      </c>
      <c r="AO292" s="303">
        <v>28819.452667002995</v>
      </c>
      <c r="AP292" s="304">
        <v>290625.90811562812</v>
      </c>
      <c r="AQ292" s="303">
        <v>341.73278614482416</v>
      </c>
      <c r="AR292" s="303">
        <v>30.830160847962151</v>
      </c>
      <c r="AS292" s="305">
        <v>310.90262529686203</v>
      </c>
    </row>
    <row r="293" spans="1:45" x14ac:dyDescent="0.35">
      <c r="A293" s="322">
        <v>2167</v>
      </c>
      <c r="B293" s="323">
        <v>1</v>
      </c>
      <c r="C293" s="324" t="s">
        <v>883</v>
      </c>
      <c r="D293" s="108">
        <v>6</v>
      </c>
      <c r="E293" s="299">
        <v>657.40474800700213</v>
      </c>
      <c r="F293" s="299">
        <v>721.72621265346675</v>
      </c>
      <c r="G293" s="299">
        <v>7776427.7048431998</v>
      </c>
      <c r="H293" s="299">
        <v>10774.761354797865</v>
      </c>
      <c r="I293" s="299">
        <v>449.97448276488319</v>
      </c>
      <c r="J293" s="299">
        <v>191502500</v>
      </c>
      <c r="K293" s="299">
        <v>425585.24390829122</v>
      </c>
      <c r="L293" s="300">
        <v>0</v>
      </c>
      <c r="M293" s="300">
        <v>0</v>
      </c>
      <c r="N293" s="300">
        <v>0</v>
      </c>
      <c r="O293" s="300">
        <v>0</v>
      </c>
      <c r="P293" s="300">
        <v>0</v>
      </c>
      <c r="Q293" s="300">
        <v>0</v>
      </c>
      <c r="R293" s="300">
        <v>0</v>
      </c>
      <c r="S293" s="300">
        <v>0</v>
      </c>
      <c r="T293" s="300">
        <v>0</v>
      </c>
      <c r="U293" s="356">
        <v>0</v>
      </c>
      <c r="V293" s="304">
        <v>0</v>
      </c>
      <c r="W293" s="299">
        <v>0</v>
      </c>
      <c r="X293" s="299">
        <v>0</v>
      </c>
      <c r="Y293" s="299">
        <v>0</v>
      </c>
      <c r="Z293" s="299">
        <v>0</v>
      </c>
      <c r="AA293" s="356">
        <v>0</v>
      </c>
      <c r="AB293" s="303">
        <v>0</v>
      </c>
      <c r="AC293" s="303">
        <v>0</v>
      </c>
      <c r="AD293" s="304">
        <v>0</v>
      </c>
      <c r="AE293" s="300">
        <v>0</v>
      </c>
      <c r="AF293" s="303">
        <v>-96776</v>
      </c>
      <c r="AG293" s="304">
        <v>96776</v>
      </c>
      <c r="AH293" s="300">
        <v>0</v>
      </c>
      <c r="AI293" s="303">
        <v>0</v>
      </c>
      <c r="AJ293" s="304">
        <v>0</v>
      </c>
      <c r="AK293" s="300">
        <v>0</v>
      </c>
      <c r="AL293" s="303">
        <v>0</v>
      </c>
      <c r="AM293" s="304">
        <v>0</v>
      </c>
      <c r="AN293" s="300">
        <v>0</v>
      </c>
      <c r="AO293" s="303">
        <v>0</v>
      </c>
      <c r="AP293" s="304">
        <v>0</v>
      </c>
      <c r="AQ293" s="303">
        <v>0</v>
      </c>
      <c r="AR293" s="303">
        <v>0</v>
      </c>
      <c r="AS293" s="305">
        <v>0</v>
      </c>
    </row>
    <row r="294" spans="1:45" x14ac:dyDescent="0.35">
      <c r="A294" s="322">
        <v>2168</v>
      </c>
      <c r="B294" s="323">
        <v>1</v>
      </c>
      <c r="C294" s="324" t="s">
        <v>1032</v>
      </c>
      <c r="D294" s="108">
        <v>6</v>
      </c>
      <c r="E294" s="299">
        <v>853.02106430155209</v>
      </c>
      <c r="F294" s="299">
        <v>934.31618625277156</v>
      </c>
      <c r="G294" s="299">
        <v>12382283.7839598</v>
      </c>
      <c r="H294" s="299">
        <v>13252.776700381251</v>
      </c>
      <c r="I294" s="299">
        <v>922.19841945997848</v>
      </c>
      <c r="J294" s="299">
        <v>421778620</v>
      </c>
      <c r="K294" s="299">
        <v>457362.11546207743</v>
      </c>
      <c r="L294" s="300">
        <v>0</v>
      </c>
      <c r="M294" s="300">
        <v>0</v>
      </c>
      <c r="N294" s="300">
        <v>0</v>
      </c>
      <c r="O294" s="300">
        <v>0</v>
      </c>
      <c r="P294" s="300">
        <v>0</v>
      </c>
      <c r="Q294" s="300">
        <v>0</v>
      </c>
      <c r="R294" s="300">
        <v>0</v>
      </c>
      <c r="S294" s="300">
        <v>0</v>
      </c>
      <c r="T294" s="300">
        <v>0</v>
      </c>
      <c r="U294" s="356">
        <v>0</v>
      </c>
      <c r="V294" s="304">
        <v>0</v>
      </c>
      <c r="W294" s="299">
        <v>0</v>
      </c>
      <c r="X294" s="299">
        <v>0</v>
      </c>
      <c r="Y294" s="299">
        <v>0</v>
      </c>
      <c r="Z294" s="299">
        <v>0</v>
      </c>
      <c r="AA294" s="356">
        <v>0</v>
      </c>
      <c r="AB294" s="303">
        <v>0</v>
      </c>
      <c r="AC294" s="303">
        <v>0</v>
      </c>
      <c r="AD294" s="304">
        <v>0</v>
      </c>
      <c r="AE294" s="300">
        <v>0</v>
      </c>
      <c r="AF294" s="303">
        <v>-134638</v>
      </c>
      <c r="AG294" s="304">
        <v>134638</v>
      </c>
      <c r="AH294" s="300">
        <v>0</v>
      </c>
      <c r="AI294" s="303">
        <v>0</v>
      </c>
      <c r="AJ294" s="304">
        <v>0</v>
      </c>
      <c r="AK294" s="300">
        <v>0</v>
      </c>
      <c r="AL294" s="303">
        <v>0</v>
      </c>
      <c r="AM294" s="304">
        <v>0</v>
      </c>
      <c r="AN294" s="300">
        <v>0</v>
      </c>
      <c r="AO294" s="303">
        <v>0</v>
      </c>
      <c r="AP294" s="304">
        <v>0</v>
      </c>
      <c r="AQ294" s="303">
        <v>0</v>
      </c>
      <c r="AR294" s="303">
        <v>0</v>
      </c>
      <c r="AS294" s="305">
        <v>0</v>
      </c>
    </row>
    <row r="295" spans="1:45" x14ac:dyDescent="0.35">
      <c r="A295" s="322">
        <v>2169</v>
      </c>
      <c r="B295" s="323">
        <v>1</v>
      </c>
      <c r="C295" s="324" t="s">
        <v>884</v>
      </c>
      <c r="D295" s="108">
        <v>6</v>
      </c>
      <c r="E295" s="299">
        <v>767.26460240982249</v>
      </c>
      <c r="F295" s="299">
        <v>837.77745516896346</v>
      </c>
      <c r="G295" s="299">
        <v>13310215.4656967</v>
      </c>
      <c r="H295" s="299">
        <v>15887.531209600631</v>
      </c>
      <c r="I295" s="299">
        <v>820.78599026856341</v>
      </c>
      <c r="J295" s="299">
        <v>285225700</v>
      </c>
      <c r="K295" s="299">
        <v>347503.12917338341</v>
      </c>
      <c r="L295" s="300">
        <v>0</v>
      </c>
      <c r="M295" s="300">
        <v>0</v>
      </c>
      <c r="N295" s="300">
        <v>0</v>
      </c>
      <c r="O295" s="300">
        <v>0</v>
      </c>
      <c r="P295" s="300">
        <v>0</v>
      </c>
      <c r="Q295" s="300">
        <v>0</v>
      </c>
      <c r="R295" s="300">
        <v>0</v>
      </c>
      <c r="S295" s="300">
        <v>0</v>
      </c>
      <c r="T295" s="300">
        <v>0</v>
      </c>
      <c r="U295" s="356">
        <v>0</v>
      </c>
      <c r="V295" s="304">
        <v>0</v>
      </c>
      <c r="W295" s="299">
        <v>0</v>
      </c>
      <c r="X295" s="299">
        <v>0</v>
      </c>
      <c r="Y295" s="299">
        <v>0</v>
      </c>
      <c r="Z295" s="299">
        <v>0</v>
      </c>
      <c r="AA295" s="356">
        <v>0</v>
      </c>
      <c r="AB295" s="303">
        <v>0</v>
      </c>
      <c r="AC295" s="303">
        <v>0</v>
      </c>
      <c r="AD295" s="304">
        <v>0</v>
      </c>
      <c r="AE295" s="300">
        <v>0</v>
      </c>
      <c r="AF295" s="303">
        <v>-91727</v>
      </c>
      <c r="AG295" s="304">
        <v>91727</v>
      </c>
      <c r="AH295" s="300">
        <v>0</v>
      </c>
      <c r="AI295" s="303">
        <v>-57821</v>
      </c>
      <c r="AJ295" s="304">
        <v>57821</v>
      </c>
      <c r="AK295" s="300">
        <v>0</v>
      </c>
      <c r="AL295" s="303">
        <v>0</v>
      </c>
      <c r="AM295" s="304">
        <v>0</v>
      </c>
      <c r="AN295" s="300">
        <v>0</v>
      </c>
      <c r="AO295" s="303">
        <v>0</v>
      </c>
      <c r="AP295" s="304">
        <v>0</v>
      </c>
      <c r="AQ295" s="303">
        <v>0</v>
      </c>
      <c r="AR295" s="303">
        <v>0</v>
      </c>
      <c r="AS295" s="305">
        <v>0</v>
      </c>
    </row>
    <row r="296" spans="1:45" x14ac:dyDescent="0.35">
      <c r="A296" s="322">
        <v>2170</v>
      </c>
      <c r="B296" s="323">
        <v>1</v>
      </c>
      <c r="C296" s="324" t="s">
        <v>885</v>
      </c>
      <c r="D296" s="108">
        <v>5</v>
      </c>
      <c r="E296" s="299">
        <v>986.21126760563379</v>
      </c>
      <c r="F296" s="299">
        <v>1088.6535211267606</v>
      </c>
      <c r="G296" s="299">
        <v>12634063.937797399</v>
      </c>
      <c r="H296" s="299">
        <v>11605.220295178116</v>
      </c>
      <c r="I296" s="299">
        <v>1433.4</v>
      </c>
      <c r="J296" s="299">
        <v>679446930</v>
      </c>
      <c r="K296" s="299">
        <v>474010.69485140225</v>
      </c>
      <c r="L296" s="300">
        <v>0</v>
      </c>
      <c r="M296" s="300">
        <v>0</v>
      </c>
      <c r="N296" s="300">
        <v>0</v>
      </c>
      <c r="O296" s="300">
        <v>0</v>
      </c>
      <c r="P296" s="300">
        <v>0</v>
      </c>
      <c r="Q296" s="300">
        <v>0</v>
      </c>
      <c r="R296" s="300">
        <v>0</v>
      </c>
      <c r="S296" s="300">
        <v>0</v>
      </c>
      <c r="T296" s="300">
        <v>0</v>
      </c>
      <c r="U296" s="356">
        <v>0</v>
      </c>
      <c r="V296" s="304">
        <v>0</v>
      </c>
      <c r="W296" s="299">
        <v>0</v>
      </c>
      <c r="X296" s="299">
        <v>0</v>
      </c>
      <c r="Y296" s="299">
        <v>0</v>
      </c>
      <c r="Z296" s="299">
        <v>0</v>
      </c>
      <c r="AA296" s="356">
        <v>0</v>
      </c>
      <c r="AB296" s="303">
        <v>0</v>
      </c>
      <c r="AC296" s="303">
        <v>0</v>
      </c>
      <c r="AD296" s="304">
        <v>0</v>
      </c>
      <c r="AE296" s="300">
        <v>0</v>
      </c>
      <c r="AF296" s="303">
        <v>-162587</v>
      </c>
      <c r="AG296" s="304">
        <v>162587</v>
      </c>
      <c r="AH296" s="300">
        <v>0</v>
      </c>
      <c r="AI296" s="303">
        <v>-1330</v>
      </c>
      <c r="AJ296" s="304">
        <v>1330</v>
      </c>
      <c r="AK296" s="300">
        <v>0</v>
      </c>
      <c r="AL296" s="303">
        <v>0</v>
      </c>
      <c r="AM296" s="304">
        <v>0</v>
      </c>
      <c r="AN296" s="300">
        <v>0</v>
      </c>
      <c r="AO296" s="303">
        <v>0</v>
      </c>
      <c r="AP296" s="304">
        <v>0</v>
      </c>
      <c r="AQ296" s="303">
        <v>0</v>
      </c>
      <c r="AR296" s="303">
        <v>0</v>
      </c>
      <c r="AS296" s="305">
        <v>0</v>
      </c>
    </row>
    <row r="297" spans="1:45" x14ac:dyDescent="0.35">
      <c r="A297" s="322">
        <v>2171</v>
      </c>
      <c r="B297" s="323">
        <v>1</v>
      </c>
      <c r="C297" s="324" t="s">
        <v>886</v>
      </c>
      <c r="D297" s="108">
        <v>6</v>
      </c>
      <c r="E297" s="299">
        <v>231</v>
      </c>
      <c r="F297" s="299">
        <v>251.2</v>
      </c>
      <c r="G297" s="299">
        <v>12278328.522559401</v>
      </c>
      <c r="H297" s="299">
        <v>48878.696347768317</v>
      </c>
      <c r="I297" s="299">
        <v>271.66399999999999</v>
      </c>
      <c r="J297" s="299">
        <v>262039775</v>
      </c>
      <c r="K297" s="299">
        <v>964573.05715884326</v>
      </c>
      <c r="L297" s="300">
        <v>0</v>
      </c>
      <c r="M297" s="300">
        <v>0</v>
      </c>
      <c r="N297" s="300">
        <v>0</v>
      </c>
      <c r="O297" s="300">
        <v>0</v>
      </c>
      <c r="P297" s="300">
        <v>0</v>
      </c>
      <c r="Q297" s="300">
        <v>0</v>
      </c>
      <c r="R297" s="300">
        <v>0</v>
      </c>
      <c r="S297" s="300">
        <v>0</v>
      </c>
      <c r="T297" s="300">
        <v>0</v>
      </c>
      <c r="U297" s="356">
        <v>0</v>
      </c>
      <c r="V297" s="304">
        <v>0</v>
      </c>
      <c r="W297" s="299">
        <v>0</v>
      </c>
      <c r="X297" s="299">
        <v>0</v>
      </c>
      <c r="Y297" s="299">
        <v>0</v>
      </c>
      <c r="Z297" s="299">
        <v>0</v>
      </c>
      <c r="AA297" s="356">
        <v>0</v>
      </c>
      <c r="AB297" s="303">
        <v>0</v>
      </c>
      <c r="AC297" s="303">
        <v>0</v>
      </c>
      <c r="AD297" s="304">
        <v>0</v>
      </c>
      <c r="AE297" s="300">
        <v>0</v>
      </c>
      <c r="AF297" s="303">
        <v>0</v>
      </c>
      <c r="AG297" s="304">
        <v>0</v>
      </c>
      <c r="AH297" s="300">
        <v>0</v>
      </c>
      <c r="AI297" s="303">
        <v>0</v>
      </c>
      <c r="AJ297" s="304">
        <v>0</v>
      </c>
      <c r="AK297" s="300">
        <v>0</v>
      </c>
      <c r="AL297" s="303">
        <v>0</v>
      </c>
      <c r="AM297" s="304">
        <v>0</v>
      </c>
      <c r="AN297" s="300">
        <v>0</v>
      </c>
      <c r="AO297" s="303">
        <v>0</v>
      </c>
      <c r="AP297" s="304">
        <v>0</v>
      </c>
      <c r="AQ297" s="303">
        <v>0</v>
      </c>
      <c r="AR297" s="303">
        <v>0</v>
      </c>
      <c r="AS297" s="305">
        <v>0</v>
      </c>
    </row>
    <row r="298" spans="1:45" x14ac:dyDescent="0.35">
      <c r="A298" s="322">
        <v>2172</v>
      </c>
      <c r="B298" s="323">
        <v>1</v>
      </c>
      <c r="C298" s="324" t="s">
        <v>887</v>
      </c>
      <c r="D298" s="108">
        <v>6</v>
      </c>
      <c r="E298" s="299">
        <v>717</v>
      </c>
      <c r="F298" s="299">
        <v>789.4</v>
      </c>
      <c r="G298" s="299">
        <v>11132288.2152486</v>
      </c>
      <c r="H298" s="299">
        <v>14102.214612678743</v>
      </c>
      <c r="I298" s="299">
        <v>855.8</v>
      </c>
      <c r="J298" s="299">
        <v>481360475</v>
      </c>
      <c r="K298" s="299">
        <v>562468.42136013089</v>
      </c>
      <c r="L298" s="300">
        <v>0</v>
      </c>
      <c r="M298" s="300">
        <v>0</v>
      </c>
      <c r="N298" s="300">
        <v>0</v>
      </c>
      <c r="O298" s="300">
        <v>0</v>
      </c>
      <c r="P298" s="300">
        <v>0</v>
      </c>
      <c r="Q298" s="300">
        <v>0</v>
      </c>
      <c r="R298" s="300">
        <v>0</v>
      </c>
      <c r="S298" s="300">
        <v>0</v>
      </c>
      <c r="T298" s="300">
        <v>0</v>
      </c>
      <c r="U298" s="356">
        <v>0</v>
      </c>
      <c r="V298" s="304">
        <v>0</v>
      </c>
      <c r="W298" s="299">
        <v>0</v>
      </c>
      <c r="X298" s="299">
        <v>0</v>
      </c>
      <c r="Y298" s="299">
        <v>0</v>
      </c>
      <c r="Z298" s="299">
        <v>0</v>
      </c>
      <c r="AA298" s="356">
        <v>0</v>
      </c>
      <c r="AB298" s="303">
        <v>0</v>
      </c>
      <c r="AC298" s="303">
        <v>0</v>
      </c>
      <c r="AD298" s="304">
        <v>0</v>
      </c>
      <c r="AE298" s="300">
        <v>0</v>
      </c>
      <c r="AF298" s="303">
        <v>-105462</v>
      </c>
      <c r="AG298" s="304">
        <v>105462</v>
      </c>
      <c r="AH298" s="300">
        <v>0</v>
      </c>
      <c r="AI298" s="303">
        <v>-2944</v>
      </c>
      <c r="AJ298" s="304">
        <v>2944</v>
      </c>
      <c r="AK298" s="300">
        <v>0</v>
      </c>
      <c r="AL298" s="303">
        <v>0</v>
      </c>
      <c r="AM298" s="304">
        <v>0</v>
      </c>
      <c r="AN298" s="300">
        <v>0</v>
      </c>
      <c r="AO298" s="303">
        <v>0</v>
      </c>
      <c r="AP298" s="304">
        <v>0</v>
      </c>
      <c r="AQ298" s="303">
        <v>0</v>
      </c>
      <c r="AR298" s="303">
        <v>0</v>
      </c>
      <c r="AS298" s="305">
        <v>0</v>
      </c>
    </row>
    <row r="299" spans="1:45" x14ac:dyDescent="0.35">
      <c r="A299" s="322">
        <v>2174</v>
      </c>
      <c r="B299" s="323">
        <v>1</v>
      </c>
      <c r="C299" s="324" t="s">
        <v>888</v>
      </c>
      <c r="D299" s="108">
        <v>6</v>
      </c>
      <c r="E299" s="299">
        <v>1008.030921400994</v>
      </c>
      <c r="F299" s="299">
        <v>1103.2020774046027</v>
      </c>
      <c r="G299" s="299">
        <v>18112286.860029601</v>
      </c>
      <c r="H299" s="299">
        <v>16417.923090428394</v>
      </c>
      <c r="I299" s="299">
        <v>1301.1311403436607</v>
      </c>
      <c r="J299" s="299">
        <v>687244188</v>
      </c>
      <c r="K299" s="299">
        <v>528189.79324288701</v>
      </c>
      <c r="L299" s="300">
        <v>0</v>
      </c>
      <c r="M299" s="300">
        <v>0</v>
      </c>
      <c r="N299" s="300">
        <v>0</v>
      </c>
      <c r="O299" s="300">
        <v>0</v>
      </c>
      <c r="P299" s="300">
        <v>0</v>
      </c>
      <c r="Q299" s="300">
        <v>0</v>
      </c>
      <c r="R299" s="300">
        <v>0</v>
      </c>
      <c r="S299" s="300">
        <v>0</v>
      </c>
      <c r="T299" s="300">
        <v>0</v>
      </c>
      <c r="U299" s="356">
        <v>0</v>
      </c>
      <c r="V299" s="304">
        <v>0</v>
      </c>
      <c r="W299" s="299">
        <v>0</v>
      </c>
      <c r="X299" s="299">
        <v>0</v>
      </c>
      <c r="Y299" s="299">
        <v>0</v>
      </c>
      <c r="Z299" s="299">
        <v>0</v>
      </c>
      <c r="AA299" s="356">
        <v>0</v>
      </c>
      <c r="AB299" s="303">
        <v>0</v>
      </c>
      <c r="AC299" s="303">
        <v>0</v>
      </c>
      <c r="AD299" s="304">
        <v>0</v>
      </c>
      <c r="AE299" s="300">
        <v>0</v>
      </c>
      <c r="AF299" s="303">
        <v>-166909</v>
      </c>
      <c r="AG299" s="304">
        <v>166909</v>
      </c>
      <c r="AH299" s="300">
        <v>0</v>
      </c>
      <c r="AI299" s="303">
        <v>0</v>
      </c>
      <c r="AJ299" s="304">
        <v>0</v>
      </c>
      <c r="AK299" s="300">
        <v>0</v>
      </c>
      <c r="AL299" s="303">
        <v>0</v>
      </c>
      <c r="AM299" s="304">
        <v>0</v>
      </c>
      <c r="AN299" s="300">
        <v>0</v>
      </c>
      <c r="AO299" s="303">
        <v>0</v>
      </c>
      <c r="AP299" s="304">
        <v>0</v>
      </c>
      <c r="AQ299" s="303">
        <v>0</v>
      </c>
      <c r="AR299" s="303">
        <v>0</v>
      </c>
      <c r="AS299" s="305">
        <v>0</v>
      </c>
    </row>
    <row r="300" spans="1:45" x14ac:dyDescent="0.35">
      <c r="A300" s="322">
        <v>2176</v>
      </c>
      <c r="B300" s="323">
        <v>1</v>
      </c>
      <c r="C300" s="324" t="s">
        <v>889</v>
      </c>
      <c r="D300" s="108">
        <v>6</v>
      </c>
      <c r="E300" s="299">
        <v>560.79999999999995</v>
      </c>
      <c r="F300" s="299">
        <v>605.80000000000007</v>
      </c>
      <c r="G300" s="299">
        <v>10520269.0355272</v>
      </c>
      <c r="H300" s="299">
        <v>17365.911250457575</v>
      </c>
      <c r="I300" s="299">
        <v>567.40000000000009</v>
      </c>
      <c r="J300" s="299">
        <v>220271200</v>
      </c>
      <c r="K300" s="299">
        <v>388211.49101163197</v>
      </c>
      <c r="L300" s="300">
        <v>26996.769533885541</v>
      </c>
      <c r="M300" s="300">
        <v>0</v>
      </c>
      <c r="N300" s="300">
        <v>0</v>
      </c>
      <c r="O300" s="300">
        <v>-159.29868046904448</v>
      </c>
      <c r="P300" s="300">
        <v>0</v>
      </c>
      <c r="Q300" s="300">
        <v>0</v>
      </c>
      <c r="R300" s="300">
        <v>0</v>
      </c>
      <c r="S300" s="300">
        <v>149.84288849914418</v>
      </c>
      <c r="T300" s="300">
        <v>48.196893477142197</v>
      </c>
      <c r="U300" s="356">
        <v>27035.510635392784</v>
      </c>
      <c r="V300" s="304">
        <v>6223</v>
      </c>
      <c r="W300" s="299">
        <v>0</v>
      </c>
      <c r="X300" s="299">
        <v>93.600000000000051</v>
      </c>
      <c r="Y300" s="299">
        <v>988</v>
      </c>
      <c r="Z300" s="299">
        <v>0</v>
      </c>
      <c r="AA300" s="356">
        <v>7304.6</v>
      </c>
      <c r="AB300" s="303">
        <v>34340.110635392783</v>
      </c>
      <c r="AC300" s="303">
        <v>7304.6</v>
      </c>
      <c r="AD300" s="304">
        <v>27035.510635392784</v>
      </c>
      <c r="AE300" s="300">
        <v>0</v>
      </c>
      <c r="AF300" s="303">
        <v>-74097</v>
      </c>
      <c r="AG300" s="304">
        <v>74097</v>
      </c>
      <c r="AH300" s="300">
        <v>0</v>
      </c>
      <c r="AI300" s="303">
        <v>-7857.1999999999534</v>
      </c>
      <c r="AJ300" s="304">
        <v>7857.2000000001863</v>
      </c>
      <c r="AK300" s="300">
        <v>0</v>
      </c>
      <c r="AL300" s="303">
        <v>0</v>
      </c>
      <c r="AM300" s="304">
        <v>0</v>
      </c>
      <c r="AN300" s="300">
        <v>34340.110635392783</v>
      </c>
      <c r="AO300" s="303">
        <v>7304.6</v>
      </c>
      <c r="AP300" s="304">
        <v>27035.510635392784</v>
      </c>
      <c r="AQ300" s="303">
        <v>61.23414877923107</v>
      </c>
      <c r="AR300" s="303">
        <v>13.025320970042797</v>
      </c>
      <c r="AS300" s="305">
        <v>48.208827809188278</v>
      </c>
    </row>
    <row r="301" spans="1:45" x14ac:dyDescent="0.35">
      <c r="A301" s="322">
        <v>2180</v>
      </c>
      <c r="B301" s="323">
        <v>1</v>
      </c>
      <c r="C301" s="324" t="s">
        <v>890</v>
      </c>
      <c r="D301" s="108">
        <v>6</v>
      </c>
      <c r="E301" s="299">
        <v>743.97803881015784</v>
      </c>
      <c r="F301" s="299">
        <v>808.44583520730907</v>
      </c>
      <c r="G301" s="299">
        <v>13963892.4159174</v>
      </c>
      <c r="H301" s="299">
        <v>17272.514505980045</v>
      </c>
      <c r="I301" s="299">
        <v>786.7603810699103</v>
      </c>
      <c r="J301" s="299">
        <v>280445135</v>
      </c>
      <c r="K301" s="299">
        <v>356455.58895406564</v>
      </c>
      <c r="L301" s="300">
        <v>0</v>
      </c>
      <c r="M301" s="300">
        <v>0</v>
      </c>
      <c r="N301" s="300">
        <v>0</v>
      </c>
      <c r="O301" s="300">
        <v>0</v>
      </c>
      <c r="P301" s="300">
        <v>0</v>
      </c>
      <c r="Q301" s="300">
        <v>0</v>
      </c>
      <c r="R301" s="300">
        <v>0</v>
      </c>
      <c r="S301" s="300">
        <v>0</v>
      </c>
      <c r="T301" s="300">
        <v>0</v>
      </c>
      <c r="U301" s="356">
        <v>0</v>
      </c>
      <c r="V301" s="304">
        <v>0</v>
      </c>
      <c r="W301" s="299">
        <v>0</v>
      </c>
      <c r="X301" s="299">
        <v>0</v>
      </c>
      <c r="Y301" s="299">
        <v>0</v>
      </c>
      <c r="Z301" s="299">
        <v>0</v>
      </c>
      <c r="AA301" s="356">
        <v>0</v>
      </c>
      <c r="AB301" s="303">
        <v>0</v>
      </c>
      <c r="AC301" s="303">
        <v>0</v>
      </c>
      <c r="AD301" s="304">
        <v>0</v>
      </c>
      <c r="AE301" s="300">
        <v>0</v>
      </c>
      <c r="AF301" s="303">
        <v>-90796</v>
      </c>
      <c r="AG301" s="304">
        <v>90796</v>
      </c>
      <c r="AH301" s="300">
        <v>0</v>
      </c>
      <c r="AI301" s="303">
        <v>-179145.68999999994</v>
      </c>
      <c r="AJ301" s="304">
        <v>179145.68999999948</v>
      </c>
      <c r="AK301" s="300">
        <v>0</v>
      </c>
      <c r="AL301" s="303">
        <v>0</v>
      </c>
      <c r="AM301" s="304">
        <v>0</v>
      </c>
      <c r="AN301" s="300">
        <v>0</v>
      </c>
      <c r="AO301" s="303">
        <v>0</v>
      </c>
      <c r="AP301" s="304">
        <v>0</v>
      </c>
      <c r="AQ301" s="303">
        <v>0</v>
      </c>
      <c r="AR301" s="303">
        <v>0</v>
      </c>
      <c r="AS301" s="305">
        <v>0</v>
      </c>
    </row>
    <row r="302" spans="1:45" x14ac:dyDescent="0.35">
      <c r="A302" s="322">
        <v>2184</v>
      </c>
      <c r="B302" s="323">
        <v>1</v>
      </c>
      <c r="C302" s="324" t="s">
        <v>891</v>
      </c>
      <c r="D302" s="108">
        <v>5</v>
      </c>
      <c r="E302" s="299">
        <v>1256.5138266314386</v>
      </c>
      <c r="F302" s="299">
        <v>1374.7916964088781</v>
      </c>
      <c r="G302" s="299">
        <v>16953583.542615701</v>
      </c>
      <c r="H302" s="299">
        <v>12331.747119873147</v>
      </c>
      <c r="I302" s="299">
        <v>1343.5299517321946</v>
      </c>
      <c r="J302" s="299">
        <v>499360900</v>
      </c>
      <c r="K302" s="299">
        <v>371678.27881781192</v>
      </c>
      <c r="L302" s="300">
        <v>0</v>
      </c>
      <c r="M302" s="300">
        <v>0</v>
      </c>
      <c r="N302" s="300">
        <v>0</v>
      </c>
      <c r="O302" s="300">
        <v>0</v>
      </c>
      <c r="P302" s="300">
        <v>0</v>
      </c>
      <c r="Q302" s="300">
        <v>0</v>
      </c>
      <c r="R302" s="300">
        <v>0</v>
      </c>
      <c r="S302" s="300">
        <v>0</v>
      </c>
      <c r="T302" s="300">
        <v>0</v>
      </c>
      <c r="U302" s="356">
        <v>0</v>
      </c>
      <c r="V302" s="304">
        <v>0</v>
      </c>
      <c r="W302" s="299">
        <v>0</v>
      </c>
      <c r="X302" s="299">
        <v>0</v>
      </c>
      <c r="Y302" s="299">
        <v>0</v>
      </c>
      <c r="Z302" s="299">
        <v>0</v>
      </c>
      <c r="AA302" s="356">
        <v>0</v>
      </c>
      <c r="AB302" s="303">
        <v>0</v>
      </c>
      <c r="AC302" s="303">
        <v>0</v>
      </c>
      <c r="AD302" s="304">
        <v>0</v>
      </c>
      <c r="AE302" s="300">
        <v>0</v>
      </c>
      <c r="AF302" s="303">
        <v>-160995</v>
      </c>
      <c r="AG302" s="304">
        <v>160995</v>
      </c>
      <c r="AH302" s="300">
        <v>0</v>
      </c>
      <c r="AI302" s="303">
        <v>-6890</v>
      </c>
      <c r="AJ302" s="304">
        <v>6890</v>
      </c>
      <c r="AK302" s="300">
        <v>0</v>
      </c>
      <c r="AL302" s="303">
        <v>0</v>
      </c>
      <c r="AM302" s="304">
        <v>0</v>
      </c>
      <c r="AN302" s="300">
        <v>0</v>
      </c>
      <c r="AO302" s="303">
        <v>0</v>
      </c>
      <c r="AP302" s="304">
        <v>0</v>
      </c>
      <c r="AQ302" s="303">
        <v>0</v>
      </c>
      <c r="AR302" s="303">
        <v>0</v>
      </c>
      <c r="AS302" s="305">
        <v>0</v>
      </c>
    </row>
    <row r="303" spans="1:45" x14ac:dyDescent="0.35">
      <c r="A303" s="322">
        <v>2190</v>
      </c>
      <c r="B303" s="323">
        <v>1</v>
      </c>
      <c r="C303" s="324" t="s">
        <v>5</v>
      </c>
      <c r="D303" s="108">
        <v>6</v>
      </c>
      <c r="E303" s="299">
        <v>631.11794871794871</v>
      </c>
      <c r="F303" s="299">
        <v>698.34153846153833</v>
      </c>
      <c r="G303" s="299">
        <v>16387213.212711001</v>
      </c>
      <c r="H303" s="299">
        <v>23465.900723609237</v>
      </c>
      <c r="I303" s="299">
        <v>1030.9657142857143</v>
      </c>
      <c r="J303" s="299">
        <v>419606950</v>
      </c>
      <c r="K303" s="299">
        <v>407003.78701799701</v>
      </c>
      <c r="L303" s="300">
        <v>0</v>
      </c>
      <c r="M303" s="300">
        <v>0</v>
      </c>
      <c r="N303" s="300">
        <v>0</v>
      </c>
      <c r="O303" s="300">
        <v>0</v>
      </c>
      <c r="P303" s="300">
        <v>0</v>
      </c>
      <c r="Q303" s="300">
        <v>0</v>
      </c>
      <c r="R303" s="300">
        <v>0</v>
      </c>
      <c r="S303" s="300">
        <v>0</v>
      </c>
      <c r="T303" s="300">
        <v>0</v>
      </c>
      <c r="U303" s="356">
        <v>0</v>
      </c>
      <c r="V303" s="304">
        <v>0</v>
      </c>
      <c r="W303" s="299">
        <v>0</v>
      </c>
      <c r="X303" s="299">
        <v>0</v>
      </c>
      <c r="Y303" s="299">
        <v>0</v>
      </c>
      <c r="Z303" s="299">
        <v>0</v>
      </c>
      <c r="AA303" s="356">
        <v>0</v>
      </c>
      <c r="AB303" s="303">
        <v>0</v>
      </c>
      <c r="AC303" s="303">
        <v>0</v>
      </c>
      <c r="AD303" s="304">
        <v>0</v>
      </c>
      <c r="AE303" s="300">
        <v>0</v>
      </c>
      <c r="AF303" s="303">
        <v>-89552</v>
      </c>
      <c r="AG303" s="304">
        <v>89552</v>
      </c>
      <c r="AH303" s="300">
        <v>0</v>
      </c>
      <c r="AI303" s="303">
        <v>-134627</v>
      </c>
      <c r="AJ303" s="304">
        <v>134627</v>
      </c>
      <c r="AK303" s="300">
        <v>0</v>
      </c>
      <c r="AL303" s="303">
        <v>0</v>
      </c>
      <c r="AM303" s="304">
        <v>0</v>
      </c>
      <c r="AN303" s="300">
        <v>0</v>
      </c>
      <c r="AO303" s="303">
        <v>0</v>
      </c>
      <c r="AP303" s="304">
        <v>0</v>
      </c>
      <c r="AQ303" s="303">
        <v>0</v>
      </c>
      <c r="AR303" s="303">
        <v>0</v>
      </c>
      <c r="AS303" s="305">
        <v>0</v>
      </c>
    </row>
    <row r="304" spans="1:45" x14ac:dyDescent="0.35">
      <c r="A304" s="322">
        <v>2198</v>
      </c>
      <c r="B304" s="323">
        <v>1</v>
      </c>
      <c r="C304" s="324" t="s">
        <v>6</v>
      </c>
      <c r="D304" s="108">
        <v>6</v>
      </c>
      <c r="E304" s="299">
        <v>573.25</v>
      </c>
      <c r="F304" s="299">
        <v>634.29999999999995</v>
      </c>
      <c r="G304" s="299">
        <v>8717036.2076293491</v>
      </c>
      <c r="H304" s="299">
        <v>13742.765580371039</v>
      </c>
      <c r="I304" s="299">
        <v>761.22751630822404</v>
      </c>
      <c r="J304" s="299">
        <v>332746100</v>
      </c>
      <c r="K304" s="299">
        <v>437117.80364133575</v>
      </c>
      <c r="L304" s="300">
        <v>0</v>
      </c>
      <c r="M304" s="300">
        <v>0</v>
      </c>
      <c r="N304" s="300">
        <v>0</v>
      </c>
      <c r="O304" s="300">
        <v>0</v>
      </c>
      <c r="P304" s="300">
        <v>0</v>
      </c>
      <c r="Q304" s="300">
        <v>0</v>
      </c>
      <c r="R304" s="300">
        <v>0</v>
      </c>
      <c r="S304" s="300">
        <v>0</v>
      </c>
      <c r="T304" s="300">
        <v>0</v>
      </c>
      <c r="U304" s="356">
        <v>0</v>
      </c>
      <c r="V304" s="304">
        <v>0</v>
      </c>
      <c r="W304" s="299">
        <v>0</v>
      </c>
      <c r="X304" s="299">
        <v>0</v>
      </c>
      <c r="Y304" s="299">
        <v>0</v>
      </c>
      <c r="Z304" s="299">
        <v>0</v>
      </c>
      <c r="AA304" s="356">
        <v>0</v>
      </c>
      <c r="AB304" s="303">
        <v>0</v>
      </c>
      <c r="AC304" s="303">
        <v>0</v>
      </c>
      <c r="AD304" s="304">
        <v>0</v>
      </c>
      <c r="AE304" s="300">
        <v>0</v>
      </c>
      <c r="AF304" s="303">
        <v>-87358</v>
      </c>
      <c r="AG304" s="304">
        <v>87358</v>
      </c>
      <c r="AH304" s="300">
        <v>0</v>
      </c>
      <c r="AI304" s="303">
        <v>-3510</v>
      </c>
      <c r="AJ304" s="304">
        <v>3510</v>
      </c>
      <c r="AK304" s="300">
        <v>0</v>
      </c>
      <c r="AL304" s="303">
        <v>0</v>
      </c>
      <c r="AM304" s="304">
        <v>0</v>
      </c>
      <c r="AN304" s="300">
        <v>0</v>
      </c>
      <c r="AO304" s="303">
        <v>0</v>
      </c>
      <c r="AP304" s="304">
        <v>0</v>
      </c>
      <c r="AQ304" s="303">
        <v>0</v>
      </c>
      <c r="AR304" s="303">
        <v>0</v>
      </c>
      <c r="AS304" s="305">
        <v>0</v>
      </c>
    </row>
    <row r="305" spans="1:45" x14ac:dyDescent="0.35">
      <c r="A305" s="322">
        <v>2215</v>
      </c>
      <c r="B305" s="323">
        <v>1</v>
      </c>
      <c r="C305" s="324" t="s">
        <v>892</v>
      </c>
      <c r="D305" s="108">
        <v>6</v>
      </c>
      <c r="E305" s="299">
        <v>253.6</v>
      </c>
      <c r="F305" s="299">
        <v>278.59999999999997</v>
      </c>
      <c r="G305" s="299">
        <v>4332104.8936881302</v>
      </c>
      <c r="H305" s="299">
        <v>15549.550946475703</v>
      </c>
      <c r="I305" s="299">
        <v>442.30564780936299</v>
      </c>
      <c r="J305" s="299">
        <v>92812600</v>
      </c>
      <c r="K305" s="299">
        <v>209838.15255283134</v>
      </c>
      <c r="L305" s="300">
        <v>0</v>
      </c>
      <c r="M305" s="300">
        <v>0</v>
      </c>
      <c r="N305" s="300">
        <v>0</v>
      </c>
      <c r="O305" s="300">
        <v>0</v>
      </c>
      <c r="P305" s="300">
        <v>0</v>
      </c>
      <c r="Q305" s="300">
        <v>0</v>
      </c>
      <c r="R305" s="300">
        <v>0</v>
      </c>
      <c r="S305" s="300">
        <v>0</v>
      </c>
      <c r="T305" s="300">
        <v>0</v>
      </c>
      <c r="U305" s="356">
        <v>0</v>
      </c>
      <c r="V305" s="304">
        <v>0</v>
      </c>
      <c r="W305" s="299">
        <v>0</v>
      </c>
      <c r="X305" s="299">
        <v>0</v>
      </c>
      <c r="Y305" s="299">
        <v>0</v>
      </c>
      <c r="Z305" s="299">
        <v>0</v>
      </c>
      <c r="AA305" s="356">
        <v>0</v>
      </c>
      <c r="AB305" s="303">
        <v>0</v>
      </c>
      <c r="AC305" s="303">
        <v>0</v>
      </c>
      <c r="AD305" s="304">
        <v>0</v>
      </c>
      <c r="AE305" s="300">
        <v>0</v>
      </c>
      <c r="AF305" s="303">
        <v>-18420</v>
      </c>
      <c r="AG305" s="304">
        <v>18420</v>
      </c>
      <c r="AH305" s="300">
        <v>0</v>
      </c>
      <c r="AI305" s="303">
        <v>-110770</v>
      </c>
      <c r="AJ305" s="304">
        <v>110770</v>
      </c>
      <c r="AK305" s="300">
        <v>0</v>
      </c>
      <c r="AL305" s="303">
        <v>0</v>
      </c>
      <c r="AM305" s="304">
        <v>0</v>
      </c>
      <c r="AN305" s="300">
        <v>0</v>
      </c>
      <c r="AO305" s="303">
        <v>0</v>
      </c>
      <c r="AP305" s="304">
        <v>0</v>
      </c>
      <c r="AQ305" s="303">
        <v>0</v>
      </c>
      <c r="AR305" s="303">
        <v>0</v>
      </c>
      <c r="AS305" s="305">
        <v>0</v>
      </c>
    </row>
    <row r="306" spans="1:45" x14ac:dyDescent="0.35">
      <c r="A306" s="322">
        <v>2310</v>
      </c>
      <c r="B306" s="323">
        <v>1</v>
      </c>
      <c r="C306" s="324" t="s">
        <v>893</v>
      </c>
      <c r="D306" s="108">
        <v>5</v>
      </c>
      <c r="E306" s="299">
        <v>1134.6051181290886</v>
      </c>
      <c r="F306" s="299">
        <v>1244.2321226728275</v>
      </c>
      <c r="G306" s="299">
        <v>12824173.1006948</v>
      </c>
      <c r="H306" s="299">
        <v>10306.897617420647</v>
      </c>
      <c r="I306" s="299">
        <v>1270.7590748961593</v>
      </c>
      <c r="J306" s="299">
        <v>565905040</v>
      </c>
      <c r="K306" s="299">
        <v>445328.34837023943</v>
      </c>
      <c r="L306" s="300">
        <v>0</v>
      </c>
      <c r="M306" s="300">
        <v>0</v>
      </c>
      <c r="N306" s="300">
        <v>0</v>
      </c>
      <c r="O306" s="300">
        <v>0</v>
      </c>
      <c r="P306" s="300">
        <v>0</v>
      </c>
      <c r="Q306" s="300">
        <v>0</v>
      </c>
      <c r="R306" s="300">
        <v>0</v>
      </c>
      <c r="S306" s="300">
        <v>0</v>
      </c>
      <c r="T306" s="300">
        <v>0</v>
      </c>
      <c r="U306" s="356">
        <v>0</v>
      </c>
      <c r="V306" s="304">
        <v>0</v>
      </c>
      <c r="W306" s="299">
        <v>0</v>
      </c>
      <c r="X306" s="299">
        <v>0</v>
      </c>
      <c r="Y306" s="299">
        <v>0</v>
      </c>
      <c r="Z306" s="299">
        <v>0</v>
      </c>
      <c r="AA306" s="356">
        <v>0</v>
      </c>
      <c r="AB306" s="303">
        <v>0</v>
      </c>
      <c r="AC306" s="303">
        <v>0</v>
      </c>
      <c r="AD306" s="304">
        <v>0</v>
      </c>
      <c r="AE306" s="300">
        <v>0</v>
      </c>
      <c r="AF306" s="303">
        <v>-174578</v>
      </c>
      <c r="AG306" s="304">
        <v>174578</v>
      </c>
      <c r="AH306" s="300">
        <v>0</v>
      </c>
      <c r="AI306" s="303">
        <v>0</v>
      </c>
      <c r="AJ306" s="304">
        <v>0</v>
      </c>
      <c r="AK306" s="300">
        <v>0</v>
      </c>
      <c r="AL306" s="303">
        <v>0</v>
      </c>
      <c r="AM306" s="304">
        <v>0</v>
      </c>
      <c r="AN306" s="300">
        <v>0</v>
      </c>
      <c r="AO306" s="303">
        <v>0</v>
      </c>
      <c r="AP306" s="304">
        <v>0</v>
      </c>
      <c r="AQ306" s="303">
        <v>0</v>
      </c>
      <c r="AR306" s="303">
        <v>0</v>
      </c>
      <c r="AS306" s="305">
        <v>0</v>
      </c>
    </row>
    <row r="307" spans="1:45" x14ac:dyDescent="0.35">
      <c r="A307" s="322">
        <v>2311</v>
      </c>
      <c r="B307" s="323">
        <v>1</v>
      </c>
      <c r="C307" s="324" t="s">
        <v>894</v>
      </c>
      <c r="D307" s="108">
        <v>6</v>
      </c>
      <c r="E307" s="299">
        <v>440.82169260980595</v>
      </c>
      <c r="F307" s="299">
        <v>489.31592431066031</v>
      </c>
      <c r="G307" s="299">
        <v>9563325.1084512603</v>
      </c>
      <c r="H307" s="299">
        <v>19544.275249009941</v>
      </c>
      <c r="I307" s="299">
        <v>464</v>
      </c>
      <c r="J307" s="299">
        <v>450000300</v>
      </c>
      <c r="K307" s="299">
        <v>969828.23275862064</v>
      </c>
      <c r="L307" s="300">
        <v>0</v>
      </c>
      <c r="M307" s="300">
        <v>0</v>
      </c>
      <c r="N307" s="300">
        <v>0</v>
      </c>
      <c r="O307" s="300">
        <v>0</v>
      </c>
      <c r="P307" s="300">
        <v>0</v>
      </c>
      <c r="Q307" s="300">
        <v>0</v>
      </c>
      <c r="R307" s="300">
        <v>0</v>
      </c>
      <c r="S307" s="300">
        <v>0</v>
      </c>
      <c r="T307" s="300">
        <v>0</v>
      </c>
      <c r="U307" s="356">
        <v>0</v>
      </c>
      <c r="V307" s="304">
        <v>0</v>
      </c>
      <c r="W307" s="299">
        <v>0</v>
      </c>
      <c r="X307" s="299">
        <v>0</v>
      </c>
      <c r="Y307" s="299">
        <v>0</v>
      </c>
      <c r="Z307" s="299">
        <v>0</v>
      </c>
      <c r="AA307" s="356">
        <v>0</v>
      </c>
      <c r="AB307" s="303">
        <v>0</v>
      </c>
      <c r="AC307" s="303">
        <v>0</v>
      </c>
      <c r="AD307" s="304">
        <v>0</v>
      </c>
      <c r="AE307" s="300">
        <v>0</v>
      </c>
      <c r="AF307" s="303">
        <v>0</v>
      </c>
      <c r="AG307" s="304">
        <v>0</v>
      </c>
      <c r="AH307" s="300">
        <v>0</v>
      </c>
      <c r="AI307" s="303">
        <v>0</v>
      </c>
      <c r="AJ307" s="304">
        <v>0</v>
      </c>
      <c r="AK307" s="300">
        <v>0</v>
      </c>
      <c r="AL307" s="303">
        <v>0</v>
      </c>
      <c r="AM307" s="304">
        <v>0</v>
      </c>
      <c r="AN307" s="300">
        <v>0</v>
      </c>
      <c r="AO307" s="303">
        <v>0</v>
      </c>
      <c r="AP307" s="304">
        <v>0</v>
      </c>
      <c r="AQ307" s="303">
        <v>0</v>
      </c>
      <c r="AR307" s="303">
        <v>0</v>
      </c>
      <c r="AS307" s="305">
        <v>0</v>
      </c>
    </row>
    <row r="308" spans="1:45" x14ac:dyDescent="0.35">
      <c r="A308" s="322">
        <v>2342</v>
      </c>
      <c r="B308" s="323">
        <v>1</v>
      </c>
      <c r="C308" s="324" t="s">
        <v>7</v>
      </c>
      <c r="D308" s="108">
        <v>6</v>
      </c>
      <c r="E308" s="299">
        <v>791</v>
      </c>
      <c r="F308" s="299">
        <v>863.2</v>
      </c>
      <c r="G308" s="299">
        <v>14117609.5730453</v>
      </c>
      <c r="H308" s="299">
        <v>16354.969384899559</v>
      </c>
      <c r="I308" s="299">
        <v>941.20000000000016</v>
      </c>
      <c r="J308" s="299">
        <v>337852500</v>
      </c>
      <c r="K308" s="299">
        <v>358959.30726731825</v>
      </c>
      <c r="L308" s="300">
        <v>227501.42931202112</v>
      </c>
      <c r="M308" s="300">
        <v>0</v>
      </c>
      <c r="N308" s="300">
        <v>0</v>
      </c>
      <c r="O308" s="300">
        <v>0</v>
      </c>
      <c r="P308" s="300">
        <v>1282.9716240498165</v>
      </c>
      <c r="Q308" s="300">
        <v>0</v>
      </c>
      <c r="R308" s="300">
        <v>0</v>
      </c>
      <c r="S308" s="300">
        <v>1313.4305495751898</v>
      </c>
      <c r="T308" s="300">
        <v>422.46430859387306</v>
      </c>
      <c r="U308" s="356">
        <v>230520.29579424</v>
      </c>
      <c r="V308" s="304">
        <v>42679</v>
      </c>
      <c r="W308" s="299">
        <v>0</v>
      </c>
      <c r="X308" s="299">
        <v>820.43999999999994</v>
      </c>
      <c r="Y308" s="299">
        <v>7377.2283759502461</v>
      </c>
      <c r="Z308" s="299">
        <v>0</v>
      </c>
      <c r="AA308" s="356">
        <v>50876.668375950248</v>
      </c>
      <c r="AB308" s="303">
        <v>281396.96417019027</v>
      </c>
      <c r="AC308" s="303">
        <v>50876.668375950248</v>
      </c>
      <c r="AD308" s="304">
        <v>230520.29579424</v>
      </c>
      <c r="AE308" s="300">
        <v>0</v>
      </c>
      <c r="AF308" s="303">
        <v>-97626</v>
      </c>
      <c r="AG308" s="304">
        <v>97626</v>
      </c>
      <c r="AH308" s="300">
        <v>0</v>
      </c>
      <c r="AI308" s="303">
        <v>-356316</v>
      </c>
      <c r="AJ308" s="304">
        <v>356316</v>
      </c>
      <c r="AK308" s="300">
        <v>0</v>
      </c>
      <c r="AL308" s="303">
        <v>0</v>
      </c>
      <c r="AM308" s="304">
        <v>0</v>
      </c>
      <c r="AN308" s="300">
        <v>281396.96417019027</v>
      </c>
      <c r="AO308" s="303">
        <v>50876.668375950248</v>
      </c>
      <c r="AP308" s="304">
        <v>230520.29579424</v>
      </c>
      <c r="AQ308" s="303">
        <v>355.74837442501934</v>
      </c>
      <c r="AR308" s="303">
        <v>64.319429046713338</v>
      </c>
      <c r="AS308" s="305">
        <v>291.42894537830591</v>
      </c>
    </row>
    <row r="309" spans="1:45" x14ac:dyDescent="0.35">
      <c r="A309" s="322">
        <v>2358</v>
      </c>
      <c r="B309" s="323">
        <v>1</v>
      </c>
      <c r="C309" s="324" t="s">
        <v>895</v>
      </c>
      <c r="D309" s="108">
        <v>6</v>
      </c>
      <c r="E309" s="299">
        <v>211.62628458498023</v>
      </c>
      <c r="F309" s="299">
        <v>227.31719367588934</v>
      </c>
      <c r="G309" s="299">
        <v>3237348.8545275298</v>
      </c>
      <c r="H309" s="299">
        <v>14241.548569983524</v>
      </c>
      <c r="I309" s="299">
        <v>260.8</v>
      </c>
      <c r="J309" s="299">
        <v>95175700</v>
      </c>
      <c r="K309" s="299">
        <v>364937.5</v>
      </c>
      <c r="L309" s="300">
        <v>0</v>
      </c>
      <c r="M309" s="300">
        <v>0</v>
      </c>
      <c r="N309" s="300">
        <v>0</v>
      </c>
      <c r="O309" s="300">
        <v>0</v>
      </c>
      <c r="P309" s="300">
        <v>0</v>
      </c>
      <c r="Q309" s="300">
        <v>0</v>
      </c>
      <c r="R309" s="300">
        <v>0</v>
      </c>
      <c r="S309" s="300">
        <v>0</v>
      </c>
      <c r="T309" s="300">
        <v>0</v>
      </c>
      <c r="U309" s="356">
        <v>0</v>
      </c>
      <c r="V309" s="304">
        <v>0</v>
      </c>
      <c r="W309" s="299">
        <v>0</v>
      </c>
      <c r="X309" s="299">
        <v>0</v>
      </c>
      <c r="Y309" s="299">
        <v>0</v>
      </c>
      <c r="Z309" s="299">
        <v>0</v>
      </c>
      <c r="AA309" s="356">
        <v>0</v>
      </c>
      <c r="AB309" s="303">
        <v>0</v>
      </c>
      <c r="AC309" s="303">
        <v>0</v>
      </c>
      <c r="AD309" s="304">
        <v>0</v>
      </c>
      <c r="AE309" s="300">
        <v>0</v>
      </c>
      <c r="AF309" s="303">
        <v>-26137</v>
      </c>
      <c r="AG309" s="304">
        <v>26137</v>
      </c>
      <c r="AH309" s="300">
        <v>0</v>
      </c>
      <c r="AI309" s="303">
        <v>-167920</v>
      </c>
      <c r="AJ309" s="304">
        <v>167920</v>
      </c>
      <c r="AK309" s="300">
        <v>0</v>
      </c>
      <c r="AL309" s="303">
        <v>0</v>
      </c>
      <c r="AM309" s="304">
        <v>0</v>
      </c>
      <c r="AN309" s="300">
        <v>0</v>
      </c>
      <c r="AO309" s="303">
        <v>0</v>
      </c>
      <c r="AP309" s="304">
        <v>0</v>
      </c>
      <c r="AQ309" s="303">
        <v>0</v>
      </c>
      <c r="AR309" s="303">
        <v>0</v>
      </c>
      <c r="AS309" s="305">
        <v>0</v>
      </c>
    </row>
    <row r="310" spans="1:45" x14ac:dyDescent="0.35">
      <c r="A310" s="322">
        <v>2364</v>
      </c>
      <c r="B310" s="323">
        <v>1</v>
      </c>
      <c r="C310" s="324" t="s">
        <v>896</v>
      </c>
      <c r="D310" s="108">
        <v>6</v>
      </c>
      <c r="E310" s="299">
        <v>637</v>
      </c>
      <c r="F310" s="299">
        <v>696</v>
      </c>
      <c r="G310" s="299">
        <v>8372516.6123564597</v>
      </c>
      <c r="H310" s="299">
        <v>12029.477891316752</v>
      </c>
      <c r="I310" s="299">
        <v>683.2</v>
      </c>
      <c r="J310" s="299">
        <v>289569500</v>
      </c>
      <c r="K310" s="299">
        <v>423842.94496487116</v>
      </c>
      <c r="L310" s="300">
        <v>0</v>
      </c>
      <c r="M310" s="300">
        <v>0</v>
      </c>
      <c r="N310" s="300">
        <v>0</v>
      </c>
      <c r="O310" s="300">
        <v>0</v>
      </c>
      <c r="P310" s="300">
        <v>0</v>
      </c>
      <c r="Q310" s="300">
        <v>0</v>
      </c>
      <c r="R310" s="300">
        <v>0</v>
      </c>
      <c r="S310" s="300">
        <v>0</v>
      </c>
      <c r="T310" s="300">
        <v>0</v>
      </c>
      <c r="U310" s="356">
        <v>0</v>
      </c>
      <c r="V310" s="304">
        <v>0</v>
      </c>
      <c r="W310" s="299">
        <v>0</v>
      </c>
      <c r="X310" s="299">
        <v>0</v>
      </c>
      <c r="Y310" s="299">
        <v>0</v>
      </c>
      <c r="Z310" s="299">
        <v>0</v>
      </c>
      <c r="AA310" s="356">
        <v>0</v>
      </c>
      <c r="AB310" s="303">
        <v>0</v>
      </c>
      <c r="AC310" s="303">
        <v>0</v>
      </c>
      <c r="AD310" s="304">
        <v>0</v>
      </c>
      <c r="AE310" s="300">
        <v>0</v>
      </c>
      <c r="AF310" s="303">
        <v>-92944</v>
      </c>
      <c r="AG310" s="304">
        <v>92944</v>
      </c>
      <c r="AH310" s="300">
        <v>0</v>
      </c>
      <c r="AI310" s="303">
        <v>-45370</v>
      </c>
      <c r="AJ310" s="304">
        <v>45370</v>
      </c>
      <c r="AK310" s="300">
        <v>0</v>
      </c>
      <c r="AL310" s="303">
        <v>0</v>
      </c>
      <c r="AM310" s="304">
        <v>0</v>
      </c>
      <c r="AN310" s="300">
        <v>0</v>
      </c>
      <c r="AO310" s="303">
        <v>0</v>
      </c>
      <c r="AP310" s="304">
        <v>0</v>
      </c>
      <c r="AQ310" s="303">
        <v>0</v>
      </c>
      <c r="AR310" s="303">
        <v>0</v>
      </c>
      <c r="AS310" s="305">
        <v>0</v>
      </c>
    </row>
    <row r="311" spans="1:45" x14ac:dyDescent="0.35">
      <c r="A311" s="322">
        <v>2365</v>
      </c>
      <c r="B311" s="323">
        <v>1</v>
      </c>
      <c r="C311" s="324" t="s">
        <v>8</v>
      </c>
      <c r="D311" s="108">
        <v>6</v>
      </c>
      <c r="E311" s="299">
        <v>648.46419939279406</v>
      </c>
      <c r="F311" s="299">
        <v>714.85762750664708</v>
      </c>
      <c r="G311" s="299">
        <v>15782081.338033101</v>
      </c>
      <c r="H311" s="299">
        <v>22077.237103952357</v>
      </c>
      <c r="I311" s="299">
        <v>833.03804640201645</v>
      </c>
      <c r="J311" s="299">
        <v>413888690</v>
      </c>
      <c r="K311" s="299">
        <v>496842.48130998469</v>
      </c>
      <c r="L311" s="300">
        <v>0</v>
      </c>
      <c r="M311" s="300">
        <v>0</v>
      </c>
      <c r="N311" s="300">
        <v>0</v>
      </c>
      <c r="O311" s="300">
        <v>0</v>
      </c>
      <c r="P311" s="300">
        <v>0</v>
      </c>
      <c r="Q311" s="300">
        <v>0</v>
      </c>
      <c r="R311" s="300">
        <v>0</v>
      </c>
      <c r="S311" s="300">
        <v>0</v>
      </c>
      <c r="T311" s="300">
        <v>0</v>
      </c>
      <c r="U311" s="356">
        <v>0</v>
      </c>
      <c r="V311" s="304">
        <v>0</v>
      </c>
      <c r="W311" s="299">
        <v>0</v>
      </c>
      <c r="X311" s="299">
        <v>0</v>
      </c>
      <c r="Y311" s="299">
        <v>0</v>
      </c>
      <c r="Z311" s="299">
        <v>0</v>
      </c>
      <c r="AA311" s="356">
        <v>0</v>
      </c>
      <c r="AB311" s="303">
        <v>0</v>
      </c>
      <c r="AC311" s="303">
        <v>0</v>
      </c>
      <c r="AD311" s="304">
        <v>0</v>
      </c>
      <c r="AE311" s="300">
        <v>0</v>
      </c>
      <c r="AF311" s="303">
        <v>-111904</v>
      </c>
      <c r="AG311" s="304">
        <v>111904</v>
      </c>
      <c r="AH311" s="300">
        <v>0</v>
      </c>
      <c r="AI311" s="303">
        <v>-60531.979999999981</v>
      </c>
      <c r="AJ311" s="304">
        <v>60531.980000000447</v>
      </c>
      <c r="AK311" s="300">
        <v>0</v>
      </c>
      <c r="AL311" s="303">
        <v>0</v>
      </c>
      <c r="AM311" s="304">
        <v>0</v>
      </c>
      <c r="AN311" s="300">
        <v>0</v>
      </c>
      <c r="AO311" s="303">
        <v>0</v>
      </c>
      <c r="AP311" s="304">
        <v>0</v>
      </c>
      <c r="AQ311" s="303">
        <v>0</v>
      </c>
      <c r="AR311" s="303">
        <v>0</v>
      </c>
      <c r="AS311" s="305">
        <v>0</v>
      </c>
    </row>
    <row r="312" spans="1:45" x14ac:dyDescent="0.35">
      <c r="A312" s="322">
        <v>2396</v>
      </c>
      <c r="B312" s="323">
        <v>1</v>
      </c>
      <c r="C312" s="324" t="s">
        <v>1033</v>
      </c>
      <c r="D312" s="108">
        <v>6</v>
      </c>
      <c r="E312" s="299">
        <v>765.39831702693743</v>
      </c>
      <c r="F312" s="299">
        <v>840.89896888353303</v>
      </c>
      <c r="G312" s="299">
        <v>14863990.065531399</v>
      </c>
      <c r="H312" s="299">
        <v>17676.309063937151</v>
      </c>
      <c r="I312" s="299">
        <v>877.43687496606253</v>
      </c>
      <c r="J312" s="299">
        <v>423017700</v>
      </c>
      <c r="K312" s="299">
        <v>482106.13443429931</v>
      </c>
      <c r="L312" s="300">
        <v>0</v>
      </c>
      <c r="M312" s="300">
        <v>0</v>
      </c>
      <c r="N312" s="300">
        <v>0</v>
      </c>
      <c r="O312" s="300">
        <v>0</v>
      </c>
      <c r="P312" s="300">
        <v>0</v>
      </c>
      <c r="Q312" s="300">
        <v>0</v>
      </c>
      <c r="R312" s="300">
        <v>0</v>
      </c>
      <c r="S312" s="300">
        <v>0</v>
      </c>
      <c r="T312" s="300">
        <v>0</v>
      </c>
      <c r="U312" s="356">
        <v>0</v>
      </c>
      <c r="V312" s="304">
        <v>0</v>
      </c>
      <c r="W312" s="299">
        <v>0</v>
      </c>
      <c r="X312" s="299">
        <v>0</v>
      </c>
      <c r="Y312" s="299">
        <v>0</v>
      </c>
      <c r="Z312" s="299">
        <v>0</v>
      </c>
      <c r="AA312" s="356">
        <v>0</v>
      </c>
      <c r="AB312" s="303">
        <v>0</v>
      </c>
      <c r="AC312" s="303">
        <v>0</v>
      </c>
      <c r="AD312" s="304">
        <v>0</v>
      </c>
      <c r="AE312" s="300">
        <v>0</v>
      </c>
      <c r="AF312" s="303">
        <v>-127731</v>
      </c>
      <c r="AG312" s="304">
        <v>127731</v>
      </c>
      <c r="AH312" s="300">
        <v>0</v>
      </c>
      <c r="AI312" s="303">
        <v>-10207</v>
      </c>
      <c r="AJ312" s="304">
        <v>10207</v>
      </c>
      <c r="AK312" s="300">
        <v>0</v>
      </c>
      <c r="AL312" s="303">
        <v>0</v>
      </c>
      <c r="AM312" s="304">
        <v>0</v>
      </c>
      <c r="AN312" s="300">
        <v>0</v>
      </c>
      <c r="AO312" s="303">
        <v>0</v>
      </c>
      <c r="AP312" s="304">
        <v>0</v>
      </c>
      <c r="AQ312" s="303">
        <v>0</v>
      </c>
      <c r="AR312" s="303">
        <v>0</v>
      </c>
      <c r="AS312" s="305">
        <v>0</v>
      </c>
    </row>
    <row r="313" spans="1:45" x14ac:dyDescent="0.35">
      <c r="A313" s="322">
        <v>2397</v>
      </c>
      <c r="B313" s="323">
        <v>1</v>
      </c>
      <c r="C313" s="324" t="s">
        <v>1034</v>
      </c>
      <c r="D313" s="108">
        <v>5</v>
      </c>
      <c r="E313" s="299">
        <v>887.22405645611229</v>
      </c>
      <c r="F313" s="299">
        <v>983.23369909654093</v>
      </c>
      <c r="G313" s="299">
        <v>11521830.107239</v>
      </c>
      <c r="H313" s="299">
        <v>11718.302696323373</v>
      </c>
      <c r="I313" s="299">
        <v>1200.8930638064346</v>
      </c>
      <c r="J313" s="299">
        <v>656831650</v>
      </c>
      <c r="K313" s="299">
        <v>546952.65531641967</v>
      </c>
      <c r="L313" s="300">
        <v>0</v>
      </c>
      <c r="M313" s="300">
        <v>0</v>
      </c>
      <c r="N313" s="300">
        <v>0</v>
      </c>
      <c r="O313" s="300">
        <v>0</v>
      </c>
      <c r="P313" s="300">
        <v>0</v>
      </c>
      <c r="Q313" s="300">
        <v>0</v>
      </c>
      <c r="R313" s="300">
        <v>0</v>
      </c>
      <c r="S313" s="300">
        <v>0</v>
      </c>
      <c r="T313" s="300">
        <v>0</v>
      </c>
      <c r="U313" s="356">
        <v>0</v>
      </c>
      <c r="V313" s="304">
        <v>0</v>
      </c>
      <c r="W313" s="299">
        <v>0</v>
      </c>
      <c r="X313" s="299">
        <v>0</v>
      </c>
      <c r="Y313" s="299">
        <v>0</v>
      </c>
      <c r="Z313" s="299">
        <v>0</v>
      </c>
      <c r="AA313" s="356">
        <v>0</v>
      </c>
      <c r="AB313" s="303">
        <v>0</v>
      </c>
      <c r="AC313" s="303">
        <v>0</v>
      </c>
      <c r="AD313" s="304">
        <v>0</v>
      </c>
      <c r="AE313" s="300">
        <v>0</v>
      </c>
      <c r="AF313" s="303">
        <v>-139233</v>
      </c>
      <c r="AG313" s="304">
        <v>139233</v>
      </c>
      <c r="AH313" s="300">
        <v>0</v>
      </c>
      <c r="AI313" s="303">
        <v>-3497</v>
      </c>
      <c r="AJ313" s="304">
        <v>3497</v>
      </c>
      <c r="AK313" s="300">
        <v>0</v>
      </c>
      <c r="AL313" s="303">
        <v>0</v>
      </c>
      <c r="AM313" s="304">
        <v>0</v>
      </c>
      <c r="AN313" s="300">
        <v>0</v>
      </c>
      <c r="AO313" s="303">
        <v>0</v>
      </c>
      <c r="AP313" s="304">
        <v>0</v>
      </c>
      <c r="AQ313" s="303">
        <v>0</v>
      </c>
      <c r="AR313" s="303">
        <v>0</v>
      </c>
      <c r="AS313" s="305">
        <v>0</v>
      </c>
    </row>
    <row r="314" spans="1:45" x14ac:dyDescent="0.35">
      <c r="A314" s="322">
        <v>2448</v>
      </c>
      <c r="B314" s="323">
        <v>1</v>
      </c>
      <c r="C314" s="324" t="s">
        <v>897</v>
      </c>
      <c r="D314" s="108">
        <v>6</v>
      </c>
      <c r="E314" s="299">
        <v>649</v>
      </c>
      <c r="F314" s="299">
        <v>715</v>
      </c>
      <c r="G314" s="299">
        <v>16660598.758924801</v>
      </c>
      <c r="H314" s="299">
        <v>23301.536725768954</v>
      </c>
      <c r="I314" s="299">
        <v>691.40000000000009</v>
      </c>
      <c r="J314" s="299">
        <v>395791100</v>
      </c>
      <c r="K314" s="299">
        <v>572448.79953717091</v>
      </c>
      <c r="L314" s="300">
        <v>0</v>
      </c>
      <c r="M314" s="300">
        <v>0</v>
      </c>
      <c r="N314" s="300">
        <v>0</v>
      </c>
      <c r="O314" s="300">
        <v>0</v>
      </c>
      <c r="P314" s="300">
        <v>0</v>
      </c>
      <c r="Q314" s="300">
        <v>0</v>
      </c>
      <c r="R314" s="300">
        <v>0</v>
      </c>
      <c r="S314" s="300">
        <v>0</v>
      </c>
      <c r="T314" s="300">
        <v>0</v>
      </c>
      <c r="U314" s="356">
        <v>0</v>
      </c>
      <c r="V314" s="304">
        <v>0</v>
      </c>
      <c r="W314" s="299">
        <v>0</v>
      </c>
      <c r="X314" s="299">
        <v>0</v>
      </c>
      <c r="Y314" s="299">
        <v>0</v>
      </c>
      <c r="Z314" s="299">
        <v>0</v>
      </c>
      <c r="AA314" s="356">
        <v>0</v>
      </c>
      <c r="AB314" s="303">
        <v>0</v>
      </c>
      <c r="AC314" s="303">
        <v>0</v>
      </c>
      <c r="AD314" s="304">
        <v>0</v>
      </c>
      <c r="AE314" s="300">
        <v>0</v>
      </c>
      <c r="AF314" s="303">
        <v>-91837</v>
      </c>
      <c r="AG314" s="304">
        <v>91837</v>
      </c>
      <c r="AH314" s="300">
        <v>0</v>
      </c>
      <c r="AI314" s="303">
        <v>0</v>
      </c>
      <c r="AJ314" s="304">
        <v>0</v>
      </c>
      <c r="AK314" s="300">
        <v>0</v>
      </c>
      <c r="AL314" s="303">
        <v>0</v>
      </c>
      <c r="AM314" s="304">
        <v>0</v>
      </c>
      <c r="AN314" s="300">
        <v>0</v>
      </c>
      <c r="AO314" s="303">
        <v>0</v>
      </c>
      <c r="AP314" s="304">
        <v>0</v>
      </c>
      <c r="AQ314" s="303">
        <v>0</v>
      </c>
      <c r="AR314" s="303">
        <v>0</v>
      </c>
      <c r="AS314" s="305">
        <v>0</v>
      </c>
    </row>
    <row r="315" spans="1:45" x14ac:dyDescent="0.35">
      <c r="A315" s="322">
        <v>2527</v>
      </c>
      <c r="B315" s="323">
        <v>1</v>
      </c>
      <c r="C315" s="324" t="s">
        <v>898</v>
      </c>
      <c r="D315" s="108">
        <v>6</v>
      </c>
      <c r="E315" s="299">
        <v>226.64294871794871</v>
      </c>
      <c r="F315" s="299">
        <v>246.1948717948718</v>
      </c>
      <c r="G315" s="299">
        <v>4792462.5769841298</v>
      </c>
      <c r="H315" s="299">
        <v>19466.134863187497</v>
      </c>
      <c r="I315" s="299">
        <v>231.05692469048876</v>
      </c>
      <c r="J315" s="299">
        <v>64341900</v>
      </c>
      <c r="K315" s="299">
        <v>278467.74160172389</v>
      </c>
      <c r="L315" s="300">
        <v>67756.437096550464</v>
      </c>
      <c r="M315" s="300">
        <v>0</v>
      </c>
      <c r="N315" s="300">
        <v>340.04999000000316</v>
      </c>
      <c r="O315" s="300">
        <v>0</v>
      </c>
      <c r="P315" s="300">
        <v>0</v>
      </c>
      <c r="Q315" s="300">
        <v>0</v>
      </c>
      <c r="R315" s="300">
        <v>0</v>
      </c>
      <c r="S315" s="300">
        <v>360.19925119986561</v>
      </c>
      <c r="T315" s="300">
        <v>115.85791701236099</v>
      </c>
      <c r="U315" s="356">
        <v>68572.544254762688</v>
      </c>
      <c r="V315" s="304">
        <v>8503</v>
      </c>
      <c r="W315" s="299">
        <v>145.73571000000175</v>
      </c>
      <c r="X315" s="299">
        <v>225</v>
      </c>
      <c r="Y315" s="299">
        <v>2375</v>
      </c>
      <c r="Z315" s="299">
        <v>0</v>
      </c>
      <c r="AA315" s="356">
        <v>11248.735710000001</v>
      </c>
      <c r="AB315" s="303">
        <v>79821.279964762682</v>
      </c>
      <c r="AC315" s="303">
        <v>11248.735710000001</v>
      </c>
      <c r="AD315" s="304">
        <v>68572.544254762688</v>
      </c>
      <c r="AE315" s="300">
        <v>0</v>
      </c>
      <c r="AF315" s="303">
        <v>-21601</v>
      </c>
      <c r="AG315" s="304">
        <v>21601</v>
      </c>
      <c r="AH315" s="300">
        <v>0</v>
      </c>
      <c r="AI315" s="303">
        <v>-44753.5</v>
      </c>
      <c r="AJ315" s="304">
        <v>44753.5</v>
      </c>
      <c r="AK315" s="300">
        <v>0</v>
      </c>
      <c r="AL315" s="303">
        <v>0</v>
      </c>
      <c r="AM315" s="304">
        <v>0</v>
      </c>
      <c r="AN315" s="300">
        <v>79821.279964762682</v>
      </c>
      <c r="AO315" s="303">
        <v>11248.735710000001</v>
      </c>
      <c r="AP315" s="304">
        <v>68572.544254762688</v>
      </c>
      <c r="AQ315" s="303">
        <v>352.18955814106619</v>
      </c>
      <c r="AR315" s="303">
        <v>49.631968581554069</v>
      </c>
      <c r="AS315" s="305">
        <v>302.55758955951217</v>
      </c>
    </row>
    <row r="316" spans="1:45" x14ac:dyDescent="0.35">
      <c r="A316" s="322">
        <v>2534</v>
      </c>
      <c r="B316" s="323">
        <v>1</v>
      </c>
      <c r="C316" s="324" t="s">
        <v>10</v>
      </c>
      <c r="D316" s="108">
        <v>6</v>
      </c>
      <c r="E316" s="299">
        <v>635.59704496080849</v>
      </c>
      <c r="F316" s="299">
        <v>702.56007861199896</v>
      </c>
      <c r="G316" s="299">
        <v>11326539.053427201</v>
      </c>
      <c r="H316" s="299">
        <v>16121.808508966646</v>
      </c>
      <c r="I316" s="299">
        <v>680.1721624541384</v>
      </c>
      <c r="J316" s="299">
        <v>320338700</v>
      </c>
      <c r="K316" s="299">
        <v>470967.08404557692</v>
      </c>
      <c r="L316" s="300">
        <v>0</v>
      </c>
      <c r="M316" s="300">
        <v>0</v>
      </c>
      <c r="N316" s="300">
        <v>0</v>
      </c>
      <c r="O316" s="300">
        <v>0</v>
      </c>
      <c r="P316" s="300">
        <v>0</v>
      </c>
      <c r="Q316" s="300">
        <v>0</v>
      </c>
      <c r="R316" s="300">
        <v>0</v>
      </c>
      <c r="S316" s="300">
        <v>0</v>
      </c>
      <c r="T316" s="300">
        <v>0</v>
      </c>
      <c r="U316" s="356">
        <v>0</v>
      </c>
      <c r="V316" s="304">
        <v>0</v>
      </c>
      <c r="W316" s="299">
        <v>0</v>
      </c>
      <c r="X316" s="299">
        <v>0</v>
      </c>
      <c r="Y316" s="299">
        <v>0</v>
      </c>
      <c r="Z316" s="299">
        <v>0</v>
      </c>
      <c r="AA316" s="356">
        <v>0</v>
      </c>
      <c r="AB316" s="303">
        <v>0</v>
      </c>
      <c r="AC316" s="303">
        <v>0</v>
      </c>
      <c r="AD316" s="304">
        <v>0</v>
      </c>
      <c r="AE316" s="300">
        <v>0</v>
      </c>
      <c r="AF316" s="303">
        <v>-104251</v>
      </c>
      <c r="AG316" s="304">
        <v>104251</v>
      </c>
      <c r="AH316" s="300">
        <v>0</v>
      </c>
      <c r="AI316" s="303">
        <v>-25534</v>
      </c>
      <c r="AJ316" s="304">
        <v>25534</v>
      </c>
      <c r="AK316" s="300">
        <v>0</v>
      </c>
      <c r="AL316" s="303">
        <v>0</v>
      </c>
      <c r="AM316" s="304">
        <v>0</v>
      </c>
      <c r="AN316" s="300">
        <v>0</v>
      </c>
      <c r="AO316" s="303">
        <v>0</v>
      </c>
      <c r="AP316" s="304">
        <v>0</v>
      </c>
      <c r="AQ316" s="303">
        <v>0</v>
      </c>
      <c r="AR316" s="303">
        <v>0</v>
      </c>
      <c r="AS316" s="305">
        <v>0</v>
      </c>
    </row>
    <row r="317" spans="1:45" x14ac:dyDescent="0.35">
      <c r="A317" s="322">
        <v>2536</v>
      </c>
      <c r="B317" s="323">
        <v>1</v>
      </c>
      <c r="C317" s="324" t="s">
        <v>540</v>
      </c>
      <c r="D317" s="108">
        <v>6</v>
      </c>
      <c r="E317" s="299">
        <v>297</v>
      </c>
      <c r="F317" s="299">
        <v>325</v>
      </c>
      <c r="G317" s="299">
        <v>9057120.2934167199</v>
      </c>
      <c r="H317" s="299">
        <v>27868.062441282214</v>
      </c>
      <c r="I317" s="299">
        <v>261.75</v>
      </c>
      <c r="J317" s="299">
        <v>128697315</v>
      </c>
      <c r="K317" s="299">
        <v>491680.28653295129</v>
      </c>
      <c r="L317" s="300">
        <v>0</v>
      </c>
      <c r="M317" s="300">
        <v>0</v>
      </c>
      <c r="N317" s="300">
        <v>0</v>
      </c>
      <c r="O317" s="300">
        <v>0</v>
      </c>
      <c r="P317" s="300">
        <v>0</v>
      </c>
      <c r="Q317" s="300">
        <v>0</v>
      </c>
      <c r="R317" s="300">
        <v>0</v>
      </c>
      <c r="S317" s="300">
        <v>0</v>
      </c>
      <c r="T317" s="300">
        <v>0</v>
      </c>
      <c r="U317" s="356">
        <v>0</v>
      </c>
      <c r="V317" s="304">
        <v>0</v>
      </c>
      <c r="W317" s="299">
        <v>0</v>
      </c>
      <c r="X317" s="299">
        <v>0</v>
      </c>
      <c r="Y317" s="299">
        <v>0</v>
      </c>
      <c r="Z317" s="299">
        <v>0</v>
      </c>
      <c r="AA317" s="356">
        <v>0</v>
      </c>
      <c r="AB317" s="303">
        <v>0</v>
      </c>
      <c r="AC317" s="303">
        <v>0</v>
      </c>
      <c r="AD317" s="304">
        <v>0</v>
      </c>
      <c r="AE317" s="300">
        <v>0</v>
      </c>
      <c r="AF317" s="303">
        <v>-50347.000000000116</v>
      </c>
      <c r="AG317" s="304">
        <v>50347</v>
      </c>
      <c r="AH317" s="300">
        <v>0</v>
      </c>
      <c r="AI317" s="303">
        <v>0</v>
      </c>
      <c r="AJ317" s="304">
        <v>0</v>
      </c>
      <c r="AK317" s="300">
        <v>0</v>
      </c>
      <c r="AL317" s="303">
        <v>0</v>
      </c>
      <c r="AM317" s="304">
        <v>0</v>
      </c>
      <c r="AN317" s="300">
        <v>0</v>
      </c>
      <c r="AO317" s="303">
        <v>0</v>
      </c>
      <c r="AP317" s="304">
        <v>0</v>
      </c>
      <c r="AQ317" s="303">
        <v>0</v>
      </c>
      <c r="AR317" s="303">
        <v>0</v>
      </c>
      <c r="AS317" s="305">
        <v>0</v>
      </c>
    </row>
    <row r="318" spans="1:45" x14ac:dyDescent="0.35">
      <c r="A318" s="322">
        <v>2580</v>
      </c>
      <c r="B318" s="323">
        <v>1</v>
      </c>
      <c r="C318" s="324" t="s">
        <v>899</v>
      </c>
      <c r="D318" s="108">
        <v>6</v>
      </c>
      <c r="E318" s="299">
        <v>762.21179315921711</v>
      </c>
      <c r="F318" s="299">
        <v>838.20125798153333</v>
      </c>
      <c r="G318" s="299">
        <v>7059941.9748646403</v>
      </c>
      <c r="H318" s="299">
        <v>8422.7289181904089</v>
      </c>
      <c r="I318" s="299">
        <v>841.6</v>
      </c>
      <c r="J318" s="299">
        <v>340750220</v>
      </c>
      <c r="K318" s="299">
        <v>404883.81653992395</v>
      </c>
      <c r="L318" s="300">
        <v>255376.23344682797</v>
      </c>
      <c r="M318" s="300">
        <v>0</v>
      </c>
      <c r="N318" s="300">
        <v>1374.7645099999936</v>
      </c>
      <c r="O318" s="300">
        <v>10296.805695376825</v>
      </c>
      <c r="P318" s="300">
        <v>1748.3091000413187</v>
      </c>
      <c r="Q318" s="300">
        <v>0</v>
      </c>
      <c r="R318" s="300">
        <v>0</v>
      </c>
      <c r="S318" s="300">
        <v>1550.8738959661414</v>
      </c>
      <c r="T318" s="300">
        <v>498.83784748842152</v>
      </c>
      <c r="U318" s="356">
        <v>270845.82449570071</v>
      </c>
      <c r="V318" s="304">
        <v>17520</v>
      </c>
      <c r="W318" s="299">
        <v>589.1847899999957</v>
      </c>
      <c r="X318" s="299">
        <v>968.76</v>
      </c>
      <c r="Y318" s="299">
        <v>3764.8579285301093</v>
      </c>
      <c r="Z318" s="299">
        <v>0</v>
      </c>
      <c r="AA318" s="356">
        <v>22842.802718530103</v>
      </c>
      <c r="AB318" s="303">
        <v>293688.62721423083</v>
      </c>
      <c r="AC318" s="303">
        <v>22842.802718530103</v>
      </c>
      <c r="AD318" s="304">
        <v>270845.82449570071</v>
      </c>
      <c r="AE318" s="300">
        <v>0</v>
      </c>
      <c r="AF318" s="303">
        <v>-106927</v>
      </c>
      <c r="AG318" s="304">
        <v>106927</v>
      </c>
      <c r="AH318" s="300">
        <v>0</v>
      </c>
      <c r="AI318" s="303">
        <v>0</v>
      </c>
      <c r="AJ318" s="304">
        <v>0</v>
      </c>
      <c r="AK318" s="300">
        <v>0</v>
      </c>
      <c r="AL318" s="303">
        <v>-68943.117397097536</v>
      </c>
      <c r="AM318" s="304">
        <v>68943.117397097536</v>
      </c>
      <c r="AN318" s="300">
        <v>293688.62721423083</v>
      </c>
      <c r="AO318" s="303">
        <v>22842.802718530103</v>
      </c>
      <c r="AP318" s="304">
        <v>270845.82449570071</v>
      </c>
      <c r="AQ318" s="303">
        <v>385.31105114098216</v>
      </c>
      <c r="AR318" s="303">
        <v>29.969101663792429</v>
      </c>
      <c r="AS318" s="305">
        <v>355.3419494771897</v>
      </c>
    </row>
    <row r="319" spans="1:45" x14ac:dyDescent="0.35">
      <c r="A319" s="322">
        <v>2609</v>
      </c>
      <c r="B319" s="323">
        <v>1</v>
      </c>
      <c r="C319" s="324" t="s">
        <v>900</v>
      </c>
      <c r="D319" s="108">
        <v>6</v>
      </c>
      <c r="E319" s="299">
        <v>478.64511015944839</v>
      </c>
      <c r="F319" s="299">
        <v>522.41603695324284</v>
      </c>
      <c r="G319" s="299">
        <v>6442366.5605698302</v>
      </c>
      <c r="H319" s="299">
        <v>12331.869821879976</v>
      </c>
      <c r="I319" s="299">
        <v>550.4</v>
      </c>
      <c r="J319" s="299">
        <v>224227000</v>
      </c>
      <c r="K319" s="299">
        <v>407389.17151162791</v>
      </c>
      <c r="L319" s="300">
        <v>168953.73518821454</v>
      </c>
      <c r="M319" s="300">
        <v>0</v>
      </c>
      <c r="N319" s="300">
        <v>0</v>
      </c>
      <c r="O319" s="300">
        <v>-1159.6567174365046</v>
      </c>
      <c r="P319" s="300">
        <v>474.64376141150387</v>
      </c>
      <c r="Q319" s="300">
        <v>0</v>
      </c>
      <c r="R319" s="300">
        <v>0</v>
      </c>
      <c r="S319" s="300">
        <v>963.02871800796072</v>
      </c>
      <c r="T319" s="300">
        <v>309.75772692424835</v>
      </c>
      <c r="U319" s="356">
        <v>169541.50867712178</v>
      </c>
      <c r="V319" s="304">
        <v>16561</v>
      </c>
      <c r="W319" s="299">
        <v>0</v>
      </c>
      <c r="X319" s="299">
        <v>601.56000000000006</v>
      </c>
      <c r="Y319" s="299">
        <v>3458.6037814456358</v>
      </c>
      <c r="Z319" s="299">
        <v>0</v>
      </c>
      <c r="AA319" s="356">
        <v>20621.163781445637</v>
      </c>
      <c r="AB319" s="303">
        <v>190162.67245856742</v>
      </c>
      <c r="AC319" s="303">
        <v>20621.163781445637</v>
      </c>
      <c r="AD319" s="304">
        <v>169541.50867712178</v>
      </c>
      <c r="AE319" s="300">
        <v>0</v>
      </c>
      <c r="AF319" s="303">
        <v>-67055</v>
      </c>
      <c r="AG319" s="304">
        <v>67055</v>
      </c>
      <c r="AH319" s="300">
        <v>0</v>
      </c>
      <c r="AI319" s="303">
        <v>-12971</v>
      </c>
      <c r="AJ319" s="304">
        <v>12971</v>
      </c>
      <c r="AK319" s="300">
        <v>0</v>
      </c>
      <c r="AL319" s="303">
        <v>0</v>
      </c>
      <c r="AM319" s="304">
        <v>0</v>
      </c>
      <c r="AN319" s="300">
        <v>190162.67245856742</v>
      </c>
      <c r="AO319" s="303">
        <v>20621.163781445637</v>
      </c>
      <c r="AP319" s="304">
        <v>169541.50867712178</v>
      </c>
      <c r="AQ319" s="303">
        <v>397.29367003293856</v>
      </c>
      <c r="AR319" s="303">
        <v>43.082365919451725</v>
      </c>
      <c r="AS319" s="305">
        <v>354.21130411348685</v>
      </c>
    </row>
    <row r="320" spans="1:45" x14ac:dyDescent="0.35">
      <c r="A320" s="322">
        <v>2683</v>
      </c>
      <c r="B320" s="323">
        <v>1</v>
      </c>
      <c r="C320" s="324" t="s">
        <v>901</v>
      </c>
      <c r="D320" s="108">
        <v>6</v>
      </c>
      <c r="E320" s="299">
        <v>249</v>
      </c>
      <c r="F320" s="299">
        <v>272.19999999999993</v>
      </c>
      <c r="G320" s="299">
        <v>3631942.9763513901</v>
      </c>
      <c r="H320" s="299">
        <v>13342.920559703862</v>
      </c>
      <c r="I320" s="299">
        <v>371</v>
      </c>
      <c r="J320" s="299">
        <v>119246400</v>
      </c>
      <c r="K320" s="299">
        <v>321418.86792452831</v>
      </c>
      <c r="L320" s="300">
        <v>0</v>
      </c>
      <c r="M320" s="300">
        <v>0</v>
      </c>
      <c r="N320" s="300">
        <v>0</v>
      </c>
      <c r="O320" s="300">
        <v>0</v>
      </c>
      <c r="P320" s="300">
        <v>0</v>
      </c>
      <c r="Q320" s="300">
        <v>0</v>
      </c>
      <c r="R320" s="300">
        <v>0</v>
      </c>
      <c r="S320" s="300">
        <v>0</v>
      </c>
      <c r="T320" s="300">
        <v>0</v>
      </c>
      <c r="U320" s="356">
        <v>0</v>
      </c>
      <c r="V320" s="304">
        <v>0</v>
      </c>
      <c r="W320" s="299">
        <v>0</v>
      </c>
      <c r="X320" s="299">
        <v>0</v>
      </c>
      <c r="Y320" s="299">
        <v>0</v>
      </c>
      <c r="Z320" s="299">
        <v>0</v>
      </c>
      <c r="AA320" s="356">
        <v>0</v>
      </c>
      <c r="AB320" s="303">
        <v>0</v>
      </c>
      <c r="AC320" s="303">
        <v>0</v>
      </c>
      <c r="AD320" s="304">
        <v>0</v>
      </c>
      <c r="AE320" s="300">
        <v>0</v>
      </c>
      <c r="AF320" s="303">
        <v>-27566</v>
      </c>
      <c r="AG320" s="304">
        <v>27566</v>
      </c>
      <c r="AH320" s="300">
        <v>0</v>
      </c>
      <c r="AI320" s="303">
        <v>-4486.679999999993</v>
      </c>
      <c r="AJ320" s="304">
        <v>4486.6800000001676</v>
      </c>
      <c r="AK320" s="300">
        <v>0</v>
      </c>
      <c r="AL320" s="303">
        <v>0</v>
      </c>
      <c r="AM320" s="304">
        <v>0</v>
      </c>
      <c r="AN320" s="300">
        <v>0</v>
      </c>
      <c r="AO320" s="303">
        <v>0</v>
      </c>
      <c r="AP320" s="304">
        <v>0</v>
      </c>
      <c r="AQ320" s="303">
        <v>0</v>
      </c>
      <c r="AR320" s="303">
        <v>0</v>
      </c>
      <c r="AS320" s="305">
        <v>0</v>
      </c>
    </row>
    <row r="321" spans="1:45" x14ac:dyDescent="0.35">
      <c r="A321" s="322">
        <v>2687</v>
      </c>
      <c r="B321" s="323">
        <v>1</v>
      </c>
      <c r="C321" s="324" t="s">
        <v>11</v>
      </c>
      <c r="D321" s="108">
        <v>5</v>
      </c>
      <c r="E321" s="299">
        <v>1242.8467047237332</v>
      </c>
      <c r="F321" s="299">
        <v>1360.5651384361772</v>
      </c>
      <c r="G321" s="299">
        <v>11755650.5376918</v>
      </c>
      <c r="H321" s="299">
        <v>8640.2702859222536</v>
      </c>
      <c r="I321" s="299">
        <v>1496.8319327731092</v>
      </c>
      <c r="J321" s="299">
        <v>873770500</v>
      </c>
      <c r="K321" s="299">
        <v>583746.56557547313</v>
      </c>
      <c r="L321" s="300">
        <v>0</v>
      </c>
      <c r="M321" s="300">
        <v>0</v>
      </c>
      <c r="N321" s="300">
        <v>0</v>
      </c>
      <c r="O321" s="300">
        <v>0</v>
      </c>
      <c r="P321" s="300">
        <v>0</v>
      </c>
      <c r="Q321" s="300">
        <v>0</v>
      </c>
      <c r="R321" s="300">
        <v>0</v>
      </c>
      <c r="S321" s="300">
        <v>0</v>
      </c>
      <c r="T321" s="300">
        <v>0</v>
      </c>
      <c r="U321" s="356">
        <v>0</v>
      </c>
      <c r="V321" s="304">
        <v>0</v>
      </c>
      <c r="W321" s="299">
        <v>0</v>
      </c>
      <c r="X321" s="299">
        <v>0</v>
      </c>
      <c r="Y321" s="299">
        <v>0</v>
      </c>
      <c r="Z321" s="299">
        <v>0</v>
      </c>
      <c r="AA321" s="356">
        <v>0</v>
      </c>
      <c r="AB321" s="303">
        <v>0</v>
      </c>
      <c r="AC321" s="303">
        <v>0</v>
      </c>
      <c r="AD321" s="304">
        <v>0</v>
      </c>
      <c r="AE321" s="300">
        <v>0</v>
      </c>
      <c r="AF321" s="303">
        <v>-166821</v>
      </c>
      <c r="AG321" s="304">
        <v>166821</v>
      </c>
      <c r="AH321" s="300">
        <v>0</v>
      </c>
      <c r="AI321" s="303">
        <v>0</v>
      </c>
      <c r="AJ321" s="304">
        <v>0</v>
      </c>
      <c r="AK321" s="300">
        <v>0</v>
      </c>
      <c r="AL321" s="303">
        <v>-177717.81405206287</v>
      </c>
      <c r="AM321" s="304">
        <v>177717.81405206287</v>
      </c>
      <c r="AN321" s="300">
        <v>0</v>
      </c>
      <c r="AO321" s="303">
        <v>0</v>
      </c>
      <c r="AP321" s="304">
        <v>0</v>
      </c>
      <c r="AQ321" s="303">
        <v>0</v>
      </c>
      <c r="AR321" s="303">
        <v>0</v>
      </c>
      <c r="AS321" s="305">
        <v>0</v>
      </c>
    </row>
    <row r="322" spans="1:45" x14ac:dyDescent="0.35">
      <c r="A322" s="322">
        <v>2689</v>
      </c>
      <c r="B322" s="323">
        <v>1</v>
      </c>
      <c r="C322" s="324" t="s">
        <v>902</v>
      </c>
      <c r="D322" s="108">
        <v>5</v>
      </c>
      <c r="E322" s="299">
        <v>1058.7334985149459</v>
      </c>
      <c r="F322" s="299">
        <v>1156.7027691599126</v>
      </c>
      <c r="G322" s="299">
        <v>19644467.880904999</v>
      </c>
      <c r="H322" s="299">
        <v>16983.159723195215</v>
      </c>
      <c r="I322" s="299">
        <v>1340.342950531608</v>
      </c>
      <c r="J322" s="299">
        <v>455705700</v>
      </c>
      <c r="K322" s="299">
        <v>339991.86537986982</v>
      </c>
      <c r="L322" s="300">
        <v>185885.09409167158</v>
      </c>
      <c r="M322" s="300">
        <v>0</v>
      </c>
      <c r="N322" s="300">
        <v>1188.8543099999952</v>
      </c>
      <c r="O322" s="300">
        <v>0</v>
      </c>
      <c r="P322" s="300">
        <v>885.24833653391397</v>
      </c>
      <c r="Q322" s="300">
        <v>0</v>
      </c>
      <c r="R322" s="300">
        <v>0</v>
      </c>
      <c r="S322" s="300">
        <v>1061.5792331362441</v>
      </c>
      <c r="T322" s="300">
        <v>341.45645301883036</v>
      </c>
      <c r="U322" s="356">
        <v>189362.23242436055</v>
      </c>
      <c r="V322" s="304">
        <v>14723</v>
      </c>
      <c r="W322" s="299">
        <v>509.50898999999845</v>
      </c>
      <c r="X322" s="299">
        <v>663.12000000000012</v>
      </c>
      <c r="Y322" s="299">
        <v>4948.4182920375606</v>
      </c>
      <c r="Z322" s="299">
        <v>0</v>
      </c>
      <c r="AA322" s="356">
        <v>20844.047282037558</v>
      </c>
      <c r="AB322" s="303">
        <v>210206.27970639811</v>
      </c>
      <c r="AC322" s="303">
        <v>20844.047282037558</v>
      </c>
      <c r="AD322" s="304">
        <v>189362.23242436055</v>
      </c>
      <c r="AE322" s="300">
        <v>0</v>
      </c>
      <c r="AF322" s="303">
        <v>-123908</v>
      </c>
      <c r="AG322" s="304">
        <v>123908</v>
      </c>
      <c r="AH322" s="300">
        <v>0</v>
      </c>
      <c r="AI322" s="303">
        <v>-10785</v>
      </c>
      <c r="AJ322" s="304">
        <v>10785</v>
      </c>
      <c r="AK322" s="300">
        <v>0</v>
      </c>
      <c r="AL322" s="303">
        <v>0</v>
      </c>
      <c r="AM322" s="304">
        <v>0</v>
      </c>
      <c r="AN322" s="300">
        <v>210206.27970639811</v>
      </c>
      <c r="AO322" s="303">
        <v>20844.047282037558</v>
      </c>
      <c r="AP322" s="304">
        <v>189362.23242436055</v>
      </c>
      <c r="AQ322" s="303">
        <v>198.54503517764218</v>
      </c>
      <c r="AR322" s="303">
        <v>19.687718685840096</v>
      </c>
      <c r="AS322" s="305">
        <v>178.85731649180207</v>
      </c>
    </row>
    <row r="323" spans="1:45" x14ac:dyDescent="0.35">
      <c r="A323" s="322">
        <v>2711</v>
      </c>
      <c r="B323" s="323">
        <v>1</v>
      </c>
      <c r="C323" s="324" t="s">
        <v>903</v>
      </c>
      <c r="D323" s="108">
        <v>6</v>
      </c>
      <c r="E323" s="299">
        <v>872</v>
      </c>
      <c r="F323" s="299">
        <v>963.6</v>
      </c>
      <c r="G323" s="299">
        <v>7462864.6683938103</v>
      </c>
      <c r="H323" s="299">
        <v>7744.7744586901308</v>
      </c>
      <c r="I323" s="299">
        <v>996.80000000000007</v>
      </c>
      <c r="J323" s="299">
        <v>458052375</v>
      </c>
      <c r="K323" s="299">
        <v>459522.84811396466</v>
      </c>
      <c r="L323" s="300">
        <v>58837.772350049476</v>
      </c>
      <c r="M323" s="300">
        <v>0</v>
      </c>
      <c r="N323" s="300">
        <v>0</v>
      </c>
      <c r="O323" s="300">
        <v>10488.782051895279</v>
      </c>
      <c r="P323" s="300">
        <v>883.73884870685288</v>
      </c>
      <c r="Q323" s="300">
        <v>0</v>
      </c>
      <c r="R323" s="300">
        <v>1651.4823015770448</v>
      </c>
      <c r="S323" s="300">
        <v>345.79128115187098</v>
      </c>
      <c r="T323" s="300">
        <v>111.22360033186655</v>
      </c>
      <c r="U323" s="356">
        <v>72318.790433712391</v>
      </c>
      <c r="V323" s="304">
        <v>4145</v>
      </c>
      <c r="W323" s="299">
        <v>0</v>
      </c>
      <c r="X323" s="299">
        <v>216</v>
      </c>
      <c r="Y323" s="299">
        <v>1396.2611512930598</v>
      </c>
      <c r="Z323" s="299">
        <v>1179.1480039443345</v>
      </c>
      <c r="AA323" s="356">
        <v>6936.4091552373939</v>
      </c>
      <c r="AB323" s="303">
        <v>79255.199588949792</v>
      </c>
      <c r="AC323" s="303">
        <v>6936.4091552373939</v>
      </c>
      <c r="AD323" s="304">
        <v>72318.790433712391</v>
      </c>
      <c r="AE323" s="300">
        <v>0</v>
      </c>
      <c r="AF323" s="303">
        <v>-139512</v>
      </c>
      <c r="AG323" s="304">
        <v>139512</v>
      </c>
      <c r="AH323" s="300">
        <v>0</v>
      </c>
      <c r="AI323" s="303">
        <v>0</v>
      </c>
      <c r="AJ323" s="304">
        <v>0</v>
      </c>
      <c r="AK323" s="300">
        <v>0</v>
      </c>
      <c r="AL323" s="303">
        <v>-21502.354681691613</v>
      </c>
      <c r="AM323" s="304">
        <v>21502.354681691613</v>
      </c>
      <c r="AN323" s="300">
        <v>79255.199588949792</v>
      </c>
      <c r="AO323" s="303">
        <v>6936.4091552373939</v>
      </c>
      <c r="AP323" s="304">
        <v>72318.790433712391</v>
      </c>
      <c r="AQ323" s="303">
        <v>90.888990354300219</v>
      </c>
      <c r="AR323" s="303">
        <v>7.9545976550887545</v>
      </c>
      <c r="AS323" s="305">
        <v>82.934392699211458</v>
      </c>
    </row>
    <row r="324" spans="1:45" x14ac:dyDescent="0.35">
      <c r="A324" s="322">
        <v>2752</v>
      </c>
      <c r="B324" s="323">
        <v>1</v>
      </c>
      <c r="C324" s="324" t="s">
        <v>904</v>
      </c>
      <c r="D324" s="108">
        <v>5</v>
      </c>
      <c r="E324" s="299">
        <v>1676.4362969016263</v>
      </c>
      <c r="F324" s="299">
        <v>1847.6612889395633</v>
      </c>
      <c r="G324" s="299">
        <v>17342571.4490708</v>
      </c>
      <c r="H324" s="299">
        <v>9386.2287167494324</v>
      </c>
      <c r="I324" s="299">
        <v>1889.7928378980673</v>
      </c>
      <c r="J324" s="299">
        <v>965224890</v>
      </c>
      <c r="K324" s="299">
        <v>510756.98385732947</v>
      </c>
      <c r="L324" s="300">
        <v>311903.6073557979</v>
      </c>
      <c r="M324" s="300">
        <v>0</v>
      </c>
      <c r="N324" s="300">
        <v>0</v>
      </c>
      <c r="O324" s="300">
        <v>0</v>
      </c>
      <c r="P324" s="300">
        <v>4533.1811723823484</v>
      </c>
      <c r="Q324" s="300">
        <v>0</v>
      </c>
      <c r="R324" s="300">
        <v>9021.8827610340195</v>
      </c>
      <c r="S324" s="300">
        <v>1863.2386866066645</v>
      </c>
      <c r="T324" s="300">
        <v>599.30983312154081</v>
      </c>
      <c r="U324" s="356">
        <v>327921.21980894241</v>
      </c>
      <c r="V324" s="304">
        <v>33932.5</v>
      </c>
      <c r="W324" s="299">
        <v>0</v>
      </c>
      <c r="X324" s="299">
        <v>1163.8799999999999</v>
      </c>
      <c r="Y324" s="299">
        <v>7752.2188276175875</v>
      </c>
      <c r="Z324" s="299">
        <v>6441.5676991117834</v>
      </c>
      <c r="AA324" s="356">
        <v>49290.166526729372</v>
      </c>
      <c r="AB324" s="303">
        <v>377211.38633567176</v>
      </c>
      <c r="AC324" s="303">
        <v>49290.166526729372</v>
      </c>
      <c r="AD324" s="304">
        <v>327921.21980894241</v>
      </c>
      <c r="AE324" s="300">
        <v>0</v>
      </c>
      <c r="AF324" s="303">
        <v>-296172</v>
      </c>
      <c r="AG324" s="304">
        <v>296172</v>
      </c>
      <c r="AH324" s="300">
        <v>0</v>
      </c>
      <c r="AI324" s="303">
        <v>-6370</v>
      </c>
      <c r="AJ324" s="304">
        <v>6370</v>
      </c>
      <c r="AK324" s="300">
        <v>0</v>
      </c>
      <c r="AL324" s="303">
        <v>0</v>
      </c>
      <c r="AM324" s="304">
        <v>0</v>
      </c>
      <c r="AN324" s="300">
        <v>377211.38633567176</v>
      </c>
      <c r="AO324" s="303">
        <v>49290.166526729372</v>
      </c>
      <c r="AP324" s="304">
        <v>327921.21980894241</v>
      </c>
      <c r="AQ324" s="303">
        <v>225.0078854966516</v>
      </c>
      <c r="AR324" s="303">
        <v>29.401753360880452</v>
      </c>
      <c r="AS324" s="305">
        <v>195.60613213577116</v>
      </c>
    </row>
    <row r="325" spans="1:45" x14ac:dyDescent="0.35">
      <c r="A325" s="322">
        <v>2753</v>
      </c>
      <c r="B325" s="323">
        <v>1</v>
      </c>
      <c r="C325" s="324" t="s">
        <v>905</v>
      </c>
      <c r="D325" s="108">
        <v>5</v>
      </c>
      <c r="E325" s="299">
        <v>979.53791120314986</v>
      </c>
      <c r="F325" s="299">
        <v>1076.3384360567225</v>
      </c>
      <c r="G325" s="299">
        <v>8896338.2196337692</v>
      </c>
      <c r="H325" s="299">
        <v>8265.3726017872468</v>
      </c>
      <c r="I325" s="299">
        <v>1250.5999999999999</v>
      </c>
      <c r="J325" s="299">
        <v>532861600</v>
      </c>
      <c r="K325" s="299">
        <v>426084.75931552856</v>
      </c>
      <c r="L325" s="300">
        <v>0</v>
      </c>
      <c r="M325" s="300">
        <v>0</v>
      </c>
      <c r="N325" s="300">
        <v>0</v>
      </c>
      <c r="O325" s="300">
        <v>0</v>
      </c>
      <c r="P325" s="300">
        <v>0</v>
      </c>
      <c r="Q325" s="300">
        <v>0</v>
      </c>
      <c r="R325" s="300">
        <v>0</v>
      </c>
      <c r="S325" s="300">
        <v>0</v>
      </c>
      <c r="T325" s="300">
        <v>0</v>
      </c>
      <c r="U325" s="356">
        <v>0</v>
      </c>
      <c r="V325" s="304">
        <v>0</v>
      </c>
      <c r="W325" s="299">
        <v>0</v>
      </c>
      <c r="X325" s="299">
        <v>0</v>
      </c>
      <c r="Y325" s="299">
        <v>0</v>
      </c>
      <c r="Z325" s="299">
        <v>0</v>
      </c>
      <c r="AA325" s="356">
        <v>0</v>
      </c>
      <c r="AB325" s="303">
        <v>0</v>
      </c>
      <c r="AC325" s="303">
        <v>0</v>
      </c>
      <c r="AD325" s="304">
        <v>0</v>
      </c>
      <c r="AE325" s="300">
        <v>0</v>
      </c>
      <c r="AF325" s="303">
        <v>-144495</v>
      </c>
      <c r="AG325" s="304">
        <v>144495</v>
      </c>
      <c r="AH325" s="300">
        <v>0</v>
      </c>
      <c r="AI325" s="303">
        <v>-4714</v>
      </c>
      <c r="AJ325" s="304">
        <v>4714</v>
      </c>
      <c r="AK325" s="300">
        <v>0</v>
      </c>
      <c r="AL325" s="303">
        <v>0</v>
      </c>
      <c r="AM325" s="304">
        <v>0</v>
      </c>
      <c r="AN325" s="300">
        <v>0</v>
      </c>
      <c r="AO325" s="303">
        <v>0</v>
      </c>
      <c r="AP325" s="304">
        <v>0</v>
      </c>
      <c r="AQ325" s="303">
        <v>0</v>
      </c>
      <c r="AR325" s="303">
        <v>0</v>
      </c>
      <c r="AS325" s="305">
        <v>0</v>
      </c>
    </row>
    <row r="326" spans="1:45" x14ac:dyDescent="0.35">
      <c r="A326" s="322">
        <v>2754</v>
      </c>
      <c r="B326" s="323">
        <v>1</v>
      </c>
      <c r="C326" s="324" t="s">
        <v>906</v>
      </c>
      <c r="D326" s="108">
        <v>6</v>
      </c>
      <c r="E326" s="299">
        <v>388.33063358918685</v>
      </c>
      <c r="F326" s="299">
        <v>427.05139359644016</v>
      </c>
      <c r="G326" s="299">
        <v>7722874.0018158797</v>
      </c>
      <c r="H326" s="299">
        <v>18084.179369553651</v>
      </c>
      <c r="I326" s="299">
        <v>399.14103484247357</v>
      </c>
      <c r="J326" s="299">
        <v>147200350</v>
      </c>
      <c r="K326" s="299">
        <v>368792.82546855806</v>
      </c>
      <c r="L326" s="300">
        <v>0</v>
      </c>
      <c r="M326" s="300">
        <v>0</v>
      </c>
      <c r="N326" s="300">
        <v>0</v>
      </c>
      <c r="O326" s="300">
        <v>0</v>
      </c>
      <c r="P326" s="300">
        <v>0</v>
      </c>
      <c r="Q326" s="300">
        <v>0</v>
      </c>
      <c r="R326" s="300">
        <v>0</v>
      </c>
      <c r="S326" s="300">
        <v>0</v>
      </c>
      <c r="T326" s="300">
        <v>0</v>
      </c>
      <c r="U326" s="356">
        <v>0</v>
      </c>
      <c r="V326" s="304">
        <v>0</v>
      </c>
      <c r="W326" s="299">
        <v>0</v>
      </c>
      <c r="X326" s="299">
        <v>0</v>
      </c>
      <c r="Y326" s="299">
        <v>0</v>
      </c>
      <c r="Z326" s="299">
        <v>0</v>
      </c>
      <c r="AA326" s="356">
        <v>0</v>
      </c>
      <c r="AB326" s="303">
        <v>0</v>
      </c>
      <c r="AC326" s="303">
        <v>0</v>
      </c>
      <c r="AD326" s="304">
        <v>0</v>
      </c>
      <c r="AE326" s="300">
        <v>0</v>
      </c>
      <c r="AF326" s="303">
        <v>-49621.999999999942</v>
      </c>
      <c r="AG326" s="304">
        <v>49622</v>
      </c>
      <c r="AH326" s="300">
        <v>0</v>
      </c>
      <c r="AI326" s="303">
        <v>-30866.959999999963</v>
      </c>
      <c r="AJ326" s="304">
        <v>30866.959999999963</v>
      </c>
      <c r="AK326" s="300">
        <v>0</v>
      </c>
      <c r="AL326" s="303">
        <v>0</v>
      </c>
      <c r="AM326" s="304">
        <v>0</v>
      </c>
      <c r="AN326" s="300">
        <v>0</v>
      </c>
      <c r="AO326" s="303">
        <v>0</v>
      </c>
      <c r="AP326" s="304">
        <v>0</v>
      </c>
      <c r="AQ326" s="303">
        <v>0</v>
      </c>
      <c r="AR326" s="303">
        <v>0</v>
      </c>
      <c r="AS326" s="305">
        <v>0</v>
      </c>
    </row>
    <row r="327" spans="1:45" x14ac:dyDescent="0.35">
      <c r="A327" s="322">
        <v>2769</v>
      </c>
      <c r="B327" s="323">
        <v>1</v>
      </c>
      <c r="C327" s="324" t="s">
        <v>12</v>
      </c>
      <c r="D327" s="108">
        <v>6</v>
      </c>
      <c r="E327" s="299">
        <v>1081.4978816030625</v>
      </c>
      <c r="F327" s="299">
        <v>1190.4211559768253</v>
      </c>
      <c r="G327" s="299">
        <v>11443658.464566899</v>
      </c>
      <c r="H327" s="299">
        <v>9613.1175148484017</v>
      </c>
      <c r="I327" s="299">
        <v>1152.8797235023042</v>
      </c>
      <c r="J327" s="299">
        <v>455070700</v>
      </c>
      <c r="K327" s="299">
        <v>394725.21783760079</v>
      </c>
      <c r="L327" s="300">
        <v>102925.01276695292</v>
      </c>
      <c r="M327" s="300">
        <v>0</v>
      </c>
      <c r="N327" s="300">
        <v>0</v>
      </c>
      <c r="O327" s="300">
        <v>15210.357440052787</v>
      </c>
      <c r="P327" s="300">
        <v>1636.6759199229127</v>
      </c>
      <c r="Q327" s="300">
        <v>0</v>
      </c>
      <c r="R327" s="300">
        <v>0</v>
      </c>
      <c r="S327" s="300">
        <v>601.67682920425557</v>
      </c>
      <c r="T327" s="300">
        <v>193.5290645774478</v>
      </c>
      <c r="U327" s="356">
        <v>120567.25202071032</v>
      </c>
      <c r="V327" s="304">
        <v>8772</v>
      </c>
      <c r="W327" s="299">
        <v>0</v>
      </c>
      <c r="X327" s="299">
        <v>375.84000000000003</v>
      </c>
      <c r="Y327" s="299">
        <v>2330.5240800770116</v>
      </c>
      <c r="Z327" s="299">
        <v>0</v>
      </c>
      <c r="AA327" s="356">
        <v>11478.364080077012</v>
      </c>
      <c r="AB327" s="303">
        <v>132045.61610078733</v>
      </c>
      <c r="AC327" s="303">
        <v>11478.364080077012</v>
      </c>
      <c r="AD327" s="304">
        <v>120567.25202071032</v>
      </c>
      <c r="AE327" s="300">
        <v>0</v>
      </c>
      <c r="AF327" s="303">
        <v>-148048</v>
      </c>
      <c r="AG327" s="304">
        <v>148048</v>
      </c>
      <c r="AH327" s="300">
        <v>0</v>
      </c>
      <c r="AI327" s="303">
        <v>0</v>
      </c>
      <c r="AJ327" s="304">
        <v>0</v>
      </c>
      <c r="AK327" s="300">
        <v>0</v>
      </c>
      <c r="AL327" s="303">
        <v>-55825.218354691133</v>
      </c>
      <c r="AM327" s="304">
        <v>55825.218354691133</v>
      </c>
      <c r="AN327" s="300">
        <v>132045.61610078733</v>
      </c>
      <c r="AO327" s="303">
        <v>11478.364080077012</v>
      </c>
      <c r="AP327" s="304">
        <v>120567.25202071032</v>
      </c>
      <c r="AQ327" s="303">
        <v>122.0951222808326</v>
      </c>
      <c r="AR327" s="303">
        <v>10.61339488068444</v>
      </c>
      <c r="AS327" s="305">
        <v>111.48172740014816</v>
      </c>
    </row>
    <row r="328" spans="1:45" x14ac:dyDescent="0.35">
      <c r="A328" s="322">
        <v>2805</v>
      </c>
      <c r="B328" s="323">
        <v>1</v>
      </c>
      <c r="C328" s="324" t="s">
        <v>907</v>
      </c>
      <c r="D328" s="108">
        <v>5</v>
      </c>
      <c r="E328" s="299">
        <v>1407.5811366942196</v>
      </c>
      <c r="F328" s="299">
        <v>1539.5746091448614</v>
      </c>
      <c r="G328" s="299">
        <v>11511362.860097</v>
      </c>
      <c r="H328" s="299">
        <v>7476.9762970375641</v>
      </c>
      <c r="I328" s="299">
        <v>1601.3739030380711</v>
      </c>
      <c r="J328" s="299">
        <v>717994125</v>
      </c>
      <c r="K328" s="299">
        <v>448361.32500838587</v>
      </c>
      <c r="L328" s="300">
        <v>0</v>
      </c>
      <c r="M328" s="300">
        <v>0</v>
      </c>
      <c r="N328" s="300">
        <v>0</v>
      </c>
      <c r="O328" s="300">
        <v>0</v>
      </c>
      <c r="P328" s="300">
        <v>0</v>
      </c>
      <c r="Q328" s="300">
        <v>0</v>
      </c>
      <c r="R328" s="300">
        <v>0</v>
      </c>
      <c r="S328" s="300">
        <v>0</v>
      </c>
      <c r="T328" s="300">
        <v>0</v>
      </c>
      <c r="U328" s="356">
        <v>0</v>
      </c>
      <c r="V328" s="304">
        <v>0</v>
      </c>
      <c r="W328" s="299">
        <v>0</v>
      </c>
      <c r="X328" s="299">
        <v>0</v>
      </c>
      <c r="Y328" s="299">
        <v>0</v>
      </c>
      <c r="Z328" s="299">
        <v>0</v>
      </c>
      <c r="AA328" s="356">
        <v>0</v>
      </c>
      <c r="AB328" s="303">
        <v>0</v>
      </c>
      <c r="AC328" s="303">
        <v>0</v>
      </c>
      <c r="AD328" s="304">
        <v>0</v>
      </c>
      <c r="AE328" s="300">
        <v>0</v>
      </c>
      <c r="AF328" s="303">
        <v>-217489</v>
      </c>
      <c r="AG328" s="304">
        <v>217489</v>
      </c>
      <c r="AH328" s="300">
        <v>0</v>
      </c>
      <c r="AI328" s="303">
        <v>-202594</v>
      </c>
      <c r="AJ328" s="304">
        <v>202594</v>
      </c>
      <c r="AK328" s="300">
        <v>0</v>
      </c>
      <c r="AL328" s="303">
        <v>0</v>
      </c>
      <c r="AM328" s="304">
        <v>0</v>
      </c>
      <c r="AN328" s="300">
        <v>0</v>
      </c>
      <c r="AO328" s="303">
        <v>0</v>
      </c>
      <c r="AP328" s="304">
        <v>0</v>
      </c>
      <c r="AQ328" s="303">
        <v>0</v>
      </c>
      <c r="AR328" s="303">
        <v>0</v>
      </c>
      <c r="AS328" s="305">
        <v>0</v>
      </c>
    </row>
    <row r="329" spans="1:45" x14ac:dyDescent="0.35">
      <c r="A329" s="322">
        <v>2835</v>
      </c>
      <c r="B329" s="323">
        <v>1</v>
      </c>
      <c r="C329" s="324" t="s">
        <v>541</v>
      </c>
      <c r="D329" s="108">
        <v>6</v>
      </c>
      <c r="E329" s="299">
        <v>639.80142300781711</v>
      </c>
      <c r="F329" s="299">
        <v>709.93412278387598</v>
      </c>
      <c r="G329" s="299">
        <v>10239588.8943319</v>
      </c>
      <c r="H329" s="299">
        <v>14423.294451855953</v>
      </c>
      <c r="I329" s="299">
        <v>829.69999999999993</v>
      </c>
      <c r="J329" s="299">
        <v>381113400</v>
      </c>
      <c r="K329" s="299">
        <v>459338.79715559847</v>
      </c>
      <c r="L329" s="300">
        <v>0</v>
      </c>
      <c r="M329" s="300">
        <v>0</v>
      </c>
      <c r="N329" s="300">
        <v>0</v>
      </c>
      <c r="O329" s="300">
        <v>0</v>
      </c>
      <c r="P329" s="300">
        <v>0</v>
      </c>
      <c r="Q329" s="300">
        <v>0</v>
      </c>
      <c r="R329" s="300">
        <v>0</v>
      </c>
      <c r="S329" s="300">
        <v>0</v>
      </c>
      <c r="T329" s="300">
        <v>0</v>
      </c>
      <c r="U329" s="356">
        <v>0</v>
      </c>
      <c r="V329" s="304">
        <v>0</v>
      </c>
      <c r="W329" s="299">
        <v>0</v>
      </c>
      <c r="X329" s="299">
        <v>0</v>
      </c>
      <c r="Y329" s="299">
        <v>0</v>
      </c>
      <c r="Z329" s="299">
        <v>0</v>
      </c>
      <c r="AA329" s="356">
        <v>0</v>
      </c>
      <c r="AB329" s="303">
        <v>0</v>
      </c>
      <c r="AC329" s="303">
        <v>0</v>
      </c>
      <c r="AD329" s="304">
        <v>0</v>
      </c>
      <c r="AE329" s="300">
        <v>0</v>
      </c>
      <c r="AF329" s="303">
        <v>-102745</v>
      </c>
      <c r="AG329" s="304">
        <v>102745</v>
      </c>
      <c r="AH329" s="300">
        <v>0</v>
      </c>
      <c r="AI329" s="303">
        <v>-22561.949999999953</v>
      </c>
      <c r="AJ329" s="304">
        <v>22561.950000000186</v>
      </c>
      <c r="AK329" s="300">
        <v>0</v>
      </c>
      <c r="AL329" s="303">
        <v>0</v>
      </c>
      <c r="AM329" s="304">
        <v>0</v>
      </c>
      <c r="AN329" s="300">
        <v>0</v>
      </c>
      <c r="AO329" s="303">
        <v>0</v>
      </c>
      <c r="AP329" s="304">
        <v>0</v>
      </c>
      <c r="AQ329" s="303">
        <v>0</v>
      </c>
      <c r="AR329" s="303">
        <v>0</v>
      </c>
      <c r="AS329" s="305">
        <v>0</v>
      </c>
    </row>
    <row r="330" spans="1:45" x14ac:dyDescent="0.35">
      <c r="A330" s="322">
        <v>2853</v>
      </c>
      <c r="B330" s="323">
        <v>1</v>
      </c>
      <c r="C330" s="324" t="s">
        <v>908</v>
      </c>
      <c r="D330" s="108">
        <v>6</v>
      </c>
      <c r="E330" s="299">
        <v>778</v>
      </c>
      <c r="F330" s="299">
        <v>849</v>
      </c>
      <c r="G330" s="299">
        <v>18559360.096748099</v>
      </c>
      <c r="H330" s="299">
        <v>21860.259242341694</v>
      </c>
      <c r="I330" s="299">
        <v>1036</v>
      </c>
      <c r="J330" s="299">
        <v>308963325</v>
      </c>
      <c r="K330" s="299">
        <v>298227.14768339769</v>
      </c>
      <c r="L330" s="300">
        <v>134472.50894080213</v>
      </c>
      <c r="M330" s="300">
        <v>0</v>
      </c>
      <c r="N330" s="300">
        <v>843.94267999999283</v>
      </c>
      <c r="O330" s="300">
        <v>0</v>
      </c>
      <c r="P330" s="300">
        <v>0</v>
      </c>
      <c r="Q330" s="300">
        <v>0</v>
      </c>
      <c r="R330" s="300">
        <v>3711.6079698310559</v>
      </c>
      <c r="S330" s="300">
        <v>775.72510738403059</v>
      </c>
      <c r="T330" s="300">
        <v>249.51161007782065</v>
      </c>
      <c r="U330" s="356">
        <v>140053.29630809501</v>
      </c>
      <c r="V330" s="304">
        <v>10544</v>
      </c>
      <c r="W330" s="299">
        <v>361.68971999999849</v>
      </c>
      <c r="X330" s="299">
        <v>484.56000000000006</v>
      </c>
      <c r="Y330" s="299">
        <v>5114.8000000000466</v>
      </c>
      <c r="Z330" s="299">
        <v>2650.0648083670021</v>
      </c>
      <c r="AA330" s="356">
        <v>19155.114528367048</v>
      </c>
      <c r="AB330" s="303">
        <v>159208.41083646205</v>
      </c>
      <c r="AC330" s="303">
        <v>19155.114528367048</v>
      </c>
      <c r="AD330" s="304">
        <v>140053.29630809501</v>
      </c>
      <c r="AE330" s="300">
        <v>0</v>
      </c>
      <c r="AF330" s="303">
        <v>-79774</v>
      </c>
      <c r="AG330" s="304">
        <v>79774</v>
      </c>
      <c r="AH330" s="300">
        <v>0</v>
      </c>
      <c r="AI330" s="303">
        <v>-45872</v>
      </c>
      <c r="AJ330" s="304">
        <v>45872</v>
      </c>
      <c r="AK330" s="300">
        <v>0</v>
      </c>
      <c r="AL330" s="303">
        <v>0</v>
      </c>
      <c r="AM330" s="304">
        <v>0</v>
      </c>
      <c r="AN330" s="300">
        <v>159208.41083646205</v>
      </c>
      <c r="AO330" s="303">
        <v>19155.114528367048</v>
      </c>
      <c r="AP330" s="304">
        <v>140053.29630809501</v>
      </c>
      <c r="AQ330" s="303">
        <v>204.63806020110803</v>
      </c>
      <c r="AR330" s="303">
        <v>24.620969830805976</v>
      </c>
      <c r="AS330" s="305">
        <v>180.01709037030207</v>
      </c>
    </row>
    <row r="331" spans="1:45" x14ac:dyDescent="0.35">
      <c r="A331" s="322">
        <v>2854</v>
      </c>
      <c r="B331" s="323">
        <v>1</v>
      </c>
      <c r="C331" s="324" t="s">
        <v>909</v>
      </c>
      <c r="D331" s="108">
        <v>6</v>
      </c>
      <c r="E331" s="299">
        <v>511.54719562243503</v>
      </c>
      <c r="F331" s="299">
        <v>558.14719562243499</v>
      </c>
      <c r="G331" s="299">
        <v>7308745.2392138503</v>
      </c>
      <c r="H331" s="299">
        <v>13094.655489692605</v>
      </c>
      <c r="I331" s="299">
        <v>525.41111111111115</v>
      </c>
      <c r="J331" s="299">
        <v>132105800</v>
      </c>
      <c r="K331" s="299">
        <v>251433.20574365044</v>
      </c>
      <c r="L331" s="300">
        <v>0</v>
      </c>
      <c r="M331" s="300">
        <v>0</v>
      </c>
      <c r="N331" s="300">
        <v>0</v>
      </c>
      <c r="O331" s="300">
        <v>0</v>
      </c>
      <c r="P331" s="300">
        <v>0</v>
      </c>
      <c r="Q331" s="300">
        <v>0</v>
      </c>
      <c r="R331" s="300">
        <v>0</v>
      </c>
      <c r="S331" s="300">
        <v>0</v>
      </c>
      <c r="T331" s="300">
        <v>0</v>
      </c>
      <c r="U331" s="356">
        <v>0</v>
      </c>
      <c r="V331" s="304">
        <v>0</v>
      </c>
      <c r="W331" s="299">
        <v>0</v>
      </c>
      <c r="X331" s="299">
        <v>0</v>
      </c>
      <c r="Y331" s="299">
        <v>0</v>
      </c>
      <c r="Z331" s="299">
        <v>0</v>
      </c>
      <c r="AA331" s="356">
        <v>0</v>
      </c>
      <c r="AB331" s="303">
        <v>0</v>
      </c>
      <c r="AC331" s="303">
        <v>0</v>
      </c>
      <c r="AD331" s="304">
        <v>0</v>
      </c>
      <c r="AE331" s="300">
        <v>0</v>
      </c>
      <c r="AF331" s="303">
        <v>-44216</v>
      </c>
      <c r="AG331" s="304">
        <v>44216</v>
      </c>
      <c r="AH331" s="300">
        <v>0</v>
      </c>
      <c r="AI331" s="303">
        <v>0</v>
      </c>
      <c r="AJ331" s="304">
        <v>0</v>
      </c>
      <c r="AK331" s="300">
        <v>0</v>
      </c>
      <c r="AL331" s="303">
        <v>0</v>
      </c>
      <c r="AM331" s="304">
        <v>0</v>
      </c>
      <c r="AN331" s="300">
        <v>0</v>
      </c>
      <c r="AO331" s="303">
        <v>0</v>
      </c>
      <c r="AP331" s="304">
        <v>0</v>
      </c>
      <c r="AQ331" s="303">
        <v>0</v>
      </c>
      <c r="AR331" s="303">
        <v>0</v>
      </c>
      <c r="AS331" s="305">
        <v>0</v>
      </c>
    </row>
    <row r="332" spans="1:45" x14ac:dyDescent="0.35">
      <c r="A332" s="322">
        <v>2856</v>
      </c>
      <c r="B332" s="323">
        <v>1</v>
      </c>
      <c r="C332" s="324" t="s">
        <v>910</v>
      </c>
      <c r="D332" s="108">
        <v>6</v>
      </c>
      <c r="E332" s="299">
        <v>285.9545454545455</v>
      </c>
      <c r="F332" s="299">
        <v>311.94545454545454</v>
      </c>
      <c r="G332" s="299">
        <v>9208793.7287583202</v>
      </c>
      <c r="H332" s="299">
        <v>29520.525446273103</v>
      </c>
      <c r="I332" s="299">
        <v>312.83636363636361</v>
      </c>
      <c r="J332" s="299">
        <v>206840300</v>
      </c>
      <c r="K332" s="299">
        <v>661177.2928048356</v>
      </c>
      <c r="L332" s="300">
        <v>0</v>
      </c>
      <c r="M332" s="300">
        <v>0</v>
      </c>
      <c r="N332" s="300">
        <v>0</v>
      </c>
      <c r="O332" s="300">
        <v>0</v>
      </c>
      <c r="P332" s="300">
        <v>0</v>
      </c>
      <c r="Q332" s="300">
        <v>0</v>
      </c>
      <c r="R332" s="300">
        <v>0</v>
      </c>
      <c r="S332" s="300">
        <v>0</v>
      </c>
      <c r="T332" s="300">
        <v>0</v>
      </c>
      <c r="U332" s="356">
        <v>0</v>
      </c>
      <c r="V332" s="304">
        <v>0</v>
      </c>
      <c r="W332" s="299">
        <v>0</v>
      </c>
      <c r="X332" s="299">
        <v>0</v>
      </c>
      <c r="Y332" s="299">
        <v>0</v>
      </c>
      <c r="Z332" s="299">
        <v>0</v>
      </c>
      <c r="AA332" s="356">
        <v>0</v>
      </c>
      <c r="AB332" s="303">
        <v>0</v>
      </c>
      <c r="AC332" s="303">
        <v>0</v>
      </c>
      <c r="AD332" s="304">
        <v>0</v>
      </c>
      <c r="AE332" s="300">
        <v>0</v>
      </c>
      <c r="AF332" s="303">
        <v>-25777</v>
      </c>
      <c r="AG332" s="304">
        <v>25777</v>
      </c>
      <c r="AH332" s="300">
        <v>0</v>
      </c>
      <c r="AI332" s="303">
        <v>0</v>
      </c>
      <c r="AJ332" s="304">
        <v>0</v>
      </c>
      <c r="AK332" s="300">
        <v>0</v>
      </c>
      <c r="AL332" s="303">
        <v>0</v>
      </c>
      <c r="AM332" s="304">
        <v>0</v>
      </c>
      <c r="AN332" s="300">
        <v>0</v>
      </c>
      <c r="AO332" s="303">
        <v>0</v>
      </c>
      <c r="AP332" s="304">
        <v>0</v>
      </c>
      <c r="AQ332" s="303">
        <v>0</v>
      </c>
      <c r="AR332" s="303">
        <v>0</v>
      </c>
      <c r="AS332" s="305">
        <v>0</v>
      </c>
    </row>
    <row r="333" spans="1:45" x14ac:dyDescent="0.35">
      <c r="A333" s="322">
        <v>2859</v>
      </c>
      <c r="B333" s="323">
        <v>1</v>
      </c>
      <c r="C333" s="324" t="s">
        <v>911</v>
      </c>
      <c r="D333" s="108">
        <v>5</v>
      </c>
      <c r="E333" s="299">
        <v>1439.0496732026145</v>
      </c>
      <c r="F333" s="299">
        <v>1586.9084967320259</v>
      </c>
      <c r="G333" s="299">
        <v>17017381.244523101</v>
      </c>
      <c r="H333" s="299">
        <v>10723.605853499157</v>
      </c>
      <c r="I333" s="299">
        <v>2015.324959742351</v>
      </c>
      <c r="J333" s="299">
        <v>1028324175</v>
      </c>
      <c r="K333" s="299">
        <v>510252.28960170574</v>
      </c>
      <c r="L333" s="300">
        <v>0</v>
      </c>
      <c r="M333" s="300">
        <v>0</v>
      </c>
      <c r="N333" s="300">
        <v>0</v>
      </c>
      <c r="O333" s="300">
        <v>0</v>
      </c>
      <c r="P333" s="300">
        <v>0</v>
      </c>
      <c r="Q333" s="300">
        <v>0</v>
      </c>
      <c r="R333" s="300">
        <v>0</v>
      </c>
      <c r="S333" s="300">
        <v>0</v>
      </c>
      <c r="T333" s="300">
        <v>0</v>
      </c>
      <c r="U333" s="356">
        <v>0</v>
      </c>
      <c r="V333" s="304">
        <v>0</v>
      </c>
      <c r="W333" s="299">
        <v>0</v>
      </c>
      <c r="X333" s="299">
        <v>0</v>
      </c>
      <c r="Y333" s="299">
        <v>0</v>
      </c>
      <c r="Z333" s="299">
        <v>0</v>
      </c>
      <c r="AA333" s="356">
        <v>0</v>
      </c>
      <c r="AB333" s="303">
        <v>0</v>
      </c>
      <c r="AC333" s="303">
        <v>0</v>
      </c>
      <c r="AD333" s="304">
        <v>0</v>
      </c>
      <c r="AE333" s="300">
        <v>0</v>
      </c>
      <c r="AF333" s="303">
        <v>-254787</v>
      </c>
      <c r="AG333" s="304">
        <v>254787</v>
      </c>
      <c r="AH333" s="300">
        <v>0</v>
      </c>
      <c r="AI333" s="303">
        <v>-12151</v>
      </c>
      <c r="AJ333" s="304">
        <v>12151</v>
      </c>
      <c r="AK333" s="300">
        <v>0</v>
      </c>
      <c r="AL333" s="303">
        <v>0</v>
      </c>
      <c r="AM333" s="304">
        <v>0</v>
      </c>
      <c r="AN333" s="300">
        <v>0</v>
      </c>
      <c r="AO333" s="303">
        <v>0</v>
      </c>
      <c r="AP333" s="304">
        <v>0</v>
      </c>
      <c r="AQ333" s="303">
        <v>0</v>
      </c>
      <c r="AR333" s="303">
        <v>0</v>
      </c>
      <c r="AS333" s="305">
        <v>0</v>
      </c>
    </row>
    <row r="334" spans="1:45" x14ac:dyDescent="0.35">
      <c r="A334" s="322">
        <v>2860</v>
      </c>
      <c r="B334" s="323">
        <v>1</v>
      </c>
      <c r="C334" s="324" t="s">
        <v>912</v>
      </c>
      <c r="D334" s="108">
        <v>5</v>
      </c>
      <c r="E334" s="299">
        <v>992.16496380901549</v>
      </c>
      <c r="F334" s="299">
        <v>1087.7832217597379</v>
      </c>
      <c r="G334" s="299">
        <v>19561777.267400499</v>
      </c>
      <c r="H334" s="299">
        <v>17983.157743281659</v>
      </c>
      <c r="I334" s="299">
        <v>1217.6953442440786</v>
      </c>
      <c r="J334" s="299">
        <v>523116770</v>
      </c>
      <c r="K334" s="299">
        <v>429595.77079170052</v>
      </c>
      <c r="L334" s="300">
        <v>63009.473877465847</v>
      </c>
      <c r="M334" s="300">
        <v>0</v>
      </c>
      <c r="N334" s="300">
        <v>0</v>
      </c>
      <c r="O334" s="300">
        <v>0</v>
      </c>
      <c r="P334" s="300">
        <v>125.18856385593972</v>
      </c>
      <c r="Q334" s="300">
        <v>0</v>
      </c>
      <c r="R334" s="300">
        <v>1692.2911545930308</v>
      </c>
      <c r="S334" s="300">
        <v>359.62293239794582</v>
      </c>
      <c r="T334" s="300">
        <v>115.67254434514122</v>
      </c>
      <c r="U334" s="356">
        <v>65302.249072657905</v>
      </c>
      <c r="V334" s="304">
        <v>7590</v>
      </c>
      <c r="W334" s="299">
        <v>0</v>
      </c>
      <c r="X334" s="299">
        <v>224.64000000000001</v>
      </c>
      <c r="Y334" s="299">
        <v>2246.0114361441229</v>
      </c>
      <c r="Z334" s="299">
        <v>1208.285269012963</v>
      </c>
      <c r="AA334" s="356">
        <v>11268.936705157084</v>
      </c>
      <c r="AB334" s="303">
        <v>76571.185777814986</v>
      </c>
      <c r="AC334" s="303">
        <v>11268.936705157084</v>
      </c>
      <c r="AD334" s="304">
        <v>65302.249072657905</v>
      </c>
      <c r="AE334" s="300">
        <v>0</v>
      </c>
      <c r="AF334" s="303">
        <v>-147235</v>
      </c>
      <c r="AG334" s="304">
        <v>147235</v>
      </c>
      <c r="AH334" s="300">
        <v>0</v>
      </c>
      <c r="AI334" s="303">
        <v>-74878</v>
      </c>
      <c r="AJ334" s="304">
        <v>74878</v>
      </c>
      <c r="AK334" s="300">
        <v>0</v>
      </c>
      <c r="AL334" s="303">
        <v>0</v>
      </c>
      <c r="AM334" s="304">
        <v>0</v>
      </c>
      <c r="AN334" s="300">
        <v>76571.185777814986</v>
      </c>
      <c r="AO334" s="303">
        <v>11268.936705157084</v>
      </c>
      <c r="AP334" s="304">
        <v>65302.249072657905</v>
      </c>
      <c r="AQ334" s="303">
        <v>77.175861445309394</v>
      </c>
      <c r="AR334" s="303">
        <v>11.357926470104896</v>
      </c>
      <c r="AS334" s="305">
        <v>65.817934975204494</v>
      </c>
    </row>
    <row r="335" spans="1:45" x14ac:dyDescent="0.35">
      <c r="A335" s="322">
        <v>2884</v>
      </c>
      <c r="B335" s="323">
        <v>1</v>
      </c>
      <c r="C335" s="324" t="s">
        <v>913</v>
      </c>
      <c r="D335" s="108">
        <v>6</v>
      </c>
      <c r="E335" s="299">
        <v>406.03517637118171</v>
      </c>
      <c r="F335" s="299">
        <v>438.88686681783179</v>
      </c>
      <c r="G335" s="299">
        <v>13146781.5908152</v>
      </c>
      <c r="H335" s="299">
        <v>29954.830241644067</v>
      </c>
      <c r="I335" s="299">
        <v>629.83197882375737</v>
      </c>
      <c r="J335" s="299">
        <v>194688200</v>
      </c>
      <c r="K335" s="299">
        <v>309111.32896679832</v>
      </c>
      <c r="L335" s="300">
        <v>0</v>
      </c>
      <c r="M335" s="300">
        <v>0</v>
      </c>
      <c r="N335" s="300">
        <v>0</v>
      </c>
      <c r="O335" s="300">
        <v>0</v>
      </c>
      <c r="P335" s="300">
        <v>0</v>
      </c>
      <c r="Q335" s="300">
        <v>0</v>
      </c>
      <c r="R335" s="300">
        <v>0</v>
      </c>
      <c r="S335" s="300">
        <v>0</v>
      </c>
      <c r="T335" s="300">
        <v>0</v>
      </c>
      <c r="U335" s="356">
        <v>0</v>
      </c>
      <c r="V335" s="304">
        <v>0</v>
      </c>
      <c r="W335" s="299">
        <v>0</v>
      </c>
      <c r="X335" s="299">
        <v>0</v>
      </c>
      <c r="Y335" s="299">
        <v>0</v>
      </c>
      <c r="Z335" s="299">
        <v>0</v>
      </c>
      <c r="AA335" s="356">
        <v>0</v>
      </c>
      <c r="AB335" s="303">
        <v>0</v>
      </c>
      <c r="AC335" s="303">
        <v>0</v>
      </c>
      <c r="AD335" s="304">
        <v>0</v>
      </c>
      <c r="AE335" s="300">
        <v>0</v>
      </c>
      <c r="AF335" s="303">
        <v>-42743</v>
      </c>
      <c r="AG335" s="304">
        <v>42743</v>
      </c>
      <c r="AH335" s="300">
        <v>0</v>
      </c>
      <c r="AI335" s="303">
        <v>-50038</v>
      </c>
      <c r="AJ335" s="304">
        <v>50038</v>
      </c>
      <c r="AK335" s="300">
        <v>0</v>
      </c>
      <c r="AL335" s="303">
        <v>0</v>
      </c>
      <c r="AM335" s="304">
        <v>0</v>
      </c>
      <c r="AN335" s="300">
        <v>0</v>
      </c>
      <c r="AO335" s="303">
        <v>0</v>
      </c>
      <c r="AP335" s="304">
        <v>0</v>
      </c>
      <c r="AQ335" s="303">
        <v>0</v>
      </c>
      <c r="AR335" s="303">
        <v>0</v>
      </c>
      <c r="AS335" s="305">
        <v>0</v>
      </c>
    </row>
    <row r="336" spans="1:45" x14ac:dyDescent="0.35">
      <c r="A336" s="322">
        <v>2886</v>
      </c>
      <c r="B336" s="323">
        <v>1</v>
      </c>
      <c r="C336" s="324" t="s">
        <v>914</v>
      </c>
      <c r="D336" s="108">
        <v>6</v>
      </c>
      <c r="E336" s="299">
        <v>288</v>
      </c>
      <c r="F336" s="299">
        <v>316.60000000000002</v>
      </c>
      <c r="G336" s="299">
        <v>6628973.2793325698</v>
      </c>
      <c r="H336" s="299">
        <v>20938.007831119929</v>
      </c>
      <c r="I336" s="299">
        <v>405.59999999999997</v>
      </c>
      <c r="J336" s="299">
        <v>197984800</v>
      </c>
      <c r="K336" s="299">
        <v>488128.20512820518</v>
      </c>
      <c r="L336" s="300">
        <v>0</v>
      </c>
      <c r="M336" s="300">
        <v>0</v>
      </c>
      <c r="N336" s="300">
        <v>0</v>
      </c>
      <c r="O336" s="300">
        <v>0</v>
      </c>
      <c r="P336" s="300">
        <v>0</v>
      </c>
      <c r="Q336" s="300">
        <v>0</v>
      </c>
      <c r="R336" s="300">
        <v>0</v>
      </c>
      <c r="S336" s="300">
        <v>0</v>
      </c>
      <c r="T336" s="300">
        <v>0</v>
      </c>
      <c r="U336" s="356">
        <v>0</v>
      </c>
      <c r="V336" s="304">
        <v>0</v>
      </c>
      <c r="W336" s="299">
        <v>0</v>
      </c>
      <c r="X336" s="299">
        <v>0</v>
      </c>
      <c r="Y336" s="299">
        <v>0</v>
      </c>
      <c r="Z336" s="299">
        <v>0</v>
      </c>
      <c r="AA336" s="356">
        <v>0</v>
      </c>
      <c r="AB336" s="303">
        <v>0</v>
      </c>
      <c r="AC336" s="303">
        <v>0</v>
      </c>
      <c r="AD336" s="304">
        <v>0</v>
      </c>
      <c r="AE336" s="300">
        <v>0</v>
      </c>
      <c r="AF336" s="303">
        <v>-48691</v>
      </c>
      <c r="AG336" s="304">
        <v>48691</v>
      </c>
      <c r="AH336" s="300">
        <v>0</v>
      </c>
      <c r="AI336" s="303">
        <v>0</v>
      </c>
      <c r="AJ336" s="304">
        <v>0</v>
      </c>
      <c r="AK336" s="300">
        <v>0</v>
      </c>
      <c r="AL336" s="303">
        <v>0</v>
      </c>
      <c r="AM336" s="304">
        <v>0</v>
      </c>
      <c r="AN336" s="300">
        <v>0</v>
      </c>
      <c r="AO336" s="303">
        <v>0</v>
      </c>
      <c r="AP336" s="304">
        <v>0</v>
      </c>
      <c r="AQ336" s="303">
        <v>0</v>
      </c>
      <c r="AR336" s="303">
        <v>0</v>
      </c>
      <c r="AS336" s="305">
        <v>0</v>
      </c>
    </row>
    <row r="337" spans="1:45" x14ac:dyDescent="0.35">
      <c r="A337" s="322">
        <v>2888</v>
      </c>
      <c r="B337" s="323">
        <v>1</v>
      </c>
      <c r="C337" s="324" t="s">
        <v>13</v>
      </c>
      <c r="D337" s="108">
        <v>6</v>
      </c>
      <c r="E337" s="299">
        <v>292.62146627565977</v>
      </c>
      <c r="F337" s="299">
        <v>318.46388074291298</v>
      </c>
      <c r="G337" s="299">
        <v>12488236.0389621</v>
      </c>
      <c r="H337" s="299">
        <v>39213.979336776043</v>
      </c>
      <c r="I337" s="299">
        <v>368.18181818181813</v>
      </c>
      <c r="J337" s="299">
        <v>127139400</v>
      </c>
      <c r="K337" s="299">
        <v>345316.88888888893</v>
      </c>
      <c r="L337" s="300">
        <v>0</v>
      </c>
      <c r="M337" s="300">
        <v>0</v>
      </c>
      <c r="N337" s="300">
        <v>0</v>
      </c>
      <c r="O337" s="300">
        <v>0</v>
      </c>
      <c r="P337" s="300">
        <v>0</v>
      </c>
      <c r="Q337" s="300">
        <v>0</v>
      </c>
      <c r="R337" s="300">
        <v>0</v>
      </c>
      <c r="S337" s="300">
        <v>0</v>
      </c>
      <c r="T337" s="300">
        <v>0</v>
      </c>
      <c r="U337" s="356">
        <v>0</v>
      </c>
      <c r="V337" s="304">
        <v>0</v>
      </c>
      <c r="W337" s="299">
        <v>0</v>
      </c>
      <c r="X337" s="299">
        <v>0</v>
      </c>
      <c r="Y337" s="299">
        <v>0</v>
      </c>
      <c r="Z337" s="299">
        <v>0</v>
      </c>
      <c r="AA337" s="356">
        <v>0</v>
      </c>
      <c r="AB337" s="303">
        <v>0</v>
      </c>
      <c r="AC337" s="303">
        <v>0</v>
      </c>
      <c r="AD337" s="304">
        <v>0</v>
      </c>
      <c r="AE337" s="300">
        <v>0</v>
      </c>
      <c r="AF337" s="303">
        <v>-34649</v>
      </c>
      <c r="AG337" s="304">
        <v>34649</v>
      </c>
      <c r="AH337" s="300">
        <v>0</v>
      </c>
      <c r="AI337" s="303">
        <v>-53590</v>
      </c>
      <c r="AJ337" s="304">
        <v>53590</v>
      </c>
      <c r="AK337" s="300">
        <v>0</v>
      </c>
      <c r="AL337" s="303">
        <v>0</v>
      </c>
      <c r="AM337" s="304">
        <v>0</v>
      </c>
      <c r="AN337" s="300">
        <v>0</v>
      </c>
      <c r="AO337" s="303">
        <v>0</v>
      </c>
      <c r="AP337" s="304">
        <v>0</v>
      </c>
      <c r="AQ337" s="303">
        <v>0</v>
      </c>
      <c r="AR337" s="303">
        <v>0</v>
      </c>
      <c r="AS337" s="305">
        <v>0</v>
      </c>
    </row>
    <row r="338" spans="1:45" x14ac:dyDescent="0.35">
      <c r="A338" s="322">
        <v>2889</v>
      </c>
      <c r="B338" s="323">
        <v>1</v>
      </c>
      <c r="C338" s="324" t="s">
        <v>915</v>
      </c>
      <c r="D338" s="108">
        <v>6</v>
      </c>
      <c r="E338" s="299">
        <v>738</v>
      </c>
      <c r="F338" s="299">
        <v>804.4</v>
      </c>
      <c r="G338" s="299">
        <v>16805499.391638</v>
      </c>
      <c r="H338" s="299">
        <v>20891.968413274491</v>
      </c>
      <c r="I338" s="299">
        <v>753.2</v>
      </c>
      <c r="J338" s="299">
        <v>645098500</v>
      </c>
      <c r="K338" s="299">
        <v>856477.03133297921</v>
      </c>
      <c r="L338" s="300">
        <v>0</v>
      </c>
      <c r="M338" s="300">
        <v>0</v>
      </c>
      <c r="N338" s="300">
        <v>0</v>
      </c>
      <c r="O338" s="300">
        <v>0</v>
      </c>
      <c r="P338" s="300">
        <v>0</v>
      </c>
      <c r="Q338" s="300">
        <v>0</v>
      </c>
      <c r="R338" s="300">
        <v>0</v>
      </c>
      <c r="S338" s="300">
        <v>0</v>
      </c>
      <c r="T338" s="300">
        <v>0</v>
      </c>
      <c r="U338" s="356">
        <v>0</v>
      </c>
      <c r="V338" s="304">
        <v>0</v>
      </c>
      <c r="W338" s="299">
        <v>0</v>
      </c>
      <c r="X338" s="299">
        <v>0</v>
      </c>
      <c r="Y338" s="299">
        <v>0</v>
      </c>
      <c r="Z338" s="299">
        <v>0</v>
      </c>
      <c r="AA338" s="356">
        <v>0</v>
      </c>
      <c r="AB338" s="303">
        <v>0</v>
      </c>
      <c r="AC338" s="303">
        <v>0</v>
      </c>
      <c r="AD338" s="304">
        <v>0</v>
      </c>
      <c r="AE338" s="300">
        <v>0</v>
      </c>
      <c r="AF338" s="303">
        <v>6451</v>
      </c>
      <c r="AG338" s="304">
        <v>-6451</v>
      </c>
      <c r="AH338" s="300">
        <v>0</v>
      </c>
      <c r="AI338" s="303">
        <v>0</v>
      </c>
      <c r="AJ338" s="304">
        <v>0</v>
      </c>
      <c r="AK338" s="300">
        <v>0</v>
      </c>
      <c r="AL338" s="303">
        <v>0</v>
      </c>
      <c r="AM338" s="304">
        <v>0</v>
      </c>
      <c r="AN338" s="300">
        <v>0</v>
      </c>
      <c r="AO338" s="303">
        <v>0</v>
      </c>
      <c r="AP338" s="304">
        <v>0</v>
      </c>
      <c r="AQ338" s="303">
        <v>0</v>
      </c>
      <c r="AR338" s="303">
        <v>0</v>
      </c>
      <c r="AS338" s="305">
        <v>0</v>
      </c>
    </row>
    <row r="339" spans="1:45" x14ac:dyDescent="0.35">
      <c r="A339" s="322">
        <v>2890</v>
      </c>
      <c r="B339" s="323">
        <v>1</v>
      </c>
      <c r="C339" s="324" t="s">
        <v>916</v>
      </c>
      <c r="D339" s="108">
        <v>6</v>
      </c>
      <c r="E339" s="299">
        <v>550.15813953488373</v>
      </c>
      <c r="F339" s="299">
        <v>595.26976744186049</v>
      </c>
      <c r="G339" s="299">
        <v>11995832.9244041</v>
      </c>
      <c r="H339" s="299">
        <v>20151.927043020412</v>
      </c>
      <c r="I339" s="299">
        <v>723.80000000000007</v>
      </c>
      <c r="J339" s="299">
        <v>241110500</v>
      </c>
      <c r="K339" s="299">
        <v>333117.57391544624</v>
      </c>
      <c r="L339" s="300">
        <v>0</v>
      </c>
      <c r="M339" s="300">
        <v>0</v>
      </c>
      <c r="N339" s="300">
        <v>0</v>
      </c>
      <c r="O339" s="300">
        <v>0</v>
      </c>
      <c r="P339" s="300">
        <v>0</v>
      </c>
      <c r="Q339" s="300">
        <v>0</v>
      </c>
      <c r="R339" s="300">
        <v>0</v>
      </c>
      <c r="S339" s="300">
        <v>0</v>
      </c>
      <c r="T339" s="300">
        <v>0</v>
      </c>
      <c r="U339" s="356">
        <v>0</v>
      </c>
      <c r="V339" s="304">
        <v>0</v>
      </c>
      <c r="W339" s="299">
        <v>0</v>
      </c>
      <c r="X339" s="299">
        <v>0</v>
      </c>
      <c r="Y339" s="299">
        <v>0</v>
      </c>
      <c r="Z339" s="299">
        <v>0</v>
      </c>
      <c r="AA339" s="356">
        <v>0</v>
      </c>
      <c r="AB339" s="303">
        <v>0</v>
      </c>
      <c r="AC339" s="303">
        <v>0</v>
      </c>
      <c r="AD339" s="304">
        <v>0</v>
      </c>
      <c r="AE339" s="300">
        <v>0</v>
      </c>
      <c r="AF339" s="303">
        <v>-62478</v>
      </c>
      <c r="AG339" s="304">
        <v>62478</v>
      </c>
      <c r="AH339" s="300">
        <v>0</v>
      </c>
      <c r="AI339" s="303">
        <v>-143306.99</v>
      </c>
      <c r="AJ339" s="304">
        <v>143306.99000000022</v>
      </c>
      <c r="AK339" s="300">
        <v>0</v>
      </c>
      <c r="AL339" s="303">
        <v>0</v>
      </c>
      <c r="AM339" s="304">
        <v>0</v>
      </c>
      <c r="AN339" s="300">
        <v>0</v>
      </c>
      <c r="AO339" s="303">
        <v>0</v>
      </c>
      <c r="AP339" s="304">
        <v>0</v>
      </c>
      <c r="AQ339" s="303">
        <v>0</v>
      </c>
      <c r="AR339" s="303">
        <v>0</v>
      </c>
      <c r="AS339" s="305">
        <v>0</v>
      </c>
    </row>
    <row r="340" spans="1:45" x14ac:dyDescent="0.35">
      <c r="A340" s="322">
        <v>2895</v>
      </c>
      <c r="B340" s="323">
        <v>1</v>
      </c>
      <c r="C340" s="324" t="s">
        <v>917</v>
      </c>
      <c r="D340" s="108">
        <v>5</v>
      </c>
      <c r="E340" s="299">
        <v>1130.6224031281913</v>
      </c>
      <c r="F340" s="299">
        <v>1236.9671084729305</v>
      </c>
      <c r="G340" s="299">
        <v>22165154.254494298</v>
      </c>
      <c r="H340" s="299">
        <v>17918.952009853991</v>
      </c>
      <c r="I340" s="299">
        <v>1317.8873749345114</v>
      </c>
      <c r="J340" s="299">
        <v>602267815</v>
      </c>
      <c r="K340" s="299">
        <v>456994.90446209634</v>
      </c>
      <c r="L340" s="300">
        <v>0</v>
      </c>
      <c r="M340" s="300">
        <v>0</v>
      </c>
      <c r="N340" s="300">
        <v>0</v>
      </c>
      <c r="O340" s="300">
        <v>0</v>
      </c>
      <c r="P340" s="300">
        <v>0</v>
      </c>
      <c r="Q340" s="300">
        <v>0</v>
      </c>
      <c r="R340" s="300">
        <v>0</v>
      </c>
      <c r="S340" s="300">
        <v>0</v>
      </c>
      <c r="T340" s="300">
        <v>0</v>
      </c>
      <c r="U340" s="356">
        <v>0</v>
      </c>
      <c r="V340" s="304">
        <v>0</v>
      </c>
      <c r="W340" s="299">
        <v>0</v>
      </c>
      <c r="X340" s="299">
        <v>0</v>
      </c>
      <c r="Y340" s="299">
        <v>0</v>
      </c>
      <c r="Z340" s="299">
        <v>0</v>
      </c>
      <c r="AA340" s="356">
        <v>0</v>
      </c>
      <c r="AB340" s="303">
        <v>0</v>
      </c>
      <c r="AC340" s="303">
        <v>0</v>
      </c>
      <c r="AD340" s="304">
        <v>0</v>
      </c>
      <c r="AE340" s="300">
        <v>0</v>
      </c>
      <c r="AF340" s="303">
        <v>-178106</v>
      </c>
      <c r="AG340" s="304">
        <v>178106</v>
      </c>
      <c r="AH340" s="300">
        <v>0</v>
      </c>
      <c r="AI340" s="303">
        <v>-5830</v>
      </c>
      <c r="AJ340" s="304">
        <v>5830</v>
      </c>
      <c r="AK340" s="300">
        <v>0</v>
      </c>
      <c r="AL340" s="303">
        <v>0</v>
      </c>
      <c r="AM340" s="304">
        <v>0</v>
      </c>
      <c r="AN340" s="300">
        <v>0</v>
      </c>
      <c r="AO340" s="303">
        <v>0</v>
      </c>
      <c r="AP340" s="304">
        <v>0</v>
      </c>
      <c r="AQ340" s="303">
        <v>0</v>
      </c>
      <c r="AR340" s="303">
        <v>0</v>
      </c>
      <c r="AS340" s="305">
        <v>0</v>
      </c>
    </row>
    <row r="341" spans="1:45" x14ac:dyDescent="0.35">
      <c r="A341" s="322">
        <v>2897</v>
      </c>
      <c r="B341" s="323">
        <v>1</v>
      </c>
      <c r="C341" s="324" t="s">
        <v>918</v>
      </c>
      <c r="D341" s="108">
        <v>5</v>
      </c>
      <c r="E341" s="299">
        <v>1091.1327513558188</v>
      </c>
      <c r="F341" s="299">
        <v>1196.4564786412482</v>
      </c>
      <c r="G341" s="299">
        <v>13219604.060114</v>
      </c>
      <c r="H341" s="299">
        <v>11048.963582132799</v>
      </c>
      <c r="I341" s="299">
        <v>1290.9564072005098</v>
      </c>
      <c r="J341" s="299">
        <v>490949500</v>
      </c>
      <c r="K341" s="299">
        <v>380299.05367962306</v>
      </c>
      <c r="L341" s="300">
        <v>0</v>
      </c>
      <c r="M341" s="300">
        <v>0</v>
      </c>
      <c r="N341" s="300">
        <v>0</v>
      </c>
      <c r="O341" s="300">
        <v>0</v>
      </c>
      <c r="P341" s="300">
        <v>0</v>
      </c>
      <c r="Q341" s="300">
        <v>0</v>
      </c>
      <c r="R341" s="300">
        <v>0</v>
      </c>
      <c r="S341" s="300">
        <v>0</v>
      </c>
      <c r="T341" s="300">
        <v>0</v>
      </c>
      <c r="U341" s="356">
        <v>0</v>
      </c>
      <c r="V341" s="304">
        <v>0</v>
      </c>
      <c r="W341" s="299">
        <v>0</v>
      </c>
      <c r="X341" s="299">
        <v>0</v>
      </c>
      <c r="Y341" s="299">
        <v>0</v>
      </c>
      <c r="Z341" s="299">
        <v>0</v>
      </c>
      <c r="AA341" s="356">
        <v>0</v>
      </c>
      <c r="AB341" s="303">
        <v>0</v>
      </c>
      <c r="AC341" s="303">
        <v>0</v>
      </c>
      <c r="AD341" s="304">
        <v>0</v>
      </c>
      <c r="AE341" s="300">
        <v>0</v>
      </c>
      <c r="AF341" s="303">
        <v>-143361</v>
      </c>
      <c r="AG341" s="304">
        <v>143361</v>
      </c>
      <c r="AH341" s="300">
        <v>0</v>
      </c>
      <c r="AI341" s="303">
        <v>-3276</v>
      </c>
      <c r="AJ341" s="304">
        <v>3276</v>
      </c>
      <c r="AK341" s="300">
        <v>0</v>
      </c>
      <c r="AL341" s="303">
        <v>0</v>
      </c>
      <c r="AM341" s="304">
        <v>0</v>
      </c>
      <c r="AN341" s="300">
        <v>0</v>
      </c>
      <c r="AO341" s="303">
        <v>0</v>
      </c>
      <c r="AP341" s="304">
        <v>0</v>
      </c>
      <c r="AQ341" s="303">
        <v>0</v>
      </c>
      <c r="AR341" s="303">
        <v>0</v>
      </c>
      <c r="AS341" s="305">
        <v>0</v>
      </c>
    </row>
    <row r="342" spans="1:45" x14ac:dyDescent="0.35">
      <c r="A342" s="322">
        <v>2898</v>
      </c>
      <c r="B342" s="323">
        <v>1</v>
      </c>
      <c r="C342" s="324" t="s">
        <v>919</v>
      </c>
      <c r="D342" s="108">
        <v>6</v>
      </c>
      <c r="E342" s="299">
        <v>448.4</v>
      </c>
      <c r="F342" s="299">
        <v>485.19999999999993</v>
      </c>
      <c r="G342" s="299">
        <v>9898448.0588651001</v>
      </c>
      <c r="H342" s="299">
        <v>20400.758571444974</v>
      </c>
      <c r="I342" s="299">
        <v>539</v>
      </c>
      <c r="J342" s="299">
        <v>138706700</v>
      </c>
      <c r="K342" s="299">
        <v>257340.81632653062</v>
      </c>
      <c r="L342" s="300">
        <v>0</v>
      </c>
      <c r="M342" s="300">
        <v>0</v>
      </c>
      <c r="N342" s="300">
        <v>0</v>
      </c>
      <c r="O342" s="300">
        <v>0</v>
      </c>
      <c r="P342" s="300">
        <v>0</v>
      </c>
      <c r="Q342" s="300">
        <v>0</v>
      </c>
      <c r="R342" s="300">
        <v>0</v>
      </c>
      <c r="S342" s="300">
        <v>0</v>
      </c>
      <c r="T342" s="300">
        <v>0</v>
      </c>
      <c r="U342" s="356">
        <v>0</v>
      </c>
      <c r="V342" s="304">
        <v>0</v>
      </c>
      <c r="W342" s="299">
        <v>0</v>
      </c>
      <c r="X342" s="299">
        <v>0</v>
      </c>
      <c r="Y342" s="299">
        <v>0</v>
      </c>
      <c r="Z342" s="299">
        <v>0</v>
      </c>
      <c r="AA342" s="356">
        <v>0</v>
      </c>
      <c r="AB342" s="303">
        <v>0</v>
      </c>
      <c r="AC342" s="303">
        <v>0</v>
      </c>
      <c r="AD342" s="304">
        <v>0</v>
      </c>
      <c r="AE342" s="300">
        <v>0</v>
      </c>
      <c r="AF342" s="303">
        <v>-39341</v>
      </c>
      <c r="AG342" s="304">
        <v>39341</v>
      </c>
      <c r="AH342" s="300">
        <v>0</v>
      </c>
      <c r="AI342" s="303">
        <v>-212299</v>
      </c>
      <c r="AJ342" s="304">
        <v>212299</v>
      </c>
      <c r="AK342" s="300">
        <v>0</v>
      </c>
      <c r="AL342" s="303">
        <v>0</v>
      </c>
      <c r="AM342" s="304">
        <v>0</v>
      </c>
      <c r="AN342" s="300">
        <v>0</v>
      </c>
      <c r="AO342" s="303">
        <v>0</v>
      </c>
      <c r="AP342" s="304">
        <v>0</v>
      </c>
      <c r="AQ342" s="303">
        <v>0</v>
      </c>
      <c r="AR342" s="303">
        <v>0</v>
      </c>
      <c r="AS342" s="305">
        <v>0</v>
      </c>
    </row>
    <row r="343" spans="1:45" x14ac:dyDescent="0.35">
      <c r="A343" s="322">
        <v>2899</v>
      </c>
      <c r="B343" s="323">
        <v>1</v>
      </c>
      <c r="C343" s="324" t="s">
        <v>14</v>
      </c>
      <c r="D343" s="108">
        <v>5</v>
      </c>
      <c r="E343" s="299">
        <v>1439.5272453037157</v>
      </c>
      <c r="F343" s="299">
        <v>1581.4366159330866</v>
      </c>
      <c r="G343" s="299">
        <v>12586493.792780399</v>
      </c>
      <c r="H343" s="299">
        <v>7958.8986785626294</v>
      </c>
      <c r="I343" s="299">
        <v>1539.8</v>
      </c>
      <c r="J343" s="299">
        <v>669393065</v>
      </c>
      <c r="K343" s="299">
        <v>434727.27951682039</v>
      </c>
      <c r="L343" s="300">
        <v>0</v>
      </c>
      <c r="M343" s="300">
        <v>0</v>
      </c>
      <c r="N343" s="300">
        <v>0</v>
      </c>
      <c r="O343" s="300">
        <v>0</v>
      </c>
      <c r="P343" s="300">
        <v>0</v>
      </c>
      <c r="Q343" s="300">
        <v>0</v>
      </c>
      <c r="R343" s="300">
        <v>0</v>
      </c>
      <c r="S343" s="300">
        <v>0</v>
      </c>
      <c r="T343" s="300">
        <v>0</v>
      </c>
      <c r="U343" s="356">
        <v>0</v>
      </c>
      <c r="V343" s="304">
        <v>0</v>
      </c>
      <c r="W343" s="299">
        <v>0</v>
      </c>
      <c r="X343" s="299">
        <v>0</v>
      </c>
      <c r="Y343" s="299">
        <v>0</v>
      </c>
      <c r="Z343" s="299">
        <v>0</v>
      </c>
      <c r="AA343" s="356">
        <v>0</v>
      </c>
      <c r="AB343" s="303">
        <v>0</v>
      </c>
      <c r="AC343" s="303">
        <v>0</v>
      </c>
      <c r="AD343" s="304">
        <v>0</v>
      </c>
      <c r="AE343" s="300">
        <v>0</v>
      </c>
      <c r="AF343" s="303">
        <v>-216609</v>
      </c>
      <c r="AG343" s="304">
        <v>216609</v>
      </c>
      <c r="AH343" s="300">
        <v>0</v>
      </c>
      <c r="AI343" s="303">
        <v>0</v>
      </c>
      <c r="AJ343" s="304">
        <v>0</v>
      </c>
      <c r="AK343" s="300">
        <v>0</v>
      </c>
      <c r="AL343" s="303">
        <v>0</v>
      </c>
      <c r="AM343" s="304">
        <v>0</v>
      </c>
      <c r="AN343" s="300">
        <v>0</v>
      </c>
      <c r="AO343" s="303">
        <v>0</v>
      </c>
      <c r="AP343" s="304">
        <v>0</v>
      </c>
      <c r="AQ343" s="303">
        <v>0</v>
      </c>
      <c r="AR343" s="303">
        <v>0</v>
      </c>
      <c r="AS343" s="305">
        <v>0</v>
      </c>
    </row>
    <row r="344" spans="1:45" x14ac:dyDescent="0.35">
      <c r="A344" s="322">
        <v>2902</v>
      </c>
      <c r="B344" s="323">
        <v>1</v>
      </c>
      <c r="C344" s="324" t="s">
        <v>542</v>
      </c>
      <c r="D344" s="108">
        <v>6</v>
      </c>
      <c r="E344" s="299">
        <v>525</v>
      </c>
      <c r="F344" s="299">
        <v>581.20000000000005</v>
      </c>
      <c r="G344" s="299">
        <v>8586608.9540530294</v>
      </c>
      <c r="H344" s="299">
        <v>14773.9314419357</v>
      </c>
      <c r="I344" s="299">
        <v>619.79999999999984</v>
      </c>
      <c r="J344" s="299">
        <v>213324200</v>
      </c>
      <c r="K344" s="299">
        <v>344182.31687641185</v>
      </c>
      <c r="L344" s="300">
        <v>0</v>
      </c>
      <c r="M344" s="300">
        <v>0</v>
      </c>
      <c r="N344" s="300">
        <v>0</v>
      </c>
      <c r="O344" s="300">
        <v>0</v>
      </c>
      <c r="P344" s="300">
        <v>0</v>
      </c>
      <c r="Q344" s="300">
        <v>0</v>
      </c>
      <c r="R344" s="300">
        <v>0</v>
      </c>
      <c r="S344" s="300">
        <v>0</v>
      </c>
      <c r="T344" s="300">
        <v>0</v>
      </c>
      <c r="U344" s="356">
        <v>0</v>
      </c>
      <c r="V344" s="304">
        <v>0</v>
      </c>
      <c r="W344" s="299">
        <v>0</v>
      </c>
      <c r="X344" s="299">
        <v>0</v>
      </c>
      <c r="Y344" s="299">
        <v>0</v>
      </c>
      <c r="Z344" s="299">
        <v>0</v>
      </c>
      <c r="AA344" s="356">
        <v>0</v>
      </c>
      <c r="AB344" s="303">
        <v>0</v>
      </c>
      <c r="AC344" s="303">
        <v>0</v>
      </c>
      <c r="AD344" s="304">
        <v>0</v>
      </c>
      <c r="AE344" s="300">
        <v>0</v>
      </c>
      <c r="AF344" s="303">
        <v>-63027</v>
      </c>
      <c r="AG344" s="304">
        <v>63027</v>
      </c>
      <c r="AH344" s="300">
        <v>0</v>
      </c>
      <c r="AI344" s="303">
        <v>0</v>
      </c>
      <c r="AJ344" s="304">
        <v>0</v>
      </c>
      <c r="AK344" s="300">
        <v>0</v>
      </c>
      <c r="AL344" s="303">
        <v>0</v>
      </c>
      <c r="AM344" s="304">
        <v>0</v>
      </c>
      <c r="AN344" s="300">
        <v>0</v>
      </c>
      <c r="AO344" s="303">
        <v>0</v>
      </c>
      <c r="AP344" s="304">
        <v>0</v>
      </c>
      <c r="AQ344" s="303">
        <v>0</v>
      </c>
      <c r="AR344" s="303">
        <v>0</v>
      </c>
      <c r="AS344" s="305">
        <v>0</v>
      </c>
    </row>
    <row r="345" spans="1:45" x14ac:dyDescent="0.35">
      <c r="A345" s="322">
        <v>2903</v>
      </c>
      <c r="B345" s="323">
        <v>1</v>
      </c>
      <c r="C345" s="324" t="s">
        <v>543</v>
      </c>
      <c r="D345" s="108">
        <v>6</v>
      </c>
      <c r="E345" s="299">
        <v>497</v>
      </c>
      <c r="F345" s="299">
        <v>543</v>
      </c>
      <c r="G345" s="299">
        <v>7114588.1956509696</v>
      </c>
      <c r="H345" s="299">
        <v>13102.372367681344</v>
      </c>
      <c r="I345" s="299">
        <v>564.40000000000009</v>
      </c>
      <c r="J345" s="299">
        <v>189616415</v>
      </c>
      <c r="K345" s="299">
        <v>335961.04712969519</v>
      </c>
      <c r="L345" s="300">
        <v>0</v>
      </c>
      <c r="M345" s="300">
        <v>0</v>
      </c>
      <c r="N345" s="300">
        <v>0</v>
      </c>
      <c r="O345" s="300">
        <v>0</v>
      </c>
      <c r="P345" s="300">
        <v>0</v>
      </c>
      <c r="Q345" s="300">
        <v>0</v>
      </c>
      <c r="R345" s="300">
        <v>0</v>
      </c>
      <c r="S345" s="300">
        <v>0</v>
      </c>
      <c r="T345" s="300">
        <v>0</v>
      </c>
      <c r="U345" s="356">
        <v>0</v>
      </c>
      <c r="V345" s="304">
        <v>0</v>
      </c>
      <c r="W345" s="299">
        <v>0</v>
      </c>
      <c r="X345" s="299">
        <v>0</v>
      </c>
      <c r="Y345" s="299">
        <v>0</v>
      </c>
      <c r="Z345" s="299">
        <v>0</v>
      </c>
      <c r="AA345" s="356">
        <v>0</v>
      </c>
      <c r="AB345" s="303">
        <v>0</v>
      </c>
      <c r="AC345" s="303">
        <v>0</v>
      </c>
      <c r="AD345" s="304">
        <v>0</v>
      </c>
      <c r="AE345" s="300">
        <v>0</v>
      </c>
      <c r="AF345" s="303">
        <v>-57477</v>
      </c>
      <c r="AG345" s="304">
        <v>57477</v>
      </c>
      <c r="AH345" s="300">
        <v>0</v>
      </c>
      <c r="AI345" s="303">
        <v>0</v>
      </c>
      <c r="AJ345" s="304">
        <v>0</v>
      </c>
      <c r="AK345" s="300">
        <v>0</v>
      </c>
      <c r="AL345" s="303">
        <v>0</v>
      </c>
      <c r="AM345" s="304">
        <v>0</v>
      </c>
      <c r="AN345" s="300">
        <v>0</v>
      </c>
      <c r="AO345" s="303">
        <v>0</v>
      </c>
      <c r="AP345" s="304">
        <v>0</v>
      </c>
      <c r="AQ345" s="303">
        <v>0</v>
      </c>
      <c r="AR345" s="303">
        <v>0</v>
      </c>
      <c r="AS345" s="305">
        <v>0</v>
      </c>
    </row>
    <row r="346" spans="1:45" x14ac:dyDescent="0.35">
      <c r="A346" s="322">
        <v>2904</v>
      </c>
      <c r="B346" s="323">
        <v>1</v>
      </c>
      <c r="C346" s="324" t="s">
        <v>920</v>
      </c>
      <c r="D346" s="108">
        <v>6</v>
      </c>
      <c r="E346" s="299">
        <v>579.23859908827353</v>
      </c>
      <c r="F346" s="299">
        <v>633.58511634760544</v>
      </c>
      <c r="G346" s="299">
        <v>14002323.509845201</v>
      </c>
      <c r="H346" s="299">
        <v>22100.145897624068</v>
      </c>
      <c r="I346" s="299">
        <v>713.83387996139936</v>
      </c>
      <c r="J346" s="299">
        <v>320193200</v>
      </c>
      <c r="K346" s="299">
        <v>448554.22107075457</v>
      </c>
      <c r="L346" s="300">
        <v>22170.802584894682</v>
      </c>
      <c r="M346" s="300">
        <v>0</v>
      </c>
      <c r="N346" s="300">
        <v>141.51718000000255</v>
      </c>
      <c r="O346" s="300">
        <v>0</v>
      </c>
      <c r="P346" s="300">
        <v>0</v>
      </c>
      <c r="Q346" s="300">
        <v>0</v>
      </c>
      <c r="R346" s="300">
        <v>0</v>
      </c>
      <c r="S346" s="300">
        <v>129.09541163003183</v>
      </c>
      <c r="T346" s="300">
        <v>41.523477457230179</v>
      </c>
      <c r="U346" s="356">
        <v>22482.938653981946</v>
      </c>
      <c r="V346" s="304">
        <v>2509</v>
      </c>
      <c r="W346" s="299">
        <v>60.650220000003173</v>
      </c>
      <c r="X346" s="299">
        <v>80.640000000000015</v>
      </c>
      <c r="Y346" s="299">
        <v>851.20000000001164</v>
      </c>
      <c r="Z346" s="299">
        <v>0</v>
      </c>
      <c r="AA346" s="356">
        <v>3501.4902200000147</v>
      </c>
      <c r="AB346" s="303">
        <v>25984.42887398196</v>
      </c>
      <c r="AC346" s="303">
        <v>3501.4902200000147</v>
      </c>
      <c r="AD346" s="304">
        <v>22482.938653981946</v>
      </c>
      <c r="AE346" s="300">
        <v>0</v>
      </c>
      <c r="AF346" s="303">
        <v>-89543</v>
      </c>
      <c r="AG346" s="304">
        <v>89543</v>
      </c>
      <c r="AH346" s="300">
        <v>0</v>
      </c>
      <c r="AI346" s="303">
        <v>-10436</v>
      </c>
      <c r="AJ346" s="304">
        <v>10436</v>
      </c>
      <c r="AK346" s="300">
        <v>0</v>
      </c>
      <c r="AL346" s="303">
        <v>0</v>
      </c>
      <c r="AM346" s="304">
        <v>0</v>
      </c>
      <c r="AN346" s="300">
        <v>25984.42887398196</v>
      </c>
      <c r="AO346" s="303">
        <v>3501.4902200000147</v>
      </c>
      <c r="AP346" s="304">
        <v>22482.938653981946</v>
      </c>
      <c r="AQ346" s="303">
        <v>44.859629373597812</v>
      </c>
      <c r="AR346" s="303">
        <v>6.0449877226956046</v>
      </c>
      <c r="AS346" s="305">
        <v>38.814641650902203</v>
      </c>
    </row>
    <row r="347" spans="1:45" x14ac:dyDescent="0.35">
      <c r="A347" s="322">
        <v>2905</v>
      </c>
      <c r="B347" s="323">
        <v>1</v>
      </c>
      <c r="C347" s="324" t="s">
        <v>1035</v>
      </c>
      <c r="D347" s="108">
        <v>5</v>
      </c>
      <c r="E347" s="299">
        <v>1919.170964101053</v>
      </c>
      <c r="F347" s="299">
        <v>2096.8236426724816</v>
      </c>
      <c r="G347" s="299">
        <v>17245002.425965</v>
      </c>
      <c r="H347" s="299">
        <v>8224.3456602700207</v>
      </c>
      <c r="I347" s="299">
        <v>2486.8745884589284</v>
      </c>
      <c r="J347" s="299">
        <v>1126372414</v>
      </c>
      <c r="K347" s="299">
        <v>452926.90641790378</v>
      </c>
      <c r="L347" s="300">
        <v>0</v>
      </c>
      <c r="M347" s="300">
        <v>0</v>
      </c>
      <c r="N347" s="300">
        <v>0</v>
      </c>
      <c r="O347" s="300">
        <v>0</v>
      </c>
      <c r="P347" s="300">
        <v>0</v>
      </c>
      <c r="Q347" s="300">
        <v>0</v>
      </c>
      <c r="R347" s="300">
        <v>0</v>
      </c>
      <c r="S347" s="300">
        <v>0</v>
      </c>
      <c r="T347" s="300">
        <v>0</v>
      </c>
      <c r="U347" s="356">
        <v>0</v>
      </c>
      <c r="V347" s="304">
        <v>0</v>
      </c>
      <c r="W347" s="299">
        <v>0</v>
      </c>
      <c r="X347" s="299">
        <v>0</v>
      </c>
      <c r="Y347" s="299">
        <v>0</v>
      </c>
      <c r="Z347" s="299">
        <v>0</v>
      </c>
      <c r="AA347" s="356">
        <v>0</v>
      </c>
      <c r="AB347" s="303">
        <v>0</v>
      </c>
      <c r="AC347" s="303">
        <v>0</v>
      </c>
      <c r="AD347" s="304">
        <v>0</v>
      </c>
      <c r="AE347" s="300">
        <v>0</v>
      </c>
      <c r="AF347" s="303">
        <v>-299226</v>
      </c>
      <c r="AG347" s="304">
        <v>299226</v>
      </c>
      <c r="AH347" s="300">
        <v>0</v>
      </c>
      <c r="AI347" s="303">
        <v>-180</v>
      </c>
      <c r="AJ347" s="304">
        <v>180</v>
      </c>
      <c r="AK347" s="300">
        <v>0</v>
      </c>
      <c r="AL347" s="303">
        <v>-226194.1165874165</v>
      </c>
      <c r="AM347" s="304">
        <v>226194.1165874165</v>
      </c>
      <c r="AN347" s="300">
        <v>0</v>
      </c>
      <c r="AO347" s="303">
        <v>0</v>
      </c>
      <c r="AP347" s="304">
        <v>0</v>
      </c>
      <c r="AQ347" s="303">
        <v>0</v>
      </c>
      <c r="AR347" s="303">
        <v>0</v>
      </c>
      <c r="AS347" s="305">
        <v>0</v>
      </c>
    </row>
    <row r="348" spans="1:45" x14ac:dyDescent="0.35">
      <c r="A348" s="322">
        <v>2906</v>
      </c>
      <c r="B348" s="323">
        <v>1</v>
      </c>
      <c r="C348" s="324" t="s">
        <v>544</v>
      </c>
      <c r="D348" s="108">
        <v>6</v>
      </c>
      <c r="E348" s="299">
        <v>384</v>
      </c>
      <c r="F348" s="299">
        <v>417.40000000000003</v>
      </c>
      <c r="G348" s="299">
        <v>6025355.2612352902</v>
      </c>
      <c r="H348" s="299">
        <v>14435.446241579515</v>
      </c>
      <c r="I348" s="299">
        <v>417.39462365591402</v>
      </c>
      <c r="J348" s="299">
        <v>216674800</v>
      </c>
      <c r="K348" s="299">
        <v>519112.58008588862</v>
      </c>
      <c r="L348" s="300">
        <v>0</v>
      </c>
      <c r="M348" s="300">
        <v>0</v>
      </c>
      <c r="N348" s="300">
        <v>0</v>
      </c>
      <c r="O348" s="300">
        <v>0</v>
      </c>
      <c r="P348" s="300">
        <v>0</v>
      </c>
      <c r="Q348" s="300">
        <v>0</v>
      </c>
      <c r="R348" s="300">
        <v>0</v>
      </c>
      <c r="S348" s="300">
        <v>0</v>
      </c>
      <c r="T348" s="300">
        <v>0</v>
      </c>
      <c r="U348" s="356">
        <v>0</v>
      </c>
      <c r="V348" s="304">
        <v>0</v>
      </c>
      <c r="W348" s="299">
        <v>0</v>
      </c>
      <c r="X348" s="299">
        <v>0</v>
      </c>
      <c r="Y348" s="299">
        <v>0</v>
      </c>
      <c r="Z348" s="299">
        <v>0</v>
      </c>
      <c r="AA348" s="356">
        <v>0</v>
      </c>
      <c r="AB348" s="303">
        <v>0</v>
      </c>
      <c r="AC348" s="303">
        <v>0</v>
      </c>
      <c r="AD348" s="304">
        <v>0</v>
      </c>
      <c r="AE348" s="300">
        <v>0</v>
      </c>
      <c r="AF348" s="303">
        <v>-65107</v>
      </c>
      <c r="AG348" s="304">
        <v>65107</v>
      </c>
      <c r="AH348" s="300">
        <v>0</v>
      </c>
      <c r="AI348" s="303">
        <v>0</v>
      </c>
      <c r="AJ348" s="304">
        <v>0</v>
      </c>
      <c r="AK348" s="300">
        <v>0</v>
      </c>
      <c r="AL348" s="303">
        <v>0</v>
      </c>
      <c r="AM348" s="304">
        <v>0</v>
      </c>
      <c r="AN348" s="300">
        <v>0</v>
      </c>
      <c r="AO348" s="303">
        <v>0</v>
      </c>
      <c r="AP348" s="304">
        <v>0</v>
      </c>
      <c r="AQ348" s="303">
        <v>0</v>
      </c>
      <c r="AR348" s="303">
        <v>0</v>
      </c>
      <c r="AS348" s="305">
        <v>0</v>
      </c>
    </row>
    <row r="349" spans="1:45" x14ac:dyDescent="0.35">
      <c r="A349" s="322">
        <v>2907</v>
      </c>
      <c r="B349" s="323">
        <v>1</v>
      </c>
      <c r="C349" s="324" t="s">
        <v>15</v>
      </c>
      <c r="D349" s="108">
        <v>6</v>
      </c>
      <c r="E349" s="299">
        <v>474.04</v>
      </c>
      <c r="F349" s="299">
        <v>501.84800000000001</v>
      </c>
      <c r="G349" s="299">
        <v>6722773.0684678396</v>
      </c>
      <c r="H349" s="299">
        <v>13396.034393816135</v>
      </c>
      <c r="I349" s="299">
        <v>233.18974358974361</v>
      </c>
      <c r="J349" s="299">
        <v>124240300</v>
      </c>
      <c r="K349" s="299">
        <v>532786.2970619282</v>
      </c>
      <c r="L349" s="300">
        <v>0</v>
      </c>
      <c r="M349" s="300">
        <v>0</v>
      </c>
      <c r="N349" s="300">
        <v>0</v>
      </c>
      <c r="O349" s="300">
        <v>0</v>
      </c>
      <c r="P349" s="300">
        <v>0</v>
      </c>
      <c r="Q349" s="300">
        <v>0</v>
      </c>
      <c r="R349" s="300">
        <v>0</v>
      </c>
      <c r="S349" s="300">
        <v>0</v>
      </c>
      <c r="T349" s="300">
        <v>0</v>
      </c>
      <c r="U349" s="356">
        <v>0</v>
      </c>
      <c r="V349" s="304">
        <v>0</v>
      </c>
      <c r="W349" s="299">
        <v>0</v>
      </c>
      <c r="X349" s="299">
        <v>0</v>
      </c>
      <c r="Y349" s="299">
        <v>0</v>
      </c>
      <c r="Z349" s="299">
        <v>0</v>
      </c>
      <c r="AA349" s="356">
        <v>0</v>
      </c>
      <c r="AB349" s="303">
        <v>0</v>
      </c>
      <c r="AC349" s="303">
        <v>0</v>
      </c>
      <c r="AD349" s="304">
        <v>0</v>
      </c>
      <c r="AE349" s="300">
        <v>0</v>
      </c>
      <c r="AF349" s="303">
        <v>-74736</v>
      </c>
      <c r="AG349" s="304">
        <v>74736</v>
      </c>
      <c r="AH349" s="300">
        <v>0</v>
      </c>
      <c r="AI349" s="303">
        <v>0</v>
      </c>
      <c r="AJ349" s="304">
        <v>0</v>
      </c>
      <c r="AK349" s="300">
        <v>0</v>
      </c>
      <c r="AL349" s="303">
        <v>0</v>
      </c>
      <c r="AM349" s="304">
        <v>0</v>
      </c>
      <c r="AN349" s="300">
        <v>0</v>
      </c>
      <c r="AO349" s="303">
        <v>0</v>
      </c>
      <c r="AP349" s="304">
        <v>0</v>
      </c>
      <c r="AQ349" s="303">
        <v>0</v>
      </c>
      <c r="AR349" s="303">
        <v>0</v>
      </c>
      <c r="AS349" s="305">
        <v>0</v>
      </c>
    </row>
    <row r="350" spans="1:45" x14ac:dyDescent="0.35">
      <c r="A350" s="322">
        <v>2908</v>
      </c>
      <c r="B350" s="323">
        <v>1</v>
      </c>
      <c r="C350" s="324" t="s">
        <v>16</v>
      </c>
      <c r="D350" s="108">
        <v>6</v>
      </c>
      <c r="E350" s="299">
        <v>501</v>
      </c>
      <c r="F350" s="299">
        <v>547.79999999999995</v>
      </c>
      <c r="G350" s="299">
        <v>6974397.8045178503</v>
      </c>
      <c r="H350" s="299">
        <v>12731.649880463401</v>
      </c>
      <c r="I350" s="299">
        <v>635.20000000000005</v>
      </c>
      <c r="J350" s="299">
        <v>304900100</v>
      </c>
      <c r="K350" s="299">
        <v>480006.45465994958</v>
      </c>
      <c r="L350" s="300">
        <v>0</v>
      </c>
      <c r="M350" s="300">
        <v>0</v>
      </c>
      <c r="N350" s="300">
        <v>0</v>
      </c>
      <c r="O350" s="300">
        <v>0</v>
      </c>
      <c r="P350" s="300">
        <v>0</v>
      </c>
      <c r="Q350" s="300">
        <v>0</v>
      </c>
      <c r="R350" s="300">
        <v>0</v>
      </c>
      <c r="S350" s="300">
        <v>0</v>
      </c>
      <c r="T350" s="300">
        <v>0</v>
      </c>
      <c r="U350" s="356">
        <v>0</v>
      </c>
      <c r="V350" s="304">
        <v>0</v>
      </c>
      <c r="W350" s="299">
        <v>0</v>
      </c>
      <c r="X350" s="299">
        <v>0</v>
      </c>
      <c r="Y350" s="299">
        <v>0</v>
      </c>
      <c r="Z350" s="299">
        <v>0</v>
      </c>
      <c r="AA350" s="356">
        <v>0</v>
      </c>
      <c r="AB350" s="303">
        <v>0</v>
      </c>
      <c r="AC350" s="303">
        <v>0</v>
      </c>
      <c r="AD350" s="304">
        <v>0</v>
      </c>
      <c r="AE350" s="300">
        <v>0</v>
      </c>
      <c r="AF350" s="303">
        <v>-82847</v>
      </c>
      <c r="AG350" s="304">
        <v>82847</v>
      </c>
      <c r="AH350" s="300">
        <v>0</v>
      </c>
      <c r="AI350" s="303">
        <v>-2173</v>
      </c>
      <c r="AJ350" s="304">
        <v>2173</v>
      </c>
      <c r="AK350" s="300">
        <v>0</v>
      </c>
      <c r="AL350" s="303">
        <v>0</v>
      </c>
      <c r="AM350" s="304">
        <v>0</v>
      </c>
      <c r="AN350" s="300">
        <v>0</v>
      </c>
      <c r="AO350" s="303">
        <v>0</v>
      </c>
      <c r="AP350" s="304">
        <v>0</v>
      </c>
      <c r="AQ350" s="303">
        <v>0</v>
      </c>
      <c r="AR350" s="303">
        <v>0</v>
      </c>
      <c r="AS350" s="305">
        <v>0</v>
      </c>
    </row>
    <row r="351" spans="1:45" x14ac:dyDescent="0.35">
      <c r="A351" s="322">
        <v>2909</v>
      </c>
      <c r="B351" s="323">
        <v>1</v>
      </c>
      <c r="C351" s="324" t="s">
        <v>2861</v>
      </c>
      <c r="D351" s="108">
        <v>5</v>
      </c>
      <c r="E351" s="299">
        <v>2469</v>
      </c>
      <c r="F351" s="299">
        <v>2714.4</v>
      </c>
      <c r="G351" s="299">
        <v>13346969.3424653</v>
      </c>
      <c r="H351" s="299">
        <v>4917.0974589099987</v>
      </c>
      <c r="I351" s="299">
        <v>2867.7868452636781</v>
      </c>
      <c r="J351" s="299">
        <v>998443082</v>
      </c>
      <c r="K351" s="299">
        <v>348158.05214009841</v>
      </c>
      <c r="L351" s="300">
        <v>404621.10146862263</v>
      </c>
      <c r="M351" s="300">
        <v>0</v>
      </c>
      <c r="N351" s="300">
        <v>0</v>
      </c>
      <c r="O351" s="300">
        <v>0</v>
      </c>
      <c r="P351" s="300">
        <v>9480.4169566823402</v>
      </c>
      <c r="Q351" s="300">
        <v>0</v>
      </c>
      <c r="R351" s="300">
        <v>0</v>
      </c>
      <c r="S351" s="300">
        <v>2375.0097827114341</v>
      </c>
      <c r="T351" s="300">
        <v>763.92076161270347</v>
      </c>
      <c r="U351" s="356">
        <v>417240.44896962913</v>
      </c>
      <c r="V351" s="304">
        <v>26315</v>
      </c>
      <c r="W351" s="299">
        <v>0</v>
      </c>
      <c r="X351" s="299">
        <v>1483.56</v>
      </c>
      <c r="Y351" s="299">
        <v>6179.3830433175899</v>
      </c>
      <c r="Z351" s="299">
        <v>0</v>
      </c>
      <c r="AA351" s="356">
        <v>33977.943043317588</v>
      </c>
      <c r="AB351" s="303">
        <v>451218.39201294672</v>
      </c>
      <c r="AC351" s="303">
        <v>33977.943043317588</v>
      </c>
      <c r="AD351" s="304">
        <v>417240.44896962913</v>
      </c>
      <c r="AE351" s="300">
        <v>0</v>
      </c>
      <c r="AF351" s="303">
        <v>-297756</v>
      </c>
      <c r="AG351" s="304">
        <v>297756</v>
      </c>
      <c r="AH351" s="300">
        <v>0</v>
      </c>
      <c r="AI351" s="303">
        <v>-4207</v>
      </c>
      <c r="AJ351" s="304">
        <v>4207</v>
      </c>
      <c r="AK351" s="300">
        <v>0</v>
      </c>
      <c r="AL351" s="303">
        <v>-518499.57519433927</v>
      </c>
      <c r="AM351" s="304">
        <v>518499.57519433927</v>
      </c>
      <c r="AN351" s="300">
        <v>451218.39201294672</v>
      </c>
      <c r="AO351" s="303">
        <v>33977.943043317588</v>
      </c>
      <c r="AP351" s="304">
        <v>417240.44896962913</v>
      </c>
      <c r="AQ351" s="303">
        <v>182.75350020775485</v>
      </c>
      <c r="AR351" s="303">
        <v>13.76182383285443</v>
      </c>
      <c r="AS351" s="305">
        <v>168.99167637490041</v>
      </c>
    </row>
    <row r="352" spans="1:45" x14ac:dyDescent="0.35">
      <c r="A352" s="322">
        <v>3000</v>
      </c>
      <c r="B352" s="323">
        <v>1</v>
      </c>
      <c r="C352" s="324" t="s">
        <v>17</v>
      </c>
      <c r="D352" s="108">
        <v>1</v>
      </c>
      <c r="E352" s="299">
        <v>0</v>
      </c>
      <c r="F352" s="299">
        <v>0</v>
      </c>
      <c r="G352" s="299">
        <v>0</v>
      </c>
      <c r="H352" s="299">
        <v>0</v>
      </c>
      <c r="I352" s="299">
        <v>0</v>
      </c>
      <c r="J352" s="299">
        <v>0</v>
      </c>
      <c r="K352" s="299">
        <v>0</v>
      </c>
      <c r="L352" s="300">
        <v>0</v>
      </c>
      <c r="M352" s="300">
        <v>0</v>
      </c>
      <c r="N352" s="300">
        <v>0</v>
      </c>
      <c r="O352" s="300">
        <v>0</v>
      </c>
      <c r="P352" s="300">
        <v>0</v>
      </c>
      <c r="Q352" s="300">
        <v>0</v>
      </c>
      <c r="R352" s="300">
        <v>0</v>
      </c>
      <c r="S352" s="300">
        <v>0</v>
      </c>
      <c r="T352" s="300">
        <v>0</v>
      </c>
      <c r="U352" s="356">
        <v>0</v>
      </c>
      <c r="V352" s="304">
        <v>0</v>
      </c>
      <c r="W352" s="299">
        <v>0</v>
      </c>
      <c r="X352" s="299">
        <v>0</v>
      </c>
      <c r="Y352" s="299">
        <v>0</v>
      </c>
      <c r="Z352" s="299">
        <v>0</v>
      </c>
      <c r="AA352" s="356">
        <v>0</v>
      </c>
      <c r="AB352" s="303">
        <v>0</v>
      </c>
      <c r="AC352" s="303">
        <v>0</v>
      </c>
      <c r="AD352" s="304">
        <v>0</v>
      </c>
      <c r="AE352" s="300">
        <v>0</v>
      </c>
      <c r="AF352" s="303">
        <v>0</v>
      </c>
      <c r="AG352" s="304">
        <v>0</v>
      </c>
      <c r="AH352" s="300">
        <v>0</v>
      </c>
      <c r="AI352" s="303">
        <v>0</v>
      </c>
      <c r="AJ352" s="304">
        <v>0</v>
      </c>
      <c r="AK352" s="300">
        <v>0</v>
      </c>
      <c r="AL352" s="303">
        <v>0</v>
      </c>
      <c r="AM352" s="304">
        <v>0</v>
      </c>
      <c r="AN352" s="300">
        <v>0</v>
      </c>
      <c r="AO352" s="303">
        <v>0</v>
      </c>
      <c r="AP352" s="304">
        <v>0</v>
      </c>
      <c r="AQ352" s="303">
        <v>0</v>
      </c>
      <c r="AR352" s="303">
        <v>0</v>
      </c>
      <c r="AS352" s="305">
        <v>0</v>
      </c>
    </row>
    <row r="353" spans="1:45" x14ac:dyDescent="0.35">
      <c r="A353" s="322">
        <v>3999</v>
      </c>
      <c r="B353" s="323">
        <v>1</v>
      </c>
      <c r="C353" s="324" t="s">
        <v>18</v>
      </c>
      <c r="D353" s="108">
        <v>9</v>
      </c>
      <c r="E353" s="299">
        <v>6727.1888640463585</v>
      </c>
      <c r="F353" s="299">
        <v>6768.3561713725794</v>
      </c>
      <c r="G353" s="299">
        <v>0</v>
      </c>
      <c r="H353" s="299">
        <v>0</v>
      </c>
      <c r="I353" s="299">
        <v>16091.982798354467</v>
      </c>
      <c r="J353" s="299">
        <v>0</v>
      </c>
      <c r="K353" s="299">
        <v>0</v>
      </c>
      <c r="L353" s="300">
        <v>-158292.98677813177</v>
      </c>
      <c r="M353" s="300">
        <v>0</v>
      </c>
      <c r="N353" s="300">
        <v>0</v>
      </c>
      <c r="O353" s="300">
        <v>0</v>
      </c>
      <c r="P353" s="300">
        <v>0</v>
      </c>
      <c r="Q353" s="300">
        <v>0</v>
      </c>
      <c r="R353" s="300">
        <v>0</v>
      </c>
      <c r="S353" s="300">
        <v>-1019.5079605961257</v>
      </c>
      <c r="T353" s="300">
        <v>-327.92424831179494</v>
      </c>
      <c r="U353" s="356">
        <v>-159640.41898703968</v>
      </c>
      <c r="V353" s="304">
        <v>-43010</v>
      </c>
      <c r="W353" s="299">
        <v>0</v>
      </c>
      <c r="X353" s="299">
        <v>-863.84000000001629</v>
      </c>
      <c r="Y353" s="299">
        <v>0</v>
      </c>
      <c r="Z353" s="299">
        <v>0</v>
      </c>
      <c r="AA353" s="356">
        <v>-43873.840000000018</v>
      </c>
      <c r="AB353" s="303">
        <v>-203514.25898703971</v>
      </c>
      <c r="AC353" s="303">
        <v>-43873.840000000018</v>
      </c>
      <c r="AD353" s="304">
        <v>-159640.41898703968</v>
      </c>
      <c r="AE353" s="300">
        <v>0</v>
      </c>
      <c r="AF353" s="303">
        <v>-2861254</v>
      </c>
      <c r="AG353" s="304">
        <v>2861254</v>
      </c>
      <c r="AH353" s="300">
        <v>0</v>
      </c>
      <c r="AI353" s="303">
        <v>-1802830</v>
      </c>
      <c r="AJ353" s="304">
        <v>1802830</v>
      </c>
      <c r="AK353" s="300">
        <v>0</v>
      </c>
      <c r="AL353" s="303">
        <v>0</v>
      </c>
      <c r="AM353" s="304">
        <v>0</v>
      </c>
      <c r="AN353" s="300">
        <v>-203514.25898703971</v>
      </c>
      <c r="AO353" s="303">
        <v>-43873.840000000018</v>
      </c>
      <c r="AP353" s="304">
        <v>-159640.41898703968</v>
      </c>
      <c r="AQ353" s="303">
        <v>-30.252496711475892</v>
      </c>
      <c r="AR353" s="303">
        <v>-6.5218683296502844</v>
      </c>
      <c r="AS353" s="305">
        <v>-23.730628381825607</v>
      </c>
    </row>
    <row r="354" spans="1:45" x14ac:dyDescent="0.35">
      <c r="A354" s="322">
        <v>4000</v>
      </c>
      <c r="B354" s="323">
        <v>7</v>
      </c>
      <c r="C354" s="324" t="s">
        <v>19</v>
      </c>
      <c r="D354" s="108">
        <v>7</v>
      </c>
      <c r="E354" s="299">
        <v>110</v>
      </c>
      <c r="F354" s="299">
        <v>132</v>
      </c>
      <c r="G354" s="299">
        <v>0</v>
      </c>
      <c r="H354" s="299">
        <v>0</v>
      </c>
      <c r="I354" s="299">
        <v>0</v>
      </c>
      <c r="J354" s="299">
        <v>0</v>
      </c>
      <c r="K354" s="299">
        <v>0</v>
      </c>
      <c r="L354" s="300">
        <v>0</v>
      </c>
      <c r="M354" s="300">
        <v>0</v>
      </c>
      <c r="N354" s="300">
        <v>0</v>
      </c>
      <c r="O354" s="300">
        <v>0</v>
      </c>
      <c r="P354" s="300">
        <v>0</v>
      </c>
      <c r="Q354" s="300">
        <v>0</v>
      </c>
      <c r="R354" s="300">
        <v>0</v>
      </c>
      <c r="S354" s="300">
        <v>0</v>
      </c>
      <c r="T354" s="300">
        <v>0</v>
      </c>
      <c r="U354" s="356">
        <v>0</v>
      </c>
      <c r="V354" s="304">
        <v>0</v>
      </c>
      <c r="W354" s="299">
        <v>0</v>
      </c>
      <c r="X354" s="299">
        <v>0</v>
      </c>
      <c r="Y354" s="299">
        <v>0</v>
      </c>
      <c r="Z354" s="299">
        <v>0</v>
      </c>
      <c r="AA354" s="356">
        <v>0</v>
      </c>
      <c r="AB354" s="303">
        <v>0</v>
      </c>
      <c r="AC354" s="303">
        <v>0</v>
      </c>
      <c r="AD354" s="304">
        <v>0</v>
      </c>
      <c r="AE354" s="300">
        <v>-1056</v>
      </c>
      <c r="AF354" s="303">
        <v>0</v>
      </c>
      <c r="AG354" s="304">
        <v>-1056</v>
      </c>
      <c r="AH354" s="300">
        <v>1584</v>
      </c>
      <c r="AI354" s="303">
        <v>0</v>
      </c>
      <c r="AJ354" s="304">
        <v>1584</v>
      </c>
      <c r="AK354" s="300">
        <v>0</v>
      </c>
      <c r="AL354" s="303">
        <v>0</v>
      </c>
      <c r="AM354" s="304">
        <v>0</v>
      </c>
      <c r="AN354" s="300">
        <v>0</v>
      </c>
      <c r="AO354" s="303">
        <v>0</v>
      </c>
      <c r="AP354" s="304">
        <v>0</v>
      </c>
      <c r="AQ354" s="303">
        <v>0</v>
      </c>
      <c r="AR354" s="303">
        <v>0</v>
      </c>
      <c r="AS354" s="305">
        <v>0</v>
      </c>
    </row>
    <row r="355" spans="1:45" x14ac:dyDescent="0.35">
      <c r="A355" s="322">
        <v>4001</v>
      </c>
      <c r="B355" s="323">
        <v>7</v>
      </c>
      <c r="C355" s="324" t="s">
        <v>20</v>
      </c>
      <c r="D355" s="108">
        <v>7</v>
      </c>
      <c r="E355" s="299">
        <v>216.38586956521738</v>
      </c>
      <c r="F355" s="299">
        <v>224.03804347826087</v>
      </c>
      <c r="G355" s="299">
        <v>0</v>
      </c>
      <c r="H355" s="299">
        <v>0</v>
      </c>
      <c r="I355" s="299">
        <v>0</v>
      </c>
      <c r="J355" s="299">
        <v>0</v>
      </c>
      <c r="K355" s="299">
        <v>0</v>
      </c>
      <c r="L355" s="300">
        <v>0</v>
      </c>
      <c r="M355" s="300">
        <v>0</v>
      </c>
      <c r="N355" s="300">
        <v>0</v>
      </c>
      <c r="O355" s="300">
        <v>0</v>
      </c>
      <c r="P355" s="300">
        <v>0</v>
      </c>
      <c r="Q355" s="300">
        <v>0</v>
      </c>
      <c r="R355" s="300">
        <v>0</v>
      </c>
      <c r="S355" s="300">
        <v>0</v>
      </c>
      <c r="T355" s="300">
        <v>0</v>
      </c>
      <c r="U355" s="356">
        <v>0</v>
      </c>
      <c r="V355" s="304">
        <v>0</v>
      </c>
      <c r="W355" s="299">
        <v>0</v>
      </c>
      <c r="X355" s="299">
        <v>0</v>
      </c>
      <c r="Y355" s="299">
        <v>0</v>
      </c>
      <c r="Z355" s="299">
        <v>0</v>
      </c>
      <c r="AA355" s="356">
        <v>0</v>
      </c>
      <c r="AB355" s="303">
        <v>0</v>
      </c>
      <c r="AC355" s="303">
        <v>0</v>
      </c>
      <c r="AD355" s="304">
        <v>0</v>
      </c>
      <c r="AE355" s="300">
        <v>-448.07608695654199</v>
      </c>
      <c r="AF355" s="303">
        <v>0</v>
      </c>
      <c r="AG355" s="304">
        <v>-448.07608695654199</v>
      </c>
      <c r="AH355" s="300">
        <v>448.07608695654199</v>
      </c>
      <c r="AI355" s="303">
        <v>0</v>
      </c>
      <c r="AJ355" s="304">
        <v>448.07608695654199</v>
      </c>
      <c r="AK355" s="300">
        <v>0</v>
      </c>
      <c r="AL355" s="303">
        <v>0</v>
      </c>
      <c r="AM355" s="304">
        <v>0</v>
      </c>
      <c r="AN355" s="300">
        <v>0</v>
      </c>
      <c r="AO355" s="303">
        <v>0</v>
      </c>
      <c r="AP355" s="304">
        <v>0</v>
      </c>
      <c r="AQ355" s="303">
        <v>0</v>
      </c>
      <c r="AR355" s="303">
        <v>0</v>
      </c>
      <c r="AS355" s="305">
        <v>0</v>
      </c>
    </row>
    <row r="356" spans="1:45" x14ac:dyDescent="0.35">
      <c r="A356" s="322">
        <v>4003</v>
      </c>
      <c r="B356" s="323">
        <v>7</v>
      </c>
      <c r="C356" s="324" t="s">
        <v>21</v>
      </c>
      <c r="D356" s="108">
        <v>7</v>
      </c>
      <c r="E356" s="299">
        <v>123.03571428571428</v>
      </c>
      <c r="F356" s="299">
        <v>142.24285714285713</v>
      </c>
      <c r="G356" s="299">
        <v>0</v>
      </c>
      <c r="H356" s="299">
        <v>0</v>
      </c>
      <c r="I356" s="299">
        <v>0</v>
      </c>
      <c r="J356" s="299">
        <v>0</v>
      </c>
      <c r="K356" s="299">
        <v>0</v>
      </c>
      <c r="L356" s="300">
        <v>0</v>
      </c>
      <c r="M356" s="300">
        <v>0</v>
      </c>
      <c r="N356" s="300">
        <v>0</v>
      </c>
      <c r="O356" s="300">
        <v>0</v>
      </c>
      <c r="P356" s="300">
        <v>0</v>
      </c>
      <c r="Q356" s="300">
        <v>0</v>
      </c>
      <c r="R356" s="300">
        <v>0</v>
      </c>
      <c r="S356" s="300">
        <v>0</v>
      </c>
      <c r="T356" s="300">
        <v>0</v>
      </c>
      <c r="U356" s="356">
        <v>0</v>
      </c>
      <c r="V356" s="304">
        <v>0</v>
      </c>
      <c r="W356" s="299">
        <v>0</v>
      </c>
      <c r="X356" s="299">
        <v>0</v>
      </c>
      <c r="Y356" s="299">
        <v>0</v>
      </c>
      <c r="Z356" s="299">
        <v>0</v>
      </c>
      <c r="AA356" s="356">
        <v>0</v>
      </c>
      <c r="AB356" s="303">
        <v>0</v>
      </c>
      <c r="AC356" s="303">
        <v>0</v>
      </c>
      <c r="AD356" s="304">
        <v>0</v>
      </c>
      <c r="AE356" s="300">
        <v>-142.24285714281723</v>
      </c>
      <c r="AF356" s="303">
        <v>0</v>
      </c>
      <c r="AG356" s="304">
        <v>-142.24285714281723</v>
      </c>
      <c r="AH356" s="300">
        <v>284.48571428563446</v>
      </c>
      <c r="AI356" s="303">
        <v>0</v>
      </c>
      <c r="AJ356" s="304">
        <v>284.48571428563446</v>
      </c>
      <c r="AK356" s="300">
        <v>0</v>
      </c>
      <c r="AL356" s="303">
        <v>0</v>
      </c>
      <c r="AM356" s="304">
        <v>0</v>
      </c>
      <c r="AN356" s="300">
        <v>0</v>
      </c>
      <c r="AO356" s="303">
        <v>0</v>
      </c>
      <c r="AP356" s="304">
        <v>0</v>
      </c>
      <c r="AQ356" s="303">
        <v>0</v>
      </c>
      <c r="AR356" s="303">
        <v>0</v>
      </c>
      <c r="AS356" s="305">
        <v>0</v>
      </c>
    </row>
    <row r="357" spans="1:45" x14ac:dyDescent="0.35">
      <c r="A357" s="322">
        <v>4004</v>
      </c>
      <c r="B357" s="323">
        <v>7</v>
      </c>
      <c r="C357" s="324" t="s">
        <v>921</v>
      </c>
      <c r="D357" s="108">
        <v>7</v>
      </c>
      <c r="E357" s="299">
        <v>295.58809523809521</v>
      </c>
      <c r="F357" s="299">
        <v>311.78809523809525</v>
      </c>
      <c r="G357" s="299">
        <v>0</v>
      </c>
      <c r="H357" s="299">
        <v>0</v>
      </c>
      <c r="I357" s="299">
        <v>0</v>
      </c>
      <c r="J357" s="299">
        <v>0</v>
      </c>
      <c r="K357" s="299">
        <v>0</v>
      </c>
      <c r="L357" s="300">
        <v>86242.58191813661</v>
      </c>
      <c r="M357" s="300">
        <v>11826</v>
      </c>
      <c r="N357" s="300">
        <v>0</v>
      </c>
      <c r="O357" s="300">
        <v>0</v>
      </c>
      <c r="P357" s="300">
        <v>0</v>
      </c>
      <c r="Q357" s="300">
        <v>1188</v>
      </c>
      <c r="R357" s="300">
        <v>0</v>
      </c>
      <c r="S357" s="300">
        <v>518.68692172780641</v>
      </c>
      <c r="T357" s="300">
        <v>166.83540049779981</v>
      </c>
      <c r="U357" s="356">
        <v>99942.104240362212</v>
      </c>
      <c r="V357" s="304">
        <v>0</v>
      </c>
      <c r="W357" s="299">
        <v>0</v>
      </c>
      <c r="X357" s="299">
        <v>0</v>
      </c>
      <c r="Y357" s="299">
        <v>0</v>
      </c>
      <c r="Z357" s="299">
        <v>0</v>
      </c>
      <c r="AA357" s="356">
        <v>0</v>
      </c>
      <c r="AB357" s="303">
        <v>99942.104240362212</v>
      </c>
      <c r="AC357" s="303">
        <v>0</v>
      </c>
      <c r="AD357" s="304">
        <v>99942.104240362212</v>
      </c>
      <c r="AE357" s="300">
        <v>0</v>
      </c>
      <c r="AF357" s="303">
        <v>0</v>
      </c>
      <c r="AG357" s="304">
        <v>0</v>
      </c>
      <c r="AH357" s="300">
        <v>0</v>
      </c>
      <c r="AI357" s="303">
        <v>0</v>
      </c>
      <c r="AJ357" s="304">
        <v>0</v>
      </c>
      <c r="AK357" s="300">
        <v>0</v>
      </c>
      <c r="AL357" s="303">
        <v>0</v>
      </c>
      <c r="AM357" s="304">
        <v>0</v>
      </c>
      <c r="AN357" s="300">
        <v>99942.104240362212</v>
      </c>
      <c r="AO357" s="303">
        <v>0</v>
      </c>
      <c r="AP357" s="304">
        <v>99942.104240362212</v>
      </c>
      <c r="AQ357" s="303">
        <v>338.11275166497887</v>
      </c>
      <c r="AR357" s="303">
        <v>0</v>
      </c>
      <c r="AS357" s="305">
        <v>338.11275166497887</v>
      </c>
    </row>
    <row r="358" spans="1:45" x14ac:dyDescent="0.35">
      <c r="A358" s="322">
        <v>4005</v>
      </c>
      <c r="B358" s="323">
        <v>7</v>
      </c>
      <c r="C358" s="324" t="s">
        <v>922</v>
      </c>
      <c r="D358" s="108">
        <v>7</v>
      </c>
      <c r="E358" s="299">
        <v>42.166666666666671</v>
      </c>
      <c r="F358" s="299">
        <v>46.766666666666666</v>
      </c>
      <c r="G358" s="299">
        <v>0</v>
      </c>
      <c r="H358" s="299">
        <v>0</v>
      </c>
      <c r="I358" s="299">
        <v>0</v>
      </c>
      <c r="J358" s="299">
        <v>0</v>
      </c>
      <c r="K358" s="299">
        <v>0</v>
      </c>
      <c r="L358" s="300">
        <v>0</v>
      </c>
      <c r="M358" s="300">
        <v>0</v>
      </c>
      <c r="N358" s="300">
        <v>0</v>
      </c>
      <c r="O358" s="300">
        <v>0</v>
      </c>
      <c r="P358" s="300">
        <v>0</v>
      </c>
      <c r="Q358" s="300">
        <v>0</v>
      </c>
      <c r="R358" s="300">
        <v>0</v>
      </c>
      <c r="S358" s="300">
        <v>0</v>
      </c>
      <c r="T358" s="300">
        <v>0</v>
      </c>
      <c r="U358" s="356">
        <v>0</v>
      </c>
      <c r="V358" s="304">
        <v>0</v>
      </c>
      <c r="W358" s="299">
        <v>0</v>
      </c>
      <c r="X358" s="299">
        <v>0</v>
      </c>
      <c r="Y358" s="299">
        <v>0</v>
      </c>
      <c r="Z358" s="299">
        <v>0</v>
      </c>
      <c r="AA358" s="356">
        <v>0</v>
      </c>
      <c r="AB358" s="303">
        <v>0</v>
      </c>
      <c r="AC358" s="303">
        <v>0</v>
      </c>
      <c r="AD358" s="304">
        <v>0</v>
      </c>
      <c r="AE358" s="300">
        <v>-233.83333333331393</v>
      </c>
      <c r="AF358" s="303">
        <v>0</v>
      </c>
      <c r="AG358" s="304">
        <v>-233.83333333331393</v>
      </c>
      <c r="AH358" s="300">
        <v>327.36666666669771</v>
      </c>
      <c r="AI358" s="303">
        <v>0</v>
      </c>
      <c r="AJ358" s="304">
        <v>327.36666666669771</v>
      </c>
      <c r="AK358" s="300">
        <v>0</v>
      </c>
      <c r="AL358" s="303">
        <v>0</v>
      </c>
      <c r="AM358" s="304">
        <v>0</v>
      </c>
      <c r="AN358" s="300">
        <v>0</v>
      </c>
      <c r="AO358" s="303">
        <v>0</v>
      </c>
      <c r="AP358" s="304">
        <v>0</v>
      </c>
      <c r="AQ358" s="303">
        <v>0</v>
      </c>
      <c r="AR358" s="303">
        <v>0</v>
      </c>
      <c r="AS358" s="305">
        <v>0</v>
      </c>
    </row>
    <row r="359" spans="1:45" x14ac:dyDescent="0.35">
      <c r="A359" s="322">
        <v>4007</v>
      </c>
      <c r="B359" s="323">
        <v>7</v>
      </c>
      <c r="C359" s="324" t="s">
        <v>22</v>
      </c>
      <c r="D359" s="108">
        <v>7</v>
      </c>
      <c r="E359" s="299">
        <v>197.97943722943722</v>
      </c>
      <c r="F359" s="299">
        <v>218.90865800865799</v>
      </c>
      <c r="G359" s="299">
        <v>0</v>
      </c>
      <c r="H359" s="299">
        <v>0</v>
      </c>
      <c r="I359" s="299">
        <v>0</v>
      </c>
      <c r="J359" s="299">
        <v>0</v>
      </c>
      <c r="K359" s="299">
        <v>0</v>
      </c>
      <c r="L359" s="300">
        <v>0</v>
      </c>
      <c r="M359" s="300">
        <v>0</v>
      </c>
      <c r="N359" s="300">
        <v>0</v>
      </c>
      <c r="O359" s="300">
        <v>0</v>
      </c>
      <c r="P359" s="300">
        <v>0</v>
      </c>
      <c r="Q359" s="300">
        <v>0</v>
      </c>
      <c r="R359" s="300">
        <v>0</v>
      </c>
      <c r="S359" s="300">
        <v>0</v>
      </c>
      <c r="T359" s="300">
        <v>0</v>
      </c>
      <c r="U359" s="356">
        <v>0</v>
      </c>
      <c r="V359" s="304">
        <v>0</v>
      </c>
      <c r="W359" s="299">
        <v>0</v>
      </c>
      <c r="X359" s="299">
        <v>0</v>
      </c>
      <c r="Y359" s="299">
        <v>0</v>
      </c>
      <c r="Z359" s="299">
        <v>0</v>
      </c>
      <c r="AA359" s="356">
        <v>0</v>
      </c>
      <c r="AB359" s="303">
        <v>0</v>
      </c>
      <c r="AC359" s="303">
        <v>0</v>
      </c>
      <c r="AD359" s="304">
        <v>0</v>
      </c>
      <c r="AE359" s="300">
        <v>-1751.269264069153</v>
      </c>
      <c r="AF359" s="303">
        <v>0</v>
      </c>
      <c r="AG359" s="304">
        <v>-1751.269264069153</v>
      </c>
      <c r="AH359" s="300">
        <v>2407.9952380952891</v>
      </c>
      <c r="AI359" s="303">
        <v>0</v>
      </c>
      <c r="AJ359" s="304">
        <v>2407.9952380952891</v>
      </c>
      <c r="AK359" s="300">
        <v>0</v>
      </c>
      <c r="AL359" s="303">
        <v>0</v>
      </c>
      <c r="AM359" s="304">
        <v>0</v>
      </c>
      <c r="AN359" s="300">
        <v>0</v>
      </c>
      <c r="AO359" s="303">
        <v>0</v>
      </c>
      <c r="AP359" s="304">
        <v>0</v>
      </c>
      <c r="AQ359" s="303">
        <v>0</v>
      </c>
      <c r="AR359" s="303">
        <v>0</v>
      </c>
      <c r="AS359" s="305">
        <v>0</v>
      </c>
    </row>
    <row r="360" spans="1:45" x14ac:dyDescent="0.35">
      <c r="A360" s="322">
        <v>4008</v>
      </c>
      <c r="B360" s="323">
        <v>7</v>
      </c>
      <c r="C360" s="324" t="s">
        <v>23</v>
      </c>
      <c r="D360" s="108">
        <v>7</v>
      </c>
      <c r="E360" s="299">
        <v>687.8892027460879</v>
      </c>
      <c r="F360" s="299">
        <v>754.37638703280049</v>
      </c>
      <c r="G360" s="299">
        <v>0</v>
      </c>
      <c r="H360" s="299">
        <v>0</v>
      </c>
      <c r="I360" s="299">
        <v>0</v>
      </c>
      <c r="J360" s="299">
        <v>0</v>
      </c>
      <c r="K360" s="299">
        <v>0</v>
      </c>
      <c r="L360" s="300">
        <v>0</v>
      </c>
      <c r="M360" s="300">
        <v>0</v>
      </c>
      <c r="N360" s="300">
        <v>0</v>
      </c>
      <c r="O360" s="300">
        <v>0</v>
      </c>
      <c r="P360" s="300">
        <v>0</v>
      </c>
      <c r="Q360" s="300">
        <v>0</v>
      </c>
      <c r="R360" s="300">
        <v>0</v>
      </c>
      <c r="S360" s="300">
        <v>0</v>
      </c>
      <c r="T360" s="300">
        <v>0</v>
      </c>
      <c r="U360" s="356">
        <v>0</v>
      </c>
      <c r="V360" s="304">
        <v>0</v>
      </c>
      <c r="W360" s="299">
        <v>0</v>
      </c>
      <c r="X360" s="299">
        <v>0</v>
      </c>
      <c r="Y360" s="299">
        <v>0</v>
      </c>
      <c r="Z360" s="299">
        <v>0</v>
      </c>
      <c r="AA360" s="356">
        <v>0</v>
      </c>
      <c r="AB360" s="303">
        <v>0</v>
      </c>
      <c r="AC360" s="303">
        <v>0</v>
      </c>
      <c r="AD360" s="304">
        <v>0</v>
      </c>
      <c r="AE360" s="300">
        <v>-6035.011096262373</v>
      </c>
      <c r="AF360" s="303">
        <v>0</v>
      </c>
      <c r="AG360" s="304">
        <v>-6035.011096262373</v>
      </c>
      <c r="AH360" s="300">
        <v>8298.140257361345</v>
      </c>
      <c r="AI360" s="303">
        <v>0</v>
      </c>
      <c r="AJ360" s="304">
        <v>8298.140257361345</v>
      </c>
      <c r="AK360" s="300">
        <v>0</v>
      </c>
      <c r="AL360" s="303">
        <v>0</v>
      </c>
      <c r="AM360" s="304">
        <v>0</v>
      </c>
      <c r="AN360" s="300">
        <v>0</v>
      </c>
      <c r="AO360" s="303">
        <v>0</v>
      </c>
      <c r="AP360" s="304">
        <v>0</v>
      </c>
      <c r="AQ360" s="303">
        <v>0</v>
      </c>
      <c r="AR360" s="303">
        <v>0</v>
      </c>
      <c r="AS360" s="305">
        <v>0</v>
      </c>
    </row>
    <row r="361" spans="1:45" x14ac:dyDescent="0.35">
      <c r="A361" s="322">
        <v>4011</v>
      </c>
      <c r="B361" s="323">
        <v>7</v>
      </c>
      <c r="C361" s="324" t="s">
        <v>1036</v>
      </c>
      <c r="D361" s="108">
        <v>7</v>
      </c>
      <c r="E361" s="299">
        <v>924.20537490415768</v>
      </c>
      <c r="F361" s="299">
        <v>961.38929150877425</v>
      </c>
      <c r="G361" s="299">
        <v>0</v>
      </c>
      <c r="H361" s="299">
        <v>0</v>
      </c>
      <c r="I361" s="299">
        <v>0</v>
      </c>
      <c r="J361" s="299">
        <v>0</v>
      </c>
      <c r="K361" s="299">
        <v>0</v>
      </c>
      <c r="L361" s="300">
        <v>0</v>
      </c>
      <c r="M361" s="300">
        <v>0</v>
      </c>
      <c r="N361" s="300">
        <v>0</v>
      </c>
      <c r="O361" s="300">
        <v>0</v>
      </c>
      <c r="P361" s="300">
        <v>0</v>
      </c>
      <c r="Q361" s="300">
        <v>0</v>
      </c>
      <c r="R361" s="300">
        <v>0</v>
      </c>
      <c r="S361" s="300">
        <v>0</v>
      </c>
      <c r="T361" s="300">
        <v>0</v>
      </c>
      <c r="U361" s="356">
        <v>0</v>
      </c>
      <c r="V361" s="304">
        <v>0</v>
      </c>
      <c r="W361" s="299">
        <v>0</v>
      </c>
      <c r="X361" s="299">
        <v>0</v>
      </c>
      <c r="Y361" s="299">
        <v>0</v>
      </c>
      <c r="Z361" s="299">
        <v>0</v>
      </c>
      <c r="AA361" s="356">
        <v>0</v>
      </c>
      <c r="AB361" s="303">
        <v>0</v>
      </c>
      <c r="AC361" s="303">
        <v>0</v>
      </c>
      <c r="AD361" s="304">
        <v>0</v>
      </c>
      <c r="AE361" s="300">
        <v>-4806.9464575443417</v>
      </c>
      <c r="AF361" s="303">
        <v>0</v>
      </c>
      <c r="AG361" s="304">
        <v>-4806.9464575443417</v>
      </c>
      <c r="AH361" s="300">
        <v>6729.7250405615196</v>
      </c>
      <c r="AI361" s="303">
        <v>0</v>
      </c>
      <c r="AJ361" s="304">
        <v>6729.7250405615196</v>
      </c>
      <c r="AK361" s="300">
        <v>0</v>
      </c>
      <c r="AL361" s="303">
        <v>0</v>
      </c>
      <c r="AM361" s="304">
        <v>0</v>
      </c>
      <c r="AN361" s="300">
        <v>0</v>
      </c>
      <c r="AO361" s="303">
        <v>0</v>
      </c>
      <c r="AP361" s="304">
        <v>0</v>
      </c>
      <c r="AQ361" s="303">
        <v>0</v>
      </c>
      <c r="AR361" s="303">
        <v>0</v>
      </c>
      <c r="AS361" s="305">
        <v>0</v>
      </c>
    </row>
    <row r="362" spans="1:45" x14ac:dyDescent="0.35">
      <c r="A362" s="322">
        <v>4015</v>
      </c>
      <c r="B362" s="323">
        <v>7</v>
      </c>
      <c r="C362" s="324" t="s">
        <v>24</v>
      </c>
      <c r="D362" s="108">
        <v>7</v>
      </c>
      <c r="E362" s="299">
        <v>939.90705324091243</v>
      </c>
      <c r="F362" s="299">
        <v>1027.394633164012</v>
      </c>
      <c r="G362" s="299">
        <v>0</v>
      </c>
      <c r="H362" s="299">
        <v>0</v>
      </c>
      <c r="I362" s="299">
        <v>0</v>
      </c>
      <c r="J362" s="299">
        <v>0</v>
      </c>
      <c r="K362" s="299">
        <v>0</v>
      </c>
      <c r="L362" s="300">
        <v>174206.14074531241</v>
      </c>
      <c r="M362" s="300">
        <v>24400.979999999981</v>
      </c>
      <c r="N362" s="300">
        <v>0</v>
      </c>
      <c r="O362" s="300">
        <v>0</v>
      </c>
      <c r="P362" s="300">
        <v>0</v>
      </c>
      <c r="Q362" s="300">
        <v>2451.2400000000002</v>
      </c>
      <c r="R362" s="300">
        <v>8800.4744481139278</v>
      </c>
      <c r="S362" s="300">
        <v>1070.2240151650408</v>
      </c>
      <c r="T362" s="300">
        <v>344.23704302712702</v>
      </c>
      <c r="U362" s="356">
        <v>211273.29625161848</v>
      </c>
      <c r="V362" s="304">
        <v>0</v>
      </c>
      <c r="W362" s="299">
        <v>0</v>
      </c>
      <c r="X362" s="299">
        <v>0</v>
      </c>
      <c r="Y362" s="299">
        <v>0</v>
      </c>
      <c r="Z362" s="299">
        <v>0</v>
      </c>
      <c r="AA362" s="356">
        <v>0</v>
      </c>
      <c r="AB362" s="303">
        <v>211273.29625161848</v>
      </c>
      <c r="AC362" s="303">
        <v>0</v>
      </c>
      <c r="AD362" s="304">
        <v>211273.29625161848</v>
      </c>
      <c r="AE362" s="300">
        <v>-8219.1570653133094</v>
      </c>
      <c r="AF362" s="303">
        <v>0</v>
      </c>
      <c r="AG362" s="304">
        <v>-8219.1570653133094</v>
      </c>
      <c r="AH362" s="300">
        <v>12328.735597968102</v>
      </c>
      <c r="AI362" s="303">
        <v>0</v>
      </c>
      <c r="AJ362" s="304">
        <v>12328.735597968102</v>
      </c>
      <c r="AK362" s="300">
        <v>0</v>
      </c>
      <c r="AL362" s="303">
        <v>0</v>
      </c>
      <c r="AM362" s="304">
        <v>0</v>
      </c>
      <c r="AN362" s="300">
        <v>211273.29625161848</v>
      </c>
      <c r="AO362" s="303">
        <v>0</v>
      </c>
      <c r="AP362" s="304">
        <v>211273.29625161848</v>
      </c>
      <c r="AQ362" s="303">
        <v>224.78105204458544</v>
      </c>
      <c r="AR362" s="303">
        <v>0</v>
      </c>
      <c r="AS362" s="305">
        <v>224.78105204458544</v>
      </c>
    </row>
    <row r="363" spans="1:45" x14ac:dyDescent="0.35">
      <c r="A363" s="322">
        <v>4016</v>
      </c>
      <c r="B363" s="323">
        <v>7</v>
      </c>
      <c r="C363" s="324" t="s">
        <v>25</v>
      </c>
      <c r="D363" s="108">
        <v>7</v>
      </c>
      <c r="E363" s="299">
        <v>234.77671002910131</v>
      </c>
      <c r="F363" s="299">
        <v>245.35340568127521</v>
      </c>
      <c r="G363" s="299">
        <v>0</v>
      </c>
      <c r="H363" s="299">
        <v>0</v>
      </c>
      <c r="I363" s="299">
        <v>0</v>
      </c>
      <c r="J363" s="299">
        <v>0</v>
      </c>
      <c r="K363" s="299">
        <v>0</v>
      </c>
      <c r="L363" s="300">
        <v>0</v>
      </c>
      <c r="M363" s="300">
        <v>0</v>
      </c>
      <c r="N363" s="300">
        <v>0</v>
      </c>
      <c r="O363" s="300">
        <v>0</v>
      </c>
      <c r="P363" s="300">
        <v>0</v>
      </c>
      <c r="Q363" s="300">
        <v>0</v>
      </c>
      <c r="R363" s="300">
        <v>0</v>
      </c>
      <c r="S363" s="300">
        <v>0</v>
      </c>
      <c r="T363" s="300">
        <v>0</v>
      </c>
      <c r="U363" s="356">
        <v>0</v>
      </c>
      <c r="V363" s="304">
        <v>0</v>
      </c>
      <c r="W363" s="299">
        <v>0</v>
      </c>
      <c r="X363" s="299">
        <v>0</v>
      </c>
      <c r="Y363" s="299">
        <v>0</v>
      </c>
      <c r="Z363" s="299">
        <v>0</v>
      </c>
      <c r="AA363" s="356">
        <v>0</v>
      </c>
      <c r="AB363" s="303">
        <v>0</v>
      </c>
      <c r="AC363" s="303">
        <v>0</v>
      </c>
      <c r="AD363" s="304">
        <v>0</v>
      </c>
      <c r="AE363" s="300">
        <v>-736.06021704385057</v>
      </c>
      <c r="AF363" s="303">
        <v>0</v>
      </c>
      <c r="AG363" s="304">
        <v>-736.06021704385057</v>
      </c>
      <c r="AH363" s="300">
        <v>1226.7670284062624</v>
      </c>
      <c r="AI363" s="303">
        <v>0</v>
      </c>
      <c r="AJ363" s="304">
        <v>1226.7670284062624</v>
      </c>
      <c r="AK363" s="300">
        <v>0</v>
      </c>
      <c r="AL363" s="303">
        <v>0</v>
      </c>
      <c r="AM363" s="304">
        <v>0</v>
      </c>
      <c r="AN363" s="300">
        <v>0</v>
      </c>
      <c r="AO363" s="303">
        <v>0</v>
      </c>
      <c r="AP363" s="304">
        <v>0</v>
      </c>
      <c r="AQ363" s="303">
        <v>0</v>
      </c>
      <c r="AR363" s="303">
        <v>0</v>
      </c>
      <c r="AS363" s="305">
        <v>0</v>
      </c>
    </row>
    <row r="364" spans="1:45" x14ac:dyDescent="0.35">
      <c r="A364" s="322">
        <v>4017</v>
      </c>
      <c r="B364" s="323">
        <v>7</v>
      </c>
      <c r="C364" s="324" t="s">
        <v>923</v>
      </c>
      <c r="D364" s="108">
        <v>7</v>
      </c>
      <c r="E364" s="299">
        <v>2395.1439088211373</v>
      </c>
      <c r="F364" s="299">
        <v>2743.0261800783178</v>
      </c>
      <c r="G364" s="299">
        <v>0</v>
      </c>
      <c r="H364" s="299">
        <v>0</v>
      </c>
      <c r="I364" s="299">
        <v>0</v>
      </c>
      <c r="J364" s="299">
        <v>0</v>
      </c>
      <c r="K364" s="299">
        <v>0</v>
      </c>
      <c r="L364" s="300">
        <v>0</v>
      </c>
      <c r="M364" s="300">
        <v>0</v>
      </c>
      <c r="N364" s="300">
        <v>0</v>
      </c>
      <c r="O364" s="300">
        <v>0</v>
      </c>
      <c r="P364" s="300">
        <v>0</v>
      </c>
      <c r="Q364" s="300">
        <v>0</v>
      </c>
      <c r="R364" s="300">
        <v>0</v>
      </c>
      <c r="S364" s="300">
        <v>0</v>
      </c>
      <c r="T364" s="300">
        <v>0</v>
      </c>
      <c r="U364" s="356">
        <v>0</v>
      </c>
      <c r="V364" s="304">
        <v>0</v>
      </c>
      <c r="W364" s="299">
        <v>0</v>
      </c>
      <c r="X364" s="299">
        <v>0</v>
      </c>
      <c r="Y364" s="299">
        <v>0</v>
      </c>
      <c r="Z364" s="299">
        <v>0</v>
      </c>
      <c r="AA364" s="356">
        <v>0</v>
      </c>
      <c r="AB364" s="303">
        <v>0</v>
      </c>
      <c r="AC364" s="303">
        <v>0</v>
      </c>
      <c r="AD364" s="304">
        <v>0</v>
      </c>
      <c r="AE364" s="300">
        <v>-16458.15708046779</v>
      </c>
      <c r="AF364" s="303">
        <v>0</v>
      </c>
      <c r="AG364" s="304">
        <v>-16458.15708046779</v>
      </c>
      <c r="AH364" s="300">
        <v>21944.209440626204</v>
      </c>
      <c r="AI364" s="303">
        <v>0</v>
      </c>
      <c r="AJ364" s="304">
        <v>21944.209440626204</v>
      </c>
      <c r="AK364" s="300">
        <v>0</v>
      </c>
      <c r="AL364" s="303">
        <v>0</v>
      </c>
      <c r="AM364" s="304">
        <v>0</v>
      </c>
      <c r="AN364" s="300">
        <v>0</v>
      </c>
      <c r="AO364" s="303">
        <v>0</v>
      </c>
      <c r="AP364" s="304">
        <v>0</v>
      </c>
      <c r="AQ364" s="303">
        <v>0</v>
      </c>
      <c r="AR364" s="303">
        <v>0</v>
      </c>
      <c r="AS364" s="305">
        <v>0</v>
      </c>
    </row>
    <row r="365" spans="1:45" x14ac:dyDescent="0.35">
      <c r="A365" s="322">
        <v>4018</v>
      </c>
      <c r="B365" s="323">
        <v>7</v>
      </c>
      <c r="C365" s="324" t="s">
        <v>26</v>
      </c>
      <c r="D365" s="108">
        <v>7</v>
      </c>
      <c r="E365" s="299">
        <v>434.67556004943265</v>
      </c>
      <c r="F365" s="299">
        <v>454.53319402314344</v>
      </c>
      <c r="G365" s="299">
        <v>0</v>
      </c>
      <c r="H365" s="299">
        <v>0</v>
      </c>
      <c r="I365" s="299">
        <v>0</v>
      </c>
      <c r="J365" s="299">
        <v>0</v>
      </c>
      <c r="K365" s="299">
        <v>0</v>
      </c>
      <c r="L365" s="300">
        <v>208184.50605654187</v>
      </c>
      <c r="M365" s="300">
        <v>-560.26000000000931</v>
      </c>
      <c r="N365" s="300">
        <v>0</v>
      </c>
      <c r="O365" s="300">
        <v>0</v>
      </c>
      <c r="P365" s="300">
        <v>0</v>
      </c>
      <c r="Q365" s="300">
        <v>2851.2000000000003</v>
      </c>
      <c r="R365" s="300">
        <v>0</v>
      </c>
      <c r="S365" s="300">
        <v>1244.8486121467356</v>
      </c>
      <c r="T365" s="300">
        <v>400.40496119471959</v>
      </c>
      <c r="U365" s="356">
        <v>212120.69962988334</v>
      </c>
      <c r="V365" s="304">
        <v>0</v>
      </c>
      <c r="W365" s="299">
        <v>0</v>
      </c>
      <c r="X365" s="299">
        <v>0</v>
      </c>
      <c r="Y365" s="299">
        <v>0</v>
      </c>
      <c r="Z365" s="299">
        <v>0</v>
      </c>
      <c r="AA365" s="356">
        <v>0</v>
      </c>
      <c r="AB365" s="303">
        <v>212120.69962988334</v>
      </c>
      <c r="AC365" s="303">
        <v>0</v>
      </c>
      <c r="AD365" s="304">
        <v>212120.69962988334</v>
      </c>
      <c r="AE365" s="300">
        <v>-3636.2655521854758</v>
      </c>
      <c r="AF365" s="303">
        <v>0</v>
      </c>
      <c r="AG365" s="304">
        <v>-3636.2655521854758</v>
      </c>
      <c r="AH365" s="300">
        <v>4545.3319402313791</v>
      </c>
      <c r="AI365" s="303">
        <v>0</v>
      </c>
      <c r="AJ365" s="304">
        <v>4545.3319402313791</v>
      </c>
      <c r="AK365" s="300">
        <v>0</v>
      </c>
      <c r="AL365" s="303">
        <v>0</v>
      </c>
      <c r="AM365" s="304">
        <v>0</v>
      </c>
      <c r="AN365" s="300">
        <v>212120.69962988334</v>
      </c>
      <c r="AO365" s="303">
        <v>0</v>
      </c>
      <c r="AP365" s="304">
        <v>212120.69962988334</v>
      </c>
      <c r="AQ365" s="303">
        <v>487.99775999773328</v>
      </c>
      <c r="AR365" s="303">
        <v>0</v>
      </c>
      <c r="AS365" s="305">
        <v>487.99775999773328</v>
      </c>
    </row>
    <row r="366" spans="1:45" x14ac:dyDescent="0.35">
      <c r="A366" s="322">
        <v>4020</v>
      </c>
      <c r="B366" s="323">
        <v>7</v>
      </c>
      <c r="C366" s="324" t="s">
        <v>27</v>
      </c>
      <c r="D366" s="108">
        <v>7</v>
      </c>
      <c r="E366" s="299">
        <v>1065</v>
      </c>
      <c r="F366" s="299">
        <v>1109.8</v>
      </c>
      <c r="G366" s="299">
        <v>0</v>
      </c>
      <c r="H366" s="299">
        <v>0</v>
      </c>
      <c r="I366" s="299">
        <v>0</v>
      </c>
      <c r="J366" s="299">
        <v>0</v>
      </c>
      <c r="K366" s="299">
        <v>0</v>
      </c>
      <c r="L366" s="300">
        <v>0</v>
      </c>
      <c r="M366" s="300">
        <v>0</v>
      </c>
      <c r="N366" s="300">
        <v>0</v>
      </c>
      <c r="O366" s="300">
        <v>0</v>
      </c>
      <c r="P366" s="300">
        <v>0</v>
      </c>
      <c r="Q366" s="300">
        <v>0</v>
      </c>
      <c r="R366" s="300">
        <v>0</v>
      </c>
      <c r="S366" s="300">
        <v>0</v>
      </c>
      <c r="T366" s="300">
        <v>0</v>
      </c>
      <c r="U366" s="356">
        <v>0</v>
      </c>
      <c r="V366" s="304">
        <v>0</v>
      </c>
      <c r="W366" s="299">
        <v>0</v>
      </c>
      <c r="X366" s="299">
        <v>0</v>
      </c>
      <c r="Y366" s="299">
        <v>0</v>
      </c>
      <c r="Z366" s="299">
        <v>0</v>
      </c>
      <c r="AA366" s="356">
        <v>0</v>
      </c>
      <c r="AB366" s="303">
        <v>0</v>
      </c>
      <c r="AC366" s="303">
        <v>0</v>
      </c>
      <c r="AD366" s="304">
        <v>0</v>
      </c>
      <c r="AE366" s="300">
        <v>-4439.2000000011176</v>
      </c>
      <c r="AF366" s="303">
        <v>0</v>
      </c>
      <c r="AG366" s="304">
        <v>-4439.2000000011176</v>
      </c>
      <c r="AH366" s="300">
        <v>5549</v>
      </c>
      <c r="AI366" s="303">
        <v>0</v>
      </c>
      <c r="AJ366" s="304">
        <v>5549</v>
      </c>
      <c r="AK366" s="300">
        <v>0</v>
      </c>
      <c r="AL366" s="303">
        <v>0</v>
      </c>
      <c r="AM366" s="304">
        <v>0</v>
      </c>
      <c r="AN366" s="300">
        <v>0</v>
      </c>
      <c r="AO366" s="303">
        <v>0</v>
      </c>
      <c r="AP366" s="304">
        <v>0</v>
      </c>
      <c r="AQ366" s="303">
        <v>0</v>
      </c>
      <c r="AR366" s="303">
        <v>0</v>
      </c>
      <c r="AS366" s="305">
        <v>0</v>
      </c>
    </row>
    <row r="367" spans="1:45" x14ac:dyDescent="0.35">
      <c r="A367" s="322">
        <v>4025</v>
      </c>
      <c r="B367" s="323">
        <v>7</v>
      </c>
      <c r="C367" s="324" t="s">
        <v>28</v>
      </c>
      <c r="D367" s="108">
        <v>7</v>
      </c>
      <c r="E367" s="299">
        <v>174</v>
      </c>
      <c r="F367" s="299">
        <v>199.6</v>
      </c>
      <c r="G367" s="299">
        <v>0</v>
      </c>
      <c r="H367" s="299">
        <v>0</v>
      </c>
      <c r="I367" s="299">
        <v>0</v>
      </c>
      <c r="J367" s="299">
        <v>0</v>
      </c>
      <c r="K367" s="299">
        <v>0</v>
      </c>
      <c r="L367" s="300">
        <v>0</v>
      </c>
      <c r="M367" s="300">
        <v>0</v>
      </c>
      <c r="N367" s="300">
        <v>0</v>
      </c>
      <c r="O367" s="300">
        <v>0</v>
      </c>
      <c r="P367" s="300">
        <v>0</v>
      </c>
      <c r="Q367" s="300">
        <v>0</v>
      </c>
      <c r="R367" s="300">
        <v>0</v>
      </c>
      <c r="S367" s="300">
        <v>0</v>
      </c>
      <c r="T367" s="300">
        <v>0</v>
      </c>
      <c r="U367" s="356">
        <v>0</v>
      </c>
      <c r="V367" s="304">
        <v>0</v>
      </c>
      <c r="W367" s="299">
        <v>0</v>
      </c>
      <c r="X367" s="299">
        <v>0</v>
      </c>
      <c r="Y367" s="299">
        <v>0</v>
      </c>
      <c r="Z367" s="299">
        <v>0</v>
      </c>
      <c r="AA367" s="356">
        <v>0</v>
      </c>
      <c r="AB367" s="303">
        <v>0</v>
      </c>
      <c r="AC367" s="303">
        <v>0</v>
      </c>
      <c r="AD367" s="304">
        <v>0</v>
      </c>
      <c r="AE367" s="300">
        <v>-1197.6000000000931</v>
      </c>
      <c r="AF367" s="303">
        <v>0</v>
      </c>
      <c r="AG367" s="304">
        <v>-1197.6000000000931</v>
      </c>
      <c r="AH367" s="300">
        <v>1596.7999999998137</v>
      </c>
      <c r="AI367" s="303">
        <v>0</v>
      </c>
      <c r="AJ367" s="304">
        <v>1596.7999999998137</v>
      </c>
      <c r="AK367" s="300">
        <v>0</v>
      </c>
      <c r="AL367" s="303">
        <v>0</v>
      </c>
      <c r="AM367" s="304">
        <v>0</v>
      </c>
      <c r="AN367" s="300">
        <v>0</v>
      </c>
      <c r="AO367" s="303">
        <v>0</v>
      </c>
      <c r="AP367" s="304">
        <v>0</v>
      </c>
      <c r="AQ367" s="303">
        <v>0</v>
      </c>
      <c r="AR367" s="303">
        <v>0</v>
      </c>
      <c r="AS367" s="305">
        <v>0</v>
      </c>
    </row>
    <row r="368" spans="1:45" x14ac:dyDescent="0.35">
      <c r="A368" s="322">
        <v>4026</v>
      </c>
      <c r="B368" s="323">
        <v>7</v>
      </c>
      <c r="C368" s="324" t="s">
        <v>29</v>
      </c>
      <c r="D368" s="108">
        <v>7</v>
      </c>
      <c r="E368" s="299">
        <v>82.466666666666669</v>
      </c>
      <c r="F368" s="299">
        <v>91.826666666666654</v>
      </c>
      <c r="G368" s="299">
        <v>0</v>
      </c>
      <c r="H368" s="299">
        <v>0</v>
      </c>
      <c r="I368" s="299">
        <v>0</v>
      </c>
      <c r="J368" s="299">
        <v>0</v>
      </c>
      <c r="K368" s="299">
        <v>0</v>
      </c>
      <c r="L368" s="300">
        <v>0</v>
      </c>
      <c r="M368" s="300">
        <v>0</v>
      </c>
      <c r="N368" s="300">
        <v>0</v>
      </c>
      <c r="O368" s="300">
        <v>0</v>
      </c>
      <c r="P368" s="300">
        <v>0</v>
      </c>
      <c r="Q368" s="300">
        <v>0</v>
      </c>
      <c r="R368" s="300">
        <v>0</v>
      </c>
      <c r="S368" s="300">
        <v>0</v>
      </c>
      <c r="T368" s="300">
        <v>0</v>
      </c>
      <c r="U368" s="356">
        <v>0</v>
      </c>
      <c r="V368" s="304">
        <v>0</v>
      </c>
      <c r="W368" s="299">
        <v>0</v>
      </c>
      <c r="X368" s="299">
        <v>0</v>
      </c>
      <c r="Y368" s="299">
        <v>0</v>
      </c>
      <c r="Z368" s="299">
        <v>0</v>
      </c>
      <c r="AA368" s="356">
        <v>0</v>
      </c>
      <c r="AB368" s="303">
        <v>0</v>
      </c>
      <c r="AC368" s="303">
        <v>0</v>
      </c>
      <c r="AD368" s="304">
        <v>0</v>
      </c>
      <c r="AE368" s="300">
        <v>-1285.5733333332464</v>
      </c>
      <c r="AF368" s="303">
        <v>0</v>
      </c>
      <c r="AG368" s="304">
        <v>-1285.5733333332464</v>
      </c>
      <c r="AH368" s="300">
        <v>1928.359999999986</v>
      </c>
      <c r="AI368" s="303">
        <v>0</v>
      </c>
      <c r="AJ368" s="304">
        <v>1928.359999999986</v>
      </c>
      <c r="AK368" s="300">
        <v>0</v>
      </c>
      <c r="AL368" s="303">
        <v>0</v>
      </c>
      <c r="AM368" s="304">
        <v>0</v>
      </c>
      <c r="AN368" s="300">
        <v>0</v>
      </c>
      <c r="AO368" s="303">
        <v>0</v>
      </c>
      <c r="AP368" s="304">
        <v>0</v>
      </c>
      <c r="AQ368" s="303">
        <v>0</v>
      </c>
      <c r="AR368" s="303">
        <v>0</v>
      </c>
      <c r="AS368" s="305">
        <v>0</v>
      </c>
    </row>
    <row r="369" spans="1:45" x14ac:dyDescent="0.35">
      <c r="A369" s="322">
        <v>4027</v>
      </c>
      <c r="B369" s="323">
        <v>7</v>
      </c>
      <c r="C369" s="324" t="s">
        <v>30</v>
      </c>
      <c r="D369" s="108">
        <v>7</v>
      </c>
      <c r="E369" s="299">
        <v>1206.1655046429166</v>
      </c>
      <c r="F369" s="299">
        <v>1300.9458011939348</v>
      </c>
      <c r="G369" s="299">
        <v>0</v>
      </c>
      <c r="H369" s="299">
        <v>0</v>
      </c>
      <c r="I369" s="299">
        <v>0</v>
      </c>
      <c r="J369" s="299">
        <v>0</v>
      </c>
      <c r="K369" s="299">
        <v>0</v>
      </c>
      <c r="L369" s="300">
        <v>0</v>
      </c>
      <c r="M369" s="300">
        <v>0</v>
      </c>
      <c r="N369" s="300">
        <v>0</v>
      </c>
      <c r="O369" s="300">
        <v>0</v>
      </c>
      <c r="P369" s="300">
        <v>0</v>
      </c>
      <c r="Q369" s="300">
        <v>0</v>
      </c>
      <c r="R369" s="300">
        <v>0</v>
      </c>
      <c r="S369" s="300">
        <v>0</v>
      </c>
      <c r="T369" s="300">
        <v>0</v>
      </c>
      <c r="U369" s="356">
        <v>0</v>
      </c>
      <c r="V369" s="304">
        <v>0</v>
      </c>
      <c r="W369" s="299">
        <v>0</v>
      </c>
      <c r="X369" s="299">
        <v>0</v>
      </c>
      <c r="Y369" s="299">
        <v>0</v>
      </c>
      <c r="Z369" s="299">
        <v>0</v>
      </c>
      <c r="AA369" s="356">
        <v>0</v>
      </c>
      <c r="AB369" s="303">
        <v>0</v>
      </c>
      <c r="AC369" s="303">
        <v>0</v>
      </c>
      <c r="AD369" s="304">
        <v>0</v>
      </c>
      <c r="AE369" s="300">
        <v>-7805.674807164818</v>
      </c>
      <c r="AF369" s="303">
        <v>0</v>
      </c>
      <c r="AG369" s="304">
        <v>-7805.674807164818</v>
      </c>
      <c r="AH369" s="300">
        <v>9106.62060835585</v>
      </c>
      <c r="AI369" s="303">
        <v>0</v>
      </c>
      <c r="AJ369" s="304">
        <v>9106.62060835585</v>
      </c>
      <c r="AK369" s="300">
        <v>0</v>
      </c>
      <c r="AL369" s="303">
        <v>0</v>
      </c>
      <c r="AM369" s="304">
        <v>0</v>
      </c>
      <c r="AN369" s="300">
        <v>0</v>
      </c>
      <c r="AO369" s="303">
        <v>0</v>
      </c>
      <c r="AP369" s="304">
        <v>0</v>
      </c>
      <c r="AQ369" s="303">
        <v>0</v>
      </c>
      <c r="AR369" s="303">
        <v>0</v>
      </c>
      <c r="AS369" s="305">
        <v>0</v>
      </c>
    </row>
    <row r="370" spans="1:45" x14ac:dyDescent="0.35">
      <c r="A370" s="322">
        <v>4029</v>
      </c>
      <c r="B370" s="323">
        <v>7</v>
      </c>
      <c r="C370" s="324" t="s">
        <v>545</v>
      </c>
      <c r="D370" s="108">
        <v>7</v>
      </c>
      <c r="E370" s="299">
        <v>737.1388888888888</v>
      </c>
      <c r="F370" s="299">
        <v>802.21111111111111</v>
      </c>
      <c r="G370" s="299">
        <v>0</v>
      </c>
      <c r="H370" s="299">
        <v>0</v>
      </c>
      <c r="I370" s="299">
        <v>0</v>
      </c>
      <c r="J370" s="299">
        <v>0</v>
      </c>
      <c r="K370" s="299">
        <v>0</v>
      </c>
      <c r="L370" s="300">
        <v>189347.17279388077</v>
      </c>
      <c r="M370" s="300">
        <v>26647.920000000158</v>
      </c>
      <c r="N370" s="300">
        <v>0</v>
      </c>
      <c r="O370" s="300">
        <v>0</v>
      </c>
      <c r="P370" s="300">
        <v>0</v>
      </c>
      <c r="Q370" s="300">
        <v>2676.96</v>
      </c>
      <c r="R370" s="300">
        <v>10436.063338301563</v>
      </c>
      <c r="S370" s="300">
        <v>1168.774530293324</v>
      </c>
      <c r="T370" s="300">
        <v>375.93576912170892</v>
      </c>
      <c r="U370" s="356">
        <v>230652.82643159752</v>
      </c>
      <c r="V370" s="304">
        <v>0</v>
      </c>
      <c r="W370" s="299">
        <v>0</v>
      </c>
      <c r="X370" s="299">
        <v>0</v>
      </c>
      <c r="Y370" s="299">
        <v>0</v>
      </c>
      <c r="Z370" s="299">
        <v>0</v>
      </c>
      <c r="AA370" s="356">
        <v>0</v>
      </c>
      <c r="AB370" s="303">
        <v>230652.82643159752</v>
      </c>
      <c r="AC370" s="303">
        <v>0</v>
      </c>
      <c r="AD370" s="304">
        <v>230652.82643159752</v>
      </c>
      <c r="AE370" s="300">
        <v>-6417.6888888888061</v>
      </c>
      <c r="AF370" s="303">
        <v>0</v>
      </c>
      <c r="AG370" s="304">
        <v>-6417.6888888888061</v>
      </c>
      <c r="AH370" s="300">
        <v>9626.5333333341405</v>
      </c>
      <c r="AI370" s="303">
        <v>0</v>
      </c>
      <c r="AJ370" s="304">
        <v>9626.5333333341405</v>
      </c>
      <c r="AK370" s="300">
        <v>0</v>
      </c>
      <c r="AL370" s="303">
        <v>0</v>
      </c>
      <c r="AM370" s="304">
        <v>0</v>
      </c>
      <c r="AN370" s="300">
        <v>230652.82643159752</v>
      </c>
      <c r="AO370" s="303">
        <v>0</v>
      </c>
      <c r="AP370" s="304">
        <v>230652.82643159752</v>
      </c>
      <c r="AQ370" s="303">
        <v>312.90280557476399</v>
      </c>
      <c r="AR370" s="303">
        <v>0</v>
      </c>
      <c r="AS370" s="305">
        <v>312.90280557476399</v>
      </c>
    </row>
    <row r="371" spans="1:45" x14ac:dyDescent="0.35">
      <c r="A371" s="322">
        <v>4031</v>
      </c>
      <c r="B371" s="323">
        <v>7</v>
      </c>
      <c r="C371" s="324" t="s">
        <v>546</v>
      </c>
      <c r="D371" s="108">
        <v>7</v>
      </c>
      <c r="E371" s="299">
        <v>231.70588235294119</v>
      </c>
      <c r="F371" s="299">
        <v>278.04705882352943</v>
      </c>
      <c r="G371" s="299">
        <v>0</v>
      </c>
      <c r="H371" s="299">
        <v>0</v>
      </c>
      <c r="I371" s="299">
        <v>0</v>
      </c>
      <c r="J371" s="299">
        <v>0</v>
      </c>
      <c r="K371" s="299">
        <v>0</v>
      </c>
      <c r="L371" s="300">
        <v>0</v>
      </c>
      <c r="M371" s="300">
        <v>0</v>
      </c>
      <c r="N371" s="300">
        <v>0</v>
      </c>
      <c r="O371" s="300">
        <v>0</v>
      </c>
      <c r="P371" s="300">
        <v>0</v>
      </c>
      <c r="Q371" s="300">
        <v>0</v>
      </c>
      <c r="R371" s="300">
        <v>0</v>
      </c>
      <c r="S371" s="300">
        <v>0</v>
      </c>
      <c r="T371" s="300">
        <v>0</v>
      </c>
      <c r="U371" s="356">
        <v>0</v>
      </c>
      <c r="V371" s="304">
        <v>0</v>
      </c>
      <c r="W371" s="299">
        <v>0</v>
      </c>
      <c r="X371" s="299">
        <v>0</v>
      </c>
      <c r="Y371" s="299">
        <v>0</v>
      </c>
      <c r="Z371" s="299">
        <v>0</v>
      </c>
      <c r="AA371" s="356">
        <v>0</v>
      </c>
      <c r="AB371" s="303">
        <v>0</v>
      </c>
      <c r="AC371" s="303">
        <v>0</v>
      </c>
      <c r="AD371" s="304">
        <v>0</v>
      </c>
      <c r="AE371" s="300">
        <v>-1946.3294117646292</v>
      </c>
      <c r="AF371" s="303">
        <v>0</v>
      </c>
      <c r="AG371" s="304">
        <v>-1946.3294117646292</v>
      </c>
      <c r="AH371" s="300">
        <v>2780.4705882351846</v>
      </c>
      <c r="AI371" s="303">
        <v>0</v>
      </c>
      <c r="AJ371" s="304">
        <v>2780.4705882351846</v>
      </c>
      <c r="AK371" s="300">
        <v>0</v>
      </c>
      <c r="AL371" s="303">
        <v>0</v>
      </c>
      <c r="AM371" s="304">
        <v>0</v>
      </c>
      <c r="AN371" s="300">
        <v>0</v>
      </c>
      <c r="AO371" s="303">
        <v>0</v>
      </c>
      <c r="AP371" s="304">
        <v>0</v>
      </c>
      <c r="AQ371" s="303">
        <v>0</v>
      </c>
      <c r="AR371" s="303">
        <v>0</v>
      </c>
      <c r="AS371" s="305">
        <v>0</v>
      </c>
    </row>
    <row r="372" spans="1:45" x14ac:dyDescent="0.35">
      <c r="A372" s="322">
        <v>4032</v>
      </c>
      <c r="B372" s="323">
        <v>7</v>
      </c>
      <c r="C372" s="324" t="s">
        <v>1037</v>
      </c>
      <c r="D372" s="108">
        <v>7</v>
      </c>
      <c r="E372" s="299">
        <v>0</v>
      </c>
      <c r="F372" s="299">
        <v>0</v>
      </c>
      <c r="G372" s="299">
        <v>0</v>
      </c>
      <c r="H372" s="299">
        <v>0</v>
      </c>
      <c r="I372" s="299">
        <v>0</v>
      </c>
      <c r="J372" s="299">
        <v>0</v>
      </c>
      <c r="K372" s="299">
        <v>0</v>
      </c>
      <c r="L372" s="300">
        <v>0</v>
      </c>
      <c r="M372" s="300">
        <v>0</v>
      </c>
      <c r="N372" s="300">
        <v>0</v>
      </c>
      <c r="O372" s="300">
        <v>0</v>
      </c>
      <c r="P372" s="300">
        <v>0</v>
      </c>
      <c r="Q372" s="300">
        <v>0</v>
      </c>
      <c r="R372" s="300">
        <v>0</v>
      </c>
      <c r="S372" s="300">
        <v>0</v>
      </c>
      <c r="T372" s="300">
        <v>0</v>
      </c>
      <c r="U372" s="356">
        <v>0</v>
      </c>
      <c r="V372" s="304">
        <v>0</v>
      </c>
      <c r="W372" s="299">
        <v>0</v>
      </c>
      <c r="X372" s="299">
        <v>0</v>
      </c>
      <c r="Y372" s="299">
        <v>0</v>
      </c>
      <c r="Z372" s="299">
        <v>0</v>
      </c>
      <c r="AA372" s="356">
        <v>0</v>
      </c>
      <c r="AB372" s="303">
        <v>0</v>
      </c>
      <c r="AC372" s="303">
        <v>0</v>
      </c>
      <c r="AD372" s="304">
        <v>0</v>
      </c>
      <c r="AE372" s="300">
        <v>0</v>
      </c>
      <c r="AF372" s="303">
        <v>0</v>
      </c>
      <c r="AG372" s="304">
        <v>0</v>
      </c>
      <c r="AH372" s="300">
        <v>0</v>
      </c>
      <c r="AI372" s="303">
        <v>0</v>
      </c>
      <c r="AJ372" s="304">
        <v>0</v>
      </c>
      <c r="AK372" s="300">
        <v>0</v>
      </c>
      <c r="AL372" s="303">
        <v>0</v>
      </c>
      <c r="AM372" s="304">
        <v>0</v>
      </c>
      <c r="AN372" s="300">
        <v>0</v>
      </c>
      <c r="AO372" s="303">
        <v>0</v>
      </c>
      <c r="AP372" s="304">
        <v>0</v>
      </c>
      <c r="AQ372" s="303">
        <v>0</v>
      </c>
      <c r="AR372" s="303">
        <v>0</v>
      </c>
      <c r="AS372" s="305">
        <v>0</v>
      </c>
    </row>
    <row r="373" spans="1:45" x14ac:dyDescent="0.35">
      <c r="A373" s="322">
        <v>4035</v>
      </c>
      <c r="B373" s="323">
        <v>7</v>
      </c>
      <c r="C373" s="324" t="s">
        <v>1038</v>
      </c>
      <c r="D373" s="108">
        <v>7</v>
      </c>
      <c r="E373" s="299">
        <v>396.85414336956984</v>
      </c>
      <c r="F373" s="299">
        <v>396.85414336956984</v>
      </c>
      <c r="G373" s="299">
        <v>0</v>
      </c>
      <c r="H373" s="299">
        <v>0</v>
      </c>
      <c r="I373" s="299">
        <v>0</v>
      </c>
      <c r="J373" s="299">
        <v>0</v>
      </c>
      <c r="K373" s="299">
        <v>0</v>
      </c>
      <c r="L373" s="300">
        <v>117698.84671238836</v>
      </c>
      <c r="M373" s="300">
        <v>15768</v>
      </c>
      <c r="N373" s="300">
        <v>0</v>
      </c>
      <c r="O373" s="300">
        <v>0</v>
      </c>
      <c r="P373" s="300">
        <v>0</v>
      </c>
      <c r="Q373" s="300">
        <v>1584</v>
      </c>
      <c r="R373" s="300">
        <v>7089.0925767170374</v>
      </c>
      <c r="S373" s="300">
        <v>691.58256230374195</v>
      </c>
      <c r="T373" s="300">
        <v>222.4472006637331</v>
      </c>
      <c r="U373" s="356">
        <v>143053.96905207288</v>
      </c>
      <c r="V373" s="304">
        <v>0</v>
      </c>
      <c r="W373" s="299">
        <v>0</v>
      </c>
      <c r="X373" s="299">
        <v>0</v>
      </c>
      <c r="Y373" s="299">
        <v>0</v>
      </c>
      <c r="Z373" s="299">
        <v>0</v>
      </c>
      <c r="AA373" s="356">
        <v>0</v>
      </c>
      <c r="AB373" s="303">
        <v>143053.96905207288</v>
      </c>
      <c r="AC373" s="303">
        <v>0</v>
      </c>
      <c r="AD373" s="304">
        <v>143053.96905207288</v>
      </c>
      <c r="AE373" s="300">
        <v>-3174.8331469567493</v>
      </c>
      <c r="AF373" s="303">
        <v>0</v>
      </c>
      <c r="AG373" s="304">
        <v>-3174.8331469567493</v>
      </c>
      <c r="AH373" s="300">
        <v>5159.1038638046011</v>
      </c>
      <c r="AI373" s="303">
        <v>0</v>
      </c>
      <c r="AJ373" s="304">
        <v>5159.1038638046011</v>
      </c>
      <c r="AK373" s="300">
        <v>0</v>
      </c>
      <c r="AL373" s="303">
        <v>0</v>
      </c>
      <c r="AM373" s="304">
        <v>0</v>
      </c>
      <c r="AN373" s="300">
        <v>143053.96905207288</v>
      </c>
      <c r="AO373" s="303">
        <v>0</v>
      </c>
      <c r="AP373" s="304">
        <v>143053.96905207288</v>
      </c>
      <c r="AQ373" s="303">
        <v>360.46988910697621</v>
      </c>
      <c r="AR373" s="303">
        <v>0</v>
      </c>
      <c r="AS373" s="305">
        <v>360.46988910697621</v>
      </c>
    </row>
    <row r="374" spans="1:45" x14ac:dyDescent="0.35">
      <c r="A374" s="322">
        <v>4036</v>
      </c>
      <c r="B374" s="323">
        <v>7</v>
      </c>
      <c r="C374" s="324" t="s">
        <v>31</v>
      </c>
      <c r="D374" s="108">
        <v>7</v>
      </c>
      <c r="E374" s="299">
        <v>84.68</v>
      </c>
      <c r="F374" s="299">
        <v>101.61599999999999</v>
      </c>
      <c r="G374" s="299">
        <v>0</v>
      </c>
      <c r="H374" s="299">
        <v>0</v>
      </c>
      <c r="I374" s="299">
        <v>0</v>
      </c>
      <c r="J374" s="299">
        <v>0</v>
      </c>
      <c r="K374" s="299">
        <v>0</v>
      </c>
      <c r="L374" s="300">
        <v>0</v>
      </c>
      <c r="M374" s="300">
        <v>0</v>
      </c>
      <c r="N374" s="300">
        <v>0</v>
      </c>
      <c r="O374" s="300">
        <v>0</v>
      </c>
      <c r="P374" s="300">
        <v>0</v>
      </c>
      <c r="Q374" s="300">
        <v>0</v>
      </c>
      <c r="R374" s="300">
        <v>0</v>
      </c>
      <c r="S374" s="300">
        <v>0</v>
      </c>
      <c r="T374" s="300">
        <v>0</v>
      </c>
      <c r="U374" s="356">
        <v>0</v>
      </c>
      <c r="V374" s="304">
        <v>0</v>
      </c>
      <c r="W374" s="299">
        <v>0</v>
      </c>
      <c r="X374" s="299">
        <v>0</v>
      </c>
      <c r="Y374" s="299">
        <v>0</v>
      </c>
      <c r="Z374" s="299">
        <v>0</v>
      </c>
      <c r="AA374" s="356">
        <v>0</v>
      </c>
      <c r="AB374" s="303">
        <v>0</v>
      </c>
      <c r="AC374" s="303">
        <v>0</v>
      </c>
      <c r="AD374" s="304">
        <v>0</v>
      </c>
      <c r="AE374" s="300">
        <v>-914.54399999999441</v>
      </c>
      <c r="AF374" s="303">
        <v>0</v>
      </c>
      <c r="AG374" s="304">
        <v>-914.54399999999441</v>
      </c>
      <c r="AH374" s="300">
        <v>1219.3919999999925</v>
      </c>
      <c r="AI374" s="303">
        <v>0</v>
      </c>
      <c r="AJ374" s="304">
        <v>1219.3919999999925</v>
      </c>
      <c r="AK374" s="300">
        <v>0</v>
      </c>
      <c r="AL374" s="303">
        <v>0</v>
      </c>
      <c r="AM374" s="304">
        <v>0</v>
      </c>
      <c r="AN374" s="300">
        <v>0</v>
      </c>
      <c r="AO374" s="303">
        <v>0</v>
      </c>
      <c r="AP374" s="304">
        <v>0</v>
      </c>
      <c r="AQ374" s="303">
        <v>0</v>
      </c>
      <c r="AR374" s="303">
        <v>0</v>
      </c>
      <c r="AS374" s="305">
        <v>0</v>
      </c>
    </row>
    <row r="375" spans="1:45" x14ac:dyDescent="0.35">
      <c r="A375" s="322">
        <v>4038</v>
      </c>
      <c r="B375" s="323">
        <v>7</v>
      </c>
      <c r="C375" s="324" t="s">
        <v>32</v>
      </c>
      <c r="D375" s="108">
        <v>7</v>
      </c>
      <c r="E375" s="299">
        <v>433.69238142053666</v>
      </c>
      <c r="F375" s="299">
        <v>458.49033578717706</v>
      </c>
      <c r="G375" s="299">
        <v>0</v>
      </c>
      <c r="H375" s="299">
        <v>0</v>
      </c>
      <c r="I375" s="299">
        <v>0</v>
      </c>
      <c r="J375" s="299">
        <v>0</v>
      </c>
      <c r="K375" s="299">
        <v>0</v>
      </c>
      <c r="L375" s="300">
        <v>144481.66925386322</v>
      </c>
      <c r="M375" s="300">
        <v>20498.400000000023</v>
      </c>
      <c r="N375" s="300">
        <v>0</v>
      </c>
      <c r="O375" s="300">
        <v>0</v>
      </c>
      <c r="P375" s="300">
        <v>0</v>
      </c>
      <c r="Q375" s="300">
        <v>2059.1999999999998</v>
      </c>
      <c r="R375" s="300">
        <v>7341.6894045921326</v>
      </c>
      <c r="S375" s="300">
        <v>899.05733099486451</v>
      </c>
      <c r="T375" s="300">
        <v>289.18136086285301</v>
      </c>
      <c r="U375" s="356">
        <v>175569.1973503131</v>
      </c>
      <c r="V375" s="304">
        <v>0</v>
      </c>
      <c r="W375" s="299">
        <v>0</v>
      </c>
      <c r="X375" s="299">
        <v>0</v>
      </c>
      <c r="Y375" s="299">
        <v>0</v>
      </c>
      <c r="Z375" s="299">
        <v>0</v>
      </c>
      <c r="AA375" s="356">
        <v>0</v>
      </c>
      <c r="AB375" s="303">
        <v>175569.1973503131</v>
      </c>
      <c r="AC375" s="303">
        <v>0</v>
      </c>
      <c r="AD375" s="304">
        <v>175569.1973503131</v>
      </c>
      <c r="AE375" s="300">
        <v>-916.98067157436162</v>
      </c>
      <c r="AF375" s="303">
        <v>0</v>
      </c>
      <c r="AG375" s="304">
        <v>-916.98067157436162</v>
      </c>
      <c r="AH375" s="300">
        <v>458.49033578671515</v>
      </c>
      <c r="AI375" s="303">
        <v>0</v>
      </c>
      <c r="AJ375" s="304">
        <v>458.49033578671515</v>
      </c>
      <c r="AK375" s="300">
        <v>0</v>
      </c>
      <c r="AL375" s="303">
        <v>0</v>
      </c>
      <c r="AM375" s="304">
        <v>0</v>
      </c>
      <c r="AN375" s="300">
        <v>175569.1973503131</v>
      </c>
      <c r="AO375" s="303">
        <v>0</v>
      </c>
      <c r="AP375" s="304">
        <v>175569.1973503131</v>
      </c>
      <c r="AQ375" s="303">
        <v>404.82425994029546</v>
      </c>
      <c r="AR375" s="303">
        <v>0</v>
      </c>
      <c r="AS375" s="305">
        <v>404.82425994029546</v>
      </c>
    </row>
    <row r="376" spans="1:45" x14ac:dyDescent="0.35">
      <c r="A376" s="322">
        <v>4039</v>
      </c>
      <c r="B376" s="323">
        <v>7</v>
      </c>
      <c r="C376" s="324" t="s">
        <v>33</v>
      </c>
      <c r="D376" s="108">
        <v>7</v>
      </c>
      <c r="E376" s="299">
        <v>238.62737127371275</v>
      </c>
      <c r="F376" s="299">
        <v>286.3528455284553</v>
      </c>
      <c r="G376" s="299">
        <v>0</v>
      </c>
      <c r="H376" s="299">
        <v>0</v>
      </c>
      <c r="I376" s="299">
        <v>0</v>
      </c>
      <c r="J376" s="299">
        <v>0</v>
      </c>
      <c r="K376" s="299">
        <v>0</v>
      </c>
      <c r="L376" s="300">
        <v>0</v>
      </c>
      <c r="M376" s="300">
        <v>0</v>
      </c>
      <c r="N376" s="300">
        <v>0</v>
      </c>
      <c r="O376" s="300">
        <v>0</v>
      </c>
      <c r="P376" s="300">
        <v>0</v>
      </c>
      <c r="Q376" s="300">
        <v>0</v>
      </c>
      <c r="R376" s="300">
        <v>0</v>
      </c>
      <c r="S376" s="300">
        <v>0</v>
      </c>
      <c r="T376" s="300">
        <v>0</v>
      </c>
      <c r="U376" s="356">
        <v>0</v>
      </c>
      <c r="V376" s="304">
        <v>0</v>
      </c>
      <c r="W376" s="299">
        <v>0</v>
      </c>
      <c r="X376" s="299">
        <v>0</v>
      </c>
      <c r="Y376" s="299">
        <v>0</v>
      </c>
      <c r="Z376" s="299">
        <v>0</v>
      </c>
      <c r="AA376" s="356">
        <v>0</v>
      </c>
      <c r="AB376" s="303">
        <v>0</v>
      </c>
      <c r="AC376" s="303">
        <v>0</v>
      </c>
      <c r="AD376" s="304">
        <v>0</v>
      </c>
      <c r="AE376" s="300">
        <v>-1718.1170731708407</v>
      </c>
      <c r="AF376" s="303">
        <v>0</v>
      </c>
      <c r="AG376" s="304">
        <v>-1718.1170731708407</v>
      </c>
      <c r="AH376" s="300">
        <v>2577.1756097557954</v>
      </c>
      <c r="AI376" s="303">
        <v>0</v>
      </c>
      <c r="AJ376" s="304">
        <v>2577.1756097557954</v>
      </c>
      <c r="AK376" s="300">
        <v>0</v>
      </c>
      <c r="AL376" s="303">
        <v>0</v>
      </c>
      <c r="AM376" s="304">
        <v>0</v>
      </c>
      <c r="AN376" s="300">
        <v>0</v>
      </c>
      <c r="AO376" s="303">
        <v>0</v>
      </c>
      <c r="AP376" s="304">
        <v>0</v>
      </c>
      <c r="AQ376" s="303">
        <v>0</v>
      </c>
      <c r="AR376" s="303">
        <v>0</v>
      </c>
      <c r="AS376" s="305">
        <v>0</v>
      </c>
    </row>
    <row r="377" spans="1:45" x14ac:dyDescent="0.35">
      <c r="A377" s="322">
        <v>4043</v>
      </c>
      <c r="B377" s="323">
        <v>7</v>
      </c>
      <c r="C377" s="324" t="s">
        <v>1039</v>
      </c>
      <c r="D377" s="108">
        <v>7</v>
      </c>
      <c r="E377" s="299">
        <v>485.64755612389882</v>
      </c>
      <c r="F377" s="299">
        <v>565.17706734867852</v>
      </c>
      <c r="G377" s="299">
        <v>0</v>
      </c>
      <c r="H377" s="299">
        <v>0</v>
      </c>
      <c r="I377" s="299">
        <v>0</v>
      </c>
      <c r="J377" s="299">
        <v>0</v>
      </c>
      <c r="K377" s="299">
        <v>0</v>
      </c>
      <c r="L377" s="300">
        <v>0</v>
      </c>
      <c r="M377" s="300">
        <v>0</v>
      </c>
      <c r="N377" s="300">
        <v>0</v>
      </c>
      <c r="O377" s="300">
        <v>0</v>
      </c>
      <c r="P377" s="300">
        <v>0</v>
      </c>
      <c r="Q377" s="300">
        <v>0</v>
      </c>
      <c r="R377" s="300">
        <v>0</v>
      </c>
      <c r="S377" s="300">
        <v>0</v>
      </c>
      <c r="T377" s="300">
        <v>0</v>
      </c>
      <c r="U377" s="356">
        <v>0</v>
      </c>
      <c r="V377" s="304">
        <v>0</v>
      </c>
      <c r="W377" s="299">
        <v>0</v>
      </c>
      <c r="X377" s="299">
        <v>0</v>
      </c>
      <c r="Y377" s="299">
        <v>0</v>
      </c>
      <c r="Z377" s="299">
        <v>0</v>
      </c>
      <c r="AA377" s="356">
        <v>0</v>
      </c>
      <c r="AB377" s="303">
        <v>0</v>
      </c>
      <c r="AC377" s="303">
        <v>0</v>
      </c>
      <c r="AD377" s="304">
        <v>0</v>
      </c>
      <c r="AE377" s="300">
        <v>-3956.2394714406691</v>
      </c>
      <c r="AF377" s="303">
        <v>0</v>
      </c>
      <c r="AG377" s="304">
        <v>-3956.2394714406691</v>
      </c>
      <c r="AH377" s="300">
        <v>5086.5936061381362</v>
      </c>
      <c r="AI377" s="303">
        <v>0</v>
      </c>
      <c r="AJ377" s="304">
        <v>5086.5936061381362</v>
      </c>
      <c r="AK377" s="300">
        <v>0</v>
      </c>
      <c r="AL377" s="303">
        <v>0</v>
      </c>
      <c r="AM377" s="304">
        <v>0</v>
      </c>
      <c r="AN377" s="300">
        <v>0</v>
      </c>
      <c r="AO377" s="303">
        <v>0</v>
      </c>
      <c r="AP377" s="304">
        <v>0</v>
      </c>
      <c r="AQ377" s="303">
        <v>0</v>
      </c>
      <c r="AR377" s="303">
        <v>0</v>
      </c>
      <c r="AS377" s="305">
        <v>0</v>
      </c>
    </row>
    <row r="378" spans="1:45" x14ac:dyDescent="0.35">
      <c r="A378" s="322">
        <v>4049</v>
      </c>
      <c r="B378" s="323">
        <v>7</v>
      </c>
      <c r="C378" s="324" t="s">
        <v>547</v>
      </c>
      <c r="D378" s="108">
        <v>7</v>
      </c>
      <c r="E378" s="299">
        <v>161.53746770025839</v>
      </c>
      <c r="F378" s="299">
        <v>193.84496124031006</v>
      </c>
      <c r="G378" s="299">
        <v>0</v>
      </c>
      <c r="H378" s="299">
        <v>0</v>
      </c>
      <c r="I378" s="299">
        <v>0</v>
      </c>
      <c r="J378" s="299">
        <v>0</v>
      </c>
      <c r="K378" s="299">
        <v>0</v>
      </c>
      <c r="L378" s="300">
        <v>0</v>
      </c>
      <c r="M378" s="300">
        <v>0</v>
      </c>
      <c r="N378" s="300">
        <v>0</v>
      </c>
      <c r="O378" s="300">
        <v>0</v>
      </c>
      <c r="P378" s="300">
        <v>0</v>
      </c>
      <c r="Q378" s="300">
        <v>0</v>
      </c>
      <c r="R378" s="300">
        <v>0</v>
      </c>
      <c r="S378" s="300">
        <v>0</v>
      </c>
      <c r="T378" s="300">
        <v>0</v>
      </c>
      <c r="U378" s="356">
        <v>0</v>
      </c>
      <c r="V378" s="304">
        <v>0</v>
      </c>
      <c r="W378" s="299">
        <v>0</v>
      </c>
      <c r="X378" s="299">
        <v>0</v>
      </c>
      <c r="Y378" s="299">
        <v>0</v>
      </c>
      <c r="Z378" s="299">
        <v>0</v>
      </c>
      <c r="AA378" s="356">
        <v>0</v>
      </c>
      <c r="AB378" s="303">
        <v>0</v>
      </c>
      <c r="AC378" s="303">
        <v>0</v>
      </c>
      <c r="AD378" s="304">
        <v>0</v>
      </c>
      <c r="AE378" s="300">
        <v>-1356.9147286822554</v>
      </c>
      <c r="AF378" s="303">
        <v>0</v>
      </c>
      <c r="AG378" s="304">
        <v>-1356.9147286822554</v>
      </c>
      <c r="AH378" s="300">
        <v>1938.4496124030557</v>
      </c>
      <c r="AI378" s="303">
        <v>0</v>
      </c>
      <c r="AJ378" s="304">
        <v>1938.4496124030557</v>
      </c>
      <c r="AK378" s="300">
        <v>0</v>
      </c>
      <c r="AL378" s="303">
        <v>0</v>
      </c>
      <c r="AM378" s="304">
        <v>0</v>
      </c>
      <c r="AN378" s="300">
        <v>0</v>
      </c>
      <c r="AO378" s="303">
        <v>0</v>
      </c>
      <c r="AP378" s="304">
        <v>0</v>
      </c>
      <c r="AQ378" s="303">
        <v>0</v>
      </c>
      <c r="AR378" s="303">
        <v>0</v>
      </c>
      <c r="AS378" s="305">
        <v>0</v>
      </c>
    </row>
    <row r="379" spans="1:45" x14ac:dyDescent="0.35">
      <c r="A379" s="322">
        <v>4050</v>
      </c>
      <c r="B379" s="323">
        <v>7</v>
      </c>
      <c r="C379" s="324" t="s">
        <v>548</v>
      </c>
      <c r="D379" s="108">
        <v>7</v>
      </c>
      <c r="E379" s="299">
        <v>61.340476190476195</v>
      </c>
      <c r="F379" s="299">
        <v>63.090476190476195</v>
      </c>
      <c r="G379" s="299">
        <v>0</v>
      </c>
      <c r="H379" s="299">
        <v>0</v>
      </c>
      <c r="I379" s="299">
        <v>0</v>
      </c>
      <c r="J379" s="299">
        <v>0</v>
      </c>
      <c r="K379" s="299">
        <v>0</v>
      </c>
      <c r="L379" s="300">
        <v>0</v>
      </c>
      <c r="M379" s="300">
        <v>0</v>
      </c>
      <c r="N379" s="300">
        <v>0</v>
      </c>
      <c r="O379" s="300">
        <v>0</v>
      </c>
      <c r="P379" s="300">
        <v>0</v>
      </c>
      <c r="Q379" s="300">
        <v>0</v>
      </c>
      <c r="R379" s="300">
        <v>0</v>
      </c>
      <c r="S379" s="300">
        <v>0</v>
      </c>
      <c r="T379" s="300">
        <v>0</v>
      </c>
      <c r="U379" s="356">
        <v>0</v>
      </c>
      <c r="V379" s="304">
        <v>0</v>
      </c>
      <c r="W379" s="299">
        <v>0</v>
      </c>
      <c r="X379" s="299">
        <v>0</v>
      </c>
      <c r="Y379" s="299">
        <v>0</v>
      </c>
      <c r="Z379" s="299">
        <v>0</v>
      </c>
      <c r="AA379" s="356">
        <v>0</v>
      </c>
      <c r="AB379" s="303">
        <v>0</v>
      </c>
      <c r="AC379" s="303">
        <v>0</v>
      </c>
      <c r="AD379" s="304">
        <v>0</v>
      </c>
      <c r="AE379" s="300">
        <v>-378.5428571428638</v>
      </c>
      <c r="AF379" s="303">
        <v>0</v>
      </c>
      <c r="AG379" s="304">
        <v>-378.5428571428638</v>
      </c>
      <c r="AH379" s="300">
        <v>567.81428571429569</v>
      </c>
      <c r="AI379" s="303">
        <v>0</v>
      </c>
      <c r="AJ379" s="304">
        <v>567.81428571429569</v>
      </c>
      <c r="AK379" s="300">
        <v>0</v>
      </c>
      <c r="AL379" s="303">
        <v>0</v>
      </c>
      <c r="AM379" s="304">
        <v>0</v>
      </c>
      <c r="AN379" s="300">
        <v>0</v>
      </c>
      <c r="AO379" s="303">
        <v>0</v>
      </c>
      <c r="AP379" s="304">
        <v>0</v>
      </c>
      <c r="AQ379" s="303">
        <v>0</v>
      </c>
      <c r="AR379" s="303">
        <v>0</v>
      </c>
      <c r="AS379" s="305">
        <v>0</v>
      </c>
    </row>
    <row r="380" spans="1:45" x14ac:dyDescent="0.35">
      <c r="A380" s="322">
        <v>4053</v>
      </c>
      <c r="B380" s="323">
        <v>7</v>
      </c>
      <c r="C380" s="324" t="s">
        <v>34</v>
      </c>
      <c r="D380" s="108">
        <v>7</v>
      </c>
      <c r="E380" s="299">
        <v>823.78423764174204</v>
      </c>
      <c r="F380" s="299">
        <v>920.22362485263011</v>
      </c>
      <c r="G380" s="299">
        <v>0</v>
      </c>
      <c r="H380" s="299">
        <v>0</v>
      </c>
      <c r="I380" s="299">
        <v>0</v>
      </c>
      <c r="J380" s="299">
        <v>0</v>
      </c>
      <c r="K380" s="299">
        <v>0</v>
      </c>
      <c r="L380" s="300">
        <v>0</v>
      </c>
      <c r="M380" s="300">
        <v>0</v>
      </c>
      <c r="N380" s="300">
        <v>0</v>
      </c>
      <c r="O380" s="300">
        <v>0</v>
      </c>
      <c r="P380" s="300">
        <v>0</v>
      </c>
      <c r="Q380" s="300">
        <v>0</v>
      </c>
      <c r="R380" s="300">
        <v>0</v>
      </c>
      <c r="S380" s="300">
        <v>0</v>
      </c>
      <c r="T380" s="300">
        <v>0</v>
      </c>
      <c r="U380" s="356">
        <v>0</v>
      </c>
      <c r="V380" s="304">
        <v>0</v>
      </c>
      <c r="W380" s="299">
        <v>0</v>
      </c>
      <c r="X380" s="299">
        <v>0</v>
      </c>
      <c r="Y380" s="299">
        <v>0</v>
      </c>
      <c r="Z380" s="299">
        <v>0</v>
      </c>
      <c r="AA380" s="356">
        <v>0</v>
      </c>
      <c r="AB380" s="303">
        <v>0</v>
      </c>
      <c r="AC380" s="303">
        <v>0</v>
      </c>
      <c r="AD380" s="304">
        <v>0</v>
      </c>
      <c r="AE380" s="300">
        <v>-2760.6708745583892</v>
      </c>
      <c r="AF380" s="303">
        <v>0</v>
      </c>
      <c r="AG380" s="304">
        <v>-2760.6708745583892</v>
      </c>
      <c r="AH380" s="300">
        <v>3680.8944994108751</v>
      </c>
      <c r="AI380" s="303">
        <v>0</v>
      </c>
      <c r="AJ380" s="304">
        <v>3680.8944994108751</v>
      </c>
      <c r="AK380" s="300">
        <v>0</v>
      </c>
      <c r="AL380" s="303">
        <v>0</v>
      </c>
      <c r="AM380" s="304">
        <v>0</v>
      </c>
      <c r="AN380" s="300">
        <v>0</v>
      </c>
      <c r="AO380" s="303">
        <v>0</v>
      </c>
      <c r="AP380" s="304">
        <v>0</v>
      </c>
      <c r="AQ380" s="303">
        <v>0</v>
      </c>
      <c r="AR380" s="303">
        <v>0</v>
      </c>
      <c r="AS380" s="305">
        <v>0</v>
      </c>
    </row>
    <row r="381" spans="1:45" x14ac:dyDescent="0.35">
      <c r="A381" s="322">
        <v>4054</v>
      </c>
      <c r="B381" s="323">
        <v>7</v>
      </c>
      <c r="C381" s="324" t="s">
        <v>1040</v>
      </c>
      <c r="D381" s="108">
        <v>7</v>
      </c>
      <c r="E381" s="299">
        <v>92.639610389610397</v>
      </c>
      <c r="F381" s="299">
        <v>102.28961038961037</v>
      </c>
      <c r="G381" s="299">
        <v>0</v>
      </c>
      <c r="H381" s="299">
        <v>0</v>
      </c>
      <c r="I381" s="299">
        <v>0</v>
      </c>
      <c r="J381" s="299">
        <v>0</v>
      </c>
      <c r="K381" s="299">
        <v>0</v>
      </c>
      <c r="L381" s="300">
        <v>0</v>
      </c>
      <c r="M381" s="300">
        <v>0</v>
      </c>
      <c r="N381" s="300">
        <v>0</v>
      </c>
      <c r="O381" s="300">
        <v>0</v>
      </c>
      <c r="P381" s="300">
        <v>0</v>
      </c>
      <c r="Q381" s="300">
        <v>0</v>
      </c>
      <c r="R381" s="300">
        <v>0</v>
      </c>
      <c r="S381" s="300">
        <v>0</v>
      </c>
      <c r="T381" s="300">
        <v>0</v>
      </c>
      <c r="U381" s="356">
        <v>0</v>
      </c>
      <c r="V381" s="304">
        <v>0</v>
      </c>
      <c r="W381" s="299">
        <v>0</v>
      </c>
      <c r="X381" s="299">
        <v>0</v>
      </c>
      <c r="Y381" s="299">
        <v>0</v>
      </c>
      <c r="Z381" s="299">
        <v>0</v>
      </c>
      <c r="AA381" s="356">
        <v>0</v>
      </c>
      <c r="AB381" s="303">
        <v>0</v>
      </c>
      <c r="AC381" s="303">
        <v>0</v>
      </c>
      <c r="AD381" s="304">
        <v>0</v>
      </c>
      <c r="AE381" s="300">
        <v>-511.44805194810033</v>
      </c>
      <c r="AF381" s="303">
        <v>0</v>
      </c>
      <c r="AG381" s="304">
        <v>-511.44805194810033</v>
      </c>
      <c r="AH381" s="300">
        <v>716.02727272722404</v>
      </c>
      <c r="AI381" s="303">
        <v>0</v>
      </c>
      <c r="AJ381" s="304">
        <v>716.02727272722404</v>
      </c>
      <c r="AK381" s="300">
        <v>0</v>
      </c>
      <c r="AL381" s="303">
        <v>0</v>
      </c>
      <c r="AM381" s="304">
        <v>0</v>
      </c>
      <c r="AN381" s="300">
        <v>0</v>
      </c>
      <c r="AO381" s="303">
        <v>0</v>
      </c>
      <c r="AP381" s="304">
        <v>0</v>
      </c>
      <c r="AQ381" s="303">
        <v>0</v>
      </c>
      <c r="AR381" s="303">
        <v>0</v>
      </c>
      <c r="AS381" s="305">
        <v>0</v>
      </c>
    </row>
    <row r="382" spans="1:45" x14ac:dyDescent="0.35">
      <c r="A382" s="322">
        <v>4055</v>
      </c>
      <c r="B382" s="323">
        <v>7</v>
      </c>
      <c r="C382" s="324" t="s">
        <v>36</v>
      </c>
      <c r="D382" s="108">
        <v>7</v>
      </c>
      <c r="E382" s="299">
        <v>171.97619047619048</v>
      </c>
      <c r="F382" s="299">
        <v>171.97619047619048</v>
      </c>
      <c r="G382" s="299">
        <v>0</v>
      </c>
      <c r="H382" s="299">
        <v>0</v>
      </c>
      <c r="I382" s="299">
        <v>0</v>
      </c>
      <c r="J382" s="299">
        <v>0</v>
      </c>
      <c r="K382" s="299">
        <v>0</v>
      </c>
      <c r="L382" s="300">
        <v>0</v>
      </c>
      <c r="M382" s="300">
        <v>0</v>
      </c>
      <c r="N382" s="300">
        <v>0</v>
      </c>
      <c r="O382" s="300">
        <v>0</v>
      </c>
      <c r="P382" s="300">
        <v>0</v>
      </c>
      <c r="Q382" s="300">
        <v>0</v>
      </c>
      <c r="R382" s="300">
        <v>0</v>
      </c>
      <c r="S382" s="300">
        <v>0</v>
      </c>
      <c r="T382" s="300">
        <v>0</v>
      </c>
      <c r="U382" s="356">
        <v>0</v>
      </c>
      <c r="V382" s="304">
        <v>0</v>
      </c>
      <c r="W382" s="299">
        <v>0</v>
      </c>
      <c r="X382" s="299">
        <v>0</v>
      </c>
      <c r="Y382" s="299">
        <v>0</v>
      </c>
      <c r="Z382" s="299">
        <v>0</v>
      </c>
      <c r="AA382" s="356">
        <v>0</v>
      </c>
      <c r="AB382" s="303">
        <v>0</v>
      </c>
      <c r="AC382" s="303">
        <v>0</v>
      </c>
      <c r="AD382" s="304">
        <v>0</v>
      </c>
      <c r="AE382" s="300">
        <v>-1719.7619047618937</v>
      </c>
      <c r="AF382" s="303">
        <v>0</v>
      </c>
      <c r="AG382" s="304">
        <v>-1719.7619047618937</v>
      </c>
      <c r="AH382" s="300">
        <v>2579.6428571429569</v>
      </c>
      <c r="AI382" s="303">
        <v>0</v>
      </c>
      <c r="AJ382" s="304">
        <v>2579.6428571429569</v>
      </c>
      <c r="AK382" s="300">
        <v>0</v>
      </c>
      <c r="AL382" s="303">
        <v>0</v>
      </c>
      <c r="AM382" s="304">
        <v>0</v>
      </c>
      <c r="AN382" s="300">
        <v>0</v>
      </c>
      <c r="AO382" s="303">
        <v>0</v>
      </c>
      <c r="AP382" s="304">
        <v>0</v>
      </c>
      <c r="AQ382" s="303">
        <v>0</v>
      </c>
      <c r="AR382" s="303">
        <v>0</v>
      </c>
      <c r="AS382" s="305">
        <v>0</v>
      </c>
    </row>
    <row r="383" spans="1:45" x14ac:dyDescent="0.35">
      <c r="A383" s="322">
        <v>4056</v>
      </c>
      <c r="B383" s="323">
        <v>7</v>
      </c>
      <c r="C383" s="324" t="s">
        <v>549</v>
      </c>
      <c r="D383" s="108">
        <v>7</v>
      </c>
      <c r="E383" s="299">
        <v>70</v>
      </c>
      <c r="F383" s="299">
        <v>84</v>
      </c>
      <c r="G383" s="299">
        <v>0</v>
      </c>
      <c r="H383" s="299">
        <v>0</v>
      </c>
      <c r="I383" s="299">
        <v>0</v>
      </c>
      <c r="J383" s="299">
        <v>0</v>
      </c>
      <c r="K383" s="299">
        <v>0</v>
      </c>
      <c r="L383" s="300">
        <v>0</v>
      </c>
      <c r="M383" s="300">
        <v>0</v>
      </c>
      <c r="N383" s="300">
        <v>0</v>
      </c>
      <c r="O383" s="300">
        <v>0</v>
      </c>
      <c r="P383" s="300">
        <v>0</v>
      </c>
      <c r="Q383" s="300">
        <v>0</v>
      </c>
      <c r="R383" s="300">
        <v>0</v>
      </c>
      <c r="S383" s="300">
        <v>0</v>
      </c>
      <c r="T383" s="300">
        <v>0</v>
      </c>
      <c r="U383" s="356">
        <v>0</v>
      </c>
      <c r="V383" s="304">
        <v>0</v>
      </c>
      <c r="W383" s="299">
        <v>0</v>
      </c>
      <c r="X383" s="299">
        <v>0</v>
      </c>
      <c r="Y383" s="299">
        <v>0</v>
      </c>
      <c r="Z383" s="299">
        <v>0</v>
      </c>
      <c r="AA383" s="356">
        <v>0</v>
      </c>
      <c r="AB383" s="303">
        <v>0</v>
      </c>
      <c r="AC383" s="303">
        <v>0</v>
      </c>
      <c r="AD383" s="304">
        <v>0</v>
      </c>
      <c r="AE383" s="300">
        <v>-336</v>
      </c>
      <c r="AF383" s="303">
        <v>0</v>
      </c>
      <c r="AG383" s="304">
        <v>-336</v>
      </c>
      <c r="AH383" s="300">
        <v>504</v>
      </c>
      <c r="AI383" s="303">
        <v>0</v>
      </c>
      <c r="AJ383" s="304">
        <v>504</v>
      </c>
      <c r="AK383" s="300">
        <v>0</v>
      </c>
      <c r="AL383" s="303">
        <v>0</v>
      </c>
      <c r="AM383" s="304">
        <v>0</v>
      </c>
      <c r="AN383" s="300">
        <v>0</v>
      </c>
      <c r="AO383" s="303">
        <v>0</v>
      </c>
      <c r="AP383" s="304">
        <v>0</v>
      </c>
      <c r="AQ383" s="303">
        <v>0</v>
      </c>
      <c r="AR383" s="303">
        <v>0</v>
      </c>
      <c r="AS383" s="305">
        <v>0</v>
      </c>
    </row>
    <row r="384" spans="1:45" x14ac:dyDescent="0.35">
      <c r="A384" s="322">
        <v>4057</v>
      </c>
      <c r="B384" s="323">
        <v>7</v>
      </c>
      <c r="C384" s="324" t="s">
        <v>37</v>
      </c>
      <c r="D384" s="108">
        <v>7</v>
      </c>
      <c r="E384" s="299">
        <v>216.28205128205127</v>
      </c>
      <c r="F384" s="299">
        <v>259.53846153846155</v>
      </c>
      <c r="G384" s="299">
        <v>0</v>
      </c>
      <c r="H384" s="299">
        <v>0</v>
      </c>
      <c r="I384" s="299">
        <v>0</v>
      </c>
      <c r="J384" s="299">
        <v>0</v>
      </c>
      <c r="K384" s="299">
        <v>0</v>
      </c>
      <c r="L384" s="300">
        <v>0</v>
      </c>
      <c r="M384" s="300">
        <v>0</v>
      </c>
      <c r="N384" s="300">
        <v>0</v>
      </c>
      <c r="O384" s="300">
        <v>0</v>
      </c>
      <c r="P384" s="300">
        <v>0</v>
      </c>
      <c r="Q384" s="300">
        <v>0</v>
      </c>
      <c r="R384" s="300">
        <v>0</v>
      </c>
      <c r="S384" s="300">
        <v>0</v>
      </c>
      <c r="T384" s="300">
        <v>0</v>
      </c>
      <c r="U384" s="356">
        <v>0</v>
      </c>
      <c r="V384" s="304">
        <v>0</v>
      </c>
      <c r="W384" s="299">
        <v>0</v>
      </c>
      <c r="X384" s="299">
        <v>0</v>
      </c>
      <c r="Y384" s="299">
        <v>0</v>
      </c>
      <c r="Z384" s="299">
        <v>0</v>
      </c>
      <c r="AA384" s="356">
        <v>0</v>
      </c>
      <c r="AB384" s="303">
        <v>0</v>
      </c>
      <c r="AC384" s="303">
        <v>0</v>
      </c>
      <c r="AD384" s="304">
        <v>0</v>
      </c>
      <c r="AE384" s="300">
        <v>0</v>
      </c>
      <c r="AF384" s="303">
        <v>0</v>
      </c>
      <c r="AG384" s="304">
        <v>0</v>
      </c>
      <c r="AH384" s="300">
        <v>0</v>
      </c>
      <c r="AI384" s="303">
        <v>0</v>
      </c>
      <c r="AJ384" s="304">
        <v>0</v>
      </c>
      <c r="AK384" s="300">
        <v>0</v>
      </c>
      <c r="AL384" s="303">
        <v>0</v>
      </c>
      <c r="AM384" s="304">
        <v>0</v>
      </c>
      <c r="AN384" s="300">
        <v>0</v>
      </c>
      <c r="AO384" s="303">
        <v>0</v>
      </c>
      <c r="AP384" s="304">
        <v>0</v>
      </c>
      <c r="AQ384" s="303">
        <v>0</v>
      </c>
      <c r="AR384" s="303">
        <v>0</v>
      </c>
      <c r="AS384" s="305">
        <v>0</v>
      </c>
    </row>
    <row r="385" spans="1:45" x14ac:dyDescent="0.35">
      <c r="A385" s="322">
        <v>4058</v>
      </c>
      <c r="B385" s="323">
        <v>7</v>
      </c>
      <c r="C385" s="324" t="s">
        <v>924</v>
      </c>
      <c r="D385" s="108">
        <v>7</v>
      </c>
      <c r="E385" s="299">
        <v>190.23045290510629</v>
      </c>
      <c r="F385" s="299">
        <v>196.95772563237904</v>
      </c>
      <c r="G385" s="299">
        <v>0</v>
      </c>
      <c r="H385" s="299">
        <v>0</v>
      </c>
      <c r="I385" s="299">
        <v>0</v>
      </c>
      <c r="J385" s="299">
        <v>0</v>
      </c>
      <c r="K385" s="299">
        <v>0</v>
      </c>
      <c r="L385" s="300">
        <v>0</v>
      </c>
      <c r="M385" s="300">
        <v>0</v>
      </c>
      <c r="N385" s="300">
        <v>0</v>
      </c>
      <c r="O385" s="300">
        <v>0</v>
      </c>
      <c r="P385" s="300">
        <v>0</v>
      </c>
      <c r="Q385" s="300">
        <v>0</v>
      </c>
      <c r="R385" s="300">
        <v>0</v>
      </c>
      <c r="S385" s="300">
        <v>0</v>
      </c>
      <c r="T385" s="300">
        <v>0</v>
      </c>
      <c r="U385" s="356">
        <v>0</v>
      </c>
      <c r="V385" s="304">
        <v>0</v>
      </c>
      <c r="W385" s="299">
        <v>0</v>
      </c>
      <c r="X385" s="299">
        <v>0</v>
      </c>
      <c r="Y385" s="299">
        <v>0</v>
      </c>
      <c r="Z385" s="299">
        <v>0</v>
      </c>
      <c r="AA385" s="356">
        <v>0</v>
      </c>
      <c r="AB385" s="303">
        <v>0</v>
      </c>
      <c r="AC385" s="303">
        <v>0</v>
      </c>
      <c r="AD385" s="304">
        <v>0</v>
      </c>
      <c r="AE385" s="300">
        <v>-1181.7463537943549</v>
      </c>
      <c r="AF385" s="303">
        <v>0</v>
      </c>
      <c r="AG385" s="304">
        <v>-1181.7463537943549</v>
      </c>
      <c r="AH385" s="300">
        <v>1575.6618050590623</v>
      </c>
      <c r="AI385" s="303">
        <v>0</v>
      </c>
      <c r="AJ385" s="304">
        <v>1575.6618050590623</v>
      </c>
      <c r="AK385" s="300">
        <v>0</v>
      </c>
      <c r="AL385" s="303">
        <v>0</v>
      </c>
      <c r="AM385" s="304">
        <v>0</v>
      </c>
      <c r="AN385" s="300">
        <v>0</v>
      </c>
      <c r="AO385" s="303">
        <v>0</v>
      </c>
      <c r="AP385" s="304">
        <v>0</v>
      </c>
      <c r="AQ385" s="303">
        <v>0</v>
      </c>
      <c r="AR385" s="303">
        <v>0</v>
      </c>
      <c r="AS385" s="305">
        <v>0</v>
      </c>
    </row>
    <row r="386" spans="1:45" x14ac:dyDescent="0.35">
      <c r="A386" s="322">
        <v>4059</v>
      </c>
      <c r="B386" s="323">
        <v>7</v>
      </c>
      <c r="C386" s="324" t="s">
        <v>925</v>
      </c>
      <c r="D386" s="108">
        <v>7</v>
      </c>
      <c r="E386" s="299">
        <v>227.75453729532677</v>
      </c>
      <c r="F386" s="299">
        <v>246.04029323924061</v>
      </c>
      <c r="G386" s="299">
        <v>0</v>
      </c>
      <c r="H386" s="299">
        <v>0</v>
      </c>
      <c r="I386" s="299">
        <v>0</v>
      </c>
      <c r="J386" s="299">
        <v>0</v>
      </c>
      <c r="K386" s="299">
        <v>0</v>
      </c>
      <c r="L386" s="300">
        <v>0</v>
      </c>
      <c r="M386" s="300">
        <v>0</v>
      </c>
      <c r="N386" s="300">
        <v>0</v>
      </c>
      <c r="O386" s="300">
        <v>0</v>
      </c>
      <c r="P386" s="300">
        <v>0</v>
      </c>
      <c r="Q386" s="300">
        <v>0</v>
      </c>
      <c r="R386" s="300">
        <v>0</v>
      </c>
      <c r="S386" s="300">
        <v>0</v>
      </c>
      <c r="T386" s="300">
        <v>0</v>
      </c>
      <c r="U386" s="356">
        <v>0</v>
      </c>
      <c r="V386" s="304">
        <v>0</v>
      </c>
      <c r="W386" s="299">
        <v>0</v>
      </c>
      <c r="X386" s="299">
        <v>0</v>
      </c>
      <c r="Y386" s="299">
        <v>0</v>
      </c>
      <c r="Z386" s="299">
        <v>0</v>
      </c>
      <c r="AA386" s="356">
        <v>0</v>
      </c>
      <c r="AB386" s="303">
        <v>0</v>
      </c>
      <c r="AC386" s="303">
        <v>0</v>
      </c>
      <c r="AD386" s="304">
        <v>0</v>
      </c>
      <c r="AE386" s="300">
        <v>-984.16117295715958</v>
      </c>
      <c r="AF386" s="303">
        <v>0</v>
      </c>
      <c r="AG386" s="304">
        <v>-984.16117295715958</v>
      </c>
      <c r="AH386" s="300">
        <v>1476.2417594352737</v>
      </c>
      <c r="AI386" s="303">
        <v>0</v>
      </c>
      <c r="AJ386" s="304">
        <v>1476.2417594352737</v>
      </c>
      <c r="AK386" s="300">
        <v>0</v>
      </c>
      <c r="AL386" s="303">
        <v>0</v>
      </c>
      <c r="AM386" s="304">
        <v>0</v>
      </c>
      <c r="AN386" s="300">
        <v>0</v>
      </c>
      <c r="AO386" s="303">
        <v>0</v>
      </c>
      <c r="AP386" s="304">
        <v>0</v>
      </c>
      <c r="AQ386" s="303">
        <v>0</v>
      </c>
      <c r="AR386" s="303">
        <v>0</v>
      </c>
      <c r="AS386" s="305">
        <v>0</v>
      </c>
    </row>
    <row r="387" spans="1:45" x14ac:dyDescent="0.35">
      <c r="A387" s="322">
        <v>4064</v>
      </c>
      <c r="B387" s="323">
        <v>7</v>
      </c>
      <c r="C387" s="324" t="s">
        <v>926</v>
      </c>
      <c r="D387" s="108">
        <v>7</v>
      </c>
      <c r="E387" s="299">
        <v>121.75793650793651</v>
      </c>
      <c r="F387" s="299">
        <v>133.58293650793649</v>
      </c>
      <c r="G387" s="299">
        <v>0</v>
      </c>
      <c r="H387" s="299">
        <v>0</v>
      </c>
      <c r="I387" s="299">
        <v>0</v>
      </c>
      <c r="J387" s="299">
        <v>0</v>
      </c>
      <c r="K387" s="299">
        <v>0</v>
      </c>
      <c r="L387" s="300">
        <v>39557.048142736334</v>
      </c>
      <c r="M387" s="300">
        <v>-89.329999999987194</v>
      </c>
      <c r="N387" s="300">
        <v>0</v>
      </c>
      <c r="O387" s="300">
        <v>0</v>
      </c>
      <c r="P387" s="300">
        <v>0</v>
      </c>
      <c r="Q387" s="300">
        <v>554.4</v>
      </c>
      <c r="R387" s="300">
        <v>0</v>
      </c>
      <c r="S387" s="300">
        <v>242.05389680630969</v>
      </c>
      <c r="T387" s="300">
        <v>77.856520232306579</v>
      </c>
      <c r="U387" s="356">
        <v>40342.028559774968</v>
      </c>
      <c r="V387" s="304">
        <v>0</v>
      </c>
      <c r="W387" s="299">
        <v>0</v>
      </c>
      <c r="X387" s="299">
        <v>0</v>
      </c>
      <c r="Y387" s="299">
        <v>0</v>
      </c>
      <c r="Z387" s="299">
        <v>0</v>
      </c>
      <c r="AA387" s="356">
        <v>0</v>
      </c>
      <c r="AB387" s="303">
        <v>40342.028559774968</v>
      </c>
      <c r="AC387" s="303">
        <v>0</v>
      </c>
      <c r="AD387" s="304">
        <v>40342.028559774968</v>
      </c>
      <c r="AE387" s="300">
        <v>-267.1658730157651</v>
      </c>
      <c r="AF387" s="303">
        <v>0</v>
      </c>
      <c r="AG387" s="304">
        <v>-267.1658730157651</v>
      </c>
      <c r="AH387" s="300">
        <v>267.16587301599793</v>
      </c>
      <c r="AI387" s="303">
        <v>0</v>
      </c>
      <c r="AJ387" s="304">
        <v>267.16587301599793</v>
      </c>
      <c r="AK387" s="300">
        <v>0</v>
      </c>
      <c r="AL387" s="303">
        <v>0</v>
      </c>
      <c r="AM387" s="304">
        <v>0</v>
      </c>
      <c r="AN387" s="300">
        <v>40342.028559774968</v>
      </c>
      <c r="AO387" s="303">
        <v>0</v>
      </c>
      <c r="AP387" s="304">
        <v>40342.028559774968</v>
      </c>
      <c r="AQ387" s="303">
        <v>331.3297655725741</v>
      </c>
      <c r="AR387" s="303">
        <v>0</v>
      </c>
      <c r="AS387" s="305">
        <v>331.3297655725741</v>
      </c>
    </row>
    <row r="388" spans="1:45" x14ac:dyDescent="0.35">
      <c r="A388" s="322">
        <v>4066</v>
      </c>
      <c r="B388" s="323">
        <v>7</v>
      </c>
      <c r="C388" s="324" t="s">
        <v>1041</v>
      </c>
      <c r="D388" s="108">
        <v>7</v>
      </c>
      <c r="E388" s="299">
        <v>73.400000000000006</v>
      </c>
      <c r="F388" s="299">
        <v>86.679999999999993</v>
      </c>
      <c r="G388" s="299">
        <v>0</v>
      </c>
      <c r="H388" s="299">
        <v>0</v>
      </c>
      <c r="I388" s="299">
        <v>0</v>
      </c>
      <c r="J388" s="299">
        <v>0</v>
      </c>
      <c r="K388" s="299">
        <v>0</v>
      </c>
      <c r="L388" s="300">
        <v>0</v>
      </c>
      <c r="M388" s="300">
        <v>0</v>
      </c>
      <c r="N388" s="300">
        <v>0</v>
      </c>
      <c r="O388" s="300">
        <v>0</v>
      </c>
      <c r="P388" s="300">
        <v>0</v>
      </c>
      <c r="Q388" s="300">
        <v>0</v>
      </c>
      <c r="R388" s="300">
        <v>0</v>
      </c>
      <c r="S388" s="300">
        <v>0</v>
      </c>
      <c r="T388" s="300">
        <v>0</v>
      </c>
      <c r="U388" s="356">
        <v>0</v>
      </c>
      <c r="V388" s="304">
        <v>0</v>
      </c>
      <c r="W388" s="299">
        <v>0</v>
      </c>
      <c r="X388" s="299">
        <v>0</v>
      </c>
      <c r="Y388" s="299">
        <v>0</v>
      </c>
      <c r="Z388" s="299">
        <v>0</v>
      </c>
      <c r="AA388" s="356">
        <v>0</v>
      </c>
      <c r="AB388" s="303">
        <v>0</v>
      </c>
      <c r="AC388" s="303">
        <v>0</v>
      </c>
      <c r="AD388" s="304">
        <v>0</v>
      </c>
      <c r="AE388" s="300">
        <v>-433.40000000002328</v>
      </c>
      <c r="AF388" s="303">
        <v>0</v>
      </c>
      <c r="AG388" s="304">
        <v>-433.40000000002328</v>
      </c>
      <c r="AH388" s="300">
        <v>606.76000000000931</v>
      </c>
      <c r="AI388" s="303">
        <v>0</v>
      </c>
      <c r="AJ388" s="304">
        <v>606.76000000000931</v>
      </c>
      <c r="AK388" s="300">
        <v>0</v>
      </c>
      <c r="AL388" s="303">
        <v>0</v>
      </c>
      <c r="AM388" s="304">
        <v>0</v>
      </c>
      <c r="AN388" s="300">
        <v>0</v>
      </c>
      <c r="AO388" s="303">
        <v>0</v>
      </c>
      <c r="AP388" s="304">
        <v>0</v>
      </c>
      <c r="AQ388" s="303">
        <v>0</v>
      </c>
      <c r="AR388" s="303">
        <v>0</v>
      </c>
      <c r="AS388" s="305">
        <v>0</v>
      </c>
    </row>
    <row r="389" spans="1:45" x14ac:dyDescent="0.35">
      <c r="A389" s="322">
        <v>4067</v>
      </c>
      <c r="B389" s="323">
        <v>7</v>
      </c>
      <c r="C389" s="324" t="s">
        <v>39</v>
      </c>
      <c r="D389" s="108">
        <v>7</v>
      </c>
      <c r="E389" s="299">
        <v>485.41666666666669</v>
      </c>
      <c r="F389" s="299">
        <v>512</v>
      </c>
      <c r="G389" s="299">
        <v>0</v>
      </c>
      <c r="H389" s="299">
        <v>0</v>
      </c>
      <c r="I389" s="299">
        <v>0</v>
      </c>
      <c r="J389" s="299">
        <v>0</v>
      </c>
      <c r="K389" s="299">
        <v>0</v>
      </c>
      <c r="L389" s="300">
        <v>68902.393249925692</v>
      </c>
      <c r="M389" s="300">
        <v>9776.1600000000326</v>
      </c>
      <c r="N389" s="300">
        <v>0</v>
      </c>
      <c r="O389" s="300">
        <v>0</v>
      </c>
      <c r="P389" s="300">
        <v>0</v>
      </c>
      <c r="Q389" s="300">
        <v>982.08</v>
      </c>
      <c r="R389" s="300">
        <v>0</v>
      </c>
      <c r="S389" s="300">
        <v>428.78118862832002</v>
      </c>
      <c r="T389" s="300">
        <v>137.91726441151454</v>
      </c>
      <c r="U389" s="356">
        <v>80227.331702965559</v>
      </c>
      <c r="V389" s="304">
        <v>0</v>
      </c>
      <c r="W389" s="299">
        <v>0</v>
      </c>
      <c r="X389" s="299">
        <v>0</v>
      </c>
      <c r="Y389" s="299">
        <v>0</v>
      </c>
      <c r="Z389" s="299">
        <v>0</v>
      </c>
      <c r="AA389" s="356">
        <v>0</v>
      </c>
      <c r="AB389" s="303">
        <v>80227.331702965559</v>
      </c>
      <c r="AC389" s="303">
        <v>0</v>
      </c>
      <c r="AD389" s="304">
        <v>80227.331702965559</v>
      </c>
      <c r="AE389" s="300">
        <v>0</v>
      </c>
      <c r="AF389" s="303">
        <v>0</v>
      </c>
      <c r="AG389" s="304">
        <v>0</v>
      </c>
      <c r="AH389" s="300">
        <v>512</v>
      </c>
      <c r="AI389" s="303">
        <v>0</v>
      </c>
      <c r="AJ389" s="304">
        <v>512</v>
      </c>
      <c r="AK389" s="300">
        <v>0</v>
      </c>
      <c r="AL389" s="303">
        <v>0</v>
      </c>
      <c r="AM389" s="304">
        <v>0</v>
      </c>
      <c r="AN389" s="300">
        <v>80227.331702965559</v>
      </c>
      <c r="AO389" s="303">
        <v>0</v>
      </c>
      <c r="AP389" s="304">
        <v>80227.331702965559</v>
      </c>
      <c r="AQ389" s="303">
        <v>165.27518977434966</v>
      </c>
      <c r="AR389" s="303">
        <v>0</v>
      </c>
      <c r="AS389" s="305">
        <v>165.27518977434966</v>
      </c>
    </row>
    <row r="390" spans="1:45" x14ac:dyDescent="0.35">
      <c r="A390" s="322">
        <v>4068</v>
      </c>
      <c r="B390" s="323">
        <v>7</v>
      </c>
      <c r="C390" s="324" t="s">
        <v>40</v>
      </c>
      <c r="D390" s="108">
        <v>7</v>
      </c>
      <c r="E390" s="299">
        <v>647.01128727616151</v>
      </c>
      <c r="F390" s="299">
        <v>673.02716029203441</v>
      </c>
      <c r="G390" s="299">
        <v>0</v>
      </c>
      <c r="H390" s="299">
        <v>0</v>
      </c>
      <c r="I390" s="299">
        <v>0</v>
      </c>
      <c r="J390" s="299">
        <v>0</v>
      </c>
      <c r="K390" s="299">
        <v>0</v>
      </c>
      <c r="L390" s="300">
        <v>334912.80075198004</v>
      </c>
      <c r="M390" s="300">
        <v>2528.0899999999674</v>
      </c>
      <c r="N390" s="300">
        <v>0</v>
      </c>
      <c r="O390" s="300">
        <v>0</v>
      </c>
      <c r="P390" s="300">
        <v>0</v>
      </c>
      <c r="Q390" s="300">
        <v>4707.12</v>
      </c>
      <c r="R390" s="300">
        <v>18195.047375010538</v>
      </c>
      <c r="S390" s="300">
        <v>2055.152847645953</v>
      </c>
      <c r="T390" s="300">
        <v>661.03893130572669</v>
      </c>
      <c r="U390" s="356">
        <v>363059.2499059423</v>
      </c>
      <c r="V390" s="304">
        <v>0</v>
      </c>
      <c r="W390" s="299">
        <v>0</v>
      </c>
      <c r="X390" s="299">
        <v>0</v>
      </c>
      <c r="Y390" s="299">
        <v>0</v>
      </c>
      <c r="Z390" s="299">
        <v>0</v>
      </c>
      <c r="AA390" s="356">
        <v>0</v>
      </c>
      <c r="AB390" s="303">
        <v>363059.2499059423</v>
      </c>
      <c r="AC390" s="303">
        <v>0</v>
      </c>
      <c r="AD390" s="304">
        <v>363059.2499059423</v>
      </c>
      <c r="AE390" s="300">
        <v>-3365.1358014605939</v>
      </c>
      <c r="AF390" s="303">
        <v>0</v>
      </c>
      <c r="AG390" s="304">
        <v>-3365.1358014605939</v>
      </c>
      <c r="AH390" s="300">
        <v>4038.1629617521539</v>
      </c>
      <c r="AI390" s="303">
        <v>0</v>
      </c>
      <c r="AJ390" s="304">
        <v>4038.1629617521539</v>
      </c>
      <c r="AK390" s="300">
        <v>0</v>
      </c>
      <c r="AL390" s="303">
        <v>0</v>
      </c>
      <c r="AM390" s="304">
        <v>0</v>
      </c>
      <c r="AN390" s="300">
        <v>363059.2499059423</v>
      </c>
      <c r="AO390" s="303">
        <v>0</v>
      </c>
      <c r="AP390" s="304">
        <v>363059.2499059423</v>
      </c>
      <c r="AQ390" s="303">
        <v>561.13279172358398</v>
      </c>
      <c r="AR390" s="303">
        <v>0</v>
      </c>
      <c r="AS390" s="305">
        <v>561.13279172358398</v>
      </c>
    </row>
    <row r="391" spans="1:45" x14ac:dyDescent="0.35">
      <c r="A391" s="322">
        <v>4070</v>
      </c>
      <c r="B391" s="323">
        <v>7</v>
      </c>
      <c r="C391" s="324" t="s">
        <v>41</v>
      </c>
      <c r="D391" s="108">
        <v>7</v>
      </c>
      <c r="E391" s="299">
        <v>721.13386979095242</v>
      </c>
      <c r="F391" s="299">
        <v>759.79847997952538</v>
      </c>
      <c r="G391" s="299">
        <v>0</v>
      </c>
      <c r="H391" s="299">
        <v>0</v>
      </c>
      <c r="I391" s="299">
        <v>0</v>
      </c>
      <c r="J391" s="299">
        <v>0</v>
      </c>
      <c r="K391" s="299">
        <v>0</v>
      </c>
      <c r="L391" s="300">
        <v>0</v>
      </c>
      <c r="M391" s="300">
        <v>0</v>
      </c>
      <c r="N391" s="300">
        <v>0</v>
      </c>
      <c r="O391" s="300">
        <v>0</v>
      </c>
      <c r="P391" s="300">
        <v>0</v>
      </c>
      <c r="Q391" s="300">
        <v>0</v>
      </c>
      <c r="R391" s="300">
        <v>0</v>
      </c>
      <c r="S391" s="300">
        <v>0</v>
      </c>
      <c r="T391" s="300">
        <v>0</v>
      </c>
      <c r="U391" s="356">
        <v>0</v>
      </c>
      <c r="V391" s="304">
        <v>0</v>
      </c>
      <c r="W391" s="299">
        <v>0</v>
      </c>
      <c r="X391" s="299">
        <v>0</v>
      </c>
      <c r="Y391" s="299">
        <v>0</v>
      </c>
      <c r="Z391" s="299">
        <v>0</v>
      </c>
      <c r="AA391" s="356">
        <v>0</v>
      </c>
      <c r="AB391" s="303">
        <v>0</v>
      </c>
      <c r="AC391" s="303">
        <v>0</v>
      </c>
      <c r="AD391" s="304">
        <v>0</v>
      </c>
      <c r="AE391" s="300">
        <v>-6078.3878398360685</v>
      </c>
      <c r="AF391" s="303">
        <v>0</v>
      </c>
      <c r="AG391" s="304">
        <v>-6078.3878398360685</v>
      </c>
      <c r="AH391" s="300">
        <v>9117.5817597545683</v>
      </c>
      <c r="AI391" s="303">
        <v>0</v>
      </c>
      <c r="AJ391" s="304">
        <v>9117.5817597545683</v>
      </c>
      <c r="AK391" s="300">
        <v>0</v>
      </c>
      <c r="AL391" s="303">
        <v>0</v>
      </c>
      <c r="AM391" s="304">
        <v>0</v>
      </c>
      <c r="AN391" s="300">
        <v>0</v>
      </c>
      <c r="AO391" s="303">
        <v>0</v>
      </c>
      <c r="AP391" s="304">
        <v>0</v>
      </c>
      <c r="AQ391" s="303">
        <v>0</v>
      </c>
      <c r="AR391" s="303">
        <v>0</v>
      </c>
      <c r="AS391" s="305">
        <v>0</v>
      </c>
    </row>
    <row r="392" spans="1:45" x14ac:dyDescent="0.35">
      <c r="A392" s="322">
        <v>4073</v>
      </c>
      <c r="B392" s="323">
        <v>7</v>
      </c>
      <c r="C392" s="324" t="s">
        <v>927</v>
      </c>
      <c r="D392" s="108">
        <v>7</v>
      </c>
      <c r="E392" s="299">
        <v>545</v>
      </c>
      <c r="F392" s="299">
        <v>576</v>
      </c>
      <c r="G392" s="299">
        <v>0</v>
      </c>
      <c r="H392" s="299">
        <v>0</v>
      </c>
      <c r="I392" s="299">
        <v>0</v>
      </c>
      <c r="J392" s="299">
        <v>0</v>
      </c>
      <c r="K392" s="299">
        <v>0</v>
      </c>
      <c r="L392" s="300">
        <v>212552.82507965402</v>
      </c>
      <c r="M392" s="300">
        <v>29919.780000000028</v>
      </c>
      <c r="N392" s="300">
        <v>0</v>
      </c>
      <c r="O392" s="300">
        <v>0</v>
      </c>
      <c r="P392" s="300">
        <v>0</v>
      </c>
      <c r="Q392" s="300">
        <v>3005.64</v>
      </c>
      <c r="R392" s="300">
        <v>9350.4605000326446</v>
      </c>
      <c r="S392" s="300">
        <v>1312.2779119713502</v>
      </c>
      <c r="T392" s="300">
        <v>422.09356325943355</v>
      </c>
      <c r="U392" s="356">
        <v>256563.07705491749</v>
      </c>
      <c r="V392" s="304">
        <v>0</v>
      </c>
      <c r="W392" s="299">
        <v>0</v>
      </c>
      <c r="X392" s="299">
        <v>0</v>
      </c>
      <c r="Y392" s="299">
        <v>0</v>
      </c>
      <c r="Z392" s="299">
        <v>0</v>
      </c>
      <c r="AA392" s="356">
        <v>0</v>
      </c>
      <c r="AB392" s="303">
        <v>256563.07705491749</v>
      </c>
      <c r="AC392" s="303">
        <v>0</v>
      </c>
      <c r="AD392" s="304">
        <v>256563.07705491749</v>
      </c>
      <c r="AE392" s="300">
        <v>-4608</v>
      </c>
      <c r="AF392" s="303">
        <v>0</v>
      </c>
      <c r="AG392" s="304">
        <v>-4608</v>
      </c>
      <c r="AH392" s="300">
        <v>6912</v>
      </c>
      <c r="AI392" s="303">
        <v>0</v>
      </c>
      <c r="AJ392" s="304">
        <v>6912</v>
      </c>
      <c r="AK392" s="300">
        <v>0</v>
      </c>
      <c r="AL392" s="303">
        <v>0</v>
      </c>
      <c r="AM392" s="304">
        <v>0</v>
      </c>
      <c r="AN392" s="300">
        <v>256563.07705491749</v>
      </c>
      <c r="AO392" s="303">
        <v>0</v>
      </c>
      <c r="AP392" s="304">
        <v>256563.07705491749</v>
      </c>
      <c r="AQ392" s="303">
        <v>470.7579395503073</v>
      </c>
      <c r="AR392" s="303">
        <v>0</v>
      </c>
      <c r="AS392" s="305">
        <v>470.7579395503073</v>
      </c>
    </row>
    <row r="393" spans="1:45" x14ac:dyDescent="0.35">
      <c r="A393" s="322">
        <v>4074</v>
      </c>
      <c r="B393" s="323">
        <v>7</v>
      </c>
      <c r="C393" s="324" t="s">
        <v>550</v>
      </c>
      <c r="D393" s="108">
        <v>7</v>
      </c>
      <c r="E393" s="299">
        <v>604.8164949091481</v>
      </c>
      <c r="F393" s="299">
        <v>687.35462765056832</v>
      </c>
      <c r="G393" s="299">
        <v>0</v>
      </c>
      <c r="H393" s="299">
        <v>0</v>
      </c>
      <c r="I393" s="299">
        <v>0</v>
      </c>
      <c r="J393" s="299">
        <v>0</v>
      </c>
      <c r="K393" s="299">
        <v>0</v>
      </c>
      <c r="L393" s="300">
        <v>0</v>
      </c>
      <c r="M393" s="300">
        <v>0</v>
      </c>
      <c r="N393" s="300">
        <v>0</v>
      </c>
      <c r="O393" s="300">
        <v>0</v>
      </c>
      <c r="P393" s="300">
        <v>0</v>
      </c>
      <c r="Q393" s="300">
        <v>0</v>
      </c>
      <c r="R393" s="300">
        <v>0</v>
      </c>
      <c r="S393" s="300">
        <v>0</v>
      </c>
      <c r="T393" s="300">
        <v>0</v>
      </c>
      <c r="U393" s="356">
        <v>0</v>
      </c>
      <c r="V393" s="304">
        <v>0</v>
      </c>
      <c r="W393" s="299">
        <v>0</v>
      </c>
      <c r="X393" s="299">
        <v>0</v>
      </c>
      <c r="Y393" s="299">
        <v>0</v>
      </c>
      <c r="Z393" s="299">
        <v>0</v>
      </c>
      <c r="AA393" s="356">
        <v>0</v>
      </c>
      <c r="AB393" s="303">
        <v>0</v>
      </c>
      <c r="AC393" s="303">
        <v>0</v>
      </c>
      <c r="AD393" s="304">
        <v>0</v>
      </c>
      <c r="AE393" s="300">
        <v>-3436.7731382530183</v>
      </c>
      <c r="AF393" s="303">
        <v>0</v>
      </c>
      <c r="AG393" s="304">
        <v>-3436.7731382530183</v>
      </c>
      <c r="AH393" s="300">
        <v>4124.1277659032494</v>
      </c>
      <c r="AI393" s="303">
        <v>0</v>
      </c>
      <c r="AJ393" s="304">
        <v>4124.1277659032494</v>
      </c>
      <c r="AK393" s="300">
        <v>0</v>
      </c>
      <c r="AL393" s="303">
        <v>0</v>
      </c>
      <c r="AM393" s="304">
        <v>0</v>
      </c>
      <c r="AN393" s="300">
        <v>0</v>
      </c>
      <c r="AO393" s="303">
        <v>0</v>
      </c>
      <c r="AP393" s="304">
        <v>0</v>
      </c>
      <c r="AQ393" s="303">
        <v>0</v>
      </c>
      <c r="AR393" s="303">
        <v>0</v>
      </c>
      <c r="AS393" s="305">
        <v>0</v>
      </c>
    </row>
    <row r="394" spans="1:45" x14ac:dyDescent="0.35">
      <c r="A394" s="322">
        <v>4075</v>
      </c>
      <c r="B394" s="323">
        <v>7</v>
      </c>
      <c r="C394" s="324" t="s">
        <v>42</v>
      </c>
      <c r="D394" s="108">
        <v>7</v>
      </c>
      <c r="E394" s="299">
        <v>252.86956521739131</v>
      </c>
      <c r="F394" s="299">
        <v>299.04347826086956</v>
      </c>
      <c r="G394" s="299">
        <v>0</v>
      </c>
      <c r="H394" s="299">
        <v>0</v>
      </c>
      <c r="I394" s="299">
        <v>0</v>
      </c>
      <c r="J394" s="299">
        <v>0</v>
      </c>
      <c r="K394" s="299">
        <v>0</v>
      </c>
      <c r="L394" s="300">
        <v>0</v>
      </c>
      <c r="M394" s="300">
        <v>0</v>
      </c>
      <c r="N394" s="300">
        <v>0</v>
      </c>
      <c r="O394" s="300">
        <v>0</v>
      </c>
      <c r="P394" s="300">
        <v>0</v>
      </c>
      <c r="Q394" s="300">
        <v>0</v>
      </c>
      <c r="R394" s="300">
        <v>0</v>
      </c>
      <c r="S394" s="300">
        <v>0</v>
      </c>
      <c r="T394" s="300">
        <v>0</v>
      </c>
      <c r="U394" s="356">
        <v>0</v>
      </c>
      <c r="V394" s="304">
        <v>0</v>
      </c>
      <c r="W394" s="299">
        <v>0</v>
      </c>
      <c r="X394" s="299">
        <v>0</v>
      </c>
      <c r="Y394" s="299">
        <v>0</v>
      </c>
      <c r="Z394" s="299">
        <v>0</v>
      </c>
      <c r="AA394" s="356">
        <v>0</v>
      </c>
      <c r="AB394" s="303">
        <v>0</v>
      </c>
      <c r="AC394" s="303">
        <v>0</v>
      </c>
      <c r="AD394" s="304">
        <v>0</v>
      </c>
      <c r="AE394" s="300">
        <v>-1196.173913043458</v>
      </c>
      <c r="AF394" s="303">
        <v>0</v>
      </c>
      <c r="AG394" s="304">
        <v>-1196.173913043458</v>
      </c>
      <c r="AH394" s="300">
        <v>2093.3043478261679</v>
      </c>
      <c r="AI394" s="303">
        <v>0</v>
      </c>
      <c r="AJ394" s="304">
        <v>2093.3043478261679</v>
      </c>
      <c r="AK394" s="300">
        <v>0</v>
      </c>
      <c r="AL394" s="303">
        <v>0</v>
      </c>
      <c r="AM394" s="304">
        <v>0</v>
      </c>
      <c r="AN394" s="300">
        <v>0</v>
      </c>
      <c r="AO394" s="303">
        <v>0</v>
      </c>
      <c r="AP394" s="304">
        <v>0</v>
      </c>
      <c r="AQ394" s="303">
        <v>0</v>
      </c>
      <c r="AR394" s="303">
        <v>0</v>
      </c>
      <c r="AS394" s="305">
        <v>0</v>
      </c>
    </row>
    <row r="395" spans="1:45" x14ac:dyDescent="0.35">
      <c r="A395" s="322">
        <v>4077</v>
      </c>
      <c r="B395" s="323">
        <v>7</v>
      </c>
      <c r="C395" s="324" t="s">
        <v>1042</v>
      </c>
      <c r="D395" s="108">
        <v>7</v>
      </c>
      <c r="E395" s="299">
        <v>0</v>
      </c>
      <c r="F395" s="299">
        <v>0</v>
      </c>
      <c r="G395" s="299">
        <v>0</v>
      </c>
      <c r="H395" s="299">
        <v>0</v>
      </c>
      <c r="I395" s="299">
        <v>0</v>
      </c>
      <c r="J395" s="299">
        <v>0</v>
      </c>
      <c r="K395" s="299">
        <v>0</v>
      </c>
      <c r="L395" s="300">
        <v>0</v>
      </c>
      <c r="M395" s="300">
        <v>0</v>
      </c>
      <c r="N395" s="300">
        <v>0</v>
      </c>
      <c r="O395" s="300">
        <v>0</v>
      </c>
      <c r="P395" s="300">
        <v>0</v>
      </c>
      <c r="Q395" s="300">
        <v>0</v>
      </c>
      <c r="R395" s="300">
        <v>0</v>
      </c>
      <c r="S395" s="300">
        <v>0</v>
      </c>
      <c r="T395" s="300">
        <v>0</v>
      </c>
      <c r="U395" s="356">
        <v>0</v>
      </c>
      <c r="V395" s="304">
        <v>0</v>
      </c>
      <c r="W395" s="299">
        <v>0</v>
      </c>
      <c r="X395" s="299">
        <v>0</v>
      </c>
      <c r="Y395" s="299">
        <v>0</v>
      </c>
      <c r="Z395" s="299">
        <v>0</v>
      </c>
      <c r="AA395" s="356">
        <v>0</v>
      </c>
      <c r="AB395" s="303">
        <v>0</v>
      </c>
      <c r="AC395" s="303">
        <v>0</v>
      </c>
      <c r="AD395" s="304">
        <v>0</v>
      </c>
      <c r="AE395" s="300">
        <v>0</v>
      </c>
      <c r="AF395" s="303">
        <v>0</v>
      </c>
      <c r="AG395" s="304">
        <v>0</v>
      </c>
      <c r="AH395" s="300">
        <v>0</v>
      </c>
      <c r="AI395" s="303">
        <v>0</v>
      </c>
      <c r="AJ395" s="304">
        <v>0</v>
      </c>
      <c r="AK395" s="300">
        <v>0</v>
      </c>
      <c r="AL395" s="303">
        <v>0</v>
      </c>
      <c r="AM395" s="304">
        <v>0</v>
      </c>
      <c r="AN395" s="300">
        <v>0</v>
      </c>
      <c r="AO395" s="303">
        <v>0</v>
      </c>
      <c r="AP395" s="304">
        <v>0</v>
      </c>
      <c r="AQ395" s="303">
        <v>0</v>
      </c>
      <c r="AR395" s="303">
        <v>0</v>
      </c>
      <c r="AS395" s="305">
        <v>0</v>
      </c>
    </row>
    <row r="396" spans="1:45" x14ac:dyDescent="0.35">
      <c r="A396" s="322">
        <v>4078</v>
      </c>
      <c r="B396" s="323">
        <v>7</v>
      </c>
      <c r="C396" s="324" t="s">
        <v>1043</v>
      </c>
      <c r="D396" s="108">
        <v>7</v>
      </c>
      <c r="E396" s="299">
        <v>1130</v>
      </c>
      <c r="F396" s="299">
        <v>1182</v>
      </c>
      <c r="G396" s="299">
        <v>0</v>
      </c>
      <c r="H396" s="299">
        <v>0</v>
      </c>
      <c r="I396" s="299">
        <v>0</v>
      </c>
      <c r="J396" s="299">
        <v>0</v>
      </c>
      <c r="K396" s="299">
        <v>0</v>
      </c>
      <c r="L396" s="300">
        <v>0</v>
      </c>
      <c r="M396" s="300">
        <v>0</v>
      </c>
      <c r="N396" s="300">
        <v>0</v>
      </c>
      <c r="O396" s="300">
        <v>0</v>
      </c>
      <c r="P396" s="300">
        <v>0</v>
      </c>
      <c r="Q396" s="300">
        <v>0</v>
      </c>
      <c r="R396" s="300">
        <v>0</v>
      </c>
      <c r="S396" s="300">
        <v>0</v>
      </c>
      <c r="T396" s="300">
        <v>0</v>
      </c>
      <c r="U396" s="356">
        <v>0</v>
      </c>
      <c r="V396" s="304">
        <v>0</v>
      </c>
      <c r="W396" s="299">
        <v>0</v>
      </c>
      <c r="X396" s="299">
        <v>0</v>
      </c>
      <c r="Y396" s="299">
        <v>0</v>
      </c>
      <c r="Z396" s="299">
        <v>0</v>
      </c>
      <c r="AA396" s="356">
        <v>0</v>
      </c>
      <c r="AB396" s="303">
        <v>0</v>
      </c>
      <c r="AC396" s="303">
        <v>0</v>
      </c>
      <c r="AD396" s="304">
        <v>0</v>
      </c>
      <c r="AE396" s="300">
        <v>-1182</v>
      </c>
      <c r="AF396" s="303">
        <v>0</v>
      </c>
      <c r="AG396" s="304">
        <v>-1182</v>
      </c>
      <c r="AH396" s="300">
        <v>1182</v>
      </c>
      <c r="AI396" s="303">
        <v>0</v>
      </c>
      <c r="AJ396" s="304">
        <v>1182</v>
      </c>
      <c r="AK396" s="300">
        <v>0</v>
      </c>
      <c r="AL396" s="303">
        <v>0</v>
      </c>
      <c r="AM396" s="304">
        <v>0</v>
      </c>
      <c r="AN396" s="300">
        <v>0</v>
      </c>
      <c r="AO396" s="303">
        <v>0</v>
      </c>
      <c r="AP396" s="304">
        <v>0</v>
      </c>
      <c r="AQ396" s="303">
        <v>0</v>
      </c>
      <c r="AR396" s="303">
        <v>0</v>
      </c>
      <c r="AS396" s="305">
        <v>0</v>
      </c>
    </row>
    <row r="397" spans="1:45" x14ac:dyDescent="0.35">
      <c r="A397" s="322">
        <v>4079</v>
      </c>
      <c r="B397" s="323">
        <v>7</v>
      </c>
      <c r="C397" s="324" t="s">
        <v>928</v>
      </c>
      <c r="D397" s="108">
        <v>7</v>
      </c>
      <c r="E397" s="299">
        <v>477.90294840294843</v>
      </c>
      <c r="F397" s="299">
        <v>495.44840294840293</v>
      </c>
      <c r="G397" s="299">
        <v>0</v>
      </c>
      <c r="H397" s="299">
        <v>0</v>
      </c>
      <c r="I397" s="299">
        <v>0</v>
      </c>
      <c r="J397" s="299">
        <v>0</v>
      </c>
      <c r="K397" s="299">
        <v>0</v>
      </c>
      <c r="L397" s="300">
        <v>0</v>
      </c>
      <c r="M397" s="300">
        <v>0</v>
      </c>
      <c r="N397" s="300">
        <v>0</v>
      </c>
      <c r="O397" s="300">
        <v>0</v>
      </c>
      <c r="P397" s="300">
        <v>0</v>
      </c>
      <c r="Q397" s="300">
        <v>0</v>
      </c>
      <c r="R397" s="300">
        <v>0</v>
      </c>
      <c r="S397" s="300">
        <v>0</v>
      </c>
      <c r="T397" s="300">
        <v>0</v>
      </c>
      <c r="U397" s="356">
        <v>0</v>
      </c>
      <c r="V397" s="304">
        <v>0</v>
      </c>
      <c r="W397" s="299">
        <v>0</v>
      </c>
      <c r="X397" s="299">
        <v>0</v>
      </c>
      <c r="Y397" s="299">
        <v>0</v>
      </c>
      <c r="Z397" s="299">
        <v>0</v>
      </c>
      <c r="AA397" s="356">
        <v>0</v>
      </c>
      <c r="AB397" s="303">
        <v>0</v>
      </c>
      <c r="AC397" s="303">
        <v>0</v>
      </c>
      <c r="AD397" s="304">
        <v>0</v>
      </c>
      <c r="AE397" s="300">
        <v>0</v>
      </c>
      <c r="AF397" s="303">
        <v>0</v>
      </c>
      <c r="AG397" s="304">
        <v>0</v>
      </c>
      <c r="AH397" s="300">
        <v>0</v>
      </c>
      <c r="AI397" s="303">
        <v>0</v>
      </c>
      <c r="AJ397" s="304">
        <v>0</v>
      </c>
      <c r="AK397" s="300">
        <v>0</v>
      </c>
      <c r="AL397" s="303">
        <v>0</v>
      </c>
      <c r="AM397" s="304">
        <v>0</v>
      </c>
      <c r="AN397" s="300">
        <v>0</v>
      </c>
      <c r="AO397" s="303">
        <v>0</v>
      </c>
      <c r="AP397" s="304">
        <v>0</v>
      </c>
      <c r="AQ397" s="303">
        <v>0</v>
      </c>
      <c r="AR397" s="303">
        <v>0</v>
      </c>
      <c r="AS397" s="305">
        <v>0</v>
      </c>
    </row>
    <row r="398" spans="1:45" x14ac:dyDescent="0.35">
      <c r="A398" s="322">
        <v>4080</v>
      </c>
      <c r="B398" s="323">
        <v>7</v>
      </c>
      <c r="C398" s="324" t="s">
        <v>43</v>
      </c>
      <c r="D398" s="108">
        <v>7</v>
      </c>
      <c r="E398" s="299">
        <v>46.555555555555557</v>
      </c>
      <c r="F398" s="299">
        <v>55.86666666666666</v>
      </c>
      <c r="G398" s="299">
        <v>0</v>
      </c>
      <c r="H398" s="299">
        <v>0</v>
      </c>
      <c r="I398" s="299">
        <v>0</v>
      </c>
      <c r="J398" s="299">
        <v>0</v>
      </c>
      <c r="K398" s="299">
        <v>0</v>
      </c>
      <c r="L398" s="300">
        <v>0</v>
      </c>
      <c r="M398" s="300">
        <v>0</v>
      </c>
      <c r="N398" s="300">
        <v>0</v>
      </c>
      <c r="O398" s="300">
        <v>0</v>
      </c>
      <c r="P398" s="300">
        <v>0</v>
      </c>
      <c r="Q398" s="300">
        <v>0</v>
      </c>
      <c r="R398" s="300">
        <v>0</v>
      </c>
      <c r="S398" s="300">
        <v>0</v>
      </c>
      <c r="T398" s="300">
        <v>0</v>
      </c>
      <c r="U398" s="356">
        <v>0</v>
      </c>
      <c r="V398" s="304">
        <v>0</v>
      </c>
      <c r="W398" s="299">
        <v>0</v>
      </c>
      <c r="X398" s="299">
        <v>0</v>
      </c>
      <c r="Y398" s="299">
        <v>0</v>
      </c>
      <c r="Z398" s="299">
        <v>0</v>
      </c>
      <c r="AA398" s="356">
        <v>0</v>
      </c>
      <c r="AB398" s="303">
        <v>0</v>
      </c>
      <c r="AC398" s="303">
        <v>0</v>
      </c>
      <c r="AD398" s="304">
        <v>0</v>
      </c>
      <c r="AE398" s="300">
        <v>-335.20000000001164</v>
      </c>
      <c r="AF398" s="303">
        <v>0</v>
      </c>
      <c r="AG398" s="304">
        <v>-335.20000000001164</v>
      </c>
      <c r="AH398" s="300">
        <v>446.93333333334886</v>
      </c>
      <c r="AI398" s="303">
        <v>0</v>
      </c>
      <c r="AJ398" s="304">
        <v>446.93333333334886</v>
      </c>
      <c r="AK398" s="300">
        <v>0</v>
      </c>
      <c r="AL398" s="303">
        <v>0</v>
      </c>
      <c r="AM398" s="304">
        <v>0</v>
      </c>
      <c r="AN398" s="300">
        <v>0</v>
      </c>
      <c r="AO398" s="303">
        <v>0</v>
      </c>
      <c r="AP398" s="304">
        <v>0</v>
      </c>
      <c r="AQ398" s="303">
        <v>0</v>
      </c>
      <c r="AR398" s="303">
        <v>0</v>
      </c>
      <c r="AS398" s="305">
        <v>0</v>
      </c>
    </row>
    <row r="399" spans="1:45" x14ac:dyDescent="0.35">
      <c r="A399" s="322">
        <v>4081</v>
      </c>
      <c r="B399" s="323">
        <v>7</v>
      </c>
      <c r="C399" s="324" t="s">
        <v>551</v>
      </c>
      <c r="D399" s="108">
        <v>7</v>
      </c>
      <c r="E399" s="299">
        <v>60</v>
      </c>
      <c r="F399" s="299">
        <v>71.8</v>
      </c>
      <c r="G399" s="299">
        <v>0</v>
      </c>
      <c r="H399" s="299">
        <v>0</v>
      </c>
      <c r="I399" s="299">
        <v>0</v>
      </c>
      <c r="J399" s="299">
        <v>0</v>
      </c>
      <c r="K399" s="299">
        <v>0</v>
      </c>
      <c r="L399" s="300">
        <v>0</v>
      </c>
      <c r="M399" s="300">
        <v>0</v>
      </c>
      <c r="N399" s="300">
        <v>0</v>
      </c>
      <c r="O399" s="300">
        <v>0</v>
      </c>
      <c r="P399" s="300">
        <v>0</v>
      </c>
      <c r="Q399" s="300">
        <v>0</v>
      </c>
      <c r="R399" s="300">
        <v>0</v>
      </c>
      <c r="S399" s="300">
        <v>0</v>
      </c>
      <c r="T399" s="300">
        <v>0</v>
      </c>
      <c r="U399" s="356">
        <v>0</v>
      </c>
      <c r="V399" s="304">
        <v>0</v>
      </c>
      <c r="W399" s="299">
        <v>0</v>
      </c>
      <c r="X399" s="299">
        <v>0</v>
      </c>
      <c r="Y399" s="299">
        <v>0</v>
      </c>
      <c r="Z399" s="299">
        <v>0</v>
      </c>
      <c r="AA399" s="356">
        <v>0</v>
      </c>
      <c r="AB399" s="303">
        <v>0</v>
      </c>
      <c r="AC399" s="303">
        <v>0</v>
      </c>
      <c r="AD399" s="304">
        <v>0</v>
      </c>
      <c r="AE399" s="300">
        <v>-718</v>
      </c>
      <c r="AF399" s="303">
        <v>0</v>
      </c>
      <c r="AG399" s="304">
        <v>-718</v>
      </c>
      <c r="AH399" s="300">
        <v>1148.8000000000466</v>
      </c>
      <c r="AI399" s="303">
        <v>0</v>
      </c>
      <c r="AJ399" s="304">
        <v>1148.8000000000466</v>
      </c>
      <c r="AK399" s="300">
        <v>0</v>
      </c>
      <c r="AL399" s="303">
        <v>0</v>
      </c>
      <c r="AM399" s="304">
        <v>0</v>
      </c>
      <c r="AN399" s="300">
        <v>0</v>
      </c>
      <c r="AO399" s="303">
        <v>0</v>
      </c>
      <c r="AP399" s="304">
        <v>0</v>
      </c>
      <c r="AQ399" s="303">
        <v>0</v>
      </c>
      <c r="AR399" s="303">
        <v>0</v>
      </c>
      <c r="AS399" s="305">
        <v>0</v>
      </c>
    </row>
    <row r="400" spans="1:45" x14ac:dyDescent="0.35">
      <c r="A400" s="322">
        <v>4082</v>
      </c>
      <c r="B400" s="323">
        <v>7</v>
      </c>
      <c r="C400" s="324" t="s">
        <v>44</v>
      </c>
      <c r="D400" s="108">
        <v>7</v>
      </c>
      <c r="E400" s="299">
        <v>364.57894736842104</v>
      </c>
      <c r="F400" s="299">
        <v>435.49473684210523</v>
      </c>
      <c r="G400" s="299">
        <v>0</v>
      </c>
      <c r="H400" s="299">
        <v>0</v>
      </c>
      <c r="I400" s="299">
        <v>0</v>
      </c>
      <c r="J400" s="299">
        <v>0</v>
      </c>
      <c r="K400" s="299">
        <v>0</v>
      </c>
      <c r="L400" s="300">
        <v>0</v>
      </c>
      <c r="M400" s="300">
        <v>0</v>
      </c>
      <c r="N400" s="300">
        <v>0</v>
      </c>
      <c r="O400" s="300">
        <v>0</v>
      </c>
      <c r="P400" s="300">
        <v>0</v>
      </c>
      <c r="Q400" s="300">
        <v>0</v>
      </c>
      <c r="R400" s="300">
        <v>0</v>
      </c>
      <c r="S400" s="300">
        <v>0</v>
      </c>
      <c r="T400" s="300">
        <v>0</v>
      </c>
      <c r="U400" s="356">
        <v>0</v>
      </c>
      <c r="V400" s="304">
        <v>0</v>
      </c>
      <c r="W400" s="299">
        <v>0</v>
      </c>
      <c r="X400" s="299">
        <v>0</v>
      </c>
      <c r="Y400" s="299">
        <v>0</v>
      </c>
      <c r="Z400" s="299">
        <v>0</v>
      </c>
      <c r="AA400" s="356">
        <v>0</v>
      </c>
      <c r="AB400" s="303">
        <v>0</v>
      </c>
      <c r="AC400" s="303">
        <v>0</v>
      </c>
      <c r="AD400" s="304">
        <v>0</v>
      </c>
      <c r="AE400" s="300">
        <v>-3048.4631578945555</v>
      </c>
      <c r="AF400" s="303">
        <v>0</v>
      </c>
      <c r="AG400" s="304">
        <v>-3048.4631578945555</v>
      </c>
      <c r="AH400" s="300">
        <v>4354.9473684211262</v>
      </c>
      <c r="AI400" s="303">
        <v>0</v>
      </c>
      <c r="AJ400" s="304">
        <v>4354.9473684211262</v>
      </c>
      <c r="AK400" s="300">
        <v>0</v>
      </c>
      <c r="AL400" s="303">
        <v>0</v>
      </c>
      <c r="AM400" s="304">
        <v>0</v>
      </c>
      <c r="AN400" s="300">
        <v>0</v>
      </c>
      <c r="AO400" s="303">
        <v>0</v>
      </c>
      <c r="AP400" s="304">
        <v>0</v>
      </c>
      <c r="AQ400" s="303">
        <v>0</v>
      </c>
      <c r="AR400" s="303">
        <v>0</v>
      </c>
      <c r="AS400" s="305">
        <v>0</v>
      </c>
    </row>
    <row r="401" spans="1:45" x14ac:dyDescent="0.35">
      <c r="A401" s="322">
        <v>4083</v>
      </c>
      <c r="B401" s="323">
        <v>7</v>
      </c>
      <c r="C401" s="324" t="s">
        <v>45</v>
      </c>
      <c r="D401" s="108">
        <v>7</v>
      </c>
      <c r="E401" s="299">
        <v>99.222222222222229</v>
      </c>
      <c r="F401" s="299">
        <v>99.222222222222229</v>
      </c>
      <c r="G401" s="299">
        <v>0</v>
      </c>
      <c r="H401" s="299">
        <v>0</v>
      </c>
      <c r="I401" s="299">
        <v>0</v>
      </c>
      <c r="J401" s="299">
        <v>0</v>
      </c>
      <c r="K401" s="299">
        <v>0</v>
      </c>
      <c r="L401" s="300">
        <v>0</v>
      </c>
      <c r="M401" s="300">
        <v>0</v>
      </c>
      <c r="N401" s="300">
        <v>0</v>
      </c>
      <c r="O401" s="300">
        <v>0</v>
      </c>
      <c r="P401" s="300">
        <v>0</v>
      </c>
      <c r="Q401" s="300">
        <v>0</v>
      </c>
      <c r="R401" s="300">
        <v>0</v>
      </c>
      <c r="S401" s="300">
        <v>0</v>
      </c>
      <c r="T401" s="300">
        <v>0</v>
      </c>
      <c r="U401" s="356">
        <v>0</v>
      </c>
      <c r="V401" s="304">
        <v>0</v>
      </c>
      <c r="W401" s="299">
        <v>0</v>
      </c>
      <c r="X401" s="299">
        <v>0</v>
      </c>
      <c r="Y401" s="299">
        <v>0</v>
      </c>
      <c r="Z401" s="299">
        <v>0</v>
      </c>
      <c r="AA401" s="356">
        <v>0</v>
      </c>
      <c r="AB401" s="303">
        <v>0</v>
      </c>
      <c r="AC401" s="303">
        <v>0</v>
      </c>
      <c r="AD401" s="304">
        <v>0</v>
      </c>
      <c r="AE401" s="300">
        <v>-198.44444444437977</v>
      </c>
      <c r="AF401" s="303">
        <v>0</v>
      </c>
      <c r="AG401" s="304">
        <v>-198.44444444437977</v>
      </c>
      <c r="AH401" s="300">
        <v>297.66666666662786</v>
      </c>
      <c r="AI401" s="303">
        <v>0</v>
      </c>
      <c r="AJ401" s="304">
        <v>297.66666666662786</v>
      </c>
      <c r="AK401" s="300">
        <v>0</v>
      </c>
      <c r="AL401" s="303">
        <v>0</v>
      </c>
      <c r="AM401" s="304">
        <v>0</v>
      </c>
      <c r="AN401" s="300">
        <v>0</v>
      </c>
      <c r="AO401" s="303">
        <v>0</v>
      </c>
      <c r="AP401" s="304">
        <v>0</v>
      </c>
      <c r="AQ401" s="303">
        <v>0</v>
      </c>
      <c r="AR401" s="303">
        <v>0</v>
      </c>
      <c r="AS401" s="305">
        <v>0</v>
      </c>
    </row>
    <row r="402" spans="1:45" x14ac:dyDescent="0.35">
      <c r="A402" s="322">
        <v>4084</v>
      </c>
      <c r="B402" s="323">
        <v>7</v>
      </c>
      <c r="C402" s="324" t="s">
        <v>46</v>
      </c>
      <c r="D402" s="108">
        <v>7</v>
      </c>
      <c r="E402" s="299">
        <v>335</v>
      </c>
      <c r="F402" s="299">
        <v>335</v>
      </c>
      <c r="G402" s="299">
        <v>0</v>
      </c>
      <c r="H402" s="299">
        <v>0</v>
      </c>
      <c r="I402" s="299">
        <v>0</v>
      </c>
      <c r="J402" s="299">
        <v>0</v>
      </c>
      <c r="K402" s="299">
        <v>0</v>
      </c>
      <c r="L402" s="300">
        <v>0</v>
      </c>
      <c r="M402" s="300">
        <v>0</v>
      </c>
      <c r="N402" s="300">
        <v>0</v>
      </c>
      <c r="O402" s="300">
        <v>0</v>
      </c>
      <c r="P402" s="300">
        <v>0</v>
      </c>
      <c r="Q402" s="300">
        <v>0</v>
      </c>
      <c r="R402" s="300">
        <v>0</v>
      </c>
      <c r="S402" s="300">
        <v>0</v>
      </c>
      <c r="T402" s="300">
        <v>0</v>
      </c>
      <c r="U402" s="356">
        <v>0</v>
      </c>
      <c r="V402" s="304">
        <v>0</v>
      </c>
      <c r="W402" s="299">
        <v>0</v>
      </c>
      <c r="X402" s="299">
        <v>0</v>
      </c>
      <c r="Y402" s="299">
        <v>0</v>
      </c>
      <c r="Z402" s="299">
        <v>0</v>
      </c>
      <c r="AA402" s="356">
        <v>0</v>
      </c>
      <c r="AB402" s="303">
        <v>0</v>
      </c>
      <c r="AC402" s="303">
        <v>0</v>
      </c>
      <c r="AD402" s="304">
        <v>0</v>
      </c>
      <c r="AE402" s="300">
        <v>-1005</v>
      </c>
      <c r="AF402" s="303">
        <v>0</v>
      </c>
      <c r="AG402" s="304">
        <v>-1005</v>
      </c>
      <c r="AH402" s="300">
        <v>1675</v>
      </c>
      <c r="AI402" s="303">
        <v>0</v>
      </c>
      <c r="AJ402" s="304">
        <v>1675</v>
      </c>
      <c r="AK402" s="300">
        <v>0</v>
      </c>
      <c r="AL402" s="303">
        <v>0</v>
      </c>
      <c r="AM402" s="304">
        <v>0</v>
      </c>
      <c r="AN402" s="300">
        <v>0</v>
      </c>
      <c r="AO402" s="303">
        <v>0</v>
      </c>
      <c r="AP402" s="304">
        <v>0</v>
      </c>
      <c r="AQ402" s="303">
        <v>0</v>
      </c>
      <c r="AR402" s="303">
        <v>0</v>
      </c>
      <c r="AS402" s="305">
        <v>0</v>
      </c>
    </row>
    <row r="403" spans="1:45" x14ac:dyDescent="0.35">
      <c r="A403" s="322">
        <v>4085</v>
      </c>
      <c r="B403" s="323">
        <v>7</v>
      </c>
      <c r="C403" s="324" t="s">
        <v>929</v>
      </c>
      <c r="D403" s="108">
        <v>7</v>
      </c>
      <c r="E403" s="299">
        <v>220</v>
      </c>
      <c r="F403" s="299">
        <v>264</v>
      </c>
      <c r="G403" s="299">
        <v>0</v>
      </c>
      <c r="H403" s="299">
        <v>0</v>
      </c>
      <c r="I403" s="299">
        <v>0</v>
      </c>
      <c r="J403" s="299">
        <v>0</v>
      </c>
      <c r="K403" s="299">
        <v>0</v>
      </c>
      <c r="L403" s="300">
        <v>0</v>
      </c>
      <c r="M403" s="300">
        <v>0</v>
      </c>
      <c r="N403" s="300">
        <v>0</v>
      </c>
      <c r="O403" s="300">
        <v>0</v>
      </c>
      <c r="P403" s="300">
        <v>0</v>
      </c>
      <c r="Q403" s="300">
        <v>0</v>
      </c>
      <c r="R403" s="300">
        <v>0</v>
      </c>
      <c r="S403" s="300">
        <v>0</v>
      </c>
      <c r="T403" s="300">
        <v>0</v>
      </c>
      <c r="U403" s="356">
        <v>0</v>
      </c>
      <c r="V403" s="304">
        <v>0</v>
      </c>
      <c r="W403" s="299">
        <v>0</v>
      </c>
      <c r="X403" s="299">
        <v>0</v>
      </c>
      <c r="Y403" s="299">
        <v>0</v>
      </c>
      <c r="Z403" s="299">
        <v>0</v>
      </c>
      <c r="AA403" s="356">
        <v>0</v>
      </c>
      <c r="AB403" s="303">
        <v>0</v>
      </c>
      <c r="AC403" s="303">
        <v>0</v>
      </c>
      <c r="AD403" s="304">
        <v>0</v>
      </c>
      <c r="AE403" s="300">
        <v>-1056</v>
      </c>
      <c r="AF403" s="303">
        <v>0</v>
      </c>
      <c r="AG403" s="304">
        <v>-1056</v>
      </c>
      <c r="AH403" s="300">
        <v>1320</v>
      </c>
      <c r="AI403" s="303">
        <v>0</v>
      </c>
      <c r="AJ403" s="304">
        <v>1320</v>
      </c>
      <c r="AK403" s="300">
        <v>0</v>
      </c>
      <c r="AL403" s="303">
        <v>0</v>
      </c>
      <c r="AM403" s="304">
        <v>0</v>
      </c>
      <c r="AN403" s="300">
        <v>0</v>
      </c>
      <c r="AO403" s="303">
        <v>0</v>
      </c>
      <c r="AP403" s="304">
        <v>0</v>
      </c>
      <c r="AQ403" s="303">
        <v>0</v>
      </c>
      <c r="AR403" s="303">
        <v>0</v>
      </c>
      <c r="AS403" s="305">
        <v>0</v>
      </c>
    </row>
    <row r="404" spans="1:45" x14ac:dyDescent="0.35">
      <c r="A404" s="322">
        <v>4087</v>
      </c>
      <c r="B404" s="323">
        <v>7</v>
      </c>
      <c r="C404" s="324" t="s">
        <v>47</v>
      </c>
      <c r="D404" s="108">
        <v>7</v>
      </c>
      <c r="E404" s="299">
        <v>77</v>
      </c>
      <c r="F404" s="299">
        <v>92.4</v>
      </c>
      <c r="G404" s="299">
        <v>0</v>
      </c>
      <c r="H404" s="299">
        <v>0</v>
      </c>
      <c r="I404" s="299">
        <v>0</v>
      </c>
      <c r="J404" s="299">
        <v>0</v>
      </c>
      <c r="K404" s="299">
        <v>0</v>
      </c>
      <c r="L404" s="300">
        <v>0</v>
      </c>
      <c r="M404" s="300">
        <v>0</v>
      </c>
      <c r="N404" s="300">
        <v>0</v>
      </c>
      <c r="O404" s="300">
        <v>0</v>
      </c>
      <c r="P404" s="300">
        <v>0</v>
      </c>
      <c r="Q404" s="300">
        <v>0</v>
      </c>
      <c r="R404" s="300">
        <v>0</v>
      </c>
      <c r="S404" s="300">
        <v>0</v>
      </c>
      <c r="T404" s="300">
        <v>0</v>
      </c>
      <c r="U404" s="356">
        <v>0</v>
      </c>
      <c r="V404" s="304">
        <v>0</v>
      </c>
      <c r="W404" s="299">
        <v>0</v>
      </c>
      <c r="X404" s="299">
        <v>0</v>
      </c>
      <c r="Y404" s="299">
        <v>0</v>
      </c>
      <c r="Z404" s="299">
        <v>0</v>
      </c>
      <c r="AA404" s="356">
        <v>0</v>
      </c>
      <c r="AB404" s="303">
        <v>0</v>
      </c>
      <c r="AC404" s="303">
        <v>0</v>
      </c>
      <c r="AD404" s="304">
        <v>0</v>
      </c>
      <c r="AE404" s="300">
        <v>-462</v>
      </c>
      <c r="AF404" s="303">
        <v>0</v>
      </c>
      <c r="AG404" s="304">
        <v>-462</v>
      </c>
      <c r="AH404" s="300">
        <v>554.39999999990687</v>
      </c>
      <c r="AI404" s="303">
        <v>0</v>
      </c>
      <c r="AJ404" s="304">
        <v>554.39999999990687</v>
      </c>
      <c r="AK404" s="300">
        <v>0</v>
      </c>
      <c r="AL404" s="303">
        <v>0</v>
      </c>
      <c r="AM404" s="304">
        <v>0</v>
      </c>
      <c r="AN404" s="300">
        <v>0</v>
      </c>
      <c r="AO404" s="303">
        <v>0</v>
      </c>
      <c r="AP404" s="304">
        <v>0</v>
      </c>
      <c r="AQ404" s="303">
        <v>0</v>
      </c>
      <c r="AR404" s="303">
        <v>0</v>
      </c>
      <c r="AS404" s="305">
        <v>0</v>
      </c>
    </row>
    <row r="405" spans="1:45" x14ac:dyDescent="0.35">
      <c r="A405" s="322">
        <v>4088</v>
      </c>
      <c r="B405" s="323">
        <v>7</v>
      </c>
      <c r="C405" s="324" t="s">
        <v>48</v>
      </c>
      <c r="D405" s="108">
        <v>7</v>
      </c>
      <c r="E405" s="299">
        <v>546.56327657616191</v>
      </c>
      <c r="F405" s="299">
        <v>573.69479981592269</v>
      </c>
      <c r="G405" s="299">
        <v>0</v>
      </c>
      <c r="H405" s="299">
        <v>0</v>
      </c>
      <c r="I405" s="299">
        <v>0</v>
      </c>
      <c r="J405" s="299">
        <v>0</v>
      </c>
      <c r="K405" s="299">
        <v>0</v>
      </c>
      <c r="L405" s="300">
        <v>154666.50936245837</v>
      </c>
      <c r="M405" s="300">
        <v>21654.719999999972</v>
      </c>
      <c r="N405" s="300">
        <v>0</v>
      </c>
      <c r="O405" s="300">
        <v>0</v>
      </c>
      <c r="P405" s="300">
        <v>0</v>
      </c>
      <c r="Q405" s="300">
        <v>2175.36</v>
      </c>
      <c r="R405" s="300">
        <v>8264.2894300347962</v>
      </c>
      <c r="S405" s="300">
        <v>949.77338556380562</v>
      </c>
      <c r="T405" s="300">
        <v>305.49415557819344</v>
      </c>
      <c r="U405" s="356">
        <v>188016.14633363512</v>
      </c>
      <c r="V405" s="304">
        <v>0</v>
      </c>
      <c r="W405" s="299">
        <v>0</v>
      </c>
      <c r="X405" s="299">
        <v>0</v>
      </c>
      <c r="Y405" s="299">
        <v>0</v>
      </c>
      <c r="Z405" s="299">
        <v>0</v>
      </c>
      <c r="AA405" s="356">
        <v>0</v>
      </c>
      <c r="AB405" s="303">
        <v>188016.14633363512</v>
      </c>
      <c r="AC405" s="303">
        <v>0</v>
      </c>
      <c r="AD405" s="304">
        <v>188016.14633363512</v>
      </c>
      <c r="AE405" s="300">
        <v>-4589.5583985270932</v>
      </c>
      <c r="AF405" s="303">
        <v>0</v>
      </c>
      <c r="AG405" s="304">
        <v>-4589.5583985270932</v>
      </c>
      <c r="AH405" s="300">
        <v>6884.3375977911055</v>
      </c>
      <c r="AI405" s="303">
        <v>0</v>
      </c>
      <c r="AJ405" s="304">
        <v>6884.3375977911055</v>
      </c>
      <c r="AK405" s="300">
        <v>0</v>
      </c>
      <c r="AL405" s="303">
        <v>0</v>
      </c>
      <c r="AM405" s="304">
        <v>0</v>
      </c>
      <c r="AN405" s="300">
        <v>188016.14633363512</v>
      </c>
      <c r="AO405" s="303">
        <v>0</v>
      </c>
      <c r="AP405" s="304">
        <v>188016.14633363512</v>
      </c>
      <c r="AQ405" s="303">
        <v>343.99703454543317</v>
      </c>
      <c r="AR405" s="303">
        <v>0</v>
      </c>
      <c r="AS405" s="305">
        <v>343.99703454543317</v>
      </c>
    </row>
    <row r="406" spans="1:45" x14ac:dyDescent="0.35">
      <c r="A406" s="322">
        <v>4089</v>
      </c>
      <c r="B406" s="323">
        <v>7</v>
      </c>
      <c r="C406" s="324" t="s">
        <v>49</v>
      </c>
      <c r="D406" s="108">
        <v>7</v>
      </c>
      <c r="E406" s="299">
        <v>284.26133564711154</v>
      </c>
      <c r="F406" s="299">
        <v>300.22133564711152</v>
      </c>
      <c r="G406" s="299">
        <v>0</v>
      </c>
      <c r="H406" s="299">
        <v>0</v>
      </c>
      <c r="I406" s="299">
        <v>0</v>
      </c>
      <c r="J406" s="299">
        <v>0</v>
      </c>
      <c r="K406" s="299">
        <v>0</v>
      </c>
      <c r="L406" s="300">
        <v>0</v>
      </c>
      <c r="M406" s="300">
        <v>0</v>
      </c>
      <c r="N406" s="300">
        <v>0</v>
      </c>
      <c r="O406" s="300">
        <v>0</v>
      </c>
      <c r="P406" s="300">
        <v>0</v>
      </c>
      <c r="Q406" s="300">
        <v>0</v>
      </c>
      <c r="R406" s="300">
        <v>0</v>
      </c>
      <c r="S406" s="300">
        <v>0</v>
      </c>
      <c r="T406" s="300">
        <v>0</v>
      </c>
      <c r="U406" s="356">
        <v>0</v>
      </c>
      <c r="V406" s="304">
        <v>0</v>
      </c>
      <c r="W406" s="299">
        <v>0</v>
      </c>
      <c r="X406" s="299">
        <v>0</v>
      </c>
      <c r="Y406" s="299">
        <v>0</v>
      </c>
      <c r="Z406" s="299">
        <v>0</v>
      </c>
      <c r="AA406" s="356">
        <v>0</v>
      </c>
      <c r="AB406" s="303">
        <v>0</v>
      </c>
      <c r="AC406" s="303">
        <v>0</v>
      </c>
      <c r="AD406" s="304">
        <v>0</v>
      </c>
      <c r="AE406" s="300">
        <v>0</v>
      </c>
      <c r="AF406" s="303">
        <v>0</v>
      </c>
      <c r="AG406" s="304">
        <v>0</v>
      </c>
      <c r="AH406" s="300">
        <v>0</v>
      </c>
      <c r="AI406" s="303">
        <v>0</v>
      </c>
      <c r="AJ406" s="304">
        <v>0</v>
      </c>
      <c r="AK406" s="300">
        <v>0</v>
      </c>
      <c r="AL406" s="303">
        <v>0</v>
      </c>
      <c r="AM406" s="304">
        <v>0</v>
      </c>
      <c r="AN406" s="300">
        <v>0</v>
      </c>
      <c r="AO406" s="303">
        <v>0</v>
      </c>
      <c r="AP406" s="304">
        <v>0</v>
      </c>
      <c r="AQ406" s="303">
        <v>0</v>
      </c>
      <c r="AR406" s="303">
        <v>0</v>
      </c>
      <c r="AS406" s="305">
        <v>0</v>
      </c>
    </row>
    <row r="407" spans="1:45" x14ac:dyDescent="0.35">
      <c r="A407" s="322">
        <v>4090</v>
      </c>
      <c r="B407" s="323">
        <v>7</v>
      </c>
      <c r="C407" s="324" t="s">
        <v>50</v>
      </c>
      <c r="D407" s="108">
        <v>7</v>
      </c>
      <c r="E407" s="299">
        <v>180</v>
      </c>
      <c r="F407" s="299">
        <v>180</v>
      </c>
      <c r="G407" s="299">
        <v>0</v>
      </c>
      <c r="H407" s="299">
        <v>0</v>
      </c>
      <c r="I407" s="299">
        <v>0</v>
      </c>
      <c r="J407" s="299">
        <v>0</v>
      </c>
      <c r="K407" s="299">
        <v>0</v>
      </c>
      <c r="L407" s="300">
        <v>0</v>
      </c>
      <c r="M407" s="300">
        <v>0</v>
      </c>
      <c r="N407" s="300">
        <v>0</v>
      </c>
      <c r="O407" s="300">
        <v>0</v>
      </c>
      <c r="P407" s="300">
        <v>0</v>
      </c>
      <c r="Q407" s="300">
        <v>0</v>
      </c>
      <c r="R407" s="300">
        <v>0</v>
      </c>
      <c r="S407" s="300">
        <v>0</v>
      </c>
      <c r="T407" s="300">
        <v>0</v>
      </c>
      <c r="U407" s="356">
        <v>0</v>
      </c>
      <c r="V407" s="304">
        <v>0</v>
      </c>
      <c r="W407" s="299">
        <v>0</v>
      </c>
      <c r="X407" s="299">
        <v>0</v>
      </c>
      <c r="Y407" s="299">
        <v>0</v>
      </c>
      <c r="Z407" s="299">
        <v>0</v>
      </c>
      <c r="AA407" s="356">
        <v>0</v>
      </c>
      <c r="AB407" s="303">
        <v>0</v>
      </c>
      <c r="AC407" s="303">
        <v>0</v>
      </c>
      <c r="AD407" s="304">
        <v>0</v>
      </c>
      <c r="AE407" s="300">
        <v>-1080</v>
      </c>
      <c r="AF407" s="303">
        <v>0</v>
      </c>
      <c r="AG407" s="304">
        <v>-1080</v>
      </c>
      <c r="AH407" s="300">
        <v>1620</v>
      </c>
      <c r="AI407" s="303">
        <v>0</v>
      </c>
      <c r="AJ407" s="304">
        <v>1620</v>
      </c>
      <c r="AK407" s="300">
        <v>0</v>
      </c>
      <c r="AL407" s="303">
        <v>0</v>
      </c>
      <c r="AM407" s="304">
        <v>0</v>
      </c>
      <c r="AN407" s="300">
        <v>0</v>
      </c>
      <c r="AO407" s="303">
        <v>0</v>
      </c>
      <c r="AP407" s="304">
        <v>0</v>
      </c>
      <c r="AQ407" s="303">
        <v>0</v>
      </c>
      <c r="AR407" s="303">
        <v>0</v>
      </c>
      <c r="AS407" s="305">
        <v>0</v>
      </c>
    </row>
    <row r="408" spans="1:45" x14ac:dyDescent="0.35">
      <c r="A408" s="322">
        <v>4091</v>
      </c>
      <c r="B408" s="323">
        <v>7</v>
      </c>
      <c r="C408" s="324" t="s">
        <v>1044</v>
      </c>
      <c r="D408" s="108">
        <v>7</v>
      </c>
      <c r="E408" s="299">
        <v>138.62301587301587</v>
      </c>
      <c r="F408" s="299">
        <v>162.34761904761905</v>
      </c>
      <c r="G408" s="299">
        <v>0</v>
      </c>
      <c r="H408" s="299">
        <v>0</v>
      </c>
      <c r="I408" s="299">
        <v>0</v>
      </c>
      <c r="J408" s="299">
        <v>0</v>
      </c>
      <c r="K408" s="299">
        <v>0</v>
      </c>
      <c r="L408" s="300">
        <v>0</v>
      </c>
      <c r="M408" s="300">
        <v>0</v>
      </c>
      <c r="N408" s="300">
        <v>0</v>
      </c>
      <c r="O408" s="300">
        <v>0</v>
      </c>
      <c r="P408" s="300">
        <v>0</v>
      </c>
      <c r="Q408" s="300">
        <v>0</v>
      </c>
      <c r="R408" s="300">
        <v>0</v>
      </c>
      <c r="S408" s="300">
        <v>0</v>
      </c>
      <c r="T408" s="300">
        <v>0</v>
      </c>
      <c r="U408" s="356">
        <v>0</v>
      </c>
      <c r="V408" s="304">
        <v>0</v>
      </c>
      <c r="W408" s="299">
        <v>0</v>
      </c>
      <c r="X408" s="299">
        <v>0</v>
      </c>
      <c r="Y408" s="299">
        <v>0</v>
      </c>
      <c r="Z408" s="299">
        <v>0</v>
      </c>
      <c r="AA408" s="356">
        <v>0</v>
      </c>
      <c r="AB408" s="303">
        <v>0</v>
      </c>
      <c r="AC408" s="303">
        <v>0</v>
      </c>
      <c r="AD408" s="304">
        <v>0</v>
      </c>
      <c r="AE408" s="300">
        <v>-974.08571428572759</v>
      </c>
      <c r="AF408" s="303">
        <v>0</v>
      </c>
      <c r="AG408" s="304">
        <v>-974.08571428572759</v>
      </c>
      <c r="AH408" s="300">
        <v>1623.4761904762127</v>
      </c>
      <c r="AI408" s="303">
        <v>0</v>
      </c>
      <c r="AJ408" s="304">
        <v>1623.4761904762127</v>
      </c>
      <c r="AK408" s="300">
        <v>0</v>
      </c>
      <c r="AL408" s="303">
        <v>0</v>
      </c>
      <c r="AM408" s="304">
        <v>0</v>
      </c>
      <c r="AN408" s="300">
        <v>0</v>
      </c>
      <c r="AO408" s="303">
        <v>0</v>
      </c>
      <c r="AP408" s="304">
        <v>0</v>
      </c>
      <c r="AQ408" s="303">
        <v>0</v>
      </c>
      <c r="AR408" s="303">
        <v>0</v>
      </c>
      <c r="AS408" s="305">
        <v>0</v>
      </c>
    </row>
    <row r="409" spans="1:45" x14ac:dyDescent="0.35">
      <c r="A409" s="322">
        <v>4092</v>
      </c>
      <c r="B409" s="323">
        <v>7</v>
      </c>
      <c r="C409" s="324" t="s">
        <v>51</v>
      </c>
      <c r="D409" s="108">
        <v>7</v>
      </c>
      <c r="E409" s="299">
        <v>81.107142857142861</v>
      </c>
      <c r="F409" s="299">
        <v>97.328571428571422</v>
      </c>
      <c r="G409" s="299">
        <v>0</v>
      </c>
      <c r="H409" s="299">
        <v>0</v>
      </c>
      <c r="I409" s="299">
        <v>0</v>
      </c>
      <c r="J409" s="299">
        <v>0</v>
      </c>
      <c r="K409" s="299">
        <v>0</v>
      </c>
      <c r="L409" s="300">
        <v>0</v>
      </c>
      <c r="M409" s="300">
        <v>0</v>
      </c>
      <c r="N409" s="300">
        <v>0</v>
      </c>
      <c r="O409" s="300">
        <v>0</v>
      </c>
      <c r="P409" s="300">
        <v>0</v>
      </c>
      <c r="Q409" s="300">
        <v>0</v>
      </c>
      <c r="R409" s="300">
        <v>0</v>
      </c>
      <c r="S409" s="300">
        <v>0</v>
      </c>
      <c r="T409" s="300">
        <v>0</v>
      </c>
      <c r="U409" s="356">
        <v>0</v>
      </c>
      <c r="V409" s="304">
        <v>0</v>
      </c>
      <c r="W409" s="299">
        <v>0</v>
      </c>
      <c r="X409" s="299">
        <v>0</v>
      </c>
      <c r="Y409" s="299">
        <v>0</v>
      </c>
      <c r="Z409" s="299">
        <v>0</v>
      </c>
      <c r="AA409" s="356">
        <v>0</v>
      </c>
      <c r="AB409" s="303">
        <v>0</v>
      </c>
      <c r="AC409" s="303">
        <v>0</v>
      </c>
      <c r="AD409" s="304">
        <v>0</v>
      </c>
      <c r="AE409" s="300">
        <v>-97.328571428544819</v>
      </c>
      <c r="AF409" s="303">
        <v>0</v>
      </c>
      <c r="AG409" s="304">
        <v>-97.328571428544819</v>
      </c>
      <c r="AH409" s="300">
        <v>97.328571428661235</v>
      </c>
      <c r="AI409" s="303">
        <v>0</v>
      </c>
      <c r="AJ409" s="304">
        <v>97.328571428661235</v>
      </c>
      <c r="AK409" s="300">
        <v>0</v>
      </c>
      <c r="AL409" s="303">
        <v>0</v>
      </c>
      <c r="AM409" s="304">
        <v>0</v>
      </c>
      <c r="AN409" s="300">
        <v>0</v>
      </c>
      <c r="AO409" s="303">
        <v>0</v>
      </c>
      <c r="AP409" s="304">
        <v>0</v>
      </c>
      <c r="AQ409" s="303">
        <v>0</v>
      </c>
      <c r="AR409" s="303">
        <v>0</v>
      </c>
      <c r="AS409" s="305">
        <v>0</v>
      </c>
    </row>
    <row r="410" spans="1:45" x14ac:dyDescent="0.35">
      <c r="A410" s="322">
        <v>4093</v>
      </c>
      <c r="B410" s="323">
        <v>7</v>
      </c>
      <c r="C410" s="324" t="s">
        <v>1045</v>
      </c>
      <c r="D410" s="108">
        <v>7</v>
      </c>
      <c r="E410" s="299">
        <v>120</v>
      </c>
      <c r="F410" s="299">
        <v>144</v>
      </c>
      <c r="G410" s="299">
        <v>0</v>
      </c>
      <c r="H410" s="299">
        <v>0</v>
      </c>
      <c r="I410" s="299">
        <v>0</v>
      </c>
      <c r="J410" s="299">
        <v>0</v>
      </c>
      <c r="K410" s="299">
        <v>0</v>
      </c>
      <c r="L410" s="300">
        <v>0</v>
      </c>
      <c r="M410" s="300">
        <v>0</v>
      </c>
      <c r="N410" s="300">
        <v>0</v>
      </c>
      <c r="O410" s="300">
        <v>0</v>
      </c>
      <c r="P410" s="300">
        <v>0</v>
      </c>
      <c r="Q410" s="300">
        <v>0</v>
      </c>
      <c r="R410" s="300">
        <v>0</v>
      </c>
      <c r="S410" s="300">
        <v>0</v>
      </c>
      <c r="T410" s="300">
        <v>0</v>
      </c>
      <c r="U410" s="356">
        <v>0</v>
      </c>
      <c r="V410" s="304">
        <v>0</v>
      </c>
      <c r="W410" s="299">
        <v>0</v>
      </c>
      <c r="X410" s="299">
        <v>0</v>
      </c>
      <c r="Y410" s="299">
        <v>0</v>
      </c>
      <c r="Z410" s="299">
        <v>0</v>
      </c>
      <c r="AA410" s="356">
        <v>0</v>
      </c>
      <c r="AB410" s="303">
        <v>0</v>
      </c>
      <c r="AC410" s="303">
        <v>0</v>
      </c>
      <c r="AD410" s="304">
        <v>0</v>
      </c>
      <c r="AE410" s="300">
        <v>-1584</v>
      </c>
      <c r="AF410" s="303">
        <v>0</v>
      </c>
      <c r="AG410" s="304">
        <v>-1584</v>
      </c>
      <c r="AH410" s="300">
        <v>2448</v>
      </c>
      <c r="AI410" s="303">
        <v>0</v>
      </c>
      <c r="AJ410" s="304">
        <v>2448</v>
      </c>
      <c r="AK410" s="300">
        <v>0</v>
      </c>
      <c r="AL410" s="303">
        <v>0</v>
      </c>
      <c r="AM410" s="304">
        <v>0</v>
      </c>
      <c r="AN410" s="300">
        <v>0</v>
      </c>
      <c r="AO410" s="303">
        <v>0</v>
      </c>
      <c r="AP410" s="304">
        <v>0</v>
      </c>
      <c r="AQ410" s="303">
        <v>0</v>
      </c>
      <c r="AR410" s="303">
        <v>0</v>
      </c>
      <c r="AS410" s="305">
        <v>0</v>
      </c>
    </row>
    <row r="411" spans="1:45" x14ac:dyDescent="0.35">
      <c r="A411" s="322">
        <v>4095</v>
      </c>
      <c r="B411" s="323">
        <v>7</v>
      </c>
      <c r="C411" s="324" t="s">
        <v>552</v>
      </c>
      <c r="D411" s="108">
        <v>7</v>
      </c>
      <c r="E411" s="299">
        <v>159</v>
      </c>
      <c r="F411" s="299">
        <v>190.8</v>
      </c>
      <c r="G411" s="299">
        <v>0</v>
      </c>
      <c r="H411" s="299">
        <v>0</v>
      </c>
      <c r="I411" s="299">
        <v>0</v>
      </c>
      <c r="J411" s="299">
        <v>0</v>
      </c>
      <c r="K411" s="299">
        <v>0</v>
      </c>
      <c r="L411" s="300">
        <v>0</v>
      </c>
      <c r="M411" s="300">
        <v>0</v>
      </c>
      <c r="N411" s="300">
        <v>0</v>
      </c>
      <c r="O411" s="300">
        <v>0</v>
      </c>
      <c r="P411" s="300">
        <v>0</v>
      </c>
      <c r="Q411" s="300">
        <v>0</v>
      </c>
      <c r="R411" s="300">
        <v>0</v>
      </c>
      <c r="S411" s="300">
        <v>0</v>
      </c>
      <c r="T411" s="300">
        <v>0</v>
      </c>
      <c r="U411" s="356">
        <v>0</v>
      </c>
      <c r="V411" s="304">
        <v>0</v>
      </c>
      <c r="W411" s="299">
        <v>0</v>
      </c>
      <c r="X411" s="299">
        <v>0</v>
      </c>
      <c r="Y411" s="299">
        <v>0</v>
      </c>
      <c r="Z411" s="299">
        <v>0</v>
      </c>
      <c r="AA411" s="356">
        <v>0</v>
      </c>
      <c r="AB411" s="303">
        <v>0</v>
      </c>
      <c r="AC411" s="303">
        <v>0</v>
      </c>
      <c r="AD411" s="304">
        <v>0</v>
      </c>
      <c r="AE411" s="300">
        <v>-763.19999999995343</v>
      </c>
      <c r="AF411" s="303">
        <v>0</v>
      </c>
      <c r="AG411" s="304">
        <v>-763.19999999995343</v>
      </c>
      <c r="AH411" s="300">
        <v>1335.5999999998603</v>
      </c>
      <c r="AI411" s="303">
        <v>0</v>
      </c>
      <c r="AJ411" s="304">
        <v>1335.5999999998603</v>
      </c>
      <c r="AK411" s="300">
        <v>0</v>
      </c>
      <c r="AL411" s="303">
        <v>0</v>
      </c>
      <c r="AM411" s="304">
        <v>0</v>
      </c>
      <c r="AN411" s="300">
        <v>0</v>
      </c>
      <c r="AO411" s="303">
        <v>0</v>
      </c>
      <c r="AP411" s="304">
        <v>0</v>
      </c>
      <c r="AQ411" s="303">
        <v>0</v>
      </c>
      <c r="AR411" s="303">
        <v>0</v>
      </c>
      <c r="AS411" s="305">
        <v>0</v>
      </c>
    </row>
    <row r="412" spans="1:45" x14ac:dyDescent="0.35">
      <c r="A412" s="322">
        <v>4097</v>
      </c>
      <c r="B412" s="323">
        <v>7</v>
      </c>
      <c r="C412" s="324" t="s">
        <v>52</v>
      </c>
      <c r="D412" s="108">
        <v>7</v>
      </c>
      <c r="E412" s="299">
        <v>500.76695409658788</v>
      </c>
      <c r="F412" s="299">
        <v>522.98264037109766</v>
      </c>
      <c r="G412" s="299">
        <v>0</v>
      </c>
      <c r="H412" s="299">
        <v>0</v>
      </c>
      <c r="I412" s="299">
        <v>0</v>
      </c>
      <c r="J412" s="299">
        <v>0</v>
      </c>
      <c r="K412" s="299">
        <v>0</v>
      </c>
      <c r="L412" s="300">
        <v>85447.309604540962</v>
      </c>
      <c r="M412" s="300">
        <v>11826</v>
      </c>
      <c r="N412" s="300">
        <v>0</v>
      </c>
      <c r="O412" s="300">
        <v>0</v>
      </c>
      <c r="P412" s="300">
        <v>0</v>
      </c>
      <c r="Q412" s="300">
        <v>1188</v>
      </c>
      <c r="R412" s="300">
        <v>3964.2067303005138</v>
      </c>
      <c r="S412" s="300">
        <v>518.68692172780641</v>
      </c>
      <c r="T412" s="300">
        <v>166.83540049779981</v>
      </c>
      <c r="U412" s="356">
        <v>103111.03865706708</v>
      </c>
      <c r="V412" s="304">
        <v>0</v>
      </c>
      <c r="W412" s="299">
        <v>0</v>
      </c>
      <c r="X412" s="299">
        <v>0</v>
      </c>
      <c r="Y412" s="299">
        <v>0</v>
      </c>
      <c r="Z412" s="299">
        <v>0</v>
      </c>
      <c r="AA412" s="356">
        <v>0</v>
      </c>
      <c r="AB412" s="303">
        <v>103111.03865706708</v>
      </c>
      <c r="AC412" s="303">
        <v>0</v>
      </c>
      <c r="AD412" s="304">
        <v>103111.03865706708</v>
      </c>
      <c r="AE412" s="300">
        <v>0</v>
      </c>
      <c r="AF412" s="303">
        <v>0</v>
      </c>
      <c r="AG412" s="304">
        <v>0</v>
      </c>
      <c r="AH412" s="300">
        <v>522.98264037072659</v>
      </c>
      <c r="AI412" s="303">
        <v>0</v>
      </c>
      <c r="AJ412" s="304">
        <v>522.98264037072659</v>
      </c>
      <c r="AK412" s="300">
        <v>0</v>
      </c>
      <c r="AL412" s="303">
        <v>0</v>
      </c>
      <c r="AM412" s="304">
        <v>0</v>
      </c>
      <c r="AN412" s="300">
        <v>103111.03865706708</v>
      </c>
      <c r="AO412" s="303">
        <v>0</v>
      </c>
      <c r="AP412" s="304">
        <v>103111.03865706708</v>
      </c>
      <c r="AQ412" s="303">
        <v>205.90623605162858</v>
      </c>
      <c r="AR412" s="303">
        <v>0</v>
      </c>
      <c r="AS412" s="305">
        <v>205.90623605162858</v>
      </c>
    </row>
    <row r="413" spans="1:45" x14ac:dyDescent="0.35">
      <c r="A413" s="322">
        <v>4098</v>
      </c>
      <c r="B413" s="323">
        <v>7</v>
      </c>
      <c r="C413" s="324" t="s">
        <v>53</v>
      </c>
      <c r="D413" s="108">
        <v>7</v>
      </c>
      <c r="E413" s="299">
        <v>990.21333333333337</v>
      </c>
      <c r="F413" s="299">
        <v>1074.6559999999999</v>
      </c>
      <c r="G413" s="299">
        <v>0</v>
      </c>
      <c r="H413" s="299">
        <v>0</v>
      </c>
      <c r="I413" s="299">
        <v>0</v>
      </c>
      <c r="J413" s="299">
        <v>0</v>
      </c>
      <c r="K413" s="299">
        <v>0</v>
      </c>
      <c r="L413" s="300">
        <v>0</v>
      </c>
      <c r="M413" s="300">
        <v>0</v>
      </c>
      <c r="N413" s="300">
        <v>0</v>
      </c>
      <c r="O413" s="300">
        <v>0</v>
      </c>
      <c r="P413" s="300">
        <v>0</v>
      </c>
      <c r="Q413" s="300">
        <v>0</v>
      </c>
      <c r="R413" s="300">
        <v>0</v>
      </c>
      <c r="S413" s="300">
        <v>0</v>
      </c>
      <c r="T413" s="300">
        <v>0</v>
      </c>
      <c r="U413" s="356">
        <v>0</v>
      </c>
      <c r="V413" s="304">
        <v>0</v>
      </c>
      <c r="W413" s="299">
        <v>0</v>
      </c>
      <c r="X413" s="299">
        <v>0</v>
      </c>
      <c r="Y413" s="299">
        <v>0</v>
      </c>
      <c r="Z413" s="299">
        <v>0</v>
      </c>
      <c r="AA413" s="356">
        <v>0</v>
      </c>
      <c r="AB413" s="303">
        <v>0</v>
      </c>
      <c r="AC413" s="303">
        <v>0</v>
      </c>
      <c r="AD413" s="304">
        <v>0</v>
      </c>
      <c r="AE413" s="300">
        <v>-6447.9359999997541</v>
      </c>
      <c r="AF413" s="303">
        <v>0</v>
      </c>
      <c r="AG413" s="304">
        <v>-6447.9359999997541</v>
      </c>
      <c r="AH413" s="300">
        <v>9671.9040000000969</v>
      </c>
      <c r="AI413" s="303">
        <v>0</v>
      </c>
      <c r="AJ413" s="304">
        <v>9671.9040000000969</v>
      </c>
      <c r="AK413" s="300">
        <v>0</v>
      </c>
      <c r="AL413" s="303">
        <v>0</v>
      </c>
      <c r="AM413" s="304">
        <v>0</v>
      </c>
      <c r="AN413" s="300">
        <v>0</v>
      </c>
      <c r="AO413" s="303">
        <v>0</v>
      </c>
      <c r="AP413" s="304">
        <v>0</v>
      </c>
      <c r="AQ413" s="303">
        <v>0</v>
      </c>
      <c r="AR413" s="303">
        <v>0</v>
      </c>
      <c r="AS413" s="305">
        <v>0</v>
      </c>
    </row>
    <row r="414" spans="1:45" x14ac:dyDescent="0.35">
      <c r="A414" s="322">
        <v>4100</v>
      </c>
      <c r="B414" s="323">
        <v>7</v>
      </c>
      <c r="C414" s="324" t="s">
        <v>54</v>
      </c>
      <c r="D414" s="108">
        <v>7</v>
      </c>
      <c r="E414" s="299">
        <v>125.99264705882354</v>
      </c>
      <c r="F414" s="299">
        <v>129.76764705882354</v>
      </c>
      <c r="G414" s="299">
        <v>0</v>
      </c>
      <c r="H414" s="299">
        <v>0</v>
      </c>
      <c r="I414" s="299">
        <v>0</v>
      </c>
      <c r="J414" s="299">
        <v>0</v>
      </c>
      <c r="K414" s="299">
        <v>0</v>
      </c>
      <c r="L414" s="300">
        <v>0</v>
      </c>
      <c r="M414" s="300">
        <v>0</v>
      </c>
      <c r="N414" s="300">
        <v>0</v>
      </c>
      <c r="O414" s="300">
        <v>0</v>
      </c>
      <c r="P414" s="300">
        <v>0</v>
      </c>
      <c r="Q414" s="300">
        <v>0</v>
      </c>
      <c r="R414" s="300">
        <v>0</v>
      </c>
      <c r="S414" s="300">
        <v>0</v>
      </c>
      <c r="T414" s="300">
        <v>0</v>
      </c>
      <c r="U414" s="356">
        <v>0</v>
      </c>
      <c r="V414" s="304">
        <v>0</v>
      </c>
      <c r="W414" s="299">
        <v>0</v>
      </c>
      <c r="X414" s="299">
        <v>0</v>
      </c>
      <c r="Y414" s="299">
        <v>0</v>
      </c>
      <c r="Z414" s="299">
        <v>0</v>
      </c>
      <c r="AA414" s="356">
        <v>0</v>
      </c>
      <c r="AB414" s="303">
        <v>0</v>
      </c>
      <c r="AC414" s="303">
        <v>0</v>
      </c>
      <c r="AD414" s="304">
        <v>0</v>
      </c>
      <c r="AE414" s="300">
        <v>0</v>
      </c>
      <c r="AF414" s="303">
        <v>0</v>
      </c>
      <c r="AG414" s="304">
        <v>0</v>
      </c>
      <c r="AH414" s="300">
        <v>0</v>
      </c>
      <c r="AI414" s="303">
        <v>0</v>
      </c>
      <c r="AJ414" s="304">
        <v>0</v>
      </c>
      <c r="AK414" s="300">
        <v>0</v>
      </c>
      <c r="AL414" s="303">
        <v>0</v>
      </c>
      <c r="AM414" s="304">
        <v>0</v>
      </c>
      <c r="AN414" s="300">
        <v>0</v>
      </c>
      <c r="AO414" s="303">
        <v>0</v>
      </c>
      <c r="AP414" s="304">
        <v>0</v>
      </c>
      <c r="AQ414" s="303">
        <v>0</v>
      </c>
      <c r="AR414" s="303">
        <v>0</v>
      </c>
      <c r="AS414" s="305">
        <v>0</v>
      </c>
    </row>
    <row r="415" spans="1:45" x14ac:dyDescent="0.35">
      <c r="A415" s="322">
        <v>4102</v>
      </c>
      <c r="B415" s="323">
        <v>7</v>
      </c>
      <c r="C415" s="324" t="s">
        <v>55</v>
      </c>
      <c r="D415" s="108">
        <v>7</v>
      </c>
      <c r="E415" s="299">
        <v>390.91215106732346</v>
      </c>
      <c r="F415" s="299">
        <v>469.09458128078813</v>
      </c>
      <c r="G415" s="299">
        <v>0</v>
      </c>
      <c r="H415" s="299">
        <v>0</v>
      </c>
      <c r="I415" s="299">
        <v>0</v>
      </c>
      <c r="J415" s="299">
        <v>0</v>
      </c>
      <c r="K415" s="299">
        <v>0</v>
      </c>
      <c r="L415" s="300">
        <v>0</v>
      </c>
      <c r="M415" s="300">
        <v>0</v>
      </c>
      <c r="N415" s="300">
        <v>0</v>
      </c>
      <c r="O415" s="300">
        <v>0</v>
      </c>
      <c r="P415" s="300">
        <v>0</v>
      </c>
      <c r="Q415" s="300">
        <v>0</v>
      </c>
      <c r="R415" s="300">
        <v>0</v>
      </c>
      <c r="S415" s="300">
        <v>0</v>
      </c>
      <c r="T415" s="300">
        <v>0</v>
      </c>
      <c r="U415" s="356">
        <v>0</v>
      </c>
      <c r="V415" s="304">
        <v>0</v>
      </c>
      <c r="W415" s="299">
        <v>0</v>
      </c>
      <c r="X415" s="299">
        <v>0</v>
      </c>
      <c r="Y415" s="299">
        <v>0</v>
      </c>
      <c r="Z415" s="299">
        <v>0</v>
      </c>
      <c r="AA415" s="356">
        <v>0</v>
      </c>
      <c r="AB415" s="303">
        <v>0</v>
      </c>
      <c r="AC415" s="303">
        <v>0</v>
      </c>
      <c r="AD415" s="304">
        <v>0</v>
      </c>
      <c r="AE415" s="300">
        <v>-1407.2837438425049</v>
      </c>
      <c r="AF415" s="303">
        <v>0</v>
      </c>
      <c r="AG415" s="304">
        <v>-1407.2837438425049</v>
      </c>
      <c r="AH415" s="300">
        <v>1876.3783251233399</v>
      </c>
      <c r="AI415" s="303">
        <v>0</v>
      </c>
      <c r="AJ415" s="304">
        <v>1876.3783251233399</v>
      </c>
      <c r="AK415" s="300">
        <v>0</v>
      </c>
      <c r="AL415" s="303">
        <v>0</v>
      </c>
      <c r="AM415" s="304">
        <v>0</v>
      </c>
      <c r="AN415" s="300">
        <v>0</v>
      </c>
      <c r="AO415" s="303">
        <v>0</v>
      </c>
      <c r="AP415" s="304">
        <v>0</v>
      </c>
      <c r="AQ415" s="303">
        <v>0</v>
      </c>
      <c r="AR415" s="303">
        <v>0</v>
      </c>
      <c r="AS415" s="305">
        <v>0</v>
      </c>
    </row>
    <row r="416" spans="1:45" x14ac:dyDescent="0.35">
      <c r="A416" s="322">
        <v>4103</v>
      </c>
      <c r="B416" s="323">
        <v>7</v>
      </c>
      <c r="C416" s="324" t="s">
        <v>1046</v>
      </c>
      <c r="D416" s="108">
        <v>7</v>
      </c>
      <c r="E416" s="299">
        <v>2283.1880202654997</v>
      </c>
      <c r="F416" s="299">
        <v>2496.90761223751</v>
      </c>
      <c r="G416" s="299">
        <v>0</v>
      </c>
      <c r="H416" s="299">
        <v>0</v>
      </c>
      <c r="I416" s="299">
        <v>0</v>
      </c>
      <c r="J416" s="299">
        <v>0</v>
      </c>
      <c r="K416" s="299">
        <v>0</v>
      </c>
      <c r="L416" s="300">
        <v>0</v>
      </c>
      <c r="M416" s="300">
        <v>0</v>
      </c>
      <c r="N416" s="300">
        <v>0</v>
      </c>
      <c r="O416" s="300">
        <v>0</v>
      </c>
      <c r="P416" s="300">
        <v>0</v>
      </c>
      <c r="Q416" s="300">
        <v>0</v>
      </c>
      <c r="R416" s="300">
        <v>0</v>
      </c>
      <c r="S416" s="300">
        <v>0</v>
      </c>
      <c r="T416" s="300">
        <v>0</v>
      </c>
      <c r="U416" s="356">
        <v>0</v>
      </c>
      <c r="V416" s="304">
        <v>0</v>
      </c>
      <c r="W416" s="299">
        <v>0</v>
      </c>
      <c r="X416" s="299">
        <v>0</v>
      </c>
      <c r="Y416" s="299">
        <v>0</v>
      </c>
      <c r="Z416" s="299">
        <v>0</v>
      </c>
      <c r="AA416" s="356">
        <v>0</v>
      </c>
      <c r="AB416" s="303">
        <v>0</v>
      </c>
      <c r="AC416" s="303">
        <v>0</v>
      </c>
      <c r="AD416" s="304">
        <v>0</v>
      </c>
      <c r="AE416" s="300">
        <v>-17478.35328566283</v>
      </c>
      <c r="AF416" s="303">
        <v>0</v>
      </c>
      <c r="AG416" s="304">
        <v>-17478.35328566283</v>
      </c>
      <c r="AH416" s="300">
        <v>24969.076122373343</v>
      </c>
      <c r="AI416" s="303">
        <v>0</v>
      </c>
      <c r="AJ416" s="304">
        <v>24969.076122373343</v>
      </c>
      <c r="AK416" s="300">
        <v>0</v>
      </c>
      <c r="AL416" s="303">
        <v>0</v>
      </c>
      <c r="AM416" s="304">
        <v>0</v>
      </c>
      <c r="AN416" s="300">
        <v>0</v>
      </c>
      <c r="AO416" s="303">
        <v>0</v>
      </c>
      <c r="AP416" s="304">
        <v>0</v>
      </c>
      <c r="AQ416" s="303">
        <v>0</v>
      </c>
      <c r="AR416" s="303">
        <v>0</v>
      </c>
      <c r="AS416" s="305">
        <v>0</v>
      </c>
    </row>
    <row r="417" spans="1:45" x14ac:dyDescent="0.35">
      <c r="A417" s="322">
        <v>4104</v>
      </c>
      <c r="B417" s="323">
        <v>7</v>
      </c>
      <c r="C417" s="324" t="s">
        <v>1017</v>
      </c>
      <c r="D417" s="108">
        <v>7</v>
      </c>
      <c r="E417" s="299">
        <v>236.88854489164086</v>
      </c>
      <c r="F417" s="299">
        <v>284.26625386996903</v>
      </c>
      <c r="G417" s="299">
        <v>0</v>
      </c>
      <c r="H417" s="299">
        <v>0</v>
      </c>
      <c r="I417" s="299">
        <v>0</v>
      </c>
      <c r="J417" s="299">
        <v>0</v>
      </c>
      <c r="K417" s="299">
        <v>0</v>
      </c>
      <c r="L417" s="300">
        <v>0</v>
      </c>
      <c r="M417" s="300">
        <v>0</v>
      </c>
      <c r="N417" s="300">
        <v>0</v>
      </c>
      <c r="O417" s="300">
        <v>0</v>
      </c>
      <c r="P417" s="300">
        <v>0</v>
      </c>
      <c r="Q417" s="300">
        <v>0</v>
      </c>
      <c r="R417" s="300">
        <v>0</v>
      </c>
      <c r="S417" s="300">
        <v>0</v>
      </c>
      <c r="T417" s="300">
        <v>0</v>
      </c>
      <c r="U417" s="356">
        <v>0</v>
      </c>
      <c r="V417" s="304">
        <v>0</v>
      </c>
      <c r="W417" s="299">
        <v>0</v>
      </c>
      <c r="X417" s="299">
        <v>0</v>
      </c>
      <c r="Y417" s="299">
        <v>0</v>
      </c>
      <c r="Z417" s="299">
        <v>0</v>
      </c>
      <c r="AA417" s="356">
        <v>0</v>
      </c>
      <c r="AB417" s="303">
        <v>0</v>
      </c>
      <c r="AC417" s="303">
        <v>0</v>
      </c>
      <c r="AD417" s="304">
        <v>0</v>
      </c>
      <c r="AE417" s="300">
        <v>-1421.3312693499029</v>
      </c>
      <c r="AF417" s="303">
        <v>0</v>
      </c>
      <c r="AG417" s="304">
        <v>-1421.3312693499029</v>
      </c>
      <c r="AH417" s="300">
        <v>1989.863777089864</v>
      </c>
      <c r="AI417" s="303">
        <v>0</v>
      </c>
      <c r="AJ417" s="304">
        <v>1989.863777089864</v>
      </c>
      <c r="AK417" s="300">
        <v>0</v>
      </c>
      <c r="AL417" s="303">
        <v>0</v>
      </c>
      <c r="AM417" s="304">
        <v>0</v>
      </c>
      <c r="AN417" s="300">
        <v>0</v>
      </c>
      <c r="AO417" s="303">
        <v>0</v>
      </c>
      <c r="AP417" s="304">
        <v>0</v>
      </c>
      <c r="AQ417" s="303">
        <v>0</v>
      </c>
      <c r="AR417" s="303">
        <v>0</v>
      </c>
      <c r="AS417" s="305">
        <v>0</v>
      </c>
    </row>
    <row r="418" spans="1:45" x14ac:dyDescent="0.35">
      <c r="A418" s="322">
        <v>4105</v>
      </c>
      <c r="B418" s="323">
        <v>7</v>
      </c>
      <c r="C418" s="324" t="s">
        <v>56</v>
      </c>
      <c r="D418" s="108">
        <v>7</v>
      </c>
      <c r="E418" s="299">
        <v>702.50341460358015</v>
      </c>
      <c r="F418" s="299">
        <v>774.11558452321265</v>
      </c>
      <c r="G418" s="299">
        <v>0</v>
      </c>
      <c r="H418" s="299">
        <v>0</v>
      </c>
      <c r="I418" s="299">
        <v>0</v>
      </c>
      <c r="J418" s="299">
        <v>0</v>
      </c>
      <c r="K418" s="299">
        <v>0</v>
      </c>
      <c r="L418" s="300">
        <v>0</v>
      </c>
      <c r="M418" s="300">
        <v>0</v>
      </c>
      <c r="N418" s="300">
        <v>0</v>
      </c>
      <c r="O418" s="300">
        <v>0</v>
      </c>
      <c r="P418" s="300">
        <v>0</v>
      </c>
      <c r="Q418" s="300">
        <v>0</v>
      </c>
      <c r="R418" s="300">
        <v>0</v>
      </c>
      <c r="S418" s="300">
        <v>0</v>
      </c>
      <c r="T418" s="300">
        <v>0</v>
      </c>
      <c r="U418" s="356">
        <v>0</v>
      </c>
      <c r="V418" s="304">
        <v>0</v>
      </c>
      <c r="W418" s="299">
        <v>0</v>
      </c>
      <c r="X418" s="299">
        <v>0</v>
      </c>
      <c r="Y418" s="299">
        <v>0</v>
      </c>
      <c r="Z418" s="299">
        <v>0</v>
      </c>
      <c r="AA418" s="356">
        <v>0</v>
      </c>
      <c r="AB418" s="303">
        <v>0</v>
      </c>
      <c r="AC418" s="303">
        <v>0</v>
      </c>
      <c r="AD418" s="304">
        <v>0</v>
      </c>
      <c r="AE418" s="300">
        <v>-3870.577922616154</v>
      </c>
      <c r="AF418" s="303">
        <v>0</v>
      </c>
      <c r="AG418" s="304">
        <v>-3870.577922616154</v>
      </c>
      <c r="AH418" s="300">
        <v>6192.9246761864051</v>
      </c>
      <c r="AI418" s="303">
        <v>0</v>
      </c>
      <c r="AJ418" s="304">
        <v>6192.9246761864051</v>
      </c>
      <c r="AK418" s="300">
        <v>0</v>
      </c>
      <c r="AL418" s="303">
        <v>0</v>
      </c>
      <c r="AM418" s="304">
        <v>0</v>
      </c>
      <c r="AN418" s="300">
        <v>0</v>
      </c>
      <c r="AO418" s="303">
        <v>0</v>
      </c>
      <c r="AP418" s="304">
        <v>0</v>
      </c>
      <c r="AQ418" s="303">
        <v>0</v>
      </c>
      <c r="AR418" s="303">
        <v>0</v>
      </c>
      <c r="AS418" s="305">
        <v>0</v>
      </c>
    </row>
    <row r="419" spans="1:45" x14ac:dyDescent="0.35">
      <c r="A419" s="322">
        <v>4106</v>
      </c>
      <c r="B419" s="323">
        <v>7</v>
      </c>
      <c r="C419" s="324" t="s">
        <v>57</v>
      </c>
      <c r="D419" s="108">
        <v>7</v>
      </c>
      <c r="E419" s="299">
        <v>252.2490255079243</v>
      </c>
      <c r="F419" s="299">
        <v>295.09883060950915</v>
      </c>
      <c r="G419" s="299">
        <v>0</v>
      </c>
      <c r="H419" s="299">
        <v>0</v>
      </c>
      <c r="I419" s="299">
        <v>0</v>
      </c>
      <c r="J419" s="299">
        <v>0</v>
      </c>
      <c r="K419" s="299">
        <v>0</v>
      </c>
      <c r="L419" s="300">
        <v>0</v>
      </c>
      <c r="M419" s="300">
        <v>0</v>
      </c>
      <c r="N419" s="300">
        <v>0</v>
      </c>
      <c r="O419" s="300">
        <v>0</v>
      </c>
      <c r="P419" s="300">
        <v>0</v>
      </c>
      <c r="Q419" s="300">
        <v>0</v>
      </c>
      <c r="R419" s="300">
        <v>0</v>
      </c>
      <c r="S419" s="300">
        <v>0</v>
      </c>
      <c r="T419" s="300">
        <v>0</v>
      </c>
      <c r="U419" s="356">
        <v>0</v>
      </c>
      <c r="V419" s="304">
        <v>0</v>
      </c>
      <c r="W419" s="299">
        <v>0</v>
      </c>
      <c r="X419" s="299">
        <v>0</v>
      </c>
      <c r="Y419" s="299">
        <v>0</v>
      </c>
      <c r="Z419" s="299">
        <v>0</v>
      </c>
      <c r="AA419" s="356">
        <v>0</v>
      </c>
      <c r="AB419" s="303">
        <v>0</v>
      </c>
      <c r="AC419" s="303">
        <v>0</v>
      </c>
      <c r="AD419" s="304">
        <v>0</v>
      </c>
      <c r="AE419" s="300">
        <v>-3836.2847979236394</v>
      </c>
      <c r="AF419" s="303">
        <v>0</v>
      </c>
      <c r="AG419" s="304">
        <v>-3836.2847979236394</v>
      </c>
      <c r="AH419" s="300">
        <v>5606.8777815806679</v>
      </c>
      <c r="AI419" s="303">
        <v>0</v>
      </c>
      <c r="AJ419" s="304">
        <v>5606.8777815806679</v>
      </c>
      <c r="AK419" s="300">
        <v>0</v>
      </c>
      <c r="AL419" s="303">
        <v>0</v>
      </c>
      <c r="AM419" s="304">
        <v>0</v>
      </c>
      <c r="AN419" s="300">
        <v>0</v>
      </c>
      <c r="AO419" s="303">
        <v>0</v>
      </c>
      <c r="AP419" s="304">
        <v>0</v>
      </c>
      <c r="AQ419" s="303">
        <v>0</v>
      </c>
      <c r="AR419" s="303">
        <v>0</v>
      </c>
      <c r="AS419" s="305">
        <v>0</v>
      </c>
    </row>
    <row r="420" spans="1:45" x14ac:dyDescent="0.35">
      <c r="A420" s="322">
        <v>4107</v>
      </c>
      <c r="B420" s="323">
        <v>7</v>
      </c>
      <c r="C420" s="324" t="s">
        <v>58</v>
      </c>
      <c r="D420" s="108">
        <v>7</v>
      </c>
      <c r="E420" s="299">
        <v>117.89831083948732</v>
      </c>
      <c r="F420" s="299">
        <v>138.27797300738476</v>
      </c>
      <c r="G420" s="299">
        <v>0</v>
      </c>
      <c r="H420" s="299">
        <v>0</v>
      </c>
      <c r="I420" s="299">
        <v>0</v>
      </c>
      <c r="J420" s="299">
        <v>0</v>
      </c>
      <c r="K420" s="299">
        <v>0</v>
      </c>
      <c r="L420" s="300">
        <v>0</v>
      </c>
      <c r="M420" s="300">
        <v>0</v>
      </c>
      <c r="N420" s="300">
        <v>0</v>
      </c>
      <c r="O420" s="300">
        <v>0</v>
      </c>
      <c r="P420" s="300">
        <v>0</v>
      </c>
      <c r="Q420" s="300">
        <v>0</v>
      </c>
      <c r="R420" s="300">
        <v>0</v>
      </c>
      <c r="S420" s="300">
        <v>0</v>
      </c>
      <c r="T420" s="300">
        <v>0</v>
      </c>
      <c r="U420" s="356">
        <v>0</v>
      </c>
      <c r="V420" s="304">
        <v>0</v>
      </c>
      <c r="W420" s="299">
        <v>0</v>
      </c>
      <c r="X420" s="299">
        <v>0</v>
      </c>
      <c r="Y420" s="299">
        <v>0</v>
      </c>
      <c r="Z420" s="299">
        <v>0</v>
      </c>
      <c r="AA420" s="356">
        <v>0</v>
      </c>
      <c r="AB420" s="303">
        <v>0</v>
      </c>
      <c r="AC420" s="303">
        <v>0</v>
      </c>
      <c r="AD420" s="304">
        <v>0</v>
      </c>
      <c r="AE420" s="300">
        <v>-2627.2814871403389</v>
      </c>
      <c r="AF420" s="303">
        <v>0</v>
      </c>
      <c r="AG420" s="304">
        <v>-2627.2814871403389</v>
      </c>
      <c r="AH420" s="300">
        <v>3871.7832442065701</v>
      </c>
      <c r="AI420" s="303">
        <v>0</v>
      </c>
      <c r="AJ420" s="304">
        <v>3871.7832442065701</v>
      </c>
      <c r="AK420" s="300">
        <v>0</v>
      </c>
      <c r="AL420" s="303">
        <v>0</v>
      </c>
      <c r="AM420" s="304">
        <v>0</v>
      </c>
      <c r="AN420" s="300">
        <v>0</v>
      </c>
      <c r="AO420" s="303">
        <v>0</v>
      </c>
      <c r="AP420" s="304">
        <v>0</v>
      </c>
      <c r="AQ420" s="303">
        <v>0</v>
      </c>
      <c r="AR420" s="303">
        <v>0</v>
      </c>
      <c r="AS420" s="305">
        <v>0</v>
      </c>
    </row>
    <row r="421" spans="1:45" x14ac:dyDescent="0.35">
      <c r="A421" s="322">
        <v>4110</v>
      </c>
      <c r="B421" s="323">
        <v>7</v>
      </c>
      <c r="C421" s="324" t="s">
        <v>930</v>
      </c>
      <c r="D421" s="108">
        <v>7</v>
      </c>
      <c r="E421" s="299">
        <v>348.8309099437148</v>
      </c>
      <c r="F421" s="299">
        <v>418.59709193245777</v>
      </c>
      <c r="G421" s="299">
        <v>0</v>
      </c>
      <c r="H421" s="299">
        <v>0</v>
      </c>
      <c r="I421" s="299">
        <v>0</v>
      </c>
      <c r="J421" s="299">
        <v>0</v>
      </c>
      <c r="K421" s="299">
        <v>0</v>
      </c>
      <c r="L421" s="300">
        <v>0</v>
      </c>
      <c r="M421" s="300">
        <v>0</v>
      </c>
      <c r="N421" s="300">
        <v>0</v>
      </c>
      <c r="O421" s="300">
        <v>0</v>
      </c>
      <c r="P421" s="300">
        <v>0</v>
      </c>
      <c r="Q421" s="300">
        <v>0</v>
      </c>
      <c r="R421" s="300">
        <v>0</v>
      </c>
      <c r="S421" s="300">
        <v>0</v>
      </c>
      <c r="T421" s="300">
        <v>0</v>
      </c>
      <c r="U421" s="356">
        <v>0</v>
      </c>
      <c r="V421" s="304">
        <v>0</v>
      </c>
      <c r="W421" s="299">
        <v>0</v>
      </c>
      <c r="X421" s="299">
        <v>0</v>
      </c>
      <c r="Y421" s="299">
        <v>0</v>
      </c>
      <c r="Z421" s="299">
        <v>0</v>
      </c>
      <c r="AA421" s="356">
        <v>0</v>
      </c>
      <c r="AB421" s="303">
        <v>0</v>
      </c>
      <c r="AC421" s="303">
        <v>0</v>
      </c>
      <c r="AD421" s="304">
        <v>0</v>
      </c>
      <c r="AE421" s="300">
        <v>-837.19418386509642</v>
      </c>
      <c r="AF421" s="303">
        <v>0</v>
      </c>
      <c r="AG421" s="304">
        <v>-837.19418386509642</v>
      </c>
      <c r="AH421" s="300">
        <v>1255.7912757974118</v>
      </c>
      <c r="AI421" s="303">
        <v>0</v>
      </c>
      <c r="AJ421" s="304">
        <v>1255.7912757974118</v>
      </c>
      <c r="AK421" s="300">
        <v>0</v>
      </c>
      <c r="AL421" s="303">
        <v>0</v>
      </c>
      <c r="AM421" s="304">
        <v>0</v>
      </c>
      <c r="AN421" s="300">
        <v>0</v>
      </c>
      <c r="AO421" s="303">
        <v>0</v>
      </c>
      <c r="AP421" s="304">
        <v>0</v>
      </c>
      <c r="AQ421" s="303">
        <v>0</v>
      </c>
      <c r="AR421" s="303">
        <v>0</v>
      </c>
      <c r="AS421" s="305">
        <v>0</v>
      </c>
    </row>
    <row r="422" spans="1:45" x14ac:dyDescent="0.35">
      <c r="A422" s="322">
        <v>4111</v>
      </c>
      <c r="B422" s="323">
        <v>7</v>
      </c>
      <c r="C422" s="324" t="s">
        <v>554</v>
      </c>
      <c r="D422" s="108">
        <v>7</v>
      </c>
      <c r="E422" s="299">
        <v>126</v>
      </c>
      <c r="F422" s="299">
        <v>151.19999999999999</v>
      </c>
      <c r="G422" s="299">
        <v>0</v>
      </c>
      <c r="H422" s="299">
        <v>0</v>
      </c>
      <c r="I422" s="299">
        <v>0</v>
      </c>
      <c r="J422" s="299">
        <v>0</v>
      </c>
      <c r="K422" s="299">
        <v>0</v>
      </c>
      <c r="L422" s="300">
        <v>0</v>
      </c>
      <c r="M422" s="300">
        <v>0</v>
      </c>
      <c r="N422" s="300">
        <v>0</v>
      </c>
      <c r="O422" s="300">
        <v>0</v>
      </c>
      <c r="P422" s="300">
        <v>0</v>
      </c>
      <c r="Q422" s="300">
        <v>0</v>
      </c>
      <c r="R422" s="300">
        <v>0</v>
      </c>
      <c r="S422" s="300">
        <v>0</v>
      </c>
      <c r="T422" s="300">
        <v>0</v>
      </c>
      <c r="U422" s="356">
        <v>0</v>
      </c>
      <c r="V422" s="304">
        <v>0</v>
      </c>
      <c r="W422" s="299">
        <v>0</v>
      </c>
      <c r="X422" s="299">
        <v>0</v>
      </c>
      <c r="Y422" s="299">
        <v>0</v>
      </c>
      <c r="Z422" s="299">
        <v>0</v>
      </c>
      <c r="AA422" s="356">
        <v>0</v>
      </c>
      <c r="AB422" s="303">
        <v>0</v>
      </c>
      <c r="AC422" s="303">
        <v>0</v>
      </c>
      <c r="AD422" s="304">
        <v>0</v>
      </c>
      <c r="AE422" s="300">
        <v>-151.19999999995343</v>
      </c>
      <c r="AF422" s="303">
        <v>0</v>
      </c>
      <c r="AG422" s="304">
        <v>-151.19999999995343</v>
      </c>
      <c r="AH422" s="300">
        <v>151.19999999995343</v>
      </c>
      <c r="AI422" s="303">
        <v>0</v>
      </c>
      <c r="AJ422" s="304">
        <v>151.19999999995343</v>
      </c>
      <c r="AK422" s="300">
        <v>0</v>
      </c>
      <c r="AL422" s="303">
        <v>0</v>
      </c>
      <c r="AM422" s="304">
        <v>0</v>
      </c>
      <c r="AN422" s="300">
        <v>0</v>
      </c>
      <c r="AO422" s="303">
        <v>0</v>
      </c>
      <c r="AP422" s="304">
        <v>0</v>
      </c>
      <c r="AQ422" s="303">
        <v>0</v>
      </c>
      <c r="AR422" s="303">
        <v>0</v>
      </c>
      <c r="AS422" s="305">
        <v>0</v>
      </c>
    </row>
    <row r="423" spans="1:45" x14ac:dyDescent="0.35">
      <c r="A423" s="322">
        <v>4112</v>
      </c>
      <c r="B423" s="323">
        <v>7</v>
      </c>
      <c r="C423" s="324" t="s">
        <v>555</v>
      </c>
      <c r="D423" s="108">
        <v>7</v>
      </c>
      <c r="E423" s="299">
        <v>403.52941176470586</v>
      </c>
      <c r="F423" s="299">
        <v>484.23529411764707</v>
      </c>
      <c r="G423" s="299">
        <v>0</v>
      </c>
      <c r="H423" s="299">
        <v>0</v>
      </c>
      <c r="I423" s="299">
        <v>0</v>
      </c>
      <c r="J423" s="299">
        <v>0</v>
      </c>
      <c r="K423" s="299">
        <v>0</v>
      </c>
      <c r="L423" s="300">
        <v>0</v>
      </c>
      <c r="M423" s="300">
        <v>0</v>
      </c>
      <c r="N423" s="300">
        <v>0</v>
      </c>
      <c r="O423" s="300">
        <v>0</v>
      </c>
      <c r="P423" s="300">
        <v>0</v>
      </c>
      <c r="Q423" s="300">
        <v>0</v>
      </c>
      <c r="R423" s="300">
        <v>0</v>
      </c>
      <c r="S423" s="300">
        <v>0</v>
      </c>
      <c r="T423" s="300">
        <v>0</v>
      </c>
      <c r="U423" s="356">
        <v>0</v>
      </c>
      <c r="V423" s="304">
        <v>0</v>
      </c>
      <c r="W423" s="299">
        <v>0</v>
      </c>
      <c r="X423" s="299">
        <v>0</v>
      </c>
      <c r="Y423" s="299">
        <v>0</v>
      </c>
      <c r="Z423" s="299">
        <v>0</v>
      </c>
      <c r="AA423" s="356">
        <v>0</v>
      </c>
      <c r="AB423" s="303">
        <v>0</v>
      </c>
      <c r="AC423" s="303">
        <v>0</v>
      </c>
      <c r="AD423" s="304">
        <v>0</v>
      </c>
      <c r="AE423" s="300">
        <v>-2421.176470588427</v>
      </c>
      <c r="AF423" s="303">
        <v>0</v>
      </c>
      <c r="AG423" s="304">
        <v>-2421.176470588427</v>
      </c>
      <c r="AH423" s="300">
        <v>3389.6470588236116</v>
      </c>
      <c r="AI423" s="303">
        <v>0</v>
      </c>
      <c r="AJ423" s="304">
        <v>3389.6470588236116</v>
      </c>
      <c r="AK423" s="300">
        <v>0</v>
      </c>
      <c r="AL423" s="303">
        <v>0</v>
      </c>
      <c r="AM423" s="304">
        <v>0</v>
      </c>
      <c r="AN423" s="300">
        <v>0</v>
      </c>
      <c r="AO423" s="303">
        <v>0</v>
      </c>
      <c r="AP423" s="304">
        <v>0</v>
      </c>
      <c r="AQ423" s="303">
        <v>0</v>
      </c>
      <c r="AR423" s="303">
        <v>0</v>
      </c>
      <c r="AS423" s="305">
        <v>0</v>
      </c>
    </row>
    <row r="424" spans="1:45" x14ac:dyDescent="0.35">
      <c r="A424" s="322">
        <v>4113</v>
      </c>
      <c r="B424" s="323">
        <v>7</v>
      </c>
      <c r="C424" s="324" t="s">
        <v>1047</v>
      </c>
      <c r="D424" s="108">
        <v>7</v>
      </c>
      <c r="E424" s="299">
        <v>188.21552630376158</v>
      </c>
      <c r="F424" s="299">
        <v>188.21552630376158</v>
      </c>
      <c r="G424" s="299">
        <v>0</v>
      </c>
      <c r="H424" s="299">
        <v>0</v>
      </c>
      <c r="I424" s="299">
        <v>0</v>
      </c>
      <c r="J424" s="299">
        <v>0</v>
      </c>
      <c r="K424" s="299">
        <v>0</v>
      </c>
      <c r="L424" s="300">
        <v>0</v>
      </c>
      <c r="M424" s="300">
        <v>0</v>
      </c>
      <c r="N424" s="300">
        <v>0</v>
      </c>
      <c r="O424" s="300">
        <v>0</v>
      </c>
      <c r="P424" s="300">
        <v>0</v>
      </c>
      <c r="Q424" s="300">
        <v>0</v>
      </c>
      <c r="R424" s="300">
        <v>0</v>
      </c>
      <c r="S424" s="300">
        <v>0</v>
      </c>
      <c r="T424" s="300">
        <v>0</v>
      </c>
      <c r="U424" s="356">
        <v>0</v>
      </c>
      <c r="V424" s="304">
        <v>0</v>
      </c>
      <c r="W424" s="299">
        <v>0</v>
      </c>
      <c r="X424" s="299">
        <v>0</v>
      </c>
      <c r="Y424" s="299">
        <v>0</v>
      </c>
      <c r="Z424" s="299">
        <v>0</v>
      </c>
      <c r="AA424" s="356">
        <v>0</v>
      </c>
      <c r="AB424" s="303">
        <v>0</v>
      </c>
      <c r="AC424" s="303">
        <v>0</v>
      </c>
      <c r="AD424" s="304">
        <v>0</v>
      </c>
      <c r="AE424" s="300">
        <v>-564.64657891122624</v>
      </c>
      <c r="AF424" s="303">
        <v>0</v>
      </c>
      <c r="AG424" s="304">
        <v>-564.64657891122624</v>
      </c>
      <c r="AH424" s="300">
        <v>1129.2931578226853</v>
      </c>
      <c r="AI424" s="303">
        <v>0</v>
      </c>
      <c r="AJ424" s="304">
        <v>1129.2931578226853</v>
      </c>
      <c r="AK424" s="300">
        <v>0</v>
      </c>
      <c r="AL424" s="303">
        <v>0</v>
      </c>
      <c r="AM424" s="304">
        <v>0</v>
      </c>
      <c r="AN424" s="300">
        <v>0</v>
      </c>
      <c r="AO424" s="303">
        <v>0</v>
      </c>
      <c r="AP424" s="304">
        <v>0</v>
      </c>
      <c r="AQ424" s="303">
        <v>0</v>
      </c>
      <c r="AR424" s="303">
        <v>0</v>
      </c>
      <c r="AS424" s="305">
        <v>0</v>
      </c>
    </row>
    <row r="425" spans="1:45" x14ac:dyDescent="0.35">
      <c r="A425" s="322">
        <v>4116</v>
      </c>
      <c r="B425" s="323">
        <v>7</v>
      </c>
      <c r="C425" s="324" t="s">
        <v>1048</v>
      </c>
      <c r="D425" s="108">
        <v>7</v>
      </c>
      <c r="E425" s="299">
        <v>1359.5586922009898</v>
      </c>
      <c r="F425" s="299">
        <v>1466.5488151401705</v>
      </c>
      <c r="G425" s="299">
        <v>0</v>
      </c>
      <c r="H425" s="299">
        <v>0</v>
      </c>
      <c r="I425" s="299">
        <v>0</v>
      </c>
      <c r="J425" s="299">
        <v>0</v>
      </c>
      <c r="K425" s="299">
        <v>0</v>
      </c>
      <c r="L425" s="300">
        <v>0</v>
      </c>
      <c r="M425" s="300">
        <v>0</v>
      </c>
      <c r="N425" s="300">
        <v>0</v>
      </c>
      <c r="O425" s="300">
        <v>0</v>
      </c>
      <c r="P425" s="300">
        <v>0</v>
      </c>
      <c r="Q425" s="300">
        <v>0</v>
      </c>
      <c r="R425" s="300">
        <v>0</v>
      </c>
      <c r="S425" s="300">
        <v>0</v>
      </c>
      <c r="T425" s="300">
        <v>0</v>
      </c>
      <c r="U425" s="356">
        <v>0</v>
      </c>
      <c r="V425" s="304">
        <v>0</v>
      </c>
      <c r="W425" s="299">
        <v>0</v>
      </c>
      <c r="X425" s="299">
        <v>0</v>
      </c>
      <c r="Y425" s="299">
        <v>0</v>
      </c>
      <c r="Z425" s="299">
        <v>0</v>
      </c>
      <c r="AA425" s="356">
        <v>0</v>
      </c>
      <c r="AB425" s="303">
        <v>0</v>
      </c>
      <c r="AC425" s="303">
        <v>0</v>
      </c>
      <c r="AD425" s="304">
        <v>0</v>
      </c>
      <c r="AE425" s="300">
        <v>-5866.19526056014</v>
      </c>
      <c r="AF425" s="303">
        <v>0</v>
      </c>
      <c r="AG425" s="304">
        <v>-5866.19526056014</v>
      </c>
      <c r="AH425" s="300">
        <v>5866.19526056014</v>
      </c>
      <c r="AI425" s="303">
        <v>0</v>
      </c>
      <c r="AJ425" s="304">
        <v>5866.19526056014</v>
      </c>
      <c r="AK425" s="300">
        <v>0</v>
      </c>
      <c r="AL425" s="303">
        <v>0</v>
      </c>
      <c r="AM425" s="304">
        <v>0</v>
      </c>
      <c r="AN425" s="300">
        <v>0</v>
      </c>
      <c r="AO425" s="303">
        <v>0</v>
      </c>
      <c r="AP425" s="304">
        <v>0</v>
      </c>
      <c r="AQ425" s="303">
        <v>0</v>
      </c>
      <c r="AR425" s="303">
        <v>0</v>
      </c>
      <c r="AS425" s="305">
        <v>0</v>
      </c>
    </row>
    <row r="426" spans="1:45" x14ac:dyDescent="0.35">
      <c r="A426" s="322">
        <v>4118</v>
      </c>
      <c r="B426" s="323">
        <v>7</v>
      </c>
      <c r="C426" s="324" t="s">
        <v>60</v>
      </c>
      <c r="D426" s="108">
        <v>7</v>
      </c>
      <c r="E426" s="299">
        <v>714.67747463110368</v>
      </c>
      <c r="F426" s="299">
        <v>774.44909560272458</v>
      </c>
      <c r="G426" s="299">
        <v>0</v>
      </c>
      <c r="H426" s="299">
        <v>0</v>
      </c>
      <c r="I426" s="299">
        <v>0</v>
      </c>
      <c r="J426" s="299">
        <v>0</v>
      </c>
      <c r="K426" s="299">
        <v>0</v>
      </c>
      <c r="L426" s="300">
        <v>0</v>
      </c>
      <c r="M426" s="300">
        <v>0</v>
      </c>
      <c r="N426" s="300">
        <v>0</v>
      </c>
      <c r="O426" s="300">
        <v>0</v>
      </c>
      <c r="P426" s="300">
        <v>0</v>
      </c>
      <c r="Q426" s="300">
        <v>0</v>
      </c>
      <c r="R426" s="300">
        <v>0</v>
      </c>
      <c r="S426" s="300">
        <v>0</v>
      </c>
      <c r="T426" s="300">
        <v>0</v>
      </c>
      <c r="U426" s="356">
        <v>0</v>
      </c>
      <c r="V426" s="304">
        <v>0</v>
      </c>
      <c r="W426" s="299">
        <v>0</v>
      </c>
      <c r="X426" s="299">
        <v>0</v>
      </c>
      <c r="Y426" s="299">
        <v>0</v>
      </c>
      <c r="Z426" s="299">
        <v>0</v>
      </c>
      <c r="AA426" s="356">
        <v>0</v>
      </c>
      <c r="AB426" s="303">
        <v>0</v>
      </c>
      <c r="AC426" s="303">
        <v>0</v>
      </c>
      <c r="AD426" s="304">
        <v>0</v>
      </c>
      <c r="AE426" s="300">
        <v>-6195.5927648218349</v>
      </c>
      <c r="AF426" s="303">
        <v>0</v>
      </c>
      <c r="AG426" s="304">
        <v>-6195.5927648218349</v>
      </c>
      <c r="AH426" s="300">
        <v>10067.838242835365</v>
      </c>
      <c r="AI426" s="303">
        <v>0</v>
      </c>
      <c r="AJ426" s="304">
        <v>10067.838242835365</v>
      </c>
      <c r="AK426" s="300">
        <v>0</v>
      </c>
      <c r="AL426" s="303">
        <v>0</v>
      </c>
      <c r="AM426" s="304">
        <v>0</v>
      </c>
      <c r="AN426" s="300">
        <v>0</v>
      </c>
      <c r="AO426" s="303">
        <v>0</v>
      </c>
      <c r="AP426" s="304">
        <v>0</v>
      </c>
      <c r="AQ426" s="303">
        <v>0</v>
      </c>
      <c r="AR426" s="303">
        <v>0</v>
      </c>
      <c r="AS426" s="305">
        <v>0</v>
      </c>
    </row>
    <row r="427" spans="1:45" x14ac:dyDescent="0.35">
      <c r="A427" s="322">
        <v>4119</v>
      </c>
      <c r="B427" s="323">
        <v>7</v>
      </c>
      <c r="C427" s="324" t="s">
        <v>1049</v>
      </c>
      <c r="D427" s="108">
        <v>7</v>
      </c>
      <c r="E427" s="299">
        <v>77.400000000000006</v>
      </c>
      <c r="F427" s="299">
        <v>92.88</v>
      </c>
      <c r="G427" s="299">
        <v>0</v>
      </c>
      <c r="H427" s="299">
        <v>0</v>
      </c>
      <c r="I427" s="299">
        <v>0</v>
      </c>
      <c r="J427" s="299">
        <v>0</v>
      </c>
      <c r="K427" s="299">
        <v>0</v>
      </c>
      <c r="L427" s="300">
        <v>0</v>
      </c>
      <c r="M427" s="300">
        <v>0</v>
      </c>
      <c r="N427" s="300">
        <v>0</v>
      </c>
      <c r="O427" s="300">
        <v>0</v>
      </c>
      <c r="P427" s="300">
        <v>0</v>
      </c>
      <c r="Q427" s="300">
        <v>0</v>
      </c>
      <c r="R427" s="300">
        <v>0</v>
      </c>
      <c r="S427" s="300">
        <v>0</v>
      </c>
      <c r="T427" s="300">
        <v>0</v>
      </c>
      <c r="U427" s="356">
        <v>0</v>
      </c>
      <c r="V427" s="304">
        <v>0</v>
      </c>
      <c r="W427" s="299">
        <v>0</v>
      </c>
      <c r="X427" s="299">
        <v>0</v>
      </c>
      <c r="Y427" s="299">
        <v>0</v>
      </c>
      <c r="Z427" s="299">
        <v>0</v>
      </c>
      <c r="AA427" s="356">
        <v>0</v>
      </c>
      <c r="AB427" s="303">
        <v>0</v>
      </c>
      <c r="AC427" s="303">
        <v>0</v>
      </c>
      <c r="AD427" s="304">
        <v>0</v>
      </c>
      <c r="AE427" s="300">
        <v>-464.40000000002328</v>
      </c>
      <c r="AF427" s="303">
        <v>0</v>
      </c>
      <c r="AG427" s="304">
        <v>-464.40000000002328</v>
      </c>
      <c r="AH427" s="300">
        <v>557.28000000002794</v>
      </c>
      <c r="AI427" s="303">
        <v>0</v>
      </c>
      <c r="AJ427" s="304">
        <v>557.28000000002794</v>
      </c>
      <c r="AK427" s="300">
        <v>0</v>
      </c>
      <c r="AL427" s="303">
        <v>0</v>
      </c>
      <c r="AM427" s="304">
        <v>0</v>
      </c>
      <c r="AN427" s="300">
        <v>0</v>
      </c>
      <c r="AO427" s="303">
        <v>0</v>
      </c>
      <c r="AP427" s="304">
        <v>0</v>
      </c>
      <c r="AQ427" s="303">
        <v>0</v>
      </c>
      <c r="AR427" s="303">
        <v>0</v>
      </c>
      <c r="AS427" s="305">
        <v>0</v>
      </c>
    </row>
    <row r="428" spans="1:45" x14ac:dyDescent="0.35">
      <c r="A428" s="322">
        <v>4120</v>
      </c>
      <c r="B428" s="323">
        <v>7</v>
      </c>
      <c r="C428" s="324" t="s">
        <v>61</v>
      </c>
      <c r="D428" s="108">
        <v>7</v>
      </c>
      <c r="E428" s="299">
        <v>1180.5955878973857</v>
      </c>
      <c r="F428" s="299">
        <v>1291.3038120224915</v>
      </c>
      <c r="G428" s="299">
        <v>0</v>
      </c>
      <c r="H428" s="299">
        <v>0</v>
      </c>
      <c r="I428" s="299">
        <v>0</v>
      </c>
      <c r="J428" s="299">
        <v>0</v>
      </c>
      <c r="K428" s="299">
        <v>0</v>
      </c>
      <c r="L428" s="300">
        <v>0</v>
      </c>
      <c r="M428" s="300">
        <v>0</v>
      </c>
      <c r="N428" s="300">
        <v>0</v>
      </c>
      <c r="O428" s="300">
        <v>0</v>
      </c>
      <c r="P428" s="300">
        <v>0</v>
      </c>
      <c r="Q428" s="300">
        <v>0</v>
      </c>
      <c r="R428" s="300">
        <v>0</v>
      </c>
      <c r="S428" s="300">
        <v>0</v>
      </c>
      <c r="T428" s="300">
        <v>0</v>
      </c>
      <c r="U428" s="356">
        <v>0</v>
      </c>
      <c r="V428" s="304">
        <v>0</v>
      </c>
      <c r="W428" s="299">
        <v>0</v>
      </c>
      <c r="X428" s="299">
        <v>0</v>
      </c>
      <c r="Y428" s="299">
        <v>0</v>
      </c>
      <c r="Z428" s="299">
        <v>0</v>
      </c>
      <c r="AA428" s="356">
        <v>0</v>
      </c>
      <c r="AB428" s="303">
        <v>0</v>
      </c>
      <c r="AC428" s="303">
        <v>0</v>
      </c>
      <c r="AD428" s="304">
        <v>0</v>
      </c>
      <c r="AE428" s="300">
        <v>-1291.3038120232522</v>
      </c>
      <c r="AF428" s="303">
        <v>0</v>
      </c>
      <c r="AG428" s="304">
        <v>-1291.3038120232522</v>
      </c>
      <c r="AH428" s="300">
        <v>2582.6076240446419</v>
      </c>
      <c r="AI428" s="303">
        <v>0</v>
      </c>
      <c r="AJ428" s="304">
        <v>2582.6076240446419</v>
      </c>
      <c r="AK428" s="300">
        <v>0</v>
      </c>
      <c r="AL428" s="303">
        <v>0</v>
      </c>
      <c r="AM428" s="304">
        <v>0</v>
      </c>
      <c r="AN428" s="300">
        <v>0</v>
      </c>
      <c r="AO428" s="303">
        <v>0</v>
      </c>
      <c r="AP428" s="304">
        <v>0</v>
      </c>
      <c r="AQ428" s="303">
        <v>0</v>
      </c>
      <c r="AR428" s="303">
        <v>0</v>
      </c>
      <c r="AS428" s="305">
        <v>0</v>
      </c>
    </row>
    <row r="429" spans="1:45" x14ac:dyDescent="0.35">
      <c r="A429" s="322">
        <v>4121</v>
      </c>
      <c r="B429" s="323">
        <v>7</v>
      </c>
      <c r="C429" s="324" t="s">
        <v>931</v>
      </c>
      <c r="D429" s="108">
        <v>7</v>
      </c>
      <c r="E429" s="299">
        <v>328.26709062003181</v>
      </c>
      <c r="F429" s="299">
        <v>393.9205087440381</v>
      </c>
      <c r="G429" s="299">
        <v>0</v>
      </c>
      <c r="H429" s="299">
        <v>0</v>
      </c>
      <c r="I429" s="299">
        <v>0</v>
      </c>
      <c r="J429" s="299">
        <v>0</v>
      </c>
      <c r="K429" s="299">
        <v>0</v>
      </c>
      <c r="L429" s="300">
        <v>0</v>
      </c>
      <c r="M429" s="300">
        <v>0</v>
      </c>
      <c r="N429" s="300">
        <v>0</v>
      </c>
      <c r="O429" s="300">
        <v>0</v>
      </c>
      <c r="P429" s="300">
        <v>0</v>
      </c>
      <c r="Q429" s="300">
        <v>0</v>
      </c>
      <c r="R429" s="300">
        <v>0</v>
      </c>
      <c r="S429" s="300">
        <v>0</v>
      </c>
      <c r="T429" s="300">
        <v>0</v>
      </c>
      <c r="U429" s="356">
        <v>0</v>
      </c>
      <c r="V429" s="304">
        <v>0</v>
      </c>
      <c r="W429" s="299">
        <v>0</v>
      </c>
      <c r="X429" s="299">
        <v>0</v>
      </c>
      <c r="Y429" s="299">
        <v>0</v>
      </c>
      <c r="Z429" s="299">
        <v>0</v>
      </c>
      <c r="AA429" s="356">
        <v>0</v>
      </c>
      <c r="AB429" s="303">
        <v>0</v>
      </c>
      <c r="AC429" s="303">
        <v>0</v>
      </c>
      <c r="AD429" s="304">
        <v>0</v>
      </c>
      <c r="AE429" s="300">
        <v>-393.9205087441951</v>
      </c>
      <c r="AF429" s="303">
        <v>0</v>
      </c>
      <c r="AG429" s="304">
        <v>-393.9205087441951</v>
      </c>
      <c r="AH429" s="300">
        <v>787.84101748792455</v>
      </c>
      <c r="AI429" s="303">
        <v>0</v>
      </c>
      <c r="AJ429" s="304">
        <v>787.84101748792455</v>
      </c>
      <c r="AK429" s="300">
        <v>0</v>
      </c>
      <c r="AL429" s="303">
        <v>0</v>
      </c>
      <c r="AM429" s="304">
        <v>0</v>
      </c>
      <c r="AN429" s="300">
        <v>0</v>
      </c>
      <c r="AO429" s="303">
        <v>0</v>
      </c>
      <c r="AP429" s="304">
        <v>0</v>
      </c>
      <c r="AQ429" s="303">
        <v>0</v>
      </c>
      <c r="AR429" s="303">
        <v>0</v>
      </c>
      <c r="AS429" s="305">
        <v>0</v>
      </c>
    </row>
    <row r="430" spans="1:45" x14ac:dyDescent="0.35">
      <c r="A430" s="322">
        <v>4122</v>
      </c>
      <c r="B430" s="323">
        <v>7</v>
      </c>
      <c r="C430" s="324" t="s">
        <v>932</v>
      </c>
      <c r="D430" s="108">
        <v>7</v>
      </c>
      <c r="E430" s="299">
        <v>1515.582382622774</v>
      </c>
      <c r="F430" s="299">
        <v>1626.2988591473286</v>
      </c>
      <c r="G430" s="299">
        <v>0</v>
      </c>
      <c r="H430" s="299">
        <v>0</v>
      </c>
      <c r="I430" s="299">
        <v>0</v>
      </c>
      <c r="J430" s="299">
        <v>0</v>
      </c>
      <c r="K430" s="299">
        <v>0</v>
      </c>
      <c r="L430" s="300">
        <v>0</v>
      </c>
      <c r="M430" s="300">
        <v>0</v>
      </c>
      <c r="N430" s="300">
        <v>0</v>
      </c>
      <c r="O430" s="300">
        <v>0</v>
      </c>
      <c r="P430" s="300">
        <v>0</v>
      </c>
      <c r="Q430" s="300">
        <v>0</v>
      </c>
      <c r="R430" s="300">
        <v>0</v>
      </c>
      <c r="S430" s="300">
        <v>0</v>
      </c>
      <c r="T430" s="300">
        <v>0</v>
      </c>
      <c r="U430" s="356">
        <v>0</v>
      </c>
      <c r="V430" s="304">
        <v>0</v>
      </c>
      <c r="W430" s="299">
        <v>0</v>
      </c>
      <c r="X430" s="299">
        <v>0</v>
      </c>
      <c r="Y430" s="299">
        <v>0</v>
      </c>
      <c r="Z430" s="299">
        <v>0</v>
      </c>
      <c r="AA430" s="356">
        <v>0</v>
      </c>
      <c r="AB430" s="303">
        <v>0</v>
      </c>
      <c r="AC430" s="303">
        <v>0</v>
      </c>
      <c r="AD430" s="304">
        <v>0</v>
      </c>
      <c r="AE430" s="300">
        <v>-3252.5977182947099</v>
      </c>
      <c r="AF430" s="303">
        <v>0</v>
      </c>
      <c r="AG430" s="304">
        <v>-3252.5977182947099</v>
      </c>
      <c r="AH430" s="300">
        <v>3252.5977182947099</v>
      </c>
      <c r="AI430" s="303">
        <v>0</v>
      </c>
      <c r="AJ430" s="304">
        <v>3252.5977182947099</v>
      </c>
      <c r="AK430" s="300">
        <v>0</v>
      </c>
      <c r="AL430" s="303">
        <v>0</v>
      </c>
      <c r="AM430" s="304">
        <v>0</v>
      </c>
      <c r="AN430" s="300">
        <v>0</v>
      </c>
      <c r="AO430" s="303">
        <v>0</v>
      </c>
      <c r="AP430" s="304">
        <v>0</v>
      </c>
      <c r="AQ430" s="303">
        <v>0</v>
      </c>
      <c r="AR430" s="303">
        <v>0</v>
      </c>
      <c r="AS430" s="305">
        <v>0</v>
      </c>
    </row>
    <row r="431" spans="1:45" x14ac:dyDescent="0.35">
      <c r="A431" s="322">
        <v>4124</v>
      </c>
      <c r="B431" s="323">
        <v>7</v>
      </c>
      <c r="C431" s="324" t="s">
        <v>62</v>
      </c>
      <c r="D431" s="108">
        <v>7</v>
      </c>
      <c r="E431" s="299">
        <v>852.48942102673448</v>
      </c>
      <c r="F431" s="299">
        <v>892.48942102673448</v>
      </c>
      <c r="G431" s="299">
        <v>0</v>
      </c>
      <c r="H431" s="299">
        <v>0</v>
      </c>
      <c r="I431" s="299">
        <v>0</v>
      </c>
      <c r="J431" s="299">
        <v>0</v>
      </c>
      <c r="K431" s="299">
        <v>0</v>
      </c>
      <c r="L431" s="300">
        <v>0</v>
      </c>
      <c r="M431" s="300">
        <v>0</v>
      </c>
      <c r="N431" s="300">
        <v>0</v>
      </c>
      <c r="O431" s="300">
        <v>0</v>
      </c>
      <c r="P431" s="300">
        <v>0</v>
      </c>
      <c r="Q431" s="300">
        <v>0</v>
      </c>
      <c r="R431" s="300">
        <v>0</v>
      </c>
      <c r="S431" s="300">
        <v>0</v>
      </c>
      <c r="T431" s="300">
        <v>0</v>
      </c>
      <c r="U431" s="356">
        <v>0</v>
      </c>
      <c r="V431" s="304">
        <v>0</v>
      </c>
      <c r="W431" s="299">
        <v>0</v>
      </c>
      <c r="X431" s="299">
        <v>0</v>
      </c>
      <c r="Y431" s="299">
        <v>0</v>
      </c>
      <c r="Z431" s="299">
        <v>0</v>
      </c>
      <c r="AA431" s="356">
        <v>0</v>
      </c>
      <c r="AB431" s="303">
        <v>0</v>
      </c>
      <c r="AC431" s="303">
        <v>0</v>
      </c>
      <c r="AD431" s="304">
        <v>0</v>
      </c>
      <c r="AE431" s="300">
        <v>-3569.9576841071248</v>
      </c>
      <c r="AF431" s="303">
        <v>0</v>
      </c>
      <c r="AG431" s="304">
        <v>-3569.9576841071248</v>
      </c>
      <c r="AH431" s="300">
        <v>4462.447105133906</v>
      </c>
      <c r="AI431" s="303">
        <v>0</v>
      </c>
      <c r="AJ431" s="304">
        <v>4462.447105133906</v>
      </c>
      <c r="AK431" s="300">
        <v>0</v>
      </c>
      <c r="AL431" s="303">
        <v>0</v>
      </c>
      <c r="AM431" s="304">
        <v>0</v>
      </c>
      <c r="AN431" s="300">
        <v>0</v>
      </c>
      <c r="AO431" s="303">
        <v>0</v>
      </c>
      <c r="AP431" s="304">
        <v>0</v>
      </c>
      <c r="AQ431" s="303">
        <v>0</v>
      </c>
      <c r="AR431" s="303">
        <v>0</v>
      </c>
      <c r="AS431" s="305">
        <v>0</v>
      </c>
    </row>
    <row r="432" spans="1:45" x14ac:dyDescent="0.35">
      <c r="A432" s="322">
        <v>4126</v>
      </c>
      <c r="B432" s="323">
        <v>7</v>
      </c>
      <c r="C432" s="324" t="s">
        <v>63</v>
      </c>
      <c r="D432" s="108">
        <v>7</v>
      </c>
      <c r="E432" s="299">
        <v>767</v>
      </c>
      <c r="F432" s="299">
        <v>837.8</v>
      </c>
      <c r="G432" s="299">
        <v>0</v>
      </c>
      <c r="H432" s="299">
        <v>0</v>
      </c>
      <c r="I432" s="299">
        <v>0</v>
      </c>
      <c r="J432" s="299">
        <v>0</v>
      </c>
      <c r="K432" s="299">
        <v>0</v>
      </c>
      <c r="L432" s="300">
        <v>0</v>
      </c>
      <c r="M432" s="300">
        <v>0</v>
      </c>
      <c r="N432" s="300">
        <v>0</v>
      </c>
      <c r="O432" s="300">
        <v>0</v>
      </c>
      <c r="P432" s="300">
        <v>0</v>
      </c>
      <c r="Q432" s="300">
        <v>0</v>
      </c>
      <c r="R432" s="300">
        <v>0</v>
      </c>
      <c r="S432" s="300">
        <v>0</v>
      </c>
      <c r="T432" s="300">
        <v>0</v>
      </c>
      <c r="U432" s="356">
        <v>0</v>
      </c>
      <c r="V432" s="304">
        <v>0</v>
      </c>
      <c r="W432" s="299">
        <v>0</v>
      </c>
      <c r="X432" s="299">
        <v>0</v>
      </c>
      <c r="Y432" s="299">
        <v>0</v>
      </c>
      <c r="Z432" s="299">
        <v>0</v>
      </c>
      <c r="AA432" s="356">
        <v>0</v>
      </c>
      <c r="AB432" s="303">
        <v>0</v>
      </c>
      <c r="AC432" s="303">
        <v>0</v>
      </c>
      <c r="AD432" s="304">
        <v>0</v>
      </c>
      <c r="AE432" s="300">
        <v>-2513.4000000003725</v>
      </c>
      <c r="AF432" s="303">
        <v>0</v>
      </c>
      <c r="AG432" s="304">
        <v>-2513.4000000003725</v>
      </c>
      <c r="AH432" s="300">
        <v>4189</v>
      </c>
      <c r="AI432" s="303">
        <v>0</v>
      </c>
      <c r="AJ432" s="304">
        <v>4189</v>
      </c>
      <c r="AK432" s="300">
        <v>0</v>
      </c>
      <c r="AL432" s="303">
        <v>0</v>
      </c>
      <c r="AM432" s="304">
        <v>0</v>
      </c>
      <c r="AN432" s="300">
        <v>0</v>
      </c>
      <c r="AO432" s="303">
        <v>0</v>
      </c>
      <c r="AP432" s="304">
        <v>0</v>
      </c>
      <c r="AQ432" s="303">
        <v>0</v>
      </c>
      <c r="AR432" s="303">
        <v>0</v>
      </c>
      <c r="AS432" s="305">
        <v>0</v>
      </c>
    </row>
    <row r="433" spans="1:45" x14ac:dyDescent="0.35">
      <c r="A433" s="322">
        <v>4127</v>
      </c>
      <c r="B433" s="323">
        <v>7</v>
      </c>
      <c r="C433" s="324" t="s">
        <v>64</v>
      </c>
      <c r="D433" s="108">
        <v>7</v>
      </c>
      <c r="E433" s="299">
        <v>122.04571218255427</v>
      </c>
      <c r="F433" s="299">
        <v>122.04571218255427</v>
      </c>
      <c r="G433" s="299">
        <v>0</v>
      </c>
      <c r="H433" s="299">
        <v>0</v>
      </c>
      <c r="I433" s="299">
        <v>0</v>
      </c>
      <c r="J433" s="299">
        <v>0</v>
      </c>
      <c r="K433" s="299">
        <v>0</v>
      </c>
      <c r="L433" s="300">
        <v>0</v>
      </c>
      <c r="M433" s="300">
        <v>0</v>
      </c>
      <c r="N433" s="300">
        <v>0</v>
      </c>
      <c r="O433" s="300">
        <v>0</v>
      </c>
      <c r="P433" s="300">
        <v>0</v>
      </c>
      <c r="Q433" s="300">
        <v>0</v>
      </c>
      <c r="R433" s="300">
        <v>0</v>
      </c>
      <c r="S433" s="300">
        <v>0</v>
      </c>
      <c r="T433" s="300">
        <v>0</v>
      </c>
      <c r="U433" s="356">
        <v>0</v>
      </c>
      <c r="V433" s="304">
        <v>0</v>
      </c>
      <c r="W433" s="299">
        <v>0</v>
      </c>
      <c r="X433" s="299">
        <v>0</v>
      </c>
      <c r="Y433" s="299">
        <v>0</v>
      </c>
      <c r="Z433" s="299">
        <v>0</v>
      </c>
      <c r="AA433" s="356">
        <v>0</v>
      </c>
      <c r="AB433" s="303">
        <v>0</v>
      </c>
      <c r="AC433" s="303">
        <v>0</v>
      </c>
      <c r="AD433" s="304">
        <v>0</v>
      </c>
      <c r="AE433" s="300">
        <v>-976.3656974604819</v>
      </c>
      <c r="AF433" s="303">
        <v>0</v>
      </c>
      <c r="AG433" s="304">
        <v>-976.3656974604819</v>
      </c>
      <c r="AH433" s="300">
        <v>1342.5028340080753</v>
      </c>
      <c r="AI433" s="303">
        <v>0</v>
      </c>
      <c r="AJ433" s="304">
        <v>1342.5028340080753</v>
      </c>
      <c r="AK433" s="300">
        <v>0</v>
      </c>
      <c r="AL433" s="303">
        <v>0</v>
      </c>
      <c r="AM433" s="304">
        <v>0</v>
      </c>
      <c r="AN433" s="300">
        <v>0</v>
      </c>
      <c r="AO433" s="303">
        <v>0</v>
      </c>
      <c r="AP433" s="304">
        <v>0</v>
      </c>
      <c r="AQ433" s="303">
        <v>0</v>
      </c>
      <c r="AR433" s="303">
        <v>0</v>
      </c>
      <c r="AS433" s="305">
        <v>0</v>
      </c>
    </row>
    <row r="434" spans="1:45" x14ac:dyDescent="0.35">
      <c r="A434" s="322">
        <v>4131</v>
      </c>
      <c r="B434" s="323">
        <v>7</v>
      </c>
      <c r="C434" s="324" t="s">
        <v>1050</v>
      </c>
      <c r="D434" s="108">
        <v>7</v>
      </c>
      <c r="E434" s="299">
        <v>536.46153846153857</v>
      </c>
      <c r="F434" s="299">
        <v>629.75384615384621</v>
      </c>
      <c r="G434" s="299">
        <v>0</v>
      </c>
      <c r="H434" s="299">
        <v>0</v>
      </c>
      <c r="I434" s="299">
        <v>0</v>
      </c>
      <c r="J434" s="299">
        <v>0</v>
      </c>
      <c r="K434" s="299">
        <v>0</v>
      </c>
      <c r="L434" s="300">
        <v>0</v>
      </c>
      <c r="M434" s="300">
        <v>0</v>
      </c>
      <c r="N434" s="300">
        <v>0</v>
      </c>
      <c r="O434" s="300">
        <v>0</v>
      </c>
      <c r="P434" s="300">
        <v>0</v>
      </c>
      <c r="Q434" s="300">
        <v>0</v>
      </c>
      <c r="R434" s="300">
        <v>0</v>
      </c>
      <c r="S434" s="300">
        <v>0</v>
      </c>
      <c r="T434" s="300">
        <v>0</v>
      </c>
      <c r="U434" s="356">
        <v>0</v>
      </c>
      <c r="V434" s="304">
        <v>0</v>
      </c>
      <c r="W434" s="299">
        <v>0</v>
      </c>
      <c r="X434" s="299">
        <v>0</v>
      </c>
      <c r="Y434" s="299">
        <v>0</v>
      </c>
      <c r="Z434" s="299">
        <v>0</v>
      </c>
      <c r="AA434" s="356">
        <v>0</v>
      </c>
      <c r="AB434" s="303">
        <v>0</v>
      </c>
      <c r="AC434" s="303">
        <v>0</v>
      </c>
      <c r="AD434" s="304">
        <v>0</v>
      </c>
      <c r="AE434" s="300">
        <v>0</v>
      </c>
      <c r="AF434" s="303">
        <v>0</v>
      </c>
      <c r="AG434" s="304">
        <v>0</v>
      </c>
      <c r="AH434" s="300">
        <v>0</v>
      </c>
      <c r="AI434" s="303">
        <v>0</v>
      </c>
      <c r="AJ434" s="304">
        <v>0</v>
      </c>
      <c r="AK434" s="300">
        <v>0</v>
      </c>
      <c r="AL434" s="303">
        <v>0</v>
      </c>
      <c r="AM434" s="304">
        <v>0</v>
      </c>
      <c r="AN434" s="300">
        <v>0</v>
      </c>
      <c r="AO434" s="303">
        <v>0</v>
      </c>
      <c r="AP434" s="304">
        <v>0</v>
      </c>
      <c r="AQ434" s="303">
        <v>0</v>
      </c>
      <c r="AR434" s="303">
        <v>0</v>
      </c>
      <c r="AS434" s="305">
        <v>0</v>
      </c>
    </row>
    <row r="435" spans="1:45" x14ac:dyDescent="0.35">
      <c r="A435" s="322">
        <v>4132</v>
      </c>
      <c r="B435" s="323">
        <v>7</v>
      </c>
      <c r="C435" s="324" t="s">
        <v>65</v>
      </c>
      <c r="D435" s="108">
        <v>7</v>
      </c>
      <c r="E435" s="299">
        <v>730.74861117510488</v>
      </c>
      <c r="F435" s="299">
        <v>855.89833341012582</v>
      </c>
      <c r="G435" s="299">
        <v>0</v>
      </c>
      <c r="H435" s="299">
        <v>0</v>
      </c>
      <c r="I435" s="299">
        <v>0</v>
      </c>
      <c r="J435" s="299">
        <v>0</v>
      </c>
      <c r="K435" s="299">
        <v>0</v>
      </c>
      <c r="L435" s="300">
        <v>0</v>
      </c>
      <c r="M435" s="300">
        <v>0</v>
      </c>
      <c r="N435" s="300">
        <v>0</v>
      </c>
      <c r="O435" s="300">
        <v>0</v>
      </c>
      <c r="P435" s="300">
        <v>0</v>
      </c>
      <c r="Q435" s="300">
        <v>0</v>
      </c>
      <c r="R435" s="300">
        <v>0</v>
      </c>
      <c r="S435" s="300">
        <v>0</v>
      </c>
      <c r="T435" s="300">
        <v>0</v>
      </c>
      <c r="U435" s="356">
        <v>0</v>
      </c>
      <c r="V435" s="304">
        <v>0</v>
      </c>
      <c r="W435" s="299">
        <v>0</v>
      </c>
      <c r="X435" s="299">
        <v>0</v>
      </c>
      <c r="Y435" s="299">
        <v>0</v>
      </c>
      <c r="Z435" s="299">
        <v>0</v>
      </c>
      <c r="AA435" s="356">
        <v>0</v>
      </c>
      <c r="AB435" s="303">
        <v>0</v>
      </c>
      <c r="AC435" s="303">
        <v>0</v>
      </c>
      <c r="AD435" s="304">
        <v>0</v>
      </c>
      <c r="AE435" s="300">
        <v>-6847.186667281203</v>
      </c>
      <c r="AF435" s="303">
        <v>0</v>
      </c>
      <c r="AG435" s="304">
        <v>-6847.186667281203</v>
      </c>
      <c r="AH435" s="300">
        <v>10270.780000921339</v>
      </c>
      <c r="AI435" s="303">
        <v>0</v>
      </c>
      <c r="AJ435" s="304">
        <v>10270.780000921339</v>
      </c>
      <c r="AK435" s="300">
        <v>0</v>
      </c>
      <c r="AL435" s="303">
        <v>0</v>
      </c>
      <c r="AM435" s="304">
        <v>0</v>
      </c>
      <c r="AN435" s="300">
        <v>0</v>
      </c>
      <c r="AO435" s="303">
        <v>0</v>
      </c>
      <c r="AP435" s="304">
        <v>0</v>
      </c>
      <c r="AQ435" s="303">
        <v>0</v>
      </c>
      <c r="AR435" s="303">
        <v>0</v>
      </c>
      <c r="AS435" s="305">
        <v>0</v>
      </c>
    </row>
    <row r="436" spans="1:45" x14ac:dyDescent="0.35">
      <c r="A436" s="322">
        <v>4135</v>
      </c>
      <c r="B436" s="323">
        <v>7</v>
      </c>
      <c r="C436" s="324" t="s">
        <v>1051</v>
      </c>
      <c r="D436" s="108">
        <v>7</v>
      </c>
      <c r="E436" s="299">
        <v>601.67081447963801</v>
      </c>
      <c r="F436" s="299">
        <v>621.74773755656111</v>
      </c>
      <c r="G436" s="299">
        <v>0</v>
      </c>
      <c r="H436" s="299">
        <v>0</v>
      </c>
      <c r="I436" s="299">
        <v>0</v>
      </c>
      <c r="J436" s="299">
        <v>0</v>
      </c>
      <c r="K436" s="299">
        <v>0</v>
      </c>
      <c r="L436" s="300">
        <v>0</v>
      </c>
      <c r="M436" s="300">
        <v>0</v>
      </c>
      <c r="N436" s="300">
        <v>0</v>
      </c>
      <c r="O436" s="300">
        <v>0</v>
      </c>
      <c r="P436" s="300">
        <v>0</v>
      </c>
      <c r="Q436" s="300">
        <v>0</v>
      </c>
      <c r="R436" s="300">
        <v>0</v>
      </c>
      <c r="S436" s="300">
        <v>0</v>
      </c>
      <c r="T436" s="300">
        <v>0</v>
      </c>
      <c r="U436" s="356">
        <v>0</v>
      </c>
      <c r="V436" s="304">
        <v>0</v>
      </c>
      <c r="W436" s="299">
        <v>0</v>
      </c>
      <c r="X436" s="299">
        <v>0</v>
      </c>
      <c r="Y436" s="299">
        <v>0</v>
      </c>
      <c r="Z436" s="299">
        <v>0</v>
      </c>
      <c r="AA436" s="356">
        <v>0</v>
      </c>
      <c r="AB436" s="303">
        <v>0</v>
      </c>
      <c r="AC436" s="303">
        <v>0</v>
      </c>
      <c r="AD436" s="304">
        <v>0</v>
      </c>
      <c r="AE436" s="300">
        <v>-2486.9909502267838</v>
      </c>
      <c r="AF436" s="303">
        <v>0</v>
      </c>
      <c r="AG436" s="304">
        <v>-2486.9909502267838</v>
      </c>
      <c r="AH436" s="300">
        <v>2486.9909502258524</v>
      </c>
      <c r="AI436" s="303">
        <v>0</v>
      </c>
      <c r="AJ436" s="304">
        <v>2486.9909502258524</v>
      </c>
      <c r="AK436" s="300">
        <v>0</v>
      </c>
      <c r="AL436" s="303">
        <v>0</v>
      </c>
      <c r="AM436" s="304">
        <v>0</v>
      </c>
      <c r="AN436" s="300">
        <v>0</v>
      </c>
      <c r="AO436" s="303">
        <v>0</v>
      </c>
      <c r="AP436" s="304">
        <v>0</v>
      </c>
      <c r="AQ436" s="303">
        <v>0</v>
      </c>
      <c r="AR436" s="303">
        <v>0</v>
      </c>
      <c r="AS436" s="305">
        <v>0</v>
      </c>
    </row>
    <row r="437" spans="1:45" x14ac:dyDescent="0.35">
      <c r="A437" s="322">
        <v>4137</v>
      </c>
      <c r="B437" s="323">
        <v>7</v>
      </c>
      <c r="C437" s="324" t="s">
        <v>933</v>
      </c>
      <c r="D437" s="108">
        <v>7</v>
      </c>
      <c r="E437" s="299">
        <v>159.1141304347826</v>
      </c>
      <c r="F437" s="299">
        <v>159.1141304347826</v>
      </c>
      <c r="G437" s="299">
        <v>0</v>
      </c>
      <c r="H437" s="299">
        <v>0</v>
      </c>
      <c r="I437" s="299">
        <v>0</v>
      </c>
      <c r="J437" s="299">
        <v>0</v>
      </c>
      <c r="K437" s="299">
        <v>0</v>
      </c>
      <c r="L437" s="300">
        <v>0</v>
      </c>
      <c r="M437" s="300">
        <v>0</v>
      </c>
      <c r="N437" s="300">
        <v>0</v>
      </c>
      <c r="O437" s="300">
        <v>0</v>
      </c>
      <c r="P437" s="300">
        <v>0</v>
      </c>
      <c r="Q437" s="300">
        <v>0</v>
      </c>
      <c r="R437" s="300">
        <v>0</v>
      </c>
      <c r="S437" s="300">
        <v>0</v>
      </c>
      <c r="T437" s="300">
        <v>0</v>
      </c>
      <c r="U437" s="356">
        <v>0</v>
      </c>
      <c r="V437" s="304">
        <v>0</v>
      </c>
      <c r="W437" s="299">
        <v>0</v>
      </c>
      <c r="X437" s="299">
        <v>0</v>
      </c>
      <c r="Y437" s="299">
        <v>0</v>
      </c>
      <c r="Z437" s="299">
        <v>0</v>
      </c>
      <c r="AA437" s="356">
        <v>0</v>
      </c>
      <c r="AB437" s="303">
        <v>0</v>
      </c>
      <c r="AC437" s="303">
        <v>0</v>
      </c>
      <c r="AD437" s="304">
        <v>0</v>
      </c>
      <c r="AE437" s="300">
        <v>-1113.798913043458</v>
      </c>
      <c r="AF437" s="303">
        <v>0</v>
      </c>
      <c r="AG437" s="304">
        <v>-1113.798913043458</v>
      </c>
      <c r="AH437" s="300">
        <v>1750.2554347827099</v>
      </c>
      <c r="AI437" s="303">
        <v>0</v>
      </c>
      <c r="AJ437" s="304">
        <v>1750.2554347827099</v>
      </c>
      <c r="AK437" s="300">
        <v>0</v>
      </c>
      <c r="AL437" s="303">
        <v>0</v>
      </c>
      <c r="AM437" s="304">
        <v>0</v>
      </c>
      <c r="AN437" s="300">
        <v>0</v>
      </c>
      <c r="AO437" s="303">
        <v>0</v>
      </c>
      <c r="AP437" s="304">
        <v>0</v>
      </c>
      <c r="AQ437" s="303">
        <v>0</v>
      </c>
      <c r="AR437" s="303">
        <v>0</v>
      </c>
      <c r="AS437" s="305">
        <v>0</v>
      </c>
    </row>
    <row r="438" spans="1:45" x14ac:dyDescent="0.35">
      <c r="A438" s="322">
        <v>4138</v>
      </c>
      <c r="B438" s="323">
        <v>7</v>
      </c>
      <c r="C438" s="324" t="s">
        <v>66</v>
      </c>
      <c r="D438" s="108">
        <v>7</v>
      </c>
      <c r="E438" s="299">
        <v>0</v>
      </c>
      <c r="F438" s="299">
        <v>0</v>
      </c>
      <c r="G438" s="299">
        <v>0</v>
      </c>
      <c r="H438" s="299">
        <v>0</v>
      </c>
      <c r="I438" s="299">
        <v>0</v>
      </c>
      <c r="J438" s="299">
        <v>0</v>
      </c>
      <c r="K438" s="299">
        <v>0</v>
      </c>
      <c r="L438" s="300">
        <v>0</v>
      </c>
      <c r="M438" s="300">
        <v>0</v>
      </c>
      <c r="N438" s="300">
        <v>0</v>
      </c>
      <c r="O438" s="300">
        <v>0</v>
      </c>
      <c r="P438" s="300">
        <v>0</v>
      </c>
      <c r="Q438" s="300">
        <v>0</v>
      </c>
      <c r="R438" s="300">
        <v>0</v>
      </c>
      <c r="S438" s="300">
        <v>0</v>
      </c>
      <c r="T438" s="300">
        <v>0</v>
      </c>
      <c r="U438" s="356">
        <v>0</v>
      </c>
      <c r="V438" s="304">
        <v>0</v>
      </c>
      <c r="W438" s="299">
        <v>0</v>
      </c>
      <c r="X438" s="299">
        <v>0</v>
      </c>
      <c r="Y438" s="299">
        <v>0</v>
      </c>
      <c r="Z438" s="299">
        <v>0</v>
      </c>
      <c r="AA438" s="356">
        <v>0</v>
      </c>
      <c r="AB438" s="303">
        <v>0</v>
      </c>
      <c r="AC438" s="303">
        <v>0</v>
      </c>
      <c r="AD438" s="304">
        <v>0</v>
      </c>
      <c r="AE438" s="300">
        <v>0</v>
      </c>
      <c r="AF438" s="303">
        <v>0</v>
      </c>
      <c r="AG438" s="304">
        <v>0</v>
      </c>
      <c r="AH438" s="300">
        <v>0</v>
      </c>
      <c r="AI438" s="303">
        <v>0</v>
      </c>
      <c r="AJ438" s="304">
        <v>0</v>
      </c>
      <c r="AK438" s="300">
        <v>0</v>
      </c>
      <c r="AL438" s="303">
        <v>0</v>
      </c>
      <c r="AM438" s="304">
        <v>0</v>
      </c>
      <c r="AN438" s="300">
        <v>0</v>
      </c>
      <c r="AO438" s="303">
        <v>0</v>
      </c>
      <c r="AP438" s="304">
        <v>0</v>
      </c>
      <c r="AQ438" s="303">
        <v>0</v>
      </c>
      <c r="AR438" s="303">
        <v>0</v>
      </c>
      <c r="AS438" s="305">
        <v>0</v>
      </c>
    </row>
    <row r="439" spans="1:45" x14ac:dyDescent="0.35">
      <c r="A439" s="322">
        <v>4139</v>
      </c>
      <c r="B439" s="323">
        <v>7</v>
      </c>
      <c r="C439" s="324" t="s">
        <v>67</v>
      </c>
      <c r="D439" s="108">
        <v>7</v>
      </c>
      <c r="E439" s="299">
        <v>154.58333333333334</v>
      </c>
      <c r="F439" s="299">
        <v>162.91666666666669</v>
      </c>
      <c r="G439" s="299">
        <v>0</v>
      </c>
      <c r="H439" s="299">
        <v>0</v>
      </c>
      <c r="I439" s="299">
        <v>0</v>
      </c>
      <c r="J439" s="299">
        <v>0</v>
      </c>
      <c r="K439" s="299">
        <v>0</v>
      </c>
      <c r="L439" s="300">
        <v>0</v>
      </c>
      <c r="M439" s="300">
        <v>0</v>
      </c>
      <c r="N439" s="300">
        <v>0</v>
      </c>
      <c r="O439" s="300">
        <v>0</v>
      </c>
      <c r="P439" s="300">
        <v>0</v>
      </c>
      <c r="Q439" s="300">
        <v>0</v>
      </c>
      <c r="R439" s="300">
        <v>0</v>
      </c>
      <c r="S439" s="300">
        <v>0</v>
      </c>
      <c r="T439" s="300">
        <v>0</v>
      </c>
      <c r="U439" s="356">
        <v>0</v>
      </c>
      <c r="V439" s="304">
        <v>0</v>
      </c>
      <c r="W439" s="299">
        <v>0</v>
      </c>
      <c r="X439" s="299">
        <v>0</v>
      </c>
      <c r="Y439" s="299">
        <v>0</v>
      </c>
      <c r="Z439" s="299">
        <v>0</v>
      </c>
      <c r="AA439" s="356">
        <v>0</v>
      </c>
      <c r="AB439" s="303">
        <v>0</v>
      </c>
      <c r="AC439" s="303">
        <v>0</v>
      </c>
      <c r="AD439" s="304">
        <v>0</v>
      </c>
      <c r="AE439" s="300">
        <v>-488.75</v>
      </c>
      <c r="AF439" s="303">
        <v>0</v>
      </c>
      <c r="AG439" s="304">
        <v>-488.75</v>
      </c>
      <c r="AH439" s="300">
        <v>488.75</v>
      </c>
      <c r="AI439" s="303">
        <v>0</v>
      </c>
      <c r="AJ439" s="304">
        <v>488.75</v>
      </c>
      <c r="AK439" s="300">
        <v>0</v>
      </c>
      <c r="AL439" s="303">
        <v>0</v>
      </c>
      <c r="AM439" s="304">
        <v>0</v>
      </c>
      <c r="AN439" s="300">
        <v>0</v>
      </c>
      <c r="AO439" s="303">
        <v>0</v>
      </c>
      <c r="AP439" s="304">
        <v>0</v>
      </c>
      <c r="AQ439" s="303">
        <v>0</v>
      </c>
      <c r="AR439" s="303">
        <v>0</v>
      </c>
      <c r="AS439" s="305">
        <v>0</v>
      </c>
    </row>
    <row r="440" spans="1:45" x14ac:dyDescent="0.35">
      <c r="A440" s="322">
        <v>4140</v>
      </c>
      <c r="B440" s="323">
        <v>7</v>
      </c>
      <c r="C440" s="324" t="s">
        <v>68</v>
      </c>
      <c r="D440" s="108">
        <v>7</v>
      </c>
      <c r="E440" s="299">
        <v>835.48777472527479</v>
      </c>
      <c r="F440" s="299">
        <v>882.19527472527477</v>
      </c>
      <c r="G440" s="299">
        <v>0</v>
      </c>
      <c r="H440" s="299">
        <v>0</v>
      </c>
      <c r="I440" s="299">
        <v>0</v>
      </c>
      <c r="J440" s="299">
        <v>0</v>
      </c>
      <c r="K440" s="299">
        <v>0</v>
      </c>
      <c r="L440" s="300">
        <v>0</v>
      </c>
      <c r="M440" s="300">
        <v>0</v>
      </c>
      <c r="N440" s="300">
        <v>0</v>
      </c>
      <c r="O440" s="300">
        <v>0</v>
      </c>
      <c r="P440" s="300">
        <v>0</v>
      </c>
      <c r="Q440" s="300">
        <v>0</v>
      </c>
      <c r="R440" s="300">
        <v>0</v>
      </c>
      <c r="S440" s="300">
        <v>0</v>
      </c>
      <c r="T440" s="300">
        <v>0</v>
      </c>
      <c r="U440" s="356">
        <v>0</v>
      </c>
      <c r="V440" s="304">
        <v>0</v>
      </c>
      <c r="W440" s="299">
        <v>0</v>
      </c>
      <c r="X440" s="299">
        <v>0</v>
      </c>
      <c r="Y440" s="299">
        <v>0</v>
      </c>
      <c r="Z440" s="299">
        <v>0</v>
      </c>
      <c r="AA440" s="356">
        <v>0</v>
      </c>
      <c r="AB440" s="303">
        <v>0</v>
      </c>
      <c r="AC440" s="303">
        <v>0</v>
      </c>
      <c r="AD440" s="304">
        <v>0</v>
      </c>
      <c r="AE440" s="300">
        <v>-1764.3905494501814</v>
      </c>
      <c r="AF440" s="303">
        <v>0</v>
      </c>
      <c r="AG440" s="304">
        <v>-1764.3905494501814</v>
      </c>
      <c r="AH440" s="300">
        <v>2646.5858241757378</v>
      </c>
      <c r="AI440" s="303">
        <v>0</v>
      </c>
      <c r="AJ440" s="304">
        <v>2646.5858241757378</v>
      </c>
      <c r="AK440" s="300">
        <v>0</v>
      </c>
      <c r="AL440" s="303">
        <v>0</v>
      </c>
      <c r="AM440" s="304">
        <v>0</v>
      </c>
      <c r="AN440" s="300">
        <v>0</v>
      </c>
      <c r="AO440" s="303">
        <v>0</v>
      </c>
      <c r="AP440" s="304">
        <v>0</v>
      </c>
      <c r="AQ440" s="303">
        <v>0</v>
      </c>
      <c r="AR440" s="303">
        <v>0</v>
      </c>
      <c r="AS440" s="305">
        <v>0</v>
      </c>
    </row>
    <row r="441" spans="1:45" x14ac:dyDescent="0.35">
      <c r="A441" s="322">
        <v>4142</v>
      </c>
      <c r="B441" s="323">
        <v>7</v>
      </c>
      <c r="C441" s="324" t="s">
        <v>70</v>
      </c>
      <c r="D441" s="108">
        <v>7</v>
      </c>
      <c r="E441" s="299">
        <v>553.08629070331642</v>
      </c>
      <c r="F441" s="299">
        <v>573.07364248197257</v>
      </c>
      <c r="G441" s="299">
        <v>0</v>
      </c>
      <c r="H441" s="299">
        <v>0</v>
      </c>
      <c r="I441" s="299">
        <v>0</v>
      </c>
      <c r="J441" s="299">
        <v>0</v>
      </c>
      <c r="K441" s="299">
        <v>0</v>
      </c>
      <c r="L441" s="300">
        <v>0</v>
      </c>
      <c r="M441" s="300">
        <v>0</v>
      </c>
      <c r="N441" s="300">
        <v>0</v>
      </c>
      <c r="O441" s="300">
        <v>0</v>
      </c>
      <c r="P441" s="300">
        <v>0</v>
      </c>
      <c r="Q441" s="300">
        <v>0</v>
      </c>
      <c r="R441" s="300">
        <v>0</v>
      </c>
      <c r="S441" s="300">
        <v>0</v>
      </c>
      <c r="T441" s="300">
        <v>0</v>
      </c>
      <c r="U441" s="356">
        <v>0</v>
      </c>
      <c r="V441" s="304">
        <v>0</v>
      </c>
      <c r="W441" s="299">
        <v>0</v>
      </c>
      <c r="X441" s="299">
        <v>0</v>
      </c>
      <c r="Y441" s="299">
        <v>0</v>
      </c>
      <c r="Z441" s="299">
        <v>0</v>
      </c>
      <c r="AA441" s="356">
        <v>0</v>
      </c>
      <c r="AB441" s="303">
        <v>0</v>
      </c>
      <c r="AC441" s="303">
        <v>0</v>
      </c>
      <c r="AD441" s="304">
        <v>0</v>
      </c>
      <c r="AE441" s="300">
        <v>-4011.5154973743483</v>
      </c>
      <c r="AF441" s="303">
        <v>0</v>
      </c>
      <c r="AG441" s="304">
        <v>-4011.5154973743483</v>
      </c>
      <c r="AH441" s="300">
        <v>5157.6627823375165</v>
      </c>
      <c r="AI441" s="303">
        <v>0</v>
      </c>
      <c r="AJ441" s="304">
        <v>5157.6627823375165</v>
      </c>
      <c r="AK441" s="300">
        <v>0</v>
      </c>
      <c r="AL441" s="303">
        <v>0</v>
      </c>
      <c r="AM441" s="304">
        <v>0</v>
      </c>
      <c r="AN441" s="300">
        <v>0</v>
      </c>
      <c r="AO441" s="303">
        <v>0</v>
      </c>
      <c r="AP441" s="304">
        <v>0</v>
      </c>
      <c r="AQ441" s="303">
        <v>0</v>
      </c>
      <c r="AR441" s="303">
        <v>0</v>
      </c>
      <c r="AS441" s="305">
        <v>0</v>
      </c>
    </row>
    <row r="442" spans="1:45" x14ac:dyDescent="0.35">
      <c r="A442" s="322">
        <v>4143</v>
      </c>
      <c r="B442" s="323">
        <v>7</v>
      </c>
      <c r="C442" s="324" t="s">
        <v>934</v>
      </c>
      <c r="D442" s="108">
        <v>7</v>
      </c>
      <c r="E442" s="299">
        <v>784.71051464063885</v>
      </c>
      <c r="F442" s="299">
        <v>812.71051464063885</v>
      </c>
      <c r="G442" s="299">
        <v>0</v>
      </c>
      <c r="H442" s="299">
        <v>0</v>
      </c>
      <c r="I442" s="299">
        <v>0</v>
      </c>
      <c r="J442" s="299">
        <v>0</v>
      </c>
      <c r="K442" s="299">
        <v>0</v>
      </c>
      <c r="L442" s="300">
        <v>0</v>
      </c>
      <c r="M442" s="300">
        <v>0</v>
      </c>
      <c r="N442" s="300">
        <v>0</v>
      </c>
      <c r="O442" s="300">
        <v>0</v>
      </c>
      <c r="P442" s="300">
        <v>0</v>
      </c>
      <c r="Q442" s="300">
        <v>0</v>
      </c>
      <c r="R442" s="300">
        <v>0</v>
      </c>
      <c r="S442" s="300">
        <v>0</v>
      </c>
      <c r="T442" s="300">
        <v>0</v>
      </c>
      <c r="U442" s="356">
        <v>0</v>
      </c>
      <c r="V442" s="304">
        <v>0</v>
      </c>
      <c r="W442" s="299">
        <v>0</v>
      </c>
      <c r="X442" s="299">
        <v>0</v>
      </c>
      <c r="Y442" s="299">
        <v>0</v>
      </c>
      <c r="Z442" s="299">
        <v>0</v>
      </c>
      <c r="AA442" s="356">
        <v>0</v>
      </c>
      <c r="AB442" s="303">
        <v>0</v>
      </c>
      <c r="AC442" s="303">
        <v>0</v>
      </c>
      <c r="AD442" s="304">
        <v>0</v>
      </c>
      <c r="AE442" s="300">
        <v>-1625.4210292808712</v>
      </c>
      <c r="AF442" s="303">
        <v>0</v>
      </c>
      <c r="AG442" s="304">
        <v>-1625.4210292808712</v>
      </c>
      <c r="AH442" s="300">
        <v>3250.8420585626736</v>
      </c>
      <c r="AI442" s="303">
        <v>0</v>
      </c>
      <c r="AJ442" s="304">
        <v>3250.8420585626736</v>
      </c>
      <c r="AK442" s="300">
        <v>0</v>
      </c>
      <c r="AL442" s="303">
        <v>0</v>
      </c>
      <c r="AM442" s="304">
        <v>0</v>
      </c>
      <c r="AN442" s="300">
        <v>0</v>
      </c>
      <c r="AO442" s="303">
        <v>0</v>
      </c>
      <c r="AP442" s="304">
        <v>0</v>
      </c>
      <c r="AQ442" s="303">
        <v>0</v>
      </c>
      <c r="AR442" s="303">
        <v>0</v>
      </c>
      <c r="AS442" s="305">
        <v>0</v>
      </c>
    </row>
    <row r="443" spans="1:45" x14ac:dyDescent="0.35">
      <c r="A443" s="322">
        <v>4144</v>
      </c>
      <c r="B443" s="323">
        <v>7</v>
      </c>
      <c r="C443" s="324" t="s">
        <v>71</v>
      </c>
      <c r="D443" s="108">
        <v>7</v>
      </c>
      <c r="E443" s="299">
        <v>62.484848484848484</v>
      </c>
      <c r="F443" s="299">
        <v>62.484848484848484</v>
      </c>
      <c r="G443" s="299">
        <v>0</v>
      </c>
      <c r="H443" s="299">
        <v>0</v>
      </c>
      <c r="I443" s="299">
        <v>0</v>
      </c>
      <c r="J443" s="299">
        <v>0</v>
      </c>
      <c r="K443" s="299">
        <v>0</v>
      </c>
      <c r="L443" s="300">
        <v>0</v>
      </c>
      <c r="M443" s="300">
        <v>0</v>
      </c>
      <c r="N443" s="300">
        <v>0</v>
      </c>
      <c r="O443" s="300">
        <v>0</v>
      </c>
      <c r="P443" s="300">
        <v>0</v>
      </c>
      <c r="Q443" s="300">
        <v>0</v>
      </c>
      <c r="R443" s="300">
        <v>0</v>
      </c>
      <c r="S443" s="300">
        <v>0</v>
      </c>
      <c r="T443" s="300">
        <v>0</v>
      </c>
      <c r="U443" s="356">
        <v>0</v>
      </c>
      <c r="V443" s="304">
        <v>0</v>
      </c>
      <c r="W443" s="299">
        <v>0</v>
      </c>
      <c r="X443" s="299">
        <v>0</v>
      </c>
      <c r="Y443" s="299">
        <v>0</v>
      </c>
      <c r="Z443" s="299">
        <v>0</v>
      </c>
      <c r="AA443" s="356">
        <v>0</v>
      </c>
      <c r="AB443" s="303">
        <v>0</v>
      </c>
      <c r="AC443" s="303">
        <v>0</v>
      </c>
      <c r="AD443" s="304">
        <v>0</v>
      </c>
      <c r="AE443" s="300">
        <v>-437.39393939397996</v>
      </c>
      <c r="AF443" s="303">
        <v>0</v>
      </c>
      <c r="AG443" s="304">
        <v>-437.39393939397996</v>
      </c>
      <c r="AH443" s="300">
        <v>749.81818181817653</v>
      </c>
      <c r="AI443" s="303">
        <v>0</v>
      </c>
      <c r="AJ443" s="304">
        <v>749.81818181817653</v>
      </c>
      <c r="AK443" s="300">
        <v>0</v>
      </c>
      <c r="AL443" s="303">
        <v>0</v>
      </c>
      <c r="AM443" s="304">
        <v>0</v>
      </c>
      <c r="AN443" s="300">
        <v>0</v>
      </c>
      <c r="AO443" s="303">
        <v>0</v>
      </c>
      <c r="AP443" s="304">
        <v>0</v>
      </c>
      <c r="AQ443" s="303">
        <v>0</v>
      </c>
      <c r="AR443" s="303">
        <v>0</v>
      </c>
      <c r="AS443" s="305">
        <v>0</v>
      </c>
    </row>
    <row r="444" spans="1:45" x14ac:dyDescent="0.35">
      <c r="A444" s="322">
        <v>4145</v>
      </c>
      <c r="B444" s="323">
        <v>7</v>
      </c>
      <c r="C444" s="324" t="s">
        <v>72</v>
      </c>
      <c r="D444" s="108">
        <v>7</v>
      </c>
      <c r="E444" s="299">
        <v>23.290476190476191</v>
      </c>
      <c r="F444" s="299">
        <v>23.290476190476191</v>
      </c>
      <c r="G444" s="299">
        <v>0</v>
      </c>
      <c r="H444" s="299">
        <v>0</v>
      </c>
      <c r="I444" s="299">
        <v>0</v>
      </c>
      <c r="J444" s="299">
        <v>0</v>
      </c>
      <c r="K444" s="299">
        <v>0</v>
      </c>
      <c r="L444" s="300">
        <v>0</v>
      </c>
      <c r="M444" s="300">
        <v>0</v>
      </c>
      <c r="N444" s="300">
        <v>0</v>
      </c>
      <c r="O444" s="300">
        <v>0</v>
      </c>
      <c r="P444" s="300">
        <v>0</v>
      </c>
      <c r="Q444" s="300">
        <v>0</v>
      </c>
      <c r="R444" s="300">
        <v>0</v>
      </c>
      <c r="S444" s="300">
        <v>0</v>
      </c>
      <c r="T444" s="300">
        <v>0</v>
      </c>
      <c r="U444" s="356">
        <v>0</v>
      </c>
      <c r="V444" s="304">
        <v>0</v>
      </c>
      <c r="W444" s="299">
        <v>0</v>
      </c>
      <c r="X444" s="299">
        <v>0</v>
      </c>
      <c r="Y444" s="299">
        <v>0</v>
      </c>
      <c r="Z444" s="299">
        <v>0</v>
      </c>
      <c r="AA444" s="356">
        <v>0</v>
      </c>
      <c r="AB444" s="303">
        <v>0</v>
      </c>
      <c r="AC444" s="303">
        <v>0</v>
      </c>
      <c r="AD444" s="304">
        <v>0</v>
      </c>
      <c r="AE444" s="300">
        <v>-23.290476190450136</v>
      </c>
      <c r="AF444" s="303">
        <v>0</v>
      </c>
      <c r="AG444" s="304">
        <v>-23.290476190450136</v>
      </c>
      <c r="AH444" s="300">
        <v>23.290476190479239</v>
      </c>
      <c r="AI444" s="303">
        <v>0</v>
      </c>
      <c r="AJ444" s="304">
        <v>23.290476190479239</v>
      </c>
      <c r="AK444" s="300">
        <v>0</v>
      </c>
      <c r="AL444" s="303">
        <v>0</v>
      </c>
      <c r="AM444" s="304">
        <v>0</v>
      </c>
      <c r="AN444" s="300">
        <v>0</v>
      </c>
      <c r="AO444" s="303">
        <v>0</v>
      </c>
      <c r="AP444" s="304">
        <v>0</v>
      </c>
      <c r="AQ444" s="303">
        <v>0</v>
      </c>
      <c r="AR444" s="303">
        <v>0</v>
      </c>
      <c r="AS444" s="305">
        <v>0</v>
      </c>
    </row>
    <row r="445" spans="1:45" x14ac:dyDescent="0.35">
      <c r="A445" s="322">
        <v>4146</v>
      </c>
      <c r="B445" s="323">
        <v>7</v>
      </c>
      <c r="C445" s="324" t="s">
        <v>557</v>
      </c>
      <c r="D445" s="108">
        <v>7</v>
      </c>
      <c r="E445" s="299">
        <v>96.660286336756911</v>
      </c>
      <c r="F445" s="299">
        <v>114.39234360410831</v>
      </c>
      <c r="G445" s="299">
        <v>0</v>
      </c>
      <c r="H445" s="299">
        <v>0</v>
      </c>
      <c r="I445" s="299">
        <v>0</v>
      </c>
      <c r="J445" s="299">
        <v>0</v>
      </c>
      <c r="K445" s="299">
        <v>0</v>
      </c>
      <c r="L445" s="300">
        <v>0</v>
      </c>
      <c r="M445" s="300">
        <v>0</v>
      </c>
      <c r="N445" s="300">
        <v>0</v>
      </c>
      <c r="O445" s="300">
        <v>0</v>
      </c>
      <c r="P445" s="300">
        <v>0</v>
      </c>
      <c r="Q445" s="300">
        <v>0</v>
      </c>
      <c r="R445" s="300">
        <v>0</v>
      </c>
      <c r="S445" s="300">
        <v>0</v>
      </c>
      <c r="T445" s="300">
        <v>0</v>
      </c>
      <c r="U445" s="356">
        <v>0</v>
      </c>
      <c r="V445" s="304">
        <v>0</v>
      </c>
      <c r="W445" s="299">
        <v>0</v>
      </c>
      <c r="X445" s="299">
        <v>0</v>
      </c>
      <c r="Y445" s="299">
        <v>0</v>
      </c>
      <c r="Z445" s="299">
        <v>0</v>
      </c>
      <c r="AA445" s="356">
        <v>0</v>
      </c>
      <c r="AB445" s="303">
        <v>0</v>
      </c>
      <c r="AC445" s="303">
        <v>0</v>
      </c>
      <c r="AD445" s="304">
        <v>0</v>
      </c>
      <c r="AE445" s="300">
        <v>-686.35406162473373</v>
      </c>
      <c r="AF445" s="303">
        <v>0</v>
      </c>
      <c r="AG445" s="304">
        <v>-686.35406162473373</v>
      </c>
      <c r="AH445" s="300">
        <v>1143.9234360409901</v>
      </c>
      <c r="AI445" s="303">
        <v>0</v>
      </c>
      <c r="AJ445" s="304">
        <v>1143.9234360409901</v>
      </c>
      <c r="AK445" s="300">
        <v>0</v>
      </c>
      <c r="AL445" s="303">
        <v>0</v>
      </c>
      <c r="AM445" s="304">
        <v>0</v>
      </c>
      <c r="AN445" s="300">
        <v>0</v>
      </c>
      <c r="AO445" s="303">
        <v>0</v>
      </c>
      <c r="AP445" s="304">
        <v>0</v>
      </c>
      <c r="AQ445" s="303">
        <v>0</v>
      </c>
      <c r="AR445" s="303">
        <v>0</v>
      </c>
      <c r="AS445" s="305">
        <v>0</v>
      </c>
    </row>
    <row r="446" spans="1:45" x14ac:dyDescent="0.35">
      <c r="A446" s="322">
        <v>4150</v>
      </c>
      <c r="B446" s="323">
        <v>7</v>
      </c>
      <c r="C446" s="324" t="s">
        <v>73</v>
      </c>
      <c r="D446" s="108">
        <v>7</v>
      </c>
      <c r="E446" s="299">
        <v>247.58874773139746</v>
      </c>
      <c r="F446" s="299">
        <v>297.10649727767691</v>
      </c>
      <c r="G446" s="299">
        <v>0</v>
      </c>
      <c r="H446" s="299">
        <v>0</v>
      </c>
      <c r="I446" s="299">
        <v>0</v>
      </c>
      <c r="J446" s="299">
        <v>0</v>
      </c>
      <c r="K446" s="299">
        <v>0</v>
      </c>
      <c r="L446" s="300">
        <v>0</v>
      </c>
      <c r="M446" s="300">
        <v>0</v>
      </c>
      <c r="N446" s="300">
        <v>0</v>
      </c>
      <c r="O446" s="300">
        <v>0</v>
      </c>
      <c r="P446" s="300">
        <v>0</v>
      </c>
      <c r="Q446" s="300">
        <v>0</v>
      </c>
      <c r="R446" s="300">
        <v>0</v>
      </c>
      <c r="S446" s="300">
        <v>0</v>
      </c>
      <c r="T446" s="300">
        <v>0</v>
      </c>
      <c r="U446" s="356">
        <v>0</v>
      </c>
      <c r="V446" s="304">
        <v>0</v>
      </c>
      <c r="W446" s="299">
        <v>0</v>
      </c>
      <c r="X446" s="299">
        <v>0</v>
      </c>
      <c r="Y446" s="299">
        <v>0</v>
      </c>
      <c r="Z446" s="299">
        <v>0</v>
      </c>
      <c r="AA446" s="356">
        <v>0</v>
      </c>
      <c r="AB446" s="303">
        <v>0</v>
      </c>
      <c r="AC446" s="303">
        <v>0</v>
      </c>
      <c r="AD446" s="304">
        <v>0</v>
      </c>
      <c r="AE446" s="300">
        <v>-1782.6389836659655</v>
      </c>
      <c r="AF446" s="303">
        <v>0</v>
      </c>
      <c r="AG446" s="304">
        <v>-1782.6389836659655</v>
      </c>
      <c r="AH446" s="300">
        <v>2673.9584754989482</v>
      </c>
      <c r="AI446" s="303">
        <v>0</v>
      </c>
      <c r="AJ446" s="304">
        <v>2673.9584754989482</v>
      </c>
      <c r="AK446" s="300">
        <v>0</v>
      </c>
      <c r="AL446" s="303">
        <v>0</v>
      </c>
      <c r="AM446" s="304">
        <v>0</v>
      </c>
      <c r="AN446" s="300">
        <v>0</v>
      </c>
      <c r="AO446" s="303">
        <v>0</v>
      </c>
      <c r="AP446" s="304">
        <v>0</v>
      </c>
      <c r="AQ446" s="303">
        <v>0</v>
      </c>
      <c r="AR446" s="303">
        <v>0</v>
      </c>
      <c r="AS446" s="305">
        <v>0</v>
      </c>
    </row>
    <row r="447" spans="1:45" x14ac:dyDescent="0.35">
      <c r="A447" s="322">
        <v>4151</v>
      </c>
      <c r="B447" s="323">
        <v>7</v>
      </c>
      <c r="C447" s="324" t="s">
        <v>74</v>
      </c>
      <c r="D447" s="108">
        <v>7</v>
      </c>
      <c r="E447" s="299">
        <v>105</v>
      </c>
      <c r="F447" s="299">
        <v>126</v>
      </c>
      <c r="G447" s="299">
        <v>0</v>
      </c>
      <c r="H447" s="299">
        <v>0</v>
      </c>
      <c r="I447" s="299">
        <v>0</v>
      </c>
      <c r="J447" s="299">
        <v>0</v>
      </c>
      <c r="K447" s="299">
        <v>0</v>
      </c>
      <c r="L447" s="300">
        <v>0</v>
      </c>
      <c r="M447" s="300">
        <v>0</v>
      </c>
      <c r="N447" s="300">
        <v>0</v>
      </c>
      <c r="O447" s="300">
        <v>0</v>
      </c>
      <c r="P447" s="300">
        <v>0</v>
      </c>
      <c r="Q447" s="300">
        <v>0</v>
      </c>
      <c r="R447" s="300">
        <v>0</v>
      </c>
      <c r="S447" s="300">
        <v>0</v>
      </c>
      <c r="T447" s="300">
        <v>0</v>
      </c>
      <c r="U447" s="356">
        <v>0</v>
      </c>
      <c r="V447" s="304">
        <v>0</v>
      </c>
      <c r="W447" s="299">
        <v>0</v>
      </c>
      <c r="X447" s="299">
        <v>0</v>
      </c>
      <c r="Y447" s="299">
        <v>0</v>
      </c>
      <c r="Z447" s="299">
        <v>0</v>
      </c>
      <c r="AA447" s="356">
        <v>0</v>
      </c>
      <c r="AB447" s="303">
        <v>0</v>
      </c>
      <c r="AC447" s="303">
        <v>0</v>
      </c>
      <c r="AD447" s="304">
        <v>0</v>
      </c>
      <c r="AE447" s="300">
        <v>-756</v>
      </c>
      <c r="AF447" s="303">
        <v>0</v>
      </c>
      <c r="AG447" s="304">
        <v>-756</v>
      </c>
      <c r="AH447" s="300">
        <v>1008</v>
      </c>
      <c r="AI447" s="303">
        <v>0</v>
      </c>
      <c r="AJ447" s="304">
        <v>1008</v>
      </c>
      <c r="AK447" s="300">
        <v>0</v>
      </c>
      <c r="AL447" s="303">
        <v>0</v>
      </c>
      <c r="AM447" s="304">
        <v>0</v>
      </c>
      <c r="AN447" s="300">
        <v>0</v>
      </c>
      <c r="AO447" s="303">
        <v>0</v>
      </c>
      <c r="AP447" s="304">
        <v>0</v>
      </c>
      <c r="AQ447" s="303">
        <v>0</v>
      </c>
      <c r="AR447" s="303">
        <v>0</v>
      </c>
      <c r="AS447" s="305">
        <v>0</v>
      </c>
    </row>
    <row r="448" spans="1:45" x14ac:dyDescent="0.35">
      <c r="A448" s="322">
        <v>4152</v>
      </c>
      <c r="B448" s="323">
        <v>7</v>
      </c>
      <c r="C448" s="324" t="s">
        <v>1052</v>
      </c>
      <c r="D448" s="108">
        <v>7</v>
      </c>
      <c r="E448" s="299">
        <v>684.14862017651694</v>
      </c>
      <c r="F448" s="299">
        <v>716.45025113270503</v>
      </c>
      <c r="G448" s="299">
        <v>0</v>
      </c>
      <c r="H448" s="299">
        <v>0</v>
      </c>
      <c r="I448" s="299">
        <v>0</v>
      </c>
      <c r="J448" s="299">
        <v>0</v>
      </c>
      <c r="K448" s="299">
        <v>0</v>
      </c>
      <c r="L448" s="300">
        <v>0</v>
      </c>
      <c r="M448" s="300">
        <v>0</v>
      </c>
      <c r="N448" s="300">
        <v>0</v>
      </c>
      <c r="O448" s="300">
        <v>0</v>
      </c>
      <c r="P448" s="300">
        <v>0</v>
      </c>
      <c r="Q448" s="300">
        <v>0</v>
      </c>
      <c r="R448" s="300">
        <v>0</v>
      </c>
      <c r="S448" s="300">
        <v>0</v>
      </c>
      <c r="T448" s="300">
        <v>0</v>
      </c>
      <c r="U448" s="356">
        <v>0</v>
      </c>
      <c r="V448" s="304">
        <v>0</v>
      </c>
      <c r="W448" s="299">
        <v>0</v>
      </c>
      <c r="X448" s="299">
        <v>0</v>
      </c>
      <c r="Y448" s="299">
        <v>0</v>
      </c>
      <c r="Z448" s="299">
        <v>0</v>
      </c>
      <c r="AA448" s="356">
        <v>0</v>
      </c>
      <c r="AB448" s="303">
        <v>0</v>
      </c>
      <c r="AC448" s="303">
        <v>0</v>
      </c>
      <c r="AD448" s="304">
        <v>0</v>
      </c>
      <c r="AE448" s="300">
        <v>-2865.801004530862</v>
      </c>
      <c r="AF448" s="303">
        <v>0</v>
      </c>
      <c r="AG448" s="304">
        <v>-2865.801004530862</v>
      </c>
      <c r="AH448" s="300">
        <v>5015.1517579294741</v>
      </c>
      <c r="AI448" s="303">
        <v>0</v>
      </c>
      <c r="AJ448" s="304">
        <v>5015.1517579294741</v>
      </c>
      <c r="AK448" s="300">
        <v>0</v>
      </c>
      <c r="AL448" s="303">
        <v>0</v>
      </c>
      <c r="AM448" s="304">
        <v>0</v>
      </c>
      <c r="AN448" s="300">
        <v>0</v>
      </c>
      <c r="AO448" s="303">
        <v>0</v>
      </c>
      <c r="AP448" s="304">
        <v>0</v>
      </c>
      <c r="AQ448" s="303">
        <v>0</v>
      </c>
      <c r="AR448" s="303">
        <v>0</v>
      </c>
      <c r="AS448" s="305">
        <v>0</v>
      </c>
    </row>
    <row r="449" spans="1:45" x14ac:dyDescent="0.35">
      <c r="A449" s="322">
        <v>4153</v>
      </c>
      <c r="B449" s="323">
        <v>7</v>
      </c>
      <c r="C449" s="324" t="s">
        <v>75</v>
      </c>
      <c r="D449" s="108">
        <v>7</v>
      </c>
      <c r="E449" s="299">
        <v>298.85638981416218</v>
      </c>
      <c r="F449" s="299">
        <v>311.9253798568364</v>
      </c>
      <c r="G449" s="299">
        <v>0</v>
      </c>
      <c r="H449" s="299">
        <v>0</v>
      </c>
      <c r="I449" s="299">
        <v>0</v>
      </c>
      <c r="J449" s="299">
        <v>0</v>
      </c>
      <c r="K449" s="299">
        <v>0</v>
      </c>
      <c r="L449" s="300">
        <v>0</v>
      </c>
      <c r="M449" s="300">
        <v>0</v>
      </c>
      <c r="N449" s="300">
        <v>0</v>
      </c>
      <c r="O449" s="300">
        <v>0</v>
      </c>
      <c r="P449" s="300">
        <v>0</v>
      </c>
      <c r="Q449" s="300">
        <v>0</v>
      </c>
      <c r="R449" s="300">
        <v>0</v>
      </c>
      <c r="S449" s="300">
        <v>0</v>
      </c>
      <c r="T449" s="300">
        <v>0</v>
      </c>
      <c r="U449" s="356">
        <v>0</v>
      </c>
      <c r="V449" s="304">
        <v>0</v>
      </c>
      <c r="W449" s="299">
        <v>0</v>
      </c>
      <c r="X449" s="299">
        <v>0</v>
      </c>
      <c r="Y449" s="299">
        <v>0</v>
      </c>
      <c r="Z449" s="299">
        <v>0</v>
      </c>
      <c r="AA449" s="356">
        <v>0</v>
      </c>
      <c r="AB449" s="303">
        <v>0</v>
      </c>
      <c r="AC449" s="303">
        <v>0</v>
      </c>
      <c r="AD449" s="304">
        <v>0</v>
      </c>
      <c r="AE449" s="300">
        <v>-311.9253798564896</v>
      </c>
      <c r="AF449" s="303">
        <v>0</v>
      </c>
      <c r="AG449" s="304">
        <v>-311.9253798564896</v>
      </c>
      <c r="AH449" s="300">
        <v>0</v>
      </c>
      <c r="AI449" s="303">
        <v>0</v>
      </c>
      <c r="AJ449" s="304">
        <v>0</v>
      </c>
      <c r="AK449" s="300">
        <v>0</v>
      </c>
      <c r="AL449" s="303">
        <v>0</v>
      </c>
      <c r="AM449" s="304">
        <v>0</v>
      </c>
      <c r="AN449" s="300">
        <v>0</v>
      </c>
      <c r="AO449" s="303">
        <v>0</v>
      </c>
      <c r="AP449" s="304">
        <v>0</v>
      </c>
      <c r="AQ449" s="303">
        <v>0</v>
      </c>
      <c r="AR449" s="303">
        <v>0</v>
      </c>
      <c r="AS449" s="305">
        <v>0</v>
      </c>
    </row>
    <row r="450" spans="1:45" x14ac:dyDescent="0.35">
      <c r="A450" s="322">
        <v>4155</v>
      </c>
      <c r="B450" s="323">
        <v>7</v>
      </c>
      <c r="C450" s="324" t="s">
        <v>935</v>
      </c>
      <c r="D450" s="108">
        <v>7</v>
      </c>
      <c r="E450" s="299">
        <v>131.5</v>
      </c>
      <c r="F450" s="299">
        <v>131.5</v>
      </c>
      <c r="G450" s="299">
        <v>0</v>
      </c>
      <c r="H450" s="299">
        <v>0</v>
      </c>
      <c r="I450" s="299">
        <v>0</v>
      </c>
      <c r="J450" s="299">
        <v>0</v>
      </c>
      <c r="K450" s="299">
        <v>0</v>
      </c>
      <c r="L450" s="300">
        <v>0</v>
      </c>
      <c r="M450" s="300">
        <v>0</v>
      </c>
      <c r="N450" s="300">
        <v>0</v>
      </c>
      <c r="O450" s="300">
        <v>0</v>
      </c>
      <c r="P450" s="300">
        <v>0</v>
      </c>
      <c r="Q450" s="300">
        <v>0</v>
      </c>
      <c r="R450" s="300">
        <v>0</v>
      </c>
      <c r="S450" s="300">
        <v>0</v>
      </c>
      <c r="T450" s="300">
        <v>0</v>
      </c>
      <c r="U450" s="356">
        <v>0</v>
      </c>
      <c r="V450" s="304">
        <v>0</v>
      </c>
      <c r="W450" s="299">
        <v>0</v>
      </c>
      <c r="X450" s="299">
        <v>0</v>
      </c>
      <c r="Y450" s="299">
        <v>0</v>
      </c>
      <c r="Z450" s="299">
        <v>0</v>
      </c>
      <c r="AA450" s="356">
        <v>0</v>
      </c>
      <c r="AB450" s="303">
        <v>0</v>
      </c>
      <c r="AC450" s="303">
        <v>0</v>
      </c>
      <c r="AD450" s="304">
        <v>0</v>
      </c>
      <c r="AE450" s="300">
        <v>-1446.5</v>
      </c>
      <c r="AF450" s="303">
        <v>0</v>
      </c>
      <c r="AG450" s="304">
        <v>-1446.5</v>
      </c>
      <c r="AH450" s="300">
        <v>2104</v>
      </c>
      <c r="AI450" s="303">
        <v>0</v>
      </c>
      <c r="AJ450" s="304">
        <v>2104</v>
      </c>
      <c r="AK450" s="300">
        <v>0</v>
      </c>
      <c r="AL450" s="303">
        <v>0</v>
      </c>
      <c r="AM450" s="304">
        <v>0</v>
      </c>
      <c r="AN450" s="300">
        <v>0</v>
      </c>
      <c r="AO450" s="303">
        <v>0</v>
      </c>
      <c r="AP450" s="304">
        <v>0</v>
      </c>
      <c r="AQ450" s="303">
        <v>0</v>
      </c>
      <c r="AR450" s="303">
        <v>0</v>
      </c>
      <c r="AS450" s="305">
        <v>0</v>
      </c>
    </row>
    <row r="451" spans="1:45" x14ac:dyDescent="0.35">
      <c r="A451" s="322">
        <v>4159</v>
      </c>
      <c r="B451" s="323">
        <v>7</v>
      </c>
      <c r="C451" s="324" t="s">
        <v>1053</v>
      </c>
      <c r="D451" s="108">
        <v>7</v>
      </c>
      <c r="E451" s="299">
        <v>1136.5821808119365</v>
      </c>
      <c r="F451" s="299">
        <v>1171.7311169821494</v>
      </c>
      <c r="G451" s="299">
        <v>0</v>
      </c>
      <c r="H451" s="299">
        <v>0</v>
      </c>
      <c r="I451" s="299">
        <v>0</v>
      </c>
      <c r="J451" s="299">
        <v>0</v>
      </c>
      <c r="K451" s="299">
        <v>0</v>
      </c>
      <c r="L451" s="300">
        <v>0</v>
      </c>
      <c r="M451" s="300">
        <v>0</v>
      </c>
      <c r="N451" s="300">
        <v>0</v>
      </c>
      <c r="O451" s="300">
        <v>0</v>
      </c>
      <c r="P451" s="300">
        <v>0</v>
      </c>
      <c r="Q451" s="300">
        <v>0</v>
      </c>
      <c r="R451" s="300">
        <v>0</v>
      </c>
      <c r="S451" s="300">
        <v>0</v>
      </c>
      <c r="T451" s="300">
        <v>0</v>
      </c>
      <c r="U451" s="356">
        <v>0</v>
      </c>
      <c r="V451" s="304">
        <v>0</v>
      </c>
      <c r="W451" s="299">
        <v>0</v>
      </c>
      <c r="X451" s="299">
        <v>0</v>
      </c>
      <c r="Y451" s="299">
        <v>0</v>
      </c>
      <c r="Z451" s="299">
        <v>0</v>
      </c>
      <c r="AA451" s="356">
        <v>0</v>
      </c>
      <c r="AB451" s="303">
        <v>0</v>
      </c>
      <c r="AC451" s="303">
        <v>0</v>
      </c>
      <c r="AD451" s="304">
        <v>0</v>
      </c>
      <c r="AE451" s="300">
        <v>-1171.7311169821769</v>
      </c>
      <c r="AF451" s="303">
        <v>0</v>
      </c>
      <c r="AG451" s="304">
        <v>-1171.7311169821769</v>
      </c>
      <c r="AH451" s="300">
        <v>1171.7311169821769</v>
      </c>
      <c r="AI451" s="303">
        <v>0</v>
      </c>
      <c r="AJ451" s="304">
        <v>1171.7311169821769</v>
      </c>
      <c r="AK451" s="300">
        <v>0</v>
      </c>
      <c r="AL451" s="303">
        <v>0</v>
      </c>
      <c r="AM451" s="304">
        <v>0</v>
      </c>
      <c r="AN451" s="300">
        <v>0</v>
      </c>
      <c r="AO451" s="303">
        <v>0</v>
      </c>
      <c r="AP451" s="304">
        <v>0</v>
      </c>
      <c r="AQ451" s="303">
        <v>0</v>
      </c>
      <c r="AR451" s="303">
        <v>0</v>
      </c>
      <c r="AS451" s="305">
        <v>0</v>
      </c>
    </row>
    <row r="452" spans="1:45" x14ac:dyDescent="0.35">
      <c r="A452" s="322">
        <v>4160</v>
      </c>
      <c r="B452" s="323">
        <v>7</v>
      </c>
      <c r="C452" s="324" t="s">
        <v>77</v>
      </c>
      <c r="D452" s="108">
        <v>7</v>
      </c>
      <c r="E452" s="299">
        <v>830.46902372989325</v>
      </c>
      <c r="F452" s="299">
        <v>972.56282847587192</v>
      </c>
      <c r="G452" s="299">
        <v>0</v>
      </c>
      <c r="H452" s="299">
        <v>0</v>
      </c>
      <c r="I452" s="299">
        <v>0</v>
      </c>
      <c r="J452" s="299">
        <v>0</v>
      </c>
      <c r="K452" s="299">
        <v>0</v>
      </c>
      <c r="L452" s="300">
        <v>0</v>
      </c>
      <c r="M452" s="300">
        <v>0</v>
      </c>
      <c r="N452" s="300">
        <v>0</v>
      </c>
      <c r="O452" s="300">
        <v>0</v>
      </c>
      <c r="P452" s="300">
        <v>0</v>
      </c>
      <c r="Q452" s="300">
        <v>0</v>
      </c>
      <c r="R452" s="300">
        <v>0</v>
      </c>
      <c r="S452" s="300">
        <v>0</v>
      </c>
      <c r="T452" s="300">
        <v>0</v>
      </c>
      <c r="U452" s="356">
        <v>0</v>
      </c>
      <c r="V452" s="304">
        <v>0</v>
      </c>
      <c r="W452" s="299">
        <v>0</v>
      </c>
      <c r="X452" s="299">
        <v>0</v>
      </c>
      <c r="Y452" s="299">
        <v>0</v>
      </c>
      <c r="Z452" s="299">
        <v>0</v>
      </c>
      <c r="AA452" s="356">
        <v>0</v>
      </c>
      <c r="AB452" s="303">
        <v>0</v>
      </c>
      <c r="AC452" s="303">
        <v>0</v>
      </c>
      <c r="AD452" s="304">
        <v>0</v>
      </c>
      <c r="AE452" s="300">
        <v>-8753.0654562832788</v>
      </c>
      <c r="AF452" s="303">
        <v>0</v>
      </c>
      <c r="AG452" s="304">
        <v>-8753.0654562832788</v>
      </c>
      <c r="AH452" s="300">
        <v>13615.879598661326</v>
      </c>
      <c r="AI452" s="303">
        <v>0</v>
      </c>
      <c r="AJ452" s="304">
        <v>13615.879598661326</v>
      </c>
      <c r="AK452" s="300">
        <v>0</v>
      </c>
      <c r="AL452" s="303">
        <v>0</v>
      </c>
      <c r="AM452" s="304">
        <v>0</v>
      </c>
      <c r="AN452" s="300">
        <v>0</v>
      </c>
      <c r="AO452" s="303">
        <v>0</v>
      </c>
      <c r="AP452" s="304">
        <v>0</v>
      </c>
      <c r="AQ452" s="303">
        <v>0</v>
      </c>
      <c r="AR452" s="303">
        <v>0</v>
      </c>
      <c r="AS452" s="305">
        <v>0</v>
      </c>
    </row>
    <row r="453" spans="1:45" x14ac:dyDescent="0.35">
      <c r="A453" s="322">
        <v>4161</v>
      </c>
      <c r="B453" s="323">
        <v>7</v>
      </c>
      <c r="C453" s="324" t="s">
        <v>78</v>
      </c>
      <c r="D453" s="108">
        <v>7</v>
      </c>
      <c r="E453" s="299">
        <v>230</v>
      </c>
      <c r="F453" s="299">
        <v>240</v>
      </c>
      <c r="G453" s="299">
        <v>0</v>
      </c>
      <c r="H453" s="299">
        <v>0</v>
      </c>
      <c r="I453" s="299">
        <v>0</v>
      </c>
      <c r="J453" s="299">
        <v>0</v>
      </c>
      <c r="K453" s="299">
        <v>0</v>
      </c>
      <c r="L453" s="300">
        <v>33320.131375377649</v>
      </c>
      <c r="M453" s="300">
        <v>4599</v>
      </c>
      <c r="N453" s="300">
        <v>0</v>
      </c>
      <c r="O453" s="300">
        <v>0</v>
      </c>
      <c r="P453" s="300">
        <v>0</v>
      </c>
      <c r="Q453" s="300">
        <v>462</v>
      </c>
      <c r="R453" s="300">
        <v>1680.2375175726179</v>
      </c>
      <c r="S453" s="300">
        <v>201.71158067192474</v>
      </c>
      <c r="T453" s="300">
        <v>64.880433526922147</v>
      </c>
      <c r="U453" s="356">
        <v>40327.960907149114</v>
      </c>
      <c r="V453" s="304">
        <v>0</v>
      </c>
      <c r="W453" s="299">
        <v>0</v>
      </c>
      <c r="X453" s="299">
        <v>0</v>
      </c>
      <c r="Y453" s="299">
        <v>0</v>
      </c>
      <c r="Z453" s="299">
        <v>0</v>
      </c>
      <c r="AA453" s="356">
        <v>0</v>
      </c>
      <c r="AB453" s="303">
        <v>40327.960907149114</v>
      </c>
      <c r="AC453" s="303">
        <v>0</v>
      </c>
      <c r="AD453" s="304">
        <v>40327.960907149114</v>
      </c>
      <c r="AE453" s="300">
        <v>-2400</v>
      </c>
      <c r="AF453" s="303">
        <v>0</v>
      </c>
      <c r="AG453" s="304">
        <v>-2400</v>
      </c>
      <c r="AH453" s="300">
        <v>3600</v>
      </c>
      <c r="AI453" s="303">
        <v>0</v>
      </c>
      <c r="AJ453" s="304">
        <v>3600</v>
      </c>
      <c r="AK453" s="300">
        <v>0</v>
      </c>
      <c r="AL453" s="303">
        <v>0</v>
      </c>
      <c r="AM453" s="304">
        <v>0</v>
      </c>
      <c r="AN453" s="300">
        <v>40327.960907149114</v>
      </c>
      <c r="AO453" s="303">
        <v>0</v>
      </c>
      <c r="AP453" s="304">
        <v>40327.960907149114</v>
      </c>
      <c r="AQ453" s="303">
        <v>175.33896046586571</v>
      </c>
      <c r="AR453" s="303">
        <v>0</v>
      </c>
      <c r="AS453" s="305">
        <v>175.33896046586571</v>
      </c>
    </row>
    <row r="454" spans="1:45" x14ac:dyDescent="0.35">
      <c r="A454" s="322">
        <v>4162</v>
      </c>
      <c r="B454" s="323">
        <v>7</v>
      </c>
      <c r="C454" s="324" t="s">
        <v>79</v>
      </c>
      <c r="D454" s="108">
        <v>7</v>
      </c>
      <c r="E454" s="299">
        <v>106.48725490196078</v>
      </c>
      <c r="F454" s="299">
        <v>112.23725490196078</v>
      </c>
      <c r="G454" s="299">
        <v>0</v>
      </c>
      <c r="H454" s="299">
        <v>0</v>
      </c>
      <c r="I454" s="299">
        <v>0</v>
      </c>
      <c r="J454" s="299">
        <v>0</v>
      </c>
      <c r="K454" s="299">
        <v>0</v>
      </c>
      <c r="L454" s="300">
        <v>0</v>
      </c>
      <c r="M454" s="300">
        <v>0</v>
      </c>
      <c r="N454" s="300">
        <v>0</v>
      </c>
      <c r="O454" s="300">
        <v>0</v>
      </c>
      <c r="P454" s="300">
        <v>0</v>
      </c>
      <c r="Q454" s="300">
        <v>0</v>
      </c>
      <c r="R454" s="300">
        <v>0</v>
      </c>
      <c r="S454" s="300">
        <v>0</v>
      </c>
      <c r="T454" s="300">
        <v>0</v>
      </c>
      <c r="U454" s="356">
        <v>0</v>
      </c>
      <c r="V454" s="304">
        <v>0</v>
      </c>
      <c r="W454" s="299">
        <v>0</v>
      </c>
      <c r="X454" s="299">
        <v>0</v>
      </c>
      <c r="Y454" s="299">
        <v>0</v>
      </c>
      <c r="Z454" s="299">
        <v>0</v>
      </c>
      <c r="AA454" s="356">
        <v>0</v>
      </c>
      <c r="AB454" s="303">
        <v>0</v>
      </c>
      <c r="AC454" s="303">
        <v>0</v>
      </c>
      <c r="AD454" s="304">
        <v>0</v>
      </c>
      <c r="AE454" s="300">
        <v>0</v>
      </c>
      <c r="AF454" s="303">
        <v>0</v>
      </c>
      <c r="AG454" s="304">
        <v>0</v>
      </c>
      <c r="AH454" s="300">
        <v>0</v>
      </c>
      <c r="AI454" s="303">
        <v>0</v>
      </c>
      <c r="AJ454" s="304">
        <v>0</v>
      </c>
      <c r="AK454" s="300">
        <v>0</v>
      </c>
      <c r="AL454" s="303">
        <v>0</v>
      </c>
      <c r="AM454" s="304">
        <v>0</v>
      </c>
      <c r="AN454" s="300">
        <v>0</v>
      </c>
      <c r="AO454" s="303">
        <v>0</v>
      </c>
      <c r="AP454" s="304">
        <v>0</v>
      </c>
      <c r="AQ454" s="303">
        <v>0</v>
      </c>
      <c r="AR454" s="303">
        <v>0</v>
      </c>
      <c r="AS454" s="305">
        <v>0</v>
      </c>
    </row>
    <row r="455" spans="1:45" x14ac:dyDescent="0.35">
      <c r="A455" s="322">
        <v>4163</v>
      </c>
      <c r="B455" s="323">
        <v>7</v>
      </c>
      <c r="C455" s="324" t="s">
        <v>80</v>
      </c>
      <c r="D455" s="108">
        <v>7</v>
      </c>
      <c r="E455" s="299">
        <v>0</v>
      </c>
      <c r="F455" s="299">
        <v>0</v>
      </c>
      <c r="G455" s="299">
        <v>0</v>
      </c>
      <c r="H455" s="299">
        <v>0</v>
      </c>
      <c r="I455" s="299">
        <v>0</v>
      </c>
      <c r="J455" s="299">
        <v>0</v>
      </c>
      <c r="K455" s="299">
        <v>0</v>
      </c>
      <c r="L455" s="300">
        <v>0</v>
      </c>
      <c r="M455" s="300">
        <v>0</v>
      </c>
      <c r="N455" s="300">
        <v>0</v>
      </c>
      <c r="O455" s="300">
        <v>0</v>
      </c>
      <c r="P455" s="300">
        <v>0</v>
      </c>
      <c r="Q455" s="300">
        <v>0</v>
      </c>
      <c r="R455" s="300">
        <v>0</v>
      </c>
      <c r="S455" s="300">
        <v>0</v>
      </c>
      <c r="T455" s="300">
        <v>0</v>
      </c>
      <c r="U455" s="356">
        <v>0</v>
      </c>
      <c r="V455" s="304">
        <v>0</v>
      </c>
      <c r="W455" s="299">
        <v>0</v>
      </c>
      <c r="X455" s="299">
        <v>0</v>
      </c>
      <c r="Y455" s="299">
        <v>0</v>
      </c>
      <c r="Z455" s="299">
        <v>0</v>
      </c>
      <c r="AA455" s="356">
        <v>0</v>
      </c>
      <c r="AB455" s="303">
        <v>0</v>
      </c>
      <c r="AC455" s="303">
        <v>0</v>
      </c>
      <c r="AD455" s="304">
        <v>0</v>
      </c>
      <c r="AE455" s="300">
        <v>0</v>
      </c>
      <c r="AF455" s="303">
        <v>0</v>
      </c>
      <c r="AG455" s="304">
        <v>0</v>
      </c>
      <c r="AH455" s="300">
        <v>0</v>
      </c>
      <c r="AI455" s="303">
        <v>0</v>
      </c>
      <c r="AJ455" s="304">
        <v>0</v>
      </c>
      <c r="AK455" s="300">
        <v>0</v>
      </c>
      <c r="AL455" s="303">
        <v>0</v>
      </c>
      <c r="AM455" s="304">
        <v>0</v>
      </c>
      <c r="AN455" s="300">
        <v>0</v>
      </c>
      <c r="AO455" s="303">
        <v>0</v>
      </c>
      <c r="AP455" s="304">
        <v>0</v>
      </c>
      <c r="AQ455" s="303">
        <v>0</v>
      </c>
      <c r="AR455" s="303">
        <v>0</v>
      </c>
      <c r="AS455" s="305">
        <v>0</v>
      </c>
    </row>
    <row r="456" spans="1:45" x14ac:dyDescent="0.35">
      <c r="A456" s="322">
        <v>4164</v>
      </c>
      <c r="B456" s="323">
        <v>7</v>
      </c>
      <c r="C456" s="324" t="s">
        <v>81</v>
      </c>
      <c r="D456" s="108">
        <v>7</v>
      </c>
      <c r="E456" s="299">
        <v>92.472089314194591</v>
      </c>
      <c r="F456" s="299">
        <v>103.8755980861244</v>
      </c>
      <c r="G456" s="299">
        <v>0</v>
      </c>
      <c r="H456" s="299">
        <v>0</v>
      </c>
      <c r="I456" s="299">
        <v>0</v>
      </c>
      <c r="J456" s="299">
        <v>0</v>
      </c>
      <c r="K456" s="299">
        <v>0</v>
      </c>
      <c r="L456" s="300">
        <v>0</v>
      </c>
      <c r="M456" s="300">
        <v>0</v>
      </c>
      <c r="N456" s="300">
        <v>0</v>
      </c>
      <c r="O456" s="300">
        <v>0</v>
      </c>
      <c r="P456" s="300">
        <v>0</v>
      </c>
      <c r="Q456" s="300">
        <v>0</v>
      </c>
      <c r="R456" s="300">
        <v>0</v>
      </c>
      <c r="S456" s="300">
        <v>0</v>
      </c>
      <c r="T456" s="300">
        <v>0</v>
      </c>
      <c r="U456" s="356">
        <v>0</v>
      </c>
      <c r="V456" s="304">
        <v>0</v>
      </c>
      <c r="W456" s="299">
        <v>0</v>
      </c>
      <c r="X456" s="299">
        <v>0</v>
      </c>
      <c r="Y456" s="299">
        <v>0</v>
      </c>
      <c r="Z456" s="299">
        <v>0</v>
      </c>
      <c r="AA456" s="356">
        <v>0</v>
      </c>
      <c r="AB456" s="303">
        <v>0</v>
      </c>
      <c r="AC456" s="303">
        <v>0</v>
      </c>
      <c r="AD456" s="304">
        <v>0</v>
      </c>
      <c r="AE456" s="300">
        <v>-831.00478468893562</v>
      </c>
      <c r="AF456" s="303">
        <v>0</v>
      </c>
      <c r="AG456" s="304">
        <v>-831.00478468893562</v>
      </c>
      <c r="AH456" s="300">
        <v>1142.6315789474174</v>
      </c>
      <c r="AI456" s="303">
        <v>0</v>
      </c>
      <c r="AJ456" s="304">
        <v>1142.6315789474174</v>
      </c>
      <c r="AK456" s="300">
        <v>0</v>
      </c>
      <c r="AL456" s="303">
        <v>0</v>
      </c>
      <c r="AM456" s="304">
        <v>0</v>
      </c>
      <c r="AN456" s="300">
        <v>0</v>
      </c>
      <c r="AO456" s="303">
        <v>0</v>
      </c>
      <c r="AP456" s="304">
        <v>0</v>
      </c>
      <c r="AQ456" s="303">
        <v>0</v>
      </c>
      <c r="AR456" s="303">
        <v>0</v>
      </c>
      <c r="AS456" s="305">
        <v>0</v>
      </c>
    </row>
    <row r="457" spans="1:45" x14ac:dyDescent="0.35">
      <c r="A457" s="322">
        <v>4166</v>
      </c>
      <c r="B457" s="323">
        <v>7</v>
      </c>
      <c r="C457" s="324" t="s">
        <v>1054</v>
      </c>
      <c r="D457" s="108">
        <v>7</v>
      </c>
      <c r="E457" s="299">
        <v>133.75</v>
      </c>
      <c r="F457" s="299">
        <v>160.5</v>
      </c>
      <c r="G457" s="299">
        <v>0</v>
      </c>
      <c r="H457" s="299">
        <v>0</v>
      </c>
      <c r="I457" s="299">
        <v>0</v>
      </c>
      <c r="J457" s="299">
        <v>0</v>
      </c>
      <c r="K457" s="299">
        <v>0</v>
      </c>
      <c r="L457" s="300">
        <v>0</v>
      </c>
      <c r="M457" s="300">
        <v>0</v>
      </c>
      <c r="N457" s="300">
        <v>0</v>
      </c>
      <c r="O457" s="300">
        <v>0</v>
      </c>
      <c r="P457" s="300">
        <v>0</v>
      </c>
      <c r="Q457" s="300">
        <v>0</v>
      </c>
      <c r="R457" s="300">
        <v>0</v>
      </c>
      <c r="S457" s="300">
        <v>0</v>
      </c>
      <c r="T457" s="300">
        <v>0</v>
      </c>
      <c r="U457" s="356">
        <v>0</v>
      </c>
      <c r="V457" s="304">
        <v>0</v>
      </c>
      <c r="W457" s="299">
        <v>0</v>
      </c>
      <c r="X457" s="299">
        <v>0</v>
      </c>
      <c r="Y457" s="299">
        <v>0</v>
      </c>
      <c r="Z457" s="299">
        <v>0</v>
      </c>
      <c r="AA457" s="356">
        <v>0</v>
      </c>
      <c r="AB457" s="303">
        <v>0</v>
      </c>
      <c r="AC457" s="303">
        <v>0</v>
      </c>
      <c r="AD457" s="304">
        <v>0</v>
      </c>
      <c r="AE457" s="300">
        <v>-1605</v>
      </c>
      <c r="AF457" s="303">
        <v>0</v>
      </c>
      <c r="AG457" s="304">
        <v>-1605</v>
      </c>
      <c r="AH457" s="300">
        <v>2407.5</v>
      </c>
      <c r="AI457" s="303">
        <v>0</v>
      </c>
      <c r="AJ457" s="304">
        <v>2407.5</v>
      </c>
      <c r="AK457" s="300">
        <v>0</v>
      </c>
      <c r="AL457" s="303">
        <v>0</v>
      </c>
      <c r="AM457" s="304">
        <v>0</v>
      </c>
      <c r="AN457" s="300">
        <v>0</v>
      </c>
      <c r="AO457" s="303">
        <v>0</v>
      </c>
      <c r="AP457" s="304">
        <v>0</v>
      </c>
      <c r="AQ457" s="303">
        <v>0</v>
      </c>
      <c r="AR457" s="303">
        <v>0</v>
      </c>
      <c r="AS457" s="305">
        <v>0</v>
      </c>
    </row>
    <row r="458" spans="1:45" x14ac:dyDescent="0.35">
      <c r="A458" s="322">
        <v>4167</v>
      </c>
      <c r="B458" s="323">
        <v>7</v>
      </c>
      <c r="C458" s="324" t="s">
        <v>82</v>
      </c>
      <c r="D458" s="108">
        <v>7</v>
      </c>
      <c r="E458" s="299">
        <v>342.40647118301314</v>
      </c>
      <c r="F458" s="299">
        <v>342.40647118301314</v>
      </c>
      <c r="G458" s="299">
        <v>0</v>
      </c>
      <c r="H458" s="299">
        <v>0</v>
      </c>
      <c r="I458" s="299">
        <v>0</v>
      </c>
      <c r="J458" s="299">
        <v>0</v>
      </c>
      <c r="K458" s="299">
        <v>0</v>
      </c>
      <c r="L458" s="300">
        <v>0</v>
      </c>
      <c r="M458" s="300">
        <v>0</v>
      </c>
      <c r="N458" s="300">
        <v>0</v>
      </c>
      <c r="O458" s="300">
        <v>0</v>
      </c>
      <c r="P458" s="300">
        <v>0</v>
      </c>
      <c r="Q458" s="300">
        <v>0</v>
      </c>
      <c r="R458" s="300">
        <v>0</v>
      </c>
      <c r="S458" s="300">
        <v>0</v>
      </c>
      <c r="T458" s="300">
        <v>0</v>
      </c>
      <c r="U458" s="356">
        <v>0</v>
      </c>
      <c r="V458" s="304">
        <v>0</v>
      </c>
      <c r="W458" s="299">
        <v>0</v>
      </c>
      <c r="X458" s="299">
        <v>0</v>
      </c>
      <c r="Y458" s="299">
        <v>0</v>
      </c>
      <c r="Z458" s="299">
        <v>0</v>
      </c>
      <c r="AA458" s="356">
        <v>0</v>
      </c>
      <c r="AB458" s="303">
        <v>0</v>
      </c>
      <c r="AC458" s="303">
        <v>0</v>
      </c>
      <c r="AD458" s="304">
        <v>0</v>
      </c>
      <c r="AE458" s="300">
        <v>-342.40647118305787</v>
      </c>
      <c r="AF458" s="303">
        <v>0</v>
      </c>
      <c r="AG458" s="304">
        <v>-342.40647118305787</v>
      </c>
      <c r="AH458" s="300">
        <v>342.40647118305787</v>
      </c>
      <c r="AI458" s="303">
        <v>0</v>
      </c>
      <c r="AJ458" s="304">
        <v>342.40647118305787</v>
      </c>
      <c r="AK458" s="300">
        <v>0</v>
      </c>
      <c r="AL458" s="303">
        <v>0</v>
      </c>
      <c r="AM458" s="304">
        <v>0</v>
      </c>
      <c r="AN458" s="300">
        <v>0</v>
      </c>
      <c r="AO458" s="303">
        <v>0</v>
      </c>
      <c r="AP458" s="304">
        <v>0</v>
      </c>
      <c r="AQ458" s="303">
        <v>0</v>
      </c>
      <c r="AR458" s="303">
        <v>0</v>
      </c>
      <c r="AS458" s="305">
        <v>0</v>
      </c>
    </row>
    <row r="459" spans="1:45" x14ac:dyDescent="0.35">
      <c r="A459" s="322">
        <v>4168</v>
      </c>
      <c r="B459" s="323">
        <v>7</v>
      </c>
      <c r="C459" s="324" t="s">
        <v>83</v>
      </c>
      <c r="D459" s="108">
        <v>7</v>
      </c>
      <c r="E459" s="299">
        <v>92.675641025641028</v>
      </c>
      <c r="F459" s="299">
        <v>92.675641025641028</v>
      </c>
      <c r="G459" s="299">
        <v>0</v>
      </c>
      <c r="H459" s="299">
        <v>0</v>
      </c>
      <c r="I459" s="299">
        <v>0</v>
      </c>
      <c r="J459" s="299">
        <v>0</v>
      </c>
      <c r="K459" s="299">
        <v>0</v>
      </c>
      <c r="L459" s="300">
        <v>0</v>
      </c>
      <c r="M459" s="300">
        <v>0</v>
      </c>
      <c r="N459" s="300">
        <v>0</v>
      </c>
      <c r="O459" s="300">
        <v>0</v>
      </c>
      <c r="P459" s="300">
        <v>0</v>
      </c>
      <c r="Q459" s="300">
        <v>0</v>
      </c>
      <c r="R459" s="300">
        <v>0</v>
      </c>
      <c r="S459" s="300">
        <v>0</v>
      </c>
      <c r="T459" s="300">
        <v>0</v>
      </c>
      <c r="U459" s="356">
        <v>0</v>
      </c>
      <c r="V459" s="304">
        <v>0</v>
      </c>
      <c r="W459" s="299">
        <v>0</v>
      </c>
      <c r="X459" s="299">
        <v>0</v>
      </c>
      <c r="Y459" s="299">
        <v>0</v>
      </c>
      <c r="Z459" s="299">
        <v>0</v>
      </c>
      <c r="AA459" s="356">
        <v>0</v>
      </c>
      <c r="AB459" s="303">
        <v>0</v>
      </c>
      <c r="AC459" s="303">
        <v>0</v>
      </c>
      <c r="AD459" s="304">
        <v>0</v>
      </c>
      <c r="AE459" s="300">
        <v>-370.70256410248112</v>
      </c>
      <c r="AF459" s="303">
        <v>0</v>
      </c>
      <c r="AG459" s="304">
        <v>-370.70256410248112</v>
      </c>
      <c r="AH459" s="300">
        <v>556.0538461538963</v>
      </c>
      <c r="AI459" s="303">
        <v>0</v>
      </c>
      <c r="AJ459" s="304">
        <v>556.0538461538963</v>
      </c>
      <c r="AK459" s="300">
        <v>0</v>
      </c>
      <c r="AL459" s="303">
        <v>0</v>
      </c>
      <c r="AM459" s="304">
        <v>0</v>
      </c>
      <c r="AN459" s="300">
        <v>0</v>
      </c>
      <c r="AO459" s="303">
        <v>0</v>
      </c>
      <c r="AP459" s="304">
        <v>0</v>
      </c>
      <c r="AQ459" s="303">
        <v>0</v>
      </c>
      <c r="AR459" s="303">
        <v>0</v>
      </c>
      <c r="AS459" s="305">
        <v>0</v>
      </c>
    </row>
    <row r="460" spans="1:45" x14ac:dyDescent="0.35">
      <c r="A460" s="322">
        <v>4169</v>
      </c>
      <c r="B460" s="323">
        <v>7</v>
      </c>
      <c r="C460" s="324" t="s">
        <v>1055</v>
      </c>
      <c r="D460" s="108">
        <v>7</v>
      </c>
      <c r="E460" s="299">
        <v>334.95026881720429</v>
      </c>
      <c r="F460" s="299">
        <v>348.17943548387098</v>
      </c>
      <c r="G460" s="299">
        <v>0</v>
      </c>
      <c r="H460" s="299">
        <v>0</v>
      </c>
      <c r="I460" s="299">
        <v>0</v>
      </c>
      <c r="J460" s="299">
        <v>0</v>
      </c>
      <c r="K460" s="299">
        <v>0</v>
      </c>
      <c r="L460" s="300">
        <v>110423.43370244872</v>
      </c>
      <c r="M460" s="300">
        <v>7648.539999999979</v>
      </c>
      <c r="N460" s="300">
        <v>0</v>
      </c>
      <c r="O460" s="300">
        <v>0</v>
      </c>
      <c r="P460" s="300">
        <v>0</v>
      </c>
      <c r="Q460" s="300">
        <v>1584</v>
      </c>
      <c r="R460" s="300">
        <v>5518.7160372966964</v>
      </c>
      <c r="S460" s="300">
        <v>691.58256230374195</v>
      </c>
      <c r="T460" s="300">
        <v>222.4472006637331</v>
      </c>
      <c r="U460" s="356">
        <v>126088.71950271286</v>
      </c>
      <c r="V460" s="304">
        <v>0</v>
      </c>
      <c r="W460" s="299">
        <v>0</v>
      </c>
      <c r="X460" s="299">
        <v>0</v>
      </c>
      <c r="Y460" s="299">
        <v>0</v>
      </c>
      <c r="Z460" s="299">
        <v>0</v>
      </c>
      <c r="AA460" s="356">
        <v>0</v>
      </c>
      <c r="AB460" s="303">
        <v>126088.71950271286</v>
      </c>
      <c r="AC460" s="303">
        <v>0</v>
      </c>
      <c r="AD460" s="304">
        <v>126088.71950271286</v>
      </c>
      <c r="AE460" s="300">
        <v>-348.17943548364565</v>
      </c>
      <c r="AF460" s="303">
        <v>0</v>
      </c>
      <c r="AG460" s="304">
        <v>-348.17943548364565</v>
      </c>
      <c r="AH460" s="300">
        <v>0</v>
      </c>
      <c r="AI460" s="303">
        <v>0</v>
      </c>
      <c r="AJ460" s="304">
        <v>0</v>
      </c>
      <c r="AK460" s="300">
        <v>0</v>
      </c>
      <c r="AL460" s="303">
        <v>0</v>
      </c>
      <c r="AM460" s="304">
        <v>0</v>
      </c>
      <c r="AN460" s="300">
        <v>126088.71950271286</v>
      </c>
      <c r="AO460" s="303">
        <v>0</v>
      </c>
      <c r="AP460" s="304">
        <v>126088.71950271286</v>
      </c>
      <c r="AQ460" s="303">
        <v>376.44012034372929</v>
      </c>
      <c r="AR460" s="303">
        <v>0</v>
      </c>
      <c r="AS460" s="305">
        <v>376.44012034372929</v>
      </c>
    </row>
    <row r="461" spans="1:45" x14ac:dyDescent="0.35">
      <c r="A461" s="322">
        <v>4170</v>
      </c>
      <c r="B461" s="323">
        <v>7</v>
      </c>
      <c r="C461" s="324" t="s">
        <v>1056</v>
      </c>
      <c r="D461" s="108">
        <v>7</v>
      </c>
      <c r="E461" s="299">
        <v>2589.38487514399</v>
      </c>
      <c r="F461" s="299">
        <v>2807.2419822615052</v>
      </c>
      <c r="G461" s="299">
        <v>0</v>
      </c>
      <c r="H461" s="299">
        <v>0</v>
      </c>
      <c r="I461" s="299">
        <v>0</v>
      </c>
      <c r="J461" s="299">
        <v>0</v>
      </c>
      <c r="K461" s="299">
        <v>0</v>
      </c>
      <c r="L461" s="300">
        <v>0</v>
      </c>
      <c r="M461" s="300">
        <v>0</v>
      </c>
      <c r="N461" s="300">
        <v>0</v>
      </c>
      <c r="O461" s="300">
        <v>0</v>
      </c>
      <c r="P461" s="300">
        <v>0</v>
      </c>
      <c r="Q461" s="300">
        <v>0</v>
      </c>
      <c r="R461" s="300">
        <v>0</v>
      </c>
      <c r="S461" s="300">
        <v>0</v>
      </c>
      <c r="T461" s="300">
        <v>0</v>
      </c>
      <c r="U461" s="356">
        <v>0</v>
      </c>
      <c r="V461" s="304">
        <v>0</v>
      </c>
      <c r="W461" s="299">
        <v>0</v>
      </c>
      <c r="X461" s="299">
        <v>0</v>
      </c>
      <c r="Y461" s="299">
        <v>0</v>
      </c>
      <c r="Z461" s="299">
        <v>0</v>
      </c>
      <c r="AA461" s="356">
        <v>0</v>
      </c>
      <c r="AB461" s="303">
        <v>0</v>
      </c>
      <c r="AC461" s="303">
        <v>0</v>
      </c>
      <c r="AD461" s="304">
        <v>0</v>
      </c>
      <c r="AE461" s="300">
        <v>0</v>
      </c>
      <c r="AF461" s="303">
        <v>0</v>
      </c>
      <c r="AG461" s="304">
        <v>0</v>
      </c>
      <c r="AH461" s="300">
        <v>0</v>
      </c>
      <c r="AI461" s="303">
        <v>0</v>
      </c>
      <c r="AJ461" s="304">
        <v>0</v>
      </c>
      <c r="AK461" s="300">
        <v>0</v>
      </c>
      <c r="AL461" s="303">
        <v>0</v>
      </c>
      <c r="AM461" s="304">
        <v>0</v>
      </c>
      <c r="AN461" s="300">
        <v>0</v>
      </c>
      <c r="AO461" s="303">
        <v>0</v>
      </c>
      <c r="AP461" s="304">
        <v>0</v>
      </c>
      <c r="AQ461" s="303">
        <v>0</v>
      </c>
      <c r="AR461" s="303">
        <v>0</v>
      </c>
      <c r="AS461" s="305">
        <v>0</v>
      </c>
    </row>
    <row r="462" spans="1:45" x14ac:dyDescent="0.35">
      <c r="A462" s="322">
        <v>4171</v>
      </c>
      <c r="B462" s="323">
        <v>7</v>
      </c>
      <c r="C462" s="324" t="s">
        <v>84</v>
      </c>
      <c r="D462" s="108">
        <v>7</v>
      </c>
      <c r="E462" s="299">
        <v>1123.1035353535353</v>
      </c>
      <c r="F462" s="299">
        <v>1166.8813131313132</v>
      </c>
      <c r="G462" s="299">
        <v>0</v>
      </c>
      <c r="H462" s="299">
        <v>0</v>
      </c>
      <c r="I462" s="299">
        <v>0</v>
      </c>
      <c r="J462" s="299">
        <v>0</v>
      </c>
      <c r="K462" s="299">
        <v>0</v>
      </c>
      <c r="L462" s="300">
        <v>22117.717219968155</v>
      </c>
      <c r="M462" s="300">
        <v>3153.5999999998603</v>
      </c>
      <c r="N462" s="300">
        <v>0</v>
      </c>
      <c r="O462" s="300">
        <v>0</v>
      </c>
      <c r="P462" s="300">
        <v>0</v>
      </c>
      <c r="Q462" s="300">
        <v>316.8</v>
      </c>
      <c r="R462" s="300">
        <v>1210.5415066620963</v>
      </c>
      <c r="S462" s="300">
        <v>138.31651246074838</v>
      </c>
      <c r="T462" s="300">
        <v>44.489440132746616</v>
      </c>
      <c r="U462" s="356">
        <v>26981.464679223605</v>
      </c>
      <c r="V462" s="304">
        <v>0</v>
      </c>
      <c r="W462" s="299">
        <v>0</v>
      </c>
      <c r="X462" s="299">
        <v>0</v>
      </c>
      <c r="Y462" s="299">
        <v>0</v>
      </c>
      <c r="Z462" s="299">
        <v>0</v>
      </c>
      <c r="AA462" s="356">
        <v>0</v>
      </c>
      <c r="AB462" s="303">
        <v>26981.464679223605</v>
      </c>
      <c r="AC462" s="303">
        <v>0</v>
      </c>
      <c r="AD462" s="304">
        <v>26981.464679223605</v>
      </c>
      <c r="AE462" s="300">
        <v>-4667.5252525247633</v>
      </c>
      <c r="AF462" s="303">
        <v>0</v>
      </c>
      <c r="AG462" s="304">
        <v>-4667.5252525247633</v>
      </c>
      <c r="AH462" s="300">
        <v>7001.287878787145</v>
      </c>
      <c r="AI462" s="303">
        <v>0</v>
      </c>
      <c r="AJ462" s="304">
        <v>7001.287878787145</v>
      </c>
      <c r="AK462" s="300">
        <v>0</v>
      </c>
      <c r="AL462" s="303">
        <v>0</v>
      </c>
      <c r="AM462" s="304">
        <v>0</v>
      </c>
      <c r="AN462" s="300">
        <v>26981.464679223605</v>
      </c>
      <c r="AO462" s="303">
        <v>0</v>
      </c>
      <c r="AP462" s="304">
        <v>26981.464679223605</v>
      </c>
      <c r="AQ462" s="303">
        <v>24.024022567723701</v>
      </c>
      <c r="AR462" s="303">
        <v>0</v>
      </c>
      <c r="AS462" s="305">
        <v>24.024022567723701</v>
      </c>
    </row>
    <row r="463" spans="1:45" x14ac:dyDescent="0.35">
      <c r="A463" s="322">
        <v>4172</v>
      </c>
      <c r="B463" s="323">
        <v>7</v>
      </c>
      <c r="C463" s="324" t="s">
        <v>85</v>
      </c>
      <c r="D463" s="108">
        <v>7</v>
      </c>
      <c r="E463" s="299">
        <v>55.833333333333336</v>
      </c>
      <c r="F463" s="299">
        <v>55.833333333333336</v>
      </c>
      <c r="G463" s="299">
        <v>0</v>
      </c>
      <c r="H463" s="299">
        <v>0</v>
      </c>
      <c r="I463" s="299">
        <v>0</v>
      </c>
      <c r="J463" s="299">
        <v>0</v>
      </c>
      <c r="K463" s="299">
        <v>0</v>
      </c>
      <c r="L463" s="300">
        <v>0</v>
      </c>
      <c r="M463" s="300">
        <v>0</v>
      </c>
      <c r="N463" s="300">
        <v>0</v>
      </c>
      <c r="O463" s="300">
        <v>0</v>
      </c>
      <c r="P463" s="300">
        <v>0</v>
      </c>
      <c r="Q463" s="300">
        <v>0</v>
      </c>
      <c r="R463" s="300">
        <v>0</v>
      </c>
      <c r="S463" s="300">
        <v>0</v>
      </c>
      <c r="T463" s="300">
        <v>0</v>
      </c>
      <c r="U463" s="356">
        <v>0</v>
      </c>
      <c r="V463" s="304">
        <v>0</v>
      </c>
      <c r="W463" s="299">
        <v>0</v>
      </c>
      <c r="X463" s="299">
        <v>0</v>
      </c>
      <c r="Y463" s="299">
        <v>0</v>
      </c>
      <c r="Z463" s="299">
        <v>0</v>
      </c>
      <c r="AA463" s="356">
        <v>0</v>
      </c>
      <c r="AB463" s="303">
        <v>0</v>
      </c>
      <c r="AC463" s="303">
        <v>0</v>
      </c>
      <c r="AD463" s="304">
        <v>0</v>
      </c>
      <c r="AE463" s="300">
        <v>-837.5</v>
      </c>
      <c r="AF463" s="303">
        <v>0</v>
      </c>
      <c r="AG463" s="304">
        <v>-837.5</v>
      </c>
      <c r="AH463" s="300">
        <v>1172.5</v>
      </c>
      <c r="AI463" s="303">
        <v>0</v>
      </c>
      <c r="AJ463" s="304">
        <v>1172.5</v>
      </c>
      <c r="AK463" s="300">
        <v>0</v>
      </c>
      <c r="AL463" s="303">
        <v>0</v>
      </c>
      <c r="AM463" s="304">
        <v>0</v>
      </c>
      <c r="AN463" s="300">
        <v>0</v>
      </c>
      <c r="AO463" s="303">
        <v>0</v>
      </c>
      <c r="AP463" s="304">
        <v>0</v>
      </c>
      <c r="AQ463" s="303">
        <v>0</v>
      </c>
      <c r="AR463" s="303">
        <v>0</v>
      </c>
      <c r="AS463" s="305">
        <v>0</v>
      </c>
    </row>
    <row r="464" spans="1:45" x14ac:dyDescent="0.35">
      <c r="A464" s="322">
        <v>4177</v>
      </c>
      <c r="B464" s="323">
        <v>7</v>
      </c>
      <c r="C464" s="324" t="s">
        <v>86</v>
      </c>
      <c r="D464" s="108">
        <v>7</v>
      </c>
      <c r="E464" s="299">
        <v>56.933333333333337</v>
      </c>
      <c r="F464" s="299">
        <v>63.293333333333329</v>
      </c>
      <c r="G464" s="299">
        <v>0</v>
      </c>
      <c r="H464" s="299">
        <v>0</v>
      </c>
      <c r="I464" s="299">
        <v>0</v>
      </c>
      <c r="J464" s="299">
        <v>0</v>
      </c>
      <c r="K464" s="299">
        <v>0</v>
      </c>
      <c r="L464" s="300">
        <v>0</v>
      </c>
      <c r="M464" s="300">
        <v>0</v>
      </c>
      <c r="N464" s="300">
        <v>0</v>
      </c>
      <c r="O464" s="300">
        <v>0</v>
      </c>
      <c r="P464" s="300">
        <v>0</v>
      </c>
      <c r="Q464" s="300">
        <v>0</v>
      </c>
      <c r="R464" s="300">
        <v>0</v>
      </c>
      <c r="S464" s="300">
        <v>0</v>
      </c>
      <c r="T464" s="300">
        <v>0</v>
      </c>
      <c r="U464" s="356">
        <v>0</v>
      </c>
      <c r="V464" s="304">
        <v>0</v>
      </c>
      <c r="W464" s="299">
        <v>0</v>
      </c>
      <c r="X464" s="299">
        <v>0</v>
      </c>
      <c r="Y464" s="299">
        <v>0</v>
      </c>
      <c r="Z464" s="299">
        <v>0</v>
      </c>
      <c r="AA464" s="356">
        <v>0</v>
      </c>
      <c r="AB464" s="303">
        <v>0</v>
      </c>
      <c r="AC464" s="303">
        <v>0</v>
      </c>
      <c r="AD464" s="304">
        <v>0</v>
      </c>
      <c r="AE464" s="300">
        <v>-253.17333333333954</v>
      </c>
      <c r="AF464" s="303">
        <v>0</v>
      </c>
      <c r="AG464" s="304">
        <v>-253.17333333333954</v>
      </c>
      <c r="AH464" s="300">
        <v>443.0533333333442</v>
      </c>
      <c r="AI464" s="303">
        <v>0</v>
      </c>
      <c r="AJ464" s="304">
        <v>443.0533333333442</v>
      </c>
      <c r="AK464" s="300">
        <v>0</v>
      </c>
      <c r="AL464" s="303">
        <v>0</v>
      </c>
      <c r="AM464" s="304">
        <v>0</v>
      </c>
      <c r="AN464" s="300">
        <v>0</v>
      </c>
      <c r="AO464" s="303">
        <v>0</v>
      </c>
      <c r="AP464" s="304">
        <v>0</v>
      </c>
      <c r="AQ464" s="303">
        <v>0</v>
      </c>
      <c r="AR464" s="303">
        <v>0</v>
      </c>
      <c r="AS464" s="305">
        <v>0</v>
      </c>
    </row>
    <row r="465" spans="1:45" x14ac:dyDescent="0.35">
      <c r="A465" s="322">
        <v>4178</v>
      </c>
      <c r="B465" s="323">
        <v>7</v>
      </c>
      <c r="C465" s="324" t="s">
        <v>87</v>
      </c>
      <c r="D465" s="108">
        <v>7</v>
      </c>
      <c r="E465" s="299">
        <v>142</v>
      </c>
      <c r="F465" s="299">
        <v>170.4</v>
      </c>
      <c r="G465" s="299">
        <v>0</v>
      </c>
      <c r="H465" s="299">
        <v>0</v>
      </c>
      <c r="I465" s="299">
        <v>0</v>
      </c>
      <c r="J465" s="299">
        <v>0</v>
      </c>
      <c r="K465" s="299">
        <v>0</v>
      </c>
      <c r="L465" s="300">
        <v>0</v>
      </c>
      <c r="M465" s="300">
        <v>0</v>
      </c>
      <c r="N465" s="300">
        <v>0</v>
      </c>
      <c r="O465" s="300">
        <v>0</v>
      </c>
      <c r="P465" s="300">
        <v>0</v>
      </c>
      <c r="Q465" s="300">
        <v>0</v>
      </c>
      <c r="R465" s="300">
        <v>0</v>
      </c>
      <c r="S465" s="300">
        <v>0</v>
      </c>
      <c r="T465" s="300">
        <v>0</v>
      </c>
      <c r="U465" s="356">
        <v>0</v>
      </c>
      <c r="V465" s="304">
        <v>0</v>
      </c>
      <c r="W465" s="299">
        <v>0</v>
      </c>
      <c r="X465" s="299">
        <v>0</v>
      </c>
      <c r="Y465" s="299">
        <v>0</v>
      </c>
      <c r="Z465" s="299">
        <v>0</v>
      </c>
      <c r="AA465" s="356">
        <v>0</v>
      </c>
      <c r="AB465" s="303">
        <v>0</v>
      </c>
      <c r="AC465" s="303">
        <v>0</v>
      </c>
      <c r="AD465" s="304">
        <v>0</v>
      </c>
      <c r="AE465" s="300">
        <v>-340.80000000004657</v>
      </c>
      <c r="AF465" s="303">
        <v>0</v>
      </c>
      <c r="AG465" s="304">
        <v>-340.80000000004657</v>
      </c>
      <c r="AH465" s="300">
        <v>340.80000000004657</v>
      </c>
      <c r="AI465" s="303">
        <v>0</v>
      </c>
      <c r="AJ465" s="304">
        <v>340.80000000004657</v>
      </c>
      <c r="AK465" s="300">
        <v>0</v>
      </c>
      <c r="AL465" s="303">
        <v>0</v>
      </c>
      <c r="AM465" s="304">
        <v>0</v>
      </c>
      <c r="AN465" s="300">
        <v>0</v>
      </c>
      <c r="AO465" s="303">
        <v>0</v>
      </c>
      <c r="AP465" s="304">
        <v>0</v>
      </c>
      <c r="AQ465" s="303">
        <v>0</v>
      </c>
      <c r="AR465" s="303">
        <v>0</v>
      </c>
      <c r="AS465" s="305">
        <v>0</v>
      </c>
    </row>
    <row r="466" spans="1:45" x14ac:dyDescent="0.35">
      <c r="A466" s="322">
        <v>4181</v>
      </c>
      <c r="B466" s="323">
        <v>7</v>
      </c>
      <c r="C466" s="324" t="s">
        <v>88</v>
      </c>
      <c r="D466" s="108">
        <v>7</v>
      </c>
      <c r="E466" s="299">
        <v>1630.2777777777778</v>
      </c>
      <c r="F466" s="299">
        <v>1751.3333333333333</v>
      </c>
      <c r="G466" s="299">
        <v>0</v>
      </c>
      <c r="H466" s="299">
        <v>0</v>
      </c>
      <c r="I466" s="299">
        <v>0</v>
      </c>
      <c r="J466" s="299">
        <v>0</v>
      </c>
      <c r="K466" s="299">
        <v>0</v>
      </c>
      <c r="L466" s="300">
        <v>216838.69494437656</v>
      </c>
      <c r="M466" s="300">
        <v>30537.35999999987</v>
      </c>
      <c r="N466" s="300">
        <v>0</v>
      </c>
      <c r="O466" s="300">
        <v>0</v>
      </c>
      <c r="P466" s="300">
        <v>0</v>
      </c>
      <c r="Q466" s="300">
        <v>3067.68</v>
      </c>
      <c r="R466" s="300">
        <v>10606.211037150502</v>
      </c>
      <c r="S466" s="300">
        <v>1339.36489566158</v>
      </c>
      <c r="T466" s="300">
        <v>430.80607861876302</v>
      </c>
      <c r="U466" s="356">
        <v>262820.11695580726</v>
      </c>
      <c r="V466" s="304">
        <v>0</v>
      </c>
      <c r="W466" s="299">
        <v>0</v>
      </c>
      <c r="X466" s="299">
        <v>0</v>
      </c>
      <c r="Y466" s="299">
        <v>0</v>
      </c>
      <c r="Z466" s="299">
        <v>0</v>
      </c>
      <c r="AA466" s="356">
        <v>0</v>
      </c>
      <c r="AB466" s="303">
        <v>262820.11695580726</v>
      </c>
      <c r="AC466" s="303">
        <v>0</v>
      </c>
      <c r="AD466" s="304">
        <v>262820.11695580726</v>
      </c>
      <c r="AE466" s="300">
        <v>-14010.666666667908</v>
      </c>
      <c r="AF466" s="303">
        <v>0</v>
      </c>
      <c r="AG466" s="304">
        <v>-14010.666666667908</v>
      </c>
      <c r="AH466" s="300">
        <v>21016</v>
      </c>
      <c r="AI466" s="303">
        <v>0</v>
      </c>
      <c r="AJ466" s="304">
        <v>21016</v>
      </c>
      <c r="AK466" s="300">
        <v>0</v>
      </c>
      <c r="AL466" s="303">
        <v>0</v>
      </c>
      <c r="AM466" s="304">
        <v>0</v>
      </c>
      <c r="AN466" s="300">
        <v>262820.11695580726</v>
      </c>
      <c r="AO466" s="303">
        <v>0</v>
      </c>
      <c r="AP466" s="304">
        <v>262820.11695580726</v>
      </c>
      <c r="AQ466" s="303">
        <v>161.21186250484001</v>
      </c>
      <c r="AR466" s="303">
        <v>0</v>
      </c>
      <c r="AS466" s="305">
        <v>161.21186250484001</v>
      </c>
    </row>
    <row r="467" spans="1:45" x14ac:dyDescent="0.35">
      <c r="A467" s="322">
        <v>4183</v>
      </c>
      <c r="B467" s="323">
        <v>7</v>
      </c>
      <c r="C467" s="324" t="s">
        <v>89</v>
      </c>
      <c r="D467" s="108">
        <v>7</v>
      </c>
      <c r="E467" s="299">
        <v>403.35729046335518</v>
      </c>
      <c r="F467" s="299">
        <v>484.02874855602619</v>
      </c>
      <c r="G467" s="299">
        <v>0</v>
      </c>
      <c r="H467" s="299">
        <v>0</v>
      </c>
      <c r="I467" s="299">
        <v>0</v>
      </c>
      <c r="J467" s="299">
        <v>0</v>
      </c>
      <c r="K467" s="299">
        <v>0</v>
      </c>
      <c r="L467" s="300">
        <v>0</v>
      </c>
      <c r="M467" s="300">
        <v>0</v>
      </c>
      <c r="N467" s="300">
        <v>0</v>
      </c>
      <c r="O467" s="300">
        <v>0</v>
      </c>
      <c r="P467" s="300">
        <v>0</v>
      </c>
      <c r="Q467" s="300">
        <v>0</v>
      </c>
      <c r="R467" s="300">
        <v>0</v>
      </c>
      <c r="S467" s="300">
        <v>0</v>
      </c>
      <c r="T467" s="300">
        <v>0</v>
      </c>
      <c r="U467" s="356">
        <v>0</v>
      </c>
      <c r="V467" s="304">
        <v>0</v>
      </c>
      <c r="W467" s="299">
        <v>0</v>
      </c>
      <c r="X467" s="299">
        <v>0</v>
      </c>
      <c r="Y467" s="299">
        <v>0</v>
      </c>
      <c r="Z467" s="299">
        <v>0</v>
      </c>
      <c r="AA467" s="356">
        <v>0</v>
      </c>
      <c r="AB467" s="303">
        <v>0</v>
      </c>
      <c r="AC467" s="303">
        <v>0</v>
      </c>
      <c r="AD467" s="304">
        <v>0</v>
      </c>
      <c r="AE467" s="300">
        <v>-1452.086245667655</v>
      </c>
      <c r="AF467" s="303">
        <v>0</v>
      </c>
      <c r="AG467" s="304">
        <v>-1452.086245667655</v>
      </c>
      <c r="AH467" s="300">
        <v>1936.1149942241609</v>
      </c>
      <c r="AI467" s="303">
        <v>0</v>
      </c>
      <c r="AJ467" s="304">
        <v>1936.1149942241609</v>
      </c>
      <c r="AK467" s="300">
        <v>0</v>
      </c>
      <c r="AL467" s="303">
        <v>0</v>
      </c>
      <c r="AM467" s="304">
        <v>0</v>
      </c>
      <c r="AN467" s="300">
        <v>0</v>
      </c>
      <c r="AO467" s="303">
        <v>0</v>
      </c>
      <c r="AP467" s="304">
        <v>0</v>
      </c>
      <c r="AQ467" s="303">
        <v>0</v>
      </c>
      <c r="AR467" s="303">
        <v>0</v>
      </c>
      <c r="AS467" s="305">
        <v>0</v>
      </c>
    </row>
    <row r="468" spans="1:45" x14ac:dyDescent="0.35">
      <c r="A468" s="322">
        <v>4184</v>
      </c>
      <c r="B468" s="323">
        <v>7</v>
      </c>
      <c r="C468" s="324" t="s">
        <v>90</v>
      </c>
      <c r="D468" s="108">
        <v>7</v>
      </c>
      <c r="E468" s="299">
        <v>840.84149796282145</v>
      </c>
      <c r="F468" s="299">
        <v>848.70816462948812</v>
      </c>
      <c r="G468" s="299">
        <v>0</v>
      </c>
      <c r="H468" s="299">
        <v>0</v>
      </c>
      <c r="I468" s="299">
        <v>0</v>
      </c>
      <c r="J468" s="299">
        <v>0</v>
      </c>
      <c r="K468" s="299">
        <v>0</v>
      </c>
      <c r="L468" s="300">
        <v>0</v>
      </c>
      <c r="M468" s="300">
        <v>0</v>
      </c>
      <c r="N468" s="300">
        <v>0</v>
      </c>
      <c r="O468" s="300">
        <v>0</v>
      </c>
      <c r="P468" s="300">
        <v>0</v>
      </c>
      <c r="Q468" s="300">
        <v>0</v>
      </c>
      <c r="R468" s="300">
        <v>0</v>
      </c>
      <c r="S468" s="300">
        <v>0</v>
      </c>
      <c r="T468" s="300">
        <v>0</v>
      </c>
      <c r="U468" s="356">
        <v>0</v>
      </c>
      <c r="V468" s="304">
        <v>0</v>
      </c>
      <c r="W468" s="299">
        <v>0</v>
      </c>
      <c r="X468" s="299">
        <v>0</v>
      </c>
      <c r="Y468" s="299">
        <v>0</v>
      </c>
      <c r="Z468" s="299">
        <v>0</v>
      </c>
      <c r="AA468" s="356">
        <v>0</v>
      </c>
      <c r="AB468" s="303">
        <v>0</v>
      </c>
      <c r="AC468" s="303">
        <v>0</v>
      </c>
      <c r="AD468" s="304">
        <v>0</v>
      </c>
      <c r="AE468" s="300">
        <v>-3394.8326585181057</v>
      </c>
      <c r="AF468" s="303">
        <v>0</v>
      </c>
      <c r="AG468" s="304">
        <v>-3394.8326585181057</v>
      </c>
      <c r="AH468" s="300">
        <v>5092.2489877771586</v>
      </c>
      <c r="AI468" s="303">
        <v>0</v>
      </c>
      <c r="AJ468" s="304">
        <v>5092.2489877771586</v>
      </c>
      <c r="AK468" s="300">
        <v>0</v>
      </c>
      <c r="AL468" s="303">
        <v>0</v>
      </c>
      <c r="AM468" s="304">
        <v>0</v>
      </c>
      <c r="AN468" s="300">
        <v>0</v>
      </c>
      <c r="AO468" s="303">
        <v>0</v>
      </c>
      <c r="AP468" s="304">
        <v>0</v>
      </c>
      <c r="AQ468" s="303">
        <v>0</v>
      </c>
      <c r="AR468" s="303">
        <v>0</v>
      </c>
      <c r="AS468" s="305">
        <v>0</v>
      </c>
    </row>
    <row r="469" spans="1:45" x14ac:dyDescent="0.35">
      <c r="A469" s="322">
        <v>4185</v>
      </c>
      <c r="B469" s="323">
        <v>7</v>
      </c>
      <c r="C469" s="324" t="s">
        <v>91</v>
      </c>
      <c r="D469" s="108">
        <v>7</v>
      </c>
      <c r="E469" s="299">
        <v>998</v>
      </c>
      <c r="F469" s="299">
        <v>1044</v>
      </c>
      <c r="G469" s="299">
        <v>0</v>
      </c>
      <c r="H469" s="299">
        <v>0</v>
      </c>
      <c r="I469" s="299">
        <v>0</v>
      </c>
      <c r="J469" s="299">
        <v>0</v>
      </c>
      <c r="K469" s="299">
        <v>0</v>
      </c>
      <c r="L469" s="300">
        <v>0</v>
      </c>
      <c r="M469" s="300">
        <v>0</v>
      </c>
      <c r="N469" s="300">
        <v>0</v>
      </c>
      <c r="O469" s="300">
        <v>0</v>
      </c>
      <c r="P469" s="300">
        <v>0</v>
      </c>
      <c r="Q469" s="300">
        <v>0</v>
      </c>
      <c r="R469" s="300">
        <v>0</v>
      </c>
      <c r="S469" s="300">
        <v>0</v>
      </c>
      <c r="T469" s="300">
        <v>0</v>
      </c>
      <c r="U469" s="356">
        <v>0</v>
      </c>
      <c r="V469" s="304">
        <v>0</v>
      </c>
      <c r="W469" s="299">
        <v>0</v>
      </c>
      <c r="X469" s="299">
        <v>0</v>
      </c>
      <c r="Y469" s="299">
        <v>0</v>
      </c>
      <c r="Z469" s="299">
        <v>0</v>
      </c>
      <c r="AA469" s="356">
        <v>0</v>
      </c>
      <c r="AB469" s="303">
        <v>0</v>
      </c>
      <c r="AC469" s="303">
        <v>0</v>
      </c>
      <c r="AD469" s="304">
        <v>0</v>
      </c>
      <c r="AE469" s="300">
        <v>-7308</v>
      </c>
      <c r="AF469" s="303">
        <v>0</v>
      </c>
      <c r="AG469" s="304">
        <v>-7308</v>
      </c>
      <c r="AH469" s="300">
        <v>11484</v>
      </c>
      <c r="AI469" s="303">
        <v>0</v>
      </c>
      <c r="AJ469" s="304">
        <v>11484</v>
      </c>
      <c r="AK469" s="300">
        <v>0</v>
      </c>
      <c r="AL469" s="303">
        <v>0</v>
      </c>
      <c r="AM469" s="304">
        <v>0</v>
      </c>
      <c r="AN469" s="300">
        <v>0</v>
      </c>
      <c r="AO469" s="303">
        <v>0</v>
      </c>
      <c r="AP469" s="304">
        <v>0</v>
      </c>
      <c r="AQ469" s="303">
        <v>0</v>
      </c>
      <c r="AR469" s="303">
        <v>0</v>
      </c>
      <c r="AS469" s="305">
        <v>0</v>
      </c>
    </row>
    <row r="470" spans="1:45" x14ac:dyDescent="0.35">
      <c r="A470" s="322">
        <v>4186</v>
      </c>
      <c r="B470" s="323">
        <v>7</v>
      </c>
      <c r="C470" s="324" t="s">
        <v>92</v>
      </c>
      <c r="D470" s="108">
        <v>7</v>
      </c>
      <c r="E470" s="299">
        <v>454.23006373747626</v>
      </c>
      <c r="F470" s="299">
        <v>473.81422947924466</v>
      </c>
      <c r="G470" s="299">
        <v>0</v>
      </c>
      <c r="H470" s="299">
        <v>0</v>
      </c>
      <c r="I470" s="299">
        <v>0</v>
      </c>
      <c r="J470" s="299">
        <v>0</v>
      </c>
      <c r="K470" s="299">
        <v>0</v>
      </c>
      <c r="L470" s="300">
        <v>0</v>
      </c>
      <c r="M470" s="300">
        <v>0</v>
      </c>
      <c r="N470" s="300">
        <v>0</v>
      </c>
      <c r="O470" s="300">
        <v>0</v>
      </c>
      <c r="P470" s="300">
        <v>0</v>
      </c>
      <c r="Q470" s="300">
        <v>0</v>
      </c>
      <c r="R470" s="300">
        <v>0</v>
      </c>
      <c r="S470" s="300">
        <v>0</v>
      </c>
      <c r="T470" s="300">
        <v>0</v>
      </c>
      <c r="U470" s="356">
        <v>0</v>
      </c>
      <c r="V470" s="304">
        <v>0</v>
      </c>
      <c r="W470" s="299">
        <v>0</v>
      </c>
      <c r="X470" s="299">
        <v>0</v>
      </c>
      <c r="Y470" s="299">
        <v>0</v>
      </c>
      <c r="Z470" s="299">
        <v>0</v>
      </c>
      <c r="AA470" s="356">
        <v>0</v>
      </c>
      <c r="AB470" s="303">
        <v>0</v>
      </c>
      <c r="AC470" s="303">
        <v>0</v>
      </c>
      <c r="AD470" s="304">
        <v>0</v>
      </c>
      <c r="AE470" s="300">
        <v>-1895.2569179171696</v>
      </c>
      <c r="AF470" s="303">
        <v>0</v>
      </c>
      <c r="AG470" s="304">
        <v>-1895.2569179171696</v>
      </c>
      <c r="AH470" s="300">
        <v>2842.8853768752888</v>
      </c>
      <c r="AI470" s="303">
        <v>0</v>
      </c>
      <c r="AJ470" s="304">
        <v>2842.8853768752888</v>
      </c>
      <c r="AK470" s="300">
        <v>0</v>
      </c>
      <c r="AL470" s="303">
        <v>0</v>
      </c>
      <c r="AM470" s="304">
        <v>0</v>
      </c>
      <c r="AN470" s="300">
        <v>0</v>
      </c>
      <c r="AO470" s="303">
        <v>0</v>
      </c>
      <c r="AP470" s="304">
        <v>0</v>
      </c>
      <c r="AQ470" s="303">
        <v>0</v>
      </c>
      <c r="AR470" s="303">
        <v>0</v>
      </c>
      <c r="AS470" s="305">
        <v>0</v>
      </c>
    </row>
    <row r="471" spans="1:45" x14ac:dyDescent="0.35">
      <c r="A471" s="322">
        <v>4187</v>
      </c>
      <c r="B471" s="323">
        <v>7</v>
      </c>
      <c r="C471" s="324" t="s">
        <v>560</v>
      </c>
      <c r="D471" s="108">
        <v>7</v>
      </c>
      <c r="E471" s="299">
        <v>0</v>
      </c>
      <c r="F471" s="299">
        <v>0</v>
      </c>
      <c r="G471" s="299">
        <v>0</v>
      </c>
      <c r="H471" s="299">
        <v>0</v>
      </c>
      <c r="I471" s="299">
        <v>0</v>
      </c>
      <c r="J471" s="299">
        <v>0</v>
      </c>
      <c r="K471" s="299">
        <v>0</v>
      </c>
      <c r="L471" s="300">
        <v>0</v>
      </c>
      <c r="M471" s="300">
        <v>0</v>
      </c>
      <c r="N471" s="300">
        <v>0</v>
      </c>
      <c r="O471" s="300">
        <v>0</v>
      </c>
      <c r="P471" s="300">
        <v>0</v>
      </c>
      <c r="Q471" s="300">
        <v>0</v>
      </c>
      <c r="R471" s="300">
        <v>0</v>
      </c>
      <c r="S471" s="300">
        <v>0</v>
      </c>
      <c r="T471" s="300">
        <v>0</v>
      </c>
      <c r="U471" s="356">
        <v>0</v>
      </c>
      <c r="V471" s="304">
        <v>0</v>
      </c>
      <c r="W471" s="299">
        <v>0</v>
      </c>
      <c r="X471" s="299">
        <v>0</v>
      </c>
      <c r="Y471" s="299">
        <v>0</v>
      </c>
      <c r="Z471" s="299">
        <v>0</v>
      </c>
      <c r="AA471" s="356">
        <v>0</v>
      </c>
      <c r="AB471" s="303">
        <v>0</v>
      </c>
      <c r="AC471" s="303">
        <v>0</v>
      </c>
      <c r="AD471" s="304">
        <v>0</v>
      </c>
      <c r="AE471" s="300">
        <v>0</v>
      </c>
      <c r="AF471" s="303">
        <v>0</v>
      </c>
      <c r="AG471" s="304">
        <v>0</v>
      </c>
      <c r="AH471" s="300">
        <v>0</v>
      </c>
      <c r="AI471" s="303">
        <v>0</v>
      </c>
      <c r="AJ471" s="304">
        <v>0</v>
      </c>
      <c r="AK471" s="300">
        <v>0</v>
      </c>
      <c r="AL471" s="303">
        <v>0</v>
      </c>
      <c r="AM471" s="304">
        <v>0</v>
      </c>
      <c r="AN471" s="300">
        <v>0</v>
      </c>
      <c r="AO471" s="303">
        <v>0</v>
      </c>
      <c r="AP471" s="304">
        <v>0</v>
      </c>
      <c r="AQ471" s="303">
        <v>0</v>
      </c>
      <c r="AR471" s="303">
        <v>0</v>
      </c>
      <c r="AS471" s="305">
        <v>0</v>
      </c>
    </row>
    <row r="472" spans="1:45" x14ac:dyDescent="0.35">
      <c r="A472" s="322">
        <v>4188</v>
      </c>
      <c r="B472" s="323">
        <v>7</v>
      </c>
      <c r="C472" s="324" t="s">
        <v>93</v>
      </c>
      <c r="D472" s="108">
        <v>7</v>
      </c>
      <c r="E472" s="299">
        <v>732</v>
      </c>
      <c r="F472" s="299">
        <v>763</v>
      </c>
      <c r="G472" s="299">
        <v>0</v>
      </c>
      <c r="H472" s="299">
        <v>0</v>
      </c>
      <c r="I472" s="299">
        <v>0</v>
      </c>
      <c r="J472" s="299">
        <v>0</v>
      </c>
      <c r="K472" s="299">
        <v>0</v>
      </c>
      <c r="L472" s="300">
        <v>0</v>
      </c>
      <c r="M472" s="300">
        <v>0</v>
      </c>
      <c r="N472" s="300">
        <v>0</v>
      </c>
      <c r="O472" s="300">
        <v>0</v>
      </c>
      <c r="P472" s="300">
        <v>0</v>
      </c>
      <c r="Q472" s="300">
        <v>0</v>
      </c>
      <c r="R472" s="300">
        <v>0</v>
      </c>
      <c r="S472" s="300">
        <v>0</v>
      </c>
      <c r="T472" s="300">
        <v>0</v>
      </c>
      <c r="U472" s="356">
        <v>0</v>
      </c>
      <c r="V472" s="304">
        <v>0</v>
      </c>
      <c r="W472" s="299">
        <v>0</v>
      </c>
      <c r="X472" s="299">
        <v>0</v>
      </c>
      <c r="Y472" s="299">
        <v>0</v>
      </c>
      <c r="Z472" s="299">
        <v>0</v>
      </c>
      <c r="AA472" s="356">
        <v>0</v>
      </c>
      <c r="AB472" s="303">
        <v>0</v>
      </c>
      <c r="AC472" s="303">
        <v>0</v>
      </c>
      <c r="AD472" s="304">
        <v>0</v>
      </c>
      <c r="AE472" s="300">
        <v>-4578</v>
      </c>
      <c r="AF472" s="303">
        <v>0</v>
      </c>
      <c r="AG472" s="304">
        <v>-4578</v>
      </c>
      <c r="AH472" s="300">
        <v>6104</v>
      </c>
      <c r="AI472" s="303">
        <v>0</v>
      </c>
      <c r="AJ472" s="304">
        <v>6104</v>
      </c>
      <c r="AK472" s="300">
        <v>0</v>
      </c>
      <c r="AL472" s="303">
        <v>0</v>
      </c>
      <c r="AM472" s="304">
        <v>0</v>
      </c>
      <c r="AN472" s="300">
        <v>0</v>
      </c>
      <c r="AO472" s="303">
        <v>0</v>
      </c>
      <c r="AP472" s="304">
        <v>0</v>
      </c>
      <c r="AQ472" s="303">
        <v>0</v>
      </c>
      <c r="AR472" s="303">
        <v>0</v>
      </c>
      <c r="AS472" s="305">
        <v>0</v>
      </c>
    </row>
    <row r="473" spans="1:45" x14ac:dyDescent="0.35">
      <c r="A473" s="322">
        <v>4189</v>
      </c>
      <c r="B473" s="323">
        <v>7</v>
      </c>
      <c r="C473" s="324" t="s">
        <v>94</v>
      </c>
      <c r="D473" s="108">
        <v>7</v>
      </c>
      <c r="E473" s="299">
        <v>241.14473684210526</v>
      </c>
      <c r="F473" s="299">
        <v>241.14473684210526</v>
      </c>
      <c r="G473" s="299">
        <v>0</v>
      </c>
      <c r="H473" s="299">
        <v>0</v>
      </c>
      <c r="I473" s="299">
        <v>0</v>
      </c>
      <c r="J473" s="299">
        <v>0</v>
      </c>
      <c r="K473" s="299">
        <v>0</v>
      </c>
      <c r="L473" s="300">
        <v>0</v>
      </c>
      <c r="M473" s="300">
        <v>0</v>
      </c>
      <c r="N473" s="300">
        <v>0</v>
      </c>
      <c r="O473" s="300">
        <v>0</v>
      </c>
      <c r="P473" s="300">
        <v>0</v>
      </c>
      <c r="Q473" s="300">
        <v>0</v>
      </c>
      <c r="R473" s="300">
        <v>0</v>
      </c>
      <c r="S473" s="300">
        <v>0</v>
      </c>
      <c r="T473" s="300">
        <v>0</v>
      </c>
      <c r="U473" s="356">
        <v>0</v>
      </c>
      <c r="V473" s="304">
        <v>0</v>
      </c>
      <c r="W473" s="299">
        <v>0</v>
      </c>
      <c r="X473" s="299">
        <v>0</v>
      </c>
      <c r="Y473" s="299">
        <v>0</v>
      </c>
      <c r="Z473" s="299">
        <v>0</v>
      </c>
      <c r="AA473" s="356">
        <v>0</v>
      </c>
      <c r="AB473" s="303">
        <v>0</v>
      </c>
      <c r="AC473" s="303">
        <v>0</v>
      </c>
      <c r="AD473" s="304">
        <v>0</v>
      </c>
      <c r="AE473" s="300">
        <v>-241.14473684225231</v>
      </c>
      <c r="AF473" s="303">
        <v>0</v>
      </c>
      <c r="AG473" s="304">
        <v>-241.14473684225231</v>
      </c>
      <c r="AH473" s="300">
        <v>482.28947368403897</v>
      </c>
      <c r="AI473" s="303">
        <v>0</v>
      </c>
      <c r="AJ473" s="304">
        <v>482.28947368403897</v>
      </c>
      <c r="AK473" s="300">
        <v>0</v>
      </c>
      <c r="AL473" s="303">
        <v>0</v>
      </c>
      <c r="AM473" s="304">
        <v>0</v>
      </c>
      <c r="AN473" s="300">
        <v>0</v>
      </c>
      <c r="AO473" s="303">
        <v>0</v>
      </c>
      <c r="AP473" s="304">
        <v>0</v>
      </c>
      <c r="AQ473" s="303">
        <v>0</v>
      </c>
      <c r="AR473" s="303">
        <v>0</v>
      </c>
      <c r="AS473" s="305">
        <v>0</v>
      </c>
    </row>
    <row r="474" spans="1:45" x14ac:dyDescent="0.35">
      <c r="A474" s="322">
        <v>4190</v>
      </c>
      <c r="B474" s="323">
        <v>7</v>
      </c>
      <c r="C474" s="324" t="s">
        <v>95</v>
      </c>
      <c r="D474" s="108">
        <v>7</v>
      </c>
      <c r="E474" s="299">
        <v>0</v>
      </c>
      <c r="F474" s="299">
        <v>0</v>
      </c>
      <c r="G474" s="299">
        <v>0</v>
      </c>
      <c r="H474" s="299">
        <v>0</v>
      </c>
      <c r="I474" s="299">
        <v>0</v>
      </c>
      <c r="J474" s="299">
        <v>0</v>
      </c>
      <c r="K474" s="299">
        <v>0</v>
      </c>
      <c r="L474" s="300">
        <v>0</v>
      </c>
      <c r="M474" s="300">
        <v>0</v>
      </c>
      <c r="N474" s="300">
        <v>0</v>
      </c>
      <c r="O474" s="300">
        <v>0</v>
      </c>
      <c r="P474" s="300">
        <v>0</v>
      </c>
      <c r="Q474" s="300">
        <v>0</v>
      </c>
      <c r="R474" s="300">
        <v>0</v>
      </c>
      <c r="S474" s="300">
        <v>0</v>
      </c>
      <c r="T474" s="300">
        <v>0</v>
      </c>
      <c r="U474" s="356">
        <v>0</v>
      </c>
      <c r="V474" s="304">
        <v>0</v>
      </c>
      <c r="W474" s="299">
        <v>0</v>
      </c>
      <c r="X474" s="299">
        <v>0</v>
      </c>
      <c r="Y474" s="299">
        <v>0</v>
      </c>
      <c r="Z474" s="299">
        <v>0</v>
      </c>
      <c r="AA474" s="356">
        <v>0</v>
      </c>
      <c r="AB474" s="303">
        <v>0</v>
      </c>
      <c r="AC474" s="303">
        <v>0</v>
      </c>
      <c r="AD474" s="304">
        <v>0</v>
      </c>
      <c r="AE474" s="300">
        <v>0</v>
      </c>
      <c r="AF474" s="303">
        <v>0</v>
      </c>
      <c r="AG474" s="304">
        <v>0</v>
      </c>
      <c r="AH474" s="300">
        <v>0</v>
      </c>
      <c r="AI474" s="303">
        <v>0</v>
      </c>
      <c r="AJ474" s="304">
        <v>0</v>
      </c>
      <c r="AK474" s="300">
        <v>0</v>
      </c>
      <c r="AL474" s="303">
        <v>0</v>
      </c>
      <c r="AM474" s="304">
        <v>0</v>
      </c>
      <c r="AN474" s="300">
        <v>0</v>
      </c>
      <c r="AO474" s="303">
        <v>0</v>
      </c>
      <c r="AP474" s="304">
        <v>0</v>
      </c>
      <c r="AQ474" s="303">
        <v>0</v>
      </c>
      <c r="AR474" s="303">
        <v>0</v>
      </c>
      <c r="AS474" s="305">
        <v>0</v>
      </c>
    </row>
    <row r="475" spans="1:45" x14ac:dyDescent="0.35">
      <c r="A475" s="322">
        <v>4191</v>
      </c>
      <c r="B475" s="323">
        <v>7</v>
      </c>
      <c r="C475" s="324" t="s">
        <v>96</v>
      </c>
      <c r="D475" s="108">
        <v>7</v>
      </c>
      <c r="E475" s="299">
        <v>945.17835120932136</v>
      </c>
      <c r="F475" s="299">
        <v>971.79168454265471</v>
      </c>
      <c r="G475" s="299">
        <v>0</v>
      </c>
      <c r="H475" s="299">
        <v>0</v>
      </c>
      <c r="I475" s="299">
        <v>0</v>
      </c>
      <c r="J475" s="299">
        <v>0</v>
      </c>
      <c r="K475" s="299">
        <v>0</v>
      </c>
      <c r="L475" s="300">
        <v>0</v>
      </c>
      <c r="M475" s="300">
        <v>0</v>
      </c>
      <c r="N475" s="300">
        <v>0</v>
      </c>
      <c r="O475" s="300">
        <v>0</v>
      </c>
      <c r="P475" s="300">
        <v>0</v>
      </c>
      <c r="Q475" s="300">
        <v>0</v>
      </c>
      <c r="R475" s="300">
        <v>0</v>
      </c>
      <c r="S475" s="300">
        <v>0</v>
      </c>
      <c r="T475" s="300">
        <v>0</v>
      </c>
      <c r="U475" s="356">
        <v>0</v>
      </c>
      <c r="V475" s="304">
        <v>0</v>
      </c>
      <c r="W475" s="299">
        <v>0</v>
      </c>
      <c r="X475" s="299">
        <v>0</v>
      </c>
      <c r="Y475" s="299">
        <v>0</v>
      </c>
      <c r="Z475" s="299">
        <v>0</v>
      </c>
      <c r="AA475" s="356">
        <v>0</v>
      </c>
      <c r="AB475" s="303">
        <v>0</v>
      </c>
      <c r="AC475" s="303">
        <v>0</v>
      </c>
      <c r="AD475" s="304">
        <v>0</v>
      </c>
      <c r="AE475" s="300">
        <v>-971.79168454185128</v>
      </c>
      <c r="AF475" s="303">
        <v>0</v>
      </c>
      <c r="AG475" s="304">
        <v>-971.79168454185128</v>
      </c>
      <c r="AH475" s="300">
        <v>971.79168454371393</v>
      </c>
      <c r="AI475" s="303">
        <v>0</v>
      </c>
      <c r="AJ475" s="304">
        <v>971.79168454371393</v>
      </c>
      <c r="AK475" s="300">
        <v>0</v>
      </c>
      <c r="AL475" s="303">
        <v>0</v>
      </c>
      <c r="AM475" s="304">
        <v>0</v>
      </c>
      <c r="AN475" s="300">
        <v>0</v>
      </c>
      <c r="AO475" s="303">
        <v>0</v>
      </c>
      <c r="AP475" s="304">
        <v>0</v>
      </c>
      <c r="AQ475" s="303">
        <v>0</v>
      </c>
      <c r="AR475" s="303">
        <v>0</v>
      </c>
      <c r="AS475" s="305">
        <v>0</v>
      </c>
    </row>
    <row r="476" spans="1:45" x14ac:dyDescent="0.35">
      <c r="A476" s="322">
        <v>4192</v>
      </c>
      <c r="B476" s="323">
        <v>7</v>
      </c>
      <c r="C476" s="324" t="s">
        <v>97</v>
      </c>
      <c r="D476" s="108">
        <v>7</v>
      </c>
      <c r="E476" s="299">
        <v>758.0112044817929</v>
      </c>
      <c r="F476" s="299">
        <v>786.58963585434185</v>
      </c>
      <c r="G476" s="299">
        <v>0</v>
      </c>
      <c r="H476" s="299">
        <v>0</v>
      </c>
      <c r="I476" s="299">
        <v>0</v>
      </c>
      <c r="J476" s="299">
        <v>0</v>
      </c>
      <c r="K476" s="299">
        <v>0</v>
      </c>
      <c r="L476" s="300">
        <v>0</v>
      </c>
      <c r="M476" s="300">
        <v>0</v>
      </c>
      <c r="N476" s="300">
        <v>0</v>
      </c>
      <c r="O476" s="300">
        <v>0</v>
      </c>
      <c r="P476" s="300">
        <v>0</v>
      </c>
      <c r="Q476" s="300">
        <v>0</v>
      </c>
      <c r="R476" s="300">
        <v>0</v>
      </c>
      <c r="S476" s="300">
        <v>0</v>
      </c>
      <c r="T476" s="300">
        <v>0</v>
      </c>
      <c r="U476" s="356">
        <v>0</v>
      </c>
      <c r="V476" s="304">
        <v>0</v>
      </c>
      <c r="W476" s="299">
        <v>0</v>
      </c>
      <c r="X476" s="299">
        <v>0</v>
      </c>
      <c r="Y476" s="299">
        <v>0</v>
      </c>
      <c r="Z476" s="299">
        <v>0</v>
      </c>
      <c r="AA476" s="356">
        <v>0</v>
      </c>
      <c r="AB476" s="303">
        <v>0</v>
      </c>
      <c r="AC476" s="303">
        <v>0</v>
      </c>
      <c r="AD476" s="304">
        <v>0</v>
      </c>
      <c r="AE476" s="300">
        <v>-786.58963585458696</v>
      </c>
      <c r="AF476" s="303">
        <v>0</v>
      </c>
      <c r="AG476" s="304">
        <v>-786.58963585458696</v>
      </c>
      <c r="AH476" s="300">
        <v>786.58963585458696</v>
      </c>
      <c r="AI476" s="303">
        <v>0</v>
      </c>
      <c r="AJ476" s="304">
        <v>786.58963585458696</v>
      </c>
      <c r="AK476" s="300">
        <v>0</v>
      </c>
      <c r="AL476" s="303">
        <v>0</v>
      </c>
      <c r="AM476" s="304">
        <v>0</v>
      </c>
      <c r="AN476" s="300">
        <v>0</v>
      </c>
      <c r="AO476" s="303">
        <v>0</v>
      </c>
      <c r="AP476" s="304">
        <v>0</v>
      </c>
      <c r="AQ476" s="303">
        <v>0</v>
      </c>
      <c r="AR476" s="303">
        <v>0</v>
      </c>
      <c r="AS476" s="305">
        <v>0</v>
      </c>
    </row>
    <row r="477" spans="1:45" x14ac:dyDescent="0.35">
      <c r="A477" s="322">
        <v>4193</v>
      </c>
      <c r="B477" s="323">
        <v>7</v>
      </c>
      <c r="C477" s="324" t="s">
        <v>563</v>
      </c>
      <c r="D477" s="108">
        <v>7</v>
      </c>
      <c r="E477" s="299">
        <v>273</v>
      </c>
      <c r="F477" s="299">
        <v>273</v>
      </c>
      <c r="G477" s="299">
        <v>0</v>
      </c>
      <c r="H477" s="299">
        <v>0</v>
      </c>
      <c r="I477" s="299">
        <v>0</v>
      </c>
      <c r="J477" s="299">
        <v>0</v>
      </c>
      <c r="K477" s="299">
        <v>0</v>
      </c>
      <c r="L477" s="300">
        <v>0</v>
      </c>
      <c r="M477" s="300">
        <v>0</v>
      </c>
      <c r="N477" s="300">
        <v>0</v>
      </c>
      <c r="O477" s="300">
        <v>0</v>
      </c>
      <c r="P477" s="300">
        <v>0</v>
      </c>
      <c r="Q477" s="300">
        <v>0</v>
      </c>
      <c r="R477" s="300">
        <v>0</v>
      </c>
      <c r="S477" s="300">
        <v>0</v>
      </c>
      <c r="T477" s="300">
        <v>0</v>
      </c>
      <c r="U477" s="356">
        <v>0</v>
      </c>
      <c r="V477" s="304">
        <v>0</v>
      </c>
      <c r="W477" s="299">
        <v>0</v>
      </c>
      <c r="X477" s="299">
        <v>0</v>
      </c>
      <c r="Y477" s="299">
        <v>0</v>
      </c>
      <c r="Z477" s="299">
        <v>0</v>
      </c>
      <c r="AA477" s="356">
        <v>0</v>
      </c>
      <c r="AB477" s="303">
        <v>0</v>
      </c>
      <c r="AC477" s="303">
        <v>0</v>
      </c>
      <c r="AD477" s="304">
        <v>0</v>
      </c>
      <c r="AE477" s="300">
        <v>-2184</v>
      </c>
      <c r="AF477" s="303">
        <v>0</v>
      </c>
      <c r="AG477" s="304">
        <v>-2184</v>
      </c>
      <c r="AH477" s="300">
        <v>3276</v>
      </c>
      <c r="AI477" s="303">
        <v>0</v>
      </c>
      <c r="AJ477" s="304">
        <v>3276</v>
      </c>
      <c r="AK477" s="300">
        <v>0</v>
      </c>
      <c r="AL477" s="303">
        <v>0</v>
      </c>
      <c r="AM477" s="304">
        <v>0</v>
      </c>
      <c r="AN477" s="300">
        <v>0</v>
      </c>
      <c r="AO477" s="303">
        <v>0</v>
      </c>
      <c r="AP477" s="304">
        <v>0</v>
      </c>
      <c r="AQ477" s="303">
        <v>0</v>
      </c>
      <c r="AR477" s="303">
        <v>0</v>
      </c>
      <c r="AS477" s="305">
        <v>0</v>
      </c>
    </row>
    <row r="478" spans="1:45" x14ac:dyDescent="0.35">
      <c r="A478" s="322">
        <v>4194</v>
      </c>
      <c r="B478" s="323">
        <v>7</v>
      </c>
      <c r="C478" s="324" t="s">
        <v>98</v>
      </c>
      <c r="D478" s="108">
        <v>7</v>
      </c>
      <c r="E478" s="299">
        <v>350</v>
      </c>
      <c r="F478" s="299">
        <v>363.2</v>
      </c>
      <c r="G478" s="299">
        <v>0</v>
      </c>
      <c r="H478" s="299">
        <v>0</v>
      </c>
      <c r="I478" s="299">
        <v>0</v>
      </c>
      <c r="J478" s="299">
        <v>0</v>
      </c>
      <c r="K478" s="299">
        <v>0</v>
      </c>
      <c r="L478" s="300">
        <v>0</v>
      </c>
      <c r="M478" s="300">
        <v>0</v>
      </c>
      <c r="N478" s="300">
        <v>0</v>
      </c>
      <c r="O478" s="300">
        <v>0</v>
      </c>
      <c r="P478" s="300">
        <v>0</v>
      </c>
      <c r="Q478" s="300">
        <v>0</v>
      </c>
      <c r="R478" s="300">
        <v>0</v>
      </c>
      <c r="S478" s="300">
        <v>0</v>
      </c>
      <c r="T478" s="300">
        <v>0</v>
      </c>
      <c r="U478" s="356">
        <v>0</v>
      </c>
      <c r="V478" s="304">
        <v>0</v>
      </c>
      <c r="W478" s="299">
        <v>0</v>
      </c>
      <c r="X478" s="299">
        <v>0</v>
      </c>
      <c r="Y478" s="299">
        <v>0</v>
      </c>
      <c r="Z478" s="299">
        <v>0</v>
      </c>
      <c r="AA478" s="356">
        <v>0</v>
      </c>
      <c r="AB478" s="303">
        <v>0</v>
      </c>
      <c r="AC478" s="303">
        <v>0</v>
      </c>
      <c r="AD478" s="304">
        <v>0</v>
      </c>
      <c r="AE478" s="300">
        <v>-3995.2000000001863</v>
      </c>
      <c r="AF478" s="303">
        <v>0</v>
      </c>
      <c r="AG478" s="304">
        <v>-3995.2000000001863</v>
      </c>
      <c r="AH478" s="300">
        <v>5448</v>
      </c>
      <c r="AI478" s="303">
        <v>0</v>
      </c>
      <c r="AJ478" s="304">
        <v>5448</v>
      </c>
      <c r="AK478" s="300">
        <v>0</v>
      </c>
      <c r="AL478" s="303">
        <v>0</v>
      </c>
      <c r="AM478" s="304">
        <v>0</v>
      </c>
      <c r="AN478" s="300">
        <v>0</v>
      </c>
      <c r="AO478" s="303">
        <v>0</v>
      </c>
      <c r="AP478" s="304">
        <v>0</v>
      </c>
      <c r="AQ478" s="303">
        <v>0</v>
      </c>
      <c r="AR478" s="303">
        <v>0</v>
      </c>
      <c r="AS478" s="305">
        <v>0</v>
      </c>
    </row>
    <row r="479" spans="1:45" x14ac:dyDescent="0.35">
      <c r="A479" s="322">
        <v>4195</v>
      </c>
      <c r="B479" s="323">
        <v>7</v>
      </c>
      <c r="C479" s="324" t="s">
        <v>936</v>
      </c>
      <c r="D479" s="108">
        <v>7</v>
      </c>
      <c r="E479" s="299">
        <v>27.166666666666664</v>
      </c>
      <c r="F479" s="299">
        <v>27.166666666666664</v>
      </c>
      <c r="G479" s="299">
        <v>0</v>
      </c>
      <c r="H479" s="299">
        <v>0</v>
      </c>
      <c r="I479" s="299">
        <v>0</v>
      </c>
      <c r="J479" s="299">
        <v>0</v>
      </c>
      <c r="K479" s="299">
        <v>0</v>
      </c>
      <c r="L479" s="300">
        <v>0</v>
      </c>
      <c r="M479" s="300">
        <v>0</v>
      </c>
      <c r="N479" s="300">
        <v>0</v>
      </c>
      <c r="O479" s="300">
        <v>0</v>
      </c>
      <c r="P479" s="300">
        <v>0</v>
      </c>
      <c r="Q479" s="300">
        <v>0</v>
      </c>
      <c r="R479" s="300">
        <v>0</v>
      </c>
      <c r="S479" s="300">
        <v>0</v>
      </c>
      <c r="T479" s="300">
        <v>0</v>
      </c>
      <c r="U479" s="356">
        <v>0</v>
      </c>
      <c r="V479" s="304">
        <v>0</v>
      </c>
      <c r="W479" s="299">
        <v>0</v>
      </c>
      <c r="X479" s="299">
        <v>0</v>
      </c>
      <c r="Y479" s="299">
        <v>0</v>
      </c>
      <c r="Z479" s="299">
        <v>0</v>
      </c>
      <c r="AA479" s="356">
        <v>0</v>
      </c>
      <c r="AB479" s="303">
        <v>0</v>
      </c>
      <c r="AC479" s="303">
        <v>0</v>
      </c>
      <c r="AD479" s="304">
        <v>0</v>
      </c>
      <c r="AE479" s="300">
        <v>0</v>
      </c>
      <c r="AF479" s="303">
        <v>0</v>
      </c>
      <c r="AG479" s="304">
        <v>0</v>
      </c>
      <c r="AH479" s="300">
        <v>0</v>
      </c>
      <c r="AI479" s="303">
        <v>0</v>
      </c>
      <c r="AJ479" s="304">
        <v>0</v>
      </c>
      <c r="AK479" s="300">
        <v>0</v>
      </c>
      <c r="AL479" s="303">
        <v>0</v>
      </c>
      <c r="AM479" s="304">
        <v>0</v>
      </c>
      <c r="AN479" s="300">
        <v>0</v>
      </c>
      <c r="AO479" s="303">
        <v>0</v>
      </c>
      <c r="AP479" s="304">
        <v>0</v>
      </c>
      <c r="AQ479" s="303">
        <v>0</v>
      </c>
      <c r="AR479" s="303">
        <v>0</v>
      </c>
      <c r="AS479" s="305">
        <v>0</v>
      </c>
    </row>
    <row r="480" spans="1:45" x14ac:dyDescent="0.35">
      <c r="A480" s="322">
        <v>4198</v>
      </c>
      <c r="B480" s="323">
        <v>7</v>
      </c>
      <c r="C480" s="324" t="s">
        <v>99</v>
      </c>
      <c r="D480" s="108">
        <v>7</v>
      </c>
      <c r="E480" s="299">
        <v>223.22222222222223</v>
      </c>
      <c r="F480" s="299">
        <v>223.22222222222223</v>
      </c>
      <c r="G480" s="299">
        <v>0</v>
      </c>
      <c r="H480" s="299">
        <v>0</v>
      </c>
      <c r="I480" s="299">
        <v>0</v>
      </c>
      <c r="J480" s="299">
        <v>0</v>
      </c>
      <c r="K480" s="299">
        <v>0</v>
      </c>
      <c r="L480" s="300">
        <v>0</v>
      </c>
      <c r="M480" s="300">
        <v>0</v>
      </c>
      <c r="N480" s="300">
        <v>0</v>
      </c>
      <c r="O480" s="300">
        <v>0</v>
      </c>
      <c r="P480" s="300">
        <v>0</v>
      </c>
      <c r="Q480" s="300">
        <v>0</v>
      </c>
      <c r="R480" s="300">
        <v>0</v>
      </c>
      <c r="S480" s="300">
        <v>0</v>
      </c>
      <c r="T480" s="300">
        <v>0</v>
      </c>
      <c r="U480" s="356">
        <v>0</v>
      </c>
      <c r="V480" s="304">
        <v>0</v>
      </c>
      <c r="W480" s="299">
        <v>0</v>
      </c>
      <c r="X480" s="299">
        <v>0</v>
      </c>
      <c r="Y480" s="299">
        <v>0</v>
      </c>
      <c r="Z480" s="299">
        <v>0</v>
      </c>
      <c r="AA480" s="356">
        <v>0</v>
      </c>
      <c r="AB480" s="303">
        <v>0</v>
      </c>
      <c r="AC480" s="303">
        <v>0</v>
      </c>
      <c r="AD480" s="304">
        <v>0</v>
      </c>
      <c r="AE480" s="300">
        <v>-1116.1111111110076</v>
      </c>
      <c r="AF480" s="303">
        <v>0</v>
      </c>
      <c r="AG480" s="304">
        <v>-1116.1111111110076</v>
      </c>
      <c r="AH480" s="300">
        <v>1785.7777777779847</v>
      </c>
      <c r="AI480" s="303">
        <v>0</v>
      </c>
      <c r="AJ480" s="304">
        <v>1785.7777777779847</v>
      </c>
      <c r="AK480" s="300">
        <v>0</v>
      </c>
      <c r="AL480" s="303">
        <v>0</v>
      </c>
      <c r="AM480" s="304">
        <v>0</v>
      </c>
      <c r="AN480" s="300">
        <v>0</v>
      </c>
      <c r="AO480" s="303">
        <v>0</v>
      </c>
      <c r="AP480" s="304">
        <v>0</v>
      </c>
      <c r="AQ480" s="303">
        <v>0</v>
      </c>
      <c r="AR480" s="303">
        <v>0</v>
      </c>
      <c r="AS480" s="305">
        <v>0</v>
      </c>
    </row>
    <row r="481" spans="1:45" x14ac:dyDescent="0.35">
      <c r="A481" s="322">
        <v>4199</v>
      </c>
      <c r="B481" s="323">
        <v>7</v>
      </c>
      <c r="C481" s="324" t="s">
        <v>564</v>
      </c>
      <c r="D481" s="108">
        <v>7</v>
      </c>
      <c r="E481" s="299">
        <v>1217.9015440268313</v>
      </c>
      <c r="F481" s="299">
        <v>1295.2770176673628</v>
      </c>
      <c r="G481" s="299">
        <v>0</v>
      </c>
      <c r="H481" s="299">
        <v>0</v>
      </c>
      <c r="I481" s="299">
        <v>0</v>
      </c>
      <c r="J481" s="299">
        <v>0</v>
      </c>
      <c r="K481" s="299">
        <v>0</v>
      </c>
      <c r="L481" s="300">
        <v>0</v>
      </c>
      <c r="M481" s="300">
        <v>0</v>
      </c>
      <c r="N481" s="300">
        <v>0</v>
      </c>
      <c r="O481" s="300">
        <v>0</v>
      </c>
      <c r="P481" s="300">
        <v>0</v>
      </c>
      <c r="Q481" s="300">
        <v>0</v>
      </c>
      <c r="R481" s="300">
        <v>0</v>
      </c>
      <c r="S481" s="300">
        <v>0</v>
      </c>
      <c r="T481" s="300">
        <v>0</v>
      </c>
      <c r="U481" s="356">
        <v>0</v>
      </c>
      <c r="V481" s="304">
        <v>0</v>
      </c>
      <c r="W481" s="299">
        <v>0</v>
      </c>
      <c r="X481" s="299">
        <v>0</v>
      </c>
      <c r="Y481" s="299">
        <v>0</v>
      </c>
      <c r="Z481" s="299">
        <v>0</v>
      </c>
      <c r="AA481" s="356">
        <v>0</v>
      </c>
      <c r="AB481" s="303">
        <v>0</v>
      </c>
      <c r="AC481" s="303">
        <v>0</v>
      </c>
      <c r="AD481" s="304">
        <v>0</v>
      </c>
      <c r="AE481" s="300">
        <v>-6476.3850883375853</v>
      </c>
      <c r="AF481" s="303">
        <v>0</v>
      </c>
      <c r="AG481" s="304">
        <v>-6476.3850883375853</v>
      </c>
      <c r="AH481" s="300">
        <v>9066.9391236715019</v>
      </c>
      <c r="AI481" s="303">
        <v>0</v>
      </c>
      <c r="AJ481" s="304">
        <v>9066.9391236715019</v>
      </c>
      <c r="AK481" s="300">
        <v>0</v>
      </c>
      <c r="AL481" s="303">
        <v>0</v>
      </c>
      <c r="AM481" s="304">
        <v>0</v>
      </c>
      <c r="AN481" s="300">
        <v>0</v>
      </c>
      <c r="AO481" s="303">
        <v>0</v>
      </c>
      <c r="AP481" s="304">
        <v>0</v>
      </c>
      <c r="AQ481" s="303">
        <v>0</v>
      </c>
      <c r="AR481" s="303">
        <v>0</v>
      </c>
      <c r="AS481" s="305">
        <v>0</v>
      </c>
    </row>
    <row r="482" spans="1:45" x14ac:dyDescent="0.35">
      <c r="A482" s="322">
        <v>4200</v>
      </c>
      <c r="B482" s="323">
        <v>7</v>
      </c>
      <c r="C482" s="324" t="s">
        <v>565</v>
      </c>
      <c r="D482" s="108">
        <v>7</v>
      </c>
      <c r="E482" s="299">
        <v>659.99999999999989</v>
      </c>
      <c r="F482" s="299">
        <v>726.66666666666652</v>
      </c>
      <c r="G482" s="299">
        <v>0</v>
      </c>
      <c r="H482" s="299">
        <v>0</v>
      </c>
      <c r="I482" s="299">
        <v>0</v>
      </c>
      <c r="J482" s="299">
        <v>0</v>
      </c>
      <c r="K482" s="299">
        <v>0</v>
      </c>
      <c r="L482" s="300">
        <v>0</v>
      </c>
      <c r="M482" s="300">
        <v>0</v>
      </c>
      <c r="N482" s="300">
        <v>0</v>
      </c>
      <c r="O482" s="300">
        <v>0</v>
      </c>
      <c r="P482" s="300">
        <v>0</v>
      </c>
      <c r="Q482" s="300">
        <v>0</v>
      </c>
      <c r="R482" s="300">
        <v>0</v>
      </c>
      <c r="S482" s="300">
        <v>0</v>
      </c>
      <c r="T482" s="300">
        <v>0</v>
      </c>
      <c r="U482" s="356">
        <v>0</v>
      </c>
      <c r="V482" s="304">
        <v>0</v>
      </c>
      <c r="W482" s="299">
        <v>0</v>
      </c>
      <c r="X482" s="299">
        <v>0</v>
      </c>
      <c r="Y482" s="299">
        <v>0</v>
      </c>
      <c r="Z482" s="299">
        <v>0</v>
      </c>
      <c r="AA482" s="356">
        <v>0</v>
      </c>
      <c r="AB482" s="303">
        <v>0</v>
      </c>
      <c r="AC482" s="303">
        <v>0</v>
      </c>
      <c r="AD482" s="304">
        <v>0</v>
      </c>
      <c r="AE482" s="300">
        <v>-4360</v>
      </c>
      <c r="AF482" s="303">
        <v>0</v>
      </c>
      <c r="AG482" s="304">
        <v>-4360</v>
      </c>
      <c r="AH482" s="300">
        <v>6540</v>
      </c>
      <c r="AI482" s="303">
        <v>0</v>
      </c>
      <c r="AJ482" s="304">
        <v>6540</v>
      </c>
      <c r="AK482" s="300">
        <v>0</v>
      </c>
      <c r="AL482" s="303">
        <v>0</v>
      </c>
      <c r="AM482" s="304">
        <v>0</v>
      </c>
      <c r="AN482" s="300">
        <v>0</v>
      </c>
      <c r="AO482" s="303">
        <v>0</v>
      </c>
      <c r="AP482" s="304">
        <v>0</v>
      </c>
      <c r="AQ482" s="303">
        <v>0</v>
      </c>
      <c r="AR482" s="303">
        <v>0</v>
      </c>
      <c r="AS482" s="305">
        <v>0</v>
      </c>
    </row>
    <row r="483" spans="1:45" x14ac:dyDescent="0.35">
      <c r="A483" s="322">
        <v>4201</v>
      </c>
      <c r="B483" s="323">
        <v>7</v>
      </c>
      <c r="C483" s="324" t="s">
        <v>100</v>
      </c>
      <c r="D483" s="108">
        <v>7</v>
      </c>
      <c r="E483" s="299">
        <v>144</v>
      </c>
      <c r="F483" s="299">
        <v>144</v>
      </c>
      <c r="G483" s="299">
        <v>0</v>
      </c>
      <c r="H483" s="299">
        <v>0</v>
      </c>
      <c r="I483" s="299">
        <v>0</v>
      </c>
      <c r="J483" s="299">
        <v>0</v>
      </c>
      <c r="K483" s="299">
        <v>0</v>
      </c>
      <c r="L483" s="300">
        <v>0</v>
      </c>
      <c r="M483" s="300">
        <v>0</v>
      </c>
      <c r="N483" s="300">
        <v>0</v>
      </c>
      <c r="O483" s="300">
        <v>0</v>
      </c>
      <c r="P483" s="300">
        <v>0</v>
      </c>
      <c r="Q483" s="300">
        <v>0</v>
      </c>
      <c r="R483" s="300">
        <v>0</v>
      </c>
      <c r="S483" s="300">
        <v>0</v>
      </c>
      <c r="T483" s="300">
        <v>0</v>
      </c>
      <c r="U483" s="356">
        <v>0</v>
      </c>
      <c r="V483" s="304">
        <v>0</v>
      </c>
      <c r="W483" s="299">
        <v>0</v>
      </c>
      <c r="X483" s="299">
        <v>0</v>
      </c>
      <c r="Y483" s="299">
        <v>0</v>
      </c>
      <c r="Z483" s="299">
        <v>0</v>
      </c>
      <c r="AA483" s="356">
        <v>0</v>
      </c>
      <c r="AB483" s="303">
        <v>0</v>
      </c>
      <c r="AC483" s="303">
        <v>0</v>
      </c>
      <c r="AD483" s="304">
        <v>0</v>
      </c>
      <c r="AE483" s="300">
        <v>-864</v>
      </c>
      <c r="AF483" s="303">
        <v>0</v>
      </c>
      <c r="AG483" s="304">
        <v>-864</v>
      </c>
      <c r="AH483" s="300">
        <v>1440</v>
      </c>
      <c r="AI483" s="303">
        <v>0</v>
      </c>
      <c r="AJ483" s="304">
        <v>1440</v>
      </c>
      <c r="AK483" s="300">
        <v>0</v>
      </c>
      <c r="AL483" s="303">
        <v>0</v>
      </c>
      <c r="AM483" s="304">
        <v>0</v>
      </c>
      <c r="AN483" s="300">
        <v>0</v>
      </c>
      <c r="AO483" s="303">
        <v>0</v>
      </c>
      <c r="AP483" s="304">
        <v>0</v>
      </c>
      <c r="AQ483" s="303">
        <v>0</v>
      </c>
      <c r="AR483" s="303">
        <v>0</v>
      </c>
      <c r="AS483" s="305">
        <v>0</v>
      </c>
    </row>
    <row r="484" spans="1:45" x14ac:dyDescent="0.35">
      <c r="A484" s="322">
        <v>4204</v>
      </c>
      <c r="B484" s="323">
        <v>7</v>
      </c>
      <c r="C484" s="324" t="s">
        <v>102</v>
      </c>
      <c r="D484" s="108">
        <v>7</v>
      </c>
      <c r="E484" s="299">
        <v>125.96489563567363</v>
      </c>
      <c r="F484" s="299">
        <v>151.15787476280832</v>
      </c>
      <c r="G484" s="299">
        <v>0</v>
      </c>
      <c r="H484" s="299">
        <v>0</v>
      </c>
      <c r="I484" s="299">
        <v>0</v>
      </c>
      <c r="J484" s="299">
        <v>0</v>
      </c>
      <c r="K484" s="299">
        <v>0</v>
      </c>
      <c r="L484" s="300">
        <v>0</v>
      </c>
      <c r="M484" s="300">
        <v>0</v>
      </c>
      <c r="N484" s="300">
        <v>0</v>
      </c>
      <c r="O484" s="300">
        <v>0</v>
      </c>
      <c r="P484" s="300">
        <v>0</v>
      </c>
      <c r="Q484" s="300">
        <v>0</v>
      </c>
      <c r="R484" s="300">
        <v>0</v>
      </c>
      <c r="S484" s="300">
        <v>0</v>
      </c>
      <c r="T484" s="300">
        <v>0</v>
      </c>
      <c r="U484" s="356">
        <v>0</v>
      </c>
      <c r="V484" s="304">
        <v>0</v>
      </c>
      <c r="W484" s="299">
        <v>0</v>
      </c>
      <c r="X484" s="299">
        <v>0</v>
      </c>
      <c r="Y484" s="299">
        <v>0</v>
      </c>
      <c r="Z484" s="299">
        <v>0</v>
      </c>
      <c r="AA484" s="356">
        <v>0</v>
      </c>
      <c r="AB484" s="303">
        <v>0</v>
      </c>
      <c r="AC484" s="303">
        <v>0</v>
      </c>
      <c r="AD484" s="304">
        <v>0</v>
      </c>
      <c r="AE484" s="300">
        <v>-604.63149905111641</v>
      </c>
      <c r="AF484" s="303">
        <v>0</v>
      </c>
      <c r="AG484" s="304">
        <v>-604.63149905111641</v>
      </c>
      <c r="AH484" s="300">
        <v>604.63149905134924</v>
      </c>
      <c r="AI484" s="303">
        <v>0</v>
      </c>
      <c r="AJ484" s="304">
        <v>604.63149905134924</v>
      </c>
      <c r="AK484" s="300">
        <v>0</v>
      </c>
      <c r="AL484" s="303">
        <v>0</v>
      </c>
      <c r="AM484" s="304">
        <v>0</v>
      </c>
      <c r="AN484" s="300">
        <v>0</v>
      </c>
      <c r="AO484" s="303">
        <v>0</v>
      </c>
      <c r="AP484" s="304">
        <v>0</v>
      </c>
      <c r="AQ484" s="303">
        <v>0</v>
      </c>
      <c r="AR484" s="303">
        <v>0</v>
      </c>
      <c r="AS484" s="305">
        <v>0</v>
      </c>
    </row>
    <row r="485" spans="1:45" x14ac:dyDescent="0.35">
      <c r="A485" s="322">
        <v>4205</v>
      </c>
      <c r="B485" s="323">
        <v>7</v>
      </c>
      <c r="C485" s="324" t="s">
        <v>103</v>
      </c>
      <c r="D485" s="108">
        <v>7</v>
      </c>
      <c r="E485" s="299">
        <v>464.63095937316911</v>
      </c>
      <c r="F485" s="299">
        <v>479.55775675878999</v>
      </c>
      <c r="G485" s="299">
        <v>0</v>
      </c>
      <c r="H485" s="299">
        <v>0</v>
      </c>
      <c r="I485" s="299">
        <v>0</v>
      </c>
      <c r="J485" s="299">
        <v>0</v>
      </c>
      <c r="K485" s="299">
        <v>0</v>
      </c>
      <c r="L485" s="300">
        <v>0</v>
      </c>
      <c r="M485" s="300">
        <v>0</v>
      </c>
      <c r="N485" s="300">
        <v>0</v>
      </c>
      <c r="O485" s="300">
        <v>0</v>
      </c>
      <c r="P485" s="300">
        <v>0</v>
      </c>
      <c r="Q485" s="300">
        <v>0</v>
      </c>
      <c r="R485" s="300">
        <v>0</v>
      </c>
      <c r="S485" s="300">
        <v>0</v>
      </c>
      <c r="T485" s="300">
        <v>0</v>
      </c>
      <c r="U485" s="356">
        <v>0</v>
      </c>
      <c r="V485" s="304">
        <v>0</v>
      </c>
      <c r="W485" s="299">
        <v>0</v>
      </c>
      <c r="X485" s="299">
        <v>0</v>
      </c>
      <c r="Y485" s="299">
        <v>0</v>
      </c>
      <c r="Z485" s="299">
        <v>0</v>
      </c>
      <c r="AA485" s="356">
        <v>0</v>
      </c>
      <c r="AB485" s="303">
        <v>0</v>
      </c>
      <c r="AC485" s="303">
        <v>0</v>
      </c>
      <c r="AD485" s="304">
        <v>0</v>
      </c>
      <c r="AE485" s="300">
        <v>0</v>
      </c>
      <c r="AF485" s="303">
        <v>0</v>
      </c>
      <c r="AG485" s="304">
        <v>0</v>
      </c>
      <c r="AH485" s="300">
        <v>479.557756758295</v>
      </c>
      <c r="AI485" s="303">
        <v>0</v>
      </c>
      <c r="AJ485" s="304">
        <v>479.557756758295</v>
      </c>
      <c r="AK485" s="300">
        <v>0</v>
      </c>
      <c r="AL485" s="303">
        <v>0</v>
      </c>
      <c r="AM485" s="304">
        <v>0</v>
      </c>
      <c r="AN485" s="300">
        <v>0</v>
      </c>
      <c r="AO485" s="303">
        <v>0</v>
      </c>
      <c r="AP485" s="304">
        <v>0</v>
      </c>
      <c r="AQ485" s="303">
        <v>0</v>
      </c>
      <c r="AR485" s="303">
        <v>0</v>
      </c>
      <c r="AS485" s="305">
        <v>0</v>
      </c>
    </row>
    <row r="486" spans="1:45" x14ac:dyDescent="0.35">
      <c r="A486" s="322">
        <v>4207</v>
      </c>
      <c r="B486" s="323">
        <v>7</v>
      </c>
      <c r="C486" s="324" t="s">
        <v>104</v>
      </c>
      <c r="D486" s="108">
        <v>7</v>
      </c>
      <c r="E486" s="299">
        <v>30</v>
      </c>
      <c r="F486" s="299">
        <v>36</v>
      </c>
      <c r="G486" s="299">
        <v>0</v>
      </c>
      <c r="H486" s="299">
        <v>0</v>
      </c>
      <c r="I486" s="299">
        <v>0</v>
      </c>
      <c r="J486" s="299">
        <v>0</v>
      </c>
      <c r="K486" s="299">
        <v>0</v>
      </c>
      <c r="L486" s="300">
        <v>0</v>
      </c>
      <c r="M486" s="300">
        <v>0</v>
      </c>
      <c r="N486" s="300">
        <v>0</v>
      </c>
      <c r="O486" s="300">
        <v>0</v>
      </c>
      <c r="P486" s="300">
        <v>0</v>
      </c>
      <c r="Q486" s="300">
        <v>0</v>
      </c>
      <c r="R486" s="300">
        <v>0</v>
      </c>
      <c r="S486" s="300">
        <v>0</v>
      </c>
      <c r="T486" s="300">
        <v>0</v>
      </c>
      <c r="U486" s="356">
        <v>0</v>
      </c>
      <c r="V486" s="304">
        <v>0</v>
      </c>
      <c r="W486" s="299">
        <v>0</v>
      </c>
      <c r="X486" s="299">
        <v>0</v>
      </c>
      <c r="Y486" s="299">
        <v>0</v>
      </c>
      <c r="Z486" s="299">
        <v>0</v>
      </c>
      <c r="AA486" s="356">
        <v>0</v>
      </c>
      <c r="AB486" s="303">
        <v>0</v>
      </c>
      <c r="AC486" s="303">
        <v>0</v>
      </c>
      <c r="AD486" s="304">
        <v>0</v>
      </c>
      <c r="AE486" s="300">
        <v>-144</v>
      </c>
      <c r="AF486" s="303">
        <v>0</v>
      </c>
      <c r="AG486" s="304">
        <v>-144</v>
      </c>
      <c r="AH486" s="300">
        <v>216</v>
      </c>
      <c r="AI486" s="303">
        <v>0</v>
      </c>
      <c r="AJ486" s="304">
        <v>216</v>
      </c>
      <c r="AK486" s="300">
        <v>0</v>
      </c>
      <c r="AL486" s="303">
        <v>0</v>
      </c>
      <c r="AM486" s="304">
        <v>0</v>
      </c>
      <c r="AN486" s="300">
        <v>0</v>
      </c>
      <c r="AO486" s="303">
        <v>0</v>
      </c>
      <c r="AP486" s="304">
        <v>0</v>
      </c>
      <c r="AQ486" s="303">
        <v>0</v>
      </c>
      <c r="AR486" s="303">
        <v>0</v>
      </c>
      <c r="AS486" s="305">
        <v>0</v>
      </c>
    </row>
    <row r="487" spans="1:45" x14ac:dyDescent="0.35">
      <c r="A487" s="322">
        <v>4208</v>
      </c>
      <c r="B487" s="323">
        <v>7</v>
      </c>
      <c r="C487" s="324" t="s">
        <v>105</v>
      </c>
      <c r="D487" s="108">
        <v>7</v>
      </c>
      <c r="E487" s="299">
        <v>143.35403726708074</v>
      </c>
      <c r="F487" s="299">
        <v>150.85403726708074</v>
      </c>
      <c r="G487" s="299">
        <v>0</v>
      </c>
      <c r="H487" s="299">
        <v>0</v>
      </c>
      <c r="I487" s="299">
        <v>0</v>
      </c>
      <c r="J487" s="299">
        <v>0</v>
      </c>
      <c r="K487" s="299">
        <v>0</v>
      </c>
      <c r="L487" s="300">
        <v>0</v>
      </c>
      <c r="M487" s="300">
        <v>0</v>
      </c>
      <c r="N487" s="300">
        <v>0</v>
      </c>
      <c r="O487" s="300">
        <v>0</v>
      </c>
      <c r="P487" s="300">
        <v>0</v>
      </c>
      <c r="Q487" s="300">
        <v>0</v>
      </c>
      <c r="R487" s="300">
        <v>0</v>
      </c>
      <c r="S487" s="300">
        <v>0</v>
      </c>
      <c r="T487" s="300">
        <v>0</v>
      </c>
      <c r="U487" s="356">
        <v>0</v>
      </c>
      <c r="V487" s="304">
        <v>0</v>
      </c>
      <c r="W487" s="299">
        <v>0</v>
      </c>
      <c r="X487" s="299">
        <v>0</v>
      </c>
      <c r="Y487" s="299">
        <v>0</v>
      </c>
      <c r="Z487" s="299">
        <v>0</v>
      </c>
      <c r="AA487" s="356">
        <v>0</v>
      </c>
      <c r="AB487" s="303">
        <v>0</v>
      </c>
      <c r="AC487" s="303">
        <v>0</v>
      </c>
      <c r="AD487" s="304">
        <v>0</v>
      </c>
      <c r="AE487" s="300">
        <v>-754.2701863355469</v>
      </c>
      <c r="AF487" s="303">
        <v>0</v>
      </c>
      <c r="AG487" s="304">
        <v>-754.2701863355469</v>
      </c>
      <c r="AH487" s="300">
        <v>1055.978260869626</v>
      </c>
      <c r="AI487" s="303">
        <v>0</v>
      </c>
      <c r="AJ487" s="304">
        <v>1055.978260869626</v>
      </c>
      <c r="AK487" s="300">
        <v>0</v>
      </c>
      <c r="AL487" s="303">
        <v>0</v>
      </c>
      <c r="AM487" s="304">
        <v>0</v>
      </c>
      <c r="AN487" s="300">
        <v>0</v>
      </c>
      <c r="AO487" s="303">
        <v>0</v>
      </c>
      <c r="AP487" s="304">
        <v>0</v>
      </c>
      <c r="AQ487" s="303">
        <v>0</v>
      </c>
      <c r="AR487" s="303">
        <v>0</v>
      </c>
      <c r="AS487" s="305">
        <v>0</v>
      </c>
    </row>
    <row r="488" spans="1:45" x14ac:dyDescent="0.35">
      <c r="A488" s="322">
        <v>4209</v>
      </c>
      <c r="B488" s="323">
        <v>7</v>
      </c>
      <c r="C488" s="324" t="s">
        <v>566</v>
      </c>
      <c r="D488" s="108">
        <v>7</v>
      </c>
      <c r="E488" s="299">
        <v>199.35661764705884</v>
      </c>
      <c r="F488" s="299">
        <v>199.35661764705884</v>
      </c>
      <c r="G488" s="299">
        <v>0</v>
      </c>
      <c r="H488" s="299">
        <v>0</v>
      </c>
      <c r="I488" s="299">
        <v>0</v>
      </c>
      <c r="J488" s="299">
        <v>0</v>
      </c>
      <c r="K488" s="299">
        <v>0</v>
      </c>
      <c r="L488" s="300">
        <v>0</v>
      </c>
      <c r="M488" s="300">
        <v>0</v>
      </c>
      <c r="N488" s="300">
        <v>0</v>
      </c>
      <c r="O488" s="300">
        <v>0</v>
      </c>
      <c r="P488" s="300">
        <v>0</v>
      </c>
      <c r="Q488" s="300">
        <v>0</v>
      </c>
      <c r="R488" s="300">
        <v>0</v>
      </c>
      <c r="S488" s="300">
        <v>0</v>
      </c>
      <c r="T488" s="300">
        <v>0</v>
      </c>
      <c r="U488" s="356">
        <v>0</v>
      </c>
      <c r="V488" s="304">
        <v>0</v>
      </c>
      <c r="W488" s="299">
        <v>0</v>
      </c>
      <c r="X488" s="299">
        <v>0</v>
      </c>
      <c r="Y488" s="299">
        <v>0</v>
      </c>
      <c r="Z488" s="299">
        <v>0</v>
      </c>
      <c r="AA488" s="356">
        <v>0</v>
      </c>
      <c r="AB488" s="303">
        <v>0</v>
      </c>
      <c r="AC488" s="303">
        <v>0</v>
      </c>
      <c r="AD488" s="304">
        <v>0</v>
      </c>
      <c r="AE488" s="300">
        <v>-199.35661764699034</v>
      </c>
      <c r="AF488" s="303">
        <v>0</v>
      </c>
      <c r="AG488" s="304">
        <v>-199.35661764699034</v>
      </c>
      <c r="AH488" s="300">
        <v>598.06985294120386</v>
      </c>
      <c r="AI488" s="303">
        <v>0</v>
      </c>
      <c r="AJ488" s="304">
        <v>598.06985294120386</v>
      </c>
      <c r="AK488" s="300">
        <v>0</v>
      </c>
      <c r="AL488" s="303">
        <v>0</v>
      </c>
      <c r="AM488" s="304">
        <v>0</v>
      </c>
      <c r="AN488" s="300">
        <v>0</v>
      </c>
      <c r="AO488" s="303">
        <v>0</v>
      </c>
      <c r="AP488" s="304">
        <v>0</v>
      </c>
      <c r="AQ488" s="303">
        <v>0</v>
      </c>
      <c r="AR488" s="303">
        <v>0</v>
      </c>
      <c r="AS488" s="305">
        <v>0</v>
      </c>
    </row>
    <row r="489" spans="1:45" x14ac:dyDescent="0.35">
      <c r="A489" s="322">
        <v>4210</v>
      </c>
      <c r="B489" s="323">
        <v>7</v>
      </c>
      <c r="C489" s="324" t="s">
        <v>106</v>
      </c>
      <c r="D489" s="108">
        <v>7</v>
      </c>
      <c r="E489" s="299">
        <v>315.65957446808511</v>
      </c>
      <c r="F489" s="299">
        <v>371.59148936170209</v>
      </c>
      <c r="G489" s="299">
        <v>0</v>
      </c>
      <c r="H489" s="299">
        <v>0</v>
      </c>
      <c r="I489" s="299">
        <v>0</v>
      </c>
      <c r="J489" s="299">
        <v>0</v>
      </c>
      <c r="K489" s="299">
        <v>0</v>
      </c>
      <c r="L489" s="300">
        <v>0</v>
      </c>
      <c r="M489" s="300">
        <v>0</v>
      </c>
      <c r="N489" s="300">
        <v>0</v>
      </c>
      <c r="O489" s="300">
        <v>0</v>
      </c>
      <c r="P489" s="300">
        <v>0</v>
      </c>
      <c r="Q489" s="300">
        <v>0</v>
      </c>
      <c r="R489" s="300">
        <v>0</v>
      </c>
      <c r="S489" s="300">
        <v>0</v>
      </c>
      <c r="T489" s="300">
        <v>0</v>
      </c>
      <c r="U489" s="356">
        <v>0</v>
      </c>
      <c r="V489" s="304">
        <v>0</v>
      </c>
      <c r="W489" s="299">
        <v>0</v>
      </c>
      <c r="X489" s="299">
        <v>0</v>
      </c>
      <c r="Y489" s="299">
        <v>0</v>
      </c>
      <c r="Z489" s="299">
        <v>0</v>
      </c>
      <c r="AA489" s="356">
        <v>0</v>
      </c>
      <c r="AB489" s="303">
        <v>0</v>
      </c>
      <c r="AC489" s="303">
        <v>0</v>
      </c>
      <c r="AD489" s="304">
        <v>0</v>
      </c>
      <c r="AE489" s="300">
        <v>-1857.9574468084611</v>
      </c>
      <c r="AF489" s="303">
        <v>0</v>
      </c>
      <c r="AG489" s="304">
        <v>-1857.9574468084611</v>
      </c>
      <c r="AH489" s="300">
        <v>3344.3234042553231</v>
      </c>
      <c r="AI489" s="303">
        <v>0</v>
      </c>
      <c r="AJ489" s="304">
        <v>3344.3234042553231</v>
      </c>
      <c r="AK489" s="300">
        <v>0</v>
      </c>
      <c r="AL489" s="303">
        <v>0</v>
      </c>
      <c r="AM489" s="304">
        <v>0</v>
      </c>
      <c r="AN489" s="300">
        <v>0</v>
      </c>
      <c r="AO489" s="303">
        <v>0</v>
      </c>
      <c r="AP489" s="304">
        <v>0</v>
      </c>
      <c r="AQ489" s="303">
        <v>0</v>
      </c>
      <c r="AR489" s="303">
        <v>0</v>
      </c>
      <c r="AS489" s="305">
        <v>0</v>
      </c>
    </row>
    <row r="490" spans="1:45" x14ac:dyDescent="0.35">
      <c r="A490" s="322">
        <v>4212</v>
      </c>
      <c r="B490" s="323">
        <v>7</v>
      </c>
      <c r="C490" s="324" t="s">
        <v>567</v>
      </c>
      <c r="D490" s="108">
        <v>7</v>
      </c>
      <c r="E490" s="299">
        <v>0</v>
      </c>
      <c r="F490" s="299">
        <v>0</v>
      </c>
      <c r="G490" s="299">
        <v>0</v>
      </c>
      <c r="H490" s="299">
        <v>0</v>
      </c>
      <c r="I490" s="299">
        <v>0</v>
      </c>
      <c r="J490" s="299">
        <v>0</v>
      </c>
      <c r="K490" s="299">
        <v>0</v>
      </c>
      <c r="L490" s="300">
        <v>0</v>
      </c>
      <c r="M490" s="300">
        <v>0</v>
      </c>
      <c r="N490" s="300">
        <v>0</v>
      </c>
      <c r="O490" s="300">
        <v>0</v>
      </c>
      <c r="P490" s="300">
        <v>0</v>
      </c>
      <c r="Q490" s="300">
        <v>0</v>
      </c>
      <c r="R490" s="300">
        <v>0</v>
      </c>
      <c r="S490" s="300">
        <v>0</v>
      </c>
      <c r="T490" s="300">
        <v>0</v>
      </c>
      <c r="U490" s="356">
        <v>0</v>
      </c>
      <c r="V490" s="304">
        <v>0</v>
      </c>
      <c r="W490" s="299">
        <v>0</v>
      </c>
      <c r="X490" s="299">
        <v>0</v>
      </c>
      <c r="Y490" s="299">
        <v>0</v>
      </c>
      <c r="Z490" s="299">
        <v>0</v>
      </c>
      <c r="AA490" s="356">
        <v>0</v>
      </c>
      <c r="AB490" s="303">
        <v>0</v>
      </c>
      <c r="AC490" s="303">
        <v>0</v>
      </c>
      <c r="AD490" s="304">
        <v>0</v>
      </c>
      <c r="AE490" s="300">
        <v>0</v>
      </c>
      <c r="AF490" s="303">
        <v>0</v>
      </c>
      <c r="AG490" s="304">
        <v>0</v>
      </c>
      <c r="AH490" s="300">
        <v>0</v>
      </c>
      <c r="AI490" s="303">
        <v>0</v>
      </c>
      <c r="AJ490" s="304">
        <v>0</v>
      </c>
      <c r="AK490" s="300">
        <v>0</v>
      </c>
      <c r="AL490" s="303">
        <v>0</v>
      </c>
      <c r="AM490" s="304">
        <v>0</v>
      </c>
      <c r="AN490" s="300">
        <v>0</v>
      </c>
      <c r="AO490" s="303">
        <v>0</v>
      </c>
      <c r="AP490" s="304">
        <v>0</v>
      </c>
      <c r="AQ490" s="303">
        <v>0</v>
      </c>
      <c r="AR490" s="303">
        <v>0</v>
      </c>
      <c r="AS490" s="305">
        <v>0</v>
      </c>
    </row>
    <row r="491" spans="1:45" x14ac:dyDescent="0.35">
      <c r="A491" s="322">
        <v>4213</v>
      </c>
      <c r="B491" s="323">
        <v>7</v>
      </c>
      <c r="C491" s="324" t="s">
        <v>107</v>
      </c>
      <c r="D491" s="108">
        <v>7</v>
      </c>
      <c r="E491" s="299">
        <v>973.82392255903892</v>
      </c>
      <c r="F491" s="299">
        <v>994.06724053138919</v>
      </c>
      <c r="G491" s="299">
        <v>0</v>
      </c>
      <c r="H491" s="299">
        <v>0</v>
      </c>
      <c r="I491" s="299">
        <v>0</v>
      </c>
      <c r="J491" s="299">
        <v>0</v>
      </c>
      <c r="K491" s="299">
        <v>0</v>
      </c>
      <c r="L491" s="300">
        <v>358204.37039648875</v>
      </c>
      <c r="M491" s="300">
        <v>-4014.1099999998696</v>
      </c>
      <c r="N491" s="300">
        <v>0</v>
      </c>
      <c r="O491" s="300">
        <v>0</v>
      </c>
      <c r="P491" s="300">
        <v>0</v>
      </c>
      <c r="Q491" s="300">
        <v>5121.5999999999995</v>
      </c>
      <c r="R491" s="300">
        <v>0</v>
      </c>
      <c r="S491" s="300">
        <v>2236.1169514487656</v>
      </c>
      <c r="T491" s="300">
        <v>719.24594881273697</v>
      </c>
      <c r="U491" s="356">
        <v>362267.2232967504</v>
      </c>
      <c r="V491" s="304">
        <v>0</v>
      </c>
      <c r="W491" s="299">
        <v>0</v>
      </c>
      <c r="X491" s="299">
        <v>0</v>
      </c>
      <c r="Y491" s="299">
        <v>0</v>
      </c>
      <c r="Z491" s="299">
        <v>0</v>
      </c>
      <c r="AA491" s="356">
        <v>0</v>
      </c>
      <c r="AB491" s="303">
        <v>362267.2232967504</v>
      </c>
      <c r="AC491" s="303">
        <v>0</v>
      </c>
      <c r="AD491" s="304">
        <v>362267.2232967504</v>
      </c>
      <c r="AE491" s="300">
        <v>-2982.2017215937376</v>
      </c>
      <c r="AF491" s="303">
        <v>0</v>
      </c>
      <c r="AG491" s="304">
        <v>-2982.2017215937376</v>
      </c>
      <c r="AH491" s="300">
        <v>3976.2689621262252</v>
      </c>
      <c r="AI491" s="303">
        <v>0</v>
      </c>
      <c r="AJ491" s="304">
        <v>3976.2689621262252</v>
      </c>
      <c r="AK491" s="300">
        <v>0</v>
      </c>
      <c r="AL491" s="303">
        <v>0</v>
      </c>
      <c r="AM491" s="304">
        <v>0</v>
      </c>
      <c r="AN491" s="300">
        <v>362267.2232967504</v>
      </c>
      <c r="AO491" s="303">
        <v>0</v>
      </c>
      <c r="AP491" s="304">
        <v>362267.2232967504</v>
      </c>
      <c r="AQ491" s="303">
        <v>372.00485108722273</v>
      </c>
      <c r="AR491" s="303">
        <v>0</v>
      </c>
      <c r="AS491" s="305">
        <v>372.00485108722273</v>
      </c>
    </row>
    <row r="492" spans="1:45" x14ac:dyDescent="0.35">
      <c r="A492" s="322">
        <v>4215</v>
      </c>
      <c r="B492" s="323">
        <v>7</v>
      </c>
      <c r="C492" s="324" t="s">
        <v>108</v>
      </c>
      <c r="D492" s="108">
        <v>7</v>
      </c>
      <c r="E492" s="299">
        <v>165.08873305282845</v>
      </c>
      <c r="F492" s="299">
        <v>175.75539971949513</v>
      </c>
      <c r="G492" s="299">
        <v>0</v>
      </c>
      <c r="H492" s="299">
        <v>0</v>
      </c>
      <c r="I492" s="299">
        <v>0</v>
      </c>
      <c r="J492" s="299">
        <v>0</v>
      </c>
      <c r="K492" s="299">
        <v>0</v>
      </c>
      <c r="L492" s="300">
        <v>85550.745821430581</v>
      </c>
      <c r="M492" s="300">
        <v>12049.379999999976</v>
      </c>
      <c r="N492" s="300">
        <v>0</v>
      </c>
      <c r="O492" s="300">
        <v>0</v>
      </c>
      <c r="P492" s="300">
        <v>0</v>
      </c>
      <c r="Q492" s="300">
        <v>1210.44</v>
      </c>
      <c r="R492" s="300">
        <v>2866.8998416419199</v>
      </c>
      <c r="S492" s="300">
        <v>528.48434136044284</v>
      </c>
      <c r="T492" s="300">
        <v>169.98673584053606</v>
      </c>
      <c r="U492" s="356">
        <v>102375.93674027345</v>
      </c>
      <c r="V492" s="304">
        <v>0</v>
      </c>
      <c r="W492" s="299">
        <v>0</v>
      </c>
      <c r="X492" s="299">
        <v>0</v>
      </c>
      <c r="Y492" s="299">
        <v>0</v>
      </c>
      <c r="Z492" s="299">
        <v>0</v>
      </c>
      <c r="AA492" s="356">
        <v>0</v>
      </c>
      <c r="AB492" s="303">
        <v>102375.93674027345</v>
      </c>
      <c r="AC492" s="303">
        <v>0</v>
      </c>
      <c r="AD492" s="304">
        <v>102375.93674027345</v>
      </c>
      <c r="AE492" s="300">
        <v>-1406.0431977561675</v>
      </c>
      <c r="AF492" s="303">
        <v>0</v>
      </c>
      <c r="AG492" s="304">
        <v>-1406.0431977561675</v>
      </c>
      <c r="AH492" s="300">
        <v>1933.3093969144393</v>
      </c>
      <c r="AI492" s="303">
        <v>0</v>
      </c>
      <c r="AJ492" s="304">
        <v>1933.3093969144393</v>
      </c>
      <c r="AK492" s="300">
        <v>0</v>
      </c>
      <c r="AL492" s="303">
        <v>0</v>
      </c>
      <c r="AM492" s="304">
        <v>0</v>
      </c>
      <c r="AN492" s="300">
        <v>102375.93674027345</v>
      </c>
      <c r="AO492" s="303">
        <v>0</v>
      </c>
      <c r="AP492" s="304">
        <v>102375.93674027345</v>
      </c>
      <c r="AQ492" s="303">
        <v>620.12673334595843</v>
      </c>
      <c r="AR492" s="303">
        <v>0</v>
      </c>
      <c r="AS492" s="305">
        <v>620.12673334595843</v>
      </c>
    </row>
    <row r="493" spans="1:45" x14ac:dyDescent="0.35">
      <c r="A493" s="322">
        <v>4217</v>
      </c>
      <c r="B493" s="323">
        <v>7</v>
      </c>
      <c r="C493" s="324" t="s">
        <v>109</v>
      </c>
      <c r="D493" s="108">
        <v>7</v>
      </c>
      <c r="E493" s="299">
        <v>132</v>
      </c>
      <c r="F493" s="299">
        <v>158.4</v>
      </c>
      <c r="G493" s="299">
        <v>0</v>
      </c>
      <c r="H493" s="299">
        <v>0</v>
      </c>
      <c r="I493" s="299">
        <v>0</v>
      </c>
      <c r="J493" s="299">
        <v>0</v>
      </c>
      <c r="K493" s="299">
        <v>0</v>
      </c>
      <c r="L493" s="300">
        <v>0</v>
      </c>
      <c r="M493" s="300">
        <v>0</v>
      </c>
      <c r="N493" s="300">
        <v>0</v>
      </c>
      <c r="O493" s="300">
        <v>0</v>
      </c>
      <c r="P493" s="300">
        <v>0</v>
      </c>
      <c r="Q493" s="300">
        <v>0</v>
      </c>
      <c r="R493" s="300">
        <v>0</v>
      </c>
      <c r="S493" s="300">
        <v>0</v>
      </c>
      <c r="T493" s="300">
        <v>0</v>
      </c>
      <c r="U493" s="356">
        <v>0</v>
      </c>
      <c r="V493" s="304">
        <v>0</v>
      </c>
      <c r="W493" s="299">
        <v>0</v>
      </c>
      <c r="X493" s="299">
        <v>0</v>
      </c>
      <c r="Y493" s="299">
        <v>0</v>
      </c>
      <c r="Z493" s="299">
        <v>0</v>
      </c>
      <c r="AA493" s="356">
        <v>0</v>
      </c>
      <c r="AB493" s="303">
        <v>0</v>
      </c>
      <c r="AC493" s="303">
        <v>0</v>
      </c>
      <c r="AD493" s="304">
        <v>0</v>
      </c>
      <c r="AE493" s="300">
        <v>-1584</v>
      </c>
      <c r="AF493" s="303">
        <v>0</v>
      </c>
      <c r="AG493" s="304">
        <v>-1584</v>
      </c>
      <c r="AH493" s="300">
        <v>2692.8000000000466</v>
      </c>
      <c r="AI493" s="303">
        <v>0</v>
      </c>
      <c r="AJ493" s="304">
        <v>2692.8000000000466</v>
      </c>
      <c r="AK493" s="300">
        <v>0</v>
      </c>
      <c r="AL493" s="303">
        <v>0</v>
      </c>
      <c r="AM493" s="304">
        <v>0</v>
      </c>
      <c r="AN493" s="300">
        <v>0</v>
      </c>
      <c r="AO493" s="303">
        <v>0</v>
      </c>
      <c r="AP493" s="304">
        <v>0</v>
      </c>
      <c r="AQ493" s="303">
        <v>0</v>
      </c>
      <c r="AR493" s="303">
        <v>0</v>
      </c>
      <c r="AS493" s="305">
        <v>0</v>
      </c>
    </row>
    <row r="494" spans="1:45" x14ac:dyDescent="0.35">
      <c r="A494" s="322">
        <v>4218</v>
      </c>
      <c r="B494" s="323">
        <v>7</v>
      </c>
      <c r="C494" s="324" t="s">
        <v>110</v>
      </c>
      <c r="D494" s="108">
        <v>7</v>
      </c>
      <c r="E494" s="299">
        <v>319.12484848484848</v>
      </c>
      <c r="F494" s="299">
        <v>376.94981818181816</v>
      </c>
      <c r="G494" s="299">
        <v>0</v>
      </c>
      <c r="H494" s="299">
        <v>0</v>
      </c>
      <c r="I494" s="299">
        <v>0</v>
      </c>
      <c r="J494" s="299">
        <v>0</v>
      </c>
      <c r="K494" s="299">
        <v>0</v>
      </c>
      <c r="L494" s="300">
        <v>0</v>
      </c>
      <c r="M494" s="300">
        <v>0</v>
      </c>
      <c r="N494" s="300">
        <v>0</v>
      </c>
      <c r="O494" s="300">
        <v>0</v>
      </c>
      <c r="P494" s="300">
        <v>0</v>
      </c>
      <c r="Q494" s="300">
        <v>0</v>
      </c>
      <c r="R494" s="300">
        <v>0</v>
      </c>
      <c r="S494" s="300">
        <v>0</v>
      </c>
      <c r="T494" s="300">
        <v>0</v>
      </c>
      <c r="U494" s="356">
        <v>0</v>
      </c>
      <c r="V494" s="304">
        <v>0</v>
      </c>
      <c r="W494" s="299">
        <v>0</v>
      </c>
      <c r="X494" s="299">
        <v>0</v>
      </c>
      <c r="Y494" s="299">
        <v>0</v>
      </c>
      <c r="Z494" s="299">
        <v>0</v>
      </c>
      <c r="AA494" s="356">
        <v>0</v>
      </c>
      <c r="AB494" s="303">
        <v>0</v>
      </c>
      <c r="AC494" s="303">
        <v>0</v>
      </c>
      <c r="AD494" s="304">
        <v>0</v>
      </c>
      <c r="AE494" s="300">
        <v>-376.94981818180531</v>
      </c>
      <c r="AF494" s="303">
        <v>0</v>
      </c>
      <c r="AG494" s="304">
        <v>-376.94981818180531</v>
      </c>
      <c r="AH494" s="300">
        <v>0</v>
      </c>
      <c r="AI494" s="303">
        <v>0</v>
      </c>
      <c r="AJ494" s="304">
        <v>0</v>
      </c>
      <c r="AK494" s="300">
        <v>0</v>
      </c>
      <c r="AL494" s="303">
        <v>0</v>
      </c>
      <c r="AM494" s="304">
        <v>0</v>
      </c>
      <c r="AN494" s="300">
        <v>0</v>
      </c>
      <c r="AO494" s="303">
        <v>0</v>
      </c>
      <c r="AP494" s="304">
        <v>0</v>
      </c>
      <c r="AQ494" s="303">
        <v>0</v>
      </c>
      <c r="AR494" s="303">
        <v>0</v>
      </c>
      <c r="AS494" s="305">
        <v>0</v>
      </c>
    </row>
    <row r="495" spans="1:45" x14ac:dyDescent="0.35">
      <c r="A495" s="322">
        <v>4219</v>
      </c>
      <c r="B495" s="323">
        <v>7</v>
      </c>
      <c r="C495" s="324" t="s">
        <v>111</v>
      </c>
      <c r="D495" s="108">
        <v>7</v>
      </c>
      <c r="E495" s="299">
        <v>386.50738477209069</v>
      </c>
      <c r="F495" s="299">
        <v>400.37993379169853</v>
      </c>
      <c r="G495" s="299">
        <v>0</v>
      </c>
      <c r="H495" s="299">
        <v>0</v>
      </c>
      <c r="I495" s="299">
        <v>0</v>
      </c>
      <c r="J495" s="299">
        <v>0</v>
      </c>
      <c r="K495" s="299">
        <v>0</v>
      </c>
      <c r="L495" s="300">
        <v>0</v>
      </c>
      <c r="M495" s="300">
        <v>0</v>
      </c>
      <c r="N495" s="300">
        <v>0</v>
      </c>
      <c r="O495" s="300">
        <v>0</v>
      </c>
      <c r="P495" s="300">
        <v>0</v>
      </c>
      <c r="Q495" s="300">
        <v>0</v>
      </c>
      <c r="R495" s="300">
        <v>0</v>
      </c>
      <c r="S495" s="300">
        <v>0</v>
      </c>
      <c r="T495" s="300">
        <v>0</v>
      </c>
      <c r="U495" s="356">
        <v>0</v>
      </c>
      <c r="V495" s="304">
        <v>0</v>
      </c>
      <c r="W495" s="299">
        <v>0</v>
      </c>
      <c r="X495" s="299">
        <v>0</v>
      </c>
      <c r="Y495" s="299">
        <v>0</v>
      </c>
      <c r="Z495" s="299">
        <v>0</v>
      </c>
      <c r="AA495" s="356">
        <v>0</v>
      </c>
      <c r="AB495" s="303">
        <v>0</v>
      </c>
      <c r="AC495" s="303">
        <v>0</v>
      </c>
      <c r="AD495" s="304">
        <v>0</v>
      </c>
      <c r="AE495" s="300">
        <v>-800.7598675834015</v>
      </c>
      <c r="AF495" s="303">
        <v>0</v>
      </c>
      <c r="AG495" s="304">
        <v>-800.7598675834015</v>
      </c>
      <c r="AH495" s="300">
        <v>1601.519735166803</v>
      </c>
      <c r="AI495" s="303">
        <v>0</v>
      </c>
      <c r="AJ495" s="304">
        <v>1601.519735166803</v>
      </c>
      <c r="AK495" s="300">
        <v>0</v>
      </c>
      <c r="AL495" s="303">
        <v>0</v>
      </c>
      <c r="AM495" s="304">
        <v>0</v>
      </c>
      <c r="AN495" s="300">
        <v>0</v>
      </c>
      <c r="AO495" s="303">
        <v>0</v>
      </c>
      <c r="AP495" s="304">
        <v>0</v>
      </c>
      <c r="AQ495" s="303">
        <v>0</v>
      </c>
      <c r="AR495" s="303">
        <v>0</v>
      </c>
      <c r="AS495" s="305">
        <v>0</v>
      </c>
    </row>
    <row r="496" spans="1:45" x14ac:dyDescent="0.35">
      <c r="A496" s="322">
        <v>4220</v>
      </c>
      <c r="B496" s="323">
        <v>7</v>
      </c>
      <c r="C496" s="324" t="s">
        <v>570</v>
      </c>
      <c r="D496" s="108">
        <v>7</v>
      </c>
      <c r="E496" s="299">
        <v>390.18891022431541</v>
      </c>
      <c r="F496" s="299">
        <v>400.11898015438533</v>
      </c>
      <c r="G496" s="299">
        <v>0</v>
      </c>
      <c r="H496" s="299">
        <v>0</v>
      </c>
      <c r="I496" s="299">
        <v>0</v>
      </c>
      <c r="J496" s="299">
        <v>0</v>
      </c>
      <c r="K496" s="299">
        <v>0</v>
      </c>
      <c r="L496" s="300">
        <v>0</v>
      </c>
      <c r="M496" s="300">
        <v>0</v>
      </c>
      <c r="N496" s="300">
        <v>0</v>
      </c>
      <c r="O496" s="300">
        <v>0</v>
      </c>
      <c r="P496" s="300">
        <v>0</v>
      </c>
      <c r="Q496" s="300">
        <v>0</v>
      </c>
      <c r="R496" s="300">
        <v>0</v>
      </c>
      <c r="S496" s="300">
        <v>0</v>
      </c>
      <c r="T496" s="300">
        <v>0</v>
      </c>
      <c r="U496" s="356">
        <v>0</v>
      </c>
      <c r="V496" s="304">
        <v>0</v>
      </c>
      <c r="W496" s="299">
        <v>0</v>
      </c>
      <c r="X496" s="299">
        <v>0</v>
      </c>
      <c r="Y496" s="299">
        <v>0</v>
      </c>
      <c r="Z496" s="299">
        <v>0</v>
      </c>
      <c r="AA496" s="356">
        <v>0</v>
      </c>
      <c r="AB496" s="303">
        <v>0</v>
      </c>
      <c r="AC496" s="303">
        <v>0</v>
      </c>
      <c r="AD496" s="304">
        <v>0</v>
      </c>
      <c r="AE496" s="300">
        <v>-400.1189801543951</v>
      </c>
      <c r="AF496" s="303">
        <v>0</v>
      </c>
      <c r="AG496" s="304">
        <v>-400.1189801543951</v>
      </c>
      <c r="AH496" s="300">
        <v>800.23796030832455</v>
      </c>
      <c r="AI496" s="303">
        <v>0</v>
      </c>
      <c r="AJ496" s="304">
        <v>800.23796030832455</v>
      </c>
      <c r="AK496" s="300">
        <v>0</v>
      </c>
      <c r="AL496" s="303">
        <v>0</v>
      </c>
      <c r="AM496" s="304">
        <v>0</v>
      </c>
      <c r="AN496" s="300">
        <v>0</v>
      </c>
      <c r="AO496" s="303">
        <v>0</v>
      </c>
      <c r="AP496" s="304">
        <v>0</v>
      </c>
      <c r="AQ496" s="303">
        <v>0</v>
      </c>
      <c r="AR496" s="303">
        <v>0</v>
      </c>
      <c r="AS496" s="305">
        <v>0</v>
      </c>
    </row>
    <row r="497" spans="1:45" x14ac:dyDescent="0.35">
      <c r="A497" s="322">
        <v>4221</v>
      </c>
      <c r="B497" s="323">
        <v>7</v>
      </c>
      <c r="C497" s="324" t="s">
        <v>112</v>
      </c>
      <c r="D497" s="108">
        <v>7</v>
      </c>
      <c r="E497" s="299">
        <v>454.46036845507433</v>
      </c>
      <c r="F497" s="299">
        <v>487.11865416936001</v>
      </c>
      <c r="G497" s="299">
        <v>0</v>
      </c>
      <c r="H497" s="299">
        <v>0</v>
      </c>
      <c r="I497" s="299">
        <v>0</v>
      </c>
      <c r="J497" s="299">
        <v>0</v>
      </c>
      <c r="K497" s="299">
        <v>0</v>
      </c>
      <c r="L497" s="300">
        <v>0</v>
      </c>
      <c r="M497" s="300">
        <v>0</v>
      </c>
      <c r="N497" s="300">
        <v>0</v>
      </c>
      <c r="O497" s="300">
        <v>0</v>
      </c>
      <c r="P497" s="300">
        <v>0</v>
      </c>
      <c r="Q497" s="300">
        <v>0</v>
      </c>
      <c r="R497" s="300">
        <v>0</v>
      </c>
      <c r="S497" s="300">
        <v>0</v>
      </c>
      <c r="T497" s="300">
        <v>0</v>
      </c>
      <c r="U497" s="356">
        <v>0</v>
      </c>
      <c r="V497" s="304">
        <v>0</v>
      </c>
      <c r="W497" s="299">
        <v>0</v>
      </c>
      <c r="X497" s="299">
        <v>0</v>
      </c>
      <c r="Y497" s="299">
        <v>0</v>
      </c>
      <c r="Z497" s="299">
        <v>0</v>
      </c>
      <c r="AA497" s="356">
        <v>0</v>
      </c>
      <c r="AB497" s="303">
        <v>0</v>
      </c>
      <c r="AC497" s="303">
        <v>0</v>
      </c>
      <c r="AD497" s="304">
        <v>0</v>
      </c>
      <c r="AE497" s="300">
        <v>-2435.5932708466426</v>
      </c>
      <c r="AF497" s="303">
        <v>0</v>
      </c>
      <c r="AG497" s="304">
        <v>-2435.5932708466426</v>
      </c>
      <c r="AH497" s="300">
        <v>2922.7119250162505</v>
      </c>
      <c r="AI497" s="303">
        <v>0</v>
      </c>
      <c r="AJ497" s="304">
        <v>2922.7119250162505</v>
      </c>
      <c r="AK497" s="300">
        <v>0</v>
      </c>
      <c r="AL497" s="303">
        <v>0</v>
      </c>
      <c r="AM497" s="304">
        <v>0</v>
      </c>
      <c r="AN497" s="300">
        <v>0</v>
      </c>
      <c r="AO497" s="303">
        <v>0</v>
      </c>
      <c r="AP497" s="304">
        <v>0</v>
      </c>
      <c r="AQ497" s="303">
        <v>0</v>
      </c>
      <c r="AR497" s="303">
        <v>0</v>
      </c>
      <c r="AS497" s="305">
        <v>0</v>
      </c>
    </row>
    <row r="498" spans="1:45" x14ac:dyDescent="0.35">
      <c r="A498" s="322">
        <v>4223</v>
      </c>
      <c r="B498" s="323">
        <v>7</v>
      </c>
      <c r="C498" s="324" t="s">
        <v>113</v>
      </c>
      <c r="D498" s="108">
        <v>7</v>
      </c>
      <c r="E498" s="299">
        <v>261</v>
      </c>
      <c r="F498" s="299">
        <v>261</v>
      </c>
      <c r="G498" s="299">
        <v>0</v>
      </c>
      <c r="H498" s="299">
        <v>0</v>
      </c>
      <c r="I498" s="299">
        <v>0</v>
      </c>
      <c r="J498" s="299">
        <v>0</v>
      </c>
      <c r="K498" s="299">
        <v>0</v>
      </c>
      <c r="L498" s="300">
        <v>0</v>
      </c>
      <c r="M498" s="300">
        <v>0</v>
      </c>
      <c r="N498" s="300">
        <v>0</v>
      </c>
      <c r="O498" s="300">
        <v>0</v>
      </c>
      <c r="P498" s="300">
        <v>0</v>
      </c>
      <c r="Q498" s="300">
        <v>0</v>
      </c>
      <c r="R498" s="300">
        <v>0</v>
      </c>
      <c r="S498" s="300">
        <v>0</v>
      </c>
      <c r="T498" s="300">
        <v>0</v>
      </c>
      <c r="U498" s="356">
        <v>0</v>
      </c>
      <c r="V498" s="304">
        <v>0</v>
      </c>
      <c r="W498" s="299">
        <v>0</v>
      </c>
      <c r="X498" s="299">
        <v>0</v>
      </c>
      <c r="Y498" s="299">
        <v>0</v>
      </c>
      <c r="Z498" s="299">
        <v>0</v>
      </c>
      <c r="AA498" s="356">
        <v>0</v>
      </c>
      <c r="AB498" s="303">
        <v>0</v>
      </c>
      <c r="AC498" s="303">
        <v>0</v>
      </c>
      <c r="AD498" s="304">
        <v>0</v>
      </c>
      <c r="AE498" s="300">
        <v>-1566</v>
      </c>
      <c r="AF498" s="303">
        <v>0</v>
      </c>
      <c r="AG498" s="304">
        <v>-1566</v>
      </c>
      <c r="AH498" s="300">
        <v>2349</v>
      </c>
      <c r="AI498" s="303">
        <v>0</v>
      </c>
      <c r="AJ498" s="304">
        <v>2349</v>
      </c>
      <c r="AK498" s="300">
        <v>0</v>
      </c>
      <c r="AL498" s="303">
        <v>0</v>
      </c>
      <c r="AM498" s="304">
        <v>0</v>
      </c>
      <c r="AN498" s="300">
        <v>0</v>
      </c>
      <c r="AO498" s="303">
        <v>0</v>
      </c>
      <c r="AP498" s="304">
        <v>0</v>
      </c>
      <c r="AQ498" s="303">
        <v>0</v>
      </c>
      <c r="AR498" s="303">
        <v>0</v>
      </c>
      <c r="AS498" s="305">
        <v>0</v>
      </c>
    </row>
    <row r="499" spans="1:45" x14ac:dyDescent="0.35">
      <c r="A499" s="322">
        <v>4224</v>
      </c>
      <c r="B499" s="323">
        <v>7</v>
      </c>
      <c r="C499" s="324" t="s">
        <v>114</v>
      </c>
      <c r="D499" s="108">
        <v>7</v>
      </c>
      <c r="E499" s="299">
        <v>160</v>
      </c>
      <c r="F499" s="299">
        <v>165</v>
      </c>
      <c r="G499" s="299">
        <v>0</v>
      </c>
      <c r="H499" s="299">
        <v>0</v>
      </c>
      <c r="I499" s="299">
        <v>0</v>
      </c>
      <c r="J499" s="299">
        <v>0</v>
      </c>
      <c r="K499" s="299">
        <v>0</v>
      </c>
      <c r="L499" s="300">
        <v>0</v>
      </c>
      <c r="M499" s="300">
        <v>0</v>
      </c>
      <c r="N499" s="300">
        <v>0</v>
      </c>
      <c r="O499" s="300">
        <v>0</v>
      </c>
      <c r="P499" s="300">
        <v>0</v>
      </c>
      <c r="Q499" s="300">
        <v>0</v>
      </c>
      <c r="R499" s="300">
        <v>0</v>
      </c>
      <c r="S499" s="300">
        <v>0</v>
      </c>
      <c r="T499" s="300">
        <v>0</v>
      </c>
      <c r="U499" s="356">
        <v>0</v>
      </c>
      <c r="V499" s="304">
        <v>0</v>
      </c>
      <c r="W499" s="299">
        <v>0</v>
      </c>
      <c r="X499" s="299">
        <v>0</v>
      </c>
      <c r="Y499" s="299">
        <v>0</v>
      </c>
      <c r="Z499" s="299">
        <v>0</v>
      </c>
      <c r="AA499" s="356">
        <v>0</v>
      </c>
      <c r="AB499" s="303">
        <v>0</v>
      </c>
      <c r="AC499" s="303">
        <v>0</v>
      </c>
      <c r="AD499" s="304">
        <v>0</v>
      </c>
      <c r="AE499" s="300">
        <v>-1155</v>
      </c>
      <c r="AF499" s="303">
        <v>0</v>
      </c>
      <c r="AG499" s="304">
        <v>-1155</v>
      </c>
      <c r="AH499" s="300">
        <v>1650</v>
      </c>
      <c r="AI499" s="303">
        <v>0</v>
      </c>
      <c r="AJ499" s="304">
        <v>1650</v>
      </c>
      <c r="AK499" s="300">
        <v>0</v>
      </c>
      <c r="AL499" s="303">
        <v>0</v>
      </c>
      <c r="AM499" s="304">
        <v>0</v>
      </c>
      <c r="AN499" s="300">
        <v>0</v>
      </c>
      <c r="AO499" s="303">
        <v>0</v>
      </c>
      <c r="AP499" s="304">
        <v>0</v>
      </c>
      <c r="AQ499" s="303">
        <v>0</v>
      </c>
      <c r="AR499" s="303">
        <v>0</v>
      </c>
      <c r="AS499" s="305">
        <v>0</v>
      </c>
    </row>
    <row r="500" spans="1:45" x14ac:dyDescent="0.35">
      <c r="A500" s="322">
        <v>4225</v>
      </c>
      <c r="B500" s="323">
        <v>7</v>
      </c>
      <c r="C500" s="324" t="s">
        <v>115</v>
      </c>
      <c r="D500" s="108">
        <v>7</v>
      </c>
      <c r="E500" s="299">
        <v>497.22222222222223</v>
      </c>
      <c r="F500" s="299">
        <v>523.05555555555554</v>
      </c>
      <c r="G500" s="299">
        <v>0</v>
      </c>
      <c r="H500" s="299">
        <v>0</v>
      </c>
      <c r="I500" s="299">
        <v>0</v>
      </c>
      <c r="J500" s="299">
        <v>0</v>
      </c>
      <c r="K500" s="299">
        <v>0</v>
      </c>
      <c r="L500" s="300">
        <v>153428.48278181415</v>
      </c>
      <c r="M500" s="300">
        <v>21943.800000000047</v>
      </c>
      <c r="N500" s="300">
        <v>0</v>
      </c>
      <c r="O500" s="300">
        <v>0</v>
      </c>
      <c r="P500" s="300">
        <v>0</v>
      </c>
      <c r="Q500" s="300">
        <v>2204.4</v>
      </c>
      <c r="R500" s="300">
        <v>0</v>
      </c>
      <c r="S500" s="300">
        <v>962.45239920604081</v>
      </c>
      <c r="T500" s="300">
        <v>309.57235425702856</v>
      </c>
      <c r="U500" s="356">
        <v>178848.70753527724</v>
      </c>
      <c r="V500" s="304">
        <v>0</v>
      </c>
      <c r="W500" s="299">
        <v>0</v>
      </c>
      <c r="X500" s="299">
        <v>0</v>
      </c>
      <c r="Y500" s="299">
        <v>0</v>
      </c>
      <c r="Z500" s="299">
        <v>0</v>
      </c>
      <c r="AA500" s="356">
        <v>0</v>
      </c>
      <c r="AB500" s="303">
        <v>178848.70753527724</v>
      </c>
      <c r="AC500" s="303">
        <v>0</v>
      </c>
      <c r="AD500" s="304">
        <v>178848.70753527724</v>
      </c>
      <c r="AE500" s="300">
        <v>-523.05555555503815</v>
      </c>
      <c r="AF500" s="303">
        <v>0</v>
      </c>
      <c r="AG500" s="304">
        <v>-523.05555555503815</v>
      </c>
      <c r="AH500" s="300">
        <v>523.05555555596948</v>
      </c>
      <c r="AI500" s="303">
        <v>0</v>
      </c>
      <c r="AJ500" s="304">
        <v>523.05555555596948</v>
      </c>
      <c r="AK500" s="300">
        <v>0</v>
      </c>
      <c r="AL500" s="303">
        <v>0</v>
      </c>
      <c r="AM500" s="304">
        <v>0</v>
      </c>
      <c r="AN500" s="300">
        <v>178848.70753527724</v>
      </c>
      <c r="AO500" s="303">
        <v>0</v>
      </c>
      <c r="AP500" s="304">
        <v>178848.70753527724</v>
      </c>
      <c r="AQ500" s="303">
        <v>359.69572465195421</v>
      </c>
      <c r="AR500" s="303">
        <v>0</v>
      </c>
      <c r="AS500" s="305">
        <v>359.69572465195421</v>
      </c>
    </row>
    <row r="501" spans="1:45" x14ac:dyDescent="0.35">
      <c r="A501" s="322">
        <v>4226</v>
      </c>
      <c r="B501" s="323">
        <v>7</v>
      </c>
      <c r="C501" s="324" t="s">
        <v>116</v>
      </c>
      <c r="D501" s="108">
        <v>7</v>
      </c>
      <c r="E501" s="299">
        <v>154.36480186480185</v>
      </c>
      <c r="F501" s="299">
        <v>154.36480186480185</v>
      </c>
      <c r="G501" s="299">
        <v>0</v>
      </c>
      <c r="H501" s="299">
        <v>0</v>
      </c>
      <c r="I501" s="299">
        <v>0</v>
      </c>
      <c r="J501" s="299">
        <v>0</v>
      </c>
      <c r="K501" s="299">
        <v>0</v>
      </c>
      <c r="L501" s="300">
        <v>0</v>
      </c>
      <c r="M501" s="300">
        <v>0</v>
      </c>
      <c r="N501" s="300">
        <v>0</v>
      </c>
      <c r="O501" s="300">
        <v>0</v>
      </c>
      <c r="P501" s="300">
        <v>0</v>
      </c>
      <c r="Q501" s="300">
        <v>0</v>
      </c>
      <c r="R501" s="300">
        <v>0</v>
      </c>
      <c r="S501" s="300">
        <v>0</v>
      </c>
      <c r="T501" s="300">
        <v>0</v>
      </c>
      <c r="U501" s="356">
        <v>0</v>
      </c>
      <c r="V501" s="304">
        <v>0</v>
      </c>
      <c r="W501" s="299">
        <v>0</v>
      </c>
      <c r="X501" s="299">
        <v>0</v>
      </c>
      <c r="Y501" s="299">
        <v>0</v>
      </c>
      <c r="Z501" s="299">
        <v>0</v>
      </c>
      <c r="AA501" s="356">
        <v>0</v>
      </c>
      <c r="AB501" s="303">
        <v>0</v>
      </c>
      <c r="AC501" s="303">
        <v>0</v>
      </c>
      <c r="AD501" s="304">
        <v>0</v>
      </c>
      <c r="AE501" s="300">
        <v>-154.36480186483823</v>
      </c>
      <c r="AF501" s="303">
        <v>0</v>
      </c>
      <c r="AG501" s="304">
        <v>-154.36480186483823</v>
      </c>
      <c r="AH501" s="300">
        <v>154.36480186483823</v>
      </c>
      <c r="AI501" s="303">
        <v>0</v>
      </c>
      <c r="AJ501" s="304">
        <v>154.36480186483823</v>
      </c>
      <c r="AK501" s="300">
        <v>0</v>
      </c>
      <c r="AL501" s="303">
        <v>0</v>
      </c>
      <c r="AM501" s="304">
        <v>0</v>
      </c>
      <c r="AN501" s="300">
        <v>0</v>
      </c>
      <c r="AO501" s="303">
        <v>0</v>
      </c>
      <c r="AP501" s="304">
        <v>0</v>
      </c>
      <c r="AQ501" s="303">
        <v>0</v>
      </c>
      <c r="AR501" s="303">
        <v>0</v>
      </c>
      <c r="AS501" s="305">
        <v>0</v>
      </c>
    </row>
    <row r="502" spans="1:45" x14ac:dyDescent="0.35">
      <c r="A502" s="322">
        <v>4227</v>
      </c>
      <c r="B502" s="323">
        <v>7</v>
      </c>
      <c r="C502" s="324" t="s">
        <v>117</v>
      </c>
      <c r="D502" s="108">
        <v>7</v>
      </c>
      <c r="E502" s="299">
        <v>386.83813686313681</v>
      </c>
      <c r="F502" s="299">
        <v>403.87416250416243</v>
      </c>
      <c r="G502" s="299">
        <v>0</v>
      </c>
      <c r="H502" s="299">
        <v>0</v>
      </c>
      <c r="I502" s="299">
        <v>0</v>
      </c>
      <c r="J502" s="299">
        <v>0</v>
      </c>
      <c r="K502" s="299">
        <v>0</v>
      </c>
      <c r="L502" s="300">
        <v>0</v>
      </c>
      <c r="M502" s="300">
        <v>0</v>
      </c>
      <c r="N502" s="300">
        <v>0</v>
      </c>
      <c r="O502" s="300">
        <v>0</v>
      </c>
      <c r="P502" s="300">
        <v>0</v>
      </c>
      <c r="Q502" s="300">
        <v>0</v>
      </c>
      <c r="R502" s="300">
        <v>0</v>
      </c>
      <c r="S502" s="300">
        <v>0</v>
      </c>
      <c r="T502" s="300">
        <v>0</v>
      </c>
      <c r="U502" s="356">
        <v>0</v>
      </c>
      <c r="V502" s="304">
        <v>0</v>
      </c>
      <c r="W502" s="299">
        <v>0</v>
      </c>
      <c r="X502" s="299">
        <v>0</v>
      </c>
      <c r="Y502" s="299">
        <v>0</v>
      </c>
      <c r="Z502" s="299">
        <v>0</v>
      </c>
      <c r="AA502" s="356">
        <v>0</v>
      </c>
      <c r="AB502" s="303">
        <v>0</v>
      </c>
      <c r="AC502" s="303">
        <v>0</v>
      </c>
      <c r="AD502" s="304">
        <v>0</v>
      </c>
      <c r="AE502" s="300">
        <v>-2827.1191375292838</v>
      </c>
      <c r="AF502" s="303">
        <v>0</v>
      </c>
      <c r="AG502" s="304">
        <v>-2827.1191375292838</v>
      </c>
      <c r="AH502" s="300">
        <v>4038.7416250417009</v>
      </c>
      <c r="AI502" s="303">
        <v>0</v>
      </c>
      <c r="AJ502" s="304">
        <v>4038.7416250417009</v>
      </c>
      <c r="AK502" s="300">
        <v>0</v>
      </c>
      <c r="AL502" s="303">
        <v>0</v>
      </c>
      <c r="AM502" s="304">
        <v>0</v>
      </c>
      <c r="AN502" s="300">
        <v>0</v>
      </c>
      <c r="AO502" s="303">
        <v>0</v>
      </c>
      <c r="AP502" s="304">
        <v>0</v>
      </c>
      <c r="AQ502" s="303">
        <v>0</v>
      </c>
      <c r="AR502" s="303">
        <v>0</v>
      </c>
      <c r="AS502" s="305">
        <v>0</v>
      </c>
    </row>
    <row r="503" spans="1:45" x14ac:dyDescent="0.35">
      <c r="A503" s="322">
        <v>4228</v>
      </c>
      <c r="B503" s="323">
        <v>7</v>
      </c>
      <c r="C503" s="257" t="s">
        <v>118</v>
      </c>
      <c r="D503" s="108">
        <v>7</v>
      </c>
      <c r="E503" s="299">
        <v>646</v>
      </c>
      <c r="F503" s="299">
        <v>672</v>
      </c>
      <c r="G503" s="299">
        <v>0</v>
      </c>
      <c r="H503" s="299">
        <v>0</v>
      </c>
      <c r="I503" s="299">
        <v>0</v>
      </c>
      <c r="J503" s="299">
        <v>0</v>
      </c>
      <c r="K503" s="299">
        <v>0</v>
      </c>
      <c r="L503" s="300">
        <v>0</v>
      </c>
      <c r="M503" s="300">
        <v>0</v>
      </c>
      <c r="N503" s="300">
        <v>0</v>
      </c>
      <c r="O503" s="300">
        <v>0</v>
      </c>
      <c r="P503" s="300">
        <v>0</v>
      </c>
      <c r="Q503" s="300">
        <v>0</v>
      </c>
      <c r="R503" s="300">
        <v>0</v>
      </c>
      <c r="S503" s="300">
        <v>0</v>
      </c>
      <c r="T503" s="300">
        <v>0</v>
      </c>
      <c r="U503" s="356">
        <v>0</v>
      </c>
      <c r="V503" s="304">
        <v>0</v>
      </c>
      <c r="W503" s="299">
        <v>0</v>
      </c>
      <c r="X503" s="299">
        <v>0</v>
      </c>
      <c r="Y503" s="299">
        <v>0</v>
      </c>
      <c r="Z503" s="299">
        <v>0</v>
      </c>
      <c r="AA503" s="356">
        <v>0</v>
      </c>
      <c r="AB503" s="303">
        <v>0</v>
      </c>
      <c r="AC503" s="303">
        <v>0</v>
      </c>
      <c r="AD503" s="304">
        <v>0</v>
      </c>
      <c r="AE503" s="300">
        <v>-4704</v>
      </c>
      <c r="AF503" s="303">
        <v>0</v>
      </c>
      <c r="AG503" s="304">
        <v>-4704</v>
      </c>
      <c r="AH503" s="300">
        <v>6048</v>
      </c>
      <c r="AI503" s="303">
        <v>0</v>
      </c>
      <c r="AJ503" s="304">
        <v>6048</v>
      </c>
      <c r="AK503" s="300">
        <v>0</v>
      </c>
      <c r="AL503" s="303">
        <v>0</v>
      </c>
      <c r="AM503" s="304">
        <v>0</v>
      </c>
      <c r="AN503" s="300">
        <v>0</v>
      </c>
      <c r="AO503" s="303">
        <v>0</v>
      </c>
      <c r="AP503" s="304">
        <v>0</v>
      </c>
      <c r="AQ503" s="303">
        <v>0</v>
      </c>
      <c r="AR503" s="303">
        <v>0</v>
      </c>
      <c r="AS503" s="305">
        <v>0</v>
      </c>
    </row>
    <row r="504" spans="1:45" x14ac:dyDescent="0.35">
      <c r="A504" s="322">
        <v>4229</v>
      </c>
      <c r="B504" s="323">
        <v>7</v>
      </c>
      <c r="C504" s="257" t="s">
        <v>572</v>
      </c>
      <c r="D504" s="108">
        <v>7</v>
      </c>
      <c r="E504" s="299">
        <v>110</v>
      </c>
      <c r="F504" s="299">
        <v>129</v>
      </c>
      <c r="G504" s="299">
        <v>0</v>
      </c>
      <c r="H504" s="299">
        <v>0</v>
      </c>
      <c r="I504" s="299">
        <v>0</v>
      </c>
      <c r="J504" s="299">
        <v>0</v>
      </c>
      <c r="K504" s="299">
        <v>0</v>
      </c>
      <c r="L504" s="300">
        <v>0</v>
      </c>
      <c r="M504" s="300">
        <v>0</v>
      </c>
      <c r="N504" s="300">
        <v>0</v>
      </c>
      <c r="O504" s="300">
        <v>0</v>
      </c>
      <c r="P504" s="300">
        <v>0</v>
      </c>
      <c r="Q504" s="300">
        <v>0</v>
      </c>
      <c r="R504" s="300">
        <v>0</v>
      </c>
      <c r="S504" s="300">
        <v>0</v>
      </c>
      <c r="T504" s="300">
        <v>0</v>
      </c>
      <c r="U504" s="356">
        <v>0</v>
      </c>
      <c r="V504" s="304">
        <v>0</v>
      </c>
      <c r="W504" s="299">
        <v>0</v>
      </c>
      <c r="X504" s="299">
        <v>0</v>
      </c>
      <c r="Y504" s="299">
        <v>0</v>
      </c>
      <c r="Z504" s="299">
        <v>0</v>
      </c>
      <c r="AA504" s="356">
        <v>0</v>
      </c>
      <c r="AB504" s="303">
        <v>0</v>
      </c>
      <c r="AC504" s="303">
        <v>0</v>
      </c>
      <c r="AD504" s="304">
        <v>0</v>
      </c>
      <c r="AE504" s="300">
        <v>-903</v>
      </c>
      <c r="AF504" s="303">
        <v>0</v>
      </c>
      <c r="AG504" s="304">
        <v>-903</v>
      </c>
      <c r="AH504" s="300">
        <v>1419</v>
      </c>
      <c r="AI504" s="303">
        <v>0</v>
      </c>
      <c r="AJ504" s="304">
        <v>1419</v>
      </c>
      <c r="AK504" s="300">
        <v>0</v>
      </c>
      <c r="AL504" s="303">
        <v>0</v>
      </c>
      <c r="AM504" s="304">
        <v>0</v>
      </c>
      <c r="AN504" s="300">
        <v>0</v>
      </c>
      <c r="AO504" s="303">
        <v>0</v>
      </c>
      <c r="AP504" s="304">
        <v>0</v>
      </c>
      <c r="AQ504" s="303">
        <v>0</v>
      </c>
      <c r="AR504" s="303">
        <v>0</v>
      </c>
      <c r="AS504" s="305">
        <v>0</v>
      </c>
    </row>
    <row r="505" spans="1:45" x14ac:dyDescent="0.35">
      <c r="A505" s="322">
        <v>4230</v>
      </c>
      <c r="B505" s="323">
        <v>7</v>
      </c>
      <c r="C505" s="257" t="s">
        <v>574</v>
      </c>
      <c r="D505" s="108">
        <v>7</v>
      </c>
      <c r="E505" s="299">
        <v>312.21044546850993</v>
      </c>
      <c r="F505" s="299">
        <v>312.21044546850993</v>
      </c>
      <c r="G505" s="299">
        <v>0</v>
      </c>
      <c r="H505" s="299">
        <v>0</v>
      </c>
      <c r="I505" s="299">
        <v>0</v>
      </c>
      <c r="J505" s="299">
        <v>0</v>
      </c>
      <c r="K505" s="299">
        <v>0</v>
      </c>
      <c r="L505" s="300">
        <v>221581.16037176369</v>
      </c>
      <c r="M505" s="300">
        <v>-5583.390000000014</v>
      </c>
      <c r="N505" s="300">
        <v>0</v>
      </c>
      <c r="O505" s="300">
        <v>0</v>
      </c>
      <c r="P505" s="300">
        <v>0</v>
      </c>
      <c r="Q505" s="300">
        <v>3168</v>
      </c>
      <c r="R505" s="300">
        <v>11529.469497841634</v>
      </c>
      <c r="S505" s="300">
        <v>1383.1651246074839</v>
      </c>
      <c r="T505" s="300">
        <v>444.8944013274662</v>
      </c>
      <c r="U505" s="356">
        <v>232523.29939554026</v>
      </c>
      <c r="V505" s="304">
        <v>0</v>
      </c>
      <c r="W505" s="299">
        <v>0</v>
      </c>
      <c r="X505" s="299">
        <v>0</v>
      </c>
      <c r="Y505" s="299">
        <v>0</v>
      </c>
      <c r="Z505" s="299">
        <v>0</v>
      </c>
      <c r="AA505" s="356">
        <v>0</v>
      </c>
      <c r="AB505" s="303">
        <v>232523.29939554026</v>
      </c>
      <c r="AC505" s="303">
        <v>0</v>
      </c>
      <c r="AD505" s="304">
        <v>232523.29939554026</v>
      </c>
      <c r="AE505" s="300">
        <v>-1248.8417818741873</v>
      </c>
      <c r="AF505" s="303">
        <v>0</v>
      </c>
      <c r="AG505" s="304">
        <v>-1248.8417818741873</v>
      </c>
      <c r="AH505" s="300">
        <v>1873.2626728108153</v>
      </c>
      <c r="AI505" s="303">
        <v>0</v>
      </c>
      <c r="AJ505" s="304">
        <v>1873.2626728108153</v>
      </c>
      <c r="AK505" s="300">
        <v>0</v>
      </c>
      <c r="AL505" s="303">
        <v>0</v>
      </c>
      <c r="AM505" s="304">
        <v>0</v>
      </c>
      <c r="AN505" s="300">
        <v>232523.29939554026</v>
      </c>
      <c r="AO505" s="303">
        <v>0</v>
      </c>
      <c r="AP505" s="304">
        <v>232523.29939554026</v>
      </c>
      <c r="AQ505" s="303">
        <v>744.76463798836278</v>
      </c>
      <c r="AR505" s="303">
        <v>0</v>
      </c>
      <c r="AS505" s="305">
        <v>744.76463798836278</v>
      </c>
    </row>
    <row r="506" spans="1:45" x14ac:dyDescent="0.35">
      <c r="A506" s="322">
        <v>4231</v>
      </c>
      <c r="B506" s="323">
        <v>7</v>
      </c>
      <c r="C506" s="257" t="s">
        <v>120</v>
      </c>
      <c r="D506" s="108">
        <v>7</v>
      </c>
      <c r="E506" s="299">
        <v>566.56185655456409</v>
      </c>
      <c r="F506" s="299">
        <v>626.76311675436591</v>
      </c>
      <c r="G506" s="299">
        <v>0</v>
      </c>
      <c r="H506" s="299">
        <v>0</v>
      </c>
      <c r="I506" s="299">
        <v>0</v>
      </c>
      <c r="J506" s="299">
        <v>0</v>
      </c>
      <c r="K506" s="299">
        <v>0</v>
      </c>
      <c r="L506" s="300">
        <v>0</v>
      </c>
      <c r="M506" s="300">
        <v>0</v>
      </c>
      <c r="N506" s="300">
        <v>0</v>
      </c>
      <c r="O506" s="300">
        <v>0</v>
      </c>
      <c r="P506" s="300">
        <v>0</v>
      </c>
      <c r="Q506" s="300">
        <v>0</v>
      </c>
      <c r="R506" s="300">
        <v>0</v>
      </c>
      <c r="S506" s="300">
        <v>0</v>
      </c>
      <c r="T506" s="300">
        <v>0</v>
      </c>
      <c r="U506" s="356">
        <v>0</v>
      </c>
      <c r="V506" s="304">
        <v>0</v>
      </c>
      <c r="W506" s="299">
        <v>0</v>
      </c>
      <c r="X506" s="299">
        <v>0</v>
      </c>
      <c r="Y506" s="299">
        <v>0</v>
      </c>
      <c r="Z506" s="299">
        <v>0</v>
      </c>
      <c r="AA506" s="356">
        <v>0</v>
      </c>
      <c r="AB506" s="303">
        <v>0</v>
      </c>
      <c r="AC506" s="303">
        <v>0</v>
      </c>
      <c r="AD506" s="304">
        <v>0</v>
      </c>
      <c r="AE506" s="300">
        <v>-5014.1049340348691</v>
      </c>
      <c r="AF506" s="303">
        <v>0</v>
      </c>
      <c r="AG506" s="304">
        <v>-5014.1049340348691</v>
      </c>
      <c r="AH506" s="300">
        <v>6894.3942842986435</v>
      </c>
      <c r="AI506" s="303">
        <v>0</v>
      </c>
      <c r="AJ506" s="304">
        <v>6894.3942842986435</v>
      </c>
      <c r="AK506" s="300">
        <v>0</v>
      </c>
      <c r="AL506" s="303">
        <v>0</v>
      </c>
      <c r="AM506" s="304">
        <v>0</v>
      </c>
      <c r="AN506" s="300">
        <v>0</v>
      </c>
      <c r="AO506" s="303">
        <v>0</v>
      </c>
      <c r="AP506" s="304">
        <v>0</v>
      </c>
      <c r="AQ506" s="303">
        <v>0</v>
      </c>
      <c r="AR506" s="303">
        <v>0</v>
      </c>
      <c r="AS506" s="305">
        <v>0</v>
      </c>
    </row>
    <row r="507" spans="1:45" x14ac:dyDescent="0.35">
      <c r="A507" s="322">
        <v>4232</v>
      </c>
      <c r="B507" s="323">
        <v>7</v>
      </c>
      <c r="C507" s="257" t="s">
        <v>121</v>
      </c>
      <c r="D507" s="108">
        <v>7</v>
      </c>
      <c r="E507" s="299">
        <v>140</v>
      </c>
      <c r="F507" s="299">
        <v>140</v>
      </c>
      <c r="G507" s="299">
        <v>0</v>
      </c>
      <c r="H507" s="299">
        <v>0</v>
      </c>
      <c r="I507" s="299">
        <v>0</v>
      </c>
      <c r="J507" s="299">
        <v>0</v>
      </c>
      <c r="K507" s="299">
        <v>0</v>
      </c>
      <c r="L507" s="300">
        <v>0</v>
      </c>
      <c r="M507" s="300">
        <v>0</v>
      </c>
      <c r="N507" s="300">
        <v>0</v>
      </c>
      <c r="O507" s="300">
        <v>0</v>
      </c>
      <c r="P507" s="300">
        <v>0</v>
      </c>
      <c r="Q507" s="300">
        <v>0</v>
      </c>
      <c r="R507" s="300">
        <v>0</v>
      </c>
      <c r="S507" s="300">
        <v>0</v>
      </c>
      <c r="T507" s="300">
        <v>0</v>
      </c>
      <c r="U507" s="356">
        <v>0</v>
      </c>
      <c r="V507" s="304">
        <v>0</v>
      </c>
      <c r="W507" s="299">
        <v>0</v>
      </c>
      <c r="X507" s="299">
        <v>0</v>
      </c>
      <c r="Y507" s="299">
        <v>0</v>
      </c>
      <c r="Z507" s="299">
        <v>0</v>
      </c>
      <c r="AA507" s="356">
        <v>0</v>
      </c>
      <c r="AB507" s="303">
        <v>0</v>
      </c>
      <c r="AC507" s="303">
        <v>0</v>
      </c>
      <c r="AD507" s="304">
        <v>0</v>
      </c>
      <c r="AE507" s="300">
        <v>-140</v>
      </c>
      <c r="AF507" s="303">
        <v>0</v>
      </c>
      <c r="AG507" s="304">
        <v>-140</v>
      </c>
      <c r="AH507" s="300">
        <v>0</v>
      </c>
      <c r="AI507" s="303">
        <v>0</v>
      </c>
      <c r="AJ507" s="304">
        <v>0</v>
      </c>
      <c r="AK507" s="300">
        <v>0</v>
      </c>
      <c r="AL507" s="303">
        <v>0</v>
      </c>
      <c r="AM507" s="304">
        <v>0</v>
      </c>
      <c r="AN507" s="300">
        <v>0</v>
      </c>
      <c r="AO507" s="303">
        <v>0</v>
      </c>
      <c r="AP507" s="304">
        <v>0</v>
      </c>
      <c r="AQ507" s="303">
        <v>0</v>
      </c>
      <c r="AR507" s="303">
        <v>0</v>
      </c>
      <c r="AS507" s="305">
        <v>0</v>
      </c>
    </row>
    <row r="508" spans="1:45" x14ac:dyDescent="0.35">
      <c r="A508" s="322">
        <v>4233</v>
      </c>
      <c r="B508" s="323">
        <v>7</v>
      </c>
      <c r="C508" s="257" t="s">
        <v>122</v>
      </c>
      <c r="D508" s="108">
        <v>7</v>
      </c>
      <c r="E508" s="299">
        <v>397.35033738191635</v>
      </c>
      <c r="F508" s="299">
        <v>417.60367071524973</v>
      </c>
      <c r="G508" s="299">
        <v>0</v>
      </c>
      <c r="H508" s="299">
        <v>0</v>
      </c>
      <c r="I508" s="299">
        <v>0</v>
      </c>
      <c r="J508" s="299">
        <v>0</v>
      </c>
      <c r="K508" s="299">
        <v>0</v>
      </c>
      <c r="L508" s="300">
        <v>0</v>
      </c>
      <c r="M508" s="300">
        <v>0</v>
      </c>
      <c r="N508" s="300">
        <v>0</v>
      </c>
      <c r="O508" s="300">
        <v>0</v>
      </c>
      <c r="P508" s="300">
        <v>0</v>
      </c>
      <c r="Q508" s="300">
        <v>0</v>
      </c>
      <c r="R508" s="300">
        <v>0</v>
      </c>
      <c r="S508" s="300">
        <v>0</v>
      </c>
      <c r="T508" s="300">
        <v>0</v>
      </c>
      <c r="U508" s="356">
        <v>0</v>
      </c>
      <c r="V508" s="304">
        <v>0</v>
      </c>
      <c r="W508" s="299">
        <v>0</v>
      </c>
      <c r="X508" s="299">
        <v>0</v>
      </c>
      <c r="Y508" s="299">
        <v>0</v>
      </c>
      <c r="Z508" s="299">
        <v>0</v>
      </c>
      <c r="AA508" s="356">
        <v>0</v>
      </c>
      <c r="AB508" s="303">
        <v>0</v>
      </c>
      <c r="AC508" s="303">
        <v>0</v>
      </c>
      <c r="AD508" s="304">
        <v>0</v>
      </c>
      <c r="AE508" s="300">
        <v>-1252.8110121455975</v>
      </c>
      <c r="AF508" s="303">
        <v>0</v>
      </c>
      <c r="AG508" s="304">
        <v>-1252.8110121455975</v>
      </c>
      <c r="AH508" s="300">
        <v>1670.4146828609519</v>
      </c>
      <c r="AI508" s="303">
        <v>0</v>
      </c>
      <c r="AJ508" s="304">
        <v>1670.4146828609519</v>
      </c>
      <c r="AK508" s="300">
        <v>0</v>
      </c>
      <c r="AL508" s="303">
        <v>0</v>
      </c>
      <c r="AM508" s="304">
        <v>0</v>
      </c>
      <c r="AN508" s="300">
        <v>0</v>
      </c>
      <c r="AO508" s="303">
        <v>0</v>
      </c>
      <c r="AP508" s="304">
        <v>0</v>
      </c>
      <c r="AQ508" s="303">
        <v>0</v>
      </c>
      <c r="AR508" s="303">
        <v>0</v>
      </c>
      <c r="AS508" s="305">
        <v>0</v>
      </c>
    </row>
    <row r="509" spans="1:45" x14ac:dyDescent="0.35">
      <c r="A509" s="322">
        <v>4235</v>
      </c>
      <c r="B509" s="323">
        <v>7</v>
      </c>
      <c r="C509" s="257" t="s">
        <v>123</v>
      </c>
      <c r="D509" s="108">
        <v>7</v>
      </c>
      <c r="E509" s="299">
        <v>0</v>
      </c>
      <c r="F509" s="299">
        <v>0</v>
      </c>
      <c r="G509" s="299">
        <v>0</v>
      </c>
      <c r="H509" s="299">
        <v>0</v>
      </c>
      <c r="I509" s="299">
        <v>0</v>
      </c>
      <c r="J509" s="299">
        <v>0</v>
      </c>
      <c r="K509" s="299">
        <v>0</v>
      </c>
      <c r="L509" s="300">
        <v>0</v>
      </c>
      <c r="M509" s="300">
        <v>0</v>
      </c>
      <c r="N509" s="300">
        <v>0</v>
      </c>
      <c r="O509" s="300">
        <v>0</v>
      </c>
      <c r="P509" s="300">
        <v>0</v>
      </c>
      <c r="Q509" s="300">
        <v>0</v>
      </c>
      <c r="R509" s="300">
        <v>0</v>
      </c>
      <c r="S509" s="300">
        <v>0</v>
      </c>
      <c r="T509" s="300">
        <v>0</v>
      </c>
      <c r="U509" s="356">
        <v>0</v>
      </c>
      <c r="V509" s="304">
        <v>0</v>
      </c>
      <c r="W509" s="299">
        <v>0</v>
      </c>
      <c r="X509" s="299">
        <v>0</v>
      </c>
      <c r="Y509" s="299">
        <v>0</v>
      </c>
      <c r="Z509" s="299">
        <v>0</v>
      </c>
      <c r="AA509" s="356">
        <v>0</v>
      </c>
      <c r="AB509" s="303">
        <v>0</v>
      </c>
      <c r="AC509" s="303">
        <v>0</v>
      </c>
      <c r="AD509" s="304">
        <v>0</v>
      </c>
      <c r="AE509" s="300">
        <v>0</v>
      </c>
      <c r="AF509" s="303">
        <v>0</v>
      </c>
      <c r="AG509" s="304">
        <v>0</v>
      </c>
      <c r="AH509" s="300">
        <v>0</v>
      </c>
      <c r="AI509" s="303">
        <v>0</v>
      </c>
      <c r="AJ509" s="304">
        <v>0</v>
      </c>
      <c r="AK509" s="300">
        <v>0</v>
      </c>
      <c r="AL509" s="303">
        <v>0</v>
      </c>
      <c r="AM509" s="304">
        <v>0</v>
      </c>
      <c r="AN509" s="300">
        <v>0</v>
      </c>
      <c r="AO509" s="303">
        <v>0</v>
      </c>
      <c r="AP509" s="304">
        <v>0</v>
      </c>
      <c r="AQ509" s="303">
        <v>0</v>
      </c>
      <c r="AR509" s="303">
        <v>0</v>
      </c>
      <c r="AS509" s="305">
        <v>0</v>
      </c>
    </row>
    <row r="510" spans="1:45" x14ac:dyDescent="0.35">
      <c r="A510" s="322">
        <v>4237</v>
      </c>
      <c r="B510" s="323">
        <v>7</v>
      </c>
      <c r="C510" s="257" t="s">
        <v>1057</v>
      </c>
      <c r="D510" s="108">
        <v>7</v>
      </c>
      <c r="E510" s="299">
        <v>180.92241379310346</v>
      </c>
      <c r="F510" s="299">
        <v>216.10689655172413</v>
      </c>
      <c r="G510" s="299">
        <v>0</v>
      </c>
      <c r="H510" s="299">
        <v>0</v>
      </c>
      <c r="I510" s="299">
        <v>0</v>
      </c>
      <c r="J510" s="299">
        <v>0</v>
      </c>
      <c r="K510" s="299">
        <v>0</v>
      </c>
      <c r="L510" s="300">
        <v>0</v>
      </c>
      <c r="M510" s="300">
        <v>0</v>
      </c>
      <c r="N510" s="300">
        <v>0</v>
      </c>
      <c r="O510" s="300">
        <v>0</v>
      </c>
      <c r="P510" s="300">
        <v>0</v>
      </c>
      <c r="Q510" s="300">
        <v>0</v>
      </c>
      <c r="R510" s="300">
        <v>0</v>
      </c>
      <c r="S510" s="300">
        <v>0</v>
      </c>
      <c r="T510" s="300">
        <v>0</v>
      </c>
      <c r="U510" s="356">
        <v>0</v>
      </c>
      <c r="V510" s="304">
        <v>0</v>
      </c>
      <c r="W510" s="299">
        <v>0</v>
      </c>
      <c r="X510" s="299">
        <v>0</v>
      </c>
      <c r="Y510" s="299">
        <v>0</v>
      </c>
      <c r="Z510" s="299">
        <v>0</v>
      </c>
      <c r="AA510" s="356">
        <v>0</v>
      </c>
      <c r="AB510" s="303">
        <v>0</v>
      </c>
      <c r="AC510" s="303">
        <v>0</v>
      </c>
      <c r="AD510" s="304">
        <v>0</v>
      </c>
      <c r="AE510" s="300">
        <v>-864.42758620693348</v>
      </c>
      <c r="AF510" s="303">
        <v>0</v>
      </c>
      <c r="AG510" s="304">
        <v>-864.42758620693348</v>
      </c>
      <c r="AH510" s="300">
        <v>1296.6413793102838</v>
      </c>
      <c r="AI510" s="303">
        <v>0</v>
      </c>
      <c r="AJ510" s="304">
        <v>1296.6413793102838</v>
      </c>
      <c r="AK510" s="300">
        <v>0</v>
      </c>
      <c r="AL510" s="303">
        <v>0</v>
      </c>
      <c r="AM510" s="304">
        <v>0</v>
      </c>
      <c r="AN510" s="300">
        <v>0</v>
      </c>
      <c r="AO510" s="303">
        <v>0</v>
      </c>
      <c r="AP510" s="304">
        <v>0</v>
      </c>
      <c r="AQ510" s="303">
        <v>0</v>
      </c>
      <c r="AR510" s="303">
        <v>0</v>
      </c>
      <c r="AS510" s="305">
        <v>0</v>
      </c>
    </row>
    <row r="511" spans="1:45" x14ac:dyDescent="0.35">
      <c r="A511" s="322">
        <v>4238</v>
      </c>
      <c r="B511" s="323">
        <v>7</v>
      </c>
      <c r="C511" s="257" t="s">
        <v>124</v>
      </c>
      <c r="D511" s="108">
        <v>7</v>
      </c>
      <c r="E511" s="299">
        <v>135.13392857142856</v>
      </c>
      <c r="F511" s="299">
        <v>158.16071428571431</v>
      </c>
      <c r="G511" s="299">
        <v>0</v>
      </c>
      <c r="H511" s="299">
        <v>0</v>
      </c>
      <c r="I511" s="299">
        <v>0</v>
      </c>
      <c r="J511" s="299">
        <v>0</v>
      </c>
      <c r="K511" s="299">
        <v>0</v>
      </c>
      <c r="L511" s="300">
        <v>0</v>
      </c>
      <c r="M511" s="300">
        <v>0</v>
      </c>
      <c r="N511" s="300">
        <v>0</v>
      </c>
      <c r="O511" s="300">
        <v>0</v>
      </c>
      <c r="P511" s="300">
        <v>0</v>
      </c>
      <c r="Q511" s="300">
        <v>0</v>
      </c>
      <c r="R511" s="300">
        <v>0</v>
      </c>
      <c r="S511" s="300">
        <v>0</v>
      </c>
      <c r="T511" s="300">
        <v>0</v>
      </c>
      <c r="U511" s="356">
        <v>0</v>
      </c>
      <c r="V511" s="304">
        <v>0</v>
      </c>
      <c r="W511" s="299">
        <v>0</v>
      </c>
      <c r="X511" s="299">
        <v>0</v>
      </c>
      <c r="Y511" s="299">
        <v>0</v>
      </c>
      <c r="Z511" s="299">
        <v>0</v>
      </c>
      <c r="AA511" s="356">
        <v>0</v>
      </c>
      <c r="AB511" s="303">
        <v>0</v>
      </c>
      <c r="AC511" s="303">
        <v>0</v>
      </c>
      <c r="AD511" s="304">
        <v>0</v>
      </c>
      <c r="AE511" s="300">
        <v>-632.64285714295693</v>
      </c>
      <c r="AF511" s="303">
        <v>0</v>
      </c>
      <c r="AG511" s="304">
        <v>-632.64285714295693</v>
      </c>
      <c r="AH511" s="300">
        <v>948.96428571431898</v>
      </c>
      <c r="AI511" s="303">
        <v>0</v>
      </c>
      <c r="AJ511" s="304">
        <v>948.96428571431898</v>
      </c>
      <c r="AK511" s="300">
        <v>0</v>
      </c>
      <c r="AL511" s="303">
        <v>0</v>
      </c>
      <c r="AM511" s="304">
        <v>0</v>
      </c>
      <c r="AN511" s="300">
        <v>0</v>
      </c>
      <c r="AO511" s="303">
        <v>0</v>
      </c>
      <c r="AP511" s="304">
        <v>0</v>
      </c>
      <c r="AQ511" s="303">
        <v>0</v>
      </c>
      <c r="AR511" s="303">
        <v>0</v>
      </c>
      <c r="AS511" s="305">
        <v>0</v>
      </c>
    </row>
    <row r="512" spans="1:45" x14ac:dyDescent="0.35">
      <c r="A512" s="322">
        <v>4239</v>
      </c>
      <c r="B512" s="323">
        <v>7</v>
      </c>
      <c r="C512" s="257" t="s">
        <v>125</v>
      </c>
      <c r="D512" s="108">
        <v>7</v>
      </c>
      <c r="E512" s="299">
        <v>224.69610389610392</v>
      </c>
      <c r="F512" s="299">
        <v>224.69610389610392</v>
      </c>
      <c r="G512" s="299">
        <v>0</v>
      </c>
      <c r="H512" s="299">
        <v>0</v>
      </c>
      <c r="I512" s="299">
        <v>0</v>
      </c>
      <c r="J512" s="299">
        <v>0</v>
      </c>
      <c r="K512" s="299">
        <v>0</v>
      </c>
      <c r="L512" s="300">
        <v>0</v>
      </c>
      <c r="M512" s="300">
        <v>0</v>
      </c>
      <c r="N512" s="300">
        <v>0</v>
      </c>
      <c r="O512" s="300">
        <v>0</v>
      </c>
      <c r="P512" s="300">
        <v>0</v>
      </c>
      <c r="Q512" s="300">
        <v>0</v>
      </c>
      <c r="R512" s="300">
        <v>0</v>
      </c>
      <c r="S512" s="300">
        <v>0</v>
      </c>
      <c r="T512" s="300">
        <v>0</v>
      </c>
      <c r="U512" s="356">
        <v>0</v>
      </c>
      <c r="V512" s="304">
        <v>0</v>
      </c>
      <c r="W512" s="299">
        <v>0</v>
      </c>
      <c r="X512" s="299">
        <v>0</v>
      </c>
      <c r="Y512" s="299">
        <v>0</v>
      </c>
      <c r="Z512" s="299">
        <v>0</v>
      </c>
      <c r="AA512" s="356">
        <v>0</v>
      </c>
      <c r="AB512" s="303">
        <v>0</v>
      </c>
      <c r="AC512" s="303">
        <v>0</v>
      </c>
      <c r="AD512" s="304">
        <v>0</v>
      </c>
      <c r="AE512" s="300">
        <v>-674.08831168850884</v>
      </c>
      <c r="AF512" s="303">
        <v>0</v>
      </c>
      <c r="AG512" s="304">
        <v>-674.08831168850884</v>
      </c>
      <c r="AH512" s="300">
        <v>898.78441558452323</v>
      </c>
      <c r="AI512" s="303">
        <v>0</v>
      </c>
      <c r="AJ512" s="304">
        <v>898.78441558452323</v>
      </c>
      <c r="AK512" s="300">
        <v>0</v>
      </c>
      <c r="AL512" s="303">
        <v>0</v>
      </c>
      <c r="AM512" s="304">
        <v>0</v>
      </c>
      <c r="AN512" s="300">
        <v>0</v>
      </c>
      <c r="AO512" s="303">
        <v>0</v>
      </c>
      <c r="AP512" s="304">
        <v>0</v>
      </c>
      <c r="AQ512" s="303">
        <v>0</v>
      </c>
      <c r="AR512" s="303">
        <v>0</v>
      </c>
      <c r="AS512" s="305">
        <v>0</v>
      </c>
    </row>
    <row r="513" spans="1:45" x14ac:dyDescent="0.35">
      <c r="A513" s="322">
        <v>4240</v>
      </c>
      <c r="B513" s="323">
        <v>7</v>
      </c>
      <c r="C513" s="257" t="s">
        <v>1058</v>
      </c>
      <c r="D513" s="108">
        <v>7</v>
      </c>
      <c r="E513" s="299">
        <v>398.32272946887412</v>
      </c>
      <c r="F513" s="299">
        <v>416.250095573056</v>
      </c>
      <c r="G513" s="299">
        <v>0</v>
      </c>
      <c r="H513" s="299">
        <v>0</v>
      </c>
      <c r="I513" s="299">
        <v>0</v>
      </c>
      <c r="J513" s="299">
        <v>0</v>
      </c>
      <c r="K513" s="299">
        <v>0</v>
      </c>
      <c r="L513" s="300">
        <v>0</v>
      </c>
      <c r="M513" s="300">
        <v>0</v>
      </c>
      <c r="N513" s="300">
        <v>0</v>
      </c>
      <c r="O513" s="300">
        <v>0</v>
      </c>
      <c r="P513" s="300">
        <v>0</v>
      </c>
      <c r="Q513" s="300">
        <v>0</v>
      </c>
      <c r="R513" s="300">
        <v>0</v>
      </c>
      <c r="S513" s="300">
        <v>0</v>
      </c>
      <c r="T513" s="300">
        <v>0</v>
      </c>
      <c r="U513" s="356">
        <v>0</v>
      </c>
      <c r="V513" s="304">
        <v>0</v>
      </c>
      <c r="W513" s="299">
        <v>0</v>
      </c>
      <c r="X513" s="299">
        <v>0</v>
      </c>
      <c r="Y513" s="299">
        <v>0</v>
      </c>
      <c r="Z513" s="299">
        <v>0</v>
      </c>
      <c r="AA513" s="356">
        <v>0</v>
      </c>
      <c r="AB513" s="303">
        <v>0</v>
      </c>
      <c r="AC513" s="303">
        <v>0</v>
      </c>
      <c r="AD513" s="304">
        <v>0</v>
      </c>
      <c r="AE513" s="300">
        <v>-2497.5005734376609</v>
      </c>
      <c r="AF513" s="303">
        <v>0</v>
      </c>
      <c r="AG513" s="304">
        <v>-2497.5005734376609</v>
      </c>
      <c r="AH513" s="300">
        <v>3330.0007645851001</v>
      </c>
      <c r="AI513" s="303">
        <v>0</v>
      </c>
      <c r="AJ513" s="304">
        <v>3330.0007645851001</v>
      </c>
      <c r="AK513" s="300">
        <v>0</v>
      </c>
      <c r="AL513" s="303">
        <v>0</v>
      </c>
      <c r="AM513" s="304">
        <v>0</v>
      </c>
      <c r="AN513" s="300">
        <v>0</v>
      </c>
      <c r="AO513" s="303">
        <v>0</v>
      </c>
      <c r="AP513" s="304">
        <v>0</v>
      </c>
      <c r="AQ513" s="303">
        <v>0</v>
      </c>
      <c r="AR513" s="303">
        <v>0</v>
      </c>
      <c r="AS513" s="305">
        <v>0</v>
      </c>
    </row>
    <row r="514" spans="1:45" x14ac:dyDescent="0.35">
      <c r="A514" s="322">
        <v>4243</v>
      </c>
      <c r="B514" s="323">
        <v>7</v>
      </c>
      <c r="C514" s="257" t="s">
        <v>126</v>
      </c>
      <c r="D514" s="108">
        <v>7</v>
      </c>
      <c r="E514" s="299">
        <v>294</v>
      </c>
      <c r="F514" s="299">
        <v>303.8</v>
      </c>
      <c r="G514" s="299">
        <v>0</v>
      </c>
      <c r="H514" s="299">
        <v>0</v>
      </c>
      <c r="I514" s="299">
        <v>0</v>
      </c>
      <c r="J514" s="299">
        <v>0</v>
      </c>
      <c r="K514" s="299">
        <v>0</v>
      </c>
      <c r="L514" s="300">
        <v>0</v>
      </c>
      <c r="M514" s="300">
        <v>0</v>
      </c>
      <c r="N514" s="300">
        <v>0</v>
      </c>
      <c r="O514" s="300">
        <v>0</v>
      </c>
      <c r="P514" s="300">
        <v>0</v>
      </c>
      <c r="Q514" s="300">
        <v>0</v>
      </c>
      <c r="R514" s="300">
        <v>0</v>
      </c>
      <c r="S514" s="300">
        <v>0</v>
      </c>
      <c r="T514" s="300">
        <v>0</v>
      </c>
      <c r="U514" s="356">
        <v>0</v>
      </c>
      <c r="V514" s="304">
        <v>0</v>
      </c>
      <c r="W514" s="299">
        <v>0</v>
      </c>
      <c r="X514" s="299">
        <v>0</v>
      </c>
      <c r="Y514" s="299">
        <v>0</v>
      </c>
      <c r="Z514" s="299">
        <v>0</v>
      </c>
      <c r="AA514" s="356">
        <v>0</v>
      </c>
      <c r="AB514" s="303">
        <v>0</v>
      </c>
      <c r="AC514" s="303">
        <v>0</v>
      </c>
      <c r="AD514" s="304">
        <v>0</v>
      </c>
      <c r="AE514" s="300">
        <v>-1215.2000000001863</v>
      </c>
      <c r="AF514" s="303">
        <v>0</v>
      </c>
      <c r="AG514" s="304">
        <v>-1215.2000000001863</v>
      </c>
      <c r="AH514" s="300">
        <v>2126.6000000000931</v>
      </c>
      <c r="AI514" s="303">
        <v>0</v>
      </c>
      <c r="AJ514" s="304">
        <v>2126.6000000000931</v>
      </c>
      <c r="AK514" s="300">
        <v>0</v>
      </c>
      <c r="AL514" s="303">
        <v>0</v>
      </c>
      <c r="AM514" s="304">
        <v>0</v>
      </c>
      <c r="AN514" s="300">
        <v>0</v>
      </c>
      <c r="AO514" s="303">
        <v>0</v>
      </c>
      <c r="AP514" s="304">
        <v>0</v>
      </c>
      <c r="AQ514" s="303">
        <v>0</v>
      </c>
      <c r="AR514" s="303">
        <v>0</v>
      </c>
      <c r="AS514" s="305">
        <v>0</v>
      </c>
    </row>
    <row r="515" spans="1:45" x14ac:dyDescent="0.35">
      <c r="A515" s="322">
        <v>4244</v>
      </c>
      <c r="B515" s="323">
        <v>7</v>
      </c>
      <c r="C515" s="257" t="s">
        <v>2862</v>
      </c>
      <c r="D515" s="108">
        <v>7</v>
      </c>
      <c r="E515" s="299">
        <v>580.12430302523182</v>
      </c>
      <c r="F515" s="299">
        <v>652.00077361346712</v>
      </c>
      <c r="G515" s="299">
        <v>0</v>
      </c>
      <c r="H515" s="299">
        <v>0</v>
      </c>
      <c r="I515" s="299">
        <v>0</v>
      </c>
      <c r="J515" s="299">
        <v>0</v>
      </c>
      <c r="K515" s="299">
        <v>0</v>
      </c>
      <c r="L515" s="300">
        <v>0</v>
      </c>
      <c r="M515" s="300">
        <v>0</v>
      </c>
      <c r="N515" s="300">
        <v>0</v>
      </c>
      <c r="O515" s="300">
        <v>0</v>
      </c>
      <c r="P515" s="300">
        <v>0</v>
      </c>
      <c r="Q515" s="300">
        <v>0</v>
      </c>
      <c r="R515" s="300">
        <v>0</v>
      </c>
      <c r="S515" s="300">
        <v>0</v>
      </c>
      <c r="T515" s="300">
        <v>0</v>
      </c>
      <c r="U515" s="356">
        <v>0</v>
      </c>
      <c r="V515" s="304">
        <v>0</v>
      </c>
      <c r="W515" s="299">
        <v>0</v>
      </c>
      <c r="X515" s="299">
        <v>0</v>
      </c>
      <c r="Y515" s="299">
        <v>0</v>
      </c>
      <c r="Z515" s="299">
        <v>0</v>
      </c>
      <c r="AA515" s="356">
        <v>0</v>
      </c>
      <c r="AB515" s="303">
        <v>0</v>
      </c>
      <c r="AC515" s="303">
        <v>0</v>
      </c>
      <c r="AD515" s="304">
        <v>0</v>
      </c>
      <c r="AE515" s="300">
        <v>-3260.0038680676371</v>
      </c>
      <c r="AF515" s="303">
        <v>0</v>
      </c>
      <c r="AG515" s="304">
        <v>-3260.0038680676371</v>
      </c>
      <c r="AH515" s="300">
        <v>3912.0046416800469</v>
      </c>
      <c r="AI515" s="303">
        <v>0</v>
      </c>
      <c r="AJ515" s="304">
        <v>3912.0046416800469</v>
      </c>
      <c r="AK515" s="300">
        <v>0</v>
      </c>
      <c r="AL515" s="303">
        <v>0</v>
      </c>
      <c r="AM515" s="304">
        <v>0</v>
      </c>
      <c r="AN515" s="300">
        <v>0</v>
      </c>
      <c r="AO515" s="303">
        <v>0</v>
      </c>
      <c r="AP515" s="304">
        <v>0</v>
      </c>
      <c r="AQ515" s="303">
        <v>0</v>
      </c>
      <c r="AR515" s="303">
        <v>0</v>
      </c>
      <c r="AS515" s="305">
        <v>0</v>
      </c>
    </row>
    <row r="516" spans="1:45" x14ac:dyDescent="0.35">
      <c r="A516" s="322">
        <v>4246</v>
      </c>
      <c r="B516" s="323">
        <v>7</v>
      </c>
      <c r="C516" s="257" t="s">
        <v>2149</v>
      </c>
      <c r="D516" s="108">
        <v>7</v>
      </c>
      <c r="E516" s="299">
        <v>0</v>
      </c>
      <c r="F516" s="299">
        <v>0</v>
      </c>
      <c r="G516" s="299">
        <v>0</v>
      </c>
      <c r="H516" s="299">
        <v>0</v>
      </c>
      <c r="I516" s="299">
        <v>0</v>
      </c>
      <c r="J516" s="299">
        <v>0</v>
      </c>
      <c r="K516" s="299">
        <v>0</v>
      </c>
      <c r="L516" s="300">
        <v>0</v>
      </c>
      <c r="M516" s="300">
        <v>0</v>
      </c>
      <c r="N516" s="300">
        <v>0</v>
      </c>
      <c r="O516" s="300">
        <v>0</v>
      </c>
      <c r="P516" s="300">
        <v>0</v>
      </c>
      <c r="Q516" s="300">
        <v>0</v>
      </c>
      <c r="R516" s="300">
        <v>0</v>
      </c>
      <c r="S516" s="300">
        <v>0</v>
      </c>
      <c r="T516" s="300">
        <v>0</v>
      </c>
      <c r="U516" s="356">
        <v>0</v>
      </c>
      <c r="V516" s="304">
        <v>0</v>
      </c>
      <c r="W516" s="299">
        <v>0</v>
      </c>
      <c r="X516" s="299">
        <v>0</v>
      </c>
      <c r="Y516" s="299">
        <v>0</v>
      </c>
      <c r="Z516" s="299">
        <v>0</v>
      </c>
      <c r="AA516" s="356">
        <v>0</v>
      </c>
      <c r="AB516" s="303">
        <v>0</v>
      </c>
      <c r="AC516" s="303">
        <v>0</v>
      </c>
      <c r="AD516" s="304">
        <v>0</v>
      </c>
      <c r="AE516" s="300">
        <v>0</v>
      </c>
      <c r="AF516" s="303">
        <v>0</v>
      </c>
      <c r="AG516" s="304">
        <v>0</v>
      </c>
      <c r="AH516" s="300">
        <v>0</v>
      </c>
      <c r="AI516" s="303">
        <v>0</v>
      </c>
      <c r="AJ516" s="304">
        <v>0</v>
      </c>
      <c r="AK516" s="300">
        <v>0</v>
      </c>
      <c r="AL516" s="303">
        <v>0</v>
      </c>
      <c r="AM516" s="304">
        <v>0</v>
      </c>
      <c r="AN516" s="300">
        <v>0</v>
      </c>
      <c r="AO516" s="303">
        <v>0</v>
      </c>
      <c r="AP516" s="304">
        <v>0</v>
      </c>
      <c r="AQ516" s="303">
        <v>0</v>
      </c>
      <c r="AR516" s="303">
        <v>0</v>
      </c>
      <c r="AS516" s="305">
        <v>0</v>
      </c>
    </row>
    <row r="517" spans="1:45" x14ac:dyDescent="0.35">
      <c r="A517" s="322">
        <v>4248</v>
      </c>
      <c r="B517" s="323">
        <v>7</v>
      </c>
      <c r="C517" s="257" t="s">
        <v>127</v>
      </c>
      <c r="D517" s="108">
        <v>7</v>
      </c>
      <c r="E517" s="299">
        <v>0</v>
      </c>
      <c r="F517" s="299">
        <v>0</v>
      </c>
      <c r="G517" s="299">
        <v>0</v>
      </c>
      <c r="H517" s="299">
        <v>0</v>
      </c>
      <c r="I517" s="299">
        <v>0</v>
      </c>
      <c r="J517" s="299">
        <v>0</v>
      </c>
      <c r="K517" s="299">
        <v>0</v>
      </c>
      <c r="L517" s="300">
        <v>0</v>
      </c>
      <c r="M517" s="300">
        <v>0</v>
      </c>
      <c r="N517" s="300">
        <v>0</v>
      </c>
      <c r="O517" s="300">
        <v>0</v>
      </c>
      <c r="P517" s="300">
        <v>0</v>
      </c>
      <c r="Q517" s="300">
        <v>0</v>
      </c>
      <c r="R517" s="300">
        <v>0</v>
      </c>
      <c r="S517" s="300">
        <v>0</v>
      </c>
      <c r="T517" s="300">
        <v>0</v>
      </c>
      <c r="U517" s="356">
        <v>0</v>
      </c>
      <c r="V517" s="304">
        <v>0</v>
      </c>
      <c r="W517" s="299">
        <v>0</v>
      </c>
      <c r="X517" s="299">
        <v>0</v>
      </c>
      <c r="Y517" s="299">
        <v>0</v>
      </c>
      <c r="Z517" s="299">
        <v>0</v>
      </c>
      <c r="AA517" s="356">
        <v>0</v>
      </c>
      <c r="AB517" s="303">
        <v>0</v>
      </c>
      <c r="AC517" s="303">
        <v>0</v>
      </c>
      <c r="AD517" s="304">
        <v>0</v>
      </c>
      <c r="AE517" s="300">
        <v>0</v>
      </c>
      <c r="AF517" s="303">
        <v>0</v>
      </c>
      <c r="AG517" s="304">
        <v>0</v>
      </c>
      <c r="AH517" s="300">
        <v>0</v>
      </c>
      <c r="AI517" s="303">
        <v>0</v>
      </c>
      <c r="AJ517" s="304">
        <v>0</v>
      </c>
      <c r="AK517" s="300">
        <v>0</v>
      </c>
      <c r="AL517" s="303">
        <v>0</v>
      </c>
      <c r="AM517" s="304">
        <v>0</v>
      </c>
      <c r="AN517" s="300">
        <v>0</v>
      </c>
      <c r="AO517" s="303">
        <v>0</v>
      </c>
      <c r="AP517" s="304">
        <v>0</v>
      </c>
      <c r="AQ517" s="303">
        <v>0</v>
      </c>
      <c r="AR517" s="303">
        <v>0</v>
      </c>
      <c r="AS517" s="305">
        <v>0</v>
      </c>
    </row>
    <row r="518" spans="1:45" x14ac:dyDescent="0.35">
      <c r="A518" s="322">
        <v>4249</v>
      </c>
      <c r="B518" s="323">
        <v>7</v>
      </c>
      <c r="C518" s="257" t="s">
        <v>128</v>
      </c>
      <c r="D518" s="108">
        <v>7</v>
      </c>
      <c r="E518" s="299">
        <v>0</v>
      </c>
      <c r="F518" s="299">
        <v>0</v>
      </c>
      <c r="G518" s="299">
        <v>0</v>
      </c>
      <c r="H518" s="299">
        <v>0</v>
      </c>
      <c r="I518" s="299">
        <v>0</v>
      </c>
      <c r="J518" s="299">
        <v>0</v>
      </c>
      <c r="K518" s="299">
        <v>0</v>
      </c>
      <c r="L518" s="300">
        <v>0</v>
      </c>
      <c r="M518" s="300">
        <v>0</v>
      </c>
      <c r="N518" s="300">
        <v>0</v>
      </c>
      <c r="O518" s="300">
        <v>0</v>
      </c>
      <c r="P518" s="300">
        <v>0</v>
      </c>
      <c r="Q518" s="300">
        <v>0</v>
      </c>
      <c r="R518" s="300">
        <v>0</v>
      </c>
      <c r="S518" s="300">
        <v>0</v>
      </c>
      <c r="T518" s="300">
        <v>0</v>
      </c>
      <c r="U518" s="356">
        <v>0</v>
      </c>
      <c r="V518" s="304">
        <v>0</v>
      </c>
      <c r="W518" s="299">
        <v>0</v>
      </c>
      <c r="X518" s="299">
        <v>0</v>
      </c>
      <c r="Y518" s="299">
        <v>0</v>
      </c>
      <c r="Z518" s="299">
        <v>0</v>
      </c>
      <c r="AA518" s="356">
        <v>0</v>
      </c>
      <c r="AB518" s="303">
        <v>0</v>
      </c>
      <c r="AC518" s="303">
        <v>0</v>
      </c>
      <c r="AD518" s="304">
        <v>0</v>
      </c>
      <c r="AE518" s="300">
        <v>0</v>
      </c>
      <c r="AF518" s="303">
        <v>0</v>
      </c>
      <c r="AG518" s="304">
        <v>0</v>
      </c>
      <c r="AH518" s="300">
        <v>0</v>
      </c>
      <c r="AI518" s="303">
        <v>0</v>
      </c>
      <c r="AJ518" s="304">
        <v>0</v>
      </c>
      <c r="AK518" s="300">
        <v>0</v>
      </c>
      <c r="AL518" s="303">
        <v>0</v>
      </c>
      <c r="AM518" s="304">
        <v>0</v>
      </c>
      <c r="AN518" s="300">
        <v>0</v>
      </c>
      <c r="AO518" s="303">
        <v>0</v>
      </c>
      <c r="AP518" s="304">
        <v>0</v>
      </c>
      <c r="AQ518" s="303">
        <v>0</v>
      </c>
      <c r="AR518" s="303">
        <v>0</v>
      </c>
      <c r="AS518" s="305">
        <v>0</v>
      </c>
    </row>
    <row r="519" spans="1:45" x14ac:dyDescent="0.35">
      <c r="A519" s="322">
        <v>4250</v>
      </c>
      <c r="B519" s="323">
        <v>7</v>
      </c>
      <c r="C519" s="257" t="s">
        <v>129</v>
      </c>
      <c r="D519" s="108">
        <v>7</v>
      </c>
      <c r="E519" s="299">
        <v>660.16417910447763</v>
      </c>
      <c r="F519" s="299">
        <v>677.59701492537317</v>
      </c>
      <c r="G519" s="299">
        <v>0</v>
      </c>
      <c r="H519" s="299">
        <v>0</v>
      </c>
      <c r="I519" s="299">
        <v>0</v>
      </c>
      <c r="J519" s="299">
        <v>0</v>
      </c>
      <c r="K519" s="299">
        <v>0</v>
      </c>
      <c r="L519" s="300">
        <v>0</v>
      </c>
      <c r="M519" s="300">
        <v>0</v>
      </c>
      <c r="N519" s="300">
        <v>0</v>
      </c>
      <c r="O519" s="300">
        <v>0</v>
      </c>
      <c r="P519" s="300">
        <v>0</v>
      </c>
      <c r="Q519" s="300">
        <v>0</v>
      </c>
      <c r="R519" s="300">
        <v>0</v>
      </c>
      <c r="S519" s="300">
        <v>0</v>
      </c>
      <c r="T519" s="300">
        <v>0</v>
      </c>
      <c r="U519" s="356">
        <v>0</v>
      </c>
      <c r="V519" s="304">
        <v>0</v>
      </c>
      <c r="W519" s="299">
        <v>0</v>
      </c>
      <c r="X519" s="299">
        <v>0</v>
      </c>
      <c r="Y519" s="299">
        <v>0</v>
      </c>
      <c r="Z519" s="299">
        <v>0</v>
      </c>
      <c r="AA519" s="356">
        <v>0</v>
      </c>
      <c r="AB519" s="303">
        <v>0</v>
      </c>
      <c r="AC519" s="303">
        <v>0</v>
      </c>
      <c r="AD519" s="304">
        <v>0</v>
      </c>
      <c r="AE519" s="300">
        <v>-4065.5820895526558</v>
      </c>
      <c r="AF519" s="303">
        <v>0</v>
      </c>
      <c r="AG519" s="304">
        <v>-4065.5820895526558</v>
      </c>
      <c r="AH519" s="300">
        <v>6775.970149253495</v>
      </c>
      <c r="AI519" s="303">
        <v>0</v>
      </c>
      <c r="AJ519" s="304">
        <v>6775.970149253495</v>
      </c>
      <c r="AK519" s="300">
        <v>0</v>
      </c>
      <c r="AL519" s="303">
        <v>0</v>
      </c>
      <c r="AM519" s="304">
        <v>0</v>
      </c>
      <c r="AN519" s="300">
        <v>0</v>
      </c>
      <c r="AO519" s="303">
        <v>0</v>
      </c>
      <c r="AP519" s="304">
        <v>0</v>
      </c>
      <c r="AQ519" s="303">
        <v>0</v>
      </c>
      <c r="AR519" s="303">
        <v>0</v>
      </c>
      <c r="AS519" s="305">
        <v>0</v>
      </c>
    </row>
    <row r="520" spans="1:45" x14ac:dyDescent="0.35">
      <c r="A520" s="322">
        <v>4253</v>
      </c>
      <c r="B520" s="323">
        <v>7</v>
      </c>
      <c r="C520" s="257" t="s">
        <v>1080</v>
      </c>
      <c r="D520" s="108">
        <v>7</v>
      </c>
      <c r="E520" s="299">
        <v>115</v>
      </c>
      <c r="F520" s="299">
        <v>115</v>
      </c>
      <c r="G520" s="299">
        <v>0</v>
      </c>
      <c r="H520" s="299">
        <v>0</v>
      </c>
      <c r="I520" s="299">
        <v>0</v>
      </c>
      <c r="J520" s="299">
        <v>0</v>
      </c>
      <c r="K520" s="299">
        <v>0</v>
      </c>
      <c r="L520" s="300">
        <v>0</v>
      </c>
      <c r="M520" s="300">
        <v>0</v>
      </c>
      <c r="N520" s="300">
        <v>0</v>
      </c>
      <c r="O520" s="300">
        <v>0</v>
      </c>
      <c r="P520" s="300">
        <v>0</v>
      </c>
      <c r="Q520" s="300">
        <v>0</v>
      </c>
      <c r="R520" s="300">
        <v>0</v>
      </c>
      <c r="S520" s="300">
        <v>0</v>
      </c>
      <c r="T520" s="300">
        <v>0</v>
      </c>
      <c r="U520" s="356">
        <v>0</v>
      </c>
      <c r="V520" s="304">
        <v>0</v>
      </c>
      <c r="W520" s="299">
        <v>0</v>
      </c>
      <c r="X520" s="299">
        <v>0</v>
      </c>
      <c r="Y520" s="299">
        <v>0</v>
      </c>
      <c r="Z520" s="299">
        <v>0</v>
      </c>
      <c r="AA520" s="356">
        <v>0</v>
      </c>
      <c r="AB520" s="303">
        <v>0</v>
      </c>
      <c r="AC520" s="303">
        <v>0</v>
      </c>
      <c r="AD520" s="304">
        <v>0</v>
      </c>
      <c r="AE520" s="300">
        <v>-690</v>
      </c>
      <c r="AF520" s="303">
        <v>0</v>
      </c>
      <c r="AG520" s="304">
        <v>-690</v>
      </c>
      <c r="AH520" s="300">
        <v>920</v>
      </c>
      <c r="AI520" s="303">
        <v>0</v>
      </c>
      <c r="AJ520" s="304">
        <v>920</v>
      </c>
      <c r="AK520" s="300">
        <v>0</v>
      </c>
      <c r="AL520" s="303">
        <v>0</v>
      </c>
      <c r="AM520" s="304">
        <v>0</v>
      </c>
      <c r="AN520" s="300">
        <v>0</v>
      </c>
      <c r="AO520" s="303">
        <v>0</v>
      </c>
      <c r="AP520" s="304">
        <v>0</v>
      </c>
      <c r="AQ520" s="303">
        <v>0</v>
      </c>
      <c r="AR520" s="303">
        <v>0</v>
      </c>
      <c r="AS520" s="305">
        <v>0</v>
      </c>
    </row>
    <row r="521" spans="1:45" x14ac:dyDescent="0.35">
      <c r="A521" s="322">
        <v>4254</v>
      </c>
      <c r="B521" s="323">
        <v>7</v>
      </c>
      <c r="C521" s="257" t="s">
        <v>1061</v>
      </c>
      <c r="D521" s="108">
        <v>7</v>
      </c>
      <c r="E521" s="299">
        <v>251.22957516339869</v>
      </c>
      <c r="F521" s="299">
        <v>251.22957516339869</v>
      </c>
      <c r="G521" s="299">
        <v>0</v>
      </c>
      <c r="H521" s="299">
        <v>0</v>
      </c>
      <c r="I521" s="299">
        <v>0</v>
      </c>
      <c r="J521" s="299">
        <v>0</v>
      </c>
      <c r="K521" s="299">
        <v>0</v>
      </c>
      <c r="L521" s="300">
        <v>0</v>
      </c>
      <c r="M521" s="300">
        <v>0</v>
      </c>
      <c r="N521" s="300">
        <v>0</v>
      </c>
      <c r="O521" s="300">
        <v>0</v>
      </c>
      <c r="P521" s="300">
        <v>0</v>
      </c>
      <c r="Q521" s="300">
        <v>0</v>
      </c>
      <c r="R521" s="300">
        <v>0</v>
      </c>
      <c r="S521" s="300">
        <v>0</v>
      </c>
      <c r="T521" s="300">
        <v>0</v>
      </c>
      <c r="U521" s="356">
        <v>0</v>
      </c>
      <c r="V521" s="304">
        <v>0</v>
      </c>
      <c r="W521" s="299">
        <v>0</v>
      </c>
      <c r="X521" s="299">
        <v>0</v>
      </c>
      <c r="Y521" s="299">
        <v>0</v>
      </c>
      <c r="Z521" s="299">
        <v>0</v>
      </c>
      <c r="AA521" s="356">
        <v>0</v>
      </c>
      <c r="AB521" s="303">
        <v>0</v>
      </c>
      <c r="AC521" s="303">
        <v>0</v>
      </c>
      <c r="AD521" s="304">
        <v>0</v>
      </c>
      <c r="AE521" s="300">
        <v>0</v>
      </c>
      <c r="AF521" s="303">
        <v>0</v>
      </c>
      <c r="AG521" s="304">
        <v>0</v>
      </c>
      <c r="AH521" s="300">
        <v>251.22957516321912</v>
      </c>
      <c r="AI521" s="303">
        <v>0</v>
      </c>
      <c r="AJ521" s="304">
        <v>251.22957516321912</v>
      </c>
      <c r="AK521" s="300">
        <v>0</v>
      </c>
      <c r="AL521" s="303">
        <v>0</v>
      </c>
      <c r="AM521" s="304">
        <v>0</v>
      </c>
      <c r="AN521" s="300">
        <v>0</v>
      </c>
      <c r="AO521" s="303">
        <v>0</v>
      </c>
      <c r="AP521" s="304">
        <v>0</v>
      </c>
      <c r="AQ521" s="303">
        <v>0</v>
      </c>
      <c r="AR521" s="303">
        <v>0</v>
      </c>
      <c r="AS521" s="305">
        <v>0</v>
      </c>
    </row>
    <row r="522" spans="1:45" x14ac:dyDescent="0.35">
      <c r="A522" s="322">
        <v>4255</v>
      </c>
      <c r="B522" s="323">
        <v>7</v>
      </c>
      <c r="C522" s="257" t="s">
        <v>1082</v>
      </c>
      <c r="D522" s="108">
        <v>7</v>
      </c>
      <c r="E522" s="299">
        <v>323.28440081034751</v>
      </c>
      <c r="F522" s="299">
        <v>323.28440081034751</v>
      </c>
      <c r="G522" s="299">
        <v>0</v>
      </c>
      <c r="H522" s="299">
        <v>0</v>
      </c>
      <c r="I522" s="299">
        <v>0</v>
      </c>
      <c r="J522" s="299">
        <v>0</v>
      </c>
      <c r="K522" s="299">
        <v>0</v>
      </c>
      <c r="L522" s="300">
        <v>0</v>
      </c>
      <c r="M522" s="300">
        <v>0</v>
      </c>
      <c r="N522" s="300">
        <v>0</v>
      </c>
      <c r="O522" s="300">
        <v>0</v>
      </c>
      <c r="P522" s="300">
        <v>0</v>
      </c>
      <c r="Q522" s="300">
        <v>0</v>
      </c>
      <c r="R522" s="300">
        <v>0</v>
      </c>
      <c r="S522" s="300">
        <v>0</v>
      </c>
      <c r="T522" s="300">
        <v>0</v>
      </c>
      <c r="U522" s="356">
        <v>0</v>
      </c>
      <c r="V522" s="304">
        <v>0</v>
      </c>
      <c r="W522" s="299">
        <v>0</v>
      </c>
      <c r="X522" s="299">
        <v>0</v>
      </c>
      <c r="Y522" s="299">
        <v>0</v>
      </c>
      <c r="Z522" s="299">
        <v>0</v>
      </c>
      <c r="AA522" s="356">
        <v>0</v>
      </c>
      <c r="AB522" s="303">
        <v>0</v>
      </c>
      <c r="AC522" s="303">
        <v>0</v>
      </c>
      <c r="AD522" s="304">
        <v>0</v>
      </c>
      <c r="AE522" s="300">
        <v>0</v>
      </c>
      <c r="AF522" s="303">
        <v>0</v>
      </c>
      <c r="AG522" s="304">
        <v>0</v>
      </c>
      <c r="AH522" s="300">
        <v>323.28440081048757</v>
      </c>
      <c r="AI522" s="303">
        <v>0</v>
      </c>
      <c r="AJ522" s="304">
        <v>323.28440081048757</v>
      </c>
      <c r="AK522" s="300">
        <v>0</v>
      </c>
      <c r="AL522" s="303">
        <v>0</v>
      </c>
      <c r="AM522" s="304">
        <v>0</v>
      </c>
      <c r="AN522" s="300">
        <v>0</v>
      </c>
      <c r="AO522" s="303">
        <v>0</v>
      </c>
      <c r="AP522" s="304">
        <v>0</v>
      </c>
      <c r="AQ522" s="303">
        <v>0</v>
      </c>
      <c r="AR522" s="303">
        <v>0</v>
      </c>
      <c r="AS522" s="305">
        <v>0</v>
      </c>
    </row>
    <row r="523" spans="1:45" x14ac:dyDescent="0.35">
      <c r="A523" s="322">
        <v>4258</v>
      </c>
      <c r="B523" s="323">
        <v>7</v>
      </c>
      <c r="C523" s="257" t="s">
        <v>2356</v>
      </c>
      <c r="D523" s="108">
        <v>7</v>
      </c>
      <c r="E523" s="299">
        <v>67.553418803418808</v>
      </c>
      <c r="F523" s="299">
        <v>67.553418803418808</v>
      </c>
      <c r="G523" s="299">
        <v>0</v>
      </c>
      <c r="H523" s="299">
        <v>0</v>
      </c>
      <c r="I523" s="299">
        <v>0</v>
      </c>
      <c r="J523" s="299">
        <v>0</v>
      </c>
      <c r="K523" s="299">
        <v>0</v>
      </c>
      <c r="L523" s="300">
        <v>0</v>
      </c>
      <c r="M523" s="300">
        <v>0</v>
      </c>
      <c r="N523" s="300">
        <v>0</v>
      </c>
      <c r="O523" s="300">
        <v>0</v>
      </c>
      <c r="P523" s="300">
        <v>0</v>
      </c>
      <c r="Q523" s="300">
        <v>0</v>
      </c>
      <c r="R523" s="300">
        <v>0</v>
      </c>
      <c r="S523" s="300">
        <v>0</v>
      </c>
      <c r="T523" s="300">
        <v>0</v>
      </c>
      <c r="U523" s="356">
        <v>0</v>
      </c>
      <c r="V523" s="304">
        <v>0</v>
      </c>
      <c r="W523" s="299">
        <v>0</v>
      </c>
      <c r="X523" s="299">
        <v>0</v>
      </c>
      <c r="Y523" s="299">
        <v>0</v>
      </c>
      <c r="Z523" s="299">
        <v>0</v>
      </c>
      <c r="AA523" s="356">
        <v>0</v>
      </c>
      <c r="AB523" s="303">
        <v>0</v>
      </c>
      <c r="AC523" s="303">
        <v>0</v>
      </c>
      <c r="AD523" s="304">
        <v>0</v>
      </c>
      <c r="AE523" s="300">
        <v>-472.8739316239953</v>
      </c>
      <c r="AF523" s="303">
        <v>0</v>
      </c>
      <c r="AG523" s="304">
        <v>-472.8739316239953</v>
      </c>
      <c r="AH523" s="300">
        <v>675.53418803412933</v>
      </c>
      <c r="AI523" s="303">
        <v>0</v>
      </c>
      <c r="AJ523" s="304">
        <v>675.53418803412933</v>
      </c>
      <c r="AK523" s="300">
        <v>0</v>
      </c>
      <c r="AL523" s="303">
        <v>0</v>
      </c>
      <c r="AM523" s="304">
        <v>0</v>
      </c>
      <c r="AN523" s="300">
        <v>0</v>
      </c>
      <c r="AO523" s="303">
        <v>0</v>
      </c>
      <c r="AP523" s="304">
        <v>0</v>
      </c>
      <c r="AQ523" s="303">
        <v>0</v>
      </c>
      <c r="AR523" s="303">
        <v>0</v>
      </c>
      <c r="AS523" s="305">
        <v>0</v>
      </c>
    </row>
    <row r="524" spans="1:45" x14ac:dyDescent="0.35">
      <c r="A524" s="322">
        <v>4261</v>
      </c>
      <c r="B524" s="323">
        <v>7</v>
      </c>
      <c r="C524" s="257" t="s">
        <v>1083</v>
      </c>
      <c r="D524" s="108">
        <v>7</v>
      </c>
      <c r="E524" s="299">
        <v>152.59350318620835</v>
      </c>
      <c r="F524" s="299">
        <v>152.59350318620835</v>
      </c>
      <c r="G524" s="299">
        <v>0</v>
      </c>
      <c r="H524" s="299">
        <v>0</v>
      </c>
      <c r="I524" s="299">
        <v>0</v>
      </c>
      <c r="J524" s="299">
        <v>0</v>
      </c>
      <c r="K524" s="299">
        <v>0</v>
      </c>
      <c r="L524" s="300">
        <v>0</v>
      </c>
      <c r="M524" s="300">
        <v>0</v>
      </c>
      <c r="N524" s="300">
        <v>0</v>
      </c>
      <c r="O524" s="300">
        <v>0</v>
      </c>
      <c r="P524" s="300">
        <v>0</v>
      </c>
      <c r="Q524" s="300">
        <v>0</v>
      </c>
      <c r="R524" s="300">
        <v>0</v>
      </c>
      <c r="S524" s="300">
        <v>0</v>
      </c>
      <c r="T524" s="300">
        <v>0</v>
      </c>
      <c r="U524" s="356">
        <v>0</v>
      </c>
      <c r="V524" s="304">
        <v>0</v>
      </c>
      <c r="W524" s="299">
        <v>0</v>
      </c>
      <c r="X524" s="299">
        <v>0</v>
      </c>
      <c r="Y524" s="299">
        <v>0</v>
      </c>
      <c r="Z524" s="299">
        <v>0</v>
      </c>
      <c r="AA524" s="356">
        <v>0</v>
      </c>
      <c r="AB524" s="303">
        <v>0</v>
      </c>
      <c r="AC524" s="303">
        <v>0</v>
      </c>
      <c r="AD524" s="304">
        <v>0</v>
      </c>
      <c r="AE524" s="300">
        <v>-152.59350318624638</v>
      </c>
      <c r="AF524" s="303">
        <v>0</v>
      </c>
      <c r="AG524" s="304">
        <v>-152.59350318624638</v>
      </c>
      <c r="AH524" s="300">
        <v>0</v>
      </c>
      <c r="AI524" s="303">
        <v>0</v>
      </c>
      <c r="AJ524" s="304">
        <v>0</v>
      </c>
      <c r="AK524" s="300">
        <v>0</v>
      </c>
      <c r="AL524" s="303">
        <v>0</v>
      </c>
      <c r="AM524" s="304">
        <v>0</v>
      </c>
      <c r="AN524" s="300">
        <v>0</v>
      </c>
      <c r="AO524" s="303">
        <v>0</v>
      </c>
      <c r="AP524" s="304">
        <v>0</v>
      </c>
      <c r="AQ524" s="303">
        <v>0</v>
      </c>
      <c r="AR524" s="303">
        <v>0</v>
      </c>
      <c r="AS524" s="305">
        <v>0</v>
      </c>
    </row>
    <row r="525" spans="1:45" x14ac:dyDescent="0.35">
      <c r="A525" s="322">
        <v>4263</v>
      </c>
      <c r="B525" s="323">
        <v>7</v>
      </c>
      <c r="C525" s="257" t="s">
        <v>2863</v>
      </c>
      <c r="D525" s="108">
        <v>7</v>
      </c>
      <c r="E525" s="299">
        <v>266.75324675324674</v>
      </c>
      <c r="F525" s="299">
        <v>276.10389610389609</v>
      </c>
      <c r="G525" s="299">
        <v>0</v>
      </c>
      <c r="H525" s="299">
        <v>0</v>
      </c>
      <c r="I525" s="299">
        <v>0</v>
      </c>
      <c r="J525" s="299">
        <v>0</v>
      </c>
      <c r="K525" s="299">
        <v>0</v>
      </c>
      <c r="L525" s="300">
        <v>0</v>
      </c>
      <c r="M525" s="300">
        <v>0</v>
      </c>
      <c r="N525" s="300">
        <v>0</v>
      </c>
      <c r="O525" s="300">
        <v>0</v>
      </c>
      <c r="P525" s="300">
        <v>0</v>
      </c>
      <c r="Q525" s="300">
        <v>0</v>
      </c>
      <c r="R525" s="300">
        <v>0</v>
      </c>
      <c r="S525" s="300">
        <v>0</v>
      </c>
      <c r="T525" s="300">
        <v>0</v>
      </c>
      <c r="U525" s="356">
        <v>0</v>
      </c>
      <c r="V525" s="304">
        <v>0</v>
      </c>
      <c r="W525" s="299">
        <v>0</v>
      </c>
      <c r="X525" s="299">
        <v>0</v>
      </c>
      <c r="Y525" s="299">
        <v>0</v>
      </c>
      <c r="Z525" s="299">
        <v>0</v>
      </c>
      <c r="AA525" s="356">
        <v>0</v>
      </c>
      <c r="AB525" s="303">
        <v>0</v>
      </c>
      <c r="AC525" s="303">
        <v>0</v>
      </c>
      <c r="AD525" s="304">
        <v>0</v>
      </c>
      <c r="AE525" s="300">
        <v>-552.20779220806435</v>
      </c>
      <c r="AF525" s="303">
        <v>0</v>
      </c>
      <c r="AG525" s="304">
        <v>-552.20779220806435</v>
      </c>
      <c r="AH525" s="300">
        <v>1380.5194805194624</v>
      </c>
      <c r="AI525" s="303">
        <v>0</v>
      </c>
      <c r="AJ525" s="304">
        <v>1380.5194805194624</v>
      </c>
      <c r="AK525" s="300">
        <v>0</v>
      </c>
      <c r="AL525" s="303">
        <v>0</v>
      </c>
      <c r="AM525" s="304">
        <v>0</v>
      </c>
      <c r="AN525" s="300">
        <v>0</v>
      </c>
      <c r="AO525" s="303">
        <v>0</v>
      </c>
      <c r="AP525" s="304">
        <v>0</v>
      </c>
      <c r="AQ525" s="303">
        <v>0</v>
      </c>
      <c r="AR525" s="303">
        <v>0</v>
      </c>
      <c r="AS525" s="305">
        <v>0</v>
      </c>
    </row>
    <row r="526" spans="1:45" x14ac:dyDescent="0.35">
      <c r="A526" s="322">
        <v>4264</v>
      </c>
      <c r="B526" s="323">
        <v>7</v>
      </c>
      <c r="C526" s="257" t="s">
        <v>1084</v>
      </c>
      <c r="D526" s="108">
        <v>7</v>
      </c>
      <c r="E526" s="299">
        <v>207.49489744848591</v>
      </c>
      <c r="F526" s="299">
        <v>207.49489744848591</v>
      </c>
      <c r="G526" s="299">
        <v>0</v>
      </c>
      <c r="H526" s="299">
        <v>0</v>
      </c>
      <c r="I526" s="299">
        <v>0</v>
      </c>
      <c r="J526" s="299">
        <v>0</v>
      </c>
      <c r="K526" s="299">
        <v>0</v>
      </c>
      <c r="L526" s="300">
        <v>0</v>
      </c>
      <c r="M526" s="300">
        <v>0</v>
      </c>
      <c r="N526" s="300">
        <v>0</v>
      </c>
      <c r="O526" s="300">
        <v>0</v>
      </c>
      <c r="P526" s="300">
        <v>0</v>
      </c>
      <c r="Q526" s="300">
        <v>0</v>
      </c>
      <c r="R526" s="300">
        <v>0</v>
      </c>
      <c r="S526" s="300">
        <v>0</v>
      </c>
      <c r="T526" s="300">
        <v>0</v>
      </c>
      <c r="U526" s="356">
        <v>0</v>
      </c>
      <c r="V526" s="304">
        <v>0</v>
      </c>
      <c r="W526" s="299">
        <v>0</v>
      </c>
      <c r="X526" s="299">
        <v>0</v>
      </c>
      <c r="Y526" s="299">
        <v>0</v>
      </c>
      <c r="Z526" s="299">
        <v>0</v>
      </c>
      <c r="AA526" s="356">
        <v>0</v>
      </c>
      <c r="AB526" s="303">
        <v>0</v>
      </c>
      <c r="AC526" s="303">
        <v>0</v>
      </c>
      <c r="AD526" s="304">
        <v>0</v>
      </c>
      <c r="AE526" s="300">
        <v>-829.97958979383111</v>
      </c>
      <c r="AF526" s="303">
        <v>0</v>
      </c>
      <c r="AG526" s="304">
        <v>-829.97958979383111</v>
      </c>
      <c r="AH526" s="300">
        <v>1037.4744872427545</v>
      </c>
      <c r="AI526" s="303">
        <v>0</v>
      </c>
      <c r="AJ526" s="304">
        <v>1037.4744872427545</v>
      </c>
      <c r="AK526" s="300">
        <v>0</v>
      </c>
      <c r="AL526" s="303">
        <v>0</v>
      </c>
      <c r="AM526" s="304">
        <v>0</v>
      </c>
      <c r="AN526" s="300">
        <v>0</v>
      </c>
      <c r="AO526" s="303">
        <v>0</v>
      </c>
      <c r="AP526" s="304">
        <v>0</v>
      </c>
      <c r="AQ526" s="303">
        <v>0</v>
      </c>
      <c r="AR526" s="303">
        <v>0</v>
      </c>
      <c r="AS526" s="305">
        <v>0</v>
      </c>
    </row>
    <row r="527" spans="1:45" x14ac:dyDescent="0.35">
      <c r="A527" s="322">
        <v>4265</v>
      </c>
      <c r="B527" s="323">
        <v>7</v>
      </c>
      <c r="C527" s="257" t="s">
        <v>1081</v>
      </c>
      <c r="D527" s="108">
        <v>7</v>
      </c>
      <c r="E527" s="299">
        <v>10</v>
      </c>
      <c r="F527" s="299">
        <v>10</v>
      </c>
      <c r="G527" s="299">
        <v>0</v>
      </c>
      <c r="H527" s="299">
        <v>0</v>
      </c>
      <c r="I527" s="299">
        <v>0</v>
      </c>
      <c r="J527" s="299">
        <v>0</v>
      </c>
      <c r="K527" s="299">
        <v>0</v>
      </c>
      <c r="L527" s="300">
        <v>33013.964238673892</v>
      </c>
      <c r="M527" s="300">
        <v>4730.4000000000015</v>
      </c>
      <c r="N527" s="300">
        <v>0</v>
      </c>
      <c r="O527" s="300">
        <v>0</v>
      </c>
      <c r="P527" s="300">
        <v>0</v>
      </c>
      <c r="Q527" s="300">
        <v>475.2</v>
      </c>
      <c r="R527" s="300">
        <v>0</v>
      </c>
      <c r="S527" s="300">
        <v>207.47476869112259</v>
      </c>
      <c r="T527" s="300">
        <v>66.734160199119927</v>
      </c>
      <c r="U527" s="356">
        <v>38493.773167564133</v>
      </c>
      <c r="V527" s="304">
        <v>0</v>
      </c>
      <c r="W527" s="299">
        <v>0</v>
      </c>
      <c r="X527" s="299">
        <v>0</v>
      </c>
      <c r="Y527" s="299">
        <v>0</v>
      </c>
      <c r="Z527" s="299">
        <v>0</v>
      </c>
      <c r="AA527" s="356">
        <v>0</v>
      </c>
      <c r="AB527" s="303">
        <v>38493.773167564133</v>
      </c>
      <c r="AC527" s="303">
        <v>0</v>
      </c>
      <c r="AD527" s="304">
        <v>38493.773167564133</v>
      </c>
      <c r="AE527" s="300">
        <v>0</v>
      </c>
      <c r="AF527" s="303">
        <v>0</v>
      </c>
      <c r="AG527" s="304">
        <v>0</v>
      </c>
      <c r="AH527" s="300">
        <v>0</v>
      </c>
      <c r="AI527" s="303">
        <v>0</v>
      </c>
      <c r="AJ527" s="304">
        <v>0</v>
      </c>
      <c r="AK527" s="300">
        <v>0</v>
      </c>
      <c r="AL527" s="303">
        <v>0</v>
      </c>
      <c r="AM527" s="304">
        <v>0</v>
      </c>
      <c r="AN527" s="300">
        <v>38493.773167564133</v>
      </c>
      <c r="AO527" s="303">
        <v>0</v>
      </c>
      <c r="AP527" s="304">
        <v>38493.773167564133</v>
      </c>
      <c r="AQ527" s="303">
        <v>3849.3773167564132</v>
      </c>
      <c r="AR527" s="303">
        <v>0</v>
      </c>
      <c r="AS527" s="305">
        <v>3849.3773167564132</v>
      </c>
    </row>
    <row r="528" spans="1:45" x14ac:dyDescent="0.35">
      <c r="A528" s="322">
        <v>4266</v>
      </c>
      <c r="B528" s="323">
        <v>7</v>
      </c>
      <c r="C528" s="257" t="s">
        <v>2382</v>
      </c>
      <c r="D528" s="108">
        <v>7</v>
      </c>
      <c r="E528" s="299">
        <v>0</v>
      </c>
      <c r="F528" s="299">
        <v>0</v>
      </c>
      <c r="G528" s="299">
        <v>0</v>
      </c>
      <c r="H528" s="299">
        <v>0</v>
      </c>
      <c r="I528" s="299">
        <v>0</v>
      </c>
      <c r="J528" s="299">
        <v>0</v>
      </c>
      <c r="K528" s="299">
        <v>0</v>
      </c>
      <c r="L528" s="300">
        <v>0</v>
      </c>
      <c r="M528" s="300">
        <v>0</v>
      </c>
      <c r="N528" s="300">
        <v>0</v>
      </c>
      <c r="O528" s="300">
        <v>0</v>
      </c>
      <c r="P528" s="300">
        <v>0</v>
      </c>
      <c r="Q528" s="300">
        <v>0</v>
      </c>
      <c r="R528" s="300">
        <v>0</v>
      </c>
      <c r="S528" s="300">
        <v>0</v>
      </c>
      <c r="T528" s="300">
        <v>0</v>
      </c>
      <c r="U528" s="356">
        <v>0</v>
      </c>
      <c r="V528" s="304">
        <v>0</v>
      </c>
      <c r="W528" s="299">
        <v>0</v>
      </c>
      <c r="X528" s="299">
        <v>0</v>
      </c>
      <c r="Y528" s="299">
        <v>0</v>
      </c>
      <c r="Z528" s="299">
        <v>0</v>
      </c>
      <c r="AA528" s="356">
        <v>0</v>
      </c>
      <c r="AB528" s="303">
        <v>0</v>
      </c>
      <c r="AC528" s="303">
        <v>0</v>
      </c>
      <c r="AD528" s="304">
        <v>0</v>
      </c>
      <c r="AE528" s="300">
        <v>0</v>
      </c>
      <c r="AF528" s="303">
        <v>0</v>
      </c>
      <c r="AG528" s="304">
        <v>0</v>
      </c>
      <c r="AH528" s="300">
        <v>0</v>
      </c>
      <c r="AI528" s="303">
        <v>0</v>
      </c>
      <c r="AJ528" s="304">
        <v>0</v>
      </c>
      <c r="AK528" s="300">
        <v>0</v>
      </c>
      <c r="AL528" s="303">
        <v>0</v>
      </c>
      <c r="AM528" s="304">
        <v>0</v>
      </c>
      <c r="AN528" s="300">
        <v>0</v>
      </c>
      <c r="AO528" s="303">
        <v>0</v>
      </c>
      <c r="AP528" s="304">
        <v>0</v>
      </c>
      <c r="AQ528" s="303">
        <v>0</v>
      </c>
      <c r="AR528" s="303">
        <v>0</v>
      </c>
      <c r="AS528" s="305">
        <v>0</v>
      </c>
    </row>
    <row r="529" spans="1:45" x14ac:dyDescent="0.35">
      <c r="A529" s="322">
        <v>4267</v>
      </c>
      <c r="B529" s="323">
        <v>7</v>
      </c>
      <c r="C529" s="257" t="s">
        <v>2383</v>
      </c>
      <c r="D529" s="108">
        <v>7</v>
      </c>
      <c r="E529" s="299">
        <v>62.729901677270099</v>
      </c>
      <c r="F529" s="299">
        <v>62.729901677270099</v>
      </c>
      <c r="G529" s="299">
        <v>0</v>
      </c>
      <c r="H529" s="299">
        <v>0</v>
      </c>
      <c r="I529" s="299">
        <v>0</v>
      </c>
      <c r="J529" s="299">
        <v>0</v>
      </c>
      <c r="K529" s="299">
        <v>0</v>
      </c>
      <c r="L529" s="300">
        <v>0</v>
      </c>
      <c r="M529" s="300">
        <v>0</v>
      </c>
      <c r="N529" s="300">
        <v>0</v>
      </c>
      <c r="O529" s="300">
        <v>0</v>
      </c>
      <c r="P529" s="300">
        <v>0</v>
      </c>
      <c r="Q529" s="300">
        <v>0</v>
      </c>
      <c r="R529" s="300">
        <v>0</v>
      </c>
      <c r="S529" s="300">
        <v>0</v>
      </c>
      <c r="T529" s="300">
        <v>0</v>
      </c>
      <c r="U529" s="356">
        <v>0</v>
      </c>
      <c r="V529" s="304">
        <v>0</v>
      </c>
      <c r="W529" s="299">
        <v>0</v>
      </c>
      <c r="X529" s="299">
        <v>0</v>
      </c>
      <c r="Y529" s="299">
        <v>0</v>
      </c>
      <c r="Z529" s="299">
        <v>0</v>
      </c>
      <c r="AA529" s="356">
        <v>0</v>
      </c>
      <c r="AB529" s="303">
        <v>0</v>
      </c>
      <c r="AC529" s="303">
        <v>0</v>
      </c>
      <c r="AD529" s="304">
        <v>0</v>
      </c>
      <c r="AE529" s="300">
        <v>-62.729901677346788</v>
      </c>
      <c r="AF529" s="303">
        <v>0</v>
      </c>
      <c r="AG529" s="304">
        <v>-62.729901677346788</v>
      </c>
      <c r="AH529" s="300">
        <v>188.18970503180753</v>
      </c>
      <c r="AI529" s="303">
        <v>0</v>
      </c>
      <c r="AJ529" s="304">
        <v>188.18970503180753</v>
      </c>
      <c r="AK529" s="300">
        <v>0</v>
      </c>
      <c r="AL529" s="303">
        <v>0</v>
      </c>
      <c r="AM529" s="304">
        <v>0</v>
      </c>
      <c r="AN529" s="300">
        <v>0</v>
      </c>
      <c r="AO529" s="303">
        <v>0</v>
      </c>
      <c r="AP529" s="304">
        <v>0</v>
      </c>
      <c r="AQ529" s="303">
        <v>0</v>
      </c>
      <c r="AR529" s="303">
        <v>0</v>
      </c>
      <c r="AS529" s="305">
        <v>0</v>
      </c>
    </row>
    <row r="530" spans="1:45" x14ac:dyDescent="0.35">
      <c r="A530" s="322">
        <v>4268</v>
      </c>
      <c r="B530" s="323">
        <v>7</v>
      </c>
      <c r="C530" s="257" t="s">
        <v>2384</v>
      </c>
      <c r="D530" s="108">
        <v>7</v>
      </c>
      <c r="E530" s="299">
        <v>0</v>
      </c>
      <c r="F530" s="299">
        <v>0</v>
      </c>
      <c r="G530" s="299">
        <v>0</v>
      </c>
      <c r="H530" s="299">
        <v>0</v>
      </c>
      <c r="I530" s="299">
        <v>0</v>
      </c>
      <c r="J530" s="299">
        <v>0</v>
      </c>
      <c r="K530" s="299">
        <v>0</v>
      </c>
      <c r="L530" s="300">
        <v>0</v>
      </c>
      <c r="M530" s="300">
        <v>0</v>
      </c>
      <c r="N530" s="300">
        <v>0</v>
      </c>
      <c r="O530" s="300">
        <v>0</v>
      </c>
      <c r="P530" s="300">
        <v>0</v>
      </c>
      <c r="Q530" s="300">
        <v>0</v>
      </c>
      <c r="R530" s="300">
        <v>0</v>
      </c>
      <c r="S530" s="300">
        <v>0</v>
      </c>
      <c r="T530" s="300">
        <v>0</v>
      </c>
      <c r="U530" s="356">
        <v>0</v>
      </c>
      <c r="V530" s="304">
        <v>0</v>
      </c>
      <c r="W530" s="299">
        <v>0</v>
      </c>
      <c r="X530" s="299">
        <v>0</v>
      </c>
      <c r="Y530" s="299">
        <v>0</v>
      </c>
      <c r="Z530" s="299">
        <v>0</v>
      </c>
      <c r="AA530" s="356">
        <v>0</v>
      </c>
      <c r="AB530" s="303">
        <v>0</v>
      </c>
      <c r="AC530" s="303">
        <v>0</v>
      </c>
      <c r="AD530" s="304">
        <v>0</v>
      </c>
      <c r="AE530" s="300">
        <v>0</v>
      </c>
      <c r="AF530" s="303">
        <v>0</v>
      </c>
      <c r="AG530" s="304">
        <v>0</v>
      </c>
      <c r="AH530" s="300">
        <v>0</v>
      </c>
      <c r="AI530" s="303">
        <v>0</v>
      </c>
      <c r="AJ530" s="304">
        <v>0</v>
      </c>
      <c r="AK530" s="300">
        <v>0</v>
      </c>
      <c r="AL530" s="303">
        <v>0</v>
      </c>
      <c r="AM530" s="304">
        <v>0</v>
      </c>
      <c r="AN530" s="300">
        <v>0</v>
      </c>
      <c r="AO530" s="303">
        <v>0</v>
      </c>
      <c r="AP530" s="304">
        <v>0</v>
      </c>
      <c r="AQ530" s="303">
        <v>0</v>
      </c>
      <c r="AR530" s="303">
        <v>0</v>
      </c>
      <c r="AS530" s="305">
        <v>0</v>
      </c>
    </row>
    <row r="531" spans="1:45" x14ac:dyDescent="0.35">
      <c r="A531" s="322">
        <v>4269</v>
      </c>
      <c r="B531" s="323">
        <v>7</v>
      </c>
      <c r="C531" s="257" t="s">
        <v>2864</v>
      </c>
      <c r="D531" s="108">
        <v>7</v>
      </c>
      <c r="E531" s="299">
        <v>185.89285714285714</v>
      </c>
      <c r="F531" s="299">
        <v>185.89285714285714</v>
      </c>
      <c r="G531" s="299">
        <v>0</v>
      </c>
      <c r="H531" s="299">
        <v>0</v>
      </c>
      <c r="I531" s="299">
        <v>0</v>
      </c>
      <c r="J531" s="299">
        <v>0</v>
      </c>
      <c r="K531" s="299">
        <v>0</v>
      </c>
      <c r="L531" s="300">
        <v>0</v>
      </c>
      <c r="M531" s="300">
        <v>0</v>
      </c>
      <c r="N531" s="300">
        <v>0</v>
      </c>
      <c r="O531" s="300">
        <v>0</v>
      </c>
      <c r="P531" s="300">
        <v>0</v>
      </c>
      <c r="Q531" s="300">
        <v>0</v>
      </c>
      <c r="R531" s="300">
        <v>0</v>
      </c>
      <c r="S531" s="300">
        <v>0</v>
      </c>
      <c r="T531" s="300">
        <v>0</v>
      </c>
      <c r="U531" s="356">
        <v>0</v>
      </c>
      <c r="V531" s="304">
        <v>0</v>
      </c>
      <c r="W531" s="299">
        <v>0</v>
      </c>
      <c r="X531" s="299">
        <v>0</v>
      </c>
      <c r="Y531" s="299">
        <v>0</v>
      </c>
      <c r="Z531" s="299">
        <v>0</v>
      </c>
      <c r="AA531" s="356">
        <v>0</v>
      </c>
      <c r="AB531" s="303">
        <v>0</v>
      </c>
      <c r="AC531" s="303">
        <v>0</v>
      </c>
      <c r="AD531" s="304">
        <v>0</v>
      </c>
      <c r="AE531" s="300">
        <v>0</v>
      </c>
      <c r="AF531" s="303">
        <v>0</v>
      </c>
      <c r="AG531" s="304">
        <v>0</v>
      </c>
      <c r="AH531" s="300">
        <v>0</v>
      </c>
      <c r="AI531" s="303">
        <v>0</v>
      </c>
      <c r="AJ531" s="304">
        <v>0</v>
      </c>
      <c r="AK531" s="300">
        <v>0</v>
      </c>
      <c r="AL531" s="303">
        <v>0</v>
      </c>
      <c r="AM531" s="304">
        <v>0</v>
      </c>
      <c r="AN531" s="300">
        <v>0</v>
      </c>
      <c r="AO531" s="303">
        <v>0</v>
      </c>
      <c r="AP531" s="304">
        <v>0</v>
      </c>
      <c r="AQ531" s="303">
        <v>0</v>
      </c>
      <c r="AR531" s="303">
        <v>0</v>
      </c>
      <c r="AS531" s="305">
        <v>0</v>
      </c>
    </row>
    <row r="532" spans="1:45" x14ac:dyDescent="0.35">
      <c r="A532" s="322">
        <v>4271</v>
      </c>
      <c r="B532" s="323">
        <v>7</v>
      </c>
      <c r="C532" s="257" t="s">
        <v>2865</v>
      </c>
      <c r="D532" s="108">
        <v>7</v>
      </c>
      <c r="E532" s="299">
        <v>181.16020733652311</v>
      </c>
      <c r="F532" s="299">
        <v>185.03020733652312</v>
      </c>
      <c r="G532" s="299">
        <v>0</v>
      </c>
      <c r="H532" s="299">
        <v>0</v>
      </c>
      <c r="I532" s="299">
        <v>0</v>
      </c>
      <c r="J532" s="299">
        <v>0</v>
      </c>
      <c r="K532" s="299">
        <v>0</v>
      </c>
      <c r="L532" s="300">
        <v>0</v>
      </c>
      <c r="M532" s="300">
        <v>0</v>
      </c>
      <c r="N532" s="300">
        <v>0</v>
      </c>
      <c r="O532" s="300">
        <v>0</v>
      </c>
      <c r="P532" s="300">
        <v>0</v>
      </c>
      <c r="Q532" s="300">
        <v>0</v>
      </c>
      <c r="R532" s="300">
        <v>0</v>
      </c>
      <c r="S532" s="300">
        <v>0</v>
      </c>
      <c r="T532" s="300">
        <v>0</v>
      </c>
      <c r="U532" s="356">
        <v>0</v>
      </c>
      <c r="V532" s="304">
        <v>0</v>
      </c>
      <c r="W532" s="299">
        <v>0</v>
      </c>
      <c r="X532" s="299">
        <v>0</v>
      </c>
      <c r="Y532" s="299">
        <v>0</v>
      </c>
      <c r="Z532" s="299">
        <v>0</v>
      </c>
      <c r="AA532" s="356">
        <v>0</v>
      </c>
      <c r="AB532" s="303">
        <v>0</v>
      </c>
      <c r="AC532" s="303">
        <v>0</v>
      </c>
      <c r="AD532" s="304">
        <v>0</v>
      </c>
      <c r="AE532" s="300">
        <v>-1110.1812440189533</v>
      </c>
      <c r="AF532" s="303">
        <v>0</v>
      </c>
      <c r="AG532" s="304">
        <v>-1110.1812440189533</v>
      </c>
      <c r="AH532" s="300">
        <v>1480.2416586922482</v>
      </c>
      <c r="AI532" s="303">
        <v>0</v>
      </c>
      <c r="AJ532" s="304">
        <v>1480.2416586922482</v>
      </c>
      <c r="AK532" s="300">
        <v>0</v>
      </c>
      <c r="AL532" s="303">
        <v>0</v>
      </c>
      <c r="AM532" s="304">
        <v>0</v>
      </c>
      <c r="AN532" s="300">
        <v>0</v>
      </c>
      <c r="AO532" s="303">
        <v>0</v>
      </c>
      <c r="AP532" s="304">
        <v>0</v>
      </c>
      <c r="AQ532" s="303">
        <v>0</v>
      </c>
      <c r="AR532" s="303">
        <v>0</v>
      </c>
      <c r="AS532" s="305">
        <v>0</v>
      </c>
    </row>
    <row r="533" spans="1:45" x14ac:dyDescent="0.35">
      <c r="A533" s="322">
        <v>4273</v>
      </c>
      <c r="B533" s="323">
        <v>7</v>
      </c>
      <c r="C533" s="257" t="s">
        <v>2866</v>
      </c>
      <c r="D533" s="108">
        <v>7</v>
      </c>
      <c r="E533" s="299">
        <v>203.8291406885335</v>
      </c>
      <c r="F533" s="299">
        <v>203.8291406885335</v>
      </c>
      <c r="G533" s="299">
        <v>0</v>
      </c>
      <c r="H533" s="299">
        <v>0</v>
      </c>
      <c r="I533" s="299">
        <v>0</v>
      </c>
      <c r="J533" s="299">
        <v>0</v>
      </c>
      <c r="K533" s="299">
        <v>0</v>
      </c>
      <c r="L533" s="300">
        <v>0</v>
      </c>
      <c r="M533" s="300">
        <v>0</v>
      </c>
      <c r="N533" s="300">
        <v>0</v>
      </c>
      <c r="O533" s="300">
        <v>0</v>
      </c>
      <c r="P533" s="300">
        <v>0</v>
      </c>
      <c r="Q533" s="300">
        <v>0</v>
      </c>
      <c r="R533" s="300">
        <v>0</v>
      </c>
      <c r="S533" s="300">
        <v>0</v>
      </c>
      <c r="T533" s="300">
        <v>0</v>
      </c>
      <c r="U533" s="356">
        <v>0</v>
      </c>
      <c r="V533" s="304">
        <v>0</v>
      </c>
      <c r="W533" s="299">
        <v>0</v>
      </c>
      <c r="X533" s="299">
        <v>0</v>
      </c>
      <c r="Y533" s="299">
        <v>0</v>
      </c>
      <c r="Z533" s="299">
        <v>0</v>
      </c>
      <c r="AA533" s="356">
        <v>0</v>
      </c>
      <c r="AB533" s="303">
        <v>0</v>
      </c>
      <c r="AC533" s="303">
        <v>0</v>
      </c>
      <c r="AD533" s="304">
        <v>0</v>
      </c>
      <c r="AE533" s="300">
        <v>-1426.8039848196786</v>
      </c>
      <c r="AF533" s="303">
        <v>0</v>
      </c>
      <c r="AG533" s="304">
        <v>-1426.8039848196786</v>
      </c>
      <c r="AH533" s="300">
        <v>2038.2914068852551</v>
      </c>
      <c r="AI533" s="303">
        <v>0</v>
      </c>
      <c r="AJ533" s="304">
        <v>2038.2914068852551</v>
      </c>
      <c r="AK533" s="300">
        <v>0</v>
      </c>
      <c r="AL533" s="303">
        <v>0</v>
      </c>
      <c r="AM533" s="304">
        <v>0</v>
      </c>
      <c r="AN533" s="300">
        <v>0</v>
      </c>
      <c r="AO533" s="303">
        <v>0</v>
      </c>
      <c r="AP533" s="304">
        <v>0</v>
      </c>
      <c r="AQ533" s="303">
        <v>0</v>
      </c>
      <c r="AR533" s="303">
        <v>0</v>
      </c>
      <c r="AS533" s="305">
        <v>0</v>
      </c>
    </row>
    <row r="534" spans="1:45" x14ac:dyDescent="0.35">
      <c r="A534" s="322">
        <v>4274</v>
      </c>
      <c r="B534" s="323">
        <v>7</v>
      </c>
      <c r="C534" s="257" t="s">
        <v>2388</v>
      </c>
      <c r="D534" s="108">
        <v>7</v>
      </c>
      <c r="E534" s="299">
        <v>0</v>
      </c>
      <c r="F534" s="299">
        <v>0</v>
      </c>
      <c r="G534" s="299">
        <v>0</v>
      </c>
      <c r="H534" s="299">
        <v>0</v>
      </c>
      <c r="I534" s="299">
        <v>0</v>
      </c>
      <c r="J534" s="299">
        <v>0</v>
      </c>
      <c r="K534" s="299">
        <v>0</v>
      </c>
      <c r="L534" s="300">
        <v>0</v>
      </c>
      <c r="M534" s="300">
        <v>0</v>
      </c>
      <c r="N534" s="300">
        <v>0</v>
      </c>
      <c r="O534" s="300">
        <v>0</v>
      </c>
      <c r="P534" s="300">
        <v>0</v>
      </c>
      <c r="Q534" s="300">
        <v>0</v>
      </c>
      <c r="R534" s="300">
        <v>0</v>
      </c>
      <c r="S534" s="300">
        <v>0</v>
      </c>
      <c r="T534" s="300">
        <v>0</v>
      </c>
      <c r="U534" s="356">
        <v>0</v>
      </c>
      <c r="V534" s="304">
        <v>0</v>
      </c>
      <c r="W534" s="299">
        <v>0</v>
      </c>
      <c r="X534" s="299">
        <v>0</v>
      </c>
      <c r="Y534" s="299">
        <v>0</v>
      </c>
      <c r="Z534" s="299">
        <v>0</v>
      </c>
      <c r="AA534" s="356">
        <v>0</v>
      </c>
      <c r="AB534" s="303">
        <v>0</v>
      </c>
      <c r="AC534" s="303">
        <v>0</v>
      </c>
      <c r="AD534" s="304">
        <v>0</v>
      </c>
      <c r="AE534" s="300">
        <v>0</v>
      </c>
      <c r="AF534" s="303">
        <v>0</v>
      </c>
      <c r="AG534" s="304">
        <v>0</v>
      </c>
      <c r="AH534" s="300">
        <v>0</v>
      </c>
      <c r="AI534" s="303">
        <v>0</v>
      </c>
      <c r="AJ534" s="304">
        <v>0</v>
      </c>
      <c r="AK534" s="300">
        <v>0</v>
      </c>
      <c r="AL534" s="303">
        <v>0</v>
      </c>
      <c r="AM534" s="304">
        <v>0</v>
      </c>
      <c r="AN534" s="300">
        <v>0</v>
      </c>
      <c r="AO534" s="303">
        <v>0</v>
      </c>
      <c r="AP534" s="304">
        <v>0</v>
      </c>
      <c r="AQ534" s="303">
        <v>0</v>
      </c>
      <c r="AR534" s="303">
        <v>0</v>
      </c>
      <c r="AS534" s="305">
        <v>0</v>
      </c>
    </row>
    <row r="535" spans="1:45" x14ac:dyDescent="0.35">
      <c r="A535" s="322">
        <v>4275</v>
      </c>
      <c r="B535" s="323">
        <v>7</v>
      </c>
      <c r="C535" s="257" t="s">
        <v>2867</v>
      </c>
      <c r="D535" s="108">
        <v>7</v>
      </c>
      <c r="E535" s="299">
        <v>135.92015577990333</v>
      </c>
      <c r="F535" s="299">
        <v>135.92015577990333</v>
      </c>
      <c r="G535" s="299">
        <v>0</v>
      </c>
      <c r="H535" s="299">
        <v>0</v>
      </c>
      <c r="I535" s="299">
        <v>0</v>
      </c>
      <c r="J535" s="299">
        <v>0</v>
      </c>
      <c r="K535" s="299">
        <v>0</v>
      </c>
      <c r="L535" s="300">
        <v>0</v>
      </c>
      <c r="M535" s="300">
        <v>0</v>
      </c>
      <c r="N535" s="300">
        <v>0</v>
      </c>
      <c r="O535" s="300">
        <v>0</v>
      </c>
      <c r="P535" s="300">
        <v>0</v>
      </c>
      <c r="Q535" s="300">
        <v>0</v>
      </c>
      <c r="R535" s="300">
        <v>0</v>
      </c>
      <c r="S535" s="300">
        <v>0</v>
      </c>
      <c r="T535" s="300">
        <v>0</v>
      </c>
      <c r="U535" s="356">
        <v>0</v>
      </c>
      <c r="V535" s="304">
        <v>0</v>
      </c>
      <c r="W535" s="299">
        <v>0</v>
      </c>
      <c r="X535" s="299">
        <v>0</v>
      </c>
      <c r="Y535" s="299">
        <v>0</v>
      </c>
      <c r="Z535" s="299">
        <v>0</v>
      </c>
      <c r="AA535" s="356">
        <v>0</v>
      </c>
      <c r="AB535" s="303">
        <v>0</v>
      </c>
      <c r="AC535" s="303">
        <v>0</v>
      </c>
      <c r="AD535" s="304">
        <v>0</v>
      </c>
      <c r="AE535" s="300">
        <v>-951.44109045935329</v>
      </c>
      <c r="AF535" s="303">
        <v>0</v>
      </c>
      <c r="AG535" s="304">
        <v>-951.44109045935329</v>
      </c>
      <c r="AH535" s="300">
        <v>1359.2015577990096</v>
      </c>
      <c r="AI535" s="303">
        <v>0</v>
      </c>
      <c r="AJ535" s="304">
        <v>1359.2015577990096</v>
      </c>
      <c r="AK535" s="300">
        <v>0</v>
      </c>
      <c r="AL535" s="303">
        <v>0</v>
      </c>
      <c r="AM535" s="304">
        <v>0</v>
      </c>
      <c r="AN535" s="300">
        <v>0</v>
      </c>
      <c r="AO535" s="303">
        <v>0</v>
      </c>
      <c r="AP535" s="304">
        <v>0</v>
      </c>
      <c r="AQ535" s="303">
        <v>0</v>
      </c>
      <c r="AR535" s="303">
        <v>0</v>
      </c>
      <c r="AS535" s="305">
        <v>0</v>
      </c>
    </row>
    <row r="536" spans="1:45" x14ac:dyDescent="0.35">
      <c r="A536" s="322">
        <v>4276</v>
      </c>
      <c r="B536" s="323">
        <v>7</v>
      </c>
      <c r="C536" s="257" t="s">
        <v>2390</v>
      </c>
      <c r="D536" s="108">
        <v>7</v>
      </c>
      <c r="E536" s="299">
        <v>0</v>
      </c>
      <c r="F536" s="299">
        <v>0</v>
      </c>
      <c r="G536" s="299">
        <v>0</v>
      </c>
      <c r="H536" s="299">
        <v>0</v>
      </c>
      <c r="I536" s="299">
        <v>0</v>
      </c>
      <c r="J536" s="299">
        <v>0</v>
      </c>
      <c r="K536" s="299">
        <v>0</v>
      </c>
      <c r="L536" s="300">
        <v>0</v>
      </c>
      <c r="M536" s="300">
        <v>0</v>
      </c>
      <c r="N536" s="300">
        <v>0</v>
      </c>
      <c r="O536" s="300">
        <v>0</v>
      </c>
      <c r="P536" s="300">
        <v>0</v>
      </c>
      <c r="Q536" s="300">
        <v>0</v>
      </c>
      <c r="R536" s="300">
        <v>0</v>
      </c>
      <c r="S536" s="300">
        <v>0</v>
      </c>
      <c r="T536" s="300">
        <v>0</v>
      </c>
      <c r="U536" s="356">
        <v>0</v>
      </c>
      <c r="V536" s="304">
        <v>0</v>
      </c>
      <c r="W536" s="299">
        <v>0</v>
      </c>
      <c r="X536" s="299">
        <v>0</v>
      </c>
      <c r="Y536" s="299">
        <v>0</v>
      </c>
      <c r="Z536" s="299">
        <v>0</v>
      </c>
      <c r="AA536" s="356">
        <v>0</v>
      </c>
      <c r="AB536" s="303">
        <v>0</v>
      </c>
      <c r="AC536" s="303">
        <v>0</v>
      </c>
      <c r="AD536" s="304">
        <v>0</v>
      </c>
      <c r="AE536" s="300">
        <v>0</v>
      </c>
      <c r="AF536" s="303">
        <v>0</v>
      </c>
      <c r="AG536" s="304">
        <v>0</v>
      </c>
      <c r="AH536" s="300">
        <v>0</v>
      </c>
      <c r="AI536" s="303">
        <v>0</v>
      </c>
      <c r="AJ536" s="304">
        <v>0</v>
      </c>
      <c r="AK536" s="300">
        <v>0</v>
      </c>
      <c r="AL536" s="303">
        <v>0</v>
      </c>
      <c r="AM536" s="304">
        <v>0</v>
      </c>
      <c r="AN536" s="300">
        <v>0</v>
      </c>
      <c r="AO536" s="303">
        <v>0</v>
      </c>
      <c r="AP536" s="304">
        <v>0</v>
      </c>
      <c r="AQ536" s="303">
        <v>0</v>
      </c>
      <c r="AR536" s="303">
        <v>0</v>
      </c>
      <c r="AS536" s="305">
        <v>0</v>
      </c>
    </row>
    <row r="537" spans="1:45" x14ac:dyDescent="0.35">
      <c r="A537" s="322">
        <v>4277</v>
      </c>
      <c r="B537" s="323">
        <v>7</v>
      </c>
      <c r="C537" s="257" t="s">
        <v>2391</v>
      </c>
      <c r="D537" s="108">
        <v>7</v>
      </c>
      <c r="E537" s="299">
        <v>0</v>
      </c>
      <c r="F537" s="299">
        <v>0</v>
      </c>
      <c r="G537" s="299">
        <v>0</v>
      </c>
      <c r="H537" s="299">
        <v>0</v>
      </c>
      <c r="I537" s="299">
        <v>0</v>
      </c>
      <c r="J537" s="299">
        <v>0</v>
      </c>
      <c r="K537" s="299">
        <v>0</v>
      </c>
      <c r="L537" s="300">
        <v>0</v>
      </c>
      <c r="M537" s="300">
        <v>0</v>
      </c>
      <c r="N537" s="300">
        <v>0</v>
      </c>
      <c r="O537" s="300">
        <v>0</v>
      </c>
      <c r="P537" s="300">
        <v>0</v>
      </c>
      <c r="Q537" s="300">
        <v>0</v>
      </c>
      <c r="R537" s="300">
        <v>0</v>
      </c>
      <c r="S537" s="300">
        <v>0</v>
      </c>
      <c r="T537" s="300">
        <v>0</v>
      </c>
      <c r="U537" s="356">
        <v>0</v>
      </c>
      <c r="V537" s="304">
        <v>0</v>
      </c>
      <c r="W537" s="299">
        <v>0</v>
      </c>
      <c r="X537" s="299">
        <v>0</v>
      </c>
      <c r="Y537" s="299">
        <v>0</v>
      </c>
      <c r="Z537" s="299">
        <v>0</v>
      </c>
      <c r="AA537" s="356">
        <v>0</v>
      </c>
      <c r="AB537" s="303">
        <v>0</v>
      </c>
      <c r="AC537" s="303">
        <v>0</v>
      </c>
      <c r="AD537" s="304">
        <v>0</v>
      </c>
      <c r="AE537" s="300">
        <v>0</v>
      </c>
      <c r="AF537" s="303">
        <v>0</v>
      </c>
      <c r="AG537" s="304">
        <v>0</v>
      </c>
      <c r="AH537" s="300">
        <v>0</v>
      </c>
      <c r="AI537" s="303">
        <v>0</v>
      </c>
      <c r="AJ537" s="304">
        <v>0</v>
      </c>
      <c r="AK537" s="300">
        <v>0</v>
      </c>
      <c r="AL537" s="303">
        <v>0</v>
      </c>
      <c r="AM537" s="304">
        <v>0</v>
      </c>
      <c r="AN537" s="300">
        <v>0</v>
      </c>
      <c r="AO537" s="303">
        <v>0</v>
      </c>
      <c r="AP537" s="304">
        <v>0</v>
      </c>
      <c r="AQ537" s="303">
        <v>0</v>
      </c>
      <c r="AR537" s="303">
        <v>0</v>
      </c>
      <c r="AS537" s="305">
        <v>0</v>
      </c>
    </row>
    <row r="538" spans="1:45" x14ac:dyDescent="0.35">
      <c r="A538" s="322">
        <v>4282</v>
      </c>
      <c r="B538" s="323">
        <v>7</v>
      </c>
      <c r="C538" s="257" t="s">
        <v>2392</v>
      </c>
      <c r="D538" s="108">
        <v>7</v>
      </c>
      <c r="E538" s="299">
        <v>0</v>
      </c>
      <c r="F538" s="299">
        <v>0</v>
      </c>
      <c r="G538" s="299">
        <v>0</v>
      </c>
      <c r="H538" s="299">
        <v>0</v>
      </c>
      <c r="I538" s="299">
        <v>0</v>
      </c>
      <c r="J538" s="299">
        <v>0</v>
      </c>
      <c r="K538" s="299">
        <v>0</v>
      </c>
      <c r="L538" s="300">
        <v>0</v>
      </c>
      <c r="M538" s="300">
        <v>0</v>
      </c>
      <c r="N538" s="300">
        <v>0</v>
      </c>
      <c r="O538" s="300">
        <v>0</v>
      </c>
      <c r="P538" s="300">
        <v>0</v>
      </c>
      <c r="Q538" s="300">
        <v>0</v>
      </c>
      <c r="R538" s="300">
        <v>0</v>
      </c>
      <c r="S538" s="300">
        <v>0</v>
      </c>
      <c r="T538" s="300">
        <v>0</v>
      </c>
      <c r="U538" s="356">
        <v>0</v>
      </c>
      <c r="V538" s="304">
        <v>0</v>
      </c>
      <c r="W538" s="299">
        <v>0</v>
      </c>
      <c r="X538" s="299">
        <v>0</v>
      </c>
      <c r="Y538" s="299">
        <v>0</v>
      </c>
      <c r="Z538" s="299">
        <v>0</v>
      </c>
      <c r="AA538" s="356">
        <v>0</v>
      </c>
      <c r="AB538" s="303">
        <v>0</v>
      </c>
      <c r="AC538" s="303">
        <v>0</v>
      </c>
      <c r="AD538" s="304">
        <v>0</v>
      </c>
      <c r="AE538" s="300">
        <v>0</v>
      </c>
      <c r="AF538" s="303">
        <v>0</v>
      </c>
      <c r="AG538" s="304">
        <v>0</v>
      </c>
      <c r="AH538" s="300">
        <v>0</v>
      </c>
      <c r="AI538" s="303">
        <v>0</v>
      </c>
      <c r="AJ538" s="304">
        <v>0</v>
      </c>
      <c r="AK538" s="300">
        <v>0</v>
      </c>
      <c r="AL538" s="303">
        <v>0</v>
      </c>
      <c r="AM538" s="304">
        <v>0</v>
      </c>
      <c r="AN538" s="300">
        <v>0</v>
      </c>
      <c r="AO538" s="303">
        <v>0</v>
      </c>
      <c r="AP538" s="304">
        <v>0</v>
      </c>
      <c r="AQ538" s="303">
        <v>0</v>
      </c>
      <c r="AR538" s="303">
        <v>0</v>
      </c>
      <c r="AS538" s="305">
        <v>0</v>
      </c>
    </row>
    <row r="539" spans="1:45" x14ac:dyDescent="0.35">
      <c r="A539" s="322">
        <v>4999</v>
      </c>
      <c r="B539" s="323">
        <v>7</v>
      </c>
      <c r="C539" s="324" t="s">
        <v>130</v>
      </c>
      <c r="D539" s="108">
        <v>7</v>
      </c>
      <c r="E539" s="299">
        <v>1365.3495374180056</v>
      </c>
      <c r="F539" s="299">
        <v>1350.6403811226774</v>
      </c>
      <c r="G539" s="299">
        <v>0</v>
      </c>
      <c r="H539" s="299">
        <v>0</v>
      </c>
      <c r="I539" s="299">
        <v>0</v>
      </c>
      <c r="J539" s="299">
        <v>0</v>
      </c>
      <c r="K539" s="299">
        <v>0</v>
      </c>
      <c r="L539" s="300">
        <v>-1460137.1240712332</v>
      </c>
      <c r="M539" s="300">
        <v>0</v>
      </c>
      <c r="N539" s="300">
        <v>0</v>
      </c>
      <c r="O539" s="300">
        <v>0</v>
      </c>
      <c r="P539" s="300">
        <v>0</v>
      </c>
      <c r="Q539" s="300">
        <v>0</v>
      </c>
      <c r="R539" s="300">
        <v>0</v>
      </c>
      <c r="S539" s="300">
        <v>-9177.3006017706557</v>
      </c>
      <c r="T539" s="300">
        <v>-2951.874352807738</v>
      </c>
      <c r="U539" s="356">
        <v>-1472266.2990258115</v>
      </c>
      <c r="V539" s="304">
        <v>0</v>
      </c>
      <c r="W539" s="299">
        <v>0</v>
      </c>
      <c r="X539" s="299">
        <v>0</v>
      </c>
      <c r="Y539" s="299">
        <v>0</v>
      </c>
      <c r="Z539" s="299">
        <v>0</v>
      </c>
      <c r="AA539" s="356">
        <v>0</v>
      </c>
      <c r="AB539" s="303">
        <v>-1472266.2990258115</v>
      </c>
      <c r="AC539" s="303">
        <v>0</v>
      </c>
      <c r="AD539" s="304">
        <v>-1472266.2990258115</v>
      </c>
      <c r="AE539" s="300">
        <v>0</v>
      </c>
      <c r="AF539" s="303">
        <v>0</v>
      </c>
      <c r="AG539" s="304">
        <v>0</v>
      </c>
      <c r="AH539" s="300">
        <v>0</v>
      </c>
      <c r="AI539" s="303">
        <v>0</v>
      </c>
      <c r="AJ539" s="304">
        <v>0</v>
      </c>
      <c r="AK539" s="300">
        <v>0</v>
      </c>
      <c r="AL539" s="303">
        <v>0</v>
      </c>
      <c r="AM539" s="304">
        <v>0</v>
      </c>
      <c r="AN539" s="300">
        <v>-1472266.2990258115</v>
      </c>
      <c r="AO539" s="303">
        <v>0</v>
      </c>
      <c r="AP539" s="304">
        <v>-1472266.2990258115</v>
      </c>
      <c r="AQ539" s="303">
        <v>-1078.3072456376224</v>
      </c>
      <c r="AR539" s="303">
        <v>0</v>
      </c>
      <c r="AS539" s="305">
        <v>-1078.3072456376224</v>
      </c>
    </row>
    <row r="540" spans="1:45" ht="15" thickBot="1" x14ac:dyDescent="0.4">
      <c r="A540" s="325">
        <v>6000</v>
      </c>
      <c r="B540" s="326">
        <v>62</v>
      </c>
      <c r="C540" s="327" t="s">
        <v>131</v>
      </c>
      <c r="D540" s="255">
        <v>8</v>
      </c>
      <c r="E540" s="328">
        <v>0</v>
      </c>
      <c r="F540" s="328">
        <v>0</v>
      </c>
      <c r="G540" s="328">
        <v>0</v>
      </c>
      <c r="H540" s="328">
        <v>0</v>
      </c>
      <c r="I540" s="328">
        <v>0</v>
      </c>
      <c r="J540" s="328">
        <v>0</v>
      </c>
      <c r="K540" s="328">
        <v>0</v>
      </c>
      <c r="L540" s="364">
        <v>0</v>
      </c>
      <c r="M540" s="364">
        <v>0</v>
      </c>
      <c r="N540" s="364">
        <v>0</v>
      </c>
      <c r="O540" s="364">
        <v>0</v>
      </c>
      <c r="P540" s="364">
        <v>0</v>
      </c>
      <c r="Q540" s="364">
        <v>0</v>
      </c>
      <c r="R540" s="364">
        <v>0</v>
      </c>
      <c r="S540" s="364">
        <v>0</v>
      </c>
      <c r="T540" s="364">
        <v>0</v>
      </c>
      <c r="U540" s="365">
        <v>0</v>
      </c>
      <c r="V540" s="366">
        <v>0</v>
      </c>
      <c r="W540" s="367">
        <v>0</v>
      </c>
      <c r="X540" s="367">
        <v>0</v>
      </c>
      <c r="Y540" s="367">
        <v>0</v>
      </c>
      <c r="Z540" s="367">
        <v>0</v>
      </c>
      <c r="AA540" s="365">
        <v>0</v>
      </c>
      <c r="AB540" s="332">
        <v>0</v>
      </c>
      <c r="AC540" s="332">
        <v>0</v>
      </c>
      <c r="AD540" s="333">
        <v>0</v>
      </c>
      <c r="AE540" s="329">
        <v>0</v>
      </c>
      <c r="AF540" s="332">
        <v>0</v>
      </c>
      <c r="AG540" s="333">
        <v>0</v>
      </c>
      <c r="AH540" s="329">
        <v>0</v>
      </c>
      <c r="AI540" s="332">
        <v>0</v>
      </c>
      <c r="AJ540" s="333">
        <v>0</v>
      </c>
      <c r="AK540" s="329">
        <v>0</v>
      </c>
      <c r="AL540" s="332">
        <v>0</v>
      </c>
      <c r="AM540" s="333">
        <v>0</v>
      </c>
      <c r="AN540" s="300">
        <v>0</v>
      </c>
      <c r="AO540" s="303">
        <v>0</v>
      </c>
      <c r="AP540" s="304">
        <v>0</v>
      </c>
      <c r="AQ540" s="332">
        <v>0</v>
      </c>
      <c r="AR540" s="332">
        <v>0</v>
      </c>
      <c r="AS540" s="334">
        <v>0</v>
      </c>
    </row>
    <row r="542" spans="1:45" x14ac:dyDescent="0.35">
      <c r="C542" s="335"/>
    </row>
    <row r="543" spans="1:45" x14ac:dyDescent="0.35">
      <c r="C543" s="335"/>
    </row>
    <row r="544" spans="1:45" x14ac:dyDescent="0.35">
      <c r="C544" s="335"/>
    </row>
    <row r="545" spans="3:3" x14ac:dyDescent="0.35">
      <c r="C545" s="335"/>
    </row>
    <row r="546" spans="3:3" x14ac:dyDescent="0.35">
      <c r="C546" s="335"/>
    </row>
    <row r="547" spans="3:3" x14ac:dyDescent="0.35">
      <c r="C547" s="335"/>
    </row>
  </sheetData>
  <mergeCells count="2">
    <mergeCell ref="AB2:AD2"/>
    <mergeCell ref="AE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N528"/>
  <sheetViews>
    <sheetView zoomScale="90" zoomScaleNormal="90" workbookViewId="0">
      <pane ySplit="4" topLeftCell="A510" activePane="bottomLeft" state="frozen"/>
      <selection pane="bottomLeft" activeCell="A525" sqref="A525"/>
    </sheetView>
  </sheetViews>
  <sheetFormatPr defaultColWidth="9" defaultRowHeight="12.5" x14ac:dyDescent="0.25"/>
  <cols>
    <col min="1" max="1" width="10.88671875" style="15" customWidth="1"/>
    <col min="2" max="2" width="6.6640625" style="15" customWidth="1"/>
    <col min="3" max="3" width="21.77734375" style="5" customWidth="1"/>
    <col min="4" max="7" width="13.6640625" style="5" customWidth="1"/>
    <col min="8" max="8" width="15.77734375" style="5" bestFit="1" customWidth="1"/>
    <col min="9" max="9" width="14.77734375" style="5" bestFit="1" customWidth="1"/>
    <col min="10" max="10" width="14.109375" style="5" customWidth="1"/>
    <col min="11" max="27" width="13.6640625" style="5" customWidth="1"/>
    <col min="28" max="28" width="15.77734375" style="5" bestFit="1" customWidth="1"/>
    <col min="29" max="35" width="13.6640625" style="5" customWidth="1"/>
    <col min="36" max="36" width="15.33203125" style="5" customWidth="1"/>
    <col min="37" max="37" width="12" style="5" customWidth="1"/>
    <col min="38" max="38" width="16.88671875" style="27" bestFit="1" customWidth="1"/>
    <col min="39" max="16384" width="9" style="26"/>
  </cols>
  <sheetData>
    <row r="1" spans="1:40" x14ac:dyDescent="0.25">
      <c r="A1" s="15">
        <f>COLUMN()</f>
        <v>1</v>
      </c>
      <c r="B1" s="15">
        <f>COLUMN()</f>
        <v>2</v>
      </c>
      <c r="C1" s="5">
        <f>COLUMN()</f>
        <v>3</v>
      </c>
      <c r="D1" s="5">
        <f>COLUMN()</f>
        <v>4</v>
      </c>
      <c r="E1" s="5">
        <f>COLUMN()</f>
        <v>5</v>
      </c>
      <c r="F1" s="5">
        <f>COLUMN()</f>
        <v>6</v>
      </c>
      <c r="G1" s="5">
        <f>COLUMN()</f>
        <v>7</v>
      </c>
      <c r="H1" s="5">
        <f>COLUMN()</f>
        <v>8</v>
      </c>
      <c r="I1" s="5">
        <f>COLUMN()</f>
        <v>9</v>
      </c>
      <c r="J1" s="5">
        <f>COLUMN()</f>
        <v>10</v>
      </c>
      <c r="K1" s="5">
        <f>COLUMN()</f>
        <v>11</v>
      </c>
      <c r="L1" s="5">
        <f>COLUMN()</f>
        <v>12</v>
      </c>
      <c r="M1" s="5">
        <f>COLUMN()</f>
        <v>13</v>
      </c>
      <c r="N1" s="5">
        <f>COLUMN()</f>
        <v>14</v>
      </c>
      <c r="O1" s="5">
        <f>COLUMN()</f>
        <v>15</v>
      </c>
      <c r="P1" s="5">
        <f>COLUMN()</f>
        <v>16</v>
      </c>
      <c r="Q1" s="5">
        <f>COLUMN()</f>
        <v>17</v>
      </c>
      <c r="R1" s="5">
        <f>COLUMN()</f>
        <v>18</v>
      </c>
      <c r="T1" s="5">
        <f>COLUMN()</f>
        <v>20</v>
      </c>
      <c r="U1" s="5">
        <f>COLUMN()</f>
        <v>21</v>
      </c>
      <c r="V1" s="5">
        <f>COLUMN()</f>
        <v>22</v>
      </c>
      <c r="W1" s="5">
        <f>COLUMN()</f>
        <v>23</v>
      </c>
      <c r="X1" s="5">
        <f>COLUMN()</f>
        <v>24</v>
      </c>
      <c r="Y1" s="5">
        <f>COLUMN()</f>
        <v>25</v>
      </c>
      <c r="Z1" s="5">
        <f>COLUMN()</f>
        <v>26</v>
      </c>
      <c r="AA1" s="5">
        <f>COLUMN()</f>
        <v>27</v>
      </c>
      <c r="AB1" s="5">
        <f>COLUMN()</f>
        <v>28</v>
      </c>
      <c r="AC1" s="5">
        <f>COLUMN()</f>
        <v>29</v>
      </c>
      <c r="AD1" s="5">
        <f>COLUMN()</f>
        <v>30</v>
      </c>
      <c r="AE1" s="5">
        <f>COLUMN()</f>
        <v>31</v>
      </c>
      <c r="AF1" s="5">
        <f>COLUMN()</f>
        <v>32</v>
      </c>
      <c r="AG1" s="5">
        <f>COLUMN()</f>
        <v>33</v>
      </c>
      <c r="AH1" s="5">
        <f>COLUMN()</f>
        <v>34</v>
      </c>
      <c r="AI1" s="5">
        <f>COLUMN()</f>
        <v>35</v>
      </c>
      <c r="AJ1" s="5">
        <f>COLUMN()</f>
        <v>36</v>
      </c>
      <c r="AK1" s="5">
        <f>COLUMN()</f>
        <v>37</v>
      </c>
    </row>
    <row r="2" spans="1:40" s="28" customFormat="1" x14ac:dyDescent="0.25">
      <c r="A2" s="5" t="s">
        <v>0</v>
      </c>
      <c r="B2" s="5" t="s">
        <v>1</v>
      </c>
      <c r="C2" s="5" t="s">
        <v>2</v>
      </c>
      <c r="D2" s="5" t="s">
        <v>1108</v>
      </c>
      <c r="E2" s="5" t="s">
        <v>1109</v>
      </c>
      <c r="F2" s="5" t="s">
        <v>1110</v>
      </c>
      <c r="G2" s="5" t="s">
        <v>1111</v>
      </c>
      <c r="H2" s="5" t="s">
        <v>1112</v>
      </c>
      <c r="I2" s="5" t="s">
        <v>1113</v>
      </c>
      <c r="J2" s="5" t="s">
        <v>1114</v>
      </c>
      <c r="K2" s="5" t="s">
        <v>1115</v>
      </c>
      <c r="L2" s="5" t="s">
        <v>1116</v>
      </c>
      <c r="M2" s="5" t="s">
        <v>1117</v>
      </c>
      <c r="N2" s="5" t="s">
        <v>1118</v>
      </c>
      <c r="O2" s="5" t="s">
        <v>1119</v>
      </c>
      <c r="P2" s="5" t="s">
        <v>1120</v>
      </c>
      <c r="Q2" s="5" t="s">
        <v>1121</v>
      </c>
      <c r="R2" s="5" t="s">
        <v>1122</v>
      </c>
      <c r="S2" s="5" t="s">
        <v>2152</v>
      </c>
      <c r="T2" s="5" t="s">
        <v>1123</v>
      </c>
      <c r="U2" s="5" t="s">
        <v>1124</v>
      </c>
      <c r="V2" s="5" t="s">
        <v>1125</v>
      </c>
      <c r="W2" s="5" t="s">
        <v>1126</v>
      </c>
      <c r="X2" s="5" t="s">
        <v>1127</v>
      </c>
      <c r="Y2" s="5" t="s">
        <v>1128</v>
      </c>
      <c r="Z2" s="5" t="s">
        <v>1129</v>
      </c>
      <c r="AA2" s="5" t="s">
        <v>1130</v>
      </c>
      <c r="AB2" s="5" t="s">
        <v>1131</v>
      </c>
      <c r="AC2" s="5" t="s">
        <v>1132</v>
      </c>
      <c r="AD2" s="5" t="s">
        <v>1133</v>
      </c>
      <c r="AE2" s="5" t="s">
        <v>1134</v>
      </c>
      <c r="AF2" s="5" t="s">
        <v>1135</v>
      </c>
      <c r="AG2" s="5" t="s">
        <v>1136</v>
      </c>
      <c r="AH2" s="5" t="s">
        <v>1137</v>
      </c>
      <c r="AI2" s="5" t="s">
        <v>1138</v>
      </c>
      <c r="AJ2" s="5" t="s">
        <v>1139</v>
      </c>
      <c r="AK2" s="5" t="s">
        <v>1210</v>
      </c>
      <c r="AL2" s="5" t="s">
        <v>2153</v>
      </c>
    </row>
    <row r="3" spans="1:40" s="250" customFormat="1" ht="50" x14ac:dyDescent="0.25">
      <c r="A3" s="231"/>
      <c r="B3" s="231"/>
      <c r="C3" s="242"/>
      <c r="D3" s="242" t="s">
        <v>1085</v>
      </c>
      <c r="E3" s="242" t="s">
        <v>526</v>
      </c>
      <c r="F3" s="242" t="s">
        <v>1086</v>
      </c>
      <c r="G3" s="242" t="s">
        <v>1087</v>
      </c>
      <c r="H3" s="242" t="s">
        <v>510</v>
      </c>
      <c r="I3" s="242" t="s">
        <v>1088</v>
      </c>
      <c r="J3" s="242" t="s">
        <v>594</v>
      </c>
      <c r="K3" s="242" t="s">
        <v>1089</v>
      </c>
      <c r="L3" s="242" t="s">
        <v>1090</v>
      </c>
      <c r="M3" s="242" t="s">
        <v>1091</v>
      </c>
      <c r="N3" s="242" t="s">
        <v>1092</v>
      </c>
      <c r="O3" s="242" t="s">
        <v>1093</v>
      </c>
      <c r="P3" s="242" t="s">
        <v>1094</v>
      </c>
      <c r="Q3" s="242" t="s">
        <v>1095</v>
      </c>
      <c r="R3" s="242" t="s">
        <v>1096</v>
      </c>
      <c r="S3" s="242" t="s">
        <v>2154</v>
      </c>
      <c r="T3" s="242" t="s">
        <v>1097</v>
      </c>
      <c r="U3" s="242" t="s">
        <v>1098</v>
      </c>
      <c r="V3" s="242" t="s">
        <v>1099</v>
      </c>
      <c r="W3" s="242" t="s">
        <v>1100</v>
      </c>
      <c r="X3" s="242" t="s">
        <v>1101</v>
      </c>
      <c r="Y3" s="242" t="s">
        <v>1102</v>
      </c>
      <c r="Z3" s="242" t="s">
        <v>1103</v>
      </c>
      <c r="AA3" s="242" t="s">
        <v>517</v>
      </c>
      <c r="AB3" s="242" t="s">
        <v>518</v>
      </c>
      <c r="AC3" s="242" t="s">
        <v>519</v>
      </c>
      <c r="AD3" s="242" t="s">
        <v>520</v>
      </c>
      <c r="AE3" s="242" t="s">
        <v>521</v>
      </c>
      <c r="AF3" s="242" t="s">
        <v>522</v>
      </c>
      <c r="AG3" s="242" t="s">
        <v>523</v>
      </c>
      <c r="AH3" s="242" t="s">
        <v>1104</v>
      </c>
      <c r="AI3" s="242" t="s">
        <v>1105</v>
      </c>
      <c r="AJ3" s="242" t="s">
        <v>1106</v>
      </c>
      <c r="AK3" s="242" t="s">
        <v>1107</v>
      </c>
      <c r="AL3" s="249"/>
    </row>
    <row r="4" spans="1:40" x14ac:dyDescent="0.25">
      <c r="A4" s="3"/>
      <c r="B4" s="3"/>
      <c r="C4" s="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0" x14ac:dyDescent="0.25">
      <c r="A5" s="248">
        <v>0.99990000000000001</v>
      </c>
      <c r="B5" s="3"/>
      <c r="C5" s="9" t="s">
        <v>132</v>
      </c>
      <c r="D5" s="2">
        <f>SUM(D7:D528)</f>
        <v>861129.00003800064</v>
      </c>
      <c r="E5" s="2">
        <f t="shared" ref="E5:AL5" si="0">SUM(E7:E528)</f>
        <v>941883.0305379997</v>
      </c>
      <c r="F5" s="2">
        <f t="shared" si="0"/>
        <v>861129.00003800041</v>
      </c>
      <c r="G5" s="2">
        <f t="shared" si="0"/>
        <v>941883.03053900087</v>
      </c>
      <c r="H5" s="2">
        <f t="shared" si="0"/>
        <v>6185345863</v>
      </c>
      <c r="I5" s="2">
        <f t="shared" si="0"/>
        <v>50217017</v>
      </c>
      <c r="J5" s="2">
        <f t="shared" si="0"/>
        <v>541830813</v>
      </c>
      <c r="K5" s="2">
        <f t="shared" si="0"/>
        <v>58874209</v>
      </c>
      <c r="L5" s="2">
        <f t="shared" si="0"/>
        <v>16593494.550000001</v>
      </c>
      <c r="M5" s="2">
        <f t="shared" si="0"/>
        <v>28589353.09</v>
      </c>
      <c r="N5" s="2">
        <f t="shared" si="0"/>
        <v>73690925.953649029</v>
      </c>
      <c r="O5" s="2">
        <f t="shared" si="0"/>
        <v>213626699</v>
      </c>
      <c r="P5" s="2">
        <f t="shared" si="0"/>
        <v>109306400</v>
      </c>
      <c r="Q5" s="2">
        <f t="shared" si="0"/>
        <v>12244480</v>
      </c>
      <c r="R5" s="2">
        <f t="shared" si="0"/>
        <v>29383949</v>
      </c>
      <c r="S5" s="2">
        <f t="shared" si="0"/>
        <v>0</v>
      </c>
      <c r="T5" s="2">
        <f t="shared" si="0"/>
        <v>6505417.8499999996</v>
      </c>
      <c r="U5" s="2">
        <f t="shared" si="0"/>
        <v>-23539</v>
      </c>
      <c r="V5" s="2">
        <f t="shared" si="0"/>
        <v>125385</v>
      </c>
      <c r="W5" s="2">
        <f t="shared" si="0"/>
        <v>722384099</v>
      </c>
      <c r="X5" s="2">
        <f t="shared" si="0"/>
        <v>0</v>
      </c>
      <c r="Y5" s="2">
        <f t="shared" si="0"/>
        <v>39803953</v>
      </c>
      <c r="Z5" s="2">
        <f t="shared" si="0"/>
        <v>43870872</v>
      </c>
      <c r="AA5" s="2">
        <f t="shared" si="0"/>
        <v>628574528</v>
      </c>
      <c r="AB5" s="2">
        <f t="shared" si="0"/>
        <v>8760943919.4436493</v>
      </c>
      <c r="AC5" s="2">
        <f t="shared" si="0"/>
        <v>0</v>
      </c>
      <c r="AD5" s="2">
        <f t="shared" si="0"/>
        <v>76499910</v>
      </c>
      <c r="AE5" s="2">
        <f t="shared" si="0"/>
        <v>89821272</v>
      </c>
      <c r="AF5" s="2">
        <f t="shared" si="0"/>
        <v>24886532</v>
      </c>
      <c r="AG5" s="2">
        <f t="shared" si="0"/>
        <v>687310414.8286916</v>
      </c>
      <c r="AH5" s="2">
        <f t="shared" si="0"/>
        <v>0</v>
      </c>
      <c r="AI5" s="2">
        <f t="shared" si="0"/>
        <v>502255756</v>
      </c>
      <c r="AJ5" s="2">
        <f t="shared" si="0"/>
        <v>1380773884.8286912</v>
      </c>
      <c r="AK5" s="2">
        <f t="shared" si="0"/>
        <v>8063401148.6592865</v>
      </c>
      <c r="AL5" s="2">
        <f t="shared" si="0"/>
        <v>565890258343</v>
      </c>
    </row>
    <row r="6" spans="1:40" x14ac:dyDescent="0.25">
      <c r="A6" s="5"/>
      <c r="B6" s="5"/>
      <c r="AL6" s="5"/>
      <c r="AM6" s="244"/>
      <c r="AN6" s="25"/>
    </row>
    <row r="7" spans="1:40" x14ac:dyDescent="0.25">
      <c r="A7" s="5">
        <v>1</v>
      </c>
      <c r="B7" s="5">
        <v>1</v>
      </c>
      <c r="C7" s="5" t="s">
        <v>133</v>
      </c>
      <c r="D7" s="5">
        <v>1015</v>
      </c>
      <c r="E7" s="5">
        <v>1115.4000000000001</v>
      </c>
      <c r="F7" s="5">
        <v>1127</v>
      </c>
      <c r="G7" s="5">
        <v>1248.4000000000001</v>
      </c>
      <c r="H7" s="5">
        <v>8198243</v>
      </c>
      <c r="I7" s="5">
        <v>110527</v>
      </c>
      <c r="J7" s="5">
        <v>647837</v>
      </c>
      <c r="K7" s="5">
        <v>0</v>
      </c>
      <c r="L7" s="5">
        <v>0</v>
      </c>
      <c r="M7" s="5">
        <v>92989</v>
      </c>
      <c r="N7" s="5">
        <v>484145</v>
      </c>
      <c r="O7" s="5">
        <v>295756</v>
      </c>
      <c r="P7" s="5">
        <v>206051.25</v>
      </c>
      <c r="Q7" s="5">
        <v>16229</v>
      </c>
      <c r="R7" s="5">
        <v>54368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29200</v>
      </c>
      <c r="Z7" s="5">
        <v>37003</v>
      </c>
      <c r="AA7" s="5">
        <v>903842</v>
      </c>
      <c r="AB7" s="5">
        <v>11076190.25</v>
      </c>
      <c r="AC7" s="5">
        <v>0</v>
      </c>
      <c r="AD7" s="5">
        <v>179450</v>
      </c>
      <c r="AE7" s="5">
        <v>206051.25</v>
      </c>
      <c r="AF7" s="5">
        <v>54368</v>
      </c>
      <c r="AG7" s="5">
        <v>0</v>
      </c>
      <c r="AH7" s="5">
        <v>0</v>
      </c>
      <c r="AI7" s="5">
        <v>836863</v>
      </c>
      <c r="AJ7" s="5">
        <v>1276732.25</v>
      </c>
      <c r="AK7" s="5">
        <v>18092088.721333001</v>
      </c>
      <c r="AL7" s="5">
        <v>806011149</v>
      </c>
      <c r="AM7" s="25"/>
      <c r="AN7" s="25"/>
    </row>
    <row r="8" spans="1:40" x14ac:dyDescent="0.25">
      <c r="A8" s="247">
        <v>1.3</v>
      </c>
      <c r="B8" s="5">
        <v>3</v>
      </c>
      <c r="C8" s="5" t="s">
        <v>134</v>
      </c>
      <c r="D8" s="5">
        <v>49458.6</v>
      </c>
      <c r="E8" s="5">
        <v>53738.6</v>
      </c>
      <c r="F8" s="5">
        <v>31740.400000000001</v>
      </c>
      <c r="G8" s="5">
        <v>34490.6</v>
      </c>
      <c r="H8" s="5">
        <v>226499770</v>
      </c>
      <c r="I8" s="5">
        <v>3144908</v>
      </c>
      <c r="J8" s="5">
        <v>47787558</v>
      </c>
      <c r="K8" s="5">
        <v>4197600</v>
      </c>
      <c r="L8" s="5">
        <v>0</v>
      </c>
      <c r="M8" s="5">
        <v>0</v>
      </c>
      <c r="N8" s="5">
        <v>0</v>
      </c>
      <c r="O8" s="5">
        <v>8022301</v>
      </c>
      <c r="P8" s="5">
        <v>1724530</v>
      </c>
      <c r="Q8" s="5">
        <v>448378</v>
      </c>
      <c r="R8" s="5">
        <v>6453881</v>
      </c>
      <c r="S8" s="5">
        <v>0</v>
      </c>
      <c r="T8" s="5">
        <v>0</v>
      </c>
      <c r="U8" s="5">
        <v>492084</v>
      </c>
      <c r="V8" s="5">
        <v>-15761</v>
      </c>
      <c r="W8" s="5">
        <v>61376023</v>
      </c>
      <c r="X8" s="5">
        <v>0</v>
      </c>
      <c r="Y8" s="5">
        <v>2803559</v>
      </c>
      <c r="Z8" s="5">
        <v>4087087</v>
      </c>
      <c r="AA8" s="5">
        <v>24971194</v>
      </c>
      <c r="AB8" s="5">
        <v>391993112</v>
      </c>
      <c r="AC8" s="5">
        <v>0</v>
      </c>
      <c r="AD8" s="5">
        <v>6416150</v>
      </c>
      <c r="AE8" s="5">
        <v>1724530</v>
      </c>
      <c r="AF8" s="5">
        <v>6453881</v>
      </c>
      <c r="AG8" s="5">
        <v>61364135.210000001</v>
      </c>
      <c r="AH8" s="5">
        <v>0</v>
      </c>
      <c r="AI8" s="5">
        <v>24971194</v>
      </c>
      <c r="AJ8" s="5">
        <v>100929890.20999999</v>
      </c>
      <c r="AK8" s="5">
        <v>658872789.62647903</v>
      </c>
      <c r="AL8" s="5">
        <v>52302563024</v>
      </c>
      <c r="AM8" s="25"/>
      <c r="AN8" s="25"/>
    </row>
    <row r="9" spans="1:40" x14ac:dyDescent="0.25">
      <c r="A9" s="5">
        <v>2</v>
      </c>
      <c r="B9" s="5">
        <v>1</v>
      </c>
      <c r="C9" s="5" t="s">
        <v>135</v>
      </c>
      <c r="D9" s="5">
        <v>236.6</v>
      </c>
      <c r="E9" s="5">
        <v>260.2</v>
      </c>
      <c r="F9" s="5">
        <v>241.6</v>
      </c>
      <c r="G9" s="5">
        <v>265.2</v>
      </c>
      <c r="H9" s="5">
        <v>1741568</v>
      </c>
      <c r="I9" s="5">
        <v>0</v>
      </c>
      <c r="J9" s="5">
        <v>314925</v>
      </c>
      <c r="K9" s="5">
        <v>0</v>
      </c>
      <c r="L9" s="5">
        <v>104415</v>
      </c>
      <c r="M9" s="5">
        <v>351565</v>
      </c>
      <c r="N9" s="5">
        <v>117861</v>
      </c>
      <c r="O9" s="5">
        <v>59079</v>
      </c>
      <c r="P9" s="5">
        <v>43656.25</v>
      </c>
      <c r="Q9" s="5">
        <v>3448</v>
      </c>
      <c r="R9" s="5">
        <v>13605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30652</v>
      </c>
      <c r="Z9" s="5">
        <v>12217</v>
      </c>
      <c r="AA9" s="5">
        <v>192005</v>
      </c>
      <c r="AB9" s="5">
        <v>2984996.25</v>
      </c>
      <c r="AC9" s="5">
        <v>0</v>
      </c>
      <c r="AD9" s="5">
        <v>13342</v>
      </c>
      <c r="AE9" s="5">
        <v>24974</v>
      </c>
      <c r="AF9" s="5">
        <v>7783</v>
      </c>
      <c r="AG9" s="5">
        <v>0</v>
      </c>
      <c r="AH9" s="5">
        <v>0</v>
      </c>
      <c r="AI9" s="5">
        <v>90701</v>
      </c>
      <c r="AJ9" s="5">
        <v>136800</v>
      </c>
      <c r="AK9" s="5">
        <v>1430472.931202</v>
      </c>
      <c r="AL9" s="5">
        <v>75912440</v>
      </c>
      <c r="AM9" s="25"/>
      <c r="AN9" s="25"/>
    </row>
    <row r="10" spans="1:40" x14ac:dyDescent="0.25">
      <c r="A10" s="5">
        <v>4</v>
      </c>
      <c r="B10" s="5">
        <v>1</v>
      </c>
      <c r="C10" s="5" t="s">
        <v>136</v>
      </c>
      <c r="D10" s="5">
        <v>466.8</v>
      </c>
      <c r="E10" s="5">
        <v>505.8</v>
      </c>
      <c r="F10" s="5">
        <v>435</v>
      </c>
      <c r="G10" s="5">
        <v>477.4</v>
      </c>
      <c r="H10" s="5">
        <v>3135086</v>
      </c>
      <c r="I10" s="5">
        <v>0</v>
      </c>
      <c r="J10" s="5">
        <v>410640</v>
      </c>
      <c r="K10" s="5">
        <v>0</v>
      </c>
      <c r="L10" s="5">
        <v>130556</v>
      </c>
      <c r="M10" s="5">
        <v>594229</v>
      </c>
      <c r="N10" s="5">
        <v>258741</v>
      </c>
      <c r="O10" s="5">
        <v>108895</v>
      </c>
      <c r="P10" s="5">
        <v>79965</v>
      </c>
      <c r="Q10" s="5">
        <v>6206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62537</v>
      </c>
      <c r="Z10" s="5">
        <v>16801</v>
      </c>
      <c r="AA10" s="5">
        <v>143220</v>
      </c>
      <c r="AB10" s="5">
        <v>4946876</v>
      </c>
      <c r="AC10" s="5">
        <v>0</v>
      </c>
      <c r="AD10" s="5">
        <v>90366</v>
      </c>
      <c r="AE10" s="5">
        <v>79965</v>
      </c>
      <c r="AF10" s="5">
        <v>0</v>
      </c>
      <c r="AG10" s="5">
        <v>0</v>
      </c>
      <c r="AH10" s="5">
        <v>0</v>
      </c>
      <c r="AI10" s="5">
        <v>97265</v>
      </c>
      <c r="AJ10" s="5">
        <v>267596</v>
      </c>
      <c r="AK10" s="5">
        <v>9462495.5306279995</v>
      </c>
      <c r="AL10" s="5">
        <v>302284113</v>
      </c>
      <c r="AM10" s="25"/>
      <c r="AN10" s="25"/>
    </row>
    <row r="11" spans="1:40" x14ac:dyDescent="0.25">
      <c r="A11" s="5">
        <v>6</v>
      </c>
      <c r="B11" s="5">
        <v>3</v>
      </c>
      <c r="C11" s="5" t="s">
        <v>137</v>
      </c>
      <c r="D11" s="5">
        <v>2976</v>
      </c>
      <c r="E11" s="5">
        <v>3244.6</v>
      </c>
      <c r="F11" s="5">
        <v>3123</v>
      </c>
      <c r="G11" s="5">
        <v>3413.2</v>
      </c>
      <c r="H11" s="5">
        <v>22414484</v>
      </c>
      <c r="I11" s="5">
        <v>276318</v>
      </c>
      <c r="J11" s="5">
        <v>2734204</v>
      </c>
      <c r="K11" s="5">
        <v>140379</v>
      </c>
      <c r="L11" s="5">
        <v>0</v>
      </c>
      <c r="M11" s="5">
        <v>0</v>
      </c>
      <c r="N11" s="5">
        <v>0</v>
      </c>
      <c r="O11" s="5">
        <v>792757</v>
      </c>
      <c r="P11" s="5">
        <v>445722.5</v>
      </c>
      <c r="Q11" s="5">
        <v>44372</v>
      </c>
      <c r="R11" s="5">
        <v>99631</v>
      </c>
      <c r="S11" s="5">
        <v>0</v>
      </c>
      <c r="T11" s="5">
        <v>0</v>
      </c>
      <c r="U11" s="5">
        <v>0</v>
      </c>
      <c r="V11" s="5">
        <v>-7486</v>
      </c>
      <c r="W11" s="5">
        <v>2193493</v>
      </c>
      <c r="X11" s="5">
        <v>0</v>
      </c>
      <c r="Y11" s="5">
        <v>319585</v>
      </c>
      <c r="Z11" s="5">
        <v>128807</v>
      </c>
      <c r="AA11" s="5">
        <v>2471157</v>
      </c>
      <c r="AB11" s="5">
        <v>32053423.5</v>
      </c>
      <c r="AC11" s="5">
        <v>0</v>
      </c>
      <c r="AD11" s="5">
        <v>207088</v>
      </c>
      <c r="AE11" s="5">
        <v>435669</v>
      </c>
      <c r="AF11" s="5">
        <v>97384</v>
      </c>
      <c r="AG11" s="5">
        <v>2003802</v>
      </c>
      <c r="AH11" s="5">
        <v>0</v>
      </c>
      <c r="AI11" s="5">
        <v>1994603</v>
      </c>
      <c r="AJ11" s="5">
        <v>4738546</v>
      </c>
      <c r="AK11" s="5">
        <v>21296217.366273001</v>
      </c>
      <c r="AL11" s="5">
        <v>1617423625</v>
      </c>
      <c r="AM11" s="25"/>
      <c r="AN11" s="25"/>
    </row>
    <row r="12" spans="1:40" x14ac:dyDescent="0.25">
      <c r="A12" s="5">
        <v>11</v>
      </c>
      <c r="B12" s="5">
        <v>1</v>
      </c>
      <c r="C12" s="5" t="s">
        <v>138</v>
      </c>
      <c r="D12" s="5">
        <v>40920.559999999998</v>
      </c>
      <c r="E12" s="5">
        <v>44868.959999999999</v>
      </c>
      <c r="F12" s="5">
        <v>37350.559999999998</v>
      </c>
      <c r="G12" s="5">
        <v>41080.76</v>
      </c>
      <c r="H12" s="5">
        <v>269777351</v>
      </c>
      <c r="I12" s="5">
        <v>1635393</v>
      </c>
      <c r="J12" s="5">
        <v>20116840</v>
      </c>
      <c r="K12" s="5">
        <v>1370050</v>
      </c>
      <c r="L12" s="5">
        <v>0</v>
      </c>
      <c r="M12" s="5">
        <v>0</v>
      </c>
      <c r="N12" s="5">
        <v>0</v>
      </c>
      <c r="O12" s="5">
        <v>9457927</v>
      </c>
      <c r="P12" s="5">
        <v>4519460.5</v>
      </c>
      <c r="Q12" s="5">
        <v>534050</v>
      </c>
      <c r="R12" s="5">
        <v>1275147</v>
      </c>
      <c r="S12" s="5">
        <v>0</v>
      </c>
      <c r="T12" s="5">
        <v>0</v>
      </c>
      <c r="U12" s="5">
        <v>0</v>
      </c>
      <c r="V12" s="5">
        <v>-14973</v>
      </c>
      <c r="W12" s="5">
        <v>41457060</v>
      </c>
      <c r="X12" s="5">
        <v>0</v>
      </c>
      <c r="Y12" s="5">
        <v>1839449</v>
      </c>
      <c r="Z12" s="5">
        <v>1592792</v>
      </c>
      <c r="AA12" s="5">
        <v>29742470</v>
      </c>
      <c r="AB12" s="5">
        <v>383303016.5</v>
      </c>
      <c r="AC12" s="5">
        <v>0</v>
      </c>
      <c r="AD12" s="5">
        <v>2679285</v>
      </c>
      <c r="AE12" s="5">
        <v>4462406</v>
      </c>
      <c r="AF12" s="5">
        <v>1259049</v>
      </c>
      <c r="AG12" s="5">
        <v>39342767</v>
      </c>
      <c r="AH12" s="5">
        <v>0</v>
      </c>
      <c r="AI12" s="5">
        <v>24250632</v>
      </c>
      <c r="AJ12" s="5">
        <v>71994139</v>
      </c>
      <c r="AK12" s="5">
        <v>277962779.63160801</v>
      </c>
      <c r="AL12" s="5">
        <v>22594287400</v>
      </c>
      <c r="AM12" s="25"/>
      <c r="AN12" s="25"/>
    </row>
    <row r="13" spans="1:40" x14ac:dyDescent="0.25">
      <c r="A13" s="5">
        <v>12</v>
      </c>
      <c r="B13" s="5">
        <v>1</v>
      </c>
      <c r="C13" s="5" t="s">
        <v>139</v>
      </c>
      <c r="D13" s="5">
        <v>5117</v>
      </c>
      <c r="E13" s="5">
        <v>5605.2</v>
      </c>
      <c r="F13" s="5">
        <v>6450</v>
      </c>
      <c r="G13" s="5">
        <v>7065.4</v>
      </c>
      <c r="H13" s="5">
        <v>46398482</v>
      </c>
      <c r="I13" s="5">
        <v>171931</v>
      </c>
      <c r="J13" s="5">
        <v>659121</v>
      </c>
      <c r="K13" s="5">
        <v>97247</v>
      </c>
      <c r="L13" s="5">
        <v>0</v>
      </c>
      <c r="M13" s="5">
        <v>0</v>
      </c>
      <c r="N13" s="5">
        <v>2274</v>
      </c>
      <c r="O13" s="5">
        <v>1601717</v>
      </c>
      <c r="P13" s="5">
        <v>864505</v>
      </c>
      <c r="Q13" s="5">
        <v>91850</v>
      </c>
      <c r="R13" s="5">
        <v>0</v>
      </c>
      <c r="S13" s="5">
        <v>0</v>
      </c>
      <c r="T13" s="5">
        <v>0</v>
      </c>
      <c r="U13" s="5">
        <v>0</v>
      </c>
      <c r="V13" s="5">
        <v>-7486</v>
      </c>
      <c r="W13" s="5">
        <v>5787976</v>
      </c>
      <c r="X13" s="5">
        <v>0</v>
      </c>
      <c r="Y13" s="5">
        <v>383299</v>
      </c>
      <c r="Z13" s="5">
        <v>216356</v>
      </c>
      <c r="AA13" s="5">
        <v>5115350</v>
      </c>
      <c r="AB13" s="5">
        <v>61382622</v>
      </c>
      <c r="AC13" s="5">
        <v>0</v>
      </c>
      <c r="AD13" s="5">
        <v>389878</v>
      </c>
      <c r="AE13" s="5">
        <v>864505</v>
      </c>
      <c r="AF13" s="5">
        <v>0</v>
      </c>
      <c r="AG13" s="5">
        <v>5787976</v>
      </c>
      <c r="AH13" s="5">
        <v>0</v>
      </c>
      <c r="AI13" s="5">
        <v>4439749</v>
      </c>
      <c r="AJ13" s="5">
        <v>11482108</v>
      </c>
      <c r="AK13" s="5">
        <v>41077631.810671002</v>
      </c>
      <c r="AL13" s="5">
        <v>3360382600</v>
      </c>
      <c r="AM13" s="25"/>
      <c r="AN13" s="25"/>
    </row>
    <row r="14" spans="1:40" x14ac:dyDescent="0.25">
      <c r="A14" s="5">
        <v>13</v>
      </c>
      <c r="B14" s="5">
        <v>1</v>
      </c>
      <c r="C14" s="5" t="s">
        <v>140</v>
      </c>
      <c r="D14" s="5">
        <v>3825.3</v>
      </c>
      <c r="E14" s="5">
        <v>4177.8999999999996</v>
      </c>
      <c r="F14" s="5">
        <v>3211.1</v>
      </c>
      <c r="G14" s="5">
        <v>3534.3</v>
      </c>
      <c r="H14" s="5">
        <v>23209748</v>
      </c>
      <c r="I14" s="5">
        <v>899569</v>
      </c>
      <c r="J14" s="5">
        <v>5990400</v>
      </c>
      <c r="K14" s="5">
        <v>810900</v>
      </c>
      <c r="L14" s="5">
        <v>0</v>
      </c>
      <c r="M14" s="5">
        <v>0</v>
      </c>
      <c r="N14" s="5">
        <v>0</v>
      </c>
      <c r="O14" s="5">
        <v>837035</v>
      </c>
      <c r="P14" s="5">
        <v>533176.25</v>
      </c>
      <c r="Q14" s="5">
        <v>45946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1091851</v>
      </c>
      <c r="X14" s="5">
        <v>0</v>
      </c>
      <c r="Y14" s="5">
        <v>329442</v>
      </c>
      <c r="Z14" s="5">
        <v>124014</v>
      </c>
      <c r="AA14" s="5">
        <v>2558833</v>
      </c>
      <c r="AB14" s="5">
        <v>36430914.25</v>
      </c>
      <c r="AC14" s="5">
        <v>0</v>
      </c>
      <c r="AD14" s="5">
        <v>268227</v>
      </c>
      <c r="AE14" s="5">
        <v>533176.25</v>
      </c>
      <c r="AF14" s="5">
        <v>0</v>
      </c>
      <c r="AG14" s="5">
        <v>986645</v>
      </c>
      <c r="AH14" s="5">
        <v>0</v>
      </c>
      <c r="AI14" s="5">
        <v>2115881</v>
      </c>
      <c r="AJ14" s="5">
        <v>3903929.25</v>
      </c>
      <c r="AK14" s="5">
        <v>27051308.44184</v>
      </c>
      <c r="AL14" s="5">
        <v>2140615700</v>
      </c>
      <c r="AM14" s="25"/>
      <c r="AN14" s="25"/>
    </row>
    <row r="15" spans="1:40" x14ac:dyDescent="0.25">
      <c r="A15" s="5">
        <v>14</v>
      </c>
      <c r="B15" s="5">
        <v>1</v>
      </c>
      <c r="C15" s="5" t="s">
        <v>141</v>
      </c>
      <c r="D15" s="5">
        <v>2486</v>
      </c>
      <c r="E15" s="5">
        <v>2693.4</v>
      </c>
      <c r="F15" s="5">
        <v>2854</v>
      </c>
      <c r="G15" s="5">
        <v>3117.4</v>
      </c>
      <c r="H15" s="5">
        <v>20471966</v>
      </c>
      <c r="I15" s="5">
        <v>212867</v>
      </c>
      <c r="J15" s="5">
        <v>4156867</v>
      </c>
      <c r="K15" s="5">
        <v>400680</v>
      </c>
      <c r="L15" s="5">
        <v>0</v>
      </c>
      <c r="M15" s="5">
        <v>0</v>
      </c>
      <c r="N15" s="5">
        <v>0</v>
      </c>
      <c r="O15" s="5">
        <v>745860</v>
      </c>
      <c r="P15" s="5">
        <v>437462.5</v>
      </c>
      <c r="Q15" s="5">
        <v>40526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1550688</v>
      </c>
      <c r="X15" s="5">
        <v>0</v>
      </c>
      <c r="Y15" s="5">
        <v>127380</v>
      </c>
      <c r="Z15" s="5">
        <v>115817</v>
      </c>
      <c r="AA15" s="5">
        <v>2256998</v>
      </c>
      <c r="AB15" s="5">
        <v>30517111.5</v>
      </c>
      <c r="AC15" s="5">
        <v>0</v>
      </c>
      <c r="AD15" s="5">
        <v>182177</v>
      </c>
      <c r="AE15" s="5">
        <v>437462.5</v>
      </c>
      <c r="AF15" s="5">
        <v>0</v>
      </c>
      <c r="AG15" s="5">
        <v>1424278</v>
      </c>
      <c r="AH15" s="5">
        <v>0</v>
      </c>
      <c r="AI15" s="5">
        <v>1871239</v>
      </c>
      <c r="AJ15" s="5">
        <v>3915156.5</v>
      </c>
      <c r="AK15" s="5">
        <v>18186722.188450001</v>
      </c>
      <c r="AL15" s="5">
        <v>1392536200</v>
      </c>
      <c r="AM15" s="25"/>
      <c r="AN15" s="25"/>
    </row>
    <row r="16" spans="1:40" x14ac:dyDescent="0.25">
      <c r="A16" s="5">
        <v>15</v>
      </c>
      <c r="B16" s="5">
        <v>1</v>
      </c>
      <c r="C16" s="5" t="s">
        <v>142</v>
      </c>
      <c r="D16" s="5">
        <v>4720</v>
      </c>
      <c r="E16" s="5">
        <v>5184.6000000000004</v>
      </c>
      <c r="F16" s="5">
        <v>4051</v>
      </c>
      <c r="G16" s="5">
        <v>4456.3999999999996</v>
      </c>
      <c r="H16" s="5">
        <v>29265179</v>
      </c>
      <c r="I16" s="5">
        <v>16374</v>
      </c>
      <c r="J16" s="5">
        <v>858799</v>
      </c>
      <c r="K16" s="5">
        <v>44218</v>
      </c>
      <c r="L16" s="5">
        <v>0</v>
      </c>
      <c r="M16" s="5">
        <v>0</v>
      </c>
      <c r="N16" s="5">
        <v>368021</v>
      </c>
      <c r="O16" s="5">
        <v>1024409</v>
      </c>
      <c r="P16" s="5">
        <v>746447.5</v>
      </c>
      <c r="Q16" s="5">
        <v>57933</v>
      </c>
      <c r="R16" s="5">
        <v>48842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391990</v>
      </c>
      <c r="Z16" s="5">
        <v>140988</v>
      </c>
      <c r="AA16" s="5">
        <v>3226434</v>
      </c>
      <c r="AB16" s="5">
        <v>36189634.5</v>
      </c>
      <c r="AC16" s="5">
        <v>0</v>
      </c>
      <c r="AD16" s="5">
        <v>357532</v>
      </c>
      <c r="AE16" s="5">
        <v>746447.5</v>
      </c>
      <c r="AF16" s="5">
        <v>48842</v>
      </c>
      <c r="AG16" s="5">
        <v>0</v>
      </c>
      <c r="AH16" s="5">
        <v>0</v>
      </c>
      <c r="AI16" s="5">
        <v>2771317</v>
      </c>
      <c r="AJ16" s="5">
        <v>3924138.5</v>
      </c>
      <c r="AK16" s="5">
        <v>37149348.006021999</v>
      </c>
      <c r="AL16" s="5">
        <v>3009288700</v>
      </c>
      <c r="AM16" s="25"/>
      <c r="AN16" s="25"/>
    </row>
    <row r="17" spans="1:40" x14ac:dyDescent="0.25">
      <c r="A17" s="5">
        <v>16</v>
      </c>
      <c r="B17" s="5">
        <v>1</v>
      </c>
      <c r="C17" s="5" t="s">
        <v>143</v>
      </c>
      <c r="D17" s="5">
        <v>5783.24</v>
      </c>
      <c r="E17" s="5">
        <v>6300.24</v>
      </c>
      <c r="F17" s="5">
        <v>6030.24</v>
      </c>
      <c r="G17" s="5">
        <v>6577.64</v>
      </c>
      <c r="H17" s="5">
        <v>43195362</v>
      </c>
      <c r="I17" s="5">
        <v>0</v>
      </c>
      <c r="J17" s="5">
        <v>3006914</v>
      </c>
      <c r="K17" s="5">
        <v>443472</v>
      </c>
      <c r="L17" s="5">
        <v>0</v>
      </c>
      <c r="M17" s="5">
        <v>0</v>
      </c>
      <c r="N17" s="5">
        <v>56745.32864</v>
      </c>
      <c r="O17" s="5">
        <v>1468247</v>
      </c>
      <c r="P17" s="5">
        <v>1017040.75</v>
      </c>
      <c r="Q17" s="5">
        <v>85509</v>
      </c>
      <c r="R17" s="5">
        <v>312898</v>
      </c>
      <c r="S17" s="5">
        <v>0</v>
      </c>
      <c r="T17" s="5">
        <v>0</v>
      </c>
      <c r="U17" s="5">
        <v>0</v>
      </c>
      <c r="V17" s="5">
        <v>-7486</v>
      </c>
      <c r="W17" s="5">
        <v>1275931</v>
      </c>
      <c r="X17" s="5">
        <v>0</v>
      </c>
      <c r="Y17" s="5">
        <v>31844</v>
      </c>
      <c r="Z17" s="5">
        <v>222649</v>
      </c>
      <c r="AA17" s="5">
        <v>4762211</v>
      </c>
      <c r="AB17" s="5">
        <v>55871337.078639999</v>
      </c>
      <c r="AC17" s="5">
        <v>0</v>
      </c>
      <c r="AD17" s="5">
        <v>460569</v>
      </c>
      <c r="AE17" s="5">
        <v>1017040.75</v>
      </c>
      <c r="AF17" s="5">
        <v>312898</v>
      </c>
      <c r="AG17" s="5">
        <v>1274936</v>
      </c>
      <c r="AH17" s="5">
        <v>0</v>
      </c>
      <c r="AI17" s="5">
        <v>4118001</v>
      </c>
      <c r="AJ17" s="5">
        <v>7183444.75</v>
      </c>
      <c r="AK17" s="5">
        <v>49282242.254248001</v>
      </c>
      <c r="AL17" s="5">
        <v>3734223200</v>
      </c>
      <c r="AM17" s="25"/>
      <c r="AN17" s="25"/>
    </row>
    <row r="18" spans="1:40" x14ac:dyDescent="0.25">
      <c r="A18" s="5">
        <v>22</v>
      </c>
      <c r="B18" s="5">
        <v>1</v>
      </c>
      <c r="C18" s="5" t="s">
        <v>144</v>
      </c>
      <c r="D18" s="5">
        <v>2612</v>
      </c>
      <c r="E18" s="5">
        <v>2865</v>
      </c>
      <c r="F18" s="5">
        <v>2748</v>
      </c>
      <c r="G18" s="5">
        <v>3017</v>
      </c>
      <c r="H18" s="5">
        <v>19812639</v>
      </c>
      <c r="I18" s="5">
        <v>173978</v>
      </c>
      <c r="J18" s="5">
        <v>1451017</v>
      </c>
      <c r="K18" s="5">
        <v>14101</v>
      </c>
      <c r="L18" s="5">
        <v>0</v>
      </c>
      <c r="M18" s="5">
        <v>0</v>
      </c>
      <c r="N18" s="5">
        <v>498230.34554299997</v>
      </c>
      <c r="O18" s="5">
        <v>686184</v>
      </c>
      <c r="P18" s="5">
        <v>503845</v>
      </c>
      <c r="Q18" s="5">
        <v>39221</v>
      </c>
      <c r="R18" s="5">
        <v>26731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400222</v>
      </c>
      <c r="Z18" s="5">
        <v>111736</v>
      </c>
      <c r="AA18" s="5">
        <v>2184308</v>
      </c>
      <c r="AB18" s="5">
        <v>25902212.345543001</v>
      </c>
      <c r="AC18" s="5">
        <v>0</v>
      </c>
      <c r="AD18" s="5">
        <v>277770</v>
      </c>
      <c r="AE18" s="5">
        <v>503845</v>
      </c>
      <c r="AF18" s="5">
        <v>26731</v>
      </c>
      <c r="AG18" s="5">
        <v>0</v>
      </c>
      <c r="AH18" s="5">
        <v>0</v>
      </c>
      <c r="AI18" s="5">
        <v>1904446</v>
      </c>
      <c r="AJ18" s="5">
        <v>2712792</v>
      </c>
      <c r="AK18" s="5">
        <v>29170590.591878001</v>
      </c>
      <c r="AL18" s="5">
        <v>1741631500</v>
      </c>
      <c r="AM18" s="25"/>
      <c r="AN18" s="25"/>
    </row>
    <row r="19" spans="1:40" x14ac:dyDescent="0.25">
      <c r="A19" s="5">
        <v>23</v>
      </c>
      <c r="B19" s="5">
        <v>1</v>
      </c>
      <c r="C19" s="5" t="s">
        <v>1174</v>
      </c>
      <c r="D19" s="5">
        <v>1059</v>
      </c>
      <c r="E19" s="5">
        <v>1164.2</v>
      </c>
      <c r="F19" s="5">
        <v>858</v>
      </c>
      <c r="G19" s="5">
        <v>941.8</v>
      </c>
      <c r="H19" s="5">
        <v>6184801</v>
      </c>
      <c r="I19" s="5">
        <v>0</v>
      </c>
      <c r="J19" s="5">
        <v>499997</v>
      </c>
      <c r="K19" s="5">
        <v>0</v>
      </c>
      <c r="L19" s="5">
        <v>9713</v>
      </c>
      <c r="M19" s="5">
        <v>0</v>
      </c>
      <c r="N19" s="5">
        <v>242443.10358</v>
      </c>
      <c r="O19" s="5">
        <v>213542</v>
      </c>
      <c r="P19" s="5">
        <v>155953.75</v>
      </c>
      <c r="Q19" s="5">
        <v>12243</v>
      </c>
      <c r="R19" s="5">
        <v>31984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17290</v>
      </c>
      <c r="Z19" s="5">
        <v>31681</v>
      </c>
      <c r="AA19" s="5">
        <v>681863</v>
      </c>
      <c r="AB19" s="5">
        <v>8081510.8535799999</v>
      </c>
      <c r="AC19" s="5">
        <v>0</v>
      </c>
      <c r="AD19" s="5">
        <v>86640</v>
      </c>
      <c r="AE19" s="5">
        <v>130991</v>
      </c>
      <c r="AF19" s="5">
        <v>26864</v>
      </c>
      <c r="AG19" s="5">
        <v>0</v>
      </c>
      <c r="AH19" s="5">
        <v>0</v>
      </c>
      <c r="AI19" s="5">
        <v>472941</v>
      </c>
      <c r="AJ19" s="5">
        <v>717436</v>
      </c>
      <c r="AK19" s="5">
        <v>9126837.0351580009</v>
      </c>
      <c r="AL19" s="5">
        <v>498704900</v>
      </c>
      <c r="AM19" s="25"/>
      <c r="AN19" s="25"/>
    </row>
    <row r="20" spans="1:40" x14ac:dyDescent="0.25">
      <c r="A20" s="5">
        <v>25</v>
      </c>
      <c r="B20" s="5">
        <v>1</v>
      </c>
      <c r="C20" s="5" t="s">
        <v>145</v>
      </c>
      <c r="D20" s="5">
        <v>62</v>
      </c>
      <c r="E20" s="5">
        <v>63</v>
      </c>
      <c r="F20" s="5">
        <v>62</v>
      </c>
      <c r="G20" s="5">
        <v>63</v>
      </c>
      <c r="H20" s="5">
        <v>413721</v>
      </c>
      <c r="I20" s="5">
        <v>0</v>
      </c>
      <c r="J20" s="5">
        <v>231984</v>
      </c>
      <c r="K20" s="5">
        <v>0</v>
      </c>
      <c r="L20" s="5">
        <v>32023</v>
      </c>
      <c r="M20" s="5">
        <v>143599</v>
      </c>
      <c r="N20" s="5">
        <v>9427.1135400000003</v>
      </c>
      <c r="O20" s="5">
        <v>13149</v>
      </c>
      <c r="P20" s="5">
        <v>9876.25</v>
      </c>
      <c r="Q20" s="5">
        <v>819</v>
      </c>
      <c r="R20" s="5">
        <v>12030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18254</v>
      </c>
      <c r="Z20" s="5">
        <v>5192</v>
      </c>
      <c r="AA20" s="5">
        <v>45612</v>
      </c>
      <c r="AB20" s="5">
        <v>935686.36354000005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25"/>
      <c r="AN20" s="25"/>
    </row>
    <row r="21" spans="1:40" x14ac:dyDescent="0.25">
      <c r="A21" s="5">
        <v>31</v>
      </c>
      <c r="B21" s="5">
        <v>1</v>
      </c>
      <c r="C21" s="5" t="s">
        <v>146</v>
      </c>
      <c r="D21" s="5">
        <v>4482</v>
      </c>
      <c r="E21" s="5">
        <v>4900.3999999999996</v>
      </c>
      <c r="F21" s="5">
        <v>4817</v>
      </c>
      <c r="G21" s="5">
        <v>5279</v>
      </c>
      <c r="H21" s="5">
        <v>34667193</v>
      </c>
      <c r="I21" s="5">
        <v>561847</v>
      </c>
      <c r="J21" s="5">
        <v>3966182</v>
      </c>
      <c r="K21" s="5">
        <v>14146</v>
      </c>
      <c r="L21" s="5">
        <v>0</v>
      </c>
      <c r="M21" s="5">
        <v>0</v>
      </c>
      <c r="N21" s="5">
        <v>1038537.938066</v>
      </c>
      <c r="O21" s="5">
        <v>1158287</v>
      </c>
      <c r="P21" s="5">
        <v>830641.25</v>
      </c>
      <c r="Q21" s="5">
        <v>68627</v>
      </c>
      <c r="R21" s="5">
        <v>3431</v>
      </c>
      <c r="S21" s="5">
        <v>0</v>
      </c>
      <c r="T21" s="5">
        <v>0</v>
      </c>
      <c r="U21" s="5">
        <v>357960</v>
      </c>
      <c r="V21" s="5">
        <v>-6830</v>
      </c>
      <c r="W21" s="5">
        <v>950220</v>
      </c>
      <c r="X21" s="5">
        <v>0</v>
      </c>
      <c r="Y21" s="5">
        <v>536499</v>
      </c>
      <c r="Z21" s="5">
        <v>184883</v>
      </c>
      <c r="AA21" s="5">
        <v>3821996</v>
      </c>
      <c r="AB21" s="5">
        <v>48153620.188065998</v>
      </c>
      <c r="AC21" s="5">
        <v>0</v>
      </c>
      <c r="AD21" s="5">
        <v>361943</v>
      </c>
      <c r="AE21" s="5">
        <v>830641.25</v>
      </c>
      <c r="AF21" s="5">
        <v>3431</v>
      </c>
      <c r="AG21" s="5">
        <v>930016</v>
      </c>
      <c r="AH21" s="5">
        <v>0</v>
      </c>
      <c r="AI21" s="5">
        <v>3237006</v>
      </c>
      <c r="AJ21" s="5">
        <v>5363037.25</v>
      </c>
      <c r="AK21" s="5">
        <v>39400384.295881003</v>
      </c>
      <c r="AL21" s="5">
        <v>2719447128</v>
      </c>
      <c r="AM21" s="25"/>
      <c r="AN21" s="25"/>
    </row>
    <row r="22" spans="1:40" x14ac:dyDescent="0.25">
      <c r="A22" s="5">
        <v>32</v>
      </c>
      <c r="B22" s="5">
        <v>1</v>
      </c>
      <c r="C22" s="5" t="s">
        <v>147</v>
      </c>
      <c r="D22" s="5">
        <v>635.34</v>
      </c>
      <c r="E22" s="5">
        <v>693.34</v>
      </c>
      <c r="F22" s="5">
        <v>635.34</v>
      </c>
      <c r="G22" s="5">
        <v>693.34</v>
      </c>
      <c r="H22" s="5">
        <v>4553164</v>
      </c>
      <c r="I22" s="5">
        <v>0</v>
      </c>
      <c r="J22" s="5">
        <v>676362</v>
      </c>
      <c r="K22" s="5">
        <v>14094</v>
      </c>
      <c r="L22" s="5">
        <v>104769</v>
      </c>
      <c r="M22" s="5">
        <v>345868</v>
      </c>
      <c r="N22" s="5">
        <v>246582</v>
      </c>
      <c r="O22" s="5">
        <v>159134</v>
      </c>
      <c r="P22" s="5">
        <v>114408.25</v>
      </c>
      <c r="Q22" s="5">
        <v>9013</v>
      </c>
      <c r="R22" s="5">
        <v>30729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23922</v>
      </c>
      <c r="Z22" s="5">
        <v>19727</v>
      </c>
      <c r="AA22" s="5">
        <v>501978</v>
      </c>
      <c r="AB22" s="5">
        <v>6799750.25</v>
      </c>
      <c r="AC22" s="5">
        <v>0</v>
      </c>
      <c r="AD22" s="5">
        <v>34614</v>
      </c>
      <c r="AE22" s="5">
        <v>65043</v>
      </c>
      <c r="AF22" s="5">
        <v>17470</v>
      </c>
      <c r="AG22" s="5">
        <v>0</v>
      </c>
      <c r="AH22" s="5">
        <v>0</v>
      </c>
      <c r="AI22" s="5">
        <v>235662</v>
      </c>
      <c r="AJ22" s="5">
        <v>352789</v>
      </c>
      <c r="AK22" s="5">
        <v>3602097.492509</v>
      </c>
      <c r="AL22" s="5">
        <v>201028635</v>
      </c>
      <c r="AM22" s="25"/>
      <c r="AN22" s="25"/>
    </row>
    <row r="23" spans="1:40" x14ac:dyDescent="0.25">
      <c r="A23" s="5">
        <v>36</v>
      </c>
      <c r="B23" s="5">
        <v>1</v>
      </c>
      <c r="C23" s="5" t="s">
        <v>148</v>
      </c>
      <c r="D23" s="5">
        <v>119</v>
      </c>
      <c r="E23" s="5">
        <v>129.4</v>
      </c>
      <c r="F23" s="5">
        <v>290</v>
      </c>
      <c r="G23" s="5">
        <v>317.39999999999998</v>
      </c>
      <c r="H23" s="5">
        <v>2084366</v>
      </c>
      <c r="I23" s="5">
        <v>0</v>
      </c>
      <c r="J23" s="5">
        <v>499138</v>
      </c>
      <c r="K23" s="5">
        <v>0</v>
      </c>
      <c r="L23" s="5">
        <v>115578</v>
      </c>
      <c r="M23" s="5">
        <v>607576</v>
      </c>
      <c r="N23" s="5">
        <v>264258.25489500002</v>
      </c>
      <c r="O23" s="5">
        <v>69362</v>
      </c>
      <c r="P23" s="5">
        <v>50356.25</v>
      </c>
      <c r="Q23" s="5">
        <v>4126</v>
      </c>
      <c r="R23" s="5">
        <v>49975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11968</v>
      </c>
      <c r="AA23" s="5">
        <v>229798</v>
      </c>
      <c r="AB23" s="5">
        <v>3986501.5048949998</v>
      </c>
      <c r="AC23" s="5">
        <v>0</v>
      </c>
      <c r="AD23" s="5">
        <v>11402</v>
      </c>
      <c r="AE23" s="5">
        <v>35129</v>
      </c>
      <c r="AF23" s="5">
        <v>34863</v>
      </c>
      <c r="AG23" s="5">
        <v>0</v>
      </c>
      <c r="AH23" s="5">
        <v>0</v>
      </c>
      <c r="AI23" s="5">
        <v>132381</v>
      </c>
      <c r="AJ23" s="5">
        <v>213775</v>
      </c>
      <c r="AK23" s="5">
        <v>1246234.242598</v>
      </c>
      <c r="AL23" s="5">
        <v>46038450</v>
      </c>
      <c r="AM23" s="25"/>
      <c r="AN23" s="25"/>
    </row>
    <row r="24" spans="1:40" x14ac:dyDescent="0.25">
      <c r="A24" s="5">
        <v>38</v>
      </c>
      <c r="B24" s="5">
        <v>1</v>
      </c>
      <c r="C24" s="5" t="s">
        <v>149</v>
      </c>
      <c r="D24" s="5">
        <v>1928</v>
      </c>
      <c r="E24" s="5">
        <v>2083.8000000000002</v>
      </c>
      <c r="F24" s="5">
        <v>1565</v>
      </c>
      <c r="G24" s="5">
        <v>1687.6</v>
      </c>
      <c r="H24" s="5">
        <v>11082469</v>
      </c>
      <c r="I24" s="5">
        <v>0</v>
      </c>
      <c r="J24" s="5">
        <v>3960626</v>
      </c>
      <c r="K24" s="5">
        <v>0</v>
      </c>
      <c r="L24" s="5">
        <v>0</v>
      </c>
      <c r="M24" s="5">
        <v>57933</v>
      </c>
      <c r="N24" s="5">
        <v>546835.13970000006</v>
      </c>
      <c r="O24" s="5">
        <v>366555</v>
      </c>
      <c r="P24" s="5">
        <v>181885</v>
      </c>
      <c r="Q24" s="5">
        <v>21939</v>
      </c>
      <c r="R24" s="5">
        <v>347038</v>
      </c>
      <c r="S24" s="5">
        <v>0</v>
      </c>
      <c r="T24" s="5">
        <v>0</v>
      </c>
      <c r="U24" s="5">
        <v>0</v>
      </c>
      <c r="V24" s="5">
        <v>-7486</v>
      </c>
      <c r="W24" s="5">
        <v>1446476</v>
      </c>
      <c r="X24" s="5">
        <v>0</v>
      </c>
      <c r="Y24" s="5">
        <v>0</v>
      </c>
      <c r="Z24" s="5">
        <v>83502</v>
      </c>
      <c r="AA24" s="5">
        <v>1221822</v>
      </c>
      <c r="AB24" s="5">
        <v>19309594.139699999</v>
      </c>
      <c r="AC24" s="5">
        <v>0</v>
      </c>
      <c r="AD24" s="5">
        <v>138</v>
      </c>
      <c r="AE24" s="5">
        <v>148</v>
      </c>
      <c r="AF24" s="5">
        <v>283</v>
      </c>
      <c r="AG24" s="5">
        <v>1529</v>
      </c>
      <c r="AH24" s="5">
        <v>0</v>
      </c>
      <c r="AI24" s="5">
        <v>822</v>
      </c>
      <c r="AJ24" s="5">
        <v>2920</v>
      </c>
      <c r="AK24" s="5">
        <v>15133</v>
      </c>
      <c r="AL24" s="5">
        <v>865600</v>
      </c>
      <c r="AM24" s="25"/>
      <c r="AN24" s="25"/>
    </row>
    <row r="25" spans="1:40" x14ac:dyDescent="0.25">
      <c r="A25" s="5">
        <v>47</v>
      </c>
      <c r="B25" s="5">
        <v>1</v>
      </c>
      <c r="C25" s="5" t="s">
        <v>1884</v>
      </c>
      <c r="D25" s="5">
        <v>4103</v>
      </c>
      <c r="E25" s="5">
        <v>4477.3999999999996</v>
      </c>
      <c r="F25" s="5">
        <v>4412</v>
      </c>
      <c r="G25" s="5">
        <v>4817.3999999999996</v>
      </c>
      <c r="H25" s="5">
        <v>31635866</v>
      </c>
      <c r="I25" s="5">
        <v>0</v>
      </c>
      <c r="J25" s="5">
        <v>1272017</v>
      </c>
      <c r="K25" s="5">
        <v>28968</v>
      </c>
      <c r="L25" s="5">
        <v>0</v>
      </c>
      <c r="M25" s="5">
        <v>0</v>
      </c>
      <c r="N25" s="5">
        <v>392044</v>
      </c>
      <c r="O25" s="5">
        <v>1070079</v>
      </c>
      <c r="P25" s="5">
        <v>804987.5</v>
      </c>
      <c r="Q25" s="5">
        <v>62626</v>
      </c>
      <c r="R25" s="5">
        <v>34300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73578</v>
      </c>
      <c r="Z25" s="5">
        <v>216025</v>
      </c>
      <c r="AA25" s="5">
        <v>3487798</v>
      </c>
      <c r="AB25" s="5">
        <v>39078288.5</v>
      </c>
      <c r="AC25" s="5">
        <v>0</v>
      </c>
      <c r="AD25" s="5">
        <v>206137</v>
      </c>
      <c r="AE25" s="5">
        <v>594153</v>
      </c>
      <c r="AF25" s="5">
        <v>25316</v>
      </c>
      <c r="AG25" s="5">
        <v>0</v>
      </c>
      <c r="AH25" s="5">
        <v>0</v>
      </c>
      <c r="AI25" s="5">
        <v>2125808</v>
      </c>
      <c r="AJ25" s="5">
        <v>2951414</v>
      </c>
      <c r="AK25" s="5">
        <v>22165484.272238001</v>
      </c>
      <c r="AL25" s="5">
        <v>1685408600</v>
      </c>
      <c r="AM25" s="25"/>
      <c r="AN25" s="25"/>
    </row>
    <row r="26" spans="1:40" x14ac:dyDescent="0.25">
      <c r="A26" s="5">
        <v>51</v>
      </c>
      <c r="B26" s="5">
        <v>1</v>
      </c>
      <c r="C26" s="5" t="s">
        <v>150</v>
      </c>
      <c r="D26" s="5">
        <v>1496</v>
      </c>
      <c r="E26" s="5">
        <v>1640.2</v>
      </c>
      <c r="F26" s="5">
        <v>1875</v>
      </c>
      <c r="G26" s="5">
        <v>2050.4</v>
      </c>
      <c r="H26" s="5">
        <v>13464977</v>
      </c>
      <c r="I26" s="5">
        <v>0</v>
      </c>
      <c r="J26" s="5">
        <v>381485</v>
      </c>
      <c r="K26" s="5">
        <v>14081</v>
      </c>
      <c r="L26" s="5">
        <v>0</v>
      </c>
      <c r="M26" s="5">
        <v>0</v>
      </c>
      <c r="N26" s="5">
        <v>358665</v>
      </c>
      <c r="O26" s="5">
        <v>446154</v>
      </c>
      <c r="P26" s="5">
        <v>342356.25</v>
      </c>
      <c r="Q26" s="5">
        <v>26655</v>
      </c>
      <c r="R26" s="5">
        <v>19315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112495</v>
      </c>
      <c r="Z26" s="5">
        <v>59956</v>
      </c>
      <c r="AA26" s="5">
        <v>1484490</v>
      </c>
      <c r="AB26" s="5">
        <v>16710629.25</v>
      </c>
      <c r="AC26" s="5">
        <v>0</v>
      </c>
      <c r="AD26" s="5">
        <v>77093</v>
      </c>
      <c r="AE26" s="5">
        <v>236958</v>
      </c>
      <c r="AF26" s="5">
        <v>13369</v>
      </c>
      <c r="AG26" s="5">
        <v>0</v>
      </c>
      <c r="AH26" s="5">
        <v>0</v>
      </c>
      <c r="AI26" s="5">
        <v>848464</v>
      </c>
      <c r="AJ26" s="5">
        <v>1175884</v>
      </c>
      <c r="AK26" s="5">
        <v>8462402.8935499992</v>
      </c>
      <c r="AL26" s="5">
        <v>578974455</v>
      </c>
      <c r="AM26" s="25"/>
      <c r="AN26" s="25"/>
    </row>
    <row r="27" spans="1:40" x14ac:dyDescent="0.25">
      <c r="A27" s="5">
        <v>75</v>
      </c>
      <c r="B27" s="5">
        <v>1</v>
      </c>
      <c r="C27" s="5" t="s">
        <v>151</v>
      </c>
      <c r="D27" s="5">
        <v>360</v>
      </c>
      <c r="E27" s="5">
        <v>397.6</v>
      </c>
      <c r="F27" s="5">
        <v>712</v>
      </c>
      <c r="G27" s="5">
        <v>784.2</v>
      </c>
      <c r="H27" s="5">
        <v>5149841</v>
      </c>
      <c r="I27" s="5">
        <v>0</v>
      </c>
      <c r="J27" s="5">
        <v>61576</v>
      </c>
      <c r="K27" s="5">
        <v>0</v>
      </c>
      <c r="L27" s="5">
        <v>78122</v>
      </c>
      <c r="M27" s="5">
        <v>0</v>
      </c>
      <c r="N27" s="5">
        <v>144747</v>
      </c>
      <c r="O27" s="5">
        <v>175090</v>
      </c>
      <c r="P27" s="5">
        <v>131107.5</v>
      </c>
      <c r="Q27" s="5">
        <v>10195</v>
      </c>
      <c r="R27" s="5">
        <v>4368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21054</v>
      </c>
      <c r="AA27" s="5">
        <v>567761</v>
      </c>
      <c r="AB27" s="5">
        <v>6343861.5</v>
      </c>
      <c r="AC27" s="5">
        <v>0</v>
      </c>
      <c r="AD27" s="5">
        <v>43950</v>
      </c>
      <c r="AE27" s="5">
        <v>131107.5</v>
      </c>
      <c r="AF27" s="5">
        <v>4368</v>
      </c>
      <c r="AG27" s="5">
        <v>0</v>
      </c>
      <c r="AH27" s="5">
        <v>0</v>
      </c>
      <c r="AI27" s="5">
        <v>487055</v>
      </c>
      <c r="AJ27" s="5">
        <v>666480.5</v>
      </c>
      <c r="AK27" s="5">
        <v>4701632.4476669999</v>
      </c>
      <c r="AL27" s="5">
        <v>229858700</v>
      </c>
      <c r="AM27" s="25"/>
      <c r="AN27" s="25"/>
    </row>
    <row r="28" spans="1:40" x14ac:dyDescent="0.25">
      <c r="A28" s="5">
        <v>77</v>
      </c>
      <c r="B28" s="5">
        <v>1</v>
      </c>
      <c r="C28" s="5" t="s">
        <v>152</v>
      </c>
      <c r="D28" s="5">
        <v>8885.51</v>
      </c>
      <c r="E28" s="5">
        <v>9643.51</v>
      </c>
      <c r="F28" s="5">
        <v>8525.51</v>
      </c>
      <c r="G28" s="5">
        <v>9312.11</v>
      </c>
      <c r="H28" s="5">
        <v>61152626</v>
      </c>
      <c r="I28" s="5">
        <v>466670</v>
      </c>
      <c r="J28" s="5">
        <v>3877340</v>
      </c>
      <c r="K28" s="5">
        <v>346754</v>
      </c>
      <c r="L28" s="5">
        <v>0</v>
      </c>
      <c r="M28" s="5">
        <v>0</v>
      </c>
      <c r="N28" s="5">
        <v>412828</v>
      </c>
      <c r="O28" s="5">
        <v>2151002</v>
      </c>
      <c r="P28" s="5">
        <v>1314163.5</v>
      </c>
      <c r="Q28" s="5">
        <v>121057</v>
      </c>
      <c r="R28" s="5">
        <v>258784</v>
      </c>
      <c r="S28" s="5">
        <v>0</v>
      </c>
      <c r="T28" s="5">
        <v>0</v>
      </c>
      <c r="U28" s="5">
        <v>26978</v>
      </c>
      <c r="V28" s="5">
        <v>-14053</v>
      </c>
      <c r="W28" s="5">
        <v>4111948</v>
      </c>
      <c r="X28" s="5">
        <v>0</v>
      </c>
      <c r="Y28" s="5">
        <v>490976</v>
      </c>
      <c r="Z28" s="5">
        <v>327958</v>
      </c>
      <c r="AA28" s="5">
        <v>6741968</v>
      </c>
      <c r="AB28" s="5">
        <v>81786999.5</v>
      </c>
      <c r="AC28" s="5">
        <v>0</v>
      </c>
      <c r="AD28" s="5">
        <v>757290</v>
      </c>
      <c r="AE28" s="5">
        <v>1314163.5</v>
      </c>
      <c r="AF28" s="5">
        <v>258784</v>
      </c>
      <c r="AG28" s="5">
        <v>4088127.99</v>
      </c>
      <c r="AH28" s="5">
        <v>0</v>
      </c>
      <c r="AI28" s="5">
        <v>5869535</v>
      </c>
      <c r="AJ28" s="5">
        <v>12287900.49</v>
      </c>
      <c r="AK28" s="5">
        <v>78305943.868985996</v>
      </c>
      <c r="AL28" s="5">
        <v>5836076500</v>
      </c>
      <c r="AM28" s="25"/>
      <c r="AN28" s="25"/>
    </row>
    <row r="29" spans="1:40" x14ac:dyDescent="0.25">
      <c r="A29" s="5">
        <v>81</v>
      </c>
      <c r="B29" s="5">
        <v>1</v>
      </c>
      <c r="C29" s="5" t="s">
        <v>153</v>
      </c>
      <c r="D29" s="5">
        <v>172</v>
      </c>
      <c r="E29" s="5">
        <v>188.8</v>
      </c>
      <c r="F29" s="5">
        <v>136</v>
      </c>
      <c r="G29" s="5">
        <v>152</v>
      </c>
      <c r="H29" s="5">
        <v>998184</v>
      </c>
      <c r="I29" s="5">
        <v>0</v>
      </c>
      <c r="J29" s="5">
        <v>96574</v>
      </c>
      <c r="K29" s="5">
        <v>14097</v>
      </c>
      <c r="L29" s="5">
        <v>69596</v>
      </c>
      <c r="M29" s="5">
        <v>0</v>
      </c>
      <c r="N29" s="5">
        <v>55638</v>
      </c>
      <c r="O29" s="5">
        <v>35289</v>
      </c>
      <c r="P29" s="5">
        <v>15077.5</v>
      </c>
      <c r="Q29" s="5">
        <v>1976</v>
      </c>
      <c r="R29" s="5">
        <v>15208</v>
      </c>
      <c r="S29" s="5">
        <v>0</v>
      </c>
      <c r="T29" s="5">
        <v>0</v>
      </c>
      <c r="U29" s="5">
        <v>0</v>
      </c>
      <c r="V29" s="5">
        <v>0</v>
      </c>
      <c r="W29" s="5">
        <v>169553</v>
      </c>
      <c r="X29" s="5">
        <v>0</v>
      </c>
      <c r="Y29" s="5">
        <v>0</v>
      </c>
      <c r="Z29" s="5">
        <v>6170</v>
      </c>
      <c r="AA29" s="5">
        <v>110048</v>
      </c>
      <c r="AB29" s="5">
        <v>1587410.5</v>
      </c>
      <c r="AC29" s="5">
        <v>0</v>
      </c>
      <c r="AD29" s="5">
        <v>35289</v>
      </c>
      <c r="AE29" s="5">
        <v>7171</v>
      </c>
      <c r="AF29" s="5">
        <v>7233</v>
      </c>
      <c r="AG29" s="5">
        <v>69558.52</v>
      </c>
      <c r="AH29" s="5">
        <v>0</v>
      </c>
      <c r="AI29" s="5">
        <v>43220</v>
      </c>
      <c r="AJ29" s="5">
        <v>162471.51999999999</v>
      </c>
      <c r="AK29" s="5">
        <v>4174864.1674810001</v>
      </c>
      <c r="AL29" s="5">
        <v>45794420</v>
      </c>
      <c r="AM29" s="25"/>
      <c r="AN29" s="25"/>
    </row>
    <row r="30" spans="1:40" x14ac:dyDescent="0.25">
      <c r="A30" s="5">
        <v>84</v>
      </c>
      <c r="B30" s="5">
        <v>1</v>
      </c>
      <c r="C30" s="5" t="s">
        <v>154</v>
      </c>
      <c r="D30" s="5">
        <v>568.6</v>
      </c>
      <c r="E30" s="5">
        <v>616.4</v>
      </c>
      <c r="F30" s="5">
        <v>568.6</v>
      </c>
      <c r="G30" s="5">
        <v>616.4</v>
      </c>
      <c r="H30" s="5">
        <v>4047899</v>
      </c>
      <c r="I30" s="5">
        <v>27632</v>
      </c>
      <c r="J30" s="5">
        <v>395404</v>
      </c>
      <c r="K30" s="5">
        <v>20162</v>
      </c>
      <c r="L30" s="5">
        <v>120017</v>
      </c>
      <c r="M30" s="5">
        <v>71908</v>
      </c>
      <c r="N30" s="5">
        <v>159893</v>
      </c>
      <c r="O30" s="5">
        <v>144592</v>
      </c>
      <c r="P30" s="5">
        <v>102866.25</v>
      </c>
      <c r="Q30" s="5">
        <v>8013</v>
      </c>
      <c r="R30" s="5">
        <v>6774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10795</v>
      </c>
      <c r="Z30" s="5">
        <v>19293</v>
      </c>
      <c r="AA30" s="5">
        <v>446274</v>
      </c>
      <c r="AB30" s="5">
        <v>5581522.25</v>
      </c>
      <c r="AC30" s="5">
        <v>0</v>
      </c>
      <c r="AD30" s="5">
        <v>88933</v>
      </c>
      <c r="AE30" s="5">
        <v>97569</v>
      </c>
      <c r="AF30" s="5">
        <v>6425</v>
      </c>
      <c r="AG30" s="5">
        <v>0</v>
      </c>
      <c r="AH30" s="5">
        <v>0</v>
      </c>
      <c r="AI30" s="5">
        <v>349545</v>
      </c>
      <c r="AJ30" s="5">
        <v>542472</v>
      </c>
      <c r="AK30" s="5">
        <v>9055421.037858</v>
      </c>
      <c r="AL30" s="5">
        <v>298174600</v>
      </c>
      <c r="AM30" s="25"/>
      <c r="AN30" s="25"/>
    </row>
    <row r="31" spans="1:40" x14ac:dyDescent="0.25">
      <c r="A31" s="5">
        <v>85</v>
      </c>
      <c r="B31" s="5">
        <v>1</v>
      </c>
      <c r="C31" s="5" t="s">
        <v>155</v>
      </c>
      <c r="D31" s="5">
        <v>435</v>
      </c>
      <c r="E31" s="5">
        <v>476.4</v>
      </c>
      <c r="F31" s="5">
        <v>566</v>
      </c>
      <c r="G31" s="5">
        <v>620</v>
      </c>
      <c r="H31" s="5">
        <v>4071540</v>
      </c>
      <c r="I31" s="5">
        <v>0</v>
      </c>
      <c r="J31" s="5">
        <v>312004</v>
      </c>
      <c r="K31" s="5">
        <v>14084</v>
      </c>
      <c r="L31" s="5">
        <v>119453</v>
      </c>
      <c r="M31" s="5">
        <v>0</v>
      </c>
      <c r="N31" s="5">
        <v>157842.14079999999</v>
      </c>
      <c r="O31" s="5">
        <v>140483</v>
      </c>
      <c r="P31" s="5">
        <v>103401.25</v>
      </c>
      <c r="Q31" s="5">
        <v>8060</v>
      </c>
      <c r="R31" s="5">
        <v>7979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20028</v>
      </c>
      <c r="AA31" s="5">
        <v>439022</v>
      </c>
      <c r="AB31" s="5">
        <v>5393896.3908000002</v>
      </c>
      <c r="AC31" s="5">
        <v>0</v>
      </c>
      <c r="AD31" s="5">
        <v>58386</v>
      </c>
      <c r="AE31" s="5">
        <v>67046</v>
      </c>
      <c r="AF31" s="5">
        <v>5174</v>
      </c>
      <c r="AG31" s="5">
        <v>0</v>
      </c>
      <c r="AH31" s="5">
        <v>0</v>
      </c>
      <c r="AI31" s="5">
        <v>233956</v>
      </c>
      <c r="AJ31" s="5">
        <v>364562</v>
      </c>
      <c r="AK31" s="5">
        <v>6154630.0496819997</v>
      </c>
      <c r="AL31" s="5">
        <v>157539455</v>
      </c>
      <c r="AM31" s="25"/>
      <c r="AN31" s="25"/>
    </row>
    <row r="32" spans="1:40" x14ac:dyDescent="0.25">
      <c r="A32" s="5">
        <v>88</v>
      </c>
      <c r="B32" s="5">
        <v>1</v>
      </c>
      <c r="C32" s="5" t="s">
        <v>156</v>
      </c>
      <c r="D32" s="5">
        <v>2193</v>
      </c>
      <c r="E32" s="5">
        <v>2403.6</v>
      </c>
      <c r="F32" s="5">
        <v>2120</v>
      </c>
      <c r="G32" s="5">
        <v>2326</v>
      </c>
      <c r="H32" s="5">
        <v>15274842</v>
      </c>
      <c r="I32" s="5">
        <v>81872</v>
      </c>
      <c r="J32" s="5">
        <v>500513</v>
      </c>
      <c r="K32" s="5">
        <v>14318</v>
      </c>
      <c r="L32" s="5">
        <v>0</v>
      </c>
      <c r="M32" s="5">
        <v>0</v>
      </c>
      <c r="N32" s="5">
        <v>379330.67592000001</v>
      </c>
      <c r="O32" s="5">
        <v>523971</v>
      </c>
      <c r="P32" s="5">
        <v>290495</v>
      </c>
      <c r="Q32" s="5">
        <v>30238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1763666</v>
      </c>
      <c r="X32" s="5">
        <v>0</v>
      </c>
      <c r="Y32" s="5">
        <v>50367</v>
      </c>
      <c r="Z32" s="5">
        <v>69986</v>
      </c>
      <c r="AA32" s="5">
        <v>1684024</v>
      </c>
      <c r="AB32" s="5">
        <v>20663622.675919998</v>
      </c>
      <c r="AC32" s="5">
        <v>0</v>
      </c>
      <c r="AD32" s="5">
        <v>226625</v>
      </c>
      <c r="AE32" s="5">
        <v>290495</v>
      </c>
      <c r="AF32" s="5">
        <v>0</v>
      </c>
      <c r="AG32" s="5">
        <v>1760412</v>
      </c>
      <c r="AH32" s="5">
        <v>0</v>
      </c>
      <c r="AI32" s="5">
        <v>1434462</v>
      </c>
      <c r="AJ32" s="5">
        <v>3711994</v>
      </c>
      <c r="AK32" s="5">
        <v>24028995.266681999</v>
      </c>
      <c r="AL32" s="5">
        <v>1358697030</v>
      </c>
      <c r="AM32" s="25"/>
      <c r="AN32" s="25"/>
    </row>
    <row r="33" spans="1:40" x14ac:dyDescent="0.25">
      <c r="A33" s="5">
        <v>91</v>
      </c>
      <c r="B33" s="5">
        <v>1</v>
      </c>
      <c r="C33" s="5" t="s">
        <v>157</v>
      </c>
      <c r="D33" s="5">
        <v>619</v>
      </c>
      <c r="E33" s="5">
        <v>682</v>
      </c>
      <c r="F33" s="5">
        <v>697</v>
      </c>
      <c r="G33" s="5">
        <v>768.4</v>
      </c>
      <c r="H33" s="5">
        <v>5046083</v>
      </c>
      <c r="I33" s="5">
        <v>0</v>
      </c>
      <c r="J33" s="5">
        <v>180031</v>
      </c>
      <c r="K33" s="5">
        <v>0</v>
      </c>
      <c r="L33" s="5">
        <v>83428</v>
      </c>
      <c r="M33" s="5">
        <v>0</v>
      </c>
      <c r="N33" s="5">
        <v>181896</v>
      </c>
      <c r="O33" s="5">
        <v>175457</v>
      </c>
      <c r="P33" s="5">
        <v>127988.75</v>
      </c>
      <c r="Q33" s="5">
        <v>9989</v>
      </c>
      <c r="R33" s="5">
        <v>12771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41948</v>
      </c>
      <c r="Z33" s="5">
        <v>21347</v>
      </c>
      <c r="AA33" s="5">
        <v>556322</v>
      </c>
      <c r="AB33" s="5">
        <v>6437260.75</v>
      </c>
      <c r="AC33" s="5">
        <v>0</v>
      </c>
      <c r="AD33" s="5">
        <v>33514</v>
      </c>
      <c r="AE33" s="5">
        <v>84185</v>
      </c>
      <c r="AF33" s="5">
        <v>8400</v>
      </c>
      <c r="AG33" s="5">
        <v>0</v>
      </c>
      <c r="AH33" s="5">
        <v>0</v>
      </c>
      <c r="AI33" s="5">
        <v>302170</v>
      </c>
      <c r="AJ33" s="5">
        <v>428269</v>
      </c>
      <c r="AK33" s="5">
        <v>3505657.8691170001</v>
      </c>
      <c r="AL33" s="5">
        <v>228779040</v>
      </c>
      <c r="AM33" s="25"/>
      <c r="AN33" s="25"/>
    </row>
    <row r="34" spans="1:40" x14ac:dyDescent="0.25">
      <c r="A34" s="5">
        <v>93</v>
      </c>
      <c r="B34" s="5">
        <v>1</v>
      </c>
      <c r="C34" s="5" t="s">
        <v>158</v>
      </c>
      <c r="D34" s="5">
        <v>602</v>
      </c>
      <c r="E34" s="5">
        <v>659.8</v>
      </c>
      <c r="F34" s="5">
        <v>385</v>
      </c>
      <c r="G34" s="5">
        <v>422.4</v>
      </c>
      <c r="H34" s="5">
        <v>2773901</v>
      </c>
      <c r="I34" s="5">
        <v>0</v>
      </c>
      <c r="J34" s="5">
        <v>150589</v>
      </c>
      <c r="K34" s="5">
        <v>0</v>
      </c>
      <c r="L34" s="5">
        <v>128680</v>
      </c>
      <c r="M34" s="5">
        <v>0</v>
      </c>
      <c r="N34" s="5">
        <v>97905.356339999998</v>
      </c>
      <c r="O34" s="5">
        <v>102432</v>
      </c>
      <c r="P34" s="5">
        <v>51407.5</v>
      </c>
      <c r="Q34" s="5">
        <v>5491</v>
      </c>
      <c r="R34" s="5">
        <v>857</v>
      </c>
      <c r="S34" s="5">
        <v>0</v>
      </c>
      <c r="T34" s="5">
        <v>0</v>
      </c>
      <c r="U34" s="5">
        <v>0</v>
      </c>
      <c r="V34" s="5">
        <v>0</v>
      </c>
      <c r="W34" s="5">
        <v>343377</v>
      </c>
      <c r="X34" s="5">
        <v>0</v>
      </c>
      <c r="Y34" s="5">
        <v>71147</v>
      </c>
      <c r="Z34" s="5">
        <v>14232</v>
      </c>
      <c r="AA34" s="5">
        <v>305818</v>
      </c>
      <c r="AB34" s="5">
        <v>4045836.8563399999</v>
      </c>
      <c r="AC34" s="5">
        <v>0</v>
      </c>
      <c r="AD34" s="5">
        <v>53841</v>
      </c>
      <c r="AE34" s="5">
        <v>51407.5</v>
      </c>
      <c r="AF34" s="5">
        <v>857</v>
      </c>
      <c r="AG34" s="5">
        <v>343377</v>
      </c>
      <c r="AH34" s="5">
        <v>0</v>
      </c>
      <c r="AI34" s="5">
        <v>260906</v>
      </c>
      <c r="AJ34" s="5">
        <v>710388.5</v>
      </c>
      <c r="AK34" s="5">
        <v>5303079.1718389997</v>
      </c>
      <c r="AL34" s="5">
        <v>374838680</v>
      </c>
      <c r="AM34" s="25"/>
      <c r="AN34" s="25"/>
    </row>
    <row r="35" spans="1:40" x14ac:dyDescent="0.25">
      <c r="A35" s="5">
        <v>94</v>
      </c>
      <c r="B35" s="5">
        <v>1</v>
      </c>
      <c r="C35" s="5" t="s">
        <v>159</v>
      </c>
      <c r="D35" s="5">
        <v>2533</v>
      </c>
      <c r="E35" s="5">
        <v>2750.1</v>
      </c>
      <c r="F35" s="5">
        <v>2798</v>
      </c>
      <c r="G35" s="5">
        <v>3033.35</v>
      </c>
      <c r="H35" s="5">
        <v>19920009</v>
      </c>
      <c r="I35" s="5">
        <v>52193</v>
      </c>
      <c r="J35" s="5">
        <v>2069183</v>
      </c>
      <c r="K35" s="5">
        <v>14083</v>
      </c>
      <c r="L35" s="5">
        <v>0</v>
      </c>
      <c r="M35" s="5">
        <v>0</v>
      </c>
      <c r="N35" s="5">
        <v>268002</v>
      </c>
      <c r="O35" s="5">
        <v>676680</v>
      </c>
      <c r="P35" s="5">
        <v>507816.75</v>
      </c>
      <c r="Q35" s="5">
        <v>39434</v>
      </c>
      <c r="R35" s="5">
        <v>4793</v>
      </c>
      <c r="S35" s="5">
        <v>0</v>
      </c>
      <c r="T35" s="5">
        <v>0</v>
      </c>
      <c r="U35" s="5">
        <v>0</v>
      </c>
      <c r="V35" s="5">
        <v>-7355</v>
      </c>
      <c r="W35" s="5">
        <v>0</v>
      </c>
      <c r="X35" s="5">
        <v>0</v>
      </c>
      <c r="Y35" s="5">
        <v>0</v>
      </c>
      <c r="Z35" s="5">
        <v>97445</v>
      </c>
      <c r="AA35" s="5">
        <v>2196145</v>
      </c>
      <c r="AB35" s="5">
        <v>25838428.75</v>
      </c>
      <c r="AC35" s="5">
        <v>0</v>
      </c>
      <c r="AD35" s="5">
        <v>109524</v>
      </c>
      <c r="AE35" s="5">
        <v>349695</v>
      </c>
      <c r="AF35" s="5">
        <v>3301</v>
      </c>
      <c r="AG35" s="5">
        <v>0</v>
      </c>
      <c r="AH35" s="5">
        <v>0</v>
      </c>
      <c r="AI35" s="5">
        <v>1248841</v>
      </c>
      <c r="AJ35" s="5">
        <v>1711361</v>
      </c>
      <c r="AK35" s="5">
        <v>11726595.318675</v>
      </c>
      <c r="AL35" s="5">
        <v>965831000</v>
      </c>
      <c r="AM35" s="25"/>
      <c r="AN35" s="25"/>
    </row>
    <row r="36" spans="1:40" x14ac:dyDescent="0.25">
      <c r="A36" s="5">
        <v>95</v>
      </c>
      <c r="B36" s="5">
        <v>1</v>
      </c>
      <c r="C36" s="5" t="s">
        <v>1885</v>
      </c>
      <c r="D36" s="5">
        <v>271</v>
      </c>
      <c r="E36" s="5">
        <v>301.60000000000002</v>
      </c>
      <c r="F36" s="5">
        <v>292</v>
      </c>
      <c r="G36" s="5">
        <v>324</v>
      </c>
      <c r="H36" s="5">
        <v>2127708</v>
      </c>
      <c r="I36" s="5">
        <v>0</v>
      </c>
      <c r="J36" s="5">
        <v>145606</v>
      </c>
      <c r="K36" s="5">
        <v>0</v>
      </c>
      <c r="L36" s="5">
        <v>116770</v>
      </c>
      <c r="M36" s="5">
        <v>438627</v>
      </c>
      <c r="N36" s="5">
        <v>122685</v>
      </c>
      <c r="O36" s="5">
        <v>71687</v>
      </c>
      <c r="P36" s="5">
        <v>53638.75</v>
      </c>
      <c r="Q36" s="5">
        <v>4212</v>
      </c>
      <c r="R36" s="5">
        <v>11240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72799</v>
      </c>
      <c r="Z36" s="5">
        <v>10676</v>
      </c>
      <c r="AA36" s="5">
        <v>234576</v>
      </c>
      <c r="AB36" s="5">
        <v>3410224.75</v>
      </c>
      <c r="AC36" s="5">
        <v>0</v>
      </c>
      <c r="AD36" s="5">
        <v>20014</v>
      </c>
      <c r="AE36" s="5">
        <v>38865</v>
      </c>
      <c r="AF36" s="5">
        <v>8144</v>
      </c>
      <c r="AG36" s="5">
        <v>0</v>
      </c>
      <c r="AH36" s="5">
        <v>0</v>
      </c>
      <c r="AI36" s="5">
        <v>140354</v>
      </c>
      <c r="AJ36" s="5">
        <v>207377</v>
      </c>
      <c r="AK36" s="5">
        <v>2160562.7036569999</v>
      </c>
      <c r="AL36" s="5">
        <v>111450400</v>
      </c>
      <c r="AM36" s="25"/>
      <c r="AN36" s="25"/>
    </row>
    <row r="37" spans="1:40" x14ac:dyDescent="0.25">
      <c r="A37" s="5">
        <v>97</v>
      </c>
      <c r="B37" s="5">
        <v>1</v>
      </c>
      <c r="C37" s="5" t="s">
        <v>160</v>
      </c>
      <c r="D37" s="5">
        <v>610</v>
      </c>
      <c r="E37" s="5">
        <v>671.4</v>
      </c>
      <c r="F37" s="5">
        <v>568</v>
      </c>
      <c r="G37" s="5">
        <v>621.6</v>
      </c>
      <c r="H37" s="5">
        <v>4082047</v>
      </c>
      <c r="I37" s="5">
        <v>0</v>
      </c>
      <c r="J37" s="5">
        <v>182208</v>
      </c>
      <c r="K37" s="5">
        <v>14084</v>
      </c>
      <c r="L37" s="5">
        <v>119198</v>
      </c>
      <c r="M37" s="5">
        <v>0</v>
      </c>
      <c r="N37" s="5">
        <v>130553</v>
      </c>
      <c r="O37" s="5">
        <v>119571</v>
      </c>
      <c r="P37" s="5">
        <v>104117.5</v>
      </c>
      <c r="Q37" s="5">
        <v>8081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77709</v>
      </c>
      <c r="Z37" s="5">
        <v>20212</v>
      </c>
      <c r="AA37" s="5">
        <v>450038</v>
      </c>
      <c r="AB37" s="5">
        <v>5307818.5</v>
      </c>
      <c r="AC37" s="5">
        <v>0</v>
      </c>
      <c r="AD37" s="5">
        <v>40494</v>
      </c>
      <c r="AE37" s="5">
        <v>92761</v>
      </c>
      <c r="AF37" s="5">
        <v>0</v>
      </c>
      <c r="AG37" s="5">
        <v>0</v>
      </c>
      <c r="AH37" s="5">
        <v>0</v>
      </c>
      <c r="AI37" s="5">
        <v>331095</v>
      </c>
      <c r="AJ37" s="5">
        <v>464350</v>
      </c>
      <c r="AK37" s="5">
        <v>5028074.5412529996</v>
      </c>
      <c r="AL37" s="5">
        <v>305064330</v>
      </c>
      <c r="AM37" s="25"/>
      <c r="AN37" s="25"/>
    </row>
    <row r="38" spans="1:40" x14ac:dyDescent="0.25">
      <c r="A38" s="5">
        <v>99</v>
      </c>
      <c r="B38" s="5">
        <v>1</v>
      </c>
      <c r="C38" s="5" t="s">
        <v>161</v>
      </c>
      <c r="D38" s="5">
        <v>1050</v>
      </c>
      <c r="E38" s="5">
        <v>1148.8</v>
      </c>
      <c r="F38" s="5">
        <v>1245</v>
      </c>
      <c r="G38" s="5">
        <v>1362.2</v>
      </c>
      <c r="H38" s="5">
        <v>8945567</v>
      </c>
      <c r="I38" s="5">
        <v>0</v>
      </c>
      <c r="J38" s="5">
        <v>24860</v>
      </c>
      <c r="K38" s="5">
        <v>14082</v>
      </c>
      <c r="L38" s="5">
        <v>0</v>
      </c>
      <c r="M38" s="5">
        <v>0</v>
      </c>
      <c r="N38" s="5">
        <v>123684</v>
      </c>
      <c r="O38" s="5">
        <v>309383</v>
      </c>
      <c r="P38" s="5">
        <v>227930</v>
      </c>
      <c r="Q38" s="5">
        <v>17709</v>
      </c>
      <c r="R38" s="5">
        <v>4236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51231</v>
      </c>
      <c r="Z38" s="5">
        <v>38054</v>
      </c>
      <c r="AA38" s="5">
        <v>986233</v>
      </c>
      <c r="AB38" s="5">
        <v>10742969</v>
      </c>
      <c r="AC38" s="5">
        <v>0</v>
      </c>
      <c r="AD38" s="5">
        <v>61078</v>
      </c>
      <c r="AE38" s="5">
        <v>206073</v>
      </c>
      <c r="AF38" s="5">
        <v>3830</v>
      </c>
      <c r="AG38" s="5">
        <v>0</v>
      </c>
      <c r="AH38" s="5">
        <v>0</v>
      </c>
      <c r="AI38" s="5">
        <v>736314</v>
      </c>
      <c r="AJ38" s="5">
        <v>1007295</v>
      </c>
      <c r="AK38" s="5">
        <v>6423225.0316300001</v>
      </c>
      <c r="AL38" s="5">
        <v>529705264</v>
      </c>
      <c r="AM38" s="25"/>
      <c r="AN38" s="25"/>
    </row>
    <row r="39" spans="1:40" x14ac:dyDescent="0.25">
      <c r="A39" s="5">
        <v>100</v>
      </c>
      <c r="B39" s="5">
        <v>1</v>
      </c>
      <c r="C39" s="5" t="s">
        <v>162</v>
      </c>
      <c r="D39" s="5">
        <v>252</v>
      </c>
      <c r="E39" s="5">
        <v>276.60000000000002</v>
      </c>
      <c r="F39" s="5">
        <v>365</v>
      </c>
      <c r="G39" s="5">
        <v>400.6</v>
      </c>
      <c r="H39" s="5">
        <v>2630740</v>
      </c>
      <c r="I39" s="5">
        <v>0</v>
      </c>
      <c r="J39" s="5">
        <v>259937</v>
      </c>
      <c r="K39" s="5">
        <v>14134</v>
      </c>
      <c r="L39" s="5">
        <v>126988</v>
      </c>
      <c r="M39" s="5">
        <v>0</v>
      </c>
      <c r="N39" s="5">
        <v>122582</v>
      </c>
      <c r="O39" s="5">
        <v>91351</v>
      </c>
      <c r="P39" s="5">
        <v>66771.25</v>
      </c>
      <c r="Q39" s="5">
        <v>5208</v>
      </c>
      <c r="R39" s="5">
        <v>5849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13326</v>
      </c>
      <c r="AA39" s="5">
        <v>290034</v>
      </c>
      <c r="AB39" s="5">
        <v>3626920.25</v>
      </c>
      <c r="AC39" s="5">
        <v>0</v>
      </c>
      <c r="AD39" s="5">
        <v>35427</v>
      </c>
      <c r="AE39" s="5">
        <v>66771.25</v>
      </c>
      <c r="AF39" s="5">
        <v>5849</v>
      </c>
      <c r="AG39" s="5">
        <v>0</v>
      </c>
      <c r="AH39" s="5">
        <v>0</v>
      </c>
      <c r="AI39" s="5">
        <v>273541</v>
      </c>
      <c r="AJ39" s="5">
        <v>381588.25</v>
      </c>
      <c r="AK39" s="5">
        <v>3710746.3380419998</v>
      </c>
      <c r="AL39" s="5">
        <v>210004100</v>
      </c>
      <c r="AM39" s="25"/>
      <c r="AN39" s="25"/>
    </row>
    <row r="40" spans="1:40" x14ac:dyDescent="0.25">
      <c r="A40" s="5">
        <v>108</v>
      </c>
      <c r="B40" s="5">
        <v>1</v>
      </c>
      <c r="C40" s="5" t="s">
        <v>1886</v>
      </c>
      <c r="D40" s="5">
        <v>1331</v>
      </c>
      <c r="E40" s="5">
        <v>1446.4</v>
      </c>
      <c r="F40" s="5">
        <v>923</v>
      </c>
      <c r="G40" s="5">
        <v>1019.4</v>
      </c>
      <c r="H40" s="5">
        <v>6694400</v>
      </c>
      <c r="I40" s="5">
        <v>0</v>
      </c>
      <c r="J40" s="5">
        <v>102073</v>
      </c>
      <c r="K40" s="5">
        <v>14698</v>
      </c>
      <c r="L40" s="5">
        <v>0</v>
      </c>
      <c r="M40" s="5">
        <v>0</v>
      </c>
      <c r="N40" s="5">
        <v>133274</v>
      </c>
      <c r="O40" s="5">
        <v>235182</v>
      </c>
      <c r="P40" s="5">
        <v>134933.75</v>
      </c>
      <c r="Q40" s="5">
        <v>13252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652416</v>
      </c>
      <c r="X40" s="5">
        <v>0</v>
      </c>
      <c r="Y40" s="5">
        <v>60536</v>
      </c>
      <c r="Z40" s="5">
        <v>31091</v>
      </c>
      <c r="AA40" s="5">
        <v>738046</v>
      </c>
      <c r="AB40" s="5">
        <v>8809901.75</v>
      </c>
      <c r="AC40" s="5">
        <v>0</v>
      </c>
      <c r="AD40" s="5">
        <v>108763</v>
      </c>
      <c r="AE40" s="5">
        <v>134933.75</v>
      </c>
      <c r="AF40" s="5">
        <v>0</v>
      </c>
      <c r="AG40" s="5">
        <v>628166</v>
      </c>
      <c r="AH40" s="5">
        <v>0</v>
      </c>
      <c r="AI40" s="5">
        <v>619081</v>
      </c>
      <c r="AJ40" s="5">
        <v>1490943.75</v>
      </c>
      <c r="AK40" s="5">
        <v>11260191.395344</v>
      </c>
      <c r="AL40" s="5">
        <v>777697900</v>
      </c>
      <c r="AM40" s="25"/>
      <c r="AN40" s="25"/>
    </row>
    <row r="41" spans="1:40" x14ac:dyDescent="0.25">
      <c r="A41" s="5">
        <v>110</v>
      </c>
      <c r="B41" s="5">
        <v>1</v>
      </c>
      <c r="C41" s="5" t="s">
        <v>163</v>
      </c>
      <c r="D41" s="5">
        <v>4179</v>
      </c>
      <c r="E41" s="5">
        <v>4576.8</v>
      </c>
      <c r="F41" s="5">
        <v>4055</v>
      </c>
      <c r="G41" s="5">
        <v>4458.6000000000004</v>
      </c>
      <c r="H41" s="5">
        <v>29279626</v>
      </c>
      <c r="I41" s="5">
        <v>98246</v>
      </c>
      <c r="J41" s="5">
        <v>108947</v>
      </c>
      <c r="K41" s="5">
        <v>34294</v>
      </c>
      <c r="L41" s="5">
        <v>0</v>
      </c>
      <c r="M41" s="5">
        <v>0</v>
      </c>
      <c r="N41" s="5">
        <v>286986</v>
      </c>
      <c r="O41" s="5">
        <v>945994</v>
      </c>
      <c r="P41" s="5">
        <v>617800</v>
      </c>
      <c r="Q41" s="5">
        <v>57962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2358778</v>
      </c>
      <c r="X41" s="5">
        <v>0</v>
      </c>
      <c r="Y41" s="5">
        <v>8835</v>
      </c>
      <c r="Z41" s="5">
        <v>228409</v>
      </c>
      <c r="AA41" s="5">
        <v>3228026</v>
      </c>
      <c r="AB41" s="5">
        <v>37253903</v>
      </c>
      <c r="AC41" s="5">
        <v>0</v>
      </c>
      <c r="AD41" s="5">
        <v>283409</v>
      </c>
      <c r="AE41" s="5">
        <v>617800</v>
      </c>
      <c r="AF41" s="5">
        <v>0</v>
      </c>
      <c r="AG41" s="5">
        <v>2302414</v>
      </c>
      <c r="AH41" s="5">
        <v>0</v>
      </c>
      <c r="AI41" s="5">
        <v>2728588</v>
      </c>
      <c r="AJ41" s="5">
        <v>5932211</v>
      </c>
      <c r="AK41" s="5">
        <v>31904280.062470999</v>
      </c>
      <c r="AL41" s="5">
        <v>2523728900</v>
      </c>
      <c r="AM41" s="25"/>
      <c r="AN41" s="25"/>
    </row>
    <row r="42" spans="1:40" x14ac:dyDescent="0.25">
      <c r="A42" s="5">
        <v>111</v>
      </c>
      <c r="B42" s="5">
        <v>1</v>
      </c>
      <c r="C42" s="5" t="s">
        <v>164</v>
      </c>
      <c r="D42" s="5">
        <v>1740</v>
      </c>
      <c r="E42" s="5">
        <v>1895</v>
      </c>
      <c r="F42" s="5">
        <v>1537</v>
      </c>
      <c r="G42" s="5">
        <v>1680.4</v>
      </c>
      <c r="H42" s="5">
        <v>11035187</v>
      </c>
      <c r="I42" s="5">
        <v>18421</v>
      </c>
      <c r="J42" s="5">
        <v>139591</v>
      </c>
      <c r="K42" s="5">
        <v>14406</v>
      </c>
      <c r="L42" s="5">
        <v>0</v>
      </c>
      <c r="M42" s="5">
        <v>0</v>
      </c>
      <c r="N42" s="5">
        <v>183485</v>
      </c>
      <c r="O42" s="5">
        <v>375791</v>
      </c>
      <c r="P42" s="5">
        <v>236292.5</v>
      </c>
      <c r="Q42" s="5">
        <v>21845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827227</v>
      </c>
      <c r="X42" s="5">
        <v>0</v>
      </c>
      <c r="Y42" s="5">
        <v>54545</v>
      </c>
      <c r="Z42" s="5">
        <v>52827</v>
      </c>
      <c r="AA42" s="5">
        <v>1216610</v>
      </c>
      <c r="AB42" s="5">
        <v>14176227.5</v>
      </c>
      <c r="AC42" s="5">
        <v>0</v>
      </c>
      <c r="AD42" s="5">
        <v>135650</v>
      </c>
      <c r="AE42" s="5">
        <v>236292.5</v>
      </c>
      <c r="AF42" s="5">
        <v>0</v>
      </c>
      <c r="AG42" s="5">
        <v>818888</v>
      </c>
      <c r="AH42" s="5">
        <v>0</v>
      </c>
      <c r="AI42" s="5">
        <v>1033800</v>
      </c>
      <c r="AJ42" s="5">
        <v>2224630.5</v>
      </c>
      <c r="AK42" s="5">
        <v>14488045.097556001</v>
      </c>
      <c r="AL42" s="5">
        <v>1062873900</v>
      </c>
      <c r="AM42" s="25"/>
      <c r="AN42" s="25"/>
    </row>
    <row r="43" spans="1:40" x14ac:dyDescent="0.25">
      <c r="A43" s="5">
        <v>112</v>
      </c>
      <c r="B43" s="5">
        <v>1</v>
      </c>
      <c r="C43" s="5" t="s">
        <v>2155</v>
      </c>
      <c r="D43" s="5">
        <v>10782</v>
      </c>
      <c r="E43" s="5">
        <v>11825.6</v>
      </c>
      <c r="F43" s="5">
        <v>9381</v>
      </c>
      <c r="G43" s="5">
        <v>10293.6</v>
      </c>
      <c r="H43" s="5">
        <v>67598071</v>
      </c>
      <c r="I43" s="5">
        <v>452343</v>
      </c>
      <c r="J43" s="5">
        <v>1148521</v>
      </c>
      <c r="K43" s="5">
        <v>319186</v>
      </c>
      <c r="L43" s="5">
        <v>0</v>
      </c>
      <c r="M43" s="5">
        <v>0</v>
      </c>
      <c r="N43" s="5">
        <v>522957.33323300001</v>
      </c>
      <c r="O43" s="5">
        <v>2245044</v>
      </c>
      <c r="P43" s="5">
        <v>1164923.75</v>
      </c>
      <c r="Q43" s="5">
        <v>133817</v>
      </c>
      <c r="R43" s="5">
        <v>42821</v>
      </c>
      <c r="S43" s="5">
        <v>0</v>
      </c>
      <c r="T43" s="5">
        <v>0</v>
      </c>
      <c r="U43" s="5">
        <v>73507</v>
      </c>
      <c r="V43" s="5">
        <v>0</v>
      </c>
      <c r="W43" s="5">
        <v>10082993</v>
      </c>
      <c r="X43" s="5">
        <v>0</v>
      </c>
      <c r="Y43" s="5">
        <v>485522</v>
      </c>
      <c r="Z43" s="5">
        <v>585127</v>
      </c>
      <c r="AA43" s="5">
        <v>7452566</v>
      </c>
      <c r="AB43" s="5">
        <v>92307399.083232999</v>
      </c>
      <c r="AC43" s="5">
        <v>0</v>
      </c>
      <c r="AD43" s="5">
        <v>864553</v>
      </c>
      <c r="AE43" s="5">
        <v>1164923.75</v>
      </c>
      <c r="AF43" s="5">
        <v>42821</v>
      </c>
      <c r="AG43" s="5">
        <v>10016764.75</v>
      </c>
      <c r="AH43" s="5">
        <v>0</v>
      </c>
      <c r="AI43" s="5">
        <v>6707752</v>
      </c>
      <c r="AJ43" s="5">
        <v>18796814.5</v>
      </c>
      <c r="AK43" s="5">
        <v>94680244.481915995</v>
      </c>
      <c r="AL43" s="5">
        <v>7896576700</v>
      </c>
      <c r="AM43" s="25"/>
      <c r="AN43" s="25"/>
    </row>
    <row r="44" spans="1:40" x14ac:dyDescent="0.25">
      <c r="A44" s="5">
        <v>113</v>
      </c>
      <c r="B44" s="5">
        <v>1</v>
      </c>
      <c r="C44" s="5" t="s">
        <v>2156</v>
      </c>
      <c r="D44" s="5">
        <v>937</v>
      </c>
      <c r="E44" s="5">
        <v>1028</v>
      </c>
      <c r="F44" s="5">
        <v>732</v>
      </c>
      <c r="G44" s="5">
        <v>798</v>
      </c>
      <c r="H44" s="5">
        <v>5240466</v>
      </c>
      <c r="I44" s="5">
        <v>6140</v>
      </c>
      <c r="J44" s="5">
        <v>742692</v>
      </c>
      <c r="K44" s="5">
        <v>14092</v>
      </c>
      <c r="L44" s="5">
        <v>73256</v>
      </c>
      <c r="M44" s="5">
        <v>167642</v>
      </c>
      <c r="N44" s="5">
        <v>244875.17721600001</v>
      </c>
      <c r="O44" s="5">
        <v>184460</v>
      </c>
      <c r="P44" s="5">
        <v>132160</v>
      </c>
      <c r="Q44" s="5">
        <v>10374</v>
      </c>
      <c r="R44" s="5">
        <v>26789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10663</v>
      </c>
      <c r="Z44" s="5">
        <v>28939</v>
      </c>
      <c r="AA44" s="5">
        <v>577752</v>
      </c>
      <c r="AB44" s="5">
        <v>7460300.1772149997</v>
      </c>
      <c r="AC44" s="5">
        <v>0</v>
      </c>
      <c r="AD44" s="5">
        <v>184460</v>
      </c>
      <c r="AE44" s="5">
        <v>132160</v>
      </c>
      <c r="AF44" s="5">
        <v>26789</v>
      </c>
      <c r="AG44" s="5">
        <v>0</v>
      </c>
      <c r="AH44" s="5">
        <v>0</v>
      </c>
      <c r="AI44" s="5">
        <v>553650</v>
      </c>
      <c r="AJ44" s="5">
        <v>897059</v>
      </c>
      <c r="AK44" s="5">
        <v>22248960.556974001</v>
      </c>
      <c r="AL44" s="5">
        <v>813563192</v>
      </c>
      <c r="AM44" s="25"/>
      <c r="AN44" s="25"/>
    </row>
    <row r="45" spans="1:40" x14ac:dyDescent="0.25">
      <c r="A45" s="5">
        <v>115</v>
      </c>
      <c r="B45" s="5">
        <v>1</v>
      </c>
      <c r="C45" s="5" t="s">
        <v>1889</v>
      </c>
      <c r="D45" s="5">
        <v>1102</v>
      </c>
      <c r="E45" s="5">
        <v>1187</v>
      </c>
      <c r="F45" s="5">
        <v>1162</v>
      </c>
      <c r="G45" s="5">
        <v>1258.2</v>
      </c>
      <c r="H45" s="5">
        <v>8262599</v>
      </c>
      <c r="I45" s="5">
        <v>245616</v>
      </c>
      <c r="J45" s="5">
        <v>2732943</v>
      </c>
      <c r="K45" s="5">
        <v>0</v>
      </c>
      <c r="L45" s="5">
        <v>0</v>
      </c>
      <c r="M45" s="5">
        <v>128429</v>
      </c>
      <c r="N45" s="5">
        <v>338298</v>
      </c>
      <c r="O45" s="5">
        <v>280466</v>
      </c>
      <c r="P45" s="5">
        <v>185838.75</v>
      </c>
      <c r="Q45" s="5">
        <v>16357</v>
      </c>
      <c r="R45" s="5">
        <v>443276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52745</v>
      </c>
      <c r="AA45" s="5">
        <v>910937</v>
      </c>
      <c r="AB45" s="5">
        <v>13597504.75</v>
      </c>
      <c r="AC45" s="5">
        <v>0</v>
      </c>
      <c r="AD45" s="5">
        <v>83394</v>
      </c>
      <c r="AE45" s="5">
        <v>129846</v>
      </c>
      <c r="AF45" s="5">
        <v>309718</v>
      </c>
      <c r="AG45" s="5">
        <v>0</v>
      </c>
      <c r="AH45" s="5">
        <v>0</v>
      </c>
      <c r="AI45" s="5">
        <v>525587</v>
      </c>
      <c r="AJ45" s="5">
        <v>1048545</v>
      </c>
      <c r="AK45" s="5">
        <v>8935690.3863469996</v>
      </c>
      <c r="AL45" s="5">
        <v>422974030</v>
      </c>
      <c r="AM45" s="25"/>
      <c r="AN45" s="25"/>
    </row>
    <row r="46" spans="1:40" x14ac:dyDescent="0.25">
      <c r="A46" s="5">
        <v>116</v>
      </c>
      <c r="B46" s="5">
        <v>1</v>
      </c>
      <c r="C46" s="5" t="s">
        <v>165</v>
      </c>
      <c r="D46" s="5">
        <v>924</v>
      </c>
      <c r="E46" s="5">
        <v>1014.4</v>
      </c>
      <c r="F46" s="5">
        <v>1160</v>
      </c>
      <c r="G46" s="5">
        <v>1263.5999999999999</v>
      </c>
      <c r="H46" s="5">
        <v>8298061</v>
      </c>
      <c r="I46" s="5">
        <v>0</v>
      </c>
      <c r="J46" s="5">
        <v>532246</v>
      </c>
      <c r="K46" s="5">
        <v>0</v>
      </c>
      <c r="L46" s="5">
        <v>0</v>
      </c>
      <c r="M46" s="5">
        <v>0</v>
      </c>
      <c r="N46" s="5">
        <v>229831.87555200001</v>
      </c>
      <c r="O46" s="5">
        <v>273353</v>
      </c>
      <c r="P46" s="5">
        <v>208062.5</v>
      </c>
      <c r="Q46" s="5">
        <v>16427</v>
      </c>
      <c r="R46" s="5">
        <v>63888</v>
      </c>
      <c r="S46" s="5">
        <v>0</v>
      </c>
      <c r="T46" s="5">
        <v>0</v>
      </c>
      <c r="U46" s="5">
        <v>0</v>
      </c>
      <c r="V46" s="5">
        <v>-7486</v>
      </c>
      <c r="W46" s="5">
        <v>0</v>
      </c>
      <c r="X46" s="5">
        <v>0</v>
      </c>
      <c r="Y46" s="5">
        <v>13476</v>
      </c>
      <c r="Z46" s="5">
        <v>45242</v>
      </c>
      <c r="AA46" s="5">
        <v>914846</v>
      </c>
      <c r="AB46" s="5">
        <v>10587947.375552</v>
      </c>
      <c r="AC46" s="5">
        <v>0</v>
      </c>
      <c r="AD46" s="5">
        <v>108494</v>
      </c>
      <c r="AE46" s="5">
        <v>208062.5</v>
      </c>
      <c r="AF46" s="5">
        <v>63888</v>
      </c>
      <c r="AG46" s="5">
        <v>0</v>
      </c>
      <c r="AH46" s="5">
        <v>0</v>
      </c>
      <c r="AI46" s="5">
        <v>767185</v>
      </c>
      <c r="AJ46" s="5">
        <v>1147629.5</v>
      </c>
      <c r="AK46" s="5">
        <v>11978845.761567</v>
      </c>
      <c r="AL46" s="5">
        <v>544954540</v>
      </c>
      <c r="AM46" s="25"/>
      <c r="AN46" s="25"/>
    </row>
    <row r="47" spans="1:40" x14ac:dyDescent="0.25">
      <c r="A47" s="5">
        <v>118</v>
      </c>
      <c r="B47" s="5">
        <v>1</v>
      </c>
      <c r="C47" s="5" t="s">
        <v>2157</v>
      </c>
      <c r="D47" s="5">
        <v>387.8</v>
      </c>
      <c r="E47" s="5">
        <v>423.6</v>
      </c>
      <c r="F47" s="5">
        <v>318.8</v>
      </c>
      <c r="G47" s="5">
        <v>346.2</v>
      </c>
      <c r="H47" s="5">
        <v>2273495</v>
      </c>
      <c r="I47" s="5">
        <v>0</v>
      </c>
      <c r="J47" s="5">
        <v>602929</v>
      </c>
      <c r="K47" s="5">
        <v>0</v>
      </c>
      <c r="L47" s="5">
        <v>120415</v>
      </c>
      <c r="M47" s="5">
        <v>601955</v>
      </c>
      <c r="N47" s="5">
        <v>212657.65424999999</v>
      </c>
      <c r="O47" s="5">
        <v>74482</v>
      </c>
      <c r="P47" s="5">
        <v>57988.75</v>
      </c>
      <c r="Q47" s="5">
        <v>4501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10229</v>
      </c>
      <c r="Z47" s="5">
        <v>16366</v>
      </c>
      <c r="AA47" s="5">
        <v>250649</v>
      </c>
      <c r="AB47" s="5">
        <v>4225667.4042499997</v>
      </c>
      <c r="AC47" s="5">
        <v>0</v>
      </c>
      <c r="AD47" s="5">
        <v>74482</v>
      </c>
      <c r="AE47" s="5">
        <v>57988.75</v>
      </c>
      <c r="AF47" s="5">
        <v>0</v>
      </c>
      <c r="AG47" s="5">
        <v>0</v>
      </c>
      <c r="AH47" s="5">
        <v>0</v>
      </c>
      <c r="AI47" s="5">
        <v>250649</v>
      </c>
      <c r="AJ47" s="5">
        <v>383119.75</v>
      </c>
      <c r="AK47" s="5">
        <v>16792171.788915999</v>
      </c>
      <c r="AL47" s="5">
        <v>487951555</v>
      </c>
      <c r="AM47" s="25"/>
      <c r="AN47" s="25"/>
    </row>
    <row r="48" spans="1:40" x14ac:dyDescent="0.25">
      <c r="A48" s="5">
        <v>129</v>
      </c>
      <c r="B48" s="5">
        <v>1</v>
      </c>
      <c r="C48" s="5" t="s">
        <v>166</v>
      </c>
      <c r="D48" s="5">
        <v>1306</v>
      </c>
      <c r="E48" s="5">
        <v>1440.2</v>
      </c>
      <c r="F48" s="5">
        <v>1565</v>
      </c>
      <c r="G48" s="5">
        <v>1724.2</v>
      </c>
      <c r="H48" s="5">
        <v>11322821</v>
      </c>
      <c r="I48" s="5">
        <v>190352</v>
      </c>
      <c r="J48" s="5">
        <v>957435</v>
      </c>
      <c r="K48" s="5">
        <v>116814</v>
      </c>
      <c r="L48" s="5">
        <v>0</v>
      </c>
      <c r="M48" s="5">
        <v>0</v>
      </c>
      <c r="N48" s="5">
        <v>277637</v>
      </c>
      <c r="O48" s="5">
        <v>400828</v>
      </c>
      <c r="P48" s="5">
        <v>272887.5</v>
      </c>
      <c r="Q48" s="5">
        <v>22415</v>
      </c>
      <c r="R48" s="5">
        <v>12949</v>
      </c>
      <c r="S48" s="5">
        <v>0</v>
      </c>
      <c r="T48" s="5">
        <v>0</v>
      </c>
      <c r="U48" s="5">
        <v>0</v>
      </c>
      <c r="V48" s="5">
        <v>0</v>
      </c>
      <c r="W48" s="5">
        <v>270286</v>
      </c>
      <c r="X48" s="5">
        <v>0</v>
      </c>
      <c r="Y48" s="5">
        <v>0</v>
      </c>
      <c r="Z48" s="5">
        <v>56915</v>
      </c>
      <c r="AA48" s="5">
        <v>1248321</v>
      </c>
      <c r="AB48" s="5">
        <v>15149660.5</v>
      </c>
      <c r="AC48" s="5">
        <v>0</v>
      </c>
      <c r="AD48" s="5">
        <v>84662</v>
      </c>
      <c r="AE48" s="5">
        <v>139037</v>
      </c>
      <c r="AF48" s="5">
        <v>6598</v>
      </c>
      <c r="AG48" s="5">
        <v>123867</v>
      </c>
      <c r="AH48" s="5">
        <v>0</v>
      </c>
      <c r="AI48" s="5">
        <v>525215</v>
      </c>
      <c r="AJ48" s="5">
        <v>879379</v>
      </c>
      <c r="AK48" s="5">
        <v>8698458.3596049994</v>
      </c>
      <c r="AL48" s="5">
        <v>374230715</v>
      </c>
      <c r="AM48" s="25"/>
      <c r="AN48" s="25"/>
    </row>
    <row r="49" spans="1:40" x14ac:dyDescent="0.25">
      <c r="A49" s="5">
        <v>138</v>
      </c>
      <c r="B49" s="5">
        <v>1</v>
      </c>
      <c r="C49" s="5" t="s">
        <v>167</v>
      </c>
      <c r="D49" s="5">
        <v>3288</v>
      </c>
      <c r="E49" s="5">
        <v>3596</v>
      </c>
      <c r="F49" s="5">
        <v>2516</v>
      </c>
      <c r="G49" s="5">
        <v>2777.6</v>
      </c>
      <c r="H49" s="5">
        <v>18240499</v>
      </c>
      <c r="I49" s="5">
        <v>196493</v>
      </c>
      <c r="J49" s="5">
        <v>583511</v>
      </c>
      <c r="K49" s="5">
        <v>17401</v>
      </c>
      <c r="L49" s="5">
        <v>0</v>
      </c>
      <c r="M49" s="5">
        <v>0</v>
      </c>
      <c r="N49" s="5">
        <v>351995.74917299999</v>
      </c>
      <c r="O49" s="5">
        <v>610961</v>
      </c>
      <c r="P49" s="5">
        <v>462350</v>
      </c>
      <c r="Q49" s="5">
        <v>36109</v>
      </c>
      <c r="R49" s="5">
        <v>51580</v>
      </c>
      <c r="S49" s="5">
        <v>0</v>
      </c>
      <c r="T49" s="5">
        <v>0</v>
      </c>
      <c r="U49" s="5">
        <v>49767</v>
      </c>
      <c r="V49" s="5">
        <v>0</v>
      </c>
      <c r="W49" s="5">
        <v>0</v>
      </c>
      <c r="X49" s="5">
        <v>0</v>
      </c>
      <c r="Y49" s="5">
        <v>183370</v>
      </c>
      <c r="Z49" s="5">
        <v>79453</v>
      </c>
      <c r="AA49" s="5">
        <v>2010982</v>
      </c>
      <c r="AB49" s="5">
        <v>22874471.749173</v>
      </c>
      <c r="AC49" s="5">
        <v>0</v>
      </c>
      <c r="AD49" s="5">
        <v>192272</v>
      </c>
      <c r="AE49" s="5">
        <v>447757</v>
      </c>
      <c r="AF49" s="5">
        <v>49952</v>
      </c>
      <c r="AG49" s="5">
        <v>0</v>
      </c>
      <c r="AH49" s="5">
        <v>0</v>
      </c>
      <c r="AI49" s="5">
        <v>1608212</v>
      </c>
      <c r="AJ49" s="5">
        <v>2298193</v>
      </c>
      <c r="AK49" s="5">
        <v>20878416.534240998</v>
      </c>
      <c r="AL49" s="5">
        <v>1776076000</v>
      </c>
      <c r="AM49" s="25"/>
      <c r="AN49" s="25"/>
    </row>
    <row r="50" spans="1:40" x14ac:dyDescent="0.25">
      <c r="A50" s="5">
        <v>139</v>
      </c>
      <c r="B50" s="5">
        <v>1</v>
      </c>
      <c r="C50" s="5" t="s">
        <v>168</v>
      </c>
      <c r="D50" s="5">
        <v>863</v>
      </c>
      <c r="E50" s="5">
        <v>944</v>
      </c>
      <c r="F50" s="5">
        <v>861</v>
      </c>
      <c r="G50" s="5">
        <v>940.6</v>
      </c>
      <c r="H50" s="5">
        <v>6176920</v>
      </c>
      <c r="I50" s="5">
        <v>0</v>
      </c>
      <c r="J50" s="5">
        <v>325293</v>
      </c>
      <c r="K50" s="5">
        <v>14103</v>
      </c>
      <c r="L50" s="5">
        <v>10340</v>
      </c>
      <c r="M50" s="5">
        <v>0</v>
      </c>
      <c r="N50" s="5">
        <v>143800</v>
      </c>
      <c r="O50" s="5">
        <v>208134</v>
      </c>
      <c r="P50" s="5">
        <v>109978.75</v>
      </c>
      <c r="Q50" s="5">
        <v>12228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846540</v>
      </c>
      <c r="X50" s="5">
        <v>0</v>
      </c>
      <c r="Y50" s="5">
        <v>0</v>
      </c>
      <c r="Z50" s="5">
        <v>25367</v>
      </c>
      <c r="AA50" s="5">
        <v>680994</v>
      </c>
      <c r="AB50" s="5">
        <v>8553697.75</v>
      </c>
      <c r="AC50" s="5">
        <v>0</v>
      </c>
      <c r="AD50" s="5">
        <v>54487</v>
      </c>
      <c r="AE50" s="5">
        <v>103569</v>
      </c>
      <c r="AF50" s="5">
        <v>0</v>
      </c>
      <c r="AG50" s="5">
        <v>780362</v>
      </c>
      <c r="AH50" s="5">
        <v>0</v>
      </c>
      <c r="AI50" s="5">
        <v>529576</v>
      </c>
      <c r="AJ50" s="5">
        <v>1467994</v>
      </c>
      <c r="AK50" s="5">
        <v>5881420.3051929995</v>
      </c>
      <c r="AL50" s="5">
        <v>453381100</v>
      </c>
      <c r="AM50" s="25"/>
      <c r="AN50" s="25"/>
    </row>
    <row r="51" spans="1:40" x14ac:dyDescent="0.25">
      <c r="A51" s="5">
        <v>146</v>
      </c>
      <c r="B51" s="5">
        <v>1</v>
      </c>
      <c r="C51" s="5" t="s">
        <v>169</v>
      </c>
      <c r="D51" s="5">
        <v>788</v>
      </c>
      <c r="E51" s="5">
        <v>859.6</v>
      </c>
      <c r="F51" s="5">
        <v>875</v>
      </c>
      <c r="G51" s="5">
        <v>953.4</v>
      </c>
      <c r="H51" s="5">
        <v>6260978</v>
      </c>
      <c r="I51" s="5">
        <v>0</v>
      </c>
      <c r="J51" s="5">
        <v>68564</v>
      </c>
      <c r="K51" s="5">
        <v>0</v>
      </c>
      <c r="L51" s="5">
        <v>3566</v>
      </c>
      <c r="M51" s="5">
        <v>27404</v>
      </c>
      <c r="N51" s="5">
        <v>272219</v>
      </c>
      <c r="O51" s="5">
        <v>224486</v>
      </c>
      <c r="P51" s="5">
        <v>145581.25</v>
      </c>
      <c r="Q51" s="5">
        <v>12394</v>
      </c>
      <c r="R51" s="5">
        <v>10735</v>
      </c>
      <c r="S51" s="5">
        <v>0</v>
      </c>
      <c r="T51" s="5">
        <v>0</v>
      </c>
      <c r="U51" s="5">
        <v>0</v>
      </c>
      <c r="V51" s="5">
        <v>0</v>
      </c>
      <c r="W51" s="5">
        <v>240419</v>
      </c>
      <c r="X51" s="5">
        <v>0</v>
      </c>
      <c r="Y51" s="5">
        <v>20714</v>
      </c>
      <c r="Z51" s="5">
        <v>26756</v>
      </c>
      <c r="AA51" s="5">
        <v>690262</v>
      </c>
      <c r="AB51" s="5">
        <v>8004078.25</v>
      </c>
      <c r="AC51" s="5">
        <v>0</v>
      </c>
      <c r="AD51" s="5">
        <v>86077</v>
      </c>
      <c r="AE51" s="5">
        <v>120978</v>
      </c>
      <c r="AF51" s="5">
        <v>8921</v>
      </c>
      <c r="AG51" s="5">
        <v>179704</v>
      </c>
      <c r="AH51" s="5">
        <v>0</v>
      </c>
      <c r="AI51" s="5">
        <v>473673</v>
      </c>
      <c r="AJ51" s="5">
        <v>869353</v>
      </c>
      <c r="AK51" s="5">
        <v>8731681.3184060007</v>
      </c>
      <c r="AL51" s="5">
        <v>364307000</v>
      </c>
      <c r="AM51" s="25"/>
      <c r="AN51" s="25"/>
    </row>
    <row r="52" spans="1:40" x14ac:dyDescent="0.25">
      <c r="A52" s="5">
        <v>150</v>
      </c>
      <c r="B52" s="5">
        <v>1</v>
      </c>
      <c r="C52" s="5" t="s">
        <v>170</v>
      </c>
      <c r="D52" s="5">
        <v>921</v>
      </c>
      <c r="E52" s="5">
        <v>1002</v>
      </c>
      <c r="F52" s="5">
        <v>996</v>
      </c>
      <c r="G52" s="5">
        <v>1086.4000000000001</v>
      </c>
      <c r="H52" s="5">
        <v>7134389</v>
      </c>
      <c r="I52" s="5">
        <v>0</v>
      </c>
      <c r="J52" s="5">
        <v>51151</v>
      </c>
      <c r="K52" s="5">
        <v>14584</v>
      </c>
      <c r="L52" s="5">
        <v>0</v>
      </c>
      <c r="M52" s="5">
        <v>0</v>
      </c>
      <c r="N52" s="5">
        <v>183516</v>
      </c>
      <c r="O52" s="5">
        <v>240668</v>
      </c>
      <c r="P52" s="5">
        <v>181972.5</v>
      </c>
      <c r="Q52" s="5">
        <v>14123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10078</v>
      </c>
      <c r="Z52" s="5">
        <v>33983</v>
      </c>
      <c r="AA52" s="5">
        <v>786554</v>
      </c>
      <c r="AB52" s="5">
        <v>8651018.5</v>
      </c>
      <c r="AC52" s="5">
        <v>0</v>
      </c>
      <c r="AD52" s="5">
        <v>54827</v>
      </c>
      <c r="AE52" s="5">
        <v>135054</v>
      </c>
      <c r="AF52" s="5">
        <v>0</v>
      </c>
      <c r="AG52" s="5">
        <v>0</v>
      </c>
      <c r="AH52" s="5">
        <v>0</v>
      </c>
      <c r="AI52" s="5">
        <v>482053</v>
      </c>
      <c r="AJ52" s="5">
        <v>671934</v>
      </c>
      <c r="AK52" s="5">
        <v>5911377.8625140004</v>
      </c>
      <c r="AL52" s="5">
        <v>379262600</v>
      </c>
      <c r="AM52" s="25"/>
      <c r="AN52" s="25"/>
    </row>
    <row r="53" spans="1:40" x14ac:dyDescent="0.25">
      <c r="A53" s="5">
        <v>152</v>
      </c>
      <c r="B53" s="5">
        <v>1</v>
      </c>
      <c r="C53" s="5" t="s">
        <v>171</v>
      </c>
      <c r="D53" s="5">
        <v>7022</v>
      </c>
      <c r="E53" s="5">
        <v>7606.4</v>
      </c>
      <c r="F53" s="5">
        <v>6899</v>
      </c>
      <c r="G53" s="5">
        <v>7490</v>
      </c>
      <c r="H53" s="5">
        <v>49186830</v>
      </c>
      <c r="I53" s="5">
        <v>434945</v>
      </c>
      <c r="J53" s="5">
        <v>4492700</v>
      </c>
      <c r="K53" s="5">
        <v>222552</v>
      </c>
      <c r="L53" s="5">
        <v>0</v>
      </c>
      <c r="M53" s="5">
        <v>0</v>
      </c>
      <c r="N53" s="5">
        <v>619597.68131899997</v>
      </c>
      <c r="O53" s="5">
        <v>1608706</v>
      </c>
      <c r="P53" s="5">
        <v>1138396.25</v>
      </c>
      <c r="Q53" s="5">
        <v>97370</v>
      </c>
      <c r="R53" s="5">
        <v>392176</v>
      </c>
      <c r="S53" s="5">
        <v>0</v>
      </c>
      <c r="T53" s="5">
        <v>0</v>
      </c>
      <c r="U53" s="5">
        <v>0</v>
      </c>
      <c r="V53" s="5">
        <v>-460</v>
      </c>
      <c r="W53" s="5">
        <v>1675213</v>
      </c>
      <c r="X53" s="5">
        <v>0</v>
      </c>
      <c r="Y53" s="5">
        <v>187059</v>
      </c>
      <c r="Z53" s="5">
        <v>248613</v>
      </c>
      <c r="AA53" s="5">
        <v>5422760</v>
      </c>
      <c r="AB53" s="5">
        <v>65726457.931318998</v>
      </c>
      <c r="AC53" s="5">
        <v>0</v>
      </c>
      <c r="AD53" s="5">
        <v>399327</v>
      </c>
      <c r="AE53" s="5">
        <v>1018114</v>
      </c>
      <c r="AF53" s="5">
        <v>350739</v>
      </c>
      <c r="AG53" s="5">
        <v>1347597</v>
      </c>
      <c r="AH53" s="5">
        <v>0</v>
      </c>
      <c r="AI53" s="5">
        <v>4004856</v>
      </c>
      <c r="AJ53" s="5">
        <v>7120633</v>
      </c>
      <c r="AK53" s="5">
        <v>44407732.679009996</v>
      </c>
      <c r="AL53" s="5">
        <v>3469383700</v>
      </c>
      <c r="AM53" s="25"/>
      <c r="AN53" s="25"/>
    </row>
    <row r="54" spans="1:40" x14ac:dyDescent="0.25">
      <c r="A54" s="5">
        <v>160</v>
      </c>
      <c r="B54" s="5">
        <v>70</v>
      </c>
      <c r="C54" s="5" t="s">
        <v>2158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204547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204547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25"/>
      <c r="AN54" s="25"/>
    </row>
    <row r="55" spans="1:40" x14ac:dyDescent="0.25">
      <c r="A55" s="247">
        <v>160.1</v>
      </c>
      <c r="B55" s="5">
        <v>90</v>
      </c>
      <c r="C55" s="5" t="s">
        <v>2159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905405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905405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25"/>
      <c r="AN55" s="25"/>
    </row>
    <row r="56" spans="1:40" x14ac:dyDescent="0.25">
      <c r="A56" s="5">
        <v>162</v>
      </c>
      <c r="B56" s="5">
        <v>1</v>
      </c>
      <c r="C56" s="5" t="s">
        <v>173</v>
      </c>
      <c r="D56" s="5">
        <v>916.88</v>
      </c>
      <c r="E56" s="5">
        <v>1002.48</v>
      </c>
      <c r="F56" s="5">
        <v>963.87</v>
      </c>
      <c r="G56" s="5">
        <v>1047.8699999999999</v>
      </c>
      <c r="H56" s="5">
        <v>6881362</v>
      </c>
      <c r="I56" s="5">
        <v>18421</v>
      </c>
      <c r="J56" s="5">
        <v>770817</v>
      </c>
      <c r="K56" s="5">
        <v>0</v>
      </c>
      <c r="L56" s="5">
        <v>0</v>
      </c>
      <c r="M56" s="5">
        <v>0</v>
      </c>
      <c r="N56" s="5">
        <v>374283.74663000001</v>
      </c>
      <c r="O56" s="5">
        <v>235594</v>
      </c>
      <c r="P56" s="5">
        <v>172794</v>
      </c>
      <c r="Q56" s="5">
        <v>13622</v>
      </c>
      <c r="R56" s="5">
        <v>48495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14385</v>
      </c>
      <c r="Z56" s="5">
        <v>29317</v>
      </c>
      <c r="AA56" s="5">
        <v>758658</v>
      </c>
      <c r="AB56" s="5">
        <v>9317748.74663</v>
      </c>
      <c r="AC56" s="5">
        <v>0</v>
      </c>
      <c r="AD56" s="5">
        <v>54873</v>
      </c>
      <c r="AE56" s="5">
        <v>109526</v>
      </c>
      <c r="AF56" s="5">
        <v>30739</v>
      </c>
      <c r="AG56" s="5">
        <v>0</v>
      </c>
      <c r="AH56" s="5">
        <v>0</v>
      </c>
      <c r="AI56" s="5">
        <v>397097</v>
      </c>
      <c r="AJ56" s="5">
        <v>592235</v>
      </c>
      <c r="AK56" s="5">
        <v>5829449.3623759998</v>
      </c>
      <c r="AL56" s="5">
        <v>324065300</v>
      </c>
      <c r="AM56" s="25"/>
      <c r="AN56" s="25"/>
    </row>
    <row r="57" spans="1:40" x14ac:dyDescent="0.25">
      <c r="A57" s="5">
        <v>166</v>
      </c>
      <c r="B57" s="5">
        <v>1</v>
      </c>
      <c r="C57" s="5" t="s">
        <v>174</v>
      </c>
      <c r="D57" s="5">
        <v>614.79999999999995</v>
      </c>
      <c r="E57" s="5">
        <v>668.8</v>
      </c>
      <c r="F57" s="5">
        <v>410.8</v>
      </c>
      <c r="G57" s="5">
        <v>456.2</v>
      </c>
      <c r="H57" s="5">
        <v>2995865</v>
      </c>
      <c r="I57" s="5">
        <v>12281</v>
      </c>
      <c r="J57" s="5">
        <v>214284</v>
      </c>
      <c r="K57" s="5">
        <v>0</v>
      </c>
      <c r="L57" s="5">
        <v>130239</v>
      </c>
      <c r="M57" s="5">
        <v>568731</v>
      </c>
      <c r="N57" s="5">
        <v>291381</v>
      </c>
      <c r="O57" s="5">
        <v>103831</v>
      </c>
      <c r="P57" s="5">
        <v>55903.75</v>
      </c>
      <c r="Q57" s="5">
        <v>5931</v>
      </c>
      <c r="R57" s="5">
        <v>0</v>
      </c>
      <c r="S57" s="5">
        <v>0</v>
      </c>
      <c r="T57" s="5">
        <v>0</v>
      </c>
      <c r="U57" s="5">
        <v>108834</v>
      </c>
      <c r="V57" s="5">
        <v>0</v>
      </c>
      <c r="W57" s="5">
        <v>364960</v>
      </c>
      <c r="X57" s="5">
        <v>0</v>
      </c>
      <c r="Y57" s="5">
        <v>81398</v>
      </c>
      <c r="Z57" s="5">
        <v>17621</v>
      </c>
      <c r="AA57" s="5">
        <v>330289</v>
      </c>
      <c r="AB57" s="5">
        <v>5281548.75</v>
      </c>
      <c r="AC57" s="5">
        <v>0</v>
      </c>
      <c r="AD57" s="5">
        <v>103831</v>
      </c>
      <c r="AE57" s="5">
        <v>55903.75</v>
      </c>
      <c r="AF57" s="5">
        <v>0</v>
      </c>
      <c r="AG57" s="5">
        <v>364960</v>
      </c>
      <c r="AH57" s="5">
        <v>0</v>
      </c>
      <c r="AI57" s="5">
        <v>330289</v>
      </c>
      <c r="AJ57" s="5">
        <v>854983.75</v>
      </c>
      <c r="AK57" s="5">
        <v>16578742.333590999</v>
      </c>
      <c r="AL57" s="5">
        <v>665223734</v>
      </c>
      <c r="AM57" s="25"/>
      <c r="AN57" s="25"/>
    </row>
    <row r="58" spans="1:40" x14ac:dyDescent="0.25">
      <c r="A58" s="5">
        <v>173</v>
      </c>
      <c r="B58" s="5">
        <v>1</v>
      </c>
      <c r="C58" s="5" t="s">
        <v>175</v>
      </c>
      <c r="D58" s="5">
        <v>468</v>
      </c>
      <c r="E58" s="5">
        <v>511.4</v>
      </c>
      <c r="F58" s="5">
        <v>497</v>
      </c>
      <c r="G58" s="5">
        <v>545.79999999999995</v>
      </c>
      <c r="H58" s="5">
        <v>3584269</v>
      </c>
      <c r="I58" s="5">
        <v>0</v>
      </c>
      <c r="J58" s="5">
        <v>406573</v>
      </c>
      <c r="K58" s="5">
        <v>21319</v>
      </c>
      <c r="L58" s="5">
        <v>128107</v>
      </c>
      <c r="M58" s="5">
        <v>0</v>
      </c>
      <c r="N58" s="5">
        <v>125290</v>
      </c>
      <c r="O58" s="5">
        <v>128739</v>
      </c>
      <c r="P58" s="5">
        <v>57451.25</v>
      </c>
      <c r="Q58" s="5">
        <v>7095</v>
      </c>
      <c r="R58" s="5">
        <v>0</v>
      </c>
      <c r="S58" s="5">
        <v>0</v>
      </c>
      <c r="T58" s="5">
        <v>0</v>
      </c>
      <c r="U58" s="5">
        <v>0</v>
      </c>
      <c r="V58" s="5">
        <v>-7486</v>
      </c>
      <c r="W58" s="5">
        <v>604501</v>
      </c>
      <c r="X58" s="5">
        <v>0</v>
      </c>
      <c r="Y58" s="5">
        <v>6425</v>
      </c>
      <c r="Z58" s="5">
        <v>17650</v>
      </c>
      <c r="AA58" s="5">
        <v>395159</v>
      </c>
      <c r="AB58" s="5">
        <v>5475092.25</v>
      </c>
      <c r="AC58" s="5">
        <v>0</v>
      </c>
      <c r="AD58" s="5">
        <v>69194</v>
      </c>
      <c r="AE58" s="5">
        <v>29635</v>
      </c>
      <c r="AF58" s="5">
        <v>0</v>
      </c>
      <c r="AG58" s="5">
        <v>437100</v>
      </c>
      <c r="AH58" s="5">
        <v>0</v>
      </c>
      <c r="AI58" s="5">
        <v>168320</v>
      </c>
      <c r="AJ58" s="5">
        <v>704249</v>
      </c>
      <c r="AK58" s="5">
        <v>7006740.4166010004</v>
      </c>
      <c r="AL58" s="5">
        <v>134534000</v>
      </c>
      <c r="AM58" s="25"/>
      <c r="AN58" s="25"/>
    </row>
    <row r="59" spans="1:40" x14ac:dyDescent="0.25">
      <c r="A59" s="5">
        <v>177</v>
      </c>
      <c r="B59" s="5">
        <v>1</v>
      </c>
      <c r="C59" s="5" t="s">
        <v>176</v>
      </c>
      <c r="D59" s="5">
        <v>1024</v>
      </c>
      <c r="E59" s="5">
        <v>1115.5999999999999</v>
      </c>
      <c r="F59" s="5">
        <v>1140</v>
      </c>
      <c r="G59" s="5">
        <v>1242</v>
      </c>
      <c r="H59" s="5">
        <v>8156214</v>
      </c>
      <c r="I59" s="5">
        <v>0</v>
      </c>
      <c r="J59" s="5">
        <v>623493</v>
      </c>
      <c r="K59" s="5">
        <v>121951</v>
      </c>
      <c r="L59" s="5">
        <v>0</v>
      </c>
      <c r="M59" s="5">
        <v>0</v>
      </c>
      <c r="N59" s="5">
        <v>226438</v>
      </c>
      <c r="O59" s="5">
        <v>276330</v>
      </c>
      <c r="P59" s="5">
        <v>165251.25</v>
      </c>
      <c r="Q59" s="5">
        <v>16146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761346</v>
      </c>
      <c r="X59" s="5">
        <v>0</v>
      </c>
      <c r="Y59" s="5">
        <v>0</v>
      </c>
      <c r="Z59" s="5">
        <v>36430</v>
      </c>
      <c r="AA59" s="5">
        <v>899208</v>
      </c>
      <c r="AB59" s="5">
        <v>11282807.25</v>
      </c>
      <c r="AC59" s="5">
        <v>0</v>
      </c>
      <c r="AD59" s="5">
        <v>97534</v>
      </c>
      <c r="AE59" s="5">
        <v>118202</v>
      </c>
      <c r="AF59" s="5">
        <v>0</v>
      </c>
      <c r="AG59" s="5">
        <v>557601</v>
      </c>
      <c r="AH59" s="5">
        <v>0</v>
      </c>
      <c r="AI59" s="5">
        <v>531133</v>
      </c>
      <c r="AJ59" s="5">
        <v>1304470</v>
      </c>
      <c r="AK59" s="5">
        <v>10470638.594656</v>
      </c>
      <c r="AL59" s="5">
        <v>406965500</v>
      </c>
      <c r="AM59" s="25"/>
      <c r="AN59" s="25"/>
    </row>
    <row r="60" spans="1:40" x14ac:dyDescent="0.25">
      <c r="A60" s="5">
        <v>181</v>
      </c>
      <c r="B60" s="5">
        <v>1</v>
      </c>
      <c r="C60" s="5" t="s">
        <v>177</v>
      </c>
      <c r="D60" s="5">
        <v>6779.96</v>
      </c>
      <c r="E60" s="5">
        <v>7423.36</v>
      </c>
      <c r="F60" s="5">
        <v>6209.96</v>
      </c>
      <c r="G60" s="5">
        <v>6811.16</v>
      </c>
      <c r="H60" s="5">
        <v>44728888</v>
      </c>
      <c r="I60" s="5">
        <v>265061</v>
      </c>
      <c r="J60" s="5">
        <v>3537040</v>
      </c>
      <c r="K60" s="5">
        <v>15663</v>
      </c>
      <c r="L60" s="5">
        <v>0</v>
      </c>
      <c r="M60" s="5">
        <v>0</v>
      </c>
      <c r="N60" s="5">
        <v>851224</v>
      </c>
      <c r="O60" s="5">
        <v>1565283</v>
      </c>
      <c r="P60" s="5">
        <v>1137071.75</v>
      </c>
      <c r="Q60" s="5">
        <v>88545</v>
      </c>
      <c r="R60" s="5">
        <v>67567</v>
      </c>
      <c r="S60" s="5">
        <v>0</v>
      </c>
      <c r="T60" s="5">
        <v>0</v>
      </c>
      <c r="U60" s="5">
        <v>41376</v>
      </c>
      <c r="V60" s="5">
        <v>-7486</v>
      </c>
      <c r="W60" s="5">
        <v>0</v>
      </c>
      <c r="X60" s="5">
        <v>0</v>
      </c>
      <c r="Y60" s="5">
        <v>596237</v>
      </c>
      <c r="Z60" s="5">
        <v>237837</v>
      </c>
      <c r="AA60" s="5">
        <v>4931280</v>
      </c>
      <c r="AB60" s="5">
        <v>58055586.75</v>
      </c>
      <c r="AC60" s="5">
        <v>0</v>
      </c>
      <c r="AD60" s="5">
        <v>590378</v>
      </c>
      <c r="AE60" s="5">
        <v>1137071.75</v>
      </c>
      <c r="AF60" s="5">
        <v>67567</v>
      </c>
      <c r="AG60" s="5">
        <v>0</v>
      </c>
      <c r="AH60" s="5">
        <v>0</v>
      </c>
      <c r="AI60" s="5">
        <v>4129573</v>
      </c>
      <c r="AJ60" s="5">
        <v>5924589.75</v>
      </c>
      <c r="AK60" s="5">
        <v>61359781.342119999</v>
      </c>
      <c r="AL60" s="5">
        <v>3969511406</v>
      </c>
      <c r="AM60" s="25"/>
      <c r="AN60" s="25"/>
    </row>
    <row r="61" spans="1:40" x14ac:dyDescent="0.25">
      <c r="A61" s="5">
        <v>182</v>
      </c>
      <c r="B61" s="5">
        <v>1</v>
      </c>
      <c r="C61" s="5" t="s">
        <v>1890</v>
      </c>
      <c r="D61" s="5">
        <v>1216</v>
      </c>
      <c r="E61" s="5">
        <v>1332</v>
      </c>
      <c r="F61" s="5">
        <v>998</v>
      </c>
      <c r="G61" s="5">
        <v>1092.2</v>
      </c>
      <c r="H61" s="5">
        <v>7172477</v>
      </c>
      <c r="I61" s="5">
        <v>0</v>
      </c>
      <c r="J61" s="5">
        <v>480121</v>
      </c>
      <c r="K61" s="5">
        <v>14116</v>
      </c>
      <c r="L61" s="5">
        <v>0</v>
      </c>
      <c r="M61" s="5">
        <v>0</v>
      </c>
      <c r="N61" s="5">
        <v>240942.18612</v>
      </c>
      <c r="O61" s="5">
        <v>245668</v>
      </c>
      <c r="P61" s="5">
        <v>182943.75</v>
      </c>
      <c r="Q61" s="5">
        <v>14199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48391</v>
      </c>
      <c r="Z61" s="5">
        <v>33198</v>
      </c>
      <c r="AA61" s="5">
        <v>790753</v>
      </c>
      <c r="AB61" s="5">
        <v>9222808.9361199997</v>
      </c>
      <c r="AC61" s="5">
        <v>0</v>
      </c>
      <c r="AD61" s="5">
        <v>206529</v>
      </c>
      <c r="AE61" s="5">
        <v>182943.75</v>
      </c>
      <c r="AF61" s="5">
        <v>0</v>
      </c>
      <c r="AG61" s="5">
        <v>0</v>
      </c>
      <c r="AH61" s="5">
        <v>0</v>
      </c>
      <c r="AI61" s="5">
        <v>739724</v>
      </c>
      <c r="AJ61" s="5">
        <v>1129196.75</v>
      </c>
      <c r="AK61" s="5">
        <v>21931092.805505</v>
      </c>
      <c r="AL61" s="5">
        <v>989610964</v>
      </c>
      <c r="AM61" s="25"/>
      <c r="AN61" s="25"/>
    </row>
    <row r="62" spans="1:40" x14ac:dyDescent="0.25">
      <c r="A62" s="5">
        <v>186</v>
      </c>
      <c r="B62" s="5">
        <v>1</v>
      </c>
      <c r="C62" s="5" t="s">
        <v>178</v>
      </c>
      <c r="D62" s="5">
        <v>1610</v>
      </c>
      <c r="E62" s="5">
        <v>1765.4</v>
      </c>
      <c r="F62" s="5">
        <v>1729</v>
      </c>
      <c r="G62" s="5">
        <v>1906.6</v>
      </c>
      <c r="H62" s="5">
        <v>12520642</v>
      </c>
      <c r="I62" s="5">
        <v>0</v>
      </c>
      <c r="J62" s="5">
        <v>320482</v>
      </c>
      <c r="K62" s="5">
        <v>14085</v>
      </c>
      <c r="L62" s="5">
        <v>0</v>
      </c>
      <c r="M62" s="5">
        <v>0</v>
      </c>
      <c r="N62" s="5">
        <v>262556</v>
      </c>
      <c r="O62" s="5">
        <v>420454</v>
      </c>
      <c r="P62" s="5">
        <v>319355</v>
      </c>
      <c r="Q62" s="5">
        <v>24786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67495</v>
      </c>
      <c r="Z62" s="5">
        <v>82261</v>
      </c>
      <c r="AA62" s="5">
        <v>1380378</v>
      </c>
      <c r="AB62" s="5">
        <v>15412494</v>
      </c>
      <c r="AC62" s="5">
        <v>0</v>
      </c>
      <c r="AD62" s="5">
        <v>336236</v>
      </c>
      <c r="AE62" s="5">
        <v>319355</v>
      </c>
      <c r="AF62" s="5">
        <v>0</v>
      </c>
      <c r="AG62" s="5">
        <v>0</v>
      </c>
      <c r="AH62" s="5">
        <v>0</v>
      </c>
      <c r="AI62" s="5">
        <v>1310473</v>
      </c>
      <c r="AJ62" s="5">
        <v>1966064</v>
      </c>
      <c r="AK62" s="5">
        <v>36417527.849794</v>
      </c>
      <c r="AL62" s="5">
        <v>1363683294</v>
      </c>
      <c r="AM62" s="25"/>
      <c r="AN62" s="25"/>
    </row>
    <row r="63" spans="1:40" x14ac:dyDescent="0.25">
      <c r="A63" s="5">
        <v>191</v>
      </c>
      <c r="B63" s="5">
        <v>1</v>
      </c>
      <c r="C63" s="5" t="s">
        <v>179</v>
      </c>
      <c r="D63" s="5">
        <v>10615.22</v>
      </c>
      <c r="E63" s="5">
        <v>11572.42</v>
      </c>
      <c r="F63" s="5">
        <v>8007.21</v>
      </c>
      <c r="G63" s="5">
        <v>8752.01</v>
      </c>
      <c r="H63" s="5">
        <v>57474450</v>
      </c>
      <c r="I63" s="5">
        <v>930271</v>
      </c>
      <c r="J63" s="5">
        <v>8536037</v>
      </c>
      <c r="K63" s="5">
        <v>1398564</v>
      </c>
      <c r="L63" s="5">
        <v>0</v>
      </c>
      <c r="M63" s="5">
        <v>0</v>
      </c>
      <c r="N63" s="5">
        <v>0</v>
      </c>
      <c r="O63" s="5">
        <v>2056926</v>
      </c>
      <c r="P63" s="5">
        <v>437601</v>
      </c>
      <c r="Q63" s="5">
        <v>113776</v>
      </c>
      <c r="R63" s="5">
        <v>295118</v>
      </c>
      <c r="S63" s="5">
        <v>0</v>
      </c>
      <c r="T63" s="5">
        <v>0</v>
      </c>
      <c r="U63" s="5">
        <v>0</v>
      </c>
      <c r="V63" s="5">
        <v>-22853</v>
      </c>
      <c r="W63" s="5">
        <v>15574202</v>
      </c>
      <c r="X63" s="5">
        <v>0</v>
      </c>
      <c r="Y63" s="5">
        <v>697647</v>
      </c>
      <c r="Z63" s="5">
        <v>368959</v>
      </c>
      <c r="AA63" s="5">
        <v>6336455</v>
      </c>
      <c r="AB63" s="5">
        <v>94197153</v>
      </c>
      <c r="AC63" s="5">
        <v>0</v>
      </c>
      <c r="AD63" s="5">
        <v>920554</v>
      </c>
      <c r="AE63" s="5">
        <v>437601</v>
      </c>
      <c r="AF63" s="5">
        <v>295118</v>
      </c>
      <c r="AG63" s="5">
        <v>15570810.41</v>
      </c>
      <c r="AH63" s="5">
        <v>0</v>
      </c>
      <c r="AI63" s="5">
        <v>5692122</v>
      </c>
      <c r="AJ63" s="5">
        <v>22916205.41</v>
      </c>
      <c r="AK63" s="5">
        <v>93554296.404015005</v>
      </c>
      <c r="AL63" s="5">
        <v>7684602850</v>
      </c>
      <c r="AM63" s="25"/>
      <c r="AN63" s="25"/>
    </row>
    <row r="64" spans="1:40" x14ac:dyDescent="0.25">
      <c r="A64" s="5">
        <v>192</v>
      </c>
      <c r="B64" s="5">
        <v>1</v>
      </c>
      <c r="C64" s="5" t="s">
        <v>180</v>
      </c>
      <c r="D64" s="5">
        <v>7612</v>
      </c>
      <c r="E64" s="5">
        <v>8323.4</v>
      </c>
      <c r="F64" s="5">
        <v>7018</v>
      </c>
      <c r="G64" s="5">
        <v>7691.6</v>
      </c>
      <c r="H64" s="5">
        <v>50510737</v>
      </c>
      <c r="I64" s="5">
        <v>88012</v>
      </c>
      <c r="J64" s="5">
        <v>522451</v>
      </c>
      <c r="K64" s="5">
        <v>161811</v>
      </c>
      <c r="L64" s="5">
        <v>0</v>
      </c>
      <c r="M64" s="5">
        <v>0</v>
      </c>
      <c r="N64" s="5">
        <v>196077</v>
      </c>
      <c r="O64" s="5">
        <v>1657378</v>
      </c>
      <c r="P64" s="5">
        <v>1070765</v>
      </c>
      <c r="Q64" s="5">
        <v>99991</v>
      </c>
      <c r="R64" s="5">
        <v>43611</v>
      </c>
      <c r="S64" s="5">
        <v>0</v>
      </c>
      <c r="T64" s="5">
        <v>0</v>
      </c>
      <c r="U64" s="5">
        <v>0</v>
      </c>
      <c r="V64" s="5">
        <v>-15367</v>
      </c>
      <c r="W64" s="5">
        <v>3936253</v>
      </c>
      <c r="X64" s="5">
        <v>0</v>
      </c>
      <c r="Y64" s="5">
        <v>521007</v>
      </c>
      <c r="Z64" s="5">
        <v>425177</v>
      </c>
      <c r="AA64" s="5">
        <v>5568718</v>
      </c>
      <c r="AB64" s="5">
        <v>64786621</v>
      </c>
      <c r="AC64" s="5">
        <v>0</v>
      </c>
      <c r="AD64" s="5">
        <v>371500</v>
      </c>
      <c r="AE64" s="5">
        <v>820391</v>
      </c>
      <c r="AF64" s="5">
        <v>33414</v>
      </c>
      <c r="AG64" s="5">
        <v>2836424</v>
      </c>
      <c r="AH64" s="5">
        <v>0</v>
      </c>
      <c r="AI64" s="5">
        <v>3523267</v>
      </c>
      <c r="AJ64" s="5">
        <v>7584996</v>
      </c>
      <c r="AK64" s="5">
        <v>41179364.591691002</v>
      </c>
      <c r="AL64" s="5">
        <v>3252353487</v>
      </c>
      <c r="AM64" s="25"/>
      <c r="AN64" s="25"/>
    </row>
    <row r="65" spans="1:40" x14ac:dyDescent="0.25">
      <c r="A65" s="5">
        <v>194</v>
      </c>
      <c r="B65" s="5">
        <v>1</v>
      </c>
      <c r="C65" s="5" t="s">
        <v>181</v>
      </c>
      <c r="D65" s="5">
        <v>11369</v>
      </c>
      <c r="E65" s="5">
        <v>12464.6</v>
      </c>
      <c r="F65" s="5">
        <v>11525</v>
      </c>
      <c r="G65" s="5">
        <v>12650.4</v>
      </c>
      <c r="H65" s="5">
        <v>83075177</v>
      </c>
      <c r="I65" s="5">
        <v>673397</v>
      </c>
      <c r="J65" s="5">
        <v>731466</v>
      </c>
      <c r="K65" s="5">
        <v>237531</v>
      </c>
      <c r="L65" s="5">
        <v>0</v>
      </c>
      <c r="M65" s="5">
        <v>0</v>
      </c>
      <c r="N65" s="5">
        <v>162750</v>
      </c>
      <c r="O65" s="5">
        <v>2790062</v>
      </c>
      <c r="P65" s="5">
        <v>1189151.25</v>
      </c>
      <c r="Q65" s="5">
        <v>164455</v>
      </c>
      <c r="R65" s="5">
        <v>14295</v>
      </c>
      <c r="S65" s="5">
        <v>0</v>
      </c>
      <c r="T65" s="5">
        <v>0</v>
      </c>
      <c r="U65" s="5">
        <v>0</v>
      </c>
      <c r="V65" s="5">
        <v>-28895</v>
      </c>
      <c r="W65" s="5">
        <v>16771521</v>
      </c>
      <c r="X65" s="5">
        <v>0</v>
      </c>
      <c r="Y65" s="5">
        <v>0</v>
      </c>
      <c r="Z65" s="5">
        <v>652121</v>
      </c>
      <c r="AA65" s="5">
        <v>9158890</v>
      </c>
      <c r="AB65" s="5">
        <v>115591921.25</v>
      </c>
      <c r="AC65" s="5">
        <v>0</v>
      </c>
      <c r="AD65" s="5">
        <v>877449</v>
      </c>
      <c r="AE65" s="5">
        <v>1189151.25</v>
      </c>
      <c r="AF65" s="5">
        <v>14295</v>
      </c>
      <c r="AG65" s="5">
        <v>16673090.800000001</v>
      </c>
      <c r="AH65" s="5">
        <v>0</v>
      </c>
      <c r="AI65" s="5">
        <v>7973465</v>
      </c>
      <c r="AJ65" s="5">
        <v>26727451.050000001</v>
      </c>
      <c r="AK65" s="5">
        <v>95024934.578527004</v>
      </c>
      <c r="AL65" s="5">
        <v>7542672604</v>
      </c>
      <c r="AM65" s="25"/>
      <c r="AN65" s="25"/>
    </row>
    <row r="66" spans="1:40" x14ac:dyDescent="0.25">
      <c r="A66" s="5">
        <v>195</v>
      </c>
      <c r="B66" s="5">
        <v>1</v>
      </c>
      <c r="C66" s="5" t="s">
        <v>182</v>
      </c>
      <c r="D66" s="5">
        <v>346</v>
      </c>
      <c r="E66" s="5">
        <v>379.4</v>
      </c>
      <c r="F66" s="5">
        <v>711</v>
      </c>
      <c r="G66" s="5">
        <v>775.6</v>
      </c>
      <c r="H66" s="5">
        <v>5093365</v>
      </c>
      <c r="I66" s="5">
        <v>0</v>
      </c>
      <c r="J66" s="5">
        <v>55848</v>
      </c>
      <c r="K66" s="5">
        <v>0</v>
      </c>
      <c r="L66" s="5">
        <v>81045</v>
      </c>
      <c r="M66" s="5">
        <v>0</v>
      </c>
      <c r="N66" s="5">
        <v>140535</v>
      </c>
      <c r="O66" s="5">
        <v>169154</v>
      </c>
      <c r="P66" s="5">
        <v>130387.5</v>
      </c>
      <c r="Q66" s="5">
        <v>10083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19563</v>
      </c>
      <c r="AA66" s="5">
        <v>465360</v>
      </c>
      <c r="AB66" s="5">
        <v>6165340.5</v>
      </c>
      <c r="AC66" s="5">
        <v>0</v>
      </c>
      <c r="AD66" s="5">
        <v>52733</v>
      </c>
      <c r="AE66" s="5">
        <v>130387.5</v>
      </c>
      <c r="AF66" s="5">
        <v>0</v>
      </c>
      <c r="AG66" s="5">
        <v>-48368.835720000003</v>
      </c>
      <c r="AH66" s="5">
        <v>0</v>
      </c>
      <c r="AI66" s="5">
        <v>465360</v>
      </c>
      <c r="AJ66" s="5">
        <v>600111.66428000003</v>
      </c>
      <c r="AK66" s="5">
        <v>5775120.7599950004</v>
      </c>
      <c r="AL66" s="5">
        <v>354278653</v>
      </c>
      <c r="AM66" s="25"/>
      <c r="AN66" s="25"/>
    </row>
    <row r="67" spans="1:40" x14ac:dyDescent="0.25">
      <c r="A67" s="5">
        <v>196</v>
      </c>
      <c r="B67" s="5">
        <v>1</v>
      </c>
      <c r="C67" s="5" t="s">
        <v>2160</v>
      </c>
      <c r="D67" s="5">
        <v>27160.400000000001</v>
      </c>
      <c r="E67" s="5">
        <v>29743.200000000001</v>
      </c>
      <c r="F67" s="5">
        <v>28750.400000000001</v>
      </c>
      <c r="G67" s="5">
        <v>31507.200000000001</v>
      </c>
      <c r="H67" s="5">
        <v>206907782</v>
      </c>
      <c r="I67" s="5">
        <v>1806301</v>
      </c>
      <c r="J67" s="5">
        <v>5526432</v>
      </c>
      <c r="K67" s="5">
        <v>1584178</v>
      </c>
      <c r="L67" s="5">
        <v>0</v>
      </c>
      <c r="M67" s="5">
        <v>0</v>
      </c>
      <c r="N67" s="5">
        <v>0</v>
      </c>
      <c r="O67" s="5">
        <v>7093482</v>
      </c>
      <c r="P67" s="5">
        <v>2517650</v>
      </c>
      <c r="Q67" s="5">
        <v>409594</v>
      </c>
      <c r="R67" s="5">
        <v>396046</v>
      </c>
      <c r="S67" s="5">
        <v>0</v>
      </c>
      <c r="T67" s="5">
        <v>0</v>
      </c>
      <c r="U67" s="5">
        <v>92235</v>
      </c>
      <c r="V67" s="5">
        <v>-50172</v>
      </c>
      <c r="W67" s="5">
        <v>49361385</v>
      </c>
      <c r="X67" s="5">
        <v>0</v>
      </c>
      <c r="Y67" s="5">
        <v>425232</v>
      </c>
      <c r="Z67" s="5">
        <v>1243434</v>
      </c>
      <c r="AA67" s="5">
        <v>22811213</v>
      </c>
      <c r="AB67" s="5">
        <v>300124792</v>
      </c>
      <c r="AC67" s="5">
        <v>0</v>
      </c>
      <c r="AD67" s="5">
        <v>2047191</v>
      </c>
      <c r="AE67" s="5">
        <v>2517650</v>
      </c>
      <c r="AF67" s="5">
        <v>396046</v>
      </c>
      <c r="AG67" s="5">
        <v>49344247.450000003</v>
      </c>
      <c r="AH67" s="5">
        <v>0</v>
      </c>
      <c r="AI67" s="5">
        <v>19882815</v>
      </c>
      <c r="AJ67" s="5">
        <v>74187949.450000003</v>
      </c>
      <c r="AK67" s="5">
        <v>217187016.68077701</v>
      </c>
      <c r="AL67" s="5">
        <v>18064977584</v>
      </c>
      <c r="AM67" s="25"/>
      <c r="AN67" s="25"/>
    </row>
    <row r="68" spans="1:40" x14ac:dyDescent="0.25">
      <c r="A68" s="5">
        <v>197</v>
      </c>
      <c r="B68" s="5">
        <v>1</v>
      </c>
      <c r="C68" s="5" t="s">
        <v>2161</v>
      </c>
      <c r="D68" s="5">
        <v>5104.6000000000004</v>
      </c>
      <c r="E68" s="5">
        <v>5566.6</v>
      </c>
      <c r="F68" s="5">
        <v>5039.6000000000004</v>
      </c>
      <c r="G68" s="5">
        <v>5492.6</v>
      </c>
      <c r="H68" s="5">
        <v>36069904</v>
      </c>
      <c r="I68" s="5">
        <v>444156</v>
      </c>
      <c r="J68" s="5">
        <v>3482968</v>
      </c>
      <c r="K68" s="5">
        <v>451919</v>
      </c>
      <c r="L68" s="5">
        <v>0</v>
      </c>
      <c r="M68" s="5">
        <v>0</v>
      </c>
      <c r="N68" s="5">
        <v>0</v>
      </c>
      <c r="O68" s="5">
        <v>1273703</v>
      </c>
      <c r="P68" s="5">
        <v>559823.75</v>
      </c>
      <c r="Q68" s="5">
        <v>71404</v>
      </c>
      <c r="R68" s="5">
        <v>0</v>
      </c>
      <c r="S68" s="5">
        <v>0</v>
      </c>
      <c r="T68" s="5">
        <v>0</v>
      </c>
      <c r="U68" s="5">
        <v>0</v>
      </c>
      <c r="V68" s="5">
        <v>-6698</v>
      </c>
      <c r="W68" s="5">
        <v>6509061</v>
      </c>
      <c r="X68" s="5">
        <v>0</v>
      </c>
      <c r="Y68" s="5">
        <v>364486</v>
      </c>
      <c r="Z68" s="5">
        <v>217247</v>
      </c>
      <c r="AA68" s="5">
        <v>3976642</v>
      </c>
      <c r="AB68" s="5">
        <v>53414615.75</v>
      </c>
      <c r="AC68" s="5">
        <v>0</v>
      </c>
      <c r="AD68" s="5">
        <v>778947</v>
      </c>
      <c r="AE68" s="5">
        <v>559823.75</v>
      </c>
      <c r="AF68" s="5">
        <v>0</v>
      </c>
      <c r="AG68" s="5">
        <v>6508009.4000000004</v>
      </c>
      <c r="AH68" s="5">
        <v>0</v>
      </c>
      <c r="AI68" s="5">
        <v>3976642</v>
      </c>
      <c r="AJ68" s="5">
        <v>11823422.15</v>
      </c>
      <c r="AK68" s="5">
        <v>80231128.889449</v>
      </c>
      <c r="AL68" s="5">
        <v>6408981450</v>
      </c>
      <c r="AM68" s="25"/>
      <c r="AN68" s="25"/>
    </row>
    <row r="69" spans="1:40" x14ac:dyDescent="0.25">
      <c r="A69" s="5">
        <v>199</v>
      </c>
      <c r="B69" s="5">
        <v>1</v>
      </c>
      <c r="C69" s="5" t="s">
        <v>2162</v>
      </c>
      <c r="D69" s="5">
        <v>4104.2299999999996</v>
      </c>
      <c r="E69" s="5">
        <v>4509.2299999999996</v>
      </c>
      <c r="F69" s="5">
        <v>3414.23</v>
      </c>
      <c r="G69" s="5">
        <v>3748.23</v>
      </c>
      <c r="H69" s="5">
        <v>24614626</v>
      </c>
      <c r="I69" s="5">
        <v>422664</v>
      </c>
      <c r="J69" s="5">
        <v>2122510</v>
      </c>
      <c r="K69" s="5">
        <v>108668</v>
      </c>
      <c r="L69" s="5">
        <v>0</v>
      </c>
      <c r="M69" s="5">
        <v>0</v>
      </c>
      <c r="N69" s="5">
        <v>0</v>
      </c>
      <c r="O69" s="5">
        <v>853831</v>
      </c>
      <c r="P69" s="5">
        <v>517460.75</v>
      </c>
      <c r="Q69" s="5">
        <v>48727</v>
      </c>
      <c r="R69" s="5">
        <v>0</v>
      </c>
      <c r="S69" s="5">
        <v>0</v>
      </c>
      <c r="T69" s="5">
        <v>0</v>
      </c>
      <c r="U69" s="5">
        <v>0</v>
      </c>
      <c r="V69" s="5">
        <v>-6961</v>
      </c>
      <c r="W69" s="5">
        <v>2017147</v>
      </c>
      <c r="X69" s="5">
        <v>0</v>
      </c>
      <c r="Y69" s="5">
        <v>288013</v>
      </c>
      <c r="Z69" s="5">
        <v>128613</v>
      </c>
      <c r="AA69" s="5">
        <v>2713719</v>
      </c>
      <c r="AB69" s="5">
        <v>33829017.75</v>
      </c>
      <c r="AC69" s="5">
        <v>0</v>
      </c>
      <c r="AD69" s="5">
        <v>336493</v>
      </c>
      <c r="AE69" s="5">
        <v>517460.75</v>
      </c>
      <c r="AF69" s="5">
        <v>0</v>
      </c>
      <c r="AG69" s="5">
        <v>2012438.46</v>
      </c>
      <c r="AH69" s="5">
        <v>0</v>
      </c>
      <c r="AI69" s="5">
        <v>2480216</v>
      </c>
      <c r="AJ69" s="5">
        <v>5346608.21</v>
      </c>
      <c r="AK69" s="5">
        <v>35282156.67622</v>
      </c>
      <c r="AL69" s="5">
        <v>3144116282</v>
      </c>
      <c r="AM69" s="25"/>
      <c r="AN69" s="25"/>
    </row>
    <row r="70" spans="1:40" x14ac:dyDescent="0.25">
      <c r="A70" s="5">
        <v>200</v>
      </c>
      <c r="B70" s="5">
        <v>1</v>
      </c>
      <c r="C70" s="5" t="s">
        <v>183</v>
      </c>
      <c r="D70" s="5">
        <v>4508</v>
      </c>
      <c r="E70" s="5">
        <v>4960.3999999999996</v>
      </c>
      <c r="F70" s="5">
        <v>4222</v>
      </c>
      <c r="G70" s="5">
        <v>4647.3999999999996</v>
      </c>
      <c r="H70" s="5">
        <v>30519476</v>
      </c>
      <c r="I70" s="5">
        <v>0</v>
      </c>
      <c r="J70" s="5">
        <v>601784</v>
      </c>
      <c r="K70" s="5">
        <v>30493</v>
      </c>
      <c r="L70" s="5">
        <v>0</v>
      </c>
      <c r="M70" s="5">
        <v>0</v>
      </c>
      <c r="N70" s="5">
        <v>415572</v>
      </c>
      <c r="O70" s="5">
        <v>1055998</v>
      </c>
      <c r="P70" s="5">
        <v>437447.5</v>
      </c>
      <c r="Q70" s="5">
        <v>60416</v>
      </c>
      <c r="R70" s="5">
        <v>21657</v>
      </c>
      <c r="S70" s="5">
        <v>0</v>
      </c>
      <c r="T70" s="5">
        <v>0</v>
      </c>
      <c r="U70" s="5">
        <v>0</v>
      </c>
      <c r="V70" s="5">
        <v>0</v>
      </c>
      <c r="W70" s="5">
        <v>6134475</v>
      </c>
      <c r="X70" s="5">
        <v>0</v>
      </c>
      <c r="Y70" s="5">
        <v>167926</v>
      </c>
      <c r="Z70" s="5">
        <v>145777</v>
      </c>
      <c r="AA70" s="5">
        <v>3364718</v>
      </c>
      <c r="AB70" s="5">
        <v>42955739.5</v>
      </c>
      <c r="AC70" s="5">
        <v>0</v>
      </c>
      <c r="AD70" s="5">
        <v>407338</v>
      </c>
      <c r="AE70" s="5">
        <v>437447.5</v>
      </c>
      <c r="AF70" s="5">
        <v>21657</v>
      </c>
      <c r="AG70" s="5">
        <v>6094617.0199999996</v>
      </c>
      <c r="AH70" s="5">
        <v>0</v>
      </c>
      <c r="AI70" s="5">
        <v>3000784</v>
      </c>
      <c r="AJ70" s="5">
        <v>9961843.5199999996</v>
      </c>
      <c r="AK70" s="5">
        <v>42818079.192322001</v>
      </c>
      <c r="AL70" s="5">
        <v>3225713396</v>
      </c>
      <c r="AM70" s="25"/>
      <c r="AN70" s="25"/>
    </row>
    <row r="71" spans="1:40" x14ac:dyDescent="0.25">
      <c r="A71" s="5">
        <v>203</v>
      </c>
      <c r="B71" s="5">
        <v>1</v>
      </c>
      <c r="C71" s="5" t="s">
        <v>184</v>
      </c>
      <c r="D71" s="5">
        <v>758</v>
      </c>
      <c r="E71" s="5">
        <v>832.2</v>
      </c>
      <c r="F71" s="5">
        <v>664</v>
      </c>
      <c r="G71" s="5">
        <v>729.4</v>
      </c>
      <c r="H71" s="5">
        <v>4789970</v>
      </c>
      <c r="I71" s="5">
        <v>0</v>
      </c>
      <c r="J71" s="5">
        <v>190914</v>
      </c>
      <c r="K71" s="5">
        <v>14165</v>
      </c>
      <c r="L71" s="5">
        <v>95313</v>
      </c>
      <c r="M71" s="5">
        <v>0</v>
      </c>
      <c r="N71" s="5">
        <v>154506</v>
      </c>
      <c r="O71" s="5">
        <v>167601</v>
      </c>
      <c r="P71" s="5">
        <v>99557.5</v>
      </c>
      <c r="Q71" s="5">
        <v>9482</v>
      </c>
      <c r="R71" s="5">
        <v>0</v>
      </c>
      <c r="S71" s="5">
        <v>0</v>
      </c>
      <c r="T71" s="5">
        <v>0</v>
      </c>
      <c r="U71" s="5">
        <v>0</v>
      </c>
      <c r="V71" s="5">
        <v>-6567</v>
      </c>
      <c r="W71" s="5">
        <v>402468</v>
      </c>
      <c r="X71" s="5">
        <v>0</v>
      </c>
      <c r="Y71" s="5">
        <v>76436</v>
      </c>
      <c r="Z71" s="5">
        <v>21932</v>
      </c>
      <c r="AA71" s="5">
        <v>528086</v>
      </c>
      <c r="AB71" s="5">
        <v>6543863.5</v>
      </c>
      <c r="AC71" s="5">
        <v>0</v>
      </c>
      <c r="AD71" s="5">
        <v>88778</v>
      </c>
      <c r="AE71" s="5">
        <v>73904</v>
      </c>
      <c r="AF71" s="5">
        <v>0</v>
      </c>
      <c r="AG71" s="5">
        <v>290974</v>
      </c>
      <c r="AH71" s="5">
        <v>0</v>
      </c>
      <c r="AI71" s="5">
        <v>323716</v>
      </c>
      <c r="AJ71" s="5">
        <v>777372</v>
      </c>
      <c r="AK71" s="5">
        <v>9228240.8889700007</v>
      </c>
      <c r="AL71" s="5">
        <v>315060525</v>
      </c>
      <c r="AM71" s="25"/>
      <c r="AN71" s="25"/>
    </row>
    <row r="72" spans="1:40" x14ac:dyDescent="0.25">
      <c r="A72" s="5">
        <v>204</v>
      </c>
      <c r="B72" s="5">
        <v>1</v>
      </c>
      <c r="C72" s="5" t="s">
        <v>1309</v>
      </c>
      <c r="D72" s="5">
        <v>2102</v>
      </c>
      <c r="E72" s="5">
        <v>2297.6</v>
      </c>
      <c r="F72" s="5">
        <v>2228</v>
      </c>
      <c r="G72" s="5">
        <v>2431.1999999999998</v>
      </c>
      <c r="H72" s="5">
        <v>15965690</v>
      </c>
      <c r="I72" s="5">
        <v>93129</v>
      </c>
      <c r="J72" s="5">
        <v>189425</v>
      </c>
      <c r="K72" s="5">
        <v>16720</v>
      </c>
      <c r="L72" s="5">
        <v>0</v>
      </c>
      <c r="M72" s="5">
        <v>0</v>
      </c>
      <c r="N72" s="5">
        <v>235575</v>
      </c>
      <c r="O72" s="5">
        <v>511974</v>
      </c>
      <c r="P72" s="5">
        <v>407226.25</v>
      </c>
      <c r="Q72" s="5">
        <v>31606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49006</v>
      </c>
      <c r="Z72" s="5">
        <v>80261</v>
      </c>
      <c r="AA72" s="5">
        <v>1760189</v>
      </c>
      <c r="AB72" s="5">
        <v>19340801.25</v>
      </c>
      <c r="AC72" s="5">
        <v>0</v>
      </c>
      <c r="AD72" s="5">
        <v>92865</v>
      </c>
      <c r="AE72" s="5">
        <v>273093</v>
      </c>
      <c r="AF72" s="5">
        <v>0</v>
      </c>
      <c r="AG72" s="5">
        <v>0</v>
      </c>
      <c r="AH72" s="5">
        <v>0</v>
      </c>
      <c r="AI72" s="5">
        <v>974761</v>
      </c>
      <c r="AJ72" s="5">
        <v>1340719</v>
      </c>
      <c r="AK72" s="5">
        <v>10532988.164728001</v>
      </c>
      <c r="AL72" s="5">
        <v>785814110</v>
      </c>
      <c r="AM72" s="25"/>
      <c r="AN72" s="25"/>
    </row>
    <row r="73" spans="1:40" x14ac:dyDescent="0.25">
      <c r="A73" s="5">
        <v>206</v>
      </c>
      <c r="B73" s="5">
        <v>1</v>
      </c>
      <c r="C73" s="5" t="s">
        <v>185</v>
      </c>
      <c r="D73" s="5">
        <v>4336</v>
      </c>
      <c r="E73" s="5">
        <v>4758.3999999999996</v>
      </c>
      <c r="F73" s="5">
        <v>4090</v>
      </c>
      <c r="G73" s="5">
        <v>4496.3999999999996</v>
      </c>
      <c r="H73" s="5">
        <v>29527859</v>
      </c>
      <c r="I73" s="5">
        <v>449273</v>
      </c>
      <c r="J73" s="5">
        <v>1049599</v>
      </c>
      <c r="K73" s="5">
        <v>23091</v>
      </c>
      <c r="L73" s="5">
        <v>0</v>
      </c>
      <c r="M73" s="5">
        <v>0</v>
      </c>
      <c r="N73" s="5">
        <v>571183</v>
      </c>
      <c r="O73" s="5">
        <v>950843</v>
      </c>
      <c r="P73" s="5">
        <v>654572.5</v>
      </c>
      <c r="Q73" s="5">
        <v>58453</v>
      </c>
      <c r="R73" s="5">
        <v>67986</v>
      </c>
      <c r="S73" s="5">
        <v>0</v>
      </c>
      <c r="T73" s="5">
        <v>0</v>
      </c>
      <c r="U73" s="5">
        <v>0</v>
      </c>
      <c r="V73" s="5">
        <v>0</v>
      </c>
      <c r="W73" s="5">
        <v>1686150</v>
      </c>
      <c r="X73" s="5">
        <v>0</v>
      </c>
      <c r="Y73" s="5">
        <v>245507</v>
      </c>
      <c r="Z73" s="5">
        <v>147956</v>
      </c>
      <c r="AA73" s="5">
        <v>3255394</v>
      </c>
      <c r="AB73" s="5">
        <v>38687866.5</v>
      </c>
      <c r="AC73" s="5">
        <v>0</v>
      </c>
      <c r="AD73" s="5">
        <v>445943</v>
      </c>
      <c r="AE73" s="5">
        <v>654572.5</v>
      </c>
      <c r="AF73" s="5">
        <v>67986</v>
      </c>
      <c r="AG73" s="5">
        <v>1686150</v>
      </c>
      <c r="AH73" s="5">
        <v>0</v>
      </c>
      <c r="AI73" s="5">
        <v>2971992</v>
      </c>
      <c r="AJ73" s="5">
        <v>5826643.5</v>
      </c>
      <c r="AK73" s="5">
        <v>50368732.120301999</v>
      </c>
      <c r="AL73" s="5">
        <v>3307638300</v>
      </c>
      <c r="AM73" s="25"/>
      <c r="AN73" s="25"/>
    </row>
    <row r="74" spans="1:40" x14ac:dyDescent="0.25">
      <c r="A74" s="5">
        <v>213</v>
      </c>
      <c r="B74" s="5">
        <v>1</v>
      </c>
      <c r="C74" s="5" t="s">
        <v>186</v>
      </c>
      <c r="D74" s="5">
        <v>584</v>
      </c>
      <c r="E74" s="5">
        <v>642.79999999999995</v>
      </c>
      <c r="F74" s="5">
        <v>828</v>
      </c>
      <c r="G74" s="5">
        <v>912.2</v>
      </c>
      <c r="H74" s="5">
        <v>5990417</v>
      </c>
      <c r="I74" s="5">
        <v>0</v>
      </c>
      <c r="J74" s="5">
        <v>229406</v>
      </c>
      <c r="K74" s="5">
        <v>14176</v>
      </c>
      <c r="L74" s="5">
        <v>24708</v>
      </c>
      <c r="M74" s="5">
        <v>0</v>
      </c>
      <c r="N74" s="5">
        <v>194141</v>
      </c>
      <c r="O74" s="5">
        <v>203500</v>
      </c>
      <c r="P74" s="5">
        <v>152793.75</v>
      </c>
      <c r="Q74" s="5">
        <v>11859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41444</v>
      </c>
      <c r="Z74" s="5">
        <v>36115</v>
      </c>
      <c r="AA74" s="5">
        <v>592930</v>
      </c>
      <c r="AB74" s="5">
        <v>7491489.75</v>
      </c>
      <c r="AC74" s="5">
        <v>0</v>
      </c>
      <c r="AD74" s="5">
        <v>49358</v>
      </c>
      <c r="AE74" s="5">
        <v>124980</v>
      </c>
      <c r="AF74" s="5">
        <v>0</v>
      </c>
      <c r="AG74" s="5">
        <v>0</v>
      </c>
      <c r="AH74" s="5">
        <v>0</v>
      </c>
      <c r="AI74" s="5">
        <v>390879</v>
      </c>
      <c r="AJ74" s="5">
        <v>565217</v>
      </c>
      <c r="AK74" s="5">
        <v>5284601.4458259996</v>
      </c>
      <c r="AL74" s="5">
        <v>268151134</v>
      </c>
      <c r="AM74" s="25"/>
      <c r="AN74" s="25"/>
    </row>
    <row r="75" spans="1:40" x14ac:dyDescent="0.25">
      <c r="A75" s="5">
        <v>227</v>
      </c>
      <c r="B75" s="5">
        <v>1</v>
      </c>
      <c r="C75" s="5" t="s">
        <v>187</v>
      </c>
      <c r="D75" s="5">
        <v>873</v>
      </c>
      <c r="E75" s="5">
        <v>957.6</v>
      </c>
      <c r="F75" s="5">
        <v>870</v>
      </c>
      <c r="G75" s="5">
        <v>955.6</v>
      </c>
      <c r="H75" s="5">
        <v>6275425</v>
      </c>
      <c r="I75" s="5">
        <v>0</v>
      </c>
      <c r="J75" s="5">
        <v>87868</v>
      </c>
      <c r="K75" s="5">
        <v>0</v>
      </c>
      <c r="L75" s="5">
        <v>2383</v>
      </c>
      <c r="M75" s="5">
        <v>0</v>
      </c>
      <c r="N75" s="5">
        <v>170176</v>
      </c>
      <c r="O75" s="5">
        <v>209349</v>
      </c>
      <c r="P75" s="5">
        <v>134501.25</v>
      </c>
      <c r="Q75" s="5">
        <v>12423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454866</v>
      </c>
      <c r="X75" s="5">
        <v>0</v>
      </c>
      <c r="Y75" s="5">
        <v>5708</v>
      </c>
      <c r="Z75" s="5">
        <v>25742</v>
      </c>
      <c r="AA75" s="5">
        <v>691854</v>
      </c>
      <c r="AB75" s="5">
        <v>8070295.25</v>
      </c>
      <c r="AC75" s="5">
        <v>0</v>
      </c>
      <c r="AD75" s="5">
        <v>72214</v>
      </c>
      <c r="AE75" s="5">
        <v>108631</v>
      </c>
      <c r="AF75" s="5">
        <v>0</v>
      </c>
      <c r="AG75" s="5">
        <v>334626</v>
      </c>
      <c r="AH75" s="5">
        <v>0</v>
      </c>
      <c r="AI75" s="5">
        <v>461429</v>
      </c>
      <c r="AJ75" s="5">
        <v>976900</v>
      </c>
      <c r="AK75" s="5">
        <v>7873218.6988869999</v>
      </c>
      <c r="AL75" s="5">
        <v>394440216</v>
      </c>
      <c r="AM75" s="25"/>
      <c r="AN75" s="25"/>
    </row>
    <row r="76" spans="1:40" x14ac:dyDescent="0.25">
      <c r="A76" s="5">
        <v>229</v>
      </c>
      <c r="B76" s="5">
        <v>1</v>
      </c>
      <c r="C76" s="5" t="s">
        <v>188</v>
      </c>
      <c r="D76" s="5">
        <v>237</v>
      </c>
      <c r="E76" s="5">
        <v>259.8</v>
      </c>
      <c r="F76" s="5">
        <v>376</v>
      </c>
      <c r="G76" s="5">
        <v>411.8</v>
      </c>
      <c r="H76" s="5">
        <v>2704291</v>
      </c>
      <c r="I76" s="5">
        <v>15351</v>
      </c>
      <c r="J76" s="5">
        <v>96001</v>
      </c>
      <c r="K76" s="5">
        <v>0</v>
      </c>
      <c r="L76" s="5">
        <v>127924</v>
      </c>
      <c r="M76" s="5">
        <v>0</v>
      </c>
      <c r="N76" s="5">
        <v>118560</v>
      </c>
      <c r="O76" s="5">
        <v>94973</v>
      </c>
      <c r="P76" s="5">
        <v>68091.25</v>
      </c>
      <c r="Q76" s="5">
        <v>5353</v>
      </c>
      <c r="R76" s="5">
        <v>15760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11470</v>
      </c>
      <c r="AA76" s="5">
        <v>123540</v>
      </c>
      <c r="AB76" s="5">
        <v>3381314.25</v>
      </c>
      <c r="AC76" s="5">
        <v>0</v>
      </c>
      <c r="AD76" s="5">
        <v>35033</v>
      </c>
      <c r="AE76" s="5">
        <v>65375</v>
      </c>
      <c r="AF76" s="5">
        <v>15131</v>
      </c>
      <c r="AG76" s="5">
        <v>0</v>
      </c>
      <c r="AH76" s="5">
        <v>0</v>
      </c>
      <c r="AI76" s="5">
        <v>68741</v>
      </c>
      <c r="AJ76" s="5">
        <v>184280</v>
      </c>
      <c r="AK76" s="5">
        <v>3628221.9637500001</v>
      </c>
      <c r="AL76" s="5">
        <v>127212650</v>
      </c>
      <c r="AM76" s="25"/>
      <c r="AN76" s="25"/>
    </row>
    <row r="77" spans="1:40" x14ac:dyDescent="0.25">
      <c r="A77" s="5">
        <v>238</v>
      </c>
      <c r="B77" s="5">
        <v>1</v>
      </c>
      <c r="C77" s="5" t="s">
        <v>189</v>
      </c>
      <c r="D77" s="5">
        <v>291</v>
      </c>
      <c r="E77" s="5">
        <v>320.39999999999998</v>
      </c>
      <c r="F77" s="5">
        <v>253</v>
      </c>
      <c r="G77" s="5">
        <v>276</v>
      </c>
      <c r="H77" s="5">
        <v>1812492</v>
      </c>
      <c r="I77" s="5">
        <v>0</v>
      </c>
      <c r="J77" s="5">
        <v>62206</v>
      </c>
      <c r="K77" s="5">
        <v>0</v>
      </c>
      <c r="L77" s="5">
        <v>106978</v>
      </c>
      <c r="M77" s="5">
        <v>0</v>
      </c>
      <c r="N77" s="5">
        <v>79917.167039000007</v>
      </c>
      <c r="O77" s="5">
        <v>64406</v>
      </c>
      <c r="P77" s="5">
        <v>27237.5</v>
      </c>
      <c r="Q77" s="5">
        <v>3588</v>
      </c>
      <c r="R77" s="5">
        <v>3271</v>
      </c>
      <c r="S77" s="5">
        <v>0</v>
      </c>
      <c r="T77" s="5">
        <v>0</v>
      </c>
      <c r="U77" s="5">
        <v>0</v>
      </c>
      <c r="V77" s="5">
        <v>0</v>
      </c>
      <c r="W77" s="5">
        <v>334705</v>
      </c>
      <c r="X77" s="5">
        <v>0</v>
      </c>
      <c r="Y77" s="5">
        <v>4049</v>
      </c>
      <c r="Z77" s="5">
        <v>9222</v>
      </c>
      <c r="AA77" s="5">
        <v>199824</v>
      </c>
      <c r="AB77" s="5">
        <v>2707895.667039</v>
      </c>
      <c r="AC77" s="5">
        <v>0</v>
      </c>
      <c r="AD77" s="5">
        <v>37399</v>
      </c>
      <c r="AE77" s="5">
        <v>18890</v>
      </c>
      <c r="AF77" s="5">
        <v>2268</v>
      </c>
      <c r="AG77" s="5">
        <v>282423.44</v>
      </c>
      <c r="AH77" s="5">
        <v>0</v>
      </c>
      <c r="AI77" s="5">
        <v>114437</v>
      </c>
      <c r="AJ77" s="5">
        <v>455417.44</v>
      </c>
      <c r="AK77" s="5">
        <v>3827996.158514</v>
      </c>
      <c r="AL77" s="5">
        <v>113323650</v>
      </c>
      <c r="AM77" s="25"/>
      <c r="AN77" s="25"/>
    </row>
    <row r="78" spans="1:40" x14ac:dyDescent="0.25">
      <c r="A78" s="5">
        <v>239</v>
      </c>
      <c r="B78" s="5">
        <v>1</v>
      </c>
      <c r="C78" s="5" t="s">
        <v>1892</v>
      </c>
      <c r="D78" s="5">
        <v>644</v>
      </c>
      <c r="E78" s="5">
        <v>705.2</v>
      </c>
      <c r="F78" s="5">
        <v>657</v>
      </c>
      <c r="G78" s="5">
        <v>720</v>
      </c>
      <c r="H78" s="5">
        <v>4728240</v>
      </c>
      <c r="I78" s="5">
        <v>0</v>
      </c>
      <c r="J78" s="5">
        <v>111753</v>
      </c>
      <c r="K78" s="5">
        <v>14246</v>
      </c>
      <c r="L78" s="5">
        <v>97920</v>
      </c>
      <c r="M78" s="5">
        <v>0</v>
      </c>
      <c r="N78" s="5">
        <v>157808</v>
      </c>
      <c r="O78" s="5">
        <v>138499</v>
      </c>
      <c r="P78" s="5">
        <v>101852.5</v>
      </c>
      <c r="Q78" s="5">
        <v>9360</v>
      </c>
      <c r="R78" s="5">
        <v>16351</v>
      </c>
      <c r="S78" s="5">
        <v>0</v>
      </c>
      <c r="T78" s="5">
        <v>0</v>
      </c>
      <c r="U78" s="5">
        <v>0</v>
      </c>
      <c r="V78" s="5">
        <v>0</v>
      </c>
      <c r="W78" s="5">
        <v>317261</v>
      </c>
      <c r="X78" s="5">
        <v>0</v>
      </c>
      <c r="Y78" s="5">
        <v>62280</v>
      </c>
      <c r="Z78" s="5">
        <v>24034</v>
      </c>
      <c r="AA78" s="5">
        <v>521280</v>
      </c>
      <c r="AB78" s="5">
        <v>6300884.5</v>
      </c>
      <c r="AC78" s="5">
        <v>0</v>
      </c>
      <c r="AD78" s="5">
        <v>48371</v>
      </c>
      <c r="AE78" s="5">
        <v>74074</v>
      </c>
      <c r="AF78" s="5">
        <v>11892</v>
      </c>
      <c r="AG78" s="5">
        <v>207539</v>
      </c>
      <c r="AH78" s="5">
        <v>0</v>
      </c>
      <c r="AI78" s="5">
        <v>313062</v>
      </c>
      <c r="AJ78" s="5">
        <v>654938</v>
      </c>
      <c r="AK78" s="5">
        <v>6006184.5076200003</v>
      </c>
      <c r="AL78" s="5">
        <v>261563700</v>
      </c>
      <c r="AM78" s="25"/>
      <c r="AN78" s="25"/>
    </row>
    <row r="79" spans="1:40" x14ac:dyDescent="0.25">
      <c r="A79" s="5">
        <v>241</v>
      </c>
      <c r="B79" s="5">
        <v>1</v>
      </c>
      <c r="C79" s="5" t="s">
        <v>190</v>
      </c>
      <c r="D79" s="5">
        <v>3658</v>
      </c>
      <c r="E79" s="5">
        <v>3997.6</v>
      </c>
      <c r="F79" s="5">
        <v>3387</v>
      </c>
      <c r="G79" s="5">
        <v>3706</v>
      </c>
      <c r="H79" s="5">
        <v>24337302</v>
      </c>
      <c r="I79" s="5">
        <v>98246</v>
      </c>
      <c r="J79" s="5">
        <v>3915106</v>
      </c>
      <c r="K79" s="5">
        <v>226921</v>
      </c>
      <c r="L79" s="5">
        <v>0</v>
      </c>
      <c r="M79" s="5">
        <v>0</v>
      </c>
      <c r="N79" s="5">
        <v>422353</v>
      </c>
      <c r="O79" s="5">
        <v>858565</v>
      </c>
      <c r="P79" s="5">
        <v>497660</v>
      </c>
      <c r="Q79" s="5">
        <v>48178</v>
      </c>
      <c r="R79" s="5">
        <v>174071</v>
      </c>
      <c r="S79" s="5">
        <v>0</v>
      </c>
      <c r="T79" s="5">
        <v>0</v>
      </c>
      <c r="U79" s="5">
        <v>0</v>
      </c>
      <c r="V79" s="5">
        <v>0</v>
      </c>
      <c r="W79" s="5">
        <v>2016398</v>
      </c>
      <c r="X79" s="5">
        <v>0</v>
      </c>
      <c r="Y79" s="5">
        <v>190984</v>
      </c>
      <c r="Z79" s="5">
        <v>138575</v>
      </c>
      <c r="AA79" s="5">
        <v>2683144</v>
      </c>
      <c r="AB79" s="5">
        <v>35607503</v>
      </c>
      <c r="AC79" s="5">
        <v>0</v>
      </c>
      <c r="AD79" s="5">
        <v>211592</v>
      </c>
      <c r="AE79" s="5">
        <v>330072</v>
      </c>
      <c r="AF79" s="5">
        <v>115452</v>
      </c>
      <c r="AG79" s="5">
        <v>1328650</v>
      </c>
      <c r="AH79" s="5">
        <v>0</v>
      </c>
      <c r="AI79" s="5">
        <v>1469547</v>
      </c>
      <c r="AJ79" s="5">
        <v>3455313</v>
      </c>
      <c r="AK79" s="5">
        <v>21815092.232779998</v>
      </c>
      <c r="AL79" s="5">
        <v>1352213885</v>
      </c>
      <c r="AM79" s="25"/>
      <c r="AN79" s="25"/>
    </row>
    <row r="80" spans="1:40" x14ac:dyDescent="0.25">
      <c r="A80" s="5">
        <v>242</v>
      </c>
      <c r="B80" s="5">
        <v>1</v>
      </c>
      <c r="C80" s="5" t="s">
        <v>1893</v>
      </c>
      <c r="D80" s="5">
        <v>223</v>
      </c>
      <c r="E80" s="5">
        <v>244.8</v>
      </c>
      <c r="F80" s="5">
        <v>473</v>
      </c>
      <c r="G80" s="5">
        <v>517.20000000000005</v>
      </c>
      <c r="H80" s="5">
        <v>3396452</v>
      </c>
      <c r="I80" s="5">
        <v>0</v>
      </c>
      <c r="J80" s="5">
        <v>78588</v>
      </c>
      <c r="K80" s="5">
        <v>14099</v>
      </c>
      <c r="L80" s="5">
        <v>129776</v>
      </c>
      <c r="M80" s="5">
        <v>0</v>
      </c>
      <c r="N80" s="5">
        <v>137773</v>
      </c>
      <c r="O80" s="5">
        <v>114862</v>
      </c>
      <c r="P80" s="5">
        <v>80445</v>
      </c>
      <c r="Q80" s="5">
        <v>6724</v>
      </c>
      <c r="R80" s="5">
        <v>3527</v>
      </c>
      <c r="S80" s="5">
        <v>0</v>
      </c>
      <c r="T80" s="5">
        <v>0</v>
      </c>
      <c r="U80" s="5">
        <v>0</v>
      </c>
      <c r="V80" s="5">
        <v>0</v>
      </c>
      <c r="W80" s="5">
        <v>106543</v>
      </c>
      <c r="X80" s="5">
        <v>0</v>
      </c>
      <c r="Y80" s="5">
        <v>13200</v>
      </c>
      <c r="Z80" s="5">
        <v>20422</v>
      </c>
      <c r="AA80" s="5">
        <v>374453</v>
      </c>
      <c r="AB80" s="5">
        <v>4476864</v>
      </c>
      <c r="AC80" s="5">
        <v>0</v>
      </c>
      <c r="AD80" s="5">
        <v>30521</v>
      </c>
      <c r="AE80" s="5">
        <v>57705</v>
      </c>
      <c r="AF80" s="5">
        <v>2530</v>
      </c>
      <c r="AG80" s="5">
        <v>68743</v>
      </c>
      <c r="AH80" s="5">
        <v>0</v>
      </c>
      <c r="AI80" s="5">
        <v>221809</v>
      </c>
      <c r="AJ80" s="5">
        <v>381308</v>
      </c>
      <c r="AK80" s="5">
        <v>3282538.5520199998</v>
      </c>
      <c r="AL80" s="5">
        <v>89556920</v>
      </c>
      <c r="AM80" s="25"/>
      <c r="AN80" s="25"/>
    </row>
    <row r="81" spans="1:40" x14ac:dyDescent="0.25">
      <c r="A81" s="5">
        <v>252</v>
      </c>
      <c r="B81" s="5">
        <v>1</v>
      </c>
      <c r="C81" s="5" t="s">
        <v>191</v>
      </c>
      <c r="D81" s="5">
        <v>1114</v>
      </c>
      <c r="E81" s="5">
        <v>1224.8</v>
      </c>
      <c r="F81" s="5">
        <v>1124</v>
      </c>
      <c r="G81" s="5">
        <v>1239.4000000000001</v>
      </c>
      <c r="H81" s="5">
        <v>8139140</v>
      </c>
      <c r="I81" s="5">
        <v>0</v>
      </c>
      <c r="J81" s="5">
        <v>192003</v>
      </c>
      <c r="K81" s="5">
        <v>14129</v>
      </c>
      <c r="L81" s="5">
        <v>0</v>
      </c>
      <c r="M81" s="5">
        <v>0</v>
      </c>
      <c r="N81" s="5">
        <v>186455</v>
      </c>
      <c r="O81" s="5">
        <v>280493</v>
      </c>
      <c r="P81" s="5">
        <v>172775</v>
      </c>
      <c r="Q81" s="5">
        <v>16112</v>
      </c>
      <c r="R81" s="5">
        <v>0</v>
      </c>
      <c r="S81" s="5">
        <v>0</v>
      </c>
      <c r="T81" s="5">
        <v>0</v>
      </c>
      <c r="U81" s="5">
        <v>0</v>
      </c>
      <c r="V81" s="5">
        <v>-26859</v>
      </c>
      <c r="W81" s="5">
        <v>619700</v>
      </c>
      <c r="X81" s="5">
        <v>0</v>
      </c>
      <c r="Y81" s="5">
        <v>63438</v>
      </c>
      <c r="Z81" s="5">
        <v>36013</v>
      </c>
      <c r="AA81" s="5">
        <v>897326</v>
      </c>
      <c r="AB81" s="5">
        <v>10590725</v>
      </c>
      <c r="AC81" s="5">
        <v>0</v>
      </c>
      <c r="AD81" s="5">
        <v>112876</v>
      </c>
      <c r="AE81" s="5">
        <v>172775</v>
      </c>
      <c r="AF81" s="5">
        <v>0</v>
      </c>
      <c r="AG81" s="5">
        <v>619700</v>
      </c>
      <c r="AH81" s="5">
        <v>0</v>
      </c>
      <c r="AI81" s="5">
        <v>803823</v>
      </c>
      <c r="AJ81" s="5">
        <v>1709174</v>
      </c>
      <c r="AK81" s="5">
        <v>11912894.447593</v>
      </c>
      <c r="AL81" s="5">
        <v>806778345</v>
      </c>
      <c r="AM81" s="25"/>
      <c r="AN81" s="25"/>
    </row>
    <row r="82" spans="1:40" x14ac:dyDescent="0.25">
      <c r="A82" s="5">
        <v>253</v>
      </c>
      <c r="B82" s="5">
        <v>1</v>
      </c>
      <c r="C82" s="5" t="s">
        <v>192</v>
      </c>
      <c r="D82" s="5">
        <v>698</v>
      </c>
      <c r="E82" s="5">
        <v>762</v>
      </c>
      <c r="F82" s="5">
        <v>716</v>
      </c>
      <c r="G82" s="5">
        <v>782.6</v>
      </c>
      <c r="H82" s="5">
        <v>5139334</v>
      </c>
      <c r="I82" s="5">
        <v>12281</v>
      </c>
      <c r="J82" s="5">
        <v>74178</v>
      </c>
      <c r="K82" s="5">
        <v>23900</v>
      </c>
      <c r="L82" s="5">
        <v>78672</v>
      </c>
      <c r="M82" s="5">
        <v>0</v>
      </c>
      <c r="N82" s="5">
        <v>145758.67600000001</v>
      </c>
      <c r="O82" s="5">
        <v>181480</v>
      </c>
      <c r="P82" s="5">
        <v>130987.5</v>
      </c>
      <c r="Q82" s="5">
        <v>10174</v>
      </c>
      <c r="R82" s="5">
        <v>1745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21195</v>
      </c>
      <c r="AA82" s="5">
        <v>566602</v>
      </c>
      <c r="AB82" s="5">
        <v>6386307.176</v>
      </c>
      <c r="AC82" s="5">
        <v>0</v>
      </c>
      <c r="AD82" s="5">
        <v>55865</v>
      </c>
      <c r="AE82" s="5">
        <v>77000</v>
      </c>
      <c r="AF82" s="5">
        <v>1026</v>
      </c>
      <c r="AG82" s="5">
        <v>0</v>
      </c>
      <c r="AH82" s="5">
        <v>0</v>
      </c>
      <c r="AI82" s="5">
        <v>275043</v>
      </c>
      <c r="AJ82" s="5">
        <v>408934</v>
      </c>
      <c r="AK82" s="5">
        <v>5754038.2880480001</v>
      </c>
      <c r="AL82" s="5">
        <v>228446250</v>
      </c>
      <c r="AM82" s="25"/>
      <c r="AN82" s="25"/>
    </row>
    <row r="83" spans="1:40" x14ac:dyDescent="0.25">
      <c r="A83" s="5">
        <v>255</v>
      </c>
      <c r="B83" s="5">
        <v>1</v>
      </c>
      <c r="C83" s="5" t="s">
        <v>193</v>
      </c>
      <c r="D83" s="5">
        <v>1206</v>
      </c>
      <c r="E83" s="5">
        <v>1318.2</v>
      </c>
      <c r="F83" s="5">
        <v>1379</v>
      </c>
      <c r="G83" s="5">
        <v>1504.4</v>
      </c>
      <c r="H83" s="5">
        <v>9879395</v>
      </c>
      <c r="I83" s="5">
        <v>24562</v>
      </c>
      <c r="J83" s="5">
        <v>82025</v>
      </c>
      <c r="K83" s="5">
        <v>0</v>
      </c>
      <c r="L83" s="5">
        <v>0</v>
      </c>
      <c r="M83" s="5">
        <v>0</v>
      </c>
      <c r="N83" s="5">
        <v>185155</v>
      </c>
      <c r="O83" s="5">
        <v>320247</v>
      </c>
      <c r="P83" s="5">
        <v>251987.5</v>
      </c>
      <c r="Q83" s="5">
        <v>19557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43844</v>
      </c>
      <c r="AA83" s="5">
        <v>1089186</v>
      </c>
      <c r="AB83" s="5">
        <v>11895958.5</v>
      </c>
      <c r="AC83" s="5">
        <v>0</v>
      </c>
      <c r="AD83" s="5">
        <v>79287</v>
      </c>
      <c r="AE83" s="5">
        <v>238182</v>
      </c>
      <c r="AF83" s="5">
        <v>0</v>
      </c>
      <c r="AG83" s="5">
        <v>0</v>
      </c>
      <c r="AH83" s="5">
        <v>0</v>
      </c>
      <c r="AI83" s="5">
        <v>850149</v>
      </c>
      <c r="AJ83" s="5">
        <v>1167618</v>
      </c>
      <c r="AK83" s="5">
        <v>8896221.7738729995</v>
      </c>
      <c r="AL83" s="5">
        <v>635449217</v>
      </c>
      <c r="AM83" s="25"/>
      <c r="AN83" s="25"/>
    </row>
    <row r="84" spans="1:40" x14ac:dyDescent="0.25">
      <c r="A84" s="5">
        <v>256</v>
      </c>
      <c r="B84" s="5">
        <v>1</v>
      </c>
      <c r="C84" s="5" t="s">
        <v>194</v>
      </c>
      <c r="D84" s="5">
        <v>2878</v>
      </c>
      <c r="E84" s="5">
        <v>3152</v>
      </c>
      <c r="F84" s="5">
        <v>2544</v>
      </c>
      <c r="G84" s="5">
        <v>2785.8</v>
      </c>
      <c r="H84" s="5">
        <v>18294349</v>
      </c>
      <c r="I84" s="5">
        <v>52193</v>
      </c>
      <c r="J84" s="5">
        <v>965798</v>
      </c>
      <c r="K84" s="5">
        <v>33470</v>
      </c>
      <c r="L84" s="5">
        <v>0</v>
      </c>
      <c r="M84" s="5">
        <v>0</v>
      </c>
      <c r="N84" s="5">
        <v>314225</v>
      </c>
      <c r="O84" s="5">
        <v>627883</v>
      </c>
      <c r="P84" s="5">
        <v>208315</v>
      </c>
      <c r="Q84" s="5">
        <v>36215</v>
      </c>
      <c r="R84" s="5">
        <v>0</v>
      </c>
      <c r="S84" s="5">
        <v>0</v>
      </c>
      <c r="T84" s="5">
        <v>0</v>
      </c>
      <c r="U84" s="5">
        <v>0</v>
      </c>
      <c r="V84" s="5">
        <v>-30734</v>
      </c>
      <c r="W84" s="5">
        <v>4596570</v>
      </c>
      <c r="X84" s="5">
        <v>0</v>
      </c>
      <c r="Y84" s="5">
        <v>320725</v>
      </c>
      <c r="Z84" s="5">
        <v>87420</v>
      </c>
      <c r="AA84" s="5">
        <v>2016919</v>
      </c>
      <c r="AB84" s="5">
        <v>27523348</v>
      </c>
      <c r="AC84" s="5">
        <v>0</v>
      </c>
      <c r="AD84" s="5">
        <v>359422</v>
      </c>
      <c r="AE84" s="5">
        <v>208315</v>
      </c>
      <c r="AF84" s="5">
        <v>0</v>
      </c>
      <c r="AG84" s="5">
        <v>4581646.88</v>
      </c>
      <c r="AH84" s="5">
        <v>0</v>
      </c>
      <c r="AI84" s="5">
        <v>1949381</v>
      </c>
      <c r="AJ84" s="5">
        <v>7098764.8799999999</v>
      </c>
      <c r="AK84" s="5">
        <v>38089097.043002002</v>
      </c>
      <c r="AL84" s="5">
        <v>2549606275</v>
      </c>
      <c r="AM84" s="25"/>
      <c r="AN84" s="25"/>
    </row>
    <row r="85" spans="1:40" x14ac:dyDescent="0.25">
      <c r="A85" s="5">
        <v>261</v>
      </c>
      <c r="B85" s="5">
        <v>1</v>
      </c>
      <c r="C85" s="5" t="s">
        <v>195</v>
      </c>
      <c r="D85" s="5">
        <v>240.2</v>
      </c>
      <c r="E85" s="5">
        <v>262</v>
      </c>
      <c r="F85" s="5">
        <v>318.2</v>
      </c>
      <c r="G85" s="5">
        <v>345.2</v>
      </c>
      <c r="H85" s="5">
        <v>2266928</v>
      </c>
      <c r="I85" s="5">
        <v>0</v>
      </c>
      <c r="J85" s="5">
        <v>133233</v>
      </c>
      <c r="K85" s="5">
        <v>0</v>
      </c>
      <c r="L85" s="5">
        <v>120263</v>
      </c>
      <c r="M85" s="5">
        <v>7971</v>
      </c>
      <c r="N85" s="5">
        <v>94958</v>
      </c>
      <c r="O85" s="5">
        <v>75900</v>
      </c>
      <c r="P85" s="5">
        <v>45965</v>
      </c>
      <c r="Q85" s="5">
        <v>4488</v>
      </c>
      <c r="R85" s="5">
        <v>2775</v>
      </c>
      <c r="S85" s="5">
        <v>0</v>
      </c>
      <c r="T85" s="5">
        <v>0</v>
      </c>
      <c r="U85" s="5">
        <v>0</v>
      </c>
      <c r="V85" s="5">
        <v>0</v>
      </c>
      <c r="W85" s="5">
        <v>208194</v>
      </c>
      <c r="X85" s="5">
        <v>0</v>
      </c>
      <c r="Y85" s="5">
        <v>0</v>
      </c>
      <c r="Z85" s="5">
        <v>8634</v>
      </c>
      <c r="AA85" s="5">
        <v>249925</v>
      </c>
      <c r="AB85" s="5">
        <v>3219234</v>
      </c>
      <c r="AC85" s="5">
        <v>0</v>
      </c>
      <c r="AD85" s="5">
        <v>24374</v>
      </c>
      <c r="AE85" s="5">
        <v>37706</v>
      </c>
      <c r="AF85" s="5">
        <v>2276</v>
      </c>
      <c r="AG85" s="5">
        <v>166568</v>
      </c>
      <c r="AH85" s="5">
        <v>0</v>
      </c>
      <c r="AI85" s="5">
        <v>169301</v>
      </c>
      <c r="AJ85" s="5">
        <v>400225</v>
      </c>
      <c r="AK85" s="5">
        <v>2647721.9988250001</v>
      </c>
      <c r="AL85" s="5">
        <v>109612100</v>
      </c>
      <c r="AM85" s="25"/>
      <c r="AN85" s="25"/>
    </row>
    <row r="86" spans="1:40" x14ac:dyDescent="0.25">
      <c r="A86" s="5">
        <v>264</v>
      </c>
      <c r="B86" s="5">
        <v>1</v>
      </c>
      <c r="C86" s="5" t="s">
        <v>196</v>
      </c>
      <c r="D86" s="5">
        <v>136</v>
      </c>
      <c r="E86" s="5">
        <v>149.19999999999999</v>
      </c>
      <c r="F86" s="5">
        <v>93</v>
      </c>
      <c r="G86" s="5">
        <v>101</v>
      </c>
      <c r="H86" s="5">
        <v>663267</v>
      </c>
      <c r="I86" s="5">
        <v>0</v>
      </c>
      <c r="J86" s="5">
        <v>64956</v>
      </c>
      <c r="K86" s="5">
        <v>0</v>
      </c>
      <c r="L86" s="5">
        <v>49163</v>
      </c>
      <c r="M86" s="5">
        <v>252730</v>
      </c>
      <c r="N86" s="5">
        <v>51437</v>
      </c>
      <c r="O86" s="5">
        <v>24453</v>
      </c>
      <c r="P86" s="5">
        <v>5050</v>
      </c>
      <c r="Q86" s="5">
        <v>1313</v>
      </c>
      <c r="R86" s="5">
        <v>4152</v>
      </c>
      <c r="S86" s="5">
        <v>0</v>
      </c>
      <c r="T86" s="5">
        <v>0</v>
      </c>
      <c r="U86" s="5">
        <v>0</v>
      </c>
      <c r="V86" s="5">
        <v>0</v>
      </c>
      <c r="W86" s="5">
        <v>296653</v>
      </c>
      <c r="X86" s="5">
        <v>0</v>
      </c>
      <c r="Y86" s="5">
        <v>1721</v>
      </c>
      <c r="Z86" s="5">
        <v>4506</v>
      </c>
      <c r="AA86" s="5">
        <v>73124</v>
      </c>
      <c r="AB86" s="5">
        <v>1492525</v>
      </c>
      <c r="AC86" s="5">
        <v>0</v>
      </c>
      <c r="AD86" s="5">
        <v>24453</v>
      </c>
      <c r="AE86" s="5">
        <v>3666</v>
      </c>
      <c r="AF86" s="5">
        <v>3014</v>
      </c>
      <c r="AG86" s="5">
        <v>49320.5</v>
      </c>
      <c r="AH86" s="5">
        <v>0</v>
      </c>
      <c r="AI86" s="5">
        <v>43833</v>
      </c>
      <c r="AJ86" s="5">
        <v>124286.5</v>
      </c>
      <c r="AK86" s="5">
        <v>5157150.2985190004</v>
      </c>
      <c r="AL86" s="5">
        <v>55235100</v>
      </c>
      <c r="AM86" s="25"/>
      <c r="AN86" s="25"/>
    </row>
    <row r="87" spans="1:40" x14ac:dyDescent="0.25">
      <c r="A87" s="5">
        <v>270</v>
      </c>
      <c r="B87" s="5">
        <v>1</v>
      </c>
      <c r="C87" s="5" t="s">
        <v>197</v>
      </c>
      <c r="D87" s="5">
        <v>6831</v>
      </c>
      <c r="E87" s="5">
        <v>7481.8</v>
      </c>
      <c r="F87" s="5">
        <v>6801</v>
      </c>
      <c r="G87" s="5">
        <v>7453.2</v>
      </c>
      <c r="H87" s="5">
        <v>48945164</v>
      </c>
      <c r="I87" s="5">
        <v>381728</v>
      </c>
      <c r="J87" s="5">
        <v>3673882</v>
      </c>
      <c r="K87" s="5">
        <v>395062</v>
      </c>
      <c r="L87" s="5">
        <v>0</v>
      </c>
      <c r="M87" s="5">
        <v>0</v>
      </c>
      <c r="N87" s="5">
        <v>0</v>
      </c>
      <c r="O87" s="5">
        <v>1748827</v>
      </c>
      <c r="P87" s="5">
        <v>512078.75</v>
      </c>
      <c r="Q87" s="5">
        <v>96892</v>
      </c>
      <c r="R87" s="5">
        <v>2161</v>
      </c>
      <c r="S87" s="5">
        <v>0</v>
      </c>
      <c r="T87" s="5">
        <v>0</v>
      </c>
      <c r="U87" s="5">
        <v>97927</v>
      </c>
      <c r="V87" s="5">
        <v>-7880</v>
      </c>
      <c r="W87" s="5">
        <v>13262969</v>
      </c>
      <c r="X87" s="5">
        <v>0</v>
      </c>
      <c r="Y87" s="5">
        <v>253499</v>
      </c>
      <c r="Z87" s="5">
        <v>308525</v>
      </c>
      <c r="AA87" s="5">
        <v>5396117</v>
      </c>
      <c r="AB87" s="5">
        <v>75066951.75</v>
      </c>
      <c r="AC87" s="5">
        <v>0</v>
      </c>
      <c r="AD87" s="5">
        <v>1304411</v>
      </c>
      <c r="AE87" s="5">
        <v>512078.75</v>
      </c>
      <c r="AF87" s="5">
        <v>2161</v>
      </c>
      <c r="AG87" s="5">
        <v>13250719.060000001</v>
      </c>
      <c r="AH87" s="5">
        <v>0</v>
      </c>
      <c r="AI87" s="5">
        <v>5396117</v>
      </c>
      <c r="AJ87" s="5">
        <v>20465486.809999999</v>
      </c>
      <c r="AK87" s="5">
        <v>132780907.712176</v>
      </c>
      <c r="AL87" s="5">
        <v>11459273700</v>
      </c>
      <c r="AM87" s="25"/>
      <c r="AN87" s="25"/>
    </row>
    <row r="88" spans="1:40" x14ac:dyDescent="0.25">
      <c r="A88" s="5">
        <v>271</v>
      </c>
      <c r="B88" s="5">
        <v>1</v>
      </c>
      <c r="C88" s="5" t="s">
        <v>198</v>
      </c>
      <c r="D88" s="5">
        <v>10570.96</v>
      </c>
      <c r="E88" s="5">
        <v>11601.96</v>
      </c>
      <c r="F88" s="5">
        <v>10014.959999999999</v>
      </c>
      <c r="G88" s="5">
        <v>11026.36</v>
      </c>
      <c r="H88" s="5">
        <v>72410106</v>
      </c>
      <c r="I88" s="5">
        <v>429828</v>
      </c>
      <c r="J88" s="5">
        <v>6884884</v>
      </c>
      <c r="K88" s="5">
        <v>1103778</v>
      </c>
      <c r="L88" s="5">
        <v>0</v>
      </c>
      <c r="M88" s="5">
        <v>0</v>
      </c>
      <c r="N88" s="5">
        <v>0</v>
      </c>
      <c r="O88" s="5">
        <v>2621130</v>
      </c>
      <c r="P88" s="5">
        <v>781045.5</v>
      </c>
      <c r="Q88" s="5">
        <v>143343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19204391</v>
      </c>
      <c r="X88" s="5">
        <v>0</v>
      </c>
      <c r="Y88" s="5">
        <v>632664</v>
      </c>
      <c r="Z88" s="5">
        <v>490635</v>
      </c>
      <c r="AA88" s="5">
        <v>7983085</v>
      </c>
      <c r="AB88" s="5">
        <v>112684889.5</v>
      </c>
      <c r="AC88" s="5">
        <v>0</v>
      </c>
      <c r="AD88" s="5">
        <v>1584711</v>
      </c>
      <c r="AE88" s="5">
        <v>781045.5</v>
      </c>
      <c r="AF88" s="5">
        <v>0</v>
      </c>
      <c r="AG88" s="5">
        <v>19204022.140000001</v>
      </c>
      <c r="AH88" s="5">
        <v>0</v>
      </c>
      <c r="AI88" s="5">
        <v>7983085</v>
      </c>
      <c r="AJ88" s="5">
        <v>29552863.640000001</v>
      </c>
      <c r="AK88" s="5">
        <v>159227798.10282099</v>
      </c>
      <c r="AL88" s="5">
        <v>13226484600</v>
      </c>
      <c r="AM88" s="25"/>
      <c r="AN88" s="25"/>
    </row>
    <row r="89" spans="1:40" x14ac:dyDescent="0.25">
      <c r="A89" s="5">
        <v>272</v>
      </c>
      <c r="B89" s="5">
        <v>1</v>
      </c>
      <c r="C89" s="5" t="s">
        <v>199</v>
      </c>
      <c r="D89" s="5">
        <v>9341</v>
      </c>
      <c r="E89" s="5">
        <v>10226.200000000001</v>
      </c>
      <c r="F89" s="5">
        <v>8629</v>
      </c>
      <c r="G89" s="5">
        <v>9475.4</v>
      </c>
      <c r="H89" s="5">
        <v>62224952</v>
      </c>
      <c r="I89" s="5">
        <v>483045</v>
      </c>
      <c r="J89" s="5">
        <v>1624174</v>
      </c>
      <c r="K89" s="5">
        <v>556534</v>
      </c>
      <c r="L89" s="5">
        <v>0</v>
      </c>
      <c r="M89" s="5">
        <v>0</v>
      </c>
      <c r="N89" s="5">
        <v>0</v>
      </c>
      <c r="O89" s="5">
        <v>2129745</v>
      </c>
      <c r="P89" s="5">
        <v>761365</v>
      </c>
      <c r="Q89" s="5">
        <v>123180</v>
      </c>
      <c r="R89" s="5">
        <v>52873</v>
      </c>
      <c r="S89" s="5">
        <v>0</v>
      </c>
      <c r="T89" s="5">
        <v>0</v>
      </c>
      <c r="U89" s="5">
        <v>0</v>
      </c>
      <c r="V89" s="5">
        <v>0</v>
      </c>
      <c r="W89" s="5">
        <v>14835634</v>
      </c>
      <c r="X89" s="5">
        <v>0</v>
      </c>
      <c r="Y89" s="5">
        <v>416408</v>
      </c>
      <c r="Z89" s="5">
        <v>353638</v>
      </c>
      <c r="AA89" s="5">
        <v>6860190</v>
      </c>
      <c r="AB89" s="5">
        <v>90421738</v>
      </c>
      <c r="AC89" s="5">
        <v>0</v>
      </c>
      <c r="AD89" s="5">
        <v>1128232</v>
      </c>
      <c r="AE89" s="5">
        <v>761365</v>
      </c>
      <c r="AF89" s="5">
        <v>52873</v>
      </c>
      <c r="AG89" s="5">
        <v>14832508.82</v>
      </c>
      <c r="AH89" s="5">
        <v>0</v>
      </c>
      <c r="AI89" s="5">
        <v>6860190</v>
      </c>
      <c r="AJ89" s="5">
        <v>23635168.82</v>
      </c>
      <c r="AK89" s="5">
        <v>119892951.04112799</v>
      </c>
      <c r="AL89" s="5">
        <v>10023708500</v>
      </c>
      <c r="AM89" s="25"/>
      <c r="AN89" s="25"/>
    </row>
    <row r="90" spans="1:40" x14ac:dyDescent="0.25">
      <c r="A90" s="5">
        <v>273</v>
      </c>
      <c r="B90" s="5">
        <v>1</v>
      </c>
      <c r="C90" s="5" t="s">
        <v>200</v>
      </c>
      <c r="D90" s="5">
        <v>7318</v>
      </c>
      <c r="E90" s="5">
        <v>7990.2</v>
      </c>
      <c r="F90" s="5">
        <v>8292</v>
      </c>
      <c r="G90" s="5">
        <v>9090.2000000000007</v>
      </c>
      <c r="H90" s="5">
        <v>59695343</v>
      </c>
      <c r="I90" s="5">
        <v>207750</v>
      </c>
      <c r="J90" s="5">
        <v>296252</v>
      </c>
      <c r="K90" s="5">
        <v>314085</v>
      </c>
      <c r="L90" s="5">
        <v>0</v>
      </c>
      <c r="M90" s="5">
        <v>0</v>
      </c>
      <c r="N90" s="5">
        <v>3335.6800750000002</v>
      </c>
      <c r="O90" s="5">
        <v>2089833</v>
      </c>
      <c r="P90" s="5">
        <v>626946.25</v>
      </c>
      <c r="Q90" s="5">
        <v>118173</v>
      </c>
      <c r="R90" s="5">
        <v>0</v>
      </c>
      <c r="S90" s="5">
        <v>0</v>
      </c>
      <c r="T90" s="5">
        <v>0</v>
      </c>
      <c r="U90" s="5">
        <v>0</v>
      </c>
      <c r="V90" s="5">
        <v>-7815</v>
      </c>
      <c r="W90" s="5">
        <v>16135741</v>
      </c>
      <c r="X90" s="5">
        <v>0</v>
      </c>
      <c r="Y90" s="5">
        <v>127722</v>
      </c>
      <c r="Z90" s="5">
        <v>380986</v>
      </c>
      <c r="AA90" s="5">
        <v>6581305</v>
      </c>
      <c r="AB90" s="5">
        <v>86569656.930075005</v>
      </c>
      <c r="AC90" s="5">
        <v>0</v>
      </c>
      <c r="AD90" s="5">
        <v>1128832</v>
      </c>
      <c r="AE90" s="5">
        <v>626946.25</v>
      </c>
      <c r="AF90" s="5">
        <v>0</v>
      </c>
      <c r="AG90" s="5">
        <v>16131269.029999999</v>
      </c>
      <c r="AH90" s="5">
        <v>0</v>
      </c>
      <c r="AI90" s="5">
        <v>6581305</v>
      </c>
      <c r="AJ90" s="5">
        <v>24468352.280000001</v>
      </c>
      <c r="AK90" s="5">
        <v>117277911.44845</v>
      </c>
      <c r="AL90" s="5">
        <v>10134867600</v>
      </c>
      <c r="AM90" s="25"/>
      <c r="AN90" s="25"/>
    </row>
    <row r="91" spans="1:40" x14ac:dyDescent="0.25">
      <c r="A91" s="5">
        <v>276</v>
      </c>
      <c r="B91" s="5">
        <v>1</v>
      </c>
      <c r="C91" s="5" t="s">
        <v>201</v>
      </c>
      <c r="D91" s="5">
        <v>7273</v>
      </c>
      <c r="E91" s="5">
        <v>7988.8</v>
      </c>
      <c r="F91" s="5">
        <v>11085</v>
      </c>
      <c r="G91" s="5">
        <v>12120.4</v>
      </c>
      <c r="H91" s="5">
        <v>79594667</v>
      </c>
      <c r="I91" s="5">
        <v>29679</v>
      </c>
      <c r="J91" s="5">
        <v>122178</v>
      </c>
      <c r="K91" s="5">
        <v>113871</v>
      </c>
      <c r="L91" s="5">
        <v>0</v>
      </c>
      <c r="M91" s="5">
        <v>0</v>
      </c>
      <c r="N91" s="5">
        <v>0</v>
      </c>
      <c r="O91" s="5">
        <v>2774849</v>
      </c>
      <c r="P91" s="5">
        <v>831890</v>
      </c>
      <c r="Q91" s="5">
        <v>157565</v>
      </c>
      <c r="R91" s="5">
        <v>18787</v>
      </c>
      <c r="S91" s="5">
        <v>0</v>
      </c>
      <c r="T91" s="5">
        <v>0</v>
      </c>
      <c r="U91" s="5">
        <v>0</v>
      </c>
      <c r="V91" s="5">
        <v>0</v>
      </c>
      <c r="W91" s="5">
        <v>21568252</v>
      </c>
      <c r="X91" s="5">
        <v>0</v>
      </c>
      <c r="Y91" s="5">
        <v>0</v>
      </c>
      <c r="Z91" s="5">
        <v>445410</v>
      </c>
      <c r="AA91" s="5">
        <v>8775170</v>
      </c>
      <c r="AB91" s="5">
        <v>114432318</v>
      </c>
      <c r="AC91" s="5">
        <v>0</v>
      </c>
      <c r="AD91" s="5">
        <v>1020528</v>
      </c>
      <c r="AE91" s="5">
        <v>831890</v>
      </c>
      <c r="AF91" s="5">
        <v>18787</v>
      </c>
      <c r="AG91" s="5">
        <v>21393763.040569998</v>
      </c>
      <c r="AH91" s="5">
        <v>0</v>
      </c>
      <c r="AI91" s="5">
        <v>8775170</v>
      </c>
      <c r="AJ91" s="5">
        <v>32040138.040569998</v>
      </c>
      <c r="AK91" s="5">
        <v>106470103.75587501</v>
      </c>
      <c r="AL91" s="5">
        <v>8658903300</v>
      </c>
      <c r="AM91" s="25"/>
      <c r="AN91" s="25"/>
    </row>
    <row r="92" spans="1:40" x14ac:dyDescent="0.25">
      <c r="A92" s="5">
        <v>277</v>
      </c>
      <c r="B92" s="5">
        <v>1</v>
      </c>
      <c r="C92" s="5" t="s">
        <v>202</v>
      </c>
      <c r="D92" s="5">
        <v>2731</v>
      </c>
      <c r="E92" s="5">
        <v>2997.4</v>
      </c>
      <c r="F92" s="5">
        <v>2446</v>
      </c>
      <c r="G92" s="5">
        <v>2684.4</v>
      </c>
      <c r="H92" s="5">
        <v>17628455</v>
      </c>
      <c r="I92" s="5">
        <v>67544</v>
      </c>
      <c r="J92" s="5">
        <v>170981</v>
      </c>
      <c r="K92" s="5">
        <v>14124</v>
      </c>
      <c r="L92" s="5">
        <v>0</v>
      </c>
      <c r="M92" s="5">
        <v>0</v>
      </c>
      <c r="N92" s="5">
        <v>69260</v>
      </c>
      <c r="O92" s="5">
        <v>623375</v>
      </c>
      <c r="P92" s="5">
        <v>233883.75</v>
      </c>
      <c r="Q92" s="5">
        <v>34897</v>
      </c>
      <c r="R92" s="5">
        <v>11677</v>
      </c>
      <c r="S92" s="5">
        <v>0</v>
      </c>
      <c r="T92" s="5">
        <v>0</v>
      </c>
      <c r="U92" s="5">
        <v>0</v>
      </c>
      <c r="V92" s="5">
        <v>0</v>
      </c>
      <c r="W92" s="5">
        <v>3880622</v>
      </c>
      <c r="X92" s="5">
        <v>0</v>
      </c>
      <c r="Y92" s="5">
        <v>71059</v>
      </c>
      <c r="Z92" s="5">
        <v>92042</v>
      </c>
      <c r="AA92" s="5">
        <v>1943506</v>
      </c>
      <c r="AB92" s="5">
        <v>24841425.75</v>
      </c>
      <c r="AC92" s="5">
        <v>0</v>
      </c>
      <c r="AD92" s="5">
        <v>454208</v>
      </c>
      <c r="AE92" s="5">
        <v>233883.75</v>
      </c>
      <c r="AF92" s="5">
        <v>11677</v>
      </c>
      <c r="AG92" s="5">
        <v>3843624.86</v>
      </c>
      <c r="AH92" s="5">
        <v>0</v>
      </c>
      <c r="AI92" s="5">
        <v>1943506</v>
      </c>
      <c r="AJ92" s="5">
        <v>6486899.6100000003</v>
      </c>
      <c r="AK92" s="5">
        <v>46717283.595734</v>
      </c>
      <c r="AL92" s="5">
        <v>3828038700</v>
      </c>
      <c r="AM92" s="25"/>
      <c r="AN92" s="25"/>
    </row>
    <row r="93" spans="1:40" x14ac:dyDescent="0.25">
      <c r="A93" s="5">
        <v>278</v>
      </c>
      <c r="B93" s="5">
        <v>1</v>
      </c>
      <c r="C93" s="5" t="s">
        <v>203</v>
      </c>
      <c r="D93" s="5">
        <v>1986</v>
      </c>
      <c r="E93" s="5">
        <v>2178.1999999999998</v>
      </c>
      <c r="F93" s="5">
        <v>2834</v>
      </c>
      <c r="G93" s="5">
        <v>3118</v>
      </c>
      <c r="H93" s="5">
        <v>20475906</v>
      </c>
      <c r="I93" s="5">
        <v>30702</v>
      </c>
      <c r="J93" s="5">
        <v>34024</v>
      </c>
      <c r="K93" s="5">
        <v>26346</v>
      </c>
      <c r="L93" s="5">
        <v>0</v>
      </c>
      <c r="M93" s="5">
        <v>0</v>
      </c>
      <c r="N93" s="5">
        <v>204800</v>
      </c>
      <c r="O93" s="5">
        <v>707651</v>
      </c>
      <c r="P93" s="5">
        <v>216981.25</v>
      </c>
      <c r="Q93" s="5">
        <v>40534</v>
      </c>
      <c r="R93" s="5">
        <v>2713</v>
      </c>
      <c r="S93" s="5">
        <v>0</v>
      </c>
      <c r="T93" s="5">
        <v>0</v>
      </c>
      <c r="U93" s="5">
        <v>0</v>
      </c>
      <c r="V93" s="5">
        <v>0</v>
      </c>
      <c r="W93" s="5">
        <v>5497315</v>
      </c>
      <c r="X93" s="5">
        <v>0</v>
      </c>
      <c r="Y93" s="5">
        <v>42485</v>
      </c>
      <c r="Z93" s="5">
        <v>114717</v>
      </c>
      <c r="AA93" s="5">
        <v>2257432</v>
      </c>
      <c r="AB93" s="5">
        <v>29651606.25</v>
      </c>
      <c r="AC93" s="5">
        <v>0</v>
      </c>
      <c r="AD93" s="5">
        <v>408964</v>
      </c>
      <c r="AE93" s="5">
        <v>216981.25</v>
      </c>
      <c r="AF93" s="5">
        <v>2713</v>
      </c>
      <c r="AG93" s="5">
        <v>5424558.030425</v>
      </c>
      <c r="AH93" s="5">
        <v>0</v>
      </c>
      <c r="AI93" s="5">
        <v>2257432</v>
      </c>
      <c r="AJ93" s="5">
        <v>8310648.280425</v>
      </c>
      <c r="AK93" s="5">
        <v>43039529.556502998</v>
      </c>
      <c r="AL93" s="5">
        <v>3488184700</v>
      </c>
      <c r="AM93" s="25"/>
      <c r="AN93" s="25"/>
    </row>
    <row r="94" spans="1:40" x14ac:dyDescent="0.25">
      <c r="A94" s="5">
        <v>279</v>
      </c>
      <c r="B94" s="5">
        <v>1</v>
      </c>
      <c r="C94" s="5" t="s">
        <v>204</v>
      </c>
      <c r="D94" s="5">
        <v>25845</v>
      </c>
      <c r="E94" s="5">
        <v>28136</v>
      </c>
      <c r="F94" s="5">
        <v>20559</v>
      </c>
      <c r="G94" s="5">
        <v>22536.799999999999</v>
      </c>
      <c r="H94" s="5">
        <v>147999166</v>
      </c>
      <c r="I94" s="5">
        <v>1104249</v>
      </c>
      <c r="J94" s="5">
        <v>14993575</v>
      </c>
      <c r="K94" s="5">
        <v>1672342</v>
      </c>
      <c r="L94" s="5">
        <v>0</v>
      </c>
      <c r="M94" s="5">
        <v>0</v>
      </c>
      <c r="N94" s="5">
        <v>0</v>
      </c>
      <c r="O94" s="5">
        <v>5145256</v>
      </c>
      <c r="P94" s="5">
        <v>1916656.25</v>
      </c>
      <c r="Q94" s="5">
        <v>292978</v>
      </c>
      <c r="R94" s="5">
        <v>738531</v>
      </c>
      <c r="S94" s="5">
        <v>0</v>
      </c>
      <c r="T94" s="5">
        <v>0</v>
      </c>
      <c r="U94" s="5">
        <v>0</v>
      </c>
      <c r="V94" s="5">
        <v>0</v>
      </c>
      <c r="W94" s="5">
        <v>32779099</v>
      </c>
      <c r="X94" s="5">
        <v>0</v>
      </c>
      <c r="Y94" s="5">
        <v>808612</v>
      </c>
      <c r="Z94" s="5">
        <v>860314</v>
      </c>
      <c r="AA94" s="5">
        <v>16316643</v>
      </c>
      <c r="AB94" s="5">
        <v>224627421.25</v>
      </c>
      <c r="AC94" s="5">
        <v>0</v>
      </c>
      <c r="AD94" s="5">
        <v>1978292</v>
      </c>
      <c r="AE94" s="5">
        <v>1916656.25</v>
      </c>
      <c r="AF94" s="5">
        <v>738531</v>
      </c>
      <c r="AG94" s="5">
        <v>32744968.100000001</v>
      </c>
      <c r="AH94" s="5">
        <v>0</v>
      </c>
      <c r="AI94" s="5">
        <v>14145144</v>
      </c>
      <c r="AJ94" s="5">
        <v>51523591.350000001</v>
      </c>
      <c r="AK94" s="5">
        <v>206966887.13978601</v>
      </c>
      <c r="AL94" s="5">
        <v>16807411000</v>
      </c>
      <c r="AM94" s="25"/>
      <c r="AN94" s="25"/>
    </row>
    <row r="95" spans="1:40" x14ac:dyDescent="0.25">
      <c r="A95" s="5">
        <v>280</v>
      </c>
      <c r="B95" s="5">
        <v>1</v>
      </c>
      <c r="C95" s="5" t="s">
        <v>205</v>
      </c>
      <c r="D95" s="5">
        <v>4785.46</v>
      </c>
      <c r="E95" s="5">
        <v>5178.8599999999997</v>
      </c>
      <c r="F95" s="5">
        <v>4104.46</v>
      </c>
      <c r="G95" s="5">
        <v>4476.8599999999997</v>
      </c>
      <c r="H95" s="5">
        <v>29399540</v>
      </c>
      <c r="I95" s="5">
        <v>662140</v>
      </c>
      <c r="J95" s="5">
        <v>5333684</v>
      </c>
      <c r="K95" s="5">
        <v>906300</v>
      </c>
      <c r="L95" s="5">
        <v>0</v>
      </c>
      <c r="M95" s="5">
        <v>0</v>
      </c>
      <c r="N95" s="5">
        <v>0</v>
      </c>
      <c r="O95" s="5">
        <v>1074561</v>
      </c>
      <c r="P95" s="5">
        <v>473914.25</v>
      </c>
      <c r="Q95" s="5">
        <v>58199</v>
      </c>
      <c r="R95" s="5">
        <v>0</v>
      </c>
      <c r="S95" s="5">
        <v>0</v>
      </c>
      <c r="T95" s="5">
        <v>0</v>
      </c>
      <c r="U95" s="5">
        <v>0</v>
      </c>
      <c r="V95" s="5">
        <v>-7486</v>
      </c>
      <c r="W95" s="5">
        <v>4989908</v>
      </c>
      <c r="X95" s="5">
        <v>0</v>
      </c>
      <c r="Y95" s="5">
        <v>180807</v>
      </c>
      <c r="Z95" s="5">
        <v>177914</v>
      </c>
      <c r="AA95" s="5">
        <v>3241247</v>
      </c>
      <c r="AB95" s="5">
        <v>46490728.25</v>
      </c>
      <c r="AC95" s="5">
        <v>0</v>
      </c>
      <c r="AD95" s="5">
        <v>614330</v>
      </c>
      <c r="AE95" s="5">
        <v>473914.25</v>
      </c>
      <c r="AF95" s="5">
        <v>0</v>
      </c>
      <c r="AG95" s="5">
        <v>4989685.3600000003</v>
      </c>
      <c r="AH95" s="5">
        <v>0</v>
      </c>
      <c r="AI95" s="5">
        <v>3241247</v>
      </c>
      <c r="AJ95" s="5">
        <v>9319176.6099999994</v>
      </c>
      <c r="AK95" s="5">
        <v>61132113.655890003</v>
      </c>
      <c r="AL95" s="5">
        <v>4972443350</v>
      </c>
      <c r="AM95" s="25"/>
      <c r="AN95" s="25"/>
    </row>
    <row r="96" spans="1:40" x14ac:dyDescent="0.25">
      <c r="A96" s="5">
        <v>281</v>
      </c>
      <c r="B96" s="5">
        <v>1</v>
      </c>
      <c r="C96" s="5" t="s">
        <v>206</v>
      </c>
      <c r="D96" s="5">
        <v>13619</v>
      </c>
      <c r="E96" s="5">
        <v>14821</v>
      </c>
      <c r="F96" s="5">
        <v>11533</v>
      </c>
      <c r="G96" s="5">
        <v>12680</v>
      </c>
      <c r="H96" s="5">
        <v>83269560</v>
      </c>
      <c r="I96" s="5">
        <v>307020</v>
      </c>
      <c r="J96" s="5">
        <v>11758670</v>
      </c>
      <c r="K96" s="5">
        <v>957260</v>
      </c>
      <c r="L96" s="5">
        <v>0</v>
      </c>
      <c r="M96" s="5">
        <v>0</v>
      </c>
      <c r="N96" s="5">
        <v>30003.470314999999</v>
      </c>
      <c r="O96" s="5">
        <v>2999461</v>
      </c>
      <c r="P96" s="5">
        <v>889476.25</v>
      </c>
      <c r="Q96" s="5">
        <v>164840</v>
      </c>
      <c r="R96" s="5">
        <v>244597</v>
      </c>
      <c r="S96" s="5">
        <v>0</v>
      </c>
      <c r="T96" s="5">
        <v>0</v>
      </c>
      <c r="U96" s="5">
        <v>7093</v>
      </c>
      <c r="V96" s="5">
        <v>0</v>
      </c>
      <c r="W96" s="5">
        <v>21995742</v>
      </c>
      <c r="X96" s="5">
        <v>0</v>
      </c>
      <c r="Y96" s="5">
        <v>1124152</v>
      </c>
      <c r="Z96" s="5">
        <v>512803</v>
      </c>
      <c r="AA96" s="5">
        <v>9180320</v>
      </c>
      <c r="AB96" s="5">
        <v>133440997.72031499</v>
      </c>
      <c r="AC96" s="5">
        <v>0</v>
      </c>
      <c r="AD96" s="5">
        <v>1202926</v>
      </c>
      <c r="AE96" s="5">
        <v>889476.25</v>
      </c>
      <c r="AF96" s="5">
        <v>244597</v>
      </c>
      <c r="AG96" s="5">
        <v>21995304.52</v>
      </c>
      <c r="AH96" s="5">
        <v>0</v>
      </c>
      <c r="AI96" s="5">
        <v>8248327</v>
      </c>
      <c r="AJ96" s="5">
        <v>32580630.77</v>
      </c>
      <c r="AK96" s="5">
        <v>121461889.48115399</v>
      </c>
      <c r="AL96" s="5">
        <v>9847026600</v>
      </c>
      <c r="AM96" s="25"/>
      <c r="AN96" s="25"/>
    </row>
    <row r="97" spans="1:40" x14ac:dyDescent="0.25">
      <c r="A97" s="5">
        <v>282</v>
      </c>
      <c r="B97" s="5">
        <v>1</v>
      </c>
      <c r="C97" s="5" t="s">
        <v>2163</v>
      </c>
      <c r="D97" s="5">
        <v>1472</v>
      </c>
      <c r="E97" s="5">
        <v>1610</v>
      </c>
      <c r="F97" s="5">
        <v>1767</v>
      </c>
      <c r="G97" s="5">
        <v>1955.8</v>
      </c>
      <c r="H97" s="5">
        <v>12843739</v>
      </c>
      <c r="I97" s="5">
        <v>0</v>
      </c>
      <c r="J97" s="5">
        <v>302095</v>
      </c>
      <c r="K97" s="5">
        <v>95479</v>
      </c>
      <c r="L97" s="5">
        <v>0</v>
      </c>
      <c r="M97" s="5">
        <v>0</v>
      </c>
      <c r="N97" s="5">
        <v>0</v>
      </c>
      <c r="O97" s="5">
        <v>461235</v>
      </c>
      <c r="P97" s="5">
        <v>235717.5</v>
      </c>
      <c r="Q97" s="5">
        <v>25425</v>
      </c>
      <c r="R97" s="5">
        <v>5770</v>
      </c>
      <c r="S97" s="5">
        <v>0</v>
      </c>
      <c r="T97" s="5">
        <v>0</v>
      </c>
      <c r="U97" s="5">
        <v>0</v>
      </c>
      <c r="V97" s="5">
        <v>0</v>
      </c>
      <c r="W97" s="5">
        <v>1660689</v>
      </c>
      <c r="X97" s="5">
        <v>0</v>
      </c>
      <c r="Y97" s="5">
        <v>77518</v>
      </c>
      <c r="Z97" s="5">
        <v>67450</v>
      </c>
      <c r="AA97" s="5">
        <v>1415999</v>
      </c>
      <c r="AB97" s="5">
        <v>17191116.5</v>
      </c>
      <c r="AC97" s="5">
        <v>0</v>
      </c>
      <c r="AD97" s="5">
        <v>125053</v>
      </c>
      <c r="AE97" s="5">
        <v>235717.5</v>
      </c>
      <c r="AF97" s="5">
        <v>5770</v>
      </c>
      <c r="AG97" s="5">
        <v>1660689</v>
      </c>
      <c r="AH97" s="5">
        <v>0</v>
      </c>
      <c r="AI97" s="5">
        <v>1306729</v>
      </c>
      <c r="AJ97" s="5">
        <v>3333958.5</v>
      </c>
      <c r="AK97" s="5">
        <v>12665455.047854999</v>
      </c>
      <c r="AL97" s="5">
        <v>1152947000</v>
      </c>
      <c r="AM97" s="25"/>
      <c r="AN97" s="25"/>
    </row>
    <row r="98" spans="1:40" x14ac:dyDescent="0.25">
      <c r="A98" s="5">
        <v>283</v>
      </c>
      <c r="B98" s="5">
        <v>1</v>
      </c>
      <c r="C98" s="5" t="s">
        <v>207</v>
      </c>
      <c r="D98" s="5">
        <v>4463</v>
      </c>
      <c r="E98" s="5">
        <v>4885.2</v>
      </c>
      <c r="F98" s="5">
        <v>4489</v>
      </c>
      <c r="G98" s="5">
        <v>4910</v>
      </c>
      <c r="H98" s="5">
        <v>32243970</v>
      </c>
      <c r="I98" s="5">
        <v>448249</v>
      </c>
      <c r="J98" s="5">
        <v>1659402</v>
      </c>
      <c r="K98" s="5">
        <v>303379</v>
      </c>
      <c r="L98" s="5">
        <v>0</v>
      </c>
      <c r="M98" s="5">
        <v>0</v>
      </c>
      <c r="N98" s="5">
        <v>0</v>
      </c>
      <c r="O98" s="5">
        <v>1178045</v>
      </c>
      <c r="P98" s="5">
        <v>245500</v>
      </c>
      <c r="Q98" s="5">
        <v>63830</v>
      </c>
      <c r="R98" s="5">
        <v>107431</v>
      </c>
      <c r="S98" s="5">
        <v>0</v>
      </c>
      <c r="T98" s="5">
        <v>0</v>
      </c>
      <c r="U98" s="5">
        <v>0</v>
      </c>
      <c r="V98" s="5">
        <v>0</v>
      </c>
      <c r="W98" s="5">
        <v>8737345</v>
      </c>
      <c r="X98" s="5">
        <v>0</v>
      </c>
      <c r="Y98" s="5">
        <v>226028</v>
      </c>
      <c r="Z98" s="5">
        <v>197507</v>
      </c>
      <c r="AA98" s="5">
        <v>3554840</v>
      </c>
      <c r="AB98" s="5">
        <v>48965526</v>
      </c>
      <c r="AC98" s="5">
        <v>0</v>
      </c>
      <c r="AD98" s="5">
        <v>752694</v>
      </c>
      <c r="AE98" s="5">
        <v>245500</v>
      </c>
      <c r="AF98" s="5">
        <v>107431</v>
      </c>
      <c r="AG98" s="5">
        <v>8736408.25</v>
      </c>
      <c r="AH98" s="5">
        <v>0</v>
      </c>
      <c r="AI98" s="5">
        <v>3554840</v>
      </c>
      <c r="AJ98" s="5">
        <v>13396873.25</v>
      </c>
      <c r="AK98" s="5">
        <v>74931310.445434004</v>
      </c>
      <c r="AL98" s="5">
        <v>6872446400</v>
      </c>
      <c r="AM98" s="25"/>
      <c r="AN98" s="25"/>
    </row>
    <row r="99" spans="1:40" x14ac:dyDescent="0.25">
      <c r="A99" s="5">
        <v>284</v>
      </c>
      <c r="B99" s="5">
        <v>1</v>
      </c>
      <c r="C99" s="5" t="s">
        <v>208</v>
      </c>
      <c r="D99" s="5">
        <v>12082</v>
      </c>
      <c r="E99" s="5">
        <v>13200.6</v>
      </c>
      <c r="F99" s="5">
        <v>11962</v>
      </c>
      <c r="G99" s="5">
        <v>13069.4</v>
      </c>
      <c r="H99" s="5">
        <v>85826750</v>
      </c>
      <c r="I99" s="5">
        <v>307020</v>
      </c>
      <c r="J99" s="5">
        <v>645603</v>
      </c>
      <c r="K99" s="5">
        <v>211523</v>
      </c>
      <c r="L99" s="5">
        <v>0</v>
      </c>
      <c r="M99" s="5">
        <v>0</v>
      </c>
      <c r="N99" s="5">
        <v>252527.726906</v>
      </c>
      <c r="O99" s="5">
        <v>2889416</v>
      </c>
      <c r="P99" s="5">
        <v>921165</v>
      </c>
      <c r="Q99" s="5">
        <v>169902</v>
      </c>
      <c r="R99" s="5">
        <v>15422</v>
      </c>
      <c r="S99" s="5">
        <v>0</v>
      </c>
      <c r="T99" s="5">
        <v>0</v>
      </c>
      <c r="U99" s="5">
        <v>0</v>
      </c>
      <c r="V99" s="5">
        <v>0</v>
      </c>
      <c r="W99" s="5">
        <v>22829628</v>
      </c>
      <c r="X99" s="5">
        <v>0</v>
      </c>
      <c r="Y99" s="5">
        <v>298205</v>
      </c>
      <c r="Z99" s="5">
        <v>598712</v>
      </c>
      <c r="AA99" s="5">
        <v>9462246</v>
      </c>
      <c r="AB99" s="5">
        <v>124428119.726906</v>
      </c>
      <c r="AC99" s="5">
        <v>0</v>
      </c>
      <c r="AD99" s="5">
        <v>1489459</v>
      </c>
      <c r="AE99" s="5">
        <v>921165</v>
      </c>
      <c r="AF99" s="5">
        <v>15422</v>
      </c>
      <c r="AG99" s="5">
        <v>22799892.359999999</v>
      </c>
      <c r="AH99" s="5">
        <v>0</v>
      </c>
      <c r="AI99" s="5">
        <v>9462246</v>
      </c>
      <c r="AJ99" s="5">
        <v>34688184.359999999</v>
      </c>
      <c r="AK99" s="5">
        <v>160916046.149407</v>
      </c>
      <c r="AL99" s="5">
        <v>13751891800</v>
      </c>
      <c r="AM99" s="25"/>
      <c r="AN99" s="25"/>
    </row>
    <row r="100" spans="1:40" x14ac:dyDescent="0.25">
      <c r="A100" s="5">
        <v>286</v>
      </c>
      <c r="B100" s="5">
        <v>1</v>
      </c>
      <c r="C100" s="5" t="s">
        <v>209</v>
      </c>
      <c r="D100" s="5">
        <v>1751</v>
      </c>
      <c r="E100" s="5">
        <v>1895.4</v>
      </c>
      <c r="F100" s="5">
        <v>2370</v>
      </c>
      <c r="G100" s="5">
        <v>2637.4</v>
      </c>
      <c r="H100" s="5">
        <v>17319806</v>
      </c>
      <c r="I100" s="5">
        <v>643719</v>
      </c>
      <c r="J100" s="5">
        <v>4741177</v>
      </c>
      <c r="K100" s="5">
        <v>333900</v>
      </c>
      <c r="L100" s="5">
        <v>0</v>
      </c>
      <c r="M100" s="5">
        <v>0</v>
      </c>
      <c r="N100" s="5">
        <v>479.92057799999998</v>
      </c>
      <c r="O100" s="5">
        <v>590473</v>
      </c>
      <c r="P100" s="5">
        <v>409566.25</v>
      </c>
      <c r="Q100" s="5">
        <v>34286</v>
      </c>
      <c r="R100" s="5">
        <v>38585</v>
      </c>
      <c r="S100" s="5">
        <v>0</v>
      </c>
      <c r="T100" s="5">
        <v>0</v>
      </c>
      <c r="U100" s="5">
        <v>0</v>
      </c>
      <c r="V100" s="5">
        <v>0</v>
      </c>
      <c r="W100" s="5">
        <v>566804</v>
      </c>
      <c r="X100" s="5">
        <v>0</v>
      </c>
      <c r="Y100" s="5">
        <v>93925</v>
      </c>
      <c r="Z100" s="5">
        <v>111548</v>
      </c>
      <c r="AA100" s="5">
        <v>1909478</v>
      </c>
      <c r="AB100" s="5">
        <v>26793747.170577999</v>
      </c>
      <c r="AC100" s="5">
        <v>0</v>
      </c>
      <c r="AD100" s="5">
        <v>86269</v>
      </c>
      <c r="AE100" s="5">
        <v>301290</v>
      </c>
      <c r="AF100" s="5">
        <v>28384</v>
      </c>
      <c r="AG100" s="5">
        <v>375042</v>
      </c>
      <c r="AH100" s="5">
        <v>0</v>
      </c>
      <c r="AI100" s="5">
        <v>1159947</v>
      </c>
      <c r="AJ100" s="5">
        <v>1950932</v>
      </c>
      <c r="AK100" s="5">
        <v>9203526.0780679993</v>
      </c>
      <c r="AL100" s="5">
        <v>711100400</v>
      </c>
      <c r="AM100" s="25"/>
      <c r="AN100" s="25"/>
    </row>
    <row r="101" spans="1:40" x14ac:dyDescent="0.25">
      <c r="A101" s="5">
        <v>294</v>
      </c>
      <c r="B101" s="5">
        <v>1</v>
      </c>
      <c r="C101" s="5" t="s">
        <v>210</v>
      </c>
      <c r="D101" s="5">
        <v>434</v>
      </c>
      <c r="E101" s="5">
        <v>478</v>
      </c>
      <c r="F101" s="5">
        <v>2677</v>
      </c>
      <c r="G101" s="5">
        <v>2984.15</v>
      </c>
      <c r="H101" s="5">
        <v>19596913</v>
      </c>
      <c r="I101" s="5">
        <v>0</v>
      </c>
      <c r="J101" s="5">
        <v>760449</v>
      </c>
      <c r="K101" s="5">
        <v>14408</v>
      </c>
      <c r="L101" s="5">
        <v>0</v>
      </c>
      <c r="M101" s="5">
        <v>0</v>
      </c>
      <c r="N101" s="5">
        <v>752633</v>
      </c>
      <c r="O101" s="5">
        <v>723656</v>
      </c>
      <c r="P101" s="5">
        <v>496559.25</v>
      </c>
      <c r="Q101" s="5">
        <v>38794</v>
      </c>
      <c r="R101" s="5">
        <v>58489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133717</v>
      </c>
      <c r="AA101" s="5">
        <v>1727823</v>
      </c>
      <c r="AB101" s="5">
        <v>24303441.25</v>
      </c>
      <c r="AC101" s="5">
        <v>0</v>
      </c>
      <c r="AD101" s="5">
        <v>35558</v>
      </c>
      <c r="AE101" s="5">
        <v>340976</v>
      </c>
      <c r="AF101" s="5">
        <v>40163</v>
      </c>
      <c r="AG101" s="5">
        <v>0</v>
      </c>
      <c r="AH101" s="5">
        <v>0</v>
      </c>
      <c r="AI101" s="5">
        <v>927984</v>
      </c>
      <c r="AJ101" s="5">
        <v>1344681</v>
      </c>
      <c r="AK101" s="5">
        <v>3502248.160162</v>
      </c>
      <c r="AL101" s="5">
        <v>167398030</v>
      </c>
      <c r="AM101" s="25"/>
      <c r="AN101" s="25"/>
    </row>
    <row r="102" spans="1:40" x14ac:dyDescent="0.25">
      <c r="A102" s="5">
        <v>297</v>
      </c>
      <c r="B102" s="5">
        <v>1</v>
      </c>
      <c r="C102" s="5" t="s">
        <v>211</v>
      </c>
      <c r="D102" s="5">
        <v>343</v>
      </c>
      <c r="E102" s="5">
        <v>375.4</v>
      </c>
      <c r="F102" s="5">
        <v>353</v>
      </c>
      <c r="G102" s="5">
        <v>387</v>
      </c>
      <c r="H102" s="5">
        <v>2541429</v>
      </c>
      <c r="I102" s="5">
        <v>0</v>
      </c>
      <c r="J102" s="5">
        <v>96631</v>
      </c>
      <c r="K102" s="5">
        <v>0</v>
      </c>
      <c r="L102" s="5">
        <v>125659</v>
      </c>
      <c r="M102" s="5">
        <v>0</v>
      </c>
      <c r="N102" s="5">
        <v>81925</v>
      </c>
      <c r="O102" s="5">
        <v>92481</v>
      </c>
      <c r="P102" s="5">
        <v>44868.75</v>
      </c>
      <c r="Q102" s="5">
        <v>5031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355073</v>
      </c>
      <c r="X102" s="5">
        <v>0</v>
      </c>
      <c r="Y102" s="5">
        <v>44747</v>
      </c>
      <c r="Z102" s="5">
        <v>12806</v>
      </c>
      <c r="AA102" s="5">
        <v>280188</v>
      </c>
      <c r="AB102" s="5">
        <v>3680838.75</v>
      </c>
      <c r="AC102" s="5">
        <v>0</v>
      </c>
      <c r="AD102" s="5">
        <v>24345</v>
      </c>
      <c r="AE102" s="5">
        <v>26575</v>
      </c>
      <c r="AF102" s="5">
        <v>0</v>
      </c>
      <c r="AG102" s="5">
        <v>271890</v>
      </c>
      <c r="AH102" s="5">
        <v>0</v>
      </c>
      <c r="AI102" s="5">
        <v>137036</v>
      </c>
      <c r="AJ102" s="5">
        <v>459846</v>
      </c>
      <c r="AK102" s="5">
        <v>2433332.6673440002</v>
      </c>
      <c r="AL102" s="5">
        <v>113393400</v>
      </c>
      <c r="AM102" s="25"/>
      <c r="AN102" s="25"/>
    </row>
    <row r="103" spans="1:40" x14ac:dyDescent="0.25">
      <c r="A103" s="5">
        <v>299</v>
      </c>
      <c r="B103" s="5">
        <v>1</v>
      </c>
      <c r="C103" s="5" t="s">
        <v>212</v>
      </c>
      <c r="D103" s="5">
        <v>761</v>
      </c>
      <c r="E103" s="5">
        <v>844</v>
      </c>
      <c r="F103" s="5">
        <v>709</v>
      </c>
      <c r="G103" s="5">
        <v>789.2</v>
      </c>
      <c r="H103" s="5">
        <v>5182676</v>
      </c>
      <c r="I103" s="5">
        <v>0</v>
      </c>
      <c r="J103" s="5">
        <v>155172</v>
      </c>
      <c r="K103" s="5">
        <v>0</v>
      </c>
      <c r="L103" s="5">
        <v>76384</v>
      </c>
      <c r="M103" s="5">
        <v>0</v>
      </c>
      <c r="N103" s="5">
        <v>195095.702857</v>
      </c>
      <c r="O103" s="5">
        <v>173867</v>
      </c>
      <c r="P103" s="5">
        <v>111790</v>
      </c>
      <c r="Q103" s="5">
        <v>10260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363032</v>
      </c>
      <c r="X103" s="5">
        <v>0</v>
      </c>
      <c r="Y103" s="5">
        <v>0</v>
      </c>
      <c r="Z103" s="5">
        <v>24438</v>
      </c>
      <c r="AA103" s="5">
        <v>571381</v>
      </c>
      <c r="AB103" s="5">
        <v>6864095.7028569998</v>
      </c>
      <c r="AC103" s="5">
        <v>0</v>
      </c>
      <c r="AD103" s="5">
        <v>57690</v>
      </c>
      <c r="AE103" s="5">
        <v>93961</v>
      </c>
      <c r="AF103" s="5">
        <v>0</v>
      </c>
      <c r="AG103" s="5">
        <v>274458</v>
      </c>
      <c r="AH103" s="5">
        <v>0</v>
      </c>
      <c r="AI103" s="5">
        <v>396582</v>
      </c>
      <c r="AJ103" s="5">
        <v>822691</v>
      </c>
      <c r="AK103" s="5">
        <v>6254526.9009750001</v>
      </c>
      <c r="AL103" s="5">
        <v>361789615</v>
      </c>
      <c r="AM103" s="25"/>
      <c r="AN103" s="25"/>
    </row>
    <row r="104" spans="1:40" x14ac:dyDescent="0.25">
      <c r="A104" s="5">
        <v>300</v>
      </c>
      <c r="B104" s="5">
        <v>1</v>
      </c>
      <c r="C104" s="5" t="s">
        <v>2164</v>
      </c>
      <c r="D104" s="5">
        <v>1018</v>
      </c>
      <c r="E104" s="5">
        <v>1126</v>
      </c>
      <c r="F104" s="5">
        <v>1082</v>
      </c>
      <c r="G104" s="5">
        <v>1197.2</v>
      </c>
      <c r="H104" s="5">
        <v>7862012</v>
      </c>
      <c r="I104" s="5">
        <v>0</v>
      </c>
      <c r="J104" s="5">
        <v>129739</v>
      </c>
      <c r="K104" s="5">
        <v>14082</v>
      </c>
      <c r="L104" s="5">
        <v>0</v>
      </c>
      <c r="M104" s="5">
        <v>0</v>
      </c>
      <c r="N104" s="5">
        <v>163999</v>
      </c>
      <c r="O104" s="5">
        <v>276254</v>
      </c>
      <c r="P104" s="5">
        <v>142007.5</v>
      </c>
      <c r="Q104" s="5">
        <v>15564</v>
      </c>
      <c r="R104" s="5">
        <v>0</v>
      </c>
      <c r="S104" s="5">
        <v>0</v>
      </c>
      <c r="T104" s="5">
        <v>0</v>
      </c>
      <c r="U104" s="5">
        <v>41376</v>
      </c>
      <c r="V104" s="5">
        <v>0</v>
      </c>
      <c r="W104" s="5">
        <v>1041432</v>
      </c>
      <c r="X104" s="5">
        <v>0</v>
      </c>
      <c r="Y104" s="5">
        <v>0</v>
      </c>
      <c r="Z104" s="5">
        <v>35564</v>
      </c>
      <c r="AA104" s="5">
        <v>866773</v>
      </c>
      <c r="AB104" s="5">
        <v>10588802.5</v>
      </c>
      <c r="AC104" s="5">
        <v>0</v>
      </c>
      <c r="AD104" s="5">
        <v>80232</v>
      </c>
      <c r="AE104" s="5">
        <v>142007.5</v>
      </c>
      <c r="AF104" s="5">
        <v>0</v>
      </c>
      <c r="AG104" s="5">
        <v>1041432</v>
      </c>
      <c r="AH104" s="5">
        <v>0</v>
      </c>
      <c r="AI104" s="5">
        <v>758449</v>
      </c>
      <c r="AJ104" s="5">
        <v>2022120.5</v>
      </c>
      <c r="AK104" s="5">
        <v>8304789.3838219997</v>
      </c>
      <c r="AL104" s="5">
        <v>692025575</v>
      </c>
      <c r="AM104" s="25"/>
      <c r="AN104" s="25"/>
    </row>
    <row r="105" spans="1:40" x14ac:dyDescent="0.25">
      <c r="A105" s="5">
        <v>306</v>
      </c>
      <c r="B105" s="5">
        <v>1</v>
      </c>
      <c r="C105" s="5" t="s">
        <v>213</v>
      </c>
      <c r="D105" s="5">
        <v>156.44999999999999</v>
      </c>
      <c r="E105" s="5">
        <v>169.25</v>
      </c>
      <c r="F105" s="5">
        <v>318.45</v>
      </c>
      <c r="G105" s="5">
        <v>346.25</v>
      </c>
      <c r="H105" s="5">
        <v>2273824</v>
      </c>
      <c r="I105" s="5">
        <v>0</v>
      </c>
      <c r="J105" s="5">
        <v>419232</v>
      </c>
      <c r="K105" s="5">
        <v>0</v>
      </c>
      <c r="L105" s="5">
        <v>120423</v>
      </c>
      <c r="M105" s="5">
        <v>32425</v>
      </c>
      <c r="N105" s="5">
        <v>151429</v>
      </c>
      <c r="O105" s="5">
        <v>76583</v>
      </c>
      <c r="P105" s="5">
        <v>57024.25</v>
      </c>
      <c r="Q105" s="5">
        <v>4501</v>
      </c>
      <c r="R105" s="5">
        <v>17316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21377</v>
      </c>
      <c r="Z105" s="5">
        <v>11291</v>
      </c>
      <c r="AA105" s="5">
        <v>250685</v>
      </c>
      <c r="AB105" s="5">
        <v>3436110.25</v>
      </c>
      <c r="AC105" s="5">
        <v>0</v>
      </c>
      <c r="AD105" s="5">
        <v>28150</v>
      </c>
      <c r="AE105" s="5">
        <v>57024.25</v>
      </c>
      <c r="AF105" s="5">
        <v>17316</v>
      </c>
      <c r="AG105" s="5">
        <v>0</v>
      </c>
      <c r="AH105" s="5">
        <v>0</v>
      </c>
      <c r="AI105" s="5">
        <v>233929</v>
      </c>
      <c r="AJ105" s="5">
        <v>336419.25</v>
      </c>
      <c r="AK105" s="5">
        <v>3039895.7488170001</v>
      </c>
      <c r="AL105" s="5">
        <v>124915000</v>
      </c>
      <c r="AM105" s="25"/>
      <c r="AN105" s="25"/>
    </row>
    <row r="106" spans="1:40" x14ac:dyDescent="0.25">
      <c r="A106" s="5">
        <v>308</v>
      </c>
      <c r="B106" s="5">
        <v>1</v>
      </c>
      <c r="C106" s="5" t="s">
        <v>214</v>
      </c>
      <c r="D106" s="5">
        <v>343.2</v>
      </c>
      <c r="E106" s="5">
        <v>373.4</v>
      </c>
      <c r="F106" s="5">
        <v>586.20000000000005</v>
      </c>
      <c r="G106" s="5">
        <v>641</v>
      </c>
      <c r="H106" s="5">
        <v>4209447</v>
      </c>
      <c r="I106" s="5">
        <v>18421</v>
      </c>
      <c r="J106" s="5">
        <v>410239</v>
      </c>
      <c r="K106" s="5">
        <v>0</v>
      </c>
      <c r="L106" s="5">
        <v>115871</v>
      </c>
      <c r="M106" s="5">
        <v>0</v>
      </c>
      <c r="N106" s="5">
        <v>167749.41365999999</v>
      </c>
      <c r="O106" s="5">
        <v>141336</v>
      </c>
      <c r="P106" s="5">
        <v>105361.25</v>
      </c>
      <c r="Q106" s="5">
        <v>8333</v>
      </c>
      <c r="R106" s="5">
        <v>35697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16051</v>
      </c>
      <c r="Z106" s="5">
        <v>27204</v>
      </c>
      <c r="AA106" s="5">
        <v>464084</v>
      </c>
      <c r="AB106" s="5">
        <v>5719793.6636600001</v>
      </c>
      <c r="AC106" s="5">
        <v>0</v>
      </c>
      <c r="AD106" s="5">
        <v>60923</v>
      </c>
      <c r="AE106" s="5">
        <v>105361.25</v>
      </c>
      <c r="AF106" s="5">
        <v>35697</v>
      </c>
      <c r="AG106" s="5">
        <v>-75678.366183000006</v>
      </c>
      <c r="AH106" s="5">
        <v>0</v>
      </c>
      <c r="AI106" s="5">
        <v>418768</v>
      </c>
      <c r="AJ106" s="5">
        <v>545070.88381699997</v>
      </c>
      <c r="AK106" s="5">
        <v>6599549.2235390004</v>
      </c>
      <c r="AL106" s="5">
        <v>251158605</v>
      </c>
      <c r="AM106" s="25"/>
      <c r="AN106" s="25"/>
    </row>
    <row r="107" spans="1:40" x14ac:dyDescent="0.25">
      <c r="A107" s="5">
        <v>309</v>
      </c>
      <c r="B107" s="5">
        <v>1</v>
      </c>
      <c r="C107" s="5" t="s">
        <v>215</v>
      </c>
      <c r="D107" s="5">
        <v>1826.45</v>
      </c>
      <c r="E107" s="5">
        <v>1987.45</v>
      </c>
      <c r="F107" s="5">
        <v>1632.45</v>
      </c>
      <c r="G107" s="5">
        <v>1778.25</v>
      </c>
      <c r="H107" s="5">
        <v>11677768</v>
      </c>
      <c r="I107" s="5">
        <v>75732</v>
      </c>
      <c r="J107" s="5">
        <v>1429766</v>
      </c>
      <c r="K107" s="5">
        <v>14245</v>
      </c>
      <c r="L107" s="5">
        <v>0</v>
      </c>
      <c r="M107" s="5">
        <v>0</v>
      </c>
      <c r="N107" s="5">
        <v>428434</v>
      </c>
      <c r="O107" s="5">
        <v>401406</v>
      </c>
      <c r="P107" s="5">
        <v>297858</v>
      </c>
      <c r="Q107" s="5">
        <v>23117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14190</v>
      </c>
      <c r="Z107" s="5">
        <v>52067</v>
      </c>
      <c r="AA107" s="5">
        <v>1287453</v>
      </c>
      <c r="AB107" s="5">
        <v>15702036</v>
      </c>
      <c r="AC107" s="5">
        <v>0</v>
      </c>
      <c r="AD107" s="5">
        <v>221467</v>
      </c>
      <c r="AE107" s="5">
        <v>297858</v>
      </c>
      <c r="AF107" s="5">
        <v>0</v>
      </c>
      <c r="AG107" s="5">
        <v>0</v>
      </c>
      <c r="AH107" s="5">
        <v>0</v>
      </c>
      <c r="AI107" s="5">
        <v>1099687</v>
      </c>
      <c r="AJ107" s="5">
        <v>1619012</v>
      </c>
      <c r="AK107" s="5">
        <v>23433791.350481998</v>
      </c>
      <c r="AL107" s="5">
        <v>1133381285</v>
      </c>
      <c r="AM107" s="25"/>
      <c r="AN107" s="25"/>
    </row>
    <row r="108" spans="1:40" x14ac:dyDescent="0.25">
      <c r="A108" s="5">
        <v>314</v>
      </c>
      <c r="B108" s="5">
        <v>1</v>
      </c>
      <c r="C108" s="5" t="s">
        <v>216</v>
      </c>
      <c r="D108" s="5">
        <v>905</v>
      </c>
      <c r="E108" s="5">
        <v>991</v>
      </c>
      <c r="F108" s="5">
        <v>735</v>
      </c>
      <c r="G108" s="5">
        <v>801.6</v>
      </c>
      <c r="H108" s="5">
        <v>5264107</v>
      </c>
      <c r="I108" s="5">
        <v>0</v>
      </c>
      <c r="J108" s="5">
        <v>399757</v>
      </c>
      <c r="K108" s="5">
        <v>14156</v>
      </c>
      <c r="L108" s="5">
        <v>71952</v>
      </c>
      <c r="M108" s="5">
        <v>0</v>
      </c>
      <c r="N108" s="5">
        <v>146765.7922</v>
      </c>
      <c r="O108" s="5">
        <v>184008</v>
      </c>
      <c r="P108" s="5">
        <v>113546.25</v>
      </c>
      <c r="Q108" s="5">
        <v>10421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368736</v>
      </c>
      <c r="X108" s="5">
        <v>0</v>
      </c>
      <c r="Y108" s="5">
        <v>32035</v>
      </c>
      <c r="Z108" s="5">
        <v>21229</v>
      </c>
      <c r="AA108" s="5">
        <v>580358</v>
      </c>
      <c r="AB108" s="5">
        <v>7207071.0422</v>
      </c>
      <c r="AC108" s="5">
        <v>0</v>
      </c>
      <c r="AD108" s="5">
        <v>45199</v>
      </c>
      <c r="AE108" s="5">
        <v>85200</v>
      </c>
      <c r="AF108" s="5">
        <v>0</v>
      </c>
      <c r="AG108" s="5">
        <v>248868</v>
      </c>
      <c r="AH108" s="5">
        <v>0</v>
      </c>
      <c r="AI108" s="5">
        <v>359605</v>
      </c>
      <c r="AJ108" s="5">
        <v>738872</v>
      </c>
      <c r="AK108" s="5">
        <v>4702966.3708410002</v>
      </c>
      <c r="AL108" s="5">
        <v>379236435</v>
      </c>
      <c r="AM108" s="25"/>
      <c r="AN108" s="25"/>
    </row>
    <row r="109" spans="1:40" x14ac:dyDescent="0.25">
      <c r="A109" s="5">
        <v>316</v>
      </c>
      <c r="B109" s="5">
        <v>1</v>
      </c>
      <c r="C109" s="5" t="s">
        <v>217</v>
      </c>
      <c r="D109" s="5">
        <v>1374</v>
      </c>
      <c r="E109" s="5">
        <v>1495.6</v>
      </c>
      <c r="F109" s="5">
        <v>1034</v>
      </c>
      <c r="G109" s="5">
        <v>1127</v>
      </c>
      <c r="H109" s="5">
        <v>7401009</v>
      </c>
      <c r="I109" s="5">
        <v>0</v>
      </c>
      <c r="J109" s="5">
        <v>915334</v>
      </c>
      <c r="K109" s="5">
        <v>0</v>
      </c>
      <c r="L109" s="5">
        <v>0</v>
      </c>
      <c r="M109" s="5">
        <v>0</v>
      </c>
      <c r="N109" s="5">
        <v>181263.25146</v>
      </c>
      <c r="O109" s="5">
        <v>269084</v>
      </c>
      <c r="P109" s="5">
        <v>187107.5</v>
      </c>
      <c r="Q109" s="5">
        <v>14651</v>
      </c>
      <c r="R109" s="5">
        <v>29618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36854</v>
      </c>
      <c r="Z109" s="5">
        <v>34725</v>
      </c>
      <c r="AA109" s="5">
        <v>815948</v>
      </c>
      <c r="AB109" s="5">
        <v>9885593.7514600009</v>
      </c>
      <c r="AC109" s="5">
        <v>0</v>
      </c>
      <c r="AD109" s="5">
        <v>72730</v>
      </c>
      <c r="AE109" s="5">
        <v>138769</v>
      </c>
      <c r="AF109" s="5">
        <v>21966</v>
      </c>
      <c r="AG109" s="5">
        <v>0</v>
      </c>
      <c r="AH109" s="5">
        <v>0</v>
      </c>
      <c r="AI109" s="5">
        <v>499719</v>
      </c>
      <c r="AJ109" s="5">
        <v>733184</v>
      </c>
      <c r="AK109" s="5">
        <v>7275684.8213069998</v>
      </c>
      <c r="AL109" s="5">
        <v>565699314</v>
      </c>
      <c r="AM109" s="25"/>
      <c r="AN109" s="25"/>
    </row>
    <row r="110" spans="1:40" x14ac:dyDescent="0.25">
      <c r="A110" s="5">
        <v>317</v>
      </c>
      <c r="B110" s="5">
        <v>1</v>
      </c>
      <c r="C110" s="5" t="s">
        <v>218</v>
      </c>
      <c r="D110" s="5">
        <v>971.6</v>
      </c>
      <c r="E110" s="5">
        <v>1067.2</v>
      </c>
      <c r="F110" s="5">
        <v>908.6</v>
      </c>
      <c r="G110" s="5">
        <v>987.2</v>
      </c>
      <c r="H110" s="5">
        <v>6482942</v>
      </c>
      <c r="I110" s="5">
        <v>0</v>
      </c>
      <c r="J110" s="5">
        <v>1537166</v>
      </c>
      <c r="K110" s="5">
        <v>14090</v>
      </c>
      <c r="L110" s="5">
        <v>0</v>
      </c>
      <c r="M110" s="5">
        <v>157621.69</v>
      </c>
      <c r="N110" s="5">
        <v>332036.02372</v>
      </c>
      <c r="O110" s="5">
        <v>222308</v>
      </c>
      <c r="P110" s="5">
        <v>162857.5</v>
      </c>
      <c r="Q110" s="5">
        <v>12834</v>
      </c>
      <c r="R110" s="5">
        <v>44463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36275</v>
      </c>
      <c r="AA110" s="5">
        <v>714733</v>
      </c>
      <c r="AB110" s="5">
        <v>9717326.2137199994</v>
      </c>
      <c r="AC110" s="5">
        <v>0</v>
      </c>
      <c r="AD110" s="5">
        <v>76841</v>
      </c>
      <c r="AE110" s="5">
        <v>127017</v>
      </c>
      <c r="AF110" s="5">
        <v>34678</v>
      </c>
      <c r="AG110" s="5">
        <v>0</v>
      </c>
      <c r="AH110" s="5">
        <v>0</v>
      </c>
      <c r="AI110" s="5">
        <v>460320</v>
      </c>
      <c r="AJ110" s="5">
        <v>698856</v>
      </c>
      <c r="AK110" s="5">
        <v>8150224.0327310003</v>
      </c>
      <c r="AL110" s="5">
        <v>424491011</v>
      </c>
      <c r="AM110" s="25"/>
      <c r="AN110" s="25"/>
    </row>
    <row r="111" spans="1:40" x14ac:dyDescent="0.25">
      <c r="A111" s="5">
        <v>318</v>
      </c>
      <c r="B111" s="5">
        <v>1</v>
      </c>
      <c r="C111" s="5" t="s">
        <v>219</v>
      </c>
      <c r="D111" s="5">
        <v>3827</v>
      </c>
      <c r="E111" s="5">
        <v>4210.6000000000004</v>
      </c>
      <c r="F111" s="5">
        <v>3834</v>
      </c>
      <c r="G111" s="5">
        <v>4221.6000000000004</v>
      </c>
      <c r="H111" s="5">
        <v>27723247</v>
      </c>
      <c r="I111" s="5">
        <v>411407</v>
      </c>
      <c r="J111" s="5">
        <v>2158368</v>
      </c>
      <c r="K111" s="5">
        <v>14082</v>
      </c>
      <c r="L111" s="5">
        <v>71073.600000000006</v>
      </c>
      <c r="M111" s="5">
        <v>600214</v>
      </c>
      <c r="N111" s="5">
        <v>1306166</v>
      </c>
      <c r="O111" s="5">
        <v>946046</v>
      </c>
      <c r="P111" s="5">
        <v>699962.5</v>
      </c>
      <c r="Q111" s="5">
        <v>54881</v>
      </c>
      <c r="R111" s="5">
        <v>127323</v>
      </c>
      <c r="S111" s="5">
        <v>0</v>
      </c>
      <c r="T111" s="5">
        <v>0</v>
      </c>
      <c r="U111" s="5">
        <v>0</v>
      </c>
      <c r="V111" s="5">
        <v>-525</v>
      </c>
      <c r="W111" s="5">
        <v>0</v>
      </c>
      <c r="X111" s="5">
        <v>0</v>
      </c>
      <c r="Y111" s="5">
        <v>231030</v>
      </c>
      <c r="Z111" s="5">
        <v>147879</v>
      </c>
      <c r="AA111" s="5">
        <v>3056438</v>
      </c>
      <c r="AB111" s="5">
        <v>37547592.100000001</v>
      </c>
      <c r="AC111" s="5">
        <v>0</v>
      </c>
      <c r="AD111" s="5">
        <v>421624</v>
      </c>
      <c r="AE111" s="5">
        <v>699962.5</v>
      </c>
      <c r="AF111" s="5">
        <v>127323</v>
      </c>
      <c r="AG111" s="5">
        <v>0</v>
      </c>
      <c r="AH111" s="5">
        <v>0</v>
      </c>
      <c r="AI111" s="5">
        <v>2772596</v>
      </c>
      <c r="AJ111" s="5">
        <v>4021505.5</v>
      </c>
      <c r="AK111" s="5">
        <v>44938132.161068998</v>
      </c>
      <c r="AL111" s="5">
        <v>2874893641</v>
      </c>
      <c r="AM111" s="25"/>
      <c r="AN111" s="25"/>
    </row>
    <row r="112" spans="1:40" x14ac:dyDescent="0.25">
      <c r="A112" s="5">
        <v>319</v>
      </c>
      <c r="B112" s="5">
        <v>1</v>
      </c>
      <c r="C112" s="5" t="s">
        <v>1898</v>
      </c>
      <c r="D112" s="5">
        <v>552.79999999999995</v>
      </c>
      <c r="E112" s="5">
        <v>605.4</v>
      </c>
      <c r="F112" s="5">
        <v>567.79999999999995</v>
      </c>
      <c r="G112" s="5">
        <v>623.4</v>
      </c>
      <c r="H112" s="5">
        <v>4093868</v>
      </c>
      <c r="I112" s="5">
        <v>0</v>
      </c>
      <c r="J112" s="5">
        <v>512026</v>
      </c>
      <c r="K112" s="5">
        <v>0</v>
      </c>
      <c r="L112" s="5">
        <v>118907</v>
      </c>
      <c r="M112" s="5">
        <v>130116</v>
      </c>
      <c r="N112" s="5">
        <v>195287.77635999999</v>
      </c>
      <c r="O112" s="5">
        <v>149782</v>
      </c>
      <c r="P112" s="5">
        <v>102927.5</v>
      </c>
      <c r="Q112" s="5">
        <v>8104</v>
      </c>
      <c r="R112" s="5">
        <v>26544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37869</v>
      </c>
      <c r="Z112" s="5">
        <v>20965</v>
      </c>
      <c r="AA112" s="5">
        <v>451342</v>
      </c>
      <c r="AB112" s="5">
        <v>5847738.2763599996</v>
      </c>
      <c r="AC112" s="5">
        <v>0</v>
      </c>
      <c r="AD112" s="5">
        <v>37426</v>
      </c>
      <c r="AE112" s="5">
        <v>71100</v>
      </c>
      <c r="AF112" s="5">
        <v>18336</v>
      </c>
      <c r="AG112" s="5">
        <v>0</v>
      </c>
      <c r="AH112" s="5">
        <v>0</v>
      </c>
      <c r="AI112" s="5">
        <v>257458</v>
      </c>
      <c r="AJ112" s="5">
        <v>384320</v>
      </c>
      <c r="AK112" s="5">
        <v>3720575.8795210002</v>
      </c>
      <c r="AL112" s="5">
        <v>213279150</v>
      </c>
      <c r="AM112" s="25"/>
      <c r="AN112" s="25"/>
    </row>
    <row r="113" spans="1:40" x14ac:dyDescent="0.25">
      <c r="A113" s="5">
        <v>323</v>
      </c>
      <c r="B113" s="5">
        <v>2</v>
      </c>
      <c r="C113" s="5" t="s">
        <v>220</v>
      </c>
      <c r="D113" s="5">
        <v>34</v>
      </c>
      <c r="E113" s="5">
        <v>37.200000000000003</v>
      </c>
      <c r="F113" s="5">
        <v>27</v>
      </c>
      <c r="G113" s="5">
        <v>30.2</v>
      </c>
      <c r="H113" s="5">
        <v>198323</v>
      </c>
      <c r="I113" s="5">
        <v>0</v>
      </c>
      <c r="J113" s="5">
        <v>0</v>
      </c>
      <c r="K113" s="5">
        <v>0</v>
      </c>
      <c r="L113" s="5">
        <v>15912</v>
      </c>
      <c r="M113" s="5">
        <v>0</v>
      </c>
      <c r="N113" s="5">
        <v>4696</v>
      </c>
      <c r="O113" s="5">
        <v>5678</v>
      </c>
      <c r="P113" s="5">
        <v>2145</v>
      </c>
      <c r="Q113" s="5">
        <v>393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51845</v>
      </c>
      <c r="X113" s="5">
        <v>0</v>
      </c>
      <c r="Y113" s="5">
        <v>0</v>
      </c>
      <c r="Z113" s="5">
        <v>1044</v>
      </c>
      <c r="AA113" s="5">
        <v>21865</v>
      </c>
      <c r="AB113" s="5">
        <v>301901</v>
      </c>
      <c r="AC113" s="5">
        <v>0</v>
      </c>
      <c r="AD113" s="5">
        <v>2629</v>
      </c>
      <c r="AE113" s="5">
        <v>2145</v>
      </c>
      <c r="AF113" s="5">
        <v>0</v>
      </c>
      <c r="AG113" s="5">
        <v>49967.87</v>
      </c>
      <c r="AH113" s="5">
        <v>0</v>
      </c>
      <c r="AI113" s="5">
        <v>21207</v>
      </c>
      <c r="AJ113" s="5">
        <v>75948.87</v>
      </c>
      <c r="AK113" s="5">
        <v>333943</v>
      </c>
      <c r="AL113" s="5">
        <v>30360000</v>
      </c>
      <c r="AM113" s="25"/>
      <c r="AN113" s="25"/>
    </row>
    <row r="114" spans="1:40" x14ac:dyDescent="0.25">
      <c r="A114" s="5">
        <v>330</v>
      </c>
      <c r="B114" s="5">
        <v>1</v>
      </c>
      <c r="C114" s="5" t="s">
        <v>1899</v>
      </c>
      <c r="D114" s="5">
        <v>226.7</v>
      </c>
      <c r="E114" s="5">
        <v>250.5</v>
      </c>
      <c r="F114" s="5">
        <v>268.7</v>
      </c>
      <c r="G114" s="5">
        <v>298.10000000000002</v>
      </c>
      <c r="H114" s="5">
        <v>1957623</v>
      </c>
      <c r="I114" s="5">
        <v>0</v>
      </c>
      <c r="J114" s="5">
        <v>234963</v>
      </c>
      <c r="K114" s="5">
        <v>28073</v>
      </c>
      <c r="L114" s="5">
        <v>111810</v>
      </c>
      <c r="M114" s="5">
        <v>186431</v>
      </c>
      <c r="N114" s="5">
        <v>106181</v>
      </c>
      <c r="O114" s="5">
        <v>69183</v>
      </c>
      <c r="P114" s="5">
        <v>28003.75</v>
      </c>
      <c r="Q114" s="5">
        <v>3875</v>
      </c>
      <c r="R114" s="5">
        <v>1786</v>
      </c>
      <c r="S114" s="5">
        <v>0</v>
      </c>
      <c r="T114" s="5">
        <v>0</v>
      </c>
      <c r="U114" s="5">
        <v>0</v>
      </c>
      <c r="V114" s="5">
        <v>0</v>
      </c>
      <c r="W114" s="5">
        <v>388424</v>
      </c>
      <c r="X114" s="5">
        <v>0</v>
      </c>
      <c r="Y114" s="5">
        <v>18007</v>
      </c>
      <c r="Z114" s="5">
        <v>10565</v>
      </c>
      <c r="AA114" s="5">
        <v>215824</v>
      </c>
      <c r="AB114" s="5">
        <v>3360748.75</v>
      </c>
      <c r="AC114" s="5">
        <v>0</v>
      </c>
      <c r="AD114" s="5">
        <v>56232</v>
      </c>
      <c r="AE114" s="5">
        <v>24450</v>
      </c>
      <c r="AF114" s="5">
        <v>1559</v>
      </c>
      <c r="AG114" s="5">
        <v>323310.27</v>
      </c>
      <c r="AH114" s="5">
        <v>0</v>
      </c>
      <c r="AI114" s="5">
        <v>155605</v>
      </c>
      <c r="AJ114" s="5">
        <v>561156.27</v>
      </c>
      <c r="AK114" s="5">
        <v>5787203.3237720001</v>
      </c>
      <c r="AL114" s="5">
        <v>111542200</v>
      </c>
      <c r="AM114" s="25"/>
      <c r="AN114" s="25"/>
    </row>
    <row r="115" spans="1:40" x14ac:dyDescent="0.25">
      <c r="A115" s="5">
        <v>332</v>
      </c>
      <c r="B115" s="5">
        <v>1</v>
      </c>
      <c r="C115" s="5" t="s">
        <v>221</v>
      </c>
      <c r="D115" s="5">
        <v>1582</v>
      </c>
      <c r="E115" s="5">
        <v>1735.6</v>
      </c>
      <c r="F115" s="5">
        <v>1561</v>
      </c>
      <c r="G115" s="5">
        <v>1714</v>
      </c>
      <c r="H115" s="5">
        <v>11255838</v>
      </c>
      <c r="I115" s="5">
        <v>72661</v>
      </c>
      <c r="J115" s="5">
        <v>893167</v>
      </c>
      <c r="K115" s="5">
        <v>14093</v>
      </c>
      <c r="L115" s="5">
        <v>0</v>
      </c>
      <c r="M115" s="5">
        <v>0</v>
      </c>
      <c r="N115" s="5">
        <v>291819</v>
      </c>
      <c r="O115" s="5">
        <v>377681</v>
      </c>
      <c r="P115" s="5">
        <v>287095</v>
      </c>
      <c r="Q115" s="5">
        <v>22282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103433</v>
      </c>
      <c r="Z115" s="5">
        <v>55290</v>
      </c>
      <c r="AA115" s="5">
        <v>1240936</v>
      </c>
      <c r="AB115" s="5">
        <v>14614295</v>
      </c>
      <c r="AC115" s="5">
        <v>0</v>
      </c>
      <c r="AD115" s="5">
        <v>81797</v>
      </c>
      <c r="AE115" s="5">
        <v>206131</v>
      </c>
      <c r="AF115" s="5">
        <v>0</v>
      </c>
      <c r="AG115" s="5">
        <v>0</v>
      </c>
      <c r="AH115" s="5">
        <v>0</v>
      </c>
      <c r="AI115" s="5">
        <v>735750</v>
      </c>
      <c r="AJ115" s="5">
        <v>1023678</v>
      </c>
      <c r="AK115" s="5">
        <v>8866378.1252870001</v>
      </c>
      <c r="AL115" s="5">
        <v>635531740</v>
      </c>
      <c r="AM115" s="25"/>
      <c r="AN115" s="25"/>
    </row>
    <row r="116" spans="1:40" x14ac:dyDescent="0.25">
      <c r="A116" s="5">
        <v>333</v>
      </c>
      <c r="B116" s="5">
        <v>1</v>
      </c>
      <c r="C116" s="5" t="s">
        <v>222</v>
      </c>
      <c r="D116" s="5">
        <v>502</v>
      </c>
      <c r="E116" s="5">
        <v>552</v>
      </c>
      <c r="F116" s="5">
        <v>493</v>
      </c>
      <c r="G116" s="5">
        <v>541.6</v>
      </c>
      <c r="H116" s="5">
        <v>3556687</v>
      </c>
      <c r="I116" s="5">
        <v>6140</v>
      </c>
      <c r="J116" s="5">
        <v>282276</v>
      </c>
      <c r="K116" s="5">
        <v>0</v>
      </c>
      <c r="L116" s="5">
        <v>128410</v>
      </c>
      <c r="M116" s="5">
        <v>0</v>
      </c>
      <c r="N116" s="5">
        <v>126587</v>
      </c>
      <c r="O116" s="5">
        <v>119224</v>
      </c>
      <c r="P116" s="5">
        <v>89500</v>
      </c>
      <c r="Q116" s="5">
        <v>7041</v>
      </c>
      <c r="R116" s="5">
        <v>21664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15493</v>
      </c>
      <c r="AA116" s="5">
        <v>392118</v>
      </c>
      <c r="AB116" s="5">
        <v>4745140</v>
      </c>
      <c r="AC116" s="5">
        <v>0</v>
      </c>
      <c r="AD116" s="5">
        <v>26585</v>
      </c>
      <c r="AE116" s="5">
        <v>58678</v>
      </c>
      <c r="AF116" s="5">
        <v>14203</v>
      </c>
      <c r="AG116" s="5">
        <v>0</v>
      </c>
      <c r="AH116" s="5">
        <v>0</v>
      </c>
      <c r="AI116" s="5">
        <v>212291</v>
      </c>
      <c r="AJ116" s="5">
        <v>311757</v>
      </c>
      <c r="AK116" s="5">
        <v>2884568.746607</v>
      </c>
      <c r="AL116" s="5">
        <v>184569935</v>
      </c>
      <c r="AM116" s="25"/>
      <c r="AN116" s="25"/>
    </row>
    <row r="117" spans="1:40" x14ac:dyDescent="0.25">
      <c r="A117" s="5">
        <v>345</v>
      </c>
      <c r="B117" s="5">
        <v>1</v>
      </c>
      <c r="C117" s="5" t="s">
        <v>1900</v>
      </c>
      <c r="D117" s="5">
        <v>1313</v>
      </c>
      <c r="E117" s="5">
        <v>1444</v>
      </c>
      <c r="F117" s="5">
        <v>1502</v>
      </c>
      <c r="G117" s="5">
        <v>1643.8</v>
      </c>
      <c r="H117" s="5">
        <v>10794835</v>
      </c>
      <c r="I117" s="5">
        <v>12281</v>
      </c>
      <c r="J117" s="5">
        <v>269961</v>
      </c>
      <c r="K117" s="5">
        <v>18515</v>
      </c>
      <c r="L117" s="5">
        <v>0</v>
      </c>
      <c r="M117" s="5">
        <v>0</v>
      </c>
      <c r="N117" s="5">
        <v>253588</v>
      </c>
      <c r="O117" s="5">
        <v>363109</v>
      </c>
      <c r="P117" s="5">
        <v>275336.25</v>
      </c>
      <c r="Q117" s="5">
        <v>21369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94370</v>
      </c>
      <c r="Z117" s="5">
        <v>53368</v>
      </c>
      <c r="AA117" s="5">
        <v>1190111</v>
      </c>
      <c r="AB117" s="5">
        <v>13346843.25</v>
      </c>
      <c r="AC117" s="5">
        <v>0</v>
      </c>
      <c r="AD117" s="5">
        <v>153013</v>
      </c>
      <c r="AE117" s="5">
        <v>275336.25</v>
      </c>
      <c r="AF117" s="5">
        <v>0</v>
      </c>
      <c r="AG117" s="5">
        <v>0</v>
      </c>
      <c r="AH117" s="5">
        <v>0</v>
      </c>
      <c r="AI117" s="5">
        <v>1069272</v>
      </c>
      <c r="AJ117" s="5">
        <v>1497621.25</v>
      </c>
      <c r="AK117" s="5">
        <v>16544938.151193</v>
      </c>
      <c r="AL117" s="5">
        <v>959343000</v>
      </c>
      <c r="AM117" s="25"/>
      <c r="AN117" s="25"/>
    </row>
    <row r="118" spans="1:40" x14ac:dyDescent="0.25">
      <c r="A118" s="5">
        <v>347</v>
      </c>
      <c r="B118" s="5">
        <v>1</v>
      </c>
      <c r="C118" s="5" t="s">
        <v>223</v>
      </c>
      <c r="D118" s="5">
        <v>4784.2</v>
      </c>
      <c r="E118" s="5">
        <v>5230.8</v>
      </c>
      <c r="F118" s="5">
        <v>4069.2</v>
      </c>
      <c r="G118" s="5">
        <v>4451</v>
      </c>
      <c r="H118" s="5">
        <v>29229717</v>
      </c>
      <c r="I118" s="5">
        <v>0</v>
      </c>
      <c r="J118" s="5">
        <v>6562398</v>
      </c>
      <c r="K118" s="5">
        <v>950184</v>
      </c>
      <c r="L118" s="5">
        <v>0</v>
      </c>
      <c r="M118" s="5">
        <v>0</v>
      </c>
      <c r="N118" s="5">
        <v>433867</v>
      </c>
      <c r="O118" s="5">
        <v>1004910</v>
      </c>
      <c r="P118" s="5">
        <v>726195</v>
      </c>
      <c r="Q118" s="5">
        <v>57863</v>
      </c>
      <c r="R118" s="5">
        <v>143545</v>
      </c>
      <c r="S118" s="5">
        <v>0</v>
      </c>
      <c r="T118" s="5">
        <v>0</v>
      </c>
      <c r="U118" s="5">
        <v>0</v>
      </c>
      <c r="V118" s="5">
        <v>-7486</v>
      </c>
      <c r="W118" s="5">
        <v>200740</v>
      </c>
      <c r="X118" s="5">
        <v>0</v>
      </c>
      <c r="Y118" s="5">
        <v>372342</v>
      </c>
      <c r="Z118" s="5">
        <v>152146</v>
      </c>
      <c r="AA118" s="5">
        <v>3222524</v>
      </c>
      <c r="AB118" s="5">
        <v>43048945</v>
      </c>
      <c r="AC118" s="5">
        <v>0</v>
      </c>
      <c r="AD118" s="5">
        <v>238392</v>
      </c>
      <c r="AE118" s="5">
        <v>449181</v>
      </c>
      <c r="AF118" s="5">
        <v>88788</v>
      </c>
      <c r="AG118" s="5">
        <v>111684</v>
      </c>
      <c r="AH118" s="5">
        <v>0</v>
      </c>
      <c r="AI118" s="5">
        <v>1645993</v>
      </c>
      <c r="AJ118" s="5">
        <v>2534038</v>
      </c>
      <c r="AK118" s="5">
        <v>25220121.164641</v>
      </c>
      <c r="AL118" s="5">
        <v>1650086600</v>
      </c>
      <c r="AM118" s="25"/>
      <c r="AN118" s="25"/>
    </row>
    <row r="119" spans="1:40" x14ac:dyDescent="0.25">
      <c r="A119" s="5">
        <v>356</v>
      </c>
      <c r="B119" s="5">
        <v>1</v>
      </c>
      <c r="C119" s="5" t="s">
        <v>224</v>
      </c>
      <c r="D119" s="5">
        <v>157</v>
      </c>
      <c r="E119" s="5">
        <v>169.6</v>
      </c>
      <c r="F119" s="5">
        <v>193</v>
      </c>
      <c r="G119" s="5">
        <v>208.4</v>
      </c>
      <c r="H119" s="5">
        <v>1368563</v>
      </c>
      <c r="I119" s="5">
        <v>0</v>
      </c>
      <c r="J119" s="5">
        <v>61175</v>
      </c>
      <c r="K119" s="5">
        <v>0</v>
      </c>
      <c r="L119" s="5">
        <v>88759</v>
      </c>
      <c r="M119" s="5">
        <v>187829.59</v>
      </c>
      <c r="N119" s="5">
        <v>121366</v>
      </c>
      <c r="O119" s="5">
        <v>48431</v>
      </c>
      <c r="P119" s="5">
        <v>10420</v>
      </c>
      <c r="Q119" s="5">
        <v>2709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735404</v>
      </c>
      <c r="X119" s="5">
        <v>0</v>
      </c>
      <c r="Y119" s="5">
        <v>0</v>
      </c>
      <c r="Z119" s="5">
        <v>6688</v>
      </c>
      <c r="AA119" s="5">
        <v>150882</v>
      </c>
      <c r="AB119" s="5">
        <v>2782226.59</v>
      </c>
      <c r="AC119" s="5">
        <v>0</v>
      </c>
      <c r="AD119" s="5">
        <v>17490</v>
      </c>
      <c r="AE119" s="5">
        <v>3795</v>
      </c>
      <c r="AF119" s="5">
        <v>0</v>
      </c>
      <c r="AG119" s="5">
        <v>440975</v>
      </c>
      <c r="AH119" s="5">
        <v>0</v>
      </c>
      <c r="AI119" s="5">
        <v>45373</v>
      </c>
      <c r="AJ119" s="5">
        <v>507633</v>
      </c>
      <c r="AK119" s="5">
        <v>1797586.7324910001</v>
      </c>
      <c r="AL119" s="5">
        <v>31498455</v>
      </c>
      <c r="AM119" s="25"/>
      <c r="AN119" s="25"/>
    </row>
    <row r="120" spans="1:40" x14ac:dyDescent="0.25">
      <c r="A120" s="5">
        <v>361</v>
      </c>
      <c r="B120" s="5">
        <v>1</v>
      </c>
      <c r="C120" s="5" t="s">
        <v>2165</v>
      </c>
      <c r="D120" s="5">
        <v>1125</v>
      </c>
      <c r="E120" s="5">
        <v>1234.5999999999999</v>
      </c>
      <c r="F120" s="5">
        <v>941</v>
      </c>
      <c r="G120" s="5">
        <v>1033.2</v>
      </c>
      <c r="H120" s="5">
        <v>6785024</v>
      </c>
      <c r="I120" s="5">
        <v>0</v>
      </c>
      <c r="J120" s="5">
        <v>459443</v>
      </c>
      <c r="K120" s="5">
        <v>14140</v>
      </c>
      <c r="L120" s="5">
        <v>0</v>
      </c>
      <c r="M120" s="5">
        <v>0</v>
      </c>
      <c r="N120" s="5">
        <v>288109</v>
      </c>
      <c r="O120" s="5">
        <v>250315</v>
      </c>
      <c r="P120" s="5">
        <v>140783.75</v>
      </c>
      <c r="Q120" s="5">
        <v>13432</v>
      </c>
      <c r="R120" s="5">
        <v>2469</v>
      </c>
      <c r="S120" s="5">
        <v>0</v>
      </c>
      <c r="T120" s="5">
        <v>0</v>
      </c>
      <c r="U120" s="5">
        <v>0</v>
      </c>
      <c r="V120" s="5">
        <v>0</v>
      </c>
      <c r="W120" s="5">
        <v>571897</v>
      </c>
      <c r="X120" s="5">
        <v>0</v>
      </c>
      <c r="Y120" s="5">
        <v>85164</v>
      </c>
      <c r="Z120" s="5">
        <v>33563</v>
      </c>
      <c r="AA120" s="5">
        <v>748037</v>
      </c>
      <c r="AB120" s="5">
        <v>9392376.75</v>
      </c>
      <c r="AC120" s="5">
        <v>0</v>
      </c>
      <c r="AD120" s="5">
        <v>85228</v>
      </c>
      <c r="AE120" s="5">
        <v>123547</v>
      </c>
      <c r="AF120" s="5">
        <v>2167</v>
      </c>
      <c r="AG120" s="5">
        <v>471780</v>
      </c>
      <c r="AH120" s="5">
        <v>0</v>
      </c>
      <c r="AI120" s="5">
        <v>542086</v>
      </c>
      <c r="AJ120" s="5">
        <v>1224808</v>
      </c>
      <c r="AK120" s="5">
        <v>8402401.1517990008</v>
      </c>
      <c r="AL120" s="5">
        <v>552557553</v>
      </c>
      <c r="AM120" s="25"/>
      <c r="AN120" s="25"/>
    </row>
    <row r="121" spans="1:40" x14ac:dyDescent="0.25">
      <c r="A121" s="5">
        <v>362</v>
      </c>
      <c r="B121" s="5">
        <v>1</v>
      </c>
      <c r="C121" s="5" t="s">
        <v>2166</v>
      </c>
      <c r="D121" s="5">
        <v>163</v>
      </c>
      <c r="E121" s="5">
        <v>179.2</v>
      </c>
      <c r="F121" s="5">
        <v>304</v>
      </c>
      <c r="G121" s="5">
        <v>334</v>
      </c>
      <c r="H121" s="5">
        <v>2193378</v>
      </c>
      <c r="I121" s="5">
        <v>0</v>
      </c>
      <c r="J121" s="5">
        <v>131114</v>
      </c>
      <c r="K121" s="5">
        <v>0</v>
      </c>
      <c r="L121" s="5">
        <v>118481</v>
      </c>
      <c r="M121" s="5">
        <v>617749</v>
      </c>
      <c r="N121" s="5">
        <v>276785</v>
      </c>
      <c r="O121" s="5">
        <v>74151</v>
      </c>
      <c r="P121" s="5">
        <v>55853.75</v>
      </c>
      <c r="Q121" s="5">
        <v>4342</v>
      </c>
      <c r="R121" s="5">
        <v>1617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17515</v>
      </c>
      <c r="Z121" s="5">
        <v>10063</v>
      </c>
      <c r="AA121" s="5">
        <v>100200</v>
      </c>
      <c r="AB121" s="5">
        <v>3601248.75</v>
      </c>
      <c r="AC121" s="5">
        <v>0</v>
      </c>
      <c r="AD121" s="5">
        <v>15467</v>
      </c>
      <c r="AE121" s="5">
        <v>40214</v>
      </c>
      <c r="AF121" s="5">
        <v>1164</v>
      </c>
      <c r="AG121" s="5">
        <v>0</v>
      </c>
      <c r="AH121" s="5">
        <v>0</v>
      </c>
      <c r="AI121" s="5">
        <v>41810</v>
      </c>
      <c r="AJ121" s="5">
        <v>98655</v>
      </c>
      <c r="AK121" s="5">
        <v>1663981.053329</v>
      </c>
      <c r="AL121" s="5">
        <v>65801630</v>
      </c>
      <c r="AM121" s="25"/>
      <c r="AN121" s="25"/>
    </row>
    <row r="122" spans="1:40" x14ac:dyDescent="0.25">
      <c r="A122" s="5">
        <v>363</v>
      </c>
      <c r="B122" s="5">
        <v>1</v>
      </c>
      <c r="C122" s="5" t="s">
        <v>1903</v>
      </c>
      <c r="D122" s="5">
        <v>134.4</v>
      </c>
      <c r="E122" s="5">
        <v>145.19999999999999</v>
      </c>
      <c r="F122" s="5">
        <v>293.39</v>
      </c>
      <c r="G122" s="5">
        <v>318.79000000000002</v>
      </c>
      <c r="H122" s="5">
        <v>2093494</v>
      </c>
      <c r="I122" s="5">
        <v>0</v>
      </c>
      <c r="J122" s="5">
        <v>259994</v>
      </c>
      <c r="K122" s="5">
        <v>14149</v>
      </c>
      <c r="L122" s="5">
        <v>115832.35</v>
      </c>
      <c r="M122" s="5">
        <v>1021081</v>
      </c>
      <c r="N122" s="5">
        <v>344322</v>
      </c>
      <c r="O122" s="5">
        <v>74138</v>
      </c>
      <c r="P122" s="5">
        <v>53397.5</v>
      </c>
      <c r="Q122" s="5">
        <v>4144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13314</v>
      </c>
      <c r="AA122" s="5">
        <v>121778</v>
      </c>
      <c r="AB122" s="5">
        <v>4115643.85</v>
      </c>
      <c r="AC122" s="5">
        <v>0</v>
      </c>
      <c r="AD122" s="5">
        <v>18131</v>
      </c>
      <c r="AE122" s="5">
        <v>36911</v>
      </c>
      <c r="AF122" s="5">
        <v>0</v>
      </c>
      <c r="AG122" s="5">
        <v>-26611.811627999999</v>
      </c>
      <c r="AH122" s="5">
        <v>0</v>
      </c>
      <c r="AI122" s="5">
        <v>56383</v>
      </c>
      <c r="AJ122" s="5">
        <v>84813.188372000004</v>
      </c>
      <c r="AK122" s="5">
        <v>1862176.151389</v>
      </c>
      <c r="AL122" s="5">
        <v>51188425</v>
      </c>
      <c r="AM122" s="25"/>
      <c r="AN122" s="25"/>
    </row>
    <row r="123" spans="1:40" x14ac:dyDescent="0.25">
      <c r="A123" s="5">
        <v>378</v>
      </c>
      <c r="B123" s="5">
        <v>1</v>
      </c>
      <c r="C123" s="5" t="s">
        <v>1904</v>
      </c>
      <c r="D123" s="5">
        <v>467</v>
      </c>
      <c r="E123" s="5">
        <v>513</v>
      </c>
      <c r="F123" s="5">
        <v>565</v>
      </c>
      <c r="G123" s="5">
        <v>620</v>
      </c>
      <c r="H123" s="5">
        <v>4071540</v>
      </c>
      <c r="I123" s="5">
        <v>0</v>
      </c>
      <c r="J123" s="5">
        <v>224939</v>
      </c>
      <c r="K123" s="5">
        <v>14274</v>
      </c>
      <c r="L123" s="5">
        <v>119453</v>
      </c>
      <c r="M123" s="5">
        <v>0</v>
      </c>
      <c r="N123" s="5">
        <v>195492</v>
      </c>
      <c r="O123" s="5">
        <v>144531</v>
      </c>
      <c r="P123" s="5">
        <v>93263.75</v>
      </c>
      <c r="Q123" s="5">
        <v>8060</v>
      </c>
      <c r="R123" s="5">
        <v>21278</v>
      </c>
      <c r="S123" s="5">
        <v>0</v>
      </c>
      <c r="T123" s="5">
        <v>0</v>
      </c>
      <c r="U123" s="5">
        <v>0</v>
      </c>
      <c r="V123" s="5">
        <v>0</v>
      </c>
      <c r="W123" s="5">
        <v>167115</v>
      </c>
      <c r="X123" s="5">
        <v>0</v>
      </c>
      <c r="Y123" s="5">
        <v>5914</v>
      </c>
      <c r="Z123" s="5">
        <v>19805</v>
      </c>
      <c r="AA123" s="5">
        <v>448880</v>
      </c>
      <c r="AB123" s="5">
        <v>5534544.75</v>
      </c>
      <c r="AC123" s="5">
        <v>0</v>
      </c>
      <c r="AD123" s="5">
        <v>78883</v>
      </c>
      <c r="AE123" s="5">
        <v>49019</v>
      </c>
      <c r="AF123" s="5">
        <v>11184</v>
      </c>
      <c r="AG123" s="5">
        <v>79004</v>
      </c>
      <c r="AH123" s="5">
        <v>0</v>
      </c>
      <c r="AI123" s="5">
        <v>194824</v>
      </c>
      <c r="AJ123" s="5">
        <v>412914</v>
      </c>
      <c r="AK123" s="5">
        <v>8082354.479917</v>
      </c>
      <c r="AL123" s="5">
        <v>137510525</v>
      </c>
      <c r="AM123" s="25"/>
      <c r="AN123" s="25"/>
    </row>
    <row r="124" spans="1:40" x14ac:dyDescent="0.25">
      <c r="A124" s="5">
        <v>381</v>
      </c>
      <c r="B124" s="5">
        <v>1</v>
      </c>
      <c r="C124" s="5" t="s">
        <v>225</v>
      </c>
      <c r="D124" s="5">
        <v>1676</v>
      </c>
      <c r="E124" s="5">
        <v>1851.8</v>
      </c>
      <c r="F124" s="5">
        <v>1338</v>
      </c>
      <c r="G124" s="5">
        <v>1478.2</v>
      </c>
      <c r="H124" s="5">
        <v>9707339</v>
      </c>
      <c r="I124" s="5">
        <v>12281</v>
      </c>
      <c r="J124" s="5">
        <v>256156</v>
      </c>
      <c r="K124" s="5">
        <v>0</v>
      </c>
      <c r="L124" s="5">
        <v>239491.1</v>
      </c>
      <c r="M124" s="5">
        <v>605651</v>
      </c>
      <c r="N124" s="5">
        <v>759398</v>
      </c>
      <c r="O124" s="5">
        <v>331251</v>
      </c>
      <c r="P124" s="5">
        <v>246470</v>
      </c>
      <c r="Q124" s="5">
        <v>19217</v>
      </c>
      <c r="R124" s="5">
        <v>20089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37232</v>
      </c>
      <c r="Z124" s="5">
        <v>53206</v>
      </c>
      <c r="AA124" s="5">
        <v>1070217</v>
      </c>
      <c r="AB124" s="5">
        <v>13357998.1</v>
      </c>
      <c r="AC124" s="5">
        <v>0</v>
      </c>
      <c r="AD124" s="5">
        <v>223033</v>
      </c>
      <c r="AE124" s="5">
        <v>246470</v>
      </c>
      <c r="AF124" s="5">
        <v>20089</v>
      </c>
      <c r="AG124" s="5">
        <v>0</v>
      </c>
      <c r="AH124" s="5">
        <v>0</v>
      </c>
      <c r="AI124" s="5">
        <v>974324</v>
      </c>
      <c r="AJ124" s="5">
        <v>1463916</v>
      </c>
      <c r="AK124" s="5">
        <v>23772232.554719001</v>
      </c>
      <c r="AL124" s="5">
        <v>1277207450</v>
      </c>
      <c r="AM124" s="25"/>
      <c r="AN124" s="25"/>
    </row>
    <row r="125" spans="1:40" x14ac:dyDescent="0.25">
      <c r="A125" s="5">
        <v>390</v>
      </c>
      <c r="B125" s="5">
        <v>1</v>
      </c>
      <c r="C125" s="5" t="s">
        <v>1905</v>
      </c>
      <c r="D125" s="5">
        <v>467</v>
      </c>
      <c r="E125" s="5">
        <v>514.6</v>
      </c>
      <c r="F125" s="5">
        <v>441</v>
      </c>
      <c r="G125" s="5">
        <v>483.2</v>
      </c>
      <c r="H125" s="5">
        <v>3173174</v>
      </c>
      <c r="I125" s="5">
        <v>0</v>
      </c>
      <c r="J125" s="5">
        <v>232900</v>
      </c>
      <c r="K125" s="5">
        <v>0</v>
      </c>
      <c r="L125" s="5">
        <v>130554</v>
      </c>
      <c r="M125" s="5">
        <v>593760</v>
      </c>
      <c r="N125" s="5">
        <v>310765.12150499999</v>
      </c>
      <c r="O125" s="5">
        <v>105573</v>
      </c>
      <c r="P125" s="5">
        <v>79830</v>
      </c>
      <c r="Q125" s="5">
        <v>6282</v>
      </c>
      <c r="R125" s="5">
        <v>7958</v>
      </c>
      <c r="S125" s="5">
        <v>0</v>
      </c>
      <c r="T125" s="5">
        <v>0</v>
      </c>
      <c r="U125" s="5">
        <v>0</v>
      </c>
      <c r="V125" s="5">
        <v>0</v>
      </c>
      <c r="W125" s="5">
        <v>11713</v>
      </c>
      <c r="X125" s="5">
        <v>0</v>
      </c>
      <c r="Y125" s="5">
        <v>55049</v>
      </c>
      <c r="Z125" s="5">
        <v>15550</v>
      </c>
      <c r="AA125" s="5">
        <v>349837</v>
      </c>
      <c r="AB125" s="5">
        <v>5072945.1215049997</v>
      </c>
      <c r="AC125" s="5">
        <v>0</v>
      </c>
      <c r="AD125" s="5">
        <v>49080</v>
      </c>
      <c r="AE125" s="5">
        <v>74621</v>
      </c>
      <c r="AF125" s="5">
        <v>7439</v>
      </c>
      <c r="AG125" s="5">
        <v>9848</v>
      </c>
      <c r="AH125" s="5">
        <v>0</v>
      </c>
      <c r="AI125" s="5">
        <v>270036</v>
      </c>
      <c r="AJ125" s="5">
        <v>411024</v>
      </c>
      <c r="AK125" s="5">
        <v>5365383.7126529999</v>
      </c>
      <c r="AL125" s="5">
        <v>245319500</v>
      </c>
      <c r="AM125" s="25"/>
      <c r="AN125" s="25"/>
    </row>
    <row r="126" spans="1:40" x14ac:dyDescent="0.25">
      <c r="A126" s="5">
        <v>391</v>
      </c>
      <c r="B126" s="5">
        <v>1</v>
      </c>
      <c r="C126" s="5" t="s">
        <v>226</v>
      </c>
      <c r="D126" s="5">
        <v>259</v>
      </c>
      <c r="E126" s="5">
        <v>286.60000000000002</v>
      </c>
      <c r="F126" s="5">
        <v>516</v>
      </c>
      <c r="G126" s="5">
        <v>565.6</v>
      </c>
      <c r="H126" s="5">
        <v>3714295</v>
      </c>
      <c r="I126" s="5">
        <v>0</v>
      </c>
      <c r="J126" s="5">
        <v>76240</v>
      </c>
      <c r="K126" s="5">
        <v>0</v>
      </c>
      <c r="L126" s="5">
        <v>126408</v>
      </c>
      <c r="M126" s="5">
        <v>0</v>
      </c>
      <c r="N126" s="5">
        <v>131989.87356499999</v>
      </c>
      <c r="O126" s="5">
        <v>133675</v>
      </c>
      <c r="P126" s="5">
        <v>75900</v>
      </c>
      <c r="Q126" s="5">
        <v>7353</v>
      </c>
      <c r="R126" s="5">
        <v>6578</v>
      </c>
      <c r="S126" s="5">
        <v>0</v>
      </c>
      <c r="T126" s="5">
        <v>0</v>
      </c>
      <c r="U126" s="5">
        <v>0</v>
      </c>
      <c r="V126" s="5">
        <v>0</v>
      </c>
      <c r="W126" s="5">
        <v>328642</v>
      </c>
      <c r="X126" s="5">
        <v>0</v>
      </c>
      <c r="Y126" s="5">
        <v>0</v>
      </c>
      <c r="Z126" s="5">
        <v>14758</v>
      </c>
      <c r="AA126" s="5">
        <v>409494</v>
      </c>
      <c r="AB126" s="5">
        <v>5025332.8735649996</v>
      </c>
      <c r="AC126" s="5">
        <v>0</v>
      </c>
      <c r="AD126" s="5">
        <v>55706</v>
      </c>
      <c r="AE126" s="5">
        <v>75900</v>
      </c>
      <c r="AF126" s="5">
        <v>6578</v>
      </c>
      <c r="AG126" s="5">
        <v>328642</v>
      </c>
      <c r="AH126" s="5">
        <v>0</v>
      </c>
      <c r="AI126" s="5">
        <v>409494</v>
      </c>
      <c r="AJ126" s="5">
        <v>876320</v>
      </c>
      <c r="AK126" s="5">
        <v>5629759.942822</v>
      </c>
      <c r="AL126" s="5">
        <v>286790900</v>
      </c>
      <c r="AM126" s="25"/>
      <c r="AN126" s="25"/>
    </row>
    <row r="127" spans="1:40" x14ac:dyDescent="0.25">
      <c r="A127" s="5">
        <v>402</v>
      </c>
      <c r="B127" s="5">
        <v>1</v>
      </c>
      <c r="C127" s="5" t="s">
        <v>227</v>
      </c>
      <c r="D127" s="5">
        <v>132</v>
      </c>
      <c r="E127" s="5">
        <v>142.6</v>
      </c>
      <c r="F127" s="5">
        <v>109</v>
      </c>
      <c r="G127" s="5">
        <v>116</v>
      </c>
      <c r="H127" s="5">
        <v>761772</v>
      </c>
      <c r="I127" s="5">
        <v>0</v>
      </c>
      <c r="J127" s="5">
        <v>47829</v>
      </c>
      <c r="K127" s="5">
        <v>15062</v>
      </c>
      <c r="L127" s="5">
        <v>55479</v>
      </c>
      <c r="M127" s="5">
        <v>29482</v>
      </c>
      <c r="N127" s="5">
        <v>41495</v>
      </c>
      <c r="O127" s="5">
        <v>27979</v>
      </c>
      <c r="P127" s="5">
        <v>5800</v>
      </c>
      <c r="Q127" s="5">
        <v>1508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299851</v>
      </c>
      <c r="X127" s="5">
        <v>0</v>
      </c>
      <c r="Y127" s="5">
        <v>69823</v>
      </c>
      <c r="Z127" s="5">
        <v>6864</v>
      </c>
      <c r="AA127" s="5">
        <v>83984</v>
      </c>
      <c r="AB127" s="5">
        <v>1446928</v>
      </c>
      <c r="AC127" s="5">
        <v>0</v>
      </c>
      <c r="AD127" s="5">
        <v>24795</v>
      </c>
      <c r="AE127" s="5">
        <v>5251</v>
      </c>
      <c r="AF127" s="5">
        <v>0</v>
      </c>
      <c r="AG127" s="5">
        <v>289945</v>
      </c>
      <c r="AH127" s="5">
        <v>0</v>
      </c>
      <c r="AI127" s="5">
        <v>62790</v>
      </c>
      <c r="AJ127" s="5">
        <v>382781</v>
      </c>
      <c r="AK127" s="5">
        <v>2455317.567448</v>
      </c>
      <c r="AL127" s="5">
        <v>65844100</v>
      </c>
      <c r="AM127" s="25"/>
      <c r="AN127" s="25"/>
    </row>
    <row r="128" spans="1:40" x14ac:dyDescent="0.25">
      <c r="A128" s="5">
        <v>403</v>
      </c>
      <c r="B128" s="5">
        <v>1</v>
      </c>
      <c r="C128" s="5" t="s">
        <v>228</v>
      </c>
      <c r="D128" s="5">
        <v>188</v>
      </c>
      <c r="E128" s="5">
        <v>203.2</v>
      </c>
      <c r="F128" s="5">
        <v>142</v>
      </c>
      <c r="G128" s="5">
        <v>152.6</v>
      </c>
      <c r="H128" s="5">
        <v>1002124</v>
      </c>
      <c r="I128" s="5">
        <v>0</v>
      </c>
      <c r="J128" s="5">
        <v>17642</v>
      </c>
      <c r="K128" s="5">
        <v>0</v>
      </c>
      <c r="L128" s="5">
        <v>69819</v>
      </c>
      <c r="M128" s="5">
        <v>0</v>
      </c>
      <c r="N128" s="5">
        <v>58909</v>
      </c>
      <c r="O128" s="5">
        <v>36753</v>
      </c>
      <c r="P128" s="5">
        <v>15947.5</v>
      </c>
      <c r="Q128" s="5">
        <v>1984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171065</v>
      </c>
      <c r="X128" s="5">
        <v>0</v>
      </c>
      <c r="Y128" s="5">
        <v>0</v>
      </c>
      <c r="Z128" s="5">
        <v>2624</v>
      </c>
      <c r="AA128" s="5">
        <v>110482</v>
      </c>
      <c r="AB128" s="5">
        <v>1487349.5</v>
      </c>
      <c r="AC128" s="5">
        <v>0</v>
      </c>
      <c r="AD128" s="5">
        <v>34720</v>
      </c>
      <c r="AE128" s="5">
        <v>10316</v>
      </c>
      <c r="AF128" s="5">
        <v>0</v>
      </c>
      <c r="AG128" s="5">
        <v>141714</v>
      </c>
      <c r="AH128" s="5">
        <v>0</v>
      </c>
      <c r="AI128" s="5">
        <v>59019</v>
      </c>
      <c r="AJ128" s="5">
        <v>245769</v>
      </c>
      <c r="AK128" s="5">
        <v>3443212.4005390001</v>
      </c>
      <c r="AL128" s="5">
        <v>67039200</v>
      </c>
      <c r="AM128" s="25"/>
      <c r="AN128" s="25"/>
    </row>
    <row r="129" spans="1:40" x14ac:dyDescent="0.25">
      <c r="A129" s="5">
        <v>404</v>
      </c>
      <c r="B129" s="5">
        <v>1</v>
      </c>
      <c r="C129" s="5" t="s">
        <v>229</v>
      </c>
      <c r="D129" s="5">
        <v>198</v>
      </c>
      <c r="E129" s="5">
        <v>220</v>
      </c>
      <c r="F129" s="5">
        <v>204</v>
      </c>
      <c r="G129" s="5">
        <v>218.6</v>
      </c>
      <c r="H129" s="5">
        <v>1435546</v>
      </c>
      <c r="I129" s="5">
        <v>0</v>
      </c>
      <c r="J129" s="5">
        <v>38664</v>
      </c>
      <c r="K129" s="5">
        <v>0</v>
      </c>
      <c r="L129" s="5">
        <v>91840</v>
      </c>
      <c r="M129" s="5">
        <v>0</v>
      </c>
      <c r="N129" s="5">
        <v>84677.000685999999</v>
      </c>
      <c r="O129" s="5">
        <v>51886</v>
      </c>
      <c r="P129" s="5">
        <v>10930</v>
      </c>
      <c r="Q129" s="5">
        <v>2842</v>
      </c>
      <c r="R129" s="5">
        <v>0</v>
      </c>
      <c r="S129" s="5">
        <v>0</v>
      </c>
      <c r="T129" s="5">
        <v>0</v>
      </c>
      <c r="U129" s="5">
        <v>0</v>
      </c>
      <c r="V129" s="5">
        <v>-7880</v>
      </c>
      <c r="W129" s="5">
        <v>388999</v>
      </c>
      <c r="X129" s="5">
        <v>0</v>
      </c>
      <c r="Y129" s="5">
        <v>0</v>
      </c>
      <c r="Z129" s="5">
        <v>4060</v>
      </c>
      <c r="AA129" s="5">
        <v>158266</v>
      </c>
      <c r="AB129" s="5">
        <v>2259830.0006860001</v>
      </c>
      <c r="AC129" s="5">
        <v>0</v>
      </c>
      <c r="AD129" s="5">
        <v>48256</v>
      </c>
      <c r="AE129" s="5">
        <v>9664</v>
      </c>
      <c r="AF129" s="5">
        <v>0</v>
      </c>
      <c r="AG129" s="5">
        <v>317191.21000000002</v>
      </c>
      <c r="AH129" s="5">
        <v>0</v>
      </c>
      <c r="AI129" s="5">
        <v>115550</v>
      </c>
      <c r="AJ129" s="5">
        <v>490661.21</v>
      </c>
      <c r="AK129" s="5">
        <v>4856014.2561079999</v>
      </c>
      <c r="AL129" s="5">
        <v>99199900</v>
      </c>
      <c r="AM129" s="25"/>
      <c r="AN129" s="25"/>
    </row>
    <row r="130" spans="1:40" x14ac:dyDescent="0.25">
      <c r="A130" s="5">
        <v>413</v>
      </c>
      <c r="B130" s="5">
        <v>1</v>
      </c>
      <c r="C130" s="5" t="s">
        <v>230</v>
      </c>
      <c r="D130" s="5">
        <v>2573.96</v>
      </c>
      <c r="E130" s="5">
        <v>2812.76</v>
      </c>
      <c r="F130" s="5">
        <v>2538.96</v>
      </c>
      <c r="G130" s="5">
        <v>2785.36</v>
      </c>
      <c r="H130" s="5">
        <v>18291459</v>
      </c>
      <c r="I130" s="5">
        <v>296786</v>
      </c>
      <c r="J130" s="5">
        <v>2007779</v>
      </c>
      <c r="K130" s="5">
        <v>422622</v>
      </c>
      <c r="L130" s="5">
        <v>0</v>
      </c>
      <c r="M130" s="5">
        <v>0</v>
      </c>
      <c r="N130" s="5">
        <v>319948</v>
      </c>
      <c r="O130" s="5">
        <v>630566</v>
      </c>
      <c r="P130" s="5">
        <v>465481.75</v>
      </c>
      <c r="Q130" s="5">
        <v>36210</v>
      </c>
      <c r="R130" s="5">
        <v>18968</v>
      </c>
      <c r="S130" s="5">
        <v>0</v>
      </c>
      <c r="T130" s="5">
        <v>0</v>
      </c>
      <c r="U130" s="5">
        <v>0</v>
      </c>
      <c r="V130" s="5">
        <v>-7486</v>
      </c>
      <c r="W130" s="5">
        <v>0</v>
      </c>
      <c r="X130" s="5">
        <v>0</v>
      </c>
      <c r="Y130" s="5">
        <v>0</v>
      </c>
      <c r="Z130" s="5">
        <v>97662</v>
      </c>
      <c r="AA130" s="5">
        <v>2016601</v>
      </c>
      <c r="AB130" s="5">
        <v>24596596.75</v>
      </c>
      <c r="AC130" s="5">
        <v>0</v>
      </c>
      <c r="AD130" s="5">
        <v>176051</v>
      </c>
      <c r="AE130" s="5">
        <v>363646</v>
      </c>
      <c r="AF130" s="5">
        <v>14818</v>
      </c>
      <c r="AG130" s="5">
        <v>0</v>
      </c>
      <c r="AH130" s="5">
        <v>0</v>
      </c>
      <c r="AI130" s="5">
        <v>1300948</v>
      </c>
      <c r="AJ130" s="5">
        <v>1855463</v>
      </c>
      <c r="AK130" s="5">
        <v>18574414.600257002</v>
      </c>
      <c r="AL130" s="5">
        <v>1120673600</v>
      </c>
      <c r="AM130" s="25"/>
      <c r="AN130" s="25"/>
    </row>
    <row r="131" spans="1:40" x14ac:dyDescent="0.25">
      <c r="A131" s="5">
        <v>414</v>
      </c>
      <c r="B131" s="5">
        <v>1</v>
      </c>
      <c r="C131" s="5" t="s">
        <v>231</v>
      </c>
      <c r="D131" s="5">
        <v>409</v>
      </c>
      <c r="E131" s="5">
        <v>450.2</v>
      </c>
      <c r="F131" s="5">
        <v>461</v>
      </c>
      <c r="G131" s="5">
        <v>506.8</v>
      </c>
      <c r="H131" s="5">
        <v>3328156</v>
      </c>
      <c r="I131" s="5">
        <v>0</v>
      </c>
      <c r="J131" s="5">
        <v>96918</v>
      </c>
      <c r="K131" s="5">
        <v>14609</v>
      </c>
      <c r="L131" s="5">
        <v>130153</v>
      </c>
      <c r="M131" s="5">
        <v>59871</v>
      </c>
      <c r="N131" s="5">
        <v>142938</v>
      </c>
      <c r="O131" s="5">
        <v>119524</v>
      </c>
      <c r="P131" s="5">
        <v>84888.75</v>
      </c>
      <c r="Q131" s="5">
        <v>6588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43750</v>
      </c>
      <c r="Z131" s="5">
        <v>16007</v>
      </c>
      <c r="AA131" s="5">
        <v>366923</v>
      </c>
      <c r="AB131" s="5">
        <v>4410325.75</v>
      </c>
      <c r="AC131" s="5">
        <v>0</v>
      </c>
      <c r="AD131" s="5">
        <v>57728</v>
      </c>
      <c r="AE131" s="5">
        <v>50248</v>
      </c>
      <c r="AF131" s="5">
        <v>0</v>
      </c>
      <c r="AG131" s="5">
        <v>0</v>
      </c>
      <c r="AH131" s="5">
        <v>0</v>
      </c>
      <c r="AI131" s="5">
        <v>179352</v>
      </c>
      <c r="AJ131" s="5">
        <v>287328</v>
      </c>
      <c r="AK131" s="5">
        <v>5846461.984534</v>
      </c>
      <c r="AL131" s="5">
        <v>135908100</v>
      </c>
      <c r="AM131" s="25"/>
      <c r="AN131" s="25"/>
    </row>
    <row r="132" spans="1:40" x14ac:dyDescent="0.25">
      <c r="A132" s="5">
        <v>415</v>
      </c>
      <c r="B132" s="5">
        <v>1</v>
      </c>
      <c r="C132" s="5" t="s">
        <v>232</v>
      </c>
      <c r="D132" s="5">
        <v>172.2</v>
      </c>
      <c r="E132" s="5">
        <v>189.4</v>
      </c>
      <c r="F132" s="5">
        <v>192.2</v>
      </c>
      <c r="G132" s="5">
        <v>203.6</v>
      </c>
      <c r="H132" s="5">
        <v>1337041</v>
      </c>
      <c r="I132" s="5">
        <v>0</v>
      </c>
      <c r="J132" s="5">
        <v>159067</v>
      </c>
      <c r="K132" s="5">
        <v>23850</v>
      </c>
      <c r="L132" s="5">
        <v>87268</v>
      </c>
      <c r="M132" s="5">
        <v>0</v>
      </c>
      <c r="N132" s="5">
        <v>55671</v>
      </c>
      <c r="O132" s="5">
        <v>48845</v>
      </c>
      <c r="P132" s="5">
        <v>24435</v>
      </c>
      <c r="Q132" s="5">
        <v>2647</v>
      </c>
      <c r="R132" s="5">
        <v>19735</v>
      </c>
      <c r="S132" s="5">
        <v>0</v>
      </c>
      <c r="T132" s="5">
        <v>0</v>
      </c>
      <c r="U132" s="5">
        <v>0</v>
      </c>
      <c r="V132" s="5">
        <v>0</v>
      </c>
      <c r="W132" s="5">
        <v>152301</v>
      </c>
      <c r="X132" s="5">
        <v>0</v>
      </c>
      <c r="Y132" s="5">
        <v>37482</v>
      </c>
      <c r="Z132" s="5">
        <v>10365</v>
      </c>
      <c r="AA132" s="5">
        <v>147406</v>
      </c>
      <c r="AB132" s="5">
        <v>2106113</v>
      </c>
      <c r="AC132" s="5">
        <v>0</v>
      </c>
      <c r="AD132" s="5">
        <v>26987</v>
      </c>
      <c r="AE132" s="5">
        <v>18024</v>
      </c>
      <c r="AF132" s="5">
        <v>14558</v>
      </c>
      <c r="AG132" s="5">
        <v>120785</v>
      </c>
      <c r="AH132" s="5">
        <v>0</v>
      </c>
      <c r="AI132" s="5">
        <v>89790</v>
      </c>
      <c r="AJ132" s="5">
        <v>270144</v>
      </c>
      <c r="AK132" s="5">
        <v>2686811.3603090001</v>
      </c>
      <c r="AL132" s="5">
        <v>71252500</v>
      </c>
      <c r="AM132" s="25"/>
      <c r="AN132" s="25"/>
    </row>
    <row r="133" spans="1:40" x14ac:dyDescent="0.25">
      <c r="A133" s="5">
        <v>423</v>
      </c>
      <c r="B133" s="5">
        <v>1</v>
      </c>
      <c r="C133" s="5" t="s">
        <v>233</v>
      </c>
      <c r="D133" s="5">
        <v>2737</v>
      </c>
      <c r="E133" s="5">
        <v>3004.4</v>
      </c>
      <c r="F133" s="5">
        <v>2605</v>
      </c>
      <c r="G133" s="5">
        <v>2860.8</v>
      </c>
      <c r="H133" s="5">
        <v>18786874</v>
      </c>
      <c r="I133" s="5">
        <v>72661</v>
      </c>
      <c r="J133" s="5">
        <v>858513</v>
      </c>
      <c r="K133" s="5">
        <v>18130</v>
      </c>
      <c r="L133" s="5">
        <v>0</v>
      </c>
      <c r="M133" s="5">
        <v>0</v>
      </c>
      <c r="N133" s="5">
        <v>323067</v>
      </c>
      <c r="O133" s="5">
        <v>636207</v>
      </c>
      <c r="P133" s="5">
        <v>429205</v>
      </c>
      <c r="Q133" s="5">
        <v>37190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889366</v>
      </c>
      <c r="X133" s="5">
        <v>0</v>
      </c>
      <c r="Y133" s="5">
        <v>365380</v>
      </c>
      <c r="Z133" s="5">
        <v>88770</v>
      </c>
      <c r="AA133" s="5">
        <v>2071219</v>
      </c>
      <c r="AB133" s="5">
        <v>24576582</v>
      </c>
      <c r="AC133" s="5">
        <v>0</v>
      </c>
      <c r="AD133" s="5">
        <v>173033</v>
      </c>
      <c r="AE133" s="5">
        <v>384738</v>
      </c>
      <c r="AF133" s="5">
        <v>0</v>
      </c>
      <c r="AG133" s="5">
        <v>717080</v>
      </c>
      <c r="AH133" s="5">
        <v>0</v>
      </c>
      <c r="AI133" s="5">
        <v>1533168</v>
      </c>
      <c r="AJ133" s="5">
        <v>2808019</v>
      </c>
      <c r="AK133" s="5">
        <v>18584145.153209001</v>
      </c>
      <c r="AL133" s="5">
        <v>1373498350</v>
      </c>
      <c r="AM133" s="25"/>
      <c r="AN133" s="25"/>
    </row>
    <row r="134" spans="1:40" x14ac:dyDescent="0.25">
      <c r="A134" s="5">
        <v>424</v>
      </c>
      <c r="B134" s="5">
        <v>1</v>
      </c>
      <c r="C134" s="5" t="s">
        <v>234</v>
      </c>
      <c r="D134" s="5">
        <v>492</v>
      </c>
      <c r="E134" s="5">
        <v>541.4</v>
      </c>
      <c r="F134" s="5">
        <v>492</v>
      </c>
      <c r="G134" s="5">
        <v>541.4</v>
      </c>
      <c r="H134" s="5">
        <v>3555374</v>
      </c>
      <c r="I134" s="5">
        <v>0</v>
      </c>
      <c r="J134" s="5">
        <v>93538</v>
      </c>
      <c r="K134" s="5">
        <v>40822</v>
      </c>
      <c r="L134" s="5">
        <v>128424</v>
      </c>
      <c r="M134" s="5">
        <v>0</v>
      </c>
      <c r="N134" s="5">
        <v>70630</v>
      </c>
      <c r="O134" s="5">
        <v>126574</v>
      </c>
      <c r="P134" s="5">
        <v>69573.75</v>
      </c>
      <c r="Q134" s="5">
        <v>7038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375661</v>
      </c>
      <c r="X134" s="5">
        <v>0</v>
      </c>
      <c r="Y134" s="5">
        <v>0</v>
      </c>
      <c r="Z134" s="5">
        <v>13329</v>
      </c>
      <c r="AA134" s="5">
        <v>391974</v>
      </c>
      <c r="AB134" s="5">
        <v>4872937.75</v>
      </c>
      <c r="AC134" s="5">
        <v>0</v>
      </c>
      <c r="AD134" s="5">
        <v>30905</v>
      </c>
      <c r="AE134" s="5">
        <v>58404</v>
      </c>
      <c r="AF134" s="5">
        <v>0</v>
      </c>
      <c r="AG134" s="5">
        <v>314661</v>
      </c>
      <c r="AH134" s="5">
        <v>0</v>
      </c>
      <c r="AI134" s="5">
        <v>271717</v>
      </c>
      <c r="AJ134" s="5">
        <v>675687</v>
      </c>
      <c r="AK134" s="5">
        <v>3157375.1120210001</v>
      </c>
      <c r="AL134" s="5">
        <v>231784500</v>
      </c>
      <c r="AM134" s="25"/>
      <c r="AN134" s="25"/>
    </row>
    <row r="135" spans="1:40" x14ac:dyDescent="0.25">
      <c r="A135" s="5">
        <v>432</v>
      </c>
      <c r="B135" s="5">
        <v>1</v>
      </c>
      <c r="C135" s="5" t="s">
        <v>235</v>
      </c>
      <c r="D135" s="5">
        <v>734</v>
      </c>
      <c r="E135" s="5">
        <v>798</v>
      </c>
      <c r="F135" s="5">
        <v>613</v>
      </c>
      <c r="G135" s="5">
        <v>665.4</v>
      </c>
      <c r="H135" s="5">
        <v>4369682</v>
      </c>
      <c r="I135" s="5">
        <v>0</v>
      </c>
      <c r="J135" s="5">
        <v>1728138</v>
      </c>
      <c r="K135" s="5">
        <v>0</v>
      </c>
      <c r="L135" s="5">
        <v>111082</v>
      </c>
      <c r="M135" s="5">
        <v>367657</v>
      </c>
      <c r="N135" s="5">
        <v>198209</v>
      </c>
      <c r="O135" s="5">
        <v>152852</v>
      </c>
      <c r="P135" s="5">
        <v>107611.25</v>
      </c>
      <c r="Q135" s="5">
        <v>8650</v>
      </c>
      <c r="R135" s="5">
        <v>68396</v>
      </c>
      <c r="S135" s="5">
        <v>0</v>
      </c>
      <c r="T135" s="5">
        <v>0</v>
      </c>
      <c r="U135" s="5">
        <v>81527</v>
      </c>
      <c r="V135" s="5">
        <v>0</v>
      </c>
      <c r="W135" s="5">
        <v>0</v>
      </c>
      <c r="X135" s="5">
        <v>0</v>
      </c>
      <c r="Y135" s="5">
        <v>104076</v>
      </c>
      <c r="Z135" s="5">
        <v>24648</v>
      </c>
      <c r="AA135" s="5">
        <v>481750</v>
      </c>
      <c r="AB135" s="5">
        <v>7804278.25</v>
      </c>
      <c r="AC135" s="5">
        <v>0</v>
      </c>
      <c r="AD135" s="5">
        <v>37882</v>
      </c>
      <c r="AE135" s="5">
        <v>29841</v>
      </c>
      <c r="AF135" s="5">
        <v>18967</v>
      </c>
      <c r="AG135" s="5">
        <v>0</v>
      </c>
      <c r="AH135" s="5">
        <v>0</v>
      </c>
      <c r="AI135" s="5">
        <v>110318</v>
      </c>
      <c r="AJ135" s="5">
        <v>197008</v>
      </c>
      <c r="AK135" s="5">
        <v>3938828.2683799998</v>
      </c>
      <c r="AL135" s="5">
        <v>112858900</v>
      </c>
      <c r="AM135" s="25"/>
      <c r="AN135" s="25"/>
    </row>
    <row r="136" spans="1:40" x14ac:dyDescent="0.25">
      <c r="A136" s="5">
        <v>435</v>
      </c>
      <c r="B136" s="5">
        <v>1</v>
      </c>
      <c r="C136" s="5" t="s">
        <v>2167</v>
      </c>
      <c r="D136" s="5">
        <v>551</v>
      </c>
      <c r="E136" s="5">
        <v>587.79999999999995</v>
      </c>
      <c r="F136" s="5">
        <v>646</v>
      </c>
      <c r="G136" s="5">
        <v>688.8</v>
      </c>
      <c r="H136" s="5">
        <v>4523350</v>
      </c>
      <c r="I136" s="5">
        <v>0</v>
      </c>
      <c r="J136" s="5">
        <v>1189305</v>
      </c>
      <c r="K136" s="5">
        <v>0</v>
      </c>
      <c r="L136" s="5">
        <v>105855</v>
      </c>
      <c r="M136" s="5">
        <v>485519</v>
      </c>
      <c r="N136" s="5">
        <v>277442.76411400002</v>
      </c>
      <c r="O136" s="5">
        <v>152519</v>
      </c>
      <c r="P136" s="5">
        <v>111853.75</v>
      </c>
      <c r="Q136" s="5">
        <v>8954</v>
      </c>
      <c r="R136" s="5">
        <v>62639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107688</v>
      </c>
      <c r="Z136" s="5">
        <v>24336</v>
      </c>
      <c r="AA136" s="5">
        <v>498691</v>
      </c>
      <c r="AB136" s="5">
        <v>7548152.5141139999</v>
      </c>
      <c r="AC136" s="5">
        <v>0</v>
      </c>
      <c r="AD136" s="5">
        <v>53094</v>
      </c>
      <c r="AE136" s="5">
        <v>57899</v>
      </c>
      <c r="AF136" s="5">
        <v>32424</v>
      </c>
      <c r="AG136" s="5">
        <v>0</v>
      </c>
      <c r="AH136" s="5">
        <v>0</v>
      </c>
      <c r="AI136" s="5">
        <v>213167</v>
      </c>
      <c r="AJ136" s="5">
        <v>356584</v>
      </c>
      <c r="AK136" s="5">
        <v>5727184.3628730001</v>
      </c>
      <c r="AL136" s="5">
        <v>155175500</v>
      </c>
      <c r="AM136" s="25"/>
      <c r="AN136" s="25"/>
    </row>
    <row r="137" spans="1:40" x14ac:dyDescent="0.25">
      <c r="A137" s="5">
        <v>441</v>
      </c>
      <c r="B137" s="5">
        <v>1</v>
      </c>
      <c r="C137" s="5" t="s">
        <v>2168</v>
      </c>
      <c r="D137" s="5">
        <v>281</v>
      </c>
      <c r="E137" s="5">
        <v>307.8</v>
      </c>
      <c r="F137" s="5">
        <v>433</v>
      </c>
      <c r="G137" s="5">
        <v>474.4</v>
      </c>
      <c r="H137" s="5">
        <v>3115385</v>
      </c>
      <c r="I137" s="5">
        <v>0</v>
      </c>
      <c r="J137" s="5">
        <v>155458</v>
      </c>
      <c r="K137" s="5">
        <v>0</v>
      </c>
      <c r="L137" s="5">
        <v>130542</v>
      </c>
      <c r="M137" s="5">
        <v>576610</v>
      </c>
      <c r="N137" s="5">
        <v>215295.31694300001</v>
      </c>
      <c r="O137" s="5">
        <v>107782</v>
      </c>
      <c r="P137" s="5">
        <v>60621.25</v>
      </c>
      <c r="Q137" s="5">
        <v>6167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335268</v>
      </c>
      <c r="X137" s="5">
        <v>0</v>
      </c>
      <c r="Y137" s="5">
        <v>0</v>
      </c>
      <c r="Z137" s="5">
        <v>14436</v>
      </c>
      <c r="AA137" s="5">
        <v>343466</v>
      </c>
      <c r="AB137" s="5">
        <v>5061030.5669430001</v>
      </c>
      <c r="AC137" s="5">
        <v>0</v>
      </c>
      <c r="AD137" s="5">
        <v>46757</v>
      </c>
      <c r="AE137" s="5">
        <v>60621.25</v>
      </c>
      <c r="AF137" s="5">
        <v>0</v>
      </c>
      <c r="AG137" s="5">
        <v>335268</v>
      </c>
      <c r="AH137" s="5">
        <v>0</v>
      </c>
      <c r="AI137" s="5">
        <v>304375</v>
      </c>
      <c r="AJ137" s="5">
        <v>747021.25</v>
      </c>
      <c r="AK137" s="5">
        <v>4915491.9411469996</v>
      </c>
      <c r="AL137" s="5">
        <v>196465300</v>
      </c>
      <c r="AM137" s="25"/>
      <c r="AN137" s="25"/>
    </row>
    <row r="138" spans="1:40" x14ac:dyDescent="0.25">
      <c r="A138" s="5">
        <v>447</v>
      </c>
      <c r="B138" s="5">
        <v>1</v>
      </c>
      <c r="C138" s="5" t="s">
        <v>236</v>
      </c>
      <c r="D138" s="5">
        <v>101</v>
      </c>
      <c r="E138" s="5">
        <v>110.6</v>
      </c>
      <c r="F138" s="5">
        <v>145</v>
      </c>
      <c r="G138" s="5">
        <v>159.4</v>
      </c>
      <c r="H138" s="5">
        <v>1046780</v>
      </c>
      <c r="I138" s="5">
        <v>0</v>
      </c>
      <c r="J138" s="5">
        <v>67820</v>
      </c>
      <c r="K138" s="5">
        <v>0</v>
      </c>
      <c r="L138" s="5">
        <v>72316</v>
      </c>
      <c r="M138" s="5">
        <v>594738</v>
      </c>
      <c r="N138" s="5">
        <v>152114</v>
      </c>
      <c r="O138" s="5">
        <v>37556</v>
      </c>
      <c r="P138" s="5">
        <v>24722.5</v>
      </c>
      <c r="Q138" s="5">
        <v>2072</v>
      </c>
      <c r="R138" s="5">
        <v>1406</v>
      </c>
      <c r="S138" s="5">
        <v>0</v>
      </c>
      <c r="T138" s="5">
        <v>0</v>
      </c>
      <c r="U138" s="5">
        <v>0</v>
      </c>
      <c r="V138" s="5">
        <v>0</v>
      </c>
      <c r="W138" s="5">
        <v>33782</v>
      </c>
      <c r="X138" s="5">
        <v>0</v>
      </c>
      <c r="Y138" s="5">
        <v>0</v>
      </c>
      <c r="Z138" s="5">
        <v>7330</v>
      </c>
      <c r="AA138" s="5">
        <v>115406</v>
      </c>
      <c r="AB138" s="5">
        <v>2156042.5</v>
      </c>
      <c r="AC138" s="5">
        <v>0</v>
      </c>
      <c r="AD138" s="5">
        <v>17873</v>
      </c>
      <c r="AE138" s="5">
        <v>15956</v>
      </c>
      <c r="AF138" s="5">
        <v>907</v>
      </c>
      <c r="AG138" s="5">
        <v>19612</v>
      </c>
      <c r="AH138" s="5">
        <v>0</v>
      </c>
      <c r="AI138" s="5">
        <v>61508</v>
      </c>
      <c r="AJ138" s="5">
        <v>115856</v>
      </c>
      <c r="AK138" s="5">
        <v>1811904.7092500001</v>
      </c>
      <c r="AL138" s="5">
        <v>36405300</v>
      </c>
      <c r="AM138" s="25"/>
      <c r="AN138" s="25"/>
    </row>
    <row r="139" spans="1:40" x14ac:dyDescent="0.25">
      <c r="A139" s="5">
        <v>458</v>
      </c>
      <c r="B139" s="5">
        <v>1</v>
      </c>
      <c r="C139" s="5" t="s">
        <v>237</v>
      </c>
      <c r="D139" s="5">
        <v>269.60000000000002</v>
      </c>
      <c r="E139" s="5">
        <v>293</v>
      </c>
      <c r="F139" s="5">
        <v>232.6</v>
      </c>
      <c r="G139" s="5">
        <v>251.6</v>
      </c>
      <c r="H139" s="5">
        <v>1652257</v>
      </c>
      <c r="I139" s="5">
        <v>0</v>
      </c>
      <c r="J139" s="5">
        <v>278381</v>
      </c>
      <c r="K139" s="5">
        <v>0</v>
      </c>
      <c r="L139" s="5">
        <v>100999</v>
      </c>
      <c r="M139" s="5">
        <v>0</v>
      </c>
      <c r="N139" s="5">
        <v>81692</v>
      </c>
      <c r="O139" s="5">
        <v>61013</v>
      </c>
      <c r="P139" s="5">
        <v>12580</v>
      </c>
      <c r="Q139" s="5">
        <v>3271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519949</v>
      </c>
      <c r="X139" s="5">
        <v>0</v>
      </c>
      <c r="Y139" s="5">
        <v>0</v>
      </c>
      <c r="Z139" s="5">
        <v>8799</v>
      </c>
      <c r="AA139" s="5">
        <v>182158</v>
      </c>
      <c r="AB139" s="5">
        <v>2901099</v>
      </c>
      <c r="AC139" s="5">
        <v>0</v>
      </c>
      <c r="AD139" s="5">
        <v>61013</v>
      </c>
      <c r="AE139" s="5">
        <v>9147</v>
      </c>
      <c r="AF139" s="5">
        <v>0</v>
      </c>
      <c r="AG139" s="5">
        <v>315297.90999999997</v>
      </c>
      <c r="AH139" s="5">
        <v>0</v>
      </c>
      <c r="AI139" s="5">
        <v>109373</v>
      </c>
      <c r="AJ139" s="5">
        <v>494830.91</v>
      </c>
      <c r="AK139" s="5">
        <v>6217848.0507140001</v>
      </c>
      <c r="AL139" s="5">
        <v>108651605</v>
      </c>
      <c r="AM139" s="25"/>
      <c r="AN139" s="25"/>
    </row>
    <row r="140" spans="1:40" x14ac:dyDescent="0.25">
      <c r="A140" s="5">
        <v>463</v>
      </c>
      <c r="B140" s="5">
        <v>1</v>
      </c>
      <c r="C140" s="5" t="s">
        <v>2169</v>
      </c>
      <c r="D140" s="5">
        <v>793</v>
      </c>
      <c r="E140" s="5">
        <v>874</v>
      </c>
      <c r="F140" s="5">
        <v>928</v>
      </c>
      <c r="G140" s="5">
        <v>1023.6</v>
      </c>
      <c r="H140" s="5">
        <v>6721981</v>
      </c>
      <c r="I140" s="5">
        <v>0</v>
      </c>
      <c r="J140" s="5">
        <v>253693</v>
      </c>
      <c r="K140" s="5">
        <v>14166</v>
      </c>
      <c r="L140" s="5">
        <v>0</v>
      </c>
      <c r="M140" s="5">
        <v>0</v>
      </c>
      <c r="N140" s="5">
        <v>168383.40896</v>
      </c>
      <c r="O140" s="5">
        <v>232926</v>
      </c>
      <c r="P140" s="5">
        <v>170215</v>
      </c>
      <c r="Q140" s="5">
        <v>13307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22038</v>
      </c>
      <c r="X140" s="5">
        <v>0</v>
      </c>
      <c r="Y140" s="5">
        <v>57723</v>
      </c>
      <c r="Z140" s="5">
        <v>29209</v>
      </c>
      <c r="AA140" s="5">
        <v>741086</v>
      </c>
      <c r="AB140" s="5">
        <v>8424727.4089599997</v>
      </c>
      <c r="AC140" s="5">
        <v>0</v>
      </c>
      <c r="AD140" s="5">
        <v>58467</v>
      </c>
      <c r="AE140" s="5">
        <v>130479</v>
      </c>
      <c r="AF140" s="5">
        <v>0</v>
      </c>
      <c r="AG140" s="5">
        <v>15195</v>
      </c>
      <c r="AH140" s="5">
        <v>0</v>
      </c>
      <c r="AI140" s="5">
        <v>469112</v>
      </c>
      <c r="AJ140" s="5">
        <v>673253</v>
      </c>
      <c r="AK140" s="5">
        <v>6136864.0153259998</v>
      </c>
      <c r="AL140" s="5">
        <v>341684700</v>
      </c>
      <c r="AM140" s="25"/>
      <c r="AN140" s="25"/>
    </row>
    <row r="141" spans="1:40" x14ac:dyDescent="0.25">
      <c r="A141" s="5">
        <v>465</v>
      </c>
      <c r="B141" s="5">
        <v>1</v>
      </c>
      <c r="C141" s="5" t="s">
        <v>238</v>
      </c>
      <c r="D141" s="5">
        <v>1805</v>
      </c>
      <c r="E141" s="5">
        <v>1975.6</v>
      </c>
      <c r="F141" s="5">
        <v>1519</v>
      </c>
      <c r="G141" s="5">
        <v>1663</v>
      </c>
      <c r="H141" s="5">
        <v>10920921</v>
      </c>
      <c r="I141" s="5">
        <v>24562</v>
      </c>
      <c r="J141" s="5">
        <v>532819</v>
      </c>
      <c r="K141" s="5">
        <v>16975</v>
      </c>
      <c r="L141" s="5">
        <v>0</v>
      </c>
      <c r="M141" s="5">
        <v>0</v>
      </c>
      <c r="N141" s="5">
        <v>261977</v>
      </c>
      <c r="O141" s="5">
        <v>389682</v>
      </c>
      <c r="P141" s="5">
        <v>219090</v>
      </c>
      <c r="Q141" s="5">
        <v>21619</v>
      </c>
      <c r="R141" s="5">
        <v>18759</v>
      </c>
      <c r="S141" s="5">
        <v>0</v>
      </c>
      <c r="T141" s="5">
        <v>0</v>
      </c>
      <c r="U141" s="5">
        <v>0</v>
      </c>
      <c r="V141" s="5">
        <v>0</v>
      </c>
      <c r="W141" s="5">
        <v>1039375</v>
      </c>
      <c r="X141" s="5">
        <v>0</v>
      </c>
      <c r="Y141" s="5">
        <v>82755</v>
      </c>
      <c r="Z141" s="5">
        <v>48368</v>
      </c>
      <c r="AA141" s="5">
        <v>1204012</v>
      </c>
      <c r="AB141" s="5">
        <v>14780914</v>
      </c>
      <c r="AC141" s="5">
        <v>0</v>
      </c>
      <c r="AD141" s="5">
        <v>132319</v>
      </c>
      <c r="AE141" s="5">
        <v>175123</v>
      </c>
      <c r="AF141" s="5">
        <v>14994</v>
      </c>
      <c r="AG141" s="5">
        <v>824389</v>
      </c>
      <c r="AH141" s="5">
        <v>0</v>
      </c>
      <c r="AI141" s="5">
        <v>794722</v>
      </c>
      <c r="AJ141" s="5">
        <v>1941547</v>
      </c>
      <c r="AK141" s="5">
        <v>13487430.566854</v>
      </c>
      <c r="AL141" s="5">
        <v>805360100</v>
      </c>
      <c r="AM141" s="25"/>
      <c r="AN141" s="25"/>
    </row>
    <row r="142" spans="1:40" x14ac:dyDescent="0.25">
      <c r="A142" s="5">
        <v>466</v>
      </c>
      <c r="B142" s="5">
        <v>1</v>
      </c>
      <c r="C142" s="5" t="s">
        <v>239</v>
      </c>
      <c r="D142" s="5">
        <v>1953</v>
      </c>
      <c r="E142" s="5">
        <v>2152.6</v>
      </c>
      <c r="F142" s="5">
        <v>2009</v>
      </c>
      <c r="G142" s="5">
        <v>2209</v>
      </c>
      <c r="H142" s="5">
        <v>14506503</v>
      </c>
      <c r="I142" s="5">
        <v>138159</v>
      </c>
      <c r="J142" s="5">
        <v>413905</v>
      </c>
      <c r="K142" s="5">
        <v>14295</v>
      </c>
      <c r="L142" s="5">
        <v>0</v>
      </c>
      <c r="M142" s="5">
        <v>0</v>
      </c>
      <c r="N142" s="5">
        <v>297817.16481400002</v>
      </c>
      <c r="O142" s="5">
        <v>509640</v>
      </c>
      <c r="P142" s="5">
        <v>286197.5</v>
      </c>
      <c r="Q142" s="5">
        <v>28717</v>
      </c>
      <c r="R142" s="5">
        <v>44489</v>
      </c>
      <c r="S142" s="5">
        <v>0</v>
      </c>
      <c r="T142" s="5">
        <v>0</v>
      </c>
      <c r="U142" s="5">
        <v>0</v>
      </c>
      <c r="V142" s="5">
        <v>0</v>
      </c>
      <c r="W142" s="5">
        <v>1446917</v>
      </c>
      <c r="X142" s="5">
        <v>0</v>
      </c>
      <c r="Y142" s="5">
        <v>349859</v>
      </c>
      <c r="Z142" s="5">
        <v>69205</v>
      </c>
      <c r="AA142" s="5">
        <v>1599316</v>
      </c>
      <c r="AB142" s="5">
        <v>19705019.664813999</v>
      </c>
      <c r="AC142" s="5">
        <v>0</v>
      </c>
      <c r="AD142" s="5">
        <v>117427</v>
      </c>
      <c r="AE142" s="5">
        <v>198706</v>
      </c>
      <c r="AF142" s="5">
        <v>30889</v>
      </c>
      <c r="AG142" s="5">
        <v>1065356</v>
      </c>
      <c r="AH142" s="5">
        <v>0</v>
      </c>
      <c r="AI142" s="5">
        <v>916944</v>
      </c>
      <c r="AJ142" s="5">
        <v>2329322</v>
      </c>
      <c r="AK142" s="5">
        <v>12157015.265335999</v>
      </c>
      <c r="AL142" s="5">
        <v>762216600</v>
      </c>
      <c r="AM142" s="25"/>
      <c r="AN142" s="25"/>
    </row>
    <row r="143" spans="1:40" x14ac:dyDescent="0.25">
      <c r="A143" s="5">
        <v>473</v>
      </c>
      <c r="B143" s="5">
        <v>1</v>
      </c>
      <c r="C143" s="5" t="s">
        <v>240</v>
      </c>
      <c r="D143" s="5">
        <v>308.18</v>
      </c>
      <c r="E143" s="5">
        <v>340.38</v>
      </c>
      <c r="F143" s="5">
        <v>408.18</v>
      </c>
      <c r="G143" s="5">
        <v>451.98</v>
      </c>
      <c r="H143" s="5">
        <v>2968153</v>
      </c>
      <c r="I143" s="5">
        <v>12281</v>
      </c>
      <c r="J143" s="5">
        <v>495758</v>
      </c>
      <c r="K143" s="5">
        <v>0</v>
      </c>
      <c r="L143" s="5">
        <v>130115</v>
      </c>
      <c r="M143" s="5">
        <v>44928</v>
      </c>
      <c r="N143" s="5">
        <v>166266</v>
      </c>
      <c r="O143" s="5">
        <v>101919</v>
      </c>
      <c r="P143" s="5">
        <v>61554</v>
      </c>
      <c r="Q143" s="5">
        <v>5876</v>
      </c>
      <c r="R143" s="5">
        <v>16348</v>
      </c>
      <c r="S143" s="5">
        <v>0</v>
      </c>
      <c r="T143" s="5">
        <v>0</v>
      </c>
      <c r="U143" s="5">
        <v>0</v>
      </c>
      <c r="V143" s="5">
        <v>0</v>
      </c>
      <c r="W143" s="5">
        <v>235495</v>
      </c>
      <c r="X143" s="5">
        <v>0</v>
      </c>
      <c r="Y143" s="5">
        <v>0</v>
      </c>
      <c r="Z143" s="5">
        <v>13968</v>
      </c>
      <c r="AA143" s="5">
        <v>327234</v>
      </c>
      <c r="AB143" s="5">
        <v>4579895</v>
      </c>
      <c r="AC143" s="5">
        <v>0</v>
      </c>
      <c r="AD143" s="5">
        <v>57746</v>
      </c>
      <c r="AE143" s="5">
        <v>61554</v>
      </c>
      <c r="AF143" s="5">
        <v>16348</v>
      </c>
      <c r="AG143" s="5">
        <v>235495</v>
      </c>
      <c r="AH143" s="5">
        <v>0</v>
      </c>
      <c r="AI143" s="5">
        <v>320954</v>
      </c>
      <c r="AJ143" s="5">
        <v>692097</v>
      </c>
      <c r="AK143" s="5">
        <v>6116619.2528590001</v>
      </c>
      <c r="AL143" s="5">
        <v>285661495</v>
      </c>
      <c r="AM143" s="25"/>
      <c r="AN143" s="25"/>
    </row>
    <row r="144" spans="1:40" x14ac:dyDescent="0.25">
      <c r="A144" s="5">
        <v>477</v>
      </c>
      <c r="B144" s="5">
        <v>1</v>
      </c>
      <c r="C144" s="5" t="s">
        <v>241</v>
      </c>
      <c r="D144" s="5">
        <v>3348</v>
      </c>
      <c r="E144" s="5">
        <v>3666.6</v>
      </c>
      <c r="F144" s="5">
        <v>3146</v>
      </c>
      <c r="G144" s="5">
        <v>3451.8</v>
      </c>
      <c r="H144" s="5">
        <v>22667971</v>
      </c>
      <c r="I144" s="5">
        <v>0</v>
      </c>
      <c r="J144" s="5">
        <v>792469</v>
      </c>
      <c r="K144" s="5">
        <v>14239</v>
      </c>
      <c r="L144" s="5">
        <v>0</v>
      </c>
      <c r="M144" s="5">
        <v>0</v>
      </c>
      <c r="N144" s="5">
        <v>415579</v>
      </c>
      <c r="O144" s="5">
        <v>760032</v>
      </c>
      <c r="P144" s="5">
        <v>577001.25</v>
      </c>
      <c r="Q144" s="5">
        <v>44873</v>
      </c>
      <c r="R144" s="5">
        <v>20918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234403</v>
      </c>
      <c r="Z144" s="5">
        <v>113066</v>
      </c>
      <c r="AA144" s="5">
        <v>2499103</v>
      </c>
      <c r="AB144" s="5">
        <v>28139654.25</v>
      </c>
      <c r="AC144" s="5">
        <v>0</v>
      </c>
      <c r="AD144" s="5">
        <v>173830</v>
      </c>
      <c r="AE144" s="5">
        <v>487653</v>
      </c>
      <c r="AF144" s="5">
        <v>17679</v>
      </c>
      <c r="AG144" s="5">
        <v>0</v>
      </c>
      <c r="AH144" s="5">
        <v>0</v>
      </c>
      <c r="AI144" s="5">
        <v>1744143</v>
      </c>
      <c r="AJ144" s="5">
        <v>2423305</v>
      </c>
      <c r="AK144" s="5">
        <v>18856624.653815001</v>
      </c>
      <c r="AL144" s="5">
        <v>1580404200</v>
      </c>
      <c r="AM144" s="25"/>
      <c r="AN144" s="25"/>
    </row>
    <row r="145" spans="1:40" x14ac:dyDescent="0.25">
      <c r="A145" s="5">
        <v>480</v>
      </c>
      <c r="B145" s="5">
        <v>1</v>
      </c>
      <c r="C145" s="5" t="s">
        <v>242</v>
      </c>
      <c r="D145" s="5">
        <v>731.4</v>
      </c>
      <c r="E145" s="5">
        <v>798</v>
      </c>
      <c r="F145" s="5">
        <v>637.4</v>
      </c>
      <c r="G145" s="5">
        <v>691.6</v>
      </c>
      <c r="H145" s="5">
        <v>4541737</v>
      </c>
      <c r="I145" s="5">
        <v>76755</v>
      </c>
      <c r="J145" s="5">
        <v>861548</v>
      </c>
      <c r="K145" s="5">
        <v>0</v>
      </c>
      <c r="L145" s="5">
        <v>105188</v>
      </c>
      <c r="M145" s="5">
        <v>226244</v>
      </c>
      <c r="N145" s="5">
        <v>215270</v>
      </c>
      <c r="O145" s="5">
        <v>158661</v>
      </c>
      <c r="P145" s="5">
        <v>114008.75</v>
      </c>
      <c r="Q145" s="5">
        <v>8991</v>
      </c>
      <c r="R145" s="5">
        <v>32637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25848</v>
      </c>
      <c r="AA145" s="5">
        <v>500718</v>
      </c>
      <c r="AB145" s="5">
        <v>6867605.75</v>
      </c>
      <c r="AC145" s="5">
        <v>0</v>
      </c>
      <c r="AD145" s="5">
        <v>72639</v>
      </c>
      <c r="AE145" s="5">
        <v>93662</v>
      </c>
      <c r="AF145" s="5">
        <v>26812</v>
      </c>
      <c r="AG145" s="5">
        <v>0</v>
      </c>
      <c r="AH145" s="5">
        <v>0</v>
      </c>
      <c r="AI145" s="5">
        <v>339690</v>
      </c>
      <c r="AJ145" s="5">
        <v>532803</v>
      </c>
      <c r="AK145" s="5">
        <v>7562702.3558339998</v>
      </c>
      <c r="AL145" s="5">
        <v>334348268</v>
      </c>
      <c r="AM145" s="25"/>
      <c r="AN145" s="25"/>
    </row>
    <row r="146" spans="1:40" x14ac:dyDescent="0.25">
      <c r="A146" s="5">
        <v>482</v>
      </c>
      <c r="B146" s="5">
        <v>1</v>
      </c>
      <c r="C146" s="5" t="s">
        <v>243</v>
      </c>
      <c r="D146" s="5">
        <v>2511</v>
      </c>
      <c r="E146" s="5">
        <v>2744</v>
      </c>
      <c r="F146" s="5">
        <v>2308</v>
      </c>
      <c r="G146" s="5">
        <v>2527.1999999999998</v>
      </c>
      <c r="H146" s="5">
        <v>16596122</v>
      </c>
      <c r="I146" s="5">
        <v>36842</v>
      </c>
      <c r="J146" s="5">
        <v>1572909</v>
      </c>
      <c r="K146" s="5">
        <v>23521</v>
      </c>
      <c r="L146" s="5">
        <v>0</v>
      </c>
      <c r="M146" s="5">
        <v>0</v>
      </c>
      <c r="N146" s="5">
        <v>418253</v>
      </c>
      <c r="O146" s="5">
        <v>600161</v>
      </c>
      <c r="P146" s="5">
        <v>386693.75</v>
      </c>
      <c r="Q146" s="5">
        <v>32854</v>
      </c>
      <c r="R146" s="5">
        <v>85141</v>
      </c>
      <c r="S146" s="5">
        <v>0</v>
      </c>
      <c r="T146" s="5">
        <v>0</v>
      </c>
      <c r="U146" s="5">
        <v>0</v>
      </c>
      <c r="V146" s="5">
        <v>0</v>
      </c>
      <c r="W146" s="5">
        <v>566371</v>
      </c>
      <c r="X146" s="5">
        <v>0</v>
      </c>
      <c r="Y146" s="5">
        <v>163414</v>
      </c>
      <c r="Z146" s="5">
        <v>83498</v>
      </c>
      <c r="AA146" s="5">
        <v>1829693</v>
      </c>
      <c r="AB146" s="5">
        <v>22395472.75</v>
      </c>
      <c r="AC146" s="5">
        <v>0</v>
      </c>
      <c r="AD146" s="5">
        <v>149257</v>
      </c>
      <c r="AE146" s="5">
        <v>297740</v>
      </c>
      <c r="AF146" s="5">
        <v>65556</v>
      </c>
      <c r="AG146" s="5">
        <v>392246</v>
      </c>
      <c r="AH146" s="5">
        <v>0</v>
      </c>
      <c r="AI146" s="5">
        <v>1163355</v>
      </c>
      <c r="AJ146" s="5">
        <v>2068154</v>
      </c>
      <c r="AK146" s="5">
        <v>15011753.213336</v>
      </c>
      <c r="AL146" s="5">
        <v>1077519000</v>
      </c>
      <c r="AM146" s="25"/>
      <c r="AN146" s="25"/>
    </row>
    <row r="147" spans="1:40" x14ac:dyDescent="0.25">
      <c r="A147" s="5">
        <v>484</v>
      </c>
      <c r="B147" s="5">
        <v>1</v>
      </c>
      <c r="C147" s="5" t="s">
        <v>244</v>
      </c>
      <c r="D147" s="5">
        <v>899</v>
      </c>
      <c r="E147" s="5">
        <v>987.6</v>
      </c>
      <c r="F147" s="5">
        <v>1210</v>
      </c>
      <c r="G147" s="5">
        <v>1330.2</v>
      </c>
      <c r="H147" s="5">
        <v>8735423</v>
      </c>
      <c r="I147" s="5">
        <v>17398</v>
      </c>
      <c r="J147" s="5">
        <v>421008</v>
      </c>
      <c r="K147" s="5">
        <v>14096</v>
      </c>
      <c r="L147" s="5">
        <v>0</v>
      </c>
      <c r="M147" s="5">
        <v>0</v>
      </c>
      <c r="N147" s="5">
        <v>282359</v>
      </c>
      <c r="O147" s="5">
        <v>293967</v>
      </c>
      <c r="P147" s="5">
        <v>222808.75</v>
      </c>
      <c r="Q147" s="5">
        <v>17293</v>
      </c>
      <c r="R147" s="5">
        <v>0</v>
      </c>
      <c r="S147" s="5">
        <v>0</v>
      </c>
      <c r="T147" s="5">
        <v>0</v>
      </c>
      <c r="U147" s="5">
        <v>0</v>
      </c>
      <c r="V147" s="5">
        <v>-6239</v>
      </c>
      <c r="W147" s="5">
        <v>0</v>
      </c>
      <c r="X147" s="5">
        <v>0</v>
      </c>
      <c r="Y147" s="5">
        <v>0</v>
      </c>
      <c r="Z147" s="5">
        <v>36665</v>
      </c>
      <c r="AA147" s="5">
        <v>963065</v>
      </c>
      <c r="AB147" s="5">
        <v>10997843.75</v>
      </c>
      <c r="AC147" s="5">
        <v>0</v>
      </c>
      <c r="AD147" s="5">
        <v>50849</v>
      </c>
      <c r="AE147" s="5">
        <v>140820</v>
      </c>
      <c r="AF147" s="5">
        <v>0</v>
      </c>
      <c r="AG147" s="5">
        <v>0</v>
      </c>
      <c r="AH147" s="5">
        <v>0</v>
      </c>
      <c r="AI147" s="5">
        <v>502631</v>
      </c>
      <c r="AJ147" s="5">
        <v>694300</v>
      </c>
      <c r="AK147" s="5">
        <v>5495701.1252340004</v>
      </c>
      <c r="AL147" s="5">
        <v>318333200</v>
      </c>
      <c r="AM147" s="25"/>
      <c r="AN147" s="25"/>
    </row>
    <row r="148" spans="1:40" x14ac:dyDescent="0.25">
      <c r="A148" s="5">
        <v>485</v>
      </c>
      <c r="B148" s="5">
        <v>1</v>
      </c>
      <c r="C148" s="5" t="s">
        <v>245</v>
      </c>
      <c r="D148" s="5">
        <v>760</v>
      </c>
      <c r="E148" s="5">
        <v>836.6</v>
      </c>
      <c r="F148" s="5">
        <v>926</v>
      </c>
      <c r="G148" s="5">
        <v>1019.2</v>
      </c>
      <c r="H148" s="5">
        <v>6693086</v>
      </c>
      <c r="I148" s="5">
        <v>0</v>
      </c>
      <c r="J148" s="5">
        <v>145262</v>
      </c>
      <c r="K148" s="5">
        <v>0</v>
      </c>
      <c r="L148" s="5">
        <v>0</v>
      </c>
      <c r="M148" s="5">
        <v>0</v>
      </c>
      <c r="N148" s="5">
        <v>166811</v>
      </c>
      <c r="O148" s="5">
        <v>220927</v>
      </c>
      <c r="P148" s="5">
        <v>169596.25</v>
      </c>
      <c r="Q148" s="5">
        <v>13250</v>
      </c>
      <c r="R148" s="5">
        <v>19936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43625</v>
      </c>
      <c r="Z148" s="5">
        <v>24225</v>
      </c>
      <c r="AA148" s="5">
        <v>737901</v>
      </c>
      <c r="AB148" s="5">
        <v>8234619.25</v>
      </c>
      <c r="AC148" s="5">
        <v>0</v>
      </c>
      <c r="AD148" s="5">
        <v>37384</v>
      </c>
      <c r="AE148" s="5">
        <v>110497</v>
      </c>
      <c r="AF148" s="5">
        <v>12989</v>
      </c>
      <c r="AG148" s="5">
        <v>0</v>
      </c>
      <c r="AH148" s="5">
        <v>0</v>
      </c>
      <c r="AI148" s="5">
        <v>397006</v>
      </c>
      <c r="AJ148" s="5">
        <v>557876</v>
      </c>
      <c r="AK148" s="5">
        <v>4119330.265071</v>
      </c>
      <c r="AL148" s="5">
        <v>277986300</v>
      </c>
      <c r="AM148" s="25"/>
      <c r="AN148" s="25"/>
    </row>
    <row r="149" spans="1:40" x14ac:dyDescent="0.25">
      <c r="A149" s="5">
        <v>486</v>
      </c>
      <c r="B149" s="5">
        <v>1</v>
      </c>
      <c r="C149" s="5" t="s">
        <v>246</v>
      </c>
      <c r="D149" s="5">
        <v>284.32</v>
      </c>
      <c r="E149" s="5">
        <v>311.52</v>
      </c>
      <c r="F149" s="5">
        <v>328.32</v>
      </c>
      <c r="G149" s="5">
        <v>355.72</v>
      </c>
      <c r="H149" s="5">
        <v>2336013</v>
      </c>
      <c r="I149" s="5">
        <v>0</v>
      </c>
      <c r="J149" s="5">
        <v>140451</v>
      </c>
      <c r="K149" s="5">
        <v>14765</v>
      </c>
      <c r="L149" s="5">
        <v>121808</v>
      </c>
      <c r="M149" s="5">
        <v>0</v>
      </c>
      <c r="N149" s="5">
        <v>85676</v>
      </c>
      <c r="O149" s="5">
        <v>80869</v>
      </c>
      <c r="P149" s="5">
        <v>51328.5</v>
      </c>
      <c r="Q149" s="5">
        <v>4624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146902</v>
      </c>
      <c r="X149" s="5">
        <v>0</v>
      </c>
      <c r="Y149" s="5">
        <v>1089</v>
      </c>
      <c r="Z149" s="5">
        <v>9005</v>
      </c>
      <c r="AA149" s="5">
        <v>257541</v>
      </c>
      <c r="AB149" s="5">
        <v>3250071.5</v>
      </c>
      <c r="AC149" s="5">
        <v>0</v>
      </c>
      <c r="AD149" s="5">
        <v>26089</v>
      </c>
      <c r="AE149" s="5">
        <v>39578</v>
      </c>
      <c r="AF149" s="5">
        <v>0</v>
      </c>
      <c r="AG149" s="5">
        <v>101885</v>
      </c>
      <c r="AH149" s="5">
        <v>0</v>
      </c>
      <c r="AI149" s="5">
        <v>163986</v>
      </c>
      <c r="AJ149" s="5">
        <v>331538</v>
      </c>
      <c r="AK149" s="5">
        <v>2740997.1643090001</v>
      </c>
      <c r="AL149" s="5">
        <v>122504800</v>
      </c>
      <c r="AM149" s="25"/>
      <c r="AN149" s="25"/>
    </row>
    <row r="150" spans="1:40" x14ac:dyDescent="0.25">
      <c r="A150" s="5">
        <v>487</v>
      </c>
      <c r="B150" s="5">
        <v>1</v>
      </c>
      <c r="C150" s="5" t="s">
        <v>247</v>
      </c>
      <c r="D150" s="5">
        <v>245</v>
      </c>
      <c r="E150" s="5">
        <v>267.8</v>
      </c>
      <c r="F150" s="5">
        <v>366</v>
      </c>
      <c r="G150" s="5">
        <v>400.4</v>
      </c>
      <c r="H150" s="5">
        <v>2629427</v>
      </c>
      <c r="I150" s="5">
        <v>0</v>
      </c>
      <c r="J150" s="5">
        <v>79276</v>
      </c>
      <c r="K150" s="5">
        <v>0</v>
      </c>
      <c r="L150" s="5">
        <v>126970</v>
      </c>
      <c r="M150" s="5">
        <v>0</v>
      </c>
      <c r="N150" s="5">
        <v>88659</v>
      </c>
      <c r="O150" s="5">
        <v>88713</v>
      </c>
      <c r="P150" s="5">
        <v>62076.25</v>
      </c>
      <c r="Q150" s="5">
        <v>5205</v>
      </c>
      <c r="R150" s="5">
        <v>6122</v>
      </c>
      <c r="S150" s="5">
        <v>0</v>
      </c>
      <c r="T150" s="5">
        <v>0</v>
      </c>
      <c r="U150" s="5">
        <v>0</v>
      </c>
      <c r="V150" s="5">
        <v>0</v>
      </c>
      <c r="W150" s="5">
        <v>82699</v>
      </c>
      <c r="X150" s="5">
        <v>0</v>
      </c>
      <c r="Y150" s="5">
        <v>40395</v>
      </c>
      <c r="Z150" s="5">
        <v>11028</v>
      </c>
      <c r="AA150" s="5">
        <v>289890</v>
      </c>
      <c r="AB150" s="5">
        <v>3510460.25</v>
      </c>
      <c r="AC150" s="5">
        <v>0</v>
      </c>
      <c r="AD150" s="5">
        <v>18769</v>
      </c>
      <c r="AE150" s="5">
        <v>54357</v>
      </c>
      <c r="AF150" s="5">
        <v>5361</v>
      </c>
      <c r="AG150" s="5">
        <v>65135</v>
      </c>
      <c r="AH150" s="5">
        <v>0</v>
      </c>
      <c r="AI150" s="5">
        <v>209616</v>
      </c>
      <c r="AJ150" s="5">
        <v>353238</v>
      </c>
      <c r="AK150" s="5">
        <v>2023411.4671740001</v>
      </c>
      <c r="AL150" s="5">
        <v>119593300</v>
      </c>
      <c r="AM150" s="25"/>
      <c r="AN150" s="25"/>
    </row>
    <row r="151" spans="1:40" x14ac:dyDescent="0.25">
      <c r="A151" s="5">
        <v>492</v>
      </c>
      <c r="B151" s="5">
        <v>1</v>
      </c>
      <c r="C151" s="5" t="s">
        <v>248</v>
      </c>
      <c r="D151" s="5">
        <v>5093.4399999999996</v>
      </c>
      <c r="E151" s="5">
        <v>5551.84</v>
      </c>
      <c r="F151" s="5">
        <v>4887.4399999999996</v>
      </c>
      <c r="G151" s="5">
        <v>5321.64</v>
      </c>
      <c r="H151" s="5">
        <v>34947210</v>
      </c>
      <c r="I151" s="5">
        <v>409360</v>
      </c>
      <c r="J151" s="5">
        <v>5801318</v>
      </c>
      <c r="K151" s="5">
        <v>855738</v>
      </c>
      <c r="L151" s="5">
        <v>0</v>
      </c>
      <c r="M151" s="5">
        <v>0</v>
      </c>
      <c r="N151" s="5">
        <v>386395</v>
      </c>
      <c r="O151" s="5">
        <v>1249002</v>
      </c>
      <c r="P151" s="5">
        <v>866119.5</v>
      </c>
      <c r="Q151" s="5">
        <v>69181</v>
      </c>
      <c r="R151" s="5">
        <v>222178</v>
      </c>
      <c r="S151" s="5">
        <v>0</v>
      </c>
      <c r="T151" s="5">
        <v>0</v>
      </c>
      <c r="U151" s="5">
        <v>0</v>
      </c>
      <c r="V151" s="5">
        <v>-20292</v>
      </c>
      <c r="W151" s="5">
        <v>227234</v>
      </c>
      <c r="X151" s="5">
        <v>0</v>
      </c>
      <c r="Y151" s="5">
        <v>306672</v>
      </c>
      <c r="Z151" s="5">
        <v>187282</v>
      </c>
      <c r="AA151" s="5">
        <v>3852867</v>
      </c>
      <c r="AB151" s="5">
        <v>49360264.5</v>
      </c>
      <c r="AC151" s="5">
        <v>0</v>
      </c>
      <c r="AD151" s="5">
        <v>187924</v>
      </c>
      <c r="AE151" s="5">
        <v>447572</v>
      </c>
      <c r="AF151" s="5">
        <v>114812</v>
      </c>
      <c r="AG151" s="5">
        <v>105620</v>
      </c>
      <c r="AH151" s="5">
        <v>0</v>
      </c>
      <c r="AI151" s="5">
        <v>1644116</v>
      </c>
      <c r="AJ151" s="5">
        <v>2500044</v>
      </c>
      <c r="AK151" s="5">
        <v>19124498.984246999</v>
      </c>
      <c r="AL151" s="5">
        <v>1463160765</v>
      </c>
      <c r="AM151" s="25"/>
      <c r="AN151" s="25"/>
    </row>
    <row r="152" spans="1:40" x14ac:dyDescent="0.25">
      <c r="A152" s="5">
        <v>495</v>
      </c>
      <c r="B152" s="5">
        <v>1</v>
      </c>
      <c r="C152" s="5" t="s">
        <v>249</v>
      </c>
      <c r="D152" s="5">
        <v>336</v>
      </c>
      <c r="E152" s="5">
        <v>366.2</v>
      </c>
      <c r="F152" s="5">
        <v>445</v>
      </c>
      <c r="G152" s="5">
        <v>485.4</v>
      </c>
      <c r="H152" s="5">
        <v>3187622</v>
      </c>
      <c r="I152" s="5">
        <v>0</v>
      </c>
      <c r="J152" s="5">
        <v>85233</v>
      </c>
      <c r="K152" s="5">
        <v>0</v>
      </c>
      <c r="L152" s="5">
        <v>130543</v>
      </c>
      <c r="M152" s="5">
        <v>0</v>
      </c>
      <c r="N152" s="5">
        <v>109107</v>
      </c>
      <c r="O152" s="5">
        <v>98837</v>
      </c>
      <c r="P152" s="5">
        <v>64770</v>
      </c>
      <c r="Q152" s="5">
        <v>6310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294230</v>
      </c>
      <c r="X152" s="5">
        <v>0</v>
      </c>
      <c r="Y152" s="5">
        <v>13690</v>
      </c>
      <c r="Z152" s="5">
        <v>15017</v>
      </c>
      <c r="AA152" s="5">
        <v>351430</v>
      </c>
      <c r="AB152" s="5">
        <v>4356789</v>
      </c>
      <c r="AC152" s="5">
        <v>0</v>
      </c>
      <c r="AD152" s="5">
        <v>39306</v>
      </c>
      <c r="AE152" s="5">
        <v>41906</v>
      </c>
      <c r="AF152" s="5">
        <v>0</v>
      </c>
      <c r="AG152" s="5">
        <v>200889</v>
      </c>
      <c r="AH152" s="5">
        <v>0</v>
      </c>
      <c r="AI152" s="5">
        <v>187763</v>
      </c>
      <c r="AJ152" s="5">
        <v>469864</v>
      </c>
      <c r="AK152" s="5">
        <v>4610668.3756330004</v>
      </c>
      <c r="AL152" s="5">
        <v>120835650</v>
      </c>
      <c r="AM152" s="25"/>
      <c r="AN152" s="25"/>
    </row>
    <row r="153" spans="1:40" x14ac:dyDescent="0.25">
      <c r="A153" s="5">
        <v>497</v>
      </c>
      <c r="B153" s="5">
        <v>1</v>
      </c>
      <c r="C153" s="5" t="s">
        <v>250</v>
      </c>
      <c r="D153" s="5">
        <v>197.98</v>
      </c>
      <c r="E153" s="5">
        <v>216.18</v>
      </c>
      <c r="F153" s="5">
        <v>300.98</v>
      </c>
      <c r="G153" s="5">
        <v>329.38</v>
      </c>
      <c r="H153" s="5">
        <v>2163038</v>
      </c>
      <c r="I153" s="5">
        <v>0</v>
      </c>
      <c r="J153" s="5">
        <v>250027</v>
      </c>
      <c r="K153" s="5">
        <v>0</v>
      </c>
      <c r="L153" s="5">
        <v>117704</v>
      </c>
      <c r="M153" s="5">
        <v>0</v>
      </c>
      <c r="N153" s="5">
        <v>80018</v>
      </c>
      <c r="O153" s="5">
        <v>71441</v>
      </c>
      <c r="P153" s="5">
        <v>38825.25</v>
      </c>
      <c r="Q153" s="5">
        <v>4282</v>
      </c>
      <c r="R153" s="5">
        <v>10906</v>
      </c>
      <c r="S153" s="5">
        <v>0</v>
      </c>
      <c r="T153" s="5">
        <v>0</v>
      </c>
      <c r="U153" s="5">
        <v>0</v>
      </c>
      <c r="V153" s="5">
        <v>0</v>
      </c>
      <c r="W153" s="5">
        <v>279973</v>
      </c>
      <c r="X153" s="5">
        <v>0</v>
      </c>
      <c r="Y153" s="5">
        <v>3222</v>
      </c>
      <c r="Z153" s="5">
        <v>8503</v>
      </c>
      <c r="AA153" s="5">
        <v>238471</v>
      </c>
      <c r="AB153" s="5">
        <v>3266410.25</v>
      </c>
      <c r="AC153" s="5">
        <v>0</v>
      </c>
      <c r="AD153" s="5">
        <v>21125</v>
      </c>
      <c r="AE153" s="5">
        <v>21081</v>
      </c>
      <c r="AF153" s="5">
        <v>5922</v>
      </c>
      <c r="AG153" s="5">
        <v>179645.26</v>
      </c>
      <c r="AH153" s="5">
        <v>0</v>
      </c>
      <c r="AI153" s="5">
        <v>106926</v>
      </c>
      <c r="AJ153" s="5">
        <v>334699.26</v>
      </c>
      <c r="AK153" s="5">
        <v>2326286.2179120001</v>
      </c>
      <c r="AL153" s="5">
        <v>59864300</v>
      </c>
      <c r="AM153" s="25"/>
      <c r="AN153" s="25"/>
    </row>
    <row r="154" spans="1:40" x14ac:dyDescent="0.25">
      <c r="A154" s="5">
        <v>499</v>
      </c>
      <c r="B154" s="5">
        <v>1</v>
      </c>
      <c r="C154" s="5" t="s">
        <v>1911</v>
      </c>
      <c r="D154" s="5">
        <v>303</v>
      </c>
      <c r="E154" s="5">
        <v>329.2</v>
      </c>
      <c r="F154" s="5">
        <v>262</v>
      </c>
      <c r="G154" s="5">
        <v>283.60000000000002</v>
      </c>
      <c r="H154" s="5">
        <v>1862401</v>
      </c>
      <c r="I154" s="5">
        <v>0</v>
      </c>
      <c r="J154" s="5">
        <v>102417</v>
      </c>
      <c r="K154" s="5">
        <v>14158</v>
      </c>
      <c r="L154" s="5">
        <v>108702</v>
      </c>
      <c r="M154" s="5">
        <v>76279</v>
      </c>
      <c r="N154" s="5">
        <v>77040</v>
      </c>
      <c r="O154" s="5">
        <v>66013</v>
      </c>
      <c r="P154" s="5">
        <v>14180</v>
      </c>
      <c r="Q154" s="5">
        <v>3687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534614</v>
      </c>
      <c r="X154" s="5">
        <v>0</v>
      </c>
      <c r="Y154" s="5">
        <v>3277</v>
      </c>
      <c r="Z154" s="5">
        <v>9090</v>
      </c>
      <c r="AA154" s="5">
        <v>205326</v>
      </c>
      <c r="AB154" s="5">
        <v>3077184</v>
      </c>
      <c r="AC154" s="5">
        <v>0</v>
      </c>
      <c r="AD154" s="5">
        <v>47757</v>
      </c>
      <c r="AE154" s="5">
        <v>9384</v>
      </c>
      <c r="AF154" s="5">
        <v>0</v>
      </c>
      <c r="AG154" s="5">
        <v>374797.59</v>
      </c>
      <c r="AH154" s="5">
        <v>0</v>
      </c>
      <c r="AI154" s="5">
        <v>112211</v>
      </c>
      <c r="AJ154" s="5">
        <v>544149.59</v>
      </c>
      <c r="AK154" s="5">
        <v>4900484.9587639999</v>
      </c>
      <c r="AL154" s="5">
        <v>111111255</v>
      </c>
      <c r="AM154" s="25"/>
      <c r="AN154" s="25"/>
    </row>
    <row r="155" spans="1:40" x14ac:dyDescent="0.25">
      <c r="A155" s="5">
        <v>500</v>
      </c>
      <c r="B155" s="5">
        <v>1</v>
      </c>
      <c r="C155" s="5" t="s">
        <v>251</v>
      </c>
      <c r="D155" s="5">
        <v>420</v>
      </c>
      <c r="E155" s="5">
        <v>465.8</v>
      </c>
      <c r="F155" s="5">
        <v>402</v>
      </c>
      <c r="G155" s="5">
        <v>444</v>
      </c>
      <c r="H155" s="5">
        <v>2915748</v>
      </c>
      <c r="I155" s="5">
        <v>0</v>
      </c>
      <c r="J155" s="5">
        <v>55905</v>
      </c>
      <c r="K155" s="5">
        <v>14210</v>
      </c>
      <c r="L155" s="5">
        <v>129826</v>
      </c>
      <c r="M155" s="5">
        <v>0</v>
      </c>
      <c r="N155" s="5">
        <v>151433.33514000001</v>
      </c>
      <c r="O155" s="5">
        <v>104011</v>
      </c>
      <c r="P155" s="5">
        <v>40358.75</v>
      </c>
      <c r="Q155" s="5">
        <v>5772</v>
      </c>
      <c r="R155" s="5">
        <v>3303</v>
      </c>
      <c r="S155" s="5">
        <v>0</v>
      </c>
      <c r="T155" s="5">
        <v>0</v>
      </c>
      <c r="U155" s="5">
        <v>0</v>
      </c>
      <c r="V155" s="5">
        <v>0</v>
      </c>
      <c r="W155" s="5">
        <v>601935</v>
      </c>
      <c r="X155" s="5">
        <v>0</v>
      </c>
      <c r="Y155" s="5">
        <v>0</v>
      </c>
      <c r="Z155" s="5">
        <v>13913</v>
      </c>
      <c r="AA155" s="5">
        <v>321456</v>
      </c>
      <c r="AB155" s="5">
        <v>4357871.0851400001</v>
      </c>
      <c r="AC155" s="5">
        <v>0</v>
      </c>
      <c r="AD155" s="5">
        <v>83157</v>
      </c>
      <c r="AE155" s="5">
        <v>35888</v>
      </c>
      <c r="AF155" s="5">
        <v>2937</v>
      </c>
      <c r="AG155" s="5">
        <v>523893.23</v>
      </c>
      <c r="AH155" s="5">
        <v>0</v>
      </c>
      <c r="AI155" s="5">
        <v>236049</v>
      </c>
      <c r="AJ155" s="5">
        <v>881924.23</v>
      </c>
      <c r="AK155" s="5">
        <v>8478717.2836930007</v>
      </c>
      <c r="AL155" s="5">
        <v>211244800</v>
      </c>
      <c r="AM155" s="25"/>
      <c r="AN155" s="25"/>
    </row>
    <row r="156" spans="1:40" x14ac:dyDescent="0.25">
      <c r="A156" s="5">
        <v>505</v>
      </c>
      <c r="B156" s="5">
        <v>1</v>
      </c>
      <c r="C156" s="5" t="s">
        <v>252</v>
      </c>
      <c r="D156" s="5">
        <v>340</v>
      </c>
      <c r="E156" s="5">
        <v>366.8</v>
      </c>
      <c r="F156" s="5">
        <v>364</v>
      </c>
      <c r="G156" s="5">
        <v>395.4</v>
      </c>
      <c r="H156" s="5">
        <v>2596592</v>
      </c>
      <c r="I156" s="5">
        <v>0</v>
      </c>
      <c r="J156" s="5">
        <v>217664</v>
      </c>
      <c r="K156" s="5">
        <v>34277</v>
      </c>
      <c r="L156" s="5">
        <v>126504</v>
      </c>
      <c r="M156" s="5">
        <v>78611</v>
      </c>
      <c r="N156" s="5">
        <v>147784.15776</v>
      </c>
      <c r="O156" s="5">
        <v>95544</v>
      </c>
      <c r="P156" s="5">
        <v>19770</v>
      </c>
      <c r="Q156" s="5">
        <v>5140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909420</v>
      </c>
      <c r="X156" s="5">
        <v>0</v>
      </c>
      <c r="Y156" s="5">
        <v>0</v>
      </c>
      <c r="Z156" s="5">
        <v>12390</v>
      </c>
      <c r="AA156" s="5">
        <v>286270</v>
      </c>
      <c r="AB156" s="5">
        <v>4529966.1577599999</v>
      </c>
      <c r="AC156" s="5">
        <v>0</v>
      </c>
      <c r="AD156" s="5">
        <v>84046</v>
      </c>
      <c r="AE156" s="5">
        <v>11447</v>
      </c>
      <c r="AF156" s="5">
        <v>0</v>
      </c>
      <c r="AG156" s="5">
        <v>822257</v>
      </c>
      <c r="AH156" s="5">
        <v>0</v>
      </c>
      <c r="AI156" s="5">
        <v>136870</v>
      </c>
      <c r="AJ156" s="5">
        <v>1054620</v>
      </c>
      <c r="AK156" s="5">
        <v>8307576.5416919999</v>
      </c>
      <c r="AL156" s="5">
        <v>108309400</v>
      </c>
      <c r="AM156" s="25"/>
      <c r="AN156" s="25"/>
    </row>
    <row r="157" spans="1:40" x14ac:dyDescent="0.25">
      <c r="A157" s="5">
        <v>507</v>
      </c>
      <c r="B157" s="5">
        <v>1</v>
      </c>
      <c r="C157" s="5" t="s">
        <v>253</v>
      </c>
      <c r="D157" s="5">
        <v>357</v>
      </c>
      <c r="E157" s="5">
        <v>394.8</v>
      </c>
      <c r="F157" s="5">
        <v>368</v>
      </c>
      <c r="G157" s="5">
        <v>404.6</v>
      </c>
      <c r="H157" s="5">
        <v>2657008</v>
      </c>
      <c r="I157" s="5">
        <v>0</v>
      </c>
      <c r="J157" s="5">
        <v>37117</v>
      </c>
      <c r="K157" s="5">
        <v>0</v>
      </c>
      <c r="L157" s="5">
        <v>127338</v>
      </c>
      <c r="M157" s="5">
        <v>0</v>
      </c>
      <c r="N157" s="5">
        <v>107928</v>
      </c>
      <c r="O157" s="5">
        <v>88321</v>
      </c>
      <c r="P157" s="5">
        <v>48958.75</v>
      </c>
      <c r="Q157" s="5">
        <v>5260</v>
      </c>
      <c r="R157" s="5">
        <v>3751</v>
      </c>
      <c r="S157" s="5">
        <v>0</v>
      </c>
      <c r="T157" s="5">
        <v>0</v>
      </c>
      <c r="U157" s="5">
        <v>0</v>
      </c>
      <c r="V157" s="5">
        <v>0</v>
      </c>
      <c r="W157" s="5">
        <v>331007</v>
      </c>
      <c r="X157" s="5">
        <v>0</v>
      </c>
      <c r="Y157" s="5">
        <v>18243</v>
      </c>
      <c r="Z157" s="5">
        <v>11820</v>
      </c>
      <c r="AA157" s="5">
        <v>292930</v>
      </c>
      <c r="AB157" s="5">
        <v>3729681.75</v>
      </c>
      <c r="AC157" s="5">
        <v>0</v>
      </c>
      <c r="AD157" s="5">
        <v>54492</v>
      </c>
      <c r="AE157" s="5">
        <v>47045</v>
      </c>
      <c r="AF157" s="5">
        <v>3604</v>
      </c>
      <c r="AG157" s="5">
        <v>199515.44</v>
      </c>
      <c r="AH157" s="5">
        <v>0</v>
      </c>
      <c r="AI157" s="5">
        <v>232438</v>
      </c>
      <c r="AJ157" s="5">
        <v>537094.43999999994</v>
      </c>
      <c r="AK157" s="5">
        <v>5962331.9324120004</v>
      </c>
      <c r="AL157" s="5">
        <v>193476000</v>
      </c>
      <c r="AM157" s="25"/>
      <c r="AN157" s="25"/>
    </row>
    <row r="158" spans="1:40" x14ac:dyDescent="0.25">
      <c r="A158" s="5">
        <v>508</v>
      </c>
      <c r="B158" s="5">
        <v>1</v>
      </c>
      <c r="C158" s="5" t="s">
        <v>254</v>
      </c>
      <c r="D158" s="5">
        <v>2261</v>
      </c>
      <c r="E158" s="5">
        <v>2480.1999999999998</v>
      </c>
      <c r="F158" s="5">
        <v>2203</v>
      </c>
      <c r="G158" s="5">
        <v>2421.6</v>
      </c>
      <c r="H158" s="5">
        <v>15902647</v>
      </c>
      <c r="I158" s="5">
        <v>151463</v>
      </c>
      <c r="J158" s="5">
        <v>1129848</v>
      </c>
      <c r="K158" s="5">
        <v>149324</v>
      </c>
      <c r="L158" s="5">
        <v>0</v>
      </c>
      <c r="M158" s="5">
        <v>0</v>
      </c>
      <c r="N158" s="5">
        <v>252410</v>
      </c>
      <c r="O158" s="5">
        <v>537535</v>
      </c>
      <c r="P158" s="5">
        <v>377406.25</v>
      </c>
      <c r="Q158" s="5">
        <v>31481</v>
      </c>
      <c r="R158" s="5">
        <v>61049</v>
      </c>
      <c r="S158" s="5">
        <v>0</v>
      </c>
      <c r="T158" s="5">
        <v>0</v>
      </c>
      <c r="U158" s="5">
        <v>0</v>
      </c>
      <c r="V158" s="5">
        <v>-12477</v>
      </c>
      <c r="W158" s="5">
        <v>440973</v>
      </c>
      <c r="X158" s="5">
        <v>0</v>
      </c>
      <c r="Y158" s="5">
        <v>68951</v>
      </c>
      <c r="Z158" s="5">
        <v>74976</v>
      </c>
      <c r="AA158" s="5">
        <v>1753238</v>
      </c>
      <c r="AB158" s="5">
        <v>20918824.25</v>
      </c>
      <c r="AC158" s="5">
        <v>0</v>
      </c>
      <c r="AD158" s="5">
        <v>127275</v>
      </c>
      <c r="AE158" s="5">
        <v>287722</v>
      </c>
      <c r="AF158" s="5">
        <v>46542</v>
      </c>
      <c r="AG158" s="5">
        <v>302387</v>
      </c>
      <c r="AH158" s="5">
        <v>0</v>
      </c>
      <c r="AI158" s="5">
        <v>1103744</v>
      </c>
      <c r="AJ158" s="5">
        <v>1867670</v>
      </c>
      <c r="AK158" s="5">
        <v>13695102.633859999</v>
      </c>
      <c r="AL158" s="5">
        <v>964319050</v>
      </c>
      <c r="AM158" s="25"/>
      <c r="AN158" s="25"/>
    </row>
    <row r="159" spans="1:40" x14ac:dyDescent="0.25">
      <c r="A159" s="5">
        <v>511</v>
      </c>
      <c r="B159" s="5">
        <v>1</v>
      </c>
      <c r="C159" s="5" t="s">
        <v>255</v>
      </c>
      <c r="D159" s="5">
        <v>377</v>
      </c>
      <c r="E159" s="5">
        <v>410.8</v>
      </c>
      <c r="F159" s="5">
        <v>560</v>
      </c>
      <c r="G159" s="5">
        <v>611.20000000000005</v>
      </c>
      <c r="H159" s="5">
        <v>4013750</v>
      </c>
      <c r="I159" s="5">
        <v>0</v>
      </c>
      <c r="J159" s="5">
        <v>204833</v>
      </c>
      <c r="K159" s="5">
        <v>25606</v>
      </c>
      <c r="L159" s="5">
        <v>120806</v>
      </c>
      <c r="M159" s="5">
        <v>0</v>
      </c>
      <c r="N159" s="5">
        <v>181165</v>
      </c>
      <c r="O159" s="5">
        <v>139142</v>
      </c>
      <c r="P159" s="5">
        <v>72760</v>
      </c>
      <c r="Q159" s="5">
        <v>7946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527013</v>
      </c>
      <c r="X159" s="5">
        <v>0</v>
      </c>
      <c r="Y159" s="5">
        <v>0</v>
      </c>
      <c r="Z159" s="5">
        <v>16010</v>
      </c>
      <c r="AA159" s="5">
        <v>442509</v>
      </c>
      <c r="AB159" s="5">
        <v>5751540</v>
      </c>
      <c r="AC159" s="5">
        <v>0</v>
      </c>
      <c r="AD159" s="5">
        <v>77698</v>
      </c>
      <c r="AE159" s="5">
        <v>48337</v>
      </c>
      <c r="AF159" s="5">
        <v>0</v>
      </c>
      <c r="AG159" s="5">
        <v>413865</v>
      </c>
      <c r="AH159" s="5">
        <v>0</v>
      </c>
      <c r="AI159" s="5">
        <v>242759</v>
      </c>
      <c r="AJ159" s="5">
        <v>782659</v>
      </c>
      <c r="AK159" s="5">
        <v>8151900.3791530002</v>
      </c>
      <c r="AL159" s="5">
        <v>139184600</v>
      </c>
      <c r="AM159" s="25"/>
      <c r="AN159" s="25"/>
    </row>
    <row r="160" spans="1:40" x14ac:dyDescent="0.25">
      <c r="A160" s="5">
        <v>514</v>
      </c>
      <c r="B160" s="5">
        <v>1</v>
      </c>
      <c r="C160" s="5" t="s">
        <v>256</v>
      </c>
      <c r="D160" s="5">
        <v>142</v>
      </c>
      <c r="E160" s="5">
        <v>154.80000000000001</v>
      </c>
      <c r="F160" s="5">
        <v>146</v>
      </c>
      <c r="G160" s="5">
        <v>159.6</v>
      </c>
      <c r="H160" s="5">
        <v>1048093</v>
      </c>
      <c r="I160" s="5">
        <v>0</v>
      </c>
      <c r="J160" s="5">
        <v>119314</v>
      </c>
      <c r="K160" s="5">
        <v>0</v>
      </c>
      <c r="L160" s="5">
        <v>72388</v>
      </c>
      <c r="M160" s="5">
        <v>0</v>
      </c>
      <c r="N160" s="5">
        <v>52458</v>
      </c>
      <c r="O160" s="5">
        <v>38574</v>
      </c>
      <c r="P160" s="5">
        <v>7980</v>
      </c>
      <c r="Q160" s="5">
        <v>2075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284008</v>
      </c>
      <c r="X160" s="5">
        <v>0</v>
      </c>
      <c r="Y160" s="5">
        <v>7584</v>
      </c>
      <c r="Z160" s="5">
        <v>6130</v>
      </c>
      <c r="AA160" s="5">
        <v>115550</v>
      </c>
      <c r="AB160" s="5">
        <v>1754154</v>
      </c>
      <c r="AC160" s="5">
        <v>0</v>
      </c>
      <c r="AD160" s="5">
        <v>38113</v>
      </c>
      <c r="AE160" s="5">
        <v>3613</v>
      </c>
      <c r="AF160" s="5">
        <v>0</v>
      </c>
      <c r="AG160" s="5">
        <v>192063.12</v>
      </c>
      <c r="AH160" s="5">
        <v>0</v>
      </c>
      <c r="AI160" s="5">
        <v>43200</v>
      </c>
      <c r="AJ160" s="5">
        <v>276989.12</v>
      </c>
      <c r="AK160" s="5">
        <v>3766531.0660379999</v>
      </c>
      <c r="AL160" s="5">
        <v>35743400</v>
      </c>
      <c r="AM160" s="25"/>
      <c r="AN160" s="25"/>
    </row>
    <row r="161" spans="1:40" x14ac:dyDescent="0.25">
      <c r="A161" s="5">
        <v>518</v>
      </c>
      <c r="B161" s="5">
        <v>1</v>
      </c>
      <c r="C161" s="5" t="s">
        <v>257</v>
      </c>
      <c r="D161" s="5">
        <v>3585.64</v>
      </c>
      <c r="E161" s="5">
        <v>3916.04</v>
      </c>
      <c r="F161" s="5">
        <v>3308.64</v>
      </c>
      <c r="G161" s="5">
        <v>3631.84</v>
      </c>
      <c r="H161" s="5">
        <v>23850293</v>
      </c>
      <c r="I161" s="5">
        <v>321348</v>
      </c>
      <c r="J161" s="5">
        <v>5992748</v>
      </c>
      <c r="K161" s="5">
        <v>1167696</v>
      </c>
      <c r="L161" s="5">
        <v>0</v>
      </c>
      <c r="M161" s="5">
        <v>0</v>
      </c>
      <c r="N161" s="5">
        <v>446636</v>
      </c>
      <c r="O161" s="5">
        <v>810601</v>
      </c>
      <c r="P161" s="5">
        <v>506287</v>
      </c>
      <c r="Q161" s="5">
        <v>47214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1815920</v>
      </c>
      <c r="X161" s="5">
        <v>0</v>
      </c>
      <c r="Y161" s="5">
        <v>609908</v>
      </c>
      <c r="Z161" s="5">
        <v>116007</v>
      </c>
      <c r="AA161" s="5">
        <v>2629452</v>
      </c>
      <c r="AB161" s="5">
        <v>38314110</v>
      </c>
      <c r="AC161" s="5">
        <v>0</v>
      </c>
      <c r="AD161" s="5">
        <v>193492</v>
      </c>
      <c r="AE161" s="5">
        <v>237552</v>
      </c>
      <c r="AF161" s="5">
        <v>0</v>
      </c>
      <c r="AG161" s="5">
        <v>824945</v>
      </c>
      <c r="AH161" s="5">
        <v>0</v>
      </c>
      <c r="AI161" s="5">
        <v>1018803</v>
      </c>
      <c r="AJ161" s="5">
        <v>2274792</v>
      </c>
      <c r="AK161" s="5">
        <v>20706582.526969999</v>
      </c>
      <c r="AL161" s="5">
        <v>937085100</v>
      </c>
      <c r="AM161" s="25"/>
      <c r="AN161" s="25"/>
    </row>
    <row r="162" spans="1:40" x14ac:dyDescent="0.25">
      <c r="A162" s="5">
        <v>531</v>
      </c>
      <c r="B162" s="5">
        <v>1</v>
      </c>
      <c r="C162" s="5" t="s">
        <v>258</v>
      </c>
      <c r="D162" s="5">
        <v>1883</v>
      </c>
      <c r="E162" s="5">
        <v>2065</v>
      </c>
      <c r="F162" s="5">
        <v>2275</v>
      </c>
      <c r="G162" s="5">
        <v>2482.6</v>
      </c>
      <c r="H162" s="5">
        <v>16303234</v>
      </c>
      <c r="I162" s="5">
        <v>42983</v>
      </c>
      <c r="J162" s="5">
        <v>79791</v>
      </c>
      <c r="K162" s="5">
        <v>14198</v>
      </c>
      <c r="L162" s="5">
        <v>0</v>
      </c>
      <c r="M162" s="5">
        <v>0</v>
      </c>
      <c r="N162" s="5">
        <v>216615</v>
      </c>
      <c r="O162" s="5">
        <v>535246</v>
      </c>
      <c r="P162" s="5">
        <v>415653.75</v>
      </c>
      <c r="Q162" s="5">
        <v>32274</v>
      </c>
      <c r="R162" s="5">
        <v>3227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75066</v>
      </c>
      <c r="AA162" s="5">
        <v>1797402</v>
      </c>
      <c r="AB162" s="5">
        <v>19515689.75</v>
      </c>
      <c r="AC162" s="5">
        <v>0</v>
      </c>
      <c r="AD162" s="5">
        <v>98360</v>
      </c>
      <c r="AE162" s="5">
        <v>328530</v>
      </c>
      <c r="AF162" s="5">
        <v>2551</v>
      </c>
      <c r="AG162" s="5">
        <v>0</v>
      </c>
      <c r="AH162" s="5">
        <v>0</v>
      </c>
      <c r="AI162" s="5">
        <v>1173146</v>
      </c>
      <c r="AJ162" s="5">
        <v>1602587</v>
      </c>
      <c r="AK162" s="5">
        <v>10896710.159177</v>
      </c>
      <c r="AL162" s="5">
        <v>832402687</v>
      </c>
      <c r="AM162" s="25"/>
      <c r="AN162" s="25"/>
    </row>
    <row r="163" spans="1:40" x14ac:dyDescent="0.25">
      <c r="A163" s="5">
        <v>533</v>
      </c>
      <c r="B163" s="5">
        <v>1</v>
      </c>
      <c r="C163" s="5" t="s">
        <v>259</v>
      </c>
      <c r="D163" s="5">
        <v>864</v>
      </c>
      <c r="E163" s="5">
        <v>953.2</v>
      </c>
      <c r="F163" s="5">
        <v>1197</v>
      </c>
      <c r="G163" s="5">
        <v>1309.4000000000001</v>
      </c>
      <c r="H163" s="5">
        <v>8598830</v>
      </c>
      <c r="I163" s="5">
        <v>561847</v>
      </c>
      <c r="J163" s="5">
        <v>107056</v>
      </c>
      <c r="K163" s="5">
        <v>14198</v>
      </c>
      <c r="L163" s="5">
        <v>0</v>
      </c>
      <c r="M163" s="5">
        <v>0</v>
      </c>
      <c r="N163" s="5">
        <v>194205</v>
      </c>
      <c r="O163" s="5">
        <v>290198</v>
      </c>
      <c r="P163" s="5">
        <v>218420</v>
      </c>
      <c r="Q163" s="5">
        <v>17022</v>
      </c>
      <c r="R163" s="5">
        <v>16106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43422</v>
      </c>
      <c r="AA163" s="5">
        <v>948006</v>
      </c>
      <c r="AB163" s="5">
        <v>11009310</v>
      </c>
      <c r="AC163" s="5">
        <v>0</v>
      </c>
      <c r="AD163" s="5">
        <v>57608</v>
      </c>
      <c r="AE163" s="5">
        <v>146961</v>
      </c>
      <c r="AF163" s="5">
        <v>10837</v>
      </c>
      <c r="AG163" s="5">
        <v>0</v>
      </c>
      <c r="AH163" s="5">
        <v>0</v>
      </c>
      <c r="AI163" s="5">
        <v>526725</v>
      </c>
      <c r="AJ163" s="5">
        <v>742131</v>
      </c>
      <c r="AK163" s="5">
        <v>6208439.1961169997</v>
      </c>
      <c r="AL163" s="5">
        <v>327087013</v>
      </c>
      <c r="AM163" s="25"/>
      <c r="AN163" s="25"/>
    </row>
    <row r="164" spans="1:40" x14ac:dyDescent="0.25">
      <c r="A164" s="5">
        <v>534</v>
      </c>
      <c r="B164" s="5">
        <v>1</v>
      </c>
      <c r="C164" s="5" t="s">
        <v>260</v>
      </c>
      <c r="D164" s="5">
        <v>1685</v>
      </c>
      <c r="E164" s="5">
        <v>1837.4</v>
      </c>
      <c r="F164" s="5">
        <v>2097</v>
      </c>
      <c r="G164" s="5">
        <v>2289.6</v>
      </c>
      <c r="H164" s="5">
        <v>15035803</v>
      </c>
      <c r="I164" s="5">
        <v>0</v>
      </c>
      <c r="J164" s="5">
        <v>278839</v>
      </c>
      <c r="K164" s="5">
        <v>14186</v>
      </c>
      <c r="L164" s="5">
        <v>0</v>
      </c>
      <c r="M164" s="5">
        <v>0</v>
      </c>
      <c r="N164" s="5">
        <v>293711</v>
      </c>
      <c r="O164" s="5">
        <v>515098</v>
      </c>
      <c r="P164" s="5">
        <v>351403.75</v>
      </c>
      <c r="Q164" s="5">
        <v>29765</v>
      </c>
      <c r="R164" s="5">
        <v>7121</v>
      </c>
      <c r="S164" s="5">
        <v>0</v>
      </c>
      <c r="T164" s="5">
        <v>0</v>
      </c>
      <c r="U164" s="5">
        <v>0</v>
      </c>
      <c r="V164" s="5">
        <v>0</v>
      </c>
      <c r="W164" s="5">
        <v>564180</v>
      </c>
      <c r="X164" s="5">
        <v>0</v>
      </c>
      <c r="Y164" s="5">
        <v>91233</v>
      </c>
      <c r="Z164" s="5">
        <v>62101</v>
      </c>
      <c r="AA164" s="5">
        <v>1657670</v>
      </c>
      <c r="AB164" s="5">
        <v>18901110.75</v>
      </c>
      <c r="AC164" s="5">
        <v>0</v>
      </c>
      <c r="AD164" s="5">
        <v>113025</v>
      </c>
      <c r="AE164" s="5">
        <v>278064</v>
      </c>
      <c r="AF164" s="5">
        <v>5635</v>
      </c>
      <c r="AG164" s="5">
        <v>401553</v>
      </c>
      <c r="AH164" s="5">
        <v>0</v>
      </c>
      <c r="AI164" s="5">
        <v>1083178</v>
      </c>
      <c r="AJ164" s="5">
        <v>1881455</v>
      </c>
      <c r="AK164" s="5">
        <v>11999703.917889999</v>
      </c>
      <c r="AL164" s="5">
        <v>741501966</v>
      </c>
      <c r="AM164" s="25"/>
      <c r="AN164" s="25"/>
    </row>
    <row r="165" spans="1:40" x14ac:dyDescent="0.25">
      <c r="A165" s="5">
        <v>535</v>
      </c>
      <c r="B165" s="5">
        <v>1</v>
      </c>
      <c r="C165" s="5" t="s">
        <v>261</v>
      </c>
      <c r="D165" s="5">
        <v>18712.78</v>
      </c>
      <c r="E165" s="5">
        <v>20495.98</v>
      </c>
      <c r="F165" s="5">
        <v>17073.78</v>
      </c>
      <c r="G165" s="5">
        <v>18699.78</v>
      </c>
      <c r="H165" s="5">
        <v>122801455</v>
      </c>
      <c r="I165" s="5">
        <v>692842</v>
      </c>
      <c r="J165" s="5">
        <v>9346504</v>
      </c>
      <c r="K165" s="5">
        <v>1271042</v>
      </c>
      <c r="L165" s="5">
        <v>0</v>
      </c>
      <c r="M165" s="5">
        <v>0</v>
      </c>
      <c r="N165" s="5">
        <v>588633</v>
      </c>
      <c r="O165" s="5">
        <v>4334175</v>
      </c>
      <c r="P165" s="5">
        <v>2305755.25</v>
      </c>
      <c r="Q165" s="5">
        <v>243097</v>
      </c>
      <c r="R165" s="5">
        <v>484885</v>
      </c>
      <c r="S165" s="5">
        <v>0</v>
      </c>
      <c r="T165" s="5">
        <v>0</v>
      </c>
      <c r="U165" s="5">
        <v>50490</v>
      </c>
      <c r="V165" s="5">
        <v>-14973</v>
      </c>
      <c r="W165" s="5">
        <v>14221931</v>
      </c>
      <c r="X165" s="5">
        <v>0</v>
      </c>
      <c r="Y165" s="5">
        <v>1136605</v>
      </c>
      <c r="Z165" s="5">
        <v>680284</v>
      </c>
      <c r="AA165" s="5">
        <v>13538641</v>
      </c>
      <c r="AB165" s="5">
        <v>171681366.25</v>
      </c>
      <c r="AC165" s="5">
        <v>0</v>
      </c>
      <c r="AD165" s="5">
        <v>1783086</v>
      </c>
      <c r="AE165" s="5">
        <v>2305755.25</v>
      </c>
      <c r="AF165" s="5">
        <v>484885</v>
      </c>
      <c r="AG165" s="5">
        <v>14200144.300000001</v>
      </c>
      <c r="AH165" s="5">
        <v>0</v>
      </c>
      <c r="AI165" s="5">
        <v>12209956</v>
      </c>
      <c r="AJ165" s="5">
        <v>30983826.550000001</v>
      </c>
      <c r="AK165" s="5">
        <v>183750135.548311</v>
      </c>
      <c r="AL165" s="5">
        <v>13764616090</v>
      </c>
      <c r="AM165" s="25"/>
      <c r="AN165" s="25"/>
    </row>
    <row r="166" spans="1:40" x14ac:dyDescent="0.25">
      <c r="A166" s="5">
        <v>542</v>
      </c>
      <c r="B166" s="5">
        <v>1</v>
      </c>
      <c r="C166" s="5" t="s">
        <v>262</v>
      </c>
      <c r="D166" s="5">
        <v>440</v>
      </c>
      <c r="E166" s="5">
        <v>481.2</v>
      </c>
      <c r="F166" s="5">
        <v>416</v>
      </c>
      <c r="G166" s="5">
        <v>454.6</v>
      </c>
      <c r="H166" s="5">
        <v>2985358</v>
      </c>
      <c r="I166" s="5">
        <v>0</v>
      </c>
      <c r="J166" s="5">
        <v>168346</v>
      </c>
      <c r="K166" s="5">
        <v>14127</v>
      </c>
      <c r="L166" s="5">
        <v>130194</v>
      </c>
      <c r="M166" s="5">
        <v>0</v>
      </c>
      <c r="N166" s="5">
        <v>139572.74490399999</v>
      </c>
      <c r="O166" s="5">
        <v>101678</v>
      </c>
      <c r="P166" s="5">
        <v>65265</v>
      </c>
      <c r="Q166" s="5">
        <v>5910</v>
      </c>
      <c r="R166" s="5">
        <v>11770</v>
      </c>
      <c r="S166" s="5">
        <v>0</v>
      </c>
      <c r="T166" s="5">
        <v>0</v>
      </c>
      <c r="U166" s="5">
        <v>0</v>
      </c>
      <c r="V166" s="5">
        <v>0</v>
      </c>
      <c r="W166" s="5">
        <v>181840</v>
      </c>
      <c r="X166" s="5">
        <v>0</v>
      </c>
      <c r="Y166" s="5">
        <v>13197</v>
      </c>
      <c r="Z166" s="5">
        <v>14987</v>
      </c>
      <c r="AA166" s="5">
        <v>329130</v>
      </c>
      <c r="AB166" s="5">
        <v>4161374.7449039998</v>
      </c>
      <c r="AC166" s="5">
        <v>0</v>
      </c>
      <c r="AD166" s="5">
        <v>101678</v>
      </c>
      <c r="AE166" s="5">
        <v>65265</v>
      </c>
      <c r="AF166" s="5">
        <v>11770</v>
      </c>
      <c r="AG166" s="5">
        <v>181840</v>
      </c>
      <c r="AH166" s="5">
        <v>0</v>
      </c>
      <c r="AI166" s="5">
        <v>329130</v>
      </c>
      <c r="AJ166" s="5">
        <v>689683</v>
      </c>
      <c r="AK166" s="5">
        <v>14374060.533652</v>
      </c>
      <c r="AL166" s="5">
        <v>517785790</v>
      </c>
      <c r="AM166" s="25"/>
      <c r="AN166" s="25"/>
    </row>
    <row r="167" spans="1:40" x14ac:dyDescent="0.25">
      <c r="A167" s="5">
        <v>544</v>
      </c>
      <c r="B167" s="5">
        <v>1</v>
      </c>
      <c r="C167" s="5" t="s">
        <v>263</v>
      </c>
      <c r="D167" s="5">
        <v>2650</v>
      </c>
      <c r="E167" s="5">
        <v>2885.5</v>
      </c>
      <c r="F167" s="5">
        <v>2990</v>
      </c>
      <c r="G167" s="5">
        <v>3270</v>
      </c>
      <c r="H167" s="5">
        <v>21474090</v>
      </c>
      <c r="I167" s="5">
        <v>204680</v>
      </c>
      <c r="J167" s="5">
        <v>1170460</v>
      </c>
      <c r="K167" s="5">
        <v>0</v>
      </c>
      <c r="L167" s="5">
        <v>0</v>
      </c>
      <c r="M167" s="5">
        <v>0</v>
      </c>
      <c r="N167" s="5">
        <v>509553</v>
      </c>
      <c r="O167" s="5">
        <v>756603</v>
      </c>
      <c r="P167" s="5">
        <v>544593.75</v>
      </c>
      <c r="Q167" s="5">
        <v>42510</v>
      </c>
      <c r="R167" s="5">
        <v>55721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88301</v>
      </c>
      <c r="Z167" s="5">
        <v>81363</v>
      </c>
      <c r="AA167" s="5">
        <v>2367480</v>
      </c>
      <c r="AB167" s="5">
        <v>27295354.75</v>
      </c>
      <c r="AC167" s="5">
        <v>0</v>
      </c>
      <c r="AD167" s="5">
        <v>225128</v>
      </c>
      <c r="AE167" s="5">
        <v>541084</v>
      </c>
      <c r="AF167" s="5">
        <v>55362</v>
      </c>
      <c r="AG167" s="5">
        <v>0</v>
      </c>
      <c r="AH167" s="5">
        <v>0</v>
      </c>
      <c r="AI167" s="5">
        <v>1942416</v>
      </c>
      <c r="AJ167" s="5">
        <v>2763990</v>
      </c>
      <c r="AK167" s="5">
        <v>23239872.493712001</v>
      </c>
      <c r="AL167" s="5">
        <v>1462121960</v>
      </c>
      <c r="AM167" s="25"/>
      <c r="AN167" s="25"/>
    </row>
    <row r="168" spans="1:40" x14ac:dyDescent="0.25">
      <c r="A168" s="5">
        <v>545</v>
      </c>
      <c r="B168" s="5">
        <v>1</v>
      </c>
      <c r="C168" s="5" t="s">
        <v>264</v>
      </c>
      <c r="D168" s="5">
        <v>405</v>
      </c>
      <c r="E168" s="5">
        <v>445.2</v>
      </c>
      <c r="F168" s="5">
        <v>346</v>
      </c>
      <c r="G168" s="5">
        <v>376.6</v>
      </c>
      <c r="H168" s="5">
        <v>2473132</v>
      </c>
      <c r="I168" s="5">
        <v>47076</v>
      </c>
      <c r="J168" s="5">
        <v>126016</v>
      </c>
      <c r="K168" s="5">
        <v>14106</v>
      </c>
      <c r="L168" s="5">
        <v>124501</v>
      </c>
      <c r="M168" s="5">
        <v>152302</v>
      </c>
      <c r="N168" s="5">
        <v>105481</v>
      </c>
      <c r="O168" s="5">
        <v>85439</v>
      </c>
      <c r="P168" s="5">
        <v>51765</v>
      </c>
      <c r="Q168" s="5">
        <v>4896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201349</v>
      </c>
      <c r="X168" s="5">
        <v>0</v>
      </c>
      <c r="Y168" s="5">
        <v>71552</v>
      </c>
      <c r="Z168" s="5">
        <v>12604</v>
      </c>
      <c r="AA168" s="5">
        <v>272658</v>
      </c>
      <c r="AB168" s="5">
        <v>3742877</v>
      </c>
      <c r="AC168" s="5">
        <v>0</v>
      </c>
      <c r="AD168" s="5">
        <v>47741</v>
      </c>
      <c r="AE168" s="5">
        <v>51077</v>
      </c>
      <c r="AF168" s="5">
        <v>0</v>
      </c>
      <c r="AG168" s="5">
        <v>181863</v>
      </c>
      <c r="AH168" s="5">
        <v>0</v>
      </c>
      <c r="AI168" s="5">
        <v>222163</v>
      </c>
      <c r="AJ168" s="5">
        <v>502844</v>
      </c>
      <c r="AK168" s="5">
        <v>5026260.0707440004</v>
      </c>
      <c r="AL168" s="5">
        <v>224034845</v>
      </c>
      <c r="AM168" s="25"/>
      <c r="AN168" s="25"/>
    </row>
    <row r="169" spans="1:40" x14ac:dyDescent="0.25">
      <c r="A169" s="5">
        <v>547</v>
      </c>
      <c r="B169" s="5">
        <v>1</v>
      </c>
      <c r="C169" s="5" t="s">
        <v>265</v>
      </c>
      <c r="D169" s="5">
        <v>385</v>
      </c>
      <c r="E169" s="5">
        <v>424.2</v>
      </c>
      <c r="F169" s="5">
        <v>523</v>
      </c>
      <c r="G169" s="5">
        <v>581</v>
      </c>
      <c r="H169" s="5">
        <v>3815427</v>
      </c>
      <c r="I169" s="5">
        <v>0</v>
      </c>
      <c r="J169" s="5">
        <v>113815</v>
      </c>
      <c r="K169" s="5">
        <v>0</v>
      </c>
      <c r="L169" s="5">
        <v>124779</v>
      </c>
      <c r="M169" s="5">
        <v>170783</v>
      </c>
      <c r="N169" s="5">
        <v>181287</v>
      </c>
      <c r="O169" s="5">
        <v>135206</v>
      </c>
      <c r="P169" s="5">
        <v>85538.75</v>
      </c>
      <c r="Q169" s="5">
        <v>7553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209596</v>
      </c>
      <c r="X169" s="5">
        <v>0</v>
      </c>
      <c r="Y169" s="5">
        <v>53574</v>
      </c>
      <c r="Z169" s="5">
        <v>17139</v>
      </c>
      <c r="AA169" s="5">
        <v>420644</v>
      </c>
      <c r="AB169" s="5">
        <v>5335341.75</v>
      </c>
      <c r="AC169" s="5">
        <v>0</v>
      </c>
      <c r="AD169" s="5">
        <v>43883</v>
      </c>
      <c r="AE169" s="5">
        <v>79693</v>
      </c>
      <c r="AF169" s="5">
        <v>0</v>
      </c>
      <c r="AG169" s="5">
        <v>175642</v>
      </c>
      <c r="AH169" s="5">
        <v>0</v>
      </c>
      <c r="AI169" s="5">
        <v>323621</v>
      </c>
      <c r="AJ169" s="5">
        <v>622839</v>
      </c>
      <c r="AK169" s="5">
        <v>4504025.7857849998</v>
      </c>
      <c r="AL169" s="5">
        <v>201557535</v>
      </c>
      <c r="AM169" s="25"/>
      <c r="AN169" s="25"/>
    </row>
    <row r="170" spans="1:40" x14ac:dyDescent="0.25">
      <c r="A170" s="5">
        <v>548</v>
      </c>
      <c r="B170" s="5">
        <v>1</v>
      </c>
      <c r="C170" s="5" t="s">
        <v>266</v>
      </c>
      <c r="D170" s="5">
        <v>988.8</v>
      </c>
      <c r="E170" s="5">
        <v>1088.4000000000001</v>
      </c>
      <c r="F170" s="5">
        <v>877.8</v>
      </c>
      <c r="G170" s="5">
        <v>961.4</v>
      </c>
      <c r="H170" s="5">
        <v>6313514</v>
      </c>
      <c r="I170" s="5">
        <v>61404</v>
      </c>
      <c r="J170" s="5">
        <v>851696</v>
      </c>
      <c r="K170" s="5">
        <v>171720</v>
      </c>
      <c r="L170" s="5">
        <v>0</v>
      </c>
      <c r="M170" s="5">
        <v>0</v>
      </c>
      <c r="N170" s="5">
        <v>236968</v>
      </c>
      <c r="O170" s="5">
        <v>221206</v>
      </c>
      <c r="P170" s="5">
        <v>142488.75</v>
      </c>
      <c r="Q170" s="5">
        <v>12498</v>
      </c>
      <c r="R170" s="5">
        <v>27188</v>
      </c>
      <c r="S170" s="5">
        <v>0</v>
      </c>
      <c r="T170" s="5">
        <v>0</v>
      </c>
      <c r="U170" s="5">
        <v>0</v>
      </c>
      <c r="V170" s="5">
        <v>0</v>
      </c>
      <c r="W170" s="5">
        <v>302841</v>
      </c>
      <c r="X170" s="5">
        <v>0</v>
      </c>
      <c r="Y170" s="5">
        <v>9033</v>
      </c>
      <c r="Z170" s="5">
        <v>27219</v>
      </c>
      <c r="AA170" s="5">
        <v>696054</v>
      </c>
      <c r="AB170" s="5">
        <v>9073829.75</v>
      </c>
      <c r="AC170" s="5">
        <v>0</v>
      </c>
      <c r="AD170" s="5">
        <v>192435</v>
      </c>
      <c r="AE170" s="5">
        <v>142488.75</v>
      </c>
      <c r="AF170" s="5">
        <v>27188</v>
      </c>
      <c r="AG170" s="5">
        <v>302841</v>
      </c>
      <c r="AH170" s="5">
        <v>0</v>
      </c>
      <c r="AI170" s="5">
        <v>604788</v>
      </c>
      <c r="AJ170" s="5">
        <v>1269740.75</v>
      </c>
      <c r="AK170" s="5">
        <v>19976345.530928001</v>
      </c>
      <c r="AL170" s="5">
        <v>654714895</v>
      </c>
      <c r="AM170" s="25"/>
      <c r="AN170" s="25"/>
    </row>
    <row r="171" spans="1:40" x14ac:dyDescent="0.25">
      <c r="A171" s="5">
        <v>549</v>
      </c>
      <c r="B171" s="5">
        <v>1</v>
      </c>
      <c r="C171" s="5" t="s">
        <v>1912</v>
      </c>
      <c r="D171" s="5">
        <v>1279</v>
      </c>
      <c r="E171" s="5">
        <v>1401.8</v>
      </c>
      <c r="F171" s="5">
        <v>1507</v>
      </c>
      <c r="G171" s="5">
        <v>1656.4</v>
      </c>
      <c r="H171" s="5">
        <v>10877579</v>
      </c>
      <c r="I171" s="5">
        <v>67544</v>
      </c>
      <c r="J171" s="5">
        <v>625727</v>
      </c>
      <c r="K171" s="5">
        <v>30525</v>
      </c>
      <c r="L171" s="5">
        <v>0</v>
      </c>
      <c r="M171" s="5">
        <v>0</v>
      </c>
      <c r="N171" s="5">
        <v>373209.38332000002</v>
      </c>
      <c r="O171" s="5">
        <v>337769</v>
      </c>
      <c r="P171" s="5">
        <v>273786.25</v>
      </c>
      <c r="Q171" s="5">
        <v>21533</v>
      </c>
      <c r="R171" s="5">
        <v>65146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79776</v>
      </c>
      <c r="Z171" s="5">
        <v>48970</v>
      </c>
      <c r="AA171" s="5">
        <v>1199234</v>
      </c>
      <c r="AB171" s="5">
        <v>14000798.63332</v>
      </c>
      <c r="AC171" s="5">
        <v>0</v>
      </c>
      <c r="AD171" s="5">
        <v>199780</v>
      </c>
      <c r="AE171" s="5">
        <v>273786.25</v>
      </c>
      <c r="AF171" s="5">
        <v>65146</v>
      </c>
      <c r="AG171" s="5">
        <v>0</v>
      </c>
      <c r="AH171" s="5">
        <v>0</v>
      </c>
      <c r="AI171" s="5">
        <v>1176276</v>
      </c>
      <c r="AJ171" s="5">
        <v>1714988.25</v>
      </c>
      <c r="AK171" s="5">
        <v>23400366.113017999</v>
      </c>
      <c r="AL171" s="5">
        <v>1176591235</v>
      </c>
      <c r="AM171" s="25"/>
      <c r="AN171" s="25"/>
    </row>
    <row r="172" spans="1:40" x14ac:dyDescent="0.25">
      <c r="A172" s="5">
        <v>550</v>
      </c>
      <c r="B172" s="5">
        <v>1</v>
      </c>
      <c r="C172" s="5" t="s">
        <v>267</v>
      </c>
      <c r="D172" s="5">
        <v>242</v>
      </c>
      <c r="E172" s="5">
        <v>265.8</v>
      </c>
      <c r="F172" s="5">
        <v>560</v>
      </c>
      <c r="G172" s="5">
        <v>614.4</v>
      </c>
      <c r="H172" s="5">
        <v>4034765</v>
      </c>
      <c r="I172" s="5">
        <v>0</v>
      </c>
      <c r="J172" s="5">
        <v>201912</v>
      </c>
      <c r="K172" s="5">
        <v>0</v>
      </c>
      <c r="L172" s="5">
        <v>120324</v>
      </c>
      <c r="M172" s="5">
        <v>0</v>
      </c>
      <c r="N172" s="5">
        <v>189382</v>
      </c>
      <c r="O172" s="5">
        <v>136268</v>
      </c>
      <c r="P172" s="5">
        <v>104280</v>
      </c>
      <c r="Q172" s="5">
        <v>7987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42017</v>
      </c>
      <c r="Z172" s="5">
        <v>24970</v>
      </c>
      <c r="AA172" s="5">
        <v>159984</v>
      </c>
      <c r="AB172" s="5">
        <v>5021889</v>
      </c>
      <c r="AC172" s="5">
        <v>0</v>
      </c>
      <c r="AD172" s="5">
        <v>35250</v>
      </c>
      <c r="AE172" s="5">
        <v>104280</v>
      </c>
      <c r="AF172" s="5">
        <v>0</v>
      </c>
      <c r="AG172" s="5">
        <v>-103036.54640399999</v>
      </c>
      <c r="AH172" s="5">
        <v>0</v>
      </c>
      <c r="AI172" s="5">
        <v>130986</v>
      </c>
      <c r="AJ172" s="5">
        <v>167479.45359600001</v>
      </c>
      <c r="AK172" s="5">
        <v>3796181.3001999999</v>
      </c>
      <c r="AL172" s="5">
        <v>191507225</v>
      </c>
      <c r="AM172" s="25"/>
      <c r="AN172" s="25"/>
    </row>
    <row r="173" spans="1:40" x14ac:dyDescent="0.25">
      <c r="A173" s="5">
        <v>553</v>
      </c>
      <c r="B173" s="5">
        <v>1</v>
      </c>
      <c r="C173" s="5" t="s">
        <v>268</v>
      </c>
      <c r="D173" s="5">
        <v>549</v>
      </c>
      <c r="E173" s="5">
        <v>593.20000000000005</v>
      </c>
      <c r="F173" s="5">
        <v>746</v>
      </c>
      <c r="G173" s="5">
        <v>812.8</v>
      </c>
      <c r="H173" s="5">
        <v>5337658</v>
      </c>
      <c r="I173" s="5">
        <v>0</v>
      </c>
      <c r="J173" s="5">
        <v>370945</v>
      </c>
      <c r="K173" s="5">
        <v>0</v>
      </c>
      <c r="L173" s="5">
        <v>67798</v>
      </c>
      <c r="M173" s="5">
        <v>0</v>
      </c>
      <c r="N173" s="5">
        <v>201308</v>
      </c>
      <c r="O173" s="5">
        <v>181795</v>
      </c>
      <c r="P173" s="5">
        <v>136143.75</v>
      </c>
      <c r="Q173" s="5">
        <v>10566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61621</v>
      </c>
      <c r="Z173" s="5">
        <v>21785</v>
      </c>
      <c r="AA173" s="5">
        <v>588467</v>
      </c>
      <c r="AB173" s="5">
        <v>6978086.75</v>
      </c>
      <c r="AC173" s="5">
        <v>0</v>
      </c>
      <c r="AD173" s="5">
        <v>36124</v>
      </c>
      <c r="AE173" s="5">
        <v>92067</v>
      </c>
      <c r="AF173" s="5">
        <v>0</v>
      </c>
      <c r="AG173" s="5">
        <v>0</v>
      </c>
      <c r="AH173" s="5">
        <v>0</v>
      </c>
      <c r="AI173" s="5">
        <v>328619</v>
      </c>
      <c r="AJ173" s="5">
        <v>456810</v>
      </c>
      <c r="AK173" s="5">
        <v>3857651.1491689999</v>
      </c>
      <c r="AL173" s="5">
        <v>204587335</v>
      </c>
      <c r="AM173" s="25"/>
      <c r="AN173" s="25"/>
    </row>
    <row r="174" spans="1:40" x14ac:dyDescent="0.25">
      <c r="A174" s="5">
        <v>561</v>
      </c>
      <c r="B174" s="5">
        <v>1</v>
      </c>
      <c r="C174" s="5" t="s">
        <v>269</v>
      </c>
      <c r="D174" s="5">
        <v>136.05000000000001</v>
      </c>
      <c r="E174" s="5">
        <v>147.65</v>
      </c>
      <c r="F174" s="5">
        <v>238.04</v>
      </c>
      <c r="G174" s="5">
        <v>257.04000000000002</v>
      </c>
      <c r="H174" s="5">
        <v>1687982</v>
      </c>
      <c r="I174" s="5">
        <v>0</v>
      </c>
      <c r="J174" s="5">
        <v>147038</v>
      </c>
      <c r="K174" s="5">
        <v>0</v>
      </c>
      <c r="L174" s="5">
        <v>102390</v>
      </c>
      <c r="M174" s="5">
        <v>363497</v>
      </c>
      <c r="N174" s="5">
        <v>150136</v>
      </c>
      <c r="O174" s="5">
        <v>61450</v>
      </c>
      <c r="P174" s="5">
        <v>19547</v>
      </c>
      <c r="Q174" s="5">
        <v>3342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418315</v>
      </c>
      <c r="X174" s="5">
        <v>0</v>
      </c>
      <c r="Y174" s="5">
        <v>0</v>
      </c>
      <c r="Z174" s="5">
        <v>7923</v>
      </c>
      <c r="AA174" s="5">
        <v>186097</v>
      </c>
      <c r="AB174" s="5">
        <v>3147717</v>
      </c>
      <c r="AC174" s="5">
        <v>0</v>
      </c>
      <c r="AD174" s="5">
        <v>24695</v>
      </c>
      <c r="AE174" s="5">
        <v>8882</v>
      </c>
      <c r="AF174" s="5">
        <v>0</v>
      </c>
      <c r="AG174" s="5">
        <v>288129</v>
      </c>
      <c r="AH174" s="5">
        <v>0</v>
      </c>
      <c r="AI174" s="5">
        <v>69832</v>
      </c>
      <c r="AJ174" s="5">
        <v>391538</v>
      </c>
      <c r="AK174" s="5">
        <v>2467283.4578570002</v>
      </c>
      <c r="AL174" s="5">
        <v>34217700</v>
      </c>
      <c r="AM174" s="25"/>
      <c r="AN174" s="25"/>
    </row>
    <row r="175" spans="1:40" x14ac:dyDescent="0.25">
      <c r="A175" s="5">
        <v>564</v>
      </c>
      <c r="B175" s="5">
        <v>1</v>
      </c>
      <c r="C175" s="5" t="s">
        <v>1913</v>
      </c>
      <c r="D175" s="5">
        <v>2050</v>
      </c>
      <c r="E175" s="5">
        <v>2242.8000000000002</v>
      </c>
      <c r="F175" s="5">
        <v>1900</v>
      </c>
      <c r="G175" s="5">
        <v>2085.6</v>
      </c>
      <c r="H175" s="5">
        <v>13696135</v>
      </c>
      <c r="I175" s="5">
        <v>62427</v>
      </c>
      <c r="J175" s="5">
        <v>772192</v>
      </c>
      <c r="K175" s="5">
        <v>14277</v>
      </c>
      <c r="L175" s="5">
        <v>0</v>
      </c>
      <c r="M175" s="5">
        <v>0</v>
      </c>
      <c r="N175" s="5">
        <v>406783</v>
      </c>
      <c r="O175" s="5">
        <v>480911</v>
      </c>
      <c r="P175" s="5">
        <v>334953.75</v>
      </c>
      <c r="Q175" s="5">
        <v>27113</v>
      </c>
      <c r="R175" s="5">
        <v>68178</v>
      </c>
      <c r="S175" s="5">
        <v>0</v>
      </c>
      <c r="T175" s="5">
        <v>0</v>
      </c>
      <c r="U175" s="5">
        <v>0</v>
      </c>
      <c r="V175" s="5">
        <v>0</v>
      </c>
      <c r="W175" s="5">
        <v>187787</v>
      </c>
      <c r="X175" s="5">
        <v>0</v>
      </c>
      <c r="Y175" s="5">
        <v>118980</v>
      </c>
      <c r="Z175" s="5">
        <v>63806</v>
      </c>
      <c r="AA175" s="5">
        <v>1509974</v>
      </c>
      <c r="AB175" s="5">
        <v>17743516.75</v>
      </c>
      <c r="AC175" s="5">
        <v>0</v>
      </c>
      <c r="AD175" s="5">
        <v>140426</v>
      </c>
      <c r="AE175" s="5">
        <v>265496</v>
      </c>
      <c r="AF175" s="5">
        <v>54040</v>
      </c>
      <c r="AG175" s="5">
        <v>133883</v>
      </c>
      <c r="AH175" s="5">
        <v>0</v>
      </c>
      <c r="AI175" s="5">
        <v>988340</v>
      </c>
      <c r="AJ175" s="5">
        <v>1582185</v>
      </c>
      <c r="AK175" s="5">
        <v>14545865.045913</v>
      </c>
      <c r="AL175" s="5">
        <v>906638375</v>
      </c>
      <c r="AM175" s="25"/>
      <c r="AN175" s="25"/>
    </row>
    <row r="176" spans="1:40" x14ac:dyDescent="0.25">
      <c r="A176" s="5">
        <v>577</v>
      </c>
      <c r="B176" s="5">
        <v>1</v>
      </c>
      <c r="C176" s="5" t="s">
        <v>270</v>
      </c>
      <c r="D176" s="5">
        <v>495</v>
      </c>
      <c r="E176" s="5">
        <v>542</v>
      </c>
      <c r="F176" s="5">
        <v>412</v>
      </c>
      <c r="G176" s="5">
        <v>450.6</v>
      </c>
      <c r="H176" s="5">
        <v>2959090</v>
      </c>
      <c r="I176" s="5">
        <v>0</v>
      </c>
      <c r="J176" s="5">
        <v>219841</v>
      </c>
      <c r="K176" s="5">
        <v>14102</v>
      </c>
      <c r="L176" s="5">
        <v>130070</v>
      </c>
      <c r="M176" s="5">
        <v>191852</v>
      </c>
      <c r="N176" s="5">
        <v>131028</v>
      </c>
      <c r="O176" s="5">
        <v>100710</v>
      </c>
      <c r="P176" s="5">
        <v>74173.75</v>
      </c>
      <c r="Q176" s="5">
        <v>5858</v>
      </c>
      <c r="R176" s="5">
        <v>23156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44875</v>
      </c>
      <c r="Z176" s="5">
        <v>14740</v>
      </c>
      <c r="AA176" s="5">
        <v>326234</v>
      </c>
      <c r="AB176" s="5">
        <v>4235729.75</v>
      </c>
      <c r="AC176" s="5">
        <v>0</v>
      </c>
      <c r="AD176" s="5">
        <v>36963</v>
      </c>
      <c r="AE176" s="5">
        <v>55282</v>
      </c>
      <c r="AF176" s="5">
        <v>17258</v>
      </c>
      <c r="AG176" s="5">
        <v>0</v>
      </c>
      <c r="AH176" s="5">
        <v>0</v>
      </c>
      <c r="AI176" s="5">
        <v>200783</v>
      </c>
      <c r="AJ176" s="5">
        <v>310286</v>
      </c>
      <c r="AK176" s="5">
        <v>3950177.9642690001</v>
      </c>
      <c r="AL176" s="5">
        <v>206017335</v>
      </c>
      <c r="AM176" s="25"/>
      <c r="AN176" s="25"/>
    </row>
    <row r="177" spans="1:40" x14ac:dyDescent="0.25">
      <c r="A177" s="5">
        <v>578</v>
      </c>
      <c r="B177" s="5">
        <v>1</v>
      </c>
      <c r="C177" s="5" t="s">
        <v>271</v>
      </c>
      <c r="D177" s="5">
        <v>1538</v>
      </c>
      <c r="E177" s="5">
        <v>1689.6</v>
      </c>
      <c r="F177" s="5">
        <v>1538</v>
      </c>
      <c r="G177" s="5">
        <v>1689.6</v>
      </c>
      <c r="H177" s="5">
        <v>11095603</v>
      </c>
      <c r="I177" s="5">
        <v>55264</v>
      </c>
      <c r="J177" s="5">
        <v>493066</v>
      </c>
      <c r="K177" s="5">
        <v>14093</v>
      </c>
      <c r="L177" s="5">
        <v>0</v>
      </c>
      <c r="M177" s="5">
        <v>0</v>
      </c>
      <c r="N177" s="5">
        <v>275788.03026199999</v>
      </c>
      <c r="O177" s="5">
        <v>384129</v>
      </c>
      <c r="P177" s="5">
        <v>268343.75</v>
      </c>
      <c r="Q177" s="5">
        <v>21965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260959</v>
      </c>
      <c r="X177" s="5">
        <v>0</v>
      </c>
      <c r="Y177" s="5">
        <v>68830</v>
      </c>
      <c r="Z177" s="5">
        <v>54220</v>
      </c>
      <c r="AA177" s="5">
        <v>1223270</v>
      </c>
      <c r="AB177" s="5">
        <v>14215530.780262001</v>
      </c>
      <c r="AC177" s="5">
        <v>0</v>
      </c>
      <c r="AD177" s="5">
        <v>96681</v>
      </c>
      <c r="AE177" s="5">
        <v>218115</v>
      </c>
      <c r="AF177" s="5">
        <v>0</v>
      </c>
      <c r="AG177" s="5">
        <v>190789</v>
      </c>
      <c r="AH177" s="5">
        <v>0</v>
      </c>
      <c r="AI177" s="5">
        <v>821069</v>
      </c>
      <c r="AJ177" s="5">
        <v>1326654</v>
      </c>
      <c r="AK177" s="5">
        <v>10157219.421642</v>
      </c>
      <c r="AL177" s="5">
        <v>700402985</v>
      </c>
      <c r="AM177" s="25"/>
      <c r="AN177" s="25"/>
    </row>
    <row r="178" spans="1:40" x14ac:dyDescent="0.25">
      <c r="A178" s="5">
        <v>581</v>
      </c>
      <c r="B178" s="5">
        <v>1</v>
      </c>
      <c r="C178" s="5" t="s">
        <v>272</v>
      </c>
      <c r="D178" s="5">
        <v>269.39999999999998</v>
      </c>
      <c r="E178" s="5">
        <v>294.8</v>
      </c>
      <c r="F178" s="5">
        <v>419.4</v>
      </c>
      <c r="G178" s="5">
        <v>456.2</v>
      </c>
      <c r="H178" s="5">
        <v>2995865</v>
      </c>
      <c r="I178" s="5">
        <v>0</v>
      </c>
      <c r="J178" s="5">
        <v>283421</v>
      </c>
      <c r="K178" s="5">
        <v>33230</v>
      </c>
      <c r="L178" s="5">
        <v>130239</v>
      </c>
      <c r="M178" s="5">
        <v>131497</v>
      </c>
      <c r="N178" s="5">
        <v>143674</v>
      </c>
      <c r="O178" s="5">
        <v>107550</v>
      </c>
      <c r="P178" s="5">
        <v>67205</v>
      </c>
      <c r="Q178" s="5">
        <v>5931</v>
      </c>
      <c r="R178" s="5">
        <v>7993</v>
      </c>
      <c r="S178" s="5">
        <v>0</v>
      </c>
      <c r="T178" s="5">
        <v>0</v>
      </c>
      <c r="U178" s="5">
        <v>0</v>
      </c>
      <c r="V178" s="5">
        <v>0</v>
      </c>
      <c r="W178" s="5">
        <v>155874</v>
      </c>
      <c r="X178" s="5">
        <v>0</v>
      </c>
      <c r="Y178" s="5">
        <v>0</v>
      </c>
      <c r="Z178" s="5">
        <v>18697</v>
      </c>
      <c r="AA178" s="5">
        <v>330289</v>
      </c>
      <c r="AB178" s="5">
        <v>4411465</v>
      </c>
      <c r="AC178" s="5">
        <v>0</v>
      </c>
      <c r="AD178" s="5">
        <v>48672</v>
      </c>
      <c r="AE178" s="5">
        <v>54356</v>
      </c>
      <c r="AF178" s="5">
        <v>6465</v>
      </c>
      <c r="AG178" s="5">
        <v>113398</v>
      </c>
      <c r="AH178" s="5">
        <v>0</v>
      </c>
      <c r="AI178" s="5">
        <v>220599</v>
      </c>
      <c r="AJ178" s="5">
        <v>443490</v>
      </c>
      <c r="AK178" s="5">
        <v>4931173.7530110003</v>
      </c>
      <c r="AL178" s="5">
        <v>121602700</v>
      </c>
      <c r="AM178" s="25"/>
      <c r="AN178" s="25"/>
    </row>
    <row r="179" spans="1:40" x14ac:dyDescent="0.25">
      <c r="A179" s="5">
        <v>592</v>
      </c>
      <c r="B179" s="5">
        <v>1</v>
      </c>
      <c r="C179" s="5" t="s">
        <v>1914</v>
      </c>
      <c r="D179" s="5">
        <v>110.4</v>
      </c>
      <c r="E179" s="5">
        <v>122.2</v>
      </c>
      <c r="F179" s="5">
        <v>195.4</v>
      </c>
      <c r="G179" s="5">
        <v>214.4</v>
      </c>
      <c r="H179" s="5">
        <v>1407965</v>
      </c>
      <c r="I179" s="5">
        <v>0</v>
      </c>
      <c r="J179" s="5">
        <v>256614</v>
      </c>
      <c r="K179" s="5">
        <v>0</v>
      </c>
      <c r="L179" s="5">
        <v>90585</v>
      </c>
      <c r="M179" s="5">
        <v>67135</v>
      </c>
      <c r="N179" s="5">
        <v>95165</v>
      </c>
      <c r="O179" s="5">
        <v>50576</v>
      </c>
      <c r="P179" s="5">
        <v>24100</v>
      </c>
      <c r="Q179" s="5">
        <v>2787</v>
      </c>
      <c r="R179" s="5">
        <v>17733</v>
      </c>
      <c r="S179" s="5">
        <v>0</v>
      </c>
      <c r="T179" s="5">
        <v>0</v>
      </c>
      <c r="U179" s="5">
        <v>0</v>
      </c>
      <c r="V179" s="5">
        <v>0</v>
      </c>
      <c r="W179" s="5">
        <v>192469</v>
      </c>
      <c r="X179" s="5">
        <v>0</v>
      </c>
      <c r="Y179" s="5">
        <v>0</v>
      </c>
      <c r="Z179" s="5">
        <v>7569</v>
      </c>
      <c r="AA179" s="5">
        <v>155226</v>
      </c>
      <c r="AB179" s="5">
        <v>2367924</v>
      </c>
      <c r="AC179" s="5">
        <v>0</v>
      </c>
      <c r="AD179" s="5">
        <v>31005</v>
      </c>
      <c r="AE179" s="5">
        <v>12013</v>
      </c>
      <c r="AF179" s="5">
        <v>8840</v>
      </c>
      <c r="AG179" s="5">
        <v>81282.240000000005</v>
      </c>
      <c r="AH179" s="5">
        <v>0</v>
      </c>
      <c r="AI179" s="5">
        <v>63897</v>
      </c>
      <c r="AJ179" s="5">
        <v>197037.24</v>
      </c>
      <c r="AK179" s="5">
        <v>3139319.3607009999</v>
      </c>
      <c r="AL179" s="5">
        <v>31066400</v>
      </c>
      <c r="AM179" s="25"/>
      <c r="AN179" s="25"/>
    </row>
    <row r="180" spans="1:40" x14ac:dyDescent="0.25">
      <c r="A180" s="5">
        <v>593</v>
      </c>
      <c r="B180" s="5">
        <v>1</v>
      </c>
      <c r="C180" s="5" t="s">
        <v>273</v>
      </c>
      <c r="D180" s="5">
        <v>1207.5999999999999</v>
      </c>
      <c r="E180" s="5">
        <v>1324.8</v>
      </c>
      <c r="F180" s="5">
        <v>1132.5999999999999</v>
      </c>
      <c r="G180" s="5">
        <v>1243.5999999999999</v>
      </c>
      <c r="H180" s="5">
        <v>8166721</v>
      </c>
      <c r="I180" s="5">
        <v>24562</v>
      </c>
      <c r="J180" s="5">
        <v>1281755</v>
      </c>
      <c r="K180" s="5">
        <v>22882</v>
      </c>
      <c r="L180" s="5">
        <v>0</v>
      </c>
      <c r="M180" s="5">
        <v>0</v>
      </c>
      <c r="N180" s="5">
        <v>309521</v>
      </c>
      <c r="O180" s="5">
        <v>281745</v>
      </c>
      <c r="P180" s="5">
        <v>167490</v>
      </c>
      <c r="Q180" s="5">
        <v>16167</v>
      </c>
      <c r="R180" s="5">
        <v>75735</v>
      </c>
      <c r="S180" s="5">
        <v>0</v>
      </c>
      <c r="T180" s="5">
        <v>0</v>
      </c>
      <c r="U180" s="5">
        <v>0</v>
      </c>
      <c r="V180" s="5">
        <v>0</v>
      </c>
      <c r="W180" s="5">
        <v>650527</v>
      </c>
      <c r="X180" s="5">
        <v>0</v>
      </c>
      <c r="Y180" s="5">
        <v>80214</v>
      </c>
      <c r="Z180" s="5">
        <v>38087</v>
      </c>
      <c r="AA180" s="5">
        <v>900366</v>
      </c>
      <c r="AB180" s="5">
        <v>12015772</v>
      </c>
      <c r="AC180" s="5">
        <v>0</v>
      </c>
      <c r="AD180" s="5">
        <v>111643</v>
      </c>
      <c r="AE180" s="5">
        <v>126546</v>
      </c>
      <c r="AF180" s="5">
        <v>57221</v>
      </c>
      <c r="AG180" s="5">
        <v>467235</v>
      </c>
      <c r="AH180" s="5">
        <v>0</v>
      </c>
      <c r="AI180" s="5">
        <v>561749</v>
      </c>
      <c r="AJ180" s="5">
        <v>1324394</v>
      </c>
      <c r="AK180" s="5">
        <v>11770142.929819999</v>
      </c>
      <c r="AL180" s="5">
        <v>510482000</v>
      </c>
      <c r="AM180" s="25"/>
      <c r="AN180" s="25"/>
    </row>
    <row r="181" spans="1:40" x14ac:dyDescent="0.25">
      <c r="A181" s="5">
        <v>595</v>
      </c>
      <c r="B181" s="5">
        <v>1</v>
      </c>
      <c r="C181" s="5" t="s">
        <v>274</v>
      </c>
      <c r="D181" s="5">
        <v>1824</v>
      </c>
      <c r="E181" s="5">
        <v>1974.6</v>
      </c>
      <c r="F181" s="5">
        <v>1972</v>
      </c>
      <c r="G181" s="5">
        <v>2139</v>
      </c>
      <c r="H181" s="5">
        <v>14046813</v>
      </c>
      <c r="I181" s="5">
        <v>0</v>
      </c>
      <c r="J181" s="5">
        <v>827639</v>
      </c>
      <c r="K181" s="5">
        <v>150124</v>
      </c>
      <c r="L181" s="5">
        <v>0</v>
      </c>
      <c r="M181" s="5">
        <v>0</v>
      </c>
      <c r="N181" s="5">
        <v>296112</v>
      </c>
      <c r="O181" s="5">
        <v>465363</v>
      </c>
      <c r="P181" s="5">
        <v>358282.5</v>
      </c>
      <c r="Q181" s="5">
        <v>27807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61233</v>
      </c>
      <c r="AA181" s="5">
        <v>1548636</v>
      </c>
      <c r="AB181" s="5">
        <v>17782009.5</v>
      </c>
      <c r="AC181" s="5">
        <v>0</v>
      </c>
      <c r="AD181" s="5">
        <v>124726</v>
      </c>
      <c r="AE181" s="5">
        <v>293547</v>
      </c>
      <c r="AF181" s="5">
        <v>0</v>
      </c>
      <c r="AG181" s="5">
        <v>0</v>
      </c>
      <c r="AH181" s="5">
        <v>0</v>
      </c>
      <c r="AI181" s="5">
        <v>1047769</v>
      </c>
      <c r="AJ181" s="5">
        <v>1466042</v>
      </c>
      <c r="AK181" s="5">
        <v>13693123.006932</v>
      </c>
      <c r="AL181" s="5">
        <v>825091100</v>
      </c>
      <c r="AM181" s="25"/>
      <c r="AN181" s="25"/>
    </row>
    <row r="182" spans="1:40" x14ac:dyDescent="0.25">
      <c r="A182" s="5">
        <v>599</v>
      </c>
      <c r="B182" s="5">
        <v>1</v>
      </c>
      <c r="C182" s="5" t="s">
        <v>275</v>
      </c>
      <c r="D182" s="5">
        <v>394</v>
      </c>
      <c r="E182" s="5">
        <v>434.8</v>
      </c>
      <c r="F182" s="5">
        <v>454</v>
      </c>
      <c r="G182" s="5">
        <v>500.6</v>
      </c>
      <c r="H182" s="5">
        <v>3287440</v>
      </c>
      <c r="I182" s="5">
        <v>0</v>
      </c>
      <c r="J182" s="5">
        <v>91362</v>
      </c>
      <c r="K182" s="5">
        <v>0</v>
      </c>
      <c r="L182" s="5">
        <v>130320</v>
      </c>
      <c r="M182" s="5">
        <v>391187</v>
      </c>
      <c r="N182" s="5">
        <v>204161</v>
      </c>
      <c r="O182" s="5">
        <v>117942</v>
      </c>
      <c r="P182" s="5">
        <v>69151.25</v>
      </c>
      <c r="Q182" s="5">
        <v>6508</v>
      </c>
      <c r="R182" s="5">
        <v>15403</v>
      </c>
      <c r="S182" s="5">
        <v>0</v>
      </c>
      <c r="T182" s="5">
        <v>0</v>
      </c>
      <c r="U182" s="5">
        <v>0</v>
      </c>
      <c r="V182" s="5">
        <v>0</v>
      </c>
      <c r="W182" s="5">
        <v>246165</v>
      </c>
      <c r="X182" s="5">
        <v>0</v>
      </c>
      <c r="Y182" s="5">
        <v>28236</v>
      </c>
      <c r="Z182" s="5">
        <v>16148</v>
      </c>
      <c r="AA182" s="5">
        <v>362434</v>
      </c>
      <c r="AB182" s="5">
        <v>4966457.25</v>
      </c>
      <c r="AC182" s="5">
        <v>0</v>
      </c>
      <c r="AD182" s="5">
        <v>59463</v>
      </c>
      <c r="AE182" s="5">
        <v>56507</v>
      </c>
      <c r="AF182" s="5">
        <v>12586</v>
      </c>
      <c r="AG182" s="5">
        <v>185141</v>
      </c>
      <c r="AH182" s="5">
        <v>0</v>
      </c>
      <c r="AI182" s="5">
        <v>244563</v>
      </c>
      <c r="AJ182" s="5">
        <v>558260</v>
      </c>
      <c r="AK182" s="5">
        <v>6028258.5547230002</v>
      </c>
      <c r="AL182" s="5">
        <v>181200200</v>
      </c>
      <c r="AM182" s="25"/>
      <c r="AN182" s="25"/>
    </row>
    <row r="183" spans="1:40" x14ac:dyDescent="0.25">
      <c r="A183" s="5">
        <v>600</v>
      </c>
      <c r="B183" s="5">
        <v>1</v>
      </c>
      <c r="C183" s="5" t="s">
        <v>276</v>
      </c>
      <c r="D183" s="5">
        <v>112</v>
      </c>
      <c r="E183" s="5">
        <v>121.4</v>
      </c>
      <c r="F183" s="5">
        <v>229</v>
      </c>
      <c r="G183" s="5">
        <v>252</v>
      </c>
      <c r="H183" s="5">
        <v>1654884</v>
      </c>
      <c r="I183" s="5">
        <v>0</v>
      </c>
      <c r="J183" s="5">
        <v>123267</v>
      </c>
      <c r="K183" s="5">
        <v>0</v>
      </c>
      <c r="L183" s="5">
        <v>101102</v>
      </c>
      <c r="M183" s="5">
        <v>0</v>
      </c>
      <c r="N183" s="5">
        <v>121926</v>
      </c>
      <c r="O183" s="5">
        <v>55795</v>
      </c>
      <c r="P183" s="5">
        <v>39680</v>
      </c>
      <c r="Q183" s="5">
        <v>3276</v>
      </c>
      <c r="R183" s="5">
        <v>4445</v>
      </c>
      <c r="S183" s="5">
        <v>0</v>
      </c>
      <c r="T183" s="5">
        <v>0</v>
      </c>
      <c r="U183" s="5">
        <v>0</v>
      </c>
      <c r="V183" s="5">
        <v>0</v>
      </c>
      <c r="W183" s="5">
        <v>40572</v>
      </c>
      <c r="X183" s="5">
        <v>0</v>
      </c>
      <c r="Y183" s="5">
        <v>31778</v>
      </c>
      <c r="Z183" s="5">
        <v>10064</v>
      </c>
      <c r="AA183" s="5">
        <v>182448</v>
      </c>
      <c r="AB183" s="5">
        <v>2369237</v>
      </c>
      <c r="AC183" s="5">
        <v>0</v>
      </c>
      <c r="AD183" s="5">
        <v>34514</v>
      </c>
      <c r="AE183" s="5">
        <v>39680</v>
      </c>
      <c r="AF183" s="5">
        <v>4445</v>
      </c>
      <c r="AG183" s="5">
        <v>-1074</v>
      </c>
      <c r="AH183" s="5">
        <v>0</v>
      </c>
      <c r="AI183" s="5">
        <v>151150</v>
      </c>
      <c r="AJ183" s="5">
        <v>228715</v>
      </c>
      <c r="AK183" s="5">
        <v>3723263.4412400001</v>
      </c>
      <c r="AL183" s="5">
        <v>62604200</v>
      </c>
      <c r="AM183" s="25"/>
      <c r="AN183" s="25"/>
    </row>
    <row r="184" spans="1:40" x14ac:dyDescent="0.25">
      <c r="A184" s="5">
        <v>601</v>
      </c>
      <c r="B184" s="5">
        <v>1</v>
      </c>
      <c r="C184" s="5" t="s">
        <v>277</v>
      </c>
      <c r="D184" s="5">
        <v>484</v>
      </c>
      <c r="E184" s="5">
        <v>532.79999999999995</v>
      </c>
      <c r="F184" s="5">
        <v>579</v>
      </c>
      <c r="G184" s="5">
        <v>638</v>
      </c>
      <c r="H184" s="5">
        <v>4189746</v>
      </c>
      <c r="I184" s="5">
        <v>0</v>
      </c>
      <c r="J184" s="5">
        <v>317732</v>
      </c>
      <c r="K184" s="5">
        <v>0</v>
      </c>
      <c r="L184" s="5">
        <v>116414</v>
      </c>
      <c r="M184" s="5">
        <v>313006</v>
      </c>
      <c r="N184" s="5">
        <v>218941</v>
      </c>
      <c r="O184" s="5">
        <v>146224</v>
      </c>
      <c r="P184" s="5">
        <v>91233.75</v>
      </c>
      <c r="Q184" s="5">
        <v>8294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278168</v>
      </c>
      <c r="X184" s="5">
        <v>0</v>
      </c>
      <c r="Y184" s="5">
        <v>53331</v>
      </c>
      <c r="Z184" s="5">
        <v>22022</v>
      </c>
      <c r="AA184" s="5">
        <v>461912</v>
      </c>
      <c r="AB184" s="5">
        <v>6217023.75</v>
      </c>
      <c r="AC184" s="5">
        <v>0</v>
      </c>
      <c r="AD184" s="5">
        <v>44680</v>
      </c>
      <c r="AE184" s="5">
        <v>66115</v>
      </c>
      <c r="AF184" s="5">
        <v>0</v>
      </c>
      <c r="AG184" s="5">
        <v>181318</v>
      </c>
      <c r="AH184" s="5">
        <v>0</v>
      </c>
      <c r="AI184" s="5">
        <v>276419</v>
      </c>
      <c r="AJ184" s="5">
        <v>568532</v>
      </c>
      <c r="AK184" s="5">
        <v>4656310.4974199999</v>
      </c>
      <c r="AL184" s="5">
        <v>196915600</v>
      </c>
      <c r="AM184" s="25"/>
      <c r="AN184" s="25"/>
    </row>
    <row r="185" spans="1:40" x14ac:dyDescent="0.25">
      <c r="A185" s="5">
        <v>621</v>
      </c>
      <c r="B185" s="5">
        <v>1</v>
      </c>
      <c r="C185" s="5" t="s">
        <v>278</v>
      </c>
      <c r="D185" s="5">
        <v>11962.8</v>
      </c>
      <c r="E185" s="5">
        <v>13013</v>
      </c>
      <c r="F185" s="5">
        <v>11720.8</v>
      </c>
      <c r="G185" s="5">
        <v>12802.35</v>
      </c>
      <c r="H185" s="5">
        <v>84073032</v>
      </c>
      <c r="I185" s="5">
        <v>838165</v>
      </c>
      <c r="J185" s="5">
        <v>4143406</v>
      </c>
      <c r="K185" s="5">
        <v>377079</v>
      </c>
      <c r="L185" s="5">
        <v>0</v>
      </c>
      <c r="M185" s="5">
        <v>0</v>
      </c>
      <c r="N185" s="5">
        <v>0</v>
      </c>
      <c r="O185" s="5">
        <v>2992389</v>
      </c>
      <c r="P185" s="5">
        <v>906904.25</v>
      </c>
      <c r="Q185" s="5">
        <v>166431</v>
      </c>
      <c r="R185" s="5">
        <v>79247</v>
      </c>
      <c r="S185" s="5">
        <v>0</v>
      </c>
      <c r="T185" s="5">
        <v>0</v>
      </c>
      <c r="U185" s="5">
        <v>0</v>
      </c>
      <c r="V185" s="5">
        <v>0</v>
      </c>
      <c r="W185" s="5">
        <v>22217326</v>
      </c>
      <c r="X185" s="5">
        <v>0</v>
      </c>
      <c r="Y185" s="5">
        <v>1188</v>
      </c>
      <c r="Z185" s="5">
        <v>436093</v>
      </c>
      <c r="AA185" s="5">
        <v>9268901</v>
      </c>
      <c r="AB185" s="5">
        <v>125500161.25</v>
      </c>
      <c r="AC185" s="5">
        <v>0</v>
      </c>
      <c r="AD185" s="5">
        <v>1141010</v>
      </c>
      <c r="AE185" s="5">
        <v>906904.25</v>
      </c>
      <c r="AF185" s="5">
        <v>79247</v>
      </c>
      <c r="AG185" s="5">
        <v>22214059.059999999</v>
      </c>
      <c r="AH185" s="5">
        <v>0</v>
      </c>
      <c r="AI185" s="5">
        <v>8772611</v>
      </c>
      <c r="AJ185" s="5">
        <v>33113831.309999999</v>
      </c>
      <c r="AK185" s="5">
        <v>116596726.70315599</v>
      </c>
      <c r="AL185" s="5">
        <v>9971701500</v>
      </c>
      <c r="AM185" s="25"/>
      <c r="AN185" s="25"/>
    </row>
    <row r="186" spans="1:40" x14ac:dyDescent="0.25">
      <c r="A186" s="5">
        <v>622</v>
      </c>
      <c r="B186" s="5">
        <v>1</v>
      </c>
      <c r="C186" s="5" t="s">
        <v>2170</v>
      </c>
      <c r="D186" s="5">
        <v>12160.37</v>
      </c>
      <c r="E186" s="5">
        <v>13296.37</v>
      </c>
      <c r="F186" s="5">
        <v>10371.370000000001</v>
      </c>
      <c r="G186" s="5">
        <v>11414.17</v>
      </c>
      <c r="H186" s="5">
        <v>74956854</v>
      </c>
      <c r="I186" s="5">
        <v>1079687</v>
      </c>
      <c r="J186" s="5">
        <v>10748076</v>
      </c>
      <c r="K186" s="5">
        <v>862848</v>
      </c>
      <c r="L186" s="5">
        <v>0</v>
      </c>
      <c r="M186" s="5">
        <v>0</v>
      </c>
      <c r="N186" s="5">
        <v>0</v>
      </c>
      <c r="O186" s="5">
        <v>2643385</v>
      </c>
      <c r="P186" s="5">
        <v>1358895.25</v>
      </c>
      <c r="Q186" s="5">
        <v>148384</v>
      </c>
      <c r="R186" s="5">
        <v>153292</v>
      </c>
      <c r="S186" s="5">
        <v>0</v>
      </c>
      <c r="T186" s="5">
        <v>0</v>
      </c>
      <c r="U186" s="5">
        <v>79872</v>
      </c>
      <c r="V186" s="5">
        <v>-7486</v>
      </c>
      <c r="W186" s="5">
        <v>9872458</v>
      </c>
      <c r="X186" s="5">
        <v>0</v>
      </c>
      <c r="Y186" s="5">
        <v>342837</v>
      </c>
      <c r="Z186" s="5">
        <v>399438</v>
      </c>
      <c r="AA186" s="5">
        <v>8263859</v>
      </c>
      <c r="AB186" s="5">
        <v>110902399.25</v>
      </c>
      <c r="AC186" s="5">
        <v>0</v>
      </c>
      <c r="AD186" s="5">
        <v>995211</v>
      </c>
      <c r="AE186" s="5">
        <v>1358895.25</v>
      </c>
      <c r="AF186" s="5">
        <v>153292</v>
      </c>
      <c r="AG186" s="5">
        <v>9862468.5500000007</v>
      </c>
      <c r="AH186" s="5">
        <v>0</v>
      </c>
      <c r="AI186" s="5">
        <v>7337073</v>
      </c>
      <c r="AJ186" s="5">
        <v>19706939.800000001</v>
      </c>
      <c r="AK186" s="5">
        <v>102641828.547114</v>
      </c>
      <c r="AL186" s="5">
        <v>8533938800</v>
      </c>
      <c r="AM186" s="25"/>
      <c r="AN186" s="25"/>
    </row>
    <row r="187" spans="1:40" x14ac:dyDescent="0.25">
      <c r="A187" s="5">
        <v>623</v>
      </c>
      <c r="B187" s="5">
        <v>1</v>
      </c>
      <c r="C187" s="5" t="s">
        <v>279</v>
      </c>
      <c r="D187" s="5">
        <v>6333.81</v>
      </c>
      <c r="E187" s="5">
        <v>6914.01</v>
      </c>
      <c r="F187" s="5">
        <v>7566.81</v>
      </c>
      <c r="G187" s="5">
        <v>8260.81</v>
      </c>
      <c r="H187" s="5">
        <v>54248739</v>
      </c>
      <c r="I187" s="5">
        <v>792112</v>
      </c>
      <c r="J187" s="5">
        <v>5709613</v>
      </c>
      <c r="K187" s="5">
        <v>1044630</v>
      </c>
      <c r="L187" s="5">
        <v>0</v>
      </c>
      <c r="M187" s="5">
        <v>0</v>
      </c>
      <c r="N187" s="5">
        <v>0</v>
      </c>
      <c r="O187" s="5">
        <v>1931748</v>
      </c>
      <c r="P187" s="5">
        <v>951253.5</v>
      </c>
      <c r="Q187" s="5">
        <v>107391</v>
      </c>
      <c r="R187" s="5">
        <v>198838</v>
      </c>
      <c r="S187" s="5">
        <v>0</v>
      </c>
      <c r="T187" s="5">
        <v>0</v>
      </c>
      <c r="U187" s="5">
        <v>0</v>
      </c>
      <c r="V187" s="5">
        <v>-5122</v>
      </c>
      <c r="W187" s="5">
        <v>7634062</v>
      </c>
      <c r="X187" s="5">
        <v>0</v>
      </c>
      <c r="Y187" s="5">
        <v>35769</v>
      </c>
      <c r="Z187" s="5">
        <v>302744</v>
      </c>
      <c r="AA187" s="5">
        <v>5980826</v>
      </c>
      <c r="AB187" s="5">
        <v>78932603.5</v>
      </c>
      <c r="AC187" s="5">
        <v>0</v>
      </c>
      <c r="AD187" s="5">
        <v>761086</v>
      </c>
      <c r="AE187" s="5">
        <v>951253.5</v>
      </c>
      <c r="AF187" s="5">
        <v>198838</v>
      </c>
      <c r="AG187" s="5">
        <v>7629869.7699999996</v>
      </c>
      <c r="AH187" s="5">
        <v>0</v>
      </c>
      <c r="AI187" s="5">
        <v>5980826</v>
      </c>
      <c r="AJ187" s="5">
        <v>15521873.27</v>
      </c>
      <c r="AK187" s="5">
        <v>77737557.563266993</v>
      </c>
      <c r="AL187" s="5">
        <v>6431234700</v>
      </c>
      <c r="AM187" s="25"/>
      <c r="AN187" s="25"/>
    </row>
    <row r="188" spans="1:40" x14ac:dyDescent="0.25">
      <c r="A188" s="5">
        <v>624</v>
      </c>
      <c r="B188" s="5">
        <v>1</v>
      </c>
      <c r="C188" s="5" t="s">
        <v>280</v>
      </c>
      <c r="D188" s="5">
        <v>9173.2999999999993</v>
      </c>
      <c r="E188" s="5">
        <v>10003.299999999999</v>
      </c>
      <c r="F188" s="5">
        <v>8495.2999999999993</v>
      </c>
      <c r="G188" s="5">
        <v>9264.5</v>
      </c>
      <c r="H188" s="5">
        <v>60839972</v>
      </c>
      <c r="I188" s="5">
        <v>289622</v>
      </c>
      <c r="J188" s="5">
        <v>2246808</v>
      </c>
      <c r="K188" s="5">
        <v>222955</v>
      </c>
      <c r="L188" s="5">
        <v>0</v>
      </c>
      <c r="M188" s="5">
        <v>0</v>
      </c>
      <c r="N188" s="5">
        <v>0</v>
      </c>
      <c r="O188" s="5">
        <v>2176666</v>
      </c>
      <c r="P188" s="5">
        <v>903838.75</v>
      </c>
      <c r="Q188" s="5">
        <v>120439</v>
      </c>
      <c r="R188" s="5">
        <v>120068</v>
      </c>
      <c r="S188" s="5">
        <v>0</v>
      </c>
      <c r="T188" s="5">
        <v>0</v>
      </c>
      <c r="U188" s="5">
        <v>42476</v>
      </c>
      <c r="V188" s="5">
        <v>-15761</v>
      </c>
      <c r="W188" s="5">
        <v>11582756</v>
      </c>
      <c r="X188" s="5">
        <v>0</v>
      </c>
      <c r="Y188" s="5">
        <v>371482</v>
      </c>
      <c r="Z188" s="5">
        <v>349916</v>
      </c>
      <c r="AA188" s="5">
        <v>6707498</v>
      </c>
      <c r="AB188" s="5">
        <v>85958735.75</v>
      </c>
      <c r="AC188" s="5">
        <v>0</v>
      </c>
      <c r="AD188" s="5">
        <v>922518</v>
      </c>
      <c r="AE188" s="5">
        <v>903838.75</v>
      </c>
      <c r="AF188" s="5">
        <v>120068</v>
      </c>
      <c r="AG188" s="5">
        <v>11566532.43</v>
      </c>
      <c r="AH188" s="5">
        <v>0</v>
      </c>
      <c r="AI188" s="5">
        <v>6452462</v>
      </c>
      <c r="AJ188" s="5">
        <v>19965419.18</v>
      </c>
      <c r="AK188" s="5">
        <v>93784332.525147006</v>
      </c>
      <c r="AL188" s="5">
        <v>7995141000</v>
      </c>
      <c r="AM188" s="25"/>
      <c r="AN188" s="25"/>
    </row>
    <row r="189" spans="1:40" x14ac:dyDescent="0.25">
      <c r="A189" s="5">
        <v>625</v>
      </c>
      <c r="B189" s="5">
        <v>1</v>
      </c>
      <c r="C189" s="5" t="s">
        <v>281</v>
      </c>
      <c r="D189" s="5">
        <v>47949</v>
      </c>
      <c r="E189" s="5">
        <v>52123</v>
      </c>
      <c r="F189" s="5">
        <v>34584</v>
      </c>
      <c r="G189" s="5">
        <v>37513.4</v>
      </c>
      <c r="H189" s="5">
        <v>246350498</v>
      </c>
      <c r="I189" s="5">
        <v>598689</v>
      </c>
      <c r="J189" s="5">
        <v>62383934</v>
      </c>
      <c r="K189" s="5">
        <v>7822800</v>
      </c>
      <c r="L189" s="5">
        <v>0</v>
      </c>
      <c r="M189" s="5">
        <v>0</v>
      </c>
      <c r="N189" s="5">
        <v>0</v>
      </c>
      <c r="O189" s="5">
        <v>8794730</v>
      </c>
      <c r="P189" s="5">
        <v>1875670</v>
      </c>
      <c r="Q189" s="5">
        <v>487674</v>
      </c>
      <c r="R189" s="5">
        <v>8898178</v>
      </c>
      <c r="S189" s="5">
        <v>0</v>
      </c>
      <c r="T189" s="5">
        <v>0</v>
      </c>
      <c r="U189" s="5">
        <v>104231</v>
      </c>
      <c r="V189" s="5">
        <v>-15761</v>
      </c>
      <c r="W189" s="5">
        <v>33334407</v>
      </c>
      <c r="X189" s="5">
        <v>0</v>
      </c>
      <c r="Y189" s="5">
        <v>992251</v>
      </c>
      <c r="Z189" s="5">
        <v>6623798</v>
      </c>
      <c r="AA189" s="5">
        <v>27159702</v>
      </c>
      <c r="AB189" s="5">
        <v>405410801</v>
      </c>
      <c r="AC189" s="5">
        <v>0</v>
      </c>
      <c r="AD189" s="5">
        <v>3268262</v>
      </c>
      <c r="AE189" s="5">
        <v>1800713</v>
      </c>
      <c r="AF189" s="5">
        <v>8542580</v>
      </c>
      <c r="AG189" s="5">
        <v>30979377</v>
      </c>
      <c r="AH189" s="5">
        <v>0</v>
      </c>
      <c r="AI189" s="5">
        <v>21531611</v>
      </c>
      <c r="AJ189" s="5">
        <v>66122543</v>
      </c>
      <c r="AK189" s="5">
        <v>332970666.72960699</v>
      </c>
      <c r="AL189" s="5">
        <v>25520403100</v>
      </c>
      <c r="AM189" s="25"/>
      <c r="AN189" s="25"/>
    </row>
    <row r="190" spans="1:40" x14ac:dyDescent="0.25">
      <c r="A190" s="5">
        <v>630</v>
      </c>
      <c r="B190" s="5">
        <v>1</v>
      </c>
      <c r="C190" s="5" t="s">
        <v>282</v>
      </c>
      <c r="D190" s="5">
        <v>378</v>
      </c>
      <c r="E190" s="5">
        <v>410.4</v>
      </c>
      <c r="F190" s="5">
        <v>385</v>
      </c>
      <c r="G190" s="5">
        <v>417.6</v>
      </c>
      <c r="H190" s="5">
        <v>2742379</v>
      </c>
      <c r="I190" s="5">
        <v>0</v>
      </c>
      <c r="J190" s="5">
        <v>113185</v>
      </c>
      <c r="K190" s="5">
        <v>0</v>
      </c>
      <c r="L190" s="5">
        <v>128354</v>
      </c>
      <c r="M190" s="5">
        <v>240257</v>
      </c>
      <c r="N190" s="5">
        <v>128969</v>
      </c>
      <c r="O190" s="5">
        <v>96329</v>
      </c>
      <c r="P190" s="5">
        <v>30053.75</v>
      </c>
      <c r="Q190" s="5">
        <v>5429</v>
      </c>
      <c r="R190" s="5">
        <v>0</v>
      </c>
      <c r="S190" s="5">
        <v>0</v>
      </c>
      <c r="T190" s="5">
        <v>0</v>
      </c>
      <c r="U190" s="5">
        <v>0</v>
      </c>
      <c r="V190" s="5">
        <v>-66</v>
      </c>
      <c r="W190" s="5">
        <v>709920</v>
      </c>
      <c r="X190" s="5">
        <v>0</v>
      </c>
      <c r="Y190" s="5">
        <v>0</v>
      </c>
      <c r="Z190" s="5">
        <v>14415</v>
      </c>
      <c r="AA190" s="5">
        <v>302342</v>
      </c>
      <c r="AB190" s="5">
        <v>4511566.75</v>
      </c>
      <c r="AC190" s="5">
        <v>0</v>
      </c>
      <c r="AD190" s="5">
        <v>20755</v>
      </c>
      <c r="AE190" s="5">
        <v>13389</v>
      </c>
      <c r="AF190" s="5">
        <v>0</v>
      </c>
      <c r="AG190" s="5">
        <v>482686</v>
      </c>
      <c r="AH190" s="5">
        <v>0</v>
      </c>
      <c r="AI190" s="5">
        <v>111230</v>
      </c>
      <c r="AJ190" s="5">
        <v>628060</v>
      </c>
      <c r="AK190" s="5">
        <v>2149069.8975459998</v>
      </c>
      <c r="AL190" s="5">
        <v>93247500</v>
      </c>
      <c r="AM190" s="25"/>
      <c r="AN190" s="25"/>
    </row>
    <row r="191" spans="1:40" x14ac:dyDescent="0.25">
      <c r="A191" s="5">
        <v>635</v>
      </c>
      <c r="B191" s="5">
        <v>1</v>
      </c>
      <c r="C191" s="5" t="s">
        <v>283</v>
      </c>
      <c r="D191" s="5">
        <v>115</v>
      </c>
      <c r="E191" s="5">
        <v>126.6</v>
      </c>
      <c r="F191" s="5">
        <v>82</v>
      </c>
      <c r="G191" s="5">
        <v>90.6</v>
      </c>
      <c r="H191" s="5">
        <v>594970</v>
      </c>
      <c r="I191" s="5">
        <v>0</v>
      </c>
      <c r="J191" s="5">
        <v>25547</v>
      </c>
      <c r="K191" s="5">
        <v>0</v>
      </c>
      <c r="L191" s="5">
        <v>44635</v>
      </c>
      <c r="M191" s="5">
        <v>0</v>
      </c>
      <c r="N191" s="5">
        <v>35121.256257000001</v>
      </c>
      <c r="O191" s="5">
        <v>21933</v>
      </c>
      <c r="P191" s="5">
        <v>4530</v>
      </c>
      <c r="Q191" s="5">
        <v>1178</v>
      </c>
      <c r="R191" s="5">
        <v>1226</v>
      </c>
      <c r="S191" s="5">
        <v>0</v>
      </c>
      <c r="T191" s="5">
        <v>0</v>
      </c>
      <c r="U191" s="5">
        <v>0</v>
      </c>
      <c r="V191" s="5">
        <v>0</v>
      </c>
      <c r="W191" s="5">
        <v>283392</v>
      </c>
      <c r="X191" s="5">
        <v>0</v>
      </c>
      <c r="Y191" s="5">
        <v>0</v>
      </c>
      <c r="Z191" s="5">
        <v>2646</v>
      </c>
      <c r="AA191" s="5">
        <v>65594</v>
      </c>
      <c r="AB191" s="5">
        <v>1080772.2562569999</v>
      </c>
      <c r="AC191" s="5">
        <v>0</v>
      </c>
      <c r="AD191" s="5">
        <v>21933</v>
      </c>
      <c r="AE191" s="5">
        <v>3026</v>
      </c>
      <c r="AF191" s="5">
        <v>819</v>
      </c>
      <c r="AG191" s="5">
        <v>247588.89</v>
      </c>
      <c r="AH191" s="5">
        <v>0</v>
      </c>
      <c r="AI191" s="5">
        <v>36184</v>
      </c>
      <c r="AJ191" s="5">
        <v>309550.89</v>
      </c>
      <c r="AK191" s="5">
        <v>3589180.8613080001</v>
      </c>
      <c r="AL191" s="5">
        <v>43130700</v>
      </c>
      <c r="AM191" s="25"/>
      <c r="AN191" s="25"/>
    </row>
    <row r="192" spans="1:40" x14ac:dyDescent="0.25">
      <c r="A192" s="5">
        <v>640</v>
      </c>
      <c r="B192" s="5">
        <v>1</v>
      </c>
      <c r="C192" s="5" t="s">
        <v>284</v>
      </c>
      <c r="D192" s="5">
        <v>352</v>
      </c>
      <c r="E192" s="5">
        <v>392</v>
      </c>
      <c r="F192" s="5">
        <v>406</v>
      </c>
      <c r="G192" s="5">
        <v>453.6</v>
      </c>
      <c r="H192" s="5">
        <v>2978791</v>
      </c>
      <c r="I192" s="5">
        <v>0</v>
      </c>
      <c r="J192" s="5">
        <v>95085</v>
      </c>
      <c r="K192" s="5">
        <v>0</v>
      </c>
      <c r="L192" s="5">
        <v>130165</v>
      </c>
      <c r="M192" s="5">
        <v>51450</v>
      </c>
      <c r="N192" s="5">
        <v>151823</v>
      </c>
      <c r="O192" s="5">
        <v>98349</v>
      </c>
      <c r="P192" s="5">
        <v>67173.75</v>
      </c>
      <c r="Q192" s="5">
        <v>5897</v>
      </c>
      <c r="R192" s="5">
        <v>7398</v>
      </c>
      <c r="S192" s="5">
        <v>0</v>
      </c>
      <c r="T192" s="5">
        <v>0</v>
      </c>
      <c r="U192" s="5">
        <v>0</v>
      </c>
      <c r="V192" s="5">
        <v>0</v>
      </c>
      <c r="W192" s="5">
        <v>149284</v>
      </c>
      <c r="X192" s="5">
        <v>0</v>
      </c>
      <c r="Y192" s="5">
        <v>33223</v>
      </c>
      <c r="Z192" s="5">
        <v>13866</v>
      </c>
      <c r="AA192" s="5">
        <v>328406</v>
      </c>
      <c r="AB192" s="5">
        <v>4110910.75</v>
      </c>
      <c r="AC192" s="5">
        <v>0</v>
      </c>
      <c r="AD192" s="5">
        <v>71076</v>
      </c>
      <c r="AE192" s="5">
        <v>47554</v>
      </c>
      <c r="AF192" s="5">
        <v>5237</v>
      </c>
      <c r="AG192" s="5">
        <v>95058</v>
      </c>
      <c r="AH192" s="5">
        <v>0</v>
      </c>
      <c r="AI192" s="5">
        <v>191982</v>
      </c>
      <c r="AJ192" s="5">
        <v>410907</v>
      </c>
      <c r="AK192" s="5">
        <v>7829830.0446309997</v>
      </c>
      <c r="AL192" s="5">
        <v>141528100</v>
      </c>
      <c r="AM192" s="25"/>
      <c r="AN192" s="25"/>
    </row>
    <row r="193" spans="1:40" x14ac:dyDescent="0.25">
      <c r="A193" s="5">
        <v>656</v>
      </c>
      <c r="B193" s="5">
        <v>1</v>
      </c>
      <c r="C193" s="5" t="s">
        <v>285</v>
      </c>
      <c r="D193" s="5">
        <v>4488.6499999999996</v>
      </c>
      <c r="E193" s="5">
        <v>4912.8500000000004</v>
      </c>
      <c r="F193" s="5">
        <v>3366.65</v>
      </c>
      <c r="G193" s="5">
        <v>3706.85</v>
      </c>
      <c r="H193" s="5">
        <v>24342884</v>
      </c>
      <c r="I193" s="5">
        <v>463600</v>
      </c>
      <c r="J193" s="5">
        <v>5032964</v>
      </c>
      <c r="K193" s="5">
        <v>696420</v>
      </c>
      <c r="L193" s="5">
        <v>0</v>
      </c>
      <c r="M193" s="5">
        <v>0</v>
      </c>
      <c r="N193" s="5">
        <v>374642</v>
      </c>
      <c r="O193" s="5">
        <v>849876</v>
      </c>
      <c r="P193" s="5">
        <v>463119.25</v>
      </c>
      <c r="Q193" s="5">
        <v>48189</v>
      </c>
      <c r="R193" s="5">
        <v>46336</v>
      </c>
      <c r="S193" s="5">
        <v>0</v>
      </c>
      <c r="T193" s="5">
        <v>0</v>
      </c>
      <c r="U193" s="5">
        <v>174642</v>
      </c>
      <c r="V193" s="5">
        <v>0</v>
      </c>
      <c r="W193" s="5">
        <v>2761344</v>
      </c>
      <c r="X193" s="5">
        <v>0</v>
      </c>
      <c r="Y193" s="5">
        <v>116379</v>
      </c>
      <c r="Z193" s="5">
        <v>139510</v>
      </c>
      <c r="AA193" s="5">
        <v>2683759</v>
      </c>
      <c r="AB193" s="5">
        <v>38193664.25</v>
      </c>
      <c r="AC193" s="5">
        <v>0</v>
      </c>
      <c r="AD193" s="5">
        <v>321687</v>
      </c>
      <c r="AE193" s="5">
        <v>409259</v>
      </c>
      <c r="AF193" s="5">
        <v>40947</v>
      </c>
      <c r="AG193" s="5">
        <v>2411556</v>
      </c>
      <c r="AH193" s="5">
        <v>0</v>
      </c>
      <c r="AI193" s="5">
        <v>1958451</v>
      </c>
      <c r="AJ193" s="5">
        <v>5141900</v>
      </c>
      <c r="AK193" s="5">
        <v>33512623.848416001</v>
      </c>
      <c r="AL193" s="5">
        <v>2214161100</v>
      </c>
      <c r="AM193" s="25"/>
      <c r="AN193" s="25"/>
    </row>
    <row r="194" spans="1:40" x14ac:dyDescent="0.25">
      <c r="A194" s="5">
        <v>659</v>
      </c>
      <c r="B194" s="5">
        <v>1</v>
      </c>
      <c r="C194" s="5" t="s">
        <v>286</v>
      </c>
      <c r="D194" s="5">
        <v>4108</v>
      </c>
      <c r="E194" s="5">
        <v>4507</v>
      </c>
      <c r="F194" s="5">
        <v>3901</v>
      </c>
      <c r="G194" s="5">
        <v>4315.8</v>
      </c>
      <c r="H194" s="5">
        <v>28341859</v>
      </c>
      <c r="I194" s="5">
        <v>197516</v>
      </c>
      <c r="J194" s="5">
        <v>868537</v>
      </c>
      <c r="K194" s="5">
        <v>154308</v>
      </c>
      <c r="L194" s="5">
        <v>0</v>
      </c>
      <c r="M194" s="5">
        <v>0</v>
      </c>
      <c r="N194" s="5">
        <v>407697</v>
      </c>
      <c r="O194" s="5">
        <v>953523</v>
      </c>
      <c r="P194" s="5">
        <v>307357.5</v>
      </c>
      <c r="Q194" s="5">
        <v>56105</v>
      </c>
      <c r="R194" s="5">
        <v>0</v>
      </c>
      <c r="S194" s="5">
        <v>0</v>
      </c>
      <c r="T194" s="5">
        <v>0</v>
      </c>
      <c r="U194" s="5">
        <v>122550</v>
      </c>
      <c r="V194" s="5">
        <v>-20620</v>
      </c>
      <c r="W194" s="5">
        <v>7394519</v>
      </c>
      <c r="X194" s="5">
        <v>0</v>
      </c>
      <c r="Y194" s="5">
        <v>217771</v>
      </c>
      <c r="Z194" s="5">
        <v>136991</v>
      </c>
      <c r="AA194" s="5">
        <v>3124639</v>
      </c>
      <c r="AB194" s="5">
        <v>42262752.5</v>
      </c>
      <c r="AC194" s="5">
        <v>0</v>
      </c>
      <c r="AD194" s="5">
        <v>300676</v>
      </c>
      <c r="AE194" s="5">
        <v>307357.5</v>
      </c>
      <c r="AF194" s="5">
        <v>0</v>
      </c>
      <c r="AG194" s="5">
        <v>7291920</v>
      </c>
      <c r="AH194" s="5">
        <v>0</v>
      </c>
      <c r="AI194" s="5">
        <v>2621011</v>
      </c>
      <c r="AJ194" s="5">
        <v>10520964.5</v>
      </c>
      <c r="AK194" s="5">
        <v>32505269.054256</v>
      </c>
      <c r="AL194" s="5">
        <v>2423401732</v>
      </c>
      <c r="AM194" s="25"/>
      <c r="AN194" s="25"/>
    </row>
    <row r="195" spans="1:40" x14ac:dyDescent="0.25">
      <c r="A195" s="5">
        <v>671</v>
      </c>
      <c r="B195" s="5">
        <v>1</v>
      </c>
      <c r="C195" s="5" t="s">
        <v>1916</v>
      </c>
      <c r="D195" s="5">
        <v>374</v>
      </c>
      <c r="E195" s="5">
        <v>412.2</v>
      </c>
      <c r="F195" s="5">
        <v>379</v>
      </c>
      <c r="G195" s="5">
        <v>418.8</v>
      </c>
      <c r="H195" s="5">
        <v>2750260</v>
      </c>
      <c r="I195" s="5">
        <v>11257</v>
      </c>
      <c r="J195" s="5">
        <v>52297</v>
      </c>
      <c r="K195" s="5">
        <v>0</v>
      </c>
      <c r="L195" s="5">
        <v>128438</v>
      </c>
      <c r="M195" s="5">
        <v>88830</v>
      </c>
      <c r="N195" s="5">
        <v>98396</v>
      </c>
      <c r="O195" s="5">
        <v>90982</v>
      </c>
      <c r="P195" s="5">
        <v>49035</v>
      </c>
      <c r="Q195" s="5">
        <v>5444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375726</v>
      </c>
      <c r="X195" s="5">
        <v>0</v>
      </c>
      <c r="Y195" s="5">
        <v>0</v>
      </c>
      <c r="Z195" s="5">
        <v>11219</v>
      </c>
      <c r="AA195" s="5">
        <v>303211</v>
      </c>
      <c r="AB195" s="5">
        <v>3965095</v>
      </c>
      <c r="AC195" s="5">
        <v>0</v>
      </c>
      <c r="AD195" s="5">
        <v>66657</v>
      </c>
      <c r="AE195" s="5">
        <v>26631</v>
      </c>
      <c r="AF195" s="5">
        <v>0</v>
      </c>
      <c r="AG195" s="5">
        <v>268965</v>
      </c>
      <c r="AH195" s="5">
        <v>0</v>
      </c>
      <c r="AI195" s="5">
        <v>135983</v>
      </c>
      <c r="AJ195" s="5">
        <v>498236</v>
      </c>
      <c r="AK195" s="5">
        <v>7328673.8324069995</v>
      </c>
      <c r="AL195" s="5">
        <v>114170300</v>
      </c>
      <c r="AM195" s="25"/>
      <c r="AN195" s="25"/>
    </row>
    <row r="196" spans="1:40" x14ac:dyDescent="0.25">
      <c r="A196" s="5">
        <v>676</v>
      </c>
      <c r="B196" s="5">
        <v>1</v>
      </c>
      <c r="C196" s="5" t="s">
        <v>287</v>
      </c>
      <c r="D196" s="5">
        <v>152</v>
      </c>
      <c r="E196" s="5">
        <v>168.6</v>
      </c>
      <c r="F196" s="5">
        <v>216</v>
      </c>
      <c r="G196" s="5">
        <v>238.8</v>
      </c>
      <c r="H196" s="5">
        <v>1568200</v>
      </c>
      <c r="I196" s="5">
        <v>0</v>
      </c>
      <c r="J196" s="5">
        <v>94455</v>
      </c>
      <c r="K196" s="5">
        <v>0</v>
      </c>
      <c r="L196" s="5">
        <v>97593</v>
      </c>
      <c r="M196" s="5">
        <v>57441</v>
      </c>
      <c r="N196" s="5">
        <v>110222</v>
      </c>
      <c r="O196" s="5">
        <v>54903</v>
      </c>
      <c r="P196" s="5">
        <v>23850</v>
      </c>
      <c r="Q196" s="5">
        <v>3104</v>
      </c>
      <c r="R196" s="5">
        <v>7909</v>
      </c>
      <c r="S196" s="5">
        <v>0</v>
      </c>
      <c r="T196" s="5">
        <v>0</v>
      </c>
      <c r="U196" s="5">
        <v>0</v>
      </c>
      <c r="V196" s="5">
        <v>0</v>
      </c>
      <c r="W196" s="5">
        <v>279465</v>
      </c>
      <c r="X196" s="5">
        <v>0</v>
      </c>
      <c r="Y196" s="5">
        <v>32903</v>
      </c>
      <c r="Z196" s="5">
        <v>9320</v>
      </c>
      <c r="AA196" s="5">
        <v>172891</v>
      </c>
      <c r="AB196" s="5">
        <v>2512256</v>
      </c>
      <c r="AC196" s="5">
        <v>0</v>
      </c>
      <c r="AD196" s="5">
        <v>10123</v>
      </c>
      <c r="AE196" s="5">
        <v>11455</v>
      </c>
      <c r="AF196" s="5">
        <v>3799</v>
      </c>
      <c r="AG196" s="5">
        <v>155153.84</v>
      </c>
      <c r="AH196" s="5">
        <v>0</v>
      </c>
      <c r="AI196" s="5">
        <v>68574</v>
      </c>
      <c r="AJ196" s="5">
        <v>249104.84</v>
      </c>
      <c r="AK196" s="5">
        <v>1051619.9725560001</v>
      </c>
      <c r="AL196" s="5">
        <v>41300100</v>
      </c>
      <c r="AM196" s="25"/>
      <c r="AN196" s="25"/>
    </row>
    <row r="197" spans="1:40" x14ac:dyDescent="0.25">
      <c r="A197" s="5">
        <v>682</v>
      </c>
      <c r="B197" s="5">
        <v>1</v>
      </c>
      <c r="C197" s="5" t="s">
        <v>288</v>
      </c>
      <c r="D197" s="5">
        <v>1185</v>
      </c>
      <c r="E197" s="5">
        <v>1293.5999999999999</v>
      </c>
      <c r="F197" s="5">
        <v>1185</v>
      </c>
      <c r="G197" s="5">
        <v>1293.5999999999999</v>
      </c>
      <c r="H197" s="5">
        <v>8495071</v>
      </c>
      <c r="I197" s="5">
        <v>42983</v>
      </c>
      <c r="J197" s="5">
        <v>174418</v>
      </c>
      <c r="K197" s="5">
        <v>14087</v>
      </c>
      <c r="L197" s="5">
        <v>0</v>
      </c>
      <c r="M197" s="5">
        <v>0</v>
      </c>
      <c r="N197" s="5">
        <v>436622</v>
      </c>
      <c r="O197" s="5">
        <v>290447</v>
      </c>
      <c r="P197" s="5">
        <v>200187.5</v>
      </c>
      <c r="Q197" s="5">
        <v>16817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293440</v>
      </c>
      <c r="X197" s="5">
        <v>0</v>
      </c>
      <c r="Y197" s="5">
        <v>0</v>
      </c>
      <c r="Z197" s="5">
        <v>36438</v>
      </c>
      <c r="AA197" s="5">
        <v>936566</v>
      </c>
      <c r="AB197" s="5">
        <v>10937076.5</v>
      </c>
      <c r="AC197" s="5">
        <v>0</v>
      </c>
      <c r="AD197" s="5">
        <v>58186</v>
      </c>
      <c r="AE197" s="5">
        <v>115072</v>
      </c>
      <c r="AF197" s="5">
        <v>0</v>
      </c>
      <c r="AG197" s="5">
        <v>151719</v>
      </c>
      <c r="AH197" s="5">
        <v>0</v>
      </c>
      <c r="AI197" s="5">
        <v>444564</v>
      </c>
      <c r="AJ197" s="5">
        <v>769541</v>
      </c>
      <c r="AK197" s="5">
        <v>6189790.4206710001</v>
      </c>
      <c r="AL197" s="5">
        <v>379230300</v>
      </c>
      <c r="AM197" s="25"/>
      <c r="AN197" s="25"/>
    </row>
    <row r="198" spans="1:40" x14ac:dyDescent="0.25">
      <c r="A198" s="5">
        <v>690</v>
      </c>
      <c r="B198" s="5">
        <v>1</v>
      </c>
      <c r="C198" s="5" t="s">
        <v>289</v>
      </c>
      <c r="D198" s="5">
        <v>1044</v>
      </c>
      <c r="E198" s="5">
        <v>1136.5999999999999</v>
      </c>
      <c r="F198" s="5">
        <v>1016</v>
      </c>
      <c r="G198" s="5">
        <v>1113.4000000000001</v>
      </c>
      <c r="H198" s="5">
        <v>7311698</v>
      </c>
      <c r="I198" s="5">
        <v>0</v>
      </c>
      <c r="J198" s="5">
        <v>340129</v>
      </c>
      <c r="K198" s="5">
        <v>27393</v>
      </c>
      <c r="L198" s="5">
        <v>0</v>
      </c>
      <c r="M198" s="5">
        <v>57813</v>
      </c>
      <c r="N198" s="5">
        <v>456806</v>
      </c>
      <c r="O198" s="5">
        <v>243252</v>
      </c>
      <c r="P198" s="5">
        <v>186448.75</v>
      </c>
      <c r="Q198" s="5">
        <v>14474</v>
      </c>
      <c r="R198" s="5">
        <v>824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35606</v>
      </c>
      <c r="AA198" s="5">
        <v>806102</v>
      </c>
      <c r="AB198" s="5">
        <v>9480545.75</v>
      </c>
      <c r="AC198" s="5">
        <v>0</v>
      </c>
      <c r="AD198" s="5">
        <v>51660</v>
      </c>
      <c r="AE198" s="5">
        <v>111004</v>
      </c>
      <c r="AF198" s="5">
        <v>491</v>
      </c>
      <c r="AG198" s="5">
        <v>0</v>
      </c>
      <c r="AH198" s="5">
        <v>0</v>
      </c>
      <c r="AI198" s="5">
        <v>396310</v>
      </c>
      <c r="AJ198" s="5">
        <v>559465</v>
      </c>
      <c r="AK198" s="5">
        <v>5647706.3591210004</v>
      </c>
      <c r="AL198" s="5">
        <v>345110900</v>
      </c>
      <c r="AM198" s="25"/>
      <c r="AN198" s="25"/>
    </row>
    <row r="199" spans="1:40" x14ac:dyDescent="0.25">
      <c r="A199" s="5">
        <v>695</v>
      </c>
      <c r="B199" s="5">
        <v>1</v>
      </c>
      <c r="C199" s="5" t="s">
        <v>290</v>
      </c>
      <c r="D199" s="5">
        <v>849.8</v>
      </c>
      <c r="E199" s="5">
        <v>932.6</v>
      </c>
      <c r="F199" s="5">
        <v>713.8</v>
      </c>
      <c r="G199" s="5">
        <v>781.8</v>
      </c>
      <c r="H199" s="5">
        <v>5134081</v>
      </c>
      <c r="I199" s="5">
        <v>12281</v>
      </c>
      <c r="J199" s="5">
        <v>409838</v>
      </c>
      <c r="K199" s="5">
        <v>0</v>
      </c>
      <c r="L199" s="5">
        <v>78946</v>
      </c>
      <c r="M199" s="5">
        <v>0</v>
      </c>
      <c r="N199" s="5">
        <v>99615</v>
      </c>
      <c r="O199" s="5">
        <v>189587</v>
      </c>
      <c r="P199" s="5">
        <v>119907.5</v>
      </c>
      <c r="Q199" s="5">
        <v>10163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196529</v>
      </c>
      <c r="X199" s="5">
        <v>0</v>
      </c>
      <c r="Y199" s="5">
        <v>39443</v>
      </c>
      <c r="Z199" s="5">
        <v>23199</v>
      </c>
      <c r="AA199" s="5">
        <v>566023</v>
      </c>
      <c r="AB199" s="5">
        <v>6879612.5</v>
      </c>
      <c r="AC199" s="5">
        <v>0</v>
      </c>
      <c r="AD199" s="5">
        <v>30207</v>
      </c>
      <c r="AE199" s="5">
        <v>50738</v>
      </c>
      <c r="AF199" s="5">
        <v>0</v>
      </c>
      <c r="AG199" s="5">
        <v>74800</v>
      </c>
      <c r="AH199" s="5">
        <v>0</v>
      </c>
      <c r="AI199" s="5">
        <v>197780</v>
      </c>
      <c r="AJ199" s="5">
        <v>353525</v>
      </c>
      <c r="AK199" s="5">
        <v>2975248.1874429998</v>
      </c>
      <c r="AL199" s="5">
        <v>201257158</v>
      </c>
      <c r="AM199" s="25"/>
      <c r="AN199" s="25"/>
    </row>
    <row r="200" spans="1:40" x14ac:dyDescent="0.25">
      <c r="A200" s="5">
        <v>696</v>
      </c>
      <c r="B200" s="5">
        <v>1</v>
      </c>
      <c r="C200" s="5" t="s">
        <v>291</v>
      </c>
      <c r="D200" s="5">
        <v>491</v>
      </c>
      <c r="E200" s="5">
        <v>535.6</v>
      </c>
      <c r="F200" s="5">
        <v>562</v>
      </c>
      <c r="G200" s="5">
        <v>616.4</v>
      </c>
      <c r="H200" s="5">
        <v>4047899</v>
      </c>
      <c r="I200" s="5">
        <v>0</v>
      </c>
      <c r="J200" s="5">
        <v>163133</v>
      </c>
      <c r="K200" s="5">
        <v>0</v>
      </c>
      <c r="L200" s="5">
        <v>120017</v>
      </c>
      <c r="M200" s="5">
        <v>236087</v>
      </c>
      <c r="N200" s="5">
        <v>190925</v>
      </c>
      <c r="O200" s="5">
        <v>149235</v>
      </c>
      <c r="P200" s="5">
        <v>94041.25</v>
      </c>
      <c r="Q200" s="5">
        <v>8013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163821</v>
      </c>
      <c r="X200" s="5">
        <v>0</v>
      </c>
      <c r="Y200" s="5">
        <v>17055</v>
      </c>
      <c r="Z200" s="5">
        <v>17669</v>
      </c>
      <c r="AA200" s="5">
        <v>446274</v>
      </c>
      <c r="AB200" s="5">
        <v>5654169.25</v>
      </c>
      <c r="AC200" s="5">
        <v>0</v>
      </c>
      <c r="AD200" s="5">
        <v>74186</v>
      </c>
      <c r="AE200" s="5">
        <v>94041.25</v>
      </c>
      <c r="AF200" s="5">
        <v>0</v>
      </c>
      <c r="AG200" s="5">
        <v>163821</v>
      </c>
      <c r="AH200" s="5">
        <v>0</v>
      </c>
      <c r="AI200" s="5">
        <v>419341</v>
      </c>
      <c r="AJ200" s="5">
        <v>751389.25</v>
      </c>
      <c r="AK200" s="5">
        <v>7318744.8552259998</v>
      </c>
      <c r="AL200" s="5">
        <v>402680570</v>
      </c>
      <c r="AM200" s="25"/>
      <c r="AN200" s="25"/>
    </row>
    <row r="201" spans="1:40" x14ac:dyDescent="0.25">
      <c r="A201" s="5">
        <v>698</v>
      </c>
      <c r="B201" s="5">
        <v>1</v>
      </c>
      <c r="C201" s="5" t="s">
        <v>292</v>
      </c>
      <c r="D201" s="5">
        <v>167.84</v>
      </c>
      <c r="E201" s="5">
        <v>182.64</v>
      </c>
      <c r="F201" s="5">
        <v>169.84</v>
      </c>
      <c r="G201" s="5">
        <v>184.44</v>
      </c>
      <c r="H201" s="5">
        <v>1211217</v>
      </c>
      <c r="I201" s="5">
        <v>6140</v>
      </c>
      <c r="J201" s="5">
        <v>121720</v>
      </c>
      <c r="K201" s="5">
        <v>0</v>
      </c>
      <c r="L201" s="5">
        <v>81058</v>
      </c>
      <c r="M201" s="5">
        <v>388468</v>
      </c>
      <c r="N201" s="5">
        <v>103432</v>
      </c>
      <c r="O201" s="5">
        <v>40955</v>
      </c>
      <c r="P201" s="5">
        <v>30758.25</v>
      </c>
      <c r="Q201" s="5">
        <v>2398</v>
      </c>
      <c r="R201" s="5">
        <v>2412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54633</v>
      </c>
      <c r="Z201" s="5">
        <v>7595</v>
      </c>
      <c r="AA201" s="5">
        <v>133535</v>
      </c>
      <c r="AB201" s="5">
        <v>2184321.25</v>
      </c>
      <c r="AC201" s="5">
        <v>0</v>
      </c>
      <c r="AD201" s="5">
        <v>40955</v>
      </c>
      <c r="AE201" s="5">
        <v>30758.25</v>
      </c>
      <c r="AF201" s="5">
        <v>2412</v>
      </c>
      <c r="AG201" s="5">
        <v>-1948.8623689999999</v>
      </c>
      <c r="AH201" s="5">
        <v>0</v>
      </c>
      <c r="AI201" s="5">
        <v>133535</v>
      </c>
      <c r="AJ201" s="5">
        <v>205711.38763099999</v>
      </c>
      <c r="AK201" s="5">
        <v>5274592.8083629999</v>
      </c>
      <c r="AL201" s="5">
        <v>259862835</v>
      </c>
      <c r="AM201" s="25"/>
      <c r="AN201" s="25"/>
    </row>
    <row r="202" spans="1:40" x14ac:dyDescent="0.25">
      <c r="A202" s="5">
        <v>700</v>
      </c>
      <c r="B202" s="5">
        <v>1</v>
      </c>
      <c r="C202" s="5" t="s">
        <v>293</v>
      </c>
      <c r="D202" s="5">
        <v>1830</v>
      </c>
      <c r="E202" s="5">
        <v>1996.4</v>
      </c>
      <c r="F202" s="5">
        <v>2113</v>
      </c>
      <c r="G202" s="5">
        <v>2315.4</v>
      </c>
      <c r="H202" s="5">
        <v>15205232</v>
      </c>
      <c r="I202" s="5">
        <v>18421</v>
      </c>
      <c r="J202" s="5">
        <v>104994</v>
      </c>
      <c r="K202" s="5">
        <v>14185</v>
      </c>
      <c r="L202" s="5">
        <v>0</v>
      </c>
      <c r="M202" s="5">
        <v>0</v>
      </c>
      <c r="N202" s="5">
        <v>237721</v>
      </c>
      <c r="O202" s="5">
        <v>490591</v>
      </c>
      <c r="P202" s="5">
        <v>387830</v>
      </c>
      <c r="Q202" s="5">
        <v>30100</v>
      </c>
      <c r="R202" s="5">
        <v>0</v>
      </c>
      <c r="S202" s="5">
        <v>0</v>
      </c>
      <c r="T202" s="5">
        <v>0</v>
      </c>
      <c r="U202" s="5">
        <v>0</v>
      </c>
      <c r="V202" s="5">
        <v>-7880</v>
      </c>
      <c r="W202" s="5">
        <v>0</v>
      </c>
      <c r="X202" s="5">
        <v>0</v>
      </c>
      <c r="Y202" s="5">
        <v>0</v>
      </c>
      <c r="Z202" s="5">
        <v>66083</v>
      </c>
      <c r="AA202" s="5">
        <v>1676350</v>
      </c>
      <c r="AB202" s="5">
        <v>18223627</v>
      </c>
      <c r="AC202" s="5">
        <v>0</v>
      </c>
      <c r="AD202" s="5">
        <v>172264</v>
      </c>
      <c r="AE202" s="5">
        <v>387830</v>
      </c>
      <c r="AF202" s="5">
        <v>0</v>
      </c>
      <c r="AG202" s="5">
        <v>0</v>
      </c>
      <c r="AH202" s="5">
        <v>0</v>
      </c>
      <c r="AI202" s="5">
        <v>1516111</v>
      </c>
      <c r="AJ202" s="5">
        <v>2076205</v>
      </c>
      <c r="AK202" s="5">
        <v>19419009.968995001</v>
      </c>
      <c r="AL202" s="5">
        <v>1351556046</v>
      </c>
      <c r="AM202" s="25"/>
      <c r="AN202" s="25"/>
    </row>
    <row r="203" spans="1:40" x14ac:dyDescent="0.25">
      <c r="A203" s="5">
        <v>701</v>
      </c>
      <c r="B203" s="5">
        <v>1</v>
      </c>
      <c r="C203" s="5" t="s">
        <v>294</v>
      </c>
      <c r="D203" s="5">
        <v>2449</v>
      </c>
      <c r="E203" s="5">
        <v>2681.4</v>
      </c>
      <c r="F203" s="5">
        <v>2225</v>
      </c>
      <c r="G203" s="5">
        <v>2437.1999999999998</v>
      </c>
      <c r="H203" s="5">
        <v>16005092</v>
      </c>
      <c r="I203" s="5">
        <v>18421</v>
      </c>
      <c r="J203" s="5">
        <v>1237248</v>
      </c>
      <c r="K203" s="5">
        <v>14081</v>
      </c>
      <c r="L203" s="5">
        <v>0</v>
      </c>
      <c r="M203" s="5">
        <v>0</v>
      </c>
      <c r="N203" s="5">
        <v>390255</v>
      </c>
      <c r="O203" s="5">
        <v>583907</v>
      </c>
      <c r="P203" s="5">
        <v>408088.75</v>
      </c>
      <c r="Q203" s="5">
        <v>31684</v>
      </c>
      <c r="R203" s="5">
        <v>2535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92068</v>
      </c>
      <c r="Z203" s="5">
        <v>80302</v>
      </c>
      <c r="AA203" s="5">
        <v>1764533</v>
      </c>
      <c r="AB203" s="5">
        <v>20628214.75</v>
      </c>
      <c r="AC203" s="5">
        <v>0</v>
      </c>
      <c r="AD203" s="5">
        <v>117893</v>
      </c>
      <c r="AE203" s="5">
        <v>262996</v>
      </c>
      <c r="AF203" s="5">
        <v>1634</v>
      </c>
      <c r="AG203" s="5">
        <v>0</v>
      </c>
      <c r="AH203" s="5">
        <v>0</v>
      </c>
      <c r="AI203" s="5">
        <v>939046</v>
      </c>
      <c r="AJ203" s="5">
        <v>1321569</v>
      </c>
      <c r="AK203" s="5">
        <v>11753285.959333999</v>
      </c>
      <c r="AL203" s="5">
        <v>881303926</v>
      </c>
      <c r="AM203" s="25"/>
      <c r="AN203" s="25"/>
    </row>
    <row r="204" spans="1:40" x14ac:dyDescent="0.25">
      <c r="A204" s="5">
        <v>704</v>
      </c>
      <c r="B204" s="5">
        <v>1</v>
      </c>
      <c r="C204" s="5" t="s">
        <v>295</v>
      </c>
      <c r="D204" s="5">
        <v>1797</v>
      </c>
      <c r="E204" s="5">
        <v>1973.6</v>
      </c>
      <c r="F204" s="5">
        <v>1811</v>
      </c>
      <c r="G204" s="5">
        <v>1985.6</v>
      </c>
      <c r="H204" s="5">
        <v>13039435</v>
      </c>
      <c r="I204" s="5">
        <v>0</v>
      </c>
      <c r="J204" s="5">
        <v>465744</v>
      </c>
      <c r="K204" s="5">
        <v>14085</v>
      </c>
      <c r="L204" s="5">
        <v>0</v>
      </c>
      <c r="M204" s="5">
        <v>0</v>
      </c>
      <c r="N204" s="5">
        <v>287808.47351899999</v>
      </c>
      <c r="O204" s="5">
        <v>438655</v>
      </c>
      <c r="P204" s="5">
        <v>330856.25</v>
      </c>
      <c r="Q204" s="5">
        <v>25813</v>
      </c>
      <c r="R204" s="5">
        <v>30817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64984</v>
      </c>
      <c r="AA204" s="5">
        <v>1437574</v>
      </c>
      <c r="AB204" s="5">
        <v>16135771.723518999</v>
      </c>
      <c r="AC204" s="5">
        <v>0</v>
      </c>
      <c r="AD204" s="5">
        <v>124034</v>
      </c>
      <c r="AE204" s="5">
        <v>330856.25</v>
      </c>
      <c r="AF204" s="5">
        <v>30817</v>
      </c>
      <c r="AG204" s="5">
        <v>0</v>
      </c>
      <c r="AH204" s="5">
        <v>0</v>
      </c>
      <c r="AI204" s="5">
        <v>1215170</v>
      </c>
      <c r="AJ204" s="5">
        <v>1700877.25</v>
      </c>
      <c r="AK204" s="5">
        <v>13410203.730532</v>
      </c>
      <c r="AL204" s="5">
        <v>1088324415</v>
      </c>
      <c r="AM204" s="25"/>
      <c r="AN204" s="25"/>
    </row>
    <row r="205" spans="1:40" x14ac:dyDescent="0.25">
      <c r="A205" s="5">
        <v>707</v>
      </c>
      <c r="B205" s="5">
        <v>1</v>
      </c>
      <c r="C205" s="5" t="s">
        <v>296</v>
      </c>
      <c r="D205" s="5">
        <v>92</v>
      </c>
      <c r="E205" s="5">
        <v>101</v>
      </c>
      <c r="F205" s="5">
        <v>91</v>
      </c>
      <c r="G205" s="5">
        <v>100</v>
      </c>
      <c r="H205" s="5">
        <v>656700</v>
      </c>
      <c r="I205" s="5">
        <v>0</v>
      </c>
      <c r="J205" s="5">
        <v>75266</v>
      </c>
      <c r="K205" s="5">
        <v>0</v>
      </c>
      <c r="L205" s="5">
        <v>48733</v>
      </c>
      <c r="M205" s="5">
        <v>156131</v>
      </c>
      <c r="N205" s="5">
        <v>45852</v>
      </c>
      <c r="O205" s="5">
        <v>21940</v>
      </c>
      <c r="P205" s="5">
        <v>8420</v>
      </c>
      <c r="Q205" s="5">
        <v>1300</v>
      </c>
      <c r="R205" s="5">
        <v>7565</v>
      </c>
      <c r="S205" s="5">
        <v>0</v>
      </c>
      <c r="T205" s="5">
        <v>0</v>
      </c>
      <c r="U205" s="5">
        <v>0</v>
      </c>
      <c r="V205" s="5">
        <v>0</v>
      </c>
      <c r="W205" s="5">
        <v>140671</v>
      </c>
      <c r="X205" s="5">
        <v>0</v>
      </c>
      <c r="Y205" s="5">
        <v>0</v>
      </c>
      <c r="Z205" s="5">
        <v>3021</v>
      </c>
      <c r="AA205" s="5">
        <v>72400</v>
      </c>
      <c r="AB205" s="5">
        <v>1237999</v>
      </c>
      <c r="AC205" s="5">
        <v>0</v>
      </c>
      <c r="AD205" s="5">
        <v>1092</v>
      </c>
      <c r="AE205" s="5">
        <v>25</v>
      </c>
      <c r="AF205" s="5">
        <v>22</v>
      </c>
      <c r="AG205" s="5">
        <v>617</v>
      </c>
      <c r="AH205" s="5">
        <v>0</v>
      </c>
      <c r="AI205" s="5">
        <v>178</v>
      </c>
      <c r="AJ205" s="5">
        <v>1934</v>
      </c>
      <c r="AK205" s="5">
        <v>118894</v>
      </c>
      <c r="AL205" s="5">
        <v>152900</v>
      </c>
      <c r="AM205" s="25"/>
      <c r="AN205" s="25"/>
    </row>
    <row r="206" spans="1:40" x14ac:dyDescent="0.25">
      <c r="A206" s="5">
        <v>709</v>
      </c>
      <c r="B206" s="5">
        <v>1</v>
      </c>
      <c r="C206" s="5" t="s">
        <v>297</v>
      </c>
      <c r="D206" s="5">
        <v>10472.56</v>
      </c>
      <c r="E206" s="5">
        <v>11378.91</v>
      </c>
      <c r="F206" s="5">
        <v>7898.56</v>
      </c>
      <c r="G206" s="5">
        <v>8643.9599999999991</v>
      </c>
      <c r="H206" s="5">
        <v>56764885</v>
      </c>
      <c r="I206" s="5">
        <v>272224</v>
      </c>
      <c r="J206" s="5">
        <v>6601978</v>
      </c>
      <c r="K206" s="5">
        <v>26429</v>
      </c>
      <c r="L206" s="5">
        <v>0</v>
      </c>
      <c r="M206" s="5">
        <v>0</v>
      </c>
      <c r="N206" s="5">
        <v>711766</v>
      </c>
      <c r="O206" s="5">
        <v>1913032</v>
      </c>
      <c r="P206" s="5">
        <v>432198</v>
      </c>
      <c r="Q206" s="5">
        <v>112371</v>
      </c>
      <c r="R206" s="5">
        <v>419924</v>
      </c>
      <c r="S206" s="5">
        <v>0</v>
      </c>
      <c r="T206" s="5">
        <v>0</v>
      </c>
      <c r="U206" s="5">
        <v>0</v>
      </c>
      <c r="V206" s="5">
        <v>-4597</v>
      </c>
      <c r="W206" s="5">
        <v>5590740</v>
      </c>
      <c r="X206" s="5">
        <v>0</v>
      </c>
      <c r="Y206" s="5">
        <v>921365</v>
      </c>
      <c r="Z206" s="5">
        <v>615975</v>
      </c>
      <c r="AA206" s="5">
        <v>6258227</v>
      </c>
      <c r="AB206" s="5">
        <v>80636517</v>
      </c>
      <c r="AC206" s="5">
        <v>0</v>
      </c>
      <c r="AD206" s="5">
        <v>869678</v>
      </c>
      <c r="AE206" s="5">
        <v>432198</v>
      </c>
      <c r="AF206" s="5">
        <v>419924</v>
      </c>
      <c r="AG206" s="5">
        <v>5590740</v>
      </c>
      <c r="AH206" s="5">
        <v>0</v>
      </c>
      <c r="AI206" s="5">
        <v>5589411</v>
      </c>
      <c r="AJ206" s="5">
        <v>12901951</v>
      </c>
      <c r="AK206" s="5">
        <v>93858585.363279</v>
      </c>
      <c r="AL206" s="5">
        <v>7430848653</v>
      </c>
      <c r="AM206" s="25"/>
      <c r="AN206" s="25"/>
    </row>
    <row r="207" spans="1:40" x14ac:dyDescent="0.25">
      <c r="A207" s="5">
        <v>712</v>
      </c>
      <c r="B207" s="5">
        <v>1</v>
      </c>
      <c r="C207" s="5" t="s">
        <v>1917</v>
      </c>
      <c r="D207" s="5">
        <v>610.79999999999995</v>
      </c>
      <c r="E207" s="5">
        <v>668.2</v>
      </c>
      <c r="F207" s="5">
        <v>535.79999999999995</v>
      </c>
      <c r="G207" s="5">
        <v>582</v>
      </c>
      <c r="H207" s="5">
        <v>3821994</v>
      </c>
      <c r="I207" s="5">
        <v>0</v>
      </c>
      <c r="J207" s="5">
        <v>366191</v>
      </c>
      <c r="K207" s="5">
        <v>0</v>
      </c>
      <c r="L207" s="5">
        <v>124664</v>
      </c>
      <c r="M207" s="5">
        <v>0</v>
      </c>
      <c r="N207" s="5">
        <v>112511</v>
      </c>
      <c r="O207" s="5">
        <v>128295</v>
      </c>
      <c r="P207" s="5">
        <v>96567.5</v>
      </c>
      <c r="Q207" s="5">
        <v>7566</v>
      </c>
      <c r="R207" s="5">
        <v>16319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89144</v>
      </c>
      <c r="Z207" s="5">
        <v>17601</v>
      </c>
      <c r="AA207" s="5">
        <v>421368</v>
      </c>
      <c r="AB207" s="5">
        <v>5202220.5</v>
      </c>
      <c r="AC207" s="5">
        <v>0</v>
      </c>
      <c r="AD207" s="5">
        <v>38187</v>
      </c>
      <c r="AE207" s="5">
        <v>88824</v>
      </c>
      <c r="AF207" s="5">
        <v>15010</v>
      </c>
      <c r="AG207" s="5">
        <v>0</v>
      </c>
      <c r="AH207" s="5">
        <v>0</v>
      </c>
      <c r="AI207" s="5">
        <v>320053</v>
      </c>
      <c r="AJ207" s="5">
        <v>462074</v>
      </c>
      <c r="AK207" s="5">
        <v>4137638.0919519998</v>
      </c>
      <c r="AL207" s="5">
        <v>313453980</v>
      </c>
      <c r="AM207" s="25"/>
      <c r="AN207" s="25"/>
    </row>
    <row r="208" spans="1:40" x14ac:dyDescent="0.25">
      <c r="A208" s="5">
        <v>716</v>
      </c>
      <c r="B208" s="5">
        <v>1</v>
      </c>
      <c r="C208" s="5" t="s">
        <v>298</v>
      </c>
      <c r="D208" s="5">
        <v>1802</v>
      </c>
      <c r="E208" s="5">
        <v>1962.8</v>
      </c>
      <c r="F208" s="5">
        <v>1555</v>
      </c>
      <c r="G208" s="5">
        <v>1703.2</v>
      </c>
      <c r="H208" s="5">
        <v>11184914</v>
      </c>
      <c r="I208" s="5">
        <v>0</v>
      </c>
      <c r="J208" s="5">
        <v>195611</v>
      </c>
      <c r="K208" s="5">
        <v>14360</v>
      </c>
      <c r="L208" s="5">
        <v>0</v>
      </c>
      <c r="M208" s="5">
        <v>0</v>
      </c>
      <c r="N208" s="5">
        <v>189932</v>
      </c>
      <c r="O208" s="5">
        <v>379813</v>
      </c>
      <c r="P208" s="5">
        <v>285917.5</v>
      </c>
      <c r="Q208" s="5">
        <v>22142</v>
      </c>
      <c r="R208" s="5">
        <v>7358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61103</v>
      </c>
      <c r="Z208" s="5">
        <v>55955</v>
      </c>
      <c r="AA208" s="5">
        <v>1233117</v>
      </c>
      <c r="AB208" s="5">
        <v>13630222.5</v>
      </c>
      <c r="AC208" s="5">
        <v>0</v>
      </c>
      <c r="AD208" s="5">
        <v>121637</v>
      </c>
      <c r="AE208" s="5">
        <v>247045</v>
      </c>
      <c r="AF208" s="5">
        <v>6358</v>
      </c>
      <c r="AG208" s="5">
        <v>0</v>
      </c>
      <c r="AH208" s="5">
        <v>0</v>
      </c>
      <c r="AI208" s="5">
        <v>879839</v>
      </c>
      <c r="AJ208" s="5">
        <v>1254879</v>
      </c>
      <c r="AK208" s="5">
        <v>13028310.505237</v>
      </c>
      <c r="AL208" s="5">
        <v>864931000</v>
      </c>
      <c r="AM208" s="25"/>
      <c r="AN208" s="25"/>
    </row>
    <row r="209" spans="1:40" x14ac:dyDescent="0.25">
      <c r="A209" s="5">
        <v>717</v>
      </c>
      <c r="B209" s="5">
        <v>1</v>
      </c>
      <c r="C209" s="5" t="s">
        <v>299</v>
      </c>
      <c r="D209" s="5">
        <v>1897</v>
      </c>
      <c r="E209" s="5">
        <v>2087.8000000000002</v>
      </c>
      <c r="F209" s="5">
        <v>1857</v>
      </c>
      <c r="G209" s="5">
        <v>2046.2</v>
      </c>
      <c r="H209" s="5">
        <v>13437395</v>
      </c>
      <c r="I209" s="5">
        <v>119738</v>
      </c>
      <c r="J209" s="5">
        <v>275116</v>
      </c>
      <c r="K209" s="5">
        <v>44047</v>
      </c>
      <c r="L209" s="5">
        <v>0</v>
      </c>
      <c r="M209" s="5">
        <v>0</v>
      </c>
      <c r="N209" s="5">
        <v>179875</v>
      </c>
      <c r="O209" s="5">
        <v>451909</v>
      </c>
      <c r="P209" s="5">
        <v>342230</v>
      </c>
      <c r="Q209" s="5">
        <v>26601</v>
      </c>
      <c r="R209" s="5">
        <v>31532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58429</v>
      </c>
      <c r="Z209" s="5">
        <v>96981</v>
      </c>
      <c r="AA209" s="5">
        <v>1481449</v>
      </c>
      <c r="AB209" s="5">
        <v>16545302</v>
      </c>
      <c r="AC209" s="5">
        <v>0</v>
      </c>
      <c r="AD209" s="5">
        <v>135414</v>
      </c>
      <c r="AE209" s="5">
        <v>342230</v>
      </c>
      <c r="AF209" s="5">
        <v>31532</v>
      </c>
      <c r="AG209" s="5">
        <v>0</v>
      </c>
      <c r="AH209" s="5">
        <v>0</v>
      </c>
      <c r="AI209" s="5">
        <v>1230108</v>
      </c>
      <c r="AJ209" s="5">
        <v>1739284</v>
      </c>
      <c r="AK209" s="5">
        <v>14644901.832080999</v>
      </c>
      <c r="AL209" s="5">
        <v>1085009400</v>
      </c>
      <c r="AM209" s="25"/>
      <c r="AN209" s="25"/>
    </row>
    <row r="210" spans="1:40" x14ac:dyDescent="0.25">
      <c r="A210" s="5">
        <v>719</v>
      </c>
      <c r="B210" s="5">
        <v>1</v>
      </c>
      <c r="C210" s="5" t="s">
        <v>2171</v>
      </c>
      <c r="D210" s="5">
        <v>8538</v>
      </c>
      <c r="E210" s="5">
        <v>9348</v>
      </c>
      <c r="F210" s="5">
        <v>10081</v>
      </c>
      <c r="G210" s="5">
        <v>11123</v>
      </c>
      <c r="H210" s="5">
        <v>73044741</v>
      </c>
      <c r="I210" s="5">
        <v>0</v>
      </c>
      <c r="J210" s="5">
        <v>403079</v>
      </c>
      <c r="K210" s="5">
        <v>188003</v>
      </c>
      <c r="L210" s="5">
        <v>0</v>
      </c>
      <c r="M210" s="5">
        <v>0</v>
      </c>
      <c r="N210" s="5">
        <v>19062</v>
      </c>
      <c r="O210" s="5">
        <v>2368158</v>
      </c>
      <c r="P210" s="5">
        <v>1480530</v>
      </c>
      <c r="Q210" s="5">
        <v>144599</v>
      </c>
      <c r="R210" s="5">
        <v>31144</v>
      </c>
      <c r="S210" s="5">
        <v>0</v>
      </c>
      <c r="T210" s="5">
        <v>0</v>
      </c>
      <c r="U210" s="5">
        <v>197566</v>
      </c>
      <c r="V210" s="5">
        <v>-15761</v>
      </c>
      <c r="W210" s="5">
        <v>6940418</v>
      </c>
      <c r="X210" s="5">
        <v>0</v>
      </c>
      <c r="Y210" s="5">
        <v>0</v>
      </c>
      <c r="Z210" s="5">
        <v>515254</v>
      </c>
      <c r="AA210" s="5">
        <v>8053052</v>
      </c>
      <c r="AB210" s="5">
        <v>93369845</v>
      </c>
      <c r="AC210" s="5">
        <v>0</v>
      </c>
      <c r="AD210" s="5">
        <v>611450</v>
      </c>
      <c r="AE210" s="5">
        <v>1480530</v>
      </c>
      <c r="AF210" s="5">
        <v>31144</v>
      </c>
      <c r="AG210" s="5">
        <v>6914791.9699999997</v>
      </c>
      <c r="AH210" s="5">
        <v>0</v>
      </c>
      <c r="AI210" s="5">
        <v>7046574</v>
      </c>
      <c r="AJ210" s="5">
        <v>16084489.970000001</v>
      </c>
      <c r="AK210" s="5">
        <v>68595822.285702005</v>
      </c>
      <c r="AL210" s="5">
        <v>5745036100</v>
      </c>
      <c r="AM210" s="25"/>
      <c r="AN210" s="25"/>
    </row>
    <row r="211" spans="1:40" x14ac:dyDescent="0.25">
      <c r="A211" s="5">
        <v>720</v>
      </c>
      <c r="B211" s="5">
        <v>1</v>
      </c>
      <c r="C211" s="5" t="s">
        <v>300</v>
      </c>
      <c r="D211" s="5">
        <v>9199</v>
      </c>
      <c r="E211" s="5">
        <v>10109.6</v>
      </c>
      <c r="F211" s="5">
        <v>8117</v>
      </c>
      <c r="G211" s="5">
        <v>8965.7999999999993</v>
      </c>
      <c r="H211" s="5">
        <v>58878409</v>
      </c>
      <c r="I211" s="5">
        <v>422664</v>
      </c>
      <c r="J211" s="5">
        <v>2916812</v>
      </c>
      <c r="K211" s="5">
        <v>723789</v>
      </c>
      <c r="L211" s="5">
        <v>0</v>
      </c>
      <c r="M211" s="5">
        <v>0</v>
      </c>
      <c r="N211" s="5">
        <v>2338</v>
      </c>
      <c r="O211" s="5">
        <v>1900238</v>
      </c>
      <c r="P211" s="5">
        <v>1497820</v>
      </c>
      <c r="Q211" s="5">
        <v>116555</v>
      </c>
      <c r="R211" s="5">
        <v>169005</v>
      </c>
      <c r="S211" s="5">
        <v>0</v>
      </c>
      <c r="T211" s="5">
        <v>0</v>
      </c>
      <c r="U211" s="5">
        <v>0</v>
      </c>
      <c r="V211" s="5">
        <v>-14973</v>
      </c>
      <c r="W211" s="5">
        <v>0</v>
      </c>
      <c r="X211" s="5">
        <v>0</v>
      </c>
      <c r="Y211" s="5">
        <v>95389</v>
      </c>
      <c r="Z211" s="5">
        <v>478277</v>
      </c>
      <c r="AA211" s="5">
        <v>6491239</v>
      </c>
      <c r="AB211" s="5">
        <v>73677562</v>
      </c>
      <c r="AC211" s="5">
        <v>0</v>
      </c>
      <c r="AD211" s="5">
        <v>580975</v>
      </c>
      <c r="AE211" s="5">
        <v>1497820</v>
      </c>
      <c r="AF211" s="5">
        <v>169005</v>
      </c>
      <c r="AG211" s="5">
        <v>0</v>
      </c>
      <c r="AH211" s="5">
        <v>0</v>
      </c>
      <c r="AI211" s="5">
        <v>5368823</v>
      </c>
      <c r="AJ211" s="5">
        <v>7616623</v>
      </c>
      <c r="AK211" s="5">
        <v>65473281.125216</v>
      </c>
      <c r="AL211" s="5">
        <v>5184000500</v>
      </c>
      <c r="AM211" s="25"/>
      <c r="AN211" s="25"/>
    </row>
    <row r="212" spans="1:40" x14ac:dyDescent="0.25">
      <c r="A212" s="5">
        <v>721</v>
      </c>
      <c r="B212" s="5">
        <v>1</v>
      </c>
      <c r="C212" s="5" t="s">
        <v>2172</v>
      </c>
      <c r="D212" s="5">
        <v>3766</v>
      </c>
      <c r="E212" s="5">
        <v>4144.2</v>
      </c>
      <c r="F212" s="5">
        <v>4104</v>
      </c>
      <c r="G212" s="5">
        <v>4504.3999999999996</v>
      </c>
      <c r="H212" s="5">
        <v>29580395</v>
      </c>
      <c r="I212" s="5">
        <v>112574</v>
      </c>
      <c r="J212" s="5">
        <v>220643</v>
      </c>
      <c r="K212" s="5">
        <v>17937</v>
      </c>
      <c r="L212" s="5">
        <v>0</v>
      </c>
      <c r="M212" s="5">
        <v>0</v>
      </c>
      <c r="N212" s="5">
        <v>414042</v>
      </c>
      <c r="O212" s="5">
        <v>985363</v>
      </c>
      <c r="P212" s="5">
        <v>694816.25</v>
      </c>
      <c r="Q212" s="5">
        <v>58557</v>
      </c>
      <c r="R212" s="5">
        <v>6486</v>
      </c>
      <c r="S212" s="5">
        <v>0</v>
      </c>
      <c r="T212" s="5">
        <v>0</v>
      </c>
      <c r="U212" s="5">
        <v>0</v>
      </c>
      <c r="V212" s="5">
        <v>-7880</v>
      </c>
      <c r="W212" s="5">
        <v>1111235</v>
      </c>
      <c r="X212" s="5">
        <v>0</v>
      </c>
      <c r="Y212" s="5">
        <v>273275</v>
      </c>
      <c r="Z212" s="5">
        <v>227101</v>
      </c>
      <c r="AA212" s="5">
        <v>3261186</v>
      </c>
      <c r="AB212" s="5">
        <v>36955730.25</v>
      </c>
      <c r="AC212" s="5">
        <v>0</v>
      </c>
      <c r="AD212" s="5">
        <v>255116</v>
      </c>
      <c r="AE212" s="5">
        <v>694816.25</v>
      </c>
      <c r="AF212" s="5">
        <v>6486</v>
      </c>
      <c r="AG212" s="5">
        <v>1013573</v>
      </c>
      <c r="AH212" s="5">
        <v>0</v>
      </c>
      <c r="AI212" s="5">
        <v>2704025</v>
      </c>
      <c r="AJ212" s="5">
        <v>4674016.25</v>
      </c>
      <c r="AK212" s="5">
        <v>27855055.647243999</v>
      </c>
      <c r="AL212" s="5">
        <v>2143250200</v>
      </c>
      <c r="AM212" s="25"/>
      <c r="AN212" s="25"/>
    </row>
    <row r="213" spans="1:40" x14ac:dyDescent="0.25">
      <c r="A213" s="5">
        <v>726</v>
      </c>
      <c r="B213" s="5">
        <v>1</v>
      </c>
      <c r="C213" s="5" t="s">
        <v>301</v>
      </c>
      <c r="D213" s="5">
        <v>2286</v>
      </c>
      <c r="E213" s="5">
        <v>2495.6</v>
      </c>
      <c r="F213" s="5">
        <v>2804</v>
      </c>
      <c r="G213" s="5">
        <v>3064.2</v>
      </c>
      <c r="H213" s="5">
        <v>20122601</v>
      </c>
      <c r="I213" s="5">
        <v>59357</v>
      </c>
      <c r="J213" s="5">
        <v>268643</v>
      </c>
      <c r="K213" s="5">
        <v>14397</v>
      </c>
      <c r="L213" s="5">
        <v>0</v>
      </c>
      <c r="M213" s="5">
        <v>0</v>
      </c>
      <c r="N213" s="5">
        <v>309908</v>
      </c>
      <c r="O213" s="5">
        <v>675167</v>
      </c>
      <c r="P213" s="5">
        <v>375137.5</v>
      </c>
      <c r="Q213" s="5">
        <v>39835</v>
      </c>
      <c r="R213" s="5">
        <v>0</v>
      </c>
      <c r="S213" s="5">
        <v>0</v>
      </c>
      <c r="T213" s="5">
        <v>0</v>
      </c>
      <c r="U213" s="5">
        <v>0</v>
      </c>
      <c r="V213" s="5">
        <v>-7486</v>
      </c>
      <c r="W213" s="5">
        <v>2457764</v>
      </c>
      <c r="X213" s="5">
        <v>0</v>
      </c>
      <c r="Y213" s="5">
        <v>187365</v>
      </c>
      <c r="Z213" s="5">
        <v>141898</v>
      </c>
      <c r="AA213" s="5">
        <v>2218481</v>
      </c>
      <c r="AB213" s="5">
        <v>26863067.5</v>
      </c>
      <c r="AC213" s="5">
        <v>0</v>
      </c>
      <c r="AD213" s="5">
        <v>244284</v>
      </c>
      <c r="AE213" s="5">
        <v>375137.5</v>
      </c>
      <c r="AF213" s="5">
        <v>0</v>
      </c>
      <c r="AG213" s="5">
        <v>2404826.58</v>
      </c>
      <c r="AH213" s="5">
        <v>0</v>
      </c>
      <c r="AI213" s="5">
        <v>2018593</v>
      </c>
      <c r="AJ213" s="5">
        <v>5042841.08</v>
      </c>
      <c r="AK213" s="5">
        <v>26480502.292201001</v>
      </c>
      <c r="AL213" s="5">
        <v>1718592445</v>
      </c>
      <c r="AM213" s="25"/>
      <c r="AN213" s="25"/>
    </row>
    <row r="214" spans="1:40" x14ac:dyDescent="0.25">
      <c r="A214" s="5">
        <v>727</v>
      </c>
      <c r="B214" s="5">
        <v>1</v>
      </c>
      <c r="C214" s="5" t="s">
        <v>302</v>
      </c>
      <c r="D214" s="5">
        <v>3642</v>
      </c>
      <c r="E214" s="5">
        <v>3993.4</v>
      </c>
      <c r="F214" s="5">
        <v>3017</v>
      </c>
      <c r="G214" s="5">
        <v>3310.6</v>
      </c>
      <c r="H214" s="5">
        <v>21740710</v>
      </c>
      <c r="I214" s="5">
        <v>130995</v>
      </c>
      <c r="J214" s="5">
        <v>575206</v>
      </c>
      <c r="K214" s="5">
        <v>33171</v>
      </c>
      <c r="L214" s="5">
        <v>0</v>
      </c>
      <c r="M214" s="5">
        <v>0</v>
      </c>
      <c r="N214" s="5">
        <v>163377</v>
      </c>
      <c r="O214" s="5">
        <v>721339</v>
      </c>
      <c r="P214" s="5">
        <v>452663.75</v>
      </c>
      <c r="Q214" s="5">
        <v>43038</v>
      </c>
      <c r="R214" s="5">
        <v>28206</v>
      </c>
      <c r="S214" s="5">
        <v>0</v>
      </c>
      <c r="T214" s="5">
        <v>0</v>
      </c>
      <c r="U214" s="5">
        <v>0</v>
      </c>
      <c r="V214" s="5">
        <v>0</v>
      </c>
      <c r="W214" s="5">
        <v>1784413</v>
      </c>
      <c r="X214" s="5">
        <v>0</v>
      </c>
      <c r="Y214" s="5">
        <v>119384</v>
      </c>
      <c r="Z214" s="5">
        <v>165423</v>
      </c>
      <c r="AA214" s="5">
        <v>2396874</v>
      </c>
      <c r="AB214" s="5">
        <v>28354799.75</v>
      </c>
      <c r="AC214" s="5">
        <v>0</v>
      </c>
      <c r="AD214" s="5">
        <v>159109</v>
      </c>
      <c r="AE214" s="5">
        <v>346859</v>
      </c>
      <c r="AF214" s="5">
        <v>21613</v>
      </c>
      <c r="AG214" s="5">
        <v>1311148</v>
      </c>
      <c r="AH214" s="5">
        <v>0</v>
      </c>
      <c r="AI214" s="5">
        <v>1516651</v>
      </c>
      <c r="AJ214" s="5">
        <v>3355380</v>
      </c>
      <c r="AK214" s="5">
        <v>17441643.432982001</v>
      </c>
      <c r="AL214" s="5">
        <v>1560593594</v>
      </c>
      <c r="AM214" s="25"/>
      <c r="AN214" s="25"/>
    </row>
    <row r="215" spans="1:40" x14ac:dyDescent="0.25">
      <c r="A215" s="5">
        <v>728</v>
      </c>
      <c r="B215" s="5">
        <v>1</v>
      </c>
      <c r="C215" s="5" t="s">
        <v>303</v>
      </c>
      <c r="D215" s="5">
        <v>15102</v>
      </c>
      <c r="E215" s="5">
        <v>16524.400000000001</v>
      </c>
      <c r="F215" s="5">
        <v>13065</v>
      </c>
      <c r="G215" s="5">
        <v>14280.4</v>
      </c>
      <c r="H215" s="5">
        <v>93779387</v>
      </c>
      <c r="I215" s="5">
        <v>397079</v>
      </c>
      <c r="J215" s="5">
        <v>1138669</v>
      </c>
      <c r="K215" s="5">
        <v>181092</v>
      </c>
      <c r="L215" s="5">
        <v>0</v>
      </c>
      <c r="M215" s="5">
        <v>0</v>
      </c>
      <c r="N215" s="5">
        <v>435160</v>
      </c>
      <c r="O215" s="5">
        <v>3125382</v>
      </c>
      <c r="P215" s="5">
        <v>1410732.5</v>
      </c>
      <c r="Q215" s="5">
        <v>185645</v>
      </c>
      <c r="R215" s="5">
        <v>80113</v>
      </c>
      <c r="S215" s="5">
        <v>0</v>
      </c>
      <c r="T215" s="5">
        <v>0</v>
      </c>
      <c r="U215" s="5">
        <v>223702</v>
      </c>
      <c r="V215" s="5">
        <v>-7880</v>
      </c>
      <c r="W215" s="5">
        <v>17380960</v>
      </c>
      <c r="X215" s="5">
        <v>0</v>
      </c>
      <c r="Y215" s="5">
        <v>945868</v>
      </c>
      <c r="Z215" s="5">
        <v>652599</v>
      </c>
      <c r="AA215" s="5">
        <v>10339010</v>
      </c>
      <c r="AB215" s="5">
        <v>130267518.5</v>
      </c>
      <c r="AC215" s="5">
        <v>0</v>
      </c>
      <c r="AD215" s="5">
        <v>826890</v>
      </c>
      <c r="AE215" s="5">
        <v>1300215</v>
      </c>
      <c r="AF215" s="5">
        <v>73837</v>
      </c>
      <c r="AG215" s="5">
        <v>16257701</v>
      </c>
      <c r="AH215" s="5">
        <v>0</v>
      </c>
      <c r="AI215" s="5">
        <v>7868881</v>
      </c>
      <c r="AJ215" s="5">
        <v>26327524</v>
      </c>
      <c r="AK215" s="5">
        <v>90242344.373166993</v>
      </c>
      <c r="AL215" s="5">
        <v>7767232177</v>
      </c>
      <c r="AM215" s="25"/>
      <c r="AN215" s="25"/>
    </row>
    <row r="216" spans="1:40" x14ac:dyDescent="0.25">
      <c r="A216" s="5">
        <v>738</v>
      </c>
      <c r="B216" s="5">
        <v>1</v>
      </c>
      <c r="C216" s="5" t="s">
        <v>304</v>
      </c>
      <c r="D216" s="5">
        <v>852</v>
      </c>
      <c r="E216" s="5">
        <v>931.6</v>
      </c>
      <c r="F216" s="5">
        <v>1056</v>
      </c>
      <c r="G216" s="5">
        <v>1157.8</v>
      </c>
      <c r="H216" s="5">
        <v>7603273</v>
      </c>
      <c r="I216" s="5">
        <v>0</v>
      </c>
      <c r="J216" s="5">
        <v>161931</v>
      </c>
      <c r="K216" s="5">
        <v>0</v>
      </c>
      <c r="L216" s="5">
        <v>0</v>
      </c>
      <c r="M216" s="5">
        <v>0</v>
      </c>
      <c r="N216" s="5">
        <v>187511</v>
      </c>
      <c r="O216" s="5">
        <v>263957</v>
      </c>
      <c r="P216" s="5">
        <v>180918.75</v>
      </c>
      <c r="Q216" s="5">
        <v>15051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231560</v>
      </c>
      <c r="X216" s="5">
        <v>0</v>
      </c>
      <c r="Y216" s="5">
        <v>23797</v>
      </c>
      <c r="Z216" s="5">
        <v>29216</v>
      </c>
      <c r="AA216" s="5">
        <v>838247</v>
      </c>
      <c r="AB216" s="5">
        <v>9535461.75</v>
      </c>
      <c r="AC216" s="5">
        <v>0</v>
      </c>
      <c r="AD216" s="5">
        <v>49939</v>
      </c>
      <c r="AE216" s="5">
        <v>137667</v>
      </c>
      <c r="AF216" s="5">
        <v>0</v>
      </c>
      <c r="AG216" s="5">
        <v>158488</v>
      </c>
      <c r="AH216" s="5">
        <v>0</v>
      </c>
      <c r="AI216" s="5">
        <v>526723</v>
      </c>
      <c r="AJ216" s="5">
        <v>872817</v>
      </c>
      <c r="AK216" s="5">
        <v>5231957.0476169996</v>
      </c>
      <c r="AL216" s="5">
        <v>361531800</v>
      </c>
      <c r="AM216" s="25"/>
      <c r="AN216" s="25"/>
    </row>
    <row r="217" spans="1:40" x14ac:dyDescent="0.25">
      <c r="A217" s="5">
        <v>739</v>
      </c>
      <c r="B217" s="5">
        <v>1</v>
      </c>
      <c r="C217" s="5" t="s">
        <v>305</v>
      </c>
      <c r="D217" s="5">
        <v>701</v>
      </c>
      <c r="E217" s="5">
        <v>772.6</v>
      </c>
      <c r="F217" s="5">
        <v>697</v>
      </c>
      <c r="G217" s="5">
        <v>767.8</v>
      </c>
      <c r="H217" s="5">
        <v>5042143</v>
      </c>
      <c r="I217" s="5">
        <v>0</v>
      </c>
      <c r="J217" s="5">
        <v>76412</v>
      </c>
      <c r="K217" s="5">
        <v>0</v>
      </c>
      <c r="L217" s="5">
        <v>83624</v>
      </c>
      <c r="M217" s="5">
        <v>0</v>
      </c>
      <c r="N217" s="5">
        <v>151726.532568</v>
      </c>
      <c r="O217" s="5">
        <v>175446</v>
      </c>
      <c r="P217" s="5">
        <v>106055</v>
      </c>
      <c r="Q217" s="5">
        <v>9981</v>
      </c>
      <c r="R217" s="5">
        <v>8331</v>
      </c>
      <c r="S217" s="5">
        <v>0</v>
      </c>
      <c r="T217" s="5">
        <v>0</v>
      </c>
      <c r="U217" s="5">
        <v>0</v>
      </c>
      <c r="V217" s="5">
        <v>0</v>
      </c>
      <c r="W217" s="5">
        <v>392983</v>
      </c>
      <c r="X217" s="5">
        <v>0</v>
      </c>
      <c r="Y217" s="5">
        <v>107324</v>
      </c>
      <c r="Z217" s="5">
        <v>21871</v>
      </c>
      <c r="AA217" s="5">
        <v>555887</v>
      </c>
      <c r="AB217" s="5">
        <v>6731783.5325680003</v>
      </c>
      <c r="AC217" s="5">
        <v>0</v>
      </c>
      <c r="AD217" s="5">
        <v>60596</v>
      </c>
      <c r="AE217" s="5">
        <v>102068</v>
      </c>
      <c r="AF217" s="5">
        <v>8018</v>
      </c>
      <c r="AG217" s="5">
        <v>345536</v>
      </c>
      <c r="AH217" s="5">
        <v>0</v>
      </c>
      <c r="AI217" s="5">
        <v>441785</v>
      </c>
      <c r="AJ217" s="5">
        <v>958003</v>
      </c>
      <c r="AK217" s="5">
        <v>6333958.6541280001</v>
      </c>
      <c r="AL217" s="5">
        <v>379214600</v>
      </c>
      <c r="AM217" s="25"/>
      <c r="AN217" s="25"/>
    </row>
    <row r="218" spans="1:40" x14ac:dyDescent="0.25">
      <c r="A218" s="5">
        <v>740</v>
      </c>
      <c r="B218" s="5">
        <v>1</v>
      </c>
      <c r="C218" s="5" t="s">
        <v>306</v>
      </c>
      <c r="D218" s="5">
        <v>1303</v>
      </c>
      <c r="E218" s="5">
        <v>1451.6</v>
      </c>
      <c r="F218" s="5">
        <v>1250</v>
      </c>
      <c r="G218" s="5">
        <v>1390.6</v>
      </c>
      <c r="H218" s="5">
        <v>9132070</v>
      </c>
      <c r="I218" s="5">
        <v>24562</v>
      </c>
      <c r="J218" s="5">
        <v>567874</v>
      </c>
      <c r="K218" s="5">
        <v>205110</v>
      </c>
      <c r="L218" s="5">
        <v>0</v>
      </c>
      <c r="M218" s="5">
        <v>0</v>
      </c>
      <c r="N218" s="5">
        <v>286266.65521200001</v>
      </c>
      <c r="O218" s="5">
        <v>316424</v>
      </c>
      <c r="P218" s="5">
        <v>217296.25</v>
      </c>
      <c r="Q218" s="5">
        <v>18078</v>
      </c>
      <c r="R218" s="5">
        <v>0</v>
      </c>
      <c r="S218" s="5">
        <v>0</v>
      </c>
      <c r="T218" s="5">
        <v>0</v>
      </c>
      <c r="U218" s="5">
        <v>0</v>
      </c>
      <c r="V218" s="5">
        <v>-7880</v>
      </c>
      <c r="W218" s="5">
        <v>278120</v>
      </c>
      <c r="X218" s="5">
        <v>0</v>
      </c>
      <c r="Y218" s="5">
        <v>125916</v>
      </c>
      <c r="Z218" s="5">
        <v>40866</v>
      </c>
      <c r="AA218" s="5">
        <v>1006794</v>
      </c>
      <c r="AB218" s="5">
        <v>12211496.905212</v>
      </c>
      <c r="AC218" s="5">
        <v>0</v>
      </c>
      <c r="AD218" s="5">
        <v>97152</v>
      </c>
      <c r="AE218" s="5">
        <v>177818</v>
      </c>
      <c r="AF218" s="5">
        <v>0</v>
      </c>
      <c r="AG218" s="5">
        <v>204712</v>
      </c>
      <c r="AH218" s="5">
        <v>0</v>
      </c>
      <c r="AI218" s="5">
        <v>680344</v>
      </c>
      <c r="AJ218" s="5">
        <v>1160026</v>
      </c>
      <c r="AK218" s="5">
        <v>10197839.559803</v>
      </c>
      <c r="AL218" s="5">
        <v>605816600</v>
      </c>
      <c r="AM218" s="25"/>
      <c r="AN218" s="25"/>
    </row>
    <row r="219" spans="1:40" x14ac:dyDescent="0.25">
      <c r="A219" s="5">
        <v>741</v>
      </c>
      <c r="B219" s="5">
        <v>1</v>
      </c>
      <c r="C219" s="5" t="s">
        <v>307</v>
      </c>
      <c r="D219" s="5">
        <v>913</v>
      </c>
      <c r="E219" s="5">
        <v>1003.4</v>
      </c>
      <c r="F219" s="5">
        <v>913</v>
      </c>
      <c r="G219" s="5">
        <v>1002.4</v>
      </c>
      <c r="H219" s="5">
        <v>6582761</v>
      </c>
      <c r="I219" s="5">
        <v>16374</v>
      </c>
      <c r="J219" s="5">
        <v>210447</v>
      </c>
      <c r="K219" s="5">
        <v>0</v>
      </c>
      <c r="L219" s="5">
        <v>0</v>
      </c>
      <c r="M219" s="5">
        <v>0</v>
      </c>
      <c r="N219" s="5">
        <v>178139</v>
      </c>
      <c r="O219" s="5">
        <v>231522</v>
      </c>
      <c r="P219" s="5">
        <v>165691.25</v>
      </c>
      <c r="Q219" s="5">
        <v>13031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39344</v>
      </c>
      <c r="X219" s="5">
        <v>0</v>
      </c>
      <c r="Y219" s="5">
        <v>74766</v>
      </c>
      <c r="Z219" s="5">
        <v>33564</v>
      </c>
      <c r="AA219" s="5">
        <v>725738</v>
      </c>
      <c r="AB219" s="5">
        <v>8271377.25</v>
      </c>
      <c r="AC219" s="5">
        <v>0</v>
      </c>
      <c r="AD219" s="5">
        <v>87880</v>
      </c>
      <c r="AE219" s="5">
        <v>157304</v>
      </c>
      <c r="AF219" s="5">
        <v>0</v>
      </c>
      <c r="AG219" s="5">
        <v>33597</v>
      </c>
      <c r="AH219" s="5">
        <v>0</v>
      </c>
      <c r="AI219" s="5">
        <v>568963</v>
      </c>
      <c r="AJ219" s="5">
        <v>847744</v>
      </c>
      <c r="AK219" s="5">
        <v>9087962.3901259992</v>
      </c>
      <c r="AL219" s="5">
        <v>485831100</v>
      </c>
      <c r="AM219" s="25"/>
      <c r="AN219" s="25"/>
    </row>
    <row r="220" spans="1:40" x14ac:dyDescent="0.25">
      <c r="A220" s="5">
        <v>742</v>
      </c>
      <c r="B220" s="5">
        <v>1</v>
      </c>
      <c r="C220" s="5" t="s">
        <v>308</v>
      </c>
      <c r="D220" s="5">
        <v>13317.64</v>
      </c>
      <c r="E220" s="5">
        <v>14510.64</v>
      </c>
      <c r="F220" s="5">
        <v>9652.64</v>
      </c>
      <c r="G220" s="5">
        <v>10558.64</v>
      </c>
      <c r="H220" s="5">
        <v>69338589</v>
      </c>
      <c r="I220" s="5">
        <v>1372379</v>
      </c>
      <c r="J220" s="5">
        <v>15562346</v>
      </c>
      <c r="K220" s="5">
        <v>2051100</v>
      </c>
      <c r="L220" s="5">
        <v>0</v>
      </c>
      <c r="M220" s="5">
        <v>0</v>
      </c>
      <c r="N220" s="5">
        <v>596116.21590199997</v>
      </c>
      <c r="O220" s="5">
        <v>2367702</v>
      </c>
      <c r="P220" s="5">
        <v>1768572</v>
      </c>
      <c r="Q220" s="5">
        <v>137262</v>
      </c>
      <c r="R220" s="5">
        <v>0</v>
      </c>
      <c r="S220" s="5">
        <v>0</v>
      </c>
      <c r="T220" s="5">
        <v>0</v>
      </c>
      <c r="U220" s="5">
        <v>256056</v>
      </c>
      <c r="V220" s="5">
        <v>-66</v>
      </c>
      <c r="W220" s="5">
        <v>0</v>
      </c>
      <c r="X220" s="5">
        <v>0</v>
      </c>
      <c r="Y220" s="5">
        <v>183506</v>
      </c>
      <c r="Z220" s="5">
        <v>407490</v>
      </c>
      <c r="AA220" s="5">
        <v>7644455</v>
      </c>
      <c r="AB220" s="5">
        <v>101685507.215902</v>
      </c>
      <c r="AC220" s="5">
        <v>0</v>
      </c>
      <c r="AD220" s="5">
        <v>862950</v>
      </c>
      <c r="AE220" s="5">
        <v>1641858</v>
      </c>
      <c r="AF220" s="5">
        <v>0</v>
      </c>
      <c r="AG220" s="5">
        <v>0</v>
      </c>
      <c r="AH220" s="5">
        <v>0</v>
      </c>
      <c r="AI220" s="5">
        <v>5860341</v>
      </c>
      <c r="AJ220" s="5">
        <v>8365149</v>
      </c>
      <c r="AK220" s="5">
        <v>91916171.774491996</v>
      </c>
      <c r="AL220" s="5">
        <v>6870202725</v>
      </c>
      <c r="AM220" s="25"/>
      <c r="AN220" s="25"/>
    </row>
    <row r="221" spans="1:40" x14ac:dyDescent="0.25">
      <c r="A221" s="5">
        <v>743</v>
      </c>
      <c r="B221" s="5">
        <v>1</v>
      </c>
      <c r="C221" s="5" t="s">
        <v>309</v>
      </c>
      <c r="D221" s="5">
        <v>1021</v>
      </c>
      <c r="E221" s="5">
        <v>1128.8</v>
      </c>
      <c r="F221" s="5">
        <v>1030</v>
      </c>
      <c r="G221" s="5">
        <v>1139.4000000000001</v>
      </c>
      <c r="H221" s="5">
        <v>7482440</v>
      </c>
      <c r="I221" s="5">
        <v>0</v>
      </c>
      <c r="J221" s="5">
        <v>407604</v>
      </c>
      <c r="K221" s="5">
        <v>14220</v>
      </c>
      <c r="L221" s="5">
        <v>0</v>
      </c>
      <c r="M221" s="5">
        <v>0</v>
      </c>
      <c r="N221" s="5">
        <v>204602</v>
      </c>
      <c r="O221" s="5">
        <v>262035</v>
      </c>
      <c r="P221" s="5">
        <v>145911.25</v>
      </c>
      <c r="Q221" s="5">
        <v>14812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799676</v>
      </c>
      <c r="X221" s="5">
        <v>0</v>
      </c>
      <c r="Y221" s="5">
        <v>83513</v>
      </c>
      <c r="Z221" s="5">
        <v>37171</v>
      </c>
      <c r="AA221" s="5">
        <v>824926</v>
      </c>
      <c r="AB221" s="5">
        <v>10276910.25</v>
      </c>
      <c r="AC221" s="5">
        <v>0</v>
      </c>
      <c r="AD221" s="5">
        <v>104448</v>
      </c>
      <c r="AE221" s="5">
        <v>145911.25</v>
      </c>
      <c r="AF221" s="5">
        <v>0</v>
      </c>
      <c r="AG221" s="5">
        <v>785679</v>
      </c>
      <c r="AH221" s="5">
        <v>0</v>
      </c>
      <c r="AI221" s="5">
        <v>697465</v>
      </c>
      <c r="AJ221" s="5">
        <v>1733503.25</v>
      </c>
      <c r="AK221" s="5">
        <v>10847785.822447</v>
      </c>
      <c r="AL221" s="5">
        <v>622937700</v>
      </c>
      <c r="AM221" s="25"/>
      <c r="AN221" s="25"/>
    </row>
    <row r="222" spans="1:40" x14ac:dyDescent="0.25">
      <c r="A222" s="5">
        <v>745</v>
      </c>
      <c r="B222" s="5">
        <v>1</v>
      </c>
      <c r="C222" s="5" t="s">
        <v>310</v>
      </c>
      <c r="D222" s="5">
        <v>1674</v>
      </c>
      <c r="E222" s="5">
        <v>1830.8</v>
      </c>
      <c r="F222" s="5">
        <v>1776</v>
      </c>
      <c r="G222" s="5">
        <v>1938.4</v>
      </c>
      <c r="H222" s="5">
        <v>12729473</v>
      </c>
      <c r="I222" s="5">
        <v>52193</v>
      </c>
      <c r="J222" s="5">
        <v>175620</v>
      </c>
      <c r="K222" s="5">
        <v>14182</v>
      </c>
      <c r="L222" s="5">
        <v>0</v>
      </c>
      <c r="M222" s="5">
        <v>0</v>
      </c>
      <c r="N222" s="5">
        <v>261167</v>
      </c>
      <c r="O222" s="5">
        <v>417156</v>
      </c>
      <c r="P222" s="5">
        <v>324188.75</v>
      </c>
      <c r="Q222" s="5">
        <v>25199</v>
      </c>
      <c r="R222" s="5">
        <v>8781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18302</v>
      </c>
      <c r="Z222" s="5">
        <v>64318</v>
      </c>
      <c r="AA222" s="5">
        <v>1403402</v>
      </c>
      <c r="AB222" s="5">
        <v>15493981.75</v>
      </c>
      <c r="AC222" s="5">
        <v>0</v>
      </c>
      <c r="AD222" s="5">
        <v>101099</v>
      </c>
      <c r="AE222" s="5">
        <v>272569</v>
      </c>
      <c r="AF222" s="5">
        <v>7383</v>
      </c>
      <c r="AG222" s="5">
        <v>0</v>
      </c>
      <c r="AH222" s="5">
        <v>0</v>
      </c>
      <c r="AI222" s="5">
        <v>974370</v>
      </c>
      <c r="AJ222" s="5">
        <v>1355421</v>
      </c>
      <c r="AK222" s="5">
        <v>11220569.916994</v>
      </c>
      <c r="AL222" s="5">
        <v>785035300</v>
      </c>
      <c r="AM222" s="25"/>
      <c r="AN222" s="25"/>
    </row>
    <row r="223" spans="1:40" x14ac:dyDescent="0.25">
      <c r="A223" s="5">
        <v>748</v>
      </c>
      <c r="B223" s="5">
        <v>1</v>
      </c>
      <c r="C223" s="5" t="s">
        <v>2173</v>
      </c>
      <c r="D223" s="5">
        <v>4117</v>
      </c>
      <c r="E223" s="5">
        <v>4512</v>
      </c>
      <c r="F223" s="5">
        <v>4092</v>
      </c>
      <c r="G223" s="5">
        <v>4485</v>
      </c>
      <c r="H223" s="5">
        <v>29452995</v>
      </c>
      <c r="I223" s="5">
        <v>0</v>
      </c>
      <c r="J223" s="5">
        <v>227344</v>
      </c>
      <c r="K223" s="5">
        <v>32774</v>
      </c>
      <c r="L223" s="5">
        <v>0</v>
      </c>
      <c r="M223" s="5">
        <v>0</v>
      </c>
      <c r="N223" s="5">
        <v>139292</v>
      </c>
      <c r="O223" s="5">
        <v>950290</v>
      </c>
      <c r="P223" s="5">
        <v>635300</v>
      </c>
      <c r="Q223" s="5">
        <v>58305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2063100</v>
      </c>
      <c r="X223" s="5">
        <v>0</v>
      </c>
      <c r="Y223" s="5">
        <v>0</v>
      </c>
      <c r="Z223" s="5">
        <v>194001</v>
      </c>
      <c r="AA223" s="5">
        <v>3247140</v>
      </c>
      <c r="AB223" s="5">
        <v>37000541</v>
      </c>
      <c r="AC223" s="5">
        <v>0</v>
      </c>
      <c r="AD223" s="5">
        <v>166853</v>
      </c>
      <c r="AE223" s="5">
        <v>439685</v>
      </c>
      <c r="AF223" s="5">
        <v>0</v>
      </c>
      <c r="AG223" s="5">
        <v>1284312</v>
      </c>
      <c r="AH223" s="5">
        <v>0</v>
      </c>
      <c r="AI223" s="5">
        <v>1855786</v>
      </c>
      <c r="AJ223" s="5">
        <v>3746636</v>
      </c>
      <c r="AK223" s="5">
        <v>18809014.984345999</v>
      </c>
      <c r="AL223" s="5">
        <v>1592584300</v>
      </c>
      <c r="AM223" s="25"/>
      <c r="AN223" s="25"/>
    </row>
    <row r="224" spans="1:40" x14ac:dyDescent="0.25">
      <c r="A224" s="5">
        <v>750</v>
      </c>
      <c r="B224" s="5">
        <v>1</v>
      </c>
      <c r="C224" s="5" t="s">
        <v>311</v>
      </c>
      <c r="D224" s="5">
        <v>1788</v>
      </c>
      <c r="E224" s="5">
        <v>1982.2</v>
      </c>
      <c r="F224" s="5">
        <v>2263</v>
      </c>
      <c r="G224" s="5">
        <v>2517</v>
      </c>
      <c r="H224" s="5">
        <v>16529139</v>
      </c>
      <c r="I224" s="5">
        <v>0</v>
      </c>
      <c r="J224" s="5">
        <v>451710</v>
      </c>
      <c r="K224" s="5">
        <v>62503</v>
      </c>
      <c r="L224" s="5">
        <v>0</v>
      </c>
      <c r="M224" s="5">
        <v>0</v>
      </c>
      <c r="N224" s="5">
        <v>339359.39350000001</v>
      </c>
      <c r="O224" s="5">
        <v>571878</v>
      </c>
      <c r="P224" s="5">
        <v>420782.5</v>
      </c>
      <c r="Q224" s="5">
        <v>32721</v>
      </c>
      <c r="R224" s="5">
        <v>14498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69064</v>
      </c>
      <c r="AA224" s="5">
        <v>1822308</v>
      </c>
      <c r="AB224" s="5">
        <v>20313962.8935</v>
      </c>
      <c r="AC224" s="5">
        <v>0</v>
      </c>
      <c r="AD224" s="5">
        <v>161513</v>
      </c>
      <c r="AE224" s="5">
        <v>420782.5</v>
      </c>
      <c r="AF224" s="5">
        <v>14498</v>
      </c>
      <c r="AG224" s="5">
        <v>0</v>
      </c>
      <c r="AH224" s="5">
        <v>0</v>
      </c>
      <c r="AI224" s="5">
        <v>1590674</v>
      </c>
      <c r="AJ224" s="5">
        <v>2187467.5</v>
      </c>
      <c r="AK224" s="5">
        <v>16979019.344792999</v>
      </c>
      <c r="AL224" s="5">
        <v>1209243500</v>
      </c>
      <c r="AM224" s="25"/>
      <c r="AN224" s="25"/>
    </row>
    <row r="225" spans="1:40" x14ac:dyDescent="0.25">
      <c r="A225" s="5">
        <v>756</v>
      </c>
      <c r="B225" s="5">
        <v>1</v>
      </c>
      <c r="C225" s="5" t="s">
        <v>312</v>
      </c>
      <c r="D225" s="5">
        <v>780</v>
      </c>
      <c r="E225" s="5">
        <v>851.4</v>
      </c>
      <c r="F225" s="5">
        <v>796</v>
      </c>
      <c r="G225" s="5">
        <v>869.6</v>
      </c>
      <c r="H225" s="5">
        <v>5710663</v>
      </c>
      <c r="I225" s="5">
        <v>0</v>
      </c>
      <c r="J225" s="5">
        <v>143716</v>
      </c>
      <c r="K225" s="5">
        <v>14124</v>
      </c>
      <c r="L225" s="5">
        <v>44547</v>
      </c>
      <c r="M225" s="5">
        <v>0</v>
      </c>
      <c r="N225" s="5">
        <v>168371</v>
      </c>
      <c r="O225" s="5">
        <v>202774</v>
      </c>
      <c r="P225" s="5">
        <v>130968.75</v>
      </c>
      <c r="Q225" s="5">
        <v>11305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261393</v>
      </c>
      <c r="X225" s="5">
        <v>0</v>
      </c>
      <c r="Y225" s="5">
        <v>0</v>
      </c>
      <c r="Z225" s="5">
        <v>27905</v>
      </c>
      <c r="AA225" s="5">
        <v>629590</v>
      </c>
      <c r="AB225" s="5">
        <v>7345356.75</v>
      </c>
      <c r="AC225" s="5">
        <v>0</v>
      </c>
      <c r="AD225" s="5">
        <v>73411</v>
      </c>
      <c r="AE225" s="5">
        <v>78226</v>
      </c>
      <c r="AF225" s="5">
        <v>0</v>
      </c>
      <c r="AG225" s="5">
        <v>140431</v>
      </c>
      <c r="AH225" s="5">
        <v>0</v>
      </c>
      <c r="AI225" s="5">
        <v>310530</v>
      </c>
      <c r="AJ225" s="5">
        <v>602598</v>
      </c>
      <c r="AK225" s="5">
        <v>7519615.5014380002</v>
      </c>
      <c r="AL225" s="5">
        <v>259349900</v>
      </c>
      <c r="AM225" s="25"/>
      <c r="AN225" s="25"/>
    </row>
    <row r="226" spans="1:40" x14ac:dyDescent="0.25">
      <c r="A226" s="5">
        <v>761</v>
      </c>
      <c r="B226" s="5">
        <v>1</v>
      </c>
      <c r="C226" s="5" t="s">
        <v>313</v>
      </c>
      <c r="D226" s="5">
        <v>5001.8</v>
      </c>
      <c r="E226" s="5">
        <v>5485.4</v>
      </c>
      <c r="F226" s="5">
        <v>4789</v>
      </c>
      <c r="G226" s="5">
        <v>5252</v>
      </c>
      <c r="H226" s="5">
        <v>34489884</v>
      </c>
      <c r="I226" s="5">
        <v>157604</v>
      </c>
      <c r="J226" s="5">
        <v>3066428</v>
      </c>
      <c r="K226" s="5">
        <v>263260</v>
      </c>
      <c r="L226" s="5">
        <v>0</v>
      </c>
      <c r="M226" s="5">
        <v>0</v>
      </c>
      <c r="N226" s="5">
        <v>514156</v>
      </c>
      <c r="O226" s="5">
        <v>1208395</v>
      </c>
      <c r="P226" s="5">
        <v>732948.75</v>
      </c>
      <c r="Q226" s="5">
        <v>68276</v>
      </c>
      <c r="R226" s="5">
        <v>186971</v>
      </c>
      <c r="S226" s="5">
        <v>0</v>
      </c>
      <c r="T226" s="5">
        <v>0</v>
      </c>
      <c r="U226" s="5">
        <v>0</v>
      </c>
      <c r="V226" s="5">
        <v>-100344</v>
      </c>
      <c r="W226" s="5">
        <v>2424638</v>
      </c>
      <c r="X226" s="5">
        <v>0</v>
      </c>
      <c r="Y226" s="5">
        <v>166352</v>
      </c>
      <c r="Z226" s="5">
        <v>182017</v>
      </c>
      <c r="AA226" s="5">
        <v>3802448</v>
      </c>
      <c r="AB226" s="5">
        <v>47163033.75</v>
      </c>
      <c r="AC226" s="5">
        <v>0</v>
      </c>
      <c r="AD226" s="5">
        <v>307521</v>
      </c>
      <c r="AE226" s="5">
        <v>593294</v>
      </c>
      <c r="AF226" s="5">
        <v>151346</v>
      </c>
      <c r="AG226" s="5">
        <v>1767718</v>
      </c>
      <c r="AH226" s="5">
        <v>0</v>
      </c>
      <c r="AI226" s="5">
        <v>2541693</v>
      </c>
      <c r="AJ226" s="5">
        <v>5361572</v>
      </c>
      <c r="AK226" s="5">
        <v>31923918.484404001</v>
      </c>
      <c r="AL226" s="5">
        <v>2264512400</v>
      </c>
      <c r="AM226" s="25"/>
      <c r="AN226" s="25"/>
    </row>
    <row r="227" spans="1:40" x14ac:dyDescent="0.25">
      <c r="A227" s="5">
        <v>763</v>
      </c>
      <c r="B227" s="5">
        <v>1</v>
      </c>
      <c r="C227" s="5" t="s">
        <v>314</v>
      </c>
      <c r="D227" s="5">
        <v>536</v>
      </c>
      <c r="E227" s="5">
        <v>585.4</v>
      </c>
      <c r="F227" s="5">
        <v>892</v>
      </c>
      <c r="G227" s="5">
        <v>975</v>
      </c>
      <c r="H227" s="5">
        <v>6402825</v>
      </c>
      <c r="I227" s="5">
        <v>0</v>
      </c>
      <c r="J227" s="5">
        <v>284567</v>
      </c>
      <c r="K227" s="5">
        <v>17492</v>
      </c>
      <c r="L227" s="5">
        <v>0</v>
      </c>
      <c r="M227" s="5">
        <v>0</v>
      </c>
      <c r="N227" s="5">
        <v>156338</v>
      </c>
      <c r="O227" s="5">
        <v>202430</v>
      </c>
      <c r="P227" s="5">
        <v>162380</v>
      </c>
      <c r="Q227" s="5">
        <v>12675</v>
      </c>
      <c r="R227" s="5">
        <v>16595</v>
      </c>
      <c r="S227" s="5">
        <v>0</v>
      </c>
      <c r="T227" s="5">
        <v>0</v>
      </c>
      <c r="U227" s="5">
        <v>0</v>
      </c>
      <c r="V227" s="5">
        <v>-6567</v>
      </c>
      <c r="W227" s="5">
        <v>0</v>
      </c>
      <c r="X227" s="5">
        <v>0</v>
      </c>
      <c r="Y227" s="5">
        <v>46648</v>
      </c>
      <c r="Z227" s="5">
        <v>41557</v>
      </c>
      <c r="AA227" s="5">
        <v>705900</v>
      </c>
      <c r="AB227" s="5">
        <v>8042840</v>
      </c>
      <c r="AC227" s="5">
        <v>0</v>
      </c>
      <c r="AD227" s="5">
        <v>39718</v>
      </c>
      <c r="AE227" s="5">
        <v>135282</v>
      </c>
      <c r="AF227" s="5">
        <v>13826</v>
      </c>
      <c r="AG227" s="5">
        <v>0</v>
      </c>
      <c r="AH227" s="5">
        <v>0</v>
      </c>
      <c r="AI227" s="5">
        <v>485640</v>
      </c>
      <c r="AJ227" s="5">
        <v>674466</v>
      </c>
      <c r="AK227" s="5">
        <v>4569218.5941310003</v>
      </c>
      <c r="AL227" s="5">
        <v>248731300</v>
      </c>
      <c r="AM227" s="25"/>
      <c r="AN227" s="25"/>
    </row>
    <row r="228" spans="1:40" x14ac:dyDescent="0.25">
      <c r="A228" s="5">
        <v>768</v>
      </c>
      <c r="B228" s="5">
        <v>1</v>
      </c>
      <c r="C228" s="5" t="s">
        <v>315</v>
      </c>
      <c r="D228" s="5">
        <v>285</v>
      </c>
      <c r="E228" s="5">
        <v>310.39999999999998</v>
      </c>
      <c r="F228" s="5">
        <v>395</v>
      </c>
      <c r="G228" s="5">
        <v>432.8</v>
      </c>
      <c r="H228" s="5">
        <v>2842198</v>
      </c>
      <c r="I228" s="5">
        <v>0</v>
      </c>
      <c r="J228" s="5">
        <v>108145</v>
      </c>
      <c r="K228" s="5">
        <v>14130</v>
      </c>
      <c r="L228" s="5">
        <v>129298</v>
      </c>
      <c r="M228" s="5">
        <v>0</v>
      </c>
      <c r="N228" s="5">
        <v>102640</v>
      </c>
      <c r="O228" s="5">
        <v>98430</v>
      </c>
      <c r="P228" s="5">
        <v>62318.75</v>
      </c>
      <c r="Q228" s="5">
        <v>5626</v>
      </c>
      <c r="R228" s="5">
        <v>4445</v>
      </c>
      <c r="S228" s="5">
        <v>0</v>
      </c>
      <c r="T228" s="5">
        <v>0</v>
      </c>
      <c r="U228" s="5">
        <v>0</v>
      </c>
      <c r="V228" s="5">
        <v>0</v>
      </c>
      <c r="W228" s="5">
        <v>176630</v>
      </c>
      <c r="X228" s="5">
        <v>0</v>
      </c>
      <c r="Y228" s="5">
        <v>0</v>
      </c>
      <c r="Z228" s="5">
        <v>11950</v>
      </c>
      <c r="AA228" s="5">
        <v>313347</v>
      </c>
      <c r="AB228" s="5">
        <v>3869157.75</v>
      </c>
      <c r="AC228" s="5">
        <v>0</v>
      </c>
      <c r="AD228" s="5">
        <v>30933</v>
      </c>
      <c r="AE228" s="5">
        <v>24549</v>
      </c>
      <c r="AF228" s="5">
        <v>1751</v>
      </c>
      <c r="AG228" s="5">
        <v>62584</v>
      </c>
      <c r="AH228" s="5">
        <v>0</v>
      </c>
      <c r="AI228" s="5">
        <v>101930</v>
      </c>
      <c r="AJ228" s="5">
        <v>221747</v>
      </c>
      <c r="AK228" s="5">
        <v>3248716.2700260002</v>
      </c>
      <c r="AL228" s="5">
        <v>62360100</v>
      </c>
      <c r="AM228" s="25"/>
      <c r="AN228" s="25"/>
    </row>
    <row r="229" spans="1:40" x14ac:dyDescent="0.25">
      <c r="A229" s="5">
        <v>771</v>
      </c>
      <c r="B229" s="5">
        <v>1</v>
      </c>
      <c r="C229" s="5" t="s">
        <v>316</v>
      </c>
      <c r="D229" s="5">
        <v>178</v>
      </c>
      <c r="E229" s="5">
        <v>197.8</v>
      </c>
      <c r="F229" s="5">
        <v>160</v>
      </c>
      <c r="G229" s="5">
        <v>177.8</v>
      </c>
      <c r="H229" s="5">
        <v>1167613</v>
      </c>
      <c r="I229" s="5">
        <v>0</v>
      </c>
      <c r="J229" s="5">
        <v>55103</v>
      </c>
      <c r="K229" s="5">
        <v>0</v>
      </c>
      <c r="L229" s="5">
        <v>78809</v>
      </c>
      <c r="M229" s="5">
        <v>6834</v>
      </c>
      <c r="N229" s="5">
        <v>83924</v>
      </c>
      <c r="O229" s="5">
        <v>42965</v>
      </c>
      <c r="P229" s="5">
        <v>8890</v>
      </c>
      <c r="Q229" s="5">
        <v>2311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478938</v>
      </c>
      <c r="X229" s="5">
        <v>0</v>
      </c>
      <c r="Y229" s="5">
        <v>0</v>
      </c>
      <c r="Z229" s="5">
        <v>6965</v>
      </c>
      <c r="AA229" s="5">
        <v>128727</v>
      </c>
      <c r="AB229" s="5">
        <v>2061079</v>
      </c>
      <c r="AC229" s="5">
        <v>0</v>
      </c>
      <c r="AD229" s="5">
        <v>42965</v>
      </c>
      <c r="AE229" s="5">
        <v>5689</v>
      </c>
      <c r="AF229" s="5">
        <v>0</v>
      </c>
      <c r="AG229" s="5">
        <v>339107.17</v>
      </c>
      <c r="AH229" s="5">
        <v>0</v>
      </c>
      <c r="AI229" s="5">
        <v>68025</v>
      </c>
      <c r="AJ229" s="5">
        <v>455786.17</v>
      </c>
      <c r="AK229" s="5">
        <v>6665341.8752690004</v>
      </c>
      <c r="AL229" s="5">
        <v>64555600</v>
      </c>
      <c r="AM229" s="25"/>
      <c r="AN229" s="25"/>
    </row>
    <row r="230" spans="1:40" x14ac:dyDescent="0.25">
      <c r="A230" s="5">
        <v>775</v>
      </c>
      <c r="B230" s="5">
        <v>1</v>
      </c>
      <c r="C230" s="5" t="s">
        <v>2174</v>
      </c>
      <c r="D230" s="5">
        <v>452</v>
      </c>
      <c r="E230" s="5">
        <v>496.2</v>
      </c>
      <c r="F230" s="5">
        <v>744</v>
      </c>
      <c r="G230" s="5">
        <v>814.4</v>
      </c>
      <c r="H230" s="5">
        <v>5348165</v>
      </c>
      <c r="I230" s="5">
        <v>51170</v>
      </c>
      <c r="J230" s="5">
        <v>275288</v>
      </c>
      <c r="K230" s="5">
        <v>14376</v>
      </c>
      <c r="L230" s="5">
        <v>67193</v>
      </c>
      <c r="M230" s="5">
        <v>84520</v>
      </c>
      <c r="N230" s="5">
        <v>262172</v>
      </c>
      <c r="O230" s="5">
        <v>178389</v>
      </c>
      <c r="P230" s="5">
        <v>136412.5</v>
      </c>
      <c r="Q230" s="5">
        <v>10587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21891</v>
      </c>
      <c r="AA230" s="5">
        <v>589626</v>
      </c>
      <c r="AB230" s="5">
        <v>7039789.5</v>
      </c>
      <c r="AC230" s="5">
        <v>0</v>
      </c>
      <c r="AD230" s="5">
        <v>82588</v>
      </c>
      <c r="AE230" s="5">
        <v>81138</v>
      </c>
      <c r="AF230" s="5">
        <v>0</v>
      </c>
      <c r="AG230" s="5">
        <v>0</v>
      </c>
      <c r="AH230" s="5">
        <v>0</v>
      </c>
      <c r="AI230" s="5">
        <v>289607</v>
      </c>
      <c r="AJ230" s="5">
        <v>453333</v>
      </c>
      <c r="AK230" s="5">
        <v>9005550.6263229996</v>
      </c>
      <c r="AL230" s="5">
        <v>150520600</v>
      </c>
      <c r="AM230" s="25"/>
      <c r="AN230" s="25"/>
    </row>
    <row r="231" spans="1:40" x14ac:dyDescent="0.25">
      <c r="A231" s="5">
        <v>777</v>
      </c>
      <c r="B231" s="5">
        <v>1</v>
      </c>
      <c r="C231" s="5" t="s">
        <v>317</v>
      </c>
      <c r="D231" s="5">
        <v>847.92</v>
      </c>
      <c r="E231" s="5">
        <v>930.52</v>
      </c>
      <c r="F231" s="5">
        <v>770.92</v>
      </c>
      <c r="G231" s="5">
        <v>845.52</v>
      </c>
      <c r="H231" s="5">
        <v>5552530</v>
      </c>
      <c r="I231" s="5">
        <v>38889</v>
      </c>
      <c r="J231" s="5">
        <v>530871</v>
      </c>
      <c r="K231" s="5">
        <v>14362</v>
      </c>
      <c r="L231" s="5">
        <v>54851</v>
      </c>
      <c r="M231" s="5">
        <v>132901</v>
      </c>
      <c r="N231" s="5">
        <v>251923</v>
      </c>
      <c r="O231" s="5">
        <v>190718</v>
      </c>
      <c r="P231" s="5">
        <v>115834.75</v>
      </c>
      <c r="Q231" s="5">
        <v>10992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458923</v>
      </c>
      <c r="X231" s="5">
        <v>0</v>
      </c>
      <c r="Y231" s="5">
        <v>51470</v>
      </c>
      <c r="Z231" s="5">
        <v>26286</v>
      </c>
      <c r="AA231" s="5">
        <v>612156</v>
      </c>
      <c r="AB231" s="5">
        <v>8042706.75</v>
      </c>
      <c r="AC231" s="5">
        <v>0</v>
      </c>
      <c r="AD231" s="5">
        <v>123406</v>
      </c>
      <c r="AE231" s="5">
        <v>85702</v>
      </c>
      <c r="AF231" s="5">
        <v>0</v>
      </c>
      <c r="AG231" s="5">
        <v>328817</v>
      </c>
      <c r="AH231" s="5">
        <v>0</v>
      </c>
      <c r="AI231" s="5">
        <v>374003</v>
      </c>
      <c r="AJ231" s="5">
        <v>911928</v>
      </c>
      <c r="AK231" s="5">
        <v>13067534.983333001</v>
      </c>
      <c r="AL231" s="5">
        <v>351112500</v>
      </c>
      <c r="AM231" s="25"/>
      <c r="AN231" s="25"/>
    </row>
    <row r="232" spans="1:40" x14ac:dyDescent="0.25">
      <c r="A232" s="5">
        <v>786</v>
      </c>
      <c r="B232" s="5">
        <v>1</v>
      </c>
      <c r="C232" s="5" t="s">
        <v>318</v>
      </c>
      <c r="D232" s="5">
        <v>582.79999999999995</v>
      </c>
      <c r="E232" s="5">
        <v>640.79999999999995</v>
      </c>
      <c r="F232" s="5">
        <v>500.8</v>
      </c>
      <c r="G232" s="5">
        <v>551</v>
      </c>
      <c r="H232" s="5">
        <v>3618417</v>
      </c>
      <c r="I232" s="5">
        <v>0</v>
      </c>
      <c r="J232" s="5">
        <v>417858</v>
      </c>
      <c r="K232" s="5">
        <v>0</v>
      </c>
      <c r="L232" s="5">
        <v>127703</v>
      </c>
      <c r="M232" s="5">
        <v>39032</v>
      </c>
      <c r="N232" s="5">
        <v>140283</v>
      </c>
      <c r="O232" s="5">
        <v>128056</v>
      </c>
      <c r="P232" s="5">
        <v>78048.75</v>
      </c>
      <c r="Q232" s="5">
        <v>7163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253460</v>
      </c>
      <c r="X232" s="5">
        <v>0</v>
      </c>
      <c r="Y232" s="5">
        <v>21649</v>
      </c>
      <c r="Z232" s="5">
        <v>15623</v>
      </c>
      <c r="AA232" s="5">
        <v>398924</v>
      </c>
      <c r="AB232" s="5">
        <v>5246216.75</v>
      </c>
      <c r="AC232" s="5">
        <v>0</v>
      </c>
      <c r="AD232" s="5">
        <v>25133</v>
      </c>
      <c r="AE232" s="5">
        <v>30785</v>
      </c>
      <c r="AF232" s="5">
        <v>0</v>
      </c>
      <c r="AG232" s="5">
        <v>89923</v>
      </c>
      <c r="AH232" s="5">
        <v>0</v>
      </c>
      <c r="AI232" s="5">
        <v>129936</v>
      </c>
      <c r="AJ232" s="5">
        <v>275777</v>
      </c>
      <c r="AK232" s="5">
        <v>2583014.914198</v>
      </c>
      <c r="AL232" s="5">
        <v>128904600</v>
      </c>
      <c r="AM232" s="25"/>
      <c r="AN232" s="25"/>
    </row>
    <row r="233" spans="1:40" x14ac:dyDescent="0.25">
      <c r="A233" s="5">
        <v>787</v>
      </c>
      <c r="B233" s="5">
        <v>1</v>
      </c>
      <c r="C233" s="5" t="s">
        <v>319</v>
      </c>
      <c r="D233" s="5">
        <v>357</v>
      </c>
      <c r="E233" s="5">
        <v>392.8</v>
      </c>
      <c r="F233" s="5">
        <v>519</v>
      </c>
      <c r="G233" s="5">
        <v>571.79999999999995</v>
      </c>
      <c r="H233" s="5">
        <v>3755011</v>
      </c>
      <c r="I233" s="5">
        <v>10234</v>
      </c>
      <c r="J233" s="5">
        <v>385724</v>
      </c>
      <c r="K233" s="5">
        <v>14904</v>
      </c>
      <c r="L233" s="5">
        <v>125785</v>
      </c>
      <c r="M233" s="5">
        <v>0</v>
      </c>
      <c r="N233" s="5">
        <v>193165.83772000001</v>
      </c>
      <c r="O233" s="5">
        <v>133439</v>
      </c>
      <c r="P233" s="5">
        <v>95776.25</v>
      </c>
      <c r="Q233" s="5">
        <v>7433</v>
      </c>
      <c r="R233" s="5">
        <v>0</v>
      </c>
      <c r="S233" s="5">
        <v>0</v>
      </c>
      <c r="T233" s="5">
        <v>0</v>
      </c>
      <c r="U233" s="5">
        <v>0</v>
      </c>
      <c r="V233" s="5">
        <v>-919</v>
      </c>
      <c r="W233" s="5">
        <v>0</v>
      </c>
      <c r="X233" s="5">
        <v>0</v>
      </c>
      <c r="Y233" s="5">
        <v>24205</v>
      </c>
      <c r="Z233" s="5">
        <v>18024</v>
      </c>
      <c r="AA233" s="5">
        <v>413983</v>
      </c>
      <c r="AB233" s="5">
        <v>5176765.0877200002</v>
      </c>
      <c r="AC233" s="5">
        <v>0</v>
      </c>
      <c r="AD233" s="5">
        <v>31684</v>
      </c>
      <c r="AE233" s="5">
        <v>79086</v>
      </c>
      <c r="AF233" s="5">
        <v>0</v>
      </c>
      <c r="AG233" s="5">
        <v>0</v>
      </c>
      <c r="AH233" s="5">
        <v>0</v>
      </c>
      <c r="AI233" s="5">
        <v>282285</v>
      </c>
      <c r="AJ233" s="5">
        <v>393055</v>
      </c>
      <c r="AK233" s="5">
        <v>3242857.3964359998</v>
      </c>
      <c r="AL233" s="5">
        <v>165418000</v>
      </c>
      <c r="AM233" s="25"/>
      <c r="AN233" s="25"/>
    </row>
    <row r="234" spans="1:40" x14ac:dyDescent="0.25">
      <c r="A234" s="5">
        <v>801</v>
      </c>
      <c r="B234" s="5">
        <v>1</v>
      </c>
      <c r="C234" s="5" t="s">
        <v>320</v>
      </c>
      <c r="D234" s="5">
        <v>77.2</v>
      </c>
      <c r="E234" s="5">
        <v>82.2</v>
      </c>
      <c r="F234" s="5">
        <v>191.2</v>
      </c>
      <c r="G234" s="5">
        <v>197.2</v>
      </c>
      <c r="H234" s="5">
        <v>1295012</v>
      </c>
      <c r="I234" s="5">
        <v>0</v>
      </c>
      <c r="J234" s="5">
        <v>314983</v>
      </c>
      <c r="K234" s="5">
        <v>0</v>
      </c>
      <c r="L234" s="5">
        <v>85240</v>
      </c>
      <c r="M234" s="5">
        <v>16602</v>
      </c>
      <c r="N234" s="5">
        <v>72127</v>
      </c>
      <c r="O234" s="5">
        <v>47821</v>
      </c>
      <c r="P234" s="5">
        <v>24881.25</v>
      </c>
      <c r="Q234" s="5">
        <v>2564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145029</v>
      </c>
      <c r="X234" s="5">
        <v>0</v>
      </c>
      <c r="Y234" s="5">
        <v>0</v>
      </c>
      <c r="Z234" s="5">
        <v>6207</v>
      </c>
      <c r="AA234" s="5">
        <v>142773</v>
      </c>
      <c r="AB234" s="5">
        <v>2153239.25</v>
      </c>
      <c r="AC234" s="5">
        <v>0</v>
      </c>
      <c r="AD234" s="5">
        <v>14848</v>
      </c>
      <c r="AE234" s="5">
        <v>12492</v>
      </c>
      <c r="AF234" s="5">
        <v>0</v>
      </c>
      <c r="AG234" s="5">
        <v>88921</v>
      </c>
      <c r="AH234" s="5">
        <v>0</v>
      </c>
      <c r="AI234" s="5">
        <v>59191</v>
      </c>
      <c r="AJ234" s="5">
        <v>175452</v>
      </c>
      <c r="AK234" s="5">
        <v>1462435.327848</v>
      </c>
      <c r="AL234" s="5">
        <v>21047000</v>
      </c>
      <c r="AM234" s="25"/>
      <c r="AN234" s="25"/>
    </row>
    <row r="235" spans="1:40" x14ac:dyDescent="0.25">
      <c r="A235" s="5">
        <v>803</v>
      </c>
      <c r="B235" s="5">
        <v>1</v>
      </c>
      <c r="C235" s="5" t="s">
        <v>1920</v>
      </c>
      <c r="D235" s="5">
        <v>349.8</v>
      </c>
      <c r="E235" s="5">
        <v>382.4</v>
      </c>
      <c r="F235" s="5">
        <v>373.8</v>
      </c>
      <c r="G235" s="5">
        <v>409</v>
      </c>
      <c r="H235" s="5">
        <v>2685903</v>
      </c>
      <c r="I235" s="5">
        <v>0</v>
      </c>
      <c r="J235" s="5">
        <v>156145</v>
      </c>
      <c r="K235" s="5">
        <v>14134</v>
      </c>
      <c r="L235" s="5">
        <v>127703</v>
      </c>
      <c r="M235" s="5">
        <v>338979</v>
      </c>
      <c r="N235" s="5">
        <v>160718</v>
      </c>
      <c r="O235" s="5">
        <v>98509</v>
      </c>
      <c r="P235" s="5">
        <v>51576.25</v>
      </c>
      <c r="Q235" s="5">
        <v>5317</v>
      </c>
      <c r="R235" s="5">
        <v>1918</v>
      </c>
      <c r="S235" s="5">
        <v>0</v>
      </c>
      <c r="T235" s="5">
        <v>0</v>
      </c>
      <c r="U235" s="5">
        <v>0</v>
      </c>
      <c r="V235" s="5">
        <v>0</v>
      </c>
      <c r="W235" s="5">
        <v>299384</v>
      </c>
      <c r="X235" s="5">
        <v>0</v>
      </c>
      <c r="Y235" s="5">
        <v>0</v>
      </c>
      <c r="Z235" s="5">
        <v>13602</v>
      </c>
      <c r="AA235" s="5">
        <v>296116</v>
      </c>
      <c r="AB235" s="5">
        <v>4250004.25</v>
      </c>
      <c r="AC235" s="5">
        <v>0</v>
      </c>
      <c r="AD235" s="5">
        <v>88754</v>
      </c>
      <c r="AE235" s="5">
        <v>26405</v>
      </c>
      <c r="AF235" s="5">
        <v>982</v>
      </c>
      <c r="AG235" s="5">
        <v>186792</v>
      </c>
      <c r="AH235" s="5">
        <v>0</v>
      </c>
      <c r="AI235" s="5">
        <v>125186</v>
      </c>
      <c r="AJ235" s="5">
        <v>428119</v>
      </c>
      <c r="AK235" s="5">
        <v>8801577.1126860008</v>
      </c>
      <c r="AL235" s="5">
        <v>99843100</v>
      </c>
      <c r="AM235" s="25"/>
      <c r="AN235" s="25"/>
    </row>
    <row r="236" spans="1:40" x14ac:dyDescent="0.25">
      <c r="A236" s="5">
        <v>811</v>
      </c>
      <c r="B236" s="5">
        <v>1</v>
      </c>
      <c r="C236" s="5" t="s">
        <v>1921</v>
      </c>
      <c r="D236" s="5">
        <v>1092</v>
      </c>
      <c r="E236" s="5">
        <v>1208.8</v>
      </c>
      <c r="F236" s="5">
        <v>1033</v>
      </c>
      <c r="G236" s="5">
        <v>1143.5999999999999</v>
      </c>
      <c r="H236" s="5">
        <v>7510021</v>
      </c>
      <c r="I236" s="5">
        <v>0</v>
      </c>
      <c r="J236" s="5">
        <v>185014</v>
      </c>
      <c r="K236" s="5">
        <v>14216</v>
      </c>
      <c r="L236" s="5">
        <v>0</v>
      </c>
      <c r="M236" s="5">
        <v>0</v>
      </c>
      <c r="N236" s="5">
        <v>175321</v>
      </c>
      <c r="O236" s="5">
        <v>263723</v>
      </c>
      <c r="P236" s="5">
        <v>137738.75</v>
      </c>
      <c r="Q236" s="5">
        <v>14867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957616</v>
      </c>
      <c r="X236" s="5">
        <v>0</v>
      </c>
      <c r="Y236" s="5">
        <v>0</v>
      </c>
      <c r="Z236" s="5">
        <v>22186</v>
      </c>
      <c r="AA236" s="5">
        <v>443774</v>
      </c>
      <c r="AB236" s="5">
        <v>9724476.75</v>
      </c>
      <c r="AC236" s="5">
        <v>0</v>
      </c>
      <c r="AD236" s="5">
        <v>68753</v>
      </c>
      <c r="AE236" s="5">
        <v>104731</v>
      </c>
      <c r="AF236" s="5">
        <v>0</v>
      </c>
      <c r="AG236" s="5">
        <v>791340</v>
      </c>
      <c r="AH236" s="5">
        <v>0</v>
      </c>
      <c r="AI236" s="5">
        <v>227746</v>
      </c>
      <c r="AJ236" s="5">
        <v>1192570</v>
      </c>
      <c r="AK236" s="5">
        <v>7121027.2720010001</v>
      </c>
      <c r="AL236" s="5">
        <v>468751700</v>
      </c>
      <c r="AM236" s="25"/>
      <c r="AN236" s="25"/>
    </row>
    <row r="237" spans="1:40" x14ac:dyDescent="0.25">
      <c r="A237" s="5">
        <v>813</v>
      </c>
      <c r="B237" s="5">
        <v>1</v>
      </c>
      <c r="C237" s="5" t="s">
        <v>322</v>
      </c>
      <c r="D237" s="5">
        <v>1152</v>
      </c>
      <c r="E237" s="5">
        <v>1269.5999999999999</v>
      </c>
      <c r="F237" s="5">
        <v>1169</v>
      </c>
      <c r="G237" s="5">
        <v>1286.8</v>
      </c>
      <c r="H237" s="5">
        <v>8450416</v>
      </c>
      <c r="I237" s="5">
        <v>12281</v>
      </c>
      <c r="J237" s="5">
        <v>208499</v>
      </c>
      <c r="K237" s="5">
        <v>14690</v>
      </c>
      <c r="L237" s="5">
        <v>0</v>
      </c>
      <c r="M237" s="5">
        <v>0</v>
      </c>
      <c r="N237" s="5">
        <v>220815</v>
      </c>
      <c r="O237" s="5">
        <v>305569</v>
      </c>
      <c r="P237" s="5">
        <v>160856.25</v>
      </c>
      <c r="Q237" s="5">
        <v>16728</v>
      </c>
      <c r="R237" s="5">
        <v>2419</v>
      </c>
      <c r="S237" s="5">
        <v>0</v>
      </c>
      <c r="T237" s="5">
        <v>0</v>
      </c>
      <c r="U237" s="5">
        <v>0</v>
      </c>
      <c r="V237" s="5">
        <v>0</v>
      </c>
      <c r="W237" s="5">
        <v>970659</v>
      </c>
      <c r="X237" s="5">
        <v>0</v>
      </c>
      <c r="Y237" s="5">
        <v>94186</v>
      </c>
      <c r="Z237" s="5">
        <v>39058</v>
      </c>
      <c r="AA237" s="5">
        <v>643400</v>
      </c>
      <c r="AB237" s="5">
        <v>11139576.25</v>
      </c>
      <c r="AC237" s="5">
        <v>0</v>
      </c>
      <c r="AD237" s="5">
        <v>132627</v>
      </c>
      <c r="AE237" s="5">
        <v>160856.25</v>
      </c>
      <c r="AF237" s="5">
        <v>2419</v>
      </c>
      <c r="AG237" s="5">
        <v>970659</v>
      </c>
      <c r="AH237" s="5">
        <v>0</v>
      </c>
      <c r="AI237" s="5">
        <v>532128</v>
      </c>
      <c r="AJ237" s="5">
        <v>1798689.25</v>
      </c>
      <c r="AK237" s="5">
        <v>13340055.580871001</v>
      </c>
      <c r="AL237" s="5">
        <v>795211700</v>
      </c>
      <c r="AM237" s="25"/>
      <c r="AN237" s="25"/>
    </row>
    <row r="238" spans="1:40" x14ac:dyDescent="0.25">
      <c r="A238" s="5">
        <v>815</v>
      </c>
      <c r="B238" s="5">
        <v>2</v>
      </c>
      <c r="C238" s="5" t="s">
        <v>323</v>
      </c>
      <c r="D238" s="5">
        <v>28</v>
      </c>
      <c r="E238" s="5">
        <v>29.5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4665.8775800000003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1459</v>
      </c>
      <c r="AA238" s="5">
        <v>0</v>
      </c>
      <c r="AB238" s="5">
        <v>6124.8775800000003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1404017.374057</v>
      </c>
      <c r="AL238" s="5">
        <v>45412700</v>
      </c>
      <c r="AM238" s="25"/>
      <c r="AN238" s="25"/>
    </row>
    <row r="239" spans="1:40" x14ac:dyDescent="0.25">
      <c r="A239" s="5">
        <v>818</v>
      </c>
      <c r="B239" s="5">
        <v>1</v>
      </c>
      <c r="C239" s="5" t="s">
        <v>324</v>
      </c>
      <c r="D239" s="5">
        <v>273</v>
      </c>
      <c r="E239" s="5">
        <v>297.8</v>
      </c>
      <c r="F239" s="5">
        <v>521</v>
      </c>
      <c r="G239" s="5">
        <v>572.79999999999995</v>
      </c>
      <c r="H239" s="5">
        <v>3761578</v>
      </c>
      <c r="I239" s="5">
        <v>10234</v>
      </c>
      <c r="J239" s="5">
        <v>424388</v>
      </c>
      <c r="K239" s="5">
        <v>14119</v>
      </c>
      <c r="L239" s="5">
        <v>125680</v>
      </c>
      <c r="M239" s="5">
        <v>0</v>
      </c>
      <c r="N239" s="5">
        <v>153091</v>
      </c>
      <c r="O239" s="5">
        <v>128983</v>
      </c>
      <c r="P239" s="5">
        <v>94835</v>
      </c>
      <c r="Q239" s="5">
        <v>7446</v>
      </c>
      <c r="R239" s="5">
        <v>19733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82593</v>
      </c>
      <c r="Z239" s="5">
        <v>17026</v>
      </c>
      <c r="AA239" s="5">
        <v>171840</v>
      </c>
      <c r="AB239" s="5">
        <v>5011546</v>
      </c>
      <c r="AC239" s="5">
        <v>0</v>
      </c>
      <c r="AD239" s="5">
        <v>16832</v>
      </c>
      <c r="AE239" s="5">
        <v>56697</v>
      </c>
      <c r="AF239" s="5">
        <v>11797</v>
      </c>
      <c r="AG239" s="5">
        <v>0</v>
      </c>
      <c r="AH239" s="5">
        <v>0</v>
      </c>
      <c r="AI239" s="5">
        <v>59539</v>
      </c>
      <c r="AJ239" s="5">
        <v>144865</v>
      </c>
      <c r="AK239" s="5">
        <v>1785342.978561</v>
      </c>
      <c r="AL239" s="5">
        <v>90800400</v>
      </c>
      <c r="AM239" s="25"/>
      <c r="AN239" s="25"/>
    </row>
    <row r="240" spans="1:40" x14ac:dyDescent="0.25">
      <c r="A240" s="5">
        <v>820</v>
      </c>
      <c r="B240" s="5">
        <v>1</v>
      </c>
      <c r="C240" s="5" t="s">
        <v>325</v>
      </c>
      <c r="D240" s="5">
        <v>517</v>
      </c>
      <c r="E240" s="5">
        <v>571.20000000000005</v>
      </c>
      <c r="F240" s="5">
        <v>451</v>
      </c>
      <c r="G240" s="5">
        <v>496.8</v>
      </c>
      <c r="H240" s="5">
        <v>3262486</v>
      </c>
      <c r="I240" s="5">
        <v>49123</v>
      </c>
      <c r="J240" s="5">
        <v>350496</v>
      </c>
      <c r="K240" s="5">
        <v>0</v>
      </c>
      <c r="L240" s="5">
        <v>130400</v>
      </c>
      <c r="M240" s="5">
        <v>0</v>
      </c>
      <c r="N240" s="5">
        <v>155795.80893500001</v>
      </c>
      <c r="O240" s="5">
        <v>111057</v>
      </c>
      <c r="P240" s="5">
        <v>79096.25</v>
      </c>
      <c r="Q240" s="5">
        <v>6458</v>
      </c>
      <c r="R240" s="5">
        <v>7363</v>
      </c>
      <c r="S240" s="5">
        <v>0</v>
      </c>
      <c r="T240" s="5">
        <v>0</v>
      </c>
      <c r="U240" s="5">
        <v>0</v>
      </c>
      <c r="V240" s="5">
        <v>0</v>
      </c>
      <c r="W240" s="5">
        <v>65910</v>
      </c>
      <c r="X240" s="5">
        <v>0</v>
      </c>
      <c r="Y240" s="5">
        <v>82236</v>
      </c>
      <c r="Z240" s="5">
        <v>17467</v>
      </c>
      <c r="AA240" s="5">
        <v>359683</v>
      </c>
      <c r="AB240" s="5">
        <v>4677571.0589349996</v>
      </c>
      <c r="AC240" s="5">
        <v>0</v>
      </c>
      <c r="AD240" s="5">
        <v>30600</v>
      </c>
      <c r="AE240" s="5">
        <v>41234</v>
      </c>
      <c r="AF240" s="5">
        <v>3838</v>
      </c>
      <c r="AG240" s="5">
        <v>30906</v>
      </c>
      <c r="AH240" s="5">
        <v>0</v>
      </c>
      <c r="AI240" s="5">
        <v>154841</v>
      </c>
      <c r="AJ240" s="5">
        <v>261419</v>
      </c>
      <c r="AK240" s="5">
        <v>3269510.2611699998</v>
      </c>
      <c r="AL240" s="5">
        <v>151866000</v>
      </c>
      <c r="AM240" s="25"/>
      <c r="AN240" s="25"/>
    </row>
    <row r="241" spans="1:40" x14ac:dyDescent="0.25">
      <c r="A241" s="5">
        <v>821</v>
      </c>
      <c r="B241" s="5">
        <v>1</v>
      </c>
      <c r="C241" s="5" t="s">
        <v>326</v>
      </c>
      <c r="D241" s="5">
        <v>612</v>
      </c>
      <c r="E241" s="5">
        <v>667.85</v>
      </c>
      <c r="F241" s="5">
        <v>849</v>
      </c>
      <c r="G241" s="5">
        <v>928.1</v>
      </c>
      <c r="H241" s="5">
        <v>6094833</v>
      </c>
      <c r="I241" s="5">
        <v>92106</v>
      </c>
      <c r="J241" s="5">
        <v>642281</v>
      </c>
      <c r="K241" s="5">
        <v>0</v>
      </c>
      <c r="L241" s="5">
        <v>16777</v>
      </c>
      <c r="M241" s="5">
        <v>0</v>
      </c>
      <c r="N241" s="5">
        <v>241564.31704699999</v>
      </c>
      <c r="O241" s="5">
        <v>198084</v>
      </c>
      <c r="P241" s="5">
        <v>152600</v>
      </c>
      <c r="Q241" s="5">
        <v>12065</v>
      </c>
      <c r="R241" s="5">
        <v>50832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388591</v>
      </c>
      <c r="Z241" s="5">
        <v>38516</v>
      </c>
      <c r="AA241" s="5">
        <v>671944</v>
      </c>
      <c r="AB241" s="5">
        <v>8600193.3170469999</v>
      </c>
      <c r="AC241" s="5">
        <v>0</v>
      </c>
      <c r="AD241" s="5">
        <v>35636</v>
      </c>
      <c r="AE241" s="5">
        <v>96708</v>
      </c>
      <c r="AF241" s="5">
        <v>32214</v>
      </c>
      <c r="AG241" s="5">
        <v>0</v>
      </c>
      <c r="AH241" s="5">
        <v>0</v>
      </c>
      <c r="AI241" s="5">
        <v>351647</v>
      </c>
      <c r="AJ241" s="5">
        <v>516205</v>
      </c>
      <c r="AK241" s="5">
        <v>3987987.8618029999</v>
      </c>
      <c r="AL241" s="5">
        <v>215853200</v>
      </c>
      <c r="AM241" s="25"/>
      <c r="AN241" s="25"/>
    </row>
    <row r="242" spans="1:40" x14ac:dyDescent="0.25">
      <c r="A242" s="5">
        <v>829</v>
      </c>
      <c r="B242" s="5">
        <v>1</v>
      </c>
      <c r="C242" s="5" t="s">
        <v>327</v>
      </c>
      <c r="D242" s="5">
        <v>1926</v>
      </c>
      <c r="E242" s="5">
        <v>2117</v>
      </c>
      <c r="F242" s="5">
        <v>1792</v>
      </c>
      <c r="G242" s="5">
        <v>1988.8</v>
      </c>
      <c r="H242" s="5">
        <v>13060450</v>
      </c>
      <c r="I242" s="5">
        <v>163744</v>
      </c>
      <c r="J242" s="5">
        <v>859257</v>
      </c>
      <c r="K242" s="5">
        <v>18384</v>
      </c>
      <c r="L242" s="5">
        <v>0</v>
      </c>
      <c r="M242" s="5">
        <v>0</v>
      </c>
      <c r="N242" s="5">
        <v>252165</v>
      </c>
      <c r="O242" s="5">
        <v>464746</v>
      </c>
      <c r="P242" s="5">
        <v>332471.25</v>
      </c>
      <c r="Q242" s="5">
        <v>25854</v>
      </c>
      <c r="R242" s="5">
        <v>11615</v>
      </c>
      <c r="S242" s="5">
        <v>0</v>
      </c>
      <c r="T242" s="5">
        <v>0</v>
      </c>
      <c r="U242" s="5">
        <v>41550</v>
      </c>
      <c r="V242" s="5">
        <v>0</v>
      </c>
      <c r="W242" s="5">
        <v>0</v>
      </c>
      <c r="X242" s="5">
        <v>0</v>
      </c>
      <c r="Y242" s="5">
        <v>62636</v>
      </c>
      <c r="Z242" s="5">
        <v>65638</v>
      </c>
      <c r="AA242" s="5">
        <v>1439891</v>
      </c>
      <c r="AB242" s="5">
        <v>16798401.25</v>
      </c>
      <c r="AC242" s="5">
        <v>0</v>
      </c>
      <c r="AD242" s="5">
        <v>117565</v>
      </c>
      <c r="AE242" s="5">
        <v>224778</v>
      </c>
      <c r="AF242" s="5">
        <v>7853</v>
      </c>
      <c r="AG242" s="5">
        <v>0</v>
      </c>
      <c r="AH242" s="5">
        <v>0</v>
      </c>
      <c r="AI242" s="5">
        <v>803884</v>
      </c>
      <c r="AJ242" s="5">
        <v>1154080</v>
      </c>
      <c r="AK242" s="5">
        <v>12016545.557217</v>
      </c>
      <c r="AL242" s="5">
        <v>729946800</v>
      </c>
      <c r="AM242" s="25"/>
      <c r="AN242" s="25"/>
    </row>
    <row r="243" spans="1:40" x14ac:dyDescent="0.25">
      <c r="A243" s="5">
        <v>831</v>
      </c>
      <c r="B243" s="5">
        <v>1</v>
      </c>
      <c r="C243" s="5" t="s">
        <v>328</v>
      </c>
      <c r="D243" s="5">
        <v>7045</v>
      </c>
      <c r="E243" s="5">
        <v>7721</v>
      </c>
      <c r="F243" s="5">
        <v>5921</v>
      </c>
      <c r="G243" s="5">
        <v>6513</v>
      </c>
      <c r="H243" s="5">
        <v>42770871</v>
      </c>
      <c r="I243" s="5">
        <v>624274</v>
      </c>
      <c r="J243" s="5">
        <v>1012825</v>
      </c>
      <c r="K243" s="5">
        <v>36135</v>
      </c>
      <c r="L243" s="5">
        <v>0</v>
      </c>
      <c r="M243" s="5">
        <v>0</v>
      </c>
      <c r="N243" s="5">
        <v>496543</v>
      </c>
      <c r="O243" s="5">
        <v>1465337</v>
      </c>
      <c r="P243" s="5">
        <v>728631.25</v>
      </c>
      <c r="Q243" s="5">
        <v>84669</v>
      </c>
      <c r="R243" s="5">
        <v>131823</v>
      </c>
      <c r="S243" s="5">
        <v>0</v>
      </c>
      <c r="T243" s="5">
        <v>0</v>
      </c>
      <c r="U243" s="5">
        <v>506725</v>
      </c>
      <c r="V243" s="5">
        <v>0</v>
      </c>
      <c r="W243" s="5">
        <v>6426182</v>
      </c>
      <c r="X243" s="5">
        <v>0</v>
      </c>
      <c r="Y243" s="5">
        <v>0</v>
      </c>
      <c r="Z243" s="5">
        <v>206288</v>
      </c>
      <c r="AA243" s="5">
        <v>4715412</v>
      </c>
      <c r="AB243" s="5">
        <v>59205715.25</v>
      </c>
      <c r="AC243" s="5">
        <v>0</v>
      </c>
      <c r="AD243" s="5">
        <v>614642</v>
      </c>
      <c r="AE243" s="5">
        <v>728631.25</v>
      </c>
      <c r="AF243" s="5">
        <v>131823</v>
      </c>
      <c r="AG243" s="5">
        <v>6426182</v>
      </c>
      <c r="AH243" s="5">
        <v>0</v>
      </c>
      <c r="AI243" s="5">
        <v>4318212</v>
      </c>
      <c r="AJ243" s="5">
        <v>12219490.25</v>
      </c>
      <c r="AK243" s="5">
        <v>65251533.405578002</v>
      </c>
      <c r="AL243" s="5">
        <v>5413259900</v>
      </c>
      <c r="AM243" s="25"/>
      <c r="AN243" s="25"/>
    </row>
    <row r="244" spans="1:40" x14ac:dyDescent="0.25">
      <c r="A244" s="5">
        <v>832</v>
      </c>
      <c r="B244" s="5">
        <v>1</v>
      </c>
      <c r="C244" s="5" t="s">
        <v>329</v>
      </c>
      <c r="D244" s="5">
        <v>2502</v>
      </c>
      <c r="E244" s="5">
        <v>2744.8</v>
      </c>
      <c r="F244" s="5">
        <v>3242</v>
      </c>
      <c r="G244" s="5">
        <v>3588</v>
      </c>
      <c r="H244" s="5">
        <v>23562396</v>
      </c>
      <c r="I244" s="5">
        <v>0</v>
      </c>
      <c r="J244" s="5">
        <v>88669</v>
      </c>
      <c r="K244" s="5">
        <v>27734</v>
      </c>
      <c r="L244" s="5">
        <v>0</v>
      </c>
      <c r="M244" s="5">
        <v>0</v>
      </c>
      <c r="N244" s="5">
        <v>107228</v>
      </c>
      <c r="O244" s="5">
        <v>796330</v>
      </c>
      <c r="P244" s="5">
        <v>397612.5</v>
      </c>
      <c r="Q244" s="5">
        <v>46644</v>
      </c>
      <c r="R244" s="5">
        <v>20882</v>
      </c>
      <c r="S244" s="5">
        <v>0</v>
      </c>
      <c r="T244" s="5">
        <v>0</v>
      </c>
      <c r="U244" s="5">
        <v>0</v>
      </c>
      <c r="V244" s="5">
        <v>0</v>
      </c>
      <c r="W244" s="5">
        <v>3659760</v>
      </c>
      <c r="X244" s="5">
        <v>0</v>
      </c>
      <c r="Y244" s="5">
        <v>97412</v>
      </c>
      <c r="Z244" s="5">
        <v>123712</v>
      </c>
      <c r="AA244" s="5">
        <v>2597712</v>
      </c>
      <c r="AB244" s="5">
        <v>31526091.5</v>
      </c>
      <c r="AC244" s="5">
        <v>0</v>
      </c>
      <c r="AD244" s="5">
        <v>241600</v>
      </c>
      <c r="AE244" s="5">
        <v>397612.5</v>
      </c>
      <c r="AF244" s="5">
        <v>20882</v>
      </c>
      <c r="AG244" s="5">
        <v>3642611.07</v>
      </c>
      <c r="AH244" s="5">
        <v>0</v>
      </c>
      <c r="AI244" s="5">
        <v>2530857</v>
      </c>
      <c r="AJ244" s="5">
        <v>6833562.5700000003</v>
      </c>
      <c r="AK244" s="5">
        <v>26000487.928156</v>
      </c>
      <c r="AL244" s="5">
        <v>2265402400</v>
      </c>
      <c r="AM244" s="25"/>
      <c r="AN244" s="25"/>
    </row>
    <row r="245" spans="1:40" x14ac:dyDescent="0.25">
      <c r="A245" s="5">
        <v>833</v>
      </c>
      <c r="B245" s="5">
        <v>1</v>
      </c>
      <c r="C245" s="5" t="s">
        <v>2175</v>
      </c>
      <c r="D245" s="5">
        <v>20116.8</v>
      </c>
      <c r="E245" s="5">
        <v>21973.4</v>
      </c>
      <c r="F245" s="5">
        <v>18526.8</v>
      </c>
      <c r="G245" s="5">
        <v>20281</v>
      </c>
      <c r="H245" s="5">
        <v>133185327</v>
      </c>
      <c r="I245" s="5">
        <v>307020</v>
      </c>
      <c r="J245" s="5">
        <v>2845322</v>
      </c>
      <c r="K245" s="5">
        <v>552146</v>
      </c>
      <c r="L245" s="5">
        <v>0</v>
      </c>
      <c r="M245" s="5">
        <v>0</v>
      </c>
      <c r="N245" s="5">
        <v>0</v>
      </c>
      <c r="O245" s="5">
        <v>4491270</v>
      </c>
      <c r="P245" s="5">
        <v>1658770</v>
      </c>
      <c r="Q245" s="5">
        <v>263653</v>
      </c>
      <c r="R245" s="5">
        <v>181312</v>
      </c>
      <c r="S245" s="5">
        <v>0</v>
      </c>
      <c r="T245" s="5">
        <v>0</v>
      </c>
      <c r="U245" s="5">
        <v>176758</v>
      </c>
      <c r="V245" s="5">
        <v>-23247</v>
      </c>
      <c r="W245" s="5">
        <v>31163785</v>
      </c>
      <c r="X245" s="5">
        <v>0</v>
      </c>
      <c r="Y245" s="5">
        <v>356976</v>
      </c>
      <c r="Z245" s="5">
        <v>962065</v>
      </c>
      <c r="AA245" s="5">
        <v>14683444</v>
      </c>
      <c r="AB245" s="5">
        <v>190804601</v>
      </c>
      <c r="AC245" s="5">
        <v>0</v>
      </c>
      <c r="AD245" s="5">
        <v>1241303</v>
      </c>
      <c r="AE245" s="5">
        <v>1650009</v>
      </c>
      <c r="AF245" s="5">
        <v>180354</v>
      </c>
      <c r="AG245" s="5">
        <v>30181603</v>
      </c>
      <c r="AH245" s="5">
        <v>0</v>
      </c>
      <c r="AI245" s="5">
        <v>12061232</v>
      </c>
      <c r="AJ245" s="5">
        <v>45314501</v>
      </c>
      <c r="AK245" s="5">
        <v>133882306.091047</v>
      </c>
      <c r="AL245" s="5">
        <v>11147246400</v>
      </c>
      <c r="AM245" s="25"/>
      <c r="AN245" s="25"/>
    </row>
    <row r="246" spans="1:40" x14ac:dyDescent="0.25">
      <c r="A246" s="5">
        <v>834</v>
      </c>
      <c r="B246" s="5">
        <v>1</v>
      </c>
      <c r="C246" s="5" t="s">
        <v>1923</v>
      </c>
      <c r="D246" s="5">
        <v>9971</v>
      </c>
      <c r="E246" s="5">
        <v>10934.6</v>
      </c>
      <c r="F246" s="5">
        <v>8248</v>
      </c>
      <c r="G246" s="5">
        <v>9054.4</v>
      </c>
      <c r="H246" s="5">
        <v>59460245</v>
      </c>
      <c r="I246" s="5">
        <v>109504</v>
      </c>
      <c r="J246" s="5">
        <v>761881</v>
      </c>
      <c r="K246" s="5">
        <v>163872</v>
      </c>
      <c r="L246" s="5">
        <v>0</v>
      </c>
      <c r="M246" s="5">
        <v>0</v>
      </c>
      <c r="N246" s="5">
        <v>497343.06452000001</v>
      </c>
      <c r="O246" s="5">
        <v>2037641</v>
      </c>
      <c r="P246" s="5">
        <v>884116.25</v>
      </c>
      <c r="Q246" s="5">
        <v>117707</v>
      </c>
      <c r="R246" s="5">
        <v>27797</v>
      </c>
      <c r="S246" s="5">
        <v>0</v>
      </c>
      <c r="T246" s="5">
        <v>0</v>
      </c>
      <c r="U246" s="5">
        <v>517242</v>
      </c>
      <c r="V246" s="5">
        <v>0</v>
      </c>
      <c r="W246" s="5">
        <v>11395777</v>
      </c>
      <c r="X246" s="5">
        <v>0</v>
      </c>
      <c r="Y246" s="5">
        <v>416456</v>
      </c>
      <c r="Z246" s="5">
        <v>283920</v>
      </c>
      <c r="AA246" s="5">
        <v>6555386</v>
      </c>
      <c r="AB246" s="5">
        <v>83228887.314520001</v>
      </c>
      <c r="AC246" s="5">
        <v>0</v>
      </c>
      <c r="AD246" s="5">
        <v>1057155</v>
      </c>
      <c r="AE246" s="5">
        <v>884116.25</v>
      </c>
      <c r="AF246" s="5">
        <v>27797</v>
      </c>
      <c r="AG246" s="5">
        <v>11341788.01</v>
      </c>
      <c r="AH246" s="5">
        <v>0</v>
      </c>
      <c r="AI246" s="5">
        <v>6544496</v>
      </c>
      <c r="AJ246" s="5">
        <v>19855352.260000002</v>
      </c>
      <c r="AK246" s="5">
        <v>112200771.829748</v>
      </c>
      <c r="AL246" s="5">
        <v>9583871800</v>
      </c>
      <c r="AM246" s="25"/>
      <c r="AN246" s="25"/>
    </row>
    <row r="247" spans="1:40" x14ac:dyDescent="0.25">
      <c r="A247" s="5">
        <v>836</v>
      </c>
      <c r="B247" s="5">
        <v>1</v>
      </c>
      <c r="C247" s="5" t="s">
        <v>330</v>
      </c>
      <c r="D247" s="5">
        <v>217.2</v>
      </c>
      <c r="E247" s="5">
        <v>234.8</v>
      </c>
      <c r="F247" s="5">
        <v>207.2</v>
      </c>
      <c r="G247" s="5">
        <v>227.2</v>
      </c>
      <c r="H247" s="5">
        <v>1492022</v>
      </c>
      <c r="I247" s="5">
        <v>0</v>
      </c>
      <c r="J247" s="5">
        <v>310801</v>
      </c>
      <c r="K247" s="5">
        <v>92538</v>
      </c>
      <c r="L247" s="5">
        <v>94346</v>
      </c>
      <c r="M247" s="5">
        <v>0</v>
      </c>
      <c r="N247" s="5">
        <v>65062</v>
      </c>
      <c r="O247" s="5">
        <v>55096</v>
      </c>
      <c r="P247" s="5">
        <v>23376.25</v>
      </c>
      <c r="Q247" s="5">
        <v>2954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261230</v>
      </c>
      <c r="X247" s="5">
        <v>0</v>
      </c>
      <c r="Y247" s="5">
        <v>16007</v>
      </c>
      <c r="Z247" s="5">
        <v>8888</v>
      </c>
      <c r="AA247" s="5">
        <v>164493</v>
      </c>
      <c r="AB247" s="5">
        <v>2586813.25</v>
      </c>
      <c r="AC247" s="5">
        <v>0</v>
      </c>
      <c r="AD247" s="5">
        <v>34808</v>
      </c>
      <c r="AE247" s="5">
        <v>8604</v>
      </c>
      <c r="AF247" s="5">
        <v>0</v>
      </c>
      <c r="AG247" s="5">
        <v>136046</v>
      </c>
      <c r="AH247" s="5">
        <v>0</v>
      </c>
      <c r="AI247" s="5">
        <v>49998</v>
      </c>
      <c r="AJ247" s="5">
        <v>229456</v>
      </c>
      <c r="AK247" s="5">
        <v>3428384.7403119998</v>
      </c>
      <c r="AL247" s="5">
        <v>44076500</v>
      </c>
      <c r="AM247" s="25"/>
      <c r="AN247" s="25"/>
    </row>
    <row r="248" spans="1:40" x14ac:dyDescent="0.25">
      <c r="A248" s="5">
        <v>837</v>
      </c>
      <c r="B248" s="5">
        <v>1</v>
      </c>
      <c r="C248" s="5" t="s">
        <v>331</v>
      </c>
      <c r="D248" s="5">
        <v>509.6</v>
      </c>
      <c r="E248" s="5">
        <v>552.20000000000005</v>
      </c>
      <c r="F248" s="5">
        <v>606.6</v>
      </c>
      <c r="G248" s="5">
        <v>661</v>
      </c>
      <c r="H248" s="5">
        <v>4340787</v>
      </c>
      <c r="I248" s="5">
        <v>0</v>
      </c>
      <c r="J248" s="5">
        <v>459729</v>
      </c>
      <c r="K248" s="5">
        <v>114480</v>
      </c>
      <c r="L248" s="5">
        <v>111995</v>
      </c>
      <c r="M248" s="5">
        <v>0</v>
      </c>
      <c r="N248" s="5">
        <v>149050</v>
      </c>
      <c r="O248" s="5">
        <v>154118</v>
      </c>
      <c r="P248" s="5">
        <v>81447.5</v>
      </c>
      <c r="Q248" s="5">
        <v>8593</v>
      </c>
      <c r="R248" s="5">
        <v>27716</v>
      </c>
      <c r="S248" s="5">
        <v>0</v>
      </c>
      <c r="T248" s="5">
        <v>0</v>
      </c>
      <c r="U248" s="5">
        <v>0</v>
      </c>
      <c r="V248" s="5">
        <v>0</v>
      </c>
      <c r="W248" s="5">
        <v>493152</v>
      </c>
      <c r="X248" s="5">
        <v>0</v>
      </c>
      <c r="Y248" s="5">
        <v>2987</v>
      </c>
      <c r="Z248" s="5">
        <v>19153</v>
      </c>
      <c r="AA248" s="5">
        <v>478564</v>
      </c>
      <c r="AB248" s="5">
        <v>6441771.5</v>
      </c>
      <c r="AC248" s="5">
        <v>0</v>
      </c>
      <c r="AD248" s="5">
        <v>62985</v>
      </c>
      <c r="AE248" s="5">
        <v>50783</v>
      </c>
      <c r="AF248" s="5">
        <v>17281</v>
      </c>
      <c r="AG248" s="5">
        <v>359618</v>
      </c>
      <c r="AH248" s="5">
        <v>0</v>
      </c>
      <c r="AI248" s="5">
        <v>246404</v>
      </c>
      <c r="AJ248" s="5">
        <v>737071</v>
      </c>
      <c r="AK248" s="5">
        <v>6452205.2869349997</v>
      </c>
      <c r="AL248" s="5">
        <v>175594650</v>
      </c>
      <c r="AM248" s="25"/>
      <c r="AN248" s="25"/>
    </row>
    <row r="249" spans="1:40" x14ac:dyDescent="0.25">
      <c r="A249" s="5">
        <v>840</v>
      </c>
      <c r="B249" s="5">
        <v>1</v>
      </c>
      <c r="C249" s="5" t="s">
        <v>332</v>
      </c>
      <c r="D249" s="5">
        <v>1109.8</v>
      </c>
      <c r="E249" s="5">
        <v>1211</v>
      </c>
      <c r="F249" s="5">
        <v>1015.8</v>
      </c>
      <c r="G249" s="5">
        <v>1104.2</v>
      </c>
      <c r="H249" s="5">
        <v>7251281</v>
      </c>
      <c r="I249" s="5">
        <v>0</v>
      </c>
      <c r="J249" s="5">
        <v>959841</v>
      </c>
      <c r="K249" s="5">
        <v>119250</v>
      </c>
      <c r="L249" s="5">
        <v>0</v>
      </c>
      <c r="M249" s="5">
        <v>0</v>
      </c>
      <c r="N249" s="5">
        <v>202095</v>
      </c>
      <c r="O249" s="5">
        <v>252278</v>
      </c>
      <c r="P249" s="5">
        <v>153651.25</v>
      </c>
      <c r="Q249" s="5">
        <v>14355</v>
      </c>
      <c r="R249" s="5">
        <v>1038</v>
      </c>
      <c r="S249" s="5">
        <v>0</v>
      </c>
      <c r="T249" s="5">
        <v>0</v>
      </c>
      <c r="U249" s="5">
        <v>0</v>
      </c>
      <c r="V249" s="5">
        <v>0</v>
      </c>
      <c r="W249" s="5">
        <v>555976</v>
      </c>
      <c r="X249" s="5">
        <v>0</v>
      </c>
      <c r="Y249" s="5">
        <v>0</v>
      </c>
      <c r="Z249" s="5">
        <v>34218</v>
      </c>
      <c r="AA249" s="5">
        <v>799441</v>
      </c>
      <c r="AB249" s="5">
        <v>10343424.25</v>
      </c>
      <c r="AC249" s="5">
        <v>0</v>
      </c>
      <c r="AD249" s="5">
        <v>85327</v>
      </c>
      <c r="AE249" s="5">
        <v>70013</v>
      </c>
      <c r="AF249" s="5">
        <v>473</v>
      </c>
      <c r="AG249" s="5">
        <v>246677</v>
      </c>
      <c r="AH249" s="5">
        <v>0</v>
      </c>
      <c r="AI249" s="5">
        <v>300810</v>
      </c>
      <c r="AJ249" s="5">
        <v>703300</v>
      </c>
      <c r="AK249" s="5">
        <v>8920266.6813789997</v>
      </c>
      <c r="AL249" s="5">
        <v>281420820</v>
      </c>
      <c r="AM249" s="25"/>
      <c r="AN249" s="25"/>
    </row>
    <row r="250" spans="1:40" x14ac:dyDescent="0.25">
      <c r="A250" s="5">
        <v>846</v>
      </c>
      <c r="B250" s="5">
        <v>1</v>
      </c>
      <c r="C250" s="5" t="s">
        <v>333</v>
      </c>
      <c r="D250" s="5">
        <v>659</v>
      </c>
      <c r="E250" s="5">
        <v>724</v>
      </c>
      <c r="F250" s="5">
        <v>626</v>
      </c>
      <c r="G250" s="5">
        <v>689.2</v>
      </c>
      <c r="H250" s="5">
        <v>4525976</v>
      </c>
      <c r="I250" s="5">
        <v>12281</v>
      </c>
      <c r="J250" s="5">
        <v>309369</v>
      </c>
      <c r="K250" s="5">
        <v>15458</v>
      </c>
      <c r="L250" s="5">
        <v>105760</v>
      </c>
      <c r="M250" s="5">
        <v>162044</v>
      </c>
      <c r="N250" s="5">
        <v>215604</v>
      </c>
      <c r="O250" s="5">
        <v>164119</v>
      </c>
      <c r="P250" s="5">
        <v>95316.25</v>
      </c>
      <c r="Q250" s="5">
        <v>8960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358122</v>
      </c>
      <c r="X250" s="5">
        <v>0</v>
      </c>
      <c r="Y250" s="5">
        <v>0</v>
      </c>
      <c r="Z250" s="5">
        <v>21993</v>
      </c>
      <c r="AA250" s="5">
        <v>498981</v>
      </c>
      <c r="AB250" s="5">
        <v>6493983.25</v>
      </c>
      <c r="AC250" s="5">
        <v>0</v>
      </c>
      <c r="AD250" s="5">
        <v>99753</v>
      </c>
      <c r="AE250" s="5">
        <v>72539</v>
      </c>
      <c r="AF250" s="5">
        <v>0</v>
      </c>
      <c r="AG250" s="5">
        <v>258109</v>
      </c>
      <c r="AH250" s="5">
        <v>0</v>
      </c>
      <c r="AI250" s="5">
        <v>313585</v>
      </c>
      <c r="AJ250" s="5">
        <v>743986</v>
      </c>
      <c r="AK250" s="5">
        <v>10005508.455560001</v>
      </c>
      <c r="AL250" s="5">
        <v>281006200</v>
      </c>
      <c r="AM250" s="25"/>
      <c r="AN250" s="25"/>
    </row>
    <row r="251" spans="1:40" x14ac:dyDescent="0.25">
      <c r="A251" s="5">
        <v>850</v>
      </c>
      <c r="B251" s="5">
        <v>1</v>
      </c>
      <c r="C251" s="5" t="s">
        <v>334</v>
      </c>
      <c r="D251" s="5">
        <v>193</v>
      </c>
      <c r="E251" s="5">
        <v>209</v>
      </c>
      <c r="F251" s="5">
        <v>295</v>
      </c>
      <c r="G251" s="5">
        <v>320.8</v>
      </c>
      <c r="H251" s="5">
        <v>2106694</v>
      </c>
      <c r="I251" s="5">
        <v>0</v>
      </c>
      <c r="J251" s="5">
        <v>145434</v>
      </c>
      <c r="K251" s="5">
        <v>0</v>
      </c>
      <c r="L251" s="5">
        <v>116198</v>
      </c>
      <c r="M251" s="5">
        <v>31879</v>
      </c>
      <c r="N251" s="5">
        <v>131765</v>
      </c>
      <c r="O251" s="5">
        <v>62408</v>
      </c>
      <c r="P251" s="5">
        <v>49045</v>
      </c>
      <c r="Q251" s="5">
        <v>4170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83443</v>
      </c>
      <c r="X251" s="5">
        <v>0</v>
      </c>
      <c r="Y251" s="5">
        <v>0</v>
      </c>
      <c r="Z251" s="5">
        <v>8620</v>
      </c>
      <c r="AA251" s="5">
        <v>96240</v>
      </c>
      <c r="AB251" s="5">
        <v>2835896</v>
      </c>
      <c r="AC251" s="5">
        <v>0</v>
      </c>
      <c r="AD251" s="5">
        <v>28282</v>
      </c>
      <c r="AE251" s="5">
        <v>34488</v>
      </c>
      <c r="AF251" s="5">
        <v>0</v>
      </c>
      <c r="AG251" s="5">
        <v>17460</v>
      </c>
      <c r="AH251" s="5">
        <v>0</v>
      </c>
      <c r="AI251" s="5">
        <v>39221</v>
      </c>
      <c r="AJ251" s="5">
        <v>119451</v>
      </c>
      <c r="AK251" s="5">
        <v>3472353</v>
      </c>
      <c r="AL251" s="5">
        <v>74953100</v>
      </c>
      <c r="AM251" s="25"/>
      <c r="AN251" s="25"/>
    </row>
    <row r="252" spans="1:40" x14ac:dyDescent="0.25">
      <c r="A252" s="5">
        <v>852</v>
      </c>
      <c r="B252" s="5">
        <v>1</v>
      </c>
      <c r="C252" s="5" t="s">
        <v>335</v>
      </c>
      <c r="D252" s="5">
        <v>129.1</v>
      </c>
      <c r="E252" s="5">
        <v>141.1</v>
      </c>
      <c r="F252" s="5">
        <v>128.1</v>
      </c>
      <c r="G252" s="5">
        <v>140.5</v>
      </c>
      <c r="H252" s="5">
        <v>922664</v>
      </c>
      <c r="I252" s="5">
        <v>0</v>
      </c>
      <c r="J252" s="5">
        <v>115763</v>
      </c>
      <c r="K252" s="5">
        <v>0</v>
      </c>
      <c r="L252" s="5">
        <v>65246</v>
      </c>
      <c r="M252" s="5">
        <v>139640</v>
      </c>
      <c r="N252" s="5">
        <v>81353</v>
      </c>
      <c r="O252" s="5">
        <v>33540</v>
      </c>
      <c r="P252" s="5">
        <v>7025</v>
      </c>
      <c r="Q252" s="5">
        <v>1827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327233</v>
      </c>
      <c r="X252" s="5">
        <v>0</v>
      </c>
      <c r="Y252" s="5">
        <v>0</v>
      </c>
      <c r="Z252" s="5">
        <v>5598</v>
      </c>
      <c r="AA252" s="5">
        <v>101722</v>
      </c>
      <c r="AB252" s="5">
        <v>1801611</v>
      </c>
      <c r="AC252" s="5">
        <v>0</v>
      </c>
      <c r="AD252" s="5">
        <v>33540</v>
      </c>
      <c r="AE252" s="5">
        <v>4216</v>
      </c>
      <c r="AF252" s="5">
        <v>0</v>
      </c>
      <c r="AG252" s="5">
        <v>129550.37</v>
      </c>
      <c r="AH252" s="5">
        <v>0</v>
      </c>
      <c r="AI252" s="5">
        <v>50408</v>
      </c>
      <c r="AJ252" s="5">
        <v>217714.37</v>
      </c>
      <c r="AK252" s="5">
        <v>7191352.2156180004</v>
      </c>
      <c r="AL252" s="5">
        <v>43183900</v>
      </c>
      <c r="AM252" s="25"/>
      <c r="AN252" s="25"/>
    </row>
    <row r="253" spans="1:40" x14ac:dyDescent="0.25">
      <c r="A253" s="5">
        <v>857</v>
      </c>
      <c r="B253" s="5">
        <v>1</v>
      </c>
      <c r="C253" s="5" t="s">
        <v>1924</v>
      </c>
      <c r="D253" s="5">
        <v>610</v>
      </c>
      <c r="E253" s="5">
        <v>680</v>
      </c>
      <c r="F253" s="5">
        <v>717</v>
      </c>
      <c r="G253" s="5">
        <v>797</v>
      </c>
      <c r="H253" s="5">
        <v>5233899</v>
      </c>
      <c r="I253" s="5">
        <v>0</v>
      </c>
      <c r="J253" s="5">
        <v>204089</v>
      </c>
      <c r="K253" s="5">
        <v>15109</v>
      </c>
      <c r="L253" s="5">
        <v>73616</v>
      </c>
      <c r="M253" s="5">
        <v>0</v>
      </c>
      <c r="N253" s="5">
        <v>166308</v>
      </c>
      <c r="O253" s="5">
        <v>187721</v>
      </c>
      <c r="P253" s="5">
        <v>130777.5</v>
      </c>
      <c r="Q253" s="5">
        <v>10361</v>
      </c>
      <c r="R253" s="5">
        <v>7022</v>
      </c>
      <c r="S253" s="5">
        <v>0</v>
      </c>
      <c r="T253" s="5">
        <v>0</v>
      </c>
      <c r="U253" s="5">
        <v>0</v>
      </c>
      <c r="V253" s="5">
        <v>0</v>
      </c>
      <c r="W253" s="5">
        <v>41380</v>
      </c>
      <c r="X253" s="5">
        <v>0</v>
      </c>
      <c r="Y253" s="5">
        <v>0</v>
      </c>
      <c r="Z253" s="5">
        <v>25107</v>
      </c>
      <c r="AA253" s="5">
        <v>577028</v>
      </c>
      <c r="AB253" s="5">
        <v>6672417.5</v>
      </c>
      <c r="AC253" s="5">
        <v>0</v>
      </c>
      <c r="AD253" s="5">
        <v>64984</v>
      </c>
      <c r="AE253" s="5">
        <v>101629</v>
      </c>
      <c r="AF253" s="5">
        <v>5457</v>
      </c>
      <c r="AG253" s="5">
        <v>28924</v>
      </c>
      <c r="AH253" s="5">
        <v>0</v>
      </c>
      <c r="AI253" s="5">
        <v>370293</v>
      </c>
      <c r="AJ253" s="5">
        <v>571287</v>
      </c>
      <c r="AK253" s="5">
        <v>6589898.3673320003</v>
      </c>
      <c r="AL253" s="5">
        <v>269503675</v>
      </c>
      <c r="AM253" s="25"/>
      <c r="AN253" s="25"/>
    </row>
    <row r="254" spans="1:40" x14ac:dyDescent="0.25">
      <c r="A254" s="5">
        <v>858</v>
      </c>
      <c r="B254" s="5">
        <v>1</v>
      </c>
      <c r="C254" s="5" t="s">
        <v>336</v>
      </c>
      <c r="D254" s="5">
        <v>1078</v>
      </c>
      <c r="E254" s="5">
        <v>1176.2</v>
      </c>
      <c r="F254" s="5">
        <v>1053</v>
      </c>
      <c r="G254" s="5">
        <v>1150.2</v>
      </c>
      <c r="H254" s="5">
        <v>7553363</v>
      </c>
      <c r="I254" s="5">
        <v>0</v>
      </c>
      <c r="J254" s="5">
        <v>205062</v>
      </c>
      <c r="K254" s="5">
        <v>28157</v>
      </c>
      <c r="L254" s="5">
        <v>0</v>
      </c>
      <c r="M254" s="5">
        <v>0</v>
      </c>
      <c r="N254" s="5">
        <v>175475</v>
      </c>
      <c r="O254" s="5">
        <v>269182</v>
      </c>
      <c r="P254" s="5">
        <v>192000</v>
      </c>
      <c r="Q254" s="5">
        <v>14953</v>
      </c>
      <c r="R254" s="5">
        <v>11709</v>
      </c>
      <c r="S254" s="5">
        <v>0</v>
      </c>
      <c r="T254" s="5">
        <v>0</v>
      </c>
      <c r="U254" s="5">
        <v>0</v>
      </c>
      <c r="V254" s="5">
        <v>-328</v>
      </c>
      <c r="W254" s="5">
        <v>0</v>
      </c>
      <c r="X254" s="5">
        <v>0</v>
      </c>
      <c r="Y254" s="5">
        <v>0</v>
      </c>
      <c r="Z254" s="5">
        <v>34058</v>
      </c>
      <c r="AA254" s="5">
        <v>832745</v>
      </c>
      <c r="AB254" s="5">
        <v>9316376</v>
      </c>
      <c r="AC254" s="5">
        <v>0</v>
      </c>
      <c r="AD254" s="5">
        <v>70928</v>
      </c>
      <c r="AE254" s="5">
        <v>134324</v>
      </c>
      <c r="AF254" s="5">
        <v>8192</v>
      </c>
      <c r="AG254" s="5">
        <v>0</v>
      </c>
      <c r="AH254" s="5">
        <v>0</v>
      </c>
      <c r="AI254" s="5">
        <v>481093</v>
      </c>
      <c r="AJ254" s="5">
        <v>694537</v>
      </c>
      <c r="AK254" s="5">
        <v>7238903.500612</v>
      </c>
      <c r="AL254" s="5">
        <v>419666760</v>
      </c>
      <c r="AM254" s="25"/>
      <c r="AN254" s="25"/>
    </row>
    <row r="255" spans="1:40" x14ac:dyDescent="0.25">
      <c r="A255" s="5">
        <v>861</v>
      </c>
      <c r="B255" s="5">
        <v>1</v>
      </c>
      <c r="C255" s="5" t="s">
        <v>1925</v>
      </c>
      <c r="D255" s="5">
        <v>3184.65</v>
      </c>
      <c r="E255" s="5">
        <v>3513.45</v>
      </c>
      <c r="F255" s="5">
        <v>2609.65</v>
      </c>
      <c r="G255" s="5">
        <v>2878.85</v>
      </c>
      <c r="H255" s="5">
        <v>18905408</v>
      </c>
      <c r="I255" s="5">
        <v>73685</v>
      </c>
      <c r="J255" s="5">
        <v>1520498</v>
      </c>
      <c r="K255" s="5">
        <v>45362</v>
      </c>
      <c r="L255" s="5">
        <v>0</v>
      </c>
      <c r="M255" s="5">
        <v>0</v>
      </c>
      <c r="N255" s="5">
        <v>479583.68406</v>
      </c>
      <c r="O255" s="5">
        <v>664465</v>
      </c>
      <c r="P255" s="5">
        <v>280226.75</v>
      </c>
      <c r="Q255" s="5">
        <v>37425</v>
      </c>
      <c r="R255" s="5">
        <v>59966</v>
      </c>
      <c r="S255" s="5">
        <v>0</v>
      </c>
      <c r="T255" s="5">
        <v>0</v>
      </c>
      <c r="U255" s="5">
        <v>152653</v>
      </c>
      <c r="V255" s="5">
        <v>-7486</v>
      </c>
      <c r="W255" s="5">
        <v>3534278</v>
      </c>
      <c r="X255" s="5">
        <v>0</v>
      </c>
      <c r="Y255" s="5">
        <v>45508</v>
      </c>
      <c r="Z255" s="5">
        <v>107491</v>
      </c>
      <c r="AA255" s="5">
        <v>2084287</v>
      </c>
      <c r="AB255" s="5">
        <v>27983350.43406</v>
      </c>
      <c r="AC255" s="5">
        <v>0</v>
      </c>
      <c r="AD255" s="5">
        <v>336289</v>
      </c>
      <c r="AE255" s="5">
        <v>280226.75</v>
      </c>
      <c r="AF255" s="5">
        <v>59966</v>
      </c>
      <c r="AG255" s="5">
        <v>3534278</v>
      </c>
      <c r="AH255" s="5">
        <v>0</v>
      </c>
      <c r="AI255" s="5">
        <v>1976874</v>
      </c>
      <c r="AJ255" s="5">
        <v>6187633.75</v>
      </c>
      <c r="AK255" s="5">
        <v>34800442.177019998</v>
      </c>
      <c r="AL255" s="5">
        <v>2707302900</v>
      </c>
      <c r="AM255" s="25"/>
      <c r="AN255" s="25"/>
    </row>
    <row r="256" spans="1:40" x14ac:dyDescent="0.25">
      <c r="A256" s="5">
        <v>876</v>
      </c>
      <c r="B256" s="5">
        <v>1</v>
      </c>
      <c r="C256" s="5" t="s">
        <v>338</v>
      </c>
      <c r="D256" s="5">
        <v>1703</v>
      </c>
      <c r="E256" s="5">
        <v>1867.4</v>
      </c>
      <c r="F256" s="5">
        <v>1961</v>
      </c>
      <c r="G256" s="5">
        <v>2137.4</v>
      </c>
      <c r="H256" s="5">
        <v>14036306</v>
      </c>
      <c r="I256" s="5">
        <v>42983</v>
      </c>
      <c r="J256" s="5">
        <v>265264</v>
      </c>
      <c r="K256" s="5">
        <v>14152</v>
      </c>
      <c r="L256" s="5">
        <v>0</v>
      </c>
      <c r="M256" s="5">
        <v>0</v>
      </c>
      <c r="N256" s="5">
        <v>271728</v>
      </c>
      <c r="O256" s="5">
        <v>462195</v>
      </c>
      <c r="P256" s="5">
        <v>349331.25</v>
      </c>
      <c r="Q256" s="5">
        <v>27786</v>
      </c>
      <c r="R256" s="5">
        <v>22250</v>
      </c>
      <c r="S256" s="5">
        <v>0</v>
      </c>
      <c r="T256" s="5">
        <v>0</v>
      </c>
      <c r="U256" s="5">
        <v>0</v>
      </c>
      <c r="V256" s="5">
        <v>0</v>
      </c>
      <c r="W256" s="5">
        <v>132262</v>
      </c>
      <c r="X256" s="5">
        <v>0</v>
      </c>
      <c r="Y256" s="5">
        <v>63089</v>
      </c>
      <c r="Z256" s="5">
        <v>61968</v>
      </c>
      <c r="AA256" s="5">
        <v>1547478</v>
      </c>
      <c r="AB256" s="5">
        <v>17296792.25</v>
      </c>
      <c r="AC256" s="5">
        <v>0</v>
      </c>
      <c r="AD256" s="5">
        <v>168911</v>
      </c>
      <c r="AE256" s="5">
        <v>349331.25</v>
      </c>
      <c r="AF256" s="5">
        <v>22250</v>
      </c>
      <c r="AG256" s="5">
        <v>96022</v>
      </c>
      <c r="AH256" s="5">
        <v>0</v>
      </c>
      <c r="AI256" s="5">
        <v>1332792</v>
      </c>
      <c r="AJ256" s="5">
        <v>1969306.25</v>
      </c>
      <c r="AK256" s="5">
        <v>18657047.096653</v>
      </c>
      <c r="AL256" s="5">
        <v>1093117150</v>
      </c>
      <c r="AM256" s="25"/>
      <c r="AN256" s="25"/>
    </row>
    <row r="257" spans="1:40" x14ac:dyDescent="0.25">
      <c r="A257" s="5">
        <v>877</v>
      </c>
      <c r="B257" s="5">
        <v>1</v>
      </c>
      <c r="C257" s="5" t="s">
        <v>2176</v>
      </c>
      <c r="D257" s="5">
        <v>6339</v>
      </c>
      <c r="E257" s="5">
        <v>6953.95</v>
      </c>
      <c r="F257" s="5">
        <v>5403</v>
      </c>
      <c r="G257" s="5">
        <v>5942.3</v>
      </c>
      <c r="H257" s="5">
        <v>39023084</v>
      </c>
      <c r="I257" s="5">
        <v>464624</v>
      </c>
      <c r="J257" s="5">
        <v>906170</v>
      </c>
      <c r="K257" s="5">
        <v>50537</v>
      </c>
      <c r="L257" s="5">
        <v>0</v>
      </c>
      <c r="M257" s="5">
        <v>0</v>
      </c>
      <c r="N257" s="5">
        <v>378595</v>
      </c>
      <c r="O257" s="5">
        <v>1325132</v>
      </c>
      <c r="P257" s="5">
        <v>741090</v>
      </c>
      <c r="Q257" s="5">
        <v>77250</v>
      </c>
      <c r="R257" s="5">
        <v>67564</v>
      </c>
      <c r="S257" s="5">
        <v>0</v>
      </c>
      <c r="T257" s="5">
        <v>0</v>
      </c>
      <c r="U257" s="5">
        <v>0</v>
      </c>
      <c r="V257" s="5">
        <v>0</v>
      </c>
      <c r="W257" s="5">
        <v>4456725</v>
      </c>
      <c r="X257" s="5">
        <v>0</v>
      </c>
      <c r="Y257" s="5">
        <v>611970</v>
      </c>
      <c r="Z257" s="5">
        <v>241502</v>
      </c>
      <c r="AA257" s="5">
        <v>4302225</v>
      </c>
      <c r="AB257" s="5">
        <v>52646468</v>
      </c>
      <c r="AC257" s="5">
        <v>0</v>
      </c>
      <c r="AD257" s="5">
        <v>360309</v>
      </c>
      <c r="AE257" s="5">
        <v>659119</v>
      </c>
      <c r="AF257" s="5">
        <v>60091</v>
      </c>
      <c r="AG257" s="5">
        <v>3909983</v>
      </c>
      <c r="AH257" s="5">
        <v>0</v>
      </c>
      <c r="AI257" s="5">
        <v>3159728</v>
      </c>
      <c r="AJ257" s="5">
        <v>8149230</v>
      </c>
      <c r="AK257" s="5">
        <v>38591861.325061999</v>
      </c>
      <c r="AL257" s="5">
        <v>3154239325</v>
      </c>
      <c r="AM257" s="25"/>
      <c r="AN257" s="25"/>
    </row>
    <row r="258" spans="1:40" x14ac:dyDescent="0.25">
      <c r="A258" s="5">
        <v>879</v>
      </c>
      <c r="B258" s="5">
        <v>1</v>
      </c>
      <c r="C258" s="5" t="s">
        <v>339</v>
      </c>
      <c r="D258" s="5">
        <v>2292</v>
      </c>
      <c r="E258" s="5">
        <v>2522.1999999999998</v>
      </c>
      <c r="F258" s="5">
        <v>2396</v>
      </c>
      <c r="G258" s="5">
        <v>2637.2</v>
      </c>
      <c r="H258" s="5">
        <v>17318492</v>
      </c>
      <c r="I258" s="5">
        <v>10234</v>
      </c>
      <c r="J258" s="5">
        <v>55905</v>
      </c>
      <c r="K258" s="5">
        <v>18176</v>
      </c>
      <c r="L258" s="5">
        <v>0</v>
      </c>
      <c r="M258" s="5">
        <v>0</v>
      </c>
      <c r="N258" s="5">
        <v>199841.42644000001</v>
      </c>
      <c r="O258" s="5">
        <v>580420</v>
      </c>
      <c r="P258" s="5">
        <v>388763.75</v>
      </c>
      <c r="Q258" s="5">
        <v>34284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942562</v>
      </c>
      <c r="X258" s="5">
        <v>0</v>
      </c>
      <c r="Y258" s="5">
        <v>105967</v>
      </c>
      <c r="Z258" s="5">
        <v>97382</v>
      </c>
      <c r="AA258" s="5">
        <v>1909333</v>
      </c>
      <c r="AB258" s="5">
        <v>21661360.176440001</v>
      </c>
      <c r="AC258" s="5">
        <v>0</v>
      </c>
      <c r="AD258" s="5">
        <v>158166</v>
      </c>
      <c r="AE258" s="5">
        <v>388763.75</v>
      </c>
      <c r="AF258" s="5">
        <v>0</v>
      </c>
      <c r="AG258" s="5">
        <v>942562</v>
      </c>
      <c r="AH258" s="5">
        <v>0</v>
      </c>
      <c r="AI258" s="5">
        <v>1632827</v>
      </c>
      <c r="AJ258" s="5">
        <v>3122318.75</v>
      </c>
      <c r="AK258" s="5">
        <v>17164781.353292</v>
      </c>
      <c r="AL258" s="5">
        <v>1443820950</v>
      </c>
      <c r="AM258" s="25"/>
      <c r="AN258" s="25"/>
    </row>
    <row r="259" spans="1:40" x14ac:dyDescent="0.25">
      <c r="A259" s="5">
        <v>881</v>
      </c>
      <c r="B259" s="5">
        <v>1</v>
      </c>
      <c r="C259" s="5" t="s">
        <v>340</v>
      </c>
      <c r="D259" s="5">
        <v>774</v>
      </c>
      <c r="E259" s="5">
        <v>854.2</v>
      </c>
      <c r="F259" s="5">
        <v>768</v>
      </c>
      <c r="G259" s="5">
        <v>848.2</v>
      </c>
      <c r="H259" s="5">
        <v>5570129</v>
      </c>
      <c r="I259" s="5">
        <v>22515</v>
      </c>
      <c r="J259" s="5">
        <v>83801</v>
      </c>
      <c r="K259" s="5">
        <v>14106</v>
      </c>
      <c r="L259" s="5">
        <v>53736</v>
      </c>
      <c r="M259" s="5">
        <v>0</v>
      </c>
      <c r="N259" s="5">
        <v>104648</v>
      </c>
      <c r="O259" s="5">
        <v>190387</v>
      </c>
      <c r="P259" s="5">
        <v>112805</v>
      </c>
      <c r="Q259" s="5">
        <v>11027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520829</v>
      </c>
      <c r="X259" s="5">
        <v>0</v>
      </c>
      <c r="Y259" s="5">
        <v>117615</v>
      </c>
      <c r="Z259" s="5">
        <v>25233</v>
      </c>
      <c r="AA259" s="5">
        <v>614097</v>
      </c>
      <c r="AB259" s="5">
        <v>7440928</v>
      </c>
      <c r="AC259" s="5">
        <v>0</v>
      </c>
      <c r="AD259" s="5">
        <v>62108</v>
      </c>
      <c r="AE259" s="5">
        <v>112805</v>
      </c>
      <c r="AF259" s="5">
        <v>0</v>
      </c>
      <c r="AG259" s="5">
        <v>491902.7</v>
      </c>
      <c r="AH259" s="5">
        <v>0</v>
      </c>
      <c r="AI259" s="5">
        <v>521553</v>
      </c>
      <c r="AJ259" s="5">
        <v>1188368.7</v>
      </c>
      <c r="AK259" s="5">
        <v>6608976.9092150005</v>
      </c>
      <c r="AL259" s="5">
        <v>478313800</v>
      </c>
      <c r="AM259" s="25"/>
      <c r="AN259" s="25"/>
    </row>
    <row r="260" spans="1:40" x14ac:dyDescent="0.25">
      <c r="A260" s="5">
        <v>882</v>
      </c>
      <c r="B260" s="5">
        <v>1</v>
      </c>
      <c r="C260" s="5" t="s">
        <v>341</v>
      </c>
      <c r="D260" s="5">
        <v>4267</v>
      </c>
      <c r="E260" s="5">
        <v>4640</v>
      </c>
      <c r="F260" s="5">
        <v>4050</v>
      </c>
      <c r="G260" s="5">
        <v>4447</v>
      </c>
      <c r="H260" s="5">
        <v>29203449</v>
      </c>
      <c r="I260" s="5">
        <v>160674</v>
      </c>
      <c r="J260" s="5">
        <v>610433</v>
      </c>
      <c r="K260" s="5">
        <v>67803</v>
      </c>
      <c r="L260" s="5">
        <v>0</v>
      </c>
      <c r="M260" s="5">
        <v>0</v>
      </c>
      <c r="N260" s="5">
        <v>257720</v>
      </c>
      <c r="O260" s="5">
        <v>999582</v>
      </c>
      <c r="P260" s="5">
        <v>615891.25</v>
      </c>
      <c r="Q260" s="5">
        <v>57811</v>
      </c>
      <c r="R260" s="5">
        <v>29172</v>
      </c>
      <c r="S260" s="5">
        <v>0</v>
      </c>
      <c r="T260" s="5">
        <v>0</v>
      </c>
      <c r="U260" s="5">
        <v>0</v>
      </c>
      <c r="V260" s="5">
        <v>-7880</v>
      </c>
      <c r="W260" s="5">
        <v>2266058</v>
      </c>
      <c r="X260" s="5">
        <v>0</v>
      </c>
      <c r="Y260" s="5">
        <v>268799</v>
      </c>
      <c r="Z260" s="5">
        <v>165561</v>
      </c>
      <c r="AA260" s="5">
        <v>3219628</v>
      </c>
      <c r="AB260" s="5">
        <v>37914701.25</v>
      </c>
      <c r="AC260" s="5">
        <v>0</v>
      </c>
      <c r="AD260" s="5">
        <v>379787</v>
      </c>
      <c r="AE260" s="5">
        <v>615891.25</v>
      </c>
      <c r="AF260" s="5">
        <v>29172</v>
      </c>
      <c r="AG260" s="5">
        <v>2238262.34</v>
      </c>
      <c r="AH260" s="5">
        <v>0</v>
      </c>
      <c r="AI260" s="5">
        <v>2801846</v>
      </c>
      <c r="AJ260" s="5">
        <v>6064958.5899999999</v>
      </c>
      <c r="AK260" s="5">
        <v>40356525.727756999</v>
      </c>
      <c r="AL260" s="5">
        <v>2804520115</v>
      </c>
      <c r="AM260" s="25"/>
      <c r="AN260" s="25"/>
    </row>
    <row r="261" spans="1:40" x14ac:dyDescent="0.25">
      <c r="A261" s="5">
        <v>883</v>
      </c>
      <c r="B261" s="5">
        <v>1</v>
      </c>
      <c r="C261" s="5" t="s">
        <v>342</v>
      </c>
      <c r="D261" s="5">
        <v>1561</v>
      </c>
      <c r="E261" s="5">
        <v>1711.6</v>
      </c>
      <c r="F261" s="5">
        <v>1549</v>
      </c>
      <c r="G261" s="5">
        <v>1695.2</v>
      </c>
      <c r="H261" s="5">
        <v>11132378</v>
      </c>
      <c r="I261" s="5">
        <v>30702</v>
      </c>
      <c r="J261" s="5">
        <v>332453</v>
      </c>
      <c r="K261" s="5">
        <v>34586</v>
      </c>
      <c r="L261" s="5">
        <v>0</v>
      </c>
      <c r="M261" s="5">
        <v>0</v>
      </c>
      <c r="N261" s="5">
        <v>148538.22951999999</v>
      </c>
      <c r="O261" s="5">
        <v>375535</v>
      </c>
      <c r="P261" s="5">
        <v>209297.5</v>
      </c>
      <c r="Q261" s="5">
        <v>22038</v>
      </c>
      <c r="R261" s="5">
        <v>47177</v>
      </c>
      <c r="S261" s="5">
        <v>0</v>
      </c>
      <c r="T261" s="5">
        <v>0</v>
      </c>
      <c r="U261" s="5">
        <v>0</v>
      </c>
      <c r="V261" s="5">
        <v>0</v>
      </c>
      <c r="W261" s="5">
        <v>1281198</v>
      </c>
      <c r="X261" s="5">
        <v>0</v>
      </c>
      <c r="Y261" s="5">
        <v>199131</v>
      </c>
      <c r="Z261" s="5">
        <v>51356</v>
      </c>
      <c r="AA261" s="5">
        <v>1227325</v>
      </c>
      <c r="AB261" s="5">
        <v>15091714.729520001</v>
      </c>
      <c r="AC261" s="5">
        <v>0</v>
      </c>
      <c r="AD261" s="5">
        <v>118753</v>
      </c>
      <c r="AE261" s="5">
        <v>209297.5</v>
      </c>
      <c r="AF261" s="5">
        <v>47177</v>
      </c>
      <c r="AG261" s="5">
        <v>1279351.1599999999</v>
      </c>
      <c r="AH261" s="5">
        <v>0</v>
      </c>
      <c r="AI261" s="5">
        <v>1077027</v>
      </c>
      <c r="AJ261" s="5">
        <v>2731605.66</v>
      </c>
      <c r="AK261" s="5">
        <v>12803810.50319</v>
      </c>
      <c r="AL261" s="5">
        <v>1061069325</v>
      </c>
      <c r="AM261" s="25"/>
      <c r="AN261" s="25"/>
    </row>
    <row r="262" spans="1:40" x14ac:dyDescent="0.25">
      <c r="A262" s="5">
        <v>885</v>
      </c>
      <c r="B262" s="5">
        <v>1</v>
      </c>
      <c r="C262" s="5" t="s">
        <v>2177</v>
      </c>
      <c r="D262" s="5">
        <v>4873</v>
      </c>
      <c r="E262" s="5">
        <v>5382</v>
      </c>
      <c r="F262" s="5">
        <v>6180</v>
      </c>
      <c r="G262" s="5">
        <v>6806.8</v>
      </c>
      <c r="H262" s="5">
        <v>44700256</v>
      </c>
      <c r="I262" s="5">
        <v>0</v>
      </c>
      <c r="J262" s="5">
        <v>257645</v>
      </c>
      <c r="K262" s="5">
        <v>58604</v>
      </c>
      <c r="L262" s="5">
        <v>0</v>
      </c>
      <c r="M262" s="5">
        <v>0</v>
      </c>
      <c r="N262" s="5">
        <v>111762</v>
      </c>
      <c r="O262" s="5">
        <v>1439196</v>
      </c>
      <c r="P262" s="5">
        <v>1139886.25</v>
      </c>
      <c r="Q262" s="5">
        <v>88488</v>
      </c>
      <c r="R262" s="5">
        <v>4492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470339</v>
      </c>
      <c r="Z262" s="5">
        <v>409889</v>
      </c>
      <c r="AA262" s="5">
        <v>4928123</v>
      </c>
      <c r="AB262" s="5">
        <v>53608680.25</v>
      </c>
      <c r="AC262" s="5">
        <v>0</v>
      </c>
      <c r="AD262" s="5">
        <v>217571</v>
      </c>
      <c r="AE262" s="5">
        <v>911139</v>
      </c>
      <c r="AF262" s="5">
        <v>3591</v>
      </c>
      <c r="AG262" s="5">
        <v>0</v>
      </c>
      <c r="AH262" s="5">
        <v>0</v>
      </c>
      <c r="AI262" s="5">
        <v>3252883</v>
      </c>
      <c r="AJ262" s="5">
        <v>4385184</v>
      </c>
      <c r="AK262" s="5">
        <v>24578174.871224999</v>
      </c>
      <c r="AL262" s="5">
        <v>2194002800</v>
      </c>
      <c r="AM262" s="25"/>
      <c r="AN262" s="25"/>
    </row>
    <row r="263" spans="1:40" x14ac:dyDescent="0.25">
      <c r="A263" s="5">
        <v>891</v>
      </c>
      <c r="B263" s="5">
        <v>1</v>
      </c>
      <c r="C263" s="5" t="s">
        <v>343</v>
      </c>
      <c r="D263" s="5">
        <v>499</v>
      </c>
      <c r="E263" s="5">
        <v>549</v>
      </c>
      <c r="F263" s="5">
        <v>558</v>
      </c>
      <c r="G263" s="5">
        <v>615.6</v>
      </c>
      <c r="H263" s="5">
        <v>4042645</v>
      </c>
      <c r="I263" s="5">
        <v>0</v>
      </c>
      <c r="J263" s="5">
        <v>236223</v>
      </c>
      <c r="K263" s="5">
        <v>14084</v>
      </c>
      <c r="L263" s="5">
        <v>120140</v>
      </c>
      <c r="M263" s="5">
        <v>251096</v>
      </c>
      <c r="N263" s="5">
        <v>220596</v>
      </c>
      <c r="O263" s="5">
        <v>146378</v>
      </c>
      <c r="P263" s="5">
        <v>79727.5</v>
      </c>
      <c r="Q263" s="5">
        <v>8003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416146</v>
      </c>
      <c r="X263" s="5">
        <v>0</v>
      </c>
      <c r="Y263" s="5">
        <v>36559</v>
      </c>
      <c r="Z263" s="5">
        <v>17019</v>
      </c>
      <c r="AA263" s="5">
        <v>445694</v>
      </c>
      <c r="AB263" s="5">
        <v>6034310.5</v>
      </c>
      <c r="AC263" s="5">
        <v>0</v>
      </c>
      <c r="AD263" s="5">
        <v>79981</v>
      </c>
      <c r="AE263" s="5">
        <v>46960</v>
      </c>
      <c r="AF263" s="5">
        <v>0</v>
      </c>
      <c r="AG263" s="5">
        <v>282995</v>
      </c>
      <c r="AH263" s="5">
        <v>0</v>
      </c>
      <c r="AI263" s="5">
        <v>216781</v>
      </c>
      <c r="AJ263" s="5">
        <v>626717</v>
      </c>
      <c r="AK263" s="5">
        <v>8034043.3275619997</v>
      </c>
      <c r="AL263" s="5">
        <v>164915600</v>
      </c>
      <c r="AM263" s="25"/>
      <c r="AN263" s="25"/>
    </row>
    <row r="264" spans="1:40" x14ac:dyDescent="0.25">
      <c r="A264" s="5">
        <v>911</v>
      </c>
      <c r="B264" s="5">
        <v>1</v>
      </c>
      <c r="C264" s="5" t="s">
        <v>344</v>
      </c>
      <c r="D264" s="5">
        <v>5019</v>
      </c>
      <c r="E264" s="5">
        <v>5490.2</v>
      </c>
      <c r="F264" s="5">
        <v>4753</v>
      </c>
      <c r="G264" s="5">
        <v>5225.6000000000004</v>
      </c>
      <c r="H264" s="5">
        <v>34316515</v>
      </c>
      <c r="I264" s="5">
        <v>150440</v>
      </c>
      <c r="J264" s="5">
        <v>1299626</v>
      </c>
      <c r="K264" s="5">
        <v>23739</v>
      </c>
      <c r="L264" s="5">
        <v>0</v>
      </c>
      <c r="M264" s="5">
        <v>0</v>
      </c>
      <c r="N264" s="5">
        <v>526990</v>
      </c>
      <c r="O264" s="5">
        <v>1190922</v>
      </c>
      <c r="P264" s="5">
        <v>872977.5</v>
      </c>
      <c r="Q264" s="5">
        <v>67933</v>
      </c>
      <c r="R264" s="5">
        <v>41125</v>
      </c>
      <c r="S264" s="5">
        <v>0</v>
      </c>
      <c r="T264" s="5">
        <v>0</v>
      </c>
      <c r="U264" s="5">
        <v>147287</v>
      </c>
      <c r="V264" s="5">
        <v>-8274</v>
      </c>
      <c r="W264" s="5">
        <v>0</v>
      </c>
      <c r="X264" s="5">
        <v>0</v>
      </c>
      <c r="Y264" s="5">
        <v>495861</v>
      </c>
      <c r="Z264" s="5">
        <v>158233</v>
      </c>
      <c r="AA264" s="5">
        <v>3783334</v>
      </c>
      <c r="AB264" s="5">
        <v>43066708.5</v>
      </c>
      <c r="AC264" s="5">
        <v>0</v>
      </c>
      <c r="AD264" s="5">
        <v>257272</v>
      </c>
      <c r="AE264" s="5">
        <v>701939</v>
      </c>
      <c r="AF264" s="5">
        <v>33068</v>
      </c>
      <c r="AG264" s="5">
        <v>0</v>
      </c>
      <c r="AH264" s="5">
        <v>0</v>
      </c>
      <c r="AI264" s="5">
        <v>2512088</v>
      </c>
      <c r="AJ264" s="5">
        <v>3504367</v>
      </c>
      <c r="AK264" s="5">
        <v>26963149.974812999</v>
      </c>
      <c r="AL264" s="5">
        <v>2251411700</v>
      </c>
      <c r="AM264" s="25"/>
      <c r="AN264" s="25"/>
    </row>
    <row r="265" spans="1:40" x14ac:dyDescent="0.25">
      <c r="A265" s="5">
        <v>912</v>
      </c>
      <c r="B265" s="5">
        <v>1</v>
      </c>
      <c r="C265" s="5" t="s">
        <v>345</v>
      </c>
      <c r="D265" s="5">
        <v>1913</v>
      </c>
      <c r="E265" s="5">
        <v>2093.6</v>
      </c>
      <c r="F265" s="5">
        <v>1704</v>
      </c>
      <c r="G265" s="5">
        <v>1869.2</v>
      </c>
      <c r="H265" s="5">
        <v>12275036</v>
      </c>
      <c r="I265" s="5">
        <v>109504</v>
      </c>
      <c r="J265" s="5">
        <v>848890</v>
      </c>
      <c r="K265" s="5">
        <v>14085</v>
      </c>
      <c r="L265" s="5">
        <v>0</v>
      </c>
      <c r="M265" s="5">
        <v>0</v>
      </c>
      <c r="N265" s="5">
        <v>307031</v>
      </c>
      <c r="O265" s="5">
        <v>428111</v>
      </c>
      <c r="P265" s="5">
        <v>286731.25</v>
      </c>
      <c r="Q265" s="5">
        <v>24300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469076</v>
      </c>
      <c r="X265" s="5">
        <v>0</v>
      </c>
      <c r="Y265" s="5">
        <v>61331</v>
      </c>
      <c r="Z265" s="5">
        <v>68618</v>
      </c>
      <c r="AA265" s="5">
        <v>1353301</v>
      </c>
      <c r="AB265" s="5">
        <v>16246014.25</v>
      </c>
      <c r="AC265" s="5">
        <v>0</v>
      </c>
      <c r="AD265" s="5">
        <v>82530</v>
      </c>
      <c r="AE265" s="5">
        <v>185584</v>
      </c>
      <c r="AF265" s="5">
        <v>0</v>
      </c>
      <c r="AG265" s="5">
        <v>273084</v>
      </c>
      <c r="AH265" s="5">
        <v>0</v>
      </c>
      <c r="AI265" s="5">
        <v>723309</v>
      </c>
      <c r="AJ265" s="5">
        <v>1264507</v>
      </c>
      <c r="AK265" s="5">
        <v>8606666.6777519993</v>
      </c>
      <c r="AL265" s="5">
        <v>691082000</v>
      </c>
      <c r="AM265" s="25"/>
      <c r="AN265" s="25"/>
    </row>
    <row r="266" spans="1:40" x14ac:dyDescent="0.25">
      <c r="A266" s="5">
        <v>914</v>
      </c>
      <c r="B266" s="5">
        <v>1</v>
      </c>
      <c r="C266" s="5" t="s">
        <v>346</v>
      </c>
      <c r="D266" s="5">
        <v>269</v>
      </c>
      <c r="E266" s="5">
        <v>295.8</v>
      </c>
      <c r="F266" s="5">
        <v>303</v>
      </c>
      <c r="G266" s="5">
        <v>332.2</v>
      </c>
      <c r="H266" s="5">
        <v>2181557</v>
      </c>
      <c r="I266" s="5">
        <v>0</v>
      </c>
      <c r="J266" s="5">
        <v>81108</v>
      </c>
      <c r="K266" s="5">
        <v>0</v>
      </c>
      <c r="L266" s="5">
        <v>118181</v>
      </c>
      <c r="M266" s="5">
        <v>32705</v>
      </c>
      <c r="N266" s="5">
        <v>127217</v>
      </c>
      <c r="O266" s="5">
        <v>71883</v>
      </c>
      <c r="P266" s="5">
        <v>28336.25</v>
      </c>
      <c r="Q266" s="5">
        <v>4319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485932</v>
      </c>
      <c r="X266" s="5">
        <v>0</v>
      </c>
      <c r="Y266" s="5">
        <v>0</v>
      </c>
      <c r="Z266" s="5">
        <v>10796</v>
      </c>
      <c r="AA266" s="5">
        <v>240513</v>
      </c>
      <c r="AB266" s="5">
        <v>3382547.25</v>
      </c>
      <c r="AC266" s="5">
        <v>0</v>
      </c>
      <c r="AD266" s="5">
        <v>38421</v>
      </c>
      <c r="AE266" s="5">
        <v>21486</v>
      </c>
      <c r="AF266" s="5">
        <v>0</v>
      </c>
      <c r="AG266" s="5">
        <v>343165.6</v>
      </c>
      <c r="AH266" s="5">
        <v>0</v>
      </c>
      <c r="AI266" s="5">
        <v>150595</v>
      </c>
      <c r="AJ266" s="5">
        <v>553667.6</v>
      </c>
      <c r="AK266" s="5">
        <v>4241024.708439</v>
      </c>
      <c r="AL266" s="5">
        <v>114387300</v>
      </c>
      <c r="AM266" s="25"/>
      <c r="AN266" s="25"/>
    </row>
    <row r="267" spans="1:40" x14ac:dyDescent="0.25">
      <c r="A267" s="5">
        <v>2071</v>
      </c>
      <c r="B267" s="5">
        <v>1</v>
      </c>
      <c r="C267" s="5" t="s">
        <v>2178</v>
      </c>
      <c r="D267" s="5">
        <v>1049</v>
      </c>
      <c r="E267" s="5">
        <v>1151.4000000000001</v>
      </c>
      <c r="F267" s="5">
        <v>909</v>
      </c>
      <c r="G267" s="5">
        <v>989</v>
      </c>
      <c r="H267" s="5">
        <v>6494763</v>
      </c>
      <c r="I267" s="5">
        <v>0</v>
      </c>
      <c r="J267" s="5">
        <v>168861</v>
      </c>
      <c r="K267" s="5">
        <v>0</v>
      </c>
      <c r="L267" s="5">
        <v>0</v>
      </c>
      <c r="M267" s="5">
        <v>0</v>
      </c>
      <c r="N267" s="5">
        <v>185125</v>
      </c>
      <c r="O267" s="5">
        <v>207848</v>
      </c>
      <c r="P267" s="5">
        <v>163112.5</v>
      </c>
      <c r="Q267" s="5">
        <v>12857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45286</v>
      </c>
      <c r="X267" s="5">
        <v>0</v>
      </c>
      <c r="Y267" s="5">
        <v>84039</v>
      </c>
      <c r="Z267" s="5">
        <v>29162</v>
      </c>
      <c r="AA267" s="5">
        <v>716036</v>
      </c>
      <c r="AB267" s="5">
        <v>8107089.5</v>
      </c>
      <c r="AC267" s="5">
        <v>0</v>
      </c>
      <c r="AD267" s="5">
        <v>107148</v>
      </c>
      <c r="AE267" s="5">
        <v>139768</v>
      </c>
      <c r="AF267" s="5">
        <v>0</v>
      </c>
      <c r="AG267" s="5">
        <v>23064</v>
      </c>
      <c r="AH267" s="5">
        <v>0</v>
      </c>
      <c r="AI267" s="5">
        <v>506661</v>
      </c>
      <c r="AJ267" s="5">
        <v>776641</v>
      </c>
      <c r="AK267" s="5">
        <v>12177503.570211001</v>
      </c>
      <c r="AL267" s="5">
        <v>503171200</v>
      </c>
      <c r="AM267" s="25"/>
      <c r="AN267" s="25"/>
    </row>
    <row r="268" spans="1:40" x14ac:dyDescent="0.25">
      <c r="A268" s="5">
        <v>2125</v>
      </c>
      <c r="B268" s="5">
        <v>1</v>
      </c>
      <c r="C268" s="5" t="s">
        <v>347</v>
      </c>
      <c r="D268" s="5">
        <v>1242</v>
      </c>
      <c r="E268" s="5">
        <v>1358.2</v>
      </c>
      <c r="F268" s="5">
        <v>1090</v>
      </c>
      <c r="G268" s="5">
        <v>1200.8</v>
      </c>
      <c r="H268" s="5">
        <v>7885654</v>
      </c>
      <c r="I268" s="5">
        <v>18421</v>
      </c>
      <c r="J268" s="5">
        <v>358344</v>
      </c>
      <c r="K268" s="5">
        <v>31461</v>
      </c>
      <c r="L268" s="5">
        <v>0</v>
      </c>
      <c r="M268" s="5">
        <v>0</v>
      </c>
      <c r="N268" s="5">
        <v>208176</v>
      </c>
      <c r="O268" s="5">
        <v>258878</v>
      </c>
      <c r="P268" s="5">
        <v>150523.75</v>
      </c>
      <c r="Q268" s="5">
        <v>15610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900600</v>
      </c>
      <c r="X268" s="5">
        <v>0</v>
      </c>
      <c r="Y268" s="5">
        <v>0</v>
      </c>
      <c r="Z268" s="5">
        <v>32990</v>
      </c>
      <c r="AA268" s="5">
        <v>869379</v>
      </c>
      <c r="AB268" s="5">
        <v>10730036.75</v>
      </c>
      <c r="AC268" s="5">
        <v>0</v>
      </c>
      <c r="AD268" s="5">
        <v>110887</v>
      </c>
      <c r="AE268" s="5">
        <v>97874</v>
      </c>
      <c r="AF268" s="5">
        <v>0</v>
      </c>
      <c r="AG268" s="5">
        <v>671286</v>
      </c>
      <c r="AH268" s="5">
        <v>0</v>
      </c>
      <c r="AI268" s="5">
        <v>466802</v>
      </c>
      <c r="AJ268" s="5">
        <v>1346849</v>
      </c>
      <c r="AK268" s="5">
        <v>12285153.790112</v>
      </c>
      <c r="AL268" s="5">
        <v>450395460</v>
      </c>
      <c r="AM268" s="25"/>
      <c r="AN268" s="25"/>
    </row>
    <row r="269" spans="1:40" x14ac:dyDescent="0.25">
      <c r="A269" s="5">
        <v>2134</v>
      </c>
      <c r="B269" s="5">
        <v>1</v>
      </c>
      <c r="C269" s="5" t="s">
        <v>2179</v>
      </c>
      <c r="D269" s="5">
        <v>914</v>
      </c>
      <c r="E269" s="5">
        <v>1002.8</v>
      </c>
      <c r="F269" s="5">
        <v>733</v>
      </c>
      <c r="G269" s="5">
        <v>800.2</v>
      </c>
      <c r="H269" s="5">
        <v>5254913</v>
      </c>
      <c r="I269" s="5">
        <v>0</v>
      </c>
      <c r="J269" s="5">
        <v>534537</v>
      </c>
      <c r="K269" s="5">
        <v>16954</v>
      </c>
      <c r="L269" s="5">
        <v>72461</v>
      </c>
      <c r="M269" s="5">
        <v>32431</v>
      </c>
      <c r="N269" s="5">
        <v>209909</v>
      </c>
      <c r="O269" s="5">
        <v>156543</v>
      </c>
      <c r="P269" s="5">
        <v>82455</v>
      </c>
      <c r="Q269" s="5">
        <v>10403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917829</v>
      </c>
      <c r="X269" s="5">
        <v>0</v>
      </c>
      <c r="Y269" s="5">
        <v>0</v>
      </c>
      <c r="Z269" s="5">
        <v>26148</v>
      </c>
      <c r="AA269" s="5">
        <v>579345</v>
      </c>
      <c r="AB269" s="5">
        <v>7893928</v>
      </c>
      <c r="AC269" s="5">
        <v>0</v>
      </c>
      <c r="AD269" s="5">
        <v>113970</v>
      </c>
      <c r="AE269" s="5">
        <v>45306</v>
      </c>
      <c r="AF269" s="5">
        <v>0</v>
      </c>
      <c r="AG269" s="5">
        <v>618439.03</v>
      </c>
      <c r="AH269" s="5">
        <v>0</v>
      </c>
      <c r="AI269" s="5">
        <v>262868</v>
      </c>
      <c r="AJ269" s="5">
        <v>1040583.03</v>
      </c>
      <c r="AK269" s="5">
        <v>13914962.626344999</v>
      </c>
      <c r="AL269" s="5">
        <v>281010060</v>
      </c>
      <c r="AM269" s="25"/>
      <c r="AN269" s="25"/>
    </row>
    <row r="270" spans="1:40" x14ac:dyDescent="0.25">
      <c r="A270" s="5">
        <v>2135</v>
      </c>
      <c r="B270" s="5">
        <v>1</v>
      </c>
      <c r="C270" s="5" t="s">
        <v>349</v>
      </c>
      <c r="D270" s="5">
        <v>852</v>
      </c>
      <c r="E270" s="5">
        <v>932.6</v>
      </c>
      <c r="F270" s="5">
        <v>870</v>
      </c>
      <c r="G270" s="5">
        <v>951.8</v>
      </c>
      <c r="H270" s="5">
        <v>6250471</v>
      </c>
      <c r="I270" s="5">
        <v>0</v>
      </c>
      <c r="J270" s="5">
        <v>183525</v>
      </c>
      <c r="K270" s="5">
        <v>0</v>
      </c>
      <c r="L270" s="5">
        <v>4423</v>
      </c>
      <c r="M270" s="5">
        <v>0</v>
      </c>
      <c r="N270" s="5">
        <v>242323</v>
      </c>
      <c r="O270" s="5">
        <v>224587</v>
      </c>
      <c r="P270" s="5">
        <v>145101.25</v>
      </c>
      <c r="Q270" s="5">
        <v>12373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254911</v>
      </c>
      <c r="X270" s="5">
        <v>0</v>
      </c>
      <c r="Y270" s="5">
        <v>16327</v>
      </c>
      <c r="Z270" s="5">
        <v>29554</v>
      </c>
      <c r="AA270" s="5">
        <v>689103</v>
      </c>
      <c r="AB270" s="5">
        <v>8052698.25</v>
      </c>
      <c r="AC270" s="5">
        <v>0</v>
      </c>
      <c r="AD270" s="5">
        <v>127468</v>
      </c>
      <c r="AE270" s="5">
        <v>106683</v>
      </c>
      <c r="AF270" s="5">
        <v>0</v>
      </c>
      <c r="AG270" s="5">
        <v>119018.82</v>
      </c>
      <c r="AH270" s="5">
        <v>0</v>
      </c>
      <c r="AI270" s="5">
        <v>418380</v>
      </c>
      <c r="AJ270" s="5">
        <v>771549.82</v>
      </c>
      <c r="AK270" s="5">
        <v>12902924.381684</v>
      </c>
      <c r="AL270" s="5">
        <v>349694800</v>
      </c>
      <c r="AM270" s="25"/>
      <c r="AN270" s="25"/>
    </row>
    <row r="271" spans="1:40" x14ac:dyDescent="0.25">
      <c r="A271" s="5">
        <v>2137</v>
      </c>
      <c r="B271" s="5">
        <v>1</v>
      </c>
      <c r="C271" s="5" t="s">
        <v>350</v>
      </c>
      <c r="D271" s="5">
        <v>719</v>
      </c>
      <c r="E271" s="5">
        <v>790.6</v>
      </c>
      <c r="F271" s="5">
        <v>539</v>
      </c>
      <c r="G271" s="5">
        <v>593.79999999999995</v>
      </c>
      <c r="H271" s="5">
        <v>3899485</v>
      </c>
      <c r="I271" s="5">
        <v>12281</v>
      </c>
      <c r="J271" s="5">
        <v>118169</v>
      </c>
      <c r="K271" s="5">
        <v>0</v>
      </c>
      <c r="L271" s="5">
        <v>123221</v>
      </c>
      <c r="M271" s="5">
        <v>0</v>
      </c>
      <c r="N271" s="5">
        <v>123173</v>
      </c>
      <c r="O271" s="5">
        <v>137466</v>
      </c>
      <c r="P271" s="5">
        <v>71013.75</v>
      </c>
      <c r="Q271" s="5">
        <v>7719</v>
      </c>
      <c r="R271" s="5">
        <v>6253</v>
      </c>
      <c r="S271" s="5">
        <v>0</v>
      </c>
      <c r="T271" s="5">
        <v>0</v>
      </c>
      <c r="U271" s="5">
        <v>0</v>
      </c>
      <c r="V271" s="5">
        <v>0</v>
      </c>
      <c r="W271" s="5">
        <v>499980</v>
      </c>
      <c r="X271" s="5">
        <v>0</v>
      </c>
      <c r="Y271" s="5">
        <v>57848</v>
      </c>
      <c r="Z271" s="5">
        <v>17079</v>
      </c>
      <c r="AA271" s="5">
        <v>429911</v>
      </c>
      <c r="AB271" s="5">
        <v>5503598.75</v>
      </c>
      <c r="AC271" s="5">
        <v>0</v>
      </c>
      <c r="AD271" s="5">
        <v>80745</v>
      </c>
      <c r="AE271" s="5">
        <v>56509</v>
      </c>
      <c r="AF271" s="5">
        <v>4976</v>
      </c>
      <c r="AG271" s="5">
        <v>422339</v>
      </c>
      <c r="AH271" s="5">
        <v>0</v>
      </c>
      <c r="AI271" s="5">
        <v>282501</v>
      </c>
      <c r="AJ271" s="5">
        <v>847070</v>
      </c>
      <c r="AK271" s="5">
        <v>8330741.864395</v>
      </c>
      <c r="AL271" s="5">
        <v>320851925</v>
      </c>
      <c r="AM271" s="25"/>
      <c r="AN271" s="25"/>
    </row>
    <row r="272" spans="1:40" x14ac:dyDescent="0.25">
      <c r="A272" s="5">
        <v>2142</v>
      </c>
      <c r="B272" s="5">
        <v>1</v>
      </c>
      <c r="C272" s="5" t="s">
        <v>351</v>
      </c>
      <c r="D272" s="5">
        <v>2265</v>
      </c>
      <c r="E272" s="5">
        <v>2480.8000000000002</v>
      </c>
      <c r="F272" s="5">
        <v>1896</v>
      </c>
      <c r="G272" s="5">
        <v>2077.4</v>
      </c>
      <c r="H272" s="5">
        <v>13642286</v>
      </c>
      <c r="I272" s="5">
        <v>0</v>
      </c>
      <c r="J272" s="5">
        <v>1338404</v>
      </c>
      <c r="K272" s="5">
        <v>0</v>
      </c>
      <c r="L272" s="5">
        <v>413798.5</v>
      </c>
      <c r="M272" s="5">
        <v>3226678.76</v>
      </c>
      <c r="N272" s="5">
        <v>1157216.8425769999</v>
      </c>
      <c r="O272" s="5">
        <v>456874</v>
      </c>
      <c r="P272" s="5">
        <v>347965</v>
      </c>
      <c r="Q272" s="5">
        <v>27006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228202</v>
      </c>
      <c r="Z272" s="5">
        <v>75494</v>
      </c>
      <c r="AA272" s="5">
        <v>1504038</v>
      </c>
      <c r="AB272" s="5">
        <v>22417963.102577001</v>
      </c>
      <c r="AC272" s="5">
        <v>0</v>
      </c>
      <c r="AD272" s="5">
        <v>333780</v>
      </c>
      <c r="AE272" s="5">
        <v>347965</v>
      </c>
      <c r="AF272" s="5">
        <v>0</v>
      </c>
      <c r="AG272" s="5">
        <v>0</v>
      </c>
      <c r="AH272" s="5">
        <v>0</v>
      </c>
      <c r="AI272" s="5">
        <v>1323160</v>
      </c>
      <c r="AJ272" s="5">
        <v>2004905</v>
      </c>
      <c r="AK272" s="5">
        <v>36250112.354294002</v>
      </c>
      <c r="AL272" s="5">
        <v>1549499755</v>
      </c>
      <c r="AM272" s="25"/>
      <c r="AN272" s="25"/>
    </row>
    <row r="273" spans="1:40" x14ac:dyDescent="0.25">
      <c r="A273" s="5">
        <v>2143</v>
      </c>
      <c r="B273" s="5">
        <v>1</v>
      </c>
      <c r="C273" s="5" t="s">
        <v>2180</v>
      </c>
      <c r="D273" s="5">
        <v>826</v>
      </c>
      <c r="E273" s="5">
        <v>907.2</v>
      </c>
      <c r="F273" s="5">
        <v>753</v>
      </c>
      <c r="G273" s="5">
        <v>828.4</v>
      </c>
      <c r="H273" s="5">
        <v>5440103</v>
      </c>
      <c r="I273" s="5">
        <v>0</v>
      </c>
      <c r="J273" s="5">
        <v>210103</v>
      </c>
      <c r="K273" s="5">
        <v>14371</v>
      </c>
      <c r="L273" s="5">
        <v>61777</v>
      </c>
      <c r="M273" s="5">
        <v>0</v>
      </c>
      <c r="N273" s="5">
        <v>148826.68072199999</v>
      </c>
      <c r="O273" s="5">
        <v>198314</v>
      </c>
      <c r="P273" s="5">
        <v>86017.5</v>
      </c>
      <c r="Q273" s="5">
        <v>10769</v>
      </c>
      <c r="R273" s="5">
        <v>5120</v>
      </c>
      <c r="S273" s="5">
        <v>0</v>
      </c>
      <c r="T273" s="5">
        <v>0</v>
      </c>
      <c r="U273" s="5">
        <v>0</v>
      </c>
      <c r="V273" s="5">
        <v>-7880</v>
      </c>
      <c r="W273" s="5">
        <v>933383</v>
      </c>
      <c r="X273" s="5">
        <v>0</v>
      </c>
      <c r="Y273" s="5">
        <v>56266</v>
      </c>
      <c r="Z273" s="5">
        <v>26337</v>
      </c>
      <c r="AA273" s="5">
        <v>599762</v>
      </c>
      <c r="AB273" s="5">
        <v>7783269.1807220001</v>
      </c>
      <c r="AC273" s="5">
        <v>0</v>
      </c>
      <c r="AD273" s="5">
        <v>96468</v>
      </c>
      <c r="AE273" s="5">
        <v>86017.5</v>
      </c>
      <c r="AF273" s="5">
        <v>5120</v>
      </c>
      <c r="AG273" s="5">
        <v>933383</v>
      </c>
      <c r="AH273" s="5">
        <v>0</v>
      </c>
      <c r="AI273" s="5">
        <v>520255</v>
      </c>
      <c r="AJ273" s="5">
        <v>1641243.5</v>
      </c>
      <c r="AK273" s="5">
        <v>9624880.3471380007</v>
      </c>
      <c r="AL273" s="5">
        <v>542929225</v>
      </c>
      <c r="AM273" s="25"/>
      <c r="AN273" s="25"/>
    </row>
    <row r="274" spans="1:40" x14ac:dyDescent="0.25">
      <c r="A274" s="5">
        <v>2144</v>
      </c>
      <c r="B274" s="5">
        <v>1</v>
      </c>
      <c r="C274" s="5" t="s">
        <v>1942</v>
      </c>
      <c r="D274" s="5">
        <v>3451</v>
      </c>
      <c r="E274" s="5">
        <v>3787.8</v>
      </c>
      <c r="F274" s="5">
        <v>3350</v>
      </c>
      <c r="G274" s="5">
        <v>3677.8</v>
      </c>
      <c r="H274" s="5">
        <v>24152113</v>
      </c>
      <c r="I274" s="5">
        <v>0</v>
      </c>
      <c r="J274" s="5">
        <v>382058</v>
      </c>
      <c r="K274" s="5">
        <v>14227</v>
      </c>
      <c r="L274" s="5">
        <v>0</v>
      </c>
      <c r="M274" s="5">
        <v>0</v>
      </c>
      <c r="N274" s="5">
        <v>365908</v>
      </c>
      <c r="O274" s="5">
        <v>803833</v>
      </c>
      <c r="P274" s="5">
        <v>567421.25</v>
      </c>
      <c r="Q274" s="5">
        <v>47811</v>
      </c>
      <c r="R274" s="5">
        <v>37514</v>
      </c>
      <c r="S274" s="5">
        <v>0</v>
      </c>
      <c r="T274" s="5">
        <v>0</v>
      </c>
      <c r="U274" s="5">
        <v>77372</v>
      </c>
      <c r="V274" s="5">
        <v>0</v>
      </c>
      <c r="W274" s="5">
        <v>827505</v>
      </c>
      <c r="X274" s="5">
        <v>0</v>
      </c>
      <c r="Y274" s="5">
        <v>126873</v>
      </c>
      <c r="Z274" s="5">
        <v>110026</v>
      </c>
      <c r="AA274" s="5">
        <v>2662727</v>
      </c>
      <c r="AB274" s="5">
        <v>30175388.25</v>
      </c>
      <c r="AC274" s="5">
        <v>0</v>
      </c>
      <c r="AD274" s="5">
        <v>235229</v>
      </c>
      <c r="AE274" s="5">
        <v>567421.25</v>
      </c>
      <c r="AF274" s="5">
        <v>37514</v>
      </c>
      <c r="AG274" s="5">
        <v>827505</v>
      </c>
      <c r="AH274" s="5">
        <v>0</v>
      </c>
      <c r="AI274" s="5">
        <v>2290951</v>
      </c>
      <c r="AJ274" s="5">
        <v>3958620.25</v>
      </c>
      <c r="AK274" s="5">
        <v>25706263.101445001</v>
      </c>
      <c r="AL274" s="5">
        <v>2210103700</v>
      </c>
      <c r="AM274" s="25"/>
      <c r="AN274" s="25"/>
    </row>
    <row r="275" spans="1:40" x14ac:dyDescent="0.25">
      <c r="A275" s="5">
        <v>2149</v>
      </c>
      <c r="B275" s="5">
        <v>1</v>
      </c>
      <c r="C275" s="5" t="s">
        <v>353</v>
      </c>
      <c r="D275" s="5">
        <v>1214</v>
      </c>
      <c r="E275" s="5">
        <v>1327.8</v>
      </c>
      <c r="F275" s="5">
        <v>1280</v>
      </c>
      <c r="G275" s="5">
        <v>1402.2</v>
      </c>
      <c r="H275" s="5">
        <v>9208247</v>
      </c>
      <c r="I275" s="5">
        <v>0</v>
      </c>
      <c r="J275" s="5">
        <v>361093</v>
      </c>
      <c r="K275" s="5">
        <v>14122</v>
      </c>
      <c r="L275" s="5">
        <v>0</v>
      </c>
      <c r="M275" s="5">
        <v>0</v>
      </c>
      <c r="N275" s="5">
        <v>370575</v>
      </c>
      <c r="O275" s="5">
        <v>317902</v>
      </c>
      <c r="P275" s="5">
        <v>215535</v>
      </c>
      <c r="Q275" s="5">
        <v>18229</v>
      </c>
      <c r="R275" s="5">
        <v>32054</v>
      </c>
      <c r="S275" s="5">
        <v>0</v>
      </c>
      <c r="T275" s="5">
        <v>0</v>
      </c>
      <c r="U275" s="5">
        <v>50757</v>
      </c>
      <c r="V275" s="5">
        <v>0</v>
      </c>
      <c r="W275" s="5">
        <v>311990</v>
      </c>
      <c r="X275" s="5">
        <v>0</v>
      </c>
      <c r="Y275" s="5">
        <v>0</v>
      </c>
      <c r="Z275" s="5">
        <v>45827</v>
      </c>
      <c r="AA275" s="5">
        <v>1015193</v>
      </c>
      <c r="AB275" s="5">
        <v>11961524</v>
      </c>
      <c r="AC275" s="5">
        <v>0</v>
      </c>
      <c r="AD275" s="5">
        <v>159989</v>
      </c>
      <c r="AE275" s="5">
        <v>215535</v>
      </c>
      <c r="AF275" s="5">
        <v>32054</v>
      </c>
      <c r="AG275" s="5">
        <v>311990</v>
      </c>
      <c r="AH275" s="5">
        <v>0</v>
      </c>
      <c r="AI275" s="5">
        <v>883566</v>
      </c>
      <c r="AJ275" s="5">
        <v>1603134</v>
      </c>
      <c r="AK275" s="5">
        <v>16855116.178539</v>
      </c>
      <c r="AL275" s="5">
        <v>802843500</v>
      </c>
      <c r="AM275" s="25"/>
      <c r="AN275" s="25"/>
    </row>
    <row r="276" spans="1:40" x14ac:dyDescent="0.25">
      <c r="A276" s="5">
        <v>2155</v>
      </c>
      <c r="B276" s="5">
        <v>1</v>
      </c>
      <c r="C276" s="5" t="s">
        <v>354</v>
      </c>
      <c r="D276" s="5">
        <v>1392</v>
      </c>
      <c r="E276" s="5">
        <v>1522.6</v>
      </c>
      <c r="F276" s="5">
        <v>1053</v>
      </c>
      <c r="G276" s="5">
        <v>1147.5999999999999</v>
      </c>
      <c r="H276" s="5">
        <v>7536289</v>
      </c>
      <c r="I276" s="5">
        <v>84942</v>
      </c>
      <c r="J276" s="5">
        <v>557449</v>
      </c>
      <c r="K276" s="5">
        <v>0</v>
      </c>
      <c r="L276" s="5">
        <v>0</v>
      </c>
      <c r="M276" s="5">
        <v>0</v>
      </c>
      <c r="N276" s="5">
        <v>185120.30761600001</v>
      </c>
      <c r="O276" s="5">
        <v>246846</v>
      </c>
      <c r="P276" s="5">
        <v>154466.25</v>
      </c>
      <c r="Q276" s="5">
        <v>14919</v>
      </c>
      <c r="R276" s="5">
        <v>25442</v>
      </c>
      <c r="S276" s="5">
        <v>0</v>
      </c>
      <c r="T276" s="5">
        <v>0</v>
      </c>
      <c r="U276" s="5">
        <v>0</v>
      </c>
      <c r="V276" s="5">
        <v>0</v>
      </c>
      <c r="W276" s="5">
        <v>646432</v>
      </c>
      <c r="X276" s="5">
        <v>0</v>
      </c>
      <c r="Y276" s="5">
        <v>54512</v>
      </c>
      <c r="Z276" s="5">
        <v>32557</v>
      </c>
      <c r="AA276" s="5">
        <v>830862</v>
      </c>
      <c r="AB276" s="5">
        <v>10369836.557615999</v>
      </c>
      <c r="AC276" s="5">
        <v>0</v>
      </c>
      <c r="AD276" s="5">
        <v>48045</v>
      </c>
      <c r="AE276" s="5">
        <v>75176</v>
      </c>
      <c r="AF276" s="5">
        <v>12382</v>
      </c>
      <c r="AG276" s="5">
        <v>332545</v>
      </c>
      <c r="AH276" s="5">
        <v>0</v>
      </c>
      <c r="AI276" s="5">
        <v>333918</v>
      </c>
      <c r="AJ276" s="5">
        <v>802066</v>
      </c>
      <c r="AK276" s="5">
        <v>5335013.989387</v>
      </c>
      <c r="AL276" s="5">
        <v>377922970</v>
      </c>
      <c r="AM276" s="25"/>
      <c r="AN276" s="25"/>
    </row>
    <row r="277" spans="1:40" x14ac:dyDescent="0.25">
      <c r="A277" s="5">
        <v>2159</v>
      </c>
      <c r="B277" s="5">
        <v>1</v>
      </c>
      <c r="C277" s="5" t="s">
        <v>2181</v>
      </c>
      <c r="D277" s="5">
        <v>609</v>
      </c>
      <c r="E277" s="5">
        <v>673.2</v>
      </c>
      <c r="F277" s="5">
        <v>501</v>
      </c>
      <c r="G277" s="5">
        <v>550.79999999999995</v>
      </c>
      <c r="H277" s="5">
        <v>3617104</v>
      </c>
      <c r="I277" s="5">
        <v>0</v>
      </c>
      <c r="J277" s="5">
        <v>213311</v>
      </c>
      <c r="K277" s="5">
        <v>18555</v>
      </c>
      <c r="L277" s="5">
        <v>127720</v>
      </c>
      <c r="M277" s="5">
        <v>145798</v>
      </c>
      <c r="N277" s="5">
        <v>165477</v>
      </c>
      <c r="O277" s="5">
        <v>133227</v>
      </c>
      <c r="P277" s="5">
        <v>68963.75</v>
      </c>
      <c r="Q277" s="5">
        <v>7160</v>
      </c>
      <c r="R277" s="5">
        <v>28322</v>
      </c>
      <c r="S277" s="5">
        <v>0</v>
      </c>
      <c r="T277" s="5">
        <v>0</v>
      </c>
      <c r="U277" s="5">
        <v>0</v>
      </c>
      <c r="V277" s="5">
        <v>-7880</v>
      </c>
      <c r="W277" s="5">
        <v>386210</v>
      </c>
      <c r="X277" s="5">
        <v>0</v>
      </c>
      <c r="Y277" s="5">
        <v>2210</v>
      </c>
      <c r="Z277" s="5">
        <v>18743</v>
      </c>
      <c r="AA277" s="5">
        <v>398779</v>
      </c>
      <c r="AB277" s="5">
        <v>5323699.75</v>
      </c>
      <c r="AC277" s="5">
        <v>0</v>
      </c>
      <c r="AD277" s="5">
        <v>119938</v>
      </c>
      <c r="AE277" s="5">
        <v>45892</v>
      </c>
      <c r="AF277" s="5">
        <v>18847</v>
      </c>
      <c r="AG277" s="5">
        <v>284495</v>
      </c>
      <c r="AH277" s="5">
        <v>0</v>
      </c>
      <c r="AI277" s="5">
        <v>219134</v>
      </c>
      <c r="AJ277" s="5">
        <v>688306</v>
      </c>
      <c r="AK277" s="5">
        <v>11843602.350561</v>
      </c>
      <c r="AL277" s="5">
        <v>228469100</v>
      </c>
      <c r="AM277" s="25"/>
      <c r="AN277" s="25"/>
    </row>
    <row r="278" spans="1:40" x14ac:dyDescent="0.25">
      <c r="A278" s="5">
        <v>2164</v>
      </c>
      <c r="B278" s="5">
        <v>1</v>
      </c>
      <c r="C278" s="5" t="s">
        <v>2182</v>
      </c>
      <c r="D278" s="5">
        <v>1358</v>
      </c>
      <c r="E278" s="5">
        <v>1485.8</v>
      </c>
      <c r="F278" s="5">
        <v>1610</v>
      </c>
      <c r="G278" s="5">
        <v>1748</v>
      </c>
      <c r="H278" s="5">
        <v>11479116</v>
      </c>
      <c r="I278" s="5">
        <v>0</v>
      </c>
      <c r="J278" s="5">
        <v>368711</v>
      </c>
      <c r="K278" s="5">
        <v>22386</v>
      </c>
      <c r="L278" s="5">
        <v>0</v>
      </c>
      <c r="M278" s="5">
        <v>0</v>
      </c>
      <c r="N278" s="5">
        <v>320394</v>
      </c>
      <c r="O278" s="5">
        <v>397673</v>
      </c>
      <c r="P278" s="5">
        <v>290577.5</v>
      </c>
      <c r="Q278" s="5">
        <v>22724</v>
      </c>
      <c r="R278" s="5">
        <v>39382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53259</v>
      </c>
      <c r="AA278" s="5">
        <v>1265552</v>
      </c>
      <c r="AB278" s="5">
        <v>14259774.5</v>
      </c>
      <c r="AC278" s="5">
        <v>0</v>
      </c>
      <c r="AD278" s="5">
        <v>95959</v>
      </c>
      <c r="AE278" s="5">
        <v>189559</v>
      </c>
      <c r="AF278" s="5">
        <v>25691</v>
      </c>
      <c r="AG278" s="5">
        <v>0</v>
      </c>
      <c r="AH278" s="5">
        <v>0</v>
      </c>
      <c r="AI278" s="5">
        <v>681750</v>
      </c>
      <c r="AJ278" s="5">
        <v>992959</v>
      </c>
      <c r="AK278" s="5">
        <v>10074515.567196</v>
      </c>
      <c r="AL278" s="5">
        <v>494324500</v>
      </c>
      <c r="AM278" s="25"/>
      <c r="AN278" s="25"/>
    </row>
    <row r="279" spans="1:40" x14ac:dyDescent="0.25">
      <c r="A279" s="5">
        <v>2165</v>
      </c>
      <c r="B279" s="5">
        <v>1</v>
      </c>
      <c r="C279" s="5" t="s">
        <v>1944</v>
      </c>
      <c r="D279" s="5">
        <v>919.16</v>
      </c>
      <c r="E279" s="5">
        <v>1015.16</v>
      </c>
      <c r="F279" s="5">
        <v>955.16</v>
      </c>
      <c r="G279" s="5">
        <v>1042.76</v>
      </c>
      <c r="H279" s="5">
        <v>6847805</v>
      </c>
      <c r="I279" s="5">
        <v>0</v>
      </c>
      <c r="J279" s="5">
        <v>1078124</v>
      </c>
      <c r="K279" s="5">
        <v>0</v>
      </c>
      <c r="L279" s="5">
        <v>0</v>
      </c>
      <c r="M279" s="5">
        <v>0</v>
      </c>
      <c r="N279" s="5">
        <v>302709</v>
      </c>
      <c r="O279" s="5">
        <v>236786</v>
      </c>
      <c r="P279" s="5">
        <v>174661.75</v>
      </c>
      <c r="Q279" s="5">
        <v>13556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20100</v>
      </c>
      <c r="Z279" s="5">
        <v>32945</v>
      </c>
      <c r="AA279" s="5">
        <v>754958</v>
      </c>
      <c r="AB279" s="5">
        <v>9461644.75</v>
      </c>
      <c r="AC279" s="5">
        <v>0</v>
      </c>
      <c r="AD279" s="5">
        <v>78120</v>
      </c>
      <c r="AE279" s="5">
        <v>150850</v>
      </c>
      <c r="AF279" s="5">
        <v>0</v>
      </c>
      <c r="AG279" s="5">
        <v>0</v>
      </c>
      <c r="AH279" s="5">
        <v>0</v>
      </c>
      <c r="AI279" s="5">
        <v>538434</v>
      </c>
      <c r="AJ279" s="5">
        <v>767404</v>
      </c>
      <c r="AK279" s="5">
        <v>8217027.7886960004</v>
      </c>
      <c r="AL279" s="5">
        <v>447147580</v>
      </c>
      <c r="AM279" s="25"/>
      <c r="AN279" s="25"/>
    </row>
    <row r="280" spans="1:40" x14ac:dyDescent="0.25">
      <c r="A280" s="5">
        <v>2167</v>
      </c>
      <c r="B280" s="5">
        <v>1</v>
      </c>
      <c r="C280" s="5" t="s">
        <v>355</v>
      </c>
      <c r="D280" s="5">
        <v>431</v>
      </c>
      <c r="E280" s="5">
        <v>471.2</v>
      </c>
      <c r="F280" s="5">
        <v>597</v>
      </c>
      <c r="G280" s="5">
        <v>651.4</v>
      </c>
      <c r="H280" s="5">
        <v>4277744</v>
      </c>
      <c r="I280" s="5">
        <v>0</v>
      </c>
      <c r="J280" s="5">
        <v>164222</v>
      </c>
      <c r="K280" s="5">
        <v>14139</v>
      </c>
      <c r="L280" s="5">
        <v>113912</v>
      </c>
      <c r="M280" s="5">
        <v>40888</v>
      </c>
      <c r="N280" s="5">
        <v>181298</v>
      </c>
      <c r="O280" s="5">
        <v>134271</v>
      </c>
      <c r="P280" s="5">
        <v>109110</v>
      </c>
      <c r="Q280" s="5">
        <v>8468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93793</v>
      </c>
      <c r="Z280" s="5">
        <v>21135</v>
      </c>
      <c r="AA280" s="5">
        <v>471614</v>
      </c>
      <c r="AB280" s="5">
        <v>5630594</v>
      </c>
      <c r="AC280" s="5">
        <v>0</v>
      </c>
      <c r="AD280" s="5">
        <v>63234</v>
      </c>
      <c r="AE280" s="5">
        <v>80588</v>
      </c>
      <c r="AF280" s="5">
        <v>0</v>
      </c>
      <c r="AG280" s="5">
        <v>0</v>
      </c>
      <c r="AH280" s="5">
        <v>0</v>
      </c>
      <c r="AI280" s="5">
        <v>287645</v>
      </c>
      <c r="AJ280" s="5">
        <v>431467</v>
      </c>
      <c r="AK280" s="5">
        <v>7327245.2289129999</v>
      </c>
      <c r="AL280" s="5">
        <v>177493400</v>
      </c>
      <c r="AM280" s="25"/>
      <c r="AN280" s="25"/>
    </row>
    <row r="281" spans="1:40" x14ac:dyDescent="0.25">
      <c r="A281" s="5">
        <v>2168</v>
      </c>
      <c r="B281" s="5">
        <v>1</v>
      </c>
      <c r="C281" s="5" t="s">
        <v>356</v>
      </c>
      <c r="D281" s="5">
        <v>822</v>
      </c>
      <c r="E281" s="5">
        <v>906.4</v>
      </c>
      <c r="F281" s="5">
        <v>856</v>
      </c>
      <c r="G281" s="5">
        <v>942.6</v>
      </c>
      <c r="H281" s="5">
        <v>6190054</v>
      </c>
      <c r="I281" s="5">
        <v>0</v>
      </c>
      <c r="J281" s="5">
        <v>258276</v>
      </c>
      <c r="K281" s="5">
        <v>14103</v>
      </c>
      <c r="L281" s="5">
        <v>9294</v>
      </c>
      <c r="M281" s="5">
        <v>0</v>
      </c>
      <c r="N281" s="5">
        <v>210357</v>
      </c>
      <c r="O281" s="5">
        <v>219005</v>
      </c>
      <c r="P281" s="5">
        <v>157360</v>
      </c>
      <c r="Q281" s="5">
        <v>12254</v>
      </c>
      <c r="R281" s="5">
        <v>9341</v>
      </c>
      <c r="S281" s="5">
        <v>0</v>
      </c>
      <c r="T281" s="5">
        <v>0</v>
      </c>
      <c r="U281" s="5">
        <v>0</v>
      </c>
      <c r="V281" s="5">
        <v>-6567</v>
      </c>
      <c r="W281" s="5">
        <v>0</v>
      </c>
      <c r="X281" s="5">
        <v>0</v>
      </c>
      <c r="Y281" s="5">
        <v>33312</v>
      </c>
      <c r="Z281" s="5">
        <v>27168</v>
      </c>
      <c r="AA281" s="5">
        <v>682442</v>
      </c>
      <c r="AB281" s="5">
        <v>7816399</v>
      </c>
      <c r="AC281" s="5">
        <v>0</v>
      </c>
      <c r="AD281" s="5">
        <v>109279</v>
      </c>
      <c r="AE281" s="5">
        <v>123719</v>
      </c>
      <c r="AF281" s="5">
        <v>7344</v>
      </c>
      <c r="AG281" s="5">
        <v>0</v>
      </c>
      <c r="AH281" s="5">
        <v>0</v>
      </c>
      <c r="AI281" s="5">
        <v>443069</v>
      </c>
      <c r="AJ281" s="5">
        <v>683411</v>
      </c>
      <c r="AK281" s="5">
        <v>11234073.441864001</v>
      </c>
      <c r="AL281" s="5">
        <v>363440200</v>
      </c>
      <c r="AM281" s="25"/>
      <c r="AN281" s="25"/>
    </row>
    <row r="282" spans="1:40" x14ac:dyDescent="0.25">
      <c r="A282" s="5">
        <v>2169</v>
      </c>
      <c r="B282" s="5">
        <v>1</v>
      </c>
      <c r="C282" s="5" t="s">
        <v>2183</v>
      </c>
      <c r="D282" s="5">
        <v>687</v>
      </c>
      <c r="E282" s="5">
        <v>749.4</v>
      </c>
      <c r="F282" s="5">
        <v>706</v>
      </c>
      <c r="G282" s="5">
        <v>770.6</v>
      </c>
      <c r="H282" s="5">
        <v>5060530</v>
      </c>
      <c r="I282" s="5">
        <v>0</v>
      </c>
      <c r="J282" s="5">
        <v>152250</v>
      </c>
      <c r="K282" s="5">
        <v>14159</v>
      </c>
      <c r="L282" s="5">
        <v>82706</v>
      </c>
      <c r="M282" s="5">
        <v>92439</v>
      </c>
      <c r="N282" s="5">
        <v>225502</v>
      </c>
      <c r="O282" s="5">
        <v>183611</v>
      </c>
      <c r="P282" s="5">
        <v>101815</v>
      </c>
      <c r="Q282" s="5">
        <v>10018</v>
      </c>
      <c r="R282" s="5">
        <v>2944</v>
      </c>
      <c r="S282" s="5">
        <v>0</v>
      </c>
      <c r="T282" s="5">
        <v>0</v>
      </c>
      <c r="U282" s="5">
        <v>0</v>
      </c>
      <c r="V282" s="5">
        <v>-7486</v>
      </c>
      <c r="W282" s="5">
        <v>482157</v>
      </c>
      <c r="X282" s="5">
        <v>0</v>
      </c>
      <c r="Y282" s="5">
        <v>53070</v>
      </c>
      <c r="Z282" s="5">
        <v>23755</v>
      </c>
      <c r="AA282" s="5">
        <v>557914</v>
      </c>
      <c r="AB282" s="5">
        <v>7035384</v>
      </c>
      <c r="AC282" s="5">
        <v>0</v>
      </c>
      <c r="AD282" s="5">
        <v>123753</v>
      </c>
      <c r="AE282" s="5">
        <v>69870</v>
      </c>
      <c r="AF282" s="5">
        <v>2020</v>
      </c>
      <c r="AG282" s="5">
        <v>346483</v>
      </c>
      <c r="AH282" s="5">
        <v>0</v>
      </c>
      <c r="AI282" s="5">
        <v>316160</v>
      </c>
      <c r="AJ282" s="5">
        <v>858286</v>
      </c>
      <c r="AK282" s="5">
        <v>12405463.992819</v>
      </c>
      <c r="AL282" s="5">
        <v>262277400</v>
      </c>
      <c r="AM282" s="25"/>
      <c r="AN282" s="25"/>
    </row>
    <row r="283" spans="1:40" x14ac:dyDescent="0.25">
      <c r="A283" s="5">
        <v>2170</v>
      </c>
      <c r="B283" s="5">
        <v>1</v>
      </c>
      <c r="C283" s="5" t="s">
        <v>357</v>
      </c>
      <c r="D283" s="5">
        <v>1385</v>
      </c>
      <c r="E283" s="5">
        <v>1523.2</v>
      </c>
      <c r="F283" s="5">
        <v>1012</v>
      </c>
      <c r="G283" s="5">
        <v>1117.8</v>
      </c>
      <c r="H283" s="5">
        <v>7340593</v>
      </c>
      <c r="I283" s="5">
        <v>158627</v>
      </c>
      <c r="J283" s="5">
        <v>601784</v>
      </c>
      <c r="K283" s="5">
        <v>14089</v>
      </c>
      <c r="L283" s="5">
        <v>0</v>
      </c>
      <c r="M283" s="5">
        <v>0</v>
      </c>
      <c r="N283" s="5">
        <v>279808</v>
      </c>
      <c r="O283" s="5">
        <v>264451</v>
      </c>
      <c r="P283" s="5">
        <v>177546.25</v>
      </c>
      <c r="Q283" s="5">
        <v>14531</v>
      </c>
      <c r="R283" s="5">
        <v>70656</v>
      </c>
      <c r="S283" s="5">
        <v>0</v>
      </c>
      <c r="T283" s="5">
        <v>0</v>
      </c>
      <c r="U283" s="5">
        <v>0</v>
      </c>
      <c r="V283" s="5">
        <v>0</v>
      </c>
      <c r="W283" s="5">
        <v>101686</v>
      </c>
      <c r="X283" s="5">
        <v>0</v>
      </c>
      <c r="Y283" s="5">
        <v>46361</v>
      </c>
      <c r="Z283" s="5">
        <v>32560</v>
      </c>
      <c r="AA283" s="5">
        <v>809287</v>
      </c>
      <c r="AB283" s="5">
        <v>9911979.25</v>
      </c>
      <c r="AC283" s="5">
        <v>0</v>
      </c>
      <c r="AD283" s="5">
        <v>112672</v>
      </c>
      <c r="AE283" s="5">
        <v>136404</v>
      </c>
      <c r="AF283" s="5">
        <v>54283</v>
      </c>
      <c r="AG283" s="5">
        <v>70269</v>
      </c>
      <c r="AH283" s="5">
        <v>0</v>
      </c>
      <c r="AI283" s="5">
        <v>513430</v>
      </c>
      <c r="AJ283" s="5">
        <v>887058</v>
      </c>
      <c r="AK283" s="5">
        <v>11375197.368588001</v>
      </c>
      <c r="AL283" s="5">
        <v>596818405</v>
      </c>
      <c r="AM283" s="25"/>
      <c r="AN283" s="25"/>
    </row>
    <row r="284" spans="1:40" x14ac:dyDescent="0.25">
      <c r="A284" s="5">
        <v>2171</v>
      </c>
      <c r="B284" s="5">
        <v>1</v>
      </c>
      <c r="C284" s="5" t="s">
        <v>358</v>
      </c>
      <c r="D284" s="5">
        <v>243</v>
      </c>
      <c r="E284" s="5">
        <v>263.39999999999998</v>
      </c>
      <c r="F284" s="5">
        <v>222</v>
      </c>
      <c r="G284" s="5">
        <v>240.2</v>
      </c>
      <c r="H284" s="5">
        <v>1577393</v>
      </c>
      <c r="I284" s="5">
        <v>0</v>
      </c>
      <c r="J284" s="5">
        <v>57452</v>
      </c>
      <c r="K284" s="5">
        <v>14331</v>
      </c>
      <c r="L284" s="5">
        <v>97974</v>
      </c>
      <c r="M284" s="5">
        <v>257938.93</v>
      </c>
      <c r="N284" s="5">
        <v>136244</v>
      </c>
      <c r="O284" s="5">
        <v>52978</v>
      </c>
      <c r="P284" s="5">
        <v>12010</v>
      </c>
      <c r="Q284" s="5">
        <v>3123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851749</v>
      </c>
      <c r="X284" s="5">
        <v>0</v>
      </c>
      <c r="Y284" s="5">
        <v>30704</v>
      </c>
      <c r="Z284" s="5">
        <v>10307</v>
      </c>
      <c r="AA284" s="5">
        <v>173905</v>
      </c>
      <c r="AB284" s="5">
        <v>3276108.93</v>
      </c>
      <c r="AC284" s="5">
        <v>0</v>
      </c>
      <c r="AD284" s="5">
        <v>52978</v>
      </c>
      <c r="AE284" s="5">
        <v>12010</v>
      </c>
      <c r="AF284" s="5">
        <v>0</v>
      </c>
      <c r="AG284" s="5">
        <v>414933.4</v>
      </c>
      <c r="AH284" s="5">
        <v>0</v>
      </c>
      <c r="AI284" s="5">
        <v>173905</v>
      </c>
      <c r="AJ284" s="5">
        <v>653826.4</v>
      </c>
      <c r="AK284" s="5">
        <v>10736220.777414</v>
      </c>
      <c r="AL284" s="5">
        <v>273828175</v>
      </c>
      <c r="AM284" s="25"/>
      <c r="AN284" s="25"/>
    </row>
    <row r="285" spans="1:40" x14ac:dyDescent="0.25">
      <c r="A285" s="5">
        <v>2172</v>
      </c>
      <c r="B285" s="5">
        <v>1</v>
      </c>
      <c r="C285" s="5" t="s">
        <v>359</v>
      </c>
      <c r="D285" s="5">
        <v>799</v>
      </c>
      <c r="E285" s="5">
        <v>881</v>
      </c>
      <c r="F285" s="5">
        <v>738</v>
      </c>
      <c r="G285" s="5">
        <v>814.4</v>
      </c>
      <c r="H285" s="5">
        <v>5348165</v>
      </c>
      <c r="I285" s="5">
        <v>0</v>
      </c>
      <c r="J285" s="5">
        <v>206036</v>
      </c>
      <c r="K285" s="5">
        <v>15275</v>
      </c>
      <c r="L285" s="5">
        <v>67193</v>
      </c>
      <c r="M285" s="5">
        <v>30207</v>
      </c>
      <c r="N285" s="5">
        <v>177648.14684</v>
      </c>
      <c r="O285" s="5">
        <v>180280</v>
      </c>
      <c r="P285" s="5">
        <v>122880</v>
      </c>
      <c r="Q285" s="5">
        <v>10587</v>
      </c>
      <c r="R285" s="5">
        <v>0</v>
      </c>
      <c r="S285" s="5">
        <v>0</v>
      </c>
      <c r="T285" s="5">
        <v>0</v>
      </c>
      <c r="U285" s="5">
        <v>0</v>
      </c>
      <c r="V285" s="5">
        <v>-6567</v>
      </c>
      <c r="W285" s="5">
        <v>240802</v>
      </c>
      <c r="X285" s="5">
        <v>0</v>
      </c>
      <c r="Y285" s="5">
        <v>0</v>
      </c>
      <c r="Z285" s="5">
        <v>23211</v>
      </c>
      <c r="AA285" s="5">
        <v>589626</v>
      </c>
      <c r="AB285" s="5">
        <v>7005343.1468399996</v>
      </c>
      <c r="AC285" s="5">
        <v>0</v>
      </c>
      <c r="AD285" s="5">
        <v>100097</v>
      </c>
      <c r="AE285" s="5">
        <v>115885</v>
      </c>
      <c r="AF285" s="5">
        <v>0</v>
      </c>
      <c r="AG285" s="5">
        <v>204265</v>
      </c>
      <c r="AH285" s="5">
        <v>0</v>
      </c>
      <c r="AI285" s="5">
        <v>459185</v>
      </c>
      <c r="AJ285" s="5">
        <v>879432</v>
      </c>
      <c r="AK285" s="5">
        <v>10800292.201801</v>
      </c>
      <c r="AL285" s="5">
        <v>423734125</v>
      </c>
      <c r="AM285" s="25"/>
      <c r="AN285" s="25"/>
    </row>
    <row r="286" spans="1:40" x14ac:dyDescent="0.25">
      <c r="A286" s="5">
        <v>2174</v>
      </c>
      <c r="B286" s="5">
        <v>1</v>
      </c>
      <c r="C286" s="5" t="s">
        <v>1946</v>
      </c>
      <c r="D286" s="5">
        <v>1027.3</v>
      </c>
      <c r="E286" s="5">
        <v>1121.9000000000001</v>
      </c>
      <c r="F286" s="5">
        <v>875.3</v>
      </c>
      <c r="G286" s="5">
        <v>962.3</v>
      </c>
      <c r="H286" s="5">
        <v>6319424</v>
      </c>
      <c r="I286" s="5">
        <v>28655</v>
      </c>
      <c r="J286" s="5">
        <v>806101</v>
      </c>
      <c r="K286" s="5">
        <v>14145</v>
      </c>
      <c r="L286" s="5">
        <v>0</v>
      </c>
      <c r="M286" s="5">
        <v>2132</v>
      </c>
      <c r="N286" s="5">
        <v>302835</v>
      </c>
      <c r="O286" s="5">
        <v>222258</v>
      </c>
      <c r="P286" s="5">
        <v>161185</v>
      </c>
      <c r="Q286" s="5">
        <v>12510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98052</v>
      </c>
      <c r="Z286" s="5">
        <v>32024</v>
      </c>
      <c r="AA286" s="5">
        <v>696705</v>
      </c>
      <c r="AB286" s="5">
        <v>8696026</v>
      </c>
      <c r="AC286" s="5">
        <v>0</v>
      </c>
      <c r="AD286" s="5">
        <v>156353</v>
      </c>
      <c r="AE286" s="5">
        <v>161185</v>
      </c>
      <c r="AF286" s="5">
        <v>0</v>
      </c>
      <c r="AG286" s="5">
        <v>0</v>
      </c>
      <c r="AH286" s="5">
        <v>0</v>
      </c>
      <c r="AI286" s="5">
        <v>588230</v>
      </c>
      <c r="AJ286" s="5">
        <v>905768</v>
      </c>
      <c r="AK286" s="5">
        <v>16169087.048227999</v>
      </c>
      <c r="AL286" s="5">
        <v>616305159</v>
      </c>
      <c r="AM286" s="25"/>
      <c r="AN286" s="25"/>
    </row>
    <row r="287" spans="1:40" x14ac:dyDescent="0.25">
      <c r="A287" s="5">
        <v>2176</v>
      </c>
      <c r="B287" s="5">
        <v>1</v>
      </c>
      <c r="C287" s="5" t="s">
        <v>2184</v>
      </c>
      <c r="D287" s="5">
        <v>501.4</v>
      </c>
      <c r="E287" s="5">
        <v>543.20000000000005</v>
      </c>
      <c r="F287" s="5">
        <v>529.4</v>
      </c>
      <c r="G287" s="5">
        <v>573.6</v>
      </c>
      <c r="H287" s="5">
        <v>3766831</v>
      </c>
      <c r="I287" s="5">
        <v>0</v>
      </c>
      <c r="J287" s="5">
        <v>277865</v>
      </c>
      <c r="K287" s="5">
        <v>0</v>
      </c>
      <c r="L287" s="5">
        <v>125595</v>
      </c>
      <c r="M287" s="5">
        <v>515653</v>
      </c>
      <c r="N287" s="5">
        <v>247312</v>
      </c>
      <c r="O287" s="5">
        <v>138710</v>
      </c>
      <c r="P287" s="5">
        <v>28680</v>
      </c>
      <c r="Q287" s="5">
        <v>7457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1089840</v>
      </c>
      <c r="X287" s="5">
        <v>0</v>
      </c>
      <c r="Y287" s="5">
        <v>0</v>
      </c>
      <c r="Z287" s="5">
        <v>16651</v>
      </c>
      <c r="AA287" s="5">
        <v>415286</v>
      </c>
      <c r="AB287" s="5">
        <v>6629880</v>
      </c>
      <c r="AC287" s="5">
        <v>0</v>
      </c>
      <c r="AD287" s="5">
        <v>93495</v>
      </c>
      <c r="AE287" s="5">
        <v>20798</v>
      </c>
      <c r="AF287" s="5">
        <v>0</v>
      </c>
      <c r="AG287" s="5">
        <v>724736.2</v>
      </c>
      <c r="AH287" s="5">
        <v>0</v>
      </c>
      <c r="AI287" s="5">
        <v>248682</v>
      </c>
      <c r="AJ287" s="5">
        <v>1087711.2</v>
      </c>
      <c r="AK287" s="5">
        <v>9234573.5218759999</v>
      </c>
      <c r="AL287" s="5">
        <v>200892200</v>
      </c>
      <c r="AM287" s="25"/>
      <c r="AN287" s="25"/>
    </row>
    <row r="288" spans="1:40" x14ac:dyDescent="0.25">
      <c r="A288" s="5">
        <v>2180</v>
      </c>
      <c r="B288" s="5">
        <v>1</v>
      </c>
      <c r="C288" s="5" t="s">
        <v>1948</v>
      </c>
      <c r="D288" s="5">
        <v>744</v>
      </c>
      <c r="E288" s="5">
        <v>810.4</v>
      </c>
      <c r="F288" s="5">
        <v>742</v>
      </c>
      <c r="G288" s="5">
        <v>807.4</v>
      </c>
      <c r="H288" s="5">
        <v>5302196</v>
      </c>
      <c r="I288" s="5">
        <v>0</v>
      </c>
      <c r="J288" s="5">
        <v>414593</v>
      </c>
      <c r="K288" s="5">
        <v>15170</v>
      </c>
      <c r="L288" s="5">
        <v>69819</v>
      </c>
      <c r="M288" s="5">
        <v>174798</v>
      </c>
      <c r="N288" s="5">
        <v>228362</v>
      </c>
      <c r="O288" s="5">
        <v>192353</v>
      </c>
      <c r="P288" s="5">
        <v>82902.5</v>
      </c>
      <c r="Q288" s="5">
        <v>10496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931344</v>
      </c>
      <c r="X288" s="5">
        <v>0</v>
      </c>
      <c r="Y288" s="5">
        <v>16540</v>
      </c>
      <c r="Z288" s="5">
        <v>25903</v>
      </c>
      <c r="AA288" s="5">
        <v>584558</v>
      </c>
      <c r="AB288" s="5">
        <v>8049034.5</v>
      </c>
      <c r="AC288" s="5">
        <v>0</v>
      </c>
      <c r="AD288" s="5">
        <v>130327</v>
      </c>
      <c r="AE288" s="5">
        <v>49185</v>
      </c>
      <c r="AF288" s="5">
        <v>0</v>
      </c>
      <c r="AG288" s="5">
        <v>751736.69</v>
      </c>
      <c r="AH288" s="5">
        <v>0</v>
      </c>
      <c r="AI288" s="5">
        <v>286389</v>
      </c>
      <c r="AJ288" s="5">
        <v>1217637.69</v>
      </c>
      <c r="AK288" s="5">
        <v>13066234.0758</v>
      </c>
      <c r="AL288" s="5">
        <v>245208210</v>
      </c>
      <c r="AM288" s="25"/>
      <c r="AN288" s="25"/>
    </row>
    <row r="289" spans="1:40" x14ac:dyDescent="0.25">
      <c r="A289" s="5">
        <v>2184</v>
      </c>
      <c r="B289" s="5">
        <v>1</v>
      </c>
      <c r="C289" s="5" t="s">
        <v>360</v>
      </c>
      <c r="D289" s="5">
        <v>1204</v>
      </c>
      <c r="E289" s="5">
        <v>1324.6</v>
      </c>
      <c r="F289" s="5">
        <v>1140</v>
      </c>
      <c r="G289" s="5">
        <v>1253</v>
      </c>
      <c r="H289" s="5">
        <v>8228451</v>
      </c>
      <c r="I289" s="5">
        <v>12281</v>
      </c>
      <c r="J289" s="5">
        <v>289035</v>
      </c>
      <c r="K289" s="5">
        <v>14176</v>
      </c>
      <c r="L289" s="5">
        <v>0</v>
      </c>
      <c r="M289" s="5">
        <v>0</v>
      </c>
      <c r="N289" s="5">
        <v>235753</v>
      </c>
      <c r="O289" s="5">
        <v>290263</v>
      </c>
      <c r="P289" s="5">
        <v>177252.5</v>
      </c>
      <c r="Q289" s="5">
        <v>16289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580565</v>
      </c>
      <c r="X289" s="5">
        <v>0</v>
      </c>
      <c r="Y289" s="5">
        <v>141217</v>
      </c>
      <c r="Z289" s="5">
        <v>43595</v>
      </c>
      <c r="AA289" s="5">
        <v>907172</v>
      </c>
      <c r="AB289" s="5">
        <v>10936049.5</v>
      </c>
      <c r="AC289" s="5">
        <v>0</v>
      </c>
      <c r="AD289" s="5">
        <v>160084</v>
      </c>
      <c r="AE289" s="5">
        <v>117337</v>
      </c>
      <c r="AF289" s="5">
        <v>0</v>
      </c>
      <c r="AG289" s="5">
        <v>347378</v>
      </c>
      <c r="AH289" s="5">
        <v>0</v>
      </c>
      <c r="AI289" s="5">
        <v>495902</v>
      </c>
      <c r="AJ289" s="5">
        <v>1120701</v>
      </c>
      <c r="AK289" s="5">
        <v>16505630.314923</v>
      </c>
      <c r="AL289" s="5">
        <v>447195500</v>
      </c>
      <c r="AM289" s="25"/>
      <c r="AN289" s="25"/>
    </row>
    <row r="290" spans="1:40" x14ac:dyDescent="0.25">
      <c r="A290" s="5">
        <v>2190</v>
      </c>
      <c r="B290" s="5">
        <v>1</v>
      </c>
      <c r="C290" s="5" t="s">
        <v>2185</v>
      </c>
      <c r="D290" s="5">
        <v>953</v>
      </c>
      <c r="E290" s="5">
        <v>1048</v>
      </c>
      <c r="F290" s="5">
        <v>648</v>
      </c>
      <c r="G290" s="5">
        <v>714.6</v>
      </c>
      <c r="H290" s="5">
        <v>4692778</v>
      </c>
      <c r="I290" s="5">
        <v>6140</v>
      </c>
      <c r="J290" s="5">
        <v>400731</v>
      </c>
      <c r="K290" s="5">
        <v>14583</v>
      </c>
      <c r="L290" s="5">
        <v>99372</v>
      </c>
      <c r="M290" s="5">
        <v>127010</v>
      </c>
      <c r="N290" s="5">
        <v>204741</v>
      </c>
      <c r="O290" s="5">
        <v>170292</v>
      </c>
      <c r="P290" s="5">
        <v>77567.5</v>
      </c>
      <c r="Q290" s="5">
        <v>9290</v>
      </c>
      <c r="R290" s="5">
        <v>0</v>
      </c>
      <c r="S290" s="5">
        <v>0</v>
      </c>
      <c r="T290" s="5">
        <v>0</v>
      </c>
      <c r="U290" s="5">
        <v>26664</v>
      </c>
      <c r="V290" s="5">
        <v>0</v>
      </c>
      <c r="W290" s="5">
        <v>749673</v>
      </c>
      <c r="X290" s="5">
        <v>0</v>
      </c>
      <c r="Y290" s="5">
        <v>48314</v>
      </c>
      <c r="Z290" s="5">
        <v>18703</v>
      </c>
      <c r="AA290" s="5">
        <v>517370</v>
      </c>
      <c r="AB290" s="5">
        <v>7163228.5</v>
      </c>
      <c r="AC290" s="5">
        <v>0</v>
      </c>
      <c r="AD290" s="5">
        <v>158980</v>
      </c>
      <c r="AE290" s="5">
        <v>55533</v>
      </c>
      <c r="AF290" s="5">
        <v>0</v>
      </c>
      <c r="AG290" s="5">
        <v>632635</v>
      </c>
      <c r="AH290" s="5">
        <v>0</v>
      </c>
      <c r="AI290" s="5">
        <v>305867</v>
      </c>
      <c r="AJ290" s="5">
        <v>1153015</v>
      </c>
      <c r="AK290" s="5">
        <v>15934471.936140999</v>
      </c>
      <c r="AL290" s="5">
        <v>382647905</v>
      </c>
      <c r="AM290" s="25"/>
      <c r="AN290" s="25"/>
    </row>
    <row r="291" spans="1:40" x14ac:dyDescent="0.25">
      <c r="A291" s="5">
        <v>2198</v>
      </c>
      <c r="B291" s="5">
        <v>1</v>
      </c>
      <c r="C291" s="5" t="s">
        <v>362</v>
      </c>
      <c r="D291" s="5">
        <v>669</v>
      </c>
      <c r="E291" s="5">
        <v>733.8</v>
      </c>
      <c r="F291" s="5">
        <v>580</v>
      </c>
      <c r="G291" s="5">
        <v>635</v>
      </c>
      <c r="H291" s="5">
        <v>4170045</v>
      </c>
      <c r="I291" s="5">
        <v>0</v>
      </c>
      <c r="J291" s="5">
        <v>152193</v>
      </c>
      <c r="K291" s="5">
        <v>0</v>
      </c>
      <c r="L291" s="5">
        <v>116946</v>
      </c>
      <c r="M291" s="5">
        <v>87852</v>
      </c>
      <c r="N291" s="5">
        <v>157417.30562</v>
      </c>
      <c r="O291" s="5">
        <v>150118</v>
      </c>
      <c r="P291" s="5">
        <v>89795</v>
      </c>
      <c r="Q291" s="5">
        <v>8255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294824</v>
      </c>
      <c r="X291" s="5">
        <v>0</v>
      </c>
      <c r="Y291" s="5">
        <v>71427</v>
      </c>
      <c r="Z291" s="5">
        <v>19987</v>
      </c>
      <c r="AA291" s="5">
        <v>459740</v>
      </c>
      <c r="AB291" s="5">
        <v>5778599.3056199998</v>
      </c>
      <c r="AC291" s="5">
        <v>0</v>
      </c>
      <c r="AD291" s="5">
        <v>84530</v>
      </c>
      <c r="AE291" s="5">
        <v>72303</v>
      </c>
      <c r="AF291" s="5">
        <v>0</v>
      </c>
      <c r="AG291" s="5">
        <v>214279</v>
      </c>
      <c r="AH291" s="5">
        <v>0</v>
      </c>
      <c r="AI291" s="5">
        <v>305689</v>
      </c>
      <c r="AJ291" s="5">
        <v>676801</v>
      </c>
      <c r="AK291" s="5">
        <v>8540398.9833220001</v>
      </c>
      <c r="AL291" s="5">
        <v>301337050</v>
      </c>
      <c r="AM291" s="25"/>
      <c r="AN291" s="25"/>
    </row>
    <row r="292" spans="1:40" x14ac:dyDescent="0.25">
      <c r="A292" s="5">
        <v>2215</v>
      </c>
      <c r="B292" s="5">
        <v>1</v>
      </c>
      <c r="C292" s="5" t="s">
        <v>363</v>
      </c>
      <c r="D292" s="5">
        <v>266.8</v>
      </c>
      <c r="E292" s="5">
        <v>291</v>
      </c>
      <c r="F292" s="5">
        <v>265.79000000000002</v>
      </c>
      <c r="G292" s="5">
        <v>289.99</v>
      </c>
      <c r="H292" s="5">
        <v>1904364</v>
      </c>
      <c r="I292" s="5">
        <v>0</v>
      </c>
      <c r="J292" s="5">
        <v>216862</v>
      </c>
      <c r="K292" s="5">
        <v>0</v>
      </c>
      <c r="L292" s="5">
        <v>110101</v>
      </c>
      <c r="M292" s="5">
        <v>214060</v>
      </c>
      <c r="N292" s="5">
        <v>127721</v>
      </c>
      <c r="O292" s="5">
        <v>67396</v>
      </c>
      <c r="P292" s="5">
        <v>23087.5</v>
      </c>
      <c r="Q292" s="5">
        <v>3770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453527</v>
      </c>
      <c r="X292" s="5">
        <v>0</v>
      </c>
      <c r="Y292" s="5">
        <v>0</v>
      </c>
      <c r="Z292" s="5">
        <v>11088</v>
      </c>
      <c r="AA292" s="5">
        <v>209953</v>
      </c>
      <c r="AB292" s="5">
        <v>3341929.5</v>
      </c>
      <c r="AC292" s="5">
        <v>0</v>
      </c>
      <c r="AD292" s="5">
        <v>41177</v>
      </c>
      <c r="AE292" s="5">
        <v>12946</v>
      </c>
      <c r="AF292" s="5">
        <v>0</v>
      </c>
      <c r="AG292" s="5">
        <v>382958</v>
      </c>
      <c r="AH292" s="5">
        <v>0</v>
      </c>
      <c r="AI292" s="5">
        <v>97215</v>
      </c>
      <c r="AJ292" s="5">
        <v>534296</v>
      </c>
      <c r="AK292" s="5">
        <v>4231837.3655740004</v>
      </c>
      <c r="AL292" s="5">
        <v>83216400</v>
      </c>
      <c r="AM292" s="25"/>
      <c r="AN292" s="25"/>
    </row>
    <row r="293" spans="1:40" x14ac:dyDescent="0.25">
      <c r="A293" s="5">
        <v>2310</v>
      </c>
      <c r="B293" s="5">
        <v>1</v>
      </c>
      <c r="C293" s="5" t="s">
        <v>364</v>
      </c>
      <c r="D293" s="5">
        <v>1197</v>
      </c>
      <c r="E293" s="5">
        <v>1314.2</v>
      </c>
      <c r="F293" s="5">
        <v>1088</v>
      </c>
      <c r="G293" s="5">
        <v>1198.8</v>
      </c>
      <c r="H293" s="5">
        <v>7872520</v>
      </c>
      <c r="I293" s="5">
        <v>89036</v>
      </c>
      <c r="J293" s="5">
        <v>596457</v>
      </c>
      <c r="K293" s="5">
        <v>94129</v>
      </c>
      <c r="L293" s="5">
        <v>0</v>
      </c>
      <c r="M293" s="5">
        <v>2893</v>
      </c>
      <c r="N293" s="5">
        <v>221567</v>
      </c>
      <c r="O293" s="5">
        <v>248438</v>
      </c>
      <c r="P293" s="5">
        <v>200447.5</v>
      </c>
      <c r="Q293" s="5">
        <v>15584</v>
      </c>
      <c r="R293" s="5">
        <v>6246</v>
      </c>
      <c r="S293" s="5">
        <v>0</v>
      </c>
      <c r="T293" s="5">
        <v>0</v>
      </c>
      <c r="U293" s="5">
        <v>24542</v>
      </c>
      <c r="V293" s="5">
        <v>-7486</v>
      </c>
      <c r="W293" s="5">
        <v>0</v>
      </c>
      <c r="X293" s="5">
        <v>0</v>
      </c>
      <c r="Y293" s="5">
        <v>55582</v>
      </c>
      <c r="Z293" s="5">
        <v>33782</v>
      </c>
      <c r="AA293" s="5">
        <v>867931</v>
      </c>
      <c r="AB293" s="5">
        <v>10321668.5</v>
      </c>
      <c r="AC293" s="5">
        <v>0</v>
      </c>
      <c r="AD293" s="5">
        <v>110095</v>
      </c>
      <c r="AE293" s="5">
        <v>140999</v>
      </c>
      <c r="AF293" s="5">
        <v>4394</v>
      </c>
      <c r="AG293" s="5">
        <v>0</v>
      </c>
      <c r="AH293" s="5">
        <v>0</v>
      </c>
      <c r="AI293" s="5">
        <v>504154</v>
      </c>
      <c r="AJ293" s="5">
        <v>759642</v>
      </c>
      <c r="AK293" s="5">
        <v>12688773.224002</v>
      </c>
      <c r="AL293" s="5">
        <v>471461045</v>
      </c>
      <c r="AM293" s="25"/>
      <c r="AN293" s="25"/>
    </row>
    <row r="294" spans="1:40" x14ac:dyDescent="0.25">
      <c r="A294" s="5">
        <v>2311</v>
      </c>
      <c r="B294" s="5">
        <v>1</v>
      </c>
      <c r="C294" s="5" t="s">
        <v>365</v>
      </c>
      <c r="D294" s="5">
        <v>434</v>
      </c>
      <c r="E294" s="5">
        <v>478</v>
      </c>
      <c r="F294" s="5">
        <v>459</v>
      </c>
      <c r="G294" s="5">
        <v>503.4</v>
      </c>
      <c r="H294" s="5">
        <v>3305828</v>
      </c>
      <c r="I294" s="5">
        <v>0</v>
      </c>
      <c r="J294" s="5">
        <v>340816</v>
      </c>
      <c r="K294" s="5">
        <v>0</v>
      </c>
      <c r="L294" s="5">
        <v>130250</v>
      </c>
      <c r="M294" s="5">
        <v>134255</v>
      </c>
      <c r="N294" s="5">
        <v>190019</v>
      </c>
      <c r="O294" s="5">
        <v>104516</v>
      </c>
      <c r="P294" s="5">
        <v>74020</v>
      </c>
      <c r="Q294" s="5">
        <v>6544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183283</v>
      </c>
      <c r="X294" s="5">
        <v>0</v>
      </c>
      <c r="Y294" s="5">
        <v>0</v>
      </c>
      <c r="Z294" s="5">
        <v>14232</v>
      </c>
      <c r="AA294" s="5">
        <v>364462</v>
      </c>
      <c r="AB294" s="5">
        <v>4848225</v>
      </c>
      <c r="AC294" s="5">
        <v>0</v>
      </c>
      <c r="AD294" s="5">
        <v>86439</v>
      </c>
      <c r="AE294" s="5">
        <v>74020</v>
      </c>
      <c r="AF294" s="5">
        <v>0</v>
      </c>
      <c r="AG294" s="5">
        <v>174079.7</v>
      </c>
      <c r="AH294" s="5">
        <v>0</v>
      </c>
      <c r="AI294" s="5">
        <v>364462</v>
      </c>
      <c r="AJ294" s="5">
        <v>699000.7</v>
      </c>
      <c r="AK294" s="5">
        <v>9944121.8459939994</v>
      </c>
      <c r="AL294" s="5">
        <v>465306000</v>
      </c>
      <c r="AM294" s="25"/>
      <c r="AN294" s="25"/>
    </row>
    <row r="295" spans="1:40" x14ac:dyDescent="0.25">
      <c r="A295" s="5">
        <v>2342</v>
      </c>
      <c r="B295" s="5">
        <v>1</v>
      </c>
      <c r="C295" s="5" t="s">
        <v>366</v>
      </c>
      <c r="D295" s="5">
        <v>871</v>
      </c>
      <c r="E295" s="5">
        <v>950</v>
      </c>
      <c r="F295" s="5">
        <v>788</v>
      </c>
      <c r="G295" s="5">
        <v>859.8</v>
      </c>
      <c r="H295" s="5">
        <v>5646307</v>
      </c>
      <c r="I295" s="5">
        <v>0</v>
      </c>
      <c r="J295" s="5">
        <v>298486</v>
      </c>
      <c r="K295" s="5">
        <v>0</v>
      </c>
      <c r="L295" s="5">
        <v>48819</v>
      </c>
      <c r="M295" s="5">
        <v>123159</v>
      </c>
      <c r="N295" s="5">
        <v>272774</v>
      </c>
      <c r="O295" s="5">
        <v>196365</v>
      </c>
      <c r="P295" s="5">
        <v>68318.75</v>
      </c>
      <c r="Q295" s="5">
        <v>11177</v>
      </c>
      <c r="R295" s="5">
        <v>13490</v>
      </c>
      <c r="S295" s="5">
        <v>0</v>
      </c>
      <c r="T295" s="5">
        <v>0</v>
      </c>
      <c r="U295" s="5">
        <v>0</v>
      </c>
      <c r="V295" s="5">
        <v>0</v>
      </c>
      <c r="W295" s="5">
        <v>1333550</v>
      </c>
      <c r="X295" s="5">
        <v>0</v>
      </c>
      <c r="Y295" s="5">
        <v>72802</v>
      </c>
      <c r="Z295" s="5">
        <v>27486</v>
      </c>
      <c r="AA295" s="5">
        <v>622495</v>
      </c>
      <c r="AB295" s="5">
        <v>8735228.75</v>
      </c>
      <c r="AC295" s="5">
        <v>0</v>
      </c>
      <c r="AD295" s="5">
        <v>127181</v>
      </c>
      <c r="AE295" s="5">
        <v>41049</v>
      </c>
      <c r="AF295" s="5">
        <v>8105</v>
      </c>
      <c r="AG295" s="5">
        <v>1151793</v>
      </c>
      <c r="AH295" s="5">
        <v>0</v>
      </c>
      <c r="AI295" s="5">
        <v>308862</v>
      </c>
      <c r="AJ295" s="5">
        <v>1636990</v>
      </c>
      <c r="AK295" s="5">
        <v>13300913.221922999</v>
      </c>
      <c r="AL295" s="5">
        <v>291111000</v>
      </c>
      <c r="AM295" s="25"/>
      <c r="AN295" s="25"/>
    </row>
    <row r="296" spans="1:40" x14ac:dyDescent="0.25">
      <c r="A296" s="5">
        <v>2358</v>
      </c>
      <c r="B296" s="5">
        <v>1</v>
      </c>
      <c r="C296" s="5" t="s">
        <v>367</v>
      </c>
      <c r="D296" s="5">
        <v>242.8</v>
      </c>
      <c r="E296" s="5">
        <v>264.39999999999998</v>
      </c>
      <c r="F296" s="5">
        <v>202.79</v>
      </c>
      <c r="G296" s="5">
        <v>218.39</v>
      </c>
      <c r="H296" s="5">
        <v>1434167</v>
      </c>
      <c r="I296" s="5">
        <v>0</v>
      </c>
      <c r="J296" s="5">
        <v>155114</v>
      </c>
      <c r="K296" s="5">
        <v>0</v>
      </c>
      <c r="L296" s="5">
        <v>91777</v>
      </c>
      <c r="M296" s="5">
        <v>583392</v>
      </c>
      <c r="N296" s="5">
        <v>121623</v>
      </c>
      <c r="O296" s="5">
        <v>51734</v>
      </c>
      <c r="P296" s="5">
        <v>10920</v>
      </c>
      <c r="Q296" s="5">
        <v>2839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540734</v>
      </c>
      <c r="X296" s="5">
        <v>0</v>
      </c>
      <c r="Y296" s="5">
        <v>0</v>
      </c>
      <c r="Z296" s="5">
        <v>7312</v>
      </c>
      <c r="AA296" s="5">
        <v>158114</v>
      </c>
      <c r="AB296" s="5">
        <v>3157726</v>
      </c>
      <c r="AC296" s="5">
        <v>0</v>
      </c>
      <c r="AD296" s="5">
        <v>28963</v>
      </c>
      <c r="AE296" s="5">
        <v>6981</v>
      </c>
      <c r="AF296" s="5">
        <v>0</v>
      </c>
      <c r="AG296" s="5">
        <v>498037</v>
      </c>
      <c r="AH296" s="5">
        <v>0</v>
      </c>
      <c r="AI296" s="5">
        <v>83464</v>
      </c>
      <c r="AJ296" s="5">
        <v>617445</v>
      </c>
      <c r="AK296" s="5">
        <v>2920327.9813649999</v>
      </c>
      <c r="AL296" s="5">
        <v>86198745</v>
      </c>
      <c r="AM296" s="25"/>
      <c r="AN296" s="25"/>
    </row>
    <row r="297" spans="1:40" x14ac:dyDescent="0.25">
      <c r="A297" s="5">
        <v>2364</v>
      </c>
      <c r="B297" s="5">
        <v>1</v>
      </c>
      <c r="C297" s="5" t="s">
        <v>2186</v>
      </c>
      <c r="D297" s="5">
        <v>657</v>
      </c>
      <c r="E297" s="5">
        <v>723.4</v>
      </c>
      <c r="F297" s="5">
        <v>643</v>
      </c>
      <c r="G297" s="5">
        <v>706.4</v>
      </c>
      <c r="H297" s="5">
        <v>4638929</v>
      </c>
      <c r="I297" s="5">
        <v>30702</v>
      </c>
      <c r="J297" s="5">
        <v>192633</v>
      </c>
      <c r="K297" s="5">
        <v>14251</v>
      </c>
      <c r="L297" s="5">
        <v>101514</v>
      </c>
      <c r="M297" s="5">
        <v>137495</v>
      </c>
      <c r="N297" s="5">
        <v>221475</v>
      </c>
      <c r="O297" s="5">
        <v>163379</v>
      </c>
      <c r="P297" s="5">
        <v>90015</v>
      </c>
      <c r="Q297" s="5">
        <v>9183</v>
      </c>
      <c r="R297" s="5">
        <v>36620</v>
      </c>
      <c r="S297" s="5">
        <v>0</v>
      </c>
      <c r="T297" s="5">
        <v>0</v>
      </c>
      <c r="U297" s="5">
        <v>0</v>
      </c>
      <c r="V297" s="5">
        <v>0</v>
      </c>
      <c r="W297" s="5">
        <v>467114</v>
      </c>
      <c r="X297" s="5">
        <v>0</v>
      </c>
      <c r="Y297" s="5">
        <v>0</v>
      </c>
      <c r="Z297" s="5">
        <v>20441</v>
      </c>
      <c r="AA297" s="5">
        <v>511434</v>
      </c>
      <c r="AB297" s="5">
        <v>6635185</v>
      </c>
      <c r="AC297" s="5">
        <v>0</v>
      </c>
      <c r="AD297" s="5">
        <v>69792</v>
      </c>
      <c r="AE297" s="5">
        <v>62949</v>
      </c>
      <c r="AF297" s="5">
        <v>25609</v>
      </c>
      <c r="AG297" s="5">
        <v>346564</v>
      </c>
      <c r="AH297" s="5">
        <v>0</v>
      </c>
      <c r="AI297" s="5">
        <v>295342</v>
      </c>
      <c r="AJ297" s="5">
        <v>800256</v>
      </c>
      <c r="AK297" s="5">
        <v>7207465.097945</v>
      </c>
      <c r="AL297" s="5">
        <v>258000300</v>
      </c>
      <c r="AM297" s="25"/>
      <c r="AN297" s="25"/>
    </row>
    <row r="298" spans="1:40" x14ac:dyDescent="0.25">
      <c r="A298" s="5">
        <v>2365</v>
      </c>
      <c r="B298" s="5">
        <v>1</v>
      </c>
      <c r="C298" s="5" t="s">
        <v>8</v>
      </c>
      <c r="D298" s="5">
        <v>813</v>
      </c>
      <c r="E298" s="5">
        <v>894.2</v>
      </c>
      <c r="F298" s="5">
        <v>658</v>
      </c>
      <c r="G298" s="5">
        <v>724.8</v>
      </c>
      <c r="H298" s="5">
        <v>4759762</v>
      </c>
      <c r="I298" s="5">
        <v>48100</v>
      </c>
      <c r="J298" s="5">
        <v>395232</v>
      </c>
      <c r="K298" s="5">
        <v>28842</v>
      </c>
      <c r="L298" s="5">
        <v>96601</v>
      </c>
      <c r="M298" s="5">
        <v>164888</v>
      </c>
      <c r="N298" s="5">
        <v>217720</v>
      </c>
      <c r="O298" s="5">
        <v>171996</v>
      </c>
      <c r="P298" s="5">
        <v>107527.5</v>
      </c>
      <c r="Q298" s="5">
        <v>9422</v>
      </c>
      <c r="R298" s="5">
        <v>27832</v>
      </c>
      <c r="S298" s="5">
        <v>0</v>
      </c>
      <c r="T298" s="5">
        <v>0</v>
      </c>
      <c r="U298" s="5">
        <v>0</v>
      </c>
      <c r="V298" s="5">
        <v>0</v>
      </c>
      <c r="W298" s="5">
        <v>219107</v>
      </c>
      <c r="X298" s="5">
        <v>0</v>
      </c>
      <c r="Y298" s="5">
        <v>97827</v>
      </c>
      <c r="Z298" s="5">
        <v>22884</v>
      </c>
      <c r="AA298" s="5">
        <v>524755</v>
      </c>
      <c r="AB298" s="5">
        <v>6892495.5</v>
      </c>
      <c r="AC298" s="5">
        <v>0</v>
      </c>
      <c r="AD298" s="5">
        <v>164139</v>
      </c>
      <c r="AE298" s="5">
        <v>83972</v>
      </c>
      <c r="AF298" s="5">
        <v>21735</v>
      </c>
      <c r="AG298" s="5">
        <v>144050.98000000001</v>
      </c>
      <c r="AH298" s="5">
        <v>0</v>
      </c>
      <c r="AI298" s="5">
        <v>338405</v>
      </c>
      <c r="AJ298" s="5">
        <v>752301.98</v>
      </c>
      <c r="AK298" s="5">
        <v>16521029.645927999</v>
      </c>
      <c r="AL298" s="5">
        <v>356139855</v>
      </c>
      <c r="AM298" s="25"/>
      <c r="AN298" s="25"/>
    </row>
    <row r="299" spans="1:40" x14ac:dyDescent="0.25">
      <c r="A299" s="5">
        <v>2396</v>
      </c>
      <c r="B299" s="5">
        <v>1</v>
      </c>
      <c r="C299" s="5" t="s">
        <v>9</v>
      </c>
      <c r="D299" s="5">
        <v>830</v>
      </c>
      <c r="E299" s="5">
        <v>909.2</v>
      </c>
      <c r="F299" s="5">
        <v>860</v>
      </c>
      <c r="G299" s="5">
        <v>940</v>
      </c>
      <c r="H299" s="5">
        <v>6172980</v>
      </c>
      <c r="I299" s="5">
        <v>0</v>
      </c>
      <c r="J299" s="5">
        <v>524799</v>
      </c>
      <c r="K299" s="5">
        <v>14344</v>
      </c>
      <c r="L299" s="5">
        <v>10653</v>
      </c>
      <c r="M299" s="5">
        <v>112927.12</v>
      </c>
      <c r="N299" s="5">
        <v>263412</v>
      </c>
      <c r="O299" s="5">
        <v>212940</v>
      </c>
      <c r="P299" s="5">
        <v>130792.5</v>
      </c>
      <c r="Q299" s="5">
        <v>12220</v>
      </c>
      <c r="R299" s="5">
        <v>0</v>
      </c>
      <c r="S299" s="5">
        <v>0</v>
      </c>
      <c r="T299" s="5">
        <v>0</v>
      </c>
      <c r="U299" s="5">
        <v>0</v>
      </c>
      <c r="V299" s="5">
        <v>-7486</v>
      </c>
      <c r="W299" s="5">
        <v>474371</v>
      </c>
      <c r="X299" s="5">
        <v>0</v>
      </c>
      <c r="Y299" s="5">
        <v>20361</v>
      </c>
      <c r="Z299" s="5">
        <v>29204</v>
      </c>
      <c r="AA299" s="5">
        <v>680560</v>
      </c>
      <c r="AB299" s="5">
        <v>8652077.6199999992</v>
      </c>
      <c r="AC299" s="5">
        <v>0</v>
      </c>
      <c r="AD299" s="5">
        <v>129892</v>
      </c>
      <c r="AE299" s="5">
        <v>107613</v>
      </c>
      <c r="AF299" s="5">
        <v>0</v>
      </c>
      <c r="AG299" s="5">
        <v>361973</v>
      </c>
      <c r="AH299" s="5">
        <v>0</v>
      </c>
      <c r="AI299" s="5">
        <v>462392</v>
      </c>
      <c r="AJ299" s="5">
        <v>1061870</v>
      </c>
      <c r="AK299" s="5">
        <v>13695479.775150999</v>
      </c>
      <c r="AL299" s="5">
        <v>381513500</v>
      </c>
      <c r="AM299" s="25"/>
      <c r="AN299" s="25"/>
    </row>
    <row r="300" spans="1:40" x14ac:dyDescent="0.25">
      <c r="A300" s="5">
        <v>2397</v>
      </c>
      <c r="B300" s="5">
        <v>1</v>
      </c>
      <c r="C300" s="5" t="s">
        <v>2187</v>
      </c>
      <c r="D300" s="5">
        <v>1120</v>
      </c>
      <c r="E300" s="5">
        <v>1232.4000000000001</v>
      </c>
      <c r="F300" s="5">
        <v>936</v>
      </c>
      <c r="G300" s="5">
        <v>1031.8</v>
      </c>
      <c r="H300" s="5">
        <v>6775831</v>
      </c>
      <c r="I300" s="5">
        <v>12281</v>
      </c>
      <c r="J300" s="5">
        <v>278495</v>
      </c>
      <c r="K300" s="5">
        <v>23288</v>
      </c>
      <c r="L300" s="5">
        <v>0</v>
      </c>
      <c r="M300" s="5">
        <v>0</v>
      </c>
      <c r="N300" s="5">
        <v>169938</v>
      </c>
      <c r="O300" s="5">
        <v>241116</v>
      </c>
      <c r="P300" s="5">
        <v>155191.25</v>
      </c>
      <c r="Q300" s="5">
        <v>13413</v>
      </c>
      <c r="R300" s="5">
        <v>14507</v>
      </c>
      <c r="S300" s="5">
        <v>0</v>
      </c>
      <c r="T300" s="5">
        <v>0</v>
      </c>
      <c r="U300" s="5">
        <v>0</v>
      </c>
      <c r="V300" s="5">
        <v>0</v>
      </c>
      <c r="W300" s="5">
        <v>299315</v>
      </c>
      <c r="X300" s="5">
        <v>0</v>
      </c>
      <c r="Y300" s="5">
        <v>95565</v>
      </c>
      <c r="Z300" s="5">
        <v>29599</v>
      </c>
      <c r="AA300" s="5">
        <v>747023</v>
      </c>
      <c r="AB300" s="5">
        <v>8855562.25</v>
      </c>
      <c r="AC300" s="5">
        <v>0</v>
      </c>
      <c r="AD300" s="5">
        <v>101964</v>
      </c>
      <c r="AE300" s="5">
        <v>142326</v>
      </c>
      <c r="AF300" s="5">
        <v>13304</v>
      </c>
      <c r="AG300" s="5">
        <v>246906</v>
      </c>
      <c r="AH300" s="5">
        <v>0</v>
      </c>
      <c r="AI300" s="5">
        <v>565736</v>
      </c>
      <c r="AJ300" s="5">
        <v>1070236</v>
      </c>
      <c r="AK300" s="5">
        <v>10421751.656479999</v>
      </c>
      <c r="AL300" s="5">
        <v>576418675</v>
      </c>
      <c r="AM300" s="25"/>
      <c r="AN300" s="25"/>
    </row>
    <row r="301" spans="1:40" x14ac:dyDescent="0.25">
      <c r="A301" s="5">
        <v>2448</v>
      </c>
      <c r="B301" s="5">
        <v>1</v>
      </c>
      <c r="C301" s="5" t="s">
        <v>1951</v>
      </c>
      <c r="D301" s="5">
        <v>640</v>
      </c>
      <c r="E301" s="5">
        <v>703.2</v>
      </c>
      <c r="F301" s="5">
        <v>662</v>
      </c>
      <c r="G301" s="5">
        <v>729.2</v>
      </c>
      <c r="H301" s="5">
        <v>4788656</v>
      </c>
      <c r="I301" s="5">
        <v>0</v>
      </c>
      <c r="J301" s="5">
        <v>249684</v>
      </c>
      <c r="K301" s="5">
        <v>14083</v>
      </c>
      <c r="L301" s="5">
        <v>95370</v>
      </c>
      <c r="M301" s="5">
        <v>121582</v>
      </c>
      <c r="N301" s="5">
        <v>210125.87859899999</v>
      </c>
      <c r="O301" s="5">
        <v>175456</v>
      </c>
      <c r="P301" s="5">
        <v>94073.75</v>
      </c>
      <c r="Q301" s="5">
        <v>9480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499451</v>
      </c>
      <c r="X301" s="5">
        <v>0</v>
      </c>
      <c r="Y301" s="5">
        <v>53798</v>
      </c>
      <c r="Z301" s="5">
        <v>23217</v>
      </c>
      <c r="AA301" s="5">
        <v>527941</v>
      </c>
      <c r="AB301" s="5">
        <v>6862917.6285990002</v>
      </c>
      <c r="AC301" s="5">
        <v>0</v>
      </c>
      <c r="AD301" s="5">
        <v>138193</v>
      </c>
      <c r="AE301" s="5">
        <v>87685</v>
      </c>
      <c r="AF301" s="5">
        <v>0</v>
      </c>
      <c r="AG301" s="5">
        <v>273458.92</v>
      </c>
      <c r="AH301" s="5">
        <v>0</v>
      </c>
      <c r="AI301" s="5">
        <v>406357</v>
      </c>
      <c r="AJ301" s="5">
        <v>905693.92</v>
      </c>
      <c r="AK301" s="5">
        <v>13717979.425380001</v>
      </c>
      <c r="AL301" s="5">
        <v>334277315</v>
      </c>
      <c r="AM301" s="25"/>
      <c r="AN301" s="25"/>
    </row>
    <row r="302" spans="1:40" x14ac:dyDescent="0.25">
      <c r="A302" s="5">
        <v>2527</v>
      </c>
      <c r="B302" s="5">
        <v>1</v>
      </c>
      <c r="C302" s="5" t="s">
        <v>1952</v>
      </c>
      <c r="D302" s="5">
        <v>236.8</v>
      </c>
      <c r="E302" s="5">
        <v>258.60000000000002</v>
      </c>
      <c r="F302" s="5">
        <v>208.8</v>
      </c>
      <c r="G302" s="5">
        <v>232</v>
      </c>
      <c r="H302" s="5">
        <v>1523544</v>
      </c>
      <c r="I302" s="5">
        <v>0</v>
      </c>
      <c r="J302" s="5">
        <v>110436</v>
      </c>
      <c r="K302" s="5">
        <v>0</v>
      </c>
      <c r="L302" s="5">
        <v>95708</v>
      </c>
      <c r="M302" s="5">
        <v>88699</v>
      </c>
      <c r="N302" s="5">
        <v>91771</v>
      </c>
      <c r="O302" s="5">
        <v>55370</v>
      </c>
      <c r="P302" s="5">
        <v>25846.25</v>
      </c>
      <c r="Q302" s="5">
        <v>3016</v>
      </c>
      <c r="R302" s="5">
        <v>8313</v>
      </c>
      <c r="S302" s="5">
        <v>0</v>
      </c>
      <c r="T302" s="5">
        <v>0</v>
      </c>
      <c r="U302" s="5">
        <v>0</v>
      </c>
      <c r="V302" s="5">
        <v>0</v>
      </c>
      <c r="W302" s="5">
        <v>223277</v>
      </c>
      <c r="X302" s="5">
        <v>0</v>
      </c>
      <c r="Y302" s="5">
        <v>0</v>
      </c>
      <c r="Z302" s="5">
        <v>4188</v>
      </c>
      <c r="AA302" s="5">
        <v>167968</v>
      </c>
      <c r="AB302" s="5">
        <v>2398136.25</v>
      </c>
      <c r="AC302" s="5">
        <v>0</v>
      </c>
      <c r="AD302" s="5">
        <v>39633</v>
      </c>
      <c r="AE302" s="5">
        <v>10964</v>
      </c>
      <c r="AF302" s="5">
        <v>3526</v>
      </c>
      <c r="AG302" s="5">
        <v>127673</v>
      </c>
      <c r="AH302" s="5">
        <v>0</v>
      </c>
      <c r="AI302" s="5">
        <v>58839</v>
      </c>
      <c r="AJ302" s="5">
        <v>240635</v>
      </c>
      <c r="AK302" s="5">
        <v>3966394.2942280001</v>
      </c>
      <c r="AL302" s="5">
        <v>55946700</v>
      </c>
      <c r="AM302" s="25"/>
      <c r="AN302" s="25"/>
    </row>
    <row r="303" spans="1:40" x14ac:dyDescent="0.25">
      <c r="A303" s="5">
        <v>2534</v>
      </c>
      <c r="B303" s="5">
        <v>1</v>
      </c>
      <c r="C303" s="5" t="s">
        <v>2188</v>
      </c>
      <c r="D303" s="5">
        <v>626</v>
      </c>
      <c r="E303" s="5">
        <v>693</v>
      </c>
      <c r="F303" s="5">
        <v>612</v>
      </c>
      <c r="G303" s="5">
        <v>674.2</v>
      </c>
      <c r="H303" s="5">
        <v>4427471</v>
      </c>
      <c r="I303" s="5">
        <v>0</v>
      </c>
      <c r="J303" s="5">
        <v>319336</v>
      </c>
      <c r="K303" s="5">
        <v>15261</v>
      </c>
      <c r="L303" s="5">
        <v>109189</v>
      </c>
      <c r="M303" s="5">
        <v>12658</v>
      </c>
      <c r="N303" s="5">
        <v>178358</v>
      </c>
      <c r="O303" s="5">
        <v>159919</v>
      </c>
      <c r="P303" s="5">
        <v>88870</v>
      </c>
      <c r="Q303" s="5">
        <v>8765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428117</v>
      </c>
      <c r="X303" s="5">
        <v>0</v>
      </c>
      <c r="Y303" s="5">
        <v>109770</v>
      </c>
      <c r="Z303" s="5">
        <v>19224</v>
      </c>
      <c r="AA303" s="5">
        <v>488121</v>
      </c>
      <c r="AB303" s="5">
        <v>6365059</v>
      </c>
      <c r="AC303" s="5">
        <v>0</v>
      </c>
      <c r="AD303" s="5">
        <v>112138</v>
      </c>
      <c r="AE303" s="5">
        <v>71585</v>
      </c>
      <c r="AF303" s="5">
        <v>0</v>
      </c>
      <c r="AG303" s="5">
        <v>342685</v>
      </c>
      <c r="AH303" s="5">
        <v>0</v>
      </c>
      <c r="AI303" s="5">
        <v>324684</v>
      </c>
      <c r="AJ303" s="5">
        <v>851092</v>
      </c>
      <c r="AK303" s="5">
        <v>11291926.884972</v>
      </c>
      <c r="AL303" s="5">
        <v>284690000</v>
      </c>
      <c r="AM303" s="25"/>
      <c r="AN303" s="25"/>
    </row>
    <row r="304" spans="1:40" x14ac:dyDescent="0.25">
      <c r="A304" s="5">
        <v>2536</v>
      </c>
      <c r="B304" s="5">
        <v>1</v>
      </c>
      <c r="C304" s="5" t="s">
        <v>2189</v>
      </c>
      <c r="D304" s="5">
        <v>249</v>
      </c>
      <c r="E304" s="5">
        <v>272</v>
      </c>
      <c r="F304" s="5">
        <v>295</v>
      </c>
      <c r="G304" s="5">
        <v>321.8</v>
      </c>
      <c r="H304" s="5">
        <v>2113261</v>
      </c>
      <c r="I304" s="5">
        <v>0</v>
      </c>
      <c r="J304" s="5">
        <v>217148</v>
      </c>
      <c r="K304" s="5">
        <v>0</v>
      </c>
      <c r="L304" s="5">
        <v>116378</v>
      </c>
      <c r="M304" s="5">
        <v>16530</v>
      </c>
      <c r="N304" s="5">
        <v>127617.600615</v>
      </c>
      <c r="O304" s="5">
        <v>75195</v>
      </c>
      <c r="P304" s="5">
        <v>16090</v>
      </c>
      <c r="Q304" s="5">
        <v>4183</v>
      </c>
      <c r="R304" s="5">
        <v>8245</v>
      </c>
      <c r="S304" s="5">
        <v>0</v>
      </c>
      <c r="T304" s="5">
        <v>0</v>
      </c>
      <c r="U304" s="5">
        <v>0</v>
      </c>
      <c r="V304" s="5">
        <v>0</v>
      </c>
      <c r="W304" s="5">
        <v>936052</v>
      </c>
      <c r="X304" s="5">
        <v>0</v>
      </c>
      <c r="Y304" s="5">
        <v>0</v>
      </c>
      <c r="Z304" s="5">
        <v>8707</v>
      </c>
      <c r="AA304" s="5">
        <v>232983</v>
      </c>
      <c r="AB304" s="5">
        <v>3872389.6006149999</v>
      </c>
      <c r="AC304" s="5">
        <v>0</v>
      </c>
      <c r="AD304" s="5">
        <v>74240</v>
      </c>
      <c r="AE304" s="5">
        <v>11028</v>
      </c>
      <c r="AF304" s="5">
        <v>5651</v>
      </c>
      <c r="AG304" s="5">
        <v>759617.58</v>
      </c>
      <c r="AH304" s="5">
        <v>0</v>
      </c>
      <c r="AI304" s="5">
        <v>131864</v>
      </c>
      <c r="AJ304" s="5">
        <v>982400.58</v>
      </c>
      <c r="AK304" s="5">
        <v>7588588.5531749995</v>
      </c>
      <c r="AL304" s="5">
        <v>95077440</v>
      </c>
      <c r="AM304" s="25"/>
      <c r="AN304" s="25"/>
    </row>
    <row r="305" spans="1:40" x14ac:dyDescent="0.25">
      <c r="A305" s="5">
        <v>2580</v>
      </c>
      <c r="B305" s="5">
        <v>1</v>
      </c>
      <c r="C305" s="5" t="s">
        <v>369</v>
      </c>
      <c r="D305" s="5">
        <v>821</v>
      </c>
      <c r="E305" s="5">
        <v>900.6</v>
      </c>
      <c r="F305" s="5">
        <v>702</v>
      </c>
      <c r="G305" s="5">
        <v>768.6</v>
      </c>
      <c r="H305" s="5">
        <v>5047396</v>
      </c>
      <c r="I305" s="5">
        <v>67544</v>
      </c>
      <c r="J305" s="5">
        <v>648467</v>
      </c>
      <c r="K305" s="5">
        <v>14093</v>
      </c>
      <c r="L305" s="5">
        <v>83362</v>
      </c>
      <c r="M305" s="5">
        <v>187476</v>
      </c>
      <c r="N305" s="5">
        <v>290257</v>
      </c>
      <c r="O305" s="5">
        <v>159194</v>
      </c>
      <c r="P305" s="5">
        <v>126243.75</v>
      </c>
      <c r="Q305" s="5">
        <v>9992</v>
      </c>
      <c r="R305" s="5">
        <v>44425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113989</v>
      </c>
      <c r="Z305" s="5">
        <v>24305</v>
      </c>
      <c r="AA305" s="5">
        <v>556466</v>
      </c>
      <c r="AB305" s="5">
        <v>7373209.75</v>
      </c>
      <c r="AC305" s="5">
        <v>0</v>
      </c>
      <c r="AD305" s="5">
        <v>53033</v>
      </c>
      <c r="AE305" s="5">
        <v>81869</v>
      </c>
      <c r="AF305" s="5">
        <v>28809</v>
      </c>
      <c r="AG305" s="5">
        <v>0</v>
      </c>
      <c r="AH305" s="5">
        <v>0</v>
      </c>
      <c r="AI305" s="5">
        <v>297996</v>
      </c>
      <c r="AJ305" s="5">
        <v>461707</v>
      </c>
      <c r="AK305" s="5">
        <v>6115642.5441450002</v>
      </c>
      <c r="AL305" s="5">
        <v>297858475</v>
      </c>
      <c r="AM305" s="25"/>
      <c r="AN305" s="25"/>
    </row>
    <row r="306" spans="1:40" x14ac:dyDescent="0.25">
      <c r="A306" s="5">
        <v>2609</v>
      </c>
      <c r="B306" s="5">
        <v>1</v>
      </c>
      <c r="C306" s="5" t="s">
        <v>370</v>
      </c>
      <c r="D306" s="5">
        <v>533</v>
      </c>
      <c r="E306" s="5">
        <v>577.79999999999995</v>
      </c>
      <c r="F306" s="5">
        <v>444</v>
      </c>
      <c r="G306" s="5">
        <v>482</v>
      </c>
      <c r="H306" s="5">
        <v>3165294</v>
      </c>
      <c r="I306" s="5">
        <v>0</v>
      </c>
      <c r="J306" s="5">
        <v>280500</v>
      </c>
      <c r="K306" s="5">
        <v>0</v>
      </c>
      <c r="L306" s="5">
        <v>130558</v>
      </c>
      <c r="M306" s="5">
        <v>122599</v>
      </c>
      <c r="N306" s="5">
        <v>156848</v>
      </c>
      <c r="O306" s="5">
        <v>100808</v>
      </c>
      <c r="P306" s="5">
        <v>67318.75</v>
      </c>
      <c r="Q306" s="5">
        <v>6266</v>
      </c>
      <c r="R306" s="5">
        <v>675</v>
      </c>
      <c r="S306" s="5">
        <v>0</v>
      </c>
      <c r="T306" s="5">
        <v>0</v>
      </c>
      <c r="U306" s="5">
        <v>0</v>
      </c>
      <c r="V306" s="5">
        <v>0</v>
      </c>
      <c r="W306" s="5">
        <v>238060</v>
      </c>
      <c r="X306" s="5">
        <v>0</v>
      </c>
      <c r="Y306" s="5">
        <v>56270</v>
      </c>
      <c r="Z306" s="5">
        <v>13589</v>
      </c>
      <c r="AA306" s="5">
        <v>348968</v>
      </c>
      <c r="AB306" s="5">
        <v>4687753.75</v>
      </c>
      <c r="AC306" s="5">
        <v>0</v>
      </c>
      <c r="AD306" s="5">
        <v>50167</v>
      </c>
      <c r="AE306" s="5">
        <v>45131</v>
      </c>
      <c r="AF306" s="5">
        <v>453</v>
      </c>
      <c r="AG306" s="5">
        <v>150039</v>
      </c>
      <c r="AH306" s="5">
        <v>0</v>
      </c>
      <c r="AI306" s="5">
        <v>193191</v>
      </c>
      <c r="AJ306" s="5">
        <v>438981</v>
      </c>
      <c r="AK306" s="5">
        <v>5729270.3584690001</v>
      </c>
      <c r="AL306" s="5">
        <v>197553800</v>
      </c>
      <c r="AM306" s="25"/>
      <c r="AN306" s="25"/>
    </row>
    <row r="307" spans="1:40" x14ac:dyDescent="0.25">
      <c r="A307" s="5">
        <v>2683</v>
      </c>
      <c r="B307" s="5">
        <v>1</v>
      </c>
      <c r="C307" s="5" t="s">
        <v>2190</v>
      </c>
      <c r="D307" s="5">
        <v>350</v>
      </c>
      <c r="E307" s="5">
        <v>383</v>
      </c>
      <c r="F307" s="5">
        <v>263</v>
      </c>
      <c r="G307" s="5">
        <v>289.60000000000002</v>
      </c>
      <c r="H307" s="5">
        <v>1901803</v>
      </c>
      <c r="I307" s="5">
        <v>0</v>
      </c>
      <c r="J307" s="5">
        <v>24058</v>
      </c>
      <c r="K307" s="5">
        <v>0</v>
      </c>
      <c r="L307" s="5">
        <v>110017</v>
      </c>
      <c r="M307" s="5">
        <v>762586</v>
      </c>
      <c r="N307" s="5">
        <v>168546</v>
      </c>
      <c r="O307" s="5">
        <v>69941</v>
      </c>
      <c r="P307" s="5">
        <v>40272.5</v>
      </c>
      <c r="Q307" s="5">
        <v>3765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146552</v>
      </c>
      <c r="X307" s="5">
        <v>0</v>
      </c>
      <c r="Y307" s="5">
        <v>2571</v>
      </c>
      <c r="Z307" s="5">
        <v>10542</v>
      </c>
      <c r="AA307" s="5">
        <v>209670</v>
      </c>
      <c r="AB307" s="5">
        <v>3450323.5</v>
      </c>
      <c r="AC307" s="5">
        <v>0</v>
      </c>
      <c r="AD307" s="5">
        <v>34304</v>
      </c>
      <c r="AE307" s="5">
        <v>22826</v>
      </c>
      <c r="AF307" s="5">
        <v>0</v>
      </c>
      <c r="AG307" s="5">
        <v>81207</v>
      </c>
      <c r="AH307" s="5">
        <v>0</v>
      </c>
      <c r="AI307" s="5">
        <v>98133</v>
      </c>
      <c r="AJ307" s="5">
        <v>236470</v>
      </c>
      <c r="AK307" s="5">
        <v>3392646.2619360001</v>
      </c>
      <c r="AL307" s="5">
        <v>110709200</v>
      </c>
      <c r="AM307" s="25"/>
      <c r="AN307" s="25"/>
    </row>
    <row r="308" spans="1:40" x14ac:dyDescent="0.25">
      <c r="A308" s="5">
        <v>2687</v>
      </c>
      <c r="B308" s="5">
        <v>1</v>
      </c>
      <c r="C308" s="5" t="s">
        <v>2191</v>
      </c>
      <c r="D308" s="5">
        <v>1369</v>
      </c>
      <c r="E308" s="5">
        <v>1498.2</v>
      </c>
      <c r="F308" s="5">
        <v>1209</v>
      </c>
      <c r="G308" s="5">
        <v>1321.4</v>
      </c>
      <c r="H308" s="5">
        <v>8677634</v>
      </c>
      <c r="I308" s="5">
        <v>0</v>
      </c>
      <c r="J308" s="5">
        <v>192461</v>
      </c>
      <c r="K308" s="5">
        <v>14348</v>
      </c>
      <c r="L308" s="5">
        <v>0</v>
      </c>
      <c r="M308" s="5">
        <v>0</v>
      </c>
      <c r="N308" s="5">
        <v>170197</v>
      </c>
      <c r="O308" s="5">
        <v>275818</v>
      </c>
      <c r="P308" s="5">
        <v>216666.25</v>
      </c>
      <c r="Q308" s="5">
        <v>17178</v>
      </c>
      <c r="R308" s="5">
        <v>10069</v>
      </c>
      <c r="S308" s="5">
        <v>0</v>
      </c>
      <c r="T308" s="5">
        <v>0</v>
      </c>
      <c r="U308" s="5">
        <v>0</v>
      </c>
      <c r="V308" s="5">
        <v>0</v>
      </c>
      <c r="W308" s="5">
        <v>72994</v>
      </c>
      <c r="X308" s="5">
        <v>0</v>
      </c>
      <c r="Y308" s="5">
        <v>114011</v>
      </c>
      <c r="Z308" s="5">
        <v>39409</v>
      </c>
      <c r="AA308" s="5">
        <v>956694</v>
      </c>
      <c r="AB308" s="5">
        <v>10757479.25</v>
      </c>
      <c r="AC308" s="5">
        <v>0</v>
      </c>
      <c r="AD308" s="5">
        <v>89635</v>
      </c>
      <c r="AE308" s="5">
        <v>215917</v>
      </c>
      <c r="AF308" s="5">
        <v>10034</v>
      </c>
      <c r="AG308" s="5">
        <v>65429</v>
      </c>
      <c r="AH308" s="5">
        <v>0</v>
      </c>
      <c r="AI308" s="5">
        <v>787286</v>
      </c>
      <c r="AJ308" s="5">
        <v>1168301</v>
      </c>
      <c r="AK308" s="5">
        <v>10256882.028411999</v>
      </c>
      <c r="AL308" s="5">
        <v>761440200</v>
      </c>
      <c r="AM308" s="25"/>
      <c r="AN308" s="25"/>
    </row>
    <row r="309" spans="1:40" x14ac:dyDescent="0.25">
      <c r="A309" s="5">
        <v>2689</v>
      </c>
      <c r="B309" s="5">
        <v>1</v>
      </c>
      <c r="C309" s="5" t="s">
        <v>1956</v>
      </c>
      <c r="D309" s="5">
        <v>1238</v>
      </c>
      <c r="E309" s="5">
        <v>1350.8</v>
      </c>
      <c r="F309" s="5">
        <v>1061</v>
      </c>
      <c r="G309" s="5">
        <v>1160.8</v>
      </c>
      <c r="H309" s="5">
        <v>7622974</v>
      </c>
      <c r="I309" s="5">
        <v>28655</v>
      </c>
      <c r="J309" s="5">
        <v>655741</v>
      </c>
      <c r="K309" s="5">
        <v>49824</v>
      </c>
      <c r="L309" s="5">
        <v>0</v>
      </c>
      <c r="M309" s="5">
        <v>0</v>
      </c>
      <c r="N309" s="5">
        <v>288543.41216000001</v>
      </c>
      <c r="O309" s="5">
        <v>249407</v>
      </c>
      <c r="P309" s="5">
        <v>161846.25</v>
      </c>
      <c r="Q309" s="5">
        <v>15090</v>
      </c>
      <c r="R309" s="5">
        <v>29380</v>
      </c>
      <c r="S309" s="5">
        <v>0</v>
      </c>
      <c r="T309" s="5">
        <v>0</v>
      </c>
      <c r="U309" s="5">
        <v>0</v>
      </c>
      <c r="V309" s="5">
        <v>0</v>
      </c>
      <c r="W309" s="5">
        <v>550521</v>
      </c>
      <c r="X309" s="5">
        <v>0</v>
      </c>
      <c r="Y309" s="5">
        <v>148576</v>
      </c>
      <c r="Z309" s="5">
        <v>35005</v>
      </c>
      <c r="AA309" s="5">
        <v>840419</v>
      </c>
      <c r="AB309" s="5">
        <v>10675981.66216</v>
      </c>
      <c r="AC309" s="5">
        <v>0</v>
      </c>
      <c r="AD309" s="5">
        <v>156330</v>
      </c>
      <c r="AE309" s="5">
        <v>96135</v>
      </c>
      <c r="AF309" s="5">
        <v>17451</v>
      </c>
      <c r="AG309" s="5">
        <v>301839</v>
      </c>
      <c r="AH309" s="5">
        <v>0</v>
      </c>
      <c r="AI309" s="5">
        <v>412228</v>
      </c>
      <c r="AJ309" s="5">
        <v>983983</v>
      </c>
      <c r="AK309" s="5">
        <v>17378642.737050001</v>
      </c>
      <c r="AL309" s="5">
        <v>409203706</v>
      </c>
      <c r="AM309" s="25"/>
      <c r="AN309" s="25"/>
    </row>
    <row r="310" spans="1:40" x14ac:dyDescent="0.25">
      <c r="A310" s="5">
        <v>2711</v>
      </c>
      <c r="B310" s="5">
        <v>1</v>
      </c>
      <c r="C310" s="5" t="s">
        <v>372</v>
      </c>
      <c r="D310" s="5">
        <v>963</v>
      </c>
      <c r="E310" s="5">
        <v>1061.2</v>
      </c>
      <c r="F310" s="5">
        <v>917</v>
      </c>
      <c r="G310" s="5">
        <v>1008</v>
      </c>
      <c r="H310" s="5">
        <v>6619536</v>
      </c>
      <c r="I310" s="5">
        <v>67544</v>
      </c>
      <c r="J310" s="5">
        <v>469066</v>
      </c>
      <c r="K310" s="5">
        <v>0</v>
      </c>
      <c r="L310" s="5">
        <v>0</v>
      </c>
      <c r="M310" s="5">
        <v>0</v>
      </c>
      <c r="N310" s="5">
        <v>278411</v>
      </c>
      <c r="O310" s="5">
        <v>229475</v>
      </c>
      <c r="P310" s="5">
        <v>168767.5</v>
      </c>
      <c r="Q310" s="5">
        <v>13104</v>
      </c>
      <c r="R310" s="5">
        <v>1300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46251</v>
      </c>
      <c r="Z310" s="5">
        <v>30959</v>
      </c>
      <c r="AA310" s="5">
        <v>729792</v>
      </c>
      <c r="AB310" s="5">
        <v>8654205.5</v>
      </c>
      <c r="AC310" s="5">
        <v>0</v>
      </c>
      <c r="AD310" s="5">
        <v>67969</v>
      </c>
      <c r="AE310" s="5">
        <v>135868</v>
      </c>
      <c r="AF310" s="5">
        <v>1047</v>
      </c>
      <c r="AG310" s="5">
        <v>0</v>
      </c>
      <c r="AH310" s="5">
        <v>0</v>
      </c>
      <c r="AI310" s="5">
        <v>485166</v>
      </c>
      <c r="AJ310" s="5">
        <v>690050</v>
      </c>
      <c r="AK310" s="5">
        <v>7131149.5924930004</v>
      </c>
      <c r="AL310" s="5">
        <v>435708263</v>
      </c>
      <c r="AM310" s="25"/>
      <c r="AN310" s="25"/>
    </row>
    <row r="311" spans="1:40" x14ac:dyDescent="0.25">
      <c r="A311" s="5">
        <v>2752</v>
      </c>
      <c r="B311" s="5">
        <v>1</v>
      </c>
      <c r="C311" s="5" t="s">
        <v>1957</v>
      </c>
      <c r="D311" s="5">
        <v>1728.32</v>
      </c>
      <c r="E311" s="5">
        <v>1904.12</v>
      </c>
      <c r="F311" s="5">
        <v>1702.32</v>
      </c>
      <c r="G311" s="5">
        <v>1872.92</v>
      </c>
      <c r="H311" s="5">
        <v>12299466</v>
      </c>
      <c r="I311" s="5">
        <v>91083</v>
      </c>
      <c r="J311" s="5">
        <v>1388124</v>
      </c>
      <c r="K311" s="5">
        <v>103265</v>
      </c>
      <c r="L311" s="5">
        <v>0</v>
      </c>
      <c r="M311" s="5">
        <v>0</v>
      </c>
      <c r="N311" s="5">
        <v>263320</v>
      </c>
      <c r="O311" s="5">
        <v>439321</v>
      </c>
      <c r="P311" s="5">
        <v>278808.5</v>
      </c>
      <c r="Q311" s="5">
        <v>24348</v>
      </c>
      <c r="R311" s="5">
        <v>57293</v>
      </c>
      <c r="S311" s="5">
        <v>0</v>
      </c>
      <c r="T311" s="5">
        <v>0</v>
      </c>
      <c r="U311" s="5">
        <v>0</v>
      </c>
      <c r="V311" s="5">
        <v>0</v>
      </c>
      <c r="W311" s="5">
        <v>563843</v>
      </c>
      <c r="X311" s="5">
        <v>0</v>
      </c>
      <c r="Y311" s="5">
        <v>107019</v>
      </c>
      <c r="Z311" s="5">
        <v>53453</v>
      </c>
      <c r="AA311" s="5">
        <v>1355994</v>
      </c>
      <c r="AB311" s="5">
        <v>17025337.5</v>
      </c>
      <c r="AC311" s="5">
        <v>0</v>
      </c>
      <c r="AD311" s="5">
        <v>166097</v>
      </c>
      <c r="AE311" s="5">
        <v>248766</v>
      </c>
      <c r="AF311" s="5">
        <v>51119</v>
      </c>
      <c r="AG311" s="5">
        <v>452511</v>
      </c>
      <c r="AH311" s="5">
        <v>0</v>
      </c>
      <c r="AI311" s="5">
        <v>999092</v>
      </c>
      <c r="AJ311" s="5">
        <v>1917585</v>
      </c>
      <c r="AK311" s="5">
        <v>16913188.352667</v>
      </c>
      <c r="AL311" s="5">
        <v>866460445</v>
      </c>
      <c r="AM311" s="25"/>
      <c r="AN311" s="25"/>
    </row>
    <row r="312" spans="1:40" x14ac:dyDescent="0.25">
      <c r="A312" s="5">
        <v>2753</v>
      </c>
      <c r="B312" s="5">
        <v>1</v>
      </c>
      <c r="C312" s="5" t="s">
        <v>2192</v>
      </c>
      <c r="D312" s="5">
        <v>1156</v>
      </c>
      <c r="E312" s="5">
        <v>1263.8</v>
      </c>
      <c r="F312" s="5">
        <v>926</v>
      </c>
      <c r="G312" s="5">
        <v>1012.4</v>
      </c>
      <c r="H312" s="5">
        <v>6648431</v>
      </c>
      <c r="I312" s="5">
        <v>245616</v>
      </c>
      <c r="J312" s="5">
        <v>1014601</v>
      </c>
      <c r="K312" s="5">
        <v>214650</v>
      </c>
      <c r="L312" s="5">
        <v>0</v>
      </c>
      <c r="M312" s="5">
        <v>0</v>
      </c>
      <c r="N312" s="5">
        <v>188746</v>
      </c>
      <c r="O312" s="5">
        <v>226780</v>
      </c>
      <c r="P312" s="5">
        <v>143492.5</v>
      </c>
      <c r="Q312" s="5">
        <v>13161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464165</v>
      </c>
      <c r="X312" s="5">
        <v>0</v>
      </c>
      <c r="Y312" s="5">
        <v>106331</v>
      </c>
      <c r="Z312" s="5">
        <v>30712</v>
      </c>
      <c r="AA312" s="5">
        <v>732978</v>
      </c>
      <c r="AB312" s="5">
        <v>10029663.5</v>
      </c>
      <c r="AC312" s="5">
        <v>0</v>
      </c>
      <c r="AD312" s="5">
        <v>69014</v>
      </c>
      <c r="AE312" s="5">
        <v>100056</v>
      </c>
      <c r="AF312" s="5">
        <v>0</v>
      </c>
      <c r="AG312" s="5">
        <v>291121</v>
      </c>
      <c r="AH312" s="5">
        <v>0</v>
      </c>
      <c r="AI312" s="5">
        <v>422055</v>
      </c>
      <c r="AJ312" s="5">
        <v>882246</v>
      </c>
      <c r="AK312" s="5">
        <v>7358851.4915929995</v>
      </c>
      <c r="AL312" s="5">
        <v>449431100</v>
      </c>
      <c r="AM312" s="25"/>
      <c r="AN312" s="25"/>
    </row>
    <row r="313" spans="1:40" x14ac:dyDescent="0.25">
      <c r="A313" s="5">
        <v>2754</v>
      </c>
      <c r="B313" s="5">
        <v>1</v>
      </c>
      <c r="C313" s="5" t="s">
        <v>373</v>
      </c>
      <c r="D313" s="5">
        <v>387</v>
      </c>
      <c r="E313" s="5">
        <v>430.2</v>
      </c>
      <c r="F313" s="5">
        <v>425</v>
      </c>
      <c r="G313" s="5">
        <v>472.4</v>
      </c>
      <c r="H313" s="5">
        <v>3102251</v>
      </c>
      <c r="I313" s="5">
        <v>0</v>
      </c>
      <c r="J313" s="5">
        <v>255698</v>
      </c>
      <c r="K313" s="5">
        <v>14085</v>
      </c>
      <c r="L313" s="5">
        <v>130527</v>
      </c>
      <c r="M313" s="5">
        <v>3706</v>
      </c>
      <c r="N313" s="5">
        <v>143376</v>
      </c>
      <c r="O313" s="5">
        <v>109248</v>
      </c>
      <c r="P313" s="5">
        <v>57993.75</v>
      </c>
      <c r="Q313" s="5">
        <v>6141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376068</v>
      </c>
      <c r="X313" s="5">
        <v>0</v>
      </c>
      <c r="Y313" s="5">
        <v>0</v>
      </c>
      <c r="Z313" s="5">
        <v>14325</v>
      </c>
      <c r="AA313" s="5">
        <v>342018</v>
      </c>
      <c r="AB313" s="5">
        <v>4555436.75</v>
      </c>
      <c r="AC313" s="5">
        <v>0</v>
      </c>
      <c r="AD313" s="5">
        <v>73314</v>
      </c>
      <c r="AE313" s="5">
        <v>35901</v>
      </c>
      <c r="AF313" s="5">
        <v>0</v>
      </c>
      <c r="AG313" s="5">
        <v>279599.96000000002</v>
      </c>
      <c r="AH313" s="5">
        <v>0</v>
      </c>
      <c r="AI313" s="5">
        <v>174840</v>
      </c>
      <c r="AJ313" s="5">
        <v>563654.96</v>
      </c>
      <c r="AK313" s="5">
        <v>7571929.871328</v>
      </c>
      <c r="AL313" s="5">
        <v>135820950</v>
      </c>
      <c r="AM313" s="25"/>
      <c r="AN313" s="25"/>
    </row>
    <row r="314" spans="1:40" x14ac:dyDescent="0.25">
      <c r="A314" s="5">
        <v>2769</v>
      </c>
      <c r="B314" s="5">
        <v>1</v>
      </c>
      <c r="C314" s="5" t="s">
        <v>2193</v>
      </c>
      <c r="D314" s="5">
        <v>1060</v>
      </c>
      <c r="E314" s="5">
        <v>1164.2</v>
      </c>
      <c r="F314" s="5">
        <v>1071</v>
      </c>
      <c r="G314" s="5">
        <v>1174.2</v>
      </c>
      <c r="H314" s="5">
        <v>7710971</v>
      </c>
      <c r="I314" s="5">
        <v>0</v>
      </c>
      <c r="J314" s="5">
        <v>241492</v>
      </c>
      <c r="K314" s="5">
        <v>82429</v>
      </c>
      <c r="L314" s="5">
        <v>0</v>
      </c>
      <c r="M314" s="5">
        <v>0</v>
      </c>
      <c r="N314" s="5">
        <v>262807</v>
      </c>
      <c r="O314" s="5">
        <v>261245</v>
      </c>
      <c r="P314" s="5">
        <v>180597.5</v>
      </c>
      <c r="Q314" s="5">
        <v>15265</v>
      </c>
      <c r="R314" s="5">
        <v>575</v>
      </c>
      <c r="S314" s="5">
        <v>0</v>
      </c>
      <c r="T314" s="5">
        <v>0</v>
      </c>
      <c r="U314" s="5">
        <v>0</v>
      </c>
      <c r="V314" s="5">
        <v>0</v>
      </c>
      <c r="W314" s="5">
        <v>285577</v>
      </c>
      <c r="X314" s="5">
        <v>0</v>
      </c>
      <c r="Y314" s="5">
        <v>32072</v>
      </c>
      <c r="Z314" s="5">
        <v>34196</v>
      </c>
      <c r="AA314" s="5">
        <v>850121</v>
      </c>
      <c r="AB314" s="5">
        <v>9957347.5</v>
      </c>
      <c r="AC314" s="5">
        <v>0</v>
      </c>
      <c r="AD314" s="5">
        <v>105280</v>
      </c>
      <c r="AE314" s="5">
        <v>126718</v>
      </c>
      <c r="AF314" s="5">
        <v>403</v>
      </c>
      <c r="AG314" s="5">
        <v>180233</v>
      </c>
      <c r="AH314" s="5">
        <v>0</v>
      </c>
      <c r="AI314" s="5">
        <v>492572</v>
      </c>
      <c r="AJ314" s="5">
        <v>905206</v>
      </c>
      <c r="AK314" s="5">
        <v>11302256.747143</v>
      </c>
      <c r="AL314" s="5">
        <v>416603300</v>
      </c>
      <c r="AM314" s="25"/>
      <c r="AN314" s="25"/>
    </row>
    <row r="315" spans="1:40" x14ac:dyDescent="0.25">
      <c r="A315" s="5">
        <v>2805</v>
      </c>
      <c r="B315" s="5">
        <v>1</v>
      </c>
      <c r="C315" s="5" t="s">
        <v>375</v>
      </c>
      <c r="D315" s="5">
        <v>1250</v>
      </c>
      <c r="E315" s="5">
        <v>1364.8</v>
      </c>
      <c r="F315" s="5">
        <v>1246</v>
      </c>
      <c r="G315" s="5">
        <v>1360.2</v>
      </c>
      <c r="H315" s="5">
        <v>8932433</v>
      </c>
      <c r="I315" s="5">
        <v>6140</v>
      </c>
      <c r="J315" s="5">
        <v>131057</v>
      </c>
      <c r="K315" s="5">
        <v>14124</v>
      </c>
      <c r="L315" s="5">
        <v>0</v>
      </c>
      <c r="M315" s="5">
        <v>0</v>
      </c>
      <c r="N315" s="5">
        <v>199158</v>
      </c>
      <c r="O315" s="5">
        <v>321398</v>
      </c>
      <c r="P315" s="5">
        <v>152523.75</v>
      </c>
      <c r="Q315" s="5">
        <v>17683</v>
      </c>
      <c r="R315" s="5">
        <v>8161</v>
      </c>
      <c r="S315" s="5">
        <v>0</v>
      </c>
      <c r="T315" s="5">
        <v>0</v>
      </c>
      <c r="U315" s="5">
        <v>0</v>
      </c>
      <c r="V315" s="5">
        <v>0</v>
      </c>
      <c r="W315" s="5">
        <v>1331976</v>
      </c>
      <c r="X315" s="5">
        <v>0</v>
      </c>
      <c r="Y315" s="5">
        <v>0</v>
      </c>
      <c r="Z315" s="5">
        <v>37804</v>
      </c>
      <c r="AA315" s="5">
        <v>984785</v>
      </c>
      <c r="AB315" s="5">
        <v>12137242.75</v>
      </c>
      <c r="AC315" s="5">
        <v>0</v>
      </c>
      <c r="AD315" s="5">
        <v>99871</v>
      </c>
      <c r="AE315" s="5">
        <v>136481</v>
      </c>
      <c r="AF315" s="5">
        <v>7303</v>
      </c>
      <c r="AG315" s="5">
        <v>1209881</v>
      </c>
      <c r="AH315" s="5">
        <v>0</v>
      </c>
      <c r="AI315" s="5">
        <v>727680</v>
      </c>
      <c r="AJ315" s="5">
        <v>2181216</v>
      </c>
      <c r="AK315" s="5">
        <v>10095456.080856999</v>
      </c>
      <c r="AL315" s="5">
        <v>622837700</v>
      </c>
      <c r="AM315" s="25"/>
      <c r="AN315" s="25"/>
    </row>
    <row r="316" spans="1:40" x14ac:dyDescent="0.25">
      <c r="A316" s="5">
        <v>2835</v>
      </c>
      <c r="B316" s="5">
        <v>1</v>
      </c>
      <c r="C316" s="5" t="s">
        <v>2194</v>
      </c>
      <c r="D316" s="5">
        <v>776</v>
      </c>
      <c r="E316" s="5">
        <v>848.2</v>
      </c>
      <c r="F316" s="5">
        <v>648</v>
      </c>
      <c r="G316" s="5">
        <v>713.4</v>
      </c>
      <c r="H316" s="5">
        <v>4684898</v>
      </c>
      <c r="I316" s="5">
        <v>0</v>
      </c>
      <c r="J316" s="5">
        <v>138503</v>
      </c>
      <c r="K316" s="5">
        <v>0</v>
      </c>
      <c r="L316" s="5">
        <v>99691</v>
      </c>
      <c r="M316" s="5">
        <v>0</v>
      </c>
      <c r="N316" s="5">
        <v>150748</v>
      </c>
      <c r="O316" s="5">
        <v>162300</v>
      </c>
      <c r="P316" s="5">
        <v>66943.75</v>
      </c>
      <c r="Q316" s="5">
        <v>9274</v>
      </c>
      <c r="R316" s="5">
        <v>0</v>
      </c>
      <c r="S316" s="5">
        <v>0</v>
      </c>
      <c r="T316" s="5">
        <v>0</v>
      </c>
      <c r="U316" s="5">
        <v>0</v>
      </c>
      <c r="V316" s="5">
        <v>-6567</v>
      </c>
      <c r="W316" s="5">
        <v>935139</v>
      </c>
      <c r="X316" s="5">
        <v>0</v>
      </c>
      <c r="Y316" s="5">
        <v>20240</v>
      </c>
      <c r="Z316" s="5">
        <v>23894</v>
      </c>
      <c r="AA316" s="5">
        <v>516502</v>
      </c>
      <c r="AB316" s="5">
        <v>6801565.75</v>
      </c>
      <c r="AC316" s="5">
        <v>0</v>
      </c>
      <c r="AD316" s="5">
        <v>95575</v>
      </c>
      <c r="AE316" s="5">
        <v>53548</v>
      </c>
      <c r="AF316" s="5">
        <v>0</v>
      </c>
      <c r="AG316" s="5">
        <v>771416.95</v>
      </c>
      <c r="AH316" s="5">
        <v>0</v>
      </c>
      <c r="AI316" s="5">
        <v>341169</v>
      </c>
      <c r="AJ316" s="5">
        <v>1261708.95</v>
      </c>
      <c r="AK316" s="5">
        <v>10034281.987092</v>
      </c>
      <c r="AL316" s="5">
        <v>346021050</v>
      </c>
      <c r="AM316" s="25"/>
      <c r="AN316" s="25"/>
    </row>
    <row r="317" spans="1:40" x14ac:dyDescent="0.25">
      <c r="A317" s="5">
        <v>2853</v>
      </c>
      <c r="B317" s="5">
        <v>1</v>
      </c>
      <c r="C317" s="5" t="s">
        <v>2195</v>
      </c>
      <c r="D317" s="5">
        <v>971</v>
      </c>
      <c r="E317" s="5">
        <v>1056.5999999999999</v>
      </c>
      <c r="F317" s="5">
        <v>785</v>
      </c>
      <c r="G317" s="5">
        <v>850.8</v>
      </c>
      <c r="H317" s="5">
        <v>5587204</v>
      </c>
      <c r="I317" s="5">
        <v>0</v>
      </c>
      <c r="J317" s="5">
        <v>536542</v>
      </c>
      <c r="K317" s="5">
        <v>42239</v>
      </c>
      <c r="L317" s="5">
        <v>52648</v>
      </c>
      <c r="M317" s="5">
        <v>169361</v>
      </c>
      <c r="N317" s="5">
        <v>326475</v>
      </c>
      <c r="O317" s="5">
        <v>196572</v>
      </c>
      <c r="P317" s="5">
        <v>114961.25</v>
      </c>
      <c r="Q317" s="5">
        <v>11060</v>
      </c>
      <c r="R317" s="5">
        <v>8670</v>
      </c>
      <c r="S317" s="5">
        <v>0</v>
      </c>
      <c r="T317" s="5">
        <v>0</v>
      </c>
      <c r="U317" s="5">
        <v>0</v>
      </c>
      <c r="V317" s="5">
        <v>0</v>
      </c>
      <c r="W317" s="5">
        <v>481553</v>
      </c>
      <c r="X317" s="5">
        <v>0</v>
      </c>
      <c r="Y317" s="5">
        <v>0</v>
      </c>
      <c r="Z317" s="5">
        <v>31202</v>
      </c>
      <c r="AA317" s="5">
        <v>615979</v>
      </c>
      <c r="AB317" s="5">
        <v>8174466.25</v>
      </c>
      <c r="AC317" s="5">
        <v>0</v>
      </c>
      <c r="AD317" s="5">
        <v>177284</v>
      </c>
      <c r="AE317" s="5">
        <v>60661</v>
      </c>
      <c r="AF317" s="5">
        <v>4575</v>
      </c>
      <c r="AG317" s="5">
        <v>269441</v>
      </c>
      <c r="AH317" s="5">
        <v>0</v>
      </c>
      <c r="AI317" s="5">
        <v>268405</v>
      </c>
      <c r="AJ317" s="5">
        <v>780366</v>
      </c>
      <c r="AK317" s="5">
        <v>18327398.963856999</v>
      </c>
      <c r="AL317" s="5">
        <v>284342465</v>
      </c>
      <c r="AM317" s="25"/>
      <c r="AN317" s="25"/>
    </row>
    <row r="318" spans="1:40" x14ac:dyDescent="0.25">
      <c r="A318" s="5">
        <v>2854</v>
      </c>
      <c r="B318" s="5">
        <v>1</v>
      </c>
      <c r="C318" s="5" t="s">
        <v>376</v>
      </c>
      <c r="D318" s="5">
        <v>471</v>
      </c>
      <c r="E318" s="5">
        <v>515.20000000000005</v>
      </c>
      <c r="F318" s="5">
        <v>503</v>
      </c>
      <c r="G318" s="5">
        <v>548.6</v>
      </c>
      <c r="H318" s="5">
        <v>3602656</v>
      </c>
      <c r="I318" s="5">
        <v>0</v>
      </c>
      <c r="J318" s="5">
        <v>345914</v>
      </c>
      <c r="K318" s="5">
        <v>14172</v>
      </c>
      <c r="L318" s="5">
        <v>127893</v>
      </c>
      <c r="M318" s="5">
        <v>147097</v>
      </c>
      <c r="N318" s="5">
        <v>203405</v>
      </c>
      <c r="O318" s="5">
        <v>119139</v>
      </c>
      <c r="P318" s="5">
        <v>91430</v>
      </c>
      <c r="Q318" s="5">
        <v>7132</v>
      </c>
      <c r="R318" s="5">
        <v>8185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72412</v>
      </c>
      <c r="Z318" s="5">
        <v>20184</v>
      </c>
      <c r="AA318" s="5">
        <v>397186</v>
      </c>
      <c r="AB318" s="5">
        <v>5156805</v>
      </c>
      <c r="AC318" s="5">
        <v>0</v>
      </c>
      <c r="AD318" s="5">
        <v>65084</v>
      </c>
      <c r="AE318" s="5">
        <v>42118</v>
      </c>
      <c r="AF318" s="5">
        <v>3771</v>
      </c>
      <c r="AG318" s="5">
        <v>0</v>
      </c>
      <c r="AH318" s="5">
        <v>0</v>
      </c>
      <c r="AI318" s="5">
        <v>151090</v>
      </c>
      <c r="AJ318" s="5">
        <v>262063</v>
      </c>
      <c r="AK318" s="5">
        <v>7158201.5772150001</v>
      </c>
      <c r="AL318" s="5">
        <v>121039300</v>
      </c>
      <c r="AM318" s="25"/>
      <c r="AN318" s="25"/>
    </row>
    <row r="319" spans="1:40" x14ac:dyDescent="0.25">
      <c r="A319" s="5">
        <v>2856</v>
      </c>
      <c r="B319" s="5">
        <v>1</v>
      </c>
      <c r="C319" s="5" t="s">
        <v>2196</v>
      </c>
      <c r="D319" s="5">
        <v>294</v>
      </c>
      <c r="E319" s="5">
        <v>322.2</v>
      </c>
      <c r="F319" s="5">
        <v>296</v>
      </c>
      <c r="G319" s="5">
        <v>324.60000000000002</v>
      </c>
      <c r="H319" s="5">
        <v>2131648</v>
      </c>
      <c r="I319" s="5">
        <v>0</v>
      </c>
      <c r="J319" s="5">
        <v>78989</v>
      </c>
      <c r="K319" s="5">
        <v>14087</v>
      </c>
      <c r="L319" s="5">
        <v>116875</v>
      </c>
      <c r="M319" s="5">
        <v>473763</v>
      </c>
      <c r="N319" s="5">
        <v>159309</v>
      </c>
      <c r="O319" s="5">
        <v>78450</v>
      </c>
      <c r="P319" s="5">
        <v>34833.75</v>
      </c>
      <c r="Q319" s="5">
        <v>4220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347647</v>
      </c>
      <c r="X319" s="5">
        <v>0</v>
      </c>
      <c r="Y319" s="5">
        <v>0</v>
      </c>
      <c r="Z319" s="5">
        <v>10863</v>
      </c>
      <c r="AA319" s="5">
        <v>235010</v>
      </c>
      <c r="AB319" s="5">
        <v>3685694.75</v>
      </c>
      <c r="AC319" s="5">
        <v>0</v>
      </c>
      <c r="AD319" s="5">
        <v>78450</v>
      </c>
      <c r="AE319" s="5">
        <v>34833.75</v>
      </c>
      <c r="AF319" s="5">
        <v>0</v>
      </c>
      <c r="AG319" s="5">
        <v>199516.53</v>
      </c>
      <c r="AH319" s="5">
        <v>0</v>
      </c>
      <c r="AI319" s="5">
        <v>207306</v>
      </c>
      <c r="AJ319" s="5">
        <v>520106.28</v>
      </c>
      <c r="AK319" s="5">
        <v>8502556.4104360007</v>
      </c>
      <c r="AL319" s="5">
        <v>202870600</v>
      </c>
      <c r="AM319" s="25"/>
      <c r="AN319" s="25"/>
    </row>
    <row r="320" spans="1:40" x14ac:dyDescent="0.25">
      <c r="A320" s="5">
        <v>2859</v>
      </c>
      <c r="B320" s="5">
        <v>1</v>
      </c>
      <c r="C320" s="5" t="s">
        <v>2197</v>
      </c>
      <c r="D320" s="5">
        <v>1926</v>
      </c>
      <c r="E320" s="5">
        <v>2115.8000000000002</v>
      </c>
      <c r="F320" s="5">
        <v>1506</v>
      </c>
      <c r="G320" s="5">
        <v>1659.4</v>
      </c>
      <c r="H320" s="5">
        <v>10897280</v>
      </c>
      <c r="I320" s="5">
        <v>0</v>
      </c>
      <c r="J320" s="5">
        <v>500112</v>
      </c>
      <c r="K320" s="5">
        <v>75276</v>
      </c>
      <c r="L320" s="5">
        <v>0</v>
      </c>
      <c r="M320" s="5">
        <v>0</v>
      </c>
      <c r="N320" s="5">
        <v>265950</v>
      </c>
      <c r="O320" s="5">
        <v>375436</v>
      </c>
      <c r="P320" s="5">
        <v>231895</v>
      </c>
      <c r="Q320" s="5">
        <v>21572</v>
      </c>
      <c r="R320" s="5">
        <v>56220</v>
      </c>
      <c r="S320" s="5">
        <v>0</v>
      </c>
      <c r="T320" s="5">
        <v>0</v>
      </c>
      <c r="U320" s="5">
        <v>0</v>
      </c>
      <c r="V320" s="5">
        <v>0</v>
      </c>
      <c r="W320" s="5">
        <v>763324</v>
      </c>
      <c r="X320" s="5">
        <v>0</v>
      </c>
      <c r="Y320" s="5">
        <v>93197</v>
      </c>
      <c r="Z320" s="5">
        <v>49301</v>
      </c>
      <c r="AA320" s="5">
        <v>1201406</v>
      </c>
      <c r="AB320" s="5">
        <v>14530969</v>
      </c>
      <c r="AC320" s="5">
        <v>0</v>
      </c>
      <c r="AD320" s="5">
        <v>145541</v>
      </c>
      <c r="AE320" s="5">
        <v>196045</v>
      </c>
      <c r="AF320" s="5">
        <v>47529</v>
      </c>
      <c r="AG320" s="5">
        <v>580444</v>
      </c>
      <c r="AH320" s="5">
        <v>0</v>
      </c>
      <c r="AI320" s="5">
        <v>838721</v>
      </c>
      <c r="AJ320" s="5">
        <v>1808280</v>
      </c>
      <c r="AK320" s="5">
        <v>15364750.437068</v>
      </c>
      <c r="AL320" s="5">
        <v>912239250</v>
      </c>
      <c r="AM320" s="25"/>
      <c r="AN320" s="25"/>
    </row>
    <row r="321" spans="1:40" x14ac:dyDescent="0.25">
      <c r="A321" s="5">
        <v>2860</v>
      </c>
      <c r="B321" s="5">
        <v>1</v>
      </c>
      <c r="C321" s="5" t="s">
        <v>2198</v>
      </c>
      <c r="D321" s="5">
        <v>1155.7</v>
      </c>
      <c r="E321" s="5">
        <v>1267.3</v>
      </c>
      <c r="F321" s="5">
        <v>1048.7</v>
      </c>
      <c r="G321" s="5">
        <v>1149.5</v>
      </c>
      <c r="H321" s="5">
        <v>7548767</v>
      </c>
      <c r="I321" s="5">
        <v>0</v>
      </c>
      <c r="J321" s="5">
        <v>725451</v>
      </c>
      <c r="K321" s="5">
        <v>25558</v>
      </c>
      <c r="L321" s="5">
        <v>0</v>
      </c>
      <c r="M321" s="5">
        <v>0</v>
      </c>
      <c r="N321" s="5">
        <v>284089</v>
      </c>
      <c r="O321" s="5">
        <v>266387</v>
      </c>
      <c r="P321" s="5">
        <v>192541.25</v>
      </c>
      <c r="Q321" s="5">
        <v>14944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20075</v>
      </c>
      <c r="Z321" s="5">
        <v>36447</v>
      </c>
      <c r="AA321" s="5">
        <v>832238</v>
      </c>
      <c r="AB321" s="5">
        <v>9946497.25</v>
      </c>
      <c r="AC321" s="5">
        <v>0</v>
      </c>
      <c r="AD321" s="5">
        <v>172806</v>
      </c>
      <c r="AE321" s="5">
        <v>125669</v>
      </c>
      <c r="AF321" s="5">
        <v>0</v>
      </c>
      <c r="AG321" s="5">
        <v>0</v>
      </c>
      <c r="AH321" s="5">
        <v>0</v>
      </c>
      <c r="AI321" s="5">
        <v>448554</v>
      </c>
      <c r="AJ321" s="5">
        <v>747029</v>
      </c>
      <c r="AK321" s="5">
        <v>17810662.760696001</v>
      </c>
      <c r="AL321" s="5">
        <v>421846115</v>
      </c>
      <c r="AM321" s="25"/>
      <c r="AN321" s="25"/>
    </row>
    <row r="322" spans="1:40" x14ac:dyDescent="0.25">
      <c r="A322" s="5">
        <v>2884</v>
      </c>
      <c r="B322" s="5">
        <v>1</v>
      </c>
      <c r="C322" s="5" t="s">
        <v>378</v>
      </c>
      <c r="D322" s="5">
        <v>517</v>
      </c>
      <c r="E322" s="5">
        <v>566.79999999999995</v>
      </c>
      <c r="F322" s="5">
        <v>401</v>
      </c>
      <c r="G322" s="5">
        <v>438.4</v>
      </c>
      <c r="H322" s="5">
        <v>2878973</v>
      </c>
      <c r="I322" s="5">
        <v>0</v>
      </c>
      <c r="J322" s="5">
        <v>192289</v>
      </c>
      <c r="K322" s="5">
        <v>0</v>
      </c>
      <c r="L322" s="5">
        <v>129579</v>
      </c>
      <c r="M322" s="5">
        <v>185224</v>
      </c>
      <c r="N322" s="5">
        <v>155140</v>
      </c>
      <c r="O322" s="5">
        <v>103708</v>
      </c>
      <c r="P322" s="5">
        <v>45911.25</v>
      </c>
      <c r="Q322" s="5">
        <v>5699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489728</v>
      </c>
      <c r="X322" s="5">
        <v>0</v>
      </c>
      <c r="Y322" s="5">
        <v>29873</v>
      </c>
      <c r="Z322" s="5">
        <v>14323</v>
      </c>
      <c r="AA322" s="5">
        <v>317402</v>
      </c>
      <c r="AB322" s="5">
        <v>4547849.25</v>
      </c>
      <c r="AC322" s="5">
        <v>0</v>
      </c>
      <c r="AD322" s="5">
        <v>103708</v>
      </c>
      <c r="AE322" s="5">
        <v>27811</v>
      </c>
      <c r="AF322" s="5">
        <v>0</v>
      </c>
      <c r="AG322" s="5">
        <v>397944</v>
      </c>
      <c r="AH322" s="5">
        <v>0</v>
      </c>
      <c r="AI322" s="5">
        <v>158774</v>
      </c>
      <c r="AJ322" s="5">
        <v>688237</v>
      </c>
      <c r="AK322" s="5">
        <v>12576043.769409001</v>
      </c>
      <c r="AL322" s="5">
        <v>175107300</v>
      </c>
      <c r="AM322" s="25"/>
      <c r="AN322" s="25"/>
    </row>
    <row r="323" spans="1:40" x14ac:dyDescent="0.25">
      <c r="A323" s="5">
        <v>2886</v>
      </c>
      <c r="B323" s="5">
        <v>1</v>
      </c>
      <c r="C323" s="5" t="s">
        <v>379</v>
      </c>
      <c r="D323" s="5">
        <v>364</v>
      </c>
      <c r="E323" s="5">
        <v>399.6</v>
      </c>
      <c r="F323" s="5">
        <v>313</v>
      </c>
      <c r="G323" s="5">
        <v>344.4</v>
      </c>
      <c r="H323" s="5">
        <v>2261675</v>
      </c>
      <c r="I323" s="5">
        <v>0</v>
      </c>
      <c r="J323" s="5">
        <v>60660</v>
      </c>
      <c r="K323" s="5">
        <v>14089</v>
      </c>
      <c r="L323" s="5">
        <v>120140</v>
      </c>
      <c r="M323" s="5">
        <v>0</v>
      </c>
      <c r="N323" s="5">
        <v>94942</v>
      </c>
      <c r="O323" s="5">
        <v>83517</v>
      </c>
      <c r="P323" s="5">
        <v>17220</v>
      </c>
      <c r="Q323" s="5">
        <v>4477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612860</v>
      </c>
      <c r="X323" s="5">
        <v>0</v>
      </c>
      <c r="Y323" s="5">
        <v>0</v>
      </c>
      <c r="Z323" s="5">
        <v>8044</v>
      </c>
      <c r="AA323" s="5">
        <v>249346</v>
      </c>
      <c r="AB323" s="5">
        <v>3526970</v>
      </c>
      <c r="AC323" s="5">
        <v>0</v>
      </c>
      <c r="AD323" s="5">
        <v>58466</v>
      </c>
      <c r="AE323" s="5">
        <v>15194</v>
      </c>
      <c r="AF323" s="5">
        <v>0</v>
      </c>
      <c r="AG323" s="5">
        <v>455698.69</v>
      </c>
      <c r="AH323" s="5">
        <v>0</v>
      </c>
      <c r="AI323" s="5">
        <v>181679</v>
      </c>
      <c r="AJ323" s="5">
        <v>711037.69</v>
      </c>
      <c r="AK323" s="5">
        <v>5758637.8847230002</v>
      </c>
      <c r="AL323" s="5">
        <v>179818080</v>
      </c>
      <c r="AM323" s="25"/>
      <c r="AN323" s="25"/>
    </row>
    <row r="324" spans="1:40" x14ac:dyDescent="0.25">
      <c r="A324" s="5">
        <v>2888</v>
      </c>
      <c r="B324" s="5">
        <v>1</v>
      </c>
      <c r="C324" s="5" t="s">
        <v>2199</v>
      </c>
      <c r="D324" s="5">
        <v>343</v>
      </c>
      <c r="E324" s="5">
        <v>374</v>
      </c>
      <c r="F324" s="5">
        <v>331</v>
      </c>
      <c r="G324" s="5">
        <v>362.4</v>
      </c>
      <c r="H324" s="5">
        <v>2379881</v>
      </c>
      <c r="I324" s="5">
        <v>0</v>
      </c>
      <c r="J324" s="5">
        <v>182780</v>
      </c>
      <c r="K324" s="5">
        <v>15400</v>
      </c>
      <c r="L324" s="5">
        <v>122723</v>
      </c>
      <c r="M324" s="5">
        <v>343811</v>
      </c>
      <c r="N324" s="5">
        <v>189204.56946</v>
      </c>
      <c r="O324" s="5">
        <v>85453</v>
      </c>
      <c r="P324" s="5">
        <v>42921.25</v>
      </c>
      <c r="Q324" s="5">
        <v>4711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316415</v>
      </c>
      <c r="X324" s="5">
        <v>0</v>
      </c>
      <c r="Y324" s="5">
        <v>0</v>
      </c>
      <c r="Z324" s="5">
        <v>10135</v>
      </c>
      <c r="AA324" s="5">
        <v>262378</v>
      </c>
      <c r="AB324" s="5">
        <v>3955812.8194599999</v>
      </c>
      <c r="AC324" s="5">
        <v>0</v>
      </c>
      <c r="AD324" s="5">
        <v>85453</v>
      </c>
      <c r="AE324" s="5">
        <v>25428</v>
      </c>
      <c r="AF324" s="5">
        <v>0</v>
      </c>
      <c r="AG324" s="5">
        <v>238544</v>
      </c>
      <c r="AH324" s="5">
        <v>0</v>
      </c>
      <c r="AI324" s="5">
        <v>128360</v>
      </c>
      <c r="AJ324" s="5">
        <v>477785</v>
      </c>
      <c r="AK324" s="5">
        <v>11764641.526704</v>
      </c>
      <c r="AL324" s="5">
        <v>113001185</v>
      </c>
      <c r="AM324" s="25"/>
      <c r="AN324" s="25"/>
    </row>
    <row r="325" spans="1:40" x14ac:dyDescent="0.25">
      <c r="A325" s="5">
        <v>2889</v>
      </c>
      <c r="B325" s="5">
        <v>1</v>
      </c>
      <c r="C325" s="5" t="s">
        <v>1961</v>
      </c>
      <c r="D325" s="5">
        <v>692</v>
      </c>
      <c r="E325" s="5">
        <v>753.2</v>
      </c>
      <c r="F325" s="5">
        <v>738</v>
      </c>
      <c r="G325" s="5">
        <v>804.4</v>
      </c>
      <c r="H325" s="5">
        <v>5282495</v>
      </c>
      <c r="I325" s="5">
        <v>0</v>
      </c>
      <c r="J325" s="5">
        <v>219325</v>
      </c>
      <c r="K325" s="5">
        <v>14092</v>
      </c>
      <c r="L325" s="5">
        <v>70927</v>
      </c>
      <c r="M325" s="5">
        <v>0</v>
      </c>
      <c r="N325" s="5">
        <v>191397</v>
      </c>
      <c r="O325" s="5">
        <v>171709</v>
      </c>
      <c r="P325" s="5">
        <v>125941.25</v>
      </c>
      <c r="Q325" s="5">
        <v>10457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156520</v>
      </c>
      <c r="X325" s="5">
        <v>0</v>
      </c>
      <c r="Y325" s="5">
        <v>12571</v>
      </c>
      <c r="Z325" s="5">
        <v>19995</v>
      </c>
      <c r="AA325" s="5">
        <v>582386</v>
      </c>
      <c r="AB325" s="5">
        <v>6857815.25</v>
      </c>
      <c r="AC325" s="5">
        <v>0</v>
      </c>
      <c r="AD325" s="5">
        <v>139555</v>
      </c>
      <c r="AE325" s="5">
        <v>125941.25</v>
      </c>
      <c r="AF325" s="5">
        <v>0</v>
      </c>
      <c r="AG325" s="5">
        <v>156520</v>
      </c>
      <c r="AH325" s="5">
        <v>0</v>
      </c>
      <c r="AI325" s="5">
        <v>548733</v>
      </c>
      <c r="AJ325" s="5">
        <v>970749.25</v>
      </c>
      <c r="AK325" s="5">
        <v>15615318.969083</v>
      </c>
      <c r="AL325" s="5">
        <v>570383300</v>
      </c>
      <c r="AM325" s="25"/>
      <c r="AN325" s="25"/>
    </row>
    <row r="326" spans="1:40" x14ac:dyDescent="0.25">
      <c r="A326" s="5">
        <v>2890</v>
      </c>
      <c r="B326" s="5">
        <v>1</v>
      </c>
      <c r="C326" s="5" t="s">
        <v>2200</v>
      </c>
      <c r="D326" s="5">
        <v>666.6</v>
      </c>
      <c r="E326" s="5">
        <v>724</v>
      </c>
      <c r="F326" s="5">
        <v>534.6</v>
      </c>
      <c r="G326" s="5">
        <v>580.4</v>
      </c>
      <c r="H326" s="5">
        <v>3811487</v>
      </c>
      <c r="I326" s="5">
        <v>0</v>
      </c>
      <c r="J326" s="5">
        <v>362754</v>
      </c>
      <c r="K326" s="5">
        <v>99216</v>
      </c>
      <c r="L326" s="5">
        <v>124848</v>
      </c>
      <c r="M326" s="5">
        <v>118785</v>
      </c>
      <c r="N326" s="5">
        <v>172707</v>
      </c>
      <c r="O326" s="5">
        <v>133073</v>
      </c>
      <c r="P326" s="5">
        <v>46403.75</v>
      </c>
      <c r="Q326" s="5">
        <v>7545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904217</v>
      </c>
      <c r="X326" s="5">
        <v>0</v>
      </c>
      <c r="Y326" s="5">
        <v>24793</v>
      </c>
      <c r="Z326" s="5">
        <v>20331</v>
      </c>
      <c r="AA326" s="5">
        <v>420210</v>
      </c>
      <c r="AB326" s="5">
        <v>6246369.75</v>
      </c>
      <c r="AC326" s="5">
        <v>0</v>
      </c>
      <c r="AD326" s="5">
        <v>113113</v>
      </c>
      <c r="AE326" s="5">
        <v>27696</v>
      </c>
      <c r="AF326" s="5">
        <v>0</v>
      </c>
      <c r="AG326" s="5">
        <v>658060.99</v>
      </c>
      <c r="AH326" s="5">
        <v>0</v>
      </c>
      <c r="AI326" s="5">
        <v>207105</v>
      </c>
      <c r="AJ326" s="5">
        <v>1005974.99</v>
      </c>
      <c r="AK326" s="5">
        <v>11783517.248088</v>
      </c>
      <c r="AL326" s="5">
        <v>220378000</v>
      </c>
      <c r="AM326" s="25"/>
      <c r="AN326" s="25"/>
    </row>
    <row r="327" spans="1:40" x14ac:dyDescent="0.25">
      <c r="A327" s="5">
        <v>2895</v>
      </c>
      <c r="B327" s="5">
        <v>1</v>
      </c>
      <c r="C327" s="5" t="s">
        <v>2201</v>
      </c>
      <c r="D327" s="5">
        <v>1218</v>
      </c>
      <c r="E327" s="5">
        <v>1326.4</v>
      </c>
      <c r="F327" s="5">
        <v>1139</v>
      </c>
      <c r="G327" s="5">
        <v>1242.2</v>
      </c>
      <c r="H327" s="5">
        <v>8157527</v>
      </c>
      <c r="I327" s="5">
        <v>0</v>
      </c>
      <c r="J327" s="5">
        <v>446440</v>
      </c>
      <c r="K327" s="5">
        <v>14208</v>
      </c>
      <c r="L327" s="5">
        <v>0</v>
      </c>
      <c r="M327" s="5">
        <v>0</v>
      </c>
      <c r="N327" s="5">
        <v>320679</v>
      </c>
      <c r="O327" s="5">
        <v>286570</v>
      </c>
      <c r="P327" s="5">
        <v>175957.5</v>
      </c>
      <c r="Q327" s="5">
        <v>16149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571412</v>
      </c>
      <c r="X327" s="5">
        <v>0</v>
      </c>
      <c r="Y327" s="5">
        <v>99608</v>
      </c>
      <c r="Z327" s="5">
        <v>41913</v>
      </c>
      <c r="AA327" s="5">
        <v>899353</v>
      </c>
      <c r="AB327" s="5">
        <v>11029816.5</v>
      </c>
      <c r="AC327" s="5">
        <v>0</v>
      </c>
      <c r="AD327" s="5">
        <v>198416</v>
      </c>
      <c r="AE327" s="5">
        <v>149733</v>
      </c>
      <c r="AF327" s="5">
        <v>0</v>
      </c>
      <c r="AG327" s="5">
        <v>437368</v>
      </c>
      <c r="AH327" s="5">
        <v>0</v>
      </c>
      <c r="AI327" s="5">
        <v>631981</v>
      </c>
      <c r="AJ327" s="5">
        <v>1417498</v>
      </c>
      <c r="AK327" s="5">
        <v>20542958.821114</v>
      </c>
      <c r="AL327" s="5">
        <v>575645790</v>
      </c>
      <c r="AM327" s="25"/>
      <c r="AN327" s="25"/>
    </row>
    <row r="328" spans="1:40" x14ac:dyDescent="0.25">
      <c r="A328" s="5">
        <v>2897</v>
      </c>
      <c r="B328" s="5">
        <v>1</v>
      </c>
      <c r="C328" s="5" t="s">
        <v>1963</v>
      </c>
      <c r="D328" s="5">
        <v>1243</v>
      </c>
      <c r="E328" s="5">
        <v>1363.2</v>
      </c>
      <c r="F328" s="5">
        <v>1083</v>
      </c>
      <c r="G328" s="5">
        <v>1184.4000000000001</v>
      </c>
      <c r="H328" s="5">
        <v>7777955</v>
      </c>
      <c r="I328" s="5">
        <v>24562</v>
      </c>
      <c r="J328" s="5">
        <v>736850</v>
      </c>
      <c r="K328" s="5">
        <v>0</v>
      </c>
      <c r="L328" s="5">
        <v>0</v>
      </c>
      <c r="M328" s="5">
        <v>0</v>
      </c>
      <c r="N328" s="5">
        <v>245990.54454</v>
      </c>
      <c r="O328" s="5">
        <v>264676</v>
      </c>
      <c r="P328" s="5">
        <v>174997.5</v>
      </c>
      <c r="Q328" s="5">
        <v>15397</v>
      </c>
      <c r="R328" s="5">
        <v>35816</v>
      </c>
      <c r="S328" s="5">
        <v>0</v>
      </c>
      <c r="T328" s="5">
        <v>0</v>
      </c>
      <c r="U328" s="5">
        <v>0</v>
      </c>
      <c r="V328" s="5">
        <v>0</v>
      </c>
      <c r="W328" s="5">
        <v>380406</v>
      </c>
      <c r="X328" s="5">
        <v>0</v>
      </c>
      <c r="Y328" s="5">
        <v>90850</v>
      </c>
      <c r="Z328" s="5">
        <v>38106</v>
      </c>
      <c r="AA328" s="5">
        <v>857506</v>
      </c>
      <c r="AB328" s="5">
        <v>10643112.044539999</v>
      </c>
      <c r="AC328" s="5">
        <v>0</v>
      </c>
      <c r="AD328" s="5">
        <v>118941</v>
      </c>
      <c r="AE328" s="5">
        <v>113693</v>
      </c>
      <c r="AF328" s="5">
        <v>23269</v>
      </c>
      <c r="AG328" s="5">
        <v>222298</v>
      </c>
      <c r="AH328" s="5">
        <v>0</v>
      </c>
      <c r="AI328" s="5">
        <v>460047</v>
      </c>
      <c r="AJ328" s="5">
        <v>938248</v>
      </c>
      <c r="AK328" s="5">
        <v>12712760.800271999</v>
      </c>
      <c r="AL328" s="5">
        <v>451680600</v>
      </c>
      <c r="AM328" s="25"/>
      <c r="AN328" s="25"/>
    </row>
    <row r="329" spans="1:40" x14ac:dyDescent="0.25">
      <c r="A329" s="5">
        <v>2898</v>
      </c>
      <c r="B329" s="5">
        <v>1</v>
      </c>
      <c r="C329" s="5" t="s">
        <v>2202</v>
      </c>
      <c r="D329" s="5">
        <v>492.4</v>
      </c>
      <c r="E329" s="5">
        <v>533.79999999999995</v>
      </c>
      <c r="F329" s="5">
        <v>418.4</v>
      </c>
      <c r="G329" s="5">
        <v>449.2</v>
      </c>
      <c r="H329" s="5">
        <v>2949896</v>
      </c>
      <c r="I329" s="5">
        <v>0</v>
      </c>
      <c r="J329" s="5">
        <v>361952</v>
      </c>
      <c r="K329" s="5">
        <v>42682</v>
      </c>
      <c r="L329" s="5">
        <v>130022</v>
      </c>
      <c r="M329" s="5">
        <v>419162</v>
      </c>
      <c r="N329" s="5">
        <v>142600</v>
      </c>
      <c r="O329" s="5">
        <v>108275</v>
      </c>
      <c r="P329" s="5">
        <v>35803.75</v>
      </c>
      <c r="Q329" s="5">
        <v>5840</v>
      </c>
      <c r="R329" s="5">
        <v>50441</v>
      </c>
      <c r="S329" s="5">
        <v>0</v>
      </c>
      <c r="T329" s="5">
        <v>0</v>
      </c>
      <c r="U329" s="5">
        <v>0</v>
      </c>
      <c r="V329" s="5">
        <v>0</v>
      </c>
      <c r="W329" s="5">
        <v>651340</v>
      </c>
      <c r="X329" s="5">
        <v>0</v>
      </c>
      <c r="Y329" s="5">
        <v>0</v>
      </c>
      <c r="Z329" s="5">
        <v>15496</v>
      </c>
      <c r="AA329" s="5">
        <v>325221</v>
      </c>
      <c r="AB329" s="5">
        <v>5238730.75</v>
      </c>
      <c r="AC329" s="5">
        <v>0</v>
      </c>
      <c r="AD329" s="5">
        <v>98098</v>
      </c>
      <c r="AE329" s="5">
        <v>15937</v>
      </c>
      <c r="AF329" s="5">
        <v>22452</v>
      </c>
      <c r="AG329" s="5">
        <v>430838</v>
      </c>
      <c r="AH329" s="5">
        <v>0</v>
      </c>
      <c r="AI329" s="5">
        <v>119540</v>
      </c>
      <c r="AJ329" s="5">
        <v>686865</v>
      </c>
      <c r="AK329" s="5">
        <v>9720644.9773089997</v>
      </c>
      <c r="AL329" s="5">
        <v>121176500</v>
      </c>
      <c r="AM329" s="25"/>
      <c r="AN329" s="25"/>
    </row>
    <row r="330" spans="1:40" x14ac:dyDescent="0.25">
      <c r="A330" s="5">
        <v>2899</v>
      </c>
      <c r="B330" s="5">
        <v>1</v>
      </c>
      <c r="C330" s="5" t="s">
        <v>2203</v>
      </c>
      <c r="D330" s="5">
        <v>1425</v>
      </c>
      <c r="E330" s="5">
        <v>1563</v>
      </c>
      <c r="F330" s="5">
        <v>1465</v>
      </c>
      <c r="G330" s="5">
        <v>1606</v>
      </c>
      <c r="H330" s="5">
        <v>10546602</v>
      </c>
      <c r="I330" s="5">
        <v>0</v>
      </c>
      <c r="J330" s="5">
        <v>305073</v>
      </c>
      <c r="K330" s="5">
        <v>26493</v>
      </c>
      <c r="L330" s="5">
        <v>0</v>
      </c>
      <c r="M330" s="5">
        <v>0</v>
      </c>
      <c r="N330" s="5">
        <v>278163</v>
      </c>
      <c r="O330" s="5">
        <v>378672</v>
      </c>
      <c r="P330" s="5">
        <v>268220</v>
      </c>
      <c r="Q330" s="5">
        <v>20878</v>
      </c>
      <c r="R330" s="5">
        <v>13972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6047</v>
      </c>
      <c r="Z330" s="5">
        <v>45597</v>
      </c>
      <c r="AA330" s="5">
        <v>1162744</v>
      </c>
      <c r="AB330" s="5">
        <v>13052461</v>
      </c>
      <c r="AC330" s="5">
        <v>0</v>
      </c>
      <c r="AD330" s="5">
        <v>114595</v>
      </c>
      <c r="AE330" s="5">
        <v>203509</v>
      </c>
      <c r="AF330" s="5">
        <v>10601</v>
      </c>
      <c r="AG330" s="5">
        <v>0</v>
      </c>
      <c r="AH330" s="5">
        <v>0</v>
      </c>
      <c r="AI330" s="5">
        <v>728516</v>
      </c>
      <c r="AJ330" s="5">
        <v>1057221</v>
      </c>
      <c r="AK330" s="5">
        <v>11608455.956897</v>
      </c>
      <c r="AL330" s="5">
        <v>604812370</v>
      </c>
      <c r="AM330" s="25"/>
      <c r="AN330" s="25"/>
    </row>
    <row r="331" spans="1:40" x14ac:dyDescent="0.25">
      <c r="A331" s="5">
        <v>2902</v>
      </c>
      <c r="B331" s="5">
        <v>1</v>
      </c>
      <c r="C331" s="5" t="s">
        <v>384</v>
      </c>
      <c r="D331" s="5">
        <v>588</v>
      </c>
      <c r="E331" s="5">
        <v>646.4</v>
      </c>
      <c r="F331" s="5">
        <v>558</v>
      </c>
      <c r="G331" s="5">
        <v>615.6</v>
      </c>
      <c r="H331" s="5">
        <v>4042645</v>
      </c>
      <c r="I331" s="5">
        <v>30702</v>
      </c>
      <c r="J331" s="5">
        <v>134493</v>
      </c>
      <c r="K331" s="5">
        <v>14116</v>
      </c>
      <c r="L331" s="5">
        <v>120140</v>
      </c>
      <c r="M331" s="5">
        <v>428907</v>
      </c>
      <c r="N331" s="5">
        <v>208412.635293</v>
      </c>
      <c r="O331" s="5">
        <v>148531</v>
      </c>
      <c r="P331" s="5">
        <v>102816.25</v>
      </c>
      <c r="Q331" s="5">
        <v>8003</v>
      </c>
      <c r="R331" s="5">
        <v>5282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54600</v>
      </c>
      <c r="Z331" s="5">
        <v>15725</v>
      </c>
      <c r="AA331" s="5">
        <v>445694</v>
      </c>
      <c r="AB331" s="5">
        <v>5760066.8852930004</v>
      </c>
      <c r="AC331" s="5">
        <v>0</v>
      </c>
      <c r="AD331" s="5">
        <v>83318</v>
      </c>
      <c r="AE331" s="5">
        <v>60051</v>
      </c>
      <c r="AF331" s="5">
        <v>3085</v>
      </c>
      <c r="AG331" s="5">
        <v>0</v>
      </c>
      <c r="AH331" s="5">
        <v>0</v>
      </c>
      <c r="AI331" s="5">
        <v>214960</v>
      </c>
      <c r="AJ331" s="5">
        <v>361414</v>
      </c>
      <c r="AK331" s="5">
        <v>8247946.7601979999</v>
      </c>
      <c r="AL331" s="5">
        <v>192543200</v>
      </c>
      <c r="AM331" s="25"/>
      <c r="AN331" s="25"/>
    </row>
    <row r="332" spans="1:40" x14ac:dyDescent="0.25">
      <c r="A332" s="5">
        <v>2903</v>
      </c>
      <c r="B332" s="5">
        <v>1</v>
      </c>
      <c r="C332" s="5" t="s">
        <v>385</v>
      </c>
      <c r="D332" s="5">
        <v>508</v>
      </c>
      <c r="E332" s="5">
        <v>553</v>
      </c>
      <c r="F332" s="5">
        <v>483</v>
      </c>
      <c r="G332" s="5">
        <v>525</v>
      </c>
      <c r="H332" s="5">
        <v>3447675</v>
      </c>
      <c r="I332" s="5">
        <v>0</v>
      </c>
      <c r="J332" s="5">
        <v>257531</v>
      </c>
      <c r="K332" s="5">
        <v>14484</v>
      </c>
      <c r="L332" s="5">
        <v>129413</v>
      </c>
      <c r="M332" s="5">
        <v>391895</v>
      </c>
      <c r="N332" s="5">
        <v>174735</v>
      </c>
      <c r="O332" s="5">
        <v>121481</v>
      </c>
      <c r="P332" s="5">
        <v>74048.75</v>
      </c>
      <c r="Q332" s="5">
        <v>6825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247149</v>
      </c>
      <c r="X332" s="5">
        <v>0</v>
      </c>
      <c r="Y332" s="5">
        <v>51948</v>
      </c>
      <c r="Z332" s="5">
        <v>18913</v>
      </c>
      <c r="AA332" s="5">
        <v>380100</v>
      </c>
      <c r="AB332" s="5">
        <v>5316197.75</v>
      </c>
      <c r="AC332" s="5">
        <v>0</v>
      </c>
      <c r="AD332" s="5">
        <v>65397</v>
      </c>
      <c r="AE332" s="5">
        <v>45418</v>
      </c>
      <c r="AF332" s="5">
        <v>0</v>
      </c>
      <c r="AG332" s="5">
        <v>132640.04999999999</v>
      </c>
      <c r="AH332" s="5">
        <v>0</v>
      </c>
      <c r="AI332" s="5">
        <v>192518</v>
      </c>
      <c r="AJ332" s="5">
        <v>435973.05</v>
      </c>
      <c r="AK332" s="5">
        <v>6750467.2749990001</v>
      </c>
      <c r="AL332" s="5">
        <v>172983055</v>
      </c>
      <c r="AM332" s="25"/>
      <c r="AN332" s="25"/>
    </row>
    <row r="333" spans="1:40" x14ac:dyDescent="0.25">
      <c r="A333" s="5">
        <v>2904</v>
      </c>
      <c r="B333" s="5">
        <v>1</v>
      </c>
      <c r="C333" s="5" t="s">
        <v>533</v>
      </c>
      <c r="D333" s="5">
        <v>685.5</v>
      </c>
      <c r="E333" s="5">
        <v>751.1</v>
      </c>
      <c r="F333" s="5">
        <v>668.5</v>
      </c>
      <c r="G333" s="5">
        <v>733.3</v>
      </c>
      <c r="H333" s="5">
        <v>4815581</v>
      </c>
      <c r="I333" s="5">
        <v>0</v>
      </c>
      <c r="J333" s="5">
        <v>405371</v>
      </c>
      <c r="K333" s="5">
        <v>20490</v>
      </c>
      <c r="L333" s="5">
        <v>94202</v>
      </c>
      <c r="M333" s="5">
        <v>203318</v>
      </c>
      <c r="N333" s="5">
        <v>226469</v>
      </c>
      <c r="O333" s="5">
        <v>174324</v>
      </c>
      <c r="P333" s="5">
        <v>100468.75</v>
      </c>
      <c r="Q333" s="5">
        <v>9533</v>
      </c>
      <c r="R333" s="5">
        <v>47533</v>
      </c>
      <c r="S333" s="5">
        <v>0</v>
      </c>
      <c r="T333" s="5">
        <v>0</v>
      </c>
      <c r="U333" s="5">
        <v>0</v>
      </c>
      <c r="V333" s="5">
        <v>0</v>
      </c>
      <c r="W333" s="5">
        <v>350356</v>
      </c>
      <c r="X333" s="5">
        <v>0</v>
      </c>
      <c r="Y333" s="5">
        <v>16860</v>
      </c>
      <c r="Z333" s="5">
        <v>23498</v>
      </c>
      <c r="AA333" s="5">
        <v>530909</v>
      </c>
      <c r="AB333" s="5">
        <v>7018912.75</v>
      </c>
      <c r="AC333" s="5">
        <v>0</v>
      </c>
      <c r="AD333" s="5">
        <v>136093</v>
      </c>
      <c r="AE333" s="5">
        <v>78237</v>
      </c>
      <c r="AF333" s="5">
        <v>37015</v>
      </c>
      <c r="AG333" s="5">
        <v>249308</v>
      </c>
      <c r="AH333" s="5">
        <v>0</v>
      </c>
      <c r="AI333" s="5">
        <v>341401</v>
      </c>
      <c r="AJ333" s="5">
        <v>842054</v>
      </c>
      <c r="AK333" s="5">
        <v>13673645.418044999</v>
      </c>
      <c r="AL333" s="5">
        <v>298297600</v>
      </c>
      <c r="AM333" s="25"/>
      <c r="AN333" s="25"/>
    </row>
    <row r="334" spans="1:40" x14ac:dyDescent="0.25">
      <c r="A334" s="5">
        <v>2905</v>
      </c>
      <c r="B334" s="5">
        <v>1</v>
      </c>
      <c r="C334" s="5" t="s">
        <v>386</v>
      </c>
      <c r="D334" s="5">
        <v>2328</v>
      </c>
      <c r="E334" s="5">
        <v>2538.1999999999998</v>
      </c>
      <c r="F334" s="5">
        <v>1862</v>
      </c>
      <c r="G334" s="5">
        <v>2029.8</v>
      </c>
      <c r="H334" s="5">
        <v>13329697</v>
      </c>
      <c r="I334" s="5">
        <v>51170</v>
      </c>
      <c r="J334" s="5">
        <v>721957</v>
      </c>
      <c r="K334" s="5">
        <v>126349</v>
      </c>
      <c r="L334" s="5">
        <v>0</v>
      </c>
      <c r="M334" s="5">
        <v>0</v>
      </c>
      <c r="N334" s="5">
        <v>280015</v>
      </c>
      <c r="O334" s="5">
        <v>451318</v>
      </c>
      <c r="P334" s="5">
        <v>338688.75</v>
      </c>
      <c r="Q334" s="5">
        <v>26387</v>
      </c>
      <c r="R334" s="5">
        <v>6800</v>
      </c>
      <c r="S334" s="5">
        <v>0</v>
      </c>
      <c r="T334" s="5">
        <v>0</v>
      </c>
      <c r="U334" s="5">
        <v>0</v>
      </c>
      <c r="V334" s="5">
        <v>-20358</v>
      </c>
      <c r="W334" s="5">
        <v>16380</v>
      </c>
      <c r="X334" s="5">
        <v>0</v>
      </c>
      <c r="Y334" s="5">
        <v>17529</v>
      </c>
      <c r="Z334" s="5">
        <v>62202</v>
      </c>
      <c r="AA334" s="5">
        <v>1469575</v>
      </c>
      <c r="AB334" s="5">
        <v>16877709.75</v>
      </c>
      <c r="AC334" s="5">
        <v>0</v>
      </c>
      <c r="AD334" s="5">
        <v>154451</v>
      </c>
      <c r="AE334" s="5">
        <v>262717</v>
      </c>
      <c r="AF334" s="5">
        <v>5275</v>
      </c>
      <c r="AG334" s="5">
        <v>11428</v>
      </c>
      <c r="AH334" s="5">
        <v>0</v>
      </c>
      <c r="AI334" s="5">
        <v>941333</v>
      </c>
      <c r="AJ334" s="5">
        <v>1375204</v>
      </c>
      <c r="AK334" s="5">
        <v>16591547.217388</v>
      </c>
      <c r="AL334" s="5">
        <v>1004116531</v>
      </c>
      <c r="AM334" s="25"/>
      <c r="AN334" s="25"/>
    </row>
    <row r="335" spans="1:40" x14ac:dyDescent="0.25">
      <c r="A335" s="5">
        <v>2906</v>
      </c>
      <c r="B335" s="5">
        <v>1</v>
      </c>
      <c r="C335" s="5" t="s">
        <v>2204</v>
      </c>
      <c r="D335" s="5">
        <v>387</v>
      </c>
      <c r="E335" s="5">
        <v>421.6</v>
      </c>
      <c r="F335" s="5">
        <v>387</v>
      </c>
      <c r="G335" s="5">
        <v>421.6</v>
      </c>
      <c r="H335" s="5">
        <v>2768647</v>
      </c>
      <c r="I335" s="5">
        <v>0</v>
      </c>
      <c r="J335" s="5">
        <v>175048</v>
      </c>
      <c r="K335" s="5">
        <v>14086</v>
      </c>
      <c r="L335" s="5">
        <v>128627</v>
      </c>
      <c r="M335" s="5">
        <v>479951</v>
      </c>
      <c r="N335" s="5">
        <v>168871</v>
      </c>
      <c r="O335" s="5">
        <v>101558</v>
      </c>
      <c r="P335" s="5">
        <v>51740</v>
      </c>
      <c r="Q335" s="5">
        <v>5481</v>
      </c>
      <c r="R335" s="5">
        <v>5160</v>
      </c>
      <c r="S335" s="5">
        <v>0</v>
      </c>
      <c r="T335" s="5">
        <v>0</v>
      </c>
      <c r="U335" s="5">
        <v>0</v>
      </c>
      <c r="V335" s="5">
        <v>0</v>
      </c>
      <c r="W335" s="5">
        <v>330766</v>
      </c>
      <c r="X335" s="5">
        <v>0</v>
      </c>
      <c r="Y335" s="5">
        <v>15212</v>
      </c>
      <c r="Z335" s="5">
        <v>14011</v>
      </c>
      <c r="AA335" s="5">
        <v>305238</v>
      </c>
      <c r="AB335" s="5">
        <v>4564396</v>
      </c>
      <c r="AC335" s="5">
        <v>0</v>
      </c>
      <c r="AD335" s="5">
        <v>61698</v>
      </c>
      <c r="AE335" s="5">
        <v>51740</v>
      </c>
      <c r="AF335" s="5">
        <v>5160</v>
      </c>
      <c r="AG335" s="5">
        <v>244902.68</v>
      </c>
      <c r="AH335" s="5">
        <v>0</v>
      </c>
      <c r="AI335" s="5">
        <v>257047</v>
      </c>
      <c r="AJ335" s="5">
        <v>620547.68000000005</v>
      </c>
      <c r="AK335" s="5">
        <v>6117637.4427859997</v>
      </c>
      <c r="AL335" s="5">
        <v>229649000</v>
      </c>
      <c r="AM335" s="25"/>
      <c r="AN335" s="25"/>
    </row>
    <row r="336" spans="1:40" x14ac:dyDescent="0.25">
      <c r="A336" s="5">
        <v>2907</v>
      </c>
      <c r="B336" s="5">
        <v>1</v>
      </c>
      <c r="C336" s="5" t="s">
        <v>2205</v>
      </c>
      <c r="D336" s="5">
        <v>240</v>
      </c>
      <c r="E336" s="5">
        <v>263.2</v>
      </c>
      <c r="F336" s="5">
        <v>446</v>
      </c>
      <c r="G336" s="5">
        <v>471.2</v>
      </c>
      <c r="H336" s="5">
        <v>3094370</v>
      </c>
      <c r="I336" s="5">
        <v>0</v>
      </c>
      <c r="J336" s="5">
        <v>614385</v>
      </c>
      <c r="K336" s="5">
        <v>91584</v>
      </c>
      <c r="L336" s="5">
        <v>130516</v>
      </c>
      <c r="M336" s="5">
        <v>0</v>
      </c>
      <c r="N336" s="5">
        <v>156331</v>
      </c>
      <c r="O336" s="5">
        <v>109423</v>
      </c>
      <c r="P336" s="5">
        <v>58548.75</v>
      </c>
      <c r="Q336" s="5">
        <v>6126</v>
      </c>
      <c r="R336" s="5">
        <v>2257</v>
      </c>
      <c r="S336" s="5">
        <v>0</v>
      </c>
      <c r="T336" s="5">
        <v>0</v>
      </c>
      <c r="U336" s="5">
        <v>0</v>
      </c>
      <c r="V336" s="5">
        <v>0</v>
      </c>
      <c r="W336" s="5">
        <v>360355</v>
      </c>
      <c r="X336" s="5">
        <v>0</v>
      </c>
      <c r="Y336" s="5">
        <v>0</v>
      </c>
      <c r="Z336" s="5">
        <v>9384</v>
      </c>
      <c r="AA336" s="5">
        <v>341149</v>
      </c>
      <c r="AB336" s="5">
        <v>4974428.75</v>
      </c>
      <c r="AC336" s="5">
        <v>0</v>
      </c>
      <c r="AD336" s="5">
        <v>61168</v>
      </c>
      <c r="AE336" s="5">
        <v>50026</v>
      </c>
      <c r="AF336" s="5">
        <v>1928</v>
      </c>
      <c r="AG336" s="5">
        <v>270657.73</v>
      </c>
      <c r="AH336" s="5">
        <v>0</v>
      </c>
      <c r="AI336" s="5">
        <v>240704</v>
      </c>
      <c r="AJ336" s="5">
        <v>624483.73</v>
      </c>
      <c r="AK336" s="5">
        <v>6291396.2336550001</v>
      </c>
      <c r="AL336" s="5">
        <v>114691700</v>
      </c>
      <c r="AM336" s="25"/>
      <c r="AN336" s="25"/>
    </row>
    <row r="337" spans="1:40" x14ac:dyDescent="0.25">
      <c r="A337" s="5">
        <v>2908</v>
      </c>
      <c r="B337" s="5">
        <v>1</v>
      </c>
      <c r="C337" s="5" t="s">
        <v>1179</v>
      </c>
      <c r="D337" s="5">
        <v>572</v>
      </c>
      <c r="E337" s="5">
        <v>624.4</v>
      </c>
      <c r="F337" s="5">
        <v>493</v>
      </c>
      <c r="G337" s="5">
        <v>536.4</v>
      </c>
      <c r="H337" s="5">
        <v>3522539</v>
      </c>
      <c r="I337" s="5">
        <v>0</v>
      </c>
      <c r="J337" s="5">
        <v>152938</v>
      </c>
      <c r="K337" s="5">
        <v>0</v>
      </c>
      <c r="L337" s="5">
        <v>128757</v>
      </c>
      <c r="M337" s="5">
        <v>142089</v>
      </c>
      <c r="N337" s="5">
        <v>148196.07160900001</v>
      </c>
      <c r="O337" s="5">
        <v>128323</v>
      </c>
      <c r="P337" s="5">
        <v>79361.25</v>
      </c>
      <c r="Q337" s="5">
        <v>6973</v>
      </c>
      <c r="R337" s="5">
        <v>4892</v>
      </c>
      <c r="S337" s="5">
        <v>0</v>
      </c>
      <c r="T337" s="5">
        <v>0</v>
      </c>
      <c r="U337" s="5">
        <v>0</v>
      </c>
      <c r="V337" s="5">
        <v>0</v>
      </c>
      <c r="W337" s="5">
        <v>181711</v>
      </c>
      <c r="X337" s="5">
        <v>0</v>
      </c>
      <c r="Y337" s="5">
        <v>4472</v>
      </c>
      <c r="Z337" s="5">
        <v>1157</v>
      </c>
      <c r="AA337" s="5">
        <v>388354</v>
      </c>
      <c r="AB337" s="5">
        <v>4889762.3216089997</v>
      </c>
      <c r="AC337" s="5">
        <v>0</v>
      </c>
      <c r="AD337" s="5">
        <v>63014</v>
      </c>
      <c r="AE337" s="5">
        <v>68966</v>
      </c>
      <c r="AF337" s="5">
        <v>4251</v>
      </c>
      <c r="AG337" s="5">
        <v>142035</v>
      </c>
      <c r="AH337" s="5">
        <v>0</v>
      </c>
      <c r="AI337" s="5">
        <v>278688</v>
      </c>
      <c r="AJ337" s="5">
        <v>556954</v>
      </c>
      <c r="AK337" s="5">
        <v>6291419.028225</v>
      </c>
      <c r="AL337" s="5">
        <v>276731900</v>
      </c>
      <c r="AM337" s="25"/>
      <c r="AN337" s="25"/>
    </row>
    <row r="338" spans="1:40" x14ac:dyDescent="0.25">
      <c r="A338" s="5">
        <v>2909</v>
      </c>
      <c r="B338" s="5">
        <v>1</v>
      </c>
      <c r="C338" s="5" t="s">
        <v>2206</v>
      </c>
      <c r="D338" s="5">
        <v>2532.61</v>
      </c>
      <c r="E338" s="5">
        <v>2770.41</v>
      </c>
      <c r="F338" s="5">
        <v>2553.61</v>
      </c>
      <c r="G338" s="5">
        <v>2791.61</v>
      </c>
      <c r="H338" s="5">
        <v>18332503</v>
      </c>
      <c r="I338" s="5">
        <v>0</v>
      </c>
      <c r="J338" s="5">
        <v>1133457</v>
      </c>
      <c r="K338" s="5">
        <v>14088</v>
      </c>
      <c r="L338" s="5">
        <v>0</v>
      </c>
      <c r="M338" s="5">
        <v>0</v>
      </c>
      <c r="N338" s="5">
        <v>654487.48155799997</v>
      </c>
      <c r="O338" s="5">
        <v>658374</v>
      </c>
      <c r="P338" s="5">
        <v>437487.25</v>
      </c>
      <c r="Q338" s="5">
        <v>36291</v>
      </c>
      <c r="R338" s="5">
        <v>6281</v>
      </c>
      <c r="S338" s="5">
        <v>0</v>
      </c>
      <c r="T338" s="5">
        <v>0</v>
      </c>
      <c r="U338" s="5">
        <v>0</v>
      </c>
      <c r="V338" s="5">
        <v>0</v>
      </c>
      <c r="W338" s="5">
        <v>529485</v>
      </c>
      <c r="X338" s="5">
        <v>0</v>
      </c>
      <c r="Y338" s="5">
        <v>141930</v>
      </c>
      <c r="Z338" s="5">
        <v>95540</v>
      </c>
      <c r="AA338" s="5">
        <v>2021126</v>
      </c>
      <c r="AB338" s="5">
        <v>24061049.731557999</v>
      </c>
      <c r="AC338" s="5">
        <v>0</v>
      </c>
      <c r="AD338" s="5">
        <v>127823</v>
      </c>
      <c r="AE338" s="5">
        <v>299005</v>
      </c>
      <c r="AF338" s="5">
        <v>4293</v>
      </c>
      <c r="AG338" s="5">
        <v>325502</v>
      </c>
      <c r="AH338" s="5">
        <v>0</v>
      </c>
      <c r="AI338" s="5">
        <v>1140694</v>
      </c>
      <c r="AJ338" s="5">
        <v>1897317</v>
      </c>
      <c r="AK338" s="5">
        <v>12945379.673044</v>
      </c>
      <c r="AL338" s="5">
        <v>965665224</v>
      </c>
      <c r="AM338" s="25"/>
      <c r="AN338" s="25"/>
    </row>
    <row r="339" spans="1:40" x14ac:dyDescent="0.25">
      <c r="A339" s="5">
        <v>3000</v>
      </c>
      <c r="B339" s="5">
        <v>1</v>
      </c>
      <c r="C339" s="5" t="s">
        <v>2207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25"/>
      <c r="AN339" s="25"/>
    </row>
    <row r="340" spans="1:40" x14ac:dyDescent="0.25">
      <c r="A340" s="5">
        <v>3999</v>
      </c>
      <c r="B340" s="5">
        <v>1</v>
      </c>
      <c r="C340" s="5" t="s">
        <v>2208</v>
      </c>
      <c r="D340" s="5">
        <v>11966.760038</v>
      </c>
      <c r="E340" s="5">
        <v>13560.140538</v>
      </c>
      <c r="F340" s="5">
        <v>3739.1086740000001</v>
      </c>
      <c r="G340" s="5">
        <v>3934.3300610000001</v>
      </c>
      <c r="H340" s="5">
        <v>25836746</v>
      </c>
      <c r="I340" s="5">
        <v>14918880</v>
      </c>
      <c r="J340" s="5">
        <v>0</v>
      </c>
      <c r="K340" s="5">
        <v>1795691</v>
      </c>
      <c r="L340" s="5">
        <v>74888</v>
      </c>
      <c r="M340" s="5">
        <v>0</v>
      </c>
      <c r="N340" s="5">
        <v>0</v>
      </c>
      <c r="O340" s="5">
        <v>892338</v>
      </c>
      <c r="P340" s="5">
        <v>456583</v>
      </c>
      <c r="Q340" s="5">
        <v>51146</v>
      </c>
      <c r="R340" s="5">
        <v>121997</v>
      </c>
      <c r="S340" s="5">
        <v>0</v>
      </c>
      <c r="T340" s="5">
        <v>0</v>
      </c>
      <c r="U340" s="5">
        <v>0</v>
      </c>
      <c r="V340" s="5">
        <v>0</v>
      </c>
      <c r="W340" s="5">
        <v>3260173</v>
      </c>
      <c r="X340" s="5">
        <v>0</v>
      </c>
      <c r="Y340" s="5">
        <v>0</v>
      </c>
      <c r="Z340" s="5">
        <v>184859</v>
      </c>
      <c r="AA340" s="5">
        <v>2836804</v>
      </c>
      <c r="AB340" s="5">
        <v>50430105</v>
      </c>
      <c r="AC340" s="5">
        <v>0</v>
      </c>
      <c r="AD340" s="5">
        <v>7720</v>
      </c>
      <c r="AE340" s="5">
        <v>-349590</v>
      </c>
      <c r="AF340" s="5">
        <v>-126535</v>
      </c>
      <c r="AG340" s="5">
        <v>1319998</v>
      </c>
      <c r="AH340" s="5">
        <v>0</v>
      </c>
      <c r="AI340" s="5">
        <v>-2564464</v>
      </c>
      <c r="AJ340" s="5">
        <v>-1712871</v>
      </c>
      <c r="AK340" s="5">
        <v>0</v>
      </c>
      <c r="AL340" s="5">
        <v>0</v>
      </c>
      <c r="AM340" s="25"/>
      <c r="AN340" s="25"/>
    </row>
    <row r="341" spans="1:40" x14ac:dyDescent="0.25">
      <c r="A341" s="5">
        <v>4000</v>
      </c>
      <c r="B341" s="5">
        <v>7</v>
      </c>
      <c r="C341" s="5" t="s">
        <v>389</v>
      </c>
      <c r="D341" s="5">
        <v>0</v>
      </c>
      <c r="E341" s="5">
        <v>0</v>
      </c>
      <c r="F341" s="5">
        <v>110</v>
      </c>
      <c r="G341" s="5">
        <v>132</v>
      </c>
      <c r="H341" s="5">
        <v>866844</v>
      </c>
      <c r="I341" s="5">
        <v>0</v>
      </c>
      <c r="J341" s="5">
        <v>355709</v>
      </c>
      <c r="K341" s="5">
        <v>0</v>
      </c>
      <c r="L341" s="5">
        <v>0</v>
      </c>
      <c r="M341" s="5">
        <v>4023</v>
      </c>
      <c r="N341" s="5">
        <v>0</v>
      </c>
      <c r="O341" s="5">
        <v>29939</v>
      </c>
      <c r="P341" s="5">
        <v>15319</v>
      </c>
      <c r="Q341" s="5">
        <v>1716</v>
      </c>
      <c r="R341" s="5">
        <v>0</v>
      </c>
      <c r="S341" s="5">
        <v>0</v>
      </c>
      <c r="T341" s="5">
        <v>21648</v>
      </c>
      <c r="U341" s="5">
        <v>0</v>
      </c>
      <c r="V341" s="5">
        <v>0</v>
      </c>
      <c r="W341" s="5">
        <v>0</v>
      </c>
      <c r="X341" s="5">
        <v>0</v>
      </c>
      <c r="Y341" s="5">
        <v>45284</v>
      </c>
      <c r="Z341" s="5">
        <v>3343</v>
      </c>
      <c r="AA341" s="5">
        <v>0</v>
      </c>
      <c r="AB341" s="5">
        <v>1343825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25"/>
      <c r="AN341" s="25"/>
    </row>
    <row r="342" spans="1:40" x14ac:dyDescent="0.25">
      <c r="A342" s="5">
        <v>4001</v>
      </c>
      <c r="B342" s="5">
        <v>7</v>
      </c>
      <c r="C342" s="5" t="s">
        <v>2209</v>
      </c>
      <c r="D342" s="5">
        <v>0</v>
      </c>
      <c r="E342" s="5">
        <v>0</v>
      </c>
      <c r="F342" s="5">
        <v>212</v>
      </c>
      <c r="G342" s="5">
        <v>221</v>
      </c>
      <c r="H342" s="5">
        <v>1451307</v>
      </c>
      <c r="I342" s="5">
        <v>0</v>
      </c>
      <c r="J342" s="5">
        <v>43819</v>
      </c>
      <c r="K342" s="5">
        <v>14172</v>
      </c>
      <c r="L342" s="5">
        <v>0</v>
      </c>
      <c r="M342" s="5">
        <v>6736</v>
      </c>
      <c r="N342" s="5">
        <v>36066</v>
      </c>
      <c r="O342" s="5">
        <v>50125</v>
      </c>
      <c r="P342" s="5">
        <v>25647</v>
      </c>
      <c r="Q342" s="5">
        <v>2873</v>
      </c>
      <c r="R342" s="5">
        <v>601</v>
      </c>
      <c r="S342" s="5">
        <v>0</v>
      </c>
      <c r="T342" s="5">
        <v>7514</v>
      </c>
      <c r="U342" s="5">
        <v>-103697</v>
      </c>
      <c r="V342" s="5">
        <v>0</v>
      </c>
      <c r="W342" s="5">
        <v>0</v>
      </c>
      <c r="X342" s="5">
        <v>0</v>
      </c>
      <c r="Y342" s="5">
        <v>0</v>
      </c>
      <c r="Z342" s="5">
        <v>5682</v>
      </c>
      <c r="AA342" s="5">
        <v>0</v>
      </c>
      <c r="AB342" s="5">
        <v>1540845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25"/>
      <c r="AN342" s="25"/>
    </row>
    <row r="343" spans="1:40" x14ac:dyDescent="0.25">
      <c r="A343" s="5">
        <v>4003</v>
      </c>
      <c r="B343" s="5">
        <v>7</v>
      </c>
      <c r="C343" s="5" t="s">
        <v>2210</v>
      </c>
      <c r="D343" s="5">
        <v>0</v>
      </c>
      <c r="E343" s="5">
        <v>0</v>
      </c>
      <c r="F343" s="5">
        <v>111</v>
      </c>
      <c r="G343" s="5">
        <v>126</v>
      </c>
      <c r="H343" s="5">
        <v>827442</v>
      </c>
      <c r="I343" s="5">
        <v>0</v>
      </c>
      <c r="J343" s="5">
        <v>78187</v>
      </c>
      <c r="K343" s="5">
        <v>0</v>
      </c>
      <c r="L343" s="5">
        <v>0</v>
      </c>
      <c r="M343" s="5">
        <v>3841</v>
      </c>
      <c r="N343" s="5">
        <v>7032</v>
      </c>
      <c r="O343" s="5">
        <v>28578</v>
      </c>
      <c r="P343" s="5">
        <v>14622</v>
      </c>
      <c r="Q343" s="5">
        <v>1638</v>
      </c>
      <c r="R343" s="5">
        <v>0</v>
      </c>
      <c r="S343" s="5">
        <v>0</v>
      </c>
      <c r="T343" s="5">
        <v>2772</v>
      </c>
      <c r="U343" s="5">
        <v>-45591</v>
      </c>
      <c r="V343" s="5">
        <v>0</v>
      </c>
      <c r="W343" s="5">
        <v>0</v>
      </c>
      <c r="X343" s="5">
        <v>0</v>
      </c>
      <c r="Y343" s="5">
        <v>0</v>
      </c>
      <c r="Z343" s="5">
        <v>4574</v>
      </c>
      <c r="AA343" s="5">
        <v>0</v>
      </c>
      <c r="AB343" s="5">
        <v>923095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25"/>
      <c r="AN343" s="25"/>
    </row>
    <row r="344" spans="1:40" x14ac:dyDescent="0.25">
      <c r="A344" s="5">
        <v>4004</v>
      </c>
      <c r="B344" s="5">
        <v>7</v>
      </c>
      <c r="C344" s="5" t="s">
        <v>2211</v>
      </c>
      <c r="D344" s="5">
        <v>0</v>
      </c>
      <c r="E344" s="5">
        <v>0</v>
      </c>
      <c r="F344" s="5">
        <v>96</v>
      </c>
      <c r="G344" s="5">
        <v>98.6</v>
      </c>
      <c r="H344" s="5">
        <v>647506</v>
      </c>
      <c r="I344" s="5">
        <v>0</v>
      </c>
      <c r="J344" s="5">
        <v>488026</v>
      </c>
      <c r="K344" s="5">
        <v>66780</v>
      </c>
      <c r="L344" s="5">
        <v>0</v>
      </c>
      <c r="M344" s="5">
        <v>3005</v>
      </c>
      <c r="N344" s="5">
        <v>0</v>
      </c>
      <c r="O344" s="5">
        <v>22363</v>
      </c>
      <c r="P344" s="5">
        <v>11443</v>
      </c>
      <c r="Q344" s="5">
        <v>1282</v>
      </c>
      <c r="R344" s="5">
        <v>32032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55324</v>
      </c>
      <c r="Z344" s="5">
        <v>5778</v>
      </c>
      <c r="AA344" s="5">
        <v>0</v>
      </c>
      <c r="AB344" s="5">
        <v>1333539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25"/>
      <c r="AN344" s="25"/>
    </row>
    <row r="345" spans="1:40" x14ac:dyDescent="0.25">
      <c r="A345" s="5">
        <v>4005</v>
      </c>
      <c r="B345" s="5">
        <v>7</v>
      </c>
      <c r="C345" s="5" t="s">
        <v>2212</v>
      </c>
      <c r="D345" s="5">
        <v>0</v>
      </c>
      <c r="E345" s="5">
        <v>0</v>
      </c>
      <c r="F345" s="5">
        <v>54</v>
      </c>
      <c r="G345" s="5">
        <v>59.4</v>
      </c>
      <c r="H345" s="5">
        <v>390080</v>
      </c>
      <c r="I345" s="5">
        <v>0</v>
      </c>
      <c r="J345" s="5">
        <v>139763</v>
      </c>
      <c r="K345" s="5">
        <v>0</v>
      </c>
      <c r="L345" s="5">
        <v>0</v>
      </c>
      <c r="M345" s="5">
        <v>1811</v>
      </c>
      <c r="N345" s="5">
        <v>0</v>
      </c>
      <c r="O345" s="5">
        <v>13472</v>
      </c>
      <c r="P345" s="5">
        <v>6893</v>
      </c>
      <c r="Q345" s="5">
        <v>772</v>
      </c>
      <c r="R345" s="5">
        <v>2978</v>
      </c>
      <c r="S345" s="5">
        <v>0</v>
      </c>
      <c r="T345" s="5">
        <v>5940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18390</v>
      </c>
      <c r="AA345" s="5">
        <v>0</v>
      </c>
      <c r="AB345" s="5">
        <v>580099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25"/>
      <c r="AN345" s="25"/>
    </row>
    <row r="346" spans="1:40" x14ac:dyDescent="0.25">
      <c r="A346" s="5">
        <v>4007</v>
      </c>
      <c r="B346" s="5">
        <v>7</v>
      </c>
      <c r="C346" s="5" t="s">
        <v>2213</v>
      </c>
      <c r="D346" s="5">
        <v>0</v>
      </c>
      <c r="E346" s="5">
        <v>0</v>
      </c>
      <c r="F346" s="5">
        <v>216</v>
      </c>
      <c r="G346" s="5">
        <v>241.8</v>
      </c>
      <c r="H346" s="5">
        <v>1587901</v>
      </c>
      <c r="I346" s="5">
        <v>0</v>
      </c>
      <c r="J346" s="5">
        <v>34597</v>
      </c>
      <c r="K346" s="5">
        <v>0</v>
      </c>
      <c r="L346" s="5">
        <v>0</v>
      </c>
      <c r="M346" s="5">
        <v>7370</v>
      </c>
      <c r="N346" s="5">
        <v>39485</v>
      </c>
      <c r="O346" s="5">
        <v>54842</v>
      </c>
      <c r="P346" s="5">
        <v>28061</v>
      </c>
      <c r="Q346" s="5">
        <v>3143</v>
      </c>
      <c r="R346" s="5">
        <v>0</v>
      </c>
      <c r="S346" s="5">
        <v>0</v>
      </c>
      <c r="T346" s="5">
        <v>39655.199999999997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7102</v>
      </c>
      <c r="AA346" s="5">
        <v>0</v>
      </c>
      <c r="AB346" s="5">
        <v>1802156.2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25"/>
      <c r="AN346" s="25"/>
    </row>
    <row r="347" spans="1:40" x14ac:dyDescent="0.25">
      <c r="A347" s="5">
        <v>4008</v>
      </c>
      <c r="B347" s="5">
        <v>7</v>
      </c>
      <c r="C347" s="5" t="s">
        <v>2214</v>
      </c>
      <c r="D347" s="5">
        <v>0</v>
      </c>
      <c r="E347" s="5">
        <v>0</v>
      </c>
      <c r="F347" s="5">
        <v>618</v>
      </c>
      <c r="G347" s="5">
        <v>680.15</v>
      </c>
      <c r="H347" s="5">
        <v>4466545</v>
      </c>
      <c r="I347" s="5">
        <v>0</v>
      </c>
      <c r="J347" s="5">
        <v>57509</v>
      </c>
      <c r="K347" s="5">
        <v>24286</v>
      </c>
      <c r="L347" s="5">
        <v>0</v>
      </c>
      <c r="M347" s="5">
        <v>20731</v>
      </c>
      <c r="N347" s="5">
        <v>0</v>
      </c>
      <c r="O347" s="5">
        <v>154264</v>
      </c>
      <c r="P347" s="5">
        <v>78932</v>
      </c>
      <c r="Q347" s="5">
        <v>8842</v>
      </c>
      <c r="R347" s="5">
        <v>850</v>
      </c>
      <c r="S347" s="5">
        <v>0</v>
      </c>
      <c r="T347" s="5">
        <v>107463.7</v>
      </c>
      <c r="U347" s="5">
        <v>0</v>
      </c>
      <c r="V347" s="5">
        <v>0</v>
      </c>
      <c r="W347" s="5">
        <v>0</v>
      </c>
      <c r="X347" s="5">
        <v>0</v>
      </c>
      <c r="Y347" s="5">
        <v>15161</v>
      </c>
      <c r="Z347" s="5">
        <v>14580</v>
      </c>
      <c r="AA347" s="5">
        <v>0</v>
      </c>
      <c r="AB347" s="5">
        <v>4949163.7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25"/>
      <c r="AN347" s="25"/>
    </row>
    <row r="348" spans="1:40" x14ac:dyDescent="0.25">
      <c r="A348" s="5">
        <v>4011</v>
      </c>
      <c r="B348" s="5">
        <v>7</v>
      </c>
      <c r="C348" s="5" t="s">
        <v>2215</v>
      </c>
      <c r="D348" s="5">
        <v>0</v>
      </c>
      <c r="E348" s="5">
        <v>0</v>
      </c>
      <c r="F348" s="5">
        <v>917</v>
      </c>
      <c r="G348" s="5">
        <v>951.4</v>
      </c>
      <c r="H348" s="5">
        <v>6247844</v>
      </c>
      <c r="I348" s="5">
        <v>9630</v>
      </c>
      <c r="J348" s="5">
        <v>1372486</v>
      </c>
      <c r="K348" s="5">
        <v>48807</v>
      </c>
      <c r="L348" s="5">
        <v>0</v>
      </c>
      <c r="M348" s="5">
        <v>28999</v>
      </c>
      <c r="N348" s="5">
        <v>0</v>
      </c>
      <c r="O348" s="5">
        <v>215785</v>
      </c>
      <c r="P348" s="5">
        <v>110411</v>
      </c>
      <c r="Q348" s="5">
        <v>12368</v>
      </c>
      <c r="R348" s="5">
        <v>239953</v>
      </c>
      <c r="S348" s="5">
        <v>0</v>
      </c>
      <c r="T348" s="5">
        <v>96091.4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25428</v>
      </c>
      <c r="AA348" s="5">
        <v>0</v>
      </c>
      <c r="AB348" s="5">
        <v>8407802.4000000004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25"/>
      <c r="AN348" s="25"/>
    </row>
    <row r="349" spans="1:40" x14ac:dyDescent="0.25">
      <c r="A349" s="5">
        <v>4015</v>
      </c>
      <c r="B349" s="5">
        <v>7</v>
      </c>
      <c r="C349" s="5" t="s">
        <v>2216</v>
      </c>
      <c r="D349" s="5">
        <v>0</v>
      </c>
      <c r="E349" s="5">
        <v>0</v>
      </c>
      <c r="F349" s="5">
        <v>793.6</v>
      </c>
      <c r="G349" s="5">
        <v>870.8</v>
      </c>
      <c r="H349" s="5">
        <v>5718544</v>
      </c>
      <c r="I349" s="5">
        <v>0</v>
      </c>
      <c r="J349" s="5">
        <v>1984065</v>
      </c>
      <c r="K349" s="5">
        <v>152640</v>
      </c>
      <c r="L349" s="5">
        <v>0</v>
      </c>
      <c r="M349" s="5">
        <v>26543</v>
      </c>
      <c r="N349" s="5">
        <v>0</v>
      </c>
      <c r="O349" s="5">
        <v>197504</v>
      </c>
      <c r="P349" s="5">
        <v>101057</v>
      </c>
      <c r="Q349" s="5">
        <v>11320</v>
      </c>
      <c r="R349" s="5">
        <v>32629</v>
      </c>
      <c r="S349" s="5">
        <v>0</v>
      </c>
      <c r="T349" s="5">
        <v>144552.79999999999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26531</v>
      </c>
      <c r="AA349" s="5">
        <v>0</v>
      </c>
      <c r="AB349" s="5">
        <v>8395385.8000000007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25"/>
      <c r="AN349" s="25"/>
    </row>
    <row r="350" spans="1:40" x14ac:dyDescent="0.25">
      <c r="A350" s="5">
        <v>4016</v>
      </c>
      <c r="B350" s="5">
        <v>7</v>
      </c>
      <c r="C350" s="5" t="s">
        <v>2217</v>
      </c>
      <c r="D350" s="5">
        <v>0</v>
      </c>
      <c r="E350" s="5">
        <v>0</v>
      </c>
      <c r="F350" s="5">
        <v>197</v>
      </c>
      <c r="G350" s="5">
        <v>206</v>
      </c>
      <c r="H350" s="5">
        <v>1352802</v>
      </c>
      <c r="I350" s="5">
        <v>0</v>
      </c>
      <c r="J350" s="5">
        <v>3666</v>
      </c>
      <c r="K350" s="5">
        <v>14124</v>
      </c>
      <c r="L350" s="5">
        <v>0</v>
      </c>
      <c r="M350" s="5">
        <v>6279</v>
      </c>
      <c r="N350" s="5">
        <v>10339</v>
      </c>
      <c r="O350" s="5">
        <v>46722</v>
      </c>
      <c r="P350" s="5">
        <v>23906</v>
      </c>
      <c r="Q350" s="5">
        <v>2678</v>
      </c>
      <c r="R350" s="5">
        <v>0</v>
      </c>
      <c r="S350" s="5">
        <v>0</v>
      </c>
      <c r="T350" s="5">
        <v>13596</v>
      </c>
      <c r="U350" s="5">
        <v>-73380</v>
      </c>
      <c r="V350" s="5">
        <v>0</v>
      </c>
      <c r="W350" s="5">
        <v>0</v>
      </c>
      <c r="X350" s="5">
        <v>0</v>
      </c>
      <c r="Y350" s="5">
        <v>32153</v>
      </c>
      <c r="Z350" s="5">
        <v>5091</v>
      </c>
      <c r="AA350" s="5">
        <v>0</v>
      </c>
      <c r="AB350" s="5">
        <v>1437976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25"/>
      <c r="AN350" s="25"/>
    </row>
    <row r="351" spans="1:40" x14ac:dyDescent="0.25">
      <c r="A351" s="5">
        <v>4017</v>
      </c>
      <c r="B351" s="5">
        <v>7</v>
      </c>
      <c r="C351" s="5" t="s">
        <v>2218</v>
      </c>
      <c r="D351" s="5">
        <v>0</v>
      </c>
      <c r="E351" s="5">
        <v>0</v>
      </c>
      <c r="F351" s="5">
        <v>5013</v>
      </c>
      <c r="G351" s="5">
        <v>5684.4</v>
      </c>
      <c r="H351" s="5">
        <v>37329455</v>
      </c>
      <c r="I351" s="5">
        <v>0</v>
      </c>
      <c r="J351" s="5">
        <v>4332316</v>
      </c>
      <c r="K351" s="5">
        <v>144218</v>
      </c>
      <c r="L351" s="5">
        <v>0</v>
      </c>
      <c r="M351" s="5">
        <v>173265</v>
      </c>
      <c r="N351" s="5">
        <v>0</v>
      </c>
      <c r="O351" s="5">
        <v>1289268</v>
      </c>
      <c r="P351" s="5">
        <v>659680</v>
      </c>
      <c r="Q351" s="5">
        <v>73897</v>
      </c>
      <c r="R351" s="5">
        <v>546839</v>
      </c>
      <c r="S351" s="5">
        <v>0</v>
      </c>
      <c r="T351" s="5">
        <v>636652.80000000005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80868</v>
      </c>
      <c r="AA351" s="5">
        <v>0</v>
      </c>
      <c r="AB351" s="5">
        <v>45266458.799999997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25"/>
      <c r="AN351" s="25"/>
    </row>
    <row r="352" spans="1:40" x14ac:dyDescent="0.25">
      <c r="A352" s="5">
        <v>4018</v>
      </c>
      <c r="B352" s="5">
        <v>7</v>
      </c>
      <c r="C352" s="5" t="s">
        <v>2219</v>
      </c>
      <c r="D352" s="5">
        <v>0</v>
      </c>
      <c r="E352" s="5">
        <v>0</v>
      </c>
      <c r="F352" s="5">
        <v>428.6</v>
      </c>
      <c r="G352" s="5">
        <v>446.2</v>
      </c>
      <c r="H352" s="5">
        <v>2930195</v>
      </c>
      <c r="I352" s="5">
        <v>0</v>
      </c>
      <c r="J352" s="5">
        <v>1017866</v>
      </c>
      <c r="K352" s="5">
        <v>133560</v>
      </c>
      <c r="L352" s="5">
        <v>0</v>
      </c>
      <c r="M352" s="5">
        <v>13600</v>
      </c>
      <c r="N352" s="5">
        <v>0</v>
      </c>
      <c r="O352" s="5">
        <v>101202</v>
      </c>
      <c r="P352" s="5">
        <v>51782</v>
      </c>
      <c r="Q352" s="5">
        <v>5801</v>
      </c>
      <c r="R352" s="5">
        <v>111581</v>
      </c>
      <c r="S352" s="5">
        <v>0</v>
      </c>
      <c r="T352" s="5">
        <v>66483.8</v>
      </c>
      <c r="U352" s="5">
        <v>0</v>
      </c>
      <c r="V352" s="5">
        <v>0</v>
      </c>
      <c r="W352" s="5">
        <v>0</v>
      </c>
      <c r="X352" s="5">
        <v>0</v>
      </c>
      <c r="Y352" s="5">
        <v>32300</v>
      </c>
      <c r="Z352" s="5">
        <v>15808</v>
      </c>
      <c r="AA352" s="5">
        <v>0</v>
      </c>
      <c r="AB352" s="5">
        <v>4480178.8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25"/>
      <c r="AN352" s="25"/>
    </row>
    <row r="353" spans="1:40" x14ac:dyDescent="0.25">
      <c r="A353" s="5">
        <v>4020</v>
      </c>
      <c r="B353" s="5">
        <v>7</v>
      </c>
      <c r="C353" s="5" t="s">
        <v>2220</v>
      </c>
      <c r="D353" s="5">
        <v>0</v>
      </c>
      <c r="E353" s="5">
        <v>0</v>
      </c>
      <c r="F353" s="5">
        <v>1065</v>
      </c>
      <c r="G353" s="5">
        <v>1109.8</v>
      </c>
      <c r="H353" s="5">
        <v>7288057</v>
      </c>
      <c r="I353" s="5">
        <v>0</v>
      </c>
      <c r="J353" s="5">
        <v>599435</v>
      </c>
      <c r="K353" s="5">
        <v>0</v>
      </c>
      <c r="L353" s="5">
        <v>0</v>
      </c>
      <c r="M353" s="5">
        <v>33828</v>
      </c>
      <c r="N353" s="5">
        <v>90651</v>
      </c>
      <c r="O353" s="5">
        <v>251712</v>
      </c>
      <c r="P353" s="5">
        <v>128793</v>
      </c>
      <c r="Q353" s="5">
        <v>14427</v>
      </c>
      <c r="R353" s="5">
        <v>21430</v>
      </c>
      <c r="S353" s="5">
        <v>0</v>
      </c>
      <c r="T353" s="5">
        <v>77686</v>
      </c>
      <c r="U353" s="5">
        <v>0</v>
      </c>
      <c r="V353" s="5">
        <v>0</v>
      </c>
      <c r="W353" s="5">
        <v>0</v>
      </c>
      <c r="X353" s="5">
        <v>0</v>
      </c>
      <c r="Y353" s="5">
        <v>340892</v>
      </c>
      <c r="Z353" s="5">
        <v>48562</v>
      </c>
      <c r="AA353" s="5">
        <v>0</v>
      </c>
      <c r="AB353" s="5">
        <v>8895473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25"/>
      <c r="AN353" s="25"/>
    </row>
    <row r="354" spans="1:40" x14ac:dyDescent="0.25">
      <c r="A354" s="5">
        <v>4025</v>
      </c>
      <c r="B354" s="5">
        <v>7</v>
      </c>
      <c r="C354" s="5" t="s">
        <v>2221</v>
      </c>
      <c r="D354" s="5">
        <v>0</v>
      </c>
      <c r="E354" s="5">
        <v>0</v>
      </c>
      <c r="F354" s="5">
        <v>225</v>
      </c>
      <c r="G354" s="5">
        <v>256.8</v>
      </c>
      <c r="H354" s="5">
        <v>1686406</v>
      </c>
      <c r="I354" s="5">
        <v>2599</v>
      </c>
      <c r="J354" s="5">
        <v>50063</v>
      </c>
      <c r="K354" s="5">
        <v>14090</v>
      </c>
      <c r="L354" s="5">
        <v>0</v>
      </c>
      <c r="M354" s="5">
        <v>7827</v>
      </c>
      <c r="N354" s="5">
        <v>0</v>
      </c>
      <c r="O354" s="5">
        <v>58244</v>
      </c>
      <c r="P354" s="5">
        <v>29802</v>
      </c>
      <c r="Q354" s="5">
        <v>3338</v>
      </c>
      <c r="R354" s="5">
        <v>2416</v>
      </c>
      <c r="S354" s="5">
        <v>0</v>
      </c>
      <c r="T354" s="5">
        <v>29532</v>
      </c>
      <c r="U354" s="5">
        <v>0</v>
      </c>
      <c r="V354" s="5">
        <v>0</v>
      </c>
      <c r="W354" s="5">
        <v>0</v>
      </c>
      <c r="X354" s="5">
        <v>0</v>
      </c>
      <c r="Y354" s="5">
        <v>493</v>
      </c>
      <c r="Z354" s="5">
        <v>10421</v>
      </c>
      <c r="AA354" s="5">
        <v>0</v>
      </c>
      <c r="AB354" s="5">
        <v>1895231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25"/>
      <c r="AN354" s="25"/>
    </row>
    <row r="355" spans="1:40" x14ac:dyDescent="0.25">
      <c r="A355" s="5">
        <v>4026</v>
      </c>
      <c r="B355" s="5">
        <v>7</v>
      </c>
      <c r="C355" s="5" t="s">
        <v>2222</v>
      </c>
      <c r="D355" s="5">
        <v>0</v>
      </c>
      <c r="E355" s="5">
        <v>0</v>
      </c>
      <c r="F355" s="5">
        <v>63</v>
      </c>
      <c r="G355" s="5">
        <v>71.8</v>
      </c>
      <c r="H355" s="5">
        <v>471511</v>
      </c>
      <c r="I355" s="5">
        <v>0</v>
      </c>
      <c r="J355" s="5">
        <v>77958</v>
      </c>
      <c r="K355" s="5">
        <v>0</v>
      </c>
      <c r="L355" s="5">
        <v>0</v>
      </c>
      <c r="M355" s="5">
        <v>2189</v>
      </c>
      <c r="N355" s="5">
        <v>20414</v>
      </c>
      <c r="O355" s="5">
        <v>16285</v>
      </c>
      <c r="P355" s="5">
        <v>8332</v>
      </c>
      <c r="Q355" s="5">
        <v>933</v>
      </c>
      <c r="R355" s="5">
        <v>0</v>
      </c>
      <c r="S355" s="5">
        <v>0</v>
      </c>
      <c r="T355" s="5">
        <v>20965.599999999999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2353</v>
      </c>
      <c r="AA355" s="5">
        <v>0</v>
      </c>
      <c r="AB355" s="5">
        <v>620940.6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25"/>
      <c r="AN355" s="25"/>
    </row>
    <row r="356" spans="1:40" x14ac:dyDescent="0.25">
      <c r="A356" s="5">
        <v>4027</v>
      </c>
      <c r="B356" s="5">
        <v>7</v>
      </c>
      <c r="C356" s="5" t="s">
        <v>2223</v>
      </c>
      <c r="D356" s="5">
        <v>0</v>
      </c>
      <c r="E356" s="5">
        <v>0</v>
      </c>
      <c r="F356" s="5">
        <v>1038</v>
      </c>
      <c r="G356" s="5">
        <v>1123</v>
      </c>
      <c r="H356" s="5">
        <v>7374741</v>
      </c>
      <c r="I356" s="5">
        <v>11367</v>
      </c>
      <c r="J356" s="5">
        <v>3211690</v>
      </c>
      <c r="K356" s="5">
        <v>286200</v>
      </c>
      <c r="L356" s="5">
        <v>0</v>
      </c>
      <c r="M356" s="5">
        <v>34230</v>
      </c>
      <c r="N356" s="5">
        <v>0</v>
      </c>
      <c r="O356" s="5">
        <v>254705</v>
      </c>
      <c r="P356" s="5">
        <v>130325</v>
      </c>
      <c r="Q356" s="5">
        <v>14599</v>
      </c>
      <c r="R356" s="5">
        <v>289588</v>
      </c>
      <c r="S356" s="5">
        <v>0</v>
      </c>
      <c r="T356" s="5">
        <v>122407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22356</v>
      </c>
      <c r="AA356" s="5">
        <v>0</v>
      </c>
      <c r="AB356" s="5">
        <v>11752208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25"/>
      <c r="AN356" s="25"/>
    </row>
    <row r="357" spans="1:40" x14ac:dyDescent="0.25">
      <c r="A357" s="5">
        <v>4029</v>
      </c>
      <c r="B357" s="5">
        <v>7</v>
      </c>
      <c r="C357" s="5" t="s">
        <v>2224</v>
      </c>
      <c r="D357" s="5">
        <v>0</v>
      </c>
      <c r="E357" s="5">
        <v>0</v>
      </c>
      <c r="F357" s="5">
        <v>505.4</v>
      </c>
      <c r="G357" s="5">
        <v>539.20000000000005</v>
      </c>
      <c r="H357" s="5">
        <v>3540926</v>
      </c>
      <c r="I357" s="5">
        <v>0</v>
      </c>
      <c r="J357" s="5">
        <v>1633511</v>
      </c>
      <c r="K357" s="5">
        <v>200340</v>
      </c>
      <c r="L357" s="5">
        <v>0</v>
      </c>
      <c r="M357" s="5">
        <v>16435</v>
      </c>
      <c r="N357" s="5">
        <v>0</v>
      </c>
      <c r="O357" s="5">
        <v>122295</v>
      </c>
      <c r="P357" s="5">
        <v>62575</v>
      </c>
      <c r="Q357" s="5">
        <v>7010</v>
      </c>
      <c r="R357" s="5">
        <v>0</v>
      </c>
      <c r="S357" s="5">
        <v>0</v>
      </c>
      <c r="T357" s="5">
        <v>90046.399999999994</v>
      </c>
      <c r="U357" s="5">
        <v>0</v>
      </c>
      <c r="V357" s="5">
        <v>0</v>
      </c>
      <c r="W357" s="5">
        <v>0</v>
      </c>
      <c r="X357" s="5">
        <v>0</v>
      </c>
      <c r="Y357" s="5">
        <v>34934</v>
      </c>
      <c r="Z357" s="5">
        <v>17369</v>
      </c>
      <c r="AA357" s="5">
        <v>0</v>
      </c>
      <c r="AB357" s="5">
        <v>5725441.4000000004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25"/>
      <c r="AN357" s="25"/>
    </row>
    <row r="358" spans="1:40" x14ac:dyDescent="0.25">
      <c r="A358" s="5">
        <v>4031</v>
      </c>
      <c r="B358" s="5">
        <v>7</v>
      </c>
      <c r="C358" s="5" t="s">
        <v>2225</v>
      </c>
      <c r="D358" s="5">
        <v>0</v>
      </c>
      <c r="E358" s="5">
        <v>0</v>
      </c>
      <c r="F358" s="5">
        <v>70</v>
      </c>
      <c r="G358" s="5">
        <v>84</v>
      </c>
      <c r="H358" s="5">
        <v>551628</v>
      </c>
      <c r="I358" s="5">
        <v>0</v>
      </c>
      <c r="J358" s="5">
        <v>211363</v>
      </c>
      <c r="K358" s="5">
        <v>0</v>
      </c>
      <c r="L358" s="5">
        <v>0</v>
      </c>
      <c r="M358" s="5">
        <v>2560</v>
      </c>
      <c r="N358" s="5">
        <v>0</v>
      </c>
      <c r="O358" s="5">
        <v>19052</v>
      </c>
      <c r="P358" s="5">
        <v>9748</v>
      </c>
      <c r="Q358" s="5">
        <v>1092</v>
      </c>
      <c r="R358" s="5">
        <v>0</v>
      </c>
      <c r="S358" s="5">
        <v>0</v>
      </c>
      <c r="T358" s="5">
        <v>12180</v>
      </c>
      <c r="U358" s="5">
        <v>0</v>
      </c>
      <c r="V358" s="5">
        <v>0</v>
      </c>
      <c r="W358" s="5">
        <v>0</v>
      </c>
      <c r="X358" s="5">
        <v>0</v>
      </c>
      <c r="Y358" s="5">
        <v>7437</v>
      </c>
      <c r="Z358" s="5">
        <v>2808</v>
      </c>
      <c r="AA358" s="5">
        <v>0</v>
      </c>
      <c r="AB358" s="5">
        <v>817868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25"/>
      <c r="AN358" s="25"/>
    </row>
    <row r="359" spans="1:40" x14ac:dyDescent="0.25">
      <c r="A359" s="5">
        <v>4032</v>
      </c>
      <c r="B359" s="5">
        <v>7</v>
      </c>
      <c r="C359" s="5" t="s">
        <v>2226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25"/>
      <c r="AN359" s="25"/>
    </row>
    <row r="360" spans="1:40" x14ac:dyDescent="0.25">
      <c r="A360" s="5">
        <v>4035</v>
      </c>
      <c r="B360" s="5">
        <v>7</v>
      </c>
      <c r="C360" s="5" t="s">
        <v>1062</v>
      </c>
      <c r="D360" s="5">
        <v>0</v>
      </c>
      <c r="E360" s="5">
        <v>0</v>
      </c>
      <c r="F360" s="5">
        <v>223</v>
      </c>
      <c r="G360" s="5">
        <v>223</v>
      </c>
      <c r="H360" s="5">
        <v>1464441</v>
      </c>
      <c r="I360" s="5">
        <v>0</v>
      </c>
      <c r="J360" s="5">
        <v>540093</v>
      </c>
      <c r="K360" s="5">
        <v>28620</v>
      </c>
      <c r="L360" s="5">
        <v>0</v>
      </c>
      <c r="M360" s="5">
        <v>6797</v>
      </c>
      <c r="N360" s="5">
        <v>0</v>
      </c>
      <c r="O360" s="5">
        <v>50578</v>
      </c>
      <c r="P360" s="5">
        <v>25879</v>
      </c>
      <c r="Q360" s="5">
        <v>2899</v>
      </c>
      <c r="R360" s="5">
        <v>73911</v>
      </c>
      <c r="S360" s="5">
        <v>0</v>
      </c>
      <c r="T360" s="5">
        <v>38579</v>
      </c>
      <c r="U360" s="5">
        <v>0</v>
      </c>
      <c r="V360" s="5">
        <v>0</v>
      </c>
      <c r="W360" s="5">
        <v>0</v>
      </c>
      <c r="X360" s="5">
        <v>0</v>
      </c>
      <c r="Y360" s="5">
        <v>51731</v>
      </c>
      <c r="Z360" s="5">
        <v>10803</v>
      </c>
      <c r="AA360" s="5">
        <v>0</v>
      </c>
      <c r="AB360" s="5">
        <v>2294331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25"/>
      <c r="AN360" s="25"/>
    </row>
    <row r="361" spans="1:40" x14ac:dyDescent="0.25">
      <c r="A361" s="5">
        <v>4036</v>
      </c>
      <c r="B361" s="5">
        <v>7</v>
      </c>
      <c r="C361" s="5" t="s">
        <v>2227</v>
      </c>
      <c r="D361" s="5">
        <v>0</v>
      </c>
      <c r="E361" s="5">
        <v>0</v>
      </c>
      <c r="F361" s="5">
        <v>85</v>
      </c>
      <c r="G361" s="5">
        <v>102</v>
      </c>
      <c r="H361" s="5">
        <v>669834</v>
      </c>
      <c r="I361" s="5">
        <v>0</v>
      </c>
      <c r="J361" s="5">
        <v>252605</v>
      </c>
      <c r="K361" s="5">
        <v>0</v>
      </c>
      <c r="L361" s="5">
        <v>0</v>
      </c>
      <c r="M361" s="5">
        <v>3109</v>
      </c>
      <c r="N361" s="5">
        <v>0</v>
      </c>
      <c r="O361" s="5">
        <v>23134</v>
      </c>
      <c r="P361" s="5">
        <v>11837</v>
      </c>
      <c r="Q361" s="5">
        <v>1326</v>
      </c>
      <c r="R361" s="5">
        <v>0</v>
      </c>
      <c r="S361" s="5">
        <v>0</v>
      </c>
      <c r="T361" s="5">
        <v>17646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4443</v>
      </c>
      <c r="AA361" s="5">
        <v>0</v>
      </c>
      <c r="AB361" s="5">
        <v>983934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25"/>
      <c r="AN361" s="25"/>
    </row>
    <row r="362" spans="1:40" x14ac:dyDescent="0.25">
      <c r="A362" s="5">
        <v>4038</v>
      </c>
      <c r="B362" s="5">
        <v>7</v>
      </c>
      <c r="C362" s="5" t="s">
        <v>2228</v>
      </c>
      <c r="D362" s="5">
        <v>0</v>
      </c>
      <c r="E362" s="5">
        <v>0</v>
      </c>
      <c r="F362" s="5">
        <v>329.59</v>
      </c>
      <c r="G362" s="5">
        <v>345.59</v>
      </c>
      <c r="H362" s="5">
        <v>2269490</v>
      </c>
      <c r="I362" s="5">
        <v>0</v>
      </c>
      <c r="J362" s="5">
        <v>1068845</v>
      </c>
      <c r="K362" s="5">
        <v>47700</v>
      </c>
      <c r="L362" s="5">
        <v>0</v>
      </c>
      <c r="M362" s="5">
        <v>10534</v>
      </c>
      <c r="N362" s="5">
        <v>0</v>
      </c>
      <c r="O362" s="5">
        <v>78383</v>
      </c>
      <c r="P362" s="5">
        <v>40106</v>
      </c>
      <c r="Q362" s="5">
        <v>4493</v>
      </c>
      <c r="R362" s="5">
        <v>27011</v>
      </c>
      <c r="S362" s="5">
        <v>0</v>
      </c>
      <c r="T362" s="5">
        <v>8639.75</v>
      </c>
      <c r="U362" s="5">
        <v>0</v>
      </c>
      <c r="V362" s="5">
        <v>0</v>
      </c>
      <c r="W362" s="5">
        <v>0</v>
      </c>
      <c r="X362" s="5">
        <v>0</v>
      </c>
      <c r="Y362" s="5">
        <v>36420</v>
      </c>
      <c r="Z362" s="5">
        <v>13749</v>
      </c>
      <c r="AA362" s="5">
        <v>0</v>
      </c>
      <c r="AB362" s="5">
        <v>3605370.75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25"/>
      <c r="AN362" s="25"/>
    </row>
    <row r="363" spans="1:40" x14ac:dyDescent="0.25">
      <c r="A363" s="5">
        <v>4039</v>
      </c>
      <c r="B363" s="5">
        <v>7</v>
      </c>
      <c r="C363" s="5" t="s">
        <v>2229</v>
      </c>
      <c r="D363" s="5">
        <v>0</v>
      </c>
      <c r="E363" s="5">
        <v>0</v>
      </c>
      <c r="F363" s="5">
        <v>325</v>
      </c>
      <c r="G363" s="5">
        <v>390</v>
      </c>
      <c r="H363" s="5">
        <v>2561130</v>
      </c>
      <c r="I363" s="5">
        <v>0</v>
      </c>
      <c r="J363" s="5">
        <v>926218</v>
      </c>
      <c r="K363" s="5">
        <v>0</v>
      </c>
      <c r="L363" s="5">
        <v>0</v>
      </c>
      <c r="M363" s="5">
        <v>11887</v>
      </c>
      <c r="N363" s="5">
        <v>0</v>
      </c>
      <c r="O363" s="5">
        <v>88455</v>
      </c>
      <c r="P363" s="5">
        <v>45260</v>
      </c>
      <c r="Q363" s="5">
        <v>5070</v>
      </c>
      <c r="R363" s="5">
        <v>34449</v>
      </c>
      <c r="S363" s="5">
        <v>0</v>
      </c>
      <c r="T363" s="5">
        <v>46800</v>
      </c>
      <c r="U363" s="5">
        <v>0</v>
      </c>
      <c r="V363" s="5">
        <v>0</v>
      </c>
      <c r="W363" s="5">
        <v>0</v>
      </c>
      <c r="X363" s="5">
        <v>0</v>
      </c>
      <c r="Y363" s="5">
        <v>28225</v>
      </c>
      <c r="Z363" s="5">
        <v>6412</v>
      </c>
      <c r="AA363" s="5">
        <v>0</v>
      </c>
      <c r="AB363" s="5">
        <v>3753906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25"/>
      <c r="AN363" s="25"/>
    </row>
    <row r="364" spans="1:40" x14ac:dyDescent="0.25">
      <c r="A364" s="5">
        <v>4043</v>
      </c>
      <c r="B364" s="5">
        <v>7</v>
      </c>
      <c r="C364" s="5" t="s">
        <v>2230</v>
      </c>
      <c r="D364" s="5">
        <v>0</v>
      </c>
      <c r="E364" s="5">
        <v>0</v>
      </c>
      <c r="F364" s="5">
        <v>496</v>
      </c>
      <c r="G364" s="5">
        <v>577.6</v>
      </c>
      <c r="H364" s="5">
        <v>3793099</v>
      </c>
      <c r="I364" s="5">
        <v>5847</v>
      </c>
      <c r="J364" s="5">
        <v>4296</v>
      </c>
      <c r="K364" s="5">
        <v>14084</v>
      </c>
      <c r="L364" s="5">
        <v>0</v>
      </c>
      <c r="M364" s="5">
        <v>17606</v>
      </c>
      <c r="N364" s="5">
        <v>218</v>
      </c>
      <c r="O364" s="5">
        <v>131004</v>
      </c>
      <c r="P364" s="5">
        <v>67031</v>
      </c>
      <c r="Q364" s="5">
        <v>7509</v>
      </c>
      <c r="R364" s="5">
        <v>387</v>
      </c>
      <c r="S364" s="5">
        <v>0</v>
      </c>
      <c r="T364" s="5">
        <v>77976</v>
      </c>
      <c r="U364" s="5">
        <v>-176976</v>
      </c>
      <c r="V364" s="5">
        <v>0</v>
      </c>
      <c r="W364" s="5">
        <v>0</v>
      </c>
      <c r="X364" s="5">
        <v>0</v>
      </c>
      <c r="Y364" s="5">
        <v>0</v>
      </c>
      <c r="Z364" s="5">
        <v>12701</v>
      </c>
      <c r="AA364" s="5">
        <v>0</v>
      </c>
      <c r="AB364" s="5">
        <v>3954782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25"/>
      <c r="AN364" s="25"/>
    </row>
    <row r="365" spans="1:40" x14ac:dyDescent="0.25">
      <c r="A365" s="5">
        <v>4049</v>
      </c>
      <c r="B365" s="5">
        <v>7</v>
      </c>
      <c r="C365" s="5" t="s">
        <v>2231</v>
      </c>
      <c r="D365" s="5">
        <v>0</v>
      </c>
      <c r="E365" s="5">
        <v>0</v>
      </c>
      <c r="F365" s="5">
        <v>160</v>
      </c>
      <c r="G365" s="5">
        <v>192</v>
      </c>
      <c r="H365" s="5">
        <v>1260864</v>
      </c>
      <c r="I365" s="5">
        <v>0</v>
      </c>
      <c r="J365" s="5">
        <v>55619</v>
      </c>
      <c r="K365" s="5">
        <v>14202</v>
      </c>
      <c r="L365" s="5">
        <v>0</v>
      </c>
      <c r="M365" s="5">
        <v>5852</v>
      </c>
      <c r="N365" s="5">
        <v>0</v>
      </c>
      <c r="O365" s="5">
        <v>43547</v>
      </c>
      <c r="P365" s="5">
        <v>22282</v>
      </c>
      <c r="Q365" s="5">
        <v>2496</v>
      </c>
      <c r="R365" s="5">
        <v>0</v>
      </c>
      <c r="S365" s="5">
        <v>0</v>
      </c>
      <c r="T365" s="5">
        <v>27840</v>
      </c>
      <c r="U365" s="5">
        <v>0</v>
      </c>
      <c r="V365" s="5">
        <v>0</v>
      </c>
      <c r="W365" s="5">
        <v>0</v>
      </c>
      <c r="X365" s="5">
        <v>0</v>
      </c>
      <c r="Y365" s="5">
        <v>1192</v>
      </c>
      <c r="Z365" s="5">
        <v>5164</v>
      </c>
      <c r="AA365" s="5">
        <v>0</v>
      </c>
      <c r="AB365" s="5">
        <v>1439058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25"/>
      <c r="AN365" s="25"/>
    </row>
    <row r="366" spans="1:40" x14ac:dyDescent="0.25">
      <c r="A366" s="5">
        <v>4050</v>
      </c>
      <c r="B366" s="5">
        <v>7</v>
      </c>
      <c r="C366" s="5" t="s">
        <v>2232</v>
      </c>
      <c r="D366" s="5">
        <v>0</v>
      </c>
      <c r="E366" s="5">
        <v>0</v>
      </c>
      <c r="F366" s="5">
        <v>63</v>
      </c>
      <c r="G366" s="5">
        <v>64.8</v>
      </c>
      <c r="H366" s="5">
        <v>425542</v>
      </c>
      <c r="I366" s="5">
        <v>0</v>
      </c>
      <c r="J366" s="5">
        <v>46397</v>
      </c>
      <c r="K366" s="5">
        <v>0</v>
      </c>
      <c r="L366" s="5">
        <v>0</v>
      </c>
      <c r="M366" s="5">
        <v>1975</v>
      </c>
      <c r="N366" s="5">
        <v>9963</v>
      </c>
      <c r="O366" s="5">
        <v>14697</v>
      </c>
      <c r="P366" s="5">
        <v>7520</v>
      </c>
      <c r="Q366" s="5">
        <v>842</v>
      </c>
      <c r="R366" s="5">
        <v>0</v>
      </c>
      <c r="S366" s="5">
        <v>0</v>
      </c>
      <c r="T366" s="5">
        <v>8164.8</v>
      </c>
      <c r="U366" s="5">
        <v>0</v>
      </c>
      <c r="V366" s="5">
        <v>0</v>
      </c>
      <c r="W366" s="5">
        <v>0</v>
      </c>
      <c r="X366" s="5">
        <v>0</v>
      </c>
      <c r="Y366" s="5">
        <v>15554</v>
      </c>
      <c r="Z366" s="5">
        <v>1961</v>
      </c>
      <c r="AA366" s="5">
        <v>0</v>
      </c>
      <c r="AB366" s="5">
        <v>532615.80000000005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25"/>
      <c r="AN366" s="25"/>
    </row>
    <row r="367" spans="1:40" x14ac:dyDescent="0.25">
      <c r="A367" s="5">
        <v>4053</v>
      </c>
      <c r="B367" s="5">
        <v>7</v>
      </c>
      <c r="C367" s="5" t="s">
        <v>2233</v>
      </c>
      <c r="D367" s="5">
        <v>0</v>
      </c>
      <c r="E367" s="5">
        <v>0</v>
      </c>
      <c r="F367" s="5">
        <v>567</v>
      </c>
      <c r="G367" s="5">
        <v>627.20000000000005</v>
      </c>
      <c r="H367" s="5">
        <v>4118822</v>
      </c>
      <c r="I367" s="5">
        <v>0</v>
      </c>
      <c r="J367" s="5">
        <v>64096</v>
      </c>
      <c r="K367" s="5">
        <v>14095</v>
      </c>
      <c r="L367" s="5">
        <v>0</v>
      </c>
      <c r="M367" s="5">
        <v>19118</v>
      </c>
      <c r="N367" s="5">
        <v>0</v>
      </c>
      <c r="O367" s="5">
        <v>142254</v>
      </c>
      <c r="P367" s="5">
        <v>72787</v>
      </c>
      <c r="Q367" s="5">
        <v>8154</v>
      </c>
      <c r="R367" s="5">
        <v>2528</v>
      </c>
      <c r="S367" s="5">
        <v>0</v>
      </c>
      <c r="T367" s="5">
        <v>40140.800000000003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16978</v>
      </c>
      <c r="AA367" s="5">
        <v>0</v>
      </c>
      <c r="AB367" s="5">
        <v>4498972.8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25"/>
      <c r="AN367" s="25"/>
    </row>
    <row r="368" spans="1:40" x14ac:dyDescent="0.25">
      <c r="A368" s="5">
        <v>4054</v>
      </c>
      <c r="B368" s="5">
        <v>7</v>
      </c>
      <c r="C368" s="5" t="s">
        <v>2234</v>
      </c>
      <c r="D368" s="5">
        <v>0</v>
      </c>
      <c r="E368" s="5">
        <v>0</v>
      </c>
      <c r="F368" s="5">
        <v>86</v>
      </c>
      <c r="G368" s="5">
        <v>93.4</v>
      </c>
      <c r="H368" s="5">
        <v>613358</v>
      </c>
      <c r="I368" s="5">
        <v>0</v>
      </c>
      <c r="J368" s="5">
        <v>16382</v>
      </c>
      <c r="K368" s="5">
        <v>0</v>
      </c>
      <c r="L368" s="5">
        <v>0</v>
      </c>
      <c r="M368" s="5">
        <v>2847</v>
      </c>
      <c r="N368" s="5">
        <v>12686</v>
      </c>
      <c r="O368" s="5">
        <v>21184</v>
      </c>
      <c r="P368" s="5">
        <v>10839</v>
      </c>
      <c r="Q368" s="5">
        <v>1214</v>
      </c>
      <c r="R368" s="5">
        <v>438</v>
      </c>
      <c r="S368" s="5">
        <v>0</v>
      </c>
      <c r="T368" s="5">
        <v>9246.6</v>
      </c>
      <c r="U368" s="5">
        <v>-41268</v>
      </c>
      <c r="V368" s="5">
        <v>0</v>
      </c>
      <c r="W368" s="5">
        <v>0</v>
      </c>
      <c r="X368" s="5">
        <v>0</v>
      </c>
      <c r="Y368" s="5">
        <v>4053</v>
      </c>
      <c r="Z368" s="5">
        <v>2413</v>
      </c>
      <c r="AA368" s="5">
        <v>0</v>
      </c>
      <c r="AB368" s="5">
        <v>653392.6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25"/>
      <c r="AN368" s="25"/>
    </row>
    <row r="369" spans="1:40" x14ac:dyDescent="0.25">
      <c r="A369" s="5">
        <v>4055</v>
      </c>
      <c r="B369" s="5">
        <v>7</v>
      </c>
      <c r="C369" s="5" t="s">
        <v>2235</v>
      </c>
      <c r="D369" s="5">
        <v>0</v>
      </c>
      <c r="E369" s="5">
        <v>0</v>
      </c>
      <c r="F369" s="5">
        <v>126</v>
      </c>
      <c r="G369" s="5">
        <v>126</v>
      </c>
      <c r="H369" s="5">
        <v>827442</v>
      </c>
      <c r="I369" s="5">
        <v>1275</v>
      </c>
      <c r="J369" s="5">
        <v>27151</v>
      </c>
      <c r="K369" s="5">
        <v>0</v>
      </c>
      <c r="L369" s="5">
        <v>0</v>
      </c>
      <c r="M369" s="5">
        <v>3841</v>
      </c>
      <c r="N369" s="5">
        <v>12622</v>
      </c>
      <c r="O369" s="5">
        <v>28578</v>
      </c>
      <c r="P369" s="5">
        <v>14622</v>
      </c>
      <c r="Q369" s="5">
        <v>1638</v>
      </c>
      <c r="R369" s="5">
        <v>672</v>
      </c>
      <c r="S369" s="5">
        <v>0</v>
      </c>
      <c r="T369" s="5">
        <v>26334</v>
      </c>
      <c r="U369" s="5">
        <v>0</v>
      </c>
      <c r="V369" s="5">
        <v>0</v>
      </c>
      <c r="W369" s="5">
        <v>0</v>
      </c>
      <c r="X369" s="5">
        <v>0</v>
      </c>
      <c r="Y369" s="5">
        <v>44081</v>
      </c>
      <c r="Z369" s="5">
        <v>3905</v>
      </c>
      <c r="AA369" s="5">
        <v>0</v>
      </c>
      <c r="AB369" s="5">
        <v>992161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25"/>
      <c r="AN369" s="25"/>
    </row>
    <row r="370" spans="1:40" x14ac:dyDescent="0.25">
      <c r="A370" s="5">
        <v>4056</v>
      </c>
      <c r="B370" s="5">
        <v>7</v>
      </c>
      <c r="C370" s="5" t="s">
        <v>2236</v>
      </c>
      <c r="D370" s="5">
        <v>0</v>
      </c>
      <c r="E370" s="5">
        <v>0</v>
      </c>
      <c r="F370" s="5">
        <v>70</v>
      </c>
      <c r="G370" s="5">
        <v>84</v>
      </c>
      <c r="H370" s="5">
        <v>551628</v>
      </c>
      <c r="I370" s="5">
        <v>0</v>
      </c>
      <c r="J370" s="5">
        <v>119830</v>
      </c>
      <c r="K370" s="5">
        <v>0</v>
      </c>
      <c r="L370" s="5">
        <v>0</v>
      </c>
      <c r="M370" s="5">
        <v>2560</v>
      </c>
      <c r="N370" s="5">
        <v>2614</v>
      </c>
      <c r="O370" s="5">
        <v>19052</v>
      </c>
      <c r="P370" s="5">
        <v>9748</v>
      </c>
      <c r="Q370" s="5">
        <v>1092</v>
      </c>
      <c r="R370" s="5">
        <v>0</v>
      </c>
      <c r="S370" s="5">
        <v>0</v>
      </c>
      <c r="T370" s="5">
        <v>6804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2033</v>
      </c>
      <c r="AA370" s="5">
        <v>0</v>
      </c>
      <c r="AB370" s="5">
        <v>715361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25"/>
      <c r="AN370" s="25"/>
    </row>
    <row r="371" spans="1:40" x14ac:dyDescent="0.25">
      <c r="A371" s="5">
        <v>4057</v>
      </c>
      <c r="B371" s="5">
        <v>7</v>
      </c>
      <c r="C371" s="5" t="s">
        <v>2237</v>
      </c>
      <c r="D371" s="5">
        <v>0</v>
      </c>
      <c r="E371" s="5">
        <v>0</v>
      </c>
      <c r="F371" s="5">
        <v>86</v>
      </c>
      <c r="G371" s="5">
        <v>103.2</v>
      </c>
      <c r="H371" s="5">
        <v>677714</v>
      </c>
      <c r="I371" s="5">
        <v>1045</v>
      </c>
      <c r="J371" s="5">
        <v>244013</v>
      </c>
      <c r="K371" s="5">
        <v>47700</v>
      </c>
      <c r="L371" s="5">
        <v>0</v>
      </c>
      <c r="M371" s="5">
        <v>3146</v>
      </c>
      <c r="N371" s="5">
        <v>0</v>
      </c>
      <c r="O371" s="5">
        <v>23407</v>
      </c>
      <c r="P371" s="5">
        <v>11976</v>
      </c>
      <c r="Q371" s="5">
        <v>1342</v>
      </c>
      <c r="R371" s="5">
        <v>0</v>
      </c>
      <c r="S371" s="5">
        <v>0</v>
      </c>
      <c r="T371" s="5">
        <v>516</v>
      </c>
      <c r="U371" s="5">
        <v>0</v>
      </c>
      <c r="V371" s="5">
        <v>0</v>
      </c>
      <c r="W371" s="5">
        <v>0</v>
      </c>
      <c r="X371" s="5">
        <v>0</v>
      </c>
      <c r="Y371" s="5">
        <v>15624</v>
      </c>
      <c r="Z371" s="5">
        <v>4470</v>
      </c>
      <c r="AA371" s="5">
        <v>0</v>
      </c>
      <c r="AB371" s="5">
        <v>1030953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25"/>
      <c r="AN371" s="25"/>
    </row>
    <row r="372" spans="1:40" x14ac:dyDescent="0.25">
      <c r="A372" s="5">
        <v>4058</v>
      </c>
      <c r="B372" s="5">
        <v>7</v>
      </c>
      <c r="C372" s="5" t="s">
        <v>2238</v>
      </c>
      <c r="D372" s="5">
        <v>0</v>
      </c>
      <c r="E372" s="5">
        <v>0</v>
      </c>
      <c r="F372" s="5">
        <v>190</v>
      </c>
      <c r="G372" s="5">
        <v>196.6</v>
      </c>
      <c r="H372" s="5">
        <v>1291072</v>
      </c>
      <c r="I372" s="5">
        <v>0</v>
      </c>
      <c r="J372" s="5">
        <v>78130</v>
      </c>
      <c r="K372" s="5">
        <v>0</v>
      </c>
      <c r="L372" s="5">
        <v>0</v>
      </c>
      <c r="M372" s="5">
        <v>5993</v>
      </c>
      <c r="N372" s="5">
        <v>40352</v>
      </c>
      <c r="O372" s="5">
        <v>44590</v>
      </c>
      <c r="P372" s="5">
        <v>22816</v>
      </c>
      <c r="Q372" s="5">
        <v>2556</v>
      </c>
      <c r="R372" s="5">
        <v>2892</v>
      </c>
      <c r="S372" s="5">
        <v>0</v>
      </c>
      <c r="T372" s="5">
        <v>21626</v>
      </c>
      <c r="U372" s="5">
        <v>-100516</v>
      </c>
      <c r="V372" s="5">
        <v>0</v>
      </c>
      <c r="W372" s="5">
        <v>0</v>
      </c>
      <c r="X372" s="5">
        <v>0</v>
      </c>
      <c r="Y372" s="5">
        <v>11027</v>
      </c>
      <c r="Z372" s="5">
        <v>5072</v>
      </c>
      <c r="AA372" s="5">
        <v>0</v>
      </c>
      <c r="AB372" s="5">
        <v>1425610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25"/>
      <c r="AN372" s="25"/>
    </row>
    <row r="373" spans="1:40" x14ac:dyDescent="0.25">
      <c r="A373" s="5">
        <v>4059</v>
      </c>
      <c r="B373" s="5">
        <v>7</v>
      </c>
      <c r="C373" s="5" t="s">
        <v>2239</v>
      </c>
      <c r="D373" s="5">
        <v>0</v>
      </c>
      <c r="E373" s="5">
        <v>0</v>
      </c>
      <c r="F373" s="5">
        <v>351</v>
      </c>
      <c r="G373" s="5">
        <v>395.8</v>
      </c>
      <c r="H373" s="5">
        <v>2599219</v>
      </c>
      <c r="I373" s="5">
        <v>4006</v>
      </c>
      <c r="J373" s="5">
        <v>134894</v>
      </c>
      <c r="K373" s="5">
        <v>14086</v>
      </c>
      <c r="L373" s="5">
        <v>0</v>
      </c>
      <c r="M373" s="5">
        <v>12064</v>
      </c>
      <c r="N373" s="5">
        <v>54044</v>
      </c>
      <c r="O373" s="5">
        <v>89771</v>
      </c>
      <c r="P373" s="5">
        <v>45933</v>
      </c>
      <c r="Q373" s="5">
        <v>5145</v>
      </c>
      <c r="R373" s="5">
        <v>10845</v>
      </c>
      <c r="S373" s="5">
        <v>0</v>
      </c>
      <c r="T373" s="5">
        <v>29685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10483</v>
      </c>
      <c r="AA373" s="5">
        <v>0</v>
      </c>
      <c r="AB373" s="5">
        <v>3010175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25"/>
      <c r="AN373" s="25"/>
    </row>
    <row r="374" spans="1:40" x14ac:dyDescent="0.25">
      <c r="A374" s="5">
        <v>4064</v>
      </c>
      <c r="B374" s="5">
        <v>7</v>
      </c>
      <c r="C374" s="5" t="s">
        <v>2240</v>
      </c>
      <c r="D374" s="5">
        <v>0</v>
      </c>
      <c r="E374" s="5">
        <v>0</v>
      </c>
      <c r="F374" s="5">
        <v>121.2</v>
      </c>
      <c r="G374" s="5">
        <v>132.80000000000001</v>
      </c>
      <c r="H374" s="5">
        <v>872098</v>
      </c>
      <c r="I374" s="5">
        <v>0</v>
      </c>
      <c r="J374" s="5">
        <v>172871</v>
      </c>
      <c r="K374" s="5">
        <v>14098</v>
      </c>
      <c r="L374" s="5">
        <v>0</v>
      </c>
      <c r="M374" s="5">
        <v>4048</v>
      </c>
      <c r="N374" s="5">
        <v>21672</v>
      </c>
      <c r="O374" s="5">
        <v>30120</v>
      </c>
      <c r="P374" s="5">
        <v>15412</v>
      </c>
      <c r="Q374" s="5">
        <v>1726</v>
      </c>
      <c r="R374" s="5">
        <v>0</v>
      </c>
      <c r="S374" s="5">
        <v>0</v>
      </c>
      <c r="T374" s="5">
        <v>4515.2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3855</v>
      </c>
      <c r="AA374" s="5">
        <v>0</v>
      </c>
      <c r="AB374" s="5">
        <v>1140415.2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25"/>
      <c r="AN374" s="25"/>
    </row>
    <row r="375" spans="1:40" x14ac:dyDescent="0.25">
      <c r="A375" s="5">
        <v>4066</v>
      </c>
      <c r="B375" s="5">
        <v>7</v>
      </c>
      <c r="C375" s="5" t="s">
        <v>2241</v>
      </c>
      <c r="D375" s="5">
        <v>0</v>
      </c>
      <c r="E375" s="5">
        <v>0</v>
      </c>
      <c r="F375" s="5">
        <v>65</v>
      </c>
      <c r="G375" s="5">
        <v>77</v>
      </c>
      <c r="H375" s="5">
        <v>505659</v>
      </c>
      <c r="I375" s="5">
        <v>779</v>
      </c>
      <c r="J375" s="5">
        <v>74464</v>
      </c>
      <c r="K375" s="5">
        <v>14113</v>
      </c>
      <c r="L375" s="5">
        <v>0</v>
      </c>
      <c r="M375" s="5">
        <v>2347</v>
      </c>
      <c r="N375" s="5">
        <v>3394</v>
      </c>
      <c r="O375" s="5">
        <v>17464</v>
      </c>
      <c r="P375" s="5">
        <v>8936</v>
      </c>
      <c r="Q375" s="5">
        <v>1001</v>
      </c>
      <c r="R375" s="5">
        <v>728</v>
      </c>
      <c r="S375" s="5">
        <v>0</v>
      </c>
      <c r="T375" s="5">
        <v>7623</v>
      </c>
      <c r="U375" s="5">
        <v>-26958</v>
      </c>
      <c r="V375" s="5">
        <v>0</v>
      </c>
      <c r="W375" s="5">
        <v>0</v>
      </c>
      <c r="X375" s="5">
        <v>0</v>
      </c>
      <c r="Y375" s="5">
        <v>24598</v>
      </c>
      <c r="Z375" s="5">
        <v>3145</v>
      </c>
      <c r="AA375" s="5">
        <v>0</v>
      </c>
      <c r="AB375" s="5">
        <v>637293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25"/>
      <c r="AN375" s="25"/>
    </row>
    <row r="376" spans="1:40" x14ac:dyDescent="0.25">
      <c r="A376" s="5">
        <v>4067</v>
      </c>
      <c r="B376" s="5">
        <v>7</v>
      </c>
      <c r="C376" s="5" t="s">
        <v>2242</v>
      </c>
      <c r="D376" s="5">
        <v>0</v>
      </c>
      <c r="E376" s="5">
        <v>0</v>
      </c>
      <c r="F376" s="5">
        <v>408</v>
      </c>
      <c r="G376" s="5">
        <v>427.2</v>
      </c>
      <c r="H376" s="5">
        <v>2805422</v>
      </c>
      <c r="I376" s="5">
        <v>0</v>
      </c>
      <c r="J376" s="5">
        <v>969235</v>
      </c>
      <c r="K376" s="5">
        <v>257580</v>
      </c>
      <c r="L376" s="5">
        <v>0</v>
      </c>
      <c r="M376" s="5">
        <v>13021</v>
      </c>
      <c r="N376" s="5">
        <v>0</v>
      </c>
      <c r="O376" s="5">
        <v>96892</v>
      </c>
      <c r="P376" s="5">
        <v>49577</v>
      </c>
      <c r="Q376" s="5">
        <v>5554</v>
      </c>
      <c r="R376" s="5">
        <v>29165</v>
      </c>
      <c r="S376" s="5">
        <v>0</v>
      </c>
      <c r="T376" s="5">
        <v>3417.6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13941</v>
      </c>
      <c r="AA376" s="5">
        <v>0</v>
      </c>
      <c r="AB376" s="5">
        <v>4243804.5999999996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25"/>
      <c r="AN376" s="25"/>
    </row>
    <row r="377" spans="1:40" x14ac:dyDescent="0.25">
      <c r="A377" s="5">
        <v>4068</v>
      </c>
      <c r="B377" s="5">
        <v>7</v>
      </c>
      <c r="C377" s="5" t="s">
        <v>2243</v>
      </c>
      <c r="D377" s="5">
        <v>0</v>
      </c>
      <c r="E377" s="5">
        <v>0</v>
      </c>
      <c r="F377" s="5">
        <v>425.6</v>
      </c>
      <c r="G377" s="5">
        <v>436.8</v>
      </c>
      <c r="H377" s="5">
        <v>2868466</v>
      </c>
      <c r="I377" s="5">
        <v>4421</v>
      </c>
      <c r="J377" s="5">
        <v>1258613</v>
      </c>
      <c r="K377" s="5">
        <v>114480</v>
      </c>
      <c r="L377" s="5">
        <v>0</v>
      </c>
      <c r="M377" s="5">
        <v>13314</v>
      </c>
      <c r="N377" s="5">
        <v>0</v>
      </c>
      <c r="O377" s="5">
        <v>99070</v>
      </c>
      <c r="P377" s="5">
        <v>50691</v>
      </c>
      <c r="Q377" s="5">
        <v>5678</v>
      </c>
      <c r="R377" s="5">
        <v>38735</v>
      </c>
      <c r="S377" s="5">
        <v>0</v>
      </c>
      <c r="T377" s="5">
        <v>38438.400000000001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15080</v>
      </c>
      <c r="AA377" s="5">
        <v>0</v>
      </c>
      <c r="AB377" s="5">
        <v>4506986.4000000004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25"/>
      <c r="AN377" s="25"/>
    </row>
    <row r="378" spans="1:40" x14ac:dyDescent="0.25">
      <c r="A378" s="5">
        <v>4070</v>
      </c>
      <c r="B378" s="5">
        <v>7</v>
      </c>
      <c r="C378" s="5" t="s">
        <v>2244</v>
      </c>
      <c r="D378" s="5">
        <v>0</v>
      </c>
      <c r="E378" s="5">
        <v>0</v>
      </c>
      <c r="F378" s="5">
        <v>578</v>
      </c>
      <c r="G378" s="5">
        <v>602.6</v>
      </c>
      <c r="H378" s="5">
        <v>3957274</v>
      </c>
      <c r="I378" s="5">
        <v>0</v>
      </c>
      <c r="J378" s="5">
        <v>1543123</v>
      </c>
      <c r="K378" s="5">
        <v>252810</v>
      </c>
      <c r="L378" s="5">
        <v>0</v>
      </c>
      <c r="M378" s="5">
        <v>18368</v>
      </c>
      <c r="N378" s="5">
        <v>0</v>
      </c>
      <c r="O378" s="5">
        <v>136675</v>
      </c>
      <c r="P378" s="5">
        <v>69932</v>
      </c>
      <c r="Q378" s="5">
        <v>7834</v>
      </c>
      <c r="R378" s="5">
        <v>173844</v>
      </c>
      <c r="S378" s="5">
        <v>0</v>
      </c>
      <c r="T378" s="5">
        <v>98223.8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16710</v>
      </c>
      <c r="AA378" s="5">
        <v>0</v>
      </c>
      <c r="AB378" s="5">
        <v>6274793.7999999998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25"/>
      <c r="AN378" s="25"/>
    </row>
    <row r="379" spans="1:40" x14ac:dyDescent="0.25">
      <c r="A379" s="5">
        <v>4073</v>
      </c>
      <c r="B379" s="5">
        <v>7</v>
      </c>
      <c r="C379" s="5" t="s">
        <v>2245</v>
      </c>
      <c r="D379" s="5">
        <v>0</v>
      </c>
      <c r="E379" s="5">
        <v>0</v>
      </c>
      <c r="F379" s="5">
        <v>564</v>
      </c>
      <c r="G379" s="5">
        <v>585</v>
      </c>
      <c r="H379" s="5">
        <v>3841695</v>
      </c>
      <c r="I379" s="5">
        <v>0</v>
      </c>
      <c r="J379" s="5">
        <v>1095079</v>
      </c>
      <c r="K379" s="5">
        <v>261396</v>
      </c>
      <c r="L379" s="5">
        <v>0</v>
      </c>
      <c r="M379" s="5">
        <v>17831</v>
      </c>
      <c r="N379" s="5">
        <v>0</v>
      </c>
      <c r="O379" s="5">
        <v>132683</v>
      </c>
      <c r="P379" s="5">
        <v>67890</v>
      </c>
      <c r="Q379" s="5">
        <v>7605</v>
      </c>
      <c r="R379" s="5">
        <v>0</v>
      </c>
      <c r="S379" s="5">
        <v>0</v>
      </c>
      <c r="T379" s="5">
        <v>95355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18009</v>
      </c>
      <c r="AA379" s="5">
        <v>0</v>
      </c>
      <c r="AB379" s="5">
        <v>5537543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25"/>
      <c r="AN379" s="25"/>
    </row>
    <row r="380" spans="1:40" x14ac:dyDescent="0.25">
      <c r="A380" s="5">
        <v>4074</v>
      </c>
      <c r="B380" s="5">
        <v>7</v>
      </c>
      <c r="C380" s="5" t="s">
        <v>2246</v>
      </c>
      <c r="D380" s="5">
        <v>0</v>
      </c>
      <c r="E380" s="5">
        <v>0</v>
      </c>
      <c r="F380" s="5">
        <v>455</v>
      </c>
      <c r="G380" s="5">
        <v>512.4</v>
      </c>
      <c r="H380" s="5">
        <v>3364931</v>
      </c>
      <c r="I380" s="5">
        <v>0</v>
      </c>
      <c r="J380" s="5">
        <v>181807</v>
      </c>
      <c r="K380" s="5">
        <v>14199</v>
      </c>
      <c r="L380" s="5">
        <v>0</v>
      </c>
      <c r="M380" s="5">
        <v>15618</v>
      </c>
      <c r="N380" s="5">
        <v>0</v>
      </c>
      <c r="O380" s="5">
        <v>116216</v>
      </c>
      <c r="P380" s="5">
        <v>59464</v>
      </c>
      <c r="Q380" s="5">
        <v>6661</v>
      </c>
      <c r="R380" s="5">
        <v>0</v>
      </c>
      <c r="S380" s="5">
        <v>0</v>
      </c>
      <c r="T380" s="5">
        <v>43041.599999999999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14710</v>
      </c>
      <c r="AA380" s="5">
        <v>0</v>
      </c>
      <c r="AB380" s="5">
        <v>3816647.6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25"/>
      <c r="AN380" s="25"/>
    </row>
    <row r="381" spans="1:40" x14ac:dyDescent="0.25">
      <c r="A381" s="5">
        <v>4075</v>
      </c>
      <c r="B381" s="5">
        <v>7</v>
      </c>
      <c r="C381" s="5" t="s">
        <v>2247</v>
      </c>
      <c r="D381" s="5">
        <v>0</v>
      </c>
      <c r="E381" s="5">
        <v>0</v>
      </c>
      <c r="F381" s="5">
        <v>255</v>
      </c>
      <c r="G381" s="5">
        <v>301.39999999999998</v>
      </c>
      <c r="H381" s="5">
        <v>1979294</v>
      </c>
      <c r="I381" s="5">
        <v>0</v>
      </c>
      <c r="J381" s="5">
        <v>49032</v>
      </c>
      <c r="K381" s="5">
        <v>14089</v>
      </c>
      <c r="L381" s="5">
        <v>0</v>
      </c>
      <c r="M381" s="5">
        <v>9187</v>
      </c>
      <c r="N381" s="5">
        <v>0</v>
      </c>
      <c r="O381" s="5">
        <v>68360</v>
      </c>
      <c r="P381" s="5">
        <v>34978</v>
      </c>
      <c r="Q381" s="5">
        <v>3918</v>
      </c>
      <c r="R381" s="5">
        <v>0</v>
      </c>
      <c r="S381" s="5">
        <v>0</v>
      </c>
      <c r="T381" s="5">
        <v>27728.799999999999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11962</v>
      </c>
      <c r="AA381" s="5">
        <v>0</v>
      </c>
      <c r="AB381" s="5">
        <v>2198548.7999999998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25"/>
      <c r="AN381" s="25"/>
    </row>
    <row r="382" spans="1:40" x14ac:dyDescent="0.25">
      <c r="A382" s="5">
        <v>4077</v>
      </c>
      <c r="B382" s="5">
        <v>7</v>
      </c>
      <c r="C382" s="5" t="s">
        <v>2248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25"/>
      <c r="AN382" s="25"/>
    </row>
    <row r="383" spans="1:40" x14ac:dyDescent="0.25">
      <c r="A383" s="5">
        <v>4078</v>
      </c>
      <c r="B383" s="5">
        <v>7</v>
      </c>
      <c r="C383" s="5" t="s">
        <v>2249</v>
      </c>
      <c r="D383" s="5">
        <v>0</v>
      </c>
      <c r="E383" s="5">
        <v>0</v>
      </c>
      <c r="F383" s="5">
        <v>1130</v>
      </c>
      <c r="G383" s="5">
        <v>1182</v>
      </c>
      <c r="H383" s="5">
        <v>7762194</v>
      </c>
      <c r="I383" s="5">
        <v>0</v>
      </c>
      <c r="J383" s="5">
        <v>3429926</v>
      </c>
      <c r="K383" s="5">
        <v>690696</v>
      </c>
      <c r="L383" s="5">
        <v>0</v>
      </c>
      <c r="M383" s="5">
        <v>36028</v>
      </c>
      <c r="N383" s="5">
        <v>0</v>
      </c>
      <c r="O383" s="5">
        <v>268087</v>
      </c>
      <c r="P383" s="5">
        <v>137172</v>
      </c>
      <c r="Q383" s="5">
        <v>15366</v>
      </c>
      <c r="R383" s="5">
        <v>527113</v>
      </c>
      <c r="S383" s="5">
        <v>0</v>
      </c>
      <c r="T383" s="5">
        <v>18912</v>
      </c>
      <c r="U383" s="5">
        <v>-361718</v>
      </c>
      <c r="V383" s="5">
        <v>0</v>
      </c>
      <c r="W383" s="5">
        <v>0</v>
      </c>
      <c r="X383" s="5">
        <v>0</v>
      </c>
      <c r="Y383" s="5">
        <v>0</v>
      </c>
      <c r="Z383" s="5">
        <v>27524</v>
      </c>
      <c r="AA383" s="5">
        <v>0</v>
      </c>
      <c r="AB383" s="5">
        <v>12551300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25"/>
      <c r="AN383" s="25"/>
    </row>
    <row r="384" spans="1:40" x14ac:dyDescent="0.25">
      <c r="A384" s="5">
        <v>4079</v>
      </c>
      <c r="B384" s="5">
        <v>7</v>
      </c>
      <c r="C384" s="5" t="s">
        <v>2250</v>
      </c>
      <c r="D384" s="5">
        <v>0</v>
      </c>
      <c r="E384" s="5">
        <v>0</v>
      </c>
      <c r="F384" s="5">
        <v>279</v>
      </c>
      <c r="G384" s="5">
        <v>287.2</v>
      </c>
      <c r="H384" s="5">
        <v>1886042</v>
      </c>
      <c r="I384" s="5">
        <v>0</v>
      </c>
      <c r="J384" s="5">
        <v>231125</v>
      </c>
      <c r="K384" s="5">
        <v>0</v>
      </c>
      <c r="L384" s="5">
        <v>0</v>
      </c>
      <c r="M384" s="5">
        <v>8754</v>
      </c>
      <c r="N384" s="5">
        <v>0</v>
      </c>
      <c r="O384" s="5">
        <v>65139</v>
      </c>
      <c r="P384" s="5">
        <v>33330</v>
      </c>
      <c r="Q384" s="5">
        <v>3734</v>
      </c>
      <c r="R384" s="5">
        <v>0</v>
      </c>
      <c r="S384" s="5">
        <v>0</v>
      </c>
      <c r="T384" s="5">
        <v>0</v>
      </c>
      <c r="U384" s="5">
        <v>-87890</v>
      </c>
      <c r="V384" s="5">
        <v>0</v>
      </c>
      <c r="W384" s="5">
        <v>0</v>
      </c>
      <c r="X384" s="5">
        <v>0</v>
      </c>
      <c r="Y384" s="5">
        <v>0</v>
      </c>
      <c r="Z384" s="5">
        <v>4963</v>
      </c>
      <c r="AA384" s="5">
        <v>0</v>
      </c>
      <c r="AB384" s="5">
        <v>2145197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25"/>
      <c r="AN384" s="25"/>
    </row>
    <row r="385" spans="1:40" x14ac:dyDescent="0.25">
      <c r="A385" s="5">
        <v>4080</v>
      </c>
      <c r="B385" s="5">
        <v>7</v>
      </c>
      <c r="C385" s="5" t="s">
        <v>2251</v>
      </c>
      <c r="D385" s="5">
        <v>0</v>
      </c>
      <c r="E385" s="5">
        <v>0</v>
      </c>
      <c r="F385" s="5">
        <v>45</v>
      </c>
      <c r="G385" s="5">
        <v>54</v>
      </c>
      <c r="H385" s="5">
        <v>354618</v>
      </c>
      <c r="I385" s="5">
        <v>0</v>
      </c>
      <c r="J385" s="5">
        <v>56764</v>
      </c>
      <c r="K385" s="5">
        <v>0</v>
      </c>
      <c r="L385" s="5">
        <v>0</v>
      </c>
      <c r="M385" s="5">
        <v>1646</v>
      </c>
      <c r="N385" s="5">
        <v>10599</v>
      </c>
      <c r="O385" s="5">
        <v>12248</v>
      </c>
      <c r="P385" s="5">
        <v>6267</v>
      </c>
      <c r="Q385" s="5">
        <v>702</v>
      </c>
      <c r="R385" s="5">
        <v>6947</v>
      </c>
      <c r="S385" s="5">
        <v>0</v>
      </c>
      <c r="T385" s="5">
        <v>6588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1371</v>
      </c>
      <c r="AA385" s="5">
        <v>0</v>
      </c>
      <c r="AB385" s="5">
        <v>457750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25"/>
      <c r="AN385" s="25"/>
    </row>
    <row r="386" spans="1:40" x14ac:dyDescent="0.25">
      <c r="A386" s="5">
        <v>4081</v>
      </c>
      <c r="B386" s="5">
        <v>7</v>
      </c>
      <c r="C386" s="5" t="s">
        <v>2252</v>
      </c>
      <c r="D386" s="5">
        <v>0</v>
      </c>
      <c r="E386" s="5">
        <v>0</v>
      </c>
      <c r="F386" s="5">
        <v>55</v>
      </c>
      <c r="G386" s="5">
        <v>65.8</v>
      </c>
      <c r="H386" s="5">
        <v>432109</v>
      </c>
      <c r="I386" s="5">
        <v>0</v>
      </c>
      <c r="J386" s="5">
        <v>58769</v>
      </c>
      <c r="K386" s="5">
        <v>14712</v>
      </c>
      <c r="L386" s="5">
        <v>0</v>
      </c>
      <c r="M386" s="5">
        <v>2006</v>
      </c>
      <c r="N386" s="5">
        <v>6591</v>
      </c>
      <c r="O386" s="5">
        <v>14924</v>
      </c>
      <c r="P386" s="5">
        <v>7636</v>
      </c>
      <c r="Q386" s="5">
        <v>855</v>
      </c>
      <c r="R386" s="5">
        <v>0</v>
      </c>
      <c r="S386" s="5">
        <v>0</v>
      </c>
      <c r="T386" s="5">
        <v>14147</v>
      </c>
      <c r="U386" s="5">
        <v>-26727</v>
      </c>
      <c r="V386" s="5">
        <v>0</v>
      </c>
      <c r="W386" s="5">
        <v>0</v>
      </c>
      <c r="X386" s="5">
        <v>0</v>
      </c>
      <c r="Y386" s="5">
        <v>5491</v>
      </c>
      <c r="Z386" s="5">
        <v>2138</v>
      </c>
      <c r="AA386" s="5">
        <v>0</v>
      </c>
      <c r="AB386" s="5">
        <v>532651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25"/>
      <c r="AN386" s="25"/>
    </row>
    <row r="387" spans="1:40" x14ac:dyDescent="0.25">
      <c r="A387" s="5">
        <v>4082</v>
      </c>
      <c r="B387" s="5">
        <v>7</v>
      </c>
      <c r="C387" s="5" t="s">
        <v>2253</v>
      </c>
      <c r="D387" s="5">
        <v>0</v>
      </c>
      <c r="E387" s="5">
        <v>0</v>
      </c>
      <c r="F387" s="5">
        <v>565</v>
      </c>
      <c r="G387" s="5">
        <v>678</v>
      </c>
      <c r="H387" s="5">
        <v>4452426</v>
      </c>
      <c r="I387" s="5">
        <v>6863</v>
      </c>
      <c r="J387" s="5">
        <v>181463</v>
      </c>
      <c r="K387" s="5">
        <v>14084</v>
      </c>
      <c r="L387" s="5">
        <v>0</v>
      </c>
      <c r="M387" s="5">
        <v>20666</v>
      </c>
      <c r="N387" s="5">
        <v>0</v>
      </c>
      <c r="O387" s="5">
        <v>153776</v>
      </c>
      <c r="P387" s="5">
        <v>78683</v>
      </c>
      <c r="Q387" s="5">
        <v>8814</v>
      </c>
      <c r="R387" s="5">
        <v>1037</v>
      </c>
      <c r="S387" s="5">
        <v>0</v>
      </c>
      <c r="T387" s="5">
        <v>90852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21613</v>
      </c>
      <c r="AA387" s="5">
        <v>0</v>
      </c>
      <c r="AB387" s="5">
        <v>5030277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25"/>
      <c r="AN387" s="25"/>
    </row>
    <row r="388" spans="1:40" x14ac:dyDescent="0.25">
      <c r="A388" s="5">
        <v>4083</v>
      </c>
      <c r="B388" s="5">
        <v>7</v>
      </c>
      <c r="C388" s="5" t="s">
        <v>2254</v>
      </c>
      <c r="D388" s="5">
        <v>0</v>
      </c>
      <c r="E388" s="5">
        <v>0</v>
      </c>
      <c r="F388" s="5">
        <v>102</v>
      </c>
      <c r="G388" s="5">
        <v>102</v>
      </c>
      <c r="H388" s="5">
        <v>669834</v>
      </c>
      <c r="I388" s="5">
        <v>0</v>
      </c>
      <c r="J388" s="5">
        <v>22053</v>
      </c>
      <c r="K388" s="5">
        <v>0</v>
      </c>
      <c r="L388" s="5">
        <v>0</v>
      </c>
      <c r="M388" s="5">
        <v>3109</v>
      </c>
      <c r="N388" s="5">
        <v>16646</v>
      </c>
      <c r="O388" s="5">
        <v>23134</v>
      </c>
      <c r="P388" s="5">
        <v>11837</v>
      </c>
      <c r="Q388" s="5">
        <v>1326</v>
      </c>
      <c r="R388" s="5">
        <v>1902</v>
      </c>
      <c r="S388" s="5">
        <v>0</v>
      </c>
      <c r="T388" s="5">
        <v>4080</v>
      </c>
      <c r="U388" s="5">
        <v>-47860</v>
      </c>
      <c r="V388" s="5">
        <v>0</v>
      </c>
      <c r="W388" s="5">
        <v>0</v>
      </c>
      <c r="X388" s="5">
        <v>0</v>
      </c>
      <c r="Y388" s="5">
        <v>0</v>
      </c>
      <c r="Z388" s="5">
        <v>2893</v>
      </c>
      <c r="AA388" s="5">
        <v>0</v>
      </c>
      <c r="AB388" s="5">
        <v>708954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25"/>
      <c r="AN388" s="25"/>
    </row>
    <row r="389" spans="1:40" x14ac:dyDescent="0.25">
      <c r="A389" s="5">
        <v>4084</v>
      </c>
      <c r="B389" s="5">
        <v>7</v>
      </c>
      <c r="C389" s="5" t="s">
        <v>2255</v>
      </c>
      <c r="D389" s="5">
        <v>0</v>
      </c>
      <c r="E389" s="5">
        <v>0</v>
      </c>
      <c r="F389" s="5">
        <v>350</v>
      </c>
      <c r="G389" s="5">
        <v>350</v>
      </c>
      <c r="H389" s="5">
        <v>2298450</v>
      </c>
      <c r="I389" s="5">
        <v>0</v>
      </c>
      <c r="J389" s="5">
        <v>48344</v>
      </c>
      <c r="K389" s="5">
        <v>0</v>
      </c>
      <c r="L389" s="5">
        <v>0</v>
      </c>
      <c r="M389" s="5">
        <v>10668</v>
      </c>
      <c r="N389" s="5">
        <v>178283</v>
      </c>
      <c r="O389" s="5">
        <v>79383</v>
      </c>
      <c r="P389" s="5">
        <v>40618</v>
      </c>
      <c r="Q389" s="5">
        <v>4550</v>
      </c>
      <c r="R389" s="5">
        <v>6493</v>
      </c>
      <c r="S389" s="5">
        <v>0</v>
      </c>
      <c r="T389" s="5">
        <v>22050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10567</v>
      </c>
      <c r="AA389" s="5">
        <v>0</v>
      </c>
      <c r="AB389" s="5">
        <v>2699406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25"/>
      <c r="AN389" s="25"/>
    </row>
    <row r="390" spans="1:40" x14ac:dyDescent="0.25">
      <c r="A390" s="5">
        <v>4085</v>
      </c>
      <c r="B390" s="5">
        <v>7</v>
      </c>
      <c r="C390" s="5" t="s">
        <v>2256</v>
      </c>
      <c r="D390" s="5">
        <v>0</v>
      </c>
      <c r="E390" s="5">
        <v>0</v>
      </c>
      <c r="F390" s="5">
        <v>215</v>
      </c>
      <c r="G390" s="5">
        <v>258</v>
      </c>
      <c r="H390" s="5">
        <v>1694286</v>
      </c>
      <c r="I390" s="5">
        <v>2612</v>
      </c>
      <c r="J390" s="5">
        <v>66388</v>
      </c>
      <c r="K390" s="5">
        <v>0</v>
      </c>
      <c r="L390" s="5">
        <v>0</v>
      </c>
      <c r="M390" s="5">
        <v>7864</v>
      </c>
      <c r="N390" s="5">
        <v>21074</v>
      </c>
      <c r="O390" s="5">
        <v>58516</v>
      </c>
      <c r="P390" s="5">
        <v>29941</v>
      </c>
      <c r="Q390" s="5">
        <v>3354</v>
      </c>
      <c r="R390" s="5">
        <v>3333</v>
      </c>
      <c r="S390" s="5">
        <v>0</v>
      </c>
      <c r="T390" s="5">
        <v>18834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7085</v>
      </c>
      <c r="AA390" s="5">
        <v>0</v>
      </c>
      <c r="AB390" s="5">
        <v>1913287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25"/>
      <c r="AN390" s="25"/>
    </row>
    <row r="391" spans="1:40" x14ac:dyDescent="0.25">
      <c r="A391" s="5">
        <v>4087</v>
      </c>
      <c r="B391" s="5">
        <v>7</v>
      </c>
      <c r="C391" s="5" t="s">
        <v>2257</v>
      </c>
      <c r="D391" s="5">
        <v>0</v>
      </c>
      <c r="E391" s="5">
        <v>0</v>
      </c>
      <c r="F391" s="5">
        <v>75</v>
      </c>
      <c r="G391" s="5">
        <v>90</v>
      </c>
      <c r="H391" s="5">
        <v>591030</v>
      </c>
      <c r="I391" s="5">
        <v>0</v>
      </c>
      <c r="J391" s="5">
        <v>60259</v>
      </c>
      <c r="K391" s="5">
        <v>14805</v>
      </c>
      <c r="L391" s="5">
        <v>0</v>
      </c>
      <c r="M391" s="5">
        <v>2743</v>
      </c>
      <c r="N391" s="5">
        <v>0</v>
      </c>
      <c r="O391" s="5">
        <v>20413</v>
      </c>
      <c r="P391" s="5">
        <v>10445</v>
      </c>
      <c r="Q391" s="5">
        <v>1170</v>
      </c>
      <c r="R391" s="5">
        <v>874</v>
      </c>
      <c r="S391" s="5">
        <v>0</v>
      </c>
      <c r="T391" s="5">
        <v>8190</v>
      </c>
      <c r="U391" s="5">
        <v>0</v>
      </c>
      <c r="V391" s="5">
        <v>0</v>
      </c>
      <c r="W391" s="5">
        <v>0</v>
      </c>
      <c r="X391" s="5">
        <v>0</v>
      </c>
      <c r="Y391" s="5">
        <v>9511</v>
      </c>
      <c r="Z391" s="5">
        <v>2980</v>
      </c>
      <c r="AA391" s="5">
        <v>0</v>
      </c>
      <c r="AB391" s="5">
        <v>722420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25"/>
      <c r="AN391" s="25"/>
    </row>
    <row r="392" spans="1:40" x14ac:dyDescent="0.25">
      <c r="A392" s="5">
        <v>4088</v>
      </c>
      <c r="B392" s="5">
        <v>7</v>
      </c>
      <c r="C392" s="5" t="s">
        <v>2258</v>
      </c>
      <c r="D392" s="5">
        <v>0</v>
      </c>
      <c r="E392" s="5">
        <v>0</v>
      </c>
      <c r="F392" s="5">
        <v>428.8</v>
      </c>
      <c r="G392" s="5">
        <v>437</v>
      </c>
      <c r="H392" s="5">
        <v>2869779</v>
      </c>
      <c r="I392" s="5">
        <v>0</v>
      </c>
      <c r="J392" s="5">
        <v>1367846</v>
      </c>
      <c r="K392" s="5">
        <v>190800</v>
      </c>
      <c r="L392" s="5">
        <v>0</v>
      </c>
      <c r="M392" s="5">
        <v>13320</v>
      </c>
      <c r="N392" s="5">
        <v>0</v>
      </c>
      <c r="O392" s="5">
        <v>99115</v>
      </c>
      <c r="P392" s="5">
        <v>50714</v>
      </c>
      <c r="Q392" s="5">
        <v>5681</v>
      </c>
      <c r="R392" s="5">
        <v>0</v>
      </c>
      <c r="S392" s="5">
        <v>0</v>
      </c>
      <c r="T392" s="5">
        <v>73416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9783</v>
      </c>
      <c r="AA392" s="5">
        <v>0</v>
      </c>
      <c r="AB392" s="5">
        <v>4680454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25"/>
      <c r="AN392" s="25"/>
    </row>
    <row r="393" spans="1:40" x14ac:dyDescent="0.25">
      <c r="A393" s="5">
        <v>4089</v>
      </c>
      <c r="B393" s="5">
        <v>7</v>
      </c>
      <c r="C393" s="5" t="s">
        <v>2259</v>
      </c>
      <c r="D393" s="5">
        <v>0</v>
      </c>
      <c r="E393" s="5">
        <v>0</v>
      </c>
      <c r="F393" s="5">
        <v>297</v>
      </c>
      <c r="G393" s="5">
        <v>311</v>
      </c>
      <c r="H393" s="5">
        <v>2042337</v>
      </c>
      <c r="I393" s="5">
        <v>0</v>
      </c>
      <c r="J393" s="5">
        <v>196413</v>
      </c>
      <c r="K393" s="5">
        <v>15515</v>
      </c>
      <c r="L393" s="5">
        <v>0</v>
      </c>
      <c r="M393" s="5">
        <v>9480</v>
      </c>
      <c r="N393" s="5">
        <v>0</v>
      </c>
      <c r="O393" s="5">
        <v>70537</v>
      </c>
      <c r="P393" s="5">
        <v>36092</v>
      </c>
      <c r="Q393" s="5">
        <v>4043</v>
      </c>
      <c r="R393" s="5">
        <v>0</v>
      </c>
      <c r="S393" s="5">
        <v>0</v>
      </c>
      <c r="T393" s="5">
        <v>1244</v>
      </c>
      <c r="U393" s="5">
        <v>0</v>
      </c>
      <c r="V393" s="5">
        <v>0</v>
      </c>
      <c r="W393" s="5">
        <v>0</v>
      </c>
      <c r="X393" s="5">
        <v>0</v>
      </c>
      <c r="Y393" s="5">
        <v>25875</v>
      </c>
      <c r="Z393" s="5">
        <v>8669</v>
      </c>
      <c r="AA393" s="5">
        <v>0</v>
      </c>
      <c r="AB393" s="5">
        <v>2410205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25"/>
      <c r="AN393" s="25"/>
    </row>
    <row r="394" spans="1:40" x14ac:dyDescent="0.25">
      <c r="A394" s="5">
        <v>4090</v>
      </c>
      <c r="B394" s="5">
        <v>7</v>
      </c>
      <c r="C394" s="5" t="s">
        <v>2260</v>
      </c>
      <c r="D394" s="5">
        <v>0</v>
      </c>
      <c r="E394" s="5">
        <v>0</v>
      </c>
      <c r="F394" s="5">
        <v>180</v>
      </c>
      <c r="G394" s="5">
        <v>180</v>
      </c>
      <c r="H394" s="5">
        <v>1182060</v>
      </c>
      <c r="I394" s="5">
        <v>0</v>
      </c>
      <c r="J394" s="5">
        <v>7790</v>
      </c>
      <c r="K394" s="5">
        <v>0</v>
      </c>
      <c r="L394" s="5">
        <v>0</v>
      </c>
      <c r="M394" s="5">
        <v>5487</v>
      </c>
      <c r="N394" s="5">
        <v>16855</v>
      </c>
      <c r="O394" s="5">
        <v>40825</v>
      </c>
      <c r="P394" s="5">
        <v>20889</v>
      </c>
      <c r="Q394" s="5">
        <v>2340</v>
      </c>
      <c r="R394" s="5">
        <v>1566</v>
      </c>
      <c r="S394" s="5">
        <v>0</v>
      </c>
      <c r="T394" s="5">
        <v>22680</v>
      </c>
      <c r="U394" s="5">
        <v>-71939</v>
      </c>
      <c r="V394" s="5">
        <v>0</v>
      </c>
      <c r="W394" s="5">
        <v>0</v>
      </c>
      <c r="X394" s="5">
        <v>0</v>
      </c>
      <c r="Y394" s="5">
        <v>0</v>
      </c>
      <c r="Z394" s="5">
        <v>5844</v>
      </c>
      <c r="AA394" s="5">
        <v>0</v>
      </c>
      <c r="AB394" s="5">
        <v>1234397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25"/>
      <c r="AN394" s="25"/>
    </row>
    <row r="395" spans="1:40" x14ac:dyDescent="0.25">
      <c r="A395" s="5">
        <v>4091</v>
      </c>
      <c r="B395" s="5">
        <v>7</v>
      </c>
      <c r="C395" s="5" t="s">
        <v>2261</v>
      </c>
      <c r="D395" s="5">
        <v>0</v>
      </c>
      <c r="E395" s="5">
        <v>0</v>
      </c>
      <c r="F395" s="5">
        <v>108</v>
      </c>
      <c r="G395" s="5">
        <v>126</v>
      </c>
      <c r="H395" s="5">
        <v>827442</v>
      </c>
      <c r="I395" s="5">
        <v>1275</v>
      </c>
      <c r="J395" s="5">
        <v>6644</v>
      </c>
      <c r="K395" s="5">
        <v>14161</v>
      </c>
      <c r="L395" s="5">
        <v>0</v>
      </c>
      <c r="M395" s="5">
        <v>3841</v>
      </c>
      <c r="N395" s="5">
        <v>11799</v>
      </c>
      <c r="O395" s="5">
        <v>28578</v>
      </c>
      <c r="P395" s="5">
        <v>14622</v>
      </c>
      <c r="Q395" s="5">
        <v>1638</v>
      </c>
      <c r="R395" s="5">
        <v>0</v>
      </c>
      <c r="S395" s="5">
        <v>0</v>
      </c>
      <c r="T395" s="5">
        <v>17010</v>
      </c>
      <c r="U395" s="5">
        <v>-50358</v>
      </c>
      <c r="V395" s="5">
        <v>0</v>
      </c>
      <c r="W395" s="5">
        <v>0</v>
      </c>
      <c r="X395" s="5">
        <v>0</v>
      </c>
      <c r="Y395" s="5">
        <v>1890</v>
      </c>
      <c r="Z395" s="5">
        <v>4926</v>
      </c>
      <c r="AA395" s="5">
        <v>0</v>
      </c>
      <c r="AB395" s="5">
        <v>883468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25"/>
      <c r="AN395" s="25"/>
    </row>
    <row r="396" spans="1:40" x14ac:dyDescent="0.25">
      <c r="A396" s="5">
        <v>4092</v>
      </c>
      <c r="B396" s="5">
        <v>7</v>
      </c>
      <c r="C396" s="5" t="s">
        <v>2262</v>
      </c>
      <c r="D396" s="5">
        <v>0</v>
      </c>
      <c r="E396" s="5">
        <v>0</v>
      </c>
      <c r="F396" s="5">
        <v>35</v>
      </c>
      <c r="G396" s="5">
        <v>42</v>
      </c>
      <c r="H396" s="5">
        <v>275814</v>
      </c>
      <c r="I396" s="5">
        <v>0</v>
      </c>
      <c r="J396" s="5">
        <v>87295</v>
      </c>
      <c r="K396" s="5">
        <v>0</v>
      </c>
      <c r="L396" s="5">
        <v>0</v>
      </c>
      <c r="M396" s="5">
        <v>1280</v>
      </c>
      <c r="N396" s="5">
        <v>0</v>
      </c>
      <c r="O396" s="5">
        <v>9526</v>
      </c>
      <c r="P396" s="5">
        <v>4874</v>
      </c>
      <c r="Q396" s="5">
        <v>546</v>
      </c>
      <c r="R396" s="5">
        <v>64</v>
      </c>
      <c r="S396" s="5">
        <v>0</v>
      </c>
      <c r="T396" s="5">
        <v>546</v>
      </c>
      <c r="U396" s="5">
        <v>0</v>
      </c>
      <c r="V396" s="5">
        <v>0</v>
      </c>
      <c r="W396" s="5">
        <v>0</v>
      </c>
      <c r="X396" s="5">
        <v>0</v>
      </c>
      <c r="Y396" s="5">
        <v>29571</v>
      </c>
      <c r="Z396" s="5">
        <v>2426</v>
      </c>
      <c r="AA396" s="5">
        <v>0</v>
      </c>
      <c r="AB396" s="5">
        <v>411942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25"/>
      <c r="AN396" s="25"/>
    </row>
    <row r="397" spans="1:40" x14ac:dyDescent="0.25">
      <c r="A397" s="5">
        <v>4093</v>
      </c>
      <c r="B397" s="5">
        <v>7</v>
      </c>
      <c r="C397" s="5" t="s">
        <v>2263</v>
      </c>
      <c r="D397" s="5">
        <v>0</v>
      </c>
      <c r="E397" s="5">
        <v>0</v>
      </c>
      <c r="F397" s="5">
        <v>120</v>
      </c>
      <c r="G397" s="5">
        <v>144</v>
      </c>
      <c r="H397" s="5">
        <v>945648</v>
      </c>
      <c r="I397" s="5">
        <v>0</v>
      </c>
      <c r="J397" s="5">
        <v>118226</v>
      </c>
      <c r="K397" s="5">
        <v>0</v>
      </c>
      <c r="L397" s="5">
        <v>0</v>
      </c>
      <c r="M397" s="5">
        <v>4389</v>
      </c>
      <c r="N397" s="5">
        <v>16118</v>
      </c>
      <c r="O397" s="5">
        <v>32660</v>
      </c>
      <c r="P397" s="5">
        <v>16711</v>
      </c>
      <c r="Q397" s="5">
        <v>1872</v>
      </c>
      <c r="R397" s="5">
        <v>539</v>
      </c>
      <c r="S397" s="5">
        <v>0</v>
      </c>
      <c r="T397" s="5">
        <v>33408</v>
      </c>
      <c r="U397" s="5">
        <v>0</v>
      </c>
      <c r="V397" s="5">
        <v>0</v>
      </c>
      <c r="W397" s="5">
        <v>0</v>
      </c>
      <c r="X397" s="5">
        <v>0</v>
      </c>
      <c r="Y397" s="5">
        <v>9500</v>
      </c>
      <c r="Z397" s="5">
        <v>3911</v>
      </c>
      <c r="AA397" s="5">
        <v>0</v>
      </c>
      <c r="AB397" s="5">
        <v>1182982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25"/>
      <c r="AN397" s="25"/>
    </row>
    <row r="398" spans="1:40" x14ac:dyDescent="0.25">
      <c r="A398" s="5">
        <v>4095</v>
      </c>
      <c r="B398" s="5">
        <v>7</v>
      </c>
      <c r="C398" s="5" t="s">
        <v>2264</v>
      </c>
      <c r="D398" s="5">
        <v>0</v>
      </c>
      <c r="E398" s="5">
        <v>0</v>
      </c>
      <c r="F398" s="5">
        <v>159</v>
      </c>
      <c r="G398" s="5">
        <v>190.8</v>
      </c>
      <c r="H398" s="5">
        <v>1252984</v>
      </c>
      <c r="I398" s="5">
        <v>0</v>
      </c>
      <c r="J398" s="5">
        <v>15351</v>
      </c>
      <c r="K398" s="5">
        <v>0</v>
      </c>
      <c r="L398" s="5">
        <v>0</v>
      </c>
      <c r="M398" s="5">
        <v>5816</v>
      </c>
      <c r="N398" s="5">
        <v>18820</v>
      </c>
      <c r="O398" s="5">
        <v>43275</v>
      </c>
      <c r="P398" s="5">
        <v>22143</v>
      </c>
      <c r="Q398" s="5">
        <v>2480</v>
      </c>
      <c r="R398" s="5">
        <v>2167</v>
      </c>
      <c r="S398" s="5">
        <v>0</v>
      </c>
      <c r="T398" s="5">
        <v>16027.2</v>
      </c>
      <c r="U398" s="5">
        <v>-77209</v>
      </c>
      <c r="V398" s="5">
        <v>0</v>
      </c>
      <c r="W398" s="5">
        <v>0</v>
      </c>
      <c r="X398" s="5">
        <v>0</v>
      </c>
      <c r="Y398" s="5">
        <v>27739</v>
      </c>
      <c r="Z398" s="5">
        <v>5484</v>
      </c>
      <c r="AA398" s="5">
        <v>0</v>
      </c>
      <c r="AB398" s="5">
        <v>1335077.2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25"/>
      <c r="AN398" s="25"/>
    </row>
    <row r="399" spans="1:40" x14ac:dyDescent="0.25">
      <c r="A399" s="5">
        <v>4097</v>
      </c>
      <c r="B399" s="5">
        <v>7</v>
      </c>
      <c r="C399" s="5" t="s">
        <v>2265</v>
      </c>
      <c r="D399" s="5">
        <v>0</v>
      </c>
      <c r="E399" s="5">
        <v>0</v>
      </c>
      <c r="F399" s="5">
        <v>466</v>
      </c>
      <c r="G399" s="5">
        <v>486</v>
      </c>
      <c r="H399" s="5">
        <v>3191562</v>
      </c>
      <c r="I399" s="5">
        <v>0</v>
      </c>
      <c r="J399" s="5">
        <v>813605</v>
      </c>
      <c r="K399" s="5">
        <v>314820</v>
      </c>
      <c r="L399" s="5">
        <v>0</v>
      </c>
      <c r="M399" s="5">
        <v>14814</v>
      </c>
      <c r="N399" s="5">
        <v>0</v>
      </c>
      <c r="O399" s="5">
        <v>110229</v>
      </c>
      <c r="P399" s="5">
        <v>56401</v>
      </c>
      <c r="Q399" s="5">
        <v>6318</v>
      </c>
      <c r="R399" s="5">
        <v>123595</v>
      </c>
      <c r="S399" s="5">
        <v>0</v>
      </c>
      <c r="T399" s="5">
        <v>1458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18629</v>
      </c>
      <c r="AA399" s="5">
        <v>0</v>
      </c>
      <c r="AB399" s="5">
        <v>4651431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25"/>
      <c r="AN399" s="25"/>
    </row>
    <row r="400" spans="1:40" x14ac:dyDescent="0.25">
      <c r="A400" s="5">
        <v>4098</v>
      </c>
      <c r="B400" s="5">
        <v>7</v>
      </c>
      <c r="C400" s="5" t="s">
        <v>2266</v>
      </c>
      <c r="D400" s="5">
        <v>0</v>
      </c>
      <c r="E400" s="5">
        <v>0</v>
      </c>
      <c r="F400" s="5">
        <v>994</v>
      </c>
      <c r="G400" s="5">
        <v>1079.2</v>
      </c>
      <c r="H400" s="5">
        <v>7087106</v>
      </c>
      <c r="I400" s="5">
        <v>0</v>
      </c>
      <c r="J400" s="5">
        <v>37977</v>
      </c>
      <c r="K400" s="5">
        <v>23088</v>
      </c>
      <c r="L400" s="5">
        <v>0</v>
      </c>
      <c r="M400" s="5">
        <v>32895</v>
      </c>
      <c r="N400" s="5">
        <v>0</v>
      </c>
      <c r="O400" s="5">
        <v>244771</v>
      </c>
      <c r="P400" s="5">
        <v>125242</v>
      </c>
      <c r="Q400" s="5">
        <v>14030</v>
      </c>
      <c r="R400" s="5">
        <v>0</v>
      </c>
      <c r="S400" s="5">
        <v>0</v>
      </c>
      <c r="T400" s="5">
        <v>134900</v>
      </c>
      <c r="U400" s="5">
        <v>0</v>
      </c>
      <c r="V400" s="5">
        <v>0</v>
      </c>
      <c r="W400" s="5">
        <v>0</v>
      </c>
      <c r="X400" s="5">
        <v>0</v>
      </c>
      <c r="Y400" s="5">
        <v>10309</v>
      </c>
      <c r="Z400" s="5">
        <v>25986</v>
      </c>
      <c r="AA400" s="5">
        <v>0</v>
      </c>
      <c r="AB400" s="5">
        <v>7736304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25"/>
      <c r="AN400" s="25"/>
    </row>
    <row r="401" spans="1:40" x14ac:dyDescent="0.25">
      <c r="A401" s="5">
        <v>4100</v>
      </c>
      <c r="B401" s="5">
        <v>7</v>
      </c>
      <c r="C401" s="5" t="s">
        <v>429</v>
      </c>
      <c r="D401" s="5">
        <v>0</v>
      </c>
      <c r="E401" s="5">
        <v>0</v>
      </c>
      <c r="F401" s="5">
        <v>112</v>
      </c>
      <c r="G401" s="5">
        <v>115.2</v>
      </c>
      <c r="H401" s="5">
        <v>756518</v>
      </c>
      <c r="I401" s="5">
        <v>0</v>
      </c>
      <c r="J401" s="5">
        <v>32936</v>
      </c>
      <c r="K401" s="5">
        <v>0</v>
      </c>
      <c r="L401" s="5">
        <v>0</v>
      </c>
      <c r="M401" s="5">
        <v>3511</v>
      </c>
      <c r="N401" s="5">
        <v>72957</v>
      </c>
      <c r="O401" s="5">
        <v>26128</v>
      </c>
      <c r="P401" s="5">
        <v>13369</v>
      </c>
      <c r="Q401" s="5">
        <v>1498</v>
      </c>
      <c r="R401" s="5">
        <v>0</v>
      </c>
      <c r="S401" s="5">
        <v>0</v>
      </c>
      <c r="T401" s="5">
        <v>0</v>
      </c>
      <c r="U401" s="5">
        <v>-108211</v>
      </c>
      <c r="V401" s="5">
        <v>0</v>
      </c>
      <c r="W401" s="5">
        <v>0</v>
      </c>
      <c r="X401" s="5">
        <v>0</v>
      </c>
      <c r="Y401" s="5">
        <v>0</v>
      </c>
      <c r="Z401" s="5">
        <v>3317</v>
      </c>
      <c r="AA401" s="5">
        <v>0</v>
      </c>
      <c r="AB401" s="5">
        <v>802023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25"/>
      <c r="AN401" s="25"/>
    </row>
    <row r="402" spans="1:40" x14ac:dyDescent="0.25">
      <c r="A402" s="5">
        <v>4102</v>
      </c>
      <c r="B402" s="5">
        <v>7</v>
      </c>
      <c r="C402" s="5" t="s">
        <v>2267</v>
      </c>
      <c r="D402" s="5">
        <v>0</v>
      </c>
      <c r="E402" s="5">
        <v>0</v>
      </c>
      <c r="F402" s="5">
        <v>410</v>
      </c>
      <c r="G402" s="5">
        <v>492</v>
      </c>
      <c r="H402" s="5">
        <v>3230964</v>
      </c>
      <c r="I402" s="5">
        <v>4980</v>
      </c>
      <c r="J402" s="5">
        <v>1238966</v>
      </c>
      <c r="K402" s="5">
        <v>14165</v>
      </c>
      <c r="L402" s="5">
        <v>0</v>
      </c>
      <c r="M402" s="5">
        <v>14997</v>
      </c>
      <c r="N402" s="5">
        <v>0</v>
      </c>
      <c r="O402" s="5">
        <v>111590</v>
      </c>
      <c r="P402" s="5">
        <v>57097</v>
      </c>
      <c r="Q402" s="5">
        <v>6396</v>
      </c>
      <c r="R402" s="5">
        <v>0</v>
      </c>
      <c r="S402" s="5">
        <v>0</v>
      </c>
      <c r="T402" s="5">
        <v>28044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11213</v>
      </c>
      <c r="AA402" s="5">
        <v>0</v>
      </c>
      <c r="AB402" s="5">
        <v>4718412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25"/>
      <c r="AN402" s="25"/>
    </row>
    <row r="403" spans="1:40" x14ac:dyDescent="0.25">
      <c r="A403" s="5">
        <v>4103</v>
      </c>
      <c r="B403" s="5">
        <v>7</v>
      </c>
      <c r="C403" s="5" t="s">
        <v>2268</v>
      </c>
      <c r="D403" s="5">
        <v>0</v>
      </c>
      <c r="E403" s="5">
        <v>0</v>
      </c>
      <c r="F403" s="5">
        <v>2371</v>
      </c>
      <c r="G403" s="5">
        <v>2592.1999999999998</v>
      </c>
      <c r="H403" s="5">
        <v>17022977</v>
      </c>
      <c r="I403" s="5">
        <v>26239</v>
      </c>
      <c r="J403" s="5">
        <v>4326874</v>
      </c>
      <c r="K403" s="5">
        <v>607698</v>
      </c>
      <c r="L403" s="5">
        <v>0</v>
      </c>
      <c r="M403" s="5">
        <v>79012</v>
      </c>
      <c r="N403" s="5">
        <v>0</v>
      </c>
      <c r="O403" s="5">
        <v>587932</v>
      </c>
      <c r="P403" s="5">
        <v>300827</v>
      </c>
      <c r="Q403" s="5">
        <v>33699</v>
      </c>
      <c r="R403" s="5">
        <v>0</v>
      </c>
      <c r="S403" s="5">
        <v>0</v>
      </c>
      <c r="T403" s="5">
        <v>365500.2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60049</v>
      </c>
      <c r="AA403" s="5">
        <v>0</v>
      </c>
      <c r="AB403" s="5">
        <v>23410807.199999999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25"/>
      <c r="AN403" s="25"/>
    </row>
    <row r="404" spans="1:40" x14ac:dyDescent="0.25">
      <c r="A404" s="5">
        <v>4104</v>
      </c>
      <c r="B404" s="5">
        <v>7</v>
      </c>
      <c r="C404" s="5" t="s">
        <v>2269</v>
      </c>
      <c r="D404" s="5">
        <v>0</v>
      </c>
      <c r="E404" s="5">
        <v>0</v>
      </c>
      <c r="F404" s="5">
        <v>195</v>
      </c>
      <c r="G404" s="5">
        <v>234</v>
      </c>
      <c r="H404" s="5">
        <v>1536678</v>
      </c>
      <c r="I404" s="5">
        <v>2369</v>
      </c>
      <c r="J404" s="5">
        <v>468550</v>
      </c>
      <c r="K404" s="5">
        <v>14125</v>
      </c>
      <c r="L404" s="5">
        <v>0</v>
      </c>
      <c r="M404" s="5">
        <v>7132</v>
      </c>
      <c r="N404" s="5">
        <v>1849</v>
      </c>
      <c r="O404" s="5">
        <v>53073</v>
      </c>
      <c r="P404" s="5">
        <v>27156</v>
      </c>
      <c r="Q404" s="5">
        <v>3042</v>
      </c>
      <c r="R404" s="5">
        <v>0</v>
      </c>
      <c r="S404" s="5">
        <v>0</v>
      </c>
      <c r="T404" s="5">
        <v>24102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5009</v>
      </c>
      <c r="AA404" s="5">
        <v>0</v>
      </c>
      <c r="AB404" s="5">
        <v>2143085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25"/>
      <c r="AN404" s="25"/>
    </row>
    <row r="405" spans="1:40" x14ac:dyDescent="0.25">
      <c r="A405" s="5">
        <v>4105</v>
      </c>
      <c r="B405" s="5">
        <v>7</v>
      </c>
      <c r="C405" s="5" t="s">
        <v>2270</v>
      </c>
      <c r="D405" s="5">
        <v>0</v>
      </c>
      <c r="E405" s="5">
        <v>0</v>
      </c>
      <c r="F405" s="5">
        <v>771</v>
      </c>
      <c r="G405" s="5">
        <v>846.8</v>
      </c>
      <c r="H405" s="5">
        <v>5560936</v>
      </c>
      <c r="I405" s="5">
        <v>0</v>
      </c>
      <c r="J405" s="5">
        <v>23370</v>
      </c>
      <c r="K405" s="5">
        <v>0</v>
      </c>
      <c r="L405" s="5">
        <v>0</v>
      </c>
      <c r="M405" s="5">
        <v>25811</v>
      </c>
      <c r="N405" s="5">
        <v>0</v>
      </c>
      <c r="O405" s="5">
        <v>192061</v>
      </c>
      <c r="P405" s="5">
        <v>98272</v>
      </c>
      <c r="Q405" s="5">
        <v>11008</v>
      </c>
      <c r="R405" s="5">
        <v>0</v>
      </c>
      <c r="S405" s="5">
        <v>0</v>
      </c>
      <c r="T405" s="5">
        <v>91454.399999999994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21276</v>
      </c>
      <c r="AA405" s="5">
        <v>0</v>
      </c>
      <c r="AB405" s="5">
        <v>6024188.4000000004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25"/>
      <c r="AN405" s="25"/>
    </row>
    <row r="406" spans="1:40" x14ac:dyDescent="0.25">
      <c r="A406" s="5">
        <v>4106</v>
      </c>
      <c r="B406" s="5">
        <v>7</v>
      </c>
      <c r="C406" s="5" t="s">
        <v>2271</v>
      </c>
      <c r="D406" s="5">
        <v>0</v>
      </c>
      <c r="E406" s="5">
        <v>0</v>
      </c>
      <c r="F406" s="5">
        <v>245</v>
      </c>
      <c r="G406" s="5">
        <v>288.2</v>
      </c>
      <c r="H406" s="5">
        <v>1892609</v>
      </c>
      <c r="I406" s="5">
        <v>0</v>
      </c>
      <c r="J406" s="5">
        <v>232099</v>
      </c>
      <c r="K406" s="5">
        <v>0</v>
      </c>
      <c r="L406" s="5">
        <v>0</v>
      </c>
      <c r="M406" s="5">
        <v>8785</v>
      </c>
      <c r="N406" s="5">
        <v>59152</v>
      </c>
      <c r="O406" s="5">
        <v>65366</v>
      </c>
      <c r="P406" s="5">
        <v>33446</v>
      </c>
      <c r="Q406" s="5">
        <v>3747</v>
      </c>
      <c r="R406" s="5">
        <v>0</v>
      </c>
      <c r="S406" s="5">
        <v>0</v>
      </c>
      <c r="T406" s="5">
        <v>76373</v>
      </c>
      <c r="U406" s="5">
        <v>-147348</v>
      </c>
      <c r="V406" s="5">
        <v>0</v>
      </c>
      <c r="W406" s="5">
        <v>0</v>
      </c>
      <c r="X406" s="5">
        <v>0</v>
      </c>
      <c r="Y406" s="5">
        <v>15970</v>
      </c>
      <c r="Z406" s="5">
        <v>8673</v>
      </c>
      <c r="AA406" s="5">
        <v>0</v>
      </c>
      <c r="AB406" s="5">
        <v>2248872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25"/>
      <c r="AN406" s="25"/>
    </row>
    <row r="407" spans="1:40" x14ac:dyDescent="0.25">
      <c r="A407" s="5">
        <v>4107</v>
      </c>
      <c r="B407" s="5">
        <v>7</v>
      </c>
      <c r="C407" s="5" t="s">
        <v>2272</v>
      </c>
      <c r="D407" s="5">
        <v>0</v>
      </c>
      <c r="E407" s="5">
        <v>0</v>
      </c>
      <c r="F407" s="5">
        <v>104</v>
      </c>
      <c r="G407" s="5">
        <v>121.4</v>
      </c>
      <c r="H407" s="5">
        <v>797234</v>
      </c>
      <c r="I407" s="5">
        <v>0</v>
      </c>
      <c r="J407" s="5">
        <v>215316</v>
      </c>
      <c r="K407" s="5">
        <v>0</v>
      </c>
      <c r="L407" s="5">
        <v>0</v>
      </c>
      <c r="M407" s="5">
        <v>3700</v>
      </c>
      <c r="N407" s="5">
        <v>24917</v>
      </c>
      <c r="O407" s="5">
        <v>27535</v>
      </c>
      <c r="P407" s="5">
        <v>14089</v>
      </c>
      <c r="Q407" s="5">
        <v>1578</v>
      </c>
      <c r="R407" s="5">
        <v>0</v>
      </c>
      <c r="S407" s="5">
        <v>0</v>
      </c>
      <c r="T407" s="5">
        <v>47346</v>
      </c>
      <c r="U407" s="5">
        <v>-62068</v>
      </c>
      <c r="V407" s="5">
        <v>0</v>
      </c>
      <c r="W407" s="5">
        <v>0</v>
      </c>
      <c r="X407" s="5">
        <v>0</v>
      </c>
      <c r="Y407" s="5">
        <v>0</v>
      </c>
      <c r="Z407" s="5">
        <v>4466</v>
      </c>
      <c r="AA407" s="5">
        <v>0</v>
      </c>
      <c r="AB407" s="5">
        <v>1074113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25"/>
      <c r="AN407" s="25"/>
    </row>
    <row r="408" spans="1:40" x14ac:dyDescent="0.25">
      <c r="A408" s="5">
        <v>4110</v>
      </c>
      <c r="B408" s="5">
        <v>7</v>
      </c>
      <c r="C408" s="5" t="s">
        <v>2273</v>
      </c>
      <c r="D408" s="5">
        <v>0</v>
      </c>
      <c r="E408" s="5">
        <v>0</v>
      </c>
      <c r="F408" s="5">
        <v>336</v>
      </c>
      <c r="G408" s="5">
        <v>403.2</v>
      </c>
      <c r="H408" s="5">
        <v>2647814</v>
      </c>
      <c r="I408" s="5">
        <v>4081</v>
      </c>
      <c r="J408" s="5">
        <v>41872</v>
      </c>
      <c r="K408" s="5">
        <v>14086</v>
      </c>
      <c r="L408" s="5">
        <v>0</v>
      </c>
      <c r="M408" s="5">
        <v>12290</v>
      </c>
      <c r="N408" s="5">
        <v>844</v>
      </c>
      <c r="O408" s="5">
        <v>91449</v>
      </c>
      <c r="P408" s="5">
        <v>46792</v>
      </c>
      <c r="Q408" s="5">
        <v>5242</v>
      </c>
      <c r="R408" s="5">
        <v>0</v>
      </c>
      <c r="S408" s="5">
        <v>0</v>
      </c>
      <c r="T408" s="5">
        <v>16934.400000000001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10725</v>
      </c>
      <c r="AA408" s="5">
        <v>0</v>
      </c>
      <c r="AB408" s="5">
        <v>2892129.4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25"/>
      <c r="AN408" s="25"/>
    </row>
    <row r="409" spans="1:40" x14ac:dyDescent="0.25">
      <c r="A409" s="5">
        <v>4111</v>
      </c>
      <c r="B409" s="5">
        <v>7</v>
      </c>
      <c r="C409" s="5" t="s">
        <v>2274</v>
      </c>
      <c r="D409" s="5">
        <v>0</v>
      </c>
      <c r="E409" s="5">
        <v>0</v>
      </c>
      <c r="F409" s="5">
        <v>95</v>
      </c>
      <c r="G409" s="5">
        <v>114</v>
      </c>
      <c r="H409" s="5">
        <v>748638</v>
      </c>
      <c r="I409" s="5">
        <v>0</v>
      </c>
      <c r="J409" s="5">
        <v>223163</v>
      </c>
      <c r="K409" s="5">
        <v>0</v>
      </c>
      <c r="L409" s="5">
        <v>0</v>
      </c>
      <c r="M409" s="5">
        <v>3475</v>
      </c>
      <c r="N409" s="5">
        <v>0</v>
      </c>
      <c r="O409" s="5">
        <v>25856</v>
      </c>
      <c r="P409" s="5">
        <v>13230</v>
      </c>
      <c r="Q409" s="5">
        <v>1482</v>
      </c>
      <c r="R409" s="5">
        <v>0</v>
      </c>
      <c r="S409" s="5">
        <v>0</v>
      </c>
      <c r="T409" s="5">
        <v>2166</v>
      </c>
      <c r="U409" s="5">
        <v>0</v>
      </c>
      <c r="V409" s="5">
        <v>0</v>
      </c>
      <c r="W409" s="5">
        <v>0</v>
      </c>
      <c r="X409" s="5">
        <v>0</v>
      </c>
      <c r="Y409" s="5">
        <v>1611</v>
      </c>
      <c r="Z409" s="5">
        <v>2568</v>
      </c>
      <c r="AA409" s="5">
        <v>0</v>
      </c>
      <c r="AB409" s="5">
        <v>1022189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25"/>
      <c r="AN409" s="25"/>
    </row>
    <row r="410" spans="1:40" x14ac:dyDescent="0.25">
      <c r="A410" s="5">
        <v>4112</v>
      </c>
      <c r="B410" s="5">
        <v>7</v>
      </c>
      <c r="C410" s="5" t="s">
        <v>2275</v>
      </c>
      <c r="D410" s="5">
        <v>0</v>
      </c>
      <c r="E410" s="5">
        <v>0</v>
      </c>
      <c r="F410" s="5">
        <v>415</v>
      </c>
      <c r="G410" s="5">
        <v>498</v>
      </c>
      <c r="H410" s="5">
        <v>3270366</v>
      </c>
      <c r="I410" s="5">
        <v>0</v>
      </c>
      <c r="J410" s="5">
        <v>20850</v>
      </c>
      <c r="K410" s="5">
        <v>0</v>
      </c>
      <c r="L410" s="5">
        <v>0</v>
      </c>
      <c r="M410" s="5">
        <v>15179</v>
      </c>
      <c r="N410" s="5">
        <v>0</v>
      </c>
      <c r="O410" s="5">
        <v>112950</v>
      </c>
      <c r="P410" s="5">
        <v>57793</v>
      </c>
      <c r="Q410" s="5">
        <v>6474</v>
      </c>
      <c r="R410" s="5">
        <v>0</v>
      </c>
      <c r="S410" s="5">
        <v>0</v>
      </c>
      <c r="T410" s="5">
        <v>48306</v>
      </c>
      <c r="U410" s="5">
        <v>0</v>
      </c>
      <c r="V410" s="5">
        <v>0</v>
      </c>
      <c r="W410" s="5">
        <v>0</v>
      </c>
      <c r="X410" s="5">
        <v>0</v>
      </c>
      <c r="Y410" s="5">
        <v>8938</v>
      </c>
      <c r="Z410" s="5">
        <v>12575</v>
      </c>
      <c r="AA410" s="5">
        <v>0</v>
      </c>
      <c r="AB410" s="5">
        <v>3553431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25"/>
      <c r="AN410" s="25"/>
    </row>
    <row r="411" spans="1:40" x14ac:dyDescent="0.25">
      <c r="A411" s="5">
        <v>4113</v>
      </c>
      <c r="B411" s="5">
        <v>7</v>
      </c>
      <c r="C411" s="5" t="s">
        <v>1047</v>
      </c>
      <c r="D411" s="5">
        <v>0</v>
      </c>
      <c r="E411" s="5">
        <v>0</v>
      </c>
      <c r="F411" s="5">
        <v>135</v>
      </c>
      <c r="G411" s="5">
        <v>135</v>
      </c>
      <c r="H411" s="5">
        <v>886545</v>
      </c>
      <c r="I411" s="5">
        <v>0</v>
      </c>
      <c r="J411" s="5">
        <v>83400</v>
      </c>
      <c r="K411" s="5">
        <v>14483</v>
      </c>
      <c r="L411" s="5">
        <v>0</v>
      </c>
      <c r="M411" s="5">
        <v>4115</v>
      </c>
      <c r="N411" s="5">
        <v>0</v>
      </c>
      <c r="O411" s="5">
        <v>30619</v>
      </c>
      <c r="P411" s="5">
        <v>15667</v>
      </c>
      <c r="Q411" s="5">
        <v>1755</v>
      </c>
      <c r="R411" s="5">
        <v>0</v>
      </c>
      <c r="S411" s="5">
        <v>0</v>
      </c>
      <c r="T411" s="5">
        <v>10260</v>
      </c>
      <c r="U411" s="5">
        <v>0</v>
      </c>
      <c r="V411" s="5">
        <v>0</v>
      </c>
      <c r="W411" s="5">
        <v>0</v>
      </c>
      <c r="X411" s="5">
        <v>0</v>
      </c>
      <c r="Y411" s="5">
        <v>7264</v>
      </c>
      <c r="Z411" s="5">
        <v>13012</v>
      </c>
      <c r="AA411" s="5">
        <v>0</v>
      </c>
      <c r="AB411" s="5">
        <v>1067120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25"/>
      <c r="AN411" s="25"/>
    </row>
    <row r="412" spans="1:40" x14ac:dyDescent="0.25">
      <c r="A412" s="5">
        <v>4116</v>
      </c>
      <c r="B412" s="5">
        <v>7</v>
      </c>
      <c r="C412" s="5" t="s">
        <v>2276</v>
      </c>
      <c r="D412" s="5">
        <v>0</v>
      </c>
      <c r="E412" s="5">
        <v>0</v>
      </c>
      <c r="F412" s="5">
        <v>1242</v>
      </c>
      <c r="G412" s="5">
        <v>1325.6</v>
      </c>
      <c r="H412" s="5">
        <v>8705215</v>
      </c>
      <c r="I412" s="5">
        <v>0</v>
      </c>
      <c r="J412" s="5">
        <v>45595</v>
      </c>
      <c r="K412" s="5">
        <v>30961</v>
      </c>
      <c r="L412" s="5">
        <v>0</v>
      </c>
      <c r="M412" s="5">
        <v>40405</v>
      </c>
      <c r="N412" s="5">
        <v>110131</v>
      </c>
      <c r="O412" s="5">
        <v>300657</v>
      </c>
      <c r="P412" s="5">
        <v>153837</v>
      </c>
      <c r="Q412" s="5">
        <v>17233</v>
      </c>
      <c r="R412" s="5">
        <v>0</v>
      </c>
      <c r="S412" s="5">
        <v>0</v>
      </c>
      <c r="T412" s="5">
        <v>86164</v>
      </c>
      <c r="U412" s="5">
        <v>-515794</v>
      </c>
      <c r="V412" s="5">
        <v>0</v>
      </c>
      <c r="W412" s="5">
        <v>0</v>
      </c>
      <c r="X412" s="5">
        <v>0</v>
      </c>
      <c r="Y412" s="5">
        <v>0</v>
      </c>
      <c r="Z412" s="5">
        <v>35556</v>
      </c>
      <c r="AA412" s="5">
        <v>0</v>
      </c>
      <c r="AB412" s="5">
        <v>9009960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25"/>
      <c r="AN412" s="25"/>
    </row>
    <row r="413" spans="1:40" x14ac:dyDescent="0.25">
      <c r="A413" s="5">
        <v>4118</v>
      </c>
      <c r="B413" s="5">
        <v>7</v>
      </c>
      <c r="C413" s="5" t="s">
        <v>2277</v>
      </c>
      <c r="D413" s="5">
        <v>0</v>
      </c>
      <c r="E413" s="5">
        <v>0</v>
      </c>
      <c r="F413" s="5">
        <v>549</v>
      </c>
      <c r="G413" s="5">
        <v>583.79999999999995</v>
      </c>
      <c r="H413" s="5">
        <v>3833815</v>
      </c>
      <c r="I413" s="5">
        <v>5909</v>
      </c>
      <c r="J413" s="5">
        <v>96918</v>
      </c>
      <c r="K413" s="5">
        <v>14223</v>
      </c>
      <c r="L413" s="5">
        <v>0</v>
      </c>
      <c r="M413" s="5">
        <v>17795</v>
      </c>
      <c r="N413" s="5">
        <v>17678</v>
      </c>
      <c r="O413" s="5">
        <v>132411</v>
      </c>
      <c r="P413" s="5">
        <v>67751</v>
      </c>
      <c r="Q413" s="5">
        <v>7589</v>
      </c>
      <c r="R413" s="5">
        <v>0</v>
      </c>
      <c r="S413" s="5">
        <v>0</v>
      </c>
      <c r="T413" s="5">
        <v>105084</v>
      </c>
      <c r="U413" s="5">
        <v>-196334</v>
      </c>
      <c r="V413" s="5">
        <v>0</v>
      </c>
      <c r="W413" s="5">
        <v>0</v>
      </c>
      <c r="X413" s="5">
        <v>0</v>
      </c>
      <c r="Y413" s="5">
        <v>61088</v>
      </c>
      <c r="Z413" s="5">
        <v>19058</v>
      </c>
      <c r="AA413" s="5">
        <v>0</v>
      </c>
      <c r="AB413" s="5">
        <v>4182985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25"/>
      <c r="AN413" s="25"/>
    </row>
    <row r="414" spans="1:40" x14ac:dyDescent="0.25">
      <c r="A414" s="5">
        <v>4119</v>
      </c>
      <c r="B414" s="5">
        <v>7</v>
      </c>
      <c r="C414" s="5" t="s">
        <v>2278</v>
      </c>
      <c r="D414" s="5">
        <v>0</v>
      </c>
      <c r="E414" s="5">
        <v>0</v>
      </c>
      <c r="F414" s="5">
        <v>94</v>
      </c>
      <c r="G414" s="5">
        <v>112.8</v>
      </c>
      <c r="H414" s="5">
        <v>740758</v>
      </c>
      <c r="I414" s="5">
        <v>0</v>
      </c>
      <c r="J414" s="5">
        <v>48860</v>
      </c>
      <c r="K414" s="5">
        <v>0</v>
      </c>
      <c r="L414" s="5">
        <v>0</v>
      </c>
      <c r="M414" s="5">
        <v>3438</v>
      </c>
      <c r="N414" s="5">
        <v>0</v>
      </c>
      <c r="O414" s="5">
        <v>25584</v>
      </c>
      <c r="P414" s="5">
        <v>13091</v>
      </c>
      <c r="Q414" s="5">
        <v>1466</v>
      </c>
      <c r="R414" s="5">
        <v>0</v>
      </c>
      <c r="S414" s="5">
        <v>0</v>
      </c>
      <c r="T414" s="5">
        <v>9926.4</v>
      </c>
      <c r="U414" s="5">
        <v>0</v>
      </c>
      <c r="V414" s="5">
        <v>0</v>
      </c>
      <c r="W414" s="5">
        <v>0</v>
      </c>
      <c r="X414" s="5">
        <v>0</v>
      </c>
      <c r="Y414" s="5">
        <v>5098</v>
      </c>
      <c r="Z414" s="5">
        <v>4115</v>
      </c>
      <c r="AA414" s="5">
        <v>0</v>
      </c>
      <c r="AB414" s="5">
        <v>852336.4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25"/>
      <c r="AN414" s="25"/>
    </row>
    <row r="415" spans="1:40" x14ac:dyDescent="0.25">
      <c r="A415" s="5">
        <v>4120</v>
      </c>
      <c r="B415" s="5">
        <v>7</v>
      </c>
      <c r="C415" s="5" t="s">
        <v>2279</v>
      </c>
      <c r="D415" s="5">
        <v>0</v>
      </c>
      <c r="E415" s="5">
        <v>0</v>
      </c>
      <c r="F415" s="5">
        <v>1195</v>
      </c>
      <c r="G415" s="5">
        <v>1307</v>
      </c>
      <c r="H415" s="5">
        <v>8583069</v>
      </c>
      <c r="I415" s="5">
        <v>0</v>
      </c>
      <c r="J415" s="5">
        <v>16668</v>
      </c>
      <c r="K415" s="5">
        <v>18737</v>
      </c>
      <c r="L415" s="5">
        <v>0</v>
      </c>
      <c r="M415" s="5">
        <v>39838</v>
      </c>
      <c r="N415" s="5">
        <v>72948</v>
      </c>
      <c r="O415" s="5">
        <v>296438</v>
      </c>
      <c r="P415" s="5">
        <v>151679</v>
      </c>
      <c r="Q415" s="5">
        <v>16991</v>
      </c>
      <c r="R415" s="5">
        <v>0</v>
      </c>
      <c r="S415" s="5">
        <v>0</v>
      </c>
      <c r="T415" s="5">
        <v>37903</v>
      </c>
      <c r="U415" s="5">
        <v>-472919</v>
      </c>
      <c r="V415" s="5">
        <v>0</v>
      </c>
      <c r="W415" s="5">
        <v>0</v>
      </c>
      <c r="X415" s="5">
        <v>0</v>
      </c>
      <c r="Y415" s="5">
        <v>0</v>
      </c>
      <c r="Z415" s="5">
        <v>32045</v>
      </c>
      <c r="AA415" s="5">
        <v>0</v>
      </c>
      <c r="AB415" s="5">
        <v>8793397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25"/>
      <c r="AN415" s="25"/>
    </row>
    <row r="416" spans="1:40" x14ac:dyDescent="0.25">
      <c r="A416" s="5">
        <v>4121</v>
      </c>
      <c r="B416" s="5">
        <v>7</v>
      </c>
      <c r="C416" s="5" t="s">
        <v>2280</v>
      </c>
      <c r="D416" s="5">
        <v>0</v>
      </c>
      <c r="E416" s="5">
        <v>0</v>
      </c>
      <c r="F416" s="5">
        <v>318</v>
      </c>
      <c r="G416" s="5">
        <v>381.6</v>
      </c>
      <c r="H416" s="5">
        <v>2505967</v>
      </c>
      <c r="I416" s="5">
        <v>0</v>
      </c>
      <c r="J416" s="5">
        <v>898723</v>
      </c>
      <c r="K416" s="5">
        <v>82044</v>
      </c>
      <c r="L416" s="5">
        <v>0</v>
      </c>
      <c r="M416" s="5">
        <v>11631</v>
      </c>
      <c r="N416" s="5">
        <v>0</v>
      </c>
      <c r="O416" s="5">
        <v>86550</v>
      </c>
      <c r="P416" s="5">
        <v>44285</v>
      </c>
      <c r="Q416" s="5">
        <v>4961</v>
      </c>
      <c r="R416" s="5">
        <v>0</v>
      </c>
      <c r="S416" s="5">
        <v>0</v>
      </c>
      <c r="T416" s="5">
        <v>8776.7999999999993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8505</v>
      </c>
      <c r="AA416" s="5">
        <v>0</v>
      </c>
      <c r="AB416" s="5">
        <v>3651442.8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25"/>
      <c r="AN416" s="25"/>
    </row>
    <row r="417" spans="1:40" x14ac:dyDescent="0.25">
      <c r="A417" s="5">
        <v>4122</v>
      </c>
      <c r="B417" s="5">
        <v>7</v>
      </c>
      <c r="C417" s="5" t="s">
        <v>2281</v>
      </c>
      <c r="D417" s="5">
        <v>0</v>
      </c>
      <c r="E417" s="5">
        <v>0</v>
      </c>
      <c r="F417" s="5">
        <v>1430</v>
      </c>
      <c r="G417" s="5">
        <v>1524</v>
      </c>
      <c r="H417" s="5">
        <v>10008108</v>
      </c>
      <c r="I417" s="5">
        <v>0</v>
      </c>
      <c r="J417" s="5">
        <v>167258</v>
      </c>
      <c r="K417" s="5">
        <v>77635</v>
      </c>
      <c r="L417" s="5">
        <v>0</v>
      </c>
      <c r="M417" s="5">
        <v>46453</v>
      </c>
      <c r="N417" s="5">
        <v>0</v>
      </c>
      <c r="O417" s="5">
        <v>345656</v>
      </c>
      <c r="P417" s="5">
        <v>176862</v>
      </c>
      <c r="Q417" s="5">
        <v>19812</v>
      </c>
      <c r="R417" s="5">
        <v>0</v>
      </c>
      <c r="S417" s="5">
        <v>0</v>
      </c>
      <c r="T417" s="5">
        <v>44196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36901</v>
      </c>
      <c r="AA417" s="5">
        <v>0</v>
      </c>
      <c r="AB417" s="5">
        <v>10922881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25"/>
      <c r="AN417" s="25"/>
    </row>
    <row r="418" spans="1:40" x14ac:dyDescent="0.25">
      <c r="A418" s="5">
        <v>4124</v>
      </c>
      <c r="B418" s="5">
        <v>7</v>
      </c>
      <c r="C418" s="5" t="s">
        <v>440</v>
      </c>
      <c r="D418" s="5">
        <v>0</v>
      </c>
      <c r="E418" s="5">
        <v>0</v>
      </c>
      <c r="F418" s="5">
        <v>570</v>
      </c>
      <c r="G418" s="5">
        <v>595.4</v>
      </c>
      <c r="H418" s="5">
        <v>3909992</v>
      </c>
      <c r="I418" s="5">
        <v>0</v>
      </c>
      <c r="J418" s="5">
        <v>386182</v>
      </c>
      <c r="K418" s="5">
        <v>19984</v>
      </c>
      <c r="L418" s="5">
        <v>0</v>
      </c>
      <c r="M418" s="5">
        <v>18148</v>
      </c>
      <c r="N418" s="5">
        <v>136</v>
      </c>
      <c r="O418" s="5">
        <v>135042</v>
      </c>
      <c r="P418" s="5">
        <v>69097</v>
      </c>
      <c r="Q418" s="5">
        <v>7740</v>
      </c>
      <c r="R418" s="5">
        <v>0</v>
      </c>
      <c r="S418" s="5">
        <v>0</v>
      </c>
      <c r="T418" s="5">
        <v>45250.400000000001</v>
      </c>
      <c r="U418" s="5">
        <v>0</v>
      </c>
      <c r="V418" s="5">
        <v>0</v>
      </c>
      <c r="W418" s="5">
        <v>0</v>
      </c>
      <c r="X418" s="5">
        <v>0</v>
      </c>
      <c r="Y418" s="5">
        <v>146660</v>
      </c>
      <c r="Z418" s="5">
        <v>17306</v>
      </c>
      <c r="AA418" s="5">
        <v>0</v>
      </c>
      <c r="AB418" s="5">
        <v>4755537.4000000004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25"/>
      <c r="AN418" s="25"/>
    </row>
    <row r="419" spans="1:40" x14ac:dyDescent="0.25">
      <c r="A419" s="5">
        <v>4126</v>
      </c>
      <c r="B419" s="5">
        <v>7</v>
      </c>
      <c r="C419" s="5" t="s">
        <v>2282</v>
      </c>
      <c r="D419" s="5">
        <v>0</v>
      </c>
      <c r="E419" s="5">
        <v>0</v>
      </c>
      <c r="F419" s="5">
        <v>776</v>
      </c>
      <c r="G419" s="5">
        <v>851.2</v>
      </c>
      <c r="H419" s="5">
        <v>5589830</v>
      </c>
      <c r="I419" s="5">
        <v>0</v>
      </c>
      <c r="J419" s="5">
        <v>791266</v>
      </c>
      <c r="K419" s="5">
        <v>201294</v>
      </c>
      <c r="L419" s="5">
        <v>0</v>
      </c>
      <c r="M419" s="5">
        <v>25945</v>
      </c>
      <c r="N419" s="5">
        <v>0</v>
      </c>
      <c r="O419" s="5">
        <v>193059</v>
      </c>
      <c r="P419" s="5">
        <v>98783</v>
      </c>
      <c r="Q419" s="5">
        <v>11066</v>
      </c>
      <c r="R419" s="5">
        <v>0</v>
      </c>
      <c r="S419" s="5">
        <v>0</v>
      </c>
      <c r="T419" s="5">
        <v>59584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19796</v>
      </c>
      <c r="AA419" s="5">
        <v>0</v>
      </c>
      <c r="AB419" s="5">
        <v>6990623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25"/>
      <c r="AN419" s="25"/>
    </row>
    <row r="420" spans="1:40" x14ac:dyDescent="0.25">
      <c r="A420" s="5">
        <v>4127</v>
      </c>
      <c r="B420" s="5">
        <v>7</v>
      </c>
      <c r="C420" s="5" t="s">
        <v>442</v>
      </c>
      <c r="D420" s="5">
        <v>0</v>
      </c>
      <c r="E420" s="5">
        <v>0</v>
      </c>
      <c r="F420" s="5">
        <v>96</v>
      </c>
      <c r="G420" s="5">
        <v>96</v>
      </c>
      <c r="H420" s="5">
        <v>630432</v>
      </c>
      <c r="I420" s="5">
        <v>0</v>
      </c>
      <c r="J420" s="5">
        <v>190800</v>
      </c>
      <c r="K420" s="5">
        <v>14171</v>
      </c>
      <c r="L420" s="5">
        <v>0</v>
      </c>
      <c r="M420" s="5">
        <v>2926</v>
      </c>
      <c r="N420" s="5">
        <v>12070</v>
      </c>
      <c r="O420" s="5">
        <v>21774</v>
      </c>
      <c r="P420" s="5">
        <v>11141</v>
      </c>
      <c r="Q420" s="5">
        <v>1248</v>
      </c>
      <c r="R420" s="5">
        <v>0</v>
      </c>
      <c r="S420" s="5">
        <v>0</v>
      </c>
      <c r="T420" s="5">
        <v>15744</v>
      </c>
      <c r="U420" s="5">
        <v>-41448</v>
      </c>
      <c r="V420" s="5">
        <v>0</v>
      </c>
      <c r="W420" s="5">
        <v>0</v>
      </c>
      <c r="X420" s="5">
        <v>0</v>
      </c>
      <c r="Y420" s="5">
        <v>27769</v>
      </c>
      <c r="Z420" s="5">
        <v>4748</v>
      </c>
      <c r="AA420" s="5">
        <v>0</v>
      </c>
      <c r="AB420" s="5">
        <v>891375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25"/>
      <c r="AN420" s="25"/>
    </row>
    <row r="421" spans="1:40" x14ac:dyDescent="0.25">
      <c r="A421" s="5">
        <v>4131</v>
      </c>
      <c r="B421" s="5">
        <v>7</v>
      </c>
      <c r="C421" s="5" t="s">
        <v>2283</v>
      </c>
      <c r="D421" s="5">
        <v>0</v>
      </c>
      <c r="E421" s="5">
        <v>0</v>
      </c>
      <c r="F421" s="5">
        <v>460</v>
      </c>
      <c r="G421" s="5">
        <v>538</v>
      </c>
      <c r="H421" s="5">
        <v>3533046</v>
      </c>
      <c r="I421" s="5">
        <v>0</v>
      </c>
      <c r="J421" s="5">
        <v>1371283</v>
      </c>
      <c r="K421" s="5">
        <v>247086</v>
      </c>
      <c r="L421" s="5">
        <v>0</v>
      </c>
      <c r="M421" s="5">
        <v>16399</v>
      </c>
      <c r="N421" s="5">
        <v>0</v>
      </c>
      <c r="O421" s="5">
        <v>122023</v>
      </c>
      <c r="P421" s="5">
        <v>62435</v>
      </c>
      <c r="Q421" s="5">
        <v>6994</v>
      </c>
      <c r="R421" s="5">
        <v>0</v>
      </c>
      <c r="S421" s="5">
        <v>0</v>
      </c>
      <c r="T421" s="5">
        <v>538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12895</v>
      </c>
      <c r="AA421" s="5">
        <v>0</v>
      </c>
      <c r="AB421" s="5">
        <v>5372699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25"/>
      <c r="AN421" s="25"/>
    </row>
    <row r="422" spans="1:40" x14ac:dyDescent="0.25">
      <c r="A422" s="5">
        <v>4132</v>
      </c>
      <c r="B422" s="5">
        <v>7</v>
      </c>
      <c r="C422" s="5" t="s">
        <v>2284</v>
      </c>
      <c r="D422" s="5">
        <v>0</v>
      </c>
      <c r="E422" s="5">
        <v>0</v>
      </c>
      <c r="F422" s="5">
        <v>541</v>
      </c>
      <c r="G422" s="5">
        <v>638.6</v>
      </c>
      <c r="H422" s="5">
        <v>4193686</v>
      </c>
      <c r="I422" s="5">
        <v>6464</v>
      </c>
      <c r="J422" s="5">
        <v>698472</v>
      </c>
      <c r="K422" s="5">
        <v>14277</v>
      </c>
      <c r="L422" s="5">
        <v>0</v>
      </c>
      <c r="M422" s="5">
        <v>19465</v>
      </c>
      <c r="N422" s="5">
        <v>0</v>
      </c>
      <c r="O422" s="5">
        <v>144840</v>
      </c>
      <c r="P422" s="5">
        <v>74110</v>
      </c>
      <c r="Q422" s="5">
        <v>8302</v>
      </c>
      <c r="R422" s="5">
        <v>0</v>
      </c>
      <c r="S422" s="5">
        <v>0</v>
      </c>
      <c r="T422" s="5">
        <v>106646.2</v>
      </c>
      <c r="U422" s="5">
        <v>0</v>
      </c>
      <c r="V422" s="5">
        <v>0</v>
      </c>
      <c r="W422" s="5">
        <v>0</v>
      </c>
      <c r="X422" s="5">
        <v>0</v>
      </c>
      <c r="Y422" s="5">
        <v>88566</v>
      </c>
      <c r="Z422" s="5">
        <v>17877</v>
      </c>
      <c r="AA422" s="5">
        <v>0</v>
      </c>
      <c r="AB422" s="5">
        <v>5372705.2000000002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25"/>
      <c r="AN422" s="25"/>
    </row>
    <row r="423" spans="1:40" x14ac:dyDescent="0.25">
      <c r="A423" s="5">
        <v>4135</v>
      </c>
      <c r="B423" s="5">
        <v>7</v>
      </c>
      <c r="C423" s="5" t="s">
        <v>2285</v>
      </c>
      <c r="D423" s="5">
        <v>0</v>
      </c>
      <c r="E423" s="5">
        <v>0</v>
      </c>
      <c r="F423" s="5">
        <v>450</v>
      </c>
      <c r="G423" s="5">
        <v>468</v>
      </c>
      <c r="H423" s="5">
        <v>3073356</v>
      </c>
      <c r="I423" s="5">
        <v>0</v>
      </c>
      <c r="J423" s="5">
        <v>1378157</v>
      </c>
      <c r="K423" s="5">
        <v>159318</v>
      </c>
      <c r="L423" s="5">
        <v>0</v>
      </c>
      <c r="M423" s="5">
        <v>14265</v>
      </c>
      <c r="N423" s="5">
        <v>14561</v>
      </c>
      <c r="O423" s="5">
        <v>106146</v>
      </c>
      <c r="P423" s="5">
        <v>54312</v>
      </c>
      <c r="Q423" s="5">
        <v>6084</v>
      </c>
      <c r="R423" s="5">
        <v>0</v>
      </c>
      <c r="S423" s="5">
        <v>0</v>
      </c>
      <c r="T423" s="5">
        <v>29952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11308</v>
      </c>
      <c r="AA423" s="5">
        <v>0</v>
      </c>
      <c r="AB423" s="5">
        <v>4847459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25"/>
      <c r="AN423" s="25"/>
    </row>
    <row r="424" spans="1:40" x14ac:dyDescent="0.25">
      <c r="A424" s="5">
        <v>4137</v>
      </c>
      <c r="B424" s="5">
        <v>7</v>
      </c>
      <c r="C424" s="5" t="s">
        <v>2286</v>
      </c>
      <c r="D424" s="5">
        <v>0</v>
      </c>
      <c r="E424" s="5">
        <v>0</v>
      </c>
      <c r="F424" s="5">
        <v>139</v>
      </c>
      <c r="G424" s="5">
        <v>139</v>
      </c>
      <c r="H424" s="5">
        <v>912813</v>
      </c>
      <c r="I424" s="5">
        <v>0</v>
      </c>
      <c r="J424" s="5">
        <v>11972</v>
      </c>
      <c r="K424" s="5">
        <v>0</v>
      </c>
      <c r="L424" s="5">
        <v>0</v>
      </c>
      <c r="M424" s="5">
        <v>4237</v>
      </c>
      <c r="N424" s="5">
        <v>0</v>
      </c>
      <c r="O424" s="5">
        <v>31526</v>
      </c>
      <c r="P424" s="5">
        <v>16131</v>
      </c>
      <c r="Q424" s="5">
        <v>1807</v>
      </c>
      <c r="R424" s="5">
        <v>0</v>
      </c>
      <c r="S424" s="5">
        <v>0</v>
      </c>
      <c r="T424" s="5">
        <v>19738</v>
      </c>
      <c r="U424" s="5">
        <v>0</v>
      </c>
      <c r="V424" s="5">
        <v>0</v>
      </c>
      <c r="W424" s="5">
        <v>0</v>
      </c>
      <c r="X424" s="5">
        <v>0</v>
      </c>
      <c r="Y424" s="5">
        <v>33948</v>
      </c>
      <c r="Z424" s="5">
        <v>4710</v>
      </c>
      <c r="AA424" s="5">
        <v>0</v>
      </c>
      <c r="AB424" s="5">
        <v>1036882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25"/>
      <c r="AN424" s="25"/>
    </row>
    <row r="425" spans="1:40" x14ac:dyDescent="0.25">
      <c r="A425" s="5">
        <v>4138</v>
      </c>
      <c r="B425" s="5">
        <v>7</v>
      </c>
      <c r="C425" s="5" t="s">
        <v>2287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25"/>
      <c r="AN425" s="25"/>
    </row>
    <row r="426" spans="1:40" x14ac:dyDescent="0.25">
      <c r="A426" s="5">
        <v>4139</v>
      </c>
      <c r="B426" s="5">
        <v>7</v>
      </c>
      <c r="C426" s="5" t="s">
        <v>2288</v>
      </c>
      <c r="D426" s="5">
        <v>0</v>
      </c>
      <c r="E426" s="5">
        <v>0</v>
      </c>
      <c r="F426" s="5">
        <v>150</v>
      </c>
      <c r="G426" s="5">
        <v>157</v>
      </c>
      <c r="H426" s="5">
        <v>1031019</v>
      </c>
      <c r="I426" s="5">
        <v>0</v>
      </c>
      <c r="J426" s="5">
        <v>467405</v>
      </c>
      <c r="K426" s="5">
        <v>0</v>
      </c>
      <c r="L426" s="5">
        <v>0</v>
      </c>
      <c r="M426" s="5">
        <v>4785</v>
      </c>
      <c r="N426" s="5">
        <v>36</v>
      </c>
      <c r="O426" s="5">
        <v>35609</v>
      </c>
      <c r="P426" s="5">
        <v>18220</v>
      </c>
      <c r="Q426" s="5">
        <v>2041</v>
      </c>
      <c r="R426" s="5">
        <v>0</v>
      </c>
      <c r="S426" s="5">
        <v>0</v>
      </c>
      <c r="T426" s="5">
        <v>7693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4494</v>
      </c>
      <c r="AA426" s="5">
        <v>0</v>
      </c>
      <c r="AB426" s="5">
        <v>1571302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25"/>
      <c r="AN426" s="25"/>
    </row>
    <row r="427" spans="1:40" x14ac:dyDescent="0.25">
      <c r="A427" s="5">
        <v>4140</v>
      </c>
      <c r="B427" s="5">
        <v>7</v>
      </c>
      <c r="C427" s="5" t="s">
        <v>446</v>
      </c>
      <c r="D427" s="5">
        <v>0</v>
      </c>
      <c r="E427" s="5">
        <v>0</v>
      </c>
      <c r="F427" s="5">
        <v>845</v>
      </c>
      <c r="G427" s="5">
        <v>881.2</v>
      </c>
      <c r="H427" s="5">
        <v>5786840</v>
      </c>
      <c r="I427" s="5">
        <v>0</v>
      </c>
      <c r="J427" s="5">
        <v>23657</v>
      </c>
      <c r="K427" s="5">
        <v>15109</v>
      </c>
      <c r="L427" s="5">
        <v>0</v>
      </c>
      <c r="M427" s="5">
        <v>26860</v>
      </c>
      <c r="N427" s="5">
        <v>0</v>
      </c>
      <c r="O427" s="5">
        <v>199863</v>
      </c>
      <c r="P427" s="5">
        <v>102264</v>
      </c>
      <c r="Q427" s="5">
        <v>11456</v>
      </c>
      <c r="R427" s="5">
        <v>0</v>
      </c>
      <c r="S427" s="5">
        <v>0</v>
      </c>
      <c r="T427" s="5">
        <v>39654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24069</v>
      </c>
      <c r="AA427" s="5">
        <v>0</v>
      </c>
      <c r="AB427" s="5">
        <v>6229772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25"/>
      <c r="AN427" s="25"/>
    </row>
    <row r="428" spans="1:40" x14ac:dyDescent="0.25">
      <c r="A428" s="5">
        <v>4142</v>
      </c>
      <c r="B428" s="5">
        <v>7</v>
      </c>
      <c r="C428" s="5" t="s">
        <v>2289</v>
      </c>
      <c r="D428" s="5">
        <v>0</v>
      </c>
      <c r="E428" s="5">
        <v>0</v>
      </c>
      <c r="F428" s="5">
        <v>453</v>
      </c>
      <c r="G428" s="5">
        <v>469.4</v>
      </c>
      <c r="H428" s="5">
        <v>3082550</v>
      </c>
      <c r="I428" s="5">
        <v>0</v>
      </c>
      <c r="J428" s="5">
        <v>869797</v>
      </c>
      <c r="K428" s="5">
        <v>226098</v>
      </c>
      <c r="L428" s="5">
        <v>0</v>
      </c>
      <c r="M428" s="5">
        <v>14308</v>
      </c>
      <c r="N428" s="5">
        <v>31007</v>
      </c>
      <c r="O428" s="5">
        <v>106464</v>
      </c>
      <c r="P428" s="5">
        <v>54474</v>
      </c>
      <c r="Q428" s="5">
        <v>6102</v>
      </c>
      <c r="R428" s="5">
        <v>0</v>
      </c>
      <c r="S428" s="5">
        <v>0</v>
      </c>
      <c r="T428" s="5">
        <v>60083.199999999997</v>
      </c>
      <c r="U428" s="5">
        <v>-174654</v>
      </c>
      <c r="V428" s="5">
        <v>0</v>
      </c>
      <c r="W428" s="5">
        <v>0</v>
      </c>
      <c r="X428" s="5">
        <v>0</v>
      </c>
      <c r="Y428" s="5">
        <v>0</v>
      </c>
      <c r="Z428" s="5">
        <v>13008</v>
      </c>
      <c r="AA428" s="5">
        <v>0</v>
      </c>
      <c r="AB428" s="5">
        <v>4289237.2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25"/>
      <c r="AN428" s="25"/>
    </row>
    <row r="429" spans="1:40" x14ac:dyDescent="0.25">
      <c r="A429" s="5">
        <v>4143</v>
      </c>
      <c r="B429" s="5">
        <v>7</v>
      </c>
      <c r="C429" s="5" t="s">
        <v>2290</v>
      </c>
      <c r="D429" s="5">
        <v>0</v>
      </c>
      <c r="E429" s="5">
        <v>0</v>
      </c>
      <c r="F429" s="5">
        <v>775</v>
      </c>
      <c r="G429" s="5">
        <v>803</v>
      </c>
      <c r="H429" s="5">
        <v>5273301</v>
      </c>
      <c r="I429" s="5">
        <v>0</v>
      </c>
      <c r="J429" s="5">
        <v>1427819</v>
      </c>
      <c r="K429" s="5">
        <v>429300</v>
      </c>
      <c r="L429" s="5">
        <v>0</v>
      </c>
      <c r="M429" s="5">
        <v>24476</v>
      </c>
      <c r="N429" s="5">
        <v>0</v>
      </c>
      <c r="O429" s="5">
        <v>182127</v>
      </c>
      <c r="P429" s="5">
        <v>93189</v>
      </c>
      <c r="Q429" s="5">
        <v>10439</v>
      </c>
      <c r="R429" s="5">
        <v>0</v>
      </c>
      <c r="S429" s="5">
        <v>0</v>
      </c>
      <c r="T429" s="5">
        <v>38544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18045</v>
      </c>
      <c r="AA429" s="5">
        <v>0</v>
      </c>
      <c r="AB429" s="5">
        <v>7497240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25"/>
      <c r="AN429" s="25"/>
    </row>
    <row r="430" spans="1:40" x14ac:dyDescent="0.25">
      <c r="A430" s="5">
        <v>4144</v>
      </c>
      <c r="B430" s="5">
        <v>7</v>
      </c>
      <c r="C430" s="5" t="s">
        <v>2291</v>
      </c>
      <c r="D430" s="5">
        <v>0</v>
      </c>
      <c r="E430" s="5">
        <v>0</v>
      </c>
      <c r="F430" s="5">
        <v>50</v>
      </c>
      <c r="G430" s="5">
        <v>50</v>
      </c>
      <c r="H430" s="5">
        <v>328350</v>
      </c>
      <c r="I430" s="5">
        <v>0</v>
      </c>
      <c r="J430" s="5">
        <v>57</v>
      </c>
      <c r="K430" s="5">
        <v>14254</v>
      </c>
      <c r="L430" s="5">
        <v>0</v>
      </c>
      <c r="M430" s="5">
        <v>1524</v>
      </c>
      <c r="N430" s="5">
        <v>9163</v>
      </c>
      <c r="O430" s="5">
        <v>11340</v>
      </c>
      <c r="P430" s="5">
        <v>5803</v>
      </c>
      <c r="Q430" s="5">
        <v>650</v>
      </c>
      <c r="R430" s="5">
        <v>0</v>
      </c>
      <c r="S430" s="5">
        <v>0</v>
      </c>
      <c r="T430" s="5">
        <v>7900</v>
      </c>
      <c r="U430" s="5">
        <v>-24464</v>
      </c>
      <c r="V430" s="5">
        <v>0</v>
      </c>
      <c r="W430" s="5">
        <v>0</v>
      </c>
      <c r="X430" s="5">
        <v>0</v>
      </c>
      <c r="Y430" s="5">
        <v>16680</v>
      </c>
      <c r="Z430" s="5">
        <v>1563</v>
      </c>
      <c r="AA430" s="5">
        <v>0</v>
      </c>
      <c r="AB430" s="5">
        <v>372820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25"/>
      <c r="AN430" s="25"/>
    </row>
    <row r="431" spans="1:40" x14ac:dyDescent="0.25">
      <c r="A431" s="5">
        <v>4145</v>
      </c>
      <c r="B431" s="5">
        <v>7</v>
      </c>
      <c r="C431" s="5" t="s">
        <v>2292</v>
      </c>
      <c r="D431" s="5">
        <v>0</v>
      </c>
      <c r="E431" s="5">
        <v>0</v>
      </c>
      <c r="F431" s="5">
        <v>43</v>
      </c>
      <c r="G431" s="5">
        <v>43</v>
      </c>
      <c r="H431" s="5">
        <v>282381</v>
      </c>
      <c r="I431" s="5">
        <v>0</v>
      </c>
      <c r="J431" s="5">
        <v>17184</v>
      </c>
      <c r="K431" s="5">
        <v>0</v>
      </c>
      <c r="L431" s="5">
        <v>0</v>
      </c>
      <c r="M431" s="5">
        <v>1311</v>
      </c>
      <c r="N431" s="5">
        <v>27232</v>
      </c>
      <c r="O431" s="5">
        <v>9753</v>
      </c>
      <c r="P431" s="5">
        <v>4990</v>
      </c>
      <c r="Q431" s="5">
        <v>559</v>
      </c>
      <c r="R431" s="5">
        <v>0</v>
      </c>
      <c r="S431" s="5">
        <v>0</v>
      </c>
      <c r="T431" s="5">
        <v>817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1589</v>
      </c>
      <c r="AA431" s="5">
        <v>0</v>
      </c>
      <c r="AB431" s="5">
        <v>345816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25"/>
      <c r="AN431" s="25"/>
    </row>
    <row r="432" spans="1:40" x14ac:dyDescent="0.25">
      <c r="A432" s="5">
        <v>4146</v>
      </c>
      <c r="B432" s="5">
        <v>7</v>
      </c>
      <c r="C432" s="5" t="s">
        <v>2293</v>
      </c>
      <c r="D432" s="5">
        <v>0</v>
      </c>
      <c r="E432" s="5">
        <v>0</v>
      </c>
      <c r="F432" s="5">
        <v>91</v>
      </c>
      <c r="G432" s="5">
        <v>107.8</v>
      </c>
      <c r="H432" s="5">
        <v>707923</v>
      </c>
      <c r="I432" s="5">
        <v>0</v>
      </c>
      <c r="J432" s="5">
        <v>196986</v>
      </c>
      <c r="K432" s="5">
        <v>0</v>
      </c>
      <c r="L432" s="5">
        <v>0</v>
      </c>
      <c r="M432" s="5">
        <v>3286</v>
      </c>
      <c r="N432" s="5">
        <v>33073</v>
      </c>
      <c r="O432" s="5">
        <v>24450</v>
      </c>
      <c r="P432" s="5">
        <v>12510</v>
      </c>
      <c r="Q432" s="5">
        <v>1401</v>
      </c>
      <c r="R432" s="5">
        <v>0</v>
      </c>
      <c r="S432" s="5">
        <v>0</v>
      </c>
      <c r="T432" s="5">
        <v>13690.6</v>
      </c>
      <c r="U432" s="5">
        <v>0</v>
      </c>
      <c r="V432" s="5">
        <v>0</v>
      </c>
      <c r="W432" s="5">
        <v>0</v>
      </c>
      <c r="X432" s="5">
        <v>0</v>
      </c>
      <c r="Y432" s="5">
        <v>2269</v>
      </c>
      <c r="Z432" s="5">
        <v>4348</v>
      </c>
      <c r="AA432" s="5">
        <v>0</v>
      </c>
      <c r="AB432" s="5">
        <v>999936.6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25"/>
      <c r="AN432" s="25"/>
    </row>
    <row r="433" spans="1:40" x14ac:dyDescent="0.25">
      <c r="A433" s="5">
        <v>4150</v>
      </c>
      <c r="B433" s="5">
        <v>7</v>
      </c>
      <c r="C433" s="5" t="s">
        <v>2294</v>
      </c>
      <c r="D433" s="5">
        <v>0</v>
      </c>
      <c r="E433" s="5">
        <v>0</v>
      </c>
      <c r="F433" s="5">
        <v>200</v>
      </c>
      <c r="G433" s="5">
        <v>240</v>
      </c>
      <c r="H433" s="5">
        <v>1576080</v>
      </c>
      <c r="I433" s="5">
        <v>0</v>
      </c>
      <c r="J433" s="5">
        <v>16726</v>
      </c>
      <c r="K433" s="5">
        <v>0</v>
      </c>
      <c r="L433" s="5">
        <v>0</v>
      </c>
      <c r="M433" s="5">
        <v>7315</v>
      </c>
      <c r="N433" s="5">
        <v>0</v>
      </c>
      <c r="O433" s="5">
        <v>54434</v>
      </c>
      <c r="P433" s="5">
        <v>27852</v>
      </c>
      <c r="Q433" s="5">
        <v>3120</v>
      </c>
      <c r="R433" s="5">
        <v>0</v>
      </c>
      <c r="S433" s="5">
        <v>0</v>
      </c>
      <c r="T433" s="5">
        <v>28800</v>
      </c>
      <c r="U433" s="5">
        <v>0</v>
      </c>
      <c r="V433" s="5">
        <v>0</v>
      </c>
      <c r="W433" s="5">
        <v>0</v>
      </c>
      <c r="X433" s="5">
        <v>0</v>
      </c>
      <c r="Y433" s="5">
        <v>5539</v>
      </c>
      <c r="Z433" s="5">
        <v>8234</v>
      </c>
      <c r="AA433" s="5">
        <v>0</v>
      </c>
      <c r="AB433" s="5">
        <v>1728100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25"/>
      <c r="AN433" s="25"/>
    </row>
    <row r="434" spans="1:40" x14ac:dyDescent="0.25">
      <c r="A434" s="5">
        <v>4151</v>
      </c>
      <c r="B434" s="5">
        <v>7</v>
      </c>
      <c r="C434" s="5" t="s">
        <v>2295</v>
      </c>
      <c r="D434" s="5">
        <v>0</v>
      </c>
      <c r="E434" s="5">
        <v>0</v>
      </c>
      <c r="F434" s="5">
        <v>105</v>
      </c>
      <c r="G434" s="5">
        <v>126</v>
      </c>
      <c r="H434" s="5">
        <v>827442</v>
      </c>
      <c r="I434" s="5">
        <v>0</v>
      </c>
      <c r="J434" s="5">
        <v>15065</v>
      </c>
      <c r="K434" s="5">
        <v>0</v>
      </c>
      <c r="L434" s="5">
        <v>0</v>
      </c>
      <c r="M434" s="5">
        <v>3841</v>
      </c>
      <c r="N434" s="5">
        <v>20575</v>
      </c>
      <c r="O434" s="5">
        <v>28578</v>
      </c>
      <c r="P434" s="5">
        <v>14622</v>
      </c>
      <c r="Q434" s="5">
        <v>1638</v>
      </c>
      <c r="R434" s="5">
        <v>0</v>
      </c>
      <c r="S434" s="5">
        <v>0</v>
      </c>
      <c r="T434" s="5">
        <v>14868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4376</v>
      </c>
      <c r="AA434" s="5">
        <v>0</v>
      </c>
      <c r="AB434" s="5">
        <v>931005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25"/>
      <c r="AN434" s="25"/>
    </row>
    <row r="435" spans="1:40" x14ac:dyDescent="0.25">
      <c r="A435" s="5">
        <v>4152</v>
      </c>
      <c r="B435" s="5">
        <v>7</v>
      </c>
      <c r="C435" s="5" t="s">
        <v>2296</v>
      </c>
      <c r="D435" s="5">
        <v>0</v>
      </c>
      <c r="E435" s="5">
        <v>0</v>
      </c>
      <c r="F435" s="5">
        <v>580</v>
      </c>
      <c r="G435" s="5">
        <v>600</v>
      </c>
      <c r="H435" s="5">
        <v>3940200</v>
      </c>
      <c r="I435" s="5">
        <v>0</v>
      </c>
      <c r="J435" s="5">
        <v>10368</v>
      </c>
      <c r="K435" s="5">
        <v>14455</v>
      </c>
      <c r="L435" s="5">
        <v>0</v>
      </c>
      <c r="M435" s="5">
        <v>18288</v>
      </c>
      <c r="N435" s="5">
        <v>0</v>
      </c>
      <c r="O435" s="5">
        <v>136085</v>
      </c>
      <c r="P435" s="5">
        <v>69631</v>
      </c>
      <c r="Q435" s="5">
        <v>7800</v>
      </c>
      <c r="R435" s="5">
        <v>0</v>
      </c>
      <c r="S435" s="5">
        <v>0</v>
      </c>
      <c r="T435" s="5">
        <v>54600</v>
      </c>
      <c r="U435" s="5">
        <v>0</v>
      </c>
      <c r="V435" s="5">
        <v>0</v>
      </c>
      <c r="W435" s="5">
        <v>0</v>
      </c>
      <c r="X435" s="5">
        <v>0</v>
      </c>
      <c r="Y435" s="5">
        <v>4987</v>
      </c>
      <c r="Z435" s="5">
        <v>15710</v>
      </c>
      <c r="AA435" s="5">
        <v>0</v>
      </c>
      <c r="AB435" s="5">
        <v>4272124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25"/>
      <c r="AN435" s="25"/>
    </row>
    <row r="436" spans="1:40" x14ac:dyDescent="0.25">
      <c r="A436" s="5">
        <v>4153</v>
      </c>
      <c r="B436" s="5">
        <v>7</v>
      </c>
      <c r="C436" s="5" t="s">
        <v>452</v>
      </c>
      <c r="D436" s="5">
        <v>0</v>
      </c>
      <c r="E436" s="5">
        <v>0</v>
      </c>
      <c r="F436" s="5">
        <v>403</v>
      </c>
      <c r="G436" s="5">
        <v>419.2</v>
      </c>
      <c r="H436" s="5">
        <v>2752886</v>
      </c>
      <c r="I436" s="5">
        <v>0</v>
      </c>
      <c r="J436" s="5">
        <v>814522</v>
      </c>
      <c r="K436" s="5">
        <v>314820</v>
      </c>
      <c r="L436" s="5">
        <v>0</v>
      </c>
      <c r="M436" s="5">
        <v>12778</v>
      </c>
      <c r="N436" s="5">
        <v>0</v>
      </c>
      <c r="O436" s="5">
        <v>95078</v>
      </c>
      <c r="P436" s="5">
        <v>48649</v>
      </c>
      <c r="Q436" s="5">
        <v>5450</v>
      </c>
      <c r="R436" s="5">
        <v>0</v>
      </c>
      <c r="S436" s="5">
        <v>0</v>
      </c>
      <c r="T436" s="5">
        <v>2934.4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7966</v>
      </c>
      <c r="AA436" s="5">
        <v>0</v>
      </c>
      <c r="AB436" s="5">
        <v>4055083.4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25"/>
      <c r="AN436" s="25"/>
    </row>
    <row r="437" spans="1:40" x14ac:dyDescent="0.25">
      <c r="A437" s="5">
        <v>4155</v>
      </c>
      <c r="B437" s="5">
        <v>7</v>
      </c>
      <c r="C437" s="5" t="s">
        <v>2297</v>
      </c>
      <c r="D437" s="5">
        <v>0</v>
      </c>
      <c r="E437" s="5">
        <v>0</v>
      </c>
      <c r="F437" s="5">
        <v>135</v>
      </c>
      <c r="G437" s="5">
        <v>135</v>
      </c>
      <c r="H437" s="5">
        <v>886545</v>
      </c>
      <c r="I437" s="5">
        <v>0</v>
      </c>
      <c r="J437" s="5">
        <v>311890</v>
      </c>
      <c r="K437" s="5">
        <v>0</v>
      </c>
      <c r="L437" s="5">
        <v>0</v>
      </c>
      <c r="M437" s="5">
        <v>4115</v>
      </c>
      <c r="N437" s="5">
        <v>39875</v>
      </c>
      <c r="O437" s="5">
        <v>30619</v>
      </c>
      <c r="P437" s="5">
        <v>15667</v>
      </c>
      <c r="Q437" s="5">
        <v>1755</v>
      </c>
      <c r="R437" s="5">
        <v>0</v>
      </c>
      <c r="S437" s="5">
        <v>0</v>
      </c>
      <c r="T437" s="5">
        <v>30510</v>
      </c>
      <c r="U437" s="5">
        <v>-81188</v>
      </c>
      <c r="V437" s="5">
        <v>0</v>
      </c>
      <c r="W437" s="5">
        <v>0</v>
      </c>
      <c r="X437" s="5">
        <v>0</v>
      </c>
      <c r="Y437" s="5">
        <v>0</v>
      </c>
      <c r="Z437" s="5">
        <v>6160</v>
      </c>
      <c r="AA437" s="5">
        <v>0</v>
      </c>
      <c r="AB437" s="5">
        <v>1245948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25"/>
      <c r="AN437" s="25"/>
    </row>
    <row r="438" spans="1:40" x14ac:dyDescent="0.25">
      <c r="A438" s="5">
        <v>4159</v>
      </c>
      <c r="B438" s="5">
        <v>7</v>
      </c>
      <c r="C438" s="5" t="s">
        <v>2298</v>
      </c>
      <c r="D438" s="5">
        <v>0</v>
      </c>
      <c r="E438" s="5">
        <v>0</v>
      </c>
      <c r="F438" s="5">
        <v>1126</v>
      </c>
      <c r="G438" s="5">
        <v>1161</v>
      </c>
      <c r="H438" s="5">
        <v>7624287</v>
      </c>
      <c r="I438" s="5">
        <v>11752</v>
      </c>
      <c r="J438" s="5">
        <v>192633</v>
      </c>
      <c r="K438" s="5">
        <v>112281</v>
      </c>
      <c r="L438" s="5">
        <v>0</v>
      </c>
      <c r="M438" s="5">
        <v>35388</v>
      </c>
      <c r="N438" s="5">
        <v>0</v>
      </c>
      <c r="O438" s="5">
        <v>263324</v>
      </c>
      <c r="P438" s="5">
        <v>134735</v>
      </c>
      <c r="Q438" s="5">
        <v>15093</v>
      </c>
      <c r="R438" s="5">
        <v>0</v>
      </c>
      <c r="S438" s="5">
        <v>0</v>
      </c>
      <c r="T438" s="5">
        <v>12771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31694</v>
      </c>
      <c r="AA438" s="5">
        <v>0</v>
      </c>
      <c r="AB438" s="5">
        <v>8433958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25"/>
      <c r="AN438" s="25"/>
    </row>
    <row r="439" spans="1:40" x14ac:dyDescent="0.25">
      <c r="A439" s="5">
        <v>4160</v>
      </c>
      <c r="B439" s="5">
        <v>7</v>
      </c>
      <c r="C439" s="5" t="s">
        <v>2299</v>
      </c>
      <c r="D439" s="5">
        <v>0</v>
      </c>
      <c r="E439" s="5">
        <v>0</v>
      </c>
      <c r="F439" s="5">
        <v>785</v>
      </c>
      <c r="G439" s="5">
        <v>916</v>
      </c>
      <c r="H439" s="5">
        <v>6015372</v>
      </c>
      <c r="I439" s="5">
        <v>0</v>
      </c>
      <c r="J439" s="5">
        <v>39180</v>
      </c>
      <c r="K439" s="5">
        <v>14105</v>
      </c>
      <c r="L439" s="5">
        <v>0</v>
      </c>
      <c r="M439" s="5">
        <v>27920</v>
      </c>
      <c r="N439" s="5">
        <v>27738</v>
      </c>
      <c r="O439" s="5">
        <v>207756</v>
      </c>
      <c r="P439" s="5">
        <v>106303</v>
      </c>
      <c r="Q439" s="5">
        <v>11908</v>
      </c>
      <c r="R439" s="5">
        <v>0</v>
      </c>
      <c r="S439" s="5">
        <v>0</v>
      </c>
      <c r="T439" s="5">
        <v>174956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19601</v>
      </c>
      <c r="AA439" s="5">
        <v>0</v>
      </c>
      <c r="AB439" s="5">
        <v>6644839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25"/>
      <c r="AN439" s="25"/>
    </row>
    <row r="440" spans="1:40" x14ac:dyDescent="0.25">
      <c r="A440" s="5">
        <v>4161</v>
      </c>
      <c r="B440" s="5">
        <v>7</v>
      </c>
      <c r="C440" s="5" t="s">
        <v>2300</v>
      </c>
      <c r="D440" s="5">
        <v>0</v>
      </c>
      <c r="E440" s="5">
        <v>0</v>
      </c>
      <c r="F440" s="5">
        <v>203.6</v>
      </c>
      <c r="G440" s="5">
        <v>208</v>
      </c>
      <c r="H440" s="5">
        <v>1365936</v>
      </c>
      <c r="I440" s="5">
        <v>0</v>
      </c>
      <c r="J440" s="5">
        <v>225626</v>
      </c>
      <c r="K440" s="5">
        <v>0</v>
      </c>
      <c r="L440" s="5">
        <v>0</v>
      </c>
      <c r="M440" s="5">
        <v>6340</v>
      </c>
      <c r="N440" s="5">
        <v>23282</v>
      </c>
      <c r="O440" s="5">
        <v>47176</v>
      </c>
      <c r="P440" s="5">
        <v>24139</v>
      </c>
      <c r="Q440" s="5">
        <v>2704</v>
      </c>
      <c r="R440" s="5">
        <v>0</v>
      </c>
      <c r="S440" s="5">
        <v>0</v>
      </c>
      <c r="T440" s="5">
        <v>42640</v>
      </c>
      <c r="U440" s="5">
        <v>0</v>
      </c>
      <c r="V440" s="5">
        <v>0</v>
      </c>
      <c r="W440" s="5">
        <v>0</v>
      </c>
      <c r="X440" s="5">
        <v>0</v>
      </c>
      <c r="Y440" s="5">
        <v>37736</v>
      </c>
      <c r="Z440" s="5">
        <v>8439</v>
      </c>
      <c r="AA440" s="5">
        <v>0</v>
      </c>
      <c r="AB440" s="5">
        <v>1784018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25"/>
      <c r="AN440" s="25"/>
    </row>
    <row r="441" spans="1:40" x14ac:dyDescent="0.25">
      <c r="A441" s="5">
        <v>4162</v>
      </c>
      <c r="B441" s="5">
        <v>7</v>
      </c>
      <c r="C441" s="5" t="s">
        <v>2301</v>
      </c>
      <c r="D441" s="5">
        <v>0</v>
      </c>
      <c r="E441" s="5">
        <v>0</v>
      </c>
      <c r="F441" s="5">
        <v>134</v>
      </c>
      <c r="G441" s="5">
        <v>138.80000000000001</v>
      </c>
      <c r="H441" s="5">
        <v>911500</v>
      </c>
      <c r="I441" s="5">
        <v>0</v>
      </c>
      <c r="J441" s="5">
        <v>108431</v>
      </c>
      <c r="K441" s="5">
        <v>14096</v>
      </c>
      <c r="L441" s="5">
        <v>0</v>
      </c>
      <c r="M441" s="5">
        <v>4231</v>
      </c>
      <c r="N441" s="5">
        <v>0</v>
      </c>
      <c r="O441" s="5">
        <v>31481</v>
      </c>
      <c r="P441" s="5">
        <v>16108</v>
      </c>
      <c r="Q441" s="5">
        <v>1804</v>
      </c>
      <c r="R441" s="5">
        <v>0</v>
      </c>
      <c r="S441" s="5">
        <v>0</v>
      </c>
      <c r="T441" s="5">
        <v>832.8</v>
      </c>
      <c r="U441" s="5">
        <v>-42476</v>
      </c>
      <c r="V441" s="5">
        <v>0</v>
      </c>
      <c r="W441" s="5">
        <v>0</v>
      </c>
      <c r="X441" s="5">
        <v>0</v>
      </c>
      <c r="Y441" s="5">
        <v>0</v>
      </c>
      <c r="Z441" s="5">
        <v>3265</v>
      </c>
      <c r="AA441" s="5">
        <v>0</v>
      </c>
      <c r="AB441" s="5">
        <v>1049272.8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25"/>
      <c r="AN441" s="25"/>
    </row>
    <row r="442" spans="1:40" x14ac:dyDescent="0.25">
      <c r="A442" s="5">
        <v>4163</v>
      </c>
      <c r="B442" s="5">
        <v>7</v>
      </c>
      <c r="C442" s="5" t="s">
        <v>2302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25"/>
      <c r="AN442" s="25"/>
    </row>
    <row r="443" spans="1:40" x14ac:dyDescent="0.25">
      <c r="A443" s="5">
        <v>4164</v>
      </c>
      <c r="B443" s="5">
        <v>7</v>
      </c>
      <c r="C443" s="5" t="s">
        <v>2303</v>
      </c>
      <c r="D443" s="5">
        <v>0</v>
      </c>
      <c r="E443" s="5">
        <v>0</v>
      </c>
      <c r="F443" s="5">
        <v>82</v>
      </c>
      <c r="G443" s="5">
        <v>92.4</v>
      </c>
      <c r="H443" s="5">
        <v>606791</v>
      </c>
      <c r="I443" s="5">
        <v>0</v>
      </c>
      <c r="J443" s="5">
        <v>43075</v>
      </c>
      <c r="K443" s="5">
        <v>0</v>
      </c>
      <c r="L443" s="5">
        <v>0</v>
      </c>
      <c r="M443" s="5">
        <v>2816</v>
      </c>
      <c r="N443" s="5">
        <v>0</v>
      </c>
      <c r="O443" s="5">
        <v>20957</v>
      </c>
      <c r="P443" s="5">
        <v>10723</v>
      </c>
      <c r="Q443" s="5">
        <v>1201</v>
      </c>
      <c r="R443" s="5">
        <v>0</v>
      </c>
      <c r="S443" s="5">
        <v>0</v>
      </c>
      <c r="T443" s="5">
        <v>14137.2</v>
      </c>
      <c r="U443" s="5">
        <v>-28276</v>
      </c>
      <c r="V443" s="5">
        <v>0</v>
      </c>
      <c r="W443" s="5">
        <v>0</v>
      </c>
      <c r="X443" s="5">
        <v>0</v>
      </c>
      <c r="Y443" s="5">
        <v>3615</v>
      </c>
      <c r="Z443" s="5">
        <v>4415</v>
      </c>
      <c r="AA443" s="5">
        <v>0</v>
      </c>
      <c r="AB443" s="5">
        <v>679454.2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25"/>
      <c r="AN443" s="25"/>
    </row>
    <row r="444" spans="1:40" x14ac:dyDescent="0.25">
      <c r="A444" s="5">
        <v>4166</v>
      </c>
      <c r="B444" s="5">
        <v>7</v>
      </c>
      <c r="C444" s="5" t="s">
        <v>2304</v>
      </c>
      <c r="D444" s="5">
        <v>0</v>
      </c>
      <c r="E444" s="5">
        <v>0</v>
      </c>
      <c r="F444" s="5">
        <v>145</v>
      </c>
      <c r="G444" s="5">
        <v>174</v>
      </c>
      <c r="H444" s="5">
        <v>1142658</v>
      </c>
      <c r="I444" s="5">
        <v>0</v>
      </c>
      <c r="J444" s="5">
        <v>414192</v>
      </c>
      <c r="K444" s="5">
        <v>0</v>
      </c>
      <c r="L444" s="5">
        <v>0</v>
      </c>
      <c r="M444" s="5">
        <v>5304</v>
      </c>
      <c r="N444" s="5">
        <v>0</v>
      </c>
      <c r="O444" s="5">
        <v>39465</v>
      </c>
      <c r="P444" s="5">
        <v>20193</v>
      </c>
      <c r="Q444" s="5">
        <v>2262</v>
      </c>
      <c r="R444" s="5">
        <v>0</v>
      </c>
      <c r="S444" s="5">
        <v>0</v>
      </c>
      <c r="T444" s="5">
        <v>35844</v>
      </c>
      <c r="U444" s="5">
        <v>0</v>
      </c>
      <c r="V444" s="5">
        <v>0</v>
      </c>
      <c r="W444" s="5">
        <v>0</v>
      </c>
      <c r="X444" s="5">
        <v>0</v>
      </c>
      <c r="Y444" s="5">
        <v>30630</v>
      </c>
      <c r="Z444" s="5">
        <v>4712</v>
      </c>
      <c r="AA444" s="5">
        <v>0</v>
      </c>
      <c r="AB444" s="5">
        <v>1695260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25"/>
      <c r="AN444" s="25"/>
    </row>
    <row r="445" spans="1:40" x14ac:dyDescent="0.25">
      <c r="A445" s="5">
        <v>4167</v>
      </c>
      <c r="B445" s="5">
        <v>7</v>
      </c>
      <c r="C445" s="5" t="s">
        <v>2305</v>
      </c>
      <c r="D445" s="5">
        <v>0</v>
      </c>
      <c r="E445" s="5">
        <v>0</v>
      </c>
      <c r="F445" s="5">
        <v>320</v>
      </c>
      <c r="G445" s="5">
        <v>320</v>
      </c>
      <c r="H445" s="5">
        <v>2101440</v>
      </c>
      <c r="I445" s="5">
        <v>0</v>
      </c>
      <c r="J445" s="5">
        <v>4067</v>
      </c>
      <c r="K445" s="5">
        <v>0</v>
      </c>
      <c r="L445" s="5">
        <v>0</v>
      </c>
      <c r="M445" s="5">
        <v>9754</v>
      </c>
      <c r="N445" s="5">
        <v>0</v>
      </c>
      <c r="O445" s="5">
        <v>72579</v>
      </c>
      <c r="P445" s="5">
        <v>37136</v>
      </c>
      <c r="Q445" s="5">
        <v>4160</v>
      </c>
      <c r="R445" s="5">
        <v>0</v>
      </c>
      <c r="S445" s="5">
        <v>0</v>
      </c>
      <c r="T445" s="5">
        <v>4800</v>
      </c>
      <c r="U445" s="5">
        <v>-97927</v>
      </c>
      <c r="V445" s="5">
        <v>0</v>
      </c>
      <c r="W445" s="5">
        <v>0</v>
      </c>
      <c r="X445" s="5">
        <v>0</v>
      </c>
      <c r="Y445" s="5">
        <v>31704</v>
      </c>
      <c r="Z445" s="5">
        <v>9160</v>
      </c>
      <c r="AA445" s="5">
        <v>0</v>
      </c>
      <c r="AB445" s="5">
        <v>2176873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25"/>
      <c r="AN445" s="25"/>
    </row>
    <row r="446" spans="1:40" x14ac:dyDescent="0.25">
      <c r="A446" s="5">
        <v>4168</v>
      </c>
      <c r="B446" s="5">
        <v>7</v>
      </c>
      <c r="C446" s="5" t="s">
        <v>2306</v>
      </c>
      <c r="D446" s="5">
        <v>0</v>
      </c>
      <c r="E446" s="5">
        <v>0</v>
      </c>
      <c r="F446" s="5">
        <v>89</v>
      </c>
      <c r="G446" s="5">
        <v>89</v>
      </c>
      <c r="H446" s="5">
        <v>584463</v>
      </c>
      <c r="I446" s="5">
        <v>0</v>
      </c>
      <c r="J446" s="5">
        <v>75781</v>
      </c>
      <c r="K446" s="5">
        <v>0</v>
      </c>
      <c r="L446" s="5">
        <v>0</v>
      </c>
      <c r="M446" s="5">
        <v>2713</v>
      </c>
      <c r="N446" s="5">
        <v>23783</v>
      </c>
      <c r="O446" s="5">
        <v>20186</v>
      </c>
      <c r="P446" s="5">
        <v>10329</v>
      </c>
      <c r="Q446" s="5">
        <v>1157</v>
      </c>
      <c r="R446" s="5">
        <v>0</v>
      </c>
      <c r="S446" s="5">
        <v>0</v>
      </c>
      <c r="T446" s="5">
        <v>7476</v>
      </c>
      <c r="U446" s="5">
        <v>-51019</v>
      </c>
      <c r="V446" s="5">
        <v>0</v>
      </c>
      <c r="W446" s="5">
        <v>0</v>
      </c>
      <c r="X446" s="5">
        <v>0</v>
      </c>
      <c r="Y446" s="5">
        <v>5370</v>
      </c>
      <c r="Z446" s="5">
        <v>4845</v>
      </c>
      <c r="AA446" s="5">
        <v>0</v>
      </c>
      <c r="AB446" s="5">
        <v>685084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25"/>
      <c r="AN446" s="25"/>
    </row>
    <row r="447" spans="1:40" x14ac:dyDescent="0.25">
      <c r="A447" s="5">
        <v>4169</v>
      </c>
      <c r="B447" s="5">
        <v>7</v>
      </c>
      <c r="C447" s="5" t="s">
        <v>2307</v>
      </c>
      <c r="D447" s="5">
        <v>0</v>
      </c>
      <c r="E447" s="5">
        <v>0</v>
      </c>
      <c r="F447" s="5">
        <v>292</v>
      </c>
      <c r="G447" s="5">
        <v>303</v>
      </c>
      <c r="H447" s="5">
        <v>1989801</v>
      </c>
      <c r="I447" s="5">
        <v>3067</v>
      </c>
      <c r="J447" s="5">
        <v>812803</v>
      </c>
      <c r="K447" s="5">
        <v>47700</v>
      </c>
      <c r="L447" s="5">
        <v>0</v>
      </c>
      <c r="M447" s="5">
        <v>9236</v>
      </c>
      <c r="N447" s="5">
        <v>0</v>
      </c>
      <c r="O447" s="5">
        <v>68723</v>
      </c>
      <c r="P447" s="5">
        <v>35163</v>
      </c>
      <c r="Q447" s="5">
        <v>3939</v>
      </c>
      <c r="R447" s="5">
        <v>0</v>
      </c>
      <c r="S447" s="5">
        <v>0</v>
      </c>
      <c r="T447" s="5">
        <v>3333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9455</v>
      </c>
      <c r="AA447" s="5">
        <v>0</v>
      </c>
      <c r="AB447" s="5">
        <v>2983220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25"/>
      <c r="AN447" s="25"/>
    </row>
    <row r="448" spans="1:40" x14ac:dyDescent="0.25">
      <c r="A448" s="5">
        <v>4170</v>
      </c>
      <c r="B448" s="5">
        <v>7</v>
      </c>
      <c r="C448" s="5" t="s">
        <v>1066</v>
      </c>
      <c r="D448" s="5">
        <v>0</v>
      </c>
      <c r="E448" s="5">
        <v>0</v>
      </c>
      <c r="F448" s="5">
        <v>1592</v>
      </c>
      <c r="G448" s="5">
        <v>1756.8</v>
      </c>
      <c r="H448" s="5">
        <v>11536906</v>
      </c>
      <c r="I448" s="5">
        <v>0</v>
      </c>
      <c r="J448" s="5">
        <v>4023233</v>
      </c>
      <c r="K448" s="5">
        <v>711684</v>
      </c>
      <c r="L448" s="5">
        <v>0</v>
      </c>
      <c r="M448" s="5">
        <v>53549</v>
      </c>
      <c r="N448" s="5">
        <v>0</v>
      </c>
      <c r="O448" s="5">
        <v>398456</v>
      </c>
      <c r="P448" s="5">
        <v>203878</v>
      </c>
      <c r="Q448" s="5">
        <v>22838</v>
      </c>
      <c r="R448" s="5">
        <v>0</v>
      </c>
      <c r="S448" s="5">
        <v>0</v>
      </c>
      <c r="T448" s="5">
        <v>3513.6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66348</v>
      </c>
      <c r="AA448" s="5">
        <v>0</v>
      </c>
      <c r="AB448" s="5">
        <v>17020405.600000001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25"/>
      <c r="AN448" s="25"/>
    </row>
    <row r="449" spans="1:40" x14ac:dyDescent="0.25">
      <c r="A449" s="5">
        <v>4171</v>
      </c>
      <c r="B449" s="5">
        <v>7</v>
      </c>
      <c r="C449" s="5" t="s">
        <v>462</v>
      </c>
      <c r="D449" s="5">
        <v>0</v>
      </c>
      <c r="E449" s="5">
        <v>0</v>
      </c>
      <c r="F449" s="5">
        <v>840</v>
      </c>
      <c r="G449" s="5">
        <v>876</v>
      </c>
      <c r="H449" s="5">
        <v>5752692</v>
      </c>
      <c r="I449" s="5">
        <v>0</v>
      </c>
      <c r="J449" s="5">
        <v>1985611</v>
      </c>
      <c r="K449" s="5">
        <v>381600</v>
      </c>
      <c r="L449" s="5">
        <v>0</v>
      </c>
      <c r="M449" s="5">
        <v>26701</v>
      </c>
      <c r="N449" s="5">
        <v>0</v>
      </c>
      <c r="O449" s="5">
        <v>198684</v>
      </c>
      <c r="P449" s="5">
        <v>101661</v>
      </c>
      <c r="Q449" s="5">
        <v>11388</v>
      </c>
      <c r="R449" s="5">
        <v>0</v>
      </c>
      <c r="S449" s="5">
        <v>0</v>
      </c>
      <c r="T449" s="5">
        <v>72708</v>
      </c>
      <c r="U449" s="5">
        <v>0</v>
      </c>
      <c r="V449" s="5">
        <v>0</v>
      </c>
      <c r="W449" s="5">
        <v>0</v>
      </c>
      <c r="X449" s="5">
        <v>0</v>
      </c>
      <c r="Y449" s="5">
        <v>188902</v>
      </c>
      <c r="Z449" s="5">
        <v>21243</v>
      </c>
      <c r="AA449" s="5">
        <v>0</v>
      </c>
      <c r="AB449" s="5">
        <v>8741190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25"/>
      <c r="AN449" s="25"/>
    </row>
    <row r="450" spans="1:40" x14ac:dyDescent="0.25">
      <c r="A450" s="5">
        <v>4172</v>
      </c>
      <c r="B450" s="5">
        <v>7</v>
      </c>
      <c r="C450" s="5" t="s">
        <v>2308</v>
      </c>
      <c r="D450" s="5">
        <v>0</v>
      </c>
      <c r="E450" s="5">
        <v>0</v>
      </c>
      <c r="F450" s="5">
        <v>45</v>
      </c>
      <c r="G450" s="5">
        <v>45</v>
      </c>
      <c r="H450" s="5">
        <v>295515</v>
      </c>
      <c r="I450" s="5">
        <v>0</v>
      </c>
      <c r="J450" s="5">
        <v>35055</v>
      </c>
      <c r="K450" s="5">
        <v>0</v>
      </c>
      <c r="L450" s="5">
        <v>0</v>
      </c>
      <c r="M450" s="5">
        <v>1372</v>
      </c>
      <c r="N450" s="5">
        <v>12794</v>
      </c>
      <c r="O450" s="5">
        <v>10206</v>
      </c>
      <c r="P450" s="5">
        <v>5222</v>
      </c>
      <c r="Q450" s="5">
        <v>585</v>
      </c>
      <c r="R450" s="5">
        <v>0</v>
      </c>
      <c r="S450" s="5">
        <v>0</v>
      </c>
      <c r="T450" s="5">
        <v>13590</v>
      </c>
      <c r="U450" s="5">
        <v>-26565</v>
      </c>
      <c r="V450" s="5">
        <v>0</v>
      </c>
      <c r="W450" s="5">
        <v>0</v>
      </c>
      <c r="X450" s="5">
        <v>0</v>
      </c>
      <c r="Y450" s="5">
        <v>9802</v>
      </c>
      <c r="Z450" s="5">
        <v>1419</v>
      </c>
      <c r="AA450" s="5">
        <v>0</v>
      </c>
      <c r="AB450" s="5">
        <v>358995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25"/>
      <c r="AN450" s="25"/>
    </row>
    <row r="451" spans="1:40" x14ac:dyDescent="0.25">
      <c r="A451" s="5">
        <v>4177</v>
      </c>
      <c r="B451" s="5">
        <v>7</v>
      </c>
      <c r="C451" s="5" t="s">
        <v>2309</v>
      </c>
      <c r="D451" s="5">
        <v>0</v>
      </c>
      <c r="E451" s="5">
        <v>0</v>
      </c>
      <c r="F451" s="5">
        <v>39</v>
      </c>
      <c r="G451" s="5">
        <v>41.2</v>
      </c>
      <c r="H451" s="5">
        <v>270560</v>
      </c>
      <c r="I451" s="5">
        <v>0</v>
      </c>
      <c r="J451" s="5">
        <v>38664</v>
      </c>
      <c r="K451" s="5">
        <v>0</v>
      </c>
      <c r="L451" s="5">
        <v>0</v>
      </c>
      <c r="M451" s="5">
        <v>1256</v>
      </c>
      <c r="N451" s="5">
        <v>22140</v>
      </c>
      <c r="O451" s="5">
        <v>9344</v>
      </c>
      <c r="P451" s="5">
        <v>4781</v>
      </c>
      <c r="Q451" s="5">
        <v>536</v>
      </c>
      <c r="R451" s="5">
        <v>0</v>
      </c>
      <c r="S451" s="5">
        <v>0</v>
      </c>
      <c r="T451" s="5">
        <v>3584.4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1892</v>
      </c>
      <c r="AA451" s="5">
        <v>0</v>
      </c>
      <c r="AB451" s="5">
        <v>352757.4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25"/>
      <c r="AN451" s="25"/>
    </row>
    <row r="452" spans="1:40" x14ac:dyDescent="0.25">
      <c r="A452" s="5">
        <v>4178</v>
      </c>
      <c r="B452" s="5">
        <v>7</v>
      </c>
      <c r="C452" s="5" t="s">
        <v>2310</v>
      </c>
      <c r="D452" s="5">
        <v>0</v>
      </c>
      <c r="E452" s="5">
        <v>0</v>
      </c>
      <c r="F452" s="5">
        <v>140</v>
      </c>
      <c r="G452" s="5">
        <v>168</v>
      </c>
      <c r="H452" s="5">
        <v>1103256</v>
      </c>
      <c r="I452" s="5">
        <v>1701</v>
      </c>
      <c r="J452" s="5">
        <v>439910</v>
      </c>
      <c r="K452" s="5">
        <v>114480</v>
      </c>
      <c r="L452" s="5">
        <v>0</v>
      </c>
      <c r="M452" s="5">
        <v>5121</v>
      </c>
      <c r="N452" s="5">
        <v>0</v>
      </c>
      <c r="O452" s="5">
        <v>38104</v>
      </c>
      <c r="P452" s="5">
        <v>19497</v>
      </c>
      <c r="Q452" s="5">
        <v>2184</v>
      </c>
      <c r="R452" s="5">
        <v>0</v>
      </c>
      <c r="S452" s="5">
        <v>0</v>
      </c>
      <c r="T452" s="5">
        <v>6888</v>
      </c>
      <c r="U452" s="5">
        <v>0</v>
      </c>
      <c r="V452" s="5">
        <v>0</v>
      </c>
      <c r="W452" s="5">
        <v>0</v>
      </c>
      <c r="X452" s="5">
        <v>0</v>
      </c>
      <c r="Y452" s="5">
        <v>2185</v>
      </c>
      <c r="Z452" s="5">
        <v>4395</v>
      </c>
      <c r="AA452" s="5">
        <v>0</v>
      </c>
      <c r="AB452" s="5">
        <v>1737721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25"/>
      <c r="AN452" s="25"/>
    </row>
    <row r="453" spans="1:40" x14ac:dyDescent="0.25">
      <c r="A453" s="5">
        <v>4181</v>
      </c>
      <c r="B453" s="5">
        <v>7</v>
      </c>
      <c r="C453" s="5" t="s">
        <v>2311</v>
      </c>
      <c r="D453" s="5">
        <v>0</v>
      </c>
      <c r="E453" s="5">
        <v>0</v>
      </c>
      <c r="F453" s="5">
        <v>1434</v>
      </c>
      <c r="G453" s="5">
        <v>1511</v>
      </c>
      <c r="H453" s="5">
        <v>9922737</v>
      </c>
      <c r="I453" s="5">
        <v>0</v>
      </c>
      <c r="J453" s="5">
        <v>3609728</v>
      </c>
      <c r="K453" s="5">
        <v>761292</v>
      </c>
      <c r="L453" s="5">
        <v>0</v>
      </c>
      <c r="M453" s="5">
        <v>46056</v>
      </c>
      <c r="N453" s="5">
        <v>0</v>
      </c>
      <c r="O453" s="5">
        <v>342707</v>
      </c>
      <c r="P453" s="5">
        <v>175353</v>
      </c>
      <c r="Q453" s="5">
        <v>19643</v>
      </c>
      <c r="R453" s="5">
        <v>0</v>
      </c>
      <c r="S453" s="5">
        <v>0</v>
      </c>
      <c r="T453" s="5">
        <v>246293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31199</v>
      </c>
      <c r="AA453" s="5">
        <v>0</v>
      </c>
      <c r="AB453" s="5">
        <v>15155008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25"/>
      <c r="AN453" s="25"/>
    </row>
    <row r="454" spans="1:40" x14ac:dyDescent="0.25">
      <c r="A454" s="5">
        <v>4183</v>
      </c>
      <c r="B454" s="5">
        <v>7</v>
      </c>
      <c r="C454" s="5" t="s">
        <v>467</v>
      </c>
      <c r="D454" s="5">
        <v>0</v>
      </c>
      <c r="E454" s="5">
        <v>0</v>
      </c>
      <c r="F454" s="5">
        <v>335</v>
      </c>
      <c r="G454" s="5">
        <v>402</v>
      </c>
      <c r="H454" s="5">
        <v>2639934</v>
      </c>
      <c r="I454" s="5">
        <v>0</v>
      </c>
      <c r="J454" s="5">
        <v>31218</v>
      </c>
      <c r="K454" s="5">
        <v>0</v>
      </c>
      <c r="L454" s="5">
        <v>0</v>
      </c>
      <c r="M454" s="5">
        <v>12253</v>
      </c>
      <c r="N454" s="5">
        <v>0</v>
      </c>
      <c r="O454" s="5">
        <v>91177</v>
      </c>
      <c r="P454" s="5">
        <v>46652</v>
      </c>
      <c r="Q454" s="5">
        <v>5226</v>
      </c>
      <c r="R454" s="5">
        <v>0</v>
      </c>
      <c r="S454" s="5">
        <v>0</v>
      </c>
      <c r="T454" s="5">
        <v>25728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34558</v>
      </c>
      <c r="AA454" s="5">
        <v>0</v>
      </c>
      <c r="AB454" s="5">
        <v>2886746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25"/>
      <c r="AN454" s="25"/>
    </row>
    <row r="455" spans="1:40" x14ac:dyDescent="0.25">
      <c r="A455" s="5">
        <v>4184</v>
      </c>
      <c r="B455" s="5">
        <v>7</v>
      </c>
      <c r="C455" s="5" t="s">
        <v>468</v>
      </c>
      <c r="D455" s="5">
        <v>0</v>
      </c>
      <c r="E455" s="5">
        <v>0</v>
      </c>
      <c r="F455" s="5">
        <v>630</v>
      </c>
      <c r="G455" s="5">
        <v>642</v>
      </c>
      <c r="H455" s="5">
        <v>4216014</v>
      </c>
      <c r="I455" s="5">
        <v>0</v>
      </c>
      <c r="J455" s="5">
        <v>57967</v>
      </c>
      <c r="K455" s="5">
        <v>43827</v>
      </c>
      <c r="L455" s="5">
        <v>0</v>
      </c>
      <c r="M455" s="5">
        <v>19569</v>
      </c>
      <c r="N455" s="5">
        <v>980</v>
      </c>
      <c r="O455" s="5">
        <v>145611</v>
      </c>
      <c r="P455" s="5">
        <v>74505</v>
      </c>
      <c r="Q455" s="5">
        <v>8346</v>
      </c>
      <c r="R455" s="5">
        <v>0</v>
      </c>
      <c r="S455" s="5">
        <v>0</v>
      </c>
      <c r="T455" s="5">
        <v>53928</v>
      </c>
      <c r="U455" s="5">
        <v>-197446</v>
      </c>
      <c r="V455" s="5">
        <v>0</v>
      </c>
      <c r="W455" s="5">
        <v>0</v>
      </c>
      <c r="X455" s="5">
        <v>0</v>
      </c>
      <c r="Y455" s="5">
        <v>0</v>
      </c>
      <c r="Z455" s="5">
        <v>14000</v>
      </c>
      <c r="AA455" s="5">
        <v>0</v>
      </c>
      <c r="AB455" s="5">
        <v>4437301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25"/>
      <c r="AN455" s="25"/>
    </row>
    <row r="456" spans="1:40" x14ac:dyDescent="0.25">
      <c r="A456" s="5">
        <v>4185</v>
      </c>
      <c r="B456" s="5">
        <v>7</v>
      </c>
      <c r="C456" s="5" t="s">
        <v>469</v>
      </c>
      <c r="D456" s="5">
        <v>0</v>
      </c>
      <c r="E456" s="5">
        <v>0</v>
      </c>
      <c r="F456" s="5">
        <v>914</v>
      </c>
      <c r="G456" s="5">
        <v>943.2</v>
      </c>
      <c r="H456" s="5">
        <v>6193994</v>
      </c>
      <c r="I456" s="5">
        <v>0</v>
      </c>
      <c r="J456" s="5">
        <v>78932</v>
      </c>
      <c r="K456" s="5">
        <v>29304</v>
      </c>
      <c r="L456" s="5">
        <v>0</v>
      </c>
      <c r="M456" s="5">
        <v>28749</v>
      </c>
      <c r="N456" s="5">
        <v>0</v>
      </c>
      <c r="O456" s="5">
        <v>213925</v>
      </c>
      <c r="P456" s="5">
        <v>109459</v>
      </c>
      <c r="Q456" s="5">
        <v>12262</v>
      </c>
      <c r="R456" s="5">
        <v>0</v>
      </c>
      <c r="S456" s="5">
        <v>0</v>
      </c>
      <c r="T456" s="5">
        <v>137707.20000000001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21230</v>
      </c>
      <c r="AA456" s="5">
        <v>0</v>
      </c>
      <c r="AB456" s="5">
        <v>6825562.2000000002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25"/>
      <c r="AN456" s="25"/>
    </row>
    <row r="457" spans="1:40" x14ac:dyDescent="0.25">
      <c r="A457" s="5">
        <v>4186</v>
      </c>
      <c r="B457" s="5">
        <v>7</v>
      </c>
      <c r="C457" s="5" t="s">
        <v>470</v>
      </c>
      <c r="D457" s="5">
        <v>0</v>
      </c>
      <c r="E457" s="5">
        <v>0</v>
      </c>
      <c r="F457" s="5">
        <v>456</v>
      </c>
      <c r="G457" s="5">
        <v>475.6</v>
      </c>
      <c r="H457" s="5">
        <v>3123265</v>
      </c>
      <c r="I457" s="5">
        <v>4814</v>
      </c>
      <c r="J457" s="5">
        <v>1152359</v>
      </c>
      <c r="K457" s="5">
        <v>153594</v>
      </c>
      <c r="L457" s="5">
        <v>0</v>
      </c>
      <c r="M457" s="5">
        <v>14497</v>
      </c>
      <c r="N457" s="5">
        <v>0</v>
      </c>
      <c r="O457" s="5">
        <v>107870</v>
      </c>
      <c r="P457" s="5">
        <v>55194</v>
      </c>
      <c r="Q457" s="5">
        <v>6183</v>
      </c>
      <c r="R457" s="5">
        <v>0</v>
      </c>
      <c r="S457" s="5">
        <v>0</v>
      </c>
      <c r="T457" s="5">
        <v>38523.599999999999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14741</v>
      </c>
      <c r="AA457" s="5">
        <v>0</v>
      </c>
      <c r="AB457" s="5">
        <v>4671040.5999999996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25"/>
      <c r="AN457" s="25"/>
    </row>
    <row r="458" spans="1:40" x14ac:dyDescent="0.25">
      <c r="A458" s="5">
        <v>4187</v>
      </c>
      <c r="B458" s="5">
        <v>7</v>
      </c>
      <c r="C458" s="5" t="s">
        <v>2312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2695</v>
      </c>
      <c r="AA458" s="5">
        <v>0</v>
      </c>
      <c r="AB458" s="5">
        <v>2695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25"/>
      <c r="AN458" s="25"/>
    </row>
    <row r="459" spans="1:40" x14ac:dyDescent="0.25">
      <c r="A459" s="5">
        <v>4188</v>
      </c>
      <c r="B459" s="5">
        <v>7</v>
      </c>
      <c r="C459" s="5" t="s">
        <v>471</v>
      </c>
      <c r="D459" s="5">
        <v>0</v>
      </c>
      <c r="E459" s="5">
        <v>0</v>
      </c>
      <c r="F459" s="5">
        <v>698</v>
      </c>
      <c r="G459" s="5">
        <v>724.8</v>
      </c>
      <c r="H459" s="5">
        <v>4759762</v>
      </c>
      <c r="I459" s="5">
        <v>7337</v>
      </c>
      <c r="J459" s="5">
        <v>14778</v>
      </c>
      <c r="K459" s="5">
        <v>14092</v>
      </c>
      <c r="L459" s="5">
        <v>0</v>
      </c>
      <c r="M459" s="5">
        <v>22092</v>
      </c>
      <c r="N459" s="5">
        <v>93958</v>
      </c>
      <c r="O459" s="5">
        <v>164391</v>
      </c>
      <c r="P459" s="5">
        <v>84114</v>
      </c>
      <c r="Q459" s="5">
        <v>9422</v>
      </c>
      <c r="R459" s="5">
        <v>0</v>
      </c>
      <c r="S459" s="5">
        <v>0</v>
      </c>
      <c r="T459" s="5">
        <v>80452.800000000003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21907</v>
      </c>
      <c r="AA459" s="5">
        <v>0</v>
      </c>
      <c r="AB459" s="5">
        <v>5272305.8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25"/>
      <c r="AN459" s="25"/>
    </row>
    <row r="460" spans="1:40" x14ac:dyDescent="0.25">
      <c r="A460" s="5">
        <v>4189</v>
      </c>
      <c r="B460" s="5">
        <v>7</v>
      </c>
      <c r="C460" s="5" t="s">
        <v>2313</v>
      </c>
      <c r="D460" s="5">
        <v>0</v>
      </c>
      <c r="E460" s="5">
        <v>0</v>
      </c>
      <c r="F460" s="5">
        <v>135</v>
      </c>
      <c r="G460" s="5">
        <v>135</v>
      </c>
      <c r="H460" s="5">
        <v>886545</v>
      </c>
      <c r="I460" s="5">
        <v>0</v>
      </c>
      <c r="J460" s="5">
        <v>210046</v>
      </c>
      <c r="K460" s="5">
        <v>0</v>
      </c>
      <c r="L460" s="5">
        <v>0</v>
      </c>
      <c r="M460" s="5">
        <v>4115</v>
      </c>
      <c r="N460" s="5">
        <v>0</v>
      </c>
      <c r="O460" s="5">
        <v>30619</v>
      </c>
      <c r="P460" s="5">
        <v>15667</v>
      </c>
      <c r="Q460" s="5">
        <v>1755</v>
      </c>
      <c r="R460" s="5">
        <v>0</v>
      </c>
      <c r="S460" s="5">
        <v>0</v>
      </c>
      <c r="T460" s="5">
        <v>3105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3388</v>
      </c>
      <c r="AA460" s="5">
        <v>0</v>
      </c>
      <c r="AB460" s="5">
        <v>1155240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25"/>
      <c r="AN460" s="25"/>
    </row>
    <row r="461" spans="1:40" x14ac:dyDescent="0.25">
      <c r="A461" s="5">
        <v>4190</v>
      </c>
      <c r="B461" s="5">
        <v>7</v>
      </c>
      <c r="C461" s="5" t="s">
        <v>2314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363</v>
      </c>
      <c r="AA461" s="5">
        <v>0</v>
      </c>
      <c r="AB461" s="5">
        <v>363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25"/>
      <c r="AN461" s="25"/>
    </row>
    <row r="462" spans="1:40" x14ac:dyDescent="0.25">
      <c r="A462" s="5">
        <v>4191</v>
      </c>
      <c r="B462" s="5">
        <v>7</v>
      </c>
      <c r="C462" s="5" t="s">
        <v>2315</v>
      </c>
      <c r="D462" s="5">
        <v>0</v>
      </c>
      <c r="E462" s="5">
        <v>0</v>
      </c>
      <c r="F462" s="5">
        <v>665</v>
      </c>
      <c r="G462" s="5">
        <v>693.4</v>
      </c>
      <c r="H462" s="5">
        <v>4553558</v>
      </c>
      <c r="I462" s="5">
        <v>0</v>
      </c>
      <c r="J462" s="5">
        <v>1617072</v>
      </c>
      <c r="K462" s="5">
        <v>14198</v>
      </c>
      <c r="L462" s="5">
        <v>0</v>
      </c>
      <c r="M462" s="5">
        <v>21135</v>
      </c>
      <c r="N462" s="5">
        <v>0</v>
      </c>
      <c r="O462" s="5">
        <v>157269</v>
      </c>
      <c r="P462" s="5">
        <v>80470</v>
      </c>
      <c r="Q462" s="5">
        <v>9014</v>
      </c>
      <c r="R462" s="5">
        <v>0</v>
      </c>
      <c r="S462" s="5">
        <v>0</v>
      </c>
      <c r="T462" s="5">
        <v>13174.6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19636</v>
      </c>
      <c r="AA462" s="5">
        <v>0</v>
      </c>
      <c r="AB462" s="5">
        <v>6485526.5999999996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25"/>
      <c r="AN462" s="25"/>
    </row>
    <row r="463" spans="1:40" x14ac:dyDescent="0.25">
      <c r="A463" s="5">
        <v>4192</v>
      </c>
      <c r="B463" s="5">
        <v>7</v>
      </c>
      <c r="C463" s="5" t="s">
        <v>475</v>
      </c>
      <c r="D463" s="5">
        <v>0</v>
      </c>
      <c r="E463" s="5">
        <v>0</v>
      </c>
      <c r="F463" s="5">
        <v>725</v>
      </c>
      <c r="G463" s="5">
        <v>752.2</v>
      </c>
      <c r="H463" s="5">
        <v>4939697</v>
      </c>
      <c r="I463" s="5">
        <v>0</v>
      </c>
      <c r="J463" s="5">
        <v>2232202</v>
      </c>
      <c r="K463" s="5">
        <v>171720</v>
      </c>
      <c r="L463" s="5">
        <v>0</v>
      </c>
      <c r="M463" s="5">
        <v>22928</v>
      </c>
      <c r="N463" s="5">
        <v>0</v>
      </c>
      <c r="O463" s="5">
        <v>170605</v>
      </c>
      <c r="P463" s="5">
        <v>87294</v>
      </c>
      <c r="Q463" s="5">
        <v>9779</v>
      </c>
      <c r="R463" s="5">
        <v>0</v>
      </c>
      <c r="S463" s="5">
        <v>0</v>
      </c>
      <c r="T463" s="5">
        <v>11283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24262</v>
      </c>
      <c r="AA463" s="5">
        <v>0</v>
      </c>
      <c r="AB463" s="5">
        <v>7669770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25"/>
      <c r="AN463" s="25"/>
    </row>
    <row r="464" spans="1:40" x14ac:dyDescent="0.25">
      <c r="A464" s="5">
        <v>4193</v>
      </c>
      <c r="B464" s="5">
        <v>7</v>
      </c>
      <c r="C464" s="5" t="s">
        <v>2316</v>
      </c>
      <c r="D464" s="5">
        <v>0</v>
      </c>
      <c r="E464" s="5">
        <v>0</v>
      </c>
      <c r="F464" s="5">
        <v>293</v>
      </c>
      <c r="G464" s="5">
        <v>293</v>
      </c>
      <c r="H464" s="5">
        <v>1924131</v>
      </c>
      <c r="I464" s="5">
        <v>2966</v>
      </c>
      <c r="J464" s="5">
        <v>931373</v>
      </c>
      <c r="K464" s="5">
        <v>208926</v>
      </c>
      <c r="L464" s="5">
        <v>0</v>
      </c>
      <c r="M464" s="5">
        <v>8931</v>
      </c>
      <c r="N464" s="5">
        <v>0</v>
      </c>
      <c r="O464" s="5">
        <v>66455</v>
      </c>
      <c r="P464" s="5">
        <v>34003</v>
      </c>
      <c r="Q464" s="5">
        <v>3809</v>
      </c>
      <c r="R464" s="5">
        <v>0</v>
      </c>
      <c r="S464" s="5">
        <v>0</v>
      </c>
      <c r="T464" s="5">
        <v>46294</v>
      </c>
      <c r="U464" s="5">
        <v>0</v>
      </c>
      <c r="V464" s="5">
        <v>0</v>
      </c>
      <c r="W464" s="5">
        <v>0</v>
      </c>
      <c r="X464" s="5">
        <v>0</v>
      </c>
      <c r="Y464" s="5">
        <v>68981</v>
      </c>
      <c r="Z464" s="5">
        <v>10247</v>
      </c>
      <c r="AA464" s="5">
        <v>0</v>
      </c>
      <c r="AB464" s="5">
        <v>3306116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25"/>
      <c r="AN464" s="25"/>
    </row>
    <row r="465" spans="1:40" x14ac:dyDescent="0.25">
      <c r="A465" s="5">
        <v>4194</v>
      </c>
      <c r="B465" s="5">
        <v>7</v>
      </c>
      <c r="C465" s="5" t="s">
        <v>2317</v>
      </c>
      <c r="D465" s="5">
        <v>0</v>
      </c>
      <c r="E465" s="5">
        <v>0</v>
      </c>
      <c r="F465" s="5">
        <v>350</v>
      </c>
      <c r="G465" s="5">
        <v>363.2</v>
      </c>
      <c r="H465" s="5">
        <v>2385134</v>
      </c>
      <c r="I465" s="5">
        <v>0</v>
      </c>
      <c r="J465" s="5">
        <v>169033</v>
      </c>
      <c r="K465" s="5">
        <v>14304</v>
      </c>
      <c r="L465" s="5">
        <v>0</v>
      </c>
      <c r="M465" s="5">
        <v>11071</v>
      </c>
      <c r="N465" s="5">
        <v>36383</v>
      </c>
      <c r="O465" s="5">
        <v>82377</v>
      </c>
      <c r="P465" s="5">
        <v>42150</v>
      </c>
      <c r="Q465" s="5">
        <v>4722</v>
      </c>
      <c r="R465" s="5">
        <v>0</v>
      </c>
      <c r="S465" s="5">
        <v>0</v>
      </c>
      <c r="T465" s="5">
        <v>77724.800000000003</v>
      </c>
      <c r="U465" s="5">
        <v>-147530</v>
      </c>
      <c r="V465" s="5">
        <v>0</v>
      </c>
      <c r="W465" s="5">
        <v>0</v>
      </c>
      <c r="X465" s="5">
        <v>0</v>
      </c>
      <c r="Y465" s="5">
        <v>0</v>
      </c>
      <c r="Z465" s="5">
        <v>10997</v>
      </c>
      <c r="AA465" s="5">
        <v>0</v>
      </c>
      <c r="AB465" s="5">
        <v>2686365.8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25"/>
      <c r="AN465" s="25"/>
    </row>
    <row r="466" spans="1:40" x14ac:dyDescent="0.25">
      <c r="A466" s="5">
        <v>4195</v>
      </c>
      <c r="B466" s="5">
        <v>7</v>
      </c>
      <c r="C466" s="5" t="s">
        <v>2318</v>
      </c>
      <c r="D466" s="5">
        <v>0</v>
      </c>
      <c r="E466" s="5">
        <v>0</v>
      </c>
      <c r="F466" s="5">
        <v>23</v>
      </c>
      <c r="G466" s="5">
        <v>23</v>
      </c>
      <c r="H466" s="5">
        <v>151041</v>
      </c>
      <c r="I466" s="5">
        <v>0</v>
      </c>
      <c r="J466" s="5">
        <v>46912</v>
      </c>
      <c r="K466" s="5">
        <v>0</v>
      </c>
      <c r="L466" s="5">
        <v>0</v>
      </c>
      <c r="M466" s="5">
        <v>701</v>
      </c>
      <c r="N466" s="5">
        <v>14566</v>
      </c>
      <c r="O466" s="5">
        <v>5217</v>
      </c>
      <c r="P466" s="5">
        <v>2669</v>
      </c>
      <c r="Q466" s="5">
        <v>299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1470</v>
      </c>
      <c r="AA466" s="5">
        <v>0</v>
      </c>
      <c r="AB466" s="5">
        <v>222875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25"/>
      <c r="AN466" s="25"/>
    </row>
    <row r="467" spans="1:40" x14ac:dyDescent="0.25">
      <c r="A467" s="5">
        <v>4198</v>
      </c>
      <c r="B467" s="5">
        <v>7</v>
      </c>
      <c r="C467" s="5" t="s">
        <v>2319</v>
      </c>
      <c r="D467" s="5">
        <v>0</v>
      </c>
      <c r="E467" s="5">
        <v>0</v>
      </c>
      <c r="F467" s="5">
        <v>96</v>
      </c>
      <c r="G467" s="5">
        <v>96</v>
      </c>
      <c r="H467" s="5">
        <v>630432</v>
      </c>
      <c r="I467" s="5">
        <v>972</v>
      </c>
      <c r="J467" s="5">
        <v>112269</v>
      </c>
      <c r="K467" s="5">
        <v>0</v>
      </c>
      <c r="L467" s="5">
        <v>0</v>
      </c>
      <c r="M467" s="5">
        <v>2926</v>
      </c>
      <c r="N467" s="5">
        <v>11896</v>
      </c>
      <c r="O467" s="5">
        <v>21774</v>
      </c>
      <c r="P467" s="5">
        <v>11141</v>
      </c>
      <c r="Q467" s="5">
        <v>1248</v>
      </c>
      <c r="R467" s="5">
        <v>0</v>
      </c>
      <c r="S467" s="5">
        <v>0</v>
      </c>
      <c r="T467" s="5">
        <v>10464</v>
      </c>
      <c r="U467" s="5">
        <v>-41274</v>
      </c>
      <c r="V467" s="5">
        <v>0</v>
      </c>
      <c r="W467" s="5">
        <v>0</v>
      </c>
      <c r="X467" s="5">
        <v>0</v>
      </c>
      <c r="Y467" s="5">
        <v>41010</v>
      </c>
      <c r="Z467" s="5">
        <v>3006</v>
      </c>
      <c r="AA467" s="5">
        <v>0</v>
      </c>
      <c r="AB467" s="5">
        <v>805864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25"/>
      <c r="AN467" s="25"/>
    </row>
    <row r="468" spans="1:40" x14ac:dyDescent="0.25">
      <c r="A468" s="5">
        <v>4199</v>
      </c>
      <c r="B468" s="5">
        <v>7</v>
      </c>
      <c r="C468" s="5" t="s">
        <v>2320</v>
      </c>
      <c r="D468" s="5">
        <v>0</v>
      </c>
      <c r="E468" s="5">
        <v>0</v>
      </c>
      <c r="F468" s="5">
        <v>1329</v>
      </c>
      <c r="G468" s="5">
        <v>1414.8</v>
      </c>
      <c r="H468" s="5">
        <v>9290992</v>
      </c>
      <c r="I468" s="5">
        <v>0</v>
      </c>
      <c r="J468" s="5">
        <v>339155</v>
      </c>
      <c r="K468" s="5">
        <v>113559</v>
      </c>
      <c r="L468" s="5">
        <v>0</v>
      </c>
      <c r="M468" s="5">
        <v>43124</v>
      </c>
      <c r="N468" s="5">
        <v>0</v>
      </c>
      <c r="O468" s="5">
        <v>320888</v>
      </c>
      <c r="P468" s="5">
        <v>164189</v>
      </c>
      <c r="Q468" s="5">
        <v>18392</v>
      </c>
      <c r="R468" s="5">
        <v>0</v>
      </c>
      <c r="S468" s="5">
        <v>0</v>
      </c>
      <c r="T468" s="5">
        <v>135820.79999999999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29653</v>
      </c>
      <c r="AA468" s="5">
        <v>0</v>
      </c>
      <c r="AB468" s="5">
        <v>10455772.800000001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25"/>
      <c r="AN468" s="25"/>
    </row>
    <row r="469" spans="1:40" x14ac:dyDescent="0.25">
      <c r="A469" s="5">
        <v>4200</v>
      </c>
      <c r="B469" s="5">
        <v>7</v>
      </c>
      <c r="C469" s="5" t="s">
        <v>2321</v>
      </c>
      <c r="D469" s="5">
        <v>0</v>
      </c>
      <c r="E469" s="5">
        <v>0</v>
      </c>
      <c r="F469" s="5">
        <v>585</v>
      </c>
      <c r="G469" s="5">
        <v>639</v>
      </c>
      <c r="H469" s="5">
        <v>4196313</v>
      </c>
      <c r="I469" s="5">
        <v>0</v>
      </c>
      <c r="J469" s="5">
        <v>1075776</v>
      </c>
      <c r="K469" s="5">
        <v>69642</v>
      </c>
      <c r="L469" s="5">
        <v>0</v>
      </c>
      <c r="M469" s="5">
        <v>19477</v>
      </c>
      <c r="N469" s="5">
        <v>0</v>
      </c>
      <c r="O469" s="5">
        <v>144930</v>
      </c>
      <c r="P469" s="5">
        <v>74157</v>
      </c>
      <c r="Q469" s="5">
        <v>8307</v>
      </c>
      <c r="R469" s="5">
        <v>0</v>
      </c>
      <c r="S469" s="5">
        <v>0</v>
      </c>
      <c r="T469" s="5">
        <v>76041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16162</v>
      </c>
      <c r="AA469" s="5">
        <v>0</v>
      </c>
      <c r="AB469" s="5">
        <v>5680805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25"/>
      <c r="AN469" s="25"/>
    </row>
    <row r="470" spans="1:40" x14ac:dyDescent="0.25">
      <c r="A470" s="5">
        <v>4201</v>
      </c>
      <c r="B470" s="5">
        <v>7</v>
      </c>
      <c r="C470" s="5" t="s">
        <v>2322</v>
      </c>
      <c r="D470" s="5">
        <v>0</v>
      </c>
      <c r="E470" s="5">
        <v>0</v>
      </c>
      <c r="F470" s="5">
        <v>135</v>
      </c>
      <c r="G470" s="5">
        <v>135</v>
      </c>
      <c r="H470" s="5">
        <v>886545</v>
      </c>
      <c r="I470" s="5">
        <v>0</v>
      </c>
      <c r="J470" s="5">
        <v>90216</v>
      </c>
      <c r="K470" s="5">
        <v>15384</v>
      </c>
      <c r="L470" s="5">
        <v>0</v>
      </c>
      <c r="M470" s="5">
        <v>4115</v>
      </c>
      <c r="N470" s="5">
        <v>0</v>
      </c>
      <c r="O470" s="5">
        <v>30619</v>
      </c>
      <c r="P470" s="5">
        <v>15667</v>
      </c>
      <c r="Q470" s="5">
        <v>1755</v>
      </c>
      <c r="R470" s="5">
        <v>0</v>
      </c>
      <c r="S470" s="5">
        <v>0</v>
      </c>
      <c r="T470" s="5">
        <v>18495</v>
      </c>
      <c r="U470" s="5">
        <v>0</v>
      </c>
      <c r="V470" s="5">
        <v>0</v>
      </c>
      <c r="W470" s="5">
        <v>0</v>
      </c>
      <c r="X470" s="5">
        <v>0</v>
      </c>
      <c r="Y470" s="5">
        <v>14896</v>
      </c>
      <c r="Z470" s="5">
        <v>3107</v>
      </c>
      <c r="AA470" s="5">
        <v>0</v>
      </c>
      <c r="AB470" s="5">
        <v>1080799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25"/>
      <c r="AN470" s="25"/>
    </row>
    <row r="471" spans="1:40" x14ac:dyDescent="0.25">
      <c r="A471" s="5">
        <v>4204</v>
      </c>
      <c r="B471" s="5">
        <v>7</v>
      </c>
      <c r="C471" s="5" t="s">
        <v>2323</v>
      </c>
      <c r="D471" s="5">
        <v>0</v>
      </c>
      <c r="E471" s="5">
        <v>0</v>
      </c>
      <c r="F471" s="5">
        <v>121</v>
      </c>
      <c r="G471" s="5">
        <v>145.19999999999999</v>
      </c>
      <c r="H471" s="5">
        <v>953528</v>
      </c>
      <c r="I471" s="5">
        <v>0</v>
      </c>
      <c r="J471" s="5">
        <v>408979</v>
      </c>
      <c r="K471" s="5">
        <v>50562</v>
      </c>
      <c r="L471" s="5">
        <v>0</v>
      </c>
      <c r="M471" s="5">
        <v>4426</v>
      </c>
      <c r="N471" s="5">
        <v>4518</v>
      </c>
      <c r="O471" s="5">
        <v>32933</v>
      </c>
      <c r="P471" s="5">
        <v>16851</v>
      </c>
      <c r="Q471" s="5">
        <v>1888</v>
      </c>
      <c r="R471" s="5">
        <v>0</v>
      </c>
      <c r="S471" s="5">
        <v>0</v>
      </c>
      <c r="T471" s="5">
        <v>9292.7999999999993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3389</v>
      </c>
      <c r="AA471" s="5">
        <v>0</v>
      </c>
      <c r="AB471" s="5">
        <v>1486366.8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25"/>
      <c r="AN471" s="25"/>
    </row>
    <row r="472" spans="1:40" x14ac:dyDescent="0.25">
      <c r="A472" s="5">
        <v>4205</v>
      </c>
      <c r="B472" s="5">
        <v>7</v>
      </c>
      <c r="C472" s="5" t="s">
        <v>2324</v>
      </c>
      <c r="D472" s="5">
        <v>0</v>
      </c>
      <c r="E472" s="5">
        <v>0</v>
      </c>
      <c r="F472" s="5">
        <v>393</v>
      </c>
      <c r="G472" s="5">
        <v>406.8</v>
      </c>
      <c r="H472" s="5">
        <v>2671456</v>
      </c>
      <c r="I472" s="5">
        <v>4118</v>
      </c>
      <c r="J472" s="5">
        <v>1268179</v>
      </c>
      <c r="K472" s="5">
        <v>276660</v>
      </c>
      <c r="L472" s="5">
        <v>0</v>
      </c>
      <c r="M472" s="5">
        <v>12400</v>
      </c>
      <c r="N472" s="5">
        <v>0</v>
      </c>
      <c r="O472" s="5">
        <v>92266</v>
      </c>
      <c r="P472" s="5">
        <v>47210</v>
      </c>
      <c r="Q472" s="5">
        <v>5288</v>
      </c>
      <c r="R472" s="5">
        <v>0</v>
      </c>
      <c r="S472" s="5">
        <v>0</v>
      </c>
      <c r="T472" s="5">
        <v>3661.2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17088</v>
      </c>
      <c r="AA472" s="5">
        <v>0</v>
      </c>
      <c r="AB472" s="5">
        <v>4398326.2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25"/>
      <c r="AN472" s="25"/>
    </row>
    <row r="473" spans="1:40" x14ac:dyDescent="0.25">
      <c r="A473" s="5">
        <v>4207</v>
      </c>
      <c r="B473" s="5">
        <v>7</v>
      </c>
      <c r="C473" s="5" t="s">
        <v>2325</v>
      </c>
      <c r="D473" s="5">
        <v>0</v>
      </c>
      <c r="E473" s="5">
        <v>0</v>
      </c>
      <c r="F473" s="5">
        <v>40</v>
      </c>
      <c r="G473" s="5">
        <v>48</v>
      </c>
      <c r="H473" s="5">
        <v>315216</v>
      </c>
      <c r="I473" s="5">
        <v>0</v>
      </c>
      <c r="J473" s="5">
        <v>73318</v>
      </c>
      <c r="K473" s="5">
        <v>0</v>
      </c>
      <c r="L473" s="5">
        <v>0</v>
      </c>
      <c r="M473" s="5">
        <v>1463</v>
      </c>
      <c r="N473" s="5">
        <v>27417</v>
      </c>
      <c r="O473" s="5">
        <v>10887</v>
      </c>
      <c r="P473" s="5">
        <v>5570</v>
      </c>
      <c r="Q473" s="5">
        <v>624</v>
      </c>
      <c r="R473" s="5">
        <v>0</v>
      </c>
      <c r="S473" s="5">
        <v>0</v>
      </c>
      <c r="T473" s="5">
        <v>4176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1311</v>
      </c>
      <c r="AA473" s="5">
        <v>0</v>
      </c>
      <c r="AB473" s="5">
        <v>439982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25"/>
      <c r="AN473" s="25"/>
    </row>
    <row r="474" spans="1:40" x14ac:dyDescent="0.25">
      <c r="A474" s="5">
        <v>4208</v>
      </c>
      <c r="B474" s="5">
        <v>7</v>
      </c>
      <c r="C474" s="5" t="s">
        <v>2326</v>
      </c>
      <c r="D474" s="5">
        <v>0</v>
      </c>
      <c r="E474" s="5">
        <v>0</v>
      </c>
      <c r="F474" s="5">
        <v>120</v>
      </c>
      <c r="G474" s="5">
        <v>122.4</v>
      </c>
      <c r="H474" s="5">
        <v>803801</v>
      </c>
      <c r="I474" s="5">
        <v>0</v>
      </c>
      <c r="J474" s="5">
        <v>167372</v>
      </c>
      <c r="K474" s="5">
        <v>78228</v>
      </c>
      <c r="L474" s="5">
        <v>0</v>
      </c>
      <c r="M474" s="5">
        <v>3731</v>
      </c>
      <c r="N474" s="5">
        <v>0</v>
      </c>
      <c r="O474" s="5">
        <v>27761</v>
      </c>
      <c r="P474" s="5">
        <v>14205</v>
      </c>
      <c r="Q474" s="5">
        <v>1591</v>
      </c>
      <c r="R474" s="5">
        <v>0</v>
      </c>
      <c r="S474" s="5">
        <v>0</v>
      </c>
      <c r="T474" s="5">
        <v>12117.6</v>
      </c>
      <c r="U474" s="5">
        <v>0</v>
      </c>
      <c r="V474" s="5">
        <v>0</v>
      </c>
      <c r="W474" s="5">
        <v>0</v>
      </c>
      <c r="X474" s="5">
        <v>0</v>
      </c>
      <c r="Y474" s="5">
        <v>6345</v>
      </c>
      <c r="Z474" s="5">
        <v>3687</v>
      </c>
      <c r="AA474" s="5">
        <v>0</v>
      </c>
      <c r="AB474" s="5">
        <v>1118838.6000000001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25"/>
      <c r="AN474" s="25"/>
    </row>
    <row r="475" spans="1:40" x14ac:dyDescent="0.25">
      <c r="A475" s="5">
        <v>4209</v>
      </c>
      <c r="B475" s="5">
        <v>7</v>
      </c>
      <c r="C475" s="5" t="s">
        <v>2327</v>
      </c>
      <c r="D475" s="5">
        <v>0</v>
      </c>
      <c r="E475" s="5">
        <v>0</v>
      </c>
      <c r="F475" s="5">
        <v>100</v>
      </c>
      <c r="G475" s="5">
        <v>100</v>
      </c>
      <c r="H475" s="5">
        <v>656700</v>
      </c>
      <c r="I475" s="5">
        <v>0</v>
      </c>
      <c r="J475" s="5">
        <v>608314</v>
      </c>
      <c r="K475" s="5">
        <v>14623</v>
      </c>
      <c r="L475" s="5">
        <v>0</v>
      </c>
      <c r="M475" s="5">
        <v>3048</v>
      </c>
      <c r="N475" s="5">
        <v>0</v>
      </c>
      <c r="O475" s="5">
        <v>22681</v>
      </c>
      <c r="P475" s="5">
        <v>11605</v>
      </c>
      <c r="Q475" s="5">
        <v>1300</v>
      </c>
      <c r="R475" s="5">
        <v>0</v>
      </c>
      <c r="S475" s="5">
        <v>0</v>
      </c>
      <c r="T475" s="5">
        <v>3600</v>
      </c>
      <c r="U475" s="5">
        <v>0</v>
      </c>
      <c r="V475" s="5">
        <v>0</v>
      </c>
      <c r="W475" s="5">
        <v>0</v>
      </c>
      <c r="X475" s="5">
        <v>0</v>
      </c>
      <c r="Y475" s="5">
        <v>196733</v>
      </c>
      <c r="Z475" s="5">
        <v>9108</v>
      </c>
      <c r="AA475" s="5">
        <v>0</v>
      </c>
      <c r="AB475" s="5">
        <v>1527712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25"/>
      <c r="AN475" s="25"/>
    </row>
    <row r="476" spans="1:40" x14ac:dyDescent="0.25">
      <c r="A476" s="5">
        <v>4210</v>
      </c>
      <c r="B476" s="5">
        <v>7</v>
      </c>
      <c r="C476" s="5" t="s">
        <v>2328</v>
      </c>
      <c r="D476" s="5">
        <v>0</v>
      </c>
      <c r="E476" s="5">
        <v>0</v>
      </c>
      <c r="F476" s="5">
        <v>288</v>
      </c>
      <c r="G476" s="5">
        <v>342.6</v>
      </c>
      <c r="H476" s="5">
        <v>2249854</v>
      </c>
      <c r="I476" s="5">
        <v>0</v>
      </c>
      <c r="J476" s="5">
        <v>57853</v>
      </c>
      <c r="K476" s="5">
        <v>14088</v>
      </c>
      <c r="L476" s="5">
        <v>0</v>
      </c>
      <c r="M476" s="5">
        <v>10443</v>
      </c>
      <c r="N476" s="5">
        <v>0</v>
      </c>
      <c r="O476" s="5">
        <v>77704</v>
      </c>
      <c r="P476" s="5">
        <v>39759</v>
      </c>
      <c r="Q476" s="5">
        <v>4454</v>
      </c>
      <c r="R476" s="5">
        <v>0</v>
      </c>
      <c r="S476" s="5">
        <v>0</v>
      </c>
      <c r="T476" s="5">
        <v>39399</v>
      </c>
      <c r="U476" s="5">
        <v>0</v>
      </c>
      <c r="V476" s="5">
        <v>0</v>
      </c>
      <c r="W476" s="5">
        <v>0</v>
      </c>
      <c r="X476" s="5">
        <v>0</v>
      </c>
      <c r="Y476" s="5">
        <v>41289</v>
      </c>
      <c r="Z476" s="5">
        <v>11884</v>
      </c>
      <c r="AA476" s="5">
        <v>0</v>
      </c>
      <c r="AB476" s="5">
        <v>2546727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25"/>
      <c r="AN476" s="25"/>
    </row>
    <row r="477" spans="1:40" x14ac:dyDescent="0.25">
      <c r="A477" s="5">
        <v>4212</v>
      </c>
      <c r="B477" s="5">
        <v>7</v>
      </c>
      <c r="C477" s="5" t="s">
        <v>2329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25"/>
      <c r="AN477" s="25"/>
    </row>
    <row r="478" spans="1:40" x14ac:dyDescent="0.25">
      <c r="A478" s="5">
        <v>4213</v>
      </c>
      <c r="B478" s="5">
        <v>7</v>
      </c>
      <c r="C478" s="5" t="s">
        <v>486</v>
      </c>
      <c r="D478" s="5">
        <v>0</v>
      </c>
      <c r="E478" s="5">
        <v>0</v>
      </c>
      <c r="F478" s="5">
        <v>808.6</v>
      </c>
      <c r="G478" s="5">
        <v>821</v>
      </c>
      <c r="H478" s="5">
        <v>5391507</v>
      </c>
      <c r="I478" s="5">
        <v>0</v>
      </c>
      <c r="J478" s="5">
        <v>1872712</v>
      </c>
      <c r="K478" s="5">
        <v>214650</v>
      </c>
      <c r="L478" s="5">
        <v>0</v>
      </c>
      <c r="M478" s="5">
        <v>25025</v>
      </c>
      <c r="N478" s="5">
        <v>0</v>
      </c>
      <c r="O478" s="5">
        <v>186209</v>
      </c>
      <c r="P478" s="5">
        <v>95278</v>
      </c>
      <c r="Q478" s="5">
        <v>10673</v>
      </c>
      <c r="R478" s="5">
        <v>0</v>
      </c>
      <c r="S478" s="5">
        <v>0</v>
      </c>
      <c r="T478" s="5">
        <v>45155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34335</v>
      </c>
      <c r="AA478" s="5">
        <v>0</v>
      </c>
      <c r="AB478" s="5">
        <v>7875544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25"/>
      <c r="AN478" s="25"/>
    </row>
    <row r="479" spans="1:40" x14ac:dyDescent="0.25">
      <c r="A479" s="5">
        <v>4215</v>
      </c>
      <c r="B479" s="5">
        <v>7</v>
      </c>
      <c r="C479" s="5" t="s">
        <v>2330</v>
      </c>
      <c r="D479" s="5">
        <v>0</v>
      </c>
      <c r="E479" s="5">
        <v>0</v>
      </c>
      <c r="F479" s="5">
        <v>227</v>
      </c>
      <c r="G479" s="5">
        <v>238.4</v>
      </c>
      <c r="H479" s="5">
        <v>1565573</v>
      </c>
      <c r="I479" s="5">
        <v>0</v>
      </c>
      <c r="J479" s="5">
        <v>733757</v>
      </c>
      <c r="K479" s="5">
        <v>116388</v>
      </c>
      <c r="L479" s="5">
        <v>0</v>
      </c>
      <c r="M479" s="5">
        <v>7267</v>
      </c>
      <c r="N479" s="5">
        <v>0</v>
      </c>
      <c r="O479" s="5">
        <v>54071</v>
      </c>
      <c r="P479" s="5">
        <v>27667</v>
      </c>
      <c r="Q479" s="5">
        <v>3099</v>
      </c>
      <c r="R479" s="5">
        <v>0</v>
      </c>
      <c r="S479" s="5">
        <v>0</v>
      </c>
      <c r="T479" s="5">
        <v>37905.599999999999</v>
      </c>
      <c r="U479" s="5">
        <v>0</v>
      </c>
      <c r="V479" s="5">
        <v>0</v>
      </c>
      <c r="W479" s="5">
        <v>0</v>
      </c>
      <c r="X479" s="5">
        <v>0</v>
      </c>
      <c r="Y479" s="5">
        <v>15951</v>
      </c>
      <c r="Z479" s="5">
        <v>7337</v>
      </c>
      <c r="AA479" s="5">
        <v>0</v>
      </c>
      <c r="AB479" s="5">
        <v>2569015.6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25"/>
      <c r="AN479" s="25"/>
    </row>
    <row r="480" spans="1:40" x14ac:dyDescent="0.25">
      <c r="A480" s="5">
        <v>4217</v>
      </c>
      <c r="B480" s="5">
        <v>7</v>
      </c>
      <c r="C480" s="5" t="s">
        <v>2331</v>
      </c>
      <c r="D480" s="5">
        <v>0</v>
      </c>
      <c r="E480" s="5">
        <v>0</v>
      </c>
      <c r="F480" s="5">
        <v>132</v>
      </c>
      <c r="G480" s="5">
        <v>158.4</v>
      </c>
      <c r="H480" s="5">
        <v>1040213</v>
      </c>
      <c r="I480" s="5">
        <v>1603</v>
      </c>
      <c r="J480" s="5">
        <v>112842</v>
      </c>
      <c r="K480" s="5">
        <v>0</v>
      </c>
      <c r="L480" s="5">
        <v>0</v>
      </c>
      <c r="M480" s="5">
        <v>4828</v>
      </c>
      <c r="N480" s="5">
        <v>10832</v>
      </c>
      <c r="O480" s="5">
        <v>35926</v>
      </c>
      <c r="P480" s="5">
        <v>18382</v>
      </c>
      <c r="Q480" s="5">
        <v>2059</v>
      </c>
      <c r="R480" s="5">
        <v>0</v>
      </c>
      <c r="S480" s="5">
        <v>0</v>
      </c>
      <c r="T480" s="5">
        <v>35323.199999999997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4006</v>
      </c>
      <c r="AA480" s="5">
        <v>0</v>
      </c>
      <c r="AB480" s="5">
        <v>1266014.2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25"/>
      <c r="AN480" s="25"/>
    </row>
    <row r="481" spans="1:40" x14ac:dyDescent="0.25">
      <c r="A481" s="5">
        <v>4218</v>
      </c>
      <c r="B481" s="5">
        <v>7</v>
      </c>
      <c r="C481" s="5" t="s">
        <v>489</v>
      </c>
      <c r="D481" s="5">
        <v>0</v>
      </c>
      <c r="E481" s="5">
        <v>0</v>
      </c>
      <c r="F481" s="5">
        <v>335</v>
      </c>
      <c r="G481" s="5">
        <v>397</v>
      </c>
      <c r="H481" s="5">
        <v>2607099</v>
      </c>
      <c r="I481" s="5">
        <v>0</v>
      </c>
      <c r="J481" s="5">
        <v>1036195</v>
      </c>
      <c r="K481" s="5">
        <v>15540</v>
      </c>
      <c r="L481" s="5">
        <v>0</v>
      </c>
      <c r="M481" s="5">
        <v>12101</v>
      </c>
      <c r="N481" s="5">
        <v>0</v>
      </c>
      <c r="O481" s="5">
        <v>90043</v>
      </c>
      <c r="P481" s="5">
        <v>46072</v>
      </c>
      <c r="Q481" s="5">
        <v>5161</v>
      </c>
      <c r="R481" s="5">
        <v>0</v>
      </c>
      <c r="S481" s="5">
        <v>0</v>
      </c>
      <c r="T481" s="5">
        <v>3573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15297</v>
      </c>
      <c r="AA481" s="5">
        <v>0</v>
      </c>
      <c r="AB481" s="5">
        <v>3831081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25"/>
      <c r="AN481" s="25"/>
    </row>
    <row r="482" spans="1:40" x14ac:dyDescent="0.25">
      <c r="A482" s="5">
        <v>4219</v>
      </c>
      <c r="B482" s="5">
        <v>7</v>
      </c>
      <c r="C482" s="5" t="s">
        <v>2332</v>
      </c>
      <c r="D482" s="5">
        <v>0</v>
      </c>
      <c r="E482" s="5">
        <v>0</v>
      </c>
      <c r="F482" s="5">
        <v>365</v>
      </c>
      <c r="G482" s="5">
        <v>379.6</v>
      </c>
      <c r="H482" s="5">
        <v>2492833</v>
      </c>
      <c r="I482" s="5">
        <v>3842</v>
      </c>
      <c r="J482" s="5">
        <v>1043069</v>
      </c>
      <c r="K482" s="5">
        <v>194616</v>
      </c>
      <c r="L482" s="5">
        <v>0</v>
      </c>
      <c r="M482" s="5">
        <v>11570</v>
      </c>
      <c r="N482" s="5">
        <v>0</v>
      </c>
      <c r="O482" s="5">
        <v>86096</v>
      </c>
      <c r="P482" s="5">
        <v>44053</v>
      </c>
      <c r="Q482" s="5">
        <v>4935</v>
      </c>
      <c r="R482" s="5">
        <v>0</v>
      </c>
      <c r="S482" s="5">
        <v>0</v>
      </c>
      <c r="T482" s="5">
        <v>19359.599999999999</v>
      </c>
      <c r="U482" s="5">
        <v>0</v>
      </c>
      <c r="V482" s="5">
        <v>0</v>
      </c>
      <c r="W482" s="5">
        <v>0</v>
      </c>
      <c r="X482" s="5">
        <v>0</v>
      </c>
      <c r="Y482" s="5">
        <v>17717</v>
      </c>
      <c r="Z482" s="5">
        <v>12426</v>
      </c>
      <c r="AA482" s="5">
        <v>0</v>
      </c>
      <c r="AB482" s="5">
        <v>3930516.6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25"/>
      <c r="AN482" s="25"/>
    </row>
    <row r="483" spans="1:40" x14ac:dyDescent="0.25">
      <c r="A483" s="5">
        <v>4220</v>
      </c>
      <c r="B483" s="5">
        <v>7</v>
      </c>
      <c r="C483" s="5" t="s">
        <v>2333</v>
      </c>
      <c r="D483" s="5">
        <v>0</v>
      </c>
      <c r="E483" s="5">
        <v>0</v>
      </c>
      <c r="F483" s="5">
        <v>324</v>
      </c>
      <c r="G483" s="5">
        <v>333.8</v>
      </c>
      <c r="H483" s="5">
        <v>2192065</v>
      </c>
      <c r="I483" s="5">
        <v>0</v>
      </c>
      <c r="J483" s="5">
        <v>65528</v>
      </c>
      <c r="K483" s="5">
        <v>57240</v>
      </c>
      <c r="L483" s="5">
        <v>0</v>
      </c>
      <c r="M483" s="5">
        <v>10174</v>
      </c>
      <c r="N483" s="5">
        <v>1211</v>
      </c>
      <c r="O483" s="5">
        <v>75709</v>
      </c>
      <c r="P483" s="5">
        <v>38738</v>
      </c>
      <c r="Q483" s="5">
        <v>4339</v>
      </c>
      <c r="R483" s="5">
        <v>0</v>
      </c>
      <c r="S483" s="5">
        <v>0</v>
      </c>
      <c r="T483" s="5">
        <v>9680.2000000000007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7846</v>
      </c>
      <c r="AA483" s="5">
        <v>0</v>
      </c>
      <c r="AB483" s="5">
        <v>2462530.2000000002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25"/>
      <c r="AN483" s="25"/>
    </row>
    <row r="484" spans="1:40" x14ac:dyDescent="0.25">
      <c r="A484" s="5">
        <v>4221</v>
      </c>
      <c r="B484" s="5">
        <v>7</v>
      </c>
      <c r="C484" s="5" t="s">
        <v>2334</v>
      </c>
      <c r="D484" s="5">
        <v>0</v>
      </c>
      <c r="E484" s="5">
        <v>0</v>
      </c>
      <c r="F484" s="5">
        <v>230</v>
      </c>
      <c r="G484" s="5">
        <v>235.2</v>
      </c>
      <c r="H484" s="5">
        <v>1544558</v>
      </c>
      <c r="I484" s="5">
        <v>2381</v>
      </c>
      <c r="J484" s="5">
        <v>101214</v>
      </c>
      <c r="K484" s="5">
        <v>17142</v>
      </c>
      <c r="L484" s="5">
        <v>0</v>
      </c>
      <c r="M484" s="5">
        <v>7169</v>
      </c>
      <c r="N484" s="5">
        <v>0</v>
      </c>
      <c r="O484" s="5">
        <v>53345</v>
      </c>
      <c r="P484" s="5">
        <v>27295</v>
      </c>
      <c r="Q484" s="5">
        <v>3058</v>
      </c>
      <c r="R484" s="5">
        <v>0</v>
      </c>
      <c r="S484" s="5">
        <v>0</v>
      </c>
      <c r="T484" s="5">
        <v>22108.799999999999</v>
      </c>
      <c r="U484" s="5">
        <v>0</v>
      </c>
      <c r="V484" s="5">
        <v>0</v>
      </c>
      <c r="W484" s="5">
        <v>0</v>
      </c>
      <c r="X484" s="5">
        <v>0</v>
      </c>
      <c r="Y484" s="5">
        <v>43066</v>
      </c>
      <c r="Z484" s="5">
        <v>6181</v>
      </c>
      <c r="AA484" s="5">
        <v>0</v>
      </c>
      <c r="AB484" s="5">
        <v>1827517.8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25"/>
      <c r="AN484" s="25"/>
    </row>
    <row r="485" spans="1:40" x14ac:dyDescent="0.25">
      <c r="A485" s="5">
        <v>4223</v>
      </c>
      <c r="B485" s="5">
        <v>7</v>
      </c>
      <c r="C485" s="5" t="s">
        <v>2335</v>
      </c>
      <c r="D485" s="5">
        <v>0</v>
      </c>
      <c r="E485" s="5">
        <v>0</v>
      </c>
      <c r="F485" s="5">
        <v>237</v>
      </c>
      <c r="G485" s="5">
        <v>237</v>
      </c>
      <c r="H485" s="5">
        <v>1556379</v>
      </c>
      <c r="I485" s="5">
        <v>0</v>
      </c>
      <c r="J485" s="5">
        <v>567072</v>
      </c>
      <c r="K485" s="5">
        <v>186984</v>
      </c>
      <c r="L485" s="5">
        <v>0</v>
      </c>
      <c r="M485" s="5">
        <v>7224</v>
      </c>
      <c r="N485" s="5">
        <v>15655</v>
      </c>
      <c r="O485" s="5">
        <v>53754</v>
      </c>
      <c r="P485" s="5">
        <v>27504</v>
      </c>
      <c r="Q485" s="5">
        <v>3081</v>
      </c>
      <c r="R485" s="5">
        <v>0</v>
      </c>
      <c r="S485" s="5">
        <v>0</v>
      </c>
      <c r="T485" s="5">
        <v>29625</v>
      </c>
      <c r="U485" s="5">
        <v>-88182</v>
      </c>
      <c r="V485" s="5">
        <v>0</v>
      </c>
      <c r="W485" s="5">
        <v>0</v>
      </c>
      <c r="X485" s="5">
        <v>0</v>
      </c>
      <c r="Y485" s="5">
        <v>0</v>
      </c>
      <c r="Z485" s="5">
        <v>7340</v>
      </c>
      <c r="AA485" s="5">
        <v>0</v>
      </c>
      <c r="AB485" s="5">
        <v>2366436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25"/>
      <c r="AN485" s="25"/>
    </row>
    <row r="486" spans="1:40" x14ac:dyDescent="0.25">
      <c r="A486" s="5">
        <v>4224</v>
      </c>
      <c r="B486" s="5">
        <v>7</v>
      </c>
      <c r="C486" s="5" t="s">
        <v>2336</v>
      </c>
      <c r="D486" s="5">
        <v>0</v>
      </c>
      <c r="E486" s="5">
        <v>0</v>
      </c>
      <c r="F486" s="5">
        <v>148</v>
      </c>
      <c r="G486" s="5">
        <v>153.6</v>
      </c>
      <c r="H486" s="5">
        <v>1008691</v>
      </c>
      <c r="I486" s="5">
        <v>1555</v>
      </c>
      <c r="J486" s="5">
        <v>264004</v>
      </c>
      <c r="K486" s="5">
        <v>38160</v>
      </c>
      <c r="L486" s="5">
        <v>0</v>
      </c>
      <c r="M486" s="5">
        <v>4682</v>
      </c>
      <c r="N486" s="5">
        <v>12571</v>
      </c>
      <c r="O486" s="5">
        <v>34838</v>
      </c>
      <c r="P486" s="5">
        <v>17825</v>
      </c>
      <c r="Q486" s="5">
        <v>1997</v>
      </c>
      <c r="R486" s="5">
        <v>0</v>
      </c>
      <c r="S486" s="5">
        <v>0</v>
      </c>
      <c r="T486" s="5">
        <v>21043.200000000001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4320</v>
      </c>
      <c r="AA486" s="5">
        <v>0</v>
      </c>
      <c r="AB486" s="5">
        <v>1409686.2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25"/>
      <c r="AN486" s="25"/>
    </row>
    <row r="487" spans="1:40" x14ac:dyDescent="0.25">
      <c r="A487" s="5">
        <v>4225</v>
      </c>
      <c r="B487" s="5">
        <v>7</v>
      </c>
      <c r="C487" s="5" t="s">
        <v>1990</v>
      </c>
      <c r="D487" s="5">
        <v>0</v>
      </c>
      <c r="E487" s="5">
        <v>0</v>
      </c>
      <c r="F487" s="5">
        <v>415</v>
      </c>
      <c r="G487" s="5">
        <v>427</v>
      </c>
      <c r="H487" s="5">
        <v>2804109</v>
      </c>
      <c r="I487" s="5">
        <v>0</v>
      </c>
      <c r="J487" s="5">
        <v>1359254</v>
      </c>
      <c r="K487" s="5">
        <v>333900</v>
      </c>
      <c r="L487" s="5">
        <v>0</v>
      </c>
      <c r="M487" s="5">
        <v>13015</v>
      </c>
      <c r="N487" s="5">
        <v>0</v>
      </c>
      <c r="O487" s="5">
        <v>96847</v>
      </c>
      <c r="P487" s="5">
        <v>49554</v>
      </c>
      <c r="Q487" s="5">
        <v>5551</v>
      </c>
      <c r="R487" s="5">
        <v>0</v>
      </c>
      <c r="S487" s="5">
        <v>0</v>
      </c>
      <c r="T487" s="5">
        <v>8113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8660</v>
      </c>
      <c r="AA487" s="5">
        <v>0</v>
      </c>
      <c r="AB487" s="5">
        <v>4679003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25"/>
      <c r="AN487" s="25"/>
    </row>
    <row r="488" spans="1:40" x14ac:dyDescent="0.25">
      <c r="A488" s="5">
        <v>4226</v>
      </c>
      <c r="B488" s="5">
        <v>7</v>
      </c>
      <c r="C488" s="5" t="s">
        <v>2337</v>
      </c>
      <c r="D488" s="5">
        <v>0</v>
      </c>
      <c r="E488" s="5">
        <v>0</v>
      </c>
      <c r="F488" s="5">
        <v>115</v>
      </c>
      <c r="G488" s="5">
        <v>119.2</v>
      </c>
      <c r="H488" s="5">
        <v>782786</v>
      </c>
      <c r="I488" s="5">
        <v>1207</v>
      </c>
      <c r="J488" s="5">
        <v>316186</v>
      </c>
      <c r="K488" s="5">
        <v>0</v>
      </c>
      <c r="L488" s="5">
        <v>0</v>
      </c>
      <c r="M488" s="5">
        <v>3633</v>
      </c>
      <c r="N488" s="5">
        <v>0</v>
      </c>
      <c r="O488" s="5">
        <v>27036</v>
      </c>
      <c r="P488" s="5">
        <v>13833</v>
      </c>
      <c r="Q488" s="5">
        <v>1550</v>
      </c>
      <c r="R488" s="5">
        <v>0</v>
      </c>
      <c r="S488" s="5">
        <v>0</v>
      </c>
      <c r="T488" s="5">
        <v>2026.4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5900</v>
      </c>
      <c r="AA488" s="5">
        <v>0</v>
      </c>
      <c r="AB488" s="5">
        <v>1154157.3999999999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25"/>
      <c r="AN488" s="25"/>
    </row>
    <row r="489" spans="1:40" x14ac:dyDescent="0.25">
      <c r="A489" s="5">
        <v>4227</v>
      </c>
      <c r="B489" s="5">
        <v>7</v>
      </c>
      <c r="C489" s="5" t="s">
        <v>2338</v>
      </c>
      <c r="D489" s="5">
        <v>0</v>
      </c>
      <c r="E489" s="5">
        <v>0</v>
      </c>
      <c r="F489" s="5">
        <v>347</v>
      </c>
      <c r="G489" s="5">
        <v>362</v>
      </c>
      <c r="H489" s="5">
        <v>2377254</v>
      </c>
      <c r="I489" s="5">
        <v>0</v>
      </c>
      <c r="J489" s="5">
        <v>116336</v>
      </c>
      <c r="K489" s="5">
        <v>0</v>
      </c>
      <c r="L489" s="5">
        <v>0</v>
      </c>
      <c r="M489" s="5">
        <v>11034</v>
      </c>
      <c r="N489" s="5">
        <v>36177</v>
      </c>
      <c r="O489" s="5">
        <v>82105</v>
      </c>
      <c r="P489" s="5">
        <v>42010</v>
      </c>
      <c r="Q489" s="5">
        <v>4706</v>
      </c>
      <c r="R489" s="5">
        <v>0</v>
      </c>
      <c r="S489" s="5">
        <v>0</v>
      </c>
      <c r="T489" s="5">
        <v>52128</v>
      </c>
      <c r="U489" s="5">
        <v>-146957</v>
      </c>
      <c r="V489" s="5">
        <v>0</v>
      </c>
      <c r="W489" s="5">
        <v>0</v>
      </c>
      <c r="X489" s="5">
        <v>0</v>
      </c>
      <c r="Y489" s="5">
        <v>67366</v>
      </c>
      <c r="Z489" s="5">
        <v>10828</v>
      </c>
      <c r="AA489" s="5">
        <v>0</v>
      </c>
      <c r="AB489" s="5">
        <v>2652987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25"/>
      <c r="AN489" s="25"/>
    </row>
    <row r="490" spans="1:40" x14ac:dyDescent="0.25">
      <c r="A490" s="5">
        <v>4228</v>
      </c>
      <c r="B490" s="5">
        <v>7</v>
      </c>
      <c r="C490" s="5" t="s">
        <v>2339</v>
      </c>
      <c r="D490" s="5">
        <v>0</v>
      </c>
      <c r="E490" s="5">
        <v>0</v>
      </c>
      <c r="F490" s="5">
        <v>547</v>
      </c>
      <c r="G490" s="5">
        <v>558.79999999999995</v>
      </c>
      <c r="H490" s="5">
        <v>3669640</v>
      </c>
      <c r="I490" s="5">
        <v>0</v>
      </c>
      <c r="J490" s="5">
        <v>25260</v>
      </c>
      <c r="K490" s="5">
        <v>14179</v>
      </c>
      <c r="L490" s="5">
        <v>0</v>
      </c>
      <c r="M490" s="5">
        <v>17033</v>
      </c>
      <c r="N490" s="5">
        <v>0</v>
      </c>
      <c r="O490" s="5">
        <v>126740</v>
      </c>
      <c r="P490" s="5">
        <v>64849</v>
      </c>
      <c r="Q490" s="5">
        <v>7264</v>
      </c>
      <c r="R490" s="5">
        <v>0</v>
      </c>
      <c r="S490" s="5">
        <v>0</v>
      </c>
      <c r="T490" s="5">
        <v>75996.800000000003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9492</v>
      </c>
      <c r="AA490" s="5">
        <v>0</v>
      </c>
      <c r="AB490" s="5">
        <v>4010453.8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25"/>
      <c r="AN490" s="25"/>
    </row>
    <row r="491" spans="1:40" x14ac:dyDescent="0.25">
      <c r="A491" s="5">
        <v>4229</v>
      </c>
      <c r="B491" s="5">
        <v>7</v>
      </c>
      <c r="C491" s="5" t="s">
        <v>2340</v>
      </c>
      <c r="D491" s="5">
        <v>0</v>
      </c>
      <c r="E491" s="5">
        <v>0</v>
      </c>
      <c r="F491" s="5">
        <v>105</v>
      </c>
      <c r="G491" s="5">
        <v>123</v>
      </c>
      <c r="H491" s="5">
        <v>807741</v>
      </c>
      <c r="I491" s="5">
        <v>0</v>
      </c>
      <c r="J491" s="5">
        <v>13346</v>
      </c>
      <c r="K491" s="5">
        <v>0</v>
      </c>
      <c r="L491" s="5">
        <v>0</v>
      </c>
      <c r="M491" s="5">
        <v>3749</v>
      </c>
      <c r="N491" s="5">
        <v>15502</v>
      </c>
      <c r="O491" s="5">
        <v>27897</v>
      </c>
      <c r="P491" s="5">
        <v>14274</v>
      </c>
      <c r="Q491" s="5">
        <v>1599</v>
      </c>
      <c r="R491" s="5">
        <v>0</v>
      </c>
      <c r="S491" s="5">
        <v>0</v>
      </c>
      <c r="T491" s="5">
        <v>18327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3320</v>
      </c>
      <c r="AA491" s="5">
        <v>0</v>
      </c>
      <c r="AB491" s="5">
        <v>905755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25"/>
      <c r="AN491" s="25"/>
    </row>
    <row r="492" spans="1:40" x14ac:dyDescent="0.25">
      <c r="A492" s="5">
        <v>4230</v>
      </c>
      <c r="B492" s="5">
        <v>7</v>
      </c>
      <c r="C492" s="5" t="s">
        <v>2341</v>
      </c>
      <c r="D492" s="5">
        <v>0</v>
      </c>
      <c r="E492" s="5">
        <v>0</v>
      </c>
      <c r="F492" s="5">
        <v>230</v>
      </c>
      <c r="G492" s="5">
        <v>230</v>
      </c>
      <c r="H492" s="5">
        <v>1510410</v>
      </c>
      <c r="I492" s="5">
        <v>0</v>
      </c>
      <c r="J492" s="5">
        <v>630653</v>
      </c>
      <c r="K492" s="5">
        <v>28620</v>
      </c>
      <c r="L492" s="5">
        <v>0</v>
      </c>
      <c r="M492" s="5">
        <v>7011</v>
      </c>
      <c r="N492" s="5">
        <v>0</v>
      </c>
      <c r="O492" s="5">
        <v>52166</v>
      </c>
      <c r="P492" s="5">
        <v>26692</v>
      </c>
      <c r="Q492" s="5">
        <v>2990</v>
      </c>
      <c r="R492" s="5">
        <v>0</v>
      </c>
      <c r="S492" s="5">
        <v>0</v>
      </c>
      <c r="T492" s="5">
        <v>19780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5735</v>
      </c>
      <c r="AA492" s="5">
        <v>0</v>
      </c>
      <c r="AB492" s="5">
        <v>2284057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25"/>
      <c r="AN492" s="25"/>
    </row>
    <row r="493" spans="1:40" x14ac:dyDescent="0.25">
      <c r="A493" s="5">
        <v>4231</v>
      </c>
      <c r="B493" s="5">
        <v>7</v>
      </c>
      <c r="C493" s="5" t="s">
        <v>2342</v>
      </c>
      <c r="D493" s="5">
        <v>0</v>
      </c>
      <c r="E493" s="5">
        <v>0</v>
      </c>
      <c r="F493" s="5">
        <v>503</v>
      </c>
      <c r="G493" s="5">
        <v>546.4</v>
      </c>
      <c r="H493" s="5">
        <v>3588209</v>
      </c>
      <c r="I493" s="5">
        <v>0</v>
      </c>
      <c r="J493" s="5">
        <v>1642790</v>
      </c>
      <c r="K493" s="5">
        <v>162180</v>
      </c>
      <c r="L493" s="5">
        <v>0</v>
      </c>
      <c r="M493" s="5">
        <v>16655</v>
      </c>
      <c r="N493" s="5">
        <v>0</v>
      </c>
      <c r="O493" s="5">
        <v>123928</v>
      </c>
      <c r="P493" s="5">
        <v>63410</v>
      </c>
      <c r="Q493" s="5">
        <v>7103</v>
      </c>
      <c r="R493" s="5">
        <v>0</v>
      </c>
      <c r="S493" s="5">
        <v>0</v>
      </c>
      <c r="T493" s="5">
        <v>84692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13937</v>
      </c>
      <c r="AA493" s="5">
        <v>0</v>
      </c>
      <c r="AB493" s="5">
        <v>5702904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25"/>
      <c r="AN493" s="25"/>
    </row>
    <row r="494" spans="1:40" x14ac:dyDescent="0.25">
      <c r="A494" s="5">
        <v>4232</v>
      </c>
      <c r="B494" s="5">
        <v>7</v>
      </c>
      <c r="C494" s="5" t="s">
        <v>2343</v>
      </c>
      <c r="D494" s="5">
        <v>0</v>
      </c>
      <c r="E494" s="5">
        <v>0</v>
      </c>
      <c r="F494" s="5">
        <v>135</v>
      </c>
      <c r="G494" s="5">
        <v>135</v>
      </c>
      <c r="H494" s="5">
        <v>886545</v>
      </c>
      <c r="I494" s="5">
        <v>0</v>
      </c>
      <c r="J494" s="5">
        <v>360864</v>
      </c>
      <c r="K494" s="5">
        <v>53424</v>
      </c>
      <c r="L494" s="5">
        <v>0</v>
      </c>
      <c r="M494" s="5">
        <v>4115</v>
      </c>
      <c r="N494" s="5">
        <v>0</v>
      </c>
      <c r="O494" s="5">
        <v>30619</v>
      </c>
      <c r="P494" s="5">
        <v>15667</v>
      </c>
      <c r="Q494" s="5">
        <v>1755</v>
      </c>
      <c r="R494" s="5">
        <v>0</v>
      </c>
      <c r="S494" s="5">
        <v>0</v>
      </c>
      <c r="T494" s="5">
        <v>1350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2810</v>
      </c>
      <c r="AA494" s="5">
        <v>0</v>
      </c>
      <c r="AB494" s="5">
        <v>1357149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25"/>
      <c r="AN494" s="25"/>
    </row>
    <row r="495" spans="1:40" x14ac:dyDescent="0.25">
      <c r="A495" s="5">
        <v>4233</v>
      </c>
      <c r="B495" s="5">
        <v>7</v>
      </c>
      <c r="C495" s="5" t="s">
        <v>499</v>
      </c>
      <c r="D495" s="5">
        <v>0</v>
      </c>
      <c r="E495" s="5">
        <v>0</v>
      </c>
      <c r="F495" s="5">
        <v>133</v>
      </c>
      <c r="G495" s="5">
        <v>138.80000000000001</v>
      </c>
      <c r="H495" s="5">
        <v>911500</v>
      </c>
      <c r="I495" s="5">
        <v>1405</v>
      </c>
      <c r="J495" s="5">
        <v>97949</v>
      </c>
      <c r="K495" s="5">
        <v>14096</v>
      </c>
      <c r="L495" s="5">
        <v>0</v>
      </c>
      <c r="M495" s="5">
        <v>4231</v>
      </c>
      <c r="N495" s="5">
        <v>0</v>
      </c>
      <c r="O495" s="5">
        <v>31481</v>
      </c>
      <c r="P495" s="5">
        <v>16108</v>
      </c>
      <c r="Q495" s="5">
        <v>1804</v>
      </c>
      <c r="R495" s="5">
        <v>0</v>
      </c>
      <c r="S495" s="5">
        <v>0</v>
      </c>
      <c r="T495" s="5">
        <v>7911.6</v>
      </c>
      <c r="U495" s="5">
        <v>-42476</v>
      </c>
      <c r="V495" s="5">
        <v>0</v>
      </c>
      <c r="W495" s="5">
        <v>0</v>
      </c>
      <c r="X495" s="5">
        <v>0</v>
      </c>
      <c r="Y495" s="5">
        <v>0</v>
      </c>
      <c r="Z495" s="5">
        <v>4937</v>
      </c>
      <c r="AA495" s="5">
        <v>0</v>
      </c>
      <c r="AB495" s="5">
        <v>1048946.6000000001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25"/>
      <c r="AN495" s="25"/>
    </row>
    <row r="496" spans="1:40" x14ac:dyDescent="0.25">
      <c r="A496" s="5">
        <v>4235</v>
      </c>
      <c r="B496" s="5">
        <v>7</v>
      </c>
      <c r="C496" s="5" t="s">
        <v>500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25"/>
      <c r="AN496" s="25"/>
    </row>
    <row r="497" spans="1:40" x14ac:dyDescent="0.25">
      <c r="A497" s="5">
        <v>4237</v>
      </c>
      <c r="B497" s="5">
        <v>7</v>
      </c>
      <c r="C497" s="5" t="s">
        <v>2344</v>
      </c>
      <c r="D497" s="5">
        <v>0</v>
      </c>
      <c r="E497" s="5">
        <v>0</v>
      </c>
      <c r="F497" s="5">
        <v>120</v>
      </c>
      <c r="G497" s="5">
        <v>143.19999999999999</v>
      </c>
      <c r="H497" s="5">
        <v>940394</v>
      </c>
      <c r="I497" s="5">
        <v>1450</v>
      </c>
      <c r="J497" s="5">
        <v>272538</v>
      </c>
      <c r="K497" s="5">
        <v>33390</v>
      </c>
      <c r="L497" s="5">
        <v>0</v>
      </c>
      <c r="M497" s="5">
        <v>4365</v>
      </c>
      <c r="N497" s="5">
        <v>0</v>
      </c>
      <c r="O497" s="5">
        <v>32479</v>
      </c>
      <c r="P497" s="5">
        <v>16618</v>
      </c>
      <c r="Q497" s="5">
        <v>1862</v>
      </c>
      <c r="R497" s="5">
        <v>0</v>
      </c>
      <c r="S497" s="5">
        <v>0</v>
      </c>
      <c r="T497" s="5">
        <v>12172</v>
      </c>
      <c r="U497" s="5">
        <v>-43822</v>
      </c>
      <c r="V497" s="5">
        <v>0</v>
      </c>
      <c r="W497" s="5">
        <v>0</v>
      </c>
      <c r="X497" s="5">
        <v>0</v>
      </c>
      <c r="Y497" s="5">
        <v>0</v>
      </c>
      <c r="Z497" s="5">
        <v>3551</v>
      </c>
      <c r="AA497" s="5">
        <v>0</v>
      </c>
      <c r="AB497" s="5">
        <v>1274997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25"/>
      <c r="AN497" s="25"/>
    </row>
    <row r="498" spans="1:40" x14ac:dyDescent="0.25">
      <c r="A498" s="5">
        <v>4238</v>
      </c>
      <c r="B498" s="5">
        <v>7</v>
      </c>
      <c r="C498" s="5" t="s">
        <v>2345</v>
      </c>
      <c r="D498" s="5">
        <v>0</v>
      </c>
      <c r="E498" s="5">
        <v>0</v>
      </c>
      <c r="F498" s="5">
        <v>127</v>
      </c>
      <c r="G498" s="5">
        <v>149.6</v>
      </c>
      <c r="H498" s="5">
        <v>982423</v>
      </c>
      <c r="I498" s="5">
        <v>0</v>
      </c>
      <c r="J498" s="5">
        <v>26234</v>
      </c>
      <c r="K498" s="5">
        <v>0</v>
      </c>
      <c r="L498" s="5">
        <v>0</v>
      </c>
      <c r="M498" s="5">
        <v>4560</v>
      </c>
      <c r="N498" s="5">
        <v>4655</v>
      </c>
      <c r="O498" s="5">
        <v>33930</v>
      </c>
      <c r="P498" s="5">
        <v>17361</v>
      </c>
      <c r="Q498" s="5">
        <v>1945</v>
      </c>
      <c r="R498" s="5">
        <v>0</v>
      </c>
      <c r="S498" s="5">
        <v>0</v>
      </c>
      <c r="T498" s="5">
        <v>11818.4</v>
      </c>
      <c r="U498" s="5">
        <v>-50436</v>
      </c>
      <c r="V498" s="5">
        <v>0</v>
      </c>
      <c r="W498" s="5">
        <v>0</v>
      </c>
      <c r="X498" s="5">
        <v>0</v>
      </c>
      <c r="Y498" s="5">
        <v>0</v>
      </c>
      <c r="Z498" s="5">
        <v>5707</v>
      </c>
      <c r="AA498" s="5">
        <v>0</v>
      </c>
      <c r="AB498" s="5">
        <v>1038197.4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25"/>
      <c r="AN498" s="25"/>
    </row>
    <row r="499" spans="1:40" x14ac:dyDescent="0.25">
      <c r="A499" s="5">
        <v>4239</v>
      </c>
      <c r="B499" s="5">
        <v>7</v>
      </c>
      <c r="C499" s="5" t="s">
        <v>2346</v>
      </c>
      <c r="D499" s="5">
        <v>0</v>
      </c>
      <c r="E499" s="5">
        <v>0</v>
      </c>
      <c r="F499" s="5">
        <v>148</v>
      </c>
      <c r="G499" s="5">
        <v>148</v>
      </c>
      <c r="H499" s="5">
        <v>971916</v>
      </c>
      <c r="I499" s="5">
        <v>0</v>
      </c>
      <c r="J499" s="5">
        <v>652992</v>
      </c>
      <c r="K499" s="5">
        <v>93492</v>
      </c>
      <c r="L499" s="5">
        <v>0</v>
      </c>
      <c r="M499" s="5">
        <v>4511</v>
      </c>
      <c r="N499" s="5">
        <v>0</v>
      </c>
      <c r="O499" s="5">
        <v>33568</v>
      </c>
      <c r="P499" s="5">
        <v>17176</v>
      </c>
      <c r="Q499" s="5">
        <v>1924</v>
      </c>
      <c r="R499" s="5">
        <v>0</v>
      </c>
      <c r="S499" s="5">
        <v>0</v>
      </c>
      <c r="T499" s="5">
        <v>8584</v>
      </c>
      <c r="U499" s="5">
        <v>0</v>
      </c>
      <c r="V499" s="5">
        <v>0</v>
      </c>
      <c r="W499" s="5">
        <v>0</v>
      </c>
      <c r="X499" s="5">
        <v>0</v>
      </c>
      <c r="Y499" s="5">
        <v>57414</v>
      </c>
      <c r="Z499" s="5">
        <v>6026</v>
      </c>
      <c r="AA499" s="5">
        <v>0</v>
      </c>
      <c r="AB499" s="5">
        <v>1847603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25"/>
      <c r="AN499" s="25"/>
    </row>
    <row r="500" spans="1:40" x14ac:dyDescent="0.25">
      <c r="A500" s="5">
        <v>4240</v>
      </c>
      <c r="B500" s="5">
        <v>7</v>
      </c>
      <c r="C500" s="5" t="s">
        <v>2347</v>
      </c>
      <c r="D500" s="5">
        <v>0</v>
      </c>
      <c r="E500" s="5">
        <v>0</v>
      </c>
      <c r="F500" s="5">
        <v>361.2</v>
      </c>
      <c r="G500" s="5">
        <v>372.4</v>
      </c>
      <c r="H500" s="5">
        <v>2445551</v>
      </c>
      <c r="I500" s="5">
        <v>0</v>
      </c>
      <c r="J500" s="5">
        <v>1141018</v>
      </c>
      <c r="K500" s="5">
        <v>261396</v>
      </c>
      <c r="L500" s="5">
        <v>0</v>
      </c>
      <c r="M500" s="5">
        <v>11351</v>
      </c>
      <c r="N500" s="5">
        <v>0</v>
      </c>
      <c r="O500" s="5">
        <v>84463</v>
      </c>
      <c r="P500" s="5">
        <v>43217</v>
      </c>
      <c r="Q500" s="5">
        <v>4841</v>
      </c>
      <c r="R500" s="5">
        <v>0</v>
      </c>
      <c r="S500" s="5">
        <v>0</v>
      </c>
      <c r="T500" s="5">
        <v>43198.400000000001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7932</v>
      </c>
      <c r="AA500" s="5">
        <v>0</v>
      </c>
      <c r="AB500" s="5">
        <v>4042967.4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25"/>
      <c r="AN500" s="25"/>
    </row>
    <row r="501" spans="1:40" x14ac:dyDescent="0.25">
      <c r="A501" s="5">
        <v>4243</v>
      </c>
      <c r="B501" s="5">
        <v>7</v>
      </c>
      <c r="C501" s="5" t="s">
        <v>2348</v>
      </c>
      <c r="D501" s="5">
        <v>0</v>
      </c>
      <c r="E501" s="5">
        <v>0</v>
      </c>
      <c r="F501" s="5">
        <v>255</v>
      </c>
      <c r="G501" s="5">
        <v>261</v>
      </c>
      <c r="H501" s="5">
        <v>1713987</v>
      </c>
      <c r="I501" s="5">
        <v>0</v>
      </c>
      <c r="J501" s="5">
        <v>558308</v>
      </c>
      <c r="K501" s="5">
        <v>57240</v>
      </c>
      <c r="L501" s="5">
        <v>0</v>
      </c>
      <c r="M501" s="5">
        <v>7955</v>
      </c>
      <c r="N501" s="5">
        <v>0</v>
      </c>
      <c r="O501" s="5">
        <v>59197</v>
      </c>
      <c r="P501" s="5">
        <v>30289</v>
      </c>
      <c r="Q501" s="5">
        <v>3393</v>
      </c>
      <c r="R501" s="5">
        <v>0</v>
      </c>
      <c r="S501" s="5">
        <v>0</v>
      </c>
      <c r="T501" s="5">
        <v>23229</v>
      </c>
      <c r="U501" s="5">
        <v>-79872</v>
      </c>
      <c r="V501" s="5">
        <v>0</v>
      </c>
      <c r="W501" s="5">
        <v>0</v>
      </c>
      <c r="X501" s="5">
        <v>0</v>
      </c>
      <c r="Y501" s="5">
        <v>0</v>
      </c>
      <c r="Z501" s="5">
        <v>6730</v>
      </c>
      <c r="AA501" s="5">
        <v>0</v>
      </c>
      <c r="AB501" s="5">
        <v>2380456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25"/>
      <c r="AN501" s="25"/>
    </row>
    <row r="502" spans="1:40" x14ac:dyDescent="0.25">
      <c r="A502" s="5">
        <v>4244</v>
      </c>
      <c r="B502" s="5">
        <v>7</v>
      </c>
      <c r="C502" s="5" t="s">
        <v>1209</v>
      </c>
      <c r="D502" s="5">
        <v>0</v>
      </c>
      <c r="E502" s="5">
        <v>0</v>
      </c>
      <c r="F502" s="5">
        <v>286</v>
      </c>
      <c r="G502" s="5">
        <v>301.39999999999998</v>
      </c>
      <c r="H502" s="5">
        <v>1979294</v>
      </c>
      <c r="I502" s="5">
        <v>0</v>
      </c>
      <c r="J502" s="5">
        <v>103276</v>
      </c>
      <c r="K502" s="5">
        <v>36252</v>
      </c>
      <c r="L502" s="5">
        <v>0</v>
      </c>
      <c r="M502" s="5">
        <v>9187</v>
      </c>
      <c r="N502" s="5">
        <v>0</v>
      </c>
      <c r="O502" s="5">
        <v>68360</v>
      </c>
      <c r="P502" s="5">
        <v>34978</v>
      </c>
      <c r="Q502" s="5">
        <v>3918</v>
      </c>
      <c r="R502" s="5">
        <v>0</v>
      </c>
      <c r="S502" s="5">
        <v>0</v>
      </c>
      <c r="T502" s="5">
        <v>26824.6</v>
      </c>
      <c r="U502" s="5">
        <v>-92235</v>
      </c>
      <c r="V502" s="5">
        <v>0</v>
      </c>
      <c r="W502" s="5">
        <v>0</v>
      </c>
      <c r="X502" s="5">
        <v>0</v>
      </c>
      <c r="Y502" s="5">
        <v>12891</v>
      </c>
      <c r="Z502" s="5">
        <v>9454</v>
      </c>
      <c r="AA502" s="5">
        <v>0</v>
      </c>
      <c r="AB502" s="5">
        <v>2192199.6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25"/>
      <c r="AN502" s="25"/>
    </row>
    <row r="503" spans="1:40" x14ac:dyDescent="0.25">
      <c r="A503" s="5">
        <v>4246</v>
      </c>
      <c r="B503" s="5">
        <v>7</v>
      </c>
      <c r="C503" s="5" t="s">
        <v>2349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25"/>
      <c r="AN503" s="25"/>
    </row>
    <row r="504" spans="1:40" x14ac:dyDescent="0.25">
      <c r="A504" s="5">
        <v>4248</v>
      </c>
      <c r="B504" s="5">
        <v>7</v>
      </c>
      <c r="C504" s="5" t="s">
        <v>2350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25"/>
      <c r="AN504" s="25"/>
    </row>
    <row r="505" spans="1:40" x14ac:dyDescent="0.25">
      <c r="A505" s="5">
        <v>4249</v>
      </c>
      <c r="B505" s="5">
        <v>7</v>
      </c>
      <c r="C505" s="5" t="s">
        <v>2351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25"/>
      <c r="AN505" s="25"/>
    </row>
    <row r="506" spans="1:40" x14ac:dyDescent="0.25">
      <c r="A506" s="5">
        <v>4250</v>
      </c>
      <c r="B506" s="5">
        <v>7</v>
      </c>
      <c r="C506" s="5" t="s">
        <v>2352</v>
      </c>
      <c r="D506" s="5">
        <v>0</v>
      </c>
      <c r="E506" s="5">
        <v>0</v>
      </c>
      <c r="F506" s="5">
        <v>652</v>
      </c>
      <c r="G506" s="5">
        <v>668.6</v>
      </c>
      <c r="H506" s="5">
        <v>4390696</v>
      </c>
      <c r="I506" s="5">
        <v>6768</v>
      </c>
      <c r="J506" s="5">
        <v>1287368</v>
      </c>
      <c r="K506" s="5">
        <v>226098</v>
      </c>
      <c r="L506" s="5">
        <v>0</v>
      </c>
      <c r="M506" s="5">
        <v>20379</v>
      </c>
      <c r="N506" s="5">
        <v>44165</v>
      </c>
      <c r="O506" s="5">
        <v>151644</v>
      </c>
      <c r="P506" s="5">
        <v>77592</v>
      </c>
      <c r="Q506" s="5">
        <v>8692</v>
      </c>
      <c r="R506" s="5">
        <v>0</v>
      </c>
      <c r="S506" s="5">
        <v>0</v>
      </c>
      <c r="T506" s="5">
        <v>84912.2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15326</v>
      </c>
      <c r="AA506" s="5">
        <v>0</v>
      </c>
      <c r="AB506" s="5">
        <v>6313640.2000000002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25"/>
      <c r="AN506" s="25"/>
    </row>
    <row r="507" spans="1:40" x14ac:dyDescent="0.25">
      <c r="A507" s="5">
        <v>4253</v>
      </c>
      <c r="B507" s="5">
        <v>7</v>
      </c>
      <c r="C507" s="5" t="s">
        <v>2353</v>
      </c>
      <c r="D507" s="5">
        <v>0</v>
      </c>
      <c r="E507" s="5">
        <v>0</v>
      </c>
      <c r="F507" s="5">
        <v>115</v>
      </c>
      <c r="G507" s="5">
        <v>115</v>
      </c>
      <c r="H507" s="5">
        <v>755205</v>
      </c>
      <c r="I507" s="5">
        <v>1164</v>
      </c>
      <c r="J507" s="5">
        <v>5499</v>
      </c>
      <c r="K507" s="5">
        <v>0</v>
      </c>
      <c r="L507" s="5">
        <v>0</v>
      </c>
      <c r="M507" s="5">
        <v>3505</v>
      </c>
      <c r="N507" s="5">
        <v>18628</v>
      </c>
      <c r="O507" s="5">
        <v>26083</v>
      </c>
      <c r="P507" s="5">
        <v>13346</v>
      </c>
      <c r="Q507" s="5">
        <v>1495</v>
      </c>
      <c r="R507" s="5">
        <v>0</v>
      </c>
      <c r="S507" s="5">
        <v>0</v>
      </c>
      <c r="T507" s="5">
        <v>13800</v>
      </c>
      <c r="U507" s="5">
        <v>-53821</v>
      </c>
      <c r="V507" s="5">
        <v>0</v>
      </c>
      <c r="W507" s="5">
        <v>0</v>
      </c>
      <c r="X507" s="5">
        <v>0</v>
      </c>
      <c r="Y507" s="5">
        <v>0</v>
      </c>
      <c r="Z507" s="5">
        <v>2166</v>
      </c>
      <c r="AA507" s="5">
        <v>0</v>
      </c>
      <c r="AB507" s="5">
        <v>787070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25"/>
      <c r="AN507" s="25"/>
    </row>
    <row r="508" spans="1:40" x14ac:dyDescent="0.25">
      <c r="A508" s="5">
        <v>4254</v>
      </c>
      <c r="B508" s="5">
        <v>7</v>
      </c>
      <c r="C508" s="5" t="s">
        <v>2354</v>
      </c>
      <c r="D508" s="5">
        <v>0</v>
      </c>
      <c r="E508" s="5">
        <v>0</v>
      </c>
      <c r="F508" s="5">
        <v>205</v>
      </c>
      <c r="G508" s="5">
        <v>205</v>
      </c>
      <c r="H508" s="5">
        <v>1346235</v>
      </c>
      <c r="I508" s="5">
        <v>0</v>
      </c>
      <c r="J508" s="5">
        <v>0</v>
      </c>
      <c r="K508" s="5">
        <v>0</v>
      </c>
      <c r="L508" s="5">
        <v>0</v>
      </c>
      <c r="M508" s="5">
        <v>6249</v>
      </c>
      <c r="N508" s="5">
        <v>11442</v>
      </c>
      <c r="O508" s="5">
        <v>46496</v>
      </c>
      <c r="P508" s="5">
        <v>23790</v>
      </c>
      <c r="Q508" s="5">
        <v>2665</v>
      </c>
      <c r="R508" s="5">
        <v>0</v>
      </c>
      <c r="S508" s="5">
        <v>0</v>
      </c>
      <c r="T508" s="5">
        <v>1640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5553</v>
      </c>
      <c r="AA508" s="5">
        <v>0</v>
      </c>
      <c r="AB508" s="5">
        <v>1444070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25"/>
      <c r="AN508" s="25"/>
    </row>
    <row r="509" spans="1:40" x14ac:dyDescent="0.25">
      <c r="A509" s="5">
        <v>4255</v>
      </c>
      <c r="B509" s="5">
        <v>7</v>
      </c>
      <c r="C509" s="5" t="s">
        <v>2355</v>
      </c>
      <c r="D509" s="5">
        <v>0</v>
      </c>
      <c r="E509" s="5">
        <v>0</v>
      </c>
      <c r="F509" s="5">
        <v>243</v>
      </c>
      <c r="G509" s="5">
        <v>243</v>
      </c>
      <c r="H509" s="5">
        <v>1595781</v>
      </c>
      <c r="I509" s="5">
        <v>0</v>
      </c>
      <c r="J509" s="5">
        <v>591130</v>
      </c>
      <c r="K509" s="5">
        <v>190800</v>
      </c>
      <c r="L509" s="5">
        <v>0</v>
      </c>
      <c r="M509" s="5">
        <v>7407</v>
      </c>
      <c r="N509" s="5">
        <v>0</v>
      </c>
      <c r="O509" s="5">
        <v>55114</v>
      </c>
      <c r="P509" s="5">
        <v>28200</v>
      </c>
      <c r="Q509" s="5">
        <v>3159</v>
      </c>
      <c r="R509" s="5">
        <v>0</v>
      </c>
      <c r="S509" s="5">
        <v>0</v>
      </c>
      <c r="T509" s="5">
        <v>2187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5455</v>
      </c>
      <c r="AA509" s="5">
        <v>0</v>
      </c>
      <c r="AB509" s="5">
        <v>2479233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25"/>
      <c r="AN509" s="25"/>
    </row>
    <row r="510" spans="1:40" x14ac:dyDescent="0.25">
      <c r="A510" s="5">
        <v>4258</v>
      </c>
      <c r="B510" s="5">
        <v>7</v>
      </c>
      <c r="C510" s="5" t="s">
        <v>2356</v>
      </c>
      <c r="D510" s="5">
        <v>0</v>
      </c>
      <c r="E510" s="5">
        <v>0</v>
      </c>
      <c r="F510" s="5">
        <v>103</v>
      </c>
      <c r="G510" s="5">
        <v>105</v>
      </c>
      <c r="H510" s="5">
        <v>689535</v>
      </c>
      <c r="I510" s="5">
        <v>0</v>
      </c>
      <c r="J510" s="5">
        <v>86206</v>
      </c>
      <c r="K510" s="5">
        <v>14418</v>
      </c>
      <c r="L510" s="5">
        <v>0</v>
      </c>
      <c r="M510" s="5">
        <v>3200</v>
      </c>
      <c r="N510" s="5">
        <v>0</v>
      </c>
      <c r="O510" s="5">
        <v>23815</v>
      </c>
      <c r="P510" s="5">
        <v>12185</v>
      </c>
      <c r="Q510" s="5">
        <v>1365</v>
      </c>
      <c r="R510" s="5">
        <v>0</v>
      </c>
      <c r="S510" s="5">
        <v>0</v>
      </c>
      <c r="T510" s="5">
        <v>14595</v>
      </c>
      <c r="U510" s="5">
        <v>-32132</v>
      </c>
      <c r="V510" s="5">
        <v>0</v>
      </c>
      <c r="W510" s="5">
        <v>0</v>
      </c>
      <c r="X510" s="5">
        <v>0</v>
      </c>
      <c r="Y510" s="5">
        <v>0</v>
      </c>
      <c r="Z510" s="5">
        <v>1685</v>
      </c>
      <c r="AA510" s="5">
        <v>0</v>
      </c>
      <c r="AB510" s="5">
        <v>814872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25"/>
      <c r="AN510" s="25"/>
    </row>
    <row r="511" spans="1:40" x14ac:dyDescent="0.25">
      <c r="A511" s="5">
        <v>4261</v>
      </c>
      <c r="B511" s="5">
        <v>7</v>
      </c>
      <c r="C511" s="5" t="s">
        <v>2357</v>
      </c>
      <c r="D511" s="5">
        <v>0</v>
      </c>
      <c r="E511" s="5">
        <v>0</v>
      </c>
      <c r="F511" s="5">
        <v>314</v>
      </c>
      <c r="G511" s="5">
        <v>322</v>
      </c>
      <c r="H511" s="5">
        <v>2114574</v>
      </c>
      <c r="I511" s="5">
        <v>0</v>
      </c>
      <c r="J511" s="5">
        <v>756096</v>
      </c>
      <c r="K511" s="5">
        <v>290016</v>
      </c>
      <c r="L511" s="5">
        <v>0</v>
      </c>
      <c r="M511" s="5">
        <v>9815</v>
      </c>
      <c r="N511" s="5">
        <v>0</v>
      </c>
      <c r="O511" s="5">
        <v>73032</v>
      </c>
      <c r="P511" s="5">
        <v>37368</v>
      </c>
      <c r="Q511" s="5">
        <v>4186</v>
      </c>
      <c r="R511" s="5">
        <v>0</v>
      </c>
      <c r="S511" s="5">
        <v>0</v>
      </c>
      <c r="T511" s="5">
        <v>3220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5452</v>
      </c>
      <c r="AA511" s="5">
        <v>0</v>
      </c>
      <c r="AB511" s="5">
        <v>3293759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25"/>
      <c r="AN511" s="25"/>
    </row>
    <row r="512" spans="1:40" x14ac:dyDescent="0.25">
      <c r="A512" s="5">
        <v>4263</v>
      </c>
      <c r="B512" s="5">
        <v>7</v>
      </c>
      <c r="C512" s="5" t="s">
        <v>2358</v>
      </c>
      <c r="D512" s="5">
        <v>0</v>
      </c>
      <c r="E512" s="5">
        <v>0</v>
      </c>
      <c r="F512" s="5">
        <v>50</v>
      </c>
      <c r="G512" s="5">
        <v>56</v>
      </c>
      <c r="H512" s="5">
        <v>367752</v>
      </c>
      <c r="I512" s="5">
        <v>0</v>
      </c>
      <c r="J512" s="5">
        <v>147095</v>
      </c>
      <c r="K512" s="5">
        <v>33390</v>
      </c>
      <c r="L512" s="5">
        <v>0</v>
      </c>
      <c r="M512" s="5">
        <v>1707</v>
      </c>
      <c r="N512" s="5">
        <v>13</v>
      </c>
      <c r="O512" s="5">
        <v>12701</v>
      </c>
      <c r="P512" s="5">
        <v>6499</v>
      </c>
      <c r="Q512" s="5">
        <v>728</v>
      </c>
      <c r="R512" s="5">
        <v>0</v>
      </c>
      <c r="S512" s="5">
        <v>0</v>
      </c>
      <c r="T512" s="5">
        <v>3360</v>
      </c>
      <c r="U512" s="5">
        <v>0</v>
      </c>
      <c r="V512" s="5">
        <v>0</v>
      </c>
      <c r="W512" s="5">
        <v>0</v>
      </c>
      <c r="X512" s="5">
        <v>0</v>
      </c>
      <c r="Y512" s="5">
        <v>2633</v>
      </c>
      <c r="Z512" s="5">
        <v>1505</v>
      </c>
      <c r="AA512" s="5">
        <v>0</v>
      </c>
      <c r="AB512" s="5">
        <v>577383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25"/>
      <c r="AN512" s="25"/>
    </row>
    <row r="513" spans="1:40" x14ac:dyDescent="0.25">
      <c r="A513" s="5">
        <v>4264</v>
      </c>
      <c r="B513" s="5">
        <v>7</v>
      </c>
      <c r="C513" s="5" t="s">
        <v>2359</v>
      </c>
      <c r="D513" s="5">
        <v>0</v>
      </c>
      <c r="E513" s="5">
        <v>0</v>
      </c>
      <c r="F513" s="5">
        <v>237</v>
      </c>
      <c r="G513" s="5">
        <v>237</v>
      </c>
      <c r="H513" s="5">
        <v>1556379</v>
      </c>
      <c r="I513" s="5">
        <v>0</v>
      </c>
      <c r="J513" s="5">
        <v>604877</v>
      </c>
      <c r="K513" s="5">
        <v>143100</v>
      </c>
      <c r="L513" s="5">
        <v>0</v>
      </c>
      <c r="M513" s="5">
        <v>7224</v>
      </c>
      <c r="N513" s="5">
        <v>0</v>
      </c>
      <c r="O513" s="5">
        <v>53754</v>
      </c>
      <c r="P513" s="5">
        <v>27504</v>
      </c>
      <c r="Q513" s="5">
        <v>3081</v>
      </c>
      <c r="R513" s="5">
        <v>0</v>
      </c>
      <c r="S513" s="5">
        <v>0</v>
      </c>
      <c r="T513" s="5">
        <v>16353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5215</v>
      </c>
      <c r="AA513" s="5">
        <v>0</v>
      </c>
      <c r="AB513" s="5">
        <v>2417487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25"/>
      <c r="AN513" s="25"/>
    </row>
    <row r="514" spans="1:40" x14ac:dyDescent="0.25">
      <c r="A514" s="5">
        <v>4265</v>
      </c>
      <c r="B514" s="5">
        <v>7</v>
      </c>
      <c r="C514" s="5" t="s">
        <v>2360</v>
      </c>
      <c r="D514" s="5">
        <v>0</v>
      </c>
      <c r="E514" s="5">
        <v>0</v>
      </c>
      <c r="F514" s="5">
        <v>26</v>
      </c>
      <c r="G514" s="5">
        <v>26</v>
      </c>
      <c r="H514" s="5">
        <v>170742</v>
      </c>
      <c r="I514" s="5">
        <v>0</v>
      </c>
      <c r="J514" s="5">
        <v>31447</v>
      </c>
      <c r="K514" s="5">
        <v>15330</v>
      </c>
      <c r="L514" s="5">
        <v>0</v>
      </c>
      <c r="M514" s="5">
        <v>792</v>
      </c>
      <c r="N514" s="5">
        <v>0</v>
      </c>
      <c r="O514" s="5">
        <v>5897</v>
      </c>
      <c r="P514" s="5">
        <v>3017</v>
      </c>
      <c r="Q514" s="5">
        <v>338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2410</v>
      </c>
      <c r="AA514" s="5">
        <v>0</v>
      </c>
      <c r="AB514" s="5">
        <v>229973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25"/>
      <c r="AN514" s="25"/>
    </row>
    <row r="515" spans="1:40" x14ac:dyDescent="0.25">
      <c r="A515" s="5">
        <v>4266</v>
      </c>
      <c r="B515" s="5">
        <v>7</v>
      </c>
      <c r="C515" s="5" t="s">
        <v>2361</v>
      </c>
      <c r="D515" s="5">
        <v>0</v>
      </c>
      <c r="E515" s="5">
        <v>0</v>
      </c>
      <c r="F515" s="5">
        <v>81</v>
      </c>
      <c r="G515" s="5">
        <v>81</v>
      </c>
      <c r="H515" s="5">
        <v>531927</v>
      </c>
      <c r="I515" s="5">
        <v>0</v>
      </c>
      <c r="J515" s="5">
        <v>5556</v>
      </c>
      <c r="K515" s="5">
        <v>0</v>
      </c>
      <c r="L515" s="5">
        <v>0</v>
      </c>
      <c r="M515" s="5">
        <v>2469</v>
      </c>
      <c r="N515" s="5">
        <v>2453</v>
      </c>
      <c r="O515" s="5">
        <v>18371</v>
      </c>
      <c r="P515" s="5">
        <v>9400</v>
      </c>
      <c r="Q515" s="5">
        <v>1053</v>
      </c>
      <c r="R515" s="5">
        <v>0</v>
      </c>
      <c r="S515" s="5">
        <v>0</v>
      </c>
      <c r="T515" s="5">
        <v>0</v>
      </c>
      <c r="U515" s="5">
        <v>-27241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543988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25"/>
      <c r="AN515" s="25"/>
    </row>
    <row r="516" spans="1:40" x14ac:dyDescent="0.25">
      <c r="A516" s="5">
        <v>4267</v>
      </c>
      <c r="B516" s="5">
        <v>7</v>
      </c>
      <c r="C516" s="5" t="s">
        <v>2362</v>
      </c>
      <c r="D516" s="5">
        <v>0</v>
      </c>
      <c r="E516" s="5">
        <v>0</v>
      </c>
      <c r="F516" s="5">
        <v>85</v>
      </c>
      <c r="G516" s="5">
        <v>85</v>
      </c>
      <c r="H516" s="5">
        <v>558195</v>
      </c>
      <c r="I516" s="5">
        <v>860</v>
      </c>
      <c r="J516" s="5">
        <v>106541</v>
      </c>
      <c r="K516" s="5">
        <v>41976</v>
      </c>
      <c r="L516" s="5">
        <v>0</v>
      </c>
      <c r="M516" s="5">
        <v>2591</v>
      </c>
      <c r="N516" s="5">
        <v>0</v>
      </c>
      <c r="O516" s="5">
        <v>19279</v>
      </c>
      <c r="P516" s="5">
        <v>9864</v>
      </c>
      <c r="Q516" s="5">
        <v>1105</v>
      </c>
      <c r="R516" s="5">
        <v>0</v>
      </c>
      <c r="S516" s="5">
        <v>0</v>
      </c>
      <c r="T516" s="5">
        <v>2720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1936</v>
      </c>
      <c r="AA516" s="5">
        <v>0</v>
      </c>
      <c r="AB516" s="5">
        <v>745067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25"/>
      <c r="AN516" s="25"/>
    </row>
    <row r="517" spans="1:40" x14ac:dyDescent="0.25">
      <c r="A517" s="5">
        <v>4268</v>
      </c>
      <c r="B517" s="5">
        <v>7</v>
      </c>
      <c r="C517" s="5" t="s">
        <v>2363</v>
      </c>
      <c r="D517" s="5">
        <v>0</v>
      </c>
      <c r="E517" s="5">
        <v>0</v>
      </c>
      <c r="F517" s="5">
        <v>90</v>
      </c>
      <c r="G517" s="5">
        <v>90</v>
      </c>
      <c r="H517" s="5">
        <v>591030</v>
      </c>
      <c r="I517" s="5">
        <v>0</v>
      </c>
      <c r="J517" s="5">
        <v>12372</v>
      </c>
      <c r="K517" s="5">
        <v>14177</v>
      </c>
      <c r="L517" s="5">
        <v>0</v>
      </c>
      <c r="M517" s="5">
        <v>2743</v>
      </c>
      <c r="N517" s="5">
        <v>2293</v>
      </c>
      <c r="O517" s="5">
        <v>20413</v>
      </c>
      <c r="P517" s="5">
        <v>10445</v>
      </c>
      <c r="Q517" s="5">
        <v>1170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441</v>
      </c>
      <c r="AA517" s="5">
        <v>0</v>
      </c>
      <c r="AB517" s="5">
        <v>655084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25"/>
      <c r="AN517" s="25"/>
    </row>
    <row r="518" spans="1:40" x14ac:dyDescent="0.25">
      <c r="A518" s="5">
        <v>4269</v>
      </c>
      <c r="B518" s="5">
        <v>7</v>
      </c>
      <c r="C518" s="5" t="s">
        <v>2364</v>
      </c>
      <c r="D518" s="5">
        <v>0</v>
      </c>
      <c r="E518" s="5">
        <v>0</v>
      </c>
      <c r="F518" s="5">
        <v>58</v>
      </c>
      <c r="G518" s="5">
        <v>58</v>
      </c>
      <c r="H518" s="5">
        <v>380886</v>
      </c>
      <c r="I518" s="5">
        <v>0</v>
      </c>
      <c r="J518" s="5">
        <v>187306</v>
      </c>
      <c r="K518" s="5">
        <v>0</v>
      </c>
      <c r="L518" s="5">
        <v>0</v>
      </c>
      <c r="M518" s="5">
        <v>1768</v>
      </c>
      <c r="N518" s="5">
        <v>0</v>
      </c>
      <c r="O518" s="5">
        <v>13155</v>
      </c>
      <c r="P518" s="5">
        <v>6731</v>
      </c>
      <c r="Q518" s="5">
        <v>754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590600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25"/>
      <c r="AN518" s="25"/>
    </row>
    <row r="519" spans="1:40" x14ac:dyDescent="0.25">
      <c r="A519" s="5">
        <v>4271</v>
      </c>
      <c r="B519" s="5">
        <v>7</v>
      </c>
      <c r="C519" s="5" t="s">
        <v>2365</v>
      </c>
      <c r="D519" s="5">
        <v>0</v>
      </c>
      <c r="E519" s="5">
        <v>0</v>
      </c>
      <c r="F519" s="5">
        <v>103</v>
      </c>
      <c r="G519" s="5">
        <v>105.8</v>
      </c>
      <c r="H519" s="5">
        <v>694789</v>
      </c>
      <c r="I519" s="5">
        <v>0</v>
      </c>
      <c r="J519" s="5">
        <v>86035</v>
      </c>
      <c r="K519" s="5">
        <v>0</v>
      </c>
      <c r="L519" s="5">
        <v>0</v>
      </c>
      <c r="M519" s="5">
        <v>3225</v>
      </c>
      <c r="N519" s="5">
        <v>21715</v>
      </c>
      <c r="O519" s="5">
        <v>23996</v>
      </c>
      <c r="P519" s="5">
        <v>12278</v>
      </c>
      <c r="Q519" s="5">
        <v>1375</v>
      </c>
      <c r="R519" s="5">
        <v>0</v>
      </c>
      <c r="S519" s="5">
        <v>0</v>
      </c>
      <c r="T519" s="5">
        <v>12167</v>
      </c>
      <c r="U519" s="5">
        <v>-54092</v>
      </c>
      <c r="V519" s="5">
        <v>0</v>
      </c>
      <c r="W519" s="5">
        <v>0</v>
      </c>
      <c r="X519" s="5">
        <v>0</v>
      </c>
      <c r="Y519" s="5">
        <v>0</v>
      </c>
      <c r="Z519" s="5">
        <v>2222</v>
      </c>
      <c r="AA519" s="5">
        <v>0</v>
      </c>
      <c r="AB519" s="5">
        <v>803710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25"/>
      <c r="AN519" s="25"/>
    </row>
    <row r="520" spans="1:40" x14ac:dyDescent="0.25">
      <c r="A520" s="5">
        <v>4273</v>
      </c>
      <c r="B520" s="5">
        <v>7</v>
      </c>
      <c r="C520" s="5" t="s">
        <v>2366</v>
      </c>
      <c r="D520" s="5">
        <v>0</v>
      </c>
      <c r="E520" s="5">
        <v>0</v>
      </c>
      <c r="F520" s="5">
        <v>125</v>
      </c>
      <c r="G520" s="5">
        <v>125</v>
      </c>
      <c r="H520" s="5">
        <v>820875</v>
      </c>
      <c r="I520" s="5">
        <v>0</v>
      </c>
      <c r="J520" s="5">
        <v>3609</v>
      </c>
      <c r="K520" s="5">
        <v>14097</v>
      </c>
      <c r="L520" s="5">
        <v>0</v>
      </c>
      <c r="M520" s="5">
        <v>3810</v>
      </c>
      <c r="N520" s="5">
        <v>0</v>
      </c>
      <c r="O520" s="5">
        <v>28351</v>
      </c>
      <c r="P520" s="5">
        <v>14506</v>
      </c>
      <c r="Q520" s="5">
        <v>1625</v>
      </c>
      <c r="R520" s="5">
        <v>0</v>
      </c>
      <c r="S520" s="5">
        <v>0</v>
      </c>
      <c r="T520" s="5">
        <v>17875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2084</v>
      </c>
      <c r="AA520" s="5">
        <v>0</v>
      </c>
      <c r="AB520" s="5">
        <v>906832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25"/>
      <c r="AN520" s="25"/>
    </row>
    <row r="521" spans="1:40" x14ac:dyDescent="0.25">
      <c r="A521" s="5">
        <v>4274</v>
      </c>
      <c r="B521" s="5">
        <v>7</v>
      </c>
      <c r="C521" s="5" t="s">
        <v>2367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202</v>
      </c>
      <c r="AA521" s="5">
        <v>0</v>
      </c>
      <c r="AB521" s="5">
        <v>202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25"/>
      <c r="AN521" s="25"/>
    </row>
    <row r="522" spans="1:40" x14ac:dyDescent="0.25">
      <c r="A522" s="5">
        <v>4275</v>
      </c>
      <c r="B522" s="5">
        <v>7</v>
      </c>
      <c r="C522" s="5" t="s">
        <v>2368</v>
      </c>
      <c r="D522" s="5">
        <v>0</v>
      </c>
      <c r="E522" s="5">
        <v>0</v>
      </c>
      <c r="F522" s="5">
        <v>209</v>
      </c>
      <c r="G522" s="5">
        <v>210.8</v>
      </c>
      <c r="H522" s="5">
        <v>1384324</v>
      </c>
      <c r="I522" s="5">
        <v>0</v>
      </c>
      <c r="J522" s="5">
        <v>13289</v>
      </c>
      <c r="K522" s="5">
        <v>14090</v>
      </c>
      <c r="L522" s="5">
        <v>0</v>
      </c>
      <c r="M522" s="5">
        <v>6425</v>
      </c>
      <c r="N522" s="5">
        <v>0</v>
      </c>
      <c r="O522" s="5">
        <v>47811</v>
      </c>
      <c r="P522" s="5">
        <v>24464</v>
      </c>
      <c r="Q522" s="5">
        <v>2740</v>
      </c>
      <c r="R522" s="5">
        <v>0</v>
      </c>
      <c r="S522" s="5">
        <v>0</v>
      </c>
      <c r="T522" s="5">
        <v>30355.200000000001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2422</v>
      </c>
      <c r="AA522" s="5">
        <v>0</v>
      </c>
      <c r="AB522" s="5">
        <v>1525920.2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25"/>
      <c r="AN522" s="25"/>
    </row>
    <row r="523" spans="1:40" x14ac:dyDescent="0.25">
      <c r="A523" s="5">
        <v>4276</v>
      </c>
      <c r="B523" s="5">
        <v>7</v>
      </c>
      <c r="C523" s="5" t="s">
        <v>2369</v>
      </c>
      <c r="D523" s="5">
        <v>0</v>
      </c>
      <c r="E523" s="5">
        <v>0</v>
      </c>
      <c r="F523" s="5">
        <v>23</v>
      </c>
      <c r="G523" s="5">
        <v>23</v>
      </c>
      <c r="H523" s="5">
        <v>151041</v>
      </c>
      <c r="I523" s="5">
        <v>0</v>
      </c>
      <c r="J523" s="5">
        <v>172</v>
      </c>
      <c r="K523" s="5">
        <v>14175</v>
      </c>
      <c r="L523" s="5">
        <v>0</v>
      </c>
      <c r="M523" s="5">
        <v>701</v>
      </c>
      <c r="N523" s="5">
        <v>5</v>
      </c>
      <c r="O523" s="5">
        <v>5217</v>
      </c>
      <c r="P523" s="5">
        <v>2669</v>
      </c>
      <c r="Q523" s="5">
        <v>299</v>
      </c>
      <c r="R523" s="5">
        <v>0</v>
      </c>
      <c r="S523" s="5">
        <v>0</v>
      </c>
      <c r="T523" s="5">
        <v>0</v>
      </c>
      <c r="U523" s="5">
        <v>-7044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167235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25"/>
      <c r="AN523" s="25"/>
    </row>
    <row r="524" spans="1:40" x14ac:dyDescent="0.25">
      <c r="A524" s="5">
        <v>4277</v>
      </c>
      <c r="B524" s="5">
        <v>7</v>
      </c>
      <c r="C524" s="5" t="s">
        <v>2370</v>
      </c>
      <c r="D524" s="5">
        <v>0</v>
      </c>
      <c r="E524" s="5">
        <v>0</v>
      </c>
      <c r="F524" s="5">
        <v>36</v>
      </c>
      <c r="G524" s="5">
        <v>36</v>
      </c>
      <c r="H524" s="5">
        <v>236412</v>
      </c>
      <c r="I524" s="5">
        <v>0</v>
      </c>
      <c r="J524" s="5">
        <v>77328</v>
      </c>
      <c r="K524" s="5">
        <v>0</v>
      </c>
      <c r="L524" s="5">
        <v>0</v>
      </c>
      <c r="M524" s="5">
        <v>1097</v>
      </c>
      <c r="N524" s="5">
        <v>0</v>
      </c>
      <c r="O524" s="5">
        <v>8165</v>
      </c>
      <c r="P524" s="5">
        <v>4178</v>
      </c>
      <c r="Q524" s="5">
        <v>468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399</v>
      </c>
      <c r="AA524" s="5">
        <v>0</v>
      </c>
      <c r="AB524" s="5">
        <v>328047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25"/>
      <c r="AN524" s="25"/>
    </row>
    <row r="525" spans="1:40" x14ac:dyDescent="0.25">
      <c r="A525" s="5">
        <v>4282</v>
      </c>
      <c r="B525" s="5">
        <v>7</v>
      </c>
      <c r="C525" s="5" t="s">
        <v>2371</v>
      </c>
      <c r="D525" s="5">
        <v>0</v>
      </c>
      <c r="E525" s="5">
        <v>0</v>
      </c>
      <c r="F525" s="5">
        <v>44</v>
      </c>
      <c r="G525" s="5">
        <v>44</v>
      </c>
      <c r="H525" s="5">
        <v>288948</v>
      </c>
      <c r="I525" s="5">
        <v>0</v>
      </c>
      <c r="J525" s="5">
        <v>89013</v>
      </c>
      <c r="K525" s="5">
        <v>40068</v>
      </c>
      <c r="L525" s="5">
        <v>0</v>
      </c>
      <c r="M525" s="5">
        <v>1341</v>
      </c>
      <c r="N525" s="5">
        <v>0</v>
      </c>
      <c r="O525" s="5">
        <v>9980</v>
      </c>
      <c r="P525" s="5">
        <v>5106</v>
      </c>
      <c r="Q525" s="5">
        <v>572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435028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25"/>
      <c r="AN525" s="25"/>
    </row>
    <row r="526" spans="1:40" x14ac:dyDescent="0.25">
      <c r="A526" s="5">
        <v>4998</v>
      </c>
      <c r="B526" s="5">
        <v>8</v>
      </c>
      <c r="C526" s="5" t="s">
        <v>505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25"/>
      <c r="AN526" s="25"/>
    </row>
    <row r="527" spans="1:40" x14ac:dyDescent="0.25">
      <c r="A527" s="5">
        <v>4999</v>
      </c>
      <c r="B527" s="5">
        <v>7</v>
      </c>
      <c r="C527" s="5" t="s">
        <v>2372</v>
      </c>
      <c r="D527" s="5">
        <v>0</v>
      </c>
      <c r="E527" s="5">
        <v>0</v>
      </c>
      <c r="F527" s="5">
        <v>-200.47863599999999</v>
      </c>
      <c r="G527" s="5">
        <v>-377.46952199999998</v>
      </c>
      <c r="H527" s="5">
        <v>-2478842</v>
      </c>
      <c r="I527" s="5">
        <v>0</v>
      </c>
      <c r="J527" s="5">
        <v>0</v>
      </c>
      <c r="K527" s="5">
        <v>-168312</v>
      </c>
      <c r="L527" s="5">
        <v>0</v>
      </c>
      <c r="M527" s="5">
        <v>-11506</v>
      </c>
      <c r="N527" s="5">
        <v>0</v>
      </c>
      <c r="O527" s="5">
        <v>-85613</v>
      </c>
      <c r="P527" s="5">
        <v>-43806</v>
      </c>
      <c r="Q527" s="5">
        <v>-4907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2006</v>
      </c>
      <c r="AA527" s="5">
        <v>0</v>
      </c>
      <c r="AB527" s="5">
        <v>-2790980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25"/>
      <c r="AN527" s="25"/>
    </row>
    <row r="528" spans="1:40" x14ac:dyDescent="0.25">
      <c r="A528" s="5">
        <v>6000</v>
      </c>
      <c r="B528" s="5">
        <v>62</v>
      </c>
      <c r="C528" s="5" t="s">
        <v>2373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5923038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980342</v>
      </c>
      <c r="AA528" s="5">
        <v>0</v>
      </c>
      <c r="AB528" s="5">
        <v>6903380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25"/>
      <c r="AN528" s="25"/>
    </row>
  </sheetData>
  <pageMargins left="0.75" right="0.75" top="1" bottom="1" header="0.5" footer="0.5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8"/>
  <sheetViews>
    <sheetView workbookViewId="0">
      <pane ySplit="5" topLeftCell="A54" activePane="bottomLeft" state="frozen"/>
      <selection activeCell="AY21" sqref="AY21"/>
      <selection pane="bottomLeft" activeCell="E67" sqref="E67"/>
    </sheetView>
  </sheetViews>
  <sheetFormatPr defaultColWidth="9" defaultRowHeight="12.5" x14ac:dyDescent="0.25"/>
  <cols>
    <col min="1" max="1" width="8.44140625" style="5" customWidth="1"/>
    <col min="2" max="2" width="6.6640625" style="5" customWidth="1"/>
    <col min="3" max="3" width="21.77734375" style="5" customWidth="1"/>
    <col min="4" max="7" width="13.6640625" style="5" customWidth="1"/>
    <col min="8" max="8" width="17" style="5" bestFit="1" customWidth="1"/>
    <col min="9" max="9" width="13.6640625" style="5" customWidth="1"/>
    <col min="10" max="10" width="15" style="5" bestFit="1" customWidth="1"/>
    <col min="11" max="22" width="13.6640625" style="5" customWidth="1"/>
    <col min="23" max="23" width="15" style="5" customWidth="1"/>
    <col min="24" max="27" width="13.6640625" style="5" customWidth="1"/>
    <col min="28" max="28" width="17" style="5" bestFit="1" customWidth="1"/>
    <col min="29" max="35" width="13.6640625" style="5" customWidth="1"/>
    <col min="36" max="36" width="17" style="5" bestFit="1" customWidth="1"/>
    <col min="37" max="37" width="13.6640625" style="5" customWidth="1"/>
    <col min="38" max="38" width="17" style="5" bestFit="1" customWidth="1"/>
    <col min="39" max="16384" width="9" style="5"/>
  </cols>
  <sheetData>
    <row r="1" spans="1:39" x14ac:dyDescent="0.25">
      <c r="A1" s="5">
        <f>COLUMN()</f>
        <v>1</v>
      </c>
      <c r="B1" s="5">
        <f>COLUMN()</f>
        <v>2</v>
      </c>
      <c r="C1" s="5">
        <f>COLUMN()</f>
        <v>3</v>
      </c>
      <c r="D1" s="5">
        <f>COLUMN()</f>
        <v>4</v>
      </c>
      <c r="E1" s="5">
        <f>COLUMN()</f>
        <v>5</v>
      </c>
      <c r="F1" s="5">
        <f>COLUMN()</f>
        <v>6</v>
      </c>
      <c r="G1" s="5">
        <f>COLUMN()</f>
        <v>7</v>
      </c>
      <c r="H1" s="5">
        <f>COLUMN()</f>
        <v>8</v>
      </c>
      <c r="I1" s="5">
        <f>COLUMN()</f>
        <v>9</v>
      </c>
      <c r="J1" s="5">
        <f>COLUMN()</f>
        <v>10</v>
      </c>
      <c r="K1" s="5">
        <f>COLUMN()</f>
        <v>11</v>
      </c>
      <c r="L1" s="5">
        <f>COLUMN()</f>
        <v>12</v>
      </c>
      <c r="M1" s="5">
        <f>COLUMN()</f>
        <v>13</v>
      </c>
      <c r="N1" s="5">
        <f>COLUMN()</f>
        <v>14</v>
      </c>
      <c r="O1" s="5">
        <f>COLUMN()</f>
        <v>15</v>
      </c>
      <c r="P1" s="5">
        <f>COLUMN()</f>
        <v>16</v>
      </c>
      <c r="Q1" s="5">
        <f>COLUMN()</f>
        <v>17</v>
      </c>
      <c r="R1" s="5">
        <f>COLUMN()</f>
        <v>18</v>
      </c>
      <c r="T1" s="5">
        <f>COLUMN()</f>
        <v>20</v>
      </c>
      <c r="U1" s="5">
        <f>COLUMN()</f>
        <v>21</v>
      </c>
      <c r="V1" s="5">
        <f>COLUMN()</f>
        <v>22</v>
      </c>
      <c r="W1" s="5">
        <f>COLUMN()</f>
        <v>23</v>
      </c>
      <c r="X1" s="5">
        <f>COLUMN()</f>
        <v>24</v>
      </c>
      <c r="Y1" s="5">
        <f>COLUMN()</f>
        <v>25</v>
      </c>
      <c r="Z1" s="5">
        <f>COLUMN()</f>
        <v>26</v>
      </c>
      <c r="AA1" s="5">
        <f>COLUMN()</f>
        <v>27</v>
      </c>
      <c r="AB1" s="5">
        <f>COLUMN()</f>
        <v>28</v>
      </c>
      <c r="AC1" s="5">
        <f>COLUMN()</f>
        <v>29</v>
      </c>
      <c r="AD1" s="5">
        <f>COLUMN()</f>
        <v>30</v>
      </c>
      <c r="AE1" s="5">
        <f>COLUMN()</f>
        <v>31</v>
      </c>
      <c r="AF1" s="5">
        <f>COLUMN()</f>
        <v>32</v>
      </c>
      <c r="AG1" s="5">
        <f>COLUMN()</f>
        <v>33</v>
      </c>
      <c r="AH1" s="5">
        <f>COLUMN()</f>
        <v>34</v>
      </c>
      <c r="AI1" s="5">
        <f>COLUMN()</f>
        <v>35</v>
      </c>
      <c r="AJ1" s="5">
        <f>COLUMN()</f>
        <v>36</v>
      </c>
      <c r="AK1" s="5">
        <f>COLUMN()</f>
        <v>37</v>
      </c>
    </row>
    <row r="2" spans="1:39" s="8" customFormat="1" x14ac:dyDescent="0.25">
      <c r="A2" s="8" t="s">
        <v>0</v>
      </c>
      <c r="B2" s="8" t="s">
        <v>1</v>
      </c>
      <c r="C2" s="8" t="s">
        <v>2</v>
      </c>
      <c r="D2" s="8" t="s">
        <v>2790</v>
      </c>
      <c r="E2" s="8" t="s">
        <v>2791</v>
      </c>
      <c r="F2" s="8" t="s">
        <v>2792</v>
      </c>
      <c r="G2" s="8" t="s">
        <v>2793</v>
      </c>
      <c r="H2" s="8" t="s">
        <v>2794</v>
      </c>
      <c r="I2" s="8" t="s">
        <v>2795</v>
      </c>
      <c r="J2" s="8" t="s">
        <v>2796</v>
      </c>
      <c r="K2" s="8" t="s">
        <v>2797</v>
      </c>
      <c r="L2" s="8" t="s">
        <v>2798</v>
      </c>
      <c r="M2" s="8" t="s">
        <v>2799</v>
      </c>
      <c r="N2" s="8" t="s">
        <v>2800</v>
      </c>
      <c r="O2" s="8" t="s">
        <v>2801</v>
      </c>
      <c r="P2" s="8" t="s">
        <v>2802</v>
      </c>
      <c r="Q2" s="8" t="s">
        <v>2803</v>
      </c>
      <c r="R2" s="8" t="s">
        <v>2804</v>
      </c>
      <c r="S2" s="8" t="s">
        <v>2805</v>
      </c>
      <c r="T2" s="8" t="s">
        <v>2806</v>
      </c>
      <c r="U2" s="8" t="s">
        <v>2807</v>
      </c>
      <c r="V2" s="8" t="s">
        <v>2808</v>
      </c>
      <c r="W2" s="8" t="s">
        <v>2809</v>
      </c>
      <c r="X2" s="8" t="s">
        <v>2810</v>
      </c>
      <c r="Y2" s="8" t="s">
        <v>2811</v>
      </c>
      <c r="Z2" s="8" t="s">
        <v>2812</v>
      </c>
      <c r="AA2" s="8" t="s">
        <v>2813</v>
      </c>
      <c r="AB2" s="8" t="s">
        <v>2814</v>
      </c>
      <c r="AC2" s="8" t="s">
        <v>2815</v>
      </c>
      <c r="AD2" s="8" t="s">
        <v>2816</v>
      </c>
      <c r="AE2" s="8" t="s">
        <v>2817</v>
      </c>
      <c r="AF2" s="8" t="s">
        <v>2818</v>
      </c>
      <c r="AG2" s="8" t="s">
        <v>2819</v>
      </c>
      <c r="AH2" s="8" t="s">
        <v>2820</v>
      </c>
      <c r="AI2" s="8" t="s">
        <v>2821</v>
      </c>
      <c r="AJ2" s="8" t="s">
        <v>2822</v>
      </c>
      <c r="AK2" s="8" t="s">
        <v>2823</v>
      </c>
      <c r="AL2" s="8" t="s">
        <v>2824</v>
      </c>
    </row>
    <row r="3" spans="1:39" s="249" customFormat="1" ht="35" customHeight="1" x14ac:dyDescent="0.25">
      <c r="A3" s="242"/>
      <c r="B3" s="242"/>
      <c r="C3" s="242"/>
      <c r="D3" s="242" t="s">
        <v>1085</v>
      </c>
      <c r="E3" s="242" t="s">
        <v>526</v>
      </c>
      <c r="F3" s="242" t="s">
        <v>1086</v>
      </c>
      <c r="G3" s="242" t="s">
        <v>1087</v>
      </c>
      <c r="H3" s="242" t="s">
        <v>510</v>
      </c>
      <c r="I3" s="242" t="s">
        <v>1088</v>
      </c>
      <c r="J3" s="242" t="s">
        <v>594</v>
      </c>
      <c r="K3" s="242" t="s">
        <v>1089</v>
      </c>
      <c r="L3" s="242" t="s">
        <v>1090</v>
      </c>
      <c r="M3" s="242" t="s">
        <v>1091</v>
      </c>
      <c r="N3" s="242" t="s">
        <v>1092</v>
      </c>
      <c r="O3" s="242" t="s">
        <v>1093</v>
      </c>
      <c r="P3" s="242" t="s">
        <v>1094</v>
      </c>
      <c r="Q3" s="242" t="s">
        <v>1095</v>
      </c>
      <c r="R3" s="242" t="s">
        <v>1096</v>
      </c>
      <c r="S3" s="242"/>
      <c r="T3" s="242" t="s">
        <v>1097</v>
      </c>
      <c r="U3" s="242" t="s">
        <v>1098</v>
      </c>
      <c r="V3" s="242" t="s">
        <v>1099</v>
      </c>
      <c r="W3" s="242" t="s">
        <v>1100</v>
      </c>
      <c r="X3" s="242" t="s">
        <v>1101</v>
      </c>
      <c r="Y3" s="242" t="s">
        <v>1102</v>
      </c>
      <c r="Z3" s="242" t="s">
        <v>1103</v>
      </c>
      <c r="AA3" s="242" t="s">
        <v>517</v>
      </c>
      <c r="AB3" s="242" t="s">
        <v>518</v>
      </c>
      <c r="AC3" s="242" t="s">
        <v>519</v>
      </c>
      <c r="AD3" s="242" t="s">
        <v>520</v>
      </c>
      <c r="AE3" s="242" t="s">
        <v>521</v>
      </c>
      <c r="AF3" s="242" t="s">
        <v>522</v>
      </c>
      <c r="AG3" s="242" t="s">
        <v>523</v>
      </c>
      <c r="AH3" s="242" t="s">
        <v>1104</v>
      </c>
      <c r="AI3" s="242" t="s">
        <v>1105</v>
      </c>
      <c r="AJ3" s="242" t="s">
        <v>1106</v>
      </c>
      <c r="AK3" s="242"/>
      <c r="AL3" s="6"/>
      <c r="AM3" s="249" t="s">
        <v>1107</v>
      </c>
    </row>
    <row r="4" spans="1:39" x14ac:dyDescent="0.25">
      <c r="A4" s="2"/>
      <c r="B4" s="2"/>
      <c r="C4" s="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9" x14ac:dyDescent="0.25">
      <c r="A5" s="2">
        <v>0.99990000000000001</v>
      </c>
      <c r="B5" s="2"/>
      <c r="C5" s="9" t="s">
        <v>132</v>
      </c>
      <c r="D5" s="2">
        <f>SUM(D7:D528)</f>
        <v>872979.91225800035</v>
      </c>
      <c r="E5" s="2">
        <f t="shared" ref="E5:AM5" si="0">SUM(E7:E528)</f>
        <v>954460.14825800015</v>
      </c>
      <c r="F5" s="2">
        <f t="shared" si="0"/>
        <v>872979.91225700022</v>
      </c>
      <c r="G5" s="2">
        <f t="shared" si="0"/>
        <v>954460.1482579998</v>
      </c>
      <c r="H5" s="2">
        <f t="shared" si="0"/>
        <v>6267939787</v>
      </c>
      <c r="I5" s="2">
        <f t="shared" si="0"/>
        <v>60727801</v>
      </c>
      <c r="J5" s="2">
        <f t="shared" si="0"/>
        <v>464832591</v>
      </c>
      <c r="K5" s="2">
        <f t="shared" si="0"/>
        <v>58964098</v>
      </c>
      <c r="L5" s="2">
        <f t="shared" si="0"/>
        <v>16711283.550000001</v>
      </c>
      <c r="M5" s="2">
        <f t="shared" si="0"/>
        <v>28682368.09</v>
      </c>
      <c r="N5" s="2">
        <f t="shared" si="0"/>
        <v>74205505.122036025</v>
      </c>
      <c r="O5" s="2">
        <f t="shared" si="0"/>
        <v>216430948</v>
      </c>
      <c r="P5" s="2">
        <f t="shared" si="0"/>
        <v>110676510.5</v>
      </c>
      <c r="Q5" s="2">
        <f t="shared" si="0"/>
        <v>12407988</v>
      </c>
      <c r="R5" s="2">
        <f t="shared" si="0"/>
        <v>29401676</v>
      </c>
      <c r="S5" s="2">
        <f t="shared" si="0"/>
        <v>0</v>
      </c>
      <c r="T5" s="2">
        <f t="shared" si="0"/>
        <v>5907953.3500000024</v>
      </c>
      <c r="U5" s="2">
        <f t="shared" si="0"/>
        <v>648590</v>
      </c>
      <c r="V5" s="2">
        <f t="shared" si="0"/>
        <v>125385</v>
      </c>
      <c r="W5" s="2">
        <f t="shared" si="0"/>
        <v>751937905</v>
      </c>
      <c r="X5" s="2">
        <f t="shared" si="0"/>
        <v>0</v>
      </c>
      <c r="Y5" s="2">
        <f t="shared" si="0"/>
        <v>17410367</v>
      </c>
      <c r="Z5" s="2">
        <f t="shared" si="0"/>
        <v>56205603</v>
      </c>
      <c r="AA5" s="2">
        <f t="shared" si="0"/>
        <v>635395660</v>
      </c>
      <c r="AB5" s="2">
        <f t="shared" si="0"/>
        <v>8808612019.6120434</v>
      </c>
      <c r="AC5" s="2">
        <f t="shared" si="0"/>
        <v>0</v>
      </c>
      <c r="AD5" s="2">
        <f t="shared" si="0"/>
        <v>84699322</v>
      </c>
      <c r="AE5" s="2">
        <f t="shared" si="0"/>
        <v>92446911.75</v>
      </c>
      <c r="AF5" s="2">
        <f t="shared" si="0"/>
        <v>25524295</v>
      </c>
      <c r="AG5" s="2">
        <f t="shared" si="0"/>
        <v>721413452.78165734</v>
      </c>
      <c r="AH5" s="2">
        <f t="shared" si="0"/>
        <v>0</v>
      </c>
      <c r="AI5" s="2">
        <f t="shared" si="0"/>
        <v>520674871</v>
      </c>
      <c r="AJ5" s="2">
        <f t="shared" si="0"/>
        <v>1444758852.5316572</v>
      </c>
      <c r="AK5" s="2">
        <f t="shared" si="0"/>
        <v>8575101745.7155733</v>
      </c>
      <c r="AL5" s="2">
        <f t="shared" si="0"/>
        <v>602728100309</v>
      </c>
      <c r="AM5" s="2">
        <f t="shared" si="0"/>
        <v>0</v>
      </c>
    </row>
    <row r="6" spans="1:39" x14ac:dyDescent="0.25">
      <c r="F6" s="5">
        <f>50000000/F5</f>
        <v>57.275086514568379</v>
      </c>
    </row>
    <row r="7" spans="1:39" x14ac:dyDescent="0.25">
      <c r="A7" s="5">
        <v>1</v>
      </c>
      <c r="B7" s="5">
        <v>1</v>
      </c>
      <c r="C7" s="5" t="s">
        <v>133</v>
      </c>
      <c r="D7" s="5">
        <v>1031</v>
      </c>
      <c r="E7" s="5">
        <v>1139.4000000000001</v>
      </c>
      <c r="F7" s="5">
        <v>1068</v>
      </c>
      <c r="G7" s="5">
        <v>1183.8</v>
      </c>
      <c r="H7" s="5">
        <v>7774015</v>
      </c>
      <c r="I7" s="5">
        <v>105410</v>
      </c>
      <c r="J7" s="5">
        <v>456464</v>
      </c>
      <c r="K7" s="5">
        <v>0</v>
      </c>
      <c r="L7" s="5">
        <v>0</v>
      </c>
      <c r="M7" s="5">
        <v>92989</v>
      </c>
      <c r="N7" s="5">
        <v>454559</v>
      </c>
      <c r="O7" s="5">
        <v>280452</v>
      </c>
      <c r="P7" s="5">
        <v>195457.5</v>
      </c>
      <c r="Q7" s="5">
        <v>15389</v>
      </c>
      <c r="R7" s="5">
        <v>51554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118799</v>
      </c>
      <c r="Z7" s="5">
        <v>48978</v>
      </c>
      <c r="AA7" s="5">
        <v>857071</v>
      </c>
      <c r="AB7" s="5">
        <v>10451137.5</v>
      </c>
      <c r="AC7" s="5">
        <v>0</v>
      </c>
      <c r="AD7" s="5">
        <v>195409</v>
      </c>
      <c r="AE7" s="5">
        <v>195457.5</v>
      </c>
      <c r="AF7" s="5">
        <v>51554</v>
      </c>
      <c r="AG7" s="5">
        <v>0</v>
      </c>
      <c r="AH7" s="5">
        <v>0</v>
      </c>
      <c r="AI7" s="5">
        <v>804518</v>
      </c>
      <c r="AJ7" s="5">
        <v>1246938.5</v>
      </c>
      <c r="AK7" s="5">
        <v>18898500.308346</v>
      </c>
      <c r="AL7" s="5">
        <v>854297052</v>
      </c>
      <c r="AM7" s="47"/>
    </row>
    <row r="8" spans="1:39" x14ac:dyDescent="0.25">
      <c r="A8" s="247">
        <v>1.3</v>
      </c>
      <c r="B8" s="5">
        <v>3</v>
      </c>
      <c r="C8" s="5" t="s">
        <v>134</v>
      </c>
      <c r="D8" s="5">
        <v>50487.199999999997</v>
      </c>
      <c r="E8" s="5">
        <v>54777.2</v>
      </c>
      <c r="F8" s="5">
        <v>30949.200000000001</v>
      </c>
      <c r="G8" s="5">
        <v>33628.6</v>
      </c>
      <c r="H8" s="5">
        <v>220839016</v>
      </c>
      <c r="I8" s="5">
        <v>7334708</v>
      </c>
      <c r="J8" s="5">
        <v>43077023</v>
      </c>
      <c r="K8" s="5">
        <v>3720600</v>
      </c>
      <c r="L8" s="5">
        <v>0</v>
      </c>
      <c r="M8" s="5">
        <v>0</v>
      </c>
      <c r="N8" s="5">
        <v>0</v>
      </c>
      <c r="O8" s="5">
        <v>7821806</v>
      </c>
      <c r="P8" s="5">
        <v>1681430</v>
      </c>
      <c r="Q8" s="5">
        <v>437172</v>
      </c>
      <c r="R8" s="5">
        <v>6292584</v>
      </c>
      <c r="S8" s="5">
        <v>0</v>
      </c>
      <c r="T8" s="5">
        <v>0</v>
      </c>
      <c r="U8" s="5">
        <v>596799</v>
      </c>
      <c r="V8" s="5">
        <v>-15761</v>
      </c>
      <c r="W8" s="5">
        <v>61513437</v>
      </c>
      <c r="X8" s="5">
        <v>0</v>
      </c>
      <c r="Y8" s="5">
        <v>1384399</v>
      </c>
      <c r="Z8" s="5">
        <v>4546945</v>
      </c>
      <c r="AA8" s="5">
        <v>24347106</v>
      </c>
      <c r="AB8" s="5">
        <v>383577264</v>
      </c>
      <c r="AC8" s="5">
        <v>0</v>
      </c>
      <c r="AD8" s="5">
        <v>7007817</v>
      </c>
      <c r="AE8" s="5">
        <v>1681430</v>
      </c>
      <c r="AF8" s="5">
        <v>6292584</v>
      </c>
      <c r="AG8" s="5">
        <v>61501549.210000001</v>
      </c>
      <c r="AH8" s="5">
        <v>0</v>
      </c>
      <c r="AI8" s="5">
        <v>24347106</v>
      </c>
      <c r="AJ8" s="5">
        <v>100830486.20999999</v>
      </c>
      <c r="AK8" s="5">
        <v>690315267.38625896</v>
      </c>
      <c r="AL8" s="5">
        <v>55860439386</v>
      </c>
      <c r="AM8" s="47"/>
    </row>
    <row r="9" spans="1:39" x14ac:dyDescent="0.25">
      <c r="A9" s="5">
        <v>2</v>
      </c>
      <c r="B9" s="5">
        <v>1</v>
      </c>
      <c r="C9" s="5" t="s">
        <v>135</v>
      </c>
      <c r="D9" s="5">
        <v>235</v>
      </c>
      <c r="E9" s="5">
        <v>260.39999999999998</v>
      </c>
      <c r="F9" s="5">
        <v>252</v>
      </c>
      <c r="G9" s="5">
        <v>276.60000000000002</v>
      </c>
      <c r="H9" s="5">
        <v>1816432</v>
      </c>
      <c r="I9" s="5">
        <v>0</v>
      </c>
      <c r="J9" s="5">
        <v>210103</v>
      </c>
      <c r="K9" s="5">
        <v>0</v>
      </c>
      <c r="L9" s="5">
        <v>107116</v>
      </c>
      <c r="M9" s="5">
        <v>351565</v>
      </c>
      <c r="N9" s="5">
        <v>122886</v>
      </c>
      <c r="O9" s="5">
        <v>61618</v>
      </c>
      <c r="P9" s="5">
        <v>45551.25</v>
      </c>
      <c r="Q9" s="5">
        <v>3596</v>
      </c>
      <c r="R9" s="5">
        <v>14190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16090</v>
      </c>
      <c r="AA9" s="5">
        <v>200258</v>
      </c>
      <c r="AB9" s="5">
        <v>2949405.25</v>
      </c>
      <c r="AC9" s="5">
        <v>0</v>
      </c>
      <c r="AD9" s="5">
        <v>14957</v>
      </c>
      <c r="AE9" s="5">
        <v>27084</v>
      </c>
      <c r="AF9" s="5">
        <v>8437</v>
      </c>
      <c r="AG9" s="5">
        <v>0</v>
      </c>
      <c r="AH9" s="5">
        <v>0</v>
      </c>
      <c r="AI9" s="5">
        <v>98325</v>
      </c>
      <c r="AJ9" s="5">
        <v>148803</v>
      </c>
      <c r="AK9" s="5">
        <v>1538342.5915039999</v>
      </c>
      <c r="AL9" s="5">
        <v>78962805</v>
      </c>
      <c r="AM9" s="47"/>
    </row>
    <row r="10" spans="1:39" x14ac:dyDescent="0.25">
      <c r="A10" s="5">
        <v>4</v>
      </c>
      <c r="B10" s="5">
        <v>1</v>
      </c>
      <c r="C10" s="5" t="s">
        <v>136</v>
      </c>
      <c r="D10" s="5">
        <v>467</v>
      </c>
      <c r="E10" s="5">
        <v>507.4</v>
      </c>
      <c r="F10" s="5">
        <v>424</v>
      </c>
      <c r="G10" s="5">
        <v>466.6</v>
      </c>
      <c r="H10" s="5">
        <v>3064162</v>
      </c>
      <c r="I10" s="5">
        <v>0</v>
      </c>
      <c r="J10" s="5">
        <v>258505</v>
      </c>
      <c r="K10" s="5">
        <v>0</v>
      </c>
      <c r="L10" s="5">
        <v>130458</v>
      </c>
      <c r="M10" s="5">
        <v>592987</v>
      </c>
      <c r="N10" s="5">
        <v>252563</v>
      </c>
      <c r="O10" s="5">
        <v>106432</v>
      </c>
      <c r="P10" s="5">
        <v>78155</v>
      </c>
      <c r="Q10" s="5">
        <v>6066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29056</v>
      </c>
      <c r="Z10" s="5">
        <v>23026</v>
      </c>
      <c r="AA10" s="5">
        <v>139980</v>
      </c>
      <c r="AB10" s="5">
        <v>4681390</v>
      </c>
      <c r="AC10" s="5">
        <v>0</v>
      </c>
      <c r="AD10" s="5">
        <v>97751</v>
      </c>
      <c r="AE10" s="5">
        <v>78155</v>
      </c>
      <c r="AF10" s="5">
        <v>0</v>
      </c>
      <c r="AG10" s="5">
        <v>0</v>
      </c>
      <c r="AH10" s="5">
        <v>0</v>
      </c>
      <c r="AI10" s="5">
        <v>101469</v>
      </c>
      <c r="AJ10" s="5">
        <v>277375</v>
      </c>
      <c r="AK10" s="5">
        <v>9818743.4444689993</v>
      </c>
      <c r="AL10" s="5">
        <v>323667070</v>
      </c>
      <c r="AM10" s="47"/>
    </row>
    <row r="11" spans="1:39" x14ac:dyDescent="0.25">
      <c r="A11" s="5">
        <v>6</v>
      </c>
      <c r="B11" s="5">
        <v>3</v>
      </c>
      <c r="C11" s="5" t="s">
        <v>137</v>
      </c>
      <c r="D11" s="5">
        <v>2949.2</v>
      </c>
      <c r="E11" s="5">
        <v>3219.2</v>
      </c>
      <c r="F11" s="5">
        <v>3097.2</v>
      </c>
      <c r="G11" s="5">
        <v>3389.2</v>
      </c>
      <c r="H11" s="5">
        <v>22256876</v>
      </c>
      <c r="I11" s="5">
        <v>276318</v>
      </c>
      <c r="J11" s="5">
        <v>2460921</v>
      </c>
      <c r="K11" s="5">
        <v>140556</v>
      </c>
      <c r="L11" s="5">
        <v>0</v>
      </c>
      <c r="M11" s="5">
        <v>0</v>
      </c>
      <c r="N11" s="5">
        <v>0</v>
      </c>
      <c r="O11" s="5">
        <v>787183</v>
      </c>
      <c r="P11" s="5">
        <v>441817.5</v>
      </c>
      <c r="Q11" s="5">
        <v>44060</v>
      </c>
      <c r="R11" s="5">
        <v>98931</v>
      </c>
      <c r="S11" s="5">
        <v>0</v>
      </c>
      <c r="T11" s="5">
        <v>0</v>
      </c>
      <c r="U11" s="5">
        <v>0</v>
      </c>
      <c r="V11" s="5">
        <v>-7486</v>
      </c>
      <c r="W11" s="5">
        <v>2254428</v>
      </c>
      <c r="X11" s="5">
        <v>0</v>
      </c>
      <c r="Y11" s="5">
        <v>35309</v>
      </c>
      <c r="Z11" s="5">
        <v>168253</v>
      </c>
      <c r="AA11" s="5">
        <v>2453781</v>
      </c>
      <c r="AB11" s="5">
        <v>31410947.5</v>
      </c>
      <c r="AC11" s="5">
        <v>0</v>
      </c>
      <c r="AD11" s="5">
        <v>238934</v>
      </c>
      <c r="AE11" s="5">
        <v>441817.5</v>
      </c>
      <c r="AF11" s="5">
        <v>98931</v>
      </c>
      <c r="AG11" s="5">
        <v>2219813</v>
      </c>
      <c r="AH11" s="5">
        <v>0</v>
      </c>
      <c r="AI11" s="5">
        <v>2077592</v>
      </c>
      <c r="AJ11" s="5">
        <v>5077087.5</v>
      </c>
      <c r="AK11" s="5">
        <v>23570160.298907001</v>
      </c>
      <c r="AL11" s="5">
        <v>1784759825</v>
      </c>
      <c r="AM11" s="47"/>
    </row>
    <row r="12" spans="1:39" x14ac:dyDescent="0.25">
      <c r="A12" s="5">
        <v>11</v>
      </c>
      <c r="B12" s="5">
        <v>1</v>
      </c>
      <c r="C12" s="5" t="s">
        <v>138</v>
      </c>
      <c r="D12" s="5">
        <v>41820.6</v>
      </c>
      <c r="E12" s="5">
        <v>45858</v>
      </c>
      <c r="F12" s="5">
        <v>38250.6</v>
      </c>
      <c r="G12" s="5">
        <v>42069.599999999999</v>
      </c>
      <c r="H12" s="5">
        <v>276271063</v>
      </c>
      <c r="I12" s="5">
        <v>1635393</v>
      </c>
      <c r="J12" s="5">
        <v>17234510</v>
      </c>
      <c r="K12" s="5">
        <v>1365913</v>
      </c>
      <c r="L12" s="5">
        <v>0</v>
      </c>
      <c r="M12" s="5">
        <v>0</v>
      </c>
      <c r="N12" s="5">
        <v>0</v>
      </c>
      <c r="O12" s="5">
        <v>9685585</v>
      </c>
      <c r="P12" s="5">
        <v>4610255</v>
      </c>
      <c r="Q12" s="5">
        <v>546905</v>
      </c>
      <c r="R12" s="5">
        <v>1305840</v>
      </c>
      <c r="S12" s="5">
        <v>0</v>
      </c>
      <c r="T12" s="5">
        <v>0</v>
      </c>
      <c r="U12" s="5">
        <v>0</v>
      </c>
      <c r="V12" s="5">
        <v>-14973</v>
      </c>
      <c r="W12" s="5">
        <v>43987974</v>
      </c>
      <c r="X12" s="5">
        <v>0</v>
      </c>
      <c r="Y12" s="5">
        <v>0</v>
      </c>
      <c r="Z12" s="5">
        <v>2175518</v>
      </c>
      <c r="AA12" s="5">
        <v>30458390</v>
      </c>
      <c r="AB12" s="5">
        <v>389262373</v>
      </c>
      <c r="AC12" s="5">
        <v>0</v>
      </c>
      <c r="AD12" s="5">
        <v>3057897</v>
      </c>
      <c r="AE12" s="5">
        <v>4610255</v>
      </c>
      <c r="AF12" s="5">
        <v>1305840</v>
      </c>
      <c r="AG12" s="5">
        <v>42804311</v>
      </c>
      <c r="AH12" s="5">
        <v>0</v>
      </c>
      <c r="AI12" s="5">
        <v>25471988</v>
      </c>
      <c r="AJ12" s="5">
        <v>77250291</v>
      </c>
      <c r="AK12" s="5">
        <v>304318518.30381298</v>
      </c>
      <c r="AL12" s="5">
        <v>24411109190</v>
      </c>
      <c r="AM12" s="47"/>
    </row>
    <row r="13" spans="1:39" x14ac:dyDescent="0.25">
      <c r="A13" s="5">
        <v>12</v>
      </c>
      <c r="B13" s="5">
        <v>1</v>
      </c>
      <c r="C13" s="5" t="s">
        <v>139</v>
      </c>
      <c r="D13" s="5">
        <v>5104</v>
      </c>
      <c r="E13" s="5">
        <v>5588.8</v>
      </c>
      <c r="F13" s="5">
        <v>6434</v>
      </c>
      <c r="G13" s="5">
        <v>7045</v>
      </c>
      <c r="H13" s="5">
        <v>46264515</v>
      </c>
      <c r="I13" s="5">
        <v>165791</v>
      </c>
      <c r="J13" s="5">
        <v>512370</v>
      </c>
      <c r="K13" s="5">
        <v>97275</v>
      </c>
      <c r="L13" s="5">
        <v>0</v>
      </c>
      <c r="M13" s="5">
        <v>0</v>
      </c>
      <c r="N13" s="5">
        <v>3090</v>
      </c>
      <c r="O13" s="5">
        <v>1597091</v>
      </c>
      <c r="P13" s="5">
        <v>864606.25</v>
      </c>
      <c r="Q13" s="5">
        <v>91585</v>
      </c>
      <c r="R13" s="5">
        <v>0</v>
      </c>
      <c r="S13" s="5">
        <v>0</v>
      </c>
      <c r="T13" s="5">
        <v>0</v>
      </c>
      <c r="U13" s="5">
        <v>0</v>
      </c>
      <c r="V13" s="5">
        <v>-7486</v>
      </c>
      <c r="W13" s="5">
        <v>5881518</v>
      </c>
      <c r="X13" s="5">
        <v>0</v>
      </c>
      <c r="Y13" s="5">
        <v>37516</v>
      </c>
      <c r="Z13" s="5">
        <v>297315</v>
      </c>
      <c r="AA13" s="5">
        <v>5100580</v>
      </c>
      <c r="AB13" s="5">
        <v>60905766.25</v>
      </c>
      <c r="AC13" s="5">
        <v>0</v>
      </c>
      <c r="AD13" s="5">
        <v>440688</v>
      </c>
      <c r="AE13" s="5">
        <v>864606.25</v>
      </c>
      <c r="AF13" s="5">
        <v>0</v>
      </c>
      <c r="AG13" s="5">
        <v>5881518</v>
      </c>
      <c r="AH13" s="5">
        <v>0</v>
      </c>
      <c r="AI13" s="5">
        <v>4556692</v>
      </c>
      <c r="AJ13" s="5">
        <v>11743504.25</v>
      </c>
      <c r="AK13" s="5">
        <v>44539539.548647001</v>
      </c>
      <c r="AL13" s="5">
        <v>3652508359</v>
      </c>
      <c r="AM13" s="47"/>
    </row>
    <row r="14" spans="1:39" x14ac:dyDescent="0.25">
      <c r="A14" s="5">
        <v>13</v>
      </c>
      <c r="B14" s="5">
        <v>1</v>
      </c>
      <c r="C14" s="5" t="s">
        <v>140</v>
      </c>
      <c r="D14" s="5">
        <v>3834.4</v>
      </c>
      <c r="E14" s="5">
        <v>4195</v>
      </c>
      <c r="F14" s="5">
        <v>3297.4</v>
      </c>
      <c r="G14" s="5">
        <v>3638.8</v>
      </c>
      <c r="H14" s="5">
        <v>23896000</v>
      </c>
      <c r="I14" s="5">
        <v>957902</v>
      </c>
      <c r="J14" s="5">
        <v>6007641</v>
      </c>
      <c r="K14" s="5">
        <v>834750</v>
      </c>
      <c r="L14" s="5">
        <v>0</v>
      </c>
      <c r="M14" s="5">
        <v>0</v>
      </c>
      <c r="N14" s="5">
        <v>0</v>
      </c>
      <c r="O14" s="5">
        <v>861784</v>
      </c>
      <c r="P14" s="5">
        <v>550576.25</v>
      </c>
      <c r="Q14" s="5">
        <v>47304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1124134</v>
      </c>
      <c r="X14" s="5">
        <v>0</v>
      </c>
      <c r="Y14" s="5">
        <v>0</v>
      </c>
      <c r="Z14" s="5">
        <v>164727</v>
      </c>
      <c r="AA14" s="5">
        <v>2634491</v>
      </c>
      <c r="AB14" s="5">
        <v>37079309.25</v>
      </c>
      <c r="AC14" s="5">
        <v>0</v>
      </c>
      <c r="AD14" s="5">
        <v>300790</v>
      </c>
      <c r="AE14" s="5">
        <v>550576.25</v>
      </c>
      <c r="AF14" s="5">
        <v>0</v>
      </c>
      <c r="AG14" s="5">
        <v>1124134</v>
      </c>
      <c r="AH14" s="5">
        <v>0</v>
      </c>
      <c r="AI14" s="5">
        <v>2248898</v>
      </c>
      <c r="AJ14" s="5">
        <v>4224398.25</v>
      </c>
      <c r="AK14" s="5">
        <v>29099543.722086001</v>
      </c>
      <c r="AL14" s="5">
        <v>2387639036</v>
      </c>
      <c r="AM14" s="47"/>
    </row>
    <row r="15" spans="1:39" x14ac:dyDescent="0.25">
      <c r="A15" s="5">
        <v>14</v>
      </c>
      <c r="B15" s="5">
        <v>1</v>
      </c>
      <c r="C15" s="5" t="s">
        <v>141</v>
      </c>
      <c r="D15" s="5">
        <v>2444</v>
      </c>
      <c r="E15" s="5">
        <v>2658.4</v>
      </c>
      <c r="F15" s="5">
        <v>2761</v>
      </c>
      <c r="G15" s="5">
        <v>3026.2</v>
      </c>
      <c r="H15" s="5">
        <v>19873055</v>
      </c>
      <c r="I15" s="5">
        <v>214914</v>
      </c>
      <c r="J15" s="5">
        <v>3639628</v>
      </c>
      <c r="K15" s="5">
        <v>400680</v>
      </c>
      <c r="L15" s="5">
        <v>0</v>
      </c>
      <c r="M15" s="5">
        <v>0</v>
      </c>
      <c r="N15" s="5">
        <v>0</v>
      </c>
      <c r="O15" s="5">
        <v>724040</v>
      </c>
      <c r="P15" s="5">
        <v>424930</v>
      </c>
      <c r="Q15" s="5">
        <v>39341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1541304</v>
      </c>
      <c r="X15" s="5">
        <v>0</v>
      </c>
      <c r="Y15" s="5">
        <v>7724</v>
      </c>
      <c r="Z15" s="5">
        <v>158205</v>
      </c>
      <c r="AA15" s="5">
        <v>2190969</v>
      </c>
      <c r="AB15" s="5">
        <v>29214790</v>
      </c>
      <c r="AC15" s="5">
        <v>0</v>
      </c>
      <c r="AD15" s="5">
        <v>203683</v>
      </c>
      <c r="AE15" s="5">
        <v>424930</v>
      </c>
      <c r="AF15" s="5">
        <v>0</v>
      </c>
      <c r="AG15" s="5">
        <v>1538983</v>
      </c>
      <c r="AH15" s="5">
        <v>0</v>
      </c>
      <c r="AI15" s="5">
        <v>1867085</v>
      </c>
      <c r="AJ15" s="5">
        <v>4034681</v>
      </c>
      <c r="AK15" s="5">
        <v>19505285.826979998</v>
      </c>
      <c r="AL15" s="5">
        <v>1504799953</v>
      </c>
      <c r="AM15" s="47"/>
    </row>
    <row r="16" spans="1:39" x14ac:dyDescent="0.25">
      <c r="A16" s="5">
        <v>15</v>
      </c>
      <c r="B16" s="5">
        <v>1</v>
      </c>
      <c r="C16" s="5" t="s">
        <v>142</v>
      </c>
      <c r="D16" s="5">
        <v>4961</v>
      </c>
      <c r="E16" s="5">
        <v>5437</v>
      </c>
      <c r="F16" s="5">
        <v>3918</v>
      </c>
      <c r="G16" s="5">
        <v>4304.8</v>
      </c>
      <c r="H16" s="5">
        <v>28269622</v>
      </c>
      <c r="I16" s="5">
        <v>16374</v>
      </c>
      <c r="J16" s="5">
        <v>649956</v>
      </c>
      <c r="K16" s="5">
        <v>44287</v>
      </c>
      <c r="L16" s="5">
        <v>0</v>
      </c>
      <c r="M16" s="5">
        <v>0</v>
      </c>
      <c r="N16" s="5">
        <v>345195</v>
      </c>
      <c r="O16" s="5">
        <v>989560</v>
      </c>
      <c r="P16" s="5">
        <v>721053.75</v>
      </c>
      <c r="Q16" s="5">
        <v>55962</v>
      </c>
      <c r="R16" s="5">
        <v>47181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278792</v>
      </c>
      <c r="Z16" s="5">
        <v>186919</v>
      </c>
      <c r="AA16" s="5">
        <v>3116675</v>
      </c>
      <c r="AB16" s="5">
        <v>34721576.75</v>
      </c>
      <c r="AC16" s="5">
        <v>0</v>
      </c>
      <c r="AD16" s="5">
        <v>404225</v>
      </c>
      <c r="AE16" s="5">
        <v>721053.75</v>
      </c>
      <c r="AF16" s="5">
        <v>47181</v>
      </c>
      <c r="AG16" s="5">
        <v>0</v>
      </c>
      <c r="AH16" s="5">
        <v>0</v>
      </c>
      <c r="AI16" s="5">
        <v>2698241</v>
      </c>
      <c r="AJ16" s="5">
        <v>3870700.75</v>
      </c>
      <c r="AK16" s="5">
        <v>40289962.885018997</v>
      </c>
      <c r="AL16" s="5">
        <v>3234333320</v>
      </c>
      <c r="AM16" s="47"/>
    </row>
    <row r="17" spans="1:39" x14ac:dyDescent="0.25">
      <c r="A17" s="5">
        <v>16</v>
      </c>
      <c r="B17" s="5">
        <v>1</v>
      </c>
      <c r="C17" s="5" t="s">
        <v>143</v>
      </c>
      <c r="D17" s="5">
        <v>5735</v>
      </c>
      <c r="E17" s="5">
        <v>6252</v>
      </c>
      <c r="F17" s="5">
        <v>6059</v>
      </c>
      <c r="G17" s="5">
        <v>6617.6</v>
      </c>
      <c r="H17" s="5">
        <v>43457779</v>
      </c>
      <c r="I17" s="5">
        <v>0</v>
      </c>
      <c r="J17" s="5">
        <v>2316403</v>
      </c>
      <c r="K17" s="5">
        <v>443032</v>
      </c>
      <c r="L17" s="5">
        <v>0</v>
      </c>
      <c r="M17" s="5">
        <v>0</v>
      </c>
      <c r="N17" s="5">
        <v>83162.577204999994</v>
      </c>
      <c r="O17" s="5">
        <v>1477167</v>
      </c>
      <c r="P17" s="5">
        <v>1025521.25</v>
      </c>
      <c r="Q17" s="5">
        <v>86029</v>
      </c>
      <c r="R17" s="5">
        <v>314799</v>
      </c>
      <c r="S17" s="5">
        <v>0</v>
      </c>
      <c r="T17" s="5">
        <v>0</v>
      </c>
      <c r="U17" s="5">
        <v>0</v>
      </c>
      <c r="V17" s="5">
        <v>-7486</v>
      </c>
      <c r="W17" s="5">
        <v>1283682</v>
      </c>
      <c r="X17" s="5">
        <v>0</v>
      </c>
      <c r="Y17" s="5">
        <v>0</v>
      </c>
      <c r="Z17" s="5">
        <v>296066</v>
      </c>
      <c r="AA17" s="5">
        <v>4791142</v>
      </c>
      <c r="AB17" s="5">
        <v>55567296.827205002</v>
      </c>
      <c r="AC17" s="5">
        <v>0</v>
      </c>
      <c r="AD17" s="5">
        <v>523073</v>
      </c>
      <c r="AE17" s="5">
        <v>1025521.25</v>
      </c>
      <c r="AF17" s="5">
        <v>314799</v>
      </c>
      <c r="AG17" s="5">
        <v>1282687</v>
      </c>
      <c r="AH17" s="5">
        <v>0</v>
      </c>
      <c r="AI17" s="5">
        <v>4254661</v>
      </c>
      <c r="AJ17" s="5">
        <v>7400741.25</v>
      </c>
      <c r="AK17" s="5">
        <v>53690367.845209002</v>
      </c>
      <c r="AL17" s="5">
        <v>4015021476</v>
      </c>
      <c r="AM17" s="47"/>
    </row>
    <row r="18" spans="1:39" x14ac:dyDescent="0.25">
      <c r="A18" s="5">
        <v>22</v>
      </c>
      <c r="B18" s="5">
        <v>1</v>
      </c>
      <c r="C18" s="5" t="s">
        <v>144</v>
      </c>
      <c r="D18" s="5">
        <v>2766</v>
      </c>
      <c r="E18" s="5">
        <v>3026.6</v>
      </c>
      <c r="F18" s="5">
        <v>2911</v>
      </c>
      <c r="G18" s="5">
        <v>3188.2</v>
      </c>
      <c r="H18" s="5">
        <v>20936909</v>
      </c>
      <c r="I18" s="5">
        <v>487138</v>
      </c>
      <c r="J18" s="5">
        <v>1138211</v>
      </c>
      <c r="K18" s="5">
        <v>14099</v>
      </c>
      <c r="L18" s="5">
        <v>0</v>
      </c>
      <c r="M18" s="5">
        <v>0</v>
      </c>
      <c r="N18" s="5">
        <v>520005.64071499999</v>
      </c>
      <c r="O18" s="5">
        <v>725121</v>
      </c>
      <c r="P18" s="5">
        <v>532473.75</v>
      </c>
      <c r="Q18" s="5">
        <v>41447</v>
      </c>
      <c r="R18" s="5">
        <v>28247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149329</v>
      </c>
      <c r="AA18" s="5">
        <v>2308257</v>
      </c>
      <c r="AB18" s="5">
        <v>26881237.390714999</v>
      </c>
      <c r="AC18" s="5">
        <v>0</v>
      </c>
      <c r="AD18" s="5">
        <v>313777</v>
      </c>
      <c r="AE18" s="5">
        <v>532473.75</v>
      </c>
      <c r="AF18" s="5">
        <v>28247</v>
      </c>
      <c r="AG18" s="5">
        <v>0</v>
      </c>
      <c r="AH18" s="5">
        <v>0</v>
      </c>
      <c r="AI18" s="5">
        <v>2017256</v>
      </c>
      <c r="AJ18" s="5">
        <v>2891753.75</v>
      </c>
      <c r="AK18" s="5">
        <v>31609657.89043</v>
      </c>
      <c r="AL18" s="5">
        <v>1853071900</v>
      </c>
      <c r="AM18" s="47"/>
    </row>
    <row r="19" spans="1:39" x14ac:dyDescent="0.25">
      <c r="A19" s="5">
        <v>23</v>
      </c>
      <c r="B19" s="5">
        <v>1</v>
      </c>
      <c r="C19" s="5" t="s">
        <v>1174</v>
      </c>
      <c r="D19" s="5">
        <v>1044</v>
      </c>
      <c r="E19" s="5">
        <v>1142.8</v>
      </c>
      <c r="F19" s="5">
        <v>838</v>
      </c>
      <c r="G19" s="5">
        <v>919</v>
      </c>
      <c r="H19" s="5">
        <v>6035073</v>
      </c>
      <c r="I19" s="5">
        <v>0</v>
      </c>
      <c r="J19" s="5">
        <v>339155</v>
      </c>
      <c r="K19" s="5">
        <v>0</v>
      </c>
      <c r="L19" s="5">
        <v>21351</v>
      </c>
      <c r="M19" s="5">
        <v>30</v>
      </c>
      <c r="N19" s="5">
        <v>245182.94361300001</v>
      </c>
      <c r="O19" s="5">
        <v>208373</v>
      </c>
      <c r="P19" s="5">
        <v>152220</v>
      </c>
      <c r="Q19" s="5">
        <v>11947</v>
      </c>
      <c r="R19" s="5">
        <v>31209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41929</v>
      </c>
      <c r="Z19" s="5">
        <v>40993</v>
      </c>
      <c r="AA19" s="5">
        <v>665356</v>
      </c>
      <c r="AB19" s="5">
        <v>7792818.9436130002</v>
      </c>
      <c r="AC19" s="5">
        <v>0</v>
      </c>
      <c r="AD19" s="5">
        <v>98914</v>
      </c>
      <c r="AE19" s="5">
        <v>139856</v>
      </c>
      <c r="AF19" s="5">
        <v>28674</v>
      </c>
      <c r="AG19" s="5">
        <v>0</v>
      </c>
      <c r="AH19" s="5">
        <v>0</v>
      </c>
      <c r="AI19" s="5">
        <v>504810</v>
      </c>
      <c r="AJ19" s="5">
        <v>772254</v>
      </c>
      <c r="AK19" s="5">
        <v>9995271.7875779998</v>
      </c>
      <c r="AL19" s="5">
        <v>535489250</v>
      </c>
      <c r="AM19" s="47"/>
    </row>
    <row r="20" spans="1:39" x14ac:dyDescent="0.25">
      <c r="A20" s="5">
        <v>25</v>
      </c>
      <c r="B20" s="5">
        <v>1</v>
      </c>
      <c r="C20" s="5" t="s">
        <v>145</v>
      </c>
      <c r="D20" s="5">
        <v>64</v>
      </c>
      <c r="E20" s="5">
        <v>65.599999999999994</v>
      </c>
      <c r="F20" s="5">
        <v>64</v>
      </c>
      <c r="G20" s="5">
        <v>65.599999999999994</v>
      </c>
      <c r="H20" s="5">
        <v>430795</v>
      </c>
      <c r="I20" s="5">
        <v>0</v>
      </c>
      <c r="J20" s="5">
        <v>252605</v>
      </c>
      <c r="K20" s="5">
        <v>0</v>
      </c>
      <c r="L20" s="5">
        <v>33248</v>
      </c>
      <c r="M20" s="5">
        <v>143599</v>
      </c>
      <c r="N20" s="5">
        <v>9449.2050330000002</v>
      </c>
      <c r="O20" s="5">
        <v>13691</v>
      </c>
      <c r="P20" s="5">
        <v>10300</v>
      </c>
      <c r="Q20" s="5">
        <v>853</v>
      </c>
      <c r="R20" s="5">
        <v>12527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7781</v>
      </c>
      <c r="AA20" s="5">
        <v>47494</v>
      </c>
      <c r="AB20" s="5">
        <v>962342.20503299998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7"/>
    </row>
    <row r="21" spans="1:39" x14ac:dyDescent="0.25">
      <c r="A21" s="5">
        <v>31</v>
      </c>
      <c r="B21" s="5">
        <v>1</v>
      </c>
      <c r="C21" s="5" t="s">
        <v>146</v>
      </c>
      <c r="D21" s="5">
        <v>5596</v>
      </c>
      <c r="E21" s="5">
        <v>6090</v>
      </c>
      <c r="F21" s="5">
        <v>5060</v>
      </c>
      <c r="G21" s="5">
        <v>5538</v>
      </c>
      <c r="H21" s="5">
        <v>36368046</v>
      </c>
      <c r="I21" s="5">
        <v>572081</v>
      </c>
      <c r="J21" s="5">
        <v>2672284</v>
      </c>
      <c r="K21" s="5">
        <v>14143</v>
      </c>
      <c r="L21" s="5">
        <v>0</v>
      </c>
      <c r="M21" s="5">
        <v>0</v>
      </c>
      <c r="N21" s="5">
        <v>1015895.631371</v>
      </c>
      <c r="O21" s="5">
        <v>1215116</v>
      </c>
      <c r="P21" s="5">
        <v>872707.5</v>
      </c>
      <c r="Q21" s="5">
        <v>71994</v>
      </c>
      <c r="R21" s="5">
        <v>3600</v>
      </c>
      <c r="S21" s="5">
        <v>0</v>
      </c>
      <c r="T21" s="5">
        <v>0</v>
      </c>
      <c r="U21" s="5">
        <v>422658</v>
      </c>
      <c r="V21" s="5">
        <v>-6830</v>
      </c>
      <c r="W21" s="5">
        <v>996840</v>
      </c>
      <c r="X21" s="5">
        <v>0</v>
      </c>
      <c r="Y21" s="5">
        <v>0</v>
      </c>
      <c r="Z21" s="5">
        <v>254473</v>
      </c>
      <c r="AA21" s="5">
        <v>4009512</v>
      </c>
      <c r="AB21" s="5">
        <v>48482520.131370999</v>
      </c>
      <c r="AC21" s="5">
        <v>0</v>
      </c>
      <c r="AD21" s="5">
        <v>385651</v>
      </c>
      <c r="AE21" s="5">
        <v>798701</v>
      </c>
      <c r="AF21" s="5">
        <v>3295</v>
      </c>
      <c r="AG21" s="5">
        <v>820593</v>
      </c>
      <c r="AH21" s="5">
        <v>0</v>
      </c>
      <c r="AI21" s="5">
        <v>3030193</v>
      </c>
      <c r="AJ21" s="5">
        <v>5038433</v>
      </c>
      <c r="AK21" s="5">
        <v>40271010.515083</v>
      </c>
      <c r="AL21" s="5">
        <v>2842514725</v>
      </c>
      <c r="AM21" s="47"/>
    </row>
    <row r="22" spans="1:39" x14ac:dyDescent="0.25">
      <c r="A22" s="5">
        <v>32</v>
      </c>
      <c r="B22" s="5">
        <v>1</v>
      </c>
      <c r="C22" s="5" t="s">
        <v>147</v>
      </c>
      <c r="D22" s="5">
        <v>568.79999999999995</v>
      </c>
      <c r="E22" s="5">
        <v>621.20000000000005</v>
      </c>
      <c r="F22" s="5">
        <v>577.79999999999995</v>
      </c>
      <c r="G22" s="5">
        <v>630.6</v>
      </c>
      <c r="H22" s="5">
        <v>4141150</v>
      </c>
      <c r="I22" s="5">
        <v>0</v>
      </c>
      <c r="J22" s="5">
        <v>571082</v>
      </c>
      <c r="K22" s="5">
        <v>14095</v>
      </c>
      <c r="L22" s="5">
        <v>117708</v>
      </c>
      <c r="M22" s="5">
        <v>403663</v>
      </c>
      <c r="N22" s="5">
        <v>236359</v>
      </c>
      <c r="O22" s="5">
        <v>144734</v>
      </c>
      <c r="P22" s="5">
        <v>104091.25</v>
      </c>
      <c r="Q22" s="5">
        <v>8198</v>
      </c>
      <c r="R22" s="5">
        <v>27948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116225</v>
      </c>
      <c r="Z22" s="5">
        <v>26534</v>
      </c>
      <c r="AA22" s="5">
        <v>456554</v>
      </c>
      <c r="AB22" s="5">
        <v>6368341.25</v>
      </c>
      <c r="AC22" s="5">
        <v>0</v>
      </c>
      <c r="AD22" s="5">
        <v>37236</v>
      </c>
      <c r="AE22" s="5">
        <v>71056</v>
      </c>
      <c r="AF22" s="5">
        <v>19078</v>
      </c>
      <c r="AG22" s="5">
        <v>0</v>
      </c>
      <c r="AH22" s="5">
        <v>0</v>
      </c>
      <c r="AI22" s="5">
        <v>257359</v>
      </c>
      <c r="AJ22" s="5">
        <v>384729</v>
      </c>
      <c r="AK22" s="5">
        <v>3717107.2231049999</v>
      </c>
      <c r="AL22" s="5">
        <v>216265190</v>
      </c>
      <c r="AM22" s="47"/>
    </row>
    <row r="23" spans="1:39" x14ac:dyDescent="0.25">
      <c r="A23" s="5">
        <v>36</v>
      </c>
      <c r="B23" s="5">
        <v>1</v>
      </c>
      <c r="C23" s="5" t="s">
        <v>148</v>
      </c>
      <c r="D23" s="5">
        <v>124</v>
      </c>
      <c r="E23" s="5">
        <v>134.80000000000001</v>
      </c>
      <c r="F23" s="5">
        <v>299</v>
      </c>
      <c r="G23" s="5">
        <v>328.6</v>
      </c>
      <c r="H23" s="5">
        <v>2157916</v>
      </c>
      <c r="I23" s="5">
        <v>0</v>
      </c>
      <c r="J23" s="5">
        <v>499367</v>
      </c>
      <c r="K23" s="5">
        <v>0</v>
      </c>
      <c r="L23" s="5">
        <v>117571</v>
      </c>
      <c r="M23" s="5">
        <v>616291</v>
      </c>
      <c r="N23" s="5">
        <v>267580</v>
      </c>
      <c r="O23" s="5">
        <v>71809</v>
      </c>
      <c r="P23" s="5">
        <v>52201.25</v>
      </c>
      <c r="Q23" s="5">
        <v>4272</v>
      </c>
      <c r="R23" s="5">
        <v>51738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17113</v>
      </c>
      <c r="AA23" s="5">
        <v>130783</v>
      </c>
      <c r="AB23" s="5">
        <v>3986641.25</v>
      </c>
      <c r="AC23" s="5">
        <v>0</v>
      </c>
      <c r="AD23" s="5">
        <v>12756</v>
      </c>
      <c r="AE23" s="5">
        <v>36492</v>
      </c>
      <c r="AF23" s="5">
        <v>36168</v>
      </c>
      <c r="AG23" s="5">
        <v>0</v>
      </c>
      <c r="AH23" s="5">
        <v>0</v>
      </c>
      <c r="AI23" s="5">
        <v>62451</v>
      </c>
      <c r="AJ23" s="5">
        <v>147867</v>
      </c>
      <c r="AK23" s="5">
        <v>1337461.264928</v>
      </c>
      <c r="AL23" s="5">
        <v>48059600</v>
      </c>
      <c r="AM23" s="47"/>
    </row>
    <row r="24" spans="1:39" x14ac:dyDescent="0.25">
      <c r="A24" s="5">
        <v>38</v>
      </c>
      <c r="B24" s="5">
        <v>1</v>
      </c>
      <c r="C24" s="5" t="s">
        <v>149</v>
      </c>
      <c r="D24" s="5">
        <v>1958</v>
      </c>
      <c r="E24" s="5">
        <v>2134.1999999999998</v>
      </c>
      <c r="F24" s="5">
        <v>1566</v>
      </c>
      <c r="G24" s="5">
        <v>1692</v>
      </c>
      <c r="H24" s="5">
        <v>11111364</v>
      </c>
      <c r="I24" s="5">
        <v>0</v>
      </c>
      <c r="J24" s="5">
        <v>4454150</v>
      </c>
      <c r="K24" s="5">
        <v>0</v>
      </c>
      <c r="L24" s="5">
        <v>0</v>
      </c>
      <c r="M24" s="5">
        <v>57933</v>
      </c>
      <c r="N24" s="5">
        <v>537438.18127299997</v>
      </c>
      <c r="O24" s="5">
        <v>367510</v>
      </c>
      <c r="P24" s="5">
        <v>181208.75</v>
      </c>
      <c r="Q24" s="5">
        <v>21996</v>
      </c>
      <c r="R24" s="5">
        <v>347943</v>
      </c>
      <c r="S24" s="5">
        <v>0</v>
      </c>
      <c r="T24" s="5">
        <v>0</v>
      </c>
      <c r="U24" s="5">
        <v>0</v>
      </c>
      <c r="V24" s="5">
        <v>-7486</v>
      </c>
      <c r="W24" s="5">
        <v>1514188</v>
      </c>
      <c r="X24" s="5">
        <v>0</v>
      </c>
      <c r="Y24" s="5">
        <v>0</v>
      </c>
      <c r="Z24" s="5">
        <v>111123</v>
      </c>
      <c r="AA24" s="5">
        <v>1225008</v>
      </c>
      <c r="AB24" s="5">
        <v>19922375.931272998</v>
      </c>
      <c r="AC24" s="5">
        <v>0</v>
      </c>
      <c r="AD24" s="5">
        <v>141</v>
      </c>
      <c r="AE24" s="5">
        <v>141</v>
      </c>
      <c r="AF24" s="5">
        <v>271</v>
      </c>
      <c r="AG24" s="5">
        <v>1552</v>
      </c>
      <c r="AH24" s="5">
        <v>0</v>
      </c>
      <c r="AI24" s="5">
        <v>787</v>
      </c>
      <c r="AJ24" s="5">
        <v>2892</v>
      </c>
      <c r="AK24" s="5">
        <v>14918.951062</v>
      </c>
      <c r="AL24" s="5">
        <v>847000</v>
      </c>
      <c r="AM24" s="47"/>
    </row>
    <row r="25" spans="1:39" x14ac:dyDescent="0.25">
      <c r="A25" s="5">
        <v>47</v>
      </c>
      <c r="B25" s="5">
        <v>1</v>
      </c>
      <c r="C25" s="5" t="s">
        <v>1884</v>
      </c>
      <c r="D25" s="5">
        <v>4037</v>
      </c>
      <c r="E25" s="5">
        <v>4411.3999999999996</v>
      </c>
      <c r="F25" s="5">
        <v>4352</v>
      </c>
      <c r="G25" s="5">
        <v>4757.6000000000004</v>
      </c>
      <c r="H25" s="5">
        <v>31243159</v>
      </c>
      <c r="I25" s="5">
        <v>0</v>
      </c>
      <c r="J25" s="5">
        <v>1142564</v>
      </c>
      <c r="K25" s="5">
        <v>28979</v>
      </c>
      <c r="L25" s="5">
        <v>0</v>
      </c>
      <c r="M25" s="5">
        <v>0</v>
      </c>
      <c r="N25" s="5">
        <v>390739</v>
      </c>
      <c r="O25" s="5">
        <v>1056796</v>
      </c>
      <c r="P25" s="5">
        <v>795038.75</v>
      </c>
      <c r="Q25" s="5">
        <v>61849</v>
      </c>
      <c r="R25" s="5">
        <v>33874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109972</v>
      </c>
      <c r="Z25" s="5">
        <v>266412</v>
      </c>
      <c r="AA25" s="5">
        <v>3444502</v>
      </c>
      <c r="AB25" s="5">
        <v>38573884.75</v>
      </c>
      <c r="AC25" s="5">
        <v>0</v>
      </c>
      <c r="AD25" s="5">
        <v>232483</v>
      </c>
      <c r="AE25" s="5">
        <v>645163</v>
      </c>
      <c r="AF25" s="5">
        <v>27488</v>
      </c>
      <c r="AG25" s="5">
        <v>0</v>
      </c>
      <c r="AH25" s="5">
        <v>0</v>
      </c>
      <c r="AI25" s="5">
        <v>2308189</v>
      </c>
      <c r="AJ25" s="5">
        <v>3213323</v>
      </c>
      <c r="AK25" s="5">
        <v>23980089.433568001</v>
      </c>
      <c r="AL25" s="5">
        <v>1825694275</v>
      </c>
      <c r="AM25" s="47"/>
    </row>
    <row r="26" spans="1:39" x14ac:dyDescent="0.25">
      <c r="A26" s="5">
        <v>51</v>
      </c>
      <c r="B26" s="5">
        <v>1</v>
      </c>
      <c r="C26" s="5" t="s">
        <v>150</v>
      </c>
      <c r="D26" s="5">
        <v>1510</v>
      </c>
      <c r="E26" s="5">
        <v>1657.2</v>
      </c>
      <c r="F26" s="5">
        <v>1884</v>
      </c>
      <c r="G26" s="5">
        <v>2060.8000000000002</v>
      </c>
      <c r="H26" s="5">
        <v>13533274</v>
      </c>
      <c r="I26" s="5">
        <v>0</v>
      </c>
      <c r="J26" s="5">
        <v>265894</v>
      </c>
      <c r="K26" s="5">
        <v>0</v>
      </c>
      <c r="L26" s="5">
        <v>0</v>
      </c>
      <c r="M26" s="5">
        <v>0</v>
      </c>
      <c r="N26" s="5">
        <v>359156</v>
      </c>
      <c r="O26" s="5">
        <v>448417</v>
      </c>
      <c r="P26" s="5">
        <v>344118.75</v>
      </c>
      <c r="Q26" s="5">
        <v>26790</v>
      </c>
      <c r="R26" s="5">
        <v>19413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81151</v>
      </c>
      <c r="AA26" s="5">
        <v>1492019</v>
      </c>
      <c r="AB26" s="5">
        <v>16570232.75</v>
      </c>
      <c r="AC26" s="5">
        <v>0</v>
      </c>
      <c r="AD26" s="5">
        <v>89084</v>
      </c>
      <c r="AE26" s="5">
        <v>258945</v>
      </c>
      <c r="AF26" s="5">
        <v>14608</v>
      </c>
      <c r="AG26" s="5">
        <v>0</v>
      </c>
      <c r="AH26" s="5">
        <v>0</v>
      </c>
      <c r="AI26" s="5">
        <v>927123</v>
      </c>
      <c r="AJ26" s="5">
        <v>1289760</v>
      </c>
      <c r="AK26" s="5">
        <v>9380338.678638</v>
      </c>
      <c r="AL26" s="5">
        <v>635982025</v>
      </c>
      <c r="AM26" s="47"/>
    </row>
    <row r="27" spans="1:39" x14ac:dyDescent="0.25">
      <c r="A27" s="5">
        <v>75</v>
      </c>
      <c r="B27" s="5">
        <v>1</v>
      </c>
      <c r="C27" s="5" t="s">
        <v>151</v>
      </c>
      <c r="D27" s="5">
        <v>352</v>
      </c>
      <c r="E27" s="5">
        <v>390.2</v>
      </c>
      <c r="F27" s="5">
        <v>713</v>
      </c>
      <c r="G27" s="5">
        <v>787.6</v>
      </c>
      <c r="H27" s="5">
        <v>5172169</v>
      </c>
      <c r="I27" s="5">
        <v>0</v>
      </c>
      <c r="J27" s="5">
        <v>43991</v>
      </c>
      <c r="K27" s="5">
        <v>0</v>
      </c>
      <c r="L27" s="5">
        <v>76943</v>
      </c>
      <c r="M27" s="5">
        <v>0</v>
      </c>
      <c r="N27" s="5">
        <v>146320</v>
      </c>
      <c r="O27" s="5">
        <v>175849</v>
      </c>
      <c r="P27" s="5">
        <v>131682.5</v>
      </c>
      <c r="Q27" s="5">
        <v>10239</v>
      </c>
      <c r="R27" s="5">
        <v>4387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29145</v>
      </c>
      <c r="AA27" s="5">
        <v>570222</v>
      </c>
      <c r="AB27" s="5">
        <v>6360947.5</v>
      </c>
      <c r="AC27" s="5">
        <v>0</v>
      </c>
      <c r="AD27" s="5">
        <v>50947</v>
      </c>
      <c r="AE27" s="5">
        <v>131682.5</v>
      </c>
      <c r="AF27" s="5">
        <v>4387</v>
      </c>
      <c r="AG27" s="5">
        <v>0</v>
      </c>
      <c r="AH27" s="5">
        <v>0</v>
      </c>
      <c r="AI27" s="5">
        <v>499626</v>
      </c>
      <c r="AJ27" s="5">
        <v>686642.5</v>
      </c>
      <c r="AK27" s="5">
        <v>5228111.5245709997</v>
      </c>
      <c r="AL27" s="5">
        <v>240782000</v>
      </c>
      <c r="AM27" s="47"/>
    </row>
    <row r="28" spans="1:39" x14ac:dyDescent="0.25">
      <c r="A28" s="5">
        <v>77</v>
      </c>
      <c r="B28" s="5">
        <v>1</v>
      </c>
      <c r="C28" s="5" t="s">
        <v>152</v>
      </c>
      <c r="D28" s="5">
        <v>8964.2000000000007</v>
      </c>
      <c r="E28" s="5">
        <v>9728.2000000000007</v>
      </c>
      <c r="F28" s="5">
        <v>8570.2000000000007</v>
      </c>
      <c r="G28" s="5">
        <v>9372.7999999999993</v>
      </c>
      <c r="H28" s="5">
        <v>61551178</v>
      </c>
      <c r="I28" s="5">
        <v>472811</v>
      </c>
      <c r="J28" s="5">
        <v>3454442</v>
      </c>
      <c r="K28" s="5">
        <v>383265</v>
      </c>
      <c r="L28" s="5">
        <v>0</v>
      </c>
      <c r="M28" s="5">
        <v>0</v>
      </c>
      <c r="N28" s="5">
        <v>411788</v>
      </c>
      <c r="O28" s="5">
        <v>2165021</v>
      </c>
      <c r="P28" s="5">
        <v>1319382.5</v>
      </c>
      <c r="Q28" s="5">
        <v>121846</v>
      </c>
      <c r="R28" s="5">
        <v>260470</v>
      </c>
      <c r="S28" s="5">
        <v>0</v>
      </c>
      <c r="T28" s="5">
        <v>0</v>
      </c>
      <c r="U28" s="5">
        <v>32681</v>
      </c>
      <c r="V28" s="5">
        <v>-14053</v>
      </c>
      <c r="W28" s="5">
        <v>4304833</v>
      </c>
      <c r="X28" s="5">
        <v>0</v>
      </c>
      <c r="Y28" s="5">
        <v>0</v>
      </c>
      <c r="Z28" s="5">
        <v>453403</v>
      </c>
      <c r="AA28" s="5">
        <v>6785907</v>
      </c>
      <c r="AB28" s="5">
        <v>81702974.5</v>
      </c>
      <c r="AC28" s="5">
        <v>0</v>
      </c>
      <c r="AD28" s="5">
        <v>799876</v>
      </c>
      <c r="AE28" s="5">
        <v>1319382.5</v>
      </c>
      <c r="AF28" s="5">
        <v>260470</v>
      </c>
      <c r="AG28" s="5">
        <v>4281012.99</v>
      </c>
      <c r="AH28" s="5">
        <v>0</v>
      </c>
      <c r="AI28" s="5">
        <v>5966472</v>
      </c>
      <c r="AJ28" s="5">
        <v>12627213.49</v>
      </c>
      <c r="AK28" s="5">
        <v>79340149.227843001</v>
      </c>
      <c r="AL28" s="5">
        <v>6065996800</v>
      </c>
      <c r="AM28" s="47"/>
    </row>
    <row r="29" spans="1:39" x14ac:dyDescent="0.25">
      <c r="A29" s="5">
        <v>81</v>
      </c>
      <c r="B29" s="5">
        <v>1</v>
      </c>
      <c r="C29" s="5" t="s">
        <v>153</v>
      </c>
      <c r="D29" s="5">
        <v>168</v>
      </c>
      <c r="E29" s="5">
        <v>184.8</v>
      </c>
      <c r="F29" s="5">
        <v>132</v>
      </c>
      <c r="G29" s="5">
        <v>146.80000000000001</v>
      </c>
      <c r="H29" s="5">
        <v>964036</v>
      </c>
      <c r="I29" s="5">
        <v>0</v>
      </c>
      <c r="J29" s="5">
        <v>75839</v>
      </c>
      <c r="K29" s="5">
        <v>14097</v>
      </c>
      <c r="L29" s="5">
        <v>67647</v>
      </c>
      <c r="M29" s="5">
        <v>0</v>
      </c>
      <c r="N29" s="5">
        <v>54285</v>
      </c>
      <c r="O29" s="5">
        <v>34082</v>
      </c>
      <c r="P29" s="5">
        <v>14522.5</v>
      </c>
      <c r="Q29" s="5">
        <v>1908</v>
      </c>
      <c r="R29" s="5">
        <v>14687</v>
      </c>
      <c r="S29" s="5">
        <v>0</v>
      </c>
      <c r="T29" s="5">
        <v>0</v>
      </c>
      <c r="U29" s="5">
        <v>0</v>
      </c>
      <c r="V29" s="5">
        <v>0</v>
      </c>
      <c r="W29" s="5">
        <v>168719</v>
      </c>
      <c r="X29" s="5">
        <v>0</v>
      </c>
      <c r="Y29" s="5">
        <v>9563</v>
      </c>
      <c r="Z29" s="5">
        <v>7477</v>
      </c>
      <c r="AA29" s="5">
        <v>106283</v>
      </c>
      <c r="AB29" s="5">
        <v>1533145.5</v>
      </c>
      <c r="AC29" s="5">
        <v>0</v>
      </c>
      <c r="AD29" s="5">
        <v>34082</v>
      </c>
      <c r="AE29" s="5">
        <v>7157</v>
      </c>
      <c r="AF29" s="5">
        <v>7238</v>
      </c>
      <c r="AG29" s="5">
        <v>68724.52</v>
      </c>
      <c r="AH29" s="5">
        <v>0</v>
      </c>
      <c r="AI29" s="5">
        <v>43255</v>
      </c>
      <c r="AJ29" s="5">
        <v>160456.51999999999</v>
      </c>
      <c r="AK29" s="5">
        <v>4271752.543811</v>
      </c>
      <c r="AL29" s="5">
        <v>46448975</v>
      </c>
      <c r="AM29" s="47"/>
    </row>
    <row r="30" spans="1:39" x14ac:dyDescent="0.25">
      <c r="A30" s="5">
        <v>84</v>
      </c>
      <c r="B30" s="5">
        <v>1</v>
      </c>
      <c r="C30" s="5" t="s">
        <v>154</v>
      </c>
      <c r="D30" s="5">
        <v>549</v>
      </c>
      <c r="E30" s="5">
        <v>596.6</v>
      </c>
      <c r="F30" s="5">
        <v>549</v>
      </c>
      <c r="G30" s="5">
        <v>596.6</v>
      </c>
      <c r="H30" s="5">
        <v>3917872</v>
      </c>
      <c r="I30" s="5">
        <v>27632</v>
      </c>
      <c r="J30" s="5">
        <v>238628</v>
      </c>
      <c r="K30" s="5">
        <v>24951</v>
      </c>
      <c r="L30" s="5">
        <v>122856</v>
      </c>
      <c r="M30" s="5">
        <v>72119</v>
      </c>
      <c r="N30" s="5">
        <v>157633</v>
      </c>
      <c r="O30" s="5">
        <v>139948</v>
      </c>
      <c r="P30" s="5">
        <v>99571.25</v>
      </c>
      <c r="Q30" s="5">
        <v>7756</v>
      </c>
      <c r="R30" s="5">
        <v>6557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25786</v>
      </c>
      <c r="AA30" s="5">
        <v>431938</v>
      </c>
      <c r="AB30" s="5">
        <v>5273247.25</v>
      </c>
      <c r="AC30" s="5">
        <v>0</v>
      </c>
      <c r="AD30" s="5">
        <v>90646</v>
      </c>
      <c r="AE30" s="5">
        <v>97108</v>
      </c>
      <c r="AF30" s="5">
        <v>6395</v>
      </c>
      <c r="AG30" s="5">
        <v>0</v>
      </c>
      <c r="AH30" s="5">
        <v>0</v>
      </c>
      <c r="AI30" s="5">
        <v>347861</v>
      </c>
      <c r="AJ30" s="5">
        <v>542010</v>
      </c>
      <c r="AK30" s="5">
        <v>8853760.2188920006</v>
      </c>
      <c r="AL30" s="5">
        <v>296738380</v>
      </c>
      <c r="AM30" s="47"/>
    </row>
    <row r="31" spans="1:39" x14ac:dyDescent="0.25">
      <c r="A31" s="5">
        <v>85</v>
      </c>
      <c r="B31" s="5">
        <v>1</v>
      </c>
      <c r="C31" s="5" t="s">
        <v>155</v>
      </c>
      <c r="D31" s="5">
        <v>435</v>
      </c>
      <c r="E31" s="5">
        <v>475.4</v>
      </c>
      <c r="F31" s="5">
        <v>556</v>
      </c>
      <c r="G31" s="5">
        <v>609</v>
      </c>
      <c r="H31" s="5">
        <v>3999303</v>
      </c>
      <c r="I31" s="5">
        <v>0</v>
      </c>
      <c r="J31" s="5">
        <v>306563</v>
      </c>
      <c r="K31" s="5">
        <v>14084</v>
      </c>
      <c r="L31" s="5">
        <v>121130</v>
      </c>
      <c r="M31" s="5">
        <v>0</v>
      </c>
      <c r="N31" s="5">
        <v>155022.380794</v>
      </c>
      <c r="O31" s="5">
        <v>137991</v>
      </c>
      <c r="P31" s="5">
        <v>101577.5</v>
      </c>
      <c r="Q31" s="5">
        <v>7917</v>
      </c>
      <c r="R31" s="5">
        <v>7838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20229</v>
      </c>
      <c r="Z31" s="5">
        <v>27309</v>
      </c>
      <c r="AA31" s="5">
        <v>431233</v>
      </c>
      <c r="AB31" s="5">
        <v>5330196.8807939999</v>
      </c>
      <c r="AC31" s="5">
        <v>0</v>
      </c>
      <c r="AD31" s="5">
        <v>61360</v>
      </c>
      <c r="AE31" s="5">
        <v>67279</v>
      </c>
      <c r="AF31" s="5">
        <v>5191</v>
      </c>
      <c r="AG31" s="5">
        <v>0</v>
      </c>
      <c r="AH31" s="5">
        <v>0</v>
      </c>
      <c r="AI31" s="5">
        <v>234743</v>
      </c>
      <c r="AJ31" s="5">
        <v>368573</v>
      </c>
      <c r="AK31" s="5">
        <v>6204590.7110609999</v>
      </c>
      <c r="AL31" s="5">
        <v>160586210</v>
      </c>
      <c r="AM31" s="47"/>
    </row>
    <row r="32" spans="1:39" x14ac:dyDescent="0.25">
      <c r="A32" s="5">
        <v>88</v>
      </c>
      <c r="B32" s="5">
        <v>1</v>
      </c>
      <c r="C32" s="5" t="s">
        <v>156</v>
      </c>
      <c r="D32" s="5">
        <v>2197</v>
      </c>
      <c r="E32" s="5">
        <v>2395.6</v>
      </c>
      <c r="F32" s="5">
        <v>2140</v>
      </c>
      <c r="G32" s="5">
        <v>2349.1999999999998</v>
      </c>
      <c r="H32" s="5">
        <v>15427196</v>
      </c>
      <c r="I32" s="5">
        <v>81872</v>
      </c>
      <c r="J32" s="5">
        <v>459042</v>
      </c>
      <c r="K32" s="5">
        <v>14317</v>
      </c>
      <c r="L32" s="5">
        <v>0</v>
      </c>
      <c r="M32" s="5">
        <v>0</v>
      </c>
      <c r="N32" s="5">
        <v>386248.28603900003</v>
      </c>
      <c r="O32" s="5">
        <v>529197</v>
      </c>
      <c r="P32" s="5">
        <v>293608.75</v>
      </c>
      <c r="Q32" s="5">
        <v>30540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1819878</v>
      </c>
      <c r="X32" s="5">
        <v>0</v>
      </c>
      <c r="Y32" s="5">
        <v>0</v>
      </c>
      <c r="Z32" s="5">
        <v>95523</v>
      </c>
      <c r="AA32" s="5">
        <v>1700821</v>
      </c>
      <c r="AB32" s="5">
        <v>20838243.036038999</v>
      </c>
      <c r="AC32" s="5">
        <v>0</v>
      </c>
      <c r="AD32" s="5">
        <v>234718</v>
      </c>
      <c r="AE32" s="5">
        <v>293608.75</v>
      </c>
      <c r="AF32" s="5">
        <v>0</v>
      </c>
      <c r="AG32" s="5">
        <v>1819878</v>
      </c>
      <c r="AH32" s="5">
        <v>0</v>
      </c>
      <c r="AI32" s="5">
        <v>1461417</v>
      </c>
      <c r="AJ32" s="5">
        <v>3809621.75</v>
      </c>
      <c r="AK32" s="5">
        <v>23873273.355625998</v>
      </c>
      <c r="AL32" s="5">
        <v>1392007260</v>
      </c>
      <c r="AM32" s="47"/>
    </row>
    <row r="33" spans="1:39" x14ac:dyDescent="0.25">
      <c r="A33" s="5">
        <v>91</v>
      </c>
      <c r="B33" s="5">
        <v>1</v>
      </c>
      <c r="C33" s="5" t="s">
        <v>157</v>
      </c>
      <c r="D33" s="5">
        <v>619</v>
      </c>
      <c r="E33" s="5">
        <v>681.6</v>
      </c>
      <c r="F33" s="5">
        <v>686</v>
      </c>
      <c r="G33" s="5">
        <v>756.8</v>
      </c>
      <c r="H33" s="5">
        <v>4969906</v>
      </c>
      <c r="I33" s="5">
        <v>0</v>
      </c>
      <c r="J33" s="5">
        <v>120288</v>
      </c>
      <c r="K33" s="5">
        <v>0</v>
      </c>
      <c r="L33" s="5">
        <v>87143</v>
      </c>
      <c r="M33" s="5">
        <v>0</v>
      </c>
      <c r="N33" s="5">
        <v>180501.348547</v>
      </c>
      <c r="O33" s="5">
        <v>172808</v>
      </c>
      <c r="P33" s="5">
        <v>126073.75</v>
      </c>
      <c r="Q33" s="5">
        <v>9838</v>
      </c>
      <c r="R33" s="5">
        <v>12578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21332</v>
      </c>
      <c r="Z33" s="5">
        <v>29154</v>
      </c>
      <c r="AA33" s="5">
        <v>547923</v>
      </c>
      <c r="AB33" s="5">
        <v>6277545.0985470004</v>
      </c>
      <c r="AC33" s="5">
        <v>0</v>
      </c>
      <c r="AD33" s="5">
        <v>36870</v>
      </c>
      <c r="AE33" s="5">
        <v>86816</v>
      </c>
      <c r="AF33" s="5">
        <v>8661</v>
      </c>
      <c r="AG33" s="5">
        <v>0</v>
      </c>
      <c r="AH33" s="5">
        <v>0</v>
      </c>
      <c r="AI33" s="5">
        <v>311573</v>
      </c>
      <c r="AJ33" s="5">
        <v>443920</v>
      </c>
      <c r="AK33" s="5">
        <v>3699548.1785690002</v>
      </c>
      <c r="AL33" s="5">
        <v>239373600</v>
      </c>
      <c r="AM33" s="47"/>
    </row>
    <row r="34" spans="1:39" x14ac:dyDescent="0.25">
      <c r="A34" s="5">
        <v>93</v>
      </c>
      <c r="B34" s="5">
        <v>1</v>
      </c>
      <c r="C34" s="5" t="s">
        <v>158</v>
      </c>
      <c r="D34" s="5">
        <v>606</v>
      </c>
      <c r="E34" s="5">
        <v>662.6</v>
      </c>
      <c r="F34" s="5">
        <v>364</v>
      </c>
      <c r="G34" s="5">
        <v>398.6</v>
      </c>
      <c r="H34" s="5">
        <v>2617606</v>
      </c>
      <c r="I34" s="5">
        <v>0</v>
      </c>
      <c r="J34" s="5">
        <v>87810</v>
      </c>
      <c r="K34" s="5">
        <v>0</v>
      </c>
      <c r="L34" s="5">
        <v>126805</v>
      </c>
      <c r="M34" s="5">
        <v>0</v>
      </c>
      <c r="N34" s="5">
        <v>95778.045303000006</v>
      </c>
      <c r="O34" s="5">
        <v>96661</v>
      </c>
      <c r="P34" s="5">
        <v>48937.5</v>
      </c>
      <c r="Q34" s="5">
        <v>5182</v>
      </c>
      <c r="R34" s="5">
        <v>809</v>
      </c>
      <c r="S34" s="5">
        <v>0</v>
      </c>
      <c r="T34" s="5">
        <v>0</v>
      </c>
      <c r="U34" s="5">
        <v>0</v>
      </c>
      <c r="V34" s="5">
        <v>0</v>
      </c>
      <c r="W34" s="5">
        <v>324030</v>
      </c>
      <c r="X34" s="5">
        <v>0</v>
      </c>
      <c r="Y34" s="5">
        <v>43768</v>
      </c>
      <c r="Z34" s="5">
        <v>18678</v>
      </c>
      <c r="AA34" s="5">
        <v>288586</v>
      </c>
      <c r="AB34" s="5">
        <v>3754650.5453030001</v>
      </c>
      <c r="AC34" s="5">
        <v>0</v>
      </c>
      <c r="AD34" s="5">
        <v>55810</v>
      </c>
      <c r="AE34" s="5">
        <v>48937.5</v>
      </c>
      <c r="AF34" s="5">
        <v>809</v>
      </c>
      <c r="AG34" s="5">
        <v>323183</v>
      </c>
      <c r="AH34" s="5">
        <v>0</v>
      </c>
      <c r="AI34" s="5">
        <v>245698</v>
      </c>
      <c r="AJ34" s="5">
        <v>674437.5</v>
      </c>
      <c r="AK34" s="5">
        <v>5273054.6780190002</v>
      </c>
      <c r="AL34" s="5">
        <v>373958075</v>
      </c>
      <c r="AM34" s="47"/>
    </row>
    <row r="35" spans="1:39" x14ac:dyDescent="0.25">
      <c r="A35" s="5">
        <v>94</v>
      </c>
      <c r="B35" s="5">
        <v>1</v>
      </c>
      <c r="C35" s="5" t="s">
        <v>159</v>
      </c>
      <c r="D35" s="5">
        <v>2582</v>
      </c>
      <c r="E35" s="5">
        <v>2799.3</v>
      </c>
      <c r="F35" s="5">
        <v>2851</v>
      </c>
      <c r="G35" s="5">
        <v>3085.7</v>
      </c>
      <c r="H35" s="5">
        <v>20263792</v>
      </c>
      <c r="I35" s="5">
        <v>52193</v>
      </c>
      <c r="J35" s="5">
        <v>2089002</v>
      </c>
      <c r="K35" s="5">
        <v>14083</v>
      </c>
      <c r="L35" s="5">
        <v>0</v>
      </c>
      <c r="M35" s="5">
        <v>0</v>
      </c>
      <c r="N35" s="5">
        <v>269825</v>
      </c>
      <c r="O35" s="5">
        <v>688357</v>
      </c>
      <c r="P35" s="5">
        <v>516587.5</v>
      </c>
      <c r="Q35" s="5">
        <v>40114</v>
      </c>
      <c r="R35" s="5">
        <v>4875</v>
      </c>
      <c r="S35" s="5">
        <v>0</v>
      </c>
      <c r="T35" s="5">
        <v>0</v>
      </c>
      <c r="U35" s="5">
        <v>0</v>
      </c>
      <c r="V35" s="5">
        <v>-7355</v>
      </c>
      <c r="W35" s="5">
        <v>0</v>
      </c>
      <c r="X35" s="5">
        <v>0</v>
      </c>
      <c r="Y35" s="5">
        <v>0</v>
      </c>
      <c r="Z35" s="5">
        <v>132988</v>
      </c>
      <c r="AA35" s="5">
        <v>2234047</v>
      </c>
      <c r="AB35" s="5">
        <v>26298508.5</v>
      </c>
      <c r="AC35" s="5">
        <v>0</v>
      </c>
      <c r="AD35" s="5">
        <v>116478</v>
      </c>
      <c r="AE35" s="5">
        <v>355922</v>
      </c>
      <c r="AF35" s="5">
        <v>3359</v>
      </c>
      <c r="AG35" s="5">
        <v>0</v>
      </c>
      <c r="AH35" s="5">
        <v>0</v>
      </c>
      <c r="AI35" s="5">
        <v>1271063</v>
      </c>
      <c r="AJ35" s="5">
        <v>1746822</v>
      </c>
      <c r="AK35" s="5">
        <v>11963215.961269001</v>
      </c>
      <c r="AL35" s="5">
        <v>983627880</v>
      </c>
      <c r="AM35" s="47"/>
    </row>
    <row r="36" spans="1:39" x14ac:dyDescent="0.25">
      <c r="A36" s="5">
        <v>95</v>
      </c>
      <c r="B36" s="5">
        <v>1</v>
      </c>
      <c r="C36" s="5" t="s">
        <v>1885</v>
      </c>
      <c r="D36" s="5">
        <v>260</v>
      </c>
      <c r="E36" s="5">
        <v>290</v>
      </c>
      <c r="F36" s="5">
        <v>284</v>
      </c>
      <c r="G36" s="5">
        <v>316.60000000000002</v>
      </c>
      <c r="H36" s="5">
        <v>2079112</v>
      </c>
      <c r="I36" s="5">
        <v>0</v>
      </c>
      <c r="J36" s="5">
        <v>74349</v>
      </c>
      <c r="K36" s="5">
        <v>0</v>
      </c>
      <c r="L36" s="5">
        <v>115430</v>
      </c>
      <c r="M36" s="5">
        <v>438999</v>
      </c>
      <c r="N36" s="5">
        <v>122105</v>
      </c>
      <c r="O36" s="5">
        <v>70050</v>
      </c>
      <c r="P36" s="5">
        <v>52427.5</v>
      </c>
      <c r="Q36" s="5">
        <v>4116</v>
      </c>
      <c r="R36" s="5">
        <v>10983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13609</v>
      </c>
      <c r="Z36" s="5">
        <v>14749</v>
      </c>
      <c r="AA36" s="5">
        <v>229218</v>
      </c>
      <c r="AB36" s="5">
        <v>3225147.5</v>
      </c>
      <c r="AC36" s="5">
        <v>0</v>
      </c>
      <c r="AD36" s="5">
        <v>21257</v>
      </c>
      <c r="AE36" s="5">
        <v>40569</v>
      </c>
      <c r="AF36" s="5">
        <v>8499</v>
      </c>
      <c r="AG36" s="5">
        <v>0</v>
      </c>
      <c r="AH36" s="5">
        <v>0</v>
      </c>
      <c r="AI36" s="5">
        <v>146471</v>
      </c>
      <c r="AJ36" s="5">
        <v>216796</v>
      </c>
      <c r="AK36" s="5">
        <v>2201266.737431</v>
      </c>
      <c r="AL36" s="5">
        <v>114447700</v>
      </c>
      <c r="AM36" s="47"/>
    </row>
    <row r="37" spans="1:39" x14ac:dyDescent="0.25">
      <c r="A37" s="5">
        <v>97</v>
      </c>
      <c r="B37" s="5">
        <v>1</v>
      </c>
      <c r="C37" s="5" t="s">
        <v>160</v>
      </c>
      <c r="D37" s="5">
        <v>595</v>
      </c>
      <c r="E37" s="5">
        <v>658.2</v>
      </c>
      <c r="F37" s="5">
        <v>573</v>
      </c>
      <c r="G37" s="5">
        <v>629.79999999999995</v>
      </c>
      <c r="H37" s="5">
        <v>4135897</v>
      </c>
      <c r="I37" s="5">
        <v>0</v>
      </c>
      <c r="J37" s="5">
        <v>148584</v>
      </c>
      <c r="K37" s="5">
        <v>14084</v>
      </c>
      <c r="L37" s="5">
        <v>117844</v>
      </c>
      <c r="M37" s="5">
        <v>0</v>
      </c>
      <c r="N37" s="5">
        <v>133957</v>
      </c>
      <c r="O37" s="5">
        <v>121148</v>
      </c>
      <c r="P37" s="5">
        <v>105491.25</v>
      </c>
      <c r="Q37" s="5">
        <v>8187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26399</v>
      </c>
      <c r="AA37" s="5">
        <v>455975</v>
      </c>
      <c r="AB37" s="5">
        <v>5267566.25</v>
      </c>
      <c r="AC37" s="5">
        <v>0</v>
      </c>
      <c r="AD37" s="5">
        <v>43954</v>
      </c>
      <c r="AE37" s="5">
        <v>100342</v>
      </c>
      <c r="AF37" s="5">
        <v>0</v>
      </c>
      <c r="AG37" s="5">
        <v>0</v>
      </c>
      <c r="AH37" s="5">
        <v>0</v>
      </c>
      <c r="AI37" s="5">
        <v>358156</v>
      </c>
      <c r="AJ37" s="5">
        <v>502452</v>
      </c>
      <c r="AK37" s="5">
        <v>5235377.7911639996</v>
      </c>
      <c r="AL37" s="5">
        <v>319297514</v>
      </c>
      <c r="AM37" s="47"/>
    </row>
    <row r="38" spans="1:39" x14ac:dyDescent="0.25">
      <c r="A38" s="5">
        <v>99</v>
      </c>
      <c r="B38" s="5">
        <v>1</v>
      </c>
      <c r="C38" s="5" t="s">
        <v>161</v>
      </c>
      <c r="D38" s="5">
        <v>1065</v>
      </c>
      <c r="E38" s="5">
        <v>1167.8</v>
      </c>
      <c r="F38" s="5">
        <v>1247</v>
      </c>
      <c r="G38" s="5">
        <v>1367.6</v>
      </c>
      <c r="H38" s="5">
        <v>8981029</v>
      </c>
      <c r="I38" s="5">
        <v>0</v>
      </c>
      <c r="J38" s="5">
        <v>18616</v>
      </c>
      <c r="K38" s="5">
        <v>14082</v>
      </c>
      <c r="L38" s="5">
        <v>0</v>
      </c>
      <c r="M38" s="5">
        <v>0</v>
      </c>
      <c r="N38" s="5">
        <v>123018</v>
      </c>
      <c r="O38" s="5">
        <v>310609</v>
      </c>
      <c r="P38" s="5">
        <v>228840</v>
      </c>
      <c r="Q38" s="5">
        <v>17779</v>
      </c>
      <c r="R38" s="5">
        <v>4253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52355</v>
      </c>
      <c r="AA38" s="5">
        <v>990142</v>
      </c>
      <c r="AB38" s="5">
        <v>10740723</v>
      </c>
      <c r="AC38" s="5">
        <v>0</v>
      </c>
      <c r="AD38" s="5">
        <v>63385</v>
      </c>
      <c r="AE38" s="5">
        <v>206088</v>
      </c>
      <c r="AF38" s="5">
        <v>3830</v>
      </c>
      <c r="AG38" s="5">
        <v>0</v>
      </c>
      <c r="AH38" s="5">
        <v>0</v>
      </c>
      <c r="AI38" s="5">
        <v>736347</v>
      </c>
      <c r="AJ38" s="5">
        <v>1009650</v>
      </c>
      <c r="AK38" s="5">
        <v>6394282.8965710001</v>
      </c>
      <c r="AL38" s="5">
        <v>536364837</v>
      </c>
      <c r="AM38" s="47"/>
    </row>
    <row r="39" spans="1:39" x14ac:dyDescent="0.25">
      <c r="A39" s="5">
        <v>100</v>
      </c>
      <c r="B39" s="5">
        <v>1</v>
      </c>
      <c r="C39" s="5" t="s">
        <v>162</v>
      </c>
      <c r="D39" s="5">
        <v>249</v>
      </c>
      <c r="E39" s="5">
        <v>272.8</v>
      </c>
      <c r="F39" s="5">
        <v>359</v>
      </c>
      <c r="G39" s="5">
        <v>398</v>
      </c>
      <c r="H39" s="5">
        <v>2613666</v>
      </c>
      <c r="I39" s="5">
        <v>0</v>
      </c>
      <c r="J39" s="5">
        <v>181062</v>
      </c>
      <c r="K39" s="5">
        <v>14135</v>
      </c>
      <c r="L39" s="5">
        <v>126750</v>
      </c>
      <c r="M39" s="5">
        <v>0</v>
      </c>
      <c r="N39" s="5">
        <v>122664</v>
      </c>
      <c r="O39" s="5">
        <v>90758</v>
      </c>
      <c r="P39" s="5">
        <v>66346.25</v>
      </c>
      <c r="Q39" s="5">
        <v>5174</v>
      </c>
      <c r="R39" s="5">
        <v>5811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4781</v>
      </c>
      <c r="Z39" s="5">
        <v>18090</v>
      </c>
      <c r="AA39" s="5">
        <v>288152</v>
      </c>
      <c r="AB39" s="5">
        <v>3537389.25</v>
      </c>
      <c r="AC39" s="5">
        <v>0</v>
      </c>
      <c r="AD39" s="5">
        <v>35518</v>
      </c>
      <c r="AE39" s="5">
        <v>66346.25</v>
      </c>
      <c r="AF39" s="5">
        <v>5811</v>
      </c>
      <c r="AG39" s="5">
        <v>0</v>
      </c>
      <c r="AH39" s="5">
        <v>0</v>
      </c>
      <c r="AI39" s="5">
        <v>269135</v>
      </c>
      <c r="AJ39" s="5">
        <v>376810.25</v>
      </c>
      <c r="AK39" s="5">
        <v>3568690.105585</v>
      </c>
      <c r="AL39" s="5">
        <v>201829600</v>
      </c>
      <c r="AM39" s="47"/>
    </row>
    <row r="40" spans="1:39" x14ac:dyDescent="0.25">
      <c r="A40" s="5">
        <v>108</v>
      </c>
      <c r="B40" s="5">
        <v>1</v>
      </c>
      <c r="C40" s="5" t="s">
        <v>1886</v>
      </c>
      <c r="D40" s="5">
        <v>1332</v>
      </c>
      <c r="E40" s="5">
        <v>1447.6</v>
      </c>
      <c r="F40" s="5">
        <v>881</v>
      </c>
      <c r="G40" s="5">
        <v>972.8</v>
      </c>
      <c r="H40" s="5">
        <v>6388378</v>
      </c>
      <c r="I40" s="5">
        <v>0</v>
      </c>
      <c r="J40" s="5">
        <v>61175</v>
      </c>
      <c r="K40" s="5">
        <v>14445</v>
      </c>
      <c r="L40" s="5">
        <v>0</v>
      </c>
      <c r="M40" s="5">
        <v>0</v>
      </c>
      <c r="N40" s="5">
        <v>127136</v>
      </c>
      <c r="O40" s="5">
        <v>224431</v>
      </c>
      <c r="P40" s="5">
        <v>128880</v>
      </c>
      <c r="Q40" s="5">
        <v>12646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637476</v>
      </c>
      <c r="X40" s="5">
        <v>0</v>
      </c>
      <c r="Y40" s="5">
        <v>85697</v>
      </c>
      <c r="Z40" s="5">
        <v>42241</v>
      </c>
      <c r="AA40" s="5">
        <v>704307</v>
      </c>
      <c r="AB40" s="5">
        <v>8426812</v>
      </c>
      <c r="AC40" s="5">
        <v>0</v>
      </c>
      <c r="AD40" s="5">
        <v>123138</v>
      </c>
      <c r="AE40" s="5">
        <v>128880</v>
      </c>
      <c r="AF40" s="5">
        <v>0</v>
      </c>
      <c r="AG40" s="5">
        <v>637476</v>
      </c>
      <c r="AH40" s="5">
        <v>0</v>
      </c>
      <c r="AI40" s="5">
        <v>605685</v>
      </c>
      <c r="AJ40" s="5">
        <v>1495179</v>
      </c>
      <c r="AK40" s="5">
        <v>12229103.759799</v>
      </c>
      <c r="AL40" s="5">
        <v>843402700</v>
      </c>
      <c r="AM40" s="47"/>
    </row>
    <row r="41" spans="1:39" x14ac:dyDescent="0.25">
      <c r="A41" s="5">
        <v>110</v>
      </c>
      <c r="B41" s="5">
        <v>1</v>
      </c>
      <c r="C41" s="5" t="s">
        <v>163</v>
      </c>
      <c r="D41" s="5">
        <v>4305</v>
      </c>
      <c r="E41" s="5">
        <v>4714</v>
      </c>
      <c r="F41" s="5">
        <v>4115</v>
      </c>
      <c r="G41" s="5">
        <v>4515</v>
      </c>
      <c r="H41" s="5">
        <v>29650005</v>
      </c>
      <c r="I41" s="5">
        <v>145323</v>
      </c>
      <c r="J41" s="5">
        <v>57108</v>
      </c>
      <c r="K41" s="5">
        <v>44183</v>
      </c>
      <c r="L41" s="5">
        <v>0</v>
      </c>
      <c r="M41" s="5">
        <v>0</v>
      </c>
      <c r="N41" s="5">
        <v>284207</v>
      </c>
      <c r="O41" s="5">
        <v>957960</v>
      </c>
      <c r="P41" s="5">
        <v>525443.75</v>
      </c>
      <c r="Q41" s="5">
        <v>58695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4296835</v>
      </c>
      <c r="X41" s="5">
        <v>0</v>
      </c>
      <c r="Y41" s="5">
        <v>0</v>
      </c>
      <c r="Z41" s="5">
        <v>278465</v>
      </c>
      <c r="AA41" s="5">
        <v>3268860</v>
      </c>
      <c r="AB41" s="5">
        <v>39567084.75</v>
      </c>
      <c r="AC41" s="5">
        <v>0</v>
      </c>
      <c r="AD41" s="5">
        <v>328743</v>
      </c>
      <c r="AE41" s="5">
        <v>525443.75</v>
      </c>
      <c r="AF41" s="5">
        <v>0</v>
      </c>
      <c r="AG41" s="5">
        <v>4279533.0599999996</v>
      </c>
      <c r="AH41" s="5">
        <v>0</v>
      </c>
      <c r="AI41" s="5">
        <v>2812694</v>
      </c>
      <c r="AJ41" s="5">
        <v>7946413.8099999996</v>
      </c>
      <c r="AK41" s="5">
        <v>35500120.543477997</v>
      </c>
      <c r="AL41" s="5">
        <v>2751255700</v>
      </c>
      <c r="AM41" s="47"/>
    </row>
    <row r="42" spans="1:39" x14ac:dyDescent="0.25">
      <c r="A42" s="5">
        <v>111</v>
      </c>
      <c r="B42" s="5">
        <v>1</v>
      </c>
      <c r="C42" s="5" t="s">
        <v>164</v>
      </c>
      <c r="D42" s="5">
        <v>1748</v>
      </c>
      <c r="E42" s="5">
        <v>1905</v>
      </c>
      <c r="F42" s="5">
        <v>1557</v>
      </c>
      <c r="G42" s="5">
        <v>1704.2</v>
      </c>
      <c r="H42" s="5">
        <v>11191481</v>
      </c>
      <c r="I42" s="5">
        <v>18421</v>
      </c>
      <c r="J42" s="5">
        <v>147095</v>
      </c>
      <c r="K42" s="5">
        <v>14402</v>
      </c>
      <c r="L42" s="5">
        <v>0</v>
      </c>
      <c r="M42" s="5">
        <v>0</v>
      </c>
      <c r="N42" s="5">
        <v>185600</v>
      </c>
      <c r="O42" s="5">
        <v>381114</v>
      </c>
      <c r="P42" s="5">
        <v>239786.25</v>
      </c>
      <c r="Q42" s="5">
        <v>22155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859002</v>
      </c>
      <c r="X42" s="5">
        <v>0</v>
      </c>
      <c r="Y42" s="5">
        <v>0</v>
      </c>
      <c r="Z42" s="5">
        <v>70879</v>
      </c>
      <c r="AA42" s="5">
        <v>1233841</v>
      </c>
      <c r="AB42" s="5">
        <v>14363776.25</v>
      </c>
      <c r="AC42" s="5">
        <v>0</v>
      </c>
      <c r="AD42" s="5">
        <v>153431</v>
      </c>
      <c r="AE42" s="5">
        <v>239786.25</v>
      </c>
      <c r="AF42" s="5">
        <v>0</v>
      </c>
      <c r="AG42" s="5">
        <v>859002</v>
      </c>
      <c r="AH42" s="5">
        <v>0</v>
      </c>
      <c r="AI42" s="5">
        <v>1068640</v>
      </c>
      <c r="AJ42" s="5">
        <v>2320859.25</v>
      </c>
      <c r="AK42" s="5">
        <v>15719630.836185001</v>
      </c>
      <c r="AL42" s="5">
        <v>1134714400</v>
      </c>
      <c r="AM42" s="47"/>
    </row>
    <row r="43" spans="1:39" x14ac:dyDescent="0.25">
      <c r="A43" s="5">
        <v>112</v>
      </c>
      <c r="B43" s="5">
        <v>1</v>
      </c>
      <c r="C43" s="5" t="s">
        <v>2155</v>
      </c>
      <c r="D43" s="5">
        <v>10858</v>
      </c>
      <c r="E43" s="5">
        <v>11876</v>
      </c>
      <c r="F43" s="5">
        <v>9315</v>
      </c>
      <c r="G43" s="5">
        <v>10202.4</v>
      </c>
      <c r="H43" s="5">
        <v>66999161</v>
      </c>
      <c r="I43" s="5">
        <v>448249</v>
      </c>
      <c r="J43" s="5">
        <v>1169715</v>
      </c>
      <c r="K43" s="5">
        <v>328434</v>
      </c>
      <c r="L43" s="5">
        <v>0</v>
      </c>
      <c r="M43" s="5">
        <v>0</v>
      </c>
      <c r="N43" s="5">
        <v>608018.28848400002</v>
      </c>
      <c r="O43" s="5">
        <v>2225154</v>
      </c>
      <c r="P43" s="5">
        <v>1169573.75</v>
      </c>
      <c r="Q43" s="5">
        <v>132631</v>
      </c>
      <c r="R43" s="5">
        <v>42442</v>
      </c>
      <c r="S43" s="5">
        <v>0</v>
      </c>
      <c r="T43" s="5">
        <v>0</v>
      </c>
      <c r="U43" s="5">
        <v>91345</v>
      </c>
      <c r="V43" s="5">
        <v>0</v>
      </c>
      <c r="W43" s="5">
        <v>9993659</v>
      </c>
      <c r="X43" s="5">
        <v>0</v>
      </c>
      <c r="Y43" s="5">
        <v>167717</v>
      </c>
      <c r="Z43" s="5">
        <v>727591</v>
      </c>
      <c r="AA43" s="5">
        <v>7386538</v>
      </c>
      <c r="AB43" s="5">
        <v>91490228.038484007</v>
      </c>
      <c r="AC43" s="5">
        <v>0</v>
      </c>
      <c r="AD43" s="5">
        <v>972297</v>
      </c>
      <c r="AE43" s="5">
        <v>1169573.75</v>
      </c>
      <c r="AF43" s="5">
        <v>42442</v>
      </c>
      <c r="AG43" s="5">
        <v>9927430.75</v>
      </c>
      <c r="AH43" s="5">
        <v>0</v>
      </c>
      <c r="AI43" s="5">
        <v>6855929</v>
      </c>
      <c r="AJ43" s="5">
        <v>18967672.5</v>
      </c>
      <c r="AK43" s="5">
        <v>102141991.68402</v>
      </c>
      <c r="AL43" s="5">
        <v>8639105100</v>
      </c>
      <c r="AM43" s="47"/>
    </row>
    <row r="44" spans="1:39" x14ac:dyDescent="0.25">
      <c r="A44" s="5">
        <v>113</v>
      </c>
      <c r="B44" s="5">
        <v>1</v>
      </c>
      <c r="C44" s="5" t="s">
        <v>2156</v>
      </c>
      <c r="D44" s="5">
        <v>902</v>
      </c>
      <c r="E44" s="5">
        <v>989.4</v>
      </c>
      <c r="F44" s="5">
        <v>730</v>
      </c>
      <c r="G44" s="5">
        <v>798.2</v>
      </c>
      <c r="H44" s="5">
        <v>5241779</v>
      </c>
      <c r="I44" s="5">
        <v>6140</v>
      </c>
      <c r="J44" s="5">
        <v>608944</v>
      </c>
      <c r="K44" s="5">
        <v>14092</v>
      </c>
      <c r="L44" s="5">
        <v>73184</v>
      </c>
      <c r="M44" s="5">
        <v>147348</v>
      </c>
      <c r="N44" s="5">
        <v>254624.346854</v>
      </c>
      <c r="O44" s="5">
        <v>184506</v>
      </c>
      <c r="P44" s="5">
        <v>132227.5</v>
      </c>
      <c r="Q44" s="5">
        <v>10377</v>
      </c>
      <c r="R44" s="5">
        <v>26796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37658</v>
      </c>
      <c r="AA44" s="5">
        <v>577897</v>
      </c>
      <c r="AB44" s="5">
        <v>7315572.8468540004</v>
      </c>
      <c r="AC44" s="5">
        <v>0</v>
      </c>
      <c r="AD44" s="5">
        <v>184506</v>
      </c>
      <c r="AE44" s="5">
        <v>132227.5</v>
      </c>
      <c r="AF44" s="5">
        <v>26796</v>
      </c>
      <c r="AG44" s="5">
        <v>0</v>
      </c>
      <c r="AH44" s="5">
        <v>0</v>
      </c>
      <c r="AI44" s="5">
        <v>576717</v>
      </c>
      <c r="AJ44" s="5">
        <v>920246.5</v>
      </c>
      <c r="AK44" s="5">
        <v>22907802.605294</v>
      </c>
      <c r="AL44" s="5">
        <v>866382125</v>
      </c>
      <c r="AM44" s="47"/>
    </row>
    <row r="45" spans="1:39" x14ac:dyDescent="0.25">
      <c r="A45" s="5">
        <v>115</v>
      </c>
      <c r="B45" s="5">
        <v>1</v>
      </c>
      <c r="C45" s="5" t="s">
        <v>1889</v>
      </c>
      <c r="D45" s="5">
        <v>1255</v>
      </c>
      <c r="E45" s="5">
        <v>1361</v>
      </c>
      <c r="F45" s="5">
        <v>1275</v>
      </c>
      <c r="G45" s="5">
        <v>1386</v>
      </c>
      <c r="H45" s="5">
        <v>9101862</v>
      </c>
      <c r="I45" s="5">
        <v>270178</v>
      </c>
      <c r="J45" s="5">
        <v>1963444</v>
      </c>
      <c r="K45" s="5">
        <v>0</v>
      </c>
      <c r="L45" s="5">
        <v>0</v>
      </c>
      <c r="M45" s="5">
        <v>68219</v>
      </c>
      <c r="N45" s="5">
        <v>344819</v>
      </c>
      <c r="O45" s="5">
        <v>308955</v>
      </c>
      <c r="P45" s="5">
        <v>205355</v>
      </c>
      <c r="Q45" s="5">
        <v>18018</v>
      </c>
      <c r="R45" s="5">
        <v>488302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70268</v>
      </c>
      <c r="AA45" s="5">
        <v>1003464</v>
      </c>
      <c r="AB45" s="5">
        <v>13842884</v>
      </c>
      <c r="AC45" s="5">
        <v>0</v>
      </c>
      <c r="AD45" s="5">
        <v>85274</v>
      </c>
      <c r="AE45" s="5">
        <v>122847</v>
      </c>
      <c r="AF45" s="5">
        <v>292111</v>
      </c>
      <c r="AG45" s="5">
        <v>0</v>
      </c>
      <c r="AH45" s="5">
        <v>0</v>
      </c>
      <c r="AI45" s="5">
        <v>495706</v>
      </c>
      <c r="AJ45" s="5">
        <v>995938</v>
      </c>
      <c r="AK45" s="5">
        <v>8764939.8437970001</v>
      </c>
      <c r="AL45" s="5">
        <v>415228580</v>
      </c>
      <c r="AM45" s="47"/>
    </row>
    <row r="46" spans="1:39" x14ac:dyDescent="0.25">
      <c r="A46" s="5">
        <v>116</v>
      </c>
      <c r="B46" s="5">
        <v>1</v>
      </c>
      <c r="C46" s="5" t="s">
        <v>165</v>
      </c>
      <c r="D46" s="5">
        <v>950</v>
      </c>
      <c r="E46" s="5">
        <v>1041.5999999999999</v>
      </c>
      <c r="F46" s="5">
        <v>1195</v>
      </c>
      <c r="G46" s="5">
        <v>1310.2</v>
      </c>
      <c r="H46" s="5">
        <v>8604083</v>
      </c>
      <c r="I46" s="5">
        <v>0</v>
      </c>
      <c r="J46" s="5">
        <v>566270</v>
      </c>
      <c r="K46" s="5">
        <v>0</v>
      </c>
      <c r="L46" s="5">
        <v>0</v>
      </c>
      <c r="M46" s="5">
        <v>0</v>
      </c>
      <c r="N46" s="5">
        <v>237320.941895</v>
      </c>
      <c r="O46" s="5">
        <v>283434</v>
      </c>
      <c r="P46" s="5">
        <v>215822.5</v>
      </c>
      <c r="Q46" s="5">
        <v>17033</v>
      </c>
      <c r="R46" s="5">
        <v>66244</v>
      </c>
      <c r="S46" s="5">
        <v>0</v>
      </c>
      <c r="T46" s="5">
        <v>0</v>
      </c>
      <c r="U46" s="5">
        <v>0</v>
      </c>
      <c r="V46" s="5">
        <v>-7486</v>
      </c>
      <c r="W46" s="5">
        <v>0</v>
      </c>
      <c r="X46" s="5">
        <v>0</v>
      </c>
      <c r="Y46" s="5">
        <v>0</v>
      </c>
      <c r="Z46" s="5">
        <v>57694</v>
      </c>
      <c r="AA46" s="5">
        <v>948585</v>
      </c>
      <c r="AB46" s="5">
        <v>10989000.441895001</v>
      </c>
      <c r="AC46" s="5">
        <v>0</v>
      </c>
      <c r="AD46" s="5">
        <v>117730</v>
      </c>
      <c r="AE46" s="5">
        <v>215822.5</v>
      </c>
      <c r="AF46" s="5">
        <v>66244</v>
      </c>
      <c r="AG46" s="5">
        <v>0</v>
      </c>
      <c r="AH46" s="5">
        <v>0</v>
      </c>
      <c r="AI46" s="5">
        <v>808982</v>
      </c>
      <c r="AJ46" s="5">
        <v>1208778.5</v>
      </c>
      <c r="AK46" s="5">
        <v>12469109.550062001</v>
      </c>
      <c r="AL46" s="5">
        <v>591056740</v>
      </c>
      <c r="AM46" s="47"/>
    </row>
    <row r="47" spans="1:39" x14ac:dyDescent="0.25">
      <c r="A47" s="5">
        <v>118</v>
      </c>
      <c r="B47" s="5">
        <v>1</v>
      </c>
      <c r="C47" s="5" t="s">
        <v>2157</v>
      </c>
      <c r="D47" s="5">
        <v>383</v>
      </c>
      <c r="E47" s="5">
        <v>419.2</v>
      </c>
      <c r="F47" s="5">
        <v>324</v>
      </c>
      <c r="G47" s="5">
        <v>353.2</v>
      </c>
      <c r="H47" s="5">
        <v>2319464</v>
      </c>
      <c r="I47" s="5">
        <v>0</v>
      </c>
      <c r="J47" s="5">
        <v>582137</v>
      </c>
      <c r="K47" s="5">
        <v>0</v>
      </c>
      <c r="L47" s="5">
        <v>121449</v>
      </c>
      <c r="M47" s="5">
        <v>611127</v>
      </c>
      <c r="N47" s="5">
        <v>220003.582371</v>
      </c>
      <c r="O47" s="5">
        <v>75988</v>
      </c>
      <c r="P47" s="5">
        <v>59161.25</v>
      </c>
      <c r="Q47" s="5">
        <v>4592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22006</v>
      </c>
      <c r="AA47" s="5">
        <v>255717</v>
      </c>
      <c r="AB47" s="5">
        <v>4271644.8323710002</v>
      </c>
      <c r="AC47" s="5">
        <v>0</v>
      </c>
      <c r="AD47" s="5">
        <v>75988</v>
      </c>
      <c r="AE47" s="5">
        <v>59161.25</v>
      </c>
      <c r="AF47" s="5">
        <v>0</v>
      </c>
      <c r="AG47" s="5">
        <v>0</v>
      </c>
      <c r="AH47" s="5">
        <v>0</v>
      </c>
      <c r="AI47" s="5">
        <v>255717</v>
      </c>
      <c r="AJ47" s="5">
        <v>390866.25</v>
      </c>
      <c r="AK47" s="5">
        <v>17706731.164489001</v>
      </c>
      <c r="AL47" s="5">
        <v>510959646</v>
      </c>
      <c r="AM47" s="47"/>
    </row>
    <row r="48" spans="1:39" x14ac:dyDescent="0.25">
      <c r="A48" s="5">
        <v>129</v>
      </c>
      <c r="B48" s="5">
        <v>1</v>
      </c>
      <c r="C48" s="5" t="s">
        <v>166</v>
      </c>
      <c r="D48" s="5">
        <v>1356</v>
      </c>
      <c r="E48" s="5">
        <v>1494.8</v>
      </c>
      <c r="F48" s="5">
        <v>1608</v>
      </c>
      <c r="G48" s="5">
        <v>1773</v>
      </c>
      <c r="H48" s="5">
        <v>11643291</v>
      </c>
      <c r="I48" s="5">
        <v>159650</v>
      </c>
      <c r="J48" s="5">
        <v>849577</v>
      </c>
      <c r="K48" s="5">
        <v>116136</v>
      </c>
      <c r="L48" s="5">
        <v>0</v>
      </c>
      <c r="M48" s="5">
        <v>0</v>
      </c>
      <c r="N48" s="5">
        <v>281499</v>
      </c>
      <c r="O48" s="5">
        <v>412173</v>
      </c>
      <c r="P48" s="5">
        <v>280992.5</v>
      </c>
      <c r="Q48" s="5">
        <v>23049</v>
      </c>
      <c r="R48" s="5">
        <v>13315</v>
      </c>
      <c r="S48" s="5">
        <v>0</v>
      </c>
      <c r="T48" s="5">
        <v>0</v>
      </c>
      <c r="U48" s="5">
        <v>0</v>
      </c>
      <c r="V48" s="5">
        <v>0</v>
      </c>
      <c r="W48" s="5">
        <v>277935</v>
      </c>
      <c r="X48" s="5">
        <v>0</v>
      </c>
      <c r="Y48" s="5">
        <v>0</v>
      </c>
      <c r="Z48" s="5">
        <v>74808</v>
      </c>
      <c r="AA48" s="5">
        <v>1283652</v>
      </c>
      <c r="AB48" s="5">
        <v>15416077.5</v>
      </c>
      <c r="AC48" s="5">
        <v>0</v>
      </c>
      <c r="AD48" s="5">
        <v>91450</v>
      </c>
      <c r="AE48" s="5">
        <v>144744</v>
      </c>
      <c r="AF48" s="5">
        <v>6859</v>
      </c>
      <c r="AG48" s="5">
        <v>128776</v>
      </c>
      <c r="AH48" s="5">
        <v>0</v>
      </c>
      <c r="AI48" s="5">
        <v>546029</v>
      </c>
      <c r="AJ48" s="5">
        <v>917858</v>
      </c>
      <c r="AK48" s="5">
        <v>9013127.6530520003</v>
      </c>
      <c r="AL48" s="5">
        <v>392697270</v>
      </c>
      <c r="AM48" s="47"/>
    </row>
    <row r="49" spans="1:39" x14ac:dyDescent="0.25">
      <c r="A49" s="5">
        <v>138</v>
      </c>
      <c r="B49" s="5">
        <v>1</v>
      </c>
      <c r="C49" s="5" t="s">
        <v>167</v>
      </c>
      <c r="D49" s="5">
        <v>3227</v>
      </c>
      <c r="E49" s="5">
        <v>3531.6</v>
      </c>
      <c r="F49" s="5">
        <v>2659</v>
      </c>
      <c r="G49" s="5">
        <v>2919.6</v>
      </c>
      <c r="H49" s="5">
        <v>19173013</v>
      </c>
      <c r="I49" s="5">
        <v>191376</v>
      </c>
      <c r="J49" s="5">
        <v>238858</v>
      </c>
      <c r="K49" s="5">
        <v>17375</v>
      </c>
      <c r="L49" s="5">
        <v>0</v>
      </c>
      <c r="M49" s="5">
        <v>0</v>
      </c>
      <c r="N49" s="5">
        <v>387758.34192899999</v>
      </c>
      <c r="O49" s="5">
        <v>642195</v>
      </c>
      <c r="P49" s="5">
        <v>486057.5</v>
      </c>
      <c r="Q49" s="5">
        <v>37955</v>
      </c>
      <c r="R49" s="5">
        <v>54217</v>
      </c>
      <c r="S49" s="5">
        <v>0</v>
      </c>
      <c r="T49" s="5">
        <v>0</v>
      </c>
      <c r="U49" s="5">
        <v>61206</v>
      </c>
      <c r="V49" s="5">
        <v>0</v>
      </c>
      <c r="W49" s="5">
        <v>0</v>
      </c>
      <c r="X49" s="5">
        <v>0</v>
      </c>
      <c r="Y49" s="5">
        <v>0</v>
      </c>
      <c r="Z49" s="5">
        <v>102487</v>
      </c>
      <c r="AA49" s="5">
        <v>2113790</v>
      </c>
      <c r="AB49" s="5">
        <v>23506287.841929</v>
      </c>
      <c r="AC49" s="5">
        <v>0</v>
      </c>
      <c r="AD49" s="5">
        <v>210989</v>
      </c>
      <c r="AE49" s="5">
        <v>486057.5</v>
      </c>
      <c r="AF49" s="5">
        <v>54217</v>
      </c>
      <c r="AG49" s="5">
        <v>0</v>
      </c>
      <c r="AH49" s="5">
        <v>0</v>
      </c>
      <c r="AI49" s="5">
        <v>1776492</v>
      </c>
      <c r="AJ49" s="5">
        <v>2527755.5</v>
      </c>
      <c r="AK49" s="5">
        <v>21977566.152996998</v>
      </c>
      <c r="AL49" s="5">
        <v>1911004000</v>
      </c>
      <c r="AM49" s="47"/>
    </row>
    <row r="50" spans="1:39" x14ac:dyDescent="0.25">
      <c r="A50" s="5">
        <v>139</v>
      </c>
      <c r="B50" s="5">
        <v>1</v>
      </c>
      <c r="C50" s="5" t="s">
        <v>168</v>
      </c>
      <c r="D50" s="5">
        <v>876</v>
      </c>
      <c r="E50" s="5">
        <v>959.2</v>
      </c>
      <c r="F50" s="5">
        <v>859</v>
      </c>
      <c r="G50" s="5">
        <v>940.6</v>
      </c>
      <c r="H50" s="5">
        <v>6176920</v>
      </c>
      <c r="I50" s="5">
        <v>0</v>
      </c>
      <c r="J50" s="5">
        <v>207525</v>
      </c>
      <c r="K50" s="5">
        <v>14103</v>
      </c>
      <c r="L50" s="5">
        <v>10340</v>
      </c>
      <c r="M50" s="5">
        <v>0</v>
      </c>
      <c r="N50" s="5">
        <v>142905</v>
      </c>
      <c r="O50" s="5">
        <v>208134</v>
      </c>
      <c r="P50" s="5">
        <v>111088.75</v>
      </c>
      <c r="Q50" s="5">
        <v>12228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846540</v>
      </c>
      <c r="X50" s="5">
        <v>0</v>
      </c>
      <c r="Y50" s="5">
        <v>0</v>
      </c>
      <c r="Z50" s="5">
        <v>34929</v>
      </c>
      <c r="AA50" s="5">
        <v>680994</v>
      </c>
      <c r="AB50" s="5">
        <v>8445706.75</v>
      </c>
      <c r="AC50" s="5">
        <v>0</v>
      </c>
      <c r="AD50" s="5">
        <v>62999</v>
      </c>
      <c r="AE50" s="5">
        <v>111088.75</v>
      </c>
      <c r="AF50" s="5">
        <v>0</v>
      </c>
      <c r="AG50" s="5">
        <v>815909</v>
      </c>
      <c r="AH50" s="5">
        <v>0</v>
      </c>
      <c r="AI50" s="5">
        <v>567756</v>
      </c>
      <c r="AJ50" s="5">
        <v>1557752.75</v>
      </c>
      <c r="AK50" s="5">
        <v>6523142.382824</v>
      </c>
      <c r="AL50" s="5">
        <v>505364100</v>
      </c>
      <c r="AM50" s="47"/>
    </row>
    <row r="51" spans="1:39" x14ac:dyDescent="0.25">
      <c r="A51" s="5">
        <v>146</v>
      </c>
      <c r="B51" s="5">
        <v>1</v>
      </c>
      <c r="C51" s="5" t="s">
        <v>169</v>
      </c>
      <c r="D51" s="5">
        <v>803</v>
      </c>
      <c r="E51" s="5">
        <v>882.4</v>
      </c>
      <c r="F51" s="5">
        <v>875</v>
      </c>
      <c r="G51" s="5">
        <v>953</v>
      </c>
      <c r="H51" s="5">
        <v>6258351</v>
      </c>
      <c r="I51" s="5">
        <v>0</v>
      </c>
      <c r="J51" s="5">
        <v>69710</v>
      </c>
      <c r="K51" s="5">
        <v>0</v>
      </c>
      <c r="L51" s="5">
        <v>3780</v>
      </c>
      <c r="M51" s="5">
        <v>30571</v>
      </c>
      <c r="N51" s="5">
        <v>268281</v>
      </c>
      <c r="O51" s="5">
        <v>224392</v>
      </c>
      <c r="P51" s="5">
        <v>145848.75</v>
      </c>
      <c r="Q51" s="5">
        <v>12389</v>
      </c>
      <c r="R51" s="5">
        <v>10731</v>
      </c>
      <c r="S51" s="5">
        <v>0</v>
      </c>
      <c r="T51" s="5">
        <v>0</v>
      </c>
      <c r="U51" s="5">
        <v>0</v>
      </c>
      <c r="V51" s="5">
        <v>0</v>
      </c>
      <c r="W51" s="5">
        <v>240318</v>
      </c>
      <c r="X51" s="5">
        <v>0</v>
      </c>
      <c r="Y51" s="5">
        <v>736</v>
      </c>
      <c r="Z51" s="5">
        <v>36682</v>
      </c>
      <c r="AA51" s="5">
        <v>689972</v>
      </c>
      <c r="AB51" s="5">
        <v>7991761.75</v>
      </c>
      <c r="AC51" s="5">
        <v>0</v>
      </c>
      <c r="AD51" s="5">
        <v>91391</v>
      </c>
      <c r="AE51" s="5">
        <v>121700</v>
      </c>
      <c r="AF51" s="5">
        <v>8954</v>
      </c>
      <c r="AG51" s="5">
        <v>180369</v>
      </c>
      <c r="AH51" s="5">
        <v>0</v>
      </c>
      <c r="AI51" s="5">
        <v>475427</v>
      </c>
      <c r="AJ51" s="5">
        <v>877841</v>
      </c>
      <c r="AK51" s="5">
        <v>8893065.7941740006</v>
      </c>
      <c r="AL51" s="5">
        <v>375512300</v>
      </c>
      <c r="AM51" s="47"/>
    </row>
    <row r="52" spans="1:39" x14ac:dyDescent="0.25">
      <c r="A52" s="5">
        <v>150</v>
      </c>
      <c r="B52" s="5">
        <v>1</v>
      </c>
      <c r="C52" s="5" t="s">
        <v>170</v>
      </c>
      <c r="D52" s="5">
        <v>921</v>
      </c>
      <c r="E52" s="5">
        <v>1002</v>
      </c>
      <c r="F52" s="5">
        <v>1002</v>
      </c>
      <c r="G52" s="5">
        <v>1093</v>
      </c>
      <c r="H52" s="5">
        <v>7177731</v>
      </c>
      <c r="I52" s="5">
        <v>0</v>
      </c>
      <c r="J52" s="5">
        <v>52297</v>
      </c>
      <c r="K52" s="5">
        <v>14582</v>
      </c>
      <c r="L52" s="5">
        <v>0</v>
      </c>
      <c r="M52" s="5">
        <v>0</v>
      </c>
      <c r="N52" s="5">
        <v>184631</v>
      </c>
      <c r="O52" s="5">
        <v>242131</v>
      </c>
      <c r="P52" s="5">
        <v>183077.5</v>
      </c>
      <c r="Q52" s="5">
        <v>14209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46077</v>
      </c>
      <c r="AA52" s="5">
        <v>791332</v>
      </c>
      <c r="AB52" s="5">
        <v>8706067.5</v>
      </c>
      <c r="AC52" s="5">
        <v>0</v>
      </c>
      <c r="AD52" s="5">
        <v>59459</v>
      </c>
      <c r="AE52" s="5">
        <v>141596</v>
      </c>
      <c r="AF52" s="5">
        <v>0</v>
      </c>
      <c r="AG52" s="5">
        <v>0</v>
      </c>
      <c r="AH52" s="5">
        <v>0</v>
      </c>
      <c r="AI52" s="5">
        <v>505405</v>
      </c>
      <c r="AJ52" s="5">
        <v>706460</v>
      </c>
      <c r="AK52" s="5">
        <v>6149699.4679850005</v>
      </c>
      <c r="AL52" s="5">
        <v>395234800</v>
      </c>
      <c r="AM52" s="47"/>
    </row>
    <row r="53" spans="1:39" x14ac:dyDescent="0.25">
      <c r="A53" s="5">
        <v>152</v>
      </c>
      <c r="B53" s="5">
        <v>1</v>
      </c>
      <c r="C53" s="5" t="s">
        <v>171</v>
      </c>
      <c r="D53" s="5">
        <v>7047</v>
      </c>
      <c r="E53" s="5">
        <v>7667.4</v>
      </c>
      <c r="F53" s="5">
        <v>7225</v>
      </c>
      <c r="G53" s="5">
        <v>7865.6</v>
      </c>
      <c r="H53" s="5">
        <v>51653395</v>
      </c>
      <c r="I53" s="5">
        <v>385822</v>
      </c>
      <c r="J53" s="5">
        <v>3553938</v>
      </c>
      <c r="K53" s="5">
        <v>221365</v>
      </c>
      <c r="L53" s="5">
        <v>0</v>
      </c>
      <c r="M53" s="5">
        <v>0</v>
      </c>
      <c r="N53" s="5">
        <v>676726.89128600003</v>
      </c>
      <c r="O53" s="5">
        <v>1689378</v>
      </c>
      <c r="P53" s="5">
        <v>1198331.25</v>
      </c>
      <c r="Q53" s="5">
        <v>102253</v>
      </c>
      <c r="R53" s="5">
        <v>411843</v>
      </c>
      <c r="S53" s="5">
        <v>0</v>
      </c>
      <c r="T53" s="5">
        <v>0</v>
      </c>
      <c r="U53" s="5">
        <v>0</v>
      </c>
      <c r="V53" s="5">
        <v>-460</v>
      </c>
      <c r="W53" s="5">
        <v>1759220</v>
      </c>
      <c r="X53" s="5">
        <v>0</v>
      </c>
      <c r="Y53" s="5">
        <v>0</v>
      </c>
      <c r="Z53" s="5">
        <v>344594</v>
      </c>
      <c r="AA53" s="5">
        <v>5694694</v>
      </c>
      <c r="AB53" s="5">
        <v>67691100.141286001</v>
      </c>
      <c r="AC53" s="5">
        <v>0</v>
      </c>
      <c r="AD53" s="5">
        <v>428063</v>
      </c>
      <c r="AE53" s="5">
        <v>1086087</v>
      </c>
      <c r="AF53" s="5">
        <v>373267</v>
      </c>
      <c r="AG53" s="5">
        <v>1434151</v>
      </c>
      <c r="AH53" s="5">
        <v>0</v>
      </c>
      <c r="AI53" s="5">
        <v>4262080</v>
      </c>
      <c r="AJ53" s="5">
        <v>7583648</v>
      </c>
      <c r="AK53" s="5">
        <v>45664142.349101</v>
      </c>
      <c r="AL53" s="5">
        <v>3544099700</v>
      </c>
      <c r="AM53" s="47"/>
    </row>
    <row r="54" spans="1:39" x14ac:dyDescent="0.25">
      <c r="A54" s="5">
        <v>160</v>
      </c>
      <c r="B54" s="5">
        <v>70</v>
      </c>
      <c r="C54" s="5" t="s">
        <v>2158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167830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167830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7"/>
    </row>
    <row r="55" spans="1:39" x14ac:dyDescent="0.25">
      <c r="A55" s="5">
        <v>160.1</v>
      </c>
      <c r="B55" s="5">
        <v>90</v>
      </c>
      <c r="C55" s="5" t="s">
        <v>2159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905405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905405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47"/>
    </row>
    <row r="56" spans="1:39" x14ac:dyDescent="0.25">
      <c r="A56" s="5">
        <v>162</v>
      </c>
      <c r="B56" s="5">
        <v>1</v>
      </c>
      <c r="C56" s="5" t="s">
        <v>173</v>
      </c>
      <c r="D56" s="5">
        <v>924.2</v>
      </c>
      <c r="E56" s="5">
        <v>1010.6</v>
      </c>
      <c r="F56" s="5">
        <v>961.2</v>
      </c>
      <c r="G56" s="5">
        <v>1052.2</v>
      </c>
      <c r="H56" s="5">
        <v>6909797</v>
      </c>
      <c r="I56" s="5">
        <v>18421</v>
      </c>
      <c r="J56" s="5">
        <v>535339</v>
      </c>
      <c r="K56" s="5">
        <v>0</v>
      </c>
      <c r="L56" s="5">
        <v>0</v>
      </c>
      <c r="M56" s="5">
        <v>0</v>
      </c>
      <c r="N56" s="5">
        <v>378179.49142799998</v>
      </c>
      <c r="O56" s="5">
        <v>236567</v>
      </c>
      <c r="P56" s="5">
        <v>173571.25</v>
      </c>
      <c r="Q56" s="5">
        <v>13679</v>
      </c>
      <c r="R56" s="5">
        <v>48696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39051</v>
      </c>
      <c r="AA56" s="5">
        <v>761793</v>
      </c>
      <c r="AB56" s="5">
        <v>9115093.7414280009</v>
      </c>
      <c r="AC56" s="5">
        <v>0</v>
      </c>
      <c r="AD56" s="5">
        <v>58594</v>
      </c>
      <c r="AE56" s="5">
        <v>108862</v>
      </c>
      <c r="AF56" s="5">
        <v>30542</v>
      </c>
      <c r="AG56" s="5">
        <v>0</v>
      </c>
      <c r="AH56" s="5">
        <v>0</v>
      </c>
      <c r="AI56" s="5">
        <v>394546</v>
      </c>
      <c r="AJ56" s="5">
        <v>592544</v>
      </c>
      <c r="AK56" s="5">
        <v>5971183.6552309999</v>
      </c>
      <c r="AL56" s="5">
        <v>323256500</v>
      </c>
      <c r="AM56" s="47"/>
    </row>
    <row r="57" spans="1:39" x14ac:dyDescent="0.25">
      <c r="A57" s="5">
        <v>166</v>
      </c>
      <c r="B57" s="5">
        <v>1</v>
      </c>
      <c r="C57" s="5" t="s">
        <v>174</v>
      </c>
      <c r="D57" s="5">
        <v>606</v>
      </c>
      <c r="E57" s="5">
        <v>661.8</v>
      </c>
      <c r="F57" s="5">
        <v>434</v>
      </c>
      <c r="G57" s="5">
        <v>482.2</v>
      </c>
      <c r="H57" s="5">
        <v>3166607</v>
      </c>
      <c r="I57" s="5">
        <v>12281</v>
      </c>
      <c r="J57" s="5">
        <v>100927</v>
      </c>
      <c r="K57" s="5">
        <v>0</v>
      </c>
      <c r="L57" s="5">
        <v>130557</v>
      </c>
      <c r="M57" s="5">
        <v>543191</v>
      </c>
      <c r="N57" s="5">
        <v>309236</v>
      </c>
      <c r="O57" s="5">
        <v>109749</v>
      </c>
      <c r="P57" s="5">
        <v>59596.25</v>
      </c>
      <c r="Q57" s="5">
        <v>6269</v>
      </c>
      <c r="R57" s="5">
        <v>0</v>
      </c>
      <c r="S57" s="5">
        <v>0</v>
      </c>
      <c r="T57" s="5">
        <v>0</v>
      </c>
      <c r="U57" s="5">
        <v>132355</v>
      </c>
      <c r="V57" s="5">
        <v>0</v>
      </c>
      <c r="W57" s="5">
        <v>385760</v>
      </c>
      <c r="X57" s="5">
        <v>0</v>
      </c>
      <c r="Y57" s="5">
        <v>0</v>
      </c>
      <c r="Z57" s="5">
        <v>23297</v>
      </c>
      <c r="AA57" s="5">
        <v>349113</v>
      </c>
      <c r="AB57" s="5">
        <v>5328938.25</v>
      </c>
      <c r="AC57" s="5">
        <v>0</v>
      </c>
      <c r="AD57" s="5">
        <v>109749</v>
      </c>
      <c r="AE57" s="5">
        <v>59596.25</v>
      </c>
      <c r="AF57" s="5">
        <v>0</v>
      </c>
      <c r="AG57" s="5">
        <v>385760</v>
      </c>
      <c r="AH57" s="5">
        <v>0</v>
      </c>
      <c r="AI57" s="5">
        <v>349113</v>
      </c>
      <c r="AJ57" s="5">
        <v>904218.25</v>
      </c>
      <c r="AK57" s="5">
        <v>18737025.789252002</v>
      </c>
      <c r="AL57" s="5">
        <v>907987142</v>
      </c>
      <c r="AM57" s="47"/>
    </row>
    <row r="58" spans="1:39" x14ac:dyDescent="0.25">
      <c r="A58" s="5">
        <v>173</v>
      </c>
      <c r="B58" s="5">
        <v>1</v>
      </c>
      <c r="C58" s="5" t="s">
        <v>175</v>
      </c>
      <c r="D58" s="5">
        <v>459</v>
      </c>
      <c r="E58" s="5">
        <v>498.8</v>
      </c>
      <c r="F58" s="5">
        <v>487</v>
      </c>
      <c r="G58" s="5">
        <v>534.20000000000005</v>
      </c>
      <c r="H58" s="5">
        <v>3508091</v>
      </c>
      <c r="I58" s="5">
        <v>0</v>
      </c>
      <c r="J58" s="5">
        <v>439509</v>
      </c>
      <c r="K58" s="5">
        <v>21383</v>
      </c>
      <c r="L58" s="5">
        <v>128895</v>
      </c>
      <c r="M58" s="5">
        <v>0</v>
      </c>
      <c r="N58" s="5">
        <v>124489</v>
      </c>
      <c r="O58" s="5">
        <v>126003</v>
      </c>
      <c r="P58" s="5">
        <v>56020</v>
      </c>
      <c r="Q58" s="5">
        <v>6945</v>
      </c>
      <c r="R58" s="5">
        <v>0</v>
      </c>
      <c r="S58" s="5">
        <v>0</v>
      </c>
      <c r="T58" s="5">
        <v>0</v>
      </c>
      <c r="U58" s="5">
        <v>0</v>
      </c>
      <c r="V58" s="5">
        <v>-7486</v>
      </c>
      <c r="W58" s="5">
        <v>609624</v>
      </c>
      <c r="X58" s="5">
        <v>0</v>
      </c>
      <c r="Y58" s="5">
        <v>21332</v>
      </c>
      <c r="Z58" s="5">
        <v>23541</v>
      </c>
      <c r="AA58" s="5">
        <v>386761</v>
      </c>
      <c r="AB58" s="5">
        <v>5445107</v>
      </c>
      <c r="AC58" s="5">
        <v>0</v>
      </c>
      <c r="AD58" s="5">
        <v>73970</v>
      </c>
      <c r="AE58" s="5">
        <v>31353</v>
      </c>
      <c r="AF58" s="5">
        <v>0</v>
      </c>
      <c r="AG58" s="5">
        <v>481862</v>
      </c>
      <c r="AH58" s="5">
        <v>0</v>
      </c>
      <c r="AI58" s="5">
        <v>178747</v>
      </c>
      <c r="AJ58" s="5">
        <v>765932</v>
      </c>
      <c r="AK58" s="5">
        <v>7185250.9587690001</v>
      </c>
      <c r="AL58" s="5">
        <v>142373200</v>
      </c>
      <c r="AM58" s="47"/>
    </row>
    <row r="59" spans="1:39" x14ac:dyDescent="0.25">
      <c r="A59" s="5">
        <v>177</v>
      </c>
      <c r="B59" s="5">
        <v>1</v>
      </c>
      <c r="C59" s="5" t="s">
        <v>176</v>
      </c>
      <c r="D59" s="5">
        <v>1026</v>
      </c>
      <c r="E59" s="5">
        <v>1117.5999999999999</v>
      </c>
      <c r="F59" s="5">
        <v>1148</v>
      </c>
      <c r="G59" s="5">
        <v>1249.5999999999999</v>
      </c>
      <c r="H59" s="5">
        <v>8206123</v>
      </c>
      <c r="I59" s="5">
        <v>0</v>
      </c>
      <c r="J59" s="5">
        <v>539692</v>
      </c>
      <c r="K59" s="5">
        <v>115783</v>
      </c>
      <c r="L59" s="5">
        <v>0</v>
      </c>
      <c r="M59" s="5">
        <v>0</v>
      </c>
      <c r="N59" s="5">
        <v>227682</v>
      </c>
      <c r="O59" s="5">
        <v>278021</v>
      </c>
      <c r="P59" s="5">
        <v>167266.25</v>
      </c>
      <c r="Q59" s="5">
        <v>16245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766005</v>
      </c>
      <c r="X59" s="5">
        <v>0</v>
      </c>
      <c r="Y59" s="5">
        <v>0</v>
      </c>
      <c r="Z59" s="5">
        <v>51109</v>
      </c>
      <c r="AA59" s="5">
        <v>904710</v>
      </c>
      <c r="AB59" s="5">
        <v>11272636.25</v>
      </c>
      <c r="AC59" s="5">
        <v>0</v>
      </c>
      <c r="AD59" s="5">
        <v>102733</v>
      </c>
      <c r="AE59" s="5">
        <v>126586</v>
      </c>
      <c r="AF59" s="5">
        <v>0</v>
      </c>
      <c r="AG59" s="5">
        <v>582473</v>
      </c>
      <c r="AH59" s="5">
        <v>0</v>
      </c>
      <c r="AI59" s="5">
        <v>565392</v>
      </c>
      <c r="AJ59" s="5">
        <v>1377184</v>
      </c>
      <c r="AK59" s="5">
        <v>10579504.172436001</v>
      </c>
      <c r="AL59" s="5">
        <v>431353300</v>
      </c>
      <c r="AM59" s="47"/>
    </row>
    <row r="60" spans="1:39" x14ac:dyDescent="0.25">
      <c r="A60" s="5">
        <v>181</v>
      </c>
      <c r="B60" s="5">
        <v>1</v>
      </c>
      <c r="C60" s="5" t="s">
        <v>177</v>
      </c>
      <c r="D60" s="5">
        <v>6701</v>
      </c>
      <c r="E60" s="5">
        <v>7345</v>
      </c>
      <c r="F60" s="5">
        <v>6184</v>
      </c>
      <c r="G60" s="5">
        <v>6783.4</v>
      </c>
      <c r="H60" s="5">
        <v>44546588</v>
      </c>
      <c r="I60" s="5">
        <v>265061</v>
      </c>
      <c r="J60" s="5">
        <v>3054571</v>
      </c>
      <c r="K60" s="5">
        <v>15664</v>
      </c>
      <c r="L60" s="5">
        <v>0</v>
      </c>
      <c r="M60" s="5">
        <v>0</v>
      </c>
      <c r="N60" s="5">
        <v>851791</v>
      </c>
      <c r="O60" s="5">
        <v>1558903</v>
      </c>
      <c r="P60" s="5">
        <v>1132526.25</v>
      </c>
      <c r="Q60" s="5">
        <v>88184</v>
      </c>
      <c r="R60" s="5">
        <v>67291</v>
      </c>
      <c r="S60" s="5">
        <v>0</v>
      </c>
      <c r="T60" s="5">
        <v>0</v>
      </c>
      <c r="U60" s="5">
        <v>50250</v>
      </c>
      <c r="V60" s="5">
        <v>-7486</v>
      </c>
      <c r="W60" s="5">
        <v>0</v>
      </c>
      <c r="X60" s="5">
        <v>0</v>
      </c>
      <c r="Y60" s="5">
        <v>21700</v>
      </c>
      <c r="Z60" s="5">
        <v>320801</v>
      </c>
      <c r="AA60" s="5">
        <v>4911182</v>
      </c>
      <c r="AB60" s="5">
        <v>56877026.25</v>
      </c>
      <c r="AC60" s="5">
        <v>0</v>
      </c>
      <c r="AD60" s="5">
        <v>656245</v>
      </c>
      <c r="AE60" s="5">
        <v>1132526.25</v>
      </c>
      <c r="AF60" s="5">
        <v>67291</v>
      </c>
      <c r="AG60" s="5">
        <v>0</v>
      </c>
      <c r="AH60" s="5">
        <v>0</v>
      </c>
      <c r="AI60" s="5">
        <v>4179612</v>
      </c>
      <c r="AJ60" s="5">
        <v>6035674.25</v>
      </c>
      <c r="AK60" s="5">
        <v>65427091.821923003</v>
      </c>
      <c r="AL60" s="5">
        <v>4139997553</v>
      </c>
      <c r="AM60" s="47"/>
    </row>
    <row r="61" spans="1:39" x14ac:dyDescent="0.25">
      <c r="A61" s="5">
        <v>182</v>
      </c>
      <c r="B61" s="5">
        <v>1</v>
      </c>
      <c r="C61" s="5" t="s">
        <v>1890</v>
      </c>
      <c r="D61" s="5">
        <v>1186</v>
      </c>
      <c r="E61" s="5">
        <v>1298</v>
      </c>
      <c r="F61" s="5">
        <v>1000</v>
      </c>
      <c r="G61" s="5">
        <v>1096.5999999999999</v>
      </c>
      <c r="H61" s="5">
        <v>7201372</v>
      </c>
      <c r="I61" s="5">
        <v>0</v>
      </c>
      <c r="J61" s="5">
        <v>359203</v>
      </c>
      <c r="K61" s="5">
        <v>14089</v>
      </c>
      <c r="L61" s="5">
        <v>0</v>
      </c>
      <c r="M61" s="5">
        <v>0</v>
      </c>
      <c r="N61" s="5">
        <v>247980.87586900001</v>
      </c>
      <c r="O61" s="5">
        <v>246657</v>
      </c>
      <c r="P61" s="5">
        <v>183680</v>
      </c>
      <c r="Q61" s="5">
        <v>14256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44129</v>
      </c>
      <c r="AA61" s="5">
        <v>793938</v>
      </c>
      <c r="AB61" s="5">
        <v>9105304.8758690003</v>
      </c>
      <c r="AC61" s="5">
        <v>0</v>
      </c>
      <c r="AD61" s="5">
        <v>235311</v>
      </c>
      <c r="AE61" s="5">
        <v>183680</v>
      </c>
      <c r="AF61" s="5">
        <v>0</v>
      </c>
      <c r="AG61" s="5">
        <v>0</v>
      </c>
      <c r="AH61" s="5">
        <v>0</v>
      </c>
      <c r="AI61" s="5">
        <v>768987</v>
      </c>
      <c r="AJ61" s="5">
        <v>1187978</v>
      </c>
      <c r="AK61" s="5">
        <v>23969570.695686001</v>
      </c>
      <c r="AL61" s="5">
        <v>1055609613</v>
      </c>
      <c r="AM61" s="47"/>
    </row>
    <row r="62" spans="1:39" x14ac:dyDescent="0.25">
      <c r="A62" s="5">
        <v>186</v>
      </c>
      <c r="B62" s="5">
        <v>1</v>
      </c>
      <c r="C62" s="5" t="s">
        <v>178</v>
      </c>
      <c r="D62" s="5">
        <v>1588</v>
      </c>
      <c r="E62" s="5">
        <v>1741.4</v>
      </c>
      <c r="F62" s="5">
        <v>1792</v>
      </c>
      <c r="G62" s="5">
        <v>1980.8</v>
      </c>
      <c r="H62" s="5">
        <v>13007914</v>
      </c>
      <c r="I62" s="5">
        <v>0</v>
      </c>
      <c r="J62" s="5">
        <v>106025</v>
      </c>
      <c r="K62" s="5">
        <v>14085</v>
      </c>
      <c r="L62" s="5">
        <v>0</v>
      </c>
      <c r="M62" s="5">
        <v>0</v>
      </c>
      <c r="N62" s="5">
        <v>274339</v>
      </c>
      <c r="O62" s="5">
        <v>436817</v>
      </c>
      <c r="P62" s="5">
        <v>331783.75</v>
      </c>
      <c r="Q62" s="5">
        <v>25750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103651</v>
      </c>
      <c r="AA62" s="5">
        <v>1434099</v>
      </c>
      <c r="AB62" s="5">
        <v>15734463.75</v>
      </c>
      <c r="AC62" s="5">
        <v>0</v>
      </c>
      <c r="AD62" s="5">
        <v>367553</v>
      </c>
      <c r="AE62" s="5">
        <v>331783.75</v>
      </c>
      <c r="AF62" s="5">
        <v>0</v>
      </c>
      <c r="AG62" s="5">
        <v>0</v>
      </c>
      <c r="AH62" s="5">
        <v>0</v>
      </c>
      <c r="AI62" s="5">
        <v>1410123</v>
      </c>
      <c r="AJ62" s="5">
        <v>2109459.75</v>
      </c>
      <c r="AK62" s="5">
        <v>38187707.574020997</v>
      </c>
      <c r="AL62" s="5">
        <v>1470602949</v>
      </c>
      <c r="AM62" s="47"/>
    </row>
    <row r="63" spans="1:39" x14ac:dyDescent="0.25">
      <c r="A63" s="5">
        <v>191</v>
      </c>
      <c r="B63" s="5">
        <v>1</v>
      </c>
      <c r="C63" s="5" t="s">
        <v>179</v>
      </c>
      <c r="D63" s="5">
        <v>10434.6</v>
      </c>
      <c r="E63" s="5">
        <v>11391.8</v>
      </c>
      <c r="F63" s="5">
        <v>7633.6</v>
      </c>
      <c r="G63" s="5">
        <v>8327</v>
      </c>
      <c r="H63" s="5">
        <v>54683409</v>
      </c>
      <c r="I63" s="5">
        <v>930271</v>
      </c>
      <c r="J63" s="5">
        <v>6498874</v>
      </c>
      <c r="K63" s="5">
        <v>1398564</v>
      </c>
      <c r="L63" s="5">
        <v>0</v>
      </c>
      <c r="M63" s="5">
        <v>0</v>
      </c>
      <c r="N63" s="5">
        <v>0</v>
      </c>
      <c r="O63" s="5">
        <v>1957039</v>
      </c>
      <c r="P63" s="5">
        <v>416350</v>
      </c>
      <c r="Q63" s="5">
        <v>108251</v>
      </c>
      <c r="R63" s="5">
        <v>280786</v>
      </c>
      <c r="S63" s="5">
        <v>0</v>
      </c>
      <c r="T63" s="5">
        <v>0</v>
      </c>
      <c r="U63" s="5">
        <v>0</v>
      </c>
      <c r="V63" s="5">
        <v>-22853</v>
      </c>
      <c r="W63" s="5">
        <v>15231749</v>
      </c>
      <c r="X63" s="5">
        <v>0</v>
      </c>
      <c r="Y63" s="5">
        <v>622318</v>
      </c>
      <c r="Z63" s="5">
        <v>482485</v>
      </c>
      <c r="AA63" s="5">
        <v>6028748</v>
      </c>
      <c r="AB63" s="5">
        <v>88615991</v>
      </c>
      <c r="AC63" s="5">
        <v>0</v>
      </c>
      <c r="AD63" s="5">
        <v>1030264</v>
      </c>
      <c r="AE63" s="5">
        <v>416350</v>
      </c>
      <c r="AF63" s="5">
        <v>280786</v>
      </c>
      <c r="AG63" s="5">
        <v>15228357.41</v>
      </c>
      <c r="AH63" s="5">
        <v>0</v>
      </c>
      <c r="AI63" s="5">
        <v>5590114</v>
      </c>
      <c r="AJ63" s="5">
        <v>22545871.41</v>
      </c>
      <c r="AK63" s="5">
        <v>100438637.672842</v>
      </c>
      <c r="AL63" s="5">
        <v>8264561525</v>
      </c>
      <c r="AM63" s="47"/>
    </row>
    <row r="64" spans="1:39" x14ac:dyDescent="0.25">
      <c r="A64" s="5">
        <v>192</v>
      </c>
      <c r="B64" s="5">
        <v>1</v>
      </c>
      <c r="C64" s="5" t="s">
        <v>180</v>
      </c>
      <c r="D64" s="5">
        <v>7495</v>
      </c>
      <c r="E64" s="5">
        <v>8210.4</v>
      </c>
      <c r="F64" s="5">
        <v>7025</v>
      </c>
      <c r="G64" s="5">
        <v>7697.8</v>
      </c>
      <c r="H64" s="5">
        <v>50551453</v>
      </c>
      <c r="I64" s="5">
        <v>132019</v>
      </c>
      <c r="J64" s="5">
        <v>456464</v>
      </c>
      <c r="K64" s="5">
        <v>161797</v>
      </c>
      <c r="L64" s="5">
        <v>0</v>
      </c>
      <c r="M64" s="5">
        <v>0</v>
      </c>
      <c r="N64" s="5">
        <v>200774</v>
      </c>
      <c r="O64" s="5">
        <v>1658713</v>
      </c>
      <c r="P64" s="5">
        <v>1069393.75</v>
      </c>
      <c r="Q64" s="5">
        <v>100071</v>
      </c>
      <c r="R64" s="5">
        <v>43647</v>
      </c>
      <c r="S64" s="5">
        <v>0</v>
      </c>
      <c r="T64" s="5">
        <v>0</v>
      </c>
      <c r="U64" s="5">
        <v>0</v>
      </c>
      <c r="V64" s="5">
        <v>-15367</v>
      </c>
      <c r="W64" s="5">
        <v>4088763</v>
      </c>
      <c r="X64" s="5">
        <v>0</v>
      </c>
      <c r="Y64" s="5">
        <v>0</v>
      </c>
      <c r="Z64" s="5">
        <v>517924</v>
      </c>
      <c r="AA64" s="5">
        <v>5573207</v>
      </c>
      <c r="AB64" s="5">
        <v>64538858.75</v>
      </c>
      <c r="AC64" s="5">
        <v>0</v>
      </c>
      <c r="AD64" s="5">
        <v>413260</v>
      </c>
      <c r="AE64" s="5">
        <v>880281</v>
      </c>
      <c r="AF64" s="5">
        <v>35928</v>
      </c>
      <c r="AG64" s="5">
        <v>3169548</v>
      </c>
      <c r="AH64" s="5">
        <v>0</v>
      </c>
      <c r="AI64" s="5">
        <v>3788369</v>
      </c>
      <c r="AJ64" s="5">
        <v>8287386</v>
      </c>
      <c r="AK64" s="5">
        <v>43942238.613449</v>
      </c>
      <c r="AL64" s="5">
        <v>3446815150</v>
      </c>
      <c r="AM64" s="47"/>
    </row>
    <row r="65" spans="1:39" x14ac:dyDescent="0.25">
      <c r="A65" s="5">
        <v>194</v>
      </c>
      <c r="B65" s="5">
        <v>1</v>
      </c>
      <c r="C65" s="5" t="s">
        <v>181</v>
      </c>
      <c r="D65" s="5">
        <v>11477</v>
      </c>
      <c r="E65" s="5">
        <v>12581.6</v>
      </c>
      <c r="F65" s="5">
        <v>11774</v>
      </c>
      <c r="G65" s="5">
        <v>12910.2</v>
      </c>
      <c r="H65" s="5">
        <v>84781283</v>
      </c>
      <c r="I65" s="5">
        <v>512723</v>
      </c>
      <c r="J65" s="5">
        <v>551435</v>
      </c>
      <c r="K65" s="5">
        <v>237145</v>
      </c>
      <c r="L65" s="5">
        <v>0</v>
      </c>
      <c r="M65" s="5">
        <v>0</v>
      </c>
      <c r="N65" s="5">
        <v>161095</v>
      </c>
      <c r="O65" s="5">
        <v>2847361</v>
      </c>
      <c r="P65" s="5">
        <v>1209825</v>
      </c>
      <c r="Q65" s="5">
        <v>167833</v>
      </c>
      <c r="R65" s="5">
        <v>14589</v>
      </c>
      <c r="S65" s="5">
        <v>0</v>
      </c>
      <c r="T65" s="5">
        <v>0</v>
      </c>
      <c r="U65" s="5">
        <v>0</v>
      </c>
      <c r="V65" s="5">
        <v>-28895</v>
      </c>
      <c r="W65" s="5">
        <v>17656506</v>
      </c>
      <c r="X65" s="5">
        <v>0</v>
      </c>
      <c r="Y65" s="5">
        <v>0</v>
      </c>
      <c r="Z65" s="5">
        <v>827611</v>
      </c>
      <c r="AA65" s="5">
        <v>9346985</v>
      </c>
      <c r="AB65" s="5">
        <v>118285496</v>
      </c>
      <c r="AC65" s="5">
        <v>0</v>
      </c>
      <c r="AD65" s="5">
        <v>977572</v>
      </c>
      <c r="AE65" s="5">
        <v>1209825</v>
      </c>
      <c r="AF65" s="5">
        <v>14589</v>
      </c>
      <c r="AG65" s="5">
        <v>17558075.800000001</v>
      </c>
      <c r="AH65" s="5">
        <v>0</v>
      </c>
      <c r="AI65" s="5">
        <v>8316230</v>
      </c>
      <c r="AJ65" s="5">
        <v>28076291.800000001</v>
      </c>
      <c r="AK65" s="5">
        <v>101555245.65049399</v>
      </c>
      <c r="AL65" s="5">
        <v>8125217775</v>
      </c>
      <c r="AM65" s="47"/>
    </row>
    <row r="66" spans="1:39" x14ac:dyDescent="0.25">
      <c r="A66" s="5">
        <v>195</v>
      </c>
      <c r="B66" s="5">
        <v>1</v>
      </c>
      <c r="C66" s="5" t="s">
        <v>182</v>
      </c>
      <c r="D66" s="5">
        <v>334</v>
      </c>
      <c r="E66" s="5">
        <v>366.8</v>
      </c>
      <c r="F66" s="5">
        <v>702</v>
      </c>
      <c r="G66" s="5">
        <v>768.4</v>
      </c>
      <c r="H66" s="5">
        <v>5046083</v>
      </c>
      <c r="I66" s="5">
        <v>0</v>
      </c>
      <c r="J66" s="5">
        <v>36201</v>
      </c>
      <c r="K66" s="5">
        <v>0</v>
      </c>
      <c r="L66" s="5">
        <v>83428</v>
      </c>
      <c r="M66" s="5">
        <v>0</v>
      </c>
      <c r="N66" s="5">
        <v>140878</v>
      </c>
      <c r="O66" s="5">
        <v>167584</v>
      </c>
      <c r="P66" s="5">
        <v>129165</v>
      </c>
      <c r="Q66" s="5">
        <v>9989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13241</v>
      </c>
      <c r="Z66" s="5">
        <v>26530</v>
      </c>
      <c r="AA66" s="5">
        <v>480250</v>
      </c>
      <c r="AB66" s="5">
        <v>6133349</v>
      </c>
      <c r="AC66" s="5">
        <v>0</v>
      </c>
      <c r="AD66" s="5">
        <v>57805</v>
      </c>
      <c r="AE66" s="5">
        <v>129165</v>
      </c>
      <c r="AF66" s="5">
        <v>0</v>
      </c>
      <c r="AG66" s="5">
        <v>-46217.268495999997</v>
      </c>
      <c r="AH66" s="5">
        <v>0</v>
      </c>
      <c r="AI66" s="5">
        <v>480250</v>
      </c>
      <c r="AJ66" s="5">
        <v>621002.73150400002</v>
      </c>
      <c r="AK66" s="5">
        <v>6072674.5957389995</v>
      </c>
      <c r="AL66" s="5">
        <v>370771500</v>
      </c>
      <c r="AM66" s="47"/>
    </row>
    <row r="67" spans="1:39" x14ac:dyDescent="0.25">
      <c r="A67" s="5">
        <v>196</v>
      </c>
      <c r="B67" s="5">
        <v>1</v>
      </c>
      <c r="C67" s="5" t="s">
        <v>2160</v>
      </c>
      <c r="D67" s="5">
        <v>28034.400000000001</v>
      </c>
      <c r="E67" s="5">
        <v>30651.200000000001</v>
      </c>
      <c r="F67" s="5">
        <v>29615.4</v>
      </c>
      <c r="G67" s="5">
        <v>32400.6</v>
      </c>
      <c r="H67" s="5">
        <v>212774740</v>
      </c>
      <c r="I67" s="5">
        <v>1550451</v>
      </c>
      <c r="J67" s="5">
        <v>3507083</v>
      </c>
      <c r="K67" s="5">
        <v>1573216</v>
      </c>
      <c r="L67" s="5">
        <v>0</v>
      </c>
      <c r="M67" s="5">
        <v>0</v>
      </c>
      <c r="N67" s="5">
        <v>0</v>
      </c>
      <c r="O67" s="5">
        <v>7294622</v>
      </c>
      <c r="P67" s="5">
        <v>2599768.75</v>
      </c>
      <c r="Q67" s="5">
        <v>421208</v>
      </c>
      <c r="R67" s="5">
        <v>407276</v>
      </c>
      <c r="S67" s="5">
        <v>0</v>
      </c>
      <c r="T67" s="5">
        <v>0</v>
      </c>
      <c r="U67" s="5">
        <v>111863</v>
      </c>
      <c r="V67" s="5">
        <v>-50172</v>
      </c>
      <c r="W67" s="5">
        <v>51974126</v>
      </c>
      <c r="X67" s="5">
        <v>0</v>
      </c>
      <c r="Y67" s="5">
        <v>0</v>
      </c>
      <c r="Z67" s="5">
        <v>1689445</v>
      </c>
      <c r="AA67" s="5">
        <v>23458034</v>
      </c>
      <c r="AB67" s="5">
        <v>307311660.75</v>
      </c>
      <c r="AC67" s="5">
        <v>0</v>
      </c>
      <c r="AD67" s="5">
        <v>2267483</v>
      </c>
      <c r="AE67" s="5">
        <v>2599768.75</v>
      </c>
      <c r="AF67" s="5">
        <v>407276</v>
      </c>
      <c r="AG67" s="5">
        <v>51956988.450000003</v>
      </c>
      <c r="AH67" s="5">
        <v>0</v>
      </c>
      <c r="AI67" s="5">
        <v>20700278</v>
      </c>
      <c r="AJ67" s="5">
        <v>77931794.200000003</v>
      </c>
      <c r="AK67" s="5">
        <v>230758317.025884</v>
      </c>
      <c r="AL67" s="5">
        <v>19320410252</v>
      </c>
      <c r="AM67" s="47"/>
    </row>
    <row r="68" spans="1:39" x14ac:dyDescent="0.25">
      <c r="A68" s="5">
        <v>197</v>
      </c>
      <c r="B68" s="5">
        <v>1</v>
      </c>
      <c r="C68" s="5" t="s">
        <v>2161</v>
      </c>
      <c r="D68" s="5">
        <v>5130</v>
      </c>
      <c r="E68" s="5">
        <v>5597</v>
      </c>
      <c r="F68" s="5">
        <v>5075</v>
      </c>
      <c r="G68" s="5">
        <v>5543</v>
      </c>
      <c r="H68" s="5">
        <v>36400881</v>
      </c>
      <c r="I68" s="5">
        <v>444156</v>
      </c>
      <c r="J68" s="5">
        <v>2918531</v>
      </c>
      <c r="K68" s="5">
        <v>451149</v>
      </c>
      <c r="L68" s="5">
        <v>0</v>
      </c>
      <c r="M68" s="5">
        <v>0</v>
      </c>
      <c r="N68" s="5">
        <v>0</v>
      </c>
      <c r="O68" s="5">
        <v>1285390</v>
      </c>
      <c r="P68" s="5">
        <v>561036.25</v>
      </c>
      <c r="Q68" s="5">
        <v>72059</v>
      </c>
      <c r="R68" s="5">
        <v>0</v>
      </c>
      <c r="S68" s="5">
        <v>0</v>
      </c>
      <c r="T68" s="5">
        <v>0</v>
      </c>
      <c r="U68" s="5">
        <v>0</v>
      </c>
      <c r="V68" s="5">
        <v>-6698</v>
      </c>
      <c r="W68" s="5">
        <v>6821659</v>
      </c>
      <c r="X68" s="5">
        <v>0</v>
      </c>
      <c r="Y68" s="5">
        <v>0</v>
      </c>
      <c r="Z68" s="5">
        <v>297864</v>
      </c>
      <c r="AA68" s="5">
        <v>4013132</v>
      </c>
      <c r="AB68" s="5">
        <v>53259159.25</v>
      </c>
      <c r="AC68" s="5">
        <v>0</v>
      </c>
      <c r="AD68" s="5">
        <v>909825</v>
      </c>
      <c r="AE68" s="5">
        <v>561036.25</v>
      </c>
      <c r="AF68" s="5">
        <v>0</v>
      </c>
      <c r="AG68" s="5">
        <v>6820607.4000000004</v>
      </c>
      <c r="AH68" s="5">
        <v>0</v>
      </c>
      <c r="AI68" s="5">
        <v>4013132</v>
      </c>
      <c r="AJ68" s="5">
        <v>12304600.65</v>
      </c>
      <c r="AK68" s="5">
        <v>89894049.076771006</v>
      </c>
      <c r="AL68" s="5">
        <v>6919691425</v>
      </c>
      <c r="AM68" s="47"/>
    </row>
    <row r="69" spans="1:39" x14ac:dyDescent="0.25">
      <c r="A69" s="5">
        <v>199</v>
      </c>
      <c r="B69" s="5">
        <v>1</v>
      </c>
      <c r="C69" s="5" t="s">
        <v>2162</v>
      </c>
      <c r="D69" s="5">
        <v>4056</v>
      </c>
      <c r="E69" s="5">
        <v>4460.6000000000004</v>
      </c>
      <c r="F69" s="5">
        <v>3354</v>
      </c>
      <c r="G69" s="5">
        <v>3684.8</v>
      </c>
      <c r="H69" s="5">
        <v>24198082</v>
      </c>
      <c r="I69" s="5">
        <v>434945</v>
      </c>
      <c r="J69" s="5">
        <v>1492545</v>
      </c>
      <c r="K69" s="5">
        <v>108893</v>
      </c>
      <c r="L69" s="5">
        <v>0</v>
      </c>
      <c r="M69" s="5">
        <v>0</v>
      </c>
      <c r="N69" s="5">
        <v>0</v>
      </c>
      <c r="O69" s="5">
        <v>839382</v>
      </c>
      <c r="P69" s="5">
        <v>507622.5</v>
      </c>
      <c r="Q69" s="5">
        <v>47902</v>
      </c>
      <c r="R69" s="5">
        <v>0</v>
      </c>
      <c r="S69" s="5">
        <v>0</v>
      </c>
      <c r="T69" s="5">
        <v>0</v>
      </c>
      <c r="U69" s="5">
        <v>0</v>
      </c>
      <c r="V69" s="5">
        <v>-6961</v>
      </c>
      <c r="W69" s="5">
        <v>2056819</v>
      </c>
      <c r="X69" s="5">
        <v>0</v>
      </c>
      <c r="Y69" s="5">
        <v>42665</v>
      </c>
      <c r="Z69" s="5">
        <v>172716</v>
      </c>
      <c r="AA69" s="5">
        <v>2667795</v>
      </c>
      <c r="AB69" s="5">
        <v>32562405.5</v>
      </c>
      <c r="AC69" s="5">
        <v>0</v>
      </c>
      <c r="AD69" s="5">
        <v>399655</v>
      </c>
      <c r="AE69" s="5">
        <v>507622.5</v>
      </c>
      <c r="AF69" s="5">
        <v>0</v>
      </c>
      <c r="AG69" s="5">
        <v>2052110.46</v>
      </c>
      <c r="AH69" s="5">
        <v>0</v>
      </c>
      <c r="AI69" s="5">
        <v>2490176</v>
      </c>
      <c r="AJ69" s="5">
        <v>5449563.96</v>
      </c>
      <c r="AK69" s="5">
        <v>40197848.212669</v>
      </c>
      <c r="AL69" s="5">
        <v>3294618584</v>
      </c>
      <c r="AM69" s="47"/>
    </row>
    <row r="70" spans="1:39" x14ac:dyDescent="0.25">
      <c r="A70" s="5">
        <v>200</v>
      </c>
      <c r="B70" s="5">
        <v>1</v>
      </c>
      <c r="C70" s="5" t="s">
        <v>183</v>
      </c>
      <c r="D70" s="5">
        <v>4557</v>
      </c>
      <c r="E70" s="5">
        <v>5006.3999999999996</v>
      </c>
      <c r="F70" s="5">
        <v>4268</v>
      </c>
      <c r="G70" s="5">
        <v>4690.6000000000004</v>
      </c>
      <c r="H70" s="5">
        <v>30803170</v>
      </c>
      <c r="I70" s="5">
        <v>290646</v>
      </c>
      <c r="J70" s="5">
        <v>424846</v>
      </c>
      <c r="K70" s="5">
        <v>30482</v>
      </c>
      <c r="L70" s="5">
        <v>0</v>
      </c>
      <c r="M70" s="5">
        <v>0</v>
      </c>
      <c r="N70" s="5">
        <v>417210</v>
      </c>
      <c r="O70" s="5">
        <v>1065814</v>
      </c>
      <c r="P70" s="5">
        <v>440187.5</v>
      </c>
      <c r="Q70" s="5">
        <v>60978</v>
      </c>
      <c r="R70" s="5">
        <v>21858</v>
      </c>
      <c r="S70" s="5">
        <v>0</v>
      </c>
      <c r="T70" s="5">
        <v>0</v>
      </c>
      <c r="U70" s="5">
        <v>0</v>
      </c>
      <c r="V70" s="5">
        <v>0</v>
      </c>
      <c r="W70" s="5">
        <v>6386955</v>
      </c>
      <c r="X70" s="5">
        <v>0</v>
      </c>
      <c r="Y70" s="5">
        <v>0</v>
      </c>
      <c r="Z70" s="5">
        <v>196508</v>
      </c>
      <c r="AA70" s="5">
        <v>3395994</v>
      </c>
      <c r="AB70" s="5">
        <v>43534648.5</v>
      </c>
      <c r="AC70" s="5">
        <v>0</v>
      </c>
      <c r="AD70" s="5">
        <v>453761</v>
      </c>
      <c r="AE70" s="5">
        <v>440187.5</v>
      </c>
      <c r="AF70" s="5">
        <v>21858</v>
      </c>
      <c r="AG70" s="5">
        <v>6347097.0199999996</v>
      </c>
      <c r="AH70" s="5">
        <v>0</v>
      </c>
      <c r="AI70" s="5">
        <v>3092277</v>
      </c>
      <c r="AJ70" s="5">
        <v>10355180.52</v>
      </c>
      <c r="AK70" s="5">
        <v>45754841.18564</v>
      </c>
      <c r="AL70" s="5">
        <v>3454749225</v>
      </c>
      <c r="AM70" s="47"/>
    </row>
    <row r="71" spans="1:39" x14ac:dyDescent="0.25">
      <c r="A71" s="5">
        <v>203</v>
      </c>
      <c r="B71" s="5">
        <v>1</v>
      </c>
      <c r="C71" s="5" t="s">
        <v>184</v>
      </c>
      <c r="D71" s="5">
        <v>756</v>
      </c>
      <c r="E71" s="5">
        <v>832</v>
      </c>
      <c r="F71" s="5">
        <v>648</v>
      </c>
      <c r="G71" s="5">
        <v>714.2</v>
      </c>
      <c r="H71" s="5">
        <v>4690151</v>
      </c>
      <c r="I71" s="5">
        <v>0</v>
      </c>
      <c r="J71" s="5">
        <v>179916</v>
      </c>
      <c r="K71" s="5">
        <v>14252</v>
      </c>
      <c r="L71" s="5">
        <v>99479</v>
      </c>
      <c r="M71" s="5">
        <v>0</v>
      </c>
      <c r="N71" s="5">
        <v>151309</v>
      </c>
      <c r="O71" s="5">
        <v>164109</v>
      </c>
      <c r="P71" s="5">
        <v>98000</v>
      </c>
      <c r="Q71" s="5">
        <v>9285</v>
      </c>
      <c r="R71" s="5">
        <v>0</v>
      </c>
      <c r="S71" s="5">
        <v>0</v>
      </c>
      <c r="T71" s="5">
        <v>0</v>
      </c>
      <c r="U71" s="5">
        <v>0</v>
      </c>
      <c r="V71" s="5">
        <v>-6567</v>
      </c>
      <c r="W71" s="5">
        <v>394081</v>
      </c>
      <c r="X71" s="5">
        <v>0</v>
      </c>
      <c r="Y71" s="5">
        <v>27953</v>
      </c>
      <c r="Z71" s="5">
        <v>29518</v>
      </c>
      <c r="AA71" s="5">
        <v>517081</v>
      </c>
      <c r="AB71" s="5">
        <v>6368567</v>
      </c>
      <c r="AC71" s="5">
        <v>0</v>
      </c>
      <c r="AD71" s="5">
        <v>100840</v>
      </c>
      <c r="AE71" s="5">
        <v>78577</v>
      </c>
      <c r="AF71" s="5">
        <v>0</v>
      </c>
      <c r="AG71" s="5">
        <v>302485</v>
      </c>
      <c r="AH71" s="5">
        <v>0</v>
      </c>
      <c r="AI71" s="5">
        <v>342364</v>
      </c>
      <c r="AJ71" s="5">
        <v>824266</v>
      </c>
      <c r="AK71" s="5">
        <v>10054990.889356</v>
      </c>
      <c r="AL71" s="5">
        <v>340220575</v>
      </c>
      <c r="AM71" s="47"/>
    </row>
    <row r="72" spans="1:39" x14ac:dyDescent="0.25">
      <c r="A72" s="5">
        <v>204</v>
      </c>
      <c r="B72" s="5">
        <v>1</v>
      </c>
      <c r="C72" s="5" t="s">
        <v>1309</v>
      </c>
      <c r="D72" s="5">
        <v>2122</v>
      </c>
      <c r="E72" s="5">
        <v>2325</v>
      </c>
      <c r="F72" s="5">
        <v>2239</v>
      </c>
      <c r="G72" s="5">
        <v>2449.8000000000002</v>
      </c>
      <c r="H72" s="5">
        <v>16087837</v>
      </c>
      <c r="I72" s="5">
        <v>92106</v>
      </c>
      <c r="J72" s="5">
        <v>132546</v>
      </c>
      <c r="K72" s="5">
        <v>16718</v>
      </c>
      <c r="L72" s="5">
        <v>0</v>
      </c>
      <c r="M72" s="5">
        <v>0</v>
      </c>
      <c r="N72" s="5">
        <v>235858</v>
      </c>
      <c r="O72" s="5">
        <v>515891</v>
      </c>
      <c r="P72" s="5">
        <v>410341.25</v>
      </c>
      <c r="Q72" s="5">
        <v>31847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104044</v>
      </c>
      <c r="AA72" s="5">
        <v>1773655</v>
      </c>
      <c r="AB72" s="5">
        <v>19400843.25</v>
      </c>
      <c r="AC72" s="5">
        <v>0</v>
      </c>
      <c r="AD72" s="5">
        <v>112613</v>
      </c>
      <c r="AE72" s="5">
        <v>302605</v>
      </c>
      <c r="AF72" s="5">
        <v>0</v>
      </c>
      <c r="AG72" s="5">
        <v>0</v>
      </c>
      <c r="AH72" s="5">
        <v>0</v>
      </c>
      <c r="AI72" s="5">
        <v>1080100</v>
      </c>
      <c r="AJ72" s="5">
        <v>1495318</v>
      </c>
      <c r="AK72" s="5">
        <v>12252457.206115</v>
      </c>
      <c r="AL72" s="5">
        <v>874428805</v>
      </c>
      <c r="AM72" s="47"/>
    </row>
    <row r="73" spans="1:39" x14ac:dyDescent="0.25">
      <c r="A73" s="5">
        <v>206</v>
      </c>
      <c r="B73" s="5">
        <v>1</v>
      </c>
      <c r="C73" s="5" t="s">
        <v>185</v>
      </c>
      <c r="D73" s="5">
        <v>4338</v>
      </c>
      <c r="E73" s="5">
        <v>4761</v>
      </c>
      <c r="F73" s="5">
        <v>4120</v>
      </c>
      <c r="G73" s="5">
        <v>4528.3999999999996</v>
      </c>
      <c r="H73" s="5">
        <v>29738003</v>
      </c>
      <c r="I73" s="5">
        <v>452343</v>
      </c>
      <c r="J73" s="5">
        <v>789318</v>
      </c>
      <c r="K73" s="5">
        <v>23087</v>
      </c>
      <c r="L73" s="5">
        <v>0</v>
      </c>
      <c r="M73" s="5">
        <v>0</v>
      </c>
      <c r="N73" s="5">
        <v>575109</v>
      </c>
      <c r="O73" s="5">
        <v>957610</v>
      </c>
      <c r="P73" s="5">
        <v>634208.75</v>
      </c>
      <c r="Q73" s="5">
        <v>58869</v>
      </c>
      <c r="R73" s="5">
        <v>68469</v>
      </c>
      <c r="S73" s="5">
        <v>0</v>
      </c>
      <c r="T73" s="5">
        <v>0</v>
      </c>
      <c r="U73" s="5">
        <v>0</v>
      </c>
      <c r="V73" s="5">
        <v>0</v>
      </c>
      <c r="W73" s="5">
        <v>2196274</v>
      </c>
      <c r="X73" s="5">
        <v>0</v>
      </c>
      <c r="Y73" s="5">
        <v>0</v>
      </c>
      <c r="Z73" s="5">
        <v>200977</v>
      </c>
      <c r="AA73" s="5">
        <v>3278562</v>
      </c>
      <c r="AB73" s="5">
        <v>38972829.75</v>
      </c>
      <c r="AC73" s="5">
        <v>0</v>
      </c>
      <c r="AD73" s="5">
        <v>490931</v>
      </c>
      <c r="AE73" s="5">
        <v>634208.75</v>
      </c>
      <c r="AF73" s="5">
        <v>68469</v>
      </c>
      <c r="AG73" s="5">
        <v>2196274</v>
      </c>
      <c r="AH73" s="5">
        <v>0</v>
      </c>
      <c r="AI73" s="5">
        <v>3046487</v>
      </c>
      <c r="AJ73" s="5">
        <v>6436369.75</v>
      </c>
      <c r="AK73" s="5">
        <v>53191125.135479003</v>
      </c>
      <c r="AL73" s="5">
        <v>3473959000</v>
      </c>
      <c r="AM73" s="47"/>
    </row>
    <row r="74" spans="1:39" x14ac:dyDescent="0.25">
      <c r="A74" s="5">
        <v>213</v>
      </c>
      <c r="B74" s="5">
        <v>1</v>
      </c>
      <c r="C74" s="5" t="s">
        <v>186</v>
      </c>
      <c r="D74" s="5">
        <v>589</v>
      </c>
      <c r="E74" s="5">
        <v>648.79999999999995</v>
      </c>
      <c r="F74" s="5">
        <v>825</v>
      </c>
      <c r="G74" s="5">
        <v>910.2</v>
      </c>
      <c r="H74" s="5">
        <v>5977283</v>
      </c>
      <c r="I74" s="5">
        <v>0</v>
      </c>
      <c r="J74" s="5">
        <v>121204</v>
      </c>
      <c r="K74" s="5">
        <v>14177</v>
      </c>
      <c r="L74" s="5">
        <v>25686</v>
      </c>
      <c r="M74" s="5">
        <v>0</v>
      </c>
      <c r="N74" s="5">
        <v>192576</v>
      </c>
      <c r="O74" s="5">
        <v>203054</v>
      </c>
      <c r="P74" s="5">
        <v>152458.75</v>
      </c>
      <c r="Q74" s="5">
        <v>11833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3678</v>
      </c>
      <c r="Z74" s="5">
        <v>45170</v>
      </c>
      <c r="AA74" s="5">
        <v>509712</v>
      </c>
      <c r="AB74" s="5">
        <v>7256831.75</v>
      </c>
      <c r="AC74" s="5">
        <v>0</v>
      </c>
      <c r="AD74" s="5">
        <v>55530</v>
      </c>
      <c r="AE74" s="5">
        <v>130065</v>
      </c>
      <c r="AF74" s="5">
        <v>0</v>
      </c>
      <c r="AG74" s="5">
        <v>0</v>
      </c>
      <c r="AH74" s="5">
        <v>0</v>
      </c>
      <c r="AI74" s="5">
        <v>336898</v>
      </c>
      <c r="AJ74" s="5">
        <v>522493</v>
      </c>
      <c r="AK74" s="5">
        <v>5703146.6565880002</v>
      </c>
      <c r="AL74" s="5">
        <v>282286000</v>
      </c>
      <c r="AM74" s="47"/>
    </row>
    <row r="75" spans="1:39" x14ac:dyDescent="0.25">
      <c r="A75" s="5">
        <v>227</v>
      </c>
      <c r="B75" s="5">
        <v>1</v>
      </c>
      <c r="C75" s="5" t="s">
        <v>187</v>
      </c>
      <c r="D75" s="5">
        <v>874</v>
      </c>
      <c r="E75" s="5">
        <v>958.4</v>
      </c>
      <c r="F75" s="5">
        <v>871</v>
      </c>
      <c r="G75" s="5">
        <v>957</v>
      </c>
      <c r="H75" s="5">
        <v>6284619</v>
      </c>
      <c r="I75" s="5">
        <v>0</v>
      </c>
      <c r="J75" s="5">
        <v>61576</v>
      </c>
      <c r="K75" s="5">
        <v>0</v>
      </c>
      <c r="L75" s="5">
        <v>1627</v>
      </c>
      <c r="M75" s="5">
        <v>0</v>
      </c>
      <c r="N75" s="5">
        <v>170375</v>
      </c>
      <c r="O75" s="5">
        <v>209656</v>
      </c>
      <c r="P75" s="5">
        <v>135296.25</v>
      </c>
      <c r="Q75" s="5">
        <v>12441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455532</v>
      </c>
      <c r="X75" s="5">
        <v>0</v>
      </c>
      <c r="Y75" s="5">
        <v>0</v>
      </c>
      <c r="Z75" s="5">
        <v>35238</v>
      </c>
      <c r="AA75" s="5">
        <v>692868</v>
      </c>
      <c r="AB75" s="5">
        <v>8059228.25</v>
      </c>
      <c r="AC75" s="5">
        <v>0</v>
      </c>
      <c r="AD75" s="5">
        <v>83404</v>
      </c>
      <c r="AE75" s="5">
        <v>116819</v>
      </c>
      <c r="AF75" s="5">
        <v>0</v>
      </c>
      <c r="AG75" s="5">
        <v>357201</v>
      </c>
      <c r="AH75" s="5">
        <v>0</v>
      </c>
      <c r="AI75" s="5">
        <v>494017</v>
      </c>
      <c r="AJ75" s="5">
        <v>1051441</v>
      </c>
      <c r="AK75" s="5">
        <v>8722755.6815949995</v>
      </c>
      <c r="AL75" s="5">
        <v>422031513</v>
      </c>
      <c r="AM75" s="47"/>
    </row>
    <row r="76" spans="1:39" x14ac:dyDescent="0.25">
      <c r="A76" s="5">
        <v>229</v>
      </c>
      <c r="B76" s="5">
        <v>1</v>
      </c>
      <c r="C76" s="5" t="s">
        <v>188</v>
      </c>
      <c r="D76" s="5">
        <v>234</v>
      </c>
      <c r="E76" s="5">
        <v>255.4</v>
      </c>
      <c r="F76" s="5">
        <v>369</v>
      </c>
      <c r="G76" s="5">
        <v>403.4</v>
      </c>
      <c r="H76" s="5">
        <v>2649128</v>
      </c>
      <c r="I76" s="5">
        <v>15351</v>
      </c>
      <c r="J76" s="5">
        <v>53156</v>
      </c>
      <c r="K76" s="5">
        <v>0</v>
      </c>
      <c r="L76" s="5">
        <v>127235</v>
      </c>
      <c r="M76" s="5">
        <v>0</v>
      </c>
      <c r="N76" s="5">
        <v>117208</v>
      </c>
      <c r="O76" s="5">
        <v>93036</v>
      </c>
      <c r="P76" s="5">
        <v>66722.5</v>
      </c>
      <c r="Q76" s="5">
        <v>5244</v>
      </c>
      <c r="R76" s="5">
        <v>15438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15448</v>
      </c>
      <c r="Z76" s="5">
        <v>14996</v>
      </c>
      <c r="AA76" s="5">
        <v>292062</v>
      </c>
      <c r="AB76" s="5">
        <v>3465024.5</v>
      </c>
      <c r="AC76" s="5">
        <v>0</v>
      </c>
      <c r="AD76" s="5">
        <v>38403</v>
      </c>
      <c r="AE76" s="5">
        <v>66722.5</v>
      </c>
      <c r="AF76" s="5">
        <v>15438</v>
      </c>
      <c r="AG76" s="5">
        <v>0</v>
      </c>
      <c r="AH76" s="5">
        <v>0</v>
      </c>
      <c r="AI76" s="5">
        <v>243536</v>
      </c>
      <c r="AJ76" s="5">
        <v>364099.5</v>
      </c>
      <c r="AK76" s="5">
        <v>3815182.1174309999</v>
      </c>
      <c r="AL76" s="5">
        <v>134631900</v>
      </c>
      <c r="AM76" s="47"/>
    </row>
    <row r="77" spans="1:39" x14ac:dyDescent="0.25">
      <c r="A77" s="5">
        <v>238</v>
      </c>
      <c r="B77" s="5">
        <v>1</v>
      </c>
      <c r="C77" s="5" t="s">
        <v>189</v>
      </c>
      <c r="D77" s="5">
        <v>278</v>
      </c>
      <c r="E77" s="5">
        <v>305</v>
      </c>
      <c r="F77" s="5">
        <v>243</v>
      </c>
      <c r="G77" s="5">
        <v>263.60000000000002</v>
      </c>
      <c r="H77" s="5">
        <v>1731061</v>
      </c>
      <c r="I77" s="5">
        <v>0</v>
      </c>
      <c r="J77" s="5">
        <v>30988</v>
      </c>
      <c r="K77" s="5">
        <v>0</v>
      </c>
      <c r="L77" s="5">
        <v>104024</v>
      </c>
      <c r="M77" s="5">
        <v>0</v>
      </c>
      <c r="N77" s="5">
        <v>81630.650441999998</v>
      </c>
      <c r="O77" s="5">
        <v>61512</v>
      </c>
      <c r="P77" s="5">
        <v>26437.5</v>
      </c>
      <c r="Q77" s="5">
        <v>3427</v>
      </c>
      <c r="R77" s="5">
        <v>3124</v>
      </c>
      <c r="S77" s="5">
        <v>0</v>
      </c>
      <c r="T77" s="5">
        <v>0</v>
      </c>
      <c r="U77" s="5">
        <v>0</v>
      </c>
      <c r="V77" s="5">
        <v>0</v>
      </c>
      <c r="W77" s="5">
        <v>319668</v>
      </c>
      <c r="X77" s="5">
        <v>0</v>
      </c>
      <c r="Y77" s="5">
        <v>22804</v>
      </c>
      <c r="Z77" s="5">
        <v>12508</v>
      </c>
      <c r="AA77" s="5">
        <v>190846</v>
      </c>
      <c r="AB77" s="5">
        <v>2588030.150442</v>
      </c>
      <c r="AC77" s="5">
        <v>0</v>
      </c>
      <c r="AD77" s="5">
        <v>40900</v>
      </c>
      <c r="AE77" s="5">
        <v>20081</v>
      </c>
      <c r="AF77" s="5">
        <v>2373</v>
      </c>
      <c r="AG77" s="5">
        <v>267386.44</v>
      </c>
      <c r="AH77" s="5">
        <v>0</v>
      </c>
      <c r="AI77" s="5">
        <v>119703</v>
      </c>
      <c r="AJ77" s="5">
        <v>450443.44</v>
      </c>
      <c r="AK77" s="5">
        <v>4015837.7021519998</v>
      </c>
      <c r="AL77" s="5">
        <v>118148050</v>
      </c>
      <c r="AM77" s="47"/>
    </row>
    <row r="78" spans="1:39" x14ac:dyDescent="0.25">
      <c r="A78" s="5">
        <v>239</v>
      </c>
      <c r="B78" s="5">
        <v>1</v>
      </c>
      <c r="C78" s="5" t="s">
        <v>1892</v>
      </c>
      <c r="D78" s="5">
        <v>658</v>
      </c>
      <c r="E78" s="5">
        <v>726</v>
      </c>
      <c r="F78" s="5">
        <v>666</v>
      </c>
      <c r="G78" s="5">
        <v>734.4</v>
      </c>
      <c r="H78" s="5">
        <v>4822805</v>
      </c>
      <c r="I78" s="5">
        <v>0</v>
      </c>
      <c r="J78" s="5">
        <v>176823</v>
      </c>
      <c r="K78" s="5">
        <v>14243</v>
      </c>
      <c r="L78" s="5">
        <v>93886</v>
      </c>
      <c r="M78" s="5">
        <v>0</v>
      </c>
      <c r="N78" s="5">
        <v>158060</v>
      </c>
      <c r="O78" s="5">
        <v>141269</v>
      </c>
      <c r="P78" s="5">
        <v>103911.25</v>
      </c>
      <c r="Q78" s="5">
        <v>9547</v>
      </c>
      <c r="R78" s="5">
        <v>16678</v>
      </c>
      <c r="S78" s="5">
        <v>0</v>
      </c>
      <c r="T78" s="5">
        <v>0</v>
      </c>
      <c r="U78" s="5">
        <v>0</v>
      </c>
      <c r="V78" s="5">
        <v>0</v>
      </c>
      <c r="W78" s="5">
        <v>331339</v>
      </c>
      <c r="X78" s="5">
        <v>0</v>
      </c>
      <c r="Y78" s="5">
        <v>0</v>
      </c>
      <c r="Z78" s="5">
        <v>32458</v>
      </c>
      <c r="AA78" s="5">
        <v>531706</v>
      </c>
      <c r="AB78" s="5">
        <v>6432725.25</v>
      </c>
      <c r="AC78" s="5">
        <v>0</v>
      </c>
      <c r="AD78" s="5">
        <v>53038</v>
      </c>
      <c r="AE78" s="5">
        <v>77215</v>
      </c>
      <c r="AF78" s="5">
        <v>12393</v>
      </c>
      <c r="AG78" s="5">
        <v>221463</v>
      </c>
      <c r="AH78" s="5">
        <v>0</v>
      </c>
      <c r="AI78" s="5">
        <v>326270</v>
      </c>
      <c r="AJ78" s="5">
        <v>690379</v>
      </c>
      <c r="AK78" s="5">
        <v>6317332.3477969998</v>
      </c>
      <c r="AL78" s="5">
        <v>275136400</v>
      </c>
      <c r="AM78" s="47"/>
    </row>
    <row r="79" spans="1:39" x14ac:dyDescent="0.25">
      <c r="A79" s="5">
        <v>241</v>
      </c>
      <c r="B79" s="5">
        <v>1</v>
      </c>
      <c r="C79" s="5" t="s">
        <v>190</v>
      </c>
      <c r="D79" s="5">
        <v>3742</v>
      </c>
      <c r="E79" s="5">
        <v>4095.6</v>
      </c>
      <c r="F79" s="5">
        <v>3379</v>
      </c>
      <c r="G79" s="5">
        <v>3697.8</v>
      </c>
      <c r="H79" s="5">
        <v>24283453</v>
      </c>
      <c r="I79" s="5">
        <v>444156</v>
      </c>
      <c r="J79" s="5">
        <v>3396092</v>
      </c>
      <c r="K79" s="5">
        <v>227250</v>
      </c>
      <c r="L79" s="5">
        <v>0</v>
      </c>
      <c r="M79" s="5">
        <v>0</v>
      </c>
      <c r="N79" s="5">
        <v>416536</v>
      </c>
      <c r="O79" s="5">
        <v>856666</v>
      </c>
      <c r="P79" s="5">
        <v>493276.25</v>
      </c>
      <c r="Q79" s="5">
        <v>48071</v>
      </c>
      <c r="R79" s="5">
        <v>173686</v>
      </c>
      <c r="S79" s="5">
        <v>0</v>
      </c>
      <c r="T79" s="5">
        <v>0</v>
      </c>
      <c r="U79" s="5">
        <v>0</v>
      </c>
      <c r="V79" s="5">
        <v>0</v>
      </c>
      <c r="W79" s="5">
        <v>2123979</v>
      </c>
      <c r="X79" s="5">
        <v>0</v>
      </c>
      <c r="Y79" s="5">
        <v>15080</v>
      </c>
      <c r="Z79" s="5">
        <v>188171</v>
      </c>
      <c r="AA79" s="5">
        <v>2677207</v>
      </c>
      <c r="AB79" s="5">
        <v>35343623.25</v>
      </c>
      <c r="AC79" s="5">
        <v>0</v>
      </c>
      <c r="AD79" s="5">
        <v>222583</v>
      </c>
      <c r="AE79" s="5">
        <v>335000</v>
      </c>
      <c r="AF79" s="5">
        <v>117956</v>
      </c>
      <c r="AG79" s="5">
        <v>1462056</v>
      </c>
      <c r="AH79" s="5">
        <v>0</v>
      </c>
      <c r="AI79" s="5">
        <v>1501412</v>
      </c>
      <c r="AJ79" s="5">
        <v>3639007</v>
      </c>
      <c r="AK79" s="5">
        <v>22013343.872416999</v>
      </c>
      <c r="AL79" s="5">
        <v>1418541400</v>
      </c>
      <c r="AM79" s="47"/>
    </row>
    <row r="80" spans="1:39" x14ac:dyDescent="0.25">
      <c r="A80" s="5">
        <v>242</v>
      </c>
      <c r="B80" s="5">
        <v>1</v>
      </c>
      <c r="C80" s="5" t="s">
        <v>1893</v>
      </c>
      <c r="D80" s="5">
        <v>206</v>
      </c>
      <c r="E80" s="5">
        <v>225.4</v>
      </c>
      <c r="F80" s="5">
        <v>451</v>
      </c>
      <c r="G80" s="5">
        <v>495</v>
      </c>
      <c r="H80" s="5">
        <v>3250665</v>
      </c>
      <c r="I80" s="5">
        <v>0</v>
      </c>
      <c r="J80" s="5">
        <v>94455</v>
      </c>
      <c r="K80" s="5">
        <v>14099</v>
      </c>
      <c r="L80" s="5">
        <v>130433</v>
      </c>
      <c r="M80" s="5">
        <v>0</v>
      </c>
      <c r="N80" s="5">
        <v>138008</v>
      </c>
      <c r="O80" s="5">
        <v>109932</v>
      </c>
      <c r="P80" s="5">
        <v>77131.25</v>
      </c>
      <c r="Q80" s="5">
        <v>6435</v>
      </c>
      <c r="R80" s="5">
        <v>3376</v>
      </c>
      <c r="S80" s="5">
        <v>0</v>
      </c>
      <c r="T80" s="5">
        <v>0</v>
      </c>
      <c r="U80" s="5">
        <v>0</v>
      </c>
      <c r="V80" s="5">
        <v>0</v>
      </c>
      <c r="W80" s="5">
        <v>101970</v>
      </c>
      <c r="X80" s="5">
        <v>0</v>
      </c>
      <c r="Y80" s="5">
        <v>40826</v>
      </c>
      <c r="Z80" s="5">
        <v>25205</v>
      </c>
      <c r="AA80" s="5">
        <v>358380</v>
      </c>
      <c r="AB80" s="5">
        <v>4350915.25</v>
      </c>
      <c r="AC80" s="5">
        <v>0</v>
      </c>
      <c r="AD80" s="5">
        <v>31051</v>
      </c>
      <c r="AE80" s="5">
        <v>60684</v>
      </c>
      <c r="AF80" s="5">
        <v>2656</v>
      </c>
      <c r="AG80" s="5">
        <v>72161</v>
      </c>
      <c r="AH80" s="5">
        <v>0</v>
      </c>
      <c r="AI80" s="5">
        <v>232837</v>
      </c>
      <c r="AJ80" s="5">
        <v>399389</v>
      </c>
      <c r="AK80" s="5">
        <v>3203426.3660380002</v>
      </c>
      <c r="AL80" s="5">
        <v>90441655</v>
      </c>
      <c r="AM80" s="47"/>
    </row>
    <row r="81" spans="1:39" x14ac:dyDescent="0.25">
      <c r="A81" s="5">
        <v>252</v>
      </c>
      <c r="B81" s="5">
        <v>1</v>
      </c>
      <c r="C81" s="5" t="s">
        <v>191</v>
      </c>
      <c r="D81" s="5">
        <v>1084</v>
      </c>
      <c r="E81" s="5">
        <v>1194</v>
      </c>
      <c r="F81" s="5">
        <v>1092</v>
      </c>
      <c r="G81" s="5">
        <v>1206.8</v>
      </c>
      <c r="H81" s="5">
        <v>7925056</v>
      </c>
      <c r="I81" s="5">
        <v>0</v>
      </c>
      <c r="J81" s="5">
        <v>83400</v>
      </c>
      <c r="K81" s="5">
        <v>14131</v>
      </c>
      <c r="L81" s="5">
        <v>0</v>
      </c>
      <c r="M81" s="5">
        <v>0</v>
      </c>
      <c r="N81" s="5">
        <v>183377</v>
      </c>
      <c r="O81" s="5">
        <v>273115</v>
      </c>
      <c r="P81" s="5">
        <v>169022.5</v>
      </c>
      <c r="Q81" s="5">
        <v>15688</v>
      </c>
      <c r="R81" s="5">
        <v>0</v>
      </c>
      <c r="S81" s="5">
        <v>0</v>
      </c>
      <c r="T81" s="5">
        <v>0</v>
      </c>
      <c r="U81" s="5">
        <v>0</v>
      </c>
      <c r="V81" s="5">
        <v>-26859</v>
      </c>
      <c r="W81" s="5">
        <v>603400</v>
      </c>
      <c r="X81" s="5">
        <v>0</v>
      </c>
      <c r="Y81" s="5">
        <v>59951</v>
      </c>
      <c r="Z81" s="5">
        <v>49235</v>
      </c>
      <c r="AA81" s="5">
        <v>873723</v>
      </c>
      <c r="AB81" s="5">
        <v>10223239.5</v>
      </c>
      <c r="AC81" s="5">
        <v>0</v>
      </c>
      <c r="AD81" s="5">
        <v>121487</v>
      </c>
      <c r="AE81" s="5">
        <v>169022.5</v>
      </c>
      <c r="AF81" s="5">
        <v>0</v>
      </c>
      <c r="AG81" s="5">
        <v>603400</v>
      </c>
      <c r="AH81" s="5">
        <v>0</v>
      </c>
      <c r="AI81" s="5">
        <v>797587</v>
      </c>
      <c r="AJ81" s="5">
        <v>1691496.5</v>
      </c>
      <c r="AK81" s="5">
        <v>12299343.349908</v>
      </c>
      <c r="AL81" s="5">
        <v>829755075</v>
      </c>
      <c r="AM81" s="47"/>
    </row>
    <row r="82" spans="1:39" x14ac:dyDescent="0.25">
      <c r="A82" s="5">
        <v>253</v>
      </c>
      <c r="B82" s="5">
        <v>1</v>
      </c>
      <c r="C82" s="5" t="s">
        <v>192</v>
      </c>
      <c r="D82" s="5">
        <v>675</v>
      </c>
      <c r="E82" s="5">
        <v>737.2</v>
      </c>
      <c r="F82" s="5">
        <v>707</v>
      </c>
      <c r="G82" s="5">
        <v>774</v>
      </c>
      <c r="H82" s="5">
        <v>5082858</v>
      </c>
      <c r="I82" s="5">
        <v>12281</v>
      </c>
      <c r="J82" s="5">
        <v>38549</v>
      </c>
      <c r="K82" s="5">
        <v>23936</v>
      </c>
      <c r="L82" s="5">
        <v>81580</v>
      </c>
      <c r="M82" s="5">
        <v>0</v>
      </c>
      <c r="N82" s="5">
        <v>150278.452173</v>
      </c>
      <c r="O82" s="5">
        <v>179486</v>
      </c>
      <c r="P82" s="5">
        <v>129550</v>
      </c>
      <c r="Q82" s="5">
        <v>10062</v>
      </c>
      <c r="R82" s="5">
        <v>1726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15815</v>
      </c>
      <c r="Z82" s="5">
        <v>27907</v>
      </c>
      <c r="AA82" s="5">
        <v>560376</v>
      </c>
      <c r="AB82" s="5">
        <v>6314404.4521730002</v>
      </c>
      <c r="AC82" s="5">
        <v>0</v>
      </c>
      <c r="AD82" s="5">
        <v>58568</v>
      </c>
      <c r="AE82" s="5">
        <v>81165</v>
      </c>
      <c r="AF82" s="5">
        <v>1081</v>
      </c>
      <c r="AG82" s="5">
        <v>0</v>
      </c>
      <c r="AH82" s="5">
        <v>0</v>
      </c>
      <c r="AI82" s="5">
        <v>289917</v>
      </c>
      <c r="AJ82" s="5">
        <v>430731</v>
      </c>
      <c r="AK82" s="5">
        <v>5786692.7756930003</v>
      </c>
      <c r="AL82" s="5">
        <v>235551850</v>
      </c>
      <c r="AM82" s="47"/>
    </row>
    <row r="83" spans="1:39" x14ac:dyDescent="0.25">
      <c r="A83" s="5">
        <v>255</v>
      </c>
      <c r="B83" s="5">
        <v>1</v>
      </c>
      <c r="C83" s="5" t="s">
        <v>193</v>
      </c>
      <c r="D83" s="5">
        <v>1186</v>
      </c>
      <c r="E83" s="5">
        <v>1296.2</v>
      </c>
      <c r="F83" s="5">
        <v>1388</v>
      </c>
      <c r="G83" s="5">
        <v>1514.2</v>
      </c>
      <c r="H83" s="5">
        <v>9943751</v>
      </c>
      <c r="I83" s="5">
        <v>24562</v>
      </c>
      <c r="J83" s="5">
        <v>69939</v>
      </c>
      <c r="K83" s="5">
        <v>0</v>
      </c>
      <c r="L83" s="5">
        <v>0</v>
      </c>
      <c r="M83" s="5">
        <v>0</v>
      </c>
      <c r="N83" s="5">
        <v>187784</v>
      </c>
      <c r="O83" s="5">
        <v>322334</v>
      </c>
      <c r="P83" s="5">
        <v>253628.75</v>
      </c>
      <c r="Q83" s="5">
        <v>19685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60232</v>
      </c>
      <c r="AA83" s="5">
        <v>1096281</v>
      </c>
      <c r="AB83" s="5">
        <v>11978196.75</v>
      </c>
      <c r="AC83" s="5">
        <v>0</v>
      </c>
      <c r="AD83" s="5">
        <v>87629</v>
      </c>
      <c r="AE83" s="5">
        <v>253628.75</v>
      </c>
      <c r="AF83" s="5">
        <v>0</v>
      </c>
      <c r="AG83" s="5">
        <v>0</v>
      </c>
      <c r="AH83" s="5">
        <v>0</v>
      </c>
      <c r="AI83" s="5">
        <v>906340</v>
      </c>
      <c r="AJ83" s="5">
        <v>1247597.75</v>
      </c>
      <c r="AK83" s="5">
        <v>9431702.8612740003</v>
      </c>
      <c r="AL83" s="5">
        <v>663710249</v>
      </c>
      <c r="AM83" s="47"/>
    </row>
    <row r="84" spans="1:39" x14ac:dyDescent="0.25">
      <c r="A84" s="5">
        <v>256</v>
      </c>
      <c r="B84" s="5">
        <v>1</v>
      </c>
      <c r="C84" s="5" t="s">
        <v>194</v>
      </c>
      <c r="D84" s="5">
        <v>2877</v>
      </c>
      <c r="E84" s="5">
        <v>3150</v>
      </c>
      <c r="F84" s="5">
        <v>2550</v>
      </c>
      <c r="G84" s="5">
        <v>2793</v>
      </c>
      <c r="H84" s="5">
        <v>18341631</v>
      </c>
      <c r="I84" s="5">
        <v>52193</v>
      </c>
      <c r="J84" s="5">
        <v>667885</v>
      </c>
      <c r="K84" s="5">
        <v>33470</v>
      </c>
      <c r="L84" s="5">
        <v>0</v>
      </c>
      <c r="M84" s="5">
        <v>0</v>
      </c>
      <c r="N84" s="5">
        <v>315134</v>
      </c>
      <c r="O84" s="5">
        <v>629506</v>
      </c>
      <c r="P84" s="5">
        <v>214897.5</v>
      </c>
      <c r="Q84" s="5">
        <v>36309</v>
      </c>
      <c r="R84" s="5">
        <v>0</v>
      </c>
      <c r="S84" s="5">
        <v>0</v>
      </c>
      <c r="T84" s="5">
        <v>0</v>
      </c>
      <c r="U84" s="5">
        <v>0</v>
      </c>
      <c r="V84" s="5">
        <v>-30734</v>
      </c>
      <c r="W84" s="5">
        <v>4608450</v>
      </c>
      <c r="X84" s="5">
        <v>0</v>
      </c>
      <c r="Y84" s="5">
        <v>0</v>
      </c>
      <c r="Z84" s="5">
        <v>117834</v>
      </c>
      <c r="AA84" s="5">
        <v>2022132</v>
      </c>
      <c r="AB84" s="5">
        <v>27008707.5</v>
      </c>
      <c r="AC84" s="5">
        <v>0</v>
      </c>
      <c r="AD84" s="5">
        <v>389710</v>
      </c>
      <c r="AE84" s="5">
        <v>214897.5</v>
      </c>
      <c r="AF84" s="5">
        <v>0</v>
      </c>
      <c r="AG84" s="5">
        <v>4593526.88</v>
      </c>
      <c r="AH84" s="5">
        <v>0</v>
      </c>
      <c r="AI84" s="5">
        <v>1975629</v>
      </c>
      <c r="AJ84" s="5">
        <v>7173763.3799999999</v>
      </c>
      <c r="AK84" s="5">
        <v>39616496.217184998</v>
      </c>
      <c r="AL84" s="5">
        <v>2618156750</v>
      </c>
      <c r="AM84" s="47"/>
    </row>
    <row r="85" spans="1:39" x14ac:dyDescent="0.25">
      <c r="A85" s="5">
        <v>261</v>
      </c>
      <c r="B85" s="5">
        <v>1</v>
      </c>
      <c r="C85" s="5" t="s">
        <v>195</v>
      </c>
      <c r="D85" s="5">
        <v>227</v>
      </c>
      <c r="E85" s="5">
        <v>247.4</v>
      </c>
      <c r="F85" s="5">
        <v>309</v>
      </c>
      <c r="G85" s="5">
        <v>333.8</v>
      </c>
      <c r="H85" s="5">
        <v>2192065</v>
      </c>
      <c r="I85" s="5">
        <v>0</v>
      </c>
      <c r="J85" s="5">
        <v>103104</v>
      </c>
      <c r="K85" s="5">
        <v>0</v>
      </c>
      <c r="L85" s="5">
        <v>118448</v>
      </c>
      <c r="M85" s="5">
        <v>7971</v>
      </c>
      <c r="N85" s="5">
        <v>94735</v>
      </c>
      <c r="O85" s="5">
        <v>73393</v>
      </c>
      <c r="P85" s="5">
        <v>44715</v>
      </c>
      <c r="Q85" s="5">
        <v>4339</v>
      </c>
      <c r="R85" s="5">
        <v>2684</v>
      </c>
      <c r="S85" s="5">
        <v>0</v>
      </c>
      <c r="T85" s="5">
        <v>0</v>
      </c>
      <c r="U85" s="5">
        <v>0</v>
      </c>
      <c r="V85" s="5">
        <v>0</v>
      </c>
      <c r="W85" s="5">
        <v>201318</v>
      </c>
      <c r="X85" s="5">
        <v>0</v>
      </c>
      <c r="Y85" s="5">
        <v>7724</v>
      </c>
      <c r="Z85" s="5">
        <v>11922</v>
      </c>
      <c r="AA85" s="5">
        <v>241671</v>
      </c>
      <c r="AB85" s="5">
        <v>3104089</v>
      </c>
      <c r="AC85" s="5">
        <v>0</v>
      </c>
      <c r="AD85" s="5">
        <v>26995</v>
      </c>
      <c r="AE85" s="5">
        <v>41395</v>
      </c>
      <c r="AF85" s="5">
        <v>2485</v>
      </c>
      <c r="AG85" s="5">
        <v>175629</v>
      </c>
      <c r="AH85" s="5">
        <v>0</v>
      </c>
      <c r="AI85" s="5">
        <v>184751</v>
      </c>
      <c r="AJ85" s="5">
        <v>431255</v>
      </c>
      <c r="AK85" s="5">
        <v>2813004.233796</v>
      </c>
      <c r="AL85" s="5">
        <v>116807200</v>
      </c>
      <c r="AM85" s="47"/>
    </row>
    <row r="86" spans="1:39" x14ac:dyDescent="0.25">
      <c r="A86" s="5">
        <v>264</v>
      </c>
      <c r="B86" s="5">
        <v>1</v>
      </c>
      <c r="C86" s="5" t="s">
        <v>196</v>
      </c>
      <c r="D86" s="5">
        <v>134</v>
      </c>
      <c r="E86" s="5">
        <v>146.80000000000001</v>
      </c>
      <c r="F86" s="5">
        <v>100</v>
      </c>
      <c r="G86" s="5">
        <v>109.6</v>
      </c>
      <c r="H86" s="5">
        <v>719743</v>
      </c>
      <c r="I86" s="5">
        <v>0</v>
      </c>
      <c r="J86" s="5">
        <v>48230</v>
      </c>
      <c r="K86" s="5">
        <v>0</v>
      </c>
      <c r="L86" s="5">
        <v>52816</v>
      </c>
      <c r="M86" s="5">
        <v>269589</v>
      </c>
      <c r="N86" s="5">
        <v>56194</v>
      </c>
      <c r="O86" s="5">
        <v>26535</v>
      </c>
      <c r="P86" s="5">
        <v>5480</v>
      </c>
      <c r="Q86" s="5">
        <v>1425</v>
      </c>
      <c r="R86" s="5">
        <v>4506</v>
      </c>
      <c r="S86" s="5">
        <v>0</v>
      </c>
      <c r="T86" s="5">
        <v>0</v>
      </c>
      <c r="U86" s="5">
        <v>0</v>
      </c>
      <c r="V86" s="5">
        <v>0</v>
      </c>
      <c r="W86" s="5">
        <v>321913</v>
      </c>
      <c r="X86" s="5">
        <v>0</v>
      </c>
      <c r="Y86" s="5">
        <v>0</v>
      </c>
      <c r="Z86" s="5">
        <v>5874</v>
      </c>
      <c r="AA86" s="5">
        <v>79350</v>
      </c>
      <c r="AB86" s="5">
        <v>1591655</v>
      </c>
      <c r="AC86" s="5">
        <v>0</v>
      </c>
      <c r="AD86" s="5">
        <v>26535</v>
      </c>
      <c r="AE86" s="5">
        <v>4179</v>
      </c>
      <c r="AF86" s="5">
        <v>3436</v>
      </c>
      <c r="AG86" s="5">
        <v>74580.5</v>
      </c>
      <c r="AH86" s="5">
        <v>0</v>
      </c>
      <c r="AI86" s="5">
        <v>49964</v>
      </c>
      <c r="AJ86" s="5">
        <v>158694.5</v>
      </c>
      <c r="AK86" s="5">
        <v>5037638.422603</v>
      </c>
      <c r="AL86" s="5">
        <v>57087600</v>
      </c>
      <c r="AM86" s="47"/>
    </row>
    <row r="87" spans="1:39" x14ac:dyDescent="0.25">
      <c r="A87" s="5">
        <v>270</v>
      </c>
      <c r="B87" s="5">
        <v>1</v>
      </c>
      <c r="C87" s="5" t="s">
        <v>197</v>
      </c>
      <c r="D87" s="5">
        <v>6843</v>
      </c>
      <c r="E87" s="5">
        <v>7496.4</v>
      </c>
      <c r="F87" s="5">
        <v>6743</v>
      </c>
      <c r="G87" s="5">
        <v>7393.6</v>
      </c>
      <c r="H87" s="5">
        <v>48553771</v>
      </c>
      <c r="I87" s="5">
        <v>381728</v>
      </c>
      <c r="J87" s="5">
        <v>2809928</v>
      </c>
      <c r="K87" s="5">
        <v>395676</v>
      </c>
      <c r="L87" s="5">
        <v>0</v>
      </c>
      <c r="M87" s="5">
        <v>0</v>
      </c>
      <c r="N87" s="5">
        <v>0</v>
      </c>
      <c r="O87" s="5">
        <v>1734842</v>
      </c>
      <c r="P87" s="5">
        <v>507742.5</v>
      </c>
      <c r="Q87" s="5">
        <v>96117</v>
      </c>
      <c r="R87" s="5">
        <v>2144</v>
      </c>
      <c r="S87" s="5">
        <v>0</v>
      </c>
      <c r="T87" s="5">
        <v>0</v>
      </c>
      <c r="U87" s="5">
        <v>118766</v>
      </c>
      <c r="V87" s="5">
        <v>-7880</v>
      </c>
      <c r="W87" s="5">
        <v>13524373</v>
      </c>
      <c r="X87" s="5">
        <v>0</v>
      </c>
      <c r="Y87" s="5">
        <v>23171</v>
      </c>
      <c r="Z87" s="5">
        <v>422379</v>
      </c>
      <c r="AA87" s="5">
        <v>5352966</v>
      </c>
      <c r="AB87" s="5">
        <v>73915723.5</v>
      </c>
      <c r="AC87" s="5">
        <v>0</v>
      </c>
      <c r="AD87" s="5">
        <v>1500627</v>
      </c>
      <c r="AE87" s="5">
        <v>507742.5</v>
      </c>
      <c r="AF87" s="5">
        <v>2144</v>
      </c>
      <c r="AG87" s="5">
        <v>13512123.060000001</v>
      </c>
      <c r="AH87" s="5">
        <v>0</v>
      </c>
      <c r="AI87" s="5">
        <v>5352966</v>
      </c>
      <c r="AJ87" s="5">
        <v>20875602.559999999</v>
      </c>
      <c r="AK87" s="5">
        <v>146531763.47674301</v>
      </c>
      <c r="AL87" s="5">
        <v>12238621200</v>
      </c>
      <c r="AM87" s="47"/>
    </row>
    <row r="88" spans="1:39" x14ac:dyDescent="0.25">
      <c r="A88" s="5">
        <v>271</v>
      </c>
      <c r="B88" s="5">
        <v>1</v>
      </c>
      <c r="C88" s="5" t="s">
        <v>198</v>
      </c>
      <c r="D88" s="5">
        <v>10673.8</v>
      </c>
      <c r="E88" s="5">
        <v>11691</v>
      </c>
      <c r="F88" s="5">
        <v>10066.799999999999</v>
      </c>
      <c r="G88" s="5">
        <v>11063.4</v>
      </c>
      <c r="H88" s="5">
        <v>72653348</v>
      </c>
      <c r="I88" s="5">
        <v>448249</v>
      </c>
      <c r="J88" s="5">
        <v>6754343</v>
      </c>
      <c r="K88" s="5">
        <v>1103778</v>
      </c>
      <c r="L88" s="5">
        <v>0</v>
      </c>
      <c r="M88" s="5">
        <v>0</v>
      </c>
      <c r="N88" s="5">
        <v>0</v>
      </c>
      <c r="O88" s="5">
        <v>2629935</v>
      </c>
      <c r="P88" s="5">
        <v>783213.75</v>
      </c>
      <c r="Q88" s="5">
        <v>143824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19808796</v>
      </c>
      <c r="X88" s="5">
        <v>0</v>
      </c>
      <c r="Y88" s="5">
        <v>0</v>
      </c>
      <c r="Z88" s="5">
        <v>658910</v>
      </c>
      <c r="AA88" s="5">
        <v>8009902</v>
      </c>
      <c r="AB88" s="5">
        <v>112994298.75</v>
      </c>
      <c r="AC88" s="5">
        <v>0</v>
      </c>
      <c r="AD88" s="5">
        <v>1722422</v>
      </c>
      <c r="AE88" s="5">
        <v>783213.75</v>
      </c>
      <c r="AF88" s="5">
        <v>0</v>
      </c>
      <c r="AG88" s="5">
        <v>19808427.140000001</v>
      </c>
      <c r="AH88" s="5">
        <v>0</v>
      </c>
      <c r="AI88" s="5">
        <v>8009902</v>
      </c>
      <c r="AJ88" s="5">
        <v>30323964.890000001</v>
      </c>
      <c r="AK88" s="5">
        <v>166014513.995877</v>
      </c>
      <c r="AL88" s="5">
        <v>14087464700</v>
      </c>
      <c r="AM88" s="47"/>
    </row>
    <row r="89" spans="1:39" x14ac:dyDescent="0.25">
      <c r="A89" s="5">
        <v>272</v>
      </c>
      <c r="B89" s="5">
        <v>1</v>
      </c>
      <c r="C89" s="5" t="s">
        <v>199</v>
      </c>
      <c r="D89" s="5">
        <v>9506</v>
      </c>
      <c r="E89" s="5">
        <v>10393.200000000001</v>
      </c>
      <c r="F89" s="5">
        <v>8602</v>
      </c>
      <c r="G89" s="5">
        <v>9444.2000000000007</v>
      </c>
      <c r="H89" s="5">
        <v>62020061</v>
      </c>
      <c r="I89" s="5">
        <v>409360</v>
      </c>
      <c r="J89" s="5">
        <v>1270299</v>
      </c>
      <c r="K89" s="5">
        <v>556883</v>
      </c>
      <c r="L89" s="5">
        <v>0</v>
      </c>
      <c r="M89" s="5">
        <v>0</v>
      </c>
      <c r="N89" s="5">
        <v>0</v>
      </c>
      <c r="O89" s="5">
        <v>2122732</v>
      </c>
      <c r="P89" s="5">
        <v>761882.5</v>
      </c>
      <c r="Q89" s="5">
        <v>122775</v>
      </c>
      <c r="R89" s="5">
        <v>52699</v>
      </c>
      <c r="S89" s="5">
        <v>0</v>
      </c>
      <c r="T89" s="5">
        <v>0</v>
      </c>
      <c r="U89" s="5">
        <v>0</v>
      </c>
      <c r="V89" s="5">
        <v>0</v>
      </c>
      <c r="W89" s="5">
        <v>15140186</v>
      </c>
      <c r="X89" s="5">
        <v>0</v>
      </c>
      <c r="Y89" s="5">
        <v>57377</v>
      </c>
      <c r="Z89" s="5">
        <v>475033</v>
      </c>
      <c r="AA89" s="5">
        <v>6837601</v>
      </c>
      <c r="AB89" s="5">
        <v>89826888.5</v>
      </c>
      <c r="AC89" s="5">
        <v>0</v>
      </c>
      <c r="AD89" s="5">
        <v>1240425</v>
      </c>
      <c r="AE89" s="5">
        <v>761882.5</v>
      </c>
      <c r="AF89" s="5">
        <v>52699</v>
      </c>
      <c r="AG89" s="5">
        <v>15137060.82</v>
      </c>
      <c r="AH89" s="5">
        <v>0</v>
      </c>
      <c r="AI89" s="5">
        <v>6837601</v>
      </c>
      <c r="AJ89" s="5">
        <v>24029668.32</v>
      </c>
      <c r="AK89" s="5">
        <v>126445540.24217901</v>
      </c>
      <c r="AL89" s="5">
        <v>10466992000</v>
      </c>
      <c r="AM89" s="47"/>
    </row>
    <row r="90" spans="1:39" x14ac:dyDescent="0.25">
      <c r="A90" s="5">
        <v>273</v>
      </c>
      <c r="B90" s="5">
        <v>1</v>
      </c>
      <c r="C90" s="5" t="s">
        <v>200</v>
      </c>
      <c r="D90" s="5">
        <v>7324</v>
      </c>
      <c r="E90" s="5">
        <v>8015</v>
      </c>
      <c r="F90" s="5">
        <v>8392</v>
      </c>
      <c r="G90" s="5">
        <v>9180.6</v>
      </c>
      <c r="H90" s="5">
        <v>60289000</v>
      </c>
      <c r="I90" s="5">
        <v>203657</v>
      </c>
      <c r="J90" s="5">
        <v>242924</v>
      </c>
      <c r="K90" s="5">
        <v>313599</v>
      </c>
      <c r="L90" s="5">
        <v>0</v>
      </c>
      <c r="M90" s="5">
        <v>0</v>
      </c>
      <c r="N90" s="5">
        <v>14634.983265999999</v>
      </c>
      <c r="O90" s="5">
        <v>2110616</v>
      </c>
      <c r="P90" s="5">
        <v>632871.25</v>
      </c>
      <c r="Q90" s="5">
        <v>119348</v>
      </c>
      <c r="R90" s="5">
        <v>0</v>
      </c>
      <c r="S90" s="5">
        <v>0</v>
      </c>
      <c r="T90" s="5">
        <v>0</v>
      </c>
      <c r="U90" s="5">
        <v>0</v>
      </c>
      <c r="V90" s="5">
        <v>-7815</v>
      </c>
      <c r="W90" s="5">
        <v>16751474</v>
      </c>
      <c r="X90" s="5">
        <v>0</v>
      </c>
      <c r="Y90" s="5">
        <v>0</v>
      </c>
      <c r="Z90" s="5">
        <v>505156</v>
      </c>
      <c r="AA90" s="5">
        <v>6646754</v>
      </c>
      <c r="AB90" s="5">
        <v>87822219.233265996</v>
      </c>
      <c r="AC90" s="5">
        <v>0</v>
      </c>
      <c r="AD90" s="5">
        <v>1229969</v>
      </c>
      <c r="AE90" s="5">
        <v>632871.25</v>
      </c>
      <c r="AF90" s="5">
        <v>0</v>
      </c>
      <c r="AG90" s="5">
        <v>16747002.029999999</v>
      </c>
      <c r="AH90" s="5">
        <v>0</v>
      </c>
      <c r="AI90" s="5">
        <v>6646754</v>
      </c>
      <c r="AJ90" s="5">
        <v>25256596.280000001</v>
      </c>
      <c r="AK90" s="5">
        <v>122579793.684544</v>
      </c>
      <c r="AL90" s="5">
        <v>10497611000</v>
      </c>
      <c r="AM90" s="47"/>
    </row>
    <row r="91" spans="1:39" x14ac:dyDescent="0.25">
      <c r="A91" s="5">
        <v>276</v>
      </c>
      <c r="B91" s="5">
        <v>1</v>
      </c>
      <c r="C91" s="5" t="s">
        <v>201</v>
      </c>
      <c r="D91" s="5">
        <v>7236</v>
      </c>
      <c r="E91" s="5">
        <v>7937.2</v>
      </c>
      <c r="F91" s="5">
        <v>11144</v>
      </c>
      <c r="G91" s="5">
        <v>12186.6</v>
      </c>
      <c r="H91" s="5">
        <v>80029402</v>
      </c>
      <c r="I91" s="5">
        <v>29679</v>
      </c>
      <c r="J91" s="5">
        <v>79734</v>
      </c>
      <c r="K91" s="5">
        <v>113845</v>
      </c>
      <c r="L91" s="5">
        <v>0</v>
      </c>
      <c r="M91" s="5">
        <v>0</v>
      </c>
      <c r="N91" s="5">
        <v>0</v>
      </c>
      <c r="O91" s="5">
        <v>2790005</v>
      </c>
      <c r="P91" s="5">
        <v>836060</v>
      </c>
      <c r="Q91" s="5">
        <v>158426</v>
      </c>
      <c r="R91" s="5">
        <v>18889</v>
      </c>
      <c r="S91" s="5">
        <v>0</v>
      </c>
      <c r="T91" s="5">
        <v>0</v>
      </c>
      <c r="U91" s="5">
        <v>0</v>
      </c>
      <c r="V91" s="5">
        <v>0</v>
      </c>
      <c r="W91" s="5">
        <v>22291729</v>
      </c>
      <c r="X91" s="5">
        <v>0</v>
      </c>
      <c r="Y91" s="5">
        <v>0</v>
      </c>
      <c r="Z91" s="5">
        <v>611966</v>
      </c>
      <c r="AA91" s="5">
        <v>8823098</v>
      </c>
      <c r="AB91" s="5">
        <v>115782833</v>
      </c>
      <c r="AC91" s="5">
        <v>0</v>
      </c>
      <c r="AD91" s="5">
        <v>1116026</v>
      </c>
      <c r="AE91" s="5">
        <v>836060</v>
      </c>
      <c r="AF91" s="5">
        <v>18889</v>
      </c>
      <c r="AG91" s="5">
        <v>22125560.093021002</v>
      </c>
      <c r="AH91" s="5">
        <v>0</v>
      </c>
      <c r="AI91" s="5">
        <v>8823098</v>
      </c>
      <c r="AJ91" s="5">
        <v>32919633.093021002</v>
      </c>
      <c r="AK91" s="5">
        <v>111690198.541273</v>
      </c>
      <c r="AL91" s="5">
        <v>9092453300</v>
      </c>
      <c r="AM91" s="47"/>
    </row>
    <row r="92" spans="1:39" x14ac:dyDescent="0.25">
      <c r="A92" s="5">
        <v>277</v>
      </c>
      <c r="B92" s="5">
        <v>1</v>
      </c>
      <c r="C92" s="5" t="s">
        <v>202</v>
      </c>
      <c r="D92" s="5">
        <v>2717</v>
      </c>
      <c r="E92" s="5">
        <v>2980</v>
      </c>
      <c r="F92" s="5">
        <v>2446</v>
      </c>
      <c r="G92" s="5">
        <v>2681.4</v>
      </c>
      <c r="H92" s="5">
        <v>17608754</v>
      </c>
      <c r="I92" s="5">
        <v>67544</v>
      </c>
      <c r="J92" s="5">
        <v>168403</v>
      </c>
      <c r="K92" s="5">
        <v>14124</v>
      </c>
      <c r="L92" s="5">
        <v>0</v>
      </c>
      <c r="M92" s="5">
        <v>0</v>
      </c>
      <c r="N92" s="5">
        <v>69856</v>
      </c>
      <c r="O92" s="5">
        <v>622678</v>
      </c>
      <c r="P92" s="5">
        <v>234408.75</v>
      </c>
      <c r="Q92" s="5">
        <v>34858</v>
      </c>
      <c r="R92" s="5">
        <v>11664</v>
      </c>
      <c r="S92" s="5">
        <v>0</v>
      </c>
      <c r="T92" s="5">
        <v>0</v>
      </c>
      <c r="U92" s="5">
        <v>0</v>
      </c>
      <c r="V92" s="5">
        <v>0</v>
      </c>
      <c r="W92" s="5">
        <v>3968928</v>
      </c>
      <c r="X92" s="5">
        <v>0</v>
      </c>
      <c r="Y92" s="5">
        <v>5517</v>
      </c>
      <c r="Z92" s="5">
        <v>127118</v>
      </c>
      <c r="AA92" s="5">
        <v>1941334</v>
      </c>
      <c r="AB92" s="5">
        <v>24875186.75</v>
      </c>
      <c r="AC92" s="5">
        <v>0</v>
      </c>
      <c r="AD92" s="5">
        <v>494611</v>
      </c>
      <c r="AE92" s="5">
        <v>234408.75</v>
      </c>
      <c r="AF92" s="5">
        <v>11664</v>
      </c>
      <c r="AG92" s="5">
        <v>3931930.86</v>
      </c>
      <c r="AH92" s="5">
        <v>0</v>
      </c>
      <c r="AI92" s="5">
        <v>1941334</v>
      </c>
      <c r="AJ92" s="5">
        <v>6613948.6100000003</v>
      </c>
      <c r="AK92" s="5">
        <v>48800521.059978001</v>
      </c>
      <c r="AL92" s="5">
        <v>4056428000</v>
      </c>
      <c r="AM92" s="47"/>
    </row>
    <row r="93" spans="1:39" x14ac:dyDescent="0.25">
      <c r="A93" s="5">
        <v>278</v>
      </c>
      <c r="B93" s="5">
        <v>1</v>
      </c>
      <c r="C93" s="5" t="s">
        <v>203</v>
      </c>
      <c r="D93" s="5">
        <v>2031</v>
      </c>
      <c r="E93" s="5">
        <v>2230</v>
      </c>
      <c r="F93" s="5">
        <v>2922</v>
      </c>
      <c r="G93" s="5">
        <v>3212.8</v>
      </c>
      <c r="H93" s="5">
        <v>21098458</v>
      </c>
      <c r="I93" s="5">
        <v>25585</v>
      </c>
      <c r="J93" s="5">
        <v>31848</v>
      </c>
      <c r="K93" s="5">
        <v>26316</v>
      </c>
      <c r="L93" s="5">
        <v>0</v>
      </c>
      <c r="M93" s="5">
        <v>0</v>
      </c>
      <c r="N93" s="5">
        <v>207384</v>
      </c>
      <c r="O93" s="5">
        <v>729166</v>
      </c>
      <c r="P93" s="5">
        <v>223465</v>
      </c>
      <c r="Q93" s="5">
        <v>41766</v>
      </c>
      <c r="R93" s="5">
        <v>2795</v>
      </c>
      <c r="S93" s="5">
        <v>0</v>
      </c>
      <c r="T93" s="5">
        <v>0</v>
      </c>
      <c r="U93" s="5">
        <v>0</v>
      </c>
      <c r="V93" s="5">
        <v>0</v>
      </c>
      <c r="W93" s="5">
        <v>5822879</v>
      </c>
      <c r="X93" s="5">
        <v>0</v>
      </c>
      <c r="Y93" s="5">
        <v>0</v>
      </c>
      <c r="Z93" s="5">
        <v>154808</v>
      </c>
      <c r="AA93" s="5">
        <v>2326067</v>
      </c>
      <c r="AB93" s="5">
        <v>30690537</v>
      </c>
      <c r="AC93" s="5">
        <v>0</v>
      </c>
      <c r="AD93" s="5">
        <v>457985</v>
      </c>
      <c r="AE93" s="5">
        <v>223465</v>
      </c>
      <c r="AF93" s="5">
        <v>2795</v>
      </c>
      <c r="AG93" s="5">
        <v>5753649.3371130005</v>
      </c>
      <c r="AH93" s="5">
        <v>0</v>
      </c>
      <c r="AI93" s="5">
        <v>2326067</v>
      </c>
      <c r="AJ93" s="5">
        <v>8763961.3371130005</v>
      </c>
      <c r="AK93" s="5">
        <v>46235061.408271998</v>
      </c>
      <c r="AL93" s="5">
        <v>3665910500</v>
      </c>
      <c r="AM93" s="47"/>
    </row>
    <row r="94" spans="1:39" x14ac:dyDescent="0.25">
      <c r="A94" s="5">
        <v>279</v>
      </c>
      <c r="B94" s="5">
        <v>1</v>
      </c>
      <c r="C94" s="5" t="s">
        <v>204</v>
      </c>
      <c r="D94" s="5">
        <v>25967.4</v>
      </c>
      <c r="E94" s="5">
        <v>28300.400000000001</v>
      </c>
      <c r="F94" s="5">
        <v>21274.400000000001</v>
      </c>
      <c r="G94" s="5">
        <v>23289.599999999999</v>
      </c>
      <c r="H94" s="5">
        <v>152942803</v>
      </c>
      <c r="I94" s="5">
        <v>1319163</v>
      </c>
      <c r="J94" s="5">
        <v>9398121</v>
      </c>
      <c r="K94" s="5">
        <v>1660012</v>
      </c>
      <c r="L94" s="5">
        <v>0</v>
      </c>
      <c r="M94" s="5">
        <v>0</v>
      </c>
      <c r="N94" s="5">
        <v>0</v>
      </c>
      <c r="O94" s="5">
        <v>5317123</v>
      </c>
      <c r="P94" s="5">
        <v>1966655</v>
      </c>
      <c r="Q94" s="5">
        <v>302765</v>
      </c>
      <c r="R94" s="5">
        <v>763200</v>
      </c>
      <c r="S94" s="5">
        <v>0</v>
      </c>
      <c r="T94" s="5">
        <v>0</v>
      </c>
      <c r="U94" s="5">
        <v>0</v>
      </c>
      <c r="V94" s="5">
        <v>0</v>
      </c>
      <c r="W94" s="5">
        <v>35086481</v>
      </c>
      <c r="X94" s="5">
        <v>0</v>
      </c>
      <c r="Y94" s="5">
        <v>0</v>
      </c>
      <c r="Z94" s="5">
        <v>1166015</v>
      </c>
      <c r="AA94" s="5">
        <v>16861670</v>
      </c>
      <c r="AB94" s="5">
        <v>226784008</v>
      </c>
      <c r="AC94" s="5">
        <v>0</v>
      </c>
      <c r="AD94" s="5">
        <v>2282213</v>
      </c>
      <c r="AE94" s="5">
        <v>1966655</v>
      </c>
      <c r="AF94" s="5">
        <v>763200</v>
      </c>
      <c r="AG94" s="5">
        <v>35052350.100000001</v>
      </c>
      <c r="AH94" s="5">
        <v>0</v>
      </c>
      <c r="AI94" s="5">
        <v>14977949</v>
      </c>
      <c r="AJ94" s="5">
        <v>55042367.100000001</v>
      </c>
      <c r="AK94" s="5">
        <v>229036348.34647501</v>
      </c>
      <c r="AL94" s="5">
        <v>18189932300</v>
      </c>
      <c r="AM94" s="47"/>
    </row>
    <row r="95" spans="1:39" x14ac:dyDescent="0.25">
      <c r="A95" s="5">
        <v>280</v>
      </c>
      <c r="B95" s="5">
        <v>1</v>
      </c>
      <c r="C95" s="5" t="s">
        <v>205</v>
      </c>
      <c r="D95" s="5">
        <v>4727.6000000000004</v>
      </c>
      <c r="E95" s="5">
        <v>5136.6000000000004</v>
      </c>
      <c r="F95" s="5">
        <v>4004.6</v>
      </c>
      <c r="G95" s="5">
        <v>4374</v>
      </c>
      <c r="H95" s="5">
        <v>28724058</v>
      </c>
      <c r="I95" s="5">
        <v>736848</v>
      </c>
      <c r="J95" s="5">
        <v>4409930</v>
      </c>
      <c r="K95" s="5">
        <v>906300</v>
      </c>
      <c r="L95" s="5">
        <v>0</v>
      </c>
      <c r="M95" s="5">
        <v>0</v>
      </c>
      <c r="N95" s="5">
        <v>0</v>
      </c>
      <c r="O95" s="5">
        <v>1049872</v>
      </c>
      <c r="P95" s="5">
        <v>470307.5</v>
      </c>
      <c r="Q95" s="5">
        <v>56862</v>
      </c>
      <c r="R95" s="5">
        <v>0</v>
      </c>
      <c r="S95" s="5">
        <v>0</v>
      </c>
      <c r="T95" s="5">
        <v>0</v>
      </c>
      <c r="U95" s="5">
        <v>0</v>
      </c>
      <c r="V95" s="5">
        <v>-7486</v>
      </c>
      <c r="W95" s="5">
        <v>4875260</v>
      </c>
      <c r="X95" s="5">
        <v>0</v>
      </c>
      <c r="Y95" s="5">
        <v>139764</v>
      </c>
      <c r="Z95" s="5">
        <v>239499</v>
      </c>
      <c r="AA95" s="5">
        <v>3166776</v>
      </c>
      <c r="AB95" s="5">
        <v>44767990.5</v>
      </c>
      <c r="AC95" s="5">
        <v>0</v>
      </c>
      <c r="AD95" s="5">
        <v>650564</v>
      </c>
      <c r="AE95" s="5">
        <v>470307.5</v>
      </c>
      <c r="AF95" s="5">
        <v>0</v>
      </c>
      <c r="AG95" s="5">
        <v>4875037.3600000003</v>
      </c>
      <c r="AH95" s="5">
        <v>0</v>
      </c>
      <c r="AI95" s="5">
        <v>3166776</v>
      </c>
      <c r="AJ95" s="5">
        <v>9162684.8599999994</v>
      </c>
      <c r="AK95" s="5">
        <v>62100516.059418999</v>
      </c>
      <c r="AL95" s="5">
        <v>5294559400</v>
      </c>
      <c r="AM95" s="47"/>
    </row>
    <row r="96" spans="1:39" x14ac:dyDescent="0.25">
      <c r="A96" s="5">
        <v>281</v>
      </c>
      <c r="B96" s="5">
        <v>1</v>
      </c>
      <c r="C96" s="5" t="s">
        <v>206</v>
      </c>
      <c r="D96" s="5">
        <v>13492</v>
      </c>
      <c r="E96" s="5">
        <v>14694</v>
      </c>
      <c r="F96" s="5">
        <v>11175</v>
      </c>
      <c r="G96" s="5">
        <v>12280.4</v>
      </c>
      <c r="H96" s="5">
        <v>80645387</v>
      </c>
      <c r="I96" s="5">
        <v>307020</v>
      </c>
      <c r="J96" s="5">
        <v>11589866</v>
      </c>
      <c r="K96" s="5">
        <v>964293</v>
      </c>
      <c r="L96" s="5">
        <v>0</v>
      </c>
      <c r="M96" s="5">
        <v>0</v>
      </c>
      <c r="N96" s="5">
        <v>74045.604867999995</v>
      </c>
      <c r="O96" s="5">
        <v>2904936</v>
      </c>
      <c r="P96" s="5">
        <v>861281.25</v>
      </c>
      <c r="Q96" s="5">
        <v>159645</v>
      </c>
      <c r="R96" s="5">
        <v>236889</v>
      </c>
      <c r="S96" s="5">
        <v>0</v>
      </c>
      <c r="T96" s="5">
        <v>0</v>
      </c>
      <c r="U96" s="5">
        <v>8704</v>
      </c>
      <c r="V96" s="5">
        <v>0</v>
      </c>
      <c r="W96" s="5">
        <v>21899760</v>
      </c>
      <c r="X96" s="5">
        <v>0</v>
      </c>
      <c r="Y96" s="5">
        <v>501311</v>
      </c>
      <c r="Z96" s="5">
        <v>686020</v>
      </c>
      <c r="AA96" s="5">
        <v>8891010</v>
      </c>
      <c r="AB96" s="5">
        <v>129730167.85486799</v>
      </c>
      <c r="AC96" s="5">
        <v>0</v>
      </c>
      <c r="AD96" s="5">
        <v>1373991</v>
      </c>
      <c r="AE96" s="5">
        <v>861281.25</v>
      </c>
      <c r="AF96" s="5">
        <v>236889</v>
      </c>
      <c r="AG96" s="5">
        <v>21899322.52</v>
      </c>
      <c r="AH96" s="5">
        <v>0</v>
      </c>
      <c r="AI96" s="5">
        <v>8266723</v>
      </c>
      <c r="AJ96" s="5">
        <v>32638206.77</v>
      </c>
      <c r="AK96" s="5">
        <v>133083033.75714099</v>
      </c>
      <c r="AL96" s="5">
        <v>10739562700</v>
      </c>
      <c r="AM96" s="47"/>
    </row>
    <row r="97" spans="1:39" x14ac:dyDescent="0.25">
      <c r="A97" s="5">
        <v>282</v>
      </c>
      <c r="B97" s="5">
        <v>1</v>
      </c>
      <c r="C97" s="5" t="s">
        <v>2163</v>
      </c>
      <c r="D97" s="5">
        <v>1502</v>
      </c>
      <c r="E97" s="5">
        <v>1650.6</v>
      </c>
      <c r="F97" s="5">
        <v>1767</v>
      </c>
      <c r="G97" s="5">
        <v>1957</v>
      </c>
      <c r="H97" s="5">
        <v>12851619</v>
      </c>
      <c r="I97" s="5">
        <v>0</v>
      </c>
      <c r="J97" s="5">
        <v>253980</v>
      </c>
      <c r="K97" s="5">
        <v>95479</v>
      </c>
      <c r="L97" s="5">
        <v>0</v>
      </c>
      <c r="M97" s="5">
        <v>0</v>
      </c>
      <c r="N97" s="5">
        <v>0</v>
      </c>
      <c r="O97" s="5">
        <v>461518</v>
      </c>
      <c r="P97" s="5">
        <v>229757.5</v>
      </c>
      <c r="Q97" s="5">
        <v>25441</v>
      </c>
      <c r="R97" s="5">
        <v>5773</v>
      </c>
      <c r="S97" s="5">
        <v>0</v>
      </c>
      <c r="T97" s="5">
        <v>0</v>
      </c>
      <c r="U97" s="5">
        <v>0</v>
      </c>
      <c r="V97" s="5">
        <v>0</v>
      </c>
      <c r="W97" s="5">
        <v>1819736</v>
      </c>
      <c r="X97" s="5">
        <v>0</v>
      </c>
      <c r="Y97" s="5">
        <v>0</v>
      </c>
      <c r="Z97" s="5">
        <v>90654</v>
      </c>
      <c r="AA97" s="5">
        <v>1416868</v>
      </c>
      <c r="AB97" s="5">
        <v>17250825.5</v>
      </c>
      <c r="AC97" s="5">
        <v>0</v>
      </c>
      <c r="AD97" s="5">
        <v>140830</v>
      </c>
      <c r="AE97" s="5">
        <v>229757.5</v>
      </c>
      <c r="AF97" s="5">
        <v>5773</v>
      </c>
      <c r="AG97" s="5">
        <v>1819736</v>
      </c>
      <c r="AH97" s="5">
        <v>0</v>
      </c>
      <c r="AI97" s="5">
        <v>1329165</v>
      </c>
      <c r="AJ97" s="5">
        <v>3525261.5</v>
      </c>
      <c r="AK97" s="5">
        <v>13682377.877827</v>
      </c>
      <c r="AL97" s="5">
        <v>1235545600</v>
      </c>
      <c r="AM97" s="47"/>
    </row>
    <row r="98" spans="1:39" x14ac:dyDescent="0.25">
      <c r="A98" s="5">
        <v>283</v>
      </c>
      <c r="B98" s="5">
        <v>1</v>
      </c>
      <c r="C98" s="5" t="s">
        <v>207</v>
      </c>
      <c r="D98" s="5">
        <v>4440</v>
      </c>
      <c r="E98" s="5">
        <v>4856</v>
      </c>
      <c r="F98" s="5">
        <v>4448</v>
      </c>
      <c r="G98" s="5">
        <v>4862.6000000000004</v>
      </c>
      <c r="H98" s="5">
        <v>31932694</v>
      </c>
      <c r="I98" s="5">
        <v>460530</v>
      </c>
      <c r="J98" s="5">
        <v>1277974</v>
      </c>
      <c r="K98" s="5">
        <v>303864</v>
      </c>
      <c r="L98" s="5">
        <v>0</v>
      </c>
      <c r="M98" s="5">
        <v>0</v>
      </c>
      <c r="N98" s="5">
        <v>0</v>
      </c>
      <c r="O98" s="5">
        <v>1166672</v>
      </c>
      <c r="P98" s="5">
        <v>243130</v>
      </c>
      <c r="Q98" s="5">
        <v>63214</v>
      </c>
      <c r="R98" s="5">
        <v>106394</v>
      </c>
      <c r="S98" s="5">
        <v>0</v>
      </c>
      <c r="T98" s="5">
        <v>0</v>
      </c>
      <c r="U98" s="5">
        <v>0</v>
      </c>
      <c r="V98" s="5">
        <v>0</v>
      </c>
      <c r="W98" s="5">
        <v>8894668</v>
      </c>
      <c r="X98" s="5">
        <v>0</v>
      </c>
      <c r="Y98" s="5">
        <v>87169</v>
      </c>
      <c r="Z98" s="5">
        <v>267683</v>
      </c>
      <c r="AA98" s="5">
        <v>3520522</v>
      </c>
      <c r="AB98" s="5">
        <v>48324514</v>
      </c>
      <c r="AC98" s="5">
        <v>0</v>
      </c>
      <c r="AD98" s="5">
        <v>860560</v>
      </c>
      <c r="AE98" s="5">
        <v>243130</v>
      </c>
      <c r="AF98" s="5">
        <v>106394</v>
      </c>
      <c r="AG98" s="5">
        <v>8893731.25</v>
      </c>
      <c r="AH98" s="5">
        <v>0</v>
      </c>
      <c r="AI98" s="5">
        <v>3520522</v>
      </c>
      <c r="AJ98" s="5">
        <v>13624337.25</v>
      </c>
      <c r="AK98" s="5">
        <v>82179558.744146004</v>
      </c>
      <c r="AL98" s="5">
        <v>7403785300</v>
      </c>
      <c r="AM98" s="47"/>
    </row>
    <row r="99" spans="1:39" x14ac:dyDescent="0.25">
      <c r="A99" s="5">
        <v>284</v>
      </c>
      <c r="B99" s="5">
        <v>1</v>
      </c>
      <c r="C99" s="5" t="s">
        <v>208</v>
      </c>
      <c r="D99" s="5">
        <v>13304</v>
      </c>
      <c r="E99" s="5">
        <v>14475.4</v>
      </c>
      <c r="F99" s="5">
        <v>13171</v>
      </c>
      <c r="G99" s="5">
        <v>14330.6</v>
      </c>
      <c r="H99" s="5">
        <v>94109050</v>
      </c>
      <c r="I99" s="5">
        <v>307020</v>
      </c>
      <c r="J99" s="5">
        <v>538547</v>
      </c>
      <c r="K99" s="5">
        <v>210188</v>
      </c>
      <c r="L99" s="5">
        <v>0</v>
      </c>
      <c r="M99" s="5">
        <v>0</v>
      </c>
      <c r="N99" s="5">
        <v>336521.52923500002</v>
      </c>
      <c r="O99" s="5">
        <v>3168246</v>
      </c>
      <c r="P99" s="5">
        <v>1009510</v>
      </c>
      <c r="Q99" s="5">
        <v>186298</v>
      </c>
      <c r="R99" s="5">
        <v>16910</v>
      </c>
      <c r="S99" s="5">
        <v>0</v>
      </c>
      <c r="T99" s="5">
        <v>0</v>
      </c>
      <c r="U99" s="5">
        <v>0</v>
      </c>
      <c r="V99" s="5">
        <v>0</v>
      </c>
      <c r="W99" s="5">
        <v>25733745</v>
      </c>
      <c r="X99" s="5">
        <v>0</v>
      </c>
      <c r="Y99" s="5">
        <v>0</v>
      </c>
      <c r="Z99" s="5">
        <v>798929</v>
      </c>
      <c r="AA99" s="5">
        <v>10375354</v>
      </c>
      <c r="AB99" s="5">
        <v>136790318.52923501</v>
      </c>
      <c r="AC99" s="5">
        <v>0</v>
      </c>
      <c r="AD99" s="5">
        <v>1679904</v>
      </c>
      <c r="AE99" s="5">
        <v>1009510</v>
      </c>
      <c r="AF99" s="5">
        <v>16910</v>
      </c>
      <c r="AG99" s="5">
        <v>25704009.359999999</v>
      </c>
      <c r="AH99" s="5">
        <v>0</v>
      </c>
      <c r="AI99" s="5">
        <v>10375354</v>
      </c>
      <c r="AJ99" s="5">
        <v>38785687.359999999</v>
      </c>
      <c r="AK99" s="5">
        <v>174097680.702292</v>
      </c>
      <c r="AL99" s="5">
        <v>14657613100</v>
      </c>
      <c r="AM99" s="47"/>
    </row>
    <row r="100" spans="1:39" x14ac:dyDescent="0.25">
      <c r="A100" s="5">
        <v>286</v>
      </c>
      <c r="B100" s="5">
        <v>1</v>
      </c>
      <c r="C100" s="5" t="s">
        <v>209</v>
      </c>
      <c r="D100" s="5">
        <v>1750</v>
      </c>
      <c r="E100" s="5">
        <v>1894.4</v>
      </c>
      <c r="F100" s="5">
        <v>2250</v>
      </c>
      <c r="G100" s="5">
        <v>2494.6</v>
      </c>
      <c r="H100" s="5">
        <v>16382038</v>
      </c>
      <c r="I100" s="5">
        <v>643719</v>
      </c>
      <c r="J100" s="5">
        <v>4717807</v>
      </c>
      <c r="K100" s="5">
        <v>333900</v>
      </c>
      <c r="L100" s="5">
        <v>0</v>
      </c>
      <c r="M100" s="5">
        <v>0</v>
      </c>
      <c r="N100" s="5">
        <v>2027.955835</v>
      </c>
      <c r="O100" s="5">
        <v>558502</v>
      </c>
      <c r="P100" s="5">
        <v>387516.25</v>
      </c>
      <c r="Q100" s="5">
        <v>32430</v>
      </c>
      <c r="R100" s="5">
        <v>36496</v>
      </c>
      <c r="S100" s="5">
        <v>0</v>
      </c>
      <c r="T100" s="5">
        <v>0</v>
      </c>
      <c r="U100" s="5">
        <v>0</v>
      </c>
      <c r="V100" s="5">
        <v>0</v>
      </c>
      <c r="W100" s="5">
        <v>548937</v>
      </c>
      <c r="X100" s="5">
        <v>0</v>
      </c>
      <c r="Y100" s="5">
        <v>262609</v>
      </c>
      <c r="Z100" s="5">
        <v>135519</v>
      </c>
      <c r="AA100" s="5">
        <v>1806090</v>
      </c>
      <c r="AB100" s="5">
        <v>25847591.205835</v>
      </c>
      <c r="AC100" s="5">
        <v>0</v>
      </c>
      <c r="AD100" s="5">
        <v>99342</v>
      </c>
      <c r="AE100" s="5">
        <v>322023</v>
      </c>
      <c r="AF100" s="5">
        <v>30328</v>
      </c>
      <c r="AG100" s="5">
        <v>410305</v>
      </c>
      <c r="AH100" s="5">
        <v>0</v>
      </c>
      <c r="AI100" s="5">
        <v>1239367</v>
      </c>
      <c r="AJ100" s="5">
        <v>2101365</v>
      </c>
      <c r="AK100" s="5">
        <v>10166489.504489999</v>
      </c>
      <c r="AL100" s="5">
        <v>802858400</v>
      </c>
      <c r="AM100" s="47"/>
    </row>
    <row r="101" spans="1:39" x14ac:dyDescent="0.25">
      <c r="A101" s="5">
        <v>294</v>
      </c>
      <c r="B101" s="5">
        <v>1</v>
      </c>
      <c r="C101" s="5" t="s">
        <v>210</v>
      </c>
      <c r="D101" s="5">
        <v>413</v>
      </c>
      <c r="E101" s="5">
        <v>454.4</v>
      </c>
      <c r="F101" s="5">
        <v>1848</v>
      </c>
      <c r="G101" s="5">
        <v>2068.65</v>
      </c>
      <c r="H101" s="5">
        <v>13584825</v>
      </c>
      <c r="I101" s="5">
        <v>0</v>
      </c>
      <c r="J101" s="5">
        <v>1205400</v>
      </c>
      <c r="K101" s="5">
        <v>14556</v>
      </c>
      <c r="L101" s="5">
        <v>0</v>
      </c>
      <c r="M101" s="5">
        <v>0</v>
      </c>
      <c r="N101" s="5">
        <v>537038</v>
      </c>
      <c r="O101" s="5">
        <v>501648</v>
      </c>
      <c r="P101" s="5">
        <v>344274.25</v>
      </c>
      <c r="Q101" s="5">
        <v>26892</v>
      </c>
      <c r="R101" s="5">
        <v>40546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1667054</v>
      </c>
      <c r="Z101" s="5">
        <v>124120</v>
      </c>
      <c r="AA101" s="5">
        <v>811945</v>
      </c>
      <c r="AB101" s="5">
        <v>18858298.25</v>
      </c>
      <c r="AC101" s="5">
        <v>0</v>
      </c>
      <c r="AD101" s="5">
        <v>41375</v>
      </c>
      <c r="AE101" s="5">
        <v>259121</v>
      </c>
      <c r="AF101" s="5">
        <v>30517</v>
      </c>
      <c r="AG101" s="5">
        <v>0</v>
      </c>
      <c r="AH101" s="5">
        <v>0</v>
      </c>
      <c r="AI101" s="5">
        <v>414725</v>
      </c>
      <c r="AJ101" s="5">
        <v>745738</v>
      </c>
      <c r="AK101" s="5">
        <v>3909202.5980250002</v>
      </c>
      <c r="AL101" s="5">
        <v>174424300</v>
      </c>
      <c r="AM101" s="47"/>
    </row>
    <row r="102" spans="1:39" x14ac:dyDescent="0.25">
      <c r="A102" s="5">
        <v>297</v>
      </c>
      <c r="B102" s="5">
        <v>1</v>
      </c>
      <c r="C102" s="5" t="s">
        <v>211</v>
      </c>
      <c r="D102" s="5">
        <v>337</v>
      </c>
      <c r="E102" s="5">
        <v>367.2</v>
      </c>
      <c r="F102" s="5">
        <v>349</v>
      </c>
      <c r="G102" s="5">
        <v>381.4</v>
      </c>
      <c r="H102" s="5">
        <v>2504654</v>
      </c>
      <c r="I102" s="5">
        <v>0</v>
      </c>
      <c r="J102" s="5">
        <v>49375</v>
      </c>
      <c r="K102" s="5">
        <v>0</v>
      </c>
      <c r="L102" s="5">
        <v>125051</v>
      </c>
      <c r="M102" s="5">
        <v>0</v>
      </c>
      <c r="N102" s="5">
        <v>81876</v>
      </c>
      <c r="O102" s="5">
        <v>91143</v>
      </c>
      <c r="P102" s="5">
        <v>44678.75</v>
      </c>
      <c r="Q102" s="5">
        <v>4958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349935</v>
      </c>
      <c r="X102" s="5">
        <v>0</v>
      </c>
      <c r="Y102" s="5">
        <v>10298</v>
      </c>
      <c r="Z102" s="5">
        <v>18000</v>
      </c>
      <c r="AA102" s="5">
        <v>276134</v>
      </c>
      <c r="AB102" s="5">
        <v>3556102.75</v>
      </c>
      <c r="AC102" s="5">
        <v>0</v>
      </c>
      <c r="AD102" s="5">
        <v>30150</v>
      </c>
      <c r="AE102" s="5">
        <v>28960</v>
      </c>
      <c r="AF102" s="5">
        <v>0</v>
      </c>
      <c r="AG102" s="5">
        <v>276778</v>
      </c>
      <c r="AH102" s="5">
        <v>0</v>
      </c>
      <c r="AI102" s="5">
        <v>147802</v>
      </c>
      <c r="AJ102" s="5">
        <v>483690</v>
      </c>
      <c r="AK102" s="5">
        <v>2890771.3175019999</v>
      </c>
      <c r="AL102" s="5">
        <v>121385750</v>
      </c>
      <c r="AM102" s="47"/>
    </row>
    <row r="103" spans="1:39" x14ac:dyDescent="0.25">
      <c r="A103" s="5">
        <v>299</v>
      </c>
      <c r="B103" s="5">
        <v>1</v>
      </c>
      <c r="C103" s="5" t="s">
        <v>212</v>
      </c>
      <c r="D103" s="5">
        <v>768</v>
      </c>
      <c r="E103" s="5">
        <v>852.2</v>
      </c>
      <c r="F103" s="5">
        <v>710</v>
      </c>
      <c r="G103" s="5">
        <v>791</v>
      </c>
      <c r="H103" s="5">
        <v>5194497</v>
      </c>
      <c r="I103" s="5">
        <v>0</v>
      </c>
      <c r="J103" s="5">
        <v>151792</v>
      </c>
      <c r="K103" s="5">
        <v>0</v>
      </c>
      <c r="L103" s="5">
        <v>75751</v>
      </c>
      <c r="M103" s="5">
        <v>0</v>
      </c>
      <c r="N103" s="5">
        <v>197688.85745000001</v>
      </c>
      <c r="O103" s="5">
        <v>174263</v>
      </c>
      <c r="P103" s="5">
        <v>112522.5</v>
      </c>
      <c r="Q103" s="5">
        <v>10283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363860</v>
      </c>
      <c r="X103" s="5">
        <v>0</v>
      </c>
      <c r="Y103" s="5">
        <v>0</v>
      </c>
      <c r="Z103" s="5">
        <v>32923</v>
      </c>
      <c r="AA103" s="5">
        <v>572684</v>
      </c>
      <c r="AB103" s="5">
        <v>6886264.35745</v>
      </c>
      <c r="AC103" s="5">
        <v>0</v>
      </c>
      <c r="AD103" s="5">
        <v>63714</v>
      </c>
      <c r="AE103" s="5">
        <v>93411</v>
      </c>
      <c r="AF103" s="5">
        <v>0</v>
      </c>
      <c r="AG103" s="5">
        <v>271694</v>
      </c>
      <c r="AH103" s="5">
        <v>0</v>
      </c>
      <c r="AI103" s="5">
        <v>392588</v>
      </c>
      <c r="AJ103" s="5">
        <v>821407</v>
      </c>
      <c r="AK103" s="5">
        <v>6626279.6742770001</v>
      </c>
      <c r="AL103" s="5">
        <v>360803165</v>
      </c>
      <c r="AM103" s="47"/>
    </row>
    <row r="104" spans="1:39" x14ac:dyDescent="0.25">
      <c r="A104" s="5">
        <v>300</v>
      </c>
      <c r="B104" s="5">
        <v>1</v>
      </c>
      <c r="C104" s="5" t="s">
        <v>2164</v>
      </c>
      <c r="D104" s="5">
        <v>1008</v>
      </c>
      <c r="E104" s="5">
        <v>1115.4000000000001</v>
      </c>
      <c r="F104" s="5">
        <v>1074</v>
      </c>
      <c r="G104" s="5">
        <v>1188.8</v>
      </c>
      <c r="H104" s="5">
        <v>7806850</v>
      </c>
      <c r="I104" s="5">
        <v>0</v>
      </c>
      <c r="J104" s="5">
        <v>123782</v>
      </c>
      <c r="K104" s="5">
        <v>14082</v>
      </c>
      <c r="L104" s="5">
        <v>0</v>
      </c>
      <c r="M104" s="5">
        <v>0</v>
      </c>
      <c r="N104" s="5">
        <v>163496</v>
      </c>
      <c r="O104" s="5">
        <v>274315</v>
      </c>
      <c r="P104" s="5">
        <v>141011.25</v>
      </c>
      <c r="Q104" s="5">
        <v>15454</v>
      </c>
      <c r="R104" s="5">
        <v>0</v>
      </c>
      <c r="S104" s="5">
        <v>0</v>
      </c>
      <c r="T104" s="5">
        <v>0</v>
      </c>
      <c r="U104" s="5">
        <v>50244</v>
      </c>
      <c r="V104" s="5">
        <v>0</v>
      </c>
      <c r="W104" s="5">
        <v>1058840</v>
      </c>
      <c r="X104" s="5">
        <v>0</v>
      </c>
      <c r="Y104" s="5">
        <v>15448</v>
      </c>
      <c r="Z104" s="5">
        <v>47147</v>
      </c>
      <c r="AA104" s="5">
        <v>860691</v>
      </c>
      <c r="AB104" s="5">
        <v>10571360.25</v>
      </c>
      <c r="AC104" s="5">
        <v>0</v>
      </c>
      <c r="AD104" s="5">
        <v>94801</v>
      </c>
      <c r="AE104" s="5">
        <v>141011.25</v>
      </c>
      <c r="AF104" s="5">
        <v>0</v>
      </c>
      <c r="AG104" s="5">
        <v>1058840</v>
      </c>
      <c r="AH104" s="5">
        <v>0</v>
      </c>
      <c r="AI104" s="5">
        <v>773310</v>
      </c>
      <c r="AJ104" s="5">
        <v>2067962.25</v>
      </c>
      <c r="AK104" s="5">
        <v>9413180.5031189993</v>
      </c>
      <c r="AL104" s="5">
        <v>741060975</v>
      </c>
      <c r="AM104" s="47"/>
    </row>
    <row r="105" spans="1:39" x14ac:dyDescent="0.25">
      <c r="A105" s="5">
        <v>306</v>
      </c>
      <c r="B105" s="5">
        <v>1</v>
      </c>
      <c r="C105" s="5" t="s">
        <v>213</v>
      </c>
      <c r="D105" s="5">
        <v>174.4</v>
      </c>
      <c r="E105" s="5">
        <v>188.4</v>
      </c>
      <c r="F105" s="5">
        <v>323.39999999999998</v>
      </c>
      <c r="G105" s="5">
        <v>354.6</v>
      </c>
      <c r="H105" s="5">
        <v>2328658</v>
      </c>
      <c r="I105" s="5">
        <v>0</v>
      </c>
      <c r="J105" s="5">
        <v>379996</v>
      </c>
      <c r="K105" s="5">
        <v>0</v>
      </c>
      <c r="L105" s="5">
        <v>121649</v>
      </c>
      <c r="M105" s="5">
        <v>33034</v>
      </c>
      <c r="N105" s="5">
        <v>147836</v>
      </c>
      <c r="O105" s="5">
        <v>78430</v>
      </c>
      <c r="P105" s="5">
        <v>58422.5</v>
      </c>
      <c r="Q105" s="5">
        <v>4610</v>
      </c>
      <c r="R105" s="5">
        <v>17734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15681</v>
      </c>
      <c r="AA105" s="5">
        <v>256730</v>
      </c>
      <c r="AB105" s="5">
        <v>3442780.5</v>
      </c>
      <c r="AC105" s="5">
        <v>0</v>
      </c>
      <c r="AD105" s="5">
        <v>30965</v>
      </c>
      <c r="AE105" s="5">
        <v>58422.5</v>
      </c>
      <c r="AF105" s="5">
        <v>17734</v>
      </c>
      <c r="AG105" s="5">
        <v>0</v>
      </c>
      <c r="AH105" s="5">
        <v>0</v>
      </c>
      <c r="AI105" s="5">
        <v>237760</v>
      </c>
      <c r="AJ105" s="5">
        <v>344881.5</v>
      </c>
      <c r="AK105" s="5">
        <v>3207680.8811260001</v>
      </c>
      <c r="AL105" s="5">
        <v>136228000</v>
      </c>
      <c r="AM105" s="47"/>
    </row>
    <row r="106" spans="1:39" x14ac:dyDescent="0.25">
      <c r="A106" s="5">
        <v>308</v>
      </c>
      <c r="B106" s="5">
        <v>1</v>
      </c>
      <c r="C106" s="5" t="s">
        <v>214</v>
      </c>
      <c r="D106" s="5">
        <v>324.2</v>
      </c>
      <c r="E106" s="5">
        <v>351.6</v>
      </c>
      <c r="F106" s="5">
        <v>613.20000000000005</v>
      </c>
      <c r="G106" s="5">
        <v>669.6</v>
      </c>
      <c r="H106" s="5">
        <v>4397263</v>
      </c>
      <c r="I106" s="5">
        <v>12281</v>
      </c>
      <c r="J106" s="5">
        <v>407146</v>
      </c>
      <c r="K106" s="5">
        <v>0</v>
      </c>
      <c r="L106" s="5">
        <v>110189</v>
      </c>
      <c r="M106" s="5">
        <v>0</v>
      </c>
      <c r="N106" s="5">
        <v>180136</v>
      </c>
      <c r="O106" s="5">
        <v>147642</v>
      </c>
      <c r="P106" s="5">
        <v>110111.25</v>
      </c>
      <c r="Q106" s="5">
        <v>8705</v>
      </c>
      <c r="R106" s="5">
        <v>37290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34625</v>
      </c>
      <c r="AA106" s="5">
        <v>484790</v>
      </c>
      <c r="AB106" s="5">
        <v>5930178.25</v>
      </c>
      <c r="AC106" s="5">
        <v>0</v>
      </c>
      <c r="AD106" s="5">
        <v>66291</v>
      </c>
      <c r="AE106" s="5">
        <v>110111.25</v>
      </c>
      <c r="AF106" s="5">
        <v>37290</v>
      </c>
      <c r="AG106" s="5">
        <v>-88653.581592999995</v>
      </c>
      <c r="AH106" s="5">
        <v>0</v>
      </c>
      <c r="AI106" s="5">
        <v>463717</v>
      </c>
      <c r="AJ106" s="5">
        <v>588755.66840700002</v>
      </c>
      <c r="AK106" s="5">
        <v>6888498.7290040003</v>
      </c>
      <c r="AL106" s="5">
        <v>276949995</v>
      </c>
      <c r="AM106" s="47"/>
    </row>
    <row r="107" spans="1:39" x14ac:dyDescent="0.25">
      <c r="A107" s="5">
        <v>309</v>
      </c>
      <c r="B107" s="5">
        <v>1</v>
      </c>
      <c r="C107" s="5" t="s">
        <v>215</v>
      </c>
      <c r="D107" s="5">
        <v>1754</v>
      </c>
      <c r="E107" s="5">
        <v>1914.4</v>
      </c>
      <c r="F107" s="5">
        <v>1648</v>
      </c>
      <c r="G107" s="5">
        <v>1799.4</v>
      </c>
      <c r="H107" s="5">
        <v>11816660</v>
      </c>
      <c r="I107" s="5">
        <v>75732</v>
      </c>
      <c r="J107" s="5">
        <v>1106650</v>
      </c>
      <c r="K107" s="5">
        <v>14245</v>
      </c>
      <c r="L107" s="5">
        <v>0</v>
      </c>
      <c r="M107" s="5">
        <v>0</v>
      </c>
      <c r="N107" s="5">
        <v>449418.06133499998</v>
      </c>
      <c r="O107" s="5">
        <v>406180</v>
      </c>
      <c r="P107" s="5">
        <v>301400</v>
      </c>
      <c r="Q107" s="5">
        <v>23392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69449</v>
      </c>
      <c r="AA107" s="5">
        <v>1302766</v>
      </c>
      <c r="AB107" s="5">
        <v>15565892.061334999</v>
      </c>
      <c r="AC107" s="5">
        <v>0</v>
      </c>
      <c r="AD107" s="5">
        <v>240108</v>
      </c>
      <c r="AE107" s="5">
        <v>301400</v>
      </c>
      <c r="AF107" s="5">
        <v>0</v>
      </c>
      <c r="AG107" s="5">
        <v>0</v>
      </c>
      <c r="AH107" s="5">
        <v>0</v>
      </c>
      <c r="AI107" s="5">
        <v>1144821</v>
      </c>
      <c r="AJ107" s="5">
        <v>1686329</v>
      </c>
      <c r="AK107" s="5">
        <v>24371272.026611999</v>
      </c>
      <c r="AL107" s="5">
        <v>1191756740</v>
      </c>
      <c r="AM107" s="47"/>
    </row>
    <row r="108" spans="1:39" x14ac:dyDescent="0.25">
      <c r="A108" s="5">
        <v>314</v>
      </c>
      <c r="B108" s="5">
        <v>1</v>
      </c>
      <c r="C108" s="5" t="s">
        <v>216</v>
      </c>
      <c r="D108" s="5">
        <v>892</v>
      </c>
      <c r="E108" s="5">
        <v>975.4</v>
      </c>
      <c r="F108" s="5">
        <v>740</v>
      </c>
      <c r="G108" s="5">
        <v>808.8</v>
      </c>
      <c r="H108" s="5">
        <v>5311390</v>
      </c>
      <c r="I108" s="5">
        <v>0</v>
      </c>
      <c r="J108" s="5">
        <v>275460</v>
      </c>
      <c r="K108" s="5">
        <v>14092</v>
      </c>
      <c r="L108" s="5">
        <v>69298</v>
      </c>
      <c r="M108" s="5">
        <v>0</v>
      </c>
      <c r="N108" s="5">
        <v>152003.73931999999</v>
      </c>
      <c r="O108" s="5">
        <v>185661</v>
      </c>
      <c r="P108" s="5">
        <v>115055</v>
      </c>
      <c r="Q108" s="5">
        <v>10514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372048</v>
      </c>
      <c r="X108" s="5">
        <v>0</v>
      </c>
      <c r="Y108" s="5">
        <v>0</v>
      </c>
      <c r="Z108" s="5">
        <v>29409</v>
      </c>
      <c r="AA108" s="5">
        <v>585571</v>
      </c>
      <c r="AB108" s="5">
        <v>7120501.7393199997</v>
      </c>
      <c r="AC108" s="5">
        <v>0</v>
      </c>
      <c r="AD108" s="5">
        <v>54414</v>
      </c>
      <c r="AE108" s="5">
        <v>97024</v>
      </c>
      <c r="AF108" s="5">
        <v>0</v>
      </c>
      <c r="AG108" s="5">
        <v>282202</v>
      </c>
      <c r="AH108" s="5">
        <v>0</v>
      </c>
      <c r="AI108" s="5">
        <v>407773</v>
      </c>
      <c r="AJ108" s="5">
        <v>841413</v>
      </c>
      <c r="AK108" s="5">
        <v>5431132.3880620003</v>
      </c>
      <c r="AL108" s="5">
        <v>419495705</v>
      </c>
      <c r="AM108" s="47"/>
    </row>
    <row r="109" spans="1:39" x14ac:dyDescent="0.25">
      <c r="A109" s="5">
        <v>316</v>
      </c>
      <c r="B109" s="5">
        <v>1</v>
      </c>
      <c r="C109" s="5" t="s">
        <v>217</v>
      </c>
      <c r="D109" s="5">
        <v>1350</v>
      </c>
      <c r="E109" s="5">
        <v>1472.4</v>
      </c>
      <c r="F109" s="5">
        <v>1041</v>
      </c>
      <c r="G109" s="5">
        <v>1138</v>
      </c>
      <c r="H109" s="5">
        <v>7473246</v>
      </c>
      <c r="I109" s="5">
        <v>0</v>
      </c>
      <c r="J109" s="5">
        <v>683809</v>
      </c>
      <c r="K109" s="5">
        <v>0</v>
      </c>
      <c r="L109" s="5">
        <v>0</v>
      </c>
      <c r="M109" s="5">
        <v>0</v>
      </c>
      <c r="N109" s="5">
        <v>187215.58791900001</v>
      </c>
      <c r="O109" s="5">
        <v>271710</v>
      </c>
      <c r="P109" s="5">
        <v>188973.75</v>
      </c>
      <c r="Q109" s="5">
        <v>14794</v>
      </c>
      <c r="R109" s="5">
        <v>29907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47472</v>
      </c>
      <c r="AA109" s="5">
        <v>823912</v>
      </c>
      <c r="AB109" s="5">
        <v>9721039.3379190005</v>
      </c>
      <c r="AC109" s="5">
        <v>0</v>
      </c>
      <c r="AD109" s="5">
        <v>77880</v>
      </c>
      <c r="AE109" s="5">
        <v>144619</v>
      </c>
      <c r="AF109" s="5">
        <v>22887</v>
      </c>
      <c r="AG109" s="5">
        <v>0</v>
      </c>
      <c r="AH109" s="5">
        <v>0</v>
      </c>
      <c r="AI109" s="5">
        <v>520676</v>
      </c>
      <c r="AJ109" s="5">
        <v>766062</v>
      </c>
      <c r="AK109" s="5">
        <v>7473552.7995279999</v>
      </c>
      <c r="AL109" s="5">
        <v>574670070</v>
      </c>
      <c r="AM109" s="47"/>
    </row>
    <row r="110" spans="1:39" x14ac:dyDescent="0.25">
      <c r="A110" s="5">
        <v>317</v>
      </c>
      <c r="B110" s="5">
        <v>1</v>
      </c>
      <c r="C110" s="5" t="s">
        <v>218</v>
      </c>
      <c r="D110" s="5">
        <v>960.6</v>
      </c>
      <c r="E110" s="5">
        <v>1060.8</v>
      </c>
      <c r="F110" s="5">
        <v>922.6</v>
      </c>
      <c r="G110" s="5">
        <v>1003.8</v>
      </c>
      <c r="H110" s="5">
        <v>6591955</v>
      </c>
      <c r="I110" s="5">
        <v>0</v>
      </c>
      <c r="J110" s="5">
        <v>1507037</v>
      </c>
      <c r="K110" s="5">
        <v>14090</v>
      </c>
      <c r="L110" s="5">
        <v>0</v>
      </c>
      <c r="M110" s="5">
        <v>157621.69</v>
      </c>
      <c r="N110" s="5">
        <v>340689.578118</v>
      </c>
      <c r="O110" s="5">
        <v>226047</v>
      </c>
      <c r="P110" s="5">
        <v>165655</v>
      </c>
      <c r="Q110" s="5">
        <v>13049</v>
      </c>
      <c r="R110" s="5">
        <v>45211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48573</v>
      </c>
      <c r="AA110" s="5">
        <v>726751</v>
      </c>
      <c r="AB110" s="5">
        <v>9836679.2681179997</v>
      </c>
      <c r="AC110" s="5">
        <v>0</v>
      </c>
      <c r="AD110" s="5">
        <v>81831</v>
      </c>
      <c r="AE110" s="5">
        <v>125373</v>
      </c>
      <c r="AF110" s="5">
        <v>34217</v>
      </c>
      <c r="AG110" s="5">
        <v>0</v>
      </c>
      <c r="AH110" s="5">
        <v>0</v>
      </c>
      <c r="AI110" s="5">
        <v>454202</v>
      </c>
      <c r="AJ110" s="5">
        <v>695623</v>
      </c>
      <c r="AK110" s="5">
        <v>8325909.3605389996</v>
      </c>
      <c r="AL110" s="5">
        <v>409452045</v>
      </c>
      <c r="AM110" s="47"/>
    </row>
    <row r="111" spans="1:39" x14ac:dyDescent="0.25">
      <c r="A111" s="5">
        <v>318</v>
      </c>
      <c r="B111" s="5">
        <v>1</v>
      </c>
      <c r="C111" s="5" t="s">
        <v>219</v>
      </c>
      <c r="D111" s="5">
        <v>3845</v>
      </c>
      <c r="E111" s="5">
        <v>4228.8</v>
      </c>
      <c r="F111" s="5">
        <v>3898</v>
      </c>
      <c r="G111" s="5">
        <v>4292.2</v>
      </c>
      <c r="H111" s="5">
        <v>28186877</v>
      </c>
      <c r="I111" s="5">
        <v>291669</v>
      </c>
      <c r="J111" s="5">
        <v>1679507</v>
      </c>
      <c r="K111" s="5">
        <v>0</v>
      </c>
      <c r="L111" s="5">
        <v>71073.600000000006</v>
      </c>
      <c r="M111" s="5">
        <v>600214</v>
      </c>
      <c r="N111" s="5">
        <v>1325049</v>
      </c>
      <c r="O111" s="5">
        <v>961868</v>
      </c>
      <c r="P111" s="5">
        <v>711838.75</v>
      </c>
      <c r="Q111" s="5">
        <v>55799</v>
      </c>
      <c r="R111" s="5">
        <v>129453</v>
      </c>
      <c r="S111" s="5">
        <v>0</v>
      </c>
      <c r="T111" s="5">
        <v>0</v>
      </c>
      <c r="U111" s="5">
        <v>0</v>
      </c>
      <c r="V111" s="5">
        <v>-525</v>
      </c>
      <c r="W111" s="5">
        <v>0</v>
      </c>
      <c r="X111" s="5">
        <v>0</v>
      </c>
      <c r="Y111" s="5">
        <v>0</v>
      </c>
      <c r="Z111" s="5">
        <v>198813</v>
      </c>
      <c r="AA111" s="5">
        <v>3107553</v>
      </c>
      <c r="AB111" s="5">
        <v>37319189.350000001</v>
      </c>
      <c r="AC111" s="5">
        <v>0</v>
      </c>
      <c r="AD111" s="5">
        <v>429011</v>
      </c>
      <c r="AE111" s="5">
        <v>711838.75</v>
      </c>
      <c r="AF111" s="5">
        <v>129453</v>
      </c>
      <c r="AG111" s="5">
        <v>0</v>
      </c>
      <c r="AH111" s="5">
        <v>0</v>
      </c>
      <c r="AI111" s="5">
        <v>2782731</v>
      </c>
      <c r="AJ111" s="5">
        <v>4053033.75</v>
      </c>
      <c r="AK111" s="5">
        <v>43862768.455282003</v>
      </c>
      <c r="AL111" s="5">
        <v>2782607781</v>
      </c>
      <c r="AM111" s="47"/>
    </row>
    <row r="112" spans="1:39" x14ac:dyDescent="0.25">
      <c r="A112" s="5">
        <v>319</v>
      </c>
      <c r="B112" s="5">
        <v>1</v>
      </c>
      <c r="C112" s="5" t="s">
        <v>1898</v>
      </c>
      <c r="D112" s="5">
        <v>533</v>
      </c>
      <c r="E112" s="5">
        <v>583.6</v>
      </c>
      <c r="F112" s="5">
        <v>531</v>
      </c>
      <c r="G112" s="5">
        <v>580.79999999999995</v>
      </c>
      <c r="H112" s="5">
        <v>3814114</v>
      </c>
      <c r="I112" s="5">
        <v>0</v>
      </c>
      <c r="J112" s="5">
        <v>445066</v>
      </c>
      <c r="K112" s="5">
        <v>0</v>
      </c>
      <c r="L112" s="5">
        <v>124802</v>
      </c>
      <c r="M112" s="5">
        <v>147110</v>
      </c>
      <c r="N112" s="5">
        <v>189343.03339299999</v>
      </c>
      <c r="O112" s="5">
        <v>139546</v>
      </c>
      <c r="P112" s="5">
        <v>76960</v>
      </c>
      <c r="Q112" s="5">
        <v>7550</v>
      </c>
      <c r="R112" s="5">
        <v>24730</v>
      </c>
      <c r="S112" s="5">
        <v>0</v>
      </c>
      <c r="T112" s="5">
        <v>0</v>
      </c>
      <c r="U112" s="5">
        <v>0</v>
      </c>
      <c r="V112" s="5">
        <v>0</v>
      </c>
      <c r="W112" s="5">
        <v>345576</v>
      </c>
      <c r="X112" s="5">
        <v>0</v>
      </c>
      <c r="Y112" s="5">
        <v>52963</v>
      </c>
      <c r="Z112" s="5">
        <v>28490</v>
      </c>
      <c r="AA112" s="5">
        <v>420499</v>
      </c>
      <c r="AB112" s="5">
        <v>5816749.0333930003</v>
      </c>
      <c r="AC112" s="5">
        <v>0</v>
      </c>
      <c r="AD112" s="5">
        <v>40919</v>
      </c>
      <c r="AE112" s="5">
        <v>57919</v>
      </c>
      <c r="AF112" s="5">
        <v>18611</v>
      </c>
      <c r="AG112" s="5">
        <v>259261</v>
      </c>
      <c r="AH112" s="5">
        <v>0</v>
      </c>
      <c r="AI112" s="5">
        <v>261326</v>
      </c>
      <c r="AJ112" s="5">
        <v>638036</v>
      </c>
      <c r="AK112" s="5">
        <v>3902052.0835330002</v>
      </c>
      <c r="AL112" s="5">
        <v>223995730</v>
      </c>
      <c r="AM112" s="47"/>
    </row>
    <row r="113" spans="1:39" x14ac:dyDescent="0.25">
      <c r="A113" s="5">
        <v>323</v>
      </c>
      <c r="B113" s="5">
        <v>2</v>
      </c>
      <c r="C113" s="5" t="s">
        <v>220</v>
      </c>
      <c r="D113" s="5">
        <v>34</v>
      </c>
      <c r="E113" s="5">
        <v>37.4</v>
      </c>
      <c r="F113" s="5">
        <v>27</v>
      </c>
      <c r="G113" s="5">
        <v>30.8</v>
      </c>
      <c r="H113" s="5">
        <v>202264</v>
      </c>
      <c r="I113" s="5">
        <v>0</v>
      </c>
      <c r="J113" s="5">
        <v>0</v>
      </c>
      <c r="K113" s="5">
        <v>0</v>
      </c>
      <c r="L113" s="5">
        <v>16218</v>
      </c>
      <c r="M113" s="5">
        <v>0</v>
      </c>
      <c r="N113" s="5">
        <v>4780</v>
      </c>
      <c r="O113" s="5">
        <v>5790</v>
      </c>
      <c r="P113" s="5">
        <v>2187.5</v>
      </c>
      <c r="Q113" s="5">
        <v>400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54139</v>
      </c>
      <c r="X113" s="5">
        <v>0</v>
      </c>
      <c r="Y113" s="5">
        <v>0</v>
      </c>
      <c r="Z113" s="5">
        <v>1065</v>
      </c>
      <c r="AA113" s="5">
        <v>22299</v>
      </c>
      <c r="AB113" s="5">
        <v>309142.5</v>
      </c>
      <c r="AC113" s="5">
        <v>0</v>
      </c>
      <c r="AD113" s="5">
        <v>2926</v>
      </c>
      <c r="AE113" s="5">
        <v>2187.5</v>
      </c>
      <c r="AF113" s="5">
        <v>0</v>
      </c>
      <c r="AG113" s="5">
        <v>52261.87</v>
      </c>
      <c r="AH113" s="5">
        <v>0</v>
      </c>
      <c r="AI113" s="5">
        <v>22035</v>
      </c>
      <c r="AJ113" s="5">
        <v>79410.37</v>
      </c>
      <c r="AK113" s="5">
        <v>356590.97052500001</v>
      </c>
      <c r="AL113" s="5">
        <v>31972200</v>
      </c>
      <c r="AM113" s="47"/>
    </row>
    <row r="114" spans="1:39" x14ac:dyDescent="0.25">
      <c r="A114" s="5">
        <v>330</v>
      </c>
      <c r="B114" s="5">
        <v>1</v>
      </c>
      <c r="C114" s="5" t="s">
        <v>1899</v>
      </c>
      <c r="D114" s="5">
        <v>221.4</v>
      </c>
      <c r="E114" s="5">
        <v>243.6</v>
      </c>
      <c r="F114" s="5">
        <v>252.4</v>
      </c>
      <c r="G114" s="5">
        <v>279</v>
      </c>
      <c r="H114" s="5">
        <v>1832193</v>
      </c>
      <c r="I114" s="5">
        <v>0</v>
      </c>
      <c r="J114" s="5">
        <v>174704</v>
      </c>
      <c r="K114" s="5">
        <v>28418</v>
      </c>
      <c r="L114" s="5">
        <v>107666</v>
      </c>
      <c r="M114" s="5">
        <v>185264</v>
      </c>
      <c r="N114" s="5">
        <v>100724</v>
      </c>
      <c r="O114" s="5">
        <v>64750</v>
      </c>
      <c r="P114" s="5">
        <v>26688.75</v>
      </c>
      <c r="Q114" s="5">
        <v>3627</v>
      </c>
      <c r="R114" s="5">
        <v>1671</v>
      </c>
      <c r="S114" s="5">
        <v>0</v>
      </c>
      <c r="T114" s="5">
        <v>0</v>
      </c>
      <c r="U114" s="5">
        <v>0</v>
      </c>
      <c r="V114" s="5">
        <v>0</v>
      </c>
      <c r="W114" s="5">
        <v>363537</v>
      </c>
      <c r="X114" s="5">
        <v>0</v>
      </c>
      <c r="Y114" s="5">
        <v>40090</v>
      </c>
      <c r="Z114" s="5">
        <v>14444</v>
      </c>
      <c r="AA114" s="5">
        <v>201996</v>
      </c>
      <c r="AB114" s="5">
        <v>3145772.75</v>
      </c>
      <c r="AC114" s="5">
        <v>0</v>
      </c>
      <c r="AD114" s="5">
        <v>53827</v>
      </c>
      <c r="AE114" s="5">
        <v>24149</v>
      </c>
      <c r="AF114" s="5">
        <v>1512</v>
      </c>
      <c r="AG114" s="5">
        <v>298423.27</v>
      </c>
      <c r="AH114" s="5">
        <v>0</v>
      </c>
      <c r="AI114" s="5">
        <v>150930</v>
      </c>
      <c r="AJ114" s="5">
        <v>528841.27</v>
      </c>
      <c r="AK114" s="5">
        <v>5314119.6849239999</v>
      </c>
      <c r="AL114" s="5">
        <v>112412700</v>
      </c>
      <c r="AM114" s="47"/>
    </row>
    <row r="115" spans="1:39" x14ac:dyDescent="0.25">
      <c r="A115" s="5">
        <v>332</v>
      </c>
      <c r="B115" s="5">
        <v>1</v>
      </c>
      <c r="C115" s="5" t="s">
        <v>221</v>
      </c>
      <c r="D115" s="5">
        <v>1583</v>
      </c>
      <c r="E115" s="5">
        <v>1739.8</v>
      </c>
      <c r="F115" s="5">
        <v>1555</v>
      </c>
      <c r="G115" s="5">
        <v>1709.2</v>
      </c>
      <c r="H115" s="5">
        <v>11224316</v>
      </c>
      <c r="I115" s="5">
        <v>72661</v>
      </c>
      <c r="J115" s="5">
        <v>570222</v>
      </c>
      <c r="K115" s="5">
        <v>14093</v>
      </c>
      <c r="L115" s="5">
        <v>0</v>
      </c>
      <c r="M115" s="5">
        <v>0</v>
      </c>
      <c r="N115" s="5">
        <v>290746</v>
      </c>
      <c r="O115" s="5">
        <v>376624</v>
      </c>
      <c r="P115" s="5">
        <v>286291.25</v>
      </c>
      <c r="Q115" s="5">
        <v>22220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8827</v>
      </c>
      <c r="Z115" s="5">
        <v>75182</v>
      </c>
      <c r="AA115" s="5">
        <v>1237461</v>
      </c>
      <c r="AB115" s="5">
        <v>14178643.25</v>
      </c>
      <c r="AC115" s="5">
        <v>0</v>
      </c>
      <c r="AD115" s="5">
        <v>90254</v>
      </c>
      <c r="AE115" s="5">
        <v>220056</v>
      </c>
      <c r="AF115" s="5">
        <v>0</v>
      </c>
      <c r="AG115" s="5">
        <v>0</v>
      </c>
      <c r="AH115" s="5">
        <v>0</v>
      </c>
      <c r="AI115" s="5">
        <v>785452</v>
      </c>
      <c r="AJ115" s="5">
        <v>1095762</v>
      </c>
      <c r="AK115" s="5">
        <v>9384604.9116459992</v>
      </c>
      <c r="AL115" s="5">
        <v>682015180</v>
      </c>
      <c r="AM115" s="47"/>
    </row>
    <row r="116" spans="1:39" x14ac:dyDescent="0.25">
      <c r="A116" s="5">
        <v>333</v>
      </c>
      <c r="B116" s="5">
        <v>1</v>
      </c>
      <c r="C116" s="5" t="s">
        <v>222</v>
      </c>
      <c r="D116" s="5">
        <v>495</v>
      </c>
      <c r="E116" s="5">
        <v>544.79999999999995</v>
      </c>
      <c r="F116" s="5">
        <v>490</v>
      </c>
      <c r="G116" s="5">
        <v>537.79999999999995</v>
      </c>
      <c r="H116" s="5">
        <v>3531733</v>
      </c>
      <c r="I116" s="5">
        <v>6140</v>
      </c>
      <c r="J116" s="5">
        <v>190800</v>
      </c>
      <c r="K116" s="5">
        <v>0</v>
      </c>
      <c r="L116" s="5">
        <v>128667</v>
      </c>
      <c r="M116" s="5">
        <v>0</v>
      </c>
      <c r="N116" s="5">
        <v>126691</v>
      </c>
      <c r="O116" s="5">
        <v>118388</v>
      </c>
      <c r="P116" s="5">
        <v>88901.25</v>
      </c>
      <c r="Q116" s="5">
        <v>6991</v>
      </c>
      <c r="R116" s="5">
        <v>21512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6988</v>
      </c>
      <c r="Z116" s="5">
        <v>19626</v>
      </c>
      <c r="AA116" s="5">
        <v>389367</v>
      </c>
      <c r="AB116" s="5">
        <v>4635804.25</v>
      </c>
      <c r="AC116" s="5">
        <v>0</v>
      </c>
      <c r="AD116" s="5">
        <v>28493</v>
      </c>
      <c r="AE116" s="5">
        <v>64309</v>
      </c>
      <c r="AF116" s="5">
        <v>15561</v>
      </c>
      <c r="AG116" s="5">
        <v>0</v>
      </c>
      <c r="AH116" s="5">
        <v>0</v>
      </c>
      <c r="AI116" s="5">
        <v>232589</v>
      </c>
      <c r="AJ116" s="5">
        <v>340952</v>
      </c>
      <c r="AK116" s="5">
        <v>2965629.7425819999</v>
      </c>
      <c r="AL116" s="5">
        <v>200989980</v>
      </c>
      <c r="AM116" s="47"/>
    </row>
    <row r="117" spans="1:39" x14ac:dyDescent="0.25">
      <c r="A117" s="5">
        <v>345</v>
      </c>
      <c r="B117" s="5">
        <v>1</v>
      </c>
      <c r="C117" s="5" t="s">
        <v>1900</v>
      </c>
      <c r="D117" s="5">
        <v>1302</v>
      </c>
      <c r="E117" s="5">
        <v>1432.2</v>
      </c>
      <c r="F117" s="5">
        <v>1511</v>
      </c>
      <c r="G117" s="5">
        <v>1656.2</v>
      </c>
      <c r="H117" s="5">
        <v>10876265</v>
      </c>
      <c r="I117" s="5">
        <v>12281</v>
      </c>
      <c r="J117" s="5">
        <v>210676</v>
      </c>
      <c r="K117" s="5">
        <v>18510</v>
      </c>
      <c r="L117" s="5">
        <v>0</v>
      </c>
      <c r="M117" s="5">
        <v>0</v>
      </c>
      <c r="N117" s="5">
        <v>256314</v>
      </c>
      <c r="O117" s="5">
        <v>365848</v>
      </c>
      <c r="P117" s="5">
        <v>277413.75</v>
      </c>
      <c r="Q117" s="5">
        <v>21531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73281</v>
      </c>
      <c r="AA117" s="5">
        <v>1199089</v>
      </c>
      <c r="AB117" s="5">
        <v>13311208.75</v>
      </c>
      <c r="AC117" s="5">
        <v>0</v>
      </c>
      <c r="AD117" s="5">
        <v>158098</v>
      </c>
      <c r="AE117" s="5">
        <v>277413.75</v>
      </c>
      <c r="AF117" s="5">
        <v>0</v>
      </c>
      <c r="AG117" s="5">
        <v>0</v>
      </c>
      <c r="AH117" s="5">
        <v>0</v>
      </c>
      <c r="AI117" s="5">
        <v>1100899</v>
      </c>
      <c r="AJ117" s="5">
        <v>1536410.75</v>
      </c>
      <c r="AK117" s="5">
        <v>16398446.594533</v>
      </c>
      <c r="AL117" s="5">
        <v>1011267300</v>
      </c>
      <c r="AM117" s="47"/>
    </row>
    <row r="118" spans="1:39" x14ac:dyDescent="0.25">
      <c r="A118" s="5">
        <v>347</v>
      </c>
      <c r="B118" s="5">
        <v>1</v>
      </c>
      <c r="C118" s="5" t="s">
        <v>223</v>
      </c>
      <c r="D118" s="5">
        <v>4910</v>
      </c>
      <c r="E118" s="5">
        <v>5367.55</v>
      </c>
      <c r="F118" s="5">
        <v>4214</v>
      </c>
      <c r="G118" s="5">
        <v>4604.2</v>
      </c>
      <c r="H118" s="5">
        <v>30235781</v>
      </c>
      <c r="I118" s="5">
        <v>682608</v>
      </c>
      <c r="J118" s="5">
        <v>5029700</v>
      </c>
      <c r="K118" s="5">
        <v>1047492</v>
      </c>
      <c r="L118" s="5">
        <v>0</v>
      </c>
      <c r="M118" s="5">
        <v>0</v>
      </c>
      <c r="N118" s="5">
        <v>442578</v>
      </c>
      <c r="O118" s="5">
        <v>1039499</v>
      </c>
      <c r="P118" s="5">
        <v>751657.5</v>
      </c>
      <c r="Q118" s="5">
        <v>59855</v>
      </c>
      <c r="R118" s="5">
        <v>148485</v>
      </c>
      <c r="S118" s="5">
        <v>0</v>
      </c>
      <c r="T118" s="5">
        <v>0</v>
      </c>
      <c r="U118" s="5">
        <v>0</v>
      </c>
      <c r="V118" s="5">
        <v>-7486</v>
      </c>
      <c r="W118" s="5">
        <v>207649</v>
      </c>
      <c r="X118" s="5">
        <v>0</v>
      </c>
      <c r="Y118" s="5">
        <v>0</v>
      </c>
      <c r="Z118" s="5">
        <v>206919</v>
      </c>
      <c r="AA118" s="5">
        <v>3333441</v>
      </c>
      <c r="AB118" s="5">
        <v>43178178.5</v>
      </c>
      <c r="AC118" s="5">
        <v>0</v>
      </c>
      <c r="AD118" s="5">
        <v>266190</v>
      </c>
      <c r="AE118" s="5">
        <v>473578</v>
      </c>
      <c r="AF118" s="5">
        <v>93552</v>
      </c>
      <c r="AG118" s="5">
        <v>117676</v>
      </c>
      <c r="AH118" s="5">
        <v>0</v>
      </c>
      <c r="AI118" s="5">
        <v>1734315</v>
      </c>
      <c r="AJ118" s="5">
        <v>2685311</v>
      </c>
      <c r="AK118" s="5">
        <v>27013705.175726</v>
      </c>
      <c r="AL118" s="5">
        <v>1724716700</v>
      </c>
      <c r="AM118" s="47"/>
    </row>
    <row r="119" spans="1:39" x14ac:dyDescent="0.25">
      <c r="A119" s="5">
        <v>356</v>
      </c>
      <c r="B119" s="5">
        <v>1</v>
      </c>
      <c r="C119" s="5" t="s">
        <v>224</v>
      </c>
      <c r="D119" s="5">
        <v>163</v>
      </c>
      <c r="E119" s="5">
        <v>176.6</v>
      </c>
      <c r="F119" s="5">
        <v>201</v>
      </c>
      <c r="G119" s="5">
        <v>218.4</v>
      </c>
      <c r="H119" s="5">
        <v>1434233</v>
      </c>
      <c r="I119" s="5">
        <v>0</v>
      </c>
      <c r="J119" s="5">
        <v>44449</v>
      </c>
      <c r="K119" s="5">
        <v>0</v>
      </c>
      <c r="L119" s="5">
        <v>91780</v>
      </c>
      <c r="M119" s="5">
        <v>187829.59</v>
      </c>
      <c r="N119" s="5">
        <v>125160</v>
      </c>
      <c r="O119" s="5">
        <v>50755</v>
      </c>
      <c r="P119" s="5">
        <v>10920</v>
      </c>
      <c r="Q119" s="5">
        <v>2839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597566</v>
      </c>
      <c r="X119" s="5">
        <v>0</v>
      </c>
      <c r="Y119" s="5">
        <v>0</v>
      </c>
      <c r="Z119" s="5">
        <v>9383</v>
      </c>
      <c r="AA119" s="5">
        <v>158122</v>
      </c>
      <c r="AB119" s="5">
        <v>2713036.59</v>
      </c>
      <c r="AC119" s="5">
        <v>0</v>
      </c>
      <c r="AD119" s="5">
        <v>17417</v>
      </c>
      <c r="AE119" s="5">
        <v>4209</v>
      </c>
      <c r="AF119" s="5">
        <v>0</v>
      </c>
      <c r="AG119" s="5">
        <v>371825</v>
      </c>
      <c r="AH119" s="5">
        <v>0</v>
      </c>
      <c r="AI119" s="5">
        <v>50333</v>
      </c>
      <c r="AJ119" s="5">
        <v>443784</v>
      </c>
      <c r="AK119" s="5">
        <v>1717196.661017</v>
      </c>
      <c r="AL119" s="5">
        <v>34718530</v>
      </c>
      <c r="AM119" s="47"/>
    </row>
    <row r="120" spans="1:39" x14ac:dyDescent="0.25">
      <c r="A120" s="5">
        <v>361</v>
      </c>
      <c r="B120" s="5">
        <v>1</v>
      </c>
      <c r="C120" s="5" t="s">
        <v>2165</v>
      </c>
      <c r="D120" s="5">
        <v>1090</v>
      </c>
      <c r="E120" s="5">
        <v>1198.2</v>
      </c>
      <c r="F120" s="5">
        <v>913</v>
      </c>
      <c r="G120" s="5">
        <v>1002.2</v>
      </c>
      <c r="H120" s="5">
        <v>6581447</v>
      </c>
      <c r="I120" s="5">
        <v>0</v>
      </c>
      <c r="J120" s="5">
        <v>360692</v>
      </c>
      <c r="K120" s="5">
        <v>14142</v>
      </c>
      <c r="L120" s="5">
        <v>0</v>
      </c>
      <c r="M120" s="5">
        <v>0</v>
      </c>
      <c r="N120" s="5">
        <v>284043</v>
      </c>
      <c r="O120" s="5">
        <v>242804</v>
      </c>
      <c r="P120" s="5">
        <v>136168.75</v>
      </c>
      <c r="Q120" s="5">
        <v>13029</v>
      </c>
      <c r="R120" s="5">
        <v>2395</v>
      </c>
      <c r="S120" s="5">
        <v>0</v>
      </c>
      <c r="T120" s="5">
        <v>0</v>
      </c>
      <c r="U120" s="5">
        <v>0</v>
      </c>
      <c r="V120" s="5">
        <v>0</v>
      </c>
      <c r="W120" s="5">
        <v>575183</v>
      </c>
      <c r="X120" s="5">
        <v>0</v>
      </c>
      <c r="Y120" s="5">
        <v>57009</v>
      </c>
      <c r="Z120" s="5">
        <v>45002</v>
      </c>
      <c r="AA120" s="5">
        <v>725593</v>
      </c>
      <c r="AB120" s="5">
        <v>9037507.75</v>
      </c>
      <c r="AC120" s="5">
        <v>0</v>
      </c>
      <c r="AD120" s="5">
        <v>93094</v>
      </c>
      <c r="AE120" s="5">
        <v>122113</v>
      </c>
      <c r="AF120" s="5">
        <v>2148</v>
      </c>
      <c r="AG120" s="5">
        <v>486033</v>
      </c>
      <c r="AH120" s="5">
        <v>0</v>
      </c>
      <c r="AI120" s="5">
        <v>537328</v>
      </c>
      <c r="AJ120" s="5">
        <v>1240716</v>
      </c>
      <c r="AK120" s="5">
        <v>8804040.4705219995</v>
      </c>
      <c r="AL120" s="5">
        <v>548002218</v>
      </c>
      <c r="AM120" s="47"/>
    </row>
    <row r="121" spans="1:39" x14ac:dyDescent="0.25">
      <c r="A121" s="5">
        <v>362</v>
      </c>
      <c r="B121" s="5">
        <v>1</v>
      </c>
      <c r="C121" s="5" t="s">
        <v>2166</v>
      </c>
      <c r="D121" s="5">
        <v>163</v>
      </c>
      <c r="E121" s="5">
        <v>180.2</v>
      </c>
      <c r="F121" s="5">
        <v>288</v>
      </c>
      <c r="G121" s="5">
        <v>317.2</v>
      </c>
      <c r="H121" s="5">
        <v>2083052</v>
      </c>
      <c r="I121" s="5">
        <v>0</v>
      </c>
      <c r="J121" s="5">
        <v>119257</v>
      </c>
      <c r="K121" s="5">
        <v>0</v>
      </c>
      <c r="L121" s="5">
        <v>115541</v>
      </c>
      <c r="M121" s="5">
        <v>615462</v>
      </c>
      <c r="N121" s="5">
        <v>262343</v>
      </c>
      <c r="O121" s="5">
        <v>70421</v>
      </c>
      <c r="P121" s="5">
        <v>53046.25</v>
      </c>
      <c r="Q121" s="5">
        <v>4124</v>
      </c>
      <c r="R121" s="5">
        <v>1535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30895</v>
      </c>
      <c r="Z121" s="5">
        <v>13247</v>
      </c>
      <c r="AA121" s="5">
        <v>95160</v>
      </c>
      <c r="AB121" s="5">
        <v>3464083.25</v>
      </c>
      <c r="AC121" s="5">
        <v>0</v>
      </c>
      <c r="AD121" s="5">
        <v>14492</v>
      </c>
      <c r="AE121" s="5">
        <v>37826</v>
      </c>
      <c r="AF121" s="5">
        <v>1095</v>
      </c>
      <c r="AG121" s="5">
        <v>0</v>
      </c>
      <c r="AH121" s="5">
        <v>0</v>
      </c>
      <c r="AI121" s="5">
        <v>39326</v>
      </c>
      <c r="AJ121" s="5">
        <v>92739</v>
      </c>
      <c r="AK121" s="5">
        <v>1495673.4057720001</v>
      </c>
      <c r="AL121" s="5">
        <v>65532830</v>
      </c>
      <c r="AM121" s="47"/>
    </row>
    <row r="122" spans="1:39" x14ac:dyDescent="0.25">
      <c r="A122" s="5">
        <v>363</v>
      </c>
      <c r="B122" s="5">
        <v>1</v>
      </c>
      <c r="C122" s="5" t="s">
        <v>1903</v>
      </c>
      <c r="D122" s="5">
        <v>141</v>
      </c>
      <c r="E122" s="5">
        <v>154.4</v>
      </c>
      <c r="F122" s="5">
        <v>288</v>
      </c>
      <c r="G122" s="5">
        <v>314.8</v>
      </c>
      <c r="H122" s="5">
        <v>2067292</v>
      </c>
      <c r="I122" s="5">
        <v>0</v>
      </c>
      <c r="J122" s="5">
        <v>213253</v>
      </c>
      <c r="K122" s="5">
        <v>14088</v>
      </c>
      <c r="L122" s="5">
        <v>115832.35</v>
      </c>
      <c r="M122" s="5">
        <v>1021081</v>
      </c>
      <c r="N122" s="5">
        <v>333098</v>
      </c>
      <c r="O122" s="5">
        <v>73210</v>
      </c>
      <c r="P122" s="5">
        <v>52728.75</v>
      </c>
      <c r="Q122" s="5">
        <v>4092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2942</v>
      </c>
      <c r="Z122" s="5">
        <v>17760</v>
      </c>
      <c r="AA122" s="5">
        <v>162122</v>
      </c>
      <c r="AB122" s="5">
        <v>4077499.1</v>
      </c>
      <c r="AC122" s="5">
        <v>0</v>
      </c>
      <c r="AD122" s="5">
        <v>18072</v>
      </c>
      <c r="AE122" s="5">
        <v>33616</v>
      </c>
      <c r="AF122" s="5">
        <v>0</v>
      </c>
      <c r="AG122" s="5">
        <v>-9807.1942870000003</v>
      </c>
      <c r="AH122" s="5">
        <v>0</v>
      </c>
      <c r="AI122" s="5">
        <v>78042</v>
      </c>
      <c r="AJ122" s="5">
        <v>119922.80571299999</v>
      </c>
      <c r="AK122" s="5">
        <v>1780494.9924580001</v>
      </c>
      <c r="AL122" s="5">
        <v>50200950</v>
      </c>
      <c r="AM122" s="47"/>
    </row>
    <row r="123" spans="1:39" x14ac:dyDescent="0.25">
      <c r="A123" s="5">
        <v>378</v>
      </c>
      <c r="B123" s="5">
        <v>1</v>
      </c>
      <c r="C123" s="5" t="s">
        <v>1904</v>
      </c>
      <c r="D123" s="5">
        <v>459</v>
      </c>
      <c r="E123" s="5">
        <v>503</v>
      </c>
      <c r="F123" s="5">
        <v>550</v>
      </c>
      <c r="G123" s="5">
        <v>604</v>
      </c>
      <c r="H123" s="5">
        <v>3966468</v>
      </c>
      <c r="I123" s="5">
        <v>0</v>
      </c>
      <c r="J123" s="5">
        <v>176422</v>
      </c>
      <c r="K123" s="5">
        <v>14145</v>
      </c>
      <c r="L123" s="5">
        <v>121847</v>
      </c>
      <c r="M123" s="5">
        <v>0</v>
      </c>
      <c r="N123" s="5">
        <v>192372</v>
      </c>
      <c r="O123" s="5">
        <v>140802</v>
      </c>
      <c r="P123" s="5">
        <v>91097.5</v>
      </c>
      <c r="Q123" s="5">
        <v>7852</v>
      </c>
      <c r="R123" s="5">
        <v>20729</v>
      </c>
      <c r="S123" s="5">
        <v>0</v>
      </c>
      <c r="T123" s="5">
        <v>0</v>
      </c>
      <c r="U123" s="5">
        <v>0</v>
      </c>
      <c r="V123" s="5">
        <v>0</v>
      </c>
      <c r="W123" s="5">
        <v>162802</v>
      </c>
      <c r="X123" s="5">
        <v>0</v>
      </c>
      <c r="Y123" s="5">
        <v>29424</v>
      </c>
      <c r="Z123" s="5">
        <v>27049</v>
      </c>
      <c r="AA123" s="5">
        <v>437296</v>
      </c>
      <c r="AB123" s="5">
        <v>5388305.5</v>
      </c>
      <c r="AC123" s="5">
        <v>0</v>
      </c>
      <c r="AD123" s="5">
        <v>73989</v>
      </c>
      <c r="AE123" s="5">
        <v>49665</v>
      </c>
      <c r="AF123" s="5">
        <v>11301</v>
      </c>
      <c r="AG123" s="5">
        <v>79835</v>
      </c>
      <c r="AH123" s="5">
        <v>0</v>
      </c>
      <c r="AI123" s="5">
        <v>196873</v>
      </c>
      <c r="AJ123" s="5">
        <v>411663</v>
      </c>
      <c r="AK123" s="5">
        <v>7272059.4798410004</v>
      </c>
      <c r="AL123" s="5">
        <v>139857175</v>
      </c>
      <c r="AM123" s="47"/>
    </row>
    <row r="124" spans="1:39" x14ac:dyDescent="0.25">
      <c r="A124" s="5">
        <v>381</v>
      </c>
      <c r="B124" s="5">
        <v>1</v>
      </c>
      <c r="C124" s="5" t="s">
        <v>225</v>
      </c>
      <c r="D124" s="5">
        <v>1657</v>
      </c>
      <c r="E124" s="5">
        <v>1835.4</v>
      </c>
      <c r="F124" s="5">
        <v>1324</v>
      </c>
      <c r="G124" s="5">
        <v>1466.2</v>
      </c>
      <c r="H124" s="5">
        <v>9628535</v>
      </c>
      <c r="I124" s="5">
        <v>12281</v>
      </c>
      <c r="J124" s="5">
        <v>159868</v>
      </c>
      <c r="K124" s="5">
        <v>0</v>
      </c>
      <c r="L124" s="5">
        <v>239491.1</v>
      </c>
      <c r="M124" s="5">
        <v>605651</v>
      </c>
      <c r="N124" s="5">
        <v>756016</v>
      </c>
      <c r="O124" s="5">
        <v>328562</v>
      </c>
      <c r="P124" s="5">
        <v>244495</v>
      </c>
      <c r="Q124" s="5">
        <v>19061</v>
      </c>
      <c r="R124" s="5">
        <v>19926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22068</v>
      </c>
      <c r="Z124" s="5">
        <v>71307</v>
      </c>
      <c r="AA124" s="5">
        <v>1061529</v>
      </c>
      <c r="AB124" s="5">
        <v>13168790.1</v>
      </c>
      <c r="AC124" s="5">
        <v>0</v>
      </c>
      <c r="AD124" s="5">
        <v>244534</v>
      </c>
      <c r="AE124" s="5">
        <v>244495</v>
      </c>
      <c r="AF124" s="5">
        <v>19926</v>
      </c>
      <c r="AG124" s="5">
        <v>0</v>
      </c>
      <c r="AH124" s="5">
        <v>0</v>
      </c>
      <c r="AI124" s="5">
        <v>984536</v>
      </c>
      <c r="AJ124" s="5">
        <v>1493491</v>
      </c>
      <c r="AK124" s="5">
        <v>25002148.053876001</v>
      </c>
      <c r="AL124" s="5">
        <v>1332435153</v>
      </c>
      <c r="AM124" s="47"/>
    </row>
    <row r="125" spans="1:39" x14ac:dyDescent="0.25">
      <c r="A125" s="5">
        <v>390</v>
      </c>
      <c r="B125" s="5">
        <v>1</v>
      </c>
      <c r="C125" s="5" t="s">
        <v>1905</v>
      </c>
      <c r="D125" s="5">
        <v>446</v>
      </c>
      <c r="E125" s="5">
        <v>491.6</v>
      </c>
      <c r="F125" s="5">
        <v>433</v>
      </c>
      <c r="G125" s="5">
        <v>476.2</v>
      </c>
      <c r="H125" s="5">
        <v>3127205</v>
      </c>
      <c r="I125" s="5">
        <v>0</v>
      </c>
      <c r="J125" s="5">
        <v>104364</v>
      </c>
      <c r="K125" s="5">
        <v>0</v>
      </c>
      <c r="L125" s="5">
        <v>130552</v>
      </c>
      <c r="M125" s="5">
        <v>587249</v>
      </c>
      <c r="N125" s="5">
        <v>315302.64355099999</v>
      </c>
      <c r="O125" s="5">
        <v>104044</v>
      </c>
      <c r="P125" s="5">
        <v>78700</v>
      </c>
      <c r="Q125" s="5">
        <v>6191</v>
      </c>
      <c r="R125" s="5">
        <v>7843</v>
      </c>
      <c r="S125" s="5">
        <v>0</v>
      </c>
      <c r="T125" s="5">
        <v>0</v>
      </c>
      <c r="U125" s="5">
        <v>0</v>
      </c>
      <c r="V125" s="5">
        <v>0</v>
      </c>
      <c r="W125" s="5">
        <v>11543</v>
      </c>
      <c r="X125" s="5">
        <v>0</v>
      </c>
      <c r="Y125" s="5">
        <v>0</v>
      </c>
      <c r="Z125" s="5">
        <v>21466</v>
      </c>
      <c r="AA125" s="5">
        <v>344769</v>
      </c>
      <c r="AB125" s="5">
        <v>4839228.6435510004</v>
      </c>
      <c r="AC125" s="5">
        <v>0</v>
      </c>
      <c r="AD125" s="5">
        <v>54356</v>
      </c>
      <c r="AE125" s="5">
        <v>78700</v>
      </c>
      <c r="AF125" s="5">
        <v>7843</v>
      </c>
      <c r="AG125" s="5">
        <v>10933</v>
      </c>
      <c r="AH125" s="5">
        <v>0</v>
      </c>
      <c r="AI125" s="5">
        <v>289093</v>
      </c>
      <c r="AJ125" s="5">
        <v>440925</v>
      </c>
      <c r="AK125" s="5">
        <v>5700099.1332400003</v>
      </c>
      <c r="AL125" s="5">
        <v>264008700</v>
      </c>
      <c r="AM125" s="47"/>
    </row>
    <row r="126" spans="1:39" x14ac:dyDescent="0.25">
      <c r="A126" s="5">
        <v>391</v>
      </c>
      <c r="B126" s="5">
        <v>1</v>
      </c>
      <c r="C126" s="5" t="s">
        <v>226</v>
      </c>
      <c r="D126" s="5">
        <v>273</v>
      </c>
      <c r="E126" s="5">
        <v>300.8</v>
      </c>
      <c r="F126" s="5">
        <v>487</v>
      </c>
      <c r="G126" s="5">
        <v>539.20000000000005</v>
      </c>
      <c r="H126" s="5">
        <v>3540926</v>
      </c>
      <c r="I126" s="5">
        <v>0</v>
      </c>
      <c r="J126" s="5">
        <v>40554</v>
      </c>
      <c r="K126" s="5">
        <v>0</v>
      </c>
      <c r="L126" s="5">
        <v>128574</v>
      </c>
      <c r="M126" s="5">
        <v>0</v>
      </c>
      <c r="N126" s="5">
        <v>125733.161915</v>
      </c>
      <c r="O126" s="5">
        <v>127435</v>
      </c>
      <c r="P126" s="5">
        <v>72776.25</v>
      </c>
      <c r="Q126" s="5">
        <v>7010</v>
      </c>
      <c r="R126" s="5">
        <v>6271</v>
      </c>
      <c r="S126" s="5">
        <v>0</v>
      </c>
      <c r="T126" s="5">
        <v>0</v>
      </c>
      <c r="U126" s="5">
        <v>0</v>
      </c>
      <c r="V126" s="5">
        <v>0</v>
      </c>
      <c r="W126" s="5">
        <v>313302</v>
      </c>
      <c r="X126" s="5">
        <v>0</v>
      </c>
      <c r="Y126" s="5">
        <v>48550</v>
      </c>
      <c r="Z126" s="5">
        <v>19768</v>
      </c>
      <c r="AA126" s="5">
        <v>390381</v>
      </c>
      <c r="AB126" s="5">
        <v>4821280.4119149996</v>
      </c>
      <c r="AC126" s="5">
        <v>0</v>
      </c>
      <c r="AD126" s="5">
        <v>63716</v>
      </c>
      <c r="AE126" s="5">
        <v>72776.25</v>
      </c>
      <c r="AF126" s="5">
        <v>6271</v>
      </c>
      <c r="AG126" s="5">
        <v>313302</v>
      </c>
      <c r="AH126" s="5">
        <v>0</v>
      </c>
      <c r="AI126" s="5">
        <v>390381</v>
      </c>
      <c r="AJ126" s="5">
        <v>846446.25</v>
      </c>
      <c r="AK126" s="5">
        <v>6176959.6497860001</v>
      </c>
      <c r="AL126" s="5">
        <v>312338950</v>
      </c>
      <c r="AM126" s="47"/>
    </row>
    <row r="127" spans="1:39" x14ac:dyDescent="0.25">
      <c r="A127" s="5">
        <v>402</v>
      </c>
      <c r="B127" s="5">
        <v>1</v>
      </c>
      <c r="C127" s="5" t="s">
        <v>227</v>
      </c>
      <c r="D127" s="5">
        <v>141.19999999999999</v>
      </c>
      <c r="E127" s="5">
        <v>152.6</v>
      </c>
      <c r="F127" s="5">
        <v>146.19999999999999</v>
      </c>
      <c r="G127" s="5">
        <v>157.6</v>
      </c>
      <c r="H127" s="5">
        <v>1034959</v>
      </c>
      <c r="I127" s="5">
        <v>48100</v>
      </c>
      <c r="J127" s="5">
        <v>37404</v>
      </c>
      <c r="K127" s="5">
        <v>14617</v>
      </c>
      <c r="L127" s="5">
        <v>71660</v>
      </c>
      <c r="M127" s="5">
        <v>103138</v>
      </c>
      <c r="N127" s="5">
        <v>54548</v>
      </c>
      <c r="O127" s="5">
        <v>38013</v>
      </c>
      <c r="P127" s="5">
        <v>7880</v>
      </c>
      <c r="Q127" s="5">
        <v>2049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419846</v>
      </c>
      <c r="X127" s="5">
        <v>0</v>
      </c>
      <c r="Y127" s="5">
        <v>0</v>
      </c>
      <c r="Z127" s="5">
        <v>9248</v>
      </c>
      <c r="AA127" s="5">
        <v>114102</v>
      </c>
      <c r="AB127" s="5">
        <v>1955564</v>
      </c>
      <c r="AC127" s="5">
        <v>0</v>
      </c>
      <c r="AD127" s="5">
        <v>29540</v>
      </c>
      <c r="AE127" s="5">
        <v>6812</v>
      </c>
      <c r="AF127" s="5">
        <v>0</v>
      </c>
      <c r="AG127" s="5">
        <v>403719</v>
      </c>
      <c r="AH127" s="5">
        <v>0</v>
      </c>
      <c r="AI127" s="5">
        <v>81450</v>
      </c>
      <c r="AJ127" s="5">
        <v>521521</v>
      </c>
      <c r="AK127" s="5">
        <v>2806017.0151510001</v>
      </c>
      <c r="AL127" s="5">
        <v>67276000</v>
      </c>
      <c r="AM127" s="47"/>
    </row>
    <row r="128" spans="1:39" x14ac:dyDescent="0.25">
      <c r="A128" s="5">
        <v>403</v>
      </c>
      <c r="B128" s="5">
        <v>1</v>
      </c>
      <c r="C128" s="5" t="s">
        <v>228</v>
      </c>
      <c r="D128" s="5">
        <v>183</v>
      </c>
      <c r="E128" s="5">
        <v>196.6</v>
      </c>
      <c r="F128" s="5">
        <v>144</v>
      </c>
      <c r="G128" s="5">
        <v>154.19999999999999</v>
      </c>
      <c r="H128" s="5">
        <v>1012631</v>
      </c>
      <c r="I128" s="5">
        <v>0</v>
      </c>
      <c r="J128" s="5">
        <v>6931</v>
      </c>
      <c r="K128" s="5">
        <v>0</v>
      </c>
      <c r="L128" s="5">
        <v>70411</v>
      </c>
      <c r="M128" s="5">
        <v>0</v>
      </c>
      <c r="N128" s="5">
        <v>60447</v>
      </c>
      <c r="O128" s="5">
        <v>37138</v>
      </c>
      <c r="P128" s="5">
        <v>16341.25</v>
      </c>
      <c r="Q128" s="5">
        <v>2005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172858</v>
      </c>
      <c r="X128" s="5">
        <v>0</v>
      </c>
      <c r="Y128" s="5">
        <v>0</v>
      </c>
      <c r="Z128" s="5">
        <v>3471</v>
      </c>
      <c r="AA128" s="5">
        <v>111641</v>
      </c>
      <c r="AB128" s="5">
        <v>1493874.25</v>
      </c>
      <c r="AC128" s="5">
        <v>0</v>
      </c>
      <c r="AD128" s="5">
        <v>37138</v>
      </c>
      <c r="AE128" s="5">
        <v>11157</v>
      </c>
      <c r="AF128" s="5">
        <v>0</v>
      </c>
      <c r="AG128" s="5">
        <v>145486</v>
      </c>
      <c r="AH128" s="5">
        <v>0</v>
      </c>
      <c r="AI128" s="5">
        <v>62942</v>
      </c>
      <c r="AJ128" s="5">
        <v>256723</v>
      </c>
      <c r="AK128" s="5">
        <v>4097422.756641</v>
      </c>
      <c r="AL128" s="5">
        <v>68455500</v>
      </c>
      <c r="AM128" s="47"/>
    </row>
    <row r="129" spans="1:39" x14ac:dyDescent="0.25">
      <c r="A129" s="5">
        <v>404</v>
      </c>
      <c r="B129" s="5">
        <v>1</v>
      </c>
      <c r="C129" s="5" t="s">
        <v>229</v>
      </c>
      <c r="D129" s="5">
        <v>197</v>
      </c>
      <c r="E129" s="5">
        <v>216.8</v>
      </c>
      <c r="F129" s="5">
        <v>200</v>
      </c>
      <c r="G129" s="5">
        <v>215.8</v>
      </c>
      <c r="H129" s="5">
        <v>1417159</v>
      </c>
      <c r="I129" s="5">
        <v>0</v>
      </c>
      <c r="J129" s="5">
        <v>35170</v>
      </c>
      <c r="K129" s="5">
        <v>0</v>
      </c>
      <c r="L129" s="5">
        <v>91006</v>
      </c>
      <c r="M129" s="5">
        <v>0</v>
      </c>
      <c r="N129" s="5">
        <v>84932.918229999996</v>
      </c>
      <c r="O129" s="5">
        <v>51221</v>
      </c>
      <c r="P129" s="5">
        <v>10790</v>
      </c>
      <c r="Q129" s="5">
        <v>2805</v>
      </c>
      <c r="R129" s="5">
        <v>0</v>
      </c>
      <c r="S129" s="5">
        <v>0</v>
      </c>
      <c r="T129" s="5">
        <v>0</v>
      </c>
      <c r="U129" s="5">
        <v>0</v>
      </c>
      <c r="V129" s="5">
        <v>-7880</v>
      </c>
      <c r="W129" s="5">
        <v>394741</v>
      </c>
      <c r="X129" s="5">
        <v>0</v>
      </c>
      <c r="Y129" s="5">
        <v>5149</v>
      </c>
      <c r="Z129" s="5">
        <v>5716</v>
      </c>
      <c r="AA129" s="5">
        <v>156239</v>
      </c>
      <c r="AB129" s="5">
        <v>2247048.91823</v>
      </c>
      <c r="AC129" s="5">
        <v>0</v>
      </c>
      <c r="AD129" s="5">
        <v>51221</v>
      </c>
      <c r="AE129" s="5">
        <v>9523</v>
      </c>
      <c r="AF129" s="5">
        <v>0</v>
      </c>
      <c r="AG129" s="5">
        <v>322933.21000000002</v>
      </c>
      <c r="AH129" s="5">
        <v>0</v>
      </c>
      <c r="AI129" s="5">
        <v>113872</v>
      </c>
      <c r="AJ129" s="5">
        <v>497549.21</v>
      </c>
      <c r="AK129" s="5">
        <v>5603476.1061079996</v>
      </c>
      <c r="AL129" s="5">
        <v>97587600</v>
      </c>
      <c r="AM129" s="47"/>
    </row>
    <row r="130" spans="1:39" x14ac:dyDescent="0.25">
      <c r="A130" s="5">
        <v>413</v>
      </c>
      <c r="B130" s="5">
        <v>1</v>
      </c>
      <c r="C130" s="5" t="s">
        <v>230</v>
      </c>
      <c r="D130" s="5">
        <v>2582</v>
      </c>
      <c r="E130" s="5">
        <v>2835.8</v>
      </c>
      <c r="F130" s="5">
        <v>2543</v>
      </c>
      <c r="G130" s="5">
        <v>2800.2</v>
      </c>
      <c r="H130" s="5">
        <v>18388913</v>
      </c>
      <c r="I130" s="5">
        <v>296786</v>
      </c>
      <c r="J130" s="5">
        <v>1470950</v>
      </c>
      <c r="K130" s="5">
        <v>429300</v>
      </c>
      <c r="L130" s="5">
        <v>0</v>
      </c>
      <c r="M130" s="5">
        <v>0</v>
      </c>
      <c r="N130" s="5">
        <v>320404</v>
      </c>
      <c r="O130" s="5">
        <v>633925</v>
      </c>
      <c r="P130" s="5">
        <v>467987.5</v>
      </c>
      <c r="Q130" s="5">
        <v>36403</v>
      </c>
      <c r="R130" s="5">
        <v>19069</v>
      </c>
      <c r="S130" s="5">
        <v>0</v>
      </c>
      <c r="T130" s="5">
        <v>0</v>
      </c>
      <c r="U130" s="5">
        <v>0</v>
      </c>
      <c r="V130" s="5">
        <v>-7486</v>
      </c>
      <c r="W130" s="5">
        <v>0</v>
      </c>
      <c r="X130" s="5">
        <v>0</v>
      </c>
      <c r="Y130" s="5">
        <v>0</v>
      </c>
      <c r="Z130" s="5">
        <v>133080</v>
      </c>
      <c r="AA130" s="5">
        <v>2027345</v>
      </c>
      <c r="AB130" s="5">
        <v>24216676.5</v>
      </c>
      <c r="AC130" s="5">
        <v>0</v>
      </c>
      <c r="AD130" s="5">
        <v>195388</v>
      </c>
      <c r="AE130" s="5">
        <v>370966</v>
      </c>
      <c r="AF130" s="5">
        <v>15116</v>
      </c>
      <c r="AG130" s="5">
        <v>0</v>
      </c>
      <c r="AH130" s="5">
        <v>0</v>
      </c>
      <c r="AI130" s="5">
        <v>1327060</v>
      </c>
      <c r="AJ130" s="5">
        <v>1908530</v>
      </c>
      <c r="AK130" s="5">
        <v>19774841.239193998</v>
      </c>
      <c r="AL130" s="5">
        <v>1146423900</v>
      </c>
      <c r="AM130" s="47"/>
    </row>
    <row r="131" spans="1:39" x14ac:dyDescent="0.25">
      <c r="A131" s="5">
        <v>414</v>
      </c>
      <c r="B131" s="5">
        <v>1</v>
      </c>
      <c r="C131" s="5" t="s">
        <v>231</v>
      </c>
      <c r="D131" s="5">
        <v>405</v>
      </c>
      <c r="E131" s="5">
        <v>446</v>
      </c>
      <c r="F131" s="5">
        <v>458</v>
      </c>
      <c r="G131" s="5">
        <v>505.4</v>
      </c>
      <c r="H131" s="5">
        <v>3318962</v>
      </c>
      <c r="I131" s="5">
        <v>0</v>
      </c>
      <c r="J131" s="5">
        <v>83171</v>
      </c>
      <c r="K131" s="5">
        <v>14611</v>
      </c>
      <c r="L131" s="5">
        <v>130194</v>
      </c>
      <c r="M131" s="5">
        <v>56830</v>
      </c>
      <c r="N131" s="5">
        <v>143269</v>
      </c>
      <c r="O131" s="5">
        <v>119194</v>
      </c>
      <c r="P131" s="5">
        <v>84655</v>
      </c>
      <c r="Q131" s="5">
        <v>6570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2575</v>
      </c>
      <c r="Z131" s="5">
        <v>21970</v>
      </c>
      <c r="AA131" s="5">
        <v>365910</v>
      </c>
      <c r="AB131" s="5">
        <v>4347911</v>
      </c>
      <c r="AC131" s="5">
        <v>0</v>
      </c>
      <c r="AD131" s="5">
        <v>62048</v>
      </c>
      <c r="AE131" s="5">
        <v>53825</v>
      </c>
      <c r="AF131" s="5">
        <v>0</v>
      </c>
      <c r="AG131" s="5">
        <v>0</v>
      </c>
      <c r="AH131" s="5">
        <v>0</v>
      </c>
      <c r="AI131" s="5">
        <v>192117</v>
      </c>
      <c r="AJ131" s="5">
        <v>307990</v>
      </c>
      <c r="AK131" s="5">
        <v>6028024.8904010002</v>
      </c>
      <c r="AL131" s="5">
        <v>144621700</v>
      </c>
      <c r="AM131" s="47"/>
    </row>
    <row r="132" spans="1:39" x14ac:dyDescent="0.25">
      <c r="A132" s="5">
        <v>415</v>
      </c>
      <c r="B132" s="5">
        <v>1</v>
      </c>
      <c r="C132" s="5" t="s">
        <v>232</v>
      </c>
      <c r="D132" s="5">
        <v>166.2</v>
      </c>
      <c r="E132" s="5">
        <v>183.4</v>
      </c>
      <c r="F132" s="5">
        <v>190.2</v>
      </c>
      <c r="G132" s="5">
        <v>202</v>
      </c>
      <c r="H132" s="5">
        <v>1326534</v>
      </c>
      <c r="I132" s="5">
        <v>0</v>
      </c>
      <c r="J132" s="5">
        <v>147496</v>
      </c>
      <c r="K132" s="5">
        <v>23850</v>
      </c>
      <c r="L132" s="5">
        <v>86766</v>
      </c>
      <c r="M132" s="5">
        <v>0</v>
      </c>
      <c r="N132" s="5">
        <v>56217</v>
      </c>
      <c r="O132" s="5">
        <v>48461</v>
      </c>
      <c r="P132" s="5">
        <v>24467.5</v>
      </c>
      <c r="Q132" s="5">
        <v>2626</v>
      </c>
      <c r="R132" s="5">
        <v>19580</v>
      </c>
      <c r="S132" s="5">
        <v>0</v>
      </c>
      <c r="T132" s="5">
        <v>0</v>
      </c>
      <c r="U132" s="5">
        <v>0</v>
      </c>
      <c r="V132" s="5">
        <v>0</v>
      </c>
      <c r="W132" s="5">
        <v>151104</v>
      </c>
      <c r="X132" s="5">
        <v>0</v>
      </c>
      <c r="Y132" s="5">
        <v>2942</v>
      </c>
      <c r="Z132" s="5">
        <v>12464</v>
      </c>
      <c r="AA132" s="5">
        <v>146248</v>
      </c>
      <c r="AB132" s="5">
        <v>2048755.5</v>
      </c>
      <c r="AC132" s="5">
        <v>0</v>
      </c>
      <c r="AD132" s="5">
        <v>28722</v>
      </c>
      <c r="AE132" s="5">
        <v>20515</v>
      </c>
      <c r="AF132" s="5">
        <v>16417</v>
      </c>
      <c r="AG132" s="5">
        <v>128261</v>
      </c>
      <c r="AH132" s="5">
        <v>0</v>
      </c>
      <c r="AI132" s="5">
        <v>101259</v>
      </c>
      <c r="AJ132" s="5">
        <v>295174</v>
      </c>
      <c r="AK132" s="5">
        <v>2743063.6514300001</v>
      </c>
      <c r="AL132" s="5">
        <v>78423600</v>
      </c>
      <c r="AM132" s="47"/>
    </row>
    <row r="133" spans="1:39" x14ac:dyDescent="0.25">
      <c r="A133" s="5">
        <v>423</v>
      </c>
      <c r="B133" s="5">
        <v>1</v>
      </c>
      <c r="C133" s="5" t="s">
        <v>233</v>
      </c>
      <c r="D133" s="5">
        <v>2696</v>
      </c>
      <c r="E133" s="5">
        <v>2960.2</v>
      </c>
      <c r="F133" s="5">
        <v>2521</v>
      </c>
      <c r="G133" s="5">
        <v>2764.2</v>
      </c>
      <c r="H133" s="5">
        <v>18152501</v>
      </c>
      <c r="I133" s="5">
        <v>72661</v>
      </c>
      <c r="J133" s="5">
        <v>633230</v>
      </c>
      <c r="K133" s="5">
        <v>18148</v>
      </c>
      <c r="L133" s="5">
        <v>0</v>
      </c>
      <c r="M133" s="5">
        <v>0</v>
      </c>
      <c r="N133" s="5">
        <v>314391</v>
      </c>
      <c r="O133" s="5">
        <v>614725</v>
      </c>
      <c r="P133" s="5">
        <v>415840</v>
      </c>
      <c r="Q133" s="5">
        <v>35935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859334</v>
      </c>
      <c r="X133" s="5">
        <v>0</v>
      </c>
      <c r="Y133" s="5">
        <v>177647</v>
      </c>
      <c r="Z133" s="5">
        <v>118975</v>
      </c>
      <c r="AA133" s="5">
        <v>2001281</v>
      </c>
      <c r="AB133" s="5">
        <v>23414668</v>
      </c>
      <c r="AC133" s="5">
        <v>0</v>
      </c>
      <c r="AD133" s="5">
        <v>200001</v>
      </c>
      <c r="AE133" s="5">
        <v>392602</v>
      </c>
      <c r="AF133" s="5">
        <v>0</v>
      </c>
      <c r="AG133" s="5">
        <v>729752</v>
      </c>
      <c r="AH133" s="5">
        <v>0</v>
      </c>
      <c r="AI133" s="5">
        <v>1560263</v>
      </c>
      <c r="AJ133" s="5">
        <v>2882618</v>
      </c>
      <c r="AK133" s="5">
        <v>20605522.532838002</v>
      </c>
      <c r="AL133" s="5">
        <v>1425337150</v>
      </c>
      <c r="AM133" s="47"/>
    </row>
    <row r="134" spans="1:39" x14ac:dyDescent="0.25">
      <c r="A134" s="5">
        <v>424</v>
      </c>
      <c r="B134" s="5">
        <v>1</v>
      </c>
      <c r="C134" s="5" t="s">
        <v>234</v>
      </c>
      <c r="D134" s="5">
        <v>474</v>
      </c>
      <c r="E134" s="5">
        <v>521.6</v>
      </c>
      <c r="F134" s="5">
        <v>474</v>
      </c>
      <c r="G134" s="5">
        <v>521.6</v>
      </c>
      <c r="H134" s="5">
        <v>3425347</v>
      </c>
      <c r="I134" s="5">
        <v>0</v>
      </c>
      <c r="J134" s="5">
        <v>65643</v>
      </c>
      <c r="K134" s="5">
        <v>41177</v>
      </c>
      <c r="L134" s="5">
        <v>129579</v>
      </c>
      <c r="M134" s="5">
        <v>0</v>
      </c>
      <c r="N134" s="5">
        <v>69153</v>
      </c>
      <c r="O134" s="5">
        <v>121945</v>
      </c>
      <c r="P134" s="5">
        <v>67503.75</v>
      </c>
      <c r="Q134" s="5">
        <v>6781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361923</v>
      </c>
      <c r="X134" s="5">
        <v>0</v>
      </c>
      <c r="Y134" s="5">
        <v>36412</v>
      </c>
      <c r="Z134" s="5">
        <v>18573</v>
      </c>
      <c r="AA134" s="5">
        <v>377638</v>
      </c>
      <c r="AB134" s="5">
        <v>4721674.75</v>
      </c>
      <c r="AC134" s="5">
        <v>0</v>
      </c>
      <c r="AD134" s="5">
        <v>35941</v>
      </c>
      <c r="AE134" s="5">
        <v>61610</v>
      </c>
      <c r="AF134" s="5">
        <v>0</v>
      </c>
      <c r="AG134" s="5">
        <v>318961</v>
      </c>
      <c r="AH134" s="5">
        <v>0</v>
      </c>
      <c r="AI134" s="5">
        <v>284620</v>
      </c>
      <c r="AJ134" s="5">
        <v>701132</v>
      </c>
      <c r="AK134" s="5">
        <v>3522294.617931</v>
      </c>
      <c r="AL134" s="5">
        <v>242791900</v>
      </c>
      <c r="AM134" s="47"/>
    </row>
    <row r="135" spans="1:39" x14ac:dyDescent="0.25">
      <c r="A135" s="5">
        <v>432</v>
      </c>
      <c r="B135" s="5">
        <v>1</v>
      </c>
      <c r="C135" s="5" t="s">
        <v>235</v>
      </c>
      <c r="D135" s="5">
        <v>718</v>
      </c>
      <c r="E135" s="5">
        <v>783.6</v>
      </c>
      <c r="F135" s="5">
        <v>608</v>
      </c>
      <c r="G135" s="5">
        <v>660.6</v>
      </c>
      <c r="H135" s="5">
        <v>4338160</v>
      </c>
      <c r="I135" s="5">
        <v>0</v>
      </c>
      <c r="J135" s="5">
        <v>1362978</v>
      </c>
      <c r="K135" s="5">
        <v>0</v>
      </c>
      <c r="L135" s="5">
        <v>112077</v>
      </c>
      <c r="M135" s="5">
        <v>366788</v>
      </c>
      <c r="N135" s="5">
        <v>198673</v>
      </c>
      <c r="O135" s="5">
        <v>151750</v>
      </c>
      <c r="P135" s="5">
        <v>106923.75</v>
      </c>
      <c r="Q135" s="5">
        <v>8588</v>
      </c>
      <c r="R135" s="5">
        <v>67903</v>
      </c>
      <c r="S135" s="5">
        <v>0</v>
      </c>
      <c r="T135" s="5">
        <v>0</v>
      </c>
      <c r="U135" s="5">
        <v>99345</v>
      </c>
      <c r="V135" s="5">
        <v>0</v>
      </c>
      <c r="W135" s="5">
        <v>0</v>
      </c>
      <c r="X135" s="5">
        <v>0</v>
      </c>
      <c r="Y135" s="5">
        <v>0</v>
      </c>
      <c r="Z135" s="5">
        <v>36341</v>
      </c>
      <c r="AA135" s="5">
        <v>478274</v>
      </c>
      <c r="AB135" s="5">
        <v>7327800.75</v>
      </c>
      <c r="AC135" s="5">
        <v>0</v>
      </c>
      <c r="AD135" s="5">
        <v>42154</v>
      </c>
      <c r="AE135" s="5">
        <v>30389</v>
      </c>
      <c r="AF135" s="5">
        <v>19299</v>
      </c>
      <c r="AG135" s="5">
        <v>0</v>
      </c>
      <c r="AH135" s="5">
        <v>0</v>
      </c>
      <c r="AI135" s="5">
        <v>112249</v>
      </c>
      <c r="AJ135" s="5">
        <v>204091</v>
      </c>
      <c r="AK135" s="5">
        <v>4204485.9561520005</v>
      </c>
      <c r="AL135" s="5">
        <v>113581100</v>
      </c>
      <c r="AM135" s="47"/>
    </row>
    <row r="136" spans="1:39" x14ac:dyDescent="0.25">
      <c r="A136" s="5">
        <v>435</v>
      </c>
      <c r="B136" s="5">
        <v>1</v>
      </c>
      <c r="C136" s="5" t="s">
        <v>2167</v>
      </c>
      <c r="D136" s="5">
        <v>690</v>
      </c>
      <c r="E136" s="5">
        <v>745.6</v>
      </c>
      <c r="F136" s="5">
        <v>727</v>
      </c>
      <c r="G136" s="5">
        <v>782.6</v>
      </c>
      <c r="H136" s="5">
        <v>5139334</v>
      </c>
      <c r="I136" s="5">
        <v>0</v>
      </c>
      <c r="J136" s="5">
        <v>835085</v>
      </c>
      <c r="K136" s="5">
        <v>0</v>
      </c>
      <c r="L136" s="5">
        <v>78672</v>
      </c>
      <c r="M136" s="5">
        <v>406379</v>
      </c>
      <c r="N136" s="5">
        <v>302088.61245299998</v>
      </c>
      <c r="O136" s="5">
        <v>173290</v>
      </c>
      <c r="P136" s="5">
        <v>127180</v>
      </c>
      <c r="Q136" s="5">
        <v>10174</v>
      </c>
      <c r="R136" s="5">
        <v>71170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34934</v>
      </c>
      <c r="AA136" s="5">
        <v>566602</v>
      </c>
      <c r="AB136" s="5">
        <v>7744908.6124529997</v>
      </c>
      <c r="AC136" s="5">
        <v>0</v>
      </c>
      <c r="AD136" s="5">
        <v>62211</v>
      </c>
      <c r="AE136" s="5">
        <v>54256</v>
      </c>
      <c r="AF136" s="5">
        <v>30362</v>
      </c>
      <c r="AG136" s="5">
        <v>0</v>
      </c>
      <c r="AH136" s="5">
        <v>0</v>
      </c>
      <c r="AI136" s="5">
        <v>199605</v>
      </c>
      <c r="AJ136" s="5">
        <v>346434</v>
      </c>
      <c r="AK136" s="5">
        <v>6437243.0192</v>
      </c>
      <c r="AL136" s="5">
        <v>162220700</v>
      </c>
      <c r="AM136" s="47"/>
    </row>
    <row r="137" spans="1:39" x14ac:dyDescent="0.25">
      <c r="A137" s="5">
        <v>441</v>
      </c>
      <c r="B137" s="5">
        <v>1</v>
      </c>
      <c r="C137" s="5" t="s">
        <v>2168</v>
      </c>
      <c r="D137" s="5">
        <v>276</v>
      </c>
      <c r="E137" s="5">
        <v>302.60000000000002</v>
      </c>
      <c r="F137" s="5">
        <v>431</v>
      </c>
      <c r="G137" s="5">
        <v>473.4</v>
      </c>
      <c r="H137" s="5">
        <v>3108818</v>
      </c>
      <c r="I137" s="5">
        <v>0</v>
      </c>
      <c r="J137" s="5">
        <v>63237</v>
      </c>
      <c r="K137" s="5">
        <v>0</v>
      </c>
      <c r="L137" s="5">
        <v>130535</v>
      </c>
      <c r="M137" s="5">
        <v>570595</v>
      </c>
      <c r="N137" s="5">
        <v>215770.528169</v>
      </c>
      <c r="O137" s="5">
        <v>107555</v>
      </c>
      <c r="P137" s="5">
        <v>60932.5</v>
      </c>
      <c r="Q137" s="5">
        <v>6154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334561</v>
      </c>
      <c r="X137" s="5">
        <v>0</v>
      </c>
      <c r="Y137" s="5">
        <v>1839</v>
      </c>
      <c r="Z137" s="5">
        <v>19991</v>
      </c>
      <c r="AA137" s="5">
        <v>342742</v>
      </c>
      <c r="AB137" s="5">
        <v>4962730.0281689996</v>
      </c>
      <c r="AC137" s="5">
        <v>0</v>
      </c>
      <c r="AD137" s="5">
        <v>46553</v>
      </c>
      <c r="AE137" s="5">
        <v>60932.5</v>
      </c>
      <c r="AF137" s="5">
        <v>0</v>
      </c>
      <c r="AG137" s="5">
        <v>334561</v>
      </c>
      <c r="AH137" s="5">
        <v>0</v>
      </c>
      <c r="AI137" s="5">
        <v>297663</v>
      </c>
      <c r="AJ137" s="5">
        <v>739709.5</v>
      </c>
      <c r="AK137" s="5">
        <v>4694704.7705899999</v>
      </c>
      <c r="AL137" s="5">
        <v>181764400</v>
      </c>
      <c r="AM137" s="47"/>
    </row>
    <row r="138" spans="1:39" x14ac:dyDescent="0.25">
      <c r="A138" s="5">
        <v>447</v>
      </c>
      <c r="B138" s="5">
        <v>1</v>
      </c>
      <c r="C138" s="5" t="s">
        <v>236</v>
      </c>
      <c r="D138" s="5">
        <v>102</v>
      </c>
      <c r="E138" s="5">
        <v>111.4</v>
      </c>
      <c r="F138" s="5">
        <v>143</v>
      </c>
      <c r="G138" s="5">
        <v>157</v>
      </c>
      <c r="H138" s="5">
        <v>1031019</v>
      </c>
      <c r="I138" s="5">
        <v>0</v>
      </c>
      <c r="J138" s="5">
        <v>45137</v>
      </c>
      <c r="K138" s="5">
        <v>0</v>
      </c>
      <c r="L138" s="5">
        <v>71440</v>
      </c>
      <c r="M138" s="5">
        <v>586724</v>
      </c>
      <c r="N138" s="5">
        <v>149453</v>
      </c>
      <c r="O138" s="5">
        <v>36991</v>
      </c>
      <c r="P138" s="5">
        <v>24395</v>
      </c>
      <c r="Q138" s="5">
        <v>2041</v>
      </c>
      <c r="R138" s="5">
        <v>1385</v>
      </c>
      <c r="S138" s="5">
        <v>0</v>
      </c>
      <c r="T138" s="5">
        <v>0</v>
      </c>
      <c r="U138" s="5">
        <v>0</v>
      </c>
      <c r="V138" s="5">
        <v>0</v>
      </c>
      <c r="W138" s="5">
        <v>33273</v>
      </c>
      <c r="X138" s="5">
        <v>0</v>
      </c>
      <c r="Y138" s="5">
        <v>4414</v>
      </c>
      <c r="Z138" s="5">
        <v>9355</v>
      </c>
      <c r="AA138" s="5">
        <v>113668</v>
      </c>
      <c r="AB138" s="5">
        <v>2109295</v>
      </c>
      <c r="AC138" s="5">
        <v>0</v>
      </c>
      <c r="AD138" s="5">
        <v>18057</v>
      </c>
      <c r="AE138" s="5">
        <v>16610</v>
      </c>
      <c r="AF138" s="5">
        <v>943</v>
      </c>
      <c r="AG138" s="5">
        <v>20377</v>
      </c>
      <c r="AH138" s="5">
        <v>0</v>
      </c>
      <c r="AI138" s="5">
        <v>63909</v>
      </c>
      <c r="AJ138" s="5">
        <v>119896</v>
      </c>
      <c r="AK138" s="5">
        <v>1755971.0776150001</v>
      </c>
      <c r="AL138" s="5">
        <v>38682400</v>
      </c>
      <c r="AM138" s="47"/>
    </row>
    <row r="139" spans="1:39" x14ac:dyDescent="0.25">
      <c r="A139" s="5">
        <v>458</v>
      </c>
      <c r="B139" s="5">
        <v>1</v>
      </c>
      <c r="C139" s="5" t="s">
        <v>237</v>
      </c>
      <c r="D139" s="5">
        <v>268</v>
      </c>
      <c r="E139" s="5">
        <v>290.8</v>
      </c>
      <c r="F139" s="5">
        <v>232</v>
      </c>
      <c r="G139" s="5">
        <v>250.6</v>
      </c>
      <c r="H139" s="5">
        <v>1645690</v>
      </c>
      <c r="I139" s="5">
        <v>0</v>
      </c>
      <c r="J139" s="5">
        <v>209473</v>
      </c>
      <c r="K139" s="5">
        <v>0</v>
      </c>
      <c r="L139" s="5">
        <v>100740</v>
      </c>
      <c r="M139" s="5">
        <v>0</v>
      </c>
      <c r="N139" s="5">
        <v>81678</v>
      </c>
      <c r="O139" s="5">
        <v>60771</v>
      </c>
      <c r="P139" s="5">
        <v>12530</v>
      </c>
      <c r="Q139" s="5">
        <v>3258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530260</v>
      </c>
      <c r="X139" s="5">
        <v>0</v>
      </c>
      <c r="Y139" s="5">
        <v>6253</v>
      </c>
      <c r="Z139" s="5">
        <v>12680</v>
      </c>
      <c r="AA139" s="5">
        <v>181434</v>
      </c>
      <c r="AB139" s="5">
        <v>2844767</v>
      </c>
      <c r="AC139" s="5">
        <v>0</v>
      </c>
      <c r="AD139" s="5">
        <v>60771</v>
      </c>
      <c r="AE139" s="5">
        <v>9095</v>
      </c>
      <c r="AF139" s="5">
        <v>0</v>
      </c>
      <c r="AG139" s="5">
        <v>325608.90999999997</v>
      </c>
      <c r="AH139" s="5">
        <v>0</v>
      </c>
      <c r="AI139" s="5">
        <v>108752</v>
      </c>
      <c r="AJ139" s="5">
        <v>504226.91</v>
      </c>
      <c r="AK139" s="5">
        <v>6359298.4296460003</v>
      </c>
      <c r="AL139" s="5">
        <v>107652025</v>
      </c>
      <c r="AM139" s="47"/>
    </row>
    <row r="140" spans="1:39" x14ac:dyDescent="0.25">
      <c r="A140" s="5">
        <v>463</v>
      </c>
      <c r="B140" s="5">
        <v>1</v>
      </c>
      <c r="C140" s="5" t="s">
        <v>2169</v>
      </c>
      <c r="D140" s="5">
        <v>793</v>
      </c>
      <c r="E140" s="5">
        <v>874</v>
      </c>
      <c r="F140" s="5">
        <v>931</v>
      </c>
      <c r="G140" s="5">
        <v>1030.4000000000001</v>
      </c>
      <c r="H140" s="5">
        <v>6766637</v>
      </c>
      <c r="I140" s="5">
        <v>20468</v>
      </c>
      <c r="J140" s="5">
        <v>161988</v>
      </c>
      <c r="K140" s="5">
        <v>14140</v>
      </c>
      <c r="L140" s="5">
        <v>0</v>
      </c>
      <c r="M140" s="5">
        <v>0</v>
      </c>
      <c r="N140" s="5">
        <v>171403.79081499999</v>
      </c>
      <c r="O140" s="5">
        <v>234474</v>
      </c>
      <c r="P140" s="5">
        <v>170940</v>
      </c>
      <c r="Q140" s="5">
        <v>13395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30098</v>
      </c>
      <c r="X140" s="5">
        <v>0</v>
      </c>
      <c r="Y140" s="5">
        <v>0</v>
      </c>
      <c r="Z140" s="5">
        <v>39439</v>
      </c>
      <c r="AA140" s="5">
        <v>746010</v>
      </c>
      <c r="AB140" s="5">
        <v>8368992.7908150004</v>
      </c>
      <c r="AC140" s="5">
        <v>0</v>
      </c>
      <c r="AD140" s="5">
        <v>67856</v>
      </c>
      <c r="AE140" s="5">
        <v>137782</v>
      </c>
      <c r="AF140" s="5">
        <v>0</v>
      </c>
      <c r="AG140" s="5">
        <v>21821</v>
      </c>
      <c r="AH140" s="5">
        <v>0</v>
      </c>
      <c r="AI140" s="5">
        <v>496544</v>
      </c>
      <c r="AJ140" s="5">
        <v>724003</v>
      </c>
      <c r="AK140" s="5">
        <v>6832181.5433320003</v>
      </c>
      <c r="AL140" s="5">
        <v>359278100</v>
      </c>
      <c r="AM140" s="47"/>
    </row>
    <row r="141" spans="1:39" x14ac:dyDescent="0.25">
      <c r="A141" s="5">
        <v>465</v>
      </c>
      <c r="B141" s="5">
        <v>1</v>
      </c>
      <c r="C141" s="5" t="s">
        <v>238</v>
      </c>
      <c r="D141" s="5">
        <v>1802</v>
      </c>
      <c r="E141" s="5">
        <v>1972</v>
      </c>
      <c r="F141" s="5">
        <v>1555</v>
      </c>
      <c r="G141" s="5">
        <v>1700</v>
      </c>
      <c r="H141" s="5">
        <v>11163900</v>
      </c>
      <c r="I141" s="5">
        <v>24562</v>
      </c>
      <c r="J141" s="5">
        <v>492665</v>
      </c>
      <c r="K141" s="5">
        <v>16956</v>
      </c>
      <c r="L141" s="5">
        <v>0</v>
      </c>
      <c r="M141" s="5">
        <v>0</v>
      </c>
      <c r="N141" s="5">
        <v>267992</v>
      </c>
      <c r="O141" s="5">
        <v>398353</v>
      </c>
      <c r="P141" s="5">
        <v>223990</v>
      </c>
      <c r="Q141" s="5">
        <v>22100</v>
      </c>
      <c r="R141" s="5">
        <v>19176</v>
      </c>
      <c r="S141" s="5">
        <v>0</v>
      </c>
      <c r="T141" s="5">
        <v>0</v>
      </c>
      <c r="U141" s="5">
        <v>0</v>
      </c>
      <c r="V141" s="5">
        <v>0</v>
      </c>
      <c r="W141" s="5">
        <v>1087898</v>
      </c>
      <c r="X141" s="5">
        <v>0</v>
      </c>
      <c r="Y141" s="5">
        <v>0</v>
      </c>
      <c r="Z141" s="5">
        <v>65935</v>
      </c>
      <c r="AA141" s="5">
        <v>1230800</v>
      </c>
      <c r="AB141" s="5">
        <v>15014327</v>
      </c>
      <c r="AC141" s="5">
        <v>0</v>
      </c>
      <c r="AD141" s="5">
        <v>146758</v>
      </c>
      <c r="AE141" s="5">
        <v>187549</v>
      </c>
      <c r="AF141" s="5">
        <v>16056</v>
      </c>
      <c r="AG141" s="5">
        <v>894851</v>
      </c>
      <c r="AH141" s="5">
        <v>0</v>
      </c>
      <c r="AI141" s="5">
        <v>851016</v>
      </c>
      <c r="AJ141" s="5">
        <v>2096230</v>
      </c>
      <c r="AK141" s="5">
        <v>14349836.716917999</v>
      </c>
      <c r="AL141" s="5">
        <v>842100400</v>
      </c>
      <c r="AM141" s="47"/>
    </row>
    <row r="142" spans="1:39" x14ac:dyDescent="0.25">
      <c r="A142" s="5">
        <v>466</v>
      </c>
      <c r="B142" s="5">
        <v>1</v>
      </c>
      <c r="C142" s="5" t="s">
        <v>239</v>
      </c>
      <c r="D142" s="5">
        <v>1965</v>
      </c>
      <c r="E142" s="5">
        <v>2164.4</v>
      </c>
      <c r="F142" s="5">
        <v>2163</v>
      </c>
      <c r="G142" s="5">
        <v>2374.8000000000002</v>
      </c>
      <c r="H142" s="5">
        <v>15595312</v>
      </c>
      <c r="I142" s="5">
        <v>125878</v>
      </c>
      <c r="J142" s="5">
        <v>240060</v>
      </c>
      <c r="K142" s="5">
        <v>14280</v>
      </c>
      <c r="L142" s="5">
        <v>0</v>
      </c>
      <c r="M142" s="5">
        <v>0</v>
      </c>
      <c r="N142" s="5">
        <v>319328.96097000001</v>
      </c>
      <c r="O142" s="5">
        <v>547892</v>
      </c>
      <c r="P142" s="5">
        <v>307741.25</v>
      </c>
      <c r="Q142" s="5">
        <v>30872</v>
      </c>
      <c r="R142" s="5">
        <v>47828</v>
      </c>
      <c r="S142" s="5">
        <v>0</v>
      </c>
      <c r="T142" s="5">
        <v>0</v>
      </c>
      <c r="U142" s="5">
        <v>0</v>
      </c>
      <c r="V142" s="5">
        <v>0</v>
      </c>
      <c r="W142" s="5">
        <v>1592683</v>
      </c>
      <c r="X142" s="5">
        <v>0</v>
      </c>
      <c r="Y142" s="5">
        <v>0</v>
      </c>
      <c r="Z142" s="5">
        <v>93018</v>
      </c>
      <c r="AA142" s="5">
        <v>1719355</v>
      </c>
      <c r="AB142" s="5">
        <v>20634248.210969999</v>
      </c>
      <c r="AC142" s="5">
        <v>0</v>
      </c>
      <c r="AD142" s="5">
        <v>132348</v>
      </c>
      <c r="AE142" s="5">
        <v>227890</v>
      </c>
      <c r="AF142" s="5">
        <v>35418</v>
      </c>
      <c r="AG142" s="5">
        <v>1227905</v>
      </c>
      <c r="AH142" s="5">
        <v>0</v>
      </c>
      <c r="AI142" s="5">
        <v>1051400</v>
      </c>
      <c r="AJ142" s="5">
        <v>2674961</v>
      </c>
      <c r="AK142" s="5">
        <v>13143533.850515001</v>
      </c>
      <c r="AL142" s="5">
        <v>817422250</v>
      </c>
      <c r="AM142" s="47"/>
    </row>
    <row r="143" spans="1:39" x14ac:dyDescent="0.25">
      <c r="A143" s="5">
        <v>473</v>
      </c>
      <c r="B143" s="5">
        <v>1</v>
      </c>
      <c r="C143" s="5" t="s">
        <v>240</v>
      </c>
      <c r="D143" s="5">
        <v>288.8</v>
      </c>
      <c r="E143" s="5">
        <v>320</v>
      </c>
      <c r="F143" s="5">
        <v>385.8</v>
      </c>
      <c r="G143" s="5">
        <v>428.2</v>
      </c>
      <c r="H143" s="5">
        <v>2811989</v>
      </c>
      <c r="I143" s="5">
        <v>12281</v>
      </c>
      <c r="J143" s="5">
        <v>426965</v>
      </c>
      <c r="K143" s="5">
        <v>0</v>
      </c>
      <c r="L143" s="5">
        <v>129039</v>
      </c>
      <c r="M143" s="5">
        <v>45247</v>
      </c>
      <c r="N143" s="5">
        <v>168241.697518</v>
      </c>
      <c r="O143" s="5">
        <v>96557</v>
      </c>
      <c r="P143" s="5">
        <v>58628.75</v>
      </c>
      <c r="Q143" s="5">
        <v>5567</v>
      </c>
      <c r="R143" s="5">
        <v>15488</v>
      </c>
      <c r="S143" s="5">
        <v>0</v>
      </c>
      <c r="T143" s="5">
        <v>0</v>
      </c>
      <c r="U143" s="5">
        <v>0</v>
      </c>
      <c r="V143" s="5">
        <v>0</v>
      </c>
      <c r="W143" s="5">
        <v>223105</v>
      </c>
      <c r="X143" s="5">
        <v>0</v>
      </c>
      <c r="Y143" s="5">
        <v>41194</v>
      </c>
      <c r="Z143" s="5">
        <v>18328</v>
      </c>
      <c r="AA143" s="5">
        <v>310017</v>
      </c>
      <c r="AB143" s="5">
        <v>4362647.4475180004</v>
      </c>
      <c r="AC143" s="5">
        <v>0</v>
      </c>
      <c r="AD143" s="5">
        <v>59645</v>
      </c>
      <c r="AE143" s="5">
        <v>58628.75</v>
      </c>
      <c r="AF143" s="5">
        <v>15488</v>
      </c>
      <c r="AG143" s="5">
        <v>223105</v>
      </c>
      <c r="AH143" s="5">
        <v>0</v>
      </c>
      <c r="AI143" s="5">
        <v>310017</v>
      </c>
      <c r="AJ143" s="5">
        <v>666883.75</v>
      </c>
      <c r="AK143" s="5">
        <v>6060359.0117579997</v>
      </c>
      <c r="AL143" s="5">
        <v>286620870</v>
      </c>
      <c r="AM143" s="47"/>
    </row>
    <row r="144" spans="1:39" x14ac:dyDescent="0.25">
      <c r="A144" s="5">
        <v>477</v>
      </c>
      <c r="B144" s="5">
        <v>1</v>
      </c>
      <c r="C144" s="5" t="s">
        <v>241</v>
      </c>
      <c r="D144" s="5">
        <v>3320</v>
      </c>
      <c r="E144" s="5">
        <v>3638.4</v>
      </c>
      <c r="F144" s="5">
        <v>3114</v>
      </c>
      <c r="G144" s="5">
        <v>3415</v>
      </c>
      <c r="H144" s="5">
        <v>22426305</v>
      </c>
      <c r="I144" s="5">
        <v>0</v>
      </c>
      <c r="J144" s="5">
        <v>597373</v>
      </c>
      <c r="K144" s="5">
        <v>14241</v>
      </c>
      <c r="L144" s="5">
        <v>0</v>
      </c>
      <c r="M144" s="5">
        <v>0</v>
      </c>
      <c r="N144" s="5">
        <v>412611</v>
      </c>
      <c r="O144" s="5">
        <v>751929</v>
      </c>
      <c r="P144" s="5">
        <v>570876.25</v>
      </c>
      <c r="Q144" s="5">
        <v>44395</v>
      </c>
      <c r="R144" s="5">
        <v>20695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67675</v>
      </c>
      <c r="Z144" s="5">
        <v>147550</v>
      </c>
      <c r="AA144" s="5">
        <v>2472460</v>
      </c>
      <c r="AB144" s="5">
        <v>27526110.25</v>
      </c>
      <c r="AC144" s="5">
        <v>0</v>
      </c>
      <c r="AD144" s="5">
        <v>202824</v>
      </c>
      <c r="AE144" s="5">
        <v>529178</v>
      </c>
      <c r="AF144" s="5">
        <v>19183</v>
      </c>
      <c r="AG144" s="5">
        <v>0</v>
      </c>
      <c r="AH144" s="5">
        <v>0</v>
      </c>
      <c r="AI144" s="5">
        <v>1892574</v>
      </c>
      <c r="AJ144" s="5">
        <v>2643759</v>
      </c>
      <c r="AK144" s="5">
        <v>21105476.708349001</v>
      </c>
      <c r="AL144" s="5">
        <v>1720048699</v>
      </c>
      <c r="AM144" s="47"/>
    </row>
    <row r="145" spans="1:39" x14ac:dyDescent="0.25">
      <c r="A145" s="5">
        <v>480</v>
      </c>
      <c r="B145" s="5">
        <v>1</v>
      </c>
      <c r="C145" s="5" t="s">
        <v>242</v>
      </c>
      <c r="D145" s="5">
        <v>726.4</v>
      </c>
      <c r="E145" s="5">
        <v>792</v>
      </c>
      <c r="F145" s="5">
        <v>631.4</v>
      </c>
      <c r="G145" s="5">
        <v>684.4</v>
      </c>
      <c r="H145" s="5">
        <v>4494455</v>
      </c>
      <c r="I145" s="5">
        <v>70615</v>
      </c>
      <c r="J145" s="5">
        <v>706377</v>
      </c>
      <c r="K145" s="5">
        <v>0</v>
      </c>
      <c r="L145" s="5">
        <v>106885</v>
      </c>
      <c r="M145" s="5">
        <v>230875</v>
      </c>
      <c r="N145" s="5">
        <v>213859</v>
      </c>
      <c r="O145" s="5">
        <v>157010</v>
      </c>
      <c r="P145" s="5">
        <v>112865</v>
      </c>
      <c r="Q145" s="5">
        <v>8897</v>
      </c>
      <c r="R145" s="5">
        <v>32297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13241</v>
      </c>
      <c r="Z145" s="5">
        <v>33766</v>
      </c>
      <c r="AA145" s="5">
        <v>495506</v>
      </c>
      <c r="AB145" s="5">
        <v>6676648</v>
      </c>
      <c r="AC145" s="5">
        <v>0</v>
      </c>
      <c r="AD145" s="5">
        <v>79022</v>
      </c>
      <c r="AE145" s="5">
        <v>94439</v>
      </c>
      <c r="AF145" s="5">
        <v>27024</v>
      </c>
      <c r="AG145" s="5">
        <v>0</v>
      </c>
      <c r="AH145" s="5">
        <v>0</v>
      </c>
      <c r="AI145" s="5">
        <v>342377</v>
      </c>
      <c r="AJ145" s="5">
        <v>542862</v>
      </c>
      <c r="AK145" s="5">
        <v>7892102.328458</v>
      </c>
      <c r="AL145" s="5">
        <v>337977350</v>
      </c>
      <c r="AM145" s="47"/>
    </row>
    <row r="146" spans="1:39" x14ac:dyDescent="0.25">
      <c r="A146" s="5">
        <v>482</v>
      </c>
      <c r="B146" s="5">
        <v>1</v>
      </c>
      <c r="C146" s="5" t="s">
        <v>243</v>
      </c>
      <c r="D146" s="5">
        <v>2503</v>
      </c>
      <c r="E146" s="5">
        <v>2742.4</v>
      </c>
      <c r="F146" s="5">
        <v>2286</v>
      </c>
      <c r="G146" s="5">
        <v>2510.1999999999998</v>
      </c>
      <c r="H146" s="5">
        <v>16484483</v>
      </c>
      <c r="I146" s="5">
        <v>36842</v>
      </c>
      <c r="J146" s="5">
        <v>1080702</v>
      </c>
      <c r="K146" s="5">
        <v>23531</v>
      </c>
      <c r="L146" s="5">
        <v>0</v>
      </c>
      <c r="M146" s="5">
        <v>0</v>
      </c>
      <c r="N146" s="5">
        <v>415529</v>
      </c>
      <c r="O146" s="5">
        <v>596123</v>
      </c>
      <c r="P146" s="5">
        <v>384941.25</v>
      </c>
      <c r="Q146" s="5">
        <v>32633</v>
      </c>
      <c r="R146" s="5">
        <v>84569</v>
      </c>
      <c r="S146" s="5">
        <v>0</v>
      </c>
      <c r="T146" s="5">
        <v>0</v>
      </c>
      <c r="U146" s="5">
        <v>0</v>
      </c>
      <c r="V146" s="5">
        <v>0</v>
      </c>
      <c r="W146" s="5">
        <v>562561</v>
      </c>
      <c r="X146" s="5">
        <v>0</v>
      </c>
      <c r="Y146" s="5">
        <v>31263</v>
      </c>
      <c r="Z146" s="5">
        <v>109321</v>
      </c>
      <c r="AA146" s="5">
        <v>1817385</v>
      </c>
      <c r="AB146" s="5">
        <v>21659883.25</v>
      </c>
      <c r="AC146" s="5">
        <v>0</v>
      </c>
      <c r="AD146" s="5">
        <v>166003</v>
      </c>
      <c r="AE146" s="5">
        <v>320187</v>
      </c>
      <c r="AF146" s="5">
        <v>70343</v>
      </c>
      <c r="AG146" s="5">
        <v>420887</v>
      </c>
      <c r="AH146" s="5">
        <v>0</v>
      </c>
      <c r="AI146" s="5">
        <v>1248301</v>
      </c>
      <c r="AJ146" s="5">
        <v>2225721</v>
      </c>
      <c r="AK146" s="5">
        <v>16015857.86018</v>
      </c>
      <c r="AL146" s="5">
        <v>1163348850</v>
      </c>
      <c r="AM146" s="47"/>
    </row>
    <row r="147" spans="1:39" x14ac:dyDescent="0.25">
      <c r="A147" s="5">
        <v>484</v>
      </c>
      <c r="B147" s="5">
        <v>1</v>
      </c>
      <c r="C147" s="5" t="s">
        <v>244</v>
      </c>
      <c r="D147" s="5">
        <v>919</v>
      </c>
      <c r="E147" s="5">
        <v>1012.4</v>
      </c>
      <c r="F147" s="5">
        <v>1235</v>
      </c>
      <c r="G147" s="5">
        <v>1363.8</v>
      </c>
      <c r="H147" s="5">
        <v>8956075</v>
      </c>
      <c r="I147" s="5">
        <v>17398</v>
      </c>
      <c r="J147" s="5">
        <v>236395</v>
      </c>
      <c r="K147" s="5">
        <v>14096</v>
      </c>
      <c r="L147" s="5">
        <v>0</v>
      </c>
      <c r="M147" s="5">
        <v>0</v>
      </c>
      <c r="N147" s="5">
        <v>284948</v>
      </c>
      <c r="O147" s="5">
        <v>301392</v>
      </c>
      <c r="P147" s="5">
        <v>228436.25</v>
      </c>
      <c r="Q147" s="5">
        <v>17729</v>
      </c>
      <c r="R147" s="5">
        <v>0</v>
      </c>
      <c r="S147" s="5">
        <v>0</v>
      </c>
      <c r="T147" s="5">
        <v>0</v>
      </c>
      <c r="U147" s="5">
        <v>0</v>
      </c>
      <c r="V147" s="5">
        <v>-6239</v>
      </c>
      <c r="W147" s="5">
        <v>0</v>
      </c>
      <c r="X147" s="5">
        <v>0</v>
      </c>
      <c r="Y147" s="5">
        <v>0</v>
      </c>
      <c r="Z147" s="5">
        <v>51068</v>
      </c>
      <c r="AA147" s="5">
        <v>987391</v>
      </c>
      <c r="AB147" s="5">
        <v>11088689.25</v>
      </c>
      <c r="AC147" s="5">
        <v>0</v>
      </c>
      <c r="AD147" s="5">
        <v>57089</v>
      </c>
      <c r="AE147" s="5">
        <v>145591</v>
      </c>
      <c r="AF147" s="5">
        <v>0</v>
      </c>
      <c r="AG147" s="5">
        <v>0</v>
      </c>
      <c r="AH147" s="5">
        <v>0</v>
      </c>
      <c r="AI147" s="5">
        <v>519662</v>
      </c>
      <c r="AJ147" s="5">
        <v>722342</v>
      </c>
      <c r="AK147" s="5">
        <v>5918761.2218580004</v>
      </c>
      <c r="AL147" s="5">
        <v>329072100</v>
      </c>
      <c r="AM147" s="47"/>
    </row>
    <row r="148" spans="1:39" x14ac:dyDescent="0.25">
      <c r="A148" s="5">
        <v>485</v>
      </c>
      <c r="B148" s="5">
        <v>1</v>
      </c>
      <c r="C148" s="5" t="s">
        <v>245</v>
      </c>
      <c r="D148" s="5">
        <v>747</v>
      </c>
      <c r="E148" s="5">
        <v>828.8</v>
      </c>
      <c r="F148" s="5">
        <v>925</v>
      </c>
      <c r="G148" s="5">
        <v>1020.6</v>
      </c>
      <c r="H148" s="5">
        <v>6702280</v>
      </c>
      <c r="I148" s="5">
        <v>0</v>
      </c>
      <c r="J148" s="5">
        <v>126703</v>
      </c>
      <c r="K148" s="5">
        <v>0</v>
      </c>
      <c r="L148" s="5">
        <v>0</v>
      </c>
      <c r="M148" s="5">
        <v>0</v>
      </c>
      <c r="N148" s="5">
        <v>167624</v>
      </c>
      <c r="O148" s="5">
        <v>221230</v>
      </c>
      <c r="P148" s="5">
        <v>169855</v>
      </c>
      <c r="Q148" s="5">
        <v>13268</v>
      </c>
      <c r="R148" s="5">
        <v>19963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32921</v>
      </c>
      <c r="AA148" s="5">
        <v>738914</v>
      </c>
      <c r="AB148" s="5">
        <v>8192758</v>
      </c>
      <c r="AC148" s="5">
        <v>0</v>
      </c>
      <c r="AD148" s="5">
        <v>44104</v>
      </c>
      <c r="AE148" s="5">
        <v>119773</v>
      </c>
      <c r="AF148" s="5">
        <v>14077</v>
      </c>
      <c r="AG148" s="5">
        <v>0</v>
      </c>
      <c r="AH148" s="5">
        <v>0</v>
      </c>
      <c r="AI148" s="5">
        <v>430266</v>
      </c>
      <c r="AJ148" s="5">
        <v>608220</v>
      </c>
      <c r="AK148" s="5">
        <v>4661759.9214230003</v>
      </c>
      <c r="AL148" s="5">
        <v>298057300</v>
      </c>
      <c r="AM148" s="47"/>
    </row>
    <row r="149" spans="1:39" x14ac:dyDescent="0.25">
      <c r="A149" s="5">
        <v>486</v>
      </c>
      <c r="B149" s="5">
        <v>1</v>
      </c>
      <c r="C149" s="5" t="s">
        <v>246</v>
      </c>
      <c r="D149" s="5">
        <v>277</v>
      </c>
      <c r="E149" s="5">
        <v>304.60000000000002</v>
      </c>
      <c r="F149" s="5">
        <v>322</v>
      </c>
      <c r="G149" s="5">
        <v>352.4</v>
      </c>
      <c r="H149" s="5">
        <v>2314211</v>
      </c>
      <c r="I149" s="5">
        <v>0</v>
      </c>
      <c r="J149" s="5">
        <v>96860</v>
      </c>
      <c r="K149" s="5">
        <v>15638</v>
      </c>
      <c r="L149" s="5">
        <v>121334</v>
      </c>
      <c r="M149" s="5">
        <v>0</v>
      </c>
      <c r="N149" s="5">
        <v>86005</v>
      </c>
      <c r="O149" s="5">
        <v>80114</v>
      </c>
      <c r="P149" s="5">
        <v>50130</v>
      </c>
      <c r="Q149" s="5">
        <v>4581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162104</v>
      </c>
      <c r="X149" s="5">
        <v>0</v>
      </c>
      <c r="Y149" s="5">
        <v>0</v>
      </c>
      <c r="Z149" s="5">
        <v>12550</v>
      </c>
      <c r="AA149" s="5">
        <v>255138</v>
      </c>
      <c r="AB149" s="5">
        <v>3198665</v>
      </c>
      <c r="AC149" s="5">
        <v>0</v>
      </c>
      <c r="AD149" s="5">
        <v>25900</v>
      </c>
      <c r="AE149" s="5">
        <v>40729</v>
      </c>
      <c r="AF149" s="5">
        <v>0</v>
      </c>
      <c r="AG149" s="5">
        <v>118464</v>
      </c>
      <c r="AH149" s="5">
        <v>0</v>
      </c>
      <c r="AI149" s="5">
        <v>171177</v>
      </c>
      <c r="AJ149" s="5">
        <v>356270</v>
      </c>
      <c r="AK149" s="5">
        <v>2610298.2045530002</v>
      </c>
      <c r="AL149" s="5">
        <v>126213700</v>
      </c>
      <c r="AM149" s="47"/>
    </row>
    <row r="150" spans="1:39" x14ac:dyDescent="0.25">
      <c r="A150" s="5">
        <v>487</v>
      </c>
      <c r="B150" s="5">
        <v>1</v>
      </c>
      <c r="C150" s="5" t="s">
        <v>247</v>
      </c>
      <c r="D150" s="5">
        <v>252</v>
      </c>
      <c r="E150" s="5">
        <v>275.39999999999998</v>
      </c>
      <c r="F150" s="5">
        <v>353</v>
      </c>
      <c r="G150" s="5">
        <v>387</v>
      </c>
      <c r="H150" s="5">
        <v>2541429</v>
      </c>
      <c r="I150" s="5">
        <v>0</v>
      </c>
      <c r="J150" s="5">
        <v>17413</v>
      </c>
      <c r="K150" s="5">
        <v>0</v>
      </c>
      <c r="L150" s="5">
        <v>125659</v>
      </c>
      <c r="M150" s="5">
        <v>0</v>
      </c>
      <c r="N150" s="5">
        <v>84212</v>
      </c>
      <c r="O150" s="5">
        <v>85744</v>
      </c>
      <c r="P150" s="5">
        <v>60111.25</v>
      </c>
      <c r="Q150" s="5">
        <v>5031</v>
      </c>
      <c r="R150" s="5">
        <v>5917</v>
      </c>
      <c r="S150" s="5">
        <v>0</v>
      </c>
      <c r="T150" s="5">
        <v>0</v>
      </c>
      <c r="U150" s="5">
        <v>0</v>
      </c>
      <c r="V150" s="5">
        <v>0</v>
      </c>
      <c r="W150" s="5">
        <v>79931</v>
      </c>
      <c r="X150" s="5">
        <v>0</v>
      </c>
      <c r="Y150" s="5">
        <v>24643</v>
      </c>
      <c r="Z150" s="5">
        <v>15165</v>
      </c>
      <c r="AA150" s="5">
        <v>280188</v>
      </c>
      <c r="AB150" s="5">
        <v>3325443.25</v>
      </c>
      <c r="AC150" s="5">
        <v>0</v>
      </c>
      <c r="AD150" s="5">
        <v>19995</v>
      </c>
      <c r="AE150" s="5">
        <v>53088</v>
      </c>
      <c r="AF150" s="5">
        <v>5226</v>
      </c>
      <c r="AG150" s="5">
        <v>62917.65</v>
      </c>
      <c r="AH150" s="5">
        <v>0</v>
      </c>
      <c r="AI150" s="5">
        <v>204341</v>
      </c>
      <c r="AJ150" s="5">
        <v>345567.65</v>
      </c>
      <c r="AK150" s="5">
        <v>2067721.8269849999</v>
      </c>
      <c r="AL150" s="5">
        <v>124044300</v>
      </c>
      <c r="AM150" s="47"/>
    </row>
    <row r="151" spans="1:39" x14ac:dyDescent="0.25">
      <c r="A151" s="5">
        <v>492</v>
      </c>
      <c r="B151" s="5">
        <v>1</v>
      </c>
      <c r="C151" s="5" t="s">
        <v>248</v>
      </c>
      <c r="D151" s="5">
        <v>5069</v>
      </c>
      <c r="E151" s="5">
        <v>5529.8</v>
      </c>
      <c r="F151" s="5">
        <v>4885</v>
      </c>
      <c r="G151" s="5">
        <v>5322.6</v>
      </c>
      <c r="H151" s="5">
        <v>34953514</v>
      </c>
      <c r="I151" s="5">
        <v>409360</v>
      </c>
      <c r="J151" s="5">
        <v>4457701</v>
      </c>
      <c r="K151" s="5">
        <v>855738</v>
      </c>
      <c r="L151" s="5">
        <v>0</v>
      </c>
      <c r="M151" s="5">
        <v>0</v>
      </c>
      <c r="N151" s="5">
        <v>387507</v>
      </c>
      <c r="O151" s="5">
        <v>1249227</v>
      </c>
      <c r="P151" s="5">
        <v>866865</v>
      </c>
      <c r="Q151" s="5">
        <v>69194</v>
      </c>
      <c r="R151" s="5">
        <v>222219</v>
      </c>
      <c r="S151" s="5">
        <v>0</v>
      </c>
      <c r="T151" s="5">
        <v>0</v>
      </c>
      <c r="U151" s="5">
        <v>0</v>
      </c>
      <c r="V151" s="5">
        <v>-20292</v>
      </c>
      <c r="W151" s="5">
        <v>227275</v>
      </c>
      <c r="X151" s="5">
        <v>0</v>
      </c>
      <c r="Y151" s="5">
        <v>0</v>
      </c>
      <c r="Z151" s="5">
        <v>254228</v>
      </c>
      <c r="AA151" s="5">
        <v>3853562</v>
      </c>
      <c r="AB151" s="5">
        <v>47786098</v>
      </c>
      <c r="AC151" s="5">
        <v>0</v>
      </c>
      <c r="AD151" s="5">
        <v>203093</v>
      </c>
      <c r="AE151" s="5">
        <v>470440</v>
      </c>
      <c r="AF151" s="5">
        <v>120596</v>
      </c>
      <c r="AG151" s="5">
        <v>110941</v>
      </c>
      <c r="AH151" s="5">
        <v>0</v>
      </c>
      <c r="AI151" s="5">
        <v>1726947</v>
      </c>
      <c r="AJ151" s="5">
        <v>2632017</v>
      </c>
      <c r="AK151" s="5">
        <v>19826279.650738999</v>
      </c>
      <c r="AL151" s="5">
        <v>1530498050</v>
      </c>
      <c r="AM151" s="47"/>
    </row>
    <row r="152" spans="1:39" x14ac:dyDescent="0.25">
      <c r="A152" s="5">
        <v>495</v>
      </c>
      <c r="B152" s="5">
        <v>1</v>
      </c>
      <c r="C152" s="5" t="s">
        <v>249</v>
      </c>
      <c r="D152" s="5">
        <v>358</v>
      </c>
      <c r="E152" s="5">
        <v>389.8</v>
      </c>
      <c r="F152" s="5">
        <v>452</v>
      </c>
      <c r="G152" s="5">
        <v>494.2</v>
      </c>
      <c r="H152" s="5">
        <v>3245411</v>
      </c>
      <c r="I152" s="5">
        <v>0</v>
      </c>
      <c r="J152" s="5">
        <v>46855</v>
      </c>
      <c r="K152" s="5">
        <v>0</v>
      </c>
      <c r="L152" s="5">
        <v>130446</v>
      </c>
      <c r="M152" s="5">
        <v>0</v>
      </c>
      <c r="N152" s="5">
        <v>106860</v>
      </c>
      <c r="O152" s="5">
        <v>100629</v>
      </c>
      <c r="P152" s="5">
        <v>65750</v>
      </c>
      <c r="Q152" s="5">
        <v>6425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310269</v>
      </c>
      <c r="X152" s="5">
        <v>0</v>
      </c>
      <c r="Y152" s="5">
        <v>0</v>
      </c>
      <c r="Z152" s="5">
        <v>20966</v>
      </c>
      <c r="AA152" s="5">
        <v>357801</v>
      </c>
      <c r="AB152" s="5">
        <v>4391412</v>
      </c>
      <c r="AC152" s="5">
        <v>0</v>
      </c>
      <c r="AD152" s="5">
        <v>45708</v>
      </c>
      <c r="AE152" s="5">
        <v>41242</v>
      </c>
      <c r="AF152" s="5">
        <v>0</v>
      </c>
      <c r="AG152" s="5">
        <v>211197</v>
      </c>
      <c r="AH152" s="5">
        <v>0</v>
      </c>
      <c r="AI152" s="5">
        <v>185332</v>
      </c>
      <c r="AJ152" s="5">
        <v>483479</v>
      </c>
      <c r="AK152" s="5">
        <v>5143256.1322280001</v>
      </c>
      <c r="AL152" s="5">
        <v>124697000</v>
      </c>
      <c r="AM152" s="47"/>
    </row>
    <row r="153" spans="1:39" x14ac:dyDescent="0.25">
      <c r="A153" s="5">
        <v>497</v>
      </c>
      <c r="B153" s="5">
        <v>1</v>
      </c>
      <c r="C153" s="5" t="s">
        <v>250</v>
      </c>
      <c r="D153" s="5">
        <v>194</v>
      </c>
      <c r="E153" s="5">
        <v>210.6</v>
      </c>
      <c r="F153" s="5">
        <v>301</v>
      </c>
      <c r="G153" s="5">
        <v>328.2</v>
      </c>
      <c r="H153" s="5">
        <v>2155289</v>
      </c>
      <c r="I153" s="5">
        <v>0</v>
      </c>
      <c r="J153" s="5">
        <v>258906</v>
      </c>
      <c r="K153" s="5">
        <v>0</v>
      </c>
      <c r="L153" s="5">
        <v>117502</v>
      </c>
      <c r="M153" s="5">
        <v>0</v>
      </c>
      <c r="N153" s="5">
        <v>80960</v>
      </c>
      <c r="O153" s="5">
        <v>71185</v>
      </c>
      <c r="P153" s="5">
        <v>38700</v>
      </c>
      <c r="Q153" s="5">
        <v>4267</v>
      </c>
      <c r="R153" s="5">
        <v>10867</v>
      </c>
      <c r="S153" s="5">
        <v>0</v>
      </c>
      <c r="T153" s="5">
        <v>0</v>
      </c>
      <c r="U153" s="5">
        <v>0</v>
      </c>
      <c r="V153" s="5">
        <v>0</v>
      </c>
      <c r="W153" s="5">
        <v>285639</v>
      </c>
      <c r="X153" s="5">
        <v>0</v>
      </c>
      <c r="Y153" s="5">
        <v>15080</v>
      </c>
      <c r="Z153" s="5">
        <v>12062</v>
      </c>
      <c r="AA153" s="5">
        <v>237617</v>
      </c>
      <c r="AB153" s="5">
        <v>3288074</v>
      </c>
      <c r="AC153" s="5">
        <v>0</v>
      </c>
      <c r="AD153" s="5">
        <v>23806</v>
      </c>
      <c r="AE153" s="5">
        <v>21912</v>
      </c>
      <c r="AF153" s="5">
        <v>6153</v>
      </c>
      <c r="AG153" s="5">
        <v>185311.26</v>
      </c>
      <c r="AH153" s="5">
        <v>0</v>
      </c>
      <c r="AI153" s="5">
        <v>111098</v>
      </c>
      <c r="AJ153" s="5">
        <v>348280.26</v>
      </c>
      <c r="AK153" s="5">
        <v>2514781.9873020002</v>
      </c>
      <c r="AL153" s="5">
        <v>60813000</v>
      </c>
      <c r="AM153" s="47"/>
    </row>
    <row r="154" spans="1:39" x14ac:dyDescent="0.25">
      <c r="A154" s="5">
        <v>499</v>
      </c>
      <c r="B154" s="5">
        <v>1</v>
      </c>
      <c r="C154" s="5" t="s">
        <v>1911</v>
      </c>
      <c r="D154" s="5">
        <v>304</v>
      </c>
      <c r="E154" s="5">
        <v>332.2</v>
      </c>
      <c r="F154" s="5">
        <v>259</v>
      </c>
      <c r="G154" s="5">
        <v>281.8</v>
      </c>
      <c r="H154" s="5">
        <v>1850581</v>
      </c>
      <c r="I154" s="5">
        <v>0</v>
      </c>
      <c r="J154" s="5">
        <v>44335</v>
      </c>
      <c r="K154" s="5">
        <v>14159</v>
      </c>
      <c r="L154" s="5">
        <v>108299</v>
      </c>
      <c r="M154" s="5">
        <v>76279</v>
      </c>
      <c r="N154" s="5">
        <v>78693.756932000004</v>
      </c>
      <c r="O154" s="5">
        <v>65594</v>
      </c>
      <c r="P154" s="5">
        <v>14090</v>
      </c>
      <c r="Q154" s="5">
        <v>3663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545937</v>
      </c>
      <c r="X154" s="5">
        <v>0</v>
      </c>
      <c r="Y154" s="5">
        <v>3310</v>
      </c>
      <c r="Z154" s="5">
        <v>12120</v>
      </c>
      <c r="AA154" s="5">
        <v>204023</v>
      </c>
      <c r="AB154" s="5">
        <v>3021083.7569320002</v>
      </c>
      <c r="AC154" s="5">
        <v>0</v>
      </c>
      <c r="AD154" s="5">
        <v>51796</v>
      </c>
      <c r="AE154" s="5">
        <v>9338</v>
      </c>
      <c r="AF154" s="5">
        <v>0</v>
      </c>
      <c r="AG154" s="5">
        <v>386120.59</v>
      </c>
      <c r="AH154" s="5">
        <v>0</v>
      </c>
      <c r="AI154" s="5">
        <v>111662</v>
      </c>
      <c r="AJ154" s="5">
        <v>558916.59</v>
      </c>
      <c r="AK154" s="5">
        <v>5098435.4834820004</v>
      </c>
      <c r="AL154" s="5">
        <v>112287930</v>
      </c>
      <c r="AM154" s="47"/>
    </row>
    <row r="155" spans="1:39" x14ac:dyDescent="0.25">
      <c r="A155" s="5">
        <v>500</v>
      </c>
      <c r="B155" s="5">
        <v>1</v>
      </c>
      <c r="C155" s="5" t="s">
        <v>251</v>
      </c>
      <c r="D155" s="5">
        <v>402</v>
      </c>
      <c r="E155" s="5">
        <v>447</v>
      </c>
      <c r="F155" s="5">
        <v>402</v>
      </c>
      <c r="G155" s="5">
        <v>446</v>
      </c>
      <c r="H155" s="5">
        <v>2928882</v>
      </c>
      <c r="I155" s="5">
        <v>0</v>
      </c>
      <c r="J155" s="5">
        <v>71886</v>
      </c>
      <c r="K155" s="5">
        <v>14210</v>
      </c>
      <c r="L155" s="5">
        <v>129905</v>
      </c>
      <c r="M155" s="5">
        <v>0</v>
      </c>
      <c r="N155" s="5">
        <v>158490.57909300001</v>
      </c>
      <c r="O155" s="5">
        <v>104480</v>
      </c>
      <c r="P155" s="5">
        <v>40368.75</v>
      </c>
      <c r="Q155" s="5">
        <v>5798</v>
      </c>
      <c r="R155" s="5">
        <v>3318</v>
      </c>
      <c r="S155" s="5">
        <v>0</v>
      </c>
      <c r="T155" s="5">
        <v>0</v>
      </c>
      <c r="U155" s="5">
        <v>0</v>
      </c>
      <c r="V155" s="5">
        <v>0</v>
      </c>
      <c r="W155" s="5">
        <v>622295</v>
      </c>
      <c r="X155" s="5">
        <v>0</v>
      </c>
      <c r="Y155" s="5">
        <v>0</v>
      </c>
      <c r="Z155" s="5">
        <v>18031</v>
      </c>
      <c r="AA155" s="5">
        <v>322904</v>
      </c>
      <c r="AB155" s="5">
        <v>4420568.3290929999</v>
      </c>
      <c r="AC155" s="5">
        <v>0</v>
      </c>
      <c r="AD155" s="5">
        <v>94300</v>
      </c>
      <c r="AE155" s="5">
        <v>37944</v>
      </c>
      <c r="AF155" s="5">
        <v>3119</v>
      </c>
      <c r="AG155" s="5">
        <v>544253.23</v>
      </c>
      <c r="AH155" s="5">
        <v>0</v>
      </c>
      <c r="AI155" s="5">
        <v>250628</v>
      </c>
      <c r="AJ155" s="5">
        <v>930244.23</v>
      </c>
      <c r="AK155" s="5">
        <v>9223136.6549319997</v>
      </c>
      <c r="AL155" s="5">
        <v>214274400</v>
      </c>
      <c r="AM155" s="47"/>
    </row>
    <row r="156" spans="1:39" x14ac:dyDescent="0.25">
      <c r="A156" s="5">
        <v>505</v>
      </c>
      <c r="B156" s="5">
        <v>1</v>
      </c>
      <c r="C156" s="5" t="s">
        <v>252</v>
      </c>
      <c r="D156" s="5">
        <v>355</v>
      </c>
      <c r="E156" s="5">
        <v>385.4</v>
      </c>
      <c r="F156" s="5">
        <v>372</v>
      </c>
      <c r="G156" s="5">
        <v>405.4</v>
      </c>
      <c r="H156" s="5">
        <v>2662262</v>
      </c>
      <c r="I156" s="5">
        <v>0</v>
      </c>
      <c r="J156" s="5">
        <v>161873</v>
      </c>
      <c r="K156" s="5">
        <v>34099</v>
      </c>
      <c r="L156" s="5">
        <v>127406</v>
      </c>
      <c r="M156" s="5">
        <v>78705</v>
      </c>
      <c r="N156" s="5">
        <v>149426.033073</v>
      </c>
      <c r="O156" s="5">
        <v>97960</v>
      </c>
      <c r="P156" s="5">
        <v>20270</v>
      </c>
      <c r="Q156" s="5">
        <v>5270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932420</v>
      </c>
      <c r="X156" s="5">
        <v>0</v>
      </c>
      <c r="Y156" s="5">
        <v>0</v>
      </c>
      <c r="Z156" s="5">
        <v>17521</v>
      </c>
      <c r="AA156" s="5">
        <v>293510</v>
      </c>
      <c r="AB156" s="5">
        <v>4580722.0330729997</v>
      </c>
      <c r="AC156" s="5">
        <v>0</v>
      </c>
      <c r="AD156" s="5">
        <v>90049</v>
      </c>
      <c r="AE156" s="5">
        <v>11931</v>
      </c>
      <c r="AF156" s="5">
        <v>0</v>
      </c>
      <c r="AG156" s="5">
        <v>844667</v>
      </c>
      <c r="AH156" s="5">
        <v>0</v>
      </c>
      <c r="AI156" s="5">
        <v>142662</v>
      </c>
      <c r="AJ156" s="5">
        <v>1089309</v>
      </c>
      <c r="AK156" s="5">
        <v>8538366.9486900009</v>
      </c>
      <c r="AL156" s="5">
        <v>115692600</v>
      </c>
      <c r="AM156" s="47"/>
    </row>
    <row r="157" spans="1:39" x14ac:dyDescent="0.25">
      <c r="A157" s="5">
        <v>507</v>
      </c>
      <c r="B157" s="5">
        <v>1</v>
      </c>
      <c r="C157" s="5" t="s">
        <v>253</v>
      </c>
      <c r="D157" s="5">
        <v>355</v>
      </c>
      <c r="E157" s="5">
        <v>393.6</v>
      </c>
      <c r="F157" s="5">
        <v>371</v>
      </c>
      <c r="G157" s="5">
        <v>408</v>
      </c>
      <c r="H157" s="5">
        <v>2679336</v>
      </c>
      <c r="I157" s="5">
        <v>0</v>
      </c>
      <c r="J157" s="5">
        <v>19933</v>
      </c>
      <c r="K157" s="5">
        <v>0</v>
      </c>
      <c r="L157" s="5">
        <v>127622</v>
      </c>
      <c r="M157" s="5">
        <v>0</v>
      </c>
      <c r="N157" s="5">
        <v>109020</v>
      </c>
      <c r="O157" s="5">
        <v>89063</v>
      </c>
      <c r="P157" s="5">
        <v>49812.5</v>
      </c>
      <c r="Q157" s="5">
        <v>5304</v>
      </c>
      <c r="R157" s="5">
        <v>3782</v>
      </c>
      <c r="S157" s="5">
        <v>0</v>
      </c>
      <c r="T157" s="5">
        <v>0</v>
      </c>
      <c r="U157" s="5">
        <v>0</v>
      </c>
      <c r="V157" s="5">
        <v>0</v>
      </c>
      <c r="W157" s="5">
        <v>333789</v>
      </c>
      <c r="X157" s="5">
        <v>0</v>
      </c>
      <c r="Y157" s="5">
        <v>0</v>
      </c>
      <c r="Z157" s="5">
        <v>15632</v>
      </c>
      <c r="AA157" s="5">
        <v>295392</v>
      </c>
      <c r="AB157" s="5">
        <v>3728685.5</v>
      </c>
      <c r="AC157" s="5">
        <v>0</v>
      </c>
      <c r="AD157" s="5">
        <v>58906</v>
      </c>
      <c r="AE157" s="5">
        <v>49812.5</v>
      </c>
      <c r="AF157" s="5">
        <v>3782</v>
      </c>
      <c r="AG157" s="5">
        <v>202297.44</v>
      </c>
      <c r="AH157" s="5">
        <v>0</v>
      </c>
      <c r="AI157" s="5">
        <v>244934</v>
      </c>
      <c r="AJ157" s="5">
        <v>559731.93999999994</v>
      </c>
      <c r="AK157" s="5">
        <v>6182784.1979040001</v>
      </c>
      <c r="AL157" s="5">
        <v>203581400</v>
      </c>
      <c r="AM157" s="47"/>
    </row>
    <row r="158" spans="1:39" x14ac:dyDescent="0.25">
      <c r="A158" s="5">
        <v>508</v>
      </c>
      <c r="B158" s="5">
        <v>1</v>
      </c>
      <c r="C158" s="5" t="s">
        <v>254</v>
      </c>
      <c r="D158" s="5">
        <v>2215</v>
      </c>
      <c r="E158" s="5">
        <v>2431.8000000000002</v>
      </c>
      <c r="F158" s="5">
        <v>2200</v>
      </c>
      <c r="G158" s="5">
        <v>2418.1999999999998</v>
      </c>
      <c r="H158" s="5">
        <v>15880319</v>
      </c>
      <c r="I158" s="5">
        <v>146346</v>
      </c>
      <c r="J158" s="5">
        <v>901415</v>
      </c>
      <c r="K158" s="5">
        <v>149366</v>
      </c>
      <c r="L158" s="5">
        <v>0</v>
      </c>
      <c r="M158" s="5">
        <v>0</v>
      </c>
      <c r="N158" s="5">
        <v>254601</v>
      </c>
      <c r="O158" s="5">
        <v>536780</v>
      </c>
      <c r="P158" s="5">
        <v>377533.75</v>
      </c>
      <c r="Q158" s="5">
        <v>31437</v>
      </c>
      <c r="R158" s="5">
        <v>60963</v>
      </c>
      <c r="S158" s="5">
        <v>0</v>
      </c>
      <c r="T158" s="5">
        <v>0</v>
      </c>
      <c r="U158" s="5">
        <v>0</v>
      </c>
      <c r="V158" s="5">
        <v>-12477</v>
      </c>
      <c r="W158" s="5">
        <v>440354</v>
      </c>
      <c r="X158" s="5">
        <v>0</v>
      </c>
      <c r="Y158" s="5">
        <v>6253</v>
      </c>
      <c r="Z158" s="5">
        <v>103066</v>
      </c>
      <c r="AA158" s="5">
        <v>1750777</v>
      </c>
      <c r="AB158" s="5">
        <v>20626733.75</v>
      </c>
      <c r="AC158" s="5">
        <v>0</v>
      </c>
      <c r="AD158" s="5">
        <v>142965</v>
      </c>
      <c r="AE158" s="5">
        <v>308538</v>
      </c>
      <c r="AF158" s="5">
        <v>49822</v>
      </c>
      <c r="AG158" s="5">
        <v>323700</v>
      </c>
      <c r="AH158" s="5">
        <v>0</v>
      </c>
      <c r="AI158" s="5">
        <v>1181538</v>
      </c>
      <c r="AJ158" s="5">
        <v>2006563</v>
      </c>
      <c r="AK158" s="5">
        <v>14756704.417628</v>
      </c>
      <c r="AL158" s="5">
        <v>1013564250</v>
      </c>
      <c r="AM158" s="47"/>
    </row>
    <row r="159" spans="1:39" x14ac:dyDescent="0.25">
      <c r="A159" s="5">
        <v>511</v>
      </c>
      <c r="B159" s="5">
        <v>1</v>
      </c>
      <c r="C159" s="5" t="s">
        <v>255</v>
      </c>
      <c r="D159" s="5">
        <v>384</v>
      </c>
      <c r="E159" s="5">
        <v>419</v>
      </c>
      <c r="F159" s="5">
        <v>553</v>
      </c>
      <c r="G159" s="5">
        <v>603.20000000000005</v>
      </c>
      <c r="H159" s="5">
        <v>3961214</v>
      </c>
      <c r="I159" s="5">
        <v>0</v>
      </c>
      <c r="J159" s="5">
        <v>177511</v>
      </c>
      <c r="K159" s="5">
        <v>25654</v>
      </c>
      <c r="L159" s="5">
        <v>121959</v>
      </c>
      <c r="M159" s="5">
        <v>0</v>
      </c>
      <c r="N159" s="5">
        <v>176931</v>
      </c>
      <c r="O159" s="5">
        <v>137321</v>
      </c>
      <c r="P159" s="5">
        <v>71807.5</v>
      </c>
      <c r="Q159" s="5">
        <v>7842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532541</v>
      </c>
      <c r="X159" s="5">
        <v>0</v>
      </c>
      <c r="Y159" s="5">
        <v>14712</v>
      </c>
      <c r="Z159" s="5">
        <v>21247</v>
      </c>
      <c r="AA159" s="5">
        <v>436717</v>
      </c>
      <c r="AB159" s="5">
        <v>5685456.5</v>
      </c>
      <c r="AC159" s="5">
        <v>0</v>
      </c>
      <c r="AD159" s="5">
        <v>85171</v>
      </c>
      <c r="AE159" s="5">
        <v>48314</v>
      </c>
      <c r="AF159" s="5">
        <v>0</v>
      </c>
      <c r="AG159" s="5">
        <v>422993</v>
      </c>
      <c r="AH159" s="5">
        <v>0</v>
      </c>
      <c r="AI159" s="5">
        <v>242645</v>
      </c>
      <c r="AJ159" s="5">
        <v>799123</v>
      </c>
      <c r="AK159" s="5">
        <v>8571961.7284169998</v>
      </c>
      <c r="AL159" s="5">
        <v>143777800</v>
      </c>
      <c r="AM159" s="47"/>
    </row>
    <row r="160" spans="1:39" x14ac:dyDescent="0.25">
      <c r="A160" s="5">
        <v>514</v>
      </c>
      <c r="B160" s="5">
        <v>1</v>
      </c>
      <c r="C160" s="5" t="s">
        <v>256</v>
      </c>
      <c r="D160" s="5">
        <v>136</v>
      </c>
      <c r="E160" s="5">
        <v>147.80000000000001</v>
      </c>
      <c r="F160" s="5">
        <v>148</v>
      </c>
      <c r="G160" s="5">
        <v>161.6</v>
      </c>
      <c r="H160" s="5">
        <v>1061227</v>
      </c>
      <c r="I160" s="5">
        <v>0</v>
      </c>
      <c r="J160" s="5">
        <v>92393</v>
      </c>
      <c r="K160" s="5">
        <v>0</v>
      </c>
      <c r="L160" s="5">
        <v>73112</v>
      </c>
      <c r="M160" s="5">
        <v>0</v>
      </c>
      <c r="N160" s="5">
        <v>54357</v>
      </c>
      <c r="O160" s="5">
        <v>39058</v>
      </c>
      <c r="P160" s="5">
        <v>8080</v>
      </c>
      <c r="Q160" s="5">
        <v>2101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294440</v>
      </c>
      <c r="X160" s="5">
        <v>0</v>
      </c>
      <c r="Y160" s="5">
        <v>0</v>
      </c>
      <c r="Z160" s="5">
        <v>8687</v>
      </c>
      <c r="AA160" s="5">
        <v>116998</v>
      </c>
      <c r="AB160" s="5">
        <v>1750453</v>
      </c>
      <c r="AC160" s="5">
        <v>0</v>
      </c>
      <c r="AD160" s="5">
        <v>39058</v>
      </c>
      <c r="AE160" s="5">
        <v>4425</v>
      </c>
      <c r="AF160" s="5">
        <v>0</v>
      </c>
      <c r="AG160" s="5">
        <v>202495.12</v>
      </c>
      <c r="AH160" s="5">
        <v>0</v>
      </c>
      <c r="AI160" s="5">
        <v>52914</v>
      </c>
      <c r="AJ160" s="5">
        <v>298892.12</v>
      </c>
      <c r="AK160" s="5">
        <v>3914742.9150120001</v>
      </c>
      <c r="AL160" s="5">
        <v>41283500</v>
      </c>
      <c r="AM160" s="47"/>
    </row>
    <row r="161" spans="1:39" x14ac:dyDescent="0.25">
      <c r="A161" s="5">
        <v>518</v>
      </c>
      <c r="B161" s="5">
        <v>1</v>
      </c>
      <c r="C161" s="5" t="s">
        <v>257</v>
      </c>
      <c r="D161" s="5">
        <v>3682</v>
      </c>
      <c r="E161" s="5">
        <v>4026</v>
      </c>
      <c r="F161" s="5">
        <v>3451</v>
      </c>
      <c r="G161" s="5">
        <v>3788.2</v>
      </c>
      <c r="H161" s="5">
        <v>24877109</v>
      </c>
      <c r="I161" s="5">
        <v>496349</v>
      </c>
      <c r="J161" s="5">
        <v>4627250</v>
      </c>
      <c r="K161" s="5">
        <v>1061802</v>
      </c>
      <c r="L161" s="5">
        <v>0</v>
      </c>
      <c r="M161" s="5">
        <v>0</v>
      </c>
      <c r="N161" s="5">
        <v>460025</v>
      </c>
      <c r="O161" s="5">
        <v>845500</v>
      </c>
      <c r="P161" s="5">
        <v>530567.5</v>
      </c>
      <c r="Q161" s="5">
        <v>49247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1894100</v>
      </c>
      <c r="X161" s="5">
        <v>0</v>
      </c>
      <c r="Y161" s="5">
        <v>0</v>
      </c>
      <c r="Z161" s="5">
        <v>146858</v>
      </c>
      <c r="AA161" s="5">
        <v>2742657</v>
      </c>
      <c r="AB161" s="5">
        <v>37731464.5</v>
      </c>
      <c r="AC161" s="5">
        <v>0</v>
      </c>
      <c r="AD161" s="5">
        <v>223394</v>
      </c>
      <c r="AE161" s="5">
        <v>252840</v>
      </c>
      <c r="AF161" s="5">
        <v>0</v>
      </c>
      <c r="AG161" s="5">
        <v>873927</v>
      </c>
      <c r="AH161" s="5">
        <v>0</v>
      </c>
      <c r="AI161" s="5">
        <v>1079297</v>
      </c>
      <c r="AJ161" s="5">
        <v>2429458</v>
      </c>
      <c r="AK161" s="5">
        <v>22932592.634845</v>
      </c>
      <c r="AL161" s="5">
        <v>978475400</v>
      </c>
      <c r="AM161" s="47"/>
    </row>
    <row r="162" spans="1:39" x14ac:dyDescent="0.25">
      <c r="A162" s="5">
        <v>531</v>
      </c>
      <c r="B162" s="5">
        <v>1</v>
      </c>
      <c r="C162" s="5" t="s">
        <v>258</v>
      </c>
      <c r="D162" s="5">
        <v>1871</v>
      </c>
      <c r="E162" s="5">
        <v>2048.6</v>
      </c>
      <c r="F162" s="5">
        <v>2320</v>
      </c>
      <c r="G162" s="5">
        <v>2529.8000000000002</v>
      </c>
      <c r="H162" s="5">
        <v>16613197</v>
      </c>
      <c r="I162" s="5">
        <v>42983</v>
      </c>
      <c r="J162" s="5">
        <v>73147</v>
      </c>
      <c r="K162" s="5">
        <v>14195</v>
      </c>
      <c r="L162" s="5">
        <v>0</v>
      </c>
      <c r="M162" s="5">
        <v>0</v>
      </c>
      <c r="N162" s="5">
        <v>221766</v>
      </c>
      <c r="O162" s="5">
        <v>545422</v>
      </c>
      <c r="P162" s="5">
        <v>423561.25</v>
      </c>
      <c r="Q162" s="5">
        <v>32887</v>
      </c>
      <c r="R162" s="5">
        <v>3289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101803</v>
      </c>
      <c r="AA162" s="5">
        <v>1831575</v>
      </c>
      <c r="AB162" s="5">
        <v>19903825.25</v>
      </c>
      <c r="AC162" s="5">
        <v>0</v>
      </c>
      <c r="AD162" s="5">
        <v>113810</v>
      </c>
      <c r="AE162" s="5">
        <v>368627</v>
      </c>
      <c r="AF162" s="5">
        <v>2862</v>
      </c>
      <c r="AG162" s="5">
        <v>0</v>
      </c>
      <c r="AH162" s="5">
        <v>0</v>
      </c>
      <c r="AI162" s="5">
        <v>1316314</v>
      </c>
      <c r="AJ162" s="5">
        <v>1801613</v>
      </c>
      <c r="AK162" s="5">
        <v>12094748.612506</v>
      </c>
      <c r="AL162" s="5">
        <v>909281688</v>
      </c>
      <c r="AM162" s="47"/>
    </row>
    <row r="163" spans="1:39" x14ac:dyDescent="0.25">
      <c r="A163" s="5">
        <v>533</v>
      </c>
      <c r="B163" s="5">
        <v>1</v>
      </c>
      <c r="C163" s="5" t="s">
        <v>259</v>
      </c>
      <c r="D163" s="5">
        <v>863</v>
      </c>
      <c r="E163" s="5">
        <v>952.6</v>
      </c>
      <c r="F163" s="5">
        <v>1145</v>
      </c>
      <c r="G163" s="5">
        <v>1254</v>
      </c>
      <c r="H163" s="5">
        <v>8235018</v>
      </c>
      <c r="I163" s="5">
        <v>566964</v>
      </c>
      <c r="J163" s="5">
        <v>93252</v>
      </c>
      <c r="K163" s="5">
        <v>14204</v>
      </c>
      <c r="L163" s="5">
        <v>0</v>
      </c>
      <c r="M163" s="5">
        <v>0</v>
      </c>
      <c r="N163" s="5">
        <v>186035</v>
      </c>
      <c r="O163" s="5">
        <v>277920</v>
      </c>
      <c r="P163" s="5">
        <v>209198.75</v>
      </c>
      <c r="Q163" s="5">
        <v>16302</v>
      </c>
      <c r="R163" s="5">
        <v>15424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101881</v>
      </c>
      <c r="Z163" s="5">
        <v>55375</v>
      </c>
      <c r="AA163" s="5">
        <v>907896</v>
      </c>
      <c r="AB163" s="5">
        <v>10679469.75</v>
      </c>
      <c r="AC163" s="5">
        <v>0</v>
      </c>
      <c r="AD163" s="5">
        <v>62106</v>
      </c>
      <c r="AE163" s="5">
        <v>148240</v>
      </c>
      <c r="AF163" s="5">
        <v>10930</v>
      </c>
      <c r="AG163" s="5">
        <v>0</v>
      </c>
      <c r="AH163" s="5">
        <v>0</v>
      </c>
      <c r="AI163" s="5">
        <v>531260</v>
      </c>
      <c r="AJ163" s="5">
        <v>752536</v>
      </c>
      <c r="AK163" s="5">
        <v>6420608.2967330003</v>
      </c>
      <c r="AL163" s="5">
        <v>344261049</v>
      </c>
      <c r="AM163" s="47"/>
    </row>
    <row r="164" spans="1:39" x14ac:dyDescent="0.25">
      <c r="A164" s="5">
        <v>534</v>
      </c>
      <c r="B164" s="5">
        <v>1</v>
      </c>
      <c r="C164" s="5" t="s">
        <v>260</v>
      </c>
      <c r="D164" s="5">
        <v>1694</v>
      </c>
      <c r="E164" s="5">
        <v>1847.2</v>
      </c>
      <c r="F164" s="5">
        <v>2102</v>
      </c>
      <c r="G164" s="5">
        <v>2294.8000000000002</v>
      </c>
      <c r="H164" s="5">
        <v>15069952</v>
      </c>
      <c r="I164" s="5">
        <v>0</v>
      </c>
      <c r="J164" s="5">
        <v>177511</v>
      </c>
      <c r="K164" s="5">
        <v>14186</v>
      </c>
      <c r="L164" s="5">
        <v>0</v>
      </c>
      <c r="M164" s="5">
        <v>0</v>
      </c>
      <c r="N164" s="5">
        <v>293690</v>
      </c>
      <c r="O164" s="5">
        <v>516268</v>
      </c>
      <c r="P164" s="5">
        <v>352952.5</v>
      </c>
      <c r="Q164" s="5">
        <v>29832</v>
      </c>
      <c r="R164" s="5">
        <v>7137</v>
      </c>
      <c r="S164" s="5">
        <v>0</v>
      </c>
      <c r="T164" s="5">
        <v>0</v>
      </c>
      <c r="U164" s="5">
        <v>0</v>
      </c>
      <c r="V164" s="5">
        <v>0</v>
      </c>
      <c r="W164" s="5">
        <v>565462</v>
      </c>
      <c r="X164" s="5">
        <v>0</v>
      </c>
      <c r="Y164" s="5">
        <v>0</v>
      </c>
      <c r="Z164" s="5">
        <v>86700</v>
      </c>
      <c r="AA164" s="5">
        <v>1661435</v>
      </c>
      <c r="AB164" s="5">
        <v>18775125.5</v>
      </c>
      <c r="AC164" s="5">
        <v>0</v>
      </c>
      <c r="AD164" s="5">
        <v>117260</v>
      </c>
      <c r="AE164" s="5">
        <v>290718</v>
      </c>
      <c r="AF164" s="5">
        <v>5879</v>
      </c>
      <c r="AG164" s="5">
        <v>418934</v>
      </c>
      <c r="AH164" s="5">
        <v>0</v>
      </c>
      <c r="AI164" s="5">
        <v>1130062</v>
      </c>
      <c r="AJ164" s="5">
        <v>1962853</v>
      </c>
      <c r="AK164" s="5">
        <v>11942118.258246999</v>
      </c>
      <c r="AL164" s="5">
        <v>775960595</v>
      </c>
      <c r="AM164" s="47"/>
    </row>
    <row r="165" spans="1:39" x14ac:dyDescent="0.25">
      <c r="A165" s="5">
        <v>535</v>
      </c>
      <c r="B165" s="5">
        <v>1</v>
      </c>
      <c r="C165" s="5" t="s">
        <v>261</v>
      </c>
      <c r="D165" s="5">
        <v>19493</v>
      </c>
      <c r="E165" s="5">
        <v>21328.400000000001</v>
      </c>
      <c r="F165" s="5">
        <v>17856</v>
      </c>
      <c r="G165" s="5">
        <v>19534.400000000001</v>
      </c>
      <c r="H165" s="5">
        <v>128282405</v>
      </c>
      <c r="I165" s="5">
        <v>749129</v>
      </c>
      <c r="J165" s="5">
        <v>7750168</v>
      </c>
      <c r="K165" s="5">
        <v>1286801</v>
      </c>
      <c r="L165" s="5">
        <v>0</v>
      </c>
      <c r="M165" s="5">
        <v>0</v>
      </c>
      <c r="N165" s="5">
        <v>580873</v>
      </c>
      <c r="O165" s="5">
        <v>4527620</v>
      </c>
      <c r="P165" s="5">
        <v>2405908.75</v>
      </c>
      <c r="Q165" s="5">
        <v>253947</v>
      </c>
      <c r="R165" s="5">
        <v>506527</v>
      </c>
      <c r="S165" s="5">
        <v>0</v>
      </c>
      <c r="T165" s="5">
        <v>0</v>
      </c>
      <c r="U165" s="5">
        <v>60918</v>
      </c>
      <c r="V165" s="5">
        <v>-14973</v>
      </c>
      <c r="W165" s="5">
        <v>15274143</v>
      </c>
      <c r="X165" s="5">
        <v>0</v>
      </c>
      <c r="Y165" s="5">
        <v>0</v>
      </c>
      <c r="Z165" s="5">
        <v>929091</v>
      </c>
      <c r="AA165" s="5">
        <v>14142906</v>
      </c>
      <c r="AB165" s="5">
        <v>176735463.75</v>
      </c>
      <c r="AC165" s="5">
        <v>0</v>
      </c>
      <c r="AD165" s="5">
        <v>1990209</v>
      </c>
      <c r="AE165" s="5">
        <v>2405908.75</v>
      </c>
      <c r="AF165" s="5">
        <v>506527</v>
      </c>
      <c r="AG165" s="5">
        <v>15252356.300000001</v>
      </c>
      <c r="AH165" s="5">
        <v>0</v>
      </c>
      <c r="AI165" s="5">
        <v>12957080</v>
      </c>
      <c r="AJ165" s="5">
        <v>33112081.050000001</v>
      </c>
      <c r="AK165" s="5">
        <v>196739604.70346999</v>
      </c>
      <c r="AL165" s="5">
        <v>14971116715</v>
      </c>
      <c r="AM165" s="47"/>
    </row>
    <row r="166" spans="1:39" x14ac:dyDescent="0.25">
      <c r="A166" s="5">
        <v>542</v>
      </c>
      <c r="B166" s="5">
        <v>1</v>
      </c>
      <c r="C166" s="5" t="s">
        <v>262</v>
      </c>
      <c r="D166" s="5">
        <v>430</v>
      </c>
      <c r="E166" s="5">
        <v>472.4</v>
      </c>
      <c r="F166" s="5">
        <v>404</v>
      </c>
      <c r="G166" s="5">
        <v>443.8</v>
      </c>
      <c r="H166" s="5">
        <v>2914435</v>
      </c>
      <c r="I166" s="5">
        <v>0</v>
      </c>
      <c r="J166" s="5">
        <v>100355</v>
      </c>
      <c r="K166" s="5">
        <v>14102</v>
      </c>
      <c r="L166" s="5">
        <v>129817</v>
      </c>
      <c r="M166" s="5">
        <v>0</v>
      </c>
      <c r="N166" s="5">
        <v>141120.29512</v>
      </c>
      <c r="O166" s="5">
        <v>99262</v>
      </c>
      <c r="P166" s="5">
        <v>63962.5</v>
      </c>
      <c r="Q166" s="5">
        <v>5769</v>
      </c>
      <c r="R166" s="5">
        <v>11490</v>
      </c>
      <c r="S166" s="5">
        <v>0</v>
      </c>
      <c r="T166" s="5">
        <v>0</v>
      </c>
      <c r="U166" s="5">
        <v>0</v>
      </c>
      <c r="V166" s="5">
        <v>0</v>
      </c>
      <c r="W166" s="5">
        <v>177520</v>
      </c>
      <c r="X166" s="5">
        <v>0</v>
      </c>
      <c r="Y166" s="5">
        <v>19861</v>
      </c>
      <c r="Z166" s="5">
        <v>19647</v>
      </c>
      <c r="AA166" s="5">
        <v>321311</v>
      </c>
      <c r="AB166" s="5">
        <v>4018651.7951199999</v>
      </c>
      <c r="AC166" s="5">
        <v>0</v>
      </c>
      <c r="AD166" s="5">
        <v>99262</v>
      </c>
      <c r="AE166" s="5">
        <v>63962.5</v>
      </c>
      <c r="AF166" s="5">
        <v>11490</v>
      </c>
      <c r="AG166" s="5">
        <v>177520</v>
      </c>
      <c r="AH166" s="5">
        <v>0</v>
      </c>
      <c r="AI166" s="5">
        <v>321311</v>
      </c>
      <c r="AJ166" s="5">
        <v>673545.5</v>
      </c>
      <c r="AK166" s="5">
        <v>14977471.47435</v>
      </c>
      <c r="AL166" s="5">
        <v>540466025</v>
      </c>
      <c r="AM166" s="47"/>
    </row>
    <row r="167" spans="1:39" x14ac:dyDescent="0.25">
      <c r="A167" s="5">
        <v>544</v>
      </c>
      <c r="B167" s="5">
        <v>1</v>
      </c>
      <c r="C167" s="5" t="s">
        <v>263</v>
      </c>
      <c r="D167" s="5">
        <v>2660</v>
      </c>
      <c r="E167" s="5">
        <v>2895.5</v>
      </c>
      <c r="F167" s="5">
        <v>2990</v>
      </c>
      <c r="G167" s="5">
        <v>3275</v>
      </c>
      <c r="H167" s="5">
        <v>21506925</v>
      </c>
      <c r="I167" s="5">
        <v>209797</v>
      </c>
      <c r="J167" s="5">
        <v>1051489</v>
      </c>
      <c r="K167" s="5">
        <v>25539</v>
      </c>
      <c r="L167" s="5">
        <v>0</v>
      </c>
      <c r="M167" s="5">
        <v>0</v>
      </c>
      <c r="N167" s="5">
        <v>509652</v>
      </c>
      <c r="O167" s="5">
        <v>757760</v>
      </c>
      <c r="P167" s="5">
        <v>545500</v>
      </c>
      <c r="Q167" s="5">
        <v>42575</v>
      </c>
      <c r="R167" s="5">
        <v>55806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114413</v>
      </c>
      <c r="AA167" s="5">
        <v>2371100</v>
      </c>
      <c r="AB167" s="5">
        <v>27190556</v>
      </c>
      <c r="AC167" s="5">
        <v>0</v>
      </c>
      <c r="AD167" s="5">
        <v>239519</v>
      </c>
      <c r="AE167" s="5">
        <v>545500</v>
      </c>
      <c r="AF167" s="5">
        <v>55806</v>
      </c>
      <c r="AG167" s="5">
        <v>0</v>
      </c>
      <c r="AH167" s="5">
        <v>0</v>
      </c>
      <c r="AI167" s="5">
        <v>1978669</v>
      </c>
      <c r="AJ167" s="5">
        <v>2819494</v>
      </c>
      <c r="AK167" s="5">
        <v>23718280.767818999</v>
      </c>
      <c r="AL167" s="5">
        <v>1530299685</v>
      </c>
      <c r="AM167" s="47"/>
    </row>
    <row r="168" spans="1:39" x14ac:dyDescent="0.25">
      <c r="A168" s="5">
        <v>545</v>
      </c>
      <c r="B168" s="5">
        <v>1</v>
      </c>
      <c r="C168" s="5" t="s">
        <v>264</v>
      </c>
      <c r="D168" s="5">
        <v>396</v>
      </c>
      <c r="E168" s="5">
        <v>434.4</v>
      </c>
      <c r="F168" s="5">
        <v>344</v>
      </c>
      <c r="G168" s="5">
        <v>373.2</v>
      </c>
      <c r="H168" s="5">
        <v>2450804</v>
      </c>
      <c r="I168" s="5">
        <v>63451</v>
      </c>
      <c r="J168" s="5">
        <v>76526</v>
      </c>
      <c r="K168" s="5">
        <v>0</v>
      </c>
      <c r="L168" s="5">
        <v>124096</v>
      </c>
      <c r="M168" s="5">
        <v>151187</v>
      </c>
      <c r="N168" s="5">
        <v>105929</v>
      </c>
      <c r="O168" s="5">
        <v>84668</v>
      </c>
      <c r="P168" s="5">
        <v>51560</v>
      </c>
      <c r="Q168" s="5">
        <v>4852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199531</v>
      </c>
      <c r="X168" s="5">
        <v>0</v>
      </c>
      <c r="Y168" s="5">
        <v>0</v>
      </c>
      <c r="Z168" s="5">
        <v>17421</v>
      </c>
      <c r="AA168" s="5">
        <v>270197</v>
      </c>
      <c r="AB168" s="5">
        <v>3600222</v>
      </c>
      <c r="AC168" s="5">
        <v>0</v>
      </c>
      <c r="AD168" s="5">
        <v>51971</v>
      </c>
      <c r="AE168" s="5">
        <v>51560</v>
      </c>
      <c r="AF168" s="5">
        <v>0</v>
      </c>
      <c r="AG168" s="5">
        <v>190686</v>
      </c>
      <c r="AH168" s="5">
        <v>0</v>
      </c>
      <c r="AI168" s="5">
        <v>226658</v>
      </c>
      <c r="AJ168" s="5">
        <v>520875</v>
      </c>
      <c r="AK168" s="5">
        <v>5248604.8352690004</v>
      </c>
      <c r="AL168" s="5">
        <v>233613810</v>
      </c>
      <c r="AM168" s="47"/>
    </row>
    <row r="169" spans="1:39" x14ac:dyDescent="0.25">
      <c r="A169" s="5">
        <v>547</v>
      </c>
      <c r="B169" s="5">
        <v>1</v>
      </c>
      <c r="C169" s="5" t="s">
        <v>265</v>
      </c>
      <c r="D169" s="5">
        <v>437</v>
      </c>
      <c r="E169" s="5">
        <v>480.2</v>
      </c>
      <c r="F169" s="5">
        <v>502</v>
      </c>
      <c r="G169" s="5">
        <v>556.79999999999995</v>
      </c>
      <c r="H169" s="5">
        <v>3656506</v>
      </c>
      <c r="I169" s="5">
        <v>0</v>
      </c>
      <c r="J169" s="5">
        <v>74693</v>
      </c>
      <c r="K169" s="5">
        <v>0</v>
      </c>
      <c r="L169" s="5">
        <v>127218</v>
      </c>
      <c r="M169" s="5">
        <v>189109</v>
      </c>
      <c r="N169" s="5">
        <v>162819</v>
      </c>
      <c r="O169" s="5">
        <v>129574</v>
      </c>
      <c r="P169" s="5">
        <v>82240</v>
      </c>
      <c r="Q169" s="5">
        <v>7238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200866</v>
      </c>
      <c r="X169" s="5">
        <v>0</v>
      </c>
      <c r="Y169" s="5">
        <v>44504</v>
      </c>
      <c r="Z169" s="5">
        <v>23669</v>
      </c>
      <c r="AA169" s="5">
        <v>403123</v>
      </c>
      <c r="AB169" s="5">
        <v>5101559</v>
      </c>
      <c r="AC169" s="5">
        <v>0</v>
      </c>
      <c r="AD169" s="5">
        <v>48234</v>
      </c>
      <c r="AE169" s="5">
        <v>70890</v>
      </c>
      <c r="AF169" s="5">
        <v>0</v>
      </c>
      <c r="AG169" s="5">
        <v>155739</v>
      </c>
      <c r="AH169" s="5">
        <v>0</v>
      </c>
      <c r="AI169" s="5">
        <v>286948</v>
      </c>
      <c r="AJ169" s="5">
        <v>561811</v>
      </c>
      <c r="AK169" s="5">
        <v>4748968.5812280001</v>
      </c>
      <c r="AL169" s="5">
        <v>211103270</v>
      </c>
      <c r="AM169" s="47"/>
    </row>
    <row r="170" spans="1:39" x14ac:dyDescent="0.25">
      <c r="A170" s="5">
        <v>548</v>
      </c>
      <c r="B170" s="5">
        <v>1</v>
      </c>
      <c r="C170" s="5" t="s">
        <v>266</v>
      </c>
      <c r="D170" s="5">
        <v>965.8</v>
      </c>
      <c r="E170" s="5">
        <v>1064.2</v>
      </c>
      <c r="F170" s="5">
        <v>863.8</v>
      </c>
      <c r="G170" s="5">
        <v>945.4</v>
      </c>
      <c r="H170" s="5">
        <v>6208442</v>
      </c>
      <c r="I170" s="5">
        <v>61404</v>
      </c>
      <c r="J170" s="5">
        <v>550862</v>
      </c>
      <c r="K170" s="5">
        <v>171720</v>
      </c>
      <c r="L170" s="5">
        <v>7822</v>
      </c>
      <c r="M170" s="5">
        <v>1477</v>
      </c>
      <c r="N170" s="5">
        <v>236087</v>
      </c>
      <c r="O170" s="5">
        <v>217524</v>
      </c>
      <c r="P170" s="5">
        <v>140542.5</v>
      </c>
      <c r="Q170" s="5">
        <v>12290</v>
      </c>
      <c r="R170" s="5">
        <v>26736</v>
      </c>
      <c r="S170" s="5">
        <v>0</v>
      </c>
      <c r="T170" s="5">
        <v>0</v>
      </c>
      <c r="U170" s="5">
        <v>0</v>
      </c>
      <c r="V170" s="5">
        <v>0</v>
      </c>
      <c r="W170" s="5">
        <v>297801</v>
      </c>
      <c r="X170" s="5">
        <v>0</v>
      </c>
      <c r="Y170" s="5">
        <v>29424</v>
      </c>
      <c r="Z170" s="5">
        <v>36841</v>
      </c>
      <c r="AA170" s="5">
        <v>684470</v>
      </c>
      <c r="AB170" s="5">
        <v>8683442.5</v>
      </c>
      <c r="AC170" s="5">
        <v>0</v>
      </c>
      <c r="AD170" s="5">
        <v>210588</v>
      </c>
      <c r="AE170" s="5">
        <v>140542.5</v>
      </c>
      <c r="AF170" s="5">
        <v>26736</v>
      </c>
      <c r="AG170" s="5">
        <v>297801</v>
      </c>
      <c r="AH170" s="5">
        <v>0</v>
      </c>
      <c r="AI170" s="5">
        <v>609827</v>
      </c>
      <c r="AJ170" s="5">
        <v>1285494.5</v>
      </c>
      <c r="AK170" s="5">
        <v>20970288.952766001</v>
      </c>
      <c r="AL170" s="5">
        <v>690029995</v>
      </c>
      <c r="AM170" s="47"/>
    </row>
    <row r="171" spans="1:39" x14ac:dyDescent="0.25">
      <c r="A171" s="5">
        <v>549</v>
      </c>
      <c r="B171" s="5">
        <v>1</v>
      </c>
      <c r="C171" s="5" t="s">
        <v>1912</v>
      </c>
      <c r="D171" s="5">
        <v>1310</v>
      </c>
      <c r="E171" s="5">
        <v>1438.2</v>
      </c>
      <c r="F171" s="5">
        <v>1547</v>
      </c>
      <c r="G171" s="5">
        <v>1697.2</v>
      </c>
      <c r="H171" s="5">
        <v>11145512</v>
      </c>
      <c r="I171" s="5">
        <v>118714</v>
      </c>
      <c r="J171" s="5">
        <v>391910</v>
      </c>
      <c r="K171" s="5">
        <v>30462</v>
      </c>
      <c r="L171" s="5">
        <v>0</v>
      </c>
      <c r="M171" s="5">
        <v>0</v>
      </c>
      <c r="N171" s="5">
        <v>372131.91439400002</v>
      </c>
      <c r="O171" s="5">
        <v>346089</v>
      </c>
      <c r="P171" s="5">
        <v>280617.5</v>
      </c>
      <c r="Q171" s="5">
        <v>22064</v>
      </c>
      <c r="R171" s="5">
        <v>66751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67941</v>
      </c>
      <c r="AA171" s="5">
        <v>1228773</v>
      </c>
      <c r="AB171" s="5">
        <v>14070965.414394001</v>
      </c>
      <c r="AC171" s="5">
        <v>0</v>
      </c>
      <c r="AD171" s="5">
        <v>219491</v>
      </c>
      <c r="AE171" s="5">
        <v>280617.5</v>
      </c>
      <c r="AF171" s="5">
        <v>66751</v>
      </c>
      <c r="AG171" s="5">
        <v>0</v>
      </c>
      <c r="AH171" s="5">
        <v>0</v>
      </c>
      <c r="AI171" s="5">
        <v>1218069</v>
      </c>
      <c r="AJ171" s="5">
        <v>1784928.5</v>
      </c>
      <c r="AK171" s="5">
        <v>24661804.956317998</v>
      </c>
      <c r="AL171" s="5">
        <v>1239010355</v>
      </c>
      <c r="AM171" s="47"/>
    </row>
    <row r="172" spans="1:39" x14ac:dyDescent="0.25">
      <c r="A172" s="5">
        <v>550</v>
      </c>
      <c r="B172" s="5">
        <v>1</v>
      </c>
      <c r="C172" s="5" t="s">
        <v>267</v>
      </c>
      <c r="D172" s="5">
        <v>236</v>
      </c>
      <c r="E172" s="5">
        <v>260.60000000000002</v>
      </c>
      <c r="F172" s="5">
        <v>560</v>
      </c>
      <c r="G172" s="5">
        <v>614</v>
      </c>
      <c r="H172" s="5">
        <v>4032138</v>
      </c>
      <c r="I172" s="5">
        <v>0</v>
      </c>
      <c r="J172" s="5">
        <v>124183</v>
      </c>
      <c r="K172" s="5">
        <v>0</v>
      </c>
      <c r="L172" s="5">
        <v>120385</v>
      </c>
      <c r="M172" s="5">
        <v>0</v>
      </c>
      <c r="N172" s="5">
        <v>191201</v>
      </c>
      <c r="O172" s="5">
        <v>136179</v>
      </c>
      <c r="P172" s="5">
        <v>104180</v>
      </c>
      <c r="Q172" s="5">
        <v>7982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736</v>
      </c>
      <c r="Z172" s="5">
        <v>31756</v>
      </c>
      <c r="AA172" s="5">
        <v>159879</v>
      </c>
      <c r="AB172" s="5">
        <v>4908619</v>
      </c>
      <c r="AC172" s="5">
        <v>0</v>
      </c>
      <c r="AD172" s="5">
        <v>37370</v>
      </c>
      <c r="AE172" s="5">
        <v>104180</v>
      </c>
      <c r="AF172" s="5">
        <v>0</v>
      </c>
      <c r="AG172" s="5">
        <v>-106020.66071500001</v>
      </c>
      <c r="AH172" s="5">
        <v>0</v>
      </c>
      <c r="AI172" s="5">
        <v>140634</v>
      </c>
      <c r="AJ172" s="5">
        <v>176163.33928499999</v>
      </c>
      <c r="AK172" s="5">
        <v>3860461.264347</v>
      </c>
      <c r="AL172" s="5">
        <v>201723075</v>
      </c>
      <c r="AM172" s="47"/>
    </row>
    <row r="173" spans="1:39" x14ac:dyDescent="0.25">
      <c r="A173" s="5">
        <v>553</v>
      </c>
      <c r="B173" s="5">
        <v>1</v>
      </c>
      <c r="C173" s="5" t="s">
        <v>268</v>
      </c>
      <c r="D173" s="5">
        <v>569</v>
      </c>
      <c r="E173" s="5">
        <v>615.20000000000005</v>
      </c>
      <c r="F173" s="5">
        <v>752</v>
      </c>
      <c r="G173" s="5">
        <v>821.4</v>
      </c>
      <c r="H173" s="5">
        <v>5394134</v>
      </c>
      <c r="I173" s="5">
        <v>0</v>
      </c>
      <c r="J173" s="5">
        <v>175506</v>
      </c>
      <c r="K173" s="5">
        <v>0</v>
      </c>
      <c r="L173" s="5">
        <v>64513</v>
      </c>
      <c r="M173" s="5">
        <v>0</v>
      </c>
      <c r="N173" s="5">
        <v>199152</v>
      </c>
      <c r="O173" s="5">
        <v>183718</v>
      </c>
      <c r="P173" s="5">
        <v>137585</v>
      </c>
      <c r="Q173" s="5">
        <v>10678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30425</v>
      </c>
      <c r="AA173" s="5">
        <v>594694</v>
      </c>
      <c r="AB173" s="5">
        <v>6790405</v>
      </c>
      <c r="AC173" s="5">
        <v>0</v>
      </c>
      <c r="AD173" s="5">
        <v>38247</v>
      </c>
      <c r="AE173" s="5">
        <v>94544</v>
      </c>
      <c r="AF173" s="5">
        <v>0</v>
      </c>
      <c r="AG173" s="5">
        <v>0</v>
      </c>
      <c r="AH173" s="5">
        <v>0</v>
      </c>
      <c r="AI173" s="5">
        <v>337457</v>
      </c>
      <c r="AJ173" s="5">
        <v>470248</v>
      </c>
      <c r="AK173" s="5">
        <v>3918012.833935</v>
      </c>
      <c r="AL173" s="5">
        <v>215599485</v>
      </c>
      <c r="AM173" s="47"/>
    </row>
    <row r="174" spans="1:39" x14ac:dyDescent="0.25">
      <c r="A174" s="5">
        <v>561</v>
      </c>
      <c r="B174" s="5">
        <v>1</v>
      </c>
      <c r="C174" s="5" t="s">
        <v>269</v>
      </c>
      <c r="D174" s="5">
        <v>125</v>
      </c>
      <c r="E174" s="5">
        <v>138.80000000000001</v>
      </c>
      <c r="F174" s="5">
        <v>231</v>
      </c>
      <c r="G174" s="5">
        <v>252.6</v>
      </c>
      <c r="H174" s="5">
        <v>1658824</v>
      </c>
      <c r="I174" s="5">
        <v>0</v>
      </c>
      <c r="J174" s="5">
        <v>124699</v>
      </c>
      <c r="K174" s="5">
        <v>0</v>
      </c>
      <c r="L174" s="5">
        <v>101257</v>
      </c>
      <c r="M174" s="5">
        <v>384675</v>
      </c>
      <c r="N174" s="5">
        <v>151185</v>
      </c>
      <c r="O174" s="5">
        <v>60388</v>
      </c>
      <c r="P174" s="5">
        <v>19748.75</v>
      </c>
      <c r="Q174" s="5">
        <v>3284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411089</v>
      </c>
      <c r="X174" s="5">
        <v>0</v>
      </c>
      <c r="Y174" s="5">
        <v>0</v>
      </c>
      <c r="Z174" s="5">
        <v>10986</v>
      </c>
      <c r="AA174" s="5">
        <v>182882</v>
      </c>
      <c r="AB174" s="5">
        <v>3109017.75</v>
      </c>
      <c r="AC174" s="5">
        <v>0</v>
      </c>
      <c r="AD174" s="5">
        <v>22134</v>
      </c>
      <c r="AE174" s="5">
        <v>9747</v>
      </c>
      <c r="AF174" s="5">
        <v>0</v>
      </c>
      <c r="AG174" s="5">
        <v>287494.10212200001</v>
      </c>
      <c r="AH174" s="5">
        <v>0</v>
      </c>
      <c r="AI174" s="5">
        <v>74534</v>
      </c>
      <c r="AJ174" s="5">
        <v>393909.10212200001</v>
      </c>
      <c r="AK174" s="5">
        <v>2121315.7727080001</v>
      </c>
      <c r="AL174" s="5">
        <v>34936700</v>
      </c>
      <c r="AM174" s="47"/>
    </row>
    <row r="175" spans="1:39" x14ac:dyDescent="0.25">
      <c r="A175" s="5">
        <v>564</v>
      </c>
      <c r="B175" s="5">
        <v>1</v>
      </c>
      <c r="C175" s="5" t="s">
        <v>1913</v>
      </c>
      <c r="D175" s="5">
        <v>2027</v>
      </c>
      <c r="E175" s="5">
        <v>2219.8000000000002</v>
      </c>
      <c r="F175" s="5">
        <v>1952</v>
      </c>
      <c r="G175" s="5">
        <v>2143</v>
      </c>
      <c r="H175" s="5">
        <v>14073081</v>
      </c>
      <c r="I175" s="5">
        <v>60381</v>
      </c>
      <c r="J175" s="5">
        <v>637297</v>
      </c>
      <c r="K175" s="5">
        <v>14533</v>
      </c>
      <c r="L175" s="5">
        <v>0</v>
      </c>
      <c r="M175" s="5">
        <v>0</v>
      </c>
      <c r="N175" s="5">
        <v>420860</v>
      </c>
      <c r="O175" s="5">
        <v>494146</v>
      </c>
      <c r="P175" s="5">
        <v>344517.5</v>
      </c>
      <c r="Q175" s="5">
        <v>27859</v>
      </c>
      <c r="R175" s="5">
        <v>70055</v>
      </c>
      <c r="S175" s="5">
        <v>0</v>
      </c>
      <c r="T175" s="5">
        <v>0</v>
      </c>
      <c r="U175" s="5">
        <v>0</v>
      </c>
      <c r="V175" s="5">
        <v>0</v>
      </c>
      <c r="W175" s="5">
        <v>192956</v>
      </c>
      <c r="X175" s="5">
        <v>0</v>
      </c>
      <c r="Y175" s="5">
        <v>0</v>
      </c>
      <c r="Z175" s="5">
        <v>86538</v>
      </c>
      <c r="AA175" s="5">
        <v>1551532</v>
      </c>
      <c r="AB175" s="5">
        <v>17973755.5</v>
      </c>
      <c r="AC175" s="5">
        <v>0</v>
      </c>
      <c r="AD175" s="5">
        <v>139373</v>
      </c>
      <c r="AE175" s="5">
        <v>274613</v>
      </c>
      <c r="AF175" s="5">
        <v>55840</v>
      </c>
      <c r="AG175" s="5">
        <v>138342</v>
      </c>
      <c r="AH175" s="5">
        <v>0</v>
      </c>
      <c r="AI175" s="5">
        <v>1021254</v>
      </c>
      <c r="AJ175" s="5">
        <v>1629422</v>
      </c>
      <c r="AK175" s="5">
        <v>13848724.339574</v>
      </c>
      <c r="AL175" s="5">
        <v>902388270</v>
      </c>
      <c r="AM175" s="47"/>
    </row>
    <row r="176" spans="1:39" x14ac:dyDescent="0.25">
      <c r="A176" s="5">
        <v>577</v>
      </c>
      <c r="B176" s="5">
        <v>1</v>
      </c>
      <c r="C176" s="5" t="s">
        <v>270</v>
      </c>
      <c r="D176" s="5">
        <v>497</v>
      </c>
      <c r="E176" s="5">
        <v>545.6</v>
      </c>
      <c r="F176" s="5">
        <v>415</v>
      </c>
      <c r="G176" s="5">
        <v>455.4</v>
      </c>
      <c r="H176" s="5">
        <v>2990612</v>
      </c>
      <c r="I176" s="5">
        <v>0</v>
      </c>
      <c r="J176" s="5">
        <v>172126</v>
      </c>
      <c r="K176" s="5">
        <v>14101</v>
      </c>
      <c r="L176" s="5">
        <v>130217</v>
      </c>
      <c r="M176" s="5">
        <v>189427</v>
      </c>
      <c r="N176" s="5">
        <v>131956</v>
      </c>
      <c r="O176" s="5">
        <v>101782</v>
      </c>
      <c r="P176" s="5">
        <v>74995</v>
      </c>
      <c r="Q176" s="5">
        <v>5920</v>
      </c>
      <c r="R176" s="5">
        <v>23403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21027</v>
      </c>
      <c r="AA176" s="5">
        <v>329710</v>
      </c>
      <c r="AB176" s="5">
        <v>4185276</v>
      </c>
      <c r="AC176" s="5">
        <v>0</v>
      </c>
      <c r="AD176" s="5">
        <v>40965</v>
      </c>
      <c r="AE176" s="5">
        <v>59009</v>
      </c>
      <c r="AF176" s="5">
        <v>18414</v>
      </c>
      <c r="AG176" s="5">
        <v>0</v>
      </c>
      <c r="AH176" s="5">
        <v>0</v>
      </c>
      <c r="AI176" s="5">
        <v>214230</v>
      </c>
      <c r="AJ176" s="5">
        <v>332618</v>
      </c>
      <c r="AK176" s="5">
        <v>4199539.9988839999</v>
      </c>
      <c r="AL176" s="5">
        <v>218942198</v>
      </c>
      <c r="AM176" s="47"/>
    </row>
    <row r="177" spans="1:39" x14ac:dyDescent="0.25">
      <c r="A177" s="5">
        <v>578</v>
      </c>
      <c r="B177" s="5">
        <v>1</v>
      </c>
      <c r="C177" s="5" t="s">
        <v>271</v>
      </c>
      <c r="D177" s="5">
        <v>1516</v>
      </c>
      <c r="E177" s="5">
        <v>1661.8</v>
      </c>
      <c r="F177" s="5">
        <v>1554</v>
      </c>
      <c r="G177" s="5">
        <v>1703.4</v>
      </c>
      <c r="H177" s="5">
        <v>11186228</v>
      </c>
      <c r="I177" s="5">
        <v>55264</v>
      </c>
      <c r="J177" s="5">
        <v>433037</v>
      </c>
      <c r="K177" s="5">
        <v>14093</v>
      </c>
      <c r="L177" s="5">
        <v>0</v>
      </c>
      <c r="M177" s="5">
        <v>0</v>
      </c>
      <c r="N177" s="5">
        <v>284381.54098799999</v>
      </c>
      <c r="O177" s="5">
        <v>387267</v>
      </c>
      <c r="P177" s="5">
        <v>270880</v>
      </c>
      <c r="Q177" s="5">
        <v>22144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263090</v>
      </c>
      <c r="X177" s="5">
        <v>0</v>
      </c>
      <c r="Y177" s="5">
        <v>0</v>
      </c>
      <c r="Z177" s="5">
        <v>73068</v>
      </c>
      <c r="AA177" s="5">
        <v>1233262</v>
      </c>
      <c r="AB177" s="5">
        <v>14222714.540988</v>
      </c>
      <c r="AC177" s="5">
        <v>0</v>
      </c>
      <c r="AD177" s="5">
        <v>112730</v>
      </c>
      <c r="AE177" s="5">
        <v>244191</v>
      </c>
      <c r="AF177" s="5">
        <v>0</v>
      </c>
      <c r="AG177" s="5">
        <v>213327</v>
      </c>
      <c r="AH177" s="5">
        <v>0</v>
      </c>
      <c r="AI177" s="5">
        <v>918063</v>
      </c>
      <c r="AJ177" s="5">
        <v>1488311</v>
      </c>
      <c r="AK177" s="5">
        <v>11360747.329815</v>
      </c>
      <c r="AL177" s="5">
        <v>764016030</v>
      </c>
      <c r="AM177" s="47"/>
    </row>
    <row r="178" spans="1:39" x14ac:dyDescent="0.25">
      <c r="A178" s="5">
        <v>581</v>
      </c>
      <c r="B178" s="5">
        <v>1</v>
      </c>
      <c r="C178" s="5" t="s">
        <v>272</v>
      </c>
      <c r="D178" s="5">
        <v>247</v>
      </c>
      <c r="E178" s="5">
        <v>271</v>
      </c>
      <c r="F178" s="5">
        <v>399</v>
      </c>
      <c r="G178" s="5">
        <v>434.8</v>
      </c>
      <c r="H178" s="5">
        <v>2855332</v>
      </c>
      <c r="I178" s="5">
        <v>0</v>
      </c>
      <c r="J178" s="5">
        <v>217435</v>
      </c>
      <c r="K178" s="5">
        <v>36989</v>
      </c>
      <c r="L178" s="5">
        <v>129402</v>
      </c>
      <c r="M178" s="5">
        <v>132008</v>
      </c>
      <c r="N178" s="5">
        <v>142909</v>
      </c>
      <c r="O178" s="5">
        <v>102505</v>
      </c>
      <c r="P178" s="5">
        <v>63891.25</v>
      </c>
      <c r="Q178" s="5">
        <v>5652</v>
      </c>
      <c r="R178" s="5">
        <v>7618</v>
      </c>
      <c r="S178" s="5">
        <v>0</v>
      </c>
      <c r="T178" s="5">
        <v>0</v>
      </c>
      <c r="U178" s="5">
        <v>0</v>
      </c>
      <c r="V178" s="5">
        <v>0</v>
      </c>
      <c r="W178" s="5">
        <v>155232</v>
      </c>
      <c r="X178" s="5">
        <v>0</v>
      </c>
      <c r="Y178" s="5">
        <v>18390</v>
      </c>
      <c r="Z178" s="5">
        <v>24221</v>
      </c>
      <c r="AA178" s="5">
        <v>314795</v>
      </c>
      <c r="AB178" s="5">
        <v>4206379.25</v>
      </c>
      <c r="AC178" s="5">
        <v>0</v>
      </c>
      <c r="AD178" s="5">
        <v>55466</v>
      </c>
      <c r="AE178" s="5">
        <v>60903</v>
      </c>
      <c r="AF178" s="5">
        <v>7262</v>
      </c>
      <c r="AG178" s="5">
        <v>117484</v>
      </c>
      <c r="AH178" s="5">
        <v>0</v>
      </c>
      <c r="AI178" s="5">
        <v>247793</v>
      </c>
      <c r="AJ178" s="5">
        <v>488908</v>
      </c>
      <c r="AK178" s="5">
        <v>5390544.9993399996</v>
      </c>
      <c r="AL178" s="5">
        <v>131746000</v>
      </c>
      <c r="AM178" s="47"/>
    </row>
    <row r="179" spans="1:39" x14ac:dyDescent="0.25">
      <c r="A179" s="5">
        <v>592</v>
      </c>
      <c r="B179" s="5">
        <v>1</v>
      </c>
      <c r="C179" s="5" t="s">
        <v>1914</v>
      </c>
      <c r="D179" s="5">
        <v>106.8</v>
      </c>
      <c r="E179" s="5">
        <v>118</v>
      </c>
      <c r="F179" s="5">
        <v>192.8</v>
      </c>
      <c r="G179" s="5">
        <v>212.6</v>
      </c>
      <c r="H179" s="5">
        <v>1396144</v>
      </c>
      <c r="I179" s="5">
        <v>0</v>
      </c>
      <c r="J179" s="5">
        <v>241607</v>
      </c>
      <c r="K179" s="5">
        <v>0</v>
      </c>
      <c r="L179" s="5">
        <v>90042</v>
      </c>
      <c r="M179" s="5">
        <v>68491</v>
      </c>
      <c r="N179" s="5">
        <v>95822</v>
      </c>
      <c r="O179" s="5">
        <v>50151</v>
      </c>
      <c r="P179" s="5">
        <v>24171.25</v>
      </c>
      <c r="Q179" s="5">
        <v>2764</v>
      </c>
      <c r="R179" s="5">
        <v>17584</v>
      </c>
      <c r="S179" s="5">
        <v>0</v>
      </c>
      <c r="T179" s="5">
        <v>0</v>
      </c>
      <c r="U179" s="5">
        <v>0</v>
      </c>
      <c r="V179" s="5">
        <v>0</v>
      </c>
      <c r="W179" s="5">
        <v>190853</v>
      </c>
      <c r="X179" s="5">
        <v>0</v>
      </c>
      <c r="Y179" s="5">
        <v>7724</v>
      </c>
      <c r="Z179" s="5">
        <v>8907</v>
      </c>
      <c r="AA179" s="5">
        <v>153922</v>
      </c>
      <c r="AB179" s="5">
        <v>2348182.25</v>
      </c>
      <c r="AC179" s="5">
        <v>0</v>
      </c>
      <c r="AD179" s="5">
        <v>30041</v>
      </c>
      <c r="AE179" s="5">
        <v>13055</v>
      </c>
      <c r="AF179" s="5">
        <v>9497</v>
      </c>
      <c r="AG179" s="5">
        <v>79666.240000000005</v>
      </c>
      <c r="AH179" s="5">
        <v>0</v>
      </c>
      <c r="AI179" s="5">
        <v>68651</v>
      </c>
      <c r="AJ179" s="5">
        <v>200910.24</v>
      </c>
      <c r="AK179" s="5">
        <v>2917864.6383549999</v>
      </c>
      <c r="AL179" s="5">
        <v>32504000</v>
      </c>
      <c r="AM179" s="47"/>
    </row>
    <row r="180" spans="1:39" x14ac:dyDescent="0.25">
      <c r="A180" s="5">
        <v>593</v>
      </c>
      <c r="B180" s="5">
        <v>1</v>
      </c>
      <c r="C180" s="5" t="s">
        <v>273</v>
      </c>
      <c r="D180" s="5">
        <v>1189</v>
      </c>
      <c r="E180" s="5">
        <v>1309.2</v>
      </c>
      <c r="F180" s="5">
        <v>1121</v>
      </c>
      <c r="G180" s="5">
        <v>1236</v>
      </c>
      <c r="H180" s="5">
        <v>8116812</v>
      </c>
      <c r="I180" s="5">
        <v>24562</v>
      </c>
      <c r="J180" s="5">
        <v>959612</v>
      </c>
      <c r="K180" s="5">
        <v>18837</v>
      </c>
      <c r="L180" s="5">
        <v>0</v>
      </c>
      <c r="M180" s="5">
        <v>0</v>
      </c>
      <c r="N180" s="5">
        <v>309746</v>
      </c>
      <c r="O180" s="5">
        <v>280023</v>
      </c>
      <c r="P180" s="5">
        <v>167413.75</v>
      </c>
      <c r="Q180" s="5">
        <v>16068</v>
      </c>
      <c r="R180" s="5">
        <v>75272</v>
      </c>
      <c r="S180" s="5">
        <v>0</v>
      </c>
      <c r="T180" s="5">
        <v>0</v>
      </c>
      <c r="U180" s="5">
        <v>0</v>
      </c>
      <c r="V180" s="5">
        <v>0</v>
      </c>
      <c r="W180" s="5">
        <v>646552</v>
      </c>
      <c r="X180" s="5">
        <v>0</v>
      </c>
      <c r="Y180" s="5">
        <v>0</v>
      </c>
      <c r="Z180" s="5">
        <v>53793</v>
      </c>
      <c r="AA180" s="5">
        <v>894864</v>
      </c>
      <c r="AB180" s="5">
        <v>11563554.75</v>
      </c>
      <c r="AC180" s="5">
        <v>0</v>
      </c>
      <c r="AD180" s="5">
        <v>122572</v>
      </c>
      <c r="AE180" s="5">
        <v>128600</v>
      </c>
      <c r="AF180" s="5">
        <v>57821</v>
      </c>
      <c r="AG180" s="5">
        <v>470831</v>
      </c>
      <c r="AH180" s="5">
        <v>0</v>
      </c>
      <c r="AI180" s="5">
        <v>567638</v>
      </c>
      <c r="AJ180" s="5">
        <v>1347462</v>
      </c>
      <c r="AK180" s="5">
        <v>12395878.820726</v>
      </c>
      <c r="AL180" s="5">
        <v>512893200</v>
      </c>
      <c r="AM180" s="47"/>
    </row>
    <row r="181" spans="1:39" x14ac:dyDescent="0.25">
      <c r="A181" s="5">
        <v>595</v>
      </c>
      <c r="B181" s="5">
        <v>1</v>
      </c>
      <c r="C181" s="5" t="s">
        <v>274</v>
      </c>
      <c r="D181" s="5">
        <v>1856</v>
      </c>
      <c r="E181" s="5">
        <v>2016</v>
      </c>
      <c r="F181" s="5">
        <v>2002</v>
      </c>
      <c r="G181" s="5">
        <v>2179.1999999999998</v>
      </c>
      <c r="H181" s="5">
        <v>14310806</v>
      </c>
      <c r="I181" s="5">
        <v>0</v>
      </c>
      <c r="J181" s="5">
        <v>844995</v>
      </c>
      <c r="K181" s="5">
        <v>152882</v>
      </c>
      <c r="L181" s="5">
        <v>0</v>
      </c>
      <c r="M181" s="5">
        <v>0</v>
      </c>
      <c r="N181" s="5">
        <v>299068</v>
      </c>
      <c r="O181" s="5">
        <v>474108</v>
      </c>
      <c r="P181" s="5">
        <v>365016.25</v>
      </c>
      <c r="Q181" s="5">
        <v>28330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83985</v>
      </c>
      <c r="AA181" s="5">
        <v>1577741</v>
      </c>
      <c r="AB181" s="5">
        <v>18136931.25</v>
      </c>
      <c r="AC181" s="5">
        <v>0</v>
      </c>
      <c r="AD181" s="5">
        <v>133087</v>
      </c>
      <c r="AE181" s="5">
        <v>299304</v>
      </c>
      <c r="AF181" s="5">
        <v>0</v>
      </c>
      <c r="AG181" s="5">
        <v>0</v>
      </c>
      <c r="AH181" s="5">
        <v>0</v>
      </c>
      <c r="AI181" s="5">
        <v>1068316</v>
      </c>
      <c r="AJ181" s="5">
        <v>1500707</v>
      </c>
      <c r="AK181" s="5">
        <v>14015853.660719</v>
      </c>
      <c r="AL181" s="5">
        <v>843064800</v>
      </c>
      <c r="AM181" s="47"/>
    </row>
    <row r="182" spans="1:39" x14ac:dyDescent="0.25">
      <c r="A182" s="5">
        <v>599</v>
      </c>
      <c r="B182" s="5">
        <v>1</v>
      </c>
      <c r="C182" s="5" t="s">
        <v>275</v>
      </c>
      <c r="D182" s="5">
        <v>402</v>
      </c>
      <c r="E182" s="5">
        <v>444</v>
      </c>
      <c r="F182" s="5">
        <v>458</v>
      </c>
      <c r="G182" s="5">
        <v>506.2</v>
      </c>
      <c r="H182" s="5">
        <v>3324215</v>
      </c>
      <c r="I182" s="5">
        <v>0</v>
      </c>
      <c r="J182" s="5">
        <v>99553</v>
      </c>
      <c r="K182" s="5">
        <v>0</v>
      </c>
      <c r="L182" s="5">
        <v>130171</v>
      </c>
      <c r="M182" s="5">
        <v>380622</v>
      </c>
      <c r="N182" s="5">
        <v>204483</v>
      </c>
      <c r="O182" s="5">
        <v>119261</v>
      </c>
      <c r="P182" s="5">
        <v>70272.5</v>
      </c>
      <c r="Q182" s="5">
        <v>6581</v>
      </c>
      <c r="R182" s="5">
        <v>15576</v>
      </c>
      <c r="S182" s="5">
        <v>0</v>
      </c>
      <c r="T182" s="5">
        <v>0</v>
      </c>
      <c r="U182" s="5">
        <v>0</v>
      </c>
      <c r="V182" s="5">
        <v>0</v>
      </c>
      <c r="W182" s="5">
        <v>248919</v>
      </c>
      <c r="X182" s="5">
        <v>0</v>
      </c>
      <c r="Y182" s="5">
        <v>0</v>
      </c>
      <c r="Z182" s="5">
        <v>21592</v>
      </c>
      <c r="AA182" s="5">
        <v>366489</v>
      </c>
      <c r="AB182" s="5">
        <v>4987734.5</v>
      </c>
      <c r="AC182" s="5">
        <v>0</v>
      </c>
      <c r="AD182" s="5">
        <v>70657</v>
      </c>
      <c r="AE182" s="5">
        <v>59996</v>
      </c>
      <c r="AF182" s="5">
        <v>13298</v>
      </c>
      <c r="AG182" s="5">
        <v>194882</v>
      </c>
      <c r="AH182" s="5">
        <v>0</v>
      </c>
      <c r="AI182" s="5">
        <v>258381</v>
      </c>
      <c r="AJ182" s="5">
        <v>597214</v>
      </c>
      <c r="AK182" s="5">
        <v>6871335.6909910003</v>
      </c>
      <c r="AL182" s="5">
        <v>193326100</v>
      </c>
      <c r="AM182" s="47"/>
    </row>
    <row r="183" spans="1:39" x14ac:dyDescent="0.25">
      <c r="A183" s="5">
        <v>600</v>
      </c>
      <c r="B183" s="5">
        <v>1</v>
      </c>
      <c r="C183" s="5" t="s">
        <v>276</v>
      </c>
      <c r="D183" s="5">
        <v>113</v>
      </c>
      <c r="E183" s="5">
        <v>122.4</v>
      </c>
      <c r="F183" s="5">
        <v>227</v>
      </c>
      <c r="G183" s="5">
        <v>249.4</v>
      </c>
      <c r="H183" s="5">
        <v>1637810</v>
      </c>
      <c r="I183" s="5">
        <v>0</v>
      </c>
      <c r="J183" s="5">
        <v>60144</v>
      </c>
      <c r="K183" s="5">
        <v>0</v>
      </c>
      <c r="L183" s="5">
        <v>100427</v>
      </c>
      <c r="M183" s="5">
        <v>0</v>
      </c>
      <c r="N183" s="5">
        <v>120249</v>
      </c>
      <c r="O183" s="5">
        <v>55219</v>
      </c>
      <c r="P183" s="5">
        <v>39328.75</v>
      </c>
      <c r="Q183" s="5">
        <v>3242</v>
      </c>
      <c r="R183" s="5">
        <v>4399</v>
      </c>
      <c r="S183" s="5">
        <v>0</v>
      </c>
      <c r="T183" s="5">
        <v>0</v>
      </c>
      <c r="U183" s="5">
        <v>0</v>
      </c>
      <c r="V183" s="5">
        <v>0</v>
      </c>
      <c r="W183" s="5">
        <v>40153</v>
      </c>
      <c r="X183" s="5">
        <v>0</v>
      </c>
      <c r="Y183" s="5">
        <v>4781</v>
      </c>
      <c r="Z183" s="5">
        <v>12521</v>
      </c>
      <c r="AA183" s="5">
        <v>180566</v>
      </c>
      <c r="AB183" s="5">
        <v>2258839.75</v>
      </c>
      <c r="AC183" s="5">
        <v>0</v>
      </c>
      <c r="AD183" s="5">
        <v>39396</v>
      </c>
      <c r="AE183" s="5">
        <v>39328.75</v>
      </c>
      <c r="AF183" s="5">
        <v>4399</v>
      </c>
      <c r="AG183" s="5">
        <v>-1493</v>
      </c>
      <c r="AH183" s="5">
        <v>0</v>
      </c>
      <c r="AI183" s="5">
        <v>150438</v>
      </c>
      <c r="AJ183" s="5">
        <v>232068.75</v>
      </c>
      <c r="AK183" s="5">
        <v>4076867.7840149999</v>
      </c>
      <c r="AL183" s="5">
        <v>64339700</v>
      </c>
      <c r="AM183" s="47"/>
    </row>
    <row r="184" spans="1:39" x14ac:dyDescent="0.25">
      <c r="A184" s="5">
        <v>601</v>
      </c>
      <c r="B184" s="5">
        <v>1</v>
      </c>
      <c r="C184" s="5" t="s">
        <v>277</v>
      </c>
      <c r="D184" s="5">
        <v>487</v>
      </c>
      <c r="E184" s="5">
        <v>536.4</v>
      </c>
      <c r="F184" s="5">
        <v>572</v>
      </c>
      <c r="G184" s="5">
        <v>630.4</v>
      </c>
      <c r="H184" s="5">
        <v>4139837</v>
      </c>
      <c r="I184" s="5">
        <v>0</v>
      </c>
      <c r="J184" s="5">
        <v>262915</v>
      </c>
      <c r="K184" s="5">
        <v>0</v>
      </c>
      <c r="L184" s="5">
        <v>117742</v>
      </c>
      <c r="M184" s="5">
        <v>320021</v>
      </c>
      <c r="N184" s="5">
        <v>215617</v>
      </c>
      <c r="O184" s="5">
        <v>144482</v>
      </c>
      <c r="P184" s="5">
        <v>90507.5</v>
      </c>
      <c r="Q184" s="5">
        <v>8195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274854</v>
      </c>
      <c r="X184" s="5">
        <v>0</v>
      </c>
      <c r="Y184" s="5">
        <v>13976</v>
      </c>
      <c r="Z184" s="5">
        <v>29517</v>
      </c>
      <c r="AA184" s="5">
        <v>456410</v>
      </c>
      <c r="AB184" s="5">
        <v>6074073.5</v>
      </c>
      <c r="AC184" s="5">
        <v>0</v>
      </c>
      <c r="AD184" s="5">
        <v>46966</v>
      </c>
      <c r="AE184" s="5">
        <v>66163</v>
      </c>
      <c r="AF184" s="5">
        <v>0</v>
      </c>
      <c r="AG184" s="5">
        <v>180725</v>
      </c>
      <c r="AH184" s="5">
        <v>0</v>
      </c>
      <c r="AI184" s="5">
        <v>275516</v>
      </c>
      <c r="AJ184" s="5">
        <v>569370</v>
      </c>
      <c r="AK184" s="5">
        <v>4695139.677596</v>
      </c>
      <c r="AL184" s="5">
        <v>199980600</v>
      </c>
      <c r="AM184" s="47"/>
    </row>
    <row r="185" spans="1:39" x14ac:dyDescent="0.25">
      <c r="A185" s="5">
        <v>621</v>
      </c>
      <c r="B185" s="5">
        <v>1</v>
      </c>
      <c r="C185" s="5" t="s">
        <v>278</v>
      </c>
      <c r="D185" s="5">
        <v>12241</v>
      </c>
      <c r="E185" s="5">
        <v>13327.6</v>
      </c>
      <c r="F185" s="5">
        <v>11738</v>
      </c>
      <c r="G185" s="5">
        <v>12822.2</v>
      </c>
      <c r="H185" s="5">
        <v>84203387</v>
      </c>
      <c r="I185" s="5">
        <v>838165</v>
      </c>
      <c r="J185" s="5">
        <v>4111558</v>
      </c>
      <c r="K185" s="5">
        <v>377015</v>
      </c>
      <c r="L185" s="5">
        <v>0</v>
      </c>
      <c r="M185" s="5">
        <v>0</v>
      </c>
      <c r="N185" s="5">
        <v>0</v>
      </c>
      <c r="O185" s="5">
        <v>2997029</v>
      </c>
      <c r="P185" s="5">
        <v>912881.25</v>
      </c>
      <c r="Q185" s="5">
        <v>166689</v>
      </c>
      <c r="R185" s="5">
        <v>79369</v>
      </c>
      <c r="S185" s="5">
        <v>0</v>
      </c>
      <c r="T185" s="5">
        <v>0</v>
      </c>
      <c r="U185" s="5">
        <v>0</v>
      </c>
      <c r="V185" s="5">
        <v>0</v>
      </c>
      <c r="W185" s="5">
        <v>22783639</v>
      </c>
      <c r="X185" s="5">
        <v>0</v>
      </c>
      <c r="Y185" s="5">
        <v>0</v>
      </c>
      <c r="Z185" s="5">
        <v>595614</v>
      </c>
      <c r="AA185" s="5">
        <v>9283273</v>
      </c>
      <c r="AB185" s="5">
        <v>126348619.25</v>
      </c>
      <c r="AC185" s="5">
        <v>0</v>
      </c>
      <c r="AD185" s="5">
        <v>1252753</v>
      </c>
      <c r="AE185" s="5">
        <v>912881.25</v>
      </c>
      <c r="AF185" s="5">
        <v>79369</v>
      </c>
      <c r="AG185" s="5">
        <v>22780372.059999999</v>
      </c>
      <c r="AH185" s="5">
        <v>0</v>
      </c>
      <c r="AI185" s="5">
        <v>8926896</v>
      </c>
      <c r="AJ185" s="5">
        <v>33952271.310000002</v>
      </c>
      <c r="AK185" s="5">
        <v>122800493.23244999</v>
      </c>
      <c r="AL185" s="5">
        <v>10641711500</v>
      </c>
      <c r="AM185" s="47"/>
    </row>
    <row r="186" spans="1:39" x14ac:dyDescent="0.25">
      <c r="A186" s="5">
        <v>622</v>
      </c>
      <c r="B186" s="5">
        <v>1</v>
      </c>
      <c r="C186" s="5" t="s">
        <v>2170</v>
      </c>
      <c r="D186" s="5">
        <v>12543.6</v>
      </c>
      <c r="E186" s="5">
        <v>13684.2</v>
      </c>
      <c r="F186" s="5">
        <v>10451.6</v>
      </c>
      <c r="G186" s="5">
        <v>11484</v>
      </c>
      <c r="H186" s="5">
        <v>75415428</v>
      </c>
      <c r="I186" s="5">
        <v>1220916</v>
      </c>
      <c r="J186" s="5">
        <v>6002257</v>
      </c>
      <c r="K186" s="5">
        <v>861850</v>
      </c>
      <c r="L186" s="5">
        <v>0</v>
      </c>
      <c r="M186" s="5">
        <v>0</v>
      </c>
      <c r="N186" s="5">
        <v>0</v>
      </c>
      <c r="O186" s="5">
        <v>2659557</v>
      </c>
      <c r="P186" s="5">
        <v>1372417.5</v>
      </c>
      <c r="Q186" s="5">
        <v>149292</v>
      </c>
      <c r="R186" s="5">
        <v>154230</v>
      </c>
      <c r="S186" s="5">
        <v>0</v>
      </c>
      <c r="T186" s="5">
        <v>0</v>
      </c>
      <c r="U186" s="5">
        <v>96869</v>
      </c>
      <c r="V186" s="5">
        <v>-7486</v>
      </c>
      <c r="W186" s="5">
        <v>10113499</v>
      </c>
      <c r="X186" s="5">
        <v>0</v>
      </c>
      <c r="Y186" s="5">
        <v>0</v>
      </c>
      <c r="Z186" s="5">
        <v>533222</v>
      </c>
      <c r="AA186" s="5">
        <v>8314416</v>
      </c>
      <c r="AB186" s="5">
        <v>106886467.5</v>
      </c>
      <c r="AC186" s="5">
        <v>0</v>
      </c>
      <c r="AD186" s="5">
        <v>1131027</v>
      </c>
      <c r="AE186" s="5">
        <v>1372417.5</v>
      </c>
      <c r="AF186" s="5">
        <v>154230</v>
      </c>
      <c r="AG186" s="5">
        <v>10103509.550000001</v>
      </c>
      <c r="AH186" s="5">
        <v>0</v>
      </c>
      <c r="AI186" s="5">
        <v>7491730</v>
      </c>
      <c r="AJ186" s="5">
        <v>20252914.050000001</v>
      </c>
      <c r="AK186" s="5">
        <v>111897398.834729</v>
      </c>
      <c r="AL186" s="5">
        <v>9166542200</v>
      </c>
      <c r="AM186" s="47"/>
    </row>
    <row r="187" spans="1:39" x14ac:dyDescent="0.25">
      <c r="A187" s="5">
        <v>623</v>
      </c>
      <c r="B187" s="5">
        <v>1</v>
      </c>
      <c r="C187" s="5" t="s">
        <v>279</v>
      </c>
      <c r="D187" s="5">
        <v>6281</v>
      </c>
      <c r="E187" s="5">
        <v>6859</v>
      </c>
      <c r="F187" s="5">
        <v>7555</v>
      </c>
      <c r="G187" s="5">
        <v>8248.6</v>
      </c>
      <c r="H187" s="5">
        <v>54168556</v>
      </c>
      <c r="I187" s="5">
        <v>678514</v>
      </c>
      <c r="J187" s="5">
        <v>4950710</v>
      </c>
      <c r="K187" s="5">
        <v>1024596</v>
      </c>
      <c r="L187" s="5">
        <v>0</v>
      </c>
      <c r="M187" s="5">
        <v>0</v>
      </c>
      <c r="N187" s="5">
        <v>0</v>
      </c>
      <c r="O187" s="5">
        <v>1928893</v>
      </c>
      <c r="P187" s="5">
        <v>943852.5</v>
      </c>
      <c r="Q187" s="5">
        <v>107232</v>
      </c>
      <c r="R187" s="5">
        <v>198544</v>
      </c>
      <c r="S187" s="5">
        <v>0</v>
      </c>
      <c r="T187" s="5">
        <v>0</v>
      </c>
      <c r="U187" s="5">
        <v>0</v>
      </c>
      <c r="V187" s="5">
        <v>-5122</v>
      </c>
      <c r="W187" s="5">
        <v>7947691</v>
      </c>
      <c r="X187" s="5">
        <v>0</v>
      </c>
      <c r="Y187" s="5">
        <v>0</v>
      </c>
      <c r="Z187" s="5">
        <v>411265</v>
      </c>
      <c r="AA187" s="5">
        <v>5971986</v>
      </c>
      <c r="AB187" s="5">
        <v>78326717.5</v>
      </c>
      <c r="AC187" s="5">
        <v>0</v>
      </c>
      <c r="AD187" s="5">
        <v>831348</v>
      </c>
      <c r="AE187" s="5">
        <v>943852.5</v>
      </c>
      <c r="AF187" s="5">
        <v>198544</v>
      </c>
      <c r="AG187" s="5">
        <v>7943498.7699999996</v>
      </c>
      <c r="AH187" s="5">
        <v>0</v>
      </c>
      <c r="AI187" s="5">
        <v>5971986</v>
      </c>
      <c r="AJ187" s="5">
        <v>15889229.27</v>
      </c>
      <c r="AK187" s="5">
        <v>81455077.949806005</v>
      </c>
      <c r="AL187" s="5">
        <v>6800952800</v>
      </c>
      <c r="AM187" s="47"/>
    </row>
    <row r="188" spans="1:39" x14ac:dyDescent="0.25">
      <c r="A188" s="5">
        <v>624</v>
      </c>
      <c r="B188" s="5">
        <v>1</v>
      </c>
      <c r="C188" s="5" t="s">
        <v>280</v>
      </c>
      <c r="D188" s="5">
        <v>9084</v>
      </c>
      <c r="E188" s="5">
        <v>9913</v>
      </c>
      <c r="F188" s="5">
        <v>8425</v>
      </c>
      <c r="G188" s="5">
        <v>9194.6</v>
      </c>
      <c r="H188" s="5">
        <v>60380938</v>
      </c>
      <c r="I188" s="5">
        <v>274271</v>
      </c>
      <c r="J188" s="5">
        <v>2475699</v>
      </c>
      <c r="K188" s="5">
        <v>223141</v>
      </c>
      <c r="L188" s="5">
        <v>0</v>
      </c>
      <c r="M188" s="5">
        <v>0</v>
      </c>
      <c r="N188" s="5">
        <v>44806.376494999997</v>
      </c>
      <c r="O188" s="5">
        <v>2160242</v>
      </c>
      <c r="P188" s="5">
        <v>895876.25</v>
      </c>
      <c r="Q188" s="5">
        <v>119530</v>
      </c>
      <c r="R188" s="5">
        <v>119162</v>
      </c>
      <c r="S188" s="5">
        <v>0</v>
      </c>
      <c r="T188" s="5">
        <v>0</v>
      </c>
      <c r="U188" s="5">
        <v>52335</v>
      </c>
      <c r="V188" s="5">
        <v>-15761</v>
      </c>
      <c r="W188" s="5">
        <v>11836025</v>
      </c>
      <c r="X188" s="5">
        <v>0</v>
      </c>
      <c r="Y188" s="5">
        <v>67307</v>
      </c>
      <c r="Z188" s="5">
        <v>473664</v>
      </c>
      <c r="AA188" s="5">
        <v>6656890</v>
      </c>
      <c r="AB188" s="5">
        <v>85764125.626495004</v>
      </c>
      <c r="AC188" s="5">
        <v>0</v>
      </c>
      <c r="AD188" s="5">
        <v>1036386</v>
      </c>
      <c r="AE188" s="5">
        <v>895876.25</v>
      </c>
      <c r="AF188" s="5">
        <v>119162</v>
      </c>
      <c r="AG188" s="5">
        <v>11819801.43</v>
      </c>
      <c r="AH188" s="5">
        <v>0</v>
      </c>
      <c r="AI188" s="5">
        <v>6601730</v>
      </c>
      <c r="AJ188" s="5">
        <v>20472955.68</v>
      </c>
      <c r="AK188" s="5">
        <v>101068336.94383299</v>
      </c>
      <c r="AL188" s="5">
        <v>8548995695</v>
      </c>
      <c r="AM188" s="47"/>
    </row>
    <row r="189" spans="1:39" x14ac:dyDescent="0.25">
      <c r="A189" s="5">
        <v>625</v>
      </c>
      <c r="B189" s="5">
        <v>1</v>
      </c>
      <c r="C189" s="5" t="s">
        <v>281</v>
      </c>
      <c r="D189" s="5">
        <v>47831.8</v>
      </c>
      <c r="E189" s="5">
        <v>52099.8</v>
      </c>
      <c r="F189" s="5">
        <v>34300.800000000003</v>
      </c>
      <c r="G189" s="5">
        <v>37229.599999999999</v>
      </c>
      <c r="H189" s="5">
        <v>244486783</v>
      </c>
      <c r="I189" s="5">
        <v>9311917</v>
      </c>
      <c r="J189" s="5">
        <v>60292241</v>
      </c>
      <c r="K189" s="5">
        <v>8109000</v>
      </c>
      <c r="L189" s="5">
        <v>0</v>
      </c>
      <c r="M189" s="5">
        <v>0</v>
      </c>
      <c r="N189" s="5">
        <v>0</v>
      </c>
      <c r="O189" s="5">
        <v>8728196</v>
      </c>
      <c r="P189" s="5">
        <v>1861480</v>
      </c>
      <c r="Q189" s="5">
        <v>483985</v>
      </c>
      <c r="R189" s="5">
        <v>8830861</v>
      </c>
      <c r="S189" s="5">
        <v>0</v>
      </c>
      <c r="T189" s="5">
        <v>0</v>
      </c>
      <c r="U189" s="5">
        <v>126412</v>
      </c>
      <c r="V189" s="5">
        <v>-15761</v>
      </c>
      <c r="W189" s="5">
        <v>34139915</v>
      </c>
      <c r="X189" s="5">
        <v>0</v>
      </c>
      <c r="Y189" s="5">
        <v>287987</v>
      </c>
      <c r="Z189" s="5">
        <v>7143897</v>
      </c>
      <c r="AA189" s="5">
        <v>26954230</v>
      </c>
      <c r="AB189" s="5">
        <v>410741143</v>
      </c>
      <c r="AC189" s="5">
        <v>0</v>
      </c>
      <c r="AD189" s="5">
        <v>3614400</v>
      </c>
      <c r="AE189" s="5">
        <v>1861480</v>
      </c>
      <c r="AF189" s="5">
        <v>8830861</v>
      </c>
      <c r="AG189" s="5">
        <v>32695047</v>
      </c>
      <c r="AH189" s="5">
        <v>0</v>
      </c>
      <c r="AI189" s="5">
        <v>22374518</v>
      </c>
      <c r="AJ189" s="5">
        <v>69376306</v>
      </c>
      <c r="AK189" s="5">
        <v>353234480.02635002</v>
      </c>
      <c r="AL189" s="5">
        <v>27048283000</v>
      </c>
      <c r="AM189" s="47"/>
    </row>
    <row r="190" spans="1:39" x14ac:dyDescent="0.25">
      <c r="A190" s="5">
        <v>630</v>
      </c>
      <c r="B190" s="5">
        <v>1</v>
      </c>
      <c r="C190" s="5" t="s">
        <v>282</v>
      </c>
      <c r="D190" s="5">
        <v>376</v>
      </c>
      <c r="E190" s="5">
        <v>406.6</v>
      </c>
      <c r="F190" s="5">
        <v>384</v>
      </c>
      <c r="G190" s="5">
        <v>415.2</v>
      </c>
      <c r="H190" s="5">
        <v>2726618</v>
      </c>
      <c r="I190" s="5">
        <v>0</v>
      </c>
      <c r="J190" s="5">
        <v>88899</v>
      </c>
      <c r="K190" s="5">
        <v>0</v>
      </c>
      <c r="L190" s="5">
        <v>128181</v>
      </c>
      <c r="M190" s="5">
        <v>239711</v>
      </c>
      <c r="N190" s="5">
        <v>128846</v>
      </c>
      <c r="O190" s="5">
        <v>95776</v>
      </c>
      <c r="P190" s="5">
        <v>30806.25</v>
      </c>
      <c r="Q190" s="5">
        <v>5398</v>
      </c>
      <c r="R190" s="5">
        <v>0</v>
      </c>
      <c r="S190" s="5">
        <v>0</v>
      </c>
      <c r="T190" s="5">
        <v>0</v>
      </c>
      <c r="U190" s="5">
        <v>0</v>
      </c>
      <c r="V190" s="5">
        <v>-66</v>
      </c>
      <c r="W190" s="5">
        <v>705840</v>
      </c>
      <c r="X190" s="5">
        <v>0</v>
      </c>
      <c r="Y190" s="5">
        <v>4414</v>
      </c>
      <c r="Z190" s="5">
        <v>20210</v>
      </c>
      <c r="AA190" s="5">
        <v>300605</v>
      </c>
      <c r="AB190" s="5">
        <v>4475238.25</v>
      </c>
      <c r="AC190" s="5">
        <v>0</v>
      </c>
      <c r="AD190" s="5">
        <v>22372</v>
      </c>
      <c r="AE190" s="5">
        <v>14229</v>
      </c>
      <c r="AF190" s="5">
        <v>0</v>
      </c>
      <c r="AG190" s="5">
        <v>497550</v>
      </c>
      <c r="AH190" s="5">
        <v>0</v>
      </c>
      <c r="AI190" s="5">
        <v>114656</v>
      </c>
      <c r="AJ190" s="5">
        <v>648807</v>
      </c>
      <c r="AK190" s="5">
        <v>2222127.0929669999</v>
      </c>
      <c r="AL190" s="5">
        <v>95779400</v>
      </c>
      <c r="AM190" s="47"/>
    </row>
    <row r="191" spans="1:39" x14ac:dyDescent="0.25">
      <c r="A191" s="5">
        <v>635</v>
      </c>
      <c r="B191" s="5">
        <v>1</v>
      </c>
      <c r="C191" s="5" t="s">
        <v>283</v>
      </c>
      <c r="D191" s="5">
        <v>112</v>
      </c>
      <c r="E191" s="5">
        <v>123.6</v>
      </c>
      <c r="F191" s="5">
        <v>76</v>
      </c>
      <c r="G191" s="5">
        <v>83.8</v>
      </c>
      <c r="H191" s="5">
        <v>550315</v>
      </c>
      <c r="I191" s="5">
        <v>0</v>
      </c>
      <c r="J191" s="5">
        <v>35685</v>
      </c>
      <c r="K191" s="5">
        <v>0</v>
      </c>
      <c r="L191" s="5">
        <v>41608</v>
      </c>
      <c r="M191" s="5">
        <v>0</v>
      </c>
      <c r="N191" s="5">
        <v>36393.246232999998</v>
      </c>
      <c r="O191" s="5">
        <v>20287</v>
      </c>
      <c r="P191" s="5">
        <v>4190</v>
      </c>
      <c r="Q191" s="5">
        <v>1089</v>
      </c>
      <c r="R191" s="5">
        <v>1134</v>
      </c>
      <c r="S191" s="5">
        <v>0</v>
      </c>
      <c r="T191" s="5">
        <v>0</v>
      </c>
      <c r="U191" s="5">
        <v>0</v>
      </c>
      <c r="V191" s="5">
        <v>0</v>
      </c>
      <c r="W191" s="5">
        <v>268387</v>
      </c>
      <c r="X191" s="5">
        <v>0</v>
      </c>
      <c r="Y191" s="5">
        <v>12505</v>
      </c>
      <c r="Z191" s="5">
        <v>3636</v>
      </c>
      <c r="AA191" s="5">
        <v>60671</v>
      </c>
      <c r="AB191" s="5">
        <v>1035900.246233</v>
      </c>
      <c r="AC191" s="5">
        <v>0</v>
      </c>
      <c r="AD191" s="5">
        <v>20287</v>
      </c>
      <c r="AE191" s="5">
        <v>2955</v>
      </c>
      <c r="AF191" s="5">
        <v>800</v>
      </c>
      <c r="AG191" s="5">
        <v>232583.89</v>
      </c>
      <c r="AH191" s="5">
        <v>0</v>
      </c>
      <c r="AI191" s="5">
        <v>35338</v>
      </c>
      <c r="AJ191" s="5">
        <v>291963.89</v>
      </c>
      <c r="AK191" s="5">
        <v>3674545.5539270001</v>
      </c>
      <c r="AL191" s="5">
        <v>44461900</v>
      </c>
      <c r="AM191" s="47"/>
    </row>
    <row r="192" spans="1:39" x14ac:dyDescent="0.25">
      <c r="A192" s="5">
        <v>640</v>
      </c>
      <c r="B192" s="5">
        <v>1</v>
      </c>
      <c r="C192" s="5" t="s">
        <v>284</v>
      </c>
      <c r="D192" s="5">
        <v>358</v>
      </c>
      <c r="E192" s="5">
        <v>397.4</v>
      </c>
      <c r="F192" s="5">
        <v>408</v>
      </c>
      <c r="G192" s="5">
        <v>455.2</v>
      </c>
      <c r="H192" s="5">
        <v>2989298</v>
      </c>
      <c r="I192" s="5">
        <v>0</v>
      </c>
      <c r="J192" s="5">
        <v>127906</v>
      </c>
      <c r="K192" s="5">
        <v>0</v>
      </c>
      <c r="L192" s="5">
        <v>130211</v>
      </c>
      <c r="M192" s="5">
        <v>51798</v>
      </c>
      <c r="N192" s="5">
        <v>151323</v>
      </c>
      <c r="O192" s="5">
        <v>98696</v>
      </c>
      <c r="P192" s="5">
        <v>67616.25</v>
      </c>
      <c r="Q192" s="5">
        <v>5918</v>
      </c>
      <c r="R192" s="5">
        <v>7424</v>
      </c>
      <c r="S192" s="5">
        <v>0</v>
      </c>
      <c r="T192" s="5">
        <v>0</v>
      </c>
      <c r="U192" s="5">
        <v>0</v>
      </c>
      <c r="V192" s="5">
        <v>0</v>
      </c>
      <c r="W192" s="5">
        <v>149811</v>
      </c>
      <c r="X192" s="5">
        <v>0</v>
      </c>
      <c r="Y192" s="5">
        <v>0</v>
      </c>
      <c r="Z192" s="5">
        <v>19796</v>
      </c>
      <c r="AA192" s="5">
        <v>329565</v>
      </c>
      <c r="AB192" s="5">
        <v>4129362.25</v>
      </c>
      <c r="AC192" s="5">
        <v>0</v>
      </c>
      <c r="AD192" s="5">
        <v>84544</v>
      </c>
      <c r="AE192" s="5">
        <v>47732</v>
      </c>
      <c r="AF192" s="5">
        <v>5241</v>
      </c>
      <c r="AG192" s="5">
        <v>95124</v>
      </c>
      <c r="AH192" s="5">
        <v>0</v>
      </c>
      <c r="AI192" s="5">
        <v>192116</v>
      </c>
      <c r="AJ192" s="5">
        <v>424757</v>
      </c>
      <c r="AK192" s="5">
        <v>8934069.6857779995</v>
      </c>
      <c r="AL192" s="5">
        <v>143072200</v>
      </c>
      <c r="AM192" s="47"/>
    </row>
    <row r="193" spans="1:39" x14ac:dyDescent="0.25">
      <c r="A193" s="5">
        <v>656</v>
      </c>
      <c r="B193" s="5">
        <v>1</v>
      </c>
      <c r="C193" s="5" t="s">
        <v>285</v>
      </c>
      <c r="D193" s="5">
        <v>4420.8</v>
      </c>
      <c r="E193" s="5">
        <v>4848</v>
      </c>
      <c r="F193" s="5">
        <v>3263.8</v>
      </c>
      <c r="G193" s="5">
        <v>3596</v>
      </c>
      <c r="H193" s="5">
        <v>23614932</v>
      </c>
      <c r="I193" s="5">
        <v>472811</v>
      </c>
      <c r="J193" s="5">
        <v>4586467</v>
      </c>
      <c r="K193" s="5">
        <v>696420</v>
      </c>
      <c r="L193" s="5">
        <v>0</v>
      </c>
      <c r="M193" s="5">
        <v>0</v>
      </c>
      <c r="N193" s="5">
        <v>365970</v>
      </c>
      <c r="O193" s="5">
        <v>824461</v>
      </c>
      <c r="P193" s="5">
        <v>446110</v>
      </c>
      <c r="Q193" s="5">
        <v>46748</v>
      </c>
      <c r="R193" s="5">
        <v>44950</v>
      </c>
      <c r="S193" s="5">
        <v>0</v>
      </c>
      <c r="T193" s="5">
        <v>0</v>
      </c>
      <c r="U193" s="5">
        <v>212172</v>
      </c>
      <c r="V193" s="5">
        <v>0</v>
      </c>
      <c r="W193" s="5">
        <v>2801428</v>
      </c>
      <c r="X193" s="5">
        <v>0</v>
      </c>
      <c r="Y193" s="5">
        <v>136086</v>
      </c>
      <c r="Z193" s="5">
        <v>183004</v>
      </c>
      <c r="AA193" s="5">
        <v>2603504</v>
      </c>
      <c r="AB193" s="5">
        <v>37035063</v>
      </c>
      <c r="AC193" s="5">
        <v>0</v>
      </c>
      <c r="AD193" s="5">
        <v>356749</v>
      </c>
      <c r="AE193" s="5">
        <v>427198</v>
      </c>
      <c r="AF193" s="5">
        <v>43044</v>
      </c>
      <c r="AG193" s="5">
        <v>2572061</v>
      </c>
      <c r="AH193" s="5">
        <v>0</v>
      </c>
      <c r="AI193" s="5">
        <v>2058775</v>
      </c>
      <c r="AJ193" s="5">
        <v>5457827</v>
      </c>
      <c r="AK193" s="5">
        <v>35651287.979672</v>
      </c>
      <c r="AL193" s="5">
        <v>2367662800</v>
      </c>
      <c r="AM193" s="47"/>
    </row>
    <row r="194" spans="1:39" x14ac:dyDescent="0.25">
      <c r="A194" s="5">
        <v>659</v>
      </c>
      <c r="B194" s="5">
        <v>1</v>
      </c>
      <c r="C194" s="5" t="s">
        <v>286</v>
      </c>
      <c r="D194" s="5">
        <v>4101</v>
      </c>
      <c r="E194" s="5">
        <v>4494.6000000000004</v>
      </c>
      <c r="F194" s="5">
        <v>3918</v>
      </c>
      <c r="G194" s="5">
        <v>4323.8</v>
      </c>
      <c r="H194" s="5">
        <v>28394395</v>
      </c>
      <c r="I194" s="5">
        <v>200586</v>
      </c>
      <c r="J194" s="5">
        <v>609402</v>
      </c>
      <c r="K194" s="5">
        <v>149644</v>
      </c>
      <c r="L194" s="5">
        <v>0</v>
      </c>
      <c r="M194" s="5">
        <v>0</v>
      </c>
      <c r="N194" s="5">
        <v>409073</v>
      </c>
      <c r="O194" s="5">
        <v>955292</v>
      </c>
      <c r="P194" s="5">
        <v>306225</v>
      </c>
      <c r="Q194" s="5">
        <v>56209</v>
      </c>
      <c r="R194" s="5">
        <v>0</v>
      </c>
      <c r="S194" s="5">
        <v>0</v>
      </c>
      <c r="T194" s="5">
        <v>0</v>
      </c>
      <c r="U194" s="5">
        <v>148681</v>
      </c>
      <c r="V194" s="5">
        <v>-20620</v>
      </c>
      <c r="W194" s="5">
        <v>7616287</v>
      </c>
      <c r="X194" s="5">
        <v>0</v>
      </c>
      <c r="Y194" s="5">
        <v>0</v>
      </c>
      <c r="Z194" s="5">
        <v>184647</v>
      </c>
      <c r="AA194" s="5">
        <v>3130431</v>
      </c>
      <c r="AB194" s="5">
        <v>42140252</v>
      </c>
      <c r="AC194" s="5">
        <v>0</v>
      </c>
      <c r="AD194" s="5">
        <v>337450</v>
      </c>
      <c r="AE194" s="5">
        <v>306225</v>
      </c>
      <c r="AF194" s="5">
        <v>0</v>
      </c>
      <c r="AG194" s="5">
        <v>7575592.6399999997</v>
      </c>
      <c r="AH194" s="5">
        <v>0</v>
      </c>
      <c r="AI194" s="5">
        <v>2672833</v>
      </c>
      <c r="AJ194" s="5">
        <v>10892100.640000001</v>
      </c>
      <c r="AK194" s="5">
        <v>34994685.810202003</v>
      </c>
      <c r="AL194" s="5">
        <v>2559937350</v>
      </c>
      <c r="AM194" s="47"/>
    </row>
    <row r="195" spans="1:39" x14ac:dyDescent="0.25">
      <c r="A195" s="5">
        <v>671</v>
      </c>
      <c r="B195" s="5">
        <v>1</v>
      </c>
      <c r="C195" s="5" t="s">
        <v>1916</v>
      </c>
      <c r="D195" s="5">
        <v>362</v>
      </c>
      <c r="E195" s="5">
        <v>398.4</v>
      </c>
      <c r="F195" s="5">
        <v>369</v>
      </c>
      <c r="G195" s="5">
        <v>407.2</v>
      </c>
      <c r="H195" s="5">
        <v>2674082</v>
      </c>
      <c r="I195" s="5">
        <v>11257</v>
      </c>
      <c r="J195" s="5">
        <v>80937</v>
      </c>
      <c r="K195" s="5">
        <v>0</v>
      </c>
      <c r="L195" s="5">
        <v>127557</v>
      </c>
      <c r="M195" s="5">
        <v>89818</v>
      </c>
      <c r="N195" s="5">
        <v>97629</v>
      </c>
      <c r="O195" s="5">
        <v>88462</v>
      </c>
      <c r="P195" s="5">
        <v>48156.25</v>
      </c>
      <c r="Q195" s="5">
        <v>5294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365319</v>
      </c>
      <c r="X195" s="5">
        <v>0</v>
      </c>
      <c r="Y195" s="5">
        <v>21332</v>
      </c>
      <c r="Z195" s="5">
        <v>15624</v>
      </c>
      <c r="AA195" s="5">
        <v>294813</v>
      </c>
      <c r="AB195" s="5">
        <v>3920280.25</v>
      </c>
      <c r="AC195" s="5">
        <v>0</v>
      </c>
      <c r="AD195" s="5">
        <v>66608</v>
      </c>
      <c r="AE195" s="5">
        <v>29500</v>
      </c>
      <c r="AF195" s="5">
        <v>0</v>
      </c>
      <c r="AG195" s="5">
        <v>281219</v>
      </c>
      <c r="AH195" s="5">
        <v>0</v>
      </c>
      <c r="AI195" s="5">
        <v>149137</v>
      </c>
      <c r="AJ195" s="5">
        <v>526464</v>
      </c>
      <c r="AK195" s="5">
        <v>7024869.676244</v>
      </c>
      <c r="AL195" s="5">
        <v>124470400</v>
      </c>
      <c r="AM195" s="47"/>
    </row>
    <row r="196" spans="1:39" x14ac:dyDescent="0.25">
      <c r="A196" s="5">
        <v>676</v>
      </c>
      <c r="B196" s="5">
        <v>1</v>
      </c>
      <c r="C196" s="5" t="s">
        <v>287</v>
      </c>
      <c r="D196" s="5">
        <v>143</v>
      </c>
      <c r="E196" s="5">
        <v>158.4</v>
      </c>
      <c r="F196" s="5">
        <v>199</v>
      </c>
      <c r="G196" s="5">
        <v>220.8</v>
      </c>
      <c r="H196" s="5">
        <v>1449994</v>
      </c>
      <c r="I196" s="5">
        <v>0</v>
      </c>
      <c r="J196" s="5">
        <v>82082</v>
      </c>
      <c r="K196" s="5">
        <v>0</v>
      </c>
      <c r="L196" s="5">
        <v>92489</v>
      </c>
      <c r="M196" s="5">
        <v>56431</v>
      </c>
      <c r="N196" s="5">
        <v>104686</v>
      </c>
      <c r="O196" s="5">
        <v>50764</v>
      </c>
      <c r="P196" s="5">
        <v>22401.25</v>
      </c>
      <c r="Q196" s="5">
        <v>2870</v>
      </c>
      <c r="R196" s="5">
        <v>7313</v>
      </c>
      <c r="S196" s="5">
        <v>0</v>
      </c>
      <c r="T196" s="5">
        <v>0</v>
      </c>
      <c r="U196" s="5">
        <v>0</v>
      </c>
      <c r="V196" s="5">
        <v>0</v>
      </c>
      <c r="W196" s="5">
        <v>258400</v>
      </c>
      <c r="X196" s="5">
        <v>0</v>
      </c>
      <c r="Y196" s="5">
        <v>33102</v>
      </c>
      <c r="Z196" s="5">
        <v>13312</v>
      </c>
      <c r="AA196" s="5">
        <v>159859</v>
      </c>
      <c r="AB196" s="5">
        <v>2333703.25</v>
      </c>
      <c r="AC196" s="5">
        <v>0</v>
      </c>
      <c r="AD196" s="5">
        <v>11054</v>
      </c>
      <c r="AE196" s="5">
        <v>12260</v>
      </c>
      <c r="AF196" s="5">
        <v>4002</v>
      </c>
      <c r="AG196" s="5">
        <v>134088.84</v>
      </c>
      <c r="AH196" s="5">
        <v>0</v>
      </c>
      <c r="AI196" s="5">
        <v>72247</v>
      </c>
      <c r="AJ196" s="5">
        <v>233651.84</v>
      </c>
      <c r="AK196" s="5">
        <v>1101597.720068</v>
      </c>
      <c r="AL196" s="5">
        <v>44212100</v>
      </c>
      <c r="AM196" s="47"/>
    </row>
    <row r="197" spans="1:39" x14ac:dyDescent="0.25">
      <c r="A197" s="5">
        <v>682</v>
      </c>
      <c r="B197" s="5">
        <v>1</v>
      </c>
      <c r="C197" s="5" t="s">
        <v>288</v>
      </c>
      <c r="D197" s="5">
        <v>1162</v>
      </c>
      <c r="E197" s="5">
        <v>1265.2</v>
      </c>
      <c r="F197" s="5">
        <v>1162</v>
      </c>
      <c r="G197" s="5">
        <v>1265.2</v>
      </c>
      <c r="H197" s="5">
        <v>8308568</v>
      </c>
      <c r="I197" s="5">
        <v>42983</v>
      </c>
      <c r="J197" s="5">
        <v>112612</v>
      </c>
      <c r="K197" s="5">
        <v>14088</v>
      </c>
      <c r="L197" s="5">
        <v>0</v>
      </c>
      <c r="M197" s="5">
        <v>0</v>
      </c>
      <c r="N197" s="5">
        <v>431750</v>
      </c>
      <c r="O197" s="5">
        <v>284070</v>
      </c>
      <c r="P197" s="5">
        <v>196170</v>
      </c>
      <c r="Q197" s="5">
        <v>16448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286998</v>
      </c>
      <c r="X197" s="5">
        <v>0</v>
      </c>
      <c r="Y197" s="5">
        <v>52228</v>
      </c>
      <c r="Z197" s="5">
        <v>49913</v>
      </c>
      <c r="AA197" s="5">
        <v>916005</v>
      </c>
      <c r="AB197" s="5">
        <v>10711833</v>
      </c>
      <c r="AC197" s="5">
        <v>0</v>
      </c>
      <c r="AD197" s="5">
        <v>62461</v>
      </c>
      <c r="AE197" s="5">
        <v>120723</v>
      </c>
      <c r="AF197" s="5">
        <v>0</v>
      </c>
      <c r="AG197" s="5">
        <v>158863</v>
      </c>
      <c r="AH197" s="5">
        <v>0</v>
      </c>
      <c r="AI197" s="5">
        <v>465499</v>
      </c>
      <c r="AJ197" s="5">
        <v>807546</v>
      </c>
      <c r="AK197" s="5">
        <v>6373916.8143870002</v>
      </c>
      <c r="AL197" s="5">
        <v>397087300</v>
      </c>
      <c r="AM197" s="47"/>
    </row>
    <row r="198" spans="1:39" x14ac:dyDescent="0.25">
      <c r="A198" s="5">
        <v>690</v>
      </c>
      <c r="B198" s="5">
        <v>1</v>
      </c>
      <c r="C198" s="5" t="s">
        <v>289</v>
      </c>
      <c r="D198" s="5">
        <v>1031</v>
      </c>
      <c r="E198" s="5">
        <v>1120</v>
      </c>
      <c r="F198" s="5">
        <v>1015</v>
      </c>
      <c r="G198" s="5">
        <v>1110.4000000000001</v>
      </c>
      <c r="H198" s="5">
        <v>7291997</v>
      </c>
      <c r="I198" s="5">
        <v>0</v>
      </c>
      <c r="J198" s="5">
        <v>302037</v>
      </c>
      <c r="K198" s="5">
        <v>27365</v>
      </c>
      <c r="L198" s="5">
        <v>0</v>
      </c>
      <c r="M198" s="5">
        <v>57813</v>
      </c>
      <c r="N198" s="5">
        <v>458623</v>
      </c>
      <c r="O198" s="5">
        <v>242596</v>
      </c>
      <c r="P198" s="5">
        <v>185947.5</v>
      </c>
      <c r="Q198" s="5">
        <v>14435</v>
      </c>
      <c r="R198" s="5">
        <v>822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5517</v>
      </c>
      <c r="Z198" s="5">
        <v>47851</v>
      </c>
      <c r="AA198" s="5">
        <v>803930</v>
      </c>
      <c r="AB198" s="5">
        <v>9438933.5</v>
      </c>
      <c r="AC198" s="5">
        <v>0</v>
      </c>
      <c r="AD198" s="5">
        <v>55256</v>
      </c>
      <c r="AE198" s="5">
        <v>114426</v>
      </c>
      <c r="AF198" s="5">
        <v>506</v>
      </c>
      <c r="AG198" s="5">
        <v>0</v>
      </c>
      <c r="AH198" s="5">
        <v>0</v>
      </c>
      <c r="AI198" s="5">
        <v>408521</v>
      </c>
      <c r="AJ198" s="5">
        <v>578709</v>
      </c>
      <c r="AK198" s="5">
        <v>5794815.8179959999</v>
      </c>
      <c r="AL198" s="5">
        <v>351496400</v>
      </c>
      <c r="AM198" s="47"/>
    </row>
    <row r="199" spans="1:39" x14ac:dyDescent="0.25">
      <c r="A199" s="5">
        <v>695</v>
      </c>
      <c r="B199" s="5">
        <v>1</v>
      </c>
      <c r="C199" s="5" t="s">
        <v>290</v>
      </c>
      <c r="D199" s="5">
        <v>834</v>
      </c>
      <c r="E199" s="5">
        <v>919.4</v>
      </c>
      <c r="F199" s="5">
        <v>720</v>
      </c>
      <c r="G199" s="5">
        <v>791.6</v>
      </c>
      <c r="H199" s="5">
        <v>5198437</v>
      </c>
      <c r="I199" s="5">
        <v>12281</v>
      </c>
      <c r="J199" s="5">
        <v>379365</v>
      </c>
      <c r="K199" s="5">
        <v>0</v>
      </c>
      <c r="L199" s="5">
        <v>75540</v>
      </c>
      <c r="M199" s="5">
        <v>0</v>
      </c>
      <c r="N199" s="5">
        <v>101500</v>
      </c>
      <c r="O199" s="5">
        <v>191963</v>
      </c>
      <c r="P199" s="5">
        <v>121671.25</v>
      </c>
      <c r="Q199" s="5">
        <v>10291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198992</v>
      </c>
      <c r="X199" s="5">
        <v>0</v>
      </c>
      <c r="Y199" s="5">
        <v>0</v>
      </c>
      <c r="Z199" s="5">
        <v>31043</v>
      </c>
      <c r="AA199" s="5">
        <v>573118</v>
      </c>
      <c r="AB199" s="5">
        <v>6894201.25</v>
      </c>
      <c r="AC199" s="5">
        <v>0</v>
      </c>
      <c r="AD199" s="5">
        <v>32997</v>
      </c>
      <c r="AE199" s="5">
        <v>53130</v>
      </c>
      <c r="AF199" s="5">
        <v>0</v>
      </c>
      <c r="AG199" s="5">
        <v>78158</v>
      </c>
      <c r="AH199" s="5">
        <v>0</v>
      </c>
      <c r="AI199" s="5">
        <v>206661</v>
      </c>
      <c r="AJ199" s="5">
        <v>370946</v>
      </c>
      <c r="AK199" s="5">
        <v>3117617.6495139999</v>
      </c>
      <c r="AL199" s="5">
        <v>204750439</v>
      </c>
      <c r="AM199" s="47"/>
    </row>
    <row r="200" spans="1:39" x14ac:dyDescent="0.25">
      <c r="A200" s="5">
        <v>696</v>
      </c>
      <c r="B200" s="5">
        <v>1</v>
      </c>
      <c r="C200" s="5" t="s">
        <v>291</v>
      </c>
      <c r="D200" s="5">
        <v>491</v>
      </c>
      <c r="E200" s="5">
        <v>535.6</v>
      </c>
      <c r="F200" s="5">
        <v>562</v>
      </c>
      <c r="G200" s="5">
        <v>616.4</v>
      </c>
      <c r="H200" s="5">
        <v>4047899</v>
      </c>
      <c r="I200" s="5">
        <v>0</v>
      </c>
      <c r="J200" s="5">
        <v>125500</v>
      </c>
      <c r="K200" s="5">
        <v>0</v>
      </c>
      <c r="L200" s="5">
        <v>120017</v>
      </c>
      <c r="M200" s="5">
        <v>236087</v>
      </c>
      <c r="N200" s="5">
        <v>190925</v>
      </c>
      <c r="O200" s="5">
        <v>149235</v>
      </c>
      <c r="P200" s="5">
        <v>94041.25</v>
      </c>
      <c r="Q200" s="5">
        <v>8013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167735</v>
      </c>
      <c r="X200" s="5">
        <v>0</v>
      </c>
      <c r="Y200" s="5">
        <v>0</v>
      </c>
      <c r="Z200" s="5">
        <v>24287</v>
      </c>
      <c r="AA200" s="5">
        <v>446274</v>
      </c>
      <c r="AB200" s="5">
        <v>5610013.25</v>
      </c>
      <c r="AC200" s="5">
        <v>0</v>
      </c>
      <c r="AD200" s="5">
        <v>77525</v>
      </c>
      <c r="AE200" s="5">
        <v>94041.25</v>
      </c>
      <c r="AF200" s="5">
        <v>0</v>
      </c>
      <c r="AG200" s="5">
        <v>167735</v>
      </c>
      <c r="AH200" s="5">
        <v>0</v>
      </c>
      <c r="AI200" s="5">
        <v>415737</v>
      </c>
      <c r="AJ200" s="5">
        <v>755038.25</v>
      </c>
      <c r="AK200" s="5">
        <v>7336609.1919679996</v>
      </c>
      <c r="AL200" s="5">
        <v>393493420</v>
      </c>
      <c r="AM200" s="47"/>
    </row>
    <row r="201" spans="1:39" x14ac:dyDescent="0.25">
      <c r="A201" s="5">
        <v>698</v>
      </c>
      <c r="B201" s="5">
        <v>1</v>
      </c>
      <c r="C201" s="5" t="s">
        <v>292</v>
      </c>
      <c r="D201" s="5">
        <v>194</v>
      </c>
      <c r="E201" s="5">
        <v>208.4</v>
      </c>
      <c r="F201" s="5">
        <v>177</v>
      </c>
      <c r="G201" s="5">
        <v>191.6</v>
      </c>
      <c r="H201" s="5">
        <v>1258237</v>
      </c>
      <c r="I201" s="5">
        <v>6140</v>
      </c>
      <c r="J201" s="5">
        <v>99610</v>
      </c>
      <c r="K201" s="5">
        <v>0</v>
      </c>
      <c r="L201" s="5">
        <v>83428</v>
      </c>
      <c r="M201" s="5">
        <v>388468</v>
      </c>
      <c r="N201" s="5">
        <v>101846</v>
      </c>
      <c r="O201" s="5">
        <v>42545</v>
      </c>
      <c r="P201" s="5">
        <v>31955</v>
      </c>
      <c r="Q201" s="5">
        <v>2491</v>
      </c>
      <c r="R201" s="5">
        <v>2506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9752</v>
      </c>
      <c r="AA201" s="5">
        <v>138718</v>
      </c>
      <c r="AB201" s="5">
        <v>2165696</v>
      </c>
      <c r="AC201" s="5">
        <v>0</v>
      </c>
      <c r="AD201" s="5">
        <v>42545</v>
      </c>
      <c r="AE201" s="5">
        <v>31955</v>
      </c>
      <c r="AF201" s="5">
        <v>2506</v>
      </c>
      <c r="AG201" s="5">
        <v>-2243.0755079999999</v>
      </c>
      <c r="AH201" s="5">
        <v>0</v>
      </c>
      <c r="AI201" s="5">
        <v>138718</v>
      </c>
      <c r="AJ201" s="5">
        <v>213480.92449199999</v>
      </c>
      <c r="AK201" s="5">
        <v>4559808.1847639997</v>
      </c>
      <c r="AL201" s="5">
        <v>225777910</v>
      </c>
      <c r="AM201" s="47"/>
    </row>
    <row r="202" spans="1:39" x14ac:dyDescent="0.25">
      <c r="A202" s="5">
        <v>700</v>
      </c>
      <c r="B202" s="5">
        <v>1</v>
      </c>
      <c r="C202" s="5" t="s">
        <v>293</v>
      </c>
      <c r="D202" s="5">
        <v>1830</v>
      </c>
      <c r="E202" s="5">
        <v>2000.6</v>
      </c>
      <c r="F202" s="5">
        <v>2100</v>
      </c>
      <c r="G202" s="5">
        <v>2306.4</v>
      </c>
      <c r="H202" s="5">
        <v>15146129</v>
      </c>
      <c r="I202" s="5">
        <v>18421</v>
      </c>
      <c r="J202" s="5">
        <v>70225</v>
      </c>
      <c r="K202" s="5">
        <v>14186</v>
      </c>
      <c r="L202" s="5">
        <v>0</v>
      </c>
      <c r="M202" s="5">
        <v>0</v>
      </c>
      <c r="N202" s="5">
        <v>236539</v>
      </c>
      <c r="O202" s="5">
        <v>488684</v>
      </c>
      <c r="P202" s="5">
        <v>386322.5</v>
      </c>
      <c r="Q202" s="5">
        <v>29983</v>
      </c>
      <c r="R202" s="5">
        <v>0</v>
      </c>
      <c r="S202" s="5">
        <v>0</v>
      </c>
      <c r="T202" s="5">
        <v>0</v>
      </c>
      <c r="U202" s="5">
        <v>0</v>
      </c>
      <c r="V202" s="5">
        <v>-7880</v>
      </c>
      <c r="W202" s="5">
        <v>0</v>
      </c>
      <c r="X202" s="5">
        <v>0</v>
      </c>
      <c r="Y202" s="5">
        <v>16551</v>
      </c>
      <c r="Z202" s="5">
        <v>89114</v>
      </c>
      <c r="AA202" s="5">
        <v>1669834</v>
      </c>
      <c r="AB202" s="5">
        <v>18158108.5</v>
      </c>
      <c r="AC202" s="5">
        <v>0</v>
      </c>
      <c r="AD202" s="5">
        <v>178233</v>
      </c>
      <c r="AE202" s="5">
        <v>386322.5</v>
      </c>
      <c r="AF202" s="5">
        <v>0</v>
      </c>
      <c r="AG202" s="5">
        <v>0</v>
      </c>
      <c r="AH202" s="5">
        <v>0</v>
      </c>
      <c r="AI202" s="5">
        <v>1531457</v>
      </c>
      <c r="AJ202" s="5">
        <v>2096012.5</v>
      </c>
      <c r="AK202" s="5">
        <v>19273316.674176</v>
      </c>
      <c r="AL202" s="5">
        <v>1408440363</v>
      </c>
      <c r="AM202" s="47"/>
    </row>
    <row r="203" spans="1:39" x14ac:dyDescent="0.25">
      <c r="A203" s="5">
        <v>701</v>
      </c>
      <c r="B203" s="5">
        <v>1</v>
      </c>
      <c r="C203" s="5" t="s">
        <v>294</v>
      </c>
      <c r="D203" s="5">
        <v>2460</v>
      </c>
      <c r="E203" s="5">
        <v>2694</v>
      </c>
      <c r="F203" s="5">
        <v>2234</v>
      </c>
      <c r="G203" s="5">
        <v>2447.6</v>
      </c>
      <c r="H203" s="5">
        <v>16073389</v>
      </c>
      <c r="I203" s="5">
        <v>18421</v>
      </c>
      <c r="J203" s="5">
        <v>1044157</v>
      </c>
      <c r="K203" s="5">
        <v>0</v>
      </c>
      <c r="L203" s="5">
        <v>0</v>
      </c>
      <c r="M203" s="5">
        <v>0</v>
      </c>
      <c r="N203" s="5">
        <v>391226</v>
      </c>
      <c r="O203" s="5">
        <v>586399</v>
      </c>
      <c r="P203" s="5">
        <v>409833.75</v>
      </c>
      <c r="Q203" s="5">
        <v>31819</v>
      </c>
      <c r="R203" s="5">
        <v>2546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103843</v>
      </c>
      <c r="AA203" s="5">
        <v>1772062</v>
      </c>
      <c r="AB203" s="5">
        <v>20433695.75</v>
      </c>
      <c r="AC203" s="5">
        <v>0</v>
      </c>
      <c r="AD203" s="5">
        <v>126204</v>
      </c>
      <c r="AE203" s="5">
        <v>266206</v>
      </c>
      <c r="AF203" s="5">
        <v>1654</v>
      </c>
      <c r="AG203" s="5">
        <v>0</v>
      </c>
      <c r="AH203" s="5">
        <v>0</v>
      </c>
      <c r="AI203" s="5">
        <v>950500</v>
      </c>
      <c r="AJ203" s="5">
        <v>1344564</v>
      </c>
      <c r="AK203" s="5">
        <v>12069366.95126</v>
      </c>
      <c r="AL203" s="5">
        <v>892436737</v>
      </c>
      <c r="AM203" s="47"/>
    </row>
    <row r="204" spans="1:39" x14ac:dyDescent="0.25">
      <c r="A204" s="5">
        <v>704</v>
      </c>
      <c r="B204" s="5">
        <v>1</v>
      </c>
      <c r="C204" s="5" t="s">
        <v>295</v>
      </c>
      <c r="D204" s="5">
        <v>1831</v>
      </c>
      <c r="E204" s="5">
        <v>2011.6</v>
      </c>
      <c r="F204" s="5">
        <v>1806</v>
      </c>
      <c r="G204" s="5">
        <v>1980</v>
      </c>
      <c r="H204" s="5">
        <v>13002660</v>
      </c>
      <c r="I204" s="5">
        <v>0</v>
      </c>
      <c r="J204" s="5">
        <v>238056</v>
      </c>
      <c r="K204" s="5">
        <v>14085</v>
      </c>
      <c r="L204" s="5">
        <v>0</v>
      </c>
      <c r="M204" s="5">
        <v>0</v>
      </c>
      <c r="N204" s="5">
        <v>295418.53837600001</v>
      </c>
      <c r="O204" s="5">
        <v>437418</v>
      </c>
      <c r="P204" s="5">
        <v>329963.75</v>
      </c>
      <c r="Q204" s="5">
        <v>25740</v>
      </c>
      <c r="R204" s="5">
        <v>30730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10298</v>
      </c>
      <c r="Z204" s="5">
        <v>89497</v>
      </c>
      <c r="AA204" s="5">
        <v>1433520</v>
      </c>
      <c r="AB204" s="5">
        <v>15907386.288376</v>
      </c>
      <c r="AC204" s="5">
        <v>0</v>
      </c>
      <c r="AD204" s="5">
        <v>139713</v>
      </c>
      <c r="AE204" s="5">
        <v>329963.75</v>
      </c>
      <c r="AF204" s="5">
        <v>30730</v>
      </c>
      <c r="AG204" s="5">
        <v>0</v>
      </c>
      <c r="AH204" s="5">
        <v>0</v>
      </c>
      <c r="AI204" s="5">
        <v>1221514</v>
      </c>
      <c r="AJ204" s="5">
        <v>1721920.75</v>
      </c>
      <c r="AK204" s="5">
        <v>14489992.898211</v>
      </c>
      <c r="AL204" s="5">
        <v>1138398710</v>
      </c>
      <c r="AM204" s="47"/>
    </row>
    <row r="205" spans="1:39" x14ac:dyDescent="0.25">
      <c r="A205" s="5">
        <v>707</v>
      </c>
      <c r="B205" s="5">
        <v>1</v>
      </c>
      <c r="C205" s="5" t="s">
        <v>296</v>
      </c>
      <c r="D205" s="5">
        <v>94</v>
      </c>
      <c r="E205" s="5">
        <v>105</v>
      </c>
      <c r="F205" s="5">
        <v>92</v>
      </c>
      <c r="G205" s="5">
        <v>103</v>
      </c>
      <c r="H205" s="5">
        <v>676401</v>
      </c>
      <c r="I205" s="5">
        <v>0</v>
      </c>
      <c r="J205" s="5">
        <v>81280</v>
      </c>
      <c r="K205" s="5">
        <v>0</v>
      </c>
      <c r="L205" s="5">
        <v>50020</v>
      </c>
      <c r="M205" s="5">
        <v>180500</v>
      </c>
      <c r="N205" s="5">
        <v>46436</v>
      </c>
      <c r="O205" s="5">
        <v>22598</v>
      </c>
      <c r="P205" s="5">
        <v>8658.75</v>
      </c>
      <c r="Q205" s="5">
        <v>1339</v>
      </c>
      <c r="R205" s="5">
        <v>7792</v>
      </c>
      <c r="S205" s="5">
        <v>0</v>
      </c>
      <c r="T205" s="5">
        <v>0</v>
      </c>
      <c r="U205" s="5">
        <v>0</v>
      </c>
      <c r="V205" s="5">
        <v>0</v>
      </c>
      <c r="W205" s="5">
        <v>148789</v>
      </c>
      <c r="X205" s="5">
        <v>0</v>
      </c>
      <c r="Y205" s="5">
        <v>0</v>
      </c>
      <c r="Z205" s="5">
        <v>3467</v>
      </c>
      <c r="AA205" s="5">
        <v>74572</v>
      </c>
      <c r="AB205" s="5">
        <v>1301852.75</v>
      </c>
      <c r="AC205" s="5">
        <v>0</v>
      </c>
      <c r="AD205" s="5">
        <v>1256</v>
      </c>
      <c r="AE205" s="5">
        <v>25</v>
      </c>
      <c r="AF205" s="5">
        <v>22</v>
      </c>
      <c r="AG205" s="5">
        <v>632</v>
      </c>
      <c r="AH205" s="5">
        <v>0</v>
      </c>
      <c r="AI205" s="5">
        <v>176</v>
      </c>
      <c r="AJ205" s="5">
        <v>2111</v>
      </c>
      <c r="AK205" s="5">
        <v>131173.00632399999</v>
      </c>
      <c r="AL205" s="5">
        <v>153200</v>
      </c>
      <c r="AM205" s="47"/>
    </row>
    <row r="206" spans="1:39" x14ac:dyDescent="0.25">
      <c r="A206" s="5">
        <v>709</v>
      </c>
      <c r="B206" s="5">
        <v>1</v>
      </c>
      <c r="C206" s="5" t="s">
        <v>297</v>
      </c>
      <c r="D206" s="5">
        <v>10455.799999999999</v>
      </c>
      <c r="E206" s="5">
        <v>11362.15</v>
      </c>
      <c r="F206" s="5">
        <v>7885.8</v>
      </c>
      <c r="G206" s="5">
        <v>8631.2000000000007</v>
      </c>
      <c r="H206" s="5">
        <v>56681090</v>
      </c>
      <c r="I206" s="5">
        <v>257897</v>
      </c>
      <c r="J206" s="5">
        <v>5275889</v>
      </c>
      <c r="K206" s="5">
        <v>26429</v>
      </c>
      <c r="L206" s="5">
        <v>0</v>
      </c>
      <c r="M206" s="5">
        <v>0</v>
      </c>
      <c r="N206" s="5">
        <v>711358</v>
      </c>
      <c r="O206" s="5">
        <v>1910209</v>
      </c>
      <c r="P206" s="5">
        <v>431560</v>
      </c>
      <c r="Q206" s="5">
        <v>112206</v>
      </c>
      <c r="R206" s="5">
        <v>419304</v>
      </c>
      <c r="S206" s="5">
        <v>0</v>
      </c>
      <c r="T206" s="5">
        <v>0</v>
      </c>
      <c r="U206" s="5">
        <v>0</v>
      </c>
      <c r="V206" s="5">
        <v>-4597</v>
      </c>
      <c r="W206" s="5">
        <v>5582488</v>
      </c>
      <c r="X206" s="5">
        <v>0</v>
      </c>
      <c r="Y206" s="5">
        <v>0</v>
      </c>
      <c r="Z206" s="5">
        <v>730968</v>
      </c>
      <c r="AA206" s="5">
        <v>6248989</v>
      </c>
      <c r="AB206" s="5">
        <v>78383790</v>
      </c>
      <c r="AC206" s="5">
        <v>0</v>
      </c>
      <c r="AD206" s="5">
        <v>949698</v>
      </c>
      <c r="AE206" s="5">
        <v>431560</v>
      </c>
      <c r="AF206" s="5">
        <v>419304</v>
      </c>
      <c r="AG206" s="5">
        <v>5582488</v>
      </c>
      <c r="AH206" s="5">
        <v>0</v>
      </c>
      <c r="AI206" s="5">
        <v>5695533</v>
      </c>
      <c r="AJ206" s="5">
        <v>13078583</v>
      </c>
      <c r="AK206" s="5">
        <v>98319258.756536007</v>
      </c>
      <c r="AL206" s="5">
        <v>7861546141</v>
      </c>
      <c r="AM206" s="47"/>
    </row>
    <row r="207" spans="1:39" x14ac:dyDescent="0.25">
      <c r="A207" s="5">
        <v>712</v>
      </c>
      <c r="B207" s="5">
        <v>1</v>
      </c>
      <c r="C207" s="5" t="s">
        <v>1917</v>
      </c>
      <c r="D207" s="5">
        <v>611</v>
      </c>
      <c r="E207" s="5">
        <v>670.2</v>
      </c>
      <c r="F207" s="5">
        <v>547</v>
      </c>
      <c r="G207" s="5">
        <v>597.6</v>
      </c>
      <c r="H207" s="5">
        <v>3924439</v>
      </c>
      <c r="I207" s="5">
        <v>0</v>
      </c>
      <c r="J207" s="5">
        <v>282333</v>
      </c>
      <c r="K207" s="5">
        <v>0</v>
      </c>
      <c r="L207" s="5">
        <v>122723</v>
      </c>
      <c r="M207" s="5">
        <v>0</v>
      </c>
      <c r="N207" s="5">
        <v>115294</v>
      </c>
      <c r="O207" s="5">
        <v>131734</v>
      </c>
      <c r="P207" s="5">
        <v>99178.75</v>
      </c>
      <c r="Q207" s="5">
        <v>7769</v>
      </c>
      <c r="R207" s="5">
        <v>16757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26695</v>
      </c>
      <c r="AA207" s="5">
        <v>432662</v>
      </c>
      <c r="AB207" s="5">
        <v>5159584.75</v>
      </c>
      <c r="AC207" s="5">
        <v>0</v>
      </c>
      <c r="AD207" s="5">
        <v>41018</v>
      </c>
      <c r="AE207" s="5">
        <v>90608</v>
      </c>
      <c r="AF207" s="5">
        <v>15309</v>
      </c>
      <c r="AG207" s="5">
        <v>0</v>
      </c>
      <c r="AH207" s="5">
        <v>0</v>
      </c>
      <c r="AI207" s="5">
        <v>326407</v>
      </c>
      <c r="AJ207" s="5">
        <v>473342</v>
      </c>
      <c r="AK207" s="5">
        <v>4263304.7559040003</v>
      </c>
      <c r="AL207" s="5">
        <v>312264165</v>
      </c>
      <c r="AM207" s="47"/>
    </row>
    <row r="208" spans="1:39" x14ac:dyDescent="0.25">
      <c r="A208" s="5">
        <v>716</v>
      </c>
      <c r="B208" s="5">
        <v>1</v>
      </c>
      <c r="C208" s="5" t="s">
        <v>298</v>
      </c>
      <c r="D208" s="5">
        <v>1810</v>
      </c>
      <c r="E208" s="5">
        <v>1974.4</v>
      </c>
      <c r="F208" s="5">
        <v>1583</v>
      </c>
      <c r="G208" s="5">
        <v>1727</v>
      </c>
      <c r="H208" s="5">
        <v>11341209</v>
      </c>
      <c r="I208" s="5">
        <v>0</v>
      </c>
      <c r="J208" s="5">
        <v>165596</v>
      </c>
      <c r="K208" s="5">
        <v>14354</v>
      </c>
      <c r="L208" s="5">
        <v>0</v>
      </c>
      <c r="M208" s="5">
        <v>0</v>
      </c>
      <c r="N208" s="5">
        <v>192034</v>
      </c>
      <c r="O208" s="5">
        <v>385121</v>
      </c>
      <c r="P208" s="5">
        <v>289896.25</v>
      </c>
      <c r="Q208" s="5">
        <v>22451</v>
      </c>
      <c r="R208" s="5">
        <v>7461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71891</v>
      </c>
      <c r="AA208" s="5">
        <v>1250348</v>
      </c>
      <c r="AB208" s="5">
        <v>13740361.25</v>
      </c>
      <c r="AC208" s="5">
        <v>0</v>
      </c>
      <c r="AD208" s="5">
        <v>139206</v>
      </c>
      <c r="AE208" s="5">
        <v>267631</v>
      </c>
      <c r="AF208" s="5">
        <v>6888</v>
      </c>
      <c r="AG208" s="5">
        <v>0</v>
      </c>
      <c r="AH208" s="5">
        <v>0</v>
      </c>
      <c r="AI208" s="5">
        <v>953210</v>
      </c>
      <c r="AJ208" s="5">
        <v>1366935</v>
      </c>
      <c r="AK208" s="5">
        <v>14302603.004094001</v>
      </c>
      <c r="AL208" s="5">
        <v>929607200</v>
      </c>
      <c r="AM208" s="47"/>
    </row>
    <row r="209" spans="1:39" x14ac:dyDescent="0.25">
      <c r="A209" s="5">
        <v>717</v>
      </c>
      <c r="B209" s="5">
        <v>1</v>
      </c>
      <c r="C209" s="5" t="s">
        <v>299</v>
      </c>
      <c r="D209" s="5">
        <v>1918</v>
      </c>
      <c r="E209" s="5">
        <v>2121.6</v>
      </c>
      <c r="F209" s="5">
        <v>1844</v>
      </c>
      <c r="G209" s="5">
        <v>2037.4</v>
      </c>
      <c r="H209" s="5">
        <v>13379606</v>
      </c>
      <c r="I209" s="5">
        <v>119738</v>
      </c>
      <c r="J209" s="5">
        <v>193950</v>
      </c>
      <c r="K209" s="5">
        <v>46614</v>
      </c>
      <c r="L209" s="5">
        <v>0</v>
      </c>
      <c r="M209" s="5">
        <v>0</v>
      </c>
      <c r="N209" s="5">
        <v>177427</v>
      </c>
      <c r="O209" s="5">
        <v>449965</v>
      </c>
      <c r="P209" s="5">
        <v>340771.25</v>
      </c>
      <c r="Q209" s="5">
        <v>26486</v>
      </c>
      <c r="R209" s="5">
        <v>31396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16183</v>
      </c>
      <c r="Z209" s="5">
        <v>120166</v>
      </c>
      <c r="AA209" s="5">
        <v>1475078</v>
      </c>
      <c r="AB209" s="5">
        <v>16377380.25</v>
      </c>
      <c r="AC209" s="5">
        <v>0</v>
      </c>
      <c r="AD209" s="5">
        <v>156698</v>
      </c>
      <c r="AE209" s="5">
        <v>340771.25</v>
      </c>
      <c r="AF209" s="5">
        <v>31396</v>
      </c>
      <c r="AG209" s="5">
        <v>0</v>
      </c>
      <c r="AH209" s="5">
        <v>0</v>
      </c>
      <c r="AI209" s="5">
        <v>1238342</v>
      </c>
      <c r="AJ209" s="5">
        <v>1767207.25</v>
      </c>
      <c r="AK209" s="5">
        <v>16256341.541654</v>
      </c>
      <c r="AL209" s="5">
        <v>1143883600</v>
      </c>
      <c r="AM209" s="47"/>
    </row>
    <row r="210" spans="1:39" x14ac:dyDescent="0.25">
      <c r="A210" s="5">
        <v>719</v>
      </c>
      <c r="B210" s="5">
        <v>1</v>
      </c>
      <c r="C210" s="5" t="s">
        <v>2171</v>
      </c>
      <c r="D210" s="5">
        <v>8650</v>
      </c>
      <c r="E210" s="5">
        <v>9470</v>
      </c>
      <c r="F210" s="5">
        <v>8915</v>
      </c>
      <c r="G210" s="5">
        <v>9796</v>
      </c>
      <c r="H210" s="5">
        <v>64330332</v>
      </c>
      <c r="I210" s="5">
        <v>0</v>
      </c>
      <c r="J210" s="5">
        <v>412473</v>
      </c>
      <c r="K210" s="5">
        <v>189778</v>
      </c>
      <c r="L210" s="5">
        <v>0</v>
      </c>
      <c r="M210" s="5">
        <v>0</v>
      </c>
      <c r="N210" s="5">
        <v>11710</v>
      </c>
      <c r="O210" s="5">
        <v>2085631</v>
      </c>
      <c r="P210" s="5">
        <v>1313000</v>
      </c>
      <c r="Q210" s="5">
        <v>127348</v>
      </c>
      <c r="R210" s="5">
        <v>27429</v>
      </c>
      <c r="S210" s="5">
        <v>0</v>
      </c>
      <c r="T210" s="5">
        <v>0</v>
      </c>
      <c r="U210" s="5">
        <v>239205</v>
      </c>
      <c r="V210" s="5">
        <v>-15761</v>
      </c>
      <c r="W210" s="5">
        <v>6112410</v>
      </c>
      <c r="X210" s="5">
        <v>0</v>
      </c>
      <c r="Y210" s="5">
        <v>2440353</v>
      </c>
      <c r="Z210" s="5">
        <v>599934</v>
      </c>
      <c r="AA210" s="5">
        <v>7092304</v>
      </c>
      <c r="AB210" s="5">
        <v>84966146</v>
      </c>
      <c r="AC210" s="5">
        <v>0</v>
      </c>
      <c r="AD210" s="5">
        <v>687320</v>
      </c>
      <c r="AE210" s="5">
        <v>1313000</v>
      </c>
      <c r="AF210" s="5">
        <v>27429</v>
      </c>
      <c r="AG210" s="5">
        <v>6086783.9699999997</v>
      </c>
      <c r="AH210" s="5">
        <v>0</v>
      </c>
      <c r="AI210" s="5">
        <v>6323242</v>
      </c>
      <c r="AJ210" s="5">
        <v>14437774.970000001</v>
      </c>
      <c r="AK210" s="5">
        <v>73966162.176560998</v>
      </c>
      <c r="AL210" s="5">
        <v>6152759700</v>
      </c>
      <c r="AM210" s="47"/>
    </row>
    <row r="211" spans="1:39" x14ac:dyDescent="0.25">
      <c r="A211" s="5">
        <v>720</v>
      </c>
      <c r="B211" s="5">
        <v>1</v>
      </c>
      <c r="C211" s="5" t="s">
        <v>300</v>
      </c>
      <c r="D211" s="5">
        <v>9058</v>
      </c>
      <c r="E211" s="5">
        <v>9959.6</v>
      </c>
      <c r="F211" s="5">
        <v>8117</v>
      </c>
      <c r="G211" s="5">
        <v>8965.7999999999993</v>
      </c>
      <c r="H211" s="5">
        <v>58878409</v>
      </c>
      <c r="I211" s="5">
        <v>386845</v>
      </c>
      <c r="J211" s="5">
        <v>2440414</v>
      </c>
      <c r="K211" s="5">
        <v>723789</v>
      </c>
      <c r="L211" s="5">
        <v>0</v>
      </c>
      <c r="M211" s="5">
        <v>0</v>
      </c>
      <c r="N211" s="5">
        <v>7680</v>
      </c>
      <c r="O211" s="5">
        <v>1900238</v>
      </c>
      <c r="P211" s="5">
        <v>1497927.5</v>
      </c>
      <c r="Q211" s="5">
        <v>116555</v>
      </c>
      <c r="R211" s="5">
        <v>169005</v>
      </c>
      <c r="S211" s="5">
        <v>0</v>
      </c>
      <c r="T211" s="5">
        <v>0</v>
      </c>
      <c r="U211" s="5">
        <v>0</v>
      </c>
      <c r="V211" s="5">
        <v>-14973</v>
      </c>
      <c r="W211" s="5">
        <v>0</v>
      </c>
      <c r="X211" s="5">
        <v>0</v>
      </c>
      <c r="Y211" s="5">
        <v>0</v>
      </c>
      <c r="Z211" s="5">
        <v>579550</v>
      </c>
      <c r="AA211" s="5">
        <v>6491239</v>
      </c>
      <c r="AB211" s="5">
        <v>73176678.5</v>
      </c>
      <c r="AC211" s="5">
        <v>0</v>
      </c>
      <c r="AD211" s="5">
        <v>665923</v>
      </c>
      <c r="AE211" s="5">
        <v>1497927.5</v>
      </c>
      <c r="AF211" s="5">
        <v>169005</v>
      </c>
      <c r="AG211" s="5">
        <v>0</v>
      </c>
      <c r="AH211" s="5">
        <v>0</v>
      </c>
      <c r="AI211" s="5">
        <v>5537823</v>
      </c>
      <c r="AJ211" s="5">
        <v>7870678.5</v>
      </c>
      <c r="AK211" s="5">
        <v>71989296.176081002</v>
      </c>
      <c r="AL211" s="5">
        <v>5657766100</v>
      </c>
      <c r="AM211" s="47"/>
    </row>
    <row r="212" spans="1:39" x14ac:dyDescent="0.25">
      <c r="A212" s="5">
        <v>721</v>
      </c>
      <c r="B212" s="5">
        <v>1</v>
      </c>
      <c r="C212" s="5" t="s">
        <v>2172</v>
      </c>
      <c r="D212" s="5">
        <v>3943</v>
      </c>
      <c r="E212" s="5">
        <v>4340.2</v>
      </c>
      <c r="F212" s="5">
        <v>4302</v>
      </c>
      <c r="G212" s="5">
        <v>4723</v>
      </c>
      <c r="H212" s="5">
        <v>31015941</v>
      </c>
      <c r="I212" s="5">
        <v>107457</v>
      </c>
      <c r="J212" s="5">
        <v>178198</v>
      </c>
      <c r="K212" s="5">
        <v>17921</v>
      </c>
      <c r="L212" s="5">
        <v>0</v>
      </c>
      <c r="M212" s="5">
        <v>0</v>
      </c>
      <c r="N212" s="5">
        <v>422879</v>
      </c>
      <c r="O212" s="5">
        <v>1033183</v>
      </c>
      <c r="P212" s="5">
        <v>730226.25</v>
      </c>
      <c r="Q212" s="5">
        <v>61399</v>
      </c>
      <c r="R212" s="5">
        <v>6801</v>
      </c>
      <c r="S212" s="5">
        <v>0</v>
      </c>
      <c r="T212" s="5">
        <v>0</v>
      </c>
      <c r="U212" s="5">
        <v>0</v>
      </c>
      <c r="V212" s="5">
        <v>-7880</v>
      </c>
      <c r="W212" s="5">
        <v>1165164</v>
      </c>
      <c r="X212" s="5">
        <v>0</v>
      </c>
      <c r="Y212" s="5">
        <v>0</v>
      </c>
      <c r="Z212" s="5">
        <v>284506</v>
      </c>
      <c r="AA212" s="5">
        <v>3419452</v>
      </c>
      <c r="AB212" s="5">
        <v>38435247.25</v>
      </c>
      <c r="AC212" s="5">
        <v>0</v>
      </c>
      <c r="AD212" s="5">
        <v>288024</v>
      </c>
      <c r="AE212" s="5">
        <v>730226.25</v>
      </c>
      <c r="AF212" s="5">
        <v>6801</v>
      </c>
      <c r="AG212" s="5">
        <v>1087999</v>
      </c>
      <c r="AH212" s="5">
        <v>0</v>
      </c>
      <c r="AI212" s="5">
        <v>2855026</v>
      </c>
      <c r="AJ212" s="5">
        <v>4968076.25</v>
      </c>
      <c r="AK212" s="5">
        <v>30167047.748842999</v>
      </c>
      <c r="AL212" s="5">
        <v>2297916500</v>
      </c>
      <c r="AM212" s="47"/>
    </row>
    <row r="213" spans="1:39" x14ac:dyDescent="0.25">
      <c r="A213" s="5">
        <v>726</v>
      </c>
      <c r="B213" s="5">
        <v>1</v>
      </c>
      <c r="C213" s="5" t="s">
        <v>301</v>
      </c>
      <c r="D213" s="5">
        <v>2452</v>
      </c>
      <c r="E213" s="5">
        <v>2686.8</v>
      </c>
      <c r="F213" s="5">
        <v>2900</v>
      </c>
      <c r="G213" s="5">
        <v>3167.6</v>
      </c>
      <c r="H213" s="5">
        <v>20801629</v>
      </c>
      <c r="I213" s="5">
        <v>59357</v>
      </c>
      <c r="J213" s="5">
        <v>141883</v>
      </c>
      <c r="K213" s="5">
        <v>14386</v>
      </c>
      <c r="L213" s="5">
        <v>0</v>
      </c>
      <c r="M213" s="5">
        <v>0</v>
      </c>
      <c r="N213" s="5">
        <v>308047</v>
      </c>
      <c r="O213" s="5">
        <v>697950</v>
      </c>
      <c r="P213" s="5">
        <v>386550</v>
      </c>
      <c r="Q213" s="5">
        <v>41179</v>
      </c>
      <c r="R213" s="5">
        <v>0</v>
      </c>
      <c r="S213" s="5">
        <v>0</v>
      </c>
      <c r="T213" s="5">
        <v>0</v>
      </c>
      <c r="U213" s="5">
        <v>0</v>
      </c>
      <c r="V213" s="5">
        <v>-7486</v>
      </c>
      <c r="W213" s="5">
        <v>2624135</v>
      </c>
      <c r="X213" s="5">
        <v>0</v>
      </c>
      <c r="Y213" s="5">
        <v>0</v>
      </c>
      <c r="Z213" s="5">
        <v>179343</v>
      </c>
      <c r="AA213" s="5">
        <v>2293342</v>
      </c>
      <c r="AB213" s="5">
        <v>27540315</v>
      </c>
      <c r="AC213" s="5">
        <v>0</v>
      </c>
      <c r="AD213" s="5">
        <v>258212</v>
      </c>
      <c r="AE213" s="5">
        <v>386550</v>
      </c>
      <c r="AF213" s="5">
        <v>0</v>
      </c>
      <c r="AG213" s="5">
        <v>2571197.58</v>
      </c>
      <c r="AH213" s="5">
        <v>0</v>
      </c>
      <c r="AI213" s="5">
        <v>2054259</v>
      </c>
      <c r="AJ213" s="5">
        <v>5270218.58</v>
      </c>
      <c r="AK213" s="5">
        <v>26850047.779514</v>
      </c>
      <c r="AL213" s="5">
        <v>1769524634</v>
      </c>
      <c r="AM213" s="47"/>
    </row>
    <row r="214" spans="1:39" x14ac:dyDescent="0.25">
      <c r="A214" s="5">
        <v>727</v>
      </c>
      <c r="B214" s="5">
        <v>1</v>
      </c>
      <c r="C214" s="5" t="s">
        <v>302</v>
      </c>
      <c r="D214" s="5">
        <v>3742</v>
      </c>
      <c r="E214" s="5">
        <v>4098.3999999999996</v>
      </c>
      <c r="F214" s="5">
        <v>3053</v>
      </c>
      <c r="G214" s="5">
        <v>3344.8</v>
      </c>
      <c r="H214" s="5">
        <v>21965302</v>
      </c>
      <c r="I214" s="5">
        <v>136112</v>
      </c>
      <c r="J214" s="5">
        <v>314410</v>
      </c>
      <c r="K214" s="5">
        <v>37019</v>
      </c>
      <c r="L214" s="5">
        <v>0</v>
      </c>
      <c r="M214" s="5">
        <v>0</v>
      </c>
      <c r="N214" s="5">
        <v>161061</v>
      </c>
      <c r="O214" s="5">
        <v>728791</v>
      </c>
      <c r="P214" s="5">
        <v>456678.75</v>
      </c>
      <c r="Q214" s="5">
        <v>43482</v>
      </c>
      <c r="R214" s="5">
        <v>28498</v>
      </c>
      <c r="S214" s="5">
        <v>0</v>
      </c>
      <c r="T214" s="5">
        <v>0</v>
      </c>
      <c r="U214" s="5">
        <v>0</v>
      </c>
      <c r="V214" s="5">
        <v>0</v>
      </c>
      <c r="W214" s="5">
        <v>1858672</v>
      </c>
      <c r="X214" s="5">
        <v>0</v>
      </c>
      <c r="Y214" s="5">
        <v>0</v>
      </c>
      <c r="Z214" s="5">
        <v>202296</v>
      </c>
      <c r="AA214" s="5">
        <v>2421635</v>
      </c>
      <c r="AB214" s="5">
        <v>28353956.75</v>
      </c>
      <c r="AC214" s="5">
        <v>0</v>
      </c>
      <c r="AD214" s="5">
        <v>184101</v>
      </c>
      <c r="AE214" s="5">
        <v>368235</v>
      </c>
      <c r="AF214" s="5">
        <v>22979</v>
      </c>
      <c r="AG214" s="5">
        <v>1435974</v>
      </c>
      <c r="AH214" s="5">
        <v>0</v>
      </c>
      <c r="AI214" s="5">
        <v>1612451</v>
      </c>
      <c r="AJ214" s="5">
        <v>3623740</v>
      </c>
      <c r="AK214" s="5">
        <v>19359190.467404</v>
      </c>
      <c r="AL214" s="5">
        <v>1685383522</v>
      </c>
      <c r="AM214" s="47"/>
    </row>
    <row r="215" spans="1:39" x14ac:dyDescent="0.25">
      <c r="A215" s="5">
        <v>728</v>
      </c>
      <c r="B215" s="5">
        <v>1</v>
      </c>
      <c r="C215" s="5" t="s">
        <v>303</v>
      </c>
      <c r="D215" s="5">
        <v>15169</v>
      </c>
      <c r="E215" s="5">
        <v>16599</v>
      </c>
      <c r="F215" s="5">
        <v>12972</v>
      </c>
      <c r="G215" s="5">
        <v>14168.6</v>
      </c>
      <c r="H215" s="5">
        <v>93045196</v>
      </c>
      <c r="I215" s="5">
        <v>374564</v>
      </c>
      <c r="J215" s="5">
        <v>816526</v>
      </c>
      <c r="K215" s="5">
        <v>181171</v>
      </c>
      <c r="L215" s="5">
        <v>0</v>
      </c>
      <c r="M215" s="5">
        <v>0</v>
      </c>
      <c r="N215" s="5">
        <v>428962</v>
      </c>
      <c r="O215" s="5">
        <v>3100914</v>
      </c>
      <c r="P215" s="5">
        <v>1399791.25</v>
      </c>
      <c r="Q215" s="5">
        <v>184192</v>
      </c>
      <c r="R215" s="5">
        <v>79486</v>
      </c>
      <c r="S215" s="5">
        <v>0</v>
      </c>
      <c r="T215" s="5">
        <v>0</v>
      </c>
      <c r="U215" s="5">
        <v>271146</v>
      </c>
      <c r="V215" s="5">
        <v>-7880</v>
      </c>
      <c r="W215" s="5">
        <v>17657051</v>
      </c>
      <c r="X215" s="5">
        <v>0</v>
      </c>
      <c r="Y215" s="5">
        <v>205600</v>
      </c>
      <c r="Z215" s="5">
        <v>814456</v>
      </c>
      <c r="AA215" s="5">
        <v>10258066</v>
      </c>
      <c r="AB215" s="5">
        <v>128809241.25</v>
      </c>
      <c r="AC215" s="5">
        <v>0</v>
      </c>
      <c r="AD215" s="5">
        <v>968762</v>
      </c>
      <c r="AE215" s="5">
        <v>1391750</v>
      </c>
      <c r="AF215" s="5">
        <v>79029</v>
      </c>
      <c r="AG215" s="5">
        <v>16968168</v>
      </c>
      <c r="AH215" s="5">
        <v>0</v>
      </c>
      <c r="AI215" s="5">
        <v>8422225</v>
      </c>
      <c r="AJ215" s="5">
        <v>27829934</v>
      </c>
      <c r="AK215" s="5">
        <v>101418503.44382299</v>
      </c>
      <c r="AL215" s="5">
        <v>8416856307</v>
      </c>
      <c r="AM215" s="47"/>
    </row>
    <row r="216" spans="1:39" x14ac:dyDescent="0.25">
      <c r="A216" s="5">
        <v>738</v>
      </c>
      <c r="B216" s="5">
        <v>1</v>
      </c>
      <c r="C216" s="5" t="s">
        <v>304</v>
      </c>
      <c r="D216" s="5">
        <v>850</v>
      </c>
      <c r="E216" s="5">
        <v>924.2</v>
      </c>
      <c r="F216" s="5">
        <v>1068</v>
      </c>
      <c r="G216" s="5">
        <v>1167.4000000000001</v>
      </c>
      <c r="H216" s="5">
        <v>7666316</v>
      </c>
      <c r="I216" s="5">
        <v>0</v>
      </c>
      <c r="J216" s="5">
        <v>94455</v>
      </c>
      <c r="K216" s="5">
        <v>0</v>
      </c>
      <c r="L216" s="5">
        <v>0</v>
      </c>
      <c r="M216" s="5">
        <v>0</v>
      </c>
      <c r="N216" s="5">
        <v>189632</v>
      </c>
      <c r="O216" s="5">
        <v>266145</v>
      </c>
      <c r="P216" s="5">
        <v>182725</v>
      </c>
      <c r="Q216" s="5">
        <v>15176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233480</v>
      </c>
      <c r="X216" s="5">
        <v>0</v>
      </c>
      <c r="Y216" s="5">
        <v>0</v>
      </c>
      <c r="Z216" s="5">
        <v>40307</v>
      </c>
      <c r="AA216" s="5">
        <v>845198</v>
      </c>
      <c r="AB216" s="5">
        <v>9533434</v>
      </c>
      <c r="AC216" s="5">
        <v>0</v>
      </c>
      <c r="AD216" s="5">
        <v>53772</v>
      </c>
      <c r="AE216" s="5">
        <v>149611</v>
      </c>
      <c r="AF216" s="5">
        <v>0</v>
      </c>
      <c r="AG216" s="5">
        <v>171950</v>
      </c>
      <c r="AH216" s="5">
        <v>0</v>
      </c>
      <c r="AI216" s="5">
        <v>571460</v>
      </c>
      <c r="AJ216" s="5">
        <v>946793</v>
      </c>
      <c r="AK216" s="5">
        <v>5404090.7833580002</v>
      </c>
      <c r="AL216" s="5">
        <v>385922900</v>
      </c>
      <c r="AM216" s="47"/>
    </row>
    <row r="217" spans="1:39" x14ac:dyDescent="0.25">
      <c r="A217" s="5">
        <v>739</v>
      </c>
      <c r="B217" s="5">
        <v>1</v>
      </c>
      <c r="C217" s="5" t="s">
        <v>305</v>
      </c>
      <c r="D217" s="5">
        <v>714</v>
      </c>
      <c r="E217" s="5">
        <v>791.8</v>
      </c>
      <c r="F217" s="5">
        <v>722</v>
      </c>
      <c r="G217" s="5">
        <v>801.4</v>
      </c>
      <c r="H217" s="5">
        <v>5262794</v>
      </c>
      <c r="I217" s="5">
        <v>0</v>
      </c>
      <c r="J217" s="5">
        <v>34425</v>
      </c>
      <c r="K217" s="5">
        <v>0</v>
      </c>
      <c r="L217" s="5">
        <v>72024</v>
      </c>
      <c r="M217" s="5">
        <v>0</v>
      </c>
      <c r="N217" s="5">
        <v>158161.57719800001</v>
      </c>
      <c r="O217" s="5">
        <v>183123</v>
      </c>
      <c r="P217" s="5">
        <v>110391.25</v>
      </c>
      <c r="Q217" s="5">
        <v>10418</v>
      </c>
      <c r="R217" s="5">
        <v>8695</v>
      </c>
      <c r="S217" s="5">
        <v>0</v>
      </c>
      <c r="T217" s="5">
        <v>0</v>
      </c>
      <c r="U217" s="5">
        <v>0</v>
      </c>
      <c r="V217" s="5">
        <v>0</v>
      </c>
      <c r="W217" s="5">
        <v>425728</v>
      </c>
      <c r="X217" s="5">
        <v>0</v>
      </c>
      <c r="Y217" s="5">
        <v>0</v>
      </c>
      <c r="Z217" s="5">
        <v>29445</v>
      </c>
      <c r="AA217" s="5">
        <v>580214</v>
      </c>
      <c r="AB217" s="5">
        <v>6875418.8271979997</v>
      </c>
      <c r="AC217" s="5">
        <v>0</v>
      </c>
      <c r="AD217" s="5">
        <v>65508</v>
      </c>
      <c r="AE217" s="5">
        <v>110391.25</v>
      </c>
      <c r="AF217" s="5">
        <v>8695</v>
      </c>
      <c r="AG217" s="5">
        <v>394125</v>
      </c>
      <c r="AH217" s="5">
        <v>0</v>
      </c>
      <c r="AI217" s="5">
        <v>481421</v>
      </c>
      <c r="AJ217" s="5">
        <v>1060140.25</v>
      </c>
      <c r="AK217" s="5">
        <v>6568453.5862520002</v>
      </c>
      <c r="AL217" s="5">
        <v>410463000</v>
      </c>
      <c r="AM217" s="47"/>
    </row>
    <row r="218" spans="1:39" x14ac:dyDescent="0.25">
      <c r="A218" s="5">
        <v>740</v>
      </c>
      <c r="B218" s="5">
        <v>1</v>
      </c>
      <c r="C218" s="5" t="s">
        <v>306</v>
      </c>
      <c r="D218" s="5">
        <v>1273</v>
      </c>
      <c r="E218" s="5">
        <v>1424.2</v>
      </c>
      <c r="F218" s="5">
        <v>1211</v>
      </c>
      <c r="G218" s="5">
        <v>1349.6</v>
      </c>
      <c r="H218" s="5">
        <v>8862823</v>
      </c>
      <c r="I218" s="5">
        <v>24562</v>
      </c>
      <c r="J218" s="5">
        <v>341102</v>
      </c>
      <c r="K218" s="5">
        <v>205110</v>
      </c>
      <c r="L218" s="5">
        <v>0</v>
      </c>
      <c r="M218" s="5">
        <v>0</v>
      </c>
      <c r="N218" s="5">
        <v>291697.59129000001</v>
      </c>
      <c r="O218" s="5">
        <v>307095</v>
      </c>
      <c r="P218" s="5">
        <v>211243.75</v>
      </c>
      <c r="Q218" s="5">
        <v>17545</v>
      </c>
      <c r="R218" s="5">
        <v>0</v>
      </c>
      <c r="S218" s="5">
        <v>0</v>
      </c>
      <c r="T218" s="5">
        <v>0</v>
      </c>
      <c r="U218" s="5">
        <v>0</v>
      </c>
      <c r="V218" s="5">
        <v>-7880</v>
      </c>
      <c r="W218" s="5">
        <v>269920</v>
      </c>
      <c r="X218" s="5">
        <v>0</v>
      </c>
      <c r="Y218" s="5">
        <v>75399</v>
      </c>
      <c r="Z218" s="5">
        <v>54385</v>
      </c>
      <c r="AA218" s="5">
        <v>977110</v>
      </c>
      <c r="AB218" s="5">
        <v>11630112.341290001</v>
      </c>
      <c r="AC218" s="5">
        <v>0</v>
      </c>
      <c r="AD218" s="5">
        <v>114915</v>
      </c>
      <c r="AE218" s="5">
        <v>191034</v>
      </c>
      <c r="AF218" s="5">
        <v>0</v>
      </c>
      <c r="AG218" s="5">
        <v>219558</v>
      </c>
      <c r="AH218" s="5">
        <v>0</v>
      </c>
      <c r="AI218" s="5">
        <v>729682</v>
      </c>
      <c r="AJ218" s="5">
        <v>1255189</v>
      </c>
      <c r="AK218" s="5">
        <v>11570984.974645</v>
      </c>
      <c r="AL218" s="5">
        <v>656852200</v>
      </c>
      <c r="AM218" s="47"/>
    </row>
    <row r="219" spans="1:39" x14ac:dyDescent="0.25">
      <c r="A219" s="5">
        <v>741</v>
      </c>
      <c r="B219" s="5">
        <v>1</v>
      </c>
      <c r="C219" s="5" t="s">
        <v>307</v>
      </c>
      <c r="D219" s="5">
        <v>888</v>
      </c>
      <c r="E219" s="5">
        <v>978</v>
      </c>
      <c r="F219" s="5">
        <v>899</v>
      </c>
      <c r="G219" s="5">
        <v>986.6</v>
      </c>
      <c r="H219" s="5">
        <v>6479002</v>
      </c>
      <c r="I219" s="5">
        <v>16374</v>
      </c>
      <c r="J219" s="5">
        <v>126703</v>
      </c>
      <c r="K219" s="5">
        <v>0</v>
      </c>
      <c r="L219" s="5">
        <v>0</v>
      </c>
      <c r="M219" s="5">
        <v>0</v>
      </c>
      <c r="N219" s="5">
        <v>176925</v>
      </c>
      <c r="O219" s="5">
        <v>227873</v>
      </c>
      <c r="P219" s="5">
        <v>163130</v>
      </c>
      <c r="Q219" s="5">
        <v>12826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38724</v>
      </c>
      <c r="X219" s="5">
        <v>0</v>
      </c>
      <c r="Y219" s="5">
        <v>29056</v>
      </c>
      <c r="Z219" s="5">
        <v>46396</v>
      </c>
      <c r="AA219" s="5">
        <v>714298</v>
      </c>
      <c r="AB219" s="5">
        <v>8031307</v>
      </c>
      <c r="AC219" s="5">
        <v>0</v>
      </c>
      <c r="AD219" s="5">
        <v>95822</v>
      </c>
      <c r="AE219" s="5">
        <v>163130</v>
      </c>
      <c r="AF219" s="5">
        <v>0</v>
      </c>
      <c r="AG219" s="5">
        <v>35236</v>
      </c>
      <c r="AH219" s="5">
        <v>0</v>
      </c>
      <c r="AI219" s="5">
        <v>591843</v>
      </c>
      <c r="AJ219" s="5">
        <v>886031</v>
      </c>
      <c r="AK219" s="5">
        <v>9505582.5760980006</v>
      </c>
      <c r="AL219" s="5">
        <v>504571200</v>
      </c>
      <c r="AM219" s="47"/>
    </row>
    <row r="220" spans="1:39" x14ac:dyDescent="0.25">
      <c r="A220" s="5">
        <v>742</v>
      </c>
      <c r="B220" s="5">
        <v>1</v>
      </c>
      <c r="C220" s="5" t="s">
        <v>308</v>
      </c>
      <c r="D220" s="5">
        <v>13340</v>
      </c>
      <c r="E220" s="5">
        <v>14510.8</v>
      </c>
      <c r="F220" s="5">
        <v>9682</v>
      </c>
      <c r="G220" s="5">
        <v>10583</v>
      </c>
      <c r="H220" s="5">
        <v>69498561</v>
      </c>
      <c r="I220" s="5">
        <v>1364192</v>
      </c>
      <c r="J220" s="5">
        <v>12737010</v>
      </c>
      <c r="K220" s="5">
        <v>2051100</v>
      </c>
      <c r="L220" s="5">
        <v>0</v>
      </c>
      <c r="M220" s="5">
        <v>0</v>
      </c>
      <c r="N220" s="5">
        <v>628913.92965800001</v>
      </c>
      <c r="O220" s="5">
        <v>2373165</v>
      </c>
      <c r="P220" s="5">
        <v>1772652.5</v>
      </c>
      <c r="Q220" s="5">
        <v>137579</v>
      </c>
      <c r="R220" s="5">
        <v>0</v>
      </c>
      <c r="S220" s="5">
        <v>0</v>
      </c>
      <c r="T220" s="5">
        <v>0</v>
      </c>
      <c r="U220" s="5">
        <v>313088</v>
      </c>
      <c r="V220" s="5">
        <v>-66</v>
      </c>
      <c r="W220" s="5">
        <v>0</v>
      </c>
      <c r="X220" s="5">
        <v>0</v>
      </c>
      <c r="Y220" s="5">
        <v>0</v>
      </c>
      <c r="Z220" s="5">
        <v>541507</v>
      </c>
      <c r="AA220" s="5">
        <v>7662092</v>
      </c>
      <c r="AB220" s="5">
        <v>99079794.429657996</v>
      </c>
      <c r="AC220" s="5">
        <v>0</v>
      </c>
      <c r="AD220" s="5">
        <v>941845</v>
      </c>
      <c r="AE220" s="5">
        <v>1721593</v>
      </c>
      <c r="AF220" s="5">
        <v>0</v>
      </c>
      <c r="AG220" s="5">
        <v>0</v>
      </c>
      <c r="AH220" s="5">
        <v>0</v>
      </c>
      <c r="AI220" s="5">
        <v>6144944</v>
      </c>
      <c r="AJ220" s="5">
        <v>8808382</v>
      </c>
      <c r="AK220" s="5">
        <v>96232861.119284004</v>
      </c>
      <c r="AL220" s="5">
        <v>7187345175</v>
      </c>
      <c r="AM220" s="47"/>
    </row>
    <row r="221" spans="1:39" x14ac:dyDescent="0.25">
      <c r="A221" s="5">
        <v>743</v>
      </c>
      <c r="B221" s="5">
        <v>1</v>
      </c>
      <c r="C221" s="5" t="s">
        <v>309</v>
      </c>
      <c r="D221" s="5">
        <v>1022</v>
      </c>
      <c r="E221" s="5">
        <v>1117</v>
      </c>
      <c r="F221" s="5">
        <v>1022</v>
      </c>
      <c r="G221" s="5">
        <v>1116.4000000000001</v>
      </c>
      <c r="H221" s="5">
        <v>7331399</v>
      </c>
      <c r="I221" s="5">
        <v>0</v>
      </c>
      <c r="J221" s="5">
        <v>233130</v>
      </c>
      <c r="K221" s="5">
        <v>14300</v>
      </c>
      <c r="L221" s="5">
        <v>0</v>
      </c>
      <c r="M221" s="5">
        <v>0</v>
      </c>
      <c r="N221" s="5">
        <v>201213</v>
      </c>
      <c r="O221" s="5">
        <v>256745</v>
      </c>
      <c r="P221" s="5">
        <v>123651.25</v>
      </c>
      <c r="Q221" s="5">
        <v>14513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1154168</v>
      </c>
      <c r="X221" s="5">
        <v>0</v>
      </c>
      <c r="Y221" s="5">
        <v>42297</v>
      </c>
      <c r="Z221" s="5">
        <v>49110</v>
      </c>
      <c r="AA221" s="5">
        <v>808274</v>
      </c>
      <c r="AB221" s="5">
        <v>10228800.25</v>
      </c>
      <c r="AC221" s="5">
        <v>0</v>
      </c>
      <c r="AD221" s="5">
        <v>116745</v>
      </c>
      <c r="AE221" s="5">
        <v>123651.25</v>
      </c>
      <c r="AF221" s="5">
        <v>0</v>
      </c>
      <c r="AG221" s="5">
        <v>1154168</v>
      </c>
      <c r="AH221" s="5">
        <v>0</v>
      </c>
      <c r="AI221" s="5">
        <v>696886</v>
      </c>
      <c r="AJ221" s="5">
        <v>2091450.25</v>
      </c>
      <c r="AK221" s="5">
        <v>11631071.606016999</v>
      </c>
      <c r="AL221" s="5">
        <v>656045700</v>
      </c>
      <c r="AM221" s="47"/>
    </row>
    <row r="222" spans="1:39" x14ac:dyDescent="0.25">
      <c r="A222" s="5">
        <v>745</v>
      </c>
      <c r="B222" s="5">
        <v>1</v>
      </c>
      <c r="C222" s="5" t="s">
        <v>310</v>
      </c>
      <c r="D222" s="5">
        <v>1675</v>
      </c>
      <c r="E222" s="5">
        <v>1831.6</v>
      </c>
      <c r="F222" s="5">
        <v>1794</v>
      </c>
      <c r="G222" s="5">
        <v>1957.8</v>
      </c>
      <c r="H222" s="5">
        <v>12856873</v>
      </c>
      <c r="I222" s="5">
        <v>52193</v>
      </c>
      <c r="J222" s="5">
        <v>162446</v>
      </c>
      <c r="K222" s="5">
        <v>14181</v>
      </c>
      <c r="L222" s="5">
        <v>0</v>
      </c>
      <c r="M222" s="5">
        <v>0</v>
      </c>
      <c r="N222" s="5">
        <v>263732</v>
      </c>
      <c r="O222" s="5">
        <v>421331</v>
      </c>
      <c r="P222" s="5">
        <v>327445</v>
      </c>
      <c r="Q222" s="5">
        <v>25451</v>
      </c>
      <c r="R222" s="5">
        <v>8869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88677</v>
      </c>
      <c r="AA222" s="5">
        <v>1417447</v>
      </c>
      <c r="AB222" s="5">
        <v>15638645</v>
      </c>
      <c r="AC222" s="5">
        <v>0</v>
      </c>
      <c r="AD222" s="5">
        <v>109003</v>
      </c>
      <c r="AE222" s="5">
        <v>289361</v>
      </c>
      <c r="AF222" s="5">
        <v>7837</v>
      </c>
      <c r="AG222" s="5">
        <v>0</v>
      </c>
      <c r="AH222" s="5">
        <v>0</v>
      </c>
      <c r="AI222" s="5">
        <v>1034359</v>
      </c>
      <c r="AJ222" s="5">
        <v>1440560</v>
      </c>
      <c r="AK222" s="5">
        <v>11604982.506999999</v>
      </c>
      <c r="AL222" s="5">
        <v>825471450</v>
      </c>
      <c r="AM222" s="47"/>
    </row>
    <row r="223" spans="1:39" x14ac:dyDescent="0.25">
      <c r="A223" s="5">
        <v>748</v>
      </c>
      <c r="B223" s="5">
        <v>1</v>
      </c>
      <c r="C223" s="5" t="s">
        <v>2173</v>
      </c>
      <c r="D223" s="5">
        <v>4121</v>
      </c>
      <c r="E223" s="5">
        <v>4519.2</v>
      </c>
      <c r="F223" s="5">
        <v>4111</v>
      </c>
      <c r="G223" s="5">
        <v>4508.2</v>
      </c>
      <c r="H223" s="5">
        <v>29605349</v>
      </c>
      <c r="I223" s="5">
        <v>0</v>
      </c>
      <c r="J223" s="5">
        <v>180776</v>
      </c>
      <c r="K223" s="5">
        <v>32770</v>
      </c>
      <c r="L223" s="5">
        <v>0</v>
      </c>
      <c r="M223" s="5">
        <v>0</v>
      </c>
      <c r="N223" s="5">
        <v>139698</v>
      </c>
      <c r="O223" s="5">
        <v>955206</v>
      </c>
      <c r="P223" s="5">
        <v>641307.5</v>
      </c>
      <c r="Q223" s="5">
        <v>58607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2073772</v>
      </c>
      <c r="X223" s="5">
        <v>0</v>
      </c>
      <c r="Y223" s="5">
        <v>0</v>
      </c>
      <c r="Z223" s="5">
        <v>242835</v>
      </c>
      <c r="AA223" s="5">
        <v>3263937</v>
      </c>
      <c r="AB223" s="5">
        <v>37194257.5</v>
      </c>
      <c r="AC223" s="5">
        <v>0</v>
      </c>
      <c r="AD223" s="5">
        <v>188479</v>
      </c>
      <c r="AE223" s="5">
        <v>477355</v>
      </c>
      <c r="AF223" s="5">
        <v>0</v>
      </c>
      <c r="AG223" s="5">
        <v>1388428</v>
      </c>
      <c r="AH223" s="5">
        <v>0</v>
      </c>
      <c r="AI223" s="5">
        <v>2006230</v>
      </c>
      <c r="AJ223" s="5">
        <v>4060492</v>
      </c>
      <c r="AK223" s="5">
        <v>20381338.502976999</v>
      </c>
      <c r="AL223" s="5">
        <v>1715564800</v>
      </c>
      <c r="AM223" s="47"/>
    </row>
    <row r="224" spans="1:39" x14ac:dyDescent="0.25">
      <c r="A224" s="5">
        <v>750</v>
      </c>
      <c r="B224" s="5">
        <v>1</v>
      </c>
      <c r="C224" s="5" t="s">
        <v>311</v>
      </c>
      <c r="D224" s="5">
        <v>1788</v>
      </c>
      <c r="E224" s="5">
        <v>1981.8</v>
      </c>
      <c r="F224" s="5">
        <v>2333</v>
      </c>
      <c r="G224" s="5">
        <v>2600.4</v>
      </c>
      <c r="H224" s="5">
        <v>17076827</v>
      </c>
      <c r="I224" s="5">
        <v>0</v>
      </c>
      <c r="J224" s="5">
        <v>286343</v>
      </c>
      <c r="K224" s="5">
        <v>62316</v>
      </c>
      <c r="L224" s="5">
        <v>0</v>
      </c>
      <c r="M224" s="5">
        <v>0</v>
      </c>
      <c r="N224" s="5">
        <v>363225.716396</v>
      </c>
      <c r="O224" s="5">
        <v>590828</v>
      </c>
      <c r="P224" s="5">
        <v>434745</v>
      </c>
      <c r="Q224" s="5">
        <v>33805</v>
      </c>
      <c r="R224" s="5">
        <v>14978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98446</v>
      </c>
      <c r="AA224" s="5">
        <v>1882690</v>
      </c>
      <c r="AB224" s="5">
        <v>20844203.716396</v>
      </c>
      <c r="AC224" s="5">
        <v>0</v>
      </c>
      <c r="AD224" s="5">
        <v>177906</v>
      </c>
      <c r="AE224" s="5">
        <v>434745</v>
      </c>
      <c r="AF224" s="5">
        <v>14978</v>
      </c>
      <c r="AG224" s="5">
        <v>0</v>
      </c>
      <c r="AH224" s="5">
        <v>0</v>
      </c>
      <c r="AI224" s="5">
        <v>1688396</v>
      </c>
      <c r="AJ224" s="5">
        <v>2316025</v>
      </c>
      <c r="AK224" s="5">
        <v>17940410.471708</v>
      </c>
      <c r="AL224" s="5">
        <v>1309633800</v>
      </c>
      <c r="AM224" s="47"/>
    </row>
    <row r="225" spans="1:39" x14ac:dyDescent="0.25">
      <c r="A225" s="5">
        <v>756</v>
      </c>
      <c r="B225" s="5">
        <v>1</v>
      </c>
      <c r="C225" s="5" t="s">
        <v>312</v>
      </c>
      <c r="D225" s="5">
        <v>764</v>
      </c>
      <c r="E225" s="5">
        <v>833.4</v>
      </c>
      <c r="F225" s="5">
        <v>779</v>
      </c>
      <c r="G225" s="5">
        <v>850</v>
      </c>
      <c r="H225" s="5">
        <v>5581950</v>
      </c>
      <c r="I225" s="5">
        <v>0</v>
      </c>
      <c r="J225" s="5">
        <v>163649</v>
      </c>
      <c r="K225" s="5">
        <v>14125</v>
      </c>
      <c r="L225" s="5">
        <v>52983</v>
      </c>
      <c r="M225" s="5">
        <v>0</v>
      </c>
      <c r="N225" s="5">
        <v>166942</v>
      </c>
      <c r="O225" s="5">
        <v>198203</v>
      </c>
      <c r="P225" s="5">
        <v>127682.5</v>
      </c>
      <c r="Q225" s="5">
        <v>11050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267699</v>
      </c>
      <c r="X225" s="5">
        <v>0</v>
      </c>
      <c r="Y225" s="5">
        <v>36044</v>
      </c>
      <c r="Z225" s="5">
        <v>39303</v>
      </c>
      <c r="AA225" s="5">
        <v>615400</v>
      </c>
      <c r="AB225" s="5">
        <v>7275030.5</v>
      </c>
      <c r="AC225" s="5">
        <v>0</v>
      </c>
      <c r="AD225" s="5">
        <v>83459</v>
      </c>
      <c r="AE225" s="5">
        <v>82356</v>
      </c>
      <c r="AF225" s="5">
        <v>0</v>
      </c>
      <c r="AG225" s="5">
        <v>155310</v>
      </c>
      <c r="AH225" s="5">
        <v>0</v>
      </c>
      <c r="AI225" s="5">
        <v>327783</v>
      </c>
      <c r="AJ225" s="5">
        <v>648908</v>
      </c>
      <c r="AK225" s="5">
        <v>8200631.9145910004</v>
      </c>
      <c r="AL225" s="5">
        <v>274151000</v>
      </c>
      <c r="AM225" s="47"/>
    </row>
    <row r="226" spans="1:39" x14ac:dyDescent="0.25">
      <c r="A226" s="5">
        <v>761</v>
      </c>
      <c r="B226" s="5">
        <v>1</v>
      </c>
      <c r="C226" s="5" t="s">
        <v>313</v>
      </c>
      <c r="D226" s="5">
        <v>4878</v>
      </c>
      <c r="E226" s="5">
        <v>5352</v>
      </c>
      <c r="F226" s="5">
        <v>4695</v>
      </c>
      <c r="G226" s="5">
        <v>5149</v>
      </c>
      <c r="H226" s="5">
        <v>33813483</v>
      </c>
      <c r="I226" s="5">
        <v>135089</v>
      </c>
      <c r="J226" s="5">
        <v>2881757</v>
      </c>
      <c r="K226" s="5">
        <v>263151</v>
      </c>
      <c r="L226" s="5">
        <v>0</v>
      </c>
      <c r="M226" s="5">
        <v>0</v>
      </c>
      <c r="N226" s="5">
        <v>510739</v>
      </c>
      <c r="O226" s="5">
        <v>1184696</v>
      </c>
      <c r="P226" s="5">
        <v>715931.25</v>
      </c>
      <c r="Q226" s="5">
        <v>66937</v>
      </c>
      <c r="R226" s="5">
        <v>183304</v>
      </c>
      <c r="S226" s="5">
        <v>0</v>
      </c>
      <c r="T226" s="5">
        <v>0</v>
      </c>
      <c r="U226" s="5">
        <v>0</v>
      </c>
      <c r="V226" s="5">
        <v>-100344</v>
      </c>
      <c r="W226" s="5">
        <v>2486452</v>
      </c>
      <c r="X226" s="5">
        <v>0</v>
      </c>
      <c r="Y226" s="5">
        <v>189417</v>
      </c>
      <c r="Z226" s="5">
        <v>244136</v>
      </c>
      <c r="AA226" s="5">
        <v>3727876</v>
      </c>
      <c r="AB226" s="5">
        <v>46302624.25</v>
      </c>
      <c r="AC226" s="5">
        <v>0</v>
      </c>
      <c r="AD226" s="5">
        <v>340733</v>
      </c>
      <c r="AE226" s="5">
        <v>624615</v>
      </c>
      <c r="AF226" s="5">
        <v>159924</v>
      </c>
      <c r="AG226" s="5">
        <v>1976611</v>
      </c>
      <c r="AH226" s="5">
        <v>0</v>
      </c>
      <c r="AI226" s="5">
        <v>2685754</v>
      </c>
      <c r="AJ226" s="5">
        <v>5787637</v>
      </c>
      <c r="AK226" s="5">
        <v>33930745.592095003</v>
      </c>
      <c r="AL226" s="5">
        <v>2381373100</v>
      </c>
      <c r="AM226" s="47"/>
    </row>
    <row r="227" spans="1:39" x14ac:dyDescent="0.25">
      <c r="A227" s="5">
        <v>763</v>
      </c>
      <c r="B227" s="5">
        <v>1</v>
      </c>
      <c r="C227" s="5" t="s">
        <v>314</v>
      </c>
      <c r="D227" s="5">
        <v>529</v>
      </c>
      <c r="E227" s="5">
        <v>577.79999999999995</v>
      </c>
      <c r="F227" s="5">
        <v>874</v>
      </c>
      <c r="G227" s="5">
        <v>956.8</v>
      </c>
      <c r="H227" s="5">
        <v>6283306</v>
      </c>
      <c r="I227" s="5">
        <v>0</v>
      </c>
      <c r="J227" s="5">
        <v>191086</v>
      </c>
      <c r="K227" s="5">
        <v>15890</v>
      </c>
      <c r="L227" s="5">
        <v>1735</v>
      </c>
      <c r="M227" s="5">
        <v>0</v>
      </c>
      <c r="N227" s="5">
        <v>154179</v>
      </c>
      <c r="O227" s="5">
        <v>198651</v>
      </c>
      <c r="P227" s="5">
        <v>159370</v>
      </c>
      <c r="Q227" s="5">
        <v>12438</v>
      </c>
      <c r="R227" s="5">
        <v>16285</v>
      </c>
      <c r="S227" s="5">
        <v>0</v>
      </c>
      <c r="T227" s="5">
        <v>0</v>
      </c>
      <c r="U227" s="5">
        <v>0</v>
      </c>
      <c r="V227" s="5">
        <v>-6567</v>
      </c>
      <c r="W227" s="5">
        <v>0</v>
      </c>
      <c r="X227" s="5">
        <v>0</v>
      </c>
      <c r="Y227" s="5">
        <v>33470</v>
      </c>
      <c r="Z227" s="5">
        <v>51973</v>
      </c>
      <c r="AA227" s="5">
        <v>692723</v>
      </c>
      <c r="AB227" s="5">
        <v>7804539</v>
      </c>
      <c r="AC227" s="5">
        <v>0</v>
      </c>
      <c r="AD227" s="5">
        <v>44516</v>
      </c>
      <c r="AE227" s="5">
        <v>141080</v>
      </c>
      <c r="AF227" s="5">
        <v>14416</v>
      </c>
      <c r="AG227" s="5">
        <v>0</v>
      </c>
      <c r="AH227" s="5">
        <v>0</v>
      </c>
      <c r="AI227" s="5">
        <v>506385</v>
      </c>
      <c r="AJ227" s="5">
        <v>706397</v>
      </c>
      <c r="AK227" s="5">
        <v>4912538.4221489998</v>
      </c>
      <c r="AL227" s="5">
        <v>260858700</v>
      </c>
      <c r="AM227" s="47"/>
    </row>
    <row r="228" spans="1:39" x14ac:dyDescent="0.25">
      <c r="A228" s="5">
        <v>768</v>
      </c>
      <c r="B228" s="5">
        <v>1</v>
      </c>
      <c r="C228" s="5" t="s">
        <v>315</v>
      </c>
      <c r="D228" s="5">
        <v>287</v>
      </c>
      <c r="E228" s="5">
        <v>312</v>
      </c>
      <c r="F228" s="5">
        <v>392</v>
      </c>
      <c r="G228" s="5">
        <v>429.2</v>
      </c>
      <c r="H228" s="5">
        <v>2818556</v>
      </c>
      <c r="I228" s="5">
        <v>0</v>
      </c>
      <c r="J228" s="5">
        <v>76526</v>
      </c>
      <c r="K228" s="5">
        <v>14219</v>
      </c>
      <c r="L228" s="5">
        <v>129098</v>
      </c>
      <c r="M228" s="5">
        <v>0</v>
      </c>
      <c r="N228" s="5">
        <v>101475</v>
      </c>
      <c r="O228" s="5">
        <v>97611</v>
      </c>
      <c r="P228" s="5">
        <v>61567.5</v>
      </c>
      <c r="Q228" s="5">
        <v>5580</v>
      </c>
      <c r="R228" s="5">
        <v>4408</v>
      </c>
      <c r="S228" s="5">
        <v>0</v>
      </c>
      <c r="T228" s="5">
        <v>0</v>
      </c>
      <c r="U228" s="5">
        <v>0</v>
      </c>
      <c r="V228" s="5">
        <v>0</v>
      </c>
      <c r="W228" s="5">
        <v>183693</v>
      </c>
      <c r="X228" s="5">
        <v>0</v>
      </c>
      <c r="Y228" s="5">
        <v>6620</v>
      </c>
      <c r="Z228" s="5">
        <v>16805</v>
      </c>
      <c r="AA228" s="5">
        <v>310741</v>
      </c>
      <c r="AB228" s="5">
        <v>3826899.5</v>
      </c>
      <c r="AC228" s="5">
        <v>0</v>
      </c>
      <c r="AD228" s="5">
        <v>31912</v>
      </c>
      <c r="AE228" s="5">
        <v>24700</v>
      </c>
      <c r="AF228" s="5">
        <v>1768</v>
      </c>
      <c r="AG228" s="5">
        <v>66287</v>
      </c>
      <c r="AH228" s="5">
        <v>0</v>
      </c>
      <c r="AI228" s="5">
        <v>102945</v>
      </c>
      <c r="AJ228" s="5">
        <v>227612</v>
      </c>
      <c r="AK228" s="5">
        <v>3214972.9499690002</v>
      </c>
      <c r="AL228" s="5">
        <v>63836700</v>
      </c>
      <c r="AM228" s="47"/>
    </row>
    <row r="229" spans="1:39" x14ac:dyDescent="0.25">
      <c r="A229" s="5">
        <v>771</v>
      </c>
      <c r="B229" s="5">
        <v>1</v>
      </c>
      <c r="C229" s="5" t="s">
        <v>316</v>
      </c>
      <c r="D229" s="5">
        <v>169</v>
      </c>
      <c r="E229" s="5">
        <v>188.8</v>
      </c>
      <c r="F229" s="5">
        <v>152</v>
      </c>
      <c r="G229" s="5">
        <v>169.6</v>
      </c>
      <c r="H229" s="5">
        <v>1113763</v>
      </c>
      <c r="I229" s="5">
        <v>0</v>
      </c>
      <c r="J229" s="5">
        <v>58025</v>
      </c>
      <c r="K229" s="5">
        <v>0</v>
      </c>
      <c r="L229" s="5">
        <v>75963</v>
      </c>
      <c r="M229" s="5">
        <v>6793</v>
      </c>
      <c r="N229" s="5">
        <v>83273.444652000006</v>
      </c>
      <c r="O229" s="5">
        <v>40984</v>
      </c>
      <c r="P229" s="5">
        <v>8480</v>
      </c>
      <c r="Q229" s="5">
        <v>2205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456850</v>
      </c>
      <c r="X229" s="5">
        <v>0</v>
      </c>
      <c r="Y229" s="5">
        <v>15080</v>
      </c>
      <c r="Z229" s="5">
        <v>9435</v>
      </c>
      <c r="AA229" s="5">
        <v>122790</v>
      </c>
      <c r="AB229" s="5">
        <v>1993641.444652</v>
      </c>
      <c r="AC229" s="5">
        <v>0</v>
      </c>
      <c r="AD229" s="5">
        <v>40984</v>
      </c>
      <c r="AE229" s="5">
        <v>5660</v>
      </c>
      <c r="AF229" s="5">
        <v>0</v>
      </c>
      <c r="AG229" s="5">
        <v>317019.17</v>
      </c>
      <c r="AH229" s="5">
        <v>0</v>
      </c>
      <c r="AI229" s="5">
        <v>67682</v>
      </c>
      <c r="AJ229" s="5">
        <v>431345.17</v>
      </c>
      <c r="AK229" s="5">
        <v>6209858.6552590001</v>
      </c>
      <c r="AL229" s="5">
        <v>64271500</v>
      </c>
      <c r="AM229" s="47"/>
    </row>
    <row r="230" spans="1:39" x14ac:dyDescent="0.25">
      <c r="A230" s="5">
        <v>775</v>
      </c>
      <c r="B230" s="5">
        <v>1</v>
      </c>
      <c r="C230" s="5" t="s">
        <v>2174</v>
      </c>
      <c r="D230" s="5">
        <v>477</v>
      </c>
      <c r="E230" s="5">
        <v>525.4</v>
      </c>
      <c r="F230" s="5">
        <v>764</v>
      </c>
      <c r="G230" s="5">
        <v>838.4</v>
      </c>
      <c r="H230" s="5">
        <v>5505773</v>
      </c>
      <c r="I230" s="5">
        <v>46053</v>
      </c>
      <c r="J230" s="5">
        <v>239717</v>
      </c>
      <c r="K230" s="5">
        <v>14367</v>
      </c>
      <c r="L230" s="5">
        <v>57771</v>
      </c>
      <c r="M230" s="5">
        <v>52852</v>
      </c>
      <c r="N230" s="5">
        <v>262129</v>
      </c>
      <c r="O230" s="5">
        <v>183646</v>
      </c>
      <c r="P230" s="5">
        <v>140432.5</v>
      </c>
      <c r="Q230" s="5">
        <v>10899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30038</v>
      </c>
      <c r="AA230" s="5">
        <v>607002</v>
      </c>
      <c r="AB230" s="5">
        <v>7150679.5</v>
      </c>
      <c r="AC230" s="5">
        <v>0</v>
      </c>
      <c r="AD230" s="5">
        <v>86064</v>
      </c>
      <c r="AE230" s="5">
        <v>80159</v>
      </c>
      <c r="AF230" s="5">
        <v>0</v>
      </c>
      <c r="AG230" s="5">
        <v>0</v>
      </c>
      <c r="AH230" s="5">
        <v>0</v>
      </c>
      <c r="AI230" s="5">
        <v>286116</v>
      </c>
      <c r="AJ230" s="5">
        <v>452339</v>
      </c>
      <c r="AK230" s="5">
        <v>9002335.2531109992</v>
      </c>
      <c r="AL230" s="5">
        <v>152949300</v>
      </c>
      <c r="AM230" s="47"/>
    </row>
    <row r="231" spans="1:39" x14ac:dyDescent="0.25">
      <c r="A231" s="5">
        <v>777</v>
      </c>
      <c r="B231" s="5">
        <v>1</v>
      </c>
      <c r="C231" s="5" t="s">
        <v>317</v>
      </c>
      <c r="D231" s="5">
        <v>773.6</v>
      </c>
      <c r="E231" s="5">
        <v>850.6</v>
      </c>
      <c r="F231" s="5">
        <v>741.6</v>
      </c>
      <c r="G231" s="5">
        <v>813.4</v>
      </c>
      <c r="H231" s="5">
        <v>5341598</v>
      </c>
      <c r="I231" s="5">
        <v>44006</v>
      </c>
      <c r="J231" s="5">
        <v>435385</v>
      </c>
      <c r="K231" s="5">
        <v>14373</v>
      </c>
      <c r="L231" s="5">
        <v>67572</v>
      </c>
      <c r="M231" s="5">
        <v>159822</v>
      </c>
      <c r="N231" s="5">
        <v>253959</v>
      </c>
      <c r="O231" s="5">
        <v>183474</v>
      </c>
      <c r="P231" s="5">
        <v>111435</v>
      </c>
      <c r="Q231" s="5">
        <v>10574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452039</v>
      </c>
      <c r="X231" s="5">
        <v>0</v>
      </c>
      <c r="Y231" s="5">
        <v>62158</v>
      </c>
      <c r="Z231" s="5">
        <v>36323</v>
      </c>
      <c r="AA231" s="5">
        <v>588902</v>
      </c>
      <c r="AB231" s="5">
        <v>7761620</v>
      </c>
      <c r="AC231" s="5">
        <v>0</v>
      </c>
      <c r="AD231" s="5">
        <v>137380</v>
      </c>
      <c r="AE231" s="5">
        <v>91243</v>
      </c>
      <c r="AF231" s="5">
        <v>0</v>
      </c>
      <c r="AG231" s="5">
        <v>353441</v>
      </c>
      <c r="AH231" s="5">
        <v>0</v>
      </c>
      <c r="AI231" s="5">
        <v>398184</v>
      </c>
      <c r="AJ231" s="5">
        <v>980248</v>
      </c>
      <c r="AK231" s="5">
        <v>13954590.673852</v>
      </c>
      <c r="AL231" s="5">
        <v>355199300</v>
      </c>
      <c r="AM231" s="47"/>
    </row>
    <row r="232" spans="1:39" x14ac:dyDescent="0.25">
      <c r="A232" s="5">
        <v>786</v>
      </c>
      <c r="B232" s="5">
        <v>1</v>
      </c>
      <c r="C232" s="5" t="s">
        <v>318</v>
      </c>
      <c r="D232" s="5">
        <v>564</v>
      </c>
      <c r="E232" s="5">
        <v>620.6</v>
      </c>
      <c r="F232" s="5">
        <v>478</v>
      </c>
      <c r="G232" s="5">
        <v>527.6</v>
      </c>
      <c r="H232" s="5">
        <v>3464749</v>
      </c>
      <c r="I232" s="5">
        <v>0</v>
      </c>
      <c r="J232" s="5">
        <v>287316</v>
      </c>
      <c r="K232" s="5">
        <v>0</v>
      </c>
      <c r="L232" s="5">
        <v>129276</v>
      </c>
      <c r="M232" s="5">
        <v>39486</v>
      </c>
      <c r="N232" s="5">
        <v>148021.04982099999</v>
      </c>
      <c r="O232" s="5">
        <v>122618</v>
      </c>
      <c r="P232" s="5">
        <v>75052.5</v>
      </c>
      <c r="Q232" s="5">
        <v>6859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242696</v>
      </c>
      <c r="X232" s="5">
        <v>0</v>
      </c>
      <c r="Y232" s="5">
        <v>23171</v>
      </c>
      <c r="Z232" s="5">
        <v>22224</v>
      </c>
      <c r="AA232" s="5">
        <v>381982</v>
      </c>
      <c r="AB232" s="5">
        <v>4943450.5498209996</v>
      </c>
      <c r="AC232" s="5">
        <v>0</v>
      </c>
      <c r="AD232" s="5">
        <v>29501</v>
      </c>
      <c r="AE232" s="5">
        <v>32272</v>
      </c>
      <c r="AF232" s="5">
        <v>0</v>
      </c>
      <c r="AG232" s="5">
        <v>93866</v>
      </c>
      <c r="AH232" s="5">
        <v>0</v>
      </c>
      <c r="AI232" s="5">
        <v>135633</v>
      </c>
      <c r="AJ232" s="5">
        <v>291272</v>
      </c>
      <c r="AK232" s="5">
        <v>2908368.0104049998</v>
      </c>
      <c r="AL232" s="5">
        <v>136094400</v>
      </c>
      <c r="AM232" s="47"/>
    </row>
    <row r="233" spans="1:39" x14ac:dyDescent="0.25">
      <c r="A233" s="5">
        <v>787</v>
      </c>
      <c r="B233" s="5">
        <v>1</v>
      </c>
      <c r="C233" s="5" t="s">
        <v>319</v>
      </c>
      <c r="D233" s="5">
        <v>368</v>
      </c>
      <c r="E233" s="5">
        <v>403.4</v>
      </c>
      <c r="F233" s="5">
        <v>538</v>
      </c>
      <c r="G233" s="5">
        <v>590</v>
      </c>
      <c r="H233" s="5">
        <v>3874530</v>
      </c>
      <c r="I233" s="5">
        <v>10234</v>
      </c>
      <c r="J233" s="5">
        <v>312119</v>
      </c>
      <c r="K233" s="5">
        <v>14096</v>
      </c>
      <c r="L233" s="5">
        <v>123703</v>
      </c>
      <c r="M233" s="5">
        <v>0</v>
      </c>
      <c r="N233" s="5">
        <v>193060.955353</v>
      </c>
      <c r="O233" s="5">
        <v>137686</v>
      </c>
      <c r="P233" s="5">
        <v>98825</v>
      </c>
      <c r="Q233" s="5">
        <v>7670</v>
      </c>
      <c r="R233" s="5">
        <v>0</v>
      </c>
      <c r="S233" s="5">
        <v>0</v>
      </c>
      <c r="T233" s="5">
        <v>0</v>
      </c>
      <c r="U233" s="5">
        <v>0</v>
      </c>
      <c r="V233" s="5">
        <v>-919</v>
      </c>
      <c r="W233" s="5">
        <v>0</v>
      </c>
      <c r="X233" s="5">
        <v>0</v>
      </c>
      <c r="Y233" s="5">
        <v>0</v>
      </c>
      <c r="Z233" s="5">
        <v>23310</v>
      </c>
      <c r="AA233" s="5">
        <v>427160</v>
      </c>
      <c r="AB233" s="5">
        <v>5221474.9553530002</v>
      </c>
      <c r="AC233" s="5">
        <v>0</v>
      </c>
      <c r="AD233" s="5">
        <v>35483</v>
      </c>
      <c r="AE233" s="5">
        <v>84476</v>
      </c>
      <c r="AF233" s="5">
        <v>0</v>
      </c>
      <c r="AG233" s="5">
        <v>0</v>
      </c>
      <c r="AH233" s="5">
        <v>0</v>
      </c>
      <c r="AI233" s="5">
        <v>301524</v>
      </c>
      <c r="AJ233" s="5">
        <v>421483</v>
      </c>
      <c r="AK233" s="5">
        <v>3483692.68805</v>
      </c>
      <c r="AL233" s="5">
        <v>175862700</v>
      </c>
      <c r="AM233" s="47"/>
    </row>
    <row r="234" spans="1:39" x14ac:dyDescent="0.25">
      <c r="A234" s="5">
        <v>801</v>
      </c>
      <c r="B234" s="5">
        <v>1</v>
      </c>
      <c r="C234" s="5" t="s">
        <v>320</v>
      </c>
      <c r="D234" s="5">
        <v>67</v>
      </c>
      <c r="E234" s="5">
        <v>71.599999999999994</v>
      </c>
      <c r="F234" s="5">
        <v>187</v>
      </c>
      <c r="G234" s="5">
        <v>194.6</v>
      </c>
      <c r="H234" s="5">
        <v>1277938</v>
      </c>
      <c r="I234" s="5">
        <v>0</v>
      </c>
      <c r="J234" s="5">
        <v>289493</v>
      </c>
      <c r="K234" s="5">
        <v>0</v>
      </c>
      <c r="L234" s="5">
        <v>84403</v>
      </c>
      <c r="M234" s="5">
        <v>16602</v>
      </c>
      <c r="N234" s="5">
        <v>75954</v>
      </c>
      <c r="O234" s="5">
        <v>47191</v>
      </c>
      <c r="P234" s="5">
        <v>24741.25</v>
      </c>
      <c r="Q234" s="5">
        <v>2530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143117</v>
      </c>
      <c r="X234" s="5">
        <v>0</v>
      </c>
      <c r="Y234" s="5">
        <v>0</v>
      </c>
      <c r="Z234" s="5">
        <v>9367</v>
      </c>
      <c r="AA234" s="5">
        <v>140890</v>
      </c>
      <c r="AB234" s="5">
        <v>2112226.25</v>
      </c>
      <c r="AC234" s="5">
        <v>0</v>
      </c>
      <c r="AD234" s="5">
        <v>17378</v>
      </c>
      <c r="AE234" s="5">
        <v>14918</v>
      </c>
      <c r="AF234" s="5">
        <v>0</v>
      </c>
      <c r="AG234" s="5">
        <v>102150</v>
      </c>
      <c r="AH234" s="5">
        <v>0</v>
      </c>
      <c r="AI234" s="5">
        <v>70151</v>
      </c>
      <c r="AJ234" s="5">
        <v>204597</v>
      </c>
      <c r="AK234" s="5">
        <v>1641854.2295059999</v>
      </c>
      <c r="AL234" s="5">
        <v>22017800</v>
      </c>
      <c r="AM234" s="47"/>
    </row>
    <row r="235" spans="1:39" x14ac:dyDescent="0.25">
      <c r="A235" s="5">
        <v>803</v>
      </c>
      <c r="B235" s="5">
        <v>1</v>
      </c>
      <c r="C235" s="5" t="s">
        <v>1920</v>
      </c>
      <c r="D235" s="5">
        <v>347.8</v>
      </c>
      <c r="E235" s="5">
        <v>380.6</v>
      </c>
      <c r="F235" s="5">
        <v>366.8</v>
      </c>
      <c r="G235" s="5">
        <v>400.8</v>
      </c>
      <c r="H235" s="5">
        <v>2632054</v>
      </c>
      <c r="I235" s="5">
        <v>0</v>
      </c>
      <c r="J235" s="5">
        <v>119543</v>
      </c>
      <c r="K235" s="5">
        <v>14135</v>
      </c>
      <c r="L235" s="5">
        <v>127006</v>
      </c>
      <c r="M235" s="5">
        <v>339638</v>
      </c>
      <c r="N235" s="5">
        <v>179217.041103</v>
      </c>
      <c r="O235" s="5">
        <v>96534</v>
      </c>
      <c r="P235" s="5">
        <v>50928.75</v>
      </c>
      <c r="Q235" s="5">
        <v>5210</v>
      </c>
      <c r="R235" s="5">
        <v>1880</v>
      </c>
      <c r="S235" s="5">
        <v>0</v>
      </c>
      <c r="T235" s="5">
        <v>0</v>
      </c>
      <c r="U235" s="5">
        <v>0</v>
      </c>
      <c r="V235" s="5">
        <v>0</v>
      </c>
      <c r="W235" s="5">
        <v>293382</v>
      </c>
      <c r="X235" s="5">
        <v>0</v>
      </c>
      <c r="Y235" s="5">
        <v>15080</v>
      </c>
      <c r="Z235" s="5">
        <v>18297</v>
      </c>
      <c r="AA235" s="5">
        <v>290179</v>
      </c>
      <c r="AB235" s="5">
        <v>4183083.7911029998</v>
      </c>
      <c r="AC235" s="5">
        <v>0</v>
      </c>
      <c r="AD235" s="5">
        <v>96534</v>
      </c>
      <c r="AE235" s="5">
        <v>27275</v>
      </c>
      <c r="AF235" s="5">
        <v>1007</v>
      </c>
      <c r="AG235" s="5">
        <v>191485</v>
      </c>
      <c r="AH235" s="5">
        <v>0</v>
      </c>
      <c r="AI235" s="5">
        <v>128331</v>
      </c>
      <c r="AJ235" s="5">
        <v>444632</v>
      </c>
      <c r="AK235" s="5">
        <v>9464514.1047779992</v>
      </c>
      <c r="AL235" s="5">
        <v>103953700</v>
      </c>
      <c r="AM235" s="47"/>
    </row>
    <row r="236" spans="1:39" x14ac:dyDescent="0.25">
      <c r="A236" s="5">
        <v>811</v>
      </c>
      <c r="B236" s="5">
        <v>1</v>
      </c>
      <c r="C236" s="5" t="s">
        <v>1921</v>
      </c>
      <c r="D236" s="5">
        <v>1224</v>
      </c>
      <c r="E236" s="5">
        <v>1386.2</v>
      </c>
      <c r="F236" s="5">
        <v>1173</v>
      </c>
      <c r="G236" s="5">
        <v>1329.6</v>
      </c>
      <c r="H236" s="5">
        <v>8731483</v>
      </c>
      <c r="I236" s="5">
        <v>0</v>
      </c>
      <c r="J236" s="5">
        <v>276892</v>
      </c>
      <c r="K236" s="5">
        <v>14200</v>
      </c>
      <c r="L236" s="5">
        <v>0</v>
      </c>
      <c r="M236" s="5">
        <v>0</v>
      </c>
      <c r="N236" s="5">
        <v>193060</v>
      </c>
      <c r="O236" s="5">
        <v>306617</v>
      </c>
      <c r="P236" s="5">
        <v>161602.5</v>
      </c>
      <c r="Q236" s="5">
        <v>17285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1113367</v>
      </c>
      <c r="X236" s="5">
        <v>0</v>
      </c>
      <c r="Y236" s="5">
        <v>0</v>
      </c>
      <c r="Z236" s="5">
        <v>36505</v>
      </c>
      <c r="AA236" s="5">
        <v>962630</v>
      </c>
      <c r="AB236" s="5">
        <v>11813641.5</v>
      </c>
      <c r="AC236" s="5">
        <v>0</v>
      </c>
      <c r="AD236" s="5">
        <v>80558</v>
      </c>
      <c r="AE236" s="5">
        <v>117108</v>
      </c>
      <c r="AF236" s="5">
        <v>0</v>
      </c>
      <c r="AG236" s="5">
        <v>900413</v>
      </c>
      <c r="AH236" s="5">
        <v>0</v>
      </c>
      <c r="AI236" s="5">
        <v>576052</v>
      </c>
      <c r="AJ236" s="5">
        <v>1674131</v>
      </c>
      <c r="AK236" s="5">
        <v>8003792.8974820003</v>
      </c>
      <c r="AL236" s="5">
        <v>512312500</v>
      </c>
      <c r="AM236" s="47"/>
    </row>
    <row r="237" spans="1:39" x14ac:dyDescent="0.25">
      <c r="A237" s="5">
        <v>813</v>
      </c>
      <c r="B237" s="5">
        <v>1</v>
      </c>
      <c r="C237" s="5" t="s">
        <v>322</v>
      </c>
      <c r="D237" s="5">
        <v>1178</v>
      </c>
      <c r="E237" s="5">
        <v>1293.5999999999999</v>
      </c>
      <c r="F237" s="5">
        <v>1190</v>
      </c>
      <c r="G237" s="5">
        <v>1306.5999999999999</v>
      </c>
      <c r="H237" s="5">
        <v>8580442</v>
      </c>
      <c r="I237" s="5">
        <v>0</v>
      </c>
      <c r="J237" s="5">
        <v>186905</v>
      </c>
      <c r="K237" s="5">
        <v>14819</v>
      </c>
      <c r="L237" s="5">
        <v>0</v>
      </c>
      <c r="M237" s="5">
        <v>0</v>
      </c>
      <c r="N237" s="5">
        <v>222695</v>
      </c>
      <c r="O237" s="5">
        <v>310271</v>
      </c>
      <c r="P237" s="5">
        <v>162820</v>
      </c>
      <c r="Q237" s="5">
        <v>16986</v>
      </c>
      <c r="R237" s="5">
        <v>2456</v>
      </c>
      <c r="S237" s="5">
        <v>0</v>
      </c>
      <c r="T237" s="5">
        <v>0</v>
      </c>
      <c r="U237" s="5">
        <v>0</v>
      </c>
      <c r="V237" s="5">
        <v>0</v>
      </c>
      <c r="W237" s="5">
        <v>1018521</v>
      </c>
      <c r="X237" s="5">
        <v>0</v>
      </c>
      <c r="Y237" s="5">
        <v>0</v>
      </c>
      <c r="Z237" s="5">
        <v>52244</v>
      </c>
      <c r="AA237" s="5">
        <v>815318</v>
      </c>
      <c r="AB237" s="5">
        <v>11383477</v>
      </c>
      <c r="AC237" s="5">
        <v>0</v>
      </c>
      <c r="AD237" s="5">
        <v>141875</v>
      </c>
      <c r="AE237" s="5">
        <v>162820</v>
      </c>
      <c r="AF237" s="5">
        <v>2456</v>
      </c>
      <c r="AG237" s="5">
        <v>1018521</v>
      </c>
      <c r="AH237" s="5">
        <v>0</v>
      </c>
      <c r="AI237" s="5">
        <v>712922</v>
      </c>
      <c r="AJ237" s="5">
        <v>2038594</v>
      </c>
      <c r="AK237" s="5">
        <v>13688954.481435999</v>
      </c>
      <c r="AL237" s="5">
        <v>840995750</v>
      </c>
      <c r="AM237" s="47"/>
    </row>
    <row r="238" spans="1:39" x14ac:dyDescent="0.25">
      <c r="A238" s="5">
        <v>815</v>
      </c>
      <c r="B238" s="5">
        <v>2</v>
      </c>
      <c r="C238" s="5" t="s">
        <v>323</v>
      </c>
      <c r="D238" s="5">
        <v>27</v>
      </c>
      <c r="E238" s="5">
        <v>28.5</v>
      </c>
      <c r="F238" s="5">
        <v>1</v>
      </c>
      <c r="G238" s="5">
        <v>1</v>
      </c>
      <c r="H238" s="5">
        <v>6567</v>
      </c>
      <c r="I238" s="5">
        <v>0</v>
      </c>
      <c r="J238" s="5">
        <v>0</v>
      </c>
      <c r="K238" s="5">
        <v>0</v>
      </c>
      <c r="L238" s="5">
        <v>543</v>
      </c>
      <c r="M238" s="5">
        <v>0</v>
      </c>
      <c r="N238" s="5">
        <v>6246.1978440000003</v>
      </c>
      <c r="O238" s="5">
        <v>188</v>
      </c>
      <c r="P238" s="5">
        <v>167.5</v>
      </c>
      <c r="Q238" s="5">
        <v>13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2453</v>
      </c>
      <c r="AA238" s="5">
        <v>724</v>
      </c>
      <c r="AB238" s="5">
        <v>16901.697843999998</v>
      </c>
      <c r="AC238" s="5">
        <v>0</v>
      </c>
      <c r="AD238" s="5">
        <v>188</v>
      </c>
      <c r="AE238" s="5">
        <v>167.5</v>
      </c>
      <c r="AF238" s="5">
        <v>0</v>
      </c>
      <c r="AG238" s="5">
        <v>0</v>
      </c>
      <c r="AH238" s="5">
        <v>0</v>
      </c>
      <c r="AI238" s="5">
        <v>724</v>
      </c>
      <c r="AJ238" s="5">
        <v>1079.5</v>
      </c>
      <c r="AK238" s="5">
        <v>1515806.3315910001</v>
      </c>
      <c r="AL238" s="5">
        <v>50666300</v>
      </c>
      <c r="AM238" s="47"/>
    </row>
    <row r="239" spans="1:39" x14ac:dyDescent="0.25">
      <c r="A239" s="5">
        <v>818</v>
      </c>
      <c r="B239" s="5">
        <v>1</v>
      </c>
      <c r="C239" s="5" t="s">
        <v>324</v>
      </c>
      <c r="D239" s="5">
        <v>276</v>
      </c>
      <c r="E239" s="5">
        <v>302.39999999999998</v>
      </c>
      <c r="F239" s="5">
        <v>531</v>
      </c>
      <c r="G239" s="5">
        <v>585</v>
      </c>
      <c r="H239" s="5">
        <v>3841695</v>
      </c>
      <c r="I239" s="5">
        <v>10234</v>
      </c>
      <c r="J239" s="5">
        <v>279813</v>
      </c>
      <c r="K239" s="5">
        <v>14097</v>
      </c>
      <c r="L239" s="5">
        <v>124313</v>
      </c>
      <c r="M239" s="5">
        <v>0</v>
      </c>
      <c r="N239" s="5">
        <v>155017</v>
      </c>
      <c r="O239" s="5">
        <v>131730</v>
      </c>
      <c r="P239" s="5">
        <v>96881.25</v>
      </c>
      <c r="Q239" s="5">
        <v>7605</v>
      </c>
      <c r="R239" s="5">
        <v>20153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22762</v>
      </c>
      <c r="AA239" s="5">
        <v>175500</v>
      </c>
      <c r="AB239" s="5">
        <v>4879800.25</v>
      </c>
      <c r="AC239" s="5">
        <v>0</v>
      </c>
      <c r="AD239" s="5">
        <v>17709</v>
      </c>
      <c r="AE239" s="5">
        <v>61908</v>
      </c>
      <c r="AF239" s="5">
        <v>12878</v>
      </c>
      <c r="AG239" s="5">
        <v>0</v>
      </c>
      <c r="AH239" s="5">
        <v>0</v>
      </c>
      <c r="AI239" s="5">
        <v>64994</v>
      </c>
      <c r="AJ239" s="5">
        <v>157489</v>
      </c>
      <c r="AK239" s="5">
        <v>1801843.783599</v>
      </c>
      <c r="AL239" s="5">
        <v>98550200</v>
      </c>
      <c r="AM239" s="47"/>
    </row>
    <row r="240" spans="1:39" x14ac:dyDescent="0.25">
      <c r="A240" s="5">
        <v>820</v>
      </c>
      <c r="B240" s="5">
        <v>1</v>
      </c>
      <c r="C240" s="5" t="s">
        <v>325</v>
      </c>
      <c r="D240" s="5">
        <v>491</v>
      </c>
      <c r="E240" s="5">
        <v>544</v>
      </c>
      <c r="F240" s="5">
        <v>471</v>
      </c>
      <c r="G240" s="5">
        <v>521.20000000000005</v>
      </c>
      <c r="H240" s="5">
        <v>3422720</v>
      </c>
      <c r="I240" s="5">
        <v>49123</v>
      </c>
      <c r="J240" s="5">
        <v>199220</v>
      </c>
      <c r="K240" s="5">
        <v>0</v>
      </c>
      <c r="L240" s="5">
        <v>129598</v>
      </c>
      <c r="M240" s="5">
        <v>0</v>
      </c>
      <c r="N240" s="5">
        <v>170707.824597</v>
      </c>
      <c r="O240" s="5">
        <v>116512</v>
      </c>
      <c r="P240" s="5">
        <v>83082.5</v>
      </c>
      <c r="Q240" s="5">
        <v>6776</v>
      </c>
      <c r="R240" s="5">
        <v>7724</v>
      </c>
      <c r="S240" s="5">
        <v>0</v>
      </c>
      <c r="T240" s="5">
        <v>0</v>
      </c>
      <c r="U240" s="5">
        <v>0</v>
      </c>
      <c r="V240" s="5">
        <v>0</v>
      </c>
      <c r="W240" s="5">
        <v>69148</v>
      </c>
      <c r="X240" s="5">
        <v>0</v>
      </c>
      <c r="Y240" s="5">
        <v>0</v>
      </c>
      <c r="Z240" s="5">
        <v>23342</v>
      </c>
      <c r="AA240" s="5">
        <v>377349</v>
      </c>
      <c r="AB240" s="5">
        <v>4655302.3245970001</v>
      </c>
      <c r="AC240" s="5">
        <v>0</v>
      </c>
      <c r="AD240" s="5">
        <v>31601</v>
      </c>
      <c r="AE240" s="5">
        <v>46604</v>
      </c>
      <c r="AF240" s="5">
        <v>4333</v>
      </c>
      <c r="AG240" s="5">
        <v>34888</v>
      </c>
      <c r="AH240" s="5">
        <v>0</v>
      </c>
      <c r="AI240" s="5">
        <v>174792</v>
      </c>
      <c r="AJ240" s="5">
        <v>292218</v>
      </c>
      <c r="AK240" s="5">
        <v>3238855.6590470001</v>
      </c>
      <c r="AL240" s="5">
        <v>155626400</v>
      </c>
      <c r="AM240" s="47"/>
    </row>
    <row r="241" spans="1:39" x14ac:dyDescent="0.25">
      <c r="A241" s="5">
        <v>821</v>
      </c>
      <c r="B241" s="5">
        <v>1</v>
      </c>
      <c r="C241" s="5" t="s">
        <v>326</v>
      </c>
      <c r="D241" s="5">
        <v>959</v>
      </c>
      <c r="E241" s="5">
        <v>1037.8</v>
      </c>
      <c r="F241" s="5">
        <v>1013</v>
      </c>
      <c r="G241" s="5">
        <v>1100.3</v>
      </c>
      <c r="H241" s="5">
        <v>7225670</v>
      </c>
      <c r="I241" s="5">
        <v>98246</v>
      </c>
      <c r="J241" s="5">
        <v>558136</v>
      </c>
      <c r="K241" s="5">
        <v>0</v>
      </c>
      <c r="L241" s="5">
        <v>0</v>
      </c>
      <c r="M241" s="5">
        <v>0</v>
      </c>
      <c r="N241" s="5">
        <v>212483.18413800001</v>
      </c>
      <c r="O241" s="5">
        <v>234837</v>
      </c>
      <c r="P241" s="5">
        <v>180992.5</v>
      </c>
      <c r="Q241" s="5">
        <v>14304</v>
      </c>
      <c r="R241" s="5">
        <v>60263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50984</v>
      </c>
      <c r="AA241" s="5">
        <v>796617</v>
      </c>
      <c r="AB241" s="5">
        <v>9432532.684138</v>
      </c>
      <c r="AC241" s="5">
        <v>0</v>
      </c>
      <c r="AD241" s="5">
        <v>37884</v>
      </c>
      <c r="AE241" s="5">
        <v>76209</v>
      </c>
      <c r="AF241" s="5">
        <v>25374</v>
      </c>
      <c r="AG241" s="5">
        <v>0</v>
      </c>
      <c r="AH241" s="5">
        <v>0</v>
      </c>
      <c r="AI241" s="5">
        <v>276987</v>
      </c>
      <c r="AJ241" s="5">
        <v>416454</v>
      </c>
      <c r="AK241" s="5">
        <v>4066871.3526309999</v>
      </c>
      <c r="AL241" s="5">
        <v>222859000</v>
      </c>
      <c r="AM241" s="47"/>
    </row>
    <row r="242" spans="1:39" x14ac:dyDescent="0.25">
      <c r="A242" s="5">
        <v>829</v>
      </c>
      <c r="B242" s="5">
        <v>1</v>
      </c>
      <c r="C242" s="5" t="s">
        <v>327</v>
      </c>
      <c r="D242" s="5">
        <v>1932</v>
      </c>
      <c r="E242" s="5">
        <v>2122</v>
      </c>
      <c r="F242" s="5">
        <v>1802</v>
      </c>
      <c r="G242" s="5">
        <v>1997.2</v>
      </c>
      <c r="H242" s="5">
        <v>13115612</v>
      </c>
      <c r="I242" s="5">
        <v>163744</v>
      </c>
      <c r="J242" s="5">
        <v>565182</v>
      </c>
      <c r="K242" s="5">
        <v>18379</v>
      </c>
      <c r="L242" s="5">
        <v>0</v>
      </c>
      <c r="M242" s="5">
        <v>0</v>
      </c>
      <c r="N242" s="5">
        <v>252965</v>
      </c>
      <c r="O242" s="5">
        <v>466710</v>
      </c>
      <c r="P242" s="5">
        <v>333891.25</v>
      </c>
      <c r="Q242" s="5">
        <v>25964</v>
      </c>
      <c r="R242" s="5">
        <v>11664</v>
      </c>
      <c r="S242" s="5">
        <v>0</v>
      </c>
      <c r="T242" s="5">
        <v>0</v>
      </c>
      <c r="U242" s="5">
        <v>50377</v>
      </c>
      <c r="V242" s="5">
        <v>0</v>
      </c>
      <c r="W242" s="5">
        <v>0</v>
      </c>
      <c r="X242" s="5">
        <v>0</v>
      </c>
      <c r="Y242" s="5">
        <v>0</v>
      </c>
      <c r="Z242" s="5">
        <v>88049</v>
      </c>
      <c r="AA242" s="5">
        <v>1445973</v>
      </c>
      <c r="AB242" s="5">
        <v>16538510.25</v>
      </c>
      <c r="AC242" s="5">
        <v>0</v>
      </c>
      <c r="AD242" s="5">
        <v>127228</v>
      </c>
      <c r="AE242" s="5">
        <v>242052</v>
      </c>
      <c r="AF242" s="5">
        <v>8456</v>
      </c>
      <c r="AG242" s="5">
        <v>0</v>
      </c>
      <c r="AH242" s="5">
        <v>0</v>
      </c>
      <c r="AI242" s="5">
        <v>865622</v>
      </c>
      <c r="AJ242" s="5">
        <v>1243358</v>
      </c>
      <c r="AK242" s="5">
        <v>12474367.644090001</v>
      </c>
      <c r="AL242" s="5">
        <v>784548850</v>
      </c>
      <c r="AM242" s="47"/>
    </row>
    <row r="243" spans="1:39" x14ac:dyDescent="0.25">
      <c r="A243" s="5">
        <v>831</v>
      </c>
      <c r="B243" s="5">
        <v>1</v>
      </c>
      <c r="C243" s="5" t="s">
        <v>328</v>
      </c>
      <c r="D243" s="5">
        <v>6925</v>
      </c>
      <c r="E243" s="5">
        <v>7583</v>
      </c>
      <c r="F243" s="5">
        <v>5791</v>
      </c>
      <c r="G243" s="5">
        <v>6363</v>
      </c>
      <c r="H243" s="5">
        <v>41785821</v>
      </c>
      <c r="I243" s="5">
        <v>624274</v>
      </c>
      <c r="J243" s="5">
        <v>804039</v>
      </c>
      <c r="K243" s="5">
        <v>36156</v>
      </c>
      <c r="L243" s="5">
        <v>0</v>
      </c>
      <c r="M243" s="5">
        <v>0</v>
      </c>
      <c r="N243" s="5">
        <v>520364.885672</v>
      </c>
      <c r="O243" s="5">
        <v>1431589</v>
      </c>
      <c r="P243" s="5">
        <v>721410</v>
      </c>
      <c r="Q243" s="5">
        <v>82719</v>
      </c>
      <c r="R243" s="5">
        <v>128787</v>
      </c>
      <c r="S243" s="5">
        <v>0</v>
      </c>
      <c r="T243" s="5">
        <v>0</v>
      </c>
      <c r="U243" s="5">
        <v>623464</v>
      </c>
      <c r="V243" s="5">
        <v>0</v>
      </c>
      <c r="W243" s="5">
        <v>6278181</v>
      </c>
      <c r="X243" s="5">
        <v>0</v>
      </c>
      <c r="Y243" s="5">
        <v>275850</v>
      </c>
      <c r="Z243" s="5">
        <v>273055</v>
      </c>
      <c r="AA243" s="5">
        <v>4606812</v>
      </c>
      <c r="AB243" s="5">
        <v>58192521.885672003</v>
      </c>
      <c r="AC243" s="5">
        <v>0</v>
      </c>
      <c r="AD243" s="5">
        <v>687677</v>
      </c>
      <c r="AE243" s="5">
        <v>721410</v>
      </c>
      <c r="AF243" s="5">
        <v>128787</v>
      </c>
      <c r="AG243" s="5">
        <v>6278181</v>
      </c>
      <c r="AH243" s="5">
        <v>0</v>
      </c>
      <c r="AI243" s="5">
        <v>4364686</v>
      </c>
      <c r="AJ243" s="5">
        <v>12180741</v>
      </c>
      <c r="AK243" s="5">
        <v>70031069.231992006</v>
      </c>
      <c r="AL243" s="5">
        <v>5826627196</v>
      </c>
      <c r="AM243" s="47"/>
    </row>
    <row r="244" spans="1:39" x14ac:dyDescent="0.25">
      <c r="A244" s="5">
        <v>832</v>
      </c>
      <c r="B244" s="5">
        <v>1</v>
      </c>
      <c r="C244" s="5" t="s">
        <v>329</v>
      </c>
      <c r="D244" s="5">
        <v>2502</v>
      </c>
      <c r="E244" s="5">
        <v>2744.8</v>
      </c>
      <c r="F244" s="5">
        <v>3285</v>
      </c>
      <c r="G244" s="5">
        <v>3634.2</v>
      </c>
      <c r="H244" s="5">
        <v>23865791</v>
      </c>
      <c r="I244" s="5">
        <v>0</v>
      </c>
      <c r="J244" s="5">
        <v>97949</v>
      </c>
      <c r="K244" s="5">
        <v>27719</v>
      </c>
      <c r="L244" s="5">
        <v>0</v>
      </c>
      <c r="M244" s="5">
        <v>0</v>
      </c>
      <c r="N244" s="5">
        <v>108609</v>
      </c>
      <c r="O244" s="5">
        <v>806584</v>
      </c>
      <c r="P244" s="5">
        <v>408296.25</v>
      </c>
      <c r="Q244" s="5">
        <v>47245</v>
      </c>
      <c r="R244" s="5">
        <v>21151</v>
      </c>
      <c r="S244" s="5">
        <v>0</v>
      </c>
      <c r="T244" s="5">
        <v>0</v>
      </c>
      <c r="U244" s="5">
        <v>0</v>
      </c>
      <c r="V244" s="5">
        <v>0</v>
      </c>
      <c r="W244" s="5">
        <v>3706884</v>
      </c>
      <c r="X244" s="5">
        <v>0</v>
      </c>
      <c r="Y244" s="5">
        <v>0</v>
      </c>
      <c r="Z244" s="5">
        <v>164681</v>
      </c>
      <c r="AA244" s="5">
        <v>2631161</v>
      </c>
      <c r="AB244" s="5">
        <v>31886070.25</v>
      </c>
      <c r="AC244" s="5">
        <v>0</v>
      </c>
      <c r="AD244" s="5">
        <v>273104</v>
      </c>
      <c r="AE244" s="5">
        <v>408296.25</v>
      </c>
      <c r="AF244" s="5">
        <v>21151</v>
      </c>
      <c r="AG244" s="5">
        <v>3689735.07</v>
      </c>
      <c r="AH244" s="5">
        <v>0</v>
      </c>
      <c r="AI244" s="5">
        <v>2624471</v>
      </c>
      <c r="AJ244" s="5">
        <v>7016757.3200000003</v>
      </c>
      <c r="AK244" s="5">
        <v>28193539.616271999</v>
      </c>
      <c r="AL244" s="5">
        <v>2400602400</v>
      </c>
      <c r="AM244" s="47"/>
    </row>
    <row r="245" spans="1:39" x14ac:dyDescent="0.25">
      <c r="A245" s="5">
        <v>833</v>
      </c>
      <c r="B245" s="5">
        <v>1</v>
      </c>
      <c r="C245" s="5" t="s">
        <v>2175</v>
      </c>
      <c r="D245" s="5">
        <v>20311.400000000001</v>
      </c>
      <c r="E245" s="5">
        <v>22186.6</v>
      </c>
      <c r="F245" s="5">
        <v>18603.400000000001</v>
      </c>
      <c r="G245" s="5">
        <v>20338.8</v>
      </c>
      <c r="H245" s="5">
        <v>133564900</v>
      </c>
      <c r="I245" s="5">
        <v>307020</v>
      </c>
      <c r="J245" s="5">
        <v>2079774</v>
      </c>
      <c r="K245" s="5">
        <v>551927</v>
      </c>
      <c r="L245" s="5">
        <v>0</v>
      </c>
      <c r="M245" s="5">
        <v>0</v>
      </c>
      <c r="N245" s="5">
        <v>0</v>
      </c>
      <c r="O245" s="5">
        <v>4504070</v>
      </c>
      <c r="P245" s="5">
        <v>1710581.25</v>
      </c>
      <c r="Q245" s="5">
        <v>264404</v>
      </c>
      <c r="R245" s="5">
        <v>181829</v>
      </c>
      <c r="S245" s="5">
        <v>0</v>
      </c>
      <c r="T245" s="5">
        <v>0</v>
      </c>
      <c r="U245" s="5">
        <v>214373</v>
      </c>
      <c r="V245" s="5">
        <v>-23247</v>
      </c>
      <c r="W245" s="5">
        <v>31252600</v>
      </c>
      <c r="X245" s="5">
        <v>0</v>
      </c>
      <c r="Y245" s="5">
        <v>0</v>
      </c>
      <c r="Z245" s="5">
        <v>1232006</v>
      </c>
      <c r="AA245" s="5">
        <v>14725291</v>
      </c>
      <c r="AB245" s="5">
        <v>190565528.25</v>
      </c>
      <c r="AC245" s="5">
        <v>0</v>
      </c>
      <c r="AD245" s="5">
        <v>1401986</v>
      </c>
      <c r="AE245" s="5">
        <v>1710581.25</v>
      </c>
      <c r="AF245" s="5">
        <v>181829</v>
      </c>
      <c r="AG245" s="5">
        <v>30871512</v>
      </c>
      <c r="AH245" s="5">
        <v>0</v>
      </c>
      <c r="AI245" s="5">
        <v>12394912</v>
      </c>
      <c r="AJ245" s="5">
        <v>46560820.25</v>
      </c>
      <c r="AK245" s="5">
        <v>145053046.430906</v>
      </c>
      <c r="AL245" s="5">
        <v>12067393650</v>
      </c>
      <c r="AM245" s="47"/>
    </row>
    <row r="246" spans="1:39" x14ac:dyDescent="0.25">
      <c r="A246" s="5">
        <v>834</v>
      </c>
      <c r="B246" s="5">
        <v>1</v>
      </c>
      <c r="C246" s="5" t="s">
        <v>1923</v>
      </c>
      <c r="D246" s="5">
        <v>9724</v>
      </c>
      <c r="E246" s="5">
        <v>10665.8</v>
      </c>
      <c r="F246" s="5">
        <v>8527</v>
      </c>
      <c r="G246" s="5">
        <v>9369.2000000000007</v>
      </c>
      <c r="H246" s="5">
        <v>61527536</v>
      </c>
      <c r="I246" s="5">
        <v>188306</v>
      </c>
      <c r="J246" s="5">
        <v>543816</v>
      </c>
      <c r="K246" s="5">
        <v>147220</v>
      </c>
      <c r="L246" s="5">
        <v>0</v>
      </c>
      <c r="M246" s="5">
        <v>0</v>
      </c>
      <c r="N246" s="5">
        <v>545091.88997999998</v>
      </c>
      <c r="O246" s="5">
        <v>2108485</v>
      </c>
      <c r="P246" s="5">
        <v>912057.5</v>
      </c>
      <c r="Q246" s="5">
        <v>121800</v>
      </c>
      <c r="R246" s="5">
        <v>28763</v>
      </c>
      <c r="S246" s="5">
        <v>0</v>
      </c>
      <c r="T246" s="5">
        <v>0</v>
      </c>
      <c r="U246" s="5">
        <v>632961</v>
      </c>
      <c r="V246" s="5">
        <v>0</v>
      </c>
      <c r="W246" s="5">
        <v>12168717</v>
      </c>
      <c r="X246" s="5">
        <v>0</v>
      </c>
      <c r="Y246" s="5">
        <v>0</v>
      </c>
      <c r="Z246" s="5">
        <v>386380</v>
      </c>
      <c r="AA246" s="5">
        <v>6783301</v>
      </c>
      <c r="AB246" s="5">
        <v>86094434.389980003</v>
      </c>
      <c r="AC246" s="5">
        <v>0</v>
      </c>
      <c r="AD246" s="5">
        <v>1205239</v>
      </c>
      <c r="AE246" s="5">
        <v>912057.5</v>
      </c>
      <c r="AF246" s="5">
        <v>28763</v>
      </c>
      <c r="AG246" s="5">
        <v>12114728.01</v>
      </c>
      <c r="AH246" s="5">
        <v>0</v>
      </c>
      <c r="AI246" s="5">
        <v>6783301</v>
      </c>
      <c r="AJ246" s="5">
        <v>21044088.510000002</v>
      </c>
      <c r="AK246" s="5">
        <v>122706648.062463</v>
      </c>
      <c r="AL246" s="5">
        <v>10474238500</v>
      </c>
      <c r="AM246" s="47"/>
    </row>
    <row r="247" spans="1:39" x14ac:dyDescent="0.25">
      <c r="A247" s="5">
        <v>836</v>
      </c>
      <c r="B247" s="5">
        <v>1</v>
      </c>
      <c r="C247" s="5" t="s">
        <v>330</v>
      </c>
      <c r="D247" s="5">
        <v>235.6</v>
      </c>
      <c r="E247" s="5">
        <v>255.2</v>
      </c>
      <c r="F247" s="5">
        <v>212.6</v>
      </c>
      <c r="G247" s="5">
        <v>233.8</v>
      </c>
      <c r="H247" s="5">
        <v>1535365</v>
      </c>
      <c r="I247" s="5">
        <v>0</v>
      </c>
      <c r="J247" s="5">
        <v>257875</v>
      </c>
      <c r="K247" s="5">
        <v>24804</v>
      </c>
      <c r="L247" s="5">
        <v>96212</v>
      </c>
      <c r="M247" s="5">
        <v>0</v>
      </c>
      <c r="N247" s="5">
        <v>63984</v>
      </c>
      <c r="O247" s="5">
        <v>56697</v>
      </c>
      <c r="P247" s="5">
        <v>24407.5</v>
      </c>
      <c r="Q247" s="5">
        <v>3039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268819</v>
      </c>
      <c r="X247" s="5">
        <v>0</v>
      </c>
      <c r="Y247" s="5">
        <v>0</v>
      </c>
      <c r="Z247" s="5">
        <v>12664</v>
      </c>
      <c r="AA247" s="5">
        <v>169271</v>
      </c>
      <c r="AB247" s="5">
        <v>2513137.5</v>
      </c>
      <c r="AC247" s="5">
        <v>0</v>
      </c>
      <c r="AD247" s="5">
        <v>43181</v>
      </c>
      <c r="AE247" s="5">
        <v>8420</v>
      </c>
      <c r="AF247" s="5">
        <v>0</v>
      </c>
      <c r="AG247" s="5">
        <v>131210</v>
      </c>
      <c r="AH247" s="5">
        <v>0</v>
      </c>
      <c r="AI247" s="5">
        <v>48220</v>
      </c>
      <c r="AJ247" s="5">
        <v>231031</v>
      </c>
      <c r="AK247" s="5">
        <v>4079777.840971</v>
      </c>
      <c r="AL247" s="5">
        <v>44898875</v>
      </c>
      <c r="AM247" s="47"/>
    </row>
    <row r="248" spans="1:39" x14ac:dyDescent="0.25">
      <c r="A248" s="5">
        <v>837</v>
      </c>
      <c r="B248" s="5">
        <v>1</v>
      </c>
      <c r="C248" s="5" t="s">
        <v>331</v>
      </c>
      <c r="D248" s="5">
        <v>491</v>
      </c>
      <c r="E248" s="5">
        <v>534</v>
      </c>
      <c r="F248" s="5">
        <v>577</v>
      </c>
      <c r="G248" s="5">
        <v>629.4</v>
      </c>
      <c r="H248" s="5">
        <v>4133270</v>
      </c>
      <c r="I248" s="5">
        <v>0</v>
      </c>
      <c r="J248" s="5">
        <v>271393</v>
      </c>
      <c r="K248" s="5">
        <v>109710</v>
      </c>
      <c r="L248" s="5">
        <v>117912</v>
      </c>
      <c r="M248" s="5">
        <v>0</v>
      </c>
      <c r="N248" s="5">
        <v>144852</v>
      </c>
      <c r="O248" s="5">
        <v>146750</v>
      </c>
      <c r="P248" s="5">
        <v>77727.5</v>
      </c>
      <c r="Q248" s="5">
        <v>8182</v>
      </c>
      <c r="R248" s="5">
        <v>26391</v>
      </c>
      <c r="S248" s="5">
        <v>0</v>
      </c>
      <c r="T248" s="5">
        <v>0</v>
      </c>
      <c r="U248" s="5">
        <v>0</v>
      </c>
      <c r="V248" s="5">
        <v>0</v>
      </c>
      <c r="W248" s="5">
        <v>478256</v>
      </c>
      <c r="X248" s="5">
        <v>0</v>
      </c>
      <c r="Y248" s="5">
        <v>23907</v>
      </c>
      <c r="Z248" s="5">
        <v>26635</v>
      </c>
      <c r="AA248" s="5">
        <v>455686</v>
      </c>
      <c r="AB248" s="5">
        <v>6020671.5</v>
      </c>
      <c r="AC248" s="5">
        <v>0</v>
      </c>
      <c r="AD248" s="5">
        <v>65980</v>
      </c>
      <c r="AE248" s="5">
        <v>50699</v>
      </c>
      <c r="AF248" s="5">
        <v>17214</v>
      </c>
      <c r="AG248" s="5">
        <v>358594</v>
      </c>
      <c r="AH248" s="5">
        <v>0</v>
      </c>
      <c r="AI248" s="5">
        <v>245444</v>
      </c>
      <c r="AJ248" s="5">
        <v>737931</v>
      </c>
      <c r="AK248" s="5">
        <v>6483680.6177650001</v>
      </c>
      <c r="AL248" s="5">
        <v>177637575</v>
      </c>
      <c r="AM248" s="47"/>
    </row>
    <row r="249" spans="1:39" x14ac:dyDescent="0.25">
      <c r="A249" s="5">
        <v>840</v>
      </c>
      <c r="B249" s="5">
        <v>1</v>
      </c>
      <c r="C249" s="5" t="s">
        <v>332</v>
      </c>
      <c r="D249" s="5">
        <v>1116.8</v>
      </c>
      <c r="E249" s="5">
        <v>1216.5999999999999</v>
      </c>
      <c r="F249" s="5">
        <v>1025.8</v>
      </c>
      <c r="G249" s="5">
        <v>1114.4000000000001</v>
      </c>
      <c r="H249" s="5">
        <v>7318265</v>
      </c>
      <c r="I249" s="5">
        <v>0</v>
      </c>
      <c r="J249" s="5">
        <v>609860</v>
      </c>
      <c r="K249" s="5">
        <v>119250</v>
      </c>
      <c r="L249" s="5">
        <v>0</v>
      </c>
      <c r="M249" s="5">
        <v>0</v>
      </c>
      <c r="N249" s="5">
        <v>203635</v>
      </c>
      <c r="O249" s="5">
        <v>254609</v>
      </c>
      <c r="P249" s="5">
        <v>155808.75</v>
      </c>
      <c r="Q249" s="5">
        <v>14487</v>
      </c>
      <c r="R249" s="5">
        <v>1048</v>
      </c>
      <c r="S249" s="5">
        <v>0</v>
      </c>
      <c r="T249" s="5">
        <v>0</v>
      </c>
      <c r="U249" s="5">
        <v>0</v>
      </c>
      <c r="V249" s="5">
        <v>0</v>
      </c>
      <c r="W249" s="5">
        <v>561112</v>
      </c>
      <c r="X249" s="5">
        <v>0</v>
      </c>
      <c r="Y249" s="5">
        <v>0</v>
      </c>
      <c r="Z249" s="5">
        <v>45829</v>
      </c>
      <c r="AA249" s="5">
        <v>806826</v>
      </c>
      <c r="AB249" s="5">
        <v>10090729.75</v>
      </c>
      <c r="AC249" s="5">
        <v>0</v>
      </c>
      <c r="AD249" s="5">
        <v>99458</v>
      </c>
      <c r="AE249" s="5">
        <v>71695</v>
      </c>
      <c r="AF249" s="5">
        <v>482</v>
      </c>
      <c r="AG249" s="5">
        <v>251408</v>
      </c>
      <c r="AH249" s="5">
        <v>0</v>
      </c>
      <c r="AI249" s="5">
        <v>306577</v>
      </c>
      <c r="AJ249" s="5">
        <v>729620</v>
      </c>
      <c r="AK249" s="5">
        <v>9973999.8728570007</v>
      </c>
      <c r="AL249" s="5">
        <v>285505780</v>
      </c>
      <c r="AM249" s="47"/>
    </row>
    <row r="250" spans="1:39" x14ac:dyDescent="0.25">
      <c r="A250" s="5">
        <v>846</v>
      </c>
      <c r="B250" s="5">
        <v>1</v>
      </c>
      <c r="C250" s="5" t="s">
        <v>333</v>
      </c>
      <c r="D250" s="5">
        <v>663</v>
      </c>
      <c r="E250" s="5">
        <v>730.6</v>
      </c>
      <c r="F250" s="5">
        <v>636</v>
      </c>
      <c r="G250" s="5">
        <v>702.4</v>
      </c>
      <c r="H250" s="5">
        <v>4612661</v>
      </c>
      <c r="I250" s="5">
        <v>18421</v>
      </c>
      <c r="J250" s="5">
        <v>278266</v>
      </c>
      <c r="K250" s="5">
        <v>15437</v>
      </c>
      <c r="L250" s="5">
        <v>102532</v>
      </c>
      <c r="M250" s="5">
        <v>162044</v>
      </c>
      <c r="N250" s="5">
        <v>218709</v>
      </c>
      <c r="O250" s="5">
        <v>167262</v>
      </c>
      <c r="P250" s="5">
        <v>97620</v>
      </c>
      <c r="Q250" s="5">
        <v>9131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364981</v>
      </c>
      <c r="X250" s="5">
        <v>0</v>
      </c>
      <c r="Y250" s="5">
        <v>0</v>
      </c>
      <c r="Z250" s="5">
        <v>29538</v>
      </c>
      <c r="AA250" s="5">
        <v>508538</v>
      </c>
      <c r="AB250" s="5">
        <v>6585140</v>
      </c>
      <c r="AC250" s="5">
        <v>0</v>
      </c>
      <c r="AD250" s="5">
        <v>108188</v>
      </c>
      <c r="AE250" s="5">
        <v>77404</v>
      </c>
      <c r="AF250" s="5">
        <v>0</v>
      </c>
      <c r="AG250" s="5">
        <v>272316</v>
      </c>
      <c r="AH250" s="5">
        <v>0</v>
      </c>
      <c r="AI250" s="5">
        <v>332977</v>
      </c>
      <c r="AJ250" s="5">
        <v>790885</v>
      </c>
      <c r="AK250" s="5">
        <v>10409498.19513</v>
      </c>
      <c r="AL250" s="5">
        <v>295445100</v>
      </c>
      <c r="AM250" s="47"/>
    </row>
    <row r="251" spans="1:39" x14ac:dyDescent="0.25">
      <c r="A251" s="5">
        <v>850</v>
      </c>
      <c r="B251" s="5">
        <v>1</v>
      </c>
      <c r="C251" s="5" t="s">
        <v>334</v>
      </c>
      <c r="D251" s="5">
        <v>183</v>
      </c>
      <c r="E251" s="5">
        <v>200.6</v>
      </c>
      <c r="F251" s="5">
        <v>293</v>
      </c>
      <c r="G251" s="5">
        <v>320.8</v>
      </c>
      <c r="H251" s="5">
        <v>2106694</v>
      </c>
      <c r="I251" s="5">
        <v>0</v>
      </c>
      <c r="J251" s="5">
        <v>108374</v>
      </c>
      <c r="K251" s="5">
        <v>0</v>
      </c>
      <c r="L251" s="5">
        <v>116198</v>
      </c>
      <c r="M251" s="5">
        <v>32480</v>
      </c>
      <c r="N251" s="5">
        <v>134231</v>
      </c>
      <c r="O251" s="5">
        <v>62408</v>
      </c>
      <c r="P251" s="5">
        <v>49153.75</v>
      </c>
      <c r="Q251" s="5">
        <v>4170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83443</v>
      </c>
      <c r="X251" s="5">
        <v>0</v>
      </c>
      <c r="Y251" s="5">
        <v>0</v>
      </c>
      <c r="Z251" s="5">
        <v>11506</v>
      </c>
      <c r="AA251" s="5">
        <v>96240</v>
      </c>
      <c r="AB251" s="5">
        <v>2804897.75</v>
      </c>
      <c r="AC251" s="5">
        <v>0</v>
      </c>
      <c r="AD251" s="5">
        <v>29335</v>
      </c>
      <c r="AE251" s="5">
        <v>36583</v>
      </c>
      <c r="AF251" s="5">
        <v>0</v>
      </c>
      <c r="AG251" s="5">
        <v>17460</v>
      </c>
      <c r="AH251" s="5">
        <v>0</v>
      </c>
      <c r="AI251" s="5">
        <v>41512</v>
      </c>
      <c r="AJ251" s="5">
        <v>124890</v>
      </c>
      <c r="AK251" s="5">
        <v>3454978.2713210001</v>
      </c>
      <c r="AL251" s="5">
        <v>76142500</v>
      </c>
      <c r="AM251" s="47"/>
    </row>
    <row r="252" spans="1:39" x14ac:dyDescent="0.25">
      <c r="A252" s="5">
        <v>852</v>
      </c>
      <c r="B252" s="5">
        <v>1</v>
      </c>
      <c r="C252" s="5" t="s">
        <v>335</v>
      </c>
      <c r="D252" s="5">
        <v>128.6</v>
      </c>
      <c r="E252" s="5">
        <v>141.19999999999999</v>
      </c>
      <c r="F252" s="5">
        <v>127.6</v>
      </c>
      <c r="G252" s="5">
        <v>140.19999999999999</v>
      </c>
      <c r="H252" s="5">
        <v>920693</v>
      </c>
      <c r="I252" s="5">
        <v>0</v>
      </c>
      <c r="J252" s="5">
        <v>75380</v>
      </c>
      <c r="K252" s="5">
        <v>0</v>
      </c>
      <c r="L252" s="5">
        <v>65130</v>
      </c>
      <c r="M252" s="5">
        <v>141167</v>
      </c>
      <c r="N252" s="5">
        <v>81157</v>
      </c>
      <c r="O252" s="5">
        <v>33468</v>
      </c>
      <c r="P252" s="5">
        <v>7010</v>
      </c>
      <c r="Q252" s="5">
        <v>1823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326534</v>
      </c>
      <c r="X252" s="5">
        <v>0</v>
      </c>
      <c r="Y252" s="5">
        <v>0</v>
      </c>
      <c r="Z252" s="5">
        <v>7447</v>
      </c>
      <c r="AA252" s="5">
        <v>101505</v>
      </c>
      <c r="AB252" s="5">
        <v>1761314</v>
      </c>
      <c r="AC252" s="5">
        <v>0</v>
      </c>
      <c r="AD252" s="5">
        <v>33468</v>
      </c>
      <c r="AE252" s="5">
        <v>4621</v>
      </c>
      <c r="AF252" s="5">
        <v>0</v>
      </c>
      <c r="AG252" s="5">
        <v>128851.37</v>
      </c>
      <c r="AH252" s="5">
        <v>0</v>
      </c>
      <c r="AI252" s="5">
        <v>55260</v>
      </c>
      <c r="AJ252" s="5">
        <v>222200.37</v>
      </c>
      <c r="AK252" s="5">
        <v>7615053.1989850001</v>
      </c>
      <c r="AL252" s="5">
        <v>47475100</v>
      </c>
      <c r="AM252" s="47"/>
    </row>
    <row r="253" spans="1:39" x14ac:dyDescent="0.25">
      <c r="A253" s="5">
        <v>857</v>
      </c>
      <c r="B253" s="5">
        <v>1</v>
      </c>
      <c r="C253" s="5" t="s">
        <v>1924</v>
      </c>
      <c r="D253" s="5">
        <v>598</v>
      </c>
      <c r="E253" s="5">
        <v>665.8</v>
      </c>
      <c r="F253" s="5">
        <v>706</v>
      </c>
      <c r="G253" s="5">
        <v>786.6</v>
      </c>
      <c r="H253" s="5">
        <v>5165602</v>
      </c>
      <c r="I253" s="5">
        <v>0</v>
      </c>
      <c r="J253" s="5">
        <v>188165</v>
      </c>
      <c r="K253" s="5">
        <v>14896</v>
      </c>
      <c r="L253" s="5">
        <v>77291</v>
      </c>
      <c r="M253" s="5">
        <v>0</v>
      </c>
      <c r="N253" s="5">
        <v>166366</v>
      </c>
      <c r="O253" s="5">
        <v>185272</v>
      </c>
      <c r="P253" s="5">
        <v>129133.75</v>
      </c>
      <c r="Q253" s="5">
        <v>10226</v>
      </c>
      <c r="R253" s="5">
        <v>6930</v>
      </c>
      <c r="S253" s="5">
        <v>0</v>
      </c>
      <c r="T253" s="5">
        <v>0</v>
      </c>
      <c r="U253" s="5">
        <v>0</v>
      </c>
      <c r="V253" s="5">
        <v>0</v>
      </c>
      <c r="W253" s="5">
        <v>40840</v>
      </c>
      <c r="X253" s="5">
        <v>0</v>
      </c>
      <c r="Y253" s="5">
        <v>19126</v>
      </c>
      <c r="Z253" s="5">
        <v>33166</v>
      </c>
      <c r="AA253" s="5">
        <v>569498</v>
      </c>
      <c r="AB253" s="5">
        <v>6606511.75</v>
      </c>
      <c r="AC253" s="5">
        <v>0</v>
      </c>
      <c r="AD253" s="5">
        <v>68632</v>
      </c>
      <c r="AE253" s="5">
        <v>107846</v>
      </c>
      <c r="AF253" s="5">
        <v>5788</v>
      </c>
      <c r="AG253" s="5">
        <v>30679</v>
      </c>
      <c r="AH253" s="5">
        <v>0</v>
      </c>
      <c r="AI253" s="5">
        <v>392753</v>
      </c>
      <c r="AJ253" s="5">
        <v>605698</v>
      </c>
      <c r="AK253" s="5">
        <v>6676266.8847960001</v>
      </c>
      <c r="AL253" s="5">
        <v>283581000</v>
      </c>
      <c r="AM253" s="47"/>
    </row>
    <row r="254" spans="1:39" x14ac:dyDescent="0.25">
      <c r="A254" s="5">
        <v>858</v>
      </c>
      <c r="B254" s="5">
        <v>1</v>
      </c>
      <c r="C254" s="5" t="s">
        <v>336</v>
      </c>
      <c r="D254" s="5">
        <v>1019</v>
      </c>
      <c r="E254" s="5">
        <v>1108.5999999999999</v>
      </c>
      <c r="F254" s="5">
        <v>1060</v>
      </c>
      <c r="G254" s="5">
        <v>1154.5999999999999</v>
      </c>
      <c r="H254" s="5">
        <v>7582258</v>
      </c>
      <c r="I254" s="5">
        <v>0</v>
      </c>
      <c r="J254" s="5">
        <v>189253</v>
      </c>
      <c r="K254" s="5">
        <v>31668</v>
      </c>
      <c r="L254" s="5">
        <v>0</v>
      </c>
      <c r="M254" s="5">
        <v>0</v>
      </c>
      <c r="N254" s="5">
        <v>180236</v>
      </c>
      <c r="O254" s="5">
        <v>270212</v>
      </c>
      <c r="P254" s="5">
        <v>192750</v>
      </c>
      <c r="Q254" s="5">
        <v>15010</v>
      </c>
      <c r="R254" s="5">
        <v>11754</v>
      </c>
      <c r="S254" s="5">
        <v>0</v>
      </c>
      <c r="T254" s="5">
        <v>0</v>
      </c>
      <c r="U254" s="5">
        <v>0</v>
      </c>
      <c r="V254" s="5">
        <v>-328</v>
      </c>
      <c r="W254" s="5">
        <v>0</v>
      </c>
      <c r="X254" s="5">
        <v>0</v>
      </c>
      <c r="Y254" s="5">
        <v>0</v>
      </c>
      <c r="Z254" s="5">
        <v>46433</v>
      </c>
      <c r="AA254" s="5">
        <v>835930</v>
      </c>
      <c r="AB254" s="5">
        <v>9355176</v>
      </c>
      <c r="AC254" s="5">
        <v>0</v>
      </c>
      <c r="AD254" s="5">
        <v>79748</v>
      </c>
      <c r="AE254" s="5">
        <v>156295</v>
      </c>
      <c r="AF254" s="5">
        <v>9531</v>
      </c>
      <c r="AG254" s="5">
        <v>0</v>
      </c>
      <c r="AH254" s="5">
        <v>0</v>
      </c>
      <c r="AI254" s="5">
        <v>559739</v>
      </c>
      <c r="AJ254" s="5">
        <v>805313</v>
      </c>
      <c r="AK254" s="5">
        <v>7807439.3408120004</v>
      </c>
      <c r="AL254" s="5">
        <v>458455410</v>
      </c>
      <c r="AM254" s="47"/>
    </row>
    <row r="255" spans="1:39" x14ac:dyDescent="0.25">
      <c r="A255" s="5">
        <v>861</v>
      </c>
      <c r="B255" s="5">
        <v>1</v>
      </c>
      <c r="C255" s="5" t="s">
        <v>1925</v>
      </c>
      <c r="D255" s="5">
        <v>3136</v>
      </c>
      <c r="E255" s="5">
        <v>3465.4</v>
      </c>
      <c r="F255" s="5">
        <v>2570</v>
      </c>
      <c r="G255" s="5">
        <v>2840</v>
      </c>
      <c r="H255" s="5">
        <v>18650280</v>
      </c>
      <c r="I255" s="5">
        <v>73685</v>
      </c>
      <c r="J255" s="5">
        <v>1066725</v>
      </c>
      <c r="K255" s="5">
        <v>45412</v>
      </c>
      <c r="L255" s="5">
        <v>0</v>
      </c>
      <c r="M255" s="5">
        <v>0</v>
      </c>
      <c r="N255" s="5">
        <v>494050.73231599998</v>
      </c>
      <c r="O255" s="5">
        <v>655498</v>
      </c>
      <c r="P255" s="5">
        <v>281096.25</v>
      </c>
      <c r="Q255" s="5">
        <v>36920</v>
      </c>
      <c r="R255" s="5">
        <v>59157</v>
      </c>
      <c r="S255" s="5">
        <v>0</v>
      </c>
      <c r="T255" s="5">
        <v>0</v>
      </c>
      <c r="U255" s="5">
        <v>188026</v>
      </c>
      <c r="V255" s="5">
        <v>-7486</v>
      </c>
      <c r="W255" s="5">
        <v>3486583</v>
      </c>
      <c r="X255" s="5">
        <v>0</v>
      </c>
      <c r="Y255" s="5">
        <v>57377</v>
      </c>
      <c r="Z255" s="5">
        <v>140187</v>
      </c>
      <c r="AA255" s="5">
        <v>2056160</v>
      </c>
      <c r="AB255" s="5">
        <v>27283670.982315999</v>
      </c>
      <c r="AC255" s="5">
        <v>0</v>
      </c>
      <c r="AD255" s="5">
        <v>367781</v>
      </c>
      <c r="AE255" s="5">
        <v>281096.25</v>
      </c>
      <c r="AF255" s="5">
        <v>59157</v>
      </c>
      <c r="AG255" s="5">
        <v>3486583</v>
      </c>
      <c r="AH255" s="5">
        <v>0</v>
      </c>
      <c r="AI255" s="5">
        <v>1989842</v>
      </c>
      <c r="AJ255" s="5">
        <v>6184459.25</v>
      </c>
      <c r="AK255" s="5">
        <v>36508983.892072</v>
      </c>
      <c r="AL255" s="5">
        <v>2812181860</v>
      </c>
      <c r="AM255" s="47"/>
    </row>
    <row r="256" spans="1:39" x14ac:dyDescent="0.25">
      <c r="A256" s="5">
        <v>876</v>
      </c>
      <c r="B256" s="5">
        <v>1</v>
      </c>
      <c r="C256" s="5" t="s">
        <v>338</v>
      </c>
      <c r="D256" s="5">
        <v>1696</v>
      </c>
      <c r="E256" s="5">
        <v>1864.6</v>
      </c>
      <c r="F256" s="5">
        <v>1970</v>
      </c>
      <c r="G256" s="5">
        <v>2155.1999999999998</v>
      </c>
      <c r="H256" s="5">
        <v>14153198</v>
      </c>
      <c r="I256" s="5">
        <v>42983</v>
      </c>
      <c r="J256" s="5">
        <v>151162</v>
      </c>
      <c r="K256" s="5">
        <v>14152</v>
      </c>
      <c r="L256" s="5">
        <v>0</v>
      </c>
      <c r="M256" s="5">
        <v>0</v>
      </c>
      <c r="N256" s="5">
        <v>274174</v>
      </c>
      <c r="O256" s="5">
        <v>466045</v>
      </c>
      <c r="P256" s="5">
        <v>350416.25</v>
      </c>
      <c r="Q256" s="5">
        <v>28018</v>
      </c>
      <c r="R256" s="5">
        <v>22436</v>
      </c>
      <c r="S256" s="5">
        <v>0</v>
      </c>
      <c r="T256" s="5">
        <v>0</v>
      </c>
      <c r="U256" s="5">
        <v>0</v>
      </c>
      <c r="V256" s="5">
        <v>0</v>
      </c>
      <c r="W256" s="5">
        <v>170325</v>
      </c>
      <c r="X256" s="5">
        <v>0</v>
      </c>
      <c r="Y256" s="5">
        <v>0</v>
      </c>
      <c r="Z256" s="5">
        <v>85899</v>
      </c>
      <c r="AA256" s="5">
        <v>1560365</v>
      </c>
      <c r="AB256" s="5">
        <v>17319173.25</v>
      </c>
      <c r="AC256" s="5">
        <v>0</v>
      </c>
      <c r="AD256" s="5">
        <v>192168</v>
      </c>
      <c r="AE256" s="5">
        <v>350416.25</v>
      </c>
      <c r="AF256" s="5">
        <v>22436</v>
      </c>
      <c r="AG256" s="5">
        <v>124041</v>
      </c>
      <c r="AH256" s="5">
        <v>0</v>
      </c>
      <c r="AI256" s="5">
        <v>1372751</v>
      </c>
      <c r="AJ256" s="5">
        <v>2061812.25</v>
      </c>
      <c r="AK256" s="5">
        <v>20361190.963034</v>
      </c>
      <c r="AL256" s="5">
        <v>1164718025</v>
      </c>
      <c r="AM256" s="47"/>
    </row>
    <row r="257" spans="1:39" x14ac:dyDescent="0.25">
      <c r="A257" s="5">
        <v>877</v>
      </c>
      <c r="B257" s="5">
        <v>1</v>
      </c>
      <c r="C257" s="5" t="s">
        <v>2176</v>
      </c>
      <c r="D257" s="5">
        <v>6394</v>
      </c>
      <c r="E257" s="5">
        <v>7014.15</v>
      </c>
      <c r="F257" s="5">
        <v>5437</v>
      </c>
      <c r="G257" s="5">
        <v>5978.7</v>
      </c>
      <c r="H257" s="5">
        <v>39262123</v>
      </c>
      <c r="I257" s="5">
        <v>501466</v>
      </c>
      <c r="J257" s="5">
        <v>608657</v>
      </c>
      <c r="K257" s="5">
        <v>50522</v>
      </c>
      <c r="L257" s="5">
        <v>0</v>
      </c>
      <c r="M257" s="5">
        <v>0</v>
      </c>
      <c r="N257" s="5">
        <v>378438</v>
      </c>
      <c r="O257" s="5">
        <v>1333250</v>
      </c>
      <c r="P257" s="5">
        <v>751601.25</v>
      </c>
      <c r="Q257" s="5">
        <v>77723</v>
      </c>
      <c r="R257" s="5">
        <v>67978</v>
      </c>
      <c r="S257" s="5">
        <v>0</v>
      </c>
      <c r="T257" s="5">
        <v>0</v>
      </c>
      <c r="U257" s="5">
        <v>0</v>
      </c>
      <c r="V257" s="5">
        <v>0</v>
      </c>
      <c r="W257" s="5">
        <v>4484025</v>
      </c>
      <c r="X257" s="5">
        <v>0</v>
      </c>
      <c r="Y257" s="5">
        <v>0</v>
      </c>
      <c r="Z257" s="5">
        <v>305615</v>
      </c>
      <c r="AA257" s="5">
        <v>4328579</v>
      </c>
      <c r="AB257" s="5">
        <v>52149977.25</v>
      </c>
      <c r="AC257" s="5">
        <v>0</v>
      </c>
      <c r="AD257" s="5">
        <v>411065</v>
      </c>
      <c r="AE257" s="5">
        <v>713088</v>
      </c>
      <c r="AF257" s="5">
        <v>64495</v>
      </c>
      <c r="AG257" s="5">
        <v>4080791</v>
      </c>
      <c r="AH257" s="5">
        <v>0</v>
      </c>
      <c r="AI257" s="5">
        <v>3391285</v>
      </c>
      <c r="AJ257" s="5">
        <v>8660724</v>
      </c>
      <c r="AK257" s="5">
        <v>42234589.622036003</v>
      </c>
      <c r="AL257" s="5">
        <v>3393912150</v>
      </c>
      <c r="AM257" s="47"/>
    </row>
    <row r="258" spans="1:39" x14ac:dyDescent="0.25">
      <c r="A258" s="5">
        <v>879</v>
      </c>
      <c r="B258" s="5">
        <v>1</v>
      </c>
      <c r="C258" s="5" t="s">
        <v>339</v>
      </c>
      <c r="D258" s="5">
        <v>2287</v>
      </c>
      <c r="E258" s="5">
        <v>2517</v>
      </c>
      <c r="F258" s="5">
        <v>2430</v>
      </c>
      <c r="G258" s="5">
        <v>2670</v>
      </c>
      <c r="H258" s="5">
        <v>17533890</v>
      </c>
      <c r="I258" s="5">
        <v>26608</v>
      </c>
      <c r="J258" s="5">
        <v>36946</v>
      </c>
      <c r="K258" s="5">
        <v>15928</v>
      </c>
      <c r="L258" s="5">
        <v>0</v>
      </c>
      <c r="M258" s="5">
        <v>0</v>
      </c>
      <c r="N258" s="5">
        <v>205445.39627900001</v>
      </c>
      <c r="O258" s="5">
        <v>587639</v>
      </c>
      <c r="P258" s="5">
        <v>393606.25</v>
      </c>
      <c r="Q258" s="5">
        <v>34710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976953</v>
      </c>
      <c r="X258" s="5">
        <v>0</v>
      </c>
      <c r="Y258" s="5">
        <v>0</v>
      </c>
      <c r="Z258" s="5">
        <v>124617</v>
      </c>
      <c r="AA258" s="5">
        <v>1933080</v>
      </c>
      <c r="AB258" s="5">
        <v>21869422.646279</v>
      </c>
      <c r="AC258" s="5">
        <v>0</v>
      </c>
      <c r="AD258" s="5">
        <v>180893</v>
      </c>
      <c r="AE258" s="5">
        <v>393606.25</v>
      </c>
      <c r="AF258" s="5">
        <v>0</v>
      </c>
      <c r="AG258" s="5">
        <v>976953</v>
      </c>
      <c r="AH258" s="5">
        <v>0</v>
      </c>
      <c r="AI258" s="5">
        <v>1683783</v>
      </c>
      <c r="AJ258" s="5">
        <v>3235235.25</v>
      </c>
      <c r="AK258" s="5">
        <v>18831564.852012999</v>
      </c>
      <c r="AL258" s="5">
        <v>1525591900</v>
      </c>
      <c r="AM258" s="47"/>
    </row>
    <row r="259" spans="1:39" x14ac:dyDescent="0.25">
      <c r="A259" s="5">
        <v>881</v>
      </c>
      <c r="B259" s="5">
        <v>1</v>
      </c>
      <c r="C259" s="5" t="s">
        <v>340</v>
      </c>
      <c r="D259" s="5">
        <v>779</v>
      </c>
      <c r="E259" s="5">
        <v>857</v>
      </c>
      <c r="F259" s="5">
        <v>785</v>
      </c>
      <c r="G259" s="5">
        <v>863.6</v>
      </c>
      <c r="H259" s="5">
        <v>5671261</v>
      </c>
      <c r="I259" s="5">
        <v>22515</v>
      </c>
      <c r="J259" s="5">
        <v>73376</v>
      </c>
      <c r="K259" s="5">
        <v>14105</v>
      </c>
      <c r="L259" s="5">
        <v>47176</v>
      </c>
      <c r="M259" s="5">
        <v>0</v>
      </c>
      <c r="N259" s="5">
        <v>106390</v>
      </c>
      <c r="O259" s="5">
        <v>193844</v>
      </c>
      <c r="P259" s="5">
        <v>114853.75</v>
      </c>
      <c r="Q259" s="5">
        <v>11227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542963</v>
      </c>
      <c r="X259" s="5">
        <v>0</v>
      </c>
      <c r="Y259" s="5">
        <v>0</v>
      </c>
      <c r="Z259" s="5">
        <v>33750</v>
      </c>
      <c r="AA259" s="5">
        <v>625246</v>
      </c>
      <c r="AB259" s="5">
        <v>7456706.75</v>
      </c>
      <c r="AC259" s="5">
        <v>0</v>
      </c>
      <c r="AD259" s="5">
        <v>71131</v>
      </c>
      <c r="AE259" s="5">
        <v>114853.75</v>
      </c>
      <c r="AF259" s="5">
        <v>0</v>
      </c>
      <c r="AG259" s="5">
        <v>514036.7</v>
      </c>
      <c r="AH259" s="5">
        <v>0</v>
      </c>
      <c r="AI259" s="5">
        <v>541631</v>
      </c>
      <c r="AJ259" s="5">
        <v>1241652.45</v>
      </c>
      <c r="AK259" s="5">
        <v>7260767.0267470004</v>
      </c>
      <c r="AL259" s="5">
        <v>510765100</v>
      </c>
      <c r="AM259" s="47"/>
    </row>
    <row r="260" spans="1:39" x14ac:dyDescent="0.25">
      <c r="A260" s="5">
        <v>882</v>
      </c>
      <c r="B260" s="5">
        <v>1</v>
      </c>
      <c r="C260" s="5" t="s">
        <v>341</v>
      </c>
      <c r="D260" s="5">
        <v>4278</v>
      </c>
      <c r="E260" s="5">
        <v>4652</v>
      </c>
      <c r="F260" s="5">
        <v>4208</v>
      </c>
      <c r="G260" s="5">
        <v>4623.6000000000004</v>
      </c>
      <c r="H260" s="5">
        <v>30363181</v>
      </c>
      <c r="I260" s="5">
        <v>178072</v>
      </c>
      <c r="J260" s="5">
        <v>532475</v>
      </c>
      <c r="K260" s="5">
        <v>67632</v>
      </c>
      <c r="L260" s="5">
        <v>0</v>
      </c>
      <c r="M260" s="5">
        <v>0</v>
      </c>
      <c r="N260" s="5">
        <v>267390</v>
      </c>
      <c r="O260" s="5">
        <v>1039277</v>
      </c>
      <c r="P260" s="5">
        <v>638568.75</v>
      </c>
      <c r="Q260" s="5">
        <v>60107</v>
      </c>
      <c r="R260" s="5">
        <v>30331</v>
      </c>
      <c r="S260" s="5">
        <v>0</v>
      </c>
      <c r="T260" s="5">
        <v>0</v>
      </c>
      <c r="U260" s="5">
        <v>0</v>
      </c>
      <c r="V260" s="5">
        <v>-7880</v>
      </c>
      <c r="W260" s="5">
        <v>2445515</v>
      </c>
      <c r="X260" s="5">
        <v>0</v>
      </c>
      <c r="Y260" s="5">
        <v>0</v>
      </c>
      <c r="Z260" s="5">
        <v>227851</v>
      </c>
      <c r="AA260" s="5">
        <v>3347486</v>
      </c>
      <c r="AB260" s="5">
        <v>39190005.75</v>
      </c>
      <c r="AC260" s="5">
        <v>0</v>
      </c>
      <c r="AD260" s="5">
        <v>417413</v>
      </c>
      <c r="AE260" s="5">
        <v>638568.75</v>
      </c>
      <c r="AF260" s="5">
        <v>30331</v>
      </c>
      <c r="AG260" s="5">
        <v>2417719.34</v>
      </c>
      <c r="AH260" s="5">
        <v>0</v>
      </c>
      <c r="AI260" s="5">
        <v>2957350</v>
      </c>
      <c r="AJ260" s="5">
        <v>6461382.0899999999</v>
      </c>
      <c r="AK260" s="5">
        <v>42547878.178622998</v>
      </c>
      <c r="AL260" s="5">
        <v>2942330711</v>
      </c>
      <c r="AM260" s="47"/>
    </row>
    <row r="261" spans="1:39" x14ac:dyDescent="0.25">
      <c r="A261" s="5">
        <v>883</v>
      </c>
      <c r="B261" s="5">
        <v>1</v>
      </c>
      <c r="C261" s="5" t="s">
        <v>342</v>
      </c>
      <c r="D261" s="5">
        <v>1561</v>
      </c>
      <c r="E261" s="5">
        <v>1711.6</v>
      </c>
      <c r="F261" s="5">
        <v>1619</v>
      </c>
      <c r="G261" s="5">
        <v>1769.2</v>
      </c>
      <c r="H261" s="5">
        <v>11618336</v>
      </c>
      <c r="I261" s="5">
        <v>30702</v>
      </c>
      <c r="J261" s="5">
        <v>169778</v>
      </c>
      <c r="K261" s="5">
        <v>34458</v>
      </c>
      <c r="L261" s="5">
        <v>0</v>
      </c>
      <c r="M261" s="5">
        <v>0</v>
      </c>
      <c r="N261" s="5">
        <v>159786.02771200001</v>
      </c>
      <c r="O261" s="5">
        <v>391928</v>
      </c>
      <c r="P261" s="5">
        <v>218498.75</v>
      </c>
      <c r="Q261" s="5">
        <v>23000</v>
      </c>
      <c r="R261" s="5">
        <v>49237</v>
      </c>
      <c r="S261" s="5">
        <v>0</v>
      </c>
      <c r="T261" s="5">
        <v>0</v>
      </c>
      <c r="U261" s="5">
        <v>0</v>
      </c>
      <c r="V261" s="5">
        <v>0</v>
      </c>
      <c r="W261" s="5">
        <v>1369078</v>
      </c>
      <c r="X261" s="5">
        <v>0</v>
      </c>
      <c r="Y261" s="5">
        <v>0</v>
      </c>
      <c r="Z261" s="5">
        <v>70229</v>
      </c>
      <c r="AA261" s="5">
        <v>1280901</v>
      </c>
      <c r="AB261" s="5">
        <v>15415931.777712001</v>
      </c>
      <c r="AC261" s="5">
        <v>0</v>
      </c>
      <c r="AD261" s="5">
        <v>138618</v>
      </c>
      <c r="AE261" s="5">
        <v>218498.75</v>
      </c>
      <c r="AF261" s="5">
        <v>49237</v>
      </c>
      <c r="AG261" s="5">
        <v>1367231.16</v>
      </c>
      <c r="AH261" s="5">
        <v>0</v>
      </c>
      <c r="AI261" s="5">
        <v>1148558</v>
      </c>
      <c r="AJ261" s="5">
        <v>2922142.91</v>
      </c>
      <c r="AK261" s="5">
        <v>14336868.387085</v>
      </c>
      <c r="AL261" s="5">
        <v>1130641250</v>
      </c>
      <c r="AM261" s="47"/>
    </row>
    <row r="262" spans="1:39" x14ac:dyDescent="0.25">
      <c r="A262" s="5">
        <v>885</v>
      </c>
      <c r="B262" s="5">
        <v>1</v>
      </c>
      <c r="C262" s="5" t="s">
        <v>2177</v>
      </c>
      <c r="D262" s="5">
        <v>5684</v>
      </c>
      <c r="E262" s="5">
        <v>6252.4</v>
      </c>
      <c r="F262" s="5">
        <v>6515</v>
      </c>
      <c r="G262" s="5">
        <v>7169.4</v>
      </c>
      <c r="H262" s="5">
        <v>47081450</v>
      </c>
      <c r="I262" s="5">
        <v>73685</v>
      </c>
      <c r="J262" s="5">
        <v>167773</v>
      </c>
      <c r="K262" s="5">
        <v>58501</v>
      </c>
      <c r="L262" s="5">
        <v>0</v>
      </c>
      <c r="M262" s="5">
        <v>0</v>
      </c>
      <c r="N262" s="5">
        <v>73102</v>
      </c>
      <c r="O262" s="5">
        <v>1515862</v>
      </c>
      <c r="P262" s="5">
        <v>1200615</v>
      </c>
      <c r="Q262" s="5">
        <v>93202</v>
      </c>
      <c r="R262" s="5">
        <v>4732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497249</v>
      </c>
      <c r="AA262" s="5">
        <v>5190646</v>
      </c>
      <c r="AB262" s="5">
        <v>55956817</v>
      </c>
      <c r="AC262" s="5">
        <v>0</v>
      </c>
      <c r="AD262" s="5">
        <v>246774</v>
      </c>
      <c r="AE262" s="5">
        <v>882956</v>
      </c>
      <c r="AF262" s="5">
        <v>3480</v>
      </c>
      <c r="AG262" s="5">
        <v>0</v>
      </c>
      <c r="AH262" s="5">
        <v>0</v>
      </c>
      <c r="AI262" s="5">
        <v>3152246</v>
      </c>
      <c r="AJ262" s="5">
        <v>4285456</v>
      </c>
      <c r="AK262" s="5">
        <v>26741521.241939999</v>
      </c>
      <c r="AL262" s="5">
        <v>2345049675</v>
      </c>
      <c r="AM262" s="47"/>
    </row>
    <row r="263" spans="1:39" x14ac:dyDescent="0.25">
      <c r="A263" s="5">
        <v>891</v>
      </c>
      <c r="B263" s="5">
        <v>1</v>
      </c>
      <c r="C263" s="5" t="s">
        <v>343</v>
      </c>
      <c r="D263" s="5">
        <v>521</v>
      </c>
      <c r="E263" s="5">
        <v>575.20000000000005</v>
      </c>
      <c r="F263" s="5">
        <v>581</v>
      </c>
      <c r="G263" s="5">
        <v>642.4</v>
      </c>
      <c r="H263" s="5">
        <v>4218641</v>
      </c>
      <c r="I263" s="5">
        <v>0</v>
      </c>
      <c r="J263" s="5">
        <v>254266</v>
      </c>
      <c r="K263" s="5">
        <v>14084</v>
      </c>
      <c r="L263" s="5">
        <v>115615</v>
      </c>
      <c r="M263" s="5">
        <v>216788</v>
      </c>
      <c r="N263" s="5">
        <v>225057</v>
      </c>
      <c r="O263" s="5">
        <v>152750</v>
      </c>
      <c r="P263" s="5">
        <v>83767.5</v>
      </c>
      <c r="Q263" s="5">
        <v>8351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434262</v>
      </c>
      <c r="X263" s="5">
        <v>0</v>
      </c>
      <c r="Y263" s="5">
        <v>0</v>
      </c>
      <c r="Z263" s="5">
        <v>23623</v>
      </c>
      <c r="AA263" s="5">
        <v>465098</v>
      </c>
      <c r="AB263" s="5">
        <v>6212302.5</v>
      </c>
      <c r="AC263" s="5">
        <v>0</v>
      </c>
      <c r="AD263" s="5">
        <v>84986</v>
      </c>
      <c r="AE263" s="5">
        <v>47615</v>
      </c>
      <c r="AF263" s="5">
        <v>0</v>
      </c>
      <c r="AG263" s="5">
        <v>289791</v>
      </c>
      <c r="AH263" s="5">
        <v>0</v>
      </c>
      <c r="AI263" s="5">
        <v>218310</v>
      </c>
      <c r="AJ263" s="5">
        <v>640702</v>
      </c>
      <c r="AK263" s="5">
        <v>8189054.6220699996</v>
      </c>
      <c r="AL263" s="5">
        <v>166746100</v>
      </c>
      <c r="AM263" s="47"/>
    </row>
    <row r="264" spans="1:39" x14ac:dyDescent="0.25">
      <c r="A264" s="5">
        <v>911</v>
      </c>
      <c r="B264" s="5">
        <v>1</v>
      </c>
      <c r="C264" s="5" t="s">
        <v>344</v>
      </c>
      <c r="D264" s="5">
        <v>5180</v>
      </c>
      <c r="E264" s="5">
        <v>5633.6</v>
      </c>
      <c r="F264" s="5">
        <v>5037</v>
      </c>
      <c r="G264" s="5">
        <v>5525.2</v>
      </c>
      <c r="H264" s="5">
        <v>36283988</v>
      </c>
      <c r="I264" s="5">
        <v>287575</v>
      </c>
      <c r="J264" s="5">
        <v>845224</v>
      </c>
      <c r="K264" s="5">
        <v>23712</v>
      </c>
      <c r="L264" s="5">
        <v>0</v>
      </c>
      <c r="M264" s="5">
        <v>0</v>
      </c>
      <c r="N264" s="5">
        <v>549681</v>
      </c>
      <c r="O264" s="5">
        <v>1259201</v>
      </c>
      <c r="P264" s="5">
        <v>923085</v>
      </c>
      <c r="Q264" s="5">
        <v>71828</v>
      </c>
      <c r="R264" s="5">
        <v>43483</v>
      </c>
      <c r="S264" s="5">
        <v>0</v>
      </c>
      <c r="T264" s="5">
        <v>0</v>
      </c>
      <c r="U264" s="5">
        <v>178032</v>
      </c>
      <c r="V264" s="5">
        <v>-8274</v>
      </c>
      <c r="W264" s="5">
        <v>0</v>
      </c>
      <c r="X264" s="5">
        <v>0</v>
      </c>
      <c r="Y264" s="5">
        <v>0</v>
      </c>
      <c r="Z264" s="5">
        <v>208450</v>
      </c>
      <c r="AA264" s="5">
        <v>4000245</v>
      </c>
      <c r="AB264" s="5">
        <v>44666230</v>
      </c>
      <c r="AC264" s="5">
        <v>0</v>
      </c>
      <c r="AD264" s="5">
        <v>294836</v>
      </c>
      <c r="AE264" s="5">
        <v>784310</v>
      </c>
      <c r="AF264" s="5">
        <v>36946</v>
      </c>
      <c r="AG264" s="5">
        <v>0</v>
      </c>
      <c r="AH264" s="5">
        <v>0</v>
      </c>
      <c r="AI264" s="5">
        <v>2806701</v>
      </c>
      <c r="AJ264" s="5">
        <v>3922793</v>
      </c>
      <c r="AK264" s="5">
        <v>29641211.917819999</v>
      </c>
      <c r="AL264" s="5">
        <v>2441193200</v>
      </c>
      <c r="AM264" s="47"/>
    </row>
    <row r="265" spans="1:39" x14ac:dyDescent="0.25">
      <c r="A265" s="5">
        <v>912</v>
      </c>
      <c r="B265" s="5">
        <v>1</v>
      </c>
      <c r="C265" s="5" t="s">
        <v>345</v>
      </c>
      <c r="D265" s="5">
        <v>1890</v>
      </c>
      <c r="E265" s="5">
        <v>2069.6</v>
      </c>
      <c r="F265" s="5">
        <v>1684</v>
      </c>
      <c r="G265" s="5">
        <v>1848.4</v>
      </c>
      <c r="H265" s="5">
        <v>12138443</v>
      </c>
      <c r="I265" s="5">
        <v>110527</v>
      </c>
      <c r="J265" s="5">
        <v>810226</v>
      </c>
      <c r="K265" s="5">
        <v>14085</v>
      </c>
      <c r="L265" s="5">
        <v>0</v>
      </c>
      <c r="M265" s="5">
        <v>0</v>
      </c>
      <c r="N265" s="5">
        <v>304918</v>
      </c>
      <c r="O265" s="5">
        <v>423347</v>
      </c>
      <c r="P265" s="5">
        <v>283540</v>
      </c>
      <c r="Q265" s="5">
        <v>24029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474946</v>
      </c>
      <c r="X265" s="5">
        <v>0</v>
      </c>
      <c r="Y265" s="5">
        <v>38251</v>
      </c>
      <c r="Z265" s="5">
        <v>90181</v>
      </c>
      <c r="AA265" s="5">
        <v>1338242</v>
      </c>
      <c r="AB265" s="5">
        <v>16050735</v>
      </c>
      <c r="AC265" s="5">
        <v>0</v>
      </c>
      <c r="AD265" s="5">
        <v>94691</v>
      </c>
      <c r="AE265" s="5">
        <v>196596</v>
      </c>
      <c r="AF265" s="5">
        <v>0</v>
      </c>
      <c r="AG265" s="5">
        <v>296205</v>
      </c>
      <c r="AH265" s="5">
        <v>0</v>
      </c>
      <c r="AI265" s="5">
        <v>766230</v>
      </c>
      <c r="AJ265" s="5">
        <v>1353722</v>
      </c>
      <c r="AK265" s="5">
        <v>9472675.0073460005</v>
      </c>
      <c r="AL265" s="5">
        <v>731842400</v>
      </c>
      <c r="AM265" s="47"/>
    </row>
    <row r="266" spans="1:39" x14ac:dyDescent="0.25">
      <c r="A266" s="5">
        <v>914</v>
      </c>
      <c r="B266" s="5">
        <v>1</v>
      </c>
      <c r="C266" s="5" t="s">
        <v>346</v>
      </c>
      <c r="D266" s="5">
        <v>258</v>
      </c>
      <c r="E266" s="5">
        <v>283.60000000000002</v>
      </c>
      <c r="F266" s="5">
        <v>286</v>
      </c>
      <c r="G266" s="5">
        <v>313.8</v>
      </c>
      <c r="H266" s="5">
        <v>2060725</v>
      </c>
      <c r="I266" s="5">
        <v>0</v>
      </c>
      <c r="J266" s="5">
        <v>61461</v>
      </c>
      <c r="K266" s="5">
        <v>0</v>
      </c>
      <c r="L266" s="5">
        <v>114907</v>
      </c>
      <c r="M266" s="5">
        <v>32375</v>
      </c>
      <c r="N266" s="5">
        <v>122551</v>
      </c>
      <c r="O266" s="5">
        <v>67901</v>
      </c>
      <c r="P266" s="5">
        <v>27368.75</v>
      </c>
      <c r="Q266" s="5">
        <v>4079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459017</v>
      </c>
      <c r="X266" s="5">
        <v>0</v>
      </c>
      <c r="Y266" s="5">
        <v>33838</v>
      </c>
      <c r="Z266" s="5">
        <v>14256</v>
      </c>
      <c r="AA266" s="5">
        <v>227191</v>
      </c>
      <c r="AB266" s="5">
        <v>3225669.75</v>
      </c>
      <c r="AC266" s="5">
        <v>0</v>
      </c>
      <c r="AD266" s="5">
        <v>42132</v>
      </c>
      <c r="AE266" s="5">
        <v>22315</v>
      </c>
      <c r="AF266" s="5">
        <v>0</v>
      </c>
      <c r="AG266" s="5">
        <v>316250.59999999998</v>
      </c>
      <c r="AH266" s="5">
        <v>0</v>
      </c>
      <c r="AI266" s="5">
        <v>152966</v>
      </c>
      <c r="AJ266" s="5">
        <v>533663.6</v>
      </c>
      <c r="AK266" s="5">
        <v>4461167.399681</v>
      </c>
      <c r="AL266" s="5">
        <v>117927700</v>
      </c>
      <c r="AM266" s="47"/>
    </row>
    <row r="267" spans="1:39" x14ac:dyDescent="0.25">
      <c r="A267" s="5">
        <v>2071</v>
      </c>
      <c r="B267" s="5">
        <v>1</v>
      </c>
      <c r="C267" s="5" t="s">
        <v>2178</v>
      </c>
      <c r="D267" s="5">
        <v>1020</v>
      </c>
      <c r="E267" s="5">
        <v>1122.4000000000001</v>
      </c>
      <c r="F267" s="5">
        <v>959</v>
      </c>
      <c r="G267" s="5">
        <v>1045.5999999999999</v>
      </c>
      <c r="H267" s="5">
        <v>6866455</v>
      </c>
      <c r="I267" s="5">
        <v>0</v>
      </c>
      <c r="J267" s="5">
        <v>111753</v>
      </c>
      <c r="K267" s="5">
        <v>0</v>
      </c>
      <c r="L267" s="5">
        <v>0</v>
      </c>
      <c r="M267" s="5">
        <v>0</v>
      </c>
      <c r="N267" s="5">
        <v>198006</v>
      </c>
      <c r="O267" s="5">
        <v>219743</v>
      </c>
      <c r="P267" s="5">
        <v>172510</v>
      </c>
      <c r="Q267" s="5">
        <v>13593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47878</v>
      </c>
      <c r="X267" s="5">
        <v>0</v>
      </c>
      <c r="Y267" s="5">
        <v>0</v>
      </c>
      <c r="Z267" s="5">
        <v>39830</v>
      </c>
      <c r="AA267" s="5">
        <v>757014</v>
      </c>
      <c r="AB267" s="5">
        <v>8426782</v>
      </c>
      <c r="AC267" s="5">
        <v>0</v>
      </c>
      <c r="AD267" s="5">
        <v>119865</v>
      </c>
      <c r="AE267" s="5">
        <v>158113</v>
      </c>
      <c r="AF267" s="5">
        <v>0</v>
      </c>
      <c r="AG267" s="5">
        <v>25656</v>
      </c>
      <c r="AH267" s="5">
        <v>0</v>
      </c>
      <c r="AI267" s="5">
        <v>572955</v>
      </c>
      <c r="AJ267" s="5">
        <v>876589</v>
      </c>
      <c r="AK267" s="5">
        <v>13067941.727979001</v>
      </c>
      <c r="AL267" s="5">
        <v>524651100</v>
      </c>
      <c r="AM267" s="47"/>
    </row>
    <row r="268" spans="1:39" x14ac:dyDescent="0.25">
      <c r="A268" s="5">
        <v>2125</v>
      </c>
      <c r="B268" s="5">
        <v>1</v>
      </c>
      <c r="C268" s="5" t="s">
        <v>347</v>
      </c>
      <c r="D268" s="5">
        <v>1227</v>
      </c>
      <c r="E268" s="5">
        <v>1342.4</v>
      </c>
      <c r="F268" s="5">
        <v>1060</v>
      </c>
      <c r="G268" s="5">
        <v>1169.4000000000001</v>
      </c>
      <c r="H268" s="5">
        <v>7679450</v>
      </c>
      <c r="I268" s="5">
        <v>18421</v>
      </c>
      <c r="J268" s="5">
        <v>243555</v>
      </c>
      <c r="K268" s="5">
        <v>31558</v>
      </c>
      <c r="L268" s="5">
        <v>0</v>
      </c>
      <c r="M268" s="5">
        <v>0</v>
      </c>
      <c r="N268" s="5">
        <v>203586</v>
      </c>
      <c r="O268" s="5">
        <v>252108</v>
      </c>
      <c r="P268" s="5">
        <v>147738.75</v>
      </c>
      <c r="Q268" s="5">
        <v>15202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877050</v>
      </c>
      <c r="X268" s="5">
        <v>0</v>
      </c>
      <c r="Y268" s="5">
        <v>57745</v>
      </c>
      <c r="Z268" s="5">
        <v>42968</v>
      </c>
      <c r="AA268" s="5">
        <v>846646</v>
      </c>
      <c r="AB268" s="5">
        <v>10416027.75</v>
      </c>
      <c r="AC268" s="5">
        <v>0</v>
      </c>
      <c r="AD268" s="5">
        <v>133150</v>
      </c>
      <c r="AE268" s="5">
        <v>107341</v>
      </c>
      <c r="AF268" s="5">
        <v>0</v>
      </c>
      <c r="AG268" s="5">
        <v>690669</v>
      </c>
      <c r="AH268" s="5">
        <v>0</v>
      </c>
      <c r="AI268" s="5">
        <v>507968</v>
      </c>
      <c r="AJ268" s="5">
        <v>1439128</v>
      </c>
      <c r="AK268" s="5">
        <v>14150763.904492</v>
      </c>
      <c r="AL268" s="5">
        <v>497419425</v>
      </c>
      <c r="AM268" s="47"/>
    </row>
    <row r="269" spans="1:39" x14ac:dyDescent="0.25">
      <c r="A269" s="5">
        <v>2134</v>
      </c>
      <c r="B269" s="5">
        <v>1</v>
      </c>
      <c r="C269" s="5" t="s">
        <v>2179</v>
      </c>
      <c r="D269" s="5">
        <v>884</v>
      </c>
      <c r="E269" s="5">
        <v>971.8</v>
      </c>
      <c r="F269" s="5">
        <v>719</v>
      </c>
      <c r="G269" s="5">
        <v>786.8</v>
      </c>
      <c r="H269" s="5">
        <v>5166916</v>
      </c>
      <c r="I269" s="5">
        <v>0</v>
      </c>
      <c r="J269" s="5">
        <v>327470</v>
      </c>
      <c r="K269" s="5">
        <v>17826</v>
      </c>
      <c r="L269" s="5">
        <v>77222</v>
      </c>
      <c r="M269" s="5">
        <v>31192</v>
      </c>
      <c r="N269" s="5">
        <v>210060</v>
      </c>
      <c r="O269" s="5">
        <v>153922</v>
      </c>
      <c r="P269" s="5">
        <v>80812.5</v>
      </c>
      <c r="Q269" s="5">
        <v>10228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928810</v>
      </c>
      <c r="X269" s="5">
        <v>0</v>
      </c>
      <c r="Y269" s="5">
        <v>24643</v>
      </c>
      <c r="Z269" s="5">
        <v>36643</v>
      </c>
      <c r="AA269" s="5">
        <v>569643</v>
      </c>
      <c r="AB269" s="5">
        <v>7635387.5</v>
      </c>
      <c r="AC269" s="5">
        <v>0</v>
      </c>
      <c r="AD269" s="5">
        <v>114274</v>
      </c>
      <c r="AE269" s="5">
        <v>46761</v>
      </c>
      <c r="AF269" s="5">
        <v>0</v>
      </c>
      <c r="AG269" s="5">
        <v>629420.03</v>
      </c>
      <c r="AH269" s="5">
        <v>0</v>
      </c>
      <c r="AI269" s="5">
        <v>272189</v>
      </c>
      <c r="AJ269" s="5">
        <v>1062644.03</v>
      </c>
      <c r="AK269" s="5">
        <v>13383679.203265</v>
      </c>
      <c r="AL269" s="5">
        <v>286781185</v>
      </c>
      <c r="AM269" s="47"/>
    </row>
    <row r="270" spans="1:39" x14ac:dyDescent="0.25">
      <c r="A270" s="5">
        <v>2135</v>
      </c>
      <c r="B270" s="5">
        <v>1</v>
      </c>
      <c r="C270" s="5" t="s">
        <v>349</v>
      </c>
      <c r="D270" s="5">
        <v>842</v>
      </c>
      <c r="E270" s="5">
        <v>922.2</v>
      </c>
      <c r="F270" s="5">
        <v>864</v>
      </c>
      <c r="G270" s="5">
        <v>947</v>
      </c>
      <c r="H270" s="5">
        <v>6218949</v>
      </c>
      <c r="I270" s="5">
        <v>0</v>
      </c>
      <c r="J270" s="5">
        <v>174819</v>
      </c>
      <c r="K270" s="5">
        <v>0</v>
      </c>
      <c r="L270" s="5">
        <v>6976</v>
      </c>
      <c r="M270" s="5">
        <v>0</v>
      </c>
      <c r="N270" s="5">
        <v>242651</v>
      </c>
      <c r="O270" s="5">
        <v>223454</v>
      </c>
      <c r="P270" s="5">
        <v>144702.5</v>
      </c>
      <c r="Q270" s="5">
        <v>12311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253626</v>
      </c>
      <c r="X270" s="5">
        <v>0</v>
      </c>
      <c r="Y270" s="5">
        <v>8827</v>
      </c>
      <c r="Z270" s="5">
        <v>39200</v>
      </c>
      <c r="AA270" s="5">
        <v>685628</v>
      </c>
      <c r="AB270" s="5">
        <v>8011143.5</v>
      </c>
      <c r="AC270" s="5">
        <v>0</v>
      </c>
      <c r="AD270" s="5">
        <v>150324</v>
      </c>
      <c r="AE270" s="5">
        <v>115077</v>
      </c>
      <c r="AF270" s="5">
        <v>0</v>
      </c>
      <c r="AG270" s="5">
        <v>117733.82</v>
      </c>
      <c r="AH270" s="5">
        <v>0</v>
      </c>
      <c r="AI270" s="5">
        <v>450260</v>
      </c>
      <c r="AJ270" s="5">
        <v>833394.82</v>
      </c>
      <c r="AK270" s="5">
        <v>14596610.656018</v>
      </c>
      <c r="AL270" s="5">
        <v>374030000</v>
      </c>
      <c r="AM270" s="47"/>
    </row>
    <row r="271" spans="1:39" x14ac:dyDescent="0.25">
      <c r="A271" s="5">
        <v>2137</v>
      </c>
      <c r="B271" s="5">
        <v>1</v>
      </c>
      <c r="C271" s="5" t="s">
        <v>350</v>
      </c>
      <c r="D271" s="5">
        <v>721</v>
      </c>
      <c r="E271" s="5">
        <v>793</v>
      </c>
      <c r="F271" s="5">
        <v>529</v>
      </c>
      <c r="G271" s="5">
        <v>582.79999999999995</v>
      </c>
      <c r="H271" s="5">
        <v>3827248</v>
      </c>
      <c r="I271" s="5">
        <v>12281</v>
      </c>
      <c r="J271" s="5">
        <v>83171</v>
      </c>
      <c r="K271" s="5">
        <v>0</v>
      </c>
      <c r="L271" s="5">
        <v>124572</v>
      </c>
      <c r="M271" s="5">
        <v>0</v>
      </c>
      <c r="N271" s="5">
        <v>120655</v>
      </c>
      <c r="O271" s="5">
        <v>134919</v>
      </c>
      <c r="P271" s="5">
        <v>70350</v>
      </c>
      <c r="Q271" s="5">
        <v>7576</v>
      </c>
      <c r="R271" s="5">
        <v>6137</v>
      </c>
      <c r="S271" s="5">
        <v>0</v>
      </c>
      <c r="T271" s="5">
        <v>0</v>
      </c>
      <c r="U271" s="5">
        <v>0</v>
      </c>
      <c r="V271" s="5">
        <v>0</v>
      </c>
      <c r="W271" s="5">
        <v>490718</v>
      </c>
      <c r="X271" s="5">
        <v>0</v>
      </c>
      <c r="Y271" s="5">
        <v>20229</v>
      </c>
      <c r="Z271" s="5">
        <v>23418</v>
      </c>
      <c r="AA271" s="5">
        <v>421947</v>
      </c>
      <c r="AB271" s="5">
        <v>5343221</v>
      </c>
      <c r="AC271" s="5">
        <v>0</v>
      </c>
      <c r="AD271" s="5">
        <v>85084</v>
      </c>
      <c r="AE271" s="5">
        <v>59062</v>
      </c>
      <c r="AF271" s="5">
        <v>5152</v>
      </c>
      <c r="AG271" s="5">
        <v>425075</v>
      </c>
      <c r="AH271" s="5">
        <v>0</v>
      </c>
      <c r="AI271" s="5">
        <v>292525</v>
      </c>
      <c r="AJ271" s="5">
        <v>866898</v>
      </c>
      <c r="AK271" s="5">
        <v>8420855.9417250007</v>
      </c>
      <c r="AL271" s="5">
        <v>339535275</v>
      </c>
      <c r="AM271" s="47"/>
    </row>
    <row r="272" spans="1:39" x14ac:dyDescent="0.25">
      <c r="A272" s="5">
        <v>2142</v>
      </c>
      <c r="B272" s="5">
        <v>1</v>
      </c>
      <c r="C272" s="5" t="s">
        <v>351</v>
      </c>
      <c r="D272" s="5">
        <v>2179.8000000000002</v>
      </c>
      <c r="E272" s="5">
        <v>2393.8000000000002</v>
      </c>
      <c r="F272" s="5">
        <v>1849.8</v>
      </c>
      <c r="G272" s="5">
        <v>2027.8</v>
      </c>
      <c r="H272" s="5">
        <v>13316563</v>
      </c>
      <c r="I272" s="5">
        <v>0</v>
      </c>
      <c r="J272" s="5">
        <v>1075317</v>
      </c>
      <c r="K272" s="5">
        <v>0</v>
      </c>
      <c r="L272" s="5">
        <v>413798.5</v>
      </c>
      <c r="M272" s="5">
        <v>3226678.76</v>
      </c>
      <c r="N272" s="5">
        <v>1154767.005234</v>
      </c>
      <c r="O272" s="5">
        <v>445966</v>
      </c>
      <c r="P272" s="5">
        <v>339656.25</v>
      </c>
      <c r="Q272" s="5">
        <v>26361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104101</v>
      </c>
      <c r="AA272" s="5">
        <v>1468127</v>
      </c>
      <c r="AB272" s="5">
        <v>21571335.515234001</v>
      </c>
      <c r="AC272" s="5">
        <v>0</v>
      </c>
      <c r="AD272" s="5">
        <v>347652</v>
      </c>
      <c r="AE272" s="5">
        <v>339656.25</v>
      </c>
      <c r="AF272" s="5">
        <v>0</v>
      </c>
      <c r="AG272" s="5">
        <v>0</v>
      </c>
      <c r="AH272" s="5">
        <v>0</v>
      </c>
      <c r="AI272" s="5">
        <v>1308054</v>
      </c>
      <c r="AJ272" s="5">
        <v>1995362.25</v>
      </c>
      <c r="AK272" s="5">
        <v>36218561.521283999</v>
      </c>
      <c r="AL272" s="5">
        <v>1552247861</v>
      </c>
      <c r="AM272" s="47"/>
    </row>
    <row r="273" spans="1:39" x14ac:dyDescent="0.25">
      <c r="A273" s="5">
        <v>2143</v>
      </c>
      <c r="B273" s="5">
        <v>1</v>
      </c>
      <c r="C273" s="5" t="s">
        <v>2180</v>
      </c>
      <c r="D273" s="5">
        <v>826</v>
      </c>
      <c r="E273" s="5">
        <v>908.2</v>
      </c>
      <c r="F273" s="5">
        <v>755</v>
      </c>
      <c r="G273" s="5">
        <v>831.8</v>
      </c>
      <c r="H273" s="5">
        <v>5462431</v>
      </c>
      <c r="I273" s="5">
        <v>0</v>
      </c>
      <c r="J273" s="5">
        <v>108145</v>
      </c>
      <c r="K273" s="5">
        <v>14371</v>
      </c>
      <c r="L273" s="5">
        <v>60427</v>
      </c>
      <c r="M273" s="5">
        <v>0</v>
      </c>
      <c r="N273" s="5">
        <v>150309.60736600001</v>
      </c>
      <c r="O273" s="5">
        <v>199128</v>
      </c>
      <c r="P273" s="5">
        <v>87606.25</v>
      </c>
      <c r="Q273" s="5">
        <v>10813</v>
      </c>
      <c r="R273" s="5">
        <v>5141</v>
      </c>
      <c r="S273" s="5">
        <v>0</v>
      </c>
      <c r="T273" s="5">
        <v>0</v>
      </c>
      <c r="U273" s="5">
        <v>0</v>
      </c>
      <c r="V273" s="5">
        <v>-7880</v>
      </c>
      <c r="W273" s="5">
        <v>937214</v>
      </c>
      <c r="X273" s="5">
        <v>0</v>
      </c>
      <c r="Y273" s="5">
        <v>0</v>
      </c>
      <c r="Z273" s="5">
        <v>36137</v>
      </c>
      <c r="AA273" s="5">
        <v>602223</v>
      </c>
      <c r="AB273" s="5">
        <v>7666065.8573660003</v>
      </c>
      <c r="AC273" s="5">
        <v>0</v>
      </c>
      <c r="AD273" s="5">
        <v>111354</v>
      </c>
      <c r="AE273" s="5">
        <v>87606.25</v>
      </c>
      <c r="AF273" s="5">
        <v>5141</v>
      </c>
      <c r="AG273" s="5">
        <v>937214</v>
      </c>
      <c r="AH273" s="5">
        <v>0</v>
      </c>
      <c r="AI273" s="5">
        <v>535791</v>
      </c>
      <c r="AJ273" s="5">
        <v>1677106.25</v>
      </c>
      <c r="AK273" s="5">
        <v>10657463.629013</v>
      </c>
      <c r="AL273" s="5">
        <v>586451875</v>
      </c>
      <c r="AM273" s="47"/>
    </row>
    <row r="274" spans="1:39" x14ac:dyDescent="0.25">
      <c r="A274" s="5">
        <v>2144</v>
      </c>
      <c r="B274" s="5">
        <v>1</v>
      </c>
      <c r="C274" s="5" t="s">
        <v>1942</v>
      </c>
      <c r="D274" s="5">
        <v>3453</v>
      </c>
      <c r="E274" s="5">
        <v>3792.4</v>
      </c>
      <c r="F274" s="5">
        <v>3337</v>
      </c>
      <c r="G274" s="5">
        <v>3665.6</v>
      </c>
      <c r="H274" s="5">
        <v>24071995</v>
      </c>
      <c r="I274" s="5">
        <v>0</v>
      </c>
      <c r="J274" s="5">
        <v>170924</v>
      </c>
      <c r="K274" s="5">
        <v>14343</v>
      </c>
      <c r="L274" s="5">
        <v>0</v>
      </c>
      <c r="M274" s="5">
        <v>0</v>
      </c>
      <c r="N274" s="5">
        <v>364459</v>
      </c>
      <c r="O274" s="5">
        <v>801167</v>
      </c>
      <c r="P274" s="5">
        <v>566670</v>
      </c>
      <c r="Q274" s="5">
        <v>47653</v>
      </c>
      <c r="R274" s="5">
        <v>37389</v>
      </c>
      <c r="S274" s="5">
        <v>0</v>
      </c>
      <c r="T274" s="5">
        <v>0</v>
      </c>
      <c r="U274" s="5">
        <v>93822</v>
      </c>
      <c r="V274" s="5">
        <v>0</v>
      </c>
      <c r="W274" s="5">
        <v>824760</v>
      </c>
      <c r="X274" s="5">
        <v>0</v>
      </c>
      <c r="Y274" s="5">
        <v>22436</v>
      </c>
      <c r="Z274" s="5">
        <v>148630</v>
      </c>
      <c r="AA274" s="5">
        <v>2653894</v>
      </c>
      <c r="AB274" s="5">
        <v>29818142</v>
      </c>
      <c r="AC274" s="5">
        <v>0</v>
      </c>
      <c r="AD274" s="5">
        <v>272524</v>
      </c>
      <c r="AE274" s="5">
        <v>566670</v>
      </c>
      <c r="AF274" s="5">
        <v>37389</v>
      </c>
      <c r="AG274" s="5">
        <v>824760</v>
      </c>
      <c r="AH274" s="5">
        <v>0</v>
      </c>
      <c r="AI274" s="5">
        <v>2350601</v>
      </c>
      <c r="AJ274" s="5">
        <v>4051944</v>
      </c>
      <c r="AK274" s="5">
        <v>28568635.509346999</v>
      </c>
      <c r="AL274" s="5">
        <v>2416876900</v>
      </c>
      <c r="AM274" s="47"/>
    </row>
    <row r="275" spans="1:39" x14ac:dyDescent="0.25">
      <c r="A275" s="5">
        <v>2149</v>
      </c>
      <c r="B275" s="5">
        <v>1</v>
      </c>
      <c r="C275" s="5" t="s">
        <v>353</v>
      </c>
      <c r="D275" s="5">
        <v>1183</v>
      </c>
      <c r="E275" s="5">
        <v>1295.2</v>
      </c>
      <c r="F275" s="5">
        <v>1280</v>
      </c>
      <c r="G275" s="5">
        <v>1409</v>
      </c>
      <c r="H275" s="5">
        <v>9252903</v>
      </c>
      <c r="I275" s="5">
        <v>0</v>
      </c>
      <c r="J275" s="5">
        <v>407891</v>
      </c>
      <c r="K275" s="5">
        <v>14122</v>
      </c>
      <c r="L275" s="5">
        <v>0</v>
      </c>
      <c r="M275" s="5">
        <v>0</v>
      </c>
      <c r="N275" s="5">
        <v>377583</v>
      </c>
      <c r="O275" s="5">
        <v>319444</v>
      </c>
      <c r="P275" s="5">
        <v>216622.5</v>
      </c>
      <c r="Q275" s="5">
        <v>18317</v>
      </c>
      <c r="R275" s="5">
        <v>32210</v>
      </c>
      <c r="S275" s="5">
        <v>0</v>
      </c>
      <c r="T275" s="5">
        <v>0</v>
      </c>
      <c r="U275" s="5">
        <v>61957</v>
      </c>
      <c r="V275" s="5">
        <v>0</v>
      </c>
      <c r="W275" s="5">
        <v>320998</v>
      </c>
      <c r="X275" s="5">
        <v>0</v>
      </c>
      <c r="Y275" s="5">
        <v>0</v>
      </c>
      <c r="Z275" s="5">
        <v>63541</v>
      </c>
      <c r="AA275" s="5">
        <v>1020116</v>
      </c>
      <c r="AB275" s="5">
        <v>12105704.5</v>
      </c>
      <c r="AC275" s="5">
        <v>0</v>
      </c>
      <c r="AD275" s="5">
        <v>175515</v>
      </c>
      <c r="AE275" s="5">
        <v>216622.5</v>
      </c>
      <c r="AF275" s="5">
        <v>32210</v>
      </c>
      <c r="AG275" s="5">
        <v>320998</v>
      </c>
      <c r="AH275" s="5">
        <v>0</v>
      </c>
      <c r="AI275" s="5">
        <v>906690</v>
      </c>
      <c r="AJ275" s="5">
        <v>1652035.5</v>
      </c>
      <c r="AK275" s="5">
        <v>17737517.593364</v>
      </c>
      <c r="AL275" s="5">
        <v>833932900</v>
      </c>
      <c r="AM275" s="47"/>
    </row>
    <row r="276" spans="1:39" x14ac:dyDescent="0.25">
      <c r="A276" s="5">
        <v>2155</v>
      </c>
      <c r="B276" s="5">
        <v>1</v>
      </c>
      <c r="C276" s="5" t="s">
        <v>354</v>
      </c>
      <c r="D276" s="5">
        <v>1259</v>
      </c>
      <c r="E276" s="5">
        <v>1381.8</v>
      </c>
      <c r="F276" s="5">
        <v>1058</v>
      </c>
      <c r="G276" s="5">
        <v>1154</v>
      </c>
      <c r="H276" s="5">
        <v>7578318</v>
      </c>
      <c r="I276" s="5">
        <v>85966</v>
      </c>
      <c r="J276" s="5">
        <v>478918</v>
      </c>
      <c r="K276" s="5">
        <v>0</v>
      </c>
      <c r="L276" s="5">
        <v>0</v>
      </c>
      <c r="M276" s="5">
        <v>0</v>
      </c>
      <c r="N276" s="5">
        <v>199825.62895300001</v>
      </c>
      <c r="O276" s="5">
        <v>248222</v>
      </c>
      <c r="P276" s="5">
        <v>156213.75</v>
      </c>
      <c r="Q276" s="5">
        <v>15002</v>
      </c>
      <c r="R276" s="5">
        <v>25584</v>
      </c>
      <c r="S276" s="5">
        <v>0</v>
      </c>
      <c r="T276" s="5">
        <v>0</v>
      </c>
      <c r="U276" s="5">
        <v>0</v>
      </c>
      <c r="V276" s="5">
        <v>0</v>
      </c>
      <c r="W276" s="5">
        <v>650037</v>
      </c>
      <c r="X276" s="5">
        <v>0</v>
      </c>
      <c r="Y276" s="5">
        <v>0</v>
      </c>
      <c r="Z276" s="5">
        <v>45817</v>
      </c>
      <c r="AA276" s="5">
        <v>835496</v>
      </c>
      <c r="AB276" s="5">
        <v>10319399.378953001</v>
      </c>
      <c r="AC276" s="5">
        <v>0</v>
      </c>
      <c r="AD276" s="5">
        <v>52333</v>
      </c>
      <c r="AE276" s="5">
        <v>89206</v>
      </c>
      <c r="AF276" s="5">
        <v>14610</v>
      </c>
      <c r="AG276" s="5">
        <v>391858</v>
      </c>
      <c r="AH276" s="5">
        <v>0</v>
      </c>
      <c r="AI276" s="5">
        <v>393985</v>
      </c>
      <c r="AJ276" s="5">
        <v>941992</v>
      </c>
      <c r="AK276" s="5">
        <v>5574480.986788</v>
      </c>
      <c r="AL276" s="5">
        <v>402427715</v>
      </c>
      <c r="AM276" s="47"/>
    </row>
    <row r="277" spans="1:39" x14ac:dyDescent="0.25">
      <c r="A277" s="5">
        <v>2159</v>
      </c>
      <c r="B277" s="5">
        <v>1</v>
      </c>
      <c r="C277" s="5" t="s">
        <v>2181</v>
      </c>
      <c r="D277" s="5">
        <v>592</v>
      </c>
      <c r="E277" s="5">
        <v>656.4</v>
      </c>
      <c r="F277" s="5">
        <v>474</v>
      </c>
      <c r="G277" s="5">
        <v>521.79999999999995</v>
      </c>
      <c r="H277" s="5">
        <v>3426661</v>
      </c>
      <c r="I277" s="5">
        <v>0</v>
      </c>
      <c r="J277" s="5">
        <v>179458</v>
      </c>
      <c r="K277" s="5">
        <v>15972</v>
      </c>
      <c r="L277" s="5">
        <v>129570</v>
      </c>
      <c r="M277" s="5">
        <v>150676</v>
      </c>
      <c r="N277" s="5">
        <v>158851</v>
      </c>
      <c r="O277" s="5">
        <v>126212</v>
      </c>
      <c r="P277" s="5">
        <v>65848.75</v>
      </c>
      <c r="Q277" s="5">
        <v>6783</v>
      </c>
      <c r="R277" s="5">
        <v>26831</v>
      </c>
      <c r="S277" s="5">
        <v>0</v>
      </c>
      <c r="T277" s="5">
        <v>0</v>
      </c>
      <c r="U277" s="5">
        <v>0</v>
      </c>
      <c r="V277" s="5">
        <v>-7880</v>
      </c>
      <c r="W277" s="5">
        <v>365876</v>
      </c>
      <c r="X277" s="5">
        <v>0</v>
      </c>
      <c r="Y277" s="5">
        <v>53331</v>
      </c>
      <c r="Z277" s="5">
        <v>25296</v>
      </c>
      <c r="AA277" s="5">
        <v>377783</v>
      </c>
      <c r="AB277" s="5">
        <v>5101268.75</v>
      </c>
      <c r="AC277" s="5">
        <v>0</v>
      </c>
      <c r="AD277" s="5">
        <v>126212</v>
      </c>
      <c r="AE277" s="5">
        <v>47101</v>
      </c>
      <c r="AF277" s="5">
        <v>19192</v>
      </c>
      <c r="AG277" s="5">
        <v>280280</v>
      </c>
      <c r="AH277" s="5">
        <v>0</v>
      </c>
      <c r="AI277" s="5">
        <v>223148</v>
      </c>
      <c r="AJ277" s="5">
        <v>695933</v>
      </c>
      <c r="AK277" s="5">
        <v>12655278.617843</v>
      </c>
      <c r="AL277" s="5">
        <v>239456000</v>
      </c>
      <c r="AM277" s="47"/>
    </row>
    <row r="278" spans="1:39" x14ac:dyDescent="0.25">
      <c r="A278" s="5">
        <v>2164</v>
      </c>
      <c r="B278" s="5">
        <v>1</v>
      </c>
      <c r="C278" s="5" t="s">
        <v>2182</v>
      </c>
      <c r="D278" s="5">
        <v>1357</v>
      </c>
      <c r="E278" s="5">
        <v>1484</v>
      </c>
      <c r="F278" s="5">
        <v>1614</v>
      </c>
      <c r="G278" s="5">
        <v>1758</v>
      </c>
      <c r="H278" s="5">
        <v>11544786</v>
      </c>
      <c r="I278" s="5">
        <v>0</v>
      </c>
      <c r="J278" s="5">
        <v>231182</v>
      </c>
      <c r="K278" s="5">
        <v>22360</v>
      </c>
      <c r="L278" s="5">
        <v>0</v>
      </c>
      <c r="M278" s="5">
        <v>0</v>
      </c>
      <c r="N278" s="5">
        <v>322363</v>
      </c>
      <c r="O278" s="5">
        <v>399948</v>
      </c>
      <c r="P278" s="5">
        <v>292291.25</v>
      </c>
      <c r="Q278" s="5">
        <v>22854</v>
      </c>
      <c r="R278" s="5">
        <v>39608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71825</v>
      </c>
      <c r="AA278" s="5">
        <v>1272792</v>
      </c>
      <c r="AB278" s="5">
        <v>14220009.25</v>
      </c>
      <c r="AC278" s="5">
        <v>0</v>
      </c>
      <c r="AD278" s="5">
        <v>108134</v>
      </c>
      <c r="AE278" s="5">
        <v>197151</v>
      </c>
      <c r="AF278" s="5">
        <v>26716</v>
      </c>
      <c r="AG278" s="5">
        <v>0</v>
      </c>
      <c r="AH278" s="5">
        <v>0</v>
      </c>
      <c r="AI278" s="5">
        <v>708932</v>
      </c>
      <c r="AJ278" s="5">
        <v>1040933</v>
      </c>
      <c r="AK278" s="5">
        <v>10890335.309246</v>
      </c>
      <c r="AL278" s="5">
        <v>510490700</v>
      </c>
      <c r="AM278" s="47"/>
    </row>
    <row r="279" spans="1:39" x14ac:dyDescent="0.25">
      <c r="A279" s="5">
        <v>2165</v>
      </c>
      <c r="B279" s="5">
        <v>1</v>
      </c>
      <c r="C279" s="5" t="s">
        <v>1944</v>
      </c>
      <c r="D279" s="5">
        <v>859</v>
      </c>
      <c r="E279" s="5">
        <v>955.8</v>
      </c>
      <c r="F279" s="5">
        <v>939</v>
      </c>
      <c r="G279" s="5">
        <v>1033.8</v>
      </c>
      <c r="H279" s="5">
        <v>6788965</v>
      </c>
      <c r="I279" s="5">
        <v>0</v>
      </c>
      <c r="J279" s="5">
        <v>961388</v>
      </c>
      <c r="K279" s="5">
        <v>0</v>
      </c>
      <c r="L279" s="5">
        <v>0</v>
      </c>
      <c r="M279" s="5">
        <v>0</v>
      </c>
      <c r="N279" s="5">
        <v>309842</v>
      </c>
      <c r="O279" s="5">
        <v>234752</v>
      </c>
      <c r="P279" s="5">
        <v>173161.25</v>
      </c>
      <c r="Q279" s="5">
        <v>13439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45151</v>
      </c>
      <c r="AA279" s="5">
        <v>748471</v>
      </c>
      <c r="AB279" s="5">
        <v>9275169.25</v>
      </c>
      <c r="AC279" s="5">
        <v>0</v>
      </c>
      <c r="AD279" s="5">
        <v>85685</v>
      </c>
      <c r="AE279" s="5">
        <v>170094</v>
      </c>
      <c r="AF279" s="5">
        <v>0</v>
      </c>
      <c r="AG279" s="5">
        <v>0</v>
      </c>
      <c r="AH279" s="5">
        <v>0</v>
      </c>
      <c r="AI279" s="5">
        <v>607124</v>
      </c>
      <c r="AJ279" s="5">
        <v>862903</v>
      </c>
      <c r="AK279" s="5">
        <v>8645642.1810640004</v>
      </c>
      <c r="AL279" s="5">
        <v>478823725</v>
      </c>
      <c r="AM279" s="47"/>
    </row>
    <row r="280" spans="1:39" x14ac:dyDescent="0.25">
      <c r="A280" s="5">
        <v>2167</v>
      </c>
      <c r="B280" s="5">
        <v>1</v>
      </c>
      <c r="C280" s="5" t="s">
        <v>355</v>
      </c>
      <c r="D280" s="5">
        <v>417</v>
      </c>
      <c r="E280" s="5">
        <v>455</v>
      </c>
      <c r="F280" s="5">
        <v>629</v>
      </c>
      <c r="G280" s="5">
        <v>686.4</v>
      </c>
      <c r="H280" s="5">
        <v>4507589</v>
      </c>
      <c r="I280" s="5">
        <v>0</v>
      </c>
      <c r="J280" s="5">
        <v>134150</v>
      </c>
      <c r="K280" s="5">
        <v>14168</v>
      </c>
      <c r="L280" s="5">
        <v>106419</v>
      </c>
      <c r="M280" s="5">
        <v>37300</v>
      </c>
      <c r="N280" s="5">
        <v>194704</v>
      </c>
      <c r="O280" s="5">
        <v>141485</v>
      </c>
      <c r="P280" s="5">
        <v>114972.5</v>
      </c>
      <c r="Q280" s="5">
        <v>8923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29073</v>
      </c>
      <c r="AA280" s="5">
        <v>496954</v>
      </c>
      <c r="AB280" s="5">
        <v>5785737.5</v>
      </c>
      <c r="AC280" s="5">
        <v>0</v>
      </c>
      <c r="AD280" s="5">
        <v>68207</v>
      </c>
      <c r="AE280" s="5">
        <v>92457</v>
      </c>
      <c r="AF280" s="5">
        <v>0</v>
      </c>
      <c r="AG280" s="5">
        <v>0</v>
      </c>
      <c r="AH280" s="5">
        <v>0</v>
      </c>
      <c r="AI280" s="5">
        <v>330009</v>
      </c>
      <c r="AJ280" s="5">
        <v>490673</v>
      </c>
      <c r="AK280" s="5">
        <v>7581578.580995</v>
      </c>
      <c r="AL280" s="5">
        <v>186606700</v>
      </c>
      <c r="AM280" s="47"/>
    </row>
    <row r="281" spans="1:39" x14ac:dyDescent="0.25">
      <c r="A281" s="5">
        <v>2168</v>
      </c>
      <c r="B281" s="5">
        <v>1</v>
      </c>
      <c r="C281" s="5" t="s">
        <v>356</v>
      </c>
      <c r="D281" s="5">
        <v>827</v>
      </c>
      <c r="E281" s="5">
        <v>908.4</v>
      </c>
      <c r="F281" s="5">
        <v>850</v>
      </c>
      <c r="G281" s="5">
        <v>933</v>
      </c>
      <c r="H281" s="5">
        <v>6127011</v>
      </c>
      <c r="I281" s="5">
        <v>0</v>
      </c>
      <c r="J281" s="5">
        <v>187993</v>
      </c>
      <c r="K281" s="5">
        <v>14104</v>
      </c>
      <c r="L281" s="5">
        <v>14275</v>
      </c>
      <c r="M281" s="5">
        <v>0</v>
      </c>
      <c r="N281" s="5">
        <v>207932</v>
      </c>
      <c r="O281" s="5">
        <v>216774</v>
      </c>
      <c r="P281" s="5">
        <v>155770</v>
      </c>
      <c r="Q281" s="5">
        <v>12129</v>
      </c>
      <c r="R281" s="5">
        <v>9246</v>
      </c>
      <c r="S281" s="5">
        <v>0</v>
      </c>
      <c r="T281" s="5">
        <v>0</v>
      </c>
      <c r="U281" s="5">
        <v>0</v>
      </c>
      <c r="V281" s="5">
        <v>-6567</v>
      </c>
      <c r="W281" s="5">
        <v>0</v>
      </c>
      <c r="X281" s="5">
        <v>0</v>
      </c>
      <c r="Y281" s="5">
        <v>17654</v>
      </c>
      <c r="Z281" s="5">
        <v>36800</v>
      </c>
      <c r="AA281" s="5">
        <v>675492</v>
      </c>
      <c r="AB281" s="5">
        <v>7668613</v>
      </c>
      <c r="AC281" s="5">
        <v>0</v>
      </c>
      <c r="AD281" s="5">
        <v>112878</v>
      </c>
      <c r="AE281" s="5">
        <v>125353</v>
      </c>
      <c r="AF281" s="5">
        <v>7441</v>
      </c>
      <c r="AG281" s="5">
        <v>0</v>
      </c>
      <c r="AH281" s="5">
        <v>0</v>
      </c>
      <c r="AI281" s="5">
        <v>448884</v>
      </c>
      <c r="AJ281" s="5">
        <v>694556</v>
      </c>
      <c r="AK281" s="5">
        <v>11131362.292396</v>
      </c>
      <c r="AL281" s="5">
        <v>372819060</v>
      </c>
      <c r="AM281" s="47"/>
    </row>
    <row r="282" spans="1:39" x14ac:dyDescent="0.25">
      <c r="A282" s="5">
        <v>2169</v>
      </c>
      <c r="B282" s="5">
        <v>1</v>
      </c>
      <c r="C282" s="5" t="s">
        <v>2183</v>
      </c>
      <c r="D282" s="5">
        <v>722</v>
      </c>
      <c r="E282" s="5">
        <v>788.4</v>
      </c>
      <c r="F282" s="5">
        <v>734</v>
      </c>
      <c r="G282" s="5">
        <v>800.6</v>
      </c>
      <c r="H282" s="5">
        <v>5257540</v>
      </c>
      <c r="I282" s="5">
        <v>0</v>
      </c>
      <c r="J282" s="5">
        <v>277808</v>
      </c>
      <c r="K282" s="5">
        <v>14156</v>
      </c>
      <c r="L282" s="5">
        <v>72316</v>
      </c>
      <c r="M282" s="5">
        <v>82955</v>
      </c>
      <c r="N282" s="5">
        <v>228000</v>
      </c>
      <c r="O282" s="5">
        <v>190760</v>
      </c>
      <c r="P282" s="5">
        <v>106440</v>
      </c>
      <c r="Q282" s="5">
        <v>10408</v>
      </c>
      <c r="R282" s="5">
        <v>3058</v>
      </c>
      <c r="S282" s="5">
        <v>0</v>
      </c>
      <c r="T282" s="5">
        <v>0</v>
      </c>
      <c r="U282" s="5">
        <v>0</v>
      </c>
      <c r="V282" s="5">
        <v>-7486</v>
      </c>
      <c r="W282" s="5">
        <v>500927</v>
      </c>
      <c r="X282" s="5">
        <v>0</v>
      </c>
      <c r="Y282" s="5">
        <v>0</v>
      </c>
      <c r="Z282" s="5">
        <v>32124</v>
      </c>
      <c r="AA282" s="5">
        <v>579634</v>
      </c>
      <c r="AB282" s="5">
        <v>7348640</v>
      </c>
      <c r="AC282" s="5">
        <v>0</v>
      </c>
      <c r="AD282" s="5">
        <v>129548</v>
      </c>
      <c r="AE282" s="5">
        <v>71814</v>
      </c>
      <c r="AF282" s="5">
        <v>2063</v>
      </c>
      <c r="AG282" s="5">
        <v>356145</v>
      </c>
      <c r="AH282" s="5">
        <v>0</v>
      </c>
      <c r="AI282" s="5">
        <v>322941</v>
      </c>
      <c r="AJ282" s="5">
        <v>882511</v>
      </c>
      <c r="AK282" s="5">
        <v>12457265.360912001</v>
      </c>
      <c r="AL282" s="5">
        <v>271282600</v>
      </c>
      <c r="AM282" s="47"/>
    </row>
    <row r="283" spans="1:39" x14ac:dyDescent="0.25">
      <c r="A283" s="5">
        <v>2170</v>
      </c>
      <c r="B283" s="5">
        <v>1</v>
      </c>
      <c r="C283" s="5" t="s">
        <v>357</v>
      </c>
      <c r="D283" s="5">
        <v>1347</v>
      </c>
      <c r="E283" s="5">
        <v>1481.2</v>
      </c>
      <c r="F283" s="5">
        <v>999</v>
      </c>
      <c r="G283" s="5">
        <v>1103.8</v>
      </c>
      <c r="H283" s="5">
        <v>7248655</v>
      </c>
      <c r="I283" s="5">
        <v>160674</v>
      </c>
      <c r="J283" s="5">
        <v>442316</v>
      </c>
      <c r="K283" s="5">
        <v>14089</v>
      </c>
      <c r="L283" s="5">
        <v>0</v>
      </c>
      <c r="M283" s="5">
        <v>0</v>
      </c>
      <c r="N283" s="5">
        <v>280784</v>
      </c>
      <c r="O283" s="5">
        <v>261138</v>
      </c>
      <c r="P283" s="5">
        <v>174801.25</v>
      </c>
      <c r="Q283" s="5">
        <v>14349</v>
      </c>
      <c r="R283" s="5">
        <v>69771</v>
      </c>
      <c r="S283" s="5">
        <v>0</v>
      </c>
      <c r="T283" s="5">
        <v>0</v>
      </c>
      <c r="U283" s="5">
        <v>0</v>
      </c>
      <c r="V283" s="5">
        <v>0</v>
      </c>
      <c r="W283" s="5">
        <v>113989</v>
      </c>
      <c r="X283" s="5">
        <v>0</v>
      </c>
      <c r="Y283" s="5">
        <v>25746</v>
      </c>
      <c r="Z283" s="5">
        <v>40664</v>
      </c>
      <c r="AA283" s="5">
        <v>799151</v>
      </c>
      <c r="AB283" s="5">
        <v>9646127.25</v>
      </c>
      <c r="AC283" s="5">
        <v>0</v>
      </c>
      <c r="AD283" s="5">
        <v>131183</v>
      </c>
      <c r="AE283" s="5">
        <v>151437</v>
      </c>
      <c r="AF283" s="5">
        <v>60445</v>
      </c>
      <c r="AG283" s="5">
        <v>88826</v>
      </c>
      <c r="AH283" s="5">
        <v>0</v>
      </c>
      <c r="AI283" s="5">
        <v>571717</v>
      </c>
      <c r="AJ283" s="5">
        <v>1003608</v>
      </c>
      <c r="AK283" s="5">
        <v>12704569.701724</v>
      </c>
      <c r="AL283" s="5">
        <v>654443495</v>
      </c>
      <c r="AM283" s="47"/>
    </row>
    <row r="284" spans="1:39" x14ac:dyDescent="0.25">
      <c r="A284" s="5">
        <v>2171</v>
      </c>
      <c r="B284" s="5">
        <v>1</v>
      </c>
      <c r="C284" s="5" t="s">
        <v>358</v>
      </c>
      <c r="D284" s="5">
        <v>244</v>
      </c>
      <c r="E284" s="5">
        <v>265.8</v>
      </c>
      <c r="F284" s="5">
        <v>225</v>
      </c>
      <c r="G284" s="5">
        <v>244.2</v>
      </c>
      <c r="H284" s="5">
        <v>1603661</v>
      </c>
      <c r="I284" s="5">
        <v>0</v>
      </c>
      <c r="J284" s="5">
        <v>53099</v>
      </c>
      <c r="K284" s="5">
        <v>14326</v>
      </c>
      <c r="L284" s="5">
        <v>99052</v>
      </c>
      <c r="M284" s="5">
        <v>257938.93</v>
      </c>
      <c r="N284" s="5">
        <v>138010</v>
      </c>
      <c r="O284" s="5">
        <v>53860</v>
      </c>
      <c r="P284" s="5">
        <v>12210</v>
      </c>
      <c r="Q284" s="5">
        <v>3175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865933</v>
      </c>
      <c r="X284" s="5">
        <v>0</v>
      </c>
      <c r="Y284" s="5">
        <v>0</v>
      </c>
      <c r="Z284" s="5">
        <v>14237</v>
      </c>
      <c r="AA284" s="5">
        <v>176801</v>
      </c>
      <c r="AB284" s="5">
        <v>3292302.93</v>
      </c>
      <c r="AC284" s="5">
        <v>0</v>
      </c>
      <c r="AD284" s="5">
        <v>53860</v>
      </c>
      <c r="AE284" s="5">
        <v>12210</v>
      </c>
      <c r="AF284" s="5">
        <v>0</v>
      </c>
      <c r="AG284" s="5">
        <v>429117.4</v>
      </c>
      <c r="AH284" s="5">
        <v>0</v>
      </c>
      <c r="AI284" s="5">
        <v>176801</v>
      </c>
      <c r="AJ284" s="5">
        <v>671988.4</v>
      </c>
      <c r="AK284" s="5">
        <v>10606097.416551</v>
      </c>
      <c r="AL284" s="5">
        <v>248301575</v>
      </c>
      <c r="AM284" s="47"/>
    </row>
    <row r="285" spans="1:39" x14ac:dyDescent="0.25">
      <c r="A285" s="5">
        <v>2172</v>
      </c>
      <c r="B285" s="5">
        <v>1</v>
      </c>
      <c r="C285" s="5" t="s">
        <v>359</v>
      </c>
      <c r="D285" s="5">
        <v>788</v>
      </c>
      <c r="E285" s="5">
        <v>867.8</v>
      </c>
      <c r="F285" s="5">
        <v>726</v>
      </c>
      <c r="G285" s="5">
        <v>800.2</v>
      </c>
      <c r="H285" s="5">
        <v>5254913</v>
      </c>
      <c r="I285" s="5">
        <v>0</v>
      </c>
      <c r="J285" s="5">
        <v>114159</v>
      </c>
      <c r="K285" s="5">
        <v>15295</v>
      </c>
      <c r="L285" s="5">
        <v>72461</v>
      </c>
      <c r="M285" s="5">
        <v>30207</v>
      </c>
      <c r="N285" s="5">
        <v>177046.047846</v>
      </c>
      <c r="O285" s="5">
        <v>177136</v>
      </c>
      <c r="P285" s="5">
        <v>121047.5</v>
      </c>
      <c r="Q285" s="5">
        <v>10403</v>
      </c>
      <c r="R285" s="5">
        <v>0</v>
      </c>
      <c r="S285" s="5">
        <v>0</v>
      </c>
      <c r="T285" s="5">
        <v>0</v>
      </c>
      <c r="U285" s="5">
        <v>0</v>
      </c>
      <c r="V285" s="5">
        <v>-6567</v>
      </c>
      <c r="W285" s="5">
        <v>236603</v>
      </c>
      <c r="X285" s="5">
        <v>0</v>
      </c>
      <c r="Y285" s="5">
        <v>26114</v>
      </c>
      <c r="Z285" s="5">
        <v>30233</v>
      </c>
      <c r="AA285" s="5">
        <v>579345</v>
      </c>
      <c r="AB285" s="5">
        <v>6838395.5478459997</v>
      </c>
      <c r="AC285" s="5">
        <v>0</v>
      </c>
      <c r="AD285" s="5">
        <v>110715</v>
      </c>
      <c r="AE285" s="5">
        <v>121047.5</v>
      </c>
      <c r="AF285" s="5">
        <v>0</v>
      </c>
      <c r="AG285" s="5">
        <v>222371</v>
      </c>
      <c r="AH285" s="5">
        <v>0</v>
      </c>
      <c r="AI285" s="5">
        <v>484656</v>
      </c>
      <c r="AJ285" s="5">
        <v>938789.5</v>
      </c>
      <c r="AK285" s="5">
        <v>11459413.258466</v>
      </c>
      <c r="AL285" s="5">
        <v>462445300</v>
      </c>
      <c r="AM285" s="47"/>
    </row>
    <row r="286" spans="1:39" x14ac:dyDescent="0.25">
      <c r="A286" s="5">
        <v>2174</v>
      </c>
      <c r="B286" s="5">
        <v>1</v>
      </c>
      <c r="C286" s="5" t="s">
        <v>1946</v>
      </c>
      <c r="D286" s="5">
        <v>1113</v>
      </c>
      <c r="E286" s="5">
        <v>1213.2</v>
      </c>
      <c r="F286" s="5">
        <v>938</v>
      </c>
      <c r="G286" s="5">
        <v>1026.5999999999999</v>
      </c>
      <c r="H286" s="5">
        <v>6741682</v>
      </c>
      <c r="I286" s="5">
        <v>39913</v>
      </c>
      <c r="J286" s="5">
        <v>493181</v>
      </c>
      <c r="K286" s="5">
        <v>14199</v>
      </c>
      <c r="L286" s="5">
        <v>0</v>
      </c>
      <c r="M286" s="5">
        <v>0</v>
      </c>
      <c r="N286" s="5">
        <v>310239</v>
      </c>
      <c r="O286" s="5">
        <v>237109</v>
      </c>
      <c r="P286" s="5">
        <v>171955</v>
      </c>
      <c r="Q286" s="5">
        <v>13346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44341</v>
      </c>
      <c r="AA286" s="5">
        <v>743258</v>
      </c>
      <c r="AB286" s="5">
        <v>8809223</v>
      </c>
      <c r="AC286" s="5">
        <v>0</v>
      </c>
      <c r="AD286" s="5">
        <v>174728</v>
      </c>
      <c r="AE286" s="5">
        <v>171955</v>
      </c>
      <c r="AF286" s="5">
        <v>0</v>
      </c>
      <c r="AG286" s="5">
        <v>0</v>
      </c>
      <c r="AH286" s="5">
        <v>0</v>
      </c>
      <c r="AI286" s="5">
        <v>629596</v>
      </c>
      <c r="AJ286" s="5">
        <v>976279</v>
      </c>
      <c r="AK286" s="5">
        <v>17333236.144627001</v>
      </c>
      <c r="AL286" s="5">
        <v>673603975</v>
      </c>
      <c r="AM286" s="47"/>
    </row>
    <row r="287" spans="1:39" x14ac:dyDescent="0.25">
      <c r="A287" s="5">
        <v>2176</v>
      </c>
      <c r="B287" s="5">
        <v>1</v>
      </c>
      <c r="C287" s="5" t="s">
        <v>2184</v>
      </c>
      <c r="D287" s="5">
        <v>511.8</v>
      </c>
      <c r="E287" s="5">
        <v>554.4</v>
      </c>
      <c r="F287" s="5">
        <v>545.79999999999995</v>
      </c>
      <c r="G287" s="5">
        <v>590.4</v>
      </c>
      <c r="H287" s="5">
        <v>3877157</v>
      </c>
      <c r="I287" s="5">
        <v>0</v>
      </c>
      <c r="J287" s="5">
        <v>199105</v>
      </c>
      <c r="K287" s="5">
        <v>0</v>
      </c>
      <c r="L287" s="5">
        <v>123653</v>
      </c>
      <c r="M287" s="5">
        <v>512866</v>
      </c>
      <c r="N287" s="5">
        <v>252252</v>
      </c>
      <c r="O287" s="5">
        <v>142773</v>
      </c>
      <c r="P287" s="5">
        <v>29520</v>
      </c>
      <c r="Q287" s="5">
        <v>7675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1121760</v>
      </c>
      <c r="X287" s="5">
        <v>0</v>
      </c>
      <c r="Y287" s="5">
        <v>0</v>
      </c>
      <c r="Z287" s="5">
        <v>23900</v>
      </c>
      <c r="AA287" s="5">
        <v>427450</v>
      </c>
      <c r="AB287" s="5">
        <v>6718111</v>
      </c>
      <c r="AC287" s="5">
        <v>0</v>
      </c>
      <c r="AD287" s="5">
        <v>110031</v>
      </c>
      <c r="AE287" s="5">
        <v>21446</v>
      </c>
      <c r="AF287" s="5">
        <v>0</v>
      </c>
      <c r="AG287" s="5">
        <v>756656.2</v>
      </c>
      <c r="AH287" s="5">
        <v>0</v>
      </c>
      <c r="AI287" s="5">
        <v>256434</v>
      </c>
      <c r="AJ287" s="5">
        <v>1144567.2</v>
      </c>
      <c r="AK287" s="5">
        <v>10425033.568976</v>
      </c>
      <c r="AL287" s="5">
        <v>205409600</v>
      </c>
      <c r="AM287" s="47"/>
    </row>
    <row r="288" spans="1:39" x14ac:dyDescent="0.25">
      <c r="A288" s="5">
        <v>2180</v>
      </c>
      <c r="B288" s="5">
        <v>1</v>
      </c>
      <c r="C288" s="5" t="s">
        <v>1948</v>
      </c>
      <c r="D288" s="5">
        <v>728</v>
      </c>
      <c r="E288" s="5">
        <v>792.4</v>
      </c>
      <c r="F288" s="5">
        <v>744</v>
      </c>
      <c r="G288" s="5">
        <v>810.6</v>
      </c>
      <c r="H288" s="5">
        <v>5323210</v>
      </c>
      <c r="I288" s="5">
        <v>0</v>
      </c>
      <c r="J288" s="5">
        <v>302553</v>
      </c>
      <c r="K288" s="5">
        <v>14948</v>
      </c>
      <c r="L288" s="5">
        <v>68625</v>
      </c>
      <c r="M288" s="5">
        <v>163247</v>
      </c>
      <c r="N288" s="5">
        <v>232063</v>
      </c>
      <c r="O288" s="5">
        <v>193116</v>
      </c>
      <c r="P288" s="5">
        <v>84085</v>
      </c>
      <c r="Q288" s="5">
        <v>10538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941820</v>
      </c>
      <c r="X288" s="5">
        <v>0</v>
      </c>
      <c r="Y288" s="5">
        <v>0</v>
      </c>
      <c r="Z288" s="5">
        <v>36080</v>
      </c>
      <c r="AA288" s="5">
        <v>586874</v>
      </c>
      <c r="AB288" s="5">
        <v>7957159</v>
      </c>
      <c r="AC288" s="5">
        <v>0</v>
      </c>
      <c r="AD288" s="5">
        <v>147073</v>
      </c>
      <c r="AE288" s="5">
        <v>54081</v>
      </c>
      <c r="AF288" s="5">
        <v>0</v>
      </c>
      <c r="AG288" s="5">
        <v>762212.69</v>
      </c>
      <c r="AH288" s="5">
        <v>0</v>
      </c>
      <c r="AI288" s="5">
        <v>311700</v>
      </c>
      <c r="AJ288" s="5">
        <v>1275066.69</v>
      </c>
      <c r="AK288" s="5">
        <v>14144373.250939</v>
      </c>
      <c r="AL288" s="5">
        <v>259922050</v>
      </c>
      <c r="AM288" s="47"/>
    </row>
    <row r="289" spans="1:39" x14ac:dyDescent="0.25">
      <c r="A289" s="5">
        <v>2184</v>
      </c>
      <c r="B289" s="5">
        <v>1</v>
      </c>
      <c r="C289" s="5" t="s">
        <v>360</v>
      </c>
      <c r="D289" s="5">
        <v>1213</v>
      </c>
      <c r="E289" s="5">
        <v>1331.6</v>
      </c>
      <c r="F289" s="5">
        <v>1193</v>
      </c>
      <c r="G289" s="5">
        <v>1308.4000000000001</v>
      </c>
      <c r="H289" s="5">
        <v>8592263</v>
      </c>
      <c r="I289" s="5">
        <v>12281</v>
      </c>
      <c r="J289" s="5">
        <v>263545</v>
      </c>
      <c r="K289" s="5">
        <v>14172</v>
      </c>
      <c r="L289" s="5">
        <v>0</v>
      </c>
      <c r="M289" s="5">
        <v>0</v>
      </c>
      <c r="N289" s="5">
        <v>245734</v>
      </c>
      <c r="O289" s="5">
        <v>303097</v>
      </c>
      <c r="P289" s="5">
        <v>185885</v>
      </c>
      <c r="Q289" s="5">
        <v>17009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606234</v>
      </c>
      <c r="X289" s="5">
        <v>0</v>
      </c>
      <c r="Y289" s="5">
        <v>0</v>
      </c>
      <c r="Z289" s="5">
        <v>58132</v>
      </c>
      <c r="AA289" s="5">
        <v>947282</v>
      </c>
      <c r="AB289" s="5">
        <v>11245634</v>
      </c>
      <c r="AC289" s="5">
        <v>0</v>
      </c>
      <c r="AD289" s="5">
        <v>171411</v>
      </c>
      <c r="AE289" s="5">
        <v>130439</v>
      </c>
      <c r="AF289" s="5">
        <v>0</v>
      </c>
      <c r="AG289" s="5">
        <v>384253</v>
      </c>
      <c r="AH289" s="5">
        <v>0</v>
      </c>
      <c r="AI289" s="5">
        <v>548918</v>
      </c>
      <c r="AJ289" s="5">
        <v>1235021</v>
      </c>
      <c r="AK289" s="5">
        <v>16953541.396749999</v>
      </c>
      <c r="AL289" s="5">
        <v>476549400</v>
      </c>
      <c r="AM289" s="47"/>
    </row>
    <row r="290" spans="1:39" x14ac:dyDescent="0.25">
      <c r="A290" s="5">
        <v>2190</v>
      </c>
      <c r="B290" s="5">
        <v>1</v>
      </c>
      <c r="C290" s="5" t="s">
        <v>2185</v>
      </c>
      <c r="D290" s="5">
        <v>955</v>
      </c>
      <c r="E290" s="5">
        <v>1050.4000000000001</v>
      </c>
      <c r="F290" s="5">
        <v>645</v>
      </c>
      <c r="G290" s="5">
        <v>712</v>
      </c>
      <c r="H290" s="5">
        <v>4675704</v>
      </c>
      <c r="I290" s="5">
        <v>0</v>
      </c>
      <c r="J290" s="5">
        <v>292529</v>
      </c>
      <c r="K290" s="5">
        <v>14585</v>
      </c>
      <c r="L290" s="5">
        <v>100060</v>
      </c>
      <c r="M290" s="5">
        <v>127010</v>
      </c>
      <c r="N290" s="5">
        <v>203745</v>
      </c>
      <c r="O290" s="5">
        <v>169672</v>
      </c>
      <c r="P290" s="5">
        <v>77098.75</v>
      </c>
      <c r="Q290" s="5">
        <v>9256</v>
      </c>
      <c r="R290" s="5">
        <v>0</v>
      </c>
      <c r="S290" s="5">
        <v>0</v>
      </c>
      <c r="T290" s="5">
        <v>0</v>
      </c>
      <c r="U290" s="5">
        <v>32318</v>
      </c>
      <c r="V290" s="5">
        <v>0</v>
      </c>
      <c r="W290" s="5">
        <v>768191</v>
      </c>
      <c r="X290" s="5">
        <v>0</v>
      </c>
      <c r="Y290" s="5">
        <v>4781</v>
      </c>
      <c r="Z290" s="5">
        <v>24661</v>
      </c>
      <c r="AA290" s="5">
        <v>515488</v>
      </c>
      <c r="AB290" s="5">
        <v>7015098.75</v>
      </c>
      <c r="AC290" s="5">
        <v>0</v>
      </c>
      <c r="AD290" s="5">
        <v>166430</v>
      </c>
      <c r="AE290" s="5">
        <v>55510</v>
      </c>
      <c r="AF290" s="5">
        <v>0</v>
      </c>
      <c r="AG290" s="5">
        <v>652776</v>
      </c>
      <c r="AH290" s="5">
        <v>0</v>
      </c>
      <c r="AI290" s="5">
        <v>306484</v>
      </c>
      <c r="AJ290" s="5">
        <v>1181200</v>
      </c>
      <c r="AK290" s="5">
        <v>16001664.545405</v>
      </c>
      <c r="AL290" s="5">
        <v>385701150</v>
      </c>
      <c r="AM290" s="47"/>
    </row>
    <row r="291" spans="1:39" x14ac:dyDescent="0.25">
      <c r="A291" s="5">
        <v>2198</v>
      </c>
      <c r="B291" s="5">
        <v>1</v>
      </c>
      <c r="C291" s="5" t="s">
        <v>362</v>
      </c>
      <c r="D291" s="5">
        <v>676</v>
      </c>
      <c r="E291" s="5">
        <v>744.2</v>
      </c>
      <c r="F291" s="5">
        <v>572</v>
      </c>
      <c r="G291" s="5">
        <v>626.6</v>
      </c>
      <c r="H291" s="5">
        <v>4114882</v>
      </c>
      <c r="I291" s="5">
        <v>0</v>
      </c>
      <c r="J291" s="5">
        <v>81280</v>
      </c>
      <c r="K291" s="5">
        <v>0</v>
      </c>
      <c r="L291" s="5">
        <v>118381</v>
      </c>
      <c r="M291" s="5">
        <v>88826</v>
      </c>
      <c r="N291" s="5">
        <v>156272.86006800001</v>
      </c>
      <c r="O291" s="5">
        <v>148133</v>
      </c>
      <c r="P291" s="5">
        <v>88988.75</v>
      </c>
      <c r="Q291" s="5">
        <v>8146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290924</v>
      </c>
      <c r="X291" s="5">
        <v>0</v>
      </c>
      <c r="Y291" s="5">
        <v>15448</v>
      </c>
      <c r="Z291" s="5">
        <v>27117</v>
      </c>
      <c r="AA291" s="5">
        <v>453658</v>
      </c>
      <c r="AB291" s="5">
        <v>5592056.6100679999</v>
      </c>
      <c r="AC291" s="5">
        <v>0</v>
      </c>
      <c r="AD291" s="5">
        <v>97511</v>
      </c>
      <c r="AE291" s="5">
        <v>74511</v>
      </c>
      <c r="AF291" s="5">
        <v>0</v>
      </c>
      <c r="AG291" s="5">
        <v>219768</v>
      </c>
      <c r="AH291" s="5">
        <v>0</v>
      </c>
      <c r="AI291" s="5">
        <v>313673</v>
      </c>
      <c r="AJ291" s="5">
        <v>705463</v>
      </c>
      <c r="AK291" s="5">
        <v>9450549.3672659993</v>
      </c>
      <c r="AL291" s="5">
        <v>317792750</v>
      </c>
      <c r="AM291" s="47"/>
    </row>
    <row r="292" spans="1:39" x14ac:dyDescent="0.25">
      <c r="A292" s="5">
        <v>2215</v>
      </c>
      <c r="B292" s="5">
        <v>1</v>
      </c>
      <c r="C292" s="5" t="s">
        <v>363</v>
      </c>
      <c r="D292" s="5">
        <v>327.60000000000002</v>
      </c>
      <c r="E292" s="5">
        <v>360.2</v>
      </c>
      <c r="F292" s="5">
        <v>259.60000000000002</v>
      </c>
      <c r="G292" s="5">
        <v>284.39999999999998</v>
      </c>
      <c r="H292" s="5">
        <v>1867655</v>
      </c>
      <c r="I292" s="5">
        <v>0</v>
      </c>
      <c r="J292" s="5">
        <v>146522</v>
      </c>
      <c r="K292" s="5">
        <v>0</v>
      </c>
      <c r="L292" s="5">
        <v>108880</v>
      </c>
      <c r="M292" s="5">
        <v>215855</v>
      </c>
      <c r="N292" s="5">
        <v>113804</v>
      </c>
      <c r="O292" s="5">
        <v>66096</v>
      </c>
      <c r="P292" s="5">
        <v>23225</v>
      </c>
      <c r="Q292" s="5">
        <v>3697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444785</v>
      </c>
      <c r="X292" s="5">
        <v>0</v>
      </c>
      <c r="Y292" s="5">
        <v>13609</v>
      </c>
      <c r="Z292" s="5">
        <v>14819</v>
      </c>
      <c r="AA292" s="5">
        <v>205906</v>
      </c>
      <c r="AB292" s="5">
        <v>3224853</v>
      </c>
      <c r="AC292" s="5">
        <v>0</v>
      </c>
      <c r="AD292" s="5">
        <v>47665</v>
      </c>
      <c r="AE292" s="5">
        <v>11451</v>
      </c>
      <c r="AF292" s="5">
        <v>0</v>
      </c>
      <c r="AG292" s="5">
        <v>330236</v>
      </c>
      <c r="AH292" s="5">
        <v>0</v>
      </c>
      <c r="AI292" s="5">
        <v>83831</v>
      </c>
      <c r="AJ292" s="5">
        <v>473183</v>
      </c>
      <c r="AK292" s="5">
        <v>4699155.3633049997</v>
      </c>
      <c r="AL292" s="5">
        <v>90570500</v>
      </c>
      <c r="AM292" s="47"/>
    </row>
    <row r="293" spans="1:39" x14ac:dyDescent="0.25">
      <c r="A293" s="5">
        <v>2310</v>
      </c>
      <c r="B293" s="5">
        <v>1</v>
      </c>
      <c r="C293" s="5" t="s">
        <v>364</v>
      </c>
      <c r="D293" s="5">
        <v>1176</v>
      </c>
      <c r="E293" s="5">
        <v>1289.8</v>
      </c>
      <c r="F293" s="5">
        <v>1105</v>
      </c>
      <c r="G293" s="5">
        <v>1215.8</v>
      </c>
      <c r="H293" s="5">
        <v>7984159</v>
      </c>
      <c r="I293" s="5">
        <v>71638</v>
      </c>
      <c r="J293" s="5">
        <v>361380</v>
      </c>
      <c r="K293" s="5">
        <v>93790</v>
      </c>
      <c r="L293" s="5">
        <v>0</v>
      </c>
      <c r="M293" s="5">
        <v>2893</v>
      </c>
      <c r="N293" s="5">
        <v>226164</v>
      </c>
      <c r="O293" s="5">
        <v>251961</v>
      </c>
      <c r="P293" s="5">
        <v>203298.75</v>
      </c>
      <c r="Q293" s="5">
        <v>15805</v>
      </c>
      <c r="R293" s="5">
        <v>6334</v>
      </c>
      <c r="S293" s="5">
        <v>0</v>
      </c>
      <c r="T293" s="5">
        <v>0</v>
      </c>
      <c r="U293" s="5">
        <v>29837</v>
      </c>
      <c r="V293" s="5">
        <v>-7486</v>
      </c>
      <c r="W293" s="5">
        <v>0</v>
      </c>
      <c r="X293" s="5">
        <v>0</v>
      </c>
      <c r="Y293" s="5">
        <v>0</v>
      </c>
      <c r="Z293" s="5">
        <v>44812</v>
      </c>
      <c r="AA293" s="5">
        <v>880239</v>
      </c>
      <c r="AB293" s="5">
        <v>10164824.75</v>
      </c>
      <c r="AC293" s="5">
        <v>0</v>
      </c>
      <c r="AD293" s="5">
        <v>122387</v>
      </c>
      <c r="AE293" s="5">
        <v>165603</v>
      </c>
      <c r="AF293" s="5">
        <v>5160</v>
      </c>
      <c r="AG293" s="5">
        <v>0</v>
      </c>
      <c r="AH293" s="5">
        <v>0</v>
      </c>
      <c r="AI293" s="5">
        <v>592105</v>
      </c>
      <c r="AJ293" s="5">
        <v>885255</v>
      </c>
      <c r="AK293" s="5">
        <v>13530865.073590999</v>
      </c>
      <c r="AL293" s="5">
        <v>535830050</v>
      </c>
      <c r="AM293" s="47"/>
    </row>
    <row r="294" spans="1:39" x14ac:dyDescent="0.25">
      <c r="A294" s="5">
        <v>2311</v>
      </c>
      <c r="B294" s="5">
        <v>1</v>
      </c>
      <c r="C294" s="5" t="s">
        <v>365</v>
      </c>
      <c r="D294" s="5">
        <v>437</v>
      </c>
      <c r="E294" s="5">
        <v>479.6</v>
      </c>
      <c r="F294" s="5">
        <v>444</v>
      </c>
      <c r="G294" s="5">
        <v>491.8</v>
      </c>
      <c r="H294" s="5">
        <v>3229651</v>
      </c>
      <c r="I294" s="5">
        <v>0</v>
      </c>
      <c r="J294" s="5">
        <v>275173</v>
      </c>
      <c r="K294" s="5">
        <v>0</v>
      </c>
      <c r="L294" s="5">
        <v>130481</v>
      </c>
      <c r="M294" s="5">
        <v>127259</v>
      </c>
      <c r="N294" s="5">
        <v>185349</v>
      </c>
      <c r="O294" s="5">
        <v>102108</v>
      </c>
      <c r="P294" s="5">
        <v>72548.75</v>
      </c>
      <c r="Q294" s="5">
        <v>6393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179059</v>
      </c>
      <c r="X294" s="5">
        <v>0</v>
      </c>
      <c r="Y294" s="5">
        <v>21332</v>
      </c>
      <c r="Z294" s="5">
        <v>18495</v>
      </c>
      <c r="AA294" s="5">
        <v>356063</v>
      </c>
      <c r="AB294" s="5">
        <v>4703911.75</v>
      </c>
      <c r="AC294" s="5">
        <v>0</v>
      </c>
      <c r="AD294" s="5">
        <v>82971</v>
      </c>
      <c r="AE294" s="5">
        <v>72548.75</v>
      </c>
      <c r="AF294" s="5">
        <v>0</v>
      </c>
      <c r="AG294" s="5">
        <v>169855.7</v>
      </c>
      <c r="AH294" s="5">
        <v>0</v>
      </c>
      <c r="AI294" s="5">
        <v>354323</v>
      </c>
      <c r="AJ294" s="5">
        <v>679698.45</v>
      </c>
      <c r="AK294" s="5">
        <v>9156226.6541239992</v>
      </c>
      <c r="AL294" s="5">
        <v>417070600</v>
      </c>
      <c r="AM294" s="47"/>
    </row>
    <row r="295" spans="1:39" x14ac:dyDescent="0.25">
      <c r="A295" s="5">
        <v>2342</v>
      </c>
      <c r="B295" s="5">
        <v>1</v>
      </c>
      <c r="C295" s="5" t="s">
        <v>366</v>
      </c>
      <c r="D295" s="5">
        <v>854</v>
      </c>
      <c r="E295" s="5">
        <v>931.8</v>
      </c>
      <c r="F295" s="5">
        <v>776</v>
      </c>
      <c r="G295" s="5">
        <v>847</v>
      </c>
      <c r="H295" s="5">
        <v>5562249</v>
      </c>
      <c r="I295" s="5">
        <v>0</v>
      </c>
      <c r="J295" s="5">
        <v>204203</v>
      </c>
      <c r="K295" s="5">
        <v>0</v>
      </c>
      <c r="L295" s="5">
        <v>54236</v>
      </c>
      <c r="M295" s="5">
        <v>133103</v>
      </c>
      <c r="N295" s="5">
        <v>271375</v>
      </c>
      <c r="O295" s="5">
        <v>193442</v>
      </c>
      <c r="P295" s="5">
        <v>69042.5</v>
      </c>
      <c r="Q295" s="5">
        <v>11011</v>
      </c>
      <c r="R295" s="5">
        <v>13289</v>
      </c>
      <c r="S295" s="5">
        <v>0</v>
      </c>
      <c r="T295" s="5">
        <v>0</v>
      </c>
      <c r="U295" s="5">
        <v>0</v>
      </c>
      <c r="V295" s="5">
        <v>0</v>
      </c>
      <c r="W295" s="5">
        <v>1313697</v>
      </c>
      <c r="X295" s="5">
        <v>0</v>
      </c>
      <c r="Y295" s="5">
        <v>23539</v>
      </c>
      <c r="Z295" s="5">
        <v>39210</v>
      </c>
      <c r="AA295" s="5">
        <v>613228</v>
      </c>
      <c r="AB295" s="5">
        <v>8501624.5</v>
      </c>
      <c r="AC295" s="5">
        <v>0</v>
      </c>
      <c r="AD295" s="5">
        <v>131471</v>
      </c>
      <c r="AE295" s="5">
        <v>45854</v>
      </c>
      <c r="AF295" s="5">
        <v>8826</v>
      </c>
      <c r="AG295" s="5">
        <v>1156829</v>
      </c>
      <c r="AH295" s="5">
        <v>0</v>
      </c>
      <c r="AI295" s="5">
        <v>336318</v>
      </c>
      <c r="AJ295" s="5">
        <v>1679298</v>
      </c>
      <c r="AK295" s="5">
        <v>13189386.552208001</v>
      </c>
      <c r="AL295" s="5">
        <v>315614800</v>
      </c>
      <c r="AM295" s="47"/>
    </row>
    <row r="296" spans="1:39" x14ac:dyDescent="0.25">
      <c r="A296" s="5">
        <v>2358</v>
      </c>
      <c r="B296" s="5">
        <v>1</v>
      </c>
      <c r="C296" s="5" t="s">
        <v>367</v>
      </c>
      <c r="D296" s="5">
        <v>244.4</v>
      </c>
      <c r="E296" s="5">
        <v>266.60000000000002</v>
      </c>
      <c r="F296" s="5">
        <v>209.4</v>
      </c>
      <c r="G296" s="5">
        <v>224.8</v>
      </c>
      <c r="H296" s="5">
        <v>1476262</v>
      </c>
      <c r="I296" s="5">
        <v>0</v>
      </c>
      <c r="J296" s="5">
        <v>114388</v>
      </c>
      <c r="K296" s="5">
        <v>0</v>
      </c>
      <c r="L296" s="5">
        <v>93655</v>
      </c>
      <c r="M296" s="5">
        <v>579725</v>
      </c>
      <c r="N296" s="5">
        <v>124775</v>
      </c>
      <c r="O296" s="5">
        <v>53252</v>
      </c>
      <c r="P296" s="5">
        <v>11240</v>
      </c>
      <c r="Q296" s="5">
        <v>2922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556605</v>
      </c>
      <c r="X296" s="5">
        <v>0</v>
      </c>
      <c r="Y296" s="5">
        <v>0</v>
      </c>
      <c r="Z296" s="5">
        <v>10179</v>
      </c>
      <c r="AA296" s="5">
        <v>162755</v>
      </c>
      <c r="AB296" s="5">
        <v>3185758</v>
      </c>
      <c r="AC296" s="5">
        <v>0</v>
      </c>
      <c r="AD296" s="5">
        <v>32651</v>
      </c>
      <c r="AE296" s="5">
        <v>7462</v>
      </c>
      <c r="AF296" s="5">
        <v>0</v>
      </c>
      <c r="AG296" s="5">
        <v>514947</v>
      </c>
      <c r="AH296" s="5">
        <v>0</v>
      </c>
      <c r="AI296" s="5">
        <v>89227</v>
      </c>
      <c r="AJ296" s="5">
        <v>644287</v>
      </c>
      <c r="AK296" s="5">
        <v>3158102.2652420001</v>
      </c>
      <c r="AL296" s="5">
        <v>90266945</v>
      </c>
      <c r="AM296" s="47"/>
    </row>
    <row r="297" spans="1:39" x14ac:dyDescent="0.25">
      <c r="A297" s="5">
        <v>2364</v>
      </c>
      <c r="B297" s="5">
        <v>1</v>
      </c>
      <c r="C297" s="5" t="s">
        <v>2186</v>
      </c>
      <c r="D297" s="5">
        <v>644</v>
      </c>
      <c r="E297" s="5">
        <v>707.6</v>
      </c>
      <c r="F297" s="5">
        <v>640</v>
      </c>
      <c r="G297" s="5">
        <v>700.4</v>
      </c>
      <c r="H297" s="5">
        <v>4599527</v>
      </c>
      <c r="I297" s="5">
        <v>30702</v>
      </c>
      <c r="J297" s="5">
        <v>187764</v>
      </c>
      <c r="K297" s="5">
        <v>14252</v>
      </c>
      <c r="L297" s="5">
        <v>103034</v>
      </c>
      <c r="M297" s="5">
        <v>156461</v>
      </c>
      <c r="N297" s="5">
        <v>222092</v>
      </c>
      <c r="O297" s="5">
        <v>161991</v>
      </c>
      <c r="P297" s="5">
        <v>89297.5</v>
      </c>
      <c r="Q297" s="5">
        <v>9105</v>
      </c>
      <c r="R297" s="5">
        <v>36309</v>
      </c>
      <c r="S297" s="5">
        <v>0</v>
      </c>
      <c r="T297" s="5">
        <v>0</v>
      </c>
      <c r="U297" s="5">
        <v>0</v>
      </c>
      <c r="V297" s="5">
        <v>0</v>
      </c>
      <c r="W297" s="5">
        <v>474213</v>
      </c>
      <c r="X297" s="5">
        <v>0</v>
      </c>
      <c r="Y297" s="5">
        <v>11034</v>
      </c>
      <c r="Z297" s="5">
        <v>27575</v>
      </c>
      <c r="AA297" s="5">
        <v>507090</v>
      </c>
      <c r="AB297" s="5">
        <v>6630446.5</v>
      </c>
      <c r="AC297" s="5">
        <v>0</v>
      </c>
      <c r="AD297" s="5">
        <v>77797</v>
      </c>
      <c r="AE297" s="5">
        <v>66314</v>
      </c>
      <c r="AF297" s="5">
        <v>26964</v>
      </c>
      <c r="AG297" s="5">
        <v>367235</v>
      </c>
      <c r="AH297" s="5">
        <v>0</v>
      </c>
      <c r="AI297" s="5">
        <v>310966</v>
      </c>
      <c r="AJ297" s="5">
        <v>849276</v>
      </c>
      <c r="AK297" s="5">
        <v>7706924.4130380005</v>
      </c>
      <c r="AL297" s="5">
        <v>267992200</v>
      </c>
      <c r="AM297" s="47"/>
    </row>
    <row r="298" spans="1:39" x14ac:dyDescent="0.25">
      <c r="A298" s="5">
        <v>2365</v>
      </c>
      <c r="B298" s="5">
        <v>1</v>
      </c>
      <c r="C298" s="5" t="s">
        <v>8</v>
      </c>
      <c r="D298" s="5">
        <v>784</v>
      </c>
      <c r="E298" s="5">
        <v>862.2</v>
      </c>
      <c r="F298" s="5">
        <v>649</v>
      </c>
      <c r="G298" s="5">
        <v>714.8</v>
      </c>
      <c r="H298" s="5">
        <v>4694092</v>
      </c>
      <c r="I298" s="5">
        <v>48100</v>
      </c>
      <c r="J298" s="5">
        <v>277865</v>
      </c>
      <c r="K298" s="5">
        <v>28902</v>
      </c>
      <c r="L298" s="5">
        <v>99319</v>
      </c>
      <c r="M298" s="5">
        <v>173692</v>
      </c>
      <c r="N298" s="5">
        <v>218843</v>
      </c>
      <c r="O298" s="5">
        <v>169623</v>
      </c>
      <c r="P298" s="5">
        <v>63052.5</v>
      </c>
      <c r="Q298" s="5">
        <v>9292</v>
      </c>
      <c r="R298" s="5">
        <v>27448</v>
      </c>
      <c r="S298" s="5">
        <v>0</v>
      </c>
      <c r="T298" s="5">
        <v>0</v>
      </c>
      <c r="U298" s="5">
        <v>0</v>
      </c>
      <c r="V298" s="5">
        <v>0</v>
      </c>
      <c r="W298" s="5">
        <v>1005223</v>
      </c>
      <c r="X298" s="5">
        <v>0</v>
      </c>
      <c r="Y298" s="5">
        <v>18390</v>
      </c>
      <c r="Z298" s="5">
        <v>30876</v>
      </c>
      <c r="AA298" s="5">
        <v>517515</v>
      </c>
      <c r="AB298" s="5">
        <v>7382232.5</v>
      </c>
      <c r="AC298" s="5">
        <v>0</v>
      </c>
      <c r="AD298" s="5">
        <v>169623</v>
      </c>
      <c r="AE298" s="5">
        <v>55044</v>
      </c>
      <c r="AF298" s="5">
        <v>23962</v>
      </c>
      <c r="AG298" s="5">
        <v>930166.98</v>
      </c>
      <c r="AH298" s="5">
        <v>0</v>
      </c>
      <c r="AI298" s="5">
        <v>373071</v>
      </c>
      <c r="AJ298" s="5">
        <v>1551866.98</v>
      </c>
      <c r="AK298" s="5">
        <v>17433755.802710999</v>
      </c>
      <c r="AL298" s="5">
        <v>383869700</v>
      </c>
      <c r="AM298" s="47"/>
    </row>
    <row r="299" spans="1:39" x14ac:dyDescent="0.25">
      <c r="A299" s="5">
        <v>2396</v>
      </c>
      <c r="B299" s="5">
        <v>1</v>
      </c>
      <c r="C299" s="5" t="s">
        <v>9</v>
      </c>
      <c r="D299" s="5">
        <v>812</v>
      </c>
      <c r="E299" s="5">
        <v>893.4</v>
      </c>
      <c r="F299" s="5">
        <v>820</v>
      </c>
      <c r="G299" s="5">
        <v>900.6</v>
      </c>
      <c r="H299" s="5">
        <v>5914240</v>
      </c>
      <c r="I299" s="5">
        <v>0</v>
      </c>
      <c r="J299" s="5">
        <v>383719</v>
      </c>
      <c r="K299" s="5">
        <v>14355</v>
      </c>
      <c r="L299" s="5">
        <v>30314</v>
      </c>
      <c r="M299" s="5">
        <v>112927.12</v>
      </c>
      <c r="N299" s="5">
        <v>254783</v>
      </c>
      <c r="O299" s="5">
        <v>204014</v>
      </c>
      <c r="P299" s="5">
        <v>125906.25</v>
      </c>
      <c r="Q299" s="5">
        <v>11708</v>
      </c>
      <c r="R299" s="5">
        <v>0</v>
      </c>
      <c r="S299" s="5">
        <v>0</v>
      </c>
      <c r="T299" s="5">
        <v>0</v>
      </c>
      <c r="U299" s="5">
        <v>0</v>
      </c>
      <c r="V299" s="5">
        <v>-7486</v>
      </c>
      <c r="W299" s="5">
        <v>454488</v>
      </c>
      <c r="X299" s="5">
        <v>0</v>
      </c>
      <c r="Y299" s="5">
        <v>72457</v>
      </c>
      <c r="Z299" s="5">
        <v>41731</v>
      </c>
      <c r="AA299" s="5">
        <v>652034</v>
      </c>
      <c r="AB299" s="5">
        <v>8265190.3700000001</v>
      </c>
      <c r="AC299" s="5">
        <v>0</v>
      </c>
      <c r="AD299" s="5">
        <v>131168</v>
      </c>
      <c r="AE299" s="5">
        <v>109364</v>
      </c>
      <c r="AF299" s="5">
        <v>0</v>
      </c>
      <c r="AG299" s="5">
        <v>363884</v>
      </c>
      <c r="AH299" s="5">
        <v>0</v>
      </c>
      <c r="AI299" s="5">
        <v>467694</v>
      </c>
      <c r="AJ299" s="5">
        <v>1072110</v>
      </c>
      <c r="AK299" s="5">
        <v>13266670.70291</v>
      </c>
      <c r="AL299" s="5">
        <v>395771000</v>
      </c>
      <c r="AM299" s="47"/>
    </row>
    <row r="300" spans="1:39" x14ac:dyDescent="0.25">
      <c r="A300" s="5">
        <v>2397</v>
      </c>
      <c r="B300" s="5">
        <v>1</v>
      </c>
      <c r="C300" s="5" t="s">
        <v>2187</v>
      </c>
      <c r="D300" s="5">
        <v>1106</v>
      </c>
      <c r="E300" s="5">
        <v>1222</v>
      </c>
      <c r="F300" s="5">
        <v>913</v>
      </c>
      <c r="G300" s="5">
        <v>1012.2</v>
      </c>
      <c r="H300" s="5">
        <v>6647117</v>
      </c>
      <c r="I300" s="5">
        <v>12281</v>
      </c>
      <c r="J300" s="5">
        <v>175277</v>
      </c>
      <c r="K300" s="5">
        <v>26793</v>
      </c>
      <c r="L300" s="5">
        <v>0</v>
      </c>
      <c r="M300" s="5">
        <v>0</v>
      </c>
      <c r="N300" s="5">
        <v>167235</v>
      </c>
      <c r="O300" s="5">
        <v>236536</v>
      </c>
      <c r="P300" s="5">
        <v>152647.5</v>
      </c>
      <c r="Q300" s="5">
        <v>13159</v>
      </c>
      <c r="R300" s="5">
        <v>14232</v>
      </c>
      <c r="S300" s="5">
        <v>0</v>
      </c>
      <c r="T300" s="5">
        <v>0</v>
      </c>
      <c r="U300" s="5">
        <v>0</v>
      </c>
      <c r="V300" s="5">
        <v>0</v>
      </c>
      <c r="W300" s="5">
        <v>293629</v>
      </c>
      <c r="X300" s="5">
        <v>0</v>
      </c>
      <c r="Y300" s="5">
        <v>36044</v>
      </c>
      <c r="Z300" s="5">
        <v>38258</v>
      </c>
      <c r="AA300" s="5">
        <v>732833</v>
      </c>
      <c r="AB300" s="5">
        <v>8546041.5</v>
      </c>
      <c r="AC300" s="5">
        <v>0</v>
      </c>
      <c r="AD300" s="5">
        <v>123398</v>
      </c>
      <c r="AE300" s="5">
        <v>152647.5</v>
      </c>
      <c r="AF300" s="5">
        <v>14232</v>
      </c>
      <c r="AG300" s="5">
        <v>270565</v>
      </c>
      <c r="AH300" s="5">
        <v>0</v>
      </c>
      <c r="AI300" s="5">
        <v>609458</v>
      </c>
      <c r="AJ300" s="5">
        <v>1170300.5</v>
      </c>
      <c r="AK300" s="5">
        <v>12098737.394339001</v>
      </c>
      <c r="AL300" s="5">
        <v>638449725</v>
      </c>
      <c r="AM300" s="47"/>
    </row>
    <row r="301" spans="1:39" x14ac:dyDescent="0.25">
      <c r="A301" s="5">
        <v>2448</v>
      </c>
      <c r="B301" s="5">
        <v>1</v>
      </c>
      <c r="C301" s="5" t="s">
        <v>1951</v>
      </c>
      <c r="D301" s="5">
        <v>631</v>
      </c>
      <c r="E301" s="5">
        <v>695</v>
      </c>
      <c r="F301" s="5">
        <v>655</v>
      </c>
      <c r="G301" s="5">
        <v>722.8</v>
      </c>
      <c r="H301" s="5">
        <v>4746628</v>
      </c>
      <c r="I301" s="5">
        <v>0</v>
      </c>
      <c r="J301" s="5">
        <v>245158</v>
      </c>
      <c r="K301" s="5">
        <v>14083</v>
      </c>
      <c r="L301" s="5">
        <v>97154</v>
      </c>
      <c r="M301" s="5">
        <v>116914</v>
      </c>
      <c r="N301" s="5">
        <v>211481.04377799999</v>
      </c>
      <c r="O301" s="5">
        <v>173916</v>
      </c>
      <c r="P301" s="5">
        <v>93897.5</v>
      </c>
      <c r="Q301" s="5">
        <v>9396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495067</v>
      </c>
      <c r="X301" s="5">
        <v>0</v>
      </c>
      <c r="Y301" s="5">
        <v>11770</v>
      </c>
      <c r="Z301" s="5">
        <v>30046</v>
      </c>
      <c r="AA301" s="5">
        <v>523307</v>
      </c>
      <c r="AB301" s="5">
        <v>6768817.5437780004</v>
      </c>
      <c r="AC301" s="5">
        <v>0</v>
      </c>
      <c r="AD301" s="5">
        <v>147029</v>
      </c>
      <c r="AE301" s="5">
        <v>93897.5</v>
      </c>
      <c r="AF301" s="5">
        <v>0</v>
      </c>
      <c r="AG301" s="5">
        <v>269074.92</v>
      </c>
      <c r="AH301" s="5">
        <v>0</v>
      </c>
      <c r="AI301" s="5">
        <v>435723</v>
      </c>
      <c r="AJ301" s="5">
        <v>945724.42</v>
      </c>
      <c r="AK301" s="5">
        <v>14000503.15876</v>
      </c>
      <c r="AL301" s="5">
        <v>364567815</v>
      </c>
      <c r="AM301" s="47"/>
    </row>
    <row r="302" spans="1:39" x14ac:dyDescent="0.25">
      <c r="A302" s="5">
        <v>2527</v>
      </c>
      <c r="B302" s="5">
        <v>1</v>
      </c>
      <c r="C302" s="5" t="s">
        <v>1952</v>
      </c>
      <c r="D302" s="5">
        <v>213</v>
      </c>
      <c r="E302" s="5">
        <v>235</v>
      </c>
      <c r="F302" s="5">
        <v>202</v>
      </c>
      <c r="G302" s="5">
        <v>223</v>
      </c>
      <c r="H302" s="5">
        <v>1464441</v>
      </c>
      <c r="I302" s="5">
        <v>0</v>
      </c>
      <c r="J302" s="5">
        <v>101557</v>
      </c>
      <c r="K302" s="5">
        <v>0</v>
      </c>
      <c r="L302" s="5">
        <v>93132</v>
      </c>
      <c r="M302" s="5">
        <v>60730</v>
      </c>
      <c r="N302" s="5">
        <v>92153</v>
      </c>
      <c r="O302" s="5">
        <v>53222</v>
      </c>
      <c r="P302" s="5">
        <v>25135</v>
      </c>
      <c r="Q302" s="5">
        <v>2899</v>
      </c>
      <c r="R302" s="5">
        <v>7990</v>
      </c>
      <c r="S302" s="5">
        <v>0</v>
      </c>
      <c r="T302" s="5">
        <v>0</v>
      </c>
      <c r="U302" s="5">
        <v>0</v>
      </c>
      <c r="V302" s="5">
        <v>0</v>
      </c>
      <c r="W302" s="5">
        <v>214615</v>
      </c>
      <c r="X302" s="5">
        <v>0</v>
      </c>
      <c r="Y302" s="5">
        <v>2207</v>
      </c>
      <c r="Z302" s="5">
        <v>5383</v>
      </c>
      <c r="AA302" s="5">
        <v>161452</v>
      </c>
      <c r="AB302" s="5">
        <v>2284916</v>
      </c>
      <c r="AC302" s="5">
        <v>0</v>
      </c>
      <c r="AD302" s="5">
        <v>46575</v>
      </c>
      <c r="AE302" s="5">
        <v>12265</v>
      </c>
      <c r="AF302" s="5">
        <v>3899</v>
      </c>
      <c r="AG302" s="5">
        <v>138654.5</v>
      </c>
      <c r="AH302" s="5">
        <v>0</v>
      </c>
      <c r="AI302" s="5">
        <v>65057</v>
      </c>
      <c r="AJ302" s="5">
        <v>266450.5</v>
      </c>
      <c r="AK302" s="5">
        <v>4471231.6250090003</v>
      </c>
      <c r="AL302" s="5">
        <v>58483000</v>
      </c>
      <c r="AM302" s="47"/>
    </row>
    <row r="303" spans="1:39" x14ac:dyDescent="0.25">
      <c r="A303" s="5">
        <v>2534</v>
      </c>
      <c r="B303" s="5">
        <v>1</v>
      </c>
      <c r="C303" s="5" t="s">
        <v>2188</v>
      </c>
      <c r="D303" s="5">
        <v>619</v>
      </c>
      <c r="E303" s="5">
        <v>684.8</v>
      </c>
      <c r="F303" s="5">
        <v>622</v>
      </c>
      <c r="G303" s="5">
        <v>684.8</v>
      </c>
      <c r="H303" s="5">
        <v>4497082</v>
      </c>
      <c r="I303" s="5">
        <v>0</v>
      </c>
      <c r="J303" s="5">
        <v>278438</v>
      </c>
      <c r="K303" s="5">
        <v>15242</v>
      </c>
      <c r="L303" s="5">
        <v>106792</v>
      </c>
      <c r="M303" s="5">
        <v>12337</v>
      </c>
      <c r="N303" s="5">
        <v>185811.84293300001</v>
      </c>
      <c r="O303" s="5">
        <v>162433</v>
      </c>
      <c r="P303" s="5">
        <v>90837.5</v>
      </c>
      <c r="Q303" s="5">
        <v>8902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434848</v>
      </c>
      <c r="X303" s="5">
        <v>0</v>
      </c>
      <c r="Y303" s="5">
        <v>0</v>
      </c>
      <c r="Z303" s="5">
        <v>26217</v>
      </c>
      <c r="AA303" s="5">
        <v>495795</v>
      </c>
      <c r="AB303" s="5">
        <v>6314735.3429330001</v>
      </c>
      <c r="AC303" s="5">
        <v>0</v>
      </c>
      <c r="AD303" s="5">
        <v>119059</v>
      </c>
      <c r="AE303" s="5">
        <v>76862</v>
      </c>
      <c r="AF303" s="5">
        <v>0</v>
      </c>
      <c r="AG303" s="5">
        <v>359588</v>
      </c>
      <c r="AH303" s="5">
        <v>0</v>
      </c>
      <c r="AI303" s="5">
        <v>346427</v>
      </c>
      <c r="AJ303" s="5">
        <v>901936</v>
      </c>
      <c r="AK303" s="5">
        <v>11500455.542876</v>
      </c>
      <c r="AL303" s="5">
        <v>295514900</v>
      </c>
      <c r="AM303" s="47"/>
    </row>
    <row r="304" spans="1:39" x14ac:dyDescent="0.25">
      <c r="A304" s="5">
        <v>2536</v>
      </c>
      <c r="B304" s="5">
        <v>1</v>
      </c>
      <c r="C304" s="5" t="s">
        <v>2189</v>
      </c>
      <c r="D304" s="5">
        <v>247</v>
      </c>
      <c r="E304" s="5">
        <v>268.95</v>
      </c>
      <c r="F304" s="5">
        <v>299</v>
      </c>
      <c r="G304" s="5">
        <v>326.60000000000002</v>
      </c>
      <c r="H304" s="5">
        <v>2144782</v>
      </c>
      <c r="I304" s="5">
        <v>0</v>
      </c>
      <c r="J304" s="5">
        <v>178427</v>
      </c>
      <c r="K304" s="5">
        <v>0</v>
      </c>
      <c r="L304" s="5">
        <v>117225</v>
      </c>
      <c r="M304" s="5">
        <v>16530</v>
      </c>
      <c r="N304" s="5">
        <v>132912.05270599999</v>
      </c>
      <c r="O304" s="5">
        <v>76317</v>
      </c>
      <c r="P304" s="5">
        <v>16330</v>
      </c>
      <c r="Q304" s="5">
        <v>4246</v>
      </c>
      <c r="R304" s="5">
        <v>8367</v>
      </c>
      <c r="S304" s="5">
        <v>0</v>
      </c>
      <c r="T304" s="5">
        <v>0</v>
      </c>
      <c r="U304" s="5">
        <v>0</v>
      </c>
      <c r="V304" s="5">
        <v>0</v>
      </c>
      <c r="W304" s="5">
        <v>950014</v>
      </c>
      <c r="X304" s="5">
        <v>0</v>
      </c>
      <c r="Y304" s="5">
        <v>0</v>
      </c>
      <c r="Z304" s="5">
        <v>11127</v>
      </c>
      <c r="AA304" s="5">
        <v>236458</v>
      </c>
      <c r="AB304" s="5">
        <v>3892735.0527059999</v>
      </c>
      <c r="AC304" s="5">
        <v>0</v>
      </c>
      <c r="AD304" s="5">
        <v>76317</v>
      </c>
      <c r="AE304" s="5">
        <v>13797</v>
      </c>
      <c r="AF304" s="5">
        <v>7069</v>
      </c>
      <c r="AG304" s="5">
        <v>773579.58</v>
      </c>
      <c r="AH304" s="5">
        <v>0</v>
      </c>
      <c r="AI304" s="5">
        <v>164974</v>
      </c>
      <c r="AJ304" s="5">
        <v>1035736.58</v>
      </c>
      <c r="AK304" s="5">
        <v>8141731.4897840004</v>
      </c>
      <c r="AL304" s="5">
        <v>115888190</v>
      </c>
      <c r="AM304" s="47"/>
    </row>
    <row r="305" spans="1:39" x14ac:dyDescent="0.25">
      <c r="A305" s="5">
        <v>2580</v>
      </c>
      <c r="B305" s="5">
        <v>1</v>
      </c>
      <c r="C305" s="5" t="s">
        <v>369</v>
      </c>
      <c r="D305" s="5">
        <v>771</v>
      </c>
      <c r="E305" s="5">
        <v>851.8</v>
      </c>
      <c r="F305" s="5">
        <v>711</v>
      </c>
      <c r="G305" s="5">
        <v>779.4</v>
      </c>
      <c r="H305" s="5">
        <v>5118320</v>
      </c>
      <c r="I305" s="5">
        <v>92106</v>
      </c>
      <c r="J305" s="5">
        <v>422383</v>
      </c>
      <c r="K305" s="5">
        <v>0</v>
      </c>
      <c r="L305" s="5">
        <v>79764</v>
      </c>
      <c r="M305" s="5">
        <v>174922</v>
      </c>
      <c r="N305" s="5">
        <v>302110</v>
      </c>
      <c r="O305" s="5">
        <v>161431</v>
      </c>
      <c r="P305" s="5">
        <v>128077.5</v>
      </c>
      <c r="Q305" s="5">
        <v>10132</v>
      </c>
      <c r="R305" s="5">
        <v>45049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33914</v>
      </c>
      <c r="AA305" s="5">
        <v>564286</v>
      </c>
      <c r="AB305" s="5">
        <v>7132494.5</v>
      </c>
      <c r="AC305" s="5">
        <v>0</v>
      </c>
      <c r="AD305" s="5">
        <v>59075</v>
      </c>
      <c r="AE305" s="5">
        <v>94255</v>
      </c>
      <c r="AF305" s="5">
        <v>33153</v>
      </c>
      <c r="AG305" s="5">
        <v>0</v>
      </c>
      <c r="AH305" s="5">
        <v>0</v>
      </c>
      <c r="AI305" s="5">
        <v>342923</v>
      </c>
      <c r="AJ305" s="5">
        <v>529406</v>
      </c>
      <c r="AK305" s="5">
        <v>6534950.2950269999</v>
      </c>
      <c r="AL305" s="5">
        <v>319698700</v>
      </c>
      <c r="AM305" s="47"/>
    </row>
    <row r="306" spans="1:39" x14ac:dyDescent="0.25">
      <c r="A306" s="5">
        <v>2609</v>
      </c>
      <c r="B306" s="5">
        <v>1</v>
      </c>
      <c r="C306" s="5" t="s">
        <v>370</v>
      </c>
      <c r="D306" s="5">
        <v>507</v>
      </c>
      <c r="E306" s="5">
        <v>551.79999999999995</v>
      </c>
      <c r="F306" s="5">
        <v>451</v>
      </c>
      <c r="G306" s="5">
        <v>490.6</v>
      </c>
      <c r="H306" s="5">
        <v>3221770</v>
      </c>
      <c r="I306" s="5">
        <v>0</v>
      </c>
      <c r="J306" s="5">
        <v>192747</v>
      </c>
      <c r="K306" s="5">
        <v>0</v>
      </c>
      <c r="L306" s="5">
        <v>130496</v>
      </c>
      <c r="M306" s="5">
        <v>121288</v>
      </c>
      <c r="N306" s="5">
        <v>163377</v>
      </c>
      <c r="O306" s="5">
        <v>102607</v>
      </c>
      <c r="P306" s="5">
        <v>68328.75</v>
      </c>
      <c r="Q306" s="5">
        <v>6378</v>
      </c>
      <c r="R306" s="5">
        <v>687</v>
      </c>
      <c r="S306" s="5">
        <v>0</v>
      </c>
      <c r="T306" s="5">
        <v>0</v>
      </c>
      <c r="U306" s="5">
        <v>0</v>
      </c>
      <c r="V306" s="5">
        <v>0</v>
      </c>
      <c r="W306" s="5">
        <v>251614</v>
      </c>
      <c r="X306" s="5">
        <v>0</v>
      </c>
      <c r="Y306" s="5">
        <v>0</v>
      </c>
      <c r="Z306" s="5">
        <v>18337</v>
      </c>
      <c r="AA306" s="5">
        <v>355194</v>
      </c>
      <c r="AB306" s="5">
        <v>4632823.75</v>
      </c>
      <c r="AC306" s="5">
        <v>0</v>
      </c>
      <c r="AD306" s="5">
        <v>58723</v>
      </c>
      <c r="AE306" s="5">
        <v>52090</v>
      </c>
      <c r="AF306" s="5">
        <v>524</v>
      </c>
      <c r="AG306" s="5">
        <v>180687</v>
      </c>
      <c r="AH306" s="5">
        <v>0</v>
      </c>
      <c r="AI306" s="5">
        <v>223607</v>
      </c>
      <c r="AJ306" s="5">
        <v>515631</v>
      </c>
      <c r="AK306" s="5">
        <v>6433172.905638</v>
      </c>
      <c r="AL306" s="5">
        <v>214539300</v>
      </c>
      <c r="AM306" s="47"/>
    </row>
    <row r="307" spans="1:39" x14ac:dyDescent="0.25">
      <c r="A307" s="5">
        <v>2683</v>
      </c>
      <c r="B307" s="5">
        <v>1</v>
      </c>
      <c r="C307" s="5" t="s">
        <v>2190</v>
      </c>
      <c r="D307" s="5">
        <v>344</v>
      </c>
      <c r="E307" s="5">
        <v>378</v>
      </c>
      <c r="F307" s="5">
        <v>252</v>
      </c>
      <c r="G307" s="5">
        <v>276.39999999999998</v>
      </c>
      <c r="H307" s="5">
        <v>1815119</v>
      </c>
      <c r="I307" s="5">
        <v>0</v>
      </c>
      <c r="J307" s="5">
        <v>31676</v>
      </c>
      <c r="K307" s="5">
        <v>0</v>
      </c>
      <c r="L307" s="5">
        <v>107070</v>
      </c>
      <c r="M307" s="5">
        <v>762586</v>
      </c>
      <c r="N307" s="5">
        <v>161704</v>
      </c>
      <c r="O307" s="5">
        <v>66753</v>
      </c>
      <c r="P307" s="5">
        <v>38620</v>
      </c>
      <c r="Q307" s="5">
        <v>3593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139872</v>
      </c>
      <c r="X307" s="5">
        <v>0</v>
      </c>
      <c r="Y307" s="5">
        <v>24275</v>
      </c>
      <c r="Z307" s="5">
        <v>13258</v>
      </c>
      <c r="AA307" s="5">
        <v>200114</v>
      </c>
      <c r="AB307" s="5">
        <v>3364640</v>
      </c>
      <c r="AC307" s="5">
        <v>0</v>
      </c>
      <c r="AD307" s="5">
        <v>38002</v>
      </c>
      <c r="AE307" s="5">
        <v>23607</v>
      </c>
      <c r="AF307" s="5">
        <v>0</v>
      </c>
      <c r="AG307" s="5">
        <v>82633</v>
      </c>
      <c r="AH307" s="5">
        <v>0</v>
      </c>
      <c r="AI307" s="5">
        <v>101011</v>
      </c>
      <c r="AJ307" s="5">
        <v>245253</v>
      </c>
      <c r="AK307" s="5">
        <v>3605256.9400590002</v>
      </c>
      <c r="AL307" s="5">
        <v>117839300</v>
      </c>
      <c r="AM307" s="47"/>
    </row>
    <row r="308" spans="1:39" x14ac:dyDescent="0.25">
      <c r="A308" s="5">
        <v>2687</v>
      </c>
      <c r="B308" s="5">
        <v>1</v>
      </c>
      <c r="C308" s="5" t="s">
        <v>2191</v>
      </c>
      <c r="D308" s="5">
        <v>1359</v>
      </c>
      <c r="E308" s="5">
        <v>1490</v>
      </c>
      <c r="F308" s="5">
        <v>1224</v>
      </c>
      <c r="G308" s="5">
        <v>1339.2</v>
      </c>
      <c r="H308" s="5">
        <v>8794526</v>
      </c>
      <c r="I308" s="5">
        <v>0</v>
      </c>
      <c r="J308" s="5">
        <v>127620</v>
      </c>
      <c r="K308" s="5">
        <v>14344</v>
      </c>
      <c r="L308" s="5">
        <v>0</v>
      </c>
      <c r="M308" s="5">
        <v>0</v>
      </c>
      <c r="N308" s="5">
        <v>172905</v>
      </c>
      <c r="O308" s="5">
        <v>279534</v>
      </c>
      <c r="P308" s="5">
        <v>219696.25</v>
      </c>
      <c r="Q308" s="5">
        <v>17410</v>
      </c>
      <c r="R308" s="5">
        <v>10205</v>
      </c>
      <c r="S308" s="5">
        <v>0</v>
      </c>
      <c r="T308" s="5">
        <v>0</v>
      </c>
      <c r="U308" s="5">
        <v>0</v>
      </c>
      <c r="V308" s="5">
        <v>0</v>
      </c>
      <c r="W308" s="5">
        <v>73977</v>
      </c>
      <c r="X308" s="5">
        <v>0</v>
      </c>
      <c r="Y308" s="5">
        <v>0</v>
      </c>
      <c r="Z308" s="5">
        <v>53941</v>
      </c>
      <c r="AA308" s="5">
        <v>969581</v>
      </c>
      <c r="AB308" s="5">
        <v>10733739.25</v>
      </c>
      <c r="AC308" s="5">
        <v>0</v>
      </c>
      <c r="AD308" s="5">
        <v>100653</v>
      </c>
      <c r="AE308" s="5">
        <v>219696.25</v>
      </c>
      <c r="AF308" s="5">
        <v>10205</v>
      </c>
      <c r="AG308" s="5">
        <v>67258</v>
      </c>
      <c r="AH308" s="5">
        <v>0</v>
      </c>
      <c r="AI308" s="5">
        <v>818078</v>
      </c>
      <c r="AJ308" s="5">
        <v>1215890.25</v>
      </c>
      <c r="AK308" s="5">
        <v>11048425.656752</v>
      </c>
      <c r="AL308" s="5">
        <v>816750250</v>
      </c>
      <c r="AM308" s="47"/>
    </row>
    <row r="309" spans="1:39" x14ac:dyDescent="0.25">
      <c r="A309" s="5">
        <v>2689</v>
      </c>
      <c r="B309" s="5">
        <v>1</v>
      </c>
      <c r="C309" s="5" t="s">
        <v>1956</v>
      </c>
      <c r="D309" s="5">
        <v>1229</v>
      </c>
      <c r="E309" s="5">
        <v>1339.4</v>
      </c>
      <c r="F309" s="5">
        <v>1058</v>
      </c>
      <c r="G309" s="5">
        <v>1157</v>
      </c>
      <c r="H309" s="5">
        <v>7598019</v>
      </c>
      <c r="I309" s="5">
        <v>28655</v>
      </c>
      <c r="J309" s="5">
        <v>466603</v>
      </c>
      <c r="K309" s="5">
        <v>49847</v>
      </c>
      <c r="L309" s="5">
        <v>0</v>
      </c>
      <c r="M309" s="5">
        <v>0</v>
      </c>
      <c r="N309" s="5">
        <v>288569.22397200001</v>
      </c>
      <c r="O309" s="5">
        <v>248590</v>
      </c>
      <c r="P309" s="5">
        <v>162075</v>
      </c>
      <c r="Q309" s="5">
        <v>15041</v>
      </c>
      <c r="R309" s="5">
        <v>29284</v>
      </c>
      <c r="S309" s="5">
        <v>0</v>
      </c>
      <c r="T309" s="5">
        <v>0</v>
      </c>
      <c r="U309" s="5">
        <v>0</v>
      </c>
      <c r="V309" s="5">
        <v>0</v>
      </c>
      <c r="W309" s="5">
        <v>548719</v>
      </c>
      <c r="X309" s="5">
        <v>0</v>
      </c>
      <c r="Y309" s="5">
        <v>6988</v>
      </c>
      <c r="Z309" s="5">
        <v>47063</v>
      </c>
      <c r="AA309" s="5">
        <v>837668</v>
      </c>
      <c r="AB309" s="5">
        <v>10327121.223972</v>
      </c>
      <c r="AC309" s="5">
        <v>0</v>
      </c>
      <c r="AD309" s="5">
        <v>188678</v>
      </c>
      <c r="AE309" s="5">
        <v>102115</v>
      </c>
      <c r="AF309" s="5">
        <v>18450</v>
      </c>
      <c r="AG309" s="5">
        <v>318113</v>
      </c>
      <c r="AH309" s="5">
        <v>0</v>
      </c>
      <c r="AI309" s="5">
        <v>435821</v>
      </c>
      <c r="AJ309" s="5">
        <v>1063177</v>
      </c>
      <c r="AK309" s="5">
        <v>20120260.105753001</v>
      </c>
      <c r="AL309" s="5">
        <v>430381400</v>
      </c>
      <c r="AM309" s="47"/>
    </row>
    <row r="310" spans="1:39" x14ac:dyDescent="0.25">
      <c r="A310" s="5">
        <v>2711</v>
      </c>
      <c r="B310" s="5">
        <v>1</v>
      </c>
      <c r="C310" s="5" t="s">
        <v>372</v>
      </c>
      <c r="D310" s="5">
        <v>932</v>
      </c>
      <c r="E310" s="5">
        <v>1028.2</v>
      </c>
      <c r="F310" s="5">
        <v>899</v>
      </c>
      <c r="G310" s="5">
        <v>992.8</v>
      </c>
      <c r="H310" s="5">
        <v>6519718</v>
      </c>
      <c r="I310" s="5">
        <v>61404</v>
      </c>
      <c r="J310" s="5">
        <v>500398</v>
      </c>
      <c r="K310" s="5">
        <v>0</v>
      </c>
      <c r="L310" s="5">
        <v>0</v>
      </c>
      <c r="M310" s="5">
        <v>0</v>
      </c>
      <c r="N310" s="5">
        <v>278980</v>
      </c>
      <c r="O310" s="5">
        <v>226015</v>
      </c>
      <c r="P310" s="5">
        <v>166223.75</v>
      </c>
      <c r="Q310" s="5">
        <v>12906</v>
      </c>
      <c r="R310" s="5">
        <v>1281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16919</v>
      </c>
      <c r="Z310" s="5">
        <v>41637</v>
      </c>
      <c r="AA310" s="5">
        <v>718787</v>
      </c>
      <c r="AB310" s="5">
        <v>8544268.75</v>
      </c>
      <c r="AC310" s="5">
        <v>0</v>
      </c>
      <c r="AD310" s="5">
        <v>71347</v>
      </c>
      <c r="AE310" s="5">
        <v>138727</v>
      </c>
      <c r="AF310" s="5">
        <v>1069</v>
      </c>
      <c r="AG310" s="5">
        <v>0</v>
      </c>
      <c r="AH310" s="5">
        <v>0</v>
      </c>
      <c r="AI310" s="5">
        <v>495372</v>
      </c>
      <c r="AJ310" s="5">
        <v>706515</v>
      </c>
      <c r="AK310" s="5">
        <v>7180596.0553160002</v>
      </c>
      <c r="AL310" s="5">
        <v>437638803</v>
      </c>
      <c r="AM310" s="47"/>
    </row>
    <row r="311" spans="1:39" x14ac:dyDescent="0.25">
      <c r="A311" s="5">
        <v>2752</v>
      </c>
      <c r="B311" s="5">
        <v>1</v>
      </c>
      <c r="C311" s="5" t="s">
        <v>1957</v>
      </c>
      <c r="D311" s="5">
        <v>1733</v>
      </c>
      <c r="E311" s="5">
        <v>1912.8</v>
      </c>
      <c r="F311" s="5">
        <v>1692</v>
      </c>
      <c r="G311" s="5">
        <v>1866.4</v>
      </c>
      <c r="H311" s="5">
        <v>12256649</v>
      </c>
      <c r="I311" s="5">
        <v>98246</v>
      </c>
      <c r="J311" s="5">
        <v>1161352</v>
      </c>
      <c r="K311" s="5">
        <v>103394</v>
      </c>
      <c r="L311" s="5">
        <v>0</v>
      </c>
      <c r="M311" s="5">
        <v>0</v>
      </c>
      <c r="N311" s="5">
        <v>261910</v>
      </c>
      <c r="O311" s="5">
        <v>437792</v>
      </c>
      <c r="P311" s="5">
        <v>278650</v>
      </c>
      <c r="Q311" s="5">
        <v>24263</v>
      </c>
      <c r="R311" s="5">
        <v>57093</v>
      </c>
      <c r="S311" s="5">
        <v>0</v>
      </c>
      <c r="T311" s="5">
        <v>0</v>
      </c>
      <c r="U311" s="5">
        <v>0</v>
      </c>
      <c r="V311" s="5">
        <v>0</v>
      </c>
      <c r="W311" s="5">
        <v>561880</v>
      </c>
      <c r="X311" s="5">
        <v>0</v>
      </c>
      <c r="Y311" s="5">
        <v>0</v>
      </c>
      <c r="Z311" s="5">
        <v>74236</v>
      </c>
      <c r="AA311" s="5">
        <v>1351274</v>
      </c>
      <c r="AB311" s="5">
        <v>16666739</v>
      </c>
      <c r="AC311" s="5">
        <v>0</v>
      </c>
      <c r="AD311" s="5">
        <v>169108</v>
      </c>
      <c r="AE311" s="5">
        <v>258755</v>
      </c>
      <c r="AF311" s="5">
        <v>53017</v>
      </c>
      <c r="AG311" s="5">
        <v>469311</v>
      </c>
      <c r="AH311" s="5">
        <v>0</v>
      </c>
      <c r="AI311" s="5">
        <v>1036184</v>
      </c>
      <c r="AJ311" s="5">
        <v>1986375</v>
      </c>
      <c r="AK311" s="5">
        <v>16518234.172992</v>
      </c>
      <c r="AL311" s="5">
        <v>905877365</v>
      </c>
      <c r="AM311" s="47"/>
    </row>
    <row r="312" spans="1:39" x14ac:dyDescent="0.25">
      <c r="A312" s="5">
        <v>2753</v>
      </c>
      <c r="B312" s="5">
        <v>1</v>
      </c>
      <c r="C312" s="5" t="s">
        <v>2192</v>
      </c>
      <c r="D312" s="5">
        <v>1146</v>
      </c>
      <c r="E312" s="5">
        <v>1254.2</v>
      </c>
      <c r="F312" s="5">
        <v>960</v>
      </c>
      <c r="G312" s="5">
        <v>1052.5999999999999</v>
      </c>
      <c r="H312" s="5">
        <v>6912424</v>
      </c>
      <c r="I312" s="5">
        <v>257897</v>
      </c>
      <c r="J312" s="5">
        <v>769671</v>
      </c>
      <c r="K312" s="5">
        <v>214650</v>
      </c>
      <c r="L312" s="5">
        <v>0</v>
      </c>
      <c r="M312" s="5">
        <v>0</v>
      </c>
      <c r="N312" s="5">
        <v>204096.715016</v>
      </c>
      <c r="O312" s="5">
        <v>235785</v>
      </c>
      <c r="P312" s="5">
        <v>149823.75</v>
      </c>
      <c r="Q312" s="5">
        <v>13684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482596</v>
      </c>
      <c r="X312" s="5">
        <v>0</v>
      </c>
      <c r="Y312" s="5">
        <v>0</v>
      </c>
      <c r="Z312" s="5">
        <v>42760</v>
      </c>
      <c r="AA312" s="5">
        <v>762082</v>
      </c>
      <c r="AB312" s="5">
        <v>10045469.465016</v>
      </c>
      <c r="AC312" s="5">
        <v>0</v>
      </c>
      <c r="AD312" s="5">
        <v>82458</v>
      </c>
      <c r="AE312" s="5">
        <v>113202</v>
      </c>
      <c r="AF312" s="5">
        <v>0</v>
      </c>
      <c r="AG312" s="5">
        <v>327977</v>
      </c>
      <c r="AH312" s="5">
        <v>0</v>
      </c>
      <c r="AI312" s="5">
        <v>475485</v>
      </c>
      <c r="AJ312" s="5">
        <v>999122</v>
      </c>
      <c r="AK312" s="5">
        <v>8434200.0771350004</v>
      </c>
      <c r="AL312" s="5">
        <v>483291300</v>
      </c>
      <c r="AM312" s="47"/>
    </row>
    <row r="313" spans="1:39" x14ac:dyDescent="0.25">
      <c r="A313" s="5">
        <v>2754</v>
      </c>
      <c r="B313" s="5">
        <v>1</v>
      </c>
      <c r="C313" s="5" t="s">
        <v>373</v>
      </c>
      <c r="D313" s="5">
        <v>376</v>
      </c>
      <c r="E313" s="5">
        <v>415.8</v>
      </c>
      <c r="F313" s="5">
        <v>403</v>
      </c>
      <c r="G313" s="5">
        <v>446.6</v>
      </c>
      <c r="H313" s="5">
        <v>2932822</v>
      </c>
      <c r="I313" s="5">
        <v>0</v>
      </c>
      <c r="J313" s="5">
        <v>135582</v>
      </c>
      <c r="K313" s="5">
        <v>14086</v>
      </c>
      <c r="L313" s="5">
        <v>129928</v>
      </c>
      <c r="M313" s="5">
        <v>3910</v>
      </c>
      <c r="N313" s="5">
        <v>137966</v>
      </c>
      <c r="O313" s="5">
        <v>103282</v>
      </c>
      <c r="P313" s="5">
        <v>54826.25</v>
      </c>
      <c r="Q313" s="5">
        <v>5806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364028</v>
      </c>
      <c r="X313" s="5">
        <v>0</v>
      </c>
      <c r="Y313" s="5">
        <v>47446</v>
      </c>
      <c r="Z313" s="5">
        <v>16994</v>
      </c>
      <c r="AA313" s="5">
        <v>323338</v>
      </c>
      <c r="AB313" s="5">
        <v>4270014.25</v>
      </c>
      <c r="AC313" s="5">
        <v>0</v>
      </c>
      <c r="AD313" s="5">
        <v>78859</v>
      </c>
      <c r="AE313" s="5">
        <v>35664</v>
      </c>
      <c r="AF313" s="5">
        <v>0</v>
      </c>
      <c r="AG313" s="5">
        <v>267559.96000000002</v>
      </c>
      <c r="AH313" s="5">
        <v>0</v>
      </c>
      <c r="AI313" s="5">
        <v>173685</v>
      </c>
      <c r="AJ313" s="5">
        <v>555767.96</v>
      </c>
      <c r="AK313" s="5">
        <v>7812872.0843740003</v>
      </c>
      <c r="AL313" s="5">
        <v>137942150</v>
      </c>
      <c r="AM313" s="47"/>
    </row>
    <row r="314" spans="1:39" x14ac:dyDescent="0.25">
      <c r="A314" s="5">
        <v>2769</v>
      </c>
      <c r="B314" s="5">
        <v>1</v>
      </c>
      <c r="C314" s="5" t="s">
        <v>2193</v>
      </c>
      <c r="D314" s="5">
        <v>1065</v>
      </c>
      <c r="E314" s="5">
        <v>1174.2</v>
      </c>
      <c r="F314" s="5">
        <v>1090</v>
      </c>
      <c r="G314" s="5">
        <v>1199</v>
      </c>
      <c r="H314" s="5">
        <v>7873833</v>
      </c>
      <c r="I314" s="5">
        <v>0</v>
      </c>
      <c r="J314" s="5">
        <v>133520</v>
      </c>
      <c r="K314" s="5">
        <v>82112</v>
      </c>
      <c r="L314" s="5">
        <v>0</v>
      </c>
      <c r="M314" s="5">
        <v>0</v>
      </c>
      <c r="N314" s="5">
        <v>266946</v>
      </c>
      <c r="O314" s="5">
        <v>266763</v>
      </c>
      <c r="P314" s="5">
        <v>184183.75</v>
      </c>
      <c r="Q314" s="5">
        <v>15587</v>
      </c>
      <c r="R314" s="5">
        <v>588</v>
      </c>
      <c r="S314" s="5">
        <v>0</v>
      </c>
      <c r="T314" s="5">
        <v>0</v>
      </c>
      <c r="U314" s="5">
        <v>0</v>
      </c>
      <c r="V314" s="5">
        <v>0</v>
      </c>
      <c r="W314" s="5">
        <v>302748</v>
      </c>
      <c r="X314" s="5">
        <v>0</v>
      </c>
      <c r="Y314" s="5">
        <v>0</v>
      </c>
      <c r="Z314" s="5">
        <v>48698</v>
      </c>
      <c r="AA314" s="5">
        <v>868076</v>
      </c>
      <c r="AB314" s="5">
        <v>10043054.75</v>
      </c>
      <c r="AC314" s="5">
        <v>0</v>
      </c>
      <c r="AD314" s="5">
        <v>118609</v>
      </c>
      <c r="AE314" s="5">
        <v>132139</v>
      </c>
      <c r="AF314" s="5">
        <v>422</v>
      </c>
      <c r="AG314" s="5">
        <v>195366</v>
      </c>
      <c r="AH314" s="5">
        <v>0</v>
      </c>
      <c r="AI314" s="5">
        <v>514283</v>
      </c>
      <c r="AJ314" s="5">
        <v>960819</v>
      </c>
      <c r="AK314" s="5">
        <v>12214501.171111999</v>
      </c>
      <c r="AL314" s="5">
        <v>429628000</v>
      </c>
      <c r="AM314" s="47"/>
    </row>
    <row r="315" spans="1:39" x14ac:dyDescent="0.25">
      <c r="A315" s="5">
        <v>2805</v>
      </c>
      <c r="B315" s="5">
        <v>1</v>
      </c>
      <c r="C315" s="5" t="s">
        <v>375</v>
      </c>
      <c r="D315" s="5">
        <v>1361</v>
      </c>
      <c r="E315" s="5">
        <v>1485.4</v>
      </c>
      <c r="F315" s="5">
        <v>1330</v>
      </c>
      <c r="G315" s="5">
        <v>1450.2</v>
      </c>
      <c r="H315" s="5">
        <v>9523463</v>
      </c>
      <c r="I315" s="5">
        <v>6140</v>
      </c>
      <c r="J315" s="5">
        <v>94856</v>
      </c>
      <c r="K315" s="5">
        <v>14121</v>
      </c>
      <c r="L315" s="5">
        <v>0</v>
      </c>
      <c r="M315" s="5">
        <v>0</v>
      </c>
      <c r="N315" s="5">
        <v>205152</v>
      </c>
      <c r="O315" s="5">
        <v>342663</v>
      </c>
      <c r="P315" s="5">
        <v>162056.25</v>
      </c>
      <c r="Q315" s="5">
        <v>18853</v>
      </c>
      <c r="R315" s="5">
        <v>8701</v>
      </c>
      <c r="S315" s="5">
        <v>0</v>
      </c>
      <c r="T315" s="5">
        <v>0</v>
      </c>
      <c r="U315" s="5">
        <v>0</v>
      </c>
      <c r="V315" s="5">
        <v>0</v>
      </c>
      <c r="W315" s="5">
        <v>1464441</v>
      </c>
      <c r="X315" s="5">
        <v>0</v>
      </c>
      <c r="Y315" s="5">
        <v>0</v>
      </c>
      <c r="Z315" s="5">
        <v>52588</v>
      </c>
      <c r="AA315" s="5">
        <v>1049945</v>
      </c>
      <c r="AB315" s="5">
        <v>12942979.25</v>
      </c>
      <c r="AC315" s="5">
        <v>0</v>
      </c>
      <c r="AD315" s="5">
        <v>110916</v>
      </c>
      <c r="AE315" s="5">
        <v>141896</v>
      </c>
      <c r="AF315" s="5">
        <v>7619</v>
      </c>
      <c r="AG315" s="5">
        <v>1322735</v>
      </c>
      <c r="AH315" s="5">
        <v>0</v>
      </c>
      <c r="AI315" s="5">
        <v>759164</v>
      </c>
      <c r="AJ315" s="5">
        <v>2342330</v>
      </c>
      <c r="AK315" s="5">
        <v>10755163.681865999</v>
      </c>
      <c r="AL315" s="5">
        <v>663314225</v>
      </c>
      <c r="AM315" s="47"/>
    </row>
    <row r="316" spans="1:39" x14ac:dyDescent="0.25">
      <c r="A316" s="5">
        <v>2835</v>
      </c>
      <c r="B316" s="5">
        <v>1</v>
      </c>
      <c r="C316" s="5" t="s">
        <v>2194</v>
      </c>
      <c r="D316" s="5">
        <v>771</v>
      </c>
      <c r="E316" s="5">
        <v>842.4</v>
      </c>
      <c r="F316" s="5">
        <v>652</v>
      </c>
      <c r="G316" s="5">
        <v>723.2</v>
      </c>
      <c r="H316" s="5">
        <v>4749254</v>
      </c>
      <c r="I316" s="5">
        <v>0</v>
      </c>
      <c r="J316" s="5">
        <v>109806</v>
      </c>
      <c r="K316" s="5">
        <v>0</v>
      </c>
      <c r="L316" s="5">
        <v>97044</v>
      </c>
      <c r="M316" s="5">
        <v>0</v>
      </c>
      <c r="N316" s="5">
        <v>153487</v>
      </c>
      <c r="O316" s="5">
        <v>164529</v>
      </c>
      <c r="P316" s="5">
        <v>69107.5</v>
      </c>
      <c r="Q316" s="5">
        <v>9402</v>
      </c>
      <c r="R316" s="5">
        <v>0</v>
      </c>
      <c r="S316" s="5">
        <v>0</v>
      </c>
      <c r="T316" s="5">
        <v>0</v>
      </c>
      <c r="U316" s="5">
        <v>0</v>
      </c>
      <c r="V316" s="5">
        <v>-6567</v>
      </c>
      <c r="W316" s="5">
        <v>947985</v>
      </c>
      <c r="X316" s="5">
        <v>0</v>
      </c>
      <c r="Y316" s="5">
        <v>0</v>
      </c>
      <c r="Z316" s="5">
        <v>31475</v>
      </c>
      <c r="AA316" s="5">
        <v>523597</v>
      </c>
      <c r="AB316" s="5">
        <v>6849119.5</v>
      </c>
      <c r="AC316" s="5">
        <v>0</v>
      </c>
      <c r="AD316" s="5">
        <v>104136</v>
      </c>
      <c r="AE316" s="5">
        <v>59027</v>
      </c>
      <c r="AF316" s="5">
        <v>0</v>
      </c>
      <c r="AG316" s="5">
        <v>784262.95</v>
      </c>
      <c r="AH316" s="5">
        <v>0</v>
      </c>
      <c r="AI316" s="5">
        <v>369305</v>
      </c>
      <c r="AJ316" s="5">
        <v>1316730.95</v>
      </c>
      <c r="AK316" s="5">
        <v>10487665.9834</v>
      </c>
      <c r="AL316" s="5">
        <v>366954500</v>
      </c>
      <c r="AM316" s="47"/>
    </row>
    <row r="317" spans="1:39" x14ac:dyDescent="0.25">
      <c r="A317" s="5">
        <v>2853</v>
      </c>
      <c r="B317" s="5">
        <v>1</v>
      </c>
      <c r="C317" s="5" t="s">
        <v>2195</v>
      </c>
      <c r="D317" s="5">
        <v>951</v>
      </c>
      <c r="E317" s="5">
        <v>1037.4000000000001</v>
      </c>
      <c r="F317" s="5">
        <v>771</v>
      </c>
      <c r="G317" s="5">
        <v>838</v>
      </c>
      <c r="H317" s="5">
        <v>5503146</v>
      </c>
      <c r="I317" s="5">
        <v>0</v>
      </c>
      <c r="J317" s="5">
        <v>598977</v>
      </c>
      <c r="K317" s="5">
        <v>42359</v>
      </c>
      <c r="L317" s="5">
        <v>57934</v>
      </c>
      <c r="M317" s="5">
        <v>157082</v>
      </c>
      <c r="N317" s="5">
        <v>324326</v>
      </c>
      <c r="O317" s="5">
        <v>193615</v>
      </c>
      <c r="P317" s="5">
        <v>113865</v>
      </c>
      <c r="Q317" s="5">
        <v>10894</v>
      </c>
      <c r="R317" s="5">
        <v>8539</v>
      </c>
      <c r="S317" s="5">
        <v>0</v>
      </c>
      <c r="T317" s="5">
        <v>0</v>
      </c>
      <c r="U317" s="5">
        <v>0</v>
      </c>
      <c r="V317" s="5">
        <v>0</v>
      </c>
      <c r="W317" s="5">
        <v>474308</v>
      </c>
      <c r="X317" s="5">
        <v>0</v>
      </c>
      <c r="Y317" s="5">
        <v>0</v>
      </c>
      <c r="Z317" s="5">
        <v>41565</v>
      </c>
      <c r="AA317" s="5">
        <v>606712</v>
      </c>
      <c r="AB317" s="5">
        <v>8133322</v>
      </c>
      <c r="AC317" s="5">
        <v>0</v>
      </c>
      <c r="AD317" s="5">
        <v>181151</v>
      </c>
      <c r="AE317" s="5">
        <v>63341</v>
      </c>
      <c r="AF317" s="5">
        <v>4750</v>
      </c>
      <c r="AG317" s="5">
        <v>279776</v>
      </c>
      <c r="AH317" s="5">
        <v>0</v>
      </c>
      <c r="AI317" s="5">
        <v>278700</v>
      </c>
      <c r="AJ317" s="5">
        <v>807718</v>
      </c>
      <c r="AK317" s="5">
        <v>17964187.675932001</v>
      </c>
      <c r="AL317" s="5">
        <v>294311890</v>
      </c>
      <c r="AM317" s="47"/>
    </row>
    <row r="318" spans="1:39" x14ac:dyDescent="0.25">
      <c r="A318" s="5">
        <v>2854</v>
      </c>
      <c r="B318" s="5">
        <v>1</v>
      </c>
      <c r="C318" s="5" t="s">
        <v>376</v>
      </c>
      <c r="D318" s="5">
        <v>481</v>
      </c>
      <c r="E318" s="5">
        <v>524.6</v>
      </c>
      <c r="F318" s="5">
        <v>516</v>
      </c>
      <c r="G318" s="5">
        <v>562</v>
      </c>
      <c r="H318" s="5">
        <v>3690654</v>
      </c>
      <c r="I318" s="5">
        <v>0</v>
      </c>
      <c r="J318" s="5">
        <v>329704</v>
      </c>
      <c r="K318" s="5">
        <v>14138</v>
      </c>
      <c r="L318" s="5">
        <v>126750</v>
      </c>
      <c r="M318" s="5">
        <v>144283</v>
      </c>
      <c r="N318" s="5">
        <v>206589</v>
      </c>
      <c r="O318" s="5">
        <v>122049</v>
      </c>
      <c r="P318" s="5">
        <v>93675</v>
      </c>
      <c r="Q318" s="5">
        <v>7306</v>
      </c>
      <c r="R318" s="5">
        <v>8385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25952</v>
      </c>
      <c r="AA318" s="5">
        <v>406888</v>
      </c>
      <c r="AB318" s="5">
        <v>5176373</v>
      </c>
      <c r="AC318" s="5">
        <v>0</v>
      </c>
      <c r="AD318" s="5">
        <v>66927</v>
      </c>
      <c r="AE318" s="5">
        <v>43473</v>
      </c>
      <c r="AF318" s="5">
        <v>3891</v>
      </c>
      <c r="AG318" s="5">
        <v>0</v>
      </c>
      <c r="AH318" s="5">
        <v>0</v>
      </c>
      <c r="AI318" s="5">
        <v>155933</v>
      </c>
      <c r="AJ318" s="5">
        <v>270224</v>
      </c>
      <c r="AK318" s="5">
        <v>7061034.2091610003</v>
      </c>
      <c r="AL318" s="5">
        <v>124164600</v>
      </c>
      <c r="AM318" s="47"/>
    </row>
    <row r="319" spans="1:39" x14ac:dyDescent="0.25">
      <c r="A319" s="5">
        <v>2856</v>
      </c>
      <c r="B319" s="5">
        <v>1</v>
      </c>
      <c r="C319" s="5" t="s">
        <v>2196</v>
      </c>
      <c r="D319" s="5">
        <v>292</v>
      </c>
      <c r="E319" s="5">
        <v>318.8</v>
      </c>
      <c r="F319" s="5">
        <v>292</v>
      </c>
      <c r="G319" s="5">
        <v>319</v>
      </c>
      <c r="H319" s="5">
        <v>2094873</v>
      </c>
      <c r="I319" s="5">
        <v>0</v>
      </c>
      <c r="J319" s="5">
        <v>91533</v>
      </c>
      <c r="K319" s="5">
        <v>14088</v>
      </c>
      <c r="L319" s="5">
        <v>115871</v>
      </c>
      <c r="M319" s="5">
        <v>467997</v>
      </c>
      <c r="N319" s="5">
        <v>157262</v>
      </c>
      <c r="O319" s="5">
        <v>77097</v>
      </c>
      <c r="P319" s="5">
        <v>34681.25</v>
      </c>
      <c r="Q319" s="5">
        <v>4147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341649</v>
      </c>
      <c r="X319" s="5">
        <v>0</v>
      </c>
      <c r="Y319" s="5">
        <v>10298</v>
      </c>
      <c r="Z319" s="5">
        <v>14403</v>
      </c>
      <c r="AA319" s="5">
        <v>230956</v>
      </c>
      <c r="AB319" s="5">
        <v>3654855.25</v>
      </c>
      <c r="AC319" s="5">
        <v>0</v>
      </c>
      <c r="AD319" s="5">
        <v>77097</v>
      </c>
      <c r="AE319" s="5">
        <v>34681.25</v>
      </c>
      <c r="AF319" s="5">
        <v>0</v>
      </c>
      <c r="AG319" s="5">
        <v>193518.53</v>
      </c>
      <c r="AH319" s="5">
        <v>0</v>
      </c>
      <c r="AI319" s="5">
        <v>198848</v>
      </c>
      <c r="AJ319" s="5">
        <v>504144.78</v>
      </c>
      <c r="AK319" s="5">
        <v>8890390.2953469995</v>
      </c>
      <c r="AL319" s="5">
        <v>186420400</v>
      </c>
      <c r="AM319" s="47"/>
    </row>
    <row r="320" spans="1:39" x14ac:dyDescent="0.25">
      <c r="A320" s="5">
        <v>2859</v>
      </c>
      <c r="B320" s="5">
        <v>1</v>
      </c>
      <c r="C320" s="5" t="s">
        <v>2197</v>
      </c>
      <c r="D320" s="5">
        <v>1879</v>
      </c>
      <c r="E320" s="5">
        <v>2062.4</v>
      </c>
      <c r="F320" s="5">
        <v>1480</v>
      </c>
      <c r="G320" s="5">
        <v>1631.2</v>
      </c>
      <c r="H320" s="5">
        <v>10712090</v>
      </c>
      <c r="I320" s="5">
        <v>0</v>
      </c>
      <c r="J320" s="5">
        <v>317847</v>
      </c>
      <c r="K320" s="5">
        <v>75447</v>
      </c>
      <c r="L320" s="5">
        <v>0</v>
      </c>
      <c r="M320" s="5">
        <v>0</v>
      </c>
      <c r="N320" s="5">
        <v>263962</v>
      </c>
      <c r="O320" s="5">
        <v>369056</v>
      </c>
      <c r="P320" s="5">
        <v>228026.25</v>
      </c>
      <c r="Q320" s="5">
        <v>21206</v>
      </c>
      <c r="R320" s="5">
        <v>55265</v>
      </c>
      <c r="S320" s="5">
        <v>0</v>
      </c>
      <c r="T320" s="5">
        <v>0</v>
      </c>
      <c r="U320" s="5">
        <v>0</v>
      </c>
      <c r="V320" s="5">
        <v>0</v>
      </c>
      <c r="W320" s="5">
        <v>768279</v>
      </c>
      <c r="X320" s="5">
        <v>0</v>
      </c>
      <c r="Y320" s="5">
        <v>51860</v>
      </c>
      <c r="Z320" s="5">
        <v>65179</v>
      </c>
      <c r="AA320" s="5">
        <v>1180989</v>
      </c>
      <c r="AB320" s="5">
        <v>14109206.25</v>
      </c>
      <c r="AC320" s="5">
        <v>0</v>
      </c>
      <c r="AD320" s="5">
        <v>160702</v>
      </c>
      <c r="AE320" s="5">
        <v>207560</v>
      </c>
      <c r="AF320" s="5">
        <v>50305</v>
      </c>
      <c r="AG320" s="5">
        <v>632269</v>
      </c>
      <c r="AH320" s="5">
        <v>0</v>
      </c>
      <c r="AI320" s="5">
        <v>887703</v>
      </c>
      <c r="AJ320" s="5">
        <v>1938539</v>
      </c>
      <c r="AK320" s="5">
        <v>16274183.012478</v>
      </c>
      <c r="AL320" s="5">
        <v>957417250</v>
      </c>
      <c r="AM320" s="47"/>
    </row>
    <row r="321" spans="1:39" x14ac:dyDescent="0.25">
      <c r="A321" s="5">
        <v>2860</v>
      </c>
      <c r="B321" s="5">
        <v>1</v>
      </c>
      <c r="C321" s="5" t="s">
        <v>2198</v>
      </c>
      <c r="D321" s="5">
        <v>1133</v>
      </c>
      <c r="E321" s="5">
        <v>1243</v>
      </c>
      <c r="F321" s="5">
        <v>1013</v>
      </c>
      <c r="G321" s="5">
        <v>1110.4000000000001</v>
      </c>
      <c r="H321" s="5">
        <v>7291997</v>
      </c>
      <c r="I321" s="5">
        <v>0</v>
      </c>
      <c r="J321" s="5">
        <v>507558</v>
      </c>
      <c r="K321" s="5">
        <v>25642</v>
      </c>
      <c r="L321" s="5">
        <v>0</v>
      </c>
      <c r="M321" s="5">
        <v>0</v>
      </c>
      <c r="N321" s="5">
        <v>277525</v>
      </c>
      <c r="O321" s="5">
        <v>257326</v>
      </c>
      <c r="P321" s="5">
        <v>143332.5</v>
      </c>
      <c r="Q321" s="5">
        <v>14435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777280</v>
      </c>
      <c r="X321" s="5">
        <v>0</v>
      </c>
      <c r="Y321" s="5">
        <v>44872</v>
      </c>
      <c r="Z321" s="5">
        <v>49996</v>
      </c>
      <c r="AA321" s="5">
        <v>803930</v>
      </c>
      <c r="AB321" s="5">
        <v>10193893.5</v>
      </c>
      <c r="AC321" s="5">
        <v>0</v>
      </c>
      <c r="AD321" s="5">
        <v>191498</v>
      </c>
      <c r="AE321" s="5">
        <v>110875</v>
      </c>
      <c r="AF321" s="5">
        <v>0</v>
      </c>
      <c r="AG321" s="5">
        <v>621894</v>
      </c>
      <c r="AH321" s="5">
        <v>0</v>
      </c>
      <c r="AI321" s="5">
        <v>513538</v>
      </c>
      <c r="AJ321" s="5">
        <v>1437805</v>
      </c>
      <c r="AK321" s="5">
        <v>18933201.022342</v>
      </c>
      <c r="AL321" s="5">
        <v>490379040</v>
      </c>
      <c r="AM321" s="47"/>
    </row>
    <row r="322" spans="1:39" x14ac:dyDescent="0.25">
      <c r="A322" s="5">
        <v>2884</v>
      </c>
      <c r="B322" s="5">
        <v>1</v>
      </c>
      <c r="C322" s="5" t="s">
        <v>378</v>
      </c>
      <c r="D322" s="5">
        <v>556.79999999999995</v>
      </c>
      <c r="E322" s="5">
        <v>608.79999999999995</v>
      </c>
      <c r="F322" s="5">
        <v>404.8</v>
      </c>
      <c r="G322" s="5">
        <v>440</v>
      </c>
      <c r="H322" s="5">
        <v>2889480</v>
      </c>
      <c r="I322" s="5">
        <v>0</v>
      </c>
      <c r="J322" s="5">
        <v>157635</v>
      </c>
      <c r="K322" s="5">
        <v>0</v>
      </c>
      <c r="L322" s="5">
        <v>129653</v>
      </c>
      <c r="M322" s="5">
        <v>186315</v>
      </c>
      <c r="N322" s="5">
        <v>150359</v>
      </c>
      <c r="O322" s="5">
        <v>104086</v>
      </c>
      <c r="P322" s="5">
        <v>56796.25</v>
      </c>
      <c r="Q322" s="5">
        <v>5720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308000</v>
      </c>
      <c r="X322" s="5">
        <v>0</v>
      </c>
      <c r="Y322" s="5">
        <v>0</v>
      </c>
      <c r="Z322" s="5">
        <v>18864</v>
      </c>
      <c r="AA322" s="5">
        <v>318560</v>
      </c>
      <c r="AB322" s="5">
        <v>4325468.25</v>
      </c>
      <c r="AC322" s="5">
        <v>0</v>
      </c>
      <c r="AD322" s="5">
        <v>104086</v>
      </c>
      <c r="AE322" s="5">
        <v>33440</v>
      </c>
      <c r="AF322" s="5">
        <v>0</v>
      </c>
      <c r="AG322" s="5">
        <v>212788</v>
      </c>
      <c r="AH322" s="5">
        <v>0</v>
      </c>
      <c r="AI322" s="5">
        <v>154883</v>
      </c>
      <c r="AJ322" s="5">
        <v>505197</v>
      </c>
      <c r="AK322" s="5">
        <v>13294503.779087</v>
      </c>
      <c r="AL322" s="5">
        <v>182807400</v>
      </c>
      <c r="AM322" s="47"/>
    </row>
    <row r="323" spans="1:39" x14ac:dyDescent="0.25">
      <c r="A323" s="5">
        <v>2886</v>
      </c>
      <c r="B323" s="5">
        <v>1</v>
      </c>
      <c r="C323" s="5" t="s">
        <v>379</v>
      </c>
      <c r="D323" s="5">
        <v>365</v>
      </c>
      <c r="E323" s="5">
        <v>401.4</v>
      </c>
      <c r="F323" s="5">
        <v>298</v>
      </c>
      <c r="G323" s="5">
        <v>328</v>
      </c>
      <c r="H323" s="5">
        <v>2153976</v>
      </c>
      <c r="I323" s="5">
        <v>0</v>
      </c>
      <c r="J323" s="5">
        <v>41872</v>
      </c>
      <c r="K323" s="5">
        <v>14089</v>
      </c>
      <c r="L323" s="5">
        <v>117468</v>
      </c>
      <c r="M323" s="5">
        <v>0</v>
      </c>
      <c r="N323" s="5">
        <v>90198</v>
      </c>
      <c r="O323" s="5">
        <v>79540</v>
      </c>
      <c r="P323" s="5">
        <v>16400</v>
      </c>
      <c r="Q323" s="5">
        <v>4264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597626</v>
      </c>
      <c r="X323" s="5">
        <v>0</v>
      </c>
      <c r="Y323" s="5">
        <v>30160</v>
      </c>
      <c r="Z323" s="5">
        <v>11217</v>
      </c>
      <c r="AA323" s="5">
        <v>237472</v>
      </c>
      <c r="AB323" s="5">
        <v>3394282</v>
      </c>
      <c r="AC323" s="5">
        <v>0</v>
      </c>
      <c r="AD323" s="5">
        <v>58959</v>
      </c>
      <c r="AE323" s="5">
        <v>14177</v>
      </c>
      <c r="AF323" s="5">
        <v>0</v>
      </c>
      <c r="AG323" s="5">
        <v>440464.69</v>
      </c>
      <c r="AH323" s="5">
        <v>0</v>
      </c>
      <c r="AI323" s="5">
        <v>169514</v>
      </c>
      <c r="AJ323" s="5">
        <v>683114.69</v>
      </c>
      <c r="AK323" s="5">
        <v>5570565.7809520001</v>
      </c>
      <c r="AL323" s="5">
        <v>176961100</v>
      </c>
      <c r="AM323" s="47"/>
    </row>
    <row r="324" spans="1:39" x14ac:dyDescent="0.25">
      <c r="A324" s="5">
        <v>2888</v>
      </c>
      <c r="B324" s="5">
        <v>1</v>
      </c>
      <c r="C324" s="5" t="s">
        <v>2199</v>
      </c>
      <c r="D324" s="5">
        <v>335.2</v>
      </c>
      <c r="E324" s="5">
        <v>364.8</v>
      </c>
      <c r="F324" s="5">
        <v>309.2</v>
      </c>
      <c r="G324" s="5">
        <v>336.4</v>
      </c>
      <c r="H324" s="5">
        <v>2209139</v>
      </c>
      <c r="I324" s="5">
        <v>0</v>
      </c>
      <c r="J324" s="5">
        <v>296252</v>
      </c>
      <c r="K324" s="5">
        <v>15477</v>
      </c>
      <c r="L324" s="5">
        <v>118875</v>
      </c>
      <c r="M324" s="5">
        <v>343811</v>
      </c>
      <c r="N324" s="5">
        <v>182177.82501199999</v>
      </c>
      <c r="O324" s="5">
        <v>79322</v>
      </c>
      <c r="P324" s="5">
        <v>40226.25</v>
      </c>
      <c r="Q324" s="5">
        <v>4373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293714</v>
      </c>
      <c r="X324" s="5">
        <v>0</v>
      </c>
      <c r="Y324" s="5">
        <v>50021</v>
      </c>
      <c r="Z324" s="5">
        <v>13185</v>
      </c>
      <c r="AA324" s="5">
        <v>243554</v>
      </c>
      <c r="AB324" s="5">
        <v>3890127.0750119998</v>
      </c>
      <c r="AC324" s="5">
        <v>0</v>
      </c>
      <c r="AD324" s="5">
        <v>79322</v>
      </c>
      <c r="AE324" s="5">
        <v>25542</v>
      </c>
      <c r="AF324" s="5">
        <v>0</v>
      </c>
      <c r="AG324" s="5">
        <v>227349</v>
      </c>
      <c r="AH324" s="5">
        <v>0</v>
      </c>
      <c r="AI324" s="5">
        <v>127704</v>
      </c>
      <c r="AJ324" s="5">
        <v>459917</v>
      </c>
      <c r="AK324" s="5">
        <v>12033046.054907</v>
      </c>
      <c r="AL324" s="5">
        <v>118133300</v>
      </c>
      <c r="AM324" s="47"/>
    </row>
    <row r="325" spans="1:39" x14ac:dyDescent="0.25">
      <c r="A325" s="5">
        <v>2889</v>
      </c>
      <c r="B325" s="5">
        <v>1</v>
      </c>
      <c r="C325" s="5" t="s">
        <v>1961</v>
      </c>
      <c r="D325" s="5">
        <v>692</v>
      </c>
      <c r="E325" s="5">
        <v>753.2</v>
      </c>
      <c r="F325" s="5">
        <v>738</v>
      </c>
      <c r="G325" s="5">
        <v>804.4</v>
      </c>
      <c r="H325" s="5">
        <v>5282495</v>
      </c>
      <c r="I325" s="5">
        <v>0</v>
      </c>
      <c r="J325" s="5">
        <v>120746</v>
      </c>
      <c r="K325" s="5">
        <v>14092</v>
      </c>
      <c r="L325" s="5">
        <v>70927</v>
      </c>
      <c r="M325" s="5">
        <v>0</v>
      </c>
      <c r="N325" s="5">
        <v>191397</v>
      </c>
      <c r="O325" s="5">
        <v>171709</v>
      </c>
      <c r="P325" s="5">
        <v>126146.25</v>
      </c>
      <c r="Q325" s="5">
        <v>10457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156520</v>
      </c>
      <c r="X325" s="5">
        <v>0</v>
      </c>
      <c r="Y325" s="5">
        <v>0</v>
      </c>
      <c r="Z325" s="5">
        <v>27575</v>
      </c>
      <c r="AA325" s="5">
        <v>582386</v>
      </c>
      <c r="AB325" s="5">
        <v>6754450.25</v>
      </c>
      <c r="AC325" s="5">
        <v>0</v>
      </c>
      <c r="AD325" s="5">
        <v>147022</v>
      </c>
      <c r="AE325" s="5">
        <v>126146.25</v>
      </c>
      <c r="AF325" s="5">
        <v>0</v>
      </c>
      <c r="AG325" s="5">
        <v>156520</v>
      </c>
      <c r="AH325" s="5">
        <v>0</v>
      </c>
      <c r="AI325" s="5">
        <v>564301</v>
      </c>
      <c r="AJ325" s="5">
        <v>993989.25</v>
      </c>
      <c r="AK325" s="5">
        <v>15780620.419585001</v>
      </c>
      <c r="AL325" s="5">
        <v>613144000</v>
      </c>
      <c r="AM325" s="47"/>
    </row>
    <row r="326" spans="1:39" x14ac:dyDescent="0.25">
      <c r="A326" s="5">
        <v>2890</v>
      </c>
      <c r="B326" s="5">
        <v>1</v>
      </c>
      <c r="C326" s="5" t="s">
        <v>2200</v>
      </c>
      <c r="D326" s="5">
        <v>670.6</v>
      </c>
      <c r="E326" s="5">
        <v>730.8</v>
      </c>
      <c r="F326" s="5">
        <v>544.6</v>
      </c>
      <c r="G326" s="5">
        <v>590.6</v>
      </c>
      <c r="H326" s="5">
        <v>3878470</v>
      </c>
      <c r="I326" s="5">
        <v>0</v>
      </c>
      <c r="J326" s="5">
        <v>251746</v>
      </c>
      <c r="K326" s="5">
        <v>90630</v>
      </c>
      <c r="L326" s="5">
        <v>123628</v>
      </c>
      <c r="M326" s="5">
        <v>118458</v>
      </c>
      <c r="N326" s="5">
        <v>174877</v>
      </c>
      <c r="O326" s="5">
        <v>135412</v>
      </c>
      <c r="P326" s="5">
        <v>48426.25</v>
      </c>
      <c r="Q326" s="5">
        <v>7678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920108</v>
      </c>
      <c r="X326" s="5">
        <v>0</v>
      </c>
      <c r="Y326" s="5">
        <v>0</v>
      </c>
      <c r="Z326" s="5">
        <v>26375</v>
      </c>
      <c r="AA326" s="5">
        <v>427594</v>
      </c>
      <c r="AB326" s="5">
        <v>6203402.25</v>
      </c>
      <c r="AC326" s="5">
        <v>0</v>
      </c>
      <c r="AD326" s="5">
        <v>122848</v>
      </c>
      <c r="AE326" s="5">
        <v>29025</v>
      </c>
      <c r="AF326" s="5">
        <v>0</v>
      </c>
      <c r="AG326" s="5">
        <v>673951.99</v>
      </c>
      <c r="AH326" s="5">
        <v>0</v>
      </c>
      <c r="AI326" s="5">
        <v>211635</v>
      </c>
      <c r="AJ326" s="5">
        <v>1037459.99</v>
      </c>
      <c r="AK326" s="5">
        <v>12276331.450133</v>
      </c>
      <c r="AL326" s="5">
        <v>223388500</v>
      </c>
      <c r="AM326" s="47"/>
    </row>
    <row r="327" spans="1:39" x14ac:dyDescent="0.25">
      <c r="A327" s="5">
        <v>2895</v>
      </c>
      <c r="B327" s="5">
        <v>1</v>
      </c>
      <c r="C327" s="5" t="s">
        <v>2201</v>
      </c>
      <c r="D327" s="5">
        <v>1207</v>
      </c>
      <c r="E327" s="5">
        <v>1317</v>
      </c>
      <c r="F327" s="5">
        <v>1132</v>
      </c>
      <c r="G327" s="5">
        <v>1239.4000000000001</v>
      </c>
      <c r="H327" s="5">
        <v>8139140</v>
      </c>
      <c r="I327" s="5">
        <v>0</v>
      </c>
      <c r="J327" s="5">
        <v>343107</v>
      </c>
      <c r="K327" s="5">
        <v>14209</v>
      </c>
      <c r="L327" s="5">
        <v>0</v>
      </c>
      <c r="M327" s="5">
        <v>0</v>
      </c>
      <c r="N327" s="5">
        <v>321250</v>
      </c>
      <c r="O327" s="5">
        <v>285924</v>
      </c>
      <c r="P327" s="5">
        <v>176308.75</v>
      </c>
      <c r="Q327" s="5">
        <v>16112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570124</v>
      </c>
      <c r="X327" s="5">
        <v>0</v>
      </c>
      <c r="Y327" s="5">
        <v>0</v>
      </c>
      <c r="Z327" s="5">
        <v>56988</v>
      </c>
      <c r="AA327" s="5">
        <v>897326</v>
      </c>
      <c r="AB327" s="5">
        <v>10820488.75</v>
      </c>
      <c r="AC327" s="5">
        <v>0</v>
      </c>
      <c r="AD327" s="5">
        <v>191896</v>
      </c>
      <c r="AE327" s="5">
        <v>152595</v>
      </c>
      <c r="AF327" s="5">
        <v>0</v>
      </c>
      <c r="AG327" s="5">
        <v>443836</v>
      </c>
      <c r="AH327" s="5">
        <v>0</v>
      </c>
      <c r="AI327" s="5">
        <v>641328</v>
      </c>
      <c r="AJ327" s="5">
        <v>1429655</v>
      </c>
      <c r="AK327" s="5">
        <v>19058505.311273001</v>
      </c>
      <c r="AL327" s="5">
        <v>581329640</v>
      </c>
      <c r="AM327" s="47"/>
    </row>
    <row r="328" spans="1:39" x14ac:dyDescent="0.25">
      <c r="A328" s="5">
        <v>2897</v>
      </c>
      <c r="B328" s="5">
        <v>1</v>
      </c>
      <c r="C328" s="5" t="s">
        <v>1963</v>
      </c>
      <c r="D328" s="5">
        <v>1193</v>
      </c>
      <c r="E328" s="5">
        <v>1312.8</v>
      </c>
      <c r="F328" s="5">
        <v>1096</v>
      </c>
      <c r="G328" s="5">
        <v>1199.4000000000001</v>
      </c>
      <c r="H328" s="5">
        <v>7876460</v>
      </c>
      <c r="I328" s="5">
        <v>24562</v>
      </c>
      <c r="J328" s="5">
        <v>528637</v>
      </c>
      <c r="K328" s="5">
        <v>0</v>
      </c>
      <c r="L328" s="5">
        <v>0</v>
      </c>
      <c r="M328" s="5">
        <v>0</v>
      </c>
      <c r="N328" s="5">
        <v>259378.22380099999</v>
      </c>
      <c r="O328" s="5">
        <v>268028</v>
      </c>
      <c r="P328" s="5">
        <v>177766.25</v>
      </c>
      <c r="Q328" s="5">
        <v>15592</v>
      </c>
      <c r="R328" s="5">
        <v>36270</v>
      </c>
      <c r="S328" s="5">
        <v>0</v>
      </c>
      <c r="T328" s="5">
        <v>0</v>
      </c>
      <c r="U328" s="5">
        <v>0</v>
      </c>
      <c r="V328" s="5">
        <v>0</v>
      </c>
      <c r="W328" s="5">
        <v>385223</v>
      </c>
      <c r="X328" s="5">
        <v>0</v>
      </c>
      <c r="Y328" s="5">
        <v>0</v>
      </c>
      <c r="Z328" s="5">
        <v>51765</v>
      </c>
      <c r="AA328" s="5">
        <v>868366</v>
      </c>
      <c r="AB328" s="5">
        <v>10492047.473801</v>
      </c>
      <c r="AC328" s="5">
        <v>0</v>
      </c>
      <c r="AD328" s="5">
        <v>124005</v>
      </c>
      <c r="AE328" s="5">
        <v>123908</v>
      </c>
      <c r="AF328" s="5">
        <v>25281</v>
      </c>
      <c r="AG328" s="5">
        <v>241519</v>
      </c>
      <c r="AH328" s="5">
        <v>0</v>
      </c>
      <c r="AI328" s="5">
        <v>499825</v>
      </c>
      <c r="AJ328" s="5">
        <v>1014538</v>
      </c>
      <c r="AK328" s="5">
        <v>12714119.329151999</v>
      </c>
      <c r="AL328" s="5">
        <v>466681000</v>
      </c>
      <c r="AM328" s="47"/>
    </row>
    <row r="329" spans="1:39" x14ac:dyDescent="0.25">
      <c r="A329" s="5">
        <v>2898</v>
      </c>
      <c r="B329" s="5">
        <v>1</v>
      </c>
      <c r="C329" s="5" t="s">
        <v>2202</v>
      </c>
      <c r="D329" s="5">
        <v>485.4</v>
      </c>
      <c r="E329" s="5">
        <v>527.20000000000005</v>
      </c>
      <c r="F329" s="5">
        <v>432.4</v>
      </c>
      <c r="G329" s="5">
        <v>466.6</v>
      </c>
      <c r="H329" s="5">
        <v>3064162</v>
      </c>
      <c r="I329" s="5">
        <v>0</v>
      </c>
      <c r="J329" s="5">
        <v>375528</v>
      </c>
      <c r="K329" s="5">
        <v>42310</v>
      </c>
      <c r="L329" s="5">
        <v>130458</v>
      </c>
      <c r="M329" s="5">
        <v>422598</v>
      </c>
      <c r="N329" s="5">
        <v>149067</v>
      </c>
      <c r="O329" s="5">
        <v>112469</v>
      </c>
      <c r="P329" s="5">
        <v>38147.5</v>
      </c>
      <c r="Q329" s="5">
        <v>6066</v>
      </c>
      <c r="R329" s="5">
        <v>52395</v>
      </c>
      <c r="S329" s="5">
        <v>0</v>
      </c>
      <c r="T329" s="5">
        <v>0</v>
      </c>
      <c r="U329" s="5">
        <v>0</v>
      </c>
      <c r="V329" s="5">
        <v>0</v>
      </c>
      <c r="W329" s="5">
        <v>676570</v>
      </c>
      <c r="X329" s="5">
        <v>0</v>
      </c>
      <c r="Y329" s="5">
        <v>0</v>
      </c>
      <c r="Z329" s="5">
        <v>23164</v>
      </c>
      <c r="AA329" s="5">
        <v>337818</v>
      </c>
      <c r="AB329" s="5">
        <v>5430752.5</v>
      </c>
      <c r="AC329" s="5">
        <v>0</v>
      </c>
      <c r="AD329" s="5">
        <v>103483</v>
      </c>
      <c r="AE329" s="5">
        <v>18112</v>
      </c>
      <c r="AF329" s="5">
        <v>24876</v>
      </c>
      <c r="AG329" s="5">
        <v>477357</v>
      </c>
      <c r="AH329" s="5">
        <v>0</v>
      </c>
      <c r="AI329" s="5">
        <v>132446</v>
      </c>
      <c r="AJ329" s="5">
        <v>756274</v>
      </c>
      <c r="AK329" s="5">
        <v>9836583.3569329996</v>
      </c>
      <c r="AL329" s="5">
        <v>127655100</v>
      </c>
      <c r="AM329" s="47"/>
    </row>
    <row r="330" spans="1:39" x14ac:dyDescent="0.25">
      <c r="A330" s="5">
        <v>2899</v>
      </c>
      <c r="B330" s="5">
        <v>1</v>
      </c>
      <c r="C330" s="5" t="s">
        <v>2203</v>
      </c>
      <c r="D330" s="5">
        <v>1400</v>
      </c>
      <c r="E330" s="5">
        <v>1533</v>
      </c>
      <c r="F330" s="5">
        <v>1451</v>
      </c>
      <c r="G330" s="5">
        <v>1591</v>
      </c>
      <c r="H330" s="5">
        <v>10448097</v>
      </c>
      <c r="I330" s="5">
        <v>0</v>
      </c>
      <c r="J330" s="5">
        <v>265493</v>
      </c>
      <c r="K330" s="5">
        <v>26511</v>
      </c>
      <c r="L330" s="5">
        <v>0</v>
      </c>
      <c r="M330" s="5">
        <v>0</v>
      </c>
      <c r="N330" s="5">
        <v>277488</v>
      </c>
      <c r="O330" s="5">
        <v>375135</v>
      </c>
      <c r="P330" s="5">
        <v>265732.5</v>
      </c>
      <c r="Q330" s="5">
        <v>20683</v>
      </c>
      <c r="R330" s="5">
        <v>13842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27585</v>
      </c>
      <c r="Z330" s="5">
        <v>61648</v>
      </c>
      <c r="AA330" s="5">
        <v>1151884</v>
      </c>
      <c r="AB330" s="5">
        <v>12934098.5</v>
      </c>
      <c r="AC330" s="5">
        <v>0</v>
      </c>
      <c r="AD330" s="5">
        <v>124604</v>
      </c>
      <c r="AE330" s="5">
        <v>221470</v>
      </c>
      <c r="AF330" s="5">
        <v>11536</v>
      </c>
      <c r="AG330" s="5">
        <v>0</v>
      </c>
      <c r="AH330" s="5">
        <v>0</v>
      </c>
      <c r="AI330" s="5">
        <v>792761</v>
      </c>
      <c r="AJ330" s="5">
        <v>1150371</v>
      </c>
      <c r="AK330" s="5">
        <v>12108191.787675001</v>
      </c>
      <c r="AL330" s="5">
        <v>651601910</v>
      </c>
      <c r="AM330" s="47"/>
    </row>
    <row r="331" spans="1:39" x14ac:dyDescent="0.25">
      <c r="A331" s="5">
        <v>2902</v>
      </c>
      <c r="B331" s="5">
        <v>1</v>
      </c>
      <c r="C331" s="5" t="s">
        <v>384</v>
      </c>
      <c r="D331" s="5">
        <v>572</v>
      </c>
      <c r="E331" s="5">
        <v>632.6</v>
      </c>
      <c r="F331" s="5">
        <v>541</v>
      </c>
      <c r="G331" s="5">
        <v>598.4</v>
      </c>
      <c r="H331" s="5">
        <v>3929693</v>
      </c>
      <c r="I331" s="5">
        <v>24562</v>
      </c>
      <c r="J331" s="5">
        <v>105109</v>
      </c>
      <c r="K331" s="5">
        <v>14117</v>
      </c>
      <c r="L331" s="5">
        <v>122616</v>
      </c>
      <c r="M331" s="5">
        <v>428907</v>
      </c>
      <c r="N331" s="5">
        <v>208248.26653699999</v>
      </c>
      <c r="O331" s="5">
        <v>144381</v>
      </c>
      <c r="P331" s="5">
        <v>99950</v>
      </c>
      <c r="Q331" s="5">
        <v>7779</v>
      </c>
      <c r="R331" s="5">
        <v>5134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31631</v>
      </c>
      <c r="Z331" s="5">
        <v>21462</v>
      </c>
      <c r="AA331" s="5">
        <v>433242</v>
      </c>
      <c r="AB331" s="5">
        <v>5576831.2665370004</v>
      </c>
      <c r="AC331" s="5">
        <v>0</v>
      </c>
      <c r="AD331" s="5">
        <v>95988</v>
      </c>
      <c r="AE331" s="5">
        <v>62114</v>
      </c>
      <c r="AF331" s="5">
        <v>3191</v>
      </c>
      <c r="AG331" s="5">
        <v>0</v>
      </c>
      <c r="AH331" s="5">
        <v>0</v>
      </c>
      <c r="AI331" s="5">
        <v>222333</v>
      </c>
      <c r="AJ331" s="5">
        <v>383626</v>
      </c>
      <c r="AK331" s="5">
        <v>9115106.8579980005</v>
      </c>
      <c r="AL331" s="5">
        <v>200497300</v>
      </c>
      <c r="AM331" s="47"/>
    </row>
    <row r="332" spans="1:39" x14ac:dyDescent="0.25">
      <c r="A332" s="5">
        <v>2903</v>
      </c>
      <c r="B332" s="5">
        <v>1</v>
      </c>
      <c r="C332" s="5" t="s">
        <v>385</v>
      </c>
      <c r="D332" s="5">
        <v>507</v>
      </c>
      <c r="E332" s="5">
        <v>552.4</v>
      </c>
      <c r="F332" s="5">
        <v>487</v>
      </c>
      <c r="G332" s="5">
        <v>529.20000000000005</v>
      </c>
      <c r="H332" s="5">
        <v>3475256</v>
      </c>
      <c r="I332" s="5">
        <v>0</v>
      </c>
      <c r="J332" s="5">
        <v>160212</v>
      </c>
      <c r="K332" s="5">
        <v>14480</v>
      </c>
      <c r="L332" s="5">
        <v>129188</v>
      </c>
      <c r="M332" s="5">
        <v>391165</v>
      </c>
      <c r="N332" s="5">
        <v>176228</v>
      </c>
      <c r="O332" s="5">
        <v>122453</v>
      </c>
      <c r="P332" s="5">
        <v>74641.25</v>
      </c>
      <c r="Q332" s="5">
        <v>6880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255080</v>
      </c>
      <c r="X332" s="5">
        <v>0</v>
      </c>
      <c r="Y332" s="5">
        <v>0</v>
      </c>
      <c r="Z332" s="5">
        <v>25553</v>
      </c>
      <c r="AA332" s="5">
        <v>383141</v>
      </c>
      <c r="AB332" s="5">
        <v>5214277.25</v>
      </c>
      <c r="AC332" s="5">
        <v>0</v>
      </c>
      <c r="AD332" s="5">
        <v>67611</v>
      </c>
      <c r="AE332" s="5">
        <v>46528</v>
      </c>
      <c r="AF332" s="5">
        <v>0</v>
      </c>
      <c r="AG332" s="5">
        <v>140571.04999999999</v>
      </c>
      <c r="AH332" s="5">
        <v>0</v>
      </c>
      <c r="AI332" s="5">
        <v>197223</v>
      </c>
      <c r="AJ332" s="5">
        <v>451933.05</v>
      </c>
      <c r="AK332" s="5">
        <v>6694680.694383</v>
      </c>
      <c r="AL332" s="5">
        <v>175613665</v>
      </c>
      <c r="AM332" s="47"/>
    </row>
    <row r="333" spans="1:39" x14ac:dyDescent="0.25">
      <c r="A333" s="5">
        <v>2904</v>
      </c>
      <c r="B333" s="5">
        <v>1</v>
      </c>
      <c r="C333" s="5" t="s">
        <v>533</v>
      </c>
      <c r="D333" s="5">
        <v>675</v>
      </c>
      <c r="E333" s="5">
        <v>743.4</v>
      </c>
      <c r="F333" s="5">
        <v>624</v>
      </c>
      <c r="G333" s="5">
        <v>685.6</v>
      </c>
      <c r="H333" s="5">
        <v>4502335</v>
      </c>
      <c r="I333" s="5">
        <v>0</v>
      </c>
      <c r="J333" s="5">
        <v>391967</v>
      </c>
      <c r="K333" s="5">
        <v>18875</v>
      </c>
      <c r="L333" s="5">
        <v>106606</v>
      </c>
      <c r="M333" s="5">
        <v>254202</v>
      </c>
      <c r="N333" s="5">
        <v>212868</v>
      </c>
      <c r="O333" s="5">
        <v>162985</v>
      </c>
      <c r="P333" s="5">
        <v>93721.25</v>
      </c>
      <c r="Q333" s="5">
        <v>8913</v>
      </c>
      <c r="R333" s="5">
        <v>44441</v>
      </c>
      <c r="S333" s="5">
        <v>0</v>
      </c>
      <c r="T333" s="5">
        <v>0</v>
      </c>
      <c r="U333" s="5">
        <v>0</v>
      </c>
      <c r="V333" s="5">
        <v>0</v>
      </c>
      <c r="W333" s="5">
        <v>340311</v>
      </c>
      <c r="X333" s="5">
        <v>0</v>
      </c>
      <c r="Y333" s="5">
        <v>79445</v>
      </c>
      <c r="Z333" s="5">
        <v>30225</v>
      </c>
      <c r="AA333" s="5">
        <v>496374</v>
      </c>
      <c r="AB333" s="5">
        <v>6743268.25</v>
      </c>
      <c r="AC333" s="5">
        <v>0</v>
      </c>
      <c r="AD333" s="5">
        <v>143028</v>
      </c>
      <c r="AE333" s="5">
        <v>76613</v>
      </c>
      <c r="AF333" s="5">
        <v>36328</v>
      </c>
      <c r="AG333" s="5">
        <v>256823</v>
      </c>
      <c r="AH333" s="5">
        <v>0</v>
      </c>
      <c r="AI333" s="5">
        <v>335070</v>
      </c>
      <c r="AJ333" s="5">
        <v>847862</v>
      </c>
      <c r="AK333" s="5">
        <v>13785023.026067</v>
      </c>
      <c r="AL333" s="5">
        <v>309924100</v>
      </c>
      <c r="AM333" s="47"/>
    </row>
    <row r="334" spans="1:39" x14ac:dyDescent="0.25">
      <c r="A334" s="5">
        <v>2905</v>
      </c>
      <c r="B334" s="5">
        <v>1</v>
      </c>
      <c r="C334" s="5" t="s">
        <v>386</v>
      </c>
      <c r="D334" s="5">
        <v>2313</v>
      </c>
      <c r="E334" s="5">
        <v>2523</v>
      </c>
      <c r="F334" s="5">
        <v>1922</v>
      </c>
      <c r="G334" s="5">
        <v>2096.4</v>
      </c>
      <c r="H334" s="5">
        <v>13767059</v>
      </c>
      <c r="I334" s="5">
        <v>51170</v>
      </c>
      <c r="J334" s="5">
        <v>626070</v>
      </c>
      <c r="K334" s="5">
        <v>125506</v>
      </c>
      <c r="L334" s="5">
        <v>0</v>
      </c>
      <c r="M334" s="5">
        <v>0</v>
      </c>
      <c r="N334" s="5">
        <v>289929</v>
      </c>
      <c r="O334" s="5">
        <v>466126</v>
      </c>
      <c r="P334" s="5">
        <v>349557.5</v>
      </c>
      <c r="Q334" s="5">
        <v>27253</v>
      </c>
      <c r="R334" s="5">
        <v>7023</v>
      </c>
      <c r="S334" s="5">
        <v>0</v>
      </c>
      <c r="T334" s="5">
        <v>0</v>
      </c>
      <c r="U334" s="5">
        <v>0</v>
      </c>
      <c r="V334" s="5">
        <v>-20358</v>
      </c>
      <c r="W334" s="5">
        <v>21928</v>
      </c>
      <c r="X334" s="5">
        <v>0</v>
      </c>
      <c r="Y334" s="5">
        <v>0</v>
      </c>
      <c r="Z334" s="5">
        <v>85016</v>
      </c>
      <c r="AA334" s="5">
        <v>1517794</v>
      </c>
      <c r="AB334" s="5">
        <v>17314073.5</v>
      </c>
      <c r="AC334" s="5">
        <v>0</v>
      </c>
      <c r="AD334" s="5">
        <v>170351</v>
      </c>
      <c r="AE334" s="5">
        <v>292518</v>
      </c>
      <c r="AF334" s="5">
        <v>5877</v>
      </c>
      <c r="AG334" s="5">
        <v>16505</v>
      </c>
      <c r="AH334" s="5">
        <v>0</v>
      </c>
      <c r="AI334" s="5">
        <v>1048841</v>
      </c>
      <c r="AJ334" s="5">
        <v>1534092</v>
      </c>
      <c r="AK334" s="5">
        <v>17554094.584178999</v>
      </c>
      <c r="AL334" s="5">
        <v>1076764436</v>
      </c>
      <c r="AM334" s="47"/>
    </row>
    <row r="335" spans="1:39" x14ac:dyDescent="0.25">
      <c r="A335" s="5">
        <v>2906</v>
      </c>
      <c r="B335" s="5">
        <v>1</v>
      </c>
      <c r="C335" s="5" t="s">
        <v>2204</v>
      </c>
      <c r="D335" s="5">
        <v>386</v>
      </c>
      <c r="E335" s="5">
        <v>419.6</v>
      </c>
      <c r="F335" s="5">
        <v>386</v>
      </c>
      <c r="G335" s="5">
        <v>419.6</v>
      </c>
      <c r="H335" s="5">
        <v>2755513</v>
      </c>
      <c r="I335" s="5">
        <v>0</v>
      </c>
      <c r="J335" s="5">
        <v>138503</v>
      </c>
      <c r="K335" s="5">
        <v>14086</v>
      </c>
      <c r="L335" s="5">
        <v>128493</v>
      </c>
      <c r="M335" s="5">
        <v>480538</v>
      </c>
      <c r="N335" s="5">
        <v>168437</v>
      </c>
      <c r="O335" s="5">
        <v>101076</v>
      </c>
      <c r="P335" s="5">
        <v>51933.75</v>
      </c>
      <c r="Q335" s="5">
        <v>5455</v>
      </c>
      <c r="R335" s="5">
        <v>5136</v>
      </c>
      <c r="S335" s="5">
        <v>0</v>
      </c>
      <c r="T335" s="5">
        <v>0</v>
      </c>
      <c r="U335" s="5">
        <v>0</v>
      </c>
      <c r="V335" s="5">
        <v>0</v>
      </c>
      <c r="W335" s="5">
        <v>329197</v>
      </c>
      <c r="X335" s="5">
        <v>0</v>
      </c>
      <c r="Y335" s="5">
        <v>9195</v>
      </c>
      <c r="Z335" s="5">
        <v>19393</v>
      </c>
      <c r="AA335" s="5">
        <v>303790</v>
      </c>
      <c r="AB335" s="5">
        <v>4510745.75</v>
      </c>
      <c r="AC335" s="5">
        <v>0</v>
      </c>
      <c r="AD335" s="5">
        <v>60677</v>
      </c>
      <c r="AE335" s="5">
        <v>48034</v>
      </c>
      <c r="AF335" s="5">
        <v>4750</v>
      </c>
      <c r="AG335" s="5">
        <v>243333.68</v>
      </c>
      <c r="AH335" s="5">
        <v>0</v>
      </c>
      <c r="AI335" s="5">
        <v>232024</v>
      </c>
      <c r="AJ335" s="5">
        <v>588818.68000000005</v>
      </c>
      <c r="AK335" s="5">
        <v>5771296.8256109999</v>
      </c>
      <c r="AL335" s="5">
        <v>197925300</v>
      </c>
      <c r="AM335" s="47"/>
    </row>
    <row r="336" spans="1:39" x14ac:dyDescent="0.25">
      <c r="A336" s="5">
        <v>2907</v>
      </c>
      <c r="B336" s="5">
        <v>1</v>
      </c>
      <c r="C336" s="5" t="s">
        <v>2205</v>
      </c>
      <c r="D336" s="5">
        <v>223</v>
      </c>
      <c r="E336" s="5">
        <v>244.2</v>
      </c>
      <c r="F336" s="5">
        <v>463</v>
      </c>
      <c r="G336" s="5">
        <v>487.8</v>
      </c>
      <c r="H336" s="5">
        <v>3203383</v>
      </c>
      <c r="I336" s="5">
        <v>0</v>
      </c>
      <c r="J336" s="5">
        <v>321914</v>
      </c>
      <c r="K336" s="5">
        <v>91584</v>
      </c>
      <c r="L336" s="5">
        <v>130526</v>
      </c>
      <c r="M336" s="5">
        <v>0</v>
      </c>
      <c r="N336" s="5">
        <v>272274.75485199998</v>
      </c>
      <c r="O336" s="5">
        <v>113278</v>
      </c>
      <c r="P336" s="5">
        <v>61103.75</v>
      </c>
      <c r="Q336" s="5">
        <v>6341</v>
      </c>
      <c r="R336" s="5">
        <v>2337</v>
      </c>
      <c r="S336" s="5">
        <v>0</v>
      </c>
      <c r="T336" s="5">
        <v>0</v>
      </c>
      <c r="U336" s="5">
        <v>0</v>
      </c>
      <c r="V336" s="5">
        <v>0</v>
      </c>
      <c r="W336" s="5">
        <v>373050</v>
      </c>
      <c r="X336" s="5">
        <v>0</v>
      </c>
      <c r="Y336" s="5">
        <v>0</v>
      </c>
      <c r="Z336" s="5">
        <v>13712</v>
      </c>
      <c r="AA336" s="5">
        <v>353167</v>
      </c>
      <c r="AB336" s="5">
        <v>4942670.5048519997</v>
      </c>
      <c r="AC336" s="5">
        <v>0</v>
      </c>
      <c r="AD336" s="5">
        <v>64445</v>
      </c>
      <c r="AE336" s="5">
        <v>58414</v>
      </c>
      <c r="AF336" s="5">
        <v>2234</v>
      </c>
      <c r="AG336" s="5">
        <v>283352.73</v>
      </c>
      <c r="AH336" s="5">
        <v>0</v>
      </c>
      <c r="AI336" s="5">
        <v>278798</v>
      </c>
      <c r="AJ336" s="5">
        <v>687243.73</v>
      </c>
      <c r="AK336" s="5">
        <v>6358376.4525800003</v>
      </c>
      <c r="AL336" s="5">
        <v>119058750</v>
      </c>
      <c r="AM336" s="47"/>
    </row>
    <row r="337" spans="1:39" x14ac:dyDescent="0.25">
      <c r="A337" s="5">
        <v>2908</v>
      </c>
      <c r="B337" s="5">
        <v>1</v>
      </c>
      <c r="C337" s="5" t="s">
        <v>1179</v>
      </c>
      <c r="D337" s="5">
        <v>580</v>
      </c>
      <c r="E337" s="5">
        <v>632.6</v>
      </c>
      <c r="F337" s="5">
        <v>499</v>
      </c>
      <c r="G337" s="5">
        <v>544</v>
      </c>
      <c r="H337" s="5">
        <v>3572448</v>
      </c>
      <c r="I337" s="5">
        <v>0</v>
      </c>
      <c r="J337" s="5">
        <v>104593</v>
      </c>
      <c r="K337" s="5">
        <v>0</v>
      </c>
      <c r="L337" s="5">
        <v>128239</v>
      </c>
      <c r="M337" s="5">
        <v>142089</v>
      </c>
      <c r="N337" s="5">
        <v>151435.712788</v>
      </c>
      <c r="O337" s="5">
        <v>130141</v>
      </c>
      <c r="P337" s="5">
        <v>80277.5</v>
      </c>
      <c r="Q337" s="5">
        <v>7072</v>
      </c>
      <c r="R337" s="5">
        <v>4961</v>
      </c>
      <c r="S337" s="5">
        <v>0</v>
      </c>
      <c r="T337" s="5">
        <v>0</v>
      </c>
      <c r="U337" s="5">
        <v>0</v>
      </c>
      <c r="V337" s="5">
        <v>0</v>
      </c>
      <c r="W337" s="5">
        <v>192592</v>
      </c>
      <c r="X337" s="5">
        <v>0</v>
      </c>
      <c r="Y337" s="5">
        <v>0</v>
      </c>
      <c r="Z337" s="5">
        <v>1624</v>
      </c>
      <c r="AA337" s="5">
        <v>393856</v>
      </c>
      <c r="AB337" s="5">
        <v>4909328.2127879998</v>
      </c>
      <c r="AC337" s="5">
        <v>0</v>
      </c>
      <c r="AD337" s="5">
        <v>72335</v>
      </c>
      <c r="AE337" s="5">
        <v>72289</v>
      </c>
      <c r="AF337" s="5">
        <v>4467</v>
      </c>
      <c r="AG337" s="5">
        <v>155993</v>
      </c>
      <c r="AH337" s="5">
        <v>0</v>
      </c>
      <c r="AI337" s="5">
        <v>292873</v>
      </c>
      <c r="AJ337" s="5">
        <v>597957</v>
      </c>
      <c r="AK337" s="5">
        <v>6927829.4039200004</v>
      </c>
      <c r="AL337" s="5">
        <v>290521400</v>
      </c>
      <c r="AM337" s="47"/>
    </row>
    <row r="338" spans="1:39" x14ac:dyDescent="0.25">
      <c r="A338" s="5">
        <v>2909</v>
      </c>
      <c r="B338" s="5">
        <v>1</v>
      </c>
      <c r="C338" s="5" t="s">
        <v>2206</v>
      </c>
      <c r="D338" s="5">
        <v>2535</v>
      </c>
      <c r="E338" s="5">
        <v>2778.6</v>
      </c>
      <c r="F338" s="5">
        <v>2485</v>
      </c>
      <c r="G338" s="5">
        <v>2724.4</v>
      </c>
      <c r="H338" s="5">
        <v>17891135</v>
      </c>
      <c r="I338" s="5">
        <v>0</v>
      </c>
      <c r="J338" s="5">
        <v>828727</v>
      </c>
      <c r="K338" s="5">
        <v>14094</v>
      </c>
      <c r="L338" s="5">
        <v>0</v>
      </c>
      <c r="M338" s="5">
        <v>0</v>
      </c>
      <c r="N338" s="5">
        <v>423219.92733600002</v>
      </c>
      <c r="O338" s="5">
        <v>642523</v>
      </c>
      <c r="P338" s="5">
        <v>426962.5</v>
      </c>
      <c r="Q338" s="5">
        <v>35417</v>
      </c>
      <c r="R338" s="5">
        <v>6130</v>
      </c>
      <c r="S338" s="5">
        <v>0</v>
      </c>
      <c r="T338" s="5">
        <v>0</v>
      </c>
      <c r="U338" s="5">
        <v>0</v>
      </c>
      <c r="V338" s="5">
        <v>0</v>
      </c>
      <c r="W338" s="5">
        <v>529078</v>
      </c>
      <c r="X338" s="5">
        <v>0</v>
      </c>
      <c r="Y338" s="5">
        <v>41561</v>
      </c>
      <c r="Z338" s="5">
        <v>128719</v>
      </c>
      <c r="AA338" s="5">
        <v>1972466</v>
      </c>
      <c r="AB338" s="5">
        <v>22940032.427336</v>
      </c>
      <c r="AC338" s="5">
        <v>0</v>
      </c>
      <c r="AD338" s="5">
        <v>133212</v>
      </c>
      <c r="AE338" s="5">
        <v>299517</v>
      </c>
      <c r="AF338" s="5">
        <v>4300</v>
      </c>
      <c r="AG338" s="5">
        <v>333840</v>
      </c>
      <c r="AH338" s="5">
        <v>0</v>
      </c>
      <c r="AI338" s="5">
        <v>1142627</v>
      </c>
      <c r="AJ338" s="5">
        <v>1913496</v>
      </c>
      <c r="AK338" s="5">
        <v>12941643</v>
      </c>
      <c r="AL338" s="5">
        <v>994094884</v>
      </c>
      <c r="AM338" s="47"/>
    </row>
    <row r="339" spans="1:39" x14ac:dyDescent="0.25">
      <c r="A339" s="5">
        <v>3000</v>
      </c>
      <c r="B339" s="5">
        <v>1</v>
      </c>
      <c r="C339" s="5" t="s">
        <v>2207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47"/>
    </row>
    <row r="340" spans="1:39" x14ac:dyDescent="0.25">
      <c r="A340" s="5">
        <v>3999</v>
      </c>
      <c r="B340" s="5">
        <v>1</v>
      </c>
      <c r="C340" s="5" t="s">
        <v>2208</v>
      </c>
      <c r="D340" s="5">
        <v>16205.312258</v>
      </c>
      <c r="E340" s="5">
        <v>17675.048257999999</v>
      </c>
      <c r="F340" s="5">
        <v>8606.5825380000006</v>
      </c>
      <c r="G340" s="5">
        <v>9001.4831470000008</v>
      </c>
      <c r="H340" s="5">
        <v>59112740</v>
      </c>
      <c r="I340" s="5">
        <v>10359428</v>
      </c>
      <c r="J340" s="5">
        <v>-4361141</v>
      </c>
      <c r="K340" s="5">
        <v>1597155</v>
      </c>
      <c r="L340" s="5">
        <v>170799</v>
      </c>
      <c r="M340" s="5">
        <v>0</v>
      </c>
      <c r="N340" s="5">
        <v>0</v>
      </c>
      <c r="O340" s="5">
        <v>2041153</v>
      </c>
      <c r="P340" s="5">
        <v>1043787</v>
      </c>
      <c r="Q340" s="5">
        <v>117019</v>
      </c>
      <c r="R340" s="5">
        <v>276892</v>
      </c>
      <c r="S340" s="5">
        <v>0</v>
      </c>
      <c r="T340" s="5">
        <v>0</v>
      </c>
      <c r="U340" s="5">
        <v>0</v>
      </c>
      <c r="V340" s="5">
        <v>0</v>
      </c>
      <c r="W340" s="5">
        <v>7685220</v>
      </c>
      <c r="X340" s="5">
        <v>0</v>
      </c>
      <c r="Y340" s="5">
        <v>0</v>
      </c>
      <c r="Z340" s="5">
        <v>531104</v>
      </c>
      <c r="AA340" s="5">
        <v>6494094</v>
      </c>
      <c r="AB340" s="5">
        <v>85068250</v>
      </c>
      <c r="AC340" s="5">
        <v>0</v>
      </c>
      <c r="AD340" s="5">
        <v>19126</v>
      </c>
      <c r="AE340" s="5">
        <v>300022.5</v>
      </c>
      <c r="AF340" s="5">
        <v>180228</v>
      </c>
      <c r="AG340" s="5">
        <v>5431502</v>
      </c>
      <c r="AH340" s="5">
        <v>0</v>
      </c>
      <c r="AI340" s="5">
        <v>746952</v>
      </c>
      <c r="AJ340" s="5">
        <v>6677830.5</v>
      </c>
      <c r="AK340" s="5">
        <v>0</v>
      </c>
      <c r="AL340" s="5">
        <v>0</v>
      </c>
      <c r="AM340" s="47"/>
    </row>
    <row r="341" spans="1:39" x14ac:dyDescent="0.25">
      <c r="A341" s="5">
        <v>4000</v>
      </c>
      <c r="B341" s="5">
        <v>7</v>
      </c>
      <c r="C341" s="5" t="s">
        <v>389</v>
      </c>
      <c r="D341" s="5">
        <v>0</v>
      </c>
      <c r="E341" s="5">
        <v>0</v>
      </c>
      <c r="F341" s="5">
        <v>110</v>
      </c>
      <c r="G341" s="5">
        <v>132</v>
      </c>
      <c r="H341" s="5">
        <v>866844</v>
      </c>
      <c r="I341" s="5">
        <v>0</v>
      </c>
      <c r="J341" s="5">
        <v>391795</v>
      </c>
      <c r="K341" s="5">
        <v>0</v>
      </c>
      <c r="L341" s="5">
        <v>0</v>
      </c>
      <c r="M341" s="5">
        <v>4004</v>
      </c>
      <c r="N341" s="5">
        <v>0</v>
      </c>
      <c r="O341" s="5">
        <v>29932</v>
      </c>
      <c r="P341" s="5">
        <v>15306</v>
      </c>
      <c r="Q341" s="5">
        <v>1716</v>
      </c>
      <c r="R341" s="5">
        <v>0</v>
      </c>
      <c r="S341" s="5">
        <v>0</v>
      </c>
      <c r="T341" s="5">
        <v>19272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4588</v>
      </c>
      <c r="AA341" s="5">
        <v>0</v>
      </c>
      <c r="AB341" s="5">
        <v>1333457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47"/>
    </row>
    <row r="342" spans="1:39" x14ac:dyDescent="0.25">
      <c r="A342" s="5">
        <v>4001</v>
      </c>
      <c r="B342" s="5">
        <v>7</v>
      </c>
      <c r="C342" s="5" t="s">
        <v>2209</v>
      </c>
      <c r="D342" s="5">
        <v>0</v>
      </c>
      <c r="E342" s="5">
        <v>0</v>
      </c>
      <c r="F342" s="5">
        <v>216</v>
      </c>
      <c r="G342" s="5">
        <v>224.2</v>
      </c>
      <c r="H342" s="5">
        <v>1472321</v>
      </c>
      <c r="I342" s="5">
        <v>0</v>
      </c>
      <c r="J342" s="5">
        <v>26750</v>
      </c>
      <c r="K342" s="5">
        <v>14171</v>
      </c>
      <c r="L342" s="5">
        <v>0</v>
      </c>
      <c r="M342" s="5">
        <v>6802</v>
      </c>
      <c r="N342" s="5">
        <v>36663</v>
      </c>
      <c r="O342" s="5">
        <v>50839</v>
      </c>
      <c r="P342" s="5">
        <v>25998</v>
      </c>
      <c r="Q342" s="5">
        <v>2915</v>
      </c>
      <c r="R342" s="5">
        <v>610</v>
      </c>
      <c r="S342" s="5">
        <v>0</v>
      </c>
      <c r="T342" s="5">
        <v>6726</v>
      </c>
      <c r="U342" s="5">
        <v>-105273</v>
      </c>
      <c r="V342" s="5">
        <v>0</v>
      </c>
      <c r="W342" s="5">
        <v>0</v>
      </c>
      <c r="X342" s="5">
        <v>0</v>
      </c>
      <c r="Y342" s="5">
        <v>0</v>
      </c>
      <c r="Z342" s="5">
        <v>7596</v>
      </c>
      <c r="AA342" s="5">
        <v>0</v>
      </c>
      <c r="AB342" s="5">
        <v>1546118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47"/>
    </row>
    <row r="343" spans="1:39" x14ac:dyDescent="0.25">
      <c r="A343" s="5">
        <v>4003</v>
      </c>
      <c r="B343" s="5">
        <v>7</v>
      </c>
      <c r="C343" s="5" t="s">
        <v>2210</v>
      </c>
      <c r="D343" s="5">
        <v>0</v>
      </c>
      <c r="E343" s="5">
        <v>0</v>
      </c>
      <c r="F343" s="5">
        <v>112</v>
      </c>
      <c r="G343" s="5">
        <v>127.6</v>
      </c>
      <c r="H343" s="5">
        <v>837949</v>
      </c>
      <c r="I343" s="5">
        <v>0</v>
      </c>
      <c r="J343" s="5">
        <v>89529</v>
      </c>
      <c r="K343" s="5">
        <v>0</v>
      </c>
      <c r="L343" s="5">
        <v>0</v>
      </c>
      <c r="M343" s="5">
        <v>3871</v>
      </c>
      <c r="N343" s="5">
        <v>7136</v>
      </c>
      <c r="O343" s="5">
        <v>28934</v>
      </c>
      <c r="P343" s="5">
        <v>14796</v>
      </c>
      <c r="Q343" s="5">
        <v>1659</v>
      </c>
      <c r="R343" s="5">
        <v>0</v>
      </c>
      <c r="S343" s="5">
        <v>0</v>
      </c>
      <c r="T343" s="5">
        <v>2552</v>
      </c>
      <c r="U343" s="5">
        <v>-46184</v>
      </c>
      <c r="V343" s="5">
        <v>0</v>
      </c>
      <c r="W343" s="5">
        <v>0</v>
      </c>
      <c r="X343" s="5">
        <v>0</v>
      </c>
      <c r="Y343" s="5">
        <v>0</v>
      </c>
      <c r="Z343" s="5">
        <v>5953</v>
      </c>
      <c r="AA343" s="5">
        <v>0</v>
      </c>
      <c r="AB343" s="5">
        <v>946195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47"/>
    </row>
    <row r="344" spans="1:39" x14ac:dyDescent="0.25">
      <c r="A344" s="5">
        <v>4004</v>
      </c>
      <c r="B344" s="5">
        <v>7</v>
      </c>
      <c r="C344" s="5" t="s">
        <v>2211</v>
      </c>
      <c r="D344" s="5">
        <v>0</v>
      </c>
      <c r="E344" s="5">
        <v>0</v>
      </c>
      <c r="F344" s="5">
        <v>158</v>
      </c>
      <c r="G344" s="5">
        <v>162.6</v>
      </c>
      <c r="H344" s="5">
        <v>1067794</v>
      </c>
      <c r="I344" s="5">
        <v>0</v>
      </c>
      <c r="J344" s="5">
        <v>329933</v>
      </c>
      <c r="K344" s="5">
        <v>85860</v>
      </c>
      <c r="L344" s="5">
        <v>0</v>
      </c>
      <c r="M344" s="5">
        <v>4933</v>
      </c>
      <c r="N344" s="5">
        <v>0</v>
      </c>
      <c r="O344" s="5">
        <v>36871</v>
      </c>
      <c r="P344" s="5">
        <v>18855</v>
      </c>
      <c r="Q344" s="5">
        <v>2114</v>
      </c>
      <c r="R344" s="5">
        <v>52824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7706</v>
      </c>
      <c r="AA344" s="5">
        <v>0</v>
      </c>
      <c r="AB344" s="5">
        <v>1606890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47"/>
    </row>
    <row r="345" spans="1:39" x14ac:dyDescent="0.25">
      <c r="A345" s="5">
        <v>4005</v>
      </c>
      <c r="B345" s="5">
        <v>7</v>
      </c>
      <c r="C345" s="5" t="s">
        <v>2212</v>
      </c>
      <c r="D345" s="5">
        <v>0</v>
      </c>
      <c r="E345" s="5">
        <v>0</v>
      </c>
      <c r="F345" s="5">
        <v>53</v>
      </c>
      <c r="G345" s="5">
        <v>58.4</v>
      </c>
      <c r="H345" s="5">
        <v>383513</v>
      </c>
      <c r="I345" s="5">
        <v>0</v>
      </c>
      <c r="J345" s="5">
        <v>121376</v>
      </c>
      <c r="K345" s="5">
        <v>0</v>
      </c>
      <c r="L345" s="5">
        <v>0</v>
      </c>
      <c r="M345" s="5">
        <v>1772</v>
      </c>
      <c r="N345" s="5">
        <v>0</v>
      </c>
      <c r="O345" s="5">
        <v>13243</v>
      </c>
      <c r="P345" s="5">
        <v>6772</v>
      </c>
      <c r="Q345" s="5">
        <v>759</v>
      </c>
      <c r="R345" s="5">
        <v>2928</v>
      </c>
      <c r="S345" s="5">
        <v>0</v>
      </c>
      <c r="T345" s="5">
        <v>5197.6000000000004</v>
      </c>
      <c r="U345" s="5">
        <v>0</v>
      </c>
      <c r="V345" s="5">
        <v>0</v>
      </c>
      <c r="W345" s="5">
        <v>0</v>
      </c>
      <c r="X345" s="5">
        <v>0</v>
      </c>
      <c r="Y345" s="5">
        <v>1839</v>
      </c>
      <c r="Z345" s="5">
        <v>32328</v>
      </c>
      <c r="AA345" s="5">
        <v>0</v>
      </c>
      <c r="AB345" s="5">
        <v>569727.6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47"/>
    </row>
    <row r="346" spans="1:39" x14ac:dyDescent="0.25">
      <c r="A346" s="5">
        <v>4007</v>
      </c>
      <c r="B346" s="5">
        <v>7</v>
      </c>
      <c r="C346" s="5" t="s">
        <v>2213</v>
      </c>
      <c r="D346" s="5">
        <v>0</v>
      </c>
      <c r="E346" s="5">
        <v>0</v>
      </c>
      <c r="F346" s="5">
        <v>206</v>
      </c>
      <c r="G346" s="5">
        <v>229.4</v>
      </c>
      <c r="H346" s="5">
        <v>1506470</v>
      </c>
      <c r="I346" s="5">
        <v>0</v>
      </c>
      <c r="J346" s="5">
        <v>18960</v>
      </c>
      <c r="K346" s="5">
        <v>0</v>
      </c>
      <c r="L346" s="5">
        <v>0</v>
      </c>
      <c r="M346" s="5">
        <v>6959</v>
      </c>
      <c r="N346" s="5">
        <v>37536</v>
      </c>
      <c r="O346" s="5">
        <v>52018</v>
      </c>
      <c r="P346" s="5">
        <v>26601</v>
      </c>
      <c r="Q346" s="5">
        <v>2982</v>
      </c>
      <c r="R346" s="5">
        <v>0</v>
      </c>
      <c r="S346" s="5">
        <v>0</v>
      </c>
      <c r="T346" s="5">
        <v>33492.400000000001</v>
      </c>
      <c r="U346" s="5">
        <v>0</v>
      </c>
      <c r="V346" s="5">
        <v>0</v>
      </c>
      <c r="W346" s="5">
        <v>0</v>
      </c>
      <c r="X346" s="5">
        <v>0</v>
      </c>
      <c r="Y346" s="5">
        <v>22804</v>
      </c>
      <c r="Z346" s="5">
        <v>9434</v>
      </c>
      <c r="AA346" s="5">
        <v>0</v>
      </c>
      <c r="AB346" s="5">
        <v>1717256.4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47"/>
    </row>
    <row r="347" spans="1:39" x14ac:dyDescent="0.25">
      <c r="A347" s="5">
        <v>4008</v>
      </c>
      <c r="B347" s="5">
        <v>7</v>
      </c>
      <c r="C347" s="5" t="s">
        <v>2214</v>
      </c>
      <c r="D347" s="5">
        <v>0</v>
      </c>
      <c r="E347" s="5">
        <v>0</v>
      </c>
      <c r="F347" s="5">
        <v>671</v>
      </c>
      <c r="G347" s="5">
        <v>734.95</v>
      </c>
      <c r="H347" s="5">
        <v>4826417</v>
      </c>
      <c r="I347" s="5">
        <v>0</v>
      </c>
      <c r="J347" s="5">
        <v>36716</v>
      </c>
      <c r="K347" s="5">
        <v>24937</v>
      </c>
      <c r="L347" s="5">
        <v>0</v>
      </c>
      <c r="M347" s="5">
        <v>22296</v>
      </c>
      <c r="N347" s="5">
        <v>0</v>
      </c>
      <c r="O347" s="5">
        <v>166655</v>
      </c>
      <c r="P347" s="5">
        <v>85223</v>
      </c>
      <c r="Q347" s="5">
        <v>9554</v>
      </c>
      <c r="R347" s="5">
        <v>919</v>
      </c>
      <c r="S347" s="5">
        <v>0</v>
      </c>
      <c r="T347" s="5">
        <v>103627.95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19560</v>
      </c>
      <c r="AA347" s="5">
        <v>0</v>
      </c>
      <c r="AB347" s="5">
        <v>5295904.95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47"/>
    </row>
    <row r="348" spans="1:39" x14ac:dyDescent="0.25">
      <c r="A348" s="5">
        <v>4011</v>
      </c>
      <c r="B348" s="5">
        <v>7</v>
      </c>
      <c r="C348" s="5" t="s">
        <v>2215</v>
      </c>
      <c r="D348" s="5">
        <v>0</v>
      </c>
      <c r="E348" s="5">
        <v>0</v>
      </c>
      <c r="F348" s="5">
        <v>918</v>
      </c>
      <c r="G348" s="5">
        <v>951.6</v>
      </c>
      <c r="H348" s="5">
        <v>6249157</v>
      </c>
      <c r="I348" s="5">
        <v>13681</v>
      </c>
      <c r="J348" s="5">
        <v>1133113</v>
      </c>
      <c r="K348" s="5">
        <v>60884</v>
      </c>
      <c r="L348" s="5">
        <v>0</v>
      </c>
      <c r="M348" s="5">
        <v>28869</v>
      </c>
      <c r="N348" s="5">
        <v>0</v>
      </c>
      <c r="O348" s="5">
        <v>215782</v>
      </c>
      <c r="P348" s="5">
        <v>110345</v>
      </c>
      <c r="Q348" s="5">
        <v>12371</v>
      </c>
      <c r="R348" s="5">
        <v>240003</v>
      </c>
      <c r="S348" s="5">
        <v>0</v>
      </c>
      <c r="T348" s="5">
        <v>85644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34724</v>
      </c>
      <c r="AA348" s="5">
        <v>0</v>
      </c>
      <c r="AB348" s="5">
        <v>8184573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47"/>
    </row>
    <row r="349" spans="1:39" x14ac:dyDescent="0.25">
      <c r="A349" s="5">
        <v>4015</v>
      </c>
      <c r="B349" s="5">
        <v>7</v>
      </c>
      <c r="C349" s="5" t="s">
        <v>2216</v>
      </c>
      <c r="D349" s="5">
        <v>0</v>
      </c>
      <c r="E349" s="5">
        <v>0</v>
      </c>
      <c r="F349" s="5">
        <v>885</v>
      </c>
      <c r="G349" s="5">
        <v>966.8</v>
      </c>
      <c r="H349" s="5">
        <v>6348976</v>
      </c>
      <c r="I349" s="5">
        <v>0</v>
      </c>
      <c r="J349" s="5">
        <v>1412926</v>
      </c>
      <c r="K349" s="5">
        <v>152640</v>
      </c>
      <c r="L349" s="5">
        <v>0</v>
      </c>
      <c r="M349" s="5">
        <v>29330</v>
      </c>
      <c r="N349" s="5">
        <v>0</v>
      </c>
      <c r="O349" s="5">
        <v>219229</v>
      </c>
      <c r="P349" s="5">
        <v>112107</v>
      </c>
      <c r="Q349" s="5">
        <v>12568</v>
      </c>
      <c r="R349" s="5">
        <v>36226</v>
      </c>
      <c r="S349" s="5">
        <v>0</v>
      </c>
      <c r="T349" s="5">
        <v>143086.39999999999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35191</v>
      </c>
      <c r="AA349" s="5">
        <v>0</v>
      </c>
      <c r="AB349" s="5">
        <v>8502279.4000000004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47"/>
    </row>
    <row r="350" spans="1:39" x14ac:dyDescent="0.25">
      <c r="A350" s="5">
        <v>4016</v>
      </c>
      <c r="B350" s="5">
        <v>7</v>
      </c>
      <c r="C350" s="5" t="s">
        <v>2217</v>
      </c>
      <c r="D350" s="5">
        <v>0</v>
      </c>
      <c r="E350" s="5">
        <v>0</v>
      </c>
      <c r="F350" s="5">
        <v>216</v>
      </c>
      <c r="G350" s="5">
        <v>225.6</v>
      </c>
      <c r="H350" s="5">
        <v>1481515</v>
      </c>
      <c r="I350" s="5">
        <v>0</v>
      </c>
      <c r="J350" s="5">
        <v>5499</v>
      </c>
      <c r="K350" s="5">
        <v>14120</v>
      </c>
      <c r="L350" s="5">
        <v>0</v>
      </c>
      <c r="M350" s="5">
        <v>6844</v>
      </c>
      <c r="N350" s="5">
        <v>11346</v>
      </c>
      <c r="O350" s="5">
        <v>51156</v>
      </c>
      <c r="P350" s="5">
        <v>26160</v>
      </c>
      <c r="Q350" s="5">
        <v>2933</v>
      </c>
      <c r="R350" s="5">
        <v>0</v>
      </c>
      <c r="S350" s="5">
        <v>0</v>
      </c>
      <c r="T350" s="5">
        <v>13310.4</v>
      </c>
      <c r="U350" s="5">
        <v>-80385</v>
      </c>
      <c r="V350" s="5">
        <v>0</v>
      </c>
      <c r="W350" s="5">
        <v>0</v>
      </c>
      <c r="X350" s="5">
        <v>0</v>
      </c>
      <c r="Y350" s="5">
        <v>0</v>
      </c>
      <c r="Z350" s="5">
        <v>7029</v>
      </c>
      <c r="AA350" s="5">
        <v>0</v>
      </c>
      <c r="AB350" s="5">
        <v>1539527.4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47"/>
    </row>
    <row r="351" spans="1:39" x14ac:dyDescent="0.25">
      <c r="A351" s="5">
        <v>4017</v>
      </c>
      <c r="B351" s="5">
        <v>7</v>
      </c>
      <c r="C351" s="5" t="s">
        <v>2218</v>
      </c>
      <c r="D351" s="5">
        <v>0</v>
      </c>
      <c r="E351" s="5">
        <v>0</v>
      </c>
      <c r="F351" s="5">
        <v>3387</v>
      </c>
      <c r="G351" s="5">
        <v>3868.8</v>
      </c>
      <c r="H351" s="5">
        <v>25406410</v>
      </c>
      <c r="I351" s="5">
        <v>0</v>
      </c>
      <c r="J351" s="5">
        <v>5058282</v>
      </c>
      <c r="K351" s="5">
        <v>327335</v>
      </c>
      <c r="L351" s="5">
        <v>0</v>
      </c>
      <c r="M351" s="5">
        <v>117368</v>
      </c>
      <c r="N351" s="5">
        <v>0</v>
      </c>
      <c r="O351" s="5">
        <v>877279</v>
      </c>
      <c r="P351" s="5">
        <v>448615</v>
      </c>
      <c r="Q351" s="5">
        <v>50294</v>
      </c>
      <c r="R351" s="5">
        <v>372179</v>
      </c>
      <c r="S351" s="5">
        <v>0</v>
      </c>
      <c r="T351" s="5">
        <v>386880</v>
      </c>
      <c r="U351" s="5">
        <v>0</v>
      </c>
      <c r="V351" s="5">
        <v>0</v>
      </c>
      <c r="W351" s="5">
        <v>0</v>
      </c>
      <c r="X351" s="5">
        <v>0</v>
      </c>
      <c r="Y351" s="5">
        <v>3338888</v>
      </c>
      <c r="Z351" s="5">
        <v>111848</v>
      </c>
      <c r="AA351" s="5">
        <v>0</v>
      </c>
      <c r="AB351" s="5">
        <v>36495378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47"/>
    </row>
    <row r="352" spans="1:39" x14ac:dyDescent="0.25">
      <c r="A352" s="5">
        <v>4018</v>
      </c>
      <c r="B352" s="5">
        <v>7</v>
      </c>
      <c r="C352" s="5" t="s">
        <v>2219</v>
      </c>
      <c r="D352" s="5">
        <v>0</v>
      </c>
      <c r="E352" s="5">
        <v>0</v>
      </c>
      <c r="F352" s="5">
        <v>423</v>
      </c>
      <c r="G352" s="5">
        <v>442</v>
      </c>
      <c r="H352" s="5">
        <v>2902614</v>
      </c>
      <c r="I352" s="5">
        <v>0</v>
      </c>
      <c r="J352" s="5">
        <v>289665</v>
      </c>
      <c r="K352" s="5">
        <v>133560</v>
      </c>
      <c r="L352" s="5">
        <v>0</v>
      </c>
      <c r="M352" s="5">
        <v>13409</v>
      </c>
      <c r="N352" s="5">
        <v>0</v>
      </c>
      <c r="O352" s="5">
        <v>100227</v>
      </c>
      <c r="P352" s="5">
        <v>51253</v>
      </c>
      <c r="Q352" s="5">
        <v>5746</v>
      </c>
      <c r="R352" s="5">
        <v>110531</v>
      </c>
      <c r="S352" s="5">
        <v>0</v>
      </c>
      <c r="T352" s="5">
        <v>58344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21160</v>
      </c>
      <c r="AA352" s="5">
        <v>0</v>
      </c>
      <c r="AB352" s="5">
        <v>3686509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47"/>
    </row>
    <row r="353" spans="1:39" x14ac:dyDescent="0.25">
      <c r="A353" s="5">
        <v>4020</v>
      </c>
      <c r="B353" s="5">
        <v>7</v>
      </c>
      <c r="C353" s="5" t="s">
        <v>2220</v>
      </c>
      <c r="D353" s="5">
        <v>0</v>
      </c>
      <c r="E353" s="5">
        <v>0</v>
      </c>
      <c r="F353" s="5">
        <v>1065</v>
      </c>
      <c r="G353" s="5">
        <v>1109.8</v>
      </c>
      <c r="H353" s="5">
        <v>7288057</v>
      </c>
      <c r="I353" s="5">
        <v>0</v>
      </c>
      <c r="J353" s="5">
        <v>483500</v>
      </c>
      <c r="K353" s="5">
        <v>0</v>
      </c>
      <c r="L353" s="5">
        <v>0</v>
      </c>
      <c r="M353" s="5">
        <v>33668</v>
      </c>
      <c r="N353" s="5">
        <v>90835</v>
      </c>
      <c r="O353" s="5">
        <v>251655</v>
      </c>
      <c r="P353" s="5">
        <v>128689</v>
      </c>
      <c r="Q353" s="5">
        <v>14427</v>
      </c>
      <c r="R353" s="5">
        <v>21430</v>
      </c>
      <c r="S353" s="5">
        <v>0</v>
      </c>
      <c r="T353" s="5">
        <v>69917.399999999994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61149</v>
      </c>
      <c r="AA353" s="5">
        <v>0</v>
      </c>
      <c r="AB353" s="5">
        <v>8443327.4000000004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47"/>
    </row>
    <row r="354" spans="1:39" x14ac:dyDescent="0.25">
      <c r="A354" s="5">
        <v>4025</v>
      </c>
      <c r="B354" s="5">
        <v>7</v>
      </c>
      <c r="C354" s="5" t="s">
        <v>2221</v>
      </c>
      <c r="D354" s="5">
        <v>0</v>
      </c>
      <c r="E354" s="5">
        <v>0</v>
      </c>
      <c r="F354" s="5">
        <v>195</v>
      </c>
      <c r="G354" s="5">
        <v>223.2</v>
      </c>
      <c r="H354" s="5">
        <v>1465754</v>
      </c>
      <c r="I354" s="5">
        <v>3209</v>
      </c>
      <c r="J354" s="5">
        <v>50292</v>
      </c>
      <c r="K354" s="5">
        <v>14091</v>
      </c>
      <c r="L354" s="5">
        <v>0</v>
      </c>
      <c r="M354" s="5">
        <v>6771</v>
      </c>
      <c r="N354" s="5">
        <v>0</v>
      </c>
      <c r="O354" s="5">
        <v>50612</v>
      </c>
      <c r="P354" s="5">
        <v>25882</v>
      </c>
      <c r="Q354" s="5">
        <v>2902</v>
      </c>
      <c r="R354" s="5">
        <v>2100</v>
      </c>
      <c r="S354" s="5">
        <v>0</v>
      </c>
      <c r="T354" s="5">
        <v>22766.400000000001</v>
      </c>
      <c r="U354" s="5">
        <v>0</v>
      </c>
      <c r="V354" s="5">
        <v>0</v>
      </c>
      <c r="W354" s="5">
        <v>0</v>
      </c>
      <c r="X354" s="5">
        <v>0</v>
      </c>
      <c r="Y354" s="5">
        <v>61790</v>
      </c>
      <c r="Z354" s="5">
        <v>14446</v>
      </c>
      <c r="AA354" s="5">
        <v>0</v>
      </c>
      <c r="AB354" s="5">
        <v>1720615.4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47"/>
    </row>
    <row r="355" spans="1:39" x14ac:dyDescent="0.25">
      <c r="A355" s="5">
        <v>4026</v>
      </c>
      <c r="B355" s="5">
        <v>7</v>
      </c>
      <c r="C355" s="5" t="s">
        <v>2222</v>
      </c>
      <c r="D355" s="5">
        <v>0</v>
      </c>
      <c r="E355" s="5">
        <v>0</v>
      </c>
      <c r="F355" s="5">
        <v>73</v>
      </c>
      <c r="G355" s="5">
        <v>82</v>
      </c>
      <c r="H355" s="5">
        <v>538494</v>
      </c>
      <c r="I355" s="5">
        <v>0</v>
      </c>
      <c r="J355" s="5">
        <v>155630</v>
      </c>
      <c r="K355" s="5">
        <v>14110</v>
      </c>
      <c r="L355" s="5">
        <v>0</v>
      </c>
      <c r="M355" s="5">
        <v>2488</v>
      </c>
      <c r="N355" s="5">
        <v>23361</v>
      </c>
      <c r="O355" s="5">
        <v>18594</v>
      </c>
      <c r="P355" s="5">
        <v>9508</v>
      </c>
      <c r="Q355" s="5">
        <v>1066</v>
      </c>
      <c r="R355" s="5">
        <v>0</v>
      </c>
      <c r="S355" s="5">
        <v>0</v>
      </c>
      <c r="T355" s="5">
        <v>21320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2655</v>
      </c>
      <c r="AA355" s="5">
        <v>0</v>
      </c>
      <c r="AB355" s="5">
        <v>787226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47"/>
    </row>
    <row r="356" spans="1:39" x14ac:dyDescent="0.25">
      <c r="A356" s="5">
        <v>4027</v>
      </c>
      <c r="B356" s="5">
        <v>7</v>
      </c>
      <c r="C356" s="5" t="s">
        <v>2223</v>
      </c>
      <c r="D356" s="5">
        <v>0</v>
      </c>
      <c r="E356" s="5">
        <v>0</v>
      </c>
      <c r="F356" s="5">
        <v>1125</v>
      </c>
      <c r="G356" s="5">
        <v>1215</v>
      </c>
      <c r="H356" s="5">
        <v>7978905</v>
      </c>
      <c r="I356" s="5">
        <v>17468</v>
      </c>
      <c r="J356" s="5">
        <v>3352598</v>
      </c>
      <c r="K356" s="5">
        <v>286200</v>
      </c>
      <c r="L356" s="5">
        <v>0</v>
      </c>
      <c r="M356" s="5">
        <v>36859</v>
      </c>
      <c r="N356" s="5">
        <v>0</v>
      </c>
      <c r="O356" s="5">
        <v>275510</v>
      </c>
      <c r="P356" s="5">
        <v>140888</v>
      </c>
      <c r="Q356" s="5">
        <v>15795</v>
      </c>
      <c r="R356" s="5">
        <v>313312</v>
      </c>
      <c r="S356" s="5">
        <v>0</v>
      </c>
      <c r="T356" s="5">
        <v>117855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38403</v>
      </c>
      <c r="AA356" s="5">
        <v>0</v>
      </c>
      <c r="AB356" s="5">
        <v>12573793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47"/>
    </row>
    <row r="357" spans="1:39" x14ac:dyDescent="0.25">
      <c r="A357" s="5">
        <v>4029</v>
      </c>
      <c r="B357" s="5">
        <v>7</v>
      </c>
      <c r="C357" s="5" t="s">
        <v>2224</v>
      </c>
      <c r="D357" s="5">
        <v>0</v>
      </c>
      <c r="E357" s="5">
        <v>0</v>
      </c>
      <c r="F357" s="5">
        <v>612</v>
      </c>
      <c r="G357" s="5">
        <v>657.6</v>
      </c>
      <c r="H357" s="5">
        <v>4318459</v>
      </c>
      <c r="I357" s="5">
        <v>0</v>
      </c>
      <c r="J357" s="5">
        <v>1385603</v>
      </c>
      <c r="K357" s="5">
        <v>200340</v>
      </c>
      <c r="L357" s="5">
        <v>0</v>
      </c>
      <c r="M357" s="5">
        <v>19950</v>
      </c>
      <c r="N357" s="5">
        <v>0</v>
      </c>
      <c r="O357" s="5">
        <v>149116</v>
      </c>
      <c r="P357" s="5">
        <v>76253</v>
      </c>
      <c r="Q357" s="5">
        <v>8549</v>
      </c>
      <c r="R357" s="5">
        <v>0</v>
      </c>
      <c r="S357" s="5">
        <v>0</v>
      </c>
      <c r="T357" s="5">
        <v>97982.399999999994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27765</v>
      </c>
      <c r="AA357" s="5">
        <v>0</v>
      </c>
      <c r="AB357" s="5">
        <v>6284017.4000000004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47"/>
    </row>
    <row r="358" spans="1:39" x14ac:dyDescent="0.25">
      <c r="A358" s="5">
        <v>4031</v>
      </c>
      <c r="B358" s="5">
        <v>7</v>
      </c>
      <c r="C358" s="5" t="s">
        <v>2225</v>
      </c>
      <c r="D358" s="5">
        <v>0</v>
      </c>
      <c r="E358" s="5">
        <v>0</v>
      </c>
      <c r="F358" s="5">
        <v>85</v>
      </c>
      <c r="G358" s="5">
        <v>102</v>
      </c>
      <c r="H358" s="5">
        <v>669834</v>
      </c>
      <c r="I358" s="5">
        <v>0</v>
      </c>
      <c r="J358" s="5">
        <v>209645</v>
      </c>
      <c r="K358" s="5">
        <v>0</v>
      </c>
      <c r="L358" s="5">
        <v>0</v>
      </c>
      <c r="M358" s="5">
        <v>3094</v>
      </c>
      <c r="N358" s="5">
        <v>0</v>
      </c>
      <c r="O358" s="5">
        <v>23129</v>
      </c>
      <c r="P358" s="5">
        <v>11828</v>
      </c>
      <c r="Q358" s="5">
        <v>1326</v>
      </c>
      <c r="R358" s="5">
        <v>0</v>
      </c>
      <c r="S358" s="5">
        <v>0</v>
      </c>
      <c r="T358" s="5">
        <v>13260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3203</v>
      </c>
      <c r="AA358" s="5">
        <v>0</v>
      </c>
      <c r="AB358" s="5">
        <v>935319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47"/>
    </row>
    <row r="359" spans="1:39" x14ac:dyDescent="0.25">
      <c r="A359" s="5">
        <v>4032</v>
      </c>
      <c r="B359" s="5">
        <v>7</v>
      </c>
      <c r="C359" s="5" t="s">
        <v>2226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47"/>
    </row>
    <row r="360" spans="1:39" x14ac:dyDescent="0.25">
      <c r="A360" s="5">
        <v>4035</v>
      </c>
      <c r="B360" s="5">
        <v>7</v>
      </c>
      <c r="C360" s="5" t="s">
        <v>1062</v>
      </c>
      <c r="D360" s="5">
        <v>0</v>
      </c>
      <c r="E360" s="5">
        <v>0</v>
      </c>
      <c r="F360" s="5">
        <v>310</v>
      </c>
      <c r="G360" s="5">
        <v>310</v>
      </c>
      <c r="H360" s="5">
        <v>2035770</v>
      </c>
      <c r="I360" s="5">
        <v>0</v>
      </c>
      <c r="J360" s="5">
        <v>425762</v>
      </c>
      <c r="K360" s="5">
        <v>38160</v>
      </c>
      <c r="L360" s="5">
        <v>0</v>
      </c>
      <c r="M360" s="5">
        <v>9404</v>
      </c>
      <c r="N360" s="5">
        <v>0</v>
      </c>
      <c r="O360" s="5">
        <v>70295</v>
      </c>
      <c r="P360" s="5">
        <v>35947</v>
      </c>
      <c r="Q360" s="5">
        <v>4030</v>
      </c>
      <c r="R360" s="5">
        <v>102746</v>
      </c>
      <c r="S360" s="5">
        <v>0</v>
      </c>
      <c r="T360" s="5">
        <v>47740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12993</v>
      </c>
      <c r="AA360" s="5">
        <v>0</v>
      </c>
      <c r="AB360" s="5">
        <v>2782847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47"/>
    </row>
    <row r="361" spans="1:39" x14ac:dyDescent="0.25">
      <c r="A361" s="5">
        <v>4036</v>
      </c>
      <c r="B361" s="5">
        <v>7</v>
      </c>
      <c r="C361" s="5" t="s">
        <v>2227</v>
      </c>
      <c r="D361" s="5">
        <v>0</v>
      </c>
      <c r="E361" s="5">
        <v>0</v>
      </c>
      <c r="F361" s="5">
        <v>86</v>
      </c>
      <c r="G361" s="5">
        <v>103.2</v>
      </c>
      <c r="H361" s="5">
        <v>677714</v>
      </c>
      <c r="I361" s="5">
        <v>0</v>
      </c>
      <c r="J361" s="5">
        <v>268070</v>
      </c>
      <c r="K361" s="5">
        <v>0</v>
      </c>
      <c r="L361" s="5">
        <v>0</v>
      </c>
      <c r="M361" s="5">
        <v>3131</v>
      </c>
      <c r="N361" s="5">
        <v>0</v>
      </c>
      <c r="O361" s="5">
        <v>23401</v>
      </c>
      <c r="P361" s="5">
        <v>11967</v>
      </c>
      <c r="Q361" s="5">
        <v>1342</v>
      </c>
      <c r="R361" s="5">
        <v>0</v>
      </c>
      <c r="S361" s="5">
        <v>0</v>
      </c>
      <c r="T361" s="5">
        <v>15892.8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6163</v>
      </c>
      <c r="AA361" s="5">
        <v>0</v>
      </c>
      <c r="AB361" s="5">
        <v>1007680.8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47"/>
    </row>
    <row r="362" spans="1:39" x14ac:dyDescent="0.25">
      <c r="A362" s="5">
        <v>4038</v>
      </c>
      <c r="B362" s="5">
        <v>7</v>
      </c>
      <c r="C362" s="5" t="s">
        <v>2228</v>
      </c>
      <c r="D362" s="5">
        <v>0</v>
      </c>
      <c r="E362" s="5">
        <v>0</v>
      </c>
      <c r="F362" s="5">
        <v>365</v>
      </c>
      <c r="G362" s="5">
        <v>383.6</v>
      </c>
      <c r="H362" s="5">
        <v>2519101</v>
      </c>
      <c r="I362" s="5">
        <v>0</v>
      </c>
      <c r="J362" s="5">
        <v>1006982</v>
      </c>
      <c r="K362" s="5">
        <v>47700</v>
      </c>
      <c r="L362" s="5">
        <v>0</v>
      </c>
      <c r="M362" s="5">
        <v>11637</v>
      </c>
      <c r="N362" s="5">
        <v>0</v>
      </c>
      <c r="O362" s="5">
        <v>86984</v>
      </c>
      <c r="P362" s="5">
        <v>44481</v>
      </c>
      <c r="Q362" s="5">
        <v>4987</v>
      </c>
      <c r="R362" s="5">
        <v>29982</v>
      </c>
      <c r="S362" s="5">
        <v>0</v>
      </c>
      <c r="T362" s="5">
        <v>8439.2000000000007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17048</v>
      </c>
      <c r="AA362" s="5">
        <v>0</v>
      </c>
      <c r="AB362" s="5">
        <v>3777341.2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47"/>
    </row>
    <row r="363" spans="1:39" x14ac:dyDescent="0.25">
      <c r="A363" s="5">
        <v>4039</v>
      </c>
      <c r="B363" s="5">
        <v>7</v>
      </c>
      <c r="C363" s="5" t="s">
        <v>2229</v>
      </c>
      <c r="D363" s="5">
        <v>0</v>
      </c>
      <c r="E363" s="5">
        <v>0</v>
      </c>
      <c r="F363" s="5">
        <v>325</v>
      </c>
      <c r="G363" s="5">
        <v>390</v>
      </c>
      <c r="H363" s="5">
        <v>2561130</v>
      </c>
      <c r="I363" s="5">
        <v>0</v>
      </c>
      <c r="J363" s="5">
        <v>709756</v>
      </c>
      <c r="K363" s="5">
        <v>0</v>
      </c>
      <c r="L363" s="5">
        <v>0</v>
      </c>
      <c r="M363" s="5">
        <v>11831</v>
      </c>
      <c r="N363" s="5">
        <v>0</v>
      </c>
      <c r="O363" s="5">
        <v>88435</v>
      </c>
      <c r="P363" s="5">
        <v>45223</v>
      </c>
      <c r="Q363" s="5">
        <v>5070</v>
      </c>
      <c r="R363" s="5">
        <v>34449</v>
      </c>
      <c r="S363" s="5">
        <v>0</v>
      </c>
      <c r="T363" s="5">
        <v>41730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9766</v>
      </c>
      <c r="AA363" s="5">
        <v>0</v>
      </c>
      <c r="AB363" s="5">
        <v>3507390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47"/>
    </row>
    <row r="364" spans="1:39" x14ac:dyDescent="0.25">
      <c r="A364" s="5">
        <v>4043</v>
      </c>
      <c r="B364" s="5">
        <v>7</v>
      </c>
      <c r="C364" s="5" t="s">
        <v>2230</v>
      </c>
      <c r="D364" s="5">
        <v>0</v>
      </c>
      <c r="E364" s="5">
        <v>0</v>
      </c>
      <c r="F364" s="5">
        <v>492</v>
      </c>
      <c r="G364" s="5">
        <v>572.79999999999995</v>
      </c>
      <c r="H364" s="5">
        <v>3761578</v>
      </c>
      <c r="I364" s="5">
        <v>8235</v>
      </c>
      <c r="J364" s="5">
        <v>5556</v>
      </c>
      <c r="K364" s="5">
        <v>14084</v>
      </c>
      <c r="L364" s="5">
        <v>0</v>
      </c>
      <c r="M364" s="5">
        <v>17377</v>
      </c>
      <c r="N364" s="5">
        <v>216</v>
      </c>
      <c r="O364" s="5">
        <v>129887</v>
      </c>
      <c r="P364" s="5">
        <v>66420</v>
      </c>
      <c r="Q364" s="5">
        <v>7446</v>
      </c>
      <c r="R364" s="5">
        <v>384</v>
      </c>
      <c r="S364" s="5">
        <v>0</v>
      </c>
      <c r="T364" s="5">
        <v>68736</v>
      </c>
      <c r="U364" s="5">
        <v>-175506</v>
      </c>
      <c r="V364" s="5">
        <v>0</v>
      </c>
      <c r="W364" s="5">
        <v>0</v>
      </c>
      <c r="X364" s="5">
        <v>0</v>
      </c>
      <c r="Y364" s="5">
        <v>8827</v>
      </c>
      <c r="Z364" s="5">
        <v>17317</v>
      </c>
      <c r="AA364" s="5">
        <v>0</v>
      </c>
      <c r="AB364" s="5">
        <v>3930557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47"/>
    </row>
    <row r="365" spans="1:39" x14ac:dyDescent="0.25">
      <c r="A365" s="5">
        <v>4049</v>
      </c>
      <c r="B365" s="5">
        <v>7</v>
      </c>
      <c r="C365" s="5" t="s">
        <v>2231</v>
      </c>
      <c r="D365" s="5">
        <v>0</v>
      </c>
      <c r="E365" s="5">
        <v>0</v>
      </c>
      <c r="F365" s="5">
        <v>160</v>
      </c>
      <c r="G365" s="5">
        <v>192</v>
      </c>
      <c r="H365" s="5">
        <v>1260864</v>
      </c>
      <c r="I365" s="5">
        <v>0</v>
      </c>
      <c r="J365" s="5">
        <v>50807</v>
      </c>
      <c r="K365" s="5">
        <v>14134</v>
      </c>
      <c r="L365" s="5">
        <v>0</v>
      </c>
      <c r="M365" s="5">
        <v>5825</v>
      </c>
      <c r="N365" s="5">
        <v>0</v>
      </c>
      <c r="O365" s="5">
        <v>43537</v>
      </c>
      <c r="P365" s="5">
        <v>22264</v>
      </c>
      <c r="Q365" s="5">
        <v>2496</v>
      </c>
      <c r="R365" s="5">
        <v>0</v>
      </c>
      <c r="S365" s="5">
        <v>0</v>
      </c>
      <c r="T365" s="5">
        <v>24768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7314</v>
      </c>
      <c r="AA365" s="5">
        <v>0</v>
      </c>
      <c r="AB365" s="5">
        <v>1432009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47"/>
    </row>
    <row r="366" spans="1:39" x14ac:dyDescent="0.25">
      <c r="A366" s="5">
        <v>4050</v>
      </c>
      <c r="B366" s="5">
        <v>7</v>
      </c>
      <c r="C366" s="5" t="s">
        <v>2232</v>
      </c>
      <c r="D366" s="5">
        <v>0</v>
      </c>
      <c r="E366" s="5">
        <v>0</v>
      </c>
      <c r="F366" s="5">
        <v>62</v>
      </c>
      <c r="G366" s="5">
        <v>64.400000000000006</v>
      </c>
      <c r="H366" s="5">
        <v>422915</v>
      </c>
      <c r="I366" s="5">
        <v>0</v>
      </c>
      <c r="J366" s="5">
        <v>31046</v>
      </c>
      <c r="K366" s="5">
        <v>0</v>
      </c>
      <c r="L366" s="5">
        <v>0</v>
      </c>
      <c r="M366" s="5">
        <v>1954</v>
      </c>
      <c r="N366" s="5">
        <v>9922</v>
      </c>
      <c r="O366" s="5">
        <v>14603</v>
      </c>
      <c r="P366" s="5">
        <v>7468</v>
      </c>
      <c r="Q366" s="5">
        <v>837</v>
      </c>
      <c r="R366" s="5">
        <v>0</v>
      </c>
      <c r="S366" s="5">
        <v>0</v>
      </c>
      <c r="T366" s="5">
        <v>7212.8</v>
      </c>
      <c r="U366" s="5">
        <v>0</v>
      </c>
      <c r="V366" s="5">
        <v>0</v>
      </c>
      <c r="W366" s="5">
        <v>0</v>
      </c>
      <c r="X366" s="5">
        <v>0</v>
      </c>
      <c r="Y366" s="5">
        <v>736</v>
      </c>
      <c r="Z366" s="5">
        <v>2321</v>
      </c>
      <c r="AA366" s="5">
        <v>0</v>
      </c>
      <c r="AB366" s="5">
        <v>499014.8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47"/>
    </row>
    <row r="367" spans="1:39" x14ac:dyDescent="0.25">
      <c r="A367" s="5">
        <v>4053</v>
      </c>
      <c r="B367" s="5">
        <v>7</v>
      </c>
      <c r="C367" s="5" t="s">
        <v>2233</v>
      </c>
      <c r="D367" s="5">
        <v>0</v>
      </c>
      <c r="E367" s="5">
        <v>0</v>
      </c>
      <c r="F367" s="5">
        <v>692</v>
      </c>
      <c r="G367" s="5">
        <v>768.4</v>
      </c>
      <c r="H367" s="5">
        <v>5046083</v>
      </c>
      <c r="I367" s="5">
        <v>0</v>
      </c>
      <c r="J367" s="5">
        <v>59399</v>
      </c>
      <c r="K367" s="5">
        <v>14093</v>
      </c>
      <c r="L367" s="5">
        <v>0</v>
      </c>
      <c r="M367" s="5">
        <v>23311</v>
      </c>
      <c r="N367" s="5">
        <v>0</v>
      </c>
      <c r="O367" s="5">
        <v>174240</v>
      </c>
      <c r="P367" s="5">
        <v>89101</v>
      </c>
      <c r="Q367" s="5">
        <v>9989</v>
      </c>
      <c r="R367" s="5">
        <v>3097</v>
      </c>
      <c r="S367" s="5">
        <v>0</v>
      </c>
      <c r="T367" s="5">
        <v>43798.8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31879</v>
      </c>
      <c r="AA367" s="5">
        <v>0</v>
      </c>
      <c r="AB367" s="5">
        <v>5494990.7999999998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47"/>
    </row>
    <row r="368" spans="1:39" x14ac:dyDescent="0.25">
      <c r="A368" s="5">
        <v>4054</v>
      </c>
      <c r="B368" s="5">
        <v>7</v>
      </c>
      <c r="C368" s="5" t="s">
        <v>2234</v>
      </c>
      <c r="D368" s="5">
        <v>0</v>
      </c>
      <c r="E368" s="5">
        <v>0</v>
      </c>
      <c r="F368" s="5">
        <v>89</v>
      </c>
      <c r="G368" s="5">
        <v>97.2</v>
      </c>
      <c r="H368" s="5">
        <v>638312</v>
      </c>
      <c r="I368" s="5">
        <v>0</v>
      </c>
      <c r="J368" s="5">
        <v>2749</v>
      </c>
      <c r="K368" s="5">
        <v>0</v>
      </c>
      <c r="L368" s="5">
        <v>0</v>
      </c>
      <c r="M368" s="5">
        <v>2949</v>
      </c>
      <c r="N368" s="5">
        <v>13229</v>
      </c>
      <c r="O368" s="5">
        <v>22041</v>
      </c>
      <c r="P368" s="5">
        <v>11271</v>
      </c>
      <c r="Q368" s="5">
        <v>1264</v>
      </c>
      <c r="R368" s="5">
        <v>456</v>
      </c>
      <c r="S368" s="5">
        <v>0</v>
      </c>
      <c r="T368" s="5">
        <v>8553.6</v>
      </c>
      <c r="U368" s="5">
        <v>-42974</v>
      </c>
      <c r="V368" s="5">
        <v>0</v>
      </c>
      <c r="W368" s="5">
        <v>0</v>
      </c>
      <c r="X368" s="5">
        <v>0</v>
      </c>
      <c r="Y368" s="5">
        <v>0</v>
      </c>
      <c r="Z368" s="5">
        <v>3445</v>
      </c>
      <c r="AA368" s="5">
        <v>0</v>
      </c>
      <c r="AB368" s="5">
        <v>661295.6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47"/>
    </row>
    <row r="369" spans="1:39" x14ac:dyDescent="0.25">
      <c r="A369" s="5">
        <v>4055</v>
      </c>
      <c r="B369" s="5">
        <v>7</v>
      </c>
      <c r="C369" s="5" t="s">
        <v>2235</v>
      </c>
      <c r="D369" s="5">
        <v>0</v>
      </c>
      <c r="E369" s="5">
        <v>0</v>
      </c>
      <c r="F369" s="5">
        <v>150</v>
      </c>
      <c r="G369" s="5">
        <v>150</v>
      </c>
      <c r="H369" s="5">
        <v>985050</v>
      </c>
      <c r="I369" s="5">
        <v>2157</v>
      </c>
      <c r="J369" s="5">
        <v>12487</v>
      </c>
      <c r="K369" s="5">
        <v>0</v>
      </c>
      <c r="L369" s="5">
        <v>0</v>
      </c>
      <c r="M369" s="5">
        <v>4551</v>
      </c>
      <c r="N369" s="5">
        <v>15057</v>
      </c>
      <c r="O369" s="5">
        <v>34014</v>
      </c>
      <c r="P369" s="5">
        <v>17394</v>
      </c>
      <c r="Q369" s="5">
        <v>1950</v>
      </c>
      <c r="R369" s="5">
        <v>800</v>
      </c>
      <c r="S369" s="5">
        <v>0</v>
      </c>
      <c r="T369" s="5">
        <v>27900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5328</v>
      </c>
      <c r="AA369" s="5">
        <v>0</v>
      </c>
      <c r="AB369" s="5">
        <v>1106688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47"/>
    </row>
    <row r="370" spans="1:39" x14ac:dyDescent="0.25">
      <c r="A370" s="5">
        <v>4056</v>
      </c>
      <c r="B370" s="5">
        <v>7</v>
      </c>
      <c r="C370" s="5" t="s">
        <v>2236</v>
      </c>
      <c r="D370" s="5">
        <v>0</v>
      </c>
      <c r="E370" s="5">
        <v>0</v>
      </c>
      <c r="F370" s="5">
        <v>70</v>
      </c>
      <c r="G370" s="5">
        <v>84</v>
      </c>
      <c r="H370" s="5">
        <v>551628</v>
      </c>
      <c r="I370" s="5">
        <v>0</v>
      </c>
      <c r="J370" s="5">
        <v>116107</v>
      </c>
      <c r="K370" s="5">
        <v>0</v>
      </c>
      <c r="L370" s="5">
        <v>0</v>
      </c>
      <c r="M370" s="5">
        <v>2548</v>
      </c>
      <c r="N370" s="5">
        <v>2619</v>
      </c>
      <c r="O370" s="5">
        <v>19048</v>
      </c>
      <c r="P370" s="5">
        <v>9740</v>
      </c>
      <c r="Q370" s="5">
        <v>1092</v>
      </c>
      <c r="R370" s="5">
        <v>0</v>
      </c>
      <c r="S370" s="5">
        <v>0</v>
      </c>
      <c r="T370" s="5">
        <v>6048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3192</v>
      </c>
      <c r="AA370" s="5">
        <v>0</v>
      </c>
      <c r="AB370" s="5">
        <v>712022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47"/>
    </row>
    <row r="371" spans="1:39" x14ac:dyDescent="0.25">
      <c r="A371" s="5">
        <v>4057</v>
      </c>
      <c r="B371" s="5">
        <v>7</v>
      </c>
      <c r="C371" s="5" t="s">
        <v>2237</v>
      </c>
      <c r="D371" s="5">
        <v>0</v>
      </c>
      <c r="E371" s="5">
        <v>0</v>
      </c>
      <c r="F371" s="5">
        <v>135</v>
      </c>
      <c r="G371" s="5">
        <v>162</v>
      </c>
      <c r="H371" s="5">
        <v>1063854</v>
      </c>
      <c r="I371" s="5">
        <v>2329</v>
      </c>
      <c r="J371" s="5">
        <v>245731</v>
      </c>
      <c r="K371" s="5">
        <v>24804</v>
      </c>
      <c r="L371" s="5">
        <v>0</v>
      </c>
      <c r="M371" s="5">
        <v>4915</v>
      </c>
      <c r="N371" s="5">
        <v>0</v>
      </c>
      <c r="O371" s="5">
        <v>36735</v>
      </c>
      <c r="P371" s="5">
        <v>18785</v>
      </c>
      <c r="Q371" s="5">
        <v>2106</v>
      </c>
      <c r="R371" s="5">
        <v>0</v>
      </c>
      <c r="S371" s="5">
        <v>0</v>
      </c>
      <c r="T371" s="5">
        <v>648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5345</v>
      </c>
      <c r="AA371" s="5">
        <v>0</v>
      </c>
      <c r="AB371" s="5">
        <v>1405252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47"/>
    </row>
    <row r="372" spans="1:39" x14ac:dyDescent="0.25">
      <c r="A372" s="5">
        <v>4058</v>
      </c>
      <c r="B372" s="5">
        <v>7</v>
      </c>
      <c r="C372" s="5" t="s">
        <v>2238</v>
      </c>
      <c r="D372" s="5">
        <v>0</v>
      </c>
      <c r="E372" s="5">
        <v>0</v>
      </c>
      <c r="F372" s="5">
        <v>195</v>
      </c>
      <c r="G372" s="5">
        <v>202</v>
      </c>
      <c r="H372" s="5">
        <v>1326534</v>
      </c>
      <c r="I372" s="5">
        <v>0</v>
      </c>
      <c r="J372" s="5">
        <v>55676</v>
      </c>
      <c r="K372" s="5">
        <v>0</v>
      </c>
      <c r="L372" s="5">
        <v>0</v>
      </c>
      <c r="M372" s="5">
        <v>6128</v>
      </c>
      <c r="N372" s="5">
        <v>41544</v>
      </c>
      <c r="O372" s="5">
        <v>45805</v>
      </c>
      <c r="P372" s="5">
        <v>23423</v>
      </c>
      <c r="Q372" s="5">
        <v>2626</v>
      </c>
      <c r="R372" s="5">
        <v>2971</v>
      </c>
      <c r="S372" s="5">
        <v>0</v>
      </c>
      <c r="T372" s="5">
        <v>19796</v>
      </c>
      <c r="U372" s="5">
        <v>-103360</v>
      </c>
      <c r="V372" s="5">
        <v>0</v>
      </c>
      <c r="W372" s="5">
        <v>0</v>
      </c>
      <c r="X372" s="5">
        <v>0</v>
      </c>
      <c r="Y372" s="5">
        <v>0</v>
      </c>
      <c r="Z372" s="5">
        <v>6761</v>
      </c>
      <c r="AA372" s="5">
        <v>0</v>
      </c>
      <c r="AB372" s="5">
        <v>1427904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47"/>
    </row>
    <row r="373" spans="1:39" x14ac:dyDescent="0.25">
      <c r="A373" s="5">
        <v>4059</v>
      </c>
      <c r="B373" s="5">
        <v>7</v>
      </c>
      <c r="C373" s="5" t="s">
        <v>2239</v>
      </c>
      <c r="D373" s="5">
        <v>0</v>
      </c>
      <c r="E373" s="5">
        <v>0</v>
      </c>
      <c r="F373" s="5">
        <v>268</v>
      </c>
      <c r="G373" s="5">
        <v>295.60000000000002</v>
      </c>
      <c r="H373" s="5">
        <v>1941205</v>
      </c>
      <c r="I373" s="5">
        <v>4250</v>
      </c>
      <c r="J373" s="5">
        <v>115362</v>
      </c>
      <c r="K373" s="5">
        <v>0</v>
      </c>
      <c r="L373" s="5">
        <v>0</v>
      </c>
      <c r="M373" s="5">
        <v>8968</v>
      </c>
      <c r="N373" s="5">
        <v>40444</v>
      </c>
      <c r="O373" s="5">
        <v>67030</v>
      </c>
      <c r="P373" s="5">
        <v>34277</v>
      </c>
      <c r="Q373" s="5">
        <v>3843</v>
      </c>
      <c r="R373" s="5">
        <v>8099</v>
      </c>
      <c r="S373" s="5">
        <v>0</v>
      </c>
      <c r="T373" s="5">
        <v>19805.2</v>
      </c>
      <c r="U373" s="5">
        <v>0</v>
      </c>
      <c r="V373" s="5">
        <v>0</v>
      </c>
      <c r="W373" s="5">
        <v>0</v>
      </c>
      <c r="X373" s="5">
        <v>0</v>
      </c>
      <c r="Y373" s="5">
        <v>184268</v>
      </c>
      <c r="Z373" s="5">
        <v>16350</v>
      </c>
      <c r="AA373" s="5">
        <v>0</v>
      </c>
      <c r="AB373" s="5">
        <v>2443901.2000000002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47"/>
    </row>
    <row r="374" spans="1:39" x14ac:dyDescent="0.25">
      <c r="A374" s="5">
        <v>4064</v>
      </c>
      <c r="B374" s="5">
        <v>7</v>
      </c>
      <c r="C374" s="5" t="s">
        <v>2240</v>
      </c>
      <c r="D374" s="5">
        <v>0</v>
      </c>
      <c r="E374" s="5">
        <v>0</v>
      </c>
      <c r="F374" s="5">
        <v>119</v>
      </c>
      <c r="G374" s="5">
        <v>130.6</v>
      </c>
      <c r="H374" s="5">
        <v>857650</v>
      </c>
      <c r="I374" s="5">
        <v>0</v>
      </c>
      <c r="J374" s="5">
        <v>182093</v>
      </c>
      <c r="K374" s="5">
        <v>14098</v>
      </c>
      <c r="L374" s="5">
        <v>0</v>
      </c>
      <c r="M374" s="5">
        <v>3962</v>
      </c>
      <c r="N374" s="5">
        <v>21357</v>
      </c>
      <c r="O374" s="5">
        <v>29615</v>
      </c>
      <c r="P374" s="5">
        <v>15144</v>
      </c>
      <c r="Q374" s="5">
        <v>1698</v>
      </c>
      <c r="R374" s="5">
        <v>0</v>
      </c>
      <c r="S374" s="5">
        <v>0</v>
      </c>
      <c r="T374" s="5">
        <v>3918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5284</v>
      </c>
      <c r="AA374" s="5">
        <v>0</v>
      </c>
      <c r="AB374" s="5">
        <v>1134819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47"/>
    </row>
    <row r="375" spans="1:39" x14ac:dyDescent="0.25">
      <c r="A375" s="5">
        <v>4066</v>
      </c>
      <c r="B375" s="5">
        <v>7</v>
      </c>
      <c r="C375" s="5" t="s">
        <v>2241</v>
      </c>
      <c r="D375" s="5">
        <v>0</v>
      </c>
      <c r="E375" s="5">
        <v>0</v>
      </c>
      <c r="F375" s="5">
        <v>68</v>
      </c>
      <c r="G375" s="5">
        <v>80.2</v>
      </c>
      <c r="H375" s="5">
        <v>526673</v>
      </c>
      <c r="I375" s="5">
        <v>1153</v>
      </c>
      <c r="J375" s="5">
        <v>63924</v>
      </c>
      <c r="K375" s="5">
        <v>0</v>
      </c>
      <c r="L375" s="5">
        <v>0</v>
      </c>
      <c r="M375" s="5">
        <v>2433</v>
      </c>
      <c r="N375" s="5">
        <v>3542</v>
      </c>
      <c r="O375" s="5">
        <v>18186</v>
      </c>
      <c r="P375" s="5">
        <v>9300</v>
      </c>
      <c r="Q375" s="5">
        <v>1043</v>
      </c>
      <c r="R375" s="5">
        <v>758</v>
      </c>
      <c r="S375" s="5">
        <v>0</v>
      </c>
      <c r="T375" s="5">
        <v>7057.6</v>
      </c>
      <c r="U375" s="5">
        <v>-28085</v>
      </c>
      <c r="V375" s="5">
        <v>0</v>
      </c>
      <c r="W375" s="5">
        <v>0</v>
      </c>
      <c r="X375" s="5">
        <v>0</v>
      </c>
      <c r="Y375" s="5">
        <v>0</v>
      </c>
      <c r="Z375" s="5">
        <v>4855</v>
      </c>
      <c r="AA375" s="5">
        <v>0</v>
      </c>
      <c r="AB375" s="5">
        <v>610839.6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47"/>
    </row>
    <row r="376" spans="1:39" x14ac:dyDescent="0.25">
      <c r="A376" s="5">
        <v>4067</v>
      </c>
      <c r="B376" s="5">
        <v>7</v>
      </c>
      <c r="C376" s="5" t="s">
        <v>2242</v>
      </c>
      <c r="D376" s="5">
        <v>0</v>
      </c>
      <c r="E376" s="5">
        <v>0</v>
      </c>
      <c r="F376" s="5">
        <v>440</v>
      </c>
      <c r="G376" s="5">
        <v>461</v>
      </c>
      <c r="H376" s="5">
        <v>3027387</v>
      </c>
      <c r="I376" s="5">
        <v>0</v>
      </c>
      <c r="J376" s="5">
        <v>907029</v>
      </c>
      <c r="K376" s="5">
        <v>343440</v>
      </c>
      <c r="L376" s="5">
        <v>0</v>
      </c>
      <c r="M376" s="5">
        <v>13985</v>
      </c>
      <c r="N376" s="5">
        <v>0</v>
      </c>
      <c r="O376" s="5">
        <v>104535</v>
      </c>
      <c r="P376" s="5">
        <v>53456</v>
      </c>
      <c r="Q376" s="5">
        <v>5993</v>
      </c>
      <c r="R376" s="5">
        <v>31472</v>
      </c>
      <c r="S376" s="5">
        <v>0</v>
      </c>
      <c r="T376" s="5">
        <v>3227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18916</v>
      </c>
      <c r="AA376" s="5">
        <v>0</v>
      </c>
      <c r="AB376" s="5">
        <v>4509440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47"/>
    </row>
    <row r="377" spans="1:39" x14ac:dyDescent="0.25">
      <c r="A377" s="5">
        <v>4068</v>
      </c>
      <c r="B377" s="5">
        <v>7</v>
      </c>
      <c r="C377" s="5" t="s">
        <v>2243</v>
      </c>
      <c r="D377" s="5">
        <v>0</v>
      </c>
      <c r="E377" s="5">
        <v>0</v>
      </c>
      <c r="F377" s="5">
        <v>511</v>
      </c>
      <c r="G377" s="5">
        <v>528.4</v>
      </c>
      <c r="H377" s="5">
        <v>3470003</v>
      </c>
      <c r="I377" s="5">
        <v>7597</v>
      </c>
      <c r="J377" s="5">
        <v>1288800</v>
      </c>
      <c r="K377" s="5">
        <v>114480</v>
      </c>
      <c r="L377" s="5">
        <v>0</v>
      </c>
      <c r="M377" s="5">
        <v>16030</v>
      </c>
      <c r="N377" s="5">
        <v>0</v>
      </c>
      <c r="O377" s="5">
        <v>119819</v>
      </c>
      <c r="P377" s="5">
        <v>61272</v>
      </c>
      <c r="Q377" s="5">
        <v>6869</v>
      </c>
      <c r="R377" s="5">
        <v>46859</v>
      </c>
      <c r="S377" s="5">
        <v>0</v>
      </c>
      <c r="T377" s="5">
        <v>41743.599999999999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21640</v>
      </c>
      <c r="AA377" s="5">
        <v>0</v>
      </c>
      <c r="AB377" s="5">
        <v>5195112.5999999996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47"/>
    </row>
    <row r="378" spans="1:39" x14ac:dyDescent="0.25">
      <c r="A378" s="5">
        <v>4070</v>
      </c>
      <c r="B378" s="5">
        <v>7</v>
      </c>
      <c r="C378" s="5" t="s">
        <v>2244</v>
      </c>
      <c r="D378" s="5">
        <v>0</v>
      </c>
      <c r="E378" s="5">
        <v>0</v>
      </c>
      <c r="F378" s="5">
        <v>693</v>
      </c>
      <c r="G378" s="5">
        <v>733.8</v>
      </c>
      <c r="H378" s="5">
        <v>4818865</v>
      </c>
      <c r="I378" s="5">
        <v>0</v>
      </c>
      <c r="J378" s="5">
        <v>1265659</v>
      </c>
      <c r="K378" s="5">
        <v>262350</v>
      </c>
      <c r="L378" s="5">
        <v>0</v>
      </c>
      <c r="M378" s="5">
        <v>22261</v>
      </c>
      <c r="N378" s="5">
        <v>0</v>
      </c>
      <c r="O378" s="5">
        <v>166395</v>
      </c>
      <c r="P378" s="5">
        <v>85089</v>
      </c>
      <c r="Q378" s="5">
        <v>9539</v>
      </c>
      <c r="R378" s="5">
        <v>211694</v>
      </c>
      <c r="S378" s="5">
        <v>0</v>
      </c>
      <c r="T378" s="5">
        <v>106401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25550</v>
      </c>
      <c r="AA378" s="5">
        <v>0</v>
      </c>
      <c r="AB378" s="5">
        <v>6973803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47"/>
    </row>
    <row r="379" spans="1:39" x14ac:dyDescent="0.25">
      <c r="A379" s="5">
        <v>4073</v>
      </c>
      <c r="B379" s="5">
        <v>7</v>
      </c>
      <c r="C379" s="5" t="s">
        <v>2245</v>
      </c>
      <c r="D379" s="5">
        <v>0</v>
      </c>
      <c r="E379" s="5">
        <v>0</v>
      </c>
      <c r="F379" s="5">
        <v>545</v>
      </c>
      <c r="G379" s="5">
        <v>572</v>
      </c>
      <c r="H379" s="5">
        <v>3756324</v>
      </c>
      <c r="I379" s="5">
        <v>0</v>
      </c>
      <c r="J379" s="5">
        <v>153396</v>
      </c>
      <c r="K379" s="5">
        <v>263304</v>
      </c>
      <c r="L379" s="5">
        <v>0</v>
      </c>
      <c r="M379" s="5">
        <v>17353</v>
      </c>
      <c r="N379" s="5">
        <v>0</v>
      </c>
      <c r="O379" s="5">
        <v>129705</v>
      </c>
      <c r="P379" s="5">
        <v>66328</v>
      </c>
      <c r="Q379" s="5">
        <v>7436</v>
      </c>
      <c r="R379" s="5">
        <v>0</v>
      </c>
      <c r="S379" s="5">
        <v>0</v>
      </c>
      <c r="T379" s="5">
        <v>82940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24788</v>
      </c>
      <c r="AA379" s="5">
        <v>0</v>
      </c>
      <c r="AB379" s="5">
        <v>4501574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47"/>
    </row>
    <row r="380" spans="1:39" x14ac:dyDescent="0.25">
      <c r="A380" s="5">
        <v>4074</v>
      </c>
      <c r="B380" s="5">
        <v>7</v>
      </c>
      <c r="C380" s="5" t="s">
        <v>2246</v>
      </c>
      <c r="D380" s="5">
        <v>0</v>
      </c>
      <c r="E380" s="5">
        <v>0</v>
      </c>
      <c r="F380" s="5">
        <v>520</v>
      </c>
      <c r="G380" s="5">
        <v>591</v>
      </c>
      <c r="H380" s="5">
        <v>3881097</v>
      </c>
      <c r="I380" s="5">
        <v>0</v>
      </c>
      <c r="J380" s="5">
        <v>259478</v>
      </c>
      <c r="K380" s="5">
        <v>0</v>
      </c>
      <c r="L380" s="5">
        <v>0</v>
      </c>
      <c r="M380" s="5">
        <v>17929</v>
      </c>
      <c r="N380" s="5">
        <v>0</v>
      </c>
      <c r="O380" s="5">
        <v>134014</v>
      </c>
      <c r="P380" s="5">
        <v>68531</v>
      </c>
      <c r="Q380" s="5">
        <v>7683</v>
      </c>
      <c r="R380" s="5">
        <v>0</v>
      </c>
      <c r="S380" s="5">
        <v>0</v>
      </c>
      <c r="T380" s="5">
        <v>44325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27002</v>
      </c>
      <c r="AA380" s="5">
        <v>0</v>
      </c>
      <c r="AB380" s="5">
        <v>4440059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47"/>
    </row>
    <row r="381" spans="1:39" x14ac:dyDescent="0.25">
      <c r="A381" s="5">
        <v>4075</v>
      </c>
      <c r="B381" s="5">
        <v>7</v>
      </c>
      <c r="C381" s="5" t="s">
        <v>2247</v>
      </c>
      <c r="D381" s="5">
        <v>0</v>
      </c>
      <c r="E381" s="5">
        <v>0</v>
      </c>
      <c r="F381" s="5">
        <v>254</v>
      </c>
      <c r="G381" s="5">
        <v>300.39999999999998</v>
      </c>
      <c r="H381" s="5">
        <v>1972727</v>
      </c>
      <c r="I381" s="5">
        <v>0</v>
      </c>
      <c r="J381" s="5">
        <v>31275</v>
      </c>
      <c r="K381" s="5">
        <v>14089</v>
      </c>
      <c r="L381" s="5">
        <v>0</v>
      </c>
      <c r="M381" s="5">
        <v>9113</v>
      </c>
      <c r="N381" s="5">
        <v>0</v>
      </c>
      <c r="O381" s="5">
        <v>68118</v>
      </c>
      <c r="P381" s="5">
        <v>34834</v>
      </c>
      <c r="Q381" s="5">
        <v>3905</v>
      </c>
      <c r="R381" s="5">
        <v>0</v>
      </c>
      <c r="S381" s="5">
        <v>0</v>
      </c>
      <c r="T381" s="5">
        <v>24632.799999999999</v>
      </c>
      <c r="U381" s="5">
        <v>0</v>
      </c>
      <c r="V381" s="5">
        <v>0</v>
      </c>
      <c r="W381" s="5">
        <v>0</v>
      </c>
      <c r="X381" s="5">
        <v>0</v>
      </c>
      <c r="Y381" s="5">
        <v>1839</v>
      </c>
      <c r="Z381" s="5">
        <v>16347</v>
      </c>
      <c r="AA381" s="5">
        <v>0</v>
      </c>
      <c r="AB381" s="5">
        <v>2176879.7999999998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47"/>
    </row>
    <row r="382" spans="1:39" x14ac:dyDescent="0.25">
      <c r="A382" s="5">
        <v>4077</v>
      </c>
      <c r="B382" s="5">
        <v>7</v>
      </c>
      <c r="C382" s="5" t="s">
        <v>2248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47"/>
    </row>
    <row r="383" spans="1:39" x14ac:dyDescent="0.25">
      <c r="A383" s="5">
        <v>4078</v>
      </c>
      <c r="B383" s="5">
        <v>7</v>
      </c>
      <c r="C383" s="5" t="s">
        <v>2249</v>
      </c>
      <c r="D383" s="5">
        <v>0</v>
      </c>
      <c r="E383" s="5">
        <v>0</v>
      </c>
      <c r="F383" s="5">
        <v>1135</v>
      </c>
      <c r="G383" s="5">
        <v>1188</v>
      </c>
      <c r="H383" s="5">
        <v>7801596</v>
      </c>
      <c r="I383" s="5">
        <v>0</v>
      </c>
      <c r="J383" s="5">
        <v>3431645</v>
      </c>
      <c r="K383" s="5">
        <v>690696</v>
      </c>
      <c r="L383" s="5">
        <v>0</v>
      </c>
      <c r="M383" s="5">
        <v>36040</v>
      </c>
      <c r="N383" s="5">
        <v>0</v>
      </c>
      <c r="O383" s="5">
        <v>269388</v>
      </c>
      <c r="P383" s="5">
        <v>137757</v>
      </c>
      <c r="Q383" s="5">
        <v>15444</v>
      </c>
      <c r="R383" s="5">
        <v>529789</v>
      </c>
      <c r="S383" s="5">
        <v>0</v>
      </c>
      <c r="T383" s="5">
        <v>16632</v>
      </c>
      <c r="U383" s="5">
        <v>-363554</v>
      </c>
      <c r="V383" s="5">
        <v>0</v>
      </c>
      <c r="W383" s="5">
        <v>0</v>
      </c>
      <c r="X383" s="5">
        <v>0</v>
      </c>
      <c r="Y383" s="5">
        <v>0</v>
      </c>
      <c r="Z383" s="5">
        <v>36776</v>
      </c>
      <c r="AA383" s="5">
        <v>0</v>
      </c>
      <c r="AB383" s="5">
        <v>12602209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47"/>
    </row>
    <row r="384" spans="1:39" x14ac:dyDescent="0.25">
      <c r="A384" s="5">
        <v>4079</v>
      </c>
      <c r="B384" s="5">
        <v>7</v>
      </c>
      <c r="C384" s="5" t="s">
        <v>2250</v>
      </c>
      <c r="D384" s="5">
        <v>0</v>
      </c>
      <c r="E384" s="5">
        <v>0</v>
      </c>
      <c r="F384" s="5">
        <v>365</v>
      </c>
      <c r="G384" s="5">
        <v>378</v>
      </c>
      <c r="H384" s="5">
        <v>2482326</v>
      </c>
      <c r="I384" s="5">
        <v>0</v>
      </c>
      <c r="J384" s="5">
        <v>705231</v>
      </c>
      <c r="K384" s="5">
        <v>0</v>
      </c>
      <c r="L384" s="5">
        <v>0</v>
      </c>
      <c r="M384" s="5">
        <v>11467</v>
      </c>
      <c r="N384" s="5">
        <v>0</v>
      </c>
      <c r="O384" s="5">
        <v>85714</v>
      </c>
      <c r="P384" s="5">
        <v>43832</v>
      </c>
      <c r="Q384" s="5">
        <v>4914</v>
      </c>
      <c r="R384" s="5">
        <v>0</v>
      </c>
      <c r="S384" s="5">
        <v>0</v>
      </c>
      <c r="T384" s="5">
        <v>0</v>
      </c>
      <c r="U384" s="5">
        <v>-115676</v>
      </c>
      <c r="V384" s="5">
        <v>0</v>
      </c>
      <c r="W384" s="5">
        <v>0</v>
      </c>
      <c r="X384" s="5">
        <v>0</v>
      </c>
      <c r="Y384" s="5">
        <v>0</v>
      </c>
      <c r="Z384" s="5">
        <v>7063</v>
      </c>
      <c r="AA384" s="5">
        <v>0</v>
      </c>
      <c r="AB384" s="5">
        <v>3224871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47"/>
    </row>
    <row r="385" spans="1:39" x14ac:dyDescent="0.25">
      <c r="A385" s="5">
        <v>4080</v>
      </c>
      <c r="B385" s="5">
        <v>7</v>
      </c>
      <c r="C385" s="5" t="s">
        <v>2251</v>
      </c>
      <c r="D385" s="5">
        <v>0</v>
      </c>
      <c r="E385" s="5">
        <v>0</v>
      </c>
      <c r="F385" s="5">
        <v>45</v>
      </c>
      <c r="G385" s="5">
        <v>54</v>
      </c>
      <c r="H385" s="5">
        <v>354618</v>
      </c>
      <c r="I385" s="5">
        <v>0</v>
      </c>
      <c r="J385" s="5">
        <v>54989</v>
      </c>
      <c r="K385" s="5">
        <v>0</v>
      </c>
      <c r="L385" s="5">
        <v>0</v>
      </c>
      <c r="M385" s="5">
        <v>1638</v>
      </c>
      <c r="N385" s="5">
        <v>10621</v>
      </c>
      <c r="O385" s="5">
        <v>12245</v>
      </c>
      <c r="P385" s="5">
        <v>6262</v>
      </c>
      <c r="Q385" s="5">
        <v>702</v>
      </c>
      <c r="R385" s="5">
        <v>6947</v>
      </c>
      <c r="S385" s="5">
        <v>0</v>
      </c>
      <c r="T385" s="5">
        <v>5886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1797</v>
      </c>
      <c r="AA385" s="5">
        <v>0</v>
      </c>
      <c r="AB385" s="5">
        <v>455705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47"/>
    </row>
    <row r="386" spans="1:39" x14ac:dyDescent="0.25">
      <c r="A386" s="5">
        <v>4081</v>
      </c>
      <c r="B386" s="5">
        <v>7</v>
      </c>
      <c r="C386" s="5" t="s">
        <v>2252</v>
      </c>
      <c r="D386" s="5">
        <v>0</v>
      </c>
      <c r="E386" s="5">
        <v>0</v>
      </c>
      <c r="F386" s="5">
        <v>57</v>
      </c>
      <c r="G386" s="5">
        <v>68.2</v>
      </c>
      <c r="H386" s="5">
        <v>447869</v>
      </c>
      <c r="I386" s="5">
        <v>0</v>
      </c>
      <c r="J386" s="5">
        <v>89700</v>
      </c>
      <c r="K386" s="5">
        <v>14690</v>
      </c>
      <c r="L386" s="5">
        <v>0</v>
      </c>
      <c r="M386" s="5">
        <v>2069</v>
      </c>
      <c r="N386" s="5">
        <v>6846</v>
      </c>
      <c r="O386" s="5">
        <v>15465</v>
      </c>
      <c r="P386" s="5">
        <v>7908</v>
      </c>
      <c r="Q386" s="5">
        <v>887</v>
      </c>
      <c r="R386" s="5">
        <v>0</v>
      </c>
      <c r="S386" s="5">
        <v>0</v>
      </c>
      <c r="T386" s="5">
        <v>13094.4</v>
      </c>
      <c r="U386" s="5">
        <v>-27717</v>
      </c>
      <c r="V386" s="5">
        <v>0</v>
      </c>
      <c r="W386" s="5">
        <v>0</v>
      </c>
      <c r="X386" s="5">
        <v>0</v>
      </c>
      <c r="Y386" s="5">
        <v>0</v>
      </c>
      <c r="Z386" s="5">
        <v>3160</v>
      </c>
      <c r="AA386" s="5">
        <v>0</v>
      </c>
      <c r="AB386" s="5">
        <v>573971.4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47"/>
    </row>
    <row r="387" spans="1:39" x14ac:dyDescent="0.25">
      <c r="A387" s="5">
        <v>4082</v>
      </c>
      <c r="B387" s="5">
        <v>7</v>
      </c>
      <c r="C387" s="5" t="s">
        <v>2253</v>
      </c>
      <c r="D387" s="5">
        <v>0</v>
      </c>
      <c r="E387" s="5">
        <v>0</v>
      </c>
      <c r="F387" s="5">
        <v>495</v>
      </c>
      <c r="G387" s="5">
        <v>592</v>
      </c>
      <c r="H387" s="5">
        <v>3887664</v>
      </c>
      <c r="I387" s="5">
        <v>8511</v>
      </c>
      <c r="J387" s="5">
        <v>163477</v>
      </c>
      <c r="K387" s="5">
        <v>14084</v>
      </c>
      <c r="L387" s="5">
        <v>0</v>
      </c>
      <c r="M387" s="5">
        <v>17959</v>
      </c>
      <c r="N387" s="5">
        <v>0</v>
      </c>
      <c r="O387" s="5">
        <v>134240</v>
      </c>
      <c r="P387" s="5">
        <v>68647</v>
      </c>
      <c r="Q387" s="5">
        <v>7696</v>
      </c>
      <c r="R387" s="5">
        <v>906</v>
      </c>
      <c r="S387" s="5">
        <v>0</v>
      </c>
      <c r="T387" s="5">
        <v>70448</v>
      </c>
      <c r="U387" s="5">
        <v>0</v>
      </c>
      <c r="V387" s="5">
        <v>0</v>
      </c>
      <c r="W387" s="5">
        <v>0</v>
      </c>
      <c r="X387" s="5">
        <v>0</v>
      </c>
      <c r="Y387" s="5">
        <v>158154</v>
      </c>
      <c r="Z387" s="5">
        <v>30244</v>
      </c>
      <c r="AA387" s="5">
        <v>0</v>
      </c>
      <c r="AB387" s="5">
        <v>4562030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47"/>
    </row>
    <row r="388" spans="1:39" x14ac:dyDescent="0.25">
      <c r="A388" s="5">
        <v>4083</v>
      </c>
      <c r="B388" s="5">
        <v>7</v>
      </c>
      <c r="C388" s="5" t="s">
        <v>2254</v>
      </c>
      <c r="D388" s="5">
        <v>0</v>
      </c>
      <c r="E388" s="5">
        <v>0</v>
      </c>
      <c r="F388" s="5">
        <v>102</v>
      </c>
      <c r="G388" s="5">
        <v>102</v>
      </c>
      <c r="H388" s="5">
        <v>669834</v>
      </c>
      <c r="I388" s="5">
        <v>0</v>
      </c>
      <c r="J388" s="5">
        <v>10139</v>
      </c>
      <c r="K388" s="5">
        <v>14101</v>
      </c>
      <c r="L388" s="5">
        <v>0</v>
      </c>
      <c r="M388" s="5">
        <v>3094</v>
      </c>
      <c r="N388" s="5">
        <v>16680</v>
      </c>
      <c r="O388" s="5">
        <v>23129</v>
      </c>
      <c r="P388" s="5">
        <v>11828</v>
      </c>
      <c r="Q388" s="5">
        <v>1326</v>
      </c>
      <c r="R388" s="5">
        <v>1902</v>
      </c>
      <c r="S388" s="5">
        <v>0</v>
      </c>
      <c r="T388" s="5">
        <v>3570</v>
      </c>
      <c r="U388" s="5">
        <v>-47894</v>
      </c>
      <c r="V388" s="5">
        <v>0</v>
      </c>
      <c r="W388" s="5">
        <v>0</v>
      </c>
      <c r="X388" s="5">
        <v>0</v>
      </c>
      <c r="Y388" s="5">
        <v>0</v>
      </c>
      <c r="Z388" s="5">
        <v>3898</v>
      </c>
      <c r="AA388" s="5">
        <v>0</v>
      </c>
      <c r="AB388" s="5">
        <v>711607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47"/>
    </row>
    <row r="389" spans="1:39" x14ac:dyDescent="0.25">
      <c r="A389" s="5">
        <v>4084</v>
      </c>
      <c r="B389" s="5">
        <v>7</v>
      </c>
      <c r="C389" s="5" t="s">
        <v>2255</v>
      </c>
      <c r="D389" s="5">
        <v>0</v>
      </c>
      <c r="E389" s="5">
        <v>0</v>
      </c>
      <c r="F389" s="5">
        <v>350</v>
      </c>
      <c r="G389" s="5">
        <v>350</v>
      </c>
      <c r="H389" s="5">
        <v>2298450</v>
      </c>
      <c r="I389" s="5">
        <v>0</v>
      </c>
      <c r="J389" s="5">
        <v>35628</v>
      </c>
      <c r="K389" s="5">
        <v>0</v>
      </c>
      <c r="L389" s="5">
        <v>0</v>
      </c>
      <c r="M389" s="5">
        <v>10618</v>
      </c>
      <c r="N389" s="5">
        <v>178645</v>
      </c>
      <c r="O389" s="5">
        <v>79365</v>
      </c>
      <c r="P389" s="5">
        <v>40585</v>
      </c>
      <c r="Q389" s="5">
        <v>4550</v>
      </c>
      <c r="R389" s="5">
        <v>6493</v>
      </c>
      <c r="S389" s="5">
        <v>0</v>
      </c>
      <c r="T389" s="5">
        <v>19600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13844</v>
      </c>
      <c r="AA389" s="5">
        <v>0</v>
      </c>
      <c r="AB389" s="5">
        <v>2687778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47"/>
    </row>
    <row r="390" spans="1:39" x14ac:dyDescent="0.25">
      <c r="A390" s="5">
        <v>4085</v>
      </c>
      <c r="B390" s="5">
        <v>7</v>
      </c>
      <c r="C390" s="5" t="s">
        <v>2256</v>
      </c>
      <c r="D390" s="5">
        <v>0</v>
      </c>
      <c r="E390" s="5">
        <v>0</v>
      </c>
      <c r="F390" s="5">
        <v>220</v>
      </c>
      <c r="G390" s="5">
        <v>264</v>
      </c>
      <c r="H390" s="5">
        <v>1733688</v>
      </c>
      <c r="I390" s="5">
        <v>3796</v>
      </c>
      <c r="J390" s="5">
        <v>35399</v>
      </c>
      <c r="K390" s="5">
        <v>0</v>
      </c>
      <c r="L390" s="5">
        <v>0</v>
      </c>
      <c r="M390" s="5">
        <v>8009</v>
      </c>
      <c r="N390" s="5">
        <v>21608</v>
      </c>
      <c r="O390" s="5">
        <v>59864</v>
      </c>
      <c r="P390" s="5">
        <v>30613</v>
      </c>
      <c r="Q390" s="5">
        <v>3432</v>
      </c>
      <c r="R390" s="5">
        <v>3411</v>
      </c>
      <c r="S390" s="5">
        <v>0</v>
      </c>
      <c r="T390" s="5">
        <v>17160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9651</v>
      </c>
      <c r="AA390" s="5">
        <v>0</v>
      </c>
      <c r="AB390" s="5">
        <v>1926631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47"/>
    </row>
    <row r="391" spans="1:39" x14ac:dyDescent="0.25">
      <c r="A391" s="5">
        <v>4087</v>
      </c>
      <c r="B391" s="5">
        <v>7</v>
      </c>
      <c r="C391" s="5" t="s">
        <v>2257</v>
      </c>
      <c r="D391" s="5">
        <v>0</v>
      </c>
      <c r="E391" s="5">
        <v>0</v>
      </c>
      <c r="F391" s="5">
        <v>76</v>
      </c>
      <c r="G391" s="5">
        <v>91.2</v>
      </c>
      <c r="H391" s="5">
        <v>598910</v>
      </c>
      <c r="I391" s="5">
        <v>0</v>
      </c>
      <c r="J391" s="5">
        <v>47943</v>
      </c>
      <c r="K391" s="5">
        <v>14795</v>
      </c>
      <c r="L391" s="5">
        <v>0</v>
      </c>
      <c r="M391" s="5">
        <v>2767</v>
      </c>
      <c r="N391" s="5">
        <v>0</v>
      </c>
      <c r="O391" s="5">
        <v>20680</v>
      </c>
      <c r="P391" s="5">
        <v>10575</v>
      </c>
      <c r="Q391" s="5">
        <v>1186</v>
      </c>
      <c r="R391" s="5">
        <v>886</v>
      </c>
      <c r="S391" s="5">
        <v>0</v>
      </c>
      <c r="T391" s="5">
        <v>7387.2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4711</v>
      </c>
      <c r="AA391" s="5">
        <v>0</v>
      </c>
      <c r="AB391" s="5">
        <v>709840.2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47"/>
    </row>
    <row r="392" spans="1:39" x14ac:dyDescent="0.25">
      <c r="A392" s="5">
        <v>4088</v>
      </c>
      <c r="B392" s="5">
        <v>7</v>
      </c>
      <c r="C392" s="5" t="s">
        <v>2258</v>
      </c>
      <c r="D392" s="5">
        <v>0</v>
      </c>
      <c r="E392" s="5">
        <v>0</v>
      </c>
      <c r="F392" s="5">
        <v>506</v>
      </c>
      <c r="G392" s="5">
        <v>528.4</v>
      </c>
      <c r="H392" s="5">
        <v>3470003</v>
      </c>
      <c r="I392" s="5">
        <v>0</v>
      </c>
      <c r="J392" s="5">
        <v>1495008</v>
      </c>
      <c r="K392" s="5">
        <v>209880</v>
      </c>
      <c r="L392" s="5">
        <v>0</v>
      </c>
      <c r="M392" s="5">
        <v>16030</v>
      </c>
      <c r="N392" s="5">
        <v>0</v>
      </c>
      <c r="O392" s="5">
        <v>119819</v>
      </c>
      <c r="P392" s="5">
        <v>61272</v>
      </c>
      <c r="Q392" s="5">
        <v>6869</v>
      </c>
      <c r="R392" s="5">
        <v>0</v>
      </c>
      <c r="S392" s="5">
        <v>0</v>
      </c>
      <c r="T392" s="5">
        <v>79260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15365</v>
      </c>
      <c r="AA392" s="5">
        <v>0</v>
      </c>
      <c r="AB392" s="5">
        <v>5473506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47"/>
    </row>
    <row r="393" spans="1:39" x14ac:dyDescent="0.25">
      <c r="A393" s="5">
        <v>4089</v>
      </c>
      <c r="B393" s="5">
        <v>7</v>
      </c>
      <c r="C393" s="5" t="s">
        <v>2259</v>
      </c>
      <c r="D393" s="5">
        <v>0</v>
      </c>
      <c r="E393" s="5">
        <v>0</v>
      </c>
      <c r="F393" s="5">
        <v>301</v>
      </c>
      <c r="G393" s="5">
        <v>315.60000000000002</v>
      </c>
      <c r="H393" s="5">
        <v>2072545</v>
      </c>
      <c r="I393" s="5">
        <v>0</v>
      </c>
      <c r="J393" s="5">
        <v>155630</v>
      </c>
      <c r="K393" s="5">
        <v>15496</v>
      </c>
      <c r="L393" s="5">
        <v>0</v>
      </c>
      <c r="M393" s="5">
        <v>9574</v>
      </c>
      <c r="N393" s="5">
        <v>0</v>
      </c>
      <c r="O393" s="5">
        <v>71565</v>
      </c>
      <c r="P393" s="5">
        <v>36596</v>
      </c>
      <c r="Q393" s="5">
        <v>4103</v>
      </c>
      <c r="R393" s="5">
        <v>0</v>
      </c>
      <c r="S393" s="5">
        <v>0</v>
      </c>
      <c r="T393" s="5">
        <v>946.8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12324</v>
      </c>
      <c r="AA393" s="5">
        <v>0</v>
      </c>
      <c r="AB393" s="5">
        <v>2378779.7999999998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47"/>
    </row>
    <row r="394" spans="1:39" x14ac:dyDescent="0.25">
      <c r="A394" s="5">
        <v>4090</v>
      </c>
      <c r="B394" s="5">
        <v>7</v>
      </c>
      <c r="C394" s="5" t="s">
        <v>2260</v>
      </c>
      <c r="D394" s="5">
        <v>0</v>
      </c>
      <c r="E394" s="5">
        <v>0</v>
      </c>
      <c r="F394" s="5">
        <v>180</v>
      </c>
      <c r="G394" s="5">
        <v>180</v>
      </c>
      <c r="H394" s="5">
        <v>1182060</v>
      </c>
      <c r="I394" s="5">
        <v>0</v>
      </c>
      <c r="J394" s="5">
        <v>7332</v>
      </c>
      <c r="K394" s="5">
        <v>0</v>
      </c>
      <c r="L394" s="5">
        <v>0</v>
      </c>
      <c r="M394" s="5">
        <v>5461</v>
      </c>
      <c r="N394" s="5">
        <v>16889</v>
      </c>
      <c r="O394" s="5">
        <v>40816</v>
      </c>
      <c r="P394" s="5">
        <v>20872</v>
      </c>
      <c r="Q394" s="5">
        <v>2340</v>
      </c>
      <c r="R394" s="5">
        <v>1566</v>
      </c>
      <c r="S394" s="5">
        <v>0</v>
      </c>
      <c r="T394" s="5">
        <v>20160</v>
      </c>
      <c r="U394" s="5">
        <v>-71973</v>
      </c>
      <c r="V394" s="5">
        <v>0</v>
      </c>
      <c r="W394" s="5">
        <v>0</v>
      </c>
      <c r="X394" s="5">
        <v>0</v>
      </c>
      <c r="Y394" s="5">
        <v>0</v>
      </c>
      <c r="Z394" s="5">
        <v>7958</v>
      </c>
      <c r="AA394" s="5">
        <v>0</v>
      </c>
      <c r="AB394" s="5">
        <v>1233481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47"/>
    </row>
    <row r="395" spans="1:39" x14ac:dyDescent="0.25">
      <c r="A395" s="5">
        <v>4091</v>
      </c>
      <c r="B395" s="5">
        <v>7</v>
      </c>
      <c r="C395" s="5" t="s">
        <v>2261</v>
      </c>
      <c r="D395" s="5">
        <v>0</v>
      </c>
      <c r="E395" s="5">
        <v>0</v>
      </c>
      <c r="F395" s="5">
        <v>121</v>
      </c>
      <c r="G395" s="5">
        <v>141.19999999999999</v>
      </c>
      <c r="H395" s="5">
        <v>927260</v>
      </c>
      <c r="I395" s="5">
        <v>2030</v>
      </c>
      <c r="J395" s="5">
        <v>8936</v>
      </c>
      <c r="K395" s="5">
        <v>14152</v>
      </c>
      <c r="L395" s="5">
        <v>0</v>
      </c>
      <c r="M395" s="5">
        <v>4284</v>
      </c>
      <c r="N395" s="5">
        <v>13249</v>
      </c>
      <c r="O395" s="5">
        <v>32018</v>
      </c>
      <c r="P395" s="5">
        <v>16373</v>
      </c>
      <c r="Q395" s="5">
        <v>1836</v>
      </c>
      <c r="R395" s="5">
        <v>0</v>
      </c>
      <c r="S395" s="5">
        <v>0</v>
      </c>
      <c r="T395" s="5">
        <v>17085.2</v>
      </c>
      <c r="U395" s="5">
        <v>-56459</v>
      </c>
      <c r="V395" s="5">
        <v>0</v>
      </c>
      <c r="W395" s="5">
        <v>0</v>
      </c>
      <c r="X395" s="5">
        <v>0</v>
      </c>
      <c r="Y395" s="5">
        <v>0</v>
      </c>
      <c r="Z395" s="5">
        <v>6426</v>
      </c>
      <c r="AA395" s="5">
        <v>0</v>
      </c>
      <c r="AB395" s="5">
        <v>987190.2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47"/>
    </row>
    <row r="396" spans="1:39" x14ac:dyDescent="0.25">
      <c r="A396" s="5">
        <v>4092</v>
      </c>
      <c r="B396" s="5">
        <v>7</v>
      </c>
      <c r="C396" s="5" t="s">
        <v>2262</v>
      </c>
      <c r="D396" s="5">
        <v>0</v>
      </c>
      <c r="E396" s="5">
        <v>0</v>
      </c>
      <c r="F396" s="5">
        <v>45</v>
      </c>
      <c r="G396" s="5">
        <v>54</v>
      </c>
      <c r="H396" s="5">
        <v>354618</v>
      </c>
      <c r="I396" s="5">
        <v>0</v>
      </c>
      <c r="J396" s="5">
        <v>44335</v>
      </c>
      <c r="K396" s="5">
        <v>0</v>
      </c>
      <c r="L396" s="5">
        <v>0</v>
      </c>
      <c r="M396" s="5">
        <v>1638</v>
      </c>
      <c r="N396" s="5">
        <v>0</v>
      </c>
      <c r="O396" s="5">
        <v>12245</v>
      </c>
      <c r="P396" s="5">
        <v>6262</v>
      </c>
      <c r="Q396" s="5">
        <v>702</v>
      </c>
      <c r="R396" s="5">
        <v>83</v>
      </c>
      <c r="S396" s="5">
        <v>0</v>
      </c>
      <c r="T396" s="5">
        <v>594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2521</v>
      </c>
      <c r="AA396" s="5">
        <v>0</v>
      </c>
      <c r="AB396" s="5">
        <v>422998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47"/>
    </row>
    <row r="397" spans="1:39" x14ac:dyDescent="0.25">
      <c r="A397" s="5">
        <v>4093</v>
      </c>
      <c r="B397" s="5">
        <v>7</v>
      </c>
      <c r="C397" s="5" t="s">
        <v>2263</v>
      </c>
      <c r="D397" s="5">
        <v>0</v>
      </c>
      <c r="E397" s="5">
        <v>0</v>
      </c>
      <c r="F397" s="5">
        <v>120</v>
      </c>
      <c r="G397" s="5">
        <v>144</v>
      </c>
      <c r="H397" s="5">
        <v>945648</v>
      </c>
      <c r="I397" s="5">
        <v>0</v>
      </c>
      <c r="J397" s="5">
        <v>90273</v>
      </c>
      <c r="K397" s="5">
        <v>0</v>
      </c>
      <c r="L397" s="5">
        <v>0</v>
      </c>
      <c r="M397" s="5">
        <v>4369</v>
      </c>
      <c r="N397" s="5">
        <v>16151</v>
      </c>
      <c r="O397" s="5">
        <v>32653</v>
      </c>
      <c r="P397" s="5">
        <v>16698</v>
      </c>
      <c r="Q397" s="5">
        <v>1872</v>
      </c>
      <c r="R397" s="5">
        <v>539</v>
      </c>
      <c r="S397" s="5">
        <v>0</v>
      </c>
      <c r="T397" s="5">
        <v>29664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4755</v>
      </c>
      <c r="AA397" s="5">
        <v>0</v>
      </c>
      <c r="AB397" s="5">
        <v>1142622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47"/>
    </row>
    <row r="398" spans="1:39" x14ac:dyDescent="0.25">
      <c r="A398" s="5">
        <v>4095</v>
      </c>
      <c r="B398" s="5">
        <v>7</v>
      </c>
      <c r="C398" s="5" t="s">
        <v>2264</v>
      </c>
      <c r="D398" s="5">
        <v>0</v>
      </c>
      <c r="E398" s="5">
        <v>0</v>
      </c>
      <c r="F398" s="5">
        <v>159</v>
      </c>
      <c r="G398" s="5">
        <v>190.8</v>
      </c>
      <c r="H398" s="5">
        <v>1252984</v>
      </c>
      <c r="I398" s="5">
        <v>0</v>
      </c>
      <c r="J398" s="5">
        <v>9623</v>
      </c>
      <c r="K398" s="5">
        <v>0</v>
      </c>
      <c r="L398" s="5">
        <v>0</v>
      </c>
      <c r="M398" s="5">
        <v>5788</v>
      </c>
      <c r="N398" s="5">
        <v>18858</v>
      </c>
      <c r="O398" s="5">
        <v>43265</v>
      </c>
      <c r="P398" s="5">
        <v>22125</v>
      </c>
      <c r="Q398" s="5">
        <v>2480</v>
      </c>
      <c r="R398" s="5">
        <v>2167</v>
      </c>
      <c r="S398" s="5">
        <v>0</v>
      </c>
      <c r="T398" s="5">
        <v>14310</v>
      </c>
      <c r="U398" s="5">
        <v>-77247</v>
      </c>
      <c r="V398" s="5">
        <v>0</v>
      </c>
      <c r="W398" s="5">
        <v>0</v>
      </c>
      <c r="X398" s="5">
        <v>0</v>
      </c>
      <c r="Y398" s="5">
        <v>0</v>
      </c>
      <c r="Z398" s="5">
        <v>6753</v>
      </c>
      <c r="AA398" s="5">
        <v>0</v>
      </c>
      <c r="AB398" s="5">
        <v>1301106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47"/>
    </row>
    <row r="399" spans="1:39" x14ac:dyDescent="0.25">
      <c r="A399" s="5">
        <v>4097</v>
      </c>
      <c r="B399" s="5">
        <v>7</v>
      </c>
      <c r="C399" s="5" t="s">
        <v>2265</v>
      </c>
      <c r="D399" s="5">
        <v>0</v>
      </c>
      <c r="E399" s="5">
        <v>0</v>
      </c>
      <c r="F399" s="5">
        <v>483</v>
      </c>
      <c r="G399" s="5">
        <v>505.2</v>
      </c>
      <c r="H399" s="5">
        <v>3317648</v>
      </c>
      <c r="I399" s="5">
        <v>0</v>
      </c>
      <c r="J399" s="5">
        <v>1009503</v>
      </c>
      <c r="K399" s="5">
        <v>333900</v>
      </c>
      <c r="L399" s="5">
        <v>0</v>
      </c>
      <c r="M399" s="5">
        <v>15326</v>
      </c>
      <c r="N399" s="5">
        <v>0</v>
      </c>
      <c r="O399" s="5">
        <v>114558</v>
      </c>
      <c r="P399" s="5">
        <v>58582</v>
      </c>
      <c r="Q399" s="5">
        <v>6568</v>
      </c>
      <c r="R399" s="5">
        <v>128477</v>
      </c>
      <c r="S399" s="5">
        <v>0</v>
      </c>
      <c r="T399" s="5">
        <v>1515.6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32224</v>
      </c>
      <c r="AA399" s="5">
        <v>0</v>
      </c>
      <c r="AB399" s="5">
        <v>5018301.5999999996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47"/>
    </row>
    <row r="400" spans="1:39" x14ac:dyDescent="0.25">
      <c r="A400" s="5">
        <v>4098</v>
      </c>
      <c r="B400" s="5">
        <v>7</v>
      </c>
      <c r="C400" s="5" t="s">
        <v>2266</v>
      </c>
      <c r="D400" s="5">
        <v>0</v>
      </c>
      <c r="E400" s="5">
        <v>0</v>
      </c>
      <c r="F400" s="5">
        <v>992</v>
      </c>
      <c r="G400" s="5">
        <v>1076.8</v>
      </c>
      <c r="H400" s="5">
        <v>7071346</v>
      </c>
      <c r="I400" s="5">
        <v>0</v>
      </c>
      <c r="J400" s="5">
        <v>7905</v>
      </c>
      <c r="K400" s="5">
        <v>23092</v>
      </c>
      <c r="L400" s="5">
        <v>0</v>
      </c>
      <c r="M400" s="5">
        <v>32667</v>
      </c>
      <c r="N400" s="5">
        <v>0</v>
      </c>
      <c r="O400" s="5">
        <v>244172</v>
      </c>
      <c r="P400" s="5">
        <v>124863</v>
      </c>
      <c r="Q400" s="5">
        <v>13998</v>
      </c>
      <c r="R400" s="5">
        <v>0</v>
      </c>
      <c r="S400" s="5">
        <v>0</v>
      </c>
      <c r="T400" s="5">
        <v>120601.60000000001</v>
      </c>
      <c r="U400" s="5">
        <v>0</v>
      </c>
      <c r="V400" s="5">
        <v>0</v>
      </c>
      <c r="W400" s="5">
        <v>0</v>
      </c>
      <c r="X400" s="5">
        <v>0</v>
      </c>
      <c r="Y400" s="5">
        <v>4414</v>
      </c>
      <c r="Z400" s="5">
        <v>36307</v>
      </c>
      <c r="AA400" s="5">
        <v>0</v>
      </c>
      <c r="AB400" s="5">
        <v>7679365.5999999996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47"/>
    </row>
    <row r="401" spans="1:39" x14ac:dyDescent="0.25">
      <c r="A401" s="5">
        <v>4100</v>
      </c>
      <c r="B401" s="5">
        <v>7</v>
      </c>
      <c r="C401" s="5" t="s">
        <v>429</v>
      </c>
      <c r="D401" s="5">
        <v>0</v>
      </c>
      <c r="E401" s="5">
        <v>0</v>
      </c>
      <c r="F401" s="5">
        <v>120</v>
      </c>
      <c r="G401" s="5">
        <v>123.2</v>
      </c>
      <c r="H401" s="5">
        <v>809054</v>
      </c>
      <c r="I401" s="5">
        <v>0</v>
      </c>
      <c r="J401" s="5">
        <v>21365</v>
      </c>
      <c r="K401" s="5">
        <v>0</v>
      </c>
      <c r="L401" s="5">
        <v>0</v>
      </c>
      <c r="M401" s="5">
        <v>3738</v>
      </c>
      <c r="N401" s="5">
        <v>78182</v>
      </c>
      <c r="O401" s="5">
        <v>27937</v>
      </c>
      <c r="P401" s="5">
        <v>14286</v>
      </c>
      <c r="Q401" s="5">
        <v>1602</v>
      </c>
      <c r="R401" s="5">
        <v>0</v>
      </c>
      <c r="S401" s="5">
        <v>0</v>
      </c>
      <c r="T401" s="5">
        <v>0</v>
      </c>
      <c r="U401" s="5">
        <v>-115884</v>
      </c>
      <c r="V401" s="5">
        <v>0</v>
      </c>
      <c r="W401" s="5">
        <v>0</v>
      </c>
      <c r="X401" s="5">
        <v>0</v>
      </c>
      <c r="Y401" s="5">
        <v>0</v>
      </c>
      <c r="Z401" s="5">
        <v>4617</v>
      </c>
      <c r="AA401" s="5">
        <v>0</v>
      </c>
      <c r="AB401" s="5">
        <v>844897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47"/>
    </row>
    <row r="402" spans="1:39" x14ac:dyDescent="0.25">
      <c r="A402" s="5">
        <v>4102</v>
      </c>
      <c r="B402" s="5">
        <v>7</v>
      </c>
      <c r="C402" s="5" t="s">
        <v>2267</v>
      </c>
      <c r="D402" s="5">
        <v>0</v>
      </c>
      <c r="E402" s="5">
        <v>0</v>
      </c>
      <c r="F402" s="5">
        <v>403</v>
      </c>
      <c r="G402" s="5">
        <v>483.6</v>
      </c>
      <c r="H402" s="5">
        <v>3175801</v>
      </c>
      <c r="I402" s="5">
        <v>6953</v>
      </c>
      <c r="J402" s="5">
        <v>1397059</v>
      </c>
      <c r="K402" s="5">
        <v>14166</v>
      </c>
      <c r="L402" s="5">
        <v>0</v>
      </c>
      <c r="M402" s="5">
        <v>14671</v>
      </c>
      <c r="N402" s="5">
        <v>0</v>
      </c>
      <c r="O402" s="5">
        <v>109660</v>
      </c>
      <c r="P402" s="5">
        <v>56077</v>
      </c>
      <c r="Q402" s="5">
        <v>6287</v>
      </c>
      <c r="R402" s="5">
        <v>0</v>
      </c>
      <c r="S402" s="5">
        <v>0</v>
      </c>
      <c r="T402" s="5">
        <v>24663.599999999999</v>
      </c>
      <c r="U402" s="5">
        <v>0</v>
      </c>
      <c r="V402" s="5">
        <v>0</v>
      </c>
      <c r="W402" s="5">
        <v>0</v>
      </c>
      <c r="X402" s="5">
        <v>0</v>
      </c>
      <c r="Y402" s="5">
        <v>15448</v>
      </c>
      <c r="Z402" s="5">
        <v>14190</v>
      </c>
      <c r="AA402" s="5">
        <v>0</v>
      </c>
      <c r="AB402" s="5">
        <v>4834975.5999999996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47"/>
    </row>
    <row r="403" spans="1:39" x14ac:dyDescent="0.25">
      <c r="A403" s="5">
        <v>4103</v>
      </c>
      <c r="B403" s="5">
        <v>7</v>
      </c>
      <c r="C403" s="5" t="s">
        <v>2268</v>
      </c>
      <c r="D403" s="5">
        <v>0</v>
      </c>
      <c r="E403" s="5">
        <v>0</v>
      </c>
      <c r="F403" s="5">
        <v>2350</v>
      </c>
      <c r="G403" s="5">
        <v>2570</v>
      </c>
      <c r="H403" s="5">
        <v>16877190</v>
      </c>
      <c r="I403" s="5">
        <v>36949</v>
      </c>
      <c r="J403" s="5">
        <v>5153252</v>
      </c>
      <c r="K403" s="5">
        <v>618192</v>
      </c>
      <c r="L403" s="5">
        <v>0</v>
      </c>
      <c r="M403" s="5">
        <v>77966</v>
      </c>
      <c r="N403" s="5">
        <v>0</v>
      </c>
      <c r="O403" s="5">
        <v>582767</v>
      </c>
      <c r="P403" s="5">
        <v>298010</v>
      </c>
      <c r="Q403" s="5">
        <v>33410</v>
      </c>
      <c r="R403" s="5">
        <v>0</v>
      </c>
      <c r="S403" s="5">
        <v>0</v>
      </c>
      <c r="T403" s="5">
        <v>321250</v>
      </c>
      <c r="U403" s="5">
        <v>0</v>
      </c>
      <c r="V403" s="5">
        <v>0</v>
      </c>
      <c r="W403" s="5">
        <v>0</v>
      </c>
      <c r="X403" s="5">
        <v>0</v>
      </c>
      <c r="Y403" s="5">
        <v>40826</v>
      </c>
      <c r="Z403" s="5">
        <v>86333</v>
      </c>
      <c r="AA403" s="5">
        <v>0</v>
      </c>
      <c r="AB403" s="5">
        <v>24126145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47"/>
    </row>
    <row r="404" spans="1:39" x14ac:dyDescent="0.25">
      <c r="A404" s="5">
        <v>4104</v>
      </c>
      <c r="B404" s="5">
        <v>7</v>
      </c>
      <c r="C404" s="5" t="s">
        <v>2269</v>
      </c>
      <c r="D404" s="5">
        <v>0</v>
      </c>
      <c r="E404" s="5">
        <v>0</v>
      </c>
      <c r="F404" s="5">
        <v>205</v>
      </c>
      <c r="G404" s="5">
        <v>246</v>
      </c>
      <c r="H404" s="5">
        <v>1615482</v>
      </c>
      <c r="I404" s="5">
        <v>3537</v>
      </c>
      <c r="J404" s="5">
        <v>443118</v>
      </c>
      <c r="K404" s="5">
        <v>14122</v>
      </c>
      <c r="L404" s="5">
        <v>0</v>
      </c>
      <c r="M404" s="5">
        <v>7463</v>
      </c>
      <c r="N404" s="5">
        <v>1948</v>
      </c>
      <c r="O404" s="5">
        <v>55782</v>
      </c>
      <c r="P404" s="5">
        <v>28525</v>
      </c>
      <c r="Q404" s="5">
        <v>3198</v>
      </c>
      <c r="R404" s="5">
        <v>0</v>
      </c>
      <c r="S404" s="5">
        <v>0</v>
      </c>
      <c r="T404" s="5">
        <v>22632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6953</v>
      </c>
      <c r="AA404" s="5">
        <v>0</v>
      </c>
      <c r="AB404" s="5">
        <v>2202760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47"/>
    </row>
    <row r="405" spans="1:39" x14ac:dyDescent="0.25">
      <c r="A405" s="5">
        <v>4105</v>
      </c>
      <c r="B405" s="5">
        <v>7</v>
      </c>
      <c r="C405" s="5" t="s">
        <v>2270</v>
      </c>
      <c r="D405" s="5">
        <v>0</v>
      </c>
      <c r="E405" s="5">
        <v>0</v>
      </c>
      <c r="F405" s="5">
        <v>734</v>
      </c>
      <c r="G405" s="5">
        <v>807.4</v>
      </c>
      <c r="H405" s="5">
        <v>5302196</v>
      </c>
      <c r="I405" s="5">
        <v>0</v>
      </c>
      <c r="J405" s="5">
        <v>21022</v>
      </c>
      <c r="K405" s="5">
        <v>0</v>
      </c>
      <c r="L405" s="5">
        <v>0</v>
      </c>
      <c r="M405" s="5">
        <v>24494</v>
      </c>
      <c r="N405" s="5">
        <v>0</v>
      </c>
      <c r="O405" s="5">
        <v>183084</v>
      </c>
      <c r="P405" s="5">
        <v>93624</v>
      </c>
      <c r="Q405" s="5">
        <v>10496</v>
      </c>
      <c r="R405" s="5">
        <v>0</v>
      </c>
      <c r="S405" s="5">
        <v>0</v>
      </c>
      <c r="T405" s="5">
        <v>77510.399999999994</v>
      </c>
      <c r="U405" s="5">
        <v>0</v>
      </c>
      <c r="V405" s="5">
        <v>0</v>
      </c>
      <c r="W405" s="5">
        <v>0</v>
      </c>
      <c r="X405" s="5">
        <v>0</v>
      </c>
      <c r="Y405" s="5">
        <v>72457</v>
      </c>
      <c r="Z405" s="5">
        <v>32568</v>
      </c>
      <c r="AA405" s="5">
        <v>0</v>
      </c>
      <c r="AB405" s="5">
        <v>5817451.4000000004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47"/>
    </row>
    <row r="406" spans="1:39" x14ac:dyDescent="0.25">
      <c r="A406" s="5">
        <v>4106</v>
      </c>
      <c r="B406" s="5">
        <v>7</v>
      </c>
      <c r="C406" s="5" t="s">
        <v>2271</v>
      </c>
      <c r="D406" s="5">
        <v>0</v>
      </c>
      <c r="E406" s="5">
        <v>0</v>
      </c>
      <c r="F406" s="5">
        <v>245</v>
      </c>
      <c r="G406" s="5">
        <v>286.39999999999998</v>
      </c>
      <c r="H406" s="5">
        <v>1880789</v>
      </c>
      <c r="I406" s="5">
        <v>0</v>
      </c>
      <c r="J406" s="5">
        <v>137529</v>
      </c>
      <c r="K406" s="5">
        <v>0</v>
      </c>
      <c r="L406" s="5">
        <v>0</v>
      </c>
      <c r="M406" s="5">
        <v>8689</v>
      </c>
      <c r="N406" s="5">
        <v>58902</v>
      </c>
      <c r="O406" s="5">
        <v>64943</v>
      </c>
      <c r="P406" s="5">
        <v>33210</v>
      </c>
      <c r="Q406" s="5">
        <v>3723</v>
      </c>
      <c r="R406" s="5">
        <v>0</v>
      </c>
      <c r="S406" s="5">
        <v>0</v>
      </c>
      <c r="T406" s="5">
        <v>67590.399999999994</v>
      </c>
      <c r="U406" s="5">
        <v>-146547</v>
      </c>
      <c r="V406" s="5">
        <v>0</v>
      </c>
      <c r="W406" s="5">
        <v>0</v>
      </c>
      <c r="X406" s="5">
        <v>0</v>
      </c>
      <c r="Y406" s="5">
        <v>3310</v>
      </c>
      <c r="Z406" s="5">
        <v>12011</v>
      </c>
      <c r="AA406" s="5">
        <v>0</v>
      </c>
      <c r="AB406" s="5">
        <v>2124149.4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47"/>
    </row>
    <row r="407" spans="1:39" x14ac:dyDescent="0.25">
      <c r="A407" s="5">
        <v>4107</v>
      </c>
      <c r="B407" s="5">
        <v>7</v>
      </c>
      <c r="C407" s="5" t="s">
        <v>2272</v>
      </c>
      <c r="D407" s="5">
        <v>0</v>
      </c>
      <c r="E407" s="5">
        <v>0</v>
      </c>
      <c r="F407" s="5">
        <v>112</v>
      </c>
      <c r="G407" s="5">
        <v>131.19999999999999</v>
      </c>
      <c r="H407" s="5">
        <v>861590</v>
      </c>
      <c r="I407" s="5">
        <v>0</v>
      </c>
      <c r="J407" s="5">
        <v>219955</v>
      </c>
      <c r="K407" s="5">
        <v>0</v>
      </c>
      <c r="L407" s="5">
        <v>0</v>
      </c>
      <c r="M407" s="5">
        <v>3980</v>
      </c>
      <c r="N407" s="5">
        <v>26983</v>
      </c>
      <c r="O407" s="5">
        <v>29751</v>
      </c>
      <c r="P407" s="5">
        <v>15214</v>
      </c>
      <c r="Q407" s="5">
        <v>1706</v>
      </c>
      <c r="R407" s="5">
        <v>0</v>
      </c>
      <c r="S407" s="5">
        <v>0</v>
      </c>
      <c r="T407" s="5">
        <v>45526.400000000001</v>
      </c>
      <c r="U407" s="5">
        <v>-67133</v>
      </c>
      <c r="V407" s="5">
        <v>0</v>
      </c>
      <c r="W407" s="5">
        <v>0</v>
      </c>
      <c r="X407" s="5">
        <v>0</v>
      </c>
      <c r="Y407" s="5">
        <v>0</v>
      </c>
      <c r="Z407" s="5">
        <v>5905</v>
      </c>
      <c r="AA407" s="5">
        <v>0</v>
      </c>
      <c r="AB407" s="5">
        <v>1143477.3999999999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47"/>
    </row>
    <row r="408" spans="1:39" x14ac:dyDescent="0.25">
      <c r="A408" s="5">
        <v>4110</v>
      </c>
      <c r="B408" s="5">
        <v>7</v>
      </c>
      <c r="C408" s="5" t="s">
        <v>2273</v>
      </c>
      <c r="D408" s="5">
        <v>0</v>
      </c>
      <c r="E408" s="5">
        <v>0</v>
      </c>
      <c r="F408" s="5">
        <v>340</v>
      </c>
      <c r="G408" s="5">
        <v>408</v>
      </c>
      <c r="H408" s="5">
        <v>2679336</v>
      </c>
      <c r="I408" s="5">
        <v>5866</v>
      </c>
      <c r="J408" s="5">
        <v>21251</v>
      </c>
      <c r="K408" s="5">
        <v>14086</v>
      </c>
      <c r="L408" s="5">
        <v>0</v>
      </c>
      <c r="M408" s="5">
        <v>12377</v>
      </c>
      <c r="N408" s="5">
        <v>855</v>
      </c>
      <c r="O408" s="5">
        <v>92517</v>
      </c>
      <c r="P408" s="5">
        <v>47311</v>
      </c>
      <c r="Q408" s="5">
        <v>5304</v>
      </c>
      <c r="R408" s="5">
        <v>0</v>
      </c>
      <c r="S408" s="5">
        <v>0</v>
      </c>
      <c r="T408" s="5">
        <v>15504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16321</v>
      </c>
      <c r="AA408" s="5">
        <v>0</v>
      </c>
      <c r="AB408" s="5">
        <v>2910728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47"/>
    </row>
    <row r="409" spans="1:39" x14ac:dyDescent="0.25">
      <c r="A409" s="5">
        <v>4111</v>
      </c>
      <c r="B409" s="5">
        <v>7</v>
      </c>
      <c r="C409" s="5" t="s">
        <v>2274</v>
      </c>
      <c r="D409" s="5">
        <v>0</v>
      </c>
      <c r="E409" s="5">
        <v>0</v>
      </c>
      <c r="F409" s="5">
        <v>112</v>
      </c>
      <c r="G409" s="5">
        <v>134.4</v>
      </c>
      <c r="H409" s="5">
        <v>882605</v>
      </c>
      <c r="I409" s="5">
        <v>0</v>
      </c>
      <c r="J409" s="5">
        <v>274944</v>
      </c>
      <c r="K409" s="5">
        <v>0</v>
      </c>
      <c r="L409" s="5">
        <v>0</v>
      </c>
      <c r="M409" s="5">
        <v>4077</v>
      </c>
      <c r="N409" s="5">
        <v>0</v>
      </c>
      <c r="O409" s="5">
        <v>30476</v>
      </c>
      <c r="P409" s="5">
        <v>15585</v>
      </c>
      <c r="Q409" s="5">
        <v>1747</v>
      </c>
      <c r="R409" s="5">
        <v>0</v>
      </c>
      <c r="S409" s="5">
        <v>0</v>
      </c>
      <c r="T409" s="5">
        <v>2284.8000000000002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3445</v>
      </c>
      <c r="AA409" s="5">
        <v>0</v>
      </c>
      <c r="AB409" s="5">
        <v>1215163.8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47"/>
    </row>
    <row r="410" spans="1:39" x14ac:dyDescent="0.25">
      <c r="A410" s="5">
        <v>4112</v>
      </c>
      <c r="B410" s="5">
        <v>7</v>
      </c>
      <c r="C410" s="5" t="s">
        <v>2275</v>
      </c>
      <c r="D410" s="5">
        <v>0</v>
      </c>
      <c r="E410" s="5">
        <v>0</v>
      </c>
      <c r="F410" s="5">
        <v>410</v>
      </c>
      <c r="G410" s="5">
        <v>492</v>
      </c>
      <c r="H410" s="5">
        <v>3230964</v>
      </c>
      <c r="I410" s="5">
        <v>0</v>
      </c>
      <c r="J410" s="5">
        <v>5442</v>
      </c>
      <c r="K410" s="5">
        <v>0</v>
      </c>
      <c r="L410" s="5">
        <v>0</v>
      </c>
      <c r="M410" s="5">
        <v>14926</v>
      </c>
      <c r="N410" s="5">
        <v>0</v>
      </c>
      <c r="O410" s="5">
        <v>111565</v>
      </c>
      <c r="P410" s="5">
        <v>57051</v>
      </c>
      <c r="Q410" s="5">
        <v>6396</v>
      </c>
      <c r="R410" s="5">
        <v>0</v>
      </c>
      <c r="S410" s="5">
        <v>0</v>
      </c>
      <c r="T410" s="5">
        <v>42312</v>
      </c>
      <c r="U410" s="5">
        <v>0</v>
      </c>
      <c r="V410" s="5">
        <v>0</v>
      </c>
      <c r="W410" s="5">
        <v>0</v>
      </c>
      <c r="X410" s="5">
        <v>0</v>
      </c>
      <c r="Y410" s="5">
        <v>11034</v>
      </c>
      <c r="Z410" s="5">
        <v>16173</v>
      </c>
      <c r="AA410" s="5">
        <v>0</v>
      </c>
      <c r="AB410" s="5">
        <v>3495863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47"/>
    </row>
    <row r="411" spans="1:39" x14ac:dyDescent="0.25">
      <c r="A411" s="5">
        <v>4113</v>
      </c>
      <c r="B411" s="5">
        <v>7</v>
      </c>
      <c r="C411" s="5" t="s">
        <v>1047</v>
      </c>
      <c r="D411" s="5">
        <v>0</v>
      </c>
      <c r="E411" s="5">
        <v>0</v>
      </c>
      <c r="F411" s="5">
        <v>165</v>
      </c>
      <c r="G411" s="5">
        <v>165</v>
      </c>
      <c r="H411" s="5">
        <v>1083555</v>
      </c>
      <c r="I411" s="5">
        <v>0</v>
      </c>
      <c r="J411" s="5">
        <v>47199</v>
      </c>
      <c r="K411" s="5">
        <v>14409</v>
      </c>
      <c r="L411" s="5">
        <v>0</v>
      </c>
      <c r="M411" s="5">
        <v>5006</v>
      </c>
      <c r="N411" s="5">
        <v>0</v>
      </c>
      <c r="O411" s="5">
        <v>37415</v>
      </c>
      <c r="P411" s="5">
        <v>19133</v>
      </c>
      <c r="Q411" s="5">
        <v>2145</v>
      </c>
      <c r="R411" s="5">
        <v>0</v>
      </c>
      <c r="S411" s="5">
        <v>0</v>
      </c>
      <c r="T411" s="5">
        <v>11220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19124</v>
      </c>
      <c r="AA411" s="5">
        <v>0</v>
      </c>
      <c r="AB411" s="5">
        <v>1239206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47"/>
    </row>
    <row r="412" spans="1:39" x14ac:dyDescent="0.25">
      <c r="A412" s="5">
        <v>4116</v>
      </c>
      <c r="B412" s="5">
        <v>7</v>
      </c>
      <c r="C412" s="5" t="s">
        <v>2276</v>
      </c>
      <c r="D412" s="5">
        <v>0</v>
      </c>
      <c r="E412" s="5">
        <v>0</v>
      </c>
      <c r="F412" s="5">
        <v>1316</v>
      </c>
      <c r="G412" s="5">
        <v>1413.4</v>
      </c>
      <c r="H412" s="5">
        <v>9281798</v>
      </c>
      <c r="I412" s="5">
        <v>0</v>
      </c>
      <c r="J412" s="5">
        <v>21308</v>
      </c>
      <c r="K412" s="5">
        <v>25031</v>
      </c>
      <c r="L412" s="5">
        <v>0</v>
      </c>
      <c r="M412" s="5">
        <v>42878</v>
      </c>
      <c r="N412" s="5">
        <v>117664</v>
      </c>
      <c r="O412" s="5">
        <v>320499</v>
      </c>
      <c r="P412" s="5">
        <v>163894</v>
      </c>
      <c r="Q412" s="5">
        <v>18374</v>
      </c>
      <c r="R412" s="5">
        <v>0</v>
      </c>
      <c r="S412" s="5">
        <v>0</v>
      </c>
      <c r="T412" s="5">
        <v>81977.2</v>
      </c>
      <c r="U412" s="5">
        <v>-550196</v>
      </c>
      <c r="V412" s="5">
        <v>0</v>
      </c>
      <c r="W412" s="5">
        <v>0</v>
      </c>
      <c r="X412" s="5">
        <v>0</v>
      </c>
      <c r="Y412" s="5">
        <v>0</v>
      </c>
      <c r="Z412" s="5">
        <v>50783</v>
      </c>
      <c r="AA412" s="5">
        <v>0</v>
      </c>
      <c r="AB412" s="5">
        <v>9574010.1999999993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47"/>
    </row>
    <row r="413" spans="1:39" x14ac:dyDescent="0.25">
      <c r="A413" s="5">
        <v>4118</v>
      </c>
      <c r="B413" s="5">
        <v>7</v>
      </c>
      <c r="C413" s="5" t="s">
        <v>2277</v>
      </c>
      <c r="D413" s="5">
        <v>0</v>
      </c>
      <c r="E413" s="5">
        <v>0</v>
      </c>
      <c r="F413" s="5">
        <v>620</v>
      </c>
      <c r="G413" s="5">
        <v>660</v>
      </c>
      <c r="H413" s="5">
        <v>4334220</v>
      </c>
      <c r="I413" s="5">
        <v>9489</v>
      </c>
      <c r="J413" s="5">
        <v>67820</v>
      </c>
      <c r="K413" s="5">
        <v>14206</v>
      </c>
      <c r="L413" s="5">
        <v>0</v>
      </c>
      <c r="M413" s="5">
        <v>20022</v>
      </c>
      <c r="N413" s="5">
        <v>20026</v>
      </c>
      <c r="O413" s="5">
        <v>149660</v>
      </c>
      <c r="P413" s="5">
        <v>76532</v>
      </c>
      <c r="Q413" s="5">
        <v>8580</v>
      </c>
      <c r="R413" s="5">
        <v>0</v>
      </c>
      <c r="S413" s="5">
        <v>0</v>
      </c>
      <c r="T413" s="5">
        <v>105600</v>
      </c>
      <c r="U413" s="5">
        <v>-222001</v>
      </c>
      <c r="V413" s="5">
        <v>0</v>
      </c>
      <c r="W413" s="5">
        <v>0</v>
      </c>
      <c r="X413" s="5">
        <v>0</v>
      </c>
      <c r="Y413" s="5">
        <v>0</v>
      </c>
      <c r="Z413" s="5">
        <v>26388</v>
      </c>
      <c r="AA413" s="5">
        <v>0</v>
      </c>
      <c r="AB413" s="5">
        <v>4610542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47"/>
    </row>
    <row r="414" spans="1:39" x14ac:dyDescent="0.25">
      <c r="A414" s="5">
        <v>4119</v>
      </c>
      <c r="B414" s="5">
        <v>7</v>
      </c>
      <c r="C414" s="5" t="s">
        <v>2278</v>
      </c>
      <c r="D414" s="5">
        <v>0</v>
      </c>
      <c r="E414" s="5">
        <v>0</v>
      </c>
      <c r="F414" s="5">
        <v>80</v>
      </c>
      <c r="G414" s="5">
        <v>96</v>
      </c>
      <c r="H414" s="5">
        <v>630432</v>
      </c>
      <c r="I414" s="5">
        <v>0</v>
      </c>
      <c r="J414" s="5">
        <v>17413</v>
      </c>
      <c r="K414" s="5">
        <v>0</v>
      </c>
      <c r="L414" s="5">
        <v>0</v>
      </c>
      <c r="M414" s="5">
        <v>2912</v>
      </c>
      <c r="N414" s="5">
        <v>0</v>
      </c>
      <c r="O414" s="5">
        <v>21769</v>
      </c>
      <c r="P414" s="5">
        <v>11132</v>
      </c>
      <c r="Q414" s="5">
        <v>1248</v>
      </c>
      <c r="R414" s="5">
        <v>0</v>
      </c>
      <c r="S414" s="5">
        <v>0</v>
      </c>
      <c r="T414" s="5">
        <v>7584</v>
      </c>
      <c r="U414" s="5">
        <v>0</v>
      </c>
      <c r="V414" s="5">
        <v>0</v>
      </c>
      <c r="W414" s="5">
        <v>0</v>
      </c>
      <c r="X414" s="5">
        <v>0</v>
      </c>
      <c r="Y414" s="5">
        <v>30895</v>
      </c>
      <c r="Z414" s="5">
        <v>6295</v>
      </c>
      <c r="AA414" s="5">
        <v>0</v>
      </c>
      <c r="AB414" s="5">
        <v>729680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47"/>
    </row>
    <row r="415" spans="1:39" x14ac:dyDescent="0.25">
      <c r="A415" s="5">
        <v>4120</v>
      </c>
      <c r="B415" s="5">
        <v>7</v>
      </c>
      <c r="C415" s="5" t="s">
        <v>2279</v>
      </c>
      <c r="D415" s="5">
        <v>0</v>
      </c>
      <c r="E415" s="5">
        <v>0</v>
      </c>
      <c r="F415" s="5">
        <v>1195</v>
      </c>
      <c r="G415" s="5">
        <v>1308</v>
      </c>
      <c r="H415" s="5">
        <v>8589636</v>
      </c>
      <c r="I415" s="5">
        <v>0</v>
      </c>
      <c r="J415" s="5">
        <v>17470</v>
      </c>
      <c r="K415" s="5">
        <v>18737</v>
      </c>
      <c r="L415" s="5">
        <v>0</v>
      </c>
      <c r="M415" s="5">
        <v>39681</v>
      </c>
      <c r="N415" s="5">
        <v>73152</v>
      </c>
      <c r="O415" s="5">
        <v>296599</v>
      </c>
      <c r="P415" s="5">
        <v>151672</v>
      </c>
      <c r="Q415" s="5">
        <v>17004</v>
      </c>
      <c r="R415" s="5">
        <v>0</v>
      </c>
      <c r="S415" s="5">
        <v>0</v>
      </c>
      <c r="T415" s="5">
        <v>34008</v>
      </c>
      <c r="U415" s="5">
        <v>-473429</v>
      </c>
      <c r="V415" s="5">
        <v>0</v>
      </c>
      <c r="W415" s="5">
        <v>0</v>
      </c>
      <c r="X415" s="5">
        <v>0</v>
      </c>
      <c r="Y415" s="5">
        <v>0</v>
      </c>
      <c r="Z415" s="5">
        <v>44704</v>
      </c>
      <c r="AA415" s="5">
        <v>0</v>
      </c>
      <c r="AB415" s="5">
        <v>8809234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47"/>
    </row>
    <row r="416" spans="1:39" x14ac:dyDescent="0.25">
      <c r="A416" s="5">
        <v>4121</v>
      </c>
      <c r="B416" s="5">
        <v>7</v>
      </c>
      <c r="C416" s="5" t="s">
        <v>2280</v>
      </c>
      <c r="D416" s="5">
        <v>0</v>
      </c>
      <c r="E416" s="5">
        <v>0</v>
      </c>
      <c r="F416" s="5">
        <v>320</v>
      </c>
      <c r="G416" s="5">
        <v>384</v>
      </c>
      <c r="H416" s="5">
        <v>2521728</v>
      </c>
      <c r="I416" s="5">
        <v>0</v>
      </c>
      <c r="J416" s="5">
        <v>1000109</v>
      </c>
      <c r="K416" s="5">
        <v>27234</v>
      </c>
      <c r="L416" s="5">
        <v>0</v>
      </c>
      <c r="M416" s="5">
        <v>11649</v>
      </c>
      <c r="N416" s="5">
        <v>0</v>
      </c>
      <c r="O416" s="5">
        <v>87075</v>
      </c>
      <c r="P416" s="5">
        <v>44528</v>
      </c>
      <c r="Q416" s="5">
        <v>4992</v>
      </c>
      <c r="R416" s="5">
        <v>0</v>
      </c>
      <c r="S416" s="5">
        <v>0</v>
      </c>
      <c r="T416" s="5">
        <v>7680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10844</v>
      </c>
      <c r="AA416" s="5">
        <v>0</v>
      </c>
      <c r="AB416" s="5">
        <v>3715839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47"/>
    </row>
    <row r="417" spans="1:39" x14ac:dyDescent="0.25">
      <c r="A417" s="5">
        <v>4122</v>
      </c>
      <c r="B417" s="5">
        <v>7</v>
      </c>
      <c r="C417" s="5" t="s">
        <v>2281</v>
      </c>
      <c r="D417" s="5">
        <v>0</v>
      </c>
      <c r="E417" s="5">
        <v>0</v>
      </c>
      <c r="F417" s="5">
        <v>1475</v>
      </c>
      <c r="G417" s="5">
        <v>1577.8</v>
      </c>
      <c r="H417" s="5">
        <v>10361413</v>
      </c>
      <c r="I417" s="5">
        <v>0</v>
      </c>
      <c r="J417" s="5">
        <v>142284</v>
      </c>
      <c r="K417" s="5">
        <v>73365</v>
      </c>
      <c r="L417" s="5">
        <v>0</v>
      </c>
      <c r="M417" s="5">
        <v>47866</v>
      </c>
      <c r="N417" s="5">
        <v>0</v>
      </c>
      <c r="O417" s="5">
        <v>357778</v>
      </c>
      <c r="P417" s="5">
        <v>182957</v>
      </c>
      <c r="Q417" s="5">
        <v>20511</v>
      </c>
      <c r="R417" s="5">
        <v>0</v>
      </c>
      <c r="S417" s="5">
        <v>0</v>
      </c>
      <c r="T417" s="5">
        <v>41022.800000000003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51427</v>
      </c>
      <c r="AA417" s="5">
        <v>0</v>
      </c>
      <c r="AB417" s="5">
        <v>11278623.800000001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47"/>
    </row>
    <row r="418" spans="1:39" x14ac:dyDescent="0.25">
      <c r="A418" s="5">
        <v>4124</v>
      </c>
      <c r="B418" s="5">
        <v>7</v>
      </c>
      <c r="C418" s="5" t="s">
        <v>440</v>
      </c>
      <c r="D418" s="5">
        <v>0</v>
      </c>
      <c r="E418" s="5">
        <v>0</v>
      </c>
      <c r="F418" s="5">
        <v>708</v>
      </c>
      <c r="G418" s="5">
        <v>740</v>
      </c>
      <c r="H418" s="5">
        <v>4859580</v>
      </c>
      <c r="I418" s="5">
        <v>0</v>
      </c>
      <c r="J418" s="5">
        <v>188852</v>
      </c>
      <c r="K418" s="5">
        <v>19519</v>
      </c>
      <c r="L418" s="5">
        <v>0</v>
      </c>
      <c r="M418" s="5">
        <v>22449</v>
      </c>
      <c r="N418" s="5">
        <v>169</v>
      </c>
      <c r="O418" s="5">
        <v>167801</v>
      </c>
      <c r="P418" s="5">
        <v>85808</v>
      </c>
      <c r="Q418" s="5">
        <v>9620</v>
      </c>
      <c r="R418" s="5">
        <v>0</v>
      </c>
      <c r="S418" s="5">
        <v>0</v>
      </c>
      <c r="T418" s="5">
        <v>50320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25275</v>
      </c>
      <c r="AA418" s="5">
        <v>0</v>
      </c>
      <c r="AB418" s="5">
        <v>5429393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47"/>
    </row>
    <row r="419" spans="1:39" x14ac:dyDescent="0.25">
      <c r="A419" s="5">
        <v>4126</v>
      </c>
      <c r="B419" s="5">
        <v>7</v>
      </c>
      <c r="C419" s="5" t="s">
        <v>2282</v>
      </c>
      <c r="D419" s="5">
        <v>0</v>
      </c>
      <c r="E419" s="5">
        <v>0</v>
      </c>
      <c r="F419" s="5">
        <v>775</v>
      </c>
      <c r="G419" s="5">
        <v>847.4</v>
      </c>
      <c r="H419" s="5">
        <v>5564876</v>
      </c>
      <c r="I419" s="5">
        <v>0</v>
      </c>
      <c r="J419" s="5">
        <v>1310108</v>
      </c>
      <c r="K419" s="5">
        <v>201294</v>
      </c>
      <c r="L419" s="5">
        <v>0</v>
      </c>
      <c r="M419" s="5">
        <v>25708</v>
      </c>
      <c r="N419" s="5">
        <v>0</v>
      </c>
      <c r="O419" s="5">
        <v>192154</v>
      </c>
      <c r="P419" s="5">
        <v>98262</v>
      </c>
      <c r="Q419" s="5">
        <v>11016</v>
      </c>
      <c r="R419" s="5">
        <v>0</v>
      </c>
      <c r="S419" s="5">
        <v>0</v>
      </c>
      <c r="T419" s="5">
        <v>52538.8</v>
      </c>
      <c r="U419" s="5">
        <v>0</v>
      </c>
      <c r="V419" s="5">
        <v>0</v>
      </c>
      <c r="W419" s="5">
        <v>0</v>
      </c>
      <c r="X419" s="5">
        <v>0</v>
      </c>
      <c r="Y419" s="5">
        <v>6988</v>
      </c>
      <c r="Z419" s="5">
        <v>28023</v>
      </c>
      <c r="AA419" s="5">
        <v>0</v>
      </c>
      <c r="AB419" s="5">
        <v>7490967.7999999998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47"/>
    </row>
    <row r="420" spans="1:39" x14ac:dyDescent="0.25">
      <c r="A420" s="5">
        <v>4127</v>
      </c>
      <c r="B420" s="5">
        <v>7</v>
      </c>
      <c r="C420" s="5" t="s">
        <v>442</v>
      </c>
      <c r="D420" s="5">
        <v>0</v>
      </c>
      <c r="E420" s="5">
        <v>0</v>
      </c>
      <c r="F420" s="5">
        <v>119</v>
      </c>
      <c r="G420" s="5">
        <v>119</v>
      </c>
      <c r="H420" s="5">
        <v>781473</v>
      </c>
      <c r="I420" s="5">
        <v>0</v>
      </c>
      <c r="J420" s="5">
        <v>108603</v>
      </c>
      <c r="K420" s="5">
        <v>14153</v>
      </c>
      <c r="L420" s="5">
        <v>0</v>
      </c>
      <c r="M420" s="5">
        <v>3610</v>
      </c>
      <c r="N420" s="5">
        <v>14992</v>
      </c>
      <c r="O420" s="5">
        <v>26984</v>
      </c>
      <c r="P420" s="5">
        <v>13799</v>
      </c>
      <c r="Q420" s="5">
        <v>1547</v>
      </c>
      <c r="R420" s="5">
        <v>0</v>
      </c>
      <c r="S420" s="5">
        <v>0</v>
      </c>
      <c r="T420" s="5">
        <v>17374</v>
      </c>
      <c r="U420" s="5">
        <v>-51409</v>
      </c>
      <c r="V420" s="5">
        <v>0</v>
      </c>
      <c r="W420" s="5">
        <v>0</v>
      </c>
      <c r="X420" s="5">
        <v>0</v>
      </c>
      <c r="Y420" s="5">
        <v>0</v>
      </c>
      <c r="Z420" s="5">
        <v>5873</v>
      </c>
      <c r="AA420" s="5">
        <v>0</v>
      </c>
      <c r="AB420" s="5">
        <v>936999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47"/>
    </row>
    <row r="421" spans="1:39" x14ac:dyDescent="0.25">
      <c r="A421" s="5">
        <v>4131</v>
      </c>
      <c r="B421" s="5">
        <v>7</v>
      </c>
      <c r="C421" s="5" t="s">
        <v>2283</v>
      </c>
      <c r="D421" s="5">
        <v>0</v>
      </c>
      <c r="E421" s="5">
        <v>0</v>
      </c>
      <c r="F421" s="5">
        <v>500</v>
      </c>
      <c r="G421" s="5">
        <v>586</v>
      </c>
      <c r="H421" s="5">
        <v>3848262</v>
      </c>
      <c r="I421" s="5">
        <v>0</v>
      </c>
      <c r="J421" s="5">
        <v>1467514</v>
      </c>
      <c r="K421" s="5">
        <v>273798</v>
      </c>
      <c r="L421" s="5">
        <v>0</v>
      </c>
      <c r="M421" s="5">
        <v>17777</v>
      </c>
      <c r="N421" s="5">
        <v>0</v>
      </c>
      <c r="O421" s="5">
        <v>132880</v>
      </c>
      <c r="P421" s="5">
        <v>67951</v>
      </c>
      <c r="Q421" s="5">
        <v>7618</v>
      </c>
      <c r="R421" s="5">
        <v>0</v>
      </c>
      <c r="S421" s="5">
        <v>0</v>
      </c>
      <c r="T421" s="5">
        <v>586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19042</v>
      </c>
      <c r="AA421" s="5">
        <v>0</v>
      </c>
      <c r="AB421" s="5">
        <v>5835428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47"/>
    </row>
    <row r="422" spans="1:39" x14ac:dyDescent="0.25">
      <c r="A422" s="5">
        <v>4132</v>
      </c>
      <c r="B422" s="5">
        <v>7</v>
      </c>
      <c r="C422" s="5" t="s">
        <v>2284</v>
      </c>
      <c r="D422" s="5">
        <v>0</v>
      </c>
      <c r="E422" s="5">
        <v>0</v>
      </c>
      <c r="F422" s="5">
        <v>615</v>
      </c>
      <c r="G422" s="5">
        <v>717</v>
      </c>
      <c r="H422" s="5">
        <v>4708539</v>
      </c>
      <c r="I422" s="5">
        <v>10308</v>
      </c>
      <c r="J422" s="5">
        <v>408750</v>
      </c>
      <c r="K422" s="5">
        <v>14253</v>
      </c>
      <c r="L422" s="5">
        <v>0</v>
      </c>
      <c r="M422" s="5">
        <v>21752</v>
      </c>
      <c r="N422" s="5">
        <v>0</v>
      </c>
      <c r="O422" s="5">
        <v>162585</v>
      </c>
      <c r="P422" s="5">
        <v>83141</v>
      </c>
      <c r="Q422" s="5">
        <v>9321</v>
      </c>
      <c r="R422" s="5">
        <v>0</v>
      </c>
      <c r="S422" s="5">
        <v>0</v>
      </c>
      <c r="T422" s="5">
        <v>106833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23644</v>
      </c>
      <c r="AA422" s="5">
        <v>0</v>
      </c>
      <c r="AB422" s="5">
        <v>5549126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47"/>
    </row>
    <row r="423" spans="1:39" x14ac:dyDescent="0.25">
      <c r="A423" s="5">
        <v>4135</v>
      </c>
      <c r="B423" s="5">
        <v>7</v>
      </c>
      <c r="C423" s="5" t="s">
        <v>2285</v>
      </c>
      <c r="D423" s="5">
        <v>0</v>
      </c>
      <c r="E423" s="5">
        <v>0</v>
      </c>
      <c r="F423" s="5">
        <v>520</v>
      </c>
      <c r="G423" s="5">
        <v>538</v>
      </c>
      <c r="H423" s="5">
        <v>3533046</v>
      </c>
      <c r="I423" s="5">
        <v>0</v>
      </c>
      <c r="J423" s="5">
        <v>1422835</v>
      </c>
      <c r="K423" s="5">
        <v>183168</v>
      </c>
      <c r="L423" s="5">
        <v>0</v>
      </c>
      <c r="M423" s="5">
        <v>16321</v>
      </c>
      <c r="N423" s="5">
        <v>16773</v>
      </c>
      <c r="O423" s="5">
        <v>121996</v>
      </c>
      <c r="P423" s="5">
        <v>62385</v>
      </c>
      <c r="Q423" s="5">
        <v>6994</v>
      </c>
      <c r="R423" s="5">
        <v>0</v>
      </c>
      <c r="S423" s="5">
        <v>0</v>
      </c>
      <c r="T423" s="5">
        <v>30666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18320</v>
      </c>
      <c r="AA423" s="5">
        <v>0</v>
      </c>
      <c r="AB423" s="5">
        <v>5412504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47"/>
    </row>
    <row r="424" spans="1:39" x14ac:dyDescent="0.25">
      <c r="A424" s="5">
        <v>4137</v>
      </c>
      <c r="B424" s="5">
        <v>7</v>
      </c>
      <c r="C424" s="5" t="s">
        <v>2286</v>
      </c>
      <c r="D424" s="5">
        <v>0</v>
      </c>
      <c r="E424" s="5">
        <v>0</v>
      </c>
      <c r="F424" s="5">
        <v>147</v>
      </c>
      <c r="G424" s="5">
        <v>147</v>
      </c>
      <c r="H424" s="5">
        <v>965349</v>
      </c>
      <c r="I424" s="5">
        <v>0</v>
      </c>
      <c r="J424" s="5">
        <v>6014</v>
      </c>
      <c r="K424" s="5">
        <v>0</v>
      </c>
      <c r="L424" s="5">
        <v>0</v>
      </c>
      <c r="M424" s="5">
        <v>4460</v>
      </c>
      <c r="N424" s="5">
        <v>0</v>
      </c>
      <c r="O424" s="5">
        <v>33333</v>
      </c>
      <c r="P424" s="5">
        <v>17046</v>
      </c>
      <c r="Q424" s="5">
        <v>1911</v>
      </c>
      <c r="R424" s="5">
        <v>0</v>
      </c>
      <c r="S424" s="5">
        <v>0</v>
      </c>
      <c r="T424" s="5">
        <v>18522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6377</v>
      </c>
      <c r="AA424" s="5">
        <v>0</v>
      </c>
      <c r="AB424" s="5">
        <v>1053012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47"/>
    </row>
    <row r="425" spans="1:39" x14ac:dyDescent="0.25">
      <c r="A425" s="5">
        <v>4138</v>
      </c>
      <c r="B425" s="5">
        <v>7</v>
      </c>
      <c r="C425" s="5" t="s">
        <v>2287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47"/>
    </row>
    <row r="426" spans="1:39" x14ac:dyDescent="0.25">
      <c r="A426" s="5">
        <v>4139</v>
      </c>
      <c r="B426" s="5">
        <v>7</v>
      </c>
      <c r="C426" s="5" t="s">
        <v>2288</v>
      </c>
      <c r="D426" s="5">
        <v>0</v>
      </c>
      <c r="E426" s="5">
        <v>0</v>
      </c>
      <c r="F426" s="5">
        <v>150</v>
      </c>
      <c r="G426" s="5">
        <v>157</v>
      </c>
      <c r="H426" s="5">
        <v>1031019</v>
      </c>
      <c r="I426" s="5">
        <v>0</v>
      </c>
      <c r="J426" s="5">
        <v>491462</v>
      </c>
      <c r="K426" s="5">
        <v>0</v>
      </c>
      <c r="L426" s="5">
        <v>0</v>
      </c>
      <c r="M426" s="5">
        <v>4763</v>
      </c>
      <c r="N426" s="5">
        <v>36</v>
      </c>
      <c r="O426" s="5">
        <v>35601</v>
      </c>
      <c r="P426" s="5">
        <v>18205</v>
      </c>
      <c r="Q426" s="5">
        <v>2041</v>
      </c>
      <c r="R426" s="5">
        <v>0</v>
      </c>
      <c r="S426" s="5">
        <v>0</v>
      </c>
      <c r="T426" s="5">
        <v>6908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5129</v>
      </c>
      <c r="AA426" s="5">
        <v>0</v>
      </c>
      <c r="AB426" s="5">
        <v>1595164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47"/>
    </row>
    <row r="427" spans="1:39" x14ac:dyDescent="0.25">
      <c r="A427" s="5">
        <v>4140</v>
      </c>
      <c r="B427" s="5">
        <v>7</v>
      </c>
      <c r="C427" s="5" t="s">
        <v>446</v>
      </c>
      <c r="D427" s="5">
        <v>0</v>
      </c>
      <c r="E427" s="5">
        <v>0</v>
      </c>
      <c r="F427" s="5">
        <v>831</v>
      </c>
      <c r="G427" s="5">
        <v>872.8</v>
      </c>
      <c r="H427" s="5">
        <v>5731678</v>
      </c>
      <c r="I427" s="5">
        <v>0</v>
      </c>
      <c r="J427" s="5">
        <v>18158</v>
      </c>
      <c r="K427" s="5">
        <v>15126</v>
      </c>
      <c r="L427" s="5">
        <v>0</v>
      </c>
      <c r="M427" s="5">
        <v>26478</v>
      </c>
      <c r="N427" s="5">
        <v>0</v>
      </c>
      <c r="O427" s="5">
        <v>197914</v>
      </c>
      <c r="P427" s="5">
        <v>101207</v>
      </c>
      <c r="Q427" s="5">
        <v>11346</v>
      </c>
      <c r="R427" s="5">
        <v>0</v>
      </c>
      <c r="S427" s="5">
        <v>0</v>
      </c>
      <c r="T427" s="5">
        <v>34912</v>
      </c>
      <c r="U427" s="5">
        <v>0</v>
      </c>
      <c r="V427" s="5">
        <v>0</v>
      </c>
      <c r="W427" s="5">
        <v>0</v>
      </c>
      <c r="X427" s="5">
        <v>0</v>
      </c>
      <c r="Y427" s="5">
        <v>15448</v>
      </c>
      <c r="Z427" s="5">
        <v>32053</v>
      </c>
      <c r="AA427" s="5">
        <v>0</v>
      </c>
      <c r="AB427" s="5">
        <v>6184320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47"/>
    </row>
    <row r="428" spans="1:39" x14ac:dyDescent="0.25">
      <c r="A428" s="5">
        <v>4142</v>
      </c>
      <c r="B428" s="5">
        <v>7</v>
      </c>
      <c r="C428" s="5" t="s">
        <v>2289</v>
      </c>
      <c r="D428" s="5">
        <v>0</v>
      </c>
      <c r="E428" s="5">
        <v>0</v>
      </c>
      <c r="F428" s="5">
        <v>513</v>
      </c>
      <c r="G428" s="5">
        <v>530</v>
      </c>
      <c r="H428" s="5">
        <v>3480510</v>
      </c>
      <c r="I428" s="5">
        <v>0</v>
      </c>
      <c r="J428" s="5">
        <v>746358</v>
      </c>
      <c r="K428" s="5">
        <v>232776</v>
      </c>
      <c r="L428" s="5">
        <v>0</v>
      </c>
      <c r="M428" s="5">
        <v>16079</v>
      </c>
      <c r="N428" s="5">
        <v>35081</v>
      </c>
      <c r="O428" s="5">
        <v>120181</v>
      </c>
      <c r="P428" s="5">
        <v>61457</v>
      </c>
      <c r="Q428" s="5">
        <v>6890</v>
      </c>
      <c r="R428" s="5">
        <v>0</v>
      </c>
      <c r="S428" s="5">
        <v>0</v>
      </c>
      <c r="T428" s="5">
        <v>60420</v>
      </c>
      <c r="U428" s="5">
        <v>-197273</v>
      </c>
      <c r="V428" s="5">
        <v>0</v>
      </c>
      <c r="W428" s="5">
        <v>0</v>
      </c>
      <c r="X428" s="5">
        <v>0</v>
      </c>
      <c r="Y428" s="5">
        <v>0</v>
      </c>
      <c r="Z428" s="5">
        <v>21404</v>
      </c>
      <c r="AA428" s="5">
        <v>0</v>
      </c>
      <c r="AB428" s="5">
        <v>4583883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47"/>
    </row>
    <row r="429" spans="1:39" x14ac:dyDescent="0.25">
      <c r="A429" s="5">
        <v>4143</v>
      </c>
      <c r="B429" s="5">
        <v>7</v>
      </c>
      <c r="C429" s="5" t="s">
        <v>2290</v>
      </c>
      <c r="D429" s="5">
        <v>0</v>
      </c>
      <c r="E429" s="5">
        <v>0</v>
      </c>
      <c r="F429" s="5">
        <v>780</v>
      </c>
      <c r="G429" s="5">
        <v>808</v>
      </c>
      <c r="H429" s="5">
        <v>5306136</v>
      </c>
      <c r="I429" s="5">
        <v>0</v>
      </c>
      <c r="J429" s="5">
        <v>1320762</v>
      </c>
      <c r="K429" s="5">
        <v>429300</v>
      </c>
      <c r="L429" s="5">
        <v>0</v>
      </c>
      <c r="M429" s="5">
        <v>24512</v>
      </c>
      <c r="N429" s="5">
        <v>0</v>
      </c>
      <c r="O429" s="5">
        <v>183220</v>
      </c>
      <c r="P429" s="5">
        <v>93693</v>
      </c>
      <c r="Q429" s="5">
        <v>10504</v>
      </c>
      <c r="R429" s="5">
        <v>0</v>
      </c>
      <c r="S429" s="5">
        <v>0</v>
      </c>
      <c r="T429" s="5">
        <v>34744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26060</v>
      </c>
      <c r="AA429" s="5">
        <v>0</v>
      </c>
      <c r="AB429" s="5">
        <v>7428931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47"/>
    </row>
    <row r="430" spans="1:39" x14ac:dyDescent="0.25">
      <c r="A430" s="5">
        <v>4144</v>
      </c>
      <c r="B430" s="5">
        <v>7</v>
      </c>
      <c r="C430" s="5" t="s">
        <v>2291</v>
      </c>
      <c r="D430" s="5">
        <v>0</v>
      </c>
      <c r="E430" s="5">
        <v>0</v>
      </c>
      <c r="F430" s="5">
        <v>55</v>
      </c>
      <c r="G430" s="5">
        <v>55</v>
      </c>
      <c r="H430" s="5">
        <v>361185</v>
      </c>
      <c r="I430" s="5">
        <v>0</v>
      </c>
      <c r="J430" s="5">
        <v>2578</v>
      </c>
      <c r="K430" s="5">
        <v>14436</v>
      </c>
      <c r="L430" s="5">
        <v>0</v>
      </c>
      <c r="M430" s="5">
        <v>1669</v>
      </c>
      <c r="N430" s="5">
        <v>10099</v>
      </c>
      <c r="O430" s="5">
        <v>12472</v>
      </c>
      <c r="P430" s="5">
        <v>6378</v>
      </c>
      <c r="Q430" s="5">
        <v>715</v>
      </c>
      <c r="R430" s="5">
        <v>0</v>
      </c>
      <c r="S430" s="5">
        <v>0</v>
      </c>
      <c r="T430" s="5">
        <v>7755</v>
      </c>
      <c r="U430" s="5">
        <v>-26930</v>
      </c>
      <c r="V430" s="5">
        <v>0</v>
      </c>
      <c r="W430" s="5">
        <v>0</v>
      </c>
      <c r="X430" s="5">
        <v>0</v>
      </c>
      <c r="Y430" s="5">
        <v>0</v>
      </c>
      <c r="Z430" s="5">
        <v>1972</v>
      </c>
      <c r="AA430" s="5">
        <v>0</v>
      </c>
      <c r="AB430" s="5">
        <v>392329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47"/>
    </row>
    <row r="431" spans="1:39" x14ac:dyDescent="0.25">
      <c r="A431" s="5">
        <v>4145</v>
      </c>
      <c r="B431" s="5">
        <v>7</v>
      </c>
      <c r="C431" s="5" t="s">
        <v>2292</v>
      </c>
      <c r="D431" s="5">
        <v>0</v>
      </c>
      <c r="E431" s="5">
        <v>0</v>
      </c>
      <c r="F431" s="5">
        <v>30</v>
      </c>
      <c r="G431" s="5">
        <v>30</v>
      </c>
      <c r="H431" s="5">
        <v>197010</v>
      </c>
      <c r="I431" s="5">
        <v>0</v>
      </c>
      <c r="J431" s="5">
        <v>9967</v>
      </c>
      <c r="K431" s="5">
        <v>0</v>
      </c>
      <c r="L431" s="5">
        <v>0</v>
      </c>
      <c r="M431" s="5">
        <v>910</v>
      </c>
      <c r="N431" s="5">
        <v>19038</v>
      </c>
      <c r="O431" s="5">
        <v>6803</v>
      </c>
      <c r="P431" s="5">
        <v>3479</v>
      </c>
      <c r="Q431" s="5">
        <v>390</v>
      </c>
      <c r="R431" s="5">
        <v>0</v>
      </c>
      <c r="S431" s="5">
        <v>0</v>
      </c>
      <c r="T431" s="5">
        <v>510</v>
      </c>
      <c r="U431" s="5">
        <v>0</v>
      </c>
      <c r="V431" s="5">
        <v>0</v>
      </c>
      <c r="W431" s="5">
        <v>0</v>
      </c>
      <c r="X431" s="5">
        <v>0</v>
      </c>
      <c r="Y431" s="5">
        <v>23907</v>
      </c>
      <c r="Z431" s="5">
        <v>1710</v>
      </c>
      <c r="AA431" s="5">
        <v>0</v>
      </c>
      <c r="AB431" s="5">
        <v>263724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47"/>
    </row>
    <row r="432" spans="1:39" x14ac:dyDescent="0.25">
      <c r="A432" s="5">
        <v>4146</v>
      </c>
      <c r="B432" s="5">
        <v>7</v>
      </c>
      <c r="C432" s="5" t="s">
        <v>2293</v>
      </c>
      <c r="D432" s="5">
        <v>0</v>
      </c>
      <c r="E432" s="5">
        <v>0</v>
      </c>
      <c r="F432" s="5">
        <v>95</v>
      </c>
      <c r="G432" s="5">
        <v>112.4</v>
      </c>
      <c r="H432" s="5">
        <v>738131</v>
      </c>
      <c r="I432" s="5">
        <v>0</v>
      </c>
      <c r="J432" s="5">
        <v>191258</v>
      </c>
      <c r="K432" s="5">
        <v>0</v>
      </c>
      <c r="L432" s="5">
        <v>0</v>
      </c>
      <c r="M432" s="5">
        <v>3410</v>
      </c>
      <c r="N432" s="5">
        <v>34554</v>
      </c>
      <c r="O432" s="5">
        <v>25488</v>
      </c>
      <c r="P432" s="5">
        <v>13034</v>
      </c>
      <c r="Q432" s="5">
        <v>1461</v>
      </c>
      <c r="R432" s="5">
        <v>0</v>
      </c>
      <c r="S432" s="5">
        <v>0</v>
      </c>
      <c r="T432" s="5">
        <v>12701.2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6116</v>
      </c>
      <c r="AA432" s="5">
        <v>0</v>
      </c>
      <c r="AB432" s="5">
        <v>1026153.2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47"/>
    </row>
    <row r="433" spans="1:39" x14ac:dyDescent="0.25">
      <c r="A433" s="5">
        <v>4150</v>
      </c>
      <c r="B433" s="5">
        <v>7</v>
      </c>
      <c r="C433" s="5" t="s">
        <v>2294</v>
      </c>
      <c r="D433" s="5">
        <v>0</v>
      </c>
      <c r="E433" s="5">
        <v>0</v>
      </c>
      <c r="F433" s="5">
        <v>206</v>
      </c>
      <c r="G433" s="5">
        <v>247.2</v>
      </c>
      <c r="H433" s="5">
        <v>1623362</v>
      </c>
      <c r="I433" s="5">
        <v>0</v>
      </c>
      <c r="J433" s="5">
        <v>7275</v>
      </c>
      <c r="K433" s="5">
        <v>0</v>
      </c>
      <c r="L433" s="5">
        <v>0</v>
      </c>
      <c r="M433" s="5">
        <v>7499</v>
      </c>
      <c r="N433" s="5">
        <v>0</v>
      </c>
      <c r="O433" s="5">
        <v>56054</v>
      </c>
      <c r="P433" s="5">
        <v>28665</v>
      </c>
      <c r="Q433" s="5">
        <v>3214</v>
      </c>
      <c r="R433" s="5">
        <v>0</v>
      </c>
      <c r="S433" s="5">
        <v>0</v>
      </c>
      <c r="T433" s="5">
        <v>26450.400000000001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12331</v>
      </c>
      <c r="AA433" s="5">
        <v>0</v>
      </c>
      <c r="AB433" s="5">
        <v>1764850.4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47"/>
    </row>
    <row r="434" spans="1:39" x14ac:dyDescent="0.25">
      <c r="A434" s="5">
        <v>4151</v>
      </c>
      <c r="B434" s="5">
        <v>7</v>
      </c>
      <c r="C434" s="5" t="s">
        <v>2295</v>
      </c>
      <c r="D434" s="5">
        <v>0</v>
      </c>
      <c r="E434" s="5">
        <v>0</v>
      </c>
      <c r="F434" s="5">
        <v>105</v>
      </c>
      <c r="G434" s="5">
        <v>126</v>
      </c>
      <c r="H434" s="5">
        <v>827442</v>
      </c>
      <c r="I434" s="5">
        <v>0</v>
      </c>
      <c r="J434" s="5">
        <v>2234</v>
      </c>
      <c r="K434" s="5">
        <v>0</v>
      </c>
      <c r="L434" s="5">
        <v>0</v>
      </c>
      <c r="M434" s="5">
        <v>3822</v>
      </c>
      <c r="N434" s="5">
        <v>20617</v>
      </c>
      <c r="O434" s="5">
        <v>28571</v>
      </c>
      <c r="P434" s="5">
        <v>14611</v>
      </c>
      <c r="Q434" s="5">
        <v>1638</v>
      </c>
      <c r="R434" s="5">
        <v>0</v>
      </c>
      <c r="S434" s="5">
        <v>0</v>
      </c>
      <c r="T434" s="5">
        <v>13230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5993</v>
      </c>
      <c r="AA434" s="5">
        <v>0</v>
      </c>
      <c r="AB434" s="5">
        <v>918158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47"/>
    </row>
    <row r="435" spans="1:39" x14ac:dyDescent="0.25">
      <c r="A435" s="5">
        <v>4152</v>
      </c>
      <c r="B435" s="5">
        <v>7</v>
      </c>
      <c r="C435" s="5" t="s">
        <v>2296</v>
      </c>
      <c r="D435" s="5">
        <v>0</v>
      </c>
      <c r="E435" s="5">
        <v>0</v>
      </c>
      <c r="F435" s="5">
        <v>636</v>
      </c>
      <c r="G435" s="5">
        <v>662.2</v>
      </c>
      <c r="H435" s="5">
        <v>4348667</v>
      </c>
      <c r="I435" s="5">
        <v>0</v>
      </c>
      <c r="J435" s="5">
        <v>7504</v>
      </c>
      <c r="K435" s="5">
        <v>14422</v>
      </c>
      <c r="L435" s="5">
        <v>0</v>
      </c>
      <c r="M435" s="5">
        <v>20089</v>
      </c>
      <c r="N435" s="5">
        <v>0</v>
      </c>
      <c r="O435" s="5">
        <v>150159</v>
      </c>
      <c r="P435" s="5">
        <v>76787</v>
      </c>
      <c r="Q435" s="5">
        <v>8609</v>
      </c>
      <c r="R435" s="5">
        <v>0</v>
      </c>
      <c r="S435" s="5">
        <v>0</v>
      </c>
      <c r="T435" s="5">
        <v>53638.2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21363</v>
      </c>
      <c r="AA435" s="5">
        <v>0</v>
      </c>
      <c r="AB435" s="5">
        <v>4701238.2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47"/>
    </row>
    <row r="436" spans="1:39" x14ac:dyDescent="0.25">
      <c r="A436" s="5">
        <v>4153</v>
      </c>
      <c r="B436" s="5">
        <v>7</v>
      </c>
      <c r="C436" s="5" t="s">
        <v>452</v>
      </c>
      <c r="D436" s="5">
        <v>0</v>
      </c>
      <c r="E436" s="5">
        <v>0</v>
      </c>
      <c r="F436" s="5">
        <v>330</v>
      </c>
      <c r="G436" s="5">
        <v>344</v>
      </c>
      <c r="H436" s="5">
        <v>2259048</v>
      </c>
      <c r="I436" s="5">
        <v>0</v>
      </c>
      <c r="J436" s="5">
        <v>1326605</v>
      </c>
      <c r="K436" s="5">
        <v>257580</v>
      </c>
      <c r="L436" s="5">
        <v>0</v>
      </c>
      <c r="M436" s="5">
        <v>10436</v>
      </c>
      <c r="N436" s="5">
        <v>0</v>
      </c>
      <c r="O436" s="5">
        <v>78005</v>
      </c>
      <c r="P436" s="5">
        <v>39889</v>
      </c>
      <c r="Q436" s="5">
        <v>4472</v>
      </c>
      <c r="R436" s="5">
        <v>0</v>
      </c>
      <c r="S436" s="5">
        <v>0</v>
      </c>
      <c r="T436" s="5">
        <v>2064</v>
      </c>
      <c r="U436" s="5">
        <v>0</v>
      </c>
      <c r="V436" s="5">
        <v>0</v>
      </c>
      <c r="W436" s="5">
        <v>0</v>
      </c>
      <c r="X436" s="5">
        <v>0</v>
      </c>
      <c r="Y436" s="5">
        <v>138293</v>
      </c>
      <c r="Z436" s="5">
        <v>8959</v>
      </c>
      <c r="AA436" s="5">
        <v>0</v>
      </c>
      <c r="AB436" s="5">
        <v>4125351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47"/>
    </row>
    <row r="437" spans="1:39" x14ac:dyDescent="0.25">
      <c r="A437" s="5">
        <v>4155</v>
      </c>
      <c r="B437" s="5">
        <v>7</v>
      </c>
      <c r="C437" s="5" t="s">
        <v>2297</v>
      </c>
      <c r="D437" s="5">
        <v>0</v>
      </c>
      <c r="E437" s="5">
        <v>0</v>
      </c>
      <c r="F437" s="5">
        <v>136</v>
      </c>
      <c r="G437" s="5">
        <v>136</v>
      </c>
      <c r="H437" s="5">
        <v>893112</v>
      </c>
      <c r="I437" s="5">
        <v>0</v>
      </c>
      <c r="J437" s="5">
        <v>325465</v>
      </c>
      <c r="K437" s="5">
        <v>0</v>
      </c>
      <c r="L437" s="5">
        <v>0</v>
      </c>
      <c r="M437" s="5">
        <v>4126</v>
      </c>
      <c r="N437" s="5">
        <v>40252</v>
      </c>
      <c r="O437" s="5">
        <v>30839</v>
      </c>
      <c r="P437" s="5">
        <v>15770</v>
      </c>
      <c r="Q437" s="5">
        <v>1768</v>
      </c>
      <c r="R437" s="5">
        <v>0</v>
      </c>
      <c r="S437" s="5">
        <v>0</v>
      </c>
      <c r="T437" s="5">
        <v>27336</v>
      </c>
      <c r="U437" s="5">
        <v>-81871</v>
      </c>
      <c r="V437" s="5">
        <v>0</v>
      </c>
      <c r="W437" s="5">
        <v>0</v>
      </c>
      <c r="X437" s="5">
        <v>0</v>
      </c>
      <c r="Y437" s="5">
        <v>0</v>
      </c>
      <c r="Z437" s="5">
        <v>8903</v>
      </c>
      <c r="AA437" s="5">
        <v>0</v>
      </c>
      <c r="AB437" s="5">
        <v>1265700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47"/>
    </row>
    <row r="438" spans="1:39" x14ac:dyDescent="0.25">
      <c r="A438" s="5">
        <v>4159</v>
      </c>
      <c r="B438" s="5">
        <v>7</v>
      </c>
      <c r="C438" s="5" t="s">
        <v>2298</v>
      </c>
      <c r="D438" s="5">
        <v>0</v>
      </c>
      <c r="E438" s="5">
        <v>0</v>
      </c>
      <c r="F438" s="5">
        <v>1135</v>
      </c>
      <c r="G438" s="5">
        <v>1169</v>
      </c>
      <c r="H438" s="5">
        <v>7676823</v>
      </c>
      <c r="I438" s="5">
        <v>16807</v>
      </c>
      <c r="J438" s="5">
        <v>216862</v>
      </c>
      <c r="K438" s="5">
        <v>79925</v>
      </c>
      <c r="L438" s="5">
        <v>0</v>
      </c>
      <c r="M438" s="5">
        <v>35464</v>
      </c>
      <c r="N438" s="5">
        <v>0</v>
      </c>
      <c r="O438" s="5">
        <v>265079</v>
      </c>
      <c r="P438" s="5">
        <v>135554</v>
      </c>
      <c r="Q438" s="5">
        <v>15197</v>
      </c>
      <c r="R438" s="5">
        <v>0</v>
      </c>
      <c r="S438" s="5">
        <v>0</v>
      </c>
      <c r="T438" s="5">
        <v>11690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46190</v>
      </c>
      <c r="AA438" s="5">
        <v>0</v>
      </c>
      <c r="AB438" s="5">
        <v>8499591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47"/>
    </row>
    <row r="439" spans="1:39" x14ac:dyDescent="0.25">
      <c r="A439" s="5">
        <v>4160</v>
      </c>
      <c r="B439" s="5">
        <v>7</v>
      </c>
      <c r="C439" s="5" t="s">
        <v>2299</v>
      </c>
      <c r="D439" s="5">
        <v>0</v>
      </c>
      <c r="E439" s="5">
        <v>0</v>
      </c>
      <c r="F439" s="5">
        <v>810</v>
      </c>
      <c r="G439" s="5">
        <v>948</v>
      </c>
      <c r="H439" s="5">
        <v>6225516</v>
      </c>
      <c r="I439" s="5">
        <v>0</v>
      </c>
      <c r="J439" s="5">
        <v>17127</v>
      </c>
      <c r="K439" s="5">
        <v>14104</v>
      </c>
      <c r="L439" s="5">
        <v>0</v>
      </c>
      <c r="M439" s="5">
        <v>28759</v>
      </c>
      <c r="N439" s="5">
        <v>28765</v>
      </c>
      <c r="O439" s="5">
        <v>214966</v>
      </c>
      <c r="P439" s="5">
        <v>109927</v>
      </c>
      <c r="Q439" s="5">
        <v>12324</v>
      </c>
      <c r="R439" s="5">
        <v>0</v>
      </c>
      <c r="S439" s="5">
        <v>0</v>
      </c>
      <c r="T439" s="5">
        <v>161160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28241</v>
      </c>
      <c r="AA439" s="5">
        <v>0</v>
      </c>
      <c r="AB439" s="5">
        <v>6840889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47"/>
    </row>
    <row r="440" spans="1:39" x14ac:dyDescent="0.25">
      <c r="A440" s="5">
        <v>4161</v>
      </c>
      <c r="B440" s="5">
        <v>7</v>
      </c>
      <c r="C440" s="5" t="s">
        <v>2300</v>
      </c>
      <c r="D440" s="5">
        <v>0</v>
      </c>
      <c r="E440" s="5">
        <v>0</v>
      </c>
      <c r="F440" s="5">
        <v>230</v>
      </c>
      <c r="G440" s="5">
        <v>239.4</v>
      </c>
      <c r="H440" s="5">
        <v>1572140</v>
      </c>
      <c r="I440" s="5">
        <v>0</v>
      </c>
      <c r="J440" s="5">
        <v>194294</v>
      </c>
      <c r="K440" s="5">
        <v>0</v>
      </c>
      <c r="L440" s="5">
        <v>0</v>
      </c>
      <c r="M440" s="5">
        <v>7263</v>
      </c>
      <c r="N440" s="5">
        <v>26851</v>
      </c>
      <c r="O440" s="5">
        <v>54286</v>
      </c>
      <c r="P440" s="5">
        <v>27760</v>
      </c>
      <c r="Q440" s="5">
        <v>3112</v>
      </c>
      <c r="R440" s="5">
        <v>0</v>
      </c>
      <c r="S440" s="5">
        <v>0</v>
      </c>
      <c r="T440" s="5">
        <v>43570.8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12083</v>
      </c>
      <c r="AA440" s="5">
        <v>0</v>
      </c>
      <c r="AB440" s="5">
        <v>1941359.8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47"/>
    </row>
    <row r="441" spans="1:39" x14ac:dyDescent="0.25">
      <c r="A441" s="5">
        <v>4162</v>
      </c>
      <c r="B441" s="5">
        <v>7</v>
      </c>
      <c r="C441" s="5" t="s">
        <v>2301</v>
      </c>
      <c r="D441" s="5">
        <v>0</v>
      </c>
      <c r="E441" s="5">
        <v>0</v>
      </c>
      <c r="F441" s="5">
        <v>118</v>
      </c>
      <c r="G441" s="5">
        <v>123.6</v>
      </c>
      <c r="H441" s="5">
        <v>811681</v>
      </c>
      <c r="I441" s="5">
        <v>0</v>
      </c>
      <c r="J441" s="5">
        <v>102474</v>
      </c>
      <c r="K441" s="5">
        <v>14098</v>
      </c>
      <c r="L441" s="5">
        <v>0</v>
      </c>
      <c r="M441" s="5">
        <v>3750</v>
      </c>
      <c r="N441" s="5">
        <v>0</v>
      </c>
      <c r="O441" s="5">
        <v>28027</v>
      </c>
      <c r="P441" s="5">
        <v>14332</v>
      </c>
      <c r="Q441" s="5">
        <v>1607</v>
      </c>
      <c r="R441" s="5">
        <v>0</v>
      </c>
      <c r="S441" s="5">
        <v>0</v>
      </c>
      <c r="T441" s="5">
        <v>741.6</v>
      </c>
      <c r="U441" s="5">
        <v>-37824</v>
      </c>
      <c r="V441" s="5">
        <v>0</v>
      </c>
      <c r="W441" s="5">
        <v>0</v>
      </c>
      <c r="X441" s="5">
        <v>0</v>
      </c>
      <c r="Y441" s="5">
        <v>27953</v>
      </c>
      <c r="Z441" s="5">
        <v>4432</v>
      </c>
      <c r="AA441" s="5">
        <v>0</v>
      </c>
      <c r="AB441" s="5">
        <v>971271.6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47"/>
    </row>
    <row r="442" spans="1:39" x14ac:dyDescent="0.25">
      <c r="A442" s="5">
        <v>4163</v>
      </c>
      <c r="B442" s="5">
        <v>7</v>
      </c>
      <c r="C442" s="5" t="s">
        <v>2302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47"/>
    </row>
    <row r="443" spans="1:39" x14ac:dyDescent="0.25">
      <c r="A443" s="5">
        <v>4164</v>
      </c>
      <c r="B443" s="5">
        <v>7</v>
      </c>
      <c r="C443" s="5" t="s">
        <v>2303</v>
      </c>
      <c r="D443" s="5">
        <v>0</v>
      </c>
      <c r="E443" s="5">
        <v>0</v>
      </c>
      <c r="F443" s="5">
        <v>90</v>
      </c>
      <c r="G443" s="5">
        <v>102</v>
      </c>
      <c r="H443" s="5">
        <v>669834</v>
      </c>
      <c r="I443" s="5">
        <v>0</v>
      </c>
      <c r="J443" s="5">
        <v>17012</v>
      </c>
      <c r="K443" s="5">
        <v>0</v>
      </c>
      <c r="L443" s="5">
        <v>0</v>
      </c>
      <c r="M443" s="5">
        <v>3094</v>
      </c>
      <c r="N443" s="5">
        <v>0</v>
      </c>
      <c r="O443" s="5">
        <v>23129</v>
      </c>
      <c r="P443" s="5">
        <v>11828</v>
      </c>
      <c r="Q443" s="5">
        <v>1326</v>
      </c>
      <c r="R443" s="5">
        <v>0</v>
      </c>
      <c r="S443" s="5">
        <v>0</v>
      </c>
      <c r="T443" s="5">
        <v>13872</v>
      </c>
      <c r="U443" s="5">
        <v>-31214</v>
      </c>
      <c r="V443" s="5">
        <v>0</v>
      </c>
      <c r="W443" s="5">
        <v>0</v>
      </c>
      <c r="X443" s="5">
        <v>0</v>
      </c>
      <c r="Y443" s="5">
        <v>0</v>
      </c>
      <c r="Z443" s="5">
        <v>5598</v>
      </c>
      <c r="AA443" s="5">
        <v>0</v>
      </c>
      <c r="AB443" s="5">
        <v>714479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47"/>
    </row>
    <row r="444" spans="1:39" x14ac:dyDescent="0.25">
      <c r="A444" s="5">
        <v>4166</v>
      </c>
      <c r="B444" s="5">
        <v>7</v>
      </c>
      <c r="C444" s="5" t="s">
        <v>2304</v>
      </c>
      <c r="D444" s="5">
        <v>0</v>
      </c>
      <c r="E444" s="5">
        <v>0</v>
      </c>
      <c r="F444" s="5">
        <v>140</v>
      </c>
      <c r="G444" s="5">
        <v>168</v>
      </c>
      <c r="H444" s="5">
        <v>1103256</v>
      </c>
      <c r="I444" s="5">
        <v>0</v>
      </c>
      <c r="J444" s="5">
        <v>501773</v>
      </c>
      <c r="K444" s="5">
        <v>0</v>
      </c>
      <c r="L444" s="5">
        <v>0</v>
      </c>
      <c r="M444" s="5">
        <v>5097</v>
      </c>
      <c r="N444" s="5">
        <v>0</v>
      </c>
      <c r="O444" s="5">
        <v>38095</v>
      </c>
      <c r="P444" s="5">
        <v>19481</v>
      </c>
      <c r="Q444" s="5">
        <v>2184</v>
      </c>
      <c r="R444" s="5">
        <v>0</v>
      </c>
      <c r="S444" s="5">
        <v>0</v>
      </c>
      <c r="T444" s="5">
        <v>30912</v>
      </c>
      <c r="U444" s="5">
        <v>0</v>
      </c>
      <c r="V444" s="5">
        <v>0</v>
      </c>
      <c r="W444" s="5">
        <v>0</v>
      </c>
      <c r="X444" s="5">
        <v>0</v>
      </c>
      <c r="Y444" s="5">
        <v>11034</v>
      </c>
      <c r="Z444" s="5">
        <v>6804</v>
      </c>
      <c r="AA444" s="5">
        <v>0</v>
      </c>
      <c r="AB444" s="5">
        <v>1718636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47"/>
    </row>
    <row r="445" spans="1:39" x14ac:dyDescent="0.25">
      <c r="A445" s="5">
        <v>4167</v>
      </c>
      <c r="B445" s="5">
        <v>7</v>
      </c>
      <c r="C445" s="5" t="s">
        <v>2305</v>
      </c>
      <c r="D445" s="5">
        <v>0</v>
      </c>
      <c r="E445" s="5">
        <v>0</v>
      </c>
      <c r="F445" s="5">
        <v>332</v>
      </c>
      <c r="G445" s="5">
        <v>332</v>
      </c>
      <c r="H445" s="5">
        <v>2180244</v>
      </c>
      <c r="I445" s="5">
        <v>0</v>
      </c>
      <c r="J445" s="5">
        <v>6415</v>
      </c>
      <c r="K445" s="5">
        <v>0</v>
      </c>
      <c r="L445" s="5">
        <v>0</v>
      </c>
      <c r="M445" s="5">
        <v>10072</v>
      </c>
      <c r="N445" s="5">
        <v>0</v>
      </c>
      <c r="O445" s="5">
        <v>75283</v>
      </c>
      <c r="P445" s="5">
        <v>38498</v>
      </c>
      <c r="Q445" s="5">
        <v>4316</v>
      </c>
      <c r="R445" s="5">
        <v>0</v>
      </c>
      <c r="S445" s="5">
        <v>0</v>
      </c>
      <c r="T445" s="5">
        <v>4316</v>
      </c>
      <c r="U445" s="5">
        <v>-101599</v>
      </c>
      <c r="V445" s="5">
        <v>0</v>
      </c>
      <c r="W445" s="5">
        <v>0</v>
      </c>
      <c r="X445" s="5">
        <v>0</v>
      </c>
      <c r="Y445" s="5">
        <v>0</v>
      </c>
      <c r="Z445" s="5">
        <v>12795</v>
      </c>
      <c r="AA445" s="5">
        <v>0</v>
      </c>
      <c r="AB445" s="5">
        <v>2230340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47"/>
    </row>
    <row r="446" spans="1:39" x14ac:dyDescent="0.25">
      <c r="A446" s="5">
        <v>4168</v>
      </c>
      <c r="B446" s="5">
        <v>7</v>
      </c>
      <c r="C446" s="5" t="s">
        <v>2306</v>
      </c>
      <c r="D446" s="5">
        <v>0</v>
      </c>
      <c r="E446" s="5">
        <v>0</v>
      </c>
      <c r="F446" s="5">
        <v>91</v>
      </c>
      <c r="G446" s="5">
        <v>91</v>
      </c>
      <c r="H446" s="5">
        <v>597597</v>
      </c>
      <c r="I446" s="5">
        <v>0</v>
      </c>
      <c r="J446" s="5">
        <v>76182</v>
      </c>
      <c r="K446" s="5">
        <v>0</v>
      </c>
      <c r="L446" s="5">
        <v>0</v>
      </c>
      <c r="M446" s="5">
        <v>2761</v>
      </c>
      <c r="N446" s="5">
        <v>24367</v>
      </c>
      <c r="O446" s="5">
        <v>20635</v>
      </c>
      <c r="P446" s="5">
        <v>10552</v>
      </c>
      <c r="Q446" s="5">
        <v>1183</v>
      </c>
      <c r="R446" s="5">
        <v>0</v>
      </c>
      <c r="S446" s="5">
        <v>0</v>
      </c>
      <c r="T446" s="5">
        <v>6825</v>
      </c>
      <c r="U446" s="5">
        <v>-52215</v>
      </c>
      <c r="V446" s="5">
        <v>0</v>
      </c>
      <c r="W446" s="5">
        <v>0</v>
      </c>
      <c r="X446" s="5">
        <v>0</v>
      </c>
      <c r="Y446" s="5">
        <v>0</v>
      </c>
      <c r="Z446" s="5">
        <v>6519</v>
      </c>
      <c r="AA446" s="5">
        <v>0</v>
      </c>
      <c r="AB446" s="5">
        <v>694406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47"/>
    </row>
    <row r="447" spans="1:39" x14ac:dyDescent="0.25">
      <c r="A447" s="5">
        <v>4169</v>
      </c>
      <c r="B447" s="5">
        <v>7</v>
      </c>
      <c r="C447" s="5" t="s">
        <v>2307</v>
      </c>
      <c r="D447" s="5">
        <v>0</v>
      </c>
      <c r="E447" s="5">
        <v>0</v>
      </c>
      <c r="F447" s="5">
        <v>316</v>
      </c>
      <c r="G447" s="5">
        <v>328</v>
      </c>
      <c r="H447" s="5">
        <v>2153976</v>
      </c>
      <c r="I447" s="5">
        <v>4716</v>
      </c>
      <c r="J447" s="5">
        <v>807648</v>
      </c>
      <c r="K447" s="5">
        <v>47700</v>
      </c>
      <c r="L447" s="5">
        <v>0</v>
      </c>
      <c r="M447" s="5">
        <v>9951</v>
      </c>
      <c r="N447" s="5">
        <v>0</v>
      </c>
      <c r="O447" s="5">
        <v>74376</v>
      </c>
      <c r="P447" s="5">
        <v>38034</v>
      </c>
      <c r="Q447" s="5">
        <v>4264</v>
      </c>
      <c r="R447" s="5">
        <v>0</v>
      </c>
      <c r="S447" s="5">
        <v>0</v>
      </c>
      <c r="T447" s="5">
        <v>3280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12547</v>
      </c>
      <c r="AA447" s="5">
        <v>0</v>
      </c>
      <c r="AB447" s="5">
        <v>3156492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47"/>
    </row>
    <row r="448" spans="1:39" x14ac:dyDescent="0.25">
      <c r="A448" s="5">
        <v>4170</v>
      </c>
      <c r="B448" s="5">
        <v>7</v>
      </c>
      <c r="C448" s="5" t="s">
        <v>1066</v>
      </c>
      <c r="D448" s="5">
        <v>0</v>
      </c>
      <c r="E448" s="5">
        <v>0</v>
      </c>
      <c r="F448" s="5">
        <v>2069</v>
      </c>
      <c r="G448" s="5">
        <v>2259.6</v>
      </c>
      <c r="H448" s="5">
        <v>14838793</v>
      </c>
      <c r="I448" s="5">
        <v>0</v>
      </c>
      <c r="J448" s="5">
        <v>4005991</v>
      </c>
      <c r="K448" s="5">
        <v>711684</v>
      </c>
      <c r="L448" s="5">
        <v>0</v>
      </c>
      <c r="M448" s="5">
        <v>68549</v>
      </c>
      <c r="N448" s="5">
        <v>0</v>
      </c>
      <c r="O448" s="5">
        <v>512381</v>
      </c>
      <c r="P448" s="5">
        <v>262017</v>
      </c>
      <c r="Q448" s="5">
        <v>29375</v>
      </c>
      <c r="R448" s="5">
        <v>0</v>
      </c>
      <c r="S448" s="5">
        <v>0</v>
      </c>
      <c r="T448" s="5">
        <v>2259.6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93145</v>
      </c>
      <c r="AA448" s="5">
        <v>0</v>
      </c>
      <c r="AB448" s="5">
        <v>20524194.600000001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47"/>
    </row>
    <row r="449" spans="1:39" x14ac:dyDescent="0.25">
      <c r="A449" s="5">
        <v>4171</v>
      </c>
      <c r="B449" s="5">
        <v>7</v>
      </c>
      <c r="C449" s="5" t="s">
        <v>462</v>
      </c>
      <c r="D449" s="5">
        <v>0</v>
      </c>
      <c r="E449" s="5">
        <v>0</v>
      </c>
      <c r="F449" s="5">
        <v>997</v>
      </c>
      <c r="G449" s="5">
        <v>1036.4000000000001</v>
      </c>
      <c r="H449" s="5">
        <v>6806039</v>
      </c>
      <c r="I449" s="5">
        <v>0</v>
      </c>
      <c r="J449" s="5">
        <v>1457089</v>
      </c>
      <c r="K449" s="5">
        <v>381600</v>
      </c>
      <c r="L449" s="5">
        <v>0</v>
      </c>
      <c r="M449" s="5">
        <v>31441</v>
      </c>
      <c r="N449" s="5">
        <v>0</v>
      </c>
      <c r="O449" s="5">
        <v>235011</v>
      </c>
      <c r="P449" s="5">
        <v>120178</v>
      </c>
      <c r="Q449" s="5">
        <v>13473</v>
      </c>
      <c r="R449" s="5">
        <v>0</v>
      </c>
      <c r="S449" s="5">
        <v>0</v>
      </c>
      <c r="T449" s="5">
        <v>76693.600000000006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26745</v>
      </c>
      <c r="AA449" s="5">
        <v>0</v>
      </c>
      <c r="AB449" s="5">
        <v>9148269.5999999996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47"/>
    </row>
    <row r="450" spans="1:39" x14ac:dyDescent="0.25">
      <c r="A450" s="5">
        <v>4172</v>
      </c>
      <c r="B450" s="5">
        <v>7</v>
      </c>
      <c r="C450" s="5" t="s">
        <v>2308</v>
      </c>
      <c r="D450" s="5">
        <v>0</v>
      </c>
      <c r="E450" s="5">
        <v>0</v>
      </c>
      <c r="F450" s="5">
        <v>43</v>
      </c>
      <c r="G450" s="5">
        <v>43</v>
      </c>
      <c r="H450" s="5">
        <v>282381</v>
      </c>
      <c r="I450" s="5">
        <v>0</v>
      </c>
      <c r="J450" s="5">
        <v>30244</v>
      </c>
      <c r="K450" s="5">
        <v>0</v>
      </c>
      <c r="L450" s="5">
        <v>0</v>
      </c>
      <c r="M450" s="5">
        <v>1304</v>
      </c>
      <c r="N450" s="5">
        <v>12250</v>
      </c>
      <c r="O450" s="5">
        <v>9751</v>
      </c>
      <c r="P450" s="5">
        <v>4986</v>
      </c>
      <c r="Q450" s="5">
        <v>559</v>
      </c>
      <c r="R450" s="5">
        <v>0</v>
      </c>
      <c r="S450" s="5">
        <v>0</v>
      </c>
      <c r="T450" s="5">
        <v>11567</v>
      </c>
      <c r="U450" s="5">
        <v>-25409</v>
      </c>
      <c r="V450" s="5">
        <v>0</v>
      </c>
      <c r="W450" s="5">
        <v>0</v>
      </c>
      <c r="X450" s="5">
        <v>0</v>
      </c>
      <c r="Y450" s="5">
        <v>3678</v>
      </c>
      <c r="Z450" s="5">
        <v>1881</v>
      </c>
      <c r="AA450" s="5">
        <v>0</v>
      </c>
      <c r="AB450" s="5">
        <v>333192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47"/>
    </row>
    <row r="451" spans="1:39" x14ac:dyDescent="0.25">
      <c r="A451" s="5">
        <v>4177</v>
      </c>
      <c r="B451" s="5">
        <v>7</v>
      </c>
      <c r="C451" s="5" t="s">
        <v>2309</v>
      </c>
      <c r="D451" s="5">
        <v>0</v>
      </c>
      <c r="E451" s="5">
        <v>0</v>
      </c>
      <c r="F451" s="5">
        <v>43</v>
      </c>
      <c r="G451" s="5">
        <v>46.6</v>
      </c>
      <c r="H451" s="5">
        <v>306022</v>
      </c>
      <c r="I451" s="5">
        <v>0</v>
      </c>
      <c r="J451" s="5">
        <v>82426</v>
      </c>
      <c r="K451" s="5">
        <v>0</v>
      </c>
      <c r="L451" s="5">
        <v>0</v>
      </c>
      <c r="M451" s="5">
        <v>1414</v>
      </c>
      <c r="N451" s="5">
        <v>25093</v>
      </c>
      <c r="O451" s="5">
        <v>10567</v>
      </c>
      <c r="P451" s="5">
        <v>5404</v>
      </c>
      <c r="Q451" s="5">
        <v>606</v>
      </c>
      <c r="R451" s="5">
        <v>0</v>
      </c>
      <c r="S451" s="5">
        <v>0</v>
      </c>
      <c r="T451" s="5">
        <v>3588.2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3469</v>
      </c>
      <c r="AA451" s="5">
        <v>0</v>
      </c>
      <c r="AB451" s="5">
        <v>438589.2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47"/>
    </row>
    <row r="452" spans="1:39" x14ac:dyDescent="0.25">
      <c r="A452" s="5">
        <v>4178</v>
      </c>
      <c r="B452" s="5">
        <v>7</v>
      </c>
      <c r="C452" s="5" t="s">
        <v>2310</v>
      </c>
      <c r="D452" s="5">
        <v>0</v>
      </c>
      <c r="E452" s="5">
        <v>0</v>
      </c>
      <c r="F452" s="5">
        <v>150</v>
      </c>
      <c r="G452" s="5">
        <v>180</v>
      </c>
      <c r="H452" s="5">
        <v>1182060</v>
      </c>
      <c r="I452" s="5">
        <v>2588</v>
      </c>
      <c r="J452" s="5">
        <v>419290</v>
      </c>
      <c r="K452" s="5">
        <v>114480</v>
      </c>
      <c r="L452" s="5">
        <v>0</v>
      </c>
      <c r="M452" s="5">
        <v>5461</v>
      </c>
      <c r="N452" s="5">
        <v>0</v>
      </c>
      <c r="O452" s="5">
        <v>40816</v>
      </c>
      <c r="P452" s="5">
        <v>20872</v>
      </c>
      <c r="Q452" s="5">
        <v>2340</v>
      </c>
      <c r="R452" s="5">
        <v>0</v>
      </c>
      <c r="S452" s="5">
        <v>0</v>
      </c>
      <c r="T452" s="5">
        <v>6660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5173</v>
      </c>
      <c r="AA452" s="5">
        <v>0</v>
      </c>
      <c r="AB452" s="5">
        <v>1799740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47"/>
    </row>
    <row r="453" spans="1:39" x14ac:dyDescent="0.25">
      <c r="A453" s="5">
        <v>4181</v>
      </c>
      <c r="B453" s="5">
        <v>7</v>
      </c>
      <c r="C453" s="5" t="s">
        <v>2311</v>
      </c>
      <c r="D453" s="5">
        <v>0</v>
      </c>
      <c r="E453" s="5">
        <v>0</v>
      </c>
      <c r="F453" s="5">
        <v>1540</v>
      </c>
      <c r="G453" s="5">
        <v>1643</v>
      </c>
      <c r="H453" s="5">
        <v>10789581</v>
      </c>
      <c r="I453" s="5">
        <v>0</v>
      </c>
      <c r="J453" s="5">
        <v>3431759</v>
      </c>
      <c r="K453" s="5">
        <v>829980</v>
      </c>
      <c r="L453" s="5">
        <v>0</v>
      </c>
      <c r="M453" s="5">
        <v>49844</v>
      </c>
      <c r="N453" s="5">
        <v>0</v>
      </c>
      <c r="O453" s="5">
        <v>372562</v>
      </c>
      <c r="P453" s="5">
        <v>190518</v>
      </c>
      <c r="Q453" s="5">
        <v>21359</v>
      </c>
      <c r="R453" s="5">
        <v>0</v>
      </c>
      <c r="S453" s="5">
        <v>0</v>
      </c>
      <c r="T453" s="5">
        <v>238235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43005</v>
      </c>
      <c r="AA453" s="5">
        <v>0</v>
      </c>
      <c r="AB453" s="5">
        <v>15966843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47"/>
    </row>
    <row r="454" spans="1:39" x14ac:dyDescent="0.25">
      <c r="A454" s="5">
        <v>4183</v>
      </c>
      <c r="B454" s="5">
        <v>7</v>
      </c>
      <c r="C454" s="5" t="s">
        <v>467</v>
      </c>
      <c r="D454" s="5">
        <v>0</v>
      </c>
      <c r="E454" s="5">
        <v>0</v>
      </c>
      <c r="F454" s="5">
        <v>381</v>
      </c>
      <c r="G454" s="5">
        <v>457.2</v>
      </c>
      <c r="H454" s="5">
        <v>3002432</v>
      </c>
      <c r="I454" s="5">
        <v>0</v>
      </c>
      <c r="J454" s="5">
        <v>33452</v>
      </c>
      <c r="K454" s="5">
        <v>0</v>
      </c>
      <c r="L454" s="5">
        <v>0</v>
      </c>
      <c r="M454" s="5">
        <v>13870</v>
      </c>
      <c r="N454" s="5">
        <v>0</v>
      </c>
      <c r="O454" s="5">
        <v>103674</v>
      </c>
      <c r="P454" s="5">
        <v>53016</v>
      </c>
      <c r="Q454" s="5">
        <v>5944</v>
      </c>
      <c r="R454" s="5">
        <v>0</v>
      </c>
      <c r="S454" s="5">
        <v>0</v>
      </c>
      <c r="T454" s="5">
        <v>26060.400000000001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54942</v>
      </c>
      <c r="AA454" s="5">
        <v>0</v>
      </c>
      <c r="AB454" s="5">
        <v>3293390.4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47"/>
    </row>
    <row r="455" spans="1:39" x14ac:dyDescent="0.25">
      <c r="A455" s="5">
        <v>4184</v>
      </c>
      <c r="B455" s="5">
        <v>7</v>
      </c>
      <c r="C455" s="5" t="s">
        <v>468</v>
      </c>
      <c r="D455" s="5">
        <v>0</v>
      </c>
      <c r="E455" s="5">
        <v>0</v>
      </c>
      <c r="F455" s="5">
        <v>735</v>
      </c>
      <c r="G455" s="5">
        <v>742.4</v>
      </c>
      <c r="H455" s="5">
        <v>4875341</v>
      </c>
      <c r="I455" s="5">
        <v>0</v>
      </c>
      <c r="J455" s="5">
        <v>26750</v>
      </c>
      <c r="K455" s="5">
        <v>42594</v>
      </c>
      <c r="L455" s="5">
        <v>0</v>
      </c>
      <c r="M455" s="5">
        <v>22522</v>
      </c>
      <c r="N455" s="5">
        <v>1136</v>
      </c>
      <c r="O455" s="5">
        <v>168345</v>
      </c>
      <c r="P455" s="5">
        <v>86087</v>
      </c>
      <c r="Q455" s="5">
        <v>9651</v>
      </c>
      <c r="R455" s="5">
        <v>0</v>
      </c>
      <c r="S455" s="5">
        <v>0</v>
      </c>
      <c r="T455" s="5">
        <v>55680</v>
      </c>
      <c r="U455" s="5">
        <v>-228327</v>
      </c>
      <c r="V455" s="5">
        <v>0</v>
      </c>
      <c r="W455" s="5">
        <v>0</v>
      </c>
      <c r="X455" s="5">
        <v>0</v>
      </c>
      <c r="Y455" s="5">
        <v>0</v>
      </c>
      <c r="Z455" s="5">
        <v>20761</v>
      </c>
      <c r="AA455" s="5">
        <v>0</v>
      </c>
      <c r="AB455" s="5">
        <v>5080540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47"/>
    </row>
    <row r="456" spans="1:39" x14ac:dyDescent="0.25">
      <c r="A456" s="5">
        <v>4185</v>
      </c>
      <c r="B456" s="5">
        <v>7</v>
      </c>
      <c r="C456" s="5" t="s">
        <v>469</v>
      </c>
      <c r="D456" s="5">
        <v>0</v>
      </c>
      <c r="E456" s="5">
        <v>0</v>
      </c>
      <c r="F456" s="5">
        <v>966</v>
      </c>
      <c r="G456" s="5">
        <v>1006.2</v>
      </c>
      <c r="H456" s="5">
        <v>6607715</v>
      </c>
      <c r="I456" s="5">
        <v>0</v>
      </c>
      <c r="J456" s="5">
        <v>59228</v>
      </c>
      <c r="K456" s="5">
        <v>29129</v>
      </c>
      <c r="L456" s="5">
        <v>0</v>
      </c>
      <c r="M456" s="5">
        <v>30525</v>
      </c>
      <c r="N456" s="5">
        <v>0</v>
      </c>
      <c r="O456" s="5">
        <v>228163</v>
      </c>
      <c r="P456" s="5">
        <v>116676</v>
      </c>
      <c r="Q456" s="5">
        <v>13081</v>
      </c>
      <c r="R456" s="5">
        <v>0</v>
      </c>
      <c r="S456" s="5">
        <v>0</v>
      </c>
      <c r="T456" s="5">
        <v>130806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30222</v>
      </c>
      <c r="AA456" s="5">
        <v>0</v>
      </c>
      <c r="AB456" s="5">
        <v>7245545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47"/>
    </row>
    <row r="457" spans="1:39" x14ac:dyDescent="0.25">
      <c r="A457" s="5">
        <v>4186</v>
      </c>
      <c r="B457" s="5">
        <v>7</v>
      </c>
      <c r="C457" s="5" t="s">
        <v>470</v>
      </c>
      <c r="D457" s="5">
        <v>0</v>
      </c>
      <c r="E457" s="5">
        <v>0</v>
      </c>
      <c r="F457" s="5">
        <v>454</v>
      </c>
      <c r="G457" s="5">
        <v>473.6</v>
      </c>
      <c r="H457" s="5">
        <v>3110131</v>
      </c>
      <c r="I457" s="5">
        <v>6809</v>
      </c>
      <c r="J457" s="5">
        <v>1250995</v>
      </c>
      <c r="K457" s="5">
        <v>152640</v>
      </c>
      <c r="L457" s="5">
        <v>0</v>
      </c>
      <c r="M457" s="5">
        <v>14368</v>
      </c>
      <c r="N457" s="5">
        <v>0</v>
      </c>
      <c r="O457" s="5">
        <v>107392</v>
      </c>
      <c r="P457" s="5">
        <v>54917</v>
      </c>
      <c r="Q457" s="5">
        <v>6157</v>
      </c>
      <c r="R457" s="5">
        <v>0</v>
      </c>
      <c r="S457" s="5">
        <v>0</v>
      </c>
      <c r="T457" s="5">
        <v>34099.199999999997</v>
      </c>
      <c r="U457" s="5">
        <v>0</v>
      </c>
      <c r="V457" s="5">
        <v>0</v>
      </c>
      <c r="W457" s="5">
        <v>0</v>
      </c>
      <c r="X457" s="5">
        <v>0</v>
      </c>
      <c r="Y457" s="5">
        <v>3678</v>
      </c>
      <c r="Z457" s="5">
        <v>20685</v>
      </c>
      <c r="AA457" s="5">
        <v>0</v>
      </c>
      <c r="AB457" s="5">
        <v>4761871.2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47"/>
    </row>
    <row r="458" spans="1:39" x14ac:dyDescent="0.25">
      <c r="A458" s="5">
        <v>4187</v>
      </c>
      <c r="B458" s="5">
        <v>7</v>
      </c>
      <c r="C458" s="5" t="s">
        <v>2312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47"/>
    </row>
    <row r="459" spans="1:39" x14ac:dyDescent="0.25">
      <c r="A459" s="5">
        <v>4188</v>
      </c>
      <c r="B459" s="5">
        <v>7</v>
      </c>
      <c r="C459" s="5" t="s">
        <v>471</v>
      </c>
      <c r="D459" s="5">
        <v>0</v>
      </c>
      <c r="E459" s="5">
        <v>0</v>
      </c>
      <c r="F459" s="5">
        <v>719</v>
      </c>
      <c r="G459" s="5">
        <v>747.8</v>
      </c>
      <c r="H459" s="5">
        <v>4910803</v>
      </c>
      <c r="I459" s="5">
        <v>10751</v>
      </c>
      <c r="J459" s="5">
        <v>15408</v>
      </c>
      <c r="K459" s="5">
        <v>14092</v>
      </c>
      <c r="L459" s="5">
        <v>0</v>
      </c>
      <c r="M459" s="5">
        <v>22686</v>
      </c>
      <c r="N459" s="5">
        <v>97136</v>
      </c>
      <c r="O459" s="5">
        <v>169569</v>
      </c>
      <c r="P459" s="5">
        <v>86713</v>
      </c>
      <c r="Q459" s="5">
        <v>9721</v>
      </c>
      <c r="R459" s="5">
        <v>0</v>
      </c>
      <c r="S459" s="5">
        <v>0</v>
      </c>
      <c r="T459" s="5">
        <v>74032.2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28563</v>
      </c>
      <c r="AA459" s="5">
        <v>0</v>
      </c>
      <c r="AB459" s="5">
        <v>5439474.2000000002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47"/>
    </row>
    <row r="460" spans="1:39" x14ac:dyDescent="0.25">
      <c r="A460" s="5">
        <v>4189</v>
      </c>
      <c r="B460" s="5">
        <v>7</v>
      </c>
      <c r="C460" s="5" t="s">
        <v>2313</v>
      </c>
      <c r="D460" s="5">
        <v>0</v>
      </c>
      <c r="E460" s="5">
        <v>0</v>
      </c>
      <c r="F460" s="5">
        <v>187</v>
      </c>
      <c r="G460" s="5">
        <v>187</v>
      </c>
      <c r="H460" s="5">
        <v>1228029</v>
      </c>
      <c r="I460" s="5">
        <v>0</v>
      </c>
      <c r="J460" s="5">
        <v>151047</v>
      </c>
      <c r="K460" s="5">
        <v>15243</v>
      </c>
      <c r="L460" s="5">
        <v>0</v>
      </c>
      <c r="M460" s="5">
        <v>5673</v>
      </c>
      <c r="N460" s="5">
        <v>0</v>
      </c>
      <c r="O460" s="5">
        <v>42404</v>
      </c>
      <c r="P460" s="5">
        <v>21684</v>
      </c>
      <c r="Q460" s="5">
        <v>2431</v>
      </c>
      <c r="R460" s="5">
        <v>0</v>
      </c>
      <c r="S460" s="5">
        <v>0</v>
      </c>
      <c r="T460" s="5">
        <v>3927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3731</v>
      </c>
      <c r="AA460" s="5">
        <v>0</v>
      </c>
      <c r="AB460" s="5">
        <v>1474169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47"/>
    </row>
    <row r="461" spans="1:39" x14ac:dyDescent="0.25">
      <c r="A461" s="5">
        <v>4190</v>
      </c>
      <c r="B461" s="5">
        <v>7</v>
      </c>
      <c r="C461" s="5" t="s">
        <v>2314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47"/>
    </row>
    <row r="462" spans="1:39" x14ac:dyDescent="0.25">
      <c r="A462" s="5">
        <v>4191</v>
      </c>
      <c r="B462" s="5">
        <v>7</v>
      </c>
      <c r="C462" s="5" t="s">
        <v>2315</v>
      </c>
      <c r="D462" s="5">
        <v>0</v>
      </c>
      <c r="E462" s="5">
        <v>0</v>
      </c>
      <c r="F462" s="5">
        <v>804</v>
      </c>
      <c r="G462" s="5">
        <v>825.6</v>
      </c>
      <c r="H462" s="5">
        <v>5421715</v>
      </c>
      <c r="I462" s="5">
        <v>0</v>
      </c>
      <c r="J462" s="5">
        <v>1873342</v>
      </c>
      <c r="K462" s="5">
        <v>14253</v>
      </c>
      <c r="L462" s="5">
        <v>0</v>
      </c>
      <c r="M462" s="5">
        <v>25046</v>
      </c>
      <c r="N462" s="5">
        <v>0</v>
      </c>
      <c r="O462" s="5">
        <v>187211</v>
      </c>
      <c r="P462" s="5">
        <v>95734</v>
      </c>
      <c r="Q462" s="5">
        <v>10733</v>
      </c>
      <c r="R462" s="5">
        <v>0</v>
      </c>
      <c r="S462" s="5">
        <v>0</v>
      </c>
      <c r="T462" s="5">
        <v>14035.2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34879</v>
      </c>
      <c r="AA462" s="5">
        <v>0</v>
      </c>
      <c r="AB462" s="5">
        <v>7676948.2000000002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47"/>
    </row>
    <row r="463" spans="1:39" x14ac:dyDescent="0.25">
      <c r="A463" s="5">
        <v>4192</v>
      </c>
      <c r="B463" s="5">
        <v>7</v>
      </c>
      <c r="C463" s="5" t="s">
        <v>475</v>
      </c>
      <c r="D463" s="5">
        <v>0</v>
      </c>
      <c r="E463" s="5">
        <v>0</v>
      </c>
      <c r="F463" s="5">
        <v>745</v>
      </c>
      <c r="G463" s="5">
        <v>773</v>
      </c>
      <c r="H463" s="5">
        <v>5076291</v>
      </c>
      <c r="I463" s="5">
        <v>0</v>
      </c>
      <c r="J463" s="5">
        <v>2151437</v>
      </c>
      <c r="K463" s="5">
        <v>176490</v>
      </c>
      <c r="L463" s="5">
        <v>0</v>
      </c>
      <c r="M463" s="5">
        <v>23450</v>
      </c>
      <c r="N463" s="5">
        <v>0</v>
      </c>
      <c r="O463" s="5">
        <v>175284</v>
      </c>
      <c r="P463" s="5">
        <v>89635</v>
      </c>
      <c r="Q463" s="5">
        <v>10049</v>
      </c>
      <c r="R463" s="5">
        <v>0</v>
      </c>
      <c r="S463" s="5">
        <v>0</v>
      </c>
      <c r="T463" s="5">
        <v>10822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33516</v>
      </c>
      <c r="AA463" s="5">
        <v>0</v>
      </c>
      <c r="AB463" s="5">
        <v>7746974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47"/>
    </row>
    <row r="464" spans="1:39" x14ac:dyDescent="0.25">
      <c r="A464" s="5">
        <v>4193</v>
      </c>
      <c r="B464" s="5">
        <v>7</v>
      </c>
      <c r="C464" s="5" t="s">
        <v>2316</v>
      </c>
      <c r="D464" s="5">
        <v>0</v>
      </c>
      <c r="E464" s="5">
        <v>0</v>
      </c>
      <c r="F464" s="5">
        <v>297</v>
      </c>
      <c r="G464" s="5">
        <v>297</v>
      </c>
      <c r="H464" s="5">
        <v>1950399</v>
      </c>
      <c r="I464" s="5">
        <v>4270</v>
      </c>
      <c r="J464" s="5">
        <v>719437</v>
      </c>
      <c r="K464" s="5">
        <v>207972</v>
      </c>
      <c r="L464" s="5">
        <v>0</v>
      </c>
      <c r="M464" s="5">
        <v>9010</v>
      </c>
      <c r="N464" s="5">
        <v>0</v>
      </c>
      <c r="O464" s="5">
        <v>67347</v>
      </c>
      <c r="P464" s="5">
        <v>34439</v>
      </c>
      <c r="Q464" s="5">
        <v>3861</v>
      </c>
      <c r="R464" s="5">
        <v>0</v>
      </c>
      <c r="S464" s="5">
        <v>0</v>
      </c>
      <c r="T464" s="5">
        <v>41877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13722</v>
      </c>
      <c r="AA464" s="5">
        <v>0</v>
      </c>
      <c r="AB464" s="5">
        <v>3052334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47"/>
    </row>
    <row r="465" spans="1:39" x14ac:dyDescent="0.25">
      <c r="A465" s="5">
        <v>4194</v>
      </c>
      <c r="B465" s="5">
        <v>7</v>
      </c>
      <c r="C465" s="5" t="s">
        <v>2317</v>
      </c>
      <c r="D465" s="5">
        <v>0</v>
      </c>
      <c r="E465" s="5">
        <v>0</v>
      </c>
      <c r="F465" s="5">
        <v>350</v>
      </c>
      <c r="G465" s="5">
        <v>363.2</v>
      </c>
      <c r="H465" s="5">
        <v>2385134</v>
      </c>
      <c r="I465" s="5">
        <v>0</v>
      </c>
      <c r="J465" s="5">
        <v>152308</v>
      </c>
      <c r="K465" s="5">
        <v>14304</v>
      </c>
      <c r="L465" s="5">
        <v>0</v>
      </c>
      <c r="M465" s="5">
        <v>11018</v>
      </c>
      <c r="N465" s="5">
        <v>36457</v>
      </c>
      <c r="O465" s="5">
        <v>82358</v>
      </c>
      <c r="P465" s="5">
        <v>42116</v>
      </c>
      <c r="Q465" s="5">
        <v>4722</v>
      </c>
      <c r="R465" s="5">
        <v>0</v>
      </c>
      <c r="S465" s="5">
        <v>0</v>
      </c>
      <c r="T465" s="5">
        <v>69371.199999999997</v>
      </c>
      <c r="U465" s="5">
        <v>-147604</v>
      </c>
      <c r="V465" s="5">
        <v>0</v>
      </c>
      <c r="W465" s="5">
        <v>0</v>
      </c>
      <c r="X465" s="5">
        <v>0</v>
      </c>
      <c r="Y465" s="5">
        <v>0</v>
      </c>
      <c r="Z465" s="5">
        <v>14494</v>
      </c>
      <c r="AA465" s="5">
        <v>0</v>
      </c>
      <c r="AB465" s="5">
        <v>2664678.2000000002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47"/>
    </row>
    <row r="466" spans="1:39" x14ac:dyDescent="0.25">
      <c r="A466" s="5">
        <v>4195</v>
      </c>
      <c r="B466" s="5">
        <v>7</v>
      </c>
      <c r="C466" s="5" t="s">
        <v>2318</v>
      </c>
      <c r="D466" s="5">
        <v>0</v>
      </c>
      <c r="E466" s="5">
        <v>0</v>
      </c>
      <c r="F466" s="5">
        <v>25</v>
      </c>
      <c r="G466" s="5">
        <v>25</v>
      </c>
      <c r="H466" s="5">
        <v>164175</v>
      </c>
      <c r="I466" s="5">
        <v>0</v>
      </c>
      <c r="J466" s="5">
        <v>67075</v>
      </c>
      <c r="K466" s="5">
        <v>22896</v>
      </c>
      <c r="L466" s="5">
        <v>0</v>
      </c>
      <c r="M466" s="5">
        <v>758</v>
      </c>
      <c r="N466" s="5">
        <v>15865</v>
      </c>
      <c r="O466" s="5">
        <v>5669</v>
      </c>
      <c r="P466" s="5">
        <v>2899</v>
      </c>
      <c r="Q466" s="5">
        <v>325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2129</v>
      </c>
      <c r="AA466" s="5">
        <v>0</v>
      </c>
      <c r="AB466" s="5">
        <v>281791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47"/>
    </row>
    <row r="467" spans="1:39" x14ac:dyDescent="0.25">
      <c r="A467" s="5">
        <v>4198</v>
      </c>
      <c r="B467" s="5">
        <v>7</v>
      </c>
      <c r="C467" s="5" t="s">
        <v>2319</v>
      </c>
      <c r="D467" s="5">
        <v>0</v>
      </c>
      <c r="E467" s="5">
        <v>0</v>
      </c>
      <c r="F467" s="5">
        <v>144</v>
      </c>
      <c r="G467" s="5">
        <v>144</v>
      </c>
      <c r="H467" s="5">
        <v>945648</v>
      </c>
      <c r="I467" s="5">
        <v>2070</v>
      </c>
      <c r="J467" s="5">
        <v>28468</v>
      </c>
      <c r="K467" s="5">
        <v>14140</v>
      </c>
      <c r="L467" s="5">
        <v>0</v>
      </c>
      <c r="M467" s="5">
        <v>4369</v>
      </c>
      <c r="N467" s="5">
        <v>17881</v>
      </c>
      <c r="O467" s="5">
        <v>32653</v>
      </c>
      <c r="P467" s="5">
        <v>16698</v>
      </c>
      <c r="Q467" s="5">
        <v>1872</v>
      </c>
      <c r="R467" s="5">
        <v>0</v>
      </c>
      <c r="S467" s="5">
        <v>0</v>
      </c>
      <c r="T467" s="5">
        <v>13968</v>
      </c>
      <c r="U467" s="5">
        <v>-61948</v>
      </c>
      <c r="V467" s="5">
        <v>0</v>
      </c>
      <c r="W467" s="5">
        <v>0</v>
      </c>
      <c r="X467" s="5">
        <v>0</v>
      </c>
      <c r="Y467" s="5">
        <v>0</v>
      </c>
      <c r="Z467" s="5">
        <v>4180</v>
      </c>
      <c r="AA467" s="5">
        <v>0</v>
      </c>
      <c r="AB467" s="5">
        <v>1019999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47"/>
    </row>
    <row r="468" spans="1:39" x14ac:dyDescent="0.25">
      <c r="A468" s="5">
        <v>4199</v>
      </c>
      <c r="B468" s="5">
        <v>7</v>
      </c>
      <c r="C468" s="5" t="s">
        <v>2320</v>
      </c>
      <c r="D468" s="5">
        <v>0</v>
      </c>
      <c r="E468" s="5">
        <v>0</v>
      </c>
      <c r="F468" s="5">
        <v>1265</v>
      </c>
      <c r="G468" s="5">
        <v>1346</v>
      </c>
      <c r="H468" s="5">
        <v>8839182</v>
      </c>
      <c r="I468" s="5">
        <v>0</v>
      </c>
      <c r="J468" s="5">
        <v>298142</v>
      </c>
      <c r="K468" s="5">
        <v>120563</v>
      </c>
      <c r="L468" s="5">
        <v>0</v>
      </c>
      <c r="M468" s="5">
        <v>40834</v>
      </c>
      <c r="N468" s="5">
        <v>0</v>
      </c>
      <c r="O468" s="5">
        <v>305216</v>
      </c>
      <c r="P468" s="5">
        <v>156078</v>
      </c>
      <c r="Q468" s="5">
        <v>17498</v>
      </c>
      <c r="R468" s="5">
        <v>0</v>
      </c>
      <c r="S468" s="5">
        <v>0</v>
      </c>
      <c r="T468" s="5">
        <v>115756</v>
      </c>
      <c r="U468" s="5">
        <v>0</v>
      </c>
      <c r="V468" s="5">
        <v>0</v>
      </c>
      <c r="W468" s="5">
        <v>0</v>
      </c>
      <c r="X468" s="5">
        <v>0</v>
      </c>
      <c r="Y468" s="5">
        <v>126523</v>
      </c>
      <c r="Z468" s="5">
        <v>42125</v>
      </c>
      <c r="AA468" s="5">
        <v>0</v>
      </c>
      <c r="AB468" s="5">
        <v>10061917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47"/>
    </row>
    <row r="469" spans="1:39" x14ac:dyDescent="0.25">
      <c r="A469" s="5">
        <v>4200</v>
      </c>
      <c r="B469" s="5">
        <v>7</v>
      </c>
      <c r="C469" s="5" t="s">
        <v>2321</v>
      </c>
      <c r="D469" s="5">
        <v>0</v>
      </c>
      <c r="E469" s="5">
        <v>0</v>
      </c>
      <c r="F469" s="5">
        <v>620</v>
      </c>
      <c r="G469" s="5">
        <v>680</v>
      </c>
      <c r="H469" s="5">
        <v>4465560</v>
      </c>
      <c r="I469" s="5">
        <v>0</v>
      </c>
      <c r="J469" s="5">
        <v>1006066</v>
      </c>
      <c r="K469" s="5">
        <v>69642</v>
      </c>
      <c r="L469" s="5">
        <v>0</v>
      </c>
      <c r="M469" s="5">
        <v>20629</v>
      </c>
      <c r="N469" s="5">
        <v>0</v>
      </c>
      <c r="O469" s="5">
        <v>154195</v>
      </c>
      <c r="P469" s="5">
        <v>78851</v>
      </c>
      <c r="Q469" s="5">
        <v>8840</v>
      </c>
      <c r="R469" s="5">
        <v>0</v>
      </c>
      <c r="S469" s="5">
        <v>0</v>
      </c>
      <c r="T469" s="5">
        <v>72080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26323</v>
      </c>
      <c r="AA469" s="5">
        <v>0</v>
      </c>
      <c r="AB469" s="5">
        <v>5902186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47"/>
    </row>
    <row r="470" spans="1:39" x14ac:dyDescent="0.25">
      <c r="A470" s="5">
        <v>4201</v>
      </c>
      <c r="B470" s="5">
        <v>7</v>
      </c>
      <c r="C470" s="5" t="s">
        <v>2322</v>
      </c>
      <c r="D470" s="5">
        <v>0</v>
      </c>
      <c r="E470" s="5">
        <v>0</v>
      </c>
      <c r="F470" s="5">
        <v>138</v>
      </c>
      <c r="G470" s="5">
        <v>138</v>
      </c>
      <c r="H470" s="5">
        <v>906246</v>
      </c>
      <c r="I470" s="5">
        <v>0</v>
      </c>
      <c r="J470" s="5">
        <v>76412</v>
      </c>
      <c r="K470" s="5">
        <v>15356</v>
      </c>
      <c r="L470" s="5">
        <v>0</v>
      </c>
      <c r="M470" s="5">
        <v>4187</v>
      </c>
      <c r="N470" s="5">
        <v>0</v>
      </c>
      <c r="O470" s="5">
        <v>31293</v>
      </c>
      <c r="P470" s="5">
        <v>16002</v>
      </c>
      <c r="Q470" s="5">
        <v>1794</v>
      </c>
      <c r="R470" s="5">
        <v>0</v>
      </c>
      <c r="S470" s="5">
        <v>0</v>
      </c>
      <c r="T470" s="5">
        <v>16836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4162</v>
      </c>
      <c r="AA470" s="5">
        <v>0</v>
      </c>
      <c r="AB470" s="5">
        <v>1072288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47"/>
    </row>
    <row r="471" spans="1:39" x14ac:dyDescent="0.25">
      <c r="A471" s="5">
        <v>4204</v>
      </c>
      <c r="B471" s="5">
        <v>7</v>
      </c>
      <c r="C471" s="5" t="s">
        <v>2323</v>
      </c>
      <c r="D471" s="5">
        <v>0</v>
      </c>
      <c r="E471" s="5">
        <v>0</v>
      </c>
      <c r="F471" s="5">
        <v>125</v>
      </c>
      <c r="G471" s="5">
        <v>150</v>
      </c>
      <c r="H471" s="5">
        <v>985050</v>
      </c>
      <c r="I471" s="5">
        <v>0</v>
      </c>
      <c r="J471" s="5">
        <v>405542</v>
      </c>
      <c r="K471" s="5">
        <v>50562</v>
      </c>
      <c r="L471" s="5">
        <v>0</v>
      </c>
      <c r="M471" s="5">
        <v>4551</v>
      </c>
      <c r="N471" s="5">
        <v>4677</v>
      </c>
      <c r="O471" s="5">
        <v>34014</v>
      </c>
      <c r="P471" s="5">
        <v>17394</v>
      </c>
      <c r="Q471" s="5">
        <v>1950</v>
      </c>
      <c r="R471" s="5">
        <v>0</v>
      </c>
      <c r="S471" s="5">
        <v>0</v>
      </c>
      <c r="T471" s="5">
        <v>8550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4324</v>
      </c>
      <c r="AA471" s="5">
        <v>0</v>
      </c>
      <c r="AB471" s="5">
        <v>1516614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47"/>
    </row>
    <row r="472" spans="1:39" x14ac:dyDescent="0.25">
      <c r="A472" s="5">
        <v>4205</v>
      </c>
      <c r="B472" s="5">
        <v>7</v>
      </c>
      <c r="C472" s="5" t="s">
        <v>2324</v>
      </c>
      <c r="D472" s="5">
        <v>0</v>
      </c>
      <c r="E472" s="5">
        <v>0</v>
      </c>
      <c r="F472" s="5">
        <v>441</v>
      </c>
      <c r="G472" s="5">
        <v>454.4</v>
      </c>
      <c r="H472" s="5">
        <v>2984045</v>
      </c>
      <c r="I472" s="5">
        <v>6533</v>
      </c>
      <c r="J472" s="5">
        <v>1225219</v>
      </c>
      <c r="K472" s="5">
        <v>281430</v>
      </c>
      <c r="L472" s="5">
        <v>0</v>
      </c>
      <c r="M472" s="5">
        <v>13785</v>
      </c>
      <c r="N472" s="5">
        <v>0</v>
      </c>
      <c r="O472" s="5">
        <v>103039</v>
      </c>
      <c r="P472" s="5">
        <v>52691</v>
      </c>
      <c r="Q472" s="5">
        <v>5907</v>
      </c>
      <c r="R472" s="5">
        <v>0</v>
      </c>
      <c r="S472" s="5">
        <v>0</v>
      </c>
      <c r="T472" s="5">
        <v>3635.2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23676</v>
      </c>
      <c r="AA472" s="5">
        <v>0</v>
      </c>
      <c r="AB472" s="5">
        <v>4699960.2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47"/>
    </row>
    <row r="473" spans="1:39" x14ac:dyDescent="0.25">
      <c r="A473" s="5">
        <v>4207</v>
      </c>
      <c r="B473" s="5">
        <v>7</v>
      </c>
      <c r="C473" s="5" t="s">
        <v>2325</v>
      </c>
      <c r="D473" s="5">
        <v>0</v>
      </c>
      <c r="E473" s="5">
        <v>0</v>
      </c>
      <c r="F473" s="5">
        <v>35</v>
      </c>
      <c r="G473" s="5">
        <v>42</v>
      </c>
      <c r="H473" s="5">
        <v>275814</v>
      </c>
      <c r="I473" s="5">
        <v>0</v>
      </c>
      <c r="J473" s="5">
        <v>59285</v>
      </c>
      <c r="K473" s="5">
        <v>0</v>
      </c>
      <c r="L473" s="5">
        <v>0</v>
      </c>
      <c r="M473" s="5">
        <v>1274</v>
      </c>
      <c r="N473" s="5">
        <v>24038</v>
      </c>
      <c r="O473" s="5">
        <v>9524</v>
      </c>
      <c r="P473" s="5">
        <v>4870</v>
      </c>
      <c r="Q473" s="5">
        <v>546</v>
      </c>
      <c r="R473" s="5">
        <v>0</v>
      </c>
      <c r="S473" s="5">
        <v>0</v>
      </c>
      <c r="T473" s="5">
        <v>3276</v>
      </c>
      <c r="U473" s="5">
        <v>0</v>
      </c>
      <c r="V473" s="5">
        <v>0</v>
      </c>
      <c r="W473" s="5">
        <v>0</v>
      </c>
      <c r="X473" s="5">
        <v>0</v>
      </c>
      <c r="Y473" s="5">
        <v>11034</v>
      </c>
      <c r="Z473" s="5">
        <v>1445</v>
      </c>
      <c r="AA473" s="5">
        <v>0</v>
      </c>
      <c r="AB473" s="5">
        <v>391106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47"/>
    </row>
    <row r="474" spans="1:39" x14ac:dyDescent="0.25">
      <c r="A474" s="5">
        <v>4208</v>
      </c>
      <c r="B474" s="5">
        <v>7</v>
      </c>
      <c r="C474" s="5" t="s">
        <v>2326</v>
      </c>
      <c r="D474" s="5">
        <v>0</v>
      </c>
      <c r="E474" s="5">
        <v>0</v>
      </c>
      <c r="F474" s="5">
        <v>130</v>
      </c>
      <c r="G474" s="5">
        <v>135</v>
      </c>
      <c r="H474" s="5">
        <v>886545</v>
      </c>
      <c r="I474" s="5">
        <v>0</v>
      </c>
      <c r="J474" s="5">
        <v>185644</v>
      </c>
      <c r="K474" s="5">
        <v>78228</v>
      </c>
      <c r="L474" s="5">
        <v>0</v>
      </c>
      <c r="M474" s="5">
        <v>4095</v>
      </c>
      <c r="N474" s="5">
        <v>0</v>
      </c>
      <c r="O474" s="5">
        <v>30612</v>
      </c>
      <c r="P474" s="5">
        <v>15654</v>
      </c>
      <c r="Q474" s="5">
        <v>1755</v>
      </c>
      <c r="R474" s="5">
        <v>0</v>
      </c>
      <c r="S474" s="5">
        <v>0</v>
      </c>
      <c r="T474" s="5">
        <v>11880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5803</v>
      </c>
      <c r="AA474" s="5">
        <v>0</v>
      </c>
      <c r="AB474" s="5">
        <v>1220216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47"/>
    </row>
    <row r="475" spans="1:39" x14ac:dyDescent="0.25">
      <c r="A475" s="5">
        <v>4209</v>
      </c>
      <c r="B475" s="5">
        <v>7</v>
      </c>
      <c r="C475" s="5" t="s">
        <v>2327</v>
      </c>
      <c r="D475" s="5">
        <v>0</v>
      </c>
      <c r="E475" s="5">
        <v>0</v>
      </c>
      <c r="F475" s="5">
        <v>150</v>
      </c>
      <c r="G475" s="5">
        <v>150</v>
      </c>
      <c r="H475" s="5">
        <v>985050</v>
      </c>
      <c r="I475" s="5">
        <v>0</v>
      </c>
      <c r="J475" s="5">
        <v>360864</v>
      </c>
      <c r="K475" s="5">
        <v>14442</v>
      </c>
      <c r="L475" s="5">
        <v>0</v>
      </c>
      <c r="M475" s="5">
        <v>4551</v>
      </c>
      <c r="N475" s="5">
        <v>0</v>
      </c>
      <c r="O475" s="5">
        <v>34014</v>
      </c>
      <c r="P475" s="5">
        <v>17394</v>
      </c>
      <c r="Q475" s="5">
        <v>1950</v>
      </c>
      <c r="R475" s="5">
        <v>0</v>
      </c>
      <c r="S475" s="5">
        <v>0</v>
      </c>
      <c r="T475" s="5">
        <v>4800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10692</v>
      </c>
      <c r="AA475" s="5">
        <v>0</v>
      </c>
      <c r="AB475" s="5">
        <v>1433757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47"/>
    </row>
    <row r="476" spans="1:39" x14ac:dyDescent="0.25">
      <c r="A476" s="5">
        <v>4210</v>
      </c>
      <c r="B476" s="5">
        <v>7</v>
      </c>
      <c r="C476" s="5" t="s">
        <v>2328</v>
      </c>
      <c r="D476" s="5">
        <v>0</v>
      </c>
      <c r="E476" s="5">
        <v>0</v>
      </c>
      <c r="F476" s="5">
        <v>291</v>
      </c>
      <c r="G476" s="5">
        <v>342</v>
      </c>
      <c r="H476" s="5">
        <v>2245914</v>
      </c>
      <c r="I476" s="5">
        <v>0</v>
      </c>
      <c r="J476" s="5">
        <v>26120</v>
      </c>
      <c r="K476" s="5">
        <v>0</v>
      </c>
      <c r="L476" s="5">
        <v>0</v>
      </c>
      <c r="M476" s="5">
        <v>10375</v>
      </c>
      <c r="N476" s="5">
        <v>0</v>
      </c>
      <c r="O476" s="5">
        <v>77551</v>
      </c>
      <c r="P476" s="5">
        <v>39657</v>
      </c>
      <c r="Q476" s="5">
        <v>4446</v>
      </c>
      <c r="R476" s="5">
        <v>0</v>
      </c>
      <c r="S476" s="5">
        <v>0</v>
      </c>
      <c r="T476" s="5">
        <v>35226</v>
      </c>
      <c r="U476" s="5">
        <v>0</v>
      </c>
      <c r="V476" s="5">
        <v>0</v>
      </c>
      <c r="W476" s="5">
        <v>0</v>
      </c>
      <c r="X476" s="5">
        <v>0</v>
      </c>
      <c r="Y476" s="5">
        <v>1103</v>
      </c>
      <c r="Z476" s="5">
        <v>17493</v>
      </c>
      <c r="AA476" s="5">
        <v>0</v>
      </c>
      <c r="AB476" s="5">
        <v>2457885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47"/>
    </row>
    <row r="477" spans="1:39" x14ac:dyDescent="0.25">
      <c r="A477" s="5">
        <v>4212</v>
      </c>
      <c r="B477" s="5">
        <v>7</v>
      </c>
      <c r="C477" s="5" t="s">
        <v>2329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47"/>
    </row>
    <row r="478" spans="1:39" x14ac:dyDescent="0.25">
      <c r="A478" s="5">
        <v>4213</v>
      </c>
      <c r="B478" s="5">
        <v>7</v>
      </c>
      <c r="C478" s="5" t="s">
        <v>486</v>
      </c>
      <c r="D478" s="5">
        <v>0</v>
      </c>
      <c r="E478" s="5">
        <v>0</v>
      </c>
      <c r="F478" s="5">
        <v>888</v>
      </c>
      <c r="G478" s="5">
        <v>910.2</v>
      </c>
      <c r="H478" s="5">
        <v>5977283</v>
      </c>
      <c r="I478" s="5">
        <v>0</v>
      </c>
      <c r="J478" s="5">
        <v>1901295</v>
      </c>
      <c r="K478" s="5">
        <v>114480</v>
      </c>
      <c r="L478" s="5">
        <v>0</v>
      </c>
      <c r="M478" s="5">
        <v>27613</v>
      </c>
      <c r="N478" s="5">
        <v>0</v>
      </c>
      <c r="O478" s="5">
        <v>206395</v>
      </c>
      <c r="P478" s="5">
        <v>105544</v>
      </c>
      <c r="Q478" s="5">
        <v>11833</v>
      </c>
      <c r="R478" s="5">
        <v>0</v>
      </c>
      <c r="S478" s="5">
        <v>0</v>
      </c>
      <c r="T478" s="5">
        <v>44599.8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47125</v>
      </c>
      <c r="AA478" s="5">
        <v>0</v>
      </c>
      <c r="AB478" s="5">
        <v>8436167.8000000007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47"/>
    </row>
    <row r="479" spans="1:39" x14ac:dyDescent="0.25">
      <c r="A479" s="5">
        <v>4215</v>
      </c>
      <c r="B479" s="5">
        <v>7</v>
      </c>
      <c r="C479" s="5" t="s">
        <v>2330</v>
      </c>
      <c r="D479" s="5">
        <v>0</v>
      </c>
      <c r="E479" s="5">
        <v>0</v>
      </c>
      <c r="F479" s="5">
        <v>167</v>
      </c>
      <c r="G479" s="5">
        <v>174</v>
      </c>
      <c r="H479" s="5">
        <v>1142658</v>
      </c>
      <c r="I479" s="5">
        <v>0</v>
      </c>
      <c r="J479" s="5">
        <v>780154</v>
      </c>
      <c r="K479" s="5">
        <v>116388</v>
      </c>
      <c r="L479" s="5">
        <v>0</v>
      </c>
      <c r="M479" s="5">
        <v>5279</v>
      </c>
      <c r="N479" s="5">
        <v>0</v>
      </c>
      <c r="O479" s="5">
        <v>39456</v>
      </c>
      <c r="P479" s="5">
        <v>20177</v>
      </c>
      <c r="Q479" s="5">
        <v>2262</v>
      </c>
      <c r="R479" s="5">
        <v>0</v>
      </c>
      <c r="S479" s="5">
        <v>0</v>
      </c>
      <c r="T479" s="5">
        <v>24708</v>
      </c>
      <c r="U479" s="5">
        <v>0</v>
      </c>
      <c r="V479" s="5">
        <v>0</v>
      </c>
      <c r="W479" s="5">
        <v>0</v>
      </c>
      <c r="X479" s="5">
        <v>0</v>
      </c>
      <c r="Y479" s="5">
        <v>96364</v>
      </c>
      <c r="Z479" s="5">
        <v>12919</v>
      </c>
      <c r="AA479" s="5">
        <v>0</v>
      </c>
      <c r="AB479" s="5">
        <v>2240365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47"/>
    </row>
    <row r="480" spans="1:39" x14ac:dyDescent="0.25">
      <c r="A480" s="5">
        <v>4217</v>
      </c>
      <c r="B480" s="5">
        <v>7</v>
      </c>
      <c r="C480" s="5" t="s">
        <v>2331</v>
      </c>
      <c r="D480" s="5">
        <v>0</v>
      </c>
      <c r="E480" s="5">
        <v>0</v>
      </c>
      <c r="F480" s="5">
        <v>132</v>
      </c>
      <c r="G480" s="5">
        <v>158.4</v>
      </c>
      <c r="H480" s="5">
        <v>1040213</v>
      </c>
      <c r="I480" s="5">
        <v>2277</v>
      </c>
      <c r="J480" s="5">
        <v>178427</v>
      </c>
      <c r="K480" s="5">
        <v>0</v>
      </c>
      <c r="L480" s="5">
        <v>0</v>
      </c>
      <c r="M480" s="5">
        <v>4805</v>
      </c>
      <c r="N480" s="5">
        <v>10854</v>
      </c>
      <c r="O480" s="5">
        <v>35918</v>
      </c>
      <c r="P480" s="5">
        <v>18368</v>
      </c>
      <c r="Q480" s="5">
        <v>2059</v>
      </c>
      <c r="R480" s="5">
        <v>0</v>
      </c>
      <c r="S480" s="5">
        <v>0</v>
      </c>
      <c r="T480" s="5">
        <v>31521.599999999999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6090</v>
      </c>
      <c r="AA480" s="5">
        <v>0</v>
      </c>
      <c r="AB480" s="5">
        <v>1330532.6000000001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47"/>
    </row>
    <row r="481" spans="1:39" x14ac:dyDescent="0.25">
      <c r="A481" s="5">
        <v>4218</v>
      </c>
      <c r="B481" s="5">
        <v>7</v>
      </c>
      <c r="C481" s="5" t="s">
        <v>489</v>
      </c>
      <c r="D481" s="5">
        <v>0</v>
      </c>
      <c r="E481" s="5">
        <v>0</v>
      </c>
      <c r="F481" s="5">
        <v>330</v>
      </c>
      <c r="G481" s="5">
        <v>390</v>
      </c>
      <c r="H481" s="5">
        <v>2561130</v>
      </c>
      <c r="I481" s="5">
        <v>0</v>
      </c>
      <c r="J481" s="5">
        <v>1020730</v>
      </c>
      <c r="K481" s="5">
        <v>15562</v>
      </c>
      <c r="L481" s="5">
        <v>0</v>
      </c>
      <c r="M481" s="5">
        <v>11831</v>
      </c>
      <c r="N481" s="5">
        <v>0</v>
      </c>
      <c r="O481" s="5">
        <v>88435</v>
      </c>
      <c r="P481" s="5">
        <v>45223</v>
      </c>
      <c r="Q481" s="5">
        <v>5070</v>
      </c>
      <c r="R481" s="5">
        <v>0</v>
      </c>
      <c r="S481" s="5">
        <v>0</v>
      </c>
      <c r="T481" s="5">
        <v>3120</v>
      </c>
      <c r="U481" s="5">
        <v>0</v>
      </c>
      <c r="V481" s="5">
        <v>0</v>
      </c>
      <c r="W481" s="5">
        <v>0</v>
      </c>
      <c r="X481" s="5">
        <v>0</v>
      </c>
      <c r="Y481" s="5">
        <v>12873</v>
      </c>
      <c r="Z481" s="5">
        <v>21623</v>
      </c>
      <c r="AA481" s="5">
        <v>0</v>
      </c>
      <c r="AB481" s="5">
        <v>3785597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47"/>
    </row>
    <row r="482" spans="1:39" x14ac:dyDescent="0.25">
      <c r="A482" s="5">
        <v>4219</v>
      </c>
      <c r="B482" s="5">
        <v>7</v>
      </c>
      <c r="C482" s="5" t="s">
        <v>2332</v>
      </c>
      <c r="D482" s="5">
        <v>0</v>
      </c>
      <c r="E482" s="5">
        <v>0</v>
      </c>
      <c r="F482" s="5">
        <v>392</v>
      </c>
      <c r="G482" s="5">
        <v>407</v>
      </c>
      <c r="H482" s="5">
        <v>2672769</v>
      </c>
      <c r="I482" s="5">
        <v>5851</v>
      </c>
      <c r="J482" s="5">
        <v>1077437</v>
      </c>
      <c r="K482" s="5">
        <v>202248</v>
      </c>
      <c r="L482" s="5">
        <v>0</v>
      </c>
      <c r="M482" s="5">
        <v>12347</v>
      </c>
      <c r="N482" s="5">
        <v>0</v>
      </c>
      <c r="O482" s="5">
        <v>92290</v>
      </c>
      <c r="P482" s="5">
        <v>47195</v>
      </c>
      <c r="Q482" s="5">
        <v>5291</v>
      </c>
      <c r="R482" s="5">
        <v>0</v>
      </c>
      <c r="S482" s="5">
        <v>0</v>
      </c>
      <c r="T482" s="5">
        <v>18315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19237</v>
      </c>
      <c r="AA482" s="5">
        <v>0</v>
      </c>
      <c r="AB482" s="5">
        <v>4152980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47"/>
    </row>
    <row r="483" spans="1:39" x14ac:dyDescent="0.25">
      <c r="A483" s="5">
        <v>4220</v>
      </c>
      <c r="B483" s="5">
        <v>7</v>
      </c>
      <c r="C483" s="5" t="s">
        <v>2333</v>
      </c>
      <c r="D483" s="5">
        <v>0</v>
      </c>
      <c r="E483" s="5">
        <v>0</v>
      </c>
      <c r="F483" s="5">
        <v>364</v>
      </c>
      <c r="G483" s="5">
        <v>373</v>
      </c>
      <c r="H483" s="5">
        <v>2449491</v>
      </c>
      <c r="I483" s="5">
        <v>0</v>
      </c>
      <c r="J483" s="5">
        <v>43647</v>
      </c>
      <c r="K483" s="5">
        <v>61056</v>
      </c>
      <c r="L483" s="5">
        <v>0</v>
      </c>
      <c r="M483" s="5">
        <v>11316</v>
      </c>
      <c r="N483" s="5">
        <v>1356</v>
      </c>
      <c r="O483" s="5">
        <v>84581</v>
      </c>
      <c r="P483" s="5">
        <v>43252</v>
      </c>
      <c r="Q483" s="5">
        <v>4849</v>
      </c>
      <c r="R483" s="5">
        <v>0</v>
      </c>
      <c r="S483" s="5">
        <v>0</v>
      </c>
      <c r="T483" s="5">
        <v>9698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11238</v>
      </c>
      <c r="AA483" s="5">
        <v>0</v>
      </c>
      <c r="AB483" s="5">
        <v>2720484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47"/>
    </row>
    <row r="484" spans="1:39" x14ac:dyDescent="0.25">
      <c r="A484" s="5">
        <v>4221</v>
      </c>
      <c r="B484" s="5">
        <v>7</v>
      </c>
      <c r="C484" s="5" t="s">
        <v>2334</v>
      </c>
      <c r="D484" s="5">
        <v>0</v>
      </c>
      <c r="E484" s="5">
        <v>0</v>
      </c>
      <c r="F484" s="5">
        <v>316</v>
      </c>
      <c r="G484" s="5">
        <v>327.60000000000002</v>
      </c>
      <c r="H484" s="5">
        <v>2151349</v>
      </c>
      <c r="I484" s="5">
        <v>4710</v>
      </c>
      <c r="J484" s="5">
        <v>94397</v>
      </c>
      <c r="K484" s="5">
        <v>33067</v>
      </c>
      <c r="L484" s="5">
        <v>0</v>
      </c>
      <c r="M484" s="5">
        <v>9938</v>
      </c>
      <c r="N484" s="5">
        <v>0</v>
      </c>
      <c r="O484" s="5">
        <v>74286</v>
      </c>
      <c r="P484" s="5">
        <v>37988</v>
      </c>
      <c r="Q484" s="5">
        <v>4259</v>
      </c>
      <c r="R484" s="5">
        <v>0</v>
      </c>
      <c r="S484" s="5">
        <v>0</v>
      </c>
      <c r="T484" s="5">
        <v>27518.400000000001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8918</v>
      </c>
      <c r="AA484" s="5">
        <v>0</v>
      </c>
      <c r="AB484" s="5">
        <v>2446430.4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47"/>
    </row>
    <row r="485" spans="1:39" x14ac:dyDescent="0.25">
      <c r="A485" s="5">
        <v>4223</v>
      </c>
      <c r="B485" s="5">
        <v>7</v>
      </c>
      <c r="C485" s="5" t="s">
        <v>2335</v>
      </c>
      <c r="D485" s="5">
        <v>0</v>
      </c>
      <c r="E485" s="5">
        <v>0</v>
      </c>
      <c r="F485" s="5">
        <v>259</v>
      </c>
      <c r="G485" s="5">
        <v>259</v>
      </c>
      <c r="H485" s="5">
        <v>1700853</v>
      </c>
      <c r="I485" s="5">
        <v>0</v>
      </c>
      <c r="J485" s="5">
        <v>677050</v>
      </c>
      <c r="K485" s="5">
        <v>186984</v>
      </c>
      <c r="L485" s="5">
        <v>0</v>
      </c>
      <c r="M485" s="5">
        <v>7857</v>
      </c>
      <c r="N485" s="5">
        <v>17143</v>
      </c>
      <c r="O485" s="5">
        <v>58730</v>
      </c>
      <c r="P485" s="5">
        <v>30033</v>
      </c>
      <c r="Q485" s="5">
        <v>3367</v>
      </c>
      <c r="R485" s="5">
        <v>0</v>
      </c>
      <c r="S485" s="5">
        <v>0</v>
      </c>
      <c r="T485" s="5">
        <v>28749</v>
      </c>
      <c r="U485" s="5">
        <v>-96403</v>
      </c>
      <c r="V485" s="5">
        <v>0</v>
      </c>
      <c r="W485" s="5">
        <v>0</v>
      </c>
      <c r="X485" s="5">
        <v>0</v>
      </c>
      <c r="Y485" s="5">
        <v>0</v>
      </c>
      <c r="Z485" s="5">
        <v>11040</v>
      </c>
      <c r="AA485" s="5">
        <v>0</v>
      </c>
      <c r="AB485" s="5">
        <v>2625403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47"/>
    </row>
    <row r="486" spans="1:39" x14ac:dyDescent="0.25">
      <c r="A486" s="5">
        <v>4224</v>
      </c>
      <c r="B486" s="5">
        <v>7</v>
      </c>
      <c r="C486" s="5" t="s">
        <v>2336</v>
      </c>
      <c r="D486" s="5">
        <v>0</v>
      </c>
      <c r="E486" s="5">
        <v>0</v>
      </c>
      <c r="F486" s="5">
        <v>158</v>
      </c>
      <c r="G486" s="5">
        <v>163.6</v>
      </c>
      <c r="H486" s="5">
        <v>1074361</v>
      </c>
      <c r="I486" s="5">
        <v>2352</v>
      </c>
      <c r="J486" s="5">
        <v>307708</v>
      </c>
      <c r="K486" s="5">
        <v>38160</v>
      </c>
      <c r="L486" s="5">
        <v>0</v>
      </c>
      <c r="M486" s="5">
        <v>4963</v>
      </c>
      <c r="N486" s="5">
        <v>13416</v>
      </c>
      <c r="O486" s="5">
        <v>37098</v>
      </c>
      <c r="P486" s="5">
        <v>18971</v>
      </c>
      <c r="Q486" s="5">
        <v>2127</v>
      </c>
      <c r="R486" s="5">
        <v>0</v>
      </c>
      <c r="S486" s="5">
        <v>0</v>
      </c>
      <c r="T486" s="5">
        <v>19959.2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4825</v>
      </c>
      <c r="AA486" s="5">
        <v>0</v>
      </c>
      <c r="AB486" s="5">
        <v>1523940.2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47"/>
    </row>
    <row r="487" spans="1:39" x14ac:dyDescent="0.25">
      <c r="A487" s="5">
        <v>4225</v>
      </c>
      <c r="B487" s="5">
        <v>7</v>
      </c>
      <c r="C487" s="5" t="s">
        <v>1990</v>
      </c>
      <c r="D487" s="5">
        <v>0</v>
      </c>
      <c r="E487" s="5">
        <v>0</v>
      </c>
      <c r="F487" s="5">
        <v>440</v>
      </c>
      <c r="G487" s="5">
        <v>458</v>
      </c>
      <c r="H487" s="5">
        <v>3007686</v>
      </c>
      <c r="I487" s="5">
        <v>0</v>
      </c>
      <c r="J487" s="5">
        <v>1132426</v>
      </c>
      <c r="K487" s="5">
        <v>333900</v>
      </c>
      <c r="L487" s="5">
        <v>0</v>
      </c>
      <c r="M487" s="5">
        <v>13894</v>
      </c>
      <c r="N487" s="5">
        <v>0</v>
      </c>
      <c r="O487" s="5">
        <v>103855</v>
      </c>
      <c r="P487" s="5">
        <v>53108</v>
      </c>
      <c r="Q487" s="5">
        <v>5954</v>
      </c>
      <c r="R487" s="5">
        <v>0</v>
      </c>
      <c r="S487" s="5">
        <v>0</v>
      </c>
      <c r="T487" s="5">
        <v>7786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12492</v>
      </c>
      <c r="AA487" s="5">
        <v>0</v>
      </c>
      <c r="AB487" s="5">
        <v>4671101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47"/>
    </row>
    <row r="488" spans="1:39" x14ac:dyDescent="0.25">
      <c r="A488" s="5">
        <v>4226</v>
      </c>
      <c r="B488" s="5">
        <v>7</v>
      </c>
      <c r="C488" s="5" t="s">
        <v>2337</v>
      </c>
      <c r="D488" s="5">
        <v>0</v>
      </c>
      <c r="E488" s="5">
        <v>0</v>
      </c>
      <c r="F488" s="5">
        <v>135</v>
      </c>
      <c r="G488" s="5">
        <v>135</v>
      </c>
      <c r="H488" s="5">
        <v>886545</v>
      </c>
      <c r="I488" s="5">
        <v>1941</v>
      </c>
      <c r="J488" s="5">
        <v>286973</v>
      </c>
      <c r="K488" s="5">
        <v>0</v>
      </c>
      <c r="L488" s="5">
        <v>0</v>
      </c>
      <c r="M488" s="5">
        <v>4095</v>
      </c>
      <c r="N488" s="5">
        <v>0</v>
      </c>
      <c r="O488" s="5">
        <v>30612</v>
      </c>
      <c r="P488" s="5">
        <v>15654</v>
      </c>
      <c r="Q488" s="5">
        <v>1755</v>
      </c>
      <c r="R488" s="5">
        <v>0</v>
      </c>
      <c r="S488" s="5">
        <v>0</v>
      </c>
      <c r="T488" s="5">
        <v>2160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8819</v>
      </c>
      <c r="AA488" s="5">
        <v>0</v>
      </c>
      <c r="AB488" s="5">
        <v>1238554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47"/>
    </row>
    <row r="489" spans="1:39" x14ac:dyDescent="0.25">
      <c r="A489" s="5">
        <v>4227</v>
      </c>
      <c r="B489" s="5">
        <v>7</v>
      </c>
      <c r="C489" s="5" t="s">
        <v>2338</v>
      </c>
      <c r="D489" s="5">
        <v>0</v>
      </c>
      <c r="E489" s="5">
        <v>0</v>
      </c>
      <c r="F489" s="5">
        <v>369</v>
      </c>
      <c r="G489" s="5">
        <v>385</v>
      </c>
      <c r="H489" s="5">
        <v>2528295</v>
      </c>
      <c r="I489" s="5">
        <v>0</v>
      </c>
      <c r="J489" s="5">
        <v>136727</v>
      </c>
      <c r="K489" s="5">
        <v>0</v>
      </c>
      <c r="L489" s="5">
        <v>0</v>
      </c>
      <c r="M489" s="5">
        <v>11680</v>
      </c>
      <c r="N489" s="5">
        <v>38554</v>
      </c>
      <c r="O489" s="5">
        <v>87302</v>
      </c>
      <c r="P489" s="5">
        <v>44644</v>
      </c>
      <c r="Q489" s="5">
        <v>5005</v>
      </c>
      <c r="R489" s="5">
        <v>0</v>
      </c>
      <c r="S489" s="5">
        <v>0</v>
      </c>
      <c r="T489" s="5">
        <v>49280</v>
      </c>
      <c r="U489" s="5">
        <v>-156373</v>
      </c>
      <c r="V489" s="5">
        <v>0</v>
      </c>
      <c r="W489" s="5">
        <v>0</v>
      </c>
      <c r="X489" s="5">
        <v>0</v>
      </c>
      <c r="Y489" s="5">
        <v>0</v>
      </c>
      <c r="Z489" s="5">
        <v>14774</v>
      </c>
      <c r="AA489" s="5">
        <v>0</v>
      </c>
      <c r="AB489" s="5">
        <v>2759888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47"/>
    </row>
    <row r="490" spans="1:39" x14ac:dyDescent="0.25">
      <c r="A490" s="5">
        <v>4228</v>
      </c>
      <c r="B490" s="5">
        <v>7</v>
      </c>
      <c r="C490" s="5" t="s">
        <v>2339</v>
      </c>
      <c r="D490" s="5">
        <v>0</v>
      </c>
      <c r="E490" s="5">
        <v>0</v>
      </c>
      <c r="F490" s="5">
        <v>607</v>
      </c>
      <c r="G490" s="5">
        <v>628</v>
      </c>
      <c r="H490" s="5">
        <v>4124076</v>
      </c>
      <c r="I490" s="5">
        <v>0</v>
      </c>
      <c r="J490" s="5">
        <v>32191</v>
      </c>
      <c r="K490" s="5">
        <v>14170</v>
      </c>
      <c r="L490" s="5">
        <v>0</v>
      </c>
      <c r="M490" s="5">
        <v>19052</v>
      </c>
      <c r="N490" s="5">
        <v>0</v>
      </c>
      <c r="O490" s="5">
        <v>142404</v>
      </c>
      <c r="P490" s="5">
        <v>72821</v>
      </c>
      <c r="Q490" s="5">
        <v>8164</v>
      </c>
      <c r="R490" s="5">
        <v>0</v>
      </c>
      <c r="S490" s="5">
        <v>0</v>
      </c>
      <c r="T490" s="5">
        <v>75988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15885</v>
      </c>
      <c r="AA490" s="5">
        <v>0</v>
      </c>
      <c r="AB490" s="5">
        <v>4504751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47"/>
    </row>
    <row r="491" spans="1:39" x14ac:dyDescent="0.25">
      <c r="A491" s="5">
        <v>4229</v>
      </c>
      <c r="B491" s="5">
        <v>7</v>
      </c>
      <c r="C491" s="5" t="s">
        <v>2340</v>
      </c>
      <c r="D491" s="5">
        <v>0</v>
      </c>
      <c r="E491" s="5">
        <v>0</v>
      </c>
      <c r="F491" s="5">
        <v>110</v>
      </c>
      <c r="G491" s="5">
        <v>129</v>
      </c>
      <c r="H491" s="5">
        <v>847143</v>
      </c>
      <c r="I491" s="5">
        <v>0</v>
      </c>
      <c r="J491" s="5">
        <v>4697</v>
      </c>
      <c r="K491" s="5">
        <v>0</v>
      </c>
      <c r="L491" s="5">
        <v>0</v>
      </c>
      <c r="M491" s="5">
        <v>3913</v>
      </c>
      <c r="N491" s="5">
        <v>16291</v>
      </c>
      <c r="O491" s="5">
        <v>29252</v>
      </c>
      <c r="P491" s="5">
        <v>14958</v>
      </c>
      <c r="Q491" s="5">
        <v>1677</v>
      </c>
      <c r="R491" s="5">
        <v>0</v>
      </c>
      <c r="S491" s="5">
        <v>0</v>
      </c>
      <c r="T491" s="5">
        <v>17157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4364</v>
      </c>
      <c r="AA491" s="5">
        <v>0</v>
      </c>
      <c r="AB491" s="5">
        <v>939452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47"/>
    </row>
    <row r="492" spans="1:39" x14ac:dyDescent="0.25">
      <c r="A492" s="5">
        <v>4230</v>
      </c>
      <c r="B492" s="5">
        <v>7</v>
      </c>
      <c r="C492" s="5" t="s">
        <v>2341</v>
      </c>
      <c r="D492" s="5">
        <v>0</v>
      </c>
      <c r="E492" s="5">
        <v>0</v>
      </c>
      <c r="F492" s="5">
        <v>260</v>
      </c>
      <c r="G492" s="5">
        <v>260</v>
      </c>
      <c r="H492" s="5">
        <v>1707420</v>
      </c>
      <c r="I492" s="5">
        <v>0</v>
      </c>
      <c r="J492" s="5">
        <v>535052</v>
      </c>
      <c r="K492" s="5">
        <v>28620</v>
      </c>
      <c r="L492" s="5">
        <v>0</v>
      </c>
      <c r="M492" s="5">
        <v>7888</v>
      </c>
      <c r="N492" s="5">
        <v>0</v>
      </c>
      <c r="O492" s="5">
        <v>58957</v>
      </c>
      <c r="P492" s="5">
        <v>30149</v>
      </c>
      <c r="Q492" s="5">
        <v>3380</v>
      </c>
      <c r="R492" s="5">
        <v>0</v>
      </c>
      <c r="S492" s="5">
        <v>0</v>
      </c>
      <c r="T492" s="5">
        <v>20020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8803</v>
      </c>
      <c r="AA492" s="5">
        <v>0</v>
      </c>
      <c r="AB492" s="5">
        <v>2400289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47"/>
    </row>
    <row r="493" spans="1:39" x14ac:dyDescent="0.25">
      <c r="A493" s="5">
        <v>4231</v>
      </c>
      <c r="B493" s="5">
        <v>7</v>
      </c>
      <c r="C493" s="5" t="s">
        <v>2342</v>
      </c>
      <c r="D493" s="5">
        <v>0</v>
      </c>
      <c r="E493" s="5">
        <v>0</v>
      </c>
      <c r="F493" s="5">
        <v>545</v>
      </c>
      <c r="G493" s="5">
        <v>599</v>
      </c>
      <c r="H493" s="5">
        <v>3933633</v>
      </c>
      <c r="I493" s="5">
        <v>0</v>
      </c>
      <c r="J493" s="5">
        <v>1708090</v>
      </c>
      <c r="K493" s="5">
        <v>162180</v>
      </c>
      <c r="L493" s="5">
        <v>0</v>
      </c>
      <c r="M493" s="5">
        <v>18172</v>
      </c>
      <c r="N493" s="5">
        <v>0</v>
      </c>
      <c r="O493" s="5">
        <v>135828</v>
      </c>
      <c r="P493" s="5">
        <v>69458</v>
      </c>
      <c r="Q493" s="5">
        <v>7787</v>
      </c>
      <c r="R493" s="5">
        <v>0</v>
      </c>
      <c r="S493" s="5">
        <v>0</v>
      </c>
      <c r="T493" s="5">
        <v>82662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21193</v>
      </c>
      <c r="AA493" s="5">
        <v>0</v>
      </c>
      <c r="AB493" s="5">
        <v>6139003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47"/>
    </row>
    <row r="494" spans="1:39" x14ac:dyDescent="0.25">
      <c r="A494" s="5">
        <v>4232</v>
      </c>
      <c r="B494" s="5">
        <v>7</v>
      </c>
      <c r="C494" s="5" t="s">
        <v>2343</v>
      </c>
      <c r="D494" s="5">
        <v>0</v>
      </c>
      <c r="E494" s="5">
        <v>0</v>
      </c>
      <c r="F494" s="5">
        <v>140</v>
      </c>
      <c r="G494" s="5">
        <v>140</v>
      </c>
      <c r="H494" s="5">
        <v>919380</v>
      </c>
      <c r="I494" s="5">
        <v>0</v>
      </c>
      <c r="J494" s="5">
        <v>381027</v>
      </c>
      <c r="K494" s="5">
        <v>53424</v>
      </c>
      <c r="L494" s="5">
        <v>0</v>
      </c>
      <c r="M494" s="5">
        <v>4247</v>
      </c>
      <c r="N494" s="5">
        <v>0</v>
      </c>
      <c r="O494" s="5">
        <v>31746</v>
      </c>
      <c r="P494" s="5">
        <v>16234</v>
      </c>
      <c r="Q494" s="5">
        <v>1820</v>
      </c>
      <c r="R494" s="5">
        <v>0</v>
      </c>
      <c r="S494" s="5">
        <v>0</v>
      </c>
      <c r="T494" s="5">
        <v>1120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5258</v>
      </c>
      <c r="AA494" s="5">
        <v>0</v>
      </c>
      <c r="AB494" s="5">
        <v>1414256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47"/>
    </row>
    <row r="495" spans="1:39" x14ac:dyDescent="0.25">
      <c r="A495" s="5">
        <v>4233</v>
      </c>
      <c r="B495" s="5">
        <v>7</v>
      </c>
      <c r="C495" s="5" t="s">
        <v>499</v>
      </c>
      <c r="D495" s="5">
        <v>0</v>
      </c>
      <c r="E495" s="5">
        <v>0</v>
      </c>
      <c r="F495" s="5">
        <v>243</v>
      </c>
      <c r="G495" s="5">
        <v>254.2</v>
      </c>
      <c r="H495" s="5">
        <v>1669331</v>
      </c>
      <c r="I495" s="5">
        <v>3655</v>
      </c>
      <c r="J495" s="5">
        <v>89586</v>
      </c>
      <c r="K495" s="5">
        <v>14089</v>
      </c>
      <c r="L495" s="5">
        <v>0</v>
      </c>
      <c r="M495" s="5">
        <v>7712</v>
      </c>
      <c r="N495" s="5">
        <v>0</v>
      </c>
      <c r="O495" s="5">
        <v>57642</v>
      </c>
      <c r="P495" s="5">
        <v>29476</v>
      </c>
      <c r="Q495" s="5">
        <v>3305</v>
      </c>
      <c r="R495" s="5">
        <v>0</v>
      </c>
      <c r="S495" s="5">
        <v>0</v>
      </c>
      <c r="T495" s="5">
        <v>12964.2</v>
      </c>
      <c r="U495" s="5">
        <v>-77791</v>
      </c>
      <c r="V495" s="5">
        <v>0</v>
      </c>
      <c r="W495" s="5">
        <v>0</v>
      </c>
      <c r="X495" s="5">
        <v>0</v>
      </c>
      <c r="Y495" s="5">
        <v>0</v>
      </c>
      <c r="Z495" s="5">
        <v>7078</v>
      </c>
      <c r="AA495" s="5">
        <v>0</v>
      </c>
      <c r="AB495" s="5">
        <v>1817047.2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47"/>
    </row>
    <row r="496" spans="1:39" x14ac:dyDescent="0.25">
      <c r="A496" s="5">
        <v>4235</v>
      </c>
      <c r="B496" s="5">
        <v>7</v>
      </c>
      <c r="C496" s="5" t="s">
        <v>500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47"/>
    </row>
    <row r="497" spans="1:39" x14ac:dyDescent="0.25">
      <c r="A497" s="5">
        <v>4237</v>
      </c>
      <c r="B497" s="5">
        <v>7</v>
      </c>
      <c r="C497" s="5" t="s">
        <v>2344</v>
      </c>
      <c r="D497" s="5">
        <v>0</v>
      </c>
      <c r="E497" s="5">
        <v>0</v>
      </c>
      <c r="F497" s="5">
        <v>110</v>
      </c>
      <c r="G497" s="5">
        <v>131</v>
      </c>
      <c r="H497" s="5">
        <v>860277</v>
      </c>
      <c r="I497" s="5">
        <v>1883</v>
      </c>
      <c r="J497" s="5">
        <v>299002</v>
      </c>
      <c r="K497" s="5">
        <v>28620</v>
      </c>
      <c r="L497" s="5">
        <v>0</v>
      </c>
      <c r="M497" s="5">
        <v>3974</v>
      </c>
      <c r="N497" s="5">
        <v>0</v>
      </c>
      <c r="O497" s="5">
        <v>29705</v>
      </c>
      <c r="P497" s="5">
        <v>15190</v>
      </c>
      <c r="Q497" s="5">
        <v>1703</v>
      </c>
      <c r="R497" s="5">
        <v>0</v>
      </c>
      <c r="S497" s="5">
        <v>0</v>
      </c>
      <c r="T497" s="5">
        <v>9956</v>
      </c>
      <c r="U497" s="5">
        <v>-40089</v>
      </c>
      <c r="V497" s="5">
        <v>0</v>
      </c>
      <c r="W497" s="5">
        <v>0</v>
      </c>
      <c r="X497" s="5">
        <v>0</v>
      </c>
      <c r="Y497" s="5">
        <v>22436</v>
      </c>
      <c r="Z497" s="5">
        <v>4517</v>
      </c>
      <c r="AA497" s="5">
        <v>0</v>
      </c>
      <c r="AB497" s="5">
        <v>1237174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47"/>
    </row>
    <row r="498" spans="1:39" x14ac:dyDescent="0.25">
      <c r="A498" s="5">
        <v>4238</v>
      </c>
      <c r="B498" s="5">
        <v>7</v>
      </c>
      <c r="C498" s="5" t="s">
        <v>2345</v>
      </c>
      <c r="D498" s="5">
        <v>0</v>
      </c>
      <c r="E498" s="5">
        <v>0</v>
      </c>
      <c r="F498" s="5">
        <v>134</v>
      </c>
      <c r="G498" s="5">
        <v>156.80000000000001</v>
      </c>
      <c r="H498" s="5">
        <v>1029706</v>
      </c>
      <c r="I498" s="5">
        <v>0</v>
      </c>
      <c r="J498" s="5">
        <v>52526</v>
      </c>
      <c r="K498" s="5">
        <v>0</v>
      </c>
      <c r="L498" s="5">
        <v>0</v>
      </c>
      <c r="M498" s="5">
        <v>4757</v>
      </c>
      <c r="N498" s="5">
        <v>4889</v>
      </c>
      <c r="O498" s="5">
        <v>35556</v>
      </c>
      <c r="P498" s="5">
        <v>18182</v>
      </c>
      <c r="Q498" s="5">
        <v>2038</v>
      </c>
      <c r="R498" s="5">
        <v>0</v>
      </c>
      <c r="S498" s="5">
        <v>0</v>
      </c>
      <c r="T498" s="5">
        <v>10976</v>
      </c>
      <c r="U498" s="5">
        <v>-52873</v>
      </c>
      <c r="V498" s="5">
        <v>0</v>
      </c>
      <c r="W498" s="5">
        <v>0</v>
      </c>
      <c r="X498" s="5">
        <v>0</v>
      </c>
      <c r="Y498" s="5">
        <v>0</v>
      </c>
      <c r="Z498" s="5">
        <v>6716</v>
      </c>
      <c r="AA498" s="5">
        <v>0</v>
      </c>
      <c r="AB498" s="5">
        <v>1112473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47"/>
    </row>
    <row r="499" spans="1:39" x14ac:dyDescent="0.25">
      <c r="A499" s="5">
        <v>4239</v>
      </c>
      <c r="B499" s="5">
        <v>7</v>
      </c>
      <c r="C499" s="5" t="s">
        <v>2346</v>
      </c>
      <c r="D499" s="5">
        <v>0</v>
      </c>
      <c r="E499" s="5">
        <v>0</v>
      </c>
      <c r="F499" s="5">
        <v>200</v>
      </c>
      <c r="G499" s="5">
        <v>200</v>
      </c>
      <c r="H499" s="5">
        <v>1313400</v>
      </c>
      <c r="I499" s="5">
        <v>0</v>
      </c>
      <c r="J499" s="5">
        <v>463968</v>
      </c>
      <c r="K499" s="5">
        <v>157410</v>
      </c>
      <c r="L499" s="5">
        <v>0</v>
      </c>
      <c r="M499" s="5">
        <v>6067</v>
      </c>
      <c r="N499" s="5">
        <v>0</v>
      </c>
      <c r="O499" s="5">
        <v>45351</v>
      </c>
      <c r="P499" s="5">
        <v>23191</v>
      </c>
      <c r="Q499" s="5">
        <v>2600</v>
      </c>
      <c r="R499" s="5">
        <v>0</v>
      </c>
      <c r="S499" s="5">
        <v>0</v>
      </c>
      <c r="T499" s="5">
        <v>10400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8936</v>
      </c>
      <c r="AA499" s="5">
        <v>0</v>
      </c>
      <c r="AB499" s="5">
        <v>2031323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47"/>
    </row>
    <row r="500" spans="1:39" x14ac:dyDescent="0.25">
      <c r="A500" s="5">
        <v>4240</v>
      </c>
      <c r="B500" s="5">
        <v>7</v>
      </c>
      <c r="C500" s="5" t="s">
        <v>2347</v>
      </c>
      <c r="D500" s="5">
        <v>0</v>
      </c>
      <c r="E500" s="5">
        <v>0</v>
      </c>
      <c r="F500" s="5">
        <v>375</v>
      </c>
      <c r="G500" s="5">
        <v>390</v>
      </c>
      <c r="H500" s="5">
        <v>2561130</v>
      </c>
      <c r="I500" s="5">
        <v>0</v>
      </c>
      <c r="J500" s="5">
        <v>1259587</v>
      </c>
      <c r="K500" s="5">
        <v>271890</v>
      </c>
      <c r="L500" s="5">
        <v>0</v>
      </c>
      <c r="M500" s="5">
        <v>11831</v>
      </c>
      <c r="N500" s="5">
        <v>0</v>
      </c>
      <c r="O500" s="5">
        <v>88435</v>
      </c>
      <c r="P500" s="5">
        <v>45223</v>
      </c>
      <c r="Q500" s="5">
        <v>5070</v>
      </c>
      <c r="R500" s="5">
        <v>0</v>
      </c>
      <c r="S500" s="5">
        <v>0</v>
      </c>
      <c r="T500" s="5">
        <v>40170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12764</v>
      </c>
      <c r="AA500" s="5">
        <v>0</v>
      </c>
      <c r="AB500" s="5">
        <v>4296100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47"/>
    </row>
    <row r="501" spans="1:39" x14ac:dyDescent="0.25">
      <c r="A501" s="5">
        <v>4243</v>
      </c>
      <c r="B501" s="5">
        <v>7</v>
      </c>
      <c r="C501" s="5" t="s">
        <v>2348</v>
      </c>
      <c r="D501" s="5">
        <v>0</v>
      </c>
      <c r="E501" s="5">
        <v>0</v>
      </c>
      <c r="F501" s="5">
        <v>280</v>
      </c>
      <c r="G501" s="5">
        <v>287</v>
      </c>
      <c r="H501" s="5">
        <v>1884729</v>
      </c>
      <c r="I501" s="5">
        <v>0</v>
      </c>
      <c r="J501" s="5">
        <v>544160</v>
      </c>
      <c r="K501" s="5">
        <v>57240</v>
      </c>
      <c r="L501" s="5">
        <v>0</v>
      </c>
      <c r="M501" s="5">
        <v>8707</v>
      </c>
      <c r="N501" s="5">
        <v>0</v>
      </c>
      <c r="O501" s="5">
        <v>65079</v>
      </c>
      <c r="P501" s="5">
        <v>33280</v>
      </c>
      <c r="Q501" s="5">
        <v>3731</v>
      </c>
      <c r="R501" s="5">
        <v>0</v>
      </c>
      <c r="S501" s="5">
        <v>0</v>
      </c>
      <c r="T501" s="5">
        <v>22673</v>
      </c>
      <c r="U501" s="5">
        <v>-87828</v>
      </c>
      <c r="V501" s="5">
        <v>0</v>
      </c>
      <c r="W501" s="5">
        <v>0</v>
      </c>
      <c r="X501" s="5">
        <v>0</v>
      </c>
      <c r="Y501" s="5">
        <v>0</v>
      </c>
      <c r="Z501" s="5">
        <v>9655</v>
      </c>
      <c r="AA501" s="5">
        <v>0</v>
      </c>
      <c r="AB501" s="5">
        <v>2541426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47"/>
    </row>
    <row r="502" spans="1:39" x14ac:dyDescent="0.25">
      <c r="A502" s="5">
        <v>4244</v>
      </c>
      <c r="B502" s="5">
        <v>7</v>
      </c>
      <c r="C502" s="5" t="s">
        <v>1209</v>
      </c>
      <c r="D502" s="5">
        <v>0</v>
      </c>
      <c r="E502" s="5">
        <v>0</v>
      </c>
      <c r="F502" s="5">
        <v>400</v>
      </c>
      <c r="G502" s="5">
        <v>436</v>
      </c>
      <c r="H502" s="5">
        <v>2863212</v>
      </c>
      <c r="I502" s="5">
        <v>0</v>
      </c>
      <c r="J502" s="5">
        <v>143601</v>
      </c>
      <c r="K502" s="5">
        <v>0</v>
      </c>
      <c r="L502" s="5">
        <v>0</v>
      </c>
      <c r="M502" s="5">
        <v>13227</v>
      </c>
      <c r="N502" s="5">
        <v>0</v>
      </c>
      <c r="O502" s="5">
        <v>98866</v>
      </c>
      <c r="P502" s="5">
        <v>50557</v>
      </c>
      <c r="Q502" s="5">
        <v>5668</v>
      </c>
      <c r="R502" s="5">
        <v>0</v>
      </c>
      <c r="S502" s="5">
        <v>0</v>
      </c>
      <c r="T502" s="5">
        <v>34444</v>
      </c>
      <c r="U502" s="5">
        <v>-133426</v>
      </c>
      <c r="V502" s="5">
        <v>0</v>
      </c>
      <c r="W502" s="5">
        <v>0</v>
      </c>
      <c r="X502" s="5">
        <v>0</v>
      </c>
      <c r="Y502" s="5">
        <v>0</v>
      </c>
      <c r="Z502" s="5">
        <v>14008</v>
      </c>
      <c r="AA502" s="5">
        <v>0</v>
      </c>
      <c r="AB502" s="5">
        <v>3090157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47"/>
    </row>
    <row r="503" spans="1:39" x14ac:dyDescent="0.25">
      <c r="A503" s="5">
        <v>4246</v>
      </c>
      <c r="B503" s="5">
        <v>7</v>
      </c>
      <c r="C503" s="5" t="s">
        <v>2349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47"/>
    </row>
    <row r="504" spans="1:39" x14ac:dyDescent="0.25">
      <c r="A504" s="5">
        <v>4248</v>
      </c>
      <c r="B504" s="5">
        <v>7</v>
      </c>
      <c r="C504" s="5" t="s">
        <v>2350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47"/>
    </row>
    <row r="505" spans="1:39" x14ac:dyDescent="0.25">
      <c r="A505" s="5">
        <v>4249</v>
      </c>
      <c r="B505" s="5">
        <v>7</v>
      </c>
      <c r="C505" s="5" t="s">
        <v>2351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47"/>
    </row>
    <row r="506" spans="1:39" x14ac:dyDescent="0.25">
      <c r="A506" s="5">
        <v>4250</v>
      </c>
      <c r="B506" s="5">
        <v>7</v>
      </c>
      <c r="C506" s="5" t="s">
        <v>2352</v>
      </c>
      <c r="D506" s="5">
        <v>0</v>
      </c>
      <c r="E506" s="5">
        <v>0</v>
      </c>
      <c r="F506" s="5">
        <v>661</v>
      </c>
      <c r="G506" s="5">
        <v>676.8</v>
      </c>
      <c r="H506" s="5">
        <v>4444546</v>
      </c>
      <c r="I506" s="5">
        <v>9730</v>
      </c>
      <c r="J506" s="5">
        <v>1005379</v>
      </c>
      <c r="K506" s="5">
        <v>228960</v>
      </c>
      <c r="L506" s="5">
        <v>0</v>
      </c>
      <c r="M506" s="5">
        <v>20532</v>
      </c>
      <c r="N506" s="5">
        <v>44797</v>
      </c>
      <c r="O506" s="5">
        <v>153469</v>
      </c>
      <c r="P506" s="5">
        <v>78480</v>
      </c>
      <c r="Q506" s="5">
        <v>8798</v>
      </c>
      <c r="R506" s="5">
        <v>0</v>
      </c>
      <c r="S506" s="5">
        <v>0</v>
      </c>
      <c r="T506" s="5">
        <v>76478.399999999994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22077</v>
      </c>
      <c r="AA506" s="5">
        <v>0</v>
      </c>
      <c r="AB506" s="5">
        <v>6093246.4000000004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47"/>
    </row>
    <row r="507" spans="1:39" x14ac:dyDescent="0.25">
      <c r="A507" s="5">
        <v>4253</v>
      </c>
      <c r="B507" s="5">
        <v>7</v>
      </c>
      <c r="C507" s="5" t="s">
        <v>2353</v>
      </c>
      <c r="D507" s="5">
        <v>0</v>
      </c>
      <c r="E507" s="5">
        <v>0</v>
      </c>
      <c r="F507" s="5">
        <v>115</v>
      </c>
      <c r="G507" s="5">
        <v>115</v>
      </c>
      <c r="H507" s="5">
        <v>755205</v>
      </c>
      <c r="I507" s="5">
        <v>1653</v>
      </c>
      <c r="J507" s="5">
        <v>34769</v>
      </c>
      <c r="K507" s="5">
        <v>14099</v>
      </c>
      <c r="L507" s="5">
        <v>0</v>
      </c>
      <c r="M507" s="5">
        <v>3489</v>
      </c>
      <c r="N507" s="5">
        <v>18666</v>
      </c>
      <c r="O507" s="5">
        <v>26077</v>
      </c>
      <c r="P507" s="5">
        <v>13335</v>
      </c>
      <c r="Q507" s="5">
        <v>1495</v>
      </c>
      <c r="R507" s="5">
        <v>0</v>
      </c>
      <c r="S507" s="5">
        <v>0</v>
      </c>
      <c r="T507" s="5">
        <v>12305</v>
      </c>
      <c r="U507" s="5">
        <v>-53859</v>
      </c>
      <c r="V507" s="5">
        <v>0</v>
      </c>
      <c r="W507" s="5">
        <v>0</v>
      </c>
      <c r="X507" s="5">
        <v>0</v>
      </c>
      <c r="Y507" s="5">
        <v>0</v>
      </c>
      <c r="Z507" s="5">
        <v>2931</v>
      </c>
      <c r="AA507" s="5">
        <v>0</v>
      </c>
      <c r="AB507" s="5">
        <v>830165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47"/>
    </row>
    <row r="508" spans="1:39" x14ac:dyDescent="0.25">
      <c r="A508" s="5">
        <v>4254</v>
      </c>
      <c r="B508" s="5">
        <v>7</v>
      </c>
      <c r="C508" s="5" t="s">
        <v>2354</v>
      </c>
      <c r="D508" s="5">
        <v>0</v>
      </c>
      <c r="E508" s="5">
        <v>0</v>
      </c>
      <c r="F508" s="5">
        <v>220</v>
      </c>
      <c r="G508" s="5">
        <v>220</v>
      </c>
      <c r="H508" s="5">
        <v>1444740</v>
      </c>
      <c r="I508" s="5">
        <v>0</v>
      </c>
      <c r="J508" s="5">
        <v>2578</v>
      </c>
      <c r="K508" s="5">
        <v>0</v>
      </c>
      <c r="L508" s="5">
        <v>0</v>
      </c>
      <c r="M508" s="5">
        <v>6674</v>
      </c>
      <c r="N508" s="5">
        <v>12304</v>
      </c>
      <c r="O508" s="5">
        <v>49887</v>
      </c>
      <c r="P508" s="5">
        <v>25511</v>
      </c>
      <c r="Q508" s="5">
        <v>2860</v>
      </c>
      <c r="R508" s="5">
        <v>0</v>
      </c>
      <c r="S508" s="5">
        <v>0</v>
      </c>
      <c r="T508" s="5">
        <v>1540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7876</v>
      </c>
      <c r="AA508" s="5">
        <v>0</v>
      </c>
      <c r="AB508" s="5">
        <v>1553970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47"/>
    </row>
    <row r="509" spans="1:39" x14ac:dyDescent="0.25">
      <c r="A509" s="5">
        <v>4255</v>
      </c>
      <c r="B509" s="5">
        <v>7</v>
      </c>
      <c r="C509" s="5" t="s">
        <v>2355</v>
      </c>
      <c r="D509" s="5">
        <v>0</v>
      </c>
      <c r="E509" s="5">
        <v>0</v>
      </c>
      <c r="F509" s="5">
        <v>290</v>
      </c>
      <c r="G509" s="5">
        <v>290</v>
      </c>
      <c r="H509" s="5">
        <v>1904430</v>
      </c>
      <c r="I509" s="5">
        <v>0</v>
      </c>
      <c r="J509" s="5">
        <v>780154</v>
      </c>
      <c r="K509" s="5">
        <v>190800</v>
      </c>
      <c r="L509" s="5">
        <v>0</v>
      </c>
      <c r="M509" s="5">
        <v>8798</v>
      </c>
      <c r="N509" s="5">
        <v>0</v>
      </c>
      <c r="O509" s="5">
        <v>65760</v>
      </c>
      <c r="P509" s="5">
        <v>33628</v>
      </c>
      <c r="Q509" s="5">
        <v>3770</v>
      </c>
      <c r="R509" s="5">
        <v>0</v>
      </c>
      <c r="S509" s="5">
        <v>0</v>
      </c>
      <c r="T509" s="5">
        <v>2320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7636</v>
      </c>
      <c r="AA509" s="5">
        <v>0</v>
      </c>
      <c r="AB509" s="5">
        <v>2997296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47"/>
    </row>
    <row r="510" spans="1:39" x14ac:dyDescent="0.25">
      <c r="A510" s="5">
        <v>4258</v>
      </c>
      <c r="B510" s="5">
        <v>7</v>
      </c>
      <c r="C510" s="5" t="s">
        <v>2356</v>
      </c>
      <c r="D510" s="5">
        <v>0</v>
      </c>
      <c r="E510" s="5">
        <v>0</v>
      </c>
      <c r="F510" s="5">
        <v>70</v>
      </c>
      <c r="G510" s="5">
        <v>70</v>
      </c>
      <c r="H510" s="5">
        <v>459690</v>
      </c>
      <c r="I510" s="5">
        <v>0</v>
      </c>
      <c r="J510" s="5">
        <v>263030</v>
      </c>
      <c r="K510" s="5">
        <v>14204</v>
      </c>
      <c r="L510" s="5">
        <v>0</v>
      </c>
      <c r="M510" s="5">
        <v>2124</v>
      </c>
      <c r="N510" s="5">
        <v>0</v>
      </c>
      <c r="O510" s="5">
        <v>15873</v>
      </c>
      <c r="P510" s="5">
        <v>8117</v>
      </c>
      <c r="Q510" s="5">
        <v>910</v>
      </c>
      <c r="R510" s="5">
        <v>0</v>
      </c>
      <c r="S510" s="5">
        <v>0</v>
      </c>
      <c r="T510" s="5">
        <v>8610</v>
      </c>
      <c r="U510" s="5">
        <v>-21422</v>
      </c>
      <c r="V510" s="5">
        <v>0</v>
      </c>
      <c r="W510" s="5">
        <v>0</v>
      </c>
      <c r="X510" s="5">
        <v>0</v>
      </c>
      <c r="Y510" s="5">
        <v>64365</v>
      </c>
      <c r="Z510" s="5">
        <v>0</v>
      </c>
      <c r="AA510" s="5">
        <v>0</v>
      </c>
      <c r="AB510" s="5">
        <v>815501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47"/>
    </row>
    <row r="511" spans="1:39" x14ac:dyDescent="0.25">
      <c r="A511" s="5">
        <v>4261</v>
      </c>
      <c r="B511" s="5">
        <v>7</v>
      </c>
      <c r="C511" s="5" t="s">
        <v>2357</v>
      </c>
      <c r="D511" s="5">
        <v>0</v>
      </c>
      <c r="E511" s="5">
        <v>0</v>
      </c>
      <c r="F511" s="5">
        <v>193</v>
      </c>
      <c r="G511" s="5">
        <v>193</v>
      </c>
      <c r="H511" s="5">
        <v>1267431</v>
      </c>
      <c r="I511" s="5">
        <v>0</v>
      </c>
      <c r="J511" s="5">
        <v>890131</v>
      </c>
      <c r="K511" s="5">
        <v>0</v>
      </c>
      <c r="L511" s="5">
        <v>0</v>
      </c>
      <c r="M511" s="5">
        <v>5855</v>
      </c>
      <c r="N511" s="5">
        <v>0</v>
      </c>
      <c r="O511" s="5">
        <v>43764</v>
      </c>
      <c r="P511" s="5">
        <v>22380</v>
      </c>
      <c r="Q511" s="5">
        <v>2509</v>
      </c>
      <c r="R511" s="5">
        <v>0</v>
      </c>
      <c r="S511" s="5">
        <v>0</v>
      </c>
      <c r="T511" s="5">
        <v>1737</v>
      </c>
      <c r="U511" s="5">
        <v>0</v>
      </c>
      <c r="V511" s="5">
        <v>0</v>
      </c>
      <c r="W511" s="5">
        <v>0</v>
      </c>
      <c r="X511" s="5">
        <v>0</v>
      </c>
      <c r="Y511" s="5">
        <v>237231</v>
      </c>
      <c r="Z511" s="5">
        <v>10793</v>
      </c>
      <c r="AA511" s="5">
        <v>0</v>
      </c>
      <c r="AB511" s="5">
        <v>2481831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47"/>
    </row>
    <row r="512" spans="1:39" x14ac:dyDescent="0.25">
      <c r="A512" s="5">
        <v>4263</v>
      </c>
      <c r="B512" s="5">
        <v>7</v>
      </c>
      <c r="C512" s="5" t="s">
        <v>2358</v>
      </c>
      <c r="D512" s="5">
        <v>0</v>
      </c>
      <c r="E512" s="5">
        <v>0</v>
      </c>
      <c r="F512" s="5">
        <v>80</v>
      </c>
      <c r="G512" s="5">
        <v>88</v>
      </c>
      <c r="H512" s="5">
        <v>577896</v>
      </c>
      <c r="I512" s="5">
        <v>0</v>
      </c>
      <c r="J512" s="5">
        <v>147782</v>
      </c>
      <c r="K512" s="5">
        <v>19080</v>
      </c>
      <c r="L512" s="5">
        <v>0</v>
      </c>
      <c r="M512" s="5">
        <v>2670</v>
      </c>
      <c r="N512" s="5">
        <v>20</v>
      </c>
      <c r="O512" s="5">
        <v>19955</v>
      </c>
      <c r="P512" s="5">
        <v>10204</v>
      </c>
      <c r="Q512" s="5">
        <v>1144</v>
      </c>
      <c r="R512" s="5">
        <v>0</v>
      </c>
      <c r="S512" s="5">
        <v>0</v>
      </c>
      <c r="T512" s="5">
        <v>4664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783415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47"/>
    </row>
    <row r="513" spans="1:39" x14ac:dyDescent="0.25">
      <c r="A513" s="5">
        <v>4264</v>
      </c>
      <c r="B513" s="5">
        <v>7</v>
      </c>
      <c r="C513" s="5" t="s">
        <v>2359</v>
      </c>
      <c r="D513" s="5">
        <v>0</v>
      </c>
      <c r="E513" s="5">
        <v>0</v>
      </c>
      <c r="F513" s="5">
        <v>220</v>
      </c>
      <c r="G513" s="5">
        <v>220</v>
      </c>
      <c r="H513" s="5">
        <v>1444740</v>
      </c>
      <c r="I513" s="5">
        <v>0</v>
      </c>
      <c r="J513" s="5">
        <v>750941</v>
      </c>
      <c r="K513" s="5">
        <v>162180</v>
      </c>
      <c r="L513" s="5">
        <v>0</v>
      </c>
      <c r="M513" s="5">
        <v>6674</v>
      </c>
      <c r="N513" s="5">
        <v>0</v>
      </c>
      <c r="O513" s="5">
        <v>49887</v>
      </c>
      <c r="P513" s="5">
        <v>25511</v>
      </c>
      <c r="Q513" s="5">
        <v>2860</v>
      </c>
      <c r="R513" s="5">
        <v>0</v>
      </c>
      <c r="S513" s="5">
        <v>0</v>
      </c>
      <c r="T513" s="5">
        <v>13640</v>
      </c>
      <c r="U513" s="5">
        <v>0</v>
      </c>
      <c r="V513" s="5">
        <v>0</v>
      </c>
      <c r="W513" s="5">
        <v>0</v>
      </c>
      <c r="X513" s="5">
        <v>0</v>
      </c>
      <c r="Y513" s="5">
        <v>31263</v>
      </c>
      <c r="Z513" s="5">
        <v>9494</v>
      </c>
      <c r="AA513" s="5">
        <v>0</v>
      </c>
      <c r="AB513" s="5">
        <v>2497190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47"/>
    </row>
    <row r="514" spans="1:39" x14ac:dyDescent="0.25">
      <c r="A514" s="5">
        <v>4265</v>
      </c>
      <c r="B514" s="5">
        <v>7</v>
      </c>
      <c r="C514" s="5" t="s">
        <v>2360</v>
      </c>
      <c r="D514" s="5">
        <v>0</v>
      </c>
      <c r="E514" s="5">
        <v>0</v>
      </c>
      <c r="F514" s="5">
        <v>10</v>
      </c>
      <c r="G514" s="5">
        <v>10</v>
      </c>
      <c r="H514" s="5">
        <v>65670</v>
      </c>
      <c r="I514" s="5">
        <v>0</v>
      </c>
      <c r="J514" s="5">
        <v>29385</v>
      </c>
      <c r="K514" s="5">
        <v>0</v>
      </c>
      <c r="L514" s="5">
        <v>0</v>
      </c>
      <c r="M514" s="5">
        <v>303</v>
      </c>
      <c r="N514" s="5">
        <v>0</v>
      </c>
      <c r="O514" s="5">
        <v>2268</v>
      </c>
      <c r="P514" s="5">
        <v>1160</v>
      </c>
      <c r="Q514" s="5">
        <v>130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29424</v>
      </c>
      <c r="Z514" s="5">
        <v>4262</v>
      </c>
      <c r="AA514" s="5">
        <v>0</v>
      </c>
      <c r="AB514" s="5">
        <v>132602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47"/>
    </row>
    <row r="515" spans="1:39" x14ac:dyDescent="0.25">
      <c r="A515" s="5">
        <v>4266</v>
      </c>
      <c r="B515" s="5">
        <v>7</v>
      </c>
      <c r="C515" s="5" t="s">
        <v>2361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5556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5556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47"/>
    </row>
    <row r="516" spans="1:39" x14ac:dyDescent="0.25">
      <c r="A516" s="5">
        <v>4267</v>
      </c>
      <c r="B516" s="5">
        <v>7</v>
      </c>
      <c r="C516" s="5" t="s">
        <v>2362</v>
      </c>
      <c r="D516" s="5">
        <v>0</v>
      </c>
      <c r="E516" s="5">
        <v>0</v>
      </c>
      <c r="F516" s="5">
        <v>70</v>
      </c>
      <c r="G516" s="5">
        <v>70</v>
      </c>
      <c r="H516" s="5">
        <v>459690</v>
      </c>
      <c r="I516" s="5">
        <v>1006</v>
      </c>
      <c r="J516" s="5">
        <v>273226</v>
      </c>
      <c r="K516" s="5">
        <v>38160</v>
      </c>
      <c r="L516" s="5">
        <v>0</v>
      </c>
      <c r="M516" s="5">
        <v>2124</v>
      </c>
      <c r="N516" s="5">
        <v>0</v>
      </c>
      <c r="O516" s="5">
        <v>15873</v>
      </c>
      <c r="P516" s="5">
        <v>8117</v>
      </c>
      <c r="Q516" s="5">
        <v>910</v>
      </c>
      <c r="R516" s="5">
        <v>0</v>
      </c>
      <c r="S516" s="5">
        <v>0</v>
      </c>
      <c r="T516" s="5">
        <v>2030</v>
      </c>
      <c r="U516" s="5">
        <v>0</v>
      </c>
      <c r="V516" s="5">
        <v>0</v>
      </c>
      <c r="W516" s="5">
        <v>0</v>
      </c>
      <c r="X516" s="5">
        <v>0</v>
      </c>
      <c r="Y516" s="5">
        <v>27585</v>
      </c>
      <c r="Z516" s="5">
        <v>0</v>
      </c>
      <c r="AA516" s="5">
        <v>0</v>
      </c>
      <c r="AB516" s="5">
        <v>828721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47"/>
    </row>
    <row r="517" spans="1:39" x14ac:dyDescent="0.25">
      <c r="A517" s="5">
        <v>4268</v>
      </c>
      <c r="B517" s="5">
        <v>7</v>
      </c>
      <c r="C517" s="5" t="s">
        <v>2363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12372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12372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47"/>
    </row>
    <row r="518" spans="1:39" x14ac:dyDescent="0.25">
      <c r="A518" s="5">
        <v>4269</v>
      </c>
      <c r="B518" s="5">
        <v>7</v>
      </c>
      <c r="C518" s="5" t="s">
        <v>2364</v>
      </c>
      <c r="D518" s="5">
        <v>0</v>
      </c>
      <c r="E518" s="5">
        <v>0</v>
      </c>
      <c r="F518" s="5">
        <v>105</v>
      </c>
      <c r="G518" s="5">
        <v>105</v>
      </c>
      <c r="H518" s="5">
        <v>689535</v>
      </c>
      <c r="I518" s="5">
        <v>0</v>
      </c>
      <c r="J518" s="5">
        <v>209645</v>
      </c>
      <c r="K518" s="5">
        <v>66780</v>
      </c>
      <c r="L518" s="5">
        <v>0</v>
      </c>
      <c r="M518" s="5">
        <v>3185</v>
      </c>
      <c r="N518" s="5">
        <v>0</v>
      </c>
      <c r="O518" s="5">
        <v>23810</v>
      </c>
      <c r="P518" s="5">
        <v>12176</v>
      </c>
      <c r="Q518" s="5">
        <v>1365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1006496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47"/>
    </row>
    <row r="519" spans="1:39" x14ac:dyDescent="0.25">
      <c r="A519" s="5">
        <v>4271</v>
      </c>
      <c r="B519" s="5">
        <v>7</v>
      </c>
      <c r="C519" s="5" t="s">
        <v>2365</v>
      </c>
      <c r="D519" s="5">
        <v>0</v>
      </c>
      <c r="E519" s="5">
        <v>0</v>
      </c>
      <c r="F519" s="5">
        <v>138</v>
      </c>
      <c r="G519" s="5">
        <v>141.6</v>
      </c>
      <c r="H519" s="5">
        <v>929887</v>
      </c>
      <c r="I519" s="5">
        <v>0</v>
      </c>
      <c r="J519" s="5">
        <v>79963</v>
      </c>
      <c r="K519" s="5">
        <v>0</v>
      </c>
      <c r="L519" s="5">
        <v>0</v>
      </c>
      <c r="M519" s="5">
        <v>4296</v>
      </c>
      <c r="N519" s="5">
        <v>29122</v>
      </c>
      <c r="O519" s="5">
        <v>32109</v>
      </c>
      <c r="P519" s="5">
        <v>16420</v>
      </c>
      <c r="Q519" s="5">
        <v>1841</v>
      </c>
      <c r="R519" s="5">
        <v>0</v>
      </c>
      <c r="S519" s="5">
        <v>0</v>
      </c>
      <c r="T519" s="5">
        <v>14443.2</v>
      </c>
      <c r="U519" s="5">
        <v>-72455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1035626.2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47"/>
    </row>
    <row r="520" spans="1:39" x14ac:dyDescent="0.25">
      <c r="A520" s="5">
        <v>4273</v>
      </c>
      <c r="B520" s="5">
        <v>7</v>
      </c>
      <c r="C520" s="5" t="s">
        <v>2366</v>
      </c>
      <c r="D520" s="5">
        <v>0</v>
      </c>
      <c r="E520" s="5">
        <v>0</v>
      </c>
      <c r="F520" s="5">
        <v>168</v>
      </c>
      <c r="G520" s="5">
        <v>168</v>
      </c>
      <c r="H520" s="5">
        <v>1103256</v>
      </c>
      <c r="I520" s="5">
        <v>0</v>
      </c>
      <c r="J520" s="5">
        <v>6129</v>
      </c>
      <c r="K520" s="5">
        <v>14132</v>
      </c>
      <c r="L520" s="5">
        <v>0</v>
      </c>
      <c r="M520" s="5">
        <v>5097</v>
      </c>
      <c r="N520" s="5">
        <v>0</v>
      </c>
      <c r="O520" s="5">
        <v>38095</v>
      </c>
      <c r="P520" s="5">
        <v>19481</v>
      </c>
      <c r="Q520" s="5">
        <v>2184</v>
      </c>
      <c r="R520" s="5">
        <v>0</v>
      </c>
      <c r="S520" s="5">
        <v>0</v>
      </c>
      <c r="T520" s="5">
        <v>21336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1209710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47"/>
    </row>
    <row r="521" spans="1:39" x14ac:dyDescent="0.25">
      <c r="A521" s="5">
        <v>4274</v>
      </c>
      <c r="B521" s="5">
        <v>7</v>
      </c>
      <c r="C521" s="5" t="s">
        <v>2367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47"/>
    </row>
    <row r="522" spans="1:39" x14ac:dyDescent="0.25">
      <c r="A522" s="5">
        <v>4275</v>
      </c>
      <c r="B522" s="5">
        <v>7</v>
      </c>
      <c r="C522" s="5" t="s">
        <v>2368</v>
      </c>
      <c r="D522" s="5">
        <v>0</v>
      </c>
      <c r="E522" s="5">
        <v>0</v>
      </c>
      <c r="F522" s="5">
        <v>160</v>
      </c>
      <c r="G522" s="5">
        <v>160</v>
      </c>
      <c r="H522" s="5">
        <v>1050720</v>
      </c>
      <c r="I522" s="5">
        <v>0</v>
      </c>
      <c r="J522" s="5">
        <v>19418</v>
      </c>
      <c r="K522" s="5">
        <v>0</v>
      </c>
      <c r="L522" s="5">
        <v>0</v>
      </c>
      <c r="M522" s="5">
        <v>4854</v>
      </c>
      <c r="N522" s="5">
        <v>0</v>
      </c>
      <c r="O522" s="5">
        <v>36281</v>
      </c>
      <c r="P522" s="5">
        <v>18553</v>
      </c>
      <c r="Q522" s="5">
        <v>2080</v>
      </c>
      <c r="R522" s="5">
        <v>0</v>
      </c>
      <c r="S522" s="5">
        <v>0</v>
      </c>
      <c r="T522" s="5">
        <v>20480</v>
      </c>
      <c r="U522" s="5">
        <v>0</v>
      </c>
      <c r="V522" s="5">
        <v>0</v>
      </c>
      <c r="W522" s="5">
        <v>0</v>
      </c>
      <c r="X522" s="5">
        <v>0</v>
      </c>
      <c r="Y522" s="5">
        <v>93421</v>
      </c>
      <c r="Z522" s="5">
        <v>0</v>
      </c>
      <c r="AA522" s="5">
        <v>0</v>
      </c>
      <c r="AB522" s="5">
        <v>1245807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47"/>
    </row>
    <row r="523" spans="1:39" x14ac:dyDescent="0.25">
      <c r="A523" s="5">
        <v>4276</v>
      </c>
      <c r="B523" s="5">
        <v>7</v>
      </c>
      <c r="C523" s="5" t="s">
        <v>2369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1489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1489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47"/>
    </row>
    <row r="524" spans="1:39" x14ac:dyDescent="0.25">
      <c r="A524" s="5">
        <v>4277</v>
      </c>
      <c r="B524" s="5">
        <v>7</v>
      </c>
      <c r="C524" s="5" t="s">
        <v>2370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77328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77328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47"/>
    </row>
    <row r="525" spans="1:39" x14ac:dyDescent="0.25">
      <c r="A525" s="5">
        <v>4282</v>
      </c>
      <c r="B525" s="5">
        <v>7</v>
      </c>
      <c r="C525" s="5" t="s">
        <v>2371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84946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84946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47"/>
    </row>
    <row r="526" spans="1:39" x14ac:dyDescent="0.25">
      <c r="A526" s="5">
        <v>4998</v>
      </c>
      <c r="B526" s="5">
        <v>8</v>
      </c>
      <c r="C526" s="5" t="s">
        <v>505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47"/>
    </row>
    <row r="527" spans="1:39" x14ac:dyDescent="0.25">
      <c r="A527" s="5">
        <v>4999</v>
      </c>
      <c r="B527" s="5">
        <v>7</v>
      </c>
      <c r="C527" s="5" t="s">
        <v>2372</v>
      </c>
      <c r="D527" s="5">
        <v>0</v>
      </c>
      <c r="E527" s="5">
        <v>0</v>
      </c>
      <c r="F527" s="5">
        <v>1301.7297189999999</v>
      </c>
      <c r="G527" s="5">
        <v>1297.165111</v>
      </c>
      <c r="H527" s="5">
        <v>8518483</v>
      </c>
      <c r="I527" s="5">
        <v>0</v>
      </c>
      <c r="J527" s="5">
        <v>1104742</v>
      </c>
      <c r="K527" s="5">
        <v>389410</v>
      </c>
      <c r="L527" s="5">
        <v>0</v>
      </c>
      <c r="M527" s="5">
        <v>39352</v>
      </c>
      <c r="N527" s="5">
        <v>0</v>
      </c>
      <c r="O527" s="5">
        <v>294142</v>
      </c>
      <c r="P527" s="5">
        <v>150416</v>
      </c>
      <c r="Q527" s="5">
        <v>16863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21187</v>
      </c>
      <c r="AA527" s="5">
        <v>0</v>
      </c>
      <c r="AB527" s="5">
        <v>10534595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47"/>
    </row>
    <row r="528" spans="1:39" x14ac:dyDescent="0.25">
      <c r="A528" s="5">
        <v>6000</v>
      </c>
      <c r="B528" s="5">
        <v>62</v>
      </c>
      <c r="C528" s="5" t="s">
        <v>2373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5542470</v>
      </c>
      <c r="K528" s="5">
        <v>0</v>
      </c>
      <c r="L528" s="5">
        <v>0</v>
      </c>
      <c r="M528" s="5">
        <v>0</v>
      </c>
      <c r="N528" s="5">
        <v>2391.3121409999999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1493488</v>
      </c>
      <c r="AA528" s="5">
        <v>0</v>
      </c>
      <c r="AB528" s="5">
        <v>7038349.3121410003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47"/>
    </row>
  </sheetData>
  <pageMargins left="0.75" right="0.75" top="1" bottom="1" header="0.5" footer="0.5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8"/>
  <sheetViews>
    <sheetView zoomScale="98" zoomScaleNormal="98" workbookViewId="0">
      <pane ySplit="3" topLeftCell="A510" activePane="bottomLeft" state="frozen"/>
      <selection activeCell="AY21" sqref="AY21"/>
      <selection pane="bottomLeft" activeCell="A528" sqref="A528"/>
    </sheetView>
  </sheetViews>
  <sheetFormatPr defaultColWidth="9" defaultRowHeight="12.5" x14ac:dyDescent="0.25"/>
  <cols>
    <col min="1" max="1" width="8.44140625" style="5" customWidth="1"/>
    <col min="2" max="2" width="6.6640625" style="5" customWidth="1"/>
    <col min="3" max="3" width="21.77734375" style="5" customWidth="1"/>
    <col min="4" max="7" width="13.6640625" style="5" customWidth="1"/>
    <col min="8" max="8" width="17" style="5" bestFit="1" customWidth="1"/>
    <col min="9" max="9" width="13.6640625" style="5" customWidth="1"/>
    <col min="10" max="10" width="15" style="5" bestFit="1" customWidth="1"/>
    <col min="11" max="22" width="13.6640625" style="5" customWidth="1"/>
    <col min="23" max="23" width="15" style="5" customWidth="1"/>
    <col min="24" max="27" width="13.6640625" style="5" customWidth="1"/>
    <col min="28" max="28" width="17" style="5" bestFit="1" customWidth="1"/>
    <col min="29" max="35" width="13.6640625" style="5" customWidth="1"/>
    <col min="36" max="36" width="17" style="5" bestFit="1" customWidth="1"/>
    <col min="37" max="37" width="13.6640625" style="5" customWidth="1"/>
    <col min="38" max="38" width="17" style="5" bestFit="1" customWidth="1"/>
    <col min="39" max="16384" width="9" style="5"/>
  </cols>
  <sheetData>
    <row r="1" spans="1:39" x14ac:dyDescent="0.25">
      <c r="A1" s="5">
        <f>COLUMN()</f>
        <v>1</v>
      </c>
      <c r="B1" s="5">
        <f>COLUMN()</f>
        <v>2</v>
      </c>
      <c r="C1" s="5">
        <f>COLUMN()</f>
        <v>3</v>
      </c>
      <c r="D1" s="5">
        <f>COLUMN()</f>
        <v>4</v>
      </c>
      <c r="E1" s="5">
        <f>COLUMN()</f>
        <v>5</v>
      </c>
      <c r="F1" s="5">
        <f>COLUMN()</f>
        <v>6</v>
      </c>
      <c r="G1" s="5">
        <f>COLUMN()</f>
        <v>7</v>
      </c>
      <c r="H1" s="5">
        <f>COLUMN()</f>
        <v>8</v>
      </c>
      <c r="I1" s="5">
        <f>COLUMN()</f>
        <v>9</v>
      </c>
      <c r="J1" s="5">
        <f>COLUMN()</f>
        <v>10</v>
      </c>
      <c r="K1" s="5">
        <f>COLUMN()</f>
        <v>11</v>
      </c>
      <c r="L1" s="5">
        <f>COLUMN()</f>
        <v>12</v>
      </c>
      <c r="M1" s="5">
        <f>COLUMN()</f>
        <v>13</v>
      </c>
      <c r="N1" s="5">
        <f>COLUMN()</f>
        <v>14</v>
      </c>
      <c r="O1" s="5">
        <f>COLUMN()</f>
        <v>15</v>
      </c>
      <c r="P1" s="5">
        <f>COLUMN()</f>
        <v>16</v>
      </c>
      <c r="Q1" s="5">
        <f>COLUMN()</f>
        <v>17</v>
      </c>
      <c r="R1" s="5">
        <f>COLUMN()</f>
        <v>18</v>
      </c>
      <c r="S1" s="5">
        <f>COLUMN()</f>
        <v>19</v>
      </c>
      <c r="T1" s="5">
        <f>COLUMN()</f>
        <v>20</v>
      </c>
      <c r="U1" s="5">
        <f>COLUMN()</f>
        <v>21</v>
      </c>
      <c r="V1" s="5">
        <f>COLUMN()</f>
        <v>22</v>
      </c>
      <c r="W1" s="5">
        <f>COLUMN()</f>
        <v>23</v>
      </c>
      <c r="X1" s="5">
        <f>COLUMN()</f>
        <v>24</v>
      </c>
      <c r="Y1" s="5">
        <f>COLUMN()</f>
        <v>25</v>
      </c>
      <c r="Z1" s="5">
        <f>COLUMN()</f>
        <v>26</v>
      </c>
      <c r="AA1" s="5">
        <f>COLUMN()</f>
        <v>27</v>
      </c>
      <c r="AB1" s="5">
        <f>COLUMN()</f>
        <v>28</v>
      </c>
      <c r="AC1" s="5">
        <f>COLUMN()</f>
        <v>29</v>
      </c>
      <c r="AD1" s="5">
        <f>COLUMN()</f>
        <v>30</v>
      </c>
      <c r="AE1" s="5">
        <f>COLUMN()</f>
        <v>31</v>
      </c>
      <c r="AF1" s="5">
        <f>COLUMN()</f>
        <v>32</v>
      </c>
      <c r="AG1" s="5">
        <f>COLUMN()</f>
        <v>33</v>
      </c>
      <c r="AH1" s="5">
        <f>COLUMN()</f>
        <v>34</v>
      </c>
      <c r="AI1" s="5">
        <f>COLUMN()</f>
        <v>35</v>
      </c>
      <c r="AJ1" s="5">
        <f>COLUMN()</f>
        <v>36</v>
      </c>
      <c r="AK1" s="5">
        <f>COLUMN()</f>
        <v>37</v>
      </c>
    </row>
    <row r="2" spans="1:39" s="8" customFormat="1" x14ac:dyDescent="0.25">
      <c r="A2" s="8" t="s">
        <v>0</v>
      </c>
      <c r="B2" s="8" t="s">
        <v>1</v>
      </c>
      <c r="C2" s="8" t="s">
        <v>2</v>
      </c>
      <c r="D2" s="8" t="s">
        <v>2755</v>
      </c>
      <c r="E2" s="8" t="s">
        <v>2756</v>
      </c>
      <c r="F2" s="8" t="s">
        <v>2757</v>
      </c>
      <c r="G2" s="8" t="s">
        <v>2758</v>
      </c>
      <c r="H2" s="8" t="s">
        <v>2759</v>
      </c>
      <c r="I2" s="8" t="s">
        <v>2760</v>
      </c>
      <c r="J2" s="8" t="s">
        <v>2761</v>
      </c>
      <c r="K2" s="8" t="s">
        <v>2762</v>
      </c>
      <c r="L2" s="8" t="s">
        <v>2763</v>
      </c>
      <c r="M2" s="8" t="s">
        <v>2764</v>
      </c>
      <c r="N2" s="8" t="s">
        <v>2765</v>
      </c>
      <c r="O2" s="8" t="s">
        <v>2766</v>
      </c>
      <c r="P2" s="8" t="s">
        <v>2767</v>
      </c>
      <c r="Q2" s="8" t="s">
        <v>2768</v>
      </c>
      <c r="R2" s="8" t="s">
        <v>2769</v>
      </c>
      <c r="S2" s="8" t="s">
        <v>2770</v>
      </c>
      <c r="T2" s="8" t="s">
        <v>2771</v>
      </c>
      <c r="U2" s="8" t="s">
        <v>2772</v>
      </c>
      <c r="V2" s="8" t="s">
        <v>2773</v>
      </c>
      <c r="W2" s="8" t="s">
        <v>2774</v>
      </c>
      <c r="X2" s="8" t="s">
        <v>2775</v>
      </c>
      <c r="Y2" s="8" t="s">
        <v>2776</v>
      </c>
      <c r="Z2" s="8" t="s">
        <v>2777</v>
      </c>
      <c r="AA2" s="8" t="s">
        <v>2778</v>
      </c>
      <c r="AB2" s="8" t="s">
        <v>2779</v>
      </c>
      <c r="AC2" s="8" t="s">
        <v>2780</v>
      </c>
      <c r="AD2" s="8" t="s">
        <v>2781</v>
      </c>
      <c r="AE2" s="8" t="s">
        <v>2782</v>
      </c>
      <c r="AF2" s="8" t="s">
        <v>2783</v>
      </c>
      <c r="AG2" s="8" t="s">
        <v>2784</v>
      </c>
      <c r="AH2" s="8" t="s">
        <v>2785</v>
      </c>
      <c r="AI2" s="8" t="s">
        <v>2786</v>
      </c>
      <c r="AJ2" s="8" t="s">
        <v>2787</v>
      </c>
      <c r="AK2" s="8" t="s">
        <v>2788</v>
      </c>
      <c r="AL2" s="8" t="s">
        <v>2789</v>
      </c>
    </row>
    <row r="3" spans="1:39" s="249" customFormat="1" ht="35" customHeight="1" x14ac:dyDescent="0.25">
      <c r="A3" s="242"/>
      <c r="B3" s="242"/>
      <c r="C3" s="242"/>
      <c r="D3" s="242" t="s">
        <v>1085</v>
      </c>
      <c r="E3" s="242" t="s">
        <v>526</v>
      </c>
      <c r="F3" s="242" t="s">
        <v>1086</v>
      </c>
      <c r="G3" s="242" t="s">
        <v>1087</v>
      </c>
      <c r="H3" s="242" t="s">
        <v>510</v>
      </c>
      <c r="I3" s="242" t="s">
        <v>1088</v>
      </c>
      <c r="J3" s="242" t="s">
        <v>594</v>
      </c>
      <c r="K3" s="242" t="s">
        <v>1089</v>
      </c>
      <c r="L3" s="242" t="s">
        <v>1090</v>
      </c>
      <c r="M3" s="242" t="s">
        <v>1091</v>
      </c>
      <c r="N3" s="242" t="s">
        <v>1092</v>
      </c>
      <c r="O3" s="242" t="s">
        <v>1093</v>
      </c>
      <c r="P3" s="242" t="s">
        <v>1094</v>
      </c>
      <c r="Q3" s="242" t="s">
        <v>1095</v>
      </c>
      <c r="R3" s="242" t="s">
        <v>1096</v>
      </c>
      <c r="S3" s="242" t="s">
        <v>2827</v>
      </c>
      <c r="T3" s="242" t="s">
        <v>1097</v>
      </c>
      <c r="U3" s="242" t="s">
        <v>1098</v>
      </c>
      <c r="V3" s="242" t="s">
        <v>1099</v>
      </c>
      <c r="W3" s="242" t="s">
        <v>1100</v>
      </c>
      <c r="X3" s="242" t="s">
        <v>1101</v>
      </c>
      <c r="Y3" s="242" t="s">
        <v>1102</v>
      </c>
      <c r="Z3" s="242" t="s">
        <v>1103</v>
      </c>
      <c r="AA3" s="242" t="s">
        <v>517</v>
      </c>
      <c r="AB3" s="242" t="s">
        <v>518</v>
      </c>
      <c r="AC3" s="242" t="s">
        <v>519</v>
      </c>
      <c r="AD3" s="242" t="s">
        <v>520</v>
      </c>
      <c r="AE3" s="242" t="s">
        <v>521</v>
      </c>
      <c r="AF3" s="242" t="s">
        <v>522</v>
      </c>
      <c r="AG3" s="242" t="s">
        <v>523</v>
      </c>
      <c r="AH3" s="242" t="s">
        <v>1104</v>
      </c>
      <c r="AI3" s="242" t="s">
        <v>1105</v>
      </c>
      <c r="AJ3" s="242" t="s">
        <v>1106</v>
      </c>
      <c r="AK3" s="242" t="s">
        <v>1107</v>
      </c>
      <c r="AL3" s="6"/>
    </row>
    <row r="4" spans="1:39" x14ac:dyDescent="0.25">
      <c r="A4" s="2"/>
      <c r="B4" s="2"/>
      <c r="C4" s="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9" x14ac:dyDescent="0.25">
      <c r="A5" s="2">
        <v>0.99990000000000001</v>
      </c>
      <c r="B5" s="2"/>
      <c r="C5" s="9" t="s">
        <v>132</v>
      </c>
      <c r="D5" s="2">
        <f>SUM(D7:D528)</f>
        <v>878456.90525000019</v>
      </c>
      <c r="E5" s="2">
        <f t="shared" ref="E5:AM5" si="0">SUM(E7:E528)</f>
        <v>960211.53525100031</v>
      </c>
      <c r="F5" s="2">
        <f t="shared" si="0"/>
        <v>878456.9052480011</v>
      </c>
      <c r="G5" s="2">
        <f t="shared" si="0"/>
        <v>960211.53525899956</v>
      </c>
      <c r="H5" s="2">
        <f t="shared" si="0"/>
        <v>6305709152</v>
      </c>
      <c r="I5" s="2">
        <f t="shared" si="0"/>
        <v>57694222</v>
      </c>
      <c r="J5" s="2">
        <f t="shared" si="0"/>
        <v>520314953</v>
      </c>
      <c r="K5" s="2">
        <f t="shared" si="0"/>
        <v>59199372</v>
      </c>
      <c r="L5" s="2">
        <f t="shared" si="0"/>
        <v>16615574.550000001</v>
      </c>
      <c r="M5" s="2">
        <f t="shared" si="0"/>
        <v>28736621.16</v>
      </c>
      <c r="N5" s="2">
        <f t="shared" si="0"/>
        <v>74627588.15286997</v>
      </c>
      <c r="O5" s="2">
        <f t="shared" si="0"/>
        <v>217696224</v>
      </c>
      <c r="P5" s="2">
        <f t="shared" si="0"/>
        <v>111420708.5</v>
      </c>
      <c r="Q5" s="2">
        <f t="shared" si="0"/>
        <v>12482757</v>
      </c>
      <c r="R5" s="2">
        <f t="shared" si="0"/>
        <v>29400939</v>
      </c>
      <c r="S5" s="2">
        <f t="shared" si="0"/>
        <v>0</v>
      </c>
      <c r="T5" s="2">
        <f t="shared" si="0"/>
        <v>5431341.4227289995</v>
      </c>
      <c r="U5" s="2">
        <f t="shared" si="0"/>
        <v>707580</v>
      </c>
      <c r="V5" s="2">
        <f t="shared" si="0"/>
        <v>125385</v>
      </c>
      <c r="W5" s="2">
        <f t="shared" si="0"/>
        <v>840479082</v>
      </c>
      <c r="X5" s="2">
        <f t="shared" si="0"/>
        <v>0</v>
      </c>
      <c r="Y5" s="2">
        <f t="shared" si="0"/>
        <v>16070655</v>
      </c>
      <c r="Z5" s="2">
        <f t="shared" si="0"/>
        <v>67915466</v>
      </c>
      <c r="AA5" s="2">
        <f t="shared" si="0"/>
        <v>637046517</v>
      </c>
      <c r="AB5" s="2">
        <f t="shared" si="0"/>
        <v>9001674137.7856026</v>
      </c>
      <c r="AC5" s="2">
        <f t="shared" si="0"/>
        <v>0</v>
      </c>
      <c r="AD5" s="2">
        <f t="shared" si="0"/>
        <v>88595013</v>
      </c>
      <c r="AE5" s="2">
        <f t="shared" si="0"/>
        <v>94346159.5</v>
      </c>
      <c r="AF5" s="2">
        <f t="shared" si="0"/>
        <v>25594655</v>
      </c>
      <c r="AG5" s="2">
        <f t="shared" si="0"/>
        <v>812587184.2873733</v>
      </c>
      <c r="AH5" s="2">
        <f t="shared" si="0"/>
        <v>0</v>
      </c>
      <c r="AI5" s="2">
        <f t="shared" si="0"/>
        <v>534033330</v>
      </c>
      <c r="AJ5" s="2">
        <f t="shared" si="0"/>
        <v>1555156341.7873735</v>
      </c>
      <c r="AK5" s="2">
        <f t="shared" si="0"/>
        <v>8971569414.1525707</v>
      </c>
      <c r="AL5" s="2">
        <f t="shared" si="0"/>
        <v>637978653927</v>
      </c>
      <c r="AM5" s="2">
        <f t="shared" si="0"/>
        <v>0</v>
      </c>
    </row>
    <row r="7" spans="1:39" x14ac:dyDescent="0.25">
      <c r="A7" s="5">
        <v>1</v>
      </c>
      <c r="B7" s="5">
        <v>1</v>
      </c>
      <c r="C7" s="5" t="s">
        <v>133</v>
      </c>
      <c r="D7" s="5">
        <v>1026.038961</v>
      </c>
      <c r="E7" s="5">
        <v>1135.4467529999999</v>
      </c>
      <c r="F7" s="5">
        <v>1019.064555</v>
      </c>
      <c r="G7" s="5">
        <v>1128.59276</v>
      </c>
      <c r="H7" s="5">
        <v>7411469</v>
      </c>
      <c r="I7" s="5">
        <v>105410</v>
      </c>
      <c r="J7" s="5">
        <v>432568</v>
      </c>
      <c r="K7" s="5">
        <v>0</v>
      </c>
      <c r="L7" s="5">
        <v>0</v>
      </c>
      <c r="M7" s="5">
        <v>92989</v>
      </c>
      <c r="N7" s="5">
        <v>434064</v>
      </c>
      <c r="O7" s="5">
        <v>267373</v>
      </c>
      <c r="P7" s="5">
        <v>186401.25</v>
      </c>
      <c r="Q7" s="5">
        <v>14672</v>
      </c>
      <c r="R7" s="5">
        <v>49150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101526</v>
      </c>
      <c r="Z7" s="5">
        <v>61227</v>
      </c>
      <c r="AA7" s="5">
        <v>817101</v>
      </c>
      <c r="AB7" s="5">
        <v>9973950.25</v>
      </c>
      <c r="AC7" s="5">
        <v>0</v>
      </c>
      <c r="AD7" s="5">
        <v>217273</v>
      </c>
      <c r="AE7" s="5">
        <v>186401.25</v>
      </c>
      <c r="AF7" s="5">
        <v>49150</v>
      </c>
      <c r="AG7" s="5">
        <v>0</v>
      </c>
      <c r="AH7" s="5">
        <v>0</v>
      </c>
      <c r="AI7" s="5">
        <v>781412</v>
      </c>
      <c r="AJ7" s="5">
        <v>1234236.25</v>
      </c>
      <c r="AK7" s="5">
        <v>21013067.078357</v>
      </c>
      <c r="AL7" s="5">
        <v>893870257</v>
      </c>
      <c r="AM7" s="47"/>
    </row>
    <row r="8" spans="1:39" x14ac:dyDescent="0.25">
      <c r="A8" s="247">
        <v>1.3</v>
      </c>
      <c r="B8" s="5">
        <v>3</v>
      </c>
      <c r="C8" s="5" t="s">
        <v>134</v>
      </c>
      <c r="D8" s="5">
        <v>51333.501896000002</v>
      </c>
      <c r="E8" s="5">
        <v>55633.832083000001</v>
      </c>
      <c r="F8" s="5">
        <v>30090.969313000001</v>
      </c>
      <c r="G8" s="5">
        <v>32673.365838000002</v>
      </c>
      <c r="H8" s="5">
        <v>214565993</v>
      </c>
      <c r="I8" s="5">
        <v>15838270</v>
      </c>
      <c r="J8" s="5">
        <v>42003233</v>
      </c>
      <c r="K8" s="5">
        <v>3297805</v>
      </c>
      <c r="L8" s="5">
        <v>0</v>
      </c>
      <c r="M8" s="5">
        <v>0</v>
      </c>
      <c r="N8" s="5">
        <v>0</v>
      </c>
      <c r="O8" s="5">
        <v>7599624</v>
      </c>
      <c r="P8" s="5">
        <v>1633668</v>
      </c>
      <c r="Q8" s="5">
        <v>424754</v>
      </c>
      <c r="R8" s="5">
        <v>6113840</v>
      </c>
      <c r="S8" s="5">
        <v>0</v>
      </c>
      <c r="T8" s="5">
        <v>0</v>
      </c>
      <c r="U8" s="5">
        <v>647385</v>
      </c>
      <c r="V8" s="5">
        <v>-15761</v>
      </c>
      <c r="W8" s="5">
        <v>61315252</v>
      </c>
      <c r="X8" s="5">
        <v>0</v>
      </c>
      <c r="Y8" s="5">
        <v>1756676</v>
      </c>
      <c r="Z8" s="5">
        <v>4957843</v>
      </c>
      <c r="AA8" s="5">
        <v>23655517</v>
      </c>
      <c r="AB8" s="5">
        <v>383794099</v>
      </c>
      <c r="AC8" s="5">
        <v>0</v>
      </c>
      <c r="AD8" s="5">
        <v>7424442</v>
      </c>
      <c r="AE8" s="5">
        <v>1633668</v>
      </c>
      <c r="AF8" s="5">
        <v>6113840</v>
      </c>
      <c r="AG8" s="5">
        <v>61303364.210000001</v>
      </c>
      <c r="AH8" s="5">
        <v>0</v>
      </c>
      <c r="AI8" s="5">
        <v>23655517</v>
      </c>
      <c r="AJ8" s="5">
        <v>100130831.20999999</v>
      </c>
      <c r="AK8" s="5">
        <v>731355594.35369599</v>
      </c>
      <c r="AL8" s="5">
        <v>58963696725</v>
      </c>
      <c r="AM8" s="47"/>
    </row>
    <row r="9" spans="1:39" x14ac:dyDescent="0.25">
      <c r="A9" s="5">
        <v>2</v>
      </c>
      <c r="B9" s="5">
        <v>1</v>
      </c>
      <c r="C9" s="5" t="s">
        <v>135</v>
      </c>
      <c r="D9" s="5">
        <v>226.393315</v>
      </c>
      <c r="E9" s="5">
        <v>250.96831499999999</v>
      </c>
      <c r="F9" s="5">
        <v>247.25911600000001</v>
      </c>
      <c r="G9" s="5">
        <v>269.77719100000002</v>
      </c>
      <c r="H9" s="5">
        <v>1771627</v>
      </c>
      <c r="I9" s="5">
        <v>0</v>
      </c>
      <c r="J9" s="5">
        <v>219147</v>
      </c>
      <c r="K9" s="5">
        <v>0</v>
      </c>
      <c r="L9" s="5">
        <v>105517</v>
      </c>
      <c r="M9" s="5">
        <v>351565</v>
      </c>
      <c r="N9" s="5">
        <v>121806</v>
      </c>
      <c r="O9" s="5">
        <v>60099</v>
      </c>
      <c r="P9" s="5">
        <v>44445.25</v>
      </c>
      <c r="Q9" s="5">
        <v>3507</v>
      </c>
      <c r="R9" s="5">
        <v>13840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12547</v>
      </c>
      <c r="Z9" s="5">
        <v>20480</v>
      </c>
      <c r="AA9" s="5">
        <v>195319</v>
      </c>
      <c r="AB9" s="5">
        <v>2919899.25</v>
      </c>
      <c r="AC9" s="5">
        <v>0</v>
      </c>
      <c r="AD9" s="5">
        <v>15309</v>
      </c>
      <c r="AE9" s="5">
        <v>28901</v>
      </c>
      <c r="AF9" s="5">
        <v>9000</v>
      </c>
      <c r="AG9" s="5">
        <v>0</v>
      </c>
      <c r="AH9" s="5">
        <v>0</v>
      </c>
      <c r="AI9" s="5">
        <v>104880</v>
      </c>
      <c r="AJ9" s="5">
        <v>158090</v>
      </c>
      <c r="AK9" s="5">
        <v>1574551.8486619999</v>
      </c>
      <c r="AL9" s="5">
        <v>83228905</v>
      </c>
      <c r="AM9" s="47"/>
    </row>
    <row r="10" spans="1:39" x14ac:dyDescent="0.25">
      <c r="A10" s="5">
        <v>4</v>
      </c>
      <c r="B10" s="5">
        <v>1</v>
      </c>
      <c r="C10" s="5" t="s">
        <v>136</v>
      </c>
      <c r="D10" s="5">
        <v>467</v>
      </c>
      <c r="E10" s="5">
        <v>510.2</v>
      </c>
      <c r="F10" s="5">
        <v>401</v>
      </c>
      <c r="G10" s="5">
        <v>444</v>
      </c>
      <c r="H10" s="5">
        <v>2915748</v>
      </c>
      <c r="I10" s="5">
        <v>0</v>
      </c>
      <c r="J10" s="5">
        <v>251968</v>
      </c>
      <c r="K10" s="5">
        <v>0</v>
      </c>
      <c r="L10" s="5">
        <v>129826</v>
      </c>
      <c r="M10" s="5">
        <v>590427</v>
      </c>
      <c r="N10" s="5">
        <v>239792</v>
      </c>
      <c r="O10" s="5">
        <v>101277</v>
      </c>
      <c r="P10" s="5">
        <v>74370</v>
      </c>
      <c r="Q10" s="5">
        <v>5772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41561</v>
      </c>
      <c r="Z10" s="5">
        <v>27717</v>
      </c>
      <c r="AA10" s="5">
        <v>133200</v>
      </c>
      <c r="AB10" s="5">
        <v>4511658</v>
      </c>
      <c r="AC10" s="5">
        <v>0</v>
      </c>
      <c r="AD10" s="5">
        <v>101277</v>
      </c>
      <c r="AE10" s="5">
        <v>74370</v>
      </c>
      <c r="AF10" s="5">
        <v>0</v>
      </c>
      <c r="AG10" s="5">
        <v>0</v>
      </c>
      <c r="AH10" s="5">
        <v>0</v>
      </c>
      <c r="AI10" s="5">
        <v>101243</v>
      </c>
      <c r="AJ10" s="5">
        <v>276890</v>
      </c>
      <c r="AK10" s="5">
        <v>10284768.778804</v>
      </c>
      <c r="AL10" s="5">
        <v>341259818</v>
      </c>
      <c r="AM10" s="47"/>
    </row>
    <row r="11" spans="1:39" x14ac:dyDescent="0.25">
      <c r="A11" s="5">
        <v>6</v>
      </c>
      <c r="B11" s="5">
        <v>3</v>
      </c>
      <c r="C11" s="5" t="s">
        <v>137</v>
      </c>
      <c r="D11" s="5">
        <v>2902.2377449999999</v>
      </c>
      <c r="E11" s="5">
        <v>3166.6257700000001</v>
      </c>
      <c r="F11" s="5">
        <v>3048.702307</v>
      </c>
      <c r="G11" s="5">
        <v>3334.9443080000001</v>
      </c>
      <c r="H11" s="5">
        <v>21900579</v>
      </c>
      <c r="I11" s="5">
        <v>276318</v>
      </c>
      <c r="J11" s="5">
        <v>2440590</v>
      </c>
      <c r="K11" s="5">
        <v>140898</v>
      </c>
      <c r="L11" s="5">
        <v>0</v>
      </c>
      <c r="M11" s="5">
        <v>0</v>
      </c>
      <c r="N11" s="5">
        <v>0</v>
      </c>
      <c r="O11" s="5">
        <v>774581</v>
      </c>
      <c r="P11" s="5">
        <v>434059.5</v>
      </c>
      <c r="Q11" s="5">
        <v>43354</v>
      </c>
      <c r="R11" s="5">
        <v>97347</v>
      </c>
      <c r="S11" s="5">
        <v>0</v>
      </c>
      <c r="T11" s="5">
        <v>0</v>
      </c>
      <c r="U11" s="5">
        <v>0</v>
      </c>
      <c r="V11" s="5">
        <v>-7486</v>
      </c>
      <c r="W11" s="5">
        <v>2290006</v>
      </c>
      <c r="X11" s="5">
        <v>0</v>
      </c>
      <c r="Y11" s="5">
        <v>99776</v>
      </c>
      <c r="Z11" s="5">
        <v>203421</v>
      </c>
      <c r="AA11" s="5">
        <v>2414500</v>
      </c>
      <c r="AB11" s="5">
        <v>31107943.5</v>
      </c>
      <c r="AC11" s="5">
        <v>0</v>
      </c>
      <c r="AD11" s="5">
        <v>202556</v>
      </c>
      <c r="AE11" s="5">
        <v>434059.5</v>
      </c>
      <c r="AF11" s="5">
        <v>97347</v>
      </c>
      <c r="AG11" s="5">
        <v>2289972.7799999998</v>
      </c>
      <c r="AH11" s="5">
        <v>0</v>
      </c>
      <c r="AI11" s="5">
        <v>2085053</v>
      </c>
      <c r="AJ11" s="5">
        <v>5108988.28</v>
      </c>
      <c r="AK11" s="5">
        <v>19981575.225678999</v>
      </c>
      <c r="AL11" s="5">
        <v>1869030656</v>
      </c>
      <c r="AM11" s="47"/>
    </row>
    <row r="12" spans="1:39" x14ac:dyDescent="0.25">
      <c r="A12" s="5">
        <v>11</v>
      </c>
      <c r="B12" s="5">
        <v>1</v>
      </c>
      <c r="C12" s="5" t="s">
        <v>138</v>
      </c>
      <c r="D12" s="5">
        <v>42618.966114000003</v>
      </c>
      <c r="E12" s="5">
        <v>46749.630527000001</v>
      </c>
      <c r="F12" s="5">
        <v>39054.928558</v>
      </c>
      <c r="G12" s="5">
        <v>42967.482653999999</v>
      </c>
      <c r="H12" s="5">
        <v>282167459</v>
      </c>
      <c r="I12" s="5">
        <v>1635393</v>
      </c>
      <c r="J12" s="5">
        <v>17535833</v>
      </c>
      <c r="K12" s="5">
        <v>1362329</v>
      </c>
      <c r="L12" s="5">
        <v>0</v>
      </c>
      <c r="M12" s="5">
        <v>0</v>
      </c>
      <c r="N12" s="5">
        <v>0</v>
      </c>
      <c r="O12" s="5">
        <v>9892303</v>
      </c>
      <c r="P12" s="5">
        <v>4692026.5</v>
      </c>
      <c r="Q12" s="5">
        <v>558577</v>
      </c>
      <c r="R12" s="5">
        <v>1333711</v>
      </c>
      <c r="S12" s="5">
        <v>0</v>
      </c>
      <c r="T12" s="5">
        <v>0</v>
      </c>
      <c r="U12" s="5">
        <v>0</v>
      </c>
      <c r="V12" s="5">
        <v>-14973</v>
      </c>
      <c r="W12" s="5">
        <v>46420350</v>
      </c>
      <c r="X12" s="5">
        <v>0</v>
      </c>
      <c r="Y12" s="5">
        <v>0</v>
      </c>
      <c r="Z12" s="5">
        <v>2698323</v>
      </c>
      <c r="AA12" s="5">
        <v>31108457</v>
      </c>
      <c r="AB12" s="5">
        <v>399389788.5</v>
      </c>
      <c r="AC12" s="5">
        <v>0</v>
      </c>
      <c r="AD12" s="5">
        <v>3247341</v>
      </c>
      <c r="AE12" s="5">
        <v>4692026.5</v>
      </c>
      <c r="AF12" s="5">
        <v>1333711</v>
      </c>
      <c r="AG12" s="5">
        <v>45952061</v>
      </c>
      <c r="AH12" s="5">
        <v>0</v>
      </c>
      <c r="AI12" s="5">
        <v>26326854</v>
      </c>
      <c r="AJ12" s="5">
        <v>81551993.5</v>
      </c>
      <c r="AK12" s="5">
        <v>323171781.69896299</v>
      </c>
      <c r="AL12" s="5">
        <v>25879014962</v>
      </c>
      <c r="AM12" s="47"/>
    </row>
    <row r="13" spans="1:39" x14ac:dyDescent="0.25">
      <c r="A13" s="5">
        <v>12</v>
      </c>
      <c r="B13" s="5">
        <v>1</v>
      </c>
      <c r="C13" s="5" t="s">
        <v>139</v>
      </c>
      <c r="D13" s="5">
        <v>5044.3075870000002</v>
      </c>
      <c r="E13" s="5">
        <v>5518.7996929999999</v>
      </c>
      <c r="F13" s="5">
        <v>6359.9120119999998</v>
      </c>
      <c r="G13" s="5">
        <v>6957.9148290000003</v>
      </c>
      <c r="H13" s="5">
        <v>45692627</v>
      </c>
      <c r="I13" s="5">
        <v>159650</v>
      </c>
      <c r="J13" s="5">
        <v>511099</v>
      </c>
      <c r="K13" s="5">
        <v>97343</v>
      </c>
      <c r="L13" s="5">
        <v>0</v>
      </c>
      <c r="M13" s="5">
        <v>0</v>
      </c>
      <c r="N13" s="5">
        <v>6548</v>
      </c>
      <c r="O13" s="5">
        <v>1577350</v>
      </c>
      <c r="P13" s="5">
        <v>856237.25</v>
      </c>
      <c r="Q13" s="5">
        <v>90453</v>
      </c>
      <c r="R13" s="5">
        <v>0</v>
      </c>
      <c r="S13" s="5">
        <v>0</v>
      </c>
      <c r="T13" s="5">
        <v>0</v>
      </c>
      <c r="U13" s="5">
        <v>0</v>
      </c>
      <c r="V13" s="5">
        <v>-7486</v>
      </c>
      <c r="W13" s="5">
        <v>5912766</v>
      </c>
      <c r="X13" s="5">
        <v>0</v>
      </c>
      <c r="Y13" s="5">
        <v>160150</v>
      </c>
      <c r="Z13" s="5">
        <v>366937</v>
      </c>
      <c r="AA13" s="5">
        <v>5037530</v>
      </c>
      <c r="AB13" s="5">
        <v>60461204.25</v>
      </c>
      <c r="AC13" s="5">
        <v>0</v>
      </c>
      <c r="AD13" s="5">
        <v>488186</v>
      </c>
      <c r="AE13" s="5">
        <v>856237.25</v>
      </c>
      <c r="AF13" s="5">
        <v>0</v>
      </c>
      <c r="AG13" s="5">
        <v>5912766</v>
      </c>
      <c r="AH13" s="5">
        <v>0</v>
      </c>
      <c r="AI13" s="5">
        <v>4642053</v>
      </c>
      <c r="AJ13" s="5">
        <v>11899242.25</v>
      </c>
      <c r="AK13" s="5">
        <v>49340020.975018002</v>
      </c>
      <c r="AL13" s="5">
        <v>3936414572</v>
      </c>
      <c r="AM13" s="47"/>
    </row>
    <row r="14" spans="1:39" x14ac:dyDescent="0.25">
      <c r="A14" s="5">
        <v>13</v>
      </c>
      <c r="B14" s="5">
        <v>1</v>
      </c>
      <c r="C14" s="5" t="s">
        <v>140</v>
      </c>
      <c r="D14" s="5">
        <v>3788.4</v>
      </c>
      <c r="E14" s="5">
        <v>4148.6000000000004</v>
      </c>
      <c r="F14" s="5">
        <v>3273.349749</v>
      </c>
      <c r="G14" s="5">
        <v>3612.134896</v>
      </c>
      <c r="H14" s="5">
        <v>23720890</v>
      </c>
      <c r="I14" s="5">
        <v>1013166</v>
      </c>
      <c r="J14" s="5">
        <v>6169099</v>
      </c>
      <c r="K14" s="5">
        <v>859302</v>
      </c>
      <c r="L14" s="5">
        <v>0</v>
      </c>
      <c r="M14" s="5">
        <v>0</v>
      </c>
      <c r="N14" s="5">
        <v>0</v>
      </c>
      <c r="O14" s="5">
        <v>855469</v>
      </c>
      <c r="P14" s="5">
        <v>548010.75</v>
      </c>
      <c r="Q14" s="5">
        <v>46958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1115897</v>
      </c>
      <c r="X14" s="5">
        <v>0</v>
      </c>
      <c r="Y14" s="5">
        <v>49037</v>
      </c>
      <c r="Z14" s="5">
        <v>199125</v>
      </c>
      <c r="AA14" s="5">
        <v>2615186</v>
      </c>
      <c r="AB14" s="5">
        <v>37192139.75</v>
      </c>
      <c r="AC14" s="5">
        <v>0</v>
      </c>
      <c r="AD14" s="5">
        <v>320431</v>
      </c>
      <c r="AE14" s="5">
        <v>548010.75</v>
      </c>
      <c r="AF14" s="5">
        <v>0</v>
      </c>
      <c r="AG14" s="5">
        <v>1115897</v>
      </c>
      <c r="AH14" s="5">
        <v>0</v>
      </c>
      <c r="AI14" s="5">
        <v>2259404</v>
      </c>
      <c r="AJ14" s="5">
        <v>4243742.75</v>
      </c>
      <c r="AK14" s="5">
        <v>30999660.911106002</v>
      </c>
      <c r="AL14" s="5">
        <v>2452145394</v>
      </c>
      <c r="AM14" s="47"/>
    </row>
    <row r="15" spans="1:39" x14ac:dyDescent="0.25">
      <c r="A15" s="5">
        <v>14</v>
      </c>
      <c r="B15" s="5">
        <v>1</v>
      </c>
      <c r="C15" s="5" t="s">
        <v>141</v>
      </c>
      <c r="D15" s="5">
        <v>2455</v>
      </c>
      <c r="E15" s="5">
        <v>2666.8</v>
      </c>
      <c r="F15" s="5">
        <v>2711</v>
      </c>
      <c r="G15" s="5">
        <v>2969</v>
      </c>
      <c r="H15" s="5">
        <v>19497423</v>
      </c>
      <c r="I15" s="5">
        <v>214914</v>
      </c>
      <c r="J15" s="5">
        <v>3521028</v>
      </c>
      <c r="K15" s="5">
        <v>400680</v>
      </c>
      <c r="L15" s="5">
        <v>0</v>
      </c>
      <c r="M15" s="5">
        <v>0</v>
      </c>
      <c r="N15" s="5">
        <v>0</v>
      </c>
      <c r="O15" s="5">
        <v>710355</v>
      </c>
      <c r="P15" s="5">
        <v>417133.75</v>
      </c>
      <c r="Q15" s="5">
        <v>38597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1545840</v>
      </c>
      <c r="X15" s="5">
        <v>0</v>
      </c>
      <c r="Y15" s="5">
        <v>105191</v>
      </c>
      <c r="Z15" s="5">
        <v>197125</v>
      </c>
      <c r="AA15" s="5">
        <v>2149556</v>
      </c>
      <c r="AB15" s="5">
        <v>28797842.75</v>
      </c>
      <c r="AC15" s="5">
        <v>0</v>
      </c>
      <c r="AD15" s="5">
        <v>213859</v>
      </c>
      <c r="AE15" s="5">
        <v>417133.75</v>
      </c>
      <c r="AF15" s="5">
        <v>0</v>
      </c>
      <c r="AG15" s="5">
        <v>1545840</v>
      </c>
      <c r="AH15" s="5">
        <v>0</v>
      </c>
      <c r="AI15" s="5">
        <v>1867692</v>
      </c>
      <c r="AJ15" s="5">
        <v>4044524.75</v>
      </c>
      <c r="AK15" s="5">
        <v>20479764.655785002</v>
      </c>
      <c r="AL15" s="5">
        <v>1604137946</v>
      </c>
      <c r="AM15" s="47"/>
    </row>
    <row r="16" spans="1:39" x14ac:dyDescent="0.25">
      <c r="A16" s="5">
        <v>15</v>
      </c>
      <c r="B16" s="5">
        <v>1</v>
      </c>
      <c r="C16" s="5" t="s">
        <v>142</v>
      </c>
      <c r="D16" s="5">
        <v>5196.0502729999998</v>
      </c>
      <c r="E16" s="5">
        <v>5690.6440039999998</v>
      </c>
      <c r="F16" s="5">
        <v>3853.6702650000002</v>
      </c>
      <c r="G16" s="5">
        <v>4237.5883590000003</v>
      </c>
      <c r="H16" s="5">
        <v>27828243</v>
      </c>
      <c r="I16" s="5">
        <v>16374</v>
      </c>
      <c r="J16" s="5">
        <v>628617</v>
      </c>
      <c r="K16" s="5">
        <v>44322</v>
      </c>
      <c r="L16" s="5">
        <v>0</v>
      </c>
      <c r="M16" s="5">
        <v>0</v>
      </c>
      <c r="N16" s="5">
        <v>330134</v>
      </c>
      <c r="O16" s="5">
        <v>974110</v>
      </c>
      <c r="P16" s="5">
        <v>709795.25</v>
      </c>
      <c r="Q16" s="5">
        <v>55089</v>
      </c>
      <c r="R16" s="5">
        <v>46444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123602</v>
      </c>
      <c r="Z16" s="5">
        <v>230228</v>
      </c>
      <c r="AA16" s="5">
        <v>3068014</v>
      </c>
      <c r="AB16" s="5">
        <v>34054972.25</v>
      </c>
      <c r="AC16" s="5">
        <v>0</v>
      </c>
      <c r="AD16" s="5">
        <v>442363</v>
      </c>
      <c r="AE16" s="5">
        <v>709795.25</v>
      </c>
      <c r="AF16" s="5">
        <v>46444</v>
      </c>
      <c r="AG16" s="5">
        <v>0</v>
      </c>
      <c r="AH16" s="5">
        <v>0</v>
      </c>
      <c r="AI16" s="5">
        <v>2678202</v>
      </c>
      <c r="AJ16" s="5">
        <v>3876804.25</v>
      </c>
      <c r="AK16" s="5">
        <v>44091310.976278998</v>
      </c>
      <c r="AL16" s="5">
        <v>3472232596</v>
      </c>
      <c r="AM16" s="47"/>
    </row>
    <row r="17" spans="1:39" x14ac:dyDescent="0.25">
      <c r="A17" s="5">
        <v>16</v>
      </c>
      <c r="B17" s="5">
        <v>1</v>
      </c>
      <c r="C17" s="5" t="s">
        <v>143</v>
      </c>
      <c r="D17" s="5">
        <v>5735</v>
      </c>
      <c r="E17" s="5">
        <v>6252</v>
      </c>
      <c r="F17" s="5">
        <v>6039.9894029999996</v>
      </c>
      <c r="G17" s="5">
        <v>6605.4206549999999</v>
      </c>
      <c r="H17" s="5">
        <v>43377797</v>
      </c>
      <c r="I17" s="5">
        <v>0</v>
      </c>
      <c r="J17" s="5">
        <v>2327451</v>
      </c>
      <c r="K17" s="5">
        <v>443322</v>
      </c>
      <c r="L17" s="5">
        <v>0</v>
      </c>
      <c r="M17" s="5">
        <v>0</v>
      </c>
      <c r="N17" s="5">
        <v>97869.294762999998</v>
      </c>
      <c r="O17" s="5">
        <v>1474448</v>
      </c>
      <c r="P17" s="5">
        <v>1025712.25</v>
      </c>
      <c r="Q17" s="5">
        <v>85870</v>
      </c>
      <c r="R17" s="5">
        <v>314220</v>
      </c>
      <c r="S17" s="5">
        <v>0</v>
      </c>
      <c r="T17" s="5">
        <v>0</v>
      </c>
      <c r="U17" s="5">
        <v>0</v>
      </c>
      <c r="V17" s="5">
        <v>-7486</v>
      </c>
      <c r="W17" s="5">
        <v>1281319</v>
      </c>
      <c r="X17" s="5">
        <v>0</v>
      </c>
      <c r="Y17" s="5">
        <v>22398</v>
      </c>
      <c r="Z17" s="5">
        <v>367204</v>
      </c>
      <c r="AA17" s="5">
        <v>4782325</v>
      </c>
      <c r="AB17" s="5">
        <v>55592449.544762999</v>
      </c>
      <c r="AC17" s="5">
        <v>0</v>
      </c>
      <c r="AD17" s="5">
        <v>544008</v>
      </c>
      <c r="AE17" s="5">
        <v>1025712.25</v>
      </c>
      <c r="AF17" s="5">
        <v>314220</v>
      </c>
      <c r="AG17" s="5">
        <v>1280324</v>
      </c>
      <c r="AH17" s="5">
        <v>0</v>
      </c>
      <c r="AI17" s="5">
        <v>4352401</v>
      </c>
      <c r="AJ17" s="5">
        <v>7516665.25</v>
      </c>
      <c r="AK17" s="5">
        <v>55839209.476617999</v>
      </c>
      <c r="AL17" s="5">
        <v>4308127878</v>
      </c>
      <c r="AM17" s="47"/>
    </row>
    <row r="18" spans="1:39" x14ac:dyDescent="0.25">
      <c r="A18" s="5">
        <v>22</v>
      </c>
      <c r="B18" s="5">
        <v>1</v>
      </c>
      <c r="C18" s="5" t="s">
        <v>144</v>
      </c>
      <c r="D18" s="5">
        <v>2863.6428179999998</v>
      </c>
      <c r="E18" s="5">
        <v>3139.1404160000002</v>
      </c>
      <c r="F18" s="5">
        <v>3016.0932290000001</v>
      </c>
      <c r="G18" s="5">
        <v>3309.0840079999998</v>
      </c>
      <c r="H18" s="5">
        <v>21730755</v>
      </c>
      <c r="I18" s="5">
        <v>1538716</v>
      </c>
      <c r="J18" s="5">
        <v>1205725</v>
      </c>
      <c r="K18" s="5">
        <v>14099</v>
      </c>
      <c r="L18" s="5">
        <v>0</v>
      </c>
      <c r="M18" s="5">
        <v>0</v>
      </c>
      <c r="N18" s="5">
        <v>533286.05665100005</v>
      </c>
      <c r="O18" s="5">
        <v>752615</v>
      </c>
      <c r="P18" s="5">
        <v>552697.75</v>
      </c>
      <c r="Q18" s="5">
        <v>43018</v>
      </c>
      <c r="R18" s="5">
        <v>29318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177313</v>
      </c>
      <c r="AA18" s="5">
        <v>2395777</v>
      </c>
      <c r="AB18" s="5">
        <v>28973319.806651</v>
      </c>
      <c r="AC18" s="5">
        <v>0</v>
      </c>
      <c r="AD18" s="5">
        <v>336438</v>
      </c>
      <c r="AE18" s="5">
        <v>552697.75</v>
      </c>
      <c r="AF18" s="5">
        <v>29318</v>
      </c>
      <c r="AG18" s="5">
        <v>0</v>
      </c>
      <c r="AH18" s="5">
        <v>0</v>
      </c>
      <c r="AI18" s="5">
        <v>2102350</v>
      </c>
      <c r="AJ18" s="5">
        <v>3020803.75</v>
      </c>
      <c r="AK18" s="5">
        <v>33892408.641857997</v>
      </c>
      <c r="AL18" s="5">
        <v>1945926600</v>
      </c>
      <c r="AM18" s="47"/>
    </row>
    <row r="19" spans="1:39" x14ac:dyDescent="0.25">
      <c r="A19" s="5">
        <v>23</v>
      </c>
      <c r="B19" s="5">
        <v>1</v>
      </c>
      <c r="C19" s="5" t="s">
        <v>1174</v>
      </c>
      <c r="D19" s="5">
        <v>1049</v>
      </c>
      <c r="E19" s="5">
        <v>1149.5999999999999</v>
      </c>
      <c r="F19" s="5">
        <v>833</v>
      </c>
      <c r="G19" s="5">
        <v>913.8</v>
      </c>
      <c r="H19" s="5">
        <v>6000925</v>
      </c>
      <c r="I19" s="5">
        <v>0</v>
      </c>
      <c r="J19" s="5">
        <v>331249</v>
      </c>
      <c r="K19" s="5">
        <v>0</v>
      </c>
      <c r="L19" s="5">
        <v>23923</v>
      </c>
      <c r="M19" s="5">
        <v>332</v>
      </c>
      <c r="N19" s="5">
        <v>246046.57917800001</v>
      </c>
      <c r="O19" s="5">
        <v>207194</v>
      </c>
      <c r="P19" s="5">
        <v>151395</v>
      </c>
      <c r="Q19" s="5">
        <v>11879</v>
      </c>
      <c r="R19" s="5">
        <v>31033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9563</v>
      </c>
      <c r="Z19" s="5">
        <v>50377</v>
      </c>
      <c r="AA19" s="5">
        <v>661591</v>
      </c>
      <c r="AB19" s="5">
        <v>7725507.5791779999</v>
      </c>
      <c r="AC19" s="5">
        <v>0</v>
      </c>
      <c r="AD19" s="5">
        <v>99837</v>
      </c>
      <c r="AE19" s="5">
        <v>145505</v>
      </c>
      <c r="AF19" s="5">
        <v>29826</v>
      </c>
      <c r="AG19" s="5">
        <v>0</v>
      </c>
      <c r="AH19" s="5">
        <v>0</v>
      </c>
      <c r="AI19" s="5">
        <v>525074</v>
      </c>
      <c r="AJ19" s="5">
        <v>800242</v>
      </c>
      <c r="AK19" s="5">
        <v>10088509.562768999</v>
      </c>
      <c r="AL19" s="5">
        <v>563487000</v>
      </c>
      <c r="AM19" s="47"/>
    </row>
    <row r="20" spans="1:39" x14ac:dyDescent="0.25">
      <c r="A20" s="5">
        <v>25</v>
      </c>
      <c r="B20" s="5">
        <v>1</v>
      </c>
      <c r="C20" s="5" t="s">
        <v>145</v>
      </c>
      <c r="D20" s="5">
        <v>65</v>
      </c>
      <c r="E20" s="5">
        <v>67</v>
      </c>
      <c r="F20" s="5">
        <v>65</v>
      </c>
      <c r="G20" s="5">
        <v>67</v>
      </c>
      <c r="H20" s="5">
        <v>439989</v>
      </c>
      <c r="I20" s="5">
        <v>0</v>
      </c>
      <c r="J20" s="5">
        <v>260753</v>
      </c>
      <c r="K20" s="5">
        <v>0</v>
      </c>
      <c r="L20" s="5">
        <v>33904</v>
      </c>
      <c r="M20" s="5">
        <v>143599</v>
      </c>
      <c r="N20" s="5">
        <v>9668.9318839999996</v>
      </c>
      <c r="O20" s="5">
        <v>13984</v>
      </c>
      <c r="P20" s="5">
        <v>10535</v>
      </c>
      <c r="Q20" s="5">
        <v>871</v>
      </c>
      <c r="R20" s="5">
        <v>12794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8502</v>
      </c>
      <c r="AA20" s="5">
        <v>48508</v>
      </c>
      <c r="AB20" s="5">
        <v>983107.93188399996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7"/>
    </row>
    <row r="21" spans="1:39" x14ac:dyDescent="0.25">
      <c r="A21" s="5">
        <v>31</v>
      </c>
      <c r="B21" s="5">
        <v>1</v>
      </c>
      <c r="C21" s="5" t="s">
        <v>146</v>
      </c>
      <c r="D21" s="5">
        <v>6751.9844400000002</v>
      </c>
      <c r="E21" s="5">
        <v>7344.1108190000004</v>
      </c>
      <c r="F21" s="5">
        <v>5283.9581609999996</v>
      </c>
      <c r="G21" s="5">
        <v>5788.5784750000003</v>
      </c>
      <c r="H21" s="5">
        <v>38013595</v>
      </c>
      <c r="I21" s="5">
        <v>582315</v>
      </c>
      <c r="J21" s="5">
        <v>2807091</v>
      </c>
      <c r="K21" s="5">
        <v>14141</v>
      </c>
      <c r="L21" s="5">
        <v>0</v>
      </c>
      <c r="M21" s="5">
        <v>0</v>
      </c>
      <c r="N21" s="5">
        <v>1002459.686739</v>
      </c>
      <c r="O21" s="5">
        <v>1270096</v>
      </c>
      <c r="P21" s="5">
        <v>913445.25</v>
      </c>
      <c r="Q21" s="5">
        <v>75252</v>
      </c>
      <c r="R21" s="5">
        <v>3763</v>
      </c>
      <c r="S21" s="5">
        <v>0</v>
      </c>
      <c r="T21" s="5">
        <v>0</v>
      </c>
      <c r="U21" s="5">
        <v>448871</v>
      </c>
      <c r="V21" s="5">
        <v>-6830</v>
      </c>
      <c r="W21" s="5">
        <v>1041944</v>
      </c>
      <c r="X21" s="5">
        <v>0</v>
      </c>
      <c r="Y21" s="5">
        <v>0</v>
      </c>
      <c r="Z21" s="5">
        <v>308102</v>
      </c>
      <c r="AA21" s="5">
        <v>4190931</v>
      </c>
      <c r="AB21" s="5">
        <v>50665175.936738998</v>
      </c>
      <c r="AC21" s="5">
        <v>0</v>
      </c>
      <c r="AD21" s="5">
        <v>420086</v>
      </c>
      <c r="AE21" s="5">
        <v>733799</v>
      </c>
      <c r="AF21" s="5">
        <v>3023</v>
      </c>
      <c r="AG21" s="5">
        <v>752880</v>
      </c>
      <c r="AH21" s="5">
        <v>0</v>
      </c>
      <c r="AI21" s="5">
        <v>2780151</v>
      </c>
      <c r="AJ21" s="5">
        <v>4689939</v>
      </c>
      <c r="AK21" s="5">
        <v>43866832.076587997</v>
      </c>
      <c r="AL21" s="5">
        <v>3008872325</v>
      </c>
      <c r="AM21" s="47"/>
    </row>
    <row r="22" spans="1:39" x14ac:dyDescent="0.25">
      <c r="A22" s="5">
        <v>32</v>
      </c>
      <c r="B22" s="5">
        <v>1</v>
      </c>
      <c r="C22" s="5" t="s">
        <v>147</v>
      </c>
      <c r="D22" s="5">
        <v>515.95455100000004</v>
      </c>
      <c r="E22" s="5">
        <v>563.14555600000006</v>
      </c>
      <c r="F22" s="5">
        <v>529.70126500000003</v>
      </c>
      <c r="G22" s="5">
        <v>576.25383199999999</v>
      </c>
      <c r="H22" s="5">
        <v>3784259</v>
      </c>
      <c r="I22" s="5">
        <v>0</v>
      </c>
      <c r="J22" s="5">
        <v>519361</v>
      </c>
      <c r="K22" s="5">
        <v>14097</v>
      </c>
      <c r="L22" s="5">
        <v>125310</v>
      </c>
      <c r="M22" s="5">
        <v>458376</v>
      </c>
      <c r="N22" s="5">
        <v>226127</v>
      </c>
      <c r="O22" s="5">
        <v>132261</v>
      </c>
      <c r="P22" s="5">
        <v>95151.75</v>
      </c>
      <c r="Q22" s="5">
        <v>7491</v>
      </c>
      <c r="R22" s="5">
        <v>25540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99943</v>
      </c>
      <c r="Z22" s="5">
        <v>33039</v>
      </c>
      <c r="AA22" s="5">
        <v>417208</v>
      </c>
      <c r="AB22" s="5">
        <v>5938163.75</v>
      </c>
      <c r="AC22" s="5">
        <v>0</v>
      </c>
      <c r="AD22" s="5">
        <v>40476</v>
      </c>
      <c r="AE22" s="5">
        <v>76349</v>
      </c>
      <c r="AF22" s="5">
        <v>20493</v>
      </c>
      <c r="AG22" s="5">
        <v>0</v>
      </c>
      <c r="AH22" s="5">
        <v>0</v>
      </c>
      <c r="AI22" s="5">
        <v>276441</v>
      </c>
      <c r="AJ22" s="5">
        <v>413759</v>
      </c>
      <c r="AK22" s="5">
        <v>4040541.5620690002</v>
      </c>
      <c r="AL22" s="5">
        <v>230450120</v>
      </c>
      <c r="AM22" s="47"/>
    </row>
    <row r="23" spans="1:39" x14ac:dyDescent="0.25">
      <c r="A23" s="5">
        <v>36</v>
      </c>
      <c r="B23" s="5">
        <v>1</v>
      </c>
      <c r="C23" s="5" t="s">
        <v>148</v>
      </c>
      <c r="D23" s="5">
        <v>125</v>
      </c>
      <c r="E23" s="5">
        <v>136.19999999999999</v>
      </c>
      <c r="F23" s="5">
        <v>298</v>
      </c>
      <c r="G23" s="5">
        <v>327.60000000000002</v>
      </c>
      <c r="H23" s="5">
        <v>2151349</v>
      </c>
      <c r="I23" s="5">
        <v>0</v>
      </c>
      <c r="J23" s="5">
        <v>514865</v>
      </c>
      <c r="K23" s="5">
        <v>0</v>
      </c>
      <c r="L23" s="5">
        <v>117399</v>
      </c>
      <c r="M23" s="5">
        <v>616291</v>
      </c>
      <c r="N23" s="5">
        <v>265781</v>
      </c>
      <c r="O23" s="5">
        <v>71591</v>
      </c>
      <c r="P23" s="5">
        <v>52103.75</v>
      </c>
      <c r="Q23" s="5">
        <v>4259</v>
      </c>
      <c r="R23" s="5">
        <v>51581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1839</v>
      </c>
      <c r="Z23" s="5">
        <v>21701</v>
      </c>
      <c r="AA23" s="5">
        <v>130385</v>
      </c>
      <c r="AB23" s="5">
        <v>3999144.75</v>
      </c>
      <c r="AC23" s="5">
        <v>0</v>
      </c>
      <c r="AD23" s="5">
        <v>13509</v>
      </c>
      <c r="AE23" s="5">
        <v>39401</v>
      </c>
      <c r="AF23" s="5">
        <v>39005</v>
      </c>
      <c r="AG23" s="5">
        <v>0</v>
      </c>
      <c r="AH23" s="5">
        <v>0</v>
      </c>
      <c r="AI23" s="5">
        <v>67349</v>
      </c>
      <c r="AJ23" s="5">
        <v>159264</v>
      </c>
      <c r="AK23" s="5">
        <v>1416305.7314230001</v>
      </c>
      <c r="AL23" s="5">
        <v>52526820</v>
      </c>
      <c r="AM23" s="47"/>
    </row>
    <row r="24" spans="1:39" x14ac:dyDescent="0.25">
      <c r="A24" s="5">
        <v>38</v>
      </c>
      <c r="B24" s="5">
        <v>1</v>
      </c>
      <c r="C24" s="5" t="s">
        <v>149</v>
      </c>
      <c r="D24" s="5">
        <v>1969</v>
      </c>
      <c r="E24" s="5">
        <v>2154.4</v>
      </c>
      <c r="F24" s="5">
        <v>1643.507951</v>
      </c>
      <c r="G24" s="5">
        <v>1785.809542</v>
      </c>
      <c r="H24" s="5">
        <v>11727411</v>
      </c>
      <c r="I24" s="5">
        <v>0</v>
      </c>
      <c r="J24" s="5">
        <v>4456996</v>
      </c>
      <c r="K24" s="5">
        <v>0</v>
      </c>
      <c r="L24" s="5">
        <v>0</v>
      </c>
      <c r="M24" s="5">
        <v>57933</v>
      </c>
      <c r="N24" s="5">
        <v>582288.97377899999</v>
      </c>
      <c r="O24" s="5">
        <v>387885</v>
      </c>
      <c r="P24" s="5">
        <v>150643.75</v>
      </c>
      <c r="Q24" s="5">
        <v>23216</v>
      </c>
      <c r="R24" s="5">
        <v>367234</v>
      </c>
      <c r="S24" s="5">
        <v>0</v>
      </c>
      <c r="T24" s="5">
        <v>0</v>
      </c>
      <c r="U24" s="5">
        <v>0</v>
      </c>
      <c r="V24" s="5">
        <v>-7486</v>
      </c>
      <c r="W24" s="5">
        <v>2398342</v>
      </c>
      <c r="X24" s="5">
        <v>0</v>
      </c>
      <c r="Y24" s="5">
        <v>0</v>
      </c>
      <c r="Z24" s="5">
        <v>152293</v>
      </c>
      <c r="AA24" s="5">
        <v>1292926</v>
      </c>
      <c r="AB24" s="5">
        <v>21589682.723779</v>
      </c>
      <c r="AC24" s="5">
        <v>0</v>
      </c>
      <c r="AD24" s="5">
        <v>168</v>
      </c>
      <c r="AE24" s="5">
        <v>145</v>
      </c>
      <c r="AF24" s="5">
        <v>354</v>
      </c>
      <c r="AG24" s="5">
        <v>3386</v>
      </c>
      <c r="AH24" s="5">
        <v>0</v>
      </c>
      <c r="AI24" s="5">
        <v>1029</v>
      </c>
      <c r="AJ24" s="5">
        <v>5082</v>
      </c>
      <c r="AK24" s="5">
        <v>17753.551764</v>
      </c>
      <c r="AL24" s="5">
        <v>1059300</v>
      </c>
      <c r="AM24" s="47"/>
    </row>
    <row r="25" spans="1:39" x14ac:dyDescent="0.25">
      <c r="A25" s="5">
        <v>47</v>
      </c>
      <c r="B25" s="5">
        <v>1</v>
      </c>
      <c r="C25" s="5" t="s">
        <v>1884</v>
      </c>
      <c r="D25" s="5">
        <v>3979</v>
      </c>
      <c r="E25" s="5">
        <v>4357</v>
      </c>
      <c r="F25" s="5">
        <v>4289.9078419999996</v>
      </c>
      <c r="G25" s="5">
        <v>4694.108733</v>
      </c>
      <c r="H25" s="5">
        <v>30826212</v>
      </c>
      <c r="I25" s="5">
        <v>0</v>
      </c>
      <c r="J25" s="5">
        <v>1127026</v>
      </c>
      <c r="K25" s="5">
        <v>28991</v>
      </c>
      <c r="L25" s="5">
        <v>0</v>
      </c>
      <c r="M25" s="5">
        <v>0</v>
      </c>
      <c r="N25" s="5">
        <v>388466</v>
      </c>
      <c r="O25" s="5">
        <v>1042693</v>
      </c>
      <c r="P25" s="5">
        <v>784468.75</v>
      </c>
      <c r="Q25" s="5">
        <v>61023</v>
      </c>
      <c r="R25" s="5">
        <v>33422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116760</v>
      </c>
      <c r="Z25" s="5">
        <v>317952</v>
      </c>
      <c r="AA25" s="5">
        <v>3398535</v>
      </c>
      <c r="AB25" s="5">
        <v>38125548.75</v>
      </c>
      <c r="AC25" s="5">
        <v>0</v>
      </c>
      <c r="AD25" s="5">
        <v>244233</v>
      </c>
      <c r="AE25" s="5">
        <v>683567</v>
      </c>
      <c r="AF25" s="5">
        <v>29123</v>
      </c>
      <c r="AG25" s="5">
        <v>0</v>
      </c>
      <c r="AH25" s="5">
        <v>0</v>
      </c>
      <c r="AI25" s="5">
        <v>2445461</v>
      </c>
      <c r="AJ25" s="5">
        <v>3402384</v>
      </c>
      <c r="AK25" s="5">
        <v>25192080.096917</v>
      </c>
      <c r="AL25" s="5">
        <v>1936257525</v>
      </c>
      <c r="AM25" s="47"/>
    </row>
    <row r="26" spans="1:39" x14ac:dyDescent="0.25">
      <c r="A26" s="5">
        <v>51</v>
      </c>
      <c r="B26" s="5">
        <v>1</v>
      </c>
      <c r="C26" s="5" t="s">
        <v>150</v>
      </c>
      <c r="D26" s="5">
        <v>1519.978098</v>
      </c>
      <c r="E26" s="5">
        <v>1666.6489320000001</v>
      </c>
      <c r="F26" s="5">
        <v>1904.3083819999999</v>
      </c>
      <c r="G26" s="5">
        <v>2082.0335620000001</v>
      </c>
      <c r="H26" s="5">
        <v>13672714</v>
      </c>
      <c r="I26" s="5">
        <v>0</v>
      </c>
      <c r="J26" s="5">
        <v>267170</v>
      </c>
      <c r="K26" s="5">
        <v>0</v>
      </c>
      <c r="L26" s="5">
        <v>0</v>
      </c>
      <c r="M26" s="5">
        <v>0</v>
      </c>
      <c r="N26" s="5">
        <v>362118</v>
      </c>
      <c r="O26" s="5">
        <v>453037</v>
      </c>
      <c r="P26" s="5">
        <v>347688.25</v>
      </c>
      <c r="Q26" s="5">
        <v>27066</v>
      </c>
      <c r="R26" s="5">
        <v>19613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102110</v>
      </c>
      <c r="AA26" s="5">
        <v>1507392</v>
      </c>
      <c r="AB26" s="5">
        <v>16758908.25</v>
      </c>
      <c r="AC26" s="5">
        <v>0</v>
      </c>
      <c r="AD26" s="5">
        <v>96703</v>
      </c>
      <c r="AE26" s="5">
        <v>276384</v>
      </c>
      <c r="AF26" s="5">
        <v>15591</v>
      </c>
      <c r="AG26" s="5">
        <v>0</v>
      </c>
      <c r="AH26" s="5">
        <v>0</v>
      </c>
      <c r="AI26" s="5">
        <v>989494</v>
      </c>
      <c r="AJ26" s="5">
        <v>1378172</v>
      </c>
      <c r="AK26" s="5">
        <v>10182577.961191</v>
      </c>
      <c r="AL26" s="5">
        <v>675674350</v>
      </c>
      <c r="AM26" s="47"/>
    </row>
    <row r="27" spans="1:39" x14ac:dyDescent="0.25">
      <c r="A27" s="5">
        <v>75</v>
      </c>
      <c r="B27" s="5">
        <v>1</v>
      </c>
      <c r="C27" s="5" t="s">
        <v>151</v>
      </c>
      <c r="D27" s="5">
        <v>350.74082299999998</v>
      </c>
      <c r="E27" s="5">
        <v>390.324791</v>
      </c>
      <c r="F27" s="5">
        <v>712</v>
      </c>
      <c r="G27" s="5">
        <v>787.4</v>
      </c>
      <c r="H27" s="5">
        <v>5170856</v>
      </c>
      <c r="I27" s="5">
        <v>0</v>
      </c>
      <c r="J27" s="5">
        <v>44053</v>
      </c>
      <c r="K27" s="5">
        <v>0</v>
      </c>
      <c r="L27" s="5">
        <v>77013</v>
      </c>
      <c r="M27" s="5">
        <v>0</v>
      </c>
      <c r="N27" s="5">
        <v>146266</v>
      </c>
      <c r="O27" s="5">
        <v>175805</v>
      </c>
      <c r="P27" s="5">
        <v>131653.75</v>
      </c>
      <c r="Q27" s="5">
        <v>10236</v>
      </c>
      <c r="R27" s="5">
        <v>4386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368</v>
      </c>
      <c r="Z27" s="5">
        <v>38637</v>
      </c>
      <c r="AA27" s="5">
        <v>570078</v>
      </c>
      <c r="AB27" s="5">
        <v>6369351.75</v>
      </c>
      <c r="AC27" s="5">
        <v>0</v>
      </c>
      <c r="AD27" s="5">
        <v>49672</v>
      </c>
      <c r="AE27" s="5">
        <v>131653.75</v>
      </c>
      <c r="AF27" s="5">
        <v>4386</v>
      </c>
      <c r="AG27" s="5">
        <v>0</v>
      </c>
      <c r="AH27" s="5">
        <v>0</v>
      </c>
      <c r="AI27" s="5">
        <v>507947</v>
      </c>
      <c r="AJ27" s="5">
        <v>693658.75</v>
      </c>
      <c r="AK27" s="5">
        <v>5097249.53993</v>
      </c>
      <c r="AL27" s="5">
        <v>253140900</v>
      </c>
      <c r="AM27" s="47"/>
    </row>
    <row r="28" spans="1:39" x14ac:dyDescent="0.25">
      <c r="A28" s="5">
        <v>77</v>
      </c>
      <c r="B28" s="5">
        <v>1</v>
      </c>
      <c r="C28" s="5" t="s">
        <v>152</v>
      </c>
      <c r="D28" s="5">
        <v>9028.6656719999992</v>
      </c>
      <c r="E28" s="5">
        <v>9798.5544559999998</v>
      </c>
      <c r="F28" s="5">
        <v>8434.0478480000002</v>
      </c>
      <c r="G28" s="5">
        <v>9240.8079140000009</v>
      </c>
      <c r="H28" s="5">
        <v>60684386</v>
      </c>
      <c r="I28" s="5">
        <v>503513</v>
      </c>
      <c r="J28" s="5">
        <v>3472550</v>
      </c>
      <c r="K28" s="5">
        <v>425236</v>
      </c>
      <c r="L28" s="5">
        <v>0</v>
      </c>
      <c r="M28" s="5">
        <v>0</v>
      </c>
      <c r="N28" s="5">
        <v>402961</v>
      </c>
      <c r="O28" s="5">
        <v>2134533</v>
      </c>
      <c r="P28" s="5">
        <v>1297793.75</v>
      </c>
      <c r="Q28" s="5">
        <v>120131</v>
      </c>
      <c r="R28" s="5">
        <v>256802</v>
      </c>
      <c r="S28" s="5">
        <v>0</v>
      </c>
      <c r="T28" s="5">
        <v>0</v>
      </c>
      <c r="U28" s="5">
        <v>35417</v>
      </c>
      <c r="V28" s="5">
        <v>-14053</v>
      </c>
      <c r="W28" s="5">
        <v>4400473</v>
      </c>
      <c r="X28" s="5">
        <v>0</v>
      </c>
      <c r="Y28" s="5">
        <v>242733</v>
      </c>
      <c r="Z28" s="5">
        <v>558515</v>
      </c>
      <c r="AA28" s="5">
        <v>6690345</v>
      </c>
      <c r="AB28" s="5">
        <v>81211335.75</v>
      </c>
      <c r="AC28" s="5">
        <v>0</v>
      </c>
      <c r="AD28" s="5">
        <v>855754</v>
      </c>
      <c r="AE28" s="5">
        <v>1297793.75</v>
      </c>
      <c r="AF28" s="5">
        <v>256802</v>
      </c>
      <c r="AG28" s="5">
        <v>4376652.99</v>
      </c>
      <c r="AH28" s="5">
        <v>0</v>
      </c>
      <c r="AI28" s="5">
        <v>5941196</v>
      </c>
      <c r="AJ28" s="5">
        <v>12728198.74</v>
      </c>
      <c r="AK28" s="5">
        <v>84882710.104689002</v>
      </c>
      <c r="AL28" s="5">
        <v>6292587950</v>
      </c>
      <c r="AM28" s="47"/>
    </row>
    <row r="29" spans="1:39" x14ac:dyDescent="0.25">
      <c r="A29" s="5">
        <v>81</v>
      </c>
      <c r="B29" s="5">
        <v>1</v>
      </c>
      <c r="C29" s="5" t="s">
        <v>153</v>
      </c>
      <c r="D29" s="5">
        <v>162</v>
      </c>
      <c r="E29" s="5">
        <v>177.2</v>
      </c>
      <c r="F29" s="5">
        <v>121.61666700000001</v>
      </c>
      <c r="G29" s="5">
        <v>133.61666700000001</v>
      </c>
      <c r="H29" s="5">
        <v>877461</v>
      </c>
      <c r="I29" s="5">
        <v>0</v>
      </c>
      <c r="J29" s="5">
        <v>73608</v>
      </c>
      <c r="K29" s="5">
        <v>14099</v>
      </c>
      <c r="L29" s="5">
        <v>62571</v>
      </c>
      <c r="M29" s="5">
        <v>0</v>
      </c>
      <c r="N29" s="5">
        <v>50402</v>
      </c>
      <c r="O29" s="5">
        <v>31021</v>
      </c>
      <c r="P29" s="5">
        <v>13187.25</v>
      </c>
      <c r="Q29" s="5">
        <v>1737</v>
      </c>
      <c r="R29" s="5">
        <v>13368</v>
      </c>
      <c r="S29" s="5">
        <v>0</v>
      </c>
      <c r="T29" s="5">
        <v>0</v>
      </c>
      <c r="U29" s="5">
        <v>0</v>
      </c>
      <c r="V29" s="5">
        <v>0</v>
      </c>
      <c r="W29" s="5">
        <v>157879</v>
      </c>
      <c r="X29" s="5">
        <v>0</v>
      </c>
      <c r="Y29" s="5">
        <v>24244</v>
      </c>
      <c r="Z29" s="5">
        <v>9874</v>
      </c>
      <c r="AA29" s="5">
        <v>96738</v>
      </c>
      <c r="AB29" s="5">
        <v>1426189.25</v>
      </c>
      <c r="AC29" s="5">
        <v>0</v>
      </c>
      <c r="AD29" s="5">
        <v>31021</v>
      </c>
      <c r="AE29" s="5">
        <v>7338</v>
      </c>
      <c r="AF29" s="5">
        <v>7439</v>
      </c>
      <c r="AG29" s="5">
        <v>57884.52</v>
      </c>
      <c r="AH29" s="5">
        <v>0</v>
      </c>
      <c r="AI29" s="5">
        <v>44452</v>
      </c>
      <c r="AJ29" s="5">
        <v>148134.51999999999</v>
      </c>
      <c r="AK29" s="5">
        <v>4335060.117025</v>
      </c>
      <c r="AL29" s="5">
        <v>50287935</v>
      </c>
      <c r="AM29" s="47"/>
    </row>
    <row r="30" spans="1:39" x14ac:dyDescent="0.25">
      <c r="A30" s="5">
        <v>84</v>
      </c>
      <c r="B30" s="5">
        <v>1</v>
      </c>
      <c r="C30" s="5" t="s">
        <v>154</v>
      </c>
      <c r="D30" s="5">
        <v>549</v>
      </c>
      <c r="E30" s="5">
        <v>597.6</v>
      </c>
      <c r="F30" s="5">
        <v>549</v>
      </c>
      <c r="G30" s="5">
        <v>597.6</v>
      </c>
      <c r="H30" s="5">
        <v>3924439</v>
      </c>
      <c r="I30" s="5">
        <v>27632</v>
      </c>
      <c r="J30" s="5">
        <v>230403</v>
      </c>
      <c r="K30" s="5">
        <v>30861</v>
      </c>
      <c r="L30" s="5">
        <v>122723</v>
      </c>
      <c r="M30" s="5">
        <v>71035</v>
      </c>
      <c r="N30" s="5">
        <v>157749</v>
      </c>
      <c r="O30" s="5">
        <v>140182</v>
      </c>
      <c r="P30" s="5">
        <v>99745</v>
      </c>
      <c r="Q30" s="5">
        <v>7769</v>
      </c>
      <c r="R30" s="5">
        <v>6568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32777</v>
      </c>
      <c r="AA30" s="5">
        <v>432662</v>
      </c>
      <c r="AB30" s="5">
        <v>5284545</v>
      </c>
      <c r="AC30" s="5">
        <v>0</v>
      </c>
      <c r="AD30" s="5">
        <v>91827</v>
      </c>
      <c r="AE30" s="5">
        <v>99745</v>
      </c>
      <c r="AF30" s="5">
        <v>6568</v>
      </c>
      <c r="AG30" s="5">
        <v>0</v>
      </c>
      <c r="AH30" s="5">
        <v>0</v>
      </c>
      <c r="AI30" s="5">
        <v>361024</v>
      </c>
      <c r="AJ30" s="5">
        <v>559164</v>
      </c>
      <c r="AK30" s="5">
        <v>8969123.5312699992</v>
      </c>
      <c r="AL30" s="5">
        <v>315749240</v>
      </c>
      <c r="AM30" s="47"/>
    </row>
    <row r="31" spans="1:39" x14ac:dyDescent="0.25">
      <c r="A31" s="5">
        <v>85</v>
      </c>
      <c r="B31" s="5">
        <v>1</v>
      </c>
      <c r="C31" s="5" t="s">
        <v>155</v>
      </c>
      <c r="D31" s="5">
        <v>453.34503699999999</v>
      </c>
      <c r="E31" s="5">
        <v>495.66503699999998</v>
      </c>
      <c r="F31" s="5">
        <v>566.08583499999997</v>
      </c>
      <c r="G31" s="5">
        <v>621.29431999999997</v>
      </c>
      <c r="H31" s="5">
        <v>4080040</v>
      </c>
      <c r="I31" s="5">
        <v>0</v>
      </c>
      <c r="J31" s="5">
        <v>301146</v>
      </c>
      <c r="K31" s="5">
        <v>14084</v>
      </c>
      <c r="L31" s="5">
        <v>119247</v>
      </c>
      <c r="M31" s="5">
        <v>0</v>
      </c>
      <c r="N31" s="5">
        <v>156394.33452999999</v>
      </c>
      <c r="O31" s="5">
        <v>140777</v>
      </c>
      <c r="P31" s="5">
        <v>103637.5</v>
      </c>
      <c r="Q31" s="5">
        <v>8077</v>
      </c>
      <c r="R31" s="5">
        <v>7996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35032</v>
      </c>
      <c r="AA31" s="5">
        <v>439939</v>
      </c>
      <c r="AB31" s="5">
        <v>5406369.8345299996</v>
      </c>
      <c r="AC31" s="5">
        <v>0</v>
      </c>
      <c r="AD31" s="5">
        <v>62534</v>
      </c>
      <c r="AE31" s="5">
        <v>69477</v>
      </c>
      <c r="AF31" s="5">
        <v>5360</v>
      </c>
      <c r="AG31" s="5">
        <v>0</v>
      </c>
      <c r="AH31" s="5">
        <v>0</v>
      </c>
      <c r="AI31" s="5">
        <v>242393</v>
      </c>
      <c r="AJ31" s="5">
        <v>379764</v>
      </c>
      <c r="AK31" s="5">
        <v>6323276.873687</v>
      </c>
      <c r="AL31" s="5">
        <v>169466770</v>
      </c>
      <c r="AM31" s="47"/>
    </row>
    <row r="32" spans="1:39" x14ac:dyDescent="0.25">
      <c r="A32" s="5">
        <v>88</v>
      </c>
      <c r="B32" s="5">
        <v>1</v>
      </c>
      <c r="C32" s="5" t="s">
        <v>156</v>
      </c>
      <c r="D32" s="5">
        <v>2185.995731</v>
      </c>
      <c r="E32" s="5">
        <v>2374.247895</v>
      </c>
      <c r="F32" s="5">
        <v>2136.3967280000002</v>
      </c>
      <c r="G32" s="5">
        <v>2343.170224</v>
      </c>
      <c r="H32" s="5">
        <v>15387599</v>
      </c>
      <c r="I32" s="5">
        <v>81872</v>
      </c>
      <c r="J32" s="5">
        <v>463373</v>
      </c>
      <c r="K32" s="5">
        <v>14318</v>
      </c>
      <c r="L32" s="5">
        <v>0</v>
      </c>
      <c r="M32" s="5">
        <v>0</v>
      </c>
      <c r="N32" s="5">
        <v>393121.78426699998</v>
      </c>
      <c r="O32" s="5">
        <v>527839</v>
      </c>
      <c r="P32" s="5">
        <v>293052.75</v>
      </c>
      <c r="Q32" s="5">
        <v>30461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1851971</v>
      </c>
      <c r="X32" s="5">
        <v>0</v>
      </c>
      <c r="Y32" s="5">
        <v>11089</v>
      </c>
      <c r="Z32" s="5">
        <v>120931</v>
      </c>
      <c r="AA32" s="5">
        <v>1696455</v>
      </c>
      <c r="AB32" s="5">
        <v>20872082.534267001</v>
      </c>
      <c r="AC32" s="5">
        <v>0</v>
      </c>
      <c r="AD32" s="5">
        <v>239013</v>
      </c>
      <c r="AE32" s="5">
        <v>293052.75</v>
      </c>
      <c r="AF32" s="5">
        <v>0</v>
      </c>
      <c r="AG32" s="5">
        <v>1851971</v>
      </c>
      <c r="AH32" s="5">
        <v>0</v>
      </c>
      <c r="AI32" s="5">
        <v>1486665</v>
      </c>
      <c r="AJ32" s="5">
        <v>3870701.75</v>
      </c>
      <c r="AK32" s="5">
        <v>24310114.969533999</v>
      </c>
      <c r="AL32" s="5">
        <v>1465793630</v>
      </c>
      <c r="AM32" s="47"/>
    </row>
    <row r="33" spans="1:39" x14ac:dyDescent="0.25">
      <c r="A33" s="5">
        <v>91</v>
      </c>
      <c r="B33" s="5">
        <v>1</v>
      </c>
      <c r="C33" s="5" t="s">
        <v>157</v>
      </c>
      <c r="D33" s="5">
        <v>615.04100100000005</v>
      </c>
      <c r="E33" s="5">
        <v>678.85409600000003</v>
      </c>
      <c r="F33" s="5">
        <v>674.11262699999997</v>
      </c>
      <c r="G33" s="5">
        <v>744.38606100000004</v>
      </c>
      <c r="H33" s="5">
        <v>4888383</v>
      </c>
      <c r="I33" s="5">
        <v>0</v>
      </c>
      <c r="J33" s="5">
        <v>118390</v>
      </c>
      <c r="K33" s="5">
        <v>0</v>
      </c>
      <c r="L33" s="5">
        <v>90950</v>
      </c>
      <c r="M33" s="5">
        <v>0</v>
      </c>
      <c r="N33" s="5">
        <v>180036.062944</v>
      </c>
      <c r="O33" s="5">
        <v>169974</v>
      </c>
      <c r="P33" s="5">
        <v>124020.25</v>
      </c>
      <c r="Q33" s="5">
        <v>9677</v>
      </c>
      <c r="R33" s="5">
        <v>12372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22829</v>
      </c>
      <c r="Z33" s="5">
        <v>36817</v>
      </c>
      <c r="AA33" s="5">
        <v>538936</v>
      </c>
      <c r="AB33" s="5">
        <v>6192384.3129439997</v>
      </c>
      <c r="AC33" s="5">
        <v>0</v>
      </c>
      <c r="AD33" s="5">
        <v>40617</v>
      </c>
      <c r="AE33" s="5">
        <v>92813</v>
      </c>
      <c r="AF33" s="5">
        <v>9259</v>
      </c>
      <c r="AG33" s="5">
        <v>0</v>
      </c>
      <c r="AH33" s="5">
        <v>0</v>
      </c>
      <c r="AI33" s="5">
        <v>333055</v>
      </c>
      <c r="AJ33" s="5">
        <v>475744</v>
      </c>
      <c r="AK33" s="5">
        <v>4075548.4426250001</v>
      </c>
      <c r="AL33" s="5">
        <v>259097125</v>
      </c>
      <c r="AM33" s="47"/>
    </row>
    <row r="34" spans="1:39" x14ac:dyDescent="0.25">
      <c r="A34" s="5">
        <v>93</v>
      </c>
      <c r="B34" s="5">
        <v>1</v>
      </c>
      <c r="C34" s="5" t="s">
        <v>158</v>
      </c>
      <c r="D34" s="5">
        <v>606.48493399999995</v>
      </c>
      <c r="E34" s="5">
        <v>663.362483</v>
      </c>
      <c r="F34" s="5">
        <v>352.36927500000002</v>
      </c>
      <c r="G34" s="5">
        <v>387.29941600000001</v>
      </c>
      <c r="H34" s="5">
        <v>2543395</v>
      </c>
      <c r="I34" s="5">
        <v>0</v>
      </c>
      <c r="J34" s="5">
        <v>83021</v>
      </c>
      <c r="K34" s="5">
        <v>0</v>
      </c>
      <c r="L34" s="5">
        <v>125690</v>
      </c>
      <c r="M34" s="5">
        <v>0</v>
      </c>
      <c r="N34" s="5">
        <v>94390.627628999995</v>
      </c>
      <c r="O34" s="5">
        <v>93920</v>
      </c>
      <c r="P34" s="5">
        <v>47927.5</v>
      </c>
      <c r="Q34" s="5">
        <v>5035</v>
      </c>
      <c r="R34" s="5">
        <v>786</v>
      </c>
      <c r="S34" s="5">
        <v>0</v>
      </c>
      <c r="T34" s="5">
        <v>0</v>
      </c>
      <c r="U34" s="5">
        <v>0</v>
      </c>
      <c r="V34" s="5">
        <v>0</v>
      </c>
      <c r="W34" s="5">
        <v>314843</v>
      </c>
      <c r="X34" s="5">
        <v>0</v>
      </c>
      <c r="Y34" s="5">
        <v>20782</v>
      </c>
      <c r="Z34" s="5">
        <v>21848</v>
      </c>
      <c r="AA34" s="5">
        <v>280405</v>
      </c>
      <c r="AB34" s="5">
        <v>3632043.1276290002</v>
      </c>
      <c r="AC34" s="5">
        <v>0</v>
      </c>
      <c r="AD34" s="5">
        <v>60322</v>
      </c>
      <c r="AE34" s="5">
        <v>47927.5</v>
      </c>
      <c r="AF34" s="5">
        <v>786</v>
      </c>
      <c r="AG34" s="5">
        <v>314843</v>
      </c>
      <c r="AH34" s="5">
        <v>0</v>
      </c>
      <c r="AI34" s="5">
        <v>245540</v>
      </c>
      <c r="AJ34" s="5">
        <v>669418.5</v>
      </c>
      <c r="AK34" s="5">
        <v>5699365.7726419996</v>
      </c>
      <c r="AL34" s="5">
        <v>408591085</v>
      </c>
      <c r="AM34" s="47"/>
    </row>
    <row r="35" spans="1:39" x14ac:dyDescent="0.25">
      <c r="A35" s="5">
        <v>94</v>
      </c>
      <c r="B35" s="5">
        <v>1</v>
      </c>
      <c r="C35" s="5" t="s">
        <v>159</v>
      </c>
      <c r="D35" s="5">
        <v>2597</v>
      </c>
      <c r="E35" s="5">
        <v>2813.3</v>
      </c>
      <c r="F35" s="5">
        <v>2876</v>
      </c>
      <c r="G35" s="5">
        <v>3112.7</v>
      </c>
      <c r="H35" s="5">
        <v>20441101</v>
      </c>
      <c r="I35" s="5">
        <v>52193</v>
      </c>
      <c r="J35" s="5">
        <v>2128572</v>
      </c>
      <c r="K35" s="5">
        <v>14083</v>
      </c>
      <c r="L35" s="5">
        <v>0</v>
      </c>
      <c r="M35" s="5">
        <v>0</v>
      </c>
      <c r="N35" s="5">
        <v>271392</v>
      </c>
      <c r="O35" s="5">
        <v>694380</v>
      </c>
      <c r="P35" s="5">
        <v>521113.75</v>
      </c>
      <c r="Q35" s="5">
        <v>40465</v>
      </c>
      <c r="R35" s="5">
        <v>4918</v>
      </c>
      <c r="S35" s="5">
        <v>0</v>
      </c>
      <c r="T35" s="5">
        <v>0</v>
      </c>
      <c r="U35" s="5">
        <v>0</v>
      </c>
      <c r="V35" s="5">
        <v>-7355</v>
      </c>
      <c r="W35" s="5">
        <v>0</v>
      </c>
      <c r="X35" s="5">
        <v>0</v>
      </c>
      <c r="Y35" s="5">
        <v>0</v>
      </c>
      <c r="Z35" s="5">
        <v>170720</v>
      </c>
      <c r="AA35" s="5">
        <v>2253595</v>
      </c>
      <c r="AB35" s="5">
        <v>26585177.75</v>
      </c>
      <c r="AC35" s="5">
        <v>0</v>
      </c>
      <c r="AD35" s="5">
        <v>125685</v>
      </c>
      <c r="AE35" s="5">
        <v>373035</v>
      </c>
      <c r="AF35" s="5">
        <v>3521</v>
      </c>
      <c r="AG35" s="5">
        <v>0</v>
      </c>
      <c r="AH35" s="5">
        <v>0</v>
      </c>
      <c r="AI35" s="5">
        <v>1332159</v>
      </c>
      <c r="AJ35" s="5">
        <v>1834400</v>
      </c>
      <c r="AK35" s="5">
        <v>12908817.420898</v>
      </c>
      <c r="AL35" s="5">
        <v>1027076670</v>
      </c>
      <c r="AM35" s="47"/>
    </row>
    <row r="36" spans="1:39" x14ac:dyDescent="0.25">
      <c r="A36" s="5">
        <v>95</v>
      </c>
      <c r="B36" s="5">
        <v>1</v>
      </c>
      <c r="C36" s="5" t="s">
        <v>1885</v>
      </c>
      <c r="D36" s="5">
        <v>248.275305</v>
      </c>
      <c r="E36" s="5">
        <v>276.26080100000001</v>
      </c>
      <c r="F36" s="5">
        <v>273.52276599999999</v>
      </c>
      <c r="G36" s="5">
        <v>305.811891</v>
      </c>
      <c r="H36" s="5">
        <v>2008267</v>
      </c>
      <c r="I36" s="5">
        <v>0</v>
      </c>
      <c r="J36" s="5">
        <v>72312</v>
      </c>
      <c r="K36" s="5">
        <v>0</v>
      </c>
      <c r="L36" s="5">
        <v>113366</v>
      </c>
      <c r="M36" s="5">
        <v>438833</v>
      </c>
      <c r="N36" s="5">
        <v>120631</v>
      </c>
      <c r="O36" s="5">
        <v>67663</v>
      </c>
      <c r="P36" s="5">
        <v>50654.75</v>
      </c>
      <c r="Q36" s="5">
        <v>3976</v>
      </c>
      <c r="R36" s="5">
        <v>10609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19839</v>
      </c>
      <c r="Z36" s="5">
        <v>16829</v>
      </c>
      <c r="AA36" s="5">
        <v>221408</v>
      </c>
      <c r="AB36" s="5">
        <v>3144387.75</v>
      </c>
      <c r="AC36" s="5">
        <v>0</v>
      </c>
      <c r="AD36" s="5">
        <v>23266</v>
      </c>
      <c r="AE36" s="5">
        <v>43748</v>
      </c>
      <c r="AF36" s="5">
        <v>9163</v>
      </c>
      <c r="AG36" s="5">
        <v>0</v>
      </c>
      <c r="AH36" s="5">
        <v>0</v>
      </c>
      <c r="AI36" s="5">
        <v>157905</v>
      </c>
      <c r="AJ36" s="5">
        <v>234082</v>
      </c>
      <c r="AK36" s="5">
        <v>2409267.179124</v>
      </c>
      <c r="AL36" s="5">
        <v>121683200</v>
      </c>
      <c r="AM36" s="47"/>
    </row>
    <row r="37" spans="1:39" x14ac:dyDescent="0.25">
      <c r="A37" s="5">
        <v>97</v>
      </c>
      <c r="B37" s="5">
        <v>1</v>
      </c>
      <c r="C37" s="5" t="s">
        <v>160</v>
      </c>
      <c r="D37" s="5">
        <v>573</v>
      </c>
      <c r="E37" s="5">
        <v>637.20000000000005</v>
      </c>
      <c r="F37" s="5">
        <v>566</v>
      </c>
      <c r="G37" s="5">
        <v>623.79999999999995</v>
      </c>
      <c r="H37" s="5">
        <v>4096495</v>
      </c>
      <c r="I37" s="5">
        <v>0</v>
      </c>
      <c r="J37" s="5">
        <v>149892</v>
      </c>
      <c r="K37" s="5">
        <v>14084</v>
      </c>
      <c r="L37" s="5">
        <v>118842</v>
      </c>
      <c r="M37" s="5">
        <v>0</v>
      </c>
      <c r="N37" s="5">
        <v>135421</v>
      </c>
      <c r="O37" s="5">
        <v>119994</v>
      </c>
      <c r="P37" s="5">
        <v>104486.25</v>
      </c>
      <c r="Q37" s="5">
        <v>8109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11034</v>
      </c>
      <c r="Z37" s="5">
        <v>31625</v>
      </c>
      <c r="AA37" s="5">
        <v>451631</v>
      </c>
      <c r="AB37" s="5">
        <v>5241613.25</v>
      </c>
      <c r="AC37" s="5">
        <v>0</v>
      </c>
      <c r="AD37" s="5">
        <v>46342</v>
      </c>
      <c r="AE37" s="5">
        <v>104486.25</v>
      </c>
      <c r="AF37" s="5">
        <v>0</v>
      </c>
      <c r="AG37" s="5">
        <v>0</v>
      </c>
      <c r="AH37" s="5">
        <v>0</v>
      </c>
      <c r="AI37" s="5">
        <v>376413</v>
      </c>
      <c r="AJ37" s="5">
        <v>527241.25</v>
      </c>
      <c r="AK37" s="5">
        <v>5519848.0193779999</v>
      </c>
      <c r="AL37" s="5">
        <v>335358399</v>
      </c>
      <c r="AM37" s="47"/>
    </row>
    <row r="38" spans="1:39" x14ac:dyDescent="0.25">
      <c r="A38" s="5">
        <v>99</v>
      </c>
      <c r="B38" s="5">
        <v>1</v>
      </c>
      <c r="C38" s="5" t="s">
        <v>161</v>
      </c>
      <c r="D38" s="5">
        <v>1051.3522149999999</v>
      </c>
      <c r="E38" s="5">
        <v>1154.6641099999999</v>
      </c>
      <c r="F38" s="5">
        <v>1233.6900419999999</v>
      </c>
      <c r="G38" s="5">
        <v>1354.677189</v>
      </c>
      <c r="H38" s="5">
        <v>8896165</v>
      </c>
      <c r="I38" s="5">
        <v>0</v>
      </c>
      <c r="J38" s="5">
        <v>18646</v>
      </c>
      <c r="K38" s="5">
        <v>14082</v>
      </c>
      <c r="L38" s="5">
        <v>0</v>
      </c>
      <c r="M38" s="5">
        <v>0</v>
      </c>
      <c r="N38" s="5">
        <v>122645</v>
      </c>
      <c r="O38" s="5">
        <v>307674</v>
      </c>
      <c r="P38" s="5">
        <v>226682.75</v>
      </c>
      <c r="Q38" s="5">
        <v>17611</v>
      </c>
      <c r="R38" s="5">
        <v>4213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23765</v>
      </c>
      <c r="Z38" s="5">
        <v>65095</v>
      </c>
      <c r="AA38" s="5">
        <v>980786</v>
      </c>
      <c r="AB38" s="5">
        <v>10677364.75</v>
      </c>
      <c r="AC38" s="5">
        <v>0</v>
      </c>
      <c r="AD38" s="5">
        <v>70758</v>
      </c>
      <c r="AE38" s="5">
        <v>224161</v>
      </c>
      <c r="AF38" s="5">
        <v>4166</v>
      </c>
      <c r="AG38" s="5">
        <v>0</v>
      </c>
      <c r="AH38" s="5">
        <v>0</v>
      </c>
      <c r="AI38" s="5">
        <v>800903</v>
      </c>
      <c r="AJ38" s="5">
        <v>1099988</v>
      </c>
      <c r="AK38" s="5">
        <v>7138112.8213379998</v>
      </c>
      <c r="AL38" s="5">
        <v>582328925</v>
      </c>
      <c r="AM38" s="47"/>
    </row>
    <row r="39" spans="1:39" x14ac:dyDescent="0.25">
      <c r="A39" s="5">
        <v>100</v>
      </c>
      <c r="B39" s="5">
        <v>1</v>
      </c>
      <c r="C39" s="5" t="s">
        <v>162</v>
      </c>
      <c r="D39" s="5">
        <v>252.925501</v>
      </c>
      <c r="E39" s="5">
        <v>278.346315</v>
      </c>
      <c r="F39" s="5">
        <v>365</v>
      </c>
      <c r="G39" s="5">
        <v>404.2</v>
      </c>
      <c r="H39" s="5">
        <v>2654381</v>
      </c>
      <c r="I39" s="5">
        <v>0</v>
      </c>
      <c r="J39" s="5">
        <v>178086</v>
      </c>
      <c r="K39" s="5">
        <v>14134</v>
      </c>
      <c r="L39" s="5">
        <v>127304</v>
      </c>
      <c r="M39" s="5">
        <v>0</v>
      </c>
      <c r="N39" s="5">
        <v>123279</v>
      </c>
      <c r="O39" s="5">
        <v>92172</v>
      </c>
      <c r="P39" s="5">
        <v>67386.25</v>
      </c>
      <c r="Q39" s="5">
        <v>5255</v>
      </c>
      <c r="R39" s="5">
        <v>5901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23076</v>
      </c>
      <c r="AA39" s="5">
        <v>292641</v>
      </c>
      <c r="AB39" s="5">
        <v>3583615.25</v>
      </c>
      <c r="AC39" s="5">
        <v>0</v>
      </c>
      <c r="AD39" s="5">
        <v>39213</v>
      </c>
      <c r="AE39" s="5">
        <v>67386.25</v>
      </c>
      <c r="AF39" s="5">
        <v>5901</v>
      </c>
      <c r="AG39" s="5">
        <v>0</v>
      </c>
      <c r="AH39" s="5">
        <v>0</v>
      </c>
      <c r="AI39" s="5">
        <v>284530</v>
      </c>
      <c r="AJ39" s="5">
        <v>397030.25</v>
      </c>
      <c r="AK39" s="5">
        <v>3939915.2979279999</v>
      </c>
      <c r="AL39" s="5">
        <v>228560100</v>
      </c>
      <c r="AM39" s="47"/>
    </row>
    <row r="40" spans="1:39" x14ac:dyDescent="0.25">
      <c r="A40" s="5">
        <v>108</v>
      </c>
      <c r="B40" s="5">
        <v>1</v>
      </c>
      <c r="C40" s="5" t="s">
        <v>1886</v>
      </c>
      <c r="D40" s="5">
        <v>1332</v>
      </c>
      <c r="E40" s="5">
        <v>1447.6</v>
      </c>
      <c r="F40" s="5">
        <v>858</v>
      </c>
      <c r="G40" s="5">
        <v>948.4</v>
      </c>
      <c r="H40" s="5">
        <v>6228143</v>
      </c>
      <c r="I40" s="5">
        <v>0</v>
      </c>
      <c r="J40" s="5">
        <v>58391</v>
      </c>
      <c r="K40" s="5">
        <v>14291</v>
      </c>
      <c r="L40" s="5">
        <v>6234</v>
      </c>
      <c r="M40" s="5">
        <v>0</v>
      </c>
      <c r="N40" s="5">
        <v>123947</v>
      </c>
      <c r="O40" s="5">
        <v>218802</v>
      </c>
      <c r="P40" s="5">
        <v>125748.75</v>
      </c>
      <c r="Q40" s="5">
        <v>12329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635324</v>
      </c>
      <c r="X40" s="5">
        <v>0</v>
      </c>
      <c r="Y40" s="5">
        <v>44872</v>
      </c>
      <c r="Z40" s="5">
        <v>51850</v>
      </c>
      <c r="AA40" s="5">
        <v>686642</v>
      </c>
      <c r="AB40" s="5">
        <v>8206573.75</v>
      </c>
      <c r="AC40" s="5">
        <v>0</v>
      </c>
      <c r="AD40" s="5">
        <v>111051</v>
      </c>
      <c r="AE40" s="5">
        <v>125748.75</v>
      </c>
      <c r="AF40" s="5">
        <v>0</v>
      </c>
      <c r="AG40" s="5">
        <v>635324</v>
      </c>
      <c r="AH40" s="5">
        <v>0</v>
      </c>
      <c r="AI40" s="5">
        <v>598362</v>
      </c>
      <c r="AJ40" s="5">
        <v>1470485.75</v>
      </c>
      <c r="AK40" s="5">
        <v>11028769.396213001</v>
      </c>
      <c r="AL40" s="5">
        <v>878629100</v>
      </c>
      <c r="AM40" s="47"/>
    </row>
    <row r="41" spans="1:39" x14ac:dyDescent="0.25">
      <c r="A41" s="5">
        <v>110</v>
      </c>
      <c r="B41" s="5">
        <v>1</v>
      </c>
      <c r="C41" s="5" t="s">
        <v>163</v>
      </c>
      <c r="D41" s="5">
        <v>4368.1833310000002</v>
      </c>
      <c r="E41" s="5">
        <v>4785.6809089999997</v>
      </c>
      <c r="F41" s="5">
        <v>4135.0384610000001</v>
      </c>
      <c r="G41" s="5">
        <v>4540.4765429999998</v>
      </c>
      <c r="H41" s="5">
        <v>29817309</v>
      </c>
      <c r="I41" s="5">
        <v>238964</v>
      </c>
      <c r="J41" s="5">
        <v>57953</v>
      </c>
      <c r="K41" s="5">
        <v>57074</v>
      </c>
      <c r="L41" s="5">
        <v>0</v>
      </c>
      <c r="M41" s="5">
        <v>0</v>
      </c>
      <c r="N41" s="5">
        <v>282528</v>
      </c>
      <c r="O41" s="5">
        <v>963366</v>
      </c>
      <c r="P41" s="5">
        <v>529136.5</v>
      </c>
      <c r="Q41" s="5">
        <v>59026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4417384</v>
      </c>
      <c r="X41" s="5">
        <v>0</v>
      </c>
      <c r="Y41" s="5">
        <v>0</v>
      </c>
      <c r="Z41" s="5">
        <v>328105</v>
      </c>
      <c r="AA41" s="5">
        <v>3287305</v>
      </c>
      <c r="AB41" s="5">
        <v>40038150.5</v>
      </c>
      <c r="AC41" s="5">
        <v>0</v>
      </c>
      <c r="AD41" s="5">
        <v>306640</v>
      </c>
      <c r="AE41" s="5">
        <v>529136.5</v>
      </c>
      <c r="AF41" s="5">
        <v>0</v>
      </c>
      <c r="AG41" s="5">
        <v>4400082.0599999996</v>
      </c>
      <c r="AH41" s="5">
        <v>0</v>
      </c>
      <c r="AI41" s="5">
        <v>2851618</v>
      </c>
      <c r="AJ41" s="5">
        <v>8087476.5599999996</v>
      </c>
      <c r="AK41" s="5">
        <v>33113244.738618001</v>
      </c>
      <c r="AL41" s="5">
        <v>2864367400</v>
      </c>
      <c r="AM41" s="47"/>
    </row>
    <row r="42" spans="1:39" x14ac:dyDescent="0.25">
      <c r="A42" s="5">
        <v>111</v>
      </c>
      <c r="B42" s="5">
        <v>1</v>
      </c>
      <c r="C42" s="5" t="s">
        <v>164</v>
      </c>
      <c r="D42" s="5">
        <v>1738.934573</v>
      </c>
      <c r="E42" s="5">
        <v>1897.547102</v>
      </c>
      <c r="F42" s="5">
        <v>1583.4887819999999</v>
      </c>
      <c r="G42" s="5">
        <v>1731.5645199999999</v>
      </c>
      <c r="H42" s="5">
        <v>11371184</v>
      </c>
      <c r="I42" s="5">
        <v>18421</v>
      </c>
      <c r="J42" s="5">
        <v>149009</v>
      </c>
      <c r="K42" s="5">
        <v>14397</v>
      </c>
      <c r="L42" s="5">
        <v>0</v>
      </c>
      <c r="M42" s="5">
        <v>0</v>
      </c>
      <c r="N42" s="5">
        <v>188946</v>
      </c>
      <c r="O42" s="5">
        <v>387233</v>
      </c>
      <c r="P42" s="5">
        <v>243773</v>
      </c>
      <c r="Q42" s="5">
        <v>22510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892223</v>
      </c>
      <c r="X42" s="5">
        <v>0</v>
      </c>
      <c r="Y42" s="5">
        <v>0</v>
      </c>
      <c r="Z42" s="5">
        <v>89370</v>
      </c>
      <c r="AA42" s="5">
        <v>1253653</v>
      </c>
      <c r="AB42" s="5">
        <v>14630719</v>
      </c>
      <c r="AC42" s="5">
        <v>0</v>
      </c>
      <c r="AD42" s="5">
        <v>139083</v>
      </c>
      <c r="AE42" s="5">
        <v>243773</v>
      </c>
      <c r="AF42" s="5">
        <v>0</v>
      </c>
      <c r="AG42" s="5">
        <v>892223</v>
      </c>
      <c r="AH42" s="5">
        <v>0</v>
      </c>
      <c r="AI42" s="5">
        <v>1102615</v>
      </c>
      <c r="AJ42" s="5">
        <v>2377694</v>
      </c>
      <c r="AK42" s="5">
        <v>14249621.478657</v>
      </c>
      <c r="AL42" s="5">
        <v>1184329800</v>
      </c>
      <c r="AM42" s="47"/>
    </row>
    <row r="43" spans="1:39" x14ac:dyDescent="0.25">
      <c r="A43" s="5">
        <v>112</v>
      </c>
      <c r="B43" s="5">
        <v>1</v>
      </c>
      <c r="C43" s="5" t="s">
        <v>2155</v>
      </c>
      <c r="D43" s="5">
        <v>10899.143577000001</v>
      </c>
      <c r="E43" s="5">
        <v>11902.031290000001</v>
      </c>
      <c r="F43" s="5">
        <v>9213.1858069999998</v>
      </c>
      <c r="G43" s="5">
        <v>10080.935903</v>
      </c>
      <c r="H43" s="5">
        <v>66201506</v>
      </c>
      <c r="I43" s="5">
        <v>429828</v>
      </c>
      <c r="J43" s="5">
        <v>1161485</v>
      </c>
      <c r="K43" s="5">
        <v>338133</v>
      </c>
      <c r="L43" s="5">
        <v>0</v>
      </c>
      <c r="M43" s="5">
        <v>0</v>
      </c>
      <c r="N43" s="5">
        <v>635114.14860099996</v>
      </c>
      <c r="O43" s="5">
        <v>2198662</v>
      </c>
      <c r="P43" s="5">
        <v>1169035.75</v>
      </c>
      <c r="Q43" s="5">
        <v>131052</v>
      </c>
      <c r="R43" s="5">
        <v>41937</v>
      </c>
      <c r="S43" s="5">
        <v>0</v>
      </c>
      <c r="T43" s="5">
        <v>0</v>
      </c>
      <c r="U43" s="5">
        <v>100010</v>
      </c>
      <c r="V43" s="5">
        <v>0</v>
      </c>
      <c r="W43" s="5">
        <v>9874680</v>
      </c>
      <c r="X43" s="5">
        <v>0</v>
      </c>
      <c r="Y43" s="5">
        <v>223372</v>
      </c>
      <c r="Z43" s="5">
        <v>856470</v>
      </c>
      <c r="AA43" s="5">
        <v>7298598</v>
      </c>
      <c r="AB43" s="5">
        <v>90659882.898600996</v>
      </c>
      <c r="AC43" s="5">
        <v>0</v>
      </c>
      <c r="AD43" s="5">
        <v>935877</v>
      </c>
      <c r="AE43" s="5">
        <v>1169035.75</v>
      </c>
      <c r="AF43" s="5">
        <v>41937</v>
      </c>
      <c r="AG43" s="5">
        <v>9808451.75</v>
      </c>
      <c r="AH43" s="5">
        <v>0</v>
      </c>
      <c r="AI43" s="5">
        <v>6876205</v>
      </c>
      <c r="AJ43" s="5">
        <v>18831506.5</v>
      </c>
      <c r="AK43" s="5">
        <v>98315945.267857</v>
      </c>
      <c r="AL43" s="5">
        <v>9010943000</v>
      </c>
      <c r="AM43" s="47"/>
    </row>
    <row r="44" spans="1:39" x14ac:dyDescent="0.25">
      <c r="A44" s="5">
        <v>113</v>
      </c>
      <c r="B44" s="5">
        <v>1</v>
      </c>
      <c r="C44" s="5" t="s">
        <v>2156</v>
      </c>
      <c r="D44" s="5">
        <v>888</v>
      </c>
      <c r="E44" s="5">
        <v>974.2</v>
      </c>
      <c r="F44" s="5">
        <v>750.26390100000003</v>
      </c>
      <c r="G44" s="5">
        <v>822.46173599999997</v>
      </c>
      <c r="H44" s="5">
        <v>5401106</v>
      </c>
      <c r="I44" s="5">
        <v>6140</v>
      </c>
      <c r="J44" s="5">
        <v>607280</v>
      </c>
      <c r="K44" s="5">
        <v>14092</v>
      </c>
      <c r="L44" s="5">
        <v>64101</v>
      </c>
      <c r="M44" s="5">
        <v>108106</v>
      </c>
      <c r="N44" s="5">
        <v>265764.29035899998</v>
      </c>
      <c r="O44" s="5">
        <v>190115</v>
      </c>
      <c r="P44" s="5">
        <v>136280.5</v>
      </c>
      <c r="Q44" s="5">
        <v>10692</v>
      </c>
      <c r="R44" s="5">
        <v>27610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48764</v>
      </c>
      <c r="AA44" s="5">
        <v>595462</v>
      </c>
      <c r="AB44" s="5">
        <v>7475512.7903589997</v>
      </c>
      <c r="AC44" s="5">
        <v>0</v>
      </c>
      <c r="AD44" s="5">
        <v>190115</v>
      </c>
      <c r="AE44" s="5">
        <v>136280.5</v>
      </c>
      <c r="AF44" s="5">
        <v>27610</v>
      </c>
      <c r="AG44" s="5">
        <v>0</v>
      </c>
      <c r="AH44" s="5">
        <v>0</v>
      </c>
      <c r="AI44" s="5">
        <v>595463</v>
      </c>
      <c r="AJ44" s="5">
        <v>949468.5</v>
      </c>
      <c r="AK44" s="5">
        <v>22954427.213792998</v>
      </c>
      <c r="AL44" s="5">
        <v>904252544</v>
      </c>
      <c r="AM44" s="47"/>
    </row>
    <row r="45" spans="1:39" x14ac:dyDescent="0.25">
      <c r="A45" s="5">
        <v>115</v>
      </c>
      <c r="B45" s="5">
        <v>1</v>
      </c>
      <c r="C45" s="5" t="s">
        <v>1889</v>
      </c>
      <c r="D45" s="5">
        <v>1438.592257</v>
      </c>
      <c r="E45" s="5">
        <v>1568.7551530000001</v>
      </c>
      <c r="F45" s="5">
        <v>1425.853918</v>
      </c>
      <c r="G45" s="5">
        <v>1557.355503</v>
      </c>
      <c r="H45" s="5">
        <v>10227154</v>
      </c>
      <c r="I45" s="5">
        <v>294739</v>
      </c>
      <c r="J45" s="5">
        <v>2154381</v>
      </c>
      <c r="K45" s="5">
        <v>0</v>
      </c>
      <c r="L45" s="5">
        <v>0</v>
      </c>
      <c r="M45" s="5">
        <v>68219</v>
      </c>
      <c r="N45" s="5">
        <v>356118</v>
      </c>
      <c r="O45" s="5">
        <v>347151</v>
      </c>
      <c r="P45" s="5">
        <v>231400.5</v>
      </c>
      <c r="Q45" s="5">
        <v>20246</v>
      </c>
      <c r="R45" s="5">
        <v>548672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91458</v>
      </c>
      <c r="AA45" s="5">
        <v>1127525</v>
      </c>
      <c r="AB45" s="5">
        <v>15467063.5</v>
      </c>
      <c r="AC45" s="5">
        <v>0</v>
      </c>
      <c r="AD45" s="5">
        <v>86393</v>
      </c>
      <c r="AE45" s="5">
        <v>123439</v>
      </c>
      <c r="AF45" s="5">
        <v>292686</v>
      </c>
      <c r="AG45" s="5">
        <v>0</v>
      </c>
      <c r="AH45" s="5">
        <v>0</v>
      </c>
      <c r="AI45" s="5">
        <v>496682</v>
      </c>
      <c r="AJ45" s="5">
        <v>999200</v>
      </c>
      <c r="AK45" s="5">
        <v>8879909.1300859991</v>
      </c>
      <c r="AL45" s="5">
        <v>426789665</v>
      </c>
      <c r="AM45" s="47"/>
    </row>
    <row r="46" spans="1:39" x14ac:dyDescent="0.25">
      <c r="A46" s="5">
        <v>116</v>
      </c>
      <c r="B46" s="5">
        <v>1</v>
      </c>
      <c r="C46" s="5" t="s">
        <v>165</v>
      </c>
      <c r="D46" s="5">
        <v>996.65767000000005</v>
      </c>
      <c r="E46" s="5">
        <v>1091.6259250000001</v>
      </c>
      <c r="F46" s="5">
        <v>1251.5671809999999</v>
      </c>
      <c r="G46" s="5">
        <v>1377.1501989999999</v>
      </c>
      <c r="H46" s="5">
        <v>9043745</v>
      </c>
      <c r="I46" s="5">
        <v>0</v>
      </c>
      <c r="J46" s="5">
        <v>583356</v>
      </c>
      <c r="K46" s="5">
        <v>0</v>
      </c>
      <c r="L46" s="5">
        <v>0</v>
      </c>
      <c r="M46" s="5">
        <v>0</v>
      </c>
      <c r="N46" s="5">
        <v>247259.38978999999</v>
      </c>
      <c r="O46" s="5">
        <v>297918</v>
      </c>
      <c r="P46" s="5">
        <v>226935.5</v>
      </c>
      <c r="Q46" s="5">
        <v>17903</v>
      </c>
      <c r="R46" s="5">
        <v>69629</v>
      </c>
      <c r="S46" s="5">
        <v>0</v>
      </c>
      <c r="T46" s="5">
        <v>0</v>
      </c>
      <c r="U46" s="5">
        <v>0</v>
      </c>
      <c r="V46" s="5">
        <v>-7486</v>
      </c>
      <c r="W46" s="5">
        <v>0</v>
      </c>
      <c r="X46" s="5">
        <v>0</v>
      </c>
      <c r="Y46" s="5">
        <v>0</v>
      </c>
      <c r="Z46" s="5">
        <v>70465</v>
      </c>
      <c r="AA46" s="5">
        <v>997057</v>
      </c>
      <c r="AB46" s="5">
        <v>11546781.88979</v>
      </c>
      <c r="AC46" s="5">
        <v>0</v>
      </c>
      <c r="AD46" s="5">
        <v>120150</v>
      </c>
      <c r="AE46" s="5">
        <v>226935.5</v>
      </c>
      <c r="AF46" s="5">
        <v>69629</v>
      </c>
      <c r="AG46" s="5">
        <v>0</v>
      </c>
      <c r="AH46" s="5">
        <v>0</v>
      </c>
      <c r="AI46" s="5">
        <v>849459</v>
      </c>
      <c r="AJ46" s="5">
        <v>1266173.5</v>
      </c>
      <c r="AK46" s="5">
        <v>12725427.408441</v>
      </c>
      <c r="AL46" s="5">
        <v>617440015</v>
      </c>
      <c r="AM46" s="47"/>
    </row>
    <row r="47" spans="1:39" x14ac:dyDescent="0.25">
      <c r="A47" s="5">
        <v>118</v>
      </c>
      <c r="B47" s="5">
        <v>1</v>
      </c>
      <c r="C47" s="5" t="s">
        <v>2157</v>
      </c>
      <c r="D47" s="5">
        <v>377.60092200000003</v>
      </c>
      <c r="E47" s="5">
        <v>414.66949299999999</v>
      </c>
      <c r="F47" s="5">
        <v>332.625</v>
      </c>
      <c r="G47" s="5">
        <v>363.55</v>
      </c>
      <c r="H47" s="5">
        <v>2387433</v>
      </c>
      <c r="I47" s="5">
        <v>0</v>
      </c>
      <c r="J47" s="5">
        <v>591632</v>
      </c>
      <c r="K47" s="5">
        <v>0</v>
      </c>
      <c r="L47" s="5">
        <v>122876</v>
      </c>
      <c r="M47" s="5">
        <v>617130</v>
      </c>
      <c r="N47" s="5">
        <v>228796.525899</v>
      </c>
      <c r="O47" s="5">
        <v>78215</v>
      </c>
      <c r="P47" s="5">
        <v>60895.5</v>
      </c>
      <c r="Q47" s="5">
        <v>4726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27472</v>
      </c>
      <c r="AA47" s="5">
        <v>263210</v>
      </c>
      <c r="AB47" s="5">
        <v>4382386.0258990005</v>
      </c>
      <c r="AC47" s="5">
        <v>0</v>
      </c>
      <c r="AD47" s="5">
        <v>78215</v>
      </c>
      <c r="AE47" s="5">
        <v>60895.5</v>
      </c>
      <c r="AF47" s="5">
        <v>0</v>
      </c>
      <c r="AG47" s="5">
        <v>0</v>
      </c>
      <c r="AH47" s="5">
        <v>0</v>
      </c>
      <c r="AI47" s="5">
        <v>263210</v>
      </c>
      <c r="AJ47" s="5">
        <v>402320.5</v>
      </c>
      <c r="AK47" s="5">
        <v>17974726.207961999</v>
      </c>
      <c r="AL47" s="5">
        <v>522164375</v>
      </c>
      <c r="AM47" s="47"/>
    </row>
    <row r="48" spans="1:39" x14ac:dyDescent="0.25">
      <c r="A48" s="5">
        <v>129</v>
      </c>
      <c r="B48" s="5">
        <v>1</v>
      </c>
      <c r="C48" s="5" t="s">
        <v>166</v>
      </c>
      <c r="D48" s="5">
        <v>1369.167426</v>
      </c>
      <c r="E48" s="5">
        <v>1510.600911</v>
      </c>
      <c r="F48" s="5">
        <v>1625.829583</v>
      </c>
      <c r="G48" s="5">
        <v>1794.1955</v>
      </c>
      <c r="H48" s="5">
        <v>11782482</v>
      </c>
      <c r="I48" s="5">
        <v>165791</v>
      </c>
      <c r="J48" s="5">
        <v>872920</v>
      </c>
      <c r="K48" s="5">
        <v>115866</v>
      </c>
      <c r="L48" s="5">
        <v>0</v>
      </c>
      <c r="M48" s="5">
        <v>0</v>
      </c>
      <c r="N48" s="5">
        <v>283725</v>
      </c>
      <c r="O48" s="5">
        <v>417100</v>
      </c>
      <c r="P48" s="5">
        <v>284703.75</v>
      </c>
      <c r="Q48" s="5">
        <v>23325</v>
      </c>
      <c r="R48" s="5">
        <v>13474</v>
      </c>
      <c r="S48" s="5">
        <v>0</v>
      </c>
      <c r="T48" s="5">
        <v>0</v>
      </c>
      <c r="U48" s="5">
        <v>0</v>
      </c>
      <c r="V48" s="5">
        <v>0</v>
      </c>
      <c r="W48" s="5">
        <v>281258</v>
      </c>
      <c r="X48" s="5">
        <v>0</v>
      </c>
      <c r="Y48" s="5">
        <v>0</v>
      </c>
      <c r="Z48" s="5">
        <v>98270</v>
      </c>
      <c r="AA48" s="5">
        <v>1298998</v>
      </c>
      <c r="AB48" s="5">
        <v>15637912.75</v>
      </c>
      <c r="AC48" s="5">
        <v>0</v>
      </c>
      <c r="AD48" s="5">
        <v>96882</v>
      </c>
      <c r="AE48" s="5">
        <v>156089</v>
      </c>
      <c r="AF48" s="5">
        <v>7387</v>
      </c>
      <c r="AG48" s="5">
        <v>138698</v>
      </c>
      <c r="AH48" s="5">
        <v>0</v>
      </c>
      <c r="AI48" s="5">
        <v>588099</v>
      </c>
      <c r="AJ48" s="5">
        <v>987155</v>
      </c>
      <c r="AK48" s="5">
        <v>9548466.6132360008</v>
      </c>
      <c r="AL48" s="5">
        <v>422375185</v>
      </c>
      <c r="AM48" s="47"/>
    </row>
    <row r="49" spans="1:39" x14ac:dyDescent="0.25">
      <c r="A49" s="5">
        <v>138</v>
      </c>
      <c r="B49" s="5">
        <v>1</v>
      </c>
      <c r="C49" s="5" t="s">
        <v>167</v>
      </c>
      <c r="D49" s="5">
        <v>3134</v>
      </c>
      <c r="E49" s="5">
        <v>3430.4</v>
      </c>
      <c r="F49" s="5">
        <v>2793.3739340000002</v>
      </c>
      <c r="G49" s="5">
        <v>3062.222002</v>
      </c>
      <c r="H49" s="5">
        <v>20109612</v>
      </c>
      <c r="I49" s="5">
        <v>192399</v>
      </c>
      <c r="J49" s="5">
        <v>252433</v>
      </c>
      <c r="K49" s="5">
        <v>17352</v>
      </c>
      <c r="L49" s="5">
        <v>0</v>
      </c>
      <c r="M49" s="5">
        <v>0</v>
      </c>
      <c r="N49" s="5">
        <v>409194.85262600001</v>
      </c>
      <c r="O49" s="5">
        <v>673567</v>
      </c>
      <c r="P49" s="5">
        <v>509868.5</v>
      </c>
      <c r="Q49" s="5">
        <v>39809</v>
      </c>
      <c r="R49" s="5">
        <v>56865</v>
      </c>
      <c r="S49" s="5">
        <v>0</v>
      </c>
      <c r="T49" s="5">
        <v>0</v>
      </c>
      <c r="U49" s="5">
        <v>66516</v>
      </c>
      <c r="V49" s="5">
        <v>0</v>
      </c>
      <c r="W49" s="5">
        <v>0</v>
      </c>
      <c r="X49" s="5">
        <v>0</v>
      </c>
      <c r="Y49" s="5">
        <v>0</v>
      </c>
      <c r="Z49" s="5">
        <v>126299</v>
      </c>
      <c r="AA49" s="5">
        <v>2217049</v>
      </c>
      <c r="AB49" s="5">
        <v>24670964.352626</v>
      </c>
      <c r="AC49" s="5">
        <v>0</v>
      </c>
      <c r="AD49" s="5">
        <v>231588</v>
      </c>
      <c r="AE49" s="5">
        <v>509868.5</v>
      </c>
      <c r="AF49" s="5">
        <v>56865</v>
      </c>
      <c r="AG49" s="5">
        <v>0</v>
      </c>
      <c r="AH49" s="5">
        <v>0</v>
      </c>
      <c r="AI49" s="5">
        <v>1922196</v>
      </c>
      <c r="AJ49" s="5">
        <v>2720517.5</v>
      </c>
      <c r="AK49" s="5">
        <v>24123158.136856999</v>
      </c>
      <c r="AL49" s="5">
        <v>2049860400</v>
      </c>
      <c r="AM49" s="47"/>
    </row>
    <row r="50" spans="1:39" x14ac:dyDescent="0.25">
      <c r="A50" s="5">
        <v>139</v>
      </c>
      <c r="B50" s="5">
        <v>1</v>
      </c>
      <c r="C50" s="5" t="s">
        <v>168</v>
      </c>
      <c r="D50" s="5">
        <v>886.74877100000003</v>
      </c>
      <c r="E50" s="5">
        <v>972.29487500000005</v>
      </c>
      <c r="F50" s="5">
        <v>863.53658499999995</v>
      </c>
      <c r="G50" s="5">
        <v>946.73658499999999</v>
      </c>
      <c r="H50" s="5">
        <v>6217219</v>
      </c>
      <c r="I50" s="5">
        <v>0</v>
      </c>
      <c r="J50" s="5">
        <v>207043</v>
      </c>
      <c r="K50" s="5">
        <v>14103</v>
      </c>
      <c r="L50" s="5">
        <v>7116</v>
      </c>
      <c r="M50" s="5">
        <v>0</v>
      </c>
      <c r="N50" s="5">
        <v>144251.90811799999</v>
      </c>
      <c r="O50" s="5">
        <v>209492</v>
      </c>
      <c r="P50" s="5">
        <v>112833.25</v>
      </c>
      <c r="Q50" s="5">
        <v>12308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852063</v>
      </c>
      <c r="X50" s="5">
        <v>0</v>
      </c>
      <c r="Y50" s="5">
        <v>0</v>
      </c>
      <c r="Z50" s="5">
        <v>44525</v>
      </c>
      <c r="AA50" s="5">
        <v>685437</v>
      </c>
      <c r="AB50" s="5">
        <v>8506391.1581180003</v>
      </c>
      <c r="AC50" s="5">
        <v>0</v>
      </c>
      <c r="AD50" s="5">
        <v>65926</v>
      </c>
      <c r="AE50" s="5">
        <v>112833.25</v>
      </c>
      <c r="AF50" s="5">
        <v>0</v>
      </c>
      <c r="AG50" s="5">
        <v>840409</v>
      </c>
      <c r="AH50" s="5">
        <v>0</v>
      </c>
      <c r="AI50" s="5">
        <v>579519</v>
      </c>
      <c r="AJ50" s="5">
        <v>1598687.25</v>
      </c>
      <c r="AK50" s="5">
        <v>6826257.0359070003</v>
      </c>
      <c r="AL50" s="5">
        <v>536538000</v>
      </c>
      <c r="AM50" s="47"/>
    </row>
    <row r="51" spans="1:39" x14ac:dyDescent="0.25">
      <c r="A51" s="5">
        <v>146</v>
      </c>
      <c r="B51" s="5">
        <v>1</v>
      </c>
      <c r="C51" s="5" t="s">
        <v>169</v>
      </c>
      <c r="D51" s="5">
        <v>842.77141700000004</v>
      </c>
      <c r="E51" s="5">
        <v>930.72871399999997</v>
      </c>
      <c r="F51" s="5">
        <v>889.05235200000004</v>
      </c>
      <c r="G51" s="5">
        <v>969.25876600000004</v>
      </c>
      <c r="H51" s="5">
        <v>6365122</v>
      </c>
      <c r="I51" s="5">
        <v>0</v>
      </c>
      <c r="J51" s="5">
        <v>69710</v>
      </c>
      <c r="K51" s="5">
        <v>0</v>
      </c>
      <c r="L51" s="5">
        <v>0</v>
      </c>
      <c r="M51" s="5">
        <v>12884</v>
      </c>
      <c r="N51" s="5">
        <v>265018</v>
      </c>
      <c r="O51" s="5">
        <v>228220</v>
      </c>
      <c r="P51" s="5">
        <v>148643</v>
      </c>
      <c r="Q51" s="5">
        <v>12600</v>
      </c>
      <c r="R51" s="5">
        <v>10914</v>
      </c>
      <c r="S51" s="5">
        <v>0</v>
      </c>
      <c r="T51" s="5">
        <v>0</v>
      </c>
      <c r="U51" s="5">
        <v>0</v>
      </c>
      <c r="V51" s="5">
        <v>0</v>
      </c>
      <c r="W51" s="5">
        <v>244418</v>
      </c>
      <c r="X51" s="5">
        <v>0</v>
      </c>
      <c r="Y51" s="5">
        <v>0</v>
      </c>
      <c r="Z51" s="5">
        <v>46097</v>
      </c>
      <c r="AA51" s="5">
        <v>701743</v>
      </c>
      <c r="AB51" s="5">
        <v>8105369</v>
      </c>
      <c r="AC51" s="5">
        <v>0</v>
      </c>
      <c r="AD51" s="5">
        <v>101180</v>
      </c>
      <c r="AE51" s="5">
        <v>122383</v>
      </c>
      <c r="AF51" s="5">
        <v>8986</v>
      </c>
      <c r="AG51" s="5">
        <v>181008</v>
      </c>
      <c r="AH51" s="5">
        <v>0</v>
      </c>
      <c r="AI51" s="5">
        <v>477111</v>
      </c>
      <c r="AJ51" s="5">
        <v>890668</v>
      </c>
      <c r="AK51" s="5">
        <v>9845597.3391120005</v>
      </c>
      <c r="AL51" s="5">
        <v>390814300</v>
      </c>
      <c r="AM51" s="47"/>
    </row>
    <row r="52" spans="1:39" x14ac:dyDescent="0.25">
      <c r="A52" s="5">
        <v>150</v>
      </c>
      <c r="B52" s="5">
        <v>1</v>
      </c>
      <c r="C52" s="5" t="s">
        <v>170</v>
      </c>
      <c r="D52" s="5">
        <v>921</v>
      </c>
      <c r="E52" s="5">
        <v>1002</v>
      </c>
      <c r="F52" s="5">
        <v>1004.058308</v>
      </c>
      <c r="G52" s="5">
        <v>1095.4699700000001</v>
      </c>
      <c r="H52" s="5">
        <v>7193951</v>
      </c>
      <c r="I52" s="5">
        <v>0</v>
      </c>
      <c r="J52" s="5">
        <v>52612</v>
      </c>
      <c r="K52" s="5">
        <v>14581</v>
      </c>
      <c r="L52" s="5">
        <v>0</v>
      </c>
      <c r="M52" s="5">
        <v>0</v>
      </c>
      <c r="N52" s="5">
        <v>185048</v>
      </c>
      <c r="O52" s="5">
        <v>242678</v>
      </c>
      <c r="P52" s="5">
        <v>183490.5</v>
      </c>
      <c r="Q52" s="5">
        <v>14241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57839</v>
      </c>
      <c r="AA52" s="5">
        <v>793120</v>
      </c>
      <c r="AB52" s="5">
        <v>8737560.5</v>
      </c>
      <c r="AC52" s="5">
        <v>0</v>
      </c>
      <c r="AD52" s="5">
        <v>64492</v>
      </c>
      <c r="AE52" s="5">
        <v>147599</v>
      </c>
      <c r="AF52" s="5">
        <v>0</v>
      </c>
      <c r="AG52" s="5">
        <v>0</v>
      </c>
      <c r="AH52" s="5">
        <v>0</v>
      </c>
      <c r="AI52" s="5">
        <v>526831</v>
      </c>
      <c r="AJ52" s="5">
        <v>738922</v>
      </c>
      <c r="AK52" s="5">
        <v>6670160.2155590001</v>
      </c>
      <c r="AL52" s="5">
        <v>411061000</v>
      </c>
      <c r="AM52" s="47"/>
    </row>
    <row r="53" spans="1:39" x14ac:dyDescent="0.25">
      <c r="A53" s="5">
        <v>152</v>
      </c>
      <c r="B53" s="5">
        <v>1</v>
      </c>
      <c r="C53" s="5" t="s">
        <v>171</v>
      </c>
      <c r="D53" s="5">
        <v>7083.4141360000003</v>
      </c>
      <c r="E53" s="5">
        <v>7736.7100190000001</v>
      </c>
      <c r="F53" s="5">
        <v>7541.6295049999999</v>
      </c>
      <c r="G53" s="5">
        <v>8239.0393719999993</v>
      </c>
      <c r="H53" s="5">
        <v>54105772</v>
      </c>
      <c r="I53" s="5">
        <v>330558</v>
      </c>
      <c r="J53" s="5">
        <v>3721873</v>
      </c>
      <c r="K53" s="5">
        <v>220320</v>
      </c>
      <c r="L53" s="5">
        <v>0</v>
      </c>
      <c r="M53" s="5">
        <v>0</v>
      </c>
      <c r="N53" s="5">
        <v>705920.99735099997</v>
      </c>
      <c r="O53" s="5">
        <v>1769586</v>
      </c>
      <c r="P53" s="5">
        <v>1257944.5</v>
      </c>
      <c r="Q53" s="5">
        <v>107108</v>
      </c>
      <c r="R53" s="5">
        <v>431396</v>
      </c>
      <c r="S53" s="5">
        <v>0</v>
      </c>
      <c r="T53" s="5">
        <v>0</v>
      </c>
      <c r="U53" s="5">
        <v>0</v>
      </c>
      <c r="V53" s="5">
        <v>-460</v>
      </c>
      <c r="W53" s="5">
        <v>1842744</v>
      </c>
      <c r="X53" s="5">
        <v>0</v>
      </c>
      <c r="Y53" s="5">
        <v>0</v>
      </c>
      <c r="Z53" s="5">
        <v>432488</v>
      </c>
      <c r="AA53" s="5">
        <v>5965065</v>
      </c>
      <c r="AB53" s="5">
        <v>70890315.497351006</v>
      </c>
      <c r="AC53" s="5">
        <v>0</v>
      </c>
      <c r="AD53" s="5">
        <v>440978</v>
      </c>
      <c r="AE53" s="5">
        <v>1171949</v>
      </c>
      <c r="AF53" s="5">
        <v>401905</v>
      </c>
      <c r="AG53" s="5">
        <v>1544186</v>
      </c>
      <c r="AH53" s="5">
        <v>0</v>
      </c>
      <c r="AI53" s="5">
        <v>4589086</v>
      </c>
      <c r="AJ53" s="5">
        <v>8148104</v>
      </c>
      <c r="AK53" s="5">
        <v>47041856.437331997</v>
      </c>
      <c r="AL53" s="5">
        <v>3675986100</v>
      </c>
      <c r="AM53" s="47"/>
    </row>
    <row r="54" spans="1:39" x14ac:dyDescent="0.25">
      <c r="A54" s="5">
        <v>160</v>
      </c>
      <c r="B54" s="5">
        <v>70</v>
      </c>
      <c r="C54" s="5" t="s">
        <v>2158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167830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167830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7"/>
    </row>
    <row r="55" spans="1:39" x14ac:dyDescent="0.25">
      <c r="A55" s="5">
        <v>160.1</v>
      </c>
      <c r="B55" s="5">
        <v>90</v>
      </c>
      <c r="C55" s="5" t="s">
        <v>2159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905405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905405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47"/>
    </row>
    <row r="56" spans="1:39" x14ac:dyDescent="0.25">
      <c r="A56" s="5">
        <v>162</v>
      </c>
      <c r="B56" s="5">
        <v>1</v>
      </c>
      <c r="C56" s="5" t="s">
        <v>173</v>
      </c>
      <c r="D56" s="5">
        <v>904.89392799999996</v>
      </c>
      <c r="E56" s="5">
        <v>989.18062899999995</v>
      </c>
      <c r="F56" s="5">
        <v>969.16427699999997</v>
      </c>
      <c r="G56" s="5">
        <v>1062.0466300000001</v>
      </c>
      <c r="H56" s="5">
        <v>6974460</v>
      </c>
      <c r="I56" s="5">
        <v>18421</v>
      </c>
      <c r="J56" s="5">
        <v>533856</v>
      </c>
      <c r="K56" s="5">
        <v>0</v>
      </c>
      <c r="L56" s="5">
        <v>0</v>
      </c>
      <c r="M56" s="5">
        <v>0</v>
      </c>
      <c r="N56" s="5">
        <v>388610.35643099999</v>
      </c>
      <c r="O56" s="5">
        <v>238781</v>
      </c>
      <c r="P56" s="5">
        <v>175253.25</v>
      </c>
      <c r="Q56" s="5">
        <v>13807</v>
      </c>
      <c r="R56" s="5">
        <v>49152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49211</v>
      </c>
      <c r="AA56" s="5">
        <v>768922</v>
      </c>
      <c r="AB56" s="5">
        <v>9210473.6064309999</v>
      </c>
      <c r="AC56" s="5">
        <v>0</v>
      </c>
      <c r="AD56" s="5">
        <v>60469</v>
      </c>
      <c r="AE56" s="5">
        <v>119731</v>
      </c>
      <c r="AF56" s="5">
        <v>33580</v>
      </c>
      <c r="AG56" s="5">
        <v>0</v>
      </c>
      <c r="AH56" s="5">
        <v>0</v>
      </c>
      <c r="AI56" s="5">
        <v>433798</v>
      </c>
      <c r="AJ56" s="5">
        <v>647578</v>
      </c>
      <c r="AK56" s="5">
        <v>6162242.0569510004</v>
      </c>
      <c r="AL56" s="5">
        <v>344657600</v>
      </c>
      <c r="AM56" s="47"/>
    </row>
    <row r="57" spans="1:39" x14ac:dyDescent="0.25">
      <c r="A57" s="5">
        <v>166</v>
      </c>
      <c r="B57" s="5">
        <v>1</v>
      </c>
      <c r="C57" s="5" t="s">
        <v>174</v>
      </c>
      <c r="D57" s="5">
        <v>609.66710999999998</v>
      </c>
      <c r="E57" s="5">
        <v>668.68989299999998</v>
      </c>
      <c r="F57" s="5">
        <v>466.40374000000003</v>
      </c>
      <c r="G57" s="5">
        <v>517.37978799999996</v>
      </c>
      <c r="H57" s="5">
        <v>3397633</v>
      </c>
      <c r="I57" s="5">
        <v>12281</v>
      </c>
      <c r="J57" s="5">
        <v>106627</v>
      </c>
      <c r="K57" s="5">
        <v>0</v>
      </c>
      <c r="L57" s="5">
        <v>129768</v>
      </c>
      <c r="M57" s="5">
        <v>535479</v>
      </c>
      <c r="N57" s="5">
        <v>330479</v>
      </c>
      <c r="O57" s="5">
        <v>117755</v>
      </c>
      <c r="P57" s="5">
        <v>64439</v>
      </c>
      <c r="Q57" s="5">
        <v>6726</v>
      </c>
      <c r="R57" s="5">
        <v>0</v>
      </c>
      <c r="S57" s="5">
        <v>0</v>
      </c>
      <c r="T57" s="5">
        <v>0</v>
      </c>
      <c r="U57" s="5">
        <v>143188</v>
      </c>
      <c r="V57" s="5">
        <v>0</v>
      </c>
      <c r="W57" s="5">
        <v>413904</v>
      </c>
      <c r="X57" s="5">
        <v>0</v>
      </c>
      <c r="Y57" s="5">
        <v>0</v>
      </c>
      <c r="Z57" s="5">
        <v>26987</v>
      </c>
      <c r="AA57" s="5">
        <v>374583</v>
      </c>
      <c r="AB57" s="5">
        <v>5659849</v>
      </c>
      <c r="AC57" s="5">
        <v>0</v>
      </c>
      <c r="AD57" s="5">
        <v>117755</v>
      </c>
      <c r="AE57" s="5">
        <v>64439</v>
      </c>
      <c r="AF57" s="5">
        <v>0</v>
      </c>
      <c r="AG57" s="5">
        <v>413904</v>
      </c>
      <c r="AH57" s="5">
        <v>0</v>
      </c>
      <c r="AI57" s="5">
        <v>374583</v>
      </c>
      <c r="AJ57" s="5">
        <v>970681</v>
      </c>
      <c r="AK57" s="5">
        <v>19084200.449847002</v>
      </c>
      <c r="AL57" s="5">
        <v>859751639</v>
      </c>
      <c r="AM57" s="47"/>
    </row>
    <row r="58" spans="1:39" x14ac:dyDescent="0.25">
      <c r="A58" s="5">
        <v>173</v>
      </c>
      <c r="B58" s="5">
        <v>1</v>
      </c>
      <c r="C58" s="5" t="s">
        <v>175</v>
      </c>
      <c r="D58" s="5">
        <v>454</v>
      </c>
      <c r="E58" s="5">
        <v>492.8</v>
      </c>
      <c r="F58" s="5">
        <v>473</v>
      </c>
      <c r="G58" s="5">
        <v>517.6</v>
      </c>
      <c r="H58" s="5">
        <v>3399079</v>
      </c>
      <c r="I58" s="5">
        <v>0</v>
      </c>
      <c r="J58" s="5">
        <v>430666</v>
      </c>
      <c r="K58" s="5">
        <v>21476</v>
      </c>
      <c r="L58" s="5">
        <v>129759</v>
      </c>
      <c r="M58" s="5">
        <v>0</v>
      </c>
      <c r="N58" s="5">
        <v>121500</v>
      </c>
      <c r="O58" s="5">
        <v>122088</v>
      </c>
      <c r="P58" s="5">
        <v>54093.75</v>
      </c>
      <c r="Q58" s="5">
        <v>6729</v>
      </c>
      <c r="R58" s="5">
        <v>0</v>
      </c>
      <c r="S58" s="5">
        <v>0</v>
      </c>
      <c r="T58" s="5">
        <v>0</v>
      </c>
      <c r="U58" s="5">
        <v>0</v>
      </c>
      <c r="V58" s="5">
        <v>-7486</v>
      </c>
      <c r="W58" s="5">
        <v>607290</v>
      </c>
      <c r="X58" s="5">
        <v>0</v>
      </c>
      <c r="Y58" s="5">
        <v>30527</v>
      </c>
      <c r="Z58" s="5">
        <v>29779</v>
      </c>
      <c r="AA58" s="5">
        <v>374742</v>
      </c>
      <c r="AB58" s="5">
        <v>5320242.75</v>
      </c>
      <c r="AC58" s="5">
        <v>0</v>
      </c>
      <c r="AD58" s="5">
        <v>79493</v>
      </c>
      <c r="AE58" s="5">
        <v>35153</v>
      </c>
      <c r="AF58" s="5">
        <v>0</v>
      </c>
      <c r="AG58" s="5">
        <v>508367</v>
      </c>
      <c r="AH58" s="5">
        <v>0</v>
      </c>
      <c r="AI58" s="5">
        <v>201101</v>
      </c>
      <c r="AJ58" s="5">
        <v>824114</v>
      </c>
      <c r="AK58" s="5">
        <v>7721746.690924</v>
      </c>
      <c r="AL58" s="5">
        <v>163326900</v>
      </c>
      <c r="AM58" s="47"/>
    </row>
    <row r="59" spans="1:39" x14ac:dyDescent="0.25">
      <c r="A59" s="5">
        <v>177</v>
      </c>
      <c r="B59" s="5">
        <v>1</v>
      </c>
      <c r="C59" s="5" t="s">
        <v>176</v>
      </c>
      <c r="D59" s="5">
        <v>1031</v>
      </c>
      <c r="E59" s="5">
        <v>1122.4000000000001</v>
      </c>
      <c r="F59" s="5">
        <v>1156</v>
      </c>
      <c r="G59" s="5">
        <v>1258.4000000000001</v>
      </c>
      <c r="H59" s="5">
        <v>8263913</v>
      </c>
      <c r="I59" s="5">
        <v>0</v>
      </c>
      <c r="J59" s="5">
        <v>543479</v>
      </c>
      <c r="K59" s="5">
        <v>109975</v>
      </c>
      <c r="L59" s="5">
        <v>0</v>
      </c>
      <c r="M59" s="5">
        <v>0</v>
      </c>
      <c r="N59" s="5">
        <v>228943</v>
      </c>
      <c r="O59" s="5">
        <v>279978</v>
      </c>
      <c r="P59" s="5">
        <v>169366.25</v>
      </c>
      <c r="Q59" s="5">
        <v>16359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771399</v>
      </c>
      <c r="X59" s="5">
        <v>0</v>
      </c>
      <c r="Y59" s="5">
        <v>0</v>
      </c>
      <c r="Z59" s="5">
        <v>65598</v>
      </c>
      <c r="AA59" s="5">
        <v>911082</v>
      </c>
      <c r="AB59" s="5">
        <v>11360092.25</v>
      </c>
      <c r="AC59" s="5">
        <v>0</v>
      </c>
      <c r="AD59" s="5">
        <v>105282</v>
      </c>
      <c r="AE59" s="5">
        <v>138807</v>
      </c>
      <c r="AF59" s="5">
        <v>0</v>
      </c>
      <c r="AG59" s="5">
        <v>619260</v>
      </c>
      <c r="AH59" s="5">
        <v>0</v>
      </c>
      <c r="AI59" s="5">
        <v>616603</v>
      </c>
      <c r="AJ59" s="5">
        <v>1479952</v>
      </c>
      <c r="AK59" s="5">
        <v>10842099.835173</v>
      </c>
      <c r="AL59" s="5">
        <v>469140300</v>
      </c>
      <c r="AM59" s="47"/>
    </row>
    <row r="60" spans="1:39" x14ac:dyDescent="0.25">
      <c r="A60" s="5">
        <v>181</v>
      </c>
      <c r="B60" s="5">
        <v>1</v>
      </c>
      <c r="C60" s="5" t="s">
        <v>177</v>
      </c>
      <c r="D60" s="5">
        <v>6629</v>
      </c>
      <c r="E60" s="5">
        <v>7267</v>
      </c>
      <c r="F60" s="5">
        <v>6096.0758980000001</v>
      </c>
      <c r="G60" s="5">
        <v>6689.1623259999997</v>
      </c>
      <c r="H60" s="5">
        <v>43927729</v>
      </c>
      <c r="I60" s="5">
        <v>265061</v>
      </c>
      <c r="J60" s="5">
        <v>3041801</v>
      </c>
      <c r="K60" s="5">
        <v>15667</v>
      </c>
      <c r="L60" s="5">
        <v>0</v>
      </c>
      <c r="M60" s="5">
        <v>0</v>
      </c>
      <c r="N60" s="5">
        <v>843967</v>
      </c>
      <c r="O60" s="5">
        <v>1537246</v>
      </c>
      <c r="P60" s="5">
        <v>1116871.75</v>
      </c>
      <c r="Q60" s="5">
        <v>86959</v>
      </c>
      <c r="R60" s="5">
        <v>66356</v>
      </c>
      <c r="S60" s="5">
        <v>0</v>
      </c>
      <c r="T60" s="5">
        <v>0</v>
      </c>
      <c r="U60" s="5">
        <v>54585</v>
      </c>
      <c r="V60" s="5">
        <v>-7486</v>
      </c>
      <c r="W60" s="5">
        <v>0</v>
      </c>
      <c r="X60" s="5">
        <v>0</v>
      </c>
      <c r="Y60" s="5">
        <v>173303</v>
      </c>
      <c r="Z60" s="5">
        <v>406182</v>
      </c>
      <c r="AA60" s="5">
        <v>4842954</v>
      </c>
      <c r="AB60" s="5">
        <v>56371195.75</v>
      </c>
      <c r="AC60" s="5">
        <v>0</v>
      </c>
      <c r="AD60" s="5">
        <v>701711</v>
      </c>
      <c r="AE60" s="5">
        <v>1116871.75</v>
      </c>
      <c r="AF60" s="5">
        <v>66356</v>
      </c>
      <c r="AG60" s="5">
        <v>0</v>
      </c>
      <c r="AH60" s="5">
        <v>0</v>
      </c>
      <c r="AI60" s="5">
        <v>4216999</v>
      </c>
      <c r="AJ60" s="5">
        <v>6101937.75</v>
      </c>
      <c r="AK60" s="5">
        <v>69959982.177376002</v>
      </c>
      <c r="AL60" s="5">
        <v>4400211688</v>
      </c>
      <c r="AM60" s="47"/>
    </row>
    <row r="61" spans="1:39" x14ac:dyDescent="0.25">
      <c r="A61" s="5">
        <v>182</v>
      </c>
      <c r="B61" s="5">
        <v>1</v>
      </c>
      <c r="C61" s="5" t="s">
        <v>1890</v>
      </c>
      <c r="D61" s="5">
        <v>1174</v>
      </c>
      <c r="E61" s="5">
        <v>1285.5999999999999</v>
      </c>
      <c r="F61" s="5">
        <v>1005.754966</v>
      </c>
      <c r="G61" s="5">
        <v>1103.877354</v>
      </c>
      <c r="H61" s="5">
        <v>7249163</v>
      </c>
      <c r="I61" s="5">
        <v>0</v>
      </c>
      <c r="J61" s="5">
        <v>359923</v>
      </c>
      <c r="K61" s="5">
        <v>14082</v>
      </c>
      <c r="L61" s="5">
        <v>0</v>
      </c>
      <c r="M61" s="5">
        <v>0</v>
      </c>
      <c r="N61" s="5">
        <v>253790.417288</v>
      </c>
      <c r="O61" s="5">
        <v>248294</v>
      </c>
      <c r="P61" s="5">
        <v>184899</v>
      </c>
      <c r="Q61" s="5">
        <v>14350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54919</v>
      </c>
      <c r="AA61" s="5">
        <v>799207</v>
      </c>
      <c r="AB61" s="5">
        <v>9178627.4172879998</v>
      </c>
      <c r="AC61" s="5">
        <v>0</v>
      </c>
      <c r="AD61" s="5">
        <v>248294</v>
      </c>
      <c r="AE61" s="5">
        <v>184899</v>
      </c>
      <c r="AF61" s="5">
        <v>0</v>
      </c>
      <c r="AG61" s="5">
        <v>0</v>
      </c>
      <c r="AH61" s="5">
        <v>0</v>
      </c>
      <c r="AI61" s="5">
        <v>797723</v>
      </c>
      <c r="AJ61" s="5">
        <v>1230916</v>
      </c>
      <c r="AK61" s="5">
        <v>25346375.645792998</v>
      </c>
      <c r="AL61" s="5">
        <v>1126257648</v>
      </c>
      <c r="AM61" s="47"/>
    </row>
    <row r="62" spans="1:39" x14ac:dyDescent="0.25">
      <c r="A62" s="5">
        <v>186</v>
      </c>
      <c r="B62" s="5">
        <v>1</v>
      </c>
      <c r="C62" s="5" t="s">
        <v>178</v>
      </c>
      <c r="D62" s="5">
        <v>1568</v>
      </c>
      <c r="E62" s="5">
        <v>1720.4</v>
      </c>
      <c r="F62" s="5">
        <v>1837.352161</v>
      </c>
      <c r="G62" s="5">
        <v>2033.602781</v>
      </c>
      <c r="H62" s="5">
        <v>13354669</v>
      </c>
      <c r="I62" s="5">
        <v>0</v>
      </c>
      <c r="J62" s="5">
        <v>109889</v>
      </c>
      <c r="K62" s="5">
        <v>14085</v>
      </c>
      <c r="L62" s="5">
        <v>0</v>
      </c>
      <c r="M62" s="5">
        <v>0</v>
      </c>
      <c r="N62" s="5">
        <v>283080</v>
      </c>
      <c r="O62" s="5">
        <v>448461</v>
      </c>
      <c r="P62" s="5">
        <v>340628.75</v>
      </c>
      <c r="Q62" s="5">
        <v>26437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122293</v>
      </c>
      <c r="AA62" s="5">
        <v>1472328</v>
      </c>
      <c r="AB62" s="5">
        <v>16171870.75</v>
      </c>
      <c r="AC62" s="5">
        <v>0</v>
      </c>
      <c r="AD62" s="5">
        <v>385977</v>
      </c>
      <c r="AE62" s="5">
        <v>340628.75</v>
      </c>
      <c r="AF62" s="5">
        <v>0</v>
      </c>
      <c r="AG62" s="5">
        <v>0</v>
      </c>
      <c r="AH62" s="5">
        <v>0</v>
      </c>
      <c r="AI62" s="5">
        <v>1472329</v>
      </c>
      <c r="AJ62" s="5">
        <v>2198934.75</v>
      </c>
      <c r="AK62" s="5">
        <v>40102023.418093003</v>
      </c>
      <c r="AL62" s="5">
        <v>1556374891</v>
      </c>
      <c r="AM62" s="47"/>
    </row>
    <row r="63" spans="1:39" x14ac:dyDescent="0.25">
      <c r="A63" s="5">
        <v>191</v>
      </c>
      <c r="B63" s="5">
        <v>1</v>
      </c>
      <c r="C63" s="5" t="s">
        <v>179</v>
      </c>
      <c r="D63" s="5">
        <v>10108.143591</v>
      </c>
      <c r="E63" s="5">
        <v>11008.826697</v>
      </c>
      <c r="F63" s="5">
        <v>7327.2460410000003</v>
      </c>
      <c r="G63" s="5">
        <v>7971.7277180000001</v>
      </c>
      <c r="H63" s="5">
        <v>52350336</v>
      </c>
      <c r="I63" s="5">
        <v>930271</v>
      </c>
      <c r="J63" s="5">
        <v>6195642</v>
      </c>
      <c r="K63" s="5">
        <v>1398564</v>
      </c>
      <c r="L63" s="5">
        <v>0</v>
      </c>
      <c r="M63" s="5">
        <v>0</v>
      </c>
      <c r="N63" s="5">
        <v>0</v>
      </c>
      <c r="O63" s="5">
        <v>1873541</v>
      </c>
      <c r="P63" s="5">
        <v>398586</v>
      </c>
      <c r="Q63" s="5">
        <v>103632</v>
      </c>
      <c r="R63" s="5">
        <v>268807</v>
      </c>
      <c r="S63" s="5">
        <v>0</v>
      </c>
      <c r="T63" s="5">
        <v>0</v>
      </c>
      <c r="U63" s="5">
        <v>0</v>
      </c>
      <c r="V63" s="5">
        <v>-22853</v>
      </c>
      <c r="W63" s="5">
        <v>14959845</v>
      </c>
      <c r="X63" s="5">
        <v>0</v>
      </c>
      <c r="Y63" s="5">
        <v>653346</v>
      </c>
      <c r="Z63" s="5">
        <v>587342</v>
      </c>
      <c r="AA63" s="5">
        <v>5771531</v>
      </c>
      <c r="AB63" s="5">
        <v>85468590</v>
      </c>
      <c r="AC63" s="5">
        <v>0</v>
      </c>
      <c r="AD63" s="5">
        <v>1007321</v>
      </c>
      <c r="AE63" s="5">
        <v>398586</v>
      </c>
      <c r="AF63" s="5">
        <v>268807</v>
      </c>
      <c r="AG63" s="5">
        <v>14956453.41</v>
      </c>
      <c r="AH63" s="5">
        <v>0</v>
      </c>
      <c r="AI63" s="5">
        <v>5540642</v>
      </c>
      <c r="AJ63" s="5">
        <v>22171809.41</v>
      </c>
      <c r="AK63" s="5">
        <v>98201964.421232</v>
      </c>
      <c r="AL63" s="5">
        <v>8752462620</v>
      </c>
      <c r="AM63" s="47"/>
    </row>
    <row r="64" spans="1:39" x14ac:dyDescent="0.25">
      <c r="A64" s="5">
        <v>192</v>
      </c>
      <c r="B64" s="5">
        <v>1</v>
      </c>
      <c r="C64" s="5" t="s">
        <v>180</v>
      </c>
      <c r="D64" s="5">
        <v>7392.9139859999996</v>
      </c>
      <c r="E64" s="5">
        <v>8111.1139860000003</v>
      </c>
      <c r="F64" s="5">
        <v>7034.1130940000003</v>
      </c>
      <c r="G64" s="5">
        <v>7706.3033880000003</v>
      </c>
      <c r="H64" s="5">
        <v>50607294</v>
      </c>
      <c r="I64" s="5">
        <v>181142</v>
      </c>
      <c r="J64" s="5">
        <v>456920</v>
      </c>
      <c r="K64" s="5">
        <v>161778</v>
      </c>
      <c r="L64" s="5">
        <v>0</v>
      </c>
      <c r="M64" s="5">
        <v>0</v>
      </c>
      <c r="N64" s="5">
        <v>205047</v>
      </c>
      <c r="O64" s="5">
        <v>1660546</v>
      </c>
      <c r="P64" s="5">
        <v>1068548.75</v>
      </c>
      <c r="Q64" s="5">
        <v>100182</v>
      </c>
      <c r="R64" s="5">
        <v>43695</v>
      </c>
      <c r="S64" s="5">
        <v>0</v>
      </c>
      <c r="T64" s="5">
        <v>0</v>
      </c>
      <c r="U64" s="5">
        <v>0</v>
      </c>
      <c r="V64" s="5">
        <v>-15367</v>
      </c>
      <c r="W64" s="5">
        <v>4235924</v>
      </c>
      <c r="X64" s="5">
        <v>0</v>
      </c>
      <c r="Y64" s="5">
        <v>0</v>
      </c>
      <c r="Z64" s="5">
        <v>597643</v>
      </c>
      <c r="AA64" s="5">
        <v>5579364</v>
      </c>
      <c r="AB64" s="5">
        <v>64882716.75</v>
      </c>
      <c r="AC64" s="5">
        <v>0</v>
      </c>
      <c r="AD64" s="5">
        <v>388976</v>
      </c>
      <c r="AE64" s="5">
        <v>955337</v>
      </c>
      <c r="AF64" s="5">
        <v>39066</v>
      </c>
      <c r="AG64" s="5">
        <v>3541736</v>
      </c>
      <c r="AH64" s="5">
        <v>0</v>
      </c>
      <c r="AI64" s="5">
        <v>4119177</v>
      </c>
      <c r="AJ64" s="5">
        <v>9044292</v>
      </c>
      <c r="AK64" s="5">
        <v>41360079.449680999</v>
      </c>
      <c r="AL64" s="5">
        <v>3698391500</v>
      </c>
      <c r="AM64" s="47"/>
    </row>
    <row r="65" spans="1:39" x14ac:dyDescent="0.25">
      <c r="A65" s="5">
        <v>194</v>
      </c>
      <c r="B65" s="5">
        <v>1</v>
      </c>
      <c r="C65" s="5" t="s">
        <v>181</v>
      </c>
      <c r="D65" s="5">
        <v>11485.463659999999</v>
      </c>
      <c r="E65" s="5">
        <v>12583.351676</v>
      </c>
      <c r="F65" s="5">
        <v>11978.301632999999</v>
      </c>
      <c r="G65" s="5">
        <v>13120.157754</v>
      </c>
      <c r="H65" s="5">
        <v>86160076</v>
      </c>
      <c r="I65" s="5">
        <v>481254</v>
      </c>
      <c r="J65" s="5">
        <v>563348</v>
      </c>
      <c r="K65" s="5">
        <v>236829</v>
      </c>
      <c r="L65" s="5">
        <v>0</v>
      </c>
      <c r="M65" s="5">
        <v>0</v>
      </c>
      <c r="N65" s="5">
        <v>163639</v>
      </c>
      <c r="O65" s="5">
        <v>2893669</v>
      </c>
      <c r="P65" s="5">
        <v>1226041.75</v>
      </c>
      <c r="Q65" s="5">
        <v>170562</v>
      </c>
      <c r="R65" s="5">
        <v>14826</v>
      </c>
      <c r="S65" s="5">
        <v>0</v>
      </c>
      <c r="T65" s="5">
        <v>0</v>
      </c>
      <c r="U65" s="5">
        <v>0</v>
      </c>
      <c r="V65" s="5">
        <v>-28895</v>
      </c>
      <c r="W65" s="5">
        <v>18467934</v>
      </c>
      <c r="X65" s="5">
        <v>0</v>
      </c>
      <c r="Y65" s="5">
        <v>0</v>
      </c>
      <c r="Z65" s="5">
        <v>1018570</v>
      </c>
      <c r="AA65" s="5">
        <v>9498994</v>
      </c>
      <c r="AB65" s="5">
        <v>120866847.75</v>
      </c>
      <c r="AC65" s="5">
        <v>0</v>
      </c>
      <c r="AD65" s="5">
        <v>943693</v>
      </c>
      <c r="AE65" s="5">
        <v>1226041.75</v>
      </c>
      <c r="AF65" s="5">
        <v>14826</v>
      </c>
      <c r="AG65" s="5">
        <v>18369503.800000001</v>
      </c>
      <c r="AH65" s="5">
        <v>0</v>
      </c>
      <c r="AI65" s="5">
        <v>8615160</v>
      </c>
      <c r="AJ65" s="5">
        <v>29169224.550000001</v>
      </c>
      <c r="AK65" s="5">
        <v>98035630.780503005</v>
      </c>
      <c r="AL65" s="5">
        <v>8586844624</v>
      </c>
      <c r="AM65" s="47"/>
    </row>
    <row r="66" spans="1:39" x14ac:dyDescent="0.25">
      <c r="A66" s="5">
        <v>195</v>
      </c>
      <c r="B66" s="5">
        <v>1</v>
      </c>
      <c r="C66" s="5" t="s">
        <v>182</v>
      </c>
      <c r="D66" s="5">
        <v>334</v>
      </c>
      <c r="E66" s="5">
        <v>366</v>
      </c>
      <c r="F66" s="5">
        <v>720</v>
      </c>
      <c r="G66" s="5">
        <v>790.4</v>
      </c>
      <c r="H66" s="5">
        <v>5190557</v>
      </c>
      <c r="I66" s="5">
        <v>0</v>
      </c>
      <c r="J66" s="5">
        <v>35743</v>
      </c>
      <c r="K66" s="5">
        <v>0</v>
      </c>
      <c r="L66" s="5">
        <v>75963</v>
      </c>
      <c r="M66" s="5">
        <v>0</v>
      </c>
      <c r="N66" s="5">
        <v>145021</v>
      </c>
      <c r="O66" s="5">
        <v>172382</v>
      </c>
      <c r="P66" s="5">
        <v>132851.25</v>
      </c>
      <c r="Q66" s="5">
        <v>10275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35398</v>
      </c>
      <c r="AA66" s="5">
        <v>494000</v>
      </c>
      <c r="AB66" s="5">
        <v>6292190.25</v>
      </c>
      <c r="AC66" s="5">
        <v>0</v>
      </c>
      <c r="AD66" s="5">
        <v>60274</v>
      </c>
      <c r="AE66" s="5">
        <v>132851.25</v>
      </c>
      <c r="AF66" s="5">
        <v>0</v>
      </c>
      <c r="AG66" s="5">
        <v>-43789.392309000003</v>
      </c>
      <c r="AH66" s="5">
        <v>0</v>
      </c>
      <c r="AI66" s="5">
        <v>494000</v>
      </c>
      <c r="AJ66" s="5">
        <v>643335.85769099998</v>
      </c>
      <c r="AK66" s="5">
        <v>6332072.7417320004</v>
      </c>
      <c r="AL66" s="5">
        <v>391328700</v>
      </c>
      <c r="AM66" s="47"/>
    </row>
    <row r="67" spans="1:39" x14ac:dyDescent="0.25">
      <c r="A67" s="5">
        <v>196</v>
      </c>
      <c r="B67" s="5">
        <v>1</v>
      </c>
      <c r="C67" s="5" t="s">
        <v>2160</v>
      </c>
      <c r="D67" s="5">
        <v>28740.480207000001</v>
      </c>
      <c r="E67" s="5">
        <v>31414.653843</v>
      </c>
      <c r="F67" s="5">
        <v>30321.407938</v>
      </c>
      <c r="G67" s="5">
        <v>33162.380812000003</v>
      </c>
      <c r="H67" s="5">
        <v>217777355</v>
      </c>
      <c r="I67" s="5">
        <v>1396985</v>
      </c>
      <c r="J67" s="5">
        <v>3612599</v>
      </c>
      <c r="K67" s="5">
        <v>1564118</v>
      </c>
      <c r="L67" s="5">
        <v>0</v>
      </c>
      <c r="M67" s="5">
        <v>0</v>
      </c>
      <c r="N67" s="5">
        <v>0</v>
      </c>
      <c r="O67" s="5">
        <v>7466127</v>
      </c>
      <c r="P67" s="5">
        <v>2670821.5</v>
      </c>
      <c r="Q67" s="5">
        <v>431111</v>
      </c>
      <c r="R67" s="5">
        <v>416851</v>
      </c>
      <c r="S67" s="5">
        <v>0</v>
      </c>
      <c r="T67" s="5">
        <v>0</v>
      </c>
      <c r="U67" s="5">
        <v>121344</v>
      </c>
      <c r="V67" s="5">
        <v>-50172</v>
      </c>
      <c r="W67" s="5">
        <v>54380667</v>
      </c>
      <c r="X67" s="5">
        <v>0</v>
      </c>
      <c r="Y67" s="5">
        <v>0</v>
      </c>
      <c r="Z67" s="5">
        <v>2119668</v>
      </c>
      <c r="AA67" s="5">
        <v>24009564</v>
      </c>
      <c r="AB67" s="5">
        <v>315917038.5</v>
      </c>
      <c r="AC67" s="5">
        <v>0</v>
      </c>
      <c r="AD67" s="5">
        <v>2170853</v>
      </c>
      <c r="AE67" s="5">
        <v>2670821.5</v>
      </c>
      <c r="AF67" s="5">
        <v>416851</v>
      </c>
      <c r="AG67" s="5">
        <v>54363529.450000003</v>
      </c>
      <c r="AH67" s="5">
        <v>0</v>
      </c>
      <c r="AI67" s="5">
        <v>21395660</v>
      </c>
      <c r="AJ67" s="5">
        <v>81017714.950000003</v>
      </c>
      <c r="AK67" s="5">
        <v>220924455.64981899</v>
      </c>
      <c r="AL67" s="5">
        <v>20381538095</v>
      </c>
      <c r="AM67" s="47"/>
    </row>
    <row r="68" spans="1:39" x14ac:dyDescent="0.25">
      <c r="A68" s="5">
        <v>197</v>
      </c>
      <c r="B68" s="5">
        <v>1</v>
      </c>
      <c r="C68" s="5" t="s">
        <v>2161</v>
      </c>
      <c r="D68" s="5">
        <v>5112.4241579999998</v>
      </c>
      <c r="E68" s="5">
        <v>5575.800244</v>
      </c>
      <c r="F68" s="5">
        <v>5035</v>
      </c>
      <c r="G68" s="5">
        <v>5499</v>
      </c>
      <c r="H68" s="5">
        <v>36111933</v>
      </c>
      <c r="I68" s="5">
        <v>433922</v>
      </c>
      <c r="J68" s="5">
        <v>2939031</v>
      </c>
      <c r="K68" s="5">
        <v>452020</v>
      </c>
      <c r="L68" s="5">
        <v>0</v>
      </c>
      <c r="M68" s="5">
        <v>0</v>
      </c>
      <c r="N68" s="5">
        <v>0</v>
      </c>
      <c r="O68" s="5">
        <v>1275187</v>
      </c>
      <c r="P68" s="5">
        <v>562906.25</v>
      </c>
      <c r="Q68" s="5">
        <v>71487</v>
      </c>
      <c r="R68" s="5">
        <v>0</v>
      </c>
      <c r="S68" s="5">
        <v>0</v>
      </c>
      <c r="T68" s="5">
        <v>0</v>
      </c>
      <c r="U68" s="5">
        <v>0</v>
      </c>
      <c r="V68" s="5">
        <v>-6698</v>
      </c>
      <c r="W68" s="5">
        <v>6820960</v>
      </c>
      <c r="X68" s="5">
        <v>0</v>
      </c>
      <c r="Y68" s="5">
        <v>80916</v>
      </c>
      <c r="Z68" s="5">
        <v>365781</v>
      </c>
      <c r="AA68" s="5">
        <v>3981276</v>
      </c>
      <c r="AB68" s="5">
        <v>53088721.25</v>
      </c>
      <c r="AC68" s="5">
        <v>0</v>
      </c>
      <c r="AD68" s="5">
        <v>893255</v>
      </c>
      <c r="AE68" s="5">
        <v>562906.25</v>
      </c>
      <c r="AF68" s="5">
        <v>0</v>
      </c>
      <c r="AG68" s="5">
        <v>6819908.4000000004</v>
      </c>
      <c r="AH68" s="5">
        <v>0</v>
      </c>
      <c r="AI68" s="5">
        <v>3981276</v>
      </c>
      <c r="AJ68" s="5">
        <v>12257345.65</v>
      </c>
      <c r="AK68" s="5">
        <v>88256864.153382003</v>
      </c>
      <c r="AL68" s="5">
        <v>7380925350</v>
      </c>
      <c r="AM68" s="47"/>
    </row>
    <row r="69" spans="1:39" x14ac:dyDescent="0.25">
      <c r="A69" s="5">
        <v>199</v>
      </c>
      <c r="B69" s="5">
        <v>1</v>
      </c>
      <c r="C69" s="5" t="s">
        <v>2162</v>
      </c>
      <c r="D69" s="5">
        <v>3944</v>
      </c>
      <c r="E69" s="5">
        <v>4335</v>
      </c>
      <c r="F69" s="5">
        <v>3256</v>
      </c>
      <c r="G69" s="5">
        <v>3575</v>
      </c>
      <c r="H69" s="5">
        <v>23477025</v>
      </c>
      <c r="I69" s="5">
        <v>465647</v>
      </c>
      <c r="J69" s="5">
        <v>1466215</v>
      </c>
      <c r="K69" s="5">
        <v>109276</v>
      </c>
      <c r="L69" s="5">
        <v>0</v>
      </c>
      <c r="M69" s="5">
        <v>0</v>
      </c>
      <c r="N69" s="5">
        <v>0</v>
      </c>
      <c r="O69" s="5">
        <v>814370</v>
      </c>
      <c r="P69" s="5">
        <v>491547.5</v>
      </c>
      <c r="Q69" s="5">
        <v>46475</v>
      </c>
      <c r="R69" s="5">
        <v>0</v>
      </c>
      <c r="S69" s="5">
        <v>0</v>
      </c>
      <c r="T69" s="5">
        <v>0</v>
      </c>
      <c r="U69" s="5">
        <v>0</v>
      </c>
      <c r="V69" s="5">
        <v>-6961</v>
      </c>
      <c r="W69" s="5">
        <v>2063848</v>
      </c>
      <c r="X69" s="5">
        <v>0</v>
      </c>
      <c r="Y69" s="5">
        <v>201922</v>
      </c>
      <c r="Z69" s="5">
        <v>211898</v>
      </c>
      <c r="AA69" s="5">
        <v>2588300</v>
      </c>
      <c r="AB69" s="5">
        <v>31929562.5</v>
      </c>
      <c r="AC69" s="5">
        <v>0</v>
      </c>
      <c r="AD69" s="5">
        <v>390261</v>
      </c>
      <c r="AE69" s="5">
        <v>491547.5</v>
      </c>
      <c r="AF69" s="5">
        <v>0</v>
      </c>
      <c r="AG69" s="5">
        <v>2059139.46</v>
      </c>
      <c r="AH69" s="5">
        <v>0</v>
      </c>
      <c r="AI69" s="5">
        <v>2497208</v>
      </c>
      <c r="AJ69" s="5">
        <v>5438155.96</v>
      </c>
      <c r="AK69" s="5">
        <v>39253000.228005998</v>
      </c>
      <c r="AL69" s="5">
        <v>3490793628</v>
      </c>
      <c r="AM69" s="47"/>
    </row>
    <row r="70" spans="1:39" x14ac:dyDescent="0.25">
      <c r="A70" s="5">
        <v>200</v>
      </c>
      <c r="B70" s="5">
        <v>1</v>
      </c>
      <c r="C70" s="5" t="s">
        <v>183</v>
      </c>
      <c r="D70" s="5">
        <v>4591.5767040000001</v>
      </c>
      <c r="E70" s="5">
        <v>5034.3878779999995</v>
      </c>
      <c r="F70" s="5">
        <v>4301.0110109999996</v>
      </c>
      <c r="G70" s="5">
        <v>4717.5674470000004</v>
      </c>
      <c r="H70" s="5">
        <v>30980265</v>
      </c>
      <c r="I70" s="5">
        <v>10234</v>
      </c>
      <c r="J70" s="5">
        <v>429475</v>
      </c>
      <c r="K70" s="5">
        <v>30475</v>
      </c>
      <c r="L70" s="5">
        <v>0</v>
      </c>
      <c r="M70" s="5">
        <v>0</v>
      </c>
      <c r="N70" s="5">
        <v>418259</v>
      </c>
      <c r="O70" s="5">
        <v>1071942</v>
      </c>
      <c r="P70" s="5">
        <v>441505.5</v>
      </c>
      <c r="Q70" s="5">
        <v>61328</v>
      </c>
      <c r="R70" s="5">
        <v>21984</v>
      </c>
      <c r="S70" s="5">
        <v>0</v>
      </c>
      <c r="T70" s="5">
        <v>0</v>
      </c>
      <c r="U70" s="5">
        <v>0</v>
      </c>
      <c r="V70" s="5">
        <v>0</v>
      </c>
      <c r="W70" s="5">
        <v>6611293</v>
      </c>
      <c r="X70" s="5">
        <v>0</v>
      </c>
      <c r="Y70" s="5">
        <v>0</v>
      </c>
      <c r="Z70" s="5">
        <v>248485</v>
      </c>
      <c r="AA70" s="5">
        <v>3415519</v>
      </c>
      <c r="AB70" s="5">
        <v>43740764.5</v>
      </c>
      <c r="AC70" s="5">
        <v>0</v>
      </c>
      <c r="AD70" s="5">
        <v>431046</v>
      </c>
      <c r="AE70" s="5">
        <v>441505.5</v>
      </c>
      <c r="AF70" s="5">
        <v>21984</v>
      </c>
      <c r="AG70" s="5">
        <v>6571435.0199999996</v>
      </c>
      <c r="AH70" s="5">
        <v>0</v>
      </c>
      <c r="AI70" s="5">
        <v>3170761</v>
      </c>
      <c r="AJ70" s="5">
        <v>10636731.52</v>
      </c>
      <c r="AK70" s="5">
        <v>43464405.480648004</v>
      </c>
      <c r="AL70" s="5">
        <v>3664087825</v>
      </c>
      <c r="AM70" s="47"/>
    </row>
    <row r="71" spans="1:39" x14ac:dyDescent="0.25">
      <c r="A71" s="5">
        <v>203</v>
      </c>
      <c r="B71" s="5">
        <v>1</v>
      </c>
      <c r="C71" s="5" t="s">
        <v>184</v>
      </c>
      <c r="D71" s="5">
        <v>743.69791699999996</v>
      </c>
      <c r="E71" s="5">
        <v>818.87916700000005</v>
      </c>
      <c r="F71" s="5">
        <v>644.10193900000002</v>
      </c>
      <c r="G71" s="5">
        <v>711.72232699999995</v>
      </c>
      <c r="H71" s="5">
        <v>4673881</v>
      </c>
      <c r="I71" s="5">
        <v>0</v>
      </c>
      <c r="J71" s="5">
        <v>175581</v>
      </c>
      <c r="K71" s="5">
        <v>14419</v>
      </c>
      <c r="L71" s="5">
        <v>100133</v>
      </c>
      <c r="M71" s="5">
        <v>0</v>
      </c>
      <c r="N71" s="5">
        <v>152311</v>
      </c>
      <c r="O71" s="5">
        <v>163539</v>
      </c>
      <c r="P71" s="5">
        <v>98129.75</v>
      </c>
      <c r="Q71" s="5">
        <v>9252</v>
      </c>
      <c r="R71" s="5">
        <v>0</v>
      </c>
      <c r="S71" s="5">
        <v>0</v>
      </c>
      <c r="T71" s="5">
        <v>0</v>
      </c>
      <c r="U71" s="5">
        <v>0</v>
      </c>
      <c r="V71" s="5">
        <v>-6567</v>
      </c>
      <c r="W71" s="5">
        <v>392714</v>
      </c>
      <c r="X71" s="5">
        <v>0</v>
      </c>
      <c r="Y71" s="5">
        <v>4556</v>
      </c>
      <c r="Z71" s="5">
        <v>35517</v>
      </c>
      <c r="AA71" s="5">
        <v>515287</v>
      </c>
      <c r="AB71" s="5">
        <v>6328752.75</v>
      </c>
      <c r="AC71" s="5">
        <v>0</v>
      </c>
      <c r="AD71" s="5">
        <v>107176</v>
      </c>
      <c r="AE71" s="5">
        <v>88301</v>
      </c>
      <c r="AF71" s="5">
        <v>0</v>
      </c>
      <c r="AG71" s="5">
        <v>330306</v>
      </c>
      <c r="AH71" s="5">
        <v>0</v>
      </c>
      <c r="AI71" s="5">
        <v>382894</v>
      </c>
      <c r="AJ71" s="5">
        <v>908677</v>
      </c>
      <c r="AK71" s="5">
        <v>10686847.971499</v>
      </c>
      <c r="AL71" s="5">
        <v>375798445</v>
      </c>
      <c r="AM71" s="47"/>
    </row>
    <row r="72" spans="1:39" x14ac:dyDescent="0.25">
      <c r="A72" s="5">
        <v>204</v>
      </c>
      <c r="B72" s="5">
        <v>1</v>
      </c>
      <c r="C72" s="5" t="s">
        <v>1309</v>
      </c>
      <c r="D72" s="5">
        <v>2110.4839729999999</v>
      </c>
      <c r="E72" s="5">
        <v>2312.1928990000001</v>
      </c>
      <c r="F72" s="5">
        <v>2228</v>
      </c>
      <c r="G72" s="5">
        <v>2437.4</v>
      </c>
      <c r="H72" s="5">
        <v>16006406</v>
      </c>
      <c r="I72" s="5">
        <v>98246</v>
      </c>
      <c r="J72" s="5">
        <v>133200</v>
      </c>
      <c r="K72" s="5">
        <v>16720</v>
      </c>
      <c r="L72" s="5">
        <v>0</v>
      </c>
      <c r="M72" s="5">
        <v>0</v>
      </c>
      <c r="N72" s="5">
        <v>235368</v>
      </c>
      <c r="O72" s="5">
        <v>513279</v>
      </c>
      <c r="P72" s="5">
        <v>408265</v>
      </c>
      <c r="Q72" s="5">
        <v>31686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22804</v>
      </c>
      <c r="Z72" s="5">
        <v>126195</v>
      </c>
      <c r="AA72" s="5">
        <v>1764678</v>
      </c>
      <c r="AB72" s="5">
        <v>19356847</v>
      </c>
      <c r="AC72" s="5">
        <v>0</v>
      </c>
      <c r="AD72" s="5">
        <v>117471</v>
      </c>
      <c r="AE72" s="5">
        <v>326028</v>
      </c>
      <c r="AF72" s="5">
        <v>0</v>
      </c>
      <c r="AG72" s="5">
        <v>0</v>
      </c>
      <c r="AH72" s="5">
        <v>0</v>
      </c>
      <c r="AI72" s="5">
        <v>1163702</v>
      </c>
      <c r="AJ72" s="5">
        <v>1607201</v>
      </c>
      <c r="AK72" s="5">
        <v>12781111.923526</v>
      </c>
      <c r="AL72" s="5">
        <v>941687245</v>
      </c>
      <c r="AM72" s="47"/>
    </row>
    <row r="73" spans="1:39" x14ac:dyDescent="0.25">
      <c r="A73" s="5">
        <v>206</v>
      </c>
      <c r="B73" s="5">
        <v>1</v>
      </c>
      <c r="C73" s="5" t="s">
        <v>185</v>
      </c>
      <c r="D73" s="5">
        <v>4300.7996800000001</v>
      </c>
      <c r="E73" s="5">
        <v>4714.5474459999996</v>
      </c>
      <c r="F73" s="5">
        <v>4073.4476119999999</v>
      </c>
      <c r="G73" s="5">
        <v>4479.424113</v>
      </c>
      <c r="H73" s="5">
        <v>29416378</v>
      </c>
      <c r="I73" s="5">
        <v>462577</v>
      </c>
      <c r="J73" s="5">
        <v>795108</v>
      </c>
      <c r="K73" s="5">
        <v>23093</v>
      </c>
      <c r="L73" s="5">
        <v>0</v>
      </c>
      <c r="M73" s="5">
        <v>0</v>
      </c>
      <c r="N73" s="5">
        <v>571363</v>
      </c>
      <c r="O73" s="5">
        <v>947254</v>
      </c>
      <c r="P73" s="5">
        <v>603573.5</v>
      </c>
      <c r="Q73" s="5">
        <v>58233</v>
      </c>
      <c r="R73" s="5">
        <v>67729</v>
      </c>
      <c r="S73" s="5">
        <v>0</v>
      </c>
      <c r="T73" s="5">
        <v>0</v>
      </c>
      <c r="U73" s="5">
        <v>0</v>
      </c>
      <c r="V73" s="5">
        <v>0</v>
      </c>
      <c r="W73" s="5">
        <v>2665257</v>
      </c>
      <c r="X73" s="5">
        <v>0</v>
      </c>
      <c r="Y73" s="5">
        <v>90067</v>
      </c>
      <c r="Z73" s="5">
        <v>245962</v>
      </c>
      <c r="AA73" s="5">
        <v>3243103</v>
      </c>
      <c r="AB73" s="5">
        <v>39189697.5</v>
      </c>
      <c r="AC73" s="5">
        <v>0</v>
      </c>
      <c r="AD73" s="5">
        <v>520467</v>
      </c>
      <c r="AE73" s="5">
        <v>603573.5</v>
      </c>
      <c r="AF73" s="5">
        <v>67729</v>
      </c>
      <c r="AG73" s="5">
        <v>2665257</v>
      </c>
      <c r="AH73" s="5">
        <v>0</v>
      </c>
      <c r="AI73" s="5">
        <v>3077750</v>
      </c>
      <c r="AJ73" s="5">
        <v>6934776.5</v>
      </c>
      <c r="AK73" s="5">
        <v>56391227.099829003</v>
      </c>
      <c r="AL73" s="5">
        <v>3638306000</v>
      </c>
      <c r="AM73" s="47"/>
    </row>
    <row r="74" spans="1:39" x14ac:dyDescent="0.25">
      <c r="A74" s="5">
        <v>213</v>
      </c>
      <c r="B74" s="5">
        <v>1</v>
      </c>
      <c r="C74" s="5" t="s">
        <v>186</v>
      </c>
      <c r="D74" s="5">
        <v>586.16449</v>
      </c>
      <c r="E74" s="5">
        <v>647.94358</v>
      </c>
      <c r="F74" s="5">
        <v>828.20925</v>
      </c>
      <c r="G74" s="5">
        <v>914.36000300000001</v>
      </c>
      <c r="H74" s="5">
        <v>6004602</v>
      </c>
      <c r="I74" s="5">
        <v>0</v>
      </c>
      <c r="J74" s="5">
        <v>120765</v>
      </c>
      <c r="K74" s="5">
        <v>14176</v>
      </c>
      <c r="L74" s="5">
        <v>23648</v>
      </c>
      <c r="M74" s="5">
        <v>0</v>
      </c>
      <c r="N74" s="5">
        <v>193618</v>
      </c>
      <c r="O74" s="5">
        <v>203982</v>
      </c>
      <c r="P74" s="5">
        <v>153155.5</v>
      </c>
      <c r="Q74" s="5">
        <v>11887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54022</v>
      </c>
      <c r="AA74" s="5">
        <v>512042</v>
      </c>
      <c r="AB74" s="5">
        <v>7291897.5</v>
      </c>
      <c r="AC74" s="5">
        <v>0</v>
      </c>
      <c r="AD74" s="5">
        <v>57395</v>
      </c>
      <c r="AE74" s="5">
        <v>139613</v>
      </c>
      <c r="AF74" s="5">
        <v>0</v>
      </c>
      <c r="AG74" s="5">
        <v>0</v>
      </c>
      <c r="AH74" s="5">
        <v>0</v>
      </c>
      <c r="AI74" s="5">
        <v>361631</v>
      </c>
      <c r="AJ74" s="5">
        <v>558639</v>
      </c>
      <c r="AK74" s="5">
        <v>5894707.6658190005</v>
      </c>
      <c r="AL74" s="5">
        <v>301232700</v>
      </c>
      <c r="AM74" s="47"/>
    </row>
    <row r="75" spans="1:39" x14ac:dyDescent="0.25">
      <c r="A75" s="5">
        <v>227</v>
      </c>
      <c r="B75" s="5">
        <v>1</v>
      </c>
      <c r="C75" s="5" t="s">
        <v>187</v>
      </c>
      <c r="D75" s="5">
        <v>878</v>
      </c>
      <c r="E75" s="5">
        <v>963.4</v>
      </c>
      <c r="F75" s="5">
        <v>869.08050900000001</v>
      </c>
      <c r="G75" s="5">
        <v>955.710646</v>
      </c>
      <c r="H75" s="5">
        <v>6276152</v>
      </c>
      <c r="I75" s="5">
        <v>0</v>
      </c>
      <c r="J75" s="5">
        <v>61647</v>
      </c>
      <c r="K75" s="5">
        <v>0</v>
      </c>
      <c r="L75" s="5">
        <v>2323</v>
      </c>
      <c r="M75" s="5">
        <v>0</v>
      </c>
      <c r="N75" s="5">
        <v>169833</v>
      </c>
      <c r="O75" s="5">
        <v>209373</v>
      </c>
      <c r="P75" s="5">
        <v>135658.5</v>
      </c>
      <c r="Q75" s="5">
        <v>12424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454918</v>
      </c>
      <c r="X75" s="5">
        <v>0</v>
      </c>
      <c r="Y75" s="5">
        <v>2371</v>
      </c>
      <c r="Z75" s="5">
        <v>44640</v>
      </c>
      <c r="AA75" s="5">
        <v>691935</v>
      </c>
      <c r="AB75" s="5">
        <v>8061274.5</v>
      </c>
      <c r="AC75" s="5">
        <v>0</v>
      </c>
      <c r="AD75" s="5">
        <v>75991</v>
      </c>
      <c r="AE75" s="5">
        <v>120013</v>
      </c>
      <c r="AF75" s="5">
        <v>0</v>
      </c>
      <c r="AG75" s="5">
        <v>365116</v>
      </c>
      <c r="AH75" s="5">
        <v>0</v>
      </c>
      <c r="AI75" s="5">
        <v>505484</v>
      </c>
      <c r="AJ75" s="5">
        <v>1066604</v>
      </c>
      <c r="AK75" s="5">
        <v>7947509.7594940001</v>
      </c>
      <c r="AL75" s="5">
        <v>434666655</v>
      </c>
      <c r="AM75" s="47"/>
    </row>
    <row r="76" spans="1:39" x14ac:dyDescent="0.25">
      <c r="A76" s="5">
        <v>229</v>
      </c>
      <c r="B76" s="5">
        <v>1</v>
      </c>
      <c r="C76" s="5" t="s">
        <v>188</v>
      </c>
      <c r="D76" s="5">
        <v>235</v>
      </c>
      <c r="E76" s="5">
        <v>256.60000000000002</v>
      </c>
      <c r="F76" s="5">
        <v>369.22857099999999</v>
      </c>
      <c r="G76" s="5">
        <v>402.27428600000002</v>
      </c>
      <c r="H76" s="5">
        <v>2641735</v>
      </c>
      <c r="I76" s="5">
        <v>15351</v>
      </c>
      <c r="J76" s="5">
        <v>52166</v>
      </c>
      <c r="K76" s="5">
        <v>0</v>
      </c>
      <c r="L76" s="5">
        <v>127137</v>
      </c>
      <c r="M76" s="5">
        <v>0</v>
      </c>
      <c r="N76" s="5">
        <v>120044.83882200001</v>
      </c>
      <c r="O76" s="5">
        <v>92776</v>
      </c>
      <c r="P76" s="5">
        <v>66555.25</v>
      </c>
      <c r="Q76" s="5">
        <v>5230</v>
      </c>
      <c r="R76" s="5">
        <v>15395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2070</v>
      </c>
      <c r="Z76" s="5">
        <v>21162</v>
      </c>
      <c r="AA76" s="5">
        <v>291247</v>
      </c>
      <c r="AB76" s="5">
        <v>3450869.0888220002</v>
      </c>
      <c r="AC76" s="5">
        <v>0</v>
      </c>
      <c r="AD76" s="5">
        <v>33632</v>
      </c>
      <c r="AE76" s="5">
        <v>66555.25</v>
      </c>
      <c r="AF76" s="5">
        <v>15395</v>
      </c>
      <c r="AG76" s="5">
        <v>0</v>
      </c>
      <c r="AH76" s="5">
        <v>0</v>
      </c>
      <c r="AI76" s="5">
        <v>248058</v>
      </c>
      <c r="AJ76" s="5">
        <v>363640.25</v>
      </c>
      <c r="AK76" s="5">
        <v>3341184.21202</v>
      </c>
      <c r="AL76" s="5">
        <v>144998300</v>
      </c>
      <c r="AM76" s="47"/>
    </row>
    <row r="77" spans="1:39" x14ac:dyDescent="0.25">
      <c r="A77" s="5">
        <v>238</v>
      </c>
      <c r="B77" s="5">
        <v>1</v>
      </c>
      <c r="C77" s="5" t="s">
        <v>189</v>
      </c>
      <c r="D77" s="5">
        <v>280</v>
      </c>
      <c r="E77" s="5">
        <v>307.39999999999998</v>
      </c>
      <c r="F77" s="5">
        <v>249</v>
      </c>
      <c r="G77" s="5">
        <v>270.8</v>
      </c>
      <c r="H77" s="5">
        <v>1778344</v>
      </c>
      <c r="I77" s="5">
        <v>0</v>
      </c>
      <c r="J77" s="5">
        <v>29764</v>
      </c>
      <c r="K77" s="5">
        <v>0</v>
      </c>
      <c r="L77" s="5">
        <v>105760</v>
      </c>
      <c r="M77" s="5">
        <v>0</v>
      </c>
      <c r="N77" s="5">
        <v>83961.566263000001</v>
      </c>
      <c r="O77" s="5">
        <v>63193</v>
      </c>
      <c r="P77" s="5">
        <v>27555</v>
      </c>
      <c r="Q77" s="5">
        <v>3520</v>
      </c>
      <c r="R77" s="5">
        <v>3209</v>
      </c>
      <c r="S77" s="5">
        <v>0</v>
      </c>
      <c r="T77" s="5">
        <v>0</v>
      </c>
      <c r="U77" s="5">
        <v>0</v>
      </c>
      <c r="V77" s="5">
        <v>0</v>
      </c>
      <c r="W77" s="5">
        <v>328399</v>
      </c>
      <c r="X77" s="5">
        <v>0</v>
      </c>
      <c r="Y77" s="5">
        <v>0</v>
      </c>
      <c r="Z77" s="5">
        <v>15742</v>
      </c>
      <c r="AA77" s="5">
        <v>196059</v>
      </c>
      <c r="AB77" s="5">
        <v>2635506.566263</v>
      </c>
      <c r="AC77" s="5">
        <v>0</v>
      </c>
      <c r="AD77" s="5">
        <v>41045</v>
      </c>
      <c r="AE77" s="5">
        <v>21744</v>
      </c>
      <c r="AF77" s="5">
        <v>2532</v>
      </c>
      <c r="AG77" s="5">
        <v>276117.44</v>
      </c>
      <c r="AH77" s="5">
        <v>0</v>
      </c>
      <c r="AI77" s="5">
        <v>127761</v>
      </c>
      <c r="AJ77" s="5">
        <v>469199.44</v>
      </c>
      <c r="AK77" s="5">
        <v>4029962.936768</v>
      </c>
      <c r="AL77" s="5">
        <v>123714950</v>
      </c>
      <c r="AM77" s="47"/>
    </row>
    <row r="78" spans="1:39" x14ac:dyDescent="0.25">
      <c r="A78" s="5">
        <v>239</v>
      </c>
      <c r="B78" s="5">
        <v>1</v>
      </c>
      <c r="C78" s="5" t="s">
        <v>1892</v>
      </c>
      <c r="D78" s="5">
        <v>664.52810699999998</v>
      </c>
      <c r="E78" s="5">
        <v>735.23854700000004</v>
      </c>
      <c r="F78" s="5">
        <v>676.59799499999997</v>
      </c>
      <c r="G78" s="5">
        <v>748.73226199999999</v>
      </c>
      <c r="H78" s="5">
        <v>4916925</v>
      </c>
      <c r="I78" s="5">
        <v>0</v>
      </c>
      <c r="J78" s="5">
        <v>179246</v>
      </c>
      <c r="K78" s="5">
        <v>14241</v>
      </c>
      <c r="L78" s="5">
        <v>89637</v>
      </c>
      <c r="M78" s="5">
        <v>0</v>
      </c>
      <c r="N78" s="5">
        <v>159864</v>
      </c>
      <c r="O78" s="5">
        <v>144026</v>
      </c>
      <c r="P78" s="5">
        <v>105959.5</v>
      </c>
      <c r="Q78" s="5">
        <v>9734</v>
      </c>
      <c r="R78" s="5">
        <v>17004</v>
      </c>
      <c r="S78" s="5">
        <v>0</v>
      </c>
      <c r="T78" s="5">
        <v>0</v>
      </c>
      <c r="U78" s="5">
        <v>0</v>
      </c>
      <c r="V78" s="5">
        <v>0</v>
      </c>
      <c r="W78" s="5">
        <v>345330</v>
      </c>
      <c r="X78" s="5">
        <v>0</v>
      </c>
      <c r="Y78" s="5">
        <v>0</v>
      </c>
      <c r="Z78" s="5">
        <v>39393</v>
      </c>
      <c r="AA78" s="5">
        <v>542082</v>
      </c>
      <c r="AB78" s="5">
        <v>6563441.5</v>
      </c>
      <c r="AC78" s="5">
        <v>0</v>
      </c>
      <c r="AD78" s="5">
        <v>53052</v>
      </c>
      <c r="AE78" s="5">
        <v>80870</v>
      </c>
      <c r="AF78" s="5">
        <v>12978</v>
      </c>
      <c r="AG78" s="5">
        <v>237351</v>
      </c>
      <c r="AH78" s="5">
        <v>0</v>
      </c>
      <c r="AI78" s="5">
        <v>341644</v>
      </c>
      <c r="AJ78" s="5">
        <v>725895</v>
      </c>
      <c r="AK78" s="5">
        <v>6319058.8833269998</v>
      </c>
      <c r="AL78" s="5">
        <v>286183400</v>
      </c>
      <c r="AM78" s="47"/>
    </row>
    <row r="79" spans="1:39" x14ac:dyDescent="0.25">
      <c r="A79" s="5">
        <v>241</v>
      </c>
      <c r="B79" s="5">
        <v>1</v>
      </c>
      <c r="C79" s="5" t="s">
        <v>190</v>
      </c>
      <c r="D79" s="5">
        <v>3749.8707089999998</v>
      </c>
      <c r="E79" s="5">
        <v>4110.6829070000003</v>
      </c>
      <c r="F79" s="5">
        <v>3319</v>
      </c>
      <c r="G79" s="5">
        <v>3632.4</v>
      </c>
      <c r="H79" s="5">
        <v>23853971</v>
      </c>
      <c r="I79" s="5">
        <v>150440</v>
      </c>
      <c r="J79" s="5">
        <v>3389180</v>
      </c>
      <c r="K79" s="5">
        <v>228096</v>
      </c>
      <c r="L79" s="5">
        <v>0</v>
      </c>
      <c r="M79" s="5">
        <v>0</v>
      </c>
      <c r="N79" s="5">
        <v>408443</v>
      </c>
      <c r="O79" s="5">
        <v>841515</v>
      </c>
      <c r="P79" s="5">
        <v>488205</v>
      </c>
      <c r="Q79" s="5">
        <v>47221</v>
      </c>
      <c r="R79" s="5">
        <v>170614</v>
      </c>
      <c r="S79" s="5">
        <v>0</v>
      </c>
      <c r="T79" s="5">
        <v>0</v>
      </c>
      <c r="U79" s="5">
        <v>0</v>
      </c>
      <c r="V79" s="5">
        <v>0</v>
      </c>
      <c r="W79" s="5">
        <v>2068652</v>
      </c>
      <c r="X79" s="5">
        <v>0</v>
      </c>
      <c r="Y79" s="5">
        <v>120271</v>
      </c>
      <c r="Z79" s="5">
        <v>232457</v>
      </c>
      <c r="AA79" s="5">
        <v>2629858</v>
      </c>
      <c r="AB79" s="5">
        <v>34628923</v>
      </c>
      <c r="AC79" s="5">
        <v>0</v>
      </c>
      <c r="AD79" s="5">
        <v>231066</v>
      </c>
      <c r="AE79" s="5">
        <v>345067</v>
      </c>
      <c r="AF79" s="5">
        <v>120591</v>
      </c>
      <c r="AG79" s="5">
        <v>1460031</v>
      </c>
      <c r="AH79" s="5">
        <v>0</v>
      </c>
      <c r="AI79" s="5">
        <v>1534961</v>
      </c>
      <c r="AJ79" s="5">
        <v>3691716</v>
      </c>
      <c r="AK79" s="5">
        <v>22852332.053415</v>
      </c>
      <c r="AL79" s="5">
        <v>1481787250</v>
      </c>
      <c r="AM79" s="47"/>
    </row>
    <row r="80" spans="1:39" x14ac:dyDescent="0.25">
      <c r="A80" s="5">
        <v>242</v>
      </c>
      <c r="B80" s="5">
        <v>1</v>
      </c>
      <c r="C80" s="5" t="s">
        <v>1893</v>
      </c>
      <c r="D80" s="5">
        <v>210</v>
      </c>
      <c r="E80" s="5">
        <v>231.4</v>
      </c>
      <c r="F80" s="5">
        <v>452</v>
      </c>
      <c r="G80" s="5">
        <v>499</v>
      </c>
      <c r="H80" s="5">
        <v>3276933</v>
      </c>
      <c r="I80" s="5">
        <v>0</v>
      </c>
      <c r="J80" s="5">
        <v>90061</v>
      </c>
      <c r="K80" s="5">
        <v>14099</v>
      </c>
      <c r="L80" s="5">
        <v>130355</v>
      </c>
      <c r="M80" s="5">
        <v>0</v>
      </c>
      <c r="N80" s="5">
        <v>137137</v>
      </c>
      <c r="O80" s="5">
        <v>110820</v>
      </c>
      <c r="P80" s="5">
        <v>77881.25</v>
      </c>
      <c r="Q80" s="5">
        <v>6487</v>
      </c>
      <c r="R80" s="5">
        <v>3403</v>
      </c>
      <c r="S80" s="5">
        <v>0</v>
      </c>
      <c r="T80" s="5">
        <v>0</v>
      </c>
      <c r="U80" s="5">
        <v>0</v>
      </c>
      <c r="V80" s="5">
        <v>0</v>
      </c>
      <c r="W80" s="5">
        <v>102794</v>
      </c>
      <c r="X80" s="5">
        <v>0</v>
      </c>
      <c r="Y80" s="5">
        <v>0</v>
      </c>
      <c r="Z80" s="5">
        <v>30806</v>
      </c>
      <c r="AA80" s="5">
        <v>361276</v>
      </c>
      <c r="AB80" s="5">
        <v>4342052.25</v>
      </c>
      <c r="AC80" s="5">
        <v>0</v>
      </c>
      <c r="AD80" s="5">
        <v>31078</v>
      </c>
      <c r="AE80" s="5">
        <v>65404</v>
      </c>
      <c r="AF80" s="5">
        <v>2858</v>
      </c>
      <c r="AG80" s="5">
        <v>77647</v>
      </c>
      <c r="AH80" s="5">
        <v>0</v>
      </c>
      <c r="AI80" s="5">
        <v>250536</v>
      </c>
      <c r="AJ80" s="5">
        <v>427523</v>
      </c>
      <c r="AK80" s="5">
        <v>3206265.5575850001</v>
      </c>
      <c r="AL80" s="5">
        <v>99106440</v>
      </c>
      <c r="AM80" s="47"/>
    </row>
    <row r="81" spans="1:39" x14ac:dyDescent="0.25">
      <c r="A81" s="5">
        <v>252</v>
      </c>
      <c r="B81" s="5">
        <v>1</v>
      </c>
      <c r="C81" s="5" t="s">
        <v>191</v>
      </c>
      <c r="D81" s="5">
        <v>1055</v>
      </c>
      <c r="E81" s="5">
        <v>1164.2</v>
      </c>
      <c r="F81" s="5">
        <v>1059</v>
      </c>
      <c r="G81" s="5">
        <v>1171.2</v>
      </c>
      <c r="H81" s="5">
        <v>7691270</v>
      </c>
      <c r="I81" s="5">
        <v>0</v>
      </c>
      <c r="J81" s="5">
        <v>81025</v>
      </c>
      <c r="K81" s="5">
        <v>14132</v>
      </c>
      <c r="L81" s="5">
        <v>0</v>
      </c>
      <c r="M81" s="5">
        <v>0</v>
      </c>
      <c r="N81" s="5">
        <v>179733</v>
      </c>
      <c r="O81" s="5">
        <v>265058</v>
      </c>
      <c r="P81" s="5">
        <v>164736.25</v>
      </c>
      <c r="Q81" s="5">
        <v>15226</v>
      </c>
      <c r="R81" s="5">
        <v>0</v>
      </c>
      <c r="S81" s="5">
        <v>0</v>
      </c>
      <c r="T81" s="5">
        <v>0</v>
      </c>
      <c r="U81" s="5">
        <v>0</v>
      </c>
      <c r="V81" s="5">
        <v>-26859</v>
      </c>
      <c r="W81" s="5">
        <v>585600</v>
      </c>
      <c r="X81" s="5">
        <v>0</v>
      </c>
      <c r="Y81" s="5">
        <v>65468</v>
      </c>
      <c r="Z81" s="5">
        <v>60699</v>
      </c>
      <c r="AA81" s="5">
        <v>847949</v>
      </c>
      <c r="AB81" s="5">
        <v>9944037.25</v>
      </c>
      <c r="AC81" s="5">
        <v>0</v>
      </c>
      <c r="AD81" s="5">
        <v>137760</v>
      </c>
      <c r="AE81" s="5">
        <v>164736.25</v>
      </c>
      <c r="AF81" s="5">
        <v>0</v>
      </c>
      <c r="AG81" s="5">
        <v>585600</v>
      </c>
      <c r="AH81" s="5">
        <v>0</v>
      </c>
      <c r="AI81" s="5">
        <v>804821</v>
      </c>
      <c r="AJ81" s="5">
        <v>1692917.25</v>
      </c>
      <c r="AK81" s="5">
        <v>13946823.368491</v>
      </c>
      <c r="AL81" s="5">
        <v>898744375</v>
      </c>
      <c r="AM81" s="47"/>
    </row>
    <row r="82" spans="1:39" x14ac:dyDescent="0.25">
      <c r="A82" s="5">
        <v>253</v>
      </c>
      <c r="B82" s="5">
        <v>1</v>
      </c>
      <c r="C82" s="5" t="s">
        <v>192</v>
      </c>
      <c r="D82" s="5">
        <v>667.61664900000005</v>
      </c>
      <c r="E82" s="5">
        <v>728.78478500000006</v>
      </c>
      <c r="F82" s="5">
        <v>697</v>
      </c>
      <c r="G82" s="5">
        <v>762</v>
      </c>
      <c r="H82" s="5">
        <v>5004054</v>
      </c>
      <c r="I82" s="5">
        <v>12281</v>
      </c>
      <c r="J82" s="5">
        <v>38065</v>
      </c>
      <c r="K82" s="5">
        <v>23977</v>
      </c>
      <c r="L82" s="5">
        <v>85496</v>
      </c>
      <c r="M82" s="5">
        <v>0</v>
      </c>
      <c r="N82" s="5">
        <v>150808.048312</v>
      </c>
      <c r="O82" s="5">
        <v>176703</v>
      </c>
      <c r="P82" s="5">
        <v>127543.75</v>
      </c>
      <c r="Q82" s="5">
        <v>9906</v>
      </c>
      <c r="R82" s="5">
        <v>1699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22068</v>
      </c>
      <c r="Z82" s="5">
        <v>36888</v>
      </c>
      <c r="AA82" s="5">
        <v>551688</v>
      </c>
      <c r="AB82" s="5">
        <v>6241176.798312</v>
      </c>
      <c r="AC82" s="5">
        <v>0</v>
      </c>
      <c r="AD82" s="5">
        <v>62366</v>
      </c>
      <c r="AE82" s="5">
        <v>86493</v>
      </c>
      <c r="AF82" s="5">
        <v>1152</v>
      </c>
      <c r="AG82" s="5">
        <v>0</v>
      </c>
      <c r="AH82" s="5">
        <v>0</v>
      </c>
      <c r="AI82" s="5">
        <v>308945</v>
      </c>
      <c r="AJ82" s="5">
        <v>458956</v>
      </c>
      <c r="AK82" s="5">
        <v>6161966.7623319998</v>
      </c>
      <c r="AL82" s="5">
        <v>252053750</v>
      </c>
      <c r="AM82" s="47"/>
    </row>
    <row r="83" spans="1:39" x14ac:dyDescent="0.25">
      <c r="A83" s="5">
        <v>255</v>
      </c>
      <c r="B83" s="5">
        <v>1</v>
      </c>
      <c r="C83" s="5" t="s">
        <v>193</v>
      </c>
      <c r="D83" s="5">
        <v>1197</v>
      </c>
      <c r="E83" s="5">
        <v>1306</v>
      </c>
      <c r="F83" s="5">
        <v>1371</v>
      </c>
      <c r="G83" s="5">
        <v>1498</v>
      </c>
      <c r="H83" s="5">
        <v>9837366</v>
      </c>
      <c r="I83" s="5">
        <v>24562</v>
      </c>
      <c r="J83" s="5">
        <v>70395</v>
      </c>
      <c r="K83" s="5">
        <v>0</v>
      </c>
      <c r="L83" s="5">
        <v>0</v>
      </c>
      <c r="M83" s="5">
        <v>0</v>
      </c>
      <c r="N83" s="5">
        <v>185145</v>
      </c>
      <c r="O83" s="5">
        <v>318885</v>
      </c>
      <c r="P83" s="5">
        <v>250915</v>
      </c>
      <c r="Q83" s="5">
        <v>19474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29792</v>
      </c>
      <c r="Z83" s="5">
        <v>76827</v>
      </c>
      <c r="AA83" s="5">
        <v>1084552</v>
      </c>
      <c r="AB83" s="5">
        <v>11897913</v>
      </c>
      <c r="AC83" s="5">
        <v>0</v>
      </c>
      <c r="AD83" s="5">
        <v>92444</v>
      </c>
      <c r="AE83" s="5">
        <v>250915</v>
      </c>
      <c r="AF83" s="5">
        <v>0</v>
      </c>
      <c r="AG83" s="5">
        <v>0</v>
      </c>
      <c r="AH83" s="5">
        <v>0</v>
      </c>
      <c r="AI83" s="5">
        <v>910238</v>
      </c>
      <c r="AJ83" s="5">
        <v>1253597</v>
      </c>
      <c r="AK83" s="5">
        <v>9949863.9103590008</v>
      </c>
      <c r="AL83" s="5">
        <v>703495425</v>
      </c>
      <c r="AM83" s="47"/>
    </row>
    <row r="84" spans="1:39" x14ac:dyDescent="0.25">
      <c r="A84" s="5">
        <v>256</v>
      </c>
      <c r="B84" s="5">
        <v>1</v>
      </c>
      <c r="C84" s="5" t="s">
        <v>194</v>
      </c>
      <c r="D84" s="5">
        <v>2848.011974</v>
      </c>
      <c r="E84" s="5">
        <v>3114.8490280000001</v>
      </c>
      <c r="F84" s="5">
        <v>2512</v>
      </c>
      <c r="G84" s="5">
        <v>2748.8</v>
      </c>
      <c r="H84" s="5">
        <v>18051370</v>
      </c>
      <c r="I84" s="5">
        <v>52193</v>
      </c>
      <c r="J84" s="5">
        <v>669460</v>
      </c>
      <c r="K84" s="5">
        <v>33498</v>
      </c>
      <c r="L84" s="5">
        <v>0</v>
      </c>
      <c r="M84" s="5">
        <v>0</v>
      </c>
      <c r="N84" s="5">
        <v>311828</v>
      </c>
      <c r="O84" s="5">
        <v>619544</v>
      </c>
      <c r="P84" s="5">
        <v>216918.75</v>
      </c>
      <c r="Q84" s="5">
        <v>35734</v>
      </c>
      <c r="R84" s="5">
        <v>0</v>
      </c>
      <c r="S84" s="5">
        <v>0</v>
      </c>
      <c r="T84" s="5">
        <v>0</v>
      </c>
      <c r="U84" s="5">
        <v>0</v>
      </c>
      <c r="V84" s="5">
        <v>-30734</v>
      </c>
      <c r="W84" s="5">
        <v>4535520</v>
      </c>
      <c r="X84" s="5">
        <v>0</v>
      </c>
      <c r="Y84" s="5">
        <v>81284</v>
      </c>
      <c r="Z84" s="5">
        <v>143875</v>
      </c>
      <c r="AA84" s="5">
        <v>1990131</v>
      </c>
      <c r="AB84" s="5">
        <v>26710621.75</v>
      </c>
      <c r="AC84" s="5">
        <v>0</v>
      </c>
      <c r="AD84" s="5">
        <v>416114</v>
      </c>
      <c r="AE84" s="5">
        <v>216918.75</v>
      </c>
      <c r="AF84" s="5">
        <v>0</v>
      </c>
      <c r="AG84" s="5">
        <v>4520596.88</v>
      </c>
      <c r="AH84" s="5">
        <v>0</v>
      </c>
      <c r="AI84" s="5">
        <v>1990131</v>
      </c>
      <c r="AJ84" s="5">
        <v>7143760.6299999999</v>
      </c>
      <c r="AK84" s="5">
        <v>42300610.404639997</v>
      </c>
      <c r="AL84" s="5">
        <v>2777611775</v>
      </c>
      <c r="AM84" s="47"/>
    </row>
    <row r="85" spans="1:39" x14ac:dyDescent="0.25">
      <c r="A85" s="5">
        <v>261</v>
      </c>
      <c r="B85" s="5">
        <v>1</v>
      </c>
      <c r="C85" s="5" t="s">
        <v>195</v>
      </c>
      <c r="D85" s="5">
        <v>221</v>
      </c>
      <c r="E85" s="5">
        <v>239</v>
      </c>
      <c r="F85" s="5">
        <v>310.88592599999998</v>
      </c>
      <c r="G85" s="5">
        <v>335.48592600000001</v>
      </c>
      <c r="H85" s="5">
        <v>2203136</v>
      </c>
      <c r="I85" s="5">
        <v>0</v>
      </c>
      <c r="J85" s="5">
        <v>100123</v>
      </c>
      <c r="K85" s="5">
        <v>0</v>
      </c>
      <c r="L85" s="5">
        <v>118726</v>
      </c>
      <c r="M85" s="5">
        <v>7971</v>
      </c>
      <c r="N85" s="5">
        <v>96999</v>
      </c>
      <c r="O85" s="5">
        <v>73764</v>
      </c>
      <c r="P85" s="5">
        <v>45185.25</v>
      </c>
      <c r="Q85" s="5">
        <v>4361</v>
      </c>
      <c r="R85" s="5">
        <v>2697</v>
      </c>
      <c r="S85" s="5">
        <v>0</v>
      </c>
      <c r="T85" s="5">
        <v>0</v>
      </c>
      <c r="U85" s="5">
        <v>0</v>
      </c>
      <c r="V85" s="5">
        <v>0</v>
      </c>
      <c r="W85" s="5">
        <v>202335</v>
      </c>
      <c r="X85" s="5">
        <v>0</v>
      </c>
      <c r="Y85" s="5">
        <v>0</v>
      </c>
      <c r="Z85" s="5">
        <v>16617</v>
      </c>
      <c r="AA85" s="5">
        <v>242892</v>
      </c>
      <c r="AB85" s="5">
        <v>3114806.25</v>
      </c>
      <c r="AC85" s="5">
        <v>0</v>
      </c>
      <c r="AD85" s="5">
        <v>28290</v>
      </c>
      <c r="AE85" s="5">
        <v>44110</v>
      </c>
      <c r="AF85" s="5">
        <v>2633</v>
      </c>
      <c r="AG85" s="5">
        <v>183519</v>
      </c>
      <c r="AH85" s="5">
        <v>0</v>
      </c>
      <c r="AI85" s="5">
        <v>195803</v>
      </c>
      <c r="AJ85" s="5">
        <v>454355</v>
      </c>
      <c r="AK85" s="5">
        <v>2948008.445874</v>
      </c>
      <c r="AL85" s="5">
        <v>118990500</v>
      </c>
      <c r="AM85" s="47"/>
    </row>
    <row r="86" spans="1:39" x14ac:dyDescent="0.25">
      <c r="A86" s="5">
        <v>264</v>
      </c>
      <c r="B86" s="5">
        <v>1</v>
      </c>
      <c r="C86" s="5" t="s">
        <v>196</v>
      </c>
      <c r="D86" s="5">
        <v>131</v>
      </c>
      <c r="E86" s="5">
        <v>143.19999999999999</v>
      </c>
      <c r="F86" s="5">
        <v>98</v>
      </c>
      <c r="G86" s="5">
        <v>106.6</v>
      </c>
      <c r="H86" s="5">
        <v>700042</v>
      </c>
      <c r="I86" s="5">
        <v>0</v>
      </c>
      <c r="J86" s="5">
        <v>51860</v>
      </c>
      <c r="K86" s="5">
        <v>0</v>
      </c>
      <c r="L86" s="5">
        <v>51551</v>
      </c>
      <c r="M86" s="5">
        <v>259238</v>
      </c>
      <c r="N86" s="5">
        <v>55221</v>
      </c>
      <c r="O86" s="5">
        <v>25809</v>
      </c>
      <c r="P86" s="5">
        <v>9750</v>
      </c>
      <c r="Q86" s="5">
        <v>1386</v>
      </c>
      <c r="R86" s="5">
        <v>4382</v>
      </c>
      <c r="S86" s="5">
        <v>0</v>
      </c>
      <c r="T86" s="5">
        <v>0</v>
      </c>
      <c r="U86" s="5">
        <v>0</v>
      </c>
      <c r="V86" s="5">
        <v>0</v>
      </c>
      <c r="W86" s="5">
        <v>146584</v>
      </c>
      <c r="X86" s="5">
        <v>0</v>
      </c>
      <c r="Y86" s="5">
        <v>5517</v>
      </c>
      <c r="Z86" s="5">
        <v>7436</v>
      </c>
      <c r="AA86" s="5">
        <v>77178</v>
      </c>
      <c r="AB86" s="5">
        <v>1395954</v>
      </c>
      <c r="AC86" s="5">
        <v>0</v>
      </c>
      <c r="AD86" s="5">
        <v>25809</v>
      </c>
      <c r="AE86" s="5">
        <v>8758</v>
      </c>
      <c r="AF86" s="5">
        <v>3936</v>
      </c>
      <c r="AG86" s="5">
        <v>-15248</v>
      </c>
      <c r="AH86" s="5">
        <v>0</v>
      </c>
      <c r="AI86" s="5">
        <v>57250</v>
      </c>
      <c r="AJ86" s="5">
        <v>80505</v>
      </c>
      <c r="AK86" s="5">
        <v>5558252.7634370001</v>
      </c>
      <c r="AL86" s="5">
        <v>65604100</v>
      </c>
      <c r="AM86" s="47"/>
    </row>
    <row r="87" spans="1:39" x14ac:dyDescent="0.25">
      <c r="A87" s="5">
        <v>270</v>
      </c>
      <c r="B87" s="5">
        <v>1</v>
      </c>
      <c r="C87" s="5" t="s">
        <v>197</v>
      </c>
      <c r="D87" s="5">
        <v>6886.659216</v>
      </c>
      <c r="E87" s="5">
        <v>7556.2032509999999</v>
      </c>
      <c r="F87" s="5">
        <v>6727.4580699999997</v>
      </c>
      <c r="G87" s="5">
        <v>7375.6450800000002</v>
      </c>
      <c r="H87" s="5">
        <v>48435861</v>
      </c>
      <c r="I87" s="5">
        <v>381728</v>
      </c>
      <c r="J87" s="5">
        <v>2785964</v>
      </c>
      <c r="K87" s="5">
        <v>395843</v>
      </c>
      <c r="L87" s="5">
        <v>0</v>
      </c>
      <c r="M87" s="5">
        <v>0</v>
      </c>
      <c r="N87" s="5">
        <v>0</v>
      </c>
      <c r="O87" s="5">
        <v>1730629</v>
      </c>
      <c r="P87" s="5">
        <v>506292</v>
      </c>
      <c r="Q87" s="5">
        <v>95883</v>
      </c>
      <c r="R87" s="5">
        <v>2139</v>
      </c>
      <c r="S87" s="5">
        <v>0</v>
      </c>
      <c r="T87" s="5">
        <v>0</v>
      </c>
      <c r="U87" s="5">
        <v>128833</v>
      </c>
      <c r="V87" s="5">
        <v>-7880</v>
      </c>
      <c r="W87" s="5">
        <v>13841229</v>
      </c>
      <c r="X87" s="5">
        <v>0</v>
      </c>
      <c r="Y87" s="5">
        <v>33019</v>
      </c>
      <c r="Z87" s="5">
        <v>529008</v>
      </c>
      <c r="AA87" s="5">
        <v>5339967</v>
      </c>
      <c r="AB87" s="5">
        <v>74198515</v>
      </c>
      <c r="AC87" s="5">
        <v>0</v>
      </c>
      <c r="AD87" s="5">
        <v>1598416</v>
      </c>
      <c r="AE87" s="5">
        <v>506292</v>
      </c>
      <c r="AF87" s="5">
        <v>2139</v>
      </c>
      <c r="AG87" s="5">
        <v>13828979.060000001</v>
      </c>
      <c r="AH87" s="5">
        <v>0</v>
      </c>
      <c r="AI87" s="5">
        <v>5339968</v>
      </c>
      <c r="AJ87" s="5">
        <v>21275794.059999999</v>
      </c>
      <c r="AK87" s="5">
        <v>156080594.04032201</v>
      </c>
      <c r="AL87" s="5">
        <v>13008336325</v>
      </c>
      <c r="AM87" s="47"/>
    </row>
    <row r="88" spans="1:39" x14ac:dyDescent="0.25">
      <c r="A88" s="5">
        <v>271</v>
      </c>
      <c r="B88" s="5">
        <v>1</v>
      </c>
      <c r="C88" s="5" t="s">
        <v>198</v>
      </c>
      <c r="D88" s="5">
        <v>10726.902056000001</v>
      </c>
      <c r="E88" s="5">
        <v>11730.657404</v>
      </c>
      <c r="F88" s="5">
        <v>10097.976576999999</v>
      </c>
      <c r="G88" s="5">
        <v>11080.619968000001</v>
      </c>
      <c r="H88" s="5">
        <v>72766431</v>
      </c>
      <c r="I88" s="5">
        <v>448249</v>
      </c>
      <c r="J88" s="5">
        <v>6789305</v>
      </c>
      <c r="K88" s="5">
        <v>1103778</v>
      </c>
      <c r="L88" s="5">
        <v>0</v>
      </c>
      <c r="M88" s="5">
        <v>0</v>
      </c>
      <c r="N88" s="5">
        <v>0</v>
      </c>
      <c r="O88" s="5">
        <v>2634028</v>
      </c>
      <c r="P88" s="5">
        <v>784021</v>
      </c>
      <c r="Q88" s="5">
        <v>144048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20355431</v>
      </c>
      <c r="X88" s="5">
        <v>0</v>
      </c>
      <c r="Y88" s="5">
        <v>0</v>
      </c>
      <c r="Z88" s="5">
        <v>811757</v>
      </c>
      <c r="AA88" s="5">
        <v>8022369</v>
      </c>
      <c r="AB88" s="5">
        <v>113859417</v>
      </c>
      <c r="AC88" s="5">
        <v>0</v>
      </c>
      <c r="AD88" s="5">
        <v>1765136</v>
      </c>
      <c r="AE88" s="5">
        <v>784021</v>
      </c>
      <c r="AF88" s="5">
        <v>0</v>
      </c>
      <c r="AG88" s="5">
        <v>20355062.140000001</v>
      </c>
      <c r="AH88" s="5">
        <v>0</v>
      </c>
      <c r="AI88" s="5">
        <v>8022369</v>
      </c>
      <c r="AJ88" s="5">
        <v>30926588.140000001</v>
      </c>
      <c r="AK88" s="5">
        <v>170131554.711079</v>
      </c>
      <c r="AL88" s="5">
        <v>14435394500</v>
      </c>
      <c r="AM88" s="47"/>
    </row>
    <row r="89" spans="1:39" x14ac:dyDescent="0.25">
      <c r="A89" s="5">
        <v>272</v>
      </c>
      <c r="B89" s="5">
        <v>1</v>
      </c>
      <c r="C89" s="5" t="s">
        <v>199</v>
      </c>
      <c r="D89" s="5">
        <v>9562.2043610000001</v>
      </c>
      <c r="E89" s="5">
        <v>10443.281301999999</v>
      </c>
      <c r="F89" s="5">
        <v>8575.2376139999997</v>
      </c>
      <c r="G89" s="5">
        <v>9413.7970719999994</v>
      </c>
      <c r="H89" s="5">
        <v>61820405</v>
      </c>
      <c r="I89" s="5">
        <v>329535</v>
      </c>
      <c r="J89" s="5">
        <v>1266324</v>
      </c>
      <c r="K89" s="5">
        <v>557218</v>
      </c>
      <c r="L89" s="5">
        <v>0</v>
      </c>
      <c r="M89" s="5">
        <v>0</v>
      </c>
      <c r="N89" s="5">
        <v>0</v>
      </c>
      <c r="O89" s="5">
        <v>2115899</v>
      </c>
      <c r="P89" s="5">
        <v>762155</v>
      </c>
      <c r="Q89" s="5">
        <v>122379</v>
      </c>
      <c r="R89" s="5">
        <v>52529</v>
      </c>
      <c r="S89" s="5">
        <v>0</v>
      </c>
      <c r="T89" s="5">
        <v>0</v>
      </c>
      <c r="U89" s="5">
        <v>0</v>
      </c>
      <c r="V89" s="5">
        <v>0</v>
      </c>
      <c r="W89" s="5">
        <v>15427519</v>
      </c>
      <c r="X89" s="5">
        <v>0</v>
      </c>
      <c r="Y89" s="5">
        <v>55911</v>
      </c>
      <c r="Z89" s="5">
        <v>591768</v>
      </c>
      <c r="AA89" s="5">
        <v>6815589</v>
      </c>
      <c r="AB89" s="5">
        <v>89917231</v>
      </c>
      <c r="AC89" s="5">
        <v>0</v>
      </c>
      <c r="AD89" s="5">
        <v>1293216</v>
      </c>
      <c r="AE89" s="5">
        <v>762155</v>
      </c>
      <c r="AF89" s="5">
        <v>52529</v>
      </c>
      <c r="AG89" s="5">
        <v>15424393.82</v>
      </c>
      <c r="AH89" s="5">
        <v>0</v>
      </c>
      <c r="AI89" s="5">
        <v>6815589</v>
      </c>
      <c r="AJ89" s="5">
        <v>24347882.82</v>
      </c>
      <c r="AK89" s="5">
        <v>131826890.21231</v>
      </c>
      <c r="AL89" s="5">
        <v>10796159150</v>
      </c>
      <c r="AM89" s="47"/>
    </row>
    <row r="90" spans="1:39" x14ac:dyDescent="0.25">
      <c r="A90" s="5">
        <v>273</v>
      </c>
      <c r="B90" s="5">
        <v>1</v>
      </c>
      <c r="C90" s="5" t="s">
        <v>200</v>
      </c>
      <c r="D90" s="5">
        <v>7326.9683080000004</v>
      </c>
      <c r="E90" s="5">
        <v>8035.3126229999998</v>
      </c>
      <c r="F90" s="5">
        <v>8515.873947</v>
      </c>
      <c r="G90" s="5">
        <v>9292.3022739999997</v>
      </c>
      <c r="H90" s="5">
        <v>61022549</v>
      </c>
      <c r="I90" s="5">
        <v>194446</v>
      </c>
      <c r="J90" s="5">
        <v>245854</v>
      </c>
      <c r="K90" s="5">
        <v>313013</v>
      </c>
      <c r="L90" s="5">
        <v>0</v>
      </c>
      <c r="M90" s="5">
        <v>0</v>
      </c>
      <c r="N90" s="5">
        <v>32236.883476999999</v>
      </c>
      <c r="O90" s="5">
        <v>2136297</v>
      </c>
      <c r="P90" s="5">
        <v>640281.25</v>
      </c>
      <c r="Q90" s="5">
        <v>120800</v>
      </c>
      <c r="R90" s="5">
        <v>0</v>
      </c>
      <c r="S90" s="5">
        <v>0</v>
      </c>
      <c r="T90" s="5">
        <v>0</v>
      </c>
      <c r="U90" s="5">
        <v>0</v>
      </c>
      <c r="V90" s="5">
        <v>-7815</v>
      </c>
      <c r="W90" s="5">
        <v>17395004</v>
      </c>
      <c r="X90" s="5">
        <v>0</v>
      </c>
      <c r="Y90" s="5">
        <v>0</v>
      </c>
      <c r="Z90" s="5">
        <v>631617</v>
      </c>
      <c r="AA90" s="5">
        <v>6727627</v>
      </c>
      <c r="AB90" s="5">
        <v>89451910.133477002</v>
      </c>
      <c r="AC90" s="5">
        <v>0</v>
      </c>
      <c r="AD90" s="5">
        <v>1252930</v>
      </c>
      <c r="AE90" s="5">
        <v>640281.25</v>
      </c>
      <c r="AF90" s="5">
        <v>0</v>
      </c>
      <c r="AG90" s="5">
        <v>17390532.030000001</v>
      </c>
      <c r="AH90" s="5">
        <v>0</v>
      </c>
      <c r="AI90" s="5">
        <v>6727627</v>
      </c>
      <c r="AJ90" s="5">
        <v>26011370.280000001</v>
      </c>
      <c r="AK90" s="5">
        <v>124868087.015864</v>
      </c>
      <c r="AL90" s="5">
        <v>10780676875</v>
      </c>
      <c r="AM90" s="47"/>
    </row>
    <row r="91" spans="1:39" x14ac:dyDescent="0.25">
      <c r="A91" s="5">
        <v>276</v>
      </c>
      <c r="B91" s="5">
        <v>1</v>
      </c>
      <c r="C91" s="5" t="s">
        <v>201</v>
      </c>
      <c r="D91" s="5">
        <v>7258.2821720000002</v>
      </c>
      <c r="E91" s="5">
        <v>7966.9781999999996</v>
      </c>
      <c r="F91" s="5">
        <v>11200.437201999999</v>
      </c>
      <c r="G91" s="5">
        <v>12253.944713000001</v>
      </c>
      <c r="H91" s="5">
        <v>80471655</v>
      </c>
      <c r="I91" s="5">
        <v>29679</v>
      </c>
      <c r="J91" s="5">
        <v>80158</v>
      </c>
      <c r="K91" s="5">
        <v>113821</v>
      </c>
      <c r="L91" s="5">
        <v>0</v>
      </c>
      <c r="M91" s="5">
        <v>0</v>
      </c>
      <c r="N91" s="5">
        <v>0</v>
      </c>
      <c r="O91" s="5">
        <v>2805423</v>
      </c>
      <c r="P91" s="5">
        <v>840339.5</v>
      </c>
      <c r="Q91" s="5">
        <v>159301</v>
      </c>
      <c r="R91" s="5">
        <v>18994</v>
      </c>
      <c r="S91" s="5">
        <v>0</v>
      </c>
      <c r="T91" s="5">
        <v>0</v>
      </c>
      <c r="U91" s="5">
        <v>0</v>
      </c>
      <c r="V91" s="5">
        <v>0</v>
      </c>
      <c r="W91" s="5">
        <v>22995908</v>
      </c>
      <c r="X91" s="5">
        <v>0</v>
      </c>
      <c r="Y91" s="5">
        <v>0</v>
      </c>
      <c r="Z91" s="5">
        <v>777610</v>
      </c>
      <c r="AA91" s="5">
        <v>8871856</v>
      </c>
      <c r="AB91" s="5">
        <v>117164744.5</v>
      </c>
      <c r="AC91" s="5">
        <v>0</v>
      </c>
      <c r="AD91" s="5">
        <v>1162263</v>
      </c>
      <c r="AE91" s="5">
        <v>840339.5</v>
      </c>
      <c r="AF91" s="5">
        <v>18994</v>
      </c>
      <c r="AG91" s="5">
        <v>22837017.444538001</v>
      </c>
      <c r="AH91" s="5">
        <v>0</v>
      </c>
      <c r="AI91" s="5">
        <v>8871856</v>
      </c>
      <c r="AJ91" s="5">
        <v>33730469.944537997</v>
      </c>
      <c r="AK91" s="5">
        <v>116317472.738398</v>
      </c>
      <c r="AL91" s="5">
        <v>9508954275</v>
      </c>
      <c r="AM91" s="47"/>
    </row>
    <row r="92" spans="1:39" x14ac:dyDescent="0.25">
      <c r="A92" s="5">
        <v>277</v>
      </c>
      <c r="B92" s="5">
        <v>1</v>
      </c>
      <c r="C92" s="5" t="s">
        <v>202</v>
      </c>
      <c r="D92" s="5">
        <v>2680.1552999999999</v>
      </c>
      <c r="E92" s="5">
        <v>2937.3374739999999</v>
      </c>
      <c r="F92" s="5">
        <v>2417.403965</v>
      </c>
      <c r="G92" s="5">
        <v>2651.3633580000001</v>
      </c>
      <c r="H92" s="5">
        <v>17411503</v>
      </c>
      <c r="I92" s="5">
        <v>67544</v>
      </c>
      <c r="J92" s="5">
        <v>168403</v>
      </c>
      <c r="K92" s="5">
        <v>14125</v>
      </c>
      <c r="L92" s="5">
        <v>0</v>
      </c>
      <c r="M92" s="5">
        <v>0</v>
      </c>
      <c r="N92" s="5">
        <v>70726</v>
      </c>
      <c r="O92" s="5">
        <v>615703</v>
      </c>
      <c r="P92" s="5">
        <v>232486.75</v>
      </c>
      <c r="Q92" s="5">
        <v>34468</v>
      </c>
      <c r="R92" s="5">
        <v>11533</v>
      </c>
      <c r="S92" s="5">
        <v>0</v>
      </c>
      <c r="T92" s="5">
        <v>0</v>
      </c>
      <c r="U92" s="5">
        <v>0</v>
      </c>
      <c r="V92" s="5">
        <v>0</v>
      </c>
      <c r="W92" s="5">
        <v>4011857</v>
      </c>
      <c r="X92" s="5">
        <v>0</v>
      </c>
      <c r="Y92" s="5">
        <v>55237</v>
      </c>
      <c r="Z92" s="5">
        <v>159497</v>
      </c>
      <c r="AA92" s="5">
        <v>1919587</v>
      </c>
      <c r="AB92" s="5">
        <v>24772669.75</v>
      </c>
      <c r="AC92" s="5">
        <v>0</v>
      </c>
      <c r="AD92" s="5">
        <v>546724</v>
      </c>
      <c r="AE92" s="5">
        <v>232486.75</v>
      </c>
      <c r="AF92" s="5">
        <v>11533</v>
      </c>
      <c r="AG92" s="5">
        <v>3974859.86</v>
      </c>
      <c r="AH92" s="5">
        <v>0</v>
      </c>
      <c r="AI92" s="5">
        <v>1919587</v>
      </c>
      <c r="AJ92" s="5">
        <v>6685190.6100000003</v>
      </c>
      <c r="AK92" s="5">
        <v>53942231.636165999</v>
      </c>
      <c r="AL92" s="5">
        <v>4434441850</v>
      </c>
      <c r="AM92" s="47"/>
    </row>
    <row r="93" spans="1:39" x14ac:dyDescent="0.25">
      <c r="A93" s="5">
        <v>278</v>
      </c>
      <c r="B93" s="5">
        <v>1</v>
      </c>
      <c r="C93" s="5" t="s">
        <v>203</v>
      </c>
      <c r="D93" s="5">
        <v>2041.093038</v>
      </c>
      <c r="E93" s="5">
        <v>2240.6385449999998</v>
      </c>
      <c r="F93" s="5">
        <v>2991.635796</v>
      </c>
      <c r="G93" s="5">
        <v>3289.3046639999998</v>
      </c>
      <c r="H93" s="5">
        <v>21600864</v>
      </c>
      <c r="I93" s="5">
        <v>25585</v>
      </c>
      <c r="J93" s="5">
        <v>32837</v>
      </c>
      <c r="K93" s="5">
        <v>26293</v>
      </c>
      <c r="L93" s="5">
        <v>0</v>
      </c>
      <c r="M93" s="5">
        <v>0</v>
      </c>
      <c r="N93" s="5">
        <v>211568</v>
      </c>
      <c r="O93" s="5">
        <v>746529</v>
      </c>
      <c r="P93" s="5">
        <v>228681.25</v>
      </c>
      <c r="Q93" s="5">
        <v>42761</v>
      </c>
      <c r="R93" s="5">
        <v>2862</v>
      </c>
      <c r="S93" s="5">
        <v>0</v>
      </c>
      <c r="T93" s="5">
        <v>0</v>
      </c>
      <c r="U93" s="5">
        <v>0</v>
      </c>
      <c r="V93" s="5">
        <v>0</v>
      </c>
      <c r="W93" s="5">
        <v>6116265</v>
      </c>
      <c r="X93" s="5">
        <v>0</v>
      </c>
      <c r="Y93" s="5">
        <v>0</v>
      </c>
      <c r="Z93" s="5">
        <v>195404</v>
      </c>
      <c r="AA93" s="5">
        <v>2381457</v>
      </c>
      <c r="AB93" s="5">
        <v>31611106.25</v>
      </c>
      <c r="AC93" s="5">
        <v>0</v>
      </c>
      <c r="AD93" s="5">
        <v>483332</v>
      </c>
      <c r="AE93" s="5">
        <v>228681.25</v>
      </c>
      <c r="AF93" s="5">
        <v>2862</v>
      </c>
      <c r="AG93" s="5">
        <v>6051262.7897359999</v>
      </c>
      <c r="AH93" s="5">
        <v>0</v>
      </c>
      <c r="AI93" s="5">
        <v>2381456</v>
      </c>
      <c r="AJ93" s="5">
        <v>9147594.0397360008</v>
      </c>
      <c r="AK93" s="5">
        <v>48793970.839624003</v>
      </c>
      <c r="AL93" s="5">
        <v>3904324900</v>
      </c>
      <c r="AM93" s="47"/>
    </row>
    <row r="94" spans="1:39" x14ac:dyDescent="0.25">
      <c r="A94" s="5">
        <v>279</v>
      </c>
      <c r="B94" s="5">
        <v>1</v>
      </c>
      <c r="C94" s="5" t="s">
        <v>204</v>
      </c>
      <c r="D94" s="5">
        <v>26080.400000000001</v>
      </c>
      <c r="E94" s="5">
        <v>28440.2</v>
      </c>
      <c r="F94" s="5">
        <v>21778.628248000001</v>
      </c>
      <c r="G94" s="5">
        <v>23820.59448</v>
      </c>
      <c r="H94" s="5">
        <v>156429844</v>
      </c>
      <c r="I94" s="5">
        <v>1622244</v>
      </c>
      <c r="J94" s="5">
        <v>9702185</v>
      </c>
      <c r="K94" s="5">
        <v>1651550</v>
      </c>
      <c r="L94" s="5">
        <v>0</v>
      </c>
      <c r="M94" s="5">
        <v>0</v>
      </c>
      <c r="N94" s="5">
        <v>0</v>
      </c>
      <c r="O94" s="5">
        <v>5438352</v>
      </c>
      <c r="P94" s="5">
        <v>1998503.75</v>
      </c>
      <c r="Q94" s="5">
        <v>309668</v>
      </c>
      <c r="R94" s="5">
        <v>780601</v>
      </c>
      <c r="S94" s="5">
        <v>0</v>
      </c>
      <c r="T94" s="5">
        <v>0</v>
      </c>
      <c r="U94" s="5">
        <v>0</v>
      </c>
      <c r="V94" s="5">
        <v>0</v>
      </c>
      <c r="W94" s="5">
        <v>37069609</v>
      </c>
      <c r="X94" s="5">
        <v>0</v>
      </c>
      <c r="Y94" s="5">
        <v>0</v>
      </c>
      <c r="Z94" s="5">
        <v>1451363</v>
      </c>
      <c r="AA94" s="5">
        <v>17246110</v>
      </c>
      <c r="AB94" s="5">
        <v>233700029.75</v>
      </c>
      <c r="AC94" s="5">
        <v>0</v>
      </c>
      <c r="AD94" s="5">
        <v>2422046</v>
      </c>
      <c r="AE94" s="5">
        <v>1998503.75</v>
      </c>
      <c r="AF94" s="5">
        <v>780601</v>
      </c>
      <c r="AG94" s="5">
        <v>37035478.100000001</v>
      </c>
      <c r="AH94" s="5">
        <v>0</v>
      </c>
      <c r="AI94" s="5">
        <v>15624177</v>
      </c>
      <c r="AJ94" s="5">
        <v>57860805.850000001</v>
      </c>
      <c r="AK94" s="5">
        <v>243069597.268792</v>
      </c>
      <c r="AL94" s="5">
        <v>19347034125</v>
      </c>
      <c r="AM94" s="47"/>
    </row>
    <row r="95" spans="1:39" x14ac:dyDescent="0.25">
      <c r="A95" s="5">
        <v>280</v>
      </c>
      <c r="B95" s="5">
        <v>1</v>
      </c>
      <c r="C95" s="5" t="s">
        <v>205</v>
      </c>
      <c r="D95" s="5">
        <v>4712.6000000000004</v>
      </c>
      <c r="E95" s="5">
        <v>5133.8</v>
      </c>
      <c r="F95" s="5">
        <v>3964.739525</v>
      </c>
      <c r="G95" s="5">
        <v>4317.576986</v>
      </c>
      <c r="H95" s="5">
        <v>28353528</v>
      </c>
      <c r="I95" s="5">
        <v>811556</v>
      </c>
      <c r="J95" s="5">
        <v>4302638</v>
      </c>
      <c r="K95" s="5">
        <v>906300</v>
      </c>
      <c r="L95" s="5">
        <v>0</v>
      </c>
      <c r="M95" s="5">
        <v>0</v>
      </c>
      <c r="N95" s="5">
        <v>0</v>
      </c>
      <c r="O95" s="5">
        <v>1036329</v>
      </c>
      <c r="P95" s="5">
        <v>470745.25</v>
      </c>
      <c r="Q95" s="5">
        <v>56129</v>
      </c>
      <c r="R95" s="5">
        <v>0</v>
      </c>
      <c r="S95" s="5">
        <v>0</v>
      </c>
      <c r="T95" s="5">
        <v>0</v>
      </c>
      <c r="U95" s="5">
        <v>0</v>
      </c>
      <c r="V95" s="5">
        <v>-7486</v>
      </c>
      <c r="W95" s="5">
        <v>4812371</v>
      </c>
      <c r="X95" s="5">
        <v>0</v>
      </c>
      <c r="Y95" s="5">
        <v>103762</v>
      </c>
      <c r="Z95" s="5">
        <v>298430</v>
      </c>
      <c r="AA95" s="5">
        <v>3125926</v>
      </c>
      <c r="AB95" s="5">
        <v>44270228.25</v>
      </c>
      <c r="AC95" s="5">
        <v>0</v>
      </c>
      <c r="AD95" s="5">
        <v>673049</v>
      </c>
      <c r="AE95" s="5">
        <v>470745.25</v>
      </c>
      <c r="AF95" s="5">
        <v>0</v>
      </c>
      <c r="AG95" s="5">
        <v>4812148.3600000003</v>
      </c>
      <c r="AH95" s="5">
        <v>0</v>
      </c>
      <c r="AI95" s="5">
        <v>3125926</v>
      </c>
      <c r="AJ95" s="5">
        <v>9081868.6099999994</v>
      </c>
      <c r="AK95" s="5">
        <v>64246863.496202998</v>
      </c>
      <c r="AL95" s="5">
        <v>5597949525</v>
      </c>
      <c r="AM95" s="47"/>
    </row>
    <row r="96" spans="1:39" x14ac:dyDescent="0.25">
      <c r="A96" s="5">
        <v>281</v>
      </c>
      <c r="B96" s="5">
        <v>1</v>
      </c>
      <c r="C96" s="5" t="s">
        <v>206</v>
      </c>
      <c r="D96" s="5">
        <v>13492</v>
      </c>
      <c r="E96" s="5">
        <v>14694</v>
      </c>
      <c r="F96" s="5">
        <v>10783.907633000001</v>
      </c>
      <c r="G96" s="5">
        <v>11840.282991</v>
      </c>
      <c r="H96" s="5">
        <v>77755138</v>
      </c>
      <c r="I96" s="5">
        <v>307020</v>
      </c>
      <c r="J96" s="5">
        <v>11245622</v>
      </c>
      <c r="K96" s="5">
        <v>972523</v>
      </c>
      <c r="L96" s="5">
        <v>0</v>
      </c>
      <c r="M96" s="5">
        <v>0</v>
      </c>
      <c r="N96" s="5">
        <v>96544.032529000004</v>
      </c>
      <c r="O96" s="5">
        <v>2800826</v>
      </c>
      <c r="P96" s="5">
        <v>830270.25</v>
      </c>
      <c r="Q96" s="5">
        <v>153924</v>
      </c>
      <c r="R96" s="5">
        <v>228399</v>
      </c>
      <c r="S96" s="5">
        <v>0</v>
      </c>
      <c r="T96" s="5">
        <v>0</v>
      </c>
      <c r="U96" s="5">
        <v>9507</v>
      </c>
      <c r="V96" s="5">
        <v>0</v>
      </c>
      <c r="W96" s="5">
        <v>21664166</v>
      </c>
      <c r="X96" s="5">
        <v>0</v>
      </c>
      <c r="Y96" s="5">
        <v>809375</v>
      </c>
      <c r="Z96" s="5">
        <v>835639</v>
      </c>
      <c r="AA96" s="5">
        <v>8572365</v>
      </c>
      <c r="AB96" s="5">
        <v>126281318.282529</v>
      </c>
      <c r="AC96" s="5">
        <v>0</v>
      </c>
      <c r="AD96" s="5">
        <v>1454644</v>
      </c>
      <c r="AE96" s="5">
        <v>830270.25</v>
      </c>
      <c r="AF96" s="5">
        <v>228399</v>
      </c>
      <c r="AG96" s="5">
        <v>21663728.52</v>
      </c>
      <c r="AH96" s="5">
        <v>0</v>
      </c>
      <c r="AI96" s="5">
        <v>8125444</v>
      </c>
      <c r="AJ96" s="5">
        <v>32302485.77</v>
      </c>
      <c r="AK96" s="5">
        <v>140895016.32185599</v>
      </c>
      <c r="AL96" s="5">
        <v>11303786925</v>
      </c>
      <c r="AM96" s="47"/>
    </row>
    <row r="97" spans="1:39" x14ac:dyDescent="0.25">
      <c r="A97" s="5">
        <v>282</v>
      </c>
      <c r="B97" s="5">
        <v>1</v>
      </c>
      <c r="C97" s="5" t="s">
        <v>2163</v>
      </c>
      <c r="D97" s="5">
        <v>1522.8950709999999</v>
      </c>
      <c r="E97" s="5">
        <v>1678.5966880000001</v>
      </c>
      <c r="F97" s="5">
        <v>1759.5304349999999</v>
      </c>
      <c r="G97" s="5">
        <v>1949.966103</v>
      </c>
      <c r="H97" s="5">
        <v>12805427</v>
      </c>
      <c r="I97" s="5">
        <v>0</v>
      </c>
      <c r="J97" s="5">
        <v>253980</v>
      </c>
      <c r="K97" s="5">
        <v>95548</v>
      </c>
      <c r="L97" s="5">
        <v>0</v>
      </c>
      <c r="M97" s="5">
        <v>0</v>
      </c>
      <c r="N97" s="5">
        <v>0</v>
      </c>
      <c r="O97" s="5">
        <v>459859</v>
      </c>
      <c r="P97" s="5">
        <v>231384.25</v>
      </c>
      <c r="Q97" s="5">
        <v>25350</v>
      </c>
      <c r="R97" s="5">
        <v>5752</v>
      </c>
      <c r="S97" s="5">
        <v>0</v>
      </c>
      <c r="T97" s="5">
        <v>0</v>
      </c>
      <c r="U97" s="5">
        <v>0</v>
      </c>
      <c r="V97" s="5">
        <v>0</v>
      </c>
      <c r="W97" s="5">
        <v>1813195</v>
      </c>
      <c r="X97" s="5">
        <v>0</v>
      </c>
      <c r="Y97" s="5">
        <v>12935</v>
      </c>
      <c r="Z97" s="5">
        <v>112334</v>
      </c>
      <c r="AA97" s="5">
        <v>1411775</v>
      </c>
      <c r="AB97" s="5">
        <v>17227539.25</v>
      </c>
      <c r="AC97" s="5">
        <v>0</v>
      </c>
      <c r="AD97" s="5">
        <v>149858</v>
      </c>
      <c r="AE97" s="5">
        <v>231384.25</v>
      </c>
      <c r="AF97" s="5">
        <v>5752</v>
      </c>
      <c r="AG97" s="5">
        <v>1813195</v>
      </c>
      <c r="AH97" s="5">
        <v>0</v>
      </c>
      <c r="AI97" s="5">
        <v>1352732</v>
      </c>
      <c r="AJ97" s="5">
        <v>3552921.25</v>
      </c>
      <c r="AK97" s="5">
        <v>14559461.293741001</v>
      </c>
      <c r="AL97" s="5">
        <v>1328071500</v>
      </c>
      <c r="AM97" s="47"/>
    </row>
    <row r="98" spans="1:39" x14ac:dyDescent="0.25">
      <c r="A98" s="5">
        <v>283</v>
      </c>
      <c r="B98" s="5">
        <v>1</v>
      </c>
      <c r="C98" s="5" t="s">
        <v>207</v>
      </c>
      <c r="D98" s="5">
        <v>4381.186796</v>
      </c>
      <c r="E98" s="5">
        <v>4799.7935850000003</v>
      </c>
      <c r="F98" s="5">
        <v>4385.8931659999998</v>
      </c>
      <c r="G98" s="5">
        <v>4800.8209109999998</v>
      </c>
      <c r="H98" s="5">
        <v>31526991</v>
      </c>
      <c r="I98" s="5">
        <v>460530</v>
      </c>
      <c r="J98" s="5">
        <v>1266302</v>
      </c>
      <c r="K98" s="5">
        <v>304743</v>
      </c>
      <c r="L98" s="5">
        <v>0</v>
      </c>
      <c r="M98" s="5">
        <v>0</v>
      </c>
      <c r="N98" s="5">
        <v>0</v>
      </c>
      <c r="O98" s="5">
        <v>1151849</v>
      </c>
      <c r="P98" s="5">
        <v>240041</v>
      </c>
      <c r="Q98" s="5">
        <v>62411</v>
      </c>
      <c r="R98" s="5">
        <v>105042</v>
      </c>
      <c r="S98" s="5">
        <v>0</v>
      </c>
      <c r="T98" s="5">
        <v>0</v>
      </c>
      <c r="U98" s="5">
        <v>0</v>
      </c>
      <c r="V98" s="5">
        <v>0</v>
      </c>
      <c r="W98" s="5">
        <v>9009281</v>
      </c>
      <c r="X98" s="5">
        <v>0</v>
      </c>
      <c r="Y98" s="5">
        <v>113612</v>
      </c>
      <c r="Z98" s="5">
        <v>336858</v>
      </c>
      <c r="AA98" s="5">
        <v>3475794</v>
      </c>
      <c r="AB98" s="5">
        <v>48053454</v>
      </c>
      <c r="AC98" s="5">
        <v>0</v>
      </c>
      <c r="AD98" s="5">
        <v>934468</v>
      </c>
      <c r="AE98" s="5">
        <v>240041</v>
      </c>
      <c r="AF98" s="5">
        <v>105042</v>
      </c>
      <c r="AG98" s="5">
        <v>9008344.25</v>
      </c>
      <c r="AH98" s="5">
        <v>0</v>
      </c>
      <c r="AI98" s="5">
        <v>3475794</v>
      </c>
      <c r="AJ98" s="5">
        <v>13763689.25</v>
      </c>
      <c r="AK98" s="5">
        <v>89237456.889385</v>
      </c>
      <c r="AL98" s="5">
        <v>7841965250</v>
      </c>
      <c r="AM98" s="47"/>
    </row>
    <row r="99" spans="1:39" x14ac:dyDescent="0.25">
      <c r="A99" s="5">
        <v>284</v>
      </c>
      <c r="B99" s="5">
        <v>1</v>
      </c>
      <c r="C99" s="5" t="s">
        <v>208</v>
      </c>
      <c r="D99" s="5">
        <v>14432.373049</v>
      </c>
      <c r="E99" s="5">
        <v>15685.306183000001</v>
      </c>
      <c r="F99" s="5">
        <v>14286.997729000001</v>
      </c>
      <c r="G99" s="5">
        <v>15527.272306000001</v>
      </c>
      <c r="H99" s="5">
        <v>101967597</v>
      </c>
      <c r="I99" s="5">
        <v>307020</v>
      </c>
      <c r="J99" s="5">
        <v>592977</v>
      </c>
      <c r="K99" s="5">
        <v>209158</v>
      </c>
      <c r="L99" s="5">
        <v>0</v>
      </c>
      <c r="M99" s="5">
        <v>0</v>
      </c>
      <c r="N99" s="5">
        <v>319499.49139699998</v>
      </c>
      <c r="O99" s="5">
        <v>3432809</v>
      </c>
      <c r="P99" s="5">
        <v>1093270.25</v>
      </c>
      <c r="Q99" s="5">
        <v>201855</v>
      </c>
      <c r="R99" s="5">
        <v>18322</v>
      </c>
      <c r="S99" s="5">
        <v>0</v>
      </c>
      <c r="T99" s="5">
        <v>0</v>
      </c>
      <c r="U99" s="5">
        <v>0</v>
      </c>
      <c r="V99" s="5">
        <v>0</v>
      </c>
      <c r="W99" s="5">
        <v>28607291</v>
      </c>
      <c r="X99" s="5">
        <v>0</v>
      </c>
      <c r="Y99" s="5">
        <v>0</v>
      </c>
      <c r="Z99" s="5">
        <v>1042577</v>
      </c>
      <c r="AA99" s="5">
        <v>11241745</v>
      </c>
      <c r="AB99" s="5">
        <v>149034120.74139699</v>
      </c>
      <c r="AC99" s="5">
        <v>0</v>
      </c>
      <c r="AD99" s="5">
        <v>1765687</v>
      </c>
      <c r="AE99" s="5">
        <v>1093270.25</v>
      </c>
      <c r="AF99" s="5">
        <v>18322</v>
      </c>
      <c r="AG99" s="5">
        <v>28577555.359999999</v>
      </c>
      <c r="AH99" s="5">
        <v>0</v>
      </c>
      <c r="AI99" s="5">
        <v>11241745</v>
      </c>
      <c r="AJ99" s="5">
        <v>42696579.609999999</v>
      </c>
      <c r="AK99" s="5">
        <v>182987840.75520599</v>
      </c>
      <c r="AL99" s="5">
        <v>15576528400</v>
      </c>
      <c r="AM99" s="47"/>
    </row>
    <row r="100" spans="1:39" x14ac:dyDescent="0.25">
      <c r="A100" s="5">
        <v>286</v>
      </c>
      <c r="B100" s="5">
        <v>1</v>
      </c>
      <c r="C100" s="5" t="s">
        <v>209</v>
      </c>
      <c r="D100" s="5">
        <v>1750</v>
      </c>
      <c r="E100" s="5">
        <v>1894.4</v>
      </c>
      <c r="F100" s="5">
        <v>2121.5721610000001</v>
      </c>
      <c r="G100" s="5">
        <v>2338.3573780000002</v>
      </c>
      <c r="H100" s="5">
        <v>15355993</v>
      </c>
      <c r="I100" s="5">
        <v>643719</v>
      </c>
      <c r="J100" s="5">
        <v>4491082</v>
      </c>
      <c r="K100" s="5">
        <v>333900</v>
      </c>
      <c r="L100" s="5">
        <v>0</v>
      </c>
      <c r="M100" s="5">
        <v>0</v>
      </c>
      <c r="N100" s="5">
        <v>6726.887737</v>
      </c>
      <c r="O100" s="5">
        <v>523522</v>
      </c>
      <c r="P100" s="5">
        <v>363353</v>
      </c>
      <c r="Q100" s="5">
        <v>30399</v>
      </c>
      <c r="R100" s="5">
        <v>34210</v>
      </c>
      <c r="S100" s="5">
        <v>0</v>
      </c>
      <c r="T100" s="5">
        <v>0</v>
      </c>
      <c r="U100" s="5">
        <v>0</v>
      </c>
      <c r="V100" s="5">
        <v>0</v>
      </c>
      <c r="W100" s="5">
        <v>526013</v>
      </c>
      <c r="X100" s="5">
        <v>0</v>
      </c>
      <c r="Y100" s="5">
        <v>287330</v>
      </c>
      <c r="Z100" s="5">
        <v>158738</v>
      </c>
      <c r="AA100" s="5">
        <v>1692971</v>
      </c>
      <c r="AB100" s="5">
        <v>24447956.887736998</v>
      </c>
      <c r="AC100" s="5">
        <v>0</v>
      </c>
      <c r="AD100" s="5">
        <v>102785</v>
      </c>
      <c r="AE100" s="5">
        <v>324965</v>
      </c>
      <c r="AF100" s="5">
        <v>30596</v>
      </c>
      <c r="AG100" s="5">
        <v>423147</v>
      </c>
      <c r="AH100" s="5">
        <v>0</v>
      </c>
      <c r="AI100" s="5">
        <v>1250319</v>
      </c>
      <c r="AJ100" s="5">
        <v>2131812</v>
      </c>
      <c r="AK100" s="5">
        <v>10518856.057019001</v>
      </c>
      <c r="AL100" s="5">
        <v>864071100</v>
      </c>
      <c r="AM100" s="47"/>
    </row>
    <row r="101" spans="1:39" x14ac:dyDescent="0.25">
      <c r="A101" s="5">
        <v>294</v>
      </c>
      <c r="B101" s="5">
        <v>1</v>
      </c>
      <c r="C101" s="5" t="s">
        <v>210</v>
      </c>
      <c r="D101" s="5">
        <v>408</v>
      </c>
      <c r="E101" s="5">
        <v>448</v>
      </c>
      <c r="F101" s="5">
        <v>1354.8494330000001</v>
      </c>
      <c r="G101" s="5">
        <v>1513.3736200000001</v>
      </c>
      <c r="H101" s="5">
        <v>9938325</v>
      </c>
      <c r="I101" s="5">
        <v>0</v>
      </c>
      <c r="J101" s="5">
        <v>832118</v>
      </c>
      <c r="K101" s="5">
        <v>14732</v>
      </c>
      <c r="L101" s="5">
        <v>0</v>
      </c>
      <c r="M101" s="5">
        <v>0</v>
      </c>
      <c r="N101" s="5">
        <v>396046</v>
      </c>
      <c r="O101" s="5">
        <v>366993</v>
      </c>
      <c r="P101" s="5">
        <v>251897.75</v>
      </c>
      <c r="Q101" s="5">
        <v>19674</v>
      </c>
      <c r="R101" s="5">
        <v>29662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1021153</v>
      </c>
      <c r="Z101" s="5">
        <v>164502</v>
      </c>
      <c r="AA101" s="5">
        <v>593999</v>
      </c>
      <c r="AB101" s="5">
        <v>13629101.75</v>
      </c>
      <c r="AC101" s="5">
        <v>0</v>
      </c>
      <c r="AD101" s="5">
        <v>44562</v>
      </c>
      <c r="AE101" s="5">
        <v>193226</v>
      </c>
      <c r="AF101" s="5">
        <v>22753</v>
      </c>
      <c r="AG101" s="5">
        <v>0</v>
      </c>
      <c r="AH101" s="5">
        <v>0</v>
      </c>
      <c r="AI101" s="5">
        <v>309216</v>
      </c>
      <c r="AJ101" s="5">
        <v>569757</v>
      </c>
      <c r="AK101" s="5">
        <v>4210299.4242089996</v>
      </c>
      <c r="AL101" s="5">
        <v>175262405</v>
      </c>
      <c r="AM101" s="47"/>
    </row>
    <row r="102" spans="1:39" x14ac:dyDescent="0.25">
      <c r="A102" s="5">
        <v>297</v>
      </c>
      <c r="B102" s="5">
        <v>1</v>
      </c>
      <c r="C102" s="5" t="s">
        <v>211</v>
      </c>
      <c r="D102" s="5">
        <v>337</v>
      </c>
      <c r="E102" s="5">
        <v>367</v>
      </c>
      <c r="F102" s="5">
        <v>351</v>
      </c>
      <c r="G102" s="5">
        <v>383.2</v>
      </c>
      <c r="H102" s="5">
        <v>2516474</v>
      </c>
      <c r="I102" s="5">
        <v>0</v>
      </c>
      <c r="J102" s="5">
        <v>48816</v>
      </c>
      <c r="K102" s="5">
        <v>0</v>
      </c>
      <c r="L102" s="5">
        <v>125250</v>
      </c>
      <c r="M102" s="5">
        <v>0</v>
      </c>
      <c r="N102" s="5">
        <v>82291</v>
      </c>
      <c r="O102" s="5">
        <v>91573</v>
      </c>
      <c r="P102" s="5">
        <v>45310</v>
      </c>
      <c r="Q102" s="5">
        <v>4982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351586</v>
      </c>
      <c r="X102" s="5">
        <v>0</v>
      </c>
      <c r="Y102" s="5">
        <v>0</v>
      </c>
      <c r="Z102" s="5">
        <v>21676</v>
      </c>
      <c r="AA102" s="5">
        <v>277437</v>
      </c>
      <c r="AB102" s="5">
        <v>3565395</v>
      </c>
      <c r="AC102" s="5">
        <v>0</v>
      </c>
      <c r="AD102" s="5">
        <v>32793</v>
      </c>
      <c r="AE102" s="5">
        <v>29850</v>
      </c>
      <c r="AF102" s="5">
        <v>0</v>
      </c>
      <c r="AG102" s="5">
        <v>279766</v>
      </c>
      <c r="AH102" s="5">
        <v>0</v>
      </c>
      <c r="AI102" s="5">
        <v>150929</v>
      </c>
      <c r="AJ102" s="5">
        <v>493338</v>
      </c>
      <c r="AK102" s="5">
        <v>3144181.8173810001</v>
      </c>
      <c r="AL102" s="5">
        <v>123305175</v>
      </c>
      <c r="AM102" s="47"/>
    </row>
    <row r="103" spans="1:39" x14ac:dyDescent="0.25">
      <c r="A103" s="5">
        <v>299</v>
      </c>
      <c r="B103" s="5">
        <v>1</v>
      </c>
      <c r="C103" s="5" t="s">
        <v>212</v>
      </c>
      <c r="D103" s="5">
        <v>752.86817499999995</v>
      </c>
      <c r="E103" s="5">
        <v>834.838572</v>
      </c>
      <c r="F103" s="5">
        <v>698.482034</v>
      </c>
      <c r="G103" s="5">
        <v>777.37985500000002</v>
      </c>
      <c r="H103" s="5">
        <v>5105054</v>
      </c>
      <c r="I103" s="5">
        <v>0</v>
      </c>
      <c r="J103" s="5">
        <v>152006</v>
      </c>
      <c r="K103" s="5">
        <v>0</v>
      </c>
      <c r="L103" s="5">
        <v>80447</v>
      </c>
      <c r="M103" s="5">
        <v>0</v>
      </c>
      <c r="N103" s="5">
        <v>199827.627011</v>
      </c>
      <c r="O103" s="5">
        <v>171263</v>
      </c>
      <c r="P103" s="5">
        <v>111012.75</v>
      </c>
      <c r="Q103" s="5">
        <v>10106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357595</v>
      </c>
      <c r="X103" s="5">
        <v>0</v>
      </c>
      <c r="Y103" s="5">
        <v>25047</v>
      </c>
      <c r="Z103" s="5">
        <v>41780</v>
      </c>
      <c r="AA103" s="5">
        <v>562823</v>
      </c>
      <c r="AB103" s="5">
        <v>6816961.3770110002</v>
      </c>
      <c r="AC103" s="5">
        <v>0</v>
      </c>
      <c r="AD103" s="5">
        <v>72730</v>
      </c>
      <c r="AE103" s="5">
        <v>100416</v>
      </c>
      <c r="AF103" s="5">
        <v>0</v>
      </c>
      <c r="AG103" s="5">
        <v>290943</v>
      </c>
      <c r="AH103" s="5">
        <v>0</v>
      </c>
      <c r="AI103" s="5">
        <v>420401</v>
      </c>
      <c r="AJ103" s="5">
        <v>884490</v>
      </c>
      <c r="AK103" s="5">
        <v>7563906.6161099998</v>
      </c>
      <c r="AL103" s="5">
        <v>385124900</v>
      </c>
      <c r="AM103" s="47"/>
    </row>
    <row r="104" spans="1:39" x14ac:dyDescent="0.25">
      <c r="A104" s="5">
        <v>300</v>
      </c>
      <c r="B104" s="5">
        <v>1</v>
      </c>
      <c r="C104" s="5" t="s">
        <v>2164</v>
      </c>
      <c r="D104" s="5">
        <v>985.45885999999996</v>
      </c>
      <c r="E104" s="5">
        <v>1087.7244029999999</v>
      </c>
      <c r="F104" s="5">
        <v>1050.5779050000001</v>
      </c>
      <c r="G104" s="5">
        <v>1161.093486</v>
      </c>
      <c r="H104" s="5">
        <v>7624901</v>
      </c>
      <c r="I104" s="5">
        <v>0</v>
      </c>
      <c r="J104" s="5">
        <v>122867</v>
      </c>
      <c r="K104" s="5">
        <v>14082</v>
      </c>
      <c r="L104" s="5">
        <v>0</v>
      </c>
      <c r="M104" s="5">
        <v>0</v>
      </c>
      <c r="N104" s="5">
        <v>161370</v>
      </c>
      <c r="O104" s="5">
        <v>267922</v>
      </c>
      <c r="P104" s="5">
        <v>137725</v>
      </c>
      <c r="Q104" s="5">
        <v>15094</v>
      </c>
      <c r="R104" s="5">
        <v>0</v>
      </c>
      <c r="S104" s="5">
        <v>0</v>
      </c>
      <c r="T104" s="5">
        <v>0</v>
      </c>
      <c r="U104" s="5">
        <v>54681</v>
      </c>
      <c r="V104" s="5">
        <v>0</v>
      </c>
      <c r="W104" s="5">
        <v>1057187</v>
      </c>
      <c r="X104" s="5">
        <v>0</v>
      </c>
      <c r="Y104" s="5">
        <v>50952</v>
      </c>
      <c r="Z104" s="5">
        <v>59324</v>
      </c>
      <c r="AA104" s="5">
        <v>840632</v>
      </c>
      <c r="AB104" s="5">
        <v>10406737</v>
      </c>
      <c r="AC104" s="5">
        <v>0</v>
      </c>
      <c r="AD104" s="5">
        <v>93553</v>
      </c>
      <c r="AE104" s="5">
        <v>137725</v>
      </c>
      <c r="AF104" s="5">
        <v>0</v>
      </c>
      <c r="AG104" s="5">
        <v>1057187</v>
      </c>
      <c r="AH104" s="5">
        <v>0</v>
      </c>
      <c r="AI104" s="5">
        <v>768684</v>
      </c>
      <c r="AJ104" s="5">
        <v>2057149</v>
      </c>
      <c r="AK104" s="5">
        <v>9289250.1382010002</v>
      </c>
      <c r="AL104" s="5">
        <v>759486975</v>
      </c>
      <c r="AM104" s="47"/>
    </row>
    <row r="105" spans="1:39" x14ac:dyDescent="0.25">
      <c r="A105" s="5">
        <v>306</v>
      </c>
      <c r="B105" s="5">
        <v>1</v>
      </c>
      <c r="C105" s="5" t="s">
        <v>213</v>
      </c>
      <c r="D105" s="5">
        <v>187.945571</v>
      </c>
      <c r="E105" s="5">
        <v>204.40042</v>
      </c>
      <c r="F105" s="5">
        <v>333.33215300000001</v>
      </c>
      <c r="G105" s="5">
        <v>368.10376600000001</v>
      </c>
      <c r="H105" s="5">
        <v>2417337</v>
      </c>
      <c r="I105" s="5">
        <v>0</v>
      </c>
      <c r="J105" s="5">
        <v>385902</v>
      </c>
      <c r="K105" s="5">
        <v>0</v>
      </c>
      <c r="L105" s="5">
        <v>123465</v>
      </c>
      <c r="M105" s="5">
        <v>33109</v>
      </c>
      <c r="N105" s="5">
        <v>147885</v>
      </c>
      <c r="O105" s="5">
        <v>81417</v>
      </c>
      <c r="P105" s="5">
        <v>60668.75</v>
      </c>
      <c r="Q105" s="5">
        <v>4785</v>
      </c>
      <c r="R105" s="5">
        <v>18409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19455</v>
      </c>
      <c r="AA105" s="5">
        <v>266507</v>
      </c>
      <c r="AB105" s="5">
        <v>3558939.75</v>
      </c>
      <c r="AC105" s="5">
        <v>0</v>
      </c>
      <c r="AD105" s="5">
        <v>31409</v>
      </c>
      <c r="AE105" s="5">
        <v>60668.75</v>
      </c>
      <c r="AF105" s="5">
        <v>18409</v>
      </c>
      <c r="AG105" s="5">
        <v>0</v>
      </c>
      <c r="AH105" s="5">
        <v>0</v>
      </c>
      <c r="AI105" s="5">
        <v>244719</v>
      </c>
      <c r="AJ105" s="5">
        <v>355205.75</v>
      </c>
      <c r="AK105" s="5">
        <v>3253647.1783980001</v>
      </c>
      <c r="AL105" s="5">
        <v>144383050</v>
      </c>
      <c r="AM105" s="47"/>
    </row>
    <row r="106" spans="1:39" x14ac:dyDescent="0.25">
      <c r="A106" s="5">
        <v>308</v>
      </c>
      <c r="B106" s="5">
        <v>1</v>
      </c>
      <c r="C106" s="5" t="s">
        <v>214</v>
      </c>
      <c r="D106" s="5">
        <v>312.98948799999999</v>
      </c>
      <c r="E106" s="5">
        <v>339.18150400000002</v>
      </c>
      <c r="F106" s="5">
        <v>626.19846700000005</v>
      </c>
      <c r="G106" s="5">
        <v>681.81194200000004</v>
      </c>
      <c r="H106" s="5">
        <v>4477459</v>
      </c>
      <c r="I106" s="5">
        <v>12281</v>
      </c>
      <c r="J106" s="5">
        <v>425899</v>
      </c>
      <c r="K106" s="5">
        <v>0</v>
      </c>
      <c r="L106" s="5">
        <v>107481</v>
      </c>
      <c r="M106" s="5">
        <v>0</v>
      </c>
      <c r="N106" s="5">
        <v>187104</v>
      </c>
      <c r="O106" s="5">
        <v>150335</v>
      </c>
      <c r="P106" s="5">
        <v>112164.75</v>
      </c>
      <c r="Q106" s="5">
        <v>8864</v>
      </c>
      <c r="R106" s="5">
        <v>37970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43289</v>
      </c>
      <c r="AA106" s="5">
        <v>493632</v>
      </c>
      <c r="AB106" s="5">
        <v>6056478.75</v>
      </c>
      <c r="AC106" s="5">
        <v>0</v>
      </c>
      <c r="AD106" s="5">
        <v>68808</v>
      </c>
      <c r="AE106" s="5">
        <v>112164.75</v>
      </c>
      <c r="AF106" s="5">
        <v>37970</v>
      </c>
      <c r="AG106" s="5">
        <v>-98219.456642999998</v>
      </c>
      <c r="AH106" s="5">
        <v>0</v>
      </c>
      <c r="AI106" s="5">
        <v>486202</v>
      </c>
      <c r="AJ106" s="5">
        <v>606925.29335699999</v>
      </c>
      <c r="AK106" s="5">
        <v>7149973.7500390001</v>
      </c>
      <c r="AL106" s="5">
        <v>287637790</v>
      </c>
      <c r="AM106" s="47"/>
    </row>
    <row r="107" spans="1:39" x14ac:dyDescent="0.25">
      <c r="A107" s="5">
        <v>309</v>
      </c>
      <c r="B107" s="5">
        <v>1</v>
      </c>
      <c r="C107" s="5" t="s">
        <v>215</v>
      </c>
      <c r="D107" s="5">
        <v>1726.0167759999999</v>
      </c>
      <c r="E107" s="5">
        <v>1885.6036160000001</v>
      </c>
      <c r="F107" s="5">
        <v>1646.974013</v>
      </c>
      <c r="G107" s="5">
        <v>1798.313001</v>
      </c>
      <c r="H107" s="5">
        <v>11809521</v>
      </c>
      <c r="I107" s="5">
        <v>75732</v>
      </c>
      <c r="J107" s="5">
        <v>1117191</v>
      </c>
      <c r="K107" s="5">
        <v>14245</v>
      </c>
      <c r="L107" s="5">
        <v>0</v>
      </c>
      <c r="M107" s="5">
        <v>0</v>
      </c>
      <c r="N107" s="5">
        <v>456685.28561000002</v>
      </c>
      <c r="O107" s="5">
        <v>405935</v>
      </c>
      <c r="P107" s="5">
        <v>301217.25</v>
      </c>
      <c r="Q107" s="5">
        <v>23378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1999</v>
      </c>
      <c r="Z107" s="5">
        <v>87970</v>
      </c>
      <c r="AA107" s="5">
        <v>1301979</v>
      </c>
      <c r="AB107" s="5">
        <v>15595852.53561</v>
      </c>
      <c r="AC107" s="5">
        <v>0</v>
      </c>
      <c r="AD107" s="5">
        <v>250296</v>
      </c>
      <c r="AE107" s="5">
        <v>301217.25</v>
      </c>
      <c r="AF107" s="5">
        <v>0</v>
      </c>
      <c r="AG107" s="5">
        <v>0</v>
      </c>
      <c r="AH107" s="5">
        <v>0</v>
      </c>
      <c r="AI107" s="5">
        <v>1160165</v>
      </c>
      <c r="AJ107" s="5">
        <v>1711678.25</v>
      </c>
      <c r="AK107" s="5">
        <v>25405383.037831001</v>
      </c>
      <c r="AL107" s="5">
        <v>1223151940</v>
      </c>
      <c r="AM107" s="47"/>
    </row>
    <row r="108" spans="1:39" x14ac:dyDescent="0.25">
      <c r="A108" s="5">
        <v>314</v>
      </c>
      <c r="B108" s="5">
        <v>1</v>
      </c>
      <c r="C108" s="5" t="s">
        <v>216</v>
      </c>
      <c r="D108" s="5">
        <v>894</v>
      </c>
      <c r="E108" s="5">
        <v>977.6</v>
      </c>
      <c r="F108" s="5">
        <v>738.02324699999997</v>
      </c>
      <c r="G108" s="5">
        <v>811.36705900000004</v>
      </c>
      <c r="H108" s="5">
        <v>5328247</v>
      </c>
      <c r="I108" s="5">
        <v>0</v>
      </c>
      <c r="J108" s="5">
        <v>277333</v>
      </c>
      <c r="K108" s="5">
        <v>14082</v>
      </c>
      <c r="L108" s="5">
        <v>68338</v>
      </c>
      <c r="M108" s="5">
        <v>0</v>
      </c>
      <c r="N108" s="5">
        <v>154976.84772799999</v>
      </c>
      <c r="O108" s="5">
        <v>186250</v>
      </c>
      <c r="P108" s="5">
        <v>115865.5</v>
      </c>
      <c r="Q108" s="5">
        <v>10548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373229</v>
      </c>
      <c r="X108" s="5">
        <v>0</v>
      </c>
      <c r="Y108" s="5">
        <v>0</v>
      </c>
      <c r="Z108" s="5">
        <v>36455</v>
      </c>
      <c r="AA108" s="5">
        <v>587430</v>
      </c>
      <c r="AB108" s="5">
        <v>7152754.347728</v>
      </c>
      <c r="AC108" s="5">
        <v>0</v>
      </c>
      <c r="AD108" s="5">
        <v>59308</v>
      </c>
      <c r="AE108" s="5">
        <v>103963</v>
      </c>
      <c r="AF108" s="5">
        <v>0</v>
      </c>
      <c r="AG108" s="5">
        <v>301223</v>
      </c>
      <c r="AH108" s="5">
        <v>0</v>
      </c>
      <c r="AI108" s="5">
        <v>435256</v>
      </c>
      <c r="AJ108" s="5">
        <v>899750</v>
      </c>
      <c r="AK108" s="5">
        <v>5919706.4443359999</v>
      </c>
      <c r="AL108" s="5">
        <v>447359650</v>
      </c>
      <c r="AM108" s="47"/>
    </row>
    <row r="109" spans="1:39" x14ac:dyDescent="0.25">
      <c r="A109" s="5">
        <v>316</v>
      </c>
      <c r="B109" s="5">
        <v>1</v>
      </c>
      <c r="C109" s="5" t="s">
        <v>217</v>
      </c>
      <c r="D109" s="5">
        <v>1340</v>
      </c>
      <c r="E109" s="5">
        <v>1463.6</v>
      </c>
      <c r="F109" s="5">
        <v>1050.312271</v>
      </c>
      <c r="G109" s="5">
        <v>1147.5747249999999</v>
      </c>
      <c r="H109" s="5">
        <v>7536123</v>
      </c>
      <c r="I109" s="5">
        <v>0</v>
      </c>
      <c r="J109" s="5">
        <v>688438</v>
      </c>
      <c r="K109" s="5">
        <v>0</v>
      </c>
      <c r="L109" s="5">
        <v>0</v>
      </c>
      <c r="M109" s="5">
        <v>0</v>
      </c>
      <c r="N109" s="5">
        <v>192049.45455299999</v>
      </c>
      <c r="O109" s="5">
        <v>273996</v>
      </c>
      <c r="P109" s="5">
        <v>190600.25</v>
      </c>
      <c r="Q109" s="5">
        <v>14918</v>
      </c>
      <c r="R109" s="5">
        <v>30158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59099</v>
      </c>
      <c r="AA109" s="5">
        <v>830844</v>
      </c>
      <c r="AB109" s="5">
        <v>9816225.7045530006</v>
      </c>
      <c r="AC109" s="5">
        <v>0</v>
      </c>
      <c r="AD109" s="5">
        <v>80446</v>
      </c>
      <c r="AE109" s="5">
        <v>156297</v>
      </c>
      <c r="AF109" s="5">
        <v>24730</v>
      </c>
      <c r="AG109" s="5">
        <v>0</v>
      </c>
      <c r="AH109" s="5">
        <v>0</v>
      </c>
      <c r="AI109" s="5">
        <v>562612</v>
      </c>
      <c r="AJ109" s="5">
        <v>824085</v>
      </c>
      <c r="AK109" s="5">
        <v>7719748.8098729998</v>
      </c>
      <c r="AL109" s="5">
        <v>612094565</v>
      </c>
      <c r="AM109" s="47"/>
    </row>
    <row r="110" spans="1:39" x14ac:dyDescent="0.25">
      <c r="A110" s="5">
        <v>317</v>
      </c>
      <c r="B110" s="5">
        <v>1</v>
      </c>
      <c r="C110" s="5" t="s">
        <v>218</v>
      </c>
      <c r="D110" s="5">
        <v>937.6</v>
      </c>
      <c r="E110" s="5">
        <v>1034.4000000000001</v>
      </c>
      <c r="F110" s="5">
        <v>947.53261099999997</v>
      </c>
      <c r="G110" s="5">
        <v>1031.520802</v>
      </c>
      <c r="H110" s="5">
        <v>6773997</v>
      </c>
      <c r="I110" s="5">
        <v>0</v>
      </c>
      <c r="J110" s="5">
        <v>1530258</v>
      </c>
      <c r="K110" s="5">
        <v>14089</v>
      </c>
      <c r="L110" s="5">
        <v>0</v>
      </c>
      <c r="M110" s="5">
        <v>157621.69</v>
      </c>
      <c r="N110" s="5">
        <v>358109.69199999998</v>
      </c>
      <c r="O110" s="5">
        <v>232289</v>
      </c>
      <c r="P110" s="5">
        <v>170284.75</v>
      </c>
      <c r="Q110" s="5">
        <v>13410</v>
      </c>
      <c r="R110" s="5">
        <v>46460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61836</v>
      </c>
      <c r="AA110" s="5">
        <v>746821</v>
      </c>
      <c r="AB110" s="5">
        <v>10105176.131999999</v>
      </c>
      <c r="AC110" s="5">
        <v>0</v>
      </c>
      <c r="AD110" s="5">
        <v>85898</v>
      </c>
      <c r="AE110" s="5">
        <v>139202</v>
      </c>
      <c r="AF110" s="5">
        <v>37980</v>
      </c>
      <c r="AG110" s="5">
        <v>0</v>
      </c>
      <c r="AH110" s="5">
        <v>0</v>
      </c>
      <c r="AI110" s="5">
        <v>504139</v>
      </c>
      <c r="AJ110" s="5">
        <v>767219</v>
      </c>
      <c r="AK110" s="5">
        <v>8739687.6964350007</v>
      </c>
      <c r="AL110" s="5">
        <v>431249716</v>
      </c>
      <c r="AM110" s="47"/>
    </row>
    <row r="111" spans="1:39" x14ac:dyDescent="0.25">
      <c r="A111" s="5">
        <v>318</v>
      </c>
      <c r="B111" s="5">
        <v>1</v>
      </c>
      <c r="C111" s="5" t="s">
        <v>219</v>
      </c>
      <c r="D111" s="5">
        <v>3831.8528849999998</v>
      </c>
      <c r="E111" s="5">
        <v>4202.4696649999996</v>
      </c>
      <c r="F111" s="5">
        <v>3893.0621970000002</v>
      </c>
      <c r="G111" s="5">
        <v>4272.1533149999996</v>
      </c>
      <c r="H111" s="5">
        <v>28055231</v>
      </c>
      <c r="I111" s="5">
        <v>371622</v>
      </c>
      <c r="J111" s="5">
        <v>1707542</v>
      </c>
      <c r="K111" s="5">
        <v>0</v>
      </c>
      <c r="L111" s="5">
        <v>71073.600000000006</v>
      </c>
      <c r="M111" s="5">
        <v>600214</v>
      </c>
      <c r="N111" s="5">
        <v>1330050.2757850001</v>
      </c>
      <c r="O111" s="5">
        <v>957375</v>
      </c>
      <c r="P111" s="5">
        <v>708668</v>
      </c>
      <c r="Q111" s="5">
        <v>55538</v>
      </c>
      <c r="R111" s="5">
        <v>128848</v>
      </c>
      <c r="S111" s="5">
        <v>0</v>
      </c>
      <c r="T111" s="5">
        <v>0</v>
      </c>
      <c r="U111" s="5">
        <v>0</v>
      </c>
      <c r="V111" s="5">
        <v>-525</v>
      </c>
      <c r="W111" s="5">
        <v>0</v>
      </c>
      <c r="X111" s="5">
        <v>0</v>
      </c>
      <c r="Y111" s="5">
        <v>36866</v>
      </c>
      <c r="Z111" s="5">
        <v>245154</v>
      </c>
      <c r="AA111" s="5">
        <v>3093039</v>
      </c>
      <c r="AB111" s="5">
        <v>37360695.875785001</v>
      </c>
      <c r="AC111" s="5">
        <v>0</v>
      </c>
      <c r="AD111" s="5">
        <v>460554</v>
      </c>
      <c r="AE111" s="5">
        <v>708668</v>
      </c>
      <c r="AF111" s="5">
        <v>128848</v>
      </c>
      <c r="AG111" s="5">
        <v>0</v>
      </c>
      <c r="AH111" s="5">
        <v>0</v>
      </c>
      <c r="AI111" s="5">
        <v>2830992</v>
      </c>
      <c r="AJ111" s="5">
        <v>4129062</v>
      </c>
      <c r="AK111" s="5">
        <v>47087810.890166998</v>
      </c>
      <c r="AL111" s="5">
        <v>2942040716</v>
      </c>
      <c r="AM111" s="47"/>
    </row>
    <row r="112" spans="1:39" x14ac:dyDescent="0.25">
      <c r="A112" s="5">
        <v>319</v>
      </c>
      <c r="B112" s="5">
        <v>1</v>
      </c>
      <c r="C112" s="5" t="s">
        <v>1898</v>
      </c>
      <c r="D112" s="5">
        <v>537.79419800000005</v>
      </c>
      <c r="E112" s="5">
        <v>590.78762400000005</v>
      </c>
      <c r="F112" s="5">
        <v>527.26822800000002</v>
      </c>
      <c r="G112" s="5">
        <v>577.52612399999998</v>
      </c>
      <c r="H112" s="5">
        <v>3792614</v>
      </c>
      <c r="I112" s="5">
        <v>0</v>
      </c>
      <c r="J112" s="5">
        <v>416220</v>
      </c>
      <c r="K112" s="5">
        <v>0</v>
      </c>
      <c r="L112" s="5">
        <v>125170</v>
      </c>
      <c r="M112" s="5">
        <v>145943</v>
      </c>
      <c r="N112" s="5">
        <v>188641.427165</v>
      </c>
      <c r="O112" s="5">
        <v>138760</v>
      </c>
      <c r="P112" s="5">
        <v>76554.75</v>
      </c>
      <c r="Q112" s="5">
        <v>7508</v>
      </c>
      <c r="R112" s="5">
        <v>24591</v>
      </c>
      <c r="S112" s="5">
        <v>0</v>
      </c>
      <c r="T112" s="5">
        <v>0</v>
      </c>
      <c r="U112" s="5">
        <v>0</v>
      </c>
      <c r="V112" s="5">
        <v>0</v>
      </c>
      <c r="W112" s="5">
        <v>351292</v>
      </c>
      <c r="X112" s="5">
        <v>0</v>
      </c>
      <c r="Y112" s="5">
        <v>6021</v>
      </c>
      <c r="Z112" s="5">
        <v>34929</v>
      </c>
      <c r="AA112" s="5">
        <v>418129</v>
      </c>
      <c r="AB112" s="5">
        <v>5726373.1771649998</v>
      </c>
      <c r="AC112" s="5">
        <v>0</v>
      </c>
      <c r="AD112" s="5">
        <v>39818</v>
      </c>
      <c r="AE112" s="5">
        <v>57225</v>
      </c>
      <c r="AF112" s="5">
        <v>18382</v>
      </c>
      <c r="AG112" s="5">
        <v>264251</v>
      </c>
      <c r="AH112" s="5">
        <v>0</v>
      </c>
      <c r="AI112" s="5">
        <v>258101</v>
      </c>
      <c r="AJ112" s="5">
        <v>637777</v>
      </c>
      <c r="AK112" s="5">
        <v>3797079.6929520001</v>
      </c>
      <c r="AL112" s="5">
        <v>225225730</v>
      </c>
      <c r="AM112" s="47"/>
    </row>
    <row r="113" spans="1:39" x14ac:dyDescent="0.25">
      <c r="A113" s="5">
        <v>323</v>
      </c>
      <c r="B113" s="5">
        <v>2</v>
      </c>
      <c r="C113" s="5" t="s">
        <v>220</v>
      </c>
      <c r="D113" s="5">
        <v>34.666666999999997</v>
      </c>
      <c r="E113" s="5">
        <v>38.866667</v>
      </c>
      <c r="F113" s="5">
        <v>25</v>
      </c>
      <c r="G113" s="5">
        <v>28.6</v>
      </c>
      <c r="H113" s="5">
        <v>187816</v>
      </c>
      <c r="I113" s="5">
        <v>0</v>
      </c>
      <c r="J113" s="5">
        <v>0</v>
      </c>
      <c r="K113" s="5">
        <v>0</v>
      </c>
      <c r="L113" s="5">
        <v>15095</v>
      </c>
      <c r="M113" s="5">
        <v>0</v>
      </c>
      <c r="N113" s="5">
        <v>4373</v>
      </c>
      <c r="O113" s="5">
        <v>5377</v>
      </c>
      <c r="P113" s="5">
        <v>2031.25</v>
      </c>
      <c r="Q113" s="5">
        <v>372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51391</v>
      </c>
      <c r="X113" s="5">
        <v>0</v>
      </c>
      <c r="Y113" s="5">
        <v>4046</v>
      </c>
      <c r="Z113" s="5">
        <v>989</v>
      </c>
      <c r="AA113" s="5">
        <v>20706</v>
      </c>
      <c r="AB113" s="5">
        <v>292196.25</v>
      </c>
      <c r="AC113" s="5">
        <v>0</v>
      </c>
      <c r="AD113" s="5">
        <v>3375</v>
      </c>
      <c r="AE113" s="5">
        <v>2031.25</v>
      </c>
      <c r="AF113" s="5">
        <v>0</v>
      </c>
      <c r="AG113" s="5">
        <v>49513.87</v>
      </c>
      <c r="AH113" s="5">
        <v>0</v>
      </c>
      <c r="AI113" s="5">
        <v>20706</v>
      </c>
      <c r="AJ113" s="5">
        <v>75626.12</v>
      </c>
      <c r="AK113" s="5">
        <v>411275.99066100002</v>
      </c>
      <c r="AL113" s="5">
        <v>35785600</v>
      </c>
      <c r="AM113" s="47"/>
    </row>
    <row r="114" spans="1:39" x14ac:dyDescent="0.25">
      <c r="A114" s="5">
        <v>330</v>
      </c>
      <c r="B114" s="5">
        <v>1</v>
      </c>
      <c r="C114" s="5" t="s">
        <v>1899</v>
      </c>
      <c r="D114" s="5">
        <v>209.4</v>
      </c>
      <c r="E114" s="5">
        <v>229.2</v>
      </c>
      <c r="F114" s="5">
        <v>228.66319899999999</v>
      </c>
      <c r="G114" s="5">
        <v>251.146747</v>
      </c>
      <c r="H114" s="5">
        <v>1649281</v>
      </c>
      <c r="I114" s="5">
        <v>0</v>
      </c>
      <c r="J114" s="5">
        <v>164106</v>
      </c>
      <c r="K114" s="5">
        <v>28620</v>
      </c>
      <c r="L114" s="5">
        <v>100882</v>
      </c>
      <c r="M114" s="5">
        <v>179784</v>
      </c>
      <c r="N114" s="5">
        <v>93344</v>
      </c>
      <c r="O114" s="5">
        <v>58286</v>
      </c>
      <c r="P114" s="5">
        <v>24417</v>
      </c>
      <c r="Q114" s="5">
        <v>3265</v>
      </c>
      <c r="R114" s="5">
        <v>1504</v>
      </c>
      <c r="S114" s="5">
        <v>0</v>
      </c>
      <c r="T114" s="5">
        <v>0</v>
      </c>
      <c r="U114" s="5">
        <v>0</v>
      </c>
      <c r="V114" s="5">
        <v>0</v>
      </c>
      <c r="W114" s="5">
        <v>327244</v>
      </c>
      <c r="X114" s="5">
        <v>0</v>
      </c>
      <c r="Y114" s="5">
        <v>51222</v>
      </c>
      <c r="Z114" s="5">
        <v>17689</v>
      </c>
      <c r="AA114" s="5">
        <v>181830</v>
      </c>
      <c r="AB114" s="5">
        <v>2881474</v>
      </c>
      <c r="AC114" s="5">
        <v>0</v>
      </c>
      <c r="AD114" s="5">
        <v>58286</v>
      </c>
      <c r="AE114" s="5">
        <v>24417</v>
      </c>
      <c r="AF114" s="5">
        <v>1504</v>
      </c>
      <c r="AG114" s="5">
        <v>262130.27</v>
      </c>
      <c r="AH114" s="5">
        <v>0</v>
      </c>
      <c r="AI114" s="5">
        <v>150338</v>
      </c>
      <c r="AJ114" s="5">
        <v>496675.27</v>
      </c>
      <c r="AK114" s="5">
        <v>6323802.425059</v>
      </c>
      <c r="AL114" s="5">
        <v>117392900</v>
      </c>
      <c r="AM114" s="47"/>
    </row>
    <row r="115" spans="1:39" x14ac:dyDescent="0.25">
      <c r="A115" s="5">
        <v>332</v>
      </c>
      <c r="B115" s="5">
        <v>1</v>
      </c>
      <c r="C115" s="5" t="s">
        <v>221</v>
      </c>
      <c r="D115" s="5">
        <v>1556</v>
      </c>
      <c r="E115" s="5">
        <v>1710</v>
      </c>
      <c r="F115" s="5">
        <v>1533</v>
      </c>
      <c r="G115" s="5">
        <v>1683.8</v>
      </c>
      <c r="H115" s="5">
        <v>11057515</v>
      </c>
      <c r="I115" s="5">
        <v>72661</v>
      </c>
      <c r="J115" s="5">
        <v>568031</v>
      </c>
      <c r="K115" s="5">
        <v>14093</v>
      </c>
      <c r="L115" s="5">
        <v>0</v>
      </c>
      <c r="M115" s="5">
        <v>0</v>
      </c>
      <c r="N115" s="5">
        <v>288228</v>
      </c>
      <c r="O115" s="5">
        <v>371027</v>
      </c>
      <c r="P115" s="5">
        <v>282036.25</v>
      </c>
      <c r="Q115" s="5">
        <v>21889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46711</v>
      </c>
      <c r="Z115" s="5">
        <v>92322</v>
      </c>
      <c r="AA115" s="5">
        <v>1219071</v>
      </c>
      <c r="AB115" s="5">
        <v>14033584.25</v>
      </c>
      <c r="AC115" s="5">
        <v>0</v>
      </c>
      <c r="AD115" s="5">
        <v>98406</v>
      </c>
      <c r="AE115" s="5">
        <v>231166</v>
      </c>
      <c r="AF115" s="5">
        <v>0</v>
      </c>
      <c r="AG115" s="5">
        <v>0</v>
      </c>
      <c r="AH115" s="5">
        <v>0</v>
      </c>
      <c r="AI115" s="5">
        <v>825110</v>
      </c>
      <c r="AJ115" s="5">
        <v>1154682</v>
      </c>
      <c r="AK115" s="5">
        <v>10232211.565167001</v>
      </c>
      <c r="AL115" s="5">
        <v>714801055</v>
      </c>
      <c r="AM115" s="47"/>
    </row>
    <row r="116" spans="1:39" x14ac:dyDescent="0.25">
      <c r="A116" s="5">
        <v>333</v>
      </c>
      <c r="B116" s="5">
        <v>1</v>
      </c>
      <c r="C116" s="5" t="s">
        <v>222</v>
      </c>
      <c r="D116" s="5">
        <v>483</v>
      </c>
      <c r="E116" s="5">
        <v>530.79999999999995</v>
      </c>
      <c r="F116" s="5">
        <v>472</v>
      </c>
      <c r="G116" s="5">
        <v>516.6</v>
      </c>
      <c r="H116" s="5">
        <v>3392512</v>
      </c>
      <c r="I116" s="5">
        <v>6140</v>
      </c>
      <c r="J116" s="5">
        <v>189639</v>
      </c>
      <c r="K116" s="5">
        <v>0</v>
      </c>
      <c r="L116" s="5">
        <v>129801</v>
      </c>
      <c r="M116" s="5">
        <v>0</v>
      </c>
      <c r="N116" s="5">
        <v>123598</v>
      </c>
      <c r="O116" s="5">
        <v>113721</v>
      </c>
      <c r="P116" s="5">
        <v>85421.25</v>
      </c>
      <c r="Q116" s="5">
        <v>6716</v>
      </c>
      <c r="R116" s="5">
        <v>20664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38987</v>
      </c>
      <c r="Z116" s="5">
        <v>26095</v>
      </c>
      <c r="AA116" s="5">
        <v>374018</v>
      </c>
      <c r="AB116" s="5">
        <v>4507312.25</v>
      </c>
      <c r="AC116" s="5">
        <v>0</v>
      </c>
      <c r="AD116" s="5">
        <v>30672</v>
      </c>
      <c r="AE116" s="5">
        <v>65506</v>
      </c>
      <c r="AF116" s="5">
        <v>15846</v>
      </c>
      <c r="AG116" s="5">
        <v>0</v>
      </c>
      <c r="AH116" s="5">
        <v>0</v>
      </c>
      <c r="AI116" s="5">
        <v>236849</v>
      </c>
      <c r="AJ116" s="5">
        <v>348873</v>
      </c>
      <c r="AK116" s="5">
        <v>3192401.5657930002</v>
      </c>
      <c r="AL116" s="5">
        <v>207595145</v>
      </c>
      <c r="AM116" s="47"/>
    </row>
    <row r="117" spans="1:39" x14ac:dyDescent="0.25">
      <c r="A117" s="5">
        <v>345</v>
      </c>
      <c r="B117" s="5">
        <v>1</v>
      </c>
      <c r="C117" s="5" t="s">
        <v>1900</v>
      </c>
      <c r="D117" s="5">
        <v>1275</v>
      </c>
      <c r="E117" s="5">
        <v>1401.4</v>
      </c>
      <c r="F117" s="5">
        <v>1520.818912</v>
      </c>
      <c r="G117" s="5">
        <v>1668.1360420000001</v>
      </c>
      <c r="H117" s="5">
        <v>10954649</v>
      </c>
      <c r="I117" s="5">
        <v>12281</v>
      </c>
      <c r="J117" s="5">
        <v>211938</v>
      </c>
      <c r="K117" s="5">
        <v>18504</v>
      </c>
      <c r="L117" s="5">
        <v>0</v>
      </c>
      <c r="M117" s="5">
        <v>0</v>
      </c>
      <c r="N117" s="5">
        <v>260337</v>
      </c>
      <c r="O117" s="5">
        <v>368485</v>
      </c>
      <c r="P117" s="5">
        <v>279413.25</v>
      </c>
      <c r="Q117" s="5">
        <v>21686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91035</v>
      </c>
      <c r="AA117" s="5">
        <v>1207730</v>
      </c>
      <c r="AB117" s="5">
        <v>13426058.25</v>
      </c>
      <c r="AC117" s="5">
        <v>0</v>
      </c>
      <c r="AD117" s="5">
        <v>159996</v>
      </c>
      <c r="AE117" s="5">
        <v>279413.25</v>
      </c>
      <c r="AF117" s="5">
        <v>0</v>
      </c>
      <c r="AG117" s="5">
        <v>0</v>
      </c>
      <c r="AH117" s="5">
        <v>0</v>
      </c>
      <c r="AI117" s="5">
        <v>1130798</v>
      </c>
      <c r="AJ117" s="5">
        <v>1570207.25</v>
      </c>
      <c r="AK117" s="5">
        <v>16595230.308878999</v>
      </c>
      <c r="AL117" s="5">
        <v>1043647100</v>
      </c>
      <c r="AM117" s="47"/>
    </row>
    <row r="118" spans="1:39" x14ac:dyDescent="0.25">
      <c r="A118" s="5">
        <v>347</v>
      </c>
      <c r="B118" s="5">
        <v>1</v>
      </c>
      <c r="C118" s="5" t="s">
        <v>223</v>
      </c>
      <c r="D118" s="5">
        <v>4971.0715710000004</v>
      </c>
      <c r="E118" s="5">
        <v>5426.4009249999999</v>
      </c>
      <c r="F118" s="5">
        <v>4350.6144459999996</v>
      </c>
      <c r="G118" s="5">
        <v>4752.286591</v>
      </c>
      <c r="H118" s="5">
        <v>31208266</v>
      </c>
      <c r="I118" s="5">
        <v>127925</v>
      </c>
      <c r="J118" s="5">
        <v>5208678</v>
      </c>
      <c r="K118" s="5">
        <v>1154765</v>
      </c>
      <c r="L118" s="5">
        <v>0</v>
      </c>
      <c r="M118" s="5">
        <v>0</v>
      </c>
      <c r="N118" s="5">
        <v>454106</v>
      </c>
      <c r="O118" s="5">
        <v>1072932</v>
      </c>
      <c r="P118" s="5">
        <v>776272.75</v>
      </c>
      <c r="Q118" s="5">
        <v>61780</v>
      </c>
      <c r="R118" s="5">
        <v>153261</v>
      </c>
      <c r="S118" s="5">
        <v>0</v>
      </c>
      <c r="T118" s="5">
        <v>0</v>
      </c>
      <c r="U118" s="5">
        <v>0</v>
      </c>
      <c r="V118" s="5">
        <v>-7486</v>
      </c>
      <c r="W118" s="5">
        <v>214328</v>
      </c>
      <c r="X118" s="5">
        <v>0</v>
      </c>
      <c r="Y118" s="5">
        <v>0</v>
      </c>
      <c r="Z118" s="5">
        <v>264311</v>
      </c>
      <c r="AA118" s="5">
        <v>3440655</v>
      </c>
      <c r="AB118" s="5">
        <v>44129793.75</v>
      </c>
      <c r="AC118" s="5">
        <v>0</v>
      </c>
      <c r="AD118" s="5">
        <v>266553</v>
      </c>
      <c r="AE118" s="5">
        <v>501499</v>
      </c>
      <c r="AF118" s="5">
        <v>99012</v>
      </c>
      <c r="AG118" s="5">
        <v>124544</v>
      </c>
      <c r="AH118" s="5">
        <v>0</v>
      </c>
      <c r="AI118" s="5">
        <v>1835526</v>
      </c>
      <c r="AJ118" s="5">
        <v>2827134</v>
      </c>
      <c r="AK118" s="5">
        <v>27050646.320617002</v>
      </c>
      <c r="AL118" s="5">
        <v>1787877300</v>
      </c>
      <c r="AM118" s="47"/>
    </row>
    <row r="119" spans="1:39" x14ac:dyDescent="0.25">
      <c r="A119" s="5">
        <v>356</v>
      </c>
      <c r="B119" s="5">
        <v>1</v>
      </c>
      <c r="C119" s="5" t="s">
        <v>224</v>
      </c>
      <c r="D119" s="5">
        <v>164</v>
      </c>
      <c r="E119" s="5">
        <v>178</v>
      </c>
      <c r="F119" s="5">
        <v>207</v>
      </c>
      <c r="G119" s="5">
        <v>224.6</v>
      </c>
      <c r="H119" s="5">
        <v>1474948</v>
      </c>
      <c r="I119" s="5">
        <v>0</v>
      </c>
      <c r="J119" s="5">
        <v>46292</v>
      </c>
      <c r="K119" s="5">
        <v>0</v>
      </c>
      <c r="L119" s="5">
        <v>93597</v>
      </c>
      <c r="M119" s="5">
        <v>187829.59</v>
      </c>
      <c r="N119" s="5">
        <v>128308</v>
      </c>
      <c r="O119" s="5">
        <v>52196</v>
      </c>
      <c r="P119" s="5">
        <v>11230</v>
      </c>
      <c r="Q119" s="5">
        <v>2920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628213</v>
      </c>
      <c r="X119" s="5">
        <v>0</v>
      </c>
      <c r="Y119" s="5">
        <v>0</v>
      </c>
      <c r="Z119" s="5">
        <v>13684</v>
      </c>
      <c r="AA119" s="5">
        <v>162610</v>
      </c>
      <c r="AB119" s="5">
        <v>2801827.59</v>
      </c>
      <c r="AC119" s="5">
        <v>0</v>
      </c>
      <c r="AD119" s="5">
        <v>16783</v>
      </c>
      <c r="AE119" s="5">
        <v>4461</v>
      </c>
      <c r="AF119" s="5">
        <v>0</v>
      </c>
      <c r="AG119" s="5">
        <v>403602</v>
      </c>
      <c r="AH119" s="5">
        <v>0</v>
      </c>
      <c r="AI119" s="5">
        <v>53341</v>
      </c>
      <c r="AJ119" s="5">
        <v>478187</v>
      </c>
      <c r="AK119" s="5">
        <v>1654608.243977</v>
      </c>
      <c r="AL119" s="5">
        <v>36061150</v>
      </c>
      <c r="AM119" s="47"/>
    </row>
    <row r="120" spans="1:39" x14ac:dyDescent="0.25">
      <c r="A120" s="5">
        <v>361</v>
      </c>
      <c r="B120" s="5">
        <v>1</v>
      </c>
      <c r="C120" s="5" t="s">
        <v>2165</v>
      </c>
      <c r="D120" s="5">
        <v>1066.917091</v>
      </c>
      <c r="E120" s="5">
        <v>1173.7895169999999</v>
      </c>
      <c r="F120" s="5">
        <v>898.98503100000005</v>
      </c>
      <c r="G120" s="5">
        <v>987.09946200000002</v>
      </c>
      <c r="H120" s="5">
        <v>6482282</v>
      </c>
      <c r="I120" s="5">
        <v>0</v>
      </c>
      <c r="J120" s="5">
        <v>349960</v>
      </c>
      <c r="K120" s="5">
        <v>14143</v>
      </c>
      <c r="L120" s="5">
        <v>0</v>
      </c>
      <c r="M120" s="5">
        <v>0</v>
      </c>
      <c r="N120" s="5">
        <v>282886</v>
      </c>
      <c r="O120" s="5">
        <v>239146</v>
      </c>
      <c r="P120" s="5">
        <v>133766.25</v>
      </c>
      <c r="Q120" s="5">
        <v>12832</v>
      </c>
      <c r="R120" s="5">
        <v>2359</v>
      </c>
      <c r="S120" s="5">
        <v>0</v>
      </c>
      <c r="T120" s="5">
        <v>0</v>
      </c>
      <c r="U120" s="5">
        <v>0</v>
      </c>
      <c r="V120" s="5">
        <v>0</v>
      </c>
      <c r="W120" s="5">
        <v>585725</v>
      </c>
      <c r="X120" s="5">
        <v>0</v>
      </c>
      <c r="Y120" s="5">
        <v>27770</v>
      </c>
      <c r="Z120" s="5">
        <v>54703</v>
      </c>
      <c r="AA120" s="5">
        <v>714660</v>
      </c>
      <c r="AB120" s="5">
        <v>8900232.25</v>
      </c>
      <c r="AC120" s="5">
        <v>0</v>
      </c>
      <c r="AD120" s="5">
        <v>94460</v>
      </c>
      <c r="AE120" s="5">
        <v>128791</v>
      </c>
      <c r="AF120" s="5">
        <v>2271</v>
      </c>
      <c r="AG120" s="5">
        <v>524888</v>
      </c>
      <c r="AH120" s="5">
        <v>0</v>
      </c>
      <c r="AI120" s="5">
        <v>568201</v>
      </c>
      <c r="AJ120" s="5">
        <v>1318611</v>
      </c>
      <c r="AK120" s="5">
        <v>8933270.7532650009</v>
      </c>
      <c r="AL120" s="5">
        <v>576367488</v>
      </c>
      <c r="AM120" s="47"/>
    </row>
    <row r="121" spans="1:39" x14ac:dyDescent="0.25">
      <c r="A121" s="5">
        <v>362</v>
      </c>
      <c r="B121" s="5">
        <v>1</v>
      </c>
      <c r="C121" s="5" t="s">
        <v>2166</v>
      </c>
      <c r="D121" s="5">
        <v>163</v>
      </c>
      <c r="E121" s="5">
        <v>179.6</v>
      </c>
      <c r="F121" s="5">
        <v>289.63494700000001</v>
      </c>
      <c r="G121" s="5">
        <v>320.32399700000002</v>
      </c>
      <c r="H121" s="5">
        <v>2103568</v>
      </c>
      <c r="I121" s="5">
        <v>0</v>
      </c>
      <c r="J121" s="5">
        <v>112980</v>
      </c>
      <c r="K121" s="5">
        <v>0</v>
      </c>
      <c r="L121" s="5">
        <v>116112</v>
      </c>
      <c r="M121" s="5">
        <v>619272</v>
      </c>
      <c r="N121" s="5">
        <v>265241</v>
      </c>
      <c r="O121" s="5">
        <v>71114</v>
      </c>
      <c r="P121" s="5">
        <v>53571</v>
      </c>
      <c r="Q121" s="5">
        <v>4164</v>
      </c>
      <c r="R121" s="5">
        <v>1550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16384</v>
      </c>
      <c r="AA121" s="5">
        <v>96097</v>
      </c>
      <c r="AB121" s="5">
        <v>3460053</v>
      </c>
      <c r="AC121" s="5">
        <v>0</v>
      </c>
      <c r="AD121" s="5">
        <v>15873</v>
      </c>
      <c r="AE121" s="5">
        <v>40354</v>
      </c>
      <c r="AF121" s="5">
        <v>1168</v>
      </c>
      <c r="AG121" s="5">
        <v>0</v>
      </c>
      <c r="AH121" s="5">
        <v>0</v>
      </c>
      <c r="AI121" s="5">
        <v>41952</v>
      </c>
      <c r="AJ121" s="5">
        <v>99347</v>
      </c>
      <c r="AK121" s="5">
        <v>1638125.273752</v>
      </c>
      <c r="AL121" s="5">
        <v>68997175</v>
      </c>
      <c r="AM121" s="47"/>
    </row>
    <row r="122" spans="1:39" x14ac:dyDescent="0.25">
      <c r="A122" s="5">
        <v>363</v>
      </c>
      <c r="B122" s="5">
        <v>1</v>
      </c>
      <c r="C122" s="5" t="s">
        <v>1903</v>
      </c>
      <c r="D122" s="5">
        <v>156.816667</v>
      </c>
      <c r="E122" s="5">
        <v>172.94</v>
      </c>
      <c r="F122" s="5">
        <v>289.27899200000002</v>
      </c>
      <c r="G122" s="5">
        <v>317.75058300000001</v>
      </c>
      <c r="H122" s="5">
        <v>2086668</v>
      </c>
      <c r="I122" s="5">
        <v>0</v>
      </c>
      <c r="J122" s="5">
        <v>209336</v>
      </c>
      <c r="K122" s="5">
        <v>14081</v>
      </c>
      <c r="L122" s="5">
        <v>115832.35</v>
      </c>
      <c r="M122" s="5">
        <v>1021081</v>
      </c>
      <c r="N122" s="5">
        <v>323627</v>
      </c>
      <c r="O122" s="5">
        <v>73896</v>
      </c>
      <c r="P122" s="5">
        <v>53224.25</v>
      </c>
      <c r="Q122" s="5">
        <v>4131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23087</v>
      </c>
      <c r="AA122" s="5">
        <v>163642</v>
      </c>
      <c r="AB122" s="5">
        <v>4088605.6</v>
      </c>
      <c r="AC122" s="5">
        <v>0</v>
      </c>
      <c r="AD122" s="5">
        <v>18160</v>
      </c>
      <c r="AE122" s="5">
        <v>31326</v>
      </c>
      <c r="AF122" s="5">
        <v>0</v>
      </c>
      <c r="AG122" s="5">
        <v>0</v>
      </c>
      <c r="AH122" s="5">
        <v>0</v>
      </c>
      <c r="AI122" s="5">
        <v>72725</v>
      </c>
      <c r="AJ122" s="5">
        <v>122211</v>
      </c>
      <c r="AK122" s="5">
        <v>1789172.494588</v>
      </c>
      <c r="AL122" s="5">
        <v>51911435</v>
      </c>
      <c r="AM122" s="47"/>
    </row>
    <row r="123" spans="1:39" x14ac:dyDescent="0.25">
      <c r="A123" s="5">
        <v>378</v>
      </c>
      <c r="B123" s="5">
        <v>1</v>
      </c>
      <c r="C123" s="5" t="s">
        <v>1904</v>
      </c>
      <c r="D123" s="5">
        <v>450</v>
      </c>
      <c r="E123" s="5">
        <v>494.4</v>
      </c>
      <c r="F123" s="5">
        <v>544</v>
      </c>
      <c r="G123" s="5">
        <v>598.79999999999995</v>
      </c>
      <c r="H123" s="5">
        <v>3932320</v>
      </c>
      <c r="I123" s="5">
        <v>0</v>
      </c>
      <c r="J123" s="5">
        <v>171739</v>
      </c>
      <c r="K123" s="5">
        <v>14101</v>
      </c>
      <c r="L123" s="5">
        <v>122562</v>
      </c>
      <c r="M123" s="5">
        <v>0</v>
      </c>
      <c r="N123" s="5">
        <v>192397</v>
      </c>
      <c r="O123" s="5">
        <v>139589</v>
      </c>
      <c r="P123" s="5">
        <v>90530</v>
      </c>
      <c r="Q123" s="5">
        <v>7784</v>
      </c>
      <c r="R123" s="5">
        <v>20551</v>
      </c>
      <c r="S123" s="5">
        <v>0</v>
      </c>
      <c r="T123" s="5">
        <v>0</v>
      </c>
      <c r="U123" s="5">
        <v>0</v>
      </c>
      <c r="V123" s="5">
        <v>0</v>
      </c>
      <c r="W123" s="5">
        <v>161401</v>
      </c>
      <c r="X123" s="5">
        <v>0</v>
      </c>
      <c r="Y123" s="5">
        <v>9563</v>
      </c>
      <c r="Z123" s="5">
        <v>34224</v>
      </c>
      <c r="AA123" s="5">
        <v>433531</v>
      </c>
      <c r="AB123" s="5">
        <v>5330292</v>
      </c>
      <c r="AC123" s="5">
        <v>0</v>
      </c>
      <c r="AD123" s="5">
        <v>74825</v>
      </c>
      <c r="AE123" s="5">
        <v>53113</v>
      </c>
      <c r="AF123" s="5">
        <v>12057</v>
      </c>
      <c r="AG123" s="5">
        <v>85173</v>
      </c>
      <c r="AH123" s="5">
        <v>0</v>
      </c>
      <c r="AI123" s="5">
        <v>210035</v>
      </c>
      <c r="AJ123" s="5">
        <v>435203</v>
      </c>
      <c r="AK123" s="5">
        <v>7354233.5962650003</v>
      </c>
      <c r="AL123" s="5">
        <v>147930150</v>
      </c>
      <c r="AM123" s="47"/>
    </row>
    <row r="124" spans="1:39" x14ac:dyDescent="0.25">
      <c r="A124" s="5">
        <v>381</v>
      </c>
      <c r="B124" s="5">
        <v>1</v>
      </c>
      <c r="C124" s="5" t="s">
        <v>225</v>
      </c>
      <c r="D124" s="5">
        <v>1645.514441</v>
      </c>
      <c r="E124" s="5">
        <v>1823.672826</v>
      </c>
      <c r="F124" s="5">
        <v>1316.272256</v>
      </c>
      <c r="G124" s="5">
        <v>1458.8426139999999</v>
      </c>
      <c r="H124" s="5">
        <v>9580219</v>
      </c>
      <c r="I124" s="5">
        <v>12281</v>
      </c>
      <c r="J124" s="5">
        <v>158196</v>
      </c>
      <c r="K124" s="5">
        <v>0</v>
      </c>
      <c r="L124" s="5">
        <v>239491.1</v>
      </c>
      <c r="M124" s="5">
        <v>605651</v>
      </c>
      <c r="N124" s="5">
        <v>754222</v>
      </c>
      <c r="O124" s="5">
        <v>326913</v>
      </c>
      <c r="P124" s="5">
        <v>243292</v>
      </c>
      <c r="Q124" s="5">
        <v>18965</v>
      </c>
      <c r="R124" s="5">
        <v>19826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13530</v>
      </c>
      <c r="Z124" s="5">
        <v>89478</v>
      </c>
      <c r="AA124" s="5">
        <v>1056202</v>
      </c>
      <c r="AB124" s="5">
        <v>13118266.1</v>
      </c>
      <c r="AC124" s="5">
        <v>0</v>
      </c>
      <c r="AD124" s="5">
        <v>267305</v>
      </c>
      <c r="AE124" s="5">
        <v>243292</v>
      </c>
      <c r="AF124" s="5">
        <v>19826</v>
      </c>
      <c r="AG124" s="5">
        <v>0</v>
      </c>
      <c r="AH124" s="5">
        <v>0</v>
      </c>
      <c r="AI124" s="5">
        <v>1030509</v>
      </c>
      <c r="AJ124" s="5">
        <v>1560932</v>
      </c>
      <c r="AK124" s="5">
        <v>27330459.331932999</v>
      </c>
      <c r="AL124" s="5">
        <v>1510617745</v>
      </c>
      <c r="AM124" s="47"/>
    </row>
    <row r="125" spans="1:39" x14ac:dyDescent="0.25">
      <c r="A125" s="5">
        <v>390</v>
      </c>
      <c r="B125" s="5">
        <v>1</v>
      </c>
      <c r="C125" s="5" t="s">
        <v>1905</v>
      </c>
      <c r="D125" s="5">
        <v>424</v>
      </c>
      <c r="E125" s="5">
        <v>465.2</v>
      </c>
      <c r="F125" s="5">
        <v>412.39138200000002</v>
      </c>
      <c r="G125" s="5">
        <v>450.75804900000003</v>
      </c>
      <c r="H125" s="5">
        <v>2960128</v>
      </c>
      <c r="I125" s="5">
        <v>0</v>
      </c>
      <c r="J125" s="5">
        <v>102471</v>
      </c>
      <c r="K125" s="5">
        <v>0</v>
      </c>
      <c r="L125" s="5">
        <v>130075</v>
      </c>
      <c r="M125" s="5">
        <v>612627</v>
      </c>
      <c r="N125" s="5">
        <v>306651.87904000003</v>
      </c>
      <c r="O125" s="5">
        <v>98485</v>
      </c>
      <c r="P125" s="5">
        <v>74516.75</v>
      </c>
      <c r="Q125" s="5">
        <v>5860</v>
      </c>
      <c r="R125" s="5">
        <v>7424</v>
      </c>
      <c r="S125" s="5">
        <v>0</v>
      </c>
      <c r="T125" s="5">
        <v>0</v>
      </c>
      <c r="U125" s="5">
        <v>0</v>
      </c>
      <c r="V125" s="5">
        <v>0</v>
      </c>
      <c r="W125" s="5">
        <v>10926</v>
      </c>
      <c r="X125" s="5">
        <v>0</v>
      </c>
      <c r="Y125" s="5">
        <v>46788</v>
      </c>
      <c r="Z125" s="5">
        <v>25796</v>
      </c>
      <c r="AA125" s="5">
        <v>326349</v>
      </c>
      <c r="AB125" s="5">
        <v>4708097.62904</v>
      </c>
      <c r="AC125" s="5">
        <v>0</v>
      </c>
      <c r="AD125" s="5">
        <v>58409</v>
      </c>
      <c r="AE125" s="5">
        <v>74516.75</v>
      </c>
      <c r="AF125" s="5">
        <v>7424</v>
      </c>
      <c r="AG125" s="5">
        <v>10926</v>
      </c>
      <c r="AH125" s="5">
        <v>0</v>
      </c>
      <c r="AI125" s="5">
        <v>287174</v>
      </c>
      <c r="AJ125" s="5">
        <v>438449.75</v>
      </c>
      <c r="AK125" s="5">
        <v>6125098.4238679996</v>
      </c>
      <c r="AL125" s="5">
        <v>290784000</v>
      </c>
      <c r="AM125" s="47"/>
    </row>
    <row r="126" spans="1:39" x14ac:dyDescent="0.25">
      <c r="A126" s="5">
        <v>391</v>
      </c>
      <c r="B126" s="5">
        <v>1</v>
      </c>
      <c r="C126" s="5" t="s">
        <v>226</v>
      </c>
      <c r="D126" s="5">
        <v>276</v>
      </c>
      <c r="E126" s="5">
        <v>302.8</v>
      </c>
      <c r="F126" s="5">
        <v>491.030303</v>
      </c>
      <c r="G126" s="5">
        <v>540.23030300000005</v>
      </c>
      <c r="H126" s="5">
        <v>3547692</v>
      </c>
      <c r="I126" s="5">
        <v>0</v>
      </c>
      <c r="J126" s="5">
        <v>38275</v>
      </c>
      <c r="K126" s="5">
        <v>0</v>
      </c>
      <c r="L126" s="5">
        <v>128504</v>
      </c>
      <c r="M126" s="5">
        <v>0</v>
      </c>
      <c r="N126" s="5">
        <v>127375.652973</v>
      </c>
      <c r="O126" s="5">
        <v>127679</v>
      </c>
      <c r="P126" s="5">
        <v>75289.5</v>
      </c>
      <c r="Q126" s="5">
        <v>7023</v>
      </c>
      <c r="R126" s="5">
        <v>6283</v>
      </c>
      <c r="S126" s="5">
        <v>0</v>
      </c>
      <c r="T126" s="5">
        <v>0</v>
      </c>
      <c r="U126" s="5">
        <v>0</v>
      </c>
      <c r="V126" s="5">
        <v>0</v>
      </c>
      <c r="W126" s="5">
        <v>276814</v>
      </c>
      <c r="X126" s="5">
        <v>0</v>
      </c>
      <c r="Y126" s="5">
        <v>0</v>
      </c>
      <c r="Z126" s="5">
        <v>26837</v>
      </c>
      <c r="AA126" s="5">
        <v>391127</v>
      </c>
      <c r="AB126" s="5">
        <v>4752899.152973</v>
      </c>
      <c r="AC126" s="5">
        <v>0</v>
      </c>
      <c r="AD126" s="5">
        <v>64475</v>
      </c>
      <c r="AE126" s="5">
        <v>75289.5</v>
      </c>
      <c r="AF126" s="5">
        <v>6283</v>
      </c>
      <c r="AG126" s="5">
        <v>276814</v>
      </c>
      <c r="AH126" s="5">
        <v>0</v>
      </c>
      <c r="AI126" s="5">
        <v>391127</v>
      </c>
      <c r="AJ126" s="5">
        <v>813988.5</v>
      </c>
      <c r="AK126" s="5">
        <v>6250524.0246620001</v>
      </c>
      <c r="AL126" s="5">
        <v>322466250</v>
      </c>
      <c r="AM126" s="47"/>
    </row>
    <row r="127" spans="1:39" x14ac:dyDescent="0.25">
      <c r="A127" s="5">
        <v>402</v>
      </c>
      <c r="B127" s="5">
        <v>1</v>
      </c>
      <c r="C127" s="5" t="s">
        <v>227</v>
      </c>
      <c r="D127" s="5">
        <v>143.19999999999999</v>
      </c>
      <c r="E127" s="5">
        <v>154.4</v>
      </c>
      <c r="F127" s="5">
        <v>186.18982700000001</v>
      </c>
      <c r="G127" s="5">
        <v>203.86982699999999</v>
      </c>
      <c r="H127" s="5">
        <v>1338813</v>
      </c>
      <c r="I127" s="5">
        <v>16374</v>
      </c>
      <c r="J127" s="5">
        <v>50169</v>
      </c>
      <c r="K127" s="5">
        <v>14390</v>
      </c>
      <c r="L127" s="5">
        <v>87353</v>
      </c>
      <c r="M127" s="5">
        <v>181375</v>
      </c>
      <c r="N127" s="5">
        <v>70158</v>
      </c>
      <c r="O127" s="5">
        <v>49173</v>
      </c>
      <c r="P127" s="5">
        <v>10193</v>
      </c>
      <c r="Q127" s="5">
        <v>2650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558491</v>
      </c>
      <c r="X127" s="5">
        <v>0</v>
      </c>
      <c r="Y127" s="5">
        <v>0</v>
      </c>
      <c r="Z127" s="5">
        <v>11666</v>
      </c>
      <c r="AA127" s="5">
        <v>147602</v>
      </c>
      <c r="AB127" s="5">
        <v>2538407</v>
      </c>
      <c r="AC127" s="5">
        <v>0</v>
      </c>
      <c r="AD127" s="5">
        <v>25468</v>
      </c>
      <c r="AE127" s="5">
        <v>9150</v>
      </c>
      <c r="AF127" s="5">
        <v>0</v>
      </c>
      <c r="AG127" s="5">
        <v>540431</v>
      </c>
      <c r="AH127" s="5">
        <v>0</v>
      </c>
      <c r="AI127" s="5">
        <v>109413</v>
      </c>
      <c r="AJ127" s="5">
        <v>684462</v>
      </c>
      <c r="AK127" s="5">
        <v>2419279.8471369999</v>
      </c>
      <c r="AL127" s="5">
        <v>70685300</v>
      </c>
      <c r="AM127" s="47"/>
    </row>
    <row r="128" spans="1:39" x14ac:dyDescent="0.25">
      <c r="A128" s="5">
        <v>403</v>
      </c>
      <c r="B128" s="5">
        <v>1</v>
      </c>
      <c r="C128" s="5" t="s">
        <v>228</v>
      </c>
      <c r="D128" s="5">
        <v>181.030801</v>
      </c>
      <c r="E128" s="5">
        <v>195.26857799999999</v>
      </c>
      <c r="F128" s="5">
        <v>141.83333300000001</v>
      </c>
      <c r="G128" s="5">
        <v>151.80000000000001</v>
      </c>
      <c r="H128" s="5">
        <v>996871</v>
      </c>
      <c r="I128" s="5">
        <v>0</v>
      </c>
      <c r="J128" s="5">
        <v>7028</v>
      </c>
      <c r="K128" s="5">
        <v>0</v>
      </c>
      <c r="L128" s="5">
        <v>69521</v>
      </c>
      <c r="M128" s="5">
        <v>0</v>
      </c>
      <c r="N128" s="5">
        <v>59693</v>
      </c>
      <c r="O128" s="5">
        <v>36560</v>
      </c>
      <c r="P128" s="5">
        <v>16290</v>
      </c>
      <c r="Q128" s="5">
        <v>1973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170168</v>
      </c>
      <c r="X128" s="5">
        <v>0</v>
      </c>
      <c r="Y128" s="5">
        <v>4414</v>
      </c>
      <c r="Z128" s="5">
        <v>4551</v>
      </c>
      <c r="AA128" s="5">
        <v>109903</v>
      </c>
      <c r="AB128" s="5">
        <v>1476972</v>
      </c>
      <c r="AC128" s="5">
        <v>0</v>
      </c>
      <c r="AD128" s="5">
        <v>35650</v>
      </c>
      <c r="AE128" s="5">
        <v>12005</v>
      </c>
      <c r="AF128" s="5">
        <v>0</v>
      </c>
      <c r="AG128" s="5">
        <v>146629</v>
      </c>
      <c r="AH128" s="5">
        <v>0</v>
      </c>
      <c r="AI128" s="5">
        <v>66885</v>
      </c>
      <c r="AJ128" s="5">
        <v>261169</v>
      </c>
      <c r="AK128" s="5">
        <v>3391506.2413900001</v>
      </c>
      <c r="AL128" s="5">
        <v>73393900</v>
      </c>
      <c r="AM128" s="47"/>
    </row>
    <row r="129" spans="1:39" x14ac:dyDescent="0.25">
      <c r="A129" s="5">
        <v>404</v>
      </c>
      <c r="B129" s="5">
        <v>1</v>
      </c>
      <c r="C129" s="5" t="s">
        <v>229</v>
      </c>
      <c r="D129" s="5">
        <v>205.11571799999999</v>
      </c>
      <c r="E129" s="5">
        <v>225.18151800000001</v>
      </c>
      <c r="F129" s="5">
        <v>201.691667</v>
      </c>
      <c r="G129" s="5">
        <v>219.24166700000001</v>
      </c>
      <c r="H129" s="5">
        <v>1439760</v>
      </c>
      <c r="I129" s="5">
        <v>0</v>
      </c>
      <c r="J129" s="5">
        <v>34480</v>
      </c>
      <c r="K129" s="5">
        <v>0</v>
      </c>
      <c r="L129" s="5">
        <v>92030</v>
      </c>
      <c r="M129" s="5">
        <v>0</v>
      </c>
      <c r="N129" s="5">
        <v>85393.275292999999</v>
      </c>
      <c r="O129" s="5">
        <v>52038</v>
      </c>
      <c r="P129" s="5">
        <v>10962</v>
      </c>
      <c r="Q129" s="5">
        <v>2850</v>
      </c>
      <c r="R129" s="5">
        <v>0</v>
      </c>
      <c r="S129" s="5">
        <v>0</v>
      </c>
      <c r="T129" s="5">
        <v>0</v>
      </c>
      <c r="U129" s="5">
        <v>0</v>
      </c>
      <c r="V129" s="5">
        <v>-7880</v>
      </c>
      <c r="W129" s="5">
        <v>411432</v>
      </c>
      <c r="X129" s="5">
        <v>0</v>
      </c>
      <c r="Y129" s="5">
        <v>0</v>
      </c>
      <c r="Z129" s="5">
        <v>7155</v>
      </c>
      <c r="AA129" s="5">
        <v>158731</v>
      </c>
      <c r="AB129" s="5">
        <v>2286951.275293</v>
      </c>
      <c r="AC129" s="5">
        <v>0</v>
      </c>
      <c r="AD129" s="5">
        <v>47203</v>
      </c>
      <c r="AE129" s="5">
        <v>10059</v>
      </c>
      <c r="AF129" s="5">
        <v>0</v>
      </c>
      <c r="AG129" s="5">
        <v>339624.21</v>
      </c>
      <c r="AH129" s="5">
        <v>0</v>
      </c>
      <c r="AI129" s="5">
        <v>120278</v>
      </c>
      <c r="AJ129" s="5">
        <v>517164.21</v>
      </c>
      <c r="AK129" s="5">
        <v>4556493.4589980002</v>
      </c>
      <c r="AL129" s="5">
        <v>105381100</v>
      </c>
      <c r="AM129" s="47"/>
    </row>
    <row r="130" spans="1:39" x14ac:dyDescent="0.25">
      <c r="A130" s="5">
        <v>413</v>
      </c>
      <c r="B130" s="5">
        <v>1</v>
      </c>
      <c r="C130" s="5" t="s">
        <v>230</v>
      </c>
      <c r="D130" s="5">
        <v>2640.5900029999998</v>
      </c>
      <c r="E130" s="5">
        <v>2905.656418</v>
      </c>
      <c r="F130" s="5">
        <v>2592.6323699999998</v>
      </c>
      <c r="G130" s="5">
        <v>2859.8366500000002</v>
      </c>
      <c r="H130" s="5">
        <v>18780547</v>
      </c>
      <c r="I130" s="5">
        <v>296786</v>
      </c>
      <c r="J130" s="5">
        <v>1473291</v>
      </c>
      <c r="K130" s="5">
        <v>436084</v>
      </c>
      <c r="L130" s="5">
        <v>0</v>
      </c>
      <c r="M130" s="5">
        <v>0</v>
      </c>
      <c r="N130" s="5">
        <v>323430</v>
      </c>
      <c r="O130" s="5">
        <v>647426</v>
      </c>
      <c r="P130" s="5">
        <v>477977</v>
      </c>
      <c r="Q130" s="5">
        <v>37178</v>
      </c>
      <c r="R130" s="5">
        <v>19475</v>
      </c>
      <c r="S130" s="5">
        <v>0</v>
      </c>
      <c r="T130" s="5">
        <v>0</v>
      </c>
      <c r="U130" s="5">
        <v>0</v>
      </c>
      <c r="V130" s="5">
        <v>-7486</v>
      </c>
      <c r="W130" s="5">
        <v>0</v>
      </c>
      <c r="X130" s="5">
        <v>0</v>
      </c>
      <c r="Y130" s="5">
        <v>0</v>
      </c>
      <c r="Z130" s="5">
        <v>170325</v>
      </c>
      <c r="AA130" s="5">
        <v>2070522</v>
      </c>
      <c r="AB130" s="5">
        <v>24725555</v>
      </c>
      <c r="AC130" s="5">
        <v>0</v>
      </c>
      <c r="AD130" s="5">
        <v>195967</v>
      </c>
      <c r="AE130" s="5">
        <v>378906</v>
      </c>
      <c r="AF130" s="5">
        <v>15438</v>
      </c>
      <c r="AG130" s="5">
        <v>0</v>
      </c>
      <c r="AH130" s="5">
        <v>0</v>
      </c>
      <c r="AI130" s="5">
        <v>1355399</v>
      </c>
      <c r="AJ130" s="5">
        <v>1945710</v>
      </c>
      <c r="AK130" s="5">
        <v>19833398.754383001</v>
      </c>
      <c r="AL130" s="5">
        <v>1174730900</v>
      </c>
      <c r="AM130" s="47"/>
    </row>
    <row r="131" spans="1:39" x14ac:dyDescent="0.25">
      <c r="A131" s="5">
        <v>414</v>
      </c>
      <c r="B131" s="5">
        <v>1</v>
      </c>
      <c r="C131" s="5" t="s">
        <v>231</v>
      </c>
      <c r="D131" s="5">
        <v>393.72727300000003</v>
      </c>
      <c r="E131" s="5">
        <v>434.07272699999999</v>
      </c>
      <c r="F131" s="5">
        <v>451.72973000000002</v>
      </c>
      <c r="G131" s="5">
        <v>500.875676</v>
      </c>
      <c r="H131" s="5">
        <v>3289251</v>
      </c>
      <c r="I131" s="5">
        <v>0</v>
      </c>
      <c r="J131" s="5">
        <v>82629</v>
      </c>
      <c r="K131" s="5">
        <v>14617</v>
      </c>
      <c r="L131" s="5">
        <v>130313</v>
      </c>
      <c r="M131" s="5">
        <v>53338</v>
      </c>
      <c r="N131" s="5">
        <v>144074</v>
      </c>
      <c r="O131" s="5">
        <v>118127</v>
      </c>
      <c r="P131" s="5">
        <v>83896.5</v>
      </c>
      <c r="Q131" s="5">
        <v>6511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8320</v>
      </c>
      <c r="Z131" s="5">
        <v>25909</v>
      </c>
      <c r="AA131" s="5">
        <v>362634</v>
      </c>
      <c r="AB131" s="5">
        <v>4319619.5</v>
      </c>
      <c r="AC131" s="5">
        <v>0</v>
      </c>
      <c r="AD131" s="5">
        <v>61505</v>
      </c>
      <c r="AE131" s="5">
        <v>56639</v>
      </c>
      <c r="AF131" s="5">
        <v>0</v>
      </c>
      <c r="AG131" s="5">
        <v>0</v>
      </c>
      <c r="AH131" s="5">
        <v>0</v>
      </c>
      <c r="AI131" s="5">
        <v>202164</v>
      </c>
      <c r="AJ131" s="5">
        <v>320308</v>
      </c>
      <c r="AK131" s="5">
        <v>5975191.4022190003</v>
      </c>
      <c r="AL131" s="5">
        <v>149453200</v>
      </c>
      <c r="AM131" s="47"/>
    </row>
    <row r="132" spans="1:39" x14ac:dyDescent="0.25">
      <c r="A132" s="5">
        <v>415</v>
      </c>
      <c r="B132" s="5">
        <v>1</v>
      </c>
      <c r="C132" s="5" t="s">
        <v>232</v>
      </c>
      <c r="D132" s="5">
        <v>158.691667</v>
      </c>
      <c r="E132" s="5">
        <v>175.10833299999999</v>
      </c>
      <c r="F132" s="5">
        <v>186.99773999999999</v>
      </c>
      <c r="G132" s="5">
        <v>198.55158599999999</v>
      </c>
      <c r="H132" s="5">
        <v>1303888</v>
      </c>
      <c r="I132" s="5">
        <v>0</v>
      </c>
      <c r="J132" s="5">
        <v>145961</v>
      </c>
      <c r="K132" s="5">
        <v>23850</v>
      </c>
      <c r="L132" s="5">
        <v>85673</v>
      </c>
      <c r="M132" s="5">
        <v>0</v>
      </c>
      <c r="N132" s="5">
        <v>56662</v>
      </c>
      <c r="O132" s="5">
        <v>47634</v>
      </c>
      <c r="P132" s="5">
        <v>24250.5</v>
      </c>
      <c r="Q132" s="5">
        <v>2581</v>
      </c>
      <c r="R132" s="5">
        <v>19246</v>
      </c>
      <c r="S132" s="5">
        <v>0</v>
      </c>
      <c r="T132" s="5">
        <v>0</v>
      </c>
      <c r="U132" s="5">
        <v>0</v>
      </c>
      <c r="V132" s="5">
        <v>0</v>
      </c>
      <c r="W132" s="5">
        <v>148525</v>
      </c>
      <c r="X132" s="5">
        <v>0</v>
      </c>
      <c r="Y132" s="5">
        <v>6342</v>
      </c>
      <c r="Z132" s="5">
        <v>13598</v>
      </c>
      <c r="AA132" s="5">
        <v>143751</v>
      </c>
      <c r="AB132" s="5">
        <v>2021961.5</v>
      </c>
      <c r="AC132" s="5">
        <v>0</v>
      </c>
      <c r="AD132" s="5">
        <v>28444</v>
      </c>
      <c r="AE132" s="5">
        <v>22193</v>
      </c>
      <c r="AF132" s="5">
        <v>17613</v>
      </c>
      <c r="AG132" s="5">
        <v>132372</v>
      </c>
      <c r="AH132" s="5">
        <v>0</v>
      </c>
      <c r="AI132" s="5">
        <v>108633</v>
      </c>
      <c r="AJ132" s="5">
        <v>309255</v>
      </c>
      <c r="AK132" s="5">
        <v>2716524.8945240001</v>
      </c>
      <c r="AL132" s="5">
        <v>81726700</v>
      </c>
      <c r="AM132" s="47"/>
    </row>
    <row r="133" spans="1:39" x14ac:dyDescent="0.25">
      <c r="A133" s="5">
        <v>423</v>
      </c>
      <c r="B133" s="5">
        <v>1</v>
      </c>
      <c r="C133" s="5" t="s">
        <v>233</v>
      </c>
      <c r="D133" s="5">
        <v>2656.7894190000002</v>
      </c>
      <c r="E133" s="5">
        <v>2918.566331</v>
      </c>
      <c r="F133" s="5">
        <v>2468.9312759999998</v>
      </c>
      <c r="G133" s="5">
        <v>2707.1170510000002</v>
      </c>
      <c r="H133" s="5">
        <v>17777638</v>
      </c>
      <c r="I133" s="5">
        <v>72661</v>
      </c>
      <c r="J133" s="5">
        <v>612811</v>
      </c>
      <c r="K133" s="5">
        <v>18159</v>
      </c>
      <c r="L133" s="5">
        <v>0</v>
      </c>
      <c r="M133" s="5">
        <v>0</v>
      </c>
      <c r="N133" s="5">
        <v>309993</v>
      </c>
      <c r="O133" s="5">
        <v>602030</v>
      </c>
      <c r="P133" s="5">
        <v>408258.5</v>
      </c>
      <c r="Q133" s="5">
        <v>35193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841589</v>
      </c>
      <c r="X133" s="5">
        <v>0</v>
      </c>
      <c r="Y133" s="5">
        <v>104976</v>
      </c>
      <c r="Z133" s="5">
        <v>142554</v>
      </c>
      <c r="AA133" s="5">
        <v>1959953</v>
      </c>
      <c r="AB133" s="5">
        <v>22885815.5</v>
      </c>
      <c r="AC133" s="5">
        <v>0</v>
      </c>
      <c r="AD133" s="5">
        <v>208801</v>
      </c>
      <c r="AE133" s="5">
        <v>408258.5</v>
      </c>
      <c r="AF133" s="5">
        <v>0</v>
      </c>
      <c r="AG133" s="5">
        <v>763325</v>
      </c>
      <c r="AH133" s="5">
        <v>0</v>
      </c>
      <c r="AI133" s="5">
        <v>1622429</v>
      </c>
      <c r="AJ133" s="5">
        <v>3002813.5</v>
      </c>
      <c r="AK133" s="5">
        <v>21512154.415098999</v>
      </c>
      <c r="AL133" s="5">
        <v>1500935050</v>
      </c>
      <c r="AM133" s="47"/>
    </row>
    <row r="134" spans="1:39" x14ac:dyDescent="0.25">
      <c r="A134" s="5">
        <v>424</v>
      </c>
      <c r="B134" s="5">
        <v>1</v>
      </c>
      <c r="C134" s="5" t="s">
        <v>234</v>
      </c>
      <c r="D134" s="5">
        <v>466</v>
      </c>
      <c r="E134" s="5">
        <v>512.20000000000005</v>
      </c>
      <c r="F134" s="5">
        <v>466</v>
      </c>
      <c r="G134" s="5">
        <v>512.20000000000005</v>
      </c>
      <c r="H134" s="5">
        <v>3363617</v>
      </c>
      <c r="I134" s="5">
        <v>0</v>
      </c>
      <c r="J134" s="5">
        <v>63241</v>
      </c>
      <c r="K134" s="5">
        <v>41344</v>
      </c>
      <c r="L134" s="5">
        <v>129972</v>
      </c>
      <c r="M134" s="5">
        <v>0</v>
      </c>
      <c r="N134" s="5">
        <v>68438</v>
      </c>
      <c r="O134" s="5">
        <v>119748</v>
      </c>
      <c r="P134" s="5">
        <v>66712.5</v>
      </c>
      <c r="Q134" s="5">
        <v>6659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355400</v>
      </c>
      <c r="X134" s="5">
        <v>0</v>
      </c>
      <c r="Y134" s="5">
        <v>17287</v>
      </c>
      <c r="Z134" s="5">
        <v>24392</v>
      </c>
      <c r="AA134" s="5">
        <v>370833</v>
      </c>
      <c r="AB134" s="5">
        <v>4627643.5</v>
      </c>
      <c r="AC134" s="5">
        <v>0</v>
      </c>
      <c r="AD134" s="5">
        <v>36762</v>
      </c>
      <c r="AE134" s="5">
        <v>66170</v>
      </c>
      <c r="AF134" s="5">
        <v>0</v>
      </c>
      <c r="AG134" s="5">
        <v>329991</v>
      </c>
      <c r="AH134" s="5">
        <v>0</v>
      </c>
      <c r="AI134" s="5">
        <v>303736</v>
      </c>
      <c r="AJ134" s="5">
        <v>736659</v>
      </c>
      <c r="AK134" s="5">
        <v>3602744.6155679999</v>
      </c>
      <c r="AL134" s="5">
        <v>259098300</v>
      </c>
      <c r="AM134" s="47"/>
    </row>
    <row r="135" spans="1:39" x14ac:dyDescent="0.25">
      <c r="A135" s="5">
        <v>432</v>
      </c>
      <c r="B135" s="5">
        <v>1</v>
      </c>
      <c r="C135" s="5" t="s">
        <v>235</v>
      </c>
      <c r="D135" s="5">
        <v>714</v>
      </c>
      <c r="E135" s="5">
        <v>783</v>
      </c>
      <c r="F135" s="5">
        <v>614</v>
      </c>
      <c r="G135" s="5">
        <v>667.8</v>
      </c>
      <c r="H135" s="5">
        <v>4385443</v>
      </c>
      <c r="I135" s="5">
        <v>0</v>
      </c>
      <c r="J135" s="5">
        <v>1351860</v>
      </c>
      <c r="K135" s="5">
        <v>0</v>
      </c>
      <c r="L135" s="5">
        <v>110574</v>
      </c>
      <c r="M135" s="5">
        <v>361244</v>
      </c>
      <c r="N135" s="5">
        <v>200919</v>
      </c>
      <c r="O135" s="5">
        <v>153403</v>
      </c>
      <c r="P135" s="5">
        <v>108171.25</v>
      </c>
      <c r="Q135" s="5">
        <v>8681</v>
      </c>
      <c r="R135" s="5">
        <v>68643</v>
      </c>
      <c r="S135" s="5">
        <v>0</v>
      </c>
      <c r="T135" s="5">
        <v>0</v>
      </c>
      <c r="U135" s="5">
        <v>107787</v>
      </c>
      <c r="V135" s="5">
        <v>0</v>
      </c>
      <c r="W135" s="5">
        <v>0</v>
      </c>
      <c r="X135" s="5">
        <v>0</v>
      </c>
      <c r="Y135" s="5">
        <v>0</v>
      </c>
      <c r="Z135" s="5">
        <v>42910</v>
      </c>
      <c r="AA135" s="5">
        <v>483487</v>
      </c>
      <c r="AB135" s="5">
        <v>7383122.25</v>
      </c>
      <c r="AC135" s="5">
        <v>0</v>
      </c>
      <c r="AD135" s="5">
        <v>50163</v>
      </c>
      <c r="AE135" s="5">
        <v>34548</v>
      </c>
      <c r="AF135" s="5">
        <v>21923</v>
      </c>
      <c r="AG135" s="5">
        <v>0</v>
      </c>
      <c r="AH135" s="5">
        <v>0</v>
      </c>
      <c r="AI135" s="5">
        <v>127514</v>
      </c>
      <c r="AJ135" s="5">
        <v>234148</v>
      </c>
      <c r="AK135" s="5">
        <v>5003338.2878200002</v>
      </c>
      <c r="AL135" s="5">
        <v>127538900</v>
      </c>
      <c r="AM135" s="47"/>
    </row>
    <row r="136" spans="1:39" x14ac:dyDescent="0.25">
      <c r="A136" s="5">
        <v>435</v>
      </c>
      <c r="B136" s="5">
        <v>1</v>
      </c>
      <c r="C136" s="5" t="s">
        <v>2167</v>
      </c>
      <c r="D136" s="5">
        <v>827.11634700000002</v>
      </c>
      <c r="E136" s="5">
        <v>907.91329199999996</v>
      </c>
      <c r="F136" s="5">
        <v>793.93449099999998</v>
      </c>
      <c r="G136" s="5">
        <v>863.545298</v>
      </c>
      <c r="H136" s="5">
        <v>5670902</v>
      </c>
      <c r="I136" s="5">
        <v>0</v>
      </c>
      <c r="J136" s="5">
        <v>939794</v>
      </c>
      <c r="K136" s="5">
        <v>0</v>
      </c>
      <c r="L136" s="5">
        <v>47199</v>
      </c>
      <c r="M136" s="5">
        <v>242672</v>
      </c>
      <c r="N136" s="5">
        <v>302032.53367600002</v>
      </c>
      <c r="O136" s="5">
        <v>191213</v>
      </c>
      <c r="P136" s="5">
        <v>140427</v>
      </c>
      <c r="Q136" s="5">
        <v>11226</v>
      </c>
      <c r="R136" s="5">
        <v>78531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41152</v>
      </c>
      <c r="AA136" s="5">
        <v>625207</v>
      </c>
      <c r="AB136" s="5">
        <v>8290355.5336760003</v>
      </c>
      <c r="AC136" s="5">
        <v>0</v>
      </c>
      <c r="AD136" s="5">
        <v>64711</v>
      </c>
      <c r="AE136" s="5">
        <v>51970</v>
      </c>
      <c r="AF136" s="5">
        <v>29063</v>
      </c>
      <c r="AG136" s="5">
        <v>0</v>
      </c>
      <c r="AH136" s="5">
        <v>0</v>
      </c>
      <c r="AI136" s="5">
        <v>191067</v>
      </c>
      <c r="AJ136" s="5">
        <v>336811</v>
      </c>
      <c r="AK136" s="5">
        <v>6695890.0356350001</v>
      </c>
      <c r="AL136" s="5">
        <v>171361900</v>
      </c>
      <c r="AM136" s="47"/>
    </row>
    <row r="137" spans="1:39" x14ac:dyDescent="0.25">
      <c r="A137" s="5">
        <v>441</v>
      </c>
      <c r="B137" s="5">
        <v>1</v>
      </c>
      <c r="C137" s="5" t="s">
        <v>2168</v>
      </c>
      <c r="D137" s="5">
        <v>271</v>
      </c>
      <c r="E137" s="5">
        <v>296.8</v>
      </c>
      <c r="F137" s="5">
        <v>428.03125</v>
      </c>
      <c r="G137" s="5">
        <v>470.23124999999999</v>
      </c>
      <c r="H137" s="5">
        <v>3088009</v>
      </c>
      <c r="I137" s="5">
        <v>0</v>
      </c>
      <c r="J137" s="5">
        <v>62945</v>
      </c>
      <c r="K137" s="5">
        <v>0</v>
      </c>
      <c r="L137" s="5">
        <v>130506</v>
      </c>
      <c r="M137" s="5">
        <v>571847</v>
      </c>
      <c r="N137" s="5">
        <v>217821.63411700001</v>
      </c>
      <c r="O137" s="5">
        <v>106835</v>
      </c>
      <c r="P137" s="5">
        <v>60922</v>
      </c>
      <c r="Q137" s="5">
        <v>6113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332322</v>
      </c>
      <c r="X137" s="5">
        <v>0</v>
      </c>
      <c r="Y137" s="5">
        <v>5827</v>
      </c>
      <c r="Z137" s="5">
        <v>25297</v>
      </c>
      <c r="AA137" s="5">
        <v>340447</v>
      </c>
      <c r="AB137" s="5">
        <v>4948891.6341169998</v>
      </c>
      <c r="AC137" s="5">
        <v>0</v>
      </c>
      <c r="AD137" s="5">
        <v>49270</v>
      </c>
      <c r="AE137" s="5">
        <v>60922</v>
      </c>
      <c r="AF137" s="5">
        <v>0</v>
      </c>
      <c r="AG137" s="5">
        <v>332322</v>
      </c>
      <c r="AH137" s="5">
        <v>0</v>
      </c>
      <c r="AI137" s="5">
        <v>306042</v>
      </c>
      <c r="AJ137" s="5">
        <v>748556</v>
      </c>
      <c r="AK137" s="5">
        <v>4968756.5468849996</v>
      </c>
      <c r="AL137" s="5">
        <v>197484600</v>
      </c>
      <c r="AM137" s="47"/>
    </row>
    <row r="138" spans="1:39" x14ac:dyDescent="0.25">
      <c r="A138" s="5">
        <v>447</v>
      </c>
      <c r="B138" s="5">
        <v>1</v>
      </c>
      <c r="C138" s="5" t="s">
        <v>236</v>
      </c>
      <c r="D138" s="5">
        <v>100</v>
      </c>
      <c r="E138" s="5">
        <v>108.2</v>
      </c>
      <c r="F138" s="5">
        <v>138</v>
      </c>
      <c r="G138" s="5">
        <v>151.6</v>
      </c>
      <c r="H138" s="5">
        <v>995557</v>
      </c>
      <c r="I138" s="5">
        <v>0</v>
      </c>
      <c r="J138" s="5">
        <v>44514</v>
      </c>
      <c r="K138" s="5">
        <v>0</v>
      </c>
      <c r="L138" s="5">
        <v>69447</v>
      </c>
      <c r="M138" s="5">
        <v>578487</v>
      </c>
      <c r="N138" s="5">
        <v>145764</v>
      </c>
      <c r="O138" s="5">
        <v>35719</v>
      </c>
      <c r="P138" s="5">
        <v>23596.25</v>
      </c>
      <c r="Q138" s="5">
        <v>1971</v>
      </c>
      <c r="R138" s="5">
        <v>1337</v>
      </c>
      <c r="S138" s="5">
        <v>0</v>
      </c>
      <c r="T138" s="5">
        <v>0</v>
      </c>
      <c r="U138" s="5">
        <v>0</v>
      </c>
      <c r="V138" s="5">
        <v>0</v>
      </c>
      <c r="W138" s="5">
        <v>32129</v>
      </c>
      <c r="X138" s="5">
        <v>0</v>
      </c>
      <c r="Y138" s="5">
        <v>9931</v>
      </c>
      <c r="Z138" s="5">
        <v>12234</v>
      </c>
      <c r="AA138" s="5">
        <v>109758</v>
      </c>
      <c r="AB138" s="5">
        <v>2060444.25</v>
      </c>
      <c r="AC138" s="5">
        <v>0</v>
      </c>
      <c r="AD138" s="5">
        <v>20390</v>
      </c>
      <c r="AE138" s="5">
        <v>17231</v>
      </c>
      <c r="AF138" s="5">
        <v>976</v>
      </c>
      <c r="AG138" s="5">
        <v>21103</v>
      </c>
      <c r="AH138" s="5">
        <v>0</v>
      </c>
      <c r="AI138" s="5">
        <v>66187</v>
      </c>
      <c r="AJ138" s="5">
        <v>125887</v>
      </c>
      <c r="AK138" s="5">
        <v>1982764.5584780001</v>
      </c>
      <c r="AL138" s="5">
        <v>40296400</v>
      </c>
      <c r="AM138" s="47"/>
    </row>
    <row r="139" spans="1:39" x14ac:dyDescent="0.25">
      <c r="A139" s="5">
        <v>458</v>
      </c>
      <c r="B139" s="5">
        <v>1</v>
      </c>
      <c r="C139" s="5" t="s">
        <v>237</v>
      </c>
      <c r="D139" s="5">
        <v>271</v>
      </c>
      <c r="E139" s="5">
        <v>295.60000000000002</v>
      </c>
      <c r="F139" s="5">
        <v>226.874326</v>
      </c>
      <c r="G139" s="5">
        <v>243.808119</v>
      </c>
      <c r="H139" s="5">
        <v>1601088</v>
      </c>
      <c r="I139" s="5">
        <v>0</v>
      </c>
      <c r="J139" s="5">
        <v>208933</v>
      </c>
      <c r="K139" s="5">
        <v>0</v>
      </c>
      <c r="L139" s="5">
        <v>98948</v>
      </c>
      <c r="M139" s="5">
        <v>0</v>
      </c>
      <c r="N139" s="5">
        <v>78809</v>
      </c>
      <c r="O139" s="5">
        <v>59123</v>
      </c>
      <c r="P139" s="5">
        <v>12190</v>
      </c>
      <c r="Q139" s="5">
        <v>3170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527376</v>
      </c>
      <c r="X139" s="5">
        <v>0</v>
      </c>
      <c r="Y139" s="5">
        <v>12490</v>
      </c>
      <c r="Z139" s="5">
        <v>16726</v>
      </c>
      <c r="AA139" s="5">
        <v>176517</v>
      </c>
      <c r="AB139" s="5">
        <v>2795370</v>
      </c>
      <c r="AC139" s="5">
        <v>0</v>
      </c>
      <c r="AD139" s="5">
        <v>59123</v>
      </c>
      <c r="AE139" s="5">
        <v>9264</v>
      </c>
      <c r="AF139" s="5">
        <v>0</v>
      </c>
      <c r="AG139" s="5">
        <v>322724.90999999997</v>
      </c>
      <c r="AH139" s="5">
        <v>0</v>
      </c>
      <c r="AI139" s="5">
        <v>110779</v>
      </c>
      <c r="AJ139" s="5">
        <v>501890.91</v>
      </c>
      <c r="AK139" s="5">
        <v>6614685.7157589998</v>
      </c>
      <c r="AL139" s="5">
        <v>114572550</v>
      </c>
      <c r="AM139" s="47"/>
    </row>
    <row r="140" spans="1:39" x14ac:dyDescent="0.25">
      <c r="A140" s="5">
        <v>463</v>
      </c>
      <c r="B140" s="5">
        <v>1</v>
      </c>
      <c r="C140" s="5" t="s">
        <v>2169</v>
      </c>
      <c r="D140" s="5">
        <v>793</v>
      </c>
      <c r="E140" s="5">
        <v>874</v>
      </c>
      <c r="F140" s="5">
        <v>934.97546</v>
      </c>
      <c r="G140" s="5">
        <v>1034.9461080000001</v>
      </c>
      <c r="H140" s="5">
        <v>6796491</v>
      </c>
      <c r="I140" s="5">
        <v>10234</v>
      </c>
      <c r="J140" s="5">
        <v>162512</v>
      </c>
      <c r="K140" s="5">
        <v>14121</v>
      </c>
      <c r="L140" s="5">
        <v>0</v>
      </c>
      <c r="M140" s="5">
        <v>0</v>
      </c>
      <c r="N140" s="5">
        <v>175065.66244300001</v>
      </c>
      <c r="O140" s="5">
        <v>235508</v>
      </c>
      <c r="P140" s="5">
        <v>171322</v>
      </c>
      <c r="Q140" s="5">
        <v>13454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37827</v>
      </c>
      <c r="X140" s="5">
        <v>0</v>
      </c>
      <c r="Y140" s="5">
        <v>0</v>
      </c>
      <c r="Z140" s="5">
        <v>49287</v>
      </c>
      <c r="AA140" s="5">
        <v>749301</v>
      </c>
      <c r="AB140" s="5">
        <v>8415122.6624430008</v>
      </c>
      <c r="AC140" s="5">
        <v>0</v>
      </c>
      <c r="AD140" s="5">
        <v>70982</v>
      </c>
      <c r="AE140" s="5">
        <v>149658</v>
      </c>
      <c r="AF140" s="5">
        <v>0</v>
      </c>
      <c r="AG140" s="5">
        <v>29722</v>
      </c>
      <c r="AH140" s="5">
        <v>0</v>
      </c>
      <c r="AI140" s="5">
        <v>540515</v>
      </c>
      <c r="AJ140" s="5">
        <v>790877</v>
      </c>
      <c r="AK140" s="5">
        <v>7147021.4605329996</v>
      </c>
      <c r="AL140" s="5">
        <v>389376500</v>
      </c>
      <c r="AM140" s="47"/>
    </row>
    <row r="141" spans="1:39" x14ac:dyDescent="0.25">
      <c r="A141" s="5">
        <v>465</v>
      </c>
      <c r="B141" s="5">
        <v>1</v>
      </c>
      <c r="C141" s="5" t="s">
        <v>238</v>
      </c>
      <c r="D141" s="5">
        <v>1822.19577</v>
      </c>
      <c r="E141" s="5">
        <v>1997.653446</v>
      </c>
      <c r="F141" s="5">
        <v>1560.0690070000001</v>
      </c>
      <c r="G141" s="5">
        <v>1708.8324600000001</v>
      </c>
      <c r="H141" s="5">
        <v>11221903</v>
      </c>
      <c r="I141" s="5">
        <v>24562</v>
      </c>
      <c r="J141" s="5">
        <v>504341</v>
      </c>
      <c r="K141" s="5">
        <v>16954</v>
      </c>
      <c r="L141" s="5">
        <v>0</v>
      </c>
      <c r="M141" s="5">
        <v>0</v>
      </c>
      <c r="N141" s="5">
        <v>268054</v>
      </c>
      <c r="O141" s="5">
        <v>400422</v>
      </c>
      <c r="P141" s="5">
        <v>225177</v>
      </c>
      <c r="Q141" s="5">
        <v>22215</v>
      </c>
      <c r="R141" s="5">
        <v>19276</v>
      </c>
      <c r="S141" s="5">
        <v>0</v>
      </c>
      <c r="T141" s="5">
        <v>0</v>
      </c>
      <c r="U141" s="5">
        <v>0</v>
      </c>
      <c r="V141" s="5">
        <v>0</v>
      </c>
      <c r="W141" s="5">
        <v>1117901</v>
      </c>
      <c r="X141" s="5">
        <v>0</v>
      </c>
      <c r="Y141" s="5">
        <v>0</v>
      </c>
      <c r="Z141" s="5">
        <v>81670</v>
      </c>
      <c r="AA141" s="5">
        <v>1237195</v>
      </c>
      <c r="AB141" s="5">
        <v>15139670</v>
      </c>
      <c r="AC141" s="5">
        <v>0</v>
      </c>
      <c r="AD141" s="5">
        <v>158908</v>
      </c>
      <c r="AE141" s="5">
        <v>202333</v>
      </c>
      <c r="AF141" s="5">
        <v>17320</v>
      </c>
      <c r="AG141" s="5">
        <v>967151</v>
      </c>
      <c r="AH141" s="5">
        <v>0</v>
      </c>
      <c r="AI141" s="5">
        <v>918004</v>
      </c>
      <c r="AJ141" s="5">
        <v>2263716</v>
      </c>
      <c r="AK141" s="5">
        <v>15537804.700704001</v>
      </c>
      <c r="AL141" s="5">
        <v>915447900</v>
      </c>
      <c r="AM141" s="47"/>
    </row>
    <row r="142" spans="1:39" x14ac:dyDescent="0.25">
      <c r="A142" s="5">
        <v>466</v>
      </c>
      <c r="B142" s="5">
        <v>1</v>
      </c>
      <c r="C142" s="5" t="s">
        <v>239</v>
      </c>
      <c r="D142" s="5">
        <v>1990.0095269999999</v>
      </c>
      <c r="E142" s="5">
        <v>2193.2252410000001</v>
      </c>
      <c r="F142" s="5">
        <v>2291.1901680000001</v>
      </c>
      <c r="G142" s="5">
        <v>2512.6048169999999</v>
      </c>
      <c r="H142" s="5">
        <v>16500276</v>
      </c>
      <c r="I142" s="5">
        <v>120761</v>
      </c>
      <c r="J142" s="5">
        <v>258462</v>
      </c>
      <c r="K142" s="5">
        <v>14269</v>
      </c>
      <c r="L142" s="5">
        <v>0</v>
      </c>
      <c r="M142" s="5">
        <v>0</v>
      </c>
      <c r="N142" s="5">
        <v>334577</v>
      </c>
      <c r="O142" s="5">
        <v>579685</v>
      </c>
      <c r="P142" s="5">
        <v>325658.75</v>
      </c>
      <c r="Q142" s="5">
        <v>32664</v>
      </c>
      <c r="R142" s="5">
        <v>50604</v>
      </c>
      <c r="S142" s="5">
        <v>0</v>
      </c>
      <c r="T142" s="5">
        <v>0</v>
      </c>
      <c r="U142" s="5">
        <v>0</v>
      </c>
      <c r="V142" s="5">
        <v>0</v>
      </c>
      <c r="W142" s="5">
        <v>1722642</v>
      </c>
      <c r="X142" s="5">
        <v>0</v>
      </c>
      <c r="Y142" s="5">
        <v>0</v>
      </c>
      <c r="Z142" s="5">
        <v>108629</v>
      </c>
      <c r="AA142" s="5">
        <v>1819126</v>
      </c>
      <c r="AB142" s="5">
        <v>21867353.75</v>
      </c>
      <c r="AC142" s="5">
        <v>0</v>
      </c>
      <c r="AD142" s="5">
        <v>137770</v>
      </c>
      <c r="AE142" s="5">
        <v>255573</v>
      </c>
      <c r="AF142" s="5">
        <v>39713</v>
      </c>
      <c r="AG142" s="5">
        <v>1382714</v>
      </c>
      <c r="AH142" s="5">
        <v>0</v>
      </c>
      <c r="AI142" s="5">
        <v>1178903</v>
      </c>
      <c r="AJ142" s="5">
        <v>2994673</v>
      </c>
      <c r="AK142" s="5">
        <v>13681998.832222</v>
      </c>
      <c r="AL142" s="5">
        <v>877819850</v>
      </c>
      <c r="AM142" s="47"/>
    </row>
    <row r="143" spans="1:39" x14ac:dyDescent="0.25">
      <c r="A143" s="5">
        <v>473</v>
      </c>
      <c r="B143" s="5">
        <v>1</v>
      </c>
      <c r="C143" s="5" t="s">
        <v>240</v>
      </c>
      <c r="D143" s="5">
        <v>284.8</v>
      </c>
      <c r="E143" s="5">
        <v>314.2</v>
      </c>
      <c r="F143" s="5">
        <v>377.8</v>
      </c>
      <c r="G143" s="5">
        <v>418.4</v>
      </c>
      <c r="H143" s="5">
        <v>2747633</v>
      </c>
      <c r="I143" s="5">
        <v>12281</v>
      </c>
      <c r="J143" s="5">
        <v>403555</v>
      </c>
      <c r="K143" s="5">
        <v>0</v>
      </c>
      <c r="L143" s="5">
        <v>128410</v>
      </c>
      <c r="M143" s="5">
        <v>45501</v>
      </c>
      <c r="N143" s="5">
        <v>166422.36889300001</v>
      </c>
      <c r="O143" s="5">
        <v>94347</v>
      </c>
      <c r="P143" s="5">
        <v>57565</v>
      </c>
      <c r="Q143" s="5">
        <v>5439</v>
      </c>
      <c r="R143" s="5">
        <v>15134</v>
      </c>
      <c r="S143" s="5">
        <v>0</v>
      </c>
      <c r="T143" s="5">
        <v>0</v>
      </c>
      <c r="U143" s="5">
        <v>0</v>
      </c>
      <c r="V143" s="5">
        <v>0</v>
      </c>
      <c r="W143" s="5">
        <v>217999</v>
      </c>
      <c r="X143" s="5">
        <v>0</v>
      </c>
      <c r="Y143" s="5">
        <v>18022</v>
      </c>
      <c r="Z143" s="5">
        <v>22130</v>
      </c>
      <c r="AA143" s="5">
        <v>302922</v>
      </c>
      <c r="AB143" s="5">
        <v>4237360.3688930003</v>
      </c>
      <c r="AC143" s="5">
        <v>0</v>
      </c>
      <c r="AD143" s="5">
        <v>63144</v>
      </c>
      <c r="AE143" s="5">
        <v>57565</v>
      </c>
      <c r="AF143" s="5">
        <v>15134</v>
      </c>
      <c r="AG143" s="5">
        <v>217999</v>
      </c>
      <c r="AH143" s="5">
        <v>0</v>
      </c>
      <c r="AI143" s="5">
        <v>302922</v>
      </c>
      <c r="AJ143" s="5">
        <v>656764</v>
      </c>
      <c r="AK143" s="5">
        <v>6415873.5484290002</v>
      </c>
      <c r="AL143" s="5">
        <v>300537140</v>
      </c>
      <c r="AM143" s="47"/>
    </row>
    <row r="144" spans="1:39" x14ac:dyDescent="0.25">
      <c r="A144" s="5">
        <v>477</v>
      </c>
      <c r="B144" s="5">
        <v>1</v>
      </c>
      <c r="C144" s="5" t="s">
        <v>241</v>
      </c>
      <c r="D144" s="5">
        <v>3324.2408030000001</v>
      </c>
      <c r="E144" s="5">
        <v>3646.1163200000001</v>
      </c>
      <c r="F144" s="5">
        <v>3178.9243339999998</v>
      </c>
      <c r="G144" s="5">
        <v>3485.1310400000002</v>
      </c>
      <c r="H144" s="5">
        <v>22886856</v>
      </c>
      <c r="I144" s="5">
        <v>0</v>
      </c>
      <c r="J144" s="5">
        <v>591297</v>
      </c>
      <c r="K144" s="5">
        <v>14237</v>
      </c>
      <c r="L144" s="5">
        <v>0</v>
      </c>
      <c r="M144" s="5">
        <v>0</v>
      </c>
      <c r="N144" s="5">
        <v>420674</v>
      </c>
      <c r="O144" s="5">
        <v>767371</v>
      </c>
      <c r="P144" s="5">
        <v>582625.75</v>
      </c>
      <c r="Q144" s="5">
        <v>45307</v>
      </c>
      <c r="R144" s="5">
        <v>21120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179723</v>
      </c>
      <c r="AA144" s="5">
        <v>2523235</v>
      </c>
      <c r="AB144" s="5">
        <v>28032445.75</v>
      </c>
      <c r="AC144" s="5">
        <v>0</v>
      </c>
      <c r="AD144" s="5">
        <v>223810</v>
      </c>
      <c r="AE144" s="5">
        <v>582625.75</v>
      </c>
      <c r="AF144" s="5">
        <v>21120</v>
      </c>
      <c r="AG144" s="5">
        <v>0</v>
      </c>
      <c r="AH144" s="5">
        <v>0</v>
      </c>
      <c r="AI144" s="5">
        <v>2091415</v>
      </c>
      <c r="AJ144" s="5">
        <v>2918970.75</v>
      </c>
      <c r="AK144" s="5">
        <v>23289326.584570002</v>
      </c>
      <c r="AL144" s="5">
        <v>1883398292</v>
      </c>
      <c r="AM144" s="47"/>
    </row>
    <row r="145" spans="1:39" x14ac:dyDescent="0.25">
      <c r="A145" s="5">
        <v>480</v>
      </c>
      <c r="B145" s="5">
        <v>1</v>
      </c>
      <c r="C145" s="5" t="s">
        <v>242</v>
      </c>
      <c r="D145" s="5">
        <v>716.4</v>
      </c>
      <c r="E145" s="5">
        <v>780</v>
      </c>
      <c r="F145" s="5">
        <v>636.4</v>
      </c>
      <c r="G145" s="5">
        <v>690.4</v>
      </c>
      <c r="H145" s="5">
        <v>4533857</v>
      </c>
      <c r="I145" s="5">
        <v>64474</v>
      </c>
      <c r="J145" s="5">
        <v>699728</v>
      </c>
      <c r="K145" s="5">
        <v>0</v>
      </c>
      <c r="L145" s="5">
        <v>105475</v>
      </c>
      <c r="M145" s="5">
        <v>227039</v>
      </c>
      <c r="N145" s="5">
        <v>217432</v>
      </c>
      <c r="O145" s="5">
        <v>158386</v>
      </c>
      <c r="P145" s="5">
        <v>113892.5</v>
      </c>
      <c r="Q145" s="5">
        <v>8975</v>
      </c>
      <c r="R145" s="5">
        <v>32580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48255</v>
      </c>
      <c r="AA145" s="5">
        <v>499850</v>
      </c>
      <c r="AB145" s="5">
        <v>6709943.5</v>
      </c>
      <c r="AC145" s="5">
        <v>0</v>
      </c>
      <c r="AD145" s="5">
        <v>89606</v>
      </c>
      <c r="AE145" s="5">
        <v>104432</v>
      </c>
      <c r="AF145" s="5">
        <v>29874</v>
      </c>
      <c r="AG145" s="5">
        <v>0</v>
      </c>
      <c r="AH145" s="5">
        <v>0</v>
      </c>
      <c r="AI145" s="5">
        <v>378480</v>
      </c>
      <c r="AJ145" s="5">
        <v>602392</v>
      </c>
      <c r="AK145" s="5">
        <v>8949234.502541</v>
      </c>
      <c r="AL145" s="5">
        <v>364756908</v>
      </c>
      <c r="AM145" s="47"/>
    </row>
    <row r="146" spans="1:39" x14ac:dyDescent="0.25">
      <c r="A146" s="5">
        <v>482</v>
      </c>
      <c r="B146" s="5">
        <v>1</v>
      </c>
      <c r="C146" s="5" t="s">
        <v>243</v>
      </c>
      <c r="D146" s="5">
        <v>2497</v>
      </c>
      <c r="E146" s="5">
        <v>2736.2</v>
      </c>
      <c r="F146" s="5">
        <v>2263</v>
      </c>
      <c r="G146" s="5">
        <v>2485.4</v>
      </c>
      <c r="H146" s="5">
        <v>16321622</v>
      </c>
      <c r="I146" s="5">
        <v>36842</v>
      </c>
      <c r="J146" s="5">
        <v>1070400</v>
      </c>
      <c r="K146" s="5">
        <v>23541</v>
      </c>
      <c r="L146" s="5">
        <v>0</v>
      </c>
      <c r="M146" s="5">
        <v>0</v>
      </c>
      <c r="N146" s="5">
        <v>417453.38377000001</v>
      </c>
      <c r="O146" s="5">
        <v>590235</v>
      </c>
      <c r="P146" s="5">
        <v>381905</v>
      </c>
      <c r="Q146" s="5">
        <v>32310</v>
      </c>
      <c r="R146" s="5">
        <v>83733</v>
      </c>
      <c r="S146" s="5">
        <v>0</v>
      </c>
      <c r="T146" s="5">
        <v>0</v>
      </c>
      <c r="U146" s="5">
        <v>0</v>
      </c>
      <c r="V146" s="5">
        <v>0</v>
      </c>
      <c r="W146" s="5">
        <v>557003</v>
      </c>
      <c r="X146" s="5">
        <v>0</v>
      </c>
      <c r="Y146" s="5">
        <v>45607</v>
      </c>
      <c r="Z146" s="5">
        <v>135104</v>
      </c>
      <c r="AA146" s="5">
        <v>1799430</v>
      </c>
      <c r="AB146" s="5">
        <v>21495185.38377</v>
      </c>
      <c r="AC146" s="5">
        <v>0</v>
      </c>
      <c r="AD146" s="5">
        <v>173835</v>
      </c>
      <c r="AE146" s="5">
        <v>334137</v>
      </c>
      <c r="AF146" s="5">
        <v>73260</v>
      </c>
      <c r="AG146" s="5">
        <v>438343</v>
      </c>
      <c r="AH146" s="5">
        <v>0</v>
      </c>
      <c r="AI146" s="5">
        <v>1300073</v>
      </c>
      <c r="AJ146" s="5">
        <v>2319648</v>
      </c>
      <c r="AK146" s="5">
        <v>16771514.462158</v>
      </c>
      <c r="AL146" s="5">
        <v>1220919950</v>
      </c>
      <c r="AM146" s="47"/>
    </row>
    <row r="147" spans="1:39" x14ac:dyDescent="0.25">
      <c r="A147" s="5">
        <v>484</v>
      </c>
      <c r="B147" s="5">
        <v>1</v>
      </c>
      <c r="C147" s="5" t="s">
        <v>244</v>
      </c>
      <c r="D147" s="5">
        <v>931.22039500000005</v>
      </c>
      <c r="E147" s="5">
        <v>1027.2828950000001</v>
      </c>
      <c r="F147" s="5">
        <v>1245.5625</v>
      </c>
      <c r="G147" s="5">
        <v>1376.875</v>
      </c>
      <c r="H147" s="5">
        <v>9041938</v>
      </c>
      <c r="I147" s="5">
        <v>17398</v>
      </c>
      <c r="J147" s="5">
        <v>241279</v>
      </c>
      <c r="K147" s="5">
        <v>14096</v>
      </c>
      <c r="L147" s="5">
        <v>0</v>
      </c>
      <c r="M147" s="5">
        <v>0</v>
      </c>
      <c r="N147" s="5">
        <v>284995</v>
      </c>
      <c r="O147" s="5">
        <v>304282</v>
      </c>
      <c r="P147" s="5">
        <v>230626.5</v>
      </c>
      <c r="Q147" s="5">
        <v>17899</v>
      </c>
      <c r="R147" s="5">
        <v>0</v>
      </c>
      <c r="S147" s="5">
        <v>0</v>
      </c>
      <c r="T147" s="5">
        <v>0</v>
      </c>
      <c r="U147" s="5">
        <v>0</v>
      </c>
      <c r="V147" s="5">
        <v>-6239</v>
      </c>
      <c r="W147" s="5">
        <v>0</v>
      </c>
      <c r="X147" s="5">
        <v>0</v>
      </c>
      <c r="Y147" s="5">
        <v>0</v>
      </c>
      <c r="Z147" s="5">
        <v>65306</v>
      </c>
      <c r="AA147" s="5">
        <v>996858</v>
      </c>
      <c r="AB147" s="5">
        <v>11208438.5</v>
      </c>
      <c r="AC147" s="5">
        <v>0</v>
      </c>
      <c r="AD147" s="5">
        <v>59646</v>
      </c>
      <c r="AE147" s="5">
        <v>153541</v>
      </c>
      <c r="AF147" s="5">
        <v>0</v>
      </c>
      <c r="AG147" s="5">
        <v>0</v>
      </c>
      <c r="AH147" s="5">
        <v>0</v>
      </c>
      <c r="AI147" s="5">
        <v>548038</v>
      </c>
      <c r="AJ147" s="5">
        <v>761225</v>
      </c>
      <c r="AK147" s="5">
        <v>6183931.2788239997</v>
      </c>
      <c r="AL147" s="5">
        <v>348798200</v>
      </c>
      <c r="AM147" s="47"/>
    </row>
    <row r="148" spans="1:39" x14ac:dyDescent="0.25">
      <c r="A148" s="5">
        <v>485</v>
      </c>
      <c r="B148" s="5">
        <v>1</v>
      </c>
      <c r="C148" s="5" t="s">
        <v>245</v>
      </c>
      <c r="D148" s="5">
        <v>722.34386199999994</v>
      </c>
      <c r="E148" s="5">
        <v>806.633464</v>
      </c>
      <c r="F148" s="5">
        <v>929.51084800000001</v>
      </c>
      <c r="G148" s="5">
        <v>1029.986623</v>
      </c>
      <c r="H148" s="5">
        <v>6763922</v>
      </c>
      <c r="I148" s="5">
        <v>0</v>
      </c>
      <c r="J148" s="5">
        <v>126567</v>
      </c>
      <c r="K148" s="5">
        <v>0</v>
      </c>
      <c r="L148" s="5">
        <v>0</v>
      </c>
      <c r="M148" s="5">
        <v>0</v>
      </c>
      <c r="N148" s="5">
        <v>170876</v>
      </c>
      <c r="O148" s="5">
        <v>223265</v>
      </c>
      <c r="P148" s="5">
        <v>171440.25</v>
      </c>
      <c r="Q148" s="5">
        <v>13390</v>
      </c>
      <c r="R148" s="5">
        <v>20147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40911</v>
      </c>
      <c r="AA148" s="5">
        <v>745710</v>
      </c>
      <c r="AB148" s="5">
        <v>8276228.25</v>
      </c>
      <c r="AC148" s="5">
        <v>0</v>
      </c>
      <c r="AD148" s="5">
        <v>48727</v>
      </c>
      <c r="AE148" s="5">
        <v>132283</v>
      </c>
      <c r="AF148" s="5">
        <v>15545</v>
      </c>
      <c r="AG148" s="5">
        <v>0</v>
      </c>
      <c r="AH148" s="5">
        <v>0</v>
      </c>
      <c r="AI148" s="5">
        <v>475142</v>
      </c>
      <c r="AJ148" s="5">
        <v>671697</v>
      </c>
      <c r="AK148" s="5">
        <v>5150469.5976069998</v>
      </c>
      <c r="AL148" s="5">
        <v>317421400</v>
      </c>
      <c r="AM148" s="47"/>
    </row>
    <row r="149" spans="1:39" x14ac:dyDescent="0.25">
      <c r="A149" s="5">
        <v>486</v>
      </c>
      <c r="B149" s="5">
        <v>1</v>
      </c>
      <c r="C149" s="5" t="s">
        <v>246</v>
      </c>
      <c r="D149" s="5">
        <v>282</v>
      </c>
      <c r="E149" s="5">
        <v>312.2</v>
      </c>
      <c r="F149" s="5">
        <v>334</v>
      </c>
      <c r="G149" s="5">
        <v>367</v>
      </c>
      <c r="H149" s="5">
        <v>2410089</v>
      </c>
      <c r="I149" s="5">
        <v>0</v>
      </c>
      <c r="J149" s="5">
        <v>94996</v>
      </c>
      <c r="K149" s="5">
        <v>19216</v>
      </c>
      <c r="L149" s="5">
        <v>123324</v>
      </c>
      <c r="M149" s="5">
        <v>0</v>
      </c>
      <c r="N149" s="5">
        <v>88279</v>
      </c>
      <c r="O149" s="5">
        <v>83433</v>
      </c>
      <c r="P149" s="5">
        <v>52408.75</v>
      </c>
      <c r="Q149" s="5">
        <v>4771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168820</v>
      </c>
      <c r="X149" s="5">
        <v>0</v>
      </c>
      <c r="Y149" s="5">
        <v>0</v>
      </c>
      <c r="Z149" s="5">
        <v>16602</v>
      </c>
      <c r="AA149" s="5">
        <v>265708</v>
      </c>
      <c r="AB149" s="5">
        <v>3327646.75</v>
      </c>
      <c r="AC149" s="5">
        <v>0</v>
      </c>
      <c r="AD149" s="5">
        <v>28460</v>
      </c>
      <c r="AE149" s="5">
        <v>44952</v>
      </c>
      <c r="AF149" s="5">
        <v>0</v>
      </c>
      <c r="AG149" s="5">
        <v>130244</v>
      </c>
      <c r="AH149" s="5">
        <v>0</v>
      </c>
      <c r="AI149" s="5">
        <v>188197</v>
      </c>
      <c r="AJ149" s="5">
        <v>391853</v>
      </c>
      <c r="AK149" s="5">
        <v>2868344.979762</v>
      </c>
      <c r="AL149" s="5">
        <v>136568000</v>
      </c>
      <c r="AM149" s="47"/>
    </row>
    <row r="150" spans="1:39" x14ac:dyDescent="0.25">
      <c r="A150" s="5">
        <v>487</v>
      </c>
      <c r="B150" s="5">
        <v>1</v>
      </c>
      <c r="C150" s="5" t="s">
        <v>247</v>
      </c>
      <c r="D150" s="5">
        <v>260.04643099999998</v>
      </c>
      <c r="E150" s="5">
        <v>281.85944699999999</v>
      </c>
      <c r="F150" s="5">
        <v>346</v>
      </c>
      <c r="G150" s="5">
        <v>378.4</v>
      </c>
      <c r="H150" s="5">
        <v>2484953</v>
      </c>
      <c r="I150" s="5">
        <v>0</v>
      </c>
      <c r="J150" s="5">
        <v>16795</v>
      </c>
      <c r="K150" s="5">
        <v>0</v>
      </c>
      <c r="L150" s="5">
        <v>124711</v>
      </c>
      <c r="M150" s="5">
        <v>0</v>
      </c>
      <c r="N150" s="5">
        <v>81150</v>
      </c>
      <c r="O150" s="5">
        <v>83839</v>
      </c>
      <c r="P150" s="5">
        <v>58875</v>
      </c>
      <c r="Q150" s="5">
        <v>4919</v>
      </c>
      <c r="R150" s="5">
        <v>5786</v>
      </c>
      <c r="S150" s="5">
        <v>0</v>
      </c>
      <c r="T150" s="5">
        <v>0</v>
      </c>
      <c r="U150" s="5">
        <v>0</v>
      </c>
      <c r="V150" s="5">
        <v>0</v>
      </c>
      <c r="W150" s="5">
        <v>78155</v>
      </c>
      <c r="X150" s="5">
        <v>0</v>
      </c>
      <c r="Y150" s="5">
        <v>15815</v>
      </c>
      <c r="Z150" s="5">
        <v>18397</v>
      </c>
      <c r="AA150" s="5">
        <v>273962</v>
      </c>
      <c r="AB150" s="5">
        <v>3247357</v>
      </c>
      <c r="AC150" s="5">
        <v>0</v>
      </c>
      <c r="AD150" s="5">
        <v>20759</v>
      </c>
      <c r="AE150" s="5">
        <v>52145</v>
      </c>
      <c r="AF150" s="5">
        <v>5125</v>
      </c>
      <c r="AG150" s="5">
        <v>61141.65</v>
      </c>
      <c r="AH150" s="5">
        <v>0</v>
      </c>
      <c r="AI150" s="5">
        <v>200372</v>
      </c>
      <c r="AJ150" s="5">
        <v>339542.65</v>
      </c>
      <c r="AK150" s="5">
        <v>2146669.83409</v>
      </c>
      <c r="AL150" s="5">
        <v>127316500</v>
      </c>
      <c r="AM150" s="47"/>
    </row>
    <row r="151" spans="1:39" x14ac:dyDescent="0.25">
      <c r="A151" s="5">
        <v>492</v>
      </c>
      <c r="B151" s="5">
        <v>1</v>
      </c>
      <c r="C151" s="5" t="s">
        <v>248</v>
      </c>
      <c r="D151" s="5">
        <v>5041.4753270000001</v>
      </c>
      <c r="E151" s="5">
        <v>5504.1600669999998</v>
      </c>
      <c r="F151" s="5">
        <v>4876.6341119999997</v>
      </c>
      <c r="G151" s="5">
        <v>5317.9253070000004</v>
      </c>
      <c r="H151" s="5">
        <v>34922815</v>
      </c>
      <c r="I151" s="5">
        <v>409360</v>
      </c>
      <c r="J151" s="5">
        <v>4455476</v>
      </c>
      <c r="K151" s="5">
        <v>855738</v>
      </c>
      <c r="L151" s="5">
        <v>0</v>
      </c>
      <c r="M151" s="5">
        <v>0</v>
      </c>
      <c r="N151" s="5">
        <v>388384</v>
      </c>
      <c r="O151" s="5">
        <v>1248130</v>
      </c>
      <c r="P151" s="5">
        <v>866641</v>
      </c>
      <c r="Q151" s="5">
        <v>69133</v>
      </c>
      <c r="R151" s="5">
        <v>222023</v>
      </c>
      <c r="S151" s="5">
        <v>0</v>
      </c>
      <c r="T151" s="5">
        <v>0</v>
      </c>
      <c r="U151" s="5">
        <v>0</v>
      </c>
      <c r="V151" s="5">
        <v>-20292</v>
      </c>
      <c r="W151" s="5">
        <v>227075</v>
      </c>
      <c r="X151" s="5">
        <v>0</v>
      </c>
      <c r="Y151" s="5">
        <v>8597</v>
      </c>
      <c r="Z151" s="5">
        <v>309633</v>
      </c>
      <c r="AA151" s="5">
        <v>3850178</v>
      </c>
      <c r="AB151" s="5">
        <v>47812891</v>
      </c>
      <c r="AC151" s="5">
        <v>0</v>
      </c>
      <c r="AD151" s="5">
        <v>219881</v>
      </c>
      <c r="AE151" s="5">
        <v>504477</v>
      </c>
      <c r="AF151" s="5">
        <v>129241</v>
      </c>
      <c r="AG151" s="5">
        <v>118894</v>
      </c>
      <c r="AH151" s="5">
        <v>0</v>
      </c>
      <c r="AI151" s="5">
        <v>1850745</v>
      </c>
      <c r="AJ151" s="5">
        <v>2823238</v>
      </c>
      <c r="AK151" s="5">
        <v>21465109.501614001</v>
      </c>
      <c r="AL151" s="5">
        <v>1634043300</v>
      </c>
      <c r="AM151" s="47"/>
    </row>
    <row r="152" spans="1:39" x14ac:dyDescent="0.25">
      <c r="A152" s="5">
        <v>495</v>
      </c>
      <c r="B152" s="5">
        <v>1</v>
      </c>
      <c r="C152" s="5" t="s">
        <v>249</v>
      </c>
      <c r="D152" s="5">
        <v>383.54583300000002</v>
      </c>
      <c r="E152" s="5">
        <v>415.26249999999999</v>
      </c>
      <c r="F152" s="5">
        <v>466.49084199999999</v>
      </c>
      <c r="G152" s="5">
        <v>508.58901100000003</v>
      </c>
      <c r="H152" s="5">
        <v>3339904</v>
      </c>
      <c r="I152" s="5">
        <v>0</v>
      </c>
      <c r="J152" s="5">
        <v>47592</v>
      </c>
      <c r="K152" s="5">
        <v>0</v>
      </c>
      <c r="L152" s="5">
        <v>130097</v>
      </c>
      <c r="M152" s="5">
        <v>0</v>
      </c>
      <c r="N152" s="5">
        <v>105637</v>
      </c>
      <c r="O152" s="5">
        <v>103559</v>
      </c>
      <c r="P152" s="5">
        <v>67481.5</v>
      </c>
      <c r="Q152" s="5">
        <v>6612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329810</v>
      </c>
      <c r="X152" s="5">
        <v>0</v>
      </c>
      <c r="Y152" s="5">
        <v>0</v>
      </c>
      <c r="Z152" s="5">
        <v>26269</v>
      </c>
      <c r="AA152" s="5">
        <v>368218</v>
      </c>
      <c r="AB152" s="5">
        <v>4525179.5</v>
      </c>
      <c r="AC152" s="5">
        <v>0</v>
      </c>
      <c r="AD152" s="5">
        <v>45359</v>
      </c>
      <c r="AE152" s="5">
        <v>44871</v>
      </c>
      <c r="AF152" s="5">
        <v>0</v>
      </c>
      <c r="AG152" s="5">
        <v>235785</v>
      </c>
      <c r="AH152" s="5">
        <v>0</v>
      </c>
      <c r="AI152" s="5">
        <v>202188</v>
      </c>
      <c r="AJ152" s="5">
        <v>528203</v>
      </c>
      <c r="AK152" s="5">
        <v>5103957.4830940003</v>
      </c>
      <c r="AL152" s="5">
        <v>140824500</v>
      </c>
      <c r="AM152" s="47"/>
    </row>
    <row r="153" spans="1:39" x14ac:dyDescent="0.25">
      <c r="A153" s="5">
        <v>497</v>
      </c>
      <c r="B153" s="5">
        <v>1</v>
      </c>
      <c r="C153" s="5" t="s">
        <v>250</v>
      </c>
      <c r="D153" s="5">
        <v>194</v>
      </c>
      <c r="E153" s="5">
        <v>212.2</v>
      </c>
      <c r="F153" s="5">
        <v>300</v>
      </c>
      <c r="G153" s="5">
        <v>328.6</v>
      </c>
      <c r="H153" s="5">
        <v>2157916</v>
      </c>
      <c r="I153" s="5">
        <v>0</v>
      </c>
      <c r="J153" s="5">
        <v>258923</v>
      </c>
      <c r="K153" s="5">
        <v>0</v>
      </c>
      <c r="L153" s="5">
        <v>117571</v>
      </c>
      <c r="M153" s="5">
        <v>0</v>
      </c>
      <c r="N153" s="5">
        <v>80702</v>
      </c>
      <c r="O153" s="5">
        <v>71272</v>
      </c>
      <c r="P153" s="5">
        <v>38760</v>
      </c>
      <c r="Q153" s="5">
        <v>4272</v>
      </c>
      <c r="R153" s="5">
        <v>10880</v>
      </c>
      <c r="S153" s="5">
        <v>0</v>
      </c>
      <c r="T153" s="5">
        <v>0</v>
      </c>
      <c r="U153" s="5">
        <v>0</v>
      </c>
      <c r="V153" s="5">
        <v>0</v>
      </c>
      <c r="W153" s="5">
        <v>292355</v>
      </c>
      <c r="X153" s="5">
        <v>0</v>
      </c>
      <c r="Y153" s="5">
        <v>0</v>
      </c>
      <c r="Z153" s="5">
        <v>15237</v>
      </c>
      <c r="AA153" s="5">
        <v>237906</v>
      </c>
      <c r="AB153" s="5">
        <v>3285794</v>
      </c>
      <c r="AC153" s="5">
        <v>0</v>
      </c>
      <c r="AD153" s="5">
        <v>26513</v>
      </c>
      <c r="AE153" s="5">
        <v>23903</v>
      </c>
      <c r="AF153" s="5">
        <v>6710</v>
      </c>
      <c r="AG153" s="5">
        <v>192027.26</v>
      </c>
      <c r="AH153" s="5">
        <v>0</v>
      </c>
      <c r="AI153" s="5">
        <v>121153</v>
      </c>
      <c r="AJ153" s="5">
        <v>370306.26</v>
      </c>
      <c r="AK153" s="5">
        <v>2800718.8134730002</v>
      </c>
      <c r="AL153" s="5">
        <v>66739200</v>
      </c>
      <c r="AM153" s="47"/>
    </row>
    <row r="154" spans="1:39" x14ac:dyDescent="0.25">
      <c r="A154" s="5">
        <v>499</v>
      </c>
      <c r="B154" s="5">
        <v>1</v>
      </c>
      <c r="C154" s="5" t="s">
        <v>1911</v>
      </c>
      <c r="D154" s="5">
        <v>305.62840299999999</v>
      </c>
      <c r="E154" s="5">
        <v>334.46568200000002</v>
      </c>
      <c r="F154" s="5">
        <v>260.72603400000003</v>
      </c>
      <c r="G154" s="5">
        <v>284.128603</v>
      </c>
      <c r="H154" s="5">
        <v>1865873</v>
      </c>
      <c r="I154" s="5">
        <v>0</v>
      </c>
      <c r="J154" s="5">
        <v>43827</v>
      </c>
      <c r="K154" s="5">
        <v>14158</v>
      </c>
      <c r="L154" s="5">
        <v>108819</v>
      </c>
      <c r="M154" s="5">
        <v>76279</v>
      </c>
      <c r="N154" s="5">
        <v>79925.050636</v>
      </c>
      <c r="O154" s="5">
        <v>66136</v>
      </c>
      <c r="P154" s="5">
        <v>14206</v>
      </c>
      <c r="Q154" s="5">
        <v>3694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564603</v>
      </c>
      <c r="X154" s="5">
        <v>0</v>
      </c>
      <c r="Y154" s="5">
        <v>0</v>
      </c>
      <c r="Z154" s="5">
        <v>15185</v>
      </c>
      <c r="AA154" s="5">
        <v>205709</v>
      </c>
      <c r="AB154" s="5">
        <v>3058414.050636</v>
      </c>
      <c r="AC154" s="5">
        <v>0</v>
      </c>
      <c r="AD154" s="5">
        <v>55839</v>
      </c>
      <c r="AE154" s="5">
        <v>9835</v>
      </c>
      <c r="AF154" s="5">
        <v>0</v>
      </c>
      <c r="AG154" s="5">
        <v>404786.59</v>
      </c>
      <c r="AH154" s="5">
        <v>0</v>
      </c>
      <c r="AI154" s="5">
        <v>117600</v>
      </c>
      <c r="AJ154" s="5">
        <v>588060.59</v>
      </c>
      <c r="AK154" s="5">
        <v>5496409.993946</v>
      </c>
      <c r="AL154" s="5">
        <v>118089230</v>
      </c>
      <c r="AM154" s="47"/>
    </row>
    <row r="155" spans="1:39" x14ac:dyDescent="0.25">
      <c r="A155" s="5">
        <v>500</v>
      </c>
      <c r="B155" s="5">
        <v>1</v>
      </c>
      <c r="C155" s="5" t="s">
        <v>251</v>
      </c>
      <c r="D155" s="5">
        <v>395.84950700000002</v>
      </c>
      <c r="E155" s="5">
        <v>439.54283700000002</v>
      </c>
      <c r="F155" s="5">
        <v>409.99036799999999</v>
      </c>
      <c r="G155" s="5">
        <v>453.90924899999999</v>
      </c>
      <c r="H155" s="5">
        <v>2980822</v>
      </c>
      <c r="I155" s="5">
        <v>0</v>
      </c>
      <c r="J155" s="5">
        <v>71886</v>
      </c>
      <c r="K155" s="5">
        <v>14207</v>
      </c>
      <c r="L155" s="5">
        <v>130174</v>
      </c>
      <c r="M155" s="5">
        <v>0</v>
      </c>
      <c r="N155" s="5">
        <v>165218.83549600001</v>
      </c>
      <c r="O155" s="5">
        <v>106333</v>
      </c>
      <c r="P155" s="5">
        <v>40925</v>
      </c>
      <c r="Q155" s="5">
        <v>5901</v>
      </c>
      <c r="R155" s="5">
        <v>3377</v>
      </c>
      <c r="S155" s="5">
        <v>0</v>
      </c>
      <c r="T155" s="5">
        <v>0</v>
      </c>
      <c r="U155" s="5">
        <v>0</v>
      </c>
      <c r="V155" s="5">
        <v>0</v>
      </c>
      <c r="W155" s="5">
        <v>650466</v>
      </c>
      <c r="X155" s="5">
        <v>0</v>
      </c>
      <c r="Y155" s="5">
        <v>0</v>
      </c>
      <c r="Z155" s="5">
        <v>23872</v>
      </c>
      <c r="AA155" s="5">
        <v>328630</v>
      </c>
      <c r="AB155" s="5">
        <v>4521811.835496</v>
      </c>
      <c r="AC155" s="5">
        <v>0</v>
      </c>
      <c r="AD155" s="5">
        <v>92612</v>
      </c>
      <c r="AE155" s="5">
        <v>40925</v>
      </c>
      <c r="AF155" s="5">
        <v>3377</v>
      </c>
      <c r="AG155" s="5">
        <v>572424.23</v>
      </c>
      <c r="AH155" s="5">
        <v>0</v>
      </c>
      <c r="AI155" s="5">
        <v>272526</v>
      </c>
      <c r="AJ155" s="5">
        <v>981864.23</v>
      </c>
      <c r="AK155" s="5">
        <v>9058014.9039110001</v>
      </c>
      <c r="AL155" s="5">
        <v>227432300</v>
      </c>
      <c r="AM155" s="47"/>
    </row>
    <row r="156" spans="1:39" x14ac:dyDescent="0.25">
      <c r="A156" s="5">
        <v>505</v>
      </c>
      <c r="B156" s="5">
        <v>1</v>
      </c>
      <c r="C156" s="5" t="s">
        <v>252</v>
      </c>
      <c r="D156" s="5">
        <v>368.84848499999998</v>
      </c>
      <c r="E156" s="5">
        <v>401.418182</v>
      </c>
      <c r="F156" s="5">
        <v>383</v>
      </c>
      <c r="G156" s="5">
        <v>419</v>
      </c>
      <c r="H156" s="5">
        <v>2751573</v>
      </c>
      <c r="I156" s="5">
        <v>0</v>
      </c>
      <c r="J156" s="5">
        <v>165431</v>
      </c>
      <c r="K156" s="5">
        <v>33867</v>
      </c>
      <c r="L156" s="5">
        <v>128451</v>
      </c>
      <c r="M156" s="5">
        <v>78231</v>
      </c>
      <c r="N156" s="5">
        <v>153563.28962699999</v>
      </c>
      <c r="O156" s="5">
        <v>101247</v>
      </c>
      <c r="P156" s="5">
        <v>20950</v>
      </c>
      <c r="Q156" s="5">
        <v>5447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963700</v>
      </c>
      <c r="X156" s="5">
        <v>0</v>
      </c>
      <c r="Y156" s="5">
        <v>0</v>
      </c>
      <c r="Z156" s="5">
        <v>23006</v>
      </c>
      <c r="AA156" s="5">
        <v>303356</v>
      </c>
      <c r="AB156" s="5">
        <v>4728822.2896269998</v>
      </c>
      <c r="AC156" s="5">
        <v>0</v>
      </c>
      <c r="AD156" s="5">
        <v>91780</v>
      </c>
      <c r="AE156" s="5">
        <v>12399</v>
      </c>
      <c r="AF156" s="5">
        <v>0</v>
      </c>
      <c r="AG156" s="5">
        <v>873563</v>
      </c>
      <c r="AH156" s="5">
        <v>0</v>
      </c>
      <c r="AI156" s="5">
        <v>148258</v>
      </c>
      <c r="AJ156" s="5">
        <v>1126000</v>
      </c>
      <c r="AK156" s="5">
        <v>8702513.3454369996</v>
      </c>
      <c r="AL156" s="5">
        <v>121162600</v>
      </c>
      <c r="AM156" s="47"/>
    </row>
    <row r="157" spans="1:39" x14ac:dyDescent="0.25">
      <c r="A157" s="5">
        <v>507</v>
      </c>
      <c r="B157" s="5">
        <v>1</v>
      </c>
      <c r="C157" s="5" t="s">
        <v>253</v>
      </c>
      <c r="D157" s="5">
        <v>350.48947600000002</v>
      </c>
      <c r="E157" s="5">
        <v>389.03175099999999</v>
      </c>
      <c r="F157" s="5">
        <v>390.72105699999997</v>
      </c>
      <c r="G157" s="5">
        <v>428.03618299999999</v>
      </c>
      <c r="H157" s="5">
        <v>2810914</v>
      </c>
      <c r="I157" s="5">
        <v>0</v>
      </c>
      <c r="J157" s="5">
        <v>20096</v>
      </c>
      <c r="K157" s="5">
        <v>0</v>
      </c>
      <c r="L157" s="5">
        <v>129030</v>
      </c>
      <c r="M157" s="5">
        <v>0</v>
      </c>
      <c r="N157" s="5">
        <v>115120</v>
      </c>
      <c r="O157" s="5">
        <v>93436</v>
      </c>
      <c r="P157" s="5">
        <v>52682</v>
      </c>
      <c r="Q157" s="5">
        <v>5564</v>
      </c>
      <c r="R157" s="5">
        <v>3968</v>
      </c>
      <c r="S157" s="5">
        <v>0</v>
      </c>
      <c r="T157" s="5">
        <v>0</v>
      </c>
      <c r="U157" s="5">
        <v>0</v>
      </c>
      <c r="V157" s="5">
        <v>0</v>
      </c>
      <c r="W157" s="5">
        <v>350181</v>
      </c>
      <c r="X157" s="5">
        <v>0</v>
      </c>
      <c r="Y157" s="5">
        <v>0</v>
      </c>
      <c r="Z157" s="5">
        <v>19384</v>
      </c>
      <c r="AA157" s="5">
        <v>309898</v>
      </c>
      <c r="AB157" s="5">
        <v>3910273</v>
      </c>
      <c r="AC157" s="5">
        <v>0</v>
      </c>
      <c r="AD157" s="5">
        <v>55725</v>
      </c>
      <c r="AE157" s="5">
        <v>52682</v>
      </c>
      <c r="AF157" s="5">
        <v>3968</v>
      </c>
      <c r="AG157" s="5">
        <v>218689.44</v>
      </c>
      <c r="AH157" s="5">
        <v>0</v>
      </c>
      <c r="AI157" s="5">
        <v>260642</v>
      </c>
      <c r="AJ157" s="5">
        <v>591706.43999999994</v>
      </c>
      <c r="AK157" s="5">
        <v>5848979.4447079999</v>
      </c>
      <c r="AL157" s="5">
        <v>211029700</v>
      </c>
      <c r="AM157" s="47"/>
    </row>
    <row r="158" spans="1:39" x14ac:dyDescent="0.25">
      <c r="A158" s="5">
        <v>508</v>
      </c>
      <c r="B158" s="5">
        <v>1</v>
      </c>
      <c r="C158" s="5" t="s">
        <v>254</v>
      </c>
      <c r="D158" s="5">
        <v>2180</v>
      </c>
      <c r="E158" s="5">
        <v>2389</v>
      </c>
      <c r="F158" s="5">
        <v>2170.405835</v>
      </c>
      <c r="G158" s="5">
        <v>2384.3729760000001</v>
      </c>
      <c r="H158" s="5">
        <v>15658177</v>
      </c>
      <c r="I158" s="5">
        <v>142935</v>
      </c>
      <c r="J158" s="5">
        <v>900188</v>
      </c>
      <c r="K158" s="5">
        <v>149787</v>
      </c>
      <c r="L158" s="5">
        <v>0</v>
      </c>
      <c r="M158" s="5">
        <v>0</v>
      </c>
      <c r="N158" s="5">
        <v>253306</v>
      </c>
      <c r="O158" s="5">
        <v>529271</v>
      </c>
      <c r="P158" s="5">
        <v>372844</v>
      </c>
      <c r="Q158" s="5">
        <v>30997</v>
      </c>
      <c r="R158" s="5">
        <v>60110</v>
      </c>
      <c r="S158" s="5">
        <v>0</v>
      </c>
      <c r="T158" s="5">
        <v>0</v>
      </c>
      <c r="U158" s="5">
        <v>0</v>
      </c>
      <c r="V158" s="5">
        <v>-12477</v>
      </c>
      <c r="W158" s="5">
        <v>434194</v>
      </c>
      <c r="X158" s="5">
        <v>0</v>
      </c>
      <c r="Y158" s="5">
        <v>62208</v>
      </c>
      <c r="Z158" s="5">
        <v>130152</v>
      </c>
      <c r="AA158" s="5">
        <v>1726286</v>
      </c>
      <c r="AB158" s="5">
        <v>20437978</v>
      </c>
      <c r="AC158" s="5">
        <v>0</v>
      </c>
      <c r="AD158" s="5">
        <v>142324</v>
      </c>
      <c r="AE158" s="5">
        <v>316955</v>
      </c>
      <c r="AF158" s="5">
        <v>51100</v>
      </c>
      <c r="AG158" s="5">
        <v>332002</v>
      </c>
      <c r="AH158" s="5">
        <v>0</v>
      </c>
      <c r="AI158" s="5">
        <v>1211844</v>
      </c>
      <c r="AJ158" s="5">
        <v>2054225</v>
      </c>
      <c r="AK158" s="5">
        <v>14690549.017268</v>
      </c>
      <c r="AL158" s="5">
        <v>1035754150</v>
      </c>
      <c r="AM158" s="47"/>
    </row>
    <row r="159" spans="1:39" x14ac:dyDescent="0.25">
      <c r="A159" s="5">
        <v>511</v>
      </c>
      <c r="B159" s="5">
        <v>1</v>
      </c>
      <c r="C159" s="5" t="s">
        <v>255</v>
      </c>
      <c r="D159" s="5">
        <v>389.15499</v>
      </c>
      <c r="E159" s="5">
        <v>427.08061600000002</v>
      </c>
      <c r="F159" s="5">
        <v>554.12053100000003</v>
      </c>
      <c r="G159" s="5">
        <v>606.36056199999996</v>
      </c>
      <c r="H159" s="5">
        <v>3981970</v>
      </c>
      <c r="I159" s="5">
        <v>0</v>
      </c>
      <c r="J159" s="5">
        <v>175292</v>
      </c>
      <c r="K159" s="5">
        <v>25646</v>
      </c>
      <c r="L159" s="5">
        <v>121512</v>
      </c>
      <c r="M159" s="5">
        <v>0</v>
      </c>
      <c r="N159" s="5">
        <v>176057</v>
      </c>
      <c r="O159" s="5">
        <v>138041</v>
      </c>
      <c r="P159" s="5">
        <v>72184.25</v>
      </c>
      <c r="Q159" s="5">
        <v>7883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547259</v>
      </c>
      <c r="X159" s="5">
        <v>0</v>
      </c>
      <c r="Y159" s="5">
        <v>0</v>
      </c>
      <c r="Z159" s="5">
        <v>27257</v>
      </c>
      <c r="AA159" s="5">
        <v>439005</v>
      </c>
      <c r="AB159" s="5">
        <v>5712106.25</v>
      </c>
      <c r="AC159" s="5">
        <v>0</v>
      </c>
      <c r="AD159" s="5">
        <v>89555</v>
      </c>
      <c r="AE159" s="5">
        <v>52133</v>
      </c>
      <c r="AF159" s="5">
        <v>0</v>
      </c>
      <c r="AG159" s="5">
        <v>449527</v>
      </c>
      <c r="AH159" s="5">
        <v>0</v>
      </c>
      <c r="AI159" s="5">
        <v>261818</v>
      </c>
      <c r="AJ159" s="5">
        <v>853033</v>
      </c>
      <c r="AK159" s="5">
        <v>9013101.9957459997</v>
      </c>
      <c r="AL159" s="5">
        <v>157306500</v>
      </c>
      <c r="AM159" s="47"/>
    </row>
    <row r="160" spans="1:39" x14ac:dyDescent="0.25">
      <c r="A160" s="5">
        <v>514</v>
      </c>
      <c r="B160" s="5">
        <v>1</v>
      </c>
      <c r="C160" s="5" t="s">
        <v>256</v>
      </c>
      <c r="D160" s="5">
        <v>139.307692</v>
      </c>
      <c r="E160" s="5">
        <v>151.50769199999999</v>
      </c>
      <c r="F160" s="5">
        <v>147.16316499999999</v>
      </c>
      <c r="G160" s="5">
        <v>160.775835</v>
      </c>
      <c r="H160" s="5">
        <v>1055815</v>
      </c>
      <c r="I160" s="5">
        <v>0</v>
      </c>
      <c r="J160" s="5">
        <v>93658</v>
      </c>
      <c r="K160" s="5">
        <v>0</v>
      </c>
      <c r="L160" s="5">
        <v>72814</v>
      </c>
      <c r="M160" s="5">
        <v>0</v>
      </c>
      <c r="N160" s="5">
        <v>53416</v>
      </c>
      <c r="O160" s="5">
        <v>38858</v>
      </c>
      <c r="P160" s="5">
        <v>8039</v>
      </c>
      <c r="Q160" s="5">
        <v>2090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299461</v>
      </c>
      <c r="X160" s="5">
        <v>0</v>
      </c>
      <c r="Y160" s="5">
        <v>1516</v>
      </c>
      <c r="Z160" s="5">
        <v>10510</v>
      </c>
      <c r="AA160" s="5">
        <v>116402</v>
      </c>
      <c r="AB160" s="5">
        <v>1752579</v>
      </c>
      <c r="AC160" s="5">
        <v>0</v>
      </c>
      <c r="AD160" s="5">
        <v>38858</v>
      </c>
      <c r="AE160" s="5">
        <v>4221</v>
      </c>
      <c r="AF160" s="5">
        <v>0</v>
      </c>
      <c r="AG160" s="5">
        <v>207516.12</v>
      </c>
      <c r="AH160" s="5">
        <v>0</v>
      </c>
      <c r="AI160" s="5">
        <v>50474</v>
      </c>
      <c r="AJ160" s="5">
        <v>301069.12</v>
      </c>
      <c r="AK160" s="5">
        <v>3830562.780671</v>
      </c>
      <c r="AL160" s="5">
        <v>40574500</v>
      </c>
      <c r="AM160" s="47"/>
    </row>
    <row r="161" spans="1:39" x14ac:dyDescent="0.25">
      <c r="A161" s="5">
        <v>518</v>
      </c>
      <c r="B161" s="5">
        <v>1</v>
      </c>
      <c r="C161" s="5" t="s">
        <v>257</v>
      </c>
      <c r="D161" s="5">
        <v>3769.9412090000001</v>
      </c>
      <c r="E161" s="5">
        <v>4112.9461170000004</v>
      </c>
      <c r="F161" s="5">
        <v>3544.484731</v>
      </c>
      <c r="G161" s="5">
        <v>3883.761172</v>
      </c>
      <c r="H161" s="5">
        <v>25504660</v>
      </c>
      <c r="I161" s="5">
        <v>946596</v>
      </c>
      <c r="J161" s="5">
        <v>4826346</v>
      </c>
      <c r="K161" s="5">
        <v>965512</v>
      </c>
      <c r="L161" s="5">
        <v>0</v>
      </c>
      <c r="M161" s="5">
        <v>0</v>
      </c>
      <c r="N161" s="5">
        <v>467025</v>
      </c>
      <c r="O161" s="5">
        <v>866828</v>
      </c>
      <c r="P161" s="5">
        <v>546273</v>
      </c>
      <c r="Q161" s="5">
        <v>50489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1941881</v>
      </c>
      <c r="X161" s="5">
        <v>0</v>
      </c>
      <c r="Y161" s="5">
        <v>0</v>
      </c>
      <c r="Z161" s="5">
        <v>170086</v>
      </c>
      <c r="AA161" s="5">
        <v>2811843</v>
      </c>
      <c r="AB161" s="5">
        <v>39097539</v>
      </c>
      <c r="AC161" s="5">
        <v>0</v>
      </c>
      <c r="AD161" s="5">
        <v>238263</v>
      </c>
      <c r="AE161" s="5">
        <v>261791</v>
      </c>
      <c r="AF161" s="5">
        <v>0</v>
      </c>
      <c r="AG161" s="5">
        <v>901019</v>
      </c>
      <c r="AH161" s="5">
        <v>0</v>
      </c>
      <c r="AI161" s="5">
        <v>1112754</v>
      </c>
      <c r="AJ161" s="5">
        <v>2513827</v>
      </c>
      <c r="AK161" s="5">
        <v>24459052.998009</v>
      </c>
      <c r="AL161" s="5">
        <v>1005234900</v>
      </c>
      <c r="AM161" s="47"/>
    </row>
    <row r="162" spans="1:39" x14ac:dyDescent="0.25">
      <c r="A162" s="5">
        <v>531</v>
      </c>
      <c r="B162" s="5">
        <v>1</v>
      </c>
      <c r="C162" s="5" t="s">
        <v>258</v>
      </c>
      <c r="D162" s="5">
        <v>1837</v>
      </c>
      <c r="E162" s="5">
        <v>2008.6</v>
      </c>
      <c r="F162" s="5">
        <v>2303</v>
      </c>
      <c r="G162" s="5">
        <v>2509.4</v>
      </c>
      <c r="H162" s="5">
        <v>16479230</v>
      </c>
      <c r="I162" s="5">
        <v>37866</v>
      </c>
      <c r="J162" s="5">
        <v>74593</v>
      </c>
      <c r="K162" s="5">
        <v>14196</v>
      </c>
      <c r="L162" s="5">
        <v>0</v>
      </c>
      <c r="M162" s="5">
        <v>0</v>
      </c>
      <c r="N162" s="5">
        <v>222513</v>
      </c>
      <c r="O162" s="5">
        <v>541024</v>
      </c>
      <c r="P162" s="5">
        <v>420148.75</v>
      </c>
      <c r="Q162" s="5">
        <v>32622</v>
      </c>
      <c r="R162" s="5">
        <v>3262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37516</v>
      </c>
      <c r="Z162" s="5">
        <v>129170</v>
      </c>
      <c r="AA162" s="5">
        <v>1816806</v>
      </c>
      <c r="AB162" s="5">
        <v>19808946.75</v>
      </c>
      <c r="AC162" s="5">
        <v>0</v>
      </c>
      <c r="AD162" s="5">
        <v>126889</v>
      </c>
      <c r="AE162" s="5">
        <v>411119</v>
      </c>
      <c r="AF162" s="5">
        <v>3192</v>
      </c>
      <c r="AG162" s="5">
        <v>0</v>
      </c>
      <c r="AH162" s="5">
        <v>0</v>
      </c>
      <c r="AI162" s="5">
        <v>1468037</v>
      </c>
      <c r="AJ162" s="5">
        <v>2009237</v>
      </c>
      <c r="AK162" s="5">
        <v>13484629.301088</v>
      </c>
      <c r="AL162" s="5">
        <v>1002370636</v>
      </c>
      <c r="AM162" s="47"/>
    </row>
    <row r="163" spans="1:39" x14ac:dyDescent="0.25">
      <c r="A163" s="5">
        <v>533</v>
      </c>
      <c r="B163" s="5">
        <v>1</v>
      </c>
      <c r="C163" s="5" t="s">
        <v>259</v>
      </c>
      <c r="D163" s="5">
        <v>847.06896600000005</v>
      </c>
      <c r="E163" s="5">
        <v>935.48275899999999</v>
      </c>
      <c r="F163" s="5">
        <v>1141.2272230000001</v>
      </c>
      <c r="G163" s="5">
        <v>1248.0690910000001</v>
      </c>
      <c r="H163" s="5">
        <v>8196070</v>
      </c>
      <c r="I163" s="5">
        <v>576288</v>
      </c>
      <c r="J163" s="5">
        <v>89201</v>
      </c>
      <c r="K163" s="5">
        <v>14204</v>
      </c>
      <c r="L163" s="5">
        <v>0</v>
      </c>
      <c r="M163" s="5">
        <v>0</v>
      </c>
      <c r="N163" s="5">
        <v>186493</v>
      </c>
      <c r="O163" s="5">
        <v>276605</v>
      </c>
      <c r="P163" s="5">
        <v>208226.75</v>
      </c>
      <c r="Q163" s="5">
        <v>16225</v>
      </c>
      <c r="R163" s="5">
        <v>15351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10907</v>
      </c>
      <c r="Z163" s="5">
        <v>69597</v>
      </c>
      <c r="AA163" s="5">
        <v>903602</v>
      </c>
      <c r="AB163" s="5">
        <v>10562769.75</v>
      </c>
      <c r="AC163" s="5">
        <v>0</v>
      </c>
      <c r="AD163" s="5">
        <v>62139</v>
      </c>
      <c r="AE163" s="5">
        <v>158875</v>
      </c>
      <c r="AF163" s="5">
        <v>11713</v>
      </c>
      <c r="AG163" s="5">
        <v>0</v>
      </c>
      <c r="AH163" s="5">
        <v>0</v>
      </c>
      <c r="AI163" s="5">
        <v>569324</v>
      </c>
      <c r="AJ163" s="5">
        <v>802051</v>
      </c>
      <c r="AK163" s="5">
        <v>6423997.8424669998</v>
      </c>
      <c r="AL163" s="5">
        <v>364019589</v>
      </c>
      <c r="AM163" s="47"/>
    </row>
    <row r="164" spans="1:39" x14ac:dyDescent="0.25">
      <c r="A164" s="5">
        <v>534</v>
      </c>
      <c r="B164" s="5">
        <v>1</v>
      </c>
      <c r="C164" s="5" t="s">
        <v>260</v>
      </c>
      <c r="D164" s="5">
        <v>1711</v>
      </c>
      <c r="E164" s="5">
        <v>1872.6</v>
      </c>
      <c r="F164" s="5">
        <v>2106.5235069999999</v>
      </c>
      <c r="G164" s="5">
        <v>2307.2282089999999</v>
      </c>
      <c r="H164" s="5">
        <v>15151568</v>
      </c>
      <c r="I164" s="5">
        <v>0</v>
      </c>
      <c r="J164" s="5">
        <v>177934</v>
      </c>
      <c r="K164" s="5">
        <v>14186</v>
      </c>
      <c r="L164" s="5">
        <v>0</v>
      </c>
      <c r="M164" s="5">
        <v>0</v>
      </c>
      <c r="N164" s="5">
        <v>293504</v>
      </c>
      <c r="O164" s="5">
        <v>519064</v>
      </c>
      <c r="P164" s="5">
        <v>355552.25</v>
      </c>
      <c r="Q164" s="5">
        <v>29994</v>
      </c>
      <c r="R164" s="5">
        <v>7175</v>
      </c>
      <c r="S164" s="5">
        <v>0</v>
      </c>
      <c r="T164" s="5">
        <v>0</v>
      </c>
      <c r="U164" s="5">
        <v>0</v>
      </c>
      <c r="V164" s="5">
        <v>0</v>
      </c>
      <c r="W164" s="5">
        <v>568524</v>
      </c>
      <c r="X164" s="5">
        <v>0</v>
      </c>
      <c r="Y164" s="5">
        <v>0</v>
      </c>
      <c r="Z164" s="5">
        <v>107537</v>
      </c>
      <c r="AA164" s="5">
        <v>1670433</v>
      </c>
      <c r="AB164" s="5">
        <v>18895471.25</v>
      </c>
      <c r="AC164" s="5">
        <v>0</v>
      </c>
      <c r="AD164" s="5">
        <v>133328</v>
      </c>
      <c r="AE164" s="5">
        <v>307699</v>
      </c>
      <c r="AF164" s="5">
        <v>6209</v>
      </c>
      <c r="AG164" s="5">
        <v>442546</v>
      </c>
      <c r="AH164" s="5">
        <v>0</v>
      </c>
      <c r="AI164" s="5">
        <v>1193754</v>
      </c>
      <c r="AJ164" s="5">
        <v>2083536</v>
      </c>
      <c r="AK164" s="5">
        <v>13578534.34833</v>
      </c>
      <c r="AL164" s="5">
        <v>826489533</v>
      </c>
      <c r="AM164" s="47"/>
    </row>
    <row r="165" spans="1:39" x14ac:dyDescent="0.25">
      <c r="A165" s="5">
        <v>535</v>
      </c>
      <c r="B165" s="5">
        <v>1</v>
      </c>
      <c r="C165" s="5" t="s">
        <v>261</v>
      </c>
      <c r="D165" s="5">
        <v>20370.661733000001</v>
      </c>
      <c r="E165" s="5">
        <v>22299.454791</v>
      </c>
      <c r="F165" s="5">
        <v>18736.558252999999</v>
      </c>
      <c r="G165" s="5">
        <v>20508.597259999999</v>
      </c>
      <c r="H165" s="5">
        <v>134679958</v>
      </c>
      <c r="I165" s="5">
        <v>798235</v>
      </c>
      <c r="J165" s="5">
        <v>8081412</v>
      </c>
      <c r="K165" s="5">
        <v>1300754</v>
      </c>
      <c r="L165" s="5">
        <v>0</v>
      </c>
      <c r="M165" s="5">
        <v>0</v>
      </c>
      <c r="N165" s="5">
        <v>570101</v>
      </c>
      <c r="O165" s="5">
        <v>4753417</v>
      </c>
      <c r="P165" s="5">
        <v>2523258.75</v>
      </c>
      <c r="Q165" s="5">
        <v>266612</v>
      </c>
      <c r="R165" s="5">
        <v>531788</v>
      </c>
      <c r="S165" s="5">
        <v>0</v>
      </c>
      <c r="T165" s="5">
        <v>0</v>
      </c>
      <c r="U165" s="5">
        <v>65700</v>
      </c>
      <c r="V165" s="5">
        <v>-14973</v>
      </c>
      <c r="W165" s="5">
        <v>16453842</v>
      </c>
      <c r="X165" s="5">
        <v>0</v>
      </c>
      <c r="Y165" s="5">
        <v>0</v>
      </c>
      <c r="Z165" s="5">
        <v>1140961</v>
      </c>
      <c r="AA165" s="5">
        <v>14848224</v>
      </c>
      <c r="AB165" s="5">
        <v>185999289.75</v>
      </c>
      <c r="AC165" s="5">
        <v>0</v>
      </c>
      <c r="AD165" s="5">
        <v>2179622</v>
      </c>
      <c r="AE165" s="5">
        <v>2523258.75</v>
      </c>
      <c r="AF165" s="5">
        <v>531788</v>
      </c>
      <c r="AG165" s="5">
        <v>16432055.300000001</v>
      </c>
      <c r="AH165" s="5">
        <v>0</v>
      </c>
      <c r="AI165" s="5">
        <v>13735702</v>
      </c>
      <c r="AJ165" s="5">
        <v>35402426.049999997</v>
      </c>
      <c r="AK165" s="5">
        <v>215463746.86369601</v>
      </c>
      <c r="AL165" s="5">
        <v>16075154598</v>
      </c>
      <c r="AM165" s="47"/>
    </row>
    <row r="166" spans="1:39" x14ac:dyDescent="0.25">
      <c r="A166" s="5">
        <v>542</v>
      </c>
      <c r="B166" s="5">
        <v>1</v>
      </c>
      <c r="C166" s="5" t="s">
        <v>262</v>
      </c>
      <c r="D166" s="5">
        <v>424.72831400000001</v>
      </c>
      <c r="E166" s="5">
        <v>466.82201900000001</v>
      </c>
      <c r="F166" s="5">
        <v>400.94702999999998</v>
      </c>
      <c r="G166" s="5">
        <v>440.829365</v>
      </c>
      <c r="H166" s="5">
        <v>2894926</v>
      </c>
      <c r="I166" s="5">
        <v>0</v>
      </c>
      <c r="J166" s="5">
        <v>97460</v>
      </c>
      <c r="K166" s="5">
        <v>14090</v>
      </c>
      <c r="L166" s="5">
        <v>129691</v>
      </c>
      <c r="M166" s="5">
        <v>0</v>
      </c>
      <c r="N166" s="5">
        <v>141913.74412300001</v>
      </c>
      <c r="O166" s="5">
        <v>98598</v>
      </c>
      <c r="P166" s="5">
        <v>63758.5</v>
      </c>
      <c r="Q166" s="5">
        <v>5731</v>
      </c>
      <c r="R166" s="5">
        <v>11413</v>
      </c>
      <c r="S166" s="5">
        <v>0</v>
      </c>
      <c r="T166" s="5">
        <v>0</v>
      </c>
      <c r="U166" s="5">
        <v>0</v>
      </c>
      <c r="V166" s="5">
        <v>0</v>
      </c>
      <c r="W166" s="5">
        <v>176332</v>
      </c>
      <c r="X166" s="5">
        <v>0</v>
      </c>
      <c r="Y166" s="5">
        <v>5463</v>
      </c>
      <c r="Z166" s="5">
        <v>24795</v>
      </c>
      <c r="AA166" s="5">
        <v>319160</v>
      </c>
      <c r="AB166" s="5">
        <v>3983331.2441230002</v>
      </c>
      <c r="AC166" s="5">
        <v>0</v>
      </c>
      <c r="AD166" s="5">
        <v>98598</v>
      </c>
      <c r="AE166" s="5">
        <v>63758.5</v>
      </c>
      <c r="AF166" s="5">
        <v>11413</v>
      </c>
      <c r="AG166" s="5">
        <v>176332</v>
      </c>
      <c r="AH166" s="5">
        <v>0</v>
      </c>
      <c r="AI166" s="5">
        <v>319161</v>
      </c>
      <c r="AJ166" s="5">
        <v>669262.5</v>
      </c>
      <c r="AK166" s="5">
        <v>16382508.114189001</v>
      </c>
      <c r="AL166" s="5">
        <v>567024040</v>
      </c>
      <c r="AM166" s="47"/>
    </row>
    <row r="167" spans="1:39" x14ac:dyDescent="0.25">
      <c r="A167" s="5">
        <v>544</v>
      </c>
      <c r="B167" s="5">
        <v>1</v>
      </c>
      <c r="C167" s="5" t="s">
        <v>263</v>
      </c>
      <c r="D167" s="5">
        <v>2670</v>
      </c>
      <c r="E167" s="5">
        <v>2905.5</v>
      </c>
      <c r="F167" s="5">
        <v>2990</v>
      </c>
      <c r="G167" s="5">
        <v>3275</v>
      </c>
      <c r="H167" s="5">
        <v>21506925</v>
      </c>
      <c r="I167" s="5">
        <v>168861</v>
      </c>
      <c r="J167" s="5">
        <v>1051489</v>
      </c>
      <c r="K167" s="5">
        <v>25539</v>
      </c>
      <c r="L167" s="5">
        <v>0</v>
      </c>
      <c r="M167" s="5">
        <v>0</v>
      </c>
      <c r="N167" s="5">
        <v>508974</v>
      </c>
      <c r="O167" s="5">
        <v>757760</v>
      </c>
      <c r="P167" s="5">
        <v>545566.25</v>
      </c>
      <c r="Q167" s="5">
        <v>42575</v>
      </c>
      <c r="R167" s="5">
        <v>55806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143794</v>
      </c>
      <c r="AA167" s="5">
        <v>2371100</v>
      </c>
      <c r="AB167" s="5">
        <v>27178389.25</v>
      </c>
      <c r="AC167" s="5">
        <v>0</v>
      </c>
      <c r="AD167" s="5">
        <v>253755</v>
      </c>
      <c r="AE167" s="5">
        <v>545566.25</v>
      </c>
      <c r="AF167" s="5">
        <v>55806</v>
      </c>
      <c r="AG167" s="5">
        <v>0</v>
      </c>
      <c r="AH167" s="5">
        <v>0</v>
      </c>
      <c r="AI167" s="5">
        <v>2008033</v>
      </c>
      <c r="AJ167" s="5">
        <v>2863160.25</v>
      </c>
      <c r="AK167" s="5">
        <v>25127974.051355001</v>
      </c>
      <c r="AL167" s="5">
        <v>1612001605</v>
      </c>
      <c r="AM167" s="47"/>
    </row>
    <row r="168" spans="1:39" x14ac:dyDescent="0.25">
      <c r="A168" s="5">
        <v>545</v>
      </c>
      <c r="B168" s="5">
        <v>1</v>
      </c>
      <c r="C168" s="5" t="s">
        <v>264</v>
      </c>
      <c r="D168" s="5">
        <v>388</v>
      </c>
      <c r="E168" s="5">
        <v>425.4</v>
      </c>
      <c r="F168" s="5">
        <v>349</v>
      </c>
      <c r="G168" s="5">
        <v>380.2</v>
      </c>
      <c r="H168" s="5">
        <v>2496773</v>
      </c>
      <c r="I168" s="5">
        <v>78802</v>
      </c>
      <c r="J168" s="5">
        <v>76084</v>
      </c>
      <c r="K168" s="5">
        <v>0</v>
      </c>
      <c r="L168" s="5">
        <v>124916</v>
      </c>
      <c r="M168" s="5">
        <v>152650</v>
      </c>
      <c r="N168" s="5">
        <v>109140</v>
      </c>
      <c r="O168" s="5">
        <v>86256</v>
      </c>
      <c r="P168" s="5">
        <v>52770</v>
      </c>
      <c r="Q168" s="5">
        <v>4943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203274</v>
      </c>
      <c r="X168" s="5">
        <v>0</v>
      </c>
      <c r="Y168" s="5">
        <v>0</v>
      </c>
      <c r="Z168" s="5">
        <v>20136</v>
      </c>
      <c r="AA168" s="5">
        <v>275265</v>
      </c>
      <c r="AB168" s="5">
        <v>3681009</v>
      </c>
      <c r="AC168" s="5">
        <v>0</v>
      </c>
      <c r="AD168" s="5">
        <v>57076</v>
      </c>
      <c r="AE168" s="5">
        <v>52770</v>
      </c>
      <c r="AF168" s="5">
        <v>0</v>
      </c>
      <c r="AG168" s="5">
        <v>203274</v>
      </c>
      <c r="AH168" s="5">
        <v>0</v>
      </c>
      <c r="AI168" s="5">
        <v>236073</v>
      </c>
      <c r="AJ168" s="5">
        <v>549193</v>
      </c>
      <c r="AK168" s="5">
        <v>5764164.9882760001</v>
      </c>
      <c r="AL168" s="5">
        <v>245722225</v>
      </c>
      <c r="AM168" s="47"/>
    </row>
    <row r="169" spans="1:39" x14ac:dyDescent="0.25">
      <c r="A169" s="5">
        <v>547</v>
      </c>
      <c r="B169" s="5">
        <v>1</v>
      </c>
      <c r="C169" s="5" t="s">
        <v>265</v>
      </c>
      <c r="D169" s="5">
        <v>483.43168900000001</v>
      </c>
      <c r="E169" s="5">
        <v>534.50518399999999</v>
      </c>
      <c r="F169" s="5">
        <v>483</v>
      </c>
      <c r="G169" s="5">
        <v>537</v>
      </c>
      <c r="H169" s="5">
        <v>3526479</v>
      </c>
      <c r="I169" s="5">
        <v>0</v>
      </c>
      <c r="J169" s="5">
        <v>71694</v>
      </c>
      <c r="K169" s="5">
        <v>0</v>
      </c>
      <c r="L169" s="5">
        <v>128719</v>
      </c>
      <c r="M169" s="5">
        <v>193387</v>
      </c>
      <c r="N169" s="5">
        <v>148200</v>
      </c>
      <c r="O169" s="5">
        <v>124966</v>
      </c>
      <c r="P169" s="5">
        <v>79546.25</v>
      </c>
      <c r="Q169" s="5">
        <v>6981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193723</v>
      </c>
      <c r="X169" s="5">
        <v>0</v>
      </c>
      <c r="Y169" s="5">
        <v>36412</v>
      </c>
      <c r="Z169" s="5">
        <v>28480</v>
      </c>
      <c r="AA169" s="5">
        <v>388788</v>
      </c>
      <c r="AB169" s="5">
        <v>4927375.25</v>
      </c>
      <c r="AC169" s="5">
        <v>0</v>
      </c>
      <c r="AD169" s="5">
        <v>53078</v>
      </c>
      <c r="AE169" s="5">
        <v>66324</v>
      </c>
      <c r="AF169" s="5">
        <v>0</v>
      </c>
      <c r="AG169" s="5">
        <v>145285</v>
      </c>
      <c r="AH169" s="5">
        <v>0</v>
      </c>
      <c r="AI169" s="5">
        <v>267688</v>
      </c>
      <c r="AJ169" s="5">
        <v>532375</v>
      </c>
      <c r="AK169" s="5">
        <v>5225857.9563469999</v>
      </c>
      <c r="AL169" s="5">
        <v>227286825</v>
      </c>
      <c r="AM169" s="47"/>
    </row>
    <row r="170" spans="1:39" x14ac:dyDescent="0.25">
      <c r="A170" s="5">
        <v>548</v>
      </c>
      <c r="B170" s="5">
        <v>1</v>
      </c>
      <c r="C170" s="5" t="s">
        <v>266</v>
      </c>
      <c r="D170" s="5">
        <v>942.8</v>
      </c>
      <c r="E170" s="5">
        <v>1042.4000000000001</v>
      </c>
      <c r="F170" s="5">
        <v>857.762246</v>
      </c>
      <c r="G170" s="5">
        <v>938.78597200000002</v>
      </c>
      <c r="H170" s="5">
        <v>6165007</v>
      </c>
      <c r="I170" s="5">
        <v>61404</v>
      </c>
      <c r="J170" s="5">
        <v>542076</v>
      </c>
      <c r="K170" s="5">
        <v>171720</v>
      </c>
      <c r="L170" s="5">
        <v>11285</v>
      </c>
      <c r="M170" s="5">
        <v>9786</v>
      </c>
      <c r="N170" s="5">
        <v>237251</v>
      </c>
      <c r="O170" s="5">
        <v>216002</v>
      </c>
      <c r="P170" s="5">
        <v>139944</v>
      </c>
      <c r="Q170" s="5">
        <v>12204</v>
      </c>
      <c r="R170" s="5">
        <v>26549</v>
      </c>
      <c r="S170" s="5">
        <v>0</v>
      </c>
      <c r="T170" s="5">
        <v>0</v>
      </c>
      <c r="U170" s="5">
        <v>0</v>
      </c>
      <c r="V170" s="5">
        <v>0</v>
      </c>
      <c r="W170" s="5">
        <v>295718</v>
      </c>
      <c r="X170" s="5">
        <v>0</v>
      </c>
      <c r="Y170" s="5">
        <v>12163</v>
      </c>
      <c r="Z170" s="5">
        <v>47164</v>
      </c>
      <c r="AA170" s="5">
        <v>679681</v>
      </c>
      <c r="AB170" s="5">
        <v>8627954</v>
      </c>
      <c r="AC170" s="5">
        <v>0</v>
      </c>
      <c r="AD170" s="5">
        <v>216002</v>
      </c>
      <c r="AE170" s="5">
        <v>139944</v>
      </c>
      <c r="AF170" s="5">
        <v>26549</v>
      </c>
      <c r="AG170" s="5">
        <v>295718</v>
      </c>
      <c r="AH170" s="5">
        <v>0</v>
      </c>
      <c r="AI170" s="5">
        <v>619640</v>
      </c>
      <c r="AJ170" s="5">
        <v>1297853</v>
      </c>
      <c r="AK170" s="5">
        <v>22660095.137791999</v>
      </c>
      <c r="AL170" s="5">
        <v>721751890</v>
      </c>
      <c r="AM170" s="47"/>
    </row>
    <row r="171" spans="1:39" x14ac:dyDescent="0.25">
      <c r="A171" s="5">
        <v>549</v>
      </c>
      <c r="B171" s="5">
        <v>1</v>
      </c>
      <c r="C171" s="5" t="s">
        <v>1912</v>
      </c>
      <c r="D171" s="5">
        <v>1281.8367350000001</v>
      </c>
      <c r="E171" s="5">
        <v>1407.8367350000001</v>
      </c>
      <c r="F171" s="5">
        <v>1522</v>
      </c>
      <c r="G171" s="5">
        <v>1670.4</v>
      </c>
      <c r="H171" s="5">
        <v>10969517</v>
      </c>
      <c r="I171" s="5">
        <v>109504</v>
      </c>
      <c r="J171" s="5">
        <v>402312</v>
      </c>
      <c r="K171" s="5">
        <v>30501</v>
      </c>
      <c r="L171" s="5">
        <v>0</v>
      </c>
      <c r="M171" s="5">
        <v>0</v>
      </c>
      <c r="N171" s="5">
        <v>377021.58171300002</v>
      </c>
      <c r="O171" s="5">
        <v>340624</v>
      </c>
      <c r="P171" s="5">
        <v>276265</v>
      </c>
      <c r="Q171" s="5">
        <v>21715</v>
      </c>
      <c r="R171" s="5">
        <v>65697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49285</v>
      </c>
      <c r="Z171" s="5">
        <v>83931</v>
      </c>
      <c r="AA171" s="5">
        <v>1209370</v>
      </c>
      <c r="AB171" s="5">
        <v>13935742.581713</v>
      </c>
      <c r="AC171" s="5">
        <v>0</v>
      </c>
      <c r="AD171" s="5">
        <v>240696</v>
      </c>
      <c r="AE171" s="5">
        <v>276265</v>
      </c>
      <c r="AF171" s="5">
        <v>65697</v>
      </c>
      <c r="AG171" s="5">
        <v>0</v>
      </c>
      <c r="AH171" s="5">
        <v>0</v>
      </c>
      <c r="AI171" s="5">
        <v>1209370</v>
      </c>
      <c r="AJ171" s="5">
        <v>1792028</v>
      </c>
      <c r="AK171" s="5">
        <v>27044437.676437002</v>
      </c>
      <c r="AL171" s="5">
        <v>1317599400</v>
      </c>
      <c r="AM171" s="47"/>
    </row>
    <row r="172" spans="1:39" x14ac:dyDescent="0.25">
      <c r="A172" s="5">
        <v>550</v>
      </c>
      <c r="B172" s="5">
        <v>1</v>
      </c>
      <c r="C172" s="5" t="s">
        <v>267</v>
      </c>
      <c r="D172" s="5">
        <v>232</v>
      </c>
      <c r="E172" s="5">
        <v>256</v>
      </c>
      <c r="F172" s="5">
        <v>552.15718000000004</v>
      </c>
      <c r="G172" s="5">
        <v>605.19882500000006</v>
      </c>
      <c r="H172" s="5">
        <v>3974341</v>
      </c>
      <c r="I172" s="5">
        <v>0</v>
      </c>
      <c r="J172" s="5">
        <v>124183</v>
      </c>
      <c r="K172" s="5">
        <v>0</v>
      </c>
      <c r="L172" s="5">
        <v>121678</v>
      </c>
      <c r="M172" s="5">
        <v>0</v>
      </c>
      <c r="N172" s="5">
        <v>190194</v>
      </c>
      <c r="O172" s="5">
        <v>134227</v>
      </c>
      <c r="P172" s="5">
        <v>102657.5</v>
      </c>
      <c r="Q172" s="5">
        <v>7868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16185</v>
      </c>
      <c r="Z172" s="5">
        <v>36803</v>
      </c>
      <c r="AA172" s="5">
        <v>157588</v>
      </c>
      <c r="AB172" s="5">
        <v>4865724.5</v>
      </c>
      <c r="AC172" s="5">
        <v>0</v>
      </c>
      <c r="AD172" s="5">
        <v>41501</v>
      </c>
      <c r="AE172" s="5">
        <v>102657.5</v>
      </c>
      <c r="AF172" s="5">
        <v>0</v>
      </c>
      <c r="AG172" s="5">
        <v>-108539.43537000001</v>
      </c>
      <c r="AH172" s="5">
        <v>0</v>
      </c>
      <c r="AI172" s="5">
        <v>149889</v>
      </c>
      <c r="AJ172" s="5">
        <v>185508.06463000001</v>
      </c>
      <c r="AK172" s="5">
        <v>4287277.5620459998</v>
      </c>
      <c r="AL172" s="5">
        <v>214274050</v>
      </c>
      <c r="AM172" s="47"/>
    </row>
    <row r="173" spans="1:39" x14ac:dyDescent="0.25">
      <c r="A173" s="5">
        <v>553</v>
      </c>
      <c r="B173" s="5">
        <v>1</v>
      </c>
      <c r="C173" s="5" t="s">
        <v>268</v>
      </c>
      <c r="D173" s="5">
        <v>588</v>
      </c>
      <c r="E173" s="5">
        <v>637.6</v>
      </c>
      <c r="F173" s="5">
        <v>761</v>
      </c>
      <c r="G173" s="5">
        <v>832.8</v>
      </c>
      <c r="H173" s="5">
        <v>5468998</v>
      </c>
      <c r="I173" s="5">
        <v>0</v>
      </c>
      <c r="J173" s="5">
        <v>176917</v>
      </c>
      <c r="K173" s="5">
        <v>0</v>
      </c>
      <c r="L173" s="5">
        <v>60028</v>
      </c>
      <c r="M173" s="5">
        <v>0</v>
      </c>
      <c r="N173" s="5">
        <v>197688</v>
      </c>
      <c r="O173" s="5">
        <v>186268</v>
      </c>
      <c r="P173" s="5">
        <v>139493.75</v>
      </c>
      <c r="Q173" s="5">
        <v>10826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36929</v>
      </c>
      <c r="AA173" s="5">
        <v>602947</v>
      </c>
      <c r="AB173" s="5">
        <v>6880094.75</v>
      </c>
      <c r="AC173" s="5">
        <v>0</v>
      </c>
      <c r="AD173" s="5">
        <v>42322</v>
      </c>
      <c r="AE173" s="5">
        <v>99686</v>
      </c>
      <c r="AF173" s="5">
        <v>0</v>
      </c>
      <c r="AG173" s="5">
        <v>0</v>
      </c>
      <c r="AH173" s="5">
        <v>0</v>
      </c>
      <c r="AI173" s="5">
        <v>355812</v>
      </c>
      <c r="AJ173" s="5">
        <v>497820</v>
      </c>
      <c r="AK173" s="5">
        <v>4335394.3975600004</v>
      </c>
      <c r="AL173" s="5">
        <v>232378780</v>
      </c>
      <c r="AM173" s="47"/>
    </row>
    <row r="174" spans="1:39" x14ac:dyDescent="0.25">
      <c r="A174" s="5">
        <v>561</v>
      </c>
      <c r="B174" s="5">
        <v>1</v>
      </c>
      <c r="C174" s="5" t="s">
        <v>269</v>
      </c>
      <c r="D174" s="5">
        <v>127</v>
      </c>
      <c r="E174" s="5">
        <v>141.80000000000001</v>
      </c>
      <c r="F174" s="5">
        <v>239</v>
      </c>
      <c r="G174" s="5">
        <v>262.39999999999998</v>
      </c>
      <c r="H174" s="5">
        <v>1723181</v>
      </c>
      <c r="I174" s="5">
        <v>0</v>
      </c>
      <c r="J174" s="5">
        <v>121011</v>
      </c>
      <c r="K174" s="5">
        <v>0</v>
      </c>
      <c r="L174" s="5">
        <v>103728</v>
      </c>
      <c r="M174" s="5">
        <v>396423</v>
      </c>
      <c r="N174" s="5">
        <v>155734</v>
      </c>
      <c r="O174" s="5">
        <v>62731</v>
      </c>
      <c r="P174" s="5">
        <v>21025</v>
      </c>
      <c r="Q174" s="5">
        <v>3411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427038</v>
      </c>
      <c r="X174" s="5">
        <v>0</v>
      </c>
      <c r="Y174" s="5">
        <v>0</v>
      </c>
      <c r="Z174" s="5">
        <v>14044</v>
      </c>
      <c r="AA174" s="5">
        <v>189978</v>
      </c>
      <c r="AB174" s="5">
        <v>3218304</v>
      </c>
      <c r="AC174" s="5">
        <v>0</v>
      </c>
      <c r="AD174" s="5">
        <v>22137</v>
      </c>
      <c r="AE174" s="5">
        <v>10259</v>
      </c>
      <c r="AF174" s="5">
        <v>0</v>
      </c>
      <c r="AG174" s="5">
        <v>310829.89223400003</v>
      </c>
      <c r="AH174" s="5">
        <v>0</v>
      </c>
      <c r="AI174" s="5">
        <v>76549</v>
      </c>
      <c r="AJ174" s="5">
        <v>419774.89223400003</v>
      </c>
      <c r="AK174" s="5">
        <v>2121574.9735940001</v>
      </c>
      <c r="AL174" s="5">
        <v>35287500</v>
      </c>
      <c r="AM174" s="47"/>
    </row>
    <row r="175" spans="1:39" x14ac:dyDescent="0.25">
      <c r="A175" s="5">
        <v>564</v>
      </c>
      <c r="B175" s="5">
        <v>1</v>
      </c>
      <c r="C175" s="5" t="s">
        <v>1913</v>
      </c>
      <c r="D175" s="5">
        <v>2003.0496519999999</v>
      </c>
      <c r="E175" s="5">
        <v>2191.6606109999998</v>
      </c>
      <c r="F175" s="5">
        <v>2005.4045349999999</v>
      </c>
      <c r="G175" s="5">
        <v>2198.658359</v>
      </c>
      <c r="H175" s="5">
        <v>14438589</v>
      </c>
      <c r="I175" s="5">
        <v>52193</v>
      </c>
      <c r="J175" s="5">
        <v>654739</v>
      </c>
      <c r="K175" s="5">
        <v>22706</v>
      </c>
      <c r="L175" s="5">
        <v>0</v>
      </c>
      <c r="M175" s="5">
        <v>0</v>
      </c>
      <c r="N175" s="5">
        <v>435461</v>
      </c>
      <c r="O175" s="5">
        <v>506980</v>
      </c>
      <c r="P175" s="5">
        <v>353788</v>
      </c>
      <c r="Q175" s="5">
        <v>28583</v>
      </c>
      <c r="R175" s="5">
        <v>71874</v>
      </c>
      <c r="S175" s="5">
        <v>0</v>
      </c>
      <c r="T175" s="5">
        <v>0</v>
      </c>
      <c r="U175" s="5">
        <v>0</v>
      </c>
      <c r="V175" s="5">
        <v>0</v>
      </c>
      <c r="W175" s="5">
        <v>197967</v>
      </c>
      <c r="X175" s="5">
        <v>0</v>
      </c>
      <c r="Y175" s="5">
        <v>0</v>
      </c>
      <c r="Z175" s="5">
        <v>106394</v>
      </c>
      <c r="AA175" s="5">
        <v>1591829</v>
      </c>
      <c r="AB175" s="5">
        <v>18461103</v>
      </c>
      <c r="AC175" s="5">
        <v>0</v>
      </c>
      <c r="AD175" s="5">
        <v>151281</v>
      </c>
      <c r="AE175" s="5">
        <v>298185</v>
      </c>
      <c r="AF175" s="5">
        <v>60578</v>
      </c>
      <c r="AG175" s="5">
        <v>150080</v>
      </c>
      <c r="AH175" s="5">
        <v>0</v>
      </c>
      <c r="AI175" s="5">
        <v>1107905</v>
      </c>
      <c r="AJ175" s="5">
        <v>1768029</v>
      </c>
      <c r="AK175" s="5">
        <v>15031935.151463</v>
      </c>
      <c r="AL175" s="5">
        <v>942076730</v>
      </c>
      <c r="AM175" s="47"/>
    </row>
    <row r="176" spans="1:39" x14ac:dyDescent="0.25">
      <c r="A176" s="5">
        <v>577</v>
      </c>
      <c r="B176" s="5">
        <v>1</v>
      </c>
      <c r="C176" s="5" t="s">
        <v>270</v>
      </c>
      <c r="D176" s="5">
        <v>483.76630899999998</v>
      </c>
      <c r="E176" s="5">
        <v>530.12597700000003</v>
      </c>
      <c r="F176" s="5">
        <v>410.75073800000001</v>
      </c>
      <c r="G176" s="5">
        <v>451.71722399999999</v>
      </c>
      <c r="H176" s="5">
        <v>2966427</v>
      </c>
      <c r="I176" s="5">
        <v>0</v>
      </c>
      <c r="J176" s="5">
        <v>173380</v>
      </c>
      <c r="K176" s="5">
        <v>14102</v>
      </c>
      <c r="L176" s="5">
        <v>130107</v>
      </c>
      <c r="M176" s="5">
        <v>188521</v>
      </c>
      <c r="N176" s="5">
        <v>132910</v>
      </c>
      <c r="O176" s="5">
        <v>100959</v>
      </c>
      <c r="P176" s="5">
        <v>74416</v>
      </c>
      <c r="Q176" s="5">
        <v>5872</v>
      </c>
      <c r="R176" s="5">
        <v>23214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6773</v>
      </c>
      <c r="Z176" s="5">
        <v>25581</v>
      </c>
      <c r="AA176" s="5">
        <v>327043</v>
      </c>
      <c r="AB176" s="5">
        <v>4169305</v>
      </c>
      <c r="AC176" s="5">
        <v>0</v>
      </c>
      <c r="AD176" s="5">
        <v>43768</v>
      </c>
      <c r="AE176" s="5">
        <v>64474</v>
      </c>
      <c r="AF176" s="5">
        <v>20113</v>
      </c>
      <c r="AG176" s="5">
        <v>0</v>
      </c>
      <c r="AH176" s="5">
        <v>0</v>
      </c>
      <c r="AI176" s="5">
        <v>233985</v>
      </c>
      <c r="AJ176" s="5">
        <v>362340</v>
      </c>
      <c r="AK176" s="5">
        <v>4486797.1852860004</v>
      </c>
      <c r="AL176" s="5">
        <v>234243950</v>
      </c>
      <c r="AM176" s="47"/>
    </row>
    <row r="177" spans="1:39" x14ac:dyDescent="0.25">
      <c r="A177" s="5">
        <v>578</v>
      </c>
      <c r="B177" s="5">
        <v>1</v>
      </c>
      <c r="C177" s="5" t="s">
        <v>271</v>
      </c>
      <c r="D177" s="5">
        <v>1489.601208</v>
      </c>
      <c r="E177" s="5">
        <v>1631.9590740000001</v>
      </c>
      <c r="F177" s="5">
        <v>1567.3592799999999</v>
      </c>
      <c r="G177" s="5">
        <v>1717.1864310000001</v>
      </c>
      <c r="H177" s="5">
        <v>11276763</v>
      </c>
      <c r="I177" s="5">
        <v>55264</v>
      </c>
      <c r="J177" s="5">
        <v>437542</v>
      </c>
      <c r="K177" s="5">
        <v>14093</v>
      </c>
      <c r="L177" s="5">
        <v>0</v>
      </c>
      <c r="M177" s="5">
        <v>0</v>
      </c>
      <c r="N177" s="5">
        <v>293618.43625799997</v>
      </c>
      <c r="O177" s="5">
        <v>390401</v>
      </c>
      <c r="P177" s="5">
        <v>273389</v>
      </c>
      <c r="Q177" s="5">
        <v>22323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265219</v>
      </c>
      <c r="X177" s="5">
        <v>0</v>
      </c>
      <c r="Y177" s="5">
        <v>0</v>
      </c>
      <c r="Z177" s="5">
        <v>91181</v>
      </c>
      <c r="AA177" s="5">
        <v>1243243</v>
      </c>
      <c r="AB177" s="5">
        <v>14363036.436257999</v>
      </c>
      <c r="AC177" s="5">
        <v>0</v>
      </c>
      <c r="AD177" s="5">
        <v>122494</v>
      </c>
      <c r="AE177" s="5">
        <v>271882</v>
      </c>
      <c r="AF177" s="5">
        <v>0</v>
      </c>
      <c r="AG177" s="5">
        <v>237242</v>
      </c>
      <c r="AH177" s="5">
        <v>0</v>
      </c>
      <c r="AI177" s="5">
        <v>1020985</v>
      </c>
      <c r="AJ177" s="5">
        <v>1652603</v>
      </c>
      <c r="AK177" s="5">
        <v>12344773.333164999</v>
      </c>
      <c r="AL177" s="5">
        <v>827711995</v>
      </c>
      <c r="AM177" s="47"/>
    </row>
    <row r="178" spans="1:39" x14ac:dyDescent="0.25">
      <c r="A178" s="5">
        <v>581</v>
      </c>
      <c r="B178" s="5">
        <v>1</v>
      </c>
      <c r="C178" s="5" t="s">
        <v>272</v>
      </c>
      <c r="D178" s="5">
        <v>243</v>
      </c>
      <c r="E178" s="5">
        <v>268</v>
      </c>
      <c r="F178" s="5">
        <v>401.60143699999998</v>
      </c>
      <c r="G178" s="5">
        <v>440.32172400000002</v>
      </c>
      <c r="H178" s="5">
        <v>2891593</v>
      </c>
      <c r="I178" s="5">
        <v>0</v>
      </c>
      <c r="J178" s="5">
        <v>206859</v>
      </c>
      <c r="K178" s="5">
        <v>40694</v>
      </c>
      <c r="L178" s="5">
        <v>129668</v>
      </c>
      <c r="M178" s="5">
        <v>130083</v>
      </c>
      <c r="N178" s="5">
        <v>145534</v>
      </c>
      <c r="O178" s="5">
        <v>103807</v>
      </c>
      <c r="P178" s="5">
        <v>64553.5</v>
      </c>
      <c r="Q178" s="5">
        <v>5724</v>
      </c>
      <c r="R178" s="5">
        <v>7714</v>
      </c>
      <c r="S178" s="5">
        <v>0</v>
      </c>
      <c r="T178" s="5">
        <v>0</v>
      </c>
      <c r="U178" s="5">
        <v>0</v>
      </c>
      <c r="V178" s="5">
        <v>0</v>
      </c>
      <c r="W178" s="5">
        <v>163646</v>
      </c>
      <c r="X178" s="5">
        <v>0</v>
      </c>
      <c r="Y178" s="5">
        <v>0</v>
      </c>
      <c r="Z178" s="5">
        <v>30320</v>
      </c>
      <c r="AA178" s="5">
        <v>318793</v>
      </c>
      <c r="AB178" s="5">
        <v>4238988.5</v>
      </c>
      <c r="AC178" s="5">
        <v>0</v>
      </c>
      <c r="AD178" s="5">
        <v>55748</v>
      </c>
      <c r="AE178" s="5">
        <v>64553.5</v>
      </c>
      <c r="AF178" s="5">
        <v>7714</v>
      </c>
      <c r="AG178" s="5">
        <v>124351</v>
      </c>
      <c r="AH178" s="5">
        <v>0</v>
      </c>
      <c r="AI178" s="5">
        <v>265702</v>
      </c>
      <c r="AJ178" s="5">
        <v>518068.5</v>
      </c>
      <c r="AK178" s="5">
        <v>5418003.7710069995</v>
      </c>
      <c r="AL178" s="5">
        <v>141053400</v>
      </c>
      <c r="AM178" s="47"/>
    </row>
    <row r="179" spans="1:39" x14ac:dyDescent="0.25">
      <c r="A179" s="5">
        <v>592</v>
      </c>
      <c r="B179" s="5">
        <v>1</v>
      </c>
      <c r="C179" s="5" t="s">
        <v>1914</v>
      </c>
      <c r="D179" s="5">
        <v>105.8</v>
      </c>
      <c r="E179" s="5">
        <v>116.8</v>
      </c>
      <c r="F179" s="5">
        <v>194.16336999999999</v>
      </c>
      <c r="G179" s="5">
        <v>214.352711</v>
      </c>
      <c r="H179" s="5">
        <v>1407654</v>
      </c>
      <c r="I179" s="5">
        <v>0</v>
      </c>
      <c r="J179" s="5">
        <v>238392</v>
      </c>
      <c r="K179" s="5">
        <v>0</v>
      </c>
      <c r="L179" s="5">
        <v>90571</v>
      </c>
      <c r="M179" s="5">
        <v>69117</v>
      </c>
      <c r="N179" s="5">
        <v>97044</v>
      </c>
      <c r="O179" s="5">
        <v>50565</v>
      </c>
      <c r="P179" s="5">
        <v>24621.75</v>
      </c>
      <c r="Q179" s="5">
        <v>2787</v>
      </c>
      <c r="R179" s="5">
        <v>17729</v>
      </c>
      <c r="S179" s="5">
        <v>0</v>
      </c>
      <c r="T179" s="5">
        <v>0</v>
      </c>
      <c r="U179" s="5">
        <v>0</v>
      </c>
      <c r="V179" s="5">
        <v>0</v>
      </c>
      <c r="W179" s="5">
        <v>192427</v>
      </c>
      <c r="X179" s="5">
        <v>0</v>
      </c>
      <c r="Y179" s="5">
        <v>0</v>
      </c>
      <c r="Z179" s="5">
        <v>11813</v>
      </c>
      <c r="AA179" s="5">
        <v>155191</v>
      </c>
      <c r="AB179" s="5">
        <v>2357911.75</v>
      </c>
      <c r="AC179" s="5">
        <v>0</v>
      </c>
      <c r="AD179" s="5">
        <v>32225</v>
      </c>
      <c r="AE179" s="5">
        <v>13717</v>
      </c>
      <c r="AF179" s="5">
        <v>9877</v>
      </c>
      <c r="AG179" s="5">
        <v>81240.240000000005</v>
      </c>
      <c r="AH179" s="5">
        <v>0</v>
      </c>
      <c r="AI179" s="5">
        <v>71398</v>
      </c>
      <c r="AJ179" s="5">
        <v>208457.24</v>
      </c>
      <c r="AK179" s="5">
        <v>3129916.198816</v>
      </c>
      <c r="AL179" s="5">
        <v>33186800</v>
      </c>
      <c r="AM179" s="47"/>
    </row>
    <row r="180" spans="1:39" x14ac:dyDescent="0.25">
      <c r="A180" s="5">
        <v>593</v>
      </c>
      <c r="B180" s="5">
        <v>1</v>
      </c>
      <c r="C180" s="5" t="s">
        <v>273</v>
      </c>
      <c r="D180" s="5">
        <v>1171.126409</v>
      </c>
      <c r="E180" s="5">
        <v>1291.5686800000001</v>
      </c>
      <c r="F180" s="5">
        <v>1110.0291580000001</v>
      </c>
      <c r="G180" s="5">
        <v>1225.81215</v>
      </c>
      <c r="H180" s="5">
        <v>8049908</v>
      </c>
      <c r="I180" s="5">
        <v>24562</v>
      </c>
      <c r="J180" s="5">
        <v>949784</v>
      </c>
      <c r="K180" s="5">
        <v>15534</v>
      </c>
      <c r="L180" s="5">
        <v>0</v>
      </c>
      <c r="M180" s="5">
        <v>0</v>
      </c>
      <c r="N180" s="5">
        <v>309602</v>
      </c>
      <c r="O180" s="5">
        <v>277715</v>
      </c>
      <c r="P180" s="5">
        <v>166889.75</v>
      </c>
      <c r="Q180" s="5">
        <v>15936</v>
      </c>
      <c r="R180" s="5">
        <v>74652</v>
      </c>
      <c r="S180" s="5">
        <v>0</v>
      </c>
      <c r="T180" s="5">
        <v>0</v>
      </c>
      <c r="U180" s="5">
        <v>0</v>
      </c>
      <c r="V180" s="5">
        <v>0</v>
      </c>
      <c r="W180" s="5">
        <v>641222</v>
      </c>
      <c r="X180" s="5">
        <v>0</v>
      </c>
      <c r="Y180" s="5">
        <v>18735</v>
      </c>
      <c r="Z180" s="5">
        <v>66315</v>
      </c>
      <c r="AA180" s="5">
        <v>887488</v>
      </c>
      <c r="AB180" s="5">
        <v>11498342.75</v>
      </c>
      <c r="AC180" s="5">
        <v>0</v>
      </c>
      <c r="AD180" s="5">
        <v>127626</v>
      </c>
      <c r="AE180" s="5">
        <v>138759</v>
      </c>
      <c r="AF180" s="5">
        <v>62069</v>
      </c>
      <c r="AG180" s="5">
        <v>499044</v>
      </c>
      <c r="AH180" s="5">
        <v>0</v>
      </c>
      <c r="AI180" s="5">
        <v>609335</v>
      </c>
      <c r="AJ180" s="5">
        <v>1436833</v>
      </c>
      <c r="AK180" s="5">
        <v>12907066.730541</v>
      </c>
      <c r="AL180" s="5">
        <v>547668800</v>
      </c>
      <c r="AM180" s="47"/>
    </row>
    <row r="181" spans="1:39" x14ac:dyDescent="0.25">
      <c r="A181" s="5">
        <v>595</v>
      </c>
      <c r="B181" s="5">
        <v>1</v>
      </c>
      <c r="C181" s="5" t="s">
        <v>274</v>
      </c>
      <c r="D181" s="5">
        <v>1882.484702</v>
      </c>
      <c r="E181" s="5">
        <v>2046.013862</v>
      </c>
      <c r="F181" s="5">
        <v>2021.4112150000001</v>
      </c>
      <c r="G181" s="5">
        <v>2201.719372</v>
      </c>
      <c r="H181" s="5">
        <v>14458691</v>
      </c>
      <c r="I181" s="5">
        <v>0</v>
      </c>
      <c r="J181" s="5">
        <v>857849</v>
      </c>
      <c r="K181" s="5">
        <v>155886</v>
      </c>
      <c r="L181" s="5">
        <v>0</v>
      </c>
      <c r="M181" s="5">
        <v>0</v>
      </c>
      <c r="N181" s="5">
        <v>300285</v>
      </c>
      <c r="O181" s="5">
        <v>479008</v>
      </c>
      <c r="P181" s="5">
        <v>368788.5</v>
      </c>
      <c r="Q181" s="5">
        <v>28622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110121</v>
      </c>
      <c r="AA181" s="5">
        <v>1594045</v>
      </c>
      <c r="AB181" s="5">
        <v>18353295.5</v>
      </c>
      <c r="AC181" s="5">
        <v>0</v>
      </c>
      <c r="AD181" s="5">
        <v>140324</v>
      </c>
      <c r="AE181" s="5">
        <v>304107</v>
      </c>
      <c r="AF181" s="5">
        <v>0</v>
      </c>
      <c r="AG181" s="5">
        <v>0</v>
      </c>
      <c r="AH181" s="5">
        <v>0</v>
      </c>
      <c r="AI181" s="5">
        <v>1085458</v>
      </c>
      <c r="AJ181" s="5">
        <v>1529889</v>
      </c>
      <c r="AK181" s="5">
        <v>14778000.532249</v>
      </c>
      <c r="AL181" s="5">
        <v>860453800</v>
      </c>
      <c r="AM181" s="47"/>
    </row>
    <row r="182" spans="1:39" x14ac:dyDescent="0.25">
      <c r="A182" s="5">
        <v>599</v>
      </c>
      <c r="B182" s="5">
        <v>1</v>
      </c>
      <c r="C182" s="5" t="s">
        <v>275</v>
      </c>
      <c r="D182" s="5">
        <v>384</v>
      </c>
      <c r="E182" s="5">
        <v>426.2</v>
      </c>
      <c r="F182" s="5">
        <v>436</v>
      </c>
      <c r="G182" s="5">
        <v>483.6</v>
      </c>
      <c r="H182" s="5">
        <v>3175801</v>
      </c>
      <c r="I182" s="5">
        <v>0</v>
      </c>
      <c r="J182" s="5">
        <v>100430</v>
      </c>
      <c r="K182" s="5">
        <v>0</v>
      </c>
      <c r="L182" s="5">
        <v>130553</v>
      </c>
      <c r="M182" s="5">
        <v>384702</v>
      </c>
      <c r="N182" s="5">
        <v>199026</v>
      </c>
      <c r="O182" s="5">
        <v>113936</v>
      </c>
      <c r="P182" s="5">
        <v>67436.25</v>
      </c>
      <c r="Q182" s="5">
        <v>6287</v>
      </c>
      <c r="R182" s="5">
        <v>14880</v>
      </c>
      <c r="S182" s="5">
        <v>0</v>
      </c>
      <c r="T182" s="5">
        <v>0</v>
      </c>
      <c r="U182" s="5">
        <v>0</v>
      </c>
      <c r="V182" s="5">
        <v>0</v>
      </c>
      <c r="W182" s="5">
        <v>237805</v>
      </c>
      <c r="X182" s="5">
        <v>0</v>
      </c>
      <c r="Y182" s="5">
        <v>41561</v>
      </c>
      <c r="Z182" s="5">
        <v>26540</v>
      </c>
      <c r="AA182" s="5">
        <v>350126</v>
      </c>
      <c r="AB182" s="5">
        <v>4849083.25</v>
      </c>
      <c r="AC182" s="5">
        <v>0</v>
      </c>
      <c r="AD182" s="5">
        <v>71144</v>
      </c>
      <c r="AE182" s="5">
        <v>61138</v>
      </c>
      <c r="AF182" s="5">
        <v>13490</v>
      </c>
      <c r="AG182" s="5">
        <v>196754</v>
      </c>
      <c r="AH182" s="5">
        <v>0</v>
      </c>
      <c r="AI182" s="5">
        <v>262123</v>
      </c>
      <c r="AJ182" s="5">
        <v>604649</v>
      </c>
      <c r="AK182" s="5">
        <v>6918703.3065879997</v>
      </c>
      <c r="AL182" s="5">
        <v>197060900</v>
      </c>
      <c r="AM182" s="47"/>
    </row>
    <row r="183" spans="1:39" x14ac:dyDescent="0.25">
      <c r="A183" s="5">
        <v>600</v>
      </c>
      <c r="B183" s="5">
        <v>1</v>
      </c>
      <c r="C183" s="5" t="s">
        <v>276</v>
      </c>
      <c r="D183" s="5">
        <v>109</v>
      </c>
      <c r="E183" s="5">
        <v>118.2</v>
      </c>
      <c r="F183" s="5">
        <v>214.44</v>
      </c>
      <c r="G183" s="5">
        <v>235.328</v>
      </c>
      <c r="H183" s="5">
        <v>1545399</v>
      </c>
      <c r="I183" s="5">
        <v>0</v>
      </c>
      <c r="J183" s="5">
        <v>59619</v>
      </c>
      <c r="K183" s="5">
        <v>0</v>
      </c>
      <c r="L183" s="5">
        <v>96637</v>
      </c>
      <c r="M183" s="5">
        <v>0</v>
      </c>
      <c r="N183" s="5">
        <v>115155</v>
      </c>
      <c r="O183" s="5">
        <v>52104</v>
      </c>
      <c r="P183" s="5">
        <v>37159.75</v>
      </c>
      <c r="Q183" s="5">
        <v>3059</v>
      </c>
      <c r="R183" s="5">
        <v>4151</v>
      </c>
      <c r="S183" s="5">
        <v>0</v>
      </c>
      <c r="T183" s="5">
        <v>0</v>
      </c>
      <c r="U183" s="5">
        <v>0</v>
      </c>
      <c r="V183" s="5">
        <v>0</v>
      </c>
      <c r="W183" s="5">
        <v>37888</v>
      </c>
      <c r="X183" s="5">
        <v>0</v>
      </c>
      <c r="Y183" s="5">
        <v>25878</v>
      </c>
      <c r="Z183" s="5">
        <v>15524</v>
      </c>
      <c r="AA183" s="5">
        <v>170377</v>
      </c>
      <c r="AB183" s="5">
        <v>2162950.75</v>
      </c>
      <c r="AC183" s="5">
        <v>0</v>
      </c>
      <c r="AD183" s="5">
        <v>43871</v>
      </c>
      <c r="AE183" s="5">
        <v>37159.75</v>
      </c>
      <c r="AF183" s="5">
        <v>4151</v>
      </c>
      <c r="AG183" s="5">
        <v>-3758</v>
      </c>
      <c r="AH183" s="5">
        <v>0</v>
      </c>
      <c r="AI183" s="5">
        <v>144864</v>
      </c>
      <c r="AJ183" s="5">
        <v>226287.75</v>
      </c>
      <c r="AK183" s="5">
        <v>4539884.6815149998</v>
      </c>
      <c r="AL183" s="5">
        <v>66425900</v>
      </c>
      <c r="AM183" s="47"/>
    </row>
    <row r="184" spans="1:39" x14ac:dyDescent="0.25">
      <c r="A184" s="5">
        <v>601</v>
      </c>
      <c r="B184" s="5">
        <v>1</v>
      </c>
      <c r="C184" s="5" t="s">
        <v>277</v>
      </c>
      <c r="D184" s="5">
        <v>485</v>
      </c>
      <c r="E184" s="5">
        <v>532.20000000000005</v>
      </c>
      <c r="F184" s="5">
        <v>568</v>
      </c>
      <c r="G184" s="5">
        <v>624.6</v>
      </c>
      <c r="H184" s="5">
        <v>4101748</v>
      </c>
      <c r="I184" s="5">
        <v>0</v>
      </c>
      <c r="J184" s="5">
        <v>259737</v>
      </c>
      <c r="K184" s="5">
        <v>0</v>
      </c>
      <c r="L184" s="5">
        <v>118711</v>
      </c>
      <c r="M184" s="5">
        <v>340328</v>
      </c>
      <c r="N184" s="5">
        <v>214461</v>
      </c>
      <c r="O184" s="5">
        <v>143153</v>
      </c>
      <c r="P184" s="5">
        <v>90000</v>
      </c>
      <c r="Q184" s="5">
        <v>8120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272326</v>
      </c>
      <c r="X184" s="5">
        <v>0</v>
      </c>
      <c r="Y184" s="5">
        <v>10666</v>
      </c>
      <c r="Z184" s="5">
        <v>35660</v>
      </c>
      <c r="AA184" s="5">
        <v>452210</v>
      </c>
      <c r="AB184" s="5">
        <v>6047120</v>
      </c>
      <c r="AC184" s="5">
        <v>0</v>
      </c>
      <c r="AD184" s="5">
        <v>51106</v>
      </c>
      <c r="AE184" s="5">
        <v>70716</v>
      </c>
      <c r="AF184" s="5">
        <v>0</v>
      </c>
      <c r="AG184" s="5">
        <v>192466</v>
      </c>
      <c r="AH184" s="5">
        <v>0</v>
      </c>
      <c r="AI184" s="5">
        <v>293414</v>
      </c>
      <c r="AJ184" s="5">
        <v>607702</v>
      </c>
      <c r="AK184" s="5">
        <v>5109013.7831020001</v>
      </c>
      <c r="AL184" s="5">
        <v>213266100</v>
      </c>
      <c r="AM184" s="47"/>
    </row>
    <row r="185" spans="1:39" x14ac:dyDescent="0.25">
      <c r="A185" s="5">
        <v>621</v>
      </c>
      <c r="B185" s="5">
        <v>1</v>
      </c>
      <c r="C185" s="5" t="s">
        <v>278</v>
      </c>
      <c r="D185" s="5">
        <v>12559.694552000001</v>
      </c>
      <c r="E185" s="5">
        <v>13676.47244</v>
      </c>
      <c r="F185" s="5">
        <v>11796.022727</v>
      </c>
      <c r="G185" s="5">
        <v>12883.543111000001</v>
      </c>
      <c r="H185" s="5">
        <v>84606228</v>
      </c>
      <c r="I185" s="5">
        <v>838165</v>
      </c>
      <c r="J185" s="5">
        <v>4117592</v>
      </c>
      <c r="K185" s="5">
        <v>376801</v>
      </c>
      <c r="L185" s="5">
        <v>0</v>
      </c>
      <c r="M185" s="5">
        <v>0</v>
      </c>
      <c r="N185" s="5">
        <v>0</v>
      </c>
      <c r="O185" s="5">
        <v>3011366</v>
      </c>
      <c r="P185" s="5">
        <v>921410.75</v>
      </c>
      <c r="Q185" s="5">
        <v>167486</v>
      </c>
      <c r="R185" s="5">
        <v>79749</v>
      </c>
      <c r="S185" s="5">
        <v>0</v>
      </c>
      <c r="T185" s="5">
        <v>0</v>
      </c>
      <c r="U185" s="5">
        <v>0</v>
      </c>
      <c r="V185" s="5">
        <v>0</v>
      </c>
      <c r="W185" s="5">
        <v>23402312</v>
      </c>
      <c r="X185" s="5">
        <v>0</v>
      </c>
      <c r="Y185" s="5">
        <v>0</v>
      </c>
      <c r="Z185" s="5">
        <v>758223</v>
      </c>
      <c r="AA185" s="5">
        <v>9327685</v>
      </c>
      <c r="AB185" s="5">
        <v>127607017.75</v>
      </c>
      <c r="AC185" s="5">
        <v>0</v>
      </c>
      <c r="AD185" s="5">
        <v>1338349</v>
      </c>
      <c r="AE185" s="5">
        <v>921410.75</v>
      </c>
      <c r="AF185" s="5">
        <v>79749</v>
      </c>
      <c r="AG185" s="5">
        <v>23399045.059999999</v>
      </c>
      <c r="AH185" s="5">
        <v>0</v>
      </c>
      <c r="AI185" s="5">
        <v>9094840</v>
      </c>
      <c r="AJ185" s="5">
        <v>34833393.810000002</v>
      </c>
      <c r="AK185" s="5">
        <v>131191036.534778</v>
      </c>
      <c r="AL185" s="5">
        <v>11310247800</v>
      </c>
      <c r="AM185" s="47"/>
    </row>
    <row r="186" spans="1:39" x14ac:dyDescent="0.25">
      <c r="A186" s="5">
        <v>622</v>
      </c>
      <c r="B186" s="5">
        <v>1</v>
      </c>
      <c r="C186" s="5" t="s">
        <v>2170</v>
      </c>
      <c r="D186" s="5">
        <v>12956.649211</v>
      </c>
      <c r="E186" s="5">
        <v>14106.474776999999</v>
      </c>
      <c r="F186" s="5">
        <v>10592.103440000001</v>
      </c>
      <c r="G186" s="5">
        <v>11615.971962</v>
      </c>
      <c r="H186" s="5">
        <v>76282088</v>
      </c>
      <c r="I186" s="5">
        <v>1351687</v>
      </c>
      <c r="J186" s="5">
        <v>6048688</v>
      </c>
      <c r="K186" s="5">
        <v>859218</v>
      </c>
      <c r="L186" s="5">
        <v>0</v>
      </c>
      <c r="M186" s="5">
        <v>0</v>
      </c>
      <c r="N186" s="5">
        <v>0</v>
      </c>
      <c r="O186" s="5">
        <v>2690120</v>
      </c>
      <c r="P186" s="5">
        <v>1392961.5</v>
      </c>
      <c r="Q186" s="5">
        <v>151008</v>
      </c>
      <c r="R186" s="5">
        <v>156003</v>
      </c>
      <c r="S186" s="5">
        <v>0</v>
      </c>
      <c r="T186" s="5">
        <v>0</v>
      </c>
      <c r="U186" s="5">
        <v>105079</v>
      </c>
      <c r="V186" s="5">
        <v>-7486</v>
      </c>
      <c r="W186" s="5">
        <v>10403961</v>
      </c>
      <c r="X186" s="5">
        <v>0</v>
      </c>
      <c r="Y186" s="5">
        <v>0</v>
      </c>
      <c r="Z186" s="5">
        <v>680788</v>
      </c>
      <c r="AA186" s="5">
        <v>8409964</v>
      </c>
      <c r="AB186" s="5">
        <v>108524079.5</v>
      </c>
      <c r="AC186" s="5">
        <v>0</v>
      </c>
      <c r="AD186" s="5">
        <v>1196773</v>
      </c>
      <c r="AE186" s="5">
        <v>1392961.5</v>
      </c>
      <c r="AF186" s="5">
        <v>156003</v>
      </c>
      <c r="AG186" s="5">
        <v>10393971.550000001</v>
      </c>
      <c r="AH186" s="5">
        <v>0</v>
      </c>
      <c r="AI186" s="5">
        <v>7637615</v>
      </c>
      <c r="AJ186" s="5">
        <v>20777324.050000001</v>
      </c>
      <c r="AK186" s="5">
        <v>118401901.46273001</v>
      </c>
      <c r="AL186" s="5">
        <v>9662398100</v>
      </c>
      <c r="AM186" s="47"/>
    </row>
    <row r="187" spans="1:39" x14ac:dyDescent="0.25">
      <c r="A187" s="5">
        <v>623</v>
      </c>
      <c r="B187" s="5">
        <v>1</v>
      </c>
      <c r="C187" s="5" t="s">
        <v>279</v>
      </c>
      <c r="D187" s="5">
        <v>6247</v>
      </c>
      <c r="E187" s="5">
        <v>6825.4</v>
      </c>
      <c r="F187" s="5">
        <v>7571.9780490000003</v>
      </c>
      <c r="G187" s="5">
        <v>8264.0200929999992</v>
      </c>
      <c r="H187" s="5">
        <v>54269820</v>
      </c>
      <c r="I187" s="5">
        <v>574127</v>
      </c>
      <c r="J187" s="5">
        <v>4942984</v>
      </c>
      <c r="K187" s="5">
        <v>1004947</v>
      </c>
      <c r="L187" s="5">
        <v>0</v>
      </c>
      <c r="M187" s="5">
        <v>0</v>
      </c>
      <c r="N187" s="5">
        <v>0</v>
      </c>
      <c r="O187" s="5">
        <v>1932499</v>
      </c>
      <c r="P187" s="5">
        <v>954982.25</v>
      </c>
      <c r="Q187" s="5">
        <v>107432</v>
      </c>
      <c r="R187" s="5">
        <v>198915</v>
      </c>
      <c r="S187" s="5">
        <v>0</v>
      </c>
      <c r="T187" s="5">
        <v>0</v>
      </c>
      <c r="U187" s="5">
        <v>0</v>
      </c>
      <c r="V187" s="5">
        <v>-5122</v>
      </c>
      <c r="W187" s="5">
        <v>7993704</v>
      </c>
      <c r="X187" s="5">
        <v>0</v>
      </c>
      <c r="Y187" s="5">
        <v>0</v>
      </c>
      <c r="Z187" s="5">
        <v>522577</v>
      </c>
      <c r="AA187" s="5">
        <v>5983151</v>
      </c>
      <c r="AB187" s="5">
        <v>78480016.25</v>
      </c>
      <c r="AC187" s="5">
        <v>0</v>
      </c>
      <c r="AD187" s="5">
        <v>928921</v>
      </c>
      <c r="AE187" s="5">
        <v>954982.25</v>
      </c>
      <c r="AF187" s="5">
        <v>198915</v>
      </c>
      <c r="AG187" s="5">
        <v>7989511.7699999996</v>
      </c>
      <c r="AH187" s="5">
        <v>0</v>
      </c>
      <c r="AI187" s="5">
        <v>5983151</v>
      </c>
      <c r="AJ187" s="5">
        <v>16055481.02</v>
      </c>
      <c r="AK187" s="5">
        <v>91015221.627743006</v>
      </c>
      <c r="AL187" s="5">
        <v>7289056200</v>
      </c>
      <c r="AM187" s="47"/>
    </row>
    <row r="188" spans="1:39" x14ac:dyDescent="0.25">
      <c r="A188" s="5">
        <v>624</v>
      </c>
      <c r="B188" s="5">
        <v>1</v>
      </c>
      <c r="C188" s="5" t="s">
        <v>280</v>
      </c>
      <c r="D188" s="5">
        <v>9132</v>
      </c>
      <c r="E188" s="5">
        <v>9978.4</v>
      </c>
      <c r="F188" s="5">
        <v>8503</v>
      </c>
      <c r="G188" s="5">
        <v>9294.2000000000007</v>
      </c>
      <c r="H188" s="5">
        <v>61035011</v>
      </c>
      <c r="I188" s="5">
        <v>257897</v>
      </c>
      <c r="J188" s="5">
        <v>2455212</v>
      </c>
      <c r="K188" s="5">
        <v>222935</v>
      </c>
      <c r="L188" s="5">
        <v>0</v>
      </c>
      <c r="M188" s="5">
        <v>0</v>
      </c>
      <c r="N188" s="5">
        <v>60498.204629</v>
      </c>
      <c r="O188" s="5">
        <v>2183644</v>
      </c>
      <c r="P188" s="5">
        <v>904530</v>
      </c>
      <c r="Q188" s="5">
        <v>120825</v>
      </c>
      <c r="R188" s="5">
        <v>120453</v>
      </c>
      <c r="S188" s="5">
        <v>0</v>
      </c>
      <c r="T188" s="5">
        <v>0</v>
      </c>
      <c r="U188" s="5">
        <v>57070</v>
      </c>
      <c r="V188" s="5">
        <v>-15761</v>
      </c>
      <c r="W188" s="5">
        <v>12292788</v>
      </c>
      <c r="X188" s="5">
        <v>0</v>
      </c>
      <c r="Y188" s="5">
        <v>0</v>
      </c>
      <c r="Z188" s="5">
        <v>590299</v>
      </c>
      <c r="AA188" s="5">
        <v>6729001</v>
      </c>
      <c r="AB188" s="5">
        <v>87014402.204629004</v>
      </c>
      <c r="AC188" s="5">
        <v>0</v>
      </c>
      <c r="AD188" s="5">
        <v>1105291</v>
      </c>
      <c r="AE188" s="5">
        <v>904530</v>
      </c>
      <c r="AF188" s="5">
        <v>120453</v>
      </c>
      <c r="AG188" s="5">
        <v>12276564.43</v>
      </c>
      <c r="AH188" s="5">
        <v>0</v>
      </c>
      <c r="AI188" s="5">
        <v>6729001</v>
      </c>
      <c r="AJ188" s="5">
        <v>21135839.43</v>
      </c>
      <c r="AK188" s="5">
        <v>107787842.717545</v>
      </c>
      <c r="AL188" s="5">
        <v>9083738308</v>
      </c>
      <c r="AM188" s="47"/>
    </row>
    <row r="189" spans="1:39" x14ac:dyDescent="0.25">
      <c r="A189" s="5">
        <v>625</v>
      </c>
      <c r="B189" s="5">
        <v>1</v>
      </c>
      <c r="C189" s="5" t="s">
        <v>281</v>
      </c>
      <c r="D189" s="5">
        <v>47654.488552000003</v>
      </c>
      <c r="E189" s="5">
        <v>51957.026263</v>
      </c>
      <c r="F189" s="5">
        <v>34505.800000000003</v>
      </c>
      <c r="G189" s="5">
        <v>37527</v>
      </c>
      <c r="H189" s="5">
        <v>246439809</v>
      </c>
      <c r="I189" s="5">
        <v>9311917</v>
      </c>
      <c r="J189" s="5">
        <v>59798522</v>
      </c>
      <c r="K189" s="5">
        <v>8405671</v>
      </c>
      <c r="L189" s="5">
        <v>0</v>
      </c>
      <c r="M189" s="5">
        <v>0</v>
      </c>
      <c r="N189" s="5">
        <v>0</v>
      </c>
      <c r="O189" s="5">
        <v>8797919</v>
      </c>
      <c r="P189" s="5">
        <v>1876350</v>
      </c>
      <c r="Q189" s="5">
        <v>487851</v>
      </c>
      <c r="R189" s="5">
        <v>8901404</v>
      </c>
      <c r="S189" s="5">
        <v>0</v>
      </c>
      <c r="T189" s="5">
        <v>0</v>
      </c>
      <c r="U189" s="5">
        <v>137127</v>
      </c>
      <c r="V189" s="5">
        <v>-15761</v>
      </c>
      <c r="W189" s="5">
        <v>35429616</v>
      </c>
      <c r="X189" s="5">
        <v>0</v>
      </c>
      <c r="Y189" s="5">
        <v>0</v>
      </c>
      <c r="Z189" s="5">
        <v>7766475</v>
      </c>
      <c r="AA189" s="5">
        <v>27169548</v>
      </c>
      <c r="AB189" s="5">
        <v>414506448</v>
      </c>
      <c r="AC189" s="5">
        <v>0</v>
      </c>
      <c r="AD189" s="5">
        <v>3945209</v>
      </c>
      <c r="AE189" s="5">
        <v>1876350</v>
      </c>
      <c r="AF189" s="5">
        <v>8901404</v>
      </c>
      <c r="AG189" s="5">
        <v>35372255</v>
      </c>
      <c r="AH189" s="5">
        <v>0</v>
      </c>
      <c r="AI189" s="5">
        <v>23141143</v>
      </c>
      <c r="AJ189" s="5">
        <v>73236361</v>
      </c>
      <c r="AK189" s="5">
        <v>385564343.40212703</v>
      </c>
      <c r="AL189" s="5">
        <v>29361743500</v>
      </c>
      <c r="AM189" s="47"/>
    </row>
    <row r="190" spans="1:39" x14ac:dyDescent="0.25">
      <c r="A190" s="5">
        <v>630</v>
      </c>
      <c r="B190" s="5">
        <v>1</v>
      </c>
      <c r="C190" s="5" t="s">
        <v>282</v>
      </c>
      <c r="D190" s="5">
        <v>377</v>
      </c>
      <c r="E190" s="5">
        <v>409.8</v>
      </c>
      <c r="F190" s="5">
        <v>385</v>
      </c>
      <c r="G190" s="5">
        <v>418.2</v>
      </c>
      <c r="H190" s="5">
        <v>2746319</v>
      </c>
      <c r="I190" s="5">
        <v>0</v>
      </c>
      <c r="J190" s="5">
        <v>88668</v>
      </c>
      <c r="K190" s="5">
        <v>0</v>
      </c>
      <c r="L190" s="5">
        <v>128396</v>
      </c>
      <c r="M190" s="5">
        <v>240302</v>
      </c>
      <c r="N190" s="5">
        <v>129252</v>
      </c>
      <c r="O190" s="5">
        <v>96468</v>
      </c>
      <c r="P190" s="5">
        <v>31878.75</v>
      </c>
      <c r="Q190" s="5">
        <v>5437</v>
      </c>
      <c r="R190" s="5">
        <v>0</v>
      </c>
      <c r="S190" s="5">
        <v>0</v>
      </c>
      <c r="T190" s="5">
        <v>0</v>
      </c>
      <c r="U190" s="5">
        <v>0</v>
      </c>
      <c r="V190" s="5">
        <v>-66</v>
      </c>
      <c r="W190" s="5">
        <v>710940</v>
      </c>
      <c r="X190" s="5">
        <v>0</v>
      </c>
      <c r="Y190" s="5">
        <v>0</v>
      </c>
      <c r="Z190" s="5">
        <v>25975</v>
      </c>
      <c r="AA190" s="5">
        <v>302777</v>
      </c>
      <c r="AB190" s="5">
        <v>4506346.75</v>
      </c>
      <c r="AC190" s="5">
        <v>0</v>
      </c>
      <c r="AD190" s="5">
        <v>24324</v>
      </c>
      <c r="AE190" s="5">
        <v>15293</v>
      </c>
      <c r="AF190" s="5">
        <v>0</v>
      </c>
      <c r="AG190" s="5">
        <v>520499</v>
      </c>
      <c r="AH190" s="5">
        <v>0</v>
      </c>
      <c r="AI190" s="5">
        <v>119944</v>
      </c>
      <c r="AJ190" s="5">
        <v>680060</v>
      </c>
      <c r="AK190" s="5">
        <v>2416003.7629709998</v>
      </c>
      <c r="AL190" s="5">
        <v>100261300</v>
      </c>
      <c r="AM190" s="47"/>
    </row>
    <row r="191" spans="1:39" x14ac:dyDescent="0.25">
      <c r="A191" s="5">
        <v>635</v>
      </c>
      <c r="B191" s="5">
        <v>1</v>
      </c>
      <c r="C191" s="5" t="s">
        <v>283</v>
      </c>
      <c r="D191" s="5">
        <v>110.285714</v>
      </c>
      <c r="E191" s="5">
        <v>121.742857</v>
      </c>
      <c r="F191" s="5">
        <v>71.142857000000006</v>
      </c>
      <c r="G191" s="5">
        <v>78.171429000000003</v>
      </c>
      <c r="H191" s="5">
        <v>513352</v>
      </c>
      <c r="I191" s="5">
        <v>0</v>
      </c>
      <c r="J191" s="5">
        <v>33074</v>
      </c>
      <c r="K191" s="5">
        <v>0</v>
      </c>
      <c r="L191" s="5">
        <v>39062</v>
      </c>
      <c r="M191" s="5">
        <v>0</v>
      </c>
      <c r="N191" s="5">
        <v>34567.259841999999</v>
      </c>
      <c r="O191" s="5">
        <v>18924</v>
      </c>
      <c r="P191" s="5">
        <v>3909</v>
      </c>
      <c r="Q191" s="5">
        <v>1016</v>
      </c>
      <c r="R191" s="5">
        <v>1058</v>
      </c>
      <c r="S191" s="5">
        <v>0</v>
      </c>
      <c r="T191" s="5">
        <v>0</v>
      </c>
      <c r="U191" s="5">
        <v>0</v>
      </c>
      <c r="V191" s="5">
        <v>0</v>
      </c>
      <c r="W191" s="5">
        <v>255935</v>
      </c>
      <c r="X191" s="5">
        <v>0</v>
      </c>
      <c r="Y191" s="5">
        <v>10351</v>
      </c>
      <c r="Z191" s="5">
        <v>4548</v>
      </c>
      <c r="AA191" s="5">
        <v>56596</v>
      </c>
      <c r="AB191" s="5">
        <v>972392.25984199997</v>
      </c>
      <c r="AC191" s="5">
        <v>0</v>
      </c>
      <c r="AD191" s="5">
        <v>18924</v>
      </c>
      <c r="AE191" s="5">
        <v>2869</v>
      </c>
      <c r="AF191" s="5">
        <v>777</v>
      </c>
      <c r="AG191" s="5">
        <v>220131.89</v>
      </c>
      <c r="AH191" s="5">
        <v>0</v>
      </c>
      <c r="AI191" s="5">
        <v>34306</v>
      </c>
      <c r="AJ191" s="5">
        <v>277007.89</v>
      </c>
      <c r="AK191" s="5">
        <v>3339554.92876</v>
      </c>
      <c r="AL191" s="5">
        <v>45576500</v>
      </c>
      <c r="AM191" s="47"/>
    </row>
    <row r="192" spans="1:39" x14ac:dyDescent="0.25">
      <c r="A192" s="5">
        <v>640</v>
      </c>
      <c r="B192" s="5">
        <v>1</v>
      </c>
      <c r="C192" s="5" t="s">
        <v>284</v>
      </c>
      <c r="D192" s="5">
        <v>360.31160599999998</v>
      </c>
      <c r="E192" s="5">
        <v>401.37392699999998</v>
      </c>
      <c r="F192" s="5">
        <v>413.48601400000001</v>
      </c>
      <c r="G192" s="5">
        <v>463.383217</v>
      </c>
      <c r="H192" s="5">
        <v>3043038</v>
      </c>
      <c r="I192" s="5">
        <v>0</v>
      </c>
      <c r="J192" s="5">
        <v>128536</v>
      </c>
      <c r="K192" s="5">
        <v>0</v>
      </c>
      <c r="L192" s="5">
        <v>130404</v>
      </c>
      <c r="M192" s="5">
        <v>49288</v>
      </c>
      <c r="N192" s="5">
        <v>153279</v>
      </c>
      <c r="O192" s="5">
        <v>100471</v>
      </c>
      <c r="P192" s="5">
        <v>69022.75</v>
      </c>
      <c r="Q192" s="5">
        <v>6024</v>
      </c>
      <c r="R192" s="5">
        <v>7558</v>
      </c>
      <c r="S192" s="5">
        <v>0</v>
      </c>
      <c r="T192" s="5">
        <v>0</v>
      </c>
      <c r="U192" s="5">
        <v>0</v>
      </c>
      <c r="V192" s="5">
        <v>0</v>
      </c>
      <c r="W192" s="5">
        <v>152504</v>
      </c>
      <c r="X192" s="5">
        <v>0</v>
      </c>
      <c r="Y192" s="5">
        <v>0</v>
      </c>
      <c r="Z192" s="5">
        <v>24252</v>
      </c>
      <c r="AA192" s="5">
        <v>335489</v>
      </c>
      <c r="AB192" s="5">
        <v>4199865.75</v>
      </c>
      <c r="AC192" s="5">
        <v>0</v>
      </c>
      <c r="AD192" s="5">
        <v>84222</v>
      </c>
      <c r="AE192" s="5">
        <v>49851</v>
      </c>
      <c r="AF192" s="5">
        <v>5459</v>
      </c>
      <c r="AG192" s="5">
        <v>99072</v>
      </c>
      <c r="AH192" s="5">
        <v>0</v>
      </c>
      <c r="AI192" s="5">
        <v>200090</v>
      </c>
      <c r="AJ192" s="5">
        <v>438694</v>
      </c>
      <c r="AK192" s="5">
        <v>8899964.8855210003</v>
      </c>
      <c r="AL192" s="5">
        <v>147844100</v>
      </c>
      <c r="AM192" s="47"/>
    </row>
    <row r="193" spans="1:39" x14ac:dyDescent="0.25">
      <c r="A193" s="5">
        <v>656</v>
      </c>
      <c r="B193" s="5">
        <v>1</v>
      </c>
      <c r="C193" s="5" t="s">
        <v>285</v>
      </c>
      <c r="D193" s="5">
        <v>4350.7868420000004</v>
      </c>
      <c r="E193" s="5">
        <v>4772.7868420000004</v>
      </c>
      <c r="F193" s="5">
        <v>3200.2082959999998</v>
      </c>
      <c r="G193" s="5">
        <v>3521.8747490000001</v>
      </c>
      <c r="H193" s="5">
        <v>23128151</v>
      </c>
      <c r="I193" s="5">
        <v>514770</v>
      </c>
      <c r="J193" s="5">
        <v>4446352</v>
      </c>
      <c r="K193" s="5">
        <v>696420</v>
      </c>
      <c r="L193" s="5">
        <v>0</v>
      </c>
      <c r="M193" s="5">
        <v>0</v>
      </c>
      <c r="N193" s="5">
        <v>361349</v>
      </c>
      <c r="O193" s="5">
        <v>807466</v>
      </c>
      <c r="P193" s="5">
        <v>434092.75</v>
      </c>
      <c r="Q193" s="5">
        <v>45784</v>
      </c>
      <c r="R193" s="5">
        <v>44023</v>
      </c>
      <c r="S193" s="5">
        <v>0</v>
      </c>
      <c r="T193" s="5">
        <v>0</v>
      </c>
      <c r="U193" s="5">
        <v>230624</v>
      </c>
      <c r="V193" s="5">
        <v>0</v>
      </c>
      <c r="W193" s="5">
        <v>2858318</v>
      </c>
      <c r="X193" s="5">
        <v>0</v>
      </c>
      <c r="Y193" s="5">
        <v>136316</v>
      </c>
      <c r="Z193" s="5">
        <v>233260</v>
      </c>
      <c r="AA193" s="5">
        <v>2549837</v>
      </c>
      <c r="AB193" s="5">
        <v>36486762.75</v>
      </c>
      <c r="AC193" s="5">
        <v>0</v>
      </c>
      <c r="AD193" s="5">
        <v>362769</v>
      </c>
      <c r="AE193" s="5">
        <v>434092.75</v>
      </c>
      <c r="AF193" s="5">
        <v>44023</v>
      </c>
      <c r="AG193" s="5">
        <v>2743088</v>
      </c>
      <c r="AH193" s="5">
        <v>0</v>
      </c>
      <c r="AI193" s="5">
        <v>2125617</v>
      </c>
      <c r="AJ193" s="5">
        <v>5709589.75</v>
      </c>
      <c r="AK193" s="5">
        <v>36252941.479781002</v>
      </c>
      <c r="AL193" s="5">
        <v>2513689400</v>
      </c>
      <c r="AM193" s="47"/>
    </row>
    <row r="194" spans="1:39" x14ac:dyDescent="0.25">
      <c r="A194" s="5">
        <v>659</v>
      </c>
      <c r="B194" s="5">
        <v>1</v>
      </c>
      <c r="C194" s="5" t="s">
        <v>286</v>
      </c>
      <c r="D194" s="5">
        <v>4109.064093</v>
      </c>
      <c r="E194" s="5">
        <v>4495.2733779999999</v>
      </c>
      <c r="F194" s="5">
        <v>3906.5272960000002</v>
      </c>
      <c r="G194" s="5">
        <v>4308.1627630000003</v>
      </c>
      <c r="H194" s="5">
        <v>28291705</v>
      </c>
      <c r="I194" s="5">
        <v>191376</v>
      </c>
      <c r="J194" s="5">
        <v>612058</v>
      </c>
      <c r="K194" s="5">
        <v>145265</v>
      </c>
      <c r="L194" s="5">
        <v>0</v>
      </c>
      <c r="M194" s="5">
        <v>0</v>
      </c>
      <c r="N194" s="5">
        <v>407560</v>
      </c>
      <c r="O194" s="5">
        <v>951836</v>
      </c>
      <c r="P194" s="5">
        <v>303573</v>
      </c>
      <c r="Q194" s="5">
        <v>56006</v>
      </c>
      <c r="R194" s="5">
        <v>0</v>
      </c>
      <c r="S194" s="5">
        <v>0</v>
      </c>
      <c r="T194" s="5">
        <v>0</v>
      </c>
      <c r="U194" s="5">
        <v>161280</v>
      </c>
      <c r="V194" s="5">
        <v>-20620</v>
      </c>
      <c r="W194" s="5">
        <v>7786487</v>
      </c>
      <c r="X194" s="5">
        <v>0</v>
      </c>
      <c r="Y194" s="5">
        <v>28757</v>
      </c>
      <c r="Z194" s="5">
        <v>228155</v>
      </c>
      <c r="AA194" s="5">
        <v>3119110</v>
      </c>
      <c r="AB194" s="5">
        <v>42262548</v>
      </c>
      <c r="AC194" s="5">
        <v>0</v>
      </c>
      <c r="AD194" s="5">
        <v>348033</v>
      </c>
      <c r="AE194" s="5">
        <v>303573</v>
      </c>
      <c r="AF194" s="5">
        <v>0</v>
      </c>
      <c r="AG194" s="5">
        <v>7745792.6399999997</v>
      </c>
      <c r="AH194" s="5">
        <v>0</v>
      </c>
      <c r="AI194" s="5">
        <v>2715673</v>
      </c>
      <c r="AJ194" s="5">
        <v>11113071.640000001</v>
      </c>
      <c r="AK194" s="5">
        <v>36092212.346791998</v>
      </c>
      <c r="AL194" s="5">
        <v>2721029300</v>
      </c>
      <c r="AM194" s="47"/>
    </row>
    <row r="195" spans="1:39" x14ac:dyDescent="0.25">
      <c r="A195" s="5">
        <v>671</v>
      </c>
      <c r="B195" s="5">
        <v>1</v>
      </c>
      <c r="C195" s="5" t="s">
        <v>1916</v>
      </c>
      <c r="D195" s="5">
        <v>348.32868400000001</v>
      </c>
      <c r="E195" s="5">
        <v>382.07844499999999</v>
      </c>
      <c r="F195" s="5">
        <v>351.69230800000003</v>
      </c>
      <c r="G195" s="5">
        <v>386.63076899999999</v>
      </c>
      <c r="H195" s="5">
        <v>2539004</v>
      </c>
      <c r="I195" s="5">
        <v>11257</v>
      </c>
      <c r="J195" s="5">
        <v>78801</v>
      </c>
      <c r="K195" s="5">
        <v>0</v>
      </c>
      <c r="L195" s="5">
        <v>125620</v>
      </c>
      <c r="M195" s="5">
        <v>91001</v>
      </c>
      <c r="N195" s="5">
        <v>95005</v>
      </c>
      <c r="O195" s="5">
        <v>83993</v>
      </c>
      <c r="P195" s="5">
        <v>46138.25</v>
      </c>
      <c r="Q195" s="5">
        <v>5026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346866</v>
      </c>
      <c r="X195" s="5">
        <v>0</v>
      </c>
      <c r="Y195" s="5">
        <v>37827</v>
      </c>
      <c r="Z195" s="5">
        <v>19947</v>
      </c>
      <c r="AA195" s="5">
        <v>279921</v>
      </c>
      <c r="AB195" s="5">
        <v>3760406.25</v>
      </c>
      <c r="AC195" s="5">
        <v>0</v>
      </c>
      <c r="AD195" s="5">
        <v>60326</v>
      </c>
      <c r="AE195" s="5">
        <v>30650</v>
      </c>
      <c r="AF195" s="5">
        <v>0</v>
      </c>
      <c r="AG195" s="5">
        <v>275284</v>
      </c>
      <c r="AH195" s="5">
        <v>0</v>
      </c>
      <c r="AI195" s="5">
        <v>153554</v>
      </c>
      <c r="AJ195" s="5">
        <v>519814</v>
      </c>
      <c r="AK195" s="5">
        <v>6362421.6964539997</v>
      </c>
      <c r="AL195" s="5">
        <v>129445200</v>
      </c>
      <c r="AM195" s="47"/>
    </row>
    <row r="196" spans="1:39" x14ac:dyDescent="0.25">
      <c r="A196" s="5">
        <v>676</v>
      </c>
      <c r="B196" s="5">
        <v>1</v>
      </c>
      <c r="C196" s="5" t="s">
        <v>287</v>
      </c>
      <c r="D196" s="5">
        <v>136</v>
      </c>
      <c r="E196" s="5">
        <v>150.4</v>
      </c>
      <c r="F196" s="5">
        <v>189</v>
      </c>
      <c r="G196" s="5">
        <v>209.2</v>
      </c>
      <c r="H196" s="5">
        <v>1373816</v>
      </c>
      <c r="I196" s="5">
        <v>0</v>
      </c>
      <c r="J196" s="5">
        <v>75622</v>
      </c>
      <c r="K196" s="5">
        <v>0</v>
      </c>
      <c r="L196" s="5">
        <v>89005</v>
      </c>
      <c r="M196" s="5">
        <v>54584</v>
      </c>
      <c r="N196" s="5">
        <v>101400</v>
      </c>
      <c r="O196" s="5">
        <v>48097</v>
      </c>
      <c r="P196" s="5">
        <v>21525</v>
      </c>
      <c r="Q196" s="5">
        <v>2720</v>
      </c>
      <c r="R196" s="5">
        <v>6929</v>
      </c>
      <c r="S196" s="5">
        <v>0</v>
      </c>
      <c r="T196" s="5">
        <v>0</v>
      </c>
      <c r="U196" s="5">
        <v>0</v>
      </c>
      <c r="V196" s="5">
        <v>0</v>
      </c>
      <c r="W196" s="5">
        <v>244825</v>
      </c>
      <c r="X196" s="5">
        <v>0</v>
      </c>
      <c r="Y196" s="5">
        <v>21332</v>
      </c>
      <c r="Z196" s="5">
        <v>15815</v>
      </c>
      <c r="AA196" s="5">
        <v>151461</v>
      </c>
      <c r="AB196" s="5">
        <v>2207131</v>
      </c>
      <c r="AC196" s="5">
        <v>0</v>
      </c>
      <c r="AD196" s="5">
        <v>11949</v>
      </c>
      <c r="AE196" s="5">
        <v>13167</v>
      </c>
      <c r="AF196" s="5">
        <v>4239</v>
      </c>
      <c r="AG196" s="5">
        <v>120513.84</v>
      </c>
      <c r="AH196" s="5">
        <v>0</v>
      </c>
      <c r="AI196" s="5">
        <v>76510</v>
      </c>
      <c r="AJ196" s="5">
        <v>226378.84</v>
      </c>
      <c r="AK196" s="5">
        <v>1190808.5599239999</v>
      </c>
      <c r="AL196" s="5">
        <v>46921300</v>
      </c>
      <c r="AM196" s="47"/>
    </row>
    <row r="197" spans="1:39" x14ac:dyDescent="0.25">
      <c r="A197" s="5">
        <v>682</v>
      </c>
      <c r="B197" s="5">
        <v>1</v>
      </c>
      <c r="C197" s="5" t="s">
        <v>288</v>
      </c>
      <c r="D197" s="5">
        <v>1145</v>
      </c>
      <c r="E197" s="5">
        <v>1247.2</v>
      </c>
      <c r="F197" s="5">
        <v>1145</v>
      </c>
      <c r="G197" s="5">
        <v>1247.2</v>
      </c>
      <c r="H197" s="5">
        <v>8190362</v>
      </c>
      <c r="I197" s="5">
        <v>42983</v>
      </c>
      <c r="J197" s="5">
        <v>110427</v>
      </c>
      <c r="K197" s="5">
        <v>14088</v>
      </c>
      <c r="L197" s="5">
        <v>0</v>
      </c>
      <c r="M197" s="5">
        <v>0</v>
      </c>
      <c r="N197" s="5">
        <v>428620</v>
      </c>
      <c r="O197" s="5">
        <v>280029</v>
      </c>
      <c r="P197" s="5">
        <v>193716.25</v>
      </c>
      <c r="Q197" s="5">
        <v>16214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282915</v>
      </c>
      <c r="X197" s="5">
        <v>0</v>
      </c>
      <c r="Y197" s="5">
        <v>33102</v>
      </c>
      <c r="Z197" s="5">
        <v>64083</v>
      </c>
      <c r="AA197" s="5">
        <v>902973</v>
      </c>
      <c r="AB197" s="5">
        <v>10559512.25</v>
      </c>
      <c r="AC197" s="5">
        <v>0</v>
      </c>
      <c r="AD197" s="5">
        <v>69001</v>
      </c>
      <c r="AE197" s="5">
        <v>127004</v>
      </c>
      <c r="AF197" s="5">
        <v>0</v>
      </c>
      <c r="AG197" s="5">
        <v>166838</v>
      </c>
      <c r="AH197" s="5">
        <v>0</v>
      </c>
      <c r="AI197" s="5">
        <v>488867</v>
      </c>
      <c r="AJ197" s="5">
        <v>851710</v>
      </c>
      <c r="AK197" s="5">
        <v>7041281.0967560001</v>
      </c>
      <c r="AL197" s="5">
        <v>417021700</v>
      </c>
      <c r="AM197" s="47"/>
    </row>
    <row r="198" spans="1:39" x14ac:dyDescent="0.25">
      <c r="A198" s="5">
        <v>690</v>
      </c>
      <c r="B198" s="5">
        <v>1</v>
      </c>
      <c r="C198" s="5" t="s">
        <v>289</v>
      </c>
      <c r="D198" s="5">
        <v>1031</v>
      </c>
      <c r="E198" s="5">
        <v>1120.8</v>
      </c>
      <c r="F198" s="5">
        <v>1014.299606</v>
      </c>
      <c r="G198" s="5">
        <v>1107.756016</v>
      </c>
      <c r="H198" s="5">
        <v>7274634</v>
      </c>
      <c r="I198" s="5">
        <v>0</v>
      </c>
      <c r="J198" s="5">
        <v>301740</v>
      </c>
      <c r="K198" s="5">
        <v>27367</v>
      </c>
      <c r="L198" s="5">
        <v>0</v>
      </c>
      <c r="M198" s="5">
        <v>57813</v>
      </c>
      <c r="N198" s="5">
        <v>457384</v>
      </c>
      <c r="O198" s="5">
        <v>242019</v>
      </c>
      <c r="P198" s="5">
        <v>185505.5</v>
      </c>
      <c r="Q198" s="5">
        <v>14401</v>
      </c>
      <c r="R198" s="5">
        <v>820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4862</v>
      </c>
      <c r="Z198" s="5">
        <v>63737</v>
      </c>
      <c r="AA198" s="5">
        <v>802015</v>
      </c>
      <c r="AB198" s="5">
        <v>9432297.5</v>
      </c>
      <c r="AC198" s="5">
        <v>0</v>
      </c>
      <c r="AD198" s="5">
        <v>65755</v>
      </c>
      <c r="AE198" s="5">
        <v>151917</v>
      </c>
      <c r="AF198" s="5">
        <v>672</v>
      </c>
      <c r="AG198" s="5">
        <v>0</v>
      </c>
      <c r="AH198" s="5">
        <v>0</v>
      </c>
      <c r="AI198" s="5">
        <v>542370</v>
      </c>
      <c r="AJ198" s="5">
        <v>760714</v>
      </c>
      <c r="AK198" s="5">
        <v>6895830.8234160002</v>
      </c>
      <c r="AL198" s="5">
        <v>468109100</v>
      </c>
      <c r="AM198" s="47"/>
    </row>
    <row r="199" spans="1:39" x14ac:dyDescent="0.25">
      <c r="A199" s="5">
        <v>695</v>
      </c>
      <c r="B199" s="5">
        <v>1</v>
      </c>
      <c r="C199" s="5" t="s">
        <v>290</v>
      </c>
      <c r="D199" s="5">
        <v>824</v>
      </c>
      <c r="E199" s="5">
        <v>908</v>
      </c>
      <c r="F199" s="5">
        <v>725.87282500000003</v>
      </c>
      <c r="G199" s="5">
        <v>798.04738999999995</v>
      </c>
      <c r="H199" s="5">
        <v>5240777</v>
      </c>
      <c r="I199" s="5">
        <v>12281</v>
      </c>
      <c r="J199" s="5">
        <v>382661</v>
      </c>
      <c r="K199" s="5">
        <v>0</v>
      </c>
      <c r="L199" s="5">
        <v>73239</v>
      </c>
      <c r="M199" s="5">
        <v>0</v>
      </c>
      <c r="N199" s="5">
        <v>102889</v>
      </c>
      <c r="O199" s="5">
        <v>193526</v>
      </c>
      <c r="P199" s="5">
        <v>122902</v>
      </c>
      <c r="Q199" s="5">
        <v>10375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200613</v>
      </c>
      <c r="X199" s="5">
        <v>0</v>
      </c>
      <c r="Y199" s="5">
        <v>0</v>
      </c>
      <c r="Z199" s="5">
        <v>39322</v>
      </c>
      <c r="AA199" s="5">
        <v>577786</v>
      </c>
      <c r="AB199" s="5">
        <v>6956371</v>
      </c>
      <c r="AC199" s="5">
        <v>0</v>
      </c>
      <c r="AD199" s="5">
        <v>32324</v>
      </c>
      <c r="AE199" s="5">
        <v>55190</v>
      </c>
      <c r="AF199" s="5">
        <v>0</v>
      </c>
      <c r="AG199" s="5">
        <v>81031</v>
      </c>
      <c r="AH199" s="5">
        <v>0</v>
      </c>
      <c r="AI199" s="5">
        <v>214257</v>
      </c>
      <c r="AJ199" s="5">
        <v>382802</v>
      </c>
      <c r="AK199" s="5">
        <v>3054048.7242089999</v>
      </c>
      <c r="AL199" s="5">
        <v>207950643</v>
      </c>
      <c r="AM199" s="47"/>
    </row>
    <row r="200" spans="1:39" x14ac:dyDescent="0.25">
      <c r="A200" s="5">
        <v>696</v>
      </c>
      <c r="B200" s="5">
        <v>1</v>
      </c>
      <c r="C200" s="5" t="s">
        <v>291</v>
      </c>
      <c r="D200" s="5">
        <v>491</v>
      </c>
      <c r="E200" s="5">
        <v>535.6</v>
      </c>
      <c r="F200" s="5">
        <v>562</v>
      </c>
      <c r="G200" s="5">
        <v>616.4</v>
      </c>
      <c r="H200" s="5">
        <v>4047899</v>
      </c>
      <c r="I200" s="5">
        <v>0</v>
      </c>
      <c r="J200" s="5">
        <v>125500</v>
      </c>
      <c r="K200" s="5">
        <v>0</v>
      </c>
      <c r="L200" s="5">
        <v>120017</v>
      </c>
      <c r="M200" s="5">
        <v>236087</v>
      </c>
      <c r="N200" s="5">
        <v>190925</v>
      </c>
      <c r="O200" s="5">
        <v>149235</v>
      </c>
      <c r="P200" s="5">
        <v>94041.25</v>
      </c>
      <c r="Q200" s="5">
        <v>8013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171470</v>
      </c>
      <c r="X200" s="5">
        <v>0</v>
      </c>
      <c r="Y200" s="5">
        <v>0</v>
      </c>
      <c r="Z200" s="5">
        <v>30240</v>
      </c>
      <c r="AA200" s="5">
        <v>446274</v>
      </c>
      <c r="AB200" s="5">
        <v>5619701.25</v>
      </c>
      <c r="AC200" s="5">
        <v>0</v>
      </c>
      <c r="AD200" s="5">
        <v>80309</v>
      </c>
      <c r="AE200" s="5">
        <v>94041.25</v>
      </c>
      <c r="AF200" s="5">
        <v>0</v>
      </c>
      <c r="AG200" s="5">
        <v>171470</v>
      </c>
      <c r="AH200" s="5">
        <v>0</v>
      </c>
      <c r="AI200" s="5">
        <v>415808</v>
      </c>
      <c r="AJ200" s="5">
        <v>761628.25</v>
      </c>
      <c r="AK200" s="5">
        <v>7600081.0765589997</v>
      </c>
      <c r="AL200" s="5">
        <v>393674575</v>
      </c>
      <c r="AM200" s="47"/>
    </row>
    <row r="201" spans="1:39" x14ac:dyDescent="0.25">
      <c r="A201" s="5">
        <v>698</v>
      </c>
      <c r="B201" s="5">
        <v>1</v>
      </c>
      <c r="C201" s="5" t="s">
        <v>292</v>
      </c>
      <c r="D201" s="5">
        <v>213.87426199999999</v>
      </c>
      <c r="E201" s="5">
        <v>230.10261399999999</v>
      </c>
      <c r="F201" s="5">
        <v>176.30753999999999</v>
      </c>
      <c r="G201" s="5">
        <v>191.35198399999999</v>
      </c>
      <c r="H201" s="5">
        <v>1256608</v>
      </c>
      <c r="I201" s="5">
        <v>6140</v>
      </c>
      <c r="J201" s="5">
        <v>103809</v>
      </c>
      <c r="K201" s="5">
        <v>0</v>
      </c>
      <c r="L201" s="5">
        <v>83347</v>
      </c>
      <c r="M201" s="5">
        <v>393622</v>
      </c>
      <c r="N201" s="5">
        <v>97639</v>
      </c>
      <c r="O201" s="5">
        <v>42490</v>
      </c>
      <c r="P201" s="5">
        <v>31918</v>
      </c>
      <c r="Q201" s="5">
        <v>2488</v>
      </c>
      <c r="R201" s="5">
        <v>2503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456</v>
      </c>
      <c r="Z201" s="5">
        <v>10735</v>
      </c>
      <c r="AA201" s="5">
        <v>138539</v>
      </c>
      <c r="AB201" s="5">
        <v>2170294</v>
      </c>
      <c r="AC201" s="5">
        <v>0</v>
      </c>
      <c r="AD201" s="5">
        <v>42490</v>
      </c>
      <c r="AE201" s="5">
        <v>31918</v>
      </c>
      <c r="AF201" s="5">
        <v>2503</v>
      </c>
      <c r="AG201" s="5">
        <v>-2078.2448129999998</v>
      </c>
      <c r="AH201" s="5">
        <v>0</v>
      </c>
      <c r="AI201" s="5">
        <v>138539</v>
      </c>
      <c r="AJ201" s="5">
        <v>213371.755187</v>
      </c>
      <c r="AK201" s="5">
        <v>5063255.4719420001</v>
      </c>
      <c r="AL201" s="5">
        <v>243684910</v>
      </c>
      <c r="AM201" s="47"/>
    </row>
    <row r="202" spans="1:39" x14ac:dyDescent="0.25">
      <c r="A202" s="5">
        <v>700</v>
      </c>
      <c r="B202" s="5">
        <v>1</v>
      </c>
      <c r="C202" s="5" t="s">
        <v>293</v>
      </c>
      <c r="D202" s="5">
        <v>1818.99208</v>
      </c>
      <c r="E202" s="5">
        <v>1990.8148269999999</v>
      </c>
      <c r="F202" s="5">
        <v>2084.8768300000002</v>
      </c>
      <c r="G202" s="5">
        <v>2293.8563170000002</v>
      </c>
      <c r="H202" s="5">
        <v>15063754</v>
      </c>
      <c r="I202" s="5">
        <v>18421</v>
      </c>
      <c r="J202" s="5">
        <v>69793</v>
      </c>
      <c r="K202" s="5">
        <v>14186</v>
      </c>
      <c r="L202" s="5">
        <v>0</v>
      </c>
      <c r="M202" s="5">
        <v>0</v>
      </c>
      <c r="N202" s="5">
        <v>235850</v>
      </c>
      <c r="O202" s="5">
        <v>486027</v>
      </c>
      <c r="P202" s="5">
        <v>384220.5</v>
      </c>
      <c r="Q202" s="5">
        <v>29820</v>
      </c>
      <c r="R202" s="5">
        <v>0</v>
      </c>
      <c r="S202" s="5">
        <v>0</v>
      </c>
      <c r="T202" s="5">
        <v>0</v>
      </c>
      <c r="U202" s="5">
        <v>0</v>
      </c>
      <c r="V202" s="5">
        <v>-7880</v>
      </c>
      <c r="W202" s="5">
        <v>0</v>
      </c>
      <c r="X202" s="5">
        <v>0</v>
      </c>
      <c r="Y202" s="5">
        <v>23068</v>
      </c>
      <c r="Z202" s="5">
        <v>112669</v>
      </c>
      <c r="AA202" s="5">
        <v>1660752</v>
      </c>
      <c r="AB202" s="5">
        <v>18090680.5</v>
      </c>
      <c r="AC202" s="5">
        <v>0</v>
      </c>
      <c r="AD202" s="5">
        <v>185308</v>
      </c>
      <c r="AE202" s="5">
        <v>384220.5</v>
      </c>
      <c r="AF202" s="5">
        <v>0</v>
      </c>
      <c r="AG202" s="5">
        <v>0</v>
      </c>
      <c r="AH202" s="5">
        <v>0</v>
      </c>
      <c r="AI202" s="5">
        <v>1545459</v>
      </c>
      <c r="AJ202" s="5">
        <v>2114987.5</v>
      </c>
      <c r="AK202" s="5">
        <v>20038399.606704999</v>
      </c>
      <c r="AL202" s="5">
        <v>1458402272</v>
      </c>
      <c r="AM202" s="47"/>
    </row>
    <row r="203" spans="1:39" x14ac:dyDescent="0.25">
      <c r="A203" s="5">
        <v>701</v>
      </c>
      <c r="B203" s="5">
        <v>1</v>
      </c>
      <c r="C203" s="5" t="s">
        <v>294</v>
      </c>
      <c r="D203" s="5">
        <v>2452.9516130000002</v>
      </c>
      <c r="E203" s="5">
        <v>2686.1419350000001</v>
      </c>
      <c r="F203" s="5">
        <v>2252</v>
      </c>
      <c r="G203" s="5">
        <v>2469.4</v>
      </c>
      <c r="H203" s="5">
        <v>16216550</v>
      </c>
      <c r="I203" s="5">
        <v>18421</v>
      </c>
      <c r="J203" s="5">
        <v>1048381</v>
      </c>
      <c r="K203" s="5">
        <v>0</v>
      </c>
      <c r="L203" s="5">
        <v>0</v>
      </c>
      <c r="M203" s="5">
        <v>0</v>
      </c>
      <c r="N203" s="5">
        <v>395147</v>
      </c>
      <c r="O203" s="5">
        <v>591622</v>
      </c>
      <c r="P203" s="5">
        <v>413486.25</v>
      </c>
      <c r="Q203" s="5">
        <v>32102</v>
      </c>
      <c r="R203" s="5">
        <v>2568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131536</v>
      </c>
      <c r="AA203" s="5">
        <v>1787846</v>
      </c>
      <c r="AB203" s="5">
        <v>20637659.25</v>
      </c>
      <c r="AC203" s="5">
        <v>0</v>
      </c>
      <c r="AD203" s="5">
        <v>126715</v>
      </c>
      <c r="AE203" s="5">
        <v>276796</v>
      </c>
      <c r="AF203" s="5">
        <v>1719</v>
      </c>
      <c r="AG203" s="5">
        <v>0</v>
      </c>
      <c r="AH203" s="5">
        <v>0</v>
      </c>
      <c r="AI203" s="5">
        <v>988308</v>
      </c>
      <c r="AJ203" s="5">
        <v>1393538</v>
      </c>
      <c r="AK203" s="5">
        <v>12118244.547560001</v>
      </c>
      <c r="AL203" s="5">
        <v>917060179</v>
      </c>
      <c r="AM203" s="47"/>
    </row>
    <row r="204" spans="1:39" x14ac:dyDescent="0.25">
      <c r="A204" s="5">
        <v>704</v>
      </c>
      <c r="B204" s="5">
        <v>1</v>
      </c>
      <c r="C204" s="5" t="s">
        <v>295</v>
      </c>
      <c r="D204" s="5">
        <v>1861.70649</v>
      </c>
      <c r="E204" s="5">
        <v>2040.3064899999999</v>
      </c>
      <c r="F204" s="5">
        <v>1818.4294239999999</v>
      </c>
      <c r="G204" s="5">
        <v>1988.180691</v>
      </c>
      <c r="H204" s="5">
        <v>13056383</v>
      </c>
      <c r="I204" s="5">
        <v>0</v>
      </c>
      <c r="J204" s="5">
        <v>237398</v>
      </c>
      <c r="K204" s="5">
        <v>14085</v>
      </c>
      <c r="L204" s="5">
        <v>0</v>
      </c>
      <c r="M204" s="5">
        <v>0</v>
      </c>
      <c r="N204" s="5">
        <v>301051.13611199998</v>
      </c>
      <c r="O204" s="5">
        <v>439225</v>
      </c>
      <c r="P204" s="5">
        <v>331364</v>
      </c>
      <c r="Q204" s="5">
        <v>25846</v>
      </c>
      <c r="R204" s="5">
        <v>30857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115769</v>
      </c>
      <c r="AA204" s="5">
        <v>1439443</v>
      </c>
      <c r="AB204" s="5">
        <v>15991421.136112001</v>
      </c>
      <c r="AC204" s="5">
        <v>0</v>
      </c>
      <c r="AD204" s="5">
        <v>145352</v>
      </c>
      <c r="AE204" s="5">
        <v>331364</v>
      </c>
      <c r="AF204" s="5">
        <v>30857</v>
      </c>
      <c r="AG204" s="5">
        <v>0</v>
      </c>
      <c r="AH204" s="5">
        <v>0</v>
      </c>
      <c r="AI204" s="5">
        <v>1242111</v>
      </c>
      <c r="AJ204" s="5">
        <v>1749684</v>
      </c>
      <c r="AK204" s="5">
        <v>15074839.722964</v>
      </c>
      <c r="AL204" s="5">
        <v>1201452210</v>
      </c>
      <c r="AM204" s="47"/>
    </row>
    <row r="205" spans="1:39" x14ac:dyDescent="0.25">
      <c r="A205" s="5">
        <v>707</v>
      </c>
      <c r="B205" s="5">
        <v>1</v>
      </c>
      <c r="C205" s="5" t="s">
        <v>296</v>
      </c>
      <c r="D205" s="5">
        <v>91.25</v>
      </c>
      <c r="E205" s="5">
        <v>100.6</v>
      </c>
      <c r="F205" s="5">
        <v>86.892857000000006</v>
      </c>
      <c r="G205" s="5">
        <v>95.871429000000006</v>
      </c>
      <c r="H205" s="5">
        <v>629588</v>
      </c>
      <c r="I205" s="5">
        <v>0</v>
      </c>
      <c r="J205" s="5">
        <v>82174</v>
      </c>
      <c r="K205" s="5">
        <v>0</v>
      </c>
      <c r="L205" s="5">
        <v>46946</v>
      </c>
      <c r="M205" s="5">
        <v>155856</v>
      </c>
      <c r="N205" s="5">
        <v>44035</v>
      </c>
      <c r="O205" s="5">
        <v>21034</v>
      </c>
      <c r="P205" s="5">
        <v>8049</v>
      </c>
      <c r="Q205" s="5">
        <v>1246</v>
      </c>
      <c r="R205" s="5">
        <v>7253</v>
      </c>
      <c r="S205" s="5">
        <v>0</v>
      </c>
      <c r="T205" s="5">
        <v>0</v>
      </c>
      <c r="U205" s="5">
        <v>0</v>
      </c>
      <c r="V205" s="5">
        <v>0</v>
      </c>
      <c r="W205" s="5">
        <v>141951</v>
      </c>
      <c r="X205" s="5">
        <v>0</v>
      </c>
      <c r="Y205" s="5">
        <v>13109</v>
      </c>
      <c r="Z205" s="5">
        <v>4843</v>
      </c>
      <c r="AA205" s="5">
        <v>69411</v>
      </c>
      <c r="AB205" s="5">
        <v>1225495</v>
      </c>
      <c r="AC205" s="5">
        <v>0</v>
      </c>
      <c r="AD205" s="5">
        <v>1299</v>
      </c>
      <c r="AE205" s="5">
        <v>25</v>
      </c>
      <c r="AF205" s="5">
        <v>22</v>
      </c>
      <c r="AG205" s="5">
        <v>657</v>
      </c>
      <c r="AH205" s="5">
        <v>0</v>
      </c>
      <c r="AI205" s="5">
        <v>178</v>
      </c>
      <c r="AJ205" s="5">
        <v>2181</v>
      </c>
      <c r="AK205" s="5">
        <v>135627.157813</v>
      </c>
      <c r="AL205" s="5">
        <v>159100</v>
      </c>
      <c r="AM205" s="47"/>
    </row>
    <row r="206" spans="1:39" x14ac:dyDescent="0.25">
      <c r="A206" s="5">
        <v>709</v>
      </c>
      <c r="B206" s="5">
        <v>1</v>
      </c>
      <c r="C206" s="5" t="s">
        <v>297</v>
      </c>
      <c r="D206" s="5">
        <v>10455.799999999999</v>
      </c>
      <c r="E206" s="5">
        <v>11362.15</v>
      </c>
      <c r="F206" s="5">
        <v>7885.8</v>
      </c>
      <c r="G206" s="5">
        <v>8631.2000000000007</v>
      </c>
      <c r="H206" s="5">
        <v>56681090</v>
      </c>
      <c r="I206" s="5">
        <v>264037</v>
      </c>
      <c r="J206" s="5">
        <v>5267366</v>
      </c>
      <c r="K206" s="5">
        <v>26429</v>
      </c>
      <c r="L206" s="5">
        <v>0</v>
      </c>
      <c r="M206" s="5">
        <v>0</v>
      </c>
      <c r="N206" s="5">
        <v>711358</v>
      </c>
      <c r="O206" s="5">
        <v>1910209</v>
      </c>
      <c r="P206" s="5">
        <v>431560</v>
      </c>
      <c r="Q206" s="5">
        <v>112206</v>
      </c>
      <c r="R206" s="5">
        <v>419304</v>
      </c>
      <c r="S206" s="5">
        <v>0</v>
      </c>
      <c r="T206" s="5">
        <v>0</v>
      </c>
      <c r="U206" s="5">
        <v>0</v>
      </c>
      <c r="V206" s="5">
        <v>-4597</v>
      </c>
      <c r="W206" s="5">
        <v>5582488</v>
      </c>
      <c r="X206" s="5">
        <v>0</v>
      </c>
      <c r="Y206" s="5">
        <v>0</v>
      </c>
      <c r="Z206" s="5">
        <v>815312</v>
      </c>
      <c r="AA206" s="5">
        <v>6248989</v>
      </c>
      <c r="AB206" s="5">
        <v>78465751</v>
      </c>
      <c r="AC206" s="5">
        <v>0</v>
      </c>
      <c r="AD206" s="5">
        <v>1009645</v>
      </c>
      <c r="AE206" s="5">
        <v>431560</v>
      </c>
      <c r="AF206" s="5">
        <v>419304</v>
      </c>
      <c r="AG206" s="5">
        <v>5582488</v>
      </c>
      <c r="AH206" s="5">
        <v>0</v>
      </c>
      <c r="AI206" s="5">
        <v>5794711</v>
      </c>
      <c r="AJ206" s="5">
        <v>13237708</v>
      </c>
      <c r="AK206" s="5">
        <v>104525414.357665</v>
      </c>
      <c r="AL206" s="5">
        <v>8244517236</v>
      </c>
      <c r="AM206" s="47"/>
    </row>
    <row r="207" spans="1:39" x14ac:dyDescent="0.25">
      <c r="A207" s="5">
        <v>712</v>
      </c>
      <c r="B207" s="5">
        <v>1</v>
      </c>
      <c r="C207" s="5" t="s">
        <v>1917</v>
      </c>
      <c r="D207" s="5">
        <v>624.85755800000004</v>
      </c>
      <c r="E207" s="5">
        <v>685.70407</v>
      </c>
      <c r="F207" s="5">
        <v>559.45045000000005</v>
      </c>
      <c r="G207" s="5">
        <v>609.630135</v>
      </c>
      <c r="H207" s="5">
        <v>4003441</v>
      </c>
      <c r="I207" s="5">
        <v>0</v>
      </c>
      <c r="J207" s="5">
        <v>288235</v>
      </c>
      <c r="K207" s="5">
        <v>0</v>
      </c>
      <c r="L207" s="5">
        <v>121038</v>
      </c>
      <c r="M207" s="5">
        <v>0</v>
      </c>
      <c r="N207" s="5">
        <v>115812</v>
      </c>
      <c r="O207" s="5">
        <v>134386</v>
      </c>
      <c r="P207" s="5">
        <v>101195.75</v>
      </c>
      <c r="Q207" s="5">
        <v>7925</v>
      </c>
      <c r="R207" s="5">
        <v>17094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31447</v>
      </c>
      <c r="AA207" s="5">
        <v>441372</v>
      </c>
      <c r="AB207" s="5">
        <v>5261945.75</v>
      </c>
      <c r="AC207" s="5">
        <v>0</v>
      </c>
      <c r="AD207" s="5">
        <v>43321</v>
      </c>
      <c r="AE207" s="5">
        <v>92676</v>
      </c>
      <c r="AF207" s="5">
        <v>15655</v>
      </c>
      <c r="AG207" s="5">
        <v>0</v>
      </c>
      <c r="AH207" s="5">
        <v>0</v>
      </c>
      <c r="AI207" s="5">
        <v>333790</v>
      </c>
      <c r="AJ207" s="5">
        <v>485442</v>
      </c>
      <c r="AK207" s="5">
        <v>4502736.5384569997</v>
      </c>
      <c r="AL207" s="5">
        <v>320267220</v>
      </c>
      <c r="AM207" s="47"/>
    </row>
    <row r="208" spans="1:39" x14ac:dyDescent="0.25">
      <c r="A208" s="5">
        <v>716</v>
      </c>
      <c r="B208" s="5">
        <v>1</v>
      </c>
      <c r="C208" s="5" t="s">
        <v>298</v>
      </c>
      <c r="D208" s="5">
        <v>1795</v>
      </c>
      <c r="E208" s="5">
        <v>1960.4</v>
      </c>
      <c r="F208" s="5">
        <v>1638.3068599999999</v>
      </c>
      <c r="G208" s="5">
        <v>1788.1051950000001</v>
      </c>
      <c r="H208" s="5">
        <v>11742487</v>
      </c>
      <c r="I208" s="5">
        <v>0</v>
      </c>
      <c r="J208" s="5">
        <v>168578</v>
      </c>
      <c r="K208" s="5">
        <v>14345</v>
      </c>
      <c r="L208" s="5">
        <v>0</v>
      </c>
      <c r="M208" s="5">
        <v>0</v>
      </c>
      <c r="N208" s="5">
        <v>199519</v>
      </c>
      <c r="O208" s="5">
        <v>398747</v>
      </c>
      <c r="P208" s="5">
        <v>300136.25</v>
      </c>
      <c r="Q208" s="5">
        <v>23245</v>
      </c>
      <c r="R208" s="5">
        <v>7725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86934</v>
      </c>
      <c r="AA208" s="5">
        <v>1294588</v>
      </c>
      <c r="AB208" s="5">
        <v>14236304.25</v>
      </c>
      <c r="AC208" s="5">
        <v>0</v>
      </c>
      <c r="AD208" s="5">
        <v>144633</v>
      </c>
      <c r="AE208" s="5">
        <v>296410</v>
      </c>
      <c r="AF208" s="5">
        <v>7629</v>
      </c>
      <c r="AG208" s="5">
        <v>0</v>
      </c>
      <c r="AH208" s="5">
        <v>0</v>
      </c>
      <c r="AI208" s="5">
        <v>1055772</v>
      </c>
      <c r="AJ208" s="5">
        <v>1504444</v>
      </c>
      <c r="AK208" s="5">
        <v>14860218.532294</v>
      </c>
      <c r="AL208" s="5">
        <v>987391700</v>
      </c>
      <c r="AM208" s="47"/>
    </row>
    <row r="209" spans="1:39" x14ac:dyDescent="0.25">
      <c r="A209" s="5">
        <v>717</v>
      </c>
      <c r="B209" s="5">
        <v>1</v>
      </c>
      <c r="C209" s="5" t="s">
        <v>299</v>
      </c>
      <c r="D209" s="5">
        <v>1961.875454</v>
      </c>
      <c r="E209" s="5">
        <v>2177.1098229999998</v>
      </c>
      <c r="F209" s="5">
        <v>1831.3422049999999</v>
      </c>
      <c r="G209" s="5">
        <v>2024.260792</v>
      </c>
      <c r="H209" s="5">
        <v>13293321</v>
      </c>
      <c r="I209" s="5">
        <v>119738</v>
      </c>
      <c r="J209" s="5">
        <v>192592</v>
      </c>
      <c r="K209" s="5">
        <v>49344</v>
      </c>
      <c r="L209" s="5">
        <v>0</v>
      </c>
      <c r="M209" s="5">
        <v>0</v>
      </c>
      <c r="N209" s="5">
        <v>173616</v>
      </c>
      <c r="O209" s="5">
        <v>447063</v>
      </c>
      <c r="P209" s="5">
        <v>338586.75</v>
      </c>
      <c r="Q209" s="5">
        <v>26315</v>
      </c>
      <c r="R209" s="5">
        <v>31194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24163</v>
      </c>
      <c r="Z209" s="5">
        <v>142239</v>
      </c>
      <c r="AA209" s="5">
        <v>1465565</v>
      </c>
      <c r="AB209" s="5">
        <v>16303736.75</v>
      </c>
      <c r="AC209" s="5">
        <v>0</v>
      </c>
      <c r="AD209" s="5">
        <v>160418</v>
      </c>
      <c r="AE209" s="5">
        <v>338586.75</v>
      </c>
      <c r="AF209" s="5">
        <v>31194</v>
      </c>
      <c r="AG209" s="5">
        <v>0</v>
      </c>
      <c r="AH209" s="5">
        <v>0</v>
      </c>
      <c r="AI209" s="5">
        <v>1244582</v>
      </c>
      <c r="AJ209" s="5">
        <v>1774780.75</v>
      </c>
      <c r="AK209" s="5">
        <v>16642299.126188001</v>
      </c>
      <c r="AL209" s="5">
        <v>1218692800</v>
      </c>
      <c r="AM209" s="47"/>
    </row>
    <row r="210" spans="1:39" x14ac:dyDescent="0.25">
      <c r="A210" s="5">
        <v>719</v>
      </c>
      <c r="B210" s="5">
        <v>1</v>
      </c>
      <c r="C210" s="5" t="s">
        <v>2171</v>
      </c>
      <c r="D210" s="5">
        <v>8690.3592520000002</v>
      </c>
      <c r="E210" s="5">
        <v>9518.5160880000003</v>
      </c>
      <c r="F210" s="5">
        <v>8457.9044429999994</v>
      </c>
      <c r="G210" s="5">
        <v>9267.5886659999996</v>
      </c>
      <c r="H210" s="5">
        <v>60860255</v>
      </c>
      <c r="I210" s="5">
        <v>0</v>
      </c>
      <c r="J210" s="5">
        <v>364765</v>
      </c>
      <c r="K210" s="5">
        <v>190609</v>
      </c>
      <c r="L210" s="5">
        <v>0</v>
      </c>
      <c r="M210" s="5">
        <v>0</v>
      </c>
      <c r="N210" s="5">
        <v>9188</v>
      </c>
      <c r="O210" s="5">
        <v>1973129</v>
      </c>
      <c r="P210" s="5">
        <v>1249964</v>
      </c>
      <c r="Q210" s="5">
        <v>120479</v>
      </c>
      <c r="R210" s="5">
        <v>25949</v>
      </c>
      <c r="S210" s="5">
        <v>0</v>
      </c>
      <c r="T210" s="5">
        <v>0</v>
      </c>
      <c r="U210" s="5">
        <v>259308</v>
      </c>
      <c r="V210" s="5">
        <v>-15761</v>
      </c>
      <c r="W210" s="5">
        <v>5782697</v>
      </c>
      <c r="X210" s="5">
        <v>0</v>
      </c>
      <c r="Y210" s="5">
        <v>971748</v>
      </c>
      <c r="Z210" s="5">
        <v>697147</v>
      </c>
      <c r="AA210" s="5">
        <v>6709734</v>
      </c>
      <c r="AB210" s="5">
        <v>79199211</v>
      </c>
      <c r="AC210" s="5">
        <v>0</v>
      </c>
      <c r="AD210" s="5">
        <v>728135</v>
      </c>
      <c r="AE210" s="5">
        <v>1249964</v>
      </c>
      <c r="AF210" s="5">
        <v>25949</v>
      </c>
      <c r="AG210" s="5">
        <v>5757070.9699999997</v>
      </c>
      <c r="AH210" s="5">
        <v>0</v>
      </c>
      <c r="AI210" s="5">
        <v>6107356</v>
      </c>
      <c r="AJ210" s="5">
        <v>13868474.970000001</v>
      </c>
      <c r="AK210" s="5">
        <v>78358524.395871997</v>
      </c>
      <c r="AL210" s="5">
        <v>6561473100</v>
      </c>
      <c r="AM210" s="47"/>
    </row>
    <row r="211" spans="1:39" x14ac:dyDescent="0.25">
      <c r="A211" s="5">
        <v>720</v>
      </c>
      <c r="B211" s="5">
        <v>1</v>
      </c>
      <c r="C211" s="5" t="s">
        <v>300</v>
      </c>
      <c r="D211" s="5">
        <v>8850</v>
      </c>
      <c r="E211" s="5">
        <v>9732.4</v>
      </c>
      <c r="F211" s="5">
        <v>8117</v>
      </c>
      <c r="G211" s="5">
        <v>8965.7999999999993</v>
      </c>
      <c r="H211" s="5">
        <v>58878409</v>
      </c>
      <c r="I211" s="5">
        <v>381728</v>
      </c>
      <c r="J211" s="5">
        <v>2440414</v>
      </c>
      <c r="K211" s="5">
        <v>723789</v>
      </c>
      <c r="L211" s="5">
        <v>0</v>
      </c>
      <c r="M211" s="5">
        <v>0</v>
      </c>
      <c r="N211" s="5">
        <v>28802.311304999999</v>
      </c>
      <c r="O211" s="5">
        <v>1900238</v>
      </c>
      <c r="P211" s="5">
        <v>1498023.75</v>
      </c>
      <c r="Q211" s="5">
        <v>116555</v>
      </c>
      <c r="R211" s="5">
        <v>169005</v>
      </c>
      <c r="S211" s="5">
        <v>0</v>
      </c>
      <c r="T211" s="5">
        <v>0</v>
      </c>
      <c r="U211" s="5">
        <v>0</v>
      </c>
      <c r="V211" s="5">
        <v>-14973</v>
      </c>
      <c r="W211" s="5">
        <v>0</v>
      </c>
      <c r="X211" s="5">
        <v>0</v>
      </c>
      <c r="Y211" s="5">
        <v>0</v>
      </c>
      <c r="Z211" s="5">
        <v>682362</v>
      </c>
      <c r="AA211" s="5">
        <v>6491239</v>
      </c>
      <c r="AB211" s="5">
        <v>73295592.061305001</v>
      </c>
      <c r="AC211" s="5">
        <v>0</v>
      </c>
      <c r="AD211" s="5">
        <v>725297</v>
      </c>
      <c r="AE211" s="5">
        <v>1498023.75</v>
      </c>
      <c r="AF211" s="5">
        <v>169005</v>
      </c>
      <c r="AG211" s="5">
        <v>0</v>
      </c>
      <c r="AH211" s="5">
        <v>0</v>
      </c>
      <c r="AI211" s="5">
        <v>5748521</v>
      </c>
      <c r="AJ211" s="5">
        <v>8140846.75</v>
      </c>
      <c r="AK211" s="5">
        <v>78407924.615930006</v>
      </c>
      <c r="AL211" s="5">
        <v>6199591500</v>
      </c>
      <c r="AM211" s="47"/>
    </row>
    <row r="212" spans="1:39" x14ac:dyDescent="0.25">
      <c r="A212" s="5">
        <v>721</v>
      </c>
      <c r="B212" s="5">
        <v>1</v>
      </c>
      <c r="C212" s="5" t="s">
        <v>2172</v>
      </c>
      <c r="D212" s="5">
        <v>4053.1920709999999</v>
      </c>
      <c r="E212" s="5">
        <v>4468.408238</v>
      </c>
      <c r="F212" s="5">
        <v>4414.3967279999997</v>
      </c>
      <c r="G212" s="5">
        <v>4853.8975499999997</v>
      </c>
      <c r="H212" s="5">
        <v>31875545</v>
      </c>
      <c r="I212" s="5">
        <v>108480</v>
      </c>
      <c r="J212" s="5">
        <v>186795</v>
      </c>
      <c r="K212" s="5">
        <v>17912</v>
      </c>
      <c r="L212" s="5">
        <v>0</v>
      </c>
      <c r="M212" s="5">
        <v>0</v>
      </c>
      <c r="N212" s="5">
        <v>427346</v>
      </c>
      <c r="O212" s="5">
        <v>1061818</v>
      </c>
      <c r="P212" s="5">
        <v>752036.25</v>
      </c>
      <c r="Q212" s="5">
        <v>63101</v>
      </c>
      <c r="R212" s="5">
        <v>6990</v>
      </c>
      <c r="S212" s="5">
        <v>0</v>
      </c>
      <c r="T212" s="5">
        <v>0</v>
      </c>
      <c r="U212" s="5">
        <v>0</v>
      </c>
      <c r="V212" s="5">
        <v>-7880</v>
      </c>
      <c r="W212" s="5">
        <v>1197457</v>
      </c>
      <c r="X212" s="5">
        <v>0</v>
      </c>
      <c r="Y212" s="5">
        <v>0</v>
      </c>
      <c r="Z212" s="5">
        <v>332054</v>
      </c>
      <c r="AA212" s="5">
        <v>3514222</v>
      </c>
      <c r="AB212" s="5">
        <v>39535876.25</v>
      </c>
      <c r="AC212" s="5">
        <v>0</v>
      </c>
      <c r="AD212" s="5">
        <v>297431</v>
      </c>
      <c r="AE212" s="5">
        <v>752036.25</v>
      </c>
      <c r="AF212" s="5">
        <v>6990</v>
      </c>
      <c r="AG212" s="5">
        <v>1137097</v>
      </c>
      <c r="AH212" s="5">
        <v>0</v>
      </c>
      <c r="AI212" s="5">
        <v>2948995</v>
      </c>
      <c r="AJ212" s="5">
        <v>5142549.25</v>
      </c>
      <c r="AK212" s="5">
        <v>31152273.128876001</v>
      </c>
      <c r="AL212" s="5">
        <v>2405876800</v>
      </c>
      <c r="AM212" s="47"/>
    </row>
    <row r="213" spans="1:39" x14ac:dyDescent="0.25">
      <c r="A213" s="5">
        <v>726</v>
      </c>
      <c r="B213" s="5">
        <v>1</v>
      </c>
      <c r="C213" s="5" t="s">
        <v>301</v>
      </c>
      <c r="D213" s="5">
        <v>2626.4412130000001</v>
      </c>
      <c r="E213" s="5">
        <v>2891.7317440000002</v>
      </c>
      <c r="F213" s="5">
        <v>2973.64714</v>
      </c>
      <c r="G213" s="5">
        <v>3251.9571110000002</v>
      </c>
      <c r="H213" s="5">
        <v>21355602</v>
      </c>
      <c r="I213" s="5">
        <v>59357</v>
      </c>
      <c r="J213" s="5">
        <v>146740</v>
      </c>
      <c r="K213" s="5">
        <v>14378</v>
      </c>
      <c r="L213" s="5">
        <v>0</v>
      </c>
      <c r="M213" s="5">
        <v>0</v>
      </c>
      <c r="N213" s="5">
        <v>303779</v>
      </c>
      <c r="O213" s="5">
        <v>716537</v>
      </c>
      <c r="P213" s="5">
        <v>395678</v>
      </c>
      <c r="Q213" s="5">
        <v>42275</v>
      </c>
      <c r="R213" s="5">
        <v>0</v>
      </c>
      <c r="S213" s="5">
        <v>0</v>
      </c>
      <c r="T213" s="5">
        <v>0</v>
      </c>
      <c r="U213" s="5">
        <v>0</v>
      </c>
      <c r="V213" s="5">
        <v>-7486</v>
      </c>
      <c r="W213" s="5">
        <v>2775741</v>
      </c>
      <c r="X213" s="5">
        <v>0</v>
      </c>
      <c r="Y213" s="5">
        <v>0</v>
      </c>
      <c r="Z213" s="5">
        <v>211412</v>
      </c>
      <c r="AA213" s="5">
        <v>2354417</v>
      </c>
      <c r="AB213" s="5">
        <v>28368430</v>
      </c>
      <c r="AC213" s="5">
        <v>0</v>
      </c>
      <c r="AD213" s="5">
        <v>274902</v>
      </c>
      <c r="AE213" s="5">
        <v>395678</v>
      </c>
      <c r="AF213" s="5">
        <v>0</v>
      </c>
      <c r="AG213" s="5">
        <v>2722803.58</v>
      </c>
      <c r="AH213" s="5">
        <v>0</v>
      </c>
      <c r="AI213" s="5">
        <v>2099703</v>
      </c>
      <c r="AJ213" s="5">
        <v>5493086.5800000001</v>
      </c>
      <c r="AK213" s="5">
        <v>28585609.45008</v>
      </c>
      <c r="AL213" s="5">
        <v>1880328264</v>
      </c>
      <c r="AM213" s="47"/>
    </row>
    <row r="214" spans="1:39" x14ac:dyDescent="0.25">
      <c r="A214" s="5">
        <v>727</v>
      </c>
      <c r="B214" s="5">
        <v>1</v>
      </c>
      <c r="C214" s="5" t="s">
        <v>302</v>
      </c>
      <c r="D214" s="5">
        <v>3786.9458420000001</v>
      </c>
      <c r="E214" s="5">
        <v>4147.6829799999996</v>
      </c>
      <c r="F214" s="5">
        <v>3089.9011260000002</v>
      </c>
      <c r="G214" s="5">
        <v>3386.3123190000001</v>
      </c>
      <c r="H214" s="5">
        <v>22237913</v>
      </c>
      <c r="I214" s="5">
        <v>141229</v>
      </c>
      <c r="J214" s="5">
        <v>318162</v>
      </c>
      <c r="K214" s="5">
        <v>41329</v>
      </c>
      <c r="L214" s="5">
        <v>0</v>
      </c>
      <c r="M214" s="5">
        <v>0</v>
      </c>
      <c r="N214" s="5">
        <v>161198</v>
      </c>
      <c r="O214" s="5">
        <v>737836</v>
      </c>
      <c r="P214" s="5">
        <v>461734.75</v>
      </c>
      <c r="Q214" s="5">
        <v>44022</v>
      </c>
      <c r="R214" s="5">
        <v>28851</v>
      </c>
      <c r="S214" s="5">
        <v>0</v>
      </c>
      <c r="T214" s="5">
        <v>0</v>
      </c>
      <c r="U214" s="5">
        <v>0</v>
      </c>
      <c r="V214" s="5">
        <v>0</v>
      </c>
      <c r="W214" s="5">
        <v>1935684</v>
      </c>
      <c r="X214" s="5">
        <v>0</v>
      </c>
      <c r="Y214" s="5">
        <v>0</v>
      </c>
      <c r="Z214" s="5">
        <v>235017</v>
      </c>
      <c r="AA214" s="5">
        <v>2451690</v>
      </c>
      <c r="AB214" s="5">
        <v>28794665.75</v>
      </c>
      <c r="AC214" s="5">
        <v>0</v>
      </c>
      <c r="AD214" s="5">
        <v>194362</v>
      </c>
      <c r="AE214" s="5">
        <v>393801</v>
      </c>
      <c r="AF214" s="5">
        <v>24606</v>
      </c>
      <c r="AG214" s="5">
        <v>1572949</v>
      </c>
      <c r="AH214" s="5">
        <v>0</v>
      </c>
      <c r="AI214" s="5">
        <v>1726687</v>
      </c>
      <c r="AJ214" s="5">
        <v>3912405</v>
      </c>
      <c r="AK214" s="5">
        <v>20438137.793079998</v>
      </c>
      <c r="AL214" s="5">
        <v>1804098329</v>
      </c>
      <c r="AM214" s="47"/>
    </row>
    <row r="215" spans="1:39" x14ac:dyDescent="0.25">
      <c r="A215" s="5">
        <v>728</v>
      </c>
      <c r="B215" s="5">
        <v>1</v>
      </c>
      <c r="C215" s="5" t="s">
        <v>303</v>
      </c>
      <c r="D215" s="5">
        <v>15077</v>
      </c>
      <c r="E215" s="5">
        <v>16487.2</v>
      </c>
      <c r="F215" s="5">
        <v>12889.125968</v>
      </c>
      <c r="G215" s="5">
        <v>14070.951161000001</v>
      </c>
      <c r="H215" s="5">
        <v>92403936</v>
      </c>
      <c r="I215" s="5">
        <v>358190</v>
      </c>
      <c r="J215" s="5">
        <v>810714</v>
      </c>
      <c r="K215" s="5">
        <v>181238</v>
      </c>
      <c r="L215" s="5">
        <v>0</v>
      </c>
      <c r="M215" s="5">
        <v>0</v>
      </c>
      <c r="N215" s="5">
        <v>430165</v>
      </c>
      <c r="O215" s="5">
        <v>3079543</v>
      </c>
      <c r="P215" s="5">
        <v>1390238</v>
      </c>
      <c r="Q215" s="5">
        <v>182922</v>
      </c>
      <c r="R215" s="5">
        <v>78938</v>
      </c>
      <c r="S215" s="5">
        <v>0</v>
      </c>
      <c r="T215" s="5">
        <v>0</v>
      </c>
      <c r="U215" s="5">
        <v>294388</v>
      </c>
      <c r="V215" s="5">
        <v>-7880</v>
      </c>
      <c r="W215" s="5">
        <v>17925829</v>
      </c>
      <c r="X215" s="5">
        <v>0</v>
      </c>
      <c r="Y215" s="5">
        <v>179576</v>
      </c>
      <c r="Z215" s="5">
        <v>977044</v>
      </c>
      <c r="AA215" s="5">
        <v>10187369</v>
      </c>
      <c r="AB215" s="5">
        <v>128472210</v>
      </c>
      <c r="AC215" s="5">
        <v>0</v>
      </c>
      <c r="AD215" s="5">
        <v>1027449</v>
      </c>
      <c r="AE215" s="5">
        <v>1390238</v>
      </c>
      <c r="AF215" s="5">
        <v>78938</v>
      </c>
      <c r="AG215" s="5">
        <v>17725408</v>
      </c>
      <c r="AH215" s="5">
        <v>0</v>
      </c>
      <c r="AI215" s="5">
        <v>8601715</v>
      </c>
      <c r="AJ215" s="5">
        <v>28823748</v>
      </c>
      <c r="AK215" s="5">
        <v>107562418.48105299</v>
      </c>
      <c r="AL215" s="5">
        <v>9058779828</v>
      </c>
      <c r="AM215" s="47"/>
    </row>
    <row r="216" spans="1:39" x14ac:dyDescent="0.25">
      <c r="A216" s="5">
        <v>738</v>
      </c>
      <c r="B216" s="5">
        <v>1</v>
      </c>
      <c r="C216" s="5" t="s">
        <v>304</v>
      </c>
      <c r="D216" s="5">
        <v>853.11428599999999</v>
      </c>
      <c r="E216" s="5">
        <v>928.11428599999999</v>
      </c>
      <c r="F216" s="5">
        <v>1092.14184</v>
      </c>
      <c r="G216" s="5">
        <v>1192.9466010000001</v>
      </c>
      <c r="H216" s="5">
        <v>7834080</v>
      </c>
      <c r="I216" s="5">
        <v>0</v>
      </c>
      <c r="J216" s="5">
        <v>95528</v>
      </c>
      <c r="K216" s="5">
        <v>0</v>
      </c>
      <c r="L216" s="5">
        <v>0</v>
      </c>
      <c r="M216" s="5">
        <v>0</v>
      </c>
      <c r="N216" s="5">
        <v>193475</v>
      </c>
      <c r="O216" s="5">
        <v>271969</v>
      </c>
      <c r="P216" s="5">
        <v>187008.25</v>
      </c>
      <c r="Q216" s="5">
        <v>15508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238589</v>
      </c>
      <c r="X216" s="5">
        <v>0</v>
      </c>
      <c r="Y216" s="5">
        <v>0</v>
      </c>
      <c r="Z216" s="5">
        <v>50529</v>
      </c>
      <c r="AA216" s="5">
        <v>863693</v>
      </c>
      <c r="AB216" s="5">
        <v>9750379.25</v>
      </c>
      <c r="AC216" s="5">
        <v>0</v>
      </c>
      <c r="AD216" s="5">
        <v>57543</v>
      </c>
      <c r="AE216" s="5">
        <v>162491</v>
      </c>
      <c r="AF216" s="5">
        <v>0</v>
      </c>
      <c r="AG216" s="5">
        <v>186468</v>
      </c>
      <c r="AH216" s="5">
        <v>0</v>
      </c>
      <c r="AI216" s="5">
        <v>619713</v>
      </c>
      <c r="AJ216" s="5">
        <v>1026215</v>
      </c>
      <c r="AK216" s="5">
        <v>5783062.829415</v>
      </c>
      <c r="AL216" s="5">
        <v>411281800</v>
      </c>
      <c r="AM216" s="47"/>
    </row>
    <row r="217" spans="1:39" x14ac:dyDescent="0.25">
      <c r="A217" s="5">
        <v>739</v>
      </c>
      <c r="B217" s="5">
        <v>1</v>
      </c>
      <c r="C217" s="5" t="s">
        <v>305</v>
      </c>
      <c r="D217" s="5">
        <v>692.56076199999995</v>
      </c>
      <c r="E217" s="5">
        <v>767.86985300000003</v>
      </c>
      <c r="F217" s="5">
        <v>732.14229999999998</v>
      </c>
      <c r="G217" s="5">
        <v>813.514366</v>
      </c>
      <c r="H217" s="5">
        <v>5342349</v>
      </c>
      <c r="I217" s="5">
        <v>0</v>
      </c>
      <c r="J217" s="5">
        <v>35660</v>
      </c>
      <c r="K217" s="5">
        <v>0</v>
      </c>
      <c r="L217" s="5">
        <v>67529</v>
      </c>
      <c r="M217" s="5">
        <v>0</v>
      </c>
      <c r="N217" s="5">
        <v>163402.97225799999</v>
      </c>
      <c r="O217" s="5">
        <v>185892</v>
      </c>
      <c r="P217" s="5">
        <v>111779.75</v>
      </c>
      <c r="Q217" s="5">
        <v>10576</v>
      </c>
      <c r="R217" s="5">
        <v>8827</v>
      </c>
      <c r="S217" s="5">
        <v>0</v>
      </c>
      <c r="T217" s="5">
        <v>0</v>
      </c>
      <c r="U217" s="5">
        <v>0</v>
      </c>
      <c r="V217" s="5">
        <v>0</v>
      </c>
      <c r="W217" s="5">
        <v>447221</v>
      </c>
      <c r="X217" s="5">
        <v>0</v>
      </c>
      <c r="Y217" s="5">
        <v>0</v>
      </c>
      <c r="Z217" s="5">
        <v>35654</v>
      </c>
      <c r="AA217" s="5">
        <v>588984</v>
      </c>
      <c r="AB217" s="5">
        <v>6997874.7222579997</v>
      </c>
      <c r="AC217" s="5">
        <v>0</v>
      </c>
      <c r="AD217" s="5">
        <v>68134</v>
      </c>
      <c r="AE217" s="5">
        <v>111779.75</v>
      </c>
      <c r="AF217" s="5">
        <v>8827</v>
      </c>
      <c r="AG217" s="5">
        <v>446783</v>
      </c>
      <c r="AH217" s="5">
        <v>0</v>
      </c>
      <c r="AI217" s="5">
        <v>501994</v>
      </c>
      <c r="AJ217" s="5">
        <v>1137517.75</v>
      </c>
      <c r="AK217" s="5">
        <v>6831723.3145709997</v>
      </c>
      <c r="AL217" s="5">
        <v>434872500</v>
      </c>
      <c r="AM217" s="47"/>
    </row>
    <row r="218" spans="1:39" x14ac:dyDescent="0.25">
      <c r="A218" s="5">
        <v>740</v>
      </c>
      <c r="B218" s="5">
        <v>1</v>
      </c>
      <c r="C218" s="5" t="s">
        <v>306</v>
      </c>
      <c r="D218" s="5">
        <v>1263.7567570000001</v>
      </c>
      <c r="E218" s="5">
        <v>1415.5567570000001</v>
      </c>
      <c r="F218" s="5">
        <v>1188.479452</v>
      </c>
      <c r="G218" s="5">
        <v>1324.479452</v>
      </c>
      <c r="H218" s="5">
        <v>8697857</v>
      </c>
      <c r="I218" s="5">
        <v>24562</v>
      </c>
      <c r="J218" s="5">
        <v>330460</v>
      </c>
      <c r="K218" s="5">
        <v>205110</v>
      </c>
      <c r="L218" s="5">
        <v>0</v>
      </c>
      <c r="M218" s="5">
        <v>0</v>
      </c>
      <c r="N218" s="5">
        <v>291202.170255</v>
      </c>
      <c r="O218" s="5">
        <v>301379</v>
      </c>
      <c r="P218" s="5">
        <v>207629</v>
      </c>
      <c r="Q218" s="5">
        <v>17218</v>
      </c>
      <c r="R218" s="5">
        <v>0</v>
      </c>
      <c r="S218" s="5">
        <v>0</v>
      </c>
      <c r="T218" s="5">
        <v>0</v>
      </c>
      <c r="U218" s="5">
        <v>0</v>
      </c>
      <c r="V218" s="5">
        <v>-7880</v>
      </c>
      <c r="W218" s="5">
        <v>264896</v>
      </c>
      <c r="X218" s="5">
        <v>0</v>
      </c>
      <c r="Y218" s="5">
        <v>46197</v>
      </c>
      <c r="Z218" s="5">
        <v>66191</v>
      </c>
      <c r="AA218" s="5">
        <v>958923</v>
      </c>
      <c r="AB218" s="5">
        <v>11403744.170255</v>
      </c>
      <c r="AC218" s="5">
        <v>0</v>
      </c>
      <c r="AD218" s="5">
        <v>125021</v>
      </c>
      <c r="AE218" s="5">
        <v>199989</v>
      </c>
      <c r="AF218" s="5">
        <v>0</v>
      </c>
      <c r="AG218" s="5">
        <v>229498</v>
      </c>
      <c r="AH218" s="5">
        <v>0</v>
      </c>
      <c r="AI218" s="5">
        <v>762719</v>
      </c>
      <c r="AJ218" s="5">
        <v>1317227</v>
      </c>
      <c r="AK218" s="5">
        <v>12588594.353203001</v>
      </c>
      <c r="AL218" s="5">
        <v>695368100</v>
      </c>
      <c r="AM218" s="47"/>
    </row>
    <row r="219" spans="1:39" x14ac:dyDescent="0.25">
      <c r="A219" s="5">
        <v>741</v>
      </c>
      <c r="B219" s="5">
        <v>1</v>
      </c>
      <c r="C219" s="5" t="s">
        <v>307</v>
      </c>
      <c r="D219" s="5">
        <v>864.99247200000002</v>
      </c>
      <c r="E219" s="5">
        <v>950.19162200000005</v>
      </c>
      <c r="F219" s="5">
        <v>882.28</v>
      </c>
      <c r="G219" s="5">
        <v>966.53599999999994</v>
      </c>
      <c r="H219" s="5">
        <v>6347242</v>
      </c>
      <c r="I219" s="5">
        <v>16374</v>
      </c>
      <c r="J219" s="5">
        <v>124760</v>
      </c>
      <c r="K219" s="5">
        <v>0</v>
      </c>
      <c r="L219" s="5">
        <v>0</v>
      </c>
      <c r="M219" s="5">
        <v>0</v>
      </c>
      <c r="N219" s="5">
        <v>176045.317625</v>
      </c>
      <c r="O219" s="5">
        <v>223239</v>
      </c>
      <c r="P219" s="5">
        <v>159858.25</v>
      </c>
      <c r="Q219" s="5">
        <v>12565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37937</v>
      </c>
      <c r="X219" s="5">
        <v>0</v>
      </c>
      <c r="Y219" s="5">
        <v>36898</v>
      </c>
      <c r="Z219" s="5">
        <v>56884</v>
      </c>
      <c r="AA219" s="5">
        <v>699772</v>
      </c>
      <c r="AB219" s="5">
        <v>7891574.5676250001</v>
      </c>
      <c r="AC219" s="5">
        <v>0</v>
      </c>
      <c r="AD219" s="5">
        <v>101936</v>
      </c>
      <c r="AE219" s="5">
        <v>159858.25</v>
      </c>
      <c r="AF219" s="5">
        <v>0</v>
      </c>
      <c r="AG219" s="5">
        <v>37486</v>
      </c>
      <c r="AH219" s="5">
        <v>0</v>
      </c>
      <c r="AI219" s="5">
        <v>594417</v>
      </c>
      <c r="AJ219" s="5">
        <v>893697.25</v>
      </c>
      <c r="AK219" s="5">
        <v>10112029.781649999</v>
      </c>
      <c r="AL219" s="5">
        <v>532353000</v>
      </c>
      <c r="AM219" s="47"/>
    </row>
    <row r="220" spans="1:39" x14ac:dyDescent="0.25">
      <c r="A220" s="5">
        <v>742</v>
      </c>
      <c r="B220" s="5">
        <v>1</v>
      </c>
      <c r="C220" s="5" t="s">
        <v>308</v>
      </c>
      <c r="D220" s="5">
        <v>13480.140925</v>
      </c>
      <c r="E220" s="5">
        <v>14624.827987999999</v>
      </c>
      <c r="F220" s="5">
        <v>9609.7630509999999</v>
      </c>
      <c r="G220" s="5">
        <v>10503.277581</v>
      </c>
      <c r="H220" s="5">
        <v>68975024</v>
      </c>
      <c r="I220" s="5">
        <v>1372379</v>
      </c>
      <c r="J220" s="5">
        <v>12775752</v>
      </c>
      <c r="K220" s="5">
        <v>2051100</v>
      </c>
      <c r="L220" s="5">
        <v>0</v>
      </c>
      <c r="M220" s="5">
        <v>0</v>
      </c>
      <c r="N220" s="5">
        <v>637592.48091899999</v>
      </c>
      <c r="O220" s="5">
        <v>2355287</v>
      </c>
      <c r="P220" s="5">
        <v>1759299</v>
      </c>
      <c r="Q220" s="5">
        <v>136543</v>
      </c>
      <c r="R220" s="5">
        <v>0</v>
      </c>
      <c r="S220" s="5">
        <v>0</v>
      </c>
      <c r="T220" s="5">
        <v>0</v>
      </c>
      <c r="U220" s="5">
        <v>340814</v>
      </c>
      <c r="V220" s="5">
        <v>-66</v>
      </c>
      <c r="W220" s="5">
        <v>0</v>
      </c>
      <c r="X220" s="5">
        <v>0</v>
      </c>
      <c r="Y220" s="5">
        <v>146610</v>
      </c>
      <c r="Z220" s="5">
        <v>684164</v>
      </c>
      <c r="AA220" s="5">
        <v>7604373</v>
      </c>
      <c r="AB220" s="5">
        <v>98838871.480919003</v>
      </c>
      <c r="AC220" s="5">
        <v>0</v>
      </c>
      <c r="AD220" s="5">
        <v>1010377</v>
      </c>
      <c r="AE220" s="5">
        <v>1759299</v>
      </c>
      <c r="AF220" s="5">
        <v>0</v>
      </c>
      <c r="AG220" s="5">
        <v>0</v>
      </c>
      <c r="AH220" s="5">
        <v>0</v>
      </c>
      <c r="AI220" s="5">
        <v>6307693</v>
      </c>
      <c r="AJ220" s="5">
        <v>9077369</v>
      </c>
      <c r="AK220" s="5">
        <v>103235121.394025</v>
      </c>
      <c r="AL220" s="5">
        <v>7573699367</v>
      </c>
      <c r="AM220" s="47"/>
    </row>
    <row r="221" spans="1:39" x14ac:dyDescent="0.25">
      <c r="A221" s="5">
        <v>743</v>
      </c>
      <c r="B221" s="5">
        <v>1</v>
      </c>
      <c r="C221" s="5" t="s">
        <v>309</v>
      </c>
      <c r="D221" s="5">
        <v>1050.1399140000001</v>
      </c>
      <c r="E221" s="5">
        <v>1138.84222</v>
      </c>
      <c r="F221" s="5">
        <v>1047.687451</v>
      </c>
      <c r="G221" s="5">
        <v>1133.8815850000001</v>
      </c>
      <c r="H221" s="5">
        <v>7446200</v>
      </c>
      <c r="I221" s="5">
        <v>0</v>
      </c>
      <c r="J221" s="5">
        <v>231319</v>
      </c>
      <c r="K221" s="5">
        <v>14415</v>
      </c>
      <c r="L221" s="5">
        <v>0</v>
      </c>
      <c r="M221" s="5">
        <v>0</v>
      </c>
      <c r="N221" s="5">
        <v>202977</v>
      </c>
      <c r="O221" s="5">
        <v>260765</v>
      </c>
      <c r="P221" s="5">
        <v>125586.5</v>
      </c>
      <c r="Q221" s="5">
        <v>14740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1198377</v>
      </c>
      <c r="X221" s="5">
        <v>0</v>
      </c>
      <c r="Y221" s="5">
        <v>0</v>
      </c>
      <c r="Z221" s="5">
        <v>60530</v>
      </c>
      <c r="AA221" s="5">
        <v>820930</v>
      </c>
      <c r="AB221" s="5">
        <v>10375839.5</v>
      </c>
      <c r="AC221" s="5">
        <v>0</v>
      </c>
      <c r="AD221" s="5">
        <v>127466</v>
      </c>
      <c r="AE221" s="5">
        <v>125586.5</v>
      </c>
      <c r="AF221" s="5">
        <v>0</v>
      </c>
      <c r="AG221" s="5">
        <v>1198377</v>
      </c>
      <c r="AH221" s="5">
        <v>0</v>
      </c>
      <c r="AI221" s="5">
        <v>718792</v>
      </c>
      <c r="AJ221" s="5">
        <v>2170221.5</v>
      </c>
      <c r="AK221" s="5">
        <v>12699177.776032001</v>
      </c>
      <c r="AL221" s="5">
        <v>701266100</v>
      </c>
      <c r="AM221" s="47"/>
    </row>
    <row r="222" spans="1:39" x14ac:dyDescent="0.25">
      <c r="A222" s="5">
        <v>745</v>
      </c>
      <c r="B222" s="5">
        <v>1</v>
      </c>
      <c r="C222" s="5" t="s">
        <v>310</v>
      </c>
      <c r="D222" s="5">
        <v>1699.5890710000001</v>
      </c>
      <c r="E222" s="5">
        <v>1860.801567</v>
      </c>
      <c r="F222" s="5">
        <v>1824.12249</v>
      </c>
      <c r="G222" s="5">
        <v>1994.3349900000001</v>
      </c>
      <c r="H222" s="5">
        <v>13096798</v>
      </c>
      <c r="I222" s="5">
        <v>52193</v>
      </c>
      <c r="J222" s="5">
        <v>164092</v>
      </c>
      <c r="K222" s="5">
        <v>14179</v>
      </c>
      <c r="L222" s="5">
        <v>0</v>
      </c>
      <c r="M222" s="5">
        <v>0</v>
      </c>
      <c r="N222" s="5">
        <v>266848</v>
      </c>
      <c r="O222" s="5">
        <v>429194</v>
      </c>
      <c r="P222" s="5">
        <v>333565.75</v>
      </c>
      <c r="Q222" s="5">
        <v>25926</v>
      </c>
      <c r="R222" s="5">
        <v>9034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112126</v>
      </c>
      <c r="AA222" s="5">
        <v>1443899</v>
      </c>
      <c r="AB222" s="5">
        <v>15947854.75</v>
      </c>
      <c r="AC222" s="5">
        <v>0</v>
      </c>
      <c r="AD222" s="5">
        <v>119531</v>
      </c>
      <c r="AE222" s="5">
        <v>307933</v>
      </c>
      <c r="AF222" s="5">
        <v>8340</v>
      </c>
      <c r="AG222" s="5">
        <v>0</v>
      </c>
      <c r="AH222" s="5">
        <v>0</v>
      </c>
      <c r="AI222" s="5">
        <v>1100717</v>
      </c>
      <c r="AJ222" s="5">
        <v>1536521</v>
      </c>
      <c r="AK222" s="5">
        <v>12725841.971855</v>
      </c>
      <c r="AL222" s="5">
        <v>876083900</v>
      </c>
      <c r="AM222" s="47"/>
    </row>
    <row r="223" spans="1:39" x14ac:dyDescent="0.25">
      <c r="A223" s="5">
        <v>748</v>
      </c>
      <c r="B223" s="5">
        <v>1</v>
      </c>
      <c r="C223" s="5" t="s">
        <v>2173</v>
      </c>
      <c r="D223" s="5">
        <v>4063.1382410000001</v>
      </c>
      <c r="E223" s="5">
        <v>4459.6078669999997</v>
      </c>
      <c r="F223" s="5">
        <v>4064.5954999999999</v>
      </c>
      <c r="G223" s="5">
        <v>4461.3395680000003</v>
      </c>
      <c r="H223" s="5">
        <v>29297617</v>
      </c>
      <c r="I223" s="5">
        <v>0</v>
      </c>
      <c r="J223" s="5">
        <v>181615</v>
      </c>
      <c r="K223" s="5">
        <v>32782</v>
      </c>
      <c r="L223" s="5">
        <v>0</v>
      </c>
      <c r="M223" s="5">
        <v>0</v>
      </c>
      <c r="N223" s="5">
        <v>140842</v>
      </c>
      <c r="O223" s="5">
        <v>945277</v>
      </c>
      <c r="P223" s="5">
        <v>637094.5</v>
      </c>
      <c r="Q223" s="5">
        <v>57997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2052216</v>
      </c>
      <c r="X223" s="5">
        <v>0</v>
      </c>
      <c r="Y223" s="5">
        <v>86176</v>
      </c>
      <c r="Z223" s="5">
        <v>290440</v>
      </c>
      <c r="AA223" s="5">
        <v>3230010</v>
      </c>
      <c r="AB223" s="5">
        <v>36952066.5</v>
      </c>
      <c r="AC223" s="5">
        <v>0</v>
      </c>
      <c r="AD223" s="5">
        <v>202269</v>
      </c>
      <c r="AE223" s="5">
        <v>510456</v>
      </c>
      <c r="AF223" s="5">
        <v>0</v>
      </c>
      <c r="AG223" s="5">
        <v>1478988</v>
      </c>
      <c r="AH223" s="5">
        <v>0</v>
      </c>
      <c r="AI223" s="5">
        <v>2137085</v>
      </c>
      <c r="AJ223" s="5">
        <v>4328798</v>
      </c>
      <c r="AK223" s="5">
        <v>21872495.892023001</v>
      </c>
      <c r="AL223" s="5">
        <v>1822305900</v>
      </c>
      <c r="AM223" s="47"/>
    </row>
    <row r="224" spans="1:39" x14ac:dyDescent="0.25">
      <c r="A224" s="5">
        <v>750</v>
      </c>
      <c r="B224" s="5">
        <v>1</v>
      </c>
      <c r="C224" s="5" t="s">
        <v>311</v>
      </c>
      <c r="D224" s="5">
        <v>1785.937381</v>
      </c>
      <c r="E224" s="5">
        <v>1979.1406919999999</v>
      </c>
      <c r="F224" s="5">
        <v>2427.0650340000002</v>
      </c>
      <c r="G224" s="5">
        <v>2705.6022589999998</v>
      </c>
      <c r="H224" s="5">
        <v>17767690</v>
      </c>
      <c r="I224" s="5">
        <v>0</v>
      </c>
      <c r="J224" s="5">
        <v>295200</v>
      </c>
      <c r="K224" s="5">
        <v>62083</v>
      </c>
      <c r="L224" s="5">
        <v>0</v>
      </c>
      <c r="M224" s="5">
        <v>0</v>
      </c>
      <c r="N224" s="5">
        <v>382818.21928399999</v>
      </c>
      <c r="O224" s="5">
        <v>614730</v>
      </c>
      <c r="P224" s="5">
        <v>452351.25</v>
      </c>
      <c r="Q224" s="5">
        <v>35173</v>
      </c>
      <c r="R224" s="5">
        <v>15584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127843</v>
      </c>
      <c r="AA224" s="5">
        <v>1958856</v>
      </c>
      <c r="AB224" s="5">
        <v>21712328.469284002</v>
      </c>
      <c r="AC224" s="5">
        <v>0</v>
      </c>
      <c r="AD224" s="5">
        <v>182006</v>
      </c>
      <c r="AE224" s="5">
        <v>452351.25</v>
      </c>
      <c r="AF224" s="5">
        <v>15584</v>
      </c>
      <c r="AG224" s="5">
        <v>0</v>
      </c>
      <c r="AH224" s="5">
        <v>0</v>
      </c>
      <c r="AI224" s="5">
        <v>1785950</v>
      </c>
      <c r="AJ224" s="5">
        <v>2435891.25</v>
      </c>
      <c r="AK224" s="5">
        <v>18353890.910209</v>
      </c>
      <c r="AL224" s="5">
        <v>1370634100</v>
      </c>
      <c r="AM224" s="47"/>
    </row>
    <row r="225" spans="1:39" x14ac:dyDescent="0.25">
      <c r="A225" s="5">
        <v>756</v>
      </c>
      <c r="B225" s="5">
        <v>1</v>
      </c>
      <c r="C225" s="5" t="s">
        <v>312</v>
      </c>
      <c r="D225" s="5">
        <v>770.83590100000004</v>
      </c>
      <c r="E225" s="5">
        <v>840.23484800000006</v>
      </c>
      <c r="F225" s="5">
        <v>783.76183500000002</v>
      </c>
      <c r="G225" s="5">
        <v>854.943398</v>
      </c>
      <c r="H225" s="5">
        <v>5614413</v>
      </c>
      <c r="I225" s="5">
        <v>0</v>
      </c>
      <c r="J225" s="5">
        <v>160154</v>
      </c>
      <c r="K225" s="5">
        <v>14125</v>
      </c>
      <c r="L225" s="5">
        <v>50897</v>
      </c>
      <c r="M225" s="5">
        <v>0</v>
      </c>
      <c r="N225" s="5">
        <v>167001</v>
      </c>
      <c r="O225" s="5">
        <v>199356</v>
      </c>
      <c r="P225" s="5">
        <v>128118.25</v>
      </c>
      <c r="Q225" s="5">
        <v>11114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280969</v>
      </c>
      <c r="X225" s="5">
        <v>0</v>
      </c>
      <c r="Y225" s="5">
        <v>0</v>
      </c>
      <c r="Z225" s="5">
        <v>50532</v>
      </c>
      <c r="AA225" s="5">
        <v>618979</v>
      </c>
      <c r="AB225" s="5">
        <v>7295658.25</v>
      </c>
      <c r="AC225" s="5">
        <v>0</v>
      </c>
      <c r="AD225" s="5">
        <v>84803</v>
      </c>
      <c r="AE225" s="5">
        <v>88997</v>
      </c>
      <c r="AF225" s="5">
        <v>0</v>
      </c>
      <c r="AG225" s="5">
        <v>175554</v>
      </c>
      <c r="AH225" s="5">
        <v>0</v>
      </c>
      <c r="AI225" s="5">
        <v>355062</v>
      </c>
      <c r="AJ225" s="5">
        <v>704416</v>
      </c>
      <c r="AK225" s="5">
        <v>8332601.6777219996</v>
      </c>
      <c r="AL225" s="5">
        <v>297670400</v>
      </c>
      <c r="AM225" s="47"/>
    </row>
    <row r="226" spans="1:39" x14ac:dyDescent="0.25">
      <c r="A226" s="5">
        <v>761</v>
      </c>
      <c r="B226" s="5">
        <v>1</v>
      </c>
      <c r="C226" s="5" t="s">
        <v>313</v>
      </c>
      <c r="D226" s="5">
        <v>4747.6868889999996</v>
      </c>
      <c r="E226" s="5">
        <v>5201.2846909999998</v>
      </c>
      <c r="F226" s="5">
        <v>4565.1340060000002</v>
      </c>
      <c r="G226" s="5">
        <v>4999.2923629999996</v>
      </c>
      <c r="H226" s="5">
        <v>32830353</v>
      </c>
      <c r="I226" s="5">
        <v>125111</v>
      </c>
      <c r="J226" s="5">
        <v>2825193</v>
      </c>
      <c r="K226" s="5">
        <v>263486</v>
      </c>
      <c r="L226" s="5">
        <v>0</v>
      </c>
      <c r="M226" s="5">
        <v>0</v>
      </c>
      <c r="N226" s="5">
        <v>503426</v>
      </c>
      <c r="O226" s="5">
        <v>1150250</v>
      </c>
      <c r="P226" s="5">
        <v>695323.75</v>
      </c>
      <c r="Q226" s="5">
        <v>64991</v>
      </c>
      <c r="R226" s="5">
        <v>177975</v>
      </c>
      <c r="S226" s="5">
        <v>0</v>
      </c>
      <c r="T226" s="5">
        <v>0</v>
      </c>
      <c r="U226" s="5">
        <v>0</v>
      </c>
      <c r="V226" s="5">
        <v>-100344</v>
      </c>
      <c r="W226" s="5">
        <v>2468001</v>
      </c>
      <c r="X226" s="5">
        <v>0</v>
      </c>
      <c r="Y226" s="5">
        <v>275312</v>
      </c>
      <c r="Z226" s="5">
        <v>304907</v>
      </c>
      <c r="AA226" s="5">
        <v>3619488</v>
      </c>
      <c r="AB226" s="5">
        <v>45203472.75</v>
      </c>
      <c r="AC226" s="5">
        <v>0</v>
      </c>
      <c r="AD226" s="5">
        <v>365014</v>
      </c>
      <c r="AE226" s="5">
        <v>665173</v>
      </c>
      <c r="AF226" s="5">
        <v>170258</v>
      </c>
      <c r="AG226" s="5">
        <v>2147123</v>
      </c>
      <c r="AH226" s="5">
        <v>0</v>
      </c>
      <c r="AI226" s="5">
        <v>2859291</v>
      </c>
      <c r="AJ226" s="5">
        <v>6206859</v>
      </c>
      <c r="AK226" s="5">
        <v>36348743.627901003</v>
      </c>
      <c r="AL226" s="5">
        <v>2537631200</v>
      </c>
      <c r="AM226" s="47"/>
    </row>
    <row r="227" spans="1:39" x14ac:dyDescent="0.25">
      <c r="A227" s="5">
        <v>763</v>
      </c>
      <c r="B227" s="5">
        <v>1</v>
      </c>
      <c r="C227" s="5" t="s">
        <v>314</v>
      </c>
      <c r="D227" s="5">
        <v>527.22150899999997</v>
      </c>
      <c r="E227" s="5">
        <v>578.12703499999998</v>
      </c>
      <c r="F227" s="5">
        <v>849.92249000000004</v>
      </c>
      <c r="G227" s="5">
        <v>932.911205</v>
      </c>
      <c r="H227" s="5">
        <v>6126428</v>
      </c>
      <c r="I227" s="5">
        <v>0</v>
      </c>
      <c r="J227" s="5">
        <v>187230</v>
      </c>
      <c r="K227" s="5">
        <v>15029</v>
      </c>
      <c r="L227" s="5">
        <v>14320</v>
      </c>
      <c r="M227" s="5">
        <v>0</v>
      </c>
      <c r="N227" s="5">
        <v>150297</v>
      </c>
      <c r="O227" s="5">
        <v>193691</v>
      </c>
      <c r="P227" s="5">
        <v>155411</v>
      </c>
      <c r="Q227" s="5">
        <v>12128</v>
      </c>
      <c r="R227" s="5">
        <v>15878</v>
      </c>
      <c r="S227" s="5">
        <v>0</v>
      </c>
      <c r="T227" s="5">
        <v>0</v>
      </c>
      <c r="U227" s="5">
        <v>0</v>
      </c>
      <c r="V227" s="5">
        <v>-6567</v>
      </c>
      <c r="W227" s="5">
        <v>0</v>
      </c>
      <c r="X227" s="5">
        <v>0</v>
      </c>
      <c r="Y227" s="5">
        <v>43931</v>
      </c>
      <c r="Z227" s="5">
        <v>60546</v>
      </c>
      <c r="AA227" s="5">
        <v>675428</v>
      </c>
      <c r="AB227" s="5">
        <v>7643750</v>
      </c>
      <c r="AC227" s="5">
        <v>0</v>
      </c>
      <c r="AD227" s="5">
        <v>46334</v>
      </c>
      <c r="AE227" s="5">
        <v>144487</v>
      </c>
      <c r="AF227" s="5">
        <v>14762</v>
      </c>
      <c r="AG227" s="5">
        <v>0</v>
      </c>
      <c r="AH227" s="5">
        <v>0</v>
      </c>
      <c r="AI227" s="5">
        <v>518547</v>
      </c>
      <c r="AJ227" s="5">
        <v>724130</v>
      </c>
      <c r="AK227" s="5">
        <v>5113248.7828050004</v>
      </c>
      <c r="AL227" s="5">
        <v>274119100</v>
      </c>
      <c r="AM227" s="47"/>
    </row>
    <row r="228" spans="1:39" x14ac:dyDescent="0.25">
      <c r="A228" s="5">
        <v>768</v>
      </c>
      <c r="B228" s="5">
        <v>1</v>
      </c>
      <c r="C228" s="5" t="s">
        <v>315</v>
      </c>
      <c r="D228" s="5">
        <v>295.05555600000002</v>
      </c>
      <c r="E228" s="5">
        <v>321.25555600000001</v>
      </c>
      <c r="F228" s="5">
        <v>403.07959299999999</v>
      </c>
      <c r="G228" s="5">
        <v>440.86777000000001</v>
      </c>
      <c r="H228" s="5">
        <v>2895179</v>
      </c>
      <c r="I228" s="5">
        <v>0</v>
      </c>
      <c r="J228" s="5">
        <v>75945</v>
      </c>
      <c r="K228" s="5">
        <v>14456</v>
      </c>
      <c r="L228" s="5">
        <v>129692</v>
      </c>
      <c r="M228" s="5">
        <v>0</v>
      </c>
      <c r="N228" s="5">
        <v>102423</v>
      </c>
      <c r="O228" s="5">
        <v>100264</v>
      </c>
      <c r="P228" s="5">
        <v>63021.75</v>
      </c>
      <c r="Q228" s="5">
        <v>5731</v>
      </c>
      <c r="R228" s="5">
        <v>4528</v>
      </c>
      <c r="S228" s="5">
        <v>0</v>
      </c>
      <c r="T228" s="5">
        <v>0</v>
      </c>
      <c r="U228" s="5">
        <v>0</v>
      </c>
      <c r="V228" s="5">
        <v>0</v>
      </c>
      <c r="W228" s="5">
        <v>197055</v>
      </c>
      <c r="X228" s="5">
        <v>0</v>
      </c>
      <c r="Y228" s="5">
        <v>0</v>
      </c>
      <c r="Z228" s="5">
        <v>22749</v>
      </c>
      <c r="AA228" s="5">
        <v>319188</v>
      </c>
      <c r="AB228" s="5">
        <v>3930231.75</v>
      </c>
      <c r="AC228" s="5">
        <v>0</v>
      </c>
      <c r="AD228" s="5">
        <v>32932</v>
      </c>
      <c r="AE228" s="5">
        <v>27669</v>
      </c>
      <c r="AF228" s="5">
        <v>1988</v>
      </c>
      <c r="AG228" s="5">
        <v>77819</v>
      </c>
      <c r="AH228" s="5">
        <v>0</v>
      </c>
      <c r="AI228" s="5">
        <v>115723</v>
      </c>
      <c r="AJ228" s="5">
        <v>256131</v>
      </c>
      <c r="AK228" s="5">
        <v>3317756.335103</v>
      </c>
      <c r="AL228" s="5">
        <v>71933200</v>
      </c>
      <c r="AM228" s="47"/>
    </row>
    <row r="229" spans="1:39" x14ac:dyDescent="0.25">
      <c r="A229" s="5">
        <v>771</v>
      </c>
      <c r="B229" s="5">
        <v>1</v>
      </c>
      <c r="C229" s="5" t="s">
        <v>316</v>
      </c>
      <c r="D229" s="5">
        <v>146.73333299999999</v>
      </c>
      <c r="E229" s="5">
        <v>162.88</v>
      </c>
      <c r="F229" s="5">
        <v>129.4</v>
      </c>
      <c r="G229" s="5">
        <v>143.08000000000001</v>
      </c>
      <c r="H229" s="5">
        <v>939606</v>
      </c>
      <c r="I229" s="5">
        <v>0</v>
      </c>
      <c r="J229" s="5">
        <v>55123</v>
      </c>
      <c r="K229" s="5">
        <v>0</v>
      </c>
      <c r="L229" s="5">
        <v>66235</v>
      </c>
      <c r="M229" s="5">
        <v>5847</v>
      </c>
      <c r="N229" s="5">
        <v>75741.403693</v>
      </c>
      <c r="O229" s="5">
        <v>34575</v>
      </c>
      <c r="P229" s="5">
        <v>7154</v>
      </c>
      <c r="Q229" s="5">
        <v>1860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385413</v>
      </c>
      <c r="X229" s="5">
        <v>0</v>
      </c>
      <c r="Y229" s="5">
        <v>48770</v>
      </c>
      <c r="Z229" s="5">
        <v>12429</v>
      </c>
      <c r="AA229" s="5">
        <v>103590</v>
      </c>
      <c r="AB229" s="5">
        <v>1736343.4036930001</v>
      </c>
      <c r="AC229" s="5">
        <v>0</v>
      </c>
      <c r="AD229" s="5">
        <v>34575</v>
      </c>
      <c r="AE229" s="5">
        <v>6081</v>
      </c>
      <c r="AF229" s="5">
        <v>0</v>
      </c>
      <c r="AG229" s="5">
        <v>245582.17</v>
      </c>
      <c r="AH229" s="5">
        <v>0</v>
      </c>
      <c r="AI229" s="5">
        <v>72709</v>
      </c>
      <c r="AJ229" s="5">
        <v>358947.17</v>
      </c>
      <c r="AK229" s="5">
        <v>6090885.9605130004</v>
      </c>
      <c r="AL229" s="5">
        <v>70606400</v>
      </c>
      <c r="AM229" s="47"/>
    </row>
    <row r="230" spans="1:39" x14ac:dyDescent="0.25">
      <c r="A230" s="5">
        <v>775</v>
      </c>
      <c r="B230" s="5">
        <v>1</v>
      </c>
      <c r="C230" s="5" t="s">
        <v>2174</v>
      </c>
      <c r="D230" s="5">
        <v>504.36140799999998</v>
      </c>
      <c r="E230" s="5">
        <v>554.08226100000002</v>
      </c>
      <c r="F230" s="5">
        <v>793.54606000000001</v>
      </c>
      <c r="G230" s="5">
        <v>869.19367199999999</v>
      </c>
      <c r="H230" s="5">
        <v>5707995</v>
      </c>
      <c r="I230" s="5">
        <v>35819</v>
      </c>
      <c r="J230" s="5">
        <v>246161</v>
      </c>
      <c r="K230" s="5">
        <v>14356</v>
      </c>
      <c r="L230" s="5">
        <v>44726</v>
      </c>
      <c r="M230" s="5">
        <v>42557</v>
      </c>
      <c r="N230" s="5">
        <v>264376</v>
      </c>
      <c r="O230" s="5">
        <v>190391</v>
      </c>
      <c r="P230" s="5">
        <v>145590</v>
      </c>
      <c r="Q230" s="5">
        <v>11300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38451</v>
      </c>
      <c r="AA230" s="5">
        <v>629296</v>
      </c>
      <c r="AB230" s="5">
        <v>7371018</v>
      </c>
      <c r="AC230" s="5">
        <v>0</v>
      </c>
      <c r="AD230" s="5">
        <v>85993</v>
      </c>
      <c r="AE230" s="5">
        <v>83019</v>
      </c>
      <c r="AF230" s="5">
        <v>0</v>
      </c>
      <c r="AG230" s="5">
        <v>0</v>
      </c>
      <c r="AH230" s="5">
        <v>0</v>
      </c>
      <c r="AI230" s="5">
        <v>296322</v>
      </c>
      <c r="AJ230" s="5">
        <v>465334</v>
      </c>
      <c r="AK230" s="5">
        <v>8994900.7573349997</v>
      </c>
      <c r="AL230" s="5">
        <v>161135100</v>
      </c>
      <c r="AM230" s="47"/>
    </row>
    <row r="231" spans="1:39" x14ac:dyDescent="0.25">
      <c r="A231" s="5">
        <v>777</v>
      </c>
      <c r="B231" s="5">
        <v>1</v>
      </c>
      <c r="C231" s="5" t="s">
        <v>317</v>
      </c>
      <c r="D231" s="5">
        <v>720.35499800000002</v>
      </c>
      <c r="E231" s="5">
        <v>792.88016800000003</v>
      </c>
      <c r="F231" s="5">
        <v>722.82133399999998</v>
      </c>
      <c r="G231" s="5">
        <v>792.05143999999996</v>
      </c>
      <c r="H231" s="5">
        <v>5201402</v>
      </c>
      <c r="I231" s="5">
        <v>38889</v>
      </c>
      <c r="J231" s="5">
        <v>418826</v>
      </c>
      <c r="K231" s="5">
        <v>14380</v>
      </c>
      <c r="L231" s="5">
        <v>75380</v>
      </c>
      <c r="M231" s="5">
        <v>183152</v>
      </c>
      <c r="N231" s="5">
        <v>256322</v>
      </c>
      <c r="O231" s="5">
        <v>178657</v>
      </c>
      <c r="P231" s="5">
        <v>108510.5</v>
      </c>
      <c r="Q231" s="5">
        <v>10297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449980</v>
      </c>
      <c r="X231" s="5">
        <v>0</v>
      </c>
      <c r="Y231" s="5">
        <v>39260</v>
      </c>
      <c r="Z231" s="5">
        <v>44578</v>
      </c>
      <c r="AA231" s="5">
        <v>573445</v>
      </c>
      <c r="AB231" s="5">
        <v>7593078.5</v>
      </c>
      <c r="AC231" s="5">
        <v>0</v>
      </c>
      <c r="AD231" s="5">
        <v>134258</v>
      </c>
      <c r="AE231" s="5">
        <v>94011</v>
      </c>
      <c r="AF231" s="5">
        <v>0</v>
      </c>
      <c r="AG231" s="5">
        <v>369561</v>
      </c>
      <c r="AH231" s="5">
        <v>0</v>
      </c>
      <c r="AI231" s="5">
        <v>410261</v>
      </c>
      <c r="AJ231" s="5">
        <v>1008091</v>
      </c>
      <c r="AK231" s="5">
        <v>13637523.51018</v>
      </c>
      <c r="AL231" s="5">
        <v>350334700</v>
      </c>
      <c r="AM231" s="47"/>
    </row>
    <row r="232" spans="1:39" x14ac:dyDescent="0.25">
      <c r="A232" s="5">
        <v>786</v>
      </c>
      <c r="B232" s="5">
        <v>1</v>
      </c>
      <c r="C232" s="5" t="s">
        <v>318</v>
      </c>
      <c r="D232" s="5">
        <v>558.15383599999996</v>
      </c>
      <c r="E232" s="5">
        <v>613.17881399999999</v>
      </c>
      <c r="F232" s="5">
        <v>464.23425099999997</v>
      </c>
      <c r="G232" s="5">
        <v>513.02735600000005</v>
      </c>
      <c r="H232" s="5">
        <v>3369051</v>
      </c>
      <c r="I232" s="5">
        <v>0</v>
      </c>
      <c r="J232" s="5">
        <v>274236</v>
      </c>
      <c r="K232" s="5">
        <v>0</v>
      </c>
      <c r="L232" s="5">
        <v>129942</v>
      </c>
      <c r="M232" s="5">
        <v>40075</v>
      </c>
      <c r="N232" s="5">
        <v>146125.71560200001</v>
      </c>
      <c r="O232" s="5">
        <v>119231</v>
      </c>
      <c r="P232" s="5">
        <v>73262.25</v>
      </c>
      <c r="Q232" s="5">
        <v>6669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235993</v>
      </c>
      <c r="X232" s="5">
        <v>0</v>
      </c>
      <c r="Y232" s="5">
        <v>26799</v>
      </c>
      <c r="Z232" s="5">
        <v>26840</v>
      </c>
      <c r="AA232" s="5">
        <v>371432</v>
      </c>
      <c r="AB232" s="5">
        <v>4819655.9656020002</v>
      </c>
      <c r="AC232" s="5">
        <v>0</v>
      </c>
      <c r="AD232" s="5">
        <v>31502</v>
      </c>
      <c r="AE232" s="5">
        <v>34573</v>
      </c>
      <c r="AF232" s="5">
        <v>0</v>
      </c>
      <c r="AG232" s="5">
        <v>100171</v>
      </c>
      <c r="AH232" s="5">
        <v>0</v>
      </c>
      <c r="AI232" s="5">
        <v>144743</v>
      </c>
      <c r="AJ232" s="5">
        <v>310989</v>
      </c>
      <c r="AK232" s="5">
        <v>3105696.8435490001</v>
      </c>
      <c r="AL232" s="5">
        <v>147574800</v>
      </c>
      <c r="AM232" s="47"/>
    </row>
    <row r="233" spans="1:39" x14ac:dyDescent="0.25">
      <c r="A233" s="5">
        <v>787</v>
      </c>
      <c r="B233" s="5">
        <v>1</v>
      </c>
      <c r="C233" s="5" t="s">
        <v>319</v>
      </c>
      <c r="D233" s="5">
        <v>370.00953299999998</v>
      </c>
      <c r="E233" s="5">
        <v>404.54063200000002</v>
      </c>
      <c r="F233" s="5">
        <v>546.28949399999999</v>
      </c>
      <c r="G233" s="5">
        <v>597.65295900000001</v>
      </c>
      <c r="H233" s="5">
        <v>3924787</v>
      </c>
      <c r="I233" s="5">
        <v>10234</v>
      </c>
      <c r="J233" s="5">
        <v>323545</v>
      </c>
      <c r="K233" s="5">
        <v>14080</v>
      </c>
      <c r="L233" s="5">
        <v>122716</v>
      </c>
      <c r="M233" s="5">
        <v>0</v>
      </c>
      <c r="N233" s="5">
        <v>197416.83692100001</v>
      </c>
      <c r="O233" s="5">
        <v>139472</v>
      </c>
      <c r="P233" s="5">
        <v>100106.75</v>
      </c>
      <c r="Q233" s="5">
        <v>7769</v>
      </c>
      <c r="R233" s="5">
        <v>0</v>
      </c>
      <c r="S233" s="5">
        <v>0</v>
      </c>
      <c r="T233" s="5">
        <v>0</v>
      </c>
      <c r="U233" s="5">
        <v>0</v>
      </c>
      <c r="V233" s="5">
        <v>-919</v>
      </c>
      <c r="W233" s="5">
        <v>0</v>
      </c>
      <c r="X233" s="5">
        <v>0</v>
      </c>
      <c r="Y233" s="5">
        <v>0</v>
      </c>
      <c r="Z233" s="5">
        <v>29813</v>
      </c>
      <c r="AA233" s="5">
        <v>432701</v>
      </c>
      <c r="AB233" s="5">
        <v>5301721.5869209999</v>
      </c>
      <c r="AC233" s="5">
        <v>0</v>
      </c>
      <c r="AD233" s="5">
        <v>37766</v>
      </c>
      <c r="AE233" s="5">
        <v>95189</v>
      </c>
      <c r="AF233" s="5">
        <v>0</v>
      </c>
      <c r="AG233" s="5">
        <v>0</v>
      </c>
      <c r="AH233" s="5">
        <v>0</v>
      </c>
      <c r="AI233" s="5">
        <v>339761</v>
      </c>
      <c r="AJ233" s="5">
        <v>472716</v>
      </c>
      <c r="AK233" s="5">
        <v>3707885.046728</v>
      </c>
      <c r="AL233" s="5">
        <v>196179800</v>
      </c>
      <c r="AM233" s="47"/>
    </row>
    <row r="234" spans="1:39" x14ac:dyDescent="0.25">
      <c r="A234" s="5">
        <v>801</v>
      </c>
      <c r="B234" s="5">
        <v>1</v>
      </c>
      <c r="C234" s="5" t="s">
        <v>320</v>
      </c>
      <c r="D234" s="5">
        <v>77</v>
      </c>
      <c r="E234" s="5">
        <v>82.2</v>
      </c>
      <c r="F234" s="5">
        <v>196</v>
      </c>
      <c r="G234" s="5">
        <v>204.2</v>
      </c>
      <c r="H234" s="5">
        <v>1340981</v>
      </c>
      <c r="I234" s="5">
        <v>0</v>
      </c>
      <c r="J234" s="5">
        <v>283134</v>
      </c>
      <c r="K234" s="5">
        <v>0</v>
      </c>
      <c r="L234" s="5">
        <v>87456</v>
      </c>
      <c r="M234" s="5">
        <v>16602</v>
      </c>
      <c r="N234" s="5">
        <v>74687</v>
      </c>
      <c r="O234" s="5">
        <v>49519</v>
      </c>
      <c r="P234" s="5">
        <v>26141.25</v>
      </c>
      <c r="Q234" s="5">
        <v>2655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150177</v>
      </c>
      <c r="X234" s="5">
        <v>0</v>
      </c>
      <c r="Y234" s="5">
        <v>0</v>
      </c>
      <c r="Z234" s="5">
        <v>12827</v>
      </c>
      <c r="AA234" s="5">
        <v>147841</v>
      </c>
      <c r="AB234" s="5">
        <v>2192020.25</v>
      </c>
      <c r="AC234" s="5">
        <v>0</v>
      </c>
      <c r="AD234" s="5">
        <v>16498</v>
      </c>
      <c r="AE234" s="5">
        <v>13838</v>
      </c>
      <c r="AF234" s="5">
        <v>0</v>
      </c>
      <c r="AG234" s="5">
        <v>97083</v>
      </c>
      <c r="AH234" s="5">
        <v>0</v>
      </c>
      <c r="AI234" s="5">
        <v>64624</v>
      </c>
      <c r="AJ234" s="5">
        <v>192043</v>
      </c>
      <c r="AK234" s="5">
        <v>1558790.825645</v>
      </c>
      <c r="AL234" s="5">
        <v>22191200</v>
      </c>
      <c r="AM234" s="47"/>
    </row>
    <row r="235" spans="1:39" x14ac:dyDescent="0.25">
      <c r="A235" s="5">
        <v>803</v>
      </c>
      <c r="B235" s="5">
        <v>1</v>
      </c>
      <c r="C235" s="5" t="s">
        <v>1920</v>
      </c>
      <c r="D235" s="5">
        <v>338.8</v>
      </c>
      <c r="E235" s="5">
        <v>370.2</v>
      </c>
      <c r="F235" s="5">
        <v>358.8</v>
      </c>
      <c r="G235" s="5">
        <v>391.2</v>
      </c>
      <c r="H235" s="5">
        <v>2569010</v>
      </c>
      <c r="I235" s="5">
        <v>0</v>
      </c>
      <c r="J235" s="5">
        <v>117305</v>
      </c>
      <c r="K235" s="5">
        <v>14136</v>
      </c>
      <c r="L235" s="5">
        <v>126092</v>
      </c>
      <c r="M235" s="5">
        <v>339550</v>
      </c>
      <c r="N235" s="5">
        <v>180595.68851499999</v>
      </c>
      <c r="O235" s="5">
        <v>94222</v>
      </c>
      <c r="P235" s="5">
        <v>50053.75</v>
      </c>
      <c r="Q235" s="5">
        <v>5086</v>
      </c>
      <c r="R235" s="5">
        <v>1835</v>
      </c>
      <c r="S235" s="5">
        <v>0</v>
      </c>
      <c r="T235" s="5">
        <v>0</v>
      </c>
      <c r="U235" s="5">
        <v>0</v>
      </c>
      <c r="V235" s="5">
        <v>0</v>
      </c>
      <c r="W235" s="5">
        <v>286354</v>
      </c>
      <c r="X235" s="5">
        <v>0</v>
      </c>
      <c r="Y235" s="5">
        <v>17654</v>
      </c>
      <c r="Z235" s="5">
        <v>24077</v>
      </c>
      <c r="AA235" s="5">
        <v>283229</v>
      </c>
      <c r="AB235" s="5">
        <v>4109199.438515</v>
      </c>
      <c r="AC235" s="5">
        <v>0</v>
      </c>
      <c r="AD235" s="5">
        <v>93492</v>
      </c>
      <c r="AE235" s="5">
        <v>28448</v>
      </c>
      <c r="AF235" s="5">
        <v>1043</v>
      </c>
      <c r="AG235" s="5">
        <v>198346</v>
      </c>
      <c r="AH235" s="5">
        <v>0</v>
      </c>
      <c r="AI235" s="5">
        <v>132930</v>
      </c>
      <c r="AJ235" s="5">
        <v>454259</v>
      </c>
      <c r="AK235" s="5">
        <v>8893712.341302</v>
      </c>
      <c r="AL235" s="5">
        <v>107306700</v>
      </c>
      <c r="AM235" s="47"/>
    </row>
    <row r="236" spans="1:39" x14ac:dyDescent="0.25">
      <c r="A236" s="5">
        <v>811</v>
      </c>
      <c r="B236" s="5">
        <v>1</v>
      </c>
      <c r="C236" s="5" t="s">
        <v>1921</v>
      </c>
      <c r="D236" s="5">
        <v>1322.9343759999999</v>
      </c>
      <c r="E236" s="5">
        <v>1518.9605899999999</v>
      </c>
      <c r="F236" s="5">
        <v>1282.044173</v>
      </c>
      <c r="G236" s="5">
        <v>1473.8111140000001</v>
      </c>
      <c r="H236" s="5">
        <v>9678518</v>
      </c>
      <c r="I236" s="5">
        <v>0</v>
      </c>
      <c r="J236" s="5">
        <v>314418</v>
      </c>
      <c r="K236" s="5">
        <v>14190</v>
      </c>
      <c r="L236" s="5">
        <v>0</v>
      </c>
      <c r="M236" s="5">
        <v>0</v>
      </c>
      <c r="N236" s="5">
        <v>206139</v>
      </c>
      <c r="O236" s="5">
        <v>339873</v>
      </c>
      <c r="P236" s="5">
        <v>180606</v>
      </c>
      <c r="Q236" s="5">
        <v>19160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1234125</v>
      </c>
      <c r="X236" s="5">
        <v>0</v>
      </c>
      <c r="Y236" s="5">
        <v>0</v>
      </c>
      <c r="Z236" s="5">
        <v>71310</v>
      </c>
      <c r="AA236" s="5">
        <v>1067039</v>
      </c>
      <c r="AB236" s="5">
        <v>13125378</v>
      </c>
      <c r="AC236" s="5">
        <v>0</v>
      </c>
      <c r="AD236" s="5">
        <v>82868</v>
      </c>
      <c r="AE236" s="5">
        <v>121115</v>
      </c>
      <c r="AF236" s="5">
        <v>0</v>
      </c>
      <c r="AG236" s="5">
        <v>965104</v>
      </c>
      <c r="AH236" s="5">
        <v>0</v>
      </c>
      <c r="AI236" s="5">
        <v>590893</v>
      </c>
      <c r="AJ236" s="5">
        <v>1759980</v>
      </c>
      <c r="AK236" s="5">
        <v>8233291.5846140003</v>
      </c>
      <c r="AL236" s="5">
        <v>519495200</v>
      </c>
      <c r="AM236" s="47"/>
    </row>
    <row r="237" spans="1:39" x14ac:dyDescent="0.25">
      <c r="A237" s="5">
        <v>813</v>
      </c>
      <c r="B237" s="5">
        <v>1</v>
      </c>
      <c r="C237" s="5" t="s">
        <v>322</v>
      </c>
      <c r="D237" s="5">
        <v>1147</v>
      </c>
      <c r="E237" s="5">
        <v>1255.8</v>
      </c>
      <c r="F237" s="5">
        <v>1161</v>
      </c>
      <c r="G237" s="5">
        <v>1272.5999999999999</v>
      </c>
      <c r="H237" s="5">
        <v>8357164</v>
      </c>
      <c r="I237" s="5">
        <v>0</v>
      </c>
      <c r="J237" s="5">
        <v>190262</v>
      </c>
      <c r="K237" s="5">
        <v>16579</v>
      </c>
      <c r="L237" s="5">
        <v>0</v>
      </c>
      <c r="M237" s="5">
        <v>0</v>
      </c>
      <c r="N237" s="5">
        <v>219243</v>
      </c>
      <c r="O237" s="5">
        <v>302197</v>
      </c>
      <c r="P237" s="5">
        <v>158130</v>
      </c>
      <c r="Q237" s="5">
        <v>16544</v>
      </c>
      <c r="R237" s="5">
        <v>2392</v>
      </c>
      <c r="S237" s="5">
        <v>0</v>
      </c>
      <c r="T237" s="5">
        <v>0</v>
      </c>
      <c r="U237" s="5">
        <v>0</v>
      </c>
      <c r="V237" s="5">
        <v>0</v>
      </c>
      <c r="W237" s="5">
        <v>1022610</v>
      </c>
      <c r="X237" s="5">
        <v>0</v>
      </c>
      <c r="Y237" s="5">
        <v>62526</v>
      </c>
      <c r="Z237" s="5">
        <v>63187</v>
      </c>
      <c r="AA237" s="5">
        <v>794102</v>
      </c>
      <c r="AB237" s="5">
        <v>11204936</v>
      </c>
      <c r="AC237" s="5">
        <v>0</v>
      </c>
      <c r="AD237" s="5">
        <v>146209</v>
      </c>
      <c r="AE237" s="5">
        <v>158130</v>
      </c>
      <c r="AF237" s="5">
        <v>2392</v>
      </c>
      <c r="AG237" s="5">
        <v>1022610</v>
      </c>
      <c r="AH237" s="5">
        <v>0</v>
      </c>
      <c r="AI237" s="5">
        <v>717841</v>
      </c>
      <c r="AJ237" s="5">
        <v>2047182</v>
      </c>
      <c r="AK237" s="5">
        <v>14107157.921345999</v>
      </c>
      <c r="AL237" s="5">
        <v>884357800</v>
      </c>
      <c r="AM237" s="47"/>
    </row>
    <row r="238" spans="1:39" x14ac:dyDescent="0.25">
      <c r="A238" s="5">
        <v>815</v>
      </c>
      <c r="B238" s="5">
        <v>2</v>
      </c>
      <c r="C238" s="5" t="s">
        <v>323</v>
      </c>
      <c r="D238" s="5">
        <v>27</v>
      </c>
      <c r="E238" s="5">
        <v>28.5</v>
      </c>
      <c r="F238" s="5">
        <v>1</v>
      </c>
      <c r="G238" s="5">
        <v>1</v>
      </c>
      <c r="H238" s="5">
        <v>6567</v>
      </c>
      <c r="I238" s="5">
        <v>0</v>
      </c>
      <c r="J238" s="5">
        <v>0</v>
      </c>
      <c r="K238" s="5">
        <v>0</v>
      </c>
      <c r="L238" s="5">
        <v>543</v>
      </c>
      <c r="M238" s="5">
        <v>0</v>
      </c>
      <c r="N238" s="5">
        <v>6264.5929640000004</v>
      </c>
      <c r="O238" s="5">
        <v>188</v>
      </c>
      <c r="P238" s="5">
        <v>167.5</v>
      </c>
      <c r="Q238" s="5">
        <v>13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724</v>
      </c>
      <c r="AB238" s="5">
        <v>14467.092963999999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47"/>
    </row>
    <row r="239" spans="1:39" x14ac:dyDescent="0.25">
      <c r="A239" s="5">
        <v>818</v>
      </c>
      <c r="B239" s="5">
        <v>1</v>
      </c>
      <c r="C239" s="5" t="s">
        <v>324</v>
      </c>
      <c r="D239" s="5">
        <v>269.82117199999999</v>
      </c>
      <c r="E239" s="5">
        <v>295.642225</v>
      </c>
      <c r="F239" s="5">
        <v>521.64262499999995</v>
      </c>
      <c r="G239" s="5">
        <v>576.22053600000004</v>
      </c>
      <c r="H239" s="5">
        <v>3784040</v>
      </c>
      <c r="I239" s="5">
        <v>10234</v>
      </c>
      <c r="J239" s="5">
        <v>285183</v>
      </c>
      <c r="K239" s="5">
        <v>14088</v>
      </c>
      <c r="L239" s="5">
        <v>125314</v>
      </c>
      <c r="M239" s="5">
        <v>0</v>
      </c>
      <c r="N239" s="5">
        <v>154630</v>
      </c>
      <c r="O239" s="5">
        <v>129753</v>
      </c>
      <c r="P239" s="5">
        <v>95451</v>
      </c>
      <c r="Q239" s="5">
        <v>7491</v>
      </c>
      <c r="R239" s="5">
        <v>19851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16145</v>
      </c>
      <c r="Z239" s="5">
        <v>26715</v>
      </c>
      <c r="AA239" s="5">
        <v>172866</v>
      </c>
      <c r="AB239" s="5">
        <v>4841761</v>
      </c>
      <c r="AC239" s="5">
        <v>0</v>
      </c>
      <c r="AD239" s="5">
        <v>19430</v>
      </c>
      <c r="AE239" s="5">
        <v>69177</v>
      </c>
      <c r="AF239" s="5">
        <v>14387</v>
      </c>
      <c r="AG239" s="5">
        <v>0</v>
      </c>
      <c r="AH239" s="5">
        <v>0</v>
      </c>
      <c r="AI239" s="5">
        <v>72607</v>
      </c>
      <c r="AJ239" s="5">
        <v>175601</v>
      </c>
      <c r="AK239" s="5">
        <v>1976953.8651109999</v>
      </c>
      <c r="AL239" s="5">
        <v>109273700</v>
      </c>
      <c r="AM239" s="47"/>
    </row>
    <row r="240" spans="1:39" x14ac:dyDescent="0.25">
      <c r="A240" s="5">
        <v>820</v>
      </c>
      <c r="B240" s="5">
        <v>1</v>
      </c>
      <c r="C240" s="5" t="s">
        <v>325</v>
      </c>
      <c r="D240" s="5">
        <v>480.71358600000002</v>
      </c>
      <c r="E240" s="5">
        <v>535.27839400000005</v>
      </c>
      <c r="F240" s="5">
        <v>499.90725600000002</v>
      </c>
      <c r="G240" s="5">
        <v>555.25533499999995</v>
      </c>
      <c r="H240" s="5">
        <v>3646362</v>
      </c>
      <c r="I240" s="5">
        <v>49123</v>
      </c>
      <c r="J240" s="5">
        <v>208054</v>
      </c>
      <c r="K240" s="5">
        <v>0</v>
      </c>
      <c r="L240" s="5">
        <v>127351</v>
      </c>
      <c r="M240" s="5">
        <v>0</v>
      </c>
      <c r="N240" s="5">
        <v>182501.95252699999</v>
      </c>
      <c r="O240" s="5">
        <v>124124</v>
      </c>
      <c r="P240" s="5">
        <v>88609.25</v>
      </c>
      <c r="Q240" s="5">
        <v>7218</v>
      </c>
      <c r="R240" s="5">
        <v>8229</v>
      </c>
      <c r="S240" s="5">
        <v>0</v>
      </c>
      <c r="T240" s="5">
        <v>0</v>
      </c>
      <c r="U240" s="5">
        <v>0</v>
      </c>
      <c r="V240" s="5">
        <v>0</v>
      </c>
      <c r="W240" s="5">
        <v>73666</v>
      </c>
      <c r="X240" s="5">
        <v>0</v>
      </c>
      <c r="Y240" s="5">
        <v>0</v>
      </c>
      <c r="Z240" s="5">
        <v>29350</v>
      </c>
      <c r="AA240" s="5">
        <v>402005</v>
      </c>
      <c r="AB240" s="5">
        <v>4946593.2025269996</v>
      </c>
      <c r="AC240" s="5">
        <v>0</v>
      </c>
      <c r="AD240" s="5">
        <v>35101</v>
      </c>
      <c r="AE240" s="5">
        <v>52525</v>
      </c>
      <c r="AF240" s="5">
        <v>4878</v>
      </c>
      <c r="AG240" s="5">
        <v>39278</v>
      </c>
      <c r="AH240" s="5">
        <v>0</v>
      </c>
      <c r="AI240" s="5">
        <v>196782</v>
      </c>
      <c r="AJ240" s="5">
        <v>328564</v>
      </c>
      <c r="AK240" s="5">
        <v>3597654.858271</v>
      </c>
      <c r="AL240" s="5">
        <v>161822800</v>
      </c>
      <c r="AM240" s="47"/>
    </row>
    <row r="241" spans="1:39" x14ac:dyDescent="0.25">
      <c r="A241" s="5">
        <v>821</v>
      </c>
      <c r="B241" s="5">
        <v>1</v>
      </c>
      <c r="C241" s="5" t="s">
        <v>326</v>
      </c>
      <c r="D241" s="5">
        <v>1399.324944</v>
      </c>
      <c r="E241" s="5">
        <v>1516.553858</v>
      </c>
      <c r="F241" s="5">
        <v>1160.8115479999999</v>
      </c>
      <c r="G241" s="5">
        <v>1262.786963</v>
      </c>
      <c r="H241" s="5">
        <v>8292722</v>
      </c>
      <c r="I241" s="5">
        <v>98246</v>
      </c>
      <c r="J241" s="5">
        <v>665951</v>
      </c>
      <c r="K241" s="5">
        <v>0</v>
      </c>
      <c r="L241" s="5">
        <v>0</v>
      </c>
      <c r="M241" s="5">
        <v>0</v>
      </c>
      <c r="N241" s="5">
        <v>210751.491045</v>
      </c>
      <c r="O241" s="5">
        <v>269516</v>
      </c>
      <c r="P241" s="5">
        <v>207802.75</v>
      </c>
      <c r="Q241" s="5">
        <v>16416</v>
      </c>
      <c r="R241" s="5">
        <v>69163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53906</v>
      </c>
      <c r="AA241" s="5">
        <v>914258</v>
      </c>
      <c r="AB241" s="5">
        <v>10798732.241045</v>
      </c>
      <c r="AC241" s="5">
        <v>0</v>
      </c>
      <c r="AD241" s="5">
        <v>39477</v>
      </c>
      <c r="AE241" s="5">
        <v>62241</v>
      </c>
      <c r="AF241" s="5">
        <v>20716</v>
      </c>
      <c r="AG241" s="5">
        <v>0</v>
      </c>
      <c r="AH241" s="5">
        <v>0</v>
      </c>
      <c r="AI241" s="5">
        <v>226130</v>
      </c>
      <c r="AJ241" s="5">
        <v>348564</v>
      </c>
      <c r="AK241" s="5">
        <v>4237950.3443539999</v>
      </c>
      <c r="AL241" s="5">
        <v>231661600</v>
      </c>
      <c r="AM241" s="47"/>
    </row>
    <row r="242" spans="1:39" x14ac:dyDescent="0.25">
      <c r="A242" s="5">
        <v>829</v>
      </c>
      <c r="B242" s="5">
        <v>1</v>
      </c>
      <c r="C242" s="5" t="s">
        <v>327</v>
      </c>
      <c r="D242" s="5">
        <v>1937.4913730000001</v>
      </c>
      <c r="E242" s="5">
        <v>2124.449611</v>
      </c>
      <c r="F242" s="5">
        <v>1795.8126420000001</v>
      </c>
      <c r="G242" s="5">
        <v>1985.812694</v>
      </c>
      <c r="H242" s="5">
        <v>13040832</v>
      </c>
      <c r="I242" s="5">
        <v>163744</v>
      </c>
      <c r="J242" s="5">
        <v>568336</v>
      </c>
      <c r="K242" s="5">
        <v>18382</v>
      </c>
      <c r="L242" s="5">
        <v>0</v>
      </c>
      <c r="M242" s="5">
        <v>0</v>
      </c>
      <c r="N242" s="5">
        <v>251394</v>
      </c>
      <c r="O242" s="5">
        <v>464048</v>
      </c>
      <c r="P242" s="5">
        <v>332001</v>
      </c>
      <c r="Q242" s="5">
        <v>25816</v>
      </c>
      <c r="R242" s="5">
        <v>11597</v>
      </c>
      <c r="S242" s="5">
        <v>0</v>
      </c>
      <c r="T242" s="5">
        <v>0</v>
      </c>
      <c r="U242" s="5">
        <v>54639</v>
      </c>
      <c r="V242" s="5">
        <v>0</v>
      </c>
      <c r="W242" s="5">
        <v>0</v>
      </c>
      <c r="X242" s="5">
        <v>0</v>
      </c>
      <c r="Y242" s="5">
        <v>20941</v>
      </c>
      <c r="Z242" s="5">
        <v>110502</v>
      </c>
      <c r="AA242" s="5">
        <v>1437728</v>
      </c>
      <c r="AB242" s="5">
        <v>16499960</v>
      </c>
      <c r="AC242" s="5">
        <v>0</v>
      </c>
      <c r="AD242" s="5">
        <v>132750</v>
      </c>
      <c r="AE242" s="5">
        <v>250650</v>
      </c>
      <c r="AF242" s="5">
        <v>8755</v>
      </c>
      <c r="AG242" s="5">
        <v>0</v>
      </c>
      <c r="AH242" s="5">
        <v>0</v>
      </c>
      <c r="AI242" s="5">
        <v>896333</v>
      </c>
      <c r="AJ242" s="5">
        <v>1288488</v>
      </c>
      <c r="AK242" s="5">
        <v>13015897.589129001</v>
      </c>
      <c r="AL242" s="5">
        <v>817984575</v>
      </c>
      <c r="AM242" s="47"/>
    </row>
    <row r="243" spans="1:39" x14ac:dyDescent="0.25">
      <c r="A243" s="5">
        <v>831</v>
      </c>
      <c r="B243" s="5">
        <v>1</v>
      </c>
      <c r="C243" s="5" t="s">
        <v>328</v>
      </c>
      <c r="D243" s="5">
        <v>6825</v>
      </c>
      <c r="E243" s="5">
        <v>7469</v>
      </c>
      <c r="F243" s="5">
        <v>5691</v>
      </c>
      <c r="G243" s="5">
        <v>6249</v>
      </c>
      <c r="H243" s="5">
        <v>41037183</v>
      </c>
      <c r="I243" s="5">
        <v>624274</v>
      </c>
      <c r="J243" s="5">
        <v>786386</v>
      </c>
      <c r="K243" s="5">
        <v>36174</v>
      </c>
      <c r="L243" s="5">
        <v>0</v>
      </c>
      <c r="M243" s="5">
        <v>0</v>
      </c>
      <c r="N243" s="5">
        <v>509154.72532000003</v>
      </c>
      <c r="O243" s="5">
        <v>1405940</v>
      </c>
      <c r="P243" s="5">
        <v>716981.25</v>
      </c>
      <c r="Q243" s="5">
        <v>81237</v>
      </c>
      <c r="R243" s="5">
        <v>126480</v>
      </c>
      <c r="S243" s="5">
        <v>0</v>
      </c>
      <c r="T243" s="5">
        <v>0</v>
      </c>
      <c r="U243" s="5">
        <v>675784</v>
      </c>
      <c r="V243" s="5">
        <v>0</v>
      </c>
      <c r="W243" s="5">
        <v>6165701</v>
      </c>
      <c r="X243" s="5">
        <v>0</v>
      </c>
      <c r="Y243" s="5">
        <v>209646</v>
      </c>
      <c r="Z243" s="5">
        <v>348577</v>
      </c>
      <c r="AA243" s="5">
        <v>4524276</v>
      </c>
      <c r="AB243" s="5">
        <v>57247793.975319996</v>
      </c>
      <c r="AC243" s="5">
        <v>0</v>
      </c>
      <c r="AD243" s="5">
        <v>733903</v>
      </c>
      <c r="AE243" s="5">
        <v>716981.25</v>
      </c>
      <c r="AF243" s="5">
        <v>126480</v>
      </c>
      <c r="AG243" s="5">
        <v>6165701</v>
      </c>
      <c r="AH243" s="5">
        <v>0</v>
      </c>
      <c r="AI243" s="5">
        <v>4392290</v>
      </c>
      <c r="AJ243" s="5">
        <v>12135355.25</v>
      </c>
      <c r="AK243" s="5">
        <v>74738690.672171995</v>
      </c>
      <c r="AL243" s="5">
        <v>6109974970</v>
      </c>
      <c r="AM243" s="47"/>
    </row>
    <row r="244" spans="1:39" x14ac:dyDescent="0.25">
      <c r="A244" s="5">
        <v>832</v>
      </c>
      <c r="B244" s="5">
        <v>1</v>
      </c>
      <c r="C244" s="5" t="s">
        <v>329</v>
      </c>
      <c r="D244" s="5">
        <v>2502</v>
      </c>
      <c r="E244" s="5">
        <v>2744.8</v>
      </c>
      <c r="F244" s="5">
        <v>3349.4451290000002</v>
      </c>
      <c r="G244" s="5">
        <v>3702.1551479999998</v>
      </c>
      <c r="H244" s="5">
        <v>24312053</v>
      </c>
      <c r="I244" s="5">
        <v>0</v>
      </c>
      <c r="J244" s="5">
        <v>99248</v>
      </c>
      <c r="K244" s="5">
        <v>27700</v>
      </c>
      <c r="L244" s="5">
        <v>0</v>
      </c>
      <c r="M244" s="5">
        <v>0</v>
      </c>
      <c r="N244" s="5">
        <v>110640</v>
      </c>
      <c r="O244" s="5">
        <v>821666</v>
      </c>
      <c r="P244" s="5">
        <v>367121.75</v>
      </c>
      <c r="Q244" s="5">
        <v>48128</v>
      </c>
      <c r="R244" s="5">
        <v>21547</v>
      </c>
      <c r="S244" s="5">
        <v>0</v>
      </c>
      <c r="T244" s="5">
        <v>0</v>
      </c>
      <c r="U244" s="5">
        <v>0</v>
      </c>
      <c r="V244" s="5">
        <v>0</v>
      </c>
      <c r="W244" s="5">
        <v>4794291</v>
      </c>
      <c r="X244" s="5">
        <v>0</v>
      </c>
      <c r="Y244" s="5">
        <v>0</v>
      </c>
      <c r="Z244" s="5">
        <v>204218</v>
      </c>
      <c r="AA244" s="5">
        <v>2680360</v>
      </c>
      <c r="AB244" s="5">
        <v>33486972.75</v>
      </c>
      <c r="AC244" s="5">
        <v>0</v>
      </c>
      <c r="AD244" s="5">
        <v>285382</v>
      </c>
      <c r="AE244" s="5">
        <v>367121.75</v>
      </c>
      <c r="AF244" s="5">
        <v>21547</v>
      </c>
      <c r="AG244" s="5">
        <v>4777142.07</v>
      </c>
      <c r="AH244" s="5">
        <v>0</v>
      </c>
      <c r="AI244" s="5">
        <v>2680361</v>
      </c>
      <c r="AJ244" s="5">
        <v>8131553.8200000003</v>
      </c>
      <c r="AK244" s="5">
        <v>29461098.859489001</v>
      </c>
      <c r="AL244" s="5">
        <v>2504150900</v>
      </c>
      <c r="AM244" s="47"/>
    </row>
    <row r="245" spans="1:39" x14ac:dyDescent="0.25">
      <c r="A245" s="5">
        <v>833</v>
      </c>
      <c r="B245" s="5">
        <v>1</v>
      </c>
      <c r="C245" s="5" t="s">
        <v>2175</v>
      </c>
      <c r="D245" s="5">
        <v>20483.381613000001</v>
      </c>
      <c r="E245" s="5">
        <v>22377.488517000002</v>
      </c>
      <c r="F245" s="5">
        <v>18695.792033999998</v>
      </c>
      <c r="G245" s="5">
        <v>20442.879027999999</v>
      </c>
      <c r="H245" s="5">
        <v>134248387</v>
      </c>
      <c r="I245" s="5">
        <v>307020</v>
      </c>
      <c r="J245" s="5">
        <v>2087526</v>
      </c>
      <c r="K245" s="5">
        <v>551625</v>
      </c>
      <c r="L245" s="5">
        <v>0</v>
      </c>
      <c r="M245" s="5">
        <v>0</v>
      </c>
      <c r="N245" s="5">
        <v>0</v>
      </c>
      <c r="O245" s="5">
        <v>4527118</v>
      </c>
      <c r="P245" s="5">
        <v>1762156.5</v>
      </c>
      <c r="Q245" s="5">
        <v>265757</v>
      </c>
      <c r="R245" s="5">
        <v>182759</v>
      </c>
      <c r="S245" s="5">
        <v>0</v>
      </c>
      <c r="T245" s="5">
        <v>0</v>
      </c>
      <c r="U245" s="5">
        <v>232543</v>
      </c>
      <c r="V245" s="5">
        <v>-23247</v>
      </c>
      <c r="W245" s="5">
        <v>31412528</v>
      </c>
      <c r="X245" s="5">
        <v>0</v>
      </c>
      <c r="Y245" s="5">
        <v>0</v>
      </c>
      <c r="Z245" s="5">
        <v>1494623</v>
      </c>
      <c r="AA245" s="5">
        <v>14800644</v>
      </c>
      <c r="AB245" s="5">
        <v>191849439.5</v>
      </c>
      <c r="AC245" s="5">
        <v>0</v>
      </c>
      <c r="AD245" s="5">
        <v>1494382</v>
      </c>
      <c r="AE245" s="5">
        <v>1762156.5</v>
      </c>
      <c r="AF245" s="5">
        <v>182759</v>
      </c>
      <c r="AG245" s="5">
        <v>31356673.699999999</v>
      </c>
      <c r="AH245" s="5">
        <v>0</v>
      </c>
      <c r="AI245" s="5">
        <v>12672570</v>
      </c>
      <c r="AJ245" s="5">
        <v>47468541.200000003</v>
      </c>
      <c r="AK245" s="5">
        <v>154612582.28832999</v>
      </c>
      <c r="AL245" s="5">
        <v>12859090900</v>
      </c>
      <c r="AM245" s="47"/>
    </row>
    <row r="246" spans="1:39" x14ac:dyDescent="0.25">
      <c r="A246" s="5">
        <v>834</v>
      </c>
      <c r="B246" s="5">
        <v>1</v>
      </c>
      <c r="C246" s="5" t="s">
        <v>1923</v>
      </c>
      <c r="D246" s="5">
        <v>9489.7664669999995</v>
      </c>
      <c r="E246" s="5">
        <v>10408.753864</v>
      </c>
      <c r="F246" s="5">
        <v>8692.2253149999997</v>
      </c>
      <c r="G246" s="5">
        <v>9558.1965639999999</v>
      </c>
      <c r="H246" s="5">
        <v>62768677</v>
      </c>
      <c r="I246" s="5">
        <v>346421</v>
      </c>
      <c r="J246" s="5">
        <v>562212</v>
      </c>
      <c r="K246" s="5">
        <v>132527</v>
      </c>
      <c r="L246" s="5">
        <v>0</v>
      </c>
      <c r="M246" s="5">
        <v>0</v>
      </c>
      <c r="N246" s="5">
        <v>560928.37047900003</v>
      </c>
      <c r="O246" s="5">
        <v>2151018</v>
      </c>
      <c r="P246" s="5">
        <v>937895</v>
      </c>
      <c r="Q246" s="5">
        <v>124257</v>
      </c>
      <c r="R246" s="5">
        <v>29344</v>
      </c>
      <c r="S246" s="5">
        <v>0</v>
      </c>
      <c r="T246" s="5">
        <v>0</v>
      </c>
      <c r="U246" s="5">
        <v>687567</v>
      </c>
      <c r="V246" s="5">
        <v>0</v>
      </c>
      <c r="W246" s="5">
        <v>12591681</v>
      </c>
      <c r="X246" s="5">
        <v>0</v>
      </c>
      <c r="Y246" s="5">
        <v>0</v>
      </c>
      <c r="Z246" s="5">
        <v>480150</v>
      </c>
      <c r="AA246" s="5">
        <v>6920134</v>
      </c>
      <c r="AB246" s="5">
        <v>88292811.370479003</v>
      </c>
      <c r="AC246" s="5">
        <v>0</v>
      </c>
      <c r="AD246" s="5">
        <v>1250895</v>
      </c>
      <c r="AE246" s="5">
        <v>937895</v>
      </c>
      <c r="AF246" s="5">
        <v>29344</v>
      </c>
      <c r="AG246" s="5">
        <v>12537692.01</v>
      </c>
      <c r="AH246" s="5">
        <v>0</v>
      </c>
      <c r="AI246" s="5">
        <v>6920134</v>
      </c>
      <c r="AJ246" s="5">
        <v>21675960.010000002</v>
      </c>
      <c r="AK246" s="5">
        <v>127354945.982255</v>
      </c>
      <c r="AL246" s="5">
        <v>10903718300</v>
      </c>
      <c r="AM246" s="47"/>
    </row>
    <row r="247" spans="1:39" x14ac:dyDescent="0.25">
      <c r="A247" s="5">
        <v>836</v>
      </c>
      <c r="B247" s="5">
        <v>1</v>
      </c>
      <c r="C247" s="5" t="s">
        <v>330</v>
      </c>
      <c r="D247" s="5">
        <v>232.24460400000001</v>
      </c>
      <c r="E247" s="5">
        <v>251.556725</v>
      </c>
      <c r="F247" s="5">
        <v>217.492929</v>
      </c>
      <c r="G247" s="5">
        <v>238.73818199999999</v>
      </c>
      <c r="H247" s="5">
        <v>1567794</v>
      </c>
      <c r="I247" s="5">
        <v>0</v>
      </c>
      <c r="J247" s="5">
        <v>264595</v>
      </c>
      <c r="K247" s="5">
        <v>14569</v>
      </c>
      <c r="L247" s="5">
        <v>97576</v>
      </c>
      <c r="M247" s="5">
        <v>0</v>
      </c>
      <c r="N247" s="5">
        <v>65853</v>
      </c>
      <c r="O247" s="5">
        <v>57894</v>
      </c>
      <c r="P247" s="5">
        <v>25252</v>
      </c>
      <c r="Q247" s="5">
        <v>3104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274496</v>
      </c>
      <c r="X247" s="5">
        <v>0</v>
      </c>
      <c r="Y247" s="5">
        <v>0</v>
      </c>
      <c r="Z247" s="5">
        <v>15495</v>
      </c>
      <c r="AA247" s="5">
        <v>172846</v>
      </c>
      <c r="AB247" s="5">
        <v>2559474</v>
      </c>
      <c r="AC247" s="5">
        <v>0</v>
      </c>
      <c r="AD247" s="5">
        <v>42852</v>
      </c>
      <c r="AE247" s="5">
        <v>9833</v>
      </c>
      <c r="AF247" s="5">
        <v>0</v>
      </c>
      <c r="AG247" s="5">
        <v>151235</v>
      </c>
      <c r="AH247" s="5">
        <v>0</v>
      </c>
      <c r="AI247" s="5">
        <v>55580</v>
      </c>
      <c r="AJ247" s="5">
        <v>259500</v>
      </c>
      <c r="AK247" s="5">
        <v>4048788.5290660001</v>
      </c>
      <c r="AL247" s="5">
        <v>49957200</v>
      </c>
      <c r="AM247" s="47"/>
    </row>
    <row r="248" spans="1:39" x14ac:dyDescent="0.25">
      <c r="A248" s="5">
        <v>837</v>
      </c>
      <c r="B248" s="5">
        <v>1</v>
      </c>
      <c r="C248" s="5" t="s">
        <v>331</v>
      </c>
      <c r="D248" s="5">
        <v>485</v>
      </c>
      <c r="E248" s="5">
        <v>529</v>
      </c>
      <c r="F248" s="5">
        <v>574.84344399999998</v>
      </c>
      <c r="G248" s="5">
        <v>626.81213300000002</v>
      </c>
      <c r="H248" s="5">
        <v>4116275</v>
      </c>
      <c r="I248" s="5">
        <v>0</v>
      </c>
      <c r="J248" s="5">
        <v>258150</v>
      </c>
      <c r="K248" s="5">
        <v>105139</v>
      </c>
      <c r="L248" s="5">
        <v>118346</v>
      </c>
      <c r="M248" s="5">
        <v>0</v>
      </c>
      <c r="N248" s="5">
        <v>145080</v>
      </c>
      <c r="O248" s="5">
        <v>146147</v>
      </c>
      <c r="P248" s="5">
        <v>77566</v>
      </c>
      <c r="Q248" s="5">
        <v>8149</v>
      </c>
      <c r="R248" s="5">
        <v>26282</v>
      </c>
      <c r="S248" s="5">
        <v>0</v>
      </c>
      <c r="T248" s="5">
        <v>0</v>
      </c>
      <c r="U248" s="5">
        <v>0</v>
      </c>
      <c r="V248" s="5">
        <v>0</v>
      </c>
      <c r="W248" s="5">
        <v>484538</v>
      </c>
      <c r="X248" s="5">
        <v>0</v>
      </c>
      <c r="Y248" s="5">
        <v>4759</v>
      </c>
      <c r="Z248" s="5">
        <v>33784</v>
      </c>
      <c r="AA248" s="5">
        <v>453812</v>
      </c>
      <c r="AB248" s="5">
        <v>5978027</v>
      </c>
      <c r="AC248" s="5">
        <v>0</v>
      </c>
      <c r="AD248" s="5">
        <v>66645</v>
      </c>
      <c r="AE248" s="5">
        <v>54762</v>
      </c>
      <c r="AF248" s="5">
        <v>18555</v>
      </c>
      <c r="AG248" s="5">
        <v>379303</v>
      </c>
      <c r="AH248" s="5">
        <v>0</v>
      </c>
      <c r="AI248" s="5">
        <v>264572</v>
      </c>
      <c r="AJ248" s="5">
        <v>783837</v>
      </c>
      <c r="AK248" s="5">
        <v>6549086.6347049996</v>
      </c>
      <c r="AL248" s="5">
        <v>190471500</v>
      </c>
      <c r="AM248" s="47"/>
    </row>
    <row r="249" spans="1:39" x14ac:dyDescent="0.25">
      <c r="A249" s="5">
        <v>840</v>
      </c>
      <c r="B249" s="5">
        <v>1</v>
      </c>
      <c r="C249" s="5" t="s">
        <v>332</v>
      </c>
      <c r="D249" s="5">
        <v>1112.8</v>
      </c>
      <c r="E249" s="5">
        <v>1213.2</v>
      </c>
      <c r="F249" s="5">
        <v>1031.8</v>
      </c>
      <c r="G249" s="5">
        <v>1123.2</v>
      </c>
      <c r="H249" s="5">
        <v>7376054</v>
      </c>
      <c r="I249" s="5">
        <v>0</v>
      </c>
      <c r="J249" s="5">
        <v>615864</v>
      </c>
      <c r="K249" s="5">
        <v>119250</v>
      </c>
      <c r="L249" s="5">
        <v>0</v>
      </c>
      <c r="M249" s="5">
        <v>0</v>
      </c>
      <c r="N249" s="5">
        <v>205443</v>
      </c>
      <c r="O249" s="5">
        <v>256619</v>
      </c>
      <c r="P249" s="5">
        <v>157716.25</v>
      </c>
      <c r="Q249" s="5">
        <v>14602</v>
      </c>
      <c r="R249" s="5">
        <v>1056</v>
      </c>
      <c r="S249" s="5">
        <v>0</v>
      </c>
      <c r="T249" s="5">
        <v>0</v>
      </c>
      <c r="U249" s="5">
        <v>0</v>
      </c>
      <c r="V249" s="5">
        <v>0</v>
      </c>
      <c r="W249" s="5">
        <v>565542</v>
      </c>
      <c r="X249" s="5">
        <v>0</v>
      </c>
      <c r="Y249" s="5">
        <v>0</v>
      </c>
      <c r="Z249" s="5">
        <v>58035</v>
      </c>
      <c r="AA249" s="5">
        <v>813197</v>
      </c>
      <c r="AB249" s="5">
        <v>10183378.25</v>
      </c>
      <c r="AC249" s="5">
        <v>0</v>
      </c>
      <c r="AD249" s="5">
        <v>99517</v>
      </c>
      <c r="AE249" s="5">
        <v>75283</v>
      </c>
      <c r="AF249" s="5">
        <v>504</v>
      </c>
      <c r="AG249" s="5">
        <v>262856</v>
      </c>
      <c r="AH249" s="5">
        <v>0</v>
      </c>
      <c r="AI249" s="5">
        <v>320540</v>
      </c>
      <c r="AJ249" s="5">
        <v>758700</v>
      </c>
      <c r="AK249" s="5">
        <v>9979972.6151269991</v>
      </c>
      <c r="AL249" s="5">
        <v>295342080</v>
      </c>
      <c r="AM249" s="47"/>
    </row>
    <row r="250" spans="1:39" x14ac:dyDescent="0.25">
      <c r="A250" s="5">
        <v>846</v>
      </c>
      <c r="B250" s="5">
        <v>1</v>
      </c>
      <c r="C250" s="5" t="s">
        <v>333</v>
      </c>
      <c r="D250" s="5">
        <v>661.32558100000006</v>
      </c>
      <c r="E250" s="5">
        <v>730.99069799999995</v>
      </c>
      <c r="F250" s="5">
        <v>650.13272700000005</v>
      </c>
      <c r="G250" s="5">
        <v>719.75927300000001</v>
      </c>
      <c r="H250" s="5">
        <v>4726659</v>
      </c>
      <c r="I250" s="5">
        <v>12281</v>
      </c>
      <c r="J250" s="5">
        <v>282711</v>
      </c>
      <c r="K250" s="5">
        <v>15407</v>
      </c>
      <c r="L250" s="5">
        <v>97985</v>
      </c>
      <c r="M250" s="5">
        <v>162044</v>
      </c>
      <c r="N250" s="5">
        <v>224052</v>
      </c>
      <c r="O250" s="5">
        <v>171396</v>
      </c>
      <c r="P250" s="5">
        <v>100480.5</v>
      </c>
      <c r="Q250" s="5">
        <v>9357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374001</v>
      </c>
      <c r="X250" s="5">
        <v>0</v>
      </c>
      <c r="Y250" s="5">
        <v>0</v>
      </c>
      <c r="Z250" s="5">
        <v>37503</v>
      </c>
      <c r="AA250" s="5">
        <v>521106</v>
      </c>
      <c r="AB250" s="5">
        <v>6734982.5</v>
      </c>
      <c r="AC250" s="5">
        <v>0</v>
      </c>
      <c r="AD250" s="5">
        <v>113157</v>
      </c>
      <c r="AE250" s="5">
        <v>83509</v>
      </c>
      <c r="AF250" s="5">
        <v>0</v>
      </c>
      <c r="AG250" s="5">
        <v>290416</v>
      </c>
      <c r="AH250" s="5">
        <v>0</v>
      </c>
      <c r="AI250" s="5">
        <v>357635</v>
      </c>
      <c r="AJ250" s="5">
        <v>844717</v>
      </c>
      <c r="AK250" s="5">
        <v>10887556.638427</v>
      </c>
      <c r="AL250" s="5">
        <v>309836900</v>
      </c>
      <c r="AM250" s="47"/>
    </row>
    <row r="251" spans="1:39" x14ac:dyDescent="0.25">
      <c r="A251" s="5">
        <v>850</v>
      </c>
      <c r="B251" s="5">
        <v>1</v>
      </c>
      <c r="C251" s="5" t="s">
        <v>334</v>
      </c>
      <c r="D251" s="5">
        <v>186</v>
      </c>
      <c r="E251" s="5">
        <v>204.6</v>
      </c>
      <c r="F251" s="5">
        <v>298</v>
      </c>
      <c r="G251" s="5">
        <v>327.2</v>
      </c>
      <c r="H251" s="5">
        <v>2148722</v>
      </c>
      <c r="I251" s="5">
        <v>0</v>
      </c>
      <c r="J251" s="5">
        <v>107639</v>
      </c>
      <c r="K251" s="5">
        <v>0</v>
      </c>
      <c r="L251" s="5">
        <v>117330</v>
      </c>
      <c r="M251" s="5">
        <v>32783</v>
      </c>
      <c r="N251" s="5">
        <v>135695</v>
      </c>
      <c r="O251" s="5">
        <v>63653</v>
      </c>
      <c r="P251" s="5">
        <v>50236.25</v>
      </c>
      <c r="Q251" s="5">
        <v>4254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85108</v>
      </c>
      <c r="X251" s="5">
        <v>0</v>
      </c>
      <c r="Y251" s="5">
        <v>0</v>
      </c>
      <c r="Z251" s="5">
        <v>15082</v>
      </c>
      <c r="AA251" s="5">
        <v>98160</v>
      </c>
      <c r="AB251" s="5">
        <v>2858662.25</v>
      </c>
      <c r="AC251" s="5">
        <v>0</v>
      </c>
      <c r="AD251" s="5">
        <v>32688</v>
      </c>
      <c r="AE251" s="5">
        <v>38226</v>
      </c>
      <c r="AF251" s="5">
        <v>0</v>
      </c>
      <c r="AG251" s="5">
        <v>19125</v>
      </c>
      <c r="AH251" s="5">
        <v>0</v>
      </c>
      <c r="AI251" s="5">
        <v>43288</v>
      </c>
      <c r="AJ251" s="5">
        <v>133327</v>
      </c>
      <c r="AK251" s="5">
        <v>3849844.3877010001</v>
      </c>
      <c r="AL251" s="5">
        <v>79399500</v>
      </c>
      <c r="AM251" s="47"/>
    </row>
    <row r="252" spans="1:39" x14ac:dyDescent="0.25">
      <c r="A252" s="5">
        <v>852</v>
      </c>
      <c r="B252" s="5">
        <v>1</v>
      </c>
      <c r="C252" s="5" t="s">
        <v>335</v>
      </c>
      <c r="D252" s="5">
        <v>132.23947699999999</v>
      </c>
      <c r="E252" s="5">
        <v>144.738801</v>
      </c>
      <c r="F252" s="5">
        <v>122.6</v>
      </c>
      <c r="G252" s="5">
        <v>133.80000000000001</v>
      </c>
      <c r="H252" s="5">
        <v>878665</v>
      </c>
      <c r="I252" s="5">
        <v>0</v>
      </c>
      <c r="J252" s="5">
        <v>75086</v>
      </c>
      <c r="K252" s="5">
        <v>0</v>
      </c>
      <c r="L252" s="5">
        <v>62642</v>
      </c>
      <c r="M252" s="5">
        <v>130052</v>
      </c>
      <c r="N252" s="5">
        <v>76693</v>
      </c>
      <c r="O252" s="5">
        <v>31940</v>
      </c>
      <c r="P252" s="5">
        <v>6690</v>
      </c>
      <c r="Q252" s="5">
        <v>1739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311628</v>
      </c>
      <c r="X252" s="5">
        <v>0</v>
      </c>
      <c r="Y252" s="5">
        <v>11770</v>
      </c>
      <c r="Z252" s="5">
        <v>9529</v>
      </c>
      <c r="AA252" s="5">
        <v>96871</v>
      </c>
      <c r="AB252" s="5">
        <v>1693305</v>
      </c>
      <c r="AC252" s="5">
        <v>0</v>
      </c>
      <c r="AD252" s="5">
        <v>31940</v>
      </c>
      <c r="AE252" s="5">
        <v>5124</v>
      </c>
      <c r="AF252" s="5">
        <v>0</v>
      </c>
      <c r="AG252" s="5">
        <v>113945.37</v>
      </c>
      <c r="AH252" s="5">
        <v>0</v>
      </c>
      <c r="AI252" s="5">
        <v>61274</v>
      </c>
      <c r="AJ252" s="5">
        <v>212283.37</v>
      </c>
      <c r="AK252" s="5">
        <v>7890420.615948</v>
      </c>
      <c r="AL252" s="5">
        <v>56542100</v>
      </c>
      <c r="AM252" s="47"/>
    </row>
    <row r="253" spans="1:39" x14ac:dyDescent="0.25">
      <c r="A253" s="5">
        <v>857</v>
      </c>
      <c r="B253" s="5">
        <v>1</v>
      </c>
      <c r="C253" s="5" t="s">
        <v>1924</v>
      </c>
      <c r="D253" s="5">
        <v>562.61538499999995</v>
      </c>
      <c r="E253" s="5">
        <v>627.138462</v>
      </c>
      <c r="F253" s="5">
        <v>660.11111100000005</v>
      </c>
      <c r="G253" s="5">
        <v>735.33333300000004</v>
      </c>
      <c r="H253" s="5">
        <v>4828934</v>
      </c>
      <c r="I253" s="5">
        <v>0</v>
      </c>
      <c r="J253" s="5">
        <v>185278</v>
      </c>
      <c r="K253" s="5">
        <v>14772</v>
      </c>
      <c r="L253" s="5">
        <v>93616</v>
      </c>
      <c r="M253" s="5">
        <v>0</v>
      </c>
      <c r="N253" s="5">
        <v>161488</v>
      </c>
      <c r="O253" s="5">
        <v>173197</v>
      </c>
      <c r="P253" s="5">
        <v>120770.75</v>
      </c>
      <c r="Q253" s="5">
        <v>9559</v>
      </c>
      <c r="R253" s="5">
        <v>6478</v>
      </c>
      <c r="S253" s="5">
        <v>0</v>
      </c>
      <c r="T253" s="5">
        <v>0</v>
      </c>
      <c r="U253" s="5">
        <v>0</v>
      </c>
      <c r="V253" s="5">
        <v>0</v>
      </c>
      <c r="W253" s="5">
        <v>38179</v>
      </c>
      <c r="X253" s="5">
        <v>0</v>
      </c>
      <c r="Y253" s="5">
        <v>94279</v>
      </c>
      <c r="Z253" s="5">
        <v>44720</v>
      </c>
      <c r="AA253" s="5">
        <v>532381</v>
      </c>
      <c r="AB253" s="5">
        <v>6303651.75</v>
      </c>
      <c r="AC253" s="5">
        <v>0</v>
      </c>
      <c r="AD253" s="5">
        <v>66484</v>
      </c>
      <c r="AE253" s="5">
        <v>112048</v>
      </c>
      <c r="AF253" s="5">
        <v>6010</v>
      </c>
      <c r="AG253" s="5">
        <v>31861</v>
      </c>
      <c r="AH253" s="5">
        <v>0</v>
      </c>
      <c r="AI253" s="5">
        <v>407876</v>
      </c>
      <c r="AJ253" s="5">
        <v>624279</v>
      </c>
      <c r="AK253" s="5">
        <v>6467350.0838400004</v>
      </c>
      <c r="AL253" s="5">
        <v>296739825</v>
      </c>
      <c r="AM253" s="47"/>
    </row>
    <row r="254" spans="1:39" x14ac:dyDescent="0.25">
      <c r="A254" s="5">
        <v>858</v>
      </c>
      <c r="B254" s="5">
        <v>1</v>
      </c>
      <c r="C254" s="5" t="s">
        <v>336</v>
      </c>
      <c r="D254" s="5">
        <v>984.14073099999996</v>
      </c>
      <c r="E254" s="5">
        <v>1068.103108</v>
      </c>
      <c r="F254" s="5">
        <v>1070.747386</v>
      </c>
      <c r="G254" s="5">
        <v>1166.0994949999999</v>
      </c>
      <c r="H254" s="5">
        <v>7657775</v>
      </c>
      <c r="I254" s="5">
        <v>0</v>
      </c>
      <c r="J254" s="5">
        <v>190511</v>
      </c>
      <c r="K254" s="5">
        <v>35573</v>
      </c>
      <c r="L254" s="5">
        <v>0</v>
      </c>
      <c r="M254" s="5">
        <v>0</v>
      </c>
      <c r="N254" s="5">
        <v>184644</v>
      </c>
      <c r="O254" s="5">
        <v>272903</v>
      </c>
      <c r="P254" s="5">
        <v>194683.75</v>
      </c>
      <c r="Q254" s="5">
        <v>15159</v>
      </c>
      <c r="R254" s="5">
        <v>11871</v>
      </c>
      <c r="S254" s="5">
        <v>0</v>
      </c>
      <c r="T254" s="5">
        <v>0</v>
      </c>
      <c r="U254" s="5">
        <v>0</v>
      </c>
      <c r="V254" s="5">
        <v>-328</v>
      </c>
      <c r="W254" s="5">
        <v>0</v>
      </c>
      <c r="X254" s="5">
        <v>0</v>
      </c>
      <c r="Y254" s="5">
        <v>0</v>
      </c>
      <c r="Z254" s="5">
        <v>62011</v>
      </c>
      <c r="AA254" s="5">
        <v>844256</v>
      </c>
      <c r="AB254" s="5">
        <v>9469058.75</v>
      </c>
      <c r="AC254" s="5">
        <v>0</v>
      </c>
      <c r="AD254" s="5">
        <v>79922</v>
      </c>
      <c r="AE254" s="5">
        <v>172221</v>
      </c>
      <c r="AF254" s="5">
        <v>10501</v>
      </c>
      <c r="AG254" s="5">
        <v>0</v>
      </c>
      <c r="AH254" s="5">
        <v>0</v>
      </c>
      <c r="AI254" s="5">
        <v>616729</v>
      </c>
      <c r="AJ254" s="5">
        <v>879373</v>
      </c>
      <c r="AK254" s="5">
        <v>7824548.5536059998</v>
      </c>
      <c r="AL254" s="5">
        <v>481881230</v>
      </c>
      <c r="AM254" s="47"/>
    </row>
    <row r="255" spans="1:39" x14ac:dyDescent="0.25">
      <c r="A255" s="5">
        <v>861</v>
      </c>
      <c r="B255" s="5">
        <v>1</v>
      </c>
      <c r="C255" s="5" t="s">
        <v>1925</v>
      </c>
      <c r="D255" s="5">
        <v>3022.8451730000002</v>
      </c>
      <c r="E255" s="5">
        <v>3332.7901080000001</v>
      </c>
      <c r="F255" s="5">
        <v>2479.7503320000001</v>
      </c>
      <c r="G255" s="5">
        <v>2734.0858250000001</v>
      </c>
      <c r="H255" s="5">
        <v>17954742</v>
      </c>
      <c r="I255" s="5">
        <v>73685</v>
      </c>
      <c r="J255" s="5">
        <v>1050518</v>
      </c>
      <c r="K255" s="5">
        <v>45533</v>
      </c>
      <c r="L255" s="5">
        <v>0</v>
      </c>
      <c r="M255" s="5">
        <v>0</v>
      </c>
      <c r="N255" s="5">
        <v>488931.19626900001</v>
      </c>
      <c r="O255" s="5">
        <v>631052</v>
      </c>
      <c r="P255" s="5">
        <v>274694</v>
      </c>
      <c r="Q255" s="5">
        <v>35543</v>
      </c>
      <c r="R255" s="5">
        <v>56951</v>
      </c>
      <c r="S255" s="5">
        <v>0</v>
      </c>
      <c r="T255" s="5">
        <v>0</v>
      </c>
      <c r="U255" s="5">
        <v>206032</v>
      </c>
      <c r="V255" s="5">
        <v>-7486</v>
      </c>
      <c r="W255" s="5">
        <v>3356555</v>
      </c>
      <c r="X255" s="5">
        <v>0</v>
      </c>
      <c r="Y255" s="5">
        <v>194776</v>
      </c>
      <c r="Z255" s="5">
        <v>174586</v>
      </c>
      <c r="AA255" s="5">
        <v>1979478</v>
      </c>
      <c r="AB255" s="5">
        <v>26515590.196269002</v>
      </c>
      <c r="AC255" s="5">
        <v>0</v>
      </c>
      <c r="AD255" s="5">
        <v>382348</v>
      </c>
      <c r="AE255" s="5">
        <v>274694</v>
      </c>
      <c r="AF255" s="5">
        <v>56951</v>
      </c>
      <c r="AG255" s="5">
        <v>3356555</v>
      </c>
      <c r="AH255" s="5">
        <v>0</v>
      </c>
      <c r="AI255" s="5">
        <v>1979478</v>
      </c>
      <c r="AJ255" s="5">
        <v>6050026</v>
      </c>
      <c r="AK255" s="5">
        <v>37955023.773328997</v>
      </c>
      <c r="AL255" s="5">
        <v>2955974480</v>
      </c>
      <c r="AM255" s="47"/>
    </row>
    <row r="256" spans="1:39" x14ac:dyDescent="0.25">
      <c r="A256" s="5">
        <v>876</v>
      </c>
      <c r="B256" s="5">
        <v>1</v>
      </c>
      <c r="C256" s="5" t="s">
        <v>338</v>
      </c>
      <c r="D256" s="5">
        <v>1669.1145039999999</v>
      </c>
      <c r="E256" s="5">
        <v>1840.537405</v>
      </c>
      <c r="F256" s="5">
        <v>1963.9123059999999</v>
      </c>
      <c r="G256" s="5">
        <v>2152.094767</v>
      </c>
      <c r="H256" s="5">
        <v>14132806</v>
      </c>
      <c r="I256" s="5">
        <v>42983</v>
      </c>
      <c r="J256" s="5">
        <v>151856</v>
      </c>
      <c r="K256" s="5">
        <v>14152</v>
      </c>
      <c r="L256" s="5">
        <v>0</v>
      </c>
      <c r="M256" s="5">
        <v>0</v>
      </c>
      <c r="N256" s="5">
        <v>275354</v>
      </c>
      <c r="O256" s="5">
        <v>465373</v>
      </c>
      <c r="P256" s="5">
        <v>350142.5</v>
      </c>
      <c r="Q256" s="5">
        <v>27977</v>
      </c>
      <c r="R256" s="5">
        <v>22403</v>
      </c>
      <c r="S256" s="5">
        <v>0</v>
      </c>
      <c r="T256" s="5">
        <v>0</v>
      </c>
      <c r="U256" s="5">
        <v>0</v>
      </c>
      <c r="V256" s="5">
        <v>0</v>
      </c>
      <c r="W256" s="5">
        <v>170080</v>
      </c>
      <c r="X256" s="5">
        <v>0</v>
      </c>
      <c r="Y256" s="5">
        <v>5711</v>
      </c>
      <c r="Z256" s="5">
        <v>107065</v>
      </c>
      <c r="AA256" s="5">
        <v>1558117</v>
      </c>
      <c r="AB256" s="5">
        <v>17324019.5</v>
      </c>
      <c r="AC256" s="5">
        <v>0</v>
      </c>
      <c r="AD256" s="5">
        <v>204510</v>
      </c>
      <c r="AE256" s="5">
        <v>350142.5</v>
      </c>
      <c r="AF256" s="5">
        <v>22403</v>
      </c>
      <c r="AG256" s="5">
        <v>123796</v>
      </c>
      <c r="AH256" s="5">
        <v>0</v>
      </c>
      <c r="AI256" s="5">
        <v>1402419</v>
      </c>
      <c r="AJ256" s="5">
        <v>2103270.5</v>
      </c>
      <c r="AK256" s="5">
        <v>21668907.379462998</v>
      </c>
      <c r="AL256" s="5">
        <v>1229078775</v>
      </c>
      <c r="AM256" s="47"/>
    </row>
    <row r="257" spans="1:39" x14ac:dyDescent="0.25">
      <c r="A257" s="5">
        <v>877</v>
      </c>
      <c r="B257" s="5">
        <v>1</v>
      </c>
      <c r="C257" s="5" t="s">
        <v>2176</v>
      </c>
      <c r="D257" s="5">
        <v>6440.7008459999997</v>
      </c>
      <c r="E257" s="5">
        <v>7066.0430919999999</v>
      </c>
      <c r="F257" s="5">
        <v>5482.396084</v>
      </c>
      <c r="G257" s="5">
        <v>6020.7533080000003</v>
      </c>
      <c r="H257" s="5">
        <v>39538287</v>
      </c>
      <c r="I257" s="5">
        <v>538308</v>
      </c>
      <c r="J257" s="5">
        <v>612487</v>
      </c>
      <c r="K257" s="5">
        <v>50505</v>
      </c>
      <c r="L257" s="5">
        <v>0</v>
      </c>
      <c r="M257" s="5">
        <v>0</v>
      </c>
      <c r="N257" s="5">
        <v>378970</v>
      </c>
      <c r="O257" s="5">
        <v>1342627</v>
      </c>
      <c r="P257" s="5">
        <v>762368</v>
      </c>
      <c r="Q257" s="5">
        <v>78270</v>
      </c>
      <c r="R257" s="5">
        <v>68456</v>
      </c>
      <c r="S257" s="5">
        <v>0</v>
      </c>
      <c r="T257" s="5">
        <v>0</v>
      </c>
      <c r="U257" s="5">
        <v>0</v>
      </c>
      <c r="V257" s="5">
        <v>0</v>
      </c>
      <c r="W257" s="5">
        <v>4515565</v>
      </c>
      <c r="X257" s="5">
        <v>0</v>
      </c>
      <c r="Y257" s="5">
        <v>0</v>
      </c>
      <c r="Z257" s="5">
        <v>355809</v>
      </c>
      <c r="AA257" s="5">
        <v>4359025</v>
      </c>
      <c r="AB257" s="5">
        <v>52600677</v>
      </c>
      <c r="AC257" s="5">
        <v>0</v>
      </c>
      <c r="AD257" s="5">
        <v>442657</v>
      </c>
      <c r="AE257" s="5">
        <v>762368</v>
      </c>
      <c r="AF257" s="5">
        <v>68456</v>
      </c>
      <c r="AG257" s="5">
        <v>4285159</v>
      </c>
      <c r="AH257" s="5">
        <v>0</v>
      </c>
      <c r="AI257" s="5">
        <v>3619765</v>
      </c>
      <c r="AJ257" s="5">
        <v>9178405</v>
      </c>
      <c r="AK257" s="5">
        <v>45480534.429610997</v>
      </c>
      <c r="AL257" s="5">
        <v>3673139525</v>
      </c>
      <c r="AM257" s="47"/>
    </row>
    <row r="258" spans="1:39" x14ac:dyDescent="0.25">
      <c r="A258" s="5">
        <v>879</v>
      </c>
      <c r="B258" s="5">
        <v>1</v>
      </c>
      <c r="C258" s="5" t="s">
        <v>339</v>
      </c>
      <c r="D258" s="5">
        <v>2270.6239049999999</v>
      </c>
      <c r="E258" s="5">
        <v>2500.7942029999999</v>
      </c>
      <c r="F258" s="5">
        <v>2483.847264</v>
      </c>
      <c r="G258" s="5">
        <v>2728.858174</v>
      </c>
      <c r="H258" s="5">
        <v>17920412</v>
      </c>
      <c r="I258" s="5">
        <v>21491</v>
      </c>
      <c r="J258" s="5">
        <v>37470</v>
      </c>
      <c r="K258" s="5">
        <v>14413</v>
      </c>
      <c r="L258" s="5">
        <v>0</v>
      </c>
      <c r="M258" s="5">
        <v>0</v>
      </c>
      <c r="N258" s="5">
        <v>217387.19104199999</v>
      </c>
      <c r="O258" s="5">
        <v>600593</v>
      </c>
      <c r="P258" s="5">
        <v>402288</v>
      </c>
      <c r="Q258" s="5">
        <v>35475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1020620</v>
      </c>
      <c r="X258" s="5">
        <v>0</v>
      </c>
      <c r="Y258" s="5">
        <v>0</v>
      </c>
      <c r="Z258" s="5">
        <v>150192</v>
      </c>
      <c r="AA258" s="5">
        <v>1975693</v>
      </c>
      <c r="AB258" s="5">
        <v>22396034.191041999</v>
      </c>
      <c r="AC258" s="5">
        <v>0</v>
      </c>
      <c r="AD258" s="5">
        <v>192169</v>
      </c>
      <c r="AE258" s="5">
        <v>402288</v>
      </c>
      <c r="AF258" s="5">
        <v>0</v>
      </c>
      <c r="AG258" s="5">
        <v>1020620</v>
      </c>
      <c r="AH258" s="5">
        <v>0</v>
      </c>
      <c r="AI258" s="5">
        <v>1770030</v>
      </c>
      <c r="AJ258" s="5">
        <v>3385107</v>
      </c>
      <c r="AK258" s="5">
        <v>20005382.013604</v>
      </c>
      <c r="AL258" s="5">
        <v>1647838575</v>
      </c>
      <c r="AM258" s="47"/>
    </row>
    <row r="259" spans="1:39" x14ac:dyDescent="0.25">
      <c r="A259" s="5">
        <v>881</v>
      </c>
      <c r="B259" s="5">
        <v>1</v>
      </c>
      <c r="C259" s="5" t="s">
        <v>340</v>
      </c>
      <c r="D259" s="5">
        <v>784.31053699999995</v>
      </c>
      <c r="E259" s="5">
        <v>862.84820000000002</v>
      </c>
      <c r="F259" s="5">
        <v>784.90198199999998</v>
      </c>
      <c r="G259" s="5">
        <v>861.54823999999996</v>
      </c>
      <c r="H259" s="5">
        <v>5657787</v>
      </c>
      <c r="I259" s="5">
        <v>22515</v>
      </c>
      <c r="J259" s="5">
        <v>75000</v>
      </c>
      <c r="K259" s="5">
        <v>14105</v>
      </c>
      <c r="L259" s="5">
        <v>48065</v>
      </c>
      <c r="M259" s="5">
        <v>0</v>
      </c>
      <c r="N259" s="5">
        <v>105810</v>
      </c>
      <c r="O259" s="5">
        <v>193384</v>
      </c>
      <c r="P259" s="5">
        <v>114579.5</v>
      </c>
      <c r="Q259" s="5">
        <v>11200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553734</v>
      </c>
      <c r="X259" s="5">
        <v>0</v>
      </c>
      <c r="Y259" s="5">
        <v>3773</v>
      </c>
      <c r="Z259" s="5">
        <v>39805</v>
      </c>
      <c r="AA259" s="5">
        <v>623761</v>
      </c>
      <c r="AB259" s="5">
        <v>7463518.5</v>
      </c>
      <c r="AC259" s="5">
        <v>0</v>
      </c>
      <c r="AD259" s="5">
        <v>75325</v>
      </c>
      <c r="AE259" s="5">
        <v>114579.5</v>
      </c>
      <c r="AF259" s="5">
        <v>0</v>
      </c>
      <c r="AG259" s="5">
        <v>524807.69999999995</v>
      </c>
      <c r="AH259" s="5">
        <v>0</v>
      </c>
      <c r="AI259" s="5">
        <v>549532</v>
      </c>
      <c r="AJ259" s="5">
        <v>1264244.2</v>
      </c>
      <c r="AK259" s="5">
        <v>7688879.3563050004</v>
      </c>
      <c r="AL259" s="5">
        <v>541241100</v>
      </c>
      <c r="AM259" s="47"/>
    </row>
    <row r="260" spans="1:39" x14ac:dyDescent="0.25">
      <c r="A260" s="5">
        <v>882</v>
      </c>
      <c r="B260" s="5">
        <v>1</v>
      </c>
      <c r="C260" s="5" t="s">
        <v>341</v>
      </c>
      <c r="D260" s="5">
        <v>4287.8771839999999</v>
      </c>
      <c r="E260" s="5">
        <v>4663.0602920000001</v>
      </c>
      <c r="F260" s="5">
        <v>4346.0320080000001</v>
      </c>
      <c r="G260" s="5">
        <v>4783.430429</v>
      </c>
      <c r="H260" s="5">
        <v>31412788</v>
      </c>
      <c r="I260" s="5">
        <v>196493</v>
      </c>
      <c r="J260" s="5">
        <v>553248</v>
      </c>
      <c r="K260" s="5">
        <v>67494</v>
      </c>
      <c r="L260" s="5">
        <v>0</v>
      </c>
      <c r="M260" s="5">
        <v>0</v>
      </c>
      <c r="N260" s="5">
        <v>276096</v>
      </c>
      <c r="O260" s="5">
        <v>1075203</v>
      </c>
      <c r="P260" s="5">
        <v>658965.75</v>
      </c>
      <c r="Q260" s="5">
        <v>62185</v>
      </c>
      <c r="R260" s="5">
        <v>31379</v>
      </c>
      <c r="S260" s="5">
        <v>0</v>
      </c>
      <c r="T260" s="5">
        <v>0</v>
      </c>
      <c r="U260" s="5">
        <v>0</v>
      </c>
      <c r="V260" s="5">
        <v>-7880</v>
      </c>
      <c r="W260" s="5">
        <v>2618354</v>
      </c>
      <c r="X260" s="5">
        <v>0</v>
      </c>
      <c r="Y260" s="5">
        <v>0</v>
      </c>
      <c r="Z260" s="5">
        <v>290606</v>
      </c>
      <c r="AA260" s="5">
        <v>3463204</v>
      </c>
      <c r="AB260" s="5">
        <v>40698135.75</v>
      </c>
      <c r="AC260" s="5">
        <v>0</v>
      </c>
      <c r="AD260" s="5">
        <v>444002</v>
      </c>
      <c r="AE260" s="5">
        <v>658965.75</v>
      </c>
      <c r="AF260" s="5">
        <v>31379</v>
      </c>
      <c r="AG260" s="5">
        <v>2590558.34</v>
      </c>
      <c r="AH260" s="5">
        <v>0</v>
      </c>
      <c r="AI260" s="5">
        <v>3124444</v>
      </c>
      <c r="AJ260" s="5">
        <v>6849349.0899999999</v>
      </c>
      <c r="AK260" s="5">
        <v>45258121.168171003</v>
      </c>
      <c r="AL260" s="5">
        <v>3134802444</v>
      </c>
      <c r="AM260" s="47"/>
    </row>
    <row r="261" spans="1:39" x14ac:dyDescent="0.25">
      <c r="A261" s="5">
        <v>883</v>
      </c>
      <c r="B261" s="5">
        <v>1</v>
      </c>
      <c r="C261" s="5" t="s">
        <v>342</v>
      </c>
      <c r="D261" s="5">
        <v>1561</v>
      </c>
      <c r="E261" s="5">
        <v>1711.6</v>
      </c>
      <c r="F261" s="5">
        <v>1696.6603970000001</v>
      </c>
      <c r="G261" s="5">
        <v>1853.066994</v>
      </c>
      <c r="H261" s="5">
        <v>12169091</v>
      </c>
      <c r="I261" s="5">
        <v>30702</v>
      </c>
      <c r="J261" s="5">
        <v>177450</v>
      </c>
      <c r="K261" s="5">
        <v>34328</v>
      </c>
      <c r="L261" s="5">
        <v>0</v>
      </c>
      <c r="M261" s="5">
        <v>0</v>
      </c>
      <c r="N261" s="5">
        <v>168185.491197</v>
      </c>
      <c r="O261" s="5">
        <v>410507</v>
      </c>
      <c r="P261" s="5">
        <v>228918</v>
      </c>
      <c r="Q261" s="5">
        <v>24090</v>
      </c>
      <c r="R261" s="5">
        <v>51571</v>
      </c>
      <c r="S261" s="5">
        <v>0</v>
      </c>
      <c r="T261" s="5">
        <v>0</v>
      </c>
      <c r="U261" s="5">
        <v>0</v>
      </c>
      <c r="V261" s="5">
        <v>0</v>
      </c>
      <c r="W261" s="5">
        <v>1465906</v>
      </c>
      <c r="X261" s="5">
        <v>0</v>
      </c>
      <c r="Y261" s="5">
        <v>0</v>
      </c>
      <c r="Z261" s="5">
        <v>84165</v>
      </c>
      <c r="AA261" s="5">
        <v>1341621</v>
      </c>
      <c r="AB261" s="5">
        <v>16186534.491196999</v>
      </c>
      <c r="AC261" s="5">
        <v>0</v>
      </c>
      <c r="AD261" s="5">
        <v>145817</v>
      </c>
      <c r="AE261" s="5">
        <v>228918</v>
      </c>
      <c r="AF261" s="5">
        <v>51571</v>
      </c>
      <c r="AG261" s="5">
        <v>1464059.16</v>
      </c>
      <c r="AH261" s="5">
        <v>0</v>
      </c>
      <c r="AI261" s="5">
        <v>1241570</v>
      </c>
      <c r="AJ261" s="5">
        <v>3131935.16</v>
      </c>
      <c r="AK261" s="5">
        <v>15081439.020497</v>
      </c>
      <c r="AL261" s="5">
        <v>1235132250</v>
      </c>
      <c r="AM261" s="47"/>
    </row>
    <row r="262" spans="1:39" x14ac:dyDescent="0.25">
      <c r="A262" s="5">
        <v>885</v>
      </c>
      <c r="B262" s="5">
        <v>1</v>
      </c>
      <c r="C262" s="5" t="s">
        <v>2177</v>
      </c>
      <c r="D262" s="5">
        <v>6372.2326300000004</v>
      </c>
      <c r="E262" s="5">
        <v>7002.3125950000003</v>
      </c>
      <c r="F262" s="5">
        <v>6735.225829</v>
      </c>
      <c r="G262" s="5">
        <v>7410.106812</v>
      </c>
      <c r="H262" s="5">
        <v>48662171</v>
      </c>
      <c r="I262" s="5">
        <v>18421</v>
      </c>
      <c r="J262" s="5">
        <v>176868</v>
      </c>
      <c r="K262" s="5">
        <v>58428</v>
      </c>
      <c r="L262" s="5">
        <v>0</v>
      </c>
      <c r="M262" s="5">
        <v>0</v>
      </c>
      <c r="N262" s="5">
        <v>41304</v>
      </c>
      <c r="O262" s="5">
        <v>1566756</v>
      </c>
      <c r="P262" s="5">
        <v>1240930</v>
      </c>
      <c r="Q262" s="5">
        <v>96331</v>
      </c>
      <c r="R262" s="5">
        <v>4891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569221</v>
      </c>
      <c r="AA262" s="5">
        <v>5364917</v>
      </c>
      <c r="AB262" s="5">
        <v>57800238</v>
      </c>
      <c r="AC262" s="5">
        <v>0</v>
      </c>
      <c r="AD262" s="5">
        <v>262727</v>
      </c>
      <c r="AE262" s="5">
        <v>873279</v>
      </c>
      <c r="AF262" s="5">
        <v>3442</v>
      </c>
      <c r="AG262" s="5">
        <v>0</v>
      </c>
      <c r="AH262" s="5">
        <v>0</v>
      </c>
      <c r="AI262" s="5">
        <v>3117684</v>
      </c>
      <c r="AJ262" s="5">
        <v>4257132</v>
      </c>
      <c r="AK262" s="5">
        <v>28470184.306162</v>
      </c>
      <c r="AL262" s="5">
        <v>2513143225</v>
      </c>
      <c r="AM262" s="47"/>
    </row>
    <row r="263" spans="1:39" x14ac:dyDescent="0.25">
      <c r="A263" s="5">
        <v>891</v>
      </c>
      <c r="B263" s="5">
        <v>1</v>
      </c>
      <c r="C263" s="5" t="s">
        <v>343</v>
      </c>
      <c r="D263" s="5">
        <v>501.00133599999998</v>
      </c>
      <c r="E263" s="5">
        <v>552.13889200000006</v>
      </c>
      <c r="F263" s="5">
        <v>571.718209</v>
      </c>
      <c r="G263" s="5">
        <v>631.23219500000005</v>
      </c>
      <c r="H263" s="5">
        <v>4145302</v>
      </c>
      <c r="I263" s="5">
        <v>0</v>
      </c>
      <c r="J263" s="5">
        <v>264746</v>
      </c>
      <c r="K263" s="5">
        <v>14084</v>
      </c>
      <c r="L263" s="5">
        <v>117600</v>
      </c>
      <c r="M263" s="5">
        <v>234270</v>
      </c>
      <c r="N263" s="5">
        <v>225576</v>
      </c>
      <c r="O263" s="5">
        <v>150095</v>
      </c>
      <c r="P263" s="5">
        <v>82822</v>
      </c>
      <c r="Q263" s="5">
        <v>8206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426713</v>
      </c>
      <c r="X263" s="5">
        <v>0</v>
      </c>
      <c r="Y263" s="5">
        <v>20538</v>
      </c>
      <c r="Z263" s="5">
        <v>29097</v>
      </c>
      <c r="AA263" s="5">
        <v>457012</v>
      </c>
      <c r="AB263" s="5">
        <v>6176061</v>
      </c>
      <c r="AC263" s="5">
        <v>0</v>
      </c>
      <c r="AD263" s="5">
        <v>84986</v>
      </c>
      <c r="AE263" s="5">
        <v>54010</v>
      </c>
      <c r="AF263" s="5">
        <v>0</v>
      </c>
      <c r="AG263" s="5">
        <v>306665</v>
      </c>
      <c r="AH263" s="5">
        <v>0</v>
      </c>
      <c r="AI263" s="5">
        <v>246106</v>
      </c>
      <c r="AJ263" s="5">
        <v>691767</v>
      </c>
      <c r="AK263" s="5">
        <v>8189091.9496520003</v>
      </c>
      <c r="AL263" s="5">
        <v>183631900</v>
      </c>
      <c r="AM263" s="47"/>
    </row>
    <row r="264" spans="1:39" x14ac:dyDescent="0.25">
      <c r="A264" s="5">
        <v>911</v>
      </c>
      <c r="B264" s="5">
        <v>1</v>
      </c>
      <c r="C264" s="5" t="s">
        <v>344</v>
      </c>
      <c r="D264" s="5">
        <v>5433.0402759999997</v>
      </c>
      <c r="E264" s="5">
        <v>5887.8954430000003</v>
      </c>
      <c r="F264" s="5">
        <v>5250.3675089999997</v>
      </c>
      <c r="G264" s="5">
        <v>5757.6054880000002</v>
      </c>
      <c r="H264" s="5">
        <v>37810195</v>
      </c>
      <c r="I264" s="5">
        <v>538308</v>
      </c>
      <c r="J264" s="5">
        <v>895727</v>
      </c>
      <c r="K264" s="5">
        <v>23692</v>
      </c>
      <c r="L264" s="5">
        <v>0</v>
      </c>
      <c r="M264" s="5">
        <v>0</v>
      </c>
      <c r="N264" s="5">
        <v>559440</v>
      </c>
      <c r="O264" s="5">
        <v>1312167</v>
      </c>
      <c r="P264" s="5">
        <v>961966.25</v>
      </c>
      <c r="Q264" s="5">
        <v>74849</v>
      </c>
      <c r="R264" s="5">
        <v>45312</v>
      </c>
      <c r="S264" s="5">
        <v>0</v>
      </c>
      <c r="T264" s="5">
        <v>0</v>
      </c>
      <c r="U264" s="5">
        <v>192017</v>
      </c>
      <c r="V264" s="5">
        <v>-8274</v>
      </c>
      <c r="W264" s="5">
        <v>0</v>
      </c>
      <c r="X264" s="5">
        <v>0</v>
      </c>
      <c r="Y264" s="5">
        <v>0</v>
      </c>
      <c r="Z264" s="5">
        <v>270005</v>
      </c>
      <c r="AA264" s="5">
        <v>4168506</v>
      </c>
      <c r="AB264" s="5">
        <v>46843910.25</v>
      </c>
      <c r="AC264" s="5">
        <v>0</v>
      </c>
      <c r="AD264" s="5">
        <v>329458</v>
      </c>
      <c r="AE264" s="5">
        <v>842720</v>
      </c>
      <c r="AF264" s="5">
        <v>39695</v>
      </c>
      <c r="AG264" s="5">
        <v>0</v>
      </c>
      <c r="AH264" s="5">
        <v>0</v>
      </c>
      <c r="AI264" s="5">
        <v>3015557</v>
      </c>
      <c r="AJ264" s="5">
        <v>4227430</v>
      </c>
      <c r="AK264" s="5">
        <v>33121915.197159</v>
      </c>
      <c r="AL264" s="5">
        <v>2630593300</v>
      </c>
      <c r="AM264" s="47"/>
    </row>
    <row r="265" spans="1:39" x14ac:dyDescent="0.25">
      <c r="A265" s="5">
        <v>912</v>
      </c>
      <c r="B265" s="5">
        <v>1</v>
      </c>
      <c r="C265" s="5" t="s">
        <v>345</v>
      </c>
      <c r="D265" s="5">
        <v>1883</v>
      </c>
      <c r="E265" s="5">
        <v>2062.1999999999998</v>
      </c>
      <c r="F265" s="5">
        <v>1666.6062569999999</v>
      </c>
      <c r="G265" s="5">
        <v>1831.92057</v>
      </c>
      <c r="H265" s="5">
        <v>12030222</v>
      </c>
      <c r="I265" s="5">
        <v>111551</v>
      </c>
      <c r="J265" s="5">
        <v>800716</v>
      </c>
      <c r="K265" s="5">
        <v>14085</v>
      </c>
      <c r="L265" s="5">
        <v>0</v>
      </c>
      <c r="M265" s="5">
        <v>0</v>
      </c>
      <c r="N265" s="5">
        <v>302602</v>
      </c>
      <c r="O265" s="5">
        <v>419573</v>
      </c>
      <c r="P265" s="5">
        <v>281012.25</v>
      </c>
      <c r="Q265" s="5">
        <v>23815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481191</v>
      </c>
      <c r="X265" s="5">
        <v>0</v>
      </c>
      <c r="Y265" s="5">
        <v>30306</v>
      </c>
      <c r="Z265" s="5">
        <v>111343</v>
      </c>
      <c r="AA265" s="5">
        <v>1326310</v>
      </c>
      <c r="AB265" s="5">
        <v>15932726.25</v>
      </c>
      <c r="AC265" s="5">
        <v>0</v>
      </c>
      <c r="AD265" s="5">
        <v>109899</v>
      </c>
      <c r="AE265" s="5">
        <v>218668</v>
      </c>
      <c r="AF265" s="5">
        <v>0</v>
      </c>
      <c r="AG265" s="5">
        <v>336795</v>
      </c>
      <c r="AH265" s="5">
        <v>0</v>
      </c>
      <c r="AI265" s="5">
        <v>852255</v>
      </c>
      <c r="AJ265" s="5">
        <v>1517617</v>
      </c>
      <c r="AK265" s="5">
        <v>10994024.828581</v>
      </c>
      <c r="AL265" s="5">
        <v>818392900</v>
      </c>
      <c r="AM265" s="47"/>
    </row>
    <row r="266" spans="1:39" x14ac:dyDescent="0.25">
      <c r="A266" s="5">
        <v>914</v>
      </c>
      <c r="B266" s="5">
        <v>1</v>
      </c>
      <c r="C266" s="5" t="s">
        <v>346</v>
      </c>
      <c r="D266" s="5">
        <v>254</v>
      </c>
      <c r="E266" s="5">
        <v>279.60000000000002</v>
      </c>
      <c r="F266" s="5">
        <v>282</v>
      </c>
      <c r="G266" s="5">
        <v>310.39999999999998</v>
      </c>
      <c r="H266" s="5">
        <v>2038397</v>
      </c>
      <c r="I266" s="5">
        <v>0</v>
      </c>
      <c r="J266" s="5">
        <v>58013</v>
      </c>
      <c r="K266" s="5">
        <v>0</v>
      </c>
      <c r="L266" s="5">
        <v>114260</v>
      </c>
      <c r="M266" s="5">
        <v>32528</v>
      </c>
      <c r="N266" s="5">
        <v>122023</v>
      </c>
      <c r="O266" s="5">
        <v>67165</v>
      </c>
      <c r="P266" s="5">
        <v>27615</v>
      </c>
      <c r="Q266" s="5">
        <v>4035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454044</v>
      </c>
      <c r="X266" s="5">
        <v>0</v>
      </c>
      <c r="Y266" s="5">
        <v>6253</v>
      </c>
      <c r="Z266" s="5">
        <v>18169</v>
      </c>
      <c r="AA266" s="5">
        <v>224730</v>
      </c>
      <c r="AB266" s="5">
        <v>3167232</v>
      </c>
      <c r="AC266" s="5">
        <v>0</v>
      </c>
      <c r="AD266" s="5">
        <v>43737</v>
      </c>
      <c r="AE266" s="5">
        <v>23555</v>
      </c>
      <c r="AF266" s="5">
        <v>0</v>
      </c>
      <c r="AG266" s="5">
        <v>311277.59999999998</v>
      </c>
      <c r="AH266" s="5">
        <v>0</v>
      </c>
      <c r="AI266" s="5">
        <v>158293</v>
      </c>
      <c r="AJ266" s="5">
        <v>536862.6</v>
      </c>
      <c r="AK266" s="5">
        <v>4631172.7250119997</v>
      </c>
      <c r="AL266" s="5">
        <v>121631300</v>
      </c>
      <c r="AM266" s="47"/>
    </row>
    <row r="267" spans="1:39" x14ac:dyDescent="0.25">
      <c r="A267" s="5">
        <v>2071</v>
      </c>
      <c r="B267" s="5">
        <v>1</v>
      </c>
      <c r="C267" s="5" t="s">
        <v>2178</v>
      </c>
      <c r="D267" s="5">
        <v>1006</v>
      </c>
      <c r="E267" s="5">
        <v>1106.5999999999999</v>
      </c>
      <c r="F267" s="5">
        <v>990.54752499999995</v>
      </c>
      <c r="G267" s="5">
        <v>1080.6328960000001</v>
      </c>
      <c r="H267" s="5">
        <v>7096516</v>
      </c>
      <c r="I267" s="5">
        <v>0</v>
      </c>
      <c r="J267" s="5">
        <v>117900</v>
      </c>
      <c r="K267" s="5">
        <v>0</v>
      </c>
      <c r="L267" s="5">
        <v>0</v>
      </c>
      <c r="M267" s="5">
        <v>0</v>
      </c>
      <c r="N267" s="5">
        <v>206617</v>
      </c>
      <c r="O267" s="5">
        <v>227105</v>
      </c>
      <c r="P267" s="5">
        <v>178349.5</v>
      </c>
      <c r="Q267" s="5">
        <v>14048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49482</v>
      </c>
      <c r="X267" s="5">
        <v>0</v>
      </c>
      <c r="Y267" s="5">
        <v>0</v>
      </c>
      <c r="Z267" s="5">
        <v>49047</v>
      </c>
      <c r="AA267" s="5">
        <v>782378</v>
      </c>
      <c r="AB267" s="5">
        <v>8721442.5</v>
      </c>
      <c r="AC267" s="5">
        <v>0</v>
      </c>
      <c r="AD267" s="5">
        <v>119992</v>
      </c>
      <c r="AE267" s="5">
        <v>173390</v>
      </c>
      <c r="AF267" s="5">
        <v>0</v>
      </c>
      <c r="AG267" s="5">
        <v>27260</v>
      </c>
      <c r="AH267" s="5">
        <v>0</v>
      </c>
      <c r="AI267" s="5">
        <v>628105</v>
      </c>
      <c r="AJ267" s="5">
        <v>948747</v>
      </c>
      <c r="AK267" s="5">
        <v>13081792.086981</v>
      </c>
      <c r="AL267" s="5">
        <v>548671900</v>
      </c>
      <c r="AM267" s="47"/>
    </row>
    <row r="268" spans="1:39" x14ac:dyDescent="0.25">
      <c r="A268" s="5">
        <v>2125</v>
      </c>
      <c r="B268" s="5">
        <v>1</v>
      </c>
      <c r="C268" s="5" t="s">
        <v>347</v>
      </c>
      <c r="D268" s="5">
        <v>1212</v>
      </c>
      <c r="E268" s="5">
        <v>1327.4</v>
      </c>
      <c r="F268" s="5">
        <v>1023</v>
      </c>
      <c r="G268" s="5">
        <v>1126.5999999999999</v>
      </c>
      <c r="H268" s="5">
        <v>7398382</v>
      </c>
      <c r="I268" s="5">
        <v>18421</v>
      </c>
      <c r="J268" s="5">
        <v>236851</v>
      </c>
      <c r="K268" s="5">
        <v>31685</v>
      </c>
      <c r="L268" s="5">
        <v>0</v>
      </c>
      <c r="M268" s="5">
        <v>0</v>
      </c>
      <c r="N268" s="5">
        <v>196925</v>
      </c>
      <c r="O268" s="5">
        <v>242881</v>
      </c>
      <c r="P268" s="5">
        <v>143341.25</v>
      </c>
      <c r="Q268" s="5">
        <v>14646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844950</v>
      </c>
      <c r="X268" s="5">
        <v>0</v>
      </c>
      <c r="Y268" s="5">
        <v>78709</v>
      </c>
      <c r="Z268" s="5">
        <v>56549</v>
      </c>
      <c r="AA268" s="5">
        <v>815658</v>
      </c>
      <c r="AB268" s="5">
        <v>10078998.25</v>
      </c>
      <c r="AC268" s="5">
        <v>0</v>
      </c>
      <c r="AD268" s="5">
        <v>133880</v>
      </c>
      <c r="AE268" s="5">
        <v>118359</v>
      </c>
      <c r="AF268" s="5">
        <v>0</v>
      </c>
      <c r="AG268" s="5">
        <v>711610</v>
      </c>
      <c r="AH268" s="5">
        <v>0</v>
      </c>
      <c r="AI268" s="5">
        <v>556161</v>
      </c>
      <c r="AJ268" s="5">
        <v>1520010</v>
      </c>
      <c r="AK268" s="5">
        <v>14228406.346248999</v>
      </c>
      <c r="AL268" s="5">
        <v>558986410</v>
      </c>
      <c r="AM268" s="47"/>
    </row>
    <row r="269" spans="1:39" x14ac:dyDescent="0.25">
      <c r="A269" s="5">
        <v>2134</v>
      </c>
      <c r="B269" s="5">
        <v>1</v>
      </c>
      <c r="C269" s="5" t="s">
        <v>2179</v>
      </c>
      <c r="D269" s="5">
        <v>863.00590199999999</v>
      </c>
      <c r="E269" s="5">
        <v>946.99532599999998</v>
      </c>
      <c r="F269" s="5">
        <v>710.85314700000004</v>
      </c>
      <c r="G269" s="5">
        <v>776.02691800000002</v>
      </c>
      <c r="H269" s="5">
        <v>5096169</v>
      </c>
      <c r="I269" s="5">
        <v>0</v>
      </c>
      <c r="J269" s="5">
        <v>321215</v>
      </c>
      <c r="K269" s="5">
        <v>18734</v>
      </c>
      <c r="L269" s="5">
        <v>80902</v>
      </c>
      <c r="M269" s="5">
        <v>36499</v>
      </c>
      <c r="N269" s="5">
        <v>210183</v>
      </c>
      <c r="O269" s="5">
        <v>151814</v>
      </c>
      <c r="P269" s="5">
        <v>79703.5</v>
      </c>
      <c r="Q269" s="5">
        <v>10088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936517</v>
      </c>
      <c r="X269" s="5">
        <v>0</v>
      </c>
      <c r="Y269" s="5">
        <v>19812</v>
      </c>
      <c r="Z269" s="5">
        <v>47171</v>
      </c>
      <c r="AA269" s="5">
        <v>561843</v>
      </c>
      <c r="AB269" s="5">
        <v>7570650.5</v>
      </c>
      <c r="AC269" s="5">
        <v>0</v>
      </c>
      <c r="AD269" s="5">
        <v>118521</v>
      </c>
      <c r="AE269" s="5">
        <v>51341</v>
      </c>
      <c r="AF269" s="5">
        <v>0</v>
      </c>
      <c r="AG269" s="5">
        <v>637127.03</v>
      </c>
      <c r="AH269" s="5">
        <v>0</v>
      </c>
      <c r="AI269" s="5">
        <v>298857</v>
      </c>
      <c r="AJ269" s="5">
        <v>1105846.03</v>
      </c>
      <c r="AK269" s="5">
        <v>13881110.080277</v>
      </c>
      <c r="AL269" s="5">
        <v>311101895</v>
      </c>
      <c r="AM269" s="47"/>
    </row>
    <row r="270" spans="1:39" x14ac:dyDescent="0.25">
      <c r="A270" s="5">
        <v>2135</v>
      </c>
      <c r="B270" s="5">
        <v>1</v>
      </c>
      <c r="C270" s="5" t="s">
        <v>349</v>
      </c>
      <c r="D270" s="5">
        <v>851.89556600000003</v>
      </c>
      <c r="E270" s="5">
        <v>935.26326200000005</v>
      </c>
      <c r="F270" s="5">
        <v>881.98995600000001</v>
      </c>
      <c r="G270" s="5">
        <v>968.76179500000001</v>
      </c>
      <c r="H270" s="5">
        <v>6361859</v>
      </c>
      <c r="I270" s="5">
        <v>0</v>
      </c>
      <c r="J270" s="5">
        <v>173613</v>
      </c>
      <c r="K270" s="5">
        <v>0</v>
      </c>
      <c r="L270" s="5">
        <v>0</v>
      </c>
      <c r="M270" s="5">
        <v>0</v>
      </c>
      <c r="N270" s="5">
        <v>246239</v>
      </c>
      <c r="O270" s="5">
        <v>228589</v>
      </c>
      <c r="P270" s="5">
        <v>148338</v>
      </c>
      <c r="Q270" s="5">
        <v>12594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259454</v>
      </c>
      <c r="X270" s="5">
        <v>0</v>
      </c>
      <c r="Y270" s="5">
        <v>0</v>
      </c>
      <c r="Z270" s="5">
        <v>49403</v>
      </c>
      <c r="AA270" s="5">
        <v>701384</v>
      </c>
      <c r="AB270" s="5">
        <v>8181473</v>
      </c>
      <c r="AC270" s="5">
        <v>0</v>
      </c>
      <c r="AD270" s="5">
        <v>142245</v>
      </c>
      <c r="AE270" s="5">
        <v>120829</v>
      </c>
      <c r="AF270" s="5">
        <v>0</v>
      </c>
      <c r="AG270" s="5">
        <v>123561.82</v>
      </c>
      <c r="AH270" s="5">
        <v>0</v>
      </c>
      <c r="AI270" s="5">
        <v>471778</v>
      </c>
      <c r="AJ270" s="5">
        <v>858413.82</v>
      </c>
      <c r="AK270" s="5">
        <v>13812196.002939001</v>
      </c>
      <c r="AL270" s="5">
        <v>388528600</v>
      </c>
      <c r="AM270" s="47"/>
    </row>
    <row r="271" spans="1:39" x14ac:dyDescent="0.25">
      <c r="A271" s="5">
        <v>2137</v>
      </c>
      <c r="B271" s="5">
        <v>1</v>
      </c>
      <c r="C271" s="5" t="s">
        <v>350</v>
      </c>
      <c r="D271" s="5">
        <v>724.05099800000005</v>
      </c>
      <c r="E271" s="5">
        <v>797.01479600000005</v>
      </c>
      <c r="F271" s="5">
        <v>516.34123199999999</v>
      </c>
      <c r="G271" s="5">
        <v>565.47049000000004</v>
      </c>
      <c r="H271" s="5">
        <v>3713445</v>
      </c>
      <c r="I271" s="5">
        <v>12281</v>
      </c>
      <c r="J271" s="5">
        <v>81628</v>
      </c>
      <c r="K271" s="5">
        <v>0</v>
      </c>
      <c r="L271" s="5">
        <v>126420</v>
      </c>
      <c r="M271" s="5">
        <v>0</v>
      </c>
      <c r="N271" s="5">
        <v>116687</v>
      </c>
      <c r="O271" s="5">
        <v>130907</v>
      </c>
      <c r="P271" s="5">
        <v>68835.25</v>
      </c>
      <c r="Q271" s="5">
        <v>7351</v>
      </c>
      <c r="R271" s="5">
        <v>5954</v>
      </c>
      <c r="S271" s="5">
        <v>0</v>
      </c>
      <c r="T271" s="5">
        <v>0</v>
      </c>
      <c r="U271" s="5">
        <v>0</v>
      </c>
      <c r="V271" s="5">
        <v>0</v>
      </c>
      <c r="W271" s="5">
        <v>476126</v>
      </c>
      <c r="X271" s="5">
        <v>0</v>
      </c>
      <c r="Y271" s="5">
        <v>31869</v>
      </c>
      <c r="Z271" s="5">
        <v>28253</v>
      </c>
      <c r="AA271" s="5">
        <v>409401</v>
      </c>
      <c r="AB271" s="5">
        <v>5209157.25</v>
      </c>
      <c r="AC271" s="5">
        <v>0</v>
      </c>
      <c r="AD271" s="5">
        <v>81940</v>
      </c>
      <c r="AE271" s="5">
        <v>59114</v>
      </c>
      <c r="AF271" s="5">
        <v>5113</v>
      </c>
      <c r="AG271" s="5">
        <v>416934</v>
      </c>
      <c r="AH271" s="5">
        <v>0</v>
      </c>
      <c r="AI271" s="5">
        <v>290328</v>
      </c>
      <c r="AJ271" s="5">
        <v>853429</v>
      </c>
      <c r="AK271" s="5">
        <v>8109744.7754520001</v>
      </c>
      <c r="AL271" s="5">
        <v>349070975</v>
      </c>
      <c r="AM271" s="47"/>
    </row>
    <row r="272" spans="1:39" x14ac:dyDescent="0.25">
      <c r="A272" s="5">
        <v>2142</v>
      </c>
      <c r="B272" s="5">
        <v>1</v>
      </c>
      <c r="C272" s="5" t="s">
        <v>351</v>
      </c>
      <c r="D272" s="5">
        <v>2128.8000000000002</v>
      </c>
      <c r="E272" s="5">
        <v>2334</v>
      </c>
      <c r="F272" s="5">
        <v>1836.3036079999999</v>
      </c>
      <c r="G272" s="5">
        <v>2008.2747139999999</v>
      </c>
      <c r="H272" s="5">
        <v>13188340</v>
      </c>
      <c r="I272" s="5">
        <v>0</v>
      </c>
      <c r="J272" s="5">
        <v>1049115</v>
      </c>
      <c r="K272" s="5">
        <v>0</v>
      </c>
      <c r="L272" s="5">
        <v>413798.5</v>
      </c>
      <c r="M272" s="5">
        <v>3226678.76</v>
      </c>
      <c r="N272" s="5">
        <v>1161225.4732890001</v>
      </c>
      <c r="O272" s="5">
        <v>441672</v>
      </c>
      <c r="P272" s="5">
        <v>336386.5</v>
      </c>
      <c r="Q272" s="5">
        <v>26108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35907</v>
      </c>
      <c r="Z272" s="5">
        <v>124791</v>
      </c>
      <c r="AA272" s="5">
        <v>1453991</v>
      </c>
      <c r="AB272" s="5">
        <v>21458013.233289</v>
      </c>
      <c r="AC272" s="5">
        <v>0</v>
      </c>
      <c r="AD272" s="5">
        <v>362086</v>
      </c>
      <c r="AE272" s="5">
        <v>336386.5</v>
      </c>
      <c r="AF272" s="5">
        <v>0</v>
      </c>
      <c r="AG272" s="5">
        <v>0</v>
      </c>
      <c r="AH272" s="5">
        <v>0</v>
      </c>
      <c r="AI272" s="5">
        <v>1313097</v>
      </c>
      <c r="AJ272" s="5">
        <v>2011569.5</v>
      </c>
      <c r="AK272" s="5">
        <v>37722301.451104999</v>
      </c>
      <c r="AL272" s="5">
        <v>1573600522</v>
      </c>
      <c r="AM272" s="47"/>
    </row>
    <row r="273" spans="1:39" x14ac:dyDescent="0.25">
      <c r="A273" s="5">
        <v>2143</v>
      </c>
      <c r="B273" s="5">
        <v>1</v>
      </c>
      <c r="C273" s="5" t="s">
        <v>2180</v>
      </c>
      <c r="D273" s="5">
        <v>815</v>
      </c>
      <c r="E273" s="5">
        <v>897.8</v>
      </c>
      <c r="F273" s="5">
        <v>750</v>
      </c>
      <c r="G273" s="5">
        <v>828.2</v>
      </c>
      <c r="H273" s="5">
        <v>5438789</v>
      </c>
      <c r="I273" s="5">
        <v>0</v>
      </c>
      <c r="J273" s="5">
        <v>108432</v>
      </c>
      <c r="K273" s="5">
        <v>14373</v>
      </c>
      <c r="L273" s="5">
        <v>61855</v>
      </c>
      <c r="M273" s="5">
        <v>0</v>
      </c>
      <c r="N273" s="5">
        <v>152615.33004999999</v>
      </c>
      <c r="O273" s="5">
        <v>198266</v>
      </c>
      <c r="P273" s="5">
        <v>88348.75</v>
      </c>
      <c r="Q273" s="5">
        <v>10767</v>
      </c>
      <c r="R273" s="5">
        <v>5118</v>
      </c>
      <c r="S273" s="5">
        <v>0</v>
      </c>
      <c r="T273" s="5">
        <v>0</v>
      </c>
      <c r="U273" s="5">
        <v>0</v>
      </c>
      <c r="V273" s="5">
        <v>-7880</v>
      </c>
      <c r="W273" s="5">
        <v>933158</v>
      </c>
      <c r="X273" s="5">
        <v>0</v>
      </c>
      <c r="Y273" s="5">
        <v>6620</v>
      </c>
      <c r="Z273" s="5">
        <v>44104</v>
      </c>
      <c r="AA273" s="5">
        <v>599617</v>
      </c>
      <c r="AB273" s="5">
        <v>7654183.08005</v>
      </c>
      <c r="AC273" s="5">
        <v>0</v>
      </c>
      <c r="AD273" s="5">
        <v>113498</v>
      </c>
      <c r="AE273" s="5">
        <v>88348.75</v>
      </c>
      <c r="AF273" s="5">
        <v>5118</v>
      </c>
      <c r="AG273" s="5">
        <v>933158</v>
      </c>
      <c r="AH273" s="5">
        <v>0</v>
      </c>
      <c r="AI273" s="5">
        <v>545273</v>
      </c>
      <c r="AJ273" s="5">
        <v>1685395.75</v>
      </c>
      <c r="AK273" s="5">
        <v>10862666.112158</v>
      </c>
      <c r="AL273" s="5">
        <v>617259025</v>
      </c>
      <c r="AM273" s="47"/>
    </row>
    <row r="274" spans="1:39" x14ac:dyDescent="0.25">
      <c r="A274" s="5">
        <v>2144</v>
      </c>
      <c r="B274" s="5">
        <v>1</v>
      </c>
      <c r="C274" s="5" t="s">
        <v>1942</v>
      </c>
      <c r="D274" s="5">
        <v>3480.796104</v>
      </c>
      <c r="E274" s="5">
        <v>3827.8212010000002</v>
      </c>
      <c r="F274" s="5">
        <v>3289.9055539999999</v>
      </c>
      <c r="G274" s="5">
        <v>3614.2866650000001</v>
      </c>
      <c r="H274" s="5">
        <v>23735021</v>
      </c>
      <c r="I274" s="5">
        <v>0</v>
      </c>
      <c r="J274" s="5">
        <v>170260</v>
      </c>
      <c r="K274" s="5">
        <v>19248</v>
      </c>
      <c r="L274" s="5">
        <v>0</v>
      </c>
      <c r="M274" s="5">
        <v>0</v>
      </c>
      <c r="N274" s="5">
        <v>357588</v>
      </c>
      <c r="O274" s="5">
        <v>789952</v>
      </c>
      <c r="P274" s="5">
        <v>559752.75</v>
      </c>
      <c r="Q274" s="5">
        <v>46986</v>
      </c>
      <c r="R274" s="5">
        <v>36866</v>
      </c>
      <c r="S274" s="5">
        <v>0</v>
      </c>
      <c r="T274" s="5">
        <v>0</v>
      </c>
      <c r="U274" s="5">
        <v>101652</v>
      </c>
      <c r="V274" s="5">
        <v>0</v>
      </c>
      <c r="W274" s="5">
        <v>813214</v>
      </c>
      <c r="X274" s="5">
        <v>0</v>
      </c>
      <c r="Y274" s="5">
        <v>94365</v>
      </c>
      <c r="Z274" s="5">
        <v>185150</v>
      </c>
      <c r="AA274" s="5">
        <v>2616744</v>
      </c>
      <c r="AB274" s="5">
        <v>29526798.75</v>
      </c>
      <c r="AC274" s="5">
        <v>0</v>
      </c>
      <c r="AD274" s="5">
        <v>290963</v>
      </c>
      <c r="AE274" s="5">
        <v>559752.75</v>
      </c>
      <c r="AF274" s="5">
        <v>36866</v>
      </c>
      <c r="AG274" s="5">
        <v>813214</v>
      </c>
      <c r="AH274" s="5">
        <v>0</v>
      </c>
      <c r="AI274" s="5">
        <v>2371230</v>
      </c>
      <c r="AJ274" s="5">
        <v>4072025.75</v>
      </c>
      <c r="AK274" s="5">
        <v>30501588.058667</v>
      </c>
      <c r="AL274" s="5">
        <v>2605759100</v>
      </c>
      <c r="AM274" s="47"/>
    </row>
    <row r="275" spans="1:39" x14ac:dyDescent="0.25">
      <c r="A275" s="5">
        <v>2149</v>
      </c>
      <c r="B275" s="5">
        <v>1</v>
      </c>
      <c r="C275" s="5" t="s">
        <v>353</v>
      </c>
      <c r="D275" s="5">
        <v>1157</v>
      </c>
      <c r="E275" s="5">
        <v>1266.4000000000001</v>
      </c>
      <c r="F275" s="5">
        <v>1277.2204039999999</v>
      </c>
      <c r="G275" s="5">
        <v>1407.051753</v>
      </c>
      <c r="H275" s="5">
        <v>9240109</v>
      </c>
      <c r="I275" s="5">
        <v>0</v>
      </c>
      <c r="J275" s="5">
        <v>407891</v>
      </c>
      <c r="K275" s="5">
        <v>14122</v>
      </c>
      <c r="L275" s="5">
        <v>0</v>
      </c>
      <c r="M275" s="5">
        <v>0</v>
      </c>
      <c r="N275" s="5">
        <v>381796</v>
      </c>
      <c r="O275" s="5">
        <v>319002</v>
      </c>
      <c r="P275" s="5">
        <v>216361.75</v>
      </c>
      <c r="Q275" s="5">
        <v>18292</v>
      </c>
      <c r="R275" s="5">
        <v>32165</v>
      </c>
      <c r="S275" s="5">
        <v>0</v>
      </c>
      <c r="T275" s="5">
        <v>0</v>
      </c>
      <c r="U275" s="5">
        <v>67603</v>
      </c>
      <c r="V275" s="5">
        <v>0</v>
      </c>
      <c r="W275" s="5">
        <v>327688</v>
      </c>
      <c r="X275" s="5">
        <v>0</v>
      </c>
      <c r="Y275" s="5">
        <v>3583</v>
      </c>
      <c r="Z275" s="5">
        <v>81300</v>
      </c>
      <c r="AA275" s="5">
        <v>1018705</v>
      </c>
      <c r="AB275" s="5">
        <v>12128617.75</v>
      </c>
      <c r="AC275" s="5">
        <v>0</v>
      </c>
      <c r="AD275" s="5">
        <v>195170</v>
      </c>
      <c r="AE275" s="5">
        <v>216361.75</v>
      </c>
      <c r="AF275" s="5">
        <v>32165</v>
      </c>
      <c r="AG275" s="5">
        <v>327688</v>
      </c>
      <c r="AH275" s="5">
        <v>0</v>
      </c>
      <c r="AI275" s="5">
        <v>936384</v>
      </c>
      <c r="AJ275" s="5">
        <v>1707768.75</v>
      </c>
      <c r="AK275" s="5">
        <v>19723919.805305999</v>
      </c>
      <c r="AL275" s="5">
        <v>897094300</v>
      </c>
      <c r="AM275" s="47"/>
    </row>
    <row r="276" spans="1:39" x14ac:dyDescent="0.25">
      <c r="A276" s="5">
        <v>2155</v>
      </c>
      <c r="B276" s="5">
        <v>1</v>
      </c>
      <c r="C276" s="5" t="s">
        <v>354</v>
      </c>
      <c r="D276" s="5">
        <v>1165.7182170000001</v>
      </c>
      <c r="E276" s="5">
        <v>1281.2708279999999</v>
      </c>
      <c r="F276" s="5">
        <v>1060.7692480000001</v>
      </c>
      <c r="G276" s="5">
        <v>1159.2537299999999</v>
      </c>
      <c r="H276" s="5">
        <v>7612819</v>
      </c>
      <c r="I276" s="5">
        <v>85966</v>
      </c>
      <c r="J276" s="5">
        <v>481192</v>
      </c>
      <c r="K276" s="5">
        <v>0</v>
      </c>
      <c r="L276" s="5">
        <v>0</v>
      </c>
      <c r="M276" s="5">
        <v>0</v>
      </c>
      <c r="N276" s="5">
        <v>208134.19938899999</v>
      </c>
      <c r="O276" s="5">
        <v>249352</v>
      </c>
      <c r="P276" s="5">
        <v>157736.75</v>
      </c>
      <c r="Q276" s="5">
        <v>15070</v>
      </c>
      <c r="R276" s="5">
        <v>25701</v>
      </c>
      <c r="S276" s="5">
        <v>0</v>
      </c>
      <c r="T276" s="5">
        <v>0</v>
      </c>
      <c r="U276" s="5">
        <v>0</v>
      </c>
      <c r="V276" s="5">
        <v>0</v>
      </c>
      <c r="W276" s="5">
        <v>652996</v>
      </c>
      <c r="X276" s="5">
        <v>0</v>
      </c>
      <c r="Y276" s="5">
        <v>0</v>
      </c>
      <c r="Z276" s="5">
        <v>56867</v>
      </c>
      <c r="AA276" s="5">
        <v>839300</v>
      </c>
      <c r="AB276" s="5">
        <v>10385133.949388999</v>
      </c>
      <c r="AC276" s="5">
        <v>0</v>
      </c>
      <c r="AD276" s="5">
        <v>57259</v>
      </c>
      <c r="AE276" s="5">
        <v>104057</v>
      </c>
      <c r="AF276" s="5">
        <v>16955</v>
      </c>
      <c r="AG276" s="5">
        <v>436158</v>
      </c>
      <c r="AH276" s="5">
        <v>0</v>
      </c>
      <c r="AI276" s="5">
        <v>457215</v>
      </c>
      <c r="AJ276" s="5">
        <v>1071644</v>
      </c>
      <c r="AK276" s="5">
        <v>6099146.9286909997</v>
      </c>
      <c r="AL276" s="5">
        <v>431072220</v>
      </c>
      <c r="AM276" s="47"/>
    </row>
    <row r="277" spans="1:39" x14ac:dyDescent="0.25">
      <c r="A277" s="5">
        <v>2159</v>
      </c>
      <c r="B277" s="5">
        <v>1</v>
      </c>
      <c r="C277" s="5" t="s">
        <v>2181</v>
      </c>
      <c r="D277" s="5">
        <v>563.88356699999997</v>
      </c>
      <c r="E277" s="5">
        <v>625.02550099999996</v>
      </c>
      <c r="F277" s="5">
        <v>446.60863000000001</v>
      </c>
      <c r="G277" s="5">
        <v>491.07485400000002</v>
      </c>
      <c r="H277" s="5">
        <v>3224889</v>
      </c>
      <c r="I277" s="5">
        <v>0</v>
      </c>
      <c r="J277" s="5">
        <v>169787</v>
      </c>
      <c r="K277" s="5">
        <v>15601</v>
      </c>
      <c r="L277" s="5">
        <v>130490</v>
      </c>
      <c r="M277" s="5">
        <v>157405</v>
      </c>
      <c r="N277" s="5">
        <v>153339</v>
      </c>
      <c r="O277" s="5">
        <v>118781</v>
      </c>
      <c r="P277" s="5">
        <v>62412.75</v>
      </c>
      <c r="Q277" s="5">
        <v>6384</v>
      </c>
      <c r="R277" s="5">
        <v>25251</v>
      </c>
      <c r="S277" s="5">
        <v>0</v>
      </c>
      <c r="T277" s="5">
        <v>0</v>
      </c>
      <c r="U277" s="5">
        <v>0</v>
      </c>
      <c r="V277" s="5">
        <v>-7880</v>
      </c>
      <c r="W277" s="5">
        <v>344332</v>
      </c>
      <c r="X277" s="5">
        <v>0</v>
      </c>
      <c r="Y277" s="5">
        <v>56504</v>
      </c>
      <c r="Z277" s="5">
        <v>32108</v>
      </c>
      <c r="AA277" s="5">
        <v>355538</v>
      </c>
      <c r="AB277" s="5">
        <v>4844941.75</v>
      </c>
      <c r="AC277" s="5">
        <v>0</v>
      </c>
      <c r="AD277" s="5">
        <v>118781</v>
      </c>
      <c r="AE277" s="5">
        <v>51329</v>
      </c>
      <c r="AF277" s="5">
        <v>20767</v>
      </c>
      <c r="AG277" s="5">
        <v>285540</v>
      </c>
      <c r="AH277" s="5">
        <v>0</v>
      </c>
      <c r="AI277" s="5">
        <v>241456</v>
      </c>
      <c r="AJ277" s="5">
        <v>717873</v>
      </c>
      <c r="AK277" s="5">
        <v>12393254.045513</v>
      </c>
      <c r="AL277" s="5">
        <v>262154300</v>
      </c>
      <c r="AM277" s="47"/>
    </row>
    <row r="278" spans="1:39" x14ac:dyDescent="0.25">
      <c r="A278" s="5">
        <v>2164</v>
      </c>
      <c r="B278" s="5">
        <v>1</v>
      </c>
      <c r="C278" s="5" t="s">
        <v>2182</v>
      </c>
      <c r="D278" s="5">
        <v>1369.5249610000001</v>
      </c>
      <c r="E278" s="5">
        <v>1497.3504600000001</v>
      </c>
      <c r="F278" s="5">
        <v>1651.0004710000001</v>
      </c>
      <c r="G278" s="5">
        <v>1799.786392</v>
      </c>
      <c r="H278" s="5">
        <v>11819197</v>
      </c>
      <c r="I278" s="5">
        <v>0</v>
      </c>
      <c r="J278" s="5">
        <v>231756</v>
      </c>
      <c r="K278" s="5">
        <v>22331</v>
      </c>
      <c r="L278" s="5">
        <v>0</v>
      </c>
      <c r="M278" s="5">
        <v>0</v>
      </c>
      <c r="N278" s="5">
        <v>329000</v>
      </c>
      <c r="O278" s="5">
        <v>409454</v>
      </c>
      <c r="P278" s="5">
        <v>299286.5</v>
      </c>
      <c r="Q278" s="5">
        <v>23397</v>
      </c>
      <c r="R278" s="5">
        <v>40549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92324</v>
      </c>
      <c r="AA278" s="5">
        <v>1303045</v>
      </c>
      <c r="AB278" s="5">
        <v>14570339.5</v>
      </c>
      <c r="AC278" s="5">
        <v>0</v>
      </c>
      <c r="AD278" s="5">
        <v>110676</v>
      </c>
      <c r="AE278" s="5">
        <v>205876</v>
      </c>
      <c r="AF278" s="5">
        <v>27893</v>
      </c>
      <c r="AG278" s="5">
        <v>0</v>
      </c>
      <c r="AH278" s="5">
        <v>0</v>
      </c>
      <c r="AI278" s="5">
        <v>740186</v>
      </c>
      <c r="AJ278" s="5">
        <v>1084631</v>
      </c>
      <c r="AK278" s="5">
        <v>11146364.643052001</v>
      </c>
      <c r="AL278" s="5">
        <v>525305600</v>
      </c>
      <c r="AM278" s="47"/>
    </row>
    <row r="279" spans="1:39" x14ac:dyDescent="0.25">
      <c r="A279" s="5">
        <v>2165</v>
      </c>
      <c r="B279" s="5">
        <v>1</v>
      </c>
      <c r="C279" s="5" t="s">
        <v>1944</v>
      </c>
      <c r="D279" s="5">
        <v>830</v>
      </c>
      <c r="E279" s="5">
        <v>924.4</v>
      </c>
      <c r="F279" s="5">
        <v>934.78113199999996</v>
      </c>
      <c r="G279" s="5">
        <v>1030.666258</v>
      </c>
      <c r="H279" s="5">
        <v>6768385</v>
      </c>
      <c r="I279" s="5">
        <v>0</v>
      </c>
      <c r="J279" s="5">
        <v>945122</v>
      </c>
      <c r="K279" s="5">
        <v>0</v>
      </c>
      <c r="L279" s="5">
        <v>0</v>
      </c>
      <c r="M279" s="5">
        <v>0</v>
      </c>
      <c r="N279" s="5">
        <v>314348</v>
      </c>
      <c r="O279" s="5">
        <v>234040</v>
      </c>
      <c r="P279" s="5">
        <v>172636.75</v>
      </c>
      <c r="Q279" s="5">
        <v>13399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5763</v>
      </c>
      <c r="Z279" s="5">
        <v>56554</v>
      </c>
      <c r="AA279" s="5">
        <v>746202</v>
      </c>
      <c r="AB279" s="5">
        <v>9256449.75</v>
      </c>
      <c r="AC279" s="5">
        <v>0</v>
      </c>
      <c r="AD279" s="5">
        <v>91061</v>
      </c>
      <c r="AE279" s="5">
        <v>172636.75</v>
      </c>
      <c r="AF279" s="5">
        <v>0</v>
      </c>
      <c r="AG279" s="5">
        <v>0</v>
      </c>
      <c r="AH279" s="5">
        <v>0</v>
      </c>
      <c r="AI279" s="5">
        <v>627456</v>
      </c>
      <c r="AJ279" s="5">
        <v>891153.75</v>
      </c>
      <c r="AK279" s="5">
        <v>9188061.8201170005</v>
      </c>
      <c r="AL279" s="5">
        <v>501064545</v>
      </c>
      <c r="AM279" s="47"/>
    </row>
    <row r="280" spans="1:39" x14ac:dyDescent="0.25">
      <c r="A280" s="5">
        <v>2167</v>
      </c>
      <c r="B280" s="5">
        <v>1</v>
      </c>
      <c r="C280" s="5" t="s">
        <v>355</v>
      </c>
      <c r="D280" s="5">
        <v>407.743583</v>
      </c>
      <c r="E280" s="5">
        <v>449.97448300000002</v>
      </c>
      <c r="F280" s="5">
        <v>657.40474800000004</v>
      </c>
      <c r="G280" s="5">
        <v>721.72621300000003</v>
      </c>
      <c r="H280" s="5">
        <v>4739576</v>
      </c>
      <c r="I280" s="5">
        <v>0</v>
      </c>
      <c r="J280" s="5">
        <v>141340</v>
      </c>
      <c r="K280" s="5">
        <v>14212</v>
      </c>
      <c r="L280" s="5">
        <v>97449</v>
      </c>
      <c r="M280" s="5">
        <v>27722</v>
      </c>
      <c r="N280" s="5">
        <v>205956</v>
      </c>
      <c r="O280" s="5">
        <v>148767</v>
      </c>
      <c r="P280" s="5">
        <v>120888.5</v>
      </c>
      <c r="Q280" s="5">
        <v>9382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35722</v>
      </c>
      <c r="AA280" s="5">
        <v>522530</v>
      </c>
      <c r="AB280" s="5">
        <v>6063544.5</v>
      </c>
      <c r="AC280" s="5">
        <v>0</v>
      </c>
      <c r="AD280" s="5">
        <v>69960</v>
      </c>
      <c r="AE280" s="5">
        <v>100879</v>
      </c>
      <c r="AF280" s="5">
        <v>0</v>
      </c>
      <c r="AG280" s="5">
        <v>0</v>
      </c>
      <c r="AH280" s="5">
        <v>0</v>
      </c>
      <c r="AI280" s="5">
        <v>360073</v>
      </c>
      <c r="AJ280" s="5">
        <v>530912</v>
      </c>
      <c r="AK280" s="5">
        <v>7776427.7048429996</v>
      </c>
      <c r="AL280" s="5">
        <v>191502500</v>
      </c>
      <c r="AM280" s="47"/>
    </row>
    <row r="281" spans="1:39" x14ac:dyDescent="0.25">
      <c r="A281" s="5">
        <v>2168</v>
      </c>
      <c r="B281" s="5">
        <v>1</v>
      </c>
      <c r="C281" s="5" t="s">
        <v>356</v>
      </c>
      <c r="D281" s="5">
        <v>841.72616600000003</v>
      </c>
      <c r="E281" s="5">
        <v>922.19841899999994</v>
      </c>
      <c r="F281" s="5">
        <v>853.02106400000002</v>
      </c>
      <c r="G281" s="5">
        <v>934.31618600000002</v>
      </c>
      <c r="H281" s="5">
        <v>6135654</v>
      </c>
      <c r="I281" s="5">
        <v>0</v>
      </c>
      <c r="J281" s="5">
        <v>186675</v>
      </c>
      <c r="K281" s="5">
        <v>14103</v>
      </c>
      <c r="L281" s="5">
        <v>13598</v>
      </c>
      <c r="M281" s="5">
        <v>0</v>
      </c>
      <c r="N281" s="5">
        <v>206292</v>
      </c>
      <c r="O281" s="5">
        <v>217080</v>
      </c>
      <c r="P281" s="5">
        <v>156001</v>
      </c>
      <c r="Q281" s="5">
        <v>12146</v>
      </c>
      <c r="R281" s="5">
        <v>9259</v>
      </c>
      <c r="S281" s="5">
        <v>0</v>
      </c>
      <c r="T281" s="5">
        <v>0</v>
      </c>
      <c r="U281" s="5">
        <v>0</v>
      </c>
      <c r="V281" s="5">
        <v>-6567</v>
      </c>
      <c r="W281" s="5">
        <v>0</v>
      </c>
      <c r="X281" s="5">
        <v>0</v>
      </c>
      <c r="Y281" s="5">
        <v>0</v>
      </c>
      <c r="Z281" s="5">
        <v>45783</v>
      </c>
      <c r="AA281" s="5">
        <v>676445</v>
      </c>
      <c r="AB281" s="5">
        <v>7666469</v>
      </c>
      <c r="AC281" s="5">
        <v>0</v>
      </c>
      <c r="AD281" s="5">
        <v>125564</v>
      </c>
      <c r="AE281" s="5">
        <v>139900</v>
      </c>
      <c r="AF281" s="5">
        <v>8303</v>
      </c>
      <c r="AG281" s="5">
        <v>0</v>
      </c>
      <c r="AH281" s="5">
        <v>0</v>
      </c>
      <c r="AI281" s="5">
        <v>500941</v>
      </c>
      <c r="AJ281" s="5">
        <v>774708</v>
      </c>
      <c r="AK281" s="5">
        <v>12382283.78396</v>
      </c>
      <c r="AL281" s="5">
        <v>421778620</v>
      </c>
      <c r="AM281" s="47"/>
    </row>
    <row r="282" spans="1:39" x14ac:dyDescent="0.25">
      <c r="A282" s="5">
        <v>2169</v>
      </c>
      <c r="B282" s="5">
        <v>1</v>
      </c>
      <c r="C282" s="5" t="s">
        <v>2183</v>
      </c>
      <c r="D282" s="5">
        <v>749.13457800000003</v>
      </c>
      <c r="E282" s="5">
        <v>820.78598999999997</v>
      </c>
      <c r="F282" s="5">
        <v>767.26460199999997</v>
      </c>
      <c r="G282" s="5">
        <v>837.77745500000003</v>
      </c>
      <c r="H282" s="5">
        <v>5501685</v>
      </c>
      <c r="I282" s="5">
        <v>0</v>
      </c>
      <c r="J282" s="5">
        <v>288826</v>
      </c>
      <c r="K282" s="5">
        <v>14152</v>
      </c>
      <c r="L282" s="5">
        <v>58024</v>
      </c>
      <c r="M282" s="5">
        <v>63216</v>
      </c>
      <c r="N282" s="5">
        <v>233600.73869900001</v>
      </c>
      <c r="O282" s="5">
        <v>199618</v>
      </c>
      <c r="P282" s="5">
        <v>112012.75</v>
      </c>
      <c r="Q282" s="5">
        <v>10891</v>
      </c>
      <c r="R282" s="5">
        <v>3200</v>
      </c>
      <c r="S282" s="5">
        <v>0</v>
      </c>
      <c r="T282" s="5">
        <v>0</v>
      </c>
      <c r="U282" s="5">
        <v>0</v>
      </c>
      <c r="V282" s="5">
        <v>-7486</v>
      </c>
      <c r="W282" s="5">
        <v>524189</v>
      </c>
      <c r="X282" s="5">
        <v>0</v>
      </c>
      <c r="Y282" s="5">
        <v>0</v>
      </c>
      <c r="Z282" s="5">
        <v>39350</v>
      </c>
      <c r="AA282" s="5">
        <v>606551</v>
      </c>
      <c r="AB282" s="5">
        <v>7647829.4886990003</v>
      </c>
      <c r="AC282" s="5">
        <v>0</v>
      </c>
      <c r="AD282" s="5">
        <v>138418</v>
      </c>
      <c r="AE282" s="5">
        <v>76323</v>
      </c>
      <c r="AF282" s="5">
        <v>2180</v>
      </c>
      <c r="AG282" s="5">
        <v>375002</v>
      </c>
      <c r="AH282" s="5">
        <v>0</v>
      </c>
      <c r="AI282" s="5">
        <v>341287</v>
      </c>
      <c r="AJ282" s="5">
        <v>933210</v>
      </c>
      <c r="AK282" s="5">
        <v>13310215.465697</v>
      </c>
      <c r="AL282" s="5">
        <v>285225700</v>
      </c>
      <c r="AM282" s="47"/>
    </row>
    <row r="283" spans="1:39" x14ac:dyDescent="0.25">
      <c r="A283" s="5">
        <v>2170</v>
      </c>
      <c r="B283" s="5">
        <v>1</v>
      </c>
      <c r="C283" s="5" t="s">
        <v>357</v>
      </c>
      <c r="D283" s="5">
        <v>1304</v>
      </c>
      <c r="E283" s="5">
        <v>1433.4</v>
      </c>
      <c r="F283" s="5">
        <v>986.21126800000002</v>
      </c>
      <c r="G283" s="5">
        <v>1088.653521</v>
      </c>
      <c r="H283" s="5">
        <v>7149188</v>
      </c>
      <c r="I283" s="5">
        <v>151463</v>
      </c>
      <c r="J283" s="5">
        <v>436634</v>
      </c>
      <c r="K283" s="5">
        <v>14089</v>
      </c>
      <c r="L283" s="5">
        <v>0</v>
      </c>
      <c r="M283" s="5">
        <v>0</v>
      </c>
      <c r="N283" s="5">
        <v>282157</v>
      </c>
      <c r="O283" s="5">
        <v>257555</v>
      </c>
      <c r="P283" s="5">
        <v>171933</v>
      </c>
      <c r="Q283" s="5">
        <v>14152</v>
      </c>
      <c r="R283" s="5">
        <v>68814</v>
      </c>
      <c r="S283" s="5">
        <v>0</v>
      </c>
      <c r="T283" s="5">
        <v>0</v>
      </c>
      <c r="U283" s="5">
        <v>0</v>
      </c>
      <c r="V283" s="5">
        <v>0</v>
      </c>
      <c r="W283" s="5">
        <v>125217</v>
      </c>
      <c r="X283" s="5">
        <v>0</v>
      </c>
      <c r="Y283" s="5">
        <v>27854</v>
      </c>
      <c r="Z283" s="5">
        <v>51318</v>
      </c>
      <c r="AA283" s="5">
        <v>788185</v>
      </c>
      <c r="AB283" s="5">
        <v>9538559</v>
      </c>
      <c r="AC283" s="5">
        <v>0</v>
      </c>
      <c r="AD283" s="5">
        <v>130455</v>
      </c>
      <c r="AE283" s="5">
        <v>159800</v>
      </c>
      <c r="AF283" s="5">
        <v>63958</v>
      </c>
      <c r="AG283" s="5">
        <v>104681</v>
      </c>
      <c r="AH283" s="5">
        <v>0</v>
      </c>
      <c r="AI283" s="5">
        <v>604936</v>
      </c>
      <c r="AJ283" s="5">
        <v>1063830</v>
      </c>
      <c r="AK283" s="5">
        <v>12634063.937797001</v>
      </c>
      <c r="AL283" s="5">
        <v>679446930</v>
      </c>
      <c r="AM283" s="47"/>
    </row>
    <row r="284" spans="1:39" x14ac:dyDescent="0.25">
      <c r="A284" s="5">
        <v>2171</v>
      </c>
      <c r="B284" s="5">
        <v>1</v>
      </c>
      <c r="C284" s="5" t="s">
        <v>358</v>
      </c>
      <c r="D284" s="5">
        <v>248.72</v>
      </c>
      <c r="E284" s="5">
        <v>271.66399999999999</v>
      </c>
      <c r="F284" s="5">
        <v>231</v>
      </c>
      <c r="G284" s="5">
        <v>251.2</v>
      </c>
      <c r="H284" s="5">
        <v>1649630</v>
      </c>
      <c r="I284" s="5">
        <v>0</v>
      </c>
      <c r="J284" s="5">
        <v>53816</v>
      </c>
      <c r="K284" s="5">
        <v>14320</v>
      </c>
      <c r="L284" s="5">
        <v>100895</v>
      </c>
      <c r="M284" s="5">
        <v>259909</v>
      </c>
      <c r="N284" s="5">
        <v>140728</v>
      </c>
      <c r="O284" s="5">
        <v>55404</v>
      </c>
      <c r="P284" s="5">
        <v>12560</v>
      </c>
      <c r="Q284" s="5">
        <v>3266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890755</v>
      </c>
      <c r="X284" s="5">
        <v>0</v>
      </c>
      <c r="Y284" s="5">
        <v>0</v>
      </c>
      <c r="Z284" s="5">
        <v>17053</v>
      </c>
      <c r="AA284" s="5">
        <v>181869</v>
      </c>
      <c r="AB284" s="5">
        <v>3380205</v>
      </c>
      <c r="AC284" s="5">
        <v>0</v>
      </c>
      <c r="AD284" s="5">
        <v>55404</v>
      </c>
      <c r="AE284" s="5">
        <v>12560</v>
      </c>
      <c r="AF284" s="5">
        <v>0</v>
      </c>
      <c r="AG284" s="5">
        <v>453939.4</v>
      </c>
      <c r="AH284" s="5">
        <v>0</v>
      </c>
      <c r="AI284" s="5">
        <v>181869</v>
      </c>
      <c r="AJ284" s="5">
        <v>703772.4</v>
      </c>
      <c r="AK284" s="5">
        <v>12278328.522559</v>
      </c>
      <c r="AL284" s="5">
        <v>262039775</v>
      </c>
      <c r="AM284" s="47"/>
    </row>
    <row r="285" spans="1:39" x14ac:dyDescent="0.25">
      <c r="A285" s="5">
        <v>2172</v>
      </c>
      <c r="B285" s="5">
        <v>1</v>
      </c>
      <c r="C285" s="5" t="s">
        <v>359</v>
      </c>
      <c r="D285" s="5">
        <v>778</v>
      </c>
      <c r="E285" s="5">
        <v>855.8</v>
      </c>
      <c r="F285" s="5">
        <v>717</v>
      </c>
      <c r="G285" s="5">
        <v>789.4</v>
      </c>
      <c r="H285" s="5">
        <v>5183990</v>
      </c>
      <c r="I285" s="5">
        <v>0</v>
      </c>
      <c r="J285" s="5">
        <v>112303</v>
      </c>
      <c r="K285" s="5">
        <v>15311</v>
      </c>
      <c r="L285" s="5">
        <v>76314</v>
      </c>
      <c r="M285" s="5">
        <v>33973</v>
      </c>
      <c r="N285" s="5">
        <v>178483.30489599999</v>
      </c>
      <c r="O285" s="5">
        <v>174745</v>
      </c>
      <c r="P285" s="5">
        <v>119692.5</v>
      </c>
      <c r="Q285" s="5">
        <v>10262</v>
      </c>
      <c r="R285" s="5">
        <v>0</v>
      </c>
      <c r="S285" s="5">
        <v>0</v>
      </c>
      <c r="T285" s="5">
        <v>0</v>
      </c>
      <c r="U285" s="5">
        <v>0</v>
      </c>
      <c r="V285" s="5">
        <v>-6567</v>
      </c>
      <c r="W285" s="5">
        <v>233410</v>
      </c>
      <c r="X285" s="5">
        <v>0</v>
      </c>
      <c r="Y285" s="5">
        <v>19861</v>
      </c>
      <c r="Z285" s="5">
        <v>38246</v>
      </c>
      <c r="AA285" s="5">
        <v>571526</v>
      </c>
      <c r="AB285" s="5">
        <v>6761549.8048959998</v>
      </c>
      <c r="AC285" s="5">
        <v>0</v>
      </c>
      <c r="AD285" s="5">
        <v>107555</v>
      </c>
      <c r="AE285" s="5">
        <v>119692.5</v>
      </c>
      <c r="AF285" s="5">
        <v>0</v>
      </c>
      <c r="AG285" s="5">
        <v>231545</v>
      </c>
      <c r="AH285" s="5">
        <v>0</v>
      </c>
      <c r="AI285" s="5">
        <v>486074</v>
      </c>
      <c r="AJ285" s="5">
        <v>944866.5</v>
      </c>
      <c r="AK285" s="5">
        <v>11132288.215249</v>
      </c>
      <c r="AL285" s="5">
        <v>481360475</v>
      </c>
      <c r="AM285" s="47"/>
    </row>
    <row r="286" spans="1:39" x14ac:dyDescent="0.25">
      <c r="A286" s="5">
        <v>2174</v>
      </c>
      <c r="B286" s="5">
        <v>1</v>
      </c>
      <c r="C286" s="5" t="s">
        <v>1946</v>
      </c>
      <c r="D286" s="5">
        <v>1190.42821</v>
      </c>
      <c r="E286" s="5">
        <v>1301.13114</v>
      </c>
      <c r="F286" s="5">
        <v>1008.030921</v>
      </c>
      <c r="G286" s="5">
        <v>1103.2020769999999</v>
      </c>
      <c r="H286" s="5">
        <v>7244728</v>
      </c>
      <c r="I286" s="5">
        <v>30702</v>
      </c>
      <c r="J286" s="5">
        <v>528509</v>
      </c>
      <c r="K286" s="5">
        <v>14296</v>
      </c>
      <c r="L286" s="5">
        <v>0</v>
      </c>
      <c r="M286" s="5">
        <v>0</v>
      </c>
      <c r="N286" s="5">
        <v>321760.78003800003</v>
      </c>
      <c r="O286" s="5">
        <v>254802</v>
      </c>
      <c r="P286" s="5">
        <v>184786.25</v>
      </c>
      <c r="Q286" s="5">
        <v>14342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53567</v>
      </c>
      <c r="AA286" s="5">
        <v>798718</v>
      </c>
      <c r="AB286" s="5">
        <v>9446211.0300379992</v>
      </c>
      <c r="AC286" s="5">
        <v>0</v>
      </c>
      <c r="AD286" s="5">
        <v>182582</v>
      </c>
      <c r="AE286" s="5">
        <v>184786.25</v>
      </c>
      <c r="AF286" s="5">
        <v>0</v>
      </c>
      <c r="AG286" s="5">
        <v>0</v>
      </c>
      <c r="AH286" s="5">
        <v>0</v>
      </c>
      <c r="AI286" s="5">
        <v>666406</v>
      </c>
      <c r="AJ286" s="5">
        <v>1033774.25</v>
      </c>
      <c r="AK286" s="5">
        <v>18112286.860029999</v>
      </c>
      <c r="AL286" s="5">
        <v>687244188</v>
      </c>
      <c r="AM286" s="47"/>
    </row>
    <row r="287" spans="1:39" x14ac:dyDescent="0.25">
      <c r="A287" s="5">
        <v>2176</v>
      </c>
      <c r="B287" s="5">
        <v>1</v>
      </c>
      <c r="C287" s="5" t="s">
        <v>2184</v>
      </c>
      <c r="D287" s="5">
        <v>524.79999999999995</v>
      </c>
      <c r="E287" s="5">
        <v>567.4</v>
      </c>
      <c r="F287" s="5">
        <v>560.79999999999995</v>
      </c>
      <c r="G287" s="5">
        <v>605.79999999999995</v>
      </c>
      <c r="H287" s="5">
        <v>3978289</v>
      </c>
      <c r="I287" s="5">
        <v>0</v>
      </c>
      <c r="J287" s="5">
        <v>205273</v>
      </c>
      <c r="K287" s="5">
        <v>0</v>
      </c>
      <c r="L287" s="5">
        <v>121592</v>
      </c>
      <c r="M287" s="5">
        <v>509994</v>
      </c>
      <c r="N287" s="5">
        <v>256163</v>
      </c>
      <c r="O287" s="5">
        <v>146497</v>
      </c>
      <c r="P287" s="5">
        <v>30290</v>
      </c>
      <c r="Q287" s="5">
        <v>7875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1151020</v>
      </c>
      <c r="X287" s="5">
        <v>0</v>
      </c>
      <c r="Y287" s="5">
        <v>0</v>
      </c>
      <c r="Z287" s="5">
        <v>31815</v>
      </c>
      <c r="AA287" s="5">
        <v>438599</v>
      </c>
      <c r="AB287" s="5">
        <v>6877407</v>
      </c>
      <c r="AC287" s="5">
        <v>0</v>
      </c>
      <c r="AD287" s="5">
        <v>111036</v>
      </c>
      <c r="AE287" s="5">
        <v>23057</v>
      </c>
      <c r="AF287" s="5">
        <v>0</v>
      </c>
      <c r="AG287" s="5">
        <v>785916.2</v>
      </c>
      <c r="AH287" s="5">
        <v>0</v>
      </c>
      <c r="AI287" s="5">
        <v>275695</v>
      </c>
      <c r="AJ287" s="5">
        <v>1195704.2</v>
      </c>
      <c r="AK287" s="5">
        <v>10520269.035527</v>
      </c>
      <c r="AL287" s="5">
        <v>220271200</v>
      </c>
      <c r="AM287" s="47"/>
    </row>
    <row r="288" spans="1:39" x14ac:dyDescent="0.25">
      <c r="A288" s="5">
        <v>2180</v>
      </c>
      <c r="B288" s="5">
        <v>1</v>
      </c>
      <c r="C288" s="5" t="s">
        <v>1948</v>
      </c>
      <c r="D288" s="5">
        <v>723.89357199999995</v>
      </c>
      <c r="E288" s="5">
        <v>786.76038100000005</v>
      </c>
      <c r="F288" s="5">
        <v>743.97803899999997</v>
      </c>
      <c r="G288" s="5">
        <v>808.44583499999999</v>
      </c>
      <c r="H288" s="5">
        <v>5309064</v>
      </c>
      <c r="I288" s="5">
        <v>0</v>
      </c>
      <c r="J288" s="5">
        <v>303368</v>
      </c>
      <c r="K288" s="5">
        <v>14775</v>
      </c>
      <c r="L288" s="5">
        <v>69430</v>
      </c>
      <c r="M288" s="5">
        <v>183561</v>
      </c>
      <c r="N288" s="5">
        <v>232336</v>
      </c>
      <c r="O288" s="5">
        <v>192603</v>
      </c>
      <c r="P288" s="5">
        <v>84637</v>
      </c>
      <c r="Q288" s="5">
        <v>10510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945777</v>
      </c>
      <c r="X288" s="5">
        <v>0</v>
      </c>
      <c r="Y288" s="5">
        <v>3962</v>
      </c>
      <c r="Z288" s="5">
        <v>45498</v>
      </c>
      <c r="AA288" s="5">
        <v>585315</v>
      </c>
      <c r="AB288" s="5">
        <v>7980836</v>
      </c>
      <c r="AC288" s="5">
        <v>0</v>
      </c>
      <c r="AD288" s="5">
        <v>145196</v>
      </c>
      <c r="AE288" s="5">
        <v>59156</v>
      </c>
      <c r="AF288" s="5">
        <v>0</v>
      </c>
      <c r="AG288" s="5">
        <v>766169.69</v>
      </c>
      <c r="AH288" s="5">
        <v>0</v>
      </c>
      <c r="AI288" s="5">
        <v>337823</v>
      </c>
      <c r="AJ288" s="5">
        <v>1308344.69</v>
      </c>
      <c r="AK288" s="5">
        <v>13963892.415917</v>
      </c>
      <c r="AL288" s="5">
        <v>280445135</v>
      </c>
      <c r="AM288" s="47"/>
    </row>
    <row r="289" spans="1:39" x14ac:dyDescent="0.25">
      <c r="A289" s="5">
        <v>2184</v>
      </c>
      <c r="B289" s="5">
        <v>1</v>
      </c>
      <c r="C289" s="5" t="s">
        <v>360</v>
      </c>
      <c r="D289" s="5">
        <v>1226.2955320000001</v>
      </c>
      <c r="E289" s="5">
        <v>1343.5299520000001</v>
      </c>
      <c r="F289" s="5">
        <v>1256.513827</v>
      </c>
      <c r="G289" s="5">
        <v>1374.791696</v>
      </c>
      <c r="H289" s="5">
        <v>9028257</v>
      </c>
      <c r="I289" s="5">
        <v>12281</v>
      </c>
      <c r="J289" s="5">
        <v>275798</v>
      </c>
      <c r="K289" s="5">
        <v>14167</v>
      </c>
      <c r="L289" s="5">
        <v>0</v>
      </c>
      <c r="M289" s="5">
        <v>0</v>
      </c>
      <c r="N289" s="5">
        <v>257416</v>
      </c>
      <c r="O289" s="5">
        <v>318477</v>
      </c>
      <c r="P289" s="5">
        <v>196078.75</v>
      </c>
      <c r="Q289" s="5">
        <v>17872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636996</v>
      </c>
      <c r="X289" s="5">
        <v>0</v>
      </c>
      <c r="Y289" s="5">
        <v>0</v>
      </c>
      <c r="Z289" s="5">
        <v>73880</v>
      </c>
      <c r="AA289" s="5">
        <v>995349</v>
      </c>
      <c r="AB289" s="5">
        <v>11826571.75</v>
      </c>
      <c r="AC289" s="5">
        <v>0</v>
      </c>
      <c r="AD289" s="5">
        <v>171411</v>
      </c>
      <c r="AE289" s="5">
        <v>142898</v>
      </c>
      <c r="AF289" s="5">
        <v>0</v>
      </c>
      <c r="AG289" s="5">
        <v>419144</v>
      </c>
      <c r="AH289" s="5">
        <v>0</v>
      </c>
      <c r="AI289" s="5">
        <v>599013</v>
      </c>
      <c r="AJ289" s="5">
        <v>1332466</v>
      </c>
      <c r="AK289" s="5">
        <v>16953583.542615999</v>
      </c>
      <c r="AL289" s="5">
        <v>499360900</v>
      </c>
      <c r="AM289" s="47"/>
    </row>
    <row r="290" spans="1:39" x14ac:dyDescent="0.25">
      <c r="A290" s="5">
        <v>2190</v>
      </c>
      <c r="B290" s="5">
        <v>1</v>
      </c>
      <c r="C290" s="5" t="s">
        <v>2185</v>
      </c>
      <c r="D290" s="5">
        <v>938.97142899999994</v>
      </c>
      <c r="E290" s="5">
        <v>1030.9657139999999</v>
      </c>
      <c r="F290" s="5">
        <v>631.11794899999995</v>
      </c>
      <c r="G290" s="5">
        <v>698.34153800000001</v>
      </c>
      <c r="H290" s="5">
        <v>4586009</v>
      </c>
      <c r="I290" s="5">
        <v>0</v>
      </c>
      <c r="J290" s="5">
        <v>291175</v>
      </c>
      <c r="K290" s="5">
        <v>14597</v>
      </c>
      <c r="L290" s="5">
        <v>103545</v>
      </c>
      <c r="M290" s="5">
        <v>127010</v>
      </c>
      <c r="N290" s="5">
        <v>201849</v>
      </c>
      <c r="O290" s="5">
        <v>166417</v>
      </c>
      <c r="P290" s="5">
        <v>75453.25</v>
      </c>
      <c r="Q290" s="5">
        <v>9078</v>
      </c>
      <c r="R290" s="5">
        <v>0</v>
      </c>
      <c r="S290" s="5">
        <v>0</v>
      </c>
      <c r="T290" s="5">
        <v>0</v>
      </c>
      <c r="U290" s="5">
        <v>35229</v>
      </c>
      <c r="V290" s="5">
        <v>0</v>
      </c>
      <c r="W290" s="5">
        <v>773329</v>
      </c>
      <c r="X290" s="5">
        <v>0</v>
      </c>
      <c r="Y290" s="5">
        <v>25118</v>
      </c>
      <c r="Z290" s="5">
        <v>30089</v>
      </c>
      <c r="AA290" s="5">
        <v>505599</v>
      </c>
      <c r="AB290" s="5">
        <v>6944497.25</v>
      </c>
      <c r="AC290" s="5">
        <v>0</v>
      </c>
      <c r="AD290" s="5">
        <v>166417</v>
      </c>
      <c r="AE290" s="5">
        <v>60215</v>
      </c>
      <c r="AF290" s="5">
        <v>0</v>
      </c>
      <c r="AG290" s="5">
        <v>682682</v>
      </c>
      <c r="AH290" s="5">
        <v>0</v>
      </c>
      <c r="AI290" s="5">
        <v>333195</v>
      </c>
      <c r="AJ290" s="5">
        <v>1242509</v>
      </c>
      <c r="AK290" s="5">
        <v>16387213.212711001</v>
      </c>
      <c r="AL290" s="5">
        <v>419606950</v>
      </c>
      <c r="AM290" s="47"/>
    </row>
    <row r="291" spans="1:39" x14ac:dyDescent="0.25">
      <c r="A291" s="5">
        <v>2198</v>
      </c>
      <c r="B291" s="5">
        <v>1</v>
      </c>
      <c r="C291" s="5" t="s">
        <v>362</v>
      </c>
      <c r="D291" s="5">
        <v>685.10590300000001</v>
      </c>
      <c r="E291" s="5">
        <v>761.22751600000004</v>
      </c>
      <c r="F291" s="5">
        <v>573.25</v>
      </c>
      <c r="G291" s="5">
        <v>634.29999999999995</v>
      </c>
      <c r="H291" s="5">
        <v>4165448</v>
      </c>
      <c r="I291" s="5">
        <v>0</v>
      </c>
      <c r="J291" s="5">
        <v>80159</v>
      </c>
      <c r="K291" s="5">
        <v>0</v>
      </c>
      <c r="L291" s="5">
        <v>117069</v>
      </c>
      <c r="M291" s="5">
        <v>79883</v>
      </c>
      <c r="N291" s="5">
        <v>158314.67774700001</v>
      </c>
      <c r="O291" s="5">
        <v>149953</v>
      </c>
      <c r="P291" s="5">
        <v>90433.75</v>
      </c>
      <c r="Q291" s="5">
        <v>8246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294499</v>
      </c>
      <c r="X291" s="5">
        <v>0</v>
      </c>
      <c r="Y291" s="5">
        <v>0</v>
      </c>
      <c r="Z291" s="5">
        <v>32547</v>
      </c>
      <c r="AA291" s="5">
        <v>459233</v>
      </c>
      <c r="AB291" s="5">
        <v>5635785.427747</v>
      </c>
      <c r="AC291" s="5">
        <v>0</v>
      </c>
      <c r="AD291" s="5">
        <v>89943</v>
      </c>
      <c r="AE291" s="5">
        <v>77510</v>
      </c>
      <c r="AF291" s="5">
        <v>0</v>
      </c>
      <c r="AG291" s="5">
        <v>227662</v>
      </c>
      <c r="AH291" s="5">
        <v>0</v>
      </c>
      <c r="AI291" s="5">
        <v>325031</v>
      </c>
      <c r="AJ291" s="5">
        <v>720146</v>
      </c>
      <c r="AK291" s="5">
        <v>8717036.2076290008</v>
      </c>
      <c r="AL291" s="5">
        <v>332746100</v>
      </c>
      <c r="AM291" s="47"/>
    </row>
    <row r="292" spans="1:39" x14ac:dyDescent="0.25">
      <c r="A292" s="5">
        <v>2215</v>
      </c>
      <c r="B292" s="5">
        <v>1</v>
      </c>
      <c r="C292" s="5" t="s">
        <v>363</v>
      </c>
      <c r="D292" s="5">
        <v>400.25506300000001</v>
      </c>
      <c r="E292" s="5">
        <v>442.30564800000002</v>
      </c>
      <c r="F292" s="5">
        <v>253.6</v>
      </c>
      <c r="G292" s="5">
        <v>278.60000000000002</v>
      </c>
      <c r="H292" s="5">
        <v>1829566</v>
      </c>
      <c r="I292" s="5">
        <v>0</v>
      </c>
      <c r="J292" s="5">
        <v>143110</v>
      </c>
      <c r="K292" s="5">
        <v>0</v>
      </c>
      <c r="L292" s="5">
        <v>107575</v>
      </c>
      <c r="M292" s="5">
        <v>216423</v>
      </c>
      <c r="N292" s="5">
        <v>101255</v>
      </c>
      <c r="O292" s="5">
        <v>64748</v>
      </c>
      <c r="P292" s="5">
        <v>23272.5</v>
      </c>
      <c r="Q292" s="5">
        <v>3622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435714</v>
      </c>
      <c r="X292" s="5">
        <v>0</v>
      </c>
      <c r="Y292" s="5">
        <v>10666</v>
      </c>
      <c r="Z292" s="5">
        <v>19496</v>
      </c>
      <c r="AA292" s="5">
        <v>201706</v>
      </c>
      <c r="AB292" s="5">
        <v>3157153.5</v>
      </c>
      <c r="AC292" s="5">
        <v>0</v>
      </c>
      <c r="AD292" s="5">
        <v>43942</v>
      </c>
      <c r="AE292" s="5">
        <v>9575</v>
      </c>
      <c r="AF292" s="5">
        <v>0</v>
      </c>
      <c r="AG292" s="5">
        <v>269972</v>
      </c>
      <c r="AH292" s="5">
        <v>0</v>
      </c>
      <c r="AI292" s="5">
        <v>68533</v>
      </c>
      <c r="AJ292" s="5">
        <v>392022</v>
      </c>
      <c r="AK292" s="5">
        <v>4332104.8936879998</v>
      </c>
      <c r="AL292" s="5">
        <v>92812600</v>
      </c>
      <c r="AM292" s="47"/>
    </row>
    <row r="293" spans="1:39" x14ac:dyDescent="0.25">
      <c r="A293" s="5">
        <v>2310</v>
      </c>
      <c r="B293" s="5">
        <v>1</v>
      </c>
      <c r="C293" s="5" t="s">
        <v>364</v>
      </c>
      <c r="D293" s="5">
        <v>1163.054241</v>
      </c>
      <c r="E293" s="5">
        <v>1270.7590749999999</v>
      </c>
      <c r="F293" s="5">
        <v>1134.6051179999999</v>
      </c>
      <c r="G293" s="5">
        <v>1244.232123</v>
      </c>
      <c r="H293" s="5">
        <v>8170872</v>
      </c>
      <c r="I293" s="5">
        <v>77778</v>
      </c>
      <c r="J293" s="5">
        <v>367026</v>
      </c>
      <c r="K293" s="5">
        <v>93224</v>
      </c>
      <c r="L293" s="5">
        <v>0</v>
      </c>
      <c r="M293" s="5">
        <v>2893</v>
      </c>
      <c r="N293" s="5">
        <v>232638</v>
      </c>
      <c r="O293" s="5">
        <v>257853</v>
      </c>
      <c r="P293" s="5">
        <v>208060.75</v>
      </c>
      <c r="Q293" s="5">
        <v>16175</v>
      </c>
      <c r="R293" s="5">
        <v>6482</v>
      </c>
      <c r="S293" s="5">
        <v>0</v>
      </c>
      <c r="T293" s="5">
        <v>0</v>
      </c>
      <c r="U293" s="5">
        <v>32429</v>
      </c>
      <c r="V293" s="5">
        <v>-7486</v>
      </c>
      <c r="W293" s="5">
        <v>0</v>
      </c>
      <c r="X293" s="5">
        <v>0</v>
      </c>
      <c r="Y293" s="5">
        <v>0</v>
      </c>
      <c r="Z293" s="5">
        <v>55328</v>
      </c>
      <c r="AA293" s="5">
        <v>900824</v>
      </c>
      <c r="AB293" s="5">
        <v>10414096.75</v>
      </c>
      <c r="AC293" s="5">
        <v>0</v>
      </c>
      <c r="AD293" s="5">
        <v>115994</v>
      </c>
      <c r="AE293" s="5">
        <v>181677</v>
      </c>
      <c r="AF293" s="5">
        <v>5660</v>
      </c>
      <c r="AG293" s="5">
        <v>0</v>
      </c>
      <c r="AH293" s="5">
        <v>0</v>
      </c>
      <c r="AI293" s="5">
        <v>649551</v>
      </c>
      <c r="AJ293" s="5">
        <v>952882</v>
      </c>
      <c r="AK293" s="5">
        <v>12824173.100694999</v>
      </c>
      <c r="AL293" s="5">
        <v>565905040</v>
      </c>
      <c r="AM293" s="47"/>
    </row>
    <row r="294" spans="1:39" x14ac:dyDescent="0.25">
      <c r="A294" s="5">
        <v>2311</v>
      </c>
      <c r="B294" s="5">
        <v>1</v>
      </c>
      <c r="C294" s="5" t="s">
        <v>365</v>
      </c>
      <c r="D294" s="5">
        <v>425</v>
      </c>
      <c r="E294" s="5">
        <v>464</v>
      </c>
      <c r="F294" s="5">
        <v>440.82169299999998</v>
      </c>
      <c r="G294" s="5">
        <v>489.315924</v>
      </c>
      <c r="H294" s="5">
        <v>3213338</v>
      </c>
      <c r="I294" s="5">
        <v>0</v>
      </c>
      <c r="J294" s="5">
        <v>266181</v>
      </c>
      <c r="K294" s="5">
        <v>0</v>
      </c>
      <c r="L294" s="5">
        <v>130511</v>
      </c>
      <c r="M294" s="5">
        <v>125643</v>
      </c>
      <c r="N294" s="5">
        <v>187298</v>
      </c>
      <c r="O294" s="5">
        <v>101592</v>
      </c>
      <c r="P294" s="5">
        <v>72396</v>
      </c>
      <c r="Q294" s="5">
        <v>6361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178155</v>
      </c>
      <c r="X294" s="5">
        <v>0</v>
      </c>
      <c r="Y294" s="5">
        <v>4568</v>
      </c>
      <c r="Z294" s="5">
        <v>24547</v>
      </c>
      <c r="AA294" s="5">
        <v>354265</v>
      </c>
      <c r="AB294" s="5">
        <v>4664855</v>
      </c>
      <c r="AC294" s="5">
        <v>0</v>
      </c>
      <c r="AD294" s="5">
        <v>86659</v>
      </c>
      <c r="AE294" s="5">
        <v>72396</v>
      </c>
      <c r="AF294" s="5">
        <v>0</v>
      </c>
      <c r="AG294" s="5">
        <v>168951.7</v>
      </c>
      <c r="AH294" s="5">
        <v>0</v>
      </c>
      <c r="AI294" s="5">
        <v>354265</v>
      </c>
      <c r="AJ294" s="5">
        <v>682271.7</v>
      </c>
      <c r="AK294" s="5">
        <v>9563325.1084509995</v>
      </c>
      <c r="AL294" s="5">
        <v>450000300</v>
      </c>
      <c r="AM294" s="47"/>
    </row>
    <row r="295" spans="1:39" x14ac:dyDescent="0.25">
      <c r="A295" s="5">
        <v>2342</v>
      </c>
      <c r="B295" s="5">
        <v>1</v>
      </c>
      <c r="C295" s="5" t="s">
        <v>366</v>
      </c>
      <c r="D295" s="5">
        <v>863</v>
      </c>
      <c r="E295" s="5">
        <v>941.2</v>
      </c>
      <c r="F295" s="5">
        <v>791</v>
      </c>
      <c r="G295" s="5">
        <v>863.2</v>
      </c>
      <c r="H295" s="5">
        <v>5668634</v>
      </c>
      <c r="I295" s="5">
        <v>0</v>
      </c>
      <c r="J295" s="5">
        <v>201094</v>
      </c>
      <c r="K295" s="5">
        <v>0</v>
      </c>
      <c r="L295" s="5">
        <v>47349</v>
      </c>
      <c r="M295" s="5">
        <v>123159</v>
      </c>
      <c r="N295" s="5">
        <v>275156</v>
      </c>
      <c r="O295" s="5">
        <v>197142</v>
      </c>
      <c r="P295" s="5">
        <v>71980</v>
      </c>
      <c r="Q295" s="5">
        <v>11222</v>
      </c>
      <c r="R295" s="5">
        <v>13544</v>
      </c>
      <c r="S295" s="5">
        <v>0</v>
      </c>
      <c r="T295" s="5">
        <v>0</v>
      </c>
      <c r="U295" s="5">
        <v>0</v>
      </c>
      <c r="V295" s="5">
        <v>0</v>
      </c>
      <c r="W295" s="5">
        <v>1338823</v>
      </c>
      <c r="X295" s="5">
        <v>0</v>
      </c>
      <c r="Y295" s="5">
        <v>0</v>
      </c>
      <c r="Z295" s="5">
        <v>47678</v>
      </c>
      <c r="AA295" s="5">
        <v>624957</v>
      </c>
      <c r="AB295" s="5">
        <v>8620738</v>
      </c>
      <c r="AC295" s="5">
        <v>0</v>
      </c>
      <c r="AD295" s="5">
        <v>140723</v>
      </c>
      <c r="AE295" s="5">
        <v>50663</v>
      </c>
      <c r="AF295" s="5">
        <v>9533</v>
      </c>
      <c r="AG295" s="5">
        <v>1193131</v>
      </c>
      <c r="AH295" s="5">
        <v>0</v>
      </c>
      <c r="AI295" s="5">
        <v>363236</v>
      </c>
      <c r="AJ295" s="5">
        <v>1757286</v>
      </c>
      <c r="AK295" s="5">
        <v>14117609.573045</v>
      </c>
      <c r="AL295" s="5">
        <v>337852500</v>
      </c>
      <c r="AM295" s="47"/>
    </row>
    <row r="296" spans="1:39" x14ac:dyDescent="0.25">
      <c r="A296" s="5">
        <v>2358</v>
      </c>
      <c r="B296" s="5">
        <v>1</v>
      </c>
      <c r="C296" s="5" t="s">
        <v>367</v>
      </c>
      <c r="D296" s="5">
        <v>240.4</v>
      </c>
      <c r="E296" s="5">
        <v>260.8</v>
      </c>
      <c r="F296" s="5">
        <v>211.626285</v>
      </c>
      <c r="G296" s="5">
        <v>227.317194</v>
      </c>
      <c r="H296" s="5">
        <v>1492792</v>
      </c>
      <c r="I296" s="5">
        <v>0</v>
      </c>
      <c r="J296" s="5">
        <v>118117</v>
      </c>
      <c r="K296" s="5">
        <v>0</v>
      </c>
      <c r="L296" s="5">
        <v>94379</v>
      </c>
      <c r="M296" s="5">
        <v>585041</v>
      </c>
      <c r="N296" s="5">
        <v>127295</v>
      </c>
      <c r="O296" s="5">
        <v>53848</v>
      </c>
      <c r="P296" s="5">
        <v>11366</v>
      </c>
      <c r="Q296" s="5">
        <v>2955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562837</v>
      </c>
      <c r="X296" s="5">
        <v>0</v>
      </c>
      <c r="Y296" s="5">
        <v>0</v>
      </c>
      <c r="Z296" s="5">
        <v>13705</v>
      </c>
      <c r="AA296" s="5">
        <v>164578</v>
      </c>
      <c r="AB296" s="5">
        <v>3226913</v>
      </c>
      <c r="AC296" s="5">
        <v>0</v>
      </c>
      <c r="AD296" s="5">
        <v>33471</v>
      </c>
      <c r="AE296" s="5">
        <v>8133</v>
      </c>
      <c r="AF296" s="5">
        <v>0</v>
      </c>
      <c r="AG296" s="5">
        <v>525573</v>
      </c>
      <c r="AH296" s="5">
        <v>0</v>
      </c>
      <c r="AI296" s="5">
        <v>97248</v>
      </c>
      <c r="AJ296" s="5">
        <v>664425</v>
      </c>
      <c r="AK296" s="5">
        <v>3237348.8545280001</v>
      </c>
      <c r="AL296" s="5">
        <v>95175700</v>
      </c>
      <c r="AM296" s="47"/>
    </row>
    <row r="297" spans="1:39" x14ac:dyDescent="0.25">
      <c r="A297" s="5">
        <v>2364</v>
      </c>
      <c r="B297" s="5">
        <v>1</v>
      </c>
      <c r="C297" s="5" t="s">
        <v>2186</v>
      </c>
      <c r="D297" s="5">
        <v>623</v>
      </c>
      <c r="E297" s="5">
        <v>683.2</v>
      </c>
      <c r="F297" s="5">
        <v>637</v>
      </c>
      <c r="G297" s="5">
        <v>696</v>
      </c>
      <c r="H297" s="5">
        <v>4570632</v>
      </c>
      <c r="I297" s="5">
        <v>30702</v>
      </c>
      <c r="J297" s="5">
        <v>186888</v>
      </c>
      <c r="K297" s="5">
        <v>14253</v>
      </c>
      <c r="L297" s="5">
        <v>104122</v>
      </c>
      <c r="M297" s="5">
        <v>164799</v>
      </c>
      <c r="N297" s="5">
        <v>224672</v>
      </c>
      <c r="O297" s="5">
        <v>160974</v>
      </c>
      <c r="P297" s="5">
        <v>88780</v>
      </c>
      <c r="Q297" s="5">
        <v>9048</v>
      </c>
      <c r="R297" s="5">
        <v>36081</v>
      </c>
      <c r="S297" s="5">
        <v>0</v>
      </c>
      <c r="T297" s="5">
        <v>0</v>
      </c>
      <c r="U297" s="5">
        <v>0</v>
      </c>
      <c r="V297" s="5">
        <v>0</v>
      </c>
      <c r="W297" s="5">
        <v>481729</v>
      </c>
      <c r="X297" s="5">
        <v>0</v>
      </c>
      <c r="Y297" s="5">
        <v>8092</v>
      </c>
      <c r="Z297" s="5">
        <v>35864</v>
      </c>
      <c r="AA297" s="5">
        <v>503904</v>
      </c>
      <c r="AB297" s="5">
        <v>6620540</v>
      </c>
      <c r="AC297" s="5">
        <v>0</v>
      </c>
      <c r="AD297" s="5">
        <v>84516</v>
      </c>
      <c r="AE297" s="5">
        <v>73782</v>
      </c>
      <c r="AF297" s="5">
        <v>29986</v>
      </c>
      <c r="AG297" s="5">
        <v>400894</v>
      </c>
      <c r="AH297" s="5">
        <v>0</v>
      </c>
      <c r="AI297" s="5">
        <v>345816</v>
      </c>
      <c r="AJ297" s="5">
        <v>934994</v>
      </c>
      <c r="AK297" s="5">
        <v>8372516.6123559996</v>
      </c>
      <c r="AL297" s="5">
        <v>289569500</v>
      </c>
      <c r="AM297" s="47"/>
    </row>
    <row r="298" spans="1:39" x14ac:dyDescent="0.25">
      <c r="A298" s="5">
        <v>2365</v>
      </c>
      <c r="B298" s="5">
        <v>1</v>
      </c>
      <c r="C298" s="5" t="s">
        <v>8</v>
      </c>
      <c r="D298" s="5">
        <v>756.21682399999997</v>
      </c>
      <c r="E298" s="5">
        <v>833.03804600000001</v>
      </c>
      <c r="F298" s="5">
        <v>648.46419900000001</v>
      </c>
      <c r="G298" s="5">
        <v>714.85762799999998</v>
      </c>
      <c r="H298" s="5">
        <v>4694470</v>
      </c>
      <c r="I298" s="5">
        <v>48100</v>
      </c>
      <c r="J298" s="5">
        <v>274065</v>
      </c>
      <c r="K298" s="5">
        <v>28906</v>
      </c>
      <c r="L298" s="5">
        <v>99304</v>
      </c>
      <c r="M298" s="5">
        <v>168492</v>
      </c>
      <c r="N298" s="5">
        <v>222793</v>
      </c>
      <c r="O298" s="5">
        <v>169636</v>
      </c>
      <c r="P298" s="5">
        <v>64291.75</v>
      </c>
      <c r="Q298" s="5">
        <v>9293</v>
      </c>
      <c r="R298" s="5">
        <v>27451</v>
      </c>
      <c r="S298" s="5">
        <v>0</v>
      </c>
      <c r="T298" s="5">
        <v>0</v>
      </c>
      <c r="U298" s="5">
        <v>0</v>
      </c>
      <c r="V298" s="5">
        <v>0</v>
      </c>
      <c r="W298" s="5">
        <v>1005304</v>
      </c>
      <c r="X298" s="5">
        <v>0</v>
      </c>
      <c r="Y298" s="5">
        <v>0</v>
      </c>
      <c r="Z298" s="5">
        <v>36483</v>
      </c>
      <c r="AA298" s="5">
        <v>517557</v>
      </c>
      <c r="AB298" s="5">
        <v>7366145.75</v>
      </c>
      <c r="AC298" s="5">
        <v>0</v>
      </c>
      <c r="AD298" s="5">
        <v>163456</v>
      </c>
      <c r="AE298" s="5">
        <v>62633</v>
      </c>
      <c r="AF298" s="5">
        <v>26743</v>
      </c>
      <c r="AG298" s="5">
        <v>930247.98</v>
      </c>
      <c r="AH298" s="5">
        <v>0</v>
      </c>
      <c r="AI298" s="5">
        <v>416361</v>
      </c>
      <c r="AJ298" s="5">
        <v>1599440.98</v>
      </c>
      <c r="AK298" s="5">
        <v>15782081.338033</v>
      </c>
      <c r="AL298" s="5">
        <v>413888690</v>
      </c>
      <c r="AM298" s="47"/>
    </row>
    <row r="299" spans="1:39" x14ac:dyDescent="0.25">
      <c r="A299" s="5">
        <v>2396</v>
      </c>
      <c r="B299" s="5">
        <v>1</v>
      </c>
      <c r="C299" s="5" t="s">
        <v>9</v>
      </c>
      <c r="D299" s="5">
        <v>797.48416799999995</v>
      </c>
      <c r="E299" s="5">
        <v>877.43687499999999</v>
      </c>
      <c r="F299" s="5">
        <v>765.39831700000002</v>
      </c>
      <c r="G299" s="5">
        <v>840.89896899999997</v>
      </c>
      <c r="H299" s="5">
        <v>5522184</v>
      </c>
      <c r="I299" s="5">
        <v>0</v>
      </c>
      <c r="J299" s="5">
        <v>365871</v>
      </c>
      <c r="K299" s="5">
        <v>14376</v>
      </c>
      <c r="L299" s="5">
        <v>56753</v>
      </c>
      <c r="M299" s="5">
        <v>112927.12</v>
      </c>
      <c r="N299" s="5">
        <v>240220</v>
      </c>
      <c r="O299" s="5">
        <v>190490</v>
      </c>
      <c r="P299" s="5">
        <v>118067.5</v>
      </c>
      <c r="Q299" s="5">
        <v>10932</v>
      </c>
      <c r="R299" s="5">
        <v>0</v>
      </c>
      <c r="S299" s="5">
        <v>0</v>
      </c>
      <c r="T299" s="5">
        <v>0</v>
      </c>
      <c r="U299" s="5">
        <v>0</v>
      </c>
      <c r="V299" s="5">
        <v>-7486</v>
      </c>
      <c r="W299" s="5">
        <v>424360</v>
      </c>
      <c r="X299" s="5">
        <v>0</v>
      </c>
      <c r="Y299" s="5">
        <v>109790</v>
      </c>
      <c r="Z299" s="5">
        <v>50143</v>
      </c>
      <c r="AA299" s="5">
        <v>608811</v>
      </c>
      <c r="AB299" s="5">
        <v>7817438.6200000001</v>
      </c>
      <c r="AC299" s="5">
        <v>0</v>
      </c>
      <c r="AD299" s="5">
        <v>146961</v>
      </c>
      <c r="AE299" s="5">
        <v>111610</v>
      </c>
      <c r="AF299" s="5">
        <v>0</v>
      </c>
      <c r="AG299" s="5">
        <v>366444</v>
      </c>
      <c r="AH299" s="5">
        <v>0</v>
      </c>
      <c r="AI299" s="5">
        <v>475246</v>
      </c>
      <c r="AJ299" s="5">
        <v>1100261</v>
      </c>
      <c r="AK299" s="5">
        <v>14863990.065531</v>
      </c>
      <c r="AL299" s="5">
        <v>423017700</v>
      </c>
      <c r="AM299" s="47"/>
    </row>
    <row r="300" spans="1:39" x14ac:dyDescent="0.25">
      <c r="A300" s="5">
        <v>2397</v>
      </c>
      <c r="B300" s="5">
        <v>1</v>
      </c>
      <c r="C300" s="5" t="s">
        <v>2187</v>
      </c>
      <c r="D300" s="5">
        <v>1087.6702720000001</v>
      </c>
      <c r="E300" s="5">
        <v>1200.8930640000001</v>
      </c>
      <c r="F300" s="5">
        <v>887.22405600000002</v>
      </c>
      <c r="G300" s="5">
        <v>983.233699</v>
      </c>
      <c r="H300" s="5">
        <v>6456896</v>
      </c>
      <c r="I300" s="5">
        <v>12281</v>
      </c>
      <c r="J300" s="5">
        <v>170970</v>
      </c>
      <c r="K300" s="5">
        <v>30908</v>
      </c>
      <c r="L300" s="5">
        <v>0</v>
      </c>
      <c r="M300" s="5">
        <v>0</v>
      </c>
      <c r="N300" s="5">
        <v>163500</v>
      </c>
      <c r="O300" s="5">
        <v>229767</v>
      </c>
      <c r="P300" s="5">
        <v>148637</v>
      </c>
      <c r="Q300" s="5">
        <v>12782</v>
      </c>
      <c r="R300" s="5">
        <v>13824</v>
      </c>
      <c r="S300" s="5">
        <v>0</v>
      </c>
      <c r="T300" s="5">
        <v>0</v>
      </c>
      <c r="U300" s="5">
        <v>0</v>
      </c>
      <c r="V300" s="5">
        <v>0</v>
      </c>
      <c r="W300" s="5">
        <v>285226</v>
      </c>
      <c r="X300" s="5">
        <v>0</v>
      </c>
      <c r="Y300" s="5">
        <v>53269</v>
      </c>
      <c r="Z300" s="5">
        <v>46792</v>
      </c>
      <c r="AA300" s="5">
        <v>711861</v>
      </c>
      <c r="AB300" s="5">
        <v>8336713</v>
      </c>
      <c r="AC300" s="5">
        <v>0</v>
      </c>
      <c r="AD300" s="5">
        <v>117514</v>
      </c>
      <c r="AE300" s="5">
        <v>148637</v>
      </c>
      <c r="AF300" s="5">
        <v>13824</v>
      </c>
      <c r="AG300" s="5">
        <v>275141</v>
      </c>
      <c r="AH300" s="5">
        <v>0</v>
      </c>
      <c r="AI300" s="5">
        <v>600226</v>
      </c>
      <c r="AJ300" s="5">
        <v>1155342</v>
      </c>
      <c r="AK300" s="5">
        <v>11521830.107239</v>
      </c>
      <c r="AL300" s="5">
        <v>656831650</v>
      </c>
      <c r="AM300" s="47"/>
    </row>
    <row r="301" spans="1:39" x14ac:dyDescent="0.25">
      <c r="A301" s="5">
        <v>2448</v>
      </c>
      <c r="B301" s="5">
        <v>1</v>
      </c>
      <c r="C301" s="5" t="s">
        <v>1951</v>
      </c>
      <c r="D301" s="5">
        <v>629</v>
      </c>
      <c r="E301" s="5">
        <v>691.4</v>
      </c>
      <c r="F301" s="5">
        <v>649</v>
      </c>
      <c r="G301" s="5">
        <v>715</v>
      </c>
      <c r="H301" s="5">
        <v>4695405</v>
      </c>
      <c r="I301" s="5">
        <v>0</v>
      </c>
      <c r="J301" s="5">
        <v>242566</v>
      </c>
      <c r="K301" s="5">
        <v>14083</v>
      </c>
      <c r="L301" s="5">
        <v>99266</v>
      </c>
      <c r="M301" s="5">
        <v>130745</v>
      </c>
      <c r="N301" s="5">
        <v>211585.13295699999</v>
      </c>
      <c r="O301" s="5">
        <v>172039</v>
      </c>
      <c r="P301" s="5">
        <v>93470</v>
      </c>
      <c r="Q301" s="5">
        <v>9295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489725</v>
      </c>
      <c r="X301" s="5">
        <v>0</v>
      </c>
      <c r="Y301" s="5">
        <v>14344</v>
      </c>
      <c r="Z301" s="5">
        <v>37352</v>
      </c>
      <c r="AA301" s="5">
        <v>517660</v>
      </c>
      <c r="AB301" s="5">
        <v>6727535.1329570003</v>
      </c>
      <c r="AC301" s="5">
        <v>0</v>
      </c>
      <c r="AD301" s="5">
        <v>172039</v>
      </c>
      <c r="AE301" s="5">
        <v>93470</v>
      </c>
      <c r="AF301" s="5">
        <v>0</v>
      </c>
      <c r="AG301" s="5">
        <v>263732.92</v>
      </c>
      <c r="AH301" s="5">
        <v>0</v>
      </c>
      <c r="AI301" s="5">
        <v>442694</v>
      </c>
      <c r="AJ301" s="5">
        <v>971935.92</v>
      </c>
      <c r="AK301" s="5">
        <v>16660598.758925</v>
      </c>
      <c r="AL301" s="5">
        <v>395791100</v>
      </c>
      <c r="AM301" s="47"/>
    </row>
    <row r="302" spans="1:39" x14ac:dyDescent="0.25">
      <c r="A302" s="5">
        <v>2527</v>
      </c>
      <c r="B302" s="5">
        <v>1</v>
      </c>
      <c r="C302" s="5" t="s">
        <v>1952</v>
      </c>
      <c r="D302" s="5">
        <v>207.96419900000001</v>
      </c>
      <c r="E302" s="5">
        <v>231.05692500000001</v>
      </c>
      <c r="F302" s="5">
        <v>226.64294899999999</v>
      </c>
      <c r="G302" s="5">
        <v>246.194872</v>
      </c>
      <c r="H302" s="5">
        <v>1616762</v>
      </c>
      <c r="I302" s="5">
        <v>0</v>
      </c>
      <c r="J302" s="5">
        <v>98250</v>
      </c>
      <c r="K302" s="5">
        <v>0</v>
      </c>
      <c r="L302" s="5">
        <v>99583</v>
      </c>
      <c r="M302" s="5">
        <v>40446</v>
      </c>
      <c r="N302" s="5">
        <v>102518</v>
      </c>
      <c r="O302" s="5">
        <v>58758</v>
      </c>
      <c r="P302" s="5">
        <v>28182.5</v>
      </c>
      <c r="Q302" s="5">
        <v>3201</v>
      </c>
      <c r="R302" s="5">
        <v>8821</v>
      </c>
      <c r="S302" s="5">
        <v>0</v>
      </c>
      <c r="T302" s="5">
        <v>0</v>
      </c>
      <c r="U302" s="5">
        <v>0</v>
      </c>
      <c r="V302" s="5">
        <v>0</v>
      </c>
      <c r="W302" s="5">
        <v>234343</v>
      </c>
      <c r="X302" s="5">
        <v>0</v>
      </c>
      <c r="Y302" s="5">
        <v>0</v>
      </c>
      <c r="Z302" s="5">
        <v>8381</v>
      </c>
      <c r="AA302" s="5">
        <v>178245</v>
      </c>
      <c r="AB302" s="5">
        <v>2477490.5</v>
      </c>
      <c r="AC302" s="5">
        <v>0</v>
      </c>
      <c r="AD302" s="5">
        <v>49921</v>
      </c>
      <c r="AE302" s="5">
        <v>15388</v>
      </c>
      <c r="AF302" s="5">
        <v>4816</v>
      </c>
      <c r="AG302" s="5">
        <v>158382.5</v>
      </c>
      <c r="AH302" s="5">
        <v>0</v>
      </c>
      <c r="AI302" s="5">
        <v>80369</v>
      </c>
      <c r="AJ302" s="5">
        <v>308876.5</v>
      </c>
      <c r="AK302" s="5">
        <v>4792462.5769840004</v>
      </c>
      <c r="AL302" s="5">
        <v>64341900</v>
      </c>
      <c r="AM302" s="47"/>
    </row>
    <row r="303" spans="1:39" x14ac:dyDescent="0.25">
      <c r="A303" s="5">
        <v>2534</v>
      </c>
      <c r="B303" s="5">
        <v>1</v>
      </c>
      <c r="C303" s="5" t="s">
        <v>2188</v>
      </c>
      <c r="D303" s="5">
        <v>613.79517799999996</v>
      </c>
      <c r="E303" s="5">
        <v>680.17216199999996</v>
      </c>
      <c r="F303" s="5">
        <v>635.59704499999998</v>
      </c>
      <c r="G303" s="5">
        <v>702.56007899999997</v>
      </c>
      <c r="H303" s="5">
        <v>4613712</v>
      </c>
      <c r="I303" s="5">
        <v>0</v>
      </c>
      <c r="J303" s="5">
        <v>282988</v>
      </c>
      <c r="K303" s="5">
        <v>15216</v>
      </c>
      <c r="L303" s="5">
        <v>102491</v>
      </c>
      <c r="M303" s="5">
        <v>9976</v>
      </c>
      <c r="N303" s="5">
        <v>193574.151438</v>
      </c>
      <c r="O303" s="5">
        <v>166646</v>
      </c>
      <c r="P303" s="5">
        <v>93726.75</v>
      </c>
      <c r="Q303" s="5">
        <v>9133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446126</v>
      </c>
      <c r="X303" s="5">
        <v>0</v>
      </c>
      <c r="Y303" s="5">
        <v>0</v>
      </c>
      <c r="Z303" s="5">
        <v>30644</v>
      </c>
      <c r="AA303" s="5">
        <v>508653</v>
      </c>
      <c r="AB303" s="5">
        <v>6472885.9014379997</v>
      </c>
      <c r="AC303" s="5">
        <v>0</v>
      </c>
      <c r="AD303" s="5">
        <v>117259</v>
      </c>
      <c r="AE303" s="5">
        <v>86553</v>
      </c>
      <c r="AF303" s="5">
        <v>0</v>
      </c>
      <c r="AG303" s="5">
        <v>391389</v>
      </c>
      <c r="AH303" s="5">
        <v>0</v>
      </c>
      <c r="AI303" s="5">
        <v>387887</v>
      </c>
      <c r="AJ303" s="5">
        <v>983088</v>
      </c>
      <c r="AK303" s="5">
        <v>11326539.053427</v>
      </c>
      <c r="AL303" s="5">
        <v>320338700</v>
      </c>
      <c r="AM303" s="47"/>
    </row>
    <row r="304" spans="1:39" x14ac:dyDescent="0.25">
      <c r="A304" s="5">
        <v>2536</v>
      </c>
      <c r="B304" s="5">
        <v>1</v>
      </c>
      <c r="C304" s="5" t="s">
        <v>2189</v>
      </c>
      <c r="D304" s="5">
        <v>239</v>
      </c>
      <c r="E304" s="5">
        <v>261.75</v>
      </c>
      <c r="F304" s="5">
        <v>297</v>
      </c>
      <c r="G304" s="5">
        <v>325</v>
      </c>
      <c r="H304" s="5">
        <v>2134275</v>
      </c>
      <c r="I304" s="5">
        <v>0</v>
      </c>
      <c r="J304" s="5">
        <v>180847</v>
      </c>
      <c r="K304" s="5">
        <v>0</v>
      </c>
      <c r="L304" s="5">
        <v>116946</v>
      </c>
      <c r="M304" s="5">
        <v>16530</v>
      </c>
      <c r="N304" s="5">
        <v>135326.63303600001</v>
      </c>
      <c r="O304" s="5">
        <v>75943</v>
      </c>
      <c r="P304" s="5">
        <v>16250</v>
      </c>
      <c r="Q304" s="5">
        <v>4225</v>
      </c>
      <c r="R304" s="5">
        <v>8327</v>
      </c>
      <c r="S304" s="5">
        <v>0</v>
      </c>
      <c r="T304" s="5">
        <v>0</v>
      </c>
      <c r="U304" s="5">
        <v>0</v>
      </c>
      <c r="V304" s="5">
        <v>0</v>
      </c>
      <c r="W304" s="5">
        <v>945360</v>
      </c>
      <c r="X304" s="5">
        <v>0</v>
      </c>
      <c r="Y304" s="5">
        <v>2942</v>
      </c>
      <c r="Z304" s="5">
        <v>14183</v>
      </c>
      <c r="AA304" s="5">
        <v>235300</v>
      </c>
      <c r="AB304" s="5">
        <v>3886454.6330360002</v>
      </c>
      <c r="AC304" s="5">
        <v>0</v>
      </c>
      <c r="AD304" s="5">
        <v>75943</v>
      </c>
      <c r="AE304" s="5">
        <v>15666</v>
      </c>
      <c r="AF304" s="5">
        <v>8028</v>
      </c>
      <c r="AG304" s="5">
        <v>768925.58</v>
      </c>
      <c r="AH304" s="5">
        <v>0</v>
      </c>
      <c r="AI304" s="5">
        <v>187326</v>
      </c>
      <c r="AJ304" s="5">
        <v>1055888.58</v>
      </c>
      <c r="AK304" s="5">
        <v>9057120.2934169993</v>
      </c>
      <c r="AL304" s="5">
        <v>128697315</v>
      </c>
      <c r="AM304" s="47"/>
    </row>
    <row r="305" spans="1:39" x14ac:dyDescent="0.25">
      <c r="A305" s="5">
        <v>2580</v>
      </c>
      <c r="B305" s="5">
        <v>1</v>
      </c>
      <c r="C305" s="5" t="s">
        <v>369</v>
      </c>
      <c r="D305" s="5">
        <v>758</v>
      </c>
      <c r="E305" s="5">
        <v>841.6</v>
      </c>
      <c r="F305" s="5">
        <v>762.21179299999994</v>
      </c>
      <c r="G305" s="5">
        <v>838.20125800000005</v>
      </c>
      <c r="H305" s="5">
        <v>5504468</v>
      </c>
      <c r="I305" s="5">
        <v>149416</v>
      </c>
      <c r="J305" s="5">
        <v>427798</v>
      </c>
      <c r="K305" s="5">
        <v>0</v>
      </c>
      <c r="L305" s="5">
        <v>57852</v>
      </c>
      <c r="M305" s="5">
        <v>160670</v>
      </c>
      <c r="N305" s="5">
        <v>326726</v>
      </c>
      <c r="O305" s="5">
        <v>173610</v>
      </c>
      <c r="P305" s="5">
        <v>137797.5</v>
      </c>
      <c r="Q305" s="5">
        <v>10897</v>
      </c>
      <c r="R305" s="5">
        <v>48448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39869</v>
      </c>
      <c r="AA305" s="5">
        <v>606858</v>
      </c>
      <c r="AB305" s="5">
        <v>7644409.5</v>
      </c>
      <c r="AC305" s="5">
        <v>0</v>
      </c>
      <c r="AD305" s="5">
        <v>63821</v>
      </c>
      <c r="AE305" s="5">
        <v>109396</v>
      </c>
      <c r="AF305" s="5">
        <v>38462</v>
      </c>
      <c r="AG305" s="5">
        <v>0</v>
      </c>
      <c r="AH305" s="5">
        <v>0</v>
      </c>
      <c r="AI305" s="5">
        <v>397842</v>
      </c>
      <c r="AJ305" s="5">
        <v>609521</v>
      </c>
      <c r="AK305" s="5">
        <v>7059941.9748649998</v>
      </c>
      <c r="AL305" s="5">
        <v>340750220</v>
      </c>
      <c r="AM305" s="47"/>
    </row>
    <row r="306" spans="1:39" x14ac:dyDescent="0.25">
      <c r="A306" s="5">
        <v>2609</v>
      </c>
      <c r="B306" s="5">
        <v>1</v>
      </c>
      <c r="C306" s="5" t="s">
        <v>370</v>
      </c>
      <c r="D306" s="5">
        <v>504</v>
      </c>
      <c r="E306" s="5">
        <v>550.4</v>
      </c>
      <c r="F306" s="5">
        <v>478.64510999999999</v>
      </c>
      <c r="G306" s="5">
        <v>522.41603699999996</v>
      </c>
      <c r="H306" s="5">
        <v>3430706</v>
      </c>
      <c r="I306" s="5">
        <v>0</v>
      </c>
      <c r="J306" s="5">
        <v>195786</v>
      </c>
      <c r="K306" s="5">
        <v>0</v>
      </c>
      <c r="L306" s="5">
        <v>129540</v>
      </c>
      <c r="M306" s="5">
        <v>116267</v>
      </c>
      <c r="N306" s="5">
        <v>174193</v>
      </c>
      <c r="O306" s="5">
        <v>109261</v>
      </c>
      <c r="P306" s="5">
        <v>72572.25</v>
      </c>
      <c r="Q306" s="5">
        <v>6791</v>
      </c>
      <c r="R306" s="5">
        <v>731</v>
      </c>
      <c r="S306" s="5">
        <v>0</v>
      </c>
      <c r="T306" s="5">
        <v>0</v>
      </c>
      <c r="U306" s="5">
        <v>0</v>
      </c>
      <c r="V306" s="5">
        <v>0</v>
      </c>
      <c r="W306" s="5">
        <v>277392</v>
      </c>
      <c r="X306" s="5">
        <v>0</v>
      </c>
      <c r="Y306" s="5">
        <v>0</v>
      </c>
      <c r="Z306" s="5">
        <v>21949</v>
      </c>
      <c r="AA306" s="5">
        <v>378229</v>
      </c>
      <c r="AB306" s="5">
        <v>4913417.25</v>
      </c>
      <c r="AC306" s="5">
        <v>0</v>
      </c>
      <c r="AD306" s="5">
        <v>58807</v>
      </c>
      <c r="AE306" s="5">
        <v>57971</v>
      </c>
      <c r="AF306" s="5">
        <v>584</v>
      </c>
      <c r="AG306" s="5">
        <v>209744</v>
      </c>
      <c r="AH306" s="5">
        <v>0</v>
      </c>
      <c r="AI306" s="5">
        <v>249493</v>
      </c>
      <c r="AJ306" s="5">
        <v>576599</v>
      </c>
      <c r="AK306" s="5">
        <v>6442366.5605699997</v>
      </c>
      <c r="AL306" s="5">
        <v>224227000</v>
      </c>
      <c r="AM306" s="47"/>
    </row>
    <row r="307" spans="1:39" x14ac:dyDescent="0.25">
      <c r="A307" s="5">
        <v>2683</v>
      </c>
      <c r="B307" s="5">
        <v>1</v>
      </c>
      <c r="C307" s="5" t="s">
        <v>2190</v>
      </c>
      <c r="D307" s="5">
        <v>338</v>
      </c>
      <c r="E307" s="5">
        <v>371</v>
      </c>
      <c r="F307" s="5">
        <v>249</v>
      </c>
      <c r="G307" s="5">
        <v>272.2</v>
      </c>
      <c r="H307" s="5">
        <v>1787537</v>
      </c>
      <c r="I307" s="5">
        <v>0</v>
      </c>
      <c r="J307" s="5">
        <v>30351</v>
      </c>
      <c r="K307" s="5">
        <v>0</v>
      </c>
      <c r="L307" s="5">
        <v>106091</v>
      </c>
      <c r="M307" s="5">
        <v>762586</v>
      </c>
      <c r="N307" s="5">
        <v>160827.11236200001</v>
      </c>
      <c r="O307" s="5">
        <v>65739</v>
      </c>
      <c r="P307" s="5">
        <v>38197.5</v>
      </c>
      <c r="Q307" s="5">
        <v>3539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137747</v>
      </c>
      <c r="X307" s="5">
        <v>0</v>
      </c>
      <c r="Y307" s="5">
        <v>7724</v>
      </c>
      <c r="Z307" s="5">
        <v>16874</v>
      </c>
      <c r="AA307" s="5">
        <v>197073</v>
      </c>
      <c r="AB307" s="5">
        <v>3314285.6123620002</v>
      </c>
      <c r="AC307" s="5">
        <v>0</v>
      </c>
      <c r="AD307" s="5">
        <v>38283</v>
      </c>
      <c r="AE307" s="5">
        <v>24073</v>
      </c>
      <c r="AF307" s="5">
        <v>0</v>
      </c>
      <c r="AG307" s="5">
        <v>81578.679999999993</v>
      </c>
      <c r="AH307" s="5">
        <v>0</v>
      </c>
      <c r="AI307" s="5">
        <v>102563</v>
      </c>
      <c r="AJ307" s="5">
        <v>246497.68</v>
      </c>
      <c r="AK307" s="5">
        <v>3631942.9763509999</v>
      </c>
      <c r="AL307" s="5">
        <v>119246400</v>
      </c>
      <c r="AM307" s="47"/>
    </row>
    <row r="308" spans="1:39" x14ac:dyDescent="0.25">
      <c r="A308" s="5">
        <v>2687</v>
      </c>
      <c r="B308" s="5">
        <v>1</v>
      </c>
      <c r="C308" s="5" t="s">
        <v>2191</v>
      </c>
      <c r="D308" s="5">
        <v>1365.1932770000001</v>
      </c>
      <c r="E308" s="5">
        <v>1496.8319329999999</v>
      </c>
      <c r="F308" s="5">
        <v>1242.8467049999999</v>
      </c>
      <c r="G308" s="5">
        <v>1360.5651379999999</v>
      </c>
      <c r="H308" s="5">
        <v>8934831</v>
      </c>
      <c r="I308" s="5">
        <v>0</v>
      </c>
      <c r="J308" s="5">
        <v>129203</v>
      </c>
      <c r="K308" s="5">
        <v>14340</v>
      </c>
      <c r="L308" s="5">
        <v>0</v>
      </c>
      <c r="M308" s="5">
        <v>0</v>
      </c>
      <c r="N308" s="5">
        <v>175312</v>
      </c>
      <c r="O308" s="5">
        <v>283993</v>
      </c>
      <c r="P308" s="5">
        <v>223303</v>
      </c>
      <c r="Q308" s="5">
        <v>17687</v>
      </c>
      <c r="R308" s="5">
        <v>10368</v>
      </c>
      <c r="S308" s="5">
        <v>0</v>
      </c>
      <c r="T308" s="5">
        <v>0</v>
      </c>
      <c r="U308" s="5">
        <v>0</v>
      </c>
      <c r="V308" s="5">
        <v>0</v>
      </c>
      <c r="W308" s="5">
        <v>75158</v>
      </c>
      <c r="X308" s="5">
        <v>0</v>
      </c>
      <c r="Y308" s="5">
        <v>0</v>
      </c>
      <c r="Z308" s="5">
        <v>65732</v>
      </c>
      <c r="AA308" s="5">
        <v>985049</v>
      </c>
      <c r="AB308" s="5">
        <v>10914976</v>
      </c>
      <c r="AC308" s="5">
        <v>0</v>
      </c>
      <c r="AD308" s="5">
        <v>107096</v>
      </c>
      <c r="AE308" s="5">
        <v>223303</v>
      </c>
      <c r="AF308" s="5">
        <v>10368</v>
      </c>
      <c r="AG308" s="5">
        <v>68439</v>
      </c>
      <c r="AH308" s="5">
        <v>0</v>
      </c>
      <c r="AI308" s="5">
        <v>847639</v>
      </c>
      <c r="AJ308" s="5">
        <v>1256845</v>
      </c>
      <c r="AK308" s="5">
        <v>11755650.537691999</v>
      </c>
      <c r="AL308" s="5">
        <v>873770500</v>
      </c>
      <c r="AM308" s="47"/>
    </row>
    <row r="309" spans="1:39" x14ac:dyDescent="0.25">
      <c r="A309" s="5">
        <v>2689</v>
      </c>
      <c r="B309" s="5">
        <v>1</v>
      </c>
      <c r="C309" s="5" t="s">
        <v>1956</v>
      </c>
      <c r="D309" s="5">
        <v>1230.122269</v>
      </c>
      <c r="E309" s="5">
        <v>1340.3429510000001</v>
      </c>
      <c r="F309" s="5">
        <v>1058.7334989999999</v>
      </c>
      <c r="G309" s="5">
        <v>1156.702769</v>
      </c>
      <c r="H309" s="5">
        <v>7596067</v>
      </c>
      <c r="I309" s="5">
        <v>28655</v>
      </c>
      <c r="J309" s="5">
        <v>465284</v>
      </c>
      <c r="K309" s="5">
        <v>49841</v>
      </c>
      <c r="L309" s="5">
        <v>0</v>
      </c>
      <c r="M309" s="5">
        <v>0</v>
      </c>
      <c r="N309" s="5">
        <v>292013.295743</v>
      </c>
      <c r="O309" s="5">
        <v>248526</v>
      </c>
      <c r="P309" s="5">
        <v>162723.75</v>
      </c>
      <c r="Q309" s="5">
        <v>15037</v>
      </c>
      <c r="R309" s="5">
        <v>29276</v>
      </c>
      <c r="S309" s="5">
        <v>0</v>
      </c>
      <c r="T309" s="5">
        <v>0</v>
      </c>
      <c r="U309" s="5">
        <v>0</v>
      </c>
      <c r="V309" s="5">
        <v>0</v>
      </c>
      <c r="W309" s="5">
        <v>548578</v>
      </c>
      <c r="X309" s="5">
        <v>0</v>
      </c>
      <c r="Y309" s="5">
        <v>547</v>
      </c>
      <c r="Z309" s="5">
        <v>57442</v>
      </c>
      <c r="AA309" s="5">
        <v>837453</v>
      </c>
      <c r="AB309" s="5">
        <v>10331443.045743</v>
      </c>
      <c r="AC309" s="5">
        <v>0</v>
      </c>
      <c r="AD309" s="5">
        <v>184216</v>
      </c>
      <c r="AE309" s="5">
        <v>108480</v>
      </c>
      <c r="AF309" s="5">
        <v>19517</v>
      </c>
      <c r="AG309" s="5">
        <v>335549</v>
      </c>
      <c r="AH309" s="5">
        <v>0</v>
      </c>
      <c r="AI309" s="5">
        <v>461023</v>
      </c>
      <c r="AJ309" s="5">
        <v>1108785</v>
      </c>
      <c r="AK309" s="5">
        <v>19644467.880904999</v>
      </c>
      <c r="AL309" s="5">
        <v>455705700</v>
      </c>
      <c r="AM309" s="47"/>
    </row>
    <row r="310" spans="1:39" x14ac:dyDescent="0.25">
      <c r="A310" s="5">
        <v>2711</v>
      </c>
      <c r="B310" s="5">
        <v>1</v>
      </c>
      <c r="C310" s="5" t="s">
        <v>372</v>
      </c>
      <c r="D310" s="5">
        <v>904</v>
      </c>
      <c r="E310" s="5">
        <v>996.8</v>
      </c>
      <c r="F310" s="5">
        <v>872</v>
      </c>
      <c r="G310" s="5">
        <v>963.6</v>
      </c>
      <c r="H310" s="5">
        <v>6327961</v>
      </c>
      <c r="I310" s="5">
        <v>104387</v>
      </c>
      <c r="J310" s="5">
        <v>490576</v>
      </c>
      <c r="K310" s="5">
        <v>0</v>
      </c>
      <c r="L310" s="5">
        <v>0</v>
      </c>
      <c r="M310" s="5">
        <v>0</v>
      </c>
      <c r="N310" s="5">
        <v>275355</v>
      </c>
      <c r="O310" s="5">
        <v>219368</v>
      </c>
      <c r="P310" s="5">
        <v>161336.25</v>
      </c>
      <c r="Q310" s="5">
        <v>12527</v>
      </c>
      <c r="R310" s="5">
        <v>1243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53699</v>
      </c>
      <c r="Z310" s="5">
        <v>51462</v>
      </c>
      <c r="AA310" s="5">
        <v>697646</v>
      </c>
      <c r="AB310" s="5">
        <v>8395560.25</v>
      </c>
      <c r="AC310" s="5">
        <v>0</v>
      </c>
      <c r="AD310" s="5">
        <v>74151</v>
      </c>
      <c r="AE310" s="5">
        <v>145368</v>
      </c>
      <c r="AF310" s="5">
        <v>1120</v>
      </c>
      <c r="AG310" s="5">
        <v>0</v>
      </c>
      <c r="AH310" s="5">
        <v>0</v>
      </c>
      <c r="AI310" s="5">
        <v>519081</v>
      </c>
      <c r="AJ310" s="5">
        <v>739720</v>
      </c>
      <c r="AK310" s="5">
        <v>7462864.6683940003</v>
      </c>
      <c r="AL310" s="5">
        <v>458052375</v>
      </c>
      <c r="AM310" s="47"/>
    </row>
    <row r="311" spans="1:39" x14ac:dyDescent="0.25">
      <c r="A311" s="5">
        <v>2752</v>
      </c>
      <c r="B311" s="5">
        <v>1</v>
      </c>
      <c r="C311" s="5" t="s">
        <v>1957</v>
      </c>
      <c r="D311" s="5">
        <v>1713.8273650000001</v>
      </c>
      <c r="E311" s="5">
        <v>1889.7928380000001</v>
      </c>
      <c r="F311" s="5">
        <v>1676.436297</v>
      </c>
      <c r="G311" s="5">
        <v>1847.6612889999999</v>
      </c>
      <c r="H311" s="5">
        <v>12133592</v>
      </c>
      <c r="I311" s="5">
        <v>98246</v>
      </c>
      <c r="J311" s="5">
        <v>1154312</v>
      </c>
      <c r="K311" s="5">
        <v>103573</v>
      </c>
      <c r="L311" s="5">
        <v>0</v>
      </c>
      <c r="M311" s="5">
        <v>0</v>
      </c>
      <c r="N311" s="5">
        <v>260579</v>
      </c>
      <c r="O311" s="5">
        <v>433396</v>
      </c>
      <c r="P311" s="5">
        <v>276585.5</v>
      </c>
      <c r="Q311" s="5">
        <v>24020</v>
      </c>
      <c r="R311" s="5">
        <v>56520</v>
      </c>
      <c r="S311" s="5">
        <v>0</v>
      </c>
      <c r="T311" s="5">
        <v>0</v>
      </c>
      <c r="U311" s="5">
        <v>0</v>
      </c>
      <c r="V311" s="5">
        <v>0</v>
      </c>
      <c r="W311" s="5">
        <v>556238</v>
      </c>
      <c r="X311" s="5">
        <v>0</v>
      </c>
      <c r="Y311" s="5">
        <v>34460</v>
      </c>
      <c r="Z311" s="5">
        <v>91527</v>
      </c>
      <c r="AA311" s="5">
        <v>1337707</v>
      </c>
      <c r="AB311" s="5">
        <v>16560755.5</v>
      </c>
      <c r="AC311" s="5">
        <v>0</v>
      </c>
      <c r="AD311" s="5">
        <v>177547</v>
      </c>
      <c r="AE311" s="5">
        <v>276585.5</v>
      </c>
      <c r="AF311" s="5">
        <v>56520</v>
      </c>
      <c r="AG311" s="5">
        <v>501063</v>
      </c>
      <c r="AH311" s="5">
        <v>0</v>
      </c>
      <c r="AI311" s="5">
        <v>1105126</v>
      </c>
      <c r="AJ311" s="5">
        <v>2116841.5</v>
      </c>
      <c r="AK311" s="5">
        <v>17342571.449071001</v>
      </c>
      <c r="AL311" s="5">
        <v>965224890</v>
      </c>
      <c r="AM311" s="47"/>
    </row>
    <row r="312" spans="1:39" x14ac:dyDescent="0.25">
      <c r="A312" s="5">
        <v>2753</v>
      </c>
      <c r="B312" s="5">
        <v>1</v>
      </c>
      <c r="C312" s="5" t="s">
        <v>2192</v>
      </c>
      <c r="D312" s="5">
        <v>1141</v>
      </c>
      <c r="E312" s="5">
        <v>1250.5999999999999</v>
      </c>
      <c r="F312" s="5">
        <v>979.53791100000001</v>
      </c>
      <c r="G312" s="5">
        <v>1076.338436</v>
      </c>
      <c r="H312" s="5">
        <v>7068315</v>
      </c>
      <c r="I312" s="5">
        <v>270178</v>
      </c>
      <c r="J312" s="5">
        <v>797931</v>
      </c>
      <c r="K312" s="5">
        <v>214650</v>
      </c>
      <c r="L312" s="5">
        <v>0</v>
      </c>
      <c r="M312" s="5">
        <v>0</v>
      </c>
      <c r="N312" s="5">
        <v>209939.12206699999</v>
      </c>
      <c r="O312" s="5">
        <v>241103</v>
      </c>
      <c r="P312" s="5">
        <v>153793.25</v>
      </c>
      <c r="Q312" s="5">
        <v>13992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493480</v>
      </c>
      <c r="X312" s="5">
        <v>0</v>
      </c>
      <c r="Y312" s="5">
        <v>0</v>
      </c>
      <c r="Z312" s="5">
        <v>51457</v>
      </c>
      <c r="AA312" s="5">
        <v>779269</v>
      </c>
      <c r="AB312" s="5">
        <v>10294107.372067001</v>
      </c>
      <c r="AC312" s="5">
        <v>0</v>
      </c>
      <c r="AD312" s="5">
        <v>86977</v>
      </c>
      <c r="AE312" s="5">
        <v>128488</v>
      </c>
      <c r="AF312" s="5">
        <v>0</v>
      </c>
      <c r="AG312" s="5">
        <v>370837</v>
      </c>
      <c r="AH312" s="5">
        <v>0</v>
      </c>
      <c r="AI312" s="5">
        <v>537622</v>
      </c>
      <c r="AJ312" s="5">
        <v>1123924</v>
      </c>
      <c r="AK312" s="5">
        <v>8896338.2196340002</v>
      </c>
      <c r="AL312" s="5">
        <v>532861600</v>
      </c>
      <c r="AM312" s="47"/>
    </row>
    <row r="313" spans="1:39" x14ac:dyDescent="0.25">
      <c r="A313" s="5">
        <v>2754</v>
      </c>
      <c r="B313" s="5">
        <v>1</v>
      </c>
      <c r="C313" s="5" t="s">
        <v>373</v>
      </c>
      <c r="D313" s="5">
        <v>363.133104</v>
      </c>
      <c r="E313" s="5">
        <v>399.14103499999999</v>
      </c>
      <c r="F313" s="5">
        <v>388.33063399999998</v>
      </c>
      <c r="G313" s="5">
        <v>427.05139400000002</v>
      </c>
      <c r="H313" s="5">
        <v>2804447</v>
      </c>
      <c r="I313" s="5">
        <v>0</v>
      </c>
      <c r="J313" s="5">
        <v>128563</v>
      </c>
      <c r="K313" s="5">
        <v>14086</v>
      </c>
      <c r="L313" s="5">
        <v>128971</v>
      </c>
      <c r="M313" s="5">
        <v>4083</v>
      </c>
      <c r="N313" s="5">
        <v>134734</v>
      </c>
      <c r="O313" s="5">
        <v>98761</v>
      </c>
      <c r="P313" s="5">
        <v>52426.75</v>
      </c>
      <c r="Q313" s="5">
        <v>5552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355845</v>
      </c>
      <c r="X313" s="5">
        <v>0</v>
      </c>
      <c r="Y313" s="5">
        <v>35950</v>
      </c>
      <c r="Z313" s="5">
        <v>22049</v>
      </c>
      <c r="AA313" s="5">
        <v>309185</v>
      </c>
      <c r="AB313" s="5">
        <v>4094652.75</v>
      </c>
      <c r="AC313" s="5">
        <v>0</v>
      </c>
      <c r="AD313" s="5">
        <v>77951</v>
      </c>
      <c r="AE313" s="5">
        <v>37911</v>
      </c>
      <c r="AF313" s="5">
        <v>0</v>
      </c>
      <c r="AG313" s="5">
        <v>259376.96</v>
      </c>
      <c r="AH313" s="5">
        <v>0</v>
      </c>
      <c r="AI313" s="5">
        <v>184627</v>
      </c>
      <c r="AJ313" s="5">
        <v>559865.96</v>
      </c>
      <c r="AK313" s="5">
        <v>7722874.0018159999</v>
      </c>
      <c r="AL313" s="5">
        <v>147200350</v>
      </c>
      <c r="AM313" s="47"/>
    </row>
    <row r="314" spans="1:39" x14ac:dyDescent="0.25">
      <c r="A314" s="5">
        <v>2769</v>
      </c>
      <c r="B314" s="5">
        <v>1</v>
      </c>
      <c r="C314" s="5" t="s">
        <v>2193</v>
      </c>
      <c r="D314" s="5">
        <v>1044.5783409999999</v>
      </c>
      <c r="E314" s="5">
        <v>1152.8797239999999</v>
      </c>
      <c r="F314" s="5">
        <v>1081.4978819999999</v>
      </c>
      <c r="G314" s="5">
        <v>1190.4211560000001</v>
      </c>
      <c r="H314" s="5">
        <v>7817496</v>
      </c>
      <c r="I314" s="5">
        <v>0</v>
      </c>
      <c r="J314" s="5">
        <v>135888</v>
      </c>
      <c r="K314" s="5">
        <v>82252</v>
      </c>
      <c r="L314" s="5">
        <v>0</v>
      </c>
      <c r="M314" s="5">
        <v>0</v>
      </c>
      <c r="N314" s="5">
        <v>268042</v>
      </c>
      <c r="O314" s="5">
        <v>264854</v>
      </c>
      <c r="P314" s="5">
        <v>182866</v>
      </c>
      <c r="Q314" s="5">
        <v>15475</v>
      </c>
      <c r="R314" s="5">
        <v>583</v>
      </c>
      <c r="S314" s="5">
        <v>0</v>
      </c>
      <c r="T314" s="5">
        <v>0</v>
      </c>
      <c r="U314" s="5">
        <v>0</v>
      </c>
      <c r="V314" s="5">
        <v>0</v>
      </c>
      <c r="W314" s="5">
        <v>307283</v>
      </c>
      <c r="X314" s="5">
        <v>0</v>
      </c>
      <c r="Y314" s="5">
        <v>15776</v>
      </c>
      <c r="Z314" s="5">
        <v>61348</v>
      </c>
      <c r="AA314" s="5">
        <v>861865</v>
      </c>
      <c r="AB314" s="5">
        <v>10013728</v>
      </c>
      <c r="AC314" s="5">
        <v>0</v>
      </c>
      <c r="AD314" s="5">
        <v>111124</v>
      </c>
      <c r="AE314" s="5">
        <v>141533</v>
      </c>
      <c r="AF314" s="5">
        <v>451</v>
      </c>
      <c r="AG314" s="5">
        <v>200672</v>
      </c>
      <c r="AH314" s="5">
        <v>0</v>
      </c>
      <c r="AI314" s="5">
        <v>550842</v>
      </c>
      <c r="AJ314" s="5">
        <v>1004622</v>
      </c>
      <c r="AK314" s="5">
        <v>11443658.464567</v>
      </c>
      <c r="AL314" s="5">
        <v>455070700</v>
      </c>
      <c r="AM314" s="47"/>
    </row>
    <row r="315" spans="1:39" x14ac:dyDescent="0.25">
      <c r="A315" s="5">
        <v>2805</v>
      </c>
      <c r="B315" s="5">
        <v>1</v>
      </c>
      <c r="C315" s="5" t="s">
        <v>375</v>
      </c>
      <c r="D315" s="5">
        <v>1463.3500819999999</v>
      </c>
      <c r="E315" s="5">
        <v>1601.3739029999999</v>
      </c>
      <c r="F315" s="5">
        <v>1407.5811369999999</v>
      </c>
      <c r="G315" s="5">
        <v>1539.574609</v>
      </c>
      <c r="H315" s="5">
        <v>10110386</v>
      </c>
      <c r="I315" s="5">
        <v>6140</v>
      </c>
      <c r="J315" s="5">
        <v>101250</v>
      </c>
      <c r="K315" s="5">
        <v>14119</v>
      </c>
      <c r="L315" s="5">
        <v>0</v>
      </c>
      <c r="M315" s="5">
        <v>0</v>
      </c>
      <c r="N315" s="5">
        <v>211095</v>
      </c>
      <c r="O315" s="5">
        <v>363781</v>
      </c>
      <c r="P315" s="5">
        <v>171502.75</v>
      </c>
      <c r="Q315" s="5">
        <v>20014</v>
      </c>
      <c r="R315" s="5">
        <v>9237</v>
      </c>
      <c r="S315" s="5">
        <v>0</v>
      </c>
      <c r="T315" s="5">
        <v>0</v>
      </c>
      <c r="U315" s="5">
        <v>0</v>
      </c>
      <c r="V315" s="5">
        <v>0</v>
      </c>
      <c r="W315" s="5">
        <v>1599603</v>
      </c>
      <c r="X315" s="5">
        <v>0</v>
      </c>
      <c r="Y315" s="5">
        <v>0</v>
      </c>
      <c r="Z315" s="5">
        <v>67607</v>
      </c>
      <c r="AA315" s="5">
        <v>1114652</v>
      </c>
      <c r="AB315" s="5">
        <v>13789386.75</v>
      </c>
      <c r="AC315" s="5">
        <v>0</v>
      </c>
      <c r="AD315" s="5">
        <v>118714</v>
      </c>
      <c r="AE315" s="5">
        <v>150775</v>
      </c>
      <c r="AF315" s="5">
        <v>8121</v>
      </c>
      <c r="AG315" s="5">
        <v>1451419</v>
      </c>
      <c r="AH315" s="5">
        <v>0</v>
      </c>
      <c r="AI315" s="5">
        <v>809209</v>
      </c>
      <c r="AJ315" s="5">
        <v>2538238</v>
      </c>
      <c r="AK315" s="5">
        <v>11511362.860097</v>
      </c>
      <c r="AL315" s="5">
        <v>717994125</v>
      </c>
      <c r="AM315" s="47"/>
    </row>
    <row r="316" spans="1:39" x14ac:dyDescent="0.25">
      <c r="A316" s="5">
        <v>2835</v>
      </c>
      <c r="B316" s="5">
        <v>1</v>
      </c>
      <c r="C316" s="5" t="s">
        <v>2194</v>
      </c>
      <c r="D316" s="5">
        <v>758.25</v>
      </c>
      <c r="E316" s="5">
        <v>829.7</v>
      </c>
      <c r="F316" s="5">
        <v>639.801423</v>
      </c>
      <c r="G316" s="5">
        <v>709.934123</v>
      </c>
      <c r="H316" s="5">
        <v>4662137</v>
      </c>
      <c r="I316" s="5">
        <v>0</v>
      </c>
      <c r="J316" s="5">
        <v>110484</v>
      </c>
      <c r="K316" s="5">
        <v>0</v>
      </c>
      <c r="L316" s="5">
        <v>100601</v>
      </c>
      <c r="M316" s="5">
        <v>0</v>
      </c>
      <c r="N316" s="5">
        <v>152127</v>
      </c>
      <c r="O316" s="5">
        <v>161511</v>
      </c>
      <c r="P316" s="5">
        <v>68952</v>
      </c>
      <c r="Q316" s="5">
        <v>9229</v>
      </c>
      <c r="R316" s="5">
        <v>0</v>
      </c>
      <c r="S316" s="5">
        <v>0</v>
      </c>
      <c r="T316" s="5">
        <v>0</v>
      </c>
      <c r="U316" s="5">
        <v>0</v>
      </c>
      <c r="V316" s="5">
        <v>-6567</v>
      </c>
      <c r="W316" s="5">
        <v>930596</v>
      </c>
      <c r="X316" s="5">
        <v>0</v>
      </c>
      <c r="Y316" s="5">
        <v>24396</v>
      </c>
      <c r="Z316" s="5">
        <v>39457</v>
      </c>
      <c r="AA316" s="5">
        <v>513992</v>
      </c>
      <c r="AB316" s="5">
        <v>6766915</v>
      </c>
      <c r="AC316" s="5">
        <v>0</v>
      </c>
      <c r="AD316" s="5">
        <v>101673</v>
      </c>
      <c r="AE316" s="5">
        <v>62103</v>
      </c>
      <c r="AF316" s="5">
        <v>0</v>
      </c>
      <c r="AG316" s="5">
        <v>766873.95</v>
      </c>
      <c r="AH316" s="5">
        <v>0</v>
      </c>
      <c r="AI316" s="5">
        <v>382281</v>
      </c>
      <c r="AJ316" s="5">
        <v>1312930.95</v>
      </c>
      <c r="AK316" s="5">
        <v>10239588.894331999</v>
      </c>
      <c r="AL316" s="5">
        <v>381113400</v>
      </c>
      <c r="AM316" s="47"/>
    </row>
    <row r="317" spans="1:39" x14ac:dyDescent="0.25">
      <c r="A317" s="5">
        <v>2853</v>
      </c>
      <c r="B317" s="5">
        <v>1</v>
      </c>
      <c r="C317" s="5" t="s">
        <v>2195</v>
      </c>
      <c r="D317" s="5">
        <v>947</v>
      </c>
      <c r="E317" s="5">
        <v>1036</v>
      </c>
      <c r="F317" s="5">
        <v>778</v>
      </c>
      <c r="G317" s="5">
        <v>849</v>
      </c>
      <c r="H317" s="5">
        <v>5575383</v>
      </c>
      <c r="I317" s="5">
        <v>0</v>
      </c>
      <c r="J317" s="5">
        <v>588295</v>
      </c>
      <c r="K317" s="5">
        <v>42294</v>
      </c>
      <c r="L317" s="5">
        <v>53402</v>
      </c>
      <c r="M317" s="5">
        <v>114023</v>
      </c>
      <c r="N317" s="5">
        <v>328790</v>
      </c>
      <c r="O317" s="5">
        <v>196156</v>
      </c>
      <c r="P317" s="5">
        <v>115943.75</v>
      </c>
      <c r="Q317" s="5">
        <v>11037</v>
      </c>
      <c r="R317" s="5">
        <v>8651</v>
      </c>
      <c r="S317" s="5">
        <v>0</v>
      </c>
      <c r="T317" s="5">
        <v>0</v>
      </c>
      <c r="U317" s="5">
        <v>0</v>
      </c>
      <c r="V317" s="5">
        <v>0</v>
      </c>
      <c r="W317" s="5">
        <v>480534</v>
      </c>
      <c r="X317" s="5">
        <v>0</v>
      </c>
      <c r="Y317" s="5">
        <v>0</v>
      </c>
      <c r="Z317" s="5">
        <v>53226</v>
      </c>
      <c r="AA317" s="5">
        <v>614676</v>
      </c>
      <c r="AB317" s="5">
        <v>8182410.75</v>
      </c>
      <c r="AC317" s="5">
        <v>0</v>
      </c>
      <c r="AD317" s="5">
        <v>187152</v>
      </c>
      <c r="AE317" s="5">
        <v>67799</v>
      </c>
      <c r="AF317" s="5">
        <v>5059</v>
      </c>
      <c r="AG317" s="5">
        <v>295408</v>
      </c>
      <c r="AH317" s="5">
        <v>0</v>
      </c>
      <c r="AI317" s="5">
        <v>296815</v>
      </c>
      <c r="AJ317" s="5">
        <v>852233</v>
      </c>
      <c r="AK317" s="5">
        <v>18559360.096747998</v>
      </c>
      <c r="AL317" s="5">
        <v>308963325</v>
      </c>
      <c r="AM317" s="47"/>
    </row>
    <row r="318" spans="1:39" x14ac:dyDescent="0.25">
      <c r="A318" s="5">
        <v>2854</v>
      </c>
      <c r="B318" s="5">
        <v>1</v>
      </c>
      <c r="C318" s="5" t="s">
        <v>376</v>
      </c>
      <c r="D318" s="5">
        <v>482.61111099999999</v>
      </c>
      <c r="E318" s="5">
        <v>525.41111100000001</v>
      </c>
      <c r="F318" s="5">
        <v>511.54719599999999</v>
      </c>
      <c r="G318" s="5">
        <v>558.14719600000001</v>
      </c>
      <c r="H318" s="5">
        <v>3665353</v>
      </c>
      <c r="I318" s="5">
        <v>0</v>
      </c>
      <c r="J318" s="5">
        <v>338225</v>
      </c>
      <c r="K318" s="5">
        <v>14117</v>
      </c>
      <c r="L318" s="5">
        <v>127099</v>
      </c>
      <c r="M318" s="5">
        <v>140011</v>
      </c>
      <c r="N318" s="5">
        <v>205022</v>
      </c>
      <c r="O318" s="5">
        <v>121212</v>
      </c>
      <c r="P318" s="5">
        <v>93042</v>
      </c>
      <c r="Q318" s="5">
        <v>7256</v>
      </c>
      <c r="R318" s="5">
        <v>8328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7085</v>
      </c>
      <c r="Z318" s="5">
        <v>30783</v>
      </c>
      <c r="AA318" s="5">
        <v>404099</v>
      </c>
      <c r="AB318" s="5">
        <v>5161632</v>
      </c>
      <c r="AC318" s="5">
        <v>0</v>
      </c>
      <c r="AD318" s="5">
        <v>69275</v>
      </c>
      <c r="AE318" s="5">
        <v>45870</v>
      </c>
      <c r="AF318" s="5">
        <v>4106</v>
      </c>
      <c r="AG318" s="5">
        <v>0</v>
      </c>
      <c r="AH318" s="5">
        <v>0</v>
      </c>
      <c r="AI318" s="5">
        <v>164514</v>
      </c>
      <c r="AJ318" s="5">
        <v>283765</v>
      </c>
      <c r="AK318" s="5">
        <v>7308745.2392140003</v>
      </c>
      <c r="AL318" s="5">
        <v>132105800</v>
      </c>
      <c r="AM318" s="47"/>
    </row>
    <row r="319" spans="1:39" x14ac:dyDescent="0.25">
      <c r="A319" s="5">
        <v>2856</v>
      </c>
      <c r="B319" s="5">
        <v>1</v>
      </c>
      <c r="C319" s="5" t="s">
        <v>2196</v>
      </c>
      <c r="D319" s="5">
        <v>286.86363599999999</v>
      </c>
      <c r="E319" s="5">
        <v>312.836364</v>
      </c>
      <c r="F319" s="5">
        <v>285.954545</v>
      </c>
      <c r="G319" s="5">
        <v>311.94545499999998</v>
      </c>
      <c r="H319" s="5">
        <v>2048546</v>
      </c>
      <c r="I319" s="5">
        <v>0</v>
      </c>
      <c r="J319" s="5">
        <v>90297</v>
      </c>
      <c r="K319" s="5">
        <v>14088</v>
      </c>
      <c r="L319" s="5">
        <v>114556</v>
      </c>
      <c r="M319" s="5">
        <v>463400</v>
      </c>
      <c r="N319" s="5">
        <v>155011</v>
      </c>
      <c r="O319" s="5">
        <v>75392</v>
      </c>
      <c r="P319" s="5">
        <v>34313.25</v>
      </c>
      <c r="Q319" s="5">
        <v>4055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334094</v>
      </c>
      <c r="X319" s="5">
        <v>0</v>
      </c>
      <c r="Y319" s="5">
        <v>12973</v>
      </c>
      <c r="Z319" s="5">
        <v>18970</v>
      </c>
      <c r="AA319" s="5">
        <v>225849</v>
      </c>
      <c r="AB319" s="5">
        <v>3591544.25</v>
      </c>
      <c r="AC319" s="5">
        <v>0</v>
      </c>
      <c r="AD319" s="5">
        <v>75392</v>
      </c>
      <c r="AE319" s="5">
        <v>34313.25</v>
      </c>
      <c r="AF319" s="5">
        <v>0</v>
      </c>
      <c r="AG319" s="5">
        <v>185963.53</v>
      </c>
      <c r="AH319" s="5">
        <v>0</v>
      </c>
      <c r="AI319" s="5">
        <v>202578</v>
      </c>
      <c r="AJ319" s="5">
        <v>498246.78</v>
      </c>
      <c r="AK319" s="5">
        <v>9208793.7287579998</v>
      </c>
      <c r="AL319" s="5">
        <v>206840300</v>
      </c>
      <c r="AM319" s="47"/>
    </row>
    <row r="320" spans="1:39" x14ac:dyDescent="0.25">
      <c r="A320" s="5">
        <v>2859</v>
      </c>
      <c r="B320" s="5">
        <v>1</v>
      </c>
      <c r="C320" s="5" t="s">
        <v>2197</v>
      </c>
      <c r="D320" s="5">
        <v>1837.1113789999999</v>
      </c>
      <c r="E320" s="5">
        <v>2015.3249599999999</v>
      </c>
      <c r="F320" s="5">
        <v>1439.049673</v>
      </c>
      <c r="G320" s="5">
        <v>1586.9084969999999</v>
      </c>
      <c r="H320" s="5">
        <v>10421228</v>
      </c>
      <c r="I320" s="5">
        <v>0</v>
      </c>
      <c r="J320" s="5">
        <v>312359</v>
      </c>
      <c r="K320" s="5">
        <v>75797</v>
      </c>
      <c r="L320" s="5">
        <v>0</v>
      </c>
      <c r="M320" s="5">
        <v>0</v>
      </c>
      <c r="N320" s="5">
        <v>259027</v>
      </c>
      <c r="O320" s="5">
        <v>359035</v>
      </c>
      <c r="P320" s="5">
        <v>221898.75</v>
      </c>
      <c r="Q320" s="5">
        <v>20630</v>
      </c>
      <c r="R320" s="5">
        <v>53764</v>
      </c>
      <c r="S320" s="5">
        <v>0</v>
      </c>
      <c r="T320" s="5">
        <v>0</v>
      </c>
      <c r="U320" s="5">
        <v>0</v>
      </c>
      <c r="V320" s="5">
        <v>0</v>
      </c>
      <c r="W320" s="5">
        <v>764065</v>
      </c>
      <c r="X320" s="5">
        <v>0</v>
      </c>
      <c r="Y320" s="5">
        <v>81452</v>
      </c>
      <c r="Z320" s="5">
        <v>80301</v>
      </c>
      <c r="AA320" s="5">
        <v>1148922</v>
      </c>
      <c r="AB320" s="5">
        <v>13798478.75</v>
      </c>
      <c r="AC320" s="5">
        <v>0</v>
      </c>
      <c r="AD320" s="5">
        <v>168041</v>
      </c>
      <c r="AE320" s="5">
        <v>221898.75</v>
      </c>
      <c r="AF320" s="5">
        <v>53764</v>
      </c>
      <c r="AG320" s="5">
        <v>691006</v>
      </c>
      <c r="AH320" s="5">
        <v>0</v>
      </c>
      <c r="AI320" s="5">
        <v>948891</v>
      </c>
      <c r="AJ320" s="5">
        <v>2083600.75</v>
      </c>
      <c r="AK320" s="5">
        <v>17017381.244523</v>
      </c>
      <c r="AL320" s="5">
        <v>1028324175</v>
      </c>
      <c r="AM320" s="47"/>
    </row>
    <row r="321" spans="1:39" x14ac:dyDescent="0.25">
      <c r="A321" s="5">
        <v>2860</v>
      </c>
      <c r="B321" s="5">
        <v>1</v>
      </c>
      <c r="C321" s="5" t="s">
        <v>2198</v>
      </c>
      <c r="D321" s="5">
        <v>1111.060974</v>
      </c>
      <c r="E321" s="5">
        <v>1217.695344</v>
      </c>
      <c r="F321" s="5">
        <v>992.16496400000005</v>
      </c>
      <c r="G321" s="5">
        <v>1087.783222</v>
      </c>
      <c r="H321" s="5">
        <v>7143472</v>
      </c>
      <c r="I321" s="5">
        <v>0</v>
      </c>
      <c r="J321" s="5">
        <v>490280</v>
      </c>
      <c r="K321" s="5">
        <v>25695</v>
      </c>
      <c r="L321" s="5">
        <v>0</v>
      </c>
      <c r="M321" s="5">
        <v>0</v>
      </c>
      <c r="N321" s="5">
        <v>275115</v>
      </c>
      <c r="O321" s="5">
        <v>252085</v>
      </c>
      <c r="P321" s="5">
        <v>140411.5</v>
      </c>
      <c r="Q321" s="5">
        <v>14141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778429</v>
      </c>
      <c r="X321" s="5">
        <v>0</v>
      </c>
      <c r="Y321" s="5">
        <v>41592</v>
      </c>
      <c r="Z321" s="5">
        <v>63709</v>
      </c>
      <c r="AA321" s="5">
        <v>787555</v>
      </c>
      <c r="AB321" s="5">
        <v>10012484.5</v>
      </c>
      <c r="AC321" s="5">
        <v>0</v>
      </c>
      <c r="AD321" s="5">
        <v>197856</v>
      </c>
      <c r="AE321" s="5">
        <v>118275</v>
      </c>
      <c r="AF321" s="5">
        <v>0</v>
      </c>
      <c r="AG321" s="5">
        <v>657169</v>
      </c>
      <c r="AH321" s="5">
        <v>0</v>
      </c>
      <c r="AI321" s="5">
        <v>547815</v>
      </c>
      <c r="AJ321" s="5">
        <v>1521115</v>
      </c>
      <c r="AK321" s="5">
        <v>19561777.2674</v>
      </c>
      <c r="AL321" s="5">
        <v>523116770</v>
      </c>
      <c r="AM321" s="47"/>
    </row>
    <row r="322" spans="1:39" x14ac:dyDescent="0.25">
      <c r="A322" s="5">
        <v>2884</v>
      </c>
      <c r="B322" s="5">
        <v>1</v>
      </c>
      <c r="C322" s="5" t="s">
        <v>378</v>
      </c>
      <c r="D322" s="5">
        <v>577.58718799999997</v>
      </c>
      <c r="E322" s="5">
        <v>629.83197900000005</v>
      </c>
      <c r="F322" s="5">
        <v>406.03517599999998</v>
      </c>
      <c r="G322" s="5">
        <v>438.886867</v>
      </c>
      <c r="H322" s="5">
        <v>2882170</v>
      </c>
      <c r="I322" s="5">
        <v>0</v>
      </c>
      <c r="J322" s="5">
        <v>159128</v>
      </c>
      <c r="K322" s="5">
        <v>0</v>
      </c>
      <c r="L322" s="5">
        <v>129602</v>
      </c>
      <c r="M322" s="5">
        <v>186230</v>
      </c>
      <c r="N322" s="5">
        <v>147480</v>
      </c>
      <c r="O322" s="5">
        <v>103823</v>
      </c>
      <c r="P322" s="5">
        <v>57019</v>
      </c>
      <c r="Q322" s="5">
        <v>5706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307221</v>
      </c>
      <c r="X322" s="5">
        <v>0</v>
      </c>
      <c r="Y322" s="5">
        <v>2047</v>
      </c>
      <c r="Z322" s="5">
        <v>23308</v>
      </c>
      <c r="AA322" s="5">
        <v>317754</v>
      </c>
      <c r="AB322" s="5">
        <v>4321488</v>
      </c>
      <c r="AC322" s="5">
        <v>0</v>
      </c>
      <c r="AD322" s="5">
        <v>103823</v>
      </c>
      <c r="AE322" s="5">
        <v>34559</v>
      </c>
      <c r="AF322" s="5">
        <v>0</v>
      </c>
      <c r="AG322" s="5">
        <v>215396</v>
      </c>
      <c r="AH322" s="5">
        <v>0</v>
      </c>
      <c r="AI322" s="5">
        <v>159037</v>
      </c>
      <c r="AJ322" s="5">
        <v>512815</v>
      </c>
      <c r="AK322" s="5">
        <v>13146781.590815</v>
      </c>
      <c r="AL322" s="5">
        <v>194688200</v>
      </c>
      <c r="AM322" s="47"/>
    </row>
    <row r="323" spans="1:39" x14ac:dyDescent="0.25">
      <c r="A323" s="5">
        <v>2886</v>
      </c>
      <c r="B323" s="5">
        <v>1</v>
      </c>
      <c r="C323" s="5" t="s">
        <v>379</v>
      </c>
      <c r="D323" s="5">
        <v>368</v>
      </c>
      <c r="E323" s="5">
        <v>405.6</v>
      </c>
      <c r="F323" s="5">
        <v>288</v>
      </c>
      <c r="G323" s="5">
        <v>316.60000000000002</v>
      </c>
      <c r="H323" s="5">
        <v>2079112</v>
      </c>
      <c r="I323" s="5">
        <v>0</v>
      </c>
      <c r="J323" s="5">
        <v>39865</v>
      </c>
      <c r="K323" s="5">
        <v>14090</v>
      </c>
      <c r="L323" s="5">
        <v>115430</v>
      </c>
      <c r="M323" s="5">
        <v>0</v>
      </c>
      <c r="N323" s="5">
        <v>86566</v>
      </c>
      <c r="O323" s="5">
        <v>76776</v>
      </c>
      <c r="P323" s="5">
        <v>15830</v>
      </c>
      <c r="Q323" s="5">
        <v>4116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589699</v>
      </c>
      <c r="X323" s="5">
        <v>0</v>
      </c>
      <c r="Y323" s="5">
        <v>20965</v>
      </c>
      <c r="Z323" s="5">
        <v>14822</v>
      </c>
      <c r="AA323" s="5">
        <v>229218</v>
      </c>
      <c r="AB323" s="5">
        <v>3286489</v>
      </c>
      <c r="AC323" s="5">
        <v>0</v>
      </c>
      <c r="AD323" s="5">
        <v>70161</v>
      </c>
      <c r="AE323" s="5">
        <v>15151</v>
      </c>
      <c r="AF323" s="5">
        <v>0</v>
      </c>
      <c r="AG323" s="5">
        <v>432537.69</v>
      </c>
      <c r="AH323" s="5">
        <v>0</v>
      </c>
      <c r="AI323" s="5">
        <v>181166</v>
      </c>
      <c r="AJ323" s="5">
        <v>699015.69</v>
      </c>
      <c r="AK323" s="5">
        <v>6628973.2793330001</v>
      </c>
      <c r="AL323" s="5">
        <v>197984800</v>
      </c>
      <c r="AM323" s="47"/>
    </row>
    <row r="324" spans="1:39" x14ac:dyDescent="0.25">
      <c r="A324" s="5">
        <v>2888</v>
      </c>
      <c r="B324" s="5">
        <v>1</v>
      </c>
      <c r="C324" s="5" t="s">
        <v>2199</v>
      </c>
      <c r="D324" s="5">
        <v>338.01818200000002</v>
      </c>
      <c r="E324" s="5">
        <v>368.18181800000002</v>
      </c>
      <c r="F324" s="5">
        <v>292.621466</v>
      </c>
      <c r="G324" s="5">
        <v>318.46388100000001</v>
      </c>
      <c r="H324" s="5">
        <v>2091352</v>
      </c>
      <c r="I324" s="5">
        <v>0</v>
      </c>
      <c r="J324" s="5">
        <v>276741</v>
      </c>
      <c r="K324" s="5">
        <v>15558</v>
      </c>
      <c r="L324" s="5">
        <v>115773</v>
      </c>
      <c r="M324" s="5">
        <v>343811</v>
      </c>
      <c r="N324" s="5">
        <v>178154.778498</v>
      </c>
      <c r="O324" s="5">
        <v>75093</v>
      </c>
      <c r="P324" s="5">
        <v>38414.25</v>
      </c>
      <c r="Q324" s="5">
        <v>4140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278054</v>
      </c>
      <c r="X324" s="5">
        <v>0</v>
      </c>
      <c r="Y324" s="5">
        <v>32985</v>
      </c>
      <c r="Z324" s="5">
        <v>18216</v>
      </c>
      <c r="AA324" s="5">
        <v>230568</v>
      </c>
      <c r="AB324" s="5">
        <v>3698860.028498</v>
      </c>
      <c r="AC324" s="5">
        <v>0</v>
      </c>
      <c r="AD324" s="5">
        <v>75093</v>
      </c>
      <c r="AE324" s="5">
        <v>26010</v>
      </c>
      <c r="AF324" s="5">
        <v>0</v>
      </c>
      <c r="AG324" s="5">
        <v>220779</v>
      </c>
      <c r="AH324" s="5">
        <v>0</v>
      </c>
      <c r="AI324" s="5">
        <v>128917</v>
      </c>
      <c r="AJ324" s="5">
        <v>450799</v>
      </c>
      <c r="AK324" s="5">
        <v>12488236.038961999</v>
      </c>
      <c r="AL324" s="5">
        <v>127139400</v>
      </c>
      <c r="AM324" s="47"/>
    </row>
    <row r="325" spans="1:39" x14ac:dyDescent="0.25">
      <c r="A325" s="5">
        <v>2889</v>
      </c>
      <c r="B325" s="5">
        <v>1</v>
      </c>
      <c r="C325" s="5" t="s">
        <v>1961</v>
      </c>
      <c r="D325" s="5">
        <v>692</v>
      </c>
      <c r="E325" s="5">
        <v>753.2</v>
      </c>
      <c r="F325" s="5">
        <v>738</v>
      </c>
      <c r="G325" s="5">
        <v>804.4</v>
      </c>
      <c r="H325" s="5">
        <v>5282495</v>
      </c>
      <c r="I325" s="5">
        <v>0</v>
      </c>
      <c r="J325" s="5">
        <v>120746</v>
      </c>
      <c r="K325" s="5">
        <v>14092</v>
      </c>
      <c r="L325" s="5">
        <v>70927</v>
      </c>
      <c r="M325" s="5">
        <v>0</v>
      </c>
      <c r="N325" s="5">
        <v>191397</v>
      </c>
      <c r="O325" s="5">
        <v>171709</v>
      </c>
      <c r="P325" s="5">
        <v>126333.75</v>
      </c>
      <c r="Q325" s="5">
        <v>10457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156520</v>
      </c>
      <c r="X325" s="5">
        <v>0</v>
      </c>
      <c r="Y325" s="5">
        <v>0</v>
      </c>
      <c r="Z325" s="5">
        <v>34873</v>
      </c>
      <c r="AA325" s="5">
        <v>582386</v>
      </c>
      <c r="AB325" s="5">
        <v>6761935.75</v>
      </c>
      <c r="AC325" s="5">
        <v>0</v>
      </c>
      <c r="AD325" s="5">
        <v>156570</v>
      </c>
      <c r="AE325" s="5">
        <v>126333.75</v>
      </c>
      <c r="AF325" s="5">
        <v>0</v>
      </c>
      <c r="AG325" s="5">
        <v>156520</v>
      </c>
      <c r="AH325" s="5">
        <v>0</v>
      </c>
      <c r="AI325" s="5">
        <v>575935</v>
      </c>
      <c r="AJ325" s="5">
        <v>1015358.75</v>
      </c>
      <c r="AK325" s="5">
        <v>16805499.391638</v>
      </c>
      <c r="AL325" s="5">
        <v>645098500</v>
      </c>
      <c r="AM325" s="47"/>
    </row>
    <row r="326" spans="1:39" x14ac:dyDescent="0.25">
      <c r="A326" s="5">
        <v>2890</v>
      </c>
      <c r="B326" s="5">
        <v>1</v>
      </c>
      <c r="C326" s="5" t="s">
        <v>2200</v>
      </c>
      <c r="D326" s="5">
        <v>664.6</v>
      </c>
      <c r="E326" s="5">
        <v>723.8</v>
      </c>
      <c r="F326" s="5">
        <v>550.15814</v>
      </c>
      <c r="G326" s="5">
        <v>595.269767</v>
      </c>
      <c r="H326" s="5">
        <v>3909137</v>
      </c>
      <c r="I326" s="5">
        <v>0</v>
      </c>
      <c r="J326" s="5">
        <v>256455</v>
      </c>
      <c r="K326" s="5">
        <v>82787</v>
      </c>
      <c r="L326" s="5">
        <v>123031</v>
      </c>
      <c r="M326" s="5">
        <v>119875</v>
      </c>
      <c r="N326" s="5">
        <v>177158</v>
      </c>
      <c r="O326" s="5">
        <v>136482</v>
      </c>
      <c r="P326" s="5">
        <v>49918</v>
      </c>
      <c r="Q326" s="5">
        <v>7739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927383</v>
      </c>
      <c r="X326" s="5">
        <v>0</v>
      </c>
      <c r="Y326" s="5">
        <v>0</v>
      </c>
      <c r="Z326" s="5">
        <v>33066</v>
      </c>
      <c r="AA326" s="5">
        <v>430975</v>
      </c>
      <c r="AB326" s="5">
        <v>6254006</v>
      </c>
      <c r="AC326" s="5">
        <v>0</v>
      </c>
      <c r="AD326" s="5">
        <v>120041</v>
      </c>
      <c r="AE326" s="5">
        <v>32605</v>
      </c>
      <c r="AF326" s="5">
        <v>0</v>
      </c>
      <c r="AG326" s="5">
        <v>681226.99</v>
      </c>
      <c r="AH326" s="5">
        <v>0</v>
      </c>
      <c r="AI326" s="5">
        <v>232458</v>
      </c>
      <c r="AJ326" s="5">
        <v>1066330.99</v>
      </c>
      <c r="AK326" s="5">
        <v>11995832.924404001</v>
      </c>
      <c r="AL326" s="5">
        <v>241110500</v>
      </c>
      <c r="AM326" s="47"/>
    </row>
    <row r="327" spans="1:39" x14ac:dyDescent="0.25">
      <c r="A327" s="5">
        <v>2895</v>
      </c>
      <c r="B327" s="5">
        <v>1</v>
      </c>
      <c r="C327" s="5" t="s">
        <v>2201</v>
      </c>
      <c r="D327" s="5">
        <v>1210.256995</v>
      </c>
      <c r="E327" s="5">
        <v>1317.887375</v>
      </c>
      <c r="F327" s="5">
        <v>1130.6224030000001</v>
      </c>
      <c r="G327" s="5">
        <v>1236.9671080000001</v>
      </c>
      <c r="H327" s="5">
        <v>8123163</v>
      </c>
      <c r="I327" s="5">
        <v>0</v>
      </c>
      <c r="J327" s="5">
        <v>340999</v>
      </c>
      <c r="K327" s="5">
        <v>14209</v>
      </c>
      <c r="L327" s="5">
        <v>0</v>
      </c>
      <c r="M327" s="5">
        <v>0</v>
      </c>
      <c r="N327" s="5">
        <v>320497</v>
      </c>
      <c r="O327" s="5">
        <v>285362</v>
      </c>
      <c r="P327" s="5">
        <v>176643</v>
      </c>
      <c r="Q327" s="5">
        <v>16081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569005</v>
      </c>
      <c r="X327" s="5">
        <v>0</v>
      </c>
      <c r="Y327" s="5">
        <v>4474</v>
      </c>
      <c r="Z327" s="5">
        <v>69508</v>
      </c>
      <c r="AA327" s="5">
        <v>895564</v>
      </c>
      <c r="AB327" s="5">
        <v>10815505</v>
      </c>
      <c r="AC327" s="5">
        <v>0</v>
      </c>
      <c r="AD327" s="5">
        <v>223175</v>
      </c>
      <c r="AE327" s="5">
        <v>158284</v>
      </c>
      <c r="AF327" s="5">
        <v>0</v>
      </c>
      <c r="AG327" s="5">
        <v>458611</v>
      </c>
      <c r="AH327" s="5">
        <v>0</v>
      </c>
      <c r="AI327" s="5">
        <v>662677</v>
      </c>
      <c r="AJ327" s="5">
        <v>1502747</v>
      </c>
      <c r="AK327" s="5">
        <v>22165154.254494</v>
      </c>
      <c r="AL327" s="5">
        <v>602267815</v>
      </c>
      <c r="AM327" s="47"/>
    </row>
    <row r="328" spans="1:39" x14ac:dyDescent="0.25">
      <c r="A328" s="5">
        <v>2897</v>
      </c>
      <c r="B328" s="5">
        <v>1</v>
      </c>
      <c r="C328" s="5" t="s">
        <v>1963</v>
      </c>
      <c r="D328" s="5">
        <v>1169.917457</v>
      </c>
      <c r="E328" s="5">
        <v>1290.9564069999999</v>
      </c>
      <c r="F328" s="5">
        <v>1091.1327510000001</v>
      </c>
      <c r="G328" s="5">
        <v>1196.4564789999999</v>
      </c>
      <c r="H328" s="5">
        <v>7857130</v>
      </c>
      <c r="I328" s="5">
        <v>24562</v>
      </c>
      <c r="J328" s="5">
        <v>534983</v>
      </c>
      <c r="K328" s="5">
        <v>0</v>
      </c>
      <c r="L328" s="5">
        <v>0</v>
      </c>
      <c r="M328" s="5">
        <v>0</v>
      </c>
      <c r="N328" s="5">
        <v>265275.35485900001</v>
      </c>
      <c r="O328" s="5">
        <v>267370</v>
      </c>
      <c r="P328" s="5">
        <v>177833</v>
      </c>
      <c r="Q328" s="5">
        <v>15554</v>
      </c>
      <c r="R328" s="5">
        <v>36181</v>
      </c>
      <c r="S328" s="5">
        <v>0</v>
      </c>
      <c r="T328" s="5">
        <v>0</v>
      </c>
      <c r="U328" s="5">
        <v>0</v>
      </c>
      <c r="V328" s="5">
        <v>0</v>
      </c>
      <c r="W328" s="5">
        <v>384278</v>
      </c>
      <c r="X328" s="5">
        <v>0</v>
      </c>
      <c r="Y328" s="5">
        <v>5413</v>
      </c>
      <c r="Z328" s="5">
        <v>64692</v>
      </c>
      <c r="AA328" s="5">
        <v>866234</v>
      </c>
      <c r="AB328" s="5">
        <v>10499505.354859</v>
      </c>
      <c r="AC328" s="5">
        <v>0</v>
      </c>
      <c r="AD328" s="5">
        <v>128935</v>
      </c>
      <c r="AE328" s="5">
        <v>132607</v>
      </c>
      <c r="AF328" s="5">
        <v>26980</v>
      </c>
      <c r="AG328" s="5">
        <v>257743</v>
      </c>
      <c r="AH328" s="5">
        <v>0</v>
      </c>
      <c r="AI328" s="5">
        <v>533402</v>
      </c>
      <c r="AJ328" s="5">
        <v>1079667</v>
      </c>
      <c r="AK328" s="5">
        <v>13219604.060114</v>
      </c>
      <c r="AL328" s="5">
        <v>490949500</v>
      </c>
      <c r="AM328" s="47"/>
    </row>
    <row r="329" spans="1:39" x14ac:dyDescent="0.25">
      <c r="A329" s="5">
        <v>2898</v>
      </c>
      <c r="B329" s="5">
        <v>1</v>
      </c>
      <c r="C329" s="5" t="s">
        <v>2202</v>
      </c>
      <c r="D329" s="5">
        <v>495.4</v>
      </c>
      <c r="E329" s="5">
        <v>539</v>
      </c>
      <c r="F329" s="5">
        <v>448.4</v>
      </c>
      <c r="G329" s="5">
        <v>485.2</v>
      </c>
      <c r="H329" s="5">
        <v>3186308</v>
      </c>
      <c r="I329" s="5">
        <v>0</v>
      </c>
      <c r="J329" s="5">
        <v>388093</v>
      </c>
      <c r="K329" s="5">
        <v>41914</v>
      </c>
      <c r="L329" s="5">
        <v>130545</v>
      </c>
      <c r="M329" s="5">
        <v>420935</v>
      </c>
      <c r="N329" s="5">
        <v>153267</v>
      </c>
      <c r="O329" s="5">
        <v>116952</v>
      </c>
      <c r="P329" s="5">
        <v>40573.75</v>
      </c>
      <c r="Q329" s="5">
        <v>6308</v>
      </c>
      <c r="R329" s="5">
        <v>54483</v>
      </c>
      <c r="S329" s="5">
        <v>0</v>
      </c>
      <c r="T329" s="5">
        <v>0</v>
      </c>
      <c r="U329" s="5">
        <v>0</v>
      </c>
      <c r="V329" s="5">
        <v>0</v>
      </c>
      <c r="W329" s="5">
        <v>703540</v>
      </c>
      <c r="X329" s="5">
        <v>0</v>
      </c>
      <c r="Y329" s="5">
        <v>0</v>
      </c>
      <c r="Z329" s="5">
        <v>30915</v>
      </c>
      <c r="AA329" s="5">
        <v>351285</v>
      </c>
      <c r="AB329" s="5">
        <v>5625118.75</v>
      </c>
      <c r="AC329" s="5">
        <v>0</v>
      </c>
      <c r="AD329" s="5">
        <v>104134</v>
      </c>
      <c r="AE329" s="5">
        <v>20473</v>
      </c>
      <c r="AF329" s="5">
        <v>27492</v>
      </c>
      <c r="AG329" s="5">
        <v>527551</v>
      </c>
      <c r="AH329" s="5">
        <v>0</v>
      </c>
      <c r="AI329" s="5">
        <v>146374</v>
      </c>
      <c r="AJ329" s="5">
        <v>826024</v>
      </c>
      <c r="AK329" s="5">
        <v>9898448.0588649996</v>
      </c>
      <c r="AL329" s="5">
        <v>138706700</v>
      </c>
      <c r="AM329" s="47"/>
    </row>
    <row r="330" spans="1:39" x14ac:dyDescent="0.25">
      <c r="A330" s="5">
        <v>2899</v>
      </c>
      <c r="B330" s="5">
        <v>1</v>
      </c>
      <c r="C330" s="5" t="s">
        <v>2203</v>
      </c>
      <c r="D330" s="5">
        <v>1404</v>
      </c>
      <c r="E330" s="5">
        <v>1539.8</v>
      </c>
      <c r="F330" s="5">
        <v>1439.527245</v>
      </c>
      <c r="G330" s="5">
        <v>1581.436616</v>
      </c>
      <c r="H330" s="5">
        <v>10385294</v>
      </c>
      <c r="I330" s="5">
        <v>0</v>
      </c>
      <c r="J330" s="5">
        <v>262956</v>
      </c>
      <c r="K330" s="5">
        <v>26527</v>
      </c>
      <c r="L330" s="5">
        <v>0</v>
      </c>
      <c r="M330" s="5">
        <v>0</v>
      </c>
      <c r="N330" s="5">
        <v>275383</v>
      </c>
      <c r="O330" s="5">
        <v>372880</v>
      </c>
      <c r="P330" s="5">
        <v>264152</v>
      </c>
      <c r="Q330" s="5">
        <v>20559</v>
      </c>
      <c r="R330" s="5">
        <v>13758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17587</v>
      </c>
      <c r="Z330" s="5">
        <v>77636</v>
      </c>
      <c r="AA330" s="5">
        <v>1144960</v>
      </c>
      <c r="AB330" s="5">
        <v>12861692</v>
      </c>
      <c r="AC330" s="5">
        <v>0</v>
      </c>
      <c r="AD330" s="5">
        <v>129527</v>
      </c>
      <c r="AE330" s="5">
        <v>225165</v>
      </c>
      <c r="AF330" s="5">
        <v>11727</v>
      </c>
      <c r="AG330" s="5">
        <v>0</v>
      </c>
      <c r="AH330" s="5">
        <v>0</v>
      </c>
      <c r="AI330" s="5">
        <v>805936</v>
      </c>
      <c r="AJ330" s="5">
        <v>1172355</v>
      </c>
      <c r="AK330" s="5">
        <v>12586493.792780001</v>
      </c>
      <c r="AL330" s="5">
        <v>669393065</v>
      </c>
      <c r="AM330" s="47"/>
    </row>
    <row r="331" spans="1:39" x14ac:dyDescent="0.25">
      <c r="A331" s="5">
        <v>2902</v>
      </c>
      <c r="B331" s="5">
        <v>1</v>
      </c>
      <c r="C331" s="5" t="s">
        <v>384</v>
      </c>
      <c r="D331" s="5">
        <v>559</v>
      </c>
      <c r="E331" s="5">
        <v>619.79999999999995</v>
      </c>
      <c r="F331" s="5">
        <v>525</v>
      </c>
      <c r="G331" s="5">
        <v>581.20000000000005</v>
      </c>
      <c r="H331" s="5">
        <v>3816740</v>
      </c>
      <c r="I331" s="5">
        <v>24562</v>
      </c>
      <c r="J331" s="5">
        <v>101907</v>
      </c>
      <c r="K331" s="5">
        <v>14118</v>
      </c>
      <c r="L331" s="5">
        <v>124757</v>
      </c>
      <c r="M331" s="5">
        <v>439965</v>
      </c>
      <c r="N331" s="5">
        <v>206431.35007300001</v>
      </c>
      <c r="O331" s="5">
        <v>140231</v>
      </c>
      <c r="P331" s="5">
        <v>97083.75</v>
      </c>
      <c r="Q331" s="5">
        <v>7556</v>
      </c>
      <c r="R331" s="5">
        <v>4987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31631</v>
      </c>
      <c r="Z331" s="5">
        <v>25917</v>
      </c>
      <c r="AA331" s="5">
        <v>420789</v>
      </c>
      <c r="AB331" s="5">
        <v>5456675.1000730004</v>
      </c>
      <c r="AC331" s="5">
        <v>0</v>
      </c>
      <c r="AD331" s="5">
        <v>90423</v>
      </c>
      <c r="AE331" s="5">
        <v>65519</v>
      </c>
      <c r="AF331" s="5">
        <v>3366</v>
      </c>
      <c r="AG331" s="5">
        <v>0</v>
      </c>
      <c r="AH331" s="5">
        <v>0</v>
      </c>
      <c r="AI331" s="5">
        <v>234502</v>
      </c>
      <c r="AJ331" s="5">
        <v>393810</v>
      </c>
      <c r="AK331" s="5">
        <v>8586608.9540529996</v>
      </c>
      <c r="AL331" s="5">
        <v>213324200</v>
      </c>
      <c r="AM331" s="47"/>
    </row>
    <row r="332" spans="1:39" x14ac:dyDescent="0.25">
      <c r="A332" s="5">
        <v>2903</v>
      </c>
      <c r="B332" s="5">
        <v>1</v>
      </c>
      <c r="C332" s="5" t="s">
        <v>385</v>
      </c>
      <c r="D332" s="5">
        <v>515</v>
      </c>
      <c r="E332" s="5">
        <v>564.4</v>
      </c>
      <c r="F332" s="5">
        <v>497</v>
      </c>
      <c r="G332" s="5">
        <v>543</v>
      </c>
      <c r="H332" s="5">
        <v>3565881</v>
      </c>
      <c r="I332" s="5">
        <v>0</v>
      </c>
      <c r="J332" s="5">
        <v>161539</v>
      </c>
      <c r="K332" s="5">
        <v>14471</v>
      </c>
      <c r="L332" s="5">
        <v>128311</v>
      </c>
      <c r="M332" s="5">
        <v>374144</v>
      </c>
      <c r="N332" s="5">
        <v>178890</v>
      </c>
      <c r="O332" s="5">
        <v>125646</v>
      </c>
      <c r="P332" s="5">
        <v>76587.5</v>
      </c>
      <c r="Q332" s="5">
        <v>7059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267558</v>
      </c>
      <c r="X332" s="5">
        <v>0</v>
      </c>
      <c r="Y332" s="5">
        <v>0</v>
      </c>
      <c r="Z332" s="5">
        <v>30780</v>
      </c>
      <c r="AA332" s="5">
        <v>393132</v>
      </c>
      <c r="AB332" s="5">
        <v>5323998.5</v>
      </c>
      <c r="AC332" s="5">
        <v>0</v>
      </c>
      <c r="AD332" s="5">
        <v>71851</v>
      </c>
      <c r="AE332" s="5">
        <v>50452</v>
      </c>
      <c r="AF332" s="5">
        <v>0</v>
      </c>
      <c r="AG332" s="5">
        <v>153049.04999999999</v>
      </c>
      <c r="AH332" s="5">
        <v>0</v>
      </c>
      <c r="AI332" s="5">
        <v>213856</v>
      </c>
      <c r="AJ332" s="5">
        <v>489208.05</v>
      </c>
      <c r="AK332" s="5">
        <v>7114588.1956510004</v>
      </c>
      <c r="AL332" s="5">
        <v>189616415</v>
      </c>
      <c r="AM332" s="47"/>
    </row>
    <row r="333" spans="1:39" x14ac:dyDescent="0.25">
      <c r="A333" s="5">
        <v>2904</v>
      </c>
      <c r="B333" s="5">
        <v>1</v>
      </c>
      <c r="C333" s="5" t="s">
        <v>533</v>
      </c>
      <c r="D333" s="5">
        <v>650.17217300000004</v>
      </c>
      <c r="E333" s="5">
        <v>713.83388000000002</v>
      </c>
      <c r="F333" s="5">
        <v>579.23859900000002</v>
      </c>
      <c r="G333" s="5">
        <v>633.58511599999997</v>
      </c>
      <c r="H333" s="5">
        <v>4160753</v>
      </c>
      <c r="I333" s="5">
        <v>0</v>
      </c>
      <c r="J333" s="5">
        <v>365875</v>
      </c>
      <c r="K333" s="5">
        <v>17410</v>
      </c>
      <c r="L333" s="5">
        <v>117193</v>
      </c>
      <c r="M333" s="5">
        <v>356908</v>
      </c>
      <c r="N333" s="5">
        <v>201981.42328399999</v>
      </c>
      <c r="O333" s="5">
        <v>150620</v>
      </c>
      <c r="P333" s="5">
        <v>86432.75</v>
      </c>
      <c r="Q333" s="5">
        <v>8237</v>
      </c>
      <c r="R333" s="5">
        <v>41069</v>
      </c>
      <c r="S333" s="5">
        <v>0</v>
      </c>
      <c r="T333" s="5">
        <v>0</v>
      </c>
      <c r="U333" s="5">
        <v>0</v>
      </c>
      <c r="V333" s="5">
        <v>0</v>
      </c>
      <c r="W333" s="5">
        <v>325726</v>
      </c>
      <c r="X333" s="5">
        <v>0</v>
      </c>
      <c r="Y333" s="5">
        <v>95655</v>
      </c>
      <c r="Z333" s="5">
        <v>38295</v>
      </c>
      <c r="AA333" s="5">
        <v>458716</v>
      </c>
      <c r="AB333" s="5">
        <v>6424871.1732839998</v>
      </c>
      <c r="AC333" s="5">
        <v>0</v>
      </c>
      <c r="AD333" s="5">
        <v>145283</v>
      </c>
      <c r="AE333" s="5">
        <v>76019</v>
      </c>
      <c r="AF333" s="5">
        <v>36121</v>
      </c>
      <c r="AG333" s="5">
        <v>264843</v>
      </c>
      <c r="AH333" s="5">
        <v>0</v>
      </c>
      <c r="AI333" s="5">
        <v>333160</v>
      </c>
      <c r="AJ333" s="5">
        <v>855426</v>
      </c>
      <c r="AK333" s="5">
        <v>14002323.509845</v>
      </c>
      <c r="AL333" s="5">
        <v>320193200</v>
      </c>
      <c r="AM333" s="47"/>
    </row>
    <row r="334" spans="1:39" x14ac:dyDescent="0.25">
      <c r="A334" s="5">
        <v>2905</v>
      </c>
      <c r="B334" s="5">
        <v>1</v>
      </c>
      <c r="C334" s="5" t="s">
        <v>386</v>
      </c>
      <c r="D334" s="5">
        <v>2282.5539060000001</v>
      </c>
      <c r="E334" s="5">
        <v>2486.8745880000001</v>
      </c>
      <c r="F334" s="5">
        <v>1919.1709639999999</v>
      </c>
      <c r="G334" s="5">
        <v>2096.8236430000002</v>
      </c>
      <c r="H334" s="5">
        <v>13769841</v>
      </c>
      <c r="I334" s="5">
        <v>45030</v>
      </c>
      <c r="J334" s="5">
        <v>646245</v>
      </c>
      <c r="K334" s="5">
        <v>125543</v>
      </c>
      <c r="L334" s="5">
        <v>0</v>
      </c>
      <c r="M334" s="5">
        <v>0</v>
      </c>
      <c r="N334" s="5">
        <v>291736</v>
      </c>
      <c r="O334" s="5">
        <v>466220</v>
      </c>
      <c r="P334" s="5">
        <v>349889.75</v>
      </c>
      <c r="Q334" s="5">
        <v>27259</v>
      </c>
      <c r="R334" s="5">
        <v>7024</v>
      </c>
      <c r="S334" s="5">
        <v>0</v>
      </c>
      <c r="T334" s="5">
        <v>0</v>
      </c>
      <c r="U334" s="5">
        <v>0</v>
      </c>
      <c r="V334" s="5">
        <v>-20358</v>
      </c>
      <c r="W334" s="5">
        <v>17718</v>
      </c>
      <c r="X334" s="5">
        <v>0</v>
      </c>
      <c r="Y334" s="5">
        <v>0</v>
      </c>
      <c r="Z334" s="5">
        <v>107296</v>
      </c>
      <c r="AA334" s="5">
        <v>1518100</v>
      </c>
      <c r="AB334" s="5">
        <v>17351543.75</v>
      </c>
      <c r="AC334" s="5">
        <v>0</v>
      </c>
      <c r="AD334" s="5">
        <v>167351</v>
      </c>
      <c r="AE334" s="5">
        <v>310734</v>
      </c>
      <c r="AF334" s="5">
        <v>6238</v>
      </c>
      <c r="AG334" s="5">
        <v>14153</v>
      </c>
      <c r="AH334" s="5">
        <v>0</v>
      </c>
      <c r="AI334" s="5">
        <v>1113325</v>
      </c>
      <c r="AJ334" s="5">
        <v>1611801</v>
      </c>
      <c r="AK334" s="5">
        <v>17245002.425965</v>
      </c>
      <c r="AL334" s="5">
        <v>1126372414</v>
      </c>
      <c r="AM334" s="47"/>
    </row>
    <row r="335" spans="1:39" x14ac:dyDescent="0.25">
      <c r="A335" s="5">
        <v>2906</v>
      </c>
      <c r="B335" s="5">
        <v>1</v>
      </c>
      <c r="C335" s="5" t="s">
        <v>2204</v>
      </c>
      <c r="D335" s="5">
        <v>383.99462399999999</v>
      </c>
      <c r="E335" s="5">
        <v>417.39462400000002</v>
      </c>
      <c r="F335" s="5">
        <v>384</v>
      </c>
      <c r="G335" s="5">
        <v>417.4</v>
      </c>
      <c r="H335" s="5">
        <v>2741066</v>
      </c>
      <c r="I335" s="5">
        <v>0</v>
      </c>
      <c r="J335" s="5">
        <v>138145</v>
      </c>
      <c r="K335" s="5">
        <v>14086</v>
      </c>
      <c r="L335" s="5">
        <v>128339</v>
      </c>
      <c r="M335" s="5">
        <v>480583</v>
      </c>
      <c r="N335" s="5">
        <v>167959</v>
      </c>
      <c r="O335" s="5">
        <v>100546</v>
      </c>
      <c r="P335" s="5">
        <v>52058.75</v>
      </c>
      <c r="Q335" s="5">
        <v>5426</v>
      </c>
      <c r="R335" s="5">
        <v>5109</v>
      </c>
      <c r="S335" s="5">
        <v>0</v>
      </c>
      <c r="T335" s="5">
        <v>0</v>
      </c>
      <c r="U335" s="5">
        <v>0</v>
      </c>
      <c r="V335" s="5">
        <v>0</v>
      </c>
      <c r="W335" s="5">
        <v>327471</v>
      </c>
      <c r="X335" s="5">
        <v>0</v>
      </c>
      <c r="Y335" s="5">
        <v>4046</v>
      </c>
      <c r="Z335" s="5">
        <v>24109</v>
      </c>
      <c r="AA335" s="5">
        <v>302198</v>
      </c>
      <c r="AB335" s="5">
        <v>4491141.75</v>
      </c>
      <c r="AC335" s="5">
        <v>0</v>
      </c>
      <c r="AD335" s="5">
        <v>63348</v>
      </c>
      <c r="AE335" s="5">
        <v>52058.75</v>
      </c>
      <c r="AF335" s="5">
        <v>5109</v>
      </c>
      <c r="AG335" s="5">
        <v>241607.67999999999</v>
      </c>
      <c r="AH335" s="5">
        <v>0</v>
      </c>
      <c r="AI335" s="5">
        <v>250845</v>
      </c>
      <c r="AJ335" s="5">
        <v>612968.43000000005</v>
      </c>
      <c r="AK335" s="5">
        <v>6025355.2612349996</v>
      </c>
      <c r="AL335" s="5">
        <v>216674800</v>
      </c>
      <c r="AM335" s="47"/>
    </row>
    <row r="336" spans="1:39" x14ac:dyDescent="0.25">
      <c r="A336" s="5">
        <v>2907</v>
      </c>
      <c r="B336" s="5">
        <v>1</v>
      </c>
      <c r="C336" s="5" t="s">
        <v>2205</v>
      </c>
      <c r="D336" s="5">
        <v>213.49145300000001</v>
      </c>
      <c r="E336" s="5">
        <v>233.18974399999999</v>
      </c>
      <c r="F336" s="5">
        <v>474.04</v>
      </c>
      <c r="G336" s="5">
        <v>501.84800000000001</v>
      </c>
      <c r="H336" s="5">
        <v>3295636</v>
      </c>
      <c r="I336" s="5">
        <v>0</v>
      </c>
      <c r="J336" s="5">
        <v>334184</v>
      </c>
      <c r="K336" s="5">
        <v>91584</v>
      </c>
      <c r="L336" s="5">
        <v>130290</v>
      </c>
      <c r="M336" s="5">
        <v>0</v>
      </c>
      <c r="N336" s="5">
        <v>295743.981531</v>
      </c>
      <c r="O336" s="5">
        <v>116540</v>
      </c>
      <c r="P336" s="5">
        <v>63324.5</v>
      </c>
      <c r="Q336" s="5">
        <v>6524</v>
      </c>
      <c r="R336" s="5">
        <v>2404</v>
      </c>
      <c r="S336" s="5">
        <v>0</v>
      </c>
      <c r="T336" s="5">
        <v>0</v>
      </c>
      <c r="U336" s="5">
        <v>0</v>
      </c>
      <c r="V336" s="5">
        <v>0</v>
      </c>
      <c r="W336" s="5">
        <v>383793</v>
      </c>
      <c r="X336" s="5">
        <v>0</v>
      </c>
      <c r="Y336" s="5">
        <v>0</v>
      </c>
      <c r="Z336" s="5">
        <v>19085</v>
      </c>
      <c r="AA336" s="5">
        <v>363338</v>
      </c>
      <c r="AB336" s="5">
        <v>5102446.4815309998</v>
      </c>
      <c r="AC336" s="5">
        <v>0</v>
      </c>
      <c r="AD336" s="5">
        <v>68138</v>
      </c>
      <c r="AE336" s="5">
        <v>63324.5</v>
      </c>
      <c r="AF336" s="5">
        <v>2404</v>
      </c>
      <c r="AG336" s="5">
        <v>294095.73</v>
      </c>
      <c r="AH336" s="5">
        <v>0</v>
      </c>
      <c r="AI336" s="5">
        <v>303935</v>
      </c>
      <c r="AJ336" s="5">
        <v>731897.23</v>
      </c>
      <c r="AK336" s="5">
        <v>6722773.0684679998</v>
      </c>
      <c r="AL336" s="5">
        <v>124240300</v>
      </c>
      <c r="AM336" s="47"/>
    </row>
    <row r="337" spans="1:39" x14ac:dyDescent="0.25">
      <c r="A337" s="5">
        <v>2908</v>
      </c>
      <c r="B337" s="5">
        <v>1</v>
      </c>
      <c r="C337" s="5" t="s">
        <v>1179</v>
      </c>
      <c r="D337" s="5">
        <v>580</v>
      </c>
      <c r="E337" s="5">
        <v>635.20000000000005</v>
      </c>
      <c r="F337" s="5">
        <v>501</v>
      </c>
      <c r="G337" s="5">
        <v>547.79999999999995</v>
      </c>
      <c r="H337" s="5">
        <v>3597403</v>
      </c>
      <c r="I337" s="5">
        <v>0</v>
      </c>
      <c r="J337" s="5">
        <v>105866</v>
      </c>
      <c r="K337" s="5">
        <v>0</v>
      </c>
      <c r="L337" s="5">
        <v>127955</v>
      </c>
      <c r="M337" s="5">
        <v>142089</v>
      </c>
      <c r="N337" s="5">
        <v>154378.524279</v>
      </c>
      <c r="O337" s="5">
        <v>131050</v>
      </c>
      <c r="P337" s="5">
        <v>80647.5</v>
      </c>
      <c r="Q337" s="5">
        <v>7121</v>
      </c>
      <c r="R337" s="5">
        <v>4996</v>
      </c>
      <c r="S337" s="5">
        <v>0</v>
      </c>
      <c r="T337" s="5">
        <v>0</v>
      </c>
      <c r="U337" s="5">
        <v>0</v>
      </c>
      <c r="V337" s="5">
        <v>0</v>
      </c>
      <c r="W337" s="5">
        <v>201914</v>
      </c>
      <c r="X337" s="5">
        <v>0</v>
      </c>
      <c r="Y337" s="5">
        <v>0</v>
      </c>
      <c r="Z337" s="5">
        <v>2069</v>
      </c>
      <c r="AA337" s="5">
        <v>396607</v>
      </c>
      <c r="AB337" s="5">
        <v>4952096.0242790002</v>
      </c>
      <c r="AC337" s="5">
        <v>0</v>
      </c>
      <c r="AD337" s="5">
        <v>72821</v>
      </c>
      <c r="AE337" s="5">
        <v>75905</v>
      </c>
      <c r="AF337" s="5">
        <v>4702</v>
      </c>
      <c r="AG337" s="5">
        <v>170935</v>
      </c>
      <c r="AH337" s="5">
        <v>0</v>
      </c>
      <c r="AI337" s="5">
        <v>308248</v>
      </c>
      <c r="AJ337" s="5">
        <v>632611</v>
      </c>
      <c r="AK337" s="5">
        <v>6974397.8045180002</v>
      </c>
      <c r="AL337" s="5">
        <v>304900100</v>
      </c>
      <c r="AM337" s="47"/>
    </row>
    <row r="338" spans="1:39" x14ac:dyDescent="0.25">
      <c r="A338" s="5">
        <v>2909</v>
      </c>
      <c r="B338" s="5">
        <v>1</v>
      </c>
      <c r="C338" s="5" t="s">
        <v>2206</v>
      </c>
      <c r="D338" s="5">
        <v>2618.081181</v>
      </c>
      <c r="E338" s="5">
        <v>2867.7868450000001</v>
      </c>
      <c r="F338" s="5">
        <v>2469</v>
      </c>
      <c r="G338" s="5">
        <v>2714.4</v>
      </c>
      <c r="H338" s="5">
        <v>17825465</v>
      </c>
      <c r="I338" s="5">
        <v>0</v>
      </c>
      <c r="J338" s="5">
        <v>806461</v>
      </c>
      <c r="K338" s="5">
        <v>14106</v>
      </c>
      <c r="L338" s="5">
        <v>0</v>
      </c>
      <c r="M338" s="5">
        <v>0</v>
      </c>
      <c r="N338" s="5">
        <v>422916.67439300002</v>
      </c>
      <c r="O338" s="5">
        <v>640164</v>
      </c>
      <c r="P338" s="5">
        <v>425402.5</v>
      </c>
      <c r="Q338" s="5">
        <v>35287</v>
      </c>
      <c r="R338" s="5">
        <v>6107</v>
      </c>
      <c r="S338" s="5">
        <v>0</v>
      </c>
      <c r="T338" s="5">
        <v>0</v>
      </c>
      <c r="U338" s="5">
        <v>0</v>
      </c>
      <c r="V338" s="5">
        <v>0</v>
      </c>
      <c r="W338" s="5">
        <v>538890</v>
      </c>
      <c r="X338" s="5">
        <v>0</v>
      </c>
      <c r="Y338" s="5">
        <v>18390</v>
      </c>
      <c r="Z338" s="5">
        <v>157564</v>
      </c>
      <c r="AA338" s="5">
        <v>1965226</v>
      </c>
      <c r="AB338" s="5">
        <v>22855979.174392998</v>
      </c>
      <c r="AC338" s="5">
        <v>0</v>
      </c>
      <c r="AD338" s="5">
        <v>137384</v>
      </c>
      <c r="AE338" s="5">
        <v>290406</v>
      </c>
      <c r="AF338" s="5">
        <v>4169</v>
      </c>
      <c r="AG338" s="5">
        <v>330898</v>
      </c>
      <c r="AH338" s="5">
        <v>0</v>
      </c>
      <c r="AI338" s="5">
        <v>1107854</v>
      </c>
      <c r="AJ338" s="5">
        <v>1870711</v>
      </c>
      <c r="AK338" s="5">
        <v>13346969.342465</v>
      </c>
      <c r="AL338" s="5">
        <v>998443082</v>
      </c>
      <c r="AM338" s="47"/>
    </row>
    <row r="339" spans="1:39" x14ac:dyDescent="0.25">
      <c r="A339" s="5">
        <v>3000</v>
      </c>
      <c r="B339" s="5">
        <v>1</v>
      </c>
      <c r="C339" s="5" t="s">
        <v>2207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69000000</v>
      </c>
      <c r="X339" s="5">
        <v>0</v>
      </c>
      <c r="Y339" s="5">
        <v>0</v>
      </c>
      <c r="Z339" s="5">
        <v>0</v>
      </c>
      <c r="AA339" s="5">
        <v>0</v>
      </c>
      <c r="AB339" s="5">
        <v>69000000</v>
      </c>
      <c r="AC339" s="5">
        <v>0</v>
      </c>
      <c r="AD339" s="5">
        <v>0</v>
      </c>
      <c r="AE339" s="5">
        <v>0</v>
      </c>
      <c r="AF339" s="5">
        <v>0</v>
      </c>
      <c r="AG339" s="5">
        <v>66916408</v>
      </c>
      <c r="AH339" s="5">
        <v>0</v>
      </c>
      <c r="AI339" s="5">
        <v>0</v>
      </c>
      <c r="AJ339" s="5">
        <v>66916408</v>
      </c>
      <c r="AK339" s="5">
        <v>0</v>
      </c>
      <c r="AL339" s="5">
        <v>0</v>
      </c>
      <c r="AM339" s="47"/>
    </row>
    <row r="340" spans="1:39" x14ac:dyDescent="0.25">
      <c r="A340" s="5">
        <v>3999</v>
      </c>
      <c r="B340" s="5">
        <v>1</v>
      </c>
      <c r="C340" s="5" t="s">
        <v>2208</v>
      </c>
      <c r="D340" s="5">
        <v>14981.433407</v>
      </c>
      <c r="E340" s="5">
        <v>16091.982797999999</v>
      </c>
      <c r="F340" s="5">
        <v>6727.1888639999997</v>
      </c>
      <c r="G340" s="5">
        <v>6768.3561710000004</v>
      </c>
      <c r="H340" s="5">
        <v>44447795</v>
      </c>
      <c r="I340" s="5">
        <v>-2485036</v>
      </c>
      <c r="J340" s="5">
        <v>47171006</v>
      </c>
      <c r="K340" s="5">
        <v>1226258</v>
      </c>
      <c r="L340" s="5">
        <v>127402</v>
      </c>
      <c r="M340" s="5">
        <v>0</v>
      </c>
      <c r="N340" s="5">
        <v>0</v>
      </c>
      <c r="O340" s="5">
        <v>1534501</v>
      </c>
      <c r="P340" s="5">
        <v>785384</v>
      </c>
      <c r="Q340" s="5">
        <v>87989</v>
      </c>
      <c r="R340" s="5">
        <v>207572</v>
      </c>
      <c r="S340" s="5">
        <v>0</v>
      </c>
      <c r="T340" s="5">
        <v>0</v>
      </c>
      <c r="U340" s="5">
        <v>0</v>
      </c>
      <c r="V340" s="5">
        <v>0</v>
      </c>
      <c r="W340" s="5">
        <v>5915396</v>
      </c>
      <c r="X340" s="5">
        <v>0</v>
      </c>
      <c r="Y340" s="5">
        <v>0</v>
      </c>
      <c r="Z340" s="5">
        <v>477310</v>
      </c>
      <c r="AA340" s="5">
        <v>4884620</v>
      </c>
      <c r="AB340" s="5">
        <v>104380197</v>
      </c>
      <c r="AC340" s="5">
        <v>0</v>
      </c>
      <c r="AD340" s="5">
        <v>18790</v>
      </c>
      <c r="AE340" s="5">
        <v>211241.75</v>
      </c>
      <c r="AF340" s="5">
        <v>142609</v>
      </c>
      <c r="AG340" s="5">
        <v>4081016</v>
      </c>
      <c r="AH340" s="5">
        <v>0</v>
      </c>
      <c r="AI340" s="5">
        <v>167808</v>
      </c>
      <c r="AJ340" s="5">
        <v>4621464.75</v>
      </c>
      <c r="AK340" s="5">
        <v>0</v>
      </c>
      <c r="AL340" s="5">
        <v>0</v>
      </c>
      <c r="AM340" s="47"/>
    </row>
    <row r="341" spans="1:39" x14ac:dyDescent="0.25">
      <c r="A341" s="5">
        <v>4000</v>
      </c>
      <c r="B341" s="5">
        <v>7</v>
      </c>
      <c r="C341" s="5" t="s">
        <v>389</v>
      </c>
      <c r="D341" s="5">
        <v>0</v>
      </c>
      <c r="E341" s="5">
        <v>0</v>
      </c>
      <c r="F341" s="5">
        <v>110</v>
      </c>
      <c r="G341" s="5">
        <v>132</v>
      </c>
      <c r="H341" s="5">
        <v>866844</v>
      </c>
      <c r="I341" s="5">
        <v>0</v>
      </c>
      <c r="J341" s="5">
        <v>391795</v>
      </c>
      <c r="K341" s="5">
        <v>0</v>
      </c>
      <c r="L341" s="5">
        <v>0</v>
      </c>
      <c r="M341" s="5">
        <v>3978</v>
      </c>
      <c r="N341" s="5">
        <v>0</v>
      </c>
      <c r="O341" s="5">
        <v>29927</v>
      </c>
      <c r="P341" s="5">
        <v>15317</v>
      </c>
      <c r="Q341" s="5">
        <v>1716</v>
      </c>
      <c r="R341" s="5">
        <v>0</v>
      </c>
      <c r="S341" s="5">
        <v>0</v>
      </c>
      <c r="T341" s="5">
        <v>17160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4926</v>
      </c>
      <c r="AA341" s="5">
        <v>0</v>
      </c>
      <c r="AB341" s="5">
        <v>1331663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47"/>
    </row>
    <row r="342" spans="1:39" x14ac:dyDescent="0.25">
      <c r="A342" s="5">
        <v>4001</v>
      </c>
      <c r="B342" s="5">
        <v>7</v>
      </c>
      <c r="C342" s="5" t="s">
        <v>2209</v>
      </c>
      <c r="D342" s="5">
        <v>0</v>
      </c>
      <c r="E342" s="5">
        <v>0</v>
      </c>
      <c r="F342" s="5">
        <v>216.38587000000001</v>
      </c>
      <c r="G342" s="5">
        <v>224.03804299999999</v>
      </c>
      <c r="H342" s="5">
        <v>1471258</v>
      </c>
      <c r="I342" s="5">
        <v>0</v>
      </c>
      <c r="J342" s="5">
        <v>27254</v>
      </c>
      <c r="K342" s="5">
        <v>14170</v>
      </c>
      <c r="L342" s="5">
        <v>0</v>
      </c>
      <c r="M342" s="5">
        <v>6752</v>
      </c>
      <c r="N342" s="5">
        <v>36648</v>
      </c>
      <c r="O342" s="5">
        <v>50793</v>
      </c>
      <c r="P342" s="5">
        <v>25997</v>
      </c>
      <c r="Q342" s="5">
        <v>2912</v>
      </c>
      <c r="R342" s="5">
        <v>609</v>
      </c>
      <c r="S342" s="5">
        <v>0</v>
      </c>
      <c r="T342" s="5">
        <v>6049.0271739999998</v>
      </c>
      <c r="U342" s="5">
        <v>-105209</v>
      </c>
      <c r="V342" s="5">
        <v>0</v>
      </c>
      <c r="W342" s="5">
        <v>0</v>
      </c>
      <c r="X342" s="5">
        <v>0</v>
      </c>
      <c r="Y342" s="5">
        <v>298</v>
      </c>
      <c r="Z342" s="5">
        <v>9892</v>
      </c>
      <c r="AA342" s="5">
        <v>0</v>
      </c>
      <c r="AB342" s="5">
        <v>1547423.0271739999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47"/>
    </row>
    <row r="343" spans="1:39" x14ac:dyDescent="0.25">
      <c r="A343" s="5">
        <v>4003</v>
      </c>
      <c r="B343" s="5">
        <v>7</v>
      </c>
      <c r="C343" s="5" t="s">
        <v>2210</v>
      </c>
      <c r="D343" s="5">
        <v>0</v>
      </c>
      <c r="E343" s="5">
        <v>0</v>
      </c>
      <c r="F343" s="5">
        <v>123.035714</v>
      </c>
      <c r="G343" s="5">
        <v>142.24285699999999</v>
      </c>
      <c r="H343" s="5">
        <v>934109</v>
      </c>
      <c r="I343" s="5">
        <v>0</v>
      </c>
      <c r="J343" s="5">
        <v>90335</v>
      </c>
      <c r="K343" s="5">
        <v>0</v>
      </c>
      <c r="L343" s="5">
        <v>0</v>
      </c>
      <c r="M343" s="5">
        <v>4287</v>
      </c>
      <c r="N343" s="5">
        <v>7958</v>
      </c>
      <c r="O343" s="5">
        <v>32249</v>
      </c>
      <c r="P343" s="5">
        <v>16506</v>
      </c>
      <c r="Q343" s="5">
        <v>1849</v>
      </c>
      <c r="R343" s="5">
        <v>0</v>
      </c>
      <c r="S343" s="5">
        <v>0</v>
      </c>
      <c r="T343" s="5">
        <v>2418.1285710000002</v>
      </c>
      <c r="U343" s="5">
        <v>-51487</v>
      </c>
      <c r="V343" s="5">
        <v>0</v>
      </c>
      <c r="W343" s="5">
        <v>0</v>
      </c>
      <c r="X343" s="5">
        <v>0</v>
      </c>
      <c r="Y343" s="5">
        <v>0</v>
      </c>
      <c r="Z343" s="5">
        <v>8328</v>
      </c>
      <c r="AA343" s="5">
        <v>0</v>
      </c>
      <c r="AB343" s="5">
        <v>1046552.128571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47"/>
    </row>
    <row r="344" spans="1:39" x14ac:dyDescent="0.25">
      <c r="A344" s="5">
        <v>4004</v>
      </c>
      <c r="B344" s="5">
        <v>7</v>
      </c>
      <c r="C344" s="5" t="s">
        <v>2211</v>
      </c>
      <c r="D344" s="5">
        <v>0</v>
      </c>
      <c r="E344" s="5">
        <v>0</v>
      </c>
      <c r="F344" s="5">
        <v>295.58809500000001</v>
      </c>
      <c r="G344" s="5">
        <v>311.788095</v>
      </c>
      <c r="H344" s="5">
        <v>2047512</v>
      </c>
      <c r="I344" s="5">
        <v>0</v>
      </c>
      <c r="J344" s="5">
        <v>543014</v>
      </c>
      <c r="K344" s="5">
        <v>110392</v>
      </c>
      <c r="L344" s="5">
        <v>0</v>
      </c>
      <c r="M344" s="5">
        <v>9397</v>
      </c>
      <c r="N344" s="5">
        <v>0</v>
      </c>
      <c r="O344" s="5">
        <v>70688</v>
      </c>
      <c r="P344" s="5">
        <v>36179</v>
      </c>
      <c r="Q344" s="5">
        <v>4053</v>
      </c>
      <c r="R344" s="5">
        <v>101291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11990</v>
      </c>
      <c r="AA344" s="5">
        <v>0</v>
      </c>
      <c r="AB344" s="5">
        <v>2934516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47"/>
    </row>
    <row r="345" spans="1:39" x14ac:dyDescent="0.25">
      <c r="A345" s="5">
        <v>4005</v>
      </c>
      <c r="B345" s="5">
        <v>7</v>
      </c>
      <c r="C345" s="5" t="s">
        <v>2212</v>
      </c>
      <c r="D345" s="5">
        <v>0</v>
      </c>
      <c r="E345" s="5">
        <v>0</v>
      </c>
      <c r="F345" s="5">
        <v>42.166666999999997</v>
      </c>
      <c r="G345" s="5">
        <v>46.766666999999998</v>
      </c>
      <c r="H345" s="5">
        <v>307117</v>
      </c>
      <c r="I345" s="5">
        <v>0</v>
      </c>
      <c r="J345" s="5">
        <v>119129</v>
      </c>
      <c r="K345" s="5">
        <v>0</v>
      </c>
      <c r="L345" s="5">
        <v>0</v>
      </c>
      <c r="M345" s="5">
        <v>1410</v>
      </c>
      <c r="N345" s="5">
        <v>0</v>
      </c>
      <c r="O345" s="5">
        <v>10603</v>
      </c>
      <c r="P345" s="5">
        <v>5427</v>
      </c>
      <c r="Q345" s="5">
        <v>608</v>
      </c>
      <c r="R345" s="5">
        <v>2345</v>
      </c>
      <c r="S345" s="5">
        <v>0</v>
      </c>
      <c r="T345" s="5">
        <v>3694.5666670000001</v>
      </c>
      <c r="U345" s="5">
        <v>0</v>
      </c>
      <c r="V345" s="5">
        <v>0</v>
      </c>
      <c r="W345" s="5">
        <v>0</v>
      </c>
      <c r="X345" s="5">
        <v>0</v>
      </c>
      <c r="Y345" s="5">
        <v>21394</v>
      </c>
      <c r="Z345" s="5">
        <v>46683</v>
      </c>
      <c r="AA345" s="5">
        <v>0</v>
      </c>
      <c r="AB345" s="5">
        <v>518410.56666700001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47"/>
    </row>
    <row r="346" spans="1:39" x14ac:dyDescent="0.25">
      <c r="A346" s="5">
        <v>4007</v>
      </c>
      <c r="B346" s="5">
        <v>7</v>
      </c>
      <c r="C346" s="5" t="s">
        <v>2213</v>
      </c>
      <c r="D346" s="5">
        <v>0</v>
      </c>
      <c r="E346" s="5">
        <v>0</v>
      </c>
      <c r="F346" s="5">
        <v>197.97943699999999</v>
      </c>
      <c r="G346" s="5">
        <v>218.908658</v>
      </c>
      <c r="H346" s="5">
        <v>1437573</v>
      </c>
      <c r="I346" s="5">
        <v>0</v>
      </c>
      <c r="J346" s="5">
        <v>18082</v>
      </c>
      <c r="K346" s="5">
        <v>0</v>
      </c>
      <c r="L346" s="5">
        <v>0</v>
      </c>
      <c r="M346" s="5">
        <v>6598</v>
      </c>
      <c r="N346" s="5">
        <v>35831</v>
      </c>
      <c r="O346" s="5">
        <v>49630</v>
      </c>
      <c r="P346" s="5">
        <v>25402</v>
      </c>
      <c r="Q346" s="5">
        <v>2846</v>
      </c>
      <c r="R346" s="5">
        <v>0</v>
      </c>
      <c r="S346" s="5">
        <v>0</v>
      </c>
      <c r="T346" s="5">
        <v>28458.125541000001</v>
      </c>
      <c r="U346" s="5">
        <v>0</v>
      </c>
      <c r="V346" s="5">
        <v>0</v>
      </c>
      <c r="W346" s="5">
        <v>0</v>
      </c>
      <c r="X346" s="5">
        <v>0</v>
      </c>
      <c r="Y346" s="5">
        <v>19294</v>
      </c>
      <c r="Z346" s="5">
        <v>12311</v>
      </c>
      <c r="AA346" s="5">
        <v>0</v>
      </c>
      <c r="AB346" s="5">
        <v>1636025.1255409999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47"/>
    </row>
    <row r="347" spans="1:39" x14ac:dyDescent="0.25">
      <c r="A347" s="5">
        <v>4008</v>
      </c>
      <c r="B347" s="5">
        <v>7</v>
      </c>
      <c r="C347" s="5" t="s">
        <v>2214</v>
      </c>
      <c r="D347" s="5">
        <v>0</v>
      </c>
      <c r="E347" s="5">
        <v>0</v>
      </c>
      <c r="F347" s="5">
        <v>687.88920299999995</v>
      </c>
      <c r="G347" s="5">
        <v>754.37638700000002</v>
      </c>
      <c r="H347" s="5">
        <v>4953990</v>
      </c>
      <c r="I347" s="5">
        <v>0</v>
      </c>
      <c r="J347" s="5">
        <v>39865</v>
      </c>
      <c r="K347" s="5">
        <v>25794</v>
      </c>
      <c r="L347" s="5">
        <v>0</v>
      </c>
      <c r="M347" s="5">
        <v>22737</v>
      </c>
      <c r="N347" s="5">
        <v>0</v>
      </c>
      <c r="O347" s="5">
        <v>171030</v>
      </c>
      <c r="P347" s="5">
        <v>87536</v>
      </c>
      <c r="Q347" s="5">
        <v>9807</v>
      </c>
      <c r="R347" s="5">
        <v>943</v>
      </c>
      <c r="S347" s="5">
        <v>0</v>
      </c>
      <c r="T347" s="5">
        <v>94297.048379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26401</v>
      </c>
      <c r="AA347" s="5">
        <v>0</v>
      </c>
      <c r="AB347" s="5">
        <v>5432400.0483790003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47"/>
    </row>
    <row r="348" spans="1:39" x14ac:dyDescent="0.25">
      <c r="A348" s="5">
        <v>4011</v>
      </c>
      <c r="B348" s="5">
        <v>7</v>
      </c>
      <c r="C348" s="5" t="s">
        <v>2215</v>
      </c>
      <c r="D348" s="5">
        <v>0</v>
      </c>
      <c r="E348" s="5">
        <v>0</v>
      </c>
      <c r="F348" s="5">
        <v>924.205375</v>
      </c>
      <c r="G348" s="5">
        <v>961.38929199999995</v>
      </c>
      <c r="H348" s="5">
        <v>6313443</v>
      </c>
      <c r="I348" s="5">
        <v>16431</v>
      </c>
      <c r="J348" s="5">
        <v>1134349</v>
      </c>
      <c r="K348" s="5">
        <v>76264</v>
      </c>
      <c r="L348" s="5">
        <v>0</v>
      </c>
      <c r="M348" s="5">
        <v>28976</v>
      </c>
      <c r="N348" s="5">
        <v>0</v>
      </c>
      <c r="O348" s="5">
        <v>217963</v>
      </c>
      <c r="P348" s="5">
        <v>111557</v>
      </c>
      <c r="Q348" s="5">
        <v>12498</v>
      </c>
      <c r="R348" s="5">
        <v>242472</v>
      </c>
      <c r="S348" s="5">
        <v>0</v>
      </c>
      <c r="T348" s="5">
        <v>76911.143320999996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44956</v>
      </c>
      <c r="AA348" s="5">
        <v>0</v>
      </c>
      <c r="AB348" s="5">
        <v>8275820.143321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47"/>
    </row>
    <row r="349" spans="1:39" x14ac:dyDescent="0.25">
      <c r="A349" s="5">
        <v>4015</v>
      </c>
      <c r="B349" s="5">
        <v>7</v>
      </c>
      <c r="C349" s="5" t="s">
        <v>2216</v>
      </c>
      <c r="D349" s="5">
        <v>0</v>
      </c>
      <c r="E349" s="5">
        <v>0</v>
      </c>
      <c r="F349" s="5">
        <v>939.90705300000002</v>
      </c>
      <c r="G349" s="5">
        <v>1027.3946330000001</v>
      </c>
      <c r="H349" s="5">
        <v>6746901</v>
      </c>
      <c r="I349" s="5">
        <v>0</v>
      </c>
      <c r="J349" s="5">
        <v>1575654</v>
      </c>
      <c r="K349" s="5">
        <v>152640</v>
      </c>
      <c r="L349" s="5">
        <v>0</v>
      </c>
      <c r="M349" s="5">
        <v>30965</v>
      </c>
      <c r="N349" s="5">
        <v>0</v>
      </c>
      <c r="O349" s="5">
        <v>232928</v>
      </c>
      <c r="P349" s="5">
        <v>119216</v>
      </c>
      <c r="Q349" s="5">
        <v>13356</v>
      </c>
      <c r="R349" s="5">
        <v>38496</v>
      </c>
      <c r="S349" s="5">
        <v>0</v>
      </c>
      <c r="T349" s="5">
        <v>134588.696944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49815</v>
      </c>
      <c r="AA349" s="5">
        <v>0</v>
      </c>
      <c r="AB349" s="5">
        <v>9094559.6969440002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47"/>
    </row>
    <row r="350" spans="1:39" x14ac:dyDescent="0.25">
      <c r="A350" s="5">
        <v>4016</v>
      </c>
      <c r="B350" s="5">
        <v>7</v>
      </c>
      <c r="C350" s="5" t="s">
        <v>2217</v>
      </c>
      <c r="D350" s="5">
        <v>0</v>
      </c>
      <c r="E350" s="5">
        <v>0</v>
      </c>
      <c r="F350" s="5">
        <v>234.77671000000001</v>
      </c>
      <c r="G350" s="5">
        <v>245.35340600000001</v>
      </c>
      <c r="H350" s="5">
        <v>1611236</v>
      </c>
      <c r="I350" s="5">
        <v>0</v>
      </c>
      <c r="J350" s="5">
        <v>6029</v>
      </c>
      <c r="K350" s="5">
        <v>14117</v>
      </c>
      <c r="L350" s="5">
        <v>0</v>
      </c>
      <c r="M350" s="5">
        <v>7395</v>
      </c>
      <c r="N350" s="5">
        <v>12343</v>
      </c>
      <c r="O350" s="5">
        <v>55626</v>
      </c>
      <c r="P350" s="5">
        <v>28470</v>
      </c>
      <c r="Q350" s="5">
        <v>3190</v>
      </c>
      <c r="R350" s="5">
        <v>0</v>
      </c>
      <c r="S350" s="5">
        <v>0</v>
      </c>
      <c r="T350" s="5">
        <v>12758.377095</v>
      </c>
      <c r="U350" s="5">
        <v>-87427</v>
      </c>
      <c r="V350" s="5">
        <v>0</v>
      </c>
      <c r="W350" s="5">
        <v>0</v>
      </c>
      <c r="X350" s="5">
        <v>0</v>
      </c>
      <c r="Y350" s="5">
        <v>0</v>
      </c>
      <c r="Z350" s="5">
        <v>8232</v>
      </c>
      <c r="AA350" s="5">
        <v>0</v>
      </c>
      <c r="AB350" s="5">
        <v>1671969.3770949999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47"/>
    </row>
    <row r="351" spans="1:39" x14ac:dyDescent="0.25">
      <c r="A351" s="5">
        <v>4017</v>
      </c>
      <c r="B351" s="5">
        <v>7</v>
      </c>
      <c r="C351" s="5" t="s">
        <v>2218</v>
      </c>
      <c r="D351" s="5">
        <v>0</v>
      </c>
      <c r="E351" s="5">
        <v>0</v>
      </c>
      <c r="F351" s="5">
        <v>2395.1439089999999</v>
      </c>
      <c r="G351" s="5">
        <v>2743.0261799999998</v>
      </c>
      <c r="H351" s="5">
        <v>18013453</v>
      </c>
      <c r="I351" s="5">
        <v>0</v>
      </c>
      <c r="J351" s="5">
        <v>3417595</v>
      </c>
      <c r="K351" s="5">
        <v>642415</v>
      </c>
      <c r="L351" s="5">
        <v>0</v>
      </c>
      <c r="M351" s="5">
        <v>82674</v>
      </c>
      <c r="N351" s="5">
        <v>0</v>
      </c>
      <c r="O351" s="5">
        <v>621891</v>
      </c>
      <c r="P351" s="5">
        <v>318294</v>
      </c>
      <c r="Q351" s="5">
        <v>35659</v>
      </c>
      <c r="R351" s="5">
        <v>263879</v>
      </c>
      <c r="S351" s="5">
        <v>0</v>
      </c>
      <c r="T351" s="5">
        <v>244129.33002699999</v>
      </c>
      <c r="U351" s="5">
        <v>0</v>
      </c>
      <c r="V351" s="5">
        <v>0</v>
      </c>
      <c r="W351" s="5">
        <v>0</v>
      </c>
      <c r="X351" s="5">
        <v>0</v>
      </c>
      <c r="Y351" s="5">
        <v>2070298</v>
      </c>
      <c r="Z351" s="5">
        <v>147604</v>
      </c>
      <c r="AA351" s="5">
        <v>0</v>
      </c>
      <c r="AB351" s="5">
        <v>25857891.330026999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47"/>
    </row>
    <row r="352" spans="1:39" x14ac:dyDescent="0.25">
      <c r="A352" s="5">
        <v>4018</v>
      </c>
      <c r="B352" s="5">
        <v>7</v>
      </c>
      <c r="C352" s="5" t="s">
        <v>2219</v>
      </c>
      <c r="D352" s="5">
        <v>0</v>
      </c>
      <c r="E352" s="5">
        <v>0</v>
      </c>
      <c r="F352" s="5">
        <v>434.67556000000002</v>
      </c>
      <c r="G352" s="5">
        <v>454.53319399999998</v>
      </c>
      <c r="H352" s="5">
        <v>2984919</v>
      </c>
      <c r="I352" s="5">
        <v>0</v>
      </c>
      <c r="J352" s="5">
        <v>285880</v>
      </c>
      <c r="K352" s="5">
        <v>133560</v>
      </c>
      <c r="L352" s="5">
        <v>0</v>
      </c>
      <c r="M352" s="5">
        <v>13700</v>
      </c>
      <c r="N352" s="5">
        <v>0</v>
      </c>
      <c r="O352" s="5">
        <v>103050</v>
      </c>
      <c r="P352" s="5">
        <v>52743</v>
      </c>
      <c r="Q352" s="5">
        <v>5909</v>
      </c>
      <c r="R352" s="5">
        <v>113665</v>
      </c>
      <c r="S352" s="5">
        <v>0</v>
      </c>
      <c r="T352" s="5">
        <v>53634.916895000002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27572</v>
      </c>
      <c r="AA352" s="5">
        <v>0</v>
      </c>
      <c r="AB352" s="5">
        <v>3774632.9168949998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47"/>
    </row>
    <row r="353" spans="1:39" x14ac:dyDescent="0.25">
      <c r="A353" s="5">
        <v>4020</v>
      </c>
      <c r="B353" s="5">
        <v>7</v>
      </c>
      <c r="C353" s="5" t="s">
        <v>2220</v>
      </c>
      <c r="D353" s="5">
        <v>0</v>
      </c>
      <c r="E353" s="5">
        <v>0</v>
      </c>
      <c r="F353" s="5">
        <v>1065</v>
      </c>
      <c r="G353" s="5">
        <v>1109.8</v>
      </c>
      <c r="H353" s="5">
        <v>7288057</v>
      </c>
      <c r="I353" s="5">
        <v>0</v>
      </c>
      <c r="J353" s="5">
        <v>483500</v>
      </c>
      <c r="K353" s="5">
        <v>0</v>
      </c>
      <c r="L353" s="5">
        <v>0</v>
      </c>
      <c r="M353" s="5">
        <v>33449</v>
      </c>
      <c r="N353" s="5">
        <v>90864</v>
      </c>
      <c r="O353" s="5">
        <v>251610</v>
      </c>
      <c r="P353" s="5">
        <v>128779</v>
      </c>
      <c r="Q353" s="5">
        <v>14427</v>
      </c>
      <c r="R353" s="5">
        <v>21430</v>
      </c>
      <c r="S353" s="5">
        <v>0</v>
      </c>
      <c r="T353" s="5">
        <v>62148.800000000003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66363</v>
      </c>
      <c r="AA353" s="5">
        <v>0</v>
      </c>
      <c r="AB353" s="5">
        <v>8440627.8000000007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47"/>
    </row>
    <row r="354" spans="1:39" x14ac:dyDescent="0.25">
      <c r="A354" s="5">
        <v>4025</v>
      </c>
      <c r="B354" s="5">
        <v>7</v>
      </c>
      <c r="C354" s="5" t="s">
        <v>2221</v>
      </c>
      <c r="D354" s="5">
        <v>0</v>
      </c>
      <c r="E354" s="5">
        <v>0</v>
      </c>
      <c r="F354" s="5">
        <v>174</v>
      </c>
      <c r="G354" s="5">
        <v>199.6</v>
      </c>
      <c r="H354" s="5">
        <v>1310773</v>
      </c>
      <c r="I354" s="5">
        <v>3411</v>
      </c>
      <c r="J354" s="5">
        <v>43586</v>
      </c>
      <c r="K354" s="5">
        <v>14092</v>
      </c>
      <c r="L354" s="5">
        <v>0</v>
      </c>
      <c r="M354" s="5">
        <v>6016</v>
      </c>
      <c r="N354" s="5">
        <v>0</v>
      </c>
      <c r="O354" s="5">
        <v>45253</v>
      </c>
      <c r="P354" s="5">
        <v>23161</v>
      </c>
      <c r="Q354" s="5">
        <v>2595</v>
      </c>
      <c r="R354" s="5">
        <v>1878</v>
      </c>
      <c r="S354" s="5">
        <v>0</v>
      </c>
      <c r="T354" s="5">
        <v>18163.599999999999</v>
      </c>
      <c r="U354" s="5">
        <v>0</v>
      </c>
      <c r="V354" s="5">
        <v>0</v>
      </c>
      <c r="W354" s="5">
        <v>0</v>
      </c>
      <c r="X354" s="5">
        <v>0</v>
      </c>
      <c r="Y354" s="5">
        <v>43400</v>
      </c>
      <c r="Z354" s="5">
        <v>18290</v>
      </c>
      <c r="AA354" s="5">
        <v>0</v>
      </c>
      <c r="AB354" s="5">
        <v>1530618.6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47"/>
    </row>
    <row r="355" spans="1:39" x14ac:dyDescent="0.25">
      <c r="A355" s="5">
        <v>4026</v>
      </c>
      <c r="B355" s="5">
        <v>7</v>
      </c>
      <c r="C355" s="5" t="s">
        <v>2222</v>
      </c>
      <c r="D355" s="5">
        <v>0</v>
      </c>
      <c r="E355" s="5">
        <v>0</v>
      </c>
      <c r="F355" s="5">
        <v>82.466667000000001</v>
      </c>
      <c r="G355" s="5">
        <v>91.826667</v>
      </c>
      <c r="H355" s="5">
        <v>603026</v>
      </c>
      <c r="I355" s="5">
        <v>0</v>
      </c>
      <c r="J355" s="5">
        <v>180333</v>
      </c>
      <c r="K355" s="5">
        <v>14106</v>
      </c>
      <c r="L355" s="5">
        <v>0</v>
      </c>
      <c r="M355" s="5">
        <v>2768</v>
      </c>
      <c r="N355" s="5">
        <v>26169</v>
      </c>
      <c r="O355" s="5">
        <v>20819</v>
      </c>
      <c r="P355" s="5">
        <v>10655</v>
      </c>
      <c r="Q355" s="5">
        <v>1194</v>
      </c>
      <c r="R355" s="5">
        <v>0</v>
      </c>
      <c r="S355" s="5">
        <v>0</v>
      </c>
      <c r="T355" s="5">
        <v>21211.96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4199</v>
      </c>
      <c r="AA355" s="5">
        <v>0</v>
      </c>
      <c r="AB355" s="5">
        <v>884480.96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47"/>
    </row>
    <row r="356" spans="1:39" x14ac:dyDescent="0.25">
      <c r="A356" s="5">
        <v>4027</v>
      </c>
      <c r="B356" s="5">
        <v>7</v>
      </c>
      <c r="C356" s="5" t="s">
        <v>2223</v>
      </c>
      <c r="D356" s="5">
        <v>0</v>
      </c>
      <c r="E356" s="5">
        <v>0</v>
      </c>
      <c r="F356" s="5">
        <v>1206.1655049999999</v>
      </c>
      <c r="G356" s="5">
        <v>1300.9458010000001</v>
      </c>
      <c r="H356" s="5">
        <v>8543311</v>
      </c>
      <c r="I356" s="5">
        <v>22234</v>
      </c>
      <c r="J356" s="5">
        <v>3633597</v>
      </c>
      <c r="K356" s="5">
        <v>286200</v>
      </c>
      <c r="L356" s="5">
        <v>0</v>
      </c>
      <c r="M356" s="5">
        <v>39210</v>
      </c>
      <c r="N356" s="5">
        <v>0</v>
      </c>
      <c r="O356" s="5">
        <v>294946</v>
      </c>
      <c r="P356" s="5">
        <v>150959</v>
      </c>
      <c r="Q356" s="5">
        <v>16912</v>
      </c>
      <c r="R356" s="5">
        <v>335475</v>
      </c>
      <c r="S356" s="5">
        <v>0</v>
      </c>
      <c r="T356" s="5">
        <v>113182.28470400001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51521</v>
      </c>
      <c r="AA356" s="5">
        <v>0</v>
      </c>
      <c r="AB356" s="5">
        <v>13487547.284704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47"/>
    </row>
    <row r="357" spans="1:39" x14ac:dyDescent="0.25">
      <c r="A357" s="5">
        <v>4029</v>
      </c>
      <c r="B357" s="5">
        <v>7</v>
      </c>
      <c r="C357" s="5" t="s">
        <v>2224</v>
      </c>
      <c r="D357" s="5">
        <v>0</v>
      </c>
      <c r="E357" s="5">
        <v>0</v>
      </c>
      <c r="F357" s="5">
        <v>737.13888899999995</v>
      </c>
      <c r="G357" s="5">
        <v>802.21111099999996</v>
      </c>
      <c r="H357" s="5">
        <v>5268120</v>
      </c>
      <c r="I357" s="5">
        <v>0</v>
      </c>
      <c r="J357" s="5">
        <v>1677857</v>
      </c>
      <c r="K357" s="5">
        <v>200340</v>
      </c>
      <c r="L357" s="5">
        <v>0</v>
      </c>
      <c r="M357" s="5">
        <v>24179</v>
      </c>
      <c r="N357" s="5">
        <v>0</v>
      </c>
      <c r="O357" s="5">
        <v>181875</v>
      </c>
      <c r="P357" s="5">
        <v>93087</v>
      </c>
      <c r="Q357" s="5">
        <v>10429</v>
      </c>
      <c r="R357" s="5">
        <v>0</v>
      </c>
      <c r="S357" s="5">
        <v>0</v>
      </c>
      <c r="T357" s="5">
        <v>105891.86666699999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36105</v>
      </c>
      <c r="AA357" s="5">
        <v>0</v>
      </c>
      <c r="AB357" s="5">
        <v>7597883.8666669996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47"/>
    </row>
    <row r="358" spans="1:39" x14ac:dyDescent="0.25">
      <c r="A358" s="5">
        <v>4031</v>
      </c>
      <c r="B358" s="5">
        <v>7</v>
      </c>
      <c r="C358" s="5" t="s">
        <v>2225</v>
      </c>
      <c r="D358" s="5">
        <v>0</v>
      </c>
      <c r="E358" s="5">
        <v>0</v>
      </c>
      <c r="F358" s="5">
        <v>231.705882</v>
      </c>
      <c r="G358" s="5">
        <v>278.04705899999999</v>
      </c>
      <c r="H358" s="5">
        <v>1825935</v>
      </c>
      <c r="I358" s="5">
        <v>0</v>
      </c>
      <c r="J358" s="5">
        <v>254569</v>
      </c>
      <c r="K358" s="5">
        <v>0</v>
      </c>
      <c r="L358" s="5">
        <v>0</v>
      </c>
      <c r="M358" s="5">
        <v>8380</v>
      </c>
      <c r="N358" s="5">
        <v>0</v>
      </c>
      <c r="O358" s="5">
        <v>63038</v>
      </c>
      <c r="P358" s="5">
        <v>32264</v>
      </c>
      <c r="Q358" s="5">
        <v>3615</v>
      </c>
      <c r="R358" s="5">
        <v>0</v>
      </c>
      <c r="S358" s="5">
        <v>0</v>
      </c>
      <c r="T358" s="5">
        <v>31975.411765000001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4725</v>
      </c>
      <c r="AA358" s="5">
        <v>0</v>
      </c>
      <c r="AB358" s="5">
        <v>2224501.4117649999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47"/>
    </row>
    <row r="359" spans="1:39" x14ac:dyDescent="0.25">
      <c r="A359" s="5">
        <v>4032</v>
      </c>
      <c r="B359" s="5">
        <v>7</v>
      </c>
      <c r="C359" s="5" t="s">
        <v>2226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47"/>
    </row>
    <row r="360" spans="1:39" x14ac:dyDescent="0.25">
      <c r="A360" s="5">
        <v>4035</v>
      </c>
      <c r="B360" s="5">
        <v>7</v>
      </c>
      <c r="C360" s="5" t="s">
        <v>1062</v>
      </c>
      <c r="D360" s="5">
        <v>0</v>
      </c>
      <c r="E360" s="5">
        <v>0</v>
      </c>
      <c r="F360" s="5">
        <v>396.85414300000002</v>
      </c>
      <c r="G360" s="5">
        <v>396.85414300000002</v>
      </c>
      <c r="H360" s="5">
        <v>2606141</v>
      </c>
      <c r="I360" s="5">
        <v>0</v>
      </c>
      <c r="J360" s="5">
        <v>591867</v>
      </c>
      <c r="K360" s="5">
        <v>50880</v>
      </c>
      <c r="L360" s="5">
        <v>0</v>
      </c>
      <c r="M360" s="5">
        <v>11961</v>
      </c>
      <c r="N360" s="5">
        <v>0</v>
      </c>
      <c r="O360" s="5">
        <v>89974</v>
      </c>
      <c r="P360" s="5">
        <v>46050</v>
      </c>
      <c r="Q360" s="5">
        <v>5159</v>
      </c>
      <c r="R360" s="5">
        <v>131533</v>
      </c>
      <c r="S360" s="5">
        <v>0</v>
      </c>
      <c r="T360" s="5">
        <v>53972.163498000002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17414</v>
      </c>
      <c r="AA360" s="5">
        <v>0</v>
      </c>
      <c r="AB360" s="5">
        <v>3604951.1634979998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47"/>
    </row>
    <row r="361" spans="1:39" x14ac:dyDescent="0.25">
      <c r="A361" s="5">
        <v>4036</v>
      </c>
      <c r="B361" s="5">
        <v>7</v>
      </c>
      <c r="C361" s="5" t="s">
        <v>2227</v>
      </c>
      <c r="D361" s="5">
        <v>0</v>
      </c>
      <c r="E361" s="5">
        <v>0</v>
      </c>
      <c r="F361" s="5">
        <v>84.68</v>
      </c>
      <c r="G361" s="5">
        <v>101.616</v>
      </c>
      <c r="H361" s="5">
        <v>667312</v>
      </c>
      <c r="I361" s="5">
        <v>0</v>
      </c>
      <c r="J361" s="5">
        <v>271224</v>
      </c>
      <c r="K361" s="5">
        <v>0</v>
      </c>
      <c r="L361" s="5">
        <v>0</v>
      </c>
      <c r="M361" s="5">
        <v>3063</v>
      </c>
      <c r="N361" s="5">
        <v>0</v>
      </c>
      <c r="O361" s="5">
        <v>23038</v>
      </c>
      <c r="P361" s="5">
        <v>11791</v>
      </c>
      <c r="Q361" s="5">
        <v>1321</v>
      </c>
      <c r="R361" s="5">
        <v>0</v>
      </c>
      <c r="S361" s="5">
        <v>0</v>
      </c>
      <c r="T361" s="5">
        <v>13921.392</v>
      </c>
      <c r="U361" s="5">
        <v>0</v>
      </c>
      <c r="V361" s="5">
        <v>0</v>
      </c>
      <c r="W361" s="5">
        <v>0</v>
      </c>
      <c r="X361" s="5">
        <v>0</v>
      </c>
      <c r="Y361" s="5">
        <v>2913</v>
      </c>
      <c r="Z361" s="5">
        <v>7914</v>
      </c>
      <c r="AA361" s="5">
        <v>0</v>
      </c>
      <c r="AB361" s="5">
        <v>1002497.392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47"/>
    </row>
    <row r="362" spans="1:39" x14ac:dyDescent="0.25">
      <c r="A362" s="5">
        <v>4038</v>
      </c>
      <c r="B362" s="5">
        <v>7</v>
      </c>
      <c r="C362" s="5" t="s">
        <v>2228</v>
      </c>
      <c r="D362" s="5">
        <v>0</v>
      </c>
      <c r="E362" s="5">
        <v>0</v>
      </c>
      <c r="F362" s="5">
        <v>433.69238100000001</v>
      </c>
      <c r="G362" s="5">
        <v>458.49033600000001</v>
      </c>
      <c r="H362" s="5">
        <v>3010906</v>
      </c>
      <c r="I362" s="5">
        <v>0</v>
      </c>
      <c r="J362" s="5">
        <v>1115169</v>
      </c>
      <c r="K362" s="5">
        <v>47700</v>
      </c>
      <c r="L362" s="5">
        <v>0</v>
      </c>
      <c r="M362" s="5">
        <v>13819</v>
      </c>
      <c r="N362" s="5">
        <v>0</v>
      </c>
      <c r="O362" s="5">
        <v>103948</v>
      </c>
      <c r="P362" s="5">
        <v>53202</v>
      </c>
      <c r="Q362" s="5">
        <v>5960</v>
      </c>
      <c r="R362" s="5">
        <v>35836</v>
      </c>
      <c r="S362" s="5">
        <v>0</v>
      </c>
      <c r="T362" s="5">
        <v>9169.8067159999991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20594</v>
      </c>
      <c r="AA362" s="5">
        <v>0</v>
      </c>
      <c r="AB362" s="5">
        <v>4416303.8067159997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47"/>
    </row>
    <row r="363" spans="1:39" x14ac:dyDescent="0.25">
      <c r="A363" s="5">
        <v>4039</v>
      </c>
      <c r="B363" s="5">
        <v>7</v>
      </c>
      <c r="C363" s="5" t="s">
        <v>2229</v>
      </c>
      <c r="D363" s="5">
        <v>0</v>
      </c>
      <c r="E363" s="5">
        <v>0</v>
      </c>
      <c r="F363" s="5">
        <v>238.62737100000001</v>
      </c>
      <c r="G363" s="5">
        <v>286.352846</v>
      </c>
      <c r="H363" s="5">
        <v>1880479</v>
      </c>
      <c r="I363" s="5">
        <v>0</v>
      </c>
      <c r="J363" s="5">
        <v>709756</v>
      </c>
      <c r="K363" s="5">
        <v>0</v>
      </c>
      <c r="L363" s="5">
        <v>0</v>
      </c>
      <c r="M363" s="5">
        <v>8631</v>
      </c>
      <c r="N363" s="5">
        <v>0</v>
      </c>
      <c r="O363" s="5">
        <v>64921</v>
      </c>
      <c r="P363" s="5">
        <v>33228</v>
      </c>
      <c r="Q363" s="5">
        <v>3723</v>
      </c>
      <c r="R363" s="5">
        <v>25294</v>
      </c>
      <c r="S363" s="5">
        <v>0</v>
      </c>
      <c r="T363" s="5">
        <v>27203.520325000001</v>
      </c>
      <c r="U363" s="5">
        <v>0</v>
      </c>
      <c r="V363" s="5">
        <v>0</v>
      </c>
      <c r="W363" s="5">
        <v>0</v>
      </c>
      <c r="X363" s="5">
        <v>0</v>
      </c>
      <c r="Y363" s="5">
        <v>190607</v>
      </c>
      <c r="Z363" s="5">
        <v>11963</v>
      </c>
      <c r="AA363" s="5">
        <v>0</v>
      </c>
      <c r="AB363" s="5">
        <v>2955805.5203249999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47"/>
    </row>
    <row r="364" spans="1:39" x14ac:dyDescent="0.25">
      <c r="A364" s="5">
        <v>4043</v>
      </c>
      <c r="B364" s="5">
        <v>7</v>
      </c>
      <c r="C364" s="5" t="s">
        <v>2230</v>
      </c>
      <c r="D364" s="5">
        <v>0</v>
      </c>
      <c r="E364" s="5">
        <v>0</v>
      </c>
      <c r="F364" s="5">
        <v>485.64755600000001</v>
      </c>
      <c r="G364" s="5">
        <v>565.17706699999997</v>
      </c>
      <c r="H364" s="5">
        <v>3711518</v>
      </c>
      <c r="I364" s="5">
        <v>9659</v>
      </c>
      <c r="J364" s="5">
        <v>5511</v>
      </c>
      <c r="K364" s="5">
        <v>14084</v>
      </c>
      <c r="L364" s="5">
        <v>0</v>
      </c>
      <c r="M364" s="5">
        <v>17034</v>
      </c>
      <c r="N364" s="5">
        <v>213</v>
      </c>
      <c r="O364" s="5">
        <v>128135</v>
      </c>
      <c r="P364" s="5">
        <v>65582</v>
      </c>
      <c r="Q364" s="5">
        <v>7347</v>
      </c>
      <c r="R364" s="5">
        <v>379</v>
      </c>
      <c r="S364" s="5">
        <v>0</v>
      </c>
      <c r="T364" s="5">
        <v>60473.946206000001</v>
      </c>
      <c r="U364" s="5">
        <v>-173170</v>
      </c>
      <c r="V364" s="5">
        <v>0</v>
      </c>
      <c r="W364" s="5">
        <v>0</v>
      </c>
      <c r="X364" s="5">
        <v>0</v>
      </c>
      <c r="Y364" s="5">
        <v>14019</v>
      </c>
      <c r="Z364" s="5">
        <v>22736</v>
      </c>
      <c r="AA364" s="5">
        <v>0</v>
      </c>
      <c r="AB364" s="5">
        <v>3883520.9462060002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47"/>
    </row>
    <row r="365" spans="1:39" x14ac:dyDescent="0.25">
      <c r="A365" s="5">
        <v>4049</v>
      </c>
      <c r="B365" s="5">
        <v>7</v>
      </c>
      <c r="C365" s="5" t="s">
        <v>2231</v>
      </c>
      <c r="D365" s="5">
        <v>0</v>
      </c>
      <c r="E365" s="5">
        <v>0</v>
      </c>
      <c r="F365" s="5">
        <v>161.53746799999999</v>
      </c>
      <c r="G365" s="5">
        <v>193.84496100000001</v>
      </c>
      <c r="H365" s="5">
        <v>1272980</v>
      </c>
      <c r="I365" s="5">
        <v>0</v>
      </c>
      <c r="J365" s="5">
        <v>50807</v>
      </c>
      <c r="K365" s="5">
        <v>14104</v>
      </c>
      <c r="L365" s="5">
        <v>0</v>
      </c>
      <c r="M365" s="5">
        <v>5842</v>
      </c>
      <c r="N365" s="5">
        <v>0</v>
      </c>
      <c r="O365" s="5">
        <v>43948</v>
      </c>
      <c r="P365" s="5">
        <v>22493</v>
      </c>
      <c r="Q365" s="5">
        <v>2520</v>
      </c>
      <c r="R365" s="5">
        <v>0</v>
      </c>
      <c r="S365" s="5">
        <v>0</v>
      </c>
      <c r="T365" s="5">
        <v>22292.170543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9281</v>
      </c>
      <c r="AA365" s="5">
        <v>0</v>
      </c>
      <c r="AB365" s="5">
        <v>1444267.1705430001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47"/>
    </row>
    <row r="366" spans="1:39" x14ac:dyDescent="0.25">
      <c r="A366" s="5">
        <v>4050</v>
      </c>
      <c r="B366" s="5">
        <v>7</v>
      </c>
      <c r="C366" s="5" t="s">
        <v>2232</v>
      </c>
      <c r="D366" s="5">
        <v>0</v>
      </c>
      <c r="E366" s="5">
        <v>0</v>
      </c>
      <c r="F366" s="5">
        <v>61.340476000000002</v>
      </c>
      <c r="G366" s="5">
        <v>63.090476000000002</v>
      </c>
      <c r="H366" s="5">
        <v>414315</v>
      </c>
      <c r="I366" s="5">
        <v>0</v>
      </c>
      <c r="J366" s="5">
        <v>30553</v>
      </c>
      <c r="K366" s="5">
        <v>0</v>
      </c>
      <c r="L366" s="5">
        <v>0</v>
      </c>
      <c r="M366" s="5">
        <v>1902</v>
      </c>
      <c r="N366" s="5">
        <v>9723</v>
      </c>
      <c r="O366" s="5">
        <v>14304</v>
      </c>
      <c r="P366" s="5">
        <v>7321</v>
      </c>
      <c r="Q366" s="5">
        <v>820</v>
      </c>
      <c r="R366" s="5">
        <v>0</v>
      </c>
      <c r="S366" s="5">
        <v>0</v>
      </c>
      <c r="T366" s="5">
        <v>6309.0476189999999</v>
      </c>
      <c r="U366" s="5">
        <v>0</v>
      </c>
      <c r="V366" s="5">
        <v>0</v>
      </c>
      <c r="W366" s="5">
        <v>0</v>
      </c>
      <c r="X366" s="5">
        <v>0</v>
      </c>
      <c r="Y366" s="5">
        <v>2408</v>
      </c>
      <c r="Z366" s="5">
        <v>2617</v>
      </c>
      <c r="AA366" s="5">
        <v>0</v>
      </c>
      <c r="AB366" s="5">
        <v>490272.04761900002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47"/>
    </row>
    <row r="367" spans="1:39" x14ac:dyDescent="0.25">
      <c r="A367" s="5">
        <v>4053</v>
      </c>
      <c r="B367" s="5">
        <v>7</v>
      </c>
      <c r="C367" s="5" t="s">
        <v>2233</v>
      </c>
      <c r="D367" s="5">
        <v>0</v>
      </c>
      <c r="E367" s="5">
        <v>0</v>
      </c>
      <c r="F367" s="5">
        <v>823.78423799999996</v>
      </c>
      <c r="G367" s="5">
        <v>920.22362499999997</v>
      </c>
      <c r="H367" s="5">
        <v>6043109</v>
      </c>
      <c r="I367" s="5">
        <v>0</v>
      </c>
      <c r="J367" s="5">
        <v>72494</v>
      </c>
      <c r="K367" s="5">
        <v>14091</v>
      </c>
      <c r="L367" s="5">
        <v>0</v>
      </c>
      <c r="M367" s="5">
        <v>27735</v>
      </c>
      <c r="N367" s="5">
        <v>0</v>
      </c>
      <c r="O367" s="5">
        <v>208630</v>
      </c>
      <c r="P367" s="5">
        <v>106781</v>
      </c>
      <c r="Q367" s="5">
        <v>11963</v>
      </c>
      <c r="R367" s="5">
        <v>3709</v>
      </c>
      <c r="S367" s="5">
        <v>0</v>
      </c>
      <c r="T367" s="5">
        <v>46931.404866999997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43138</v>
      </c>
      <c r="AA367" s="5">
        <v>0</v>
      </c>
      <c r="AB367" s="5">
        <v>6578581.4048669999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47"/>
    </row>
    <row r="368" spans="1:39" x14ac:dyDescent="0.25">
      <c r="A368" s="5">
        <v>4054</v>
      </c>
      <c r="B368" s="5">
        <v>7</v>
      </c>
      <c r="C368" s="5" t="s">
        <v>2234</v>
      </c>
      <c r="D368" s="5">
        <v>0</v>
      </c>
      <c r="E368" s="5">
        <v>0</v>
      </c>
      <c r="F368" s="5">
        <v>92.639610000000005</v>
      </c>
      <c r="G368" s="5">
        <v>102.28961</v>
      </c>
      <c r="H368" s="5">
        <v>671736</v>
      </c>
      <c r="I368" s="5">
        <v>0</v>
      </c>
      <c r="J368" s="5">
        <v>2845</v>
      </c>
      <c r="K368" s="5">
        <v>0</v>
      </c>
      <c r="L368" s="5">
        <v>0</v>
      </c>
      <c r="M368" s="5">
        <v>3083</v>
      </c>
      <c r="N368" s="5">
        <v>13926</v>
      </c>
      <c r="O368" s="5">
        <v>23191</v>
      </c>
      <c r="P368" s="5">
        <v>11869</v>
      </c>
      <c r="Q368" s="5">
        <v>1330</v>
      </c>
      <c r="R368" s="5">
        <v>480</v>
      </c>
      <c r="S368" s="5">
        <v>0</v>
      </c>
      <c r="T368" s="5">
        <v>7978.58961</v>
      </c>
      <c r="U368" s="5">
        <v>-45229</v>
      </c>
      <c r="V368" s="5">
        <v>0</v>
      </c>
      <c r="W368" s="5">
        <v>0</v>
      </c>
      <c r="X368" s="5">
        <v>0</v>
      </c>
      <c r="Y368" s="5">
        <v>0</v>
      </c>
      <c r="Z368" s="5">
        <v>4403</v>
      </c>
      <c r="AA368" s="5">
        <v>0</v>
      </c>
      <c r="AB368" s="5">
        <v>695612.58961000002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47"/>
    </row>
    <row r="369" spans="1:39" x14ac:dyDescent="0.25">
      <c r="A369" s="5">
        <v>4055</v>
      </c>
      <c r="B369" s="5">
        <v>7</v>
      </c>
      <c r="C369" s="5" t="s">
        <v>2235</v>
      </c>
      <c r="D369" s="5">
        <v>0</v>
      </c>
      <c r="E369" s="5">
        <v>0</v>
      </c>
      <c r="F369" s="5">
        <v>171.97619</v>
      </c>
      <c r="G369" s="5">
        <v>171.97619</v>
      </c>
      <c r="H369" s="5">
        <v>1129368</v>
      </c>
      <c r="I369" s="5">
        <v>2939</v>
      </c>
      <c r="J369" s="5">
        <v>14866</v>
      </c>
      <c r="K369" s="5">
        <v>0</v>
      </c>
      <c r="L369" s="5">
        <v>0</v>
      </c>
      <c r="M369" s="5">
        <v>5183</v>
      </c>
      <c r="N369" s="5">
        <v>17268</v>
      </c>
      <c r="O369" s="5">
        <v>38990</v>
      </c>
      <c r="P369" s="5">
        <v>19956</v>
      </c>
      <c r="Q369" s="5">
        <v>2236</v>
      </c>
      <c r="R369" s="5">
        <v>917</v>
      </c>
      <c r="S369" s="5">
        <v>0</v>
      </c>
      <c r="T369" s="5">
        <v>28376.071429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5715</v>
      </c>
      <c r="AA369" s="5">
        <v>0</v>
      </c>
      <c r="AB369" s="5">
        <v>1265814.071429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47"/>
    </row>
    <row r="370" spans="1:39" x14ac:dyDescent="0.25">
      <c r="A370" s="5">
        <v>4056</v>
      </c>
      <c r="B370" s="5">
        <v>7</v>
      </c>
      <c r="C370" s="5" t="s">
        <v>2236</v>
      </c>
      <c r="D370" s="5">
        <v>0</v>
      </c>
      <c r="E370" s="5">
        <v>0</v>
      </c>
      <c r="F370" s="5">
        <v>70</v>
      </c>
      <c r="G370" s="5">
        <v>84</v>
      </c>
      <c r="H370" s="5">
        <v>551628</v>
      </c>
      <c r="I370" s="5">
        <v>0</v>
      </c>
      <c r="J370" s="5">
        <v>116107</v>
      </c>
      <c r="K370" s="5">
        <v>0</v>
      </c>
      <c r="L370" s="5">
        <v>0</v>
      </c>
      <c r="M370" s="5">
        <v>2532</v>
      </c>
      <c r="N370" s="5">
        <v>2620</v>
      </c>
      <c r="O370" s="5">
        <v>19044</v>
      </c>
      <c r="P370" s="5">
        <v>9747</v>
      </c>
      <c r="Q370" s="5">
        <v>1092</v>
      </c>
      <c r="R370" s="5">
        <v>0</v>
      </c>
      <c r="S370" s="5">
        <v>0</v>
      </c>
      <c r="T370" s="5">
        <v>5376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4234</v>
      </c>
      <c r="AA370" s="5">
        <v>0</v>
      </c>
      <c r="AB370" s="5">
        <v>712380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47"/>
    </row>
    <row r="371" spans="1:39" x14ac:dyDescent="0.25">
      <c r="A371" s="5">
        <v>4057</v>
      </c>
      <c r="B371" s="5">
        <v>7</v>
      </c>
      <c r="C371" s="5" t="s">
        <v>2237</v>
      </c>
      <c r="D371" s="5">
        <v>0</v>
      </c>
      <c r="E371" s="5">
        <v>0</v>
      </c>
      <c r="F371" s="5">
        <v>216.282051</v>
      </c>
      <c r="G371" s="5">
        <v>259.53846199999998</v>
      </c>
      <c r="H371" s="5">
        <v>1704389</v>
      </c>
      <c r="I371" s="5">
        <v>4436</v>
      </c>
      <c r="J371" s="5">
        <v>385741</v>
      </c>
      <c r="K371" s="5">
        <v>15917</v>
      </c>
      <c r="L371" s="5">
        <v>0</v>
      </c>
      <c r="M371" s="5">
        <v>7822</v>
      </c>
      <c r="N371" s="5">
        <v>0</v>
      </c>
      <c r="O371" s="5">
        <v>58842</v>
      </c>
      <c r="P371" s="5">
        <v>30116</v>
      </c>
      <c r="Q371" s="5">
        <v>3374</v>
      </c>
      <c r="R371" s="5">
        <v>0</v>
      </c>
      <c r="S371" s="5">
        <v>0</v>
      </c>
      <c r="T371" s="5">
        <v>1038.1538459999999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7310</v>
      </c>
      <c r="AA371" s="5">
        <v>0</v>
      </c>
      <c r="AB371" s="5">
        <v>2218985.1538459999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47"/>
    </row>
    <row r="372" spans="1:39" x14ac:dyDescent="0.25">
      <c r="A372" s="5">
        <v>4058</v>
      </c>
      <c r="B372" s="5">
        <v>7</v>
      </c>
      <c r="C372" s="5" t="s">
        <v>2238</v>
      </c>
      <c r="D372" s="5">
        <v>0</v>
      </c>
      <c r="E372" s="5">
        <v>0</v>
      </c>
      <c r="F372" s="5">
        <v>190.23045300000001</v>
      </c>
      <c r="G372" s="5">
        <v>196.95772600000001</v>
      </c>
      <c r="H372" s="5">
        <v>1293421</v>
      </c>
      <c r="I372" s="5">
        <v>0</v>
      </c>
      <c r="J372" s="5">
        <v>57141</v>
      </c>
      <c r="K372" s="5">
        <v>0</v>
      </c>
      <c r="L372" s="5">
        <v>0</v>
      </c>
      <c r="M372" s="5">
        <v>5936</v>
      </c>
      <c r="N372" s="5">
        <v>40520</v>
      </c>
      <c r="O372" s="5">
        <v>44654</v>
      </c>
      <c r="P372" s="5">
        <v>22855</v>
      </c>
      <c r="Q372" s="5">
        <v>2560</v>
      </c>
      <c r="R372" s="5">
        <v>2897</v>
      </c>
      <c r="S372" s="5">
        <v>0</v>
      </c>
      <c r="T372" s="5">
        <v>17135.32213</v>
      </c>
      <c r="U372" s="5">
        <v>-100793</v>
      </c>
      <c r="V372" s="5">
        <v>0</v>
      </c>
      <c r="W372" s="5">
        <v>0</v>
      </c>
      <c r="X372" s="5">
        <v>0</v>
      </c>
      <c r="Y372" s="5">
        <v>9273</v>
      </c>
      <c r="Z372" s="5">
        <v>8294</v>
      </c>
      <c r="AA372" s="5">
        <v>0</v>
      </c>
      <c r="AB372" s="5">
        <v>1403893.32213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47"/>
    </row>
    <row r="373" spans="1:39" x14ac:dyDescent="0.25">
      <c r="A373" s="5">
        <v>4059</v>
      </c>
      <c r="B373" s="5">
        <v>7</v>
      </c>
      <c r="C373" s="5" t="s">
        <v>2239</v>
      </c>
      <c r="D373" s="5">
        <v>0</v>
      </c>
      <c r="E373" s="5">
        <v>0</v>
      </c>
      <c r="F373" s="5">
        <v>227.754537</v>
      </c>
      <c r="G373" s="5">
        <v>246.04029299999999</v>
      </c>
      <c r="H373" s="5">
        <v>1615747</v>
      </c>
      <c r="I373" s="5">
        <v>4205</v>
      </c>
      <c r="J373" s="5">
        <v>88083</v>
      </c>
      <c r="K373" s="5">
        <v>0</v>
      </c>
      <c r="L373" s="5">
        <v>0</v>
      </c>
      <c r="M373" s="5">
        <v>7416</v>
      </c>
      <c r="N373" s="5">
        <v>33674</v>
      </c>
      <c r="O373" s="5">
        <v>55782</v>
      </c>
      <c r="P373" s="5">
        <v>28550</v>
      </c>
      <c r="Q373" s="5">
        <v>3199</v>
      </c>
      <c r="R373" s="5">
        <v>6742</v>
      </c>
      <c r="S373" s="5">
        <v>0</v>
      </c>
      <c r="T373" s="5">
        <v>14516.377301</v>
      </c>
      <c r="U373" s="5">
        <v>0</v>
      </c>
      <c r="V373" s="5">
        <v>0</v>
      </c>
      <c r="W373" s="5">
        <v>0</v>
      </c>
      <c r="X373" s="5">
        <v>0</v>
      </c>
      <c r="Y373" s="5">
        <v>91140</v>
      </c>
      <c r="Z373" s="5">
        <v>19867</v>
      </c>
      <c r="AA373" s="5">
        <v>0</v>
      </c>
      <c r="AB373" s="5">
        <v>1968921.3773010001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47"/>
    </row>
    <row r="374" spans="1:39" x14ac:dyDescent="0.25">
      <c r="A374" s="5">
        <v>4064</v>
      </c>
      <c r="B374" s="5">
        <v>7</v>
      </c>
      <c r="C374" s="5" t="s">
        <v>2240</v>
      </c>
      <c r="D374" s="5">
        <v>0</v>
      </c>
      <c r="E374" s="5">
        <v>0</v>
      </c>
      <c r="F374" s="5">
        <v>121.757937</v>
      </c>
      <c r="G374" s="5">
        <v>133.58293699999999</v>
      </c>
      <c r="H374" s="5">
        <v>877239</v>
      </c>
      <c r="I374" s="5">
        <v>0</v>
      </c>
      <c r="J374" s="5">
        <v>178788</v>
      </c>
      <c r="K374" s="5">
        <v>14098</v>
      </c>
      <c r="L374" s="5">
        <v>0</v>
      </c>
      <c r="M374" s="5">
        <v>4026</v>
      </c>
      <c r="N374" s="5">
        <v>21851</v>
      </c>
      <c r="O374" s="5">
        <v>30286</v>
      </c>
      <c r="P374" s="5">
        <v>15501</v>
      </c>
      <c r="Q374" s="5">
        <v>1737</v>
      </c>
      <c r="R374" s="5">
        <v>0</v>
      </c>
      <c r="S374" s="5">
        <v>0</v>
      </c>
      <c r="T374" s="5">
        <v>3606.739286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6909</v>
      </c>
      <c r="AA374" s="5">
        <v>0</v>
      </c>
      <c r="AB374" s="5">
        <v>1154041.7392859999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47"/>
    </row>
    <row r="375" spans="1:39" x14ac:dyDescent="0.25">
      <c r="A375" s="5">
        <v>4066</v>
      </c>
      <c r="B375" s="5">
        <v>7</v>
      </c>
      <c r="C375" s="5" t="s">
        <v>2241</v>
      </c>
      <c r="D375" s="5">
        <v>0</v>
      </c>
      <c r="E375" s="5">
        <v>0</v>
      </c>
      <c r="F375" s="5">
        <v>73.400000000000006</v>
      </c>
      <c r="G375" s="5">
        <v>86.68</v>
      </c>
      <c r="H375" s="5">
        <v>569228</v>
      </c>
      <c r="I375" s="5">
        <v>1481</v>
      </c>
      <c r="J375" s="5">
        <v>66875</v>
      </c>
      <c r="K375" s="5">
        <v>0</v>
      </c>
      <c r="L375" s="5">
        <v>0</v>
      </c>
      <c r="M375" s="5">
        <v>2613</v>
      </c>
      <c r="N375" s="5">
        <v>3829</v>
      </c>
      <c r="O375" s="5">
        <v>19652</v>
      </c>
      <c r="P375" s="5">
        <v>10058</v>
      </c>
      <c r="Q375" s="5">
        <v>1127</v>
      </c>
      <c r="R375" s="5">
        <v>819</v>
      </c>
      <c r="S375" s="5">
        <v>0</v>
      </c>
      <c r="T375" s="5">
        <v>6761.04</v>
      </c>
      <c r="U375" s="5">
        <v>-30355</v>
      </c>
      <c r="V375" s="5">
        <v>0</v>
      </c>
      <c r="W375" s="5">
        <v>0</v>
      </c>
      <c r="X375" s="5">
        <v>0</v>
      </c>
      <c r="Y375" s="5">
        <v>0</v>
      </c>
      <c r="Z375" s="5">
        <v>5392</v>
      </c>
      <c r="AA375" s="5">
        <v>0</v>
      </c>
      <c r="AB375" s="5">
        <v>657480.04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47"/>
    </row>
    <row r="376" spans="1:39" x14ac:dyDescent="0.25">
      <c r="A376" s="5">
        <v>4067</v>
      </c>
      <c r="B376" s="5">
        <v>7</v>
      </c>
      <c r="C376" s="5" t="s">
        <v>2242</v>
      </c>
      <c r="D376" s="5">
        <v>0</v>
      </c>
      <c r="E376" s="5">
        <v>0</v>
      </c>
      <c r="F376" s="5">
        <v>485.41666700000002</v>
      </c>
      <c r="G376" s="5">
        <v>512</v>
      </c>
      <c r="H376" s="5">
        <v>3362304</v>
      </c>
      <c r="I376" s="5">
        <v>0</v>
      </c>
      <c r="J376" s="5">
        <v>978168</v>
      </c>
      <c r="K376" s="5">
        <v>457920</v>
      </c>
      <c r="L376" s="5">
        <v>0</v>
      </c>
      <c r="M376" s="5">
        <v>15432</v>
      </c>
      <c r="N376" s="5">
        <v>0</v>
      </c>
      <c r="O376" s="5">
        <v>116079</v>
      </c>
      <c r="P376" s="5">
        <v>59411</v>
      </c>
      <c r="Q376" s="5">
        <v>6656</v>
      </c>
      <c r="R376" s="5">
        <v>34954</v>
      </c>
      <c r="S376" s="5">
        <v>0</v>
      </c>
      <c r="T376" s="5">
        <v>3072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24563</v>
      </c>
      <c r="AA376" s="5">
        <v>0</v>
      </c>
      <c r="AB376" s="5">
        <v>5058559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47"/>
    </row>
    <row r="377" spans="1:39" x14ac:dyDescent="0.25">
      <c r="A377" s="5">
        <v>4068</v>
      </c>
      <c r="B377" s="5">
        <v>7</v>
      </c>
      <c r="C377" s="5" t="s">
        <v>2243</v>
      </c>
      <c r="D377" s="5">
        <v>0</v>
      </c>
      <c r="E377" s="5">
        <v>0</v>
      </c>
      <c r="F377" s="5">
        <v>647.01128700000004</v>
      </c>
      <c r="G377" s="5">
        <v>673.02715999999998</v>
      </c>
      <c r="H377" s="5">
        <v>4419769</v>
      </c>
      <c r="I377" s="5">
        <v>11502</v>
      </c>
      <c r="J377" s="5">
        <v>1547408</v>
      </c>
      <c r="K377" s="5">
        <v>114480</v>
      </c>
      <c r="L377" s="5">
        <v>0</v>
      </c>
      <c r="M377" s="5">
        <v>20285</v>
      </c>
      <c r="N377" s="5">
        <v>0</v>
      </c>
      <c r="O377" s="5">
        <v>152587</v>
      </c>
      <c r="P377" s="5">
        <v>78097</v>
      </c>
      <c r="Q377" s="5">
        <v>8749</v>
      </c>
      <c r="R377" s="5">
        <v>59684</v>
      </c>
      <c r="S377" s="5">
        <v>0</v>
      </c>
      <c r="T377" s="5">
        <v>47111.90122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27716</v>
      </c>
      <c r="AA377" s="5">
        <v>0</v>
      </c>
      <c r="AB377" s="5">
        <v>6487388.9012200003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47"/>
    </row>
    <row r="378" spans="1:39" x14ac:dyDescent="0.25">
      <c r="A378" s="5">
        <v>4070</v>
      </c>
      <c r="B378" s="5">
        <v>7</v>
      </c>
      <c r="C378" s="5" t="s">
        <v>2244</v>
      </c>
      <c r="D378" s="5">
        <v>0</v>
      </c>
      <c r="E378" s="5">
        <v>0</v>
      </c>
      <c r="F378" s="5">
        <v>721.13387</v>
      </c>
      <c r="G378" s="5">
        <v>759.79848000000004</v>
      </c>
      <c r="H378" s="5">
        <v>4989597</v>
      </c>
      <c r="I378" s="5">
        <v>0</v>
      </c>
      <c r="J378" s="5">
        <v>1517477</v>
      </c>
      <c r="K378" s="5">
        <v>272250</v>
      </c>
      <c r="L378" s="5">
        <v>0</v>
      </c>
      <c r="M378" s="5">
        <v>22900</v>
      </c>
      <c r="N378" s="5">
        <v>0</v>
      </c>
      <c r="O378" s="5">
        <v>172259</v>
      </c>
      <c r="P378" s="5">
        <v>88165</v>
      </c>
      <c r="Q378" s="5">
        <v>9877</v>
      </c>
      <c r="R378" s="5">
        <v>219194</v>
      </c>
      <c r="S378" s="5">
        <v>0</v>
      </c>
      <c r="T378" s="5">
        <v>98014.003916999995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32492</v>
      </c>
      <c r="AA378" s="5">
        <v>0</v>
      </c>
      <c r="AB378" s="5">
        <v>7422225.0039170003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47"/>
    </row>
    <row r="379" spans="1:39" x14ac:dyDescent="0.25">
      <c r="A379" s="5">
        <v>4073</v>
      </c>
      <c r="B379" s="5">
        <v>7</v>
      </c>
      <c r="C379" s="5" t="s">
        <v>2245</v>
      </c>
      <c r="D379" s="5">
        <v>0</v>
      </c>
      <c r="E379" s="5">
        <v>0</v>
      </c>
      <c r="F379" s="5">
        <v>545</v>
      </c>
      <c r="G379" s="5">
        <v>576</v>
      </c>
      <c r="H379" s="5">
        <v>3782592</v>
      </c>
      <c r="I379" s="5">
        <v>0</v>
      </c>
      <c r="J379" s="5">
        <v>148228</v>
      </c>
      <c r="K379" s="5">
        <v>265226</v>
      </c>
      <c r="L379" s="5">
        <v>0</v>
      </c>
      <c r="M379" s="5">
        <v>17361</v>
      </c>
      <c r="N379" s="5">
        <v>0</v>
      </c>
      <c r="O379" s="5">
        <v>130589</v>
      </c>
      <c r="P379" s="5">
        <v>66838</v>
      </c>
      <c r="Q379" s="5">
        <v>7488</v>
      </c>
      <c r="R379" s="5">
        <v>0</v>
      </c>
      <c r="S379" s="5">
        <v>0</v>
      </c>
      <c r="T379" s="5">
        <v>74304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32527</v>
      </c>
      <c r="AA379" s="5">
        <v>0</v>
      </c>
      <c r="AB379" s="5">
        <v>4525153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47"/>
    </row>
    <row r="380" spans="1:39" x14ac:dyDescent="0.25">
      <c r="A380" s="5">
        <v>4074</v>
      </c>
      <c r="B380" s="5">
        <v>7</v>
      </c>
      <c r="C380" s="5" t="s">
        <v>2246</v>
      </c>
      <c r="D380" s="5">
        <v>0</v>
      </c>
      <c r="E380" s="5">
        <v>0</v>
      </c>
      <c r="F380" s="5">
        <v>604.81649500000003</v>
      </c>
      <c r="G380" s="5">
        <v>687.35462800000005</v>
      </c>
      <c r="H380" s="5">
        <v>4513858</v>
      </c>
      <c r="I380" s="5">
        <v>0</v>
      </c>
      <c r="J380" s="5">
        <v>296547</v>
      </c>
      <c r="K380" s="5">
        <v>0</v>
      </c>
      <c r="L380" s="5">
        <v>0</v>
      </c>
      <c r="M380" s="5">
        <v>20717</v>
      </c>
      <c r="N380" s="5">
        <v>0</v>
      </c>
      <c r="O380" s="5">
        <v>155835</v>
      </c>
      <c r="P380" s="5">
        <v>79759</v>
      </c>
      <c r="Q380" s="5">
        <v>8936</v>
      </c>
      <c r="R380" s="5">
        <v>0</v>
      </c>
      <c r="S380" s="5">
        <v>0</v>
      </c>
      <c r="T380" s="5">
        <v>46052.760052999998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35150</v>
      </c>
      <c r="AA380" s="5">
        <v>0</v>
      </c>
      <c r="AB380" s="5">
        <v>5156854.7600530004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47"/>
    </row>
    <row r="381" spans="1:39" x14ac:dyDescent="0.25">
      <c r="A381" s="5">
        <v>4075</v>
      </c>
      <c r="B381" s="5">
        <v>7</v>
      </c>
      <c r="C381" s="5" t="s">
        <v>2247</v>
      </c>
      <c r="D381" s="5">
        <v>0</v>
      </c>
      <c r="E381" s="5">
        <v>0</v>
      </c>
      <c r="F381" s="5">
        <v>252.86956499999999</v>
      </c>
      <c r="G381" s="5">
        <v>299.04347799999999</v>
      </c>
      <c r="H381" s="5">
        <v>1963819</v>
      </c>
      <c r="I381" s="5">
        <v>0</v>
      </c>
      <c r="J381" s="5">
        <v>31152</v>
      </c>
      <c r="K381" s="5">
        <v>14089</v>
      </c>
      <c r="L381" s="5">
        <v>0</v>
      </c>
      <c r="M381" s="5">
        <v>9013</v>
      </c>
      <c r="N381" s="5">
        <v>0</v>
      </c>
      <c r="O381" s="5">
        <v>67798</v>
      </c>
      <c r="P381" s="5">
        <v>34700</v>
      </c>
      <c r="Q381" s="5">
        <v>3888</v>
      </c>
      <c r="R381" s="5">
        <v>0</v>
      </c>
      <c r="S381" s="5">
        <v>0</v>
      </c>
      <c r="T381" s="5">
        <v>21830.173912999999</v>
      </c>
      <c r="U381" s="5">
        <v>0</v>
      </c>
      <c r="V381" s="5">
        <v>0</v>
      </c>
      <c r="W381" s="5">
        <v>0</v>
      </c>
      <c r="X381" s="5">
        <v>0</v>
      </c>
      <c r="Y381" s="5">
        <v>2495</v>
      </c>
      <c r="Z381" s="5">
        <v>22358</v>
      </c>
      <c r="AA381" s="5">
        <v>0</v>
      </c>
      <c r="AB381" s="5">
        <v>2171142.1739130002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47"/>
    </row>
    <row r="382" spans="1:39" x14ac:dyDescent="0.25">
      <c r="A382" s="5">
        <v>4077</v>
      </c>
      <c r="B382" s="5">
        <v>7</v>
      </c>
      <c r="C382" s="5" t="s">
        <v>2248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47"/>
    </row>
    <row r="383" spans="1:39" x14ac:dyDescent="0.25">
      <c r="A383" s="5">
        <v>4078</v>
      </c>
      <c r="B383" s="5">
        <v>7</v>
      </c>
      <c r="C383" s="5" t="s">
        <v>2249</v>
      </c>
      <c r="D383" s="5">
        <v>0</v>
      </c>
      <c r="E383" s="5">
        <v>0</v>
      </c>
      <c r="F383" s="5">
        <v>1130</v>
      </c>
      <c r="G383" s="5">
        <v>1182</v>
      </c>
      <c r="H383" s="5">
        <v>7762194</v>
      </c>
      <c r="I383" s="5">
        <v>0</v>
      </c>
      <c r="J383" s="5">
        <v>3446829</v>
      </c>
      <c r="K383" s="5">
        <v>690696</v>
      </c>
      <c r="L383" s="5">
        <v>0</v>
      </c>
      <c r="M383" s="5">
        <v>35625</v>
      </c>
      <c r="N383" s="5">
        <v>0</v>
      </c>
      <c r="O383" s="5">
        <v>267979</v>
      </c>
      <c r="P383" s="5">
        <v>137157</v>
      </c>
      <c r="Q383" s="5">
        <v>15366</v>
      </c>
      <c r="R383" s="5">
        <v>527113</v>
      </c>
      <c r="S383" s="5">
        <v>0</v>
      </c>
      <c r="T383" s="5">
        <v>15366</v>
      </c>
      <c r="U383" s="5">
        <v>-361718</v>
      </c>
      <c r="V383" s="5">
        <v>0</v>
      </c>
      <c r="W383" s="5">
        <v>0</v>
      </c>
      <c r="X383" s="5">
        <v>0</v>
      </c>
      <c r="Y383" s="5">
        <v>11034</v>
      </c>
      <c r="Z383" s="5">
        <v>52591</v>
      </c>
      <c r="AA383" s="5">
        <v>0</v>
      </c>
      <c r="AB383" s="5">
        <v>12600232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47"/>
    </row>
    <row r="384" spans="1:39" x14ac:dyDescent="0.25">
      <c r="A384" s="5">
        <v>4079</v>
      </c>
      <c r="B384" s="5">
        <v>7</v>
      </c>
      <c r="C384" s="5" t="s">
        <v>2250</v>
      </c>
      <c r="D384" s="5">
        <v>0</v>
      </c>
      <c r="E384" s="5">
        <v>0</v>
      </c>
      <c r="F384" s="5">
        <v>477.90294799999998</v>
      </c>
      <c r="G384" s="5">
        <v>495.44840299999998</v>
      </c>
      <c r="H384" s="5">
        <v>3253610</v>
      </c>
      <c r="I384" s="5">
        <v>0</v>
      </c>
      <c r="J384" s="5">
        <v>922615</v>
      </c>
      <c r="K384" s="5">
        <v>0</v>
      </c>
      <c r="L384" s="5">
        <v>0</v>
      </c>
      <c r="M384" s="5">
        <v>14933</v>
      </c>
      <c r="N384" s="5">
        <v>0</v>
      </c>
      <c r="O384" s="5">
        <v>112327</v>
      </c>
      <c r="P384" s="5">
        <v>57491</v>
      </c>
      <c r="Q384" s="5">
        <v>6441</v>
      </c>
      <c r="R384" s="5">
        <v>0</v>
      </c>
      <c r="S384" s="5">
        <v>0</v>
      </c>
      <c r="T384" s="5">
        <v>0</v>
      </c>
      <c r="U384" s="5">
        <v>-151618</v>
      </c>
      <c r="V384" s="5">
        <v>0</v>
      </c>
      <c r="W384" s="5">
        <v>0</v>
      </c>
      <c r="X384" s="5">
        <v>0</v>
      </c>
      <c r="Y384" s="5">
        <v>0</v>
      </c>
      <c r="Z384" s="5">
        <v>14718</v>
      </c>
      <c r="AA384" s="5">
        <v>0</v>
      </c>
      <c r="AB384" s="5">
        <v>4230517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47"/>
    </row>
    <row r="385" spans="1:39" x14ac:dyDescent="0.25">
      <c r="A385" s="5">
        <v>4080</v>
      </c>
      <c r="B385" s="5">
        <v>7</v>
      </c>
      <c r="C385" s="5" t="s">
        <v>2251</v>
      </c>
      <c r="D385" s="5">
        <v>0</v>
      </c>
      <c r="E385" s="5">
        <v>0</v>
      </c>
      <c r="F385" s="5">
        <v>46.555556000000003</v>
      </c>
      <c r="G385" s="5">
        <v>55.866667</v>
      </c>
      <c r="H385" s="5">
        <v>366876</v>
      </c>
      <c r="I385" s="5">
        <v>0</v>
      </c>
      <c r="J385" s="5">
        <v>54989</v>
      </c>
      <c r="K385" s="5">
        <v>0</v>
      </c>
      <c r="L385" s="5">
        <v>0</v>
      </c>
      <c r="M385" s="5">
        <v>1684</v>
      </c>
      <c r="N385" s="5">
        <v>10991</v>
      </c>
      <c r="O385" s="5">
        <v>12666</v>
      </c>
      <c r="P385" s="5">
        <v>6483</v>
      </c>
      <c r="Q385" s="5">
        <v>726</v>
      </c>
      <c r="R385" s="5">
        <v>7187</v>
      </c>
      <c r="S385" s="5">
        <v>0</v>
      </c>
      <c r="T385" s="5">
        <v>5419.0666670000001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2826</v>
      </c>
      <c r="AA385" s="5">
        <v>0</v>
      </c>
      <c r="AB385" s="5">
        <v>469847.06666700001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47"/>
    </row>
    <row r="386" spans="1:39" x14ac:dyDescent="0.25">
      <c r="A386" s="5">
        <v>4081</v>
      </c>
      <c r="B386" s="5">
        <v>7</v>
      </c>
      <c r="C386" s="5" t="s">
        <v>2252</v>
      </c>
      <c r="D386" s="5">
        <v>0</v>
      </c>
      <c r="E386" s="5">
        <v>0</v>
      </c>
      <c r="F386" s="5">
        <v>60</v>
      </c>
      <c r="G386" s="5">
        <v>71.8</v>
      </c>
      <c r="H386" s="5">
        <v>471511</v>
      </c>
      <c r="I386" s="5">
        <v>0</v>
      </c>
      <c r="J386" s="5">
        <v>92962</v>
      </c>
      <c r="K386" s="5">
        <v>14660</v>
      </c>
      <c r="L386" s="5">
        <v>0</v>
      </c>
      <c r="M386" s="5">
        <v>2164</v>
      </c>
      <c r="N386" s="5">
        <v>7209</v>
      </c>
      <c r="O386" s="5">
        <v>16278</v>
      </c>
      <c r="P386" s="5">
        <v>8332</v>
      </c>
      <c r="Q386" s="5">
        <v>933</v>
      </c>
      <c r="R386" s="5">
        <v>0</v>
      </c>
      <c r="S386" s="5">
        <v>0</v>
      </c>
      <c r="T386" s="5">
        <v>12206</v>
      </c>
      <c r="U386" s="5">
        <v>-29181</v>
      </c>
      <c r="V386" s="5">
        <v>0</v>
      </c>
      <c r="W386" s="5">
        <v>0</v>
      </c>
      <c r="X386" s="5">
        <v>0</v>
      </c>
      <c r="Y386" s="5">
        <v>0</v>
      </c>
      <c r="Z386" s="5">
        <v>4482</v>
      </c>
      <c r="AA386" s="5">
        <v>0</v>
      </c>
      <c r="AB386" s="5">
        <v>601556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47"/>
    </row>
    <row r="387" spans="1:39" x14ac:dyDescent="0.25">
      <c r="A387" s="5">
        <v>4082</v>
      </c>
      <c r="B387" s="5">
        <v>7</v>
      </c>
      <c r="C387" s="5" t="s">
        <v>2253</v>
      </c>
      <c r="D387" s="5">
        <v>0</v>
      </c>
      <c r="E387" s="5">
        <v>0</v>
      </c>
      <c r="F387" s="5">
        <v>364.57894700000003</v>
      </c>
      <c r="G387" s="5">
        <v>435.49473699999999</v>
      </c>
      <c r="H387" s="5">
        <v>2859894</v>
      </c>
      <c r="I387" s="5">
        <v>7443</v>
      </c>
      <c r="J387" s="5">
        <v>143223</v>
      </c>
      <c r="K387" s="5">
        <v>14086</v>
      </c>
      <c r="L387" s="5">
        <v>0</v>
      </c>
      <c r="M387" s="5">
        <v>13126</v>
      </c>
      <c r="N387" s="5">
        <v>0</v>
      </c>
      <c r="O387" s="5">
        <v>98734</v>
      </c>
      <c r="P387" s="5">
        <v>50534</v>
      </c>
      <c r="Q387" s="5">
        <v>5661</v>
      </c>
      <c r="R387" s="5">
        <v>666</v>
      </c>
      <c r="S387" s="5">
        <v>0</v>
      </c>
      <c r="T387" s="5">
        <v>46162.442105000002</v>
      </c>
      <c r="U387" s="5">
        <v>0</v>
      </c>
      <c r="V387" s="5">
        <v>0</v>
      </c>
      <c r="W387" s="5">
        <v>0</v>
      </c>
      <c r="X387" s="5">
        <v>0</v>
      </c>
      <c r="Y387" s="5">
        <v>287813</v>
      </c>
      <c r="Z387" s="5">
        <v>43647</v>
      </c>
      <c r="AA387" s="5">
        <v>0</v>
      </c>
      <c r="AB387" s="5">
        <v>3570989.4421049999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47"/>
    </row>
    <row r="388" spans="1:39" x14ac:dyDescent="0.25">
      <c r="A388" s="5">
        <v>4083</v>
      </c>
      <c r="B388" s="5">
        <v>7</v>
      </c>
      <c r="C388" s="5" t="s">
        <v>2254</v>
      </c>
      <c r="D388" s="5">
        <v>0</v>
      </c>
      <c r="E388" s="5">
        <v>0</v>
      </c>
      <c r="F388" s="5">
        <v>99.222222000000002</v>
      </c>
      <c r="G388" s="5">
        <v>99.222222000000002</v>
      </c>
      <c r="H388" s="5">
        <v>651592</v>
      </c>
      <c r="I388" s="5">
        <v>0</v>
      </c>
      <c r="J388" s="5">
        <v>10139</v>
      </c>
      <c r="K388" s="5">
        <v>14102</v>
      </c>
      <c r="L388" s="5">
        <v>0</v>
      </c>
      <c r="M388" s="5">
        <v>2991</v>
      </c>
      <c r="N388" s="5">
        <v>16231</v>
      </c>
      <c r="O388" s="5">
        <v>22495</v>
      </c>
      <c r="P388" s="5">
        <v>11514</v>
      </c>
      <c r="Q388" s="5">
        <v>1290</v>
      </c>
      <c r="R388" s="5">
        <v>1850</v>
      </c>
      <c r="S388" s="5">
        <v>0</v>
      </c>
      <c r="T388" s="5">
        <v>3075.8888889999998</v>
      </c>
      <c r="U388" s="5">
        <v>-46595</v>
      </c>
      <c r="V388" s="5">
        <v>0</v>
      </c>
      <c r="W388" s="5">
        <v>0</v>
      </c>
      <c r="X388" s="5">
        <v>0</v>
      </c>
      <c r="Y388" s="5">
        <v>5108</v>
      </c>
      <c r="Z388" s="5">
        <v>4948</v>
      </c>
      <c r="AA388" s="5">
        <v>0</v>
      </c>
      <c r="AB388" s="5">
        <v>698740.88888900005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47"/>
    </row>
    <row r="389" spans="1:39" x14ac:dyDescent="0.25">
      <c r="A389" s="5">
        <v>4084</v>
      </c>
      <c r="B389" s="5">
        <v>7</v>
      </c>
      <c r="C389" s="5" t="s">
        <v>2255</v>
      </c>
      <c r="D389" s="5">
        <v>0</v>
      </c>
      <c r="E389" s="5">
        <v>0</v>
      </c>
      <c r="F389" s="5">
        <v>335</v>
      </c>
      <c r="G389" s="5">
        <v>335</v>
      </c>
      <c r="H389" s="5">
        <v>2199945</v>
      </c>
      <c r="I389" s="5">
        <v>0</v>
      </c>
      <c r="J389" s="5">
        <v>35628</v>
      </c>
      <c r="K389" s="5">
        <v>0</v>
      </c>
      <c r="L389" s="5">
        <v>0</v>
      </c>
      <c r="M389" s="5">
        <v>10097</v>
      </c>
      <c r="N389" s="5">
        <v>171042</v>
      </c>
      <c r="O389" s="5">
        <v>75950</v>
      </c>
      <c r="P389" s="5">
        <v>38873</v>
      </c>
      <c r="Q389" s="5">
        <v>4355</v>
      </c>
      <c r="R389" s="5">
        <v>6214</v>
      </c>
      <c r="S389" s="5">
        <v>0</v>
      </c>
      <c r="T389" s="5">
        <v>16750</v>
      </c>
      <c r="U389" s="5">
        <v>0</v>
      </c>
      <c r="V389" s="5">
        <v>0</v>
      </c>
      <c r="W389" s="5">
        <v>0</v>
      </c>
      <c r="X389" s="5">
        <v>0</v>
      </c>
      <c r="Y389" s="5">
        <v>27585</v>
      </c>
      <c r="Z389" s="5">
        <v>18010</v>
      </c>
      <c r="AA389" s="5">
        <v>0</v>
      </c>
      <c r="AB389" s="5">
        <v>2604449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47"/>
    </row>
    <row r="390" spans="1:39" x14ac:dyDescent="0.25">
      <c r="A390" s="5">
        <v>4085</v>
      </c>
      <c r="B390" s="5">
        <v>7</v>
      </c>
      <c r="C390" s="5" t="s">
        <v>2256</v>
      </c>
      <c r="D390" s="5">
        <v>0</v>
      </c>
      <c r="E390" s="5">
        <v>0</v>
      </c>
      <c r="F390" s="5">
        <v>220</v>
      </c>
      <c r="G390" s="5">
        <v>264</v>
      </c>
      <c r="H390" s="5">
        <v>1733688</v>
      </c>
      <c r="I390" s="5">
        <v>4512</v>
      </c>
      <c r="J390" s="5">
        <v>36222</v>
      </c>
      <c r="K390" s="5">
        <v>0</v>
      </c>
      <c r="L390" s="5">
        <v>0</v>
      </c>
      <c r="M390" s="5">
        <v>7957</v>
      </c>
      <c r="N390" s="5">
        <v>21615</v>
      </c>
      <c r="O390" s="5">
        <v>59853</v>
      </c>
      <c r="P390" s="5">
        <v>30634</v>
      </c>
      <c r="Q390" s="5">
        <v>3432</v>
      </c>
      <c r="R390" s="5">
        <v>3411</v>
      </c>
      <c r="S390" s="5">
        <v>0</v>
      </c>
      <c r="T390" s="5">
        <v>15312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13759</v>
      </c>
      <c r="AA390" s="5">
        <v>0</v>
      </c>
      <c r="AB390" s="5">
        <v>1930395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47"/>
    </row>
    <row r="391" spans="1:39" x14ac:dyDescent="0.25">
      <c r="A391" s="5">
        <v>4087</v>
      </c>
      <c r="B391" s="5">
        <v>7</v>
      </c>
      <c r="C391" s="5" t="s">
        <v>2257</v>
      </c>
      <c r="D391" s="5">
        <v>0</v>
      </c>
      <c r="E391" s="5">
        <v>0</v>
      </c>
      <c r="F391" s="5">
        <v>77</v>
      </c>
      <c r="G391" s="5">
        <v>92.4</v>
      </c>
      <c r="H391" s="5">
        <v>606791</v>
      </c>
      <c r="I391" s="5">
        <v>0</v>
      </c>
      <c r="J391" s="5">
        <v>48583</v>
      </c>
      <c r="K391" s="5">
        <v>14786</v>
      </c>
      <c r="L391" s="5">
        <v>0</v>
      </c>
      <c r="M391" s="5">
        <v>2785</v>
      </c>
      <c r="N391" s="5">
        <v>0</v>
      </c>
      <c r="O391" s="5">
        <v>20949</v>
      </c>
      <c r="P391" s="5">
        <v>10722</v>
      </c>
      <c r="Q391" s="5">
        <v>1201</v>
      </c>
      <c r="R391" s="5">
        <v>897</v>
      </c>
      <c r="S391" s="5">
        <v>0</v>
      </c>
      <c r="T391" s="5">
        <v>6652.8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5660</v>
      </c>
      <c r="AA391" s="5">
        <v>0</v>
      </c>
      <c r="AB391" s="5">
        <v>719026.8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47"/>
    </row>
    <row r="392" spans="1:39" x14ac:dyDescent="0.25">
      <c r="A392" s="5">
        <v>4088</v>
      </c>
      <c r="B392" s="5">
        <v>7</v>
      </c>
      <c r="C392" s="5" t="s">
        <v>2258</v>
      </c>
      <c r="D392" s="5">
        <v>0</v>
      </c>
      <c r="E392" s="5">
        <v>0</v>
      </c>
      <c r="F392" s="5">
        <v>546.56327699999997</v>
      </c>
      <c r="G392" s="5">
        <v>573.69479999999999</v>
      </c>
      <c r="H392" s="5">
        <v>3767454</v>
      </c>
      <c r="I392" s="5">
        <v>0</v>
      </c>
      <c r="J392" s="5">
        <v>1764165</v>
      </c>
      <c r="K392" s="5">
        <v>230868</v>
      </c>
      <c r="L392" s="5">
        <v>0</v>
      </c>
      <c r="M392" s="5">
        <v>17291</v>
      </c>
      <c r="N392" s="5">
        <v>0</v>
      </c>
      <c r="O392" s="5">
        <v>130066</v>
      </c>
      <c r="P392" s="5">
        <v>66570</v>
      </c>
      <c r="Q392" s="5">
        <v>7458</v>
      </c>
      <c r="R392" s="5">
        <v>0</v>
      </c>
      <c r="S392" s="5">
        <v>0</v>
      </c>
      <c r="T392" s="5">
        <v>76301.408376000007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24184</v>
      </c>
      <c r="AA392" s="5">
        <v>0</v>
      </c>
      <c r="AB392" s="5">
        <v>6084357.4083759999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47"/>
    </row>
    <row r="393" spans="1:39" x14ac:dyDescent="0.25">
      <c r="A393" s="5">
        <v>4089</v>
      </c>
      <c r="B393" s="5">
        <v>7</v>
      </c>
      <c r="C393" s="5" t="s">
        <v>2259</v>
      </c>
      <c r="D393" s="5">
        <v>0</v>
      </c>
      <c r="E393" s="5">
        <v>0</v>
      </c>
      <c r="F393" s="5">
        <v>284.26133600000003</v>
      </c>
      <c r="G393" s="5">
        <v>300.22133600000001</v>
      </c>
      <c r="H393" s="5">
        <v>1971554</v>
      </c>
      <c r="I393" s="5">
        <v>0</v>
      </c>
      <c r="J393" s="5">
        <v>157726</v>
      </c>
      <c r="K393" s="5">
        <v>15579</v>
      </c>
      <c r="L393" s="5">
        <v>0</v>
      </c>
      <c r="M393" s="5">
        <v>9049</v>
      </c>
      <c r="N393" s="5">
        <v>0</v>
      </c>
      <c r="O393" s="5">
        <v>68065</v>
      </c>
      <c r="P393" s="5">
        <v>34837</v>
      </c>
      <c r="Q393" s="5">
        <v>3903</v>
      </c>
      <c r="R393" s="5">
        <v>0</v>
      </c>
      <c r="S393" s="5">
        <v>0</v>
      </c>
      <c r="T393" s="5">
        <v>900.66400699999997</v>
      </c>
      <c r="U393" s="5">
        <v>0</v>
      </c>
      <c r="V393" s="5">
        <v>0</v>
      </c>
      <c r="W393" s="5">
        <v>0</v>
      </c>
      <c r="X393" s="5">
        <v>0</v>
      </c>
      <c r="Y393" s="5">
        <v>28281</v>
      </c>
      <c r="Z393" s="5">
        <v>14355</v>
      </c>
      <c r="AA393" s="5">
        <v>0</v>
      </c>
      <c r="AB393" s="5">
        <v>2304249.6640070002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47"/>
    </row>
    <row r="394" spans="1:39" x14ac:dyDescent="0.25">
      <c r="A394" s="5">
        <v>4090</v>
      </c>
      <c r="B394" s="5">
        <v>7</v>
      </c>
      <c r="C394" s="5" t="s">
        <v>2260</v>
      </c>
      <c r="D394" s="5">
        <v>0</v>
      </c>
      <c r="E394" s="5">
        <v>0</v>
      </c>
      <c r="F394" s="5">
        <v>180</v>
      </c>
      <c r="G394" s="5">
        <v>180</v>
      </c>
      <c r="H394" s="5">
        <v>1182060</v>
      </c>
      <c r="I394" s="5">
        <v>0</v>
      </c>
      <c r="J394" s="5">
        <v>7332</v>
      </c>
      <c r="K394" s="5">
        <v>0</v>
      </c>
      <c r="L394" s="5">
        <v>0</v>
      </c>
      <c r="M394" s="5">
        <v>5425</v>
      </c>
      <c r="N394" s="5">
        <v>16895</v>
      </c>
      <c r="O394" s="5">
        <v>40809</v>
      </c>
      <c r="P394" s="5">
        <v>20887</v>
      </c>
      <c r="Q394" s="5">
        <v>2340</v>
      </c>
      <c r="R394" s="5">
        <v>1566</v>
      </c>
      <c r="S394" s="5">
        <v>0</v>
      </c>
      <c r="T394" s="5">
        <v>18000</v>
      </c>
      <c r="U394" s="5">
        <v>-71979</v>
      </c>
      <c r="V394" s="5">
        <v>0</v>
      </c>
      <c r="W394" s="5">
        <v>0</v>
      </c>
      <c r="X394" s="5">
        <v>0</v>
      </c>
      <c r="Y394" s="5">
        <v>0</v>
      </c>
      <c r="Z394" s="5">
        <v>10189</v>
      </c>
      <c r="AA394" s="5">
        <v>0</v>
      </c>
      <c r="AB394" s="5">
        <v>1233524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47"/>
    </row>
    <row r="395" spans="1:39" x14ac:dyDescent="0.25">
      <c r="A395" s="5">
        <v>4091</v>
      </c>
      <c r="B395" s="5">
        <v>7</v>
      </c>
      <c r="C395" s="5" t="s">
        <v>2261</v>
      </c>
      <c r="D395" s="5">
        <v>0</v>
      </c>
      <c r="E395" s="5">
        <v>0</v>
      </c>
      <c r="F395" s="5">
        <v>138.62301600000001</v>
      </c>
      <c r="G395" s="5">
        <v>162.34761900000001</v>
      </c>
      <c r="H395" s="5">
        <v>1066137</v>
      </c>
      <c r="I395" s="5">
        <v>2775</v>
      </c>
      <c r="J395" s="5">
        <v>10011</v>
      </c>
      <c r="K395" s="5">
        <v>14143</v>
      </c>
      <c r="L395" s="5">
        <v>0</v>
      </c>
      <c r="M395" s="5">
        <v>4893</v>
      </c>
      <c r="N395" s="5">
        <v>15238</v>
      </c>
      <c r="O395" s="5">
        <v>36807</v>
      </c>
      <c r="P395" s="5">
        <v>18838</v>
      </c>
      <c r="Q395" s="5">
        <v>2111</v>
      </c>
      <c r="R395" s="5">
        <v>0</v>
      </c>
      <c r="S395" s="5">
        <v>0</v>
      </c>
      <c r="T395" s="5">
        <v>17371.195238</v>
      </c>
      <c r="U395" s="5">
        <v>-64920</v>
      </c>
      <c r="V395" s="5">
        <v>0</v>
      </c>
      <c r="W395" s="5">
        <v>0</v>
      </c>
      <c r="X395" s="5">
        <v>0</v>
      </c>
      <c r="Y395" s="5">
        <v>0</v>
      </c>
      <c r="Z395" s="5">
        <v>8353</v>
      </c>
      <c r="AA395" s="5">
        <v>0</v>
      </c>
      <c r="AB395" s="5">
        <v>1131757.195238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47"/>
    </row>
    <row r="396" spans="1:39" x14ac:dyDescent="0.25">
      <c r="A396" s="5">
        <v>4092</v>
      </c>
      <c r="B396" s="5">
        <v>7</v>
      </c>
      <c r="C396" s="5" t="s">
        <v>2262</v>
      </c>
      <c r="D396" s="5">
        <v>0</v>
      </c>
      <c r="E396" s="5">
        <v>0</v>
      </c>
      <c r="F396" s="5">
        <v>81.107142999999994</v>
      </c>
      <c r="G396" s="5">
        <v>97.328570999999997</v>
      </c>
      <c r="H396" s="5">
        <v>639157</v>
      </c>
      <c r="I396" s="5">
        <v>0</v>
      </c>
      <c r="J396" s="5">
        <v>57002</v>
      </c>
      <c r="K396" s="5">
        <v>0</v>
      </c>
      <c r="L396" s="5">
        <v>0</v>
      </c>
      <c r="M396" s="5">
        <v>2933</v>
      </c>
      <c r="N396" s="5">
        <v>0</v>
      </c>
      <c r="O396" s="5">
        <v>22066</v>
      </c>
      <c r="P396" s="5">
        <v>11294</v>
      </c>
      <c r="Q396" s="5">
        <v>1265</v>
      </c>
      <c r="R396" s="5">
        <v>149</v>
      </c>
      <c r="S396" s="5">
        <v>0</v>
      </c>
      <c r="T396" s="5">
        <v>973.28571399999998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2324</v>
      </c>
      <c r="AA396" s="5">
        <v>0</v>
      </c>
      <c r="AB396" s="5">
        <v>737163.285714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47"/>
    </row>
    <row r="397" spans="1:39" x14ac:dyDescent="0.25">
      <c r="A397" s="5">
        <v>4093</v>
      </c>
      <c r="B397" s="5">
        <v>7</v>
      </c>
      <c r="C397" s="5" t="s">
        <v>2263</v>
      </c>
      <c r="D397" s="5">
        <v>0</v>
      </c>
      <c r="E397" s="5">
        <v>0</v>
      </c>
      <c r="F397" s="5">
        <v>120</v>
      </c>
      <c r="G397" s="5">
        <v>144</v>
      </c>
      <c r="H397" s="5">
        <v>945648</v>
      </c>
      <c r="I397" s="5">
        <v>0</v>
      </c>
      <c r="J397" s="5">
        <v>90273</v>
      </c>
      <c r="K397" s="5">
        <v>0</v>
      </c>
      <c r="L397" s="5">
        <v>0</v>
      </c>
      <c r="M397" s="5">
        <v>4340</v>
      </c>
      <c r="N397" s="5">
        <v>16156</v>
      </c>
      <c r="O397" s="5">
        <v>32647</v>
      </c>
      <c r="P397" s="5">
        <v>16709</v>
      </c>
      <c r="Q397" s="5">
        <v>1872</v>
      </c>
      <c r="R397" s="5">
        <v>539</v>
      </c>
      <c r="S397" s="5">
        <v>0</v>
      </c>
      <c r="T397" s="5">
        <v>26352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5804</v>
      </c>
      <c r="AA397" s="5">
        <v>0</v>
      </c>
      <c r="AB397" s="5">
        <v>1140340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47"/>
    </row>
    <row r="398" spans="1:39" x14ac:dyDescent="0.25">
      <c r="A398" s="5">
        <v>4095</v>
      </c>
      <c r="B398" s="5">
        <v>7</v>
      </c>
      <c r="C398" s="5" t="s">
        <v>2264</v>
      </c>
      <c r="D398" s="5">
        <v>0</v>
      </c>
      <c r="E398" s="5">
        <v>0</v>
      </c>
      <c r="F398" s="5">
        <v>159</v>
      </c>
      <c r="G398" s="5">
        <v>190.8</v>
      </c>
      <c r="H398" s="5">
        <v>1252984</v>
      </c>
      <c r="I398" s="5">
        <v>0</v>
      </c>
      <c r="J398" s="5">
        <v>9623</v>
      </c>
      <c r="K398" s="5">
        <v>0</v>
      </c>
      <c r="L398" s="5">
        <v>0</v>
      </c>
      <c r="M398" s="5">
        <v>5751</v>
      </c>
      <c r="N398" s="5">
        <v>18864</v>
      </c>
      <c r="O398" s="5">
        <v>43258</v>
      </c>
      <c r="P398" s="5">
        <v>22140</v>
      </c>
      <c r="Q398" s="5">
        <v>2480</v>
      </c>
      <c r="R398" s="5">
        <v>2167</v>
      </c>
      <c r="S398" s="5">
        <v>0</v>
      </c>
      <c r="T398" s="5">
        <v>12592.8</v>
      </c>
      <c r="U398" s="5">
        <v>-77253</v>
      </c>
      <c r="V398" s="5">
        <v>0</v>
      </c>
      <c r="W398" s="5">
        <v>0</v>
      </c>
      <c r="X398" s="5">
        <v>0</v>
      </c>
      <c r="Y398" s="5">
        <v>0</v>
      </c>
      <c r="Z398" s="5">
        <v>7968</v>
      </c>
      <c r="AA398" s="5">
        <v>0</v>
      </c>
      <c r="AB398" s="5">
        <v>1300574.8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47"/>
    </row>
    <row r="399" spans="1:39" x14ac:dyDescent="0.25">
      <c r="A399" s="5">
        <v>4097</v>
      </c>
      <c r="B399" s="5">
        <v>7</v>
      </c>
      <c r="C399" s="5" t="s">
        <v>2265</v>
      </c>
      <c r="D399" s="5">
        <v>0</v>
      </c>
      <c r="E399" s="5">
        <v>0</v>
      </c>
      <c r="F399" s="5">
        <v>500.766954</v>
      </c>
      <c r="G399" s="5">
        <v>522.98263999999995</v>
      </c>
      <c r="H399" s="5">
        <v>3434427</v>
      </c>
      <c r="I399" s="5">
        <v>0</v>
      </c>
      <c r="J399" s="5">
        <v>1046330</v>
      </c>
      <c r="K399" s="5">
        <v>354136</v>
      </c>
      <c r="L399" s="5">
        <v>0</v>
      </c>
      <c r="M399" s="5">
        <v>15763</v>
      </c>
      <c r="N399" s="5">
        <v>0</v>
      </c>
      <c r="O399" s="5">
        <v>118569</v>
      </c>
      <c r="P399" s="5">
        <v>60686</v>
      </c>
      <c r="Q399" s="5">
        <v>6799</v>
      </c>
      <c r="R399" s="5">
        <v>133000</v>
      </c>
      <c r="S399" s="5">
        <v>0</v>
      </c>
      <c r="T399" s="5">
        <v>1045.965281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46584</v>
      </c>
      <c r="AA399" s="5">
        <v>0</v>
      </c>
      <c r="AB399" s="5">
        <v>5217339.9652810004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47"/>
    </row>
    <row r="400" spans="1:39" x14ac:dyDescent="0.25">
      <c r="A400" s="5">
        <v>4098</v>
      </c>
      <c r="B400" s="5">
        <v>7</v>
      </c>
      <c r="C400" s="5" t="s">
        <v>2266</v>
      </c>
      <c r="D400" s="5">
        <v>0</v>
      </c>
      <c r="E400" s="5">
        <v>0</v>
      </c>
      <c r="F400" s="5">
        <v>990.21333300000003</v>
      </c>
      <c r="G400" s="5">
        <v>1074.6559999999999</v>
      </c>
      <c r="H400" s="5">
        <v>7057266</v>
      </c>
      <c r="I400" s="5">
        <v>0</v>
      </c>
      <c r="J400" s="5">
        <v>7889</v>
      </c>
      <c r="K400" s="5">
        <v>23096</v>
      </c>
      <c r="L400" s="5">
        <v>0</v>
      </c>
      <c r="M400" s="5">
        <v>32390</v>
      </c>
      <c r="N400" s="5">
        <v>0</v>
      </c>
      <c r="O400" s="5">
        <v>243643</v>
      </c>
      <c r="P400" s="5">
        <v>124701</v>
      </c>
      <c r="Q400" s="5">
        <v>13971</v>
      </c>
      <c r="R400" s="5">
        <v>0</v>
      </c>
      <c r="S400" s="5">
        <v>0</v>
      </c>
      <c r="T400" s="5">
        <v>106390.944</v>
      </c>
      <c r="U400" s="5">
        <v>0</v>
      </c>
      <c r="V400" s="5">
        <v>0</v>
      </c>
      <c r="W400" s="5">
        <v>0</v>
      </c>
      <c r="X400" s="5">
        <v>0</v>
      </c>
      <c r="Y400" s="5">
        <v>3943</v>
      </c>
      <c r="Z400" s="5">
        <v>46064</v>
      </c>
      <c r="AA400" s="5">
        <v>0</v>
      </c>
      <c r="AB400" s="5">
        <v>7659353.9440000001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47"/>
    </row>
    <row r="401" spans="1:39" x14ac:dyDescent="0.25">
      <c r="A401" s="5">
        <v>4100</v>
      </c>
      <c r="B401" s="5">
        <v>7</v>
      </c>
      <c r="C401" s="5" t="s">
        <v>429</v>
      </c>
      <c r="D401" s="5">
        <v>0</v>
      </c>
      <c r="E401" s="5">
        <v>0</v>
      </c>
      <c r="F401" s="5">
        <v>125.99264700000001</v>
      </c>
      <c r="G401" s="5">
        <v>129.76764700000001</v>
      </c>
      <c r="H401" s="5">
        <v>852184</v>
      </c>
      <c r="I401" s="5">
        <v>0</v>
      </c>
      <c r="J401" s="5">
        <v>22892</v>
      </c>
      <c r="K401" s="5">
        <v>0</v>
      </c>
      <c r="L401" s="5">
        <v>0</v>
      </c>
      <c r="M401" s="5">
        <v>3911</v>
      </c>
      <c r="N401" s="5">
        <v>82376</v>
      </c>
      <c r="O401" s="5">
        <v>29421</v>
      </c>
      <c r="P401" s="5">
        <v>15058</v>
      </c>
      <c r="Q401" s="5">
        <v>1687</v>
      </c>
      <c r="R401" s="5">
        <v>0</v>
      </c>
      <c r="S401" s="5">
        <v>0</v>
      </c>
      <c r="T401" s="5">
        <v>0</v>
      </c>
      <c r="U401" s="5">
        <v>-122088</v>
      </c>
      <c r="V401" s="5">
        <v>0</v>
      </c>
      <c r="W401" s="5">
        <v>0</v>
      </c>
      <c r="X401" s="5">
        <v>0</v>
      </c>
      <c r="Y401" s="5">
        <v>0</v>
      </c>
      <c r="Z401" s="5">
        <v>6136</v>
      </c>
      <c r="AA401" s="5">
        <v>0</v>
      </c>
      <c r="AB401" s="5">
        <v>891577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47"/>
    </row>
    <row r="402" spans="1:39" x14ac:dyDescent="0.25">
      <c r="A402" s="5">
        <v>4102</v>
      </c>
      <c r="B402" s="5">
        <v>7</v>
      </c>
      <c r="C402" s="5" t="s">
        <v>2267</v>
      </c>
      <c r="D402" s="5">
        <v>0</v>
      </c>
      <c r="E402" s="5">
        <v>0</v>
      </c>
      <c r="F402" s="5">
        <v>390.91215099999999</v>
      </c>
      <c r="G402" s="5">
        <v>469.09458100000001</v>
      </c>
      <c r="H402" s="5">
        <v>3080544</v>
      </c>
      <c r="I402" s="5">
        <v>8017</v>
      </c>
      <c r="J402" s="5">
        <v>1373207</v>
      </c>
      <c r="K402" s="5">
        <v>14169</v>
      </c>
      <c r="L402" s="5">
        <v>0</v>
      </c>
      <c r="M402" s="5">
        <v>14138</v>
      </c>
      <c r="N402" s="5">
        <v>0</v>
      </c>
      <c r="O402" s="5">
        <v>106352</v>
      </c>
      <c r="P402" s="5">
        <v>54433</v>
      </c>
      <c r="Q402" s="5">
        <v>6098</v>
      </c>
      <c r="R402" s="5">
        <v>0</v>
      </c>
      <c r="S402" s="5">
        <v>0</v>
      </c>
      <c r="T402" s="5">
        <v>21109.256158</v>
      </c>
      <c r="U402" s="5">
        <v>0</v>
      </c>
      <c r="V402" s="5">
        <v>0</v>
      </c>
      <c r="W402" s="5">
        <v>0</v>
      </c>
      <c r="X402" s="5">
        <v>0</v>
      </c>
      <c r="Y402" s="5">
        <v>26675</v>
      </c>
      <c r="Z402" s="5">
        <v>21856</v>
      </c>
      <c r="AA402" s="5">
        <v>0</v>
      </c>
      <c r="AB402" s="5">
        <v>4726598.2561579999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47"/>
    </row>
    <row r="403" spans="1:39" x14ac:dyDescent="0.25">
      <c r="A403" s="5">
        <v>4103</v>
      </c>
      <c r="B403" s="5">
        <v>7</v>
      </c>
      <c r="C403" s="5" t="s">
        <v>2268</v>
      </c>
      <c r="D403" s="5">
        <v>0</v>
      </c>
      <c r="E403" s="5">
        <v>0</v>
      </c>
      <c r="F403" s="5">
        <v>2283.1880200000001</v>
      </c>
      <c r="G403" s="5">
        <v>2496.907612</v>
      </c>
      <c r="H403" s="5">
        <v>16397192</v>
      </c>
      <c r="I403" s="5">
        <v>42674</v>
      </c>
      <c r="J403" s="5">
        <v>5107610</v>
      </c>
      <c r="K403" s="5">
        <v>628867</v>
      </c>
      <c r="L403" s="5">
        <v>0</v>
      </c>
      <c r="M403" s="5">
        <v>75256</v>
      </c>
      <c r="N403" s="5">
        <v>0</v>
      </c>
      <c r="O403" s="5">
        <v>566091</v>
      </c>
      <c r="P403" s="5">
        <v>289735</v>
      </c>
      <c r="Q403" s="5">
        <v>32460</v>
      </c>
      <c r="R403" s="5">
        <v>0</v>
      </c>
      <c r="S403" s="5">
        <v>0</v>
      </c>
      <c r="T403" s="5">
        <v>277156.74495800002</v>
      </c>
      <c r="U403" s="5">
        <v>0</v>
      </c>
      <c r="V403" s="5">
        <v>0</v>
      </c>
      <c r="W403" s="5">
        <v>0</v>
      </c>
      <c r="X403" s="5">
        <v>0</v>
      </c>
      <c r="Y403" s="5">
        <v>134417</v>
      </c>
      <c r="Z403" s="5">
        <v>111916</v>
      </c>
      <c r="AA403" s="5">
        <v>0</v>
      </c>
      <c r="AB403" s="5">
        <v>23663374.744957998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47"/>
    </row>
    <row r="404" spans="1:39" x14ac:dyDescent="0.25">
      <c r="A404" s="5">
        <v>4104</v>
      </c>
      <c r="B404" s="5">
        <v>7</v>
      </c>
      <c r="C404" s="5" t="s">
        <v>2269</v>
      </c>
      <c r="D404" s="5">
        <v>0</v>
      </c>
      <c r="E404" s="5">
        <v>0</v>
      </c>
      <c r="F404" s="5">
        <v>236.88854499999999</v>
      </c>
      <c r="G404" s="5">
        <v>284.266254</v>
      </c>
      <c r="H404" s="5">
        <v>1866776</v>
      </c>
      <c r="I404" s="5">
        <v>4858</v>
      </c>
      <c r="J404" s="5">
        <v>465842</v>
      </c>
      <c r="K404" s="5">
        <v>14117</v>
      </c>
      <c r="L404" s="5">
        <v>0</v>
      </c>
      <c r="M404" s="5">
        <v>8568</v>
      </c>
      <c r="N404" s="5">
        <v>2252</v>
      </c>
      <c r="O404" s="5">
        <v>64448</v>
      </c>
      <c r="P404" s="5">
        <v>32986</v>
      </c>
      <c r="Q404" s="5">
        <v>3695</v>
      </c>
      <c r="R404" s="5">
        <v>0</v>
      </c>
      <c r="S404" s="5">
        <v>0</v>
      </c>
      <c r="T404" s="5">
        <v>23309.832816999999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9172</v>
      </c>
      <c r="AA404" s="5">
        <v>0</v>
      </c>
      <c r="AB404" s="5">
        <v>2496023.8328169999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47"/>
    </row>
    <row r="405" spans="1:39" x14ac:dyDescent="0.25">
      <c r="A405" s="5">
        <v>4105</v>
      </c>
      <c r="B405" s="5">
        <v>7</v>
      </c>
      <c r="C405" s="5" t="s">
        <v>2270</v>
      </c>
      <c r="D405" s="5">
        <v>0</v>
      </c>
      <c r="E405" s="5">
        <v>0</v>
      </c>
      <c r="F405" s="5">
        <v>702.50341500000002</v>
      </c>
      <c r="G405" s="5">
        <v>774.11558500000001</v>
      </c>
      <c r="H405" s="5">
        <v>5083617</v>
      </c>
      <c r="I405" s="5">
        <v>0</v>
      </c>
      <c r="J405" s="5">
        <v>20013</v>
      </c>
      <c r="K405" s="5">
        <v>0</v>
      </c>
      <c r="L405" s="5">
        <v>0</v>
      </c>
      <c r="M405" s="5">
        <v>23332</v>
      </c>
      <c r="N405" s="5">
        <v>0</v>
      </c>
      <c r="O405" s="5">
        <v>175505</v>
      </c>
      <c r="P405" s="5">
        <v>89827</v>
      </c>
      <c r="Q405" s="5">
        <v>10064</v>
      </c>
      <c r="R405" s="5">
        <v>0</v>
      </c>
      <c r="S405" s="5">
        <v>0</v>
      </c>
      <c r="T405" s="5">
        <v>65799.824684000007</v>
      </c>
      <c r="U405" s="5">
        <v>0</v>
      </c>
      <c r="V405" s="5">
        <v>0</v>
      </c>
      <c r="W405" s="5">
        <v>0</v>
      </c>
      <c r="X405" s="5">
        <v>0</v>
      </c>
      <c r="Y405" s="5">
        <v>61210</v>
      </c>
      <c r="Z405" s="5">
        <v>44134</v>
      </c>
      <c r="AA405" s="5">
        <v>0</v>
      </c>
      <c r="AB405" s="5">
        <v>5573501.8246839996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47"/>
    </row>
    <row r="406" spans="1:39" x14ac:dyDescent="0.25">
      <c r="A406" s="5">
        <v>4106</v>
      </c>
      <c r="B406" s="5">
        <v>7</v>
      </c>
      <c r="C406" s="5" t="s">
        <v>2271</v>
      </c>
      <c r="D406" s="5">
        <v>0</v>
      </c>
      <c r="E406" s="5">
        <v>0</v>
      </c>
      <c r="F406" s="5">
        <v>252.24902599999999</v>
      </c>
      <c r="G406" s="5">
        <v>295.09883100000002</v>
      </c>
      <c r="H406" s="5">
        <v>1937914</v>
      </c>
      <c r="I406" s="5">
        <v>0</v>
      </c>
      <c r="J406" s="5">
        <v>137529</v>
      </c>
      <c r="K406" s="5">
        <v>0</v>
      </c>
      <c r="L406" s="5">
        <v>0</v>
      </c>
      <c r="M406" s="5">
        <v>8894</v>
      </c>
      <c r="N406" s="5">
        <v>60710</v>
      </c>
      <c r="O406" s="5">
        <v>66904</v>
      </c>
      <c r="P406" s="5">
        <v>34243</v>
      </c>
      <c r="Q406" s="5">
        <v>3836</v>
      </c>
      <c r="R406" s="5">
        <v>0</v>
      </c>
      <c r="S406" s="5">
        <v>0</v>
      </c>
      <c r="T406" s="5">
        <v>61675.655596999997</v>
      </c>
      <c r="U406" s="5">
        <v>-151017</v>
      </c>
      <c r="V406" s="5">
        <v>0</v>
      </c>
      <c r="W406" s="5">
        <v>0</v>
      </c>
      <c r="X406" s="5">
        <v>0</v>
      </c>
      <c r="Y406" s="5">
        <v>0</v>
      </c>
      <c r="Z406" s="5">
        <v>14767</v>
      </c>
      <c r="AA406" s="5">
        <v>0</v>
      </c>
      <c r="AB406" s="5">
        <v>2175455.6555969999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47"/>
    </row>
    <row r="407" spans="1:39" x14ac:dyDescent="0.25">
      <c r="A407" s="5">
        <v>4107</v>
      </c>
      <c r="B407" s="5">
        <v>7</v>
      </c>
      <c r="C407" s="5" t="s">
        <v>2272</v>
      </c>
      <c r="D407" s="5">
        <v>0</v>
      </c>
      <c r="E407" s="5">
        <v>0</v>
      </c>
      <c r="F407" s="5">
        <v>117.89831100000001</v>
      </c>
      <c r="G407" s="5">
        <v>138.277973</v>
      </c>
      <c r="H407" s="5">
        <v>908071</v>
      </c>
      <c r="I407" s="5">
        <v>0</v>
      </c>
      <c r="J407" s="5">
        <v>236875</v>
      </c>
      <c r="K407" s="5">
        <v>0</v>
      </c>
      <c r="L407" s="5">
        <v>0</v>
      </c>
      <c r="M407" s="5">
        <v>4168</v>
      </c>
      <c r="N407" s="5">
        <v>28448</v>
      </c>
      <c r="O407" s="5">
        <v>31350</v>
      </c>
      <c r="P407" s="5">
        <v>16045</v>
      </c>
      <c r="Q407" s="5">
        <v>1798</v>
      </c>
      <c r="R407" s="5">
        <v>0</v>
      </c>
      <c r="S407" s="5">
        <v>0</v>
      </c>
      <c r="T407" s="5">
        <v>42589.615685999997</v>
      </c>
      <c r="U407" s="5">
        <v>-70764</v>
      </c>
      <c r="V407" s="5">
        <v>0</v>
      </c>
      <c r="W407" s="5">
        <v>0</v>
      </c>
      <c r="X407" s="5">
        <v>0</v>
      </c>
      <c r="Y407" s="5">
        <v>0</v>
      </c>
      <c r="Z407" s="5">
        <v>8565</v>
      </c>
      <c r="AA407" s="5">
        <v>0</v>
      </c>
      <c r="AB407" s="5">
        <v>1207145.6156860001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47"/>
    </row>
    <row r="408" spans="1:39" x14ac:dyDescent="0.25">
      <c r="A408" s="5">
        <v>4110</v>
      </c>
      <c r="B408" s="5">
        <v>7</v>
      </c>
      <c r="C408" s="5" t="s">
        <v>2273</v>
      </c>
      <c r="D408" s="5">
        <v>0</v>
      </c>
      <c r="E408" s="5">
        <v>0</v>
      </c>
      <c r="F408" s="5">
        <v>348.83091000000002</v>
      </c>
      <c r="G408" s="5">
        <v>418.59709199999998</v>
      </c>
      <c r="H408" s="5">
        <v>2748927</v>
      </c>
      <c r="I408" s="5">
        <v>7154</v>
      </c>
      <c r="J408" s="5">
        <v>21504</v>
      </c>
      <c r="K408" s="5">
        <v>14086</v>
      </c>
      <c r="L408" s="5">
        <v>0</v>
      </c>
      <c r="M408" s="5">
        <v>12616</v>
      </c>
      <c r="N408" s="5">
        <v>878</v>
      </c>
      <c r="O408" s="5">
        <v>94903</v>
      </c>
      <c r="P408" s="5">
        <v>48573</v>
      </c>
      <c r="Q408" s="5">
        <v>5442</v>
      </c>
      <c r="R408" s="5">
        <v>0</v>
      </c>
      <c r="S408" s="5">
        <v>0</v>
      </c>
      <c r="T408" s="5">
        <v>13813.704034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20980</v>
      </c>
      <c r="AA408" s="5">
        <v>0</v>
      </c>
      <c r="AB408" s="5">
        <v>2988876.7040340002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47"/>
    </row>
    <row r="409" spans="1:39" x14ac:dyDescent="0.25">
      <c r="A409" s="5">
        <v>4111</v>
      </c>
      <c r="B409" s="5">
        <v>7</v>
      </c>
      <c r="C409" s="5" t="s">
        <v>2274</v>
      </c>
      <c r="D409" s="5">
        <v>0</v>
      </c>
      <c r="E409" s="5">
        <v>0</v>
      </c>
      <c r="F409" s="5">
        <v>126</v>
      </c>
      <c r="G409" s="5">
        <v>151.19999999999999</v>
      </c>
      <c r="H409" s="5">
        <v>992930</v>
      </c>
      <c r="I409" s="5">
        <v>0</v>
      </c>
      <c r="J409" s="5">
        <v>324145</v>
      </c>
      <c r="K409" s="5">
        <v>0</v>
      </c>
      <c r="L409" s="5">
        <v>0</v>
      </c>
      <c r="M409" s="5">
        <v>4557</v>
      </c>
      <c r="N409" s="5">
        <v>0</v>
      </c>
      <c r="O409" s="5">
        <v>34280</v>
      </c>
      <c r="P409" s="5">
        <v>17545</v>
      </c>
      <c r="Q409" s="5">
        <v>1966</v>
      </c>
      <c r="R409" s="5">
        <v>0</v>
      </c>
      <c r="S409" s="5">
        <v>0</v>
      </c>
      <c r="T409" s="5">
        <v>2268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4398</v>
      </c>
      <c r="AA409" s="5">
        <v>0</v>
      </c>
      <c r="AB409" s="5">
        <v>1382089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47"/>
    </row>
    <row r="410" spans="1:39" x14ac:dyDescent="0.25">
      <c r="A410" s="5">
        <v>4112</v>
      </c>
      <c r="B410" s="5">
        <v>7</v>
      </c>
      <c r="C410" s="5" t="s">
        <v>2275</v>
      </c>
      <c r="D410" s="5">
        <v>0</v>
      </c>
      <c r="E410" s="5">
        <v>0</v>
      </c>
      <c r="F410" s="5">
        <v>403.52941199999998</v>
      </c>
      <c r="G410" s="5">
        <v>484.23529400000001</v>
      </c>
      <c r="H410" s="5">
        <v>3179973</v>
      </c>
      <c r="I410" s="5">
        <v>0</v>
      </c>
      <c r="J410" s="5">
        <v>5376</v>
      </c>
      <c r="K410" s="5">
        <v>0</v>
      </c>
      <c r="L410" s="5">
        <v>0</v>
      </c>
      <c r="M410" s="5">
        <v>14595</v>
      </c>
      <c r="N410" s="5">
        <v>0</v>
      </c>
      <c r="O410" s="5">
        <v>109784</v>
      </c>
      <c r="P410" s="5">
        <v>56190</v>
      </c>
      <c r="Q410" s="5">
        <v>6295</v>
      </c>
      <c r="R410" s="5">
        <v>0</v>
      </c>
      <c r="S410" s="5">
        <v>0</v>
      </c>
      <c r="T410" s="5">
        <v>37286.117646999999</v>
      </c>
      <c r="U410" s="5">
        <v>0</v>
      </c>
      <c r="V410" s="5">
        <v>0</v>
      </c>
      <c r="W410" s="5">
        <v>0</v>
      </c>
      <c r="X410" s="5">
        <v>0</v>
      </c>
      <c r="Y410" s="5">
        <v>14279</v>
      </c>
      <c r="Z410" s="5">
        <v>19655</v>
      </c>
      <c r="AA410" s="5">
        <v>0</v>
      </c>
      <c r="AB410" s="5">
        <v>3443433.1176470001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47"/>
    </row>
    <row r="411" spans="1:39" x14ac:dyDescent="0.25">
      <c r="A411" s="5">
        <v>4113</v>
      </c>
      <c r="B411" s="5">
        <v>7</v>
      </c>
      <c r="C411" s="5" t="s">
        <v>1047</v>
      </c>
      <c r="D411" s="5">
        <v>0</v>
      </c>
      <c r="E411" s="5">
        <v>0</v>
      </c>
      <c r="F411" s="5">
        <v>188.21552600000001</v>
      </c>
      <c r="G411" s="5">
        <v>188.21552600000001</v>
      </c>
      <c r="H411" s="5">
        <v>1236011</v>
      </c>
      <c r="I411" s="5">
        <v>0</v>
      </c>
      <c r="J411" s="5">
        <v>57687</v>
      </c>
      <c r="K411" s="5">
        <v>14369</v>
      </c>
      <c r="L411" s="5">
        <v>0</v>
      </c>
      <c r="M411" s="5">
        <v>5673</v>
      </c>
      <c r="N411" s="5">
        <v>0</v>
      </c>
      <c r="O411" s="5">
        <v>42672</v>
      </c>
      <c r="P411" s="5">
        <v>21840</v>
      </c>
      <c r="Q411" s="5">
        <v>2447</v>
      </c>
      <c r="R411" s="5">
        <v>0</v>
      </c>
      <c r="S411" s="5">
        <v>0</v>
      </c>
      <c r="T411" s="5">
        <v>11292.931578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23655</v>
      </c>
      <c r="AA411" s="5">
        <v>0</v>
      </c>
      <c r="AB411" s="5">
        <v>1415646.9315780001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47"/>
    </row>
    <row r="412" spans="1:39" x14ac:dyDescent="0.25">
      <c r="A412" s="5">
        <v>4116</v>
      </c>
      <c r="B412" s="5">
        <v>7</v>
      </c>
      <c r="C412" s="5" t="s">
        <v>2276</v>
      </c>
      <c r="D412" s="5">
        <v>0</v>
      </c>
      <c r="E412" s="5">
        <v>0</v>
      </c>
      <c r="F412" s="5">
        <v>1359.5586920000001</v>
      </c>
      <c r="G412" s="5">
        <v>1466.5488150000001</v>
      </c>
      <c r="H412" s="5">
        <v>9630826</v>
      </c>
      <c r="I412" s="5">
        <v>0</v>
      </c>
      <c r="J412" s="5">
        <v>22578</v>
      </c>
      <c r="K412" s="5">
        <v>20351</v>
      </c>
      <c r="L412" s="5">
        <v>0</v>
      </c>
      <c r="M412" s="5">
        <v>44202</v>
      </c>
      <c r="N412" s="5">
        <v>122127</v>
      </c>
      <c r="O412" s="5">
        <v>332491</v>
      </c>
      <c r="P412" s="5">
        <v>170175</v>
      </c>
      <c r="Q412" s="5">
        <v>19065</v>
      </c>
      <c r="R412" s="5">
        <v>0</v>
      </c>
      <c r="S412" s="5">
        <v>0</v>
      </c>
      <c r="T412" s="5">
        <v>76260.538386999993</v>
      </c>
      <c r="U412" s="5">
        <v>-570923</v>
      </c>
      <c r="V412" s="5">
        <v>0</v>
      </c>
      <c r="W412" s="5">
        <v>0</v>
      </c>
      <c r="X412" s="5">
        <v>0</v>
      </c>
      <c r="Y412" s="5">
        <v>0</v>
      </c>
      <c r="Z412" s="5">
        <v>67726</v>
      </c>
      <c r="AA412" s="5">
        <v>0</v>
      </c>
      <c r="AB412" s="5">
        <v>9934878.5383870006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47"/>
    </row>
    <row r="413" spans="1:39" x14ac:dyDescent="0.25">
      <c r="A413" s="5">
        <v>4118</v>
      </c>
      <c r="B413" s="5">
        <v>7</v>
      </c>
      <c r="C413" s="5" t="s">
        <v>2277</v>
      </c>
      <c r="D413" s="5">
        <v>0</v>
      </c>
      <c r="E413" s="5">
        <v>0</v>
      </c>
      <c r="F413" s="5">
        <v>714.67747499999996</v>
      </c>
      <c r="G413" s="5">
        <v>774.44909600000005</v>
      </c>
      <c r="H413" s="5">
        <v>5085807</v>
      </c>
      <c r="I413" s="5">
        <v>13236</v>
      </c>
      <c r="J413" s="5">
        <v>76590</v>
      </c>
      <c r="K413" s="5">
        <v>14190</v>
      </c>
      <c r="L413" s="5">
        <v>0</v>
      </c>
      <c r="M413" s="5">
        <v>23342</v>
      </c>
      <c r="N413" s="5">
        <v>23506</v>
      </c>
      <c r="O413" s="5">
        <v>175581</v>
      </c>
      <c r="P413" s="5">
        <v>89865</v>
      </c>
      <c r="Q413" s="5">
        <v>10068</v>
      </c>
      <c r="R413" s="5">
        <v>0</v>
      </c>
      <c r="S413" s="5">
        <v>0</v>
      </c>
      <c r="T413" s="5">
        <v>109971.771576</v>
      </c>
      <c r="U413" s="5">
        <v>-260505</v>
      </c>
      <c r="V413" s="5">
        <v>0</v>
      </c>
      <c r="W413" s="5">
        <v>0</v>
      </c>
      <c r="X413" s="5">
        <v>0</v>
      </c>
      <c r="Y413" s="5">
        <v>0</v>
      </c>
      <c r="Z413" s="5">
        <v>31462</v>
      </c>
      <c r="AA413" s="5">
        <v>0</v>
      </c>
      <c r="AB413" s="5">
        <v>5393113.7715760004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47"/>
    </row>
    <row r="414" spans="1:39" x14ac:dyDescent="0.25">
      <c r="A414" s="5">
        <v>4119</v>
      </c>
      <c r="B414" s="5">
        <v>7</v>
      </c>
      <c r="C414" s="5" t="s">
        <v>2278</v>
      </c>
      <c r="D414" s="5">
        <v>0</v>
      </c>
      <c r="E414" s="5">
        <v>0</v>
      </c>
      <c r="F414" s="5">
        <v>77.400000000000006</v>
      </c>
      <c r="G414" s="5">
        <v>92.88</v>
      </c>
      <c r="H414" s="5">
        <v>609943</v>
      </c>
      <c r="I414" s="5">
        <v>0</v>
      </c>
      <c r="J414" s="5">
        <v>14820</v>
      </c>
      <c r="K414" s="5">
        <v>0</v>
      </c>
      <c r="L414" s="5">
        <v>0</v>
      </c>
      <c r="M414" s="5">
        <v>2799</v>
      </c>
      <c r="N414" s="5">
        <v>0</v>
      </c>
      <c r="O414" s="5">
        <v>21057</v>
      </c>
      <c r="P414" s="5">
        <v>10778</v>
      </c>
      <c r="Q414" s="5">
        <v>1207</v>
      </c>
      <c r="R414" s="5">
        <v>0</v>
      </c>
      <c r="S414" s="5">
        <v>0</v>
      </c>
      <c r="T414" s="5">
        <v>6501.6</v>
      </c>
      <c r="U414" s="5">
        <v>0</v>
      </c>
      <c r="V414" s="5">
        <v>0</v>
      </c>
      <c r="W414" s="5">
        <v>0</v>
      </c>
      <c r="X414" s="5">
        <v>0</v>
      </c>
      <c r="Y414" s="5">
        <v>5738</v>
      </c>
      <c r="Z414" s="5">
        <v>8239</v>
      </c>
      <c r="AA414" s="5">
        <v>0</v>
      </c>
      <c r="AB414" s="5">
        <v>681082.6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47"/>
    </row>
    <row r="415" spans="1:39" x14ac:dyDescent="0.25">
      <c r="A415" s="5">
        <v>4120</v>
      </c>
      <c r="B415" s="5">
        <v>7</v>
      </c>
      <c r="C415" s="5" t="s">
        <v>2279</v>
      </c>
      <c r="D415" s="5">
        <v>0</v>
      </c>
      <c r="E415" s="5">
        <v>0</v>
      </c>
      <c r="F415" s="5">
        <v>1180.5955879999999</v>
      </c>
      <c r="G415" s="5">
        <v>1291.3038120000001</v>
      </c>
      <c r="H415" s="5">
        <v>8479992</v>
      </c>
      <c r="I415" s="5">
        <v>0</v>
      </c>
      <c r="J415" s="5">
        <v>17470</v>
      </c>
      <c r="K415" s="5">
        <v>18751</v>
      </c>
      <c r="L415" s="5">
        <v>0</v>
      </c>
      <c r="M415" s="5">
        <v>38920</v>
      </c>
      <c r="N415" s="5">
        <v>72241</v>
      </c>
      <c r="O415" s="5">
        <v>292760</v>
      </c>
      <c r="P415" s="5">
        <v>149840</v>
      </c>
      <c r="Q415" s="5">
        <v>16787</v>
      </c>
      <c r="R415" s="5">
        <v>0</v>
      </c>
      <c r="S415" s="5">
        <v>0</v>
      </c>
      <c r="T415" s="5">
        <v>29699.987677000001</v>
      </c>
      <c r="U415" s="5">
        <v>-467409</v>
      </c>
      <c r="V415" s="5">
        <v>0</v>
      </c>
      <c r="W415" s="5">
        <v>0</v>
      </c>
      <c r="X415" s="5">
        <v>0</v>
      </c>
      <c r="Y415" s="5">
        <v>30704</v>
      </c>
      <c r="Z415" s="5">
        <v>57155</v>
      </c>
      <c r="AA415" s="5">
        <v>0</v>
      </c>
      <c r="AB415" s="5">
        <v>8736910.9876770005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47"/>
    </row>
    <row r="416" spans="1:39" x14ac:dyDescent="0.25">
      <c r="A416" s="5">
        <v>4121</v>
      </c>
      <c r="B416" s="5">
        <v>7</v>
      </c>
      <c r="C416" s="5" t="s">
        <v>2280</v>
      </c>
      <c r="D416" s="5">
        <v>0</v>
      </c>
      <c r="E416" s="5">
        <v>0</v>
      </c>
      <c r="F416" s="5">
        <v>328.26709099999999</v>
      </c>
      <c r="G416" s="5">
        <v>393.92050899999998</v>
      </c>
      <c r="H416" s="5">
        <v>2586876</v>
      </c>
      <c r="I416" s="5">
        <v>0</v>
      </c>
      <c r="J416" s="5">
        <v>1006399</v>
      </c>
      <c r="K416" s="5">
        <v>14805</v>
      </c>
      <c r="L416" s="5">
        <v>0</v>
      </c>
      <c r="M416" s="5">
        <v>11873</v>
      </c>
      <c r="N416" s="5">
        <v>0</v>
      </c>
      <c r="O416" s="5">
        <v>89308</v>
      </c>
      <c r="P416" s="5">
        <v>45710</v>
      </c>
      <c r="Q416" s="5">
        <v>5121</v>
      </c>
      <c r="R416" s="5">
        <v>0</v>
      </c>
      <c r="S416" s="5">
        <v>0</v>
      </c>
      <c r="T416" s="5">
        <v>7090.5691569999999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15502</v>
      </c>
      <c r="AA416" s="5">
        <v>0</v>
      </c>
      <c r="AB416" s="5">
        <v>3782684.5691570002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47"/>
    </row>
    <row r="417" spans="1:39" x14ac:dyDescent="0.25">
      <c r="A417" s="5">
        <v>4122</v>
      </c>
      <c r="B417" s="5">
        <v>7</v>
      </c>
      <c r="C417" s="5" t="s">
        <v>2281</v>
      </c>
      <c r="D417" s="5">
        <v>0</v>
      </c>
      <c r="E417" s="5">
        <v>0</v>
      </c>
      <c r="F417" s="5">
        <v>1515.5823829999999</v>
      </c>
      <c r="G417" s="5">
        <v>1626.298859</v>
      </c>
      <c r="H417" s="5">
        <v>10679905</v>
      </c>
      <c r="I417" s="5">
        <v>0</v>
      </c>
      <c r="J417" s="5">
        <v>146761</v>
      </c>
      <c r="K417" s="5">
        <v>69421</v>
      </c>
      <c r="L417" s="5">
        <v>0</v>
      </c>
      <c r="M417" s="5">
        <v>49016</v>
      </c>
      <c r="N417" s="5">
        <v>0</v>
      </c>
      <c r="O417" s="5">
        <v>368710</v>
      </c>
      <c r="P417" s="5">
        <v>188712</v>
      </c>
      <c r="Q417" s="5">
        <v>21142</v>
      </c>
      <c r="R417" s="5">
        <v>0</v>
      </c>
      <c r="S417" s="5">
        <v>0</v>
      </c>
      <c r="T417" s="5">
        <v>37404.873760000002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68025</v>
      </c>
      <c r="AA417" s="5">
        <v>0</v>
      </c>
      <c r="AB417" s="5">
        <v>11629096.87376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47"/>
    </row>
    <row r="418" spans="1:39" x14ac:dyDescent="0.25">
      <c r="A418" s="5">
        <v>4124</v>
      </c>
      <c r="B418" s="5">
        <v>7</v>
      </c>
      <c r="C418" s="5" t="s">
        <v>440</v>
      </c>
      <c r="D418" s="5">
        <v>0</v>
      </c>
      <c r="E418" s="5">
        <v>0</v>
      </c>
      <c r="F418" s="5">
        <v>852.48942099999999</v>
      </c>
      <c r="G418" s="5">
        <v>892.48942099999999</v>
      </c>
      <c r="H418" s="5">
        <v>5860978</v>
      </c>
      <c r="I418" s="5">
        <v>0</v>
      </c>
      <c r="J418" s="5">
        <v>234574</v>
      </c>
      <c r="K418" s="5">
        <v>19194</v>
      </c>
      <c r="L418" s="5">
        <v>0</v>
      </c>
      <c r="M418" s="5">
        <v>26899</v>
      </c>
      <c r="N418" s="5">
        <v>204</v>
      </c>
      <c r="O418" s="5">
        <v>202342</v>
      </c>
      <c r="P418" s="5">
        <v>103562</v>
      </c>
      <c r="Q418" s="5">
        <v>11602</v>
      </c>
      <c r="R418" s="5">
        <v>0</v>
      </c>
      <c r="S418" s="5">
        <v>0</v>
      </c>
      <c r="T418" s="5">
        <v>53549.365261999999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28274</v>
      </c>
      <c r="AA418" s="5">
        <v>0</v>
      </c>
      <c r="AB418" s="5">
        <v>6541178.3652619999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47"/>
    </row>
    <row r="419" spans="1:39" x14ac:dyDescent="0.25">
      <c r="A419" s="5">
        <v>4126</v>
      </c>
      <c r="B419" s="5">
        <v>7</v>
      </c>
      <c r="C419" s="5" t="s">
        <v>2282</v>
      </c>
      <c r="D419" s="5">
        <v>0</v>
      </c>
      <c r="E419" s="5">
        <v>0</v>
      </c>
      <c r="F419" s="5">
        <v>767</v>
      </c>
      <c r="G419" s="5">
        <v>837.8</v>
      </c>
      <c r="H419" s="5">
        <v>5501833</v>
      </c>
      <c r="I419" s="5">
        <v>0</v>
      </c>
      <c r="J419" s="5">
        <v>1308420</v>
      </c>
      <c r="K419" s="5">
        <v>201294</v>
      </c>
      <c r="L419" s="5">
        <v>0</v>
      </c>
      <c r="M419" s="5">
        <v>25251</v>
      </c>
      <c r="N419" s="5">
        <v>0</v>
      </c>
      <c r="O419" s="5">
        <v>189943</v>
      </c>
      <c r="P419" s="5">
        <v>97216</v>
      </c>
      <c r="Q419" s="5">
        <v>10891</v>
      </c>
      <c r="R419" s="5">
        <v>0</v>
      </c>
      <c r="S419" s="5">
        <v>0</v>
      </c>
      <c r="T419" s="5">
        <v>46079</v>
      </c>
      <c r="U419" s="5">
        <v>0</v>
      </c>
      <c r="V419" s="5">
        <v>0</v>
      </c>
      <c r="W419" s="5">
        <v>0</v>
      </c>
      <c r="X419" s="5">
        <v>0</v>
      </c>
      <c r="Y419" s="5">
        <v>17654</v>
      </c>
      <c r="Z419" s="5">
        <v>36484</v>
      </c>
      <c r="AA419" s="5">
        <v>0</v>
      </c>
      <c r="AB419" s="5">
        <v>7435065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47"/>
    </row>
    <row r="420" spans="1:39" x14ac:dyDescent="0.25">
      <c r="A420" s="5">
        <v>4127</v>
      </c>
      <c r="B420" s="5">
        <v>7</v>
      </c>
      <c r="C420" s="5" t="s">
        <v>442</v>
      </c>
      <c r="D420" s="5">
        <v>0</v>
      </c>
      <c r="E420" s="5">
        <v>0</v>
      </c>
      <c r="F420" s="5">
        <v>122.04571199999999</v>
      </c>
      <c r="G420" s="5">
        <v>122.04571199999999</v>
      </c>
      <c r="H420" s="5">
        <v>801474</v>
      </c>
      <c r="I420" s="5">
        <v>0</v>
      </c>
      <c r="J420" s="5">
        <v>134622</v>
      </c>
      <c r="K420" s="5">
        <v>14151</v>
      </c>
      <c r="L420" s="5">
        <v>0</v>
      </c>
      <c r="M420" s="5">
        <v>3678</v>
      </c>
      <c r="N420" s="5">
        <v>15380</v>
      </c>
      <c r="O420" s="5">
        <v>27670</v>
      </c>
      <c r="P420" s="5">
        <v>14162</v>
      </c>
      <c r="Q420" s="5">
        <v>1587</v>
      </c>
      <c r="R420" s="5">
        <v>0</v>
      </c>
      <c r="S420" s="5">
        <v>0</v>
      </c>
      <c r="T420" s="5">
        <v>15865.942584</v>
      </c>
      <c r="U420" s="5">
        <v>-52729</v>
      </c>
      <c r="V420" s="5">
        <v>0</v>
      </c>
      <c r="W420" s="5">
        <v>0</v>
      </c>
      <c r="X420" s="5">
        <v>0</v>
      </c>
      <c r="Y420" s="5">
        <v>0</v>
      </c>
      <c r="Z420" s="5">
        <v>6455</v>
      </c>
      <c r="AA420" s="5">
        <v>0</v>
      </c>
      <c r="AB420" s="5">
        <v>982315.94258399995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47"/>
    </row>
    <row r="421" spans="1:39" x14ac:dyDescent="0.25">
      <c r="A421" s="5">
        <v>4131</v>
      </c>
      <c r="B421" s="5">
        <v>7</v>
      </c>
      <c r="C421" s="5" t="s">
        <v>2283</v>
      </c>
      <c r="D421" s="5">
        <v>0</v>
      </c>
      <c r="E421" s="5">
        <v>0</v>
      </c>
      <c r="F421" s="5">
        <v>536.46153800000002</v>
      </c>
      <c r="G421" s="5">
        <v>629.75384599999995</v>
      </c>
      <c r="H421" s="5">
        <v>4135594</v>
      </c>
      <c r="I421" s="5">
        <v>0</v>
      </c>
      <c r="J421" s="5">
        <v>1595123</v>
      </c>
      <c r="K421" s="5">
        <v>303398</v>
      </c>
      <c r="L421" s="5">
        <v>0</v>
      </c>
      <c r="M421" s="5">
        <v>18981</v>
      </c>
      <c r="N421" s="5">
        <v>0</v>
      </c>
      <c r="O421" s="5">
        <v>142776</v>
      </c>
      <c r="P421" s="5">
        <v>73075</v>
      </c>
      <c r="Q421" s="5">
        <v>8187</v>
      </c>
      <c r="R421" s="5">
        <v>0</v>
      </c>
      <c r="S421" s="5">
        <v>0</v>
      </c>
      <c r="T421" s="5">
        <v>629.75384599999995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28014</v>
      </c>
      <c r="AA421" s="5">
        <v>0</v>
      </c>
      <c r="AB421" s="5">
        <v>6305777.7538459999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47"/>
    </row>
    <row r="422" spans="1:39" x14ac:dyDescent="0.25">
      <c r="A422" s="5">
        <v>4132</v>
      </c>
      <c r="B422" s="5">
        <v>7</v>
      </c>
      <c r="C422" s="5" t="s">
        <v>2284</v>
      </c>
      <c r="D422" s="5">
        <v>0</v>
      </c>
      <c r="E422" s="5">
        <v>0</v>
      </c>
      <c r="F422" s="5">
        <v>730.74861099999998</v>
      </c>
      <c r="G422" s="5">
        <v>855.89833299999998</v>
      </c>
      <c r="H422" s="5">
        <v>5620684</v>
      </c>
      <c r="I422" s="5">
        <v>14628</v>
      </c>
      <c r="J422" s="5">
        <v>464660</v>
      </c>
      <c r="K422" s="5">
        <v>14226</v>
      </c>
      <c r="L422" s="5">
        <v>0</v>
      </c>
      <c r="M422" s="5">
        <v>25797</v>
      </c>
      <c r="N422" s="5">
        <v>0</v>
      </c>
      <c r="O422" s="5">
        <v>194047</v>
      </c>
      <c r="P422" s="5">
        <v>99316</v>
      </c>
      <c r="Q422" s="5">
        <v>11127</v>
      </c>
      <c r="R422" s="5">
        <v>0</v>
      </c>
      <c r="S422" s="5">
        <v>0</v>
      </c>
      <c r="T422" s="5">
        <v>112978.58001000001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27657</v>
      </c>
      <c r="AA422" s="5">
        <v>0</v>
      </c>
      <c r="AB422" s="5">
        <v>6585120.5800099997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47"/>
    </row>
    <row r="423" spans="1:39" x14ac:dyDescent="0.25">
      <c r="A423" s="5">
        <v>4135</v>
      </c>
      <c r="B423" s="5">
        <v>7</v>
      </c>
      <c r="C423" s="5" t="s">
        <v>2285</v>
      </c>
      <c r="D423" s="5">
        <v>0</v>
      </c>
      <c r="E423" s="5">
        <v>0</v>
      </c>
      <c r="F423" s="5">
        <v>601.67081399999995</v>
      </c>
      <c r="G423" s="5">
        <v>621.74773800000003</v>
      </c>
      <c r="H423" s="5">
        <v>4083017</v>
      </c>
      <c r="I423" s="5">
        <v>0</v>
      </c>
      <c r="J423" s="5">
        <v>1644165</v>
      </c>
      <c r="K423" s="5">
        <v>210589</v>
      </c>
      <c r="L423" s="5">
        <v>0</v>
      </c>
      <c r="M423" s="5">
        <v>18739</v>
      </c>
      <c r="N423" s="5">
        <v>19391</v>
      </c>
      <c r="O423" s="5">
        <v>140961</v>
      </c>
      <c r="P423" s="5">
        <v>72146</v>
      </c>
      <c r="Q423" s="5">
        <v>8083</v>
      </c>
      <c r="R423" s="5">
        <v>0</v>
      </c>
      <c r="S423" s="5">
        <v>0</v>
      </c>
      <c r="T423" s="5">
        <v>31709.134614999999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25533</v>
      </c>
      <c r="AA423" s="5">
        <v>0</v>
      </c>
      <c r="AB423" s="5">
        <v>6254333.1346150003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47"/>
    </row>
    <row r="424" spans="1:39" x14ac:dyDescent="0.25">
      <c r="A424" s="5">
        <v>4137</v>
      </c>
      <c r="B424" s="5">
        <v>7</v>
      </c>
      <c r="C424" s="5" t="s">
        <v>2286</v>
      </c>
      <c r="D424" s="5">
        <v>0</v>
      </c>
      <c r="E424" s="5">
        <v>0</v>
      </c>
      <c r="F424" s="5">
        <v>159.11412999999999</v>
      </c>
      <c r="G424" s="5">
        <v>159.11412999999999</v>
      </c>
      <c r="H424" s="5">
        <v>1044902</v>
      </c>
      <c r="I424" s="5">
        <v>0</v>
      </c>
      <c r="J424" s="5">
        <v>6361</v>
      </c>
      <c r="K424" s="5">
        <v>0</v>
      </c>
      <c r="L424" s="5">
        <v>0</v>
      </c>
      <c r="M424" s="5">
        <v>4796</v>
      </c>
      <c r="N424" s="5">
        <v>0</v>
      </c>
      <c r="O424" s="5">
        <v>36074</v>
      </c>
      <c r="P424" s="5">
        <v>18463</v>
      </c>
      <c r="Q424" s="5">
        <v>2068</v>
      </c>
      <c r="R424" s="5">
        <v>0</v>
      </c>
      <c r="S424" s="5">
        <v>0</v>
      </c>
      <c r="T424" s="5">
        <v>17820.782609000002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7146</v>
      </c>
      <c r="AA424" s="5">
        <v>0</v>
      </c>
      <c r="AB424" s="5">
        <v>1137630.7826090001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47"/>
    </row>
    <row r="425" spans="1:39" x14ac:dyDescent="0.25">
      <c r="A425" s="5">
        <v>4138</v>
      </c>
      <c r="B425" s="5">
        <v>7</v>
      </c>
      <c r="C425" s="5" t="s">
        <v>2287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47"/>
    </row>
    <row r="426" spans="1:39" x14ac:dyDescent="0.25">
      <c r="A426" s="5">
        <v>4139</v>
      </c>
      <c r="B426" s="5">
        <v>7</v>
      </c>
      <c r="C426" s="5" t="s">
        <v>2288</v>
      </c>
      <c r="D426" s="5">
        <v>0</v>
      </c>
      <c r="E426" s="5">
        <v>0</v>
      </c>
      <c r="F426" s="5">
        <v>154.58333300000001</v>
      </c>
      <c r="G426" s="5">
        <v>162.91666699999999</v>
      </c>
      <c r="H426" s="5">
        <v>1069874</v>
      </c>
      <c r="I426" s="5">
        <v>0</v>
      </c>
      <c r="J426" s="5">
        <v>491462</v>
      </c>
      <c r="K426" s="5">
        <v>0</v>
      </c>
      <c r="L426" s="5">
        <v>0</v>
      </c>
      <c r="M426" s="5">
        <v>4910</v>
      </c>
      <c r="N426" s="5">
        <v>37</v>
      </c>
      <c r="O426" s="5">
        <v>36936</v>
      </c>
      <c r="P426" s="5">
        <v>18904</v>
      </c>
      <c r="Q426" s="5">
        <v>2118</v>
      </c>
      <c r="R426" s="5">
        <v>0</v>
      </c>
      <c r="S426" s="5">
        <v>0</v>
      </c>
      <c r="T426" s="5">
        <v>6353.75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6645</v>
      </c>
      <c r="AA426" s="5">
        <v>0</v>
      </c>
      <c r="AB426" s="5">
        <v>1637239.75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47"/>
    </row>
    <row r="427" spans="1:39" x14ac:dyDescent="0.25">
      <c r="A427" s="5">
        <v>4140</v>
      </c>
      <c r="B427" s="5">
        <v>7</v>
      </c>
      <c r="C427" s="5" t="s">
        <v>446</v>
      </c>
      <c r="D427" s="5">
        <v>0</v>
      </c>
      <c r="E427" s="5">
        <v>0</v>
      </c>
      <c r="F427" s="5">
        <v>835.48777500000006</v>
      </c>
      <c r="G427" s="5">
        <v>882.19527500000004</v>
      </c>
      <c r="H427" s="5">
        <v>5793376</v>
      </c>
      <c r="I427" s="5">
        <v>0</v>
      </c>
      <c r="J427" s="5">
        <v>17857</v>
      </c>
      <c r="K427" s="5">
        <v>15121</v>
      </c>
      <c r="L427" s="5">
        <v>0</v>
      </c>
      <c r="M427" s="5">
        <v>26589</v>
      </c>
      <c r="N427" s="5">
        <v>0</v>
      </c>
      <c r="O427" s="5">
        <v>200009</v>
      </c>
      <c r="P427" s="5">
        <v>102368</v>
      </c>
      <c r="Q427" s="5">
        <v>11469</v>
      </c>
      <c r="R427" s="5">
        <v>0</v>
      </c>
      <c r="S427" s="5">
        <v>0</v>
      </c>
      <c r="T427" s="5">
        <v>31759.029890000002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41374</v>
      </c>
      <c r="AA427" s="5">
        <v>0</v>
      </c>
      <c r="AB427" s="5">
        <v>6239922.0298899999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47"/>
    </row>
    <row r="428" spans="1:39" x14ac:dyDescent="0.25">
      <c r="A428" s="5">
        <v>4142</v>
      </c>
      <c r="B428" s="5">
        <v>7</v>
      </c>
      <c r="C428" s="5" t="s">
        <v>2289</v>
      </c>
      <c r="D428" s="5">
        <v>0</v>
      </c>
      <c r="E428" s="5">
        <v>0</v>
      </c>
      <c r="F428" s="5">
        <v>553.08629099999996</v>
      </c>
      <c r="G428" s="5">
        <v>573.07364199999995</v>
      </c>
      <c r="H428" s="5">
        <v>3763375</v>
      </c>
      <c r="I428" s="5">
        <v>0</v>
      </c>
      <c r="J428" s="5">
        <v>845214</v>
      </c>
      <c r="K428" s="5">
        <v>239652</v>
      </c>
      <c r="L428" s="5">
        <v>0</v>
      </c>
      <c r="M428" s="5">
        <v>17272</v>
      </c>
      <c r="N428" s="5">
        <v>37944</v>
      </c>
      <c r="O428" s="5">
        <v>129926</v>
      </c>
      <c r="P428" s="5">
        <v>66498</v>
      </c>
      <c r="Q428" s="5">
        <v>7450</v>
      </c>
      <c r="R428" s="5">
        <v>0</v>
      </c>
      <c r="S428" s="5">
        <v>0</v>
      </c>
      <c r="T428" s="5">
        <v>58453.511532999997</v>
      </c>
      <c r="U428" s="5">
        <v>-213317</v>
      </c>
      <c r="V428" s="5">
        <v>0</v>
      </c>
      <c r="W428" s="5">
        <v>0</v>
      </c>
      <c r="X428" s="5">
        <v>0</v>
      </c>
      <c r="Y428" s="5">
        <v>0</v>
      </c>
      <c r="Z428" s="5">
        <v>28057</v>
      </c>
      <c r="AA428" s="5">
        <v>0</v>
      </c>
      <c r="AB428" s="5">
        <v>4980524.5115329996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47"/>
    </row>
    <row r="429" spans="1:39" x14ac:dyDescent="0.25">
      <c r="A429" s="5">
        <v>4143</v>
      </c>
      <c r="B429" s="5">
        <v>7</v>
      </c>
      <c r="C429" s="5" t="s">
        <v>2290</v>
      </c>
      <c r="D429" s="5">
        <v>0</v>
      </c>
      <c r="E429" s="5">
        <v>0</v>
      </c>
      <c r="F429" s="5">
        <v>784.71051499999999</v>
      </c>
      <c r="G429" s="5">
        <v>812.71051499999999</v>
      </c>
      <c r="H429" s="5">
        <v>5337070</v>
      </c>
      <c r="I429" s="5">
        <v>0</v>
      </c>
      <c r="J429" s="5">
        <v>1329283</v>
      </c>
      <c r="K429" s="5">
        <v>429300</v>
      </c>
      <c r="L429" s="5">
        <v>0</v>
      </c>
      <c r="M429" s="5">
        <v>24495</v>
      </c>
      <c r="N429" s="5">
        <v>0</v>
      </c>
      <c r="O429" s="5">
        <v>184255</v>
      </c>
      <c r="P429" s="5">
        <v>94305</v>
      </c>
      <c r="Q429" s="5">
        <v>10565</v>
      </c>
      <c r="R429" s="5">
        <v>0</v>
      </c>
      <c r="S429" s="5">
        <v>0</v>
      </c>
      <c r="T429" s="5">
        <v>30882.999555999999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33127</v>
      </c>
      <c r="AA429" s="5">
        <v>0</v>
      </c>
      <c r="AB429" s="5">
        <v>7473282.9995560003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47"/>
    </row>
    <row r="430" spans="1:39" x14ac:dyDescent="0.25">
      <c r="A430" s="5">
        <v>4144</v>
      </c>
      <c r="B430" s="5">
        <v>7</v>
      </c>
      <c r="C430" s="5" t="s">
        <v>2291</v>
      </c>
      <c r="D430" s="5">
        <v>0</v>
      </c>
      <c r="E430" s="5">
        <v>0</v>
      </c>
      <c r="F430" s="5">
        <v>62.484848</v>
      </c>
      <c r="G430" s="5">
        <v>62.484848</v>
      </c>
      <c r="H430" s="5">
        <v>410338</v>
      </c>
      <c r="I430" s="5">
        <v>0</v>
      </c>
      <c r="J430" s="5">
        <v>2835</v>
      </c>
      <c r="K430" s="5">
        <v>14785</v>
      </c>
      <c r="L430" s="5">
        <v>0</v>
      </c>
      <c r="M430" s="5">
        <v>1883</v>
      </c>
      <c r="N430" s="5">
        <v>11478</v>
      </c>
      <c r="O430" s="5">
        <v>14166</v>
      </c>
      <c r="P430" s="5">
        <v>7251</v>
      </c>
      <c r="Q430" s="5">
        <v>812</v>
      </c>
      <c r="R430" s="5">
        <v>0</v>
      </c>
      <c r="S430" s="5">
        <v>0</v>
      </c>
      <c r="T430" s="5">
        <v>7810.6060610000004</v>
      </c>
      <c r="U430" s="5">
        <v>-30600</v>
      </c>
      <c r="V430" s="5">
        <v>0</v>
      </c>
      <c r="W430" s="5">
        <v>0</v>
      </c>
      <c r="X430" s="5">
        <v>0</v>
      </c>
      <c r="Y430" s="5">
        <v>0</v>
      </c>
      <c r="Z430" s="5">
        <v>2125</v>
      </c>
      <c r="AA430" s="5">
        <v>0</v>
      </c>
      <c r="AB430" s="5">
        <v>442883.60606100003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47"/>
    </row>
    <row r="431" spans="1:39" x14ac:dyDescent="0.25">
      <c r="A431" s="5">
        <v>4145</v>
      </c>
      <c r="B431" s="5">
        <v>7</v>
      </c>
      <c r="C431" s="5" t="s">
        <v>2292</v>
      </c>
      <c r="D431" s="5">
        <v>0</v>
      </c>
      <c r="E431" s="5">
        <v>0</v>
      </c>
      <c r="F431" s="5">
        <v>23.290476000000002</v>
      </c>
      <c r="G431" s="5">
        <v>23.290476000000002</v>
      </c>
      <c r="H431" s="5">
        <v>152949</v>
      </c>
      <c r="I431" s="5">
        <v>0</v>
      </c>
      <c r="J431" s="5">
        <v>6954</v>
      </c>
      <c r="K431" s="5">
        <v>0</v>
      </c>
      <c r="L431" s="5">
        <v>0</v>
      </c>
      <c r="M431" s="5">
        <v>702</v>
      </c>
      <c r="N431" s="5">
        <v>14785</v>
      </c>
      <c r="O431" s="5">
        <v>5280</v>
      </c>
      <c r="P431" s="5">
        <v>2703</v>
      </c>
      <c r="Q431" s="5">
        <v>303</v>
      </c>
      <c r="R431" s="5">
        <v>0</v>
      </c>
      <c r="S431" s="5">
        <v>0</v>
      </c>
      <c r="T431" s="5">
        <v>349.35714300000001</v>
      </c>
      <c r="U431" s="5">
        <v>0</v>
      </c>
      <c r="V431" s="5">
        <v>0</v>
      </c>
      <c r="W431" s="5">
        <v>0</v>
      </c>
      <c r="X431" s="5">
        <v>0</v>
      </c>
      <c r="Y431" s="5">
        <v>12339</v>
      </c>
      <c r="Z431" s="5">
        <v>3747</v>
      </c>
      <c r="AA431" s="5">
        <v>0</v>
      </c>
      <c r="AB431" s="5">
        <v>200111.357143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47"/>
    </row>
    <row r="432" spans="1:39" x14ac:dyDescent="0.25">
      <c r="A432" s="5">
        <v>4146</v>
      </c>
      <c r="B432" s="5">
        <v>7</v>
      </c>
      <c r="C432" s="5" t="s">
        <v>2293</v>
      </c>
      <c r="D432" s="5">
        <v>0</v>
      </c>
      <c r="E432" s="5">
        <v>0</v>
      </c>
      <c r="F432" s="5">
        <v>96.660285999999999</v>
      </c>
      <c r="G432" s="5">
        <v>114.39234399999999</v>
      </c>
      <c r="H432" s="5">
        <v>751215</v>
      </c>
      <c r="I432" s="5">
        <v>0</v>
      </c>
      <c r="J432" s="5">
        <v>199665</v>
      </c>
      <c r="K432" s="5">
        <v>0</v>
      </c>
      <c r="L432" s="5">
        <v>0</v>
      </c>
      <c r="M432" s="5">
        <v>3448</v>
      </c>
      <c r="N432" s="5">
        <v>35178</v>
      </c>
      <c r="O432" s="5">
        <v>25935</v>
      </c>
      <c r="P432" s="5">
        <v>13274</v>
      </c>
      <c r="Q432" s="5">
        <v>1487</v>
      </c>
      <c r="R432" s="5">
        <v>0</v>
      </c>
      <c r="S432" s="5">
        <v>0</v>
      </c>
      <c r="T432" s="5">
        <v>11439.23436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7637</v>
      </c>
      <c r="AA432" s="5">
        <v>0</v>
      </c>
      <c r="AB432" s="5">
        <v>1049278.2343599999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47"/>
    </row>
    <row r="433" spans="1:39" x14ac:dyDescent="0.25">
      <c r="A433" s="5">
        <v>4150</v>
      </c>
      <c r="B433" s="5">
        <v>7</v>
      </c>
      <c r="C433" s="5" t="s">
        <v>2294</v>
      </c>
      <c r="D433" s="5">
        <v>0</v>
      </c>
      <c r="E433" s="5">
        <v>0</v>
      </c>
      <c r="F433" s="5">
        <v>247.58874800000001</v>
      </c>
      <c r="G433" s="5">
        <v>297.10649699999999</v>
      </c>
      <c r="H433" s="5">
        <v>1951098</v>
      </c>
      <c r="I433" s="5">
        <v>0</v>
      </c>
      <c r="J433" s="5">
        <v>7493</v>
      </c>
      <c r="K433" s="5">
        <v>0</v>
      </c>
      <c r="L433" s="5">
        <v>0</v>
      </c>
      <c r="M433" s="5">
        <v>8955</v>
      </c>
      <c r="N433" s="5">
        <v>0</v>
      </c>
      <c r="O433" s="5">
        <v>67359</v>
      </c>
      <c r="P433" s="5">
        <v>34476</v>
      </c>
      <c r="Q433" s="5">
        <v>3862</v>
      </c>
      <c r="R433" s="5">
        <v>0</v>
      </c>
      <c r="S433" s="5">
        <v>0</v>
      </c>
      <c r="T433" s="5">
        <v>28225.117241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15969</v>
      </c>
      <c r="AA433" s="5">
        <v>0</v>
      </c>
      <c r="AB433" s="5">
        <v>2117437.1172409998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47"/>
    </row>
    <row r="434" spans="1:39" x14ac:dyDescent="0.25">
      <c r="A434" s="5">
        <v>4151</v>
      </c>
      <c r="B434" s="5">
        <v>7</v>
      </c>
      <c r="C434" s="5" t="s">
        <v>2295</v>
      </c>
      <c r="D434" s="5">
        <v>0</v>
      </c>
      <c r="E434" s="5">
        <v>0</v>
      </c>
      <c r="F434" s="5">
        <v>105</v>
      </c>
      <c r="G434" s="5">
        <v>126</v>
      </c>
      <c r="H434" s="5">
        <v>827442</v>
      </c>
      <c r="I434" s="5">
        <v>0</v>
      </c>
      <c r="J434" s="5">
        <v>2234</v>
      </c>
      <c r="K434" s="5">
        <v>0</v>
      </c>
      <c r="L434" s="5">
        <v>0</v>
      </c>
      <c r="M434" s="5">
        <v>3798</v>
      </c>
      <c r="N434" s="5">
        <v>20623</v>
      </c>
      <c r="O434" s="5">
        <v>28566</v>
      </c>
      <c r="P434" s="5">
        <v>14621</v>
      </c>
      <c r="Q434" s="5">
        <v>1638</v>
      </c>
      <c r="R434" s="5">
        <v>0</v>
      </c>
      <c r="S434" s="5">
        <v>0</v>
      </c>
      <c r="T434" s="5">
        <v>11718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7656</v>
      </c>
      <c r="AA434" s="5">
        <v>0</v>
      </c>
      <c r="AB434" s="5">
        <v>918296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47"/>
    </row>
    <row r="435" spans="1:39" x14ac:dyDescent="0.25">
      <c r="A435" s="5">
        <v>4152</v>
      </c>
      <c r="B435" s="5">
        <v>7</v>
      </c>
      <c r="C435" s="5" t="s">
        <v>2296</v>
      </c>
      <c r="D435" s="5">
        <v>0</v>
      </c>
      <c r="E435" s="5">
        <v>0</v>
      </c>
      <c r="F435" s="5">
        <v>684.14862000000005</v>
      </c>
      <c r="G435" s="5">
        <v>716.45025099999998</v>
      </c>
      <c r="H435" s="5">
        <v>4704929</v>
      </c>
      <c r="I435" s="5">
        <v>0</v>
      </c>
      <c r="J435" s="5">
        <v>8228</v>
      </c>
      <c r="K435" s="5">
        <v>14398</v>
      </c>
      <c r="L435" s="5">
        <v>0</v>
      </c>
      <c r="M435" s="5">
        <v>21594</v>
      </c>
      <c r="N435" s="5">
        <v>0</v>
      </c>
      <c r="O435" s="5">
        <v>162431</v>
      </c>
      <c r="P435" s="5">
        <v>83135</v>
      </c>
      <c r="Q435" s="5">
        <v>9314</v>
      </c>
      <c r="R435" s="5">
        <v>0</v>
      </c>
      <c r="S435" s="5">
        <v>0</v>
      </c>
      <c r="T435" s="5">
        <v>51584.418081999997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28763</v>
      </c>
      <c r="AA435" s="5">
        <v>0</v>
      </c>
      <c r="AB435" s="5">
        <v>5084376.4180819998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47"/>
    </row>
    <row r="436" spans="1:39" x14ac:dyDescent="0.25">
      <c r="A436" s="5">
        <v>4153</v>
      </c>
      <c r="B436" s="5">
        <v>7</v>
      </c>
      <c r="C436" s="5" t="s">
        <v>452</v>
      </c>
      <c r="D436" s="5">
        <v>0</v>
      </c>
      <c r="E436" s="5">
        <v>0</v>
      </c>
      <c r="F436" s="5">
        <v>298.85638999999998</v>
      </c>
      <c r="G436" s="5">
        <v>311.92538000000002</v>
      </c>
      <c r="H436" s="5">
        <v>2048414</v>
      </c>
      <c r="I436" s="5">
        <v>0</v>
      </c>
      <c r="J436" s="5">
        <v>1086302</v>
      </c>
      <c r="K436" s="5">
        <v>210747</v>
      </c>
      <c r="L436" s="5">
        <v>0</v>
      </c>
      <c r="M436" s="5">
        <v>9401</v>
      </c>
      <c r="N436" s="5">
        <v>0</v>
      </c>
      <c r="O436" s="5">
        <v>70719</v>
      </c>
      <c r="P436" s="5">
        <v>36195</v>
      </c>
      <c r="Q436" s="5">
        <v>4055</v>
      </c>
      <c r="R436" s="5">
        <v>0</v>
      </c>
      <c r="S436" s="5">
        <v>0</v>
      </c>
      <c r="T436" s="5">
        <v>1871.552279</v>
      </c>
      <c r="U436" s="5">
        <v>0</v>
      </c>
      <c r="V436" s="5">
        <v>0</v>
      </c>
      <c r="W436" s="5">
        <v>0</v>
      </c>
      <c r="X436" s="5">
        <v>0</v>
      </c>
      <c r="Y436" s="5">
        <v>58985</v>
      </c>
      <c r="Z436" s="5">
        <v>18082</v>
      </c>
      <c r="AA436" s="5">
        <v>0</v>
      </c>
      <c r="AB436" s="5">
        <v>3544771.5522790002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47"/>
    </row>
    <row r="437" spans="1:39" x14ac:dyDescent="0.25">
      <c r="A437" s="5">
        <v>4155</v>
      </c>
      <c r="B437" s="5">
        <v>7</v>
      </c>
      <c r="C437" s="5" t="s">
        <v>2297</v>
      </c>
      <c r="D437" s="5">
        <v>0</v>
      </c>
      <c r="E437" s="5">
        <v>0</v>
      </c>
      <c r="F437" s="5">
        <v>131.5</v>
      </c>
      <c r="G437" s="5">
        <v>131.5</v>
      </c>
      <c r="H437" s="5">
        <v>863561</v>
      </c>
      <c r="I437" s="5">
        <v>0</v>
      </c>
      <c r="J437" s="5">
        <v>327876</v>
      </c>
      <c r="K437" s="5">
        <v>0</v>
      </c>
      <c r="L437" s="5">
        <v>0</v>
      </c>
      <c r="M437" s="5">
        <v>3963</v>
      </c>
      <c r="N437" s="5">
        <v>38932</v>
      </c>
      <c r="O437" s="5">
        <v>29813</v>
      </c>
      <c r="P437" s="5">
        <v>15259</v>
      </c>
      <c r="Q437" s="5">
        <v>1710</v>
      </c>
      <c r="R437" s="5">
        <v>0</v>
      </c>
      <c r="S437" s="5">
        <v>0</v>
      </c>
      <c r="T437" s="5">
        <v>23538.5</v>
      </c>
      <c r="U437" s="5">
        <v>-79174</v>
      </c>
      <c r="V437" s="5">
        <v>0</v>
      </c>
      <c r="W437" s="5">
        <v>0</v>
      </c>
      <c r="X437" s="5">
        <v>0</v>
      </c>
      <c r="Y437" s="5">
        <v>8276</v>
      </c>
      <c r="Z437" s="5">
        <v>11847</v>
      </c>
      <c r="AA437" s="5">
        <v>0</v>
      </c>
      <c r="AB437" s="5">
        <v>1245601.5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47"/>
    </row>
    <row r="438" spans="1:39" x14ac:dyDescent="0.25">
      <c r="A438" s="5">
        <v>4159</v>
      </c>
      <c r="B438" s="5">
        <v>7</v>
      </c>
      <c r="C438" s="5" t="s">
        <v>2298</v>
      </c>
      <c r="D438" s="5">
        <v>0</v>
      </c>
      <c r="E438" s="5">
        <v>0</v>
      </c>
      <c r="F438" s="5">
        <v>1136.582181</v>
      </c>
      <c r="G438" s="5">
        <v>1171.731117</v>
      </c>
      <c r="H438" s="5">
        <v>7694758</v>
      </c>
      <c r="I438" s="5">
        <v>20026</v>
      </c>
      <c r="J438" s="5">
        <v>218595</v>
      </c>
      <c r="K438" s="5">
        <v>57690</v>
      </c>
      <c r="L438" s="5">
        <v>0</v>
      </c>
      <c r="M438" s="5">
        <v>35316</v>
      </c>
      <c r="N438" s="5">
        <v>0</v>
      </c>
      <c r="O438" s="5">
        <v>265651</v>
      </c>
      <c r="P438" s="5">
        <v>135965</v>
      </c>
      <c r="Q438" s="5">
        <v>15233</v>
      </c>
      <c r="R438" s="5">
        <v>0</v>
      </c>
      <c r="S438" s="5">
        <v>0</v>
      </c>
      <c r="T438" s="5">
        <v>10545.580053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61949</v>
      </c>
      <c r="AA438" s="5">
        <v>0</v>
      </c>
      <c r="AB438" s="5">
        <v>8515728.5800529998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47"/>
    </row>
    <row r="439" spans="1:39" x14ac:dyDescent="0.25">
      <c r="A439" s="5">
        <v>4160</v>
      </c>
      <c r="B439" s="5">
        <v>7</v>
      </c>
      <c r="C439" s="5" t="s">
        <v>2299</v>
      </c>
      <c r="D439" s="5">
        <v>0</v>
      </c>
      <c r="E439" s="5">
        <v>0</v>
      </c>
      <c r="F439" s="5">
        <v>830.46902399999999</v>
      </c>
      <c r="G439" s="5">
        <v>972.56282799999997</v>
      </c>
      <c r="H439" s="5">
        <v>6386820</v>
      </c>
      <c r="I439" s="5">
        <v>0</v>
      </c>
      <c r="J439" s="5">
        <v>17672</v>
      </c>
      <c r="K439" s="5">
        <v>14104</v>
      </c>
      <c r="L439" s="5">
        <v>0</v>
      </c>
      <c r="M439" s="5">
        <v>29313</v>
      </c>
      <c r="N439" s="5">
        <v>29520</v>
      </c>
      <c r="O439" s="5">
        <v>220496</v>
      </c>
      <c r="P439" s="5">
        <v>112854</v>
      </c>
      <c r="Q439" s="5">
        <v>12643</v>
      </c>
      <c r="R439" s="5">
        <v>0</v>
      </c>
      <c r="S439" s="5">
        <v>0</v>
      </c>
      <c r="T439" s="5">
        <v>146856.9871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37436</v>
      </c>
      <c r="AA439" s="5">
        <v>0</v>
      </c>
      <c r="AB439" s="5">
        <v>7007714.9870999996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47"/>
    </row>
    <row r="440" spans="1:39" x14ac:dyDescent="0.25">
      <c r="A440" s="5">
        <v>4161</v>
      </c>
      <c r="B440" s="5">
        <v>7</v>
      </c>
      <c r="C440" s="5" t="s">
        <v>2300</v>
      </c>
      <c r="D440" s="5">
        <v>0</v>
      </c>
      <c r="E440" s="5">
        <v>0</v>
      </c>
      <c r="F440" s="5">
        <v>230</v>
      </c>
      <c r="G440" s="5">
        <v>240</v>
      </c>
      <c r="H440" s="5">
        <v>1576080</v>
      </c>
      <c r="I440" s="5">
        <v>0</v>
      </c>
      <c r="J440" s="5">
        <v>219487</v>
      </c>
      <c r="K440" s="5">
        <v>0</v>
      </c>
      <c r="L440" s="5">
        <v>0</v>
      </c>
      <c r="M440" s="5">
        <v>7234</v>
      </c>
      <c r="N440" s="5">
        <v>26927</v>
      </c>
      <c r="O440" s="5">
        <v>54412</v>
      </c>
      <c r="P440" s="5">
        <v>27849</v>
      </c>
      <c r="Q440" s="5">
        <v>3120</v>
      </c>
      <c r="R440" s="5">
        <v>0</v>
      </c>
      <c r="S440" s="5">
        <v>0</v>
      </c>
      <c r="T440" s="5">
        <v>38880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14124</v>
      </c>
      <c r="AA440" s="5">
        <v>0</v>
      </c>
      <c r="AB440" s="5">
        <v>1968113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47"/>
    </row>
    <row r="441" spans="1:39" x14ac:dyDescent="0.25">
      <c r="A441" s="5">
        <v>4162</v>
      </c>
      <c r="B441" s="5">
        <v>7</v>
      </c>
      <c r="C441" s="5" t="s">
        <v>2301</v>
      </c>
      <c r="D441" s="5">
        <v>0</v>
      </c>
      <c r="E441" s="5">
        <v>0</v>
      </c>
      <c r="F441" s="5">
        <v>106.487255</v>
      </c>
      <c r="G441" s="5">
        <v>112.237255</v>
      </c>
      <c r="H441" s="5">
        <v>737062</v>
      </c>
      <c r="I441" s="5">
        <v>0</v>
      </c>
      <c r="J441" s="5">
        <v>90238</v>
      </c>
      <c r="K441" s="5">
        <v>14100</v>
      </c>
      <c r="L441" s="5">
        <v>0</v>
      </c>
      <c r="M441" s="5">
        <v>3383</v>
      </c>
      <c r="N441" s="5">
        <v>0</v>
      </c>
      <c r="O441" s="5">
        <v>25446</v>
      </c>
      <c r="P441" s="5">
        <v>13024</v>
      </c>
      <c r="Q441" s="5">
        <v>1459</v>
      </c>
      <c r="R441" s="5">
        <v>0</v>
      </c>
      <c r="S441" s="5">
        <v>0</v>
      </c>
      <c r="T441" s="5">
        <v>561.18627500000002</v>
      </c>
      <c r="U441" s="5">
        <v>-34347</v>
      </c>
      <c r="V441" s="5">
        <v>0</v>
      </c>
      <c r="W441" s="5">
        <v>0</v>
      </c>
      <c r="X441" s="5">
        <v>0</v>
      </c>
      <c r="Y441" s="5">
        <v>20896</v>
      </c>
      <c r="Z441" s="5">
        <v>6028</v>
      </c>
      <c r="AA441" s="5">
        <v>0</v>
      </c>
      <c r="AB441" s="5">
        <v>877850.18627499999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47"/>
    </row>
    <row r="442" spans="1:39" x14ac:dyDescent="0.25">
      <c r="A442" s="5">
        <v>4163</v>
      </c>
      <c r="B442" s="5">
        <v>7</v>
      </c>
      <c r="C442" s="5" t="s">
        <v>2302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47"/>
    </row>
    <row r="443" spans="1:39" x14ac:dyDescent="0.25">
      <c r="A443" s="5">
        <v>4164</v>
      </c>
      <c r="B443" s="5">
        <v>7</v>
      </c>
      <c r="C443" s="5" t="s">
        <v>2303</v>
      </c>
      <c r="D443" s="5">
        <v>0</v>
      </c>
      <c r="E443" s="5">
        <v>0</v>
      </c>
      <c r="F443" s="5">
        <v>92.472088999999997</v>
      </c>
      <c r="G443" s="5">
        <v>103.875598</v>
      </c>
      <c r="H443" s="5">
        <v>682151</v>
      </c>
      <c r="I443" s="5">
        <v>0</v>
      </c>
      <c r="J443" s="5">
        <v>18672</v>
      </c>
      <c r="K443" s="5">
        <v>0</v>
      </c>
      <c r="L443" s="5">
        <v>0</v>
      </c>
      <c r="M443" s="5">
        <v>3131</v>
      </c>
      <c r="N443" s="5">
        <v>0</v>
      </c>
      <c r="O443" s="5">
        <v>23550</v>
      </c>
      <c r="P443" s="5">
        <v>12053</v>
      </c>
      <c r="Q443" s="5">
        <v>1350</v>
      </c>
      <c r="R443" s="5">
        <v>0</v>
      </c>
      <c r="S443" s="5">
        <v>0</v>
      </c>
      <c r="T443" s="5">
        <v>12568.947367999999</v>
      </c>
      <c r="U443" s="5">
        <v>-31788</v>
      </c>
      <c r="V443" s="5">
        <v>0</v>
      </c>
      <c r="W443" s="5">
        <v>0</v>
      </c>
      <c r="X443" s="5">
        <v>0</v>
      </c>
      <c r="Y443" s="5">
        <v>0</v>
      </c>
      <c r="Z443" s="5">
        <v>7590</v>
      </c>
      <c r="AA443" s="5">
        <v>0</v>
      </c>
      <c r="AB443" s="5">
        <v>729277.94736800005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47"/>
    </row>
    <row r="444" spans="1:39" x14ac:dyDescent="0.25">
      <c r="A444" s="5">
        <v>4166</v>
      </c>
      <c r="B444" s="5">
        <v>7</v>
      </c>
      <c r="C444" s="5" t="s">
        <v>2304</v>
      </c>
      <c r="D444" s="5">
        <v>0</v>
      </c>
      <c r="E444" s="5">
        <v>0</v>
      </c>
      <c r="F444" s="5">
        <v>133.75</v>
      </c>
      <c r="G444" s="5">
        <v>160.5</v>
      </c>
      <c r="H444" s="5">
        <v>1054004</v>
      </c>
      <c r="I444" s="5">
        <v>0</v>
      </c>
      <c r="J444" s="5">
        <v>484470</v>
      </c>
      <c r="K444" s="5">
        <v>0</v>
      </c>
      <c r="L444" s="5">
        <v>0</v>
      </c>
      <c r="M444" s="5">
        <v>4837</v>
      </c>
      <c r="N444" s="5">
        <v>0</v>
      </c>
      <c r="O444" s="5">
        <v>36388</v>
      </c>
      <c r="P444" s="5">
        <v>18624</v>
      </c>
      <c r="Q444" s="5">
        <v>2087</v>
      </c>
      <c r="R444" s="5">
        <v>0</v>
      </c>
      <c r="S444" s="5">
        <v>0</v>
      </c>
      <c r="T444" s="5">
        <v>26161.5</v>
      </c>
      <c r="U444" s="5">
        <v>0</v>
      </c>
      <c r="V444" s="5">
        <v>0</v>
      </c>
      <c r="W444" s="5">
        <v>0</v>
      </c>
      <c r="X444" s="5">
        <v>0</v>
      </c>
      <c r="Y444" s="5">
        <v>13793</v>
      </c>
      <c r="Z444" s="5">
        <v>7906</v>
      </c>
      <c r="AA444" s="5">
        <v>0</v>
      </c>
      <c r="AB444" s="5">
        <v>1648270.5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47"/>
    </row>
    <row r="445" spans="1:39" x14ac:dyDescent="0.25">
      <c r="A445" s="5">
        <v>4167</v>
      </c>
      <c r="B445" s="5">
        <v>7</v>
      </c>
      <c r="C445" s="5" t="s">
        <v>2305</v>
      </c>
      <c r="D445" s="5">
        <v>0</v>
      </c>
      <c r="E445" s="5">
        <v>0</v>
      </c>
      <c r="F445" s="5">
        <v>342.40647100000001</v>
      </c>
      <c r="G445" s="5">
        <v>342.40647100000001</v>
      </c>
      <c r="H445" s="5">
        <v>2248583</v>
      </c>
      <c r="I445" s="5">
        <v>0</v>
      </c>
      <c r="J445" s="5">
        <v>6656</v>
      </c>
      <c r="K445" s="5">
        <v>0</v>
      </c>
      <c r="L445" s="5">
        <v>0</v>
      </c>
      <c r="M445" s="5">
        <v>10320</v>
      </c>
      <c r="N445" s="5">
        <v>0</v>
      </c>
      <c r="O445" s="5">
        <v>77629</v>
      </c>
      <c r="P445" s="5">
        <v>39732</v>
      </c>
      <c r="Q445" s="5">
        <v>4451</v>
      </c>
      <c r="R445" s="5">
        <v>0</v>
      </c>
      <c r="S445" s="5">
        <v>0</v>
      </c>
      <c r="T445" s="5">
        <v>4108.8776539999999</v>
      </c>
      <c r="U445" s="5">
        <v>-104784</v>
      </c>
      <c r="V445" s="5">
        <v>0</v>
      </c>
      <c r="W445" s="5">
        <v>0</v>
      </c>
      <c r="X445" s="5">
        <v>0</v>
      </c>
      <c r="Y445" s="5">
        <v>0</v>
      </c>
      <c r="Z445" s="5">
        <v>15602</v>
      </c>
      <c r="AA445" s="5">
        <v>0</v>
      </c>
      <c r="AB445" s="5">
        <v>2302297.8776540002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47"/>
    </row>
    <row r="446" spans="1:39" x14ac:dyDescent="0.25">
      <c r="A446" s="5">
        <v>4168</v>
      </c>
      <c r="B446" s="5">
        <v>7</v>
      </c>
      <c r="C446" s="5" t="s">
        <v>2306</v>
      </c>
      <c r="D446" s="5">
        <v>0</v>
      </c>
      <c r="E446" s="5">
        <v>0</v>
      </c>
      <c r="F446" s="5">
        <v>92.675640999999999</v>
      </c>
      <c r="G446" s="5">
        <v>92.675640999999999</v>
      </c>
      <c r="H446" s="5">
        <v>608601</v>
      </c>
      <c r="I446" s="5">
        <v>0</v>
      </c>
      <c r="J446" s="5">
        <v>77894</v>
      </c>
      <c r="K446" s="5">
        <v>0</v>
      </c>
      <c r="L446" s="5">
        <v>0</v>
      </c>
      <c r="M446" s="5">
        <v>2793</v>
      </c>
      <c r="N446" s="5">
        <v>24824</v>
      </c>
      <c r="O446" s="5">
        <v>21011</v>
      </c>
      <c r="P446" s="5">
        <v>10754</v>
      </c>
      <c r="Q446" s="5">
        <v>1205</v>
      </c>
      <c r="R446" s="5">
        <v>0</v>
      </c>
      <c r="S446" s="5">
        <v>0</v>
      </c>
      <c r="T446" s="5">
        <v>6209.267949</v>
      </c>
      <c r="U446" s="5">
        <v>-53185</v>
      </c>
      <c r="V446" s="5">
        <v>0</v>
      </c>
      <c r="W446" s="5">
        <v>0</v>
      </c>
      <c r="X446" s="5">
        <v>0</v>
      </c>
      <c r="Y446" s="5">
        <v>0</v>
      </c>
      <c r="Z446" s="5">
        <v>7992</v>
      </c>
      <c r="AA446" s="5">
        <v>0</v>
      </c>
      <c r="AB446" s="5">
        <v>708098.267949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47"/>
    </row>
    <row r="447" spans="1:39" x14ac:dyDescent="0.25">
      <c r="A447" s="5">
        <v>4169</v>
      </c>
      <c r="B447" s="5">
        <v>7</v>
      </c>
      <c r="C447" s="5" t="s">
        <v>2307</v>
      </c>
      <c r="D447" s="5">
        <v>0</v>
      </c>
      <c r="E447" s="5">
        <v>0</v>
      </c>
      <c r="F447" s="5">
        <v>334.95026899999999</v>
      </c>
      <c r="G447" s="5">
        <v>348.17943500000001</v>
      </c>
      <c r="H447" s="5">
        <v>2286494</v>
      </c>
      <c r="I447" s="5">
        <v>5951</v>
      </c>
      <c r="J447" s="5">
        <v>874030</v>
      </c>
      <c r="K447" s="5">
        <v>47700</v>
      </c>
      <c r="L447" s="5">
        <v>0</v>
      </c>
      <c r="M447" s="5">
        <v>10494</v>
      </c>
      <c r="N447" s="5">
        <v>0</v>
      </c>
      <c r="O447" s="5">
        <v>78938</v>
      </c>
      <c r="P447" s="5">
        <v>40402</v>
      </c>
      <c r="Q447" s="5">
        <v>4526</v>
      </c>
      <c r="R447" s="5">
        <v>0</v>
      </c>
      <c r="S447" s="5">
        <v>0</v>
      </c>
      <c r="T447" s="5">
        <v>3133.6149190000001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17231</v>
      </c>
      <c r="AA447" s="5">
        <v>0</v>
      </c>
      <c r="AB447" s="5">
        <v>3368899.6149189998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47"/>
    </row>
    <row r="448" spans="1:39" x14ac:dyDescent="0.25">
      <c r="A448" s="5">
        <v>4170</v>
      </c>
      <c r="B448" s="5">
        <v>7</v>
      </c>
      <c r="C448" s="5" t="s">
        <v>1066</v>
      </c>
      <c r="D448" s="5">
        <v>0</v>
      </c>
      <c r="E448" s="5">
        <v>0</v>
      </c>
      <c r="F448" s="5">
        <v>2589.3848750000002</v>
      </c>
      <c r="G448" s="5">
        <v>2807.241982</v>
      </c>
      <c r="H448" s="5">
        <v>18435158</v>
      </c>
      <c r="I448" s="5">
        <v>0</v>
      </c>
      <c r="J448" s="5">
        <v>5206279</v>
      </c>
      <c r="K448" s="5">
        <v>711684</v>
      </c>
      <c r="L448" s="5">
        <v>0</v>
      </c>
      <c r="M448" s="5">
        <v>84610</v>
      </c>
      <c r="N448" s="5">
        <v>0</v>
      </c>
      <c r="O448" s="5">
        <v>636449</v>
      </c>
      <c r="P448" s="5">
        <v>325746</v>
      </c>
      <c r="Q448" s="5">
        <v>36494</v>
      </c>
      <c r="R448" s="5">
        <v>0</v>
      </c>
      <c r="S448" s="5">
        <v>0</v>
      </c>
      <c r="T448" s="5">
        <v>2807.241982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114675</v>
      </c>
      <c r="AA448" s="5">
        <v>0</v>
      </c>
      <c r="AB448" s="5">
        <v>25553902.241982002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47"/>
    </row>
    <row r="449" spans="1:39" x14ac:dyDescent="0.25">
      <c r="A449" s="5">
        <v>4171</v>
      </c>
      <c r="B449" s="5">
        <v>7</v>
      </c>
      <c r="C449" s="5" t="s">
        <v>462</v>
      </c>
      <c r="D449" s="5">
        <v>0</v>
      </c>
      <c r="E449" s="5">
        <v>0</v>
      </c>
      <c r="F449" s="5">
        <v>1123.103535</v>
      </c>
      <c r="G449" s="5">
        <v>1166.8813130000001</v>
      </c>
      <c r="H449" s="5">
        <v>7662910</v>
      </c>
      <c r="I449" s="5">
        <v>0</v>
      </c>
      <c r="J449" s="5">
        <v>1729425</v>
      </c>
      <c r="K449" s="5">
        <v>381600</v>
      </c>
      <c r="L449" s="5">
        <v>0</v>
      </c>
      <c r="M449" s="5">
        <v>35170</v>
      </c>
      <c r="N449" s="5">
        <v>0</v>
      </c>
      <c r="O449" s="5">
        <v>264552</v>
      </c>
      <c r="P449" s="5">
        <v>135402</v>
      </c>
      <c r="Q449" s="5">
        <v>15169</v>
      </c>
      <c r="R449" s="5">
        <v>0</v>
      </c>
      <c r="S449" s="5">
        <v>0</v>
      </c>
      <c r="T449" s="5">
        <v>75847.285354000007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30404</v>
      </c>
      <c r="AA449" s="5">
        <v>0</v>
      </c>
      <c r="AB449" s="5">
        <v>10330479.285354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47"/>
    </row>
    <row r="450" spans="1:39" x14ac:dyDescent="0.25">
      <c r="A450" s="5">
        <v>4172</v>
      </c>
      <c r="B450" s="5">
        <v>7</v>
      </c>
      <c r="C450" s="5" t="s">
        <v>2308</v>
      </c>
      <c r="D450" s="5">
        <v>0</v>
      </c>
      <c r="E450" s="5">
        <v>0</v>
      </c>
      <c r="F450" s="5">
        <v>55.833333000000003</v>
      </c>
      <c r="G450" s="5">
        <v>55.833333000000003</v>
      </c>
      <c r="H450" s="5">
        <v>366658</v>
      </c>
      <c r="I450" s="5">
        <v>0</v>
      </c>
      <c r="J450" s="5">
        <v>28900</v>
      </c>
      <c r="K450" s="5">
        <v>0</v>
      </c>
      <c r="L450" s="5">
        <v>0</v>
      </c>
      <c r="M450" s="5">
        <v>1683</v>
      </c>
      <c r="N450" s="5">
        <v>15911</v>
      </c>
      <c r="O450" s="5">
        <v>12658</v>
      </c>
      <c r="P450" s="5">
        <v>6479</v>
      </c>
      <c r="Q450" s="5">
        <v>726</v>
      </c>
      <c r="R450" s="5">
        <v>0</v>
      </c>
      <c r="S450" s="5">
        <v>0</v>
      </c>
      <c r="T450" s="5">
        <v>13344.166667</v>
      </c>
      <c r="U450" s="5">
        <v>-32997</v>
      </c>
      <c r="V450" s="5">
        <v>0</v>
      </c>
      <c r="W450" s="5">
        <v>0</v>
      </c>
      <c r="X450" s="5">
        <v>0</v>
      </c>
      <c r="Y450" s="5">
        <v>0</v>
      </c>
      <c r="Z450" s="5">
        <v>2333</v>
      </c>
      <c r="AA450" s="5">
        <v>0</v>
      </c>
      <c r="AB450" s="5">
        <v>415695.16666699998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47"/>
    </row>
    <row r="451" spans="1:39" x14ac:dyDescent="0.25">
      <c r="A451" s="5">
        <v>4177</v>
      </c>
      <c r="B451" s="5">
        <v>7</v>
      </c>
      <c r="C451" s="5" t="s">
        <v>2309</v>
      </c>
      <c r="D451" s="5">
        <v>0</v>
      </c>
      <c r="E451" s="5">
        <v>0</v>
      </c>
      <c r="F451" s="5">
        <v>56.933332999999998</v>
      </c>
      <c r="G451" s="5">
        <v>63.293332999999997</v>
      </c>
      <c r="H451" s="5">
        <v>415647</v>
      </c>
      <c r="I451" s="5">
        <v>0</v>
      </c>
      <c r="J451" s="5">
        <v>90880</v>
      </c>
      <c r="K451" s="5">
        <v>0</v>
      </c>
      <c r="L451" s="5">
        <v>0</v>
      </c>
      <c r="M451" s="5">
        <v>1908</v>
      </c>
      <c r="N451" s="5">
        <v>34093</v>
      </c>
      <c r="O451" s="5">
        <v>14350</v>
      </c>
      <c r="P451" s="5">
        <v>7344</v>
      </c>
      <c r="Q451" s="5">
        <v>823</v>
      </c>
      <c r="R451" s="5">
        <v>0</v>
      </c>
      <c r="S451" s="5">
        <v>0</v>
      </c>
      <c r="T451" s="5">
        <v>4303.9466670000002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6790</v>
      </c>
      <c r="AA451" s="5">
        <v>0</v>
      </c>
      <c r="AB451" s="5">
        <v>576138.94666699995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47"/>
    </row>
    <row r="452" spans="1:39" x14ac:dyDescent="0.25">
      <c r="A452" s="5">
        <v>4178</v>
      </c>
      <c r="B452" s="5">
        <v>7</v>
      </c>
      <c r="C452" s="5" t="s">
        <v>2310</v>
      </c>
      <c r="D452" s="5">
        <v>0</v>
      </c>
      <c r="E452" s="5">
        <v>0</v>
      </c>
      <c r="F452" s="5">
        <v>142</v>
      </c>
      <c r="G452" s="5">
        <v>170.4</v>
      </c>
      <c r="H452" s="5">
        <v>1119017</v>
      </c>
      <c r="I452" s="5">
        <v>2912</v>
      </c>
      <c r="J452" s="5">
        <v>449239</v>
      </c>
      <c r="K452" s="5">
        <v>114480</v>
      </c>
      <c r="L452" s="5">
        <v>0</v>
      </c>
      <c r="M452" s="5">
        <v>5136</v>
      </c>
      <c r="N452" s="5">
        <v>0</v>
      </c>
      <c r="O452" s="5">
        <v>38633</v>
      </c>
      <c r="P452" s="5">
        <v>19773</v>
      </c>
      <c r="Q452" s="5">
        <v>2215</v>
      </c>
      <c r="R452" s="5">
        <v>0</v>
      </c>
      <c r="S452" s="5">
        <v>0</v>
      </c>
      <c r="T452" s="5">
        <v>5623.2</v>
      </c>
      <c r="U452" s="5">
        <v>0</v>
      </c>
      <c r="V452" s="5">
        <v>0</v>
      </c>
      <c r="W452" s="5">
        <v>0</v>
      </c>
      <c r="X452" s="5">
        <v>0</v>
      </c>
      <c r="Y452" s="5">
        <v>17654</v>
      </c>
      <c r="Z452" s="5">
        <v>6511</v>
      </c>
      <c r="AA452" s="5">
        <v>0</v>
      </c>
      <c r="AB452" s="5">
        <v>1781193.2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47"/>
    </row>
    <row r="453" spans="1:39" x14ac:dyDescent="0.25">
      <c r="A453" s="5">
        <v>4181</v>
      </c>
      <c r="B453" s="5">
        <v>7</v>
      </c>
      <c r="C453" s="5" t="s">
        <v>2311</v>
      </c>
      <c r="D453" s="5">
        <v>0</v>
      </c>
      <c r="E453" s="5">
        <v>0</v>
      </c>
      <c r="F453" s="5">
        <v>1630.2777779999999</v>
      </c>
      <c r="G453" s="5">
        <v>1751.333333</v>
      </c>
      <c r="H453" s="5">
        <v>11501006</v>
      </c>
      <c r="I453" s="5">
        <v>0</v>
      </c>
      <c r="J453" s="5">
        <v>3685432</v>
      </c>
      <c r="K453" s="5">
        <v>904865</v>
      </c>
      <c r="L453" s="5">
        <v>0</v>
      </c>
      <c r="M453" s="5">
        <v>52785</v>
      </c>
      <c r="N453" s="5">
        <v>0</v>
      </c>
      <c r="O453" s="5">
        <v>397057</v>
      </c>
      <c r="P453" s="5">
        <v>203221</v>
      </c>
      <c r="Q453" s="5">
        <v>22767</v>
      </c>
      <c r="R453" s="5">
        <v>0</v>
      </c>
      <c r="S453" s="5">
        <v>0</v>
      </c>
      <c r="T453" s="5">
        <v>225922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57341</v>
      </c>
      <c r="AA453" s="5">
        <v>0</v>
      </c>
      <c r="AB453" s="5">
        <v>17050396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47"/>
    </row>
    <row r="454" spans="1:39" x14ac:dyDescent="0.25">
      <c r="A454" s="5">
        <v>4183</v>
      </c>
      <c r="B454" s="5">
        <v>7</v>
      </c>
      <c r="C454" s="5" t="s">
        <v>467</v>
      </c>
      <c r="D454" s="5">
        <v>0</v>
      </c>
      <c r="E454" s="5">
        <v>0</v>
      </c>
      <c r="F454" s="5">
        <v>403.35728999999998</v>
      </c>
      <c r="G454" s="5">
        <v>484.028749</v>
      </c>
      <c r="H454" s="5">
        <v>3178617</v>
      </c>
      <c r="I454" s="5">
        <v>0</v>
      </c>
      <c r="J454" s="5">
        <v>38045</v>
      </c>
      <c r="K454" s="5">
        <v>0</v>
      </c>
      <c r="L454" s="5">
        <v>0</v>
      </c>
      <c r="M454" s="5">
        <v>14589</v>
      </c>
      <c r="N454" s="5">
        <v>0</v>
      </c>
      <c r="O454" s="5">
        <v>109738</v>
      </c>
      <c r="P454" s="5">
        <v>56166</v>
      </c>
      <c r="Q454" s="5">
        <v>6292</v>
      </c>
      <c r="R454" s="5">
        <v>0</v>
      </c>
      <c r="S454" s="5">
        <v>0</v>
      </c>
      <c r="T454" s="5">
        <v>24685.466176000002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79542</v>
      </c>
      <c r="AA454" s="5">
        <v>0</v>
      </c>
      <c r="AB454" s="5">
        <v>3507674.466176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47"/>
    </row>
    <row r="455" spans="1:39" x14ac:dyDescent="0.25">
      <c r="A455" s="5">
        <v>4184</v>
      </c>
      <c r="B455" s="5">
        <v>7</v>
      </c>
      <c r="C455" s="5" t="s">
        <v>468</v>
      </c>
      <c r="D455" s="5">
        <v>0</v>
      </c>
      <c r="E455" s="5">
        <v>0</v>
      </c>
      <c r="F455" s="5">
        <v>840.841498</v>
      </c>
      <c r="G455" s="5">
        <v>848.70816500000001</v>
      </c>
      <c r="H455" s="5">
        <v>5573467</v>
      </c>
      <c r="I455" s="5">
        <v>0</v>
      </c>
      <c r="J455" s="5">
        <v>31208</v>
      </c>
      <c r="K455" s="5">
        <v>41664</v>
      </c>
      <c r="L455" s="5">
        <v>0</v>
      </c>
      <c r="M455" s="5">
        <v>25580</v>
      </c>
      <c r="N455" s="5">
        <v>1299</v>
      </c>
      <c r="O455" s="5">
        <v>192417</v>
      </c>
      <c r="P455" s="5">
        <v>98482</v>
      </c>
      <c r="Q455" s="5">
        <v>11033</v>
      </c>
      <c r="R455" s="5">
        <v>0</v>
      </c>
      <c r="S455" s="5">
        <v>0</v>
      </c>
      <c r="T455" s="5">
        <v>56014.738866</v>
      </c>
      <c r="U455" s="5">
        <v>-261023</v>
      </c>
      <c r="V455" s="5">
        <v>0</v>
      </c>
      <c r="W455" s="5">
        <v>0</v>
      </c>
      <c r="X455" s="5">
        <v>0</v>
      </c>
      <c r="Y455" s="5">
        <v>0</v>
      </c>
      <c r="Z455" s="5">
        <v>27991</v>
      </c>
      <c r="AA455" s="5">
        <v>0</v>
      </c>
      <c r="AB455" s="5">
        <v>5798132.7388660004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47"/>
    </row>
    <row r="456" spans="1:39" x14ac:dyDescent="0.25">
      <c r="A456" s="5">
        <v>4185</v>
      </c>
      <c r="B456" s="5">
        <v>7</v>
      </c>
      <c r="C456" s="5" t="s">
        <v>469</v>
      </c>
      <c r="D456" s="5">
        <v>0</v>
      </c>
      <c r="E456" s="5">
        <v>0</v>
      </c>
      <c r="F456" s="5">
        <v>998</v>
      </c>
      <c r="G456" s="5">
        <v>1044</v>
      </c>
      <c r="H456" s="5">
        <v>6855948</v>
      </c>
      <c r="I456" s="5">
        <v>0</v>
      </c>
      <c r="J456" s="5">
        <v>62597</v>
      </c>
      <c r="K456" s="5">
        <v>29030</v>
      </c>
      <c r="L456" s="5">
        <v>0</v>
      </c>
      <c r="M456" s="5">
        <v>31466</v>
      </c>
      <c r="N456" s="5">
        <v>0</v>
      </c>
      <c r="O456" s="5">
        <v>236692</v>
      </c>
      <c r="P456" s="5">
        <v>121143</v>
      </c>
      <c r="Q456" s="5">
        <v>13572</v>
      </c>
      <c r="R456" s="5">
        <v>0</v>
      </c>
      <c r="S456" s="5">
        <v>0</v>
      </c>
      <c r="T456" s="5">
        <v>120060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40760</v>
      </c>
      <c r="AA456" s="5">
        <v>0</v>
      </c>
      <c r="AB456" s="5">
        <v>7511268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47"/>
    </row>
    <row r="457" spans="1:39" x14ac:dyDescent="0.25">
      <c r="A457" s="5">
        <v>4186</v>
      </c>
      <c r="B457" s="5">
        <v>7</v>
      </c>
      <c r="C457" s="5" t="s">
        <v>470</v>
      </c>
      <c r="D457" s="5">
        <v>0</v>
      </c>
      <c r="E457" s="5">
        <v>0</v>
      </c>
      <c r="F457" s="5">
        <v>454.23006400000003</v>
      </c>
      <c r="G457" s="5">
        <v>473.81422900000001</v>
      </c>
      <c r="H457" s="5">
        <v>3111538</v>
      </c>
      <c r="I457" s="5">
        <v>8098</v>
      </c>
      <c r="J457" s="5">
        <v>1245508</v>
      </c>
      <c r="K457" s="5">
        <v>151692</v>
      </c>
      <c r="L457" s="5">
        <v>0</v>
      </c>
      <c r="M457" s="5">
        <v>14281</v>
      </c>
      <c r="N457" s="5">
        <v>0</v>
      </c>
      <c r="O457" s="5">
        <v>107422</v>
      </c>
      <c r="P457" s="5">
        <v>54980</v>
      </c>
      <c r="Q457" s="5">
        <v>6160</v>
      </c>
      <c r="R457" s="5">
        <v>0</v>
      </c>
      <c r="S457" s="5">
        <v>0</v>
      </c>
      <c r="T457" s="5">
        <v>30324.110687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26728</v>
      </c>
      <c r="AA457" s="5">
        <v>0</v>
      </c>
      <c r="AB457" s="5">
        <v>4756731.1106869997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47"/>
    </row>
    <row r="458" spans="1:39" x14ac:dyDescent="0.25">
      <c r="A458" s="5">
        <v>4187</v>
      </c>
      <c r="B458" s="5">
        <v>7</v>
      </c>
      <c r="C458" s="5" t="s">
        <v>2312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47"/>
    </row>
    <row r="459" spans="1:39" x14ac:dyDescent="0.25">
      <c r="A459" s="5">
        <v>4188</v>
      </c>
      <c r="B459" s="5">
        <v>7</v>
      </c>
      <c r="C459" s="5" t="s">
        <v>471</v>
      </c>
      <c r="D459" s="5">
        <v>0</v>
      </c>
      <c r="E459" s="5">
        <v>0</v>
      </c>
      <c r="F459" s="5">
        <v>732</v>
      </c>
      <c r="G459" s="5">
        <v>763</v>
      </c>
      <c r="H459" s="5">
        <v>5010621</v>
      </c>
      <c r="I459" s="5">
        <v>13040</v>
      </c>
      <c r="J459" s="5">
        <v>15872</v>
      </c>
      <c r="K459" s="5">
        <v>14092</v>
      </c>
      <c r="L459" s="5">
        <v>0</v>
      </c>
      <c r="M459" s="5">
        <v>22997</v>
      </c>
      <c r="N459" s="5">
        <v>99142</v>
      </c>
      <c r="O459" s="5">
        <v>172985</v>
      </c>
      <c r="P459" s="5">
        <v>88537</v>
      </c>
      <c r="Q459" s="5">
        <v>9919</v>
      </c>
      <c r="R459" s="5">
        <v>0</v>
      </c>
      <c r="S459" s="5">
        <v>0</v>
      </c>
      <c r="T459" s="5">
        <v>67144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39753</v>
      </c>
      <c r="AA459" s="5">
        <v>0</v>
      </c>
      <c r="AB459" s="5">
        <v>5554102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47"/>
    </row>
    <row r="460" spans="1:39" x14ac:dyDescent="0.25">
      <c r="A460" s="5">
        <v>4189</v>
      </c>
      <c r="B460" s="5">
        <v>7</v>
      </c>
      <c r="C460" s="5" t="s">
        <v>2313</v>
      </c>
      <c r="D460" s="5">
        <v>0</v>
      </c>
      <c r="E460" s="5">
        <v>0</v>
      </c>
      <c r="F460" s="5">
        <v>241.14473699999999</v>
      </c>
      <c r="G460" s="5">
        <v>241.14473699999999</v>
      </c>
      <c r="H460" s="5">
        <v>1583597</v>
      </c>
      <c r="I460" s="5">
        <v>0</v>
      </c>
      <c r="J460" s="5">
        <v>209229</v>
      </c>
      <c r="K460" s="5">
        <v>14981</v>
      </c>
      <c r="L460" s="5">
        <v>0</v>
      </c>
      <c r="M460" s="5">
        <v>7268</v>
      </c>
      <c r="N460" s="5">
        <v>0</v>
      </c>
      <c r="O460" s="5">
        <v>54672</v>
      </c>
      <c r="P460" s="5">
        <v>27982</v>
      </c>
      <c r="Q460" s="5">
        <v>3135</v>
      </c>
      <c r="R460" s="5">
        <v>0</v>
      </c>
      <c r="S460" s="5">
        <v>0</v>
      </c>
      <c r="T460" s="5">
        <v>4340.6052630000004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5294</v>
      </c>
      <c r="AA460" s="5">
        <v>0</v>
      </c>
      <c r="AB460" s="5">
        <v>1910498.6052629999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47"/>
    </row>
    <row r="461" spans="1:39" x14ac:dyDescent="0.25">
      <c r="A461" s="5">
        <v>4190</v>
      </c>
      <c r="B461" s="5">
        <v>7</v>
      </c>
      <c r="C461" s="5" t="s">
        <v>2314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47"/>
    </row>
    <row r="462" spans="1:39" x14ac:dyDescent="0.25">
      <c r="A462" s="5">
        <v>4191</v>
      </c>
      <c r="B462" s="5">
        <v>7</v>
      </c>
      <c r="C462" s="5" t="s">
        <v>2315</v>
      </c>
      <c r="D462" s="5">
        <v>0</v>
      </c>
      <c r="E462" s="5">
        <v>0</v>
      </c>
      <c r="F462" s="5">
        <v>945.17835100000002</v>
      </c>
      <c r="G462" s="5">
        <v>971.79168500000003</v>
      </c>
      <c r="H462" s="5">
        <v>6381756</v>
      </c>
      <c r="I462" s="5">
        <v>0</v>
      </c>
      <c r="J462" s="5">
        <v>2264913</v>
      </c>
      <c r="K462" s="5">
        <v>14342</v>
      </c>
      <c r="L462" s="5">
        <v>0</v>
      </c>
      <c r="M462" s="5">
        <v>29290</v>
      </c>
      <c r="N462" s="5">
        <v>0</v>
      </c>
      <c r="O462" s="5">
        <v>220322</v>
      </c>
      <c r="P462" s="5">
        <v>112764</v>
      </c>
      <c r="Q462" s="5">
        <v>12633</v>
      </c>
      <c r="R462" s="5">
        <v>0</v>
      </c>
      <c r="S462" s="5">
        <v>0</v>
      </c>
      <c r="T462" s="5">
        <v>14576.875268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59673</v>
      </c>
      <c r="AA462" s="5">
        <v>0</v>
      </c>
      <c r="AB462" s="5">
        <v>9110269.8752679992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47"/>
    </row>
    <row r="463" spans="1:39" x14ac:dyDescent="0.25">
      <c r="A463" s="5">
        <v>4192</v>
      </c>
      <c r="B463" s="5">
        <v>7</v>
      </c>
      <c r="C463" s="5" t="s">
        <v>475</v>
      </c>
      <c r="D463" s="5">
        <v>0</v>
      </c>
      <c r="E463" s="5">
        <v>0</v>
      </c>
      <c r="F463" s="5">
        <v>758.01120400000002</v>
      </c>
      <c r="G463" s="5">
        <v>786.58963600000004</v>
      </c>
      <c r="H463" s="5">
        <v>5165534</v>
      </c>
      <c r="I463" s="5">
        <v>0</v>
      </c>
      <c r="J463" s="5">
        <v>2210787</v>
      </c>
      <c r="K463" s="5">
        <v>181393</v>
      </c>
      <c r="L463" s="5">
        <v>0</v>
      </c>
      <c r="M463" s="5">
        <v>23708</v>
      </c>
      <c r="N463" s="5">
        <v>0</v>
      </c>
      <c r="O463" s="5">
        <v>178333</v>
      </c>
      <c r="P463" s="5">
        <v>91274</v>
      </c>
      <c r="Q463" s="5">
        <v>10226</v>
      </c>
      <c r="R463" s="5">
        <v>0</v>
      </c>
      <c r="S463" s="5">
        <v>0</v>
      </c>
      <c r="T463" s="5">
        <v>9439.0756299999994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43620</v>
      </c>
      <c r="AA463" s="5">
        <v>0</v>
      </c>
      <c r="AB463" s="5">
        <v>7914314.0756299999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47"/>
    </row>
    <row r="464" spans="1:39" x14ac:dyDescent="0.25">
      <c r="A464" s="5">
        <v>4193</v>
      </c>
      <c r="B464" s="5">
        <v>7</v>
      </c>
      <c r="C464" s="5" t="s">
        <v>2316</v>
      </c>
      <c r="D464" s="5">
        <v>0</v>
      </c>
      <c r="E464" s="5">
        <v>0</v>
      </c>
      <c r="F464" s="5">
        <v>273</v>
      </c>
      <c r="G464" s="5">
        <v>273</v>
      </c>
      <c r="H464" s="5">
        <v>1792791</v>
      </c>
      <c r="I464" s="5">
        <v>4666</v>
      </c>
      <c r="J464" s="5">
        <v>729258</v>
      </c>
      <c r="K464" s="5">
        <v>207022</v>
      </c>
      <c r="L464" s="5">
        <v>0</v>
      </c>
      <c r="M464" s="5">
        <v>8228</v>
      </c>
      <c r="N464" s="5">
        <v>0</v>
      </c>
      <c r="O464" s="5">
        <v>61894</v>
      </c>
      <c r="P464" s="5">
        <v>31678</v>
      </c>
      <c r="Q464" s="5">
        <v>3549</v>
      </c>
      <c r="R464" s="5">
        <v>0</v>
      </c>
      <c r="S464" s="5">
        <v>0</v>
      </c>
      <c r="T464" s="5">
        <v>34125</v>
      </c>
      <c r="U464" s="5">
        <v>0</v>
      </c>
      <c r="V464" s="5">
        <v>0</v>
      </c>
      <c r="W464" s="5">
        <v>0</v>
      </c>
      <c r="X464" s="5">
        <v>0</v>
      </c>
      <c r="Y464" s="5">
        <v>44136</v>
      </c>
      <c r="Z464" s="5">
        <v>15397</v>
      </c>
      <c r="AA464" s="5">
        <v>0</v>
      </c>
      <c r="AB464" s="5">
        <v>2932744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47"/>
    </row>
    <row r="465" spans="1:39" x14ac:dyDescent="0.25">
      <c r="A465" s="5">
        <v>4194</v>
      </c>
      <c r="B465" s="5">
        <v>7</v>
      </c>
      <c r="C465" s="5" t="s">
        <v>2317</v>
      </c>
      <c r="D465" s="5">
        <v>0</v>
      </c>
      <c r="E465" s="5">
        <v>0</v>
      </c>
      <c r="F465" s="5">
        <v>350</v>
      </c>
      <c r="G465" s="5">
        <v>363.2</v>
      </c>
      <c r="H465" s="5">
        <v>2385134</v>
      </c>
      <c r="I465" s="5">
        <v>0</v>
      </c>
      <c r="J465" s="5">
        <v>152308</v>
      </c>
      <c r="K465" s="5">
        <v>14304</v>
      </c>
      <c r="L465" s="5">
        <v>0</v>
      </c>
      <c r="M465" s="5">
        <v>10947</v>
      </c>
      <c r="N465" s="5">
        <v>36469</v>
      </c>
      <c r="O465" s="5">
        <v>82344</v>
      </c>
      <c r="P465" s="5">
        <v>42145</v>
      </c>
      <c r="Q465" s="5">
        <v>4722</v>
      </c>
      <c r="R465" s="5">
        <v>0</v>
      </c>
      <c r="S465" s="5">
        <v>0</v>
      </c>
      <c r="T465" s="5">
        <v>61744</v>
      </c>
      <c r="U465" s="5">
        <v>-147616</v>
      </c>
      <c r="V465" s="5">
        <v>0</v>
      </c>
      <c r="W465" s="5">
        <v>0</v>
      </c>
      <c r="X465" s="5">
        <v>0</v>
      </c>
      <c r="Y465" s="5">
        <v>0</v>
      </c>
      <c r="Z465" s="5">
        <v>18866</v>
      </c>
      <c r="AA465" s="5">
        <v>0</v>
      </c>
      <c r="AB465" s="5">
        <v>2661367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47"/>
    </row>
    <row r="466" spans="1:39" x14ac:dyDescent="0.25">
      <c r="A466" s="5">
        <v>4195</v>
      </c>
      <c r="B466" s="5">
        <v>7</v>
      </c>
      <c r="C466" s="5" t="s">
        <v>2318</v>
      </c>
      <c r="D466" s="5">
        <v>0</v>
      </c>
      <c r="E466" s="5">
        <v>0</v>
      </c>
      <c r="F466" s="5">
        <v>27.166667</v>
      </c>
      <c r="G466" s="5">
        <v>27.166667</v>
      </c>
      <c r="H466" s="5">
        <v>178404</v>
      </c>
      <c r="I466" s="5">
        <v>0</v>
      </c>
      <c r="J466" s="5">
        <v>72907</v>
      </c>
      <c r="K466" s="5">
        <v>22896</v>
      </c>
      <c r="L466" s="5">
        <v>0</v>
      </c>
      <c r="M466" s="5">
        <v>819</v>
      </c>
      <c r="N466" s="5">
        <v>17245</v>
      </c>
      <c r="O466" s="5">
        <v>6159</v>
      </c>
      <c r="P466" s="5">
        <v>3152</v>
      </c>
      <c r="Q466" s="5">
        <v>353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2847</v>
      </c>
      <c r="AA466" s="5">
        <v>0</v>
      </c>
      <c r="AB466" s="5">
        <v>304782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47"/>
    </row>
    <row r="467" spans="1:39" x14ac:dyDescent="0.25">
      <c r="A467" s="5">
        <v>4198</v>
      </c>
      <c r="B467" s="5">
        <v>7</v>
      </c>
      <c r="C467" s="5" t="s">
        <v>2319</v>
      </c>
      <c r="D467" s="5">
        <v>0</v>
      </c>
      <c r="E467" s="5">
        <v>0</v>
      </c>
      <c r="F467" s="5">
        <v>223.22222199999999</v>
      </c>
      <c r="G467" s="5">
        <v>223.22222199999999</v>
      </c>
      <c r="H467" s="5">
        <v>1465900</v>
      </c>
      <c r="I467" s="5">
        <v>3815</v>
      </c>
      <c r="J467" s="5">
        <v>42702</v>
      </c>
      <c r="K467" s="5">
        <v>14119</v>
      </c>
      <c r="L467" s="5">
        <v>0</v>
      </c>
      <c r="M467" s="5">
        <v>6728</v>
      </c>
      <c r="N467" s="5">
        <v>27727</v>
      </c>
      <c r="O467" s="5">
        <v>50608</v>
      </c>
      <c r="P467" s="5">
        <v>25902</v>
      </c>
      <c r="Q467" s="5">
        <v>2902</v>
      </c>
      <c r="R467" s="5">
        <v>0</v>
      </c>
      <c r="S467" s="5">
        <v>0</v>
      </c>
      <c r="T467" s="5">
        <v>19197.111110999998</v>
      </c>
      <c r="U467" s="5">
        <v>-96038</v>
      </c>
      <c r="V467" s="5">
        <v>0</v>
      </c>
      <c r="W467" s="5">
        <v>0</v>
      </c>
      <c r="X467" s="5">
        <v>0</v>
      </c>
      <c r="Y467" s="5">
        <v>0</v>
      </c>
      <c r="Z467" s="5">
        <v>4409</v>
      </c>
      <c r="AA467" s="5">
        <v>0</v>
      </c>
      <c r="AB467" s="5">
        <v>1567971.1111109999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47"/>
    </row>
    <row r="468" spans="1:39" x14ac:dyDescent="0.25">
      <c r="A468" s="5">
        <v>4199</v>
      </c>
      <c r="B468" s="5">
        <v>7</v>
      </c>
      <c r="C468" s="5" t="s">
        <v>2320</v>
      </c>
      <c r="D468" s="5">
        <v>0</v>
      </c>
      <c r="E468" s="5">
        <v>0</v>
      </c>
      <c r="F468" s="5">
        <v>1217.9015440000001</v>
      </c>
      <c r="G468" s="5">
        <v>1295.277018</v>
      </c>
      <c r="H468" s="5">
        <v>8506084</v>
      </c>
      <c r="I468" s="5">
        <v>0</v>
      </c>
      <c r="J468" s="5">
        <v>283785</v>
      </c>
      <c r="K468" s="5">
        <v>127808</v>
      </c>
      <c r="L468" s="5">
        <v>0</v>
      </c>
      <c r="M468" s="5">
        <v>39039</v>
      </c>
      <c r="N468" s="5">
        <v>0</v>
      </c>
      <c r="O468" s="5">
        <v>293661</v>
      </c>
      <c r="P468" s="5">
        <v>150301</v>
      </c>
      <c r="Q468" s="5">
        <v>16839</v>
      </c>
      <c r="R468" s="5">
        <v>0</v>
      </c>
      <c r="S468" s="5">
        <v>0</v>
      </c>
      <c r="T468" s="5">
        <v>98441.053343000007</v>
      </c>
      <c r="U468" s="5">
        <v>0</v>
      </c>
      <c r="V468" s="5">
        <v>0</v>
      </c>
      <c r="W468" s="5">
        <v>0</v>
      </c>
      <c r="X468" s="5">
        <v>0</v>
      </c>
      <c r="Y468" s="5">
        <v>93280</v>
      </c>
      <c r="Z468" s="5">
        <v>58385</v>
      </c>
      <c r="AA468" s="5">
        <v>0</v>
      </c>
      <c r="AB468" s="5">
        <v>9667623.0533429999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47"/>
    </row>
    <row r="469" spans="1:39" x14ac:dyDescent="0.25">
      <c r="A469" s="5">
        <v>4200</v>
      </c>
      <c r="B469" s="5">
        <v>7</v>
      </c>
      <c r="C469" s="5" t="s">
        <v>2321</v>
      </c>
      <c r="D469" s="5">
        <v>0</v>
      </c>
      <c r="E469" s="5">
        <v>0</v>
      </c>
      <c r="F469" s="5">
        <v>660</v>
      </c>
      <c r="G469" s="5">
        <v>726.66666699999996</v>
      </c>
      <c r="H469" s="5">
        <v>4772020</v>
      </c>
      <c r="I469" s="5">
        <v>0</v>
      </c>
      <c r="J469" s="5">
        <v>1066258</v>
      </c>
      <c r="K469" s="5">
        <v>68945</v>
      </c>
      <c r="L469" s="5">
        <v>0</v>
      </c>
      <c r="M469" s="5">
        <v>21902</v>
      </c>
      <c r="N469" s="5">
        <v>0</v>
      </c>
      <c r="O469" s="5">
        <v>164748</v>
      </c>
      <c r="P469" s="5">
        <v>84321</v>
      </c>
      <c r="Q469" s="5">
        <v>9447</v>
      </c>
      <c r="R469" s="5">
        <v>0</v>
      </c>
      <c r="S469" s="5">
        <v>0</v>
      </c>
      <c r="T469" s="5">
        <v>68306.666666999998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35403</v>
      </c>
      <c r="AA469" s="5">
        <v>0</v>
      </c>
      <c r="AB469" s="5">
        <v>6291350.6666670004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47"/>
    </row>
    <row r="470" spans="1:39" x14ac:dyDescent="0.25">
      <c r="A470" s="5">
        <v>4201</v>
      </c>
      <c r="B470" s="5">
        <v>7</v>
      </c>
      <c r="C470" s="5" t="s">
        <v>2322</v>
      </c>
      <c r="D470" s="5">
        <v>0</v>
      </c>
      <c r="E470" s="5">
        <v>0</v>
      </c>
      <c r="F470" s="5">
        <v>144</v>
      </c>
      <c r="G470" s="5">
        <v>144</v>
      </c>
      <c r="H470" s="5">
        <v>945648</v>
      </c>
      <c r="I470" s="5">
        <v>0</v>
      </c>
      <c r="J470" s="5">
        <v>78110</v>
      </c>
      <c r="K470" s="5">
        <v>15303</v>
      </c>
      <c r="L470" s="5">
        <v>0</v>
      </c>
      <c r="M470" s="5">
        <v>4340</v>
      </c>
      <c r="N470" s="5">
        <v>0</v>
      </c>
      <c r="O470" s="5">
        <v>32647</v>
      </c>
      <c r="P470" s="5">
        <v>16709</v>
      </c>
      <c r="Q470" s="5">
        <v>1872</v>
      </c>
      <c r="R470" s="5">
        <v>0</v>
      </c>
      <c r="S470" s="5">
        <v>0</v>
      </c>
      <c r="T470" s="5">
        <v>15552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4952</v>
      </c>
      <c r="AA470" s="5">
        <v>0</v>
      </c>
      <c r="AB470" s="5">
        <v>1115133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47"/>
    </row>
    <row r="471" spans="1:39" x14ac:dyDescent="0.25">
      <c r="A471" s="5">
        <v>4204</v>
      </c>
      <c r="B471" s="5">
        <v>7</v>
      </c>
      <c r="C471" s="5" t="s">
        <v>2323</v>
      </c>
      <c r="D471" s="5">
        <v>0</v>
      </c>
      <c r="E471" s="5">
        <v>0</v>
      </c>
      <c r="F471" s="5">
        <v>125.964896</v>
      </c>
      <c r="G471" s="5">
        <v>151.15787499999999</v>
      </c>
      <c r="H471" s="5">
        <v>992654</v>
      </c>
      <c r="I471" s="5">
        <v>0</v>
      </c>
      <c r="J471" s="5">
        <v>418949</v>
      </c>
      <c r="K471" s="5">
        <v>50562</v>
      </c>
      <c r="L471" s="5">
        <v>0</v>
      </c>
      <c r="M471" s="5">
        <v>4556</v>
      </c>
      <c r="N471" s="5">
        <v>4714</v>
      </c>
      <c r="O471" s="5">
        <v>34270</v>
      </c>
      <c r="P471" s="5">
        <v>17540</v>
      </c>
      <c r="Q471" s="5">
        <v>1965</v>
      </c>
      <c r="R471" s="5">
        <v>0</v>
      </c>
      <c r="S471" s="5">
        <v>0</v>
      </c>
      <c r="T471" s="5">
        <v>7709.0516129999996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6460</v>
      </c>
      <c r="AA471" s="5">
        <v>0</v>
      </c>
      <c r="AB471" s="5">
        <v>1539379.051613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47"/>
    </row>
    <row r="472" spans="1:39" x14ac:dyDescent="0.25">
      <c r="A472" s="5">
        <v>4205</v>
      </c>
      <c r="B472" s="5">
        <v>7</v>
      </c>
      <c r="C472" s="5" t="s">
        <v>2324</v>
      </c>
      <c r="D472" s="5">
        <v>0</v>
      </c>
      <c r="E472" s="5">
        <v>0</v>
      </c>
      <c r="F472" s="5">
        <v>464.63095900000002</v>
      </c>
      <c r="G472" s="5">
        <v>479.55775699999998</v>
      </c>
      <c r="H472" s="5">
        <v>3149256</v>
      </c>
      <c r="I472" s="5">
        <v>8196</v>
      </c>
      <c r="J472" s="5">
        <v>1374864</v>
      </c>
      <c r="K472" s="5">
        <v>286283</v>
      </c>
      <c r="L472" s="5">
        <v>0</v>
      </c>
      <c r="M472" s="5">
        <v>14454</v>
      </c>
      <c r="N472" s="5">
        <v>0</v>
      </c>
      <c r="O472" s="5">
        <v>108724</v>
      </c>
      <c r="P472" s="5">
        <v>55647</v>
      </c>
      <c r="Q472" s="5">
        <v>6234</v>
      </c>
      <c r="R472" s="5">
        <v>0</v>
      </c>
      <c r="S472" s="5">
        <v>0</v>
      </c>
      <c r="T472" s="5">
        <v>3356.904297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30017</v>
      </c>
      <c r="AA472" s="5">
        <v>0</v>
      </c>
      <c r="AB472" s="5">
        <v>5037031.9042969998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47"/>
    </row>
    <row r="473" spans="1:39" x14ac:dyDescent="0.25">
      <c r="A473" s="5">
        <v>4207</v>
      </c>
      <c r="B473" s="5">
        <v>7</v>
      </c>
      <c r="C473" s="5" t="s">
        <v>2325</v>
      </c>
      <c r="D473" s="5">
        <v>0</v>
      </c>
      <c r="E473" s="5">
        <v>0</v>
      </c>
      <c r="F473" s="5">
        <v>30</v>
      </c>
      <c r="G473" s="5">
        <v>36</v>
      </c>
      <c r="H473" s="5">
        <v>236412</v>
      </c>
      <c r="I473" s="5">
        <v>0</v>
      </c>
      <c r="J473" s="5">
        <v>51874</v>
      </c>
      <c r="K473" s="5">
        <v>0</v>
      </c>
      <c r="L473" s="5">
        <v>0</v>
      </c>
      <c r="M473" s="5">
        <v>1085</v>
      </c>
      <c r="N473" s="5">
        <v>20611</v>
      </c>
      <c r="O473" s="5">
        <v>8162</v>
      </c>
      <c r="P473" s="5">
        <v>4177</v>
      </c>
      <c r="Q473" s="5">
        <v>468</v>
      </c>
      <c r="R473" s="5">
        <v>0</v>
      </c>
      <c r="S473" s="5">
        <v>0</v>
      </c>
      <c r="T473" s="5">
        <v>2484</v>
      </c>
      <c r="U473" s="5">
        <v>0</v>
      </c>
      <c r="V473" s="5">
        <v>0</v>
      </c>
      <c r="W473" s="5">
        <v>0</v>
      </c>
      <c r="X473" s="5">
        <v>0</v>
      </c>
      <c r="Y473" s="5">
        <v>11034</v>
      </c>
      <c r="Z473" s="5">
        <v>2376</v>
      </c>
      <c r="AA473" s="5">
        <v>0</v>
      </c>
      <c r="AB473" s="5">
        <v>338683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47"/>
    </row>
    <row r="474" spans="1:39" x14ac:dyDescent="0.25">
      <c r="A474" s="5">
        <v>4208</v>
      </c>
      <c r="B474" s="5">
        <v>7</v>
      </c>
      <c r="C474" s="5" t="s">
        <v>2326</v>
      </c>
      <c r="D474" s="5">
        <v>0</v>
      </c>
      <c r="E474" s="5">
        <v>0</v>
      </c>
      <c r="F474" s="5">
        <v>143.35403700000001</v>
      </c>
      <c r="G474" s="5">
        <v>150.85403700000001</v>
      </c>
      <c r="H474" s="5">
        <v>990658</v>
      </c>
      <c r="I474" s="5">
        <v>0</v>
      </c>
      <c r="J474" s="5">
        <v>201115</v>
      </c>
      <c r="K474" s="5">
        <v>78228</v>
      </c>
      <c r="L474" s="5">
        <v>0</v>
      </c>
      <c r="M474" s="5">
        <v>4547</v>
      </c>
      <c r="N474" s="5">
        <v>0</v>
      </c>
      <c r="O474" s="5">
        <v>34201</v>
      </c>
      <c r="P474" s="5">
        <v>17505</v>
      </c>
      <c r="Q474" s="5">
        <v>1961</v>
      </c>
      <c r="R474" s="5">
        <v>0</v>
      </c>
      <c r="S474" s="5">
        <v>0</v>
      </c>
      <c r="T474" s="5">
        <v>11766.614906999999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7465</v>
      </c>
      <c r="AA474" s="5">
        <v>0</v>
      </c>
      <c r="AB474" s="5">
        <v>1347446.614907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47"/>
    </row>
    <row r="475" spans="1:39" x14ac:dyDescent="0.25">
      <c r="A475" s="5">
        <v>4209</v>
      </c>
      <c r="B475" s="5">
        <v>7</v>
      </c>
      <c r="C475" s="5" t="s">
        <v>2327</v>
      </c>
      <c r="D475" s="5">
        <v>0</v>
      </c>
      <c r="E475" s="5">
        <v>0</v>
      </c>
      <c r="F475" s="5">
        <v>199.356618</v>
      </c>
      <c r="G475" s="5">
        <v>199.356618</v>
      </c>
      <c r="H475" s="5">
        <v>1309175</v>
      </c>
      <c r="I475" s="5">
        <v>0</v>
      </c>
      <c r="J475" s="5">
        <v>541296</v>
      </c>
      <c r="K475" s="5">
        <v>14353</v>
      </c>
      <c r="L475" s="5">
        <v>0</v>
      </c>
      <c r="M475" s="5">
        <v>6009</v>
      </c>
      <c r="N475" s="5">
        <v>0</v>
      </c>
      <c r="O475" s="5">
        <v>45198</v>
      </c>
      <c r="P475" s="5">
        <v>23133</v>
      </c>
      <c r="Q475" s="5">
        <v>2592</v>
      </c>
      <c r="R475" s="5">
        <v>0</v>
      </c>
      <c r="S475" s="5">
        <v>0</v>
      </c>
      <c r="T475" s="5">
        <v>5581.9852940000001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6711</v>
      </c>
      <c r="AA475" s="5">
        <v>0</v>
      </c>
      <c r="AB475" s="5">
        <v>1954048.985294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47"/>
    </row>
    <row r="476" spans="1:39" x14ac:dyDescent="0.25">
      <c r="A476" s="5">
        <v>4210</v>
      </c>
      <c r="B476" s="5">
        <v>7</v>
      </c>
      <c r="C476" s="5" t="s">
        <v>2328</v>
      </c>
      <c r="D476" s="5">
        <v>0</v>
      </c>
      <c r="E476" s="5">
        <v>0</v>
      </c>
      <c r="F476" s="5">
        <v>315.65957400000002</v>
      </c>
      <c r="G476" s="5">
        <v>371.59148900000002</v>
      </c>
      <c r="H476" s="5">
        <v>2440241</v>
      </c>
      <c r="I476" s="5">
        <v>0</v>
      </c>
      <c r="J476" s="5">
        <v>26392</v>
      </c>
      <c r="K476" s="5">
        <v>0</v>
      </c>
      <c r="L476" s="5">
        <v>0</v>
      </c>
      <c r="M476" s="5">
        <v>11200</v>
      </c>
      <c r="N476" s="5">
        <v>0</v>
      </c>
      <c r="O476" s="5">
        <v>84246</v>
      </c>
      <c r="P476" s="5">
        <v>43119</v>
      </c>
      <c r="Q476" s="5">
        <v>4831</v>
      </c>
      <c r="R476" s="5">
        <v>0</v>
      </c>
      <c r="S476" s="5">
        <v>0</v>
      </c>
      <c r="T476" s="5">
        <v>33814.825532000003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20621</v>
      </c>
      <c r="AA476" s="5">
        <v>0</v>
      </c>
      <c r="AB476" s="5">
        <v>2664464.825532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47"/>
    </row>
    <row r="477" spans="1:39" x14ac:dyDescent="0.25">
      <c r="A477" s="5">
        <v>4212</v>
      </c>
      <c r="B477" s="5">
        <v>7</v>
      </c>
      <c r="C477" s="5" t="s">
        <v>2329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47"/>
    </row>
    <row r="478" spans="1:39" x14ac:dyDescent="0.25">
      <c r="A478" s="5">
        <v>4213</v>
      </c>
      <c r="B478" s="5">
        <v>7</v>
      </c>
      <c r="C478" s="5" t="s">
        <v>486</v>
      </c>
      <c r="D478" s="5">
        <v>0</v>
      </c>
      <c r="E478" s="5">
        <v>0</v>
      </c>
      <c r="F478" s="5">
        <v>973.82392300000004</v>
      </c>
      <c r="G478" s="5">
        <v>994.06724099999997</v>
      </c>
      <c r="H478" s="5">
        <v>6528040</v>
      </c>
      <c r="I478" s="5">
        <v>0</v>
      </c>
      <c r="J478" s="5">
        <v>2087992</v>
      </c>
      <c r="K478" s="5">
        <v>54200</v>
      </c>
      <c r="L478" s="5">
        <v>0</v>
      </c>
      <c r="M478" s="5">
        <v>29961</v>
      </c>
      <c r="N478" s="5">
        <v>0</v>
      </c>
      <c r="O478" s="5">
        <v>225372</v>
      </c>
      <c r="P478" s="5">
        <v>115349</v>
      </c>
      <c r="Q478" s="5">
        <v>12923</v>
      </c>
      <c r="R478" s="5">
        <v>0</v>
      </c>
      <c r="S478" s="5">
        <v>0</v>
      </c>
      <c r="T478" s="5">
        <v>43738.958583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69361</v>
      </c>
      <c r="AA478" s="5">
        <v>0</v>
      </c>
      <c r="AB478" s="5">
        <v>9166936.9585829992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47"/>
    </row>
    <row r="479" spans="1:39" x14ac:dyDescent="0.25">
      <c r="A479" s="5">
        <v>4215</v>
      </c>
      <c r="B479" s="5">
        <v>7</v>
      </c>
      <c r="C479" s="5" t="s">
        <v>2330</v>
      </c>
      <c r="D479" s="5">
        <v>0</v>
      </c>
      <c r="E479" s="5">
        <v>0</v>
      </c>
      <c r="F479" s="5">
        <v>165.08873299999999</v>
      </c>
      <c r="G479" s="5">
        <v>175.75540000000001</v>
      </c>
      <c r="H479" s="5">
        <v>1154186</v>
      </c>
      <c r="I479" s="5">
        <v>0</v>
      </c>
      <c r="J479" s="5">
        <v>573946</v>
      </c>
      <c r="K479" s="5">
        <v>116388</v>
      </c>
      <c r="L479" s="5">
        <v>0</v>
      </c>
      <c r="M479" s="5">
        <v>5297</v>
      </c>
      <c r="N479" s="5">
        <v>0</v>
      </c>
      <c r="O479" s="5">
        <v>39847</v>
      </c>
      <c r="P479" s="5">
        <v>20394</v>
      </c>
      <c r="Q479" s="5">
        <v>2285</v>
      </c>
      <c r="R479" s="5">
        <v>0</v>
      </c>
      <c r="S479" s="5">
        <v>0</v>
      </c>
      <c r="T479" s="5">
        <v>22145.180365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16044</v>
      </c>
      <c r="AA479" s="5">
        <v>0</v>
      </c>
      <c r="AB479" s="5">
        <v>1950532.1803649999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47"/>
    </row>
    <row r="480" spans="1:39" x14ac:dyDescent="0.25">
      <c r="A480" s="5">
        <v>4217</v>
      </c>
      <c r="B480" s="5">
        <v>7</v>
      </c>
      <c r="C480" s="5" t="s">
        <v>2331</v>
      </c>
      <c r="D480" s="5">
        <v>0</v>
      </c>
      <c r="E480" s="5">
        <v>0</v>
      </c>
      <c r="F480" s="5">
        <v>132</v>
      </c>
      <c r="G480" s="5">
        <v>158.4</v>
      </c>
      <c r="H480" s="5">
        <v>1040213</v>
      </c>
      <c r="I480" s="5">
        <v>2707</v>
      </c>
      <c r="J480" s="5">
        <v>178427</v>
      </c>
      <c r="K480" s="5">
        <v>0</v>
      </c>
      <c r="L480" s="5">
        <v>0</v>
      </c>
      <c r="M480" s="5">
        <v>4774</v>
      </c>
      <c r="N480" s="5">
        <v>10858</v>
      </c>
      <c r="O480" s="5">
        <v>35912</v>
      </c>
      <c r="P480" s="5">
        <v>18380</v>
      </c>
      <c r="Q480" s="5">
        <v>2059</v>
      </c>
      <c r="R480" s="5">
        <v>0</v>
      </c>
      <c r="S480" s="5">
        <v>0</v>
      </c>
      <c r="T480" s="5">
        <v>27878.400000000001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8325</v>
      </c>
      <c r="AA480" s="5">
        <v>0</v>
      </c>
      <c r="AB480" s="5">
        <v>1329533.3999999999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47"/>
    </row>
    <row r="481" spans="1:39" x14ac:dyDescent="0.25">
      <c r="A481" s="5">
        <v>4218</v>
      </c>
      <c r="B481" s="5">
        <v>7</v>
      </c>
      <c r="C481" s="5" t="s">
        <v>489</v>
      </c>
      <c r="D481" s="5">
        <v>0</v>
      </c>
      <c r="E481" s="5">
        <v>0</v>
      </c>
      <c r="F481" s="5">
        <v>319.12484799999999</v>
      </c>
      <c r="G481" s="5">
        <v>376.94981799999999</v>
      </c>
      <c r="H481" s="5">
        <v>2475429</v>
      </c>
      <c r="I481" s="5">
        <v>0</v>
      </c>
      <c r="J481" s="5">
        <v>1005495</v>
      </c>
      <c r="K481" s="5">
        <v>15613</v>
      </c>
      <c r="L481" s="5">
        <v>0</v>
      </c>
      <c r="M481" s="5">
        <v>11361</v>
      </c>
      <c r="N481" s="5">
        <v>0</v>
      </c>
      <c r="O481" s="5">
        <v>85461</v>
      </c>
      <c r="P481" s="5">
        <v>43740</v>
      </c>
      <c r="Q481" s="5">
        <v>4900</v>
      </c>
      <c r="R481" s="5">
        <v>0</v>
      </c>
      <c r="S481" s="5">
        <v>0</v>
      </c>
      <c r="T481" s="5">
        <v>2638.6487269999998</v>
      </c>
      <c r="U481" s="5">
        <v>0</v>
      </c>
      <c r="V481" s="5">
        <v>0</v>
      </c>
      <c r="W481" s="5">
        <v>0</v>
      </c>
      <c r="X481" s="5">
        <v>0</v>
      </c>
      <c r="Y481" s="5">
        <v>23999</v>
      </c>
      <c r="Z481" s="5">
        <v>27894</v>
      </c>
      <c r="AA481" s="5">
        <v>0</v>
      </c>
      <c r="AB481" s="5">
        <v>3696530.6487270002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47"/>
    </row>
    <row r="482" spans="1:39" x14ac:dyDescent="0.25">
      <c r="A482" s="5">
        <v>4219</v>
      </c>
      <c r="B482" s="5">
        <v>7</v>
      </c>
      <c r="C482" s="5" t="s">
        <v>2332</v>
      </c>
      <c r="D482" s="5">
        <v>0</v>
      </c>
      <c r="E482" s="5">
        <v>0</v>
      </c>
      <c r="F482" s="5">
        <v>386.507385</v>
      </c>
      <c r="G482" s="5">
        <v>400.37993399999999</v>
      </c>
      <c r="H482" s="5">
        <v>2629295</v>
      </c>
      <c r="I482" s="5">
        <v>6843</v>
      </c>
      <c r="J482" s="5">
        <v>1157138</v>
      </c>
      <c r="K482" s="5">
        <v>210179</v>
      </c>
      <c r="L482" s="5">
        <v>0</v>
      </c>
      <c r="M482" s="5">
        <v>12067</v>
      </c>
      <c r="N482" s="5">
        <v>0</v>
      </c>
      <c r="O482" s="5">
        <v>90773</v>
      </c>
      <c r="P482" s="5">
        <v>46459</v>
      </c>
      <c r="Q482" s="5">
        <v>5205</v>
      </c>
      <c r="R482" s="5">
        <v>0</v>
      </c>
      <c r="S482" s="5">
        <v>0</v>
      </c>
      <c r="T482" s="5">
        <v>16015.197351999999</v>
      </c>
      <c r="U482" s="5">
        <v>0</v>
      </c>
      <c r="V482" s="5">
        <v>0</v>
      </c>
      <c r="W482" s="5">
        <v>0</v>
      </c>
      <c r="X482" s="5">
        <v>0</v>
      </c>
      <c r="Y482" s="5">
        <v>12174</v>
      </c>
      <c r="Z482" s="5">
        <v>25077</v>
      </c>
      <c r="AA482" s="5">
        <v>0</v>
      </c>
      <c r="AB482" s="5">
        <v>4211225.1973519996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47"/>
    </row>
    <row r="483" spans="1:39" x14ac:dyDescent="0.25">
      <c r="A483" s="5">
        <v>4220</v>
      </c>
      <c r="B483" s="5">
        <v>7</v>
      </c>
      <c r="C483" s="5" t="s">
        <v>2333</v>
      </c>
      <c r="D483" s="5">
        <v>0</v>
      </c>
      <c r="E483" s="5">
        <v>0</v>
      </c>
      <c r="F483" s="5">
        <v>390.18891000000002</v>
      </c>
      <c r="G483" s="5">
        <v>400.11898000000002</v>
      </c>
      <c r="H483" s="5">
        <v>2627581</v>
      </c>
      <c r="I483" s="5">
        <v>0</v>
      </c>
      <c r="J483" s="5">
        <v>49036</v>
      </c>
      <c r="K483" s="5">
        <v>65127</v>
      </c>
      <c r="L483" s="5">
        <v>0</v>
      </c>
      <c r="M483" s="5">
        <v>12060</v>
      </c>
      <c r="N483" s="5">
        <v>1455</v>
      </c>
      <c r="O483" s="5">
        <v>90714</v>
      </c>
      <c r="P483" s="5">
        <v>46429</v>
      </c>
      <c r="Q483" s="5">
        <v>5202</v>
      </c>
      <c r="R483" s="5">
        <v>0</v>
      </c>
      <c r="S483" s="5">
        <v>0</v>
      </c>
      <c r="T483" s="5">
        <v>9202.7365439999994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14330</v>
      </c>
      <c r="AA483" s="5">
        <v>0</v>
      </c>
      <c r="AB483" s="5">
        <v>2921136.736544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47"/>
    </row>
    <row r="484" spans="1:39" x14ac:dyDescent="0.25">
      <c r="A484" s="5">
        <v>4221</v>
      </c>
      <c r="B484" s="5">
        <v>7</v>
      </c>
      <c r="C484" s="5" t="s">
        <v>2334</v>
      </c>
      <c r="D484" s="5">
        <v>0</v>
      </c>
      <c r="E484" s="5">
        <v>0</v>
      </c>
      <c r="F484" s="5">
        <v>454.46036800000002</v>
      </c>
      <c r="G484" s="5">
        <v>487.11865399999999</v>
      </c>
      <c r="H484" s="5">
        <v>3198908</v>
      </c>
      <c r="I484" s="5">
        <v>8325</v>
      </c>
      <c r="J484" s="5">
        <v>129694</v>
      </c>
      <c r="K484" s="5">
        <v>64925</v>
      </c>
      <c r="L484" s="5">
        <v>0</v>
      </c>
      <c r="M484" s="5">
        <v>14682</v>
      </c>
      <c r="N484" s="5">
        <v>0</v>
      </c>
      <c r="O484" s="5">
        <v>110438</v>
      </c>
      <c r="P484" s="5">
        <v>56524</v>
      </c>
      <c r="Q484" s="5">
        <v>6333</v>
      </c>
      <c r="R484" s="5">
        <v>0</v>
      </c>
      <c r="S484" s="5">
        <v>0</v>
      </c>
      <c r="T484" s="5">
        <v>36533.899062999997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10356</v>
      </c>
      <c r="AA484" s="5">
        <v>0</v>
      </c>
      <c r="AB484" s="5">
        <v>3636718.899063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47"/>
    </row>
    <row r="485" spans="1:39" x14ac:dyDescent="0.25">
      <c r="A485" s="5">
        <v>4223</v>
      </c>
      <c r="B485" s="5">
        <v>7</v>
      </c>
      <c r="C485" s="5" t="s">
        <v>2335</v>
      </c>
      <c r="D485" s="5">
        <v>0</v>
      </c>
      <c r="E485" s="5">
        <v>0</v>
      </c>
      <c r="F485" s="5">
        <v>261</v>
      </c>
      <c r="G485" s="5">
        <v>261</v>
      </c>
      <c r="H485" s="5">
        <v>1713987</v>
      </c>
      <c r="I485" s="5">
        <v>0</v>
      </c>
      <c r="J485" s="5">
        <v>739898</v>
      </c>
      <c r="K485" s="5">
        <v>186984</v>
      </c>
      <c r="L485" s="5">
        <v>0</v>
      </c>
      <c r="M485" s="5">
        <v>7866</v>
      </c>
      <c r="N485" s="5">
        <v>17281</v>
      </c>
      <c r="O485" s="5">
        <v>59173</v>
      </c>
      <c r="P485" s="5">
        <v>30286</v>
      </c>
      <c r="Q485" s="5">
        <v>3393</v>
      </c>
      <c r="R485" s="5">
        <v>0</v>
      </c>
      <c r="S485" s="5">
        <v>0</v>
      </c>
      <c r="T485" s="5">
        <v>25839</v>
      </c>
      <c r="U485" s="5">
        <v>-97153</v>
      </c>
      <c r="V485" s="5">
        <v>0</v>
      </c>
      <c r="W485" s="5">
        <v>0</v>
      </c>
      <c r="X485" s="5">
        <v>0</v>
      </c>
      <c r="Y485" s="5">
        <v>0</v>
      </c>
      <c r="Z485" s="5">
        <v>17012</v>
      </c>
      <c r="AA485" s="5">
        <v>0</v>
      </c>
      <c r="AB485" s="5">
        <v>2704566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47"/>
    </row>
    <row r="486" spans="1:39" x14ac:dyDescent="0.25">
      <c r="A486" s="5">
        <v>4224</v>
      </c>
      <c r="B486" s="5">
        <v>7</v>
      </c>
      <c r="C486" s="5" t="s">
        <v>2336</v>
      </c>
      <c r="D486" s="5">
        <v>0</v>
      </c>
      <c r="E486" s="5">
        <v>0</v>
      </c>
      <c r="F486" s="5">
        <v>160</v>
      </c>
      <c r="G486" s="5">
        <v>165</v>
      </c>
      <c r="H486" s="5">
        <v>1083555</v>
      </c>
      <c r="I486" s="5">
        <v>2820</v>
      </c>
      <c r="J486" s="5">
        <v>328499</v>
      </c>
      <c r="K486" s="5">
        <v>38160</v>
      </c>
      <c r="L486" s="5">
        <v>0</v>
      </c>
      <c r="M486" s="5">
        <v>4973</v>
      </c>
      <c r="N486" s="5">
        <v>13535</v>
      </c>
      <c r="O486" s="5">
        <v>37408</v>
      </c>
      <c r="P486" s="5">
        <v>19146</v>
      </c>
      <c r="Q486" s="5">
        <v>2145</v>
      </c>
      <c r="R486" s="5">
        <v>0</v>
      </c>
      <c r="S486" s="5">
        <v>0</v>
      </c>
      <c r="T486" s="5">
        <v>17985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7208</v>
      </c>
      <c r="AA486" s="5">
        <v>0</v>
      </c>
      <c r="AB486" s="5">
        <v>1555434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47"/>
    </row>
    <row r="487" spans="1:39" x14ac:dyDescent="0.25">
      <c r="A487" s="5">
        <v>4225</v>
      </c>
      <c r="B487" s="5">
        <v>7</v>
      </c>
      <c r="C487" s="5" t="s">
        <v>1990</v>
      </c>
      <c r="D487" s="5">
        <v>0</v>
      </c>
      <c r="E487" s="5">
        <v>0</v>
      </c>
      <c r="F487" s="5">
        <v>497.22222199999999</v>
      </c>
      <c r="G487" s="5">
        <v>523.05555600000002</v>
      </c>
      <c r="H487" s="5">
        <v>3434906</v>
      </c>
      <c r="I487" s="5">
        <v>0</v>
      </c>
      <c r="J487" s="5">
        <v>1200644</v>
      </c>
      <c r="K487" s="5">
        <v>333900</v>
      </c>
      <c r="L487" s="5">
        <v>0</v>
      </c>
      <c r="M487" s="5">
        <v>15765</v>
      </c>
      <c r="N487" s="5">
        <v>0</v>
      </c>
      <c r="O487" s="5">
        <v>118586</v>
      </c>
      <c r="P487" s="5">
        <v>60694</v>
      </c>
      <c r="Q487" s="5">
        <v>6800</v>
      </c>
      <c r="R487" s="5">
        <v>0</v>
      </c>
      <c r="S487" s="5">
        <v>0</v>
      </c>
      <c r="T487" s="5">
        <v>7845.8333329999996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16510</v>
      </c>
      <c r="AA487" s="5">
        <v>0</v>
      </c>
      <c r="AB487" s="5">
        <v>5195650.8333329996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47"/>
    </row>
    <row r="488" spans="1:39" x14ac:dyDescent="0.25">
      <c r="A488" s="5">
        <v>4226</v>
      </c>
      <c r="B488" s="5">
        <v>7</v>
      </c>
      <c r="C488" s="5" t="s">
        <v>2337</v>
      </c>
      <c r="D488" s="5">
        <v>0</v>
      </c>
      <c r="E488" s="5">
        <v>0</v>
      </c>
      <c r="F488" s="5">
        <v>154.364802</v>
      </c>
      <c r="G488" s="5">
        <v>154.364802</v>
      </c>
      <c r="H488" s="5">
        <v>1013714</v>
      </c>
      <c r="I488" s="5">
        <v>2638</v>
      </c>
      <c r="J488" s="5">
        <v>336881</v>
      </c>
      <c r="K488" s="5">
        <v>0</v>
      </c>
      <c r="L488" s="5">
        <v>0</v>
      </c>
      <c r="M488" s="5">
        <v>4653</v>
      </c>
      <c r="N488" s="5">
        <v>0</v>
      </c>
      <c r="O488" s="5">
        <v>34997</v>
      </c>
      <c r="P488" s="5">
        <v>17912</v>
      </c>
      <c r="Q488" s="5">
        <v>2007</v>
      </c>
      <c r="R488" s="5">
        <v>0</v>
      </c>
      <c r="S488" s="5">
        <v>0</v>
      </c>
      <c r="T488" s="5">
        <v>2161.1072260000001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11968</v>
      </c>
      <c r="AA488" s="5">
        <v>0</v>
      </c>
      <c r="AB488" s="5">
        <v>1426931.1072259999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47"/>
    </row>
    <row r="489" spans="1:39" x14ac:dyDescent="0.25">
      <c r="A489" s="5">
        <v>4227</v>
      </c>
      <c r="B489" s="5">
        <v>7</v>
      </c>
      <c r="C489" s="5" t="s">
        <v>2338</v>
      </c>
      <c r="D489" s="5">
        <v>0</v>
      </c>
      <c r="E489" s="5">
        <v>0</v>
      </c>
      <c r="F489" s="5">
        <v>386.83813700000002</v>
      </c>
      <c r="G489" s="5">
        <v>403.87416300000001</v>
      </c>
      <c r="H489" s="5">
        <v>2652242</v>
      </c>
      <c r="I489" s="5">
        <v>0</v>
      </c>
      <c r="J489" s="5">
        <v>145396</v>
      </c>
      <c r="K489" s="5">
        <v>0</v>
      </c>
      <c r="L489" s="5">
        <v>0</v>
      </c>
      <c r="M489" s="5">
        <v>12173</v>
      </c>
      <c r="N489" s="5">
        <v>40456</v>
      </c>
      <c r="O489" s="5">
        <v>91565</v>
      </c>
      <c r="P489" s="5">
        <v>46865</v>
      </c>
      <c r="Q489" s="5">
        <v>5250</v>
      </c>
      <c r="R489" s="5">
        <v>0</v>
      </c>
      <c r="S489" s="5">
        <v>0</v>
      </c>
      <c r="T489" s="5">
        <v>46041.654524999998</v>
      </c>
      <c r="U489" s="5">
        <v>-164050</v>
      </c>
      <c r="V489" s="5">
        <v>0</v>
      </c>
      <c r="W489" s="5">
        <v>0</v>
      </c>
      <c r="X489" s="5">
        <v>0</v>
      </c>
      <c r="Y489" s="5">
        <v>0</v>
      </c>
      <c r="Z489" s="5">
        <v>17089</v>
      </c>
      <c r="AA489" s="5">
        <v>0</v>
      </c>
      <c r="AB489" s="5">
        <v>2893027.6545250001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47"/>
    </row>
    <row r="490" spans="1:39" x14ac:dyDescent="0.25">
      <c r="A490" s="5">
        <v>4228</v>
      </c>
      <c r="B490" s="5">
        <v>7</v>
      </c>
      <c r="C490" s="5" t="s">
        <v>2339</v>
      </c>
      <c r="D490" s="5">
        <v>0</v>
      </c>
      <c r="E490" s="5">
        <v>0</v>
      </c>
      <c r="F490" s="5">
        <v>646</v>
      </c>
      <c r="G490" s="5">
        <v>672</v>
      </c>
      <c r="H490" s="5">
        <v>4413024</v>
      </c>
      <c r="I490" s="5">
        <v>0</v>
      </c>
      <c r="J490" s="5">
        <v>35722</v>
      </c>
      <c r="K490" s="5">
        <v>14164</v>
      </c>
      <c r="L490" s="5">
        <v>0</v>
      </c>
      <c r="M490" s="5">
        <v>20254</v>
      </c>
      <c r="N490" s="5">
        <v>0</v>
      </c>
      <c r="O490" s="5">
        <v>152354</v>
      </c>
      <c r="P490" s="5">
        <v>77977</v>
      </c>
      <c r="Q490" s="5">
        <v>8736</v>
      </c>
      <c r="R490" s="5">
        <v>0</v>
      </c>
      <c r="S490" s="5">
        <v>0</v>
      </c>
      <c r="T490" s="5">
        <v>72576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23184</v>
      </c>
      <c r="AA490" s="5">
        <v>0</v>
      </c>
      <c r="AB490" s="5">
        <v>4817991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47"/>
    </row>
    <row r="491" spans="1:39" x14ac:dyDescent="0.25">
      <c r="A491" s="5">
        <v>4229</v>
      </c>
      <c r="B491" s="5">
        <v>7</v>
      </c>
      <c r="C491" s="5" t="s">
        <v>2340</v>
      </c>
      <c r="D491" s="5">
        <v>0</v>
      </c>
      <c r="E491" s="5">
        <v>0</v>
      </c>
      <c r="F491" s="5">
        <v>110</v>
      </c>
      <c r="G491" s="5">
        <v>129</v>
      </c>
      <c r="H491" s="5">
        <v>847143</v>
      </c>
      <c r="I491" s="5">
        <v>0</v>
      </c>
      <c r="J491" s="5">
        <v>4921</v>
      </c>
      <c r="K491" s="5">
        <v>0</v>
      </c>
      <c r="L491" s="5">
        <v>0</v>
      </c>
      <c r="M491" s="5">
        <v>3888</v>
      </c>
      <c r="N491" s="5">
        <v>16296</v>
      </c>
      <c r="O491" s="5">
        <v>29246</v>
      </c>
      <c r="P491" s="5">
        <v>14969</v>
      </c>
      <c r="Q491" s="5">
        <v>1677</v>
      </c>
      <c r="R491" s="5">
        <v>0</v>
      </c>
      <c r="S491" s="5">
        <v>0</v>
      </c>
      <c r="T491" s="5">
        <v>15222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6366</v>
      </c>
      <c r="AA491" s="5">
        <v>0</v>
      </c>
      <c r="AB491" s="5">
        <v>939728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47"/>
    </row>
    <row r="492" spans="1:39" x14ac:dyDescent="0.25">
      <c r="A492" s="5">
        <v>4230</v>
      </c>
      <c r="B492" s="5">
        <v>7</v>
      </c>
      <c r="C492" s="5" t="s">
        <v>2341</v>
      </c>
      <c r="D492" s="5">
        <v>0</v>
      </c>
      <c r="E492" s="5">
        <v>0</v>
      </c>
      <c r="F492" s="5">
        <v>312.21044499999999</v>
      </c>
      <c r="G492" s="5">
        <v>312.21044499999999</v>
      </c>
      <c r="H492" s="5">
        <v>2050286</v>
      </c>
      <c r="I492" s="5">
        <v>0</v>
      </c>
      <c r="J492" s="5">
        <v>604842</v>
      </c>
      <c r="K492" s="5">
        <v>27387</v>
      </c>
      <c r="L492" s="5">
        <v>0</v>
      </c>
      <c r="M492" s="5">
        <v>9410</v>
      </c>
      <c r="N492" s="5">
        <v>0</v>
      </c>
      <c r="O492" s="5">
        <v>70783</v>
      </c>
      <c r="P492" s="5">
        <v>36228</v>
      </c>
      <c r="Q492" s="5">
        <v>4059</v>
      </c>
      <c r="R492" s="5">
        <v>0</v>
      </c>
      <c r="S492" s="5">
        <v>0</v>
      </c>
      <c r="T492" s="5">
        <v>21230.310291999998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12970</v>
      </c>
      <c r="AA492" s="5">
        <v>0</v>
      </c>
      <c r="AB492" s="5">
        <v>2837195.310292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47"/>
    </row>
    <row r="493" spans="1:39" x14ac:dyDescent="0.25">
      <c r="A493" s="5">
        <v>4231</v>
      </c>
      <c r="B493" s="5">
        <v>7</v>
      </c>
      <c r="C493" s="5" t="s">
        <v>2342</v>
      </c>
      <c r="D493" s="5">
        <v>0</v>
      </c>
      <c r="E493" s="5">
        <v>0</v>
      </c>
      <c r="F493" s="5">
        <v>566.56185700000003</v>
      </c>
      <c r="G493" s="5">
        <v>626.76311699999997</v>
      </c>
      <c r="H493" s="5">
        <v>4115953</v>
      </c>
      <c r="I493" s="5">
        <v>0</v>
      </c>
      <c r="J493" s="5">
        <v>1850713</v>
      </c>
      <c r="K493" s="5">
        <v>162180</v>
      </c>
      <c r="L493" s="5">
        <v>0</v>
      </c>
      <c r="M493" s="5">
        <v>18891</v>
      </c>
      <c r="N493" s="5">
        <v>0</v>
      </c>
      <c r="O493" s="5">
        <v>142098</v>
      </c>
      <c r="P493" s="5">
        <v>72728</v>
      </c>
      <c r="Q493" s="5">
        <v>8148</v>
      </c>
      <c r="R493" s="5">
        <v>0</v>
      </c>
      <c r="S493" s="5">
        <v>0</v>
      </c>
      <c r="T493" s="5">
        <v>77091.863360999996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29900</v>
      </c>
      <c r="AA493" s="5">
        <v>0</v>
      </c>
      <c r="AB493" s="5">
        <v>6477702.8633610001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47"/>
    </row>
    <row r="494" spans="1:39" x14ac:dyDescent="0.25">
      <c r="A494" s="5">
        <v>4232</v>
      </c>
      <c r="B494" s="5">
        <v>7</v>
      </c>
      <c r="C494" s="5" t="s">
        <v>2343</v>
      </c>
      <c r="D494" s="5">
        <v>0</v>
      </c>
      <c r="E494" s="5">
        <v>0</v>
      </c>
      <c r="F494" s="5">
        <v>140</v>
      </c>
      <c r="G494" s="5">
        <v>140</v>
      </c>
      <c r="H494" s="5">
        <v>919380</v>
      </c>
      <c r="I494" s="5">
        <v>0</v>
      </c>
      <c r="J494" s="5">
        <v>395139</v>
      </c>
      <c r="K494" s="5">
        <v>53424</v>
      </c>
      <c r="L494" s="5">
        <v>0</v>
      </c>
      <c r="M494" s="5">
        <v>4220</v>
      </c>
      <c r="N494" s="5">
        <v>0</v>
      </c>
      <c r="O494" s="5">
        <v>31740</v>
      </c>
      <c r="P494" s="5">
        <v>16245</v>
      </c>
      <c r="Q494" s="5">
        <v>1820</v>
      </c>
      <c r="R494" s="5">
        <v>0</v>
      </c>
      <c r="S494" s="5">
        <v>0</v>
      </c>
      <c r="T494" s="5">
        <v>1120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6928</v>
      </c>
      <c r="AA494" s="5">
        <v>0</v>
      </c>
      <c r="AB494" s="5">
        <v>1430016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47"/>
    </row>
    <row r="495" spans="1:39" x14ac:dyDescent="0.25">
      <c r="A495" s="5">
        <v>4233</v>
      </c>
      <c r="B495" s="5">
        <v>7</v>
      </c>
      <c r="C495" s="5" t="s">
        <v>499</v>
      </c>
      <c r="D495" s="5">
        <v>0</v>
      </c>
      <c r="E495" s="5">
        <v>0</v>
      </c>
      <c r="F495" s="5">
        <v>397.35033700000002</v>
      </c>
      <c r="G495" s="5">
        <v>417.60367100000002</v>
      </c>
      <c r="H495" s="5">
        <v>2742403</v>
      </c>
      <c r="I495" s="5">
        <v>7137</v>
      </c>
      <c r="J495" s="5">
        <v>163680</v>
      </c>
      <c r="K495" s="5">
        <v>14085</v>
      </c>
      <c r="L495" s="5">
        <v>0</v>
      </c>
      <c r="M495" s="5">
        <v>12587</v>
      </c>
      <c r="N495" s="5">
        <v>0</v>
      </c>
      <c r="O495" s="5">
        <v>94678</v>
      </c>
      <c r="P495" s="5">
        <v>48458</v>
      </c>
      <c r="Q495" s="5">
        <v>5429</v>
      </c>
      <c r="R495" s="5">
        <v>0</v>
      </c>
      <c r="S495" s="5">
        <v>0</v>
      </c>
      <c r="T495" s="5">
        <v>18792.165182000001</v>
      </c>
      <c r="U495" s="5">
        <v>-127796</v>
      </c>
      <c r="V495" s="5">
        <v>0</v>
      </c>
      <c r="W495" s="5">
        <v>0</v>
      </c>
      <c r="X495" s="5">
        <v>0</v>
      </c>
      <c r="Y495" s="5">
        <v>0</v>
      </c>
      <c r="Z495" s="5">
        <v>9128</v>
      </c>
      <c r="AA495" s="5">
        <v>0</v>
      </c>
      <c r="AB495" s="5">
        <v>2988581.165182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47"/>
    </row>
    <row r="496" spans="1:39" x14ac:dyDescent="0.25">
      <c r="A496" s="5">
        <v>4235</v>
      </c>
      <c r="B496" s="5">
        <v>7</v>
      </c>
      <c r="C496" s="5" t="s">
        <v>500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47"/>
    </row>
    <row r="497" spans="1:39" x14ac:dyDescent="0.25">
      <c r="A497" s="5">
        <v>4237</v>
      </c>
      <c r="B497" s="5">
        <v>7</v>
      </c>
      <c r="C497" s="5" t="s">
        <v>2344</v>
      </c>
      <c r="D497" s="5">
        <v>0</v>
      </c>
      <c r="E497" s="5">
        <v>0</v>
      </c>
      <c r="F497" s="5">
        <v>180.922414</v>
      </c>
      <c r="G497" s="5">
        <v>216.106897</v>
      </c>
      <c r="H497" s="5">
        <v>1419174</v>
      </c>
      <c r="I497" s="5">
        <v>3693</v>
      </c>
      <c r="J497" s="5">
        <v>274085</v>
      </c>
      <c r="K497" s="5">
        <v>24532</v>
      </c>
      <c r="L497" s="5">
        <v>0</v>
      </c>
      <c r="M497" s="5">
        <v>6513</v>
      </c>
      <c r="N497" s="5">
        <v>0</v>
      </c>
      <c r="O497" s="5">
        <v>48995</v>
      </c>
      <c r="P497" s="5">
        <v>25077</v>
      </c>
      <c r="Q497" s="5">
        <v>2809</v>
      </c>
      <c r="R497" s="5">
        <v>0</v>
      </c>
      <c r="S497" s="5">
        <v>0</v>
      </c>
      <c r="T497" s="5">
        <v>14479.162069</v>
      </c>
      <c r="U497" s="5">
        <v>-66134</v>
      </c>
      <c r="V497" s="5">
        <v>0</v>
      </c>
      <c r="W497" s="5">
        <v>0</v>
      </c>
      <c r="X497" s="5">
        <v>0</v>
      </c>
      <c r="Y497" s="5">
        <v>0</v>
      </c>
      <c r="Z497" s="5">
        <v>5814</v>
      </c>
      <c r="AA497" s="5">
        <v>0</v>
      </c>
      <c r="AB497" s="5">
        <v>1759037.1620690001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47"/>
    </row>
    <row r="498" spans="1:39" x14ac:dyDescent="0.25">
      <c r="A498" s="5">
        <v>4238</v>
      </c>
      <c r="B498" s="5">
        <v>7</v>
      </c>
      <c r="C498" s="5" t="s">
        <v>2345</v>
      </c>
      <c r="D498" s="5">
        <v>0</v>
      </c>
      <c r="E498" s="5">
        <v>0</v>
      </c>
      <c r="F498" s="5">
        <v>135.13392899999999</v>
      </c>
      <c r="G498" s="5">
        <v>158.16071400000001</v>
      </c>
      <c r="H498" s="5">
        <v>1038641</v>
      </c>
      <c r="I498" s="5">
        <v>0</v>
      </c>
      <c r="J498" s="5">
        <v>55421</v>
      </c>
      <c r="K498" s="5">
        <v>0</v>
      </c>
      <c r="L498" s="5">
        <v>0</v>
      </c>
      <c r="M498" s="5">
        <v>4767</v>
      </c>
      <c r="N498" s="5">
        <v>4933</v>
      </c>
      <c r="O498" s="5">
        <v>35858</v>
      </c>
      <c r="P498" s="5">
        <v>18353</v>
      </c>
      <c r="Q498" s="5">
        <v>2056</v>
      </c>
      <c r="R498" s="5">
        <v>0</v>
      </c>
      <c r="S498" s="5">
        <v>0</v>
      </c>
      <c r="T498" s="5">
        <v>9805.9642860000004</v>
      </c>
      <c r="U498" s="5">
        <v>-53334</v>
      </c>
      <c r="V498" s="5">
        <v>0</v>
      </c>
      <c r="W498" s="5">
        <v>0</v>
      </c>
      <c r="X498" s="5">
        <v>0</v>
      </c>
      <c r="Y498" s="5">
        <v>0</v>
      </c>
      <c r="Z498" s="5">
        <v>8854</v>
      </c>
      <c r="AA498" s="5">
        <v>0</v>
      </c>
      <c r="AB498" s="5">
        <v>1125354.964286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47"/>
    </row>
    <row r="499" spans="1:39" x14ac:dyDescent="0.25">
      <c r="A499" s="5">
        <v>4239</v>
      </c>
      <c r="B499" s="5">
        <v>7</v>
      </c>
      <c r="C499" s="5" t="s">
        <v>2346</v>
      </c>
      <c r="D499" s="5">
        <v>0</v>
      </c>
      <c r="E499" s="5">
        <v>0</v>
      </c>
      <c r="F499" s="5">
        <v>224.69610399999999</v>
      </c>
      <c r="G499" s="5">
        <v>224.69610399999999</v>
      </c>
      <c r="H499" s="5">
        <v>1475579</v>
      </c>
      <c r="I499" s="5">
        <v>0</v>
      </c>
      <c r="J499" s="5">
        <v>626984</v>
      </c>
      <c r="K499" s="5">
        <v>265028</v>
      </c>
      <c r="L499" s="5">
        <v>0</v>
      </c>
      <c r="M499" s="5">
        <v>6772</v>
      </c>
      <c r="N499" s="5">
        <v>0</v>
      </c>
      <c r="O499" s="5">
        <v>50942</v>
      </c>
      <c r="P499" s="5">
        <v>26073</v>
      </c>
      <c r="Q499" s="5">
        <v>2921</v>
      </c>
      <c r="R499" s="5">
        <v>0</v>
      </c>
      <c r="S499" s="5">
        <v>0</v>
      </c>
      <c r="T499" s="5">
        <v>10336.020779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10157</v>
      </c>
      <c r="AA499" s="5">
        <v>0</v>
      </c>
      <c r="AB499" s="5">
        <v>2474792.0207790001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47"/>
    </row>
    <row r="500" spans="1:39" x14ac:dyDescent="0.25">
      <c r="A500" s="5">
        <v>4240</v>
      </c>
      <c r="B500" s="5">
        <v>7</v>
      </c>
      <c r="C500" s="5" t="s">
        <v>2347</v>
      </c>
      <c r="D500" s="5">
        <v>0</v>
      </c>
      <c r="E500" s="5">
        <v>0</v>
      </c>
      <c r="F500" s="5">
        <v>398.32272899999998</v>
      </c>
      <c r="G500" s="5">
        <v>416.25009599999998</v>
      </c>
      <c r="H500" s="5">
        <v>2733514</v>
      </c>
      <c r="I500" s="5">
        <v>0</v>
      </c>
      <c r="J500" s="5">
        <v>1307711</v>
      </c>
      <c r="K500" s="5">
        <v>282805</v>
      </c>
      <c r="L500" s="5">
        <v>0</v>
      </c>
      <c r="M500" s="5">
        <v>12546</v>
      </c>
      <c r="N500" s="5">
        <v>0</v>
      </c>
      <c r="O500" s="5">
        <v>94371</v>
      </c>
      <c r="P500" s="5">
        <v>48301</v>
      </c>
      <c r="Q500" s="5">
        <v>5411</v>
      </c>
      <c r="R500" s="5">
        <v>0</v>
      </c>
      <c r="S500" s="5">
        <v>0</v>
      </c>
      <c r="T500" s="5">
        <v>38295.008793000001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17537</v>
      </c>
      <c r="AA500" s="5">
        <v>0</v>
      </c>
      <c r="AB500" s="5">
        <v>4540491.0087930001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47"/>
    </row>
    <row r="501" spans="1:39" x14ac:dyDescent="0.25">
      <c r="A501" s="5">
        <v>4243</v>
      </c>
      <c r="B501" s="5">
        <v>7</v>
      </c>
      <c r="C501" s="5" t="s">
        <v>2348</v>
      </c>
      <c r="D501" s="5">
        <v>0</v>
      </c>
      <c r="E501" s="5">
        <v>0</v>
      </c>
      <c r="F501" s="5">
        <v>294</v>
      </c>
      <c r="G501" s="5">
        <v>303.8</v>
      </c>
      <c r="H501" s="5">
        <v>1995055</v>
      </c>
      <c r="I501" s="5">
        <v>0</v>
      </c>
      <c r="J501" s="5">
        <v>597509</v>
      </c>
      <c r="K501" s="5">
        <v>57240</v>
      </c>
      <c r="L501" s="5">
        <v>0</v>
      </c>
      <c r="M501" s="5">
        <v>9156</v>
      </c>
      <c r="N501" s="5">
        <v>0</v>
      </c>
      <c r="O501" s="5">
        <v>68877</v>
      </c>
      <c r="P501" s="5">
        <v>35252</v>
      </c>
      <c r="Q501" s="5">
        <v>3949</v>
      </c>
      <c r="R501" s="5">
        <v>0</v>
      </c>
      <c r="S501" s="5">
        <v>0</v>
      </c>
      <c r="T501" s="5">
        <v>21266</v>
      </c>
      <c r="U501" s="5">
        <v>-92970</v>
      </c>
      <c r="V501" s="5">
        <v>0</v>
      </c>
      <c r="W501" s="5">
        <v>0</v>
      </c>
      <c r="X501" s="5">
        <v>0</v>
      </c>
      <c r="Y501" s="5">
        <v>0</v>
      </c>
      <c r="Z501" s="5">
        <v>13465</v>
      </c>
      <c r="AA501" s="5">
        <v>0</v>
      </c>
      <c r="AB501" s="5">
        <v>2708799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47"/>
    </row>
    <row r="502" spans="1:39" x14ac:dyDescent="0.25">
      <c r="A502" s="5">
        <v>4244</v>
      </c>
      <c r="B502" s="5">
        <v>7</v>
      </c>
      <c r="C502" s="5" t="s">
        <v>1209</v>
      </c>
      <c r="D502" s="5">
        <v>0</v>
      </c>
      <c r="E502" s="5">
        <v>0</v>
      </c>
      <c r="F502" s="5">
        <v>580.12430300000005</v>
      </c>
      <c r="G502" s="5">
        <v>652.00077399999998</v>
      </c>
      <c r="H502" s="5">
        <v>4281689</v>
      </c>
      <c r="I502" s="5">
        <v>0</v>
      </c>
      <c r="J502" s="5">
        <v>200841</v>
      </c>
      <c r="K502" s="5">
        <v>0</v>
      </c>
      <c r="L502" s="5">
        <v>0</v>
      </c>
      <c r="M502" s="5">
        <v>19651</v>
      </c>
      <c r="N502" s="5">
        <v>0</v>
      </c>
      <c r="O502" s="5">
        <v>147820</v>
      </c>
      <c r="P502" s="5">
        <v>75657</v>
      </c>
      <c r="Q502" s="5">
        <v>8476</v>
      </c>
      <c r="R502" s="5">
        <v>0</v>
      </c>
      <c r="S502" s="5">
        <v>0</v>
      </c>
      <c r="T502" s="5">
        <v>46292.054926999997</v>
      </c>
      <c r="U502" s="5">
        <v>-199527</v>
      </c>
      <c r="V502" s="5">
        <v>0</v>
      </c>
      <c r="W502" s="5">
        <v>0</v>
      </c>
      <c r="X502" s="5">
        <v>0</v>
      </c>
      <c r="Y502" s="5">
        <v>0</v>
      </c>
      <c r="Z502" s="5">
        <v>17401</v>
      </c>
      <c r="AA502" s="5">
        <v>0</v>
      </c>
      <c r="AB502" s="5">
        <v>4598300.0549269998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47"/>
    </row>
    <row r="503" spans="1:39" x14ac:dyDescent="0.25">
      <c r="A503" s="5">
        <v>4246</v>
      </c>
      <c r="B503" s="5">
        <v>7</v>
      </c>
      <c r="C503" s="5" t="s">
        <v>2349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47"/>
    </row>
    <row r="504" spans="1:39" x14ac:dyDescent="0.25">
      <c r="A504" s="5">
        <v>4248</v>
      </c>
      <c r="B504" s="5">
        <v>7</v>
      </c>
      <c r="C504" s="5" t="s">
        <v>2350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47"/>
    </row>
    <row r="505" spans="1:39" x14ac:dyDescent="0.25">
      <c r="A505" s="5">
        <v>4249</v>
      </c>
      <c r="B505" s="5">
        <v>7</v>
      </c>
      <c r="C505" s="5" t="s">
        <v>2351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47"/>
    </row>
    <row r="506" spans="1:39" x14ac:dyDescent="0.25">
      <c r="A506" s="5">
        <v>4250</v>
      </c>
      <c r="B506" s="5">
        <v>7</v>
      </c>
      <c r="C506" s="5" t="s">
        <v>2352</v>
      </c>
      <c r="D506" s="5">
        <v>0</v>
      </c>
      <c r="E506" s="5">
        <v>0</v>
      </c>
      <c r="F506" s="5">
        <v>660.16417899999999</v>
      </c>
      <c r="G506" s="5">
        <v>677.59701500000006</v>
      </c>
      <c r="H506" s="5">
        <v>4449780</v>
      </c>
      <c r="I506" s="5">
        <v>11581</v>
      </c>
      <c r="J506" s="5">
        <v>1019256</v>
      </c>
      <c r="K506" s="5">
        <v>231858</v>
      </c>
      <c r="L506" s="5">
        <v>0</v>
      </c>
      <c r="M506" s="5">
        <v>20423</v>
      </c>
      <c r="N506" s="5">
        <v>44864</v>
      </c>
      <c r="O506" s="5">
        <v>153623</v>
      </c>
      <c r="P506" s="5">
        <v>78627</v>
      </c>
      <c r="Q506" s="5">
        <v>8809</v>
      </c>
      <c r="R506" s="5">
        <v>0</v>
      </c>
      <c r="S506" s="5">
        <v>0</v>
      </c>
      <c r="T506" s="5">
        <v>67759.701493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29132</v>
      </c>
      <c r="AA506" s="5">
        <v>0</v>
      </c>
      <c r="AB506" s="5">
        <v>6115712.7014929997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47"/>
    </row>
    <row r="507" spans="1:39" x14ac:dyDescent="0.25">
      <c r="A507" s="5">
        <v>4253</v>
      </c>
      <c r="B507" s="5">
        <v>7</v>
      </c>
      <c r="C507" s="5" t="s">
        <v>2353</v>
      </c>
      <c r="D507" s="5">
        <v>0</v>
      </c>
      <c r="E507" s="5">
        <v>0</v>
      </c>
      <c r="F507" s="5">
        <v>115</v>
      </c>
      <c r="G507" s="5">
        <v>115</v>
      </c>
      <c r="H507" s="5">
        <v>755205</v>
      </c>
      <c r="I507" s="5">
        <v>1965</v>
      </c>
      <c r="J507" s="5">
        <v>34769</v>
      </c>
      <c r="K507" s="5">
        <v>14099</v>
      </c>
      <c r="L507" s="5">
        <v>0</v>
      </c>
      <c r="M507" s="5">
        <v>3466</v>
      </c>
      <c r="N507" s="5">
        <v>18672</v>
      </c>
      <c r="O507" s="5">
        <v>26072</v>
      </c>
      <c r="P507" s="5">
        <v>13344</v>
      </c>
      <c r="Q507" s="5">
        <v>1495</v>
      </c>
      <c r="R507" s="5">
        <v>0</v>
      </c>
      <c r="S507" s="5">
        <v>0</v>
      </c>
      <c r="T507" s="5">
        <v>10925</v>
      </c>
      <c r="U507" s="5">
        <v>-53865</v>
      </c>
      <c r="V507" s="5">
        <v>0</v>
      </c>
      <c r="W507" s="5">
        <v>0</v>
      </c>
      <c r="X507" s="5">
        <v>0</v>
      </c>
      <c r="Y507" s="5">
        <v>0</v>
      </c>
      <c r="Z507" s="5">
        <v>3818</v>
      </c>
      <c r="AA507" s="5">
        <v>0</v>
      </c>
      <c r="AB507" s="5">
        <v>829965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47"/>
    </row>
    <row r="508" spans="1:39" x14ac:dyDescent="0.25">
      <c r="A508" s="5">
        <v>4254</v>
      </c>
      <c r="B508" s="5">
        <v>7</v>
      </c>
      <c r="C508" s="5" t="s">
        <v>2354</v>
      </c>
      <c r="D508" s="5">
        <v>0</v>
      </c>
      <c r="E508" s="5">
        <v>0</v>
      </c>
      <c r="F508" s="5">
        <v>251.22957500000001</v>
      </c>
      <c r="G508" s="5">
        <v>251.22957500000001</v>
      </c>
      <c r="H508" s="5">
        <v>1649825</v>
      </c>
      <c r="I508" s="5">
        <v>0</v>
      </c>
      <c r="J508" s="5">
        <v>2766</v>
      </c>
      <c r="K508" s="5">
        <v>0</v>
      </c>
      <c r="L508" s="5">
        <v>0</v>
      </c>
      <c r="M508" s="5">
        <v>7572</v>
      </c>
      <c r="N508" s="5">
        <v>14055</v>
      </c>
      <c r="O508" s="5">
        <v>56958</v>
      </c>
      <c r="P508" s="5">
        <v>29152</v>
      </c>
      <c r="Q508" s="5">
        <v>3266</v>
      </c>
      <c r="R508" s="5">
        <v>0</v>
      </c>
      <c r="S508" s="5">
        <v>0</v>
      </c>
      <c r="T508" s="5">
        <v>1507.3774510000001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10732</v>
      </c>
      <c r="AA508" s="5">
        <v>0</v>
      </c>
      <c r="AB508" s="5">
        <v>1775833.377451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47"/>
    </row>
    <row r="509" spans="1:39" x14ac:dyDescent="0.25">
      <c r="A509" s="5">
        <v>4255</v>
      </c>
      <c r="B509" s="5">
        <v>7</v>
      </c>
      <c r="C509" s="5" t="s">
        <v>2355</v>
      </c>
      <c r="D509" s="5">
        <v>0</v>
      </c>
      <c r="E509" s="5">
        <v>0</v>
      </c>
      <c r="F509" s="5">
        <v>323.284401</v>
      </c>
      <c r="G509" s="5">
        <v>323.284401</v>
      </c>
      <c r="H509" s="5">
        <v>2123009</v>
      </c>
      <c r="I509" s="5">
        <v>0</v>
      </c>
      <c r="J509" s="5">
        <v>931048</v>
      </c>
      <c r="K509" s="5">
        <v>190800</v>
      </c>
      <c r="L509" s="5">
        <v>0</v>
      </c>
      <c r="M509" s="5">
        <v>9744</v>
      </c>
      <c r="N509" s="5">
        <v>0</v>
      </c>
      <c r="O509" s="5">
        <v>73294</v>
      </c>
      <c r="P509" s="5">
        <v>37513</v>
      </c>
      <c r="Q509" s="5">
        <v>4203</v>
      </c>
      <c r="R509" s="5">
        <v>0</v>
      </c>
      <c r="S509" s="5">
        <v>0</v>
      </c>
      <c r="T509" s="5">
        <v>2262.9908059999998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10356</v>
      </c>
      <c r="AA509" s="5">
        <v>0</v>
      </c>
      <c r="AB509" s="5">
        <v>3382229.9908059998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47"/>
    </row>
    <row r="510" spans="1:39" x14ac:dyDescent="0.25">
      <c r="A510" s="5">
        <v>4258</v>
      </c>
      <c r="B510" s="5">
        <v>7</v>
      </c>
      <c r="C510" s="5" t="s">
        <v>2356</v>
      </c>
      <c r="D510" s="5">
        <v>0</v>
      </c>
      <c r="E510" s="5">
        <v>0</v>
      </c>
      <c r="F510" s="5">
        <v>67.553419000000005</v>
      </c>
      <c r="G510" s="5">
        <v>67.553419000000005</v>
      </c>
      <c r="H510" s="5">
        <v>443623</v>
      </c>
      <c r="I510" s="5">
        <v>0</v>
      </c>
      <c r="J510" s="5">
        <v>178758</v>
      </c>
      <c r="K510" s="5">
        <v>14112</v>
      </c>
      <c r="L510" s="5">
        <v>0</v>
      </c>
      <c r="M510" s="5">
        <v>2036</v>
      </c>
      <c r="N510" s="5">
        <v>0</v>
      </c>
      <c r="O510" s="5">
        <v>15316</v>
      </c>
      <c r="P510" s="5">
        <v>7839</v>
      </c>
      <c r="Q510" s="5">
        <v>878</v>
      </c>
      <c r="R510" s="5">
        <v>0</v>
      </c>
      <c r="S510" s="5">
        <v>0</v>
      </c>
      <c r="T510" s="5">
        <v>7430.8760679999996</v>
      </c>
      <c r="U510" s="5">
        <v>-20673</v>
      </c>
      <c r="V510" s="5">
        <v>0</v>
      </c>
      <c r="W510" s="5">
        <v>0</v>
      </c>
      <c r="X510" s="5">
        <v>0</v>
      </c>
      <c r="Y510" s="5">
        <v>4499</v>
      </c>
      <c r="Z510" s="5">
        <v>0</v>
      </c>
      <c r="AA510" s="5">
        <v>0</v>
      </c>
      <c r="AB510" s="5">
        <v>653818.87606799998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47"/>
    </row>
    <row r="511" spans="1:39" x14ac:dyDescent="0.25">
      <c r="A511" s="5">
        <v>4261</v>
      </c>
      <c r="B511" s="5">
        <v>7</v>
      </c>
      <c r="C511" s="5" t="s">
        <v>2357</v>
      </c>
      <c r="D511" s="5">
        <v>0</v>
      </c>
      <c r="E511" s="5">
        <v>0</v>
      </c>
      <c r="F511" s="5">
        <v>152.593503</v>
      </c>
      <c r="G511" s="5">
        <v>152.593503</v>
      </c>
      <c r="H511" s="5">
        <v>1002082</v>
      </c>
      <c r="I511" s="5">
        <v>0</v>
      </c>
      <c r="J511" s="5">
        <v>547119</v>
      </c>
      <c r="K511" s="5">
        <v>0</v>
      </c>
      <c r="L511" s="5">
        <v>0</v>
      </c>
      <c r="M511" s="5">
        <v>4599</v>
      </c>
      <c r="N511" s="5">
        <v>0</v>
      </c>
      <c r="O511" s="5">
        <v>34596</v>
      </c>
      <c r="P511" s="5">
        <v>17707</v>
      </c>
      <c r="Q511" s="5">
        <v>1984</v>
      </c>
      <c r="R511" s="5">
        <v>0</v>
      </c>
      <c r="S511" s="5">
        <v>0</v>
      </c>
      <c r="T511" s="5">
        <v>1220.7480250000001</v>
      </c>
      <c r="U511" s="5">
        <v>0</v>
      </c>
      <c r="V511" s="5">
        <v>0</v>
      </c>
      <c r="W511" s="5">
        <v>0</v>
      </c>
      <c r="X511" s="5">
        <v>0</v>
      </c>
      <c r="Y511" s="5">
        <v>74308</v>
      </c>
      <c r="Z511" s="5">
        <v>18745</v>
      </c>
      <c r="AA511" s="5">
        <v>0</v>
      </c>
      <c r="AB511" s="5">
        <v>1702360.7480250001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47"/>
    </row>
    <row r="512" spans="1:39" x14ac:dyDescent="0.25">
      <c r="A512" s="5">
        <v>4263</v>
      </c>
      <c r="B512" s="5">
        <v>7</v>
      </c>
      <c r="C512" s="5" t="s">
        <v>2358</v>
      </c>
      <c r="D512" s="5">
        <v>0</v>
      </c>
      <c r="E512" s="5">
        <v>0</v>
      </c>
      <c r="F512" s="5">
        <v>266.75324699999999</v>
      </c>
      <c r="G512" s="5">
        <v>276.10389600000002</v>
      </c>
      <c r="H512" s="5">
        <v>1813174</v>
      </c>
      <c r="I512" s="5">
        <v>0</v>
      </c>
      <c r="J512" s="5">
        <v>236452</v>
      </c>
      <c r="K512" s="5">
        <v>15144</v>
      </c>
      <c r="L512" s="5">
        <v>0</v>
      </c>
      <c r="M512" s="5">
        <v>8322</v>
      </c>
      <c r="N512" s="5">
        <v>63</v>
      </c>
      <c r="O512" s="5">
        <v>62597</v>
      </c>
      <c r="P512" s="5">
        <v>32038</v>
      </c>
      <c r="Q512" s="5">
        <v>3589</v>
      </c>
      <c r="R512" s="5">
        <v>0</v>
      </c>
      <c r="S512" s="5">
        <v>0</v>
      </c>
      <c r="T512" s="5">
        <v>12976.883116999999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2184355.8831170001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47"/>
    </row>
    <row r="513" spans="1:39" x14ac:dyDescent="0.25">
      <c r="A513" s="5">
        <v>4264</v>
      </c>
      <c r="B513" s="5">
        <v>7</v>
      </c>
      <c r="C513" s="5" t="s">
        <v>2359</v>
      </c>
      <c r="D513" s="5">
        <v>0</v>
      </c>
      <c r="E513" s="5">
        <v>0</v>
      </c>
      <c r="F513" s="5">
        <v>207.49489700000001</v>
      </c>
      <c r="G513" s="5">
        <v>207.49489700000001</v>
      </c>
      <c r="H513" s="5">
        <v>1362619</v>
      </c>
      <c r="I513" s="5">
        <v>0</v>
      </c>
      <c r="J513" s="5">
        <v>697076</v>
      </c>
      <c r="K513" s="5">
        <v>183804</v>
      </c>
      <c r="L513" s="5">
        <v>0</v>
      </c>
      <c r="M513" s="5">
        <v>6254</v>
      </c>
      <c r="N513" s="5">
        <v>0</v>
      </c>
      <c r="O513" s="5">
        <v>47043</v>
      </c>
      <c r="P513" s="5">
        <v>24077</v>
      </c>
      <c r="Q513" s="5">
        <v>2697</v>
      </c>
      <c r="R513" s="5">
        <v>0</v>
      </c>
      <c r="S513" s="5">
        <v>0</v>
      </c>
      <c r="T513" s="5">
        <v>11412.219359999999</v>
      </c>
      <c r="U513" s="5">
        <v>0</v>
      </c>
      <c r="V513" s="5">
        <v>0</v>
      </c>
      <c r="W513" s="5">
        <v>0</v>
      </c>
      <c r="X513" s="5">
        <v>0</v>
      </c>
      <c r="Y513" s="5">
        <v>22997</v>
      </c>
      <c r="Z513" s="5">
        <v>15317</v>
      </c>
      <c r="AA513" s="5">
        <v>0</v>
      </c>
      <c r="AB513" s="5">
        <v>2373296.21936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47"/>
    </row>
    <row r="514" spans="1:39" x14ac:dyDescent="0.25">
      <c r="A514" s="5">
        <v>4265</v>
      </c>
      <c r="B514" s="5">
        <v>7</v>
      </c>
      <c r="C514" s="5" t="s">
        <v>2360</v>
      </c>
      <c r="D514" s="5">
        <v>0</v>
      </c>
      <c r="E514" s="5">
        <v>0</v>
      </c>
      <c r="F514" s="5">
        <v>10</v>
      </c>
      <c r="G514" s="5">
        <v>10</v>
      </c>
      <c r="H514" s="5">
        <v>65670</v>
      </c>
      <c r="I514" s="5">
        <v>0</v>
      </c>
      <c r="J514" s="5">
        <v>11302</v>
      </c>
      <c r="K514" s="5">
        <v>0</v>
      </c>
      <c r="L514" s="5">
        <v>0</v>
      </c>
      <c r="M514" s="5">
        <v>301</v>
      </c>
      <c r="N514" s="5">
        <v>0</v>
      </c>
      <c r="O514" s="5">
        <v>2267</v>
      </c>
      <c r="P514" s="5">
        <v>1160</v>
      </c>
      <c r="Q514" s="5">
        <v>130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10240</v>
      </c>
      <c r="AA514" s="5">
        <v>0</v>
      </c>
      <c r="AB514" s="5">
        <v>91070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47"/>
    </row>
    <row r="515" spans="1:39" x14ac:dyDescent="0.25">
      <c r="A515" s="5">
        <v>4266</v>
      </c>
      <c r="B515" s="5">
        <v>7</v>
      </c>
      <c r="C515" s="5" t="s">
        <v>2361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47"/>
    </row>
    <row r="516" spans="1:39" x14ac:dyDescent="0.25">
      <c r="A516" s="5">
        <v>4267</v>
      </c>
      <c r="B516" s="5">
        <v>7</v>
      </c>
      <c r="C516" s="5" t="s">
        <v>2362</v>
      </c>
      <c r="D516" s="5">
        <v>0</v>
      </c>
      <c r="E516" s="5">
        <v>0</v>
      </c>
      <c r="F516" s="5">
        <v>62.729902000000003</v>
      </c>
      <c r="G516" s="5">
        <v>62.729902000000003</v>
      </c>
      <c r="H516" s="5">
        <v>411947</v>
      </c>
      <c r="I516" s="5">
        <v>1072</v>
      </c>
      <c r="J516" s="5">
        <v>225009</v>
      </c>
      <c r="K516" s="5">
        <v>34691</v>
      </c>
      <c r="L516" s="5">
        <v>0</v>
      </c>
      <c r="M516" s="5">
        <v>1891</v>
      </c>
      <c r="N516" s="5">
        <v>0</v>
      </c>
      <c r="O516" s="5">
        <v>14222</v>
      </c>
      <c r="P516" s="5">
        <v>7279</v>
      </c>
      <c r="Q516" s="5">
        <v>815</v>
      </c>
      <c r="R516" s="5">
        <v>0</v>
      </c>
      <c r="S516" s="5">
        <v>0</v>
      </c>
      <c r="T516" s="5">
        <v>1568.2475420000001</v>
      </c>
      <c r="U516" s="5">
        <v>0</v>
      </c>
      <c r="V516" s="5">
        <v>0</v>
      </c>
      <c r="W516" s="5">
        <v>0</v>
      </c>
      <c r="X516" s="5">
        <v>0</v>
      </c>
      <c r="Y516" s="5">
        <v>13370</v>
      </c>
      <c r="Z516" s="5">
        <v>0</v>
      </c>
      <c r="AA516" s="5">
        <v>0</v>
      </c>
      <c r="AB516" s="5">
        <v>711864.24754200003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47"/>
    </row>
    <row r="517" spans="1:39" x14ac:dyDescent="0.25">
      <c r="A517" s="5">
        <v>4268</v>
      </c>
      <c r="B517" s="5">
        <v>7</v>
      </c>
      <c r="C517" s="5" t="s">
        <v>2363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47"/>
    </row>
    <row r="518" spans="1:39" x14ac:dyDescent="0.25">
      <c r="A518" s="5">
        <v>4269</v>
      </c>
      <c r="B518" s="5">
        <v>7</v>
      </c>
      <c r="C518" s="5" t="s">
        <v>2364</v>
      </c>
      <c r="D518" s="5">
        <v>0</v>
      </c>
      <c r="E518" s="5">
        <v>0</v>
      </c>
      <c r="F518" s="5">
        <v>185.89285699999999</v>
      </c>
      <c r="G518" s="5">
        <v>185.89285699999999</v>
      </c>
      <c r="H518" s="5">
        <v>1220758</v>
      </c>
      <c r="I518" s="5">
        <v>0</v>
      </c>
      <c r="J518" s="5">
        <v>379529</v>
      </c>
      <c r="K518" s="5">
        <v>66780</v>
      </c>
      <c r="L518" s="5">
        <v>0</v>
      </c>
      <c r="M518" s="5">
        <v>5603</v>
      </c>
      <c r="N518" s="5">
        <v>0</v>
      </c>
      <c r="O518" s="5">
        <v>42145</v>
      </c>
      <c r="P518" s="5">
        <v>21571</v>
      </c>
      <c r="Q518" s="5">
        <v>2417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1738803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47"/>
    </row>
    <row r="519" spans="1:39" x14ac:dyDescent="0.25">
      <c r="A519" s="5">
        <v>4271</v>
      </c>
      <c r="B519" s="5">
        <v>7</v>
      </c>
      <c r="C519" s="5" t="s">
        <v>2365</v>
      </c>
      <c r="D519" s="5">
        <v>0</v>
      </c>
      <c r="E519" s="5">
        <v>0</v>
      </c>
      <c r="F519" s="5">
        <v>181.16020700000001</v>
      </c>
      <c r="G519" s="5">
        <v>185.03020699999999</v>
      </c>
      <c r="H519" s="5">
        <v>1215093</v>
      </c>
      <c r="I519" s="5">
        <v>0</v>
      </c>
      <c r="J519" s="5">
        <v>107135</v>
      </c>
      <c r="K519" s="5">
        <v>0</v>
      </c>
      <c r="L519" s="5">
        <v>0</v>
      </c>
      <c r="M519" s="5">
        <v>5577</v>
      </c>
      <c r="N519" s="5">
        <v>38066</v>
      </c>
      <c r="O519" s="5">
        <v>41949</v>
      </c>
      <c r="P519" s="5">
        <v>21470</v>
      </c>
      <c r="Q519" s="5">
        <v>2405</v>
      </c>
      <c r="R519" s="5">
        <v>0</v>
      </c>
      <c r="S519" s="5">
        <v>0</v>
      </c>
      <c r="T519" s="5">
        <v>16837.748867999999</v>
      </c>
      <c r="U519" s="5">
        <v>-94689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1353843.748868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47"/>
    </row>
    <row r="520" spans="1:39" x14ac:dyDescent="0.25">
      <c r="A520" s="5">
        <v>4273</v>
      </c>
      <c r="B520" s="5">
        <v>7</v>
      </c>
      <c r="C520" s="5" t="s">
        <v>2366</v>
      </c>
      <c r="D520" s="5">
        <v>0</v>
      </c>
      <c r="E520" s="5">
        <v>0</v>
      </c>
      <c r="F520" s="5">
        <v>203.82914099999999</v>
      </c>
      <c r="G520" s="5">
        <v>203.82914099999999</v>
      </c>
      <c r="H520" s="5">
        <v>1338546</v>
      </c>
      <c r="I520" s="5">
        <v>0</v>
      </c>
      <c r="J520" s="5">
        <v>8237</v>
      </c>
      <c r="K520" s="5">
        <v>14251</v>
      </c>
      <c r="L520" s="5">
        <v>0</v>
      </c>
      <c r="M520" s="5">
        <v>6143</v>
      </c>
      <c r="N520" s="5">
        <v>0</v>
      </c>
      <c r="O520" s="5">
        <v>46212</v>
      </c>
      <c r="P520" s="5">
        <v>23652</v>
      </c>
      <c r="Q520" s="5">
        <v>2650</v>
      </c>
      <c r="R520" s="5">
        <v>0</v>
      </c>
      <c r="S520" s="5">
        <v>0</v>
      </c>
      <c r="T520" s="5">
        <v>23032.692898000001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1462723.6928979999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47"/>
    </row>
    <row r="521" spans="1:39" x14ac:dyDescent="0.25">
      <c r="A521" s="5">
        <v>4274</v>
      </c>
      <c r="B521" s="5">
        <v>7</v>
      </c>
      <c r="C521" s="5" t="s">
        <v>2367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47"/>
    </row>
    <row r="522" spans="1:39" x14ac:dyDescent="0.25">
      <c r="A522" s="5">
        <v>4275</v>
      </c>
      <c r="B522" s="5">
        <v>7</v>
      </c>
      <c r="C522" s="5" t="s">
        <v>2368</v>
      </c>
      <c r="D522" s="5">
        <v>0</v>
      </c>
      <c r="E522" s="5">
        <v>0</v>
      </c>
      <c r="F522" s="5">
        <v>135.92015599999999</v>
      </c>
      <c r="G522" s="5">
        <v>135.92015599999999</v>
      </c>
      <c r="H522" s="5">
        <v>892588</v>
      </c>
      <c r="I522" s="5">
        <v>0</v>
      </c>
      <c r="J522" s="5">
        <v>14865</v>
      </c>
      <c r="K522" s="5">
        <v>0</v>
      </c>
      <c r="L522" s="5">
        <v>0</v>
      </c>
      <c r="M522" s="5">
        <v>4097</v>
      </c>
      <c r="N522" s="5">
        <v>0</v>
      </c>
      <c r="O522" s="5">
        <v>30815</v>
      </c>
      <c r="P522" s="5">
        <v>15772</v>
      </c>
      <c r="Q522" s="5">
        <v>1767</v>
      </c>
      <c r="R522" s="5">
        <v>0</v>
      </c>
      <c r="S522" s="5">
        <v>0</v>
      </c>
      <c r="T522" s="5">
        <v>15494.897758999999</v>
      </c>
      <c r="U522" s="5">
        <v>0</v>
      </c>
      <c r="V522" s="5">
        <v>0</v>
      </c>
      <c r="W522" s="5">
        <v>0</v>
      </c>
      <c r="X522" s="5">
        <v>0</v>
      </c>
      <c r="Y522" s="5">
        <v>44283</v>
      </c>
      <c r="Z522" s="5">
        <v>0</v>
      </c>
      <c r="AA522" s="5">
        <v>0</v>
      </c>
      <c r="AB522" s="5">
        <v>1019681.897759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47"/>
    </row>
    <row r="523" spans="1:39" x14ac:dyDescent="0.25">
      <c r="A523" s="5">
        <v>4276</v>
      </c>
      <c r="B523" s="5">
        <v>7</v>
      </c>
      <c r="C523" s="5" t="s">
        <v>2369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47"/>
    </row>
    <row r="524" spans="1:39" x14ac:dyDescent="0.25">
      <c r="A524" s="5">
        <v>4277</v>
      </c>
      <c r="B524" s="5">
        <v>7</v>
      </c>
      <c r="C524" s="5" t="s">
        <v>2370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47"/>
    </row>
    <row r="525" spans="1:39" x14ac:dyDescent="0.25">
      <c r="A525" s="5">
        <v>4282</v>
      </c>
      <c r="B525" s="5">
        <v>7</v>
      </c>
      <c r="C525" s="5" t="s">
        <v>2371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47"/>
    </row>
    <row r="526" spans="1:39" x14ac:dyDescent="0.25">
      <c r="A526" s="5">
        <v>4998</v>
      </c>
      <c r="B526" s="5">
        <v>8</v>
      </c>
      <c r="C526" s="5" t="s">
        <v>505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47"/>
    </row>
    <row r="527" spans="1:39" x14ac:dyDescent="0.25">
      <c r="A527" s="5">
        <v>4999</v>
      </c>
      <c r="B527" s="5">
        <v>7</v>
      </c>
      <c r="C527" s="5" t="s">
        <v>2372</v>
      </c>
      <c r="D527" s="5">
        <v>0</v>
      </c>
      <c r="E527" s="5">
        <v>0</v>
      </c>
      <c r="F527" s="5">
        <v>1365.3495370000001</v>
      </c>
      <c r="G527" s="5">
        <v>1350.6403809999999</v>
      </c>
      <c r="H527" s="5">
        <v>8869655</v>
      </c>
      <c r="I527" s="5">
        <v>0</v>
      </c>
      <c r="J527" s="5">
        <v>1104967</v>
      </c>
      <c r="K527" s="5">
        <v>328993</v>
      </c>
      <c r="L527" s="5">
        <v>0</v>
      </c>
      <c r="M527" s="5">
        <v>40708</v>
      </c>
      <c r="N527" s="5">
        <v>0</v>
      </c>
      <c r="O527" s="5">
        <v>306213</v>
      </c>
      <c r="P527" s="5">
        <v>156725</v>
      </c>
      <c r="Q527" s="5">
        <v>17558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88786</v>
      </c>
      <c r="AA527" s="5">
        <v>0</v>
      </c>
      <c r="AB527" s="5">
        <v>10913605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47"/>
    </row>
    <row r="528" spans="1:39" x14ac:dyDescent="0.25">
      <c r="A528" s="5">
        <v>6000</v>
      </c>
      <c r="B528" s="5">
        <v>62</v>
      </c>
      <c r="C528" s="5" t="s">
        <v>2373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5542470</v>
      </c>
      <c r="K528" s="5">
        <v>0</v>
      </c>
      <c r="L528" s="5">
        <v>0</v>
      </c>
      <c r="M528" s="5">
        <v>0</v>
      </c>
      <c r="N528" s="5">
        <v>2408.4811650000001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1967159</v>
      </c>
      <c r="AA528" s="5">
        <v>0</v>
      </c>
      <c r="AB528" s="5">
        <v>7512037.4811650002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47"/>
    </row>
  </sheetData>
  <pageMargins left="0.75" right="0.75" top="1" bottom="1" header="0.5" footer="0.5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8"/>
  <sheetViews>
    <sheetView topLeftCell="A46" workbookViewId="0">
      <selection activeCell="A56" sqref="A56"/>
    </sheetView>
  </sheetViews>
  <sheetFormatPr defaultColWidth="9" defaultRowHeight="12.5" x14ac:dyDescent="0.25"/>
  <cols>
    <col min="1" max="1" width="8.44140625" style="5" customWidth="1"/>
    <col min="2" max="2" width="6.6640625" style="5" customWidth="1"/>
    <col min="3" max="3" width="21.77734375" style="5" customWidth="1"/>
    <col min="4" max="7" width="13.6640625" style="5" customWidth="1"/>
    <col min="8" max="8" width="17" style="5" bestFit="1" customWidth="1"/>
    <col min="9" max="9" width="13.6640625" style="5" customWidth="1"/>
    <col min="10" max="10" width="15" style="5" bestFit="1" customWidth="1"/>
    <col min="11" max="22" width="13.6640625" style="5" customWidth="1"/>
    <col min="23" max="23" width="15" style="5" customWidth="1"/>
    <col min="24" max="27" width="13.6640625" style="5" customWidth="1"/>
    <col min="28" max="28" width="17" style="5" bestFit="1" customWidth="1"/>
    <col min="29" max="35" width="13.6640625" style="5" customWidth="1"/>
    <col min="36" max="36" width="17" style="5" bestFit="1" customWidth="1"/>
    <col min="37" max="37" width="13.6640625" style="5" customWidth="1"/>
    <col min="38" max="38" width="17" style="5" bestFit="1" customWidth="1"/>
    <col min="39" max="16384" width="9" style="5"/>
  </cols>
  <sheetData>
    <row r="1" spans="1:39" x14ac:dyDescent="0.25">
      <c r="A1" s="5">
        <f>COLUMN()</f>
        <v>1</v>
      </c>
      <c r="B1" s="5">
        <f>COLUMN()</f>
        <v>2</v>
      </c>
      <c r="C1" s="5">
        <f>COLUMN()</f>
        <v>3</v>
      </c>
      <c r="D1" s="5">
        <f>COLUMN()</f>
        <v>4</v>
      </c>
      <c r="E1" s="5">
        <f>COLUMN()</f>
        <v>5</v>
      </c>
      <c r="F1" s="5">
        <f>COLUMN()</f>
        <v>6</v>
      </c>
      <c r="G1" s="5">
        <f>COLUMN()</f>
        <v>7</v>
      </c>
      <c r="H1" s="5">
        <f>COLUMN()</f>
        <v>8</v>
      </c>
      <c r="I1" s="5">
        <f>COLUMN()</f>
        <v>9</v>
      </c>
      <c r="J1" s="5">
        <f>COLUMN()</f>
        <v>10</v>
      </c>
      <c r="K1" s="5">
        <f>COLUMN()</f>
        <v>11</v>
      </c>
      <c r="L1" s="5">
        <f>COLUMN()</f>
        <v>12</v>
      </c>
      <c r="M1" s="5">
        <f>COLUMN()</f>
        <v>13</v>
      </c>
      <c r="N1" s="5">
        <f>COLUMN()</f>
        <v>14</v>
      </c>
      <c r="O1" s="5">
        <f>COLUMN()</f>
        <v>15</v>
      </c>
      <c r="P1" s="5">
        <f>COLUMN()</f>
        <v>16</v>
      </c>
      <c r="Q1" s="5">
        <f>COLUMN()</f>
        <v>17</v>
      </c>
      <c r="R1" s="5">
        <f>COLUMN()</f>
        <v>18</v>
      </c>
      <c r="T1" s="5">
        <f>COLUMN()</f>
        <v>20</v>
      </c>
      <c r="U1" s="5">
        <f>COLUMN()</f>
        <v>21</v>
      </c>
      <c r="V1" s="5">
        <f>COLUMN()</f>
        <v>22</v>
      </c>
      <c r="W1" s="5">
        <f>COLUMN()</f>
        <v>23</v>
      </c>
      <c r="X1" s="5">
        <f>COLUMN()</f>
        <v>24</v>
      </c>
      <c r="Y1" s="5">
        <f>COLUMN()</f>
        <v>25</v>
      </c>
      <c r="Z1" s="5">
        <f>COLUMN()</f>
        <v>26</v>
      </c>
      <c r="AA1" s="5">
        <f>COLUMN()</f>
        <v>27</v>
      </c>
      <c r="AB1" s="5">
        <f>COLUMN()</f>
        <v>28</v>
      </c>
      <c r="AC1" s="5">
        <f>COLUMN()</f>
        <v>29</v>
      </c>
      <c r="AD1" s="5">
        <f>COLUMN()</f>
        <v>30</v>
      </c>
      <c r="AE1" s="5">
        <f>COLUMN()</f>
        <v>31</v>
      </c>
      <c r="AF1" s="5">
        <f>COLUMN()</f>
        <v>32</v>
      </c>
      <c r="AG1" s="5">
        <f>COLUMN()</f>
        <v>33</v>
      </c>
      <c r="AH1" s="5">
        <f>COLUMN()</f>
        <v>34</v>
      </c>
      <c r="AI1" s="5">
        <f>COLUMN()</f>
        <v>35</v>
      </c>
      <c r="AJ1" s="5">
        <f>COLUMN()</f>
        <v>36</v>
      </c>
      <c r="AK1" s="5">
        <f>COLUMN()</f>
        <v>37</v>
      </c>
    </row>
    <row r="2" spans="1:39" s="8" customFormat="1" x14ac:dyDescent="0.25">
      <c r="A2" s="8" t="s">
        <v>0</v>
      </c>
      <c r="B2" s="8" t="s">
        <v>1</v>
      </c>
      <c r="C2" s="8" t="s">
        <v>2</v>
      </c>
      <c r="D2" s="8" t="s">
        <v>2790</v>
      </c>
      <c r="E2" s="8" t="s">
        <v>2791</v>
      </c>
      <c r="F2" s="8" t="s">
        <v>2792</v>
      </c>
      <c r="G2" s="8" t="s">
        <v>2793</v>
      </c>
      <c r="H2" s="8" t="s">
        <v>2794</v>
      </c>
      <c r="I2" s="8" t="s">
        <v>2795</v>
      </c>
      <c r="J2" s="8" t="s">
        <v>2796</v>
      </c>
      <c r="K2" s="8" t="s">
        <v>2797</v>
      </c>
      <c r="L2" s="8" t="s">
        <v>2798</v>
      </c>
      <c r="M2" s="8" t="s">
        <v>2799</v>
      </c>
      <c r="N2" s="8" t="s">
        <v>2800</v>
      </c>
      <c r="O2" s="8" t="s">
        <v>2801</v>
      </c>
      <c r="P2" s="8" t="s">
        <v>2802</v>
      </c>
      <c r="Q2" s="8" t="s">
        <v>2803</v>
      </c>
      <c r="R2" s="8" t="s">
        <v>2804</v>
      </c>
      <c r="S2" s="8" t="s">
        <v>2805</v>
      </c>
      <c r="T2" s="8" t="s">
        <v>2806</v>
      </c>
      <c r="U2" s="8" t="s">
        <v>2807</v>
      </c>
      <c r="V2" s="8" t="s">
        <v>2808</v>
      </c>
      <c r="W2" s="8" t="s">
        <v>2809</v>
      </c>
      <c r="X2" s="8" t="s">
        <v>2810</v>
      </c>
      <c r="Y2" s="8" t="s">
        <v>2811</v>
      </c>
      <c r="Z2" s="8" t="s">
        <v>2812</v>
      </c>
      <c r="AA2" s="8" t="s">
        <v>2813</v>
      </c>
      <c r="AB2" s="8" t="s">
        <v>2814</v>
      </c>
      <c r="AC2" s="8" t="s">
        <v>2815</v>
      </c>
      <c r="AD2" s="8" t="s">
        <v>2816</v>
      </c>
      <c r="AE2" s="8" t="s">
        <v>2817</v>
      </c>
      <c r="AF2" s="8" t="s">
        <v>2818</v>
      </c>
      <c r="AG2" s="8" t="s">
        <v>2819</v>
      </c>
      <c r="AH2" s="8" t="s">
        <v>2820</v>
      </c>
      <c r="AI2" s="8" t="s">
        <v>2821</v>
      </c>
      <c r="AJ2" s="8" t="s">
        <v>2822</v>
      </c>
      <c r="AK2" s="8" t="s">
        <v>2823</v>
      </c>
      <c r="AL2" s="8" t="s">
        <v>2824</v>
      </c>
    </row>
    <row r="3" spans="1:39" s="249" customFormat="1" ht="35" customHeight="1" x14ac:dyDescent="0.25">
      <c r="A3" s="242"/>
      <c r="B3" s="242"/>
      <c r="C3" s="242"/>
      <c r="D3" s="242" t="s">
        <v>1085</v>
      </c>
      <c r="E3" s="242" t="s">
        <v>526</v>
      </c>
      <c r="F3" s="242" t="s">
        <v>1086</v>
      </c>
      <c r="G3" s="242" t="s">
        <v>1087</v>
      </c>
      <c r="H3" s="242" t="s">
        <v>510</v>
      </c>
      <c r="I3" s="242" t="s">
        <v>1088</v>
      </c>
      <c r="J3" s="242" t="s">
        <v>594</v>
      </c>
      <c r="K3" s="242" t="s">
        <v>1089</v>
      </c>
      <c r="L3" s="242" t="s">
        <v>1090</v>
      </c>
      <c r="M3" s="242" t="s">
        <v>1091</v>
      </c>
      <c r="N3" s="242" t="s">
        <v>1092</v>
      </c>
      <c r="O3" s="242" t="s">
        <v>1093</v>
      </c>
      <c r="P3" s="242" t="s">
        <v>1094</v>
      </c>
      <c r="Q3" s="242" t="s">
        <v>1095</v>
      </c>
      <c r="R3" s="242" t="s">
        <v>1096</v>
      </c>
      <c r="S3" s="242"/>
      <c r="T3" s="242" t="s">
        <v>1097</v>
      </c>
      <c r="U3" s="242" t="s">
        <v>1098</v>
      </c>
      <c r="V3" s="242" t="s">
        <v>1099</v>
      </c>
      <c r="W3" s="242" t="s">
        <v>1100</v>
      </c>
      <c r="X3" s="242" t="s">
        <v>1101</v>
      </c>
      <c r="Y3" s="242" t="s">
        <v>1102</v>
      </c>
      <c r="Z3" s="242" t="s">
        <v>1103</v>
      </c>
      <c r="AA3" s="242" t="s">
        <v>517</v>
      </c>
      <c r="AB3" s="242" t="s">
        <v>518</v>
      </c>
      <c r="AC3" s="242" t="s">
        <v>519</v>
      </c>
      <c r="AD3" s="242" t="s">
        <v>520</v>
      </c>
      <c r="AE3" s="242" t="s">
        <v>521</v>
      </c>
      <c r="AF3" s="242" t="s">
        <v>522</v>
      </c>
      <c r="AG3" s="242" t="s">
        <v>523</v>
      </c>
      <c r="AH3" s="242" t="s">
        <v>1104</v>
      </c>
      <c r="AI3" s="242" t="s">
        <v>1105</v>
      </c>
      <c r="AJ3" s="242" t="s">
        <v>1106</v>
      </c>
      <c r="AK3" s="242"/>
      <c r="AL3" s="6"/>
      <c r="AM3" s="249" t="s">
        <v>1107</v>
      </c>
    </row>
    <row r="4" spans="1:39" x14ac:dyDescent="0.25">
      <c r="A4" s="2"/>
      <c r="B4" s="2"/>
      <c r="C4" s="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9" x14ac:dyDescent="0.25">
      <c r="A5" s="2">
        <v>0.99990000000000001</v>
      </c>
      <c r="B5" s="2"/>
      <c r="C5" s="9" t="s">
        <v>132</v>
      </c>
      <c r="D5" s="2">
        <f>SUM(D7:D528)</f>
        <v>872979.91225800035</v>
      </c>
      <c r="E5" s="2">
        <f t="shared" ref="E5:AM5" si="0">SUM(E7:E528)</f>
        <v>954460.14825800015</v>
      </c>
      <c r="F5" s="2">
        <f t="shared" si="0"/>
        <v>872979.91225700022</v>
      </c>
      <c r="G5" s="2">
        <f t="shared" si="0"/>
        <v>956364.52825799969</v>
      </c>
      <c r="H5" s="2">
        <f t="shared" si="0"/>
        <v>6405729615</v>
      </c>
      <c r="I5" s="2">
        <f t="shared" si="0"/>
        <v>60728010</v>
      </c>
      <c r="J5" s="2">
        <f t="shared" si="0"/>
        <v>479795229.44449115</v>
      </c>
      <c r="K5" s="2">
        <f t="shared" si="0"/>
        <v>75390562</v>
      </c>
      <c r="L5" s="2">
        <f t="shared" si="0"/>
        <v>16677148.550000001</v>
      </c>
      <c r="M5" s="2">
        <f t="shared" si="0"/>
        <v>29212461.16</v>
      </c>
      <c r="N5" s="2">
        <f t="shared" si="0"/>
        <v>75825072.122036025</v>
      </c>
      <c r="O5" s="2">
        <f t="shared" si="0"/>
        <v>216870820</v>
      </c>
      <c r="P5" s="2">
        <f t="shared" si="0"/>
        <v>110886480.75</v>
      </c>
      <c r="Q5" s="2">
        <f t="shared" si="0"/>
        <v>12432741</v>
      </c>
      <c r="R5" s="2">
        <f t="shared" si="0"/>
        <v>29500796</v>
      </c>
      <c r="S5" s="2">
        <f t="shared" si="0"/>
        <v>0</v>
      </c>
      <c r="T5" s="2">
        <f t="shared" si="0"/>
        <v>5946266.4400000023</v>
      </c>
      <c r="U5" s="2">
        <f t="shared" si="0"/>
        <v>659826</v>
      </c>
      <c r="V5" s="2">
        <f t="shared" si="0"/>
        <v>127870</v>
      </c>
      <c r="W5" s="2">
        <f t="shared" si="0"/>
        <v>753487529</v>
      </c>
      <c r="X5" s="2">
        <f t="shared" si="0"/>
        <v>0</v>
      </c>
      <c r="Y5" s="2">
        <f t="shared" si="0"/>
        <v>17652475</v>
      </c>
      <c r="Z5" s="2">
        <f t="shared" si="0"/>
        <v>56218504</v>
      </c>
      <c r="AA5" s="2">
        <f t="shared" si="0"/>
        <v>636648307</v>
      </c>
      <c r="AB5" s="2">
        <f t="shared" si="0"/>
        <v>8983789713.4665222</v>
      </c>
      <c r="AC5" s="2">
        <f t="shared" si="0"/>
        <v>0</v>
      </c>
      <c r="AD5" s="2">
        <f t="shared" si="0"/>
        <v>84701159</v>
      </c>
      <c r="AE5" s="2">
        <f t="shared" si="0"/>
        <v>92615770.5</v>
      </c>
      <c r="AF5" s="2">
        <f t="shared" si="0"/>
        <v>25599144</v>
      </c>
      <c r="AG5" s="2">
        <f t="shared" si="0"/>
        <v>722906093.78165734</v>
      </c>
      <c r="AH5" s="2">
        <f t="shared" si="0"/>
        <v>0</v>
      </c>
      <c r="AI5" s="2">
        <f t="shared" si="0"/>
        <v>521686789</v>
      </c>
      <c r="AJ5" s="2">
        <f t="shared" si="0"/>
        <v>1447508956.2816572</v>
      </c>
      <c r="AK5" s="2">
        <f t="shared" si="0"/>
        <v>8575101745.7155733</v>
      </c>
      <c r="AL5" s="2">
        <f t="shared" si="0"/>
        <v>602728100309</v>
      </c>
      <c r="AM5" s="2">
        <f t="shared" si="0"/>
        <v>0</v>
      </c>
    </row>
    <row r="7" spans="1:39" x14ac:dyDescent="0.25">
      <c r="A7" s="5">
        <v>1</v>
      </c>
      <c r="B7" s="5">
        <v>1</v>
      </c>
      <c r="C7" s="5" t="s">
        <v>133</v>
      </c>
      <c r="D7" s="5">
        <v>1031</v>
      </c>
      <c r="E7" s="5">
        <v>1139.4000000000001</v>
      </c>
      <c r="F7" s="5">
        <v>1068</v>
      </c>
      <c r="G7" s="5">
        <v>1183.8</v>
      </c>
      <c r="H7" s="5">
        <v>7929092</v>
      </c>
      <c r="I7" s="5">
        <v>105410</v>
      </c>
      <c r="J7" s="5">
        <v>466904</v>
      </c>
      <c r="K7" s="5">
        <v>0</v>
      </c>
      <c r="L7" s="5">
        <v>0</v>
      </c>
      <c r="M7" s="5">
        <v>92989</v>
      </c>
      <c r="N7" s="5">
        <v>463627</v>
      </c>
      <c r="O7" s="5">
        <v>280452</v>
      </c>
      <c r="P7" s="5">
        <v>195457.5</v>
      </c>
      <c r="Q7" s="5">
        <v>15389</v>
      </c>
      <c r="R7" s="5">
        <v>51554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121125</v>
      </c>
      <c r="Z7" s="5">
        <v>48978</v>
      </c>
      <c r="AA7" s="5">
        <v>857071</v>
      </c>
      <c r="AB7" s="5">
        <v>10628048.5</v>
      </c>
      <c r="AC7" s="5">
        <v>0</v>
      </c>
      <c r="AD7" s="5">
        <v>195409</v>
      </c>
      <c r="AE7" s="5">
        <v>195457.5</v>
      </c>
      <c r="AF7" s="5">
        <v>51554</v>
      </c>
      <c r="AG7" s="5">
        <v>0</v>
      </c>
      <c r="AH7" s="5">
        <v>0</v>
      </c>
      <c r="AI7" s="5">
        <v>804518</v>
      </c>
      <c r="AJ7" s="5">
        <v>1246938.5</v>
      </c>
      <c r="AK7" s="5">
        <v>18898500.308346</v>
      </c>
      <c r="AL7" s="5">
        <v>854297052</v>
      </c>
      <c r="AM7" s="47"/>
    </row>
    <row r="8" spans="1:39" x14ac:dyDescent="0.25">
      <c r="A8" s="247">
        <v>1.3</v>
      </c>
      <c r="B8" s="5">
        <v>3</v>
      </c>
      <c r="C8" s="5" t="s">
        <v>134</v>
      </c>
      <c r="D8" s="5">
        <v>50487.199999999997</v>
      </c>
      <c r="E8" s="5">
        <v>54777.2</v>
      </c>
      <c r="F8" s="5">
        <v>30949.200000000001</v>
      </c>
      <c r="G8" s="5">
        <v>33730.01</v>
      </c>
      <c r="H8" s="5">
        <v>225923607</v>
      </c>
      <c r="I8" s="5">
        <v>7334708</v>
      </c>
      <c r="J8" s="5">
        <v>44332788.632886</v>
      </c>
      <c r="K8" s="5">
        <v>4605954</v>
      </c>
      <c r="L8" s="5">
        <v>0</v>
      </c>
      <c r="M8" s="5">
        <v>0</v>
      </c>
      <c r="N8" s="5">
        <v>0</v>
      </c>
      <c r="O8" s="5">
        <v>7845393</v>
      </c>
      <c r="P8" s="5">
        <v>1686501</v>
      </c>
      <c r="Q8" s="5">
        <v>438490</v>
      </c>
      <c r="R8" s="5">
        <v>6311559</v>
      </c>
      <c r="S8" s="5">
        <v>0</v>
      </c>
      <c r="T8" s="5">
        <v>0</v>
      </c>
      <c r="U8" s="5">
        <v>608704</v>
      </c>
      <c r="V8" s="5">
        <v>-16075</v>
      </c>
      <c r="W8" s="5">
        <v>61698936</v>
      </c>
      <c r="X8" s="5">
        <v>0</v>
      </c>
      <c r="Y8" s="5">
        <v>1426106</v>
      </c>
      <c r="Z8" s="5">
        <v>4554051</v>
      </c>
      <c r="AA8" s="5">
        <v>24420527</v>
      </c>
      <c r="AB8" s="5">
        <v>391171249.63288599</v>
      </c>
      <c r="AC8" s="5">
        <v>0</v>
      </c>
      <c r="AD8" s="5">
        <v>7007816</v>
      </c>
      <c r="AE8" s="5">
        <v>1686501</v>
      </c>
      <c r="AF8" s="5">
        <v>6311559</v>
      </c>
      <c r="AG8" s="5">
        <v>61687048.210000001</v>
      </c>
      <c r="AH8" s="5">
        <v>0</v>
      </c>
      <c r="AI8" s="5">
        <v>24420527</v>
      </c>
      <c r="AJ8" s="5">
        <v>101113451.20999999</v>
      </c>
      <c r="AK8" s="5">
        <v>690315267.38625896</v>
      </c>
      <c r="AL8" s="5">
        <v>55860439386</v>
      </c>
      <c r="AM8" s="47"/>
    </row>
    <row r="9" spans="1:39" x14ac:dyDescent="0.25">
      <c r="A9" s="5">
        <v>2</v>
      </c>
      <c r="B9" s="5">
        <v>1</v>
      </c>
      <c r="C9" s="5" t="s">
        <v>135</v>
      </c>
      <c r="D9" s="5">
        <v>235</v>
      </c>
      <c r="E9" s="5">
        <v>260.39999999999998</v>
      </c>
      <c r="F9" s="5">
        <v>252</v>
      </c>
      <c r="G9" s="5">
        <v>280.52999999999997</v>
      </c>
      <c r="H9" s="5">
        <v>1878990</v>
      </c>
      <c r="I9" s="5">
        <v>0</v>
      </c>
      <c r="J9" s="5">
        <v>224058.98568300001</v>
      </c>
      <c r="K9" s="5">
        <v>0</v>
      </c>
      <c r="L9" s="5">
        <v>108013</v>
      </c>
      <c r="M9" s="5">
        <v>359193</v>
      </c>
      <c r="N9" s="5">
        <v>127119</v>
      </c>
      <c r="O9" s="5">
        <v>62494</v>
      </c>
      <c r="P9" s="5">
        <v>46199.5</v>
      </c>
      <c r="Q9" s="5">
        <v>3647</v>
      </c>
      <c r="R9" s="5">
        <v>14391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16090</v>
      </c>
      <c r="AA9" s="5">
        <v>203104</v>
      </c>
      <c r="AB9" s="5">
        <v>3043299.4856830002</v>
      </c>
      <c r="AC9" s="5">
        <v>0</v>
      </c>
      <c r="AD9" s="5">
        <v>14957</v>
      </c>
      <c r="AE9" s="5">
        <v>27469</v>
      </c>
      <c r="AF9" s="5">
        <v>8557</v>
      </c>
      <c r="AG9" s="5">
        <v>0</v>
      </c>
      <c r="AH9" s="5">
        <v>0</v>
      </c>
      <c r="AI9" s="5">
        <v>99722</v>
      </c>
      <c r="AJ9" s="5">
        <v>150705</v>
      </c>
      <c r="AK9" s="5">
        <v>1538342.5915039999</v>
      </c>
      <c r="AL9" s="5">
        <v>78962805</v>
      </c>
      <c r="AM9" s="47"/>
    </row>
    <row r="10" spans="1:39" x14ac:dyDescent="0.25">
      <c r="A10" s="5">
        <v>4</v>
      </c>
      <c r="B10" s="5">
        <v>1</v>
      </c>
      <c r="C10" s="5" t="s">
        <v>136</v>
      </c>
      <c r="D10" s="5">
        <v>467</v>
      </c>
      <c r="E10" s="5">
        <v>507.4</v>
      </c>
      <c r="F10" s="5">
        <v>424</v>
      </c>
      <c r="G10" s="5">
        <v>466.6</v>
      </c>
      <c r="H10" s="5">
        <v>3125287</v>
      </c>
      <c r="I10" s="5">
        <v>0</v>
      </c>
      <c r="J10" s="5">
        <v>264417</v>
      </c>
      <c r="K10" s="5">
        <v>0</v>
      </c>
      <c r="L10" s="5">
        <v>130458</v>
      </c>
      <c r="M10" s="5">
        <v>605855</v>
      </c>
      <c r="N10" s="5">
        <v>257601</v>
      </c>
      <c r="O10" s="5">
        <v>106432</v>
      </c>
      <c r="P10" s="5">
        <v>78155</v>
      </c>
      <c r="Q10" s="5">
        <v>6066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20250</v>
      </c>
      <c r="Z10" s="5">
        <v>23026</v>
      </c>
      <c r="AA10" s="5">
        <v>139980</v>
      </c>
      <c r="AB10" s="5">
        <v>4757527</v>
      </c>
      <c r="AC10" s="5">
        <v>0</v>
      </c>
      <c r="AD10" s="5">
        <v>97751</v>
      </c>
      <c r="AE10" s="5">
        <v>78155</v>
      </c>
      <c r="AF10" s="5">
        <v>0</v>
      </c>
      <c r="AG10" s="5">
        <v>0</v>
      </c>
      <c r="AH10" s="5">
        <v>0</v>
      </c>
      <c r="AI10" s="5">
        <v>101469</v>
      </c>
      <c r="AJ10" s="5">
        <v>277375</v>
      </c>
      <c r="AK10" s="5">
        <v>9818743.4444689993</v>
      </c>
      <c r="AL10" s="5">
        <v>323667070</v>
      </c>
      <c r="AM10" s="47"/>
    </row>
    <row r="11" spans="1:39" x14ac:dyDescent="0.25">
      <c r="A11" s="5">
        <v>6</v>
      </c>
      <c r="B11" s="5">
        <v>3</v>
      </c>
      <c r="C11" s="5" t="s">
        <v>137</v>
      </c>
      <c r="D11" s="5">
        <v>2949.2</v>
      </c>
      <c r="E11" s="5">
        <v>3219.2</v>
      </c>
      <c r="F11" s="5">
        <v>3097.2</v>
      </c>
      <c r="G11" s="5">
        <v>3429.08</v>
      </c>
      <c r="H11" s="5">
        <v>22967978</v>
      </c>
      <c r="I11" s="5">
        <v>276318</v>
      </c>
      <c r="J11" s="5">
        <v>2609297.959878</v>
      </c>
      <c r="K11" s="5">
        <v>162389</v>
      </c>
      <c r="L11" s="5">
        <v>0</v>
      </c>
      <c r="M11" s="5">
        <v>0</v>
      </c>
      <c r="N11" s="5">
        <v>0</v>
      </c>
      <c r="O11" s="5">
        <v>796445</v>
      </c>
      <c r="P11" s="5">
        <v>447016.5</v>
      </c>
      <c r="Q11" s="5">
        <v>44578</v>
      </c>
      <c r="R11" s="5">
        <v>100095</v>
      </c>
      <c r="S11" s="5">
        <v>0</v>
      </c>
      <c r="T11" s="5">
        <v>0</v>
      </c>
      <c r="U11" s="5">
        <v>0</v>
      </c>
      <c r="V11" s="5">
        <v>-7636</v>
      </c>
      <c r="W11" s="5">
        <v>2280955</v>
      </c>
      <c r="X11" s="5">
        <v>0</v>
      </c>
      <c r="Y11" s="5">
        <v>0</v>
      </c>
      <c r="Z11" s="5">
        <v>168253</v>
      </c>
      <c r="AA11" s="5">
        <v>2482654</v>
      </c>
      <c r="AB11" s="5">
        <v>32328343.459878001</v>
      </c>
      <c r="AC11" s="5">
        <v>0</v>
      </c>
      <c r="AD11" s="5">
        <v>238934</v>
      </c>
      <c r="AE11" s="5">
        <v>447016.5</v>
      </c>
      <c r="AF11" s="5">
        <v>100095</v>
      </c>
      <c r="AG11" s="5">
        <v>2245933</v>
      </c>
      <c r="AH11" s="5">
        <v>0</v>
      </c>
      <c r="AI11" s="5">
        <v>2102039</v>
      </c>
      <c r="AJ11" s="5">
        <v>5134017.5</v>
      </c>
      <c r="AK11" s="5">
        <v>23570160.298907001</v>
      </c>
      <c r="AL11" s="5">
        <v>1784759825</v>
      </c>
      <c r="AM11" s="47"/>
    </row>
    <row r="12" spans="1:39" x14ac:dyDescent="0.25">
      <c r="A12" s="5">
        <v>11</v>
      </c>
      <c r="B12" s="5">
        <v>1</v>
      </c>
      <c r="C12" s="5" t="s">
        <v>138</v>
      </c>
      <c r="D12" s="5">
        <v>41820.6</v>
      </c>
      <c r="E12" s="5">
        <v>45858</v>
      </c>
      <c r="F12" s="5">
        <v>38250.6</v>
      </c>
      <c r="G12" s="5">
        <v>42070.1</v>
      </c>
      <c r="H12" s="5">
        <v>281785530</v>
      </c>
      <c r="I12" s="5">
        <v>1635393</v>
      </c>
      <c r="J12" s="5">
        <v>17521694.048881002</v>
      </c>
      <c r="K12" s="5">
        <v>1565693</v>
      </c>
      <c r="L12" s="5">
        <v>0</v>
      </c>
      <c r="M12" s="5">
        <v>0</v>
      </c>
      <c r="N12" s="5">
        <v>0</v>
      </c>
      <c r="O12" s="5">
        <v>9685700</v>
      </c>
      <c r="P12" s="5">
        <v>4610310</v>
      </c>
      <c r="Q12" s="5">
        <v>546911</v>
      </c>
      <c r="R12" s="5">
        <v>1305856</v>
      </c>
      <c r="S12" s="5">
        <v>0</v>
      </c>
      <c r="T12" s="5">
        <v>0</v>
      </c>
      <c r="U12" s="5">
        <v>0</v>
      </c>
      <c r="V12" s="5">
        <v>-15271</v>
      </c>
      <c r="W12" s="5">
        <v>43988497</v>
      </c>
      <c r="X12" s="5">
        <v>0</v>
      </c>
      <c r="Y12" s="5">
        <v>0</v>
      </c>
      <c r="Z12" s="5">
        <v>2175518</v>
      </c>
      <c r="AA12" s="5">
        <v>30458752</v>
      </c>
      <c r="AB12" s="5">
        <v>395264583.04888099</v>
      </c>
      <c r="AC12" s="5">
        <v>0</v>
      </c>
      <c r="AD12" s="5">
        <v>3057897</v>
      </c>
      <c r="AE12" s="5">
        <v>4610310</v>
      </c>
      <c r="AF12" s="5">
        <v>1305856</v>
      </c>
      <c r="AG12" s="5">
        <v>42804820</v>
      </c>
      <c r="AH12" s="5">
        <v>0</v>
      </c>
      <c r="AI12" s="5">
        <v>25472291</v>
      </c>
      <c r="AJ12" s="5">
        <v>77251174</v>
      </c>
      <c r="AK12" s="5">
        <v>304318518.30381298</v>
      </c>
      <c r="AL12" s="5">
        <v>24411109190</v>
      </c>
      <c r="AM12" s="47"/>
    </row>
    <row r="13" spans="1:39" x14ac:dyDescent="0.25">
      <c r="A13" s="5">
        <v>12</v>
      </c>
      <c r="B13" s="5">
        <v>1</v>
      </c>
      <c r="C13" s="5" t="s">
        <v>139</v>
      </c>
      <c r="D13" s="5">
        <v>5104</v>
      </c>
      <c r="E13" s="5">
        <v>5588.8</v>
      </c>
      <c r="F13" s="5">
        <v>6434</v>
      </c>
      <c r="G13" s="5">
        <v>7045</v>
      </c>
      <c r="H13" s="5">
        <v>47187410</v>
      </c>
      <c r="I13" s="5">
        <v>165791</v>
      </c>
      <c r="J13" s="5">
        <v>524088</v>
      </c>
      <c r="K13" s="5">
        <v>109196</v>
      </c>
      <c r="L13" s="5">
        <v>0</v>
      </c>
      <c r="M13" s="5">
        <v>0</v>
      </c>
      <c r="N13" s="5">
        <v>3151</v>
      </c>
      <c r="O13" s="5">
        <v>1597091</v>
      </c>
      <c r="P13" s="5">
        <v>864606.25</v>
      </c>
      <c r="Q13" s="5">
        <v>91585</v>
      </c>
      <c r="R13" s="5">
        <v>0</v>
      </c>
      <c r="S13" s="5">
        <v>0</v>
      </c>
      <c r="T13" s="5">
        <v>0</v>
      </c>
      <c r="U13" s="5">
        <v>0</v>
      </c>
      <c r="V13" s="5">
        <v>-7636</v>
      </c>
      <c r="W13" s="5">
        <v>5881518</v>
      </c>
      <c r="X13" s="5">
        <v>0</v>
      </c>
      <c r="Y13" s="5">
        <v>38250</v>
      </c>
      <c r="Z13" s="5">
        <v>297315</v>
      </c>
      <c r="AA13" s="5">
        <v>5100580</v>
      </c>
      <c r="AB13" s="5">
        <v>61852945.25</v>
      </c>
      <c r="AC13" s="5">
        <v>0</v>
      </c>
      <c r="AD13" s="5">
        <v>440688</v>
      </c>
      <c r="AE13" s="5">
        <v>864606.25</v>
      </c>
      <c r="AF13" s="5">
        <v>0</v>
      </c>
      <c r="AG13" s="5">
        <v>5881518</v>
      </c>
      <c r="AH13" s="5">
        <v>0</v>
      </c>
      <c r="AI13" s="5">
        <v>4556692</v>
      </c>
      <c r="AJ13" s="5">
        <v>11743504.25</v>
      </c>
      <c r="AK13" s="5">
        <v>44539539.548647001</v>
      </c>
      <c r="AL13" s="5">
        <v>3652508359</v>
      </c>
      <c r="AM13" s="47"/>
    </row>
    <row r="14" spans="1:39" x14ac:dyDescent="0.25">
      <c r="A14" s="5">
        <v>13</v>
      </c>
      <c r="B14" s="5">
        <v>1</v>
      </c>
      <c r="C14" s="5" t="s">
        <v>140</v>
      </c>
      <c r="D14" s="5">
        <v>3834.4</v>
      </c>
      <c r="E14" s="5">
        <v>4195</v>
      </c>
      <c r="F14" s="5">
        <v>3297.4</v>
      </c>
      <c r="G14" s="5">
        <v>3638.8</v>
      </c>
      <c r="H14" s="5">
        <v>24372682</v>
      </c>
      <c r="I14" s="5">
        <v>957902</v>
      </c>
      <c r="J14" s="5">
        <v>6145036</v>
      </c>
      <c r="K14" s="5">
        <v>1147125</v>
      </c>
      <c r="L14" s="5">
        <v>0</v>
      </c>
      <c r="M14" s="5">
        <v>0</v>
      </c>
      <c r="N14" s="5">
        <v>0</v>
      </c>
      <c r="O14" s="5">
        <v>861784</v>
      </c>
      <c r="P14" s="5">
        <v>550576.25</v>
      </c>
      <c r="Q14" s="5">
        <v>47304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1124134</v>
      </c>
      <c r="X14" s="5">
        <v>0</v>
      </c>
      <c r="Y14" s="5">
        <v>0</v>
      </c>
      <c r="Z14" s="5">
        <v>164727</v>
      </c>
      <c r="AA14" s="5">
        <v>2634491</v>
      </c>
      <c r="AB14" s="5">
        <v>38005761.25</v>
      </c>
      <c r="AC14" s="5">
        <v>0</v>
      </c>
      <c r="AD14" s="5">
        <v>300790</v>
      </c>
      <c r="AE14" s="5">
        <v>550576.25</v>
      </c>
      <c r="AF14" s="5">
        <v>0</v>
      </c>
      <c r="AG14" s="5">
        <v>1124134</v>
      </c>
      <c r="AH14" s="5">
        <v>0</v>
      </c>
      <c r="AI14" s="5">
        <v>2248898</v>
      </c>
      <c r="AJ14" s="5">
        <v>4224398.25</v>
      </c>
      <c r="AK14" s="5">
        <v>29099543.722086001</v>
      </c>
      <c r="AL14" s="5">
        <v>2387639036</v>
      </c>
      <c r="AM14" s="47"/>
    </row>
    <row r="15" spans="1:39" x14ac:dyDescent="0.25">
      <c r="A15" s="5">
        <v>14</v>
      </c>
      <c r="B15" s="5">
        <v>1</v>
      </c>
      <c r="C15" s="5" t="s">
        <v>141</v>
      </c>
      <c r="D15" s="5">
        <v>2444</v>
      </c>
      <c r="E15" s="5">
        <v>2658.4</v>
      </c>
      <c r="F15" s="5">
        <v>2761</v>
      </c>
      <c r="G15" s="5">
        <v>3100.3</v>
      </c>
      <c r="H15" s="5">
        <v>20765809</v>
      </c>
      <c r="I15" s="5">
        <v>214914</v>
      </c>
      <c r="J15" s="5">
        <v>3890738.7077939999</v>
      </c>
      <c r="K15" s="5">
        <v>533489</v>
      </c>
      <c r="L15" s="5">
        <v>0</v>
      </c>
      <c r="M15" s="5">
        <v>0</v>
      </c>
      <c r="N15" s="5">
        <v>0</v>
      </c>
      <c r="O15" s="5">
        <v>741769</v>
      </c>
      <c r="P15" s="5">
        <v>435335</v>
      </c>
      <c r="Q15" s="5">
        <v>40304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1579045</v>
      </c>
      <c r="X15" s="5">
        <v>0</v>
      </c>
      <c r="Y15" s="5">
        <v>32063</v>
      </c>
      <c r="Z15" s="5">
        <v>158205</v>
      </c>
      <c r="AA15" s="5">
        <v>2244617</v>
      </c>
      <c r="AB15" s="5">
        <v>30636288.707793999</v>
      </c>
      <c r="AC15" s="5">
        <v>0</v>
      </c>
      <c r="AD15" s="5">
        <v>203683</v>
      </c>
      <c r="AE15" s="5">
        <v>435335</v>
      </c>
      <c r="AF15" s="5">
        <v>0</v>
      </c>
      <c r="AG15" s="5">
        <v>1576667</v>
      </c>
      <c r="AH15" s="5">
        <v>0</v>
      </c>
      <c r="AI15" s="5">
        <v>1912802</v>
      </c>
      <c r="AJ15" s="5">
        <v>4128487</v>
      </c>
      <c r="AK15" s="5">
        <v>19505285.826979998</v>
      </c>
      <c r="AL15" s="5">
        <v>1504799953</v>
      </c>
      <c r="AM15" s="47"/>
    </row>
    <row r="16" spans="1:39" x14ac:dyDescent="0.25">
      <c r="A16" s="5">
        <v>15</v>
      </c>
      <c r="B16" s="5">
        <v>1</v>
      </c>
      <c r="C16" s="5" t="s">
        <v>142</v>
      </c>
      <c r="D16" s="5">
        <v>4961</v>
      </c>
      <c r="E16" s="5">
        <v>5437</v>
      </c>
      <c r="F16" s="5">
        <v>3918</v>
      </c>
      <c r="G16" s="5">
        <v>4304.8</v>
      </c>
      <c r="H16" s="5">
        <v>28833550</v>
      </c>
      <c r="I16" s="5">
        <v>16374</v>
      </c>
      <c r="J16" s="5">
        <v>664821</v>
      </c>
      <c r="K16" s="5">
        <v>49504</v>
      </c>
      <c r="L16" s="5">
        <v>0</v>
      </c>
      <c r="M16" s="5">
        <v>0</v>
      </c>
      <c r="N16" s="5">
        <v>352081</v>
      </c>
      <c r="O16" s="5">
        <v>989560</v>
      </c>
      <c r="P16" s="5">
        <v>721053.75</v>
      </c>
      <c r="Q16" s="5">
        <v>55962</v>
      </c>
      <c r="R16" s="5">
        <v>47181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284250</v>
      </c>
      <c r="Z16" s="5">
        <v>186919</v>
      </c>
      <c r="AA16" s="5">
        <v>3116675</v>
      </c>
      <c r="AB16" s="5">
        <v>35317930.75</v>
      </c>
      <c r="AC16" s="5">
        <v>0</v>
      </c>
      <c r="AD16" s="5">
        <v>404225</v>
      </c>
      <c r="AE16" s="5">
        <v>721053.75</v>
      </c>
      <c r="AF16" s="5">
        <v>47181</v>
      </c>
      <c r="AG16" s="5">
        <v>0</v>
      </c>
      <c r="AH16" s="5">
        <v>0</v>
      </c>
      <c r="AI16" s="5">
        <v>2698241</v>
      </c>
      <c r="AJ16" s="5">
        <v>3870700.75</v>
      </c>
      <c r="AK16" s="5">
        <v>40289962.885018997</v>
      </c>
      <c r="AL16" s="5">
        <v>3234333320</v>
      </c>
      <c r="AM16" s="47"/>
    </row>
    <row r="17" spans="1:39" x14ac:dyDescent="0.25">
      <c r="A17" s="5">
        <v>16</v>
      </c>
      <c r="B17" s="5">
        <v>1</v>
      </c>
      <c r="C17" s="5" t="s">
        <v>143</v>
      </c>
      <c r="D17" s="5">
        <v>5735</v>
      </c>
      <c r="E17" s="5">
        <v>6252</v>
      </c>
      <c r="F17" s="5">
        <v>6059</v>
      </c>
      <c r="G17" s="5">
        <v>6637.94</v>
      </c>
      <c r="H17" s="5">
        <v>44460922</v>
      </c>
      <c r="I17" s="5">
        <v>0</v>
      </c>
      <c r="J17" s="5">
        <v>2413909.3178289998</v>
      </c>
      <c r="K17" s="5">
        <v>521100</v>
      </c>
      <c r="L17" s="5">
        <v>0</v>
      </c>
      <c r="M17" s="5">
        <v>0</v>
      </c>
      <c r="N17" s="5">
        <v>83162.577204999994</v>
      </c>
      <c r="O17" s="5">
        <v>1481707</v>
      </c>
      <c r="P17" s="5">
        <v>1028673.25</v>
      </c>
      <c r="Q17" s="5">
        <v>86293</v>
      </c>
      <c r="R17" s="5">
        <v>315767</v>
      </c>
      <c r="S17" s="5">
        <v>0</v>
      </c>
      <c r="T17" s="5">
        <v>0</v>
      </c>
      <c r="U17" s="5">
        <v>0</v>
      </c>
      <c r="V17" s="5">
        <v>-7636</v>
      </c>
      <c r="W17" s="5">
        <v>1287628</v>
      </c>
      <c r="X17" s="5">
        <v>0</v>
      </c>
      <c r="Y17" s="5">
        <v>0</v>
      </c>
      <c r="Z17" s="5">
        <v>296154</v>
      </c>
      <c r="AA17" s="5">
        <v>4805869</v>
      </c>
      <c r="AB17" s="5">
        <v>56773549.145034</v>
      </c>
      <c r="AC17" s="5">
        <v>0</v>
      </c>
      <c r="AD17" s="5">
        <v>523073</v>
      </c>
      <c r="AE17" s="5">
        <v>1028673.25</v>
      </c>
      <c r="AF17" s="5">
        <v>315767</v>
      </c>
      <c r="AG17" s="5">
        <v>1286633</v>
      </c>
      <c r="AH17" s="5">
        <v>0</v>
      </c>
      <c r="AI17" s="5">
        <v>4267739</v>
      </c>
      <c r="AJ17" s="5">
        <v>7421885.25</v>
      </c>
      <c r="AK17" s="5">
        <v>53690367.845209002</v>
      </c>
      <c r="AL17" s="5">
        <v>4015021476</v>
      </c>
      <c r="AM17" s="47"/>
    </row>
    <row r="18" spans="1:39" x14ac:dyDescent="0.25">
      <c r="A18" s="5">
        <v>22</v>
      </c>
      <c r="B18" s="5">
        <v>1</v>
      </c>
      <c r="C18" s="5" t="s">
        <v>144</v>
      </c>
      <c r="D18" s="5">
        <v>2766</v>
      </c>
      <c r="E18" s="5">
        <v>3026.6</v>
      </c>
      <c r="F18" s="5">
        <v>2911</v>
      </c>
      <c r="G18" s="5">
        <v>3188.2</v>
      </c>
      <c r="H18" s="5">
        <v>21354564</v>
      </c>
      <c r="I18" s="5">
        <v>487138</v>
      </c>
      <c r="J18" s="5">
        <v>1164242</v>
      </c>
      <c r="K18" s="5">
        <v>15528</v>
      </c>
      <c r="L18" s="5">
        <v>0</v>
      </c>
      <c r="M18" s="5">
        <v>0</v>
      </c>
      <c r="N18" s="5">
        <v>529533.64071499999</v>
      </c>
      <c r="O18" s="5">
        <v>725121</v>
      </c>
      <c r="P18" s="5">
        <v>532473.75</v>
      </c>
      <c r="Q18" s="5">
        <v>41447</v>
      </c>
      <c r="R18" s="5">
        <v>28247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149329</v>
      </c>
      <c r="AA18" s="5">
        <v>2308257</v>
      </c>
      <c r="AB18" s="5">
        <v>27335880.390714999</v>
      </c>
      <c r="AC18" s="5">
        <v>0</v>
      </c>
      <c r="AD18" s="5">
        <v>313777</v>
      </c>
      <c r="AE18" s="5">
        <v>532473.75</v>
      </c>
      <c r="AF18" s="5">
        <v>28247</v>
      </c>
      <c r="AG18" s="5">
        <v>0</v>
      </c>
      <c r="AH18" s="5">
        <v>0</v>
      </c>
      <c r="AI18" s="5">
        <v>2017256</v>
      </c>
      <c r="AJ18" s="5">
        <v>2891753.75</v>
      </c>
      <c r="AK18" s="5">
        <v>31609657.89043</v>
      </c>
      <c r="AL18" s="5">
        <v>1853071900</v>
      </c>
      <c r="AM18" s="47"/>
    </row>
    <row r="19" spans="1:39" x14ac:dyDescent="0.25">
      <c r="A19" s="5">
        <v>23</v>
      </c>
      <c r="B19" s="5">
        <v>1</v>
      </c>
      <c r="C19" s="5" t="s">
        <v>1174</v>
      </c>
      <c r="D19" s="5">
        <v>1044</v>
      </c>
      <c r="E19" s="5">
        <v>1142.8</v>
      </c>
      <c r="F19" s="5">
        <v>838</v>
      </c>
      <c r="G19" s="5">
        <v>919</v>
      </c>
      <c r="H19" s="5">
        <v>6155462</v>
      </c>
      <c r="I19" s="5">
        <v>0</v>
      </c>
      <c r="J19" s="5">
        <v>346911</v>
      </c>
      <c r="K19" s="5">
        <v>0</v>
      </c>
      <c r="L19" s="5">
        <v>21351</v>
      </c>
      <c r="M19" s="5">
        <v>31</v>
      </c>
      <c r="N19" s="5">
        <v>249499.94361300001</v>
      </c>
      <c r="O19" s="5">
        <v>208373</v>
      </c>
      <c r="P19" s="5">
        <v>152220</v>
      </c>
      <c r="Q19" s="5">
        <v>11947</v>
      </c>
      <c r="R19" s="5">
        <v>31209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42750</v>
      </c>
      <c r="Z19" s="5">
        <v>40993</v>
      </c>
      <c r="AA19" s="5">
        <v>665356</v>
      </c>
      <c r="AB19" s="5">
        <v>7926102.9436130002</v>
      </c>
      <c r="AC19" s="5">
        <v>0</v>
      </c>
      <c r="AD19" s="5">
        <v>98914</v>
      </c>
      <c r="AE19" s="5">
        <v>139856</v>
      </c>
      <c r="AF19" s="5">
        <v>28674</v>
      </c>
      <c r="AG19" s="5">
        <v>0</v>
      </c>
      <c r="AH19" s="5">
        <v>0</v>
      </c>
      <c r="AI19" s="5">
        <v>504810</v>
      </c>
      <c r="AJ19" s="5">
        <v>772254</v>
      </c>
      <c r="AK19" s="5">
        <v>9995271.7875779998</v>
      </c>
      <c r="AL19" s="5">
        <v>535489250</v>
      </c>
      <c r="AM19" s="47"/>
    </row>
    <row r="20" spans="1:39" x14ac:dyDescent="0.25">
      <c r="A20" s="5">
        <v>25</v>
      </c>
      <c r="B20" s="5">
        <v>1</v>
      </c>
      <c r="C20" s="5" t="s">
        <v>145</v>
      </c>
      <c r="D20" s="5">
        <v>64</v>
      </c>
      <c r="E20" s="5">
        <v>65.599999999999994</v>
      </c>
      <c r="F20" s="5">
        <v>64</v>
      </c>
      <c r="G20" s="5">
        <v>65.599999999999994</v>
      </c>
      <c r="H20" s="5">
        <v>439389</v>
      </c>
      <c r="I20" s="5">
        <v>0</v>
      </c>
      <c r="J20" s="5">
        <v>258382</v>
      </c>
      <c r="K20" s="5">
        <v>0</v>
      </c>
      <c r="L20" s="5">
        <v>33248</v>
      </c>
      <c r="M20" s="5">
        <v>146715</v>
      </c>
      <c r="N20" s="5">
        <v>9619.2050330000002</v>
      </c>
      <c r="O20" s="5">
        <v>13691</v>
      </c>
      <c r="P20" s="5">
        <v>10300</v>
      </c>
      <c r="Q20" s="5">
        <v>853</v>
      </c>
      <c r="R20" s="5">
        <v>12527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7781</v>
      </c>
      <c r="AA20" s="5">
        <v>47494</v>
      </c>
      <c r="AB20" s="5">
        <v>979999.20503299998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7"/>
    </row>
    <row r="21" spans="1:39" x14ac:dyDescent="0.25">
      <c r="A21" s="5">
        <v>31</v>
      </c>
      <c r="B21" s="5">
        <v>1</v>
      </c>
      <c r="C21" s="5" t="s">
        <v>146</v>
      </c>
      <c r="D21" s="5">
        <v>5596</v>
      </c>
      <c r="E21" s="5">
        <v>6090</v>
      </c>
      <c r="F21" s="5">
        <v>5060</v>
      </c>
      <c r="G21" s="5">
        <v>5550</v>
      </c>
      <c r="H21" s="5">
        <v>37173900</v>
      </c>
      <c r="I21" s="5">
        <v>572081</v>
      </c>
      <c r="J21" s="5">
        <v>2760037.7119809999</v>
      </c>
      <c r="K21" s="5">
        <v>15593</v>
      </c>
      <c r="L21" s="5">
        <v>0</v>
      </c>
      <c r="M21" s="5">
        <v>0</v>
      </c>
      <c r="N21" s="5">
        <v>1035999.631371</v>
      </c>
      <c r="O21" s="5">
        <v>1217748</v>
      </c>
      <c r="P21" s="5">
        <v>874597.5</v>
      </c>
      <c r="Q21" s="5">
        <v>72150</v>
      </c>
      <c r="R21" s="5">
        <v>3608</v>
      </c>
      <c r="S21" s="5">
        <v>0</v>
      </c>
      <c r="T21" s="5">
        <v>0</v>
      </c>
      <c r="U21" s="5">
        <v>430715</v>
      </c>
      <c r="V21" s="5">
        <v>-6966</v>
      </c>
      <c r="W21" s="5">
        <v>999000</v>
      </c>
      <c r="X21" s="5">
        <v>0</v>
      </c>
      <c r="Y21" s="5">
        <v>0</v>
      </c>
      <c r="Z21" s="5">
        <v>254473</v>
      </c>
      <c r="AA21" s="5">
        <v>4018200</v>
      </c>
      <c r="AB21" s="5">
        <v>49421136.843351997</v>
      </c>
      <c r="AC21" s="5">
        <v>0</v>
      </c>
      <c r="AD21" s="5">
        <v>385651</v>
      </c>
      <c r="AE21" s="5">
        <v>800430</v>
      </c>
      <c r="AF21" s="5">
        <v>3302</v>
      </c>
      <c r="AG21" s="5">
        <v>822371</v>
      </c>
      <c r="AH21" s="5">
        <v>0</v>
      </c>
      <c r="AI21" s="5">
        <v>3036759</v>
      </c>
      <c r="AJ21" s="5">
        <v>5048513</v>
      </c>
      <c r="AK21" s="5">
        <v>40271010.515083</v>
      </c>
      <c r="AL21" s="5">
        <v>2842514725</v>
      </c>
      <c r="AM21" s="47"/>
    </row>
    <row r="22" spans="1:39" x14ac:dyDescent="0.25">
      <c r="A22" s="5">
        <v>32</v>
      </c>
      <c r="B22" s="5">
        <v>1</v>
      </c>
      <c r="C22" s="5" t="s">
        <v>147</v>
      </c>
      <c r="D22" s="5">
        <v>568.79999999999995</v>
      </c>
      <c r="E22" s="5">
        <v>621.20000000000005</v>
      </c>
      <c r="F22" s="5">
        <v>577.79999999999995</v>
      </c>
      <c r="G22" s="5">
        <v>630.6</v>
      </c>
      <c r="H22" s="5">
        <v>4223759</v>
      </c>
      <c r="I22" s="5">
        <v>0</v>
      </c>
      <c r="J22" s="5">
        <v>584142</v>
      </c>
      <c r="K22" s="5">
        <v>15522</v>
      </c>
      <c r="L22" s="5">
        <v>117708</v>
      </c>
      <c r="M22" s="5">
        <v>412423</v>
      </c>
      <c r="N22" s="5">
        <v>241074</v>
      </c>
      <c r="O22" s="5">
        <v>144734</v>
      </c>
      <c r="P22" s="5">
        <v>104091.25</v>
      </c>
      <c r="Q22" s="5">
        <v>8198</v>
      </c>
      <c r="R22" s="5">
        <v>27948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117638</v>
      </c>
      <c r="Z22" s="5">
        <v>26534</v>
      </c>
      <c r="AA22" s="5">
        <v>456554</v>
      </c>
      <c r="AB22" s="5">
        <v>6480325.25</v>
      </c>
      <c r="AC22" s="5">
        <v>0</v>
      </c>
      <c r="AD22" s="5">
        <v>37236</v>
      </c>
      <c r="AE22" s="5">
        <v>71056</v>
      </c>
      <c r="AF22" s="5">
        <v>19078</v>
      </c>
      <c r="AG22" s="5">
        <v>0</v>
      </c>
      <c r="AH22" s="5">
        <v>0</v>
      </c>
      <c r="AI22" s="5">
        <v>257359</v>
      </c>
      <c r="AJ22" s="5">
        <v>384729</v>
      </c>
      <c r="AK22" s="5">
        <v>3717107.2231049999</v>
      </c>
      <c r="AL22" s="5">
        <v>216265190</v>
      </c>
      <c r="AM22" s="47"/>
    </row>
    <row r="23" spans="1:39" x14ac:dyDescent="0.25">
      <c r="A23" s="5">
        <v>36</v>
      </c>
      <c r="B23" s="5">
        <v>1</v>
      </c>
      <c r="C23" s="5" t="s">
        <v>148</v>
      </c>
      <c r="D23" s="5">
        <v>124</v>
      </c>
      <c r="E23" s="5">
        <v>134.80000000000001</v>
      </c>
      <c r="F23" s="5">
        <v>299</v>
      </c>
      <c r="G23" s="5">
        <v>328.6</v>
      </c>
      <c r="H23" s="5">
        <v>2200963</v>
      </c>
      <c r="I23" s="5">
        <v>0</v>
      </c>
      <c r="J23" s="5">
        <v>510788</v>
      </c>
      <c r="K23" s="5">
        <v>0</v>
      </c>
      <c r="L23" s="5">
        <v>117571</v>
      </c>
      <c r="M23" s="5">
        <v>629664</v>
      </c>
      <c r="N23" s="5">
        <v>272918</v>
      </c>
      <c r="O23" s="5">
        <v>71809</v>
      </c>
      <c r="P23" s="5">
        <v>52201.25</v>
      </c>
      <c r="Q23" s="5">
        <v>4272</v>
      </c>
      <c r="R23" s="5">
        <v>51738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17113</v>
      </c>
      <c r="AA23" s="5">
        <v>130783</v>
      </c>
      <c r="AB23" s="5">
        <v>4059820.25</v>
      </c>
      <c r="AC23" s="5">
        <v>0</v>
      </c>
      <c r="AD23" s="5">
        <v>12756</v>
      </c>
      <c r="AE23" s="5">
        <v>36492</v>
      </c>
      <c r="AF23" s="5">
        <v>36168</v>
      </c>
      <c r="AG23" s="5">
        <v>0</v>
      </c>
      <c r="AH23" s="5">
        <v>0</v>
      </c>
      <c r="AI23" s="5">
        <v>62451</v>
      </c>
      <c r="AJ23" s="5">
        <v>147867</v>
      </c>
      <c r="AK23" s="5">
        <v>1337461.264928</v>
      </c>
      <c r="AL23" s="5">
        <v>48059600</v>
      </c>
      <c r="AM23" s="47"/>
    </row>
    <row r="24" spans="1:39" x14ac:dyDescent="0.25">
      <c r="A24" s="5">
        <v>38</v>
      </c>
      <c r="B24" s="5">
        <v>1</v>
      </c>
      <c r="C24" s="5" t="s">
        <v>149</v>
      </c>
      <c r="D24" s="5">
        <v>1958</v>
      </c>
      <c r="E24" s="5">
        <v>2134.1999999999998</v>
      </c>
      <c r="F24" s="5">
        <v>1566</v>
      </c>
      <c r="G24" s="5">
        <v>1697.12</v>
      </c>
      <c r="H24" s="5">
        <v>11367310</v>
      </c>
      <c r="I24" s="5">
        <v>0</v>
      </c>
      <c r="J24" s="5">
        <v>4568810.9449610002</v>
      </c>
      <c r="K24" s="5">
        <v>0</v>
      </c>
      <c r="L24" s="5">
        <v>0</v>
      </c>
      <c r="M24" s="5">
        <v>59190</v>
      </c>
      <c r="N24" s="5">
        <v>549637.18127299997</v>
      </c>
      <c r="O24" s="5">
        <v>368622</v>
      </c>
      <c r="P24" s="5">
        <v>181757.25</v>
      </c>
      <c r="Q24" s="5">
        <v>22063</v>
      </c>
      <c r="R24" s="5">
        <v>348996</v>
      </c>
      <c r="S24" s="5">
        <v>0</v>
      </c>
      <c r="T24" s="5">
        <v>0</v>
      </c>
      <c r="U24" s="5">
        <v>0</v>
      </c>
      <c r="V24" s="5">
        <v>-7636</v>
      </c>
      <c r="W24" s="5">
        <v>1518770</v>
      </c>
      <c r="X24" s="5">
        <v>0</v>
      </c>
      <c r="Y24" s="5">
        <v>0</v>
      </c>
      <c r="Z24" s="5">
        <v>111134</v>
      </c>
      <c r="AA24" s="5">
        <v>1228715</v>
      </c>
      <c r="AB24" s="5">
        <v>20317369.376233999</v>
      </c>
      <c r="AC24" s="5">
        <v>0</v>
      </c>
      <c r="AD24" s="5">
        <v>141</v>
      </c>
      <c r="AE24" s="5">
        <v>141</v>
      </c>
      <c r="AF24" s="5">
        <v>272</v>
      </c>
      <c r="AG24" s="5">
        <v>1557</v>
      </c>
      <c r="AH24" s="5">
        <v>0</v>
      </c>
      <c r="AI24" s="5">
        <v>790</v>
      </c>
      <c r="AJ24" s="5">
        <v>2901</v>
      </c>
      <c r="AK24" s="5">
        <v>14918.951062</v>
      </c>
      <c r="AL24" s="5">
        <v>847000</v>
      </c>
      <c r="AM24" s="47"/>
    </row>
    <row r="25" spans="1:39" x14ac:dyDescent="0.25">
      <c r="A25" s="5">
        <v>47</v>
      </c>
      <c r="B25" s="5">
        <v>1</v>
      </c>
      <c r="C25" s="5" t="s">
        <v>1884</v>
      </c>
      <c r="D25" s="5">
        <v>4037</v>
      </c>
      <c r="E25" s="5">
        <v>4411.3999999999996</v>
      </c>
      <c r="F25" s="5">
        <v>4352</v>
      </c>
      <c r="G25" s="5">
        <v>4757.6000000000004</v>
      </c>
      <c r="H25" s="5">
        <v>31866405</v>
      </c>
      <c r="I25" s="5">
        <v>0</v>
      </c>
      <c r="J25" s="5">
        <v>1168695</v>
      </c>
      <c r="K25" s="5">
        <v>32202</v>
      </c>
      <c r="L25" s="5">
        <v>0</v>
      </c>
      <c r="M25" s="5">
        <v>0</v>
      </c>
      <c r="N25" s="5">
        <v>398533</v>
      </c>
      <c r="O25" s="5">
        <v>1056796</v>
      </c>
      <c r="P25" s="5">
        <v>795038.75</v>
      </c>
      <c r="Q25" s="5">
        <v>61849</v>
      </c>
      <c r="R25" s="5">
        <v>33874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112125</v>
      </c>
      <c r="Z25" s="5">
        <v>266412</v>
      </c>
      <c r="AA25" s="5">
        <v>3444502</v>
      </c>
      <c r="AB25" s="5">
        <v>39236431.75</v>
      </c>
      <c r="AC25" s="5">
        <v>0</v>
      </c>
      <c r="AD25" s="5">
        <v>232483</v>
      </c>
      <c r="AE25" s="5">
        <v>645163</v>
      </c>
      <c r="AF25" s="5">
        <v>27488</v>
      </c>
      <c r="AG25" s="5">
        <v>0</v>
      </c>
      <c r="AH25" s="5">
        <v>0</v>
      </c>
      <c r="AI25" s="5">
        <v>2308189</v>
      </c>
      <c r="AJ25" s="5">
        <v>3213323</v>
      </c>
      <c r="AK25" s="5">
        <v>23980089.433568001</v>
      </c>
      <c r="AL25" s="5">
        <v>1825694275</v>
      </c>
      <c r="AM25" s="47"/>
    </row>
    <row r="26" spans="1:39" x14ac:dyDescent="0.25">
      <c r="A26" s="5">
        <v>51</v>
      </c>
      <c r="B26" s="5">
        <v>1</v>
      </c>
      <c r="C26" s="5" t="s">
        <v>150</v>
      </c>
      <c r="D26" s="5">
        <v>1510</v>
      </c>
      <c r="E26" s="5">
        <v>1657.2</v>
      </c>
      <c r="F26" s="5">
        <v>1884</v>
      </c>
      <c r="G26" s="5">
        <v>2060.8000000000002</v>
      </c>
      <c r="H26" s="5">
        <v>13803238</v>
      </c>
      <c r="I26" s="5">
        <v>0</v>
      </c>
      <c r="J26" s="5">
        <v>271975</v>
      </c>
      <c r="K26" s="5">
        <v>0</v>
      </c>
      <c r="L26" s="5">
        <v>0</v>
      </c>
      <c r="M26" s="5">
        <v>0</v>
      </c>
      <c r="N26" s="5">
        <v>366321</v>
      </c>
      <c r="O26" s="5">
        <v>448417</v>
      </c>
      <c r="P26" s="5">
        <v>344118.75</v>
      </c>
      <c r="Q26" s="5">
        <v>26790</v>
      </c>
      <c r="R26" s="5">
        <v>19413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81151</v>
      </c>
      <c r="AA26" s="5">
        <v>1492019</v>
      </c>
      <c r="AB26" s="5">
        <v>16853442.75</v>
      </c>
      <c r="AC26" s="5">
        <v>0</v>
      </c>
      <c r="AD26" s="5">
        <v>89084</v>
      </c>
      <c r="AE26" s="5">
        <v>258945</v>
      </c>
      <c r="AF26" s="5">
        <v>14608</v>
      </c>
      <c r="AG26" s="5">
        <v>0</v>
      </c>
      <c r="AH26" s="5">
        <v>0</v>
      </c>
      <c r="AI26" s="5">
        <v>927123</v>
      </c>
      <c r="AJ26" s="5">
        <v>1289760</v>
      </c>
      <c r="AK26" s="5">
        <v>9380338.678638</v>
      </c>
      <c r="AL26" s="5">
        <v>635982025</v>
      </c>
      <c r="AM26" s="47"/>
    </row>
    <row r="27" spans="1:39" x14ac:dyDescent="0.25">
      <c r="A27" s="5">
        <v>75</v>
      </c>
      <c r="B27" s="5">
        <v>1</v>
      </c>
      <c r="C27" s="5" t="s">
        <v>151</v>
      </c>
      <c r="D27" s="5">
        <v>352</v>
      </c>
      <c r="E27" s="5">
        <v>390.2</v>
      </c>
      <c r="F27" s="5">
        <v>713</v>
      </c>
      <c r="G27" s="5">
        <v>787.6</v>
      </c>
      <c r="H27" s="5">
        <v>5275345</v>
      </c>
      <c r="I27" s="5">
        <v>0</v>
      </c>
      <c r="J27" s="5">
        <v>44997</v>
      </c>
      <c r="K27" s="5">
        <v>0</v>
      </c>
      <c r="L27" s="5">
        <v>76943</v>
      </c>
      <c r="M27" s="5">
        <v>0</v>
      </c>
      <c r="N27" s="5">
        <v>149238</v>
      </c>
      <c r="O27" s="5">
        <v>175849</v>
      </c>
      <c r="P27" s="5">
        <v>131682.5</v>
      </c>
      <c r="Q27" s="5">
        <v>10239</v>
      </c>
      <c r="R27" s="5">
        <v>4387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29145</v>
      </c>
      <c r="AA27" s="5">
        <v>570222</v>
      </c>
      <c r="AB27" s="5">
        <v>6468047.5</v>
      </c>
      <c r="AC27" s="5">
        <v>0</v>
      </c>
      <c r="AD27" s="5">
        <v>50947</v>
      </c>
      <c r="AE27" s="5">
        <v>131682.5</v>
      </c>
      <c r="AF27" s="5">
        <v>4387</v>
      </c>
      <c r="AG27" s="5">
        <v>0</v>
      </c>
      <c r="AH27" s="5">
        <v>0</v>
      </c>
      <c r="AI27" s="5">
        <v>499626</v>
      </c>
      <c r="AJ27" s="5">
        <v>686642.5</v>
      </c>
      <c r="AK27" s="5">
        <v>5228111.5245709997</v>
      </c>
      <c r="AL27" s="5">
        <v>240782000</v>
      </c>
      <c r="AM27" s="47"/>
    </row>
    <row r="28" spans="1:39" x14ac:dyDescent="0.25">
      <c r="A28" s="5">
        <v>77</v>
      </c>
      <c r="B28" s="5">
        <v>1</v>
      </c>
      <c r="C28" s="5" t="s">
        <v>152</v>
      </c>
      <c r="D28" s="5">
        <v>8964.2000000000007</v>
      </c>
      <c r="E28" s="5">
        <v>9728.2000000000007</v>
      </c>
      <c r="F28" s="5">
        <v>8570.2000000000007</v>
      </c>
      <c r="G28" s="5">
        <v>9372.7999999999993</v>
      </c>
      <c r="H28" s="5">
        <v>62779014</v>
      </c>
      <c r="I28" s="5">
        <v>472811</v>
      </c>
      <c r="J28" s="5">
        <v>3533446</v>
      </c>
      <c r="K28" s="5">
        <v>442680</v>
      </c>
      <c r="L28" s="5">
        <v>0</v>
      </c>
      <c r="M28" s="5">
        <v>0</v>
      </c>
      <c r="N28" s="5">
        <v>420003</v>
      </c>
      <c r="O28" s="5">
        <v>2165021</v>
      </c>
      <c r="P28" s="5">
        <v>1319382.5</v>
      </c>
      <c r="Q28" s="5">
        <v>121846</v>
      </c>
      <c r="R28" s="5">
        <v>260470</v>
      </c>
      <c r="S28" s="5">
        <v>0</v>
      </c>
      <c r="T28" s="5">
        <v>0</v>
      </c>
      <c r="U28" s="5">
        <v>33333</v>
      </c>
      <c r="V28" s="5">
        <v>-14334</v>
      </c>
      <c r="W28" s="5">
        <v>4304833</v>
      </c>
      <c r="X28" s="5">
        <v>0</v>
      </c>
      <c r="Y28" s="5">
        <v>0</v>
      </c>
      <c r="Z28" s="5">
        <v>453403</v>
      </c>
      <c r="AA28" s="5">
        <v>6785907</v>
      </c>
      <c r="AB28" s="5">
        <v>83077815.5</v>
      </c>
      <c r="AC28" s="5">
        <v>0</v>
      </c>
      <c r="AD28" s="5">
        <v>799876</v>
      </c>
      <c r="AE28" s="5">
        <v>1319382.5</v>
      </c>
      <c r="AF28" s="5">
        <v>260470</v>
      </c>
      <c r="AG28" s="5">
        <v>4281012.99</v>
      </c>
      <c r="AH28" s="5">
        <v>0</v>
      </c>
      <c r="AI28" s="5">
        <v>5966472</v>
      </c>
      <c r="AJ28" s="5">
        <v>12627213.49</v>
      </c>
      <c r="AK28" s="5">
        <v>79340149.227843001</v>
      </c>
      <c r="AL28" s="5">
        <v>6065996800</v>
      </c>
      <c r="AM28" s="47"/>
    </row>
    <row r="29" spans="1:39" x14ac:dyDescent="0.25">
      <c r="A29" s="5">
        <v>81</v>
      </c>
      <c r="B29" s="5">
        <v>1</v>
      </c>
      <c r="C29" s="5" t="s">
        <v>153</v>
      </c>
      <c r="D29" s="5">
        <v>168</v>
      </c>
      <c r="E29" s="5">
        <v>184.8</v>
      </c>
      <c r="F29" s="5">
        <v>132</v>
      </c>
      <c r="G29" s="5">
        <v>146.80000000000001</v>
      </c>
      <c r="H29" s="5">
        <v>983266</v>
      </c>
      <c r="I29" s="5">
        <v>0</v>
      </c>
      <c r="J29" s="5">
        <v>77573</v>
      </c>
      <c r="K29" s="5">
        <v>15525</v>
      </c>
      <c r="L29" s="5">
        <v>67647</v>
      </c>
      <c r="M29" s="5">
        <v>0</v>
      </c>
      <c r="N29" s="5">
        <v>55368</v>
      </c>
      <c r="O29" s="5">
        <v>34082</v>
      </c>
      <c r="P29" s="5">
        <v>14522.5</v>
      </c>
      <c r="Q29" s="5">
        <v>1908</v>
      </c>
      <c r="R29" s="5">
        <v>14687</v>
      </c>
      <c r="S29" s="5">
        <v>0</v>
      </c>
      <c r="T29" s="5">
        <v>0</v>
      </c>
      <c r="U29" s="5">
        <v>0</v>
      </c>
      <c r="V29" s="5">
        <v>0</v>
      </c>
      <c r="W29" s="5">
        <v>168719</v>
      </c>
      <c r="X29" s="5">
        <v>0</v>
      </c>
      <c r="Y29" s="5">
        <v>9750</v>
      </c>
      <c r="Z29" s="5">
        <v>7477</v>
      </c>
      <c r="AA29" s="5">
        <v>106283</v>
      </c>
      <c r="AB29" s="5">
        <v>1556807.5</v>
      </c>
      <c r="AC29" s="5">
        <v>0</v>
      </c>
      <c r="AD29" s="5">
        <v>34082</v>
      </c>
      <c r="AE29" s="5">
        <v>7157</v>
      </c>
      <c r="AF29" s="5">
        <v>7238</v>
      </c>
      <c r="AG29" s="5">
        <v>68724.52</v>
      </c>
      <c r="AH29" s="5">
        <v>0</v>
      </c>
      <c r="AI29" s="5">
        <v>43255</v>
      </c>
      <c r="AJ29" s="5">
        <v>160456.51999999999</v>
      </c>
      <c r="AK29" s="5">
        <v>4271752.543811</v>
      </c>
      <c r="AL29" s="5">
        <v>46448975</v>
      </c>
      <c r="AM29" s="47"/>
    </row>
    <row r="30" spans="1:39" x14ac:dyDescent="0.25">
      <c r="A30" s="5">
        <v>84</v>
      </c>
      <c r="B30" s="5">
        <v>1</v>
      </c>
      <c r="C30" s="5" t="s">
        <v>154</v>
      </c>
      <c r="D30" s="5">
        <v>549</v>
      </c>
      <c r="E30" s="5">
        <v>596.6</v>
      </c>
      <c r="F30" s="5">
        <v>549</v>
      </c>
      <c r="G30" s="5">
        <v>610.77</v>
      </c>
      <c r="H30" s="5">
        <v>4090937</v>
      </c>
      <c r="I30" s="5">
        <v>27632</v>
      </c>
      <c r="J30" s="5">
        <v>274820.55887000001</v>
      </c>
      <c r="K30" s="5">
        <v>28873</v>
      </c>
      <c r="L30" s="5">
        <v>120870</v>
      </c>
      <c r="M30" s="5">
        <v>73684</v>
      </c>
      <c r="N30" s="5">
        <v>164596</v>
      </c>
      <c r="O30" s="5">
        <v>143272</v>
      </c>
      <c r="P30" s="5">
        <v>101936.5</v>
      </c>
      <c r="Q30" s="5">
        <v>7940</v>
      </c>
      <c r="R30" s="5">
        <v>6712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10556</v>
      </c>
      <c r="Z30" s="5">
        <v>25786</v>
      </c>
      <c r="AA30" s="5">
        <v>442197</v>
      </c>
      <c r="AB30" s="5">
        <v>5519812.0588699998</v>
      </c>
      <c r="AC30" s="5">
        <v>0</v>
      </c>
      <c r="AD30" s="5">
        <v>90646</v>
      </c>
      <c r="AE30" s="5">
        <v>99415</v>
      </c>
      <c r="AF30" s="5">
        <v>6546</v>
      </c>
      <c r="AG30" s="5">
        <v>0</v>
      </c>
      <c r="AH30" s="5">
        <v>0</v>
      </c>
      <c r="AI30" s="5">
        <v>356123</v>
      </c>
      <c r="AJ30" s="5">
        <v>552730</v>
      </c>
      <c r="AK30" s="5">
        <v>8853760.2188920006</v>
      </c>
      <c r="AL30" s="5">
        <v>296738380</v>
      </c>
      <c r="AM30" s="47"/>
    </row>
    <row r="31" spans="1:39" x14ac:dyDescent="0.25">
      <c r="A31" s="5">
        <v>85</v>
      </c>
      <c r="B31" s="5">
        <v>1</v>
      </c>
      <c r="C31" s="5" t="s">
        <v>155</v>
      </c>
      <c r="D31" s="5">
        <v>435</v>
      </c>
      <c r="E31" s="5">
        <v>475.4</v>
      </c>
      <c r="F31" s="5">
        <v>556</v>
      </c>
      <c r="G31" s="5">
        <v>609</v>
      </c>
      <c r="H31" s="5">
        <v>4079082</v>
      </c>
      <c r="I31" s="5">
        <v>0</v>
      </c>
      <c r="J31" s="5">
        <v>313574</v>
      </c>
      <c r="K31" s="5">
        <v>15506</v>
      </c>
      <c r="L31" s="5">
        <v>121130</v>
      </c>
      <c r="M31" s="5">
        <v>0</v>
      </c>
      <c r="N31" s="5">
        <v>158039.380794</v>
      </c>
      <c r="O31" s="5">
        <v>137991</v>
      </c>
      <c r="P31" s="5">
        <v>101577.5</v>
      </c>
      <c r="Q31" s="5">
        <v>7917</v>
      </c>
      <c r="R31" s="5">
        <v>7838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20625</v>
      </c>
      <c r="Z31" s="5">
        <v>27309</v>
      </c>
      <c r="AA31" s="5">
        <v>431233</v>
      </c>
      <c r="AB31" s="5">
        <v>5421821.8807939999</v>
      </c>
      <c r="AC31" s="5">
        <v>0</v>
      </c>
      <c r="AD31" s="5">
        <v>61360</v>
      </c>
      <c r="AE31" s="5">
        <v>67279</v>
      </c>
      <c r="AF31" s="5">
        <v>5191</v>
      </c>
      <c r="AG31" s="5">
        <v>0</v>
      </c>
      <c r="AH31" s="5">
        <v>0</v>
      </c>
      <c r="AI31" s="5">
        <v>234743</v>
      </c>
      <c r="AJ31" s="5">
        <v>368573</v>
      </c>
      <c r="AK31" s="5">
        <v>6204590.7110609999</v>
      </c>
      <c r="AL31" s="5">
        <v>160586210</v>
      </c>
      <c r="AM31" s="47"/>
    </row>
    <row r="32" spans="1:39" x14ac:dyDescent="0.25">
      <c r="A32" s="5">
        <v>88</v>
      </c>
      <c r="B32" s="5">
        <v>1</v>
      </c>
      <c r="C32" s="5" t="s">
        <v>156</v>
      </c>
      <c r="D32" s="5">
        <v>2197</v>
      </c>
      <c r="E32" s="5">
        <v>2395.6</v>
      </c>
      <c r="F32" s="5">
        <v>2140</v>
      </c>
      <c r="G32" s="5">
        <v>2349.1999999999998</v>
      </c>
      <c r="H32" s="5">
        <v>15734942</v>
      </c>
      <c r="I32" s="5">
        <v>81872</v>
      </c>
      <c r="J32" s="5">
        <v>469540</v>
      </c>
      <c r="K32" s="5">
        <v>15848</v>
      </c>
      <c r="L32" s="5">
        <v>0</v>
      </c>
      <c r="M32" s="5">
        <v>0</v>
      </c>
      <c r="N32" s="5">
        <v>393850.28603900003</v>
      </c>
      <c r="O32" s="5">
        <v>529197</v>
      </c>
      <c r="P32" s="5">
        <v>293608.75</v>
      </c>
      <c r="Q32" s="5">
        <v>30540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1819878</v>
      </c>
      <c r="X32" s="5">
        <v>0</v>
      </c>
      <c r="Y32" s="5">
        <v>0</v>
      </c>
      <c r="Z32" s="5">
        <v>95523</v>
      </c>
      <c r="AA32" s="5">
        <v>1700821</v>
      </c>
      <c r="AB32" s="5">
        <v>21165620.036038999</v>
      </c>
      <c r="AC32" s="5">
        <v>0</v>
      </c>
      <c r="AD32" s="5">
        <v>234718</v>
      </c>
      <c r="AE32" s="5">
        <v>293608.75</v>
      </c>
      <c r="AF32" s="5">
        <v>0</v>
      </c>
      <c r="AG32" s="5">
        <v>1819878</v>
      </c>
      <c r="AH32" s="5">
        <v>0</v>
      </c>
      <c r="AI32" s="5">
        <v>1461417</v>
      </c>
      <c r="AJ32" s="5">
        <v>3809621.75</v>
      </c>
      <c r="AK32" s="5">
        <v>23873273.355625998</v>
      </c>
      <c r="AL32" s="5">
        <v>1392007260</v>
      </c>
      <c r="AM32" s="47"/>
    </row>
    <row r="33" spans="1:39" x14ac:dyDescent="0.25">
      <c r="A33" s="5">
        <v>91</v>
      </c>
      <c r="B33" s="5">
        <v>1</v>
      </c>
      <c r="C33" s="5" t="s">
        <v>157</v>
      </c>
      <c r="D33" s="5">
        <v>619</v>
      </c>
      <c r="E33" s="5">
        <v>681.6</v>
      </c>
      <c r="F33" s="5">
        <v>686</v>
      </c>
      <c r="G33" s="5">
        <v>756.8</v>
      </c>
      <c r="H33" s="5">
        <v>5069046</v>
      </c>
      <c r="I33" s="5">
        <v>0</v>
      </c>
      <c r="J33" s="5">
        <v>123039</v>
      </c>
      <c r="K33" s="5">
        <v>0</v>
      </c>
      <c r="L33" s="5">
        <v>87143</v>
      </c>
      <c r="M33" s="5">
        <v>0</v>
      </c>
      <c r="N33" s="5">
        <v>184076.348547</v>
      </c>
      <c r="O33" s="5">
        <v>172808</v>
      </c>
      <c r="P33" s="5">
        <v>126073.75</v>
      </c>
      <c r="Q33" s="5">
        <v>9838</v>
      </c>
      <c r="R33" s="5">
        <v>12578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21750</v>
      </c>
      <c r="Z33" s="5">
        <v>29154</v>
      </c>
      <c r="AA33" s="5">
        <v>547923</v>
      </c>
      <c r="AB33" s="5">
        <v>6383429.0985470004</v>
      </c>
      <c r="AC33" s="5">
        <v>0</v>
      </c>
      <c r="AD33" s="5">
        <v>36870</v>
      </c>
      <c r="AE33" s="5">
        <v>86816</v>
      </c>
      <c r="AF33" s="5">
        <v>8661</v>
      </c>
      <c r="AG33" s="5">
        <v>0</v>
      </c>
      <c r="AH33" s="5">
        <v>0</v>
      </c>
      <c r="AI33" s="5">
        <v>311573</v>
      </c>
      <c r="AJ33" s="5">
        <v>443920</v>
      </c>
      <c r="AK33" s="5">
        <v>3699548.1785690002</v>
      </c>
      <c r="AL33" s="5">
        <v>239373600</v>
      </c>
      <c r="AM33" s="47"/>
    </row>
    <row r="34" spans="1:39" x14ac:dyDescent="0.25">
      <c r="A34" s="5">
        <v>93</v>
      </c>
      <c r="B34" s="5">
        <v>1</v>
      </c>
      <c r="C34" s="5" t="s">
        <v>158</v>
      </c>
      <c r="D34" s="5">
        <v>606</v>
      </c>
      <c r="E34" s="5">
        <v>662.6</v>
      </c>
      <c r="F34" s="5">
        <v>364</v>
      </c>
      <c r="G34" s="5">
        <v>398.6</v>
      </c>
      <c r="H34" s="5">
        <v>2669823</v>
      </c>
      <c r="I34" s="5">
        <v>0</v>
      </c>
      <c r="J34" s="5">
        <v>89818</v>
      </c>
      <c r="K34" s="5">
        <v>0</v>
      </c>
      <c r="L34" s="5">
        <v>126805</v>
      </c>
      <c r="M34" s="5">
        <v>0</v>
      </c>
      <c r="N34" s="5">
        <v>97175.045303000006</v>
      </c>
      <c r="O34" s="5">
        <v>96661</v>
      </c>
      <c r="P34" s="5">
        <v>48937.5</v>
      </c>
      <c r="Q34" s="5">
        <v>5182</v>
      </c>
      <c r="R34" s="5">
        <v>809</v>
      </c>
      <c r="S34" s="5">
        <v>0</v>
      </c>
      <c r="T34" s="5">
        <v>0</v>
      </c>
      <c r="U34" s="5">
        <v>0</v>
      </c>
      <c r="V34" s="5">
        <v>0</v>
      </c>
      <c r="W34" s="5">
        <v>324030</v>
      </c>
      <c r="X34" s="5">
        <v>0</v>
      </c>
      <c r="Y34" s="5">
        <v>44625</v>
      </c>
      <c r="Z34" s="5">
        <v>18678</v>
      </c>
      <c r="AA34" s="5">
        <v>288586</v>
      </c>
      <c r="AB34" s="5">
        <v>3811129.5453030001</v>
      </c>
      <c r="AC34" s="5">
        <v>0</v>
      </c>
      <c r="AD34" s="5">
        <v>55810</v>
      </c>
      <c r="AE34" s="5">
        <v>48937.5</v>
      </c>
      <c r="AF34" s="5">
        <v>809</v>
      </c>
      <c r="AG34" s="5">
        <v>323183</v>
      </c>
      <c r="AH34" s="5">
        <v>0</v>
      </c>
      <c r="AI34" s="5">
        <v>245698</v>
      </c>
      <c r="AJ34" s="5">
        <v>674437.5</v>
      </c>
      <c r="AK34" s="5">
        <v>5273054.6780190002</v>
      </c>
      <c r="AL34" s="5">
        <v>373958075</v>
      </c>
      <c r="AM34" s="47"/>
    </row>
    <row r="35" spans="1:39" x14ac:dyDescent="0.25">
      <c r="A35" s="5">
        <v>94</v>
      </c>
      <c r="B35" s="5">
        <v>1</v>
      </c>
      <c r="C35" s="5" t="s">
        <v>159</v>
      </c>
      <c r="D35" s="5">
        <v>2582</v>
      </c>
      <c r="E35" s="5">
        <v>2799.3</v>
      </c>
      <c r="F35" s="5">
        <v>2851</v>
      </c>
      <c r="G35" s="5">
        <v>3085.7</v>
      </c>
      <c r="H35" s="5">
        <v>20668019</v>
      </c>
      <c r="I35" s="5">
        <v>52193</v>
      </c>
      <c r="J35" s="5">
        <v>2136777</v>
      </c>
      <c r="K35" s="5">
        <v>15505</v>
      </c>
      <c r="L35" s="5">
        <v>0</v>
      </c>
      <c r="M35" s="5">
        <v>0</v>
      </c>
      <c r="N35" s="5">
        <v>275208</v>
      </c>
      <c r="O35" s="5">
        <v>688357</v>
      </c>
      <c r="P35" s="5">
        <v>516587.5</v>
      </c>
      <c r="Q35" s="5">
        <v>40114</v>
      </c>
      <c r="R35" s="5">
        <v>4875</v>
      </c>
      <c r="S35" s="5">
        <v>0</v>
      </c>
      <c r="T35" s="5">
        <v>0</v>
      </c>
      <c r="U35" s="5">
        <v>0</v>
      </c>
      <c r="V35" s="5">
        <v>-7502</v>
      </c>
      <c r="W35" s="5">
        <v>0</v>
      </c>
      <c r="X35" s="5">
        <v>0</v>
      </c>
      <c r="Y35" s="5">
        <v>0</v>
      </c>
      <c r="Z35" s="5">
        <v>132988</v>
      </c>
      <c r="AA35" s="5">
        <v>2234047</v>
      </c>
      <c r="AB35" s="5">
        <v>26757168.5</v>
      </c>
      <c r="AC35" s="5">
        <v>0</v>
      </c>
      <c r="AD35" s="5">
        <v>116478</v>
      </c>
      <c r="AE35" s="5">
        <v>355922</v>
      </c>
      <c r="AF35" s="5">
        <v>3359</v>
      </c>
      <c r="AG35" s="5">
        <v>0</v>
      </c>
      <c r="AH35" s="5">
        <v>0</v>
      </c>
      <c r="AI35" s="5">
        <v>1271063</v>
      </c>
      <c r="AJ35" s="5">
        <v>1746822</v>
      </c>
      <c r="AK35" s="5">
        <v>11963215.961269001</v>
      </c>
      <c r="AL35" s="5">
        <v>983627880</v>
      </c>
      <c r="AM35" s="47"/>
    </row>
    <row r="36" spans="1:39" x14ac:dyDescent="0.25">
      <c r="A36" s="5">
        <v>95</v>
      </c>
      <c r="B36" s="5">
        <v>1</v>
      </c>
      <c r="C36" s="5" t="s">
        <v>1885</v>
      </c>
      <c r="D36" s="5">
        <v>260</v>
      </c>
      <c r="E36" s="5">
        <v>290</v>
      </c>
      <c r="F36" s="5">
        <v>284</v>
      </c>
      <c r="G36" s="5">
        <v>316.60000000000002</v>
      </c>
      <c r="H36" s="5">
        <v>2120587</v>
      </c>
      <c r="I36" s="5">
        <v>0</v>
      </c>
      <c r="J36" s="5">
        <v>76050</v>
      </c>
      <c r="K36" s="5">
        <v>0</v>
      </c>
      <c r="L36" s="5">
        <v>115430</v>
      </c>
      <c r="M36" s="5">
        <v>448525</v>
      </c>
      <c r="N36" s="5">
        <v>124541</v>
      </c>
      <c r="O36" s="5">
        <v>70050</v>
      </c>
      <c r="P36" s="5">
        <v>52427.5</v>
      </c>
      <c r="Q36" s="5">
        <v>4116</v>
      </c>
      <c r="R36" s="5">
        <v>10983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13875</v>
      </c>
      <c r="Z36" s="5">
        <v>14749</v>
      </c>
      <c r="AA36" s="5">
        <v>229218</v>
      </c>
      <c r="AB36" s="5">
        <v>3280551.5</v>
      </c>
      <c r="AC36" s="5">
        <v>0</v>
      </c>
      <c r="AD36" s="5">
        <v>21257</v>
      </c>
      <c r="AE36" s="5">
        <v>40569</v>
      </c>
      <c r="AF36" s="5">
        <v>8499</v>
      </c>
      <c r="AG36" s="5">
        <v>0</v>
      </c>
      <c r="AH36" s="5">
        <v>0</v>
      </c>
      <c r="AI36" s="5">
        <v>146471</v>
      </c>
      <c r="AJ36" s="5">
        <v>216796</v>
      </c>
      <c r="AK36" s="5">
        <v>2201266.737431</v>
      </c>
      <c r="AL36" s="5">
        <v>114447700</v>
      </c>
      <c r="AM36" s="47"/>
    </row>
    <row r="37" spans="1:39" x14ac:dyDescent="0.25">
      <c r="A37" s="5">
        <v>97</v>
      </c>
      <c r="B37" s="5">
        <v>1</v>
      </c>
      <c r="C37" s="5" t="s">
        <v>160</v>
      </c>
      <c r="D37" s="5">
        <v>595</v>
      </c>
      <c r="E37" s="5">
        <v>658.2</v>
      </c>
      <c r="F37" s="5">
        <v>573</v>
      </c>
      <c r="G37" s="5">
        <v>629.79999999999995</v>
      </c>
      <c r="H37" s="5">
        <v>4218400</v>
      </c>
      <c r="I37" s="5">
        <v>0</v>
      </c>
      <c r="J37" s="5">
        <v>151982</v>
      </c>
      <c r="K37" s="5">
        <v>15506</v>
      </c>
      <c r="L37" s="5">
        <v>117844</v>
      </c>
      <c r="M37" s="5">
        <v>0</v>
      </c>
      <c r="N37" s="5">
        <v>136629</v>
      </c>
      <c r="O37" s="5">
        <v>121148</v>
      </c>
      <c r="P37" s="5">
        <v>105491.25</v>
      </c>
      <c r="Q37" s="5">
        <v>8187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26399</v>
      </c>
      <c r="AA37" s="5">
        <v>455975</v>
      </c>
      <c r="AB37" s="5">
        <v>5357561.25</v>
      </c>
      <c r="AC37" s="5">
        <v>0</v>
      </c>
      <c r="AD37" s="5">
        <v>43954</v>
      </c>
      <c r="AE37" s="5">
        <v>100342</v>
      </c>
      <c r="AF37" s="5">
        <v>0</v>
      </c>
      <c r="AG37" s="5">
        <v>0</v>
      </c>
      <c r="AH37" s="5">
        <v>0</v>
      </c>
      <c r="AI37" s="5">
        <v>358156</v>
      </c>
      <c r="AJ37" s="5">
        <v>502452</v>
      </c>
      <c r="AK37" s="5">
        <v>5235377.7911639996</v>
      </c>
      <c r="AL37" s="5">
        <v>319297514</v>
      </c>
      <c r="AM37" s="47"/>
    </row>
    <row r="38" spans="1:39" x14ac:dyDescent="0.25">
      <c r="A38" s="5">
        <v>99</v>
      </c>
      <c r="B38" s="5">
        <v>1</v>
      </c>
      <c r="C38" s="5" t="s">
        <v>161</v>
      </c>
      <c r="D38" s="5">
        <v>1065</v>
      </c>
      <c r="E38" s="5">
        <v>1167.8</v>
      </c>
      <c r="F38" s="5">
        <v>1247</v>
      </c>
      <c r="G38" s="5">
        <v>1367.6</v>
      </c>
      <c r="H38" s="5">
        <v>9160185</v>
      </c>
      <c r="I38" s="5">
        <v>0</v>
      </c>
      <c r="J38" s="5">
        <v>19042</v>
      </c>
      <c r="K38" s="5">
        <v>15503</v>
      </c>
      <c r="L38" s="5">
        <v>0</v>
      </c>
      <c r="M38" s="5">
        <v>0</v>
      </c>
      <c r="N38" s="5">
        <v>125472</v>
      </c>
      <c r="O38" s="5">
        <v>310609</v>
      </c>
      <c r="P38" s="5">
        <v>228840</v>
      </c>
      <c r="Q38" s="5">
        <v>17779</v>
      </c>
      <c r="R38" s="5">
        <v>4253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52355</v>
      </c>
      <c r="AA38" s="5">
        <v>990142</v>
      </c>
      <c r="AB38" s="5">
        <v>10924180</v>
      </c>
      <c r="AC38" s="5">
        <v>0</v>
      </c>
      <c r="AD38" s="5">
        <v>63385</v>
      </c>
      <c r="AE38" s="5">
        <v>206088</v>
      </c>
      <c r="AF38" s="5">
        <v>3830</v>
      </c>
      <c r="AG38" s="5">
        <v>0</v>
      </c>
      <c r="AH38" s="5">
        <v>0</v>
      </c>
      <c r="AI38" s="5">
        <v>736347</v>
      </c>
      <c r="AJ38" s="5">
        <v>1009650</v>
      </c>
      <c r="AK38" s="5">
        <v>6394282.8965710001</v>
      </c>
      <c r="AL38" s="5">
        <v>536364837</v>
      </c>
      <c r="AM38" s="47"/>
    </row>
    <row r="39" spans="1:39" x14ac:dyDescent="0.25">
      <c r="A39" s="5">
        <v>100</v>
      </c>
      <c r="B39" s="5">
        <v>1</v>
      </c>
      <c r="C39" s="5" t="s">
        <v>162</v>
      </c>
      <c r="D39" s="5">
        <v>249</v>
      </c>
      <c r="E39" s="5">
        <v>272.8</v>
      </c>
      <c r="F39" s="5">
        <v>359</v>
      </c>
      <c r="G39" s="5">
        <v>398</v>
      </c>
      <c r="H39" s="5">
        <v>2665804</v>
      </c>
      <c r="I39" s="5">
        <v>0</v>
      </c>
      <c r="J39" s="5">
        <v>185203</v>
      </c>
      <c r="K39" s="5">
        <v>15581</v>
      </c>
      <c r="L39" s="5">
        <v>126750</v>
      </c>
      <c r="M39" s="5">
        <v>0</v>
      </c>
      <c r="N39" s="5">
        <v>125111</v>
      </c>
      <c r="O39" s="5">
        <v>90758</v>
      </c>
      <c r="P39" s="5">
        <v>66346.25</v>
      </c>
      <c r="Q39" s="5">
        <v>5174</v>
      </c>
      <c r="R39" s="5">
        <v>5811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4875</v>
      </c>
      <c r="Z39" s="5">
        <v>18090</v>
      </c>
      <c r="AA39" s="5">
        <v>288152</v>
      </c>
      <c r="AB39" s="5">
        <v>3597655.25</v>
      </c>
      <c r="AC39" s="5">
        <v>0</v>
      </c>
      <c r="AD39" s="5">
        <v>35518</v>
      </c>
      <c r="AE39" s="5">
        <v>66346.25</v>
      </c>
      <c r="AF39" s="5">
        <v>5811</v>
      </c>
      <c r="AG39" s="5">
        <v>0</v>
      </c>
      <c r="AH39" s="5">
        <v>0</v>
      </c>
      <c r="AI39" s="5">
        <v>269135</v>
      </c>
      <c r="AJ39" s="5">
        <v>376810.25</v>
      </c>
      <c r="AK39" s="5">
        <v>3568690.105585</v>
      </c>
      <c r="AL39" s="5">
        <v>201829600</v>
      </c>
      <c r="AM39" s="47"/>
    </row>
    <row r="40" spans="1:39" x14ac:dyDescent="0.25">
      <c r="A40" s="5">
        <v>108</v>
      </c>
      <c r="B40" s="5">
        <v>1</v>
      </c>
      <c r="C40" s="5" t="s">
        <v>1886</v>
      </c>
      <c r="D40" s="5">
        <v>1332</v>
      </c>
      <c r="E40" s="5">
        <v>1447.6</v>
      </c>
      <c r="F40" s="5">
        <v>881</v>
      </c>
      <c r="G40" s="5">
        <v>972.8</v>
      </c>
      <c r="H40" s="5">
        <v>6515814</v>
      </c>
      <c r="I40" s="5">
        <v>0</v>
      </c>
      <c r="J40" s="5">
        <v>62574</v>
      </c>
      <c r="K40" s="5">
        <v>16035</v>
      </c>
      <c r="L40" s="5">
        <v>0</v>
      </c>
      <c r="M40" s="5">
        <v>0</v>
      </c>
      <c r="N40" s="5">
        <v>129672</v>
      </c>
      <c r="O40" s="5">
        <v>224431</v>
      </c>
      <c r="P40" s="5">
        <v>128880</v>
      </c>
      <c r="Q40" s="5">
        <v>12646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637476</v>
      </c>
      <c r="X40" s="5">
        <v>0</v>
      </c>
      <c r="Y40" s="5">
        <v>87375</v>
      </c>
      <c r="Z40" s="5">
        <v>42241</v>
      </c>
      <c r="AA40" s="5">
        <v>704307</v>
      </c>
      <c r="AB40" s="5">
        <v>8561451</v>
      </c>
      <c r="AC40" s="5">
        <v>0</v>
      </c>
      <c r="AD40" s="5">
        <v>123138</v>
      </c>
      <c r="AE40" s="5">
        <v>128880</v>
      </c>
      <c r="AF40" s="5">
        <v>0</v>
      </c>
      <c r="AG40" s="5">
        <v>637476</v>
      </c>
      <c r="AH40" s="5">
        <v>0</v>
      </c>
      <c r="AI40" s="5">
        <v>605685</v>
      </c>
      <c r="AJ40" s="5">
        <v>1495179</v>
      </c>
      <c r="AK40" s="5">
        <v>12229103.759799</v>
      </c>
      <c r="AL40" s="5">
        <v>843402700</v>
      </c>
      <c r="AM40" s="47"/>
    </row>
    <row r="41" spans="1:39" x14ac:dyDescent="0.25">
      <c r="A41" s="5">
        <v>110</v>
      </c>
      <c r="B41" s="5">
        <v>1</v>
      </c>
      <c r="C41" s="5" t="s">
        <v>163</v>
      </c>
      <c r="D41" s="5">
        <v>4305</v>
      </c>
      <c r="E41" s="5">
        <v>4714</v>
      </c>
      <c r="F41" s="5">
        <v>4115</v>
      </c>
      <c r="G41" s="5">
        <v>4515</v>
      </c>
      <c r="H41" s="5">
        <v>30241470</v>
      </c>
      <c r="I41" s="5">
        <v>145323</v>
      </c>
      <c r="J41" s="5">
        <v>58414</v>
      </c>
      <c r="K41" s="5">
        <v>49351</v>
      </c>
      <c r="L41" s="5">
        <v>0</v>
      </c>
      <c r="M41" s="5">
        <v>0</v>
      </c>
      <c r="N41" s="5">
        <v>289877</v>
      </c>
      <c r="O41" s="5">
        <v>957960</v>
      </c>
      <c r="P41" s="5">
        <v>525443.75</v>
      </c>
      <c r="Q41" s="5">
        <v>58695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4296835</v>
      </c>
      <c r="X41" s="5">
        <v>0</v>
      </c>
      <c r="Y41" s="5">
        <v>0</v>
      </c>
      <c r="Z41" s="5">
        <v>278465</v>
      </c>
      <c r="AA41" s="5">
        <v>3268860</v>
      </c>
      <c r="AB41" s="5">
        <v>40170693.75</v>
      </c>
      <c r="AC41" s="5">
        <v>0</v>
      </c>
      <c r="AD41" s="5">
        <v>328743</v>
      </c>
      <c r="AE41" s="5">
        <v>525443.75</v>
      </c>
      <c r="AF41" s="5">
        <v>0</v>
      </c>
      <c r="AG41" s="5">
        <v>4279533.0599999996</v>
      </c>
      <c r="AH41" s="5">
        <v>0</v>
      </c>
      <c r="AI41" s="5">
        <v>2812694</v>
      </c>
      <c r="AJ41" s="5">
        <v>7946413.8099999996</v>
      </c>
      <c r="AK41" s="5">
        <v>35500120.543477997</v>
      </c>
      <c r="AL41" s="5">
        <v>2751255700</v>
      </c>
      <c r="AM41" s="47"/>
    </row>
    <row r="42" spans="1:39" x14ac:dyDescent="0.25">
      <c r="A42" s="5">
        <v>111</v>
      </c>
      <c r="B42" s="5">
        <v>1</v>
      </c>
      <c r="C42" s="5" t="s">
        <v>164</v>
      </c>
      <c r="D42" s="5">
        <v>1748</v>
      </c>
      <c r="E42" s="5">
        <v>1905</v>
      </c>
      <c r="F42" s="5">
        <v>1557</v>
      </c>
      <c r="G42" s="5">
        <v>1704.2</v>
      </c>
      <c r="H42" s="5">
        <v>11414732</v>
      </c>
      <c r="I42" s="5">
        <v>18421</v>
      </c>
      <c r="J42" s="5">
        <v>150459</v>
      </c>
      <c r="K42" s="5">
        <v>15973</v>
      </c>
      <c r="L42" s="5">
        <v>0</v>
      </c>
      <c r="M42" s="5">
        <v>0</v>
      </c>
      <c r="N42" s="5">
        <v>189302</v>
      </c>
      <c r="O42" s="5">
        <v>381114</v>
      </c>
      <c r="P42" s="5">
        <v>239786.25</v>
      </c>
      <c r="Q42" s="5">
        <v>22155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859002</v>
      </c>
      <c r="X42" s="5">
        <v>0</v>
      </c>
      <c r="Y42" s="5">
        <v>0</v>
      </c>
      <c r="Z42" s="5">
        <v>70879</v>
      </c>
      <c r="AA42" s="5">
        <v>1233841</v>
      </c>
      <c r="AB42" s="5">
        <v>14595664.25</v>
      </c>
      <c r="AC42" s="5">
        <v>0</v>
      </c>
      <c r="AD42" s="5">
        <v>153431</v>
      </c>
      <c r="AE42" s="5">
        <v>239786.25</v>
      </c>
      <c r="AF42" s="5">
        <v>0</v>
      </c>
      <c r="AG42" s="5">
        <v>859002</v>
      </c>
      <c r="AH42" s="5">
        <v>0</v>
      </c>
      <c r="AI42" s="5">
        <v>1068640</v>
      </c>
      <c r="AJ42" s="5">
        <v>2320859.25</v>
      </c>
      <c r="AK42" s="5">
        <v>15719630.836185001</v>
      </c>
      <c r="AL42" s="5">
        <v>1134714400</v>
      </c>
      <c r="AM42" s="47"/>
    </row>
    <row r="43" spans="1:39" x14ac:dyDescent="0.25">
      <c r="A43" s="5">
        <v>112</v>
      </c>
      <c r="B43" s="5">
        <v>1</v>
      </c>
      <c r="C43" s="5" t="s">
        <v>2155</v>
      </c>
      <c r="D43" s="5">
        <v>10858</v>
      </c>
      <c r="E43" s="5">
        <v>11876</v>
      </c>
      <c r="F43" s="5">
        <v>9315</v>
      </c>
      <c r="G43" s="5">
        <v>10202.4</v>
      </c>
      <c r="H43" s="5">
        <v>68335675</v>
      </c>
      <c r="I43" s="5">
        <v>448249</v>
      </c>
      <c r="J43" s="5">
        <v>1196466</v>
      </c>
      <c r="K43" s="5">
        <v>376153</v>
      </c>
      <c r="L43" s="5">
        <v>0</v>
      </c>
      <c r="M43" s="5">
        <v>0</v>
      </c>
      <c r="N43" s="5">
        <v>610901.28848400002</v>
      </c>
      <c r="O43" s="5">
        <v>2225154</v>
      </c>
      <c r="P43" s="5">
        <v>1169573.75</v>
      </c>
      <c r="Q43" s="5">
        <v>132631</v>
      </c>
      <c r="R43" s="5">
        <v>42442</v>
      </c>
      <c r="S43" s="5">
        <v>0</v>
      </c>
      <c r="T43" s="5">
        <v>0</v>
      </c>
      <c r="U43" s="5">
        <v>92941</v>
      </c>
      <c r="V43" s="5">
        <v>0</v>
      </c>
      <c r="W43" s="5">
        <v>9993659</v>
      </c>
      <c r="X43" s="5">
        <v>0</v>
      </c>
      <c r="Y43" s="5">
        <v>171000</v>
      </c>
      <c r="Z43" s="5">
        <v>727591</v>
      </c>
      <c r="AA43" s="5">
        <v>7386538</v>
      </c>
      <c r="AB43" s="5">
        <v>92908974.038484007</v>
      </c>
      <c r="AC43" s="5">
        <v>0</v>
      </c>
      <c r="AD43" s="5">
        <v>972297</v>
      </c>
      <c r="AE43" s="5">
        <v>1169573.75</v>
      </c>
      <c r="AF43" s="5">
        <v>42442</v>
      </c>
      <c r="AG43" s="5">
        <v>9927430.75</v>
      </c>
      <c r="AH43" s="5">
        <v>0</v>
      </c>
      <c r="AI43" s="5">
        <v>6855929</v>
      </c>
      <c r="AJ43" s="5">
        <v>18967672.5</v>
      </c>
      <c r="AK43" s="5">
        <v>102141991.68402</v>
      </c>
      <c r="AL43" s="5">
        <v>8639105100</v>
      </c>
      <c r="AM43" s="47"/>
    </row>
    <row r="44" spans="1:39" x14ac:dyDescent="0.25">
      <c r="A44" s="5">
        <v>113</v>
      </c>
      <c r="B44" s="5">
        <v>1</v>
      </c>
      <c r="C44" s="5" t="s">
        <v>2156</v>
      </c>
      <c r="D44" s="5">
        <v>902</v>
      </c>
      <c r="E44" s="5">
        <v>989.4</v>
      </c>
      <c r="F44" s="5">
        <v>730</v>
      </c>
      <c r="G44" s="5">
        <v>806.6</v>
      </c>
      <c r="H44" s="5">
        <v>5402607</v>
      </c>
      <c r="I44" s="5">
        <v>6140</v>
      </c>
      <c r="J44" s="5">
        <v>640734.88275300001</v>
      </c>
      <c r="K44" s="5">
        <v>15518</v>
      </c>
      <c r="L44" s="5">
        <v>70115</v>
      </c>
      <c r="M44" s="5">
        <v>150545</v>
      </c>
      <c r="N44" s="5">
        <v>262168.346854</v>
      </c>
      <c r="O44" s="5">
        <v>186448</v>
      </c>
      <c r="P44" s="5">
        <v>133620</v>
      </c>
      <c r="Q44" s="5">
        <v>10486</v>
      </c>
      <c r="R44" s="5">
        <v>27078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37658</v>
      </c>
      <c r="AA44" s="5">
        <v>583978</v>
      </c>
      <c r="AB44" s="5">
        <v>7527096.229607</v>
      </c>
      <c r="AC44" s="5">
        <v>0</v>
      </c>
      <c r="AD44" s="5">
        <v>186448</v>
      </c>
      <c r="AE44" s="5">
        <v>133620</v>
      </c>
      <c r="AF44" s="5">
        <v>27078</v>
      </c>
      <c r="AG44" s="5">
        <v>0</v>
      </c>
      <c r="AH44" s="5">
        <v>0</v>
      </c>
      <c r="AI44" s="5">
        <v>582786</v>
      </c>
      <c r="AJ44" s="5">
        <v>929932</v>
      </c>
      <c r="AK44" s="5">
        <v>22907802.605294</v>
      </c>
      <c r="AL44" s="5">
        <v>866382125</v>
      </c>
      <c r="AM44" s="47"/>
    </row>
    <row r="45" spans="1:39" x14ac:dyDescent="0.25">
      <c r="A45" s="5">
        <v>115</v>
      </c>
      <c r="B45" s="5">
        <v>1</v>
      </c>
      <c r="C45" s="5" t="s">
        <v>1889</v>
      </c>
      <c r="D45" s="5">
        <v>1255</v>
      </c>
      <c r="E45" s="5">
        <v>1361</v>
      </c>
      <c r="F45" s="5">
        <v>1275</v>
      </c>
      <c r="G45" s="5">
        <v>1386</v>
      </c>
      <c r="H45" s="5">
        <v>9283428</v>
      </c>
      <c r="I45" s="5">
        <v>270178</v>
      </c>
      <c r="J45" s="5">
        <v>2008348</v>
      </c>
      <c r="K45" s="5">
        <v>0</v>
      </c>
      <c r="L45" s="5">
        <v>0</v>
      </c>
      <c r="M45" s="5">
        <v>69699</v>
      </c>
      <c r="N45" s="5">
        <v>351698</v>
      </c>
      <c r="O45" s="5">
        <v>308955</v>
      </c>
      <c r="P45" s="5">
        <v>205355</v>
      </c>
      <c r="Q45" s="5">
        <v>18018</v>
      </c>
      <c r="R45" s="5">
        <v>488302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70268</v>
      </c>
      <c r="AA45" s="5">
        <v>1003464</v>
      </c>
      <c r="AB45" s="5">
        <v>14077713</v>
      </c>
      <c r="AC45" s="5">
        <v>0</v>
      </c>
      <c r="AD45" s="5">
        <v>85274</v>
      </c>
      <c r="AE45" s="5">
        <v>122847</v>
      </c>
      <c r="AF45" s="5">
        <v>292111</v>
      </c>
      <c r="AG45" s="5">
        <v>0</v>
      </c>
      <c r="AH45" s="5">
        <v>0</v>
      </c>
      <c r="AI45" s="5">
        <v>495706</v>
      </c>
      <c r="AJ45" s="5">
        <v>995938</v>
      </c>
      <c r="AK45" s="5">
        <v>8764939.8437970001</v>
      </c>
      <c r="AL45" s="5">
        <v>415228580</v>
      </c>
      <c r="AM45" s="47"/>
    </row>
    <row r="46" spans="1:39" x14ac:dyDescent="0.25">
      <c r="A46" s="5">
        <v>116</v>
      </c>
      <c r="B46" s="5">
        <v>1</v>
      </c>
      <c r="C46" s="5" t="s">
        <v>165</v>
      </c>
      <c r="D46" s="5">
        <v>950</v>
      </c>
      <c r="E46" s="5">
        <v>1041.5999999999999</v>
      </c>
      <c r="F46" s="5">
        <v>1195</v>
      </c>
      <c r="G46" s="5">
        <v>1310.2</v>
      </c>
      <c r="H46" s="5">
        <v>8775720</v>
      </c>
      <c r="I46" s="5">
        <v>0</v>
      </c>
      <c r="J46" s="5">
        <v>579221</v>
      </c>
      <c r="K46" s="5">
        <v>0</v>
      </c>
      <c r="L46" s="5">
        <v>0</v>
      </c>
      <c r="M46" s="5">
        <v>0</v>
      </c>
      <c r="N46" s="5">
        <v>241930.941895</v>
      </c>
      <c r="O46" s="5">
        <v>283434</v>
      </c>
      <c r="P46" s="5">
        <v>215822.5</v>
      </c>
      <c r="Q46" s="5">
        <v>17033</v>
      </c>
      <c r="R46" s="5">
        <v>66244</v>
      </c>
      <c r="S46" s="5">
        <v>0</v>
      </c>
      <c r="T46" s="5">
        <v>0</v>
      </c>
      <c r="U46" s="5">
        <v>0</v>
      </c>
      <c r="V46" s="5">
        <v>-7636</v>
      </c>
      <c r="W46" s="5">
        <v>0</v>
      </c>
      <c r="X46" s="5">
        <v>0</v>
      </c>
      <c r="Y46" s="5">
        <v>0</v>
      </c>
      <c r="Z46" s="5">
        <v>57694</v>
      </c>
      <c r="AA46" s="5">
        <v>948585</v>
      </c>
      <c r="AB46" s="5">
        <v>11178048.441895001</v>
      </c>
      <c r="AC46" s="5">
        <v>0</v>
      </c>
      <c r="AD46" s="5">
        <v>117730</v>
      </c>
      <c r="AE46" s="5">
        <v>215822.5</v>
      </c>
      <c r="AF46" s="5">
        <v>66244</v>
      </c>
      <c r="AG46" s="5">
        <v>0</v>
      </c>
      <c r="AH46" s="5">
        <v>0</v>
      </c>
      <c r="AI46" s="5">
        <v>808982</v>
      </c>
      <c r="AJ46" s="5">
        <v>1208778.5</v>
      </c>
      <c r="AK46" s="5">
        <v>12469109.550062001</v>
      </c>
      <c r="AL46" s="5">
        <v>591056740</v>
      </c>
      <c r="AM46" s="47"/>
    </row>
    <row r="47" spans="1:39" x14ac:dyDescent="0.25">
      <c r="A47" s="5">
        <v>118</v>
      </c>
      <c r="B47" s="5">
        <v>1</v>
      </c>
      <c r="C47" s="5" t="s">
        <v>2157</v>
      </c>
      <c r="D47" s="5">
        <v>383</v>
      </c>
      <c r="E47" s="5">
        <v>419.2</v>
      </c>
      <c r="F47" s="5">
        <v>324</v>
      </c>
      <c r="G47" s="5">
        <v>353.2</v>
      </c>
      <c r="H47" s="5">
        <v>2365734</v>
      </c>
      <c r="I47" s="5">
        <v>0</v>
      </c>
      <c r="J47" s="5">
        <v>595450</v>
      </c>
      <c r="K47" s="5">
        <v>0</v>
      </c>
      <c r="L47" s="5">
        <v>121449</v>
      </c>
      <c r="M47" s="5">
        <v>624388</v>
      </c>
      <c r="N47" s="5">
        <v>224179.582371</v>
      </c>
      <c r="O47" s="5">
        <v>75988</v>
      </c>
      <c r="P47" s="5">
        <v>59161.25</v>
      </c>
      <c r="Q47" s="5">
        <v>4592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22006</v>
      </c>
      <c r="AA47" s="5">
        <v>255717</v>
      </c>
      <c r="AB47" s="5">
        <v>4348664.8323710002</v>
      </c>
      <c r="AC47" s="5">
        <v>0</v>
      </c>
      <c r="AD47" s="5">
        <v>75988</v>
      </c>
      <c r="AE47" s="5">
        <v>59161.25</v>
      </c>
      <c r="AF47" s="5">
        <v>0</v>
      </c>
      <c r="AG47" s="5">
        <v>0</v>
      </c>
      <c r="AH47" s="5">
        <v>0</v>
      </c>
      <c r="AI47" s="5">
        <v>255717</v>
      </c>
      <c r="AJ47" s="5">
        <v>390866.25</v>
      </c>
      <c r="AK47" s="5">
        <v>17706731.164489001</v>
      </c>
      <c r="AL47" s="5">
        <v>510959646</v>
      </c>
      <c r="AM47" s="47"/>
    </row>
    <row r="48" spans="1:39" x14ac:dyDescent="0.25">
      <c r="A48" s="5">
        <v>129</v>
      </c>
      <c r="B48" s="5">
        <v>1</v>
      </c>
      <c r="C48" s="5" t="s">
        <v>166</v>
      </c>
      <c r="D48" s="5">
        <v>1356</v>
      </c>
      <c r="E48" s="5">
        <v>1494.8</v>
      </c>
      <c r="F48" s="5">
        <v>1608</v>
      </c>
      <c r="G48" s="5">
        <v>1773</v>
      </c>
      <c r="H48" s="5">
        <v>11875554</v>
      </c>
      <c r="I48" s="5">
        <v>159650</v>
      </c>
      <c r="J48" s="5">
        <v>869007</v>
      </c>
      <c r="K48" s="5">
        <v>136619</v>
      </c>
      <c r="L48" s="5">
        <v>0</v>
      </c>
      <c r="M48" s="5">
        <v>0</v>
      </c>
      <c r="N48" s="5">
        <v>287114</v>
      </c>
      <c r="O48" s="5">
        <v>412173</v>
      </c>
      <c r="P48" s="5">
        <v>280992.5</v>
      </c>
      <c r="Q48" s="5">
        <v>23049</v>
      </c>
      <c r="R48" s="5">
        <v>13315</v>
      </c>
      <c r="S48" s="5">
        <v>0</v>
      </c>
      <c r="T48" s="5">
        <v>0</v>
      </c>
      <c r="U48" s="5">
        <v>0</v>
      </c>
      <c r="V48" s="5">
        <v>0</v>
      </c>
      <c r="W48" s="5">
        <v>277935</v>
      </c>
      <c r="X48" s="5">
        <v>0</v>
      </c>
      <c r="Y48" s="5">
        <v>0</v>
      </c>
      <c r="Z48" s="5">
        <v>74808</v>
      </c>
      <c r="AA48" s="5">
        <v>1283652</v>
      </c>
      <c r="AB48" s="5">
        <v>15693868.5</v>
      </c>
      <c r="AC48" s="5">
        <v>0</v>
      </c>
      <c r="AD48" s="5">
        <v>91450</v>
      </c>
      <c r="AE48" s="5">
        <v>144744</v>
      </c>
      <c r="AF48" s="5">
        <v>6859</v>
      </c>
      <c r="AG48" s="5">
        <v>128776</v>
      </c>
      <c r="AH48" s="5">
        <v>0</v>
      </c>
      <c r="AI48" s="5">
        <v>546029</v>
      </c>
      <c r="AJ48" s="5">
        <v>917858</v>
      </c>
      <c r="AK48" s="5">
        <v>9013127.6530520003</v>
      </c>
      <c r="AL48" s="5">
        <v>392697270</v>
      </c>
      <c r="AM48" s="47"/>
    </row>
    <row r="49" spans="1:39" x14ac:dyDescent="0.25">
      <c r="A49" s="5">
        <v>138</v>
      </c>
      <c r="B49" s="5">
        <v>1</v>
      </c>
      <c r="C49" s="5" t="s">
        <v>167</v>
      </c>
      <c r="D49" s="5">
        <v>3227</v>
      </c>
      <c r="E49" s="5">
        <v>3531.6</v>
      </c>
      <c r="F49" s="5">
        <v>2659</v>
      </c>
      <c r="G49" s="5">
        <v>2919.6</v>
      </c>
      <c r="H49" s="5">
        <v>19555481</v>
      </c>
      <c r="I49" s="5">
        <v>191376</v>
      </c>
      <c r="J49" s="5">
        <v>244320</v>
      </c>
      <c r="K49" s="5">
        <v>19304</v>
      </c>
      <c r="L49" s="5">
        <v>0</v>
      </c>
      <c r="M49" s="5">
        <v>0</v>
      </c>
      <c r="N49" s="5">
        <v>393959.34192899999</v>
      </c>
      <c r="O49" s="5">
        <v>642195</v>
      </c>
      <c r="P49" s="5">
        <v>486057.5</v>
      </c>
      <c r="Q49" s="5">
        <v>37955</v>
      </c>
      <c r="R49" s="5">
        <v>54217</v>
      </c>
      <c r="S49" s="5">
        <v>0</v>
      </c>
      <c r="T49" s="5">
        <v>0</v>
      </c>
      <c r="U49" s="5">
        <v>62353</v>
      </c>
      <c r="V49" s="5">
        <v>0</v>
      </c>
      <c r="W49" s="5">
        <v>0</v>
      </c>
      <c r="X49" s="5">
        <v>0</v>
      </c>
      <c r="Y49" s="5">
        <v>0</v>
      </c>
      <c r="Z49" s="5">
        <v>102487</v>
      </c>
      <c r="AA49" s="5">
        <v>2113790</v>
      </c>
      <c r="AB49" s="5">
        <v>23903494.841929</v>
      </c>
      <c r="AC49" s="5">
        <v>0</v>
      </c>
      <c r="AD49" s="5">
        <v>210989</v>
      </c>
      <c r="AE49" s="5">
        <v>486057.5</v>
      </c>
      <c r="AF49" s="5">
        <v>54217</v>
      </c>
      <c r="AG49" s="5">
        <v>0</v>
      </c>
      <c r="AH49" s="5">
        <v>0</v>
      </c>
      <c r="AI49" s="5">
        <v>1776492</v>
      </c>
      <c r="AJ49" s="5">
        <v>2527755.5</v>
      </c>
      <c r="AK49" s="5">
        <v>21977566.152996998</v>
      </c>
      <c r="AL49" s="5">
        <v>1911004000</v>
      </c>
      <c r="AM49" s="47"/>
    </row>
    <row r="50" spans="1:39" x14ac:dyDescent="0.25">
      <c r="A50" s="5">
        <v>139</v>
      </c>
      <c r="B50" s="5">
        <v>1</v>
      </c>
      <c r="C50" s="5" t="s">
        <v>168</v>
      </c>
      <c r="D50" s="5">
        <v>876</v>
      </c>
      <c r="E50" s="5">
        <v>959.2</v>
      </c>
      <c r="F50" s="5">
        <v>859</v>
      </c>
      <c r="G50" s="5">
        <v>940.6</v>
      </c>
      <c r="H50" s="5">
        <v>6300139</v>
      </c>
      <c r="I50" s="5">
        <v>0</v>
      </c>
      <c r="J50" s="5">
        <v>212272</v>
      </c>
      <c r="K50" s="5">
        <v>15534</v>
      </c>
      <c r="L50" s="5">
        <v>10340</v>
      </c>
      <c r="M50" s="5">
        <v>0</v>
      </c>
      <c r="N50" s="5">
        <v>145755</v>
      </c>
      <c r="O50" s="5">
        <v>208134</v>
      </c>
      <c r="P50" s="5">
        <v>111088.75</v>
      </c>
      <c r="Q50" s="5">
        <v>12228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846540</v>
      </c>
      <c r="X50" s="5">
        <v>0</v>
      </c>
      <c r="Y50" s="5">
        <v>0</v>
      </c>
      <c r="Z50" s="5">
        <v>34929</v>
      </c>
      <c r="AA50" s="5">
        <v>680994</v>
      </c>
      <c r="AB50" s="5">
        <v>8577953.75</v>
      </c>
      <c r="AC50" s="5">
        <v>0</v>
      </c>
      <c r="AD50" s="5">
        <v>62999</v>
      </c>
      <c r="AE50" s="5">
        <v>111088.75</v>
      </c>
      <c r="AF50" s="5">
        <v>0</v>
      </c>
      <c r="AG50" s="5">
        <v>815909</v>
      </c>
      <c r="AH50" s="5">
        <v>0</v>
      </c>
      <c r="AI50" s="5">
        <v>567756</v>
      </c>
      <c r="AJ50" s="5">
        <v>1557752.75</v>
      </c>
      <c r="AK50" s="5">
        <v>6523142.382824</v>
      </c>
      <c r="AL50" s="5">
        <v>505364100</v>
      </c>
      <c r="AM50" s="47"/>
    </row>
    <row r="51" spans="1:39" x14ac:dyDescent="0.25">
      <c r="A51" s="5">
        <v>146</v>
      </c>
      <c r="B51" s="5">
        <v>1</v>
      </c>
      <c r="C51" s="5" t="s">
        <v>169</v>
      </c>
      <c r="D51" s="5">
        <v>803</v>
      </c>
      <c r="E51" s="5">
        <v>882.4</v>
      </c>
      <c r="F51" s="5">
        <v>875</v>
      </c>
      <c r="G51" s="5">
        <v>953</v>
      </c>
      <c r="H51" s="5">
        <v>6383194</v>
      </c>
      <c r="I51" s="5">
        <v>0</v>
      </c>
      <c r="J51" s="5">
        <v>71304</v>
      </c>
      <c r="K51" s="5">
        <v>0</v>
      </c>
      <c r="L51" s="5">
        <v>3780</v>
      </c>
      <c r="M51" s="5">
        <v>31234</v>
      </c>
      <c r="N51" s="5">
        <v>273633</v>
      </c>
      <c r="O51" s="5">
        <v>224392</v>
      </c>
      <c r="P51" s="5">
        <v>145848.75</v>
      </c>
      <c r="Q51" s="5">
        <v>12389</v>
      </c>
      <c r="R51" s="5">
        <v>10731</v>
      </c>
      <c r="S51" s="5">
        <v>0</v>
      </c>
      <c r="T51" s="5">
        <v>0</v>
      </c>
      <c r="U51" s="5">
        <v>0</v>
      </c>
      <c r="V51" s="5">
        <v>0</v>
      </c>
      <c r="W51" s="5">
        <v>240318</v>
      </c>
      <c r="X51" s="5">
        <v>0</v>
      </c>
      <c r="Y51" s="5">
        <v>750</v>
      </c>
      <c r="Z51" s="5">
        <v>36682</v>
      </c>
      <c r="AA51" s="5">
        <v>689972</v>
      </c>
      <c r="AB51" s="5">
        <v>8124227.75</v>
      </c>
      <c r="AC51" s="5">
        <v>0</v>
      </c>
      <c r="AD51" s="5">
        <v>91391</v>
      </c>
      <c r="AE51" s="5">
        <v>121700</v>
      </c>
      <c r="AF51" s="5">
        <v>8954</v>
      </c>
      <c r="AG51" s="5">
        <v>180369</v>
      </c>
      <c r="AH51" s="5">
        <v>0</v>
      </c>
      <c r="AI51" s="5">
        <v>475427</v>
      </c>
      <c r="AJ51" s="5">
        <v>877841</v>
      </c>
      <c r="AK51" s="5">
        <v>8893065.7941740006</v>
      </c>
      <c r="AL51" s="5">
        <v>375512300</v>
      </c>
      <c r="AM51" s="47"/>
    </row>
    <row r="52" spans="1:39" x14ac:dyDescent="0.25">
      <c r="A52" s="5">
        <v>150</v>
      </c>
      <c r="B52" s="5">
        <v>1</v>
      </c>
      <c r="C52" s="5" t="s">
        <v>170</v>
      </c>
      <c r="D52" s="5">
        <v>921</v>
      </c>
      <c r="E52" s="5">
        <v>1002</v>
      </c>
      <c r="F52" s="5">
        <v>1002</v>
      </c>
      <c r="G52" s="5">
        <v>1093</v>
      </c>
      <c r="H52" s="5">
        <v>7320914</v>
      </c>
      <c r="I52" s="5">
        <v>0</v>
      </c>
      <c r="J52" s="5">
        <v>53493</v>
      </c>
      <c r="K52" s="5">
        <v>16237</v>
      </c>
      <c r="L52" s="5">
        <v>0</v>
      </c>
      <c r="M52" s="5">
        <v>0</v>
      </c>
      <c r="N52" s="5">
        <v>188314</v>
      </c>
      <c r="O52" s="5">
        <v>242131</v>
      </c>
      <c r="P52" s="5">
        <v>183077.5</v>
      </c>
      <c r="Q52" s="5">
        <v>14209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46077</v>
      </c>
      <c r="AA52" s="5">
        <v>791332</v>
      </c>
      <c r="AB52" s="5">
        <v>8855784.5</v>
      </c>
      <c r="AC52" s="5">
        <v>0</v>
      </c>
      <c r="AD52" s="5">
        <v>59459</v>
      </c>
      <c r="AE52" s="5">
        <v>141596</v>
      </c>
      <c r="AF52" s="5">
        <v>0</v>
      </c>
      <c r="AG52" s="5">
        <v>0</v>
      </c>
      <c r="AH52" s="5">
        <v>0</v>
      </c>
      <c r="AI52" s="5">
        <v>505405</v>
      </c>
      <c r="AJ52" s="5">
        <v>706460</v>
      </c>
      <c r="AK52" s="5">
        <v>6149699.4679850005</v>
      </c>
      <c r="AL52" s="5">
        <v>395234800</v>
      </c>
      <c r="AM52" s="47"/>
    </row>
    <row r="53" spans="1:39" x14ac:dyDescent="0.25">
      <c r="A53" s="5">
        <v>152</v>
      </c>
      <c r="B53" s="5">
        <v>1</v>
      </c>
      <c r="C53" s="5" t="s">
        <v>171</v>
      </c>
      <c r="D53" s="5">
        <v>7047</v>
      </c>
      <c r="E53" s="5">
        <v>7667.4</v>
      </c>
      <c r="F53" s="5">
        <v>7225</v>
      </c>
      <c r="G53" s="5">
        <v>7865.6</v>
      </c>
      <c r="H53" s="5">
        <v>52683789</v>
      </c>
      <c r="I53" s="5">
        <v>385822</v>
      </c>
      <c r="J53" s="5">
        <v>3635217</v>
      </c>
      <c r="K53" s="5">
        <v>252582</v>
      </c>
      <c r="L53" s="5">
        <v>0</v>
      </c>
      <c r="M53" s="5">
        <v>0</v>
      </c>
      <c r="N53" s="5">
        <v>688352.89128600003</v>
      </c>
      <c r="O53" s="5">
        <v>1689378</v>
      </c>
      <c r="P53" s="5">
        <v>1198331.25</v>
      </c>
      <c r="Q53" s="5">
        <v>102253</v>
      </c>
      <c r="R53" s="5">
        <v>411843</v>
      </c>
      <c r="S53" s="5">
        <v>0</v>
      </c>
      <c r="T53" s="5">
        <v>0</v>
      </c>
      <c r="U53" s="5">
        <v>0</v>
      </c>
      <c r="V53" s="5">
        <v>-469</v>
      </c>
      <c r="W53" s="5">
        <v>1759220</v>
      </c>
      <c r="X53" s="5">
        <v>0</v>
      </c>
      <c r="Y53" s="5">
        <v>0</v>
      </c>
      <c r="Z53" s="5">
        <v>344594</v>
      </c>
      <c r="AA53" s="5">
        <v>5694694</v>
      </c>
      <c r="AB53" s="5">
        <v>68845607.141286001</v>
      </c>
      <c r="AC53" s="5">
        <v>0</v>
      </c>
      <c r="AD53" s="5">
        <v>428063</v>
      </c>
      <c r="AE53" s="5">
        <v>1086087</v>
      </c>
      <c r="AF53" s="5">
        <v>373267</v>
      </c>
      <c r="AG53" s="5">
        <v>1434151</v>
      </c>
      <c r="AH53" s="5">
        <v>0</v>
      </c>
      <c r="AI53" s="5">
        <v>4262080</v>
      </c>
      <c r="AJ53" s="5">
        <v>7583648</v>
      </c>
      <c r="AK53" s="5">
        <v>45664142.349101</v>
      </c>
      <c r="AL53" s="5">
        <v>3544099700</v>
      </c>
      <c r="AM53" s="47"/>
    </row>
    <row r="54" spans="1:39" x14ac:dyDescent="0.25">
      <c r="A54" s="5">
        <v>160</v>
      </c>
      <c r="B54" s="5">
        <v>70</v>
      </c>
      <c r="C54" s="5" t="s">
        <v>2158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171669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171669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7"/>
    </row>
    <row r="55" spans="1:39" x14ac:dyDescent="0.25">
      <c r="A55" s="5">
        <v>160.1</v>
      </c>
      <c r="B55" s="5">
        <v>90</v>
      </c>
      <c r="C55" s="5" t="s">
        <v>2159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923466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923466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47"/>
    </row>
    <row r="56" spans="1:39" x14ac:dyDescent="0.25">
      <c r="A56" s="5">
        <v>162</v>
      </c>
      <c r="B56" s="5">
        <v>1</v>
      </c>
      <c r="C56" s="5" t="s">
        <v>173</v>
      </c>
      <c r="D56" s="5">
        <v>924.2</v>
      </c>
      <c r="E56" s="5">
        <v>1010.6</v>
      </c>
      <c r="F56" s="5">
        <v>961.2</v>
      </c>
      <c r="G56" s="5">
        <v>1052.2</v>
      </c>
      <c r="H56" s="5">
        <v>7047636</v>
      </c>
      <c r="I56" s="5">
        <v>18421</v>
      </c>
      <c r="J56" s="5">
        <v>547582</v>
      </c>
      <c r="K56" s="5">
        <v>0</v>
      </c>
      <c r="L56" s="5">
        <v>0</v>
      </c>
      <c r="M56" s="5">
        <v>0</v>
      </c>
      <c r="N56" s="5">
        <v>385361.49142799998</v>
      </c>
      <c r="O56" s="5">
        <v>236567</v>
      </c>
      <c r="P56" s="5">
        <v>173571.25</v>
      </c>
      <c r="Q56" s="5">
        <v>13679</v>
      </c>
      <c r="R56" s="5">
        <v>48696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39051</v>
      </c>
      <c r="AA56" s="5">
        <v>761793</v>
      </c>
      <c r="AB56" s="5">
        <v>9272357.7414280009</v>
      </c>
      <c r="AC56" s="5">
        <v>0</v>
      </c>
      <c r="AD56" s="5">
        <v>58594</v>
      </c>
      <c r="AE56" s="5">
        <v>108862</v>
      </c>
      <c r="AF56" s="5">
        <v>30542</v>
      </c>
      <c r="AG56" s="5">
        <v>0</v>
      </c>
      <c r="AH56" s="5">
        <v>0</v>
      </c>
      <c r="AI56" s="5">
        <v>394546</v>
      </c>
      <c r="AJ56" s="5">
        <v>592544</v>
      </c>
      <c r="AK56" s="5">
        <v>5971183.6552309999</v>
      </c>
      <c r="AL56" s="5">
        <v>323256500</v>
      </c>
      <c r="AM56" s="47"/>
    </row>
    <row r="57" spans="1:39" x14ac:dyDescent="0.25">
      <c r="A57" s="5">
        <v>166</v>
      </c>
      <c r="B57" s="5">
        <v>1</v>
      </c>
      <c r="C57" s="5" t="s">
        <v>174</v>
      </c>
      <c r="D57" s="5">
        <v>606</v>
      </c>
      <c r="E57" s="5">
        <v>661.8</v>
      </c>
      <c r="F57" s="5">
        <v>434</v>
      </c>
      <c r="G57" s="5">
        <v>496.2</v>
      </c>
      <c r="H57" s="5">
        <v>3323548</v>
      </c>
      <c r="I57" s="5">
        <v>12281</v>
      </c>
      <c r="J57" s="5">
        <v>138404.28400799999</v>
      </c>
      <c r="K57" s="5">
        <v>0</v>
      </c>
      <c r="L57" s="5">
        <v>130411</v>
      </c>
      <c r="M57" s="5">
        <v>554978</v>
      </c>
      <c r="N57" s="5">
        <v>324562</v>
      </c>
      <c r="O57" s="5">
        <v>112935</v>
      </c>
      <c r="P57" s="5">
        <v>61326.25</v>
      </c>
      <c r="Q57" s="5">
        <v>6451</v>
      </c>
      <c r="R57" s="5">
        <v>0</v>
      </c>
      <c r="S57" s="5">
        <v>0</v>
      </c>
      <c r="T57" s="5">
        <v>0</v>
      </c>
      <c r="U57" s="5">
        <v>134996</v>
      </c>
      <c r="V57" s="5">
        <v>0</v>
      </c>
      <c r="W57" s="5">
        <v>396960</v>
      </c>
      <c r="X57" s="5">
        <v>0</v>
      </c>
      <c r="Y57" s="5">
        <v>0</v>
      </c>
      <c r="Z57" s="5">
        <v>23297</v>
      </c>
      <c r="AA57" s="5">
        <v>359249</v>
      </c>
      <c r="AB57" s="5">
        <v>5579398.534008</v>
      </c>
      <c r="AC57" s="5">
        <v>0</v>
      </c>
      <c r="AD57" s="5">
        <v>112935</v>
      </c>
      <c r="AE57" s="5">
        <v>61326.25</v>
      </c>
      <c r="AF57" s="5">
        <v>0</v>
      </c>
      <c r="AG57" s="5">
        <v>396960</v>
      </c>
      <c r="AH57" s="5">
        <v>0</v>
      </c>
      <c r="AI57" s="5">
        <v>359249</v>
      </c>
      <c r="AJ57" s="5">
        <v>930470.25</v>
      </c>
      <c r="AK57" s="5">
        <v>18737025.789252002</v>
      </c>
      <c r="AL57" s="5">
        <v>907987142</v>
      </c>
      <c r="AM57" s="47"/>
    </row>
    <row r="58" spans="1:39" x14ac:dyDescent="0.25">
      <c r="A58" s="5">
        <v>173</v>
      </c>
      <c r="B58" s="5">
        <v>1</v>
      </c>
      <c r="C58" s="5" t="s">
        <v>175</v>
      </c>
      <c r="D58" s="5">
        <v>459</v>
      </c>
      <c r="E58" s="5">
        <v>498.8</v>
      </c>
      <c r="F58" s="5">
        <v>487</v>
      </c>
      <c r="G58" s="5">
        <v>534.20000000000005</v>
      </c>
      <c r="H58" s="5">
        <v>3578072</v>
      </c>
      <c r="I58" s="5">
        <v>0</v>
      </c>
      <c r="J58" s="5">
        <v>449561</v>
      </c>
      <c r="K58" s="5">
        <v>24668</v>
      </c>
      <c r="L58" s="5">
        <v>128895</v>
      </c>
      <c r="M58" s="5">
        <v>0</v>
      </c>
      <c r="N58" s="5">
        <v>126973</v>
      </c>
      <c r="O58" s="5">
        <v>126003</v>
      </c>
      <c r="P58" s="5">
        <v>56020</v>
      </c>
      <c r="Q58" s="5">
        <v>6945</v>
      </c>
      <c r="R58" s="5">
        <v>0</v>
      </c>
      <c r="S58" s="5">
        <v>0</v>
      </c>
      <c r="T58" s="5">
        <v>0</v>
      </c>
      <c r="U58" s="5">
        <v>0</v>
      </c>
      <c r="V58" s="5">
        <v>-7636</v>
      </c>
      <c r="W58" s="5">
        <v>609624</v>
      </c>
      <c r="X58" s="5">
        <v>0</v>
      </c>
      <c r="Y58" s="5">
        <v>21750</v>
      </c>
      <c r="Z58" s="5">
        <v>23541</v>
      </c>
      <c r="AA58" s="5">
        <v>386761</v>
      </c>
      <c r="AB58" s="5">
        <v>5531177</v>
      </c>
      <c r="AC58" s="5">
        <v>0</v>
      </c>
      <c r="AD58" s="5">
        <v>73970</v>
      </c>
      <c r="AE58" s="5">
        <v>31353</v>
      </c>
      <c r="AF58" s="5">
        <v>0</v>
      </c>
      <c r="AG58" s="5">
        <v>481862</v>
      </c>
      <c r="AH58" s="5">
        <v>0</v>
      </c>
      <c r="AI58" s="5">
        <v>178747</v>
      </c>
      <c r="AJ58" s="5">
        <v>765932</v>
      </c>
      <c r="AK58" s="5">
        <v>7185250.9587690001</v>
      </c>
      <c r="AL58" s="5">
        <v>142373200</v>
      </c>
      <c r="AM58" s="47"/>
    </row>
    <row r="59" spans="1:39" x14ac:dyDescent="0.25">
      <c r="A59" s="5">
        <v>177</v>
      </c>
      <c r="B59" s="5">
        <v>1</v>
      </c>
      <c r="C59" s="5" t="s">
        <v>176</v>
      </c>
      <c r="D59" s="5">
        <v>1026</v>
      </c>
      <c r="E59" s="5">
        <v>1117.5999999999999</v>
      </c>
      <c r="F59" s="5">
        <v>1148</v>
      </c>
      <c r="G59" s="5">
        <v>1249.5999999999999</v>
      </c>
      <c r="H59" s="5">
        <v>8369821</v>
      </c>
      <c r="I59" s="5">
        <v>0</v>
      </c>
      <c r="J59" s="5">
        <v>552035</v>
      </c>
      <c r="K59" s="5">
        <v>138167</v>
      </c>
      <c r="L59" s="5">
        <v>0</v>
      </c>
      <c r="M59" s="5">
        <v>0</v>
      </c>
      <c r="N59" s="5">
        <v>232223</v>
      </c>
      <c r="O59" s="5">
        <v>278021</v>
      </c>
      <c r="P59" s="5">
        <v>167266.25</v>
      </c>
      <c r="Q59" s="5">
        <v>16245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766005</v>
      </c>
      <c r="X59" s="5">
        <v>0</v>
      </c>
      <c r="Y59" s="5">
        <v>0</v>
      </c>
      <c r="Z59" s="5">
        <v>51109</v>
      </c>
      <c r="AA59" s="5">
        <v>904710</v>
      </c>
      <c r="AB59" s="5">
        <v>11475602.25</v>
      </c>
      <c r="AC59" s="5">
        <v>0</v>
      </c>
      <c r="AD59" s="5">
        <v>102733</v>
      </c>
      <c r="AE59" s="5">
        <v>126586</v>
      </c>
      <c r="AF59" s="5">
        <v>0</v>
      </c>
      <c r="AG59" s="5">
        <v>582473</v>
      </c>
      <c r="AH59" s="5">
        <v>0</v>
      </c>
      <c r="AI59" s="5">
        <v>565392</v>
      </c>
      <c r="AJ59" s="5">
        <v>1377184</v>
      </c>
      <c r="AK59" s="5">
        <v>10579504.172436001</v>
      </c>
      <c r="AL59" s="5">
        <v>431353300</v>
      </c>
      <c r="AM59" s="47"/>
    </row>
    <row r="60" spans="1:39" x14ac:dyDescent="0.25">
      <c r="A60" s="5">
        <v>181</v>
      </c>
      <c r="B60" s="5">
        <v>1</v>
      </c>
      <c r="C60" s="5" t="s">
        <v>177</v>
      </c>
      <c r="D60" s="5">
        <v>6701</v>
      </c>
      <c r="E60" s="5">
        <v>7345</v>
      </c>
      <c r="F60" s="5">
        <v>6184</v>
      </c>
      <c r="G60" s="5">
        <v>6801.1</v>
      </c>
      <c r="H60" s="5">
        <v>45553768</v>
      </c>
      <c r="I60" s="5">
        <v>265061</v>
      </c>
      <c r="J60" s="5">
        <v>3162821.3199510002</v>
      </c>
      <c r="K60" s="5">
        <v>17309</v>
      </c>
      <c r="L60" s="5">
        <v>0</v>
      </c>
      <c r="M60" s="5">
        <v>0</v>
      </c>
      <c r="N60" s="5">
        <v>871050</v>
      </c>
      <c r="O60" s="5">
        <v>1562970</v>
      </c>
      <c r="P60" s="5">
        <v>1135481.25</v>
      </c>
      <c r="Q60" s="5">
        <v>88414</v>
      </c>
      <c r="R60" s="5">
        <v>67467</v>
      </c>
      <c r="S60" s="5">
        <v>0</v>
      </c>
      <c r="T60" s="5">
        <v>0</v>
      </c>
      <c r="U60" s="5">
        <v>51253</v>
      </c>
      <c r="V60" s="5">
        <v>-7636</v>
      </c>
      <c r="W60" s="5">
        <v>0</v>
      </c>
      <c r="X60" s="5">
        <v>0</v>
      </c>
      <c r="Y60" s="5">
        <v>18863</v>
      </c>
      <c r="Z60" s="5">
        <v>320801</v>
      </c>
      <c r="AA60" s="5">
        <v>4923996</v>
      </c>
      <c r="AB60" s="5">
        <v>58031618.569950998</v>
      </c>
      <c r="AC60" s="5">
        <v>0</v>
      </c>
      <c r="AD60" s="5">
        <v>656245</v>
      </c>
      <c r="AE60" s="5">
        <v>1135481.25</v>
      </c>
      <c r="AF60" s="5">
        <v>67467</v>
      </c>
      <c r="AG60" s="5">
        <v>0</v>
      </c>
      <c r="AH60" s="5">
        <v>0</v>
      </c>
      <c r="AI60" s="5">
        <v>4190517</v>
      </c>
      <c r="AJ60" s="5">
        <v>6049710.25</v>
      </c>
      <c r="AK60" s="5">
        <v>65427091.821923003</v>
      </c>
      <c r="AL60" s="5">
        <v>4139997553</v>
      </c>
      <c r="AM60" s="47"/>
    </row>
    <row r="61" spans="1:39" x14ac:dyDescent="0.25">
      <c r="A61" s="5">
        <v>182</v>
      </c>
      <c r="B61" s="5">
        <v>1</v>
      </c>
      <c r="C61" s="5" t="s">
        <v>1890</v>
      </c>
      <c r="D61" s="5">
        <v>1186</v>
      </c>
      <c r="E61" s="5">
        <v>1298</v>
      </c>
      <c r="F61" s="5">
        <v>1000</v>
      </c>
      <c r="G61" s="5">
        <v>1096.5999999999999</v>
      </c>
      <c r="H61" s="5">
        <v>7345027</v>
      </c>
      <c r="I61" s="5">
        <v>0</v>
      </c>
      <c r="J61" s="5">
        <v>367418</v>
      </c>
      <c r="K61" s="5">
        <v>15513</v>
      </c>
      <c r="L61" s="5">
        <v>0</v>
      </c>
      <c r="M61" s="5">
        <v>0</v>
      </c>
      <c r="N61" s="5">
        <v>252764.87586900001</v>
      </c>
      <c r="O61" s="5">
        <v>246657</v>
      </c>
      <c r="P61" s="5">
        <v>183680</v>
      </c>
      <c r="Q61" s="5">
        <v>14256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44129</v>
      </c>
      <c r="AA61" s="5">
        <v>793938</v>
      </c>
      <c r="AB61" s="5">
        <v>9263382.8758690003</v>
      </c>
      <c r="AC61" s="5">
        <v>0</v>
      </c>
      <c r="AD61" s="5">
        <v>235311</v>
      </c>
      <c r="AE61" s="5">
        <v>183680</v>
      </c>
      <c r="AF61" s="5">
        <v>0</v>
      </c>
      <c r="AG61" s="5">
        <v>0</v>
      </c>
      <c r="AH61" s="5">
        <v>0</v>
      </c>
      <c r="AI61" s="5">
        <v>768987</v>
      </c>
      <c r="AJ61" s="5">
        <v>1187978</v>
      </c>
      <c r="AK61" s="5">
        <v>23969570.695686001</v>
      </c>
      <c r="AL61" s="5">
        <v>1055609613</v>
      </c>
      <c r="AM61" s="47"/>
    </row>
    <row r="62" spans="1:39" x14ac:dyDescent="0.25">
      <c r="A62" s="5">
        <v>186</v>
      </c>
      <c r="B62" s="5">
        <v>1</v>
      </c>
      <c r="C62" s="5" t="s">
        <v>178</v>
      </c>
      <c r="D62" s="5">
        <v>1588</v>
      </c>
      <c r="E62" s="5">
        <v>1741.4</v>
      </c>
      <c r="F62" s="5">
        <v>1792</v>
      </c>
      <c r="G62" s="5">
        <v>1980.8</v>
      </c>
      <c r="H62" s="5">
        <v>13267398</v>
      </c>
      <c r="I62" s="5">
        <v>0</v>
      </c>
      <c r="J62" s="5">
        <v>108450</v>
      </c>
      <c r="K62" s="5">
        <v>15507</v>
      </c>
      <c r="L62" s="5">
        <v>0</v>
      </c>
      <c r="M62" s="5">
        <v>0</v>
      </c>
      <c r="N62" s="5">
        <v>279812</v>
      </c>
      <c r="O62" s="5">
        <v>436817</v>
      </c>
      <c r="P62" s="5">
        <v>331783.75</v>
      </c>
      <c r="Q62" s="5">
        <v>25750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103651</v>
      </c>
      <c r="AA62" s="5">
        <v>1434099</v>
      </c>
      <c r="AB62" s="5">
        <v>16003267.75</v>
      </c>
      <c r="AC62" s="5">
        <v>0</v>
      </c>
      <c r="AD62" s="5">
        <v>367553</v>
      </c>
      <c r="AE62" s="5">
        <v>331783.75</v>
      </c>
      <c r="AF62" s="5">
        <v>0</v>
      </c>
      <c r="AG62" s="5">
        <v>0</v>
      </c>
      <c r="AH62" s="5">
        <v>0</v>
      </c>
      <c r="AI62" s="5">
        <v>1410123</v>
      </c>
      <c r="AJ62" s="5">
        <v>2109459.75</v>
      </c>
      <c r="AK62" s="5">
        <v>38187707.574020997</v>
      </c>
      <c r="AL62" s="5">
        <v>1470602949</v>
      </c>
      <c r="AM62" s="47"/>
    </row>
    <row r="63" spans="1:39" x14ac:dyDescent="0.25">
      <c r="A63" s="5">
        <v>191</v>
      </c>
      <c r="B63" s="5">
        <v>1</v>
      </c>
      <c r="C63" s="5" t="s">
        <v>179</v>
      </c>
      <c r="D63" s="5">
        <v>10434.6</v>
      </c>
      <c r="E63" s="5">
        <v>11391.8</v>
      </c>
      <c r="F63" s="5">
        <v>7633.6</v>
      </c>
      <c r="G63" s="5">
        <v>8394.8700000000008</v>
      </c>
      <c r="H63" s="5">
        <v>56228839</v>
      </c>
      <c r="I63" s="5">
        <v>930271</v>
      </c>
      <c r="J63" s="5">
        <v>6824516.830577</v>
      </c>
      <c r="K63" s="5">
        <v>1921926</v>
      </c>
      <c r="L63" s="5">
        <v>0</v>
      </c>
      <c r="M63" s="5">
        <v>0</v>
      </c>
      <c r="N63" s="5">
        <v>0</v>
      </c>
      <c r="O63" s="5">
        <v>1972989</v>
      </c>
      <c r="P63" s="5">
        <v>419744</v>
      </c>
      <c r="Q63" s="5">
        <v>109133</v>
      </c>
      <c r="R63" s="5">
        <v>283075</v>
      </c>
      <c r="S63" s="5">
        <v>0</v>
      </c>
      <c r="T63" s="5">
        <v>0</v>
      </c>
      <c r="U63" s="5">
        <v>0</v>
      </c>
      <c r="V63" s="5">
        <v>-23309</v>
      </c>
      <c r="W63" s="5">
        <v>15355897</v>
      </c>
      <c r="X63" s="5">
        <v>0</v>
      </c>
      <c r="Y63" s="5">
        <v>669638</v>
      </c>
      <c r="Z63" s="5">
        <v>482485</v>
      </c>
      <c r="AA63" s="5">
        <v>6077886</v>
      </c>
      <c r="AB63" s="5">
        <v>91253090.830577001</v>
      </c>
      <c r="AC63" s="5">
        <v>0</v>
      </c>
      <c r="AD63" s="5">
        <v>1030264</v>
      </c>
      <c r="AE63" s="5">
        <v>419744</v>
      </c>
      <c r="AF63" s="5">
        <v>283075</v>
      </c>
      <c r="AG63" s="5">
        <v>15352505.41</v>
      </c>
      <c r="AH63" s="5">
        <v>0</v>
      </c>
      <c r="AI63" s="5">
        <v>5635677</v>
      </c>
      <c r="AJ63" s="5">
        <v>22721265.41</v>
      </c>
      <c r="AK63" s="5">
        <v>100438637.672842</v>
      </c>
      <c r="AL63" s="5">
        <v>8264561525</v>
      </c>
      <c r="AM63" s="47"/>
    </row>
    <row r="64" spans="1:39" x14ac:dyDescent="0.25">
      <c r="A64" s="5">
        <v>192</v>
      </c>
      <c r="B64" s="5">
        <v>1</v>
      </c>
      <c r="C64" s="5" t="s">
        <v>180</v>
      </c>
      <c r="D64" s="5">
        <v>7495</v>
      </c>
      <c r="E64" s="5">
        <v>8210.4</v>
      </c>
      <c r="F64" s="5">
        <v>7025</v>
      </c>
      <c r="G64" s="5">
        <v>7697.8</v>
      </c>
      <c r="H64" s="5">
        <v>51559864</v>
      </c>
      <c r="I64" s="5">
        <v>132019</v>
      </c>
      <c r="J64" s="5">
        <v>466904</v>
      </c>
      <c r="K64" s="5">
        <v>183233</v>
      </c>
      <c r="L64" s="5">
        <v>0</v>
      </c>
      <c r="M64" s="5">
        <v>0</v>
      </c>
      <c r="N64" s="5">
        <v>204779</v>
      </c>
      <c r="O64" s="5">
        <v>1658713</v>
      </c>
      <c r="P64" s="5">
        <v>1069393.75</v>
      </c>
      <c r="Q64" s="5">
        <v>100071</v>
      </c>
      <c r="R64" s="5">
        <v>43647</v>
      </c>
      <c r="S64" s="5">
        <v>0</v>
      </c>
      <c r="T64" s="5">
        <v>0</v>
      </c>
      <c r="U64" s="5">
        <v>0</v>
      </c>
      <c r="V64" s="5">
        <v>-15673</v>
      </c>
      <c r="W64" s="5">
        <v>4088763</v>
      </c>
      <c r="X64" s="5">
        <v>0</v>
      </c>
      <c r="Y64" s="5">
        <v>0</v>
      </c>
      <c r="Z64" s="5">
        <v>517924</v>
      </c>
      <c r="AA64" s="5">
        <v>5573207</v>
      </c>
      <c r="AB64" s="5">
        <v>65582844.75</v>
      </c>
      <c r="AC64" s="5">
        <v>0</v>
      </c>
      <c r="AD64" s="5">
        <v>413260</v>
      </c>
      <c r="AE64" s="5">
        <v>880281</v>
      </c>
      <c r="AF64" s="5">
        <v>35928</v>
      </c>
      <c r="AG64" s="5">
        <v>3169548</v>
      </c>
      <c r="AH64" s="5">
        <v>0</v>
      </c>
      <c r="AI64" s="5">
        <v>3788369</v>
      </c>
      <c r="AJ64" s="5">
        <v>8287386</v>
      </c>
      <c r="AK64" s="5">
        <v>43942238.613449</v>
      </c>
      <c r="AL64" s="5">
        <v>3446815150</v>
      </c>
      <c r="AM64" s="47"/>
    </row>
    <row r="65" spans="1:39" x14ac:dyDescent="0.25">
      <c r="A65" s="5">
        <v>194</v>
      </c>
      <c r="B65" s="5">
        <v>1</v>
      </c>
      <c r="C65" s="5" t="s">
        <v>181</v>
      </c>
      <c r="D65" s="5">
        <v>11477</v>
      </c>
      <c r="E65" s="5">
        <v>12581.6</v>
      </c>
      <c r="F65" s="5">
        <v>11774</v>
      </c>
      <c r="G65" s="5">
        <v>12910.2</v>
      </c>
      <c r="H65" s="5">
        <v>86472520</v>
      </c>
      <c r="I65" s="5">
        <v>512723</v>
      </c>
      <c r="J65" s="5">
        <v>564046</v>
      </c>
      <c r="K65" s="5">
        <v>267737</v>
      </c>
      <c r="L65" s="5">
        <v>0</v>
      </c>
      <c r="M65" s="5">
        <v>0</v>
      </c>
      <c r="N65" s="5">
        <v>164308</v>
      </c>
      <c r="O65" s="5">
        <v>2847361</v>
      </c>
      <c r="P65" s="5">
        <v>1209825</v>
      </c>
      <c r="Q65" s="5">
        <v>167833</v>
      </c>
      <c r="R65" s="5">
        <v>14589</v>
      </c>
      <c r="S65" s="5">
        <v>0</v>
      </c>
      <c r="T65" s="5">
        <v>0</v>
      </c>
      <c r="U65" s="5">
        <v>0</v>
      </c>
      <c r="V65" s="5">
        <v>-29471</v>
      </c>
      <c r="W65" s="5">
        <v>17656506</v>
      </c>
      <c r="X65" s="5">
        <v>0</v>
      </c>
      <c r="Y65" s="5">
        <v>0</v>
      </c>
      <c r="Z65" s="5">
        <v>827611</v>
      </c>
      <c r="AA65" s="5">
        <v>9346985</v>
      </c>
      <c r="AB65" s="5">
        <v>120022573</v>
      </c>
      <c r="AC65" s="5">
        <v>0</v>
      </c>
      <c r="AD65" s="5">
        <v>977572</v>
      </c>
      <c r="AE65" s="5">
        <v>1209825</v>
      </c>
      <c r="AF65" s="5">
        <v>14589</v>
      </c>
      <c r="AG65" s="5">
        <v>17558075.800000001</v>
      </c>
      <c r="AH65" s="5">
        <v>0</v>
      </c>
      <c r="AI65" s="5">
        <v>8316230</v>
      </c>
      <c r="AJ65" s="5">
        <v>28076291.800000001</v>
      </c>
      <c r="AK65" s="5">
        <v>101555245.65049399</v>
      </c>
      <c r="AL65" s="5">
        <v>8125217775</v>
      </c>
      <c r="AM65" s="47"/>
    </row>
    <row r="66" spans="1:39" x14ac:dyDescent="0.25">
      <c r="A66" s="5">
        <v>195</v>
      </c>
      <c r="B66" s="5">
        <v>1</v>
      </c>
      <c r="C66" s="5" t="s">
        <v>182</v>
      </c>
      <c r="D66" s="5">
        <v>334</v>
      </c>
      <c r="E66" s="5">
        <v>366.8</v>
      </c>
      <c r="F66" s="5">
        <v>702</v>
      </c>
      <c r="G66" s="5">
        <v>768.4</v>
      </c>
      <c r="H66" s="5">
        <v>5146743</v>
      </c>
      <c r="I66" s="5">
        <v>0</v>
      </c>
      <c r="J66" s="5">
        <v>37029</v>
      </c>
      <c r="K66" s="5">
        <v>0</v>
      </c>
      <c r="L66" s="5">
        <v>83428</v>
      </c>
      <c r="M66" s="5">
        <v>0</v>
      </c>
      <c r="N66" s="5">
        <v>143688</v>
      </c>
      <c r="O66" s="5">
        <v>167584</v>
      </c>
      <c r="P66" s="5">
        <v>129165</v>
      </c>
      <c r="Q66" s="5">
        <v>9989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13500</v>
      </c>
      <c r="Z66" s="5">
        <v>26530</v>
      </c>
      <c r="AA66" s="5">
        <v>480250</v>
      </c>
      <c r="AB66" s="5">
        <v>6237906</v>
      </c>
      <c r="AC66" s="5">
        <v>0</v>
      </c>
      <c r="AD66" s="5">
        <v>57805</v>
      </c>
      <c r="AE66" s="5">
        <v>129165</v>
      </c>
      <c r="AF66" s="5">
        <v>0</v>
      </c>
      <c r="AG66" s="5">
        <v>-46217.268495999997</v>
      </c>
      <c r="AH66" s="5">
        <v>0</v>
      </c>
      <c r="AI66" s="5">
        <v>480250</v>
      </c>
      <c r="AJ66" s="5">
        <v>621002.73150400002</v>
      </c>
      <c r="AK66" s="5">
        <v>6072674.5957389995</v>
      </c>
      <c r="AL66" s="5">
        <v>370771500</v>
      </c>
      <c r="AM66" s="47"/>
    </row>
    <row r="67" spans="1:39" x14ac:dyDescent="0.25">
      <c r="A67" s="5">
        <v>196</v>
      </c>
      <c r="B67" s="5">
        <v>1</v>
      </c>
      <c r="C67" s="5" t="s">
        <v>2160</v>
      </c>
      <c r="D67" s="5">
        <v>28034.400000000001</v>
      </c>
      <c r="E67" s="5">
        <v>30651.200000000001</v>
      </c>
      <c r="F67" s="5">
        <v>29615.4</v>
      </c>
      <c r="G67" s="5">
        <v>32424.68</v>
      </c>
      <c r="H67" s="5">
        <v>217180507</v>
      </c>
      <c r="I67" s="5">
        <v>1550451</v>
      </c>
      <c r="J67" s="5">
        <v>3648567.857049</v>
      </c>
      <c r="K67" s="5">
        <v>1827332</v>
      </c>
      <c r="L67" s="5">
        <v>0</v>
      </c>
      <c r="M67" s="5">
        <v>0</v>
      </c>
      <c r="N67" s="5">
        <v>0</v>
      </c>
      <c r="O67" s="5">
        <v>7300042</v>
      </c>
      <c r="P67" s="5">
        <v>2601701.5</v>
      </c>
      <c r="Q67" s="5">
        <v>421521</v>
      </c>
      <c r="R67" s="5">
        <v>407578</v>
      </c>
      <c r="S67" s="5">
        <v>0</v>
      </c>
      <c r="T67" s="5">
        <v>0</v>
      </c>
      <c r="U67" s="5">
        <v>114094</v>
      </c>
      <c r="V67" s="5">
        <v>-51173</v>
      </c>
      <c r="W67" s="5">
        <v>52012753</v>
      </c>
      <c r="X67" s="5">
        <v>0</v>
      </c>
      <c r="Y67" s="5">
        <v>0</v>
      </c>
      <c r="Z67" s="5">
        <v>1689495</v>
      </c>
      <c r="AA67" s="5">
        <v>23475468</v>
      </c>
      <c r="AB67" s="5">
        <v>312178337.35704899</v>
      </c>
      <c r="AC67" s="5">
        <v>0</v>
      </c>
      <c r="AD67" s="5">
        <v>2267483</v>
      </c>
      <c r="AE67" s="5">
        <v>2601701.5</v>
      </c>
      <c r="AF67" s="5">
        <v>407578</v>
      </c>
      <c r="AG67" s="5">
        <v>51995615.450000003</v>
      </c>
      <c r="AH67" s="5">
        <v>0</v>
      </c>
      <c r="AI67" s="5">
        <v>20715663</v>
      </c>
      <c r="AJ67" s="5">
        <v>77988040.950000003</v>
      </c>
      <c r="AK67" s="5">
        <v>230758317.025884</v>
      </c>
      <c r="AL67" s="5">
        <v>19320410252</v>
      </c>
      <c r="AM67" s="47"/>
    </row>
    <row r="68" spans="1:39" x14ac:dyDescent="0.25">
      <c r="A68" s="5">
        <v>197</v>
      </c>
      <c r="B68" s="5">
        <v>1</v>
      </c>
      <c r="C68" s="5" t="s">
        <v>2161</v>
      </c>
      <c r="D68" s="5">
        <v>5130</v>
      </c>
      <c r="E68" s="5">
        <v>5597</v>
      </c>
      <c r="F68" s="5">
        <v>5075</v>
      </c>
      <c r="G68" s="5">
        <v>5552</v>
      </c>
      <c r="H68" s="5">
        <v>37187296</v>
      </c>
      <c r="I68" s="5">
        <v>444156</v>
      </c>
      <c r="J68" s="5">
        <v>3007267.0944019998</v>
      </c>
      <c r="K68" s="5">
        <v>535595</v>
      </c>
      <c r="L68" s="5">
        <v>0</v>
      </c>
      <c r="M68" s="5">
        <v>0</v>
      </c>
      <c r="N68" s="5">
        <v>0</v>
      </c>
      <c r="O68" s="5">
        <v>1287477</v>
      </c>
      <c r="P68" s="5">
        <v>561946.25</v>
      </c>
      <c r="Q68" s="5">
        <v>72176</v>
      </c>
      <c r="R68" s="5">
        <v>0</v>
      </c>
      <c r="S68" s="5">
        <v>0</v>
      </c>
      <c r="T68" s="5">
        <v>0</v>
      </c>
      <c r="U68" s="5">
        <v>0</v>
      </c>
      <c r="V68" s="5">
        <v>-6832</v>
      </c>
      <c r="W68" s="5">
        <v>6832735</v>
      </c>
      <c r="X68" s="5">
        <v>0</v>
      </c>
      <c r="Y68" s="5">
        <v>0</v>
      </c>
      <c r="Z68" s="5">
        <v>297864</v>
      </c>
      <c r="AA68" s="5">
        <v>4019648</v>
      </c>
      <c r="AB68" s="5">
        <v>54239328.344402</v>
      </c>
      <c r="AC68" s="5">
        <v>0</v>
      </c>
      <c r="AD68" s="5">
        <v>909825</v>
      </c>
      <c r="AE68" s="5">
        <v>561946.25</v>
      </c>
      <c r="AF68" s="5">
        <v>0</v>
      </c>
      <c r="AG68" s="5">
        <v>6831683.4000000004</v>
      </c>
      <c r="AH68" s="5">
        <v>0</v>
      </c>
      <c r="AI68" s="5">
        <v>4019648</v>
      </c>
      <c r="AJ68" s="5">
        <v>12323102.65</v>
      </c>
      <c r="AK68" s="5">
        <v>89894049.076771006</v>
      </c>
      <c r="AL68" s="5">
        <v>6919691425</v>
      </c>
      <c r="AM68" s="47"/>
    </row>
    <row r="69" spans="1:39" x14ac:dyDescent="0.25">
      <c r="A69" s="5">
        <v>199</v>
      </c>
      <c r="B69" s="5">
        <v>1</v>
      </c>
      <c r="C69" s="5" t="s">
        <v>2162</v>
      </c>
      <c r="D69" s="5">
        <v>4056</v>
      </c>
      <c r="E69" s="5">
        <v>4460.6000000000004</v>
      </c>
      <c r="F69" s="5">
        <v>3354</v>
      </c>
      <c r="G69" s="5">
        <v>3708.49</v>
      </c>
      <c r="H69" s="5">
        <v>24839466</v>
      </c>
      <c r="I69" s="5">
        <v>434945</v>
      </c>
      <c r="J69" s="5">
        <v>1580549.0449310001</v>
      </c>
      <c r="K69" s="5">
        <v>124439</v>
      </c>
      <c r="L69" s="5">
        <v>0</v>
      </c>
      <c r="M69" s="5">
        <v>0</v>
      </c>
      <c r="N69" s="5">
        <v>0</v>
      </c>
      <c r="O69" s="5">
        <v>844779</v>
      </c>
      <c r="P69" s="5">
        <v>510886.25</v>
      </c>
      <c r="Q69" s="5">
        <v>48210</v>
      </c>
      <c r="R69" s="5">
        <v>0</v>
      </c>
      <c r="S69" s="5">
        <v>0</v>
      </c>
      <c r="T69" s="5">
        <v>0</v>
      </c>
      <c r="U69" s="5">
        <v>0</v>
      </c>
      <c r="V69" s="5">
        <v>-7100</v>
      </c>
      <c r="W69" s="5">
        <v>2070042</v>
      </c>
      <c r="X69" s="5">
        <v>0</v>
      </c>
      <c r="Y69" s="5">
        <v>74513</v>
      </c>
      <c r="Z69" s="5">
        <v>172716</v>
      </c>
      <c r="AA69" s="5">
        <v>2684947</v>
      </c>
      <c r="AB69" s="5">
        <v>33378392.294930998</v>
      </c>
      <c r="AC69" s="5">
        <v>0</v>
      </c>
      <c r="AD69" s="5">
        <v>399656</v>
      </c>
      <c r="AE69" s="5">
        <v>510886.25</v>
      </c>
      <c r="AF69" s="5">
        <v>0</v>
      </c>
      <c r="AG69" s="5">
        <v>2065333.46</v>
      </c>
      <c r="AH69" s="5">
        <v>0</v>
      </c>
      <c r="AI69" s="5">
        <v>2506186</v>
      </c>
      <c r="AJ69" s="5">
        <v>5482061.71</v>
      </c>
      <c r="AK69" s="5">
        <v>40197848.212669</v>
      </c>
      <c r="AL69" s="5">
        <v>3294618584</v>
      </c>
      <c r="AM69" s="47"/>
    </row>
    <row r="70" spans="1:39" x14ac:dyDescent="0.25">
      <c r="A70" s="5">
        <v>200</v>
      </c>
      <c r="B70" s="5">
        <v>1</v>
      </c>
      <c r="C70" s="5" t="s">
        <v>183</v>
      </c>
      <c r="D70" s="5">
        <v>4557</v>
      </c>
      <c r="E70" s="5">
        <v>5006.3999999999996</v>
      </c>
      <c r="F70" s="5">
        <v>4268</v>
      </c>
      <c r="G70" s="5">
        <v>4690.6000000000004</v>
      </c>
      <c r="H70" s="5">
        <v>31417639</v>
      </c>
      <c r="I70" s="5">
        <v>290646</v>
      </c>
      <c r="J70" s="5">
        <v>434562</v>
      </c>
      <c r="K70" s="5">
        <v>33892</v>
      </c>
      <c r="L70" s="5">
        <v>0</v>
      </c>
      <c r="M70" s="5">
        <v>0</v>
      </c>
      <c r="N70" s="5">
        <v>425533</v>
      </c>
      <c r="O70" s="5">
        <v>1065814</v>
      </c>
      <c r="P70" s="5">
        <v>440187.5</v>
      </c>
      <c r="Q70" s="5">
        <v>60978</v>
      </c>
      <c r="R70" s="5">
        <v>21858</v>
      </c>
      <c r="S70" s="5">
        <v>0</v>
      </c>
      <c r="T70" s="5">
        <v>0</v>
      </c>
      <c r="U70" s="5">
        <v>0</v>
      </c>
      <c r="V70" s="5">
        <v>0</v>
      </c>
      <c r="W70" s="5">
        <v>6386955</v>
      </c>
      <c r="X70" s="5">
        <v>0</v>
      </c>
      <c r="Y70" s="5">
        <v>0</v>
      </c>
      <c r="Z70" s="5">
        <v>196508</v>
      </c>
      <c r="AA70" s="5">
        <v>3395994</v>
      </c>
      <c r="AB70" s="5">
        <v>44170566.5</v>
      </c>
      <c r="AC70" s="5">
        <v>0</v>
      </c>
      <c r="AD70" s="5">
        <v>453761</v>
      </c>
      <c r="AE70" s="5">
        <v>440187.5</v>
      </c>
      <c r="AF70" s="5">
        <v>21858</v>
      </c>
      <c r="AG70" s="5">
        <v>6347097.0199999996</v>
      </c>
      <c r="AH70" s="5">
        <v>0</v>
      </c>
      <c r="AI70" s="5">
        <v>3092277</v>
      </c>
      <c r="AJ70" s="5">
        <v>10355180.52</v>
      </c>
      <c r="AK70" s="5">
        <v>45754841.18564</v>
      </c>
      <c r="AL70" s="5">
        <v>3454749225</v>
      </c>
      <c r="AM70" s="47"/>
    </row>
    <row r="71" spans="1:39" x14ac:dyDescent="0.25">
      <c r="A71" s="5">
        <v>203</v>
      </c>
      <c r="B71" s="5">
        <v>1</v>
      </c>
      <c r="C71" s="5" t="s">
        <v>184</v>
      </c>
      <c r="D71" s="5">
        <v>756</v>
      </c>
      <c r="E71" s="5">
        <v>832</v>
      </c>
      <c r="F71" s="5">
        <v>648</v>
      </c>
      <c r="G71" s="5">
        <v>714.2</v>
      </c>
      <c r="H71" s="5">
        <v>4783712</v>
      </c>
      <c r="I71" s="5">
        <v>0</v>
      </c>
      <c r="J71" s="5">
        <v>184031</v>
      </c>
      <c r="K71" s="5">
        <v>15753</v>
      </c>
      <c r="L71" s="5">
        <v>99479</v>
      </c>
      <c r="M71" s="5">
        <v>0</v>
      </c>
      <c r="N71" s="5">
        <v>154327</v>
      </c>
      <c r="O71" s="5">
        <v>164109</v>
      </c>
      <c r="P71" s="5">
        <v>98000</v>
      </c>
      <c r="Q71" s="5">
        <v>9285</v>
      </c>
      <c r="R71" s="5">
        <v>0</v>
      </c>
      <c r="S71" s="5">
        <v>0</v>
      </c>
      <c r="T71" s="5">
        <v>0</v>
      </c>
      <c r="U71" s="5">
        <v>0</v>
      </c>
      <c r="V71" s="5">
        <v>-6698</v>
      </c>
      <c r="W71" s="5">
        <v>394081</v>
      </c>
      <c r="X71" s="5">
        <v>0</v>
      </c>
      <c r="Y71" s="5">
        <v>28500</v>
      </c>
      <c r="Z71" s="5">
        <v>29518</v>
      </c>
      <c r="AA71" s="5">
        <v>517081</v>
      </c>
      <c r="AB71" s="5">
        <v>6471178</v>
      </c>
      <c r="AC71" s="5">
        <v>0</v>
      </c>
      <c r="AD71" s="5">
        <v>100840</v>
      </c>
      <c r="AE71" s="5">
        <v>78577</v>
      </c>
      <c r="AF71" s="5">
        <v>0</v>
      </c>
      <c r="AG71" s="5">
        <v>302485</v>
      </c>
      <c r="AH71" s="5">
        <v>0</v>
      </c>
      <c r="AI71" s="5">
        <v>342364</v>
      </c>
      <c r="AJ71" s="5">
        <v>824266</v>
      </c>
      <c r="AK71" s="5">
        <v>10054990.889356</v>
      </c>
      <c r="AL71" s="5">
        <v>340220575</v>
      </c>
      <c r="AM71" s="47"/>
    </row>
    <row r="72" spans="1:39" x14ac:dyDescent="0.25">
      <c r="A72" s="5">
        <v>204</v>
      </c>
      <c r="B72" s="5">
        <v>1</v>
      </c>
      <c r="C72" s="5" t="s">
        <v>1309</v>
      </c>
      <c r="D72" s="5">
        <v>2122</v>
      </c>
      <c r="E72" s="5">
        <v>2325</v>
      </c>
      <c r="F72" s="5">
        <v>2239</v>
      </c>
      <c r="G72" s="5">
        <v>2449.8000000000002</v>
      </c>
      <c r="H72" s="5">
        <v>16408760</v>
      </c>
      <c r="I72" s="5">
        <v>92106</v>
      </c>
      <c r="J72" s="5">
        <v>135577</v>
      </c>
      <c r="K72" s="5">
        <v>18597</v>
      </c>
      <c r="L72" s="5">
        <v>0</v>
      </c>
      <c r="M72" s="5">
        <v>0</v>
      </c>
      <c r="N72" s="5">
        <v>240563</v>
      </c>
      <c r="O72" s="5">
        <v>515891</v>
      </c>
      <c r="P72" s="5">
        <v>410341.25</v>
      </c>
      <c r="Q72" s="5">
        <v>31847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104044</v>
      </c>
      <c r="AA72" s="5">
        <v>1773655</v>
      </c>
      <c r="AB72" s="5">
        <v>19731381.25</v>
      </c>
      <c r="AC72" s="5">
        <v>0</v>
      </c>
      <c r="AD72" s="5">
        <v>112613</v>
      </c>
      <c r="AE72" s="5">
        <v>302605</v>
      </c>
      <c r="AF72" s="5">
        <v>0</v>
      </c>
      <c r="AG72" s="5">
        <v>0</v>
      </c>
      <c r="AH72" s="5">
        <v>0</v>
      </c>
      <c r="AI72" s="5">
        <v>1080100</v>
      </c>
      <c r="AJ72" s="5">
        <v>1495318</v>
      </c>
      <c r="AK72" s="5">
        <v>12252457.206115</v>
      </c>
      <c r="AL72" s="5">
        <v>874428805</v>
      </c>
      <c r="AM72" s="47"/>
    </row>
    <row r="73" spans="1:39" x14ac:dyDescent="0.25">
      <c r="A73" s="5">
        <v>206</v>
      </c>
      <c r="B73" s="5">
        <v>1</v>
      </c>
      <c r="C73" s="5" t="s">
        <v>185</v>
      </c>
      <c r="D73" s="5">
        <v>4338</v>
      </c>
      <c r="E73" s="5">
        <v>4761</v>
      </c>
      <c r="F73" s="5">
        <v>4120</v>
      </c>
      <c r="G73" s="5">
        <v>4528.3999999999996</v>
      </c>
      <c r="H73" s="5">
        <v>30331223</v>
      </c>
      <c r="I73" s="5">
        <v>452343</v>
      </c>
      <c r="J73" s="5">
        <v>807370</v>
      </c>
      <c r="K73" s="5">
        <v>25620</v>
      </c>
      <c r="L73" s="5">
        <v>0</v>
      </c>
      <c r="M73" s="5">
        <v>0</v>
      </c>
      <c r="N73" s="5">
        <v>586582</v>
      </c>
      <c r="O73" s="5">
        <v>957610</v>
      </c>
      <c r="P73" s="5">
        <v>634208.75</v>
      </c>
      <c r="Q73" s="5">
        <v>58869</v>
      </c>
      <c r="R73" s="5">
        <v>68469</v>
      </c>
      <c r="S73" s="5">
        <v>0</v>
      </c>
      <c r="T73" s="5">
        <v>0</v>
      </c>
      <c r="U73" s="5">
        <v>0</v>
      </c>
      <c r="V73" s="5">
        <v>0</v>
      </c>
      <c r="W73" s="5">
        <v>2196274</v>
      </c>
      <c r="X73" s="5">
        <v>0</v>
      </c>
      <c r="Y73" s="5">
        <v>0</v>
      </c>
      <c r="Z73" s="5">
        <v>200977</v>
      </c>
      <c r="AA73" s="5">
        <v>3278562</v>
      </c>
      <c r="AB73" s="5">
        <v>39598107.75</v>
      </c>
      <c r="AC73" s="5">
        <v>0</v>
      </c>
      <c r="AD73" s="5">
        <v>490931</v>
      </c>
      <c r="AE73" s="5">
        <v>634208.75</v>
      </c>
      <c r="AF73" s="5">
        <v>68469</v>
      </c>
      <c r="AG73" s="5">
        <v>2196274</v>
      </c>
      <c r="AH73" s="5">
        <v>0</v>
      </c>
      <c r="AI73" s="5">
        <v>3046487</v>
      </c>
      <c r="AJ73" s="5">
        <v>6436369.75</v>
      </c>
      <c r="AK73" s="5">
        <v>53191125.135479003</v>
      </c>
      <c r="AL73" s="5">
        <v>3473959000</v>
      </c>
      <c r="AM73" s="47"/>
    </row>
    <row r="74" spans="1:39" x14ac:dyDescent="0.25">
      <c r="A74" s="5">
        <v>213</v>
      </c>
      <c r="B74" s="5">
        <v>1</v>
      </c>
      <c r="C74" s="5" t="s">
        <v>186</v>
      </c>
      <c r="D74" s="5">
        <v>589</v>
      </c>
      <c r="E74" s="5">
        <v>648.79999999999995</v>
      </c>
      <c r="F74" s="5">
        <v>825</v>
      </c>
      <c r="G74" s="5">
        <v>910.2</v>
      </c>
      <c r="H74" s="5">
        <v>6096520</v>
      </c>
      <c r="I74" s="5">
        <v>0</v>
      </c>
      <c r="J74" s="5">
        <v>123976</v>
      </c>
      <c r="K74" s="5">
        <v>15642</v>
      </c>
      <c r="L74" s="5">
        <v>25686</v>
      </c>
      <c r="M74" s="5">
        <v>0</v>
      </c>
      <c r="N74" s="5">
        <v>196417</v>
      </c>
      <c r="O74" s="5">
        <v>203054</v>
      </c>
      <c r="P74" s="5">
        <v>152458.75</v>
      </c>
      <c r="Q74" s="5">
        <v>11833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3750</v>
      </c>
      <c r="Z74" s="5">
        <v>45170</v>
      </c>
      <c r="AA74" s="5">
        <v>509712</v>
      </c>
      <c r="AB74" s="5">
        <v>7384218.75</v>
      </c>
      <c r="AC74" s="5">
        <v>0</v>
      </c>
      <c r="AD74" s="5">
        <v>55530</v>
      </c>
      <c r="AE74" s="5">
        <v>130065</v>
      </c>
      <c r="AF74" s="5">
        <v>0</v>
      </c>
      <c r="AG74" s="5">
        <v>0</v>
      </c>
      <c r="AH74" s="5">
        <v>0</v>
      </c>
      <c r="AI74" s="5">
        <v>336898</v>
      </c>
      <c r="AJ74" s="5">
        <v>522493</v>
      </c>
      <c r="AK74" s="5">
        <v>5703146.6565880002</v>
      </c>
      <c r="AL74" s="5">
        <v>282286000</v>
      </c>
      <c r="AM74" s="47"/>
    </row>
    <row r="75" spans="1:39" x14ac:dyDescent="0.25">
      <c r="A75" s="5">
        <v>227</v>
      </c>
      <c r="B75" s="5">
        <v>1</v>
      </c>
      <c r="C75" s="5" t="s">
        <v>187</v>
      </c>
      <c r="D75" s="5">
        <v>874</v>
      </c>
      <c r="E75" s="5">
        <v>958.4</v>
      </c>
      <c r="F75" s="5">
        <v>871</v>
      </c>
      <c r="G75" s="5">
        <v>957</v>
      </c>
      <c r="H75" s="5">
        <v>6409986</v>
      </c>
      <c r="I75" s="5">
        <v>0</v>
      </c>
      <c r="J75" s="5">
        <v>62984</v>
      </c>
      <c r="K75" s="5">
        <v>0</v>
      </c>
      <c r="L75" s="5">
        <v>1627</v>
      </c>
      <c r="M75" s="5">
        <v>0</v>
      </c>
      <c r="N75" s="5">
        <v>173774</v>
      </c>
      <c r="O75" s="5">
        <v>209656</v>
      </c>
      <c r="P75" s="5">
        <v>135296.25</v>
      </c>
      <c r="Q75" s="5">
        <v>12441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455532</v>
      </c>
      <c r="X75" s="5">
        <v>0</v>
      </c>
      <c r="Y75" s="5">
        <v>0</v>
      </c>
      <c r="Z75" s="5">
        <v>35238</v>
      </c>
      <c r="AA75" s="5">
        <v>692868</v>
      </c>
      <c r="AB75" s="5">
        <v>8189402.25</v>
      </c>
      <c r="AC75" s="5">
        <v>0</v>
      </c>
      <c r="AD75" s="5">
        <v>83404</v>
      </c>
      <c r="AE75" s="5">
        <v>116819</v>
      </c>
      <c r="AF75" s="5">
        <v>0</v>
      </c>
      <c r="AG75" s="5">
        <v>357201</v>
      </c>
      <c r="AH75" s="5">
        <v>0</v>
      </c>
      <c r="AI75" s="5">
        <v>494017</v>
      </c>
      <c r="AJ75" s="5">
        <v>1051441</v>
      </c>
      <c r="AK75" s="5">
        <v>8722755.6815949995</v>
      </c>
      <c r="AL75" s="5">
        <v>422031513</v>
      </c>
      <c r="AM75" s="47"/>
    </row>
    <row r="76" spans="1:39" x14ac:dyDescent="0.25">
      <c r="A76" s="5">
        <v>229</v>
      </c>
      <c r="B76" s="5">
        <v>1</v>
      </c>
      <c r="C76" s="5" t="s">
        <v>188</v>
      </c>
      <c r="D76" s="5">
        <v>234</v>
      </c>
      <c r="E76" s="5">
        <v>255.4</v>
      </c>
      <c r="F76" s="5">
        <v>369</v>
      </c>
      <c r="G76" s="5">
        <v>403.4</v>
      </c>
      <c r="H76" s="5">
        <v>2701973</v>
      </c>
      <c r="I76" s="5">
        <v>15351</v>
      </c>
      <c r="J76" s="5">
        <v>54372</v>
      </c>
      <c r="K76" s="5">
        <v>0</v>
      </c>
      <c r="L76" s="5">
        <v>127235</v>
      </c>
      <c r="M76" s="5">
        <v>0</v>
      </c>
      <c r="N76" s="5">
        <v>119546</v>
      </c>
      <c r="O76" s="5">
        <v>93036</v>
      </c>
      <c r="P76" s="5">
        <v>66722.5</v>
      </c>
      <c r="Q76" s="5">
        <v>5244</v>
      </c>
      <c r="R76" s="5">
        <v>15438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15750</v>
      </c>
      <c r="Z76" s="5">
        <v>14996</v>
      </c>
      <c r="AA76" s="5">
        <v>292062</v>
      </c>
      <c r="AB76" s="5">
        <v>3521725.5</v>
      </c>
      <c r="AC76" s="5">
        <v>0</v>
      </c>
      <c r="AD76" s="5">
        <v>38403</v>
      </c>
      <c r="AE76" s="5">
        <v>66722.5</v>
      </c>
      <c r="AF76" s="5">
        <v>15438</v>
      </c>
      <c r="AG76" s="5">
        <v>0</v>
      </c>
      <c r="AH76" s="5">
        <v>0</v>
      </c>
      <c r="AI76" s="5">
        <v>243536</v>
      </c>
      <c r="AJ76" s="5">
        <v>364099.5</v>
      </c>
      <c r="AK76" s="5">
        <v>3815182.1174309999</v>
      </c>
      <c r="AL76" s="5">
        <v>134631900</v>
      </c>
      <c r="AM76" s="47"/>
    </row>
    <row r="77" spans="1:39" x14ac:dyDescent="0.25">
      <c r="A77" s="5">
        <v>238</v>
      </c>
      <c r="B77" s="5">
        <v>1</v>
      </c>
      <c r="C77" s="5" t="s">
        <v>189</v>
      </c>
      <c r="D77" s="5">
        <v>278</v>
      </c>
      <c r="E77" s="5">
        <v>305</v>
      </c>
      <c r="F77" s="5">
        <v>243</v>
      </c>
      <c r="G77" s="5">
        <v>263.60000000000002</v>
      </c>
      <c r="H77" s="5">
        <v>1765593</v>
      </c>
      <c r="I77" s="5">
        <v>0</v>
      </c>
      <c r="J77" s="5">
        <v>31697</v>
      </c>
      <c r="K77" s="5">
        <v>0</v>
      </c>
      <c r="L77" s="5">
        <v>104024</v>
      </c>
      <c r="M77" s="5">
        <v>0</v>
      </c>
      <c r="N77" s="5">
        <v>83096.650441999998</v>
      </c>
      <c r="O77" s="5">
        <v>61512</v>
      </c>
      <c r="P77" s="5">
        <v>26437.5</v>
      </c>
      <c r="Q77" s="5">
        <v>3427</v>
      </c>
      <c r="R77" s="5">
        <v>3124</v>
      </c>
      <c r="S77" s="5">
        <v>0</v>
      </c>
      <c r="T77" s="5">
        <v>0</v>
      </c>
      <c r="U77" s="5">
        <v>0</v>
      </c>
      <c r="V77" s="5">
        <v>0</v>
      </c>
      <c r="W77" s="5">
        <v>319668</v>
      </c>
      <c r="X77" s="5">
        <v>0</v>
      </c>
      <c r="Y77" s="5">
        <v>23250</v>
      </c>
      <c r="Z77" s="5">
        <v>12508</v>
      </c>
      <c r="AA77" s="5">
        <v>190846</v>
      </c>
      <c r="AB77" s="5">
        <v>2625183.150442</v>
      </c>
      <c r="AC77" s="5">
        <v>0</v>
      </c>
      <c r="AD77" s="5">
        <v>40900</v>
      </c>
      <c r="AE77" s="5">
        <v>20081</v>
      </c>
      <c r="AF77" s="5">
        <v>2373</v>
      </c>
      <c r="AG77" s="5">
        <v>267386.44</v>
      </c>
      <c r="AH77" s="5">
        <v>0</v>
      </c>
      <c r="AI77" s="5">
        <v>119703</v>
      </c>
      <c r="AJ77" s="5">
        <v>450443.44</v>
      </c>
      <c r="AK77" s="5">
        <v>4015837.7021519998</v>
      </c>
      <c r="AL77" s="5">
        <v>118148050</v>
      </c>
      <c r="AM77" s="47"/>
    </row>
    <row r="78" spans="1:39" x14ac:dyDescent="0.25">
      <c r="A78" s="5">
        <v>239</v>
      </c>
      <c r="B78" s="5">
        <v>1</v>
      </c>
      <c r="C78" s="5" t="s">
        <v>1892</v>
      </c>
      <c r="D78" s="5">
        <v>658</v>
      </c>
      <c r="E78" s="5">
        <v>726</v>
      </c>
      <c r="F78" s="5">
        <v>666</v>
      </c>
      <c r="G78" s="5">
        <v>734.4</v>
      </c>
      <c r="H78" s="5">
        <v>4919011</v>
      </c>
      <c r="I78" s="5">
        <v>0</v>
      </c>
      <c r="J78" s="5">
        <v>180867</v>
      </c>
      <c r="K78" s="5">
        <v>15740</v>
      </c>
      <c r="L78" s="5">
        <v>93886</v>
      </c>
      <c r="M78" s="5">
        <v>0</v>
      </c>
      <c r="N78" s="5">
        <v>161213</v>
      </c>
      <c r="O78" s="5">
        <v>141269</v>
      </c>
      <c r="P78" s="5">
        <v>103911.25</v>
      </c>
      <c r="Q78" s="5">
        <v>9547</v>
      </c>
      <c r="R78" s="5">
        <v>16678</v>
      </c>
      <c r="S78" s="5">
        <v>0</v>
      </c>
      <c r="T78" s="5">
        <v>0</v>
      </c>
      <c r="U78" s="5">
        <v>0</v>
      </c>
      <c r="V78" s="5">
        <v>0</v>
      </c>
      <c r="W78" s="5">
        <v>331339</v>
      </c>
      <c r="X78" s="5">
        <v>0</v>
      </c>
      <c r="Y78" s="5">
        <v>0</v>
      </c>
      <c r="Z78" s="5">
        <v>32458</v>
      </c>
      <c r="AA78" s="5">
        <v>531706</v>
      </c>
      <c r="AB78" s="5">
        <v>6537625.25</v>
      </c>
      <c r="AC78" s="5">
        <v>0</v>
      </c>
      <c r="AD78" s="5">
        <v>53038</v>
      </c>
      <c r="AE78" s="5">
        <v>77215</v>
      </c>
      <c r="AF78" s="5">
        <v>12393</v>
      </c>
      <c r="AG78" s="5">
        <v>221463</v>
      </c>
      <c r="AH78" s="5">
        <v>0</v>
      </c>
      <c r="AI78" s="5">
        <v>326270</v>
      </c>
      <c r="AJ78" s="5">
        <v>690379</v>
      </c>
      <c r="AK78" s="5">
        <v>6317332.3477969998</v>
      </c>
      <c r="AL78" s="5">
        <v>275136400</v>
      </c>
      <c r="AM78" s="47"/>
    </row>
    <row r="79" spans="1:39" x14ac:dyDescent="0.25">
      <c r="A79" s="5">
        <v>241</v>
      </c>
      <c r="B79" s="5">
        <v>1</v>
      </c>
      <c r="C79" s="5" t="s">
        <v>190</v>
      </c>
      <c r="D79" s="5">
        <v>3742</v>
      </c>
      <c r="E79" s="5">
        <v>4095.6</v>
      </c>
      <c r="F79" s="5">
        <v>3379</v>
      </c>
      <c r="G79" s="5">
        <v>3697.8</v>
      </c>
      <c r="H79" s="5">
        <v>24767864</v>
      </c>
      <c r="I79" s="5">
        <v>444156</v>
      </c>
      <c r="J79" s="5">
        <v>3463012</v>
      </c>
      <c r="K79" s="5">
        <v>266642</v>
      </c>
      <c r="L79" s="5">
        <v>0</v>
      </c>
      <c r="M79" s="5">
        <v>0</v>
      </c>
      <c r="N79" s="5">
        <v>424846</v>
      </c>
      <c r="O79" s="5">
        <v>856666</v>
      </c>
      <c r="P79" s="5">
        <v>493276.25</v>
      </c>
      <c r="Q79" s="5">
        <v>48071</v>
      </c>
      <c r="R79" s="5">
        <v>173686</v>
      </c>
      <c r="S79" s="5">
        <v>0</v>
      </c>
      <c r="T79" s="5">
        <v>0</v>
      </c>
      <c r="U79" s="5">
        <v>0</v>
      </c>
      <c r="V79" s="5">
        <v>0</v>
      </c>
      <c r="W79" s="5">
        <v>2123979</v>
      </c>
      <c r="X79" s="5">
        <v>0</v>
      </c>
      <c r="Y79" s="5">
        <v>15375</v>
      </c>
      <c r="Z79" s="5">
        <v>188171</v>
      </c>
      <c r="AA79" s="5">
        <v>2677207</v>
      </c>
      <c r="AB79" s="5">
        <v>35942951.25</v>
      </c>
      <c r="AC79" s="5">
        <v>0</v>
      </c>
      <c r="AD79" s="5">
        <v>222583</v>
      </c>
      <c r="AE79" s="5">
        <v>335000</v>
      </c>
      <c r="AF79" s="5">
        <v>117956</v>
      </c>
      <c r="AG79" s="5">
        <v>1462056</v>
      </c>
      <c r="AH79" s="5">
        <v>0</v>
      </c>
      <c r="AI79" s="5">
        <v>1501412</v>
      </c>
      <c r="AJ79" s="5">
        <v>3639007</v>
      </c>
      <c r="AK79" s="5">
        <v>22013343.872416999</v>
      </c>
      <c r="AL79" s="5">
        <v>1418541400</v>
      </c>
      <c r="AM79" s="47"/>
    </row>
    <row r="80" spans="1:39" x14ac:dyDescent="0.25">
      <c r="A80" s="5">
        <v>242</v>
      </c>
      <c r="B80" s="5">
        <v>1</v>
      </c>
      <c r="C80" s="5" t="s">
        <v>1893</v>
      </c>
      <c r="D80" s="5">
        <v>206</v>
      </c>
      <c r="E80" s="5">
        <v>225.4</v>
      </c>
      <c r="F80" s="5">
        <v>451</v>
      </c>
      <c r="G80" s="5">
        <v>495</v>
      </c>
      <c r="H80" s="5">
        <v>3315510</v>
      </c>
      <c r="I80" s="5">
        <v>0</v>
      </c>
      <c r="J80" s="5">
        <v>96615</v>
      </c>
      <c r="K80" s="5">
        <v>15528</v>
      </c>
      <c r="L80" s="5">
        <v>130433</v>
      </c>
      <c r="M80" s="5">
        <v>0</v>
      </c>
      <c r="N80" s="5">
        <v>140761</v>
      </c>
      <c r="O80" s="5">
        <v>109932</v>
      </c>
      <c r="P80" s="5">
        <v>77131.25</v>
      </c>
      <c r="Q80" s="5">
        <v>6435</v>
      </c>
      <c r="R80" s="5">
        <v>3376</v>
      </c>
      <c r="S80" s="5">
        <v>0</v>
      </c>
      <c r="T80" s="5">
        <v>0</v>
      </c>
      <c r="U80" s="5">
        <v>0</v>
      </c>
      <c r="V80" s="5">
        <v>0</v>
      </c>
      <c r="W80" s="5">
        <v>101970</v>
      </c>
      <c r="X80" s="5">
        <v>0</v>
      </c>
      <c r="Y80" s="5">
        <v>41625</v>
      </c>
      <c r="Z80" s="5">
        <v>25205</v>
      </c>
      <c r="AA80" s="5">
        <v>358380</v>
      </c>
      <c r="AB80" s="5">
        <v>4422901.25</v>
      </c>
      <c r="AC80" s="5">
        <v>0</v>
      </c>
      <c r="AD80" s="5">
        <v>31051</v>
      </c>
      <c r="AE80" s="5">
        <v>60684</v>
      </c>
      <c r="AF80" s="5">
        <v>2656</v>
      </c>
      <c r="AG80" s="5">
        <v>72161</v>
      </c>
      <c r="AH80" s="5">
        <v>0</v>
      </c>
      <c r="AI80" s="5">
        <v>232837</v>
      </c>
      <c r="AJ80" s="5">
        <v>399389</v>
      </c>
      <c r="AK80" s="5">
        <v>3203426.3660380002</v>
      </c>
      <c r="AL80" s="5">
        <v>90441655</v>
      </c>
      <c r="AM80" s="47"/>
    </row>
    <row r="81" spans="1:39" x14ac:dyDescent="0.25">
      <c r="A81" s="5">
        <v>252</v>
      </c>
      <c r="B81" s="5">
        <v>1</v>
      </c>
      <c r="C81" s="5" t="s">
        <v>191</v>
      </c>
      <c r="D81" s="5">
        <v>1084</v>
      </c>
      <c r="E81" s="5">
        <v>1194</v>
      </c>
      <c r="F81" s="5">
        <v>1092</v>
      </c>
      <c r="G81" s="5">
        <v>1206.8</v>
      </c>
      <c r="H81" s="5">
        <v>8083146</v>
      </c>
      <c r="I81" s="5">
        <v>0</v>
      </c>
      <c r="J81" s="5">
        <v>85307</v>
      </c>
      <c r="K81" s="5">
        <v>15575</v>
      </c>
      <c r="L81" s="5">
        <v>0</v>
      </c>
      <c r="M81" s="5">
        <v>0</v>
      </c>
      <c r="N81" s="5">
        <v>187035</v>
      </c>
      <c r="O81" s="5">
        <v>273115</v>
      </c>
      <c r="P81" s="5">
        <v>169022.5</v>
      </c>
      <c r="Q81" s="5">
        <v>15688</v>
      </c>
      <c r="R81" s="5">
        <v>0</v>
      </c>
      <c r="S81" s="5">
        <v>0</v>
      </c>
      <c r="T81" s="5">
        <v>0</v>
      </c>
      <c r="U81" s="5">
        <v>0</v>
      </c>
      <c r="V81" s="5">
        <v>-27395</v>
      </c>
      <c r="W81" s="5">
        <v>603400</v>
      </c>
      <c r="X81" s="5">
        <v>0</v>
      </c>
      <c r="Y81" s="5">
        <v>61125</v>
      </c>
      <c r="Z81" s="5">
        <v>49235</v>
      </c>
      <c r="AA81" s="5">
        <v>873723</v>
      </c>
      <c r="AB81" s="5">
        <v>10388976.5</v>
      </c>
      <c r="AC81" s="5">
        <v>0</v>
      </c>
      <c r="AD81" s="5">
        <v>121487</v>
      </c>
      <c r="AE81" s="5">
        <v>169022.5</v>
      </c>
      <c r="AF81" s="5">
        <v>0</v>
      </c>
      <c r="AG81" s="5">
        <v>603400</v>
      </c>
      <c r="AH81" s="5">
        <v>0</v>
      </c>
      <c r="AI81" s="5">
        <v>797587</v>
      </c>
      <c r="AJ81" s="5">
        <v>1691496.5</v>
      </c>
      <c r="AK81" s="5">
        <v>12299343.349908</v>
      </c>
      <c r="AL81" s="5">
        <v>829755075</v>
      </c>
      <c r="AM81" s="47"/>
    </row>
    <row r="82" spans="1:39" x14ac:dyDescent="0.25">
      <c r="A82" s="5">
        <v>253</v>
      </c>
      <c r="B82" s="5">
        <v>1</v>
      </c>
      <c r="C82" s="5" t="s">
        <v>192</v>
      </c>
      <c r="D82" s="5">
        <v>675</v>
      </c>
      <c r="E82" s="5">
        <v>737.2</v>
      </c>
      <c r="F82" s="5">
        <v>707</v>
      </c>
      <c r="G82" s="5">
        <v>774</v>
      </c>
      <c r="H82" s="5">
        <v>5184252</v>
      </c>
      <c r="I82" s="5">
        <v>12281</v>
      </c>
      <c r="J82" s="5">
        <v>39431</v>
      </c>
      <c r="K82" s="5">
        <v>27382</v>
      </c>
      <c r="L82" s="5">
        <v>81580</v>
      </c>
      <c r="M82" s="5">
        <v>0</v>
      </c>
      <c r="N82" s="5">
        <v>152993.452173</v>
      </c>
      <c r="O82" s="5">
        <v>179486</v>
      </c>
      <c r="P82" s="5">
        <v>129550</v>
      </c>
      <c r="Q82" s="5">
        <v>10062</v>
      </c>
      <c r="R82" s="5">
        <v>1726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16125</v>
      </c>
      <c r="Z82" s="5">
        <v>27907</v>
      </c>
      <c r="AA82" s="5">
        <v>560376</v>
      </c>
      <c r="AB82" s="5">
        <v>6423151.4521730002</v>
      </c>
      <c r="AC82" s="5">
        <v>0</v>
      </c>
      <c r="AD82" s="5">
        <v>58568</v>
      </c>
      <c r="AE82" s="5">
        <v>81165</v>
      </c>
      <c r="AF82" s="5">
        <v>1081</v>
      </c>
      <c r="AG82" s="5">
        <v>0</v>
      </c>
      <c r="AH82" s="5">
        <v>0</v>
      </c>
      <c r="AI82" s="5">
        <v>289917</v>
      </c>
      <c r="AJ82" s="5">
        <v>430731</v>
      </c>
      <c r="AK82" s="5">
        <v>5786692.7756930003</v>
      </c>
      <c r="AL82" s="5">
        <v>235551850</v>
      </c>
      <c r="AM82" s="47"/>
    </row>
    <row r="83" spans="1:39" x14ac:dyDescent="0.25">
      <c r="A83" s="5">
        <v>255</v>
      </c>
      <c r="B83" s="5">
        <v>1</v>
      </c>
      <c r="C83" s="5" t="s">
        <v>193</v>
      </c>
      <c r="D83" s="5">
        <v>1186</v>
      </c>
      <c r="E83" s="5">
        <v>1296.2</v>
      </c>
      <c r="F83" s="5">
        <v>1388</v>
      </c>
      <c r="G83" s="5">
        <v>1514.2</v>
      </c>
      <c r="H83" s="5">
        <v>10142112</v>
      </c>
      <c r="I83" s="5">
        <v>24562</v>
      </c>
      <c r="J83" s="5">
        <v>71538</v>
      </c>
      <c r="K83" s="5">
        <v>0</v>
      </c>
      <c r="L83" s="5">
        <v>0</v>
      </c>
      <c r="M83" s="5">
        <v>0</v>
      </c>
      <c r="N83" s="5">
        <v>191530</v>
      </c>
      <c r="O83" s="5">
        <v>322334</v>
      </c>
      <c r="P83" s="5">
        <v>253628.75</v>
      </c>
      <c r="Q83" s="5">
        <v>19685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60232</v>
      </c>
      <c r="AA83" s="5">
        <v>1096281</v>
      </c>
      <c r="AB83" s="5">
        <v>12181902.75</v>
      </c>
      <c r="AC83" s="5">
        <v>0</v>
      </c>
      <c r="AD83" s="5">
        <v>87629</v>
      </c>
      <c r="AE83" s="5">
        <v>253628.75</v>
      </c>
      <c r="AF83" s="5">
        <v>0</v>
      </c>
      <c r="AG83" s="5">
        <v>0</v>
      </c>
      <c r="AH83" s="5">
        <v>0</v>
      </c>
      <c r="AI83" s="5">
        <v>906340</v>
      </c>
      <c r="AJ83" s="5">
        <v>1247597.75</v>
      </c>
      <c r="AK83" s="5">
        <v>9431702.8612740003</v>
      </c>
      <c r="AL83" s="5">
        <v>663710249</v>
      </c>
      <c r="AM83" s="47"/>
    </row>
    <row r="84" spans="1:39" x14ac:dyDescent="0.25">
      <c r="A84" s="5">
        <v>256</v>
      </c>
      <c r="B84" s="5">
        <v>1</v>
      </c>
      <c r="C84" s="5" t="s">
        <v>194</v>
      </c>
      <c r="D84" s="5">
        <v>2877</v>
      </c>
      <c r="E84" s="5">
        <v>3150</v>
      </c>
      <c r="F84" s="5">
        <v>2550</v>
      </c>
      <c r="G84" s="5">
        <v>2793</v>
      </c>
      <c r="H84" s="5">
        <v>18707514</v>
      </c>
      <c r="I84" s="5">
        <v>52193</v>
      </c>
      <c r="J84" s="5">
        <v>683159</v>
      </c>
      <c r="K84" s="5">
        <v>37502</v>
      </c>
      <c r="L84" s="5">
        <v>0</v>
      </c>
      <c r="M84" s="5">
        <v>0</v>
      </c>
      <c r="N84" s="5">
        <v>321420</v>
      </c>
      <c r="O84" s="5">
        <v>629506</v>
      </c>
      <c r="P84" s="5">
        <v>214897.5</v>
      </c>
      <c r="Q84" s="5">
        <v>36309</v>
      </c>
      <c r="R84" s="5">
        <v>0</v>
      </c>
      <c r="S84" s="5">
        <v>0</v>
      </c>
      <c r="T84" s="5">
        <v>0</v>
      </c>
      <c r="U84" s="5">
        <v>0</v>
      </c>
      <c r="V84" s="5">
        <v>-31347</v>
      </c>
      <c r="W84" s="5">
        <v>4608450</v>
      </c>
      <c r="X84" s="5">
        <v>0</v>
      </c>
      <c r="Y84" s="5">
        <v>0</v>
      </c>
      <c r="Z84" s="5">
        <v>117834</v>
      </c>
      <c r="AA84" s="5">
        <v>2022132</v>
      </c>
      <c r="AB84" s="5">
        <v>27399569.5</v>
      </c>
      <c r="AC84" s="5">
        <v>0</v>
      </c>
      <c r="AD84" s="5">
        <v>389710</v>
      </c>
      <c r="AE84" s="5">
        <v>214897.5</v>
      </c>
      <c r="AF84" s="5">
        <v>0</v>
      </c>
      <c r="AG84" s="5">
        <v>4593526.88</v>
      </c>
      <c r="AH84" s="5">
        <v>0</v>
      </c>
      <c r="AI84" s="5">
        <v>1975629</v>
      </c>
      <c r="AJ84" s="5">
        <v>7173763.3799999999</v>
      </c>
      <c r="AK84" s="5">
        <v>39616496.217184998</v>
      </c>
      <c r="AL84" s="5">
        <v>2618156750</v>
      </c>
      <c r="AM84" s="47"/>
    </row>
    <row r="85" spans="1:39" x14ac:dyDescent="0.25">
      <c r="A85" s="5">
        <v>261</v>
      </c>
      <c r="B85" s="5">
        <v>1</v>
      </c>
      <c r="C85" s="5" t="s">
        <v>195</v>
      </c>
      <c r="D85" s="5">
        <v>227</v>
      </c>
      <c r="E85" s="5">
        <v>247.4</v>
      </c>
      <c r="F85" s="5">
        <v>309</v>
      </c>
      <c r="G85" s="5">
        <v>344.6</v>
      </c>
      <c r="H85" s="5">
        <v>2308131</v>
      </c>
      <c r="I85" s="5">
        <v>0</v>
      </c>
      <c r="J85" s="5">
        <v>131472.90325</v>
      </c>
      <c r="K85" s="5">
        <v>0</v>
      </c>
      <c r="L85" s="5">
        <v>120171</v>
      </c>
      <c r="M85" s="5">
        <v>8144</v>
      </c>
      <c r="N85" s="5">
        <v>99752</v>
      </c>
      <c r="O85" s="5">
        <v>75768</v>
      </c>
      <c r="P85" s="5">
        <v>46161.25</v>
      </c>
      <c r="Q85" s="5">
        <v>4480</v>
      </c>
      <c r="R85" s="5">
        <v>2771</v>
      </c>
      <c r="S85" s="5">
        <v>0</v>
      </c>
      <c r="T85" s="5">
        <v>0</v>
      </c>
      <c r="U85" s="5">
        <v>0</v>
      </c>
      <c r="V85" s="5">
        <v>0</v>
      </c>
      <c r="W85" s="5">
        <v>207832</v>
      </c>
      <c r="X85" s="5">
        <v>0</v>
      </c>
      <c r="Y85" s="5">
        <v>1125</v>
      </c>
      <c r="Z85" s="5">
        <v>11922</v>
      </c>
      <c r="AA85" s="5">
        <v>249490</v>
      </c>
      <c r="AB85" s="5">
        <v>3267220.15325</v>
      </c>
      <c r="AC85" s="5">
        <v>0</v>
      </c>
      <c r="AD85" s="5">
        <v>26995</v>
      </c>
      <c r="AE85" s="5">
        <v>42734</v>
      </c>
      <c r="AF85" s="5">
        <v>2565</v>
      </c>
      <c r="AG85" s="5">
        <v>181312</v>
      </c>
      <c r="AH85" s="5">
        <v>0</v>
      </c>
      <c r="AI85" s="5">
        <v>190729</v>
      </c>
      <c r="AJ85" s="5">
        <v>444335</v>
      </c>
      <c r="AK85" s="5">
        <v>2813004.233796</v>
      </c>
      <c r="AL85" s="5">
        <v>116807200</v>
      </c>
      <c r="AM85" s="47"/>
    </row>
    <row r="86" spans="1:39" x14ac:dyDescent="0.25">
      <c r="A86" s="5">
        <v>264</v>
      </c>
      <c r="B86" s="5">
        <v>1</v>
      </c>
      <c r="C86" s="5" t="s">
        <v>196</v>
      </c>
      <c r="D86" s="5">
        <v>134</v>
      </c>
      <c r="E86" s="5">
        <v>146.80000000000001</v>
      </c>
      <c r="F86" s="5">
        <v>100</v>
      </c>
      <c r="G86" s="5">
        <v>109.6</v>
      </c>
      <c r="H86" s="5">
        <v>734101</v>
      </c>
      <c r="I86" s="5">
        <v>0</v>
      </c>
      <c r="J86" s="5">
        <v>49333</v>
      </c>
      <c r="K86" s="5">
        <v>0</v>
      </c>
      <c r="L86" s="5">
        <v>52816</v>
      </c>
      <c r="M86" s="5">
        <v>275439</v>
      </c>
      <c r="N86" s="5">
        <v>57315</v>
      </c>
      <c r="O86" s="5">
        <v>26535</v>
      </c>
      <c r="P86" s="5">
        <v>5480</v>
      </c>
      <c r="Q86" s="5">
        <v>1425</v>
      </c>
      <c r="R86" s="5">
        <v>4506</v>
      </c>
      <c r="S86" s="5">
        <v>0</v>
      </c>
      <c r="T86" s="5">
        <v>0</v>
      </c>
      <c r="U86" s="5">
        <v>0</v>
      </c>
      <c r="V86" s="5">
        <v>0</v>
      </c>
      <c r="W86" s="5">
        <v>321913</v>
      </c>
      <c r="X86" s="5">
        <v>0</v>
      </c>
      <c r="Y86" s="5">
        <v>0</v>
      </c>
      <c r="Z86" s="5">
        <v>5874</v>
      </c>
      <c r="AA86" s="5">
        <v>79350</v>
      </c>
      <c r="AB86" s="5">
        <v>1614087</v>
      </c>
      <c r="AC86" s="5">
        <v>0</v>
      </c>
      <c r="AD86" s="5">
        <v>26535</v>
      </c>
      <c r="AE86" s="5">
        <v>4179</v>
      </c>
      <c r="AF86" s="5">
        <v>3436</v>
      </c>
      <c r="AG86" s="5">
        <v>74580.5</v>
      </c>
      <c r="AH86" s="5">
        <v>0</v>
      </c>
      <c r="AI86" s="5">
        <v>49964</v>
      </c>
      <c r="AJ86" s="5">
        <v>158694.5</v>
      </c>
      <c r="AK86" s="5">
        <v>5037638.422603</v>
      </c>
      <c r="AL86" s="5">
        <v>57087600</v>
      </c>
      <c r="AM86" s="47"/>
    </row>
    <row r="87" spans="1:39" x14ac:dyDescent="0.25">
      <c r="A87" s="5">
        <v>270</v>
      </c>
      <c r="B87" s="5">
        <v>1</v>
      </c>
      <c r="C87" s="5" t="s">
        <v>197</v>
      </c>
      <c r="D87" s="5">
        <v>6843</v>
      </c>
      <c r="E87" s="5">
        <v>7496.4</v>
      </c>
      <c r="F87" s="5">
        <v>6743</v>
      </c>
      <c r="G87" s="5">
        <v>7435</v>
      </c>
      <c r="H87" s="5">
        <v>49799630</v>
      </c>
      <c r="I87" s="5">
        <v>381728</v>
      </c>
      <c r="J87" s="5">
        <v>2981877.1744969999</v>
      </c>
      <c r="K87" s="5">
        <v>461412</v>
      </c>
      <c r="L87" s="5">
        <v>0</v>
      </c>
      <c r="M87" s="5">
        <v>0</v>
      </c>
      <c r="N87" s="5">
        <v>0</v>
      </c>
      <c r="O87" s="5">
        <v>1744557</v>
      </c>
      <c r="P87" s="5">
        <v>510586.25</v>
      </c>
      <c r="Q87" s="5">
        <v>96655</v>
      </c>
      <c r="R87" s="5">
        <v>2156</v>
      </c>
      <c r="S87" s="5">
        <v>0</v>
      </c>
      <c r="T87" s="5">
        <v>0</v>
      </c>
      <c r="U87" s="5">
        <v>121135</v>
      </c>
      <c r="V87" s="5">
        <v>-8038</v>
      </c>
      <c r="W87" s="5">
        <v>13600102</v>
      </c>
      <c r="X87" s="5">
        <v>0</v>
      </c>
      <c r="Y87" s="5">
        <v>34125</v>
      </c>
      <c r="Z87" s="5">
        <v>422379</v>
      </c>
      <c r="AA87" s="5">
        <v>5382940</v>
      </c>
      <c r="AB87" s="5">
        <v>75531244.424496993</v>
      </c>
      <c r="AC87" s="5">
        <v>0</v>
      </c>
      <c r="AD87" s="5">
        <v>1500628</v>
      </c>
      <c r="AE87" s="5">
        <v>510586.25</v>
      </c>
      <c r="AF87" s="5">
        <v>2156</v>
      </c>
      <c r="AG87" s="5">
        <v>13587852.060000001</v>
      </c>
      <c r="AH87" s="5">
        <v>0</v>
      </c>
      <c r="AI87" s="5">
        <v>5382940</v>
      </c>
      <c r="AJ87" s="5">
        <v>20984162.309999999</v>
      </c>
      <c r="AK87" s="5">
        <v>146531763.47674301</v>
      </c>
      <c r="AL87" s="5">
        <v>12238621200</v>
      </c>
      <c r="AM87" s="47"/>
    </row>
    <row r="88" spans="1:39" x14ac:dyDescent="0.25">
      <c r="A88" s="5">
        <v>271</v>
      </c>
      <c r="B88" s="5">
        <v>1</v>
      </c>
      <c r="C88" s="5" t="s">
        <v>198</v>
      </c>
      <c r="D88" s="5">
        <v>10673.8</v>
      </c>
      <c r="E88" s="5">
        <v>11691</v>
      </c>
      <c r="F88" s="5">
        <v>10066.799999999999</v>
      </c>
      <c r="G88" s="5">
        <v>11089.56</v>
      </c>
      <c r="H88" s="5">
        <v>74277873</v>
      </c>
      <c r="I88" s="5">
        <v>448249</v>
      </c>
      <c r="J88" s="5">
        <v>6976696.0431129998</v>
      </c>
      <c r="K88" s="5">
        <v>1330415</v>
      </c>
      <c r="L88" s="5">
        <v>0</v>
      </c>
      <c r="M88" s="5">
        <v>0</v>
      </c>
      <c r="N88" s="5">
        <v>0</v>
      </c>
      <c r="O88" s="5">
        <v>2636154</v>
      </c>
      <c r="P88" s="5">
        <v>785066.75</v>
      </c>
      <c r="Q88" s="5">
        <v>144164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19855635</v>
      </c>
      <c r="X88" s="5">
        <v>0</v>
      </c>
      <c r="Y88" s="5">
        <v>0</v>
      </c>
      <c r="Z88" s="5">
        <v>658910</v>
      </c>
      <c r="AA88" s="5">
        <v>8028841</v>
      </c>
      <c r="AB88" s="5">
        <v>115142003.79311299</v>
      </c>
      <c r="AC88" s="5">
        <v>0</v>
      </c>
      <c r="AD88" s="5">
        <v>1722422</v>
      </c>
      <c r="AE88" s="5">
        <v>785066.75</v>
      </c>
      <c r="AF88" s="5">
        <v>0</v>
      </c>
      <c r="AG88" s="5">
        <v>19855266.140000001</v>
      </c>
      <c r="AH88" s="5">
        <v>0</v>
      </c>
      <c r="AI88" s="5">
        <v>8028841</v>
      </c>
      <c r="AJ88" s="5">
        <v>30391595.890000001</v>
      </c>
      <c r="AK88" s="5">
        <v>166014513.995877</v>
      </c>
      <c r="AL88" s="5">
        <v>14087464700</v>
      </c>
      <c r="AM88" s="47"/>
    </row>
    <row r="89" spans="1:39" x14ac:dyDescent="0.25">
      <c r="A89" s="5">
        <v>272</v>
      </c>
      <c r="B89" s="5">
        <v>1</v>
      </c>
      <c r="C89" s="5" t="s">
        <v>199</v>
      </c>
      <c r="D89" s="5">
        <v>9506</v>
      </c>
      <c r="E89" s="5">
        <v>10393.200000000001</v>
      </c>
      <c r="F89" s="5">
        <v>8602</v>
      </c>
      <c r="G89" s="5">
        <v>9444.2000000000007</v>
      </c>
      <c r="H89" s="5">
        <v>63257252</v>
      </c>
      <c r="I89" s="5">
        <v>409360</v>
      </c>
      <c r="J89" s="5">
        <v>1299350</v>
      </c>
      <c r="K89" s="5">
        <v>651783</v>
      </c>
      <c r="L89" s="5">
        <v>0</v>
      </c>
      <c r="M89" s="5">
        <v>0</v>
      </c>
      <c r="N89" s="5">
        <v>0</v>
      </c>
      <c r="O89" s="5">
        <v>2122732</v>
      </c>
      <c r="P89" s="5">
        <v>761882.5</v>
      </c>
      <c r="Q89" s="5">
        <v>122775</v>
      </c>
      <c r="R89" s="5">
        <v>52699</v>
      </c>
      <c r="S89" s="5">
        <v>0</v>
      </c>
      <c r="T89" s="5">
        <v>0</v>
      </c>
      <c r="U89" s="5">
        <v>0</v>
      </c>
      <c r="V89" s="5">
        <v>0</v>
      </c>
      <c r="W89" s="5">
        <v>15140186</v>
      </c>
      <c r="X89" s="5">
        <v>0</v>
      </c>
      <c r="Y89" s="5">
        <v>58500</v>
      </c>
      <c r="Z89" s="5">
        <v>475033</v>
      </c>
      <c r="AA89" s="5">
        <v>6837601</v>
      </c>
      <c r="AB89" s="5">
        <v>91189153.5</v>
      </c>
      <c r="AC89" s="5">
        <v>0</v>
      </c>
      <c r="AD89" s="5">
        <v>1240425</v>
      </c>
      <c r="AE89" s="5">
        <v>761882.5</v>
      </c>
      <c r="AF89" s="5">
        <v>52699</v>
      </c>
      <c r="AG89" s="5">
        <v>15137060.82</v>
      </c>
      <c r="AH89" s="5">
        <v>0</v>
      </c>
      <c r="AI89" s="5">
        <v>6837601</v>
      </c>
      <c r="AJ89" s="5">
        <v>24029668.32</v>
      </c>
      <c r="AK89" s="5">
        <v>126445540.24217901</v>
      </c>
      <c r="AL89" s="5">
        <v>10466992000</v>
      </c>
      <c r="AM89" s="47"/>
    </row>
    <row r="90" spans="1:39" x14ac:dyDescent="0.25">
      <c r="A90" s="5">
        <v>273</v>
      </c>
      <c r="B90" s="5">
        <v>1</v>
      </c>
      <c r="C90" s="5" t="s">
        <v>200</v>
      </c>
      <c r="D90" s="5">
        <v>7324</v>
      </c>
      <c r="E90" s="5">
        <v>8015</v>
      </c>
      <c r="F90" s="5">
        <v>8392</v>
      </c>
      <c r="G90" s="5">
        <v>9180.6</v>
      </c>
      <c r="H90" s="5">
        <v>61491659</v>
      </c>
      <c r="I90" s="5">
        <v>203657</v>
      </c>
      <c r="J90" s="5">
        <v>248480</v>
      </c>
      <c r="K90" s="5">
        <v>359802</v>
      </c>
      <c r="L90" s="5">
        <v>0</v>
      </c>
      <c r="M90" s="5">
        <v>0</v>
      </c>
      <c r="N90" s="5">
        <v>14634.983265999999</v>
      </c>
      <c r="O90" s="5">
        <v>2110616</v>
      </c>
      <c r="P90" s="5">
        <v>632871.25</v>
      </c>
      <c r="Q90" s="5">
        <v>119348</v>
      </c>
      <c r="R90" s="5">
        <v>0</v>
      </c>
      <c r="S90" s="5">
        <v>0</v>
      </c>
      <c r="T90" s="5">
        <v>0</v>
      </c>
      <c r="U90" s="5">
        <v>0</v>
      </c>
      <c r="V90" s="5">
        <v>-7971</v>
      </c>
      <c r="W90" s="5">
        <v>16751474</v>
      </c>
      <c r="X90" s="5">
        <v>0</v>
      </c>
      <c r="Y90" s="5">
        <v>0</v>
      </c>
      <c r="Z90" s="5">
        <v>505156</v>
      </c>
      <c r="AA90" s="5">
        <v>6646754</v>
      </c>
      <c r="AB90" s="5">
        <v>89076481.233265996</v>
      </c>
      <c r="AC90" s="5">
        <v>0</v>
      </c>
      <c r="AD90" s="5">
        <v>1229969</v>
      </c>
      <c r="AE90" s="5">
        <v>632871.25</v>
      </c>
      <c r="AF90" s="5">
        <v>0</v>
      </c>
      <c r="AG90" s="5">
        <v>16747002.029999999</v>
      </c>
      <c r="AH90" s="5">
        <v>0</v>
      </c>
      <c r="AI90" s="5">
        <v>6646754</v>
      </c>
      <c r="AJ90" s="5">
        <v>25256596.280000001</v>
      </c>
      <c r="AK90" s="5">
        <v>122579793.684544</v>
      </c>
      <c r="AL90" s="5">
        <v>10497611000</v>
      </c>
      <c r="AM90" s="47"/>
    </row>
    <row r="91" spans="1:39" x14ac:dyDescent="0.25">
      <c r="A91" s="5">
        <v>276</v>
      </c>
      <c r="B91" s="5">
        <v>1</v>
      </c>
      <c r="C91" s="5" t="s">
        <v>201</v>
      </c>
      <c r="D91" s="5">
        <v>7236</v>
      </c>
      <c r="E91" s="5">
        <v>7937.2</v>
      </c>
      <c r="F91" s="5">
        <v>11144</v>
      </c>
      <c r="G91" s="5">
        <v>12186.6</v>
      </c>
      <c r="H91" s="5">
        <v>81625847</v>
      </c>
      <c r="I91" s="5">
        <v>29679</v>
      </c>
      <c r="J91" s="5">
        <v>81557</v>
      </c>
      <c r="K91" s="5">
        <v>127060</v>
      </c>
      <c r="L91" s="5">
        <v>0</v>
      </c>
      <c r="M91" s="5">
        <v>0</v>
      </c>
      <c r="N91" s="5">
        <v>0</v>
      </c>
      <c r="O91" s="5">
        <v>2790005</v>
      </c>
      <c r="P91" s="5">
        <v>836060</v>
      </c>
      <c r="Q91" s="5">
        <v>158426</v>
      </c>
      <c r="R91" s="5">
        <v>18889</v>
      </c>
      <c r="S91" s="5">
        <v>0</v>
      </c>
      <c r="T91" s="5">
        <v>0</v>
      </c>
      <c r="U91" s="5">
        <v>0</v>
      </c>
      <c r="V91" s="5">
        <v>0</v>
      </c>
      <c r="W91" s="5">
        <v>22291729</v>
      </c>
      <c r="X91" s="5">
        <v>0</v>
      </c>
      <c r="Y91" s="5">
        <v>0</v>
      </c>
      <c r="Z91" s="5">
        <v>611966</v>
      </c>
      <c r="AA91" s="5">
        <v>8823098</v>
      </c>
      <c r="AB91" s="5">
        <v>117394316</v>
      </c>
      <c r="AC91" s="5">
        <v>0</v>
      </c>
      <c r="AD91" s="5">
        <v>1116026</v>
      </c>
      <c r="AE91" s="5">
        <v>836060</v>
      </c>
      <c r="AF91" s="5">
        <v>18889</v>
      </c>
      <c r="AG91" s="5">
        <v>22125560.093021002</v>
      </c>
      <c r="AH91" s="5">
        <v>0</v>
      </c>
      <c r="AI91" s="5">
        <v>8823098</v>
      </c>
      <c r="AJ91" s="5">
        <v>32919633.093021002</v>
      </c>
      <c r="AK91" s="5">
        <v>111690198.541273</v>
      </c>
      <c r="AL91" s="5">
        <v>9092453300</v>
      </c>
      <c r="AM91" s="47"/>
    </row>
    <row r="92" spans="1:39" x14ac:dyDescent="0.25">
      <c r="A92" s="5">
        <v>277</v>
      </c>
      <c r="B92" s="5">
        <v>1</v>
      </c>
      <c r="C92" s="5" t="s">
        <v>202</v>
      </c>
      <c r="D92" s="5">
        <v>2717</v>
      </c>
      <c r="E92" s="5">
        <v>2980</v>
      </c>
      <c r="F92" s="5">
        <v>2446</v>
      </c>
      <c r="G92" s="5">
        <v>2681.4</v>
      </c>
      <c r="H92" s="5">
        <v>17960017</v>
      </c>
      <c r="I92" s="5">
        <v>67544</v>
      </c>
      <c r="J92" s="5">
        <v>172255</v>
      </c>
      <c r="K92" s="5">
        <v>15565</v>
      </c>
      <c r="L92" s="5">
        <v>0</v>
      </c>
      <c r="M92" s="5">
        <v>0</v>
      </c>
      <c r="N92" s="5">
        <v>71250</v>
      </c>
      <c r="O92" s="5">
        <v>622678</v>
      </c>
      <c r="P92" s="5">
        <v>234408.75</v>
      </c>
      <c r="Q92" s="5">
        <v>34858</v>
      </c>
      <c r="R92" s="5">
        <v>11664</v>
      </c>
      <c r="S92" s="5">
        <v>0</v>
      </c>
      <c r="T92" s="5">
        <v>0</v>
      </c>
      <c r="U92" s="5">
        <v>0</v>
      </c>
      <c r="V92" s="5">
        <v>0</v>
      </c>
      <c r="W92" s="5">
        <v>3968928</v>
      </c>
      <c r="X92" s="5">
        <v>0</v>
      </c>
      <c r="Y92" s="5">
        <v>5625</v>
      </c>
      <c r="Z92" s="5">
        <v>127118</v>
      </c>
      <c r="AA92" s="5">
        <v>1941334</v>
      </c>
      <c r="AB92" s="5">
        <v>25233244.75</v>
      </c>
      <c r="AC92" s="5">
        <v>0</v>
      </c>
      <c r="AD92" s="5">
        <v>494611</v>
      </c>
      <c r="AE92" s="5">
        <v>234408.75</v>
      </c>
      <c r="AF92" s="5">
        <v>11664</v>
      </c>
      <c r="AG92" s="5">
        <v>3931930.86</v>
      </c>
      <c r="AH92" s="5">
        <v>0</v>
      </c>
      <c r="AI92" s="5">
        <v>1941334</v>
      </c>
      <c r="AJ92" s="5">
        <v>6613948.6100000003</v>
      </c>
      <c r="AK92" s="5">
        <v>48800521.059978001</v>
      </c>
      <c r="AL92" s="5">
        <v>4056428000</v>
      </c>
      <c r="AM92" s="47"/>
    </row>
    <row r="93" spans="1:39" x14ac:dyDescent="0.25">
      <c r="A93" s="5">
        <v>278</v>
      </c>
      <c r="B93" s="5">
        <v>1</v>
      </c>
      <c r="C93" s="5" t="s">
        <v>203</v>
      </c>
      <c r="D93" s="5">
        <v>2031</v>
      </c>
      <c r="E93" s="5">
        <v>2230</v>
      </c>
      <c r="F93" s="5">
        <v>2922</v>
      </c>
      <c r="G93" s="5">
        <v>3212.8</v>
      </c>
      <c r="H93" s="5">
        <v>21519334</v>
      </c>
      <c r="I93" s="5">
        <v>25585</v>
      </c>
      <c r="J93" s="5">
        <v>32576</v>
      </c>
      <c r="K93" s="5">
        <v>29327</v>
      </c>
      <c r="L93" s="5">
        <v>0</v>
      </c>
      <c r="M93" s="5">
        <v>0</v>
      </c>
      <c r="N93" s="5">
        <v>211520</v>
      </c>
      <c r="O93" s="5">
        <v>729166</v>
      </c>
      <c r="P93" s="5">
        <v>223465</v>
      </c>
      <c r="Q93" s="5">
        <v>41766</v>
      </c>
      <c r="R93" s="5">
        <v>2795</v>
      </c>
      <c r="S93" s="5">
        <v>0</v>
      </c>
      <c r="T93" s="5">
        <v>0</v>
      </c>
      <c r="U93" s="5">
        <v>0</v>
      </c>
      <c r="V93" s="5">
        <v>0</v>
      </c>
      <c r="W93" s="5">
        <v>5822879</v>
      </c>
      <c r="X93" s="5">
        <v>0</v>
      </c>
      <c r="Y93" s="5">
        <v>0</v>
      </c>
      <c r="Z93" s="5">
        <v>154808</v>
      </c>
      <c r="AA93" s="5">
        <v>2326067</v>
      </c>
      <c r="AB93" s="5">
        <v>31119288</v>
      </c>
      <c r="AC93" s="5">
        <v>0</v>
      </c>
      <c r="AD93" s="5">
        <v>457985</v>
      </c>
      <c r="AE93" s="5">
        <v>223465</v>
      </c>
      <c r="AF93" s="5">
        <v>2795</v>
      </c>
      <c r="AG93" s="5">
        <v>5753649.3371130005</v>
      </c>
      <c r="AH93" s="5">
        <v>0</v>
      </c>
      <c r="AI93" s="5">
        <v>2326067</v>
      </c>
      <c r="AJ93" s="5">
        <v>8763961.3371130005</v>
      </c>
      <c r="AK93" s="5">
        <v>46235061.408271998</v>
      </c>
      <c r="AL93" s="5">
        <v>3665910500</v>
      </c>
      <c r="AM93" s="47"/>
    </row>
    <row r="94" spans="1:39" x14ac:dyDescent="0.25">
      <c r="A94" s="5">
        <v>279</v>
      </c>
      <c r="B94" s="5">
        <v>1</v>
      </c>
      <c r="C94" s="5" t="s">
        <v>204</v>
      </c>
      <c r="D94" s="5">
        <v>25967.4</v>
      </c>
      <c r="E94" s="5">
        <v>28300.400000000001</v>
      </c>
      <c r="F94" s="5">
        <v>21274.400000000001</v>
      </c>
      <c r="G94" s="5">
        <v>23289.599999999999</v>
      </c>
      <c r="H94" s="5">
        <v>155993741</v>
      </c>
      <c r="I94" s="5">
        <v>1319163</v>
      </c>
      <c r="J94" s="5">
        <v>9597963</v>
      </c>
      <c r="K94" s="5">
        <v>1958588</v>
      </c>
      <c r="L94" s="5">
        <v>0</v>
      </c>
      <c r="M94" s="5">
        <v>0</v>
      </c>
      <c r="N94" s="5">
        <v>0</v>
      </c>
      <c r="O94" s="5">
        <v>5317123</v>
      </c>
      <c r="P94" s="5">
        <v>1966655</v>
      </c>
      <c r="Q94" s="5">
        <v>302765</v>
      </c>
      <c r="R94" s="5">
        <v>763200</v>
      </c>
      <c r="S94" s="5">
        <v>0</v>
      </c>
      <c r="T94" s="5">
        <v>0</v>
      </c>
      <c r="U94" s="5">
        <v>0</v>
      </c>
      <c r="V94" s="5">
        <v>0</v>
      </c>
      <c r="W94" s="5">
        <v>35086481</v>
      </c>
      <c r="X94" s="5">
        <v>0</v>
      </c>
      <c r="Y94" s="5">
        <v>0</v>
      </c>
      <c r="Z94" s="5">
        <v>1166015</v>
      </c>
      <c r="AA94" s="5">
        <v>16861670</v>
      </c>
      <c r="AB94" s="5">
        <v>230333364</v>
      </c>
      <c r="AC94" s="5">
        <v>0</v>
      </c>
      <c r="AD94" s="5">
        <v>2282213</v>
      </c>
      <c r="AE94" s="5">
        <v>1966655</v>
      </c>
      <c r="AF94" s="5">
        <v>763200</v>
      </c>
      <c r="AG94" s="5">
        <v>35052350.100000001</v>
      </c>
      <c r="AH94" s="5">
        <v>0</v>
      </c>
      <c r="AI94" s="5">
        <v>14977949</v>
      </c>
      <c r="AJ94" s="5">
        <v>55042367.100000001</v>
      </c>
      <c r="AK94" s="5">
        <v>229036348.34647501</v>
      </c>
      <c r="AL94" s="5">
        <v>18189932300</v>
      </c>
      <c r="AM94" s="47"/>
    </row>
    <row r="95" spans="1:39" x14ac:dyDescent="0.25">
      <c r="A95" s="5">
        <v>280</v>
      </c>
      <c r="B95" s="5">
        <v>1</v>
      </c>
      <c r="C95" s="5" t="s">
        <v>205</v>
      </c>
      <c r="D95" s="5">
        <v>4727.6000000000004</v>
      </c>
      <c r="E95" s="5">
        <v>5136.6000000000004</v>
      </c>
      <c r="F95" s="5">
        <v>4004.6</v>
      </c>
      <c r="G95" s="5">
        <v>4410.5600000000004</v>
      </c>
      <c r="H95" s="5">
        <v>29541931</v>
      </c>
      <c r="I95" s="5">
        <v>736848</v>
      </c>
      <c r="J95" s="5">
        <v>4599315.211131</v>
      </c>
      <c r="K95" s="5">
        <v>1245450</v>
      </c>
      <c r="L95" s="5">
        <v>0</v>
      </c>
      <c r="M95" s="5">
        <v>0</v>
      </c>
      <c r="N95" s="5">
        <v>0</v>
      </c>
      <c r="O95" s="5">
        <v>1058648</v>
      </c>
      <c r="P95" s="5">
        <v>474239.25</v>
      </c>
      <c r="Q95" s="5">
        <v>57337</v>
      </c>
      <c r="R95" s="5">
        <v>0</v>
      </c>
      <c r="S95" s="5">
        <v>0</v>
      </c>
      <c r="T95" s="5">
        <v>0</v>
      </c>
      <c r="U95" s="5">
        <v>0</v>
      </c>
      <c r="V95" s="5">
        <v>-7636</v>
      </c>
      <c r="W95" s="5">
        <v>4916010</v>
      </c>
      <c r="X95" s="5">
        <v>0</v>
      </c>
      <c r="Y95" s="5">
        <v>124313</v>
      </c>
      <c r="Z95" s="5">
        <v>239499</v>
      </c>
      <c r="AA95" s="5">
        <v>3193245</v>
      </c>
      <c r="AB95" s="5">
        <v>46179199.461130999</v>
      </c>
      <c r="AC95" s="5">
        <v>0</v>
      </c>
      <c r="AD95" s="5">
        <v>650564</v>
      </c>
      <c r="AE95" s="5">
        <v>474239.25</v>
      </c>
      <c r="AF95" s="5">
        <v>0</v>
      </c>
      <c r="AG95" s="5">
        <v>4915787.3600000003</v>
      </c>
      <c r="AH95" s="5">
        <v>0</v>
      </c>
      <c r="AI95" s="5">
        <v>3193245</v>
      </c>
      <c r="AJ95" s="5">
        <v>9233835.6099999994</v>
      </c>
      <c r="AK95" s="5">
        <v>62100516.059418999</v>
      </c>
      <c r="AL95" s="5">
        <v>5294559400</v>
      </c>
      <c r="AM95" s="47"/>
    </row>
    <row r="96" spans="1:39" x14ac:dyDescent="0.25">
      <c r="A96" s="5">
        <v>281</v>
      </c>
      <c r="B96" s="5">
        <v>1</v>
      </c>
      <c r="C96" s="5" t="s">
        <v>206</v>
      </c>
      <c r="D96" s="5">
        <v>13492</v>
      </c>
      <c r="E96" s="5">
        <v>14694</v>
      </c>
      <c r="F96" s="5">
        <v>11175</v>
      </c>
      <c r="G96" s="5">
        <v>12446.28</v>
      </c>
      <c r="H96" s="5">
        <v>83365183</v>
      </c>
      <c r="I96" s="5">
        <v>307020</v>
      </c>
      <c r="J96" s="5">
        <v>12273479.468475999</v>
      </c>
      <c r="K96" s="5">
        <v>1142810</v>
      </c>
      <c r="L96" s="5">
        <v>0</v>
      </c>
      <c r="M96" s="5">
        <v>0</v>
      </c>
      <c r="N96" s="5">
        <v>74045.604867999995</v>
      </c>
      <c r="O96" s="5">
        <v>2944174</v>
      </c>
      <c r="P96" s="5">
        <v>872915.25</v>
      </c>
      <c r="Q96" s="5">
        <v>161802</v>
      </c>
      <c r="R96" s="5">
        <v>240089</v>
      </c>
      <c r="S96" s="5">
        <v>0</v>
      </c>
      <c r="T96" s="5">
        <v>0</v>
      </c>
      <c r="U96" s="5">
        <v>8873</v>
      </c>
      <c r="V96" s="5">
        <v>0</v>
      </c>
      <c r="W96" s="5">
        <v>22195576</v>
      </c>
      <c r="X96" s="5">
        <v>0</v>
      </c>
      <c r="Y96" s="5">
        <v>438225</v>
      </c>
      <c r="Z96" s="5">
        <v>686020</v>
      </c>
      <c r="AA96" s="5">
        <v>9011107</v>
      </c>
      <c r="AB96" s="5">
        <v>133721319.32334299</v>
      </c>
      <c r="AC96" s="5">
        <v>0</v>
      </c>
      <c r="AD96" s="5">
        <v>1373990</v>
      </c>
      <c r="AE96" s="5">
        <v>872915.25</v>
      </c>
      <c r="AF96" s="5">
        <v>240089</v>
      </c>
      <c r="AG96" s="5">
        <v>22195138.52</v>
      </c>
      <c r="AH96" s="5">
        <v>0</v>
      </c>
      <c r="AI96" s="5">
        <v>8378387</v>
      </c>
      <c r="AJ96" s="5">
        <v>33060519.77</v>
      </c>
      <c r="AK96" s="5">
        <v>133083033.75714099</v>
      </c>
      <c r="AL96" s="5">
        <v>10739562700</v>
      </c>
      <c r="AM96" s="47"/>
    </row>
    <row r="97" spans="1:39" x14ac:dyDescent="0.25">
      <c r="A97" s="5">
        <v>282</v>
      </c>
      <c r="B97" s="5">
        <v>1</v>
      </c>
      <c r="C97" s="5" t="s">
        <v>2163</v>
      </c>
      <c r="D97" s="5">
        <v>1502</v>
      </c>
      <c r="E97" s="5">
        <v>1650.6</v>
      </c>
      <c r="F97" s="5">
        <v>1767</v>
      </c>
      <c r="G97" s="5">
        <v>1957</v>
      </c>
      <c r="H97" s="5">
        <v>13107986</v>
      </c>
      <c r="I97" s="5">
        <v>0</v>
      </c>
      <c r="J97" s="5">
        <v>259788</v>
      </c>
      <c r="K97" s="5">
        <v>110950</v>
      </c>
      <c r="L97" s="5">
        <v>0</v>
      </c>
      <c r="M97" s="5">
        <v>0</v>
      </c>
      <c r="N97" s="5">
        <v>0</v>
      </c>
      <c r="O97" s="5">
        <v>461518</v>
      </c>
      <c r="P97" s="5">
        <v>229757.5</v>
      </c>
      <c r="Q97" s="5">
        <v>25441</v>
      </c>
      <c r="R97" s="5">
        <v>5773</v>
      </c>
      <c r="S97" s="5">
        <v>0</v>
      </c>
      <c r="T97" s="5">
        <v>0</v>
      </c>
      <c r="U97" s="5">
        <v>0</v>
      </c>
      <c r="V97" s="5">
        <v>0</v>
      </c>
      <c r="W97" s="5">
        <v>1819736</v>
      </c>
      <c r="X97" s="5">
        <v>0</v>
      </c>
      <c r="Y97" s="5">
        <v>0</v>
      </c>
      <c r="Z97" s="5">
        <v>90654</v>
      </c>
      <c r="AA97" s="5">
        <v>1416868</v>
      </c>
      <c r="AB97" s="5">
        <v>17528471.5</v>
      </c>
      <c r="AC97" s="5">
        <v>0</v>
      </c>
      <c r="AD97" s="5">
        <v>140830</v>
      </c>
      <c r="AE97" s="5">
        <v>229757.5</v>
      </c>
      <c r="AF97" s="5">
        <v>5773</v>
      </c>
      <c r="AG97" s="5">
        <v>1819736</v>
      </c>
      <c r="AH97" s="5">
        <v>0</v>
      </c>
      <c r="AI97" s="5">
        <v>1329165</v>
      </c>
      <c r="AJ97" s="5">
        <v>3525261.5</v>
      </c>
      <c r="AK97" s="5">
        <v>13682377.877827</v>
      </c>
      <c r="AL97" s="5">
        <v>1235545600</v>
      </c>
      <c r="AM97" s="47"/>
    </row>
    <row r="98" spans="1:39" x14ac:dyDescent="0.25">
      <c r="A98" s="5">
        <v>283</v>
      </c>
      <c r="B98" s="5">
        <v>1</v>
      </c>
      <c r="C98" s="5" t="s">
        <v>207</v>
      </c>
      <c r="D98" s="5">
        <v>4440</v>
      </c>
      <c r="E98" s="5">
        <v>4856</v>
      </c>
      <c r="F98" s="5">
        <v>4448</v>
      </c>
      <c r="G98" s="5">
        <v>4862.6000000000004</v>
      </c>
      <c r="H98" s="5">
        <v>32569695</v>
      </c>
      <c r="I98" s="5">
        <v>460530</v>
      </c>
      <c r="J98" s="5">
        <v>1307201</v>
      </c>
      <c r="K98" s="5">
        <v>356618</v>
      </c>
      <c r="L98" s="5">
        <v>0</v>
      </c>
      <c r="M98" s="5">
        <v>0</v>
      </c>
      <c r="N98" s="5">
        <v>0</v>
      </c>
      <c r="O98" s="5">
        <v>1166672</v>
      </c>
      <c r="P98" s="5">
        <v>243130</v>
      </c>
      <c r="Q98" s="5">
        <v>63214</v>
      </c>
      <c r="R98" s="5">
        <v>106394</v>
      </c>
      <c r="S98" s="5">
        <v>0</v>
      </c>
      <c r="T98" s="5">
        <v>0</v>
      </c>
      <c r="U98" s="5">
        <v>0</v>
      </c>
      <c r="V98" s="5">
        <v>0</v>
      </c>
      <c r="W98" s="5">
        <v>8894668</v>
      </c>
      <c r="X98" s="5">
        <v>0</v>
      </c>
      <c r="Y98" s="5">
        <v>88875</v>
      </c>
      <c r="Z98" s="5">
        <v>267683</v>
      </c>
      <c r="AA98" s="5">
        <v>3520522</v>
      </c>
      <c r="AB98" s="5">
        <v>49045202</v>
      </c>
      <c r="AC98" s="5">
        <v>0</v>
      </c>
      <c r="AD98" s="5">
        <v>860560</v>
      </c>
      <c r="AE98" s="5">
        <v>243130</v>
      </c>
      <c r="AF98" s="5">
        <v>106394</v>
      </c>
      <c r="AG98" s="5">
        <v>8893731.25</v>
      </c>
      <c r="AH98" s="5">
        <v>0</v>
      </c>
      <c r="AI98" s="5">
        <v>3520522</v>
      </c>
      <c r="AJ98" s="5">
        <v>13624337.25</v>
      </c>
      <c r="AK98" s="5">
        <v>82179558.744146004</v>
      </c>
      <c r="AL98" s="5">
        <v>7403785300</v>
      </c>
      <c r="AM98" s="47"/>
    </row>
    <row r="99" spans="1:39" x14ac:dyDescent="0.25">
      <c r="A99" s="5">
        <v>284</v>
      </c>
      <c r="B99" s="5">
        <v>1</v>
      </c>
      <c r="C99" s="5" t="s">
        <v>208</v>
      </c>
      <c r="D99" s="5">
        <v>13304</v>
      </c>
      <c r="E99" s="5">
        <v>14475.4</v>
      </c>
      <c r="F99" s="5">
        <v>13171</v>
      </c>
      <c r="G99" s="5">
        <v>14330.6</v>
      </c>
      <c r="H99" s="5">
        <v>95986359</v>
      </c>
      <c r="I99" s="5">
        <v>307020</v>
      </c>
      <c r="J99" s="5">
        <v>550863</v>
      </c>
      <c r="K99" s="5">
        <v>236179</v>
      </c>
      <c r="L99" s="5">
        <v>0</v>
      </c>
      <c r="M99" s="5">
        <v>0</v>
      </c>
      <c r="N99" s="5">
        <v>336521.52923500002</v>
      </c>
      <c r="O99" s="5">
        <v>3168246</v>
      </c>
      <c r="P99" s="5">
        <v>1009510</v>
      </c>
      <c r="Q99" s="5">
        <v>186298</v>
      </c>
      <c r="R99" s="5">
        <v>16910</v>
      </c>
      <c r="S99" s="5">
        <v>0</v>
      </c>
      <c r="T99" s="5">
        <v>0</v>
      </c>
      <c r="U99" s="5">
        <v>0</v>
      </c>
      <c r="V99" s="5">
        <v>0</v>
      </c>
      <c r="W99" s="5">
        <v>25733745</v>
      </c>
      <c r="X99" s="5">
        <v>0</v>
      </c>
      <c r="Y99" s="5">
        <v>0</v>
      </c>
      <c r="Z99" s="5">
        <v>798929</v>
      </c>
      <c r="AA99" s="5">
        <v>10375354</v>
      </c>
      <c r="AB99" s="5">
        <v>138705934.52923501</v>
      </c>
      <c r="AC99" s="5">
        <v>0</v>
      </c>
      <c r="AD99" s="5">
        <v>1679904</v>
      </c>
      <c r="AE99" s="5">
        <v>1009510</v>
      </c>
      <c r="AF99" s="5">
        <v>16910</v>
      </c>
      <c r="AG99" s="5">
        <v>25704009.359999999</v>
      </c>
      <c r="AH99" s="5">
        <v>0</v>
      </c>
      <c r="AI99" s="5">
        <v>10375354</v>
      </c>
      <c r="AJ99" s="5">
        <v>38785687.359999999</v>
      </c>
      <c r="AK99" s="5">
        <v>174097680.702292</v>
      </c>
      <c r="AL99" s="5">
        <v>14657613100</v>
      </c>
      <c r="AM99" s="47"/>
    </row>
    <row r="100" spans="1:39" x14ac:dyDescent="0.25">
      <c r="A100" s="5">
        <v>286</v>
      </c>
      <c r="B100" s="5">
        <v>1</v>
      </c>
      <c r="C100" s="5" t="s">
        <v>209</v>
      </c>
      <c r="D100" s="5">
        <v>1750</v>
      </c>
      <c r="E100" s="5">
        <v>1894.4</v>
      </c>
      <c r="F100" s="5">
        <v>2250</v>
      </c>
      <c r="G100" s="5">
        <v>2494.6</v>
      </c>
      <c r="H100" s="5">
        <v>16708831</v>
      </c>
      <c r="I100" s="5">
        <v>643719</v>
      </c>
      <c r="J100" s="5">
        <v>4820215</v>
      </c>
      <c r="K100" s="5">
        <v>449262</v>
      </c>
      <c r="L100" s="5">
        <v>0</v>
      </c>
      <c r="M100" s="5">
        <v>0</v>
      </c>
      <c r="N100" s="5">
        <v>2027.955835</v>
      </c>
      <c r="O100" s="5">
        <v>558502</v>
      </c>
      <c r="P100" s="5">
        <v>387516.25</v>
      </c>
      <c r="Q100" s="5">
        <v>32430</v>
      </c>
      <c r="R100" s="5">
        <v>36496</v>
      </c>
      <c r="S100" s="5">
        <v>0</v>
      </c>
      <c r="T100" s="5">
        <v>0</v>
      </c>
      <c r="U100" s="5">
        <v>0</v>
      </c>
      <c r="V100" s="5">
        <v>0</v>
      </c>
      <c r="W100" s="5">
        <v>548937</v>
      </c>
      <c r="X100" s="5">
        <v>0</v>
      </c>
      <c r="Y100" s="5">
        <v>267750</v>
      </c>
      <c r="Z100" s="5">
        <v>135519</v>
      </c>
      <c r="AA100" s="5">
        <v>1806090</v>
      </c>
      <c r="AB100" s="5">
        <v>26397295.205835</v>
      </c>
      <c r="AC100" s="5">
        <v>0</v>
      </c>
      <c r="AD100" s="5">
        <v>99342</v>
      </c>
      <c r="AE100" s="5">
        <v>322023</v>
      </c>
      <c r="AF100" s="5">
        <v>30328</v>
      </c>
      <c r="AG100" s="5">
        <v>410305</v>
      </c>
      <c r="AH100" s="5">
        <v>0</v>
      </c>
      <c r="AI100" s="5">
        <v>1239367</v>
      </c>
      <c r="AJ100" s="5">
        <v>2101365</v>
      </c>
      <c r="AK100" s="5">
        <v>10166489.504489999</v>
      </c>
      <c r="AL100" s="5">
        <v>802858400</v>
      </c>
      <c r="AM100" s="47"/>
    </row>
    <row r="101" spans="1:39" x14ac:dyDescent="0.25">
      <c r="A101" s="5">
        <v>294</v>
      </c>
      <c r="B101" s="5">
        <v>1</v>
      </c>
      <c r="C101" s="5" t="s">
        <v>210</v>
      </c>
      <c r="D101" s="5">
        <v>413</v>
      </c>
      <c r="E101" s="5">
        <v>454.4</v>
      </c>
      <c r="F101" s="5">
        <v>1848</v>
      </c>
      <c r="G101" s="5">
        <v>2072.4299999999998</v>
      </c>
      <c r="H101" s="5">
        <v>13881136</v>
      </c>
      <c r="I101" s="5">
        <v>0</v>
      </c>
      <c r="J101" s="5">
        <v>1241017.4721969999</v>
      </c>
      <c r="K101" s="5">
        <v>16199</v>
      </c>
      <c r="L101" s="5">
        <v>0</v>
      </c>
      <c r="M101" s="5">
        <v>0</v>
      </c>
      <c r="N101" s="5">
        <v>548752</v>
      </c>
      <c r="O101" s="5">
        <v>502564</v>
      </c>
      <c r="P101" s="5">
        <v>344903.25</v>
      </c>
      <c r="Q101" s="5">
        <v>26942</v>
      </c>
      <c r="R101" s="5">
        <v>40620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1709475</v>
      </c>
      <c r="Z101" s="5">
        <v>124225</v>
      </c>
      <c r="AA101" s="5">
        <v>813429</v>
      </c>
      <c r="AB101" s="5">
        <v>19249262.722197</v>
      </c>
      <c r="AC101" s="5">
        <v>0</v>
      </c>
      <c r="AD101" s="5">
        <v>41375</v>
      </c>
      <c r="AE101" s="5">
        <v>259595</v>
      </c>
      <c r="AF101" s="5">
        <v>30573</v>
      </c>
      <c r="AG101" s="5">
        <v>0</v>
      </c>
      <c r="AH101" s="5">
        <v>0</v>
      </c>
      <c r="AI101" s="5">
        <v>415483</v>
      </c>
      <c r="AJ101" s="5">
        <v>747026</v>
      </c>
      <c r="AK101" s="5">
        <v>3909202.5980250002</v>
      </c>
      <c r="AL101" s="5">
        <v>174424300</v>
      </c>
      <c r="AM101" s="47"/>
    </row>
    <row r="102" spans="1:39" x14ac:dyDescent="0.25">
      <c r="A102" s="5">
        <v>297</v>
      </c>
      <c r="B102" s="5">
        <v>1</v>
      </c>
      <c r="C102" s="5" t="s">
        <v>211</v>
      </c>
      <c r="D102" s="5">
        <v>337</v>
      </c>
      <c r="E102" s="5">
        <v>367.2</v>
      </c>
      <c r="F102" s="5">
        <v>349</v>
      </c>
      <c r="G102" s="5">
        <v>381.4</v>
      </c>
      <c r="H102" s="5">
        <v>2554617</v>
      </c>
      <c r="I102" s="5">
        <v>0</v>
      </c>
      <c r="J102" s="5">
        <v>50505</v>
      </c>
      <c r="K102" s="5">
        <v>0</v>
      </c>
      <c r="L102" s="5">
        <v>125051</v>
      </c>
      <c r="M102" s="5">
        <v>0</v>
      </c>
      <c r="N102" s="5">
        <v>83510</v>
      </c>
      <c r="O102" s="5">
        <v>91143</v>
      </c>
      <c r="P102" s="5">
        <v>44678.75</v>
      </c>
      <c r="Q102" s="5">
        <v>4958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349935</v>
      </c>
      <c r="X102" s="5">
        <v>0</v>
      </c>
      <c r="Y102" s="5">
        <v>10500</v>
      </c>
      <c r="Z102" s="5">
        <v>18000</v>
      </c>
      <c r="AA102" s="5">
        <v>276134</v>
      </c>
      <c r="AB102" s="5">
        <v>3609031.75</v>
      </c>
      <c r="AC102" s="5">
        <v>0</v>
      </c>
      <c r="AD102" s="5">
        <v>30150</v>
      </c>
      <c r="AE102" s="5">
        <v>28960</v>
      </c>
      <c r="AF102" s="5">
        <v>0</v>
      </c>
      <c r="AG102" s="5">
        <v>276778</v>
      </c>
      <c r="AH102" s="5">
        <v>0</v>
      </c>
      <c r="AI102" s="5">
        <v>147802</v>
      </c>
      <c r="AJ102" s="5">
        <v>483690</v>
      </c>
      <c r="AK102" s="5">
        <v>2890771.3175019999</v>
      </c>
      <c r="AL102" s="5">
        <v>121385750</v>
      </c>
      <c r="AM102" s="47"/>
    </row>
    <row r="103" spans="1:39" x14ac:dyDescent="0.25">
      <c r="A103" s="5">
        <v>299</v>
      </c>
      <c r="B103" s="5">
        <v>1</v>
      </c>
      <c r="C103" s="5" t="s">
        <v>212</v>
      </c>
      <c r="D103" s="5">
        <v>768</v>
      </c>
      <c r="E103" s="5">
        <v>852.2</v>
      </c>
      <c r="F103" s="5">
        <v>710</v>
      </c>
      <c r="G103" s="5">
        <v>791</v>
      </c>
      <c r="H103" s="5">
        <v>5298118</v>
      </c>
      <c r="I103" s="5">
        <v>0</v>
      </c>
      <c r="J103" s="5">
        <v>155264</v>
      </c>
      <c r="K103" s="5">
        <v>0</v>
      </c>
      <c r="L103" s="5">
        <v>75751</v>
      </c>
      <c r="M103" s="5">
        <v>0</v>
      </c>
      <c r="N103" s="5">
        <v>201370.85745000001</v>
      </c>
      <c r="O103" s="5">
        <v>174263</v>
      </c>
      <c r="P103" s="5">
        <v>112522.5</v>
      </c>
      <c r="Q103" s="5">
        <v>10283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363860</v>
      </c>
      <c r="X103" s="5">
        <v>0</v>
      </c>
      <c r="Y103" s="5">
        <v>0</v>
      </c>
      <c r="Z103" s="5">
        <v>32923</v>
      </c>
      <c r="AA103" s="5">
        <v>572684</v>
      </c>
      <c r="AB103" s="5">
        <v>6997039.35745</v>
      </c>
      <c r="AC103" s="5">
        <v>0</v>
      </c>
      <c r="AD103" s="5">
        <v>63714</v>
      </c>
      <c r="AE103" s="5">
        <v>93411</v>
      </c>
      <c r="AF103" s="5">
        <v>0</v>
      </c>
      <c r="AG103" s="5">
        <v>271694</v>
      </c>
      <c r="AH103" s="5">
        <v>0</v>
      </c>
      <c r="AI103" s="5">
        <v>392588</v>
      </c>
      <c r="AJ103" s="5">
        <v>821407</v>
      </c>
      <c r="AK103" s="5">
        <v>6626279.6742770001</v>
      </c>
      <c r="AL103" s="5">
        <v>360803165</v>
      </c>
      <c r="AM103" s="47"/>
    </row>
    <row r="104" spans="1:39" x14ac:dyDescent="0.25">
      <c r="A104" s="5">
        <v>300</v>
      </c>
      <c r="B104" s="5">
        <v>1</v>
      </c>
      <c r="C104" s="5" t="s">
        <v>2164</v>
      </c>
      <c r="D104" s="5">
        <v>1008</v>
      </c>
      <c r="E104" s="5">
        <v>1115.4000000000001</v>
      </c>
      <c r="F104" s="5">
        <v>1074</v>
      </c>
      <c r="G104" s="5">
        <v>1188.8</v>
      </c>
      <c r="H104" s="5">
        <v>7962582</v>
      </c>
      <c r="I104" s="5">
        <v>0</v>
      </c>
      <c r="J104" s="5">
        <v>126613</v>
      </c>
      <c r="K104" s="5">
        <v>15503</v>
      </c>
      <c r="L104" s="5">
        <v>0</v>
      </c>
      <c r="M104" s="5">
        <v>0</v>
      </c>
      <c r="N104" s="5">
        <v>166757</v>
      </c>
      <c r="O104" s="5">
        <v>274315</v>
      </c>
      <c r="P104" s="5">
        <v>141011.25</v>
      </c>
      <c r="Q104" s="5">
        <v>15454</v>
      </c>
      <c r="R104" s="5">
        <v>0</v>
      </c>
      <c r="S104" s="5">
        <v>0</v>
      </c>
      <c r="T104" s="5">
        <v>0</v>
      </c>
      <c r="U104" s="5">
        <v>51246</v>
      </c>
      <c r="V104" s="5">
        <v>0</v>
      </c>
      <c r="W104" s="5">
        <v>1058840</v>
      </c>
      <c r="X104" s="5">
        <v>0</v>
      </c>
      <c r="Y104" s="5">
        <v>15750</v>
      </c>
      <c r="Z104" s="5">
        <v>47147</v>
      </c>
      <c r="AA104" s="5">
        <v>860691</v>
      </c>
      <c r="AB104" s="5">
        <v>10735909.25</v>
      </c>
      <c r="AC104" s="5">
        <v>0</v>
      </c>
      <c r="AD104" s="5">
        <v>94801</v>
      </c>
      <c r="AE104" s="5">
        <v>141011.25</v>
      </c>
      <c r="AF104" s="5">
        <v>0</v>
      </c>
      <c r="AG104" s="5">
        <v>1058840</v>
      </c>
      <c r="AH104" s="5">
        <v>0</v>
      </c>
      <c r="AI104" s="5">
        <v>773310</v>
      </c>
      <c r="AJ104" s="5">
        <v>2067962.25</v>
      </c>
      <c r="AK104" s="5">
        <v>9413180.5031189993</v>
      </c>
      <c r="AL104" s="5">
        <v>741060975</v>
      </c>
      <c r="AM104" s="47"/>
    </row>
    <row r="105" spans="1:39" x14ac:dyDescent="0.25">
      <c r="A105" s="5">
        <v>306</v>
      </c>
      <c r="B105" s="5">
        <v>1</v>
      </c>
      <c r="C105" s="5" t="s">
        <v>213</v>
      </c>
      <c r="D105" s="5">
        <v>174.4</v>
      </c>
      <c r="E105" s="5">
        <v>188.4</v>
      </c>
      <c r="F105" s="5">
        <v>323.39999999999998</v>
      </c>
      <c r="G105" s="5">
        <v>354.6</v>
      </c>
      <c r="H105" s="5">
        <v>2375111</v>
      </c>
      <c r="I105" s="5">
        <v>0</v>
      </c>
      <c r="J105" s="5">
        <v>388686</v>
      </c>
      <c r="K105" s="5">
        <v>0</v>
      </c>
      <c r="L105" s="5">
        <v>121649</v>
      </c>
      <c r="M105" s="5">
        <v>33750</v>
      </c>
      <c r="N105" s="5">
        <v>150785</v>
      </c>
      <c r="O105" s="5">
        <v>78430</v>
      </c>
      <c r="P105" s="5">
        <v>58422.5</v>
      </c>
      <c r="Q105" s="5">
        <v>4610</v>
      </c>
      <c r="R105" s="5">
        <v>17734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15681</v>
      </c>
      <c r="AA105" s="5">
        <v>256730</v>
      </c>
      <c r="AB105" s="5">
        <v>3501588.5</v>
      </c>
      <c r="AC105" s="5">
        <v>0</v>
      </c>
      <c r="AD105" s="5">
        <v>30965</v>
      </c>
      <c r="AE105" s="5">
        <v>58422.5</v>
      </c>
      <c r="AF105" s="5">
        <v>17734</v>
      </c>
      <c r="AG105" s="5">
        <v>0</v>
      </c>
      <c r="AH105" s="5">
        <v>0</v>
      </c>
      <c r="AI105" s="5">
        <v>237760</v>
      </c>
      <c r="AJ105" s="5">
        <v>344881.5</v>
      </c>
      <c r="AK105" s="5">
        <v>3207680.8811260001</v>
      </c>
      <c r="AL105" s="5">
        <v>136228000</v>
      </c>
      <c r="AM105" s="47"/>
    </row>
    <row r="106" spans="1:39" x14ac:dyDescent="0.25">
      <c r="A106" s="5">
        <v>308</v>
      </c>
      <c r="B106" s="5">
        <v>1</v>
      </c>
      <c r="C106" s="5" t="s">
        <v>214</v>
      </c>
      <c r="D106" s="5">
        <v>324.2</v>
      </c>
      <c r="E106" s="5">
        <v>351.6</v>
      </c>
      <c r="F106" s="5">
        <v>613.20000000000005</v>
      </c>
      <c r="G106" s="5">
        <v>669.6</v>
      </c>
      <c r="H106" s="5">
        <v>4484981</v>
      </c>
      <c r="I106" s="5">
        <v>12281</v>
      </c>
      <c r="J106" s="5">
        <v>416458</v>
      </c>
      <c r="K106" s="5">
        <v>0</v>
      </c>
      <c r="L106" s="5">
        <v>110189</v>
      </c>
      <c r="M106" s="5">
        <v>0</v>
      </c>
      <c r="N106" s="5">
        <v>183730</v>
      </c>
      <c r="O106" s="5">
        <v>147642</v>
      </c>
      <c r="P106" s="5">
        <v>110111.25</v>
      </c>
      <c r="Q106" s="5">
        <v>8705</v>
      </c>
      <c r="R106" s="5">
        <v>37290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34625</v>
      </c>
      <c r="AA106" s="5">
        <v>484790</v>
      </c>
      <c r="AB106" s="5">
        <v>6030802.25</v>
      </c>
      <c r="AC106" s="5">
        <v>0</v>
      </c>
      <c r="AD106" s="5">
        <v>66291</v>
      </c>
      <c r="AE106" s="5">
        <v>110111.25</v>
      </c>
      <c r="AF106" s="5">
        <v>37290</v>
      </c>
      <c r="AG106" s="5">
        <v>-88653.581592999995</v>
      </c>
      <c r="AH106" s="5">
        <v>0</v>
      </c>
      <c r="AI106" s="5">
        <v>463717</v>
      </c>
      <c r="AJ106" s="5">
        <v>588755.66840700002</v>
      </c>
      <c r="AK106" s="5">
        <v>6888498.7290040003</v>
      </c>
      <c r="AL106" s="5">
        <v>276949995</v>
      </c>
      <c r="AM106" s="47"/>
    </row>
    <row r="107" spans="1:39" x14ac:dyDescent="0.25">
      <c r="A107" s="5">
        <v>309</v>
      </c>
      <c r="B107" s="5">
        <v>1</v>
      </c>
      <c r="C107" s="5" t="s">
        <v>215</v>
      </c>
      <c r="D107" s="5">
        <v>1754</v>
      </c>
      <c r="E107" s="5">
        <v>1914.4</v>
      </c>
      <c r="F107" s="5">
        <v>1648</v>
      </c>
      <c r="G107" s="5">
        <v>1809.31</v>
      </c>
      <c r="H107" s="5">
        <v>12118758</v>
      </c>
      <c r="I107" s="5">
        <v>75732</v>
      </c>
      <c r="J107" s="5">
        <v>1153749.8878639999</v>
      </c>
      <c r="K107" s="5">
        <v>15742</v>
      </c>
      <c r="L107" s="5">
        <v>0</v>
      </c>
      <c r="M107" s="5">
        <v>0</v>
      </c>
      <c r="N107" s="5">
        <v>460747.06133499998</v>
      </c>
      <c r="O107" s="5">
        <v>408418</v>
      </c>
      <c r="P107" s="5">
        <v>303059.75</v>
      </c>
      <c r="Q107" s="5">
        <v>23521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69449</v>
      </c>
      <c r="AA107" s="5">
        <v>1309940</v>
      </c>
      <c r="AB107" s="5">
        <v>15939116.699199</v>
      </c>
      <c r="AC107" s="5">
        <v>0</v>
      </c>
      <c r="AD107" s="5">
        <v>240108</v>
      </c>
      <c r="AE107" s="5">
        <v>303059.75</v>
      </c>
      <c r="AF107" s="5">
        <v>0</v>
      </c>
      <c r="AG107" s="5">
        <v>0</v>
      </c>
      <c r="AH107" s="5">
        <v>0</v>
      </c>
      <c r="AI107" s="5">
        <v>1151125</v>
      </c>
      <c r="AJ107" s="5">
        <v>1694292.75</v>
      </c>
      <c r="AK107" s="5">
        <v>24371272.026611999</v>
      </c>
      <c r="AL107" s="5">
        <v>1191756740</v>
      </c>
      <c r="AM107" s="47"/>
    </row>
    <row r="108" spans="1:39" x14ac:dyDescent="0.25">
      <c r="A108" s="5">
        <v>314</v>
      </c>
      <c r="B108" s="5">
        <v>1</v>
      </c>
      <c r="C108" s="5" t="s">
        <v>216</v>
      </c>
      <c r="D108" s="5">
        <v>892</v>
      </c>
      <c r="E108" s="5">
        <v>975.4</v>
      </c>
      <c r="F108" s="5">
        <v>740</v>
      </c>
      <c r="G108" s="5">
        <v>808.8</v>
      </c>
      <c r="H108" s="5">
        <v>5417342</v>
      </c>
      <c r="I108" s="5">
        <v>0</v>
      </c>
      <c r="J108" s="5">
        <v>281759</v>
      </c>
      <c r="K108" s="5">
        <v>15518</v>
      </c>
      <c r="L108" s="5">
        <v>69298</v>
      </c>
      <c r="M108" s="5">
        <v>0</v>
      </c>
      <c r="N108" s="5">
        <v>154693.73931999999</v>
      </c>
      <c r="O108" s="5">
        <v>185661</v>
      </c>
      <c r="P108" s="5">
        <v>115055</v>
      </c>
      <c r="Q108" s="5">
        <v>10514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372048</v>
      </c>
      <c r="X108" s="5">
        <v>0</v>
      </c>
      <c r="Y108" s="5">
        <v>0</v>
      </c>
      <c r="Z108" s="5">
        <v>29409</v>
      </c>
      <c r="AA108" s="5">
        <v>585571</v>
      </c>
      <c r="AB108" s="5">
        <v>7236868.7393199997</v>
      </c>
      <c r="AC108" s="5">
        <v>0</v>
      </c>
      <c r="AD108" s="5">
        <v>54414</v>
      </c>
      <c r="AE108" s="5">
        <v>97024</v>
      </c>
      <c r="AF108" s="5">
        <v>0</v>
      </c>
      <c r="AG108" s="5">
        <v>282202</v>
      </c>
      <c r="AH108" s="5">
        <v>0</v>
      </c>
      <c r="AI108" s="5">
        <v>407773</v>
      </c>
      <c r="AJ108" s="5">
        <v>841413</v>
      </c>
      <c r="AK108" s="5">
        <v>5431132.3880620003</v>
      </c>
      <c r="AL108" s="5">
        <v>419495705</v>
      </c>
      <c r="AM108" s="47"/>
    </row>
    <row r="109" spans="1:39" x14ac:dyDescent="0.25">
      <c r="A109" s="5">
        <v>316</v>
      </c>
      <c r="B109" s="5">
        <v>1</v>
      </c>
      <c r="C109" s="5" t="s">
        <v>217</v>
      </c>
      <c r="D109" s="5">
        <v>1350</v>
      </c>
      <c r="E109" s="5">
        <v>1472.4</v>
      </c>
      <c r="F109" s="5">
        <v>1041</v>
      </c>
      <c r="G109" s="5">
        <v>1138</v>
      </c>
      <c r="H109" s="5">
        <v>7622324</v>
      </c>
      <c r="I109" s="5">
        <v>0</v>
      </c>
      <c r="J109" s="5">
        <v>699447</v>
      </c>
      <c r="K109" s="5">
        <v>0</v>
      </c>
      <c r="L109" s="5">
        <v>0</v>
      </c>
      <c r="M109" s="5">
        <v>0</v>
      </c>
      <c r="N109" s="5">
        <v>190833.58791900001</v>
      </c>
      <c r="O109" s="5">
        <v>271710</v>
      </c>
      <c r="P109" s="5">
        <v>188973.75</v>
      </c>
      <c r="Q109" s="5">
        <v>14794</v>
      </c>
      <c r="R109" s="5">
        <v>29907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47472</v>
      </c>
      <c r="AA109" s="5">
        <v>823912</v>
      </c>
      <c r="AB109" s="5">
        <v>9889373.3379190005</v>
      </c>
      <c r="AC109" s="5">
        <v>0</v>
      </c>
      <c r="AD109" s="5">
        <v>77880</v>
      </c>
      <c r="AE109" s="5">
        <v>144619</v>
      </c>
      <c r="AF109" s="5">
        <v>22887</v>
      </c>
      <c r="AG109" s="5">
        <v>0</v>
      </c>
      <c r="AH109" s="5">
        <v>0</v>
      </c>
      <c r="AI109" s="5">
        <v>520676</v>
      </c>
      <c r="AJ109" s="5">
        <v>766062</v>
      </c>
      <c r="AK109" s="5">
        <v>7473552.7995279999</v>
      </c>
      <c r="AL109" s="5">
        <v>574670070</v>
      </c>
      <c r="AM109" s="47"/>
    </row>
    <row r="110" spans="1:39" x14ac:dyDescent="0.25">
      <c r="A110" s="5">
        <v>317</v>
      </c>
      <c r="B110" s="5">
        <v>1</v>
      </c>
      <c r="C110" s="5" t="s">
        <v>218</v>
      </c>
      <c r="D110" s="5">
        <v>960.6</v>
      </c>
      <c r="E110" s="5">
        <v>1060.8</v>
      </c>
      <c r="F110" s="5">
        <v>922.6</v>
      </c>
      <c r="G110" s="5">
        <v>1003.8</v>
      </c>
      <c r="H110" s="5">
        <v>6723452</v>
      </c>
      <c r="I110" s="5">
        <v>0</v>
      </c>
      <c r="J110" s="5">
        <v>1541503</v>
      </c>
      <c r="K110" s="5">
        <v>15514</v>
      </c>
      <c r="L110" s="5">
        <v>0</v>
      </c>
      <c r="M110" s="5">
        <v>157621.69</v>
      </c>
      <c r="N110" s="5">
        <v>347189.578118</v>
      </c>
      <c r="O110" s="5">
        <v>226047</v>
      </c>
      <c r="P110" s="5">
        <v>165655</v>
      </c>
      <c r="Q110" s="5">
        <v>13049</v>
      </c>
      <c r="R110" s="5">
        <v>45211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48573</v>
      </c>
      <c r="AA110" s="5">
        <v>726751</v>
      </c>
      <c r="AB110" s="5">
        <v>10010566.268118</v>
      </c>
      <c r="AC110" s="5">
        <v>0</v>
      </c>
      <c r="AD110" s="5">
        <v>81831</v>
      </c>
      <c r="AE110" s="5">
        <v>125373</v>
      </c>
      <c r="AF110" s="5">
        <v>34217</v>
      </c>
      <c r="AG110" s="5">
        <v>0</v>
      </c>
      <c r="AH110" s="5">
        <v>0</v>
      </c>
      <c r="AI110" s="5">
        <v>454202</v>
      </c>
      <c r="AJ110" s="5">
        <v>695623</v>
      </c>
      <c r="AK110" s="5">
        <v>8325909.3605389996</v>
      </c>
      <c r="AL110" s="5">
        <v>409452045</v>
      </c>
      <c r="AM110" s="47"/>
    </row>
    <row r="111" spans="1:39" x14ac:dyDescent="0.25">
      <c r="A111" s="5">
        <v>318</v>
      </c>
      <c r="B111" s="5">
        <v>1</v>
      </c>
      <c r="C111" s="5" t="s">
        <v>219</v>
      </c>
      <c r="D111" s="5">
        <v>3845</v>
      </c>
      <c r="E111" s="5">
        <v>4228.8</v>
      </c>
      <c r="F111" s="5">
        <v>3898</v>
      </c>
      <c r="G111" s="5">
        <v>4296.88</v>
      </c>
      <c r="H111" s="5">
        <v>28780502</v>
      </c>
      <c r="I111" s="5">
        <v>291669</v>
      </c>
      <c r="J111" s="5">
        <v>1728322.725991</v>
      </c>
      <c r="K111" s="5">
        <v>0</v>
      </c>
      <c r="L111" s="5">
        <v>71073.600000000006</v>
      </c>
      <c r="M111" s="5">
        <v>613239</v>
      </c>
      <c r="N111" s="5">
        <v>1352955</v>
      </c>
      <c r="O111" s="5">
        <v>962916</v>
      </c>
      <c r="P111" s="5">
        <v>712615.25</v>
      </c>
      <c r="Q111" s="5">
        <v>55859</v>
      </c>
      <c r="R111" s="5">
        <v>129594</v>
      </c>
      <c r="S111" s="5">
        <v>0</v>
      </c>
      <c r="T111" s="5">
        <v>0</v>
      </c>
      <c r="U111" s="5">
        <v>0</v>
      </c>
      <c r="V111" s="5">
        <v>-536</v>
      </c>
      <c r="W111" s="5">
        <v>0</v>
      </c>
      <c r="X111" s="5">
        <v>0</v>
      </c>
      <c r="Y111" s="5">
        <v>0</v>
      </c>
      <c r="Z111" s="5">
        <v>198813</v>
      </c>
      <c r="AA111" s="5">
        <v>3110941</v>
      </c>
      <c r="AB111" s="5">
        <v>38007963.575990997</v>
      </c>
      <c r="AC111" s="5">
        <v>0</v>
      </c>
      <c r="AD111" s="5">
        <v>429011</v>
      </c>
      <c r="AE111" s="5">
        <v>712615.25</v>
      </c>
      <c r="AF111" s="5">
        <v>129594</v>
      </c>
      <c r="AG111" s="5">
        <v>0</v>
      </c>
      <c r="AH111" s="5">
        <v>0</v>
      </c>
      <c r="AI111" s="5">
        <v>2785765</v>
      </c>
      <c r="AJ111" s="5">
        <v>4056985.25</v>
      </c>
      <c r="AK111" s="5">
        <v>43862768.455282003</v>
      </c>
      <c r="AL111" s="5">
        <v>2782607781</v>
      </c>
      <c r="AM111" s="47"/>
    </row>
    <row r="112" spans="1:39" x14ac:dyDescent="0.25">
      <c r="A112" s="5">
        <v>319</v>
      </c>
      <c r="B112" s="5">
        <v>1</v>
      </c>
      <c r="C112" s="5" t="s">
        <v>1898</v>
      </c>
      <c r="D112" s="5">
        <v>533</v>
      </c>
      <c r="E112" s="5">
        <v>583.6</v>
      </c>
      <c r="F112" s="5">
        <v>531</v>
      </c>
      <c r="G112" s="5">
        <v>594.6</v>
      </c>
      <c r="H112" s="5">
        <v>3982631</v>
      </c>
      <c r="I112" s="5">
        <v>0</v>
      </c>
      <c r="J112" s="5">
        <v>487696.31487399997</v>
      </c>
      <c r="K112" s="5">
        <v>0</v>
      </c>
      <c r="L112" s="5">
        <v>123118</v>
      </c>
      <c r="M112" s="5">
        <v>150302</v>
      </c>
      <c r="N112" s="5">
        <v>197320.03339299999</v>
      </c>
      <c r="O112" s="5">
        <v>142862</v>
      </c>
      <c r="P112" s="5">
        <v>78788.75</v>
      </c>
      <c r="Q112" s="5">
        <v>7730</v>
      </c>
      <c r="R112" s="5">
        <v>25318</v>
      </c>
      <c r="S112" s="5">
        <v>0</v>
      </c>
      <c r="T112" s="5">
        <v>0</v>
      </c>
      <c r="U112" s="5">
        <v>0</v>
      </c>
      <c r="V112" s="5">
        <v>0</v>
      </c>
      <c r="W112" s="5">
        <v>353787</v>
      </c>
      <c r="X112" s="5">
        <v>0</v>
      </c>
      <c r="Y112" s="5">
        <v>54000</v>
      </c>
      <c r="Z112" s="5">
        <v>28490</v>
      </c>
      <c r="AA112" s="5">
        <v>430490</v>
      </c>
      <c r="AB112" s="5">
        <v>6062533.0982680004</v>
      </c>
      <c r="AC112" s="5">
        <v>0</v>
      </c>
      <c r="AD112" s="5">
        <v>40919</v>
      </c>
      <c r="AE112" s="5">
        <v>59295</v>
      </c>
      <c r="AF112" s="5">
        <v>19054</v>
      </c>
      <c r="AG112" s="5">
        <v>265421</v>
      </c>
      <c r="AH112" s="5">
        <v>0</v>
      </c>
      <c r="AI112" s="5">
        <v>267535</v>
      </c>
      <c r="AJ112" s="5">
        <v>652224</v>
      </c>
      <c r="AK112" s="5">
        <v>3902052.0835330002</v>
      </c>
      <c r="AL112" s="5">
        <v>223995730</v>
      </c>
      <c r="AM112" s="47"/>
    </row>
    <row r="113" spans="1:39" x14ac:dyDescent="0.25">
      <c r="A113" s="5">
        <v>323</v>
      </c>
      <c r="B113" s="5">
        <v>2</v>
      </c>
      <c r="C113" s="5" t="s">
        <v>220</v>
      </c>
      <c r="D113" s="5">
        <v>34</v>
      </c>
      <c r="E113" s="5">
        <v>37.4</v>
      </c>
      <c r="F113" s="5">
        <v>27</v>
      </c>
      <c r="G113" s="5">
        <v>30.8</v>
      </c>
      <c r="H113" s="5">
        <v>206298</v>
      </c>
      <c r="I113" s="5">
        <v>0</v>
      </c>
      <c r="J113" s="5">
        <v>0</v>
      </c>
      <c r="K113" s="5">
        <v>0</v>
      </c>
      <c r="L113" s="5">
        <v>16218</v>
      </c>
      <c r="M113" s="5">
        <v>0</v>
      </c>
      <c r="N113" s="5">
        <v>4875</v>
      </c>
      <c r="O113" s="5">
        <v>5790</v>
      </c>
      <c r="P113" s="5">
        <v>2187.5</v>
      </c>
      <c r="Q113" s="5">
        <v>400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54139</v>
      </c>
      <c r="X113" s="5">
        <v>0</v>
      </c>
      <c r="Y113" s="5">
        <v>0</v>
      </c>
      <c r="Z113" s="5">
        <v>1065</v>
      </c>
      <c r="AA113" s="5">
        <v>22299</v>
      </c>
      <c r="AB113" s="5">
        <v>313271.5</v>
      </c>
      <c r="AC113" s="5">
        <v>0</v>
      </c>
      <c r="AD113" s="5">
        <v>2926</v>
      </c>
      <c r="AE113" s="5">
        <v>2187.5</v>
      </c>
      <c r="AF113" s="5">
        <v>0</v>
      </c>
      <c r="AG113" s="5">
        <v>52261.87</v>
      </c>
      <c r="AH113" s="5">
        <v>0</v>
      </c>
      <c r="AI113" s="5">
        <v>22035</v>
      </c>
      <c r="AJ113" s="5">
        <v>79410.37</v>
      </c>
      <c r="AK113" s="5">
        <v>356590.97052500001</v>
      </c>
      <c r="AL113" s="5">
        <v>31972200</v>
      </c>
      <c r="AM113" s="47"/>
    </row>
    <row r="114" spans="1:39" x14ac:dyDescent="0.25">
      <c r="A114" s="5">
        <v>330</v>
      </c>
      <c r="B114" s="5">
        <v>1</v>
      </c>
      <c r="C114" s="5" t="s">
        <v>1899</v>
      </c>
      <c r="D114" s="5">
        <v>221.4</v>
      </c>
      <c r="E114" s="5">
        <v>243.6</v>
      </c>
      <c r="F114" s="5">
        <v>252.4</v>
      </c>
      <c r="G114" s="5">
        <v>279</v>
      </c>
      <c r="H114" s="5">
        <v>1868742</v>
      </c>
      <c r="I114" s="5">
        <v>0</v>
      </c>
      <c r="J114" s="5">
        <v>178700</v>
      </c>
      <c r="K114" s="5">
        <v>33960</v>
      </c>
      <c r="L114" s="5">
        <v>107666</v>
      </c>
      <c r="M114" s="5">
        <v>189284</v>
      </c>
      <c r="N114" s="5">
        <v>102733</v>
      </c>
      <c r="O114" s="5">
        <v>64750</v>
      </c>
      <c r="P114" s="5">
        <v>26688.75</v>
      </c>
      <c r="Q114" s="5">
        <v>3627</v>
      </c>
      <c r="R114" s="5">
        <v>1671</v>
      </c>
      <c r="S114" s="5">
        <v>0</v>
      </c>
      <c r="T114" s="5">
        <v>0</v>
      </c>
      <c r="U114" s="5">
        <v>0</v>
      </c>
      <c r="V114" s="5">
        <v>0</v>
      </c>
      <c r="W114" s="5">
        <v>363537</v>
      </c>
      <c r="X114" s="5">
        <v>0</v>
      </c>
      <c r="Y114" s="5">
        <v>35813</v>
      </c>
      <c r="Z114" s="5">
        <v>14444</v>
      </c>
      <c r="AA114" s="5">
        <v>201996</v>
      </c>
      <c r="AB114" s="5">
        <v>3193611.75</v>
      </c>
      <c r="AC114" s="5">
        <v>0</v>
      </c>
      <c r="AD114" s="5">
        <v>53827</v>
      </c>
      <c r="AE114" s="5">
        <v>24149</v>
      </c>
      <c r="AF114" s="5">
        <v>1512</v>
      </c>
      <c r="AG114" s="5">
        <v>298423.27</v>
      </c>
      <c r="AH114" s="5">
        <v>0</v>
      </c>
      <c r="AI114" s="5">
        <v>150930</v>
      </c>
      <c r="AJ114" s="5">
        <v>528841.27</v>
      </c>
      <c r="AK114" s="5">
        <v>5314119.6849239999</v>
      </c>
      <c r="AL114" s="5">
        <v>112412700</v>
      </c>
      <c r="AM114" s="47"/>
    </row>
    <row r="115" spans="1:39" x14ac:dyDescent="0.25">
      <c r="A115" s="5">
        <v>332</v>
      </c>
      <c r="B115" s="5">
        <v>1</v>
      </c>
      <c r="C115" s="5" t="s">
        <v>221</v>
      </c>
      <c r="D115" s="5">
        <v>1583</v>
      </c>
      <c r="E115" s="5">
        <v>1739.8</v>
      </c>
      <c r="F115" s="5">
        <v>1555</v>
      </c>
      <c r="G115" s="5">
        <v>1709.2</v>
      </c>
      <c r="H115" s="5">
        <v>11448222</v>
      </c>
      <c r="I115" s="5">
        <v>72661</v>
      </c>
      <c r="J115" s="5">
        <v>583263</v>
      </c>
      <c r="K115" s="5">
        <v>15519</v>
      </c>
      <c r="L115" s="5">
        <v>0</v>
      </c>
      <c r="M115" s="5">
        <v>0</v>
      </c>
      <c r="N115" s="5">
        <v>296546</v>
      </c>
      <c r="O115" s="5">
        <v>376624</v>
      </c>
      <c r="P115" s="5">
        <v>286291.25</v>
      </c>
      <c r="Q115" s="5">
        <v>22220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9000</v>
      </c>
      <c r="Z115" s="5">
        <v>75182</v>
      </c>
      <c r="AA115" s="5">
        <v>1237461</v>
      </c>
      <c r="AB115" s="5">
        <v>14422989.25</v>
      </c>
      <c r="AC115" s="5">
        <v>0</v>
      </c>
      <c r="AD115" s="5">
        <v>90254</v>
      </c>
      <c r="AE115" s="5">
        <v>220056</v>
      </c>
      <c r="AF115" s="5">
        <v>0</v>
      </c>
      <c r="AG115" s="5">
        <v>0</v>
      </c>
      <c r="AH115" s="5">
        <v>0</v>
      </c>
      <c r="AI115" s="5">
        <v>785452</v>
      </c>
      <c r="AJ115" s="5">
        <v>1095762</v>
      </c>
      <c r="AK115" s="5">
        <v>9384604.9116459992</v>
      </c>
      <c r="AL115" s="5">
        <v>682015180</v>
      </c>
      <c r="AM115" s="47"/>
    </row>
    <row r="116" spans="1:39" x14ac:dyDescent="0.25">
      <c r="A116" s="5">
        <v>333</v>
      </c>
      <c r="B116" s="5">
        <v>1</v>
      </c>
      <c r="C116" s="5" t="s">
        <v>222</v>
      </c>
      <c r="D116" s="5">
        <v>495</v>
      </c>
      <c r="E116" s="5">
        <v>544.79999999999995</v>
      </c>
      <c r="F116" s="5">
        <v>490</v>
      </c>
      <c r="G116" s="5">
        <v>537.79999999999995</v>
      </c>
      <c r="H116" s="5">
        <v>3602184</v>
      </c>
      <c r="I116" s="5">
        <v>6140</v>
      </c>
      <c r="J116" s="5">
        <v>195163</v>
      </c>
      <c r="K116" s="5">
        <v>0</v>
      </c>
      <c r="L116" s="5">
        <v>128667</v>
      </c>
      <c r="M116" s="5">
        <v>0</v>
      </c>
      <c r="N116" s="5">
        <v>129219</v>
      </c>
      <c r="O116" s="5">
        <v>118388</v>
      </c>
      <c r="P116" s="5">
        <v>88901.25</v>
      </c>
      <c r="Q116" s="5">
        <v>6991</v>
      </c>
      <c r="R116" s="5">
        <v>21512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7125</v>
      </c>
      <c r="Z116" s="5">
        <v>19626</v>
      </c>
      <c r="AA116" s="5">
        <v>389367</v>
      </c>
      <c r="AB116" s="5">
        <v>4713283.25</v>
      </c>
      <c r="AC116" s="5">
        <v>0</v>
      </c>
      <c r="AD116" s="5">
        <v>28493</v>
      </c>
      <c r="AE116" s="5">
        <v>64309</v>
      </c>
      <c r="AF116" s="5">
        <v>15561</v>
      </c>
      <c r="AG116" s="5">
        <v>0</v>
      </c>
      <c r="AH116" s="5">
        <v>0</v>
      </c>
      <c r="AI116" s="5">
        <v>232589</v>
      </c>
      <c r="AJ116" s="5">
        <v>340952</v>
      </c>
      <c r="AK116" s="5">
        <v>2965629.7425819999</v>
      </c>
      <c r="AL116" s="5">
        <v>200989980</v>
      </c>
      <c r="AM116" s="47"/>
    </row>
    <row r="117" spans="1:39" x14ac:dyDescent="0.25">
      <c r="A117" s="5">
        <v>345</v>
      </c>
      <c r="B117" s="5">
        <v>1</v>
      </c>
      <c r="C117" s="5" t="s">
        <v>1900</v>
      </c>
      <c r="D117" s="5">
        <v>1302</v>
      </c>
      <c r="E117" s="5">
        <v>1432.2</v>
      </c>
      <c r="F117" s="5">
        <v>1511</v>
      </c>
      <c r="G117" s="5">
        <v>1656.2</v>
      </c>
      <c r="H117" s="5">
        <v>11093228</v>
      </c>
      <c r="I117" s="5">
        <v>12281</v>
      </c>
      <c r="J117" s="5">
        <v>215494</v>
      </c>
      <c r="K117" s="5">
        <v>20710</v>
      </c>
      <c r="L117" s="5">
        <v>0</v>
      </c>
      <c r="M117" s="5">
        <v>0</v>
      </c>
      <c r="N117" s="5">
        <v>261427</v>
      </c>
      <c r="O117" s="5">
        <v>365848</v>
      </c>
      <c r="P117" s="5">
        <v>277413.75</v>
      </c>
      <c r="Q117" s="5">
        <v>21531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73281</v>
      </c>
      <c r="AA117" s="5">
        <v>1199089</v>
      </c>
      <c r="AB117" s="5">
        <v>13540302.75</v>
      </c>
      <c r="AC117" s="5">
        <v>0</v>
      </c>
      <c r="AD117" s="5">
        <v>158098</v>
      </c>
      <c r="AE117" s="5">
        <v>277413.75</v>
      </c>
      <c r="AF117" s="5">
        <v>0</v>
      </c>
      <c r="AG117" s="5">
        <v>0</v>
      </c>
      <c r="AH117" s="5">
        <v>0</v>
      </c>
      <c r="AI117" s="5">
        <v>1100899</v>
      </c>
      <c r="AJ117" s="5">
        <v>1536410.75</v>
      </c>
      <c r="AK117" s="5">
        <v>16398446.594533</v>
      </c>
      <c r="AL117" s="5">
        <v>1011267300</v>
      </c>
      <c r="AM117" s="47"/>
    </row>
    <row r="118" spans="1:39" x14ac:dyDescent="0.25">
      <c r="A118" s="5">
        <v>347</v>
      </c>
      <c r="B118" s="5">
        <v>1</v>
      </c>
      <c r="C118" s="5" t="s">
        <v>223</v>
      </c>
      <c r="D118" s="5">
        <v>4910</v>
      </c>
      <c r="E118" s="5">
        <v>5367.55</v>
      </c>
      <c r="F118" s="5">
        <v>4214</v>
      </c>
      <c r="G118" s="5">
        <v>4649.91</v>
      </c>
      <c r="H118" s="5">
        <v>31145097</v>
      </c>
      <c r="I118" s="5">
        <v>682608</v>
      </c>
      <c r="J118" s="5">
        <v>5244246.0827710005</v>
      </c>
      <c r="K118" s="5">
        <v>1439478</v>
      </c>
      <c r="L118" s="5">
        <v>0</v>
      </c>
      <c r="M118" s="5">
        <v>0</v>
      </c>
      <c r="N118" s="5">
        <v>455888</v>
      </c>
      <c r="O118" s="5">
        <v>1049819</v>
      </c>
      <c r="P118" s="5">
        <v>759119.75</v>
      </c>
      <c r="Q118" s="5">
        <v>60449</v>
      </c>
      <c r="R118" s="5">
        <v>149960</v>
      </c>
      <c r="S118" s="5">
        <v>0</v>
      </c>
      <c r="T118" s="5">
        <v>0</v>
      </c>
      <c r="U118" s="5">
        <v>0</v>
      </c>
      <c r="V118" s="5">
        <v>-7636</v>
      </c>
      <c r="W118" s="5">
        <v>209711</v>
      </c>
      <c r="X118" s="5">
        <v>0</v>
      </c>
      <c r="Y118" s="5">
        <v>0</v>
      </c>
      <c r="Z118" s="5">
        <v>206919</v>
      </c>
      <c r="AA118" s="5">
        <v>3366535</v>
      </c>
      <c r="AB118" s="5">
        <v>44762193.832771003</v>
      </c>
      <c r="AC118" s="5">
        <v>0</v>
      </c>
      <c r="AD118" s="5">
        <v>266190</v>
      </c>
      <c r="AE118" s="5">
        <v>478280</v>
      </c>
      <c r="AF118" s="5">
        <v>94482</v>
      </c>
      <c r="AG118" s="5">
        <v>118845</v>
      </c>
      <c r="AH118" s="5">
        <v>0</v>
      </c>
      <c r="AI118" s="5">
        <v>1751533</v>
      </c>
      <c r="AJ118" s="5">
        <v>2709330</v>
      </c>
      <c r="AK118" s="5">
        <v>27013705.175726</v>
      </c>
      <c r="AL118" s="5">
        <v>1724716700</v>
      </c>
      <c r="AM118" s="47"/>
    </row>
    <row r="119" spans="1:39" x14ac:dyDescent="0.25">
      <c r="A119" s="5">
        <v>356</v>
      </c>
      <c r="B119" s="5">
        <v>1</v>
      </c>
      <c r="C119" s="5" t="s">
        <v>224</v>
      </c>
      <c r="D119" s="5">
        <v>163</v>
      </c>
      <c r="E119" s="5">
        <v>176.6</v>
      </c>
      <c r="F119" s="5">
        <v>201</v>
      </c>
      <c r="G119" s="5">
        <v>218.4</v>
      </c>
      <c r="H119" s="5">
        <v>1462843</v>
      </c>
      <c r="I119" s="5">
        <v>0</v>
      </c>
      <c r="J119" s="5">
        <v>45466</v>
      </c>
      <c r="K119" s="5">
        <v>0</v>
      </c>
      <c r="L119" s="5">
        <v>91780</v>
      </c>
      <c r="M119" s="5">
        <v>187829.59</v>
      </c>
      <c r="N119" s="5">
        <v>127657</v>
      </c>
      <c r="O119" s="5">
        <v>50755</v>
      </c>
      <c r="P119" s="5">
        <v>10920</v>
      </c>
      <c r="Q119" s="5">
        <v>2839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597566</v>
      </c>
      <c r="X119" s="5">
        <v>0</v>
      </c>
      <c r="Y119" s="5">
        <v>0</v>
      </c>
      <c r="Z119" s="5">
        <v>9383</v>
      </c>
      <c r="AA119" s="5">
        <v>158122</v>
      </c>
      <c r="AB119" s="5">
        <v>2745160.59</v>
      </c>
      <c r="AC119" s="5">
        <v>0</v>
      </c>
      <c r="AD119" s="5">
        <v>17417</v>
      </c>
      <c r="AE119" s="5">
        <v>4209</v>
      </c>
      <c r="AF119" s="5">
        <v>0</v>
      </c>
      <c r="AG119" s="5">
        <v>371825</v>
      </c>
      <c r="AH119" s="5">
        <v>0</v>
      </c>
      <c r="AI119" s="5">
        <v>50333</v>
      </c>
      <c r="AJ119" s="5">
        <v>443784</v>
      </c>
      <c r="AK119" s="5">
        <v>1717196.661017</v>
      </c>
      <c r="AL119" s="5">
        <v>34718530</v>
      </c>
      <c r="AM119" s="47"/>
    </row>
    <row r="120" spans="1:39" x14ac:dyDescent="0.25">
      <c r="A120" s="5">
        <v>361</v>
      </c>
      <c r="B120" s="5">
        <v>1</v>
      </c>
      <c r="C120" s="5" t="s">
        <v>2165</v>
      </c>
      <c r="D120" s="5">
        <v>1090</v>
      </c>
      <c r="E120" s="5">
        <v>1198.2</v>
      </c>
      <c r="F120" s="5">
        <v>913</v>
      </c>
      <c r="G120" s="5">
        <v>1002.2</v>
      </c>
      <c r="H120" s="5">
        <v>6712736</v>
      </c>
      <c r="I120" s="5">
        <v>0</v>
      </c>
      <c r="J120" s="5">
        <v>368941</v>
      </c>
      <c r="K120" s="5">
        <v>15591</v>
      </c>
      <c r="L120" s="5">
        <v>0</v>
      </c>
      <c r="M120" s="5">
        <v>0</v>
      </c>
      <c r="N120" s="5">
        <v>289710</v>
      </c>
      <c r="O120" s="5">
        <v>242804</v>
      </c>
      <c r="P120" s="5">
        <v>136168.75</v>
      </c>
      <c r="Q120" s="5">
        <v>13029</v>
      </c>
      <c r="R120" s="5">
        <v>2395</v>
      </c>
      <c r="S120" s="5">
        <v>0</v>
      </c>
      <c r="T120" s="5">
        <v>0</v>
      </c>
      <c r="U120" s="5">
        <v>0</v>
      </c>
      <c r="V120" s="5">
        <v>0</v>
      </c>
      <c r="W120" s="5">
        <v>575183</v>
      </c>
      <c r="X120" s="5">
        <v>0</v>
      </c>
      <c r="Y120" s="5">
        <v>58125</v>
      </c>
      <c r="Z120" s="5">
        <v>45002</v>
      </c>
      <c r="AA120" s="5">
        <v>725593</v>
      </c>
      <c r="AB120" s="5">
        <v>9185277.75</v>
      </c>
      <c r="AC120" s="5">
        <v>0</v>
      </c>
      <c r="AD120" s="5">
        <v>93094</v>
      </c>
      <c r="AE120" s="5">
        <v>122113</v>
      </c>
      <c r="AF120" s="5">
        <v>2148</v>
      </c>
      <c r="AG120" s="5">
        <v>486033</v>
      </c>
      <c r="AH120" s="5">
        <v>0</v>
      </c>
      <c r="AI120" s="5">
        <v>537328</v>
      </c>
      <c r="AJ120" s="5">
        <v>1240716</v>
      </c>
      <c r="AK120" s="5">
        <v>8804040.4705219995</v>
      </c>
      <c r="AL120" s="5">
        <v>548002218</v>
      </c>
      <c r="AM120" s="47"/>
    </row>
    <row r="121" spans="1:39" x14ac:dyDescent="0.25">
      <c r="A121" s="5">
        <v>362</v>
      </c>
      <c r="B121" s="5">
        <v>1</v>
      </c>
      <c r="C121" s="5" t="s">
        <v>2166</v>
      </c>
      <c r="D121" s="5">
        <v>163</v>
      </c>
      <c r="E121" s="5">
        <v>180.2</v>
      </c>
      <c r="F121" s="5">
        <v>288</v>
      </c>
      <c r="G121" s="5">
        <v>317.2</v>
      </c>
      <c r="H121" s="5">
        <v>2124606</v>
      </c>
      <c r="I121" s="5">
        <v>0</v>
      </c>
      <c r="J121" s="5">
        <v>121984</v>
      </c>
      <c r="K121" s="5">
        <v>0</v>
      </c>
      <c r="L121" s="5">
        <v>115541</v>
      </c>
      <c r="M121" s="5">
        <v>628818</v>
      </c>
      <c r="N121" s="5">
        <v>267576</v>
      </c>
      <c r="O121" s="5">
        <v>70421</v>
      </c>
      <c r="P121" s="5">
        <v>53046.25</v>
      </c>
      <c r="Q121" s="5">
        <v>4124</v>
      </c>
      <c r="R121" s="5">
        <v>1535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31500</v>
      </c>
      <c r="Z121" s="5">
        <v>13247</v>
      </c>
      <c r="AA121" s="5">
        <v>95160</v>
      </c>
      <c r="AB121" s="5">
        <v>3527558.25</v>
      </c>
      <c r="AC121" s="5">
        <v>0</v>
      </c>
      <c r="AD121" s="5">
        <v>14492</v>
      </c>
      <c r="AE121" s="5">
        <v>37826</v>
      </c>
      <c r="AF121" s="5">
        <v>1095</v>
      </c>
      <c r="AG121" s="5">
        <v>0</v>
      </c>
      <c r="AH121" s="5">
        <v>0</v>
      </c>
      <c r="AI121" s="5">
        <v>39326</v>
      </c>
      <c r="AJ121" s="5">
        <v>92739</v>
      </c>
      <c r="AK121" s="5">
        <v>1495673.4057720001</v>
      </c>
      <c r="AL121" s="5">
        <v>65532830</v>
      </c>
      <c r="AM121" s="47"/>
    </row>
    <row r="122" spans="1:39" x14ac:dyDescent="0.25">
      <c r="A122" s="5">
        <v>363</v>
      </c>
      <c r="B122" s="5">
        <v>1</v>
      </c>
      <c r="C122" s="5" t="s">
        <v>1903</v>
      </c>
      <c r="D122" s="5">
        <v>141</v>
      </c>
      <c r="E122" s="5">
        <v>154.4</v>
      </c>
      <c r="F122" s="5">
        <v>288</v>
      </c>
      <c r="G122" s="5">
        <v>317.2</v>
      </c>
      <c r="H122" s="5">
        <v>2124606</v>
      </c>
      <c r="I122" s="5">
        <v>0</v>
      </c>
      <c r="J122" s="5">
        <v>223817.700935</v>
      </c>
      <c r="K122" s="5">
        <v>15511</v>
      </c>
      <c r="L122" s="5">
        <v>115832.35</v>
      </c>
      <c r="M122" s="5">
        <v>1043238</v>
      </c>
      <c r="N122" s="5">
        <v>342333</v>
      </c>
      <c r="O122" s="5">
        <v>73768</v>
      </c>
      <c r="P122" s="5">
        <v>53131.25</v>
      </c>
      <c r="Q122" s="5">
        <v>4124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2981</v>
      </c>
      <c r="Z122" s="5">
        <v>17760</v>
      </c>
      <c r="AA122" s="5">
        <v>163358</v>
      </c>
      <c r="AB122" s="5">
        <v>4180460.3009350002</v>
      </c>
      <c r="AC122" s="5">
        <v>0</v>
      </c>
      <c r="AD122" s="5">
        <v>18072</v>
      </c>
      <c r="AE122" s="5">
        <v>33872</v>
      </c>
      <c r="AF122" s="5">
        <v>0</v>
      </c>
      <c r="AG122" s="5">
        <v>-9166.1942870000003</v>
      </c>
      <c r="AH122" s="5">
        <v>0</v>
      </c>
      <c r="AI122" s="5">
        <v>78637</v>
      </c>
      <c r="AJ122" s="5">
        <v>121414.80571299999</v>
      </c>
      <c r="AK122" s="5">
        <v>1780494.9924580001</v>
      </c>
      <c r="AL122" s="5">
        <v>50200950</v>
      </c>
      <c r="AM122" s="47"/>
    </row>
    <row r="123" spans="1:39" x14ac:dyDescent="0.25">
      <c r="A123" s="5">
        <v>378</v>
      </c>
      <c r="B123" s="5">
        <v>1</v>
      </c>
      <c r="C123" s="5" t="s">
        <v>1904</v>
      </c>
      <c r="D123" s="5">
        <v>459</v>
      </c>
      <c r="E123" s="5">
        <v>503</v>
      </c>
      <c r="F123" s="5">
        <v>550</v>
      </c>
      <c r="G123" s="5">
        <v>604</v>
      </c>
      <c r="H123" s="5">
        <v>4045592</v>
      </c>
      <c r="I123" s="5">
        <v>0</v>
      </c>
      <c r="J123" s="5">
        <v>180457</v>
      </c>
      <c r="K123" s="5">
        <v>15596</v>
      </c>
      <c r="L123" s="5">
        <v>121847</v>
      </c>
      <c r="M123" s="5">
        <v>0</v>
      </c>
      <c r="N123" s="5">
        <v>196210</v>
      </c>
      <c r="O123" s="5">
        <v>140802</v>
      </c>
      <c r="P123" s="5">
        <v>91097.5</v>
      </c>
      <c r="Q123" s="5">
        <v>7852</v>
      </c>
      <c r="R123" s="5">
        <v>20729</v>
      </c>
      <c r="S123" s="5">
        <v>0</v>
      </c>
      <c r="T123" s="5">
        <v>0</v>
      </c>
      <c r="U123" s="5">
        <v>0</v>
      </c>
      <c r="V123" s="5">
        <v>0</v>
      </c>
      <c r="W123" s="5">
        <v>162802</v>
      </c>
      <c r="X123" s="5">
        <v>0</v>
      </c>
      <c r="Y123" s="5">
        <v>30000</v>
      </c>
      <c r="Z123" s="5">
        <v>27049</v>
      </c>
      <c r="AA123" s="5">
        <v>437296</v>
      </c>
      <c r="AB123" s="5">
        <v>5477329.5</v>
      </c>
      <c r="AC123" s="5">
        <v>0</v>
      </c>
      <c r="AD123" s="5">
        <v>73989</v>
      </c>
      <c r="AE123" s="5">
        <v>49665</v>
      </c>
      <c r="AF123" s="5">
        <v>11301</v>
      </c>
      <c r="AG123" s="5">
        <v>79835</v>
      </c>
      <c r="AH123" s="5">
        <v>0</v>
      </c>
      <c r="AI123" s="5">
        <v>196873</v>
      </c>
      <c r="AJ123" s="5">
        <v>411663</v>
      </c>
      <c r="AK123" s="5">
        <v>7272059.4798410004</v>
      </c>
      <c r="AL123" s="5">
        <v>139857175</v>
      </c>
      <c r="AM123" s="47"/>
    </row>
    <row r="124" spans="1:39" x14ac:dyDescent="0.25">
      <c r="A124" s="5">
        <v>381</v>
      </c>
      <c r="B124" s="5">
        <v>1</v>
      </c>
      <c r="C124" s="5" t="s">
        <v>225</v>
      </c>
      <c r="D124" s="5">
        <v>1657</v>
      </c>
      <c r="E124" s="5">
        <v>1835.4</v>
      </c>
      <c r="F124" s="5">
        <v>1324</v>
      </c>
      <c r="G124" s="5">
        <v>1466.2</v>
      </c>
      <c r="H124" s="5">
        <v>9820608</v>
      </c>
      <c r="I124" s="5">
        <v>12281</v>
      </c>
      <c r="J124" s="5">
        <v>163525</v>
      </c>
      <c r="K124" s="5">
        <v>0</v>
      </c>
      <c r="L124" s="5">
        <v>239491.1</v>
      </c>
      <c r="M124" s="5">
        <v>618793</v>
      </c>
      <c r="N124" s="5">
        <v>771097</v>
      </c>
      <c r="O124" s="5">
        <v>328562</v>
      </c>
      <c r="P124" s="5">
        <v>244495</v>
      </c>
      <c r="Q124" s="5">
        <v>19061</v>
      </c>
      <c r="R124" s="5">
        <v>19926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22500</v>
      </c>
      <c r="Z124" s="5">
        <v>71307</v>
      </c>
      <c r="AA124" s="5">
        <v>1061529</v>
      </c>
      <c r="AB124" s="5">
        <v>13393175.1</v>
      </c>
      <c r="AC124" s="5">
        <v>0</v>
      </c>
      <c r="AD124" s="5">
        <v>244534</v>
      </c>
      <c r="AE124" s="5">
        <v>244495</v>
      </c>
      <c r="AF124" s="5">
        <v>19926</v>
      </c>
      <c r="AG124" s="5">
        <v>0</v>
      </c>
      <c r="AH124" s="5">
        <v>0</v>
      </c>
      <c r="AI124" s="5">
        <v>984536</v>
      </c>
      <c r="AJ124" s="5">
        <v>1493491</v>
      </c>
      <c r="AK124" s="5">
        <v>25002148.053876001</v>
      </c>
      <c r="AL124" s="5">
        <v>1332435153</v>
      </c>
      <c r="AM124" s="47"/>
    </row>
    <row r="125" spans="1:39" x14ac:dyDescent="0.25">
      <c r="A125" s="5">
        <v>390</v>
      </c>
      <c r="B125" s="5">
        <v>1</v>
      </c>
      <c r="C125" s="5" t="s">
        <v>1905</v>
      </c>
      <c r="D125" s="5">
        <v>446</v>
      </c>
      <c r="E125" s="5">
        <v>491.6</v>
      </c>
      <c r="F125" s="5">
        <v>433</v>
      </c>
      <c r="G125" s="5">
        <v>482.03</v>
      </c>
      <c r="H125" s="5">
        <v>3228637</v>
      </c>
      <c r="I125" s="5">
        <v>0</v>
      </c>
      <c r="J125" s="5">
        <v>120241.069825</v>
      </c>
      <c r="K125" s="5">
        <v>0</v>
      </c>
      <c r="L125" s="5">
        <v>130558</v>
      </c>
      <c r="M125" s="5">
        <v>599992</v>
      </c>
      <c r="N125" s="5">
        <v>325023.64355099999</v>
      </c>
      <c r="O125" s="5">
        <v>105317</v>
      </c>
      <c r="P125" s="5">
        <v>79663.25</v>
      </c>
      <c r="Q125" s="5">
        <v>6266</v>
      </c>
      <c r="R125" s="5">
        <v>7939</v>
      </c>
      <c r="S125" s="5">
        <v>0</v>
      </c>
      <c r="T125" s="5">
        <v>0</v>
      </c>
      <c r="U125" s="5">
        <v>0</v>
      </c>
      <c r="V125" s="5">
        <v>0</v>
      </c>
      <c r="W125" s="5">
        <v>11684</v>
      </c>
      <c r="X125" s="5">
        <v>0</v>
      </c>
      <c r="Y125" s="5">
        <v>2194</v>
      </c>
      <c r="Z125" s="5">
        <v>21466</v>
      </c>
      <c r="AA125" s="5">
        <v>348990</v>
      </c>
      <c r="AB125" s="5">
        <v>4987970.9633759996</v>
      </c>
      <c r="AC125" s="5">
        <v>0</v>
      </c>
      <c r="AD125" s="5">
        <v>54356</v>
      </c>
      <c r="AE125" s="5">
        <v>79663.25</v>
      </c>
      <c r="AF125" s="5">
        <v>7939</v>
      </c>
      <c r="AG125" s="5">
        <v>11067</v>
      </c>
      <c r="AH125" s="5">
        <v>0</v>
      </c>
      <c r="AI125" s="5">
        <v>292632</v>
      </c>
      <c r="AJ125" s="5">
        <v>445657.25</v>
      </c>
      <c r="AK125" s="5">
        <v>5700099.1332400003</v>
      </c>
      <c r="AL125" s="5">
        <v>264008700</v>
      </c>
      <c r="AM125" s="47"/>
    </row>
    <row r="126" spans="1:39" x14ac:dyDescent="0.25">
      <c r="A126" s="5">
        <v>391</v>
      </c>
      <c r="B126" s="5">
        <v>1</v>
      </c>
      <c r="C126" s="5" t="s">
        <v>226</v>
      </c>
      <c r="D126" s="5">
        <v>273</v>
      </c>
      <c r="E126" s="5">
        <v>300.8</v>
      </c>
      <c r="F126" s="5">
        <v>487</v>
      </c>
      <c r="G126" s="5">
        <v>539.20000000000005</v>
      </c>
      <c r="H126" s="5">
        <v>3611562</v>
      </c>
      <c r="I126" s="5">
        <v>0</v>
      </c>
      <c r="J126" s="5">
        <v>41482</v>
      </c>
      <c r="K126" s="5">
        <v>0</v>
      </c>
      <c r="L126" s="5">
        <v>128574</v>
      </c>
      <c r="M126" s="5">
        <v>0</v>
      </c>
      <c r="N126" s="5">
        <v>127906.161915</v>
      </c>
      <c r="O126" s="5">
        <v>127435</v>
      </c>
      <c r="P126" s="5">
        <v>72776.25</v>
      </c>
      <c r="Q126" s="5">
        <v>7010</v>
      </c>
      <c r="R126" s="5">
        <v>6271</v>
      </c>
      <c r="S126" s="5">
        <v>0</v>
      </c>
      <c r="T126" s="5">
        <v>0</v>
      </c>
      <c r="U126" s="5">
        <v>0</v>
      </c>
      <c r="V126" s="5">
        <v>0</v>
      </c>
      <c r="W126" s="5">
        <v>313302</v>
      </c>
      <c r="X126" s="5">
        <v>0</v>
      </c>
      <c r="Y126" s="5">
        <v>49500</v>
      </c>
      <c r="Z126" s="5">
        <v>19768</v>
      </c>
      <c r="AA126" s="5">
        <v>390381</v>
      </c>
      <c r="AB126" s="5">
        <v>4895967.4119149996</v>
      </c>
      <c r="AC126" s="5">
        <v>0</v>
      </c>
      <c r="AD126" s="5">
        <v>63716</v>
      </c>
      <c r="AE126" s="5">
        <v>72776.25</v>
      </c>
      <c r="AF126" s="5">
        <v>6271</v>
      </c>
      <c r="AG126" s="5">
        <v>313302</v>
      </c>
      <c r="AH126" s="5">
        <v>0</v>
      </c>
      <c r="AI126" s="5">
        <v>390381</v>
      </c>
      <c r="AJ126" s="5">
        <v>846446.25</v>
      </c>
      <c r="AK126" s="5">
        <v>6176959.6497860001</v>
      </c>
      <c r="AL126" s="5">
        <v>312338950</v>
      </c>
      <c r="AM126" s="47"/>
    </row>
    <row r="127" spans="1:39" x14ac:dyDescent="0.25">
      <c r="A127" s="5">
        <v>402</v>
      </c>
      <c r="B127" s="5">
        <v>1</v>
      </c>
      <c r="C127" s="5" t="s">
        <v>227</v>
      </c>
      <c r="D127" s="5">
        <v>141.19999999999999</v>
      </c>
      <c r="E127" s="5">
        <v>152.6</v>
      </c>
      <c r="F127" s="5">
        <v>146.19999999999999</v>
      </c>
      <c r="G127" s="5">
        <v>157.6</v>
      </c>
      <c r="H127" s="5">
        <v>1055605</v>
      </c>
      <c r="I127" s="5">
        <v>48100</v>
      </c>
      <c r="J127" s="5">
        <v>38259</v>
      </c>
      <c r="K127" s="5">
        <v>16289</v>
      </c>
      <c r="L127" s="5">
        <v>71660</v>
      </c>
      <c r="M127" s="5">
        <v>105376</v>
      </c>
      <c r="N127" s="5">
        <v>55636</v>
      </c>
      <c r="O127" s="5">
        <v>38013</v>
      </c>
      <c r="P127" s="5">
        <v>7880</v>
      </c>
      <c r="Q127" s="5">
        <v>2049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419846</v>
      </c>
      <c r="X127" s="5">
        <v>0</v>
      </c>
      <c r="Y127" s="5">
        <v>0</v>
      </c>
      <c r="Z127" s="5">
        <v>9248</v>
      </c>
      <c r="AA127" s="5">
        <v>114102</v>
      </c>
      <c r="AB127" s="5">
        <v>1982063</v>
      </c>
      <c r="AC127" s="5">
        <v>0</v>
      </c>
      <c r="AD127" s="5">
        <v>29540</v>
      </c>
      <c r="AE127" s="5">
        <v>6812</v>
      </c>
      <c r="AF127" s="5">
        <v>0</v>
      </c>
      <c r="AG127" s="5">
        <v>403719</v>
      </c>
      <c r="AH127" s="5">
        <v>0</v>
      </c>
      <c r="AI127" s="5">
        <v>81450</v>
      </c>
      <c r="AJ127" s="5">
        <v>521521</v>
      </c>
      <c r="AK127" s="5">
        <v>2806017.0151510001</v>
      </c>
      <c r="AL127" s="5">
        <v>67276000</v>
      </c>
      <c r="AM127" s="47"/>
    </row>
    <row r="128" spans="1:39" x14ac:dyDescent="0.25">
      <c r="A128" s="5">
        <v>403</v>
      </c>
      <c r="B128" s="5">
        <v>1</v>
      </c>
      <c r="C128" s="5" t="s">
        <v>228</v>
      </c>
      <c r="D128" s="5">
        <v>183</v>
      </c>
      <c r="E128" s="5">
        <v>196.6</v>
      </c>
      <c r="F128" s="5">
        <v>144</v>
      </c>
      <c r="G128" s="5">
        <v>154.19999999999999</v>
      </c>
      <c r="H128" s="5">
        <v>1032832</v>
      </c>
      <c r="I128" s="5">
        <v>0</v>
      </c>
      <c r="J128" s="5">
        <v>7089</v>
      </c>
      <c r="K128" s="5">
        <v>0</v>
      </c>
      <c r="L128" s="5">
        <v>70411</v>
      </c>
      <c r="M128" s="5">
        <v>0</v>
      </c>
      <c r="N128" s="5">
        <v>61652</v>
      </c>
      <c r="O128" s="5">
        <v>37138</v>
      </c>
      <c r="P128" s="5">
        <v>16341.25</v>
      </c>
      <c r="Q128" s="5">
        <v>2005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172858</v>
      </c>
      <c r="X128" s="5">
        <v>0</v>
      </c>
      <c r="Y128" s="5">
        <v>0</v>
      </c>
      <c r="Z128" s="5">
        <v>3471</v>
      </c>
      <c r="AA128" s="5">
        <v>111641</v>
      </c>
      <c r="AB128" s="5">
        <v>1515438.25</v>
      </c>
      <c r="AC128" s="5">
        <v>0</v>
      </c>
      <c r="AD128" s="5">
        <v>37138</v>
      </c>
      <c r="AE128" s="5">
        <v>11157</v>
      </c>
      <c r="AF128" s="5">
        <v>0</v>
      </c>
      <c r="AG128" s="5">
        <v>145486</v>
      </c>
      <c r="AH128" s="5">
        <v>0</v>
      </c>
      <c r="AI128" s="5">
        <v>62942</v>
      </c>
      <c r="AJ128" s="5">
        <v>256723</v>
      </c>
      <c r="AK128" s="5">
        <v>4097422.756641</v>
      </c>
      <c r="AL128" s="5">
        <v>68455500</v>
      </c>
      <c r="AM128" s="47"/>
    </row>
    <row r="129" spans="1:39" x14ac:dyDescent="0.25">
      <c r="A129" s="5">
        <v>404</v>
      </c>
      <c r="B129" s="5">
        <v>1</v>
      </c>
      <c r="C129" s="5" t="s">
        <v>229</v>
      </c>
      <c r="D129" s="5">
        <v>197</v>
      </c>
      <c r="E129" s="5">
        <v>216.8</v>
      </c>
      <c r="F129" s="5">
        <v>200</v>
      </c>
      <c r="G129" s="5">
        <v>215.8</v>
      </c>
      <c r="H129" s="5">
        <v>1445428</v>
      </c>
      <c r="I129" s="5">
        <v>0</v>
      </c>
      <c r="J129" s="5">
        <v>35974</v>
      </c>
      <c r="K129" s="5">
        <v>0</v>
      </c>
      <c r="L129" s="5">
        <v>91006</v>
      </c>
      <c r="M129" s="5">
        <v>0</v>
      </c>
      <c r="N129" s="5">
        <v>86520.918229999996</v>
      </c>
      <c r="O129" s="5">
        <v>51221</v>
      </c>
      <c r="P129" s="5">
        <v>10790</v>
      </c>
      <c r="Q129" s="5">
        <v>2805</v>
      </c>
      <c r="R129" s="5">
        <v>0</v>
      </c>
      <c r="S129" s="5">
        <v>0</v>
      </c>
      <c r="T129" s="5">
        <v>0</v>
      </c>
      <c r="U129" s="5">
        <v>0</v>
      </c>
      <c r="V129" s="5">
        <v>-8038</v>
      </c>
      <c r="W129" s="5">
        <v>394741</v>
      </c>
      <c r="X129" s="5">
        <v>0</v>
      </c>
      <c r="Y129" s="5">
        <v>5250</v>
      </c>
      <c r="Z129" s="5">
        <v>5716</v>
      </c>
      <c r="AA129" s="5">
        <v>156239</v>
      </c>
      <c r="AB129" s="5">
        <v>2277652.91823</v>
      </c>
      <c r="AC129" s="5">
        <v>0</v>
      </c>
      <c r="AD129" s="5">
        <v>51221</v>
      </c>
      <c r="AE129" s="5">
        <v>9523</v>
      </c>
      <c r="AF129" s="5">
        <v>0</v>
      </c>
      <c r="AG129" s="5">
        <v>322933.21000000002</v>
      </c>
      <c r="AH129" s="5">
        <v>0</v>
      </c>
      <c r="AI129" s="5">
        <v>113872</v>
      </c>
      <c r="AJ129" s="5">
        <v>497549.21</v>
      </c>
      <c r="AK129" s="5">
        <v>5603476.1061079996</v>
      </c>
      <c r="AL129" s="5">
        <v>97587600</v>
      </c>
      <c r="AM129" s="47"/>
    </row>
    <row r="130" spans="1:39" x14ac:dyDescent="0.25">
      <c r="A130" s="5">
        <v>413</v>
      </c>
      <c r="B130" s="5">
        <v>1</v>
      </c>
      <c r="C130" s="5" t="s">
        <v>230</v>
      </c>
      <c r="D130" s="5">
        <v>2582</v>
      </c>
      <c r="E130" s="5">
        <v>2835.8</v>
      </c>
      <c r="F130" s="5">
        <v>2543</v>
      </c>
      <c r="G130" s="5">
        <v>2842.2</v>
      </c>
      <c r="H130" s="5">
        <v>19037056</v>
      </c>
      <c r="I130" s="5">
        <v>296786</v>
      </c>
      <c r="J130" s="5">
        <v>1595489.112283</v>
      </c>
      <c r="K130" s="5">
        <v>589950</v>
      </c>
      <c r="L130" s="5">
        <v>0</v>
      </c>
      <c r="M130" s="5">
        <v>0</v>
      </c>
      <c r="N130" s="5">
        <v>331697</v>
      </c>
      <c r="O130" s="5">
        <v>643433</v>
      </c>
      <c r="P130" s="5">
        <v>475006.25</v>
      </c>
      <c r="Q130" s="5">
        <v>36949</v>
      </c>
      <c r="R130" s="5">
        <v>19355</v>
      </c>
      <c r="S130" s="5">
        <v>0</v>
      </c>
      <c r="T130" s="5">
        <v>0</v>
      </c>
      <c r="U130" s="5">
        <v>0</v>
      </c>
      <c r="V130" s="5">
        <v>-7636</v>
      </c>
      <c r="W130" s="5">
        <v>0</v>
      </c>
      <c r="X130" s="5">
        <v>0</v>
      </c>
      <c r="Y130" s="5">
        <v>0</v>
      </c>
      <c r="Z130" s="5">
        <v>133080</v>
      </c>
      <c r="AA130" s="5">
        <v>2057753</v>
      </c>
      <c r="AB130" s="5">
        <v>25208918.362282999</v>
      </c>
      <c r="AC130" s="5">
        <v>0</v>
      </c>
      <c r="AD130" s="5">
        <v>195388</v>
      </c>
      <c r="AE130" s="5">
        <v>376529</v>
      </c>
      <c r="AF130" s="5">
        <v>15342</v>
      </c>
      <c r="AG130" s="5">
        <v>0</v>
      </c>
      <c r="AH130" s="5">
        <v>0</v>
      </c>
      <c r="AI130" s="5">
        <v>1346965</v>
      </c>
      <c r="AJ130" s="5">
        <v>1934224</v>
      </c>
      <c r="AK130" s="5">
        <v>19774841.239193998</v>
      </c>
      <c r="AL130" s="5">
        <v>1146423900</v>
      </c>
      <c r="AM130" s="47"/>
    </row>
    <row r="131" spans="1:39" x14ac:dyDescent="0.25">
      <c r="A131" s="5">
        <v>414</v>
      </c>
      <c r="B131" s="5">
        <v>1</v>
      </c>
      <c r="C131" s="5" t="s">
        <v>231</v>
      </c>
      <c r="D131" s="5">
        <v>405</v>
      </c>
      <c r="E131" s="5">
        <v>446</v>
      </c>
      <c r="F131" s="5">
        <v>458</v>
      </c>
      <c r="G131" s="5">
        <v>505.4</v>
      </c>
      <c r="H131" s="5">
        <v>3385169</v>
      </c>
      <c r="I131" s="5">
        <v>0</v>
      </c>
      <c r="J131" s="5">
        <v>85073</v>
      </c>
      <c r="K131" s="5">
        <v>16279</v>
      </c>
      <c r="L131" s="5">
        <v>130194</v>
      </c>
      <c r="M131" s="5">
        <v>58063</v>
      </c>
      <c r="N131" s="5">
        <v>146127</v>
      </c>
      <c r="O131" s="5">
        <v>119194</v>
      </c>
      <c r="P131" s="5">
        <v>84655</v>
      </c>
      <c r="Q131" s="5">
        <v>6570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2625</v>
      </c>
      <c r="Z131" s="5">
        <v>21970</v>
      </c>
      <c r="AA131" s="5">
        <v>365910</v>
      </c>
      <c r="AB131" s="5">
        <v>4421829</v>
      </c>
      <c r="AC131" s="5">
        <v>0</v>
      </c>
      <c r="AD131" s="5">
        <v>62048</v>
      </c>
      <c r="AE131" s="5">
        <v>53825</v>
      </c>
      <c r="AF131" s="5">
        <v>0</v>
      </c>
      <c r="AG131" s="5">
        <v>0</v>
      </c>
      <c r="AH131" s="5">
        <v>0</v>
      </c>
      <c r="AI131" s="5">
        <v>192117</v>
      </c>
      <c r="AJ131" s="5">
        <v>307990</v>
      </c>
      <c r="AK131" s="5">
        <v>6028024.8904010002</v>
      </c>
      <c r="AL131" s="5">
        <v>144621700</v>
      </c>
      <c r="AM131" s="47"/>
    </row>
    <row r="132" spans="1:39" x14ac:dyDescent="0.25">
      <c r="A132" s="5">
        <v>415</v>
      </c>
      <c r="B132" s="5">
        <v>1</v>
      </c>
      <c r="C132" s="5" t="s">
        <v>232</v>
      </c>
      <c r="D132" s="5">
        <v>166.2</v>
      </c>
      <c r="E132" s="5">
        <v>183.4</v>
      </c>
      <c r="F132" s="5">
        <v>190.2</v>
      </c>
      <c r="G132" s="5">
        <v>202</v>
      </c>
      <c r="H132" s="5">
        <v>1352996</v>
      </c>
      <c r="I132" s="5">
        <v>0</v>
      </c>
      <c r="J132" s="5">
        <v>150869</v>
      </c>
      <c r="K132" s="5">
        <v>32371</v>
      </c>
      <c r="L132" s="5">
        <v>86766</v>
      </c>
      <c r="M132" s="5">
        <v>0</v>
      </c>
      <c r="N132" s="5">
        <v>57339</v>
      </c>
      <c r="O132" s="5">
        <v>48461</v>
      </c>
      <c r="P132" s="5">
        <v>24467.5</v>
      </c>
      <c r="Q132" s="5">
        <v>2626</v>
      </c>
      <c r="R132" s="5">
        <v>19580</v>
      </c>
      <c r="S132" s="5">
        <v>0</v>
      </c>
      <c r="T132" s="5">
        <v>0</v>
      </c>
      <c r="U132" s="5">
        <v>0</v>
      </c>
      <c r="V132" s="5">
        <v>0</v>
      </c>
      <c r="W132" s="5">
        <v>151104</v>
      </c>
      <c r="X132" s="5">
        <v>0</v>
      </c>
      <c r="Y132" s="5">
        <v>3000</v>
      </c>
      <c r="Z132" s="5">
        <v>12464</v>
      </c>
      <c r="AA132" s="5">
        <v>146248</v>
      </c>
      <c r="AB132" s="5">
        <v>2088291.5</v>
      </c>
      <c r="AC132" s="5">
        <v>0</v>
      </c>
      <c r="AD132" s="5">
        <v>28722</v>
      </c>
      <c r="AE132" s="5">
        <v>20515</v>
      </c>
      <c r="AF132" s="5">
        <v>16417</v>
      </c>
      <c r="AG132" s="5">
        <v>128261</v>
      </c>
      <c r="AH132" s="5">
        <v>0</v>
      </c>
      <c r="AI132" s="5">
        <v>101259</v>
      </c>
      <c r="AJ132" s="5">
        <v>295174</v>
      </c>
      <c r="AK132" s="5">
        <v>2743063.6514300001</v>
      </c>
      <c r="AL132" s="5">
        <v>78423600</v>
      </c>
      <c r="AM132" s="47"/>
    </row>
    <row r="133" spans="1:39" x14ac:dyDescent="0.25">
      <c r="A133" s="5">
        <v>423</v>
      </c>
      <c r="B133" s="5">
        <v>1</v>
      </c>
      <c r="C133" s="5" t="s">
        <v>233</v>
      </c>
      <c r="D133" s="5">
        <v>2696</v>
      </c>
      <c r="E133" s="5">
        <v>2960.2</v>
      </c>
      <c r="F133" s="5">
        <v>2521</v>
      </c>
      <c r="G133" s="5">
        <v>2764.2</v>
      </c>
      <c r="H133" s="5">
        <v>18514612</v>
      </c>
      <c r="I133" s="5">
        <v>72661</v>
      </c>
      <c r="J133" s="5">
        <v>647712</v>
      </c>
      <c r="K133" s="5">
        <v>20179</v>
      </c>
      <c r="L133" s="5">
        <v>0</v>
      </c>
      <c r="M133" s="5">
        <v>0</v>
      </c>
      <c r="N133" s="5">
        <v>320663</v>
      </c>
      <c r="O133" s="5">
        <v>614725</v>
      </c>
      <c r="P133" s="5">
        <v>415840</v>
      </c>
      <c r="Q133" s="5">
        <v>35935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859334</v>
      </c>
      <c r="X133" s="5">
        <v>0</v>
      </c>
      <c r="Y133" s="5">
        <v>181125</v>
      </c>
      <c r="Z133" s="5">
        <v>118975</v>
      </c>
      <c r="AA133" s="5">
        <v>2001281</v>
      </c>
      <c r="AB133" s="5">
        <v>23803042</v>
      </c>
      <c r="AC133" s="5">
        <v>0</v>
      </c>
      <c r="AD133" s="5">
        <v>200001</v>
      </c>
      <c r="AE133" s="5">
        <v>392602</v>
      </c>
      <c r="AF133" s="5">
        <v>0</v>
      </c>
      <c r="AG133" s="5">
        <v>729752</v>
      </c>
      <c r="AH133" s="5">
        <v>0</v>
      </c>
      <c r="AI133" s="5">
        <v>1560263</v>
      </c>
      <c r="AJ133" s="5">
        <v>2882618</v>
      </c>
      <c r="AK133" s="5">
        <v>20605522.532838002</v>
      </c>
      <c r="AL133" s="5">
        <v>1425337150</v>
      </c>
      <c r="AM133" s="47"/>
    </row>
    <row r="134" spans="1:39" x14ac:dyDescent="0.25">
      <c r="A134" s="5">
        <v>424</v>
      </c>
      <c r="B134" s="5">
        <v>1</v>
      </c>
      <c r="C134" s="5" t="s">
        <v>234</v>
      </c>
      <c r="D134" s="5">
        <v>474</v>
      </c>
      <c r="E134" s="5">
        <v>521.6</v>
      </c>
      <c r="F134" s="5">
        <v>474</v>
      </c>
      <c r="G134" s="5">
        <v>521.6</v>
      </c>
      <c r="H134" s="5">
        <v>3493677</v>
      </c>
      <c r="I134" s="5">
        <v>0</v>
      </c>
      <c r="J134" s="5">
        <v>67144</v>
      </c>
      <c r="K134" s="5">
        <v>48813</v>
      </c>
      <c r="L134" s="5">
        <v>129579</v>
      </c>
      <c r="M134" s="5">
        <v>0</v>
      </c>
      <c r="N134" s="5">
        <v>70532</v>
      </c>
      <c r="O134" s="5">
        <v>121945</v>
      </c>
      <c r="P134" s="5">
        <v>67503.75</v>
      </c>
      <c r="Q134" s="5">
        <v>6781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361923</v>
      </c>
      <c r="X134" s="5">
        <v>0</v>
      </c>
      <c r="Y134" s="5">
        <v>37125</v>
      </c>
      <c r="Z134" s="5">
        <v>18573</v>
      </c>
      <c r="AA134" s="5">
        <v>377638</v>
      </c>
      <c r="AB134" s="5">
        <v>4801233.75</v>
      </c>
      <c r="AC134" s="5">
        <v>0</v>
      </c>
      <c r="AD134" s="5">
        <v>35941</v>
      </c>
      <c r="AE134" s="5">
        <v>61610</v>
      </c>
      <c r="AF134" s="5">
        <v>0</v>
      </c>
      <c r="AG134" s="5">
        <v>318961</v>
      </c>
      <c r="AH134" s="5">
        <v>0</v>
      </c>
      <c r="AI134" s="5">
        <v>284620</v>
      </c>
      <c r="AJ134" s="5">
        <v>701132</v>
      </c>
      <c r="AK134" s="5">
        <v>3522294.617931</v>
      </c>
      <c r="AL134" s="5">
        <v>242791900</v>
      </c>
      <c r="AM134" s="47"/>
    </row>
    <row r="135" spans="1:39" x14ac:dyDescent="0.25">
      <c r="A135" s="5">
        <v>432</v>
      </c>
      <c r="B135" s="5">
        <v>1</v>
      </c>
      <c r="C135" s="5" t="s">
        <v>235</v>
      </c>
      <c r="D135" s="5">
        <v>718</v>
      </c>
      <c r="E135" s="5">
        <v>783.6</v>
      </c>
      <c r="F135" s="5">
        <v>608</v>
      </c>
      <c r="G135" s="5">
        <v>660.6</v>
      </c>
      <c r="H135" s="5">
        <v>4424699</v>
      </c>
      <c r="I135" s="5">
        <v>0</v>
      </c>
      <c r="J135" s="5">
        <v>1394149</v>
      </c>
      <c r="K135" s="5">
        <v>0</v>
      </c>
      <c r="L135" s="5">
        <v>112077</v>
      </c>
      <c r="M135" s="5">
        <v>374747</v>
      </c>
      <c r="N135" s="5">
        <v>202636</v>
      </c>
      <c r="O135" s="5">
        <v>151750</v>
      </c>
      <c r="P135" s="5">
        <v>106923.75</v>
      </c>
      <c r="Q135" s="5">
        <v>8588</v>
      </c>
      <c r="R135" s="5">
        <v>67903</v>
      </c>
      <c r="S135" s="5">
        <v>0</v>
      </c>
      <c r="T135" s="5">
        <v>0</v>
      </c>
      <c r="U135" s="5">
        <v>101327</v>
      </c>
      <c r="V135" s="5">
        <v>0</v>
      </c>
      <c r="W135" s="5">
        <v>0</v>
      </c>
      <c r="X135" s="5">
        <v>0</v>
      </c>
      <c r="Y135" s="5">
        <v>9000</v>
      </c>
      <c r="Z135" s="5">
        <v>36341</v>
      </c>
      <c r="AA135" s="5">
        <v>478274</v>
      </c>
      <c r="AB135" s="5">
        <v>7468414.75</v>
      </c>
      <c r="AC135" s="5">
        <v>0</v>
      </c>
      <c r="AD135" s="5">
        <v>42154</v>
      </c>
      <c r="AE135" s="5">
        <v>30389</v>
      </c>
      <c r="AF135" s="5">
        <v>19299</v>
      </c>
      <c r="AG135" s="5">
        <v>0</v>
      </c>
      <c r="AH135" s="5">
        <v>0</v>
      </c>
      <c r="AI135" s="5">
        <v>112249</v>
      </c>
      <c r="AJ135" s="5">
        <v>204091</v>
      </c>
      <c r="AK135" s="5">
        <v>4204485.9561520005</v>
      </c>
      <c r="AL135" s="5">
        <v>113581100</v>
      </c>
      <c r="AM135" s="47"/>
    </row>
    <row r="136" spans="1:39" x14ac:dyDescent="0.25">
      <c r="A136" s="5">
        <v>435</v>
      </c>
      <c r="B136" s="5">
        <v>1</v>
      </c>
      <c r="C136" s="5" t="s">
        <v>2167</v>
      </c>
      <c r="D136" s="5">
        <v>690</v>
      </c>
      <c r="E136" s="5">
        <v>745.6</v>
      </c>
      <c r="F136" s="5">
        <v>727</v>
      </c>
      <c r="G136" s="5">
        <v>782.6</v>
      </c>
      <c r="H136" s="5">
        <v>5241855</v>
      </c>
      <c r="I136" s="5">
        <v>0</v>
      </c>
      <c r="J136" s="5">
        <v>854184</v>
      </c>
      <c r="K136" s="5">
        <v>0</v>
      </c>
      <c r="L136" s="5">
        <v>78672</v>
      </c>
      <c r="M136" s="5">
        <v>415198</v>
      </c>
      <c r="N136" s="5">
        <v>307282.61245299998</v>
      </c>
      <c r="O136" s="5">
        <v>173290</v>
      </c>
      <c r="P136" s="5">
        <v>127180</v>
      </c>
      <c r="Q136" s="5">
        <v>10174</v>
      </c>
      <c r="R136" s="5">
        <v>71170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34934</v>
      </c>
      <c r="AA136" s="5">
        <v>566602</v>
      </c>
      <c r="AB136" s="5">
        <v>7880541.6124529997</v>
      </c>
      <c r="AC136" s="5">
        <v>0</v>
      </c>
      <c r="AD136" s="5">
        <v>62211</v>
      </c>
      <c r="AE136" s="5">
        <v>54256</v>
      </c>
      <c r="AF136" s="5">
        <v>30362</v>
      </c>
      <c r="AG136" s="5">
        <v>0</v>
      </c>
      <c r="AH136" s="5">
        <v>0</v>
      </c>
      <c r="AI136" s="5">
        <v>199605</v>
      </c>
      <c r="AJ136" s="5">
        <v>346434</v>
      </c>
      <c r="AK136" s="5">
        <v>6437243.0192</v>
      </c>
      <c r="AL136" s="5">
        <v>162220700</v>
      </c>
      <c r="AM136" s="47"/>
    </row>
    <row r="137" spans="1:39" x14ac:dyDescent="0.25">
      <c r="A137" s="5">
        <v>441</v>
      </c>
      <c r="B137" s="5">
        <v>1</v>
      </c>
      <c r="C137" s="5" t="s">
        <v>2168</v>
      </c>
      <c r="D137" s="5">
        <v>276</v>
      </c>
      <c r="E137" s="5">
        <v>302.60000000000002</v>
      </c>
      <c r="F137" s="5">
        <v>431</v>
      </c>
      <c r="G137" s="5">
        <v>473.4</v>
      </c>
      <c r="H137" s="5">
        <v>3170833</v>
      </c>
      <c r="I137" s="5">
        <v>0</v>
      </c>
      <c r="J137" s="5">
        <v>64683</v>
      </c>
      <c r="K137" s="5">
        <v>0</v>
      </c>
      <c r="L137" s="5">
        <v>130535</v>
      </c>
      <c r="M137" s="5">
        <v>582977</v>
      </c>
      <c r="N137" s="5">
        <v>219999.528169</v>
      </c>
      <c r="O137" s="5">
        <v>107555</v>
      </c>
      <c r="P137" s="5">
        <v>60932.5</v>
      </c>
      <c r="Q137" s="5">
        <v>6154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334561</v>
      </c>
      <c r="X137" s="5">
        <v>0</v>
      </c>
      <c r="Y137" s="5">
        <v>1875</v>
      </c>
      <c r="Z137" s="5">
        <v>19991</v>
      </c>
      <c r="AA137" s="5">
        <v>342742</v>
      </c>
      <c r="AB137" s="5">
        <v>5042838.0281689996</v>
      </c>
      <c r="AC137" s="5">
        <v>0</v>
      </c>
      <c r="AD137" s="5">
        <v>46553</v>
      </c>
      <c r="AE137" s="5">
        <v>60932.5</v>
      </c>
      <c r="AF137" s="5">
        <v>0</v>
      </c>
      <c r="AG137" s="5">
        <v>334561</v>
      </c>
      <c r="AH137" s="5">
        <v>0</v>
      </c>
      <c r="AI137" s="5">
        <v>297663</v>
      </c>
      <c r="AJ137" s="5">
        <v>739709.5</v>
      </c>
      <c r="AK137" s="5">
        <v>4694704.7705899999</v>
      </c>
      <c r="AL137" s="5">
        <v>181764400</v>
      </c>
      <c r="AM137" s="47"/>
    </row>
    <row r="138" spans="1:39" x14ac:dyDescent="0.25">
      <c r="A138" s="5">
        <v>447</v>
      </c>
      <c r="B138" s="5">
        <v>1</v>
      </c>
      <c r="C138" s="5" t="s">
        <v>236</v>
      </c>
      <c r="D138" s="5">
        <v>102</v>
      </c>
      <c r="E138" s="5">
        <v>111.4</v>
      </c>
      <c r="F138" s="5">
        <v>143</v>
      </c>
      <c r="G138" s="5">
        <v>157</v>
      </c>
      <c r="H138" s="5">
        <v>1051586</v>
      </c>
      <c r="I138" s="5">
        <v>0</v>
      </c>
      <c r="J138" s="5">
        <v>46169</v>
      </c>
      <c r="K138" s="5">
        <v>0</v>
      </c>
      <c r="L138" s="5">
        <v>71440</v>
      </c>
      <c r="M138" s="5">
        <v>599455</v>
      </c>
      <c r="N138" s="5">
        <v>152435</v>
      </c>
      <c r="O138" s="5">
        <v>36991</v>
      </c>
      <c r="P138" s="5">
        <v>24395</v>
      </c>
      <c r="Q138" s="5">
        <v>2041</v>
      </c>
      <c r="R138" s="5">
        <v>1385</v>
      </c>
      <c r="S138" s="5">
        <v>0</v>
      </c>
      <c r="T138" s="5">
        <v>0</v>
      </c>
      <c r="U138" s="5">
        <v>0</v>
      </c>
      <c r="V138" s="5">
        <v>0</v>
      </c>
      <c r="W138" s="5">
        <v>33273</v>
      </c>
      <c r="X138" s="5">
        <v>0</v>
      </c>
      <c r="Y138" s="5">
        <v>4500</v>
      </c>
      <c r="Z138" s="5">
        <v>9355</v>
      </c>
      <c r="AA138" s="5">
        <v>113668</v>
      </c>
      <c r="AB138" s="5">
        <v>2146693</v>
      </c>
      <c r="AC138" s="5">
        <v>0</v>
      </c>
      <c r="AD138" s="5">
        <v>18057</v>
      </c>
      <c r="AE138" s="5">
        <v>16610</v>
      </c>
      <c r="AF138" s="5">
        <v>943</v>
      </c>
      <c r="AG138" s="5">
        <v>20377</v>
      </c>
      <c r="AH138" s="5">
        <v>0</v>
      </c>
      <c r="AI138" s="5">
        <v>63909</v>
      </c>
      <c r="AJ138" s="5">
        <v>119896</v>
      </c>
      <c r="AK138" s="5">
        <v>1755971.0776150001</v>
      </c>
      <c r="AL138" s="5">
        <v>38682400</v>
      </c>
      <c r="AM138" s="47"/>
    </row>
    <row r="139" spans="1:39" x14ac:dyDescent="0.25">
      <c r="A139" s="5">
        <v>458</v>
      </c>
      <c r="B139" s="5">
        <v>1</v>
      </c>
      <c r="C139" s="5" t="s">
        <v>237</v>
      </c>
      <c r="D139" s="5">
        <v>268</v>
      </c>
      <c r="E139" s="5">
        <v>290.8</v>
      </c>
      <c r="F139" s="5">
        <v>232</v>
      </c>
      <c r="G139" s="5">
        <v>250.6</v>
      </c>
      <c r="H139" s="5">
        <v>1678519</v>
      </c>
      <c r="I139" s="5">
        <v>0</v>
      </c>
      <c r="J139" s="5">
        <v>214264</v>
      </c>
      <c r="K139" s="5">
        <v>0</v>
      </c>
      <c r="L139" s="5">
        <v>100740</v>
      </c>
      <c r="M139" s="5">
        <v>0</v>
      </c>
      <c r="N139" s="5">
        <v>83307</v>
      </c>
      <c r="O139" s="5">
        <v>60771</v>
      </c>
      <c r="P139" s="5">
        <v>12530</v>
      </c>
      <c r="Q139" s="5">
        <v>3258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530260</v>
      </c>
      <c r="X139" s="5">
        <v>0</v>
      </c>
      <c r="Y139" s="5">
        <v>1875</v>
      </c>
      <c r="Z139" s="5">
        <v>12680</v>
      </c>
      <c r="AA139" s="5">
        <v>181434</v>
      </c>
      <c r="AB139" s="5">
        <v>2879638</v>
      </c>
      <c r="AC139" s="5">
        <v>0</v>
      </c>
      <c r="AD139" s="5">
        <v>60771</v>
      </c>
      <c r="AE139" s="5">
        <v>9095</v>
      </c>
      <c r="AF139" s="5">
        <v>0</v>
      </c>
      <c r="AG139" s="5">
        <v>325608.90999999997</v>
      </c>
      <c r="AH139" s="5">
        <v>0</v>
      </c>
      <c r="AI139" s="5">
        <v>108752</v>
      </c>
      <c r="AJ139" s="5">
        <v>504226.91</v>
      </c>
      <c r="AK139" s="5">
        <v>6359298.4296460003</v>
      </c>
      <c r="AL139" s="5">
        <v>107652025</v>
      </c>
      <c r="AM139" s="47"/>
    </row>
    <row r="140" spans="1:39" x14ac:dyDescent="0.25">
      <c r="A140" s="5">
        <v>463</v>
      </c>
      <c r="B140" s="5">
        <v>1</v>
      </c>
      <c r="C140" s="5" t="s">
        <v>2169</v>
      </c>
      <c r="D140" s="5">
        <v>793</v>
      </c>
      <c r="E140" s="5">
        <v>874</v>
      </c>
      <c r="F140" s="5">
        <v>931</v>
      </c>
      <c r="G140" s="5">
        <v>1030.4000000000001</v>
      </c>
      <c r="H140" s="5">
        <v>6901619</v>
      </c>
      <c r="I140" s="5">
        <v>20468</v>
      </c>
      <c r="J140" s="5">
        <v>165693</v>
      </c>
      <c r="K140" s="5">
        <v>15588</v>
      </c>
      <c r="L140" s="5">
        <v>0</v>
      </c>
      <c r="M140" s="5">
        <v>0</v>
      </c>
      <c r="N140" s="5">
        <v>174583.79081499999</v>
      </c>
      <c r="O140" s="5">
        <v>234474</v>
      </c>
      <c r="P140" s="5">
        <v>170940</v>
      </c>
      <c r="Q140" s="5">
        <v>13395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30098</v>
      </c>
      <c r="X140" s="5">
        <v>0</v>
      </c>
      <c r="Y140" s="5">
        <v>0</v>
      </c>
      <c r="Z140" s="5">
        <v>39439</v>
      </c>
      <c r="AA140" s="5">
        <v>746010</v>
      </c>
      <c r="AB140" s="5">
        <v>8512307.7908149995</v>
      </c>
      <c r="AC140" s="5">
        <v>0</v>
      </c>
      <c r="AD140" s="5">
        <v>67856</v>
      </c>
      <c r="AE140" s="5">
        <v>137782</v>
      </c>
      <c r="AF140" s="5">
        <v>0</v>
      </c>
      <c r="AG140" s="5">
        <v>21821</v>
      </c>
      <c r="AH140" s="5">
        <v>0</v>
      </c>
      <c r="AI140" s="5">
        <v>496544</v>
      </c>
      <c r="AJ140" s="5">
        <v>724003</v>
      </c>
      <c r="AK140" s="5">
        <v>6832181.5433320003</v>
      </c>
      <c r="AL140" s="5">
        <v>359278100</v>
      </c>
      <c r="AM140" s="47"/>
    </row>
    <row r="141" spans="1:39" x14ac:dyDescent="0.25">
      <c r="A141" s="5">
        <v>465</v>
      </c>
      <c r="B141" s="5">
        <v>1</v>
      </c>
      <c r="C141" s="5" t="s">
        <v>238</v>
      </c>
      <c r="D141" s="5">
        <v>1802</v>
      </c>
      <c r="E141" s="5">
        <v>1972</v>
      </c>
      <c r="F141" s="5">
        <v>1555</v>
      </c>
      <c r="G141" s="5">
        <v>1700</v>
      </c>
      <c r="H141" s="5">
        <v>11386600</v>
      </c>
      <c r="I141" s="5">
        <v>24562</v>
      </c>
      <c r="J141" s="5">
        <v>503933</v>
      </c>
      <c r="K141" s="5">
        <v>18947</v>
      </c>
      <c r="L141" s="5">
        <v>0</v>
      </c>
      <c r="M141" s="5">
        <v>0</v>
      </c>
      <c r="N141" s="5">
        <v>273338</v>
      </c>
      <c r="O141" s="5">
        <v>398353</v>
      </c>
      <c r="P141" s="5">
        <v>223990</v>
      </c>
      <c r="Q141" s="5">
        <v>22100</v>
      </c>
      <c r="R141" s="5">
        <v>19176</v>
      </c>
      <c r="S141" s="5">
        <v>0</v>
      </c>
      <c r="T141" s="5">
        <v>0</v>
      </c>
      <c r="U141" s="5">
        <v>0</v>
      </c>
      <c r="V141" s="5">
        <v>0</v>
      </c>
      <c r="W141" s="5">
        <v>1087898</v>
      </c>
      <c r="X141" s="5">
        <v>0</v>
      </c>
      <c r="Y141" s="5">
        <v>0</v>
      </c>
      <c r="Z141" s="5">
        <v>65935</v>
      </c>
      <c r="AA141" s="5">
        <v>1230800</v>
      </c>
      <c r="AB141" s="5">
        <v>15255632</v>
      </c>
      <c r="AC141" s="5">
        <v>0</v>
      </c>
      <c r="AD141" s="5">
        <v>146758</v>
      </c>
      <c r="AE141" s="5">
        <v>187549</v>
      </c>
      <c r="AF141" s="5">
        <v>16056</v>
      </c>
      <c r="AG141" s="5">
        <v>894851</v>
      </c>
      <c r="AH141" s="5">
        <v>0</v>
      </c>
      <c r="AI141" s="5">
        <v>851016</v>
      </c>
      <c r="AJ141" s="5">
        <v>2096230</v>
      </c>
      <c r="AK141" s="5">
        <v>14349836.716917999</v>
      </c>
      <c r="AL141" s="5">
        <v>842100400</v>
      </c>
      <c r="AM141" s="47"/>
    </row>
    <row r="142" spans="1:39" x14ac:dyDescent="0.25">
      <c r="A142" s="5">
        <v>466</v>
      </c>
      <c r="B142" s="5">
        <v>1</v>
      </c>
      <c r="C142" s="5" t="s">
        <v>239</v>
      </c>
      <c r="D142" s="5">
        <v>1965</v>
      </c>
      <c r="E142" s="5">
        <v>2164.4</v>
      </c>
      <c r="F142" s="5">
        <v>2163</v>
      </c>
      <c r="G142" s="5">
        <v>2374.8000000000002</v>
      </c>
      <c r="H142" s="5">
        <v>15906410</v>
      </c>
      <c r="I142" s="5">
        <v>125878</v>
      </c>
      <c r="J142" s="5">
        <v>245551</v>
      </c>
      <c r="K142" s="5">
        <v>15794</v>
      </c>
      <c r="L142" s="5">
        <v>0</v>
      </c>
      <c r="M142" s="5">
        <v>0</v>
      </c>
      <c r="N142" s="5">
        <v>325672.96097000001</v>
      </c>
      <c r="O142" s="5">
        <v>547892</v>
      </c>
      <c r="P142" s="5">
        <v>307741.25</v>
      </c>
      <c r="Q142" s="5">
        <v>30872</v>
      </c>
      <c r="R142" s="5">
        <v>47828</v>
      </c>
      <c r="S142" s="5">
        <v>0</v>
      </c>
      <c r="T142" s="5">
        <v>0</v>
      </c>
      <c r="U142" s="5">
        <v>0</v>
      </c>
      <c r="V142" s="5">
        <v>0</v>
      </c>
      <c r="W142" s="5">
        <v>1592683</v>
      </c>
      <c r="X142" s="5">
        <v>0</v>
      </c>
      <c r="Y142" s="5">
        <v>0</v>
      </c>
      <c r="Z142" s="5">
        <v>93018</v>
      </c>
      <c r="AA142" s="5">
        <v>1719355</v>
      </c>
      <c r="AB142" s="5">
        <v>20958695.210969999</v>
      </c>
      <c r="AC142" s="5">
        <v>0</v>
      </c>
      <c r="AD142" s="5">
        <v>132348</v>
      </c>
      <c r="AE142" s="5">
        <v>227890</v>
      </c>
      <c r="AF142" s="5">
        <v>35418</v>
      </c>
      <c r="AG142" s="5">
        <v>1227905</v>
      </c>
      <c r="AH142" s="5">
        <v>0</v>
      </c>
      <c r="AI142" s="5">
        <v>1051400</v>
      </c>
      <c r="AJ142" s="5">
        <v>2674961</v>
      </c>
      <c r="AK142" s="5">
        <v>13143533.850515001</v>
      </c>
      <c r="AL142" s="5">
        <v>817422250</v>
      </c>
      <c r="AM142" s="47"/>
    </row>
    <row r="143" spans="1:39" x14ac:dyDescent="0.25">
      <c r="A143" s="5">
        <v>473</v>
      </c>
      <c r="B143" s="5">
        <v>1</v>
      </c>
      <c r="C143" s="5" t="s">
        <v>240</v>
      </c>
      <c r="D143" s="5">
        <v>288.8</v>
      </c>
      <c r="E143" s="5">
        <v>320</v>
      </c>
      <c r="F143" s="5">
        <v>385.8</v>
      </c>
      <c r="G143" s="5">
        <v>429.41</v>
      </c>
      <c r="H143" s="5">
        <v>2876188</v>
      </c>
      <c r="I143" s="5">
        <v>12281</v>
      </c>
      <c r="J143" s="5">
        <v>439627.43832199997</v>
      </c>
      <c r="K143" s="5">
        <v>0</v>
      </c>
      <c r="L143" s="5">
        <v>129110</v>
      </c>
      <c r="M143" s="5">
        <v>46228</v>
      </c>
      <c r="N143" s="5">
        <v>171943.697518</v>
      </c>
      <c r="O143" s="5">
        <v>96830</v>
      </c>
      <c r="P143" s="5">
        <v>58794.75</v>
      </c>
      <c r="Q143" s="5">
        <v>5582</v>
      </c>
      <c r="R143" s="5">
        <v>15532</v>
      </c>
      <c r="S143" s="5">
        <v>0</v>
      </c>
      <c r="T143" s="5">
        <v>0</v>
      </c>
      <c r="U143" s="5">
        <v>0</v>
      </c>
      <c r="V143" s="5">
        <v>0</v>
      </c>
      <c r="W143" s="5">
        <v>223735</v>
      </c>
      <c r="X143" s="5">
        <v>0</v>
      </c>
      <c r="Y143" s="5">
        <v>42319</v>
      </c>
      <c r="Z143" s="5">
        <v>18328</v>
      </c>
      <c r="AA143" s="5">
        <v>310893</v>
      </c>
      <c r="AB143" s="5">
        <v>4447391.8858399997</v>
      </c>
      <c r="AC143" s="5">
        <v>0</v>
      </c>
      <c r="AD143" s="5">
        <v>59645</v>
      </c>
      <c r="AE143" s="5">
        <v>58794.75</v>
      </c>
      <c r="AF143" s="5">
        <v>15532</v>
      </c>
      <c r="AG143" s="5">
        <v>223735</v>
      </c>
      <c r="AH143" s="5">
        <v>0</v>
      </c>
      <c r="AI143" s="5">
        <v>310893</v>
      </c>
      <c r="AJ143" s="5">
        <v>668599.75</v>
      </c>
      <c r="AK143" s="5">
        <v>6060359.0117579997</v>
      </c>
      <c r="AL143" s="5">
        <v>286620870</v>
      </c>
      <c r="AM143" s="47"/>
    </row>
    <row r="144" spans="1:39" x14ac:dyDescent="0.25">
      <c r="A144" s="5">
        <v>477</v>
      </c>
      <c r="B144" s="5">
        <v>1</v>
      </c>
      <c r="C144" s="5" t="s">
        <v>241</v>
      </c>
      <c r="D144" s="5">
        <v>3320</v>
      </c>
      <c r="E144" s="5">
        <v>3638.4</v>
      </c>
      <c r="F144" s="5">
        <v>3114</v>
      </c>
      <c r="G144" s="5">
        <v>3415</v>
      </c>
      <c r="H144" s="5">
        <v>22873670</v>
      </c>
      <c r="I144" s="5">
        <v>0</v>
      </c>
      <c r="J144" s="5">
        <v>611035</v>
      </c>
      <c r="K144" s="5">
        <v>15736</v>
      </c>
      <c r="L144" s="5">
        <v>0</v>
      </c>
      <c r="M144" s="5">
        <v>0</v>
      </c>
      <c r="N144" s="5">
        <v>420841</v>
      </c>
      <c r="O144" s="5">
        <v>751929</v>
      </c>
      <c r="P144" s="5">
        <v>570876.25</v>
      </c>
      <c r="Q144" s="5">
        <v>44395</v>
      </c>
      <c r="R144" s="5">
        <v>20695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69000</v>
      </c>
      <c r="Z144" s="5">
        <v>147550</v>
      </c>
      <c r="AA144" s="5">
        <v>2472460</v>
      </c>
      <c r="AB144" s="5">
        <v>27998187.25</v>
      </c>
      <c r="AC144" s="5">
        <v>0</v>
      </c>
      <c r="AD144" s="5">
        <v>202824</v>
      </c>
      <c r="AE144" s="5">
        <v>529178</v>
      </c>
      <c r="AF144" s="5">
        <v>19183</v>
      </c>
      <c r="AG144" s="5">
        <v>0</v>
      </c>
      <c r="AH144" s="5">
        <v>0</v>
      </c>
      <c r="AI144" s="5">
        <v>1892574</v>
      </c>
      <c r="AJ144" s="5">
        <v>2643759</v>
      </c>
      <c r="AK144" s="5">
        <v>21105476.708349001</v>
      </c>
      <c r="AL144" s="5">
        <v>1720048699</v>
      </c>
      <c r="AM144" s="47"/>
    </row>
    <row r="145" spans="1:39" x14ac:dyDescent="0.25">
      <c r="A145" s="5">
        <v>480</v>
      </c>
      <c r="B145" s="5">
        <v>1</v>
      </c>
      <c r="C145" s="5" t="s">
        <v>242</v>
      </c>
      <c r="D145" s="5">
        <v>726.4</v>
      </c>
      <c r="E145" s="5">
        <v>792</v>
      </c>
      <c r="F145" s="5">
        <v>631.4</v>
      </c>
      <c r="G145" s="5">
        <v>684.4</v>
      </c>
      <c r="H145" s="5">
        <v>4584111</v>
      </c>
      <c r="I145" s="5">
        <v>70615</v>
      </c>
      <c r="J145" s="5">
        <v>722532</v>
      </c>
      <c r="K145" s="5">
        <v>0</v>
      </c>
      <c r="L145" s="5">
        <v>106885</v>
      </c>
      <c r="M145" s="5">
        <v>235885</v>
      </c>
      <c r="N145" s="5">
        <v>218125</v>
      </c>
      <c r="O145" s="5">
        <v>157010</v>
      </c>
      <c r="P145" s="5">
        <v>112865</v>
      </c>
      <c r="Q145" s="5">
        <v>8897</v>
      </c>
      <c r="R145" s="5">
        <v>32297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13500</v>
      </c>
      <c r="Z145" s="5">
        <v>33766</v>
      </c>
      <c r="AA145" s="5">
        <v>495506</v>
      </c>
      <c r="AB145" s="5">
        <v>6791994</v>
      </c>
      <c r="AC145" s="5">
        <v>0</v>
      </c>
      <c r="AD145" s="5">
        <v>79022</v>
      </c>
      <c r="AE145" s="5">
        <v>94439</v>
      </c>
      <c r="AF145" s="5">
        <v>27024</v>
      </c>
      <c r="AG145" s="5">
        <v>0</v>
      </c>
      <c r="AH145" s="5">
        <v>0</v>
      </c>
      <c r="AI145" s="5">
        <v>342377</v>
      </c>
      <c r="AJ145" s="5">
        <v>542862</v>
      </c>
      <c r="AK145" s="5">
        <v>7892102.328458</v>
      </c>
      <c r="AL145" s="5">
        <v>337977350</v>
      </c>
      <c r="AM145" s="47"/>
    </row>
    <row r="146" spans="1:39" x14ac:dyDescent="0.25">
      <c r="A146" s="5">
        <v>482</v>
      </c>
      <c r="B146" s="5">
        <v>1</v>
      </c>
      <c r="C146" s="5" t="s">
        <v>243</v>
      </c>
      <c r="D146" s="5">
        <v>2503</v>
      </c>
      <c r="E146" s="5">
        <v>2742.4</v>
      </c>
      <c r="F146" s="5">
        <v>2286</v>
      </c>
      <c r="G146" s="5">
        <v>2510.1999999999998</v>
      </c>
      <c r="H146" s="5">
        <v>16813320</v>
      </c>
      <c r="I146" s="5">
        <v>36842</v>
      </c>
      <c r="J146" s="5">
        <v>1105418</v>
      </c>
      <c r="K146" s="5">
        <v>26272</v>
      </c>
      <c r="L146" s="5">
        <v>0</v>
      </c>
      <c r="M146" s="5">
        <v>0</v>
      </c>
      <c r="N146" s="5">
        <v>423818</v>
      </c>
      <c r="O146" s="5">
        <v>596123</v>
      </c>
      <c r="P146" s="5">
        <v>384941.25</v>
      </c>
      <c r="Q146" s="5">
        <v>32633</v>
      </c>
      <c r="R146" s="5">
        <v>84569</v>
      </c>
      <c r="S146" s="5">
        <v>0</v>
      </c>
      <c r="T146" s="5">
        <v>0</v>
      </c>
      <c r="U146" s="5">
        <v>0</v>
      </c>
      <c r="V146" s="5">
        <v>0</v>
      </c>
      <c r="W146" s="5">
        <v>562561</v>
      </c>
      <c r="X146" s="5">
        <v>0</v>
      </c>
      <c r="Y146" s="5">
        <v>31875</v>
      </c>
      <c r="Z146" s="5">
        <v>109321</v>
      </c>
      <c r="AA146" s="5">
        <v>1817385</v>
      </c>
      <c r="AB146" s="5">
        <v>22025078.25</v>
      </c>
      <c r="AC146" s="5">
        <v>0</v>
      </c>
      <c r="AD146" s="5">
        <v>166003</v>
      </c>
      <c r="AE146" s="5">
        <v>320187</v>
      </c>
      <c r="AF146" s="5">
        <v>70343</v>
      </c>
      <c r="AG146" s="5">
        <v>420887</v>
      </c>
      <c r="AH146" s="5">
        <v>0</v>
      </c>
      <c r="AI146" s="5">
        <v>1248301</v>
      </c>
      <c r="AJ146" s="5">
        <v>2225721</v>
      </c>
      <c r="AK146" s="5">
        <v>16015857.86018</v>
      </c>
      <c r="AL146" s="5">
        <v>1163348850</v>
      </c>
      <c r="AM146" s="47"/>
    </row>
    <row r="147" spans="1:39" x14ac:dyDescent="0.25">
      <c r="A147" s="5">
        <v>484</v>
      </c>
      <c r="B147" s="5">
        <v>1</v>
      </c>
      <c r="C147" s="5" t="s">
        <v>244</v>
      </c>
      <c r="D147" s="5">
        <v>919</v>
      </c>
      <c r="E147" s="5">
        <v>1012.4</v>
      </c>
      <c r="F147" s="5">
        <v>1235</v>
      </c>
      <c r="G147" s="5">
        <v>1363.8</v>
      </c>
      <c r="H147" s="5">
        <v>9134732</v>
      </c>
      <c r="I147" s="5">
        <v>17398</v>
      </c>
      <c r="J147" s="5">
        <v>241801</v>
      </c>
      <c r="K147" s="5">
        <v>15524</v>
      </c>
      <c r="L147" s="5">
        <v>0</v>
      </c>
      <c r="M147" s="5">
        <v>0</v>
      </c>
      <c r="N147" s="5">
        <v>290632</v>
      </c>
      <c r="O147" s="5">
        <v>301392</v>
      </c>
      <c r="P147" s="5">
        <v>228436.25</v>
      </c>
      <c r="Q147" s="5">
        <v>17729</v>
      </c>
      <c r="R147" s="5">
        <v>0</v>
      </c>
      <c r="S147" s="5">
        <v>0</v>
      </c>
      <c r="T147" s="5">
        <v>0</v>
      </c>
      <c r="U147" s="5">
        <v>0</v>
      </c>
      <c r="V147" s="5">
        <v>-6363</v>
      </c>
      <c r="W147" s="5">
        <v>0</v>
      </c>
      <c r="X147" s="5">
        <v>0</v>
      </c>
      <c r="Y147" s="5">
        <v>0</v>
      </c>
      <c r="Z147" s="5">
        <v>51068</v>
      </c>
      <c r="AA147" s="5">
        <v>987391</v>
      </c>
      <c r="AB147" s="5">
        <v>11279740.25</v>
      </c>
      <c r="AC147" s="5">
        <v>0</v>
      </c>
      <c r="AD147" s="5">
        <v>57089</v>
      </c>
      <c r="AE147" s="5">
        <v>145591</v>
      </c>
      <c r="AF147" s="5">
        <v>0</v>
      </c>
      <c r="AG147" s="5">
        <v>0</v>
      </c>
      <c r="AH147" s="5">
        <v>0</v>
      </c>
      <c r="AI147" s="5">
        <v>519662</v>
      </c>
      <c r="AJ147" s="5">
        <v>722342</v>
      </c>
      <c r="AK147" s="5">
        <v>5918761.2218580004</v>
      </c>
      <c r="AL147" s="5">
        <v>329072100</v>
      </c>
      <c r="AM147" s="47"/>
    </row>
    <row r="148" spans="1:39" x14ac:dyDescent="0.25">
      <c r="A148" s="5">
        <v>485</v>
      </c>
      <c r="B148" s="5">
        <v>1</v>
      </c>
      <c r="C148" s="5" t="s">
        <v>245</v>
      </c>
      <c r="D148" s="5">
        <v>747</v>
      </c>
      <c r="E148" s="5">
        <v>828.8</v>
      </c>
      <c r="F148" s="5">
        <v>925</v>
      </c>
      <c r="G148" s="5">
        <v>1020.6</v>
      </c>
      <c r="H148" s="5">
        <v>6835979</v>
      </c>
      <c r="I148" s="5">
        <v>0</v>
      </c>
      <c r="J148" s="5">
        <v>129601</v>
      </c>
      <c r="K148" s="5">
        <v>0</v>
      </c>
      <c r="L148" s="5">
        <v>0</v>
      </c>
      <c r="M148" s="5">
        <v>0</v>
      </c>
      <c r="N148" s="5">
        <v>170968</v>
      </c>
      <c r="O148" s="5">
        <v>221230</v>
      </c>
      <c r="P148" s="5">
        <v>169855</v>
      </c>
      <c r="Q148" s="5">
        <v>13268</v>
      </c>
      <c r="R148" s="5">
        <v>19963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32921</v>
      </c>
      <c r="AA148" s="5">
        <v>738914</v>
      </c>
      <c r="AB148" s="5">
        <v>8332699</v>
      </c>
      <c r="AC148" s="5">
        <v>0</v>
      </c>
      <c r="AD148" s="5">
        <v>44104</v>
      </c>
      <c r="AE148" s="5">
        <v>119773</v>
      </c>
      <c r="AF148" s="5">
        <v>14077</v>
      </c>
      <c r="AG148" s="5">
        <v>0</v>
      </c>
      <c r="AH148" s="5">
        <v>0</v>
      </c>
      <c r="AI148" s="5">
        <v>430266</v>
      </c>
      <c r="AJ148" s="5">
        <v>608220</v>
      </c>
      <c r="AK148" s="5">
        <v>4661759.9214230003</v>
      </c>
      <c r="AL148" s="5">
        <v>298057300</v>
      </c>
      <c r="AM148" s="47"/>
    </row>
    <row r="149" spans="1:39" x14ac:dyDescent="0.25">
      <c r="A149" s="5">
        <v>486</v>
      </c>
      <c r="B149" s="5">
        <v>1</v>
      </c>
      <c r="C149" s="5" t="s">
        <v>246</v>
      </c>
      <c r="D149" s="5">
        <v>277</v>
      </c>
      <c r="E149" s="5">
        <v>304.60000000000002</v>
      </c>
      <c r="F149" s="5">
        <v>322</v>
      </c>
      <c r="G149" s="5">
        <v>359.6</v>
      </c>
      <c r="H149" s="5">
        <v>2408601</v>
      </c>
      <c r="I149" s="5">
        <v>0</v>
      </c>
      <c r="J149" s="5">
        <v>116024.581666</v>
      </c>
      <c r="K149" s="5">
        <v>17786</v>
      </c>
      <c r="L149" s="5">
        <v>122346</v>
      </c>
      <c r="M149" s="5">
        <v>0</v>
      </c>
      <c r="N149" s="5">
        <v>89513</v>
      </c>
      <c r="O149" s="5">
        <v>81751</v>
      </c>
      <c r="P149" s="5">
        <v>51153.75</v>
      </c>
      <c r="Q149" s="5">
        <v>4675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165416</v>
      </c>
      <c r="X149" s="5">
        <v>0</v>
      </c>
      <c r="Y149" s="5">
        <v>0</v>
      </c>
      <c r="Z149" s="5">
        <v>12550</v>
      </c>
      <c r="AA149" s="5">
        <v>260350</v>
      </c>
      <c r="AB149" s="5">
        <v>3330166.3316660002</v>
      </c>
      <c r="AC149" s="5">
        <v>0</v>
      </c>
      <c r="AD149" s="5">
        <v>25900</v>
      </c>
      <c r="AE149" s="5">
        <v>41561</v>
      </c>
      <c r="AF149" s="5">
        <v>0</v>
      </c>
      <c r="AG149" s="5">
        <v>120885</v>
      </c>
      <c r="AH149" s="5">
        <v>0</v>
      </c>
      <c r="AI149" s="5">
        <v>174674</v>
      </c>
      <c r="AJ149" s="5">
        <v>363020</v>
      </c>
      <c r="AK149" s="5">
        <v>2610298.2045530002</v>
      </c>
      <c r="AL149" s="5">
        <v>126213700</v>
      </c>
      <c r="AM149" s="47"/>
    </row>
    <row r="150" spans="1:39" x14ac:dyDescent="0.25">
      <c r="A150" s="5">
        <v>487</v>
      </c>
      <c r="B150" s="5">
        <v>1</v>
      </c>
      <c r="C150" s="5" t="s">
        <v>247</v>
      </c>
      <c r="D150" s="5">
        <v>252</v>
      </c>
      <c r="E150" s="5">
        <v>275.39999999999998</v>
      </c>
      <c r="F150" s="5">
        <v>353</v>
      </c>
      <c r="G150" s="5">
        <v>387</v>
      </c>
      <c r="H150" s="5">
        <v>2592126</v>
      </c>
      <c r="I150" s="5">
        <v>0</v>
      </c>
      <c r="J150" s="5">
        <v>17811</v>
      </c>
      <c r="K150" s="5">
        <v>0</v>
      </c>
      <c r="L150" s="5">
        <v>125659</v>
      </c>
      <c r="M150" s="5">
        <v>0</v>
      </c>
      <c r="N150" s="5">
        <v>85892</v>
      </c>
      <c r="O150" s="5">
        <v>85744</v>
      </c>
      <c r="P150" s="5">
        <v>60111.25</v>
      </c>
      <c r="Q150" s="5">
        <v>5031</v>
      </c>
      <c r="R150" s="5">
        <v>5917</v>
      </c>
      <c r="S150" s="5">
        <v>0</v>
      </c>
      <c r="T150" s="5">
        <v>0</v>
      </c>
      <c r="U150" s="5">
        <v>0</v>
      </c>
      <c r="V150" s="5">
        <v>0</v>
      </c>
      <c r="W150" s="5">
        <v>79931</v>
      </c>
      <c r="X150" s="5">
        <v>0</v>
      </c>
      <c r="Y150" s="5">
        <v>25125</v>
      </c>
      <c r="Z150" s="5">
        <v>15165</v>
      </c>
      <c r="AA150" s="5">
        <v>280188</v>
      </c>
      <c r="AB150" s="5">
        <v>3378700.25</v>
      </c>
      <c r="AC150" s="5">
        <v>0</v>
      </c>
      <c r="AD150" s="5">
        <v>19995</v>
      </c>
      <c r="AE150" s="5">
        <v>53088</v>
      </c>
      <c r="AF150" s="5">
        <v>5226</v>
      </c>
      <c r="AG150" s="5">
        <v>62917.65</v>
      </c>
      <c r="AH150" s="5">
        <v>0</v>
      </c>
      <c r="AI150" s="5">
        <v>204341</v>
      </c>
      <c r="AJ150" s="5">
        <v>345567.65</v>
      </c>
      <c r="AK150" s="5">
        <v>2067721.8269849999</v>
      </c>
      <c r="AL150" s="5">
        <v>124044300</v>
      </c>
      <c r="AM150" s="47"/>
    </row>
    <row r="151" spans="1:39" x14ac:dyDescent="0.25">
      <c r="A151" s="5">
        <v>492</v>
      </c>
      <c r="B151" s="5">
        <v>1</v>
      </c>
      <c r="C151" s="5" t="s">
        <v>248</v>
      </c>
      <c r="D151" s="5">
        <v>5069</v>
      </c>
      <c r="E151" s="5">
        <v>5529.8</v>
      </c>
      <c r="F151" s="5">
        <v>4885</v>
      </c>
      <c r="G151" s="5">
        <v>5336.44</v>
      </c>
      <c r="H151" s="5">
        <v>35743475</v>
      </c>
      <c r="I151" s="5">
        <v>409360</v>
      </c>
      <c r="J151" s="5">
        <v>4589751.028229</v>
      </c>
      <c r="K151" s="5">
        <v>1175967</v>
      </c>
      <c r="L151" s="5">
        <v>0</v>
      </c>
      <c r="M151" s="5">
        <v>0</v>
      </c>
      <c r="N151" s="5">
        <v>396265</v>
      </c>
      <c r="O151" s="5">
        <v>1252475</v>
      </c>
      <c r="P151" s="5">
        <v>869119.5</v>
      </c>
      <c r="Q151" s="5">
        <v>69374</v>
      </c>
      <c r="R151" s="5">
        <v>222796</v>
      </c>
      <c r="S151" s="5">
        <v>0</v>
      </c>
      <c r="T151" s="5">
        <v>0</v>
      </c>
      <c r="U151" s="5">
        <v>0</v>
      </c>
      <c r="V151" s="5">
        <v>-20697</v>
      </c>
      <c r="W151" s="5">
        <v>227866</v>
      </c>
      <c r="X151" s="5">
        <v>0</v>
      </c>
      <c r="Y151" s="5">
        <v>0</v>
      </c>
      <c r="Z151" s="5">
        <v>254228</v>
      </c>
      <c r="AA151" s="5">
        <v>3863583</v>
      </c>
      <c r="AB151" s="5">
        <v>49053562.528228998</v>
      </c>
      <c r="AC151" s="5">
        <v>0</v>
      </c>
      <c r="AD151" s="5">
        <v>203093</v>
      </c>
      <c r="AE151" s="5">
        <v>471664</v>
      </c>
      <c r="AF151" s="5">
        <v>120910</v>
      </c>
      <c r="AG151" s="5">
        <v>111229</v>
      </c>
      <c r="AH151" s="5">
        <v>0</v>
      </c>
      <c r="AI151" s="5">
        <v>1731438</v>
      </c>
      <c r="AJ151" s="5">
        <v>2638334</v>
      </c>
      <c r="AK151" s="5">
        <v>19826279.650738999</v>
      </c>
      <c r="AL151" s="5">
        <v>1530498050</v>
      </c>
      <c r="AM151" s="47"/>
    </row>
    <row r="152" spans="1:39" x14ac:dyDescent="0.25">
      <c r="A152" s="5">
        <v>495</v>
      </c>
      <c r="B152" s="5">
        <v>1</v>
      </c>
      <c r="C152" s="5" t="s">
        <v>249</v>
      </c>
      <c r="D152" s="5">
        <v>358</v>
      </c>
      <c r="E152" s="5">
        <v>389.8</v>
      </c>
      <c r="F152" s="5">
        <v>452</v>
      </c>
      <c r="G152" s="5">
        <v>494.2</v>
      </c>
      <c r="H152" s="5">
        <v>3310152</v>
      </c>
      <c r="I152" s="5">
        <v>0</v>
      </c>
      <c r="J152" s="5">
        <v>47927</v>
      </c>
      <c r="K152" s="5">
        <v>0</v>
      </c>
      <c r="L152" s="5">
        <v>130446</v>
      </c>
      <c r="M152" s="5">
        <v>0</v>
      </c>
      <c r="N152" s="5">
        <v>108992</v>
      </c>
      <c r="O152" s="5">
        <v>100629</v>
      </c>
      <c r="P152" s="5">
        <v>65750</v>
      </c>
      <c r="Q152" s="5">
        <v>6425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310269</v>
      </c>
      <c r="X152" s="5">
        <v>0</v>
      </c>
      <c r="Y152" s="5">
        <v>0</v>
      </c>
      <c r="Z152" s="5">
        <v>20966</v>
      </c>
      <c r="AA152" s="5">
        <v>357801</v>
      </c>
      <c r="AB152" s="5">
        <v>4459357</v>
      </c>
      <c r="AC152" s="5">
        <v>0</v>
      </c>
      <c r="AD152" s="5">
        <v>45708</v>
      </c>
      <c r="AE152" s="5">
        <v>41242</v>
      </c>
      <c r="AF152" s="5">
        <v>0</v>
      </c>
      <c r="AG152" s="5">
        <v>211197</v>
      </c>
      <c r="AH152" s="5">
        <v>0</v>
      </c>
      <c r="AI152" s="5">
        <v>185332</v>
      </c>
      <c r="AJ152" s="5">
        <v>483479</v>
      </c>
      <c r="AK152" s="5">
        <v>5143256.1322280001</v>
      </c>
      <c r="AL152" s="5">
        <v>124697000</v>
      </c>
      <c r="AM152" s="47"/>
    </row>
    <row r="153" spans="1:39" x14ac:dyDescent="0.25">
      <c r="A153" s="5">
        <v>497</v>
      </c>
      <c r="B153" s="5">
        <v>1</v>
      </c>
      <c r="C153" s="5" t="s">
        <v>250</v>
      </c>
      <c r="D153" s="5">
        <v>194</v>
      </c>
      <c r="E153" s="5">
        <v>210.6</v>
      </c>
      <c r="F153" s="5">
        <v>301</v>
      </c>
      <c r="G153" s="5">
        <v>328.2</v>
      </c>
      <c r="H153" s="5">
        <v>2198284</v>
      </c>
      <c r="I153" s="5">
        <v>0</v>
      </c>
      <c r="J153" s="5">
        <v>264827</v>
      </c>
      <c r="K153" s="5">
        <v>0</v>
      </c>
      <c r="L153" s="5">
        <v>117502</v>
      </c>
      <c r="M153" s="5">
        <v>0</v>
      </c>
      <c r="N153" s="5">
        <v>82575</v>
      </c>
      <c r="O153" s="5">
        <v>71185</v>
      </c>
      <c r="P153" s="5">
        <v>38700</v>
      </c>
      <c r="Q153" s="5">
        <v>4267</v>
      </c>
      <c r="R153" s="5">
        <v>10867</v>
      </c>
      <c r="S153" s="5">
        <v>0</v>
      </c>
      <c r="T153" s="5">
        <v>0</v>
      </c>
      <c r="U153" s="5">
        <v>0</v>
      </c>
      <c r="V153" s="5">
        <v>0</v>
      </c>
      <c r="W153" s="5">
        <v>285639</v>
      </c>
      <c r="X153" s="5">
        <v>0</v>
      </c>
      <c r="Y153" s="5">
        <v>2213</v>
      </c>
      <c r="Z153" s="5">
        <v>12062</v>
      </c>
      <c r="AA153" s="5">
        <v>237617</v>
      </c>
      <c r="AB153" s="5">
        <v>3325738</v>
      </c>
      <c r="AC153" s="5">
        <v>0</v>
      </c>
      <c r="AD153" s="5">
        <v>23806</v>
      </c>
      <c r="AE153" s="5">
        <v>21912</v>
      </c>
      <c r="AF153" s="5">
        <v>6153</v>
      </c>
      <c r="AG153" s="5">
        <v>185311.26</v>
      </c>
      <c r="AH153" s="5">
        <v>0</v>
      </c>
      <c r="AI153" s="5">
        <v>111098</v>
      </c>
      <c r="AJ153" s="5">
        <v>348280.26</v>
      </c>
      <c r="AK153" s="5">
        <v>2514781.9873020002</v>
      </c>
      <c r="AL153" s="5">
        <v>60813000</v>
      </c>
      <c r="AM153" s="47"/>
    </row>
    <row r="154" spans="1:39" x14ac:dyDescent="0.25">
      <c r="A154" s="5">
        <v>499</v>
      </c>
      <c r="B154" s="5">
        <v>1</v>
      </c>
      <c r="C154" s="5" t="s">
        <v>1911</v>
      </c>
      <c r="D154" s="5">
        <v>304</v>
      </c>
      <c r="E154" s="5">
        <v>332.2</v>
      </c>
      <c r="F154" s="5">
        <v>259</v>
      </c>
      <c r="G154" s="5">
        <v>281.8</v>
      </c>
      <c r="H154" s="5">
        <v>1887496</v>
      </c>
      <c r="I154" s="5">
        <v>0</v>
      </c>
      <c r="J154" s="5">
        <v>45349</v>
      </c>
      <c r="K154" s="5">
        <v>15615</v>
      </c>
      <c r="L154" s="5">
        <v>108299</v>
      </c>
      <c r="M154" s="5">
        <v>77934</v>
      </c>
      <c r="N154" s="5">
        <v>80212.756932000004</v>
      </c>
      <c r="O154" s="5">
        <v>65594</v>
      </c>
      <c r="P154" s="5">
        <v>14090</v>
      </c>
      <c r="Q154" s="5">
        <v>3663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545937</v>
      </c>
      <c r="X154" s="5">
        <v>0</v>
      </c>
      <c r="Y154" s="5">
        <v>3375</v>
      </c>
      <c r="Z154" s="5">
        <v>12120</v>
      </c>
      <c r="AA154" s="5">
        <v>204023</v>
      </c>
      <c r="AB154" s="5">
        <v>3063707.7569320002</v>
      </c>
      <c r="AC154" s="5">
        <v>0</v>
      </c>
      <c r="AD154" s="5">
        <v>51796</v>
      </c>
      <c r="AE154" s="5">
        <v>9338</v>
      </c>
      <c r="AF154" s="5">
        <v>0</v>
      </c>
      <c r="AG154" s="5">
        <v>386120.59</v>
      </c>
      <c r="AH154" s="5">
        <v>0</v>
      </c>
      <c r="AI154" s="5">
        <v>111662</v>
      </c>
      <c r="AJ154" s="5">
        <v>558916.59</v>
      </c>
      <c r="AK154" s="5">
        <v>5098435.4834820004</v>
      </c>
      <c r="AL154" s="5">
        <v>112287930</v>
      </c>
      <c r="AM154" s="47"/>
    </row>
    <row r="155" spans="1:39" x14ac:dyDescent="0.25">
      <c r="A155" s="5">
        <v>500</v>
      </c>
      <c r="B155" s="5">
        <v>1</v>
      </c>
      <c r="C155" s="5" t="s">
        <v>251</v>
      </c>
      <c r="D155" s="5">
        <v>402</v>
      </c>
      <c r="E155" s="5">
        <v>447</v>
      </c>
      <c r="F155" s="5">
        <v>402</v>
      </c>
      <c r="G155" s="5">
        <v>446</v>
      </c>
      <c r="H155" s="5">
        <v>2987308</v>
      </c>
      <c r="I155" s="5">
        <v>0</v>
      </c>
      <c r="J155" s="5">
        <v>73530</v>
      </c>
      <c r="K155" s="5">
        <v>15690</v>
      </c>
      <c r="L155" s="5">
        <v>129905</v>
      </c>
      <c r="M155" s="5">
        <v>0</v>
      </c>
      <c r="N155" s="5">
        <v>161190.57909300001</v>
      </c>
      <c r="O155" s="5">
        <v>104480</v>
      </c>
      <c r="P155" s="5">
        <v>40368.75</v>
      </c>
      <c r="Q155" s="5">
        <v>5798</v>
      </c>
      <c r="R155" s="5">
        <v>3318</v>
      </c>
      <c r="S155" s="5">
        <v>0</v>
      </c>
      <c r="T155" s="5">
        <v>0</v>
      </c>
      <c r="U155" s="5">
        <v>0</v>
      </c>
      <c r="V155" s="5">
        <v>0</v>
      </c>
      <c r="W155" s="5">
        <v>622295</v>
      </c>
      <c r="X155" s="5">
        <v>0</v>
      </c>
      <c r="Y155" s="5">
        <v>0</v>
      </c>
      <c r="Z155" s="5">
        <v>18031</v>
      </c>
      <c r="AA155" s="5">
        <v>322904</v>
      </c>
      <c r="AB155" s="5">
        <v>4484818.3290929999</v>
      </c>
      <c r="AC155" s="5">
        <v>0</v>
      </c>
      <c r="AD155" s="5">
        <v>94300</v>
      </c>
      <c r="AE155" s="5">
        <v>37944</v>
      </c>
      <c r="AF155" s="5">
        <v>3119</v>
      </c>
      <c r="AG155" s="5">
        <v>544253.23</v>
      </c>
      <c r="AH155" s="5">
        <v>0</v>
      </c>
      <c r="AI155" s="5">
        <v>250628</v>
      </c>
      <c r="AJ155" s="5">
        <v>930244.23</v>
      </c>
      <c r="AK155" s="5">
        <v>9223136.6549319997</v>
      </c>
      <c r="AL155" s="5">
        <v>214274400</v>
      </c>
      <c r="AM155" s="47"/>
    </row>
    <row r="156" spans="1:39" x14ac:dyDescent="0.25">
      <c r="A156" s="5">
        <v>505</v>
      </c>
      <c r="B156" s="5">
        <v>1</v>
      </c>
      <c r="C156" s="5" t="s">
        <v>252</v>
      </c>
      <c r="D156" s="5">
        <v>355</v>
      </c>
      <c r="E156" s="5">
        <v>385.4</v>
      </c>
      <c r="F156" s="5">
        <v>372</v>
      </c>
      <c r="G156" s="5">
        <v>405.4</v>
      </c>
      <c r="H156" s="5">
        <v>2715369</v>
      </c>
      <c r="I156" s="5">
        <v>0</v>
      </c>
      <c r="J156" s="5">
        <v>165575</v>
      </c>
      <c r="K156" s="5">
        <v>40491</v>
      </c>
      <c r="L156" s="5">
        <v>127406</v>
      </c>
      <c r="M156" s="5">
        <v>80412</v>
      </c>
      <c r="N156" s="5">
        <v>152172.033073</v>
      </c>
      <c r="O156" s="5">
        <v>97960</v>
      </c>
      <c r="P156" s="5">
        <v>20270</v>
      </c>
      <c r="Q156" s="5">
        <v>5270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932420</v>
      </c>
      <c r="X156" s="5">
        <v>0</v>
      </c>
      <c r="Y156" s="5">
        <v>0</v>
      </c>
      <c r="Z156" s="5">
        <v>17521</v>
      </c>
      <c r="AA156" s="5">
        <v>293510</v>
      </c>
      <c r="AB156" s="5">
        <v>4648376.0330729997</v>
      </c>
      <c r="AC156" s="5">
        <v>0</v>
      </c>
      <c r="AD156" s="5">
        <v>90049</v>
      </c>
      <c r="AE156" s="5">
        <v>11931</v>
      </c>
      <c r="AF156" s="5">
        <v>0</v>
      </c>
      <c r="AG156" s="5">
        <v>844667</v>
      </c>
      <c r="AH156" s="5">
        <v>0</v>
      </c>
      <c r="AI156" s="5">
        <v>142662</v>
      </c>
      <c r="AJ156" s="5">
        <v>1089309</v>
      </c>
      <c r="AK156" s="5">
        <v>8538366.9486900009</v>
      </c>
      <c r="AL156" s="5">
        <v>115692600</v>
      </c>
      <c r="AM156" s="47"/>
    </row>
    <row r="157" spans="1:39" x14ac:dyDescent="0.25">
      <c r="A157" s="5">
        <v>507</v>
      </c>
      <c r="B157" s="5">
        <v>1</v>
      </c>
      <c r="C157" s="5" t="s">
        <v>253</v>
      </c>
      <c r="D157" s="5">
        <v>355</v>
      </c>
      <c r="E157" s="5">
        <v>393.6</v>
      </c>
      <c r="F157" s="5">
        <v>371</v>
      </c>
      <c r="G157" s="5">
        <v>408</v>
      </c>
      <c r="H157" s="5">
        <v>2732784</v>
      </c>
      <c r="I157" s="5">
        <v>0</v>
      </c>
      <c r="J157" s="5">
        <v>20389</v>
      </c>
      <c r="K157" s="5">
        <v>0</v>
      </c>
      <c r="L157" s="5">
        <v>127622</v>
      </c>
      <c r="M157" s="5">
        <v>0</v>
      </c>
      <c r="N157" s="5">
        <v>111195</v>
      </c>
      <c r="O157" s="5">
        <v>89063</v>
      </c>
      <c r="P157" s="5">
        <v>49812.5</v>
      </c>
      <c r="Q157" s="5">
        <v>5304</v>
      </c>
      <c r="R157" s="5">
        <v>3782</v>
      </c>
      <c r="S157" s="5">
        <v>0</v>
      </c>
      <c r="T157" s="5">
        <v>0</v>
      </c>
      <c r="U157" s="5">
        <v>0</v>
      </c>
      <c r="V157" s="5">
        <v>0</v>
      </c>
      <c r="W157" s="5">
        <v>333789</v>
      </c>
      <c r="X157" s="5">
        <v>0</v>
      </c>
      <c r="Y157" s="5">
        <v>0</v>
      </c>
      <c r="Z157" s="5">
        <v>15632</v>
      </c>
      <c r="AA157" s="5">
        <v>295392</v>
      </c>
      <c r="AB157" s="5">
        <v>3784764.5</v>
      </c>
      <c r="AC157" s="5">
        <v>0</v>
      </c>
      <c r="AD157" s="5">
        <v>58906</v>
      </c>
      <c r="AE157" s="5">
        <v>49812.5</v>
      </c>
      <c r="AF157" s="5">
        <v>3782</v>
      </c>
      <c r="AG157" s="5">
        <v>202297.44</v>
      </c>
      <c r="AH157" s="5">
        <v>0</v>
      </c>
      <c r="AI157" s="5">
        <v>244934</v>
      </c>
      <c r="AJ157" s="5">
        <v>559731.93999999994</v>
      </c>
      <c r="AK157" s="5">
        <v>6182784.1979040001</v>
      </c>
      <c r="AL157" s="5">
        <v>203581400</v>
      </c>
      <c r="AM157" s="47"/>
    </row>
    <row r="158" spans="1:39" x14ac:dyDescent="0.25">
      <c r="A158" s="5">
        <v>508</v>
      </c>
      <c r="B158" s="5">
        <v>1</v>
      </c>
      <c r="C158" s="5" t="s">
        <v>254</v>
      </c>
      <c r="D158" s="5">
        <v>2215</v>
      </c>
      <c r="E158" s="5">
        <v>2431.8000000000002</v>
      </c>
      <c r="F158" s="5">
        <v>2200</v>
      </c>
      <c r="G158" s="5">
        <v>2418.1999999999998</v>
      </c>
      <c r="H158" s="5">
        <v>16197104</v>
      </c>
      <c r="I158" s="5">
        <v>146346</v>
      </c>
      <c r="J158" s="5">
        <v>922031</v>
      </c>
      <c r="K158" s="5">
        <v>175318</v>
      </c>
      <c r="L158" s="5">
        <v>0</v>
      </c>
      <c r="M158" s="5">
        <v>0</v>
      </c>
      <c r="N158" s="5">
        <v>259680</v>
      </c>
      <c r="O158" s="5">
        <v>536780</v>
      </c>
      <c r="P158" s="5">
        <v>377533.75</v>
      </c>
      <c r="Q158" s="5">
        <v>31437</v>
      </c>
      <c r="R158" s="5">
        <v>60963</v>
      </c>
      <c r="S158" s="5">
        <v>0</v>
      </c>
      <c r="T158" s="5">
        <v>0</v>
      </c>
      <c r="U158" s="5">
        <v>0</v>
      </c>
      <c r="V158" s="5">
        <v>-12726</v>
      </c>
      <c r="W158" s="5">
        <v>440354</v>
      </c>
      <c r="X158" s="5">
        <v>0</v>
      </c>
      <c r="Y158" s="5">
        <v>6375</v>
      </c>
      <c r="Z158" s="5">
        <v>103066</v>
      </c>
      <c r="AA158" s="5">
        <v>1750777</v>
      </c>
      <c r="AB158" s="5">
        <v>20995038.75</v>
      </c>
      <c r="AC158" s="5">
        <v>0</v>
      </c>
      <c r="AD158" s="5">
        <v>142965</v>
      </c>
      <c r="AE158" s="5">
        <v>308538</v>
      </c>
      <c r="AF158" s="5">
        <v>49822</v>
      </c>
      <c r="AG158" s="5">
        <v>323700</v>
      </c>
      <c r="AH158" s="5">
        <v>0</v>
      </c>
      <c r="AI158" s="5">
        <v>1181538</v>
      </c>
      <c r="AJ158" s="5">
        <v>2006563</v>
      </c>
      <c r="AK158" s="5">
        <v>14756704.417628</v>
      </c>
      <c r="AL158" s="5">
        <v>1013564250</v>
      </c>
      <c r="AM158" s="47"/>
    </row>
    <row r="159" spans="1:39" x14ac:dyDescent="0.25">
      <c r="A159" s="5">
        <v>511</v>
      </c>
      <c r="B159" s="5">
        <v>1</v>
      </c>
      <c r="C159" s="5" t="s">
        <v>255</v>
      </c>
      <c r="D159" s="5">
        <v>384</v>
      </c>
      <c r="E159" s="5">
        <v>419</v>
      </c>
      <c r="F159" s="5">
        <v>553</v>
      </c>
      <c r="G159" s="5">
        <v>603.20000000000005</v>
      </c>
      <c r="H159" s="5">
        <v>4040234</v>
      </c>
      <c r="I159" s="5">
        <v>0</v>
      </c>
      <c r="J159" s="5">
        <v>181570</v>
      </c>
      <c r="K159" s="5">
        <v>29646</v>
      </c>
      <c r="L159" s="5">
        <v>121959</v>
      </c>
      <c r="M159" s="5">
        <v>0</v>
      </c>
      <c r="N159" s="5">
        <v>180460</v>
      </c>
      <c r="O159" s="5">
        <v>137321</v>
      </c>
      <c r="P159" s="5">
        <v>71807.5</v>
      </c>
      <c r="Q159" s="5">
        <v>7842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532541</v>
      </c>
      <c r="X159" s="5">
        <v>0</v>
      </c>
      <c r="Y159" s="5">
        <v>15000</v>
      </c>
      <c r="Z159" s="5">
        <v>21247</v>
      </c>
      <c r="AA159" s="5">
        <v>436717</v>
      </c>
      <c r="AB159" s="5">
        <v>5776344.5</v>
      </c>
      <c r="AC159" s="5">
        <v>0</v>
      </c>
      <c r="AD159" s="5">
        <v>85171</v>
      </c>
      <c r="AE159" s="5">
        <v>48314</v>
      </c>
      <c r="AF159" s="5">
        <v>0</v>
      </c>
      <c r="AG159" s="5">
        <v>422993</v>
      </c>
      <c r="AH159" s="5">
        <v>0</v>
      </c>
      <c r="AI159" s="5">
        <v>242645</v>
      </c>
      <c r="AJ159" s="5">
        <v>799123</v>
      </c>
      <c r="AK159" s="5">
        <v>8571961.7284169998</v>
      </c>
      <c r="AL159" s="5">
        <v>143777800</v>
      </c>
      <c r="AM159" s="47"/>
    </row>
    <row r="160" spans="1:39" x14ac:dyDescent="0.25">
      <c r="A160" s="5">
        <v>514</v>
      </c>
      <c r="B160" s="5">
        <v>1</v>
      </c>
      <c r="C160" s="5" t="s">
        <v>256</v>
      </c>
      <c r="D160" s="5">
        <v>136</v>
      </c>
      <c r="E160" s="5">
        <v>147.80000000000001</v>
      </c>
      <c r="F160" s="5">
        <v>148</v>
      </c>
      <c r="G160" s="5">
        <v>161.6</v>
      </c>
      <c r="H160" s="5">
        <v>1082397</v>
      </c>
      <c r="I160" s="5">
        <v>0</v>
      </c>
      <c r="J160" s="5">
        <v>94506</v>
      </c>
      <c r="K160" s="5">
        <v>0</v>
      </c>
      <c r="L160" s="5">
        <v>73112</v>
      </c>
      <c r="M160" s="5">
        <v>0</v>
      </c>
      <c r="N160" s="5">
        <v>55441</v>
      </c>
      <c r="O160" s="5">
        <v>39058</v>
      </c>
      <c r="P160" s="5">
        <v>8080</v>
      </c>
      <c r="Q160" s="5">
        <v>2101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294440</v>
      </c>
      <c r="X160" s="5">
        <v>0</v>
      </c>
      <c r="Y160" s="5">
        <v>0</v>
      </c>
      <c r="Z160" s="5">
        <v>8687</v>
      </c>
      <c r="AA160" s="5">
        <v>116998</v>
      </c>
      <c r="AB160" s="5">
        <v>1774820</v>
      </c>
      <c r="AC160" s="5">
        <v>0</v>
      </c>
      <c r="AD160" s="5">
        <v>39058</v>
      </c>
      <c r="AE160" s="5">
        <v>4425</v>
      </c>
      <c r="AF160" s="5">
        <v>0</v>
      </c>
      <c r="AG160" s="5">
        <v>202495.12</v>
      </c>
      <c r="AH160" s="5">
        <v>0</v>
      </c>
      <c r="AI160" s="5">
        <v>52914</v>
      </c>
      <c r="AJ160" s="5">
        <v>298892.12</v>
      </c>
      <c r="AK160" s="5">
        <v>3914742.9150120001</v>
      </c>
      <c r="AL160" s="5">
        <v>41283500</v>
      </c>
      <c r="AM160" s="47"/>
    </row>
    <row r="161" spans="1:39" x14ac:dyDescent="0.25">
      <c r="A161" s="5">
        <v>518</v>
      </c>
      <c r="B161" s="5">
        <v>1</v>
      </c>
      <c r="C161" s="5" t="s">
        <v>257</v>
      </c>
      <c r="D161" s="5">
        <v>3682</v>
      </c>
      <c r="E161" s="5">
        <v>4026</v>
      </c>
      <c r="F161" s="5">
        <v>3451</v>
      </c>
      <c r="G161" s="5">
        <v>3801.96</v>
      </c>
      <c r="H161" s="5">
        <v>25465528</v>
      </c>
      <c r="I161" s="5">
        <v>496349</v>
      </c>
      <c r="J161" s="5">
        <v>4764615.8181940001</v>
      </c>
      <c r="K161" s="5">
        <v>1459143</v>
      </c>
      <c r="L161" s="5">
        <v>0</v>
      </c>
      <c r="M161" s="5">
        <v>0</v>
      </c>
      <c r="N161" s="5">
        <v>470906</v>
      </c>
      <c r="O161" s="5">
        <v>848570</v>
      </c>
      <c r="P161" s="5">
        <v>532495.5</v>
      </c>
      <c r="Q161" s="5">
        <v>49425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1900980</v>
      </c>
      <c r="X161" s="5">
        <v>0</v>
      </c>
      <c r="Y161" s="5">
        <v>0</v>
      </c>
      <c r="Z161" s="5">
        <v>146858</v>
      </c>
      <c r="AA161" s="5">
        <v>2752619</v>
      </c>
      <c r="AB161" s="5">
        <v>38887489.318194002</v>
      </c>
      <c r="AC161" s="5">
        <v>0</v>
      </c>
      <c r="AD161" s="5">
        <v>223393</v>
      </c>
      <c r="AE161" s="5">
        <v>253759</v>
      </c>
      <c r="AF161" s="5">
        <v>0</v>
      </c>
      <c r="AG161" s="5">
        <v>877101</v>
      </c>
      <c r="AH161" s="5">
        <v>0</v>
      </c>
      <c r="AI161" s="5">
        <v>1083217</v>
      </c>
      <c r="AJ161" s="5">
        <v>2437470</v>
      </c>
      <c r="AK161" s="5">
        <v>22932592.634845</v>
      </c>
      <c r="AL161" s="5">
        <v>978475400</v>
      </c>
      <c r="AM161" s="47"/>
    </row>
    <row r="162" spans="1:39" x14ac:dyDescent="0.25">
      <c r="A162" s="5">
        <v>531</v>
      </c>
      <c r="B162" s="5">
        <v>1</v>
      </c>
      <c r="C162" s="5" t="s">
        <v>258</v>
      </c>
      <c r="D162" s="5">
        <v>1871</v>
      </c>
      <c r="E162" s="5">
        <v>2048.6</v>
      </c>
      <c r="F162" s="5">
        <v>2320</v>
      </c>
      <c r="G162" s="5">
        <v>2529.8000000000002</v>
      </c>
      <c r="H162" s="5">
        <v>16944600</v>
      </c>
      <c r="I162" s="5">
        <v>42983</v>
      </c>
      <c r="J162" s="5">
        <v>74819</v>
      </c>
      <c r="K162" s="5">
        <v>15669</v>
      </c>
      <c r="L162" s="5">
        <v>0</v>
      </c>
      <c r="M162" s="5">
        <v>0</v>
      </c>
      <c r="N162" s="5">
        <v>226189</v>
      </c>
      <c r="O162" s="5">
        <v>545422</v>
      </c>
      <c r="P162" s="5">
        <v>423561.25</v>
      </c>
      <c r="Q162" s="5">
        <v>32887</v>
      </c>
      <c r="R162" s="5">
        <v>3289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101803</v>
      </c>
      <c r="AA162" s="5">
        <v>1831575</v>
      </c>
      <c r="AB162" s="5">
        <v>20242797.25</v>
      </c>
      <c r="AC162" s="5">
        <v>0</v>
      </c>
      <c r="AD162" s="5">
        <v>113810</v>
      </c>
      <c r="AE162" s="5">
        <v>368627</v>
      </c>
      <c r="AF162" s="5">
        <v>2862</v>
      </c>
      <c r="AG162" s="5">
        <v>0</v>
      </c>
      <c r="AH162" s="5">
        <v>0</v>
      </c>
      <c r="AI162" s="5">
        <v>1316314</v>
      </c>
      <c r="AJ162" s="5">
        <v>1801613</v>
      </c>
      <c r="AK162" s="5">
        <v>12094748.612506</v>
      </c>
      <c r="AL162" s="5">
        <v>909281688</v>
      </c>
      <c r="AM162" s="47"/>
    </row>
    <row r="163" spans="1:39" x14ac:dyDescent="0.25">
      <c r="A163" s="5">
        <v>533</v>
      </c>
      <c r="B163" s="5">
        <v>1</v>
      </c>
      <c r="C163" s="5" t="s">
        <v>259</v>
      </c>
      <c r="D163" s="5">
        <v>863</v>
      </c>
      <c r="E163" s="5">
        <v>952.6</v>
      </c>
      <c r="F163" s="5">
        <v>1145</v>
      </c>
      <c r="G163" s="5">
        <v>1254</v>
      </c>
      <c r="H163" s="5">
        <v>8399292</v>
      </c>
      <c r="I163" s="5">
        <v>566964</v>
      </c>
      <c r="J163" s="5">
        <v>95385</v>
      </c>
      <c r="K163" s="5">
        <v>15682</v>
      </c>
      <c r="L163" s="5">
        <v>0</v>
      </c>
      <c r="M163" s="5">
        <v>0</v>
      </c>
      <c r="N163" s="5">
        <v>189746</v>
      </c>
      <c r="O163" s="5">
        <v>277920</v>
      </c>
      <c r="P163" s="5">
        <v>209198.75</v>
      </c>
      <c r="Q163" s="5">
        <v>16302</v>
      </c>
      <c r="R163" s="5">
        <v>15424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103875</v>
      </c>
      <c r="Z163" s="5">
        <v>55375</v>
      </c>
      <c r="AA163" s="5">
        <v>907896</v>
      </c>
      <c r="AB163" s="5">
        <v>10853059.75</v>
      </c>
      <c r="AC163" s="5">
        <v>0</v>
      </c>
      <c r="AD163" s="5">
        <v>62106</v>
      </c>
      <c r="AE163" s="5">
        <v>148240</v>
      </c>
      <c r="AF163" s="5">
        <v>10930</v>
      </c>
      <c r="AG163" s="5">
        <v>0</v>
      </c>
      <c r="AH163" s="5">
        <v>0</v>
      </c>
      <c r="AI163" s="5">
        <v>531260</v>
      </c>
      <c r="AJ163" s="5">
        <v>752536</v>
      </c>
      <c r="AK163" s="5">
        <v>6420608.2967330003</v>
      </c>
      <c r="AL163" s="5">
        <v>344261049</v>
      </c>
      <c r="AM163" s="47"/>
    </row>
    <row r="164" spans="1:39" x14ac:dyDescent="0.25">
      <c r="A164" s="5">
        <v>534</v>
      </c>
      <c r="B164" s="5">
        <v>1</v>
      </c>
      <c r="C164" s="5" t="s">
        <v>260</v>
      </c>
      <c r="D164" s="5">
        <v>1694</v>
      </c>
      <c r="E164" s="5">
        <v>1847.2</v>
      </c>
      <c r="F164" s="5">
        <v>2102</v>
      </c>
      <c r="G164" s="5">
        <v>2294.8000000000002</v>
      </c>
      <c r="H164" s="5">
        <v>15370570</v>
      </c>
      <c r="I164" s="5">
        <v>0</v>
      </c>
      <c r="J164" s="5">
        <v>181570</v>
      </c>
      <c r="K164" s="5">
        <v>15655</v>
      </c>
      <c r="L164" s="5">
        <v>0</v>
      </c>
      <c r="M164" s="5">
        <v>0</v>
      </c>
      <c r="N164" s="5">
        <v>299548</v>
      </c>
      <c r="O164" s="5">
        <v>516268</v>
      </c>
      <c r="P164" s="5">
        <v>352952.5</v>
      </c>
      <c r="Q164" s="5">
        <v>29832</v>
      </c>
      <c r="R164" s="5">
        <v>7137</v>
      </c>
      <c r="S164" s="5">
        <v>0</v>
      </c>
      <c r="T164" s="5">
        <v>0</v>
      </c>
      <c r="U164" s="5">
        <v>0</v>
      </c>
      <c r="V164" s="5">
        <v>0</v>
      </c>
      <c r="W164" s="5">
        <v>565462</v>
      </c>
      <c r="X164" s="5">
        <v>0</v>
      </c>
      <c r="Y164" s="5">
        <v>0</v>
      </c>
      <c r="Z164" s="5">
        <v>86700</v>
      </c>
      <c r="AA164" s="5">
        <v>1661435</v>
      </c>
      <c r="AB164" s="5">
        <v>19087129.5</v>
      </c>
      <c r="AC164" s="5">
        <v>0</v>
      </c>
      <c r="AD164" s="5">
        <v>117260</v>
      </c>
      <c r="AE164" s="5">
        <v>290718</v>
      </c>
      <c r="AF164" s="5">
        <v>5879</v>
      </c>
      <c r="AG164" s="5">
        <v>418934</v>
      </c>
      <c r="AH164" s="5">
        <v>0</v>
      </c>
      <c r="AI164" s="5">
        <v>1130062</v>
      </c>
      <c r="AJ164" s="5">
        <v>1962853</v>
      </c>
      <c r="AK164" s="5">
        <v>11942118.258246999</v>
      </c>
      <c r="AL164" s="5">
        <v>775960595</v>
      </c>
      <c r="AM164" s="47"/>
    </row>
    <row r="165" spans="1:39" x14ac:dyDescent="0.25">
      <c r="A165" s="5">
        <v>535</v>
      </c>
      <c r="B165" s="5">
        <v>1</v>
      </c>
      <c r="C165" s="5" t="s">
        <v>261</v>
      </c>
      <c r="D165" s="5">
        <v>19493</v>
      </c>
      <c r="E165" s="5">
        <v>21328.400000000001</v>
      </c>
      <c r="F165" s="5">
        <v>17856</v>
      </c>
      <c r="G165" s="5">
        <v>19572.34</v>
      </c>
      <c r="H165" s="5">
        <v>131095533</v>
      </c>
      <c r="I165" s="5">
        <v>749129</v>
      </c>
      <c r="J165" s="5">
        <v>8004456.7123980001</v>
      </c>
      <c r="K165" s="5">
        <v>1513879</v>
      </c>
      <c r="L165" s="5">
        <v>0</v>
      </c>
      <c r="M165" s="5">
        <v>0</v>
      </c>
      <c r="N165" s="5">
        <v>593611</v>
      </c>
      <c r="O165" s="5">
        <v>4536415</v>
      </c>
      <c r="P165" s="5">
        <v>2410580.75</v>
      </c>
      <c r="Q165" s="5">
        <v>254440</v>
      </c>
      <c r="R165" s="5">
        <v>507511</v>
      </c>
      <c r="S165" s="5">
        <v>0</v>
      </c>
      <c r="T165" s="5">
        <v>0</v>
      </c>
      <c r="U165" s="5">
        <v>62134</v>
      </c>
      <c r="V165" s="5">
        <v>-15271</v>
      </c>
      <c r="W165" s="5">
        <v>15303808</v>
      </c>
      <c r="X165" s="5">
        <v>0</v>
      </c>
      <c r="Y165" s="5">
        <v>0</v>
      </c>
      <c r="Z165" s="5">
        <v>929091</v>
      </c>
      <c r="AA165" s="5">
        <v>14170374</v>
      </c>
      <c r="AB165" s="5">
        <v>180115691.46239799</v>
      </c>
      <c r="AC165" s="5">
        <v>0</v>
      </c>
      <c r="AD165" s="5">
        <v>1990210</v>
      </c>
      <c r="AE165" s="5">
        <v>2410580.75</v>
      </c>
      <c r="AF165" s="5">
        <v>507511</v>
      </c>
      <c r="AG165" s="5">
        <v>15282021.300000001</v>
      </c>
      <c r="AH165" s="5">
        <v>0</v>
      </c>
      <c r="AI165" s="5">
        <v>12982245</v>
      </c>
      <c r="AJ165" s="5">
        <v>33172568.050000001</v>
      </c>
      <c r="AK165" s="5">
        <v>196739604.70346999</v>
      </c>
      <c r="AL165" s="5">
        <v>14971116715</v>
      </c>
      <c r="AM165" s="47"/>
    </row>
    <row r="166" spans="1:39" x14ac:dyDescent="0.25">
      <c r="A166" s="5">
        <v>542</v>
      </c>
      <c r="B166" s="5">
        <v>1</v>
      </c>
      <c r="C166" s="5" t="s">
        <v>262</v>
      </c>
      <c r="D166" s="5">
        <v>430</v>
      </c>
      <c r="E166" s="5">
        <v>472.4</v>
      </c>
      <c r="F166" s="5">
        <v>404</v>
      </c>
      <c r="G166" s="5">
        <v>443.8</v>
      </c>
      <c r="H166" s="5">
        <v>2972572</v>
      </c>
      <c r="I166" s="5">
        <v>0</v>
      </c>
      <c r="J166" s="5">
        <v>102650</v>
      </c>
      <c r="K166" s="5">
        <v>15532</v>
      </c>
      <c r="L166" s="5">
        <v>129817</v>
      </c>
      <c r="M166" s="5">
        <v>0</v>
      </c>
      <c r="N166" s="5">
        <v>143688.29512</v>
      </c>
      <c r="O166" s="5">
        <v>99262</v>
      </c>
      <c r="P166" s="5">
        <v>63962.5</v>
      </c>
      <c r="Q166" s="5">
        <v>5769</v>
      </c>
      <c r="R166" s="5">
        <v>11490</v>
      </c>
      <c r="S166" s="5">
        <v>0</v>
      </c>
      <c r="T166" s="5">
        <v>0</v>
      </c>
      <c r="U166" s="5">
        <v>0</v>
      </c>
      <c r="V166" s="5">
        <v>0</v>
      </c>
      <c r="W166" s="5">
        <v>177520</v>
      </c>
      <c r="X166" s="5">
        <v>0</v>
      </c>
      <c r="Y166" s="5">
        <v>20250</v>
      </c>
      <c r="Z166" s="5">
        <v>19647</v>
      </c>
      <c r="AA166" s="5">
        <v>321311</v>
      </c>
      <c r="AB166" s="5">
        <v>4083470.7951199999</v>
      </c>
      <c r="AC166" s="5">
        <v>0</v>
      </c>
      <c r="AD166" s="5">
        <v>99262</v>
      </c>
      <c r="AE166" s="5">
        <v>63962.5</v>
      </c>
      <c r="AF166" s="5">
        <v>11490</v>
      </c>
      <c r="AG166" s="5">
        <v>177520</v>
      </c>
      <c r="AH166" s="5">
        <v>0</v>
      </c>
      <c r="AI166" s="5">
        <v>321311</v>
      </c>
      <c r="AJ166" s="5">
        <v>673545.5</v>
      </c>
      <c r="AK166" s="5">
        <v>14977471.47435</v>
      </c>
      <c r="AL166" s="5">
        <v>540466025</v>
      </c>
      <c r="AM166" s="47"/>
    </row>
    <row r="167" spans="1:39" x14ac:dyDescent="0.25">
      <c r="A167" s="5">
        <v>544</v>
      </c>
      <c r="B167" s="5">
        <v>1</v>
      </c>
      <c r="C167" s="5" t="s">
        <v>263</v>
      </c>
      <c r="D167" s="5">
        <v>2660</v>
      </c>
      <c r="E167" s="5">
        <v>2895.5</v>
      </c>
      <c r="F167" s="5">
        <v>2990</v>
      </c>
      <c r="G167" s="5">
        <v>3275</v>
      </c>
      <c r="H167" s="5">
        <v>21935950</v>
      </c>
      <c r="I167" s="5">
        <v>209797</v>
      </c>
      <c r="J167" s="5">
        <v>1075537</v>
      </c>
      <c r="K167" s="5">
        <v>28445</v>
      </c>
      <c r="L167" s="5">
        <v>0</v>
      </c>
      <c r="M167" s="5">
        <v>0</v>
      </c>
      <c r="N167" s="5">
        <v>519818</v>
      </c>
      <c r="O167" s="5">
        <v>757760</v>
      </c>
      <c r="P167" s="5">
        <v>545500</v>
      </c>
      <c r="Q167" s="5">
        <v>42575</v>
      </c>
      <c r="R167" s="5">
        <v>55806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114413</v>
      </c>
      <c r="AA167" s="5">
        <v>2371100</v>
      </c>
      <c r="AB167" s="5">
        <v>27656701</v>
      </c>
      <c r="AC167" s="5">
        <v>0</v>
      </c>
      <c r="AD167" s="5">
        <v>239519</v>
      </c>
      <c r="AE167" s="5">
        <v>545500</v>
      </c>
      <c r="AF167" s="5">
        <v>55806</v>
      </c>
      <c r="AG167" s="5">
        <v>0</v>
      </c>
      <c r="AH167" s="5">
        <v>0</v>
      </c>
      <c r="AI167" s="5">
        <v>1978669</v>
      </c>
      <c r="AJ167" s="5">
        <v>2819494</v>
      </c>
      <c r="AK167" s="5">
        <v>23718280.767818999</v>
      </c>
      <c r="AL167" s="5">
        <v>1530299685</v>
      </c>
      <c r="AM167" s="47"/>
    </row>
    <row r="168" spans="1:39" x14ac:dyDescent="0.25">
      <c r="A168" s="5">
        <v>545</v>
      </c>
      <c r="B168" s="5">
        <v>1</v>
      </c>
      <c r="C168" s="5" t="s">
        <v>264</v>
      </c>
      <c r="D168" s="5">
        <v>396</v>
      </c>
      <c r="E168" s="5">
        <v>434.4</v>
      </c>
      <c r="F168" s="5">
        <v>344</v>
      </c>
      <c r="G168" s="5">
        <v>379.2</v>
      </c>
      <c r="H168" s="5">
        <v>2539882</v>
      </c>
      <c r="I168" s="5">
        <v>63451</v>
      </c>
      <c r="J168" s="5">
        <v>92551.123974000002</v>
      </c>
      <c r="K168" s="5">
        <v>0</v>
      </c>
      <c r="L168" s="5">
        <v>124802</v>
      </c>
      <c r="M168" s="5">
        <v>154468</v>
      </c>
      <c r="N168" s="5">
        <v>109779</v>
      </c>
      <c r="O168" s="5">
        <v>86029</v>
      </c>
      <c r="P168" s="5">
        <v>52388.75</v>
      </c>
      <c r="Q168" s="5">
        <v>4930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202739</v>
      </c>
      <c r="X168" s="5">
        <v>0</v>
      </c>
      <c r="Y168" s="5">
        <v>0</v>
      </c>
      <c r="Z168" s="5">
        <v>17421</v>
      </c>
      <c r="AA168" s="5">
        <v>274541</v>
      </c>
      <c r="AB168" s="5">
        <v>3722981.8739740001</v>
      </c>
      <c r="AC168" s="5">
        <v>0</v>
      </c>
      <c r="AD168" s="5">
        <v>51971</v>
      </c>
      <c r="AE168" s="5">
        <v>52388.75</v>
      </c>
      <c r="AF168" s="5">
        <v>0</v>
      </c>
      <c r="AG168" s="5">
        <v>193751</v>
      </c>
      <c r="AH168" s="5">
        <v>0</v>
      </c>
      <c r="AI168" s="5">
        <v>230302</v>
      </c>
      <c r="AJ168" s="5">
        <v>528412.75</v>
      </c>
      <c r="AK168" s="5">
        <v>5248604.8352690004</v>
      </c>
      <c r="AL168" s="5">
        <v>233613810</v>
      </c>
      <c r="AM168" s="47"/>
    </row>
    <row r="169" spans="1:39" x14ac:dyDescent="0.25">
      <c r="A169" s="5">
        <v>547</v>
      </c>
      <c r="B169" s="5">
        <v>1</v>
      </c>
      <c r="C169" s="5" t="s">
        <v>265</v>
      </c>
      <c r="D169" s="5">
        <v>437</v>
      </c>
      <c r="E169" s="5">
        <v>480.2</v>
      </c>
      <c r="F169" s="5">
        <v>502</v>
      </c>
      <c r="G169" s="5">
        <v>556.79999999999995</v>
      </c>
      <c r="H169" s="5">
        <v>3729446</v>
      </c>
      <c r="I169" s="5">
        <v>0</v>
      </c>
      <c r="J169" s="5">
        <v>76401</v>
      </c>
      <c r="K169" s="5">
        <v>0</v>
      </c>
      <c r="L169" s="5">
        <v>127218</v>
      </c>
      <c r="M169" s="5">
        <v>193212</v>
      </c>
      <c r="N169" s="5">
        <v>166067</v>
      </c>
      <c r="O169" s="5">
        <v>129574</v>
      </c>
      <c r="P169" s="5">
        <v>82240</v>
      </c>
      <c r="Q169" s="5">
        <v>7238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200866</v>
      </c>
      <c r="X169" s="5">
        <v>0</v>
      </c>
      <c r="Y169" s="5">
        <v>45375</v>
      </c>
      <c r="Z169" s="5">
        <v>23669</v>
      </c>
      <c r="AA169" s="5">
        <v>403123</v>
      </c>
      <c r="AB169" s="5">
        <v>5184429</v>
      </c>
      <c r="AC169" s="5">
        <v>0</v>
      </c>
      <c r="AD169" s="5">
        <v>48234</v>
      </c>
      <c r="AE169" s="5">
        <v>70890</v>
      </c>
      <c r="AF169" s="5">
        <v>0</v>
      </c>
      <c r="AG169" s="5">
        <v>155739</v>
      </c>
      <c r="AH169" s="5">
        <v>0</v>
      </c>
      <c r="AI169" s="5">
        <v>286948</v>
      </c>
      <c r="AJ169" s="5">
        <v>561811</v>
      </c>
      <c r="AK169" s="5">
        <v>4748968.5812280001</v>
      </c>
      <c r="AL169" s="5">
        <v>211103270</v>
      </c>
      <c r="AM169" s="47"/>
    </row>
    <row r="170" spans="1:39" x14ac:dyDescent="0.25">
      <c r="A170" s="5">
        <v>548</v>
      </c>
      <c r="B170" s="5">
        <v>1</v>
      </c>
      <c r="C170" s="5" t="s">
        <v>266</v>
      </c>
      <c r="D170" s="5">
        <v>965.8</v>
      </c>
      <c r="E170" s="5">
        <v>1064.2</v>
      </c>
      <c r="F170" s="5">
        <v>863.8</v>
      </c>
      <c r="G170" s="5">
        <v>952.11</v>
      </c>
      <c r="H170" s="5">
        <v>6377233</v>
      </c>
      <c r="I170" s="5">
        <v>61404</v>
      </c>
      <c r="J170" s="5">
        <v>577851.81625100004</v>
      </c>
      <c r="K170" s="5">
        <v>235980</v>
      </c>
      <c r="L170" s="5">
        <v>4257</v>
      </c>
      <c r="M170" s="5">
        <v>1509</v>
      </c>
      <c r="N170" s="5">
        <v>242506</v>
      </c>
      <c r="O170" s="5">
        <v>219068</v>
      </c>
      <c r="P170" s="5">
        <v>141541</v>
      </c>
      <c r="Q170" s="5">
        <v>12377</v>
      </c>
      <c r="R170" s="5">
        <v>26926</v>
      </c>
      <c r="S170" s="5">
        <v>0</v>
      </c>
      <c r="T170" s="5">
        <v>0</v>
      </c>
      <c r="U170" s="5">
        <v>0</v>
      </c>
      <c r="V170" s="5">
        <v>0</v>
      </c>
      <c r="W170" s="5">
        <v>299915</v>
      </c>
      <c r="X170" s="5">
        <v>0</v>
      </c>
      <c r="Y170" s="5">
        <v>17419</v>
      </c>
      <c r="Z170" s="5">
        <v>36841</v>
      </c>
      <c r="AA170" s="5">
        <v>689328</v>
      </c>
      <c r="AB170" s="5">
        <v>8944155.8162510004</v>
      </c>
      <c r="AC170" s="5">
        <v>0</v>
      </c>
      <c r="AD170" s="5">
        <v>210588</v>
      </c>
      <c r="AE170" s="5">
        <v>141541</v>
      </c>
      <c r="AF170" s="5">
        <v>26926</v>
      </c>
      <c r="AG170" s="5">
        <v>299915</v>
      </c>
      <c r="AH170" s="5">
        <v>0</v>
      </c>
      <c r="AI170" s="5">
        <v>614155</v>
      </c>
      <c r="AJ170" s="5">
        <v>1293125</v>
      </c>
      <c r="AK170" s="5">
        <v>20970288.952766001</v>
      </c>
      <c r="AL170" s="5">
        <v>690029995</v>
      </c>
      <c r="AM170" s="47"/>
    </row>
    <row r="171" spans="1:39" x14ac:dyDescent="0.25">
      <c r="A171" s="5">
        <v>549</v>
      </c>
      <c r="B171" s="5">
        <v>1</v>
      </c>
      <c r="C171" s="5" t="s">
        <v>1912</v>
      </c>
      <c r="D171" s="5">
        <v>1310</v>
      </c>
      <c r="E171" s="5">
        <v>1438.2</v>
      </c>
      <c r="F171" s="5">
        <v>1547</v>
      </c>
      <c r="G171" s="5">
        <v>1697.2</v>
      </c>
      <c r="H171" s="5">
        <v>11367846</v>
      </c>
      <c r="I171" s="5">
        <v>118714</v>
      </c>
      <c r="J171" s="5">
        <v>400873</v>
      </c>
      <c r="K171" s="5">
        <v>34379</v>
      </c>
      <c r="L171" s="5">
        <v>0</v>
      </c>
      <c r="M171" s="5">
        <v>0</v>
      </c>
      <c r="N171" s="5">
        <v>379278.91439400002</v>
      </c>
      <c r="O171" s="5">
        <v>346089</v>
      </c>
      <c r="P171" s="5">
        <v>280617.5</v>
      </c>
      <c r="Q171" s="5">
        <v>22064</v>
      </c>
      <c r="R171" s="5">
        <v>66751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67941</v>
      </c>
      <c r="AA171" s="5">
        <v>1228773</v>
      </c>
      <c r="AB171" s="5">
        <v>14313326.414394001</v>
      </c>
      <c r="AC171" s="5">
        <v>0</v>
      </c>
      <c r="AD171" s="5">
        <v>219491</v>
      </c>
      <c r="AE171" s="5">
        <v>280617.5</v>
      </c>
      <c r="AF171" s="5">
        <v>66751</v>
      </c>
      <c r="AG171" s="5">
        <v>0</v>
      </c>
      <c r="AH171" s="5">
        <v>0</v>
      </c>
      <c r="AI171" s="5">
        <v>1218069</v>
      </c>
      <c r="AJ171" s="5">
        <v>1784928.5</v>
      </c>
      <c r="AK171" s="5">
        <v>24661804.956317998</v>
      </c>
      <c r="AL171" s="5">
        <v>1239010355</v>
      </c>
      <c r="AM171" s="47"/>
    </row>
    <row r="172" spans="1:39" x14ac:dyDescent="0.25">
      <c r="A172" s="5">
        <v>550</v>
      </c>
      <c r="B172" s="5">
        <v>1</v>
      </c>
      <c r="C172" s="5" t="s">
        <v>267</v>
      </c>
      <c r="D172" s="5">
        <v>236</v>
      </c>
      <c r="E172" s="5">
        <v>260.60000000000002</v>
      </c>
      <c r="F172" s="5">
        <v>560</v>
      </c>
      <c r="G172" s="5">
        <v>614</v>
      </c>
      <c r="H172" s="5">
        <v>4112572</v>
      </c>
      <c r="I172" s="5">
        <v>0</v>
      </c>
      <c r="J172" s="5">
        <v>127023</v>
      </c>
      <c r="K172" s="5">
        <v>0</v>
      </c>
      <c r="L172" s="5">
        <v>120385</v>
      </c>
      <c r="M172" s="5">
        <v>0</v>
      </c>
      <c r="N172" s="5">
        <v>195015</v>
      </c>
      <c r="O172" s="5">
        <v>136179</v>
      </c>
      <c r="P172" s="5">
        <v>104180</v>
      </c>
      <c r="Q172" s="5">
        <v>7982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750</v>
      </c>
      <c r="Z172" s="5">
        <v>31756</v>
      </c>
      <c r="AA172" s="5">
        <v>159879</v>
      </c>
      <c r="AB172" s="5">
        <v>4995721</v>
      </c>
      <c r="AC172" s="5">
        <v>0</v>
      </c>
      <c r="AD172" s="5">
        <v>37370</v>
      </c>
      <c r="AE172" s="5">
        <v>104180</v>
      </c>
      <c r="AF172" s="5">
        <v>0</v>
      </c>
      <c r="AG172" s="5">
        <v>-106020.66071500001</v>
      </c>
      <c r="AH172" s="5">
        <v>0</v>
      </c>
      <c r="AI172" s="5">
        <v>140634</v>
      </c>
      <c r="AJ172" s="5">
        <v>176163.33928499999</v>
      </c>
      <c r="AK172" s="5">
        <v>3860461.264347</v>
      </c>
      <c r="AL172" s="5">
        <v>201723075</v>
      </c>
      <c r="AM172" s="47"/>
    </row>
    <row r="173" spans="1:39" x14ac:dyDescent="0.25">
      <c r="A173" s="5">
        <v>553</v>
      </c>
      <c r="B173" s="5">
        <v>1</v>
      </c>
      <c r="C173" s="5" t="s">
        <v>268</v>
      </c>
      <c r="D173" s="5">
        <v>569</v>
      </c>
      <c r="E173" s="5">
        <v>615.20000000000005</v>
      </c>
      <c r="F173" s="5">
        <v>752</v>
      </c>
      <c r="G173" s="5">
        <v>821.4</v>
      </c>
      <c r="H173" s="5">
        <v>5501737</v>
      </c>
      <c r="I173" s="5">
        <v>0</v>
      </c>
      <c r="J173" s="5">
        <v>179520</v>
      </c>
      <c r="K173" s="5">
        <v>0</v>
      </c>
      <c r="L173" s="5">
        <v>64513</v>
      </c>
      <c r="M173" s="5">
        <v>0</v>
      </c>
      <c r="N173" s="5">
        <v>203125</v>
      </c>
      <c r="O173" s="5">
        <v>183718</v>
      </c>
      <c r="P173" s="5">
        <v>137585</v>
      </c>
      <c r="Q173" s="5">
        <v>10678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30425</v>
      </c>
      <c r="AA173" s="5">
        <v>594694</v>
      </c>
      <c r="AB173" s="5">
        <v>6905995</v>
      </c>
      <c r="AC173" s="5">
        <v>0</v>
      </c>
      <c r="AD173" s="5">
        <v>38247</v>
      </c>
      <c r="AE173" s="5">
        <v>94544</v>
      </c>
      <c r="AF173" s="5">
        <v>0</v>
      </c>
      <c r="AG173" s="5">
        <v>0</v>
      </c>
      <c r="AH173" s="5">
        <v>0</v>
      </c>
      <c r="AI173" s="5">
        <v>337457</v>
      </c>
      <c r="AJ173" s="5">
        <v>470248</v>
      </c>
      <c r="AK173" s="5">
        <v>3918012.833935</v>
      </c>
      <c r="AL173" s="5">
        <v>215599485</v>
      </c>
      <c r="AM173" s="47"/>
    </row>
    <row r="174" spans="1:39" x14ac:dyDescent="0.25">
      <c r="A174" s="5">
        <v>561</v>
      </c>
      <c r="B174" s="5">
        <v>1</v>
      </c>
      <c r="C174" s="5" t="s">
        <v>269</v>
      </c>
      <c r="D174" s="5">
        <v>125</v>
      </c>
      <c r="E174" s="5">
        <v>138.80000000000001</v>
      </c>
      <c r="F174" s="5">
        <v>231</v>
      </c>
      <c r="G174" s="5">
        <v>261.24</v>
      </c>
      <c r="H174" s="5">
        <v>1749786</v>
      </c>
      <c r="I174" s="5">
        <v>0</v>
      </c>
      <c r="J174" s="5">
        <v>151636.240548</v>
      </c>
      <c r="K174" s="5">
        <v>0</v>
      </c>
      <c r="L174" s="5">
        <v>103442</v>
      </c>
      <c r="M174" s="5">
        <v>393022</v>
      </c>
      <c r="N174" s="5">
        <v>159475</v>
      </c>
      <c r="O174" s="5">
        <v>62454</v>
      </c>
      <c r="P174" s="5">
        <v>20423.25</v>
      </c>
      <c r="Q174" s="5">
        <v>3396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425150</v>
      </c>
      <c r="X174" s="5">
        <v>0</v>
      </c>
      <c r="Y174" s="5">
        <v>0</v>
      </c>
      <c r="Z174" s="5">
        <v>10986</v>
      </c>
      <c r="AA174" s="5">
        <v>189138</v>
      </c>
      <c r="AB174" s="5">
        <v>3268908.4905480002</v>
      </c>
      <c r="AC174" s="5">
        <v>0</v>
      </c>
      <c r="AD174" s="5">
        <v>22134</v>
      </c>
      <c r="AE174" s="5">
        <v>10080</v>
      </c>
      <c r="AF174" s="5">
        <v>0</v>
      </c>
      <c r="AG174" s="5">
        <v>305261.10212200001</v>
      </c>
      <c r="AH174" s="5">
        <v>0</v>
      </c>
      <c r="AI174" s="5">
        <v>77084</v>
      </c>
      <c r="AJ174" s="5">
        <v>414559.10212200001</v>
      </c>
      <c r="AK174" s="5">
        <v>2121315.7727080001</v>
      </c>
      <c r="AL174" s="5">
        <v>34936700</v>
      </c>
      <c r="AM174" s="47"/>
    </row>
    <row r="175" spans="1:39" x14ac:dyDescent="0.25">
      <c r="A175" s="5">
        <v>564</v>
      </c>
      <c r="B175" s="5">
        <v>1</v>
      </c>
      <c r="C175" s="5" t="s">
        <v>1913</v>
      </c>
      <c r="D175" s="5">
        <v>2027</v>
      </c>
      <c r="E175" s="5">
        <v>2219.8000000000002</v>
      </c>
      <c r="F175" s="5">
        <v>1952</v>
      </c>
      <c r="G175" s="5">
        <v>2143</v>
      </c>
      <c r="H175" s="5">
        <v>14353814</v>
      </c>
      <c r="I175" s="5">
        <v>60381</v>
      </c>
      <c r="J175" s="5">
        <v>651872</v>
      </c>
      <c r="K175" s="5">
        <v>16165</v>
      </c>
      <c r="L175" s="5">
        <v>0</v>
      </c>
      <c r="M175" s="5">
        <v>0</v>
      </c>
      <c r="N175" s="5">
        <v>429256</v>
      </c>
      <c r="O175" s="5">
        <v>494146</v>
      </c>
      <c r="P175" s="5">
        <v>344517.5</v>
      </c>
      <c r="Q175" s="5">
        <v>27859</v>
      </c>
      <c r="R175" s="5">
        <v>70055</v>
      </c>
      <c r="S175" s="5">
        <v>0</v>
      </c>
      <c r="T175" s="5">
        <v>0</v>
      </c>
      <c r="U175" s="5">
        <v>0</v>
      </c>
      <c r="V175" s="5">
        <v>0</v>
      </c>
      <c r="W175" s="5">
        <v>192956</v>
      </c>
      <c r="X175" s="5">
        <v>0</v>
      </c>
      <c r="Y175" s="5">
        <v>0</v>
      </c>
      <c r="Z175" s="5">
        <v>86538</v>
      </c>
      <c r="AA175" s="5">
        <v>1551532</v>
      </c>
      <c r="AB175" s="5">
        <v>18279091.5</v>
      </c>
      <c r="AC175" s="5">
        <v>0</v>
      </c>
      <c r="AD175" s="5">
        <v>139373</v>
      </c>
      <c r="AE175" s="5">
        <v>274613</v>
      </c>
      <c r="AF175" s="5">
        <v>55840</v>
      </c>
      <c r="AG175" s="5">
        <v>138342</v>
      </c>
      <c r="AH175" s="5">
        <v>0</v>
      </c>
      <c r="AI175" s="5">
        <v>1021254</v>
      </c>
      <c r="AJ175" s="5">
        <v>1629422</v>
      </c>
      <c r="AK175" s="5">
        <v>13848724.339574</v>
      </c>
      <c r="AL175" s="5">
        <v>902388270</v>
      </c>
      <c r="AM175" s="47"/>
    </row>
    <row r="176" spans="1:39" x14ac:dyDescent="0.25">
      <c r="A176" s="5">
        <v>577</v>
      </c>
      <c r="B176" s="5">
        <v>1</v>
      </c>
      <c r="C176" s="5" t="s">
        <v>270</v>
      </c>
      <c r="D176" s="5">
        <v>497</v>
      </c>
      <c r="E176" s="5">
        <v>545.6</v>
      </c>
      <c r="F176" s="5">
        <v>415</v>
      </c>
      <c r="G176" s="5">
        <v>455.4</v>
      </c>
      <c r="H176" s="5">
        <v>3050269</v>
      </c>
      <c r="I176" s="5">
        <v>0</v>
      </c>
      <c r="J176" s="5">
        <v>176063</v>
      </c>
      <c r="K176" s="5">
        <v>15531</v>
      </c>
      <c r="L176" s="5">
        <v>130217</v>
      </c>
      <c r="M176" s="5">
        <v>193538</v>
      </c>
      <c r="N176" s="5">
        <v>134588</v>
      </c>
      <c r="O176" s="5">
        <v>101782</v>
      </c>
      <c r="P176" s="5">
        <v>74995</v>
      </c>
      <c r="Q176" s="5">
        <v>5920</v>
      </c>
      <c r="R176" s="5">
        <v>23403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21027</v>
      </c>
      <c r="AA176" s="5">
        <v>329710</v>
      </c>
      <c r="AB176" s="5">
        <v>4257043</v>
      </c>
      <c r="AC176" s="5">
        <v>0</v>
      </c>
      <c r="AD176" s="5">
        <v>40965</v>
      </c>
      <c r="AE176" s="5">
        <v>59009</v>
      </c>
      <c r="AF176" s="5">
        <v>18414</v>
      </c>
      <c r="AG176" s="5">
        <v>0</v>
      </c>
      <c r="AH176" s="5">
        <v>0</v>
      </c>
      <c r="AI176" s="5">
        <v>214230</v>
      </c>
      <c r="AJ176" s="5">
        <v>332618</v>
      </c>
      <c r="AK176" s="5">
        <v>4199539.9988839999</v>
      </c>
      <c r="AL176" s="5">
        <v>218942198</v>
      </c>
      <c r="AM176" s="47"/>
    </row>
    <row r="177" spans="1:39" x14ac:dyDescent="0.25">
      <c r="A177" s="5">
        <v>578</v>
      </c>
      <c r="B177" s="5">
        <v>1</v>
      </c>
      <c r="C177" s="5" t="s">
        <v>271</v>
      </c>
      <c r="D177" s="5">
        <v>1516</v>
      </c>
      <c r="E177" s="5">
        <v>1661.8</v>
      </c>
      <c r="F177" s="5">
        <v>1554</v>
      </c>
      <c r="G177" s="5">
        <v>1708.92</v>
      </c>
      <c r="H177" s="5">
        <v>11446346</v>
      </c>
      <c r="I177" s="5">
        <v>55264</v>
      </c>
      <c r="J177" s="5">
        <v>455171.11713099998</v>
      </c>
      <c r="K177" s="5">
        <v>15519</v>
      </c>
      <c r="L177" s="5">
        <v>0</v>
      </c>
      <c r="M177" s="5">
        <v>0</v>
      </c>
      <c r="N177" s="5">
        <v>290812.54098799999</v>
      </c>
      <c r="O177" s="5">
        <v>388521</v>
      </c>
      <c r="P177" s="5">
        <v>271758.5</v>
      </c>
      <c r="Q177" s="5">
        <v>22216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263943</v>
      </c>
      <c r="X177" s="5">
        <v>0</v>
      </c>
      <c r="Y177" s="5">
        <v>0</v>
      </c>
      <c r="Z177" s="5">
        <v>73068</v>
      </c>
      <c r="AA177" s="5">
        <v>1237258</v>
      </c>
      <c r="AB177" s="5">
        <v>14519877.158119</v>
      </c>
      <c r="AC177" s="5">
        <v>0</v>
      </c>
      <c r="AD177" s="5">
        <v>112729</v>
      </c>
      <c r="AE177" s="5">
        <v>244983</v>
      </c>
      <c r="AF177" s="5">
        <v>0</v>
      </c>
      <c r="AG177" s="5">
        <v>214018</v>
      </c>
      <c r="AH177" s="5">
        <v>0</v>
      </c>
      <c r="AI177" s="5">
        <v>921037</v>
      </c>
      <c r="AJ177" s="5">
        <v>1492767</v>
      </c>
      <c r="AK177" s="5">
        <v>11360747.329815</v>
      </c>
      <c r="AL177" s="5">
        <v>764016030</v>
      </c>
      <c r="AM177" s="47"/>
    </row>
    <row r="178" spans="1:39" x14ac:dyDescent="0.25">
      <c r="A178" s="5">
        <v>581</v>
      </c>
      <c r="B178" s="5">
        <v>1</v>
      </c>
      <c r="C178" s="5" t="s">
        <v>272</v>
      </c>
      <c r="D178" s="5">
        <v>247</v>
      </c>
      <c r="E178" s="5">
        <v>271</v>
      </c>
      <c r="F178" s="5">
        <v>399</v>
      </c>
      <c r="G178" s="5">
        <v>445.89</v>
      </c>
      <c r="H178" s="5">
        <v>2986571</v>
      </c>
      <c r="I178" s="5">
        <v>0</v>
      </c>
      <c r="J178" s="5">
        <v>248241.656647</v>
      </c>
      <c r="K178" s="5">
        <v>43957</v>
      </c>
      <c r="L178" s="5">
        <v>129901</v>
      </c>
      <c r="M178" s="5">
        <v>134873</v>
      </c>
      <c r="N178" s="5">
        <v>149477</v>
      </c>
      <c r="O178" s="5">
        <v>105120</v>
      </c>
      <c r="P178" s="5">
        <v>65521.25</v>
      </c>
      <c r="Q178" s="5">
        <v>5797</v>
      </c>
      <c r="R178" s="5">
        <v>7812</v>
      </c>
      <c r="S178" s="5">
        <v>0</v>
      </c>
      <c r="T178" s="5">
        <v>0</v>
      </c>
      <c r="U178" s="5">
        <v>0</v>
      </c>
      <c r="V178" s="5">
        <v>0</v>
      </c>
      <c r="W178" s="5">
        <v>159192</v>
      </c>
      <c r="X178" s="5">
        <v>0</v>
      </c>
      <c r="Y178" s="5">
        <v>19331</v>
      </c>
      <c r="Z178" s="5">
        <v>24313</v>
      </c>
      <c r="AA178" s="5">
        <v>322824</v>
      </c>
      <c r="AB178" s="5">
        <v>4402930.9066470005</v>
      </c>
      <c r="AC178" s="5">
        <v>0</v>
      </c>
      <c r="AD178" s="5">
        <v>55466</v>
      </c>
      <c r="AE178" s="5">
        <v>62457</v>
      </c>
      <c r="AF178" s="5">
        <v>7447</v>
      </c>
      <c r="AG178" s="5">
        <v>121444</v>
      </c>
      <c r="AH178" s="5">
        <v>0</v>
      </c>
      <c r="AI178" s="5">
        <v>254113</v>
      </c>
      <c r="AJ178" s="5">
        <v>500927</v>
      </c>
      <c r="AK178" s="5">
        <v>5390544.9993399996</v>
      </c>
      <c r="AL178" s="5">
        <v>131746000</v>
      </c>
      <c r="AM178" s="47"/>
    </row>
    <row r="179" spans="1:39" x14ac:dyDescent="0.25">
      <c r="A179" s="5">
        <v>592</v>
      </c>
      <c r="B179" s="5">
        <v>1</v>
      </c>
      <c r="C179" s="5" t="s">
        <v>1914</v>
      </c>
      <c r="D179" s="5">
        <v>106.8</v>
      </c>
      <c r="E179" s="5">
        <v>118</v>
      </c>
      <c r="F179" s="5">
        <v>192.8</v>
      </c>
      <c r="G179" s="5">
        <v>212.6</v>
      </c>
      <c r="H179" s="5">
        <v>1423995</v>
      </c>
      <c r="I179" s="5">
        <v>0</v>
      </c>
      <c r="J179" s="5">
        <v>247133</v>
      </c>
      <c r="K179" s="5">
        <v>0</v>
      </c>
      <c r="L179" s="5">
        <v>90042</v>
      </c>
      <c r="M179" s="5">
        <v>69977</v>
      </c>
      <c r="N179" s="5">
        <v>97734</v>
      </c>
      <c r="O179" s="5">
        <v>50151</v>
      </c>
      <c r="P179" s="5">
        <v>24171.25</v>
      </c>
      <c r="Q179" s="5">
        <v>2764</v>
      </c>
      <c r="R179" s="5">
        <v>17584</v>
      </c>
      <c r="S179" s="5">
        <v>0</v>
      </c>
      <c r="T179" s="5">
        <v>0</v>
      </c>
      <c r="U179" s="5">
        <v>0</v>
      </c>
      <c r="V179" s="5">
        <v>0</v>
      </c>
      <c r="W179" s="5">
        <v>190853</v>
      </c>
      <c r="X179" s="5">
        <v>0</v>
      </c>
      <c r="Y179" s="5">
        <v>3375</v>
      </c>
      <c r="Z179" s="5">
        <v>8907</v>
      </c>
      <c r="AA179" s="5">
        <v>153922</v>
      </c>
      <c r="AB179" s="5">
        <v>2380608.25</v>
      </c>
      <c r="AC179" s="5">
        <v>0</v>
      </c>
      <c r="AD179" s="5">
        <v>30041</v>
      </c>
      <c r="AE179" s="5">
        <v>13055</v>
      </c>
      <c r="AF179" s="5">
        <v>9497</v>
      </c>
      <c r="AG179" s="5">
        <v>79666.240000000005</v>
      </c>
      <c r="AH179" s="5">
        <v>0</v>
      </c>
      <c r="AI179" s="5">
        <v>68651</v>
      </c>
      <c r="AJ179" s="5">
        <v>200910.24</v>
      </c>
      <c r="AK179" s="5">
        <v>2917864.6383549999</v>
      </c>
      <c r="AL179" s="5">
        <v>32504000</v>
      </c>
      <c r="AM179" s="47"/>
    </row>
    <row r="180" spans="1:39" x14ac:dyDescent="0.25">
      <c r="A180" s="5">
        <v>593</v>
      </c>
      <c r="B180" s="5">
        <v>1</v>
      </c>
      <c r="C180" s="5" t="s">
        <v>273</v>
      </c>
      <c r="D180" s="5">
        <v>1189</v>
      </c>
      <c r="E180" s="5">
        <v>1309.2</v>
      </c>
      <c r="F180" s="5">
        <v>1121</v>
      </c>
      <c r="G180" s="5">
        <v>1255.5</v>
      </c>
      <c r="H180" s="5">
        <v>8409339</v>
      </c>
      <c r="I180" s="5">
        <v>24562</v>
      </c>
      <c r="J180" s="5">
        <v>1027388.0476019999</v>
      </c>
      <c r="K180" s="5">
        <v>21190</v>
      </c>
      <c r="L180" s="5">
        <v>0</v>
      </c>
      <c r="M180" s="5">
        <v>0</v>
      </c>
      <c r="N180" s="5">
        <v>320909</v>
      </c>
      <c r="O180" s="5">
        <v>284440</v>
      </c>
      <c r="P180" s="5">
        <v>170055</v>
      </c>
      <c r="Q180" s="5">
        <v>16322</v>
      </c>
      <c r="R180" s="5">
        <v>76460</v>
      </c>
      <c r="S180" s="5">
        <v>0</v>
      </c>
      <c r="T180" s="5">
        <v>0</v>
      </c>
      <c r="U180" s="5">
        <v>0</v>
      </c>
      <c r="V180" s="5">
        <v>0</v>
      </c>
      <c r="W180" s="5">
        <v>656752</v>
      </c>
      <c r="X180" s="5">
        <v>0</v>
      </c>
      <c r="Y180" s="5">
        <v>0</v>
      </c>
      <c r="Z180" s="5">
        <v>53793</v>
      </c>
      <c r="AA180" s="5">
        <v>908982</v>
      </c>
      <c r="AB180" s="5">
        <v>11970192.047602</v>
      </c>
      <c r="AC180" s="5">
        <v>0</v>
      </c>
      <c r="AD180" s="5">
        <v>122571</v>
      </c>
      <c r="AE180" s="5">
        <v>130629</v>
      </c>
      <c r="AF180" s="5">
        <v>58733</v>
      </c>
      <c r="AG180" s="5">
        <v>478258</v>
      </c>
      <c r="AH180" s="5">
        <v>0</v>
      </c>
      <c r="AI180" s="5">
        <v>576593</v>
      </c>
      <c r="AJ180" s="5">
        <v>1366784</v>
      </c>
      <c r="AK180" s="5">
        <v>12395878.820726</v>
      </c>
      <c r="AL180" s="5">
        <v>512893200</v>
      </c>
      <c r="AM180" s="47"/>
    </row>
    <row r="181" spans="1:39" x14ac:dyDescent="0.25">
      <c r="A181" s="5">
        <v>595</v>
      </c>
      <c r="B181" s="5">
        <v>1</v>
      </c>
      <c r="C181" s="5" t="s">
        <v>274</v>
      </c>
      <c r="D181" s="5">
        <v>1856</v>
      </c>
      <c r="E181" s="5">
        <v>2016</v>
      </c>
      <c r="F181" s="5">
        <v>2002</v>
      </c>
      <c r="G181" s="5">
        <v>2179.1999999999998</v>
      </c>
      <c r="H181" s="5">
        <v>14596282</v>
      </c>
      <c r="I181" s="5">
        <v>0</v>
      </c>
      <c r="J181" s="5">
        <v>864320</v>
      </c>
      <c r="K181" s="5">
        <v>180477</v>
      </c>
      <c r="L181" s="5">
        <v>0</v>
      </c>
      <c r="M181" s="5">
        <v>0</v>
      </c>
      <c r="N181" s="5">
        <v>305034</v>
      </c>
      <c r="O181" s="5">
        <v>474108</v>
      </c>
      <c r="P181" s="5">
        <v>365016.25</v>
      </c>
      <c r="Q181" s="5">
        <v>28330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83985</v>
      </c>
      <c r="AA181" s="5">
        <v>1577741</v>
      </c>
      <c r="AB181" s="5">
        <v>18475293.25</v>
      </c>
      <c r="AC181" s="5">
        <v>0</v>
      </c>
      <c r="AD181" s="5">
        <v>133087</v>
      </c>
      <c r="AE181" s="5">
        <v>299304</v>
      </c>
      <c r="AF181" s="5">
        <v>0</v>
      </c>
      <c r="AG181" s="5">
        <v>0</v>
      </c>
      <c r="AH181" s="5">
        <v>0</v>
      </c>
      <c r="AI181" s="5">
        <v>1068316</v>
      </c>
      <c r="AJ181" s="5">
        <v>1500707</v>
      </c>
      <c r="AK181" s="5">
        <v>14015853.660719</v>
      </c>
      <c r="AL181" s="5">
        <v>843064800</v>
      </c>
      <c r="AM181" s="47"/>
    </row>
    <row r="182" spans="1:39" x14ac:dyDescent="0.25">
      <c r="A182" s="5">
        <v>599</v>
      </c>
      <c r="B182" s="5">
        <v>1</v>
      </c>
      <c r="C182" s="5" t="s">
        <v>275</v>
      </c>
      <c r="D182" s="5">
        <v>402</v>
      </c>
      <c r="E182" s="5">
        <v>444</v>
      </c>
      <c r="F182" s="5">
        <v>458</v>
      </c>
      <c r="G182" s="5">
        <v>506.2</v>
      </c>
      <c r="H182" s="5">
        <v>3390528</v>
      </c>
      <c r="I182" s="5">
        <v>0</v>
      </c>
      <c r="J182" s="5">
        <v>101829</v>
      </c>
      <c r="K182" s="5">
        <v>0</v>
      </c>
      <c r="L182" s="5">
        <v>130171</v>
      </c>
      <c r="M182" s="5">
        <v>388881</v>
      </c>
      <c r="N182" s="5">
        <v>208562</v>
      </c>
      <c r="O182" s="5">
        <v>119261</v>
      </c>
      <c r="P182" s="5">
        <v>70272.5</v>
      </c>
      <c r="Q182" s="5">
        <v>6581</v>
      </c>
      <c r="R182" s="5">
        <v>15576</v>
      </c>
      <c r="S182" s="5">
        <v>0</v>
      </c>
      <c r="T182" s="5">
        <v>0</v>
      </c>
      <c r="U182" s="5">
        <v>0</v>
      </c>
      <c r="V182" s="5">
        <v>0</v>
      </c>
      <c r="W182" s="5">
        <v>248919</v>
      </c>
      <c r="X182" s="5">
        <v>0</v>
      </c>
      <c r="Y182" s="5">
        <v>0</v>
      </c>
      <c r="Z182" s="5">
        <v>21592</v>
      </c>
      <c r="AA182" s="5">
        <v>366489</v>
      </c>
      <c r="AB182" s="5">
        <v>5068661.5</v>
      </c>
      <c r="AC182" s="5">
        <v>0</v>
      </c>
      <c r="AD182" s="5">
        <v>70657</v>
      </c>
      <c r="AE182" s="5">
        <v>59996</v>
      </c>
      <c r="AF182" s="5">
        <v>13298</v>
      </c>
      <c r="AG182" s="5">
        <v>194882</v>
      </c>
      <c r="AH182" s="5">
        <v>0</v>
      </c>
      <c r="AI182" s="5">
        <v>258381</v>
      </c>
      <c r="AJ182" s="5">
        <v>597214</v>
      </c>
      <c r="AK182" s="5">
        <v>6871335.6909910003</v>
      </c>
      <c r="AL182" s="5">
        <v>193326100</v>
      </c>
      <c r="AM182" s="47"/>
    </row>
    <row r="183" spans="1:39" x14ac:dyDescent="0.25">
      <c r="A183" s="5">
        <v>600</v>
      </c>
      <c r="B183" s="5">
        <v>1</v>
      </c>
      <c r="C183" s="5" t="s">
        <v>276</v>
      </c>
      <c r="D183" s="5">
        <v>113</v>
      </c>
      <c r="E183" s="5">
        <v>122.4</v>
      </c>
      <c r="F183" s="5">
        <v>227</v>
      </c>
      <c r="G183" s="5">
        <v>249.4</v>
      </c>
      <c r="H183" s="5">
        <v>1670481</v>
      </c>
      <c r="I183" s="5">
        <v>0</v>
      </c>
      <c r="J183" s="5">
        <v>61520</v>
      </c>
      <c r="K183" s="5">
        <v>0</v>
      </c>
      <c r="L183" s="5">
        <v>100427</v>
      </c>
      <c r="M183" s="5">
        <v>0</v>
      </c>
      <c r="N183" s="5">
        <v>122647</v>
      </c>
      <c r="O183" s="5">
        <v>55219</v>
      </c>
      <c r="P183" s="5">
        <v>39328.75</v>
      </c>
      <c r="Q183" s="5">
        <v>3242</v>
      </c>
      <c r="R183" s="5">
        <v>4399</v>
      </c>
      <c r="S183" s="5">
        <v>0</v>
      </c>
      <c r="T183" s="5">
        <v>0</v>
      </c>
      <c r="U183" s="5">
        <v>0</v>
      </c>
      <c r="V183" s="5">
        <v>0</v>
      </c>
      <c r="W183" s="5">
        <v>40153</v>
      </c>
      <c r="X183" s="5">
        <v>0</v>
      </c>
      <c r="Y183" s="5">
        <v>4875</v>
      </c>
      <c r="Z183" s="5">
        <v>12521</v>
      </c>
      <c r="AA183" s="5">
        <v>180566</v>
      </c>
      <c r="AB183" s="5">
        <v>2295378.75</v>
      </c>
      <c r="AC183" s="5">
        <v>0</v>
      </c>
      <c r="AD183" s="5">
        <v>39396</v>
      </c>
      <c r="AE183" s="5">
        <v>39328.75</v>
      </c>
      <c r="AF183" s="5">
        <v>4399</v>
      </c>
      <c r="AG183" s="5">
        <v>-1493</v>
      </c>
      <c r="AH183" s="5">
        <v>0</v>
      </c>
      <c r="AI183" s="5">
        <v>150438</v>
      </c>
      <c r="AJ183" s="5">
        <v>232068.75</v>
      </c>
      <c r="AK183" s="5">
        <v>4076867.7840149999</v>
      </c>
      <c r="AL183" s="5">
        <v>64339700</v>
      </c>
      <c r="AM183" s="47"/>
    </row>
    <row r="184" spans="1:39" x14ac:dyDescent="0.25">
      <c r="A184" s="5">
        <v>601</v>
      </c>
      <c r="B184" s="5">
        <v>1</v>
      </c>
      <c r="C184" s="5" t="s">
        <v>277</v>
      </c>
      <c r="D184" s="5">
        <v>487</v>
      </c>
      <c r="E184" s="5">
        <v>536.4</v>
      </c>
      <c r="F184" s="5">
        <v>572</v>
      </c>
      <c r="G184" s="5">
        <v>630.4</v>
      </c>
      <c r="H184" s="5">
        <v>4222419</v>
      </c>
      <c r="I184" s="5">
        <v>0</v>
      </c>
      <c r="J184" s="5">
        <v>268928</v>
      </c>
      <c r="K184" s="5">
        <v>0</v>
      </c>
      <c r="L184" s="5">
        <v>117742</v>
      </c>
      <c r="M184" s="5">
        <v>326965</v>
      </c>
      <c r="N184" s="5">
        <v>219918</v>
      </c>
      <c r="O184" s="5">
        <v>144482</v>
      </c>
      <c r="P184" s="5">
        <v>90507.5</v>
      </c>
      <c r="Q184" s="5">
        <v>8195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274854</v>
      </c>
      <c r="X184" s="5">
        <v>0</v>
      </c>
      <c r="Y184" s="5">
        <v>14250</v>
      </c>
      <c r="Z184" s="5">
        <v>29517</v>
      </c>
      <c r="AA184" s="5">
        <v>456410</v>
      </c>
      <c r="AB184" s="5">
        <v>6174187.5</v>
      </c>
      <c r="AC184" s="5">
        <v>0</v>
      </c>
      <c r="AD184" s="5">
        <v>46966</v>
      </c>
      <c r="AE184" s="5">
        <v>66163</v>
      </c>
      <c r="AF184" s="5">
        <v>0</v>
      </c>
      <c r="AG184" s="5">
        <v>180725</v>
      </c>
      <c r="AH184" s="5">
        <v>0</v>
      </c>
      <c r="AI184" s="5">
        <v>275516</v>
      </c>
      <c r="AJ184" s="5">
        <v>569370</v>
      </c>
      <c r="AK184" s="5">
        <v>4695139.677596</v>
      </c>
      <c r="AL184" s="5">
        <v>199980600</v>
      </c>
      <c r="AM184" s="47"/>
    </row>
    <row r="185" spans="1:39" x14ac:dyDescent="0.25">
      <c r="A185" s="5">
        <v>621</v>
      </c>
      <c r="B185" s="5">
        <v>1</v>
      </c>
      <c r="C185" s="5" t="s">
        <v>278</v>
      </c>
      <c r="D185" s="5">
        <v>12241</v>
      </c>
      <c r="E185" s="5">
        <v>13327.6</v>
      </c>
      <c r="F185" s="5">
        <v>11738</v>
      </c>
      <c r="G185" s="5">
        <v>12872.52</v>
      </c>
      <c r="H185" s="5">
        <v>86220139</v>
      </c>
      <c r="I185" s="5">
        <v>838165</v>
      </c>
      <c r="J185" s="5">
        <v>4335958.9458870003</v>
      </c>
      <c r="K185" s="5">
        <v>430667</v>
      </c>
      <c r="L185" s="5">
        <v>0</v>
      </c>
      <c r="M185" s="5">
        <v>0</v>
      </c>
      <c r="N185" s="5">
        <v>0</v>
      </c>
      <c r="O185" s="5">
        <v>3008790</v>
      </c>
      <c r="P185" s="5">
        <v>916464.75</v>
      </c>
      <c r="Q185" s="5">
        <v>167343</v>
      </c>
      <c r="R185" s="5">
        <v>79681</v>
      </c>
      <c r="S185" s="5">
        <v>0</v>
      </c>
      <c r="T185" s="5">
        <v>0</v>
      </c>
      <c r="U185" s="5">
        <v>0</v>
      </c>
      <c r="V185" s="5">
        <v>0</v>
      </c>
      <c r="W185" s="5">
        <v>22873052</v>
      </c>
      <c r="X185" s="5">
        <v>0</v>
      </c>
      <c r="Y185" s="5">
        <v>0</v>
      </c>
      <c r="Z185" s="5">
        <v>595614</v>
      </c>
      <c r="AA185" s="5">
        <v>9319704</v>
      </c>
      <c r="AB185" s="5">
        <v>128785578.695887</v>
      </c>
      <c r="AC185" s="5">
        <v>0</v>
      </c>
      <c r="AD185" s="5">
        <v>1252753</v>
      </c>
      <c r="AE185" s="5">
        <v>916464.75</v>
      </c>
      <c r="AF185" s="5">
        <v>79681</v>
      </c>
      <c r="AG185" s="5">
        <v>22869785.059999999</v>
      </c>
      <c r="AH185" s="5">
        <v>0</v>
      </c>
      <c r="AI185" s="5">
        <v>8961929</v>
      </c>
      <c r="AJ185" s="5">
        <v>34080612.810000002</v>
      </c>
      <c r="AK185" s="5">
        <v>122800493.23244999</v>
      </c>
      <c r="AL185" s="5">
        <v>10641711500</v>
      </c>
      <c r="AM185" s="47"/>
    </row>
    <row r="186" spans="1:39" x14ac:dyDescent="0.25">
      <c r="A186" s="5">
        <v>622</v>
      </c>
      <c r="B186" s="5">
        <v>1</v>
      </c>
      <c r="C186" s="5" t="s">
        <v>2170</v>
      </c>
      <c r="D186" s="5">
        <v>12543.6</v>
      </c>
      <c r="E186" s="5">
        <v>13684.2</v>
      </c>
      <c r="F186" s="5">
        <v>10451.6</v>
      </c>
      <c r="G186" s="5">
        <v>11546.74</v>
      </c>
      <c r="H186" s="5">
        <v>77340065</v>
      </c>
      <c r="I186" s="5">
        <v>1220916</v>
      </c>
      <c r="J186" s="5">
        <v>6287425.684754</v>
      </c>
      <c r="K186" s="5">
        <v>1019575</v>
      </c>
      <c r="L186" s="5">
        <v>0</v>
      </c>
      <c r="M186" s="5">
        <v>0</v>
      </c>
      <c r="N186" s="5">
        <v>0</v>
      </c>
      <c r="O186" s="5">
        <v>2674087</v>
      </c>
      <c r="P186" s="5">
        <v>1379915.75</v>
      </c>
      <c r="Q186" s="5">
        <v>150108</v>
      </c>
      <c r="R186" s="5">
        <v>155073</v>
      </c>
      <c r="S186" s="5">
        <v>0</v>
      </c>
      <c r="T186" s="5">
        <v>0</v>
      </c>
      <c r="U186" s="5">
        <v>98801</v>
      </c>
      <c r="V186" s="5">
        <v>-7636</v>
      </c>
      <c r="W186" s="5">
        <v>10168752</v>
      </c>
      <c r="X186" s="5">
        <v>0</v>
      </c>
      <c r="Y186" s="5">
        <v>0</v>
      </c>
      <c r="Z186" s="5">
        <v>533222</v>
      </c>
      <c r="AA186" s="5">
        <v>8359840</v>
      </c>
      <c r="AB186" s="5">
        <v>109380144.434754</v>
      </c>
      <c r="AC186" s="5">
        <v>0</v>
      </c>
      <c r="AD186" s="5">
        <v>1131027</v>
      </c>
      <c r="AE186" s="5">
        <v>1379915.75</v>
      </c>
      <c r="AF186" s="5">
        <v>155073</v>
      </c>
      <c r="AG186" s="5">
        <v>10158762.550000001</v>
      </c>
      <c r="AH186" s="5">
        <v>0</v>
      </c>
      <c r="AI186" s="5">
        <v>7532660</v>
      </c>
      <c r="AJ186" s="5">
        <v>20357438.300000001</v>
      </c>
      <c r="AK186" s="5">
        <v>111897398.834729</v>
      </c>
      <c r="AL186" s="5">
        <v>9166542200</v>
      </c>
      <c r="AM186" s="47"/>
    </row>
    <row r="187" spans="1:39" x14ac:dyDescent="0.25">
      <c r="A187" s="5">
        <v>623</v>
      </c>
      <c r="B187" s="5">
        <v>1</v>
      </c>
      <c r="C187" s="5" t="s">
        <v>279</v>
      </c>
      <c r="D187" s="5">
        <v>6281</v>
      </c>
      <c r="E187" s="5">
        <v>6859</v>
      </c>
      <c r="F187" s="5">
        <v>7555</v>
      </c>
      <c r="G187" s="5">
        <v>8276.57</v>
      </c>
      <c r="H187" s="5">
        <v>55436466</v>
      </c>
      <c r="I187" s="5">
        <v>678514</v>
      </c>
      <c r="J187" s="5">
        <v>5130701.2388000004</v>
      </c>
      <c r="K187" s="5">
        <v>1330435</v>
      </c>
      <c r="L187" s="5">
        <v>0</v>
      </c>
      <c r="M187" s="5">
        <v>0</v>
      </c>
      <c r="N187" s="5">
        <v>0</v>
      </c>
      <c r="O187" s="5">
        <v>1935434</v>
      </c>
      <c r="P187" s="5">
        <v>947052.75</v>
      </c>
      <c r="Q187" s="5">
        <v>107595</v>
      </c>
      <c r="R187" s="5">
        <v>199217</v>
      </c>
      <c r="S187" s="5">
        <v>0</v>
      </c>
      <c r="T187" s="5">
        <v>0</v>
      </c>
      <c r="U187" s="5">
        <v>0</v>
      </c>
      <c r="V187" s="5">
        <v>-5224</v>
      </c>
      <c r="W187" s="5">
        <v>7974641</v>
      </c>
      <c r="X187" s="5">
        <v>0</v>
      </c>
      <c r="Y187" s="5">
        <v>0</v>
      </c>
      <c r="Z187" s="5">
        <v>411265</v>
      </c>
      <c r="AA187" s="5">
        <v>5992237</v>
      </c>
      <c r="AB187" s="5">
        <v>80138333.988800004</v>
      </c>
      <c r="AC187" s="5">
        <v>0</v>
      </c>
      <c r="AD187" s="5">
        <v>831349</v>
      </c>
      <c r="AE187" s="5">
        <v>947052.75</v>
      </c>
      <c r="AF187" s="5">
        <v>199217</v>
      </c>
      <c r="AG187" s="5">
        <v>7970448.7699999996</v>
      </c>
      <c r="AH187" s="5">
        <v>0</v>
      </c>
      <c r="AI187" s="5">
        <v>5992237</v>
      </c>
      <c r="AJ187" s="5">
        <v>15940304.52</v>
      </c>
      <c r="AK187" s="5">
        <v>81455077.949806005</v>
      </c>
      <c r="AL187" s="5">
        <v>6800952800</v>
      </c>
      <c r="AM187" s="47"/>
    </row>
    <row r="188" spans="1:39" x14ac:dyDescent="0.25">
      <c r="A188" s="5">
        <v>624</v>
      </c>
      <c r="B188" s="5">
        <v>1</v>
      </c>
      <c r="C188" s="5" t="s">
        <v>280</v>
      </c>
      <c r="D188" s="5">
        <v>9084</v>
      </c>
      <c r="E188" s="5">
        <v>9913</v>
      </c>
      <c r="F188" s="5">
        <v>8425</v>
      </c>
      <c r="G188" s="5">
        <v>9218.7900000000009</v>
      </c>
      <c r="H188" s="5">
        <v>61747455</v>
      </c>
      <c r="I188" s="5">
        <v>274271</v>
      </c>
      <c r="J188" s="5">
        <v>2591997.9143630001</v>
      </c>
      <c r="K188" s="5">
        <v>253640</v>
      </c>
      <c r="L188" s="5">
        <v>0</v>
      </c>
      <c r="M188" s="5">
        <v>0</v>
      </c>
      <c r="N188" s="5">
        <v>44806.376494999997</v>
      </c>
      <c r="O188" s="5">
        <v>2165926</v>
      </c>
      <c r="P188" s="5">
        <v>898233.75</v>
      </c>
      <c r="Q188" s="5">
        <v>119844</v>
      </c>
      <c r="R188" s="5">
        <v>119476</v>
      </c>
      <c r="S188" s="5">
        <v>0</v>
      </c>
      <c r="T188" s="5">
        <v>0</v>
      </c>
      <c r="U188" s="5">
        <v>53360</v>
      </c>
      <c r="V188" s="5">
        <v>-16075</v>
      </c>
      <c r="W188" s="5">
        <v>11867164</v>
      </c>
      <c r="X188" s="5">
        <v>0</v>
      </c>
      <c r="Y188" s="5">
        <v>85706</v>
      </c>
      <c r="Z188" s="5">
        <v>473664</v>
      </c>
      <c r="AA188" s="5">
        <v>6674404</v>
      </c>
      <c r="AB188" s="5">
        <v>87353873.040858001</v>
      </c>
      <c r="AC188" s="5">
        <v>0</v>
      </c>
      <c r="AD188" s="5">
        <v>1036387</v>
      </c>
      <c r="AE188" s="5">
        <v>898233.75</v>
      </c>
      <c r="AF188" s="5">
        <v>119476</v>
      </c>
      <c r="AG188" s="5">
        <v>11850940.43</v>
      </c>
      <c r="AH188" s="5">
        <v>0</v>
      </c>
      <c r="AI188" s="5">
        <v>6619099</v>
      </c>
      <c r="AJ188" s="5">
        <v>20524136.18</v>
      </c>
      <c r="AK188" s="5">
        <v>101068336.94383299</v>
      </c>
      <c r="AL188" s="5">
        <v>8548995695</v>
      </c>
      <c r="AM188" s="47"/>
    </row>
    <row r="189" spans="1:39" x14ac:dyDescent="0.25">
      <c r="A189" s="5">
        <v>625</v>
      </c>
      <c r="B189" s="5">
        <v>1</v>
      </c>
      <c r="C189" s="5" t="s">
        <v>281</v>
      </c>
      <c r="D189" s="5">
        <v>47831.8</v>
      </c>
      <c r="E189" s="5">
        <v>52099.8</v>
      </c>
      <c r="F189" s="5">
        <v>34300.800000000003</v>
      </c>
      <c r="G189" s="5">
        <v>37376.94</v>
      </c>
      <c r="H189" s="5">
        <v>250350744</v>
      </c>
      <c r="I189" s="5">
        <v>9311917</v>
      </c>
      <c r="J189" s="5">
        <v>62028535.555836998</v>
      </c>
      <c r="K189" s="5">
        <v>11143500</v>
      </c>
      <c r="L189" s="5">
        <v>0</v>
      </c>
      <c r="M189" s="5">
        <v>0</v>
      </c>
      <c r="N189" s="5">
        <v>0</v>
      </c>
      <c r="O189" s="5">
        <v>8762739</v>
      </c>
      <c r="P189" s="5">
        <v>1868847</v>
      </c>
      <c r="Q189" s="5">
        <v>485900</v>
      </c>
      <c r="R189" s="5">
        <v>8865810</v>
      </c>
      <c r="S189" s="5">
        <v>0</v>
      </c>
      <c r="T189" s="5">
        <v>0</v>
      </c>
      <c r="U189" s="5">
        <v>128933</v>
      </c>
      <c r="V189" s="5">
        <v>-16075</v>
      </c>
      <c r="W189" s="5">
        <v>34275028</v>
      </c>
      <c r="X189" s="5">
        <v>0</v>
      </c>
      <c r="Y189" s="5">
        <v>255863</v>
      </c>
      <c r="Z189" s="5">
        <v>7149655</v>
      </c>
      <c r="AA189" s="5">
        <v>27060905</v>
      </c>
      <c r="AB189" s="5">
        <v>421672301.55583698</v>
      </c>
      <c r="AC189" s="5">
        <v>0</v>
      </c>
      <c r="AD189" s="5">
        <v>3614400</v>
      </c>
      <c r="AE189" s="5">
        <v>1868847</v>
      </c>
      <c r="AF189" s="5">
        <v>8865810</v>
      </c>
      <c r="AG189" s="5">
        <v>32824442</v>
      </c>
      <c r="AH189" s="5">
        <v>0</v>
      </c>
      <c r="AI189" s="5">
        <v>22463069</v>
      </c>
      <c r="AJ189" s="5">
        <v>69636568</v>
      </c>
      <c r="AK189" s="5">
        <v>353234480.02635002</v>
      </c>
      <c r="AL189" s="5">
        <v>27048283000</v>
      </c>
      <c r="AM189" s="47"/>
    </row>
    <row r="190" spans="1:39" x14ac:dyDescent="0.25">
      <c r="A190" s="5">
        <v>630</v>
      </c>
      <c r="B190" s="5">
        <v>1</v>
      </c>
      <c r="C190" s="5" t="s">
        <v>282</v>
      </c>
      <c r="D190" s="5">
        <v>376</v>
      </c>
      <c r="E190" s="5">
        <v>406.6</v>
      </c>
      <c r="F190" s="5">
        <v>384</v>
      </c>
      <c r="G190" s="5">
        <v>415.2</v>
      </c>
      <c r="H190" s="5">
        <v>2781010</v>
      </c>
      <c r="I190" s="5">
        <v>0</v>
      </c>
      <c r="J190" s="5">
        <v>90932</v>
      </c>
      <c r="K190" s="5">
        <v>0</v>
      </c>
      <c r="L190" s="5">
        <v>128181</v>
      </c>
      <c r="M190" s="5">
        <v>244913</v>
      </c>
      <c r="N190" s="5">
        <v>131417</v>
      </c>
      <c r="O190" s="5">
        <v>95776</v>
      </c>
      <c r="P190" s="5">
        <v>30806.25</v>
      </c>
      <c r="Q190" s="5">
        <v>5398</v>
      </c>
      <c r="R190" s="5">
        <v>0</v>
      </c>
      <c r="S190" s="5">
        <v>0</v>
      </c>
      <c r="T190" s="5">
        <v>0</v>
      </c>
      <c r="U190" s="5">
        <v>0</v>
      </c>
      <c r="V190" s="5">
        <v>-67</v>
      </c>
      <c r="W190" s="5">
        <v>705840</v>
      </c>
      <c r="X190" s="5">
        <v>0</v>
      </c>
      <c r="Y190" s="5">
        <v>4500</v>
      </c>
      <c r="Z190" s="5">
        <v>20210</v>
      </c>
      <c r="AA190" s="5">
        <v>300605</v>
      </c>
      <c r="AB190" s="5">
        <v>4539521.25</v>
      </c>
      <c r="AC190" s="5">
        <v>0</v>
      </c>
      <c r="AD190" s="5">
        <v>22372</v>
      </c>
      <c r="AE190" s="5">
        <v>14229</v>
      </c>
      <c r="AF190" s="5">
        <v>0</v>
      </c>
      <c r="AG190" s="5">
        <v>497550</v>
      </c>
      <c r="AH190" s="5">
        <v>0</v>
      </c>
      <c r="AI190" s="5">
        <v>114656</v>
      </c>
      <c r="AJ190" s="5">
        <v>648807</v>
      </c>
      <c r="AK190" s="5">
        <v>2222127.0929669999</v>
      </c>
      <c r="AL190" s="5">
        <v>95779400</v>
      </c>
      <c r="AM190" s="47"/>
    </row>
    <row r="191" spans="1:39" x14ac:dyDescent="0.25">
      <c r="A191" s="5">
        <v>635</v>
      </c>
      <c r="B191" s="5">
        <v>1</v>
      </c>
      <c r="C191" s="5" t="s">
        <v>283</v>
      </c>
      <c r="D191" s="5">
        <v>112</v>
      </c>
      <c r="E191" s="5">
        <v>123.6</v>
      </c>
      <c r="F191" s="5">
        <v>76</v>
      </c>
      <c r="G191" s="5">
        <v>83.8</v>
      </c>
      <c r="H191" s="5">
        <v>561292</v>
      </c>
      <c r="I191" s="5">
        <v>0</v>
      </c>
      <c r="J191" s="5">
        <v>36502</v>
      </c>
      <c r="K191" s="5">
        <v>0</v>
      </c>
      <c r="L191" s="5">
        <v>41608</v>
      </c>
      <c r="M191" s="5">
        <v>0</v>
      </c>
      <c r="N191" s="5">
        <v>37030.246232999998</v>
      </c>
      <c r="O191" s="5">
        <v>20287</v>
      </c>
      <c r="P191" s="5">
        <v>4190</v>
      </c>
      <c r="Q191" s="5">
        <v>1089</v>
      </c>
      <c r="R191" s="5">
        <v>1134</v>
      </c>
      <c r="S191" s="5">
        <v>0</v>
      </c>
      <c r="T191" s="5">
        <v>0</v>
      </c>
      <c r="U191" s="5">
        <v>0</v>
      </c>
      <c r="V191" s="5">
        <v>0</v>
      </c>
      <c r="W191" s="5">
        <v>268387</v>
      </c>
      <c r="X191" s="5">
        <v>0</v>
      </c>
      <c r="Y191" s="5">
        <v>12750</v>
      </c>
      <c r="Z191" s="5">
        <v>3636</v>
      </c>
      <c r="AA191" s="5">
        <v>60671</v>
      </c>
      <c r="AB191" s="5">
        <v>1048576.246233</v>
      </c>
      <c r="AC191" s="5">
        <v>0</v>
      </c>
      <c r="AD191" s="5">
        <v>20287</v>
      </c>
      <c r="AE191" s="5">
        <v>2955</v>
      </c>
      <c r="AF191" s="5">
        <v>800</v>
      </c>
      <c r="AG191" s="5">
        <v>232583.89</v>
      </c>
      <c r="AH191" s="5">
        <v>0</v>
      </c>
      <c r="AI191" s="5">
        <v>35338</v>
      </c>
      <c r="AJ191" s="5">
        <v>291963.89</v>
      </c>
      <c r="AK191" s="5">
        <v>3674545.5539270001</v>
      </c>
      <c r="AL191" s="5">
        <v>44461900</v>
      </c>
      <c r="AM191" s="47"/>
    </row>
    <row r="192" spans="1:39" x14ac:dyDescent="0.25">
      <c r="A192" s="5">
        <v>640</v>
      </c>
      <c r="B192" s="5">
        <v>1</v>
      </c>
      <c r="C192" s="5" t="s">
        <v>284</v>
      </c>
      <c r="D192" s="5">
        <v>358</v>
      </c>
      <c r="E192" s="5">
        <v>397.4</v>
      </c>
      <c r="F192" s="5">
        <v>408</v>
      </c>
      <c r="G192" s="5">
        <v>455.2</v>
      </c>
      <c r="H192" s="5">
        <v>3048930</v>
      </c>
      <c r="I192" s="5">
        <v>0</v>
      </c>
      <c r="J192" s="5">
        <v>130831</v>
      </c>
      <c r="K192" s="5">
        <v>0</v>
      </c>
      <c r="L192" s="5">
        <v>130211</v>
      </c>
      <c r="M192" s="5">
        <v>52922</v>
      </c>
      <c r="N192" s="5">
        <v>154342</v>
      </c>
      <c r="O192" s="5">
        <v>98696</v>
      </c>
      <c r="P192" s="5">
        <v>67616.25</v>
      </c>
      <c r="Q192" s="5">
        <v>5918</v>
      </c>
      <c r="R192" s="5">
        <v>7424</v>
      </c>
      <c r="S192" s="5">
        <v>0</v>
      </c>
      <c r="T192" s="5">
        <v>0</v>
      </c>
      <c r="U192" s="5">
        <v>0</v>
      </c>
      <c r="V192" s="5">
        <v>0</v>
      </c>
      <c r="W192" s="5">
        <v>149811</v>
      </c>
      <c r="X192" s="5">
        <v>0</v>
      </c>
      <c r="Y192" s="5">
        <v>0</v>
      </c>
      <c r="Z192" s="5">
        <v>19796</v>
      </c>
      <c r="AA192" s="5">
        <v>329565</v>
      </c>
      <c r="AB192" s="5">
        <v>4196062.25</v>
      </c>
      <c r="AC192" s="5">
        <v>0</v>
      </c>
      <c r="AD192" s="5">
        <v>84544</v>
      </c>
      <c r="AE192" s="5">
        <v>47732</v>
      </c>
      <c r="AF192" s="5">
        <v>5241</v>
      </c>
      <c r="AG192" s="5">
        <v>95124</v>
      </c>
      <c r="AH192" s="5">
        <v>0</v>
      </c>
      <c r="AI192" s="5">
        <v>192116</v>
      </c>
      <c r="AJ192" s="5">
        <v>424757</v>
      </c>
      <c r="AK192" s="5">
        <v>8934069.6857779995</v>
      </c>
      <c r="AL192" s="5">
        <v>143072200</v>
      </c>
      <c r="AM192" s="47"/>
    </row>
    <row r="193" spans="1:39" x14ac:dyDescent="0.25">
      <c r="A193" s="5">
        <v>656</v>
      </c>
      <c r="B193" s="5">
        <v>1</v>
      </c>
      <c r="C193" s="5" t="s">
        <v>285</v>
      </c>
      <c r="D193" s="5">
        <v>4420.8</v>
      </c>
      <c r="E193" s="5">
        <v>4848</v>
      </c>
      <c r="F193" s="5">
        <v>3263.8</v>
      </c>
      <c r="G193" s="5">
        <v>3631.55</v>
      </c>
      <c r="H193" s="5">
        <v>24324122</v>
      </c>
      <c r="I193" s="5">
        <v>472811</v>
      </c>
      <c r="J193" s="5">
        <v>4775377.5007520001</v>
      </c>
      <c r="K193" s="5">
        <v>957030</v>
      </c>
      <c r="L193" s="5">
        <v>0</v>
      </c>
      <c r="M193" s="5">
        <v>0</v>
      </c>
      <c r="N193" s="5">
        <v>376961</v>
      </c>
      <c r="O193" s="5">
        <v>832611</v>
      </c>
      <c r="P193" s="5">
        <v>450520.5</v>
      </c>
      <c r="Q193" s="5">
        <v>47210</v>
      </c>
      <c r="R193" s="5">
        <v>45394</v>
      </c>
      <c r="S193" s="5">
        <v>0</v>
      </c>
      <c r="T193" s="5">
        <v>0</v>
      </c>
      <c r="U193" s="5">
        <v>216404</v>
      </c>
      <c r="V193" s="5">
        <v>0</v>
      </c>
      <c r="W193" s="5">
        <v>2829123</v>
      </c>
      <c r="X193" s="5">
        <v>0</v>
      </c>
      <c r="Y193" s="5">
        <v>141188</v>
      </c>
      <c r="Z193" s="5">
        <v>183004</v>
      </c>
      <c r="AA193" s="5">
        <v>2629242</v>
      </c>
      <c r="AB193" s="5">
        <v>38280998.000752002</v>
      </c>
      <c r="AC193" s="5">
        <v>0</v>
      </c>
      <c r="AD193" s="5">
        <v>356749</v>
      </c>
      <c r="AE193" s="5">
        <v>431421</v>
      </c>
      <c r="AF193" s="5">
        <v>43470</v>
      </c>
      <c r="AG193" s="5">
        <v>2597488</v>
      </c>
      <c r="AH193" s="5">
        <v>0</v>
      </c>
      <c r="AI193" s="5">
        <v>2079127</v>
      </c>
      <c r="AJ193" s="5">
        <v>5508255</v>
      </c>
      <c r="AK193" s="5">
        <v>35651287.979672</v>
      </c>
      <c r="AL193" s="5">
        <v>2367662800</v>
      </c>
      <c r="AM193" s="47"/>
    </row>
    <row r="194" spans="1:39" x14ac:dyDescent="0.25">
      <c r="A194" s="5">
        <v>659</v>
      </c>
      <c r="B194" s="5">
        <v>1</v>
      </c>
      <c r="C194" s="5" t="s">
        <v>286</v>
      </c>
      <c r="D194" s="5">
        <v>4101</v>
      </c>
      <c r="E194" s="5">
        <v>4494.6000000000004</v>
      </c>
      <c r="F194" s="5">
        <v>3918</v>
      </c>
      <c r="G194" s="5">
        <v>4323.8</v>
      </c>
      <c r="H194" s="5">
        <v>28960812</v>
      </c>
      <c r="I194" s="5">
        <v>200586</v>
      </c>
      <c r="J194" s="5">
        <v>623339</v>
      </c>
      <c r="K194" s="5">
        <v>171853</v>
      </c>
      <c r="L194" s="5">
        <v>0</v>
      </c>
      <c r="M194" s="5">
        <v>0</v>
      </c>
      <c r="N194" s="5">
        <v>417234</v>
      </c>
      <c r="O194" s="5">
        <v>955292</v>
      </c>
      <c r="P194" s="5">
        <v>306225</v>
      </c>
      <c r="Q194" s="5">
        <v>56209</v>
      </c>
      <c r="R194" s="5">
        <v>0</v>
      </c>
      <c r="S194" s="5">
        <v>0</v>
      </c>
      <c r="T194" s="5">
        <v>0</v>
      </c>
      <c r="U194" s="5">
        <v>151647</v>
      </c>
      <c r="V194" s="5">
        <v>-21032</v>
      </c>
      <c r="W194" s="5">
        <v>7616287</v>
      </c>
      <c r="X194" s="5">
        <v>0</v>
      </c>
      <c r="Y194" s="5">
        <v>0</v>
      </c>
      <c r="Z194" s="5">
        <v>184647</v>
      </c>
      <c r="AA194" s="5">
        <v>3130431</v>
      </c>
      <c r="AB194" s="5">
        <v>42753530</v>
      </c>
      <c r="AC194" s="5">
        <v>0</v>
      </c>
      <c r="AD194" s="5">
        <v>337450</v>
      </c>
      <c r="AE194" s="5">
        <v>306225</v>
      </c>
      <c r="AF194" s="5">
        <v>0</v>
      </c>
      <c r="AG194" s="5">
        <v>7575592.6399999997</v>
      </c>
      <c r="AH194" s="5">
        <v>0</v>
      </c>
      <c r="AI194" s="5">
        <v>2672833</v>
      </c>
      <c r="AJ194" s="5">
        <v>10892100.640000001</v>
      </c>
      <c r="AK194" s="5">
        <v>34994685.810202003</v>
      </c>
      <c r="AL194" s="5">
        <v>2559937350</v>
      </c>
      <c r="AM194" s="47"/>
    </row>
    <row r="195" spans="1:39" x14ac:dyDescent="0.25">
      <c r="A195" s="5">
        <v>671</v>
      </c>
      <c r="B195" s="5">
        <v>1</v>
      </c>
      <c r="C195" s="5" t="s">
        <v>1916</v>
      </c>
      <c r="D195" s="5">
        <v>362</v>
      </c>
      <c r="E195" s="5">
        <v>398.4</v>
      </c>
      <c r="F195" s="5">
        <v>369</v>
      </c>
      <c r="G195" s="5">
        <v>407.2</v>
      </c>
      <c r="H195" s="5">
        <v>2727426</v>
      </c>
      <c r="I195" s="5">
        <v>11257</v>
      </c>
      <c r="J195" s="5">
        <v>82788</v>
      </c>
      <c r="K195" s="5">
        <v>0</v>
      </c>
      <c r="L195" s="5">
        <v>127557</v>
      </c>
      <c r="M195" s="5">
        <v>91767</v>
      </c>
      <c r="N195" s="5">
        <v>99577</v>
      </c>
      <c r="O195" s="5">
        <v>88462</v>
      </c>
      <c r="P195" s="5">
        <v>48156.25</v>
      </c>
      <c r="Q195" s="5">
        <v>5294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365319</v>
      </c>
      <c r="X195" s="5">
        <v>0</v>
      </c>
      <c r="Y195" s="5">
        <v>21750</v>
      </c>
      <c r="Z195" s="5">
        <v>15624</v>
      </c>
      <c r="AA195" s="5">
        <v>294813</v>
      </c>
      <c r="AB195" s="5">
        <v>3979790.25</v>
      </c>
      <c r="AC195" s="5">
        <v>0</v>
      </c>
      <c r="AD195" s="5">
        <v>66608</v>
      </c>
      <c r="AE195" s="5">
        <v>29500</v>
      </c>
      <c r="AF195" s="5">
        <v>0</v>
      </c>
      <c r="AG195" s="5">
        <v>281219</v>
      </c>
      <c r="AH195" s="5">
        <v>0</v>
      </c>
      <c r="AI195" s="5">
        <v>149137</v>
      </c>
      <c r="AJ195" s="5">
        <v>526464</v>
      </c>
      <c r="AK195" s="5">
        <v>7024869.676244</v>
      </c>
      <c r="AL195" s="5">
        <v>124470400</v>
      </c>
      <c r="AM195" s="47"/>
    </row>
    <row r="196" spans="1:39" x14ac:dyDescent="0.25">
      <c r="A196" s="5">
        <v>676</v>
      </c>
      <c r="B196" s="5">
        <v>1</v>
      </c>
      <c r="C196" s="5" t="s">
        <v>287</v>
      </c>
      <c r="D196" s="5">
        <v>143</v>
      </c>
      <c r="E196" s="5">
        <v>158.4</v>
      </c>
      <c r="F196" s="5">
        <v>199</v>
      </c>
      <c r="G196" s="5">
        <v>220.8</v>
      </c>
      <c r="H196" s="5">
        <v>1478918</v>
      </c>
      <c r="I196" s="5">
        <v>0</v>
      </c>
      <c r="J196" s="5">
        <v>83959</v>
      </c>
      <c r="K196" s="5">
        <v>0</v>
      </c>
      <c r="L196" s="5">
        <v>92489</v>
      </c>
      <c r="M196" s="5">
        <v>57655</v>
      </c>
      <c r="N196" s="5">
        <v>106775</v>
      </c>
      <c r="O196" s="5">
        <v>50764</v>
      </c>
      <c r="P196" s="5">
        <v>22401.25</v>
      </c>
      <c r="Q196" s="5">
        <v>2870</v>
      </c>
      <c r="R196" s="5">
        <v>7313</v>
      </c>
      <c r="S196" s="5">
        <v>0</v>
      </c>
      <c r="T196" s="5">
        <v>0</v>
      </c>
      <c r="U196" s="5">
        <v>0</v>
      </c>
      <c r="V196" s="5">
        <v>0</v>
      </c>
      <c r="W196" s="5">
        <v>258400</v>
      </c>
      <c r="X196" s="5">
        <v>0</v>
      </c>
      <c r="Y196" s="5">
        <v>33750</v>
      </c>
      <c r="Z196" s="5">
        <v>13312</v>
      </c>
      <c r="AA196" s="5">
        <v>159859</v>
      </c>
      <c r="AB196" s="5">
        <v>2368465.25</v>
      </c>
      <c r="AC196" s="5">
        <v>0</v>
      </c>
      <c r="AD196" s="5">
        <v>11054</v>
      </c>
      <c r="AE196" s="5">
        <v>12260</v>
      </c>
      <c r="AF196" s="5">
        <v>4002</v>
      </c>
      <c r="AG196" s="5">
        <v>134088.84</v>
      </c>
      <c r="AH196" s="5">
        <v>0</v>
      </c>
      <c r="AI196" s="5">
        <v>72247</v>
      </c>
      <c r="AJ196" s="5">
        <v>233651.84</v>
      </c>
      <c r="AK196" s="5">
        <v>1101597.720068</v>
      </c>
      <c r="AL196" s="5">
        <v>44212100</v>
      </c>
      <c r="AM196" s="47"/>
    </row>
    <row r="197" spans="1:39" x14ac:dyDescent="0.25">
      <c r="A197" s="5">
        <v>682</v>
      </c>
      <c r="B197" s="5">
        <v>1</v>
      </c>
      <c r="C197" s="5" t="s">
        <v>288</v>
      </c>
      <c r="D197" s="5">
        <v>1162</v>
      </c>
      <c r="E197" s="5">
        <v>1265.2</v>
      </c>
      <c r="F197" s="5">
        <v>1162</v>
      </c>
      <c r="G197" s="5">
        <v>1265.2</v>
      </c>
      <c r="H197" s="5">
        <v>8474310</v>
      </c>
      <c r="I197" s="5">
        <v>42983</v>
      </c>
      <c r="J197" s="5">
        <v>115188</v>
      </c>
      <c r="K197" s="5">
        <v>15511</v>
      </c>
      <c r="L197" s="5">
        <v>0</v>
      </c>
      <c r="M197" s="5">
        <v>0</v>
      </c>
      <c r="N197" s="5">
        <v>440362</v>
      </c>
      <c r="O197" s="5">
        <v>284070</v>
      </c>
      <c r="P197" s="5">
        <v>196170</v>
      </c>
      <c r="Q197" s="5">
        <v>16448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286998</v>
      </c>
      <c r="X197" s="5">
        <v>0</v>
      </c>
      <c r="Y197" s="5">
        <v>53250</v>
      </c>
      <c r="Z197" s="5">
        <v>49913</v>
      </c>
      <c r="AA197" s="5">
        <v>916005</v>
      </c>
      <c r="AB197" s="5">
        <v>10891208</v>
      </c>
      <c r="AC197" s="5">
        <v>0</v>
      </c>
      <c r="AD197" s="5">
        <v>62461</v>
      </c>
      <c r="AE197" s="5">
        <v>120723</v>
      </c>
      <c r="AF197" s="5">
        <v>0</v>
      </c>
      <c r="AG197" s="5">
        <v>158863</v>
      </c>
      <c r="AH197" s="5">
        <v>0</v>
      </c>
      <c r="AI197" s="5">
        <v>465499</v>
      </c>
      <c r="AJ197" s="5">
        <v>807546</v>
      </c>
      <c r="AK197" s="5">
        <v>6373916.8143870002</v>
      </c>
      <c r="AL197" s="5">
        <v>397087300</v>
      </c>
      <c r="AM197" s="47"/>
    </row>
    <row r="198" spans="1:39" x14ac:dyDescent="0.25">
      <c r="A198" s="5">
        <v>690</v>
      </c>
      <c r="B198" s="5">
        <v>1</v>
      </c>
      <c r="C198" s="5" t="s">
        <v>289</v>
      </c>
      <c r="D198" s="5">
        <v>1031</v>
      </c>
      <c r="E198" s="5">
        <v>1120</v>
      </c>
      <c r="F198" s="5">
        <v>1015</v>
      </c>
      <c r="G198" s="5">
        <v>1110.4000000000001</v>
      </c>
      <c r="H198" s="5">
        <v>7437459</v>
      </c>
      <c r="I198" s="5">
        <v>0</v>
      </c>
      <c r="J198" s="5">
        <v>308945</v>
      </c>
      <c r="K198" s="5">
        <v>31124</v>
      </c>
      <c r="L198" s="5">
        <v>0</v>
      </c>
      <c r="M198" s="5">
        <v>59068</v>
      </c>
      <c r="N198" s="5">
        <v>467772</v>
      </c>
      <c r="O198" s="5">
        <v>242596</v>
      </c>
      <c r="P198" s="5">
        <v>185947.5</v>
      </c>
      <c r="Q198" s="5">
        <v>14435</v>
      </c>
      <c r="R198" s="5">
        <v>822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5625</v>
      </c>
      <c r="Z198" s="5">
        <v>47851</v>
      </c>
      <c r="AA198" s="5">
        <v>803930</v>
      </c>
      <c r="AB198" s="5">
        <v>9605574.5</v>
      </c>
      <c r="AC198" s="5">
        <v>0</v>
      </c>
      <c r="AD198" s="5">
        <v>55256</v>
      </c>
      <c r="AE198" s="5">
        <v>114426</v>
      </c>
      <c r="AF198" s="5">
        <v>506</v>
      </c>
      <c r="AG198" s="5">
        <v>0</v>
      </c>
      <c r="AH198" s="5">
        <v>0</v>
      </c>
      <c r="AI198" s="5">
        <v>408521</v>
      </c>
      <c r="AJ198" s="5">
        <v>578709</v>
      </c>
      <c r="AK198" s="5">
        <v>5794815.8179959999</v>
      </c>
      <c r="AL198" s="5">
        <v>351496400</v>
      </c>
      <c r="AM198" s="47"/>
    </row>
    <row r="199" spans="1:39" x14ac:dyDescent="0.25">
      <c r="A199" s="5">
        <v>695</v>
      </c>
      <c r="B199" s="5">
        <v>1</v>
      </c>
      <c r="C199" s="5" t="s">
        <v>290</v>
      </c>
      <c r="D199" s="5">
        <v>834</v>
      </c>
      <c r="E199" s="5">
        <v>919.4</v>
      </c>
      <c r="F199" s="5">
        <v>720</v>
      </c>
      <c r="G199" s="5">
        <v>801.96</v>
      </c>
      <c r="H199" s="5">
        <v>5371528</v>
      </c>
      <c r="I199" s="5">
        <v>12281</v>
      </c>
      <c r="J199" s="5">
        <v>410187.860445</v>
      </c>
      <c r="K199" s="5">
        <v>0</v>
      </c>
      <c r="L199" s="5">
        <v>71820</v>
      </c>
      <c r="M199" s="5">
        <v>0</v>
      </c>
      <c r="N199" s="5">
        <v>104879</v>
      </c>
      <c r="O199" s="5">
        <v>194475</v>
      </c>
      <c r="P199" s="5">
        <v>123264.25</v>
      </c>
      <c r="Q199" s="5">
        <v>10425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201597</v>
      </c>
      <c r="X199" s="5">
        <v>0</v>
      </c>
      <c r="Y199" s="5">
        <v>0</v>
      </c>
      <c r="Z199" s="5">
        <v>31043</v>
      </c>
      <c r="AA199" s="5">
        <v>580619</v>
      </c>
      <c r="AB199" s="5">
        <v>7112119.1104450002</v>
      </c>
      <c r="AC199" s="5">
        <v>0</v>
      </c>
      <c r="AD199" s="5">
        <v>32997</v>
      </c>
      <c r="AE199" s="5">
        <v>53825</v>
      </c>
      <c r="AF199" s="5">
        <v>0</v>
      </c>
      <c r="AG199" s="5">
        <v>79181</v>
      </c>
      <c r="AH199" s="5">
        <v>0</v>
      </c>
      <c r="AI199" s="5">
        <v>209365</v>
      </c>
      <c r="AJ199" s="5">
        <v>375368</v>
      </c>
      <c r="AK199" s="5">
        <v>3117617.6495139999</v>
      </c>
      <c r="AL199" s="5">
        <v>204750439</v>
      </c>
      <c r="AM199" s="47"/>
    </row>
    <row r="200" spans="1:39" x14ac:dyDescent="0.25">
      <c r="A200" s="5">
        <v>696</v>
      </c>
      <c r="B200" s="5">
        <v>1</v>
      </c>
      <c r="C200" s="5" t="s">
        <v>291</v>
      </c>
      <c r="D200" s="5">
        <v>491</v>
      </c>
      <c r="E200" s="5">
        <v>535.6</v>
      </c>
      <c r="F200" s="5">
        <v>562</v>
      </c>
      <c r="G200" s="5">
        <v>616.4</v>
      </c>
      <c r="H200" s="5">
        <v>4128647</v>
      </c>
      <c r="I200" s="5">
        <v>0</v>
      </c>
      <c r="J200" s="5">
        <v>128371</v>
      </c>
      <c r="K200" s="5">
        <v>0</v>
      </c>
      <c r="L200" s="5">
        <v>120017</v>
      </c>
      <c r="M200" s="5">
        <v>241209</v>
      </c>
      <c r="N200" s="5">
        <v>194734</v>
      </c>
      <c r="O200" s="5">
        <v>149235</v>
      </c>
      <c r="P200" s="5">
        <v>94041.25</v>
      </c>
      <c r="Q200" s="5">
        <v>8013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167735</v>
      </c>
      <c r="X200" s="5">
        <v>0</v>
      </c>
      <c r="Y200" s="5">
        <v>0</v>
      </c>
      <c r="Z200" s="5">
        <v>24287</v>
      </c>
      <c r="AA200" s="5">
        <v>446274</v>
      </c>
      <c r="AB200" s="5">
        <v>5702563.25</v>
      </c>
      <c r="AC200" s="5">
        <v>0</v>
      </c>
      <c r="AD200" s="5">
        <v>77525</v>
      </c>
      <c r="AE200" s="5">
        <v>94041.25</v>
      </c>
      <c r="AF200" s="5">
        <v>0</v>
      </c>
      <c r="AG200" s="5">
        <v>167735</v>
      </c>
      <c r="AH200" s="5">
        <v>0</v>
      </c>
      <c r="AI200" s="5">
        <v>415737</v>
      </c>
      <c r="AJ200" s="5">
        <v>755038.25</v>
      </c>
      <c r="AK200" s="5">
        <v>7336609.1919679996</v>
      </c>
      <c r="AL200" s="5">
        <v>393493420</v>
      </c>
      <c r="AM200" s="47"/>
    </row>
    <row r="201" spans="1:39" x14ac:dyDescent="0.25">
      <c r="A201" s="5">
        <v>698</v>
      </c>
      <c r="B201" s="5">
        <v>1</v>
      </c>
      <c r="C201" s="5" t="s">
        <v>292</v>
      </c>
      <c r="D201" s="5">
        <v>194</v>
      </c>
      <c r="E201" s="5">
        <v>208.4</v>
      </c>
      <c r="F201" s="5">
        <v>177</v>
      </c>
      <c r="G201" s="5">
        <v>191.6</v>
      </c>
      <c r="H201" s="5">
        <v>1283337</v>
      </c>
      <c r="I201" s="5">
        <v>6140</v>
      </c>
      <c r="J201" s="5">
        <v>101888</v>
      </c>
      <c r="K201" s="5">
        <v>0</v>
      </c>
      <c r="L201" s="5">
        <v>83428</v>
      </c>
      <c r="M201" s="5">
        <v>396898</v>
      </c>
      <c r="N201" s="5">
        <v>103878</v>
      </c>
      <c r="O201" s="5">
        <v>42545</v>
      </c>
      <c r="P201" s="5">
        <v>31955</v>
      </c>
      <c r="Q201" s="5">
        <v>2491</v>
      </c>
      <c r="R201" s="5">
        <v>2506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9752</v>
      </c>
      <c r="AA201" s="5">
        <v>138718</v>
      </c>
      <c r="AB201" s="5">
        <v>2203536</v>
      </c>
      <c r="AC201" s="5">
        <v>0</v>
      </c>
      <c r="AD201" s="5">
        <v>42545</v>
      </c>
      <c r="AE201" s="5">
        <v>31955</v>
      </c>
      <c r="AF201" s="5">
        <v>2506</v>
      </c>
      <c r="AG201" s="5">
        <v>-2243.0755079999999</v>
      </c>
      <c r="AH201" s="5">
        <v>0</v>
      </c>
      <c r="AI201" s="5">
        <v>138718</v>
      </c>
      <c r="AJ201" s="5">
        <v>213480.92449199999</v>
      </c>
      <c r="AK201" s="5">
        <v>4559808.1847639997</v>
      </c>
      <c r="AL201" s="5">
        <v>225777910</v>
      </c>
      <c r="AM201" s="47"/>
    </row>
    <row r="202" spans="1:39" x14ac:dyDescent="0.25">
      <c r="A202" s="5">
        <v>700</v>
      </c>
      <c r="B202" s="5">
        <v>1</v>
      </c>
      <c r="C202" s="5" t="s">
        <v>293</v>
      </c>
      <c r="D202" s="5">
        <v>1830</v>
      </c>
      <c r="E202" s="5">
        <v>2000.6</v>
      </c>
      <c r="F202" s="5">
        <v>2100</v>
      </c>
      <c r="G202" s="5">
        <v>2306.4</v>
      </c>
      <c r="H202" s="5">
        <v>15448267</v>
      </c>
      <c r="I202" s="5">
        <v>18421</v>
      </c>
      <c r="J202" s="5">
        <v>71831</v>
      </c>
      <c r="K202" s="5">
        <v>15655</v>
      </c>
      <c r="L202" s="5">
        <v>0</v>
      </c>
      <c r="M202" s="5">
        <v>0</v>
      </c>
      <c r="N202" s="5">
        <v>241258</v>
      </c>
      <c r="O202" s="5">
        <v>488684</v>
      </c>
      <c r="P202" s="5">
        <v>386322.5</v>
      </c>
      <c r="Q202" s="5">
        <v>29983</v>
      </c>
      <c r="R202" s="5">
        <v>0</v>
      </c>
      <c r="S202" s="5">
        <v>0</v>
      </c>
      <c r="T202" s="5">
        <v>0</v>
      </c>
      <c r="U202" s="5">
        <v>0</v>
      </c>
      <c r="V202" s="5">
        <v>-8038</v>
      </c>
      <c r="W202" s="5">
        <v>0</v>
      </c>
      <c r="X202" s="5">
        <v>0</v>
      </c>
      <c r="Y202" s="5">
        <v>16875</v>
      </c>
      <c r="Z202" s="5">
        <v>89114</v>
      </c>
      <c r="AA202" s="5">
        <v>1669834</v>
      </c>
      <c r="AB202" s="5">
        <v>18468206.5</v>
      </c>
      <c r="AC202" s="5">
        <v>0</v>
      </c>
      <c r="AD202" s="5">
        <v>178233</v>
      </c>
      <c r="AE202" s="5">
        <v>386322.5</v>
      </c>
      <c r="AF202" s="5">
        <v>0</v>
      </c>
      <c r="AG202" s="5">
        <v>0</v>
      </c>
      <c r="AH202" s="5">
        <v>0</v>
      </c>
      <c r="AI202" s="5">
        <v>1531457</v>
      </c>
      <c r="AJ202" s="5">
        <v>2096012.5</v>
      </c>
      <c r="AK202" s="5">
        <v>19273316.674176</v>
      </c>
      <c r="AL202" s="5">
        <v>1408440363</v>
      </c>
      <c r="AM202" s="47"/>
    </row>
    <row r="203" spans="1:39" x14ac:dyDescent="0.25">
      <c r="A203" s="5">
        <v>701</v>
      </c>
      <c r="B203" s="5">
        <v>1</v>
      </c>
      <c r="C203" s="5" t="s">
        <v>294</v>
      </c>
      <c r="D203" s="5">
        <v>2460</v>
      </c>
      <c r="E203" s="5">
        <v>2694</v>
      </c>
      <c r="F203" s="5">
        <v>2234</v>
      </c>
      <c r="G203" s="5">
        <v>2447.6</v>
      </c>
      <c r="H203" s="5">
        <v>16394025</v>
      </c>
      <c r="I203" s="5">
        <v>18421</v>
      </c>
      <c r="J203" s="5">
        <v>1068037</v>
      </c>
      <c r="K203" s="5">
        <v>0</v>
      </c>
      <c r="L203" s="5">
        <v>0</v>
      </c>
      <c r="M203" s="5">
        <v>0</v>
      </c>
      <c r="N203" s="5">
        <v>399030</v>
      </c>
      <c r="O203" s="5">
        <v>586399</v>
      </c>
      <c r="P203" s="5">
        <v>409833.75</v>
      </c>
      <c r="Q203" s="5">
        <v>31819</v>
      </c>
      <c r="R203" s="5">
        <v>2546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103843</v>
      </c>
      <c r="AA203" s="5">
        <v>1772062</v>
      </c>
      <c r="AB203" s="5">
        <v>20786015.75</v>
      </c>
      <c r="AC203" s="5">
        <v>0</v>
      </c>
      <c r="AD203" s="5">
        <v>126204</v>
      </c>
      <c r="AE203" s="5">
        <v>266206</v>
      </c>
      <c r="AF203" s="5">
        <v>1654</v>
      </c>
      <c r="AG203" s="5">
        <v>0</v>
      </c>
      <c r="AH203" s="5">
        <v>0</v>
      </c>
      <c r="AI203" s="5">
        <v>950500</v>
      </c>
      <c r="AJ203" s="5">
        <v>1344564</v>
      </c>
      <c r="AK203" s="5">
        <v>12069366.95126</v>
      </c>
      <c r="AL203" s="5">
        <v>892436737</v>
      </c>
      <c r="AM203" s="47"/>
    </row>
    <row r="204" spans="1:39" x14ac:dyDescent="0.25">
      <c r="A204" s="5">
        <v>704</v>
      </c>
      <c r="B204" s="5">
        <v>1</v>
      </c>
      <c r="C204" s="5" t="s">
        <v>295</v>
      </c>
      <c r="D204" s="5">
        <v>1831</v>
      </c>
      <c r="E204" s="5">
        <v>2011.6</v>
      </c>
      <c r="F204" s="5">
        <v>1806</v>
      </c>
      <c r="G204" s="5">
        <v>1980</v>
      </c>
      <c r="H204" s="5">
        <v>13262040</v>
      </c>
      <c r="I204" s="5">
        <v>0</v>
      </c>
      <c r="J204" s="5">
        <v>243500</v>
      </c>
      <c r="K204" s="5">
        <v>15507</v>
      </c>
      <c r="L204" s="5">
        <v>0</v>
      </c>
      <c r="M204" s="5">
        <v>0</v>
      </c>
      <c r="N204" s="5">
        <v>300499.53837600001</v>
      </c>
      <c r="O204" s="5">
        <v>437418</v>
      </c>
      <c r="P204" s="5">
        <v>329963.75</v>
      </c>
      <c r="Q204" s="5">
        <v>25740</v>
      </c>
      <c r="R204" s="5">
        <v>30730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10500</v>
      </c>
      <c r="Z204" s="5">
        <v>89497</v>
      </c>
      <c r="AA204" s="5">
        <v>1433520</v>
      </c>
      <c r="AB204" s="5">
        <v>16178915.288376</v>
      </c>
      <c r="AC204" s="5">
        <v>0</v>
      </c>
      <c r="AD204" s="5">
        <v>139713</v>
      </c>
      <c r="AE204" s="5">
        <v>329963.75</v>
      </c>
      <c r="AF204" s="5">
        <v>30730</v>
      </c>
      <c r="AG204" s="5">
        <v>0</v>
      </c>
      <c r="AH204" s="5">
        <v>0</v>
      </c>
      <c r="AI204" s="5">
        <v>1221514</v>
      </c>
      <c r="AJ204" s="5">
        <v>1721920.75</v>
      </c>
      <c r="AK204" s="5">
        <v>14489992.898211</v>
      </c>
      <c r="AL204" s="5">
        <v>1138398710</v>
      </c>
      <c r="AM204" s="47"/>
    </row>
    <row r="205" spans="1:39" x14ac:dyDescent="0.25">
      <c r="A205" s="5">
        <v>707</v>
      </c>
      <c r="B205" s="5">
        <v>1</v>
      </c>
      <c r="C205" s="5" t="s">
        <v>296</v>
      </c>
      <c r="D205" s="5">
        <v>94</v>
      </c>
      <c r="E205" s="5">
        <v>105</v>
      </c>
      <c r="F205" s="5">
        <v>92</v>
      </c>
      <c r="G205" s="5">
        <v>103</v>
      </c>
      <c r="H205" s="5">
        <v>689894</v>
      </c>
      <c r="I205" s="5">
        <v>0</v>
      </c>
      <c r="J205" s="5">
        <v>83139</v>
      </c>
      <c r="K205" s="5">
        <v>0</v>
      </c>
      <c r="L205" s="5">
        <v>50020</v>
      </c>
      <c r="M205" s="5">
        <v>184417</v>
      </c>
      <c r="N205" s="5">
        <v>47363</v>
      </c>
      <c r="O205" s="5">
        <v>22598</v>
      </c>
      <c r="P205" s="5">
        <v>8658.75</v>
      </c>
      <c r="Q205" s="5">
        <v>1339</v>
      </c>
      <c r="R205" s="5">
        <v>7792</v>
      </c>
      <c r="S205" s="5">
        <v>0</v>
      </c>
      <c r="T205" s="5">
        <v>0</v>
      </c>
      <c r="U205" s="5">
        <v>0</v>
      </c>
      <c r="V205" s="5">
        <v>0</v>
      </c>
      <c r="W205" s="5">
        <v>148789</v>
      </c>
      <c r="X205" s="5">
        <v>0</v>
      </c>
      <c r="Y205" s="5">
        <v>0</v>
      </c>
      <c r="Z205" s="5">
        <v>3467</v>
      </c>
      <c r="AA205" s="5">
        <v>74572</v>
      </c>
      <c r="AB205" s="5">
        <v>1322048.75</v>
      </c>
      <c r="AC205" s="5">
        <v>0</v>
      </c>
      <c r="AD205" s="5">
        <v>1256</v>
      </c>
      <c r="AE205" s="5">
        <v>25</v>
      </c>
      <c r="AF205" s="5">
        <v>22</v>
      </c>
      <c r="AG205" s="5">
        <v>632</v>
      </c>
      <c r="AH205" s="5">
        <v>0</v>
      </c>
      <c r="AI205" s="5">
        <v>176</v>
      </c>
      <c r="AJ205" s="5">
        <v>2111</v>
      </c>
      <c r="AK205" s="5">
        <v>131173.00632399999</v>
      </c>
      <c r="AL205" s="5">
        <v>153200</v>
      </c>
      <c r="AM205" s="47"/>
    </row>
    <row r="206" spans="1:39" x14ac:dyDescent="0.25">
      <c r="A206" s="5">
        <v>709</v>
      </c>
      <c r="B206" s="5">
        <v>1</v>
      </c>
      <c r="C206" s="5" t="s">
        <v>297</v>
      </c>
      <c r="D206" s="5">
        <v>10455.799999999999</v>
      </c>
      <c r="E206" s="5">
        <v>11362.15</v>
      </c>
      <c r="F206" s="5">
        <v>7885.8</v>
      </c>
      <c r="G206" s="5">
        <v>8647.52</v>
      </c>
      <c r="H206" s="5">
        <v>57921089</v>
      </c>
      <c r="I206" s="5">
        <v>257897</v>
      </c>
      <c r="J206" s="5">
        <v>5434400.2680160003</v>
      </c>
      <c r="K206" s="5">
        <v>29235</v>
      </c>
      <c r="L206" s="5">
        <v>0</v>
      </c>
      <c r="M206" s="5">
        <v>0</v>
      </c>
      <c r="N206" s="5">
        <v>726920</v>
      </c>
      <c r="O206" s="5">
        <v>1913820</v>
      </c>
      <c r="P206" s="5">
        <v>432376</v>
      </c>
      <c r="Q206" s="5">
        <v>112418</v>
      </c>
      <c r="R206" s="5">
        <v>420097</v>
      </c>
      <c r="S206" s="5">
        <v>0</v>
      </c>
      <c r="T206" s="5">
        <v>0</v>
      </c>
      <c r="U206" s="5">
        <v>0</v>
      </c>
      <c r="V206" s="5">
        <v>-4689</v>
      </c>
      <c r="W206" s="5">
        <v>5593043</v>
      </c>
      <c r="X206" s="5">
        <v>0</v>
      </c>
      <c r="Y206" s="5">
        <v>0</v>
      </c>
      <c r="Z206" s="5">
        <v>731559</v>
      </c>
      <c r="AA206" s="5">
        <v>6260804</v>
      </c>
      <c r="AB206" s="5">
        <v>79828969.268015996</v>
      </c>
      <c r="AC206" s="5">
        <v>0</v>
      </c>
      <c r="AD206" s="5">
        <v>949697</v>
      </c>
      <c r="AE206" s="5">
        <v>432376</v>
      </c>
      <c r="AF206" s="5">
        <v>420097</v>
      </c>
      <c r="AG206" s="5">
        <v>5593043</v>
      </c>
      <c r="AH206" s="5">
        <v>0</v>
      </c>
      <c r="AI206" s="5">
        <v>5706301</v>
      </c>
      <c r="AJ206" s="5">
        <v>13101514</v>
      </c>
      <c r="AK206" s="5">
        <v>98319258.756536007</v>
      </c>
      <c r="AL206" s="5">
        <v>7861546141</v>
      </c>
      <c r="AM206" s="47"/>
    </row>
    <row r="207" spans="1:39" x14ac:dyDescent="0.25">
      <c r="A207" s="5">
        <v>712</v>
      </c>
      <c r="B207" s="5">
        <v>1</v>
      </c>
      <c r="C207" s="5" t="s">
        <v>1917</v>
      </c>
      <c r="D207" s="5">
        <v>611</v>
      </c>
      <c r="E207" s="5">
        <v>670.2</v>
      </c>
      <c r="F207" s="5">
        <v>547</v>
      </c>
      <c r="G207" s="5">
        <v>607.79999999999995</v>
      </c>
      <c r="H207" s="5">
        <v>4071044</v>
      </c>
      <c r="I207" s="5">
        <v>0</v>
      </c>
      <c r="J207" s="5">
        <v>310740.58115699998</v>
      </c>
      <c r="K207" s="5">
        <v>0</v>
      </c>
      <c r="L207" s="5">
        <v>121305</v>
      </c>
      <c r="M207" s="5">
        <v>0</v>
      </c>
      <c r="N207" s="5">
        <v>119602</v>
      </c>
      <c r="O207" s="5">
        <v>133982</v>
      </c>
      <c r="P207" s="5">
        <v>100871.25</v>
      </c>
      <c r="Q207" s="5">
        <v>7901</v>
      </c>
      <c r="R207" s="5">
        <v>17043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26695</v>
      </c>
      <c r="AA207" s="5">
        <v>440047</v>
      </c>
      <c r="AB207" s="5">
        <v>5349230.8311569998</v>
      </c>
      <c r="AC207" s="5">
        <v>0</v>
      </c>
      <c r="AD207" s="5">
        <v>41017</v>
      </c>
      <c r="AE207" s="5">
        <v>92154</v>
      </c>
      <c r="AF207" s="5">
        <v>15570</v>
      </c>
      <c r="AG207" s="5">
        <v>0</v>
      </c>
      <c r="AH207" s="5">
        <v>0</v>
      </c>
      <c r="AI207" s="5">
        <v>331978</v>
      </c>
      <c r="AJ207" s="5">
        <v>480719</v>
      </c>
      <c r="AK207" s="5">
        <v>4263304.7559040003</v>
      </c>
      <c r="AL207" s="5">
        <v>312264165</v>
      </c>
      <c r="AM207" s="47"/>
    </row>
    <row r="208" spans="1:39" x14ac:dyDescent="0.25">
      <c r="A208" s="5">
        <v>716</v>
      </c>
      <c r="B208" s="5">
        <v>1</v>
      </c>
      <c r="C208" s="5" t="s">
        <v>298</v>
      </c>
      <c r="D208" s="5">
        <v>1810</v>
      </c>
      <c r="E208" s="5">
        <v>1974.4</v>
      </c>
      <c r="F208" s="5">
        <v>1583</v>
      </c>
      <c r="G208" s="5">
        <v>1727</v>
      </c>
      <c r="H208" s="5">
        <v>11567446</v>
      </c>
      <c r="I208" s="5">
        <v>0</v>
      </c>
      <c r="J208" s="5">
        <v>169384</v>
      </c>
      <c r="K208" s="5">
        <v>15903</v>
      </c>
      <c r="L208" s="5">
        <v>0</v>
      </c>
      <c r="M208" s="5">
        <v>0</v>
      </c>
      <c r="N208" s="5">
        <v>195864</v>
      </c>
      <c r="O208" s="5">
        <v>385121</v>
      </c>
      <c r="P208" s="5">
        <v>289896.25</v>
      </c>
      <c r="Q208" s="5">
        <v>22451</v>
      </c>
      <c r="R208" s="5">
        <v>7461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71891</v>
      </c>
      <c r="AA208" s="5">
        <v>1250348</v>
      </c>
      <c r="AB208" s="5">
        <v>13975765.25</v>
      </c>
      <c r="AC208" s="5">
        <v>0</v>
      </c>
      <c r="AD208" s="5">
        <v>139206</v>
      </c>
      <c r="AE208" s="5">
        <v>267631</v>
      </c>
      <c r="AF208" s="5">
        <v>6888</v>
      </c>
      <c r="AG208" s="5">
        <v>0</v>
      </c>
      <c r="AH208" s="5">
        <v>0</v>
      </c>
      <c r="AI208" s="5">
        <v>953210</v>
      </c>
      <c r="AJ208" s="5">
        <v>1366935</v>
      </c>
      <c r="AK208" s="5">
        <v>14302603.004094001</v>
      </c>
      <c r="AL208" s="5">
        <v>929607200</v>
      </c>
      <c r="AM208" s="47"/>
    </row>
    <row r="209" spans="1:39" x14ac:dyDescent="0.25">
      <c r="A209" s="5">
        <v>717</v>
      </c>
      <c r="B209" s="5">
        <v>1</v>
      </c>
      <c r="C209" s="5" t="s">
        <v>299</v>
      </c>
      <c r="D209" s="5">
        <v>1918</v>
      </c>
      <c r="E209" s="5">
        <v>2121.6</v>
      </c>
      <c r="F209" s="5">
        <v>1844</v>
      </c>
      <c r="G209" s="5">
        <v>2037.4</v>
      </c>
      <c r="H209" s="5">
        <v>13646505</v>
      </c>
      <c r="I209" s="5">
        <v>119738</v>
      </c>
      <c r="J209" s="5">
        <v>198386</v>
      </c>
      <c r="K209" s="5">
        <v>52920</v>
      </c>
      <c r="L209" s="5">
        <v>0</v>
      </c>
      <c r="M209" s="5">
        <v>0</v>
      </c>
      <c r="N209" s="5">
        <v>180967</v>
      </c>
      <c r="O209" s="5">
        <v>449965</v>
      </c>
      <c r="P209" s="5">
        <v>340771.25</v>
      </c>
      <c r="Q209" s="5">
        <v>26486</v>
      </c>
      <c r="R209" s="5">
        <v>31396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16500</v>
      </c>
      <c r="Z209" s="5">
        <v>120166</v>
      </c>
      <c r="AA209" s="5">
        <v>1475078</v>
      </c>
      <c r="AB209" s="5">
        <v>16658878.25</v>
      </c>
      <c r="AC209" s="5">
        <v>0</v>
      </c>
      <c r="AD209" s="5">
        <v>156698</v>
      </c>
      <c r="AE209" s="5">
        <v>340771.25</v>
      </c>
      <c r="AF209" s="5">
        <v>31396</v>
      </c>
      <c r="AG209" s="5">
        <v>0</v>
      </c>
      <c r="AH209" s="5">
        <v>0</v>
      </c>
      <c r="AI209" s="5">
        <v>1238342</v>
      </c>
      <c r="AJ209" s="5">
        <v>1767207.25</v>
      </c>
      <c r="AK209" s="5">
        <v>16256341.541654</v>
      </c>
      <c r="AL209" s="5">
        <v>1143883600</v>
      </c>
      <c r="AM209" s="47"/>
    </row>
    <row r="210" spans="1:39" x14ac:dyDescent="0.25">
      <c r="A210" s="5">
        <v>719</v>
      </c>
      <c r="B210" s="5">
        <v>1</v>
      </c>
      <c r="C210" s="5" t="s">
        <v>2171</v>
      </c>
      <c r="D210" s="5">
        <v>8650</v>
      </c>
      <c r="E210" s="5">
        <v>9470</v>
      </c>
      <c r="F210" s="5">
        <v>8915</v>
      </c>
      <c r="G210" s="5">
        <v>9796</v>
      </c>
      <c r="H210" s="5">
        <v>65613608</v>
      </c>
      <c r="I210" s="5">
        <v>0</v>
      </c>
      <c r="J210" s="5">
        <v>421907</v>
      </c>
      <c r="K210" s="5">
        <v>214487</v>
      </c>
      <c r="L210" s="5">
        <v>0</v>
      </c>
      <c r="M210" s="5">
        <v>0</v>
      </c>
      <c r="N210" s="5">
        <v>11944</v>
      </c>
      <c r="O210" s="5">
        <v>2085631</v>
      </c>
      <c r="P210" s="5">
        <v>1313000</v>
      </c>
      <c r="Q210" s="5">
        <v>127348</v>
      </c>
      <c r="R210" s="5">
        <v>27429</v>
      </c>
      <c r="S210" s="5">
        <v>0</v>
      </c>
      <c r="T210" s="5">
        <v>0</v>
      </c>
      <c r="U210" s="5">
        <v>243976</v>
      </c>
      <c r="V210" s="5">
        <v>-16075</v>
      </c>
      <c r="W210" s="5">
        <v>6112410</v>
      </c>
      <c r="X210" s="5">
        <v>0</v>
      </c>
      <c r="Y210" s="5">
        <v>2488125</v>
      </c>
      <c r="Z210" s="5">
        <v>599934</v>
      </c>
      <c r="AA210" s="5">
        <v>7092304</v>
      </c>
      <c r="AB210" s="5">
        <v>86336028</v>
      </c>
      <c r="AC210" s="5">
        <v>0</v>
      </c>
      <c r="AD210" s="5">
        <v>687320</v>
      </c>
      <c r="AE210" s="5">
        <v>1313000</v>
      </c>
      <c r="AF210" s="5">
        <v>27429</v>
      </c>
      <c r="AG210" s="5">
        <v>6086783.9699999997</v>
      </c>
      <c r="AH210" s="5">
        <v>0</v>
      </c>
      <c r="AI210" s="5">
        <v>6323242</v>
      </c>
      <c r="AJ210" s="5">
        <v>14437774.970000001</v>
      </c>
      <c r="AK210" s="5">
        <v>73966162.176560998</v>
      </c>
      <c r="AL210" s="5">
        <v>6152759700</v>
      </c>
      <c r="AM210" s="47"/>
    </row>
    <row r="211" spans="1:39" x14ac:dyDescent="0.25">
      <c r="A211" s="5">
        <v>720</v>
      </c>
      <c r="B211" s="5">
        <v>1</v>
      </c>
      <c r="C211" s="5" t="s">
        <v>300</v>
      </c>
      <c r="D211" s="5">
        <v>9058</v>
      </c>
      <c r="E211" s="5">
        <v>9959.6</v>
      </c>
      <c r="F211" s="5">
        <v>8117</v>
      </c>
      <c r="G211" s="5">
        <v>8965.7999999999993</v>
      </c>
      <c r="H211" s="5">
        <v>60052928</v>
      </c>
      <c r="I211" s="5">
        <v>386845</v>
      </c>
      <c r="J211" s="5">
        <v>2496227</v>
      </c>
      <c r="K211" s="5">
        <v>858782</v>
      </c>
      <c r="L211" s="5">
        <v>0</v>
      </c>
      <c r="M211" s="5">
        <v>0</v>
      </c>
      <c r="N211" s="5">
        <v>7833</v>
      </c>
      <c r="O211" s="5">
        <v>1900238</v>
      </c>
      <c r="P211" s="5">
        <v>1497927.5</v>
      </c>
      <c r="Q211" s="5">
        <v>116555</v>
      </c>
      <c r="R211" s="5">
        <v>169005</v>
      </c>
      <c r="S211" s="5">
        <v>0</v>
      </c>
      <c r="T211" s="5">
        <v>0</v>
      </c>
      <c r="U211" s="5">
        <v>0</v>
      </c>
      <c r="V211" s="5">
        <v>-15271</v>
      </c>
      <c r="W211" s="5">
        <v>0</v>
      </c>
      <c r="X211" s="5">
        <v>0</v>
      </c>
      <c r="Y211" s="5">
        <v>0</v>
      </c>
      <c r="Z211" s="5">
        <v>579550</v>
      </c>
      <c r="AA211" s="5">
        <v>6491239</v>
      </c>
      <c r="AB211" s="5">
        <v>74541858.5</v>
      </c>
      <c r="AC211" s="5">
        <v>0</v>
      </c>
      <c r="AD211" s="5">
        <v>665923</v>
      </c>
      <c r="AE211" s="5">
        <v>1497927.5</v>
      </c>
      <c r="AF211" s="5">
        <v>169005</v>
      </c>
      <c r="AG211" s="5">
        <v>0</v>
      </c>
      <c r="AH211" s="5">
        <v>0</v>
      </c>
      <c r="AI211" s="5">
        <v>5537823</v>
      </c>
      <c r="AJ211" s="5">
        <v>7870678.5</v>
      </c>
      <c r="AK211" s="5">
        <v>71989296.176081002</v>
      </c>
      <c r="AL211" s="5">
        <v>5657766100</v>
      </c>
      <c r="AM211" s="47"/>
    </row>
    <row r="212" spans="1:39" x14ac:dyDescent="0.25">
      <c r="A212" s="5">
        <v>721</v>
      </c>
      <c r="B212" s="5">
        <v>1</v>
      </c>
      <c r="C212" s="5" t="s">
        <v>2172</v>
      </c>
      <c r="D212" s="5">
        <v>3943</v>
      </c>
      <c r="E212" s="5">
        <v>4340.2</v>
      </c>
      <c r="F212" s="5">
        <v>4302</v>
      </c>
      <c r="G212" s="5">
        <v>4723</v>
      </c>
      <c r="H212" s="5">
        <v>31634654</v>
      </c>
      <c r="I212" s="5">
        <v>107457</v>
      </c>
      <c r="J212" s="5">
        <v>182273</v>
      </c>
      <c r="K212" s="5">
        <v>19846</v>
      </c>
      <c r="L212" s="5">
        <v>0</v>
      </c>
      <c r="M212" s="5">
        <v>0</v>
      </c>
      <c r="N212" s="5">
        <v>431314</v>
      </c>
      <c r="O212" s="5">
        <v>1033183</v>
      </c>
      <c r="P212" s="5">
        <v>730226.25</v>
      </c>
      <c r="Q212" s="5">
        <v>61399</v>
      </c>
      <c r="R212" s="5">
        <v>6801</v>
      </c>
      <c r="S212" s="5">
        <v>0</v>
      </c>
      <c r="T212" s="5">
        <v>0</v>
      </c>
      <c r="U212" s="5">
        <v>0</v>
      </c>
      <c r="V212" s="5">
        <v>-8038</v>
      </c>
      <c r="W212" s="5">
        <v>1165164</v>
      </c>
      <c r="X212" s="5">
        <v>0</v>
      </c>
      <c r="Y212" s="5">
        <v>0</v>
      </c>
      <c r="Z212" s="5">
        <v>284506</v>
      </c>
      <c r="AA212" s="5">
        <v>3419452</v>
      </c>
      <c r="AB212" s="5">
        <v>39068237.25</v>
      </c>
      <c r="AC212" s="5">
        <v>0</v>
      </c>
      <c r="AD212" s="5">
        <v>288024</v>
      </c>
      <c r="AE212" s="5">
        <v>730226.25</v>
      </c>
      <c r="AF212" s="5">
        <v>6801</v>
      </c>
      <c r="AG212" s="5">
        <v>1087999</v>
      </c>
      <c r="AH212" s="5">
        <v>0</v>
      </c>
      <c r="AI212" s="5">
        <v>2855026</v>
      </c>
      <c r="AJ212" s="5">
        <v>4968076.25</v>
      </c>
      <c r="AK212" s="5">
        <v>30167047.748842999</v>
      </c>
      <c r="AL212" s="5">
        <v>2297916500</v>
      </c>
      <c r="AM212" s="47"/>
    </row>
    <row r="213" spans="1:39" x14ac:dyDescent="0.25">
      <c r="A213" s="5">
        <v>726</v>
      </c>
      <c r="B213" s="5">
        <v>1</v>
      </c>
      <c r="C213" s="5" t="s">
        <v>301</v>
      </c>
      <c r="D213" s="5">
        <v>2452</v>
      </c>
      <c r="E213" s="5">
        <v>2686.8</v>
      </c>
      <c r="F213" s="5">
        <v>2900</v>
      </c>
      <c r="G213" s="5">
        <v>3167.6</v>
      </c>
      <c r="H213" s="5">
        <v>21216585</v>
      </c>
      <c r="I213" s="5">
        <v>59357</v>
      </c>
      <c r="J213" s="5">
        <v>145127</v>
      </c>
      <c r="K213" s="5">
        <v>15949</v>
      </c>
      <c r="L213" s="5">
        <v>0</v>
      </c>
      <c r="M213" s="5">
        <v>0</v>
      </c>
      <c r="N213" s="5">
        <v>314192</v>
      </c>
      <c r="O213" s="5">
        <v>697950</v>
      </c>
      <c r="P213" s="5">
        <v>386550</v>
      </c>
      <c r="Q213" s="5">
        <v>41179</v>
      </c>
      <c r="R213" s="5">
        <v>0</v>
      </c>
      <c r="S213" s="5">
        <v>0</v>
      </c>
      <c r="T213" s="5">
        <v>0</v>
      </c>
      <c r="U213" s="5">
        <v>0</v>
      </c>
      <c r="V213" s="5">
        <v>-7636</v>
      </c>
      <c r="W213" s="5">
        <v>2624135</v>
      </c>
      <c r="X213" s="5">
        <v>0</v>
      </c>
      <c r="Y213" s="5">
        <v>0</v>
      </c>
      <c r="Z213" s="5">
        <v>179343</v>
      </c>
      <c r="AA213" s="5">
        <v>2293342</v>
      </c>
      <c r="AB213" s="5">
        <v>27966073</v>
      </c>
      <c r="AC213" s="5">
        <v>0</v>
      </c>
      <c r="AD213" s="5">
        <v>258212</v>
      </c>
      <c r="AE213" s="5">
        <v>386550</v>
      </c>
      <c r="AF213" s="5">
        <v>0</v>
      </c>
      <c r="AG213" s="5">
        <v>2571197.58</v>
      </c>
      <c r="AH213" s="5">
        <v>0</v>
      </c>
      <c r="AI213" s="5">
        <v>2054259</v>
      </c>
      <c r="AJ213" s="5">
        <v>5270218.58</v>
      </c>
      <c r="AK213" s="5">
        <v>26850047.779514</v>
      </c>
      <c r="AL213" s="5">
        <v>1769524634</v>
      </c>
      <c r="AM213" s="47"/>
    </row>
    <row r="214" spans="1:39" x14ac:dyDescent="0.25">
      <c r="A214" s="5">
        <v>727</v>
      </c>
      <c r="B214" s="5">
        <v>1</v>
      </c>
      <c r="C214" s="5" t="s">
        <v>302</v>
      </c>
      <c r="D214" s="5">
        <v>3742</v>
      </c>
      <c r="E214" s="5">
        <v>4098.3999999999996</v>
      </c>
      <c r="F214" s="5">
        <v>3053</v>
      </c>
      <c r="G214" s="5">
        <v>3344.8</v>
      </c>
      <c r="H214" s="5">
        <v>22403470</v>
      </c>
      <c r="I214" s="5">
        <v>136112</v>
      </c>
      <c r="J214" s="5">
        <v>321601</v>
      </c>
      <c r="K214" s="5">
        <v>41419</v>
      </c>
      <c r="L214" s="5">
        <v>0</v>
      </c>
      <c r="M214" s="5">
        <v>0</v>
      </c>
      <c r="N214" s="5">
        <v>164274</v>
      </c>
      <c r="O214" s="5">
        <v>728791</v>
      </c>
      <c r="P214" s="5">
        <v>456678.75</v>
      </c>
      <c r="Q214" s="5">
        <v>43482</v>
      </c>
      <c r="R214" s="5">
        <v>28498</v>
      </c>
      <c r="S214" s="5">
        <v>0</v>
      </c>
      <c r="T214" s="5">
        <v>0</v>
      </c>
      <c r="U214" s="5">
        <v>0</v>
      </c>
      <c r="V214" s="5">
        <v>0</v>
      </c>
      <c r="W214" s="5">
        <v>1858672</v>
      </c>
      <c r="X214" s="5">
        <v>0</v>
      </c>
      <c r="Y214" s="5">
        <v>0</v>
      </c>
      <c r="Z214" s="5">
        <v>202296</v>
      </c>
      <c r="AA214" s="5">
        <v>2421635</v>
      </c>
      <c r="AB214" s="5">
        <v>28806928.75</v>
      </c>
      <c r="AC214" s="5">
        <v>0</v>
      </c>
      <c r="AD214" s="5">
        <v>184101</v>
      </c>
      <c r="AE214" s="5">
        <v>368235</v>
      </c>
      <c r="AF214" s="5">
        <v>22979</v>
      </c>
      <c r="AG214" s="5">
        <v>1435974</v>
      </c>
      <c r="AH214" s="5">
        <v>0</v>
      </c>
      <c r="AI214" s="5">
        <v>1612451</v>
      </c>
      <c r="AJ214" s="5">
        <v>3623740</v>
      </c>
      <c r="AK214" s="5">
        <v>19359190.467404</v>
      </c>
      <c r="AL214" s="5">
        <v>1685383522</v>
      </c>
      <c r="AM214" s="47"/>
    </row>
    <row r="215" spans="1:39" x14ac:dyDescent="0.25">
      <c r="A215" s="5">
        <v>728</v>
      </c>
      <c r="B215" s="5">
        <v>1</v>
      </c>
      <c r="C215" s="5" t="s">
        <v>303</v>
      </c>
      <c r="D215" s="5">
        <v>15169</v>
      </c>
      <c r="E215" s="5">
        <v>16599</v>
      </c>
      <c r="F215" s="5">
        <v>12972</v>
      </c>
      <c r="G215" s="5">
        <v>14168.6</v>
      </c>
      <c r="H215" s="5">
        <v>94901283</v>
      </c>
      <c r="I215" s="5">
        <v>374564</v>
      </c>
      <c r="J215" s="5">
        <v>835200</v>
      </c>
      <c r="K215" s="5">
        <v>203147</v>
      </c>
      <c r="L215" s="5">
        <v>0</v>
      </c>
      <c r="M215" s="5">
        <v>0</v>
      </c>
      <c r="N215" s="5">
        <v>437519</v>
      </c>
      <c r="O215" s="5">
        <v>3100914</v>
      </c>
      <c r="P215" s="5">
        <v>1399791.25</v>
      </c>
      <c r="Q215" s="5">
        <v>184192</v>
      </c>
      <c r="R215" s="5">
        <v>79486</v>
      </c>
      <c r="S215" s="5">
        <v>0</v>
      </c>
      <c r="T215" s="5">
        <v>0</v>
      </c>
      <c r="U215" s="5">
        <v>276555</v>
      </c>
      <c r="V215" s="5">
        <v>-8038</v>
      </c>
      <c r="W215" s="5">
        <v>17657051</v>
      </c>
      <c r="X215" s="5">
        <v>0</v>
      </c>
      <c r="Y215" s="5">
        <v>209625</v>
      </c>
      <c r="Z215" s="5">
        <v>814456</v>
      </c>
      <c r="AA215" s="5">
        <v>10258066</v>
      </c>
      <c r="AB215" s="5">
        <v>130723811.25</v>
      </c>
      <c r="AC215" s="5">
        <v>0</v>
      </c>
      <c r="AD215" s="5">
        <v>968762</v>
      </c>
      <c r="AE215" s="5">
        <v>1391750</v>
      </c>
      <c r="AF215" s="5">
        <v>79029</v>
      </c>
      <c r="AG215" s="5">
        <v>16968168</v>
      </c>
      <c r="AH215" s="5">
        <v>0</v>
      </c>
      <c r="AI215" s="5">
        <v>8422225</v>
      </c>
      <c r="AJ215" s="5">
        <v>27829934</v>
      </c>
      <c r="AK215" s="5">
        <v>101418503.44382299</v>
      </c>
      <c r="AL215" s="5">
        <v>8416856307</v>
      </c>
      <c r="AM215" s="47"/>
    </row>
    <row r="216" spans="1:39" x14ac:dyDescent="0.25">
      <c r="A216" s="5">
        <v>738</v>
      </c>
      <c r="B216" s="5">
        <v>1</v>
      </c>
      <c r="C216" s="5" t="s">
        <v>304</v>
      </c>
      <c r="D216" s="5">
        <v>850</v>
      </c>
      <c r="E216" s="5">
        <v>924.2</v>
      </c>
      <c r="F216" s="5">
        <v>1068</v>
      </c>
      <c r="G216" s="5">
        <v>1167.4000000000001</v>
      </c>
      <c r="H216" s="5">
        <v>7819245</v>
      </c>
      <c r="I216" s="5">
        <v>0</v>
      </c>
      <c r="J216" s="5">
        <v>96615</v>
      </c>
      <c r="K216" s="5">
        <v>0</v>
      </c>
      <c r="L216" s="5">
        <v>0</v>
      </c>
      <c r="M216" s="5">
        <v>0</v>
      </c>
      <c r="N216" s="5">
        <v>193415</v>
      </c>
      <c r="O216" s="5">
        <v>266145</v>
      </c>
      <c r="P216" s="5">
        <v>182725</v>
      </c>
      <c r="Q216" s="5">
        <v>15176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233480</v>
      </c>
      <c r="X216" s="5">
        <v>0</v>
      </c>
      <c r="Y216" s="5">
        <v>0</v>
      </c>
      <c r="Z216" s="5">
        <v>40307</v>
      </c>
      <c r="AA216" s="5">
        <v>845198</v>
      </c>
      <c r="AB216" s="5">
        <v>9692306</v>
      </c>
      <c r="AC216" s="5">
        <v>0</v>
      </c>
      <c r="AD216" s="5">
        <v>53772</v>
      </c>
      <c r="AE216" s="5">
        <v>149611</v>
      </c>
      <c r="AF216" s="5">
        <v>0</v>
      </c>
      <c r="AG216" s="5">
        <v>171950</v>
      </c>
      <c r="AH216" s="5">
        <v>0</v>
      </c>
      <c r="AI216" s="5">
        <v>571460</v>
      </c>
      <c r="AJ216" s="5">
        <v>946793</v>
      </c>
      <c r="AK216" s="5">
        <v>5404090.7833580002</v>
      </c>
      <c r="AL216" s="5">
        <v>385922900</v>
      </c>
      <c r="AM216" s="47"/>
    </row>
    <row r="217" spans="1:39" x14ac:dyDescent="0.25">
      <c r="A217" s="5">
        <v>739</v>
      </c>
      <c r="B217" s="5">
        <v>1</v>
      </c>
      <c r="C217" s="5" t="s">
        <v>305</v>
      </c>
      <c r="D217" s="5">
        <v>714</v>
      </c>
      <c r="E217" s="5">
        <v>791.8</v>
      </c>
      <c r="F217" s="5">
        <v>722</v>
      </c>
      <c r="G217" s="5">
        <v>801.4</v>
      </c>
      <c r="H217" s="5">
        <v>5367777</v>
      </c>
      <c r="I217" s="5">
        <v>0</v>
      </c>
      <c r="J217" s="5">
        <v>35213</v>
      </c>
      <c r="K217" s="5">
        <v>0</v>
      </c>
      <c r="L217" s="5">
        <v>72024</v>
      </c>
      <c r="M217" s="5">
        <v>0</v>
      </c>
      <c r="N217" s="5">
        <v>160948.57719800001</v>
      </c>
      <c r="O217" s="5">
        <v>183123</v>
      </c>
      <c r="P217" s="5">
        <v>110391.25</v>
      </c>
      <c r="Q217" s="5">
        <v>10418</v>
      </c>
      <c r="R217" s="5">
        <v>8695</v>
      </c>
      <c r="S217" s="5">
        <v>0</v>
      </c>
      <c r="T217" s="5">
        <v>0</v>
      </c>
      <c r="U217" s="5">
        <v>0</v>
      </c>
      <c r="V217" s="5">
        <v>0</v>
      </c>
      <c r="W217" s="5">
        <v>425728</v>
      </c>
      <c r="X217" s="5">
        <v>0</v>
      </c>
      <c r="Y217" s="5">
        <v>0</v>
      </c>
      <c r="Z217" s="5">
        <v>29445</v>
      </c>
      <c r="AA217" s="5">
        <v>580214</v>
      </c>
      <c r="AB217" s="5">
        <v>6983976.8271979997</v>
      </c>
      <c r="AC217" s="5">
        <v>0</v>
      </c>
      <c r="AD217" s="5">
        <v>65508</v>
      </c>
      <c r="AE217" s="5">
        <v>110391.25</v>
      </c>
      <c r="AF217" s="5">
        <v>8695</v>
      </c>
      <c r="AG217" s="5">
        <v>394125</v>
      </c>
      <c r="AH217" s="5">
        <v>0</v>
      </c>
      <c r="AI217" s="5">
        <v>481421</v>
      </c>
      <c r="AJ217" s="5">
        <v>1060140.25</v>
      </c>
      <c r="AK217" s="5">
        <v>6568453.5862520002</v>
      </c>
      <c r="AL217" s="5">
        <v>410463000</v>
      </c>
      <c r="AM217" s="47"/>
    </row>
    <row r="218" spans="1:39" x14ac:dyDescent="0.25">
      <c r="A218" s="5">
        <v>740</v>
      </c>
      <c r="B218" s="5">
        <v>1</v>
      </c>
      <c r="C218" s="5" t="s">
        <v>306</v>
      </c>
      <c r="D218" s="5">
        <v>1273</v>
      </c>
      <c r="E218" s="5">
        <v>1424.2</v>
      </c>
      <c r="F218" s="5">
        <v>1211</v>
      </c>
      <c r="G218" s="5">
        <v>1349.6</v>
      </c>
      <c r="H218" s="5">
        <v>9039621</v>
      </c>
      <c r="I218" s="5">
        <v>24562</v>
      </c>
      <c r="J218" s="5">
        <v>348903</v>
      </c>
      <c r="K218" s="5">
        <v>281865</v>
      </c>
      <c r="L218" s="5">
        <v>0</v>
      </c>
      <c r="M218" s="5">
        <v>0</v>
      </c>
      <c r="N218" s="5">
        <v>296348.59129000001</v>
      </c>
      <c r="O218" s="5">
        <v>307095</v>
      </c>
      <c r="P218" s="5">
        <v>211243.75</v>
      </c>
      <c r="Q218" s="5">
        <v>17545</v>
      </c>
      <c r="R218" s="5">
        <v>0</v>
      </c>
      <c r="S218" s="5">
        <v>0</v>
      </c>
      <c r="T218" s="5">
        <v>0</v>
      </c>
      <c r="U218" s="5">
        <v>0</v>
      </c>
      <c r="V218" s="5">
        <v>-8038</v>
      </c>
      <c r="W218" s="5">
        <v>269920</v>
      </c>
      <c r="X218" s="5">
        <v>0</v>
      </c>
      <c r="Y218" s="5">
        <v>76875</v>
      </c>
      <c r="Z218" s="5">
        <v>54385</v>
      </c>
      <c r="AA218" s="5">
        <v>977110</v>
      </c>
      <c r="AB218" s="5">
        <v>11897435.341290001</v>
      </c>
      <c r="AC218" s="5">
        <v>0</v>
      </c>
      <c r="AD218" s="5">
        <v>114915</v>
      </c>
      <c r="AE218" s="5">
        <v>191034</v>
      </c>
      <c r="AF218" s="5">
        <v>0</v>
      </c>
      <c r="AG218" s="5">
        <v>219558</v>
      </c>
      <c r="AH218" s="5">
        <v>0</v>
      </c>
      <c r="AI218" s="5">
        <v>729682</v>
      </c>
      <c r="AJ218" s="5">
        <v>1255189</v>
      </c>
      <c r="AK218" s="5">
        <v>11570984.974645</v>
      </c>
      <c r="AL218" s="5">
        <v>656852200</v>
      </c>
      <c r="AM218" s="47"/>
    </row>
    <row r="219" spans="1:39" x14ac:dyDescent="0.25">
      <c r="A219" s="5">
        <v>741</v>
      </c>
      <c r="B219" s="5">
        <v>1</v>
      </c>
      <c r="C219" s="5" t="s">
        <v>307</v>
      </c>
      <c r="D219" s="5">
        <v>888</v>
      </c>
      <c r="E219" s="5">
        <v>978</v>
      </c>
      <c r="F219" s="5">
        <v>899</v>
      </c>
      <c r="G219" s="5">
        <v>986.6</v>
      </c>
      <c r="H219" s="5">
        <v>6608247</v>
      </c>
      <c r="I219" s="5">
        <v>16374</v>
      </c>
      <c r="J219" s="5">
        <v>129601</v>
      </c>
      <c r="K219" s="5">
        <v>0</v>
      </c>
      <c r="L219" s="5">
        <v>0</v>
      </c>
      <c r="M219" s="5">
        <v>0</v>
      </c>
      <c r="N219" s="5">
        <v>180454</v>
      </c>
      <c r="O219" s="5">
        <v>227873</v>
      </c>
      <c r="P219" s="5">
        <v>163130</v>
      </c>
      <c r="Q219" s="5">
        <v>12826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38724</v>
      </c>
      <c r="X219" s="5">
        <v>0</v>
      </c>
      <c r="Y219" s="5">
        <v>29625</v>
      </c>
      <c r="Z219" s="5">
        <v>46396</v>
      </c>
      <c r="AA219" s="5">
        <v>714298</v>
      </c>
      <c r="AB219" s="5">
        <v>8167548</v>
      </c>
      <c r="AC219" s="5">
        <v>0</v>
      </c>
      <c r="AD219" s="5">
        <v>95822</v>
      </c>
      <c r="AE219" s="5">
        <v>163130</v>
      </c>
      <c r="AF219" s="5">
        <v>0</v>
      </c>
      <c r="AG219" s="5">
        <v>35236</v>
      </c>
      <c r="AH219" s="5">
        <v>0</v>
      </c>
      <c r="AI219" s="5">
        <v>591843</v>
      </c>
      <c r="AJ219" s="5">
        <v>886031</v>
      </c>
      <c r="AK219" s="5">
        <v>9505582.5760980006</v>
      </c>
      <c r="AL219" s="5">
        <v>504571200</v>
      </c>
      <c r="AM219" s="47"/>
    </row>
    <row r="220" spans="1:39" x14ac:dyDescent="0.25">
      <c r="A220" s="5">
        <v>742</v>
      </c>
      <c r="B220" s="5">
        <v>1</v>
      </c>
      <c r="C220" s="5" t="s">
        <v>308</v>
      </c>
      <c r="D220" s="5">
        <v>13340</v>
      </c>
      <c r="E220" s="5">
        <v>14510.8</v>
      </c>
      <c r="F220" s="5">
        <v>9682</v>
      </c>
      <c r="G220" s="5">
        <v>10600.64</v>
      </c>
      <c r="H220" s="5">
        <v>71003087</v>
      </c>
      <c r="I220" s="5">
        <v>1364192</v>
      </c>
      <c r="J220" s="5">
        <v>13066136.900101</v>
      </c>
      <c r="K220" s="5">
        <v>2818650</v>
      </c>
      <c r="L220" s="5">
        <v>0</v>
      </c>
      <c r="M220" s="5">
        <v>0</v>
      </c>
      <c r="N220" s="5">
        <v>640948.92965800001</v>
      </c>
      <c r="O220" s="5">
        <v>2377120</v>
      </c>
      <c r="P220" s="5">
        <v>1775607</v>
      </c>
      <c r="Q220" s="5">
        <v>137808</v>
      </c>
      <c r="R220" s="5">
        <v>0</v>
      </c>
      <c r="S220" s="5">
        <v>0</v>
      </c>
      <c r="T220" s="5">
        <v>0</v>
      </c>
      <c r="U220" s="5">
        <v>319206</v>
      </c>
      <c r="V220" s="5">
        <v>-67</v>
      </c>
      <c r="W220" s="5">
        <v>0</v>
      </c>
      <c r="X220" s="5">
        <v>0</v>
      </c>
      <c r="Y220" s="5">
        <v>0</v>
      </c>
      <c r="Z220" s="5">
        <v>541507</v>
      </c>
      <c r="AA220" s="5">
        <v>7674863</v>
      </c>
      <c r="AB220" s="5">
        <v>101719058.829758</v>
      </c>
      <c r="AC220" s="5">
        <v>0</v>
      </c>
      <c r="AD220" s="5">
        <v>941845</v>
      </c>
      <c r="AE220" s="5">
        <v>1724463</v>
      </c>
      <c r="AF220" s="5">
        <v>0</v>
      </c>
      <c r="AG220" s="5">
        <v>0</v>
      </c>
      <c r="AH220" s="5">
        <v>0</v>
      </c>
      <c r="AI220" s="5">
        <v>6155186</v>
      </c>
      <c r="AJ220" s="5">
        <v>8821494</v>
      </c>
      <c r="AK220" s="5">
        <v>96232861.119284004</v>
      </c>
      <c r="AL220" s="5">
        <v>7187345175</v>
      </c>
      <c r="AM220" s="47"/>
    </row>
    <row r="221" spans="1:39" x14ac:dyDescent="0.25">
      <c r="A221" s="5">
        <v>743</v>
      </c>
      <c r="B221" s="5">
        <v>1</v>
      </c>
      <c r="C221" s="5" t="s">
        <v>309</v>
      </c>
      <c r="D221" s="5">
        <v>1022</v>
      </c>
      <c r="E221" s="5">
        <v>1117</v>
      </c>
      <c r="F221" s="5">
        <v>1022</v>
      </c>
      <c r="G221" s="5">
        <v>1116.4000000000001</v>
      </c>
      <c r="H221" s="5">
        <v>7477647</v>
      </c>
      <c r="I221" s="5">
        <v>0</v>
      </c>
      <c r="J221" s="5">
        <v>238461</v>
      </c>
      <c r="K221" s="5">
        <v>15823</v>
      </c>
      <c r="L221" s="5">
        <v>0</v>
      </c>
      <c r="M221" s="5">
        <v>0</v>
      </c>
      <c r="N221" s="5">
        <v>205226</v>
      </c>
      <c r="O221" s="5">
        <v>256745</v>
      </c>
      <c r="P221" s="5">
        <v>123651.25</v>
      </c>
      <c r="Q221" s="5">
        <v>14513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1154168</v>
      </c>
      <c r="X221" s="5">
        <v>0</v>
      </c>
      <c r="Y221" s="5">
        <v>43125</v>
      </c>
      <c r="Z221" s="5">
        <v>49110</v>
      </c>
      <c r="AA221" s="5">
        <v>808274</v>
      </c>
      <c r="AB221" s="5">
        <v>10386743.25</v>
      </c>
      <c r="AC221" s="5">
        <v>0</v>
      </c>
      <c r="AD221" s="5">
        <v>116745</v>
      </c>
      <c r="AE221" s="5">
        <v>123651.25</v>
      </c>
      <c r="AF221" s="5">
        <v>0</v>
      </c>
      <c r="AG221" s="5">
        <v>1154168</v>
      </c>
      <c r="AH221" s="5">
        <v>0</v>
      </c>
      <c r="AI221" s="5">
        <v>696886</v>
      </c>
      <c r="AJ221" s="5">
        <v>2091450.25</v>
      </c>
      <c r="AK221" s="5">
        <v>11631071.606016999</v>
      </c>
      <c r="AL221" s="5">
        <v>656045700</v>
      </c>
      <c r="AM221" s="47"/>
    </row>
    <row r="222" spans="1:39" x14ac:dyDescent="0.25">
      <c r="A222" s="5">
        <v>745</v>
      </c>
      <c r="B222" s="5">
        <v>1</v>
      </c>
      <c r="C222" s="5" t="s">
        <v>310</v>
      </c>
      <c r="D222" s="5">
        <v>1675</v>
      </c>
      <c r="E222" s="5">
        <v>1831.6</v>
      </c>
      <c r="F222" s="5">
        <v>1794</v>
      </c>
      <c r="G222" s="5">
        <v>1957.8</v>
      </c>
      <c r="H222" s="5">
        <v>13113344</v>
      </c>
      <c r="I222" s="5">
        <v>52193</v>
      </c>
      <c r="J222" s="5">
        <v>166161</v>
      </c>
      <c r="K222" s="5">
        <v>15648</v>
      </c>
      <c r="L222" s="5">
        <v>0</v>
      </c>
      <c r="M222" s="5">
        <v>0</v>
      </c>
      <c r="N222" s="5">
        <v>268993</v>
      </c>
      <c r="O222" s="5">
        <v>421331</v>
      </c>
      <c r="P222" s="5">
        <v>327445</v>
      </c>
      <c r="Q222" s="5">
        <v>25451</v>
      </c>
      <c r="R222" s="5">
        <v>8869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88677</v>
      </c>
      <c r="AA222" s="5">
        <v>1417447</v>
      </c>
      <c r="AB222" s="5">
        <v>15905559</v>
      </c>
      <c r="AC222" s="5">
        <v>0</v>
      </c>
      <c r="AD222" s="5">
        <v>109003</v>
      </c>
      <c r="AE222" s="5">
        <v>289361</v>
      </c>
      <c r="AF222" s="5">
        <v>7837</v>
      </c>
      <c r="AG222" s="5">
        <v>0</v>
      </c>
      <c r="AH222" s="5">
        <v>0</v>
      </c>
      <c r="AI222" s="5">
        <v>1034359</v>
      </c>
      <c r="AJ222" s="5">
        <v>1440560</v>
      </c>
      <c r="AK222" s="5">
        <v>11604982.506999999</v>
      </c>
      <c r="AL222" s="5">
        <v>825471450</v>
      </c>
      <c r="AM222" s="47"/>
    </row>
    <row r="223" spans="1:39" x14ac:dyDescent="0.25">
      <c r="A223" s="5">
        <v>748</v>
      </c>
      <c r="B223" s="5">
        <v>1</v>
      </c>
      <c r="C223" s="5" t="s">
        <v>2173</v>
      </c>
      <c r="D223" s="5">
        <v>4121</v>
      </c>
      <c r="E223" s="5">
        <v>4519.2</v>
      </c>
      <c r="F223" s="5">
        <v>4111</v>
      </c>
      <c r="G223" s="5">
        <v>4508.2</v>
      </c>
      <c r="H223" s="5">
        <v>30195924</v>
      </c>
      <c r="I223" s="5">
        <v>0</v>
      </c>
      <c r="J223" s="5">
        <v>184910</v>
      </c>
      <c r="K223" s="5">
        <v>36474</v>
      </c>
      <c r="L223" s="5">
        <v>0</v>
      </c>
      <c r="M223" s="5">
        <v>0</v>
      </c>
      <c r="N223" s="5">
        <v>142484</v>
      </c>
      <c r="O223" s="5">
        <v>955206</v>
      </c>
      <c r="P223" s="5">
        <v>641307.5</v>
      </c>
      <c r="Q223" s="5">
        <v>58607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2073772</v>
      </c>
      <c r="X223" s="5">
        <v>0</v>
      </c>
      <c r="Y223" s="5">
        <v>0</v>
      </c>
      <c r="Z223" s="5">
        <v>242835</v>
      </c>
      <c r="AA223" s="5">
        <v>3263937</v>
      </c>
      <c r="AB223" s="5">
        <v>37795456.5</v>
      </c>
      <c r="AC223" s="5">
        <v>0</v>
      </c>
      <c r="AD223" s="5">
        <v>188479</v>
      </c>
      <c r="AE223" s="5">
        <v>477355</v>
      </c>
      <c r="AF223" s="5">
        <v>0</v>
      </c>
      <c r="AG223" s="5">
        <v>1388428</v>
      </c>
      <c r="AH223" s="5">
        <v>0</v>
      </c>
      <c r="AI223" s="5">
        <v>2006230</v>
      </c>
      <c r="AJ223" s="5">
        <v>4060492</v>
      </c>
      <c r="AK223" s="5">
        <v>20381338.502976999</v>
      </c>
      <c r="AL223" s="5">
        <v>1715564800</v>
      </c>
      <c r="AM223" s="47"/>
    </row>
    <row r="224" spans="1:39" x14ac:dyDescent="0.25">
      <c r="A224" s="5">
        <v>750</v>
      </c>
      <c r="B224" s="5">
        <v>1</v>
      </c>
      <c r="C224" s="5" t="s">
        <v>311</v>
      </c>
      <c r="D224" s="5">
        <v>1788</v>
      </c>
      <c r="E224" s="5">
        <v>1981.8</v>
      </c>
      <c r="F224" s="5">
        <v>2333</v>
      </c>
      <c r="G224" s="5">
        <v>2600.4</v>
      </c>
      <c r="H224" s="5">
        <v>17417479</v>
      </c>
      <c r="I224" s="5">
        <v>0</v>
      </c>
      <c r="J224" s="5">
        <v>292891</v>
      </c>
      <c r="K224" s="5">
        <v>70800</v>
      </c>
      <c r="L224" s="5">
        <v>0</v>
      </c>
      <c r="M224" s="5">
        <v>0</v>
      </c>
      <c r="N224" s="5">
        <v>369466.716396</v>
      </c>
      <c r="O224" s="5">
        <v>590828</v>
      </c>
      <c r="P224" s="5">
        <v>434745</v>
      </c>
      <c r="Q224" s="5">
        <v>33805</v>
      </c>
      <c r="R224" s="5">
        <v>14978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98446</v>
      </c>
      <c r="AA224" s="5">
        <v>1882690</v>
      </c>
      <c r="AB224" s="5">
        <v>21206128.716396</v>
      </c>
      <c r="AC224" s="5">
        <v>0</v>
      </c>
      <c r="AD224" s="5">
        <v>177906</v>
      </c>
      <c r="AE224" s="5">
        <v>434745</v>
      </c>
      <c r="AF224" s="5">
        <v>14978</v>
      </c>
      <c r="AG224" s="5">
        <v>0</v>
      </c>
      <c r="AH224" s="5">
        <v>0</v>
      </c>
      <c r="AI224" s="5">
        <v>1688396</v>
      </c>
      <c r="AJ224" s="5">
        <v>2316025</v>
      </c>
      <c r="AK224" s="5">
        <v>17940410.471708</v>
      </c>
      <c r="AL224" s="5">
        <v>1309633800</v>
      </c>
      <c r="AM224" s="47"/>
    </row>
    <row r="225" spans="1:39" x14ac:dyDescent="0.25">
      <c r="A225" s="5">
        <v>756</v>
      </c>
      <c r="B225" s="5">
        <v>1</v>
      </c>
      <c r="C225" s="5" t="s">
        <v>312</v>
      </c>
      <c r="D225" s="5">
        <v>764</v>
      </c>
      <c r="E225" s="5">
        <v>833.4</v>
      </c>
      <c r="F225" s="5">
        <v>779</v>
      </c>
      <c r="G225" s="5">
        <v>850</v>
      </c>
      <c r="H225" s="5">
        <v>5693300</v>
      </c>
      <c r="I225" s="5">
        <v>0</v>
      </c>
      <c r="J225" s="5">
        <v>167392</v>
      </c>
      <c r="K225" s="5">
        <v>15566</v>
      </c>
      <c r="L225" s="5">
        <v>52983</v>
      </c>
      <c r="M225" s="5">
        <v>0</v>
      </c>
      <c r="N225" s="5">
        <v>170272</v>
      </c>
      <c r="O225" s="5">
        <v>198203</v>
      </c>
      <c r="P225" s="5">
        <v>127682.5</v>
      </c>
      <c r="Q225" s="5">
        <v>11050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267699</v>
      </c>
      <c r="X225" s="5">
        <v>0</v>
      </c>
      <c r="Y225" s="5">
        <v>36750</v>
      </c>
      <c r="Z225" s="5">
        <v>39303</v>
      </c>
      <c r="AA225" s="5">
        <v>615400</v>
      </c>
      <c r="AB225" s="5">
        <v>7395600.5</v>
      </c>
      <c r="AC225" s="5">
        <v>0</v>
      </c>
      <c r="AD225" s="5">
        <v>83459</v>
      </c>
      <c r="AE225" s="5">
        <v>82356</v>
      </c>
      <c r="AF225" s="5">
        <v>0</v>
      </c>
      <c r="AG225" s="5">
        <v>155310</v>
      </c>
      <c r="AH225" s="5">
        <v>0</v>
      </c>
      <c r="AI225" s="5">
        <v>327783</v>
      </c>
      <c r="AJ225" s="5">
        <v>648908</v>
      </c>
      <c r="AK225" s="5">
        <v>8200631.9145910004</v>
      </c>
      <c r="AL225" s="5">
        <v>274151000</v>
      </c>
      <c r="AM225" s="47"/>
    </row>
    <row r="226" spans="1:39" x14ac:dyDescent="0.25">
      <c r="A226" s="5">
        <v>761</v>
      </c>
      <c r="B226" s="5">
        <v>1</v>
      </c>
      <c r="C226" s="5" t="s">
        <v>313</v>
      </c>
      <c r="D226" s="5">
        <v>4878</v>
      </c>
      <c r="E226" s="5">
        <v>5352</v>
      </c>
      <c r="F226" s="5">
        <v>4695</v>
      </c>
      <c r="G226" s="5">
        <v>5170.66</v>
      </c>
      <c r="H226" s="5">
        <v>34633081</v>
      </c>
      <c r="I226" s="5">
        <v>135089</v>
      </c>
      <c r="J226" s="5">
        <v>2997262.9088380001</v>
      </c>
      <c r="K226" s="5">
        <v>306420</v>
      </c>
      <c r="L226" s="5">
        <v>0</v>
      </c>
      <c r="M226" s="5">
        <v>0</v>
      </c>
      <c r="N226" s="5">
        <v>523119</v>
      </c>
      <c r="O226" s="5">
        <v>1189679</v>
      </c>
      <c r="P226" s="5">
        <v>718943</v>
      </c>
      <c r="Q226" s="5">
        <v>67219</v>
      </c>
      <c r="R226" s="5">
        <v>184075</v>
      </c>
      <c r="S226" s="5">
        <v>0</v>
      </c>
      <c r="T226" s="5">
        <v>0</v>
      </c>
      <c r="U226" s="5">
        <v>0</v>
      </c>
      <c r="V226" s="5">
        <v>-102345</v>
      </c>
      <c r="W226" s="5">
        <v>2496912</v>
      </c>
      <c r="X226" s="5">
        <v>0</v>
      </c>
      <c r="Y226" s="5">
        <v>152513</v>
      </c>
      <c r="Z226" s="5">
        <v>244136</v>
      </c>
      <c r="AA226" s="5">
        <v>3743558</v>
      </c>
      <c r="AB226" s="5">
        <v>47289661.908837996</v>
      </c>
      <c r="AC226" s="5">
        <v>0</v>
      </c>
      <c r="AD226" s="5">
        <v>340733</v>
      </c>
      <c r="AE226" s="5">
        <v>627243</v>
      </c>
      <c r="AF226" s="5">
        <v>160596</v>
      </c>
      <c r="AG226" s="5">
        <v>1984926</v>
      </c>
      <c r="AH226" s="5">
        <v>0</v>
      </c>
      <c r="AI226" s="5">
        <v>2697052</v>
      </c>
      <c r="AJ226" s="5">
        <v>5810550</v>
      </c>
      <c r="AK226" s="5">
        <v>33930745.592095003</v>
      </c>
      <c r="AL226" s="5">
        <v>2381373100</v>
      </c>
      <c r="AM226" s="47"/>
    </row>
    <row r="227" spans="1:39" x14ac:dyDescent="0.25">
      <c r="A227" s="5">
        <v>763</v>
      </c>
      <c r="B227" s="5">
        <v>1</v>
      </c>
      <c r="C227" s="5" t="s">
        <v>314</v>
      </c>
      <c r="D227" s="5">
        <v>529</v>
      </c>
      <c r="E227" s="5">
        <v>577.79999999999995</v>
      </c>
      <c r="F227" s="5">
        <v>874</v>
      </c>
      <c r="G227" s="5">
        <v>956.8</v>
      </c>
      <c r="H227" s="5">
        <v>6408646</v>
      </c>
      <c r="I227" s="5">
        <v>0</v>
      </c>
      <c r="J227" s="5">
        <v>195456</v>
      </c>
      <c r="K227" s="5">
        <v>17899</v>
      </c>
      <c r="L227" s="5">
        <v>1735</v>
      </c>
      <c r="M227" s="5">
        <v>0</v>
      </c>
      <c r="N227" s="5">
        <v>157254</v>
      </c>
      <c r="O227" s="5">
        <v>198651</v>
      </c>
      <c r="P227" s="5">
        <v>159370</v>
      </c>
      <c r="Q227" s="5">
        <v>12438</v>
      </c>
      <c r="R227" s="5">
        <v>16285</v>
      </c>
      <c r="S227" s="5">
        <v>0</v>
      </c>
      <c r="T227" s="5">
        <v>0</v>
      </c>
      <c r="U227" s="5">
        <v>0</v>
      </c>
      <c r="V227" s="5">
        <v>-6698</v>
      </c>
      <c r="W227" s="5">
        <v>0</v>
      </c>
      <c r="X227" s="5">
        <v>0</v>
      </c>
      <c r="Y227" s="5">
        <v>34125</v>
      </c>
      <c r="Z227" s="5">
        <v>51973</v>
      </c>
      <c r="AA227" s="5">
        <v>692723</v>
      </c>
      <c r="AB227" s="5">
        <v>7939857</v>
      </c>
      <c r="AC227" s="5">
        <v>0</v>
      </c>
      <c r="AD227" s="5">
        <v>44516</v>
      </c>
      <c r="AE227" s="5">
        <v>141080</v>
      </c>
      <c r="AF227" s="5">
        <v>14416</v>
      </c>
      <c r="AG227" s="5">
        <v>0</v>
      </c>
      <c r="AH227" s="5">
        <v>0</v>
      </c>
      <c r="AI227" s="5">
        <v>506385</v>
      </c>
      <c r="AJ227" s="5">
        <v>706397</v>
      </c>
      <c r="AK227" s="5">
        <v>4912538.4221489998</v>
      </c>
      <c r="AL227" s="5">
        <v>260858700</v>
      </c>
      <c r="AM227" s="47"/>
    </row>
    <row r="228" spans="1:39" x14ac:dyDescent="0.25">
      <c r="A228" s="5">
        <v>768</v>
      </c>
      <c r="B228" s="5">
        <v>1</v>
      </c>
      <c r="C228" s="5" t="s">
        <v>315</v>
      </c>
      <c r="D228" s="5">
        <v>287</v>
      </c>
      <c r="E228" s="5">
        <v>312</v>
      </c>
      <c r="F228" s="5">
        <v>392</v>
      </c>
      <c r="G228" s="5">
        <v>429.2</v>
      </c>
      <c r="H228" s="5">
        <v>2874782</v>
      </c>
      <c r="I228" s="5">
        <v>0</v>
      </c>
      <c r="J228" s="5">
        <v>78276</v>
      </c>
      <c r="K228" s="5">
        <v>15704</v>
      </c>
      <c r="L228" s="5">
        <v>129098</v>
      </c>
      <c r="M228" s="5">
        <v>0</v>
      </c>
      <c r="N228" s="5">
        <v>103499</v>
      </c>
      <c r="O228" s="5">
        <v>97611</v>
      </c>
      <c r="P228" s="5">
        <v>61567.5</v>
      </c>
      <c r="Q228" s="5">
        <v>5580</v>
      </c>
      <c r="R228" s="5">
        <v>4408</v>
      </c>
      <c r="S228" s="5">
        <v>0</v>
      </c>
      <c r="T228" s="5">
        <v>0</v>
      </c>
      <c r="U228" s="5">
        <v>0</v>
      </c>
      <c r="V228" s="5">
        <v>0</v>
      </c>
      <c r="W228" s="5">
        <v>183693</v>
      </c>
      <c r="X228" s="5">
        <v>0</v>
      </c>
      <c r="Y228" s="5">
        <v>6750</v>
      </c>
      <c r="Z228" s="5">
        <v>16805</v>
      </c>
      <c r="AA228" s="5">
        <v>310741</v>
      </c>
      <c r="AB228" s="5">
        <v>3888514.5</v>
      </c>
      <c r="AC228" s="5">
        <v>0</v>
      </c>
      <c r="AD228" s="5">
        <v>31912</v>
      </c>
      <c r="AE228" s="5">
        <v>24700</v>
      </c>
      <c r="AF228" s="5">
        <v>1768</v>
      </c>
      <c r="AG228" s="5">
        <v>66287</v>
      </c>
      <c r="AH228" s="5">
        <v>0</v>
      </c>
      <c r="AI228" s="5">
        <v>102945</v>
      </c>
      <c r="AJ228" s="5">
        <v>227612</v>
      </c>
      <c r="AK228" s="5">
        <v>3214972.9499690002</v>
      </c>
      <c r="AL228" s="5">
        <v>63836700</v>
      </c>
      <c r="AM228" s="47"/>
    </row>
    <row r="229" spans="1:39" x14ac:dyDescent="0.25">
      <c r="A229" s="5">
        <v>771</v>
      </c>
      <c r="B229" s="5">
        <v>1</v>
      </c>
      <c r="C229" s="5" t="s">
        <v>316</v>
      </c>
      <c r="D229" s="5">
        <v>169</v>
      </c>
      <c r="E229" s="5">
        <v>188.8</v>
      </c>
      <c r="F229" s="5">
        <v>152</v>
      </c>
      <c r="G229" s="5">
        <v>169.6</v>
      </c>
      <c r="H229" s="5">
        <v>1135981</v>
      </c>
      <c r="I229" s="5">
        <v>0</v>
      </c>
      <c r="J229" s="5">
        <v>59352</v>
      </c>
      <c r="K229" s="5">
        <v>0</v>
      </c>
      <c r="L229" s="5">
        <v>75963</v>
      </c>
      <c r="M229" s="5">
        <v>6941</v>
      </c>
      <c r="N229" s="5">
        <v>84902.444652000006</v>
      </c>
      <c r="O229" s="5">
        <v>40984</v>
      </c>
      <c r="P229" s="5">
        <v>8480</v>
      </c>
      <c r="Q229" s="5">
        <v>2205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456850</v>
      </c>
      <c r="X229" s="5">
        <v>0</v>
      </c>
      <c r="Y229" s="5">
        <v>15375</v>
      </c>
      <c r="Z229" s="5">
        <v>9435</v>
      </c>
      <c r="AA229" s="5">
        <v>122790</v>
      </c>
      <c r="AB229" s="5">
        <v>2019258.444652</v>
      </c>
      <c r="AC229" s="5">
        <v>0</v>
      </c>
      <c r="AD229" s="5">
        <v>40984</v>
      </c>
      <c r="AE229" s="5">
        <v>5660</v>
      </c>
      <c r="AF229" s="5">
        <v>0</v>
      </c>
      <c r="AG229" s="5">
        <v>317019.17</v>
      </c>
      <c r="AH229" s="5">
        <v>0</v>
      </c>
      <c r="AI229" s="5">
        <v>67682</v>
      </c>
      <c r="AJ229" s="5">
        <v>431345.17</v>
      </c>
      <c r="AK229" s="5">
        <v>6209858.6552590001</v>
      </c>
      <c r="AL229" s="5">
        <v>64271500</v>
      </c>
      <c r="AM229" s="47"/>
    </row>
    <row r="230" spans="1:39" x14ac:dyDescent="0.25">
      <c r="A230" s="5">
        <v>775</v>
      </c>
      <c r="B230" s="5">
        <v>1</v>
      </c>
      <c r="C230" s="5" t="s">
        <v>2174</v>
      </c>
      <c r="D230" s="5">
        <v>477</v>
      </c>
      <c r="E230" s="5">
        <v>525.4</v>
      </c>
      <c r="F230" s="5">
        <v>764</v>
      </c>
      <c r="G230" s="5">
        <v>838.4</v>
      </c>
      <c r="H230" s="5">
        <v>5615603</v>
      </c>
      <c r="I230" s="5">
        <v>46053</v>
      </c>
      <c r="J230" s="5">
        <v>245199</v>
      </c>
      <c r="K230" s="5">
        <v>15921</v>
      </c>
      <c r="L230" s="5">
        <v>57771</v>
      </c>
      <c r="M230" s="5">
        <v>53999</v>
      </c>
      <c r="N230" s="5">
        <v>267358</v>
      </c>
      <c r="O230" s="5">
        <v>183646</v>
      </c>
      <c r="P230" s="5">
        <v>140432.5</v>
      </c>
      <c r="Q230" s="5">
        <v>10899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30038</v>
      </c>
      <c r="AA230" s="5">
        <v>607002</v>
      </c>
      <c r="AB230" s="5">
        <v>7273921.5</v>
      </c>
      <c r="AC230" s="5">
        <v>0</v>
      </c>
      <c r="AD230" s="5">
        <v>86064</v>
      </c>
      <c r="AE230" s="5">
        <v>80159</v>
      </c>
      <c r="AF230" s="5">
        <v>0</v>
      </c>
      <c r="AG230" s="5">
        <v>0</v>
      </c>
      <c r="AH230" s="5">
        <v>0</v>
      </c>
      <c r="AI230" s="5">
        <v>286116</v>
      </c>
      <c r="AJ230" s="5">
        <v>452339</v>
      </c>
      <c r="AK230" s="5">
        <v>9002335.2531109992</v>
      </c>
      <c r="AL230" s="5">
        <v>152949300</v>
      </c>
      <c r="AM230" s="47"/>
    </row>
    <row r="231" spans="1:39" x14ac:dyDescent="0.25">
      <c r="A231" s="5">
        <v>777</v>
      </c>
      <c r="B231" s="5">
        <v>1</v>
      </c>
      <c r="C231" s="5" t="s">
        <v>317</v>
      </c>
      <c r="D231" s="5">
        <v>773.6</v>
      </c>
      <c r="E231" s="5">
        <v>850.6</v>
      </c>
      <c r="F231" s="5">
        <v>741.6</v>
      </c>
      <c r="G231" s="5">
        <v>813.4</v>
      </c>
      <c r="H231" s="5">
        <v>5448153</v>
      </c>
      <c r="I231" s="5">
        <v>44006</v>
      </c>
      <c r="J231" s="5">
        <v>445343</v>
      </c>
      <c r="K231" s="5">
        <v>15930</v>
      </c>
      <c r="L231" s="5">
        <v>67572</v>
      </c>
      <c r="M231" s="5">
        <v>163290</v>
      </c>
      <c r="N231" s="5">
        <v>259025</v>
      </c>
      <c r="O231" s="5">
        <v>183474</v>
      </c>
      <c r="P231" s="5">
        <v>111435</v>
      </c>
      <c r="Q231" s="5">
        <v>10574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452039</v>
      </c>
      <c r="X231" s="5">
        <v>0</v>
      </c>
      <c r="Y231" s="5">
        <v>60225</v>
      </c>
      <c r="Z231" s="5">
        <v>36323</v>
      </c>
      <c r="AA231" s="5">
        <v>588902</v>
      </c>
      <c r="AB231" s="5">
        <v>7886291</v>
      </c>
      <c r="AC231" s="5">
        <v>0</v>
      </c>
      <c r="AD231" s="5">
        <v>137380</v>
      </c>
      <c r="AE231" s="5">
        <v>91243</v>
      </c>
      <c r="AF231" s="5">
        <v>0</v>
      </c>
      <c r="AG231" s="5">
        <v>353441</v>
      </c>
      <c r="AH231" s="5">
        <v>0</v>
      </c>
      <c r="AI231" s="5">
        <v>398184</v>
      </c>
      <c r="AJ231" s="5">
        <v>980248</v>
      </c>
      <c r="AK231" s="5">
        <v>13954590.673852</v>
      </c>
      <c r="AL231" s="5">
        <v>355199300</v>
      </c>
      <c r="AM231" s="47"/>
    </row>
    <row r="232" spans="1:39" x14ac:dyDescent="0.25">
      <c r="A232" s="5">
        <v>786</v>
      </c>
      <c r="B232" s="5">
        <v>1</v>
      </c>
      <c r="C232" s="5" t="s">
        <v>318</v>
      </c>
      <c r="D232" s="5">
        <v>564</v>
      </c>
      <c r="E232" s="5">
        <v>620.6</v>
      </c>
      <c r="F232" s="5">
        <v>478</v>
      </c>
      <c r="G232" s="5">
        <v>538.4</v>
      </c>
      <c r="H232" s="5">
        <v>3606203</v>
      </c>
      <c r="I232" s="5">
        <v>0</v>
      </c>
      <c r="J232" s="5">
        <v>318795.10462900001</v>
      </c>
      <c r="K232" s="5">
        <v>0</v>
      </c>
      <c r="L232" s="5">
        <v>128627</v>
      </c>
      <c r="M232" s="5">
        <v>40343</v>
      </c>
      <c r="N232" s="5">
        <v>153606.04982099999</v>
      </c>
      <c r="O232" s="5">
        <v>125128</v>
      </c>
      <c r="P232" s="5">
        <v>76588.75</v>
      </c>
      <c r="Q232" s="5">
        <v>6999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247664</v>
      </c>
      <c r="X232" s="5">
        <v>0</v>
      </c>
      <c r="Y232" s="5">
        <v>23625</v>
      </c>
      <c r="Z232" s="5">
        <v>22224</v>
      </c>
      <c r="AA232" s="5">
        <v>389802</v>
      </c>
      <c r="AB232" s="5">
        <v>5139604.9044500003</v>
      </c>
      <c r="AC232" s="5">
        <v>0</v>
      </c>
      <c r="AD232" s="5">
        <v>29501</v>
      </c>
      <c r="AE232" s="5">
        <v>32932</v>
      </c>
      <c r="AF232" s="5">
        <v>0</v>
      </c>
      <c r="AG232" s="5">
        <v>95787</v>
      </c>
      <c r="AH232" s="5">
        <v>0</v>
      </c>
      <c r="AI232" s="5">
        <v>138410</v>
      </c>
      <c r="AJ232" s="5">
        <v>296630</v>
      </c>
      <c r="AK232" s="5">
        <v>2908368.0104049998</v>
      </c>
      <c r="AL232" s="5">
        <v>136094400</v>
      </c>
      <c r="AM232" s="47"/>
    </row>
    <row r="233" spans="1:39" x14ac:dyDescent="0.25">
      <c r="A233" s="5">
        <v>787</v>
      </c>
      <c r="B233" s="5">
        <v>1</v>
      </c>
      <c r="C233" s="5" t="s">
        <v>319</v>
      </c>
      <c r="D233" s="5">
        <v>368</v>
      </c>
      <c r="E233" s="5">
        <v>403.4</v>
      </c>
      <c r="F233" s="5">
        <v>538</v>
      </c>
      <c r="G233" s="5">
        <v>590</v>
      </c>
      <c r="H233" s="5">
        <v>3951820</v>
      </c>
      <c r="I233" s="5">
        <v>10234</v>
      </c>
      <c r="J233" s="5">
        <v>319257</v>
      </c>
      <c r="K233" s="5">
        <v>15524</v>
      </c>
      <c r="L233" s="5">
        <v>123703</v>
      </c>
      <c r="M233" s="5">
        <v>0</v>
      </c>
      <c r="N233" s="5">
        <v>196641.955353</v>
      </c>
      <c r="O233" s="5">
        <v>137686</v>
      </c>
      <c r="P233" s="5">
        <v>98825</v>
      </c>
      <c r="Q233" s="5">
        <v>7670</v>
      </c>
      <c r="R233" s="5">
        <v>0</v>
      </c>
      <c r="S233" s="5">
        <v>0</v>
      </c>
      <c r="T233" s="5">
        <v>0</v>
      </c>
      <c r="U233" s="5">
        <v>0</v>
      </c>
      <c r="V233" s="5">
        <v>-938</v>
      </c>
      <c r="W233" s="5">
        <v>0</v>
      </c>
      <c r="X233" s="5">
        <v>0</v>
      </c>
      <c r="Y233" s="5">
        <v>0</v>
      </c>
      <c r="Z233" s="5">
        <v>23310</v>
      </c>
      <c r="AA233" s="5">
        <v>427160</v>
      </c>
      <c r="AB233" s="5">
        <v>5310892.9553530002</v>
      </c>
      <c r="AC233" s="5">
        <v>0</v>
      </c>
      <c r="AD233" s="5">
        <v>35483</v>
      </c>
      <c r="AE233" s="5">
        <v>84476</v>
      </c>
      <c r="AF233" s="5">
        <v>0</v>
      </c>
      <c r="AG233" s="5">
        <v>0</v>
      </c>
      <c r="AH233" s="5">
        <v>0</v>
      </c>
      <c r="AI233" s="5">
        <v>301524</v>
      </c>
      <c r="AJ233" s="5">
        <v>421483</v>
      </c>
      <c r="AK233" s="5">
        <v>3483692.68805</v>
      </c>
      <c r="AL233" s="5">
        <v>175862700</v>
      </c>
      <c r="AM233" s="47"/>
    </row>
    <row r="234" spans="1:39" x14ac:dyDescent="0.25">
      <c r="A234" s="5">
        <v>801</v>
      </c>
      <c r="B234" s="5">
        <v>1</v>
      </c>
      <c r="C234" s="5" t="s">
        <v>320</v>
      </c>
      <c r="D234" s="5">
        <v>67</v>
      </c>
      <c r="E234" s="5">
        <v>71.599999999999994</v>
      </c>
      <c r="F234" s="5">
        <v>187</v>
      </c>
      <c r="G234" s="5">
        <v>200.15</v>
      </c>
      <c r="H234" s="5">
        <v>1340605</v>
      </c>
      <c r="I234" s="5">
        <v>0</v>
      </c>
      <c r="J234" s="5">
        <v>310098.66311899998</v>
      </c>
      <c r="K234" s="5">
        <v>0</v>
      </c>
      <c r="L234" s="5">
        <v>86181</v>
      </c>
      <c r="M234" s="5">
        <v>16962</v>
      </c>
      <c r="N234" s="5">
        <v>79678</v>
      </c>
      <c r="O234" s="5">
        <v>48536</v>
      </c>
      <c r="P234" s="5">
        <v>25446.75</v>
      </c>
      <c r="Q234" s="5">
        <v>2602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147198</v>
      </c>
      <c r="X234" s="5">
        <v>0</v>
      </c>
      <c r="Y234" s="5">
        <v>0</v>
      </c>
      <c r="Z234" s="5">
        <v>9367</v>
      </c>
      <c r="AA234" s="5">
        <v>144909</v>
      </c>
      <c r="AB234" s="5">
        <v>2211583.4131189999</v>
      </c>
      <c r="AC234" s="5">
        <v>0</v>
      </c>
      <c r="AD234" s="5">
        <v>17377</v>
      </c>
      <c r="AE234" s="5">
        <v>15343</v>
      </c>
      <c r="AF234" s="5">
        <v>0</v>
      </c>
      <c r="AG234" s="5">
        <v>105062</v>
      </c>
      <c r="AH234" s="5">
        <v>0</v>
      </c>
      <c r="AI234" s="5">
        <v>72152</v>
      </c>
      <c r="AJ234" s="5">
        <v>209934</v>
      </c>
      <c r="AK234" s="5">
        <v>1641854.2295059999</v>
      </c>
      <c r="AL234" s="5">
        <v>22017800</v>
      </c>
      <c r="AM234" s="47"/>
    </row>
    <row r="235" spans="1:39" x14ac:dyDescent="0.25">
      <c r="A235" s="5">
        <v>803</v>
      </c>
      <c r="B235" s="5">
        <v>1</v>
      </c>
      <c r="C235" s="5" t="s">
        <v>1920</v>
      </c>
      <c r="D235" s="5">
        <v>347.8</v>
      </c>
      <c r="E235" s="5">
        <v>380.6</v>
      </c>
      <c r="F235" s="5">
        <v>366.8</v>
      </c>
      <c r="G235" s="5">
        <v>400.8</v>
      </c>
      <c r="H235" s="5">
        <v>2684558</v>
      </c>
      <c r="I235" s="5">
        <v>0</v>
      </c>
      <c r="J235" s="5">
        <v>122277</v>
      </c>
      <c r="K235" s="5">
        <v>15581</v>
      </c>
      <c r="L235" s="5">
        <v>127006</v>
      </c>
      <c r="M235" s="5">
        <v>347008</v>
      </c>
      <c r="N235" s="5">
        <v>182366.041103</v>
      </c>
      <c r="O235" s="5">
        <v>96534</v>
      </c>
      <c r="P235" s="5">
        <v>50928.75</v>
      </c>
      <c r="Q235" s="5">
        <v>5210</v>
      </c>
      <c r="R235" s="5">
        <v>1880</v>
      </c>
      <c r="S235" s="5">
        <v>0</v>
      </c>
      <c r="T235" s="5">
        <v>0</v>
      </c>
      <c r="U235" s="5">
        <v>0</v>
      </c>
      <c r="V235" s="5">
        <v>0</v>
      </c>
      <c r="W235" s="5">
        <v>293382</v>
      </c>
      <c r="X235" s="5">
        <v>0</v>
      </c>
      <c r="Y235" s="5">
        <v>15375</v>
      </c>
      <c r="Z235" s="5">
        <v>18297</v>
      </c>
      <c r="AA235" s="5">
        <v>290179</v>
      </c>
      <c r="AB235" s="5">
        <v>4250581.7911029998</v>
      </c>
      <c r="AC235" s="5">
        <v>0</v>
      </c>
      <c r="AD235" s="5">
        <v>96534</v>
      </c>
      <c r="AE235" s="5">
        <v>27275</v>
      </c>
      <c r="AF235" s="5">
        <v>1007</v>
      </c>
      <c r="AG235" s="5">
        <v>191485</v>
      </c>
      <c r="AH235" s="5">
        <v>0</v>
      </c>
      <c r="AI235" s="5">
        <v>128331</v>
      </c>
      <c r="AJ235" s="5">
        <v>444632</v>
      </c>
      <c r="AK235" s="5">
        <v>9464514.1047779992</v>
      </c>
      <c r="AL235" s="5">
        <v>103953700</v>
      </c>
      <c r="AM235" s="47"/>
    </row>
    <row r="236" spans="1:39" x14ac:dyDescent="0.25">
      <c r="A236" s="5">
        <v>811</v>
      </c>
      <c r="B236" s="5">
        <v>1</v>
      </c>
      <c r="C236" s="5" t="s">
        <v>1921</v>
      </c>
      <c r="D236" s="5">
        <v>1224</v>
      </c>
      <c r="E236" s="5">
        <v>1386.2</v>
      </c>
      <c r="F236" s="5">
        <v>1173</v>
      </c>
      <c r="G236" s="5">
        <v>1329.6</v>
      </c>
      <c r="H236" s="5">
        <v>8905661</v>
      </c>
      <c r="I236" s="5">
        <v>0</v>
      </c>
      <c r="J236" s="5">
        <v>283224</v>
      </c>
      <c r="K236" s="5">
        <v>15676</v>
      </c>
      <c r="L236" s="5">
        <v>0</v>
      </c>
      <c r="M236" s="5">
        <v>0</v>
      </c>
      <c r="N236" s="5">
        <v>196911</v>
      </c>
      <c r="O236" s="5">
        <v>306617</v>
      </c>
      <c r="P236" s="5">
        <v>161602.5</v>
      </c>
      <c r="Q236" s="5">
        <v>17285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1113367</v>
      </c>
      <c r="X236" s="5">
        <v>0</v>
      </c>
      <c r="Y236" s="5">
        <v>0</v>
      </c>
      <c r="Z236" s="5">
        <v>36505</v>
      </c>
      <c r="AA236" s="5">
        <v>962630</v>
      </c>
      <c r="AB236" s="5">
        <v>11999478.5</v>
      </c>
      <c r="AC236" s="5">
        <v>0</v>
      </c>
      <c r="AD236" s="5">
        <v>80558</v>
      </c>
      <c r="AE236" s="5">
        <v>117108</v>
      </c>
      <c r="AF236" s="5">
        <v>0</v>
      </c>
      <c r="AG236" s="5">
        <v>900413</v>
      </c>
      <c r="AH236" s="5">
        <v>0</v>
      </c>
      <c r="AI236" s="5">
        <v>576052</v>
      </c>
      <c r="AJ236" s="5">
        <v>1674131</v>
      </c>
      <c r="AK236" s="5">
        <v>8003792.8974820003</v>
      </c>
      <c r="AL236" s="5">
        <v>512312500</v>
      </c>
      <c r="AM236" s="47"/>
    </row>
    <row r="237" spans="1:39" x14ac:dyDescent="0.25">
      <c r="A237" s="5">
        <v>813</v>
      </c>
      <c r="B237" s="5">
        <v>1</v>
      </c>
      <c r="C237" s="5" t="s">
        <v>322</v>
      </c>
      <c r="D237" s="5">
        <v>1178</v>
      </c>
      <c r="E237" s="5">
        <v>1293.5999999999999</v>
      </c>
      <c r="F237" s="5">
        <v>1190</v>
      </c>
      <c r="G237" s="5">
        <v>1306.5999999999999</v>
      </c>
      <c r="H237" s="5">
        <v>8751607</v>
      </c>
      <c r="I237" s="5">
        <v>0</v>
      </c>
      <c r="J237" s="5">
        <v>191179</v>
      </c>
      <c r="K237" s="5">
        <v>16584</v>
      </c>
      <c r="L237" s="5">
        <v>0</v>
      </c>
      <c r="M237" s="5">
        <v>0</v>
      </c>
      <c r="N237" s="5">
        <v>227138</v>
      </c>
      <c r="O237" s="5">
        <v>310271</v>
      </c>
      <c r="P237" s="5">
        <v>162820</v>
      </c>
      <c r="Q237" s="5">
        <v>16986</v>
      </c>
      <c r="R237" s="5">
        <v>2456</v>
      </c>
      <c r="S237" s="5">
        <v>0</v>
      </c>
      <c r="T237" s="5">
        <v>0</v>
      </c>
      <c r="U237" s="5">
        <v>0</v>
      </c>
      <c r="V237" s="5">
        <v>0</v>
      </c>
      <c r="W237" s="5">
        <v>1018521</v>
      </c>
      <c r="X237" s="5">
        <v>0</v>
      </c>
      <c r="Y237" s="5">
        <v>0</v>
      </c>
      <c r="Z237" s="5">
        <v>52244</v>
      </c>
      <c r="AA237" s="5">
        <v>815318</v>
      </c>
      <c r="AB237" s="5">
        <v>11565124</v>
      </c>
      <c r="AC237" s="5">
        <v>0</v>
      </c>
      <c r="AD237" s="5">
        <v>141875</v>
      </c>
      <c r="AE237" s="5">
        <v>162820</v>
      </c>
      <c r="AF237" s="5">
        <v>2456</v>
      </c>
      <c r="AG237" s="5">
        <v>1018521</v>
      </c>
      <c r="AH237" s="5">
        <v>0</v>
      </c>
      <c r="AI237" s="5">
        <v>712922</v>
      </c>
      <c r="AJ237" s="5">
        <v>2038594</v>
      </c>
      <c r="AK237" s="5">
        <v>13688954.481435999</v>
      </c>
      <c r="AL237" s="5">
        <v>840995750</v>
      </c>
      <c r="AM237" s="47"/>
    </row>
    <row r="238" spans="1:39" x14ac:dyDescent="0.25">
      <c r="A238" s="5">
        <v>815</v>
      </c>
      <c r="B238" s="5">
        <v>2</v>
      </c>
      <c r="C238" s="5" t="s">
        <v>323</v>
      </c>
      <c r="D238" s="5">
        <v>27</v>
      </c>
      <c r="E238" s="5">
        <v>28.5</v>
      </c>
      <c r="F238" s="5">
        <v>1</v>
      </c>
      <c r="G238" s="5">
        <v>1</v>
      </c>
      <c r="H238" s="5">
        <v>6698</v>
      </c>
      <c r="I238" s="5">
        <v>0</v>
      </c>
      <c r="J238" s="5">
        <v>0</v>
      </c>
      <c r="K238" s="5">
        <v>0</v>
      </c>
      <c r="L238" s="5">
        <v>543</v>
      </c>
      <c r="M238" s="5">
        <v>0</v>
      </c>
      <c r="N238" s="5">
        <v>6255.1978440000003</v>
      </c>
      <c r="O238" s="5">
        <v>188</v>
      </c>
      <c r="P238" s="5">
        <v>167.5</v>
      </c>
      <c r="Q238" s="5">
        <v>13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2453</v>
      </c>
      <c r="AA238" s="5">
        <v>724</v>
      </c>
      <c r="AB238" s="5">
        <v>17041.697843999998</v>
      </c>
      <c r="AC238" s="5">
        <v>0</v>
      </c>
      <c r="AD238" s="5">
        <v>188</v>
      </c>
      <c r="AE238" s="5">
        <v>167.5</v>
      </c>
      <c r="AF238" s="5">
        <v>0</v>
      </c>
      <c r="AG238" s="5">
        <v>0</v>
      </c>
      <c r="AH238" s="5">
        <v>0</v>
      </c>
      <c r="AI238" s="5">
        <v>724</v>
      </c>
      <c r="AJ238" s="5">
        <v>1079.5</v>
      </c>
      <c r="AK238" s="5">
        <v>1515806.3315910001</v>
      </c>
      <c r="AL238" s="5">
        <v>50666300</v>
      </c>
      <c r="AM238" s="47"/>
    </row>
    <row r="239" spans="1:39" x14ac:dyDescent="0.25">
      <c r="A239" s="5">
        <v>818</v>
      </c>
      <c r="B239" s="5">
        <v>1</v>
      </c>
      <c r="C239" s="5" t="s">
        <v>324</v>
      </c>
      <c r="D239" s="5">
        <v>276</v>
      </c>
      <c r="E239" s="5">
        <v>302.39999999999998</v>
      </c>
      <c r="F239" s="5">
        <v>531</v>
      </c>
      <c r="G239" s="5">
        <v>585</v>
      </c>
      <c r="H239" s="5">
        <v>3918330</v>
      </c>
      <c r="I239" s="5">
        <v>10234</v>
      </c>
      <c r="J239" s="5">
        <v>286212</v>
      </c>
      <c r="K239" s="5">
        <v>15525</v>
      </c>
      <c r="L239" s="5">
        <v>124313</v>
      </c>
      <c r="M239" s="5">
        <v>0</v>
      </c>
      <c r="N239" s="5">
        <v>158110</v>
      </c>
      <c r="O239" s="5">
        <v>131730</v>
      </c>
      <c r="P239" s="5">
        <v>96881.25</v>
      </c>
      <c r="Q239" s="5">
        <v>7605</v>
      </c>
      <c r="R239" s="5">
        <v>20153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22762</v>
      </c>
      <c r="AA239" s="5">
        <v>175500</v>
      </c>
      <c r="AB239" s="5">
        <v>4967355.25</v>
      </c>
      <c r="AC239" s="5">
        <v>0</v>
      </c>
      <c r="AD239" s="5">
        <v>17709</v>
      </c>
      <c r="AE239" s="5">
        <v>61908</v>
      </c>
      <c r="AF239" s="5">
        <v>12878</v>
      </c>
      <c r="AG239" s="5">
        <v>0</v>
      </c>
      <c r="AH239" s="5">
        <v>0</v>
      </c>
      <c r="AI239" s="5">
        <v>64994</v>
      </c>
      <c r="AJ239" s="5">
        <v>157489</v>
      </c>
      <c r="AK239" s="5">
        <v>1801843.783599</v>
      </c>
      <c r="AL239" s="5">
        <v>98550200</v>
      </c>
      <c r="AM239" s="47"/>
    </row>
    <row r="240" spans="1:39" x14ac:dyDescent="0.25">
      <c r="A240" s="5">
        <v>820</v>
      </c>
      <c r="B240" s="5">
        <v>1</v>
      </c>
      <c r="C240" s="5" t="s">
        <v>325</v>
      </c>
      <c r="D240" s="5">
        <v>491</v>
      </c>
      <c r="E240" s="5">
        <v>544</v>
      </c>
      <c r="F240" s="5">
        <v>471</v>
      </c>
      <c r="G240" s="5">
        <v>521.20000000000005</v>
      </c>
      <c r="H240" s="5">
        <v>3490998</v>
      </c>
      <c r="I240" s="5">
        <v>49123</v>
      </c>
      <c r="J240" s="5">
        <v>203776</v>
      </c>
      <c r="K240" s="5">
        <v>0</v>
      </c>
      <c r="L240" s="5">
        <v>129598</v>
      </c>
      <c r="M240" s="5">
        <v>0</v>
      </c>
      <c r="N240" s="5">
        <v>173962.824597</v>
      </c>
      <c r="O240" s="5">
        <v>116512</v>
      </c>
      <c r="P240" s="5">
        <v>83082.5</v>
      </c>
      <c r="Q240" s="5">
        <v>6776</v>
      </c>
      <c r="R240" s="5">
        <v>7724</v>
      </c>
      <c r="S240" s="5">
        <v>0</v>
      </c>
      <c r="T240" s="5">
        <v>0</v>
      </c>
      <c r="U240" s="5">
        <v>0</v>
      </c>
      <c r="V240" s="5">
        <v>0</v>
      </c>
      <c r="W240" s="5">
        <v>69148</v>
      </c>
      <c r="X240" s="5">
        <v>0</v>
      </c>
      <c r="Y240" s="5">
        <v>0</v>
      </c>
      <c r="Z240" s="5">
        <v>23342</v>
      </c>
      <c r="AA240" s="5">
        <v>377349</v>
      </c>
      <c r="AB240" s="5">
        <v>4731391.3245970001</v>
      </c>
      <c r="AC240" s="5">
        <v>0</v>
      </c>
      <c r="AD240" s="5">
        <v>31601</v>
      </c>
      <c r="AE240" s="5">
        <v>46604</v>
      </c>
      <c r="AF240" s="5">
        <v>4333</v>
      </c>
      <c r="AG240" s="5">
        <v>34888</v>
      </c>
      <c r="AH240" s="5">
        <v>0</v>
      </c>
      <c r="AI240" s="5">
        <v>174792</v>
      </c>
      <c r="AJ240" s="5">
        <v>292218</v>
      </c>
      <c r="AK240" s="5">
        <v>3238855.6590470001</v>
      </c>
      <c r="AL240" s="5">
        <v>155626400</v>
      </c>
      <c r="AM240" s="47"/>
    </row>
    <row r="241" spans="1:39" x14ac:dyDescent="0.25">
      <c r="A241" s="5">
        <v>821</v>
      </c>
      <c r="B241" s="5">
        <v>1</v>
      </c>
      <c r="C241" s="5" t="s">
        <v>326</v>
      </c>
      <c r="D241" s="5">
        <v>959</v>
      </c>
      <c r="E241" s="5">
        <v>1037.8</v>
      </c>
      <c r="F241" s="5">
        <v>1013</v>
      </c>
      <c r="G241" s="5">
        <v>1100.3</v>
      </c>
      <c r="H241" s="5">
        <v>7369809</v>
      </c>
      <c r="I241" s="5">
        <v>98246</v>
      </c>
      <c r="J241" s="5">
        <v>570901</v>
      </c>
      <c r="K241" s="5">
        <v>0</v>
      </c>
      <c r="L241" s="5">
        <v>0</v>
      </c>
      <c r="M241" s="5">
        <v>0</v>
      </c>
      <c r="N241" s="5">
        <v>216690.18413800001</v>
      </c>
      <c r="O241" s="5">
        <v>234837</v>
      </c>
      <c r="P241" s="5">
        <v>180992.5</v>
      </c>
      <c r="Q241" s="5">
        <v>14304</v>
      </c>
      <c r="R241" s="5">
        <v>60263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50984</v>
      </c>
      <c r="AA241" s="5">
        <v>796617</v>
      </c>
      <c r="AB241" s="5">
        <v>9593643.684138</v>
      </c>
      <c r="AC241" s="5">
        <v>0</v>
      </c>
      <c r="AD241" s="5">
        <v>37884</v>
      </c>
      <c r="AE241" s="5">
        <v>76209</v>
      </c>
      <c r="AF241" s="5">
        <v>25374</v>
      </c>
      <c r="AG241" s="5">
        <v>0</v>
      </c>
      <c r="AH241" s="5">
        <v>0</v>
      </c>
      <c r="AI241" s="5">
        <v>276987</v>
      </c>
      <c r="AJ241" s="5">
        <v>416454</v>
      </c>
      <c r="AK241" s="5">
        <v>4066871.3526309999</v>
      </c>
      <c r="AL241" s="5">
        <v>222859000</v>
      </c>
      <c r="AM241" s="47"/>
    </row>
    <row r="242" spans="1:39" x14ac:dyDescent="0.25">
      <c r="A242" s="5">
        <v>829</v>
      </c>
      <c r="B242" s="5">
        <v>1</v>
      </c>
      <c r="C242" s="5" t="s">
        <v>327</v>
      </c>
      <c r="D242" s="5">
        <v>1932</v>
      </c>
      <c r="E242" s="5">
        <v>2122</v>
      </c>
      <c r="F242" s="5">
        <v>1802</v>
      </c>
      <c r="G242" s="5">
        <v>2004.4</v>
      </c>
      <c r="H242" s="5">
        <v>13425471</v>
      </c>
      <c r="I242" s="5">
        <v>163744</v>
      </c>
      <c r="J242" s="5">
        <v>593726.24279599998</v>
      </c>
      <c r="K242" s="5">
        <v>20519</v>
      </c>
      <c r="L242" s="5">
        <v>0</v>
      </c>
      <c r="M242" s="5">
        <v>0</v>
      </c>
      <c r="N242" s="5">
        <v>258941</v>
      </c>
      <c r="O242" s="5">
        <v>468392</v>
      </c>
      <c r="P242" s="5">
        <v>335095</v>
      </c>
      <c r="Q242" s="5">
        <v>26057</v>
      </c>
      <c r="R242" s="5">
        <v>11706</v>
      </c>
      <c r="S242" s="5">
        <v>0</v>
      </c>
      <c r="T242" s="5">
        <v>0</v>
      </c>
      <c r="U242" s="5">
        <v>51382</v>
      </c>
      <c r="V242" s="5">
        <v>0</v>
      </c>
      <c r="W242" s="5">
        <v>0</v>
      </c>
      <c r="X242" s="5">
        <v>0</v>
      </c>
      <c r="Y242" s="5">
        <v>0</v>
      </c>
      <c r="Z242" s="5">
        <v>88049</v>
      </c>
      <c r="AA242" s="5">
        <v>1451186</v>
      </c>
      <c r="AB242" s="5">
        <v>16894268.242796</v>
      </c>
      <c r="AC242" s="5">
        <v>0</v>
      </c>
      <c r="AD242" s="5">
        <v>127227</v>
      </c>
      <c r="AE242" s="5">
        <v>242925</v>
      </c>
      <c r="AF242" s="5">
        <v>8486</v>
      </c>
      <c r="AG242" s="5">
        <v>0</v>
      </c>
      <c r="AH242" s="5">
        <v>0</v>
      </c>
      <c r="AI242" s="5">
        <v>868742</v>
      </c>
      <c r="AJ242" s="5">
        <v>1247380</v>
      </c>
      <c r="AK242" s="5">
        <v>12474367.644090001</v>
      </c>
      <c r="AL242" s="5">
        <v>784548850</v>
      </c>
      <c r="AM242" s="47"/>
    </row>
    <row r="243" spans="1:39" x14ac:dyDescent="0.25">
      <c r="A243" s="5">
        <v>831</v>
      </c>
      <c r="B243" s="5">
        <v>1</v>
      </c>
      <c r="C243" s="5" t="s">
        <v>328</v>
      </c>
      <c r="D243" s="5">
        <v>6925</v>
      </c>
      <c r="E243" s="5">
        <v>7583</v>
      </c>
      <c r="F243" s="5">
        <v>5791</v>
      </c>
      <c r="G243" s="5">
        <v>6363</v>
      </c>
      <c r="H243" s="5">
        <v>42619374</v>
      </c>
      <c r="I243" s="5">
        <v>624274</v>
      </c>
      <c r="J243" s="5">
        <v>822428</v>
      </c>
      <c r="K243" s="5">
        <v>40154</v>
      </c>
      <c r="L243" s="5">
        <v>0</v>
      </c>
      <c r="M243" s="5">
        <v>0</v>
      </c>
      <c r="N243" s="5">
        <v>530155.885672</v>
      </c>
      <c r="O243" s="5">
        <v>1431589</v>
      </c>
      <c r="P243" s="5">
        <v>721410</v>
      </c>
      <c r="Q243" s="5">
        <v>82719</v>
      </c>
      <c r="R243" s="5">
        <v>128787</v>
      </c>
      <c r="S243" s="5">
        <v>0</v>
      </c>
      <c r="T243" s="5">
        <v>0</v>
      </c>
      <c r="U243" s="5">
        <v>635752</v>
      </c>
      <c r="V243" s="5">
        <v>0</v>
      </c>
      <c r="W243" s="5">
        <v>6278181</v>
      </c>
      <c r="X243" s="5">
        <v>0</v>
      </c>
      <c r="Y243" s="5">
        <v>281250</v>
      </c>
      <c r="Z243" s="5">
        <v>273055</v>
      </c>
      <c r="AA243" s="5">
        <v>4606812</v>
      </c>
      <c r="AB243" s="5">
        <v>59075940.885672003</v>
      </c>
      <c r="AC243" s="5">
        <v>0</v>
      </c>
      <c r="AD243" s="5">
        <v>687677</v>
      </c>
      <c r="AE243" s="5">
        <v>721410</v>
      </c>
      <c r="AF243" s="5">
        <v>128787</v>
      </c>
      <c r="AG243" s="5">
        <v>6278181</v>
      </c>
      <c r="AH243" s="5">
        <v>0</v>
      </c>
      <c r="AI243" s="5">
        <v>4364686</v>
      </c>
      <c r="AJ243" s="5">
        <v>12180741</v>
      </c>
      <c r="AK243" s="5">
        <v>70031069.231992006</v>
      </c>
      <c r="AL243" s="5">
        <v>5826627196</v>
      </c>
      <c r="AM243" s="47"/>
    </row>
    <row r="244" spans="1:39" x14ac:dyDescent="0.25">
      <c r="A244" s="5">
        <v>832</v>
      </c>
      <c r="B244" s="5">
        <v>1</v>
      </c>
      <c r="C244" s="5" t="s">
        <v>329</v>
      </c>
      <c r="D244" s="5">
        <v>2502</v>
      </c>
      <c r="E244" s="5">
        <v>2744.8</v>
      </c>
      <c r="F244" s="5">
        <v>3285</v>
      </c>
      <c r="G244" s="5">
        <v>3634.2</v>
      </c>
      <c r="H244" s="5">
        <v>24341872</v>
      </c>
      <c r="I244" s="5">
        <v>0</v>
      </c>
      <c r="J244" s="5">
        <v>100189</v>
      </c>
      <c r="K244" s="5">
        <v>30870</v>
      </c>
      <c r="L244" s="5">
        <v>0</v>
      </c>
      <c r="M244" s="5">
        <v>0</v>
      </c>
      <c r="N244" s="5">
        <v>110775</v>
      </c>
      <c r="O244" s="5">
        <v>806584</v>
      </c>
      <c r="P244" s="5">
        <v>408296.25</v>
      </c>
      <c r="Q244" s="5">
        <v>47245</v>
      </c>
      <c r="R244" s="5">
        <v>21151</v>
      </c>
      <c r="S244" s="5">
        <v>0</v>
      </c>
      <c r="T244" s="5">
        <v>0</v>
      </c>
      <c r="U244" s="5">
        <v>0</v>
      </c>
      <c r="V244" s="5">
        <v>0</v>
      </c>
      <c r="W244" s="5">
        <v>3706884</v>
      </c>
      <c r="X244" s="5">
        <v>0</v>
      </c>
      <c r="Y244" s="5">
        <v>0</v>
      </c>
      <c r="Z244" s="5">
        <v>164681</v>
      </c>
      <c r="AA244" s="5">
        <v>2631161</v>
      </c>
      <c r="AB244" s="5">
        <v>32369708.25</v>
      </c>
      <c r="AC244" s="5">
        <v>0</v>
      </c>
      <c r="AD244" s="5">
        <v>273104</v>
      </c>
      <c r="AE244" s="5">
        <v>408296.25</v>
      </c>
      <c r="AF244" s="5">
        <v>21151</v>
      </c>
      <c r="AG244" s="5">
        <v>3689735.07</v>
      </c>
      <c r="AH244" s="5">
        <v>0</v>
      </c>
      <c r="AI244" s="5">
        <v>2624471</v>
      </c>
      <c r="AJ244" s="5">
        <v>7016757.3200000003</v>
      </c>
      <c r="AK244" s="5">
        <v>28193539.616271999</v>
      </c>
      <c r="AL244" s="5">
        <v>2400602400</v>
      </c>
      <c r="AM244" s="47"/>
    </row>
    <row r="245" spans="1:39" x14ac:dyDescent="0.25">
      <c r="A245" s="5">
        <v>833</v>
      </c>
      <c r="B245" s="5">
        <v>1</v>
      </c>
      <c r="C245" s="5" t="s">
        <v>2175</v>
      </c>
      <c r="D245" s="5">
        <v>20311.400000000001</v>
      </c>
      <c r="E245" s="5">
        <v>22186.6</v>
      </c>
      <c r="F245" s="5">
        <v>18603.400000000001</v>
      </c>
      <c r="G245" s="5">
        <v>20359.62</v>
      </c>
      <c r="H245" s="5">
        <v>136368735</v>
      </c>
      <c r="I245" s="5">
        <v>307020</v>
      </c>
      <c r="J245" s="5">
        <v>2175316.342832</v>
      </c>
      <c r="K245" s="5">
        <v>629275</v>
      </c>
      <c r="L245" s="5">
        <v>0</v>
      </c>
      <c r="M245" s="5">
        <v>0</v>
      </c>
      <c r="N245" s="5">
        <v>0</v>
      </c>
      <c r="O245" s="5">
        <v>4508681</v>
      </c>
      <c r="P245" s="5">
        <v>1712332.25</v>
      </c>
      <c r="Q245" s="5">
        <v>264675</v>
      </c>
      <c r="R245" s="5">
        <v>182015</v>
      </c>
      <c r="S245" s="5">
        <v>0</v>
      </c>
      <c r="T245" s="5">
        <v>0</v>
      </c>
      <c r="U245" s="5">
        <v>218649</v>
      </c>
      <c r="V245" s="5">
        <v>-23711</v>
      </c>
      <c r="W245" s="5">
        <v>31284592</v>
      </c>
      <c r="X245" s="5">
        <v>0</v>
      </c>
      <c r="Y245" s="5">
        <v>0</v>
      </c>
      <c r="Z245" s="5">
        <v>1232244</v>
      </c>
      <c r="AA245" s="5">
        <v>14740365</v>
      </c>
      <c r="AB245" s="5">
        <v>193600188.592832</v>
      </c>
      <c r="AC245" s="5">
        <v>0</v>
      </c>
      <c r="AD245" s="5">
        <v>1401986</v>
      </c>
      <c r="AE245" s="5">
        <v>1712332.25</v>
      </c>
      <c r="AF245" s="5">
        <v>182015</v>
      </c>
      <c r="AG245" s="5">
        <v>30903114</v>
      </c>
      <c r="AH245" s="5">
        <v>0</v>
      </c>
      <c r="AI245" s="5">
        <v>12407601</v>
      </c>
      <c r="AJ245" s="5">
        <v>46607048.25</v>
      </c>
      <c r="AK245" s="5">
        <v>145053046.430906</v>
      </c>
      <c r="AL245" s="5">
        <v>12067393650</v>
      </c>
      <c r="AM245" s="47"/>
    </row>
    <row r="246" spans="1:39" x14ac:dyDescent="0.25">
      <c r="A246" s="5">
        <v>834</v>
      </c>
      <c r="B246" s="5">
        <v>1</v>
      </c>
      <c r="C246" s="5" t="s">
        <v>1923</v>
      </c>
      <c r="D246" s="5">
        <v>9724</v>
      </c>
      <c r="E246" s="5">
        <v>10665.8</v>
      </c>
      <c r="F246" s="5">
        <v>8527</v>
      </c>
      <c r="G246" s="5">
        <v>9369.2000000000007</v>
      </c>
      <c r="H246" s="5">
        <v>62754902</v>
      </c>
      <c r="I246" s="5">
        <v>188306</v>
      </c>
      <c r="J246" s="5">
        <v>556253</v>
      </c>
      <c r="K246" s="5">
        <v>165713</v>
      </c>
      <c r="L246" s="5">
        <v>0</v>
      </c>
      <c r="M246" s="5">
        <v>0</v>
      </c>
      <c r="N246" s="5">
        <v>553497.88997999998</v>
      </c>
      <c r="O246" s="5">
        <v>2108485</v>
      </c>
      <c r="P246" s="5">
        <v>912057.5</v>
      </c>
      <c r="Q246" s="5">
        <v>121800</v>
      </c>
      <c r="R246" s="5">
        <v>28763</v>
      </c>
      <c r="S246" s="5">
        <v>0</v>
      </c>
      <c r="T246" s="5">
        <v>0</v>
      </c>
      <c r="U246" s="5">
        <v>645129</v>
      </c>
      <c r="V246" s="5">
        <v>0</v>
      </c>
      <c r="W246" s="5">
        <v>12168717</v>
      </c>
      <c r="X246" s="5">
        <v>0</v>
      </c>
      <c r="Y246" s="5">
        <v>0</v>
      </c>
      <c r="Z246" s="5">
        <v>386380</v>
      </c>
      <c r="AA246" s="5">
        <v>6783301</v>
      </c>
      <c r="AB246" s="5">
        <v>87373304.389980003</v>
      </c>
      <c r="AC246" s="5">
        <v>0</v>
      </c>
      <c r="AD246" s="5">
        <v>1205239</v>
      </c>
      <c r="AE246" s="5">
        <v>912057.5</v>
      </c>
      <c r="AF246" s="5">
        <v>28763</v>
      </c>
      <c r="AG246" s="5">
        <v>12114728.01</v>
      </c>
      <c r="AH246" s="5">
        <v>0</v>
      </c>
      <c r="AI246" s="5">
        <v>6783301</v>
      </c>
      <c r="AJ246" s="5">
        <v>21044088.510000002</v>
      </c>
      <c r="AK246" s="5">
        <v>122706648.062463</v>
      </c>
      <c r="AL246" s="5">
        <v>10474238500</v>
      </c>
      <c r="AM246" s="47"/>
    </row>
    <row r="247" spans="1:39" x14ac:dyDescent="0.25">
      <c r="A247" s="5">
        <v>836</v>
      </c>
      <c r="B247" s="5">
        <v>1</v>
      </c>
      <c r="C247" s="5" t="s">
        <v>330</v>
      </c>
      <c r="D247" s="5">
        <v>235.6</v>
      </c>
      <c r="E247" s="5">
        <v>255.2</v>
      </c>
      <c r="F247" s="5">
        <v>212.6</v>
      </c>
      <c r="G247" s="5">
        <v>233.8</v>
      </c>
      <c r="H247" s="5">
        <v>1565992</v>
      </c>
      <c r="I247" s="5">
        <v>0</v>
      </c>
      <c r="J247" s="5">
        <v>263772</v>
      </c>
      <c r="K247" s="5">
        <v>30364</v>
      </c>
      <c r="L247" s="5">
        <v>96212</v>
      </c>
      <c r="M247" s="5">
        <v>0</v>
      </c>
      <c r="N247" s="5">
        <v>65260</v>
      </c>
      <c r="O247" s="5">
        <v>56697</v>
      </c>
      <c r="P247" s="5">
        <v>24407.5</v>
      </c>
      <c r="Q247" s="5">
        <v>3039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268819</v>
      </c>
      <c r="X247" s="5">
        <v>0</v>
      </c>
      <c r="Y247" s="5">
        <v>0</v>
      </c>
      <c r="Z247" s="5">
        <v>12664</v>
      </c>
      <c r="AA247" s="5">
        <v>169271</v>
      </c>
      <c r="AB247" s="5">
        <v>2556497.5</v>
      </c>
      <c r="AC247" s="5">
        <v>0</v>
      </c>
      <c r="AD247" s="5">
        <v>43181</v>
      </c>
      <c r="AE247" s="5">
        <v>8420</v>
      </c>
      <c r="AF247" s="5">
        <v>0</v>
      </c>
      <c r="AG247" s="5">
        <v>131210</v>
      </c>
      <c r="AH247" s="5">
        <v>0</v>
      </c>
      <c r="AI247" s="5">
        <v>48220</v>
      </c>
      <c r="AJ247" s="5">
        <v>231031</v>
      </c>
      <c r="AK247" s="5">
        <v>4079777.840971</v>
      </c>
      <c r="AL247" s="5">
        <v>44898875</v>
      </c>
      <c r="AM247" s="47"/>
    </row>
    <row r="248" spans="1:39" x14ac:dyDescent="0.25">
      <c r="A248" s="5">
        <v>837</v>
      </c>
      <c r="B248" s="5">
        <v>1</v>
      </c>
      <c r="C248" s="5" t="s">
        <v>331</v>
      </c>
      <c r="D248" s="5">
        <v>491</v>
      </c>
      <c r="E248" s="5">
        <v>534</v>
      </c>
      <c r="F248" s="5">
        <v>577</v>
      </c>
      <c r="G248" s="5">
        <v>646.07000000000005</v>
      </c>
      <c r="H248" s="5">
        <v>4327377</v>
      </c>
      <c r="I248" s="5">
        <v>0</v>
      </c>
      <c r="J248" s="5">
        <v>316841.28360600001</v>
      </c>
      <c r="K248" s="5">
        <v>150765</v>
      </c>
      <c r="L248" s="5">
        <v>114932</v>
      </c>
      <c r="M248" s="5">
        <v>0</v>
      </c>
      <c r="N248" s="5">
        <v>151655</v>
      </c>
      <c r="O248" s="5">
        <v>150637</v>
      </c>
      <c r="P248" s="5">
        <v>79786.5</v>
      </c>
      <c r="Q248" s="5">
        <v>8399</v>
      </c>
      <c r="R248" s="5">
        <v>27090</v>
      </c>
      <c r="S248" s="5">
        <v>0</v>
      </c>
      <c r="T248" s="5">
        <v>0</v>
      </c>
      <c r="U248" s="5">
        <v>0</v>
      </c>
      <c r="V248" s="5">
        <v>0</v>
      </c>
      <c r="W248" s="5">
        <v>490923</v>
      </c>
      <c r="X248" s="5">
        <v>0</v>
      </c>
      <c r="Y248" s="5">
        <v>27994</v>
      </c>
      <c r="Z248" s="5">
        <v>26635</v>
      </c>
      <c r="AA248" s="5">
        <v>467755</v>
      </c>
      <c r="AB248" s="5">
        <v>6340789.7836060002</v>
      </c>
      <c r="AC248" s="5">
        <v>0</v>
      </c>
      <c r="AD248" s="5">
        <v>65980</v>
      </c>
      <c r="AE248" s="5">
        <v>52042</v>
      </c>
      <c r="AF248" s="5">
        <v>17670</v>
      </c>
      <c r="AG248" s="5">
        <v>368091</v>
      </c>
      <c r="AH248" s="5">
        <v>0</v>
      </c>
      <c r="AI248" s="5">
        <v>251945</v>
      </c>
      <c r="AJ248" s="5">
        <v>755728</v>
      </c>
      <c r="AK248" s="5">
        <v>6483680.6177650001</v>
      </c>
      <c r="AL248" s="5">
        <v>177637575</v>
      </c>
      <c r="AM248" s="47"/>
    </row>
    <row r="249" spans="1:39" x14ac:dyDescent="0.25">
      <c r="A249" s="5">
        <v>840</v>
      </c>
      <c r="B249" s="5">
        <v>1</v>
      </c>
      <c r="C249" s="5" t="s">
        <v>332</v>
      </c>
      <c r="D249" s="5">
        <v>1116.8</v>
      </c>
      <c r="E249" s="5">
        <v>1216.5999999999999</v>
      </c>
      <c r="F249" s="5">
        <v>1025.8</v>
      </c>
      <c r="G249" s="5">
        <v>1114.4000000000001</v>
      </c>
      <c r="H249" s="5">
        <v>7464251</v>
      </c>
      <c r="I249" s="5">
        <v>0</v>
      </c>
      <c r="J249" s="5">
        <v>623808</v>
      </c>
      <c r="K249" s="5">
        <v>147405</v>
      </c>
      <c r="L249" s="5">
        <v>0</v>
      </c>
      <c r="M249" s="5">
        <v>0</v>
      </c>
      <c r="N249" s="5">
        <v>207698</v>
      </c>
      <c r="O249" s="5">
        <v>254609</v>
      </c>
      <c r="P249" s="5">
        <v>155808.75</v>
      </c>
      <c r="Q249" s="5">
        <v>14487</v>
      </c>
      <c r="R249" s="5">
        <v>1048</v>
      </c>
      <c r="S249" s="5">
        <v>0</v>
      </c>
      <c r="T249" s="5">
        <v>0</v>
      </c>
      <c r="U249" s="5">
        <v>0</v>
      </c>
      <c r="V249" s="5">
        <v>0</v>
      </c>
      <c r="W249" s="5">
        <v>561112</v>
      </c>
      <c r="X249" s="5">
        <v>0</v>
      </c>
      <c r="Y249" s="5">
        <v>0</v>
      </c>
      <c r="Z249" s="5">
        <v>45829</v>
      </c>
      <c r="AA249" s="5">
        <v>806826</v>
      </c>
      <c r="AB249" s="5">
        <v>10282881.75</v>
      </c>
      <c r="AC249" s="5">
        <v>0</v>
      </c>
      <c r="AD249" s="5">
        <v>99458</v>
      </c>
      <c r="AE249" s="5">
        <v>71695</v>
      </c>
      <c r="AF249" s="5">
        <v>482</v>
      </c>
      <c r="AG249" s="5">
        <v>251408</v>
      </c>
      <c r="AH249" s="5">
        <v>0</v>
      </c>
      <c r="AI249" s="5">
        <v>306577</v>
      </c>
      <c r="AJ249" s="5">
        <v>729620</v>
      </c>
      <c r="AK249" s="5">
        <v>9973999.8728570007</v>
      </c>
      <c r="AL249" s="5">
        <v>285505780</v>
      </c>
      <c r="AM249" s="47"/>
    </row>
    <row r="250" spans="1:39" x14ac:dyDescent="0.25">
      <c r="A250" s="5">
        <v>846</v>
      </c>
      <c r="B250" s="5">
        <v>1</v>
      </c>
      <c r="C250" s="5" t="s">
        <v>333</v>
      </c>
      <c r="D250" s="5">
        <v>663</v>
      </c>
      <c r="E250" s="5">
        <v>730.6</v>
      </c>
      <c r="F250" s="5">
        <v>636</v>
      </c>
      <c r="G250" s="5">
        <v>702.4</v>
      </c>
      <c r="H250" s="5">
        <v>4704675</v>
      </c>
      <c r="I250" s="5">
        <v>18421</v>
      </c>
      <c r="J250" s="5">
        <v>284630</v>
      </c>
      <c r="K250" s="5">
        <v>17491</v>
      </c>
      <c r="L250" s="5">
        <v>102532</v>
      </c>
      <c r="M250" s="5">
        <v>165560</v>
      </c>
      <c r="N250" s="5">
        <v>223071</v>
      </c>
      <c r="O250" s="5">
        <v>167262</v>
      </c>
      <c r="P250" s="5">
        <v>97620</v>
      </c>
      <c r="Q250" s="5">
        <v>9131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364981</v>
      </c>
      <c r="X250" s="5">
        <v>0</v>
      </c>
      <c r="Y250" s="5">
        <v>0</v>
      </c>
      <c r="Z250" s="5">
        <v>29538</v>
      </c>
      <c r="AA250" s="5">
        <v>508538</v>
      </c>
      <c r="AB250" s="5">
        <v>6693450</v>
      </c>
      <c r="AC250" s="5">
        <v>0</v>
      </c>
      <c r="AD250" s="5">
        <v>108188</v>
      </c>
      <c r="AE250" s="5">
        <v>77404</v>
      </c>
      <c r="AF250" s="5">
        <v>0</v>
      </c>
      <c r="AG250" s="5">
        <v>272316</v>
      </c>
      <c r="AH250" s="5">
        <v>0</v>
      </c>
      <c r="AI250" s="5">
        <v>332977</v>
      </c>
      <c r="AJ250" s="5">
        <v>790885</v>
      </c>
      <c r="AK250" s="5">
        <v>10409498.19513</v>
      </c>
      <c r="AL250" s="5">
        <v>295445100</v>
      </c>
      <c r="AM250" s="47"/>
    </row>
    <row r="251" spans="1:39" x14ac:dyDescent="0.25">
      <c r="A251" s="5">
        <v>850</v>
      </c>
      <c r="B251" s="5">
        <v>1</v>
      </c>
      <c r="C251" s="5" t="s">
        <v>334</v>
      </c>
      <c r="D251" s="5">
        <v>183</v>
      </c>
      <c r="E251" s="5">
        <v>200.6</v>
      </c>
      <c r="F251" s="5">
        <v>293</v>
      </c>
      <c r="G251" s="5">
        <v>329.44</v>
      </c>
      <c r="H251" s="5">
        <v>2206589</v>
      </c>
      <c r="I251" s="5">
        <v>0</v>
      </c>
      <c r="J251" s="5">
        <v>130184.924833</v>
      </c>
      <c r="K251" s="5">
        <v>0</v>
      </c>
      <c r="L251" s="5">
        <v>117715</v>
      </c>
      <c r="M251" s="5">
        <v>33185</v>
      </c>
      <c r="N251" s="5">
        <v>140596</v>
      </c>
      <c r="O251" s="5">
        <v>64089</v>
      </c>
      <c r="P251" s="5">
        <v>50478.25</v>
      </c>
      <c r="Q251" s="5">
        <v>4283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85691</v>
      </c>
      <c r="X251" s="5">
        <v>0</v>
      </c>
      <c r="Y251" s="5">
        <v>0</v>
      </c>
      <c r="Z251" s="5">
        <v>11506</v>
      </c>
      <c r="AA251" s="5">
        <v>98832</v>
      </c>
      <c r="AB251" s="5">
        <v>2943149.1748330002</v>
      </c>
      <c r="AC251" s="5">
        <v>0</v>
      </c>
      <c r="AD251" s="5">
        <v>29335</v>
      </c>
      <c r="AE251" s="5">
        <v>37569</v>
      </c>
      <c r="AF251" s="5">
        <v>0</v>
      </c>
      <c r="AG251" s="5">
        <v>19708</v>
      </c>
      <c r="AH251" s="5">
        <v>0</v>
      </c>
      <c r="AI251" s="5">
        <v>42630</v>
      </c>
      <c r="AJ251" s="5">
        <v>129242</v>
      </c>
      <c r="AK251" s="5">
        <v>3454978.2713210001</v>
      </c>
      <c r="AL251" s="5">
        <v>76142500</v>
      </c>
      <c r="AM251" s="47"/>
    </row>
    <row r="252" spans="1:39" x14ac:dyDescent="0.25">
      <c r="A252" s="5">
        <v>852</v>
      </c>
      <c r="B252" s="5">
        <v>1</v>
      </c>
      <c r="C252" s="5" t="s">
        <v>335</v>
      </c>
      <c r="D252" s="5">
        <v>128.6</v>
      </c>
      <c r="E252" s="5">
        <v>141.19999999999999</v>
      </c>
      <c r="F252" s="5">
        <v>127.6</v>
      </c>
      <c r="G252" s="5">
        <v>140.19999999999999</v>
      </c>
      <c r="H252" s="5">
        <v>939060</v>
      </c>
      <c r="I252" s="5">
        <v>0</v>
      </c>
      <c r="J252" s="5">
        <v>77104</v>
      </c>
      <c r="K252" s="5">
        <v>0</v>
      </c>
      <c r="L252" s="5">
        <v>65130</v>
      </c>
      <c r="M252" s="5">
        <v>144231</v>
      </c>
      <c r="N252" s="5">
        <v>82776</v>
      </c>
      <c r="O252" s="5">
        <v>33468</v>
      </c>
      <c r="P252" s="5">
        <v>7010</v>
      </c>
      <c r="Q252" s="5">
        <v>1823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326534</v>
      </c>
      <c r="X252" s="5">
        <v>0</v>
      </c>
      <c r="Y252" s="5">
        <v>563</v>
      </c>
      <c r="Z252" s="5">
        <v>7447</v>
      </c>
      <c r="AA252" s="5">
        <v>101505</v>
      </c>
      <c r="AB252" s="5">
        <v>1786651</v>
      </c>
      <c r="AC252" s="5">
        <v>0</v>
      </c>
      <c r="AD252" s="5">
        <v>33468</v>
      </c>
      <c r="AE252" s="5">
        <v>4621</v>
      </c>
      <c r="AF252" s="5">
        <v>0</v>
      </c>
      <c r="AG252" s="5">
        <v>128851.37</v>
      </c>
      <c r="AH252" s="5">
        <v>0</v>
      </c>
      <c r="AI252" s="5">
        <v>55260</v>
      </c>
      <c r="AJ252" s="5">
        <v>222200.37</v>
      </c>
      <c r="AK252" s="5">
        <v>7615053.1989850001</v>
      </c>
      <c r="AL252" s="5">
        <v>47475100</v>
      </c>
      <c r="AM252" s="47"/>
    </row>
    <row r="253" spans="1:39" x14ac:dyDescent="0.25">
      <c r="A253" s="5">
        <v>857</v>
      </c>
      <c r="B253" s="5">
        <v>1</v>
      </c>
      <c r="C253" s="5" t="s">
        <v>1924</v>
      </c>
      <c r="D253" s="5">
        <v>598</v>
      </c>
      <c r="E253" s="5">
        <v>665.8</v>
      </c>
      <c r="F253" s="5">
        <v>706</v>
      </c>
      <c r="G253" s="5">
        <v>786.6</v>
      </c>
      <c r="H253" s="5">
        <v>5268647</v>
      </c>
      <c r="I253" s="5">
        <v>0</v>
      </c>
      <c r="J253" s="5">
        <v>192468</v>
      </c>
      <c r="K253" s="5">
        <v>16698</v>
      </c>
      <c r="L253" s="5">
        <v>77291</v>
      </c>
      <c r="M253" s="5">
        <v>0</v>
      </c>
      <c r="N253" s="5">
        <v>169684</v>
      </c>
      <c r="O253" s="5">
        <v>185272</v>
      </c>
      <c r="P253" s="5">
        <v>129133.75</v>
      </c>
      <c r="Q253" s="5">
        <v>10226</v>
      </c>
      <c r="R253" s="5">
        <v>6930</v>
      </c>
      <c r="S253" s="5">
        <v>0</v>
      </c>
      <c r="T253" s="5">
        <v>0</v>
      </c>
      <c r="U253" s="5">
        <v>0</v>
      </c>
      <c r="V253" s="5">
        <v>0</v>
      </c>
      <c r="W253" s="5">
        <v>40840</v>
      </c>
      <c r="X253" s="5">
        <v>0</v>
      </c>
      <c r="Y253" s="5">
        <v>19500</v>
      </c>
      <c r="Z253" s="5">
        <v>33166</v>
      </c>
      <c r="AA253" s="5">
        <v>569498</v>
      </c>
      <c r="AB253" s="5">
        <v>6719353.75</v>
      </c>
      <c r="AC253" s="5">
        <v>0</v>
      </c>
      <c r="AD253" s="5">
        <v>68632</v>
      </c>
      <c r="AE253" s="5">
        <v>107846</v>
      </c>
      <c r="AF253" s="5">
        <v>5788</v>
      </c>
      <c r="AG253" s="5">
        <v>30679</v>
      </c>
      <c r="AH253" s="5">
        <v>0</v>
      </c>
      <c r="AI253" s="5">
        <v>392753</v>
      </c>
      <c r="AJ253" s="5">
        <v>605698</v>
      </c>
      <c r="AK253" s="5">
        <v>6676266.8847960001</v>
      </c>
      <c r="AL253" s="5">
        <v>283581000</v>
      </c>
      <c r="AM253" s="47"/>
    </row>
    <row r="254" spans="1:39" x14ac:dyDescent="0.25">
      <c r="A254" s="5">
        <v>858</v>
      </c>
      <c r="B254" s="5">
        <v>1</v>
      </c>
      <c r="C254" s="5" t="s">
        <v>336</v>
      </c>
      <c r="D254" s="5">
        <v>1019</v>
      </c>
      <c r="E254" s="5">
        <v>1108.5999999999999</v>
      </c>
      <c r="F254" s="5">
        <v>1060</v>
      </c>
      <c r="G254" s="5">
        <v>1154.5999999999999</v>
      </c>
      <c r="H254" s="5">
        <v>7733511</v>
      </c>
      <c r="I254" s="5">
        <v>0</v>
      </c>
      <c r="J254" s="5">
        <v>193581</v>
      </c>
      <c r="K254" s="5">
        <v>36148</v>
      </c>
      <c r="L254" s="5">
        <v>0</v>
      </c>
      <c r="M254" s="5">
        <v>0</v>
      </c>
      <c r="N254" s="5">
        <v>183831</v>
      </c>
      <c r="O254" s="5">
        <v>270212</v>
      </c>
      <c r="P254" s="5">
        <v>192750</v>
      </c>
      <c r="Q254" s="5">
        <v>15010</v>
      </c>
      <c r="R254" s="5">
        <v>11754</v>
      </c>
      <c r="S254" s="5">
        <v>0</v>
      </c>
      <c r="T254" s="5">
        <v>0</v>
      </c>
      <c r="U254" s="5">
        <v>0</v>
      </c>
      <c r="V254" s="5">
        <v>-335</v>
      </c>
      <c r="W254" s="5">
        <v>0</v>
      </c>
      <c r="X254" s="5">
        <v>0</v>
      </c>
      <c r="Y254" s="5">
        <v>0</v>
      </c>
      <c r="Z254" s="5">
        <v>46433</v>
      </c>
      <c r="AA254" s="5">
        <v>835930</v>
      </c>
      <c r="AB254" s="5">
        <v>9518825</v>
      </c>
      <c r="AC254" s="5">
        <v>0</v>
      </c>
      <c r="AD254" s="5">
        <v>79748</v>
      </c>
      <c r="AE254" s="5">
        <v>156295</v>
      </c>
      <c r="AF254" s="5">
        <v>9531</v>
      </c>
      <c r="AG254" s="5">
        <v>0</v>
      </c>
      <c r="AH254" s="5">
        <v>0</v>
      </c>
      <c r="AI254" s="5">
        <v>559739</v>
      </c>
      <c r="AJ254" s="5">
        <v>805313</v>
      </c>
      <c r="AK254" s="5">
        <v>7807439.3408120004</v>
      </c>
      <c r="AL254" s="5">
        <v>458455410</v>
      </c>
      <c r="AM254" s="47"/>
    </row>
    <row r="255" spans="1:39" x14ac:dyDescent="0.25">
      <c r="A255" s="5">
        <v>861</v>
      </c>
      <c r="B255" s="5">
        <v>1</v>
      </c>
      <c r="C255" s="5" t="s">
        <v>1925</v>
      </c>
      <c r="D255" s="5">
        <v>3136</v>
      </c>
      <c r="E255" s="5">
        <v>3465.4</v>
      </c>
      <c r="F255" s="5">
        <v>2570</v>
      </c>
      <c r="G255" s="5">
        <v>2849</v>
      </c>
      <c r="H255" s="5">
        <v>19082602</v>
      </c>
      <c r="I255" s="5">
        <v>73685</v>
      </c>
      <c r="J255" s="5">
        <v>1113509.883959</v>
      </c>
      <c r="K255" s="5">
        <v>51156</v>
      </c>
      <c r="L255" s="5">
        <v>0</v>
      </c>
      <c r="M255" s="5">
        <v>0</v>
      </c>
      <c r="N255" s="5">
        <v>502681.73231599998</v>
      </c>
      <c r="O255" s="5">
        <v>657575</v>
      </c>
      <c r="P255" s="5">
        <v>281987.5</v>
      </c>
      <c r="Q255" s="5">
        <v>37037</v>
      </c>
      <c r="R255" s="5">
        <v>59345</v>
      </c>
      <c r="S255" s="5">
        <v>0</v>
      </c>
      <c r="T255" s="5">
        <v>0</v>
      </c>
      <c r="U255" s="5">
        <v>191389</v>
      </c>
      <c r="V255" s="5">
        <v>-7636</v>
      </c>
      <c r="W255" s="5">
        <v>3497632</v>
      </c>
      <c r="X255" s="5">
        <v>0</v>
      </c>
      <c r="Y255" s="5">
        <v>55969</v>
      </c>
      <c r="Z255" s="5">
        <v>140187</v>
      </c>
      <c r="AA255" s="5">
        <v>2062676</v>
      </c>
      <c r="AB255" s="5">
        <v>27799796.116275001</v>
      </c>
      <c r="AC255" s="5">
        <v>0</v>
      </c>
      <c r="AD255" s="5">
        <v>367781</v>
      </c>
      <c r="AE255" s="5">
        <v>281987.5</v>
      </c>
      <c r="AF255" s="5">
        <v>59345</v>
      </c>
      <c r="AG255" s="5">
        <v>3497632</v>
      </c>
      <c r="AH255" s="5">
        <v>0</v>
      </c>
      <c r="AI255" s="5">
        <v>1996148</v>
      </c>
      <c r="AJ255" s="5">
        <v>6202893.5</v>
      </c>
      <c r="AK255" s="5">
        <v>36508983.892072</v>
      </c>
      <c r="AL255" s="5">
        <v>2812181860</v>
      </c>
      <c r="AM255" s="47"/>
    </row>
    <row r="256" spans="1:39" x14ac:dyDescent="0.25">
      <c r="A256" s="5">
        <v>876</v>
      </c>
      <c r="B256" s="5">
        <v>1</v>
      </c>
      <c r="C256" s="5" t="s">
        <v>338</v>
      </c>
      <c r="D256" s="5">
        <v>1696</v>
      </c>
      <c r="E256" s="5">
        <v>1864.6</v>
      </c>
      <c r="F256" s="5">
        <v>1970</v>
      </c>
      <c r="G256" s="5">
        <v>2155.1999999999998</v>
      </c>
      <c r="H256" s="5">
        <v>14435530</v>
      </c>
      <c r="I256" s="5">
        <v>42983</v>
      </c>
      <c r="J256" s="5">
        <v>154619</v>
      </c>
      <c r="K256" s="5">
        <v>15605</v>
      </c>
      <c r="L256" s="5">
        <v>0</v>
      </c>
      <c r="M256" s="5">
        <v>0</v>
      </c>
      <c r="N256" s="5">
        <v>279643</v>
      </c>
      <c r="O256" s="5">
        <v>466045</v>
      </c>
      <c r="P256" s="5">
        <v>350416.25</v>
      </c>
      <c r="Q256" s="5">
        <v>28018</v>
      </c>
      <c r="R256" s="5">
        <v>22436</v>
      </c>
      <c r="S256" s="5">
        <v>0</v>
      </c>
      <c r="T256" s="5">
        <v>0</v>
      </c>
      <c r="U256" s="5">
        <v>0</v>
      </c>
      <c r="V256" s="5">
        <v>0</v>
      </c>
      <c r="W256" s="5">
        <v>170325</v>
      </c>
      <c r="X256" s="5">
        <v>0</v>
      </c>
      <c r="Y256" s="5">
        <v>0</v>
      </c>
      <c r="Z256" s="5">
        <v>85899</v>
      </c>
      <c r="AA256" s="5">
        <v>1560365</v>
      </c>
      <c r="AB256" s="5">
        <v>17611884.25</v>
      </c>
      <c r="AC256" s="5">
        <v>0</v>
      </c>
      <c r="AD256" s="5">
        <v>192168</v>
      </c>
      <c r="AE256" s="5">
        <v>350416.25</v>
      </c>
      <c r="AF256" s="5">
        <v>22436</v>
      </c>
      <c r="AG256" s="5">
        <v>124041</v>
      </c>
      <c r="AH256" s="5">
        <v>0</v>
      </c>
      <c r="AI256" s="5">
        <v>1372751</v>
      </c>
      <c r="AJ256" s="5">
        <v>2061812.25</v>
      </c>
      <c r="AK256" s="5">
        <v>20361190.963034</v>
      </c>
      <c r="AL256" s="5">
        <v>1164718025</v>
      </c>
      <c r="AM256" s="47"/>
    </row>
    <row r="257" spans="1:39" x14ac:dyDescent="0.25">
      <c r="A257" s="5">
        <v>877</v>
      </c>
      <c r="B257" s="5">
        <v>1</v>
      </c>
      <c r="C257" s="5" t="s">
        <v>2176</v>
      </c>
      <c r="D257" s="5">
        <v>6394</v>
      </c>
      <c r="E257" s="5">
        <v>7014.15</v>
      </c>
      <c r="F257" s="5">
        <v>5437</v>
      </c>
      <c r="G257" s="5">
        <v>5978.7</v>
      </c>
      <c r="H257" s="5">
        <v>40045333</v>
      </c>
      <c r="I257" s="5">
        <v>501466</v>
      </c>
      <c r="J257" s="5">
        <v>622577</v>
      </c>
      <c r="K257" s="5">
        <v>56330</v>
      </c>
      <c r="L257" s="5">
        <v>0</v>
      </c>
      <c r="M257" s="5">
        <v>0</v>
      </c>
      <c r="N257" s="5">
        <v>385987</v>
      </c>
      <c r="O257" s="5">
        <v>1333250</v>
      </c>
      <c r="P257" s="5">
        <v>751601.25</v>
      </c>
      <c r="Q257" s="5">
        <v>77723</v>
      </c>
      <c r="R257" s="5">
        <v>67978</v>
      </c>
      <c r="S257" s="5">
        <v>0</v>
      </c>
      <c r="T257" s="5">
        <v>0</v>
      </c>
      <c r="U257" s="5">
        <v>0</v>
      </c>
      <c r="V257" s="5">
        <v>0</v>
      </c>
      <c r="W257" s="5">
        <v>4484025</v>
      </c>
      <c r="X257" s="5">
        <v>0</v>
      </c>
      <c r="Y257" s="5">
        <v>0</v>
      </c>
      <c r="Z257" s="5">
        <v>305615</v>
      </c>
      <c r="AA257" s="5">
        <v>4328579</v>
      </c>
      <c r="AB257" s="5">
        <v>52960464.25</v>
      </c>
      <c r="AC257" s="5">
        <v>0</v>
      </c>
      <c r="AD257" s="5">
        <v>411065</v>
      </c>
      <c r="AE257" s="5">
        <v>713088</v>
      </c>
      <c r="AF257" s="5">
        <v>64495</v>
      </c>
      <c r="AG257" s="5">
        <v>4080791</v>
      </c>
      <c r="AH257" s="5">
        <v>0</v>
      </c>
      <c r="AI257" s="5">
        <v>3391285</v>
      </c>
      <c r="AJ257" s="5">
        <v>8660724</v>
      </c>
      <c r="AK257" s="5">
        <v>42234589.622036003</v>
      </c>
      <c r="AL257" s="5">
        <v>3393912150</v>
      </c>
      <c r="AM257" s="47"/>
    </row>
    <row r="258" spans="1:39" x14ac:dyDescent="0.25">
      <c r="A258" s="5">
        <v>879</v>
      </c>
      <c r="B258" s="5">
        <v>1</v>
      </c>
      <c r="C258" s="5" t="s">
        <v>339</v>
      </c>
      <c r="D258" s="5">
        <v>2287</v>
      </c>
      <c r="E258" s="5">
        <v>2517</v>
      </c>
      <c r="F258" s="5">
        <v>2430</v>
      </c>
      <c r="G258" s="5">
        <v>2670</v>
      </c>
      <c r="H258" s="5">
        <v>17883660</v>
      </c>
      <c r="I258" s="5">
        <v>26608</v>
      </c>
      <c r="J258" s="5">
        <v>37791</v>
      </c>
      <c r="K258" s="5">
        <v>17695</v>
      </c>
      <c r="L258" s="5">
        <v>0</v>
      </c>
      <c r="M258" s="5">
        <v>0</v>
      </c>
      <c r="N258" s="5">
        <v>209367.39627900001</v>
      </c>
      <c r="O258" s="5">
        <v>587639</v>
      </c>
      <c r="P258" s="5">
        <v>393606.25</v>
      </c>
      <c r="Q258" s="5">
        <v>34710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976953</v>
      </c>
      <c r="X258" s="5">
        <v>0</v>
      </c>
      <c r="Y258" s="5">
        <v>0</v>
      </c>
      <c r="Z258" s="5">
        <v>124617</v>
      </c>
      <c r="AA258" s="5">
        <v>1933080</v>
      </c>
      <c r="AB258" s="5">
        <v>22225726.646279</v>
      </c>
      <c r="AC258" s="5">
        <v>0</v>
      </c>
      <c r="AD258" s="5">
        <v>180893</v>
      </c>
      <c r="AE258" s="5">
        <v>393606.25</v>
      </c>
      <c r="AF258" s="5">
        <v>0</v>
      </c>
      <c r="AG258" s="5">
        <v>976953</v>
      </c>
      <c r="AH258" s="5">
        <v>0</v>
      </c>
      <c r="AI258" s="5">
        <v>1683783</v>
      </c>
      <c r="AJ258" s="5">
        <v>3235235.25</v>
      </c>
      <c r="AK258" s="5">
        <v>18831564.852012999</v>
      </c>
      <c r="AL258" s="5">
        <v>1525591900</v>
      </c>
      <c r="AM258" s="47"/>
    </row>
    <row r="259" spans="1:39" x14ac:dyDescent="0.25">
      <c r="A259" s="5">
        <v>881</v>
      </c>
      <c r="B259" s="5">
        <v>1</v>
      </c>
      <c r="C259" s="5" t="s">
        <v>340</v>
      </c>
      <c r="D259" s="5">
        <v>779</v>
      </c>
      <c r="E259" s="5">
        <v>857</v>
      </c>
      <c r="F259" s="5">
        <v>785</v>
      </c>
      <c r="G259" s="5">
        <v>863.6</v>
      </c>
      <c r="H259" s="5">
        <v>5784393</v>
      </c>
      <c r="I259" s="5">
        <v>22515</v>
      </c>
      <c r="J259" s="5">
        <v>75054</v>
      </c>
      <c r="K259" s="5">
        <v>15537</v>
      </c>
      <c r="L259" s="5">
        <v>47176</v>
      </c>
      <c r="M259" s="5">
        <v>0</v>
      </c>
      <c r="N259" s="5">
        <v>108512</v>
      </c>
      <c r="O259" s="5">
        <v>193844</v>
      </c>
      <c r="P259" s="5">
        <v>114853.75</v>
      </c>
      <c r="Q259" s="5">
        <v>11227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542963</v>
      </c>
      <c r="X259" s="5">
        <v>0</v>
      </c>
      <c r="Y259" s="5">
        <v>0</v>
      </c>
      <c r="Z259" s="5">
        <v>33750</v>
      </c>
      <c r="AA259" s="5">
        <v>625246</v>
      </c>
      <c r="AB259" s="5">
        <v>7575070.75</v>
      </c>
      <c r="AC259" s="5">
        <v>0</v>
      </c>
      <c r="AD259" s="5">
        <v>71131</v>
      </c>
      <c r="AE259" s="5">
        <v>114853.75</v>
      </c>
      <c r="AF259" s="5">
        <v>0</v>
      </c>
      <c r="AG259" s="5">
        <v>514036.7</v>
      </c>
      <c r="AH259" s="5">
        <v>0</v>
      </c>
      <c r="AI259" s="5">
        <v>541631</v>
      </c>
      <c r="AJ259" s="5">
        <v>1241652.45</v>
      </c>
      <c r="AK259" s="5">
        <v>7260767.0267470004</v>
      </c>
      <c r="AL259" s="5">
        <v>510765100</v>
      </c>
      <c r="AM259" s="47"/>
    </row>
    <row r="260" spans="1:39" x14ac:dyDescent="0.25">
      <c r="A260" s="5">
        <v>882</v>
      </c>
      <c r="B260" s="5">
        <v>1</v>
      </c>
      <c r="C260" s="5" t="s">
        <v>341</v>
      </c>
      <c r="D260" s="5">
        <v>4278</v>
      </c>
      <c r="E260" s="5">
        <v>4652</v>
      </c>
      <c r="F260" s="5">
        <v>4208</v>
      </c>
      <c r="G260" s="5">
        <v>4623.6000000000004</v>
      </c>
      <c r="H260" s="5">
        <v>30968873</v>
      </c>
      <c r="I260" s="5">
        <v>178072</v>
      </c>
      <c r="J260" s="5">
        <v>544653</v>
      </c>
      <c r="K260" s="5">
        <v>76020</v>
      </c>
      <c r="L260" s="5">
        <v>0</v>
      </c>
      <c r="M260" s="5">
        <v>0</v>
      </c>
      <c r="N260" s="5">
        <v>272724</v>
      </c>
      <c r="O260" s="5">
        <v>1039277</v>
      </c>
      <c r="P260" s="5">
        <v>638568.75</v>
      </c>
      <c r="Q260" s="5">
        <v>60107</v>
      </c>
      <c r="R260" s="5">
        <v>30331</v>
      </c>
      <c r="S260" s="5">
        <v>0</v>
      </c>
      <c r="T260" s="5">
        <v>0</v>
      </c>
      <c r="U260" s="5">
        <v>0</v>
      </c>
      <c r="V260" s="5">
        <v>-8038</v>
      </c>
      <c r="W260" s="5">
        <v>2445515</v>
      </c>
      <c r="X260" s="5">
        <v>0</v>
      </c>
      <c r="Y260" s="5">
        <v>0</v>
      </c>
      <c r="Z260" s="5">
        <v>227851</v>
      </c>
      <c r="AA260" s="5">
        <v>3347486</v>
      </c>
      <c r="AB260" s="5">
        <v>39821439.75</v>
      </c>
      <c r="AC260" s="5">
        <v>0</v>
      </c>
      <c r="AD260" s="5">
        <v>417413</v>
      </c>
      <c r="AE260" s="5">
        <v>638568.75</v>
      </c>
      <c r="AF260" s="5">
        <v>30331</v>
      </c>
      <c r="AG260" s="5">
        <v>2417719.34</v>
      </c>
      <c r="AH260" s="5">
        <v>0</v>
      </c>
      <c r="AI260" s="5">
        <v>2957350</v>
      </c>
      <c r="AJ260" s="5">
        <v>6461382.0899999999</v>
      </c>
      <c r="AK260" s="5">
        <v>42547878.178622998</v>
      </c>
      <c r="AL260" s="5">
        <v>2942330711</v>
      </c>
      <c r="AM260" s="47"/>
    </row>
    <row r="261" spans="1:39" x14ac:dyDescent="0.25">
      <c r="A261" s="5">
        <v>883</v>
      </c>
      <c r="B261" s="5">
        <v>1</v>
      </c>
      <c r="C261" s="5" t="s">
        <v>342</v>
      </c>
      <c r="D261" s="5">
        <v>1561</v>
      </c>
      <c r="E261" s="5">
        <v>1711.6</v>
      </c>
      <c r="F261" s="5">
        <v>1619</v>
      </c>
      <c r="G261" s="5">
        <v>1769.2</v>
      </c>
      <c r="H261" s="5">
        <v>11850102</v>
      </c>
      <c r="I261" s="5">
        <v>30702</v>
      </c>
      <c r="J261" s="5">
        <v>173661</v>
      </c>
      <c r="K261" s="5">
        <v>38952</v>
      </c>
      <c r="L261" s="5">
        <v>0</v>
      </c>
      <c r="M261" s="5">
        <v>0</v>
      </c>
      <c r="N261" s="5">
        <v>162322.02771200001</v>
      </c>
      <c r="O261" s="5">
        <v>391928</v>
      </c>
      <c r="P261" s="5">
        <v>218498.75</v>
      </c>
      <c r="Q261" s="5">
        <v>23000</v>
      </c>
      <c r="R261" s="5">
        <v>49237</v>
      </c>
      <c r="S261" s="5">
        <v>0</v>
      </c>
      <c r="T261" s="5">
        <v>0</v>
      </c>
      <c r="U261" s="5">
        <v>0</v>
      </c>
      <c r="V261" s="5">
        <v>0</v>
      </c>
      <c r="W261" s="5">
        <v>1369078</v>
      </c>
      <c r="X261" s="5">
        <v>0</v>
      </c>
      <c r="Y261" s="5">
        <v>0</v>
      </c>
      <c r="Z261" s="5">
        <v>70229</v>
      </c>
      <c r="AA261" s="5">
        <v>1280901</v>
      </c>
      <c r="AB261" s="5">
        <v>15658610.777712001</v>
      </c>
      <c r="AC261" s="5">
        <v>0</v>
      </c>
      <c r="AD261" s="5">
        <v>138618</v>
      </c>
      <c r="AE261" s="5">
        <v>218498.75</v>
      </c>
      <c r="AF261" s="5">
        <v>49237</v>
      </c>
      <c r="AG261" s="5">
        <v>1367231.16</v>
      </c>
      <c r="AH261" s="5">
        <v>0</v>
      </c>
      <c r="AI261" s="5">
        <v>1148558</v>
      </c>
      <c r="AJ261" s="5">
        <v>2922142.91</v>
      </c>
      <c r="AK261" s="5">
        <v>14336868.387085</v>
      </c>
      <c r="AL261" s="5">
        <v>1130641250</v>
      </c>
      <c r="AM261" s="47"/>
    </row>
    <row r="262" spans="1:39" x14ac:dyDescent="0.25">
      <c r="A262" s="5">
        <v>885</v>
      </c>
      <c r="B262" s="5">
        <v>1</v>
      </c>
      <c r="C262" s="5" t="s">
        <v>2177</v>
      </c>
      <c r="D262" s="5">
        <v>5684</v>
      </c>
      <c r="E262" s="5">
        <v>6252.4</v>
      </c>
      <c r="F262" s="5">
        <v>6515</v>
      </c>
      <c r="G262" s="5">
        <v>7169.4</v>
      </c>
      <c r="H262" s="5">
        <v>48020641</v>
      </c>
      <c r="I262" s="5">
        <v>73685</v>
      </c>
      <c r="J262" s="5">
        <v>171610</v>
      </c>
      <c r="K262" s="5">
        <v>65201</v>
      </c>
      <c r="L262" s="5">
        <v>0</v>
      </c>
      <c r="M262" s="5">
        <v>0</v>
      </c>
      <c r="N262" s="5">
        <v>74560</v>
      </c>
      <c r="O262" s="5">
        <v>1515862</v>
      </c>
      <c r="P262" s="5">
        <v>1200615</v>
      </c>
      <c r="Q262" s="5">
        <v>93202</v>
      </c>
      <c r="R262" s="5">
        <v>4732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497249</v>
      </c>
      <c r="AA262" s="5">
        <v>5190646</v>
      </c>
      <c r="AB262" s="5">
        <v>56908003</v>
      </c>
      <c r="AC262" s="5">
        <v>0</v>
      </c>
      <c r="AD262" s="5">
        <v>246774</v>
      </c>
      <c r="AE262" s="5">
        <v>882956</v>
      </c>
      <c r="AF262" s="5">
        <v>3480</v>
      </c>
      <c r="AG262" s="5">
        <v>0</v>
      </c>
      <c r="AH262" s="5">
        <v>0</v>
      </c>
      <c r="AI262" s="5">
        <v>3152246</v>
      </c>
      <c r="AJ262" s="5">
        <v>4285456</v>
      </c>
      <c r="AK262" s="5">
        <v>26741521.241939999</v>
      </c>
      <c r="AL262" s="5">
        <v>2345049675</v>
      </c>
      <c r="AM262" s="47"/>
    </row>
    <row r="263" spans="1:39" x14ac:dyDescent="0.25">
      <c r="A263" s="5">
        <v>891</v>
      </c>
      <c r="B263" s="5">
        <v>1</v>
      </c>
      <c r="C263" s="5" t="s">
        <v>343</v>
      </c>
      <c r="D263" s="5">
        <v>521</v>
      </c>
      <c r="E263" s="5">
        <v>575.20000000000005</v>
      </c>
      <c r="F263" s="5">
        <v>581</v>
      </c>
      <c r="G263" s="5">
        <v>642.4</v>
      </c>
      <c r="H263" s="5">
        <v>4302795</v>
      </c>
      <c r="I263" s="5">
        <v>0</v>
      </c>
      <c r="J263" s="5">
        <v>260081</v>
      </c>
      <c r="K263" s="5">
        <v>15506</v>
      </c>
      <c r="L263" s="5">
        <v>115615</v>
      </c>
      <c r="M263" s="5">
        <v>221492</v>
      </c>
      <c r="N263" s="5">
        <v>229547</v>
      </c>
      <c r="O263" s="5">
        <v>152750</v>
      </c>
      <c r="P263" s="5">
        <v>83767.5</v>
      </c>
      <c r="Q263" s="5">
        <v>8351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434262</v>
      </c>
      <c r="X263" s="5">
        <v>0</v>
      </c>
      <c r="Y263" s="5">
        <v>0</v>
      </c>
      <c r="Z263" s="5">
        <v>23623</v>
      </c>
      <c r="AA263" s="5">
        <v>465098</v>
      </c>
      <c r="AB263" s="5">
        <v>6312887.5</v>
      </c>
      <c r="AC263" s="5">
        <v>0</v>
      </c>
      <c r="AD263" s="5">
        <v>84986</v>
      </c>
      <c r="AE263" s="5">
        <v>47615</v>
      </c>
      <c r="AF263" s="5">
        <v>0</v>
      </c>
      <c r="AG263" s="5">
        <v>289791</v>
      </c>
      <c r="AH263" s="5">
        <v>0</v>
      </c>
      <c r="AI263" s="5">
        <v>218310</v>
      </c>
      <c r="AJ263" s="5">
        <v>640702</v>
      </c>
      <c r="AK263" s="5">
        <v>8189054.6220699996</v>
      </c>
      <c r="AL263" s="5">
        <v>166746100</v>
      </c>
      <c r="AM263" s="47"/>
    </row>
    <row r="264" spans="1:39" x14ac:dyDescent="0.25">
      <c r="A264" s="5">
        <v>911</v>
      </c>
      <c r="B264" s="5">
        <v>1</v>
      </c>
      <c r="C264" s="5" t="s">
        <v>344</v>
      </c>
      <c r="D264" s="5">
        <v>5180</v>
      </c>
      <c r="E264" s="5">
        <v>5633.6</v>
      </c>
      <c r="F264" s="5">
        <v>5037</v>
      </c>
      <c r="G264" s="5">
        <v>5525.2</v>
      </c>
      <c r="H264" s="5">
        <v>37007790</v>
      </c>
      <c r="I264" s="5">
        <v>287575</v>
      </c>
      <c r="J264" s="5">
        <v>864554</v>
      </c>
      <c r="K264" s="5">
        <v>26280</v>
      </c>
      <c r="L264" s="5">
        <v>0</v>
      </c>
      <c r="M264" s="5">
        <v>0</v>
      </c>
      <c r="N264" s="5">
        <v>560646</v>
      </c>
      <c r="O264" s="5">
        <v>1259201</v>
      </c>
      <c r="P264" s="5">
        <v>923085</v>
      </c>
      <c r="Q264" s="5">
        <v>71828</v>
      </c>
      <c r="R264" s="5">
        <v>43483</v>
      </c>
      <c r="S264" s="5">
        <v>0</v>
      </c>
      <c r="T264" s="5">
        <v>0</v>
      </c>
      <c r="U264" s="5">
        <v>181583</v>
      </c>
      <c r="V264" s="5">
        <v>-8439</v>
      </c>
      <c r="W264" s="5">
        <v>0</v>
      </c>
      <c r="X264" s="5">
        <v>0</v>
      </c>
      <c r="Y264" s="5">
        <v>0</v>
      </c>
      <c r="Z264" s="5">
        <v>208450</v>
      </c>
      <c r="AA264" s="5">
        <v>4000245</v>
      </c>
      <c r="AB264" s="5">
        <v>45426281</v>
      </c>
      <c r="AC264" s="5">
        <v>0</v>
      </c>
      <c r="AD264" s="5">
        <v>294836</v>
      </c>
      <c r="AE264" s="5">
        <v>784310</v>
      </c>
      <c r="AF264" s="5">
        <v>36946</v>
      </c>
      <c r="AG264" s="5">
        <v>0</v>
      </c>
      <c r="AH264" s="5">
        <v>0</v>
      </c>
      <c r="AI264" s="5">
        <v>2806701</v>
      </c>
      <c r="AJ264" s="5">
        <v>3922793</v>
      </c>
      <c r="AK264" s="5">
        <v>29641211.917819999</v>
      </c>
      <c r="AL264" s="5">
        <v>2441193200</v>
      </c>
      <c r="AM264" s="47"/>
    </row>
    <row r="265" spans="1:39" x14ac:dyDescent="0.25">
      <c r="A265" s="5">
        <v>912</v>
      </c>
      <c r="B265" s="5">
        <v>1</v>
      </c>
      <c r="C265" s="5" t="s">
        <v>345</v>
      </c>
      <c r="D265" s="5">
        <v>1890</v>
      </c>
      <c r="E265" s="5">
        <v>2069.6</v>
      </c>
      <c r="F265" s="5">
        <v>1684</v>
      </c>
      <c r="G265" s="5">
        <v>1848.4</v>
      </c>
      <c r="H265" s="5">
        <v>12380583</v>
      </c>
      <c r="I265" s="5">
        <v>110527</v>
      </c>
      <c r="J265" s="5">
        <v>828756</v>
      </c>
      <c r="K265" s="5">
        <v>15508</v>
      </c>
      <c r="L265" s="5">
        <v>0</v>
      </c>
      <c r="M265" s="5">
        <v>0</v>
      </c>
      <c r="N265" s="5">
        <v>311001</v>
      </c>
      <c r="O265" s="5">
        <v>423347</v>
      </c>
      <c r="P265" s="5">
        <v>283540</v>
      </c>
      <c r="Q265" s="5">
        <v>24029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474946</v>
      </c>
      <c r="X265" s="5">
        <v>0</v>
      </c>
      <c r="Y265" s="5">
        <v>39000</v>
      </c>
      <c r="Z265" s="5">
        <v>90181</v>
      </c>
      <c r="AA265" s="5">
        <v>1338242</v>
      </c>
      <c r="AB265" s="5">
        <v>16319660</v>
      </c>
      <c r="AC265" s="5">
        <v>0</v>
      </c>
      <c r="AD265" s="5">
        <v>94691</v>
      </c>
      <c r="AE265" s="5">
        <v>196596</v>
      </c>
      <c r="AF265" s="5">
        <v>0</v>
      </c>
      <c r="AG265" s="5">
        <v>296205</v>
      </c>
      <c r="AH265" s="5">
        <v>0</v>
      </c>
      <c r="AI265" s="5">
        <v>766230</v>
      </c>
      <c r="AJ265" s="5">
        <v>1353722</v>
      </c>
      <c r="AK265" s="5">
        <v>9472675.0073460005</v>
      </c>
      <c r="AL265" s="5">
        <v>731842400</v>
      </c>
      <c r="AM265" s="47"/>
    </row>
    <row r="266" spans="1:39" x14ac:dyDescent="0.25">
      <c r="A266" s="5">
        <v>914</v>
      </c>
      <c r="B266" s="5">
        <v>1</v>
      </c>
      <c r="C266" s="5" t="s">
        <v>346</v>
      </c>
      <c r="D266" s="5">
        <v>258</v>
      </c>
      <c r="E266" s="5">
        <v>283.60000000000002</v>
      </c>
      <c r="F266" s="5">
        <v>286</v>
      </c>
      <c r="G266" s="5">
        <v>313.8</v>
      </c>
      <c r="H266" s="5">
        <v>2101832</v>
      </c>
      <c r="I266" s="5">
        <v>0</v>
      </c>
      <c r="J266" s="5">
        <v>62867</v>
      </c>
      <c r="K266" s="5">
        <v>0</v>
      </c>
      <c r="L266" s="5">
        <v>114907</v>
      </c>
      <c r="M266" s="5">
        <v>33077</v>
      </c>
      <c r="N266" s="5">
        <v>124996</v>
      </c>
      <c r="O266" s="5">
        <v>67901</v>
      </c>
      <c r="P266" s="5">
        <v>27368.75</v>
      </c>
      <c r="Q266" s="5">
        <v>4079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459017</v>
      </c>
      <c r="X266" s="5">
        <v>0</v>
      </c>
      <c r="Y266" s="5">
        <v>34500</v>
      </c>
      <c r="Z266" s="5">
        <v>14256</v>
      </c>
      <c r="AA266" s="5">
        <v>227191</v>
      </c>
      <c r="AB266" s="5">
        <v>3271991.75</v>
      </c>
      <c r="AC266" s="5">
        <v>0</v>
      </c>
      <c r="AD266" s="5">
        <v>42132</v>
      </c>
      <c r="AE266" s="5">
        <v>22315</v>
      </c>
      <c r="AF266" s="5">
        <v>0</v>
      </c>
      <c r="AG266" s="5">
        <v>316250.59999999998</v>
      </c>
      <c r="AH266" s="5">
        <v>0</v>
      </c>
      <c r="AI266" s="5">
        <v>152966</v>
      </c>
      <c r="AJ266" s="5">
        <v>533663.6</v>
      </c>
      <c r="AK266" s="5">
        <v>4461167.399681</v>
      </c>
      <c r="AL266" s="5">
        <v>117927700</v>
      </c>
      <c r="AM266" s="47"/>
    </row>
    <row r="267" spans="1:39" x14ac:dyDescent="0.25">
      <c r="A267" s="5">
        <v>2071</v>
      </c>
      <c r="B267" s="5">
        <v>1</v>
      </c>
      <c r="C267" s="5" t="s">
        <v>2178</v>
      </c>
      <c r="D267" s="5">
        <v>1020</v>
      </c>
      <c r="E267" s="5">
        <v>1122.4000000000001</v>
      </c>
      <c r="F267" s="5">
        <v>959</v>
      </c>
      <c r="G267" s="5">
        <v>1045.5999999999999</v>
      </c>
      <c r="H267" s="5">
        <v>7003429</v>
      </c>
      <c r="I267" s="5">
        <v>0</v>
      </c>
      <c r="J267" s="5">
        <v>114309</v>
      </c>
      <c r="K267" s="5">
        <v>0</v>
      </c>
      <c r="L267" s="5">
        <v>0</v>
      </c>
      <c r="M267" s="5">
        <v>0</v>
      </c>
      <c r="N267" s="5">
        <v>201956</v>
      </c>
      <c r="O267" s="5">
        <v>219743</v>
      </c>
      <c r="P267" s="5">
        <v>172510</v>
      </c>
      <c r="Q267" s="5">
        <v>13593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47878</v>
      </c>
      <c r="X267" s="5">
        <v>0</v>
      </c>
      <c r="Y267" s="5">
        <v>0</v>
      </c>
      <c r="Z267" s="5">
        <v>39830</v>
      </c>
      <c r="AA267" s="5">
        <v>757014</v>
      </c>
      <c r="AB267" s="5">
        <v>8570262</v>
      </c>
      <c r="AC267" s="5">
        <v>0</v>
      </c>
      <c r="AD267" s="5">
        <v>119865</v>
      </c>
      <c r="AE267" s="5">
        <v>158113</v>
      </c>
      <c r="AF267" s="5">
        <v>0</v>
      </c>
      <c r="AG267" s="5">
        <v>25656</v>
      </c>
      <c r="AH267" s="5">
        <v>0</v>
      </c>
      <c r="AI267" s="5">
        <v>572955</v>
      </c>
      <c r="AJ267" s="5">
        <v>876589</v>
      </c>
      <c r="AK267" s="5">
        <v>13067941.727979001</v>
      </c>
      <c r="AL267" s="5">
        <v>524651100</v>
      </c>
      <c r="AM267" s="47"/>
    </row>
    <row r="268" spans="1:39" x14ac:dyDescent="0.25">
      <c r="A268" s="5">
        <v>2125</v>
      </c>
      <c r="B268" s="5">
        <v>1</v>
      </c>
      <c r="C268" s="5" t="s">
        <v>347</v>
      </c>
      <c r="D268" s="5">
        <v>1227</v>
      </c>
      <c r="E268" s="5">
        <v>1342.4</v>
      </c>
      <c r="F268" s="5">
        <v>1060</v>
      </c>
      <c r="G268" s="5">
        <v>1169.4000000000001</v>
      </c>
      <c r="H268" s="5">
        <v>7832641</v>
      </c>
      <c r="I268" s="5">
        <v>18421</v>
      </c>
      <c r="J268" s="5">
        <v>249125</v>
      </c>
      <c r="K268" s="5">
        <v>35987</v>
      </c>
      <c r="L268" s="5">
        <v>0</v>
      </c>
      <c r="M268" s="5">
        <v>0</v>
      </c>
      <c r="N268" s="5">
        <v>207647</v>
      </c>
      <c r="O268" s="5">
        <v>252108</v>
      </c>
      <c r="P268" s="5">
        <v>147738.75</v>
      </c>
      <c r="Q268" s="5">
        <v>15202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877050</v>
      </c>
      <c r="X268" s="5">
        <v>0</v>
      </c>
      <c r="Y268" s="5">
        <v>58875</v>
      </c>
      <c r="Z268" s="5">
        <v>42968</v>
      </c>
      <c r="AA268" s="5">
        <v>846646</v>
      </c>
      <c r="AB268" s="5">
        <v>10584408.75</v>
      </c>
      <c r="AC268" s="5">
        <v>0</v>
      </c>
      <c r="AD268" s="5">
        <v>133150</v>
      </c>
      <c r="AE268" s="5">
        <v>107341</v>
      </c>
      <c r="AF268" s="5">
        <v>0</v>
      </c>
      <c r="AG268" s="5">
        <v>690669</v>
      </c>
      <c r="AH268" s="5">
        <v>0</v>
      </c>
      <c r="AI268" s="5">
        <v>507968</v>
      </c>
      <c r="AJ268" s="5">
        <v>1439128</v>
      </c>
      <c r="AK268" s="5">
        <v>14150763.904492</v>
      </c>
      <c r="AL268" s="5">
        <v>497419425</v>
      </c>
      <c r="AM268" s="47"/>
    </row>
    <row r="269" spans="1:39" x14ac:dyDescent="0.25">
      <c r="A269" s="5">
        <v>2134</v>
      </c>
      <c r="B269" s="5">
        <v>1</v>
      </c>
      <c r="C269" s="5" t="s">
        <v>2179</v>
      </c>
      <c r="D269" s="5">
        <v>884</v>
      </c>
      <c r="E269" s="5">
        <v>971.8</v>
      </c>
      <c r="F269" s="5">
        <v>719</v>
      </c>
      <c r="G269" s="5">
        <v>786.8</v>
      </c>
      <c r="H269" s="5">
        <v>5269986</v>
      </c>
      <c r="I269" s="5">
        <v>0</v>
      </c>
      <c r="J269" s="5">
        <v>334959</v>
      </c>
      <c r="K269" s="5">
        <v>20223</v>
      </c>
      <c r="L269" s="5">
        <v>77222</v>
      </c>
      <c r="M269" s="5">
        <v>31869</v>
      </c>
      <c r="N269" s="5">
        <v>214250</v>
      </c>
      <c r="O269" s="5">
        <v>153922</v>
      </c>
      <c r="P269" s="5">
        <v>80812.5</v>
      </c>
      <c r="Q269" s="5">
        <v>10228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928810</v>
      </c>
      <c r="X269" s="5">
        <v>0</v>
      </c>
      <c r="Y269" s="5">
        <v>25125</v>
      </c>
      <c r="Z269" s="5">
        <v>36643</v>
      </c>
      <c r="AA269" s="5">
        <v>569643</v>
      </c>
      <c r="AB269" s="5">
        <v>7753692.5</v>
      </c>
      <c r="AC269" s="5">
        <v>0</v>
      </c>
      <c r="AD269" s="5">
        <v>114274</v>
      </c>
      <c r="AE269" s="5">
        <v>46761</v>
      </c>
      <c r="AF269" s="5">
        <v>0</v>
      </c>
      <c r="AG269" s="5">
        <v>629420.03</v>
      </c>
      <c r="AH269" s="5">
        <v>0</v>
      </c>
      <c r="AI269" s="5">
        <v>272189</v>
      </c>
      <c r="AJ269" s="5">
        <v>1062644.03</v>
      </c>
      <c r="AK269" s="5">
        <v>13383679.203265</v>
      </c>
      <c r="AL269" s="5">
        <v>286781185</v>
      </c>
      <c r="AM269" s="47"/>
    </row>
    <row r="270" spans="1:39" x14ac:dyDescent="0.25">
      <c r="A270" s="5">
        <v>2135</v>
      </c>
      <c r="B270" s="5">
        <v>1</v>
      </c>
      <c r="C270" s="5" t="s">
        <v>349</v>
      </c>
      <c r="D270" s="5">
        <v>842</v>
      </c>
      <c r="E270" s="5">
        <v>922.2</v>
      </c>
      <c r="F270" s="5">
        <v>864</v>
      </c>
      <c r="G270" s="5">
        <v>947</v>
      </c>
      <c r="H270" s="5">
        <v>6343006</v>
      </c>
      <c r="I270" s="5">
        <v>0</v>
      </c>
      <c r="J270" s="5">
        <v>178817</v>
      </c>
      <c r="K270" s="5">
        <v>0</v>
      </c>
      <c r="L270" s="5">
        <v>6976</v>
      </c>
      <c r="M270" s="5">
        <v>0</v>
      </c>
      <c r="N270" s="5">
        <v>247492</v>
      </c>
      <c r="O270" s="5">
        <v>223454</v>
      </c>
      <c r="P270" s="5">
        <v>144702.5</v>
      </c>
      <c r="Q270" s="5">
        <v>12311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253626</v>
      </c>
      <c r="X270" s="5">
        <v>0</v>
      </c>
      <c r="Y270" s="5">
        <v>9000</v>
      </c>
      <c r="Z270" s="5">
        <v>39200</v>
      </c>
      <c r="AA270" s="5">
        <v>685628</v>
      </c>
      <c r="AB270" s="5">
        <v>8144212.5</v>
      </c>
      <c r="AC270" s="5">
        <v>0</v>
      </c>
      <c r="AD270" s="5">
        <v>150324</v>
      </c>
      <c r="AE270" s="5">
        <v>115077</v>
      </c>
      <c r="AF270" s="5">
        <v>0</v>
      </c>
      <c r="AG270" s="5">
        <v>117733.82</v>
      </c>
      <c r="AH270" s="5">
        <v>0</v>
      </c>
      <c r="AI270" s="5">
        <v>450260</v>
      </c>
      <c r="AJ270" s="5">
        <v>833394.82</v>
      </c>
      <c r="AK270" s="5">
        <v>14596610.656018</v>
      </c>
      <c r="AL270" s="5">
        <v>374030000</v>
      </c>
      <c r="AM270" s="47"/>
    </row>
    <row r="271" spans="1:39" x14ac:dyDescent="0.25">
      <c r="A271" s="5">
        <v>2137</v>
      </c>
      <c r="B271" s="5">
        <v>1</v>
      </c>
      <c r="C271" s="5" t="s">
        <v>350</v>
      </c>
      <c r="D271" s="5">
        <v>721</v>
      </c>
      <c r="E271" s="5">
        <v>793</v>
      </c>
      <c r="F271" s="5">
        <v>529</v>
      </c>
      <c r="G271" s="5">
        <v>582.79999999999995</v>
      </c>
      <c r="H271" s="5">
        <v>3903594</v>
      </c>
      <c r="I271" s="5">
        <v>12281</v>
      </c>
      <c r="J271" s="5">
        <v>85073</v>
      </c>
      <c r="K271" s="5">
        <v>0</v>
      </c>
      <c r="L271" s="5">
        <v>124572</v>
      </c>
      <c r="M271" s="5">
        <v>0</v>
      </c>
      <c r="N271" s="5">
        <v>123062</v>
      </c>
      <c r="O271" s="5">
        <v>134919</v>
      </c>
      <c r="P271" s="5">
        <v>70350</v>
      </c>
      <c r="Q271" s="5">
        <v>7576</v>
      </c>
      <c r="R271" s="5">
        <v>6137</v>
      </c>
      <c r="S271" s="5">
        <v>0</v>
      </c>
      <c r="T271" s="5">
        <v>0</v>
      </c>
      <c r="U271" s="5">
        <v>0</v>
      </c>
      <c r="V271" s="5">
        <v>0</v>
      </c>
      <c r="W271" s="5">
        <v>490718</v>
      </c>
      <c r="X271" s="5">
        <v>0</v>
      </c>
      <c r="Y271" s="5">
        <v>20625</v>
      </c>
      <c r="Z271" s="5">
        <v>23418</v>
      </c>
      <c r="AA271" s="5">
        <v>421947</v>
      </c>
      <c r="AB271" s="5">
        <v>5424272</v>
      </c>
      <c r="AC271" s="5">
        <v>0</v>
      </c>
      <c r="AD271" s="5">
        <v>85084</v>
      </c>
      <c r="AE271" s="5">
        <v>59062</v>
      </c>
      <c r="AF271" s="5">
        <v>5152</v>
      </c>
      <c r="AG271" s="5">
        <v>425075</v>
      </c>
      <c r="AH271" s="5">
        <v>0</v>
      </c>
      <c r="AI271" s="5">
        <v>292525</v>
      </c>
      <c r="AJ271" s="5">
        <v>866898</v>
      </c>
      <c r="AK271" s="5">
        <v>8420855.9417250007</v>
      </c>
      <c r="AL271" s="5">
        <v>339535275</v>
      </c>
      <c r="AM271" s="47"/>
    </row>
    <row r="272" spans="1:39" x14ac:dyDescent="0.25">
      <c r="A272" s="5">
        <v>2142</v>
      </c>
      <c r="B272" s="5">
        <v>1</v>
      </c>
      <c r="C272" s="5" t="s">
        <v>351</v>
      </c>
      <c r="D272" s="5">
        <v>2179.8000000000002</v>
      </c>
      <c r="E272" s="5">
        <v>2393.8000000000002</v>
      </c>
      <c r="F272" s="5">
        <v>1849.8</v>
      </c>
      <c r="G272" s="5">
        <v>2072</v>
      </c>
      <c r="H272" s="5">
        <v>13878256</v>
      </c>
      <c r="I272" s="5">
        <v>0</v>
      </c>
      <c r="J272" s="5">
        <v>1200923.846594</v>
      </c>
      <c r="K272" s="5">
        <v>0</v>
      </c>
      <c r="L272" s="5">
        <v>413798.5</v>
      </c>
      <c r="M272" s="5">
        <v>3226678.76</v>
      </c>
      <c r="N272" s="5">
        <v>1202958.005234</v>
      </c>
      <c r="O272" s="5">
        <v>455687</v>
      </c>
      <c r="P272" s="5">
        <v>347060</v>
      </c>
      <c r="Q272" s="5">
        <v>26936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10125</v>
      </c>
      <c r="Z272" s="5">
        <v>104101</v>
      </c>
      <c r="AA272" s="5">
        <v>1500128</v>
      </c>
      <c r="AB272" s="5">
        <v>22366652.111827001</v>
      </c>
      <c r="AC272" s="5">
        <v>0</v>
      </c>
      <c r="AD272" s="5">
        <v>347652</v>
      </c>
      <c r="AE272" s="5">
        <v>347060</v>
      </c>
      <c r="AF272" s="5">
        <v>0</v>
      </c>
      <c r="AG272" s="5">
        <v>0</v>
      </c>
      <c r="AH272" s="5">
        <v>0</v>
      </c>
      <c r="AI272" s="5">
        <v>1336566</v>
      </c>
      <c r="AJ272" s="5">
        <v>2031278</v>
      </c>
      <c r="AK272" s="5">
        <v>36218561.521283999</v>
      </c>
      <c r="AL272" s="5">
        <v>1552247861</v>
      </c>
      <c r="AM272" s="47"/>
    </row>
    <row r="273" spans="1:39" x14ac:dyDescent="0.25">
      <c r="A273" s="5">
        <v>2143</v>
      </c>
      <c r="B273" s="5">
        <v>1</v>
      </c>
      <c r="C273" s="5" t="s">
        <v>2180</v>
      </c>
      <c r="D273" s="5">
        <v>826</v>
      </c>
      <c r="E273" s="5">
        <v>908.2</v>
      </c>
      <c r="F273" s="5">
        <v>755</v>
      </c>
      <c r="G273" s="5">
        <v>831.8</v>
      </c>
      <c r="H273" s="5">
        <v>5571396</v>
      </c>
      <c r="I273" s="5">
        <v>0</v>
      </c>
      <c r="J273" s="5">
        <v>110618</v>
      </c>
      <c r="K273" s="5">
        <v>15927</v>
      </c>
      <c r="L273" s="5">
        <v>60427</v>
      </c>
      <c r="M273" s="5">
        <v>0</v>
      </c>
      <c r="N273" s="5">
        <v>153228.60736600001</v>
      </c>
      <c r="O273" s="5">
        <v>199128</v>
      </c>
      <c r="P273" s="5">
        <v>87606.25</v>
      </c>
      <c r="Q273" s="5">
        <v>10813</v>
      </c>
      <c r="R273" s="5">
        <v>5141</v>
      </c>
      <c r="S273" s="5">
        <v>0</v>
      </c>
      <c r="T273" s="5">
        <v>0</v>
      </c>
      <c r="U273" s="5">
        <v>0</v>
      </c>
      <c r="V273" s="5">
        <v>-8038</v>
      </c>
      <c r="W273" s="5">
        <v>937214</v>
      </c>
      <c r="X273" s="5">
        <v>0</v>
      </c>
      <c r="Y273" s="5">
        <v>0</v>
      </c>
      <c r="Z273" s="5">
        <v>36137</v>
      </c>
      <c r="AA273" s="5">
        <v>602223</v>
      </c>
      <c r="AB273" s="5">
        <v>7781820.8573660003</v>
      </c>
      <c r="AC273" s="5">
        <v>0</v>
      </c>
      <c r="AD273" s="5">
        <v>111354</v>
      </c>
      <c r="AE273" s="5">
        <v>87606.25</v>
      </c>
      <c r="AF273" s="5">
        <v>5141</v>
      </c>
      <c r="AG273" s="5">
        <v>937214</v>
      </c>
      <c r="AH273" s="5">
        <v>0</v>
      </c>
      <c r="AI273" s="5">
        <v>535791</v>
      </c>
      <c r="AJ273" s="5">
        <v>1677106.25</v>
      </c>
      <c r="AK273" s="5">
        <v>10657463.629013</v>
      </c>
      <c r="AL273" s="5">
        <v>586451875</v>
      </c>
      <c r="AM273" s="47"/>
    </row>
    <row r="274" spans="1:39" x14ac:dyDescent="0.25">
      <c r="A274" s="5">
        <v>2144</v>
      </c>
      <c r="B274" s="5">
        <v>1</v>
      </c>
      <c r="C274" s="5" t="s">
        <v>1942</v>
      </c>
      <c r="D274" s="5">
        <v>3453</v>
      </c>
      <c r="E274" s="5">
        <v>3792.4</v>
      </c>
      <c r="F274" s="5">
        <v>3337</v>
      </c>
      <c r="G274" s="5">
        <v>3665.6</v>
      </c>
      <c r="H274" s="5">
        <v>24552189</v>
      </c>
      <c r="I274" s="5">
        <v>0</v>
      </c>
      <c r="J274" s="5">
        <v>174833</v>
      </c>
      <c r="K274" s="5">
        <v>15886</v>
      </c>
      <c r="L274" s="5">
        <v>0</v>
      </c>
      <c r="M274" s="5">
        <v>0</v>
      </c>
      <c r="N274" s="5">
        <v>371730</v>
      </c>
      <c r="O274" s="5">
        <v>801167</v>
      </c>
      <c r="P274" s="5">
        <v>566670</v>
      </c>
      <c r="Q274" s="5">
        <v>47653</v>
      </c>
      <c r="R274" s="5">
        <v>37389</v>
      </c>
      <c r="S274" s="5">
        <v>0</v>
      </c>
      <c r="T274" s="5">
        <v>0</v>
      </c>
      <c r="U274" s="5">
        <v>95694</v>
      </c>
      <c r="V274" s="5">
        <v>0</v>
      </c>
      <c r="W274" s="5">
        <v>824760</v>
      </c>
      <c r="X274" s="5">
        <v>0</v>
      </c>
      <c r="Y274" s="5">
        <v>22875</v>
      </c>
      <c r="Z274" s="5">
        <v>148630</v>
      </c>
      <c r="AA274" s="5">
        <v>2653894</v>
      </c>
      <c r="AB274" s="5">
        <v>30313370</v>
      </c>
      <c r="AC274" s="5">
        <v>0</v>
      </c>
      <c r="AD274" s="5">
        <v>272524</v>
      </c>
      <c r="AE274" s="5">
        <v>566670</v>
      </c>
      <c r="AF274" s="5">
        <v>37389</v>
      </c>
      <c r="AG274" s="5">
        <v>824760</v>
      </c>
      <c r="AH274" s="5">
        <v>0</v>
      </c>
      <c r="AI274" s="5">
        <v>2350601</v>
      </c>
      <c r="AJ274" s="5">
        <v>4051944</v>
      </c>
      <c r="AK274" s="5">
        <v>28568635.509346999</v>
      </c>
      <c r="AL274" s="5">
        <v>2416876900</v>
      </c>
      <c r="AM274" s="47"/>
    </row>
    <row r="275" spans="1:39" x14ac:dyDescent="0.25">
      <c r="A275" s="5">
        <v>2149</v>
      </c>
      <c r="B275" s="5">
        <v>1</v>
      </c>
      <c r="C275" s="5" t="s">
        <v>353</v>
      </c>
      <c r="D275" s="5">
        <v>1183</v>
      </c>
      <c r="E275" s="5">
        <v>1295.2</v>
      </c>
      <c r="F275" s="5">
        <v>1280</v>
      </c>
      <c r="G275" s="5">
        <v>1409</v>
      </c>
      <c r="H275" s="5">
        <v>9437482</v>
      </c>
      <c r="I275" s="5">
        <v>0</v>
      </c>
      <c r="J275" s="5">
        <v>417219</v>
      </c>
      <c r="K275" s="5">
        <v>15562</v>
      </c>
      <c r="L275" s="5">
        <v>0</v>
      </c>
      <c r="M275" s="5">
        <v>0</v>
      </c>
      <c r="N275" s="5">
        <v>385115</v>
      </c>
      <c r="O275" s="5">
        <v>319444</v>
      </c>
      <c r="P275" s="5">
        <v>216622.5</v>
      </c>
      <c r="Q275" s="5">
        <v>18317</v>
      </c>
      <c r="R275" s="5">
        <v>32210</v>
      </c>
      <c r="S275" s="5">
        <v>0</v>
      </c>
      <c r="T275" s="5">
        <v>0</v>
      </c>
      <c r="U275" s="5">
        <v>63193</v>
      </c>
      <c r="V275" s="5">
        <v>0</v>
      </c>
      <c r="W275" s="5">
        <v>320998</v>
      </c>
      <c r="X275" s="5">
        <v>0</v>
      </c>
      <c r="Y275" s="5">
        <v>0</v>
      </c>
      <c r="Z275" s="5">
        <v>63541</v>
      </c>
      <c r="AA275" s="5">
        <v>1020116</v>
      </c>
      <c r="AB275" s="5">
        <v>12309819.5</v>
      </c>
      <c r="AC275" s="5">
        <v>0</v>
      </c>
      <c r="AD275" s="5">
        <v>175515</v>
      </c>
      <c r="AE275" s="5">
        <v>216622.5</v>
      </c>
      <c r="AF275" s="5">
        <v>32210</v>
      </c>
      <c r="AG275" s="5">
        <v>320998</v>
      </c>
      <c r="AH275" s="5">
        <v>0</v>
      </c>
      <c r="AI275" s="5">
        <v>906690</v>
      </c>
      <c r="AJ275" s="5">
        <v>1652035.5</v>
      </c>
      <c r="AK275" s="5">
        <v>17737517.593364</v>
      </c>
      <c r="AL275" s="5">
        <v>833932900</v>
      </c>
      <c r="AM275" s="47"/>
    </row>
    <row r="276" spans="1:39" x14ac:dyDescent="0.25">
      <c r="A276" s="5">
        <v>2155</v>
      </c>
      <c r="B276" s="5">
        <v>1</v>
      </c>
      <c r="C276" s="5" t="s">
        <v>354</v>
      </c>
      <c r="D276" s="5">
        <v>1259</v>
      </c>
      <c r="E276" s="5">
        <v>1381.8</v>
      </c>
      <c r="F276" s="5">
        <v>1058</v>
      </c>
      <c r="G276" s="5">
        <v>1154</v>
      </c>
      <c r="H276" s="5">
        <v>7729492</v>
      </c>
      <c r="I276" s="5">
        <v>85966</v>
      </c>
      <c r="J276" s="5">
        <v>489871</v>
      </c>
      <c r="K276" s="5">
        <v>0</v>
      </c>
      <c r="L276" s="5">
        <v>0</v>
      </c>
      <c r="M276" s="5">
        <v>0</v>
      </c>
      <c r="N276" s="5">
        <v>203622.62895300001</v>
      </c>
      <c r="O276" s="5">
        <v>248222</v>
      </c>
      <c r="P276" s="5">
        <v>156213.75</v>
      </c>
      <c r="Q276" s="5">
        <v>15002</v>
      </c>
      <c r="R276" s="5">
        <v>25584</v>
      </c>
      <c r="S276" s="5">
        <v>0</v>
      </c>
      <c r="T276" s="5">
        <v>0</v>
      </c>
      <c r="U276" s="5">
        <v>0</v>
      </c>
      <c r="V276" s="5">
        <v>0</v>
      </c>
      <c r="W276" s="5">
        <v>650037</v>
      </c>
      <c r="X276" s="5">
        <v>0</v>
      </c>
      <c r="Y276" s="5">
        <v>0</v>
      </c>
      <c r="Z276" s="5">
        <v>45817</v>
      </c>
      <c r="AA276" s="5">
        <v>835496</v>
      </c>
      <c r="AB276" s="5">
        <v>10485323.378953001</v>
      </c>
      <c r="AC276" s="5">
        <v>0</v>
      </c>
      <c r="AD276" s="5">
        <v>52333</v>
      </c>
      <c r="AE276" s="5">
        <v>89206</v>
      </c>
      <c r="AF276" s="5">
        <v>14610</v>
      </c>
      <c r="AG276" s="5">
        <v>391858</v>
      </c>
      <c r="AH276" s="5">
        <v>0</v>
      </c>
      <c r="AI276" s="5">
        <v>393985</v>
      </c>
      <c r="AJ276" s="5">
        <v>941992</v>
      </c>
      <c r="AK276" s="5">
        <v>5574480.986788</v>
      </c>
      <c r="AL276" s="5">
        <v>402427715</v>
      </c>
      <c r="AM276" s="47"/>
    </row>
    <row r="277" spans="1:39" x14ac:dyDescent="0.25">
      <c r="A277" s="5">
        <v>2159</v>
      </c>
      <c r="B277" s="5">
        <v>1</v>
      </c>
      <c r="C277" s="5" t="s">
        <v>2181</v>
      </c>
      <c r="D277" s="5">
        <v>592</v>
      </c>
      <c r="E277" s="5">
        <v>656.4</v>
      </c>
      <c r="F277" s="5">
        <v>474</v>
      </c>
      <c r="G277" s="5">
        <v>521.79999999999995</v>
      </c>
      <c r="H277" s="5">
        <v>3495016</v>
      </c>
      <c r="I277" s="5">
        <v>0</v>
      </c>
      <c r="J277" s="5">
        <v>183562</v>
      </c>
      <c r="K277" s="5">
        <v>18276</v>
      </c>
      <c r="L277" s="5">
        <v>129570</v>
      </c>
      <c r="M277" s="5">
        <v>153945</v>
      </c>
      <c r="N277" s="5">
        <v>162020</v>
      </c>
      <c r="O277" s="5">
        <v>126212</v>
      </c>
      <c r="P277" s="5">
        <v>65848.75</v>
      </c>
      <c r="Q277" s="5">
        <v>6783</v>
      </c>
      <c r="R277" s="5">
        <v>26831</v>
      </c>
      <c r="S277" s="5">
        <v>0</v>
      </c>
      <c r="T277" s="5">
        <v>0</v>
      </c>
      <c r="U277" s="5">
        <v>0</v>
      </c>
      <c r="V277" s="5">
        <v>-8038</v>
      </c>
      <c r="W277" s="5">
        <v>365876</v>
      </c>
      <c r="X277" s="5">
        <v>0</v>
      </c>
      <c r="Y277" s="5">
        <v>54375</v>
      </c>
      <c r="Z277" s="5">
        <v>25296</v>
      </c>
      <c r="AA277" s="5">
        <v>377783</v>
      </c>
      <c r="AB277" s="5">
        <v>5183355.75</v>
      </c>
      <c r="AC277" s="5">
        <v>0</v>
      </c>
      <c r="AD277" s="5">
        <v>126212</v>
      </c>
      <c r="AE277" s="5">
        <v>47101</v>
      </c>
      <c r="AF277" s="5">
        <v>19192</v>
      </c>
      <c r="AG277" s="5">
        <v>280280</v>
      </c>
      <c r="AH277" s="5">
        <v>0</v>
      </c>
      <c r="AI277" s="5">
        <v>223148</v>
      </c>
      <c r="AJ277" s="5">
        <v>695933</v>
      </c>
      <c r="AK277" s="5">
        <v>12655278.617843</v>
      </c>
      <c r="AL277" s="5">
        <v>239456000</v>
      </c>
      <c r="AM277" s="47"/>
    </row>
    <row r="278" spans="1:39" x14ac:dyDescent="0.25">
      <c r="A278" s="5">
        <v>2164</v>
      </c>
      <c r="B278" s="5">
        <v>1</v>
      </c>
      <c r="C278" s="5" t="s">
        <v>2182</v>
      </c>
      <c r="D278" s="5">
        <v>1357</v>
      </c>
      <c r="E278" s="5">
        <v>1484</v>
      </c>
      <c r="F278" s="5">
        <v>1614</v>
      </c>
      <c r="G278" s="5">
        <v>1758</v>
      </c>
      <c r="H278" s="5">
        <v>11775084</v>
      </c>
      <c r="I278" s="5">
        <v>0</v>
      </c>
      <c r="J278" s="5">
        <v>236469</v>
      </c>
      <c r="K278" s="5">
        <v>25070</v>
      </c>
      <c r="L278" s="5">
        <v>0</v>
      </c>
      <c r="M278" s="5">
        <v>0</v>
      </c>
      <c r="N278" s="5">
        <v>328793</v>
      </c>
      <c r="O278" s="5">
        <v>399948</v>
      </c>
      <c r="P278" s="5">
        <v>292291.25</v>
      </c>
      <c r="Q278" s="5">
        <v>22854</v>
      </c>
      <c r="R278" s="5">
        <v>39608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71825</v>
      </c>
      <c r="AA278" s="5">
        <v>1272792</v>
      </c>
      <c r="AB278" s="5">
        <v>14464734.25</v>
      </c>
      <c r="AC278" s="5">
        <v>0</v>
      </c>
      <c r="AD278" s="5">
        <v>108134</v>
      </c>
      <c r="AE278" s="5">
        <v>197151</v>
      </c>
      <c r="AF278" s="5">
        <v>26716</v>
      </c>
      <c r="AG278" s="5">
        <v>0</v>
      </c>
      <c r="AH278" s="5">
        <v>0</v>
      </c>
      <c r="AI278" s="5">
        <v>708932</v>
      </c>
      <c r="AJ278" s="5">
        <v>1040933</v>
      </c>
      <c r="AK278" s="5">
        <v>10890335.309246</v>
      </c>
      <c r="AL278" s="5">
        <v>510490700</v>
      </c>
      <c r="AM278" s="47"/>
    </row>
    <row r="279" spans="1:39" x14ac:dyDescent="0.25">
      <c r="A279" s="5">
        <v>2165</v>
      </c>
      <c r="B279" s="5">
        <v>1</v>
      </c>
      <c r="C279" s="5" t="s">
        <v>1944</v>
      </c>
      <c r="D279" s="5">
        <v>859</v>
      </c>
      <c r="E279" s="5">
        <v>955.8</v>
      </c>
      <c r="F279" s="5">
        <v>939</v>
      </c>
      <c r="G279" s="5">
        <v>1059.82</v>
      </c>
      <c r="H279" s="5">
        <v>7098674</v>
      </c>
      <c r="I279" s="5">
        <v>0</v>
      </c>
      <c r="J279" s="5">
        <v>1040986.479759</v>
      </c>
      <c r="K279" s="5">
        <v>0</v>
      </c>
      <c r="L279" s="5">
        <v>0</v>
      </c>
      <c r="M279" s="5">
        <v>0</v>
      </c>
      <c r="N279" s="5">
        <v>323977</v>
      </c>
      <c r="O279" s="5">
        <v>240660</v>
      </c>
      <c r="P279" s="5">
        <v>177519.75</v>
      </c>
      <c r="Q279" s="5">
        <v>13778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45151</v>
      </c>
      <c r="AA279" s="5">
        <v>767310</v>
      </c>
      <c r="AB279" s="5">
        <v>9708056.2297590002</v>
      </c>
      <c r="AC279" s="5">
        <v>0</v>
      </c>
      <c r="AD279" s="5">
        <v>85685</v>
      </c>
      <c r="AE279" s="5">
        <v>174375</v>
      </c>
      <c r="AF279" s="5">
        <v>0</v>
      </c>
      <c r="AG279" s="5">
        <v>0</v>
      </c>
      <c r="AH279" s="5">
        <v>0</v>
      </c>
      <c r="AI279" s="5">
        <v>622404</v>
      </c>
      <c r="AJ279" s="5">
        <v>882464</v>
      </c>
      <c r="AK279" s="5">
        <v>8645642.1810640004</v>
      </c>
      <c r="AL279" s="5">
        <v>478823725</v>
      </c>
      <c r="AM279" s="47"/>
    </row>
    <row r="280" spans="1:39" x14ac:dyDescent="0.25">
      <c r="A280" s="5">
        <v>2167</v>
      </c>
      <c r="B280" s="5">
        <v>1</v>
      </c>
      <c r="C280" s="5" t="s">
        <v>355</v>
      </c>
      <c r="D280" s="5">
        <v>417</v>
      </c>
      <c r="E280" s="5">
        <v>455</v>
      </c>
      <c r="F280" s="5">
        <v>629</v>
      </c>
      <c r="G280" s="5">
        <v>686.4</v>
      </c>
      <c r="H280" s="5">
        <v>4597507</v>
      </c>
      <c r="I280" s="5">
        <v>0</v>
      </c>
      <c r="J280" s="5">
        <v>137218</v>
      </c>
      <c r="K280" s="5">
        <v>15630</v>
      </c>
      <c r="L280" s="5">
        <v>106419</v>
      </c>
      <c r="M280" s="5">
        <v>38110</v>
      </c>
      <c r="N280" s="5">
        <v>198589</v>
      </c>
      <c r="O280" s="5">
        <v>141485</v>
      </c>
      <c r="P280" s="5">
        <v>114972.5</v>
      </c>
      <c r="Q280" s="5">
        <v>8923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29073</v>
      </c>
      <c r="AA280" s="5">
        <v>496954</v>
      </c>
      <c r="AB280" s="5">
        <v>5884880.5</v>
      </c>
      <c r="AC280" s="5">
        <v>0</v>
      </c>
      <c r="AD280" s="5">
        <v>68207</v>
      </c>
      <c r="AE280" s="5">
        <v>92457</v>
      </c>
      <c r="AF280" s="5">
        <v>0</v>
      </c>
      <c r="AG280" s="5">
        <v>0</v>
      </c>
      <c r="AH280" s="5">
        <v>0</v>
      </c>
      <c r="AI280" s="5">
        <v>330009</v>
      </c>
      <c r="AJ280" s="5">
        <v>490673</v>
      </c>
      <c r="AK280" s="5">
        <v>7581578.580995</v>
      </c>
      <c r="AL280" s="5">
        <v>186606700</v>
      </c>
      <c r="AM280" s="47"/>
    </row>
    <row r="281" spans="1:39" x14ac:dyDescent="0.25">
      <c r="A281" s="5">
        <v>2168</v>
      </c>
      <c r="B281" s="5">
        <v>1</v>
      </c>
      <c r="C281" s="5" t="s">
        <v>356</v>
      </c>
      <c r="D281" s="5">
        <v>827</v>
      </c>
      <c r="E281" s="5">
        <v>908.4</v>
      </c>
      <c r="F281" s="5">
        <v>850</v>
      </c>
      <c r="G281" s="5">
        <v>933</v>
      </c>
      <c r="H281" s="5">
        <v>6249234</v>
      </c>
      <c r="I281" s="5">
        <v>0</v>
      </c>
      <c r="J281" s="5">
        <v>192292</v>
      </c>
      <c r="K281" s="5">
        <v>15535</v>
      </c>
      <c r="L281" s="5">
        <v>14275</v>
      </c>
      <c r="M281" s="5">
        <v>0</v>
      </c>
      <c r="N281" s="5">
        <v>212080</v>
      </c>
      <c r="O281" s="5">
        <v>216774</v>
      </c>
      <c r="P281" s="5">
        <v>155770</v>
      </c>
      <c r="Q281" s="5">
        <v>12129</v>
      </c>
      <c r="R281" s="5">
        <v>9246</v>
      </c>
      <c r="S281" s="5">
        <v>0</v>
      </c>
      <c r="T281" s="5">
        <v>0</v>
      </c>
      <c r="U281" s="5">
        <v>0</v>
      </c>
      <c r="V281" s="5">
        <v>-6698</v>
      </c>
      <c r="W281" s="5">
        <v>0</v>
      </c>
      <c r="X281" s="5">
        <v>0</v>
      </c>
      <c r="Y281" s="5">
        <v>18000</v>
      </c>
      <c r="Z281" s="5">
        <v>36800</v>
      </c>
      <c r="AA281" s="5">
        <v>675492</v>
      </c>
      <c r="AB281" s="5">
        <v>7800929</v>
      </c>
      <c r="AC281" s="5">
        <v>0</v>
      </c>
      <c r="AD281" s="5">
        <v>112878</v>
      </c>
      <c r="AE281" s="5">
        <v>125353</v>
      </c>
      <c r="AF281" s="5">
        <v>7441</v>
      </c>
      <c r="AG281" s="5">
        <v>0</v>
      </c>
      <c r="AH281" s="5">
        <v>0</v>
      </c>
      <c r="AI281" s="5">
        <v>448884</v>
      </c>
      <c r="AJ281" s="5">
        <v>694556</v>
      </c>
      <c r="AK281" s="5">
        <v>11131362.292396</v>
      </c>
      <c r="AL281" s="5">
        <v>372819060</v>
      </c>
      <c r="AM281" s="47"/>
    </row>
    <row r="282" spans="1:39" x14ac:dyDescent="0.25">
      <c r="A282" s="5">
        <v>2169</v>
      </c>
      <c r="B282" s="5">
        <v>1</v>
      </c>
      <c r="C282" s="5" t="s">
        <v>2183</v>
      </c>
      <c r="D282" s="5">
        <v>722</v>
      </c>
      <c r="E282" s="5">
        <v>788.4</v>
      </c>
      <c r="F282" s="5">
        <v>734</v>
      </c>
      <c r="G282" s="5">
        <v>800.6</v>
      </c>
      <c r="H282" s="5">
        <v>5362419</v>
      </c>
      <c r="I282" s="5">
        <v>0</v>
      </c>
      <c r="J282" s="5">
        <v>284162</v>
      </c>
      <c r="K282" s="5">
        <v>15611</v>
      </c>
      <c r="L282" s="5">
        <v>72316</v>
      </c>
      <c r="M282" s="5">
        <v>84755</v>
      </c>
      <c r="N282" s="5">
        <v>232549</v>
      </c>
      <c r="O282" s="5">
        <v>190760</v>
      </c>
      <c r="P282" s="5">
        <v>106440</v>
      </c>
      <c r="Q282" s="5">
        <v>10408</v>
      </c>
      <c r="R282" s="5">
        <v>3058</v>
      </c>
      <c r="S282" s="5">
        <v>0</v>
      </c>
      <c r="T282" s="5">
        <v>0</v>
      </c>
      <c r="U282" s="5">
        <v>0</v>
      </c>
      <c r="V282" s="5">
        <v>-7636</v>
      </c>
      <c r="W282" s="5">
        <v>500927</v>
      </c>
      <c r="X282" s="5">
        <v>0</v>
      </c>
      <c r="Y282" s="5">
        <v>0</v>
      </c>
      <c r="Z282" s="5">
        <v>32124</v>
      </c>
      <c r="AA282" s="5">
        <v>579634</v>
      </c>
      <c r="AB282" s="5">
        <v>7467527</v>
      </c>
      <c r="AC282" s="5">
        <v>0</v>
      </c>
      <c r="AD282" s="5">
        <v>129548</v>
      </c>
      <c r="AE282" s="5">
        <v>71814</v>
      </c>
      <c r="AF282" s="5">
        <v>2063</v>
      </c>
      <c r="AG282" s="5">
        <v>356145</v>
      </c>
      <c r="AH282" s="5">
        <v>0</v>
      </c>
      <c r="AI282" s="5">
        <v>322941</v>
      </c>
      <c r="AJ282" s="5">
        <v>882511</v>
      </c>
      <c r="AK282" s="5">
        <v>12457265.360912001</v>
      </c>
      <c r="AL282" s="5">
        <v>271282600</v>
      </c>
      <c r="AM282" s="47"/>
    </row>
    <row r="283" spans="1:39" x14ac:dyDescent="0.25">
      <c r="A283" s="5">
        <v>2170</v>
      </c>
      <c r="B283" s="5">
        <v>1</v>
      </c>
      <c r="C283" s="5" t="s">
        <v>357</v>
      </c>
      <c r="D283" s="5">
        <v>1347</v>
      </c>
      <c r="E283" s="5">
        <v>1481.2</v>
      </c>
      <c r="F283" s="5">
        <v>999</v>
      </c>
      <c r="G283" s="5">
        <v>1103.8</v>
      </c>
      <c r="H283" s="5">
        <v>7393252</v>
      </c>
      <c r="I283" s="5">
        <v>160674</v>
      </c>
      <c r="J283" s="5">
        <v>452432</v>
      </c>
      <c r="K283" s="5">
        <v>15513</v>
      </c>
      <c r="L283" s="5">
        <v>0</v>
      </c>
      <c r="M283" s="5">
        <v>0</v>
      </c>
      <c r="N283" s="5">
        <v>286386</v>
      </c>
      <c r="O283" s="5">
        <v>261138</v>
      </c>
      <c r="P283" s="5">
        <v>174801.25</v>
      </c>
      <c r="Q283" s="5">
        <v>14349</v>
      </c>
      <c r="R283" s="5">
        <v>69771</v>
      </c>
      <c r="S283" s="5">
        <v>0</v>
      </c>
      <c r="T283" s="5">
        <v>0</v>
      </c>
      <c r="U283" s="5">
        <v>0</v>
      </c>
      <c r="V283" s="5">
        <v>0</v>
      </c>
      <c r="W283" s="5">
        <v>113989</v>
      </c>
      <c r="X283" s="5">
        <v>0</v>
      </c>
      <c r="Y283" s="5">
        <v>26250</v>
      </c>
      <c r="Z283" s="5">
        <v>40664</v>
      </c>
      <c r="AA283" s="5">
        <v>799151</v>
      </c>
      <c r="AB283" s="5">
        <v>9808370.25</v>
      </c>
      <c r="AC283" s="5">
        <v>0</v>
      </c>
      <c r="AD283" s="5">
        <v>131183</v>
      </c>
      <c r="AE283" s="5">
        <v>151437</v>
      </c>
      <c r="AF283" s="5">
        <v>60445</v>
      </c>
      <c r="AG283" s="5">
        <v>88826</v>
      </c>
      <c r="AH283" s="5">
        <v>0</v>
      </c>
      <c r="AI283" s="5">
        <v>571717</v>
      </c>
      <c r="AJ283" s="5">
        <v>1003608</v>
      </c>
      <c r="AK283" s="5">
        <v>12704569.701724</v>
      </c>
      <c r="AL283" s="5">
        <v>654443495</v>
      </c>
      <c r="AM283" s="47"/>
    </row>
    <row r="284" spans="1:39" x14ac:dyDescent="0.25">
      <c r="A284" s="5">
        <v>2171</v>
      </c>
      <c r="B284" s="5">
        <v>1</v>
      </c>
      <c r="C284" s="5" t="s">
        <v>358</v>
      </c>
      <c r="D284" s="5">
        <v>244</v>
      </c>
      <c r="E284" s="5">
        <v>265.8</v>
      </c>
      <c r="F284" s="5">
        <v>225</v>
      </c>
      <c r="G284" s="5">
        <v>244.2</v>
      </c>
      <c r="H284" s="5">
        <v>1635652</v>
      </c>
      <c r="I284" s="5">
        <v>0</v>
      </c>
      <c r="J284" s="5">
        <v>54313</v>
      </c>
      <c r="K284" s="5">
        <v>15862</v>
      </c>
      <c r="L284" s="5">
        <v>99052</v>
      </c>
      <c r="M284" s="5">
        <v>259901</v>
      </c>
      <c r="N284" s="5">
        <v>140763</v>
      </c>
      <c r="O284" s="5">
        <v>53860</v>
      </c>
      <c r="P284" s="5">
        <v>12210</v>
      </c>
      <c r="Q284" s="5">
        <v>3175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865933</v>
      </c>
      <c r="X284" s="5">
        <v>0</v>
      </c>
      <c r="Y284" s="5">
        <v>0</v>
      </c>
      <c r="Z284" s="5">
        <v>14237</v>
      </c>
      <c r="AA284" s="5">
        <v>176801</v>
      </c>
      <c r="AB284" s="5">
        <v>3331759</v>
      </c>
      <c r="AC284" s="5">
        <v>0</v>
      </c>
      <c r="AD284" s="5">
        <v>53860</v>
      </c>
      <c r="AE284" s="5">
        <v>12210</v>
      </c>
      <c r="AF284" s="5">
        <v>0</v>
      </c>
      <c r="AG284" s="5">
        <v>429117.4</v>
      </c>
      <c r="AH284" s="5">
        <v>0</v>
      </c>
      <c r="AI284" s="5">
        <v>176801</v>
      </c>
      <c r="AJ284" s="5">
        <v>671988.4</v>
      </c>
      <c r="AK284" s="5">
        <v>10606097.416551</v>
      </c>
      <c r="AL284" s="5">
        <v>248301575</v>
      </c>
      <c r="AM284" s="47"/>
    </row>
    <row r="285" spans="1:39" x14ac:dyDescent="0.25">
      <c r="A285" s="5">
        <v>2172</v>
      </c>
      <c r="B285" s="5">
        <v>1</v>
      </c>
      <c r="C285" s="5" t="s">
        <v>359</v>
      </c>
      <c r="D285" s="5">
        <v>788</v>
      </c>
      <c r="E285" s="5">
        <v>867.8</v>
      </c>
      <c r="F285" s="5">
        <v>726</v>
      </c>
      <c r="G285" s="5">
        <v>800.2</v>
      </c>
      <c r="H285" s="5">
        <v>5359740</v>
      </c>
      <c r="I285" s="5">
        <v>0</v>
      </c>
      <c r="J285" s="5">
        <v>116770</v>
      </c>
      <c r="K285" s="5">
        <v>17283</v>
      </c>
      <c r="L285" s="5">
        <v>72461</v>
      </c>
      <c r="M285" s="5">
        <v>30862</v>
      </c>
      <c r="N285" s="5">
        <v>180558.047846</v>
      </c>
      <c r="O285" s="5">
        <v>177136</v>
      </c>
      <c r="P285" s="5">
        <v>121047.5</v>
      </c>
      <c r="Q285" s="5">
        <v>10403</v>
      </c>
      <c r="R285" s="5">
        <v>0</v>
      </c>
      <c r="S285" s="5">
        <v>0</v>
      </c>
      <c r="T285" s="5">
        <v>0</v>
      </c>
      <c r="U285" s="5">
        <v>0</v>
      </c>
      <c r="V285" s="5">
        <v>-6698</v>
      </c>
      <c r="W285" s="5">
        <v>236603</v>
      </c>
      <c r="X285" s="5">
        <v>0</v>
      </c>
      <c r="Y285" s="5">
        <v>26625</v>
      </c>
      <c r="Z285" s="5">
        <v>30233</v>
      </c>
      <c r="AA285" s="5">
        <v>579345</v>
      </c>
      <c r="AB285" s="5">
        <v>6952368.5478459997</v>
      </c>
      <c r="AC285" s="5">
        <v>0</v>
      </c>
      <c r="AD285" s="5">
        <v>110715</v>
      </c>
      <c r="AE285" s="5">
        <v>121047.5</v>
      </c>
      <c r="AF285" s="5">
        <v>0</v>
      </c>
      <c r="AG285" s="5">
        <v>222371</v>
      </c>
      <c r="AH285" s="5">
        <v>0</v>
      </c>
      <c r="AI285" s="5">
        <v>484656</v>
      </c>
      <c r="AJ285" s="5">
        <v>938789.5</v>
      </c>
      <c r="AK285" s="5">
        <v>11459413.258466</v>
      </c>
      <c r="AL285" s="5">
        <v>462445300</v>
      </c>
      <c r="AM285" s="47"/>
    </row>
    <row r="286" spans="1:39" x14ac:dyDescent="0.25">
      <c r="A286" s="5">
        <v>2174</v>
      </c>
      <c r="B286" s="5">
        <v>1</v>
      </c>
      <c r="C286" s="5" t="s">
        <v>1946</v>
      </c>
      <c r="D286" s="5">
        <v>1113</v>
      </c>
      <c r="E286" s="5">
        <v>1213.2</v>
      </c>
      <c r="F286" s="5">
        <v>938</v>
      </c>
      <c r="G286" s="5">
        <v>1026.5999999999999</v>
      </c>
      <c r="H286" s="5">
        <v>6876167</v>
      </c>
      <c r="I286" s="5">
        <v>39913</v>
      </c>
      <c r="J286" s="5">
        <v>504460</v>
      </c>
      <c r="K286" s="5">
        <v>15674</v>
      </c>
      <c r="L286" s="5">
        <v>0</v>
      </c>
      <c r="M286" s="5">
        <v>0</v>
      </c>
      <c r="N286" s="5">
        <v>316428</v>
      </c>
      <c r="O286" s="5">
        <v>237109</v>
      </c>
      <c r="P286" s="5">
        <v>171955</v>
      </c>
      <c r="Q286" s="5">
        <v>13346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44341</v>
      </c>
      <c r="AA286" s="5">
        <v>743258</v>
      </c>
      <c r="AB286" s="5">
        <v>8962651</v>
      </c>
      <c r="AC286" s="5">
        <v>0</v>
      </c>
      <c r="AD286" s="5">
        <v>174728</v>
      </c>
      <c r="AE286" s="5">
        <v>171955</v>
      </c>
      <c r="AF286" s="5">
        <v>0</v>
      </c>
      <c r="AG286" s="5">
        <v>0</v>
      </c>
      <c r="AH286" s="5">
        <v>0</v>
      </c>
      <c r="AI286" s="5">
        <v>629596</v>
      </c>
      <c r="AJ286" s="5">
        <v>976279</v>
      </c>
      <c r="AK286" s="5">
        <v>17333236.144627001</v>
      </c>
      <c r="AL286" s="5">
        <v>673603975</v>
      </c>
      <c r="AM286" s="47"/>
    </row>
    <row r="287" spans="1:39" x14ac:dyDescent="0.25">
      <c r="A287" s="5">
        <v>2176</v>
      </c>
      <c r="B287" s="5">
        <v>1</v>
      </c>
      <c r="C287" s="5" t="s">
        <v>2184</v>
      </c>
      <c r="D287" s="5">
        <v>511.8</v>
      </c>
      <c r="E287" s="5">
        <v>554.4</v>
      </c>
      <c r="F287" s="5">
        <v>545.79999999999995</v>
      </c>
      <c r="G287" s="5">
        <v>593</v>
      </c>
      <c r="H287" s="5">
        <v>3971914</v>
      </c>
      <c r="I287" s="5">
        <v>0</v>
      </c>
      <c r="J287" s="5">
        <v>210690.04369399999</v>
      </c>
      <c r="K287" s="5">
        <v>0</v>
      </c>
      <c r="L287" s="5">
        <v>123324</v>
      </c>
      <c r="M287" s="5">
        <v>523995</v>
      </c>
      <c r="N287" s="5">
        <v>258417</v>
      </c>
      <c r="O287" s="5">
        <v>143402</v>
      </c>
      <c r="P287" s="5">
        <v>29650</v>
      </c>
      <c r="Q287" s="5">
        <v>7709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1126700</v>
      </c>
      <c r="X287" s="5">
        <v>0</v>
      </c>
      <c r="Y287" s="5">
        <v>0</v>
      </c>
      <c r="Z287" s="5">
        <v>23900</v>
      </c>
      <c r="AA287" s="5">
        <v>429332</v>
      </c>
      <c r="AB287" s="5">
        <v>6849033.0436939998</v>
      </c>
      <c r="AC287" s="5">
        <v>0</v>
      </c>
      <c r="AD287" s="5">
        <v>110031</v>
      </c>
      <c r="AE287" s="5">
        <v>21540</v>
      </c>
      <c r="AF287" s="5">
        <v>0</v>
      </c>
      <c r="AG287" s="5">
        <v>761596.2</v>
      </c>
      <c r="AH287" s="5">
        <v>0</v>
      </c>
      <c r="AI287" s="5">
        <v>257564</v>
      </c>
      <c r="AJ287" s="5">
        <v>1150731.2</v>
      </c>
      <c r="AK287" s="5">
        <v>10425033.568976</v>
      </c>
      <c r="AL287" s="5">
        <v>205409600</v>
      </c>
      <c r="AM287" s="47"/>
    </row>
    <row r="288" spans="1:39" x14ac:dyDescent="0.25">
      <c r="A288" s="5">
        <v>2180</v>
      </c>
      <c r="B288" s="5">
        <v>1</v>
      </c>
      <c r="C288" s="5" t="s">
        <v>1948</v>
      </c>
      <c r="D288" s="5">
        <v>728</v>
      </c>
      <c r="E288" s="5">
        <v>792.4</v>
      </c>
      <c r="F288" s="5">
        <v>744</v>
      </c>
      <c r="G288" s="5">
        <v>810.6</v>
      </c>
      <c r="H288" s="5">
        <v>5429399</v>
      </c>
      <c r="I288" s="5">
        <v>0</v>
      </c>
      <c r="J288" s="5">
        <v>309472</v>
      </c>
      <c r="K288" s="5">
        <v>16774</v>
      </c>
      <c r="L288" s="5">
        <v>68625</v>
      </c>
      <c r="M288" s="5">
        <v>166789</v>
      </c>
      <c r="N288" s="5">
        <v>236692</v>
      </c>
      <c r="O288" s="5">
        <v>193116</v>
      </c>
      <c r="P288" s="5">
        <v>84085</v>
      </c>
      <c r="Q288" s="5">
        <v>10538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941820</v>
      </c>
      <c r="X288" s="5">
        <v>0</v>
      </c>
      <c r="Y288" s="5">
        <v>0</v>
      </c>
      <c r="Z288" s="5">
        <v>36080</v>
      </c>
      <c r="AA288" s="5">
        <v>586874</v>
      </c>
      <c r="AB288" s="5">
        <v>8080264</v>
      </c>
      <c r="AC288" s="5">
        <v>0</v>
      </c>
      <c r="AD288" s="5">
        <v>147073</v>
      </c>
      <c r="AE288" s="5">
        <v>54081</v>
      </c>
      <c r="AF288" s="5">
        <v>0</v>
      </c>
      <c r="AG288" s="5">
        <v>762212.69</v>
      </c>
      <c r="AH288" s="5">
        <v>0</v>
      </c>
      <c r="AI288" s="5">
        <v>311700</v>
      </c>
      <c r="AJ288" s="5">
        <v>1275066.69</v>
      </c>
      <c r="AK288" s="5">
        <v>14144373.250939</v>
      </c>
      <c r="AL288" s="5">
        <v>259922050</v>
      </c>
      <c r="AM288" s="47"/>
    </row>
    <row r="289" spans="1:39" x14ac:dyDescent="0.25">
      <c r="A289" s="5">
        <v>2184</v>
      </c>
      <c r="B289" s="5">
        <v>1</v>
      </c>
      <c r="C289" s="5" t="s">
        <v>360</v>
      </c>
      <c r="D289" s="5">
        <v>1213</v>
      </c>
      <c r="E289" s="5">
        <v>1331.6</v>
      </c>
      <c r="F289" s="5">
        <v>1193</v>
      </c>
      <c r="G289" s="5">
        <v>1308.4000000000001</v>
      </c>
      <c r="H289" s="5">
        <v>8763663</v>
      </c>
      <c r="I289" s="5">
        <v>12281</v>
      </c>
      <c r="J289" s="5">
        <v>269573</v>
      </c>
      <c r="K289" s="5">
        <v>15635</v>
      </c>
      <c r="L289" s="5">
        <v>0</v>
      </c>
      <c r="M289" s="5">
        <v>0</v>
      </c>
      <c r="N289" s="5">
        <v>250636</v>
      </c>
      <c r="O289" s="5">
        <v>303097</v>
      </c>
      <c r="P289" s="5">
        <v>185885</v>
      </c>
      <c r="Q289" s="5">
        <v>17009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606234</v>
      </c>
      <c r="X289" s="5">
        <v>0</v>
      </c>
      <c r="Y289" s="5">
        <v>0</v>
      </c>
      <c r="Z289" s="5">
        <v>58132</v>
      </c>
      <c r="AA289" s="5">
        <v>947282</v>
      </c>
      <c r="AB289" s="5">
        <v>11429427</v>
      </c>
      <c r="AC289" s="5">
        <v>0</v>
      </c>
      <c r="AD289" s="5">
        <v>171411</v>
      </c>
      <c r="AE289" s="5">
        <v>130439</v>
      </c>
      <c r="AF289" s="5">
        <v>0</v>
      </c>
      <c r="AG289" s="5">
        <v>384253</v>
      </c>
      <c r="AH289" s="5">
        <v>0</v>
      </c>
      <c r="AI289" s="5">
        <v>548918</v>
      </c>
      <c r="AJ289" s="5">
        <v>1235021</v>
      </c>
      <c r="AK289" s="5">
        <v>16953541.396749999</v>
      </c>
      <c r="AL289" s="5">
        <v>476549400</v>
      </c>
      <c r="AM289" s="47"/>
    </row>
    <row r="290" spans="1:39" x14ac:dyDescent="0.25">
      <c r="A290" s="5">
        <v>2190</v>
      </c>
      <c r="B290" s="5">
        <v>1</v>
      </c>
      <c r="C290" s="5" t="s">
        <v>2185</v>
      </c>
      <c r="D290" s="5">
        <v>955</v>
      </c>
      <c r="E290" s="5">
        <v>1050.4000000000001</v>
      </c>
      <c r="F290" s="5">
        <v>645</v>
      </c>
      <c r="G290" s="5">
        <v>712</v>
      </c>
      <c r="H290" s="5">
        <v>4768976</v>
      </c>
      <c r="I290" s="5">
        <v>0</v>
      </c>
      <c r="J290" s="5">
        <v>299219</v>
      </c>
      <c r="K290" s="5">
        <v>16242</v>
      </c>
      <c r="L290" s="5">
        <v>100060</v>
      </c>
      <c r="M290" s="5">
        <v>129766</v>
      </c>
      <c r="N290" s="5">
        <v>207809</v>
      </c>
      <c r="O290" s="5">
        <v>169672</v>
      </c>
      <c r="P290" s="5">
        <v>77098.75</v>
      </c>
      <c r="Q290" s="5">
        <v>9256</v>
      </c>
      <c r="R290" s="5">
        <v>0</v>
      </c>
      <c r="S290" s="5">
        <v>0</v>
      </c>
      <c r="T290" s="5">
        <v>0</v>
      </c>
      <c r="U290" s="5">
        <v>32964</v>
      </c>
      <c r="V290" s="5">
        <v>0</v>
      </c>
      <c r="W290" s="5">
        <v>768191</v>
      </c>
      <c r="X290" s="5">
        <v>0</v>
      </c>
      <c r="Y290" s="5">
        <v>4875</v>
      </c>
      <c r="Z290" s="5">
        <v>24661</v>
      </c>
      <c r="AA290" s="5">
        <v>515488</v>
      </c>
      <c r="AB290" s="5">
        <v>7124277.75</v>
      </c>
      <c r="AC290" s="5">
        <v>0</v>
      </c>
      <c r="AD290" s="5">
        <v>166430</v>
      </c>
      <c r="AE290" s="5">
        <v>55510</v>
      </c>
      <c r="AF290" s="5">
        <v>0</v>
      </c>
      <c r="AG290" s="5">
        <v>652776</v>
      </c>
      <c r="AH290" s="5">
        <v>0</v>
      </c>
      <c r="AI290" s="5">
        <v>306484</v>
      </c>
      <c r="AJ290" s="5">
        <v>1181200</v>
      </c>
      <c r="AK290" s="5">
        <v>16001664.545405</v>
      </c>
      <c r="AL290" s="5">
        <v>385701150</v>
      </c>
      <c r="AM290" s="47"/>
    </row>
    <row r="291" spans="1:39" x14ac:dyDescent="0.25">
      <c r="A291" s="5">
        <v>2198</v>
      </c>
      <c r="B291" s="5">
        <v>1</v>
      </c>
      <c r="C291" s="5" t="s">
        <v>362</v>
      </c>
      <c r="D291" s="5">
        <v>676</v>
      </c>
      <c r="E291" s="5">
        <v>744.2</v>
      </c>
      <c r="F291" s="5">
        <v>572</v>
      </c>
      <c r="G291" s="5">
        <v>626.6</v>
      </c>
      <c r="H291" s="5">
        <v>4196967</v>
      </c>
      <c r="I291" s="5">
        <v>0</v>
      </c>
      <c r="J291" s="5">
        <v>83139</v>
      </c>
      <c r="K291" s="5">
        <v>0</v>
      </c>
      <c r="L291" s="5">
        <v>118381</v>
      </c>
      <c r="M291" s="5">
        <v>90753</v>
      </c>
      <c r="N291" s="5">
        <v>159222.86006800001</v>
      </c>
      <c r="O291" s="5">
        <v>148133</v>
      </c>
      <c r="P291" s="5">
        <v>88988.75</v>
      </c>
      <c r="Q291" s="5">
        <v>8146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290924</v>
      </c>
      <c r="X291" s="5">
        <v>0</v>
      </c>
      <c r="Y291" s="5">
        <v>15750</v>
      </c>
      <c r="Z291" s="5">
        <v>27117</v>
      </c>
      <c r="AA291" s="5">
        <v>453658</v>
      </c>
      <c r="AB291" s="5">
        <v>5681179.6100679999</v>
      </c>
      <c r="AC291" s="5">
        <v>0</v>
      </c>
      <c r="AD291" s="5">
        <v>97511</v>
      </c>
      <c r="AE291" s="5">
        <v>74511</v>
      </c>
      <c r="AF291" s="5">
        <v>0</v>
      </c>
      <c r="AG291" s="5">
        <v>219768</v>
      </c>
      <c r="AH291" s="5">
        <v>0</v>
      </c>
      <c r="AI291" s="5">
        <v>313673</v>
      </c>
      <c r="AJ291" s="5">
        <v>705463</v>
      </c>
      <c r="AK291" s="5">
        <v>9450549.3672659993</v>
      </c>
      <c r="AL291" s="5">
        <v>317792750</v>
      </c>
      <c r="AM291" s="47"/>
    </row>
    <row r="292" spans="1:39" x14ac:dyDescent="0.25">
      <c r="A292" s="5">
        <v>2215</v>
      </c>
      <c r="B292" s="5">
        <v>1</v>
      </c>
      <c r="C292" s="5" t="s">
        <v>363</v>
      </c>
      <c r="D292" s="5">
        <v>327.60000000000002</v>
      </c>
      <c r="E292" s="5">
        <v>360.2</v>
      </c>
      <c r="F292" s="5">
        <v>259.60000000000002</v>
      </c>
      <c r="G292" s="5">
        <v>284.39999999999998</v>
      </c>
      <c r="H292" s="5">
        <v>1904911</v>
      </c>
      <c r="I292" s="5">
        <v>0</v>
      </c>
      <c r="J292" s="5">
        <v>149873</v>
      </c>
      <c r="K292" s="5">
        <v>0</v>
      </c>
      <c r="L292" s="5">
        <v>108880</v>
      </c>
      <c r="M292" s="5">
        <v>220539</v>
      </c>
      <c r="N292" s="5">
        <v>116074</v>
      </c>
      <c r="O292" s="5">
        <v>66096</v>
      </c>
      <c r="P292" s="5">
        <v>23225</v>
      </c>
      <c r="Q292" s="5">
        <v>3697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444785</v>
      </c>
      <c r="X292" s="5">
        <v>0</v>
      </c>
      <c r="Y292" s="5">
        <v>10481</v>
      </c>
      <c r="Z292" s="5">
        <v>14819</v>
      </c>
      <c r="AA292" s="5">
        <v>205906</v>
      </c>
      <c r="AB292" s="5">
        <v>3269286</v>
      </c>
      <c r="AC292" s="5">
        <v>0</v>
      </c>
      <c r="AD292" s="5">
        <v>47665</v>
      </c>
      <c r="AE292" s="5">
        <v>11451</v>
      </c>
      <c r="AF292" s="5">
        <v>0</v>
      </c>
      <c r="AG292" s="5">
        <v>330236</v>
      </c>
      <c r="AH292" s="5">
        <v>0</v>
      </c>
      <c r="AI292" s="5">
        <v>83831</v>
      </c>
      <c r="AJ292" s="5">
        <v>473183</v>
      </c>
      <c r="AK292" s="5">
        <v>4699155.3633049997</v>
      </c>
      <c r="AL292" s="5">
        <v>90570500</v>
      </c>
      <c r="AM292" s="47"/>
    </row>
    <row r="293" spans="1:39" x14ac:dyDescent="0.25">
      <c r="A293" s="5">
        <v>2310</v>
      </c>
      <c r="B293" s="5">
        <v>1</v>
      </c>
      <c r="C293" s="5" t="s">
        <v>364</v>
      </c>
      <c r="D293" s="5">
        <v>1176</v>
      </c>
      <c r="E293" s="5">
        <v>1289.8</v>
      </c>
      <c r="F293" s="5">
        <v>1105</v>
      </c>
      <c r="G293" s="5">
        <v>1215.8</v>
      </c>
      <c r="H293" s="5">
        <v>8143428</v>
      </c>
      <c r="I293" s="5">
        <v>71638</v>
      </c>
      <c r="J293" s="5">
        <v>369644</v>
      </c>
      <c r="K293" s="5">
        <v>111053</v>
      </c>
      <c r="L293" s="5">
        <v>0</v>
      </c>
      <c r="M293" s="5">
        <v>2956</v>
      </c>
      <c r="N293" s="5">
        <v>230676</v>
      </c>
      <c r="O293" s="5">
        <v>251961</v>
      </c>
      <c r="P293" s="5">
        <v>203298.75</v>
      </c>
      <c r="Q293" s="5">
        <v>15805</v>
      </c>
      <c r="R293" s="5">
        <v>6334</v>
      </c>
      <c r="S293" s="5">
        <v>0</v>
      </c>
      <c r="T293" s="5">
        <v>0</v>
      </c>
      <c r="U293" s="5">
        <v>30432</v>
      </c>
      <c r="V293" s="5">
        <v>-7636</v>
      </c>
      <c r="W293" s="5">
        <v>0</v>
      </c>
      <c r="X293" s="5">
        <v>0</v>
      </c>
      <c r="Y293" s="5">
        <v>0</v>
      </c>
      <c r="Z293" s="5">
        <v>44812</v>
      </c>
      <c r="AA293" s="5">
        <v>880239</v>
      </c>
      <c r="AB293" s="5">
        <v>10354640.75</v>
      </c>
      <c r="AC293" s="5">
        <v>0</v>
      </c>
      <c r="AD293" s="5">
        <v>122387</v>
      </c>
      <c r="AE293" s="5">
        <v>165603</v>
      </c>
      <c r="AF293" s="5">
        <v>5160</v>
      </c>
      <c r="AG293" s="5">
        <v>0</v>
      </c>
      <c r="AH293" s="5">
        <v>0</v>
      </c>
      <c r="AI293" s="5">
        <v>592105</v>
      </c>
      <c r="AJ293" s="5">
        <v>885255</v>
      </c>
      <c r="AK293" s="5">
        <v>13530865.073590999</v>
      </c>
      <c r="AL293" s="5">
        <v>535830050</v>
      </c>
      <c r="AM293" s="47"/>
    </row>
    <row r="294" spans="1:39" x14ac:dyDescent="0.25">
      <c r="A294" s="5">
        <v>2311</v>
      </c>
      <c r="B294" s="5">
        <v>1</v>
      </c>
      <c r="C294" s="5" t="s">
        <v>365</v>
      </c>
      <c r="D294" s="5">
        <v>437</v>
      </c>
      <c r="E294" s="5">
        <v>479.6</v>
      </c>
      <c r="F294" s="5">
        <v>444</v>
      </c>
      <c r="G294" s="5">
        <v>491.8</v>
      </c>
      <c r="H294" s="5">
        <v>3294076</v>
      </c>
      <c r="I294" s="5">
        <v>0</v>
      </c>
      <c r="J294" s="5">
        <v>281466</v>
      </c>
      <c r="K294" s="5">
        <v>0</v>
      </c>
      <c r="L294" s="5">
        <v>130481</v>
      </c>
      <c r="M294" s="5">
        <v>130021</v>
      </c>
      <c r="N294" s="5">
        <v>189046</v>
      </c>
      <c r="O294" s="5">
        <v>102108</v>
      </c>
      <c r="P294" s="5">
        <v>72548.75</v>
      </c>
      <c r="Q294" s="5">
        <v>6393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179059</v>
      </c>
      <c r="X294" s="5">
        <v>0</v>
      </c>
      <c r="Y294" s="5">
        <v>21750</v>
      </c>
      <c r="Z294" s="5">
        <v>18495</v>
      </c>
      <c r="AA294" s="5">
        <v>356063</v>
      </c>
      <c r="AB294" s="5">
        <v>4781506.75</v>
      </c>
      <c r="AC294" s="5">
        <v>0</v>
      </c>
      <c r="AD294" s="5">
        <v>82971</v>
      </c>
      <c r="AE294" s="5">
        <v>72548.75</v>
      </c>
      <c r="AF294" s="5">
        <v>0</v>
      </c>
      <c r="AG294" s="5">
        <v>169855.7</v>
      </c>
      <c r="AH294" s="5">
        <v>0</v>
      </c>
      <c r="AI294" s="5">
        <v>354323</v>
      </c>
      <c r="AJ294" s="5">
        <v>679698.45</v>
      </c>
      <c r="AK294" s="5">
        <v>9156226.6541239992</v>
      </c>
      <c r="AL294" s="5">
        <v>417070600</v>
      </c>
      <c r="AM294" s="47"/>
    </row>
    <row r="295" spans="1:39" x14ac:dyDescent="0.25">
      <c r="A295" s="5">
        <v>2342</v>
      </c>
      <c r="B295" s="5">
        <v>1</v>
      </c>
      <c r="C295" s="5" t="s">
        <v>366</v>
      </c>
      <c r="D295" s="5">
        <v>854</v>
      </c>
      <c r="E295" s="5">
        <v>931.8</v>
      </c>
      <c r="F295" s="5">
        <v>776</v>
      </c>
      <c r="G295" s="5">
        <v>869.79</v>
      </c>
      <c r="H295" s="5">
        <v>5825853</v>
      </c>
      <c r="I295" s="5">
        <v>0</v>
      </c>
      <c r="J295" s="5">
        <v>265995.679772</v>
      </c>
      <c r="K295" s="5">
        <v>0</v>
      </c>
      <c r="L295" s="5">
        <v>44463</v>
      </c>
      <c r="M295" s="5">
        <v>135991</v>
      </c>
      <c r="N295" s="5">
        <v>284236</v>
      </c>
      <c r="O295" s="5">
        <v>198647</v>
      </c>
      <c r="P295" s="5">
        <v>70900</v>
      </c>
      <c r="Q295" s="5">
        <v>11307</v>
      </c>
      <c r="R295" s="5">
        <v>13647</v>
      </c>
      <c r="S295" s="5">
        <v>0</v>
      </c>
      <c r="T295" s="5">
        <v>0</v>
      </c>
      <c r="U295" s="5">
        <v>0</v>
      </c>
      <c r="V295" s="5">
        <v>0</v>
      </c>
      <c r="W295" s="5">
        <v>1349044</v>
      </c>
      <c r="X295" s="5">
        <v>0</v>
      </c>
      <c r="Y295" s="5">
        <v>0</v>
      </c>
      <c r="Z295" s="5">
        <v>39210</v>
      </c>
      <c r="AA295" s="5">
        <v>629728</v>
      </c>
      <c r="AB295" s="5">
        <v>8869021.6797720008</v>
      </c>
      <c r="AC295" s="5">
        <v>0</v>
      </c>
      <c r="AD295" s="5">
        <v>131471</v>
      </c>
      <c r="AE295" s="5">
        <v>47088</v>
      </c>
      <c r="AF295" s="5">
        <v>9064</v>
      </c>
      <c r="AG295" s="5">
        <v>1187955</v>
      </c>
      <c r="AH295" s="5">
        <v>0</v>
      </c>
      <c r="AI295" s="5">
        <v>345368</v>
      </c>
      <c r="AJ295" s="5">
        <v>1720946</v>
      </c>
      <c r="AK295" s="5">
        <v>13189386.552208001</v>
      </c>
      <c r="AL295" s="5">
        <v>315614800</v>
      </c>
      <c r="AM295" s="47"/>
    </row>
    <row r="296" spans="1:39" x14ac:dyDescent="0.25">
      <c r="A296" s="5">
        <v>2358</v>
      </c>
      <c r="B296" s="5">
        <v>1</v>
      </c>
      <c r="C296" s="5" t="s">
        <v>367</v>
      </c>
      <c r="D296" s="5">
        <v>244.4</v>
      </c>
      <c r="E296" s="5">
        <v>266.60000000000002</v>
      </c>
      <c r="F296" s="5">
        <v>209.4</v>
      </c>
      <c r="G296" s="5">
        <v>224.8</v>
      </c>
      <c r="H296" s="5">
        <v>1505710</v>
      </c>
      <c r="I296" s="5">
        <v>0</v>
      </c>
      <c r="J296" s="5">
        <v>117004</v>
      </c>
      <c r="K296" s="5">
        <v>0</v>
      </c>
      <c r="L296" s="5">
        <v>93655</v>
      </c>
      <c r="M296" s="5">
        <v>592306</v>
      </c>
      <c r="N296" s="5">
        <v>127264</v>
      </c>
      <c r="O296" s="5">
        <v>53252</v>
      </c>
      <c r="P296" s="5">
        <v>11240</v>
      </c>
      <c r="Q296" s="5">
        <v>2922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556605</v>
      </c>
      <c r="X296" s="5">
        <v>0</v>
      </c>
      <c r="Y296" s="5">
        <v>0</v>
      </c>
      <c r="Z296" s="5">
        <v>10179</v>
      </c>
      <c r="AA296" s="5">
        <v>162755</v>
      </c>
      <c r="AB296" s="5">
        <v>3232892</v>
      </c>
      <c r="AC296" s="5">
        <v>0</v>
      </c>
      <c r="AD296" s="5">
        <v>32651</v>
      </c>
      <c r="AE296" s="5">
        <v>7462</v>
      </c>
      <c r="AF296" s="5">
        <v>0</v>
      </c>
      <c r="AG296" s="5">
        <v>514947</v>
      </c>
      <c r="AH296" s="5">
        <v>0</v>
      </c>
      <c r="AI296" s="5">
        <v>89227</v>
      </c>
      <c r="AJ296" s="5">
        <v>644287</v>
      </c>
      <c r="AK296" s="5">
        <v>3158102.2652420001</v>
      </c>
      <c r="AL296" s="5">
        <v>90266945</v>
      </c>
      <c r="AM296" s="47"/>
    </row>
    <row r="297" spans="1:39" x14ac:dyDescent="0.25">
      <c r="A297" s="5">
        <v>2364</v>
      </c>
      <c r="B297" s="5">
        <v>1</v>
      </c>
      <c r="C297" s="5" t="s">
        <v>2186</v>
      </c>
      <c r="D297" s="5">
        <v>644</v>
      </c>
      <c r="E297" s="5">
        <v>707.6</v>
      </c>
      <c r="F297" s="5">
        <v>640</v>
      </c>
      <c r="G297" s="5">
        <v>700.4</v>
      </c>
      <c r="H297" s="5">
        <v>4691279</v>
      </c>
      <c r="I297" s="5">
        <v>30702</v>
      </c>
      <c r="J297" s="5">
        <v>192058</v>
      </c>
      <c r="K297" s="5">
        <v>15752</v>
      </c>
      <c r="L297" s="5">
        <v>103034</v>
      </c>
      <c r="M297" s="5">
        <v>159856</v>
      </c>
      <c r="N297" s="5">
        <v>226523</v>
      </c>
      <c r="O297" s="5">
        <v>161991</v>
      </c>
      <c r="P297" s="5">
        <v>89297.5</v>
      </c>
      <c r="Q297" s="5">
        <v>9105</v>
      </c>
      <c r="R297" s="5">
        <v>36309</v>
      </c>
      <c r="S297" s="5">
        <v>0</v>
      </c>
      <c r="T297" s="5">
        <v>0</v>
      </c>
      <c r="U297" s="5">
        <v>0</v>
      </c>
      <c r="V297" s="5">
        <v>0</v>
      </c>
      <c r="W297" s="5">
        <v>474213</v>
      </c>
      <c r="X297" s="5">
        <v>0</v>
      </c>
      <c r="Y297" s="5">
        <v>11250</v>
      </c>
      <c r="Z297" s="5">
        <v>27575</v>
      </c>
      <c r="AA297" s="5">
        <v>507090</v>
      </c>
      <c r="AB297" s="5">
        <v>6736034.5</v>
      </c>
      <c r="AC297" s="5">
        <v>0</v>
      </c>
      <c r="AD297" s="5">
        <v>77797</v>
      </c>
      <c r="AE297" s="5">
        <v>66314</v>
      </c>
      <c r="AF297" s="5">
        <v>26964</v>
      </c>
      <c r="AG297" s="5">
        <v>367235</v>
      </c>
      <c r="AH297" s="5">
        <v>0</v>
      </c>
      <c r="AI297" s="5">
        <v>310966</v>
      </c>
      <c r="AJ297" s="5">
        <v>849276</v>
      </c>
      <c r="AK297" s="5">
        <v>7706924.4130380005</v>
      </c>
      <c r="AL297" s="5">
        <v>267992200</v>
      </c>
      <c r="AM297" s="47"/>
    </row>
    <row r="298" spans="1:39" x14ac:dyDescent="0.25">
      <c r="A298" s="5">
        <v>2365</v>
      </c>
      <c r="B298" s="5">
        <v>1</v>
      </c>
      <c r="C298" s="5" t="s">
        <v>8</v>
      </c>
      <c r="D298" s="5">
        <v>784</v>
      </c>
      <c r="E298" s="5">
        <v>862.2</v>
      </c>
      <c r="F298" s="5">
        <v>649</v>
      </c>
      <c r="G298" s="5">
        <v>714.8</v>
      </c>
      <c r="H298" s="5">
        <v>4787730</v>
      </c>
      <c r="I298" s="5">
        <v>48100</v>
      </c>
      <c r="J298" s="5">
        <v>284220</v>
      </c>
      <c r="K298" s="5">
        <v>33380</v>
      </c>
      <c r="L298" s="5">
        <v>99319</v>
      </c>
      <c r="M298" s="5">
        <v>177461</v>
      </c>
      <c r="N298" s="5">
        <v>223208</v>
      </c>
      <c r="O298" s="5">
        <v>169623</v>
      </c>
      <c r="P298" s="5">
        <v>63052.5</v>
      </c>
      <c r="Q298" s="5">
        <v>9292</v>
      </c>
      <c r="R298" s="5">
        <v>27448</v>
      </c>
      <c r="S298" s="5">
        <v>0</v>
      </c>
      <c r="T298" s="5">
        <v>0</v>
      </c>
      <c r="U298" s="5">
        <v>0</v>
      </c>
      <c r="V298" s="5">
        <v>0</v>
      </c>
      <c r="W298" s="5">
        <v>1005223</v>
      </c>
      <c r="X298" s="5">
        <v>0</v>
      </c>
      <c r="Y298" s="5">
        <v>18750</v>
      </c>
      <c r="Z298" s="5">
        <v>30876</v>
      </c>
      <c r="AA298" s="5">
        <v>517515</v>
      </c>
      <c r="AB298" s="5">
        <v>7495197.5</v>
      </c>
      <c r="AC298" s="5">
        <v>0</v>
      </c>
      <c r="AD298" s="5">
        <v>169623</v>
      </c>
      <c r="AE298" s="5">
        <v>55044</v>
      </c>
      <c r="AF298" s="5">
        <v>23962</v>
      </c>
      <c r="AG298" s="5">
        <v>930166.98</v>
      </c>
      <c r="AH298" s="5">
        <v>0</v>
      </c>
      <c r="AI298" s="5">
        <v>373071</v>
      </c>
      <c r="AJ298" s="5">
        <v>1551866.98</v>
      </c>
      <c r="AK298" s="5">
        <v>17433755.802710999</v>
      </c>
      <c r="AL298" s="5">
        <v>383869700</v>
      </c>
      <c r="AM298" s="47"/>
    </row>
    <row r="299" spans="1:39" x14ac:dyDescent="0.25">
      <c r="A299" s="5">
        <v>2396</v>
      </c>
      <c r="B299" s="5">
        <v>1</v>
      </c>
      <c r="C299" s="5" t="s">
        <v>9</v>
      </c>
      <c r="D299" s="5">
        <v>812</v>
      </c>
      <c r="E299" s="5">
        <v>893.4</v>
      </c>
      <c r="F299" s="5">
        <v>820</v>
      </c>
      <c r="G299" s="5">
        <v>900.6</v>
      </c>
      <c r="H299" s="5">
        <v>6032219</v>
      </c>
      <c r="I299" s="5">
        <v>0</v>
      </c>
      <c r="J299" s="5">
        <v>392494</v>
      </c>
      <c r="K299" s="5">
        <v>15904</v>
      </c>
      <c r="L299" s="5">
        <v>30314</v>
      </c>
      <c r="M299" s="5">
        <v>112927.12</v>
      </c>
      <c r="N299" s="5">
        <v>259865</v>
      </c>
      <c r="O299" s="5">
        <v>204014</v>
      </c>
      <c r="P299" s="5">
        <v>125906.25</v>
      </c>
      <c r="Q299" s="5">
        <v>11708</v>
      </c>
      <c r="R299" s="5">
        <v>0</v>
      </c>
      <c r="S299" s="5">
        <v>0</v>
      </c>
      <c r="T299" s="5">
        <v>0</v>
      </c>
      <c r="U299" s="5">
        <v>0</v>
      </c>
      <c r="V299" s="5">
        <v>-7636</v>
      </c>
      <c r="W299" s="5">
        <v>454488</v>
      </c>
      <c r="X299" s="5">
        <v>0</v>
      </c>
      <c r="Y299" s="5">
        <v>73875</v>
      </c>
      <c r="Z299" s="5">
        <v>41731</v>
      </c>
      <c r="AA299" s="5">
        <v>652034</v>
      </c>
      <c r="AB299" s="5">
        <v>8399843.3699999992</v>
      </c>
      <c r="AC299" s="5">
        <v>0</v>
      </c>
      <c r="AD299" s="5">
        <v>131168</v>
      </c>
      <c r="AE299" s="5">
        <v>109364</v>
      </c>
      <c r="AF299" s="5">
        <v>0</v>
      </c>
      <c r="AG299" s="5">
        <v>363884</v>
      </c>
      <c r="AH299" s="5">
        <v>0</v>
      </c>
      <c r="AI299" s="5">
        <v>467694</v>
      </c>
      <c r="AJ299" s="5">
        <v>1072110</v>
      </c>
      <c r="AK299" s="5">
        <v>13266670.70291</v>
      </c>
      <c r="AL299" s="5">
        <v>395771000</v>
      </c>
      <c r="AM299" s="47"/>
    </row>
    <row r="300" spans="1:39" x14ac:dyDescent="0.25">
      <c r="A300" s="5">
        <v>2397</v>
      </c>
      <c r="B300" s="5">
        <v>1</v>
      </c>
      <c r="C300" s="5" t="s">
        <v>2187</v>
      </c>
      <c r="D300" s="5">
        <v>1106</v>
      </c>
      <c r="E300" s="5">
        <v>1222</v>
      </c>
      <c r="F300" s="5">
        <v>913</v>
      </c>
      <c r="G300" s="5">
        <v>1012.2</v>
      </c>
      <c r="H300" s="5">
        <v>6779716</v>
      </c>
      <c r="I300" s="5">
        <v>12281</v>
      </c>
      <c r="J300" s="5">
        <v>179285</v>
      </c>
      <c r="K300" s="5">
        <v>30544</v>
      </c>
      <c r="L300" s="5">
        <v>0</v>
      </c>
      <c r="M300" s="5">
        <v>0</v>
      </c>
      <c r="N300" s="5">
        <v>170571</v>
      </c>
      <c r="O300" s="5">
        <v>236536</v>
      </c>
      <c r="P300" s="5">
        <v>152647.5</v>
      </c>
      <c r="Q300" s="5">
        <v>13159</v>
      </c>
      <c r="R300" s="5">
        <v>14232</v>
      </c>
      <c r="S300" s="5">
        <v>0</v>
      </c>
      <c r="T300" s="5">
        <v>0</v>
      </c>
      <c r="U300" s="5">
        <v>0</v>
      </c>
      <c r="V300" s="5">
        <v>0</v>
      </c>
      <c r="W300" s="5">
        <v>293629</v>
      </c>
      <c r="X300" s="5">
        <v>0</v>
      </c>
      <c r="Y300" s="5">
        <v>36750</v>
      </c>
      <c r="Z300" s="5">
        <v>38258</v>
      </c>
      <c r="AA300" s="5">
        <v>732833</v>
      </c>
      <c r="AB300" s="5">
        <v>8690441.5</v>
      </c>
      <c r="AC300" s="5">
        <v>0</v>
      </c>
      <c r="AD300" s="5">
        <v>123398</v>
      </c>
      <c r="AE300" s="5">
        <v>152647.5</v>
      </c>
      <c r="AF300" s="5">
        <v>14232</v>
      </c>
      <c r="AG300" s="5">
        <v>270565</v>
      </c>
      <c r="AH300" s="5">
        <v>0</v>
      </c>
      <c r="AI300" s="5">
        <v>609458</v>
      </c>
      <c r="AJ300" s="5">
        <v>1170300.5</v>
      </c>
      <c r="AK300" s="5">
        <v>12098737.394339001</v>
      </c>
      <c r="AL300" s="5">
        <v>638449725</v>
      </c>
      <c r="AM300" s="47"/>
    </row>
    <row r="301" spans="1:39" x14ac:dyDescent="0.25">
      <c r="A301" s="5">
        <v>2448</v>
      </c>
      <c r="B301" s="5">
        <v>1</v>
      </c>
      <c r="C301" s="5" t="s">
        <v>1951</v>
      </c>
      <c r="D301" s="5">
        <v>631</v>
      </c>
      <c r="E301" s="5">
        <v>695</v>
      </c>
      <c r="F301" s="5">
        <v>655</v>
      </c>
      <c r="G301" s="5">
        <v>722.8</v>
      </c>
      <c r="H301" s="5">
        <v>4841314</v>
      </c>
      <c r="I301" s="5">
        <v>0</v>
      </c>
      <c r="J301" s="5">
        <v>250765</v>
      </c>
      <c r="K301" s="5">
        <v>15505</v>
      </c>
      <c r="L301" s="5">
        <v>97154</v>
      </c>
      <c r="M301" s="5">
        <v>119451</v>
      </c>
      <c r="N301" s="5">
        <v>215621.04377799999</v>
      </c>
      <c r="O301" s="5">
        <v>173916</v>
      </c>
      <c r="P301" s="5">
        <v>93897.5</v>
      </c>
      <c r="Q301" s="5">
        <v>9396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495067</v>
      </c>
      <c r="X301" s="5">
        <v>0</v>
      </c>
      <c r="Y301" s="5">
        <v>12000</v>
      </c>
      <c r="Z301" s="5">
        <v>30046</v>
      </c>
      <c r="AA301" s="5">
        <v>523307</v>
      </c>
      <c r="AB301" s="5">
        <v>6877439.5437780004</v>
      </c>
      <c r="AC301" s="5">
        <v>0</v>
      </c>
      <c r="AD301" s="5">
        <v>147029</v>
      </c>
      <c r="AE301" s="5">
        <v>93897.5</v>
      </c>
      <c r="AF301" s="5">
        <v>0</v>
      </c>
      <c r="AG301" s="5">
        <v>269074.92</v>
      </c>
      <c r="AH301" s="5">
        <v>0</v>
      </c>
      <c r="AI301" s="5">
        <v>435723</v>
      </c>
      <c r="AJ301" s="5">
        <v>945724.42</v>
      </c>
      <c r="AK301" s="5">
        <v>14000503.15876</v>
      </c>
      <c r="AL301" s="5">
        <v>364567815</v>
      </c>
      <c r="AM301" s="47"/>
    </row>
    <row r="302" spans="1:39" x14ac:dyDescent="0.25">
      <c r="A302" s="5">
        <v>2527</v>
      </c>
      <c r="B302" s="5">
        <v>1</v>
      </c>
      <c r="C302" s="5" t="s">
        <v>1952</v>
      </c>
      <c r="D302" s="5">
        <v>213</v>
      </c>
      <c r="E302" s="5">
        <v>235</v>
      </c>
      <c r="F302" s="5">
        <v>202</v>
      </c>
      <c r="G302" s="5">
        <v>229.25</v>
      </c>
      <c r="H302" s="5">
        <v>1535517</v>
      </c>
      <c r="I302" s="5">
        <v>0</v>
      </c>
      <c r="J302" s="5">
        <v>120029.707218</v>
      </c>
      <c r="K302" s="5">
        <v>0</v>
      </c>
      <c r="L302" s="5">
        <v>94931</v>
      </c>
      <c r="M302" s="5">
        <v>62048</v>
      </c>
      <c r="N302" s="5">
        <v>96625</v>
      </c>
      <c r="O302" s="5">
        <v>54714</v>
      </c>
      <c r="P302" s="5">
        <v>25840.5</v>
      </c>
      <c r="Q302" s="5">
        <v>2980</v>
      </c>
      <c r="R302" s="5">
        <v>8214</v>
      </c>
      <c r="S302" s="5">
        <v>0</v>
      </c>
      <c r="T302" s="5">
        <v>0</v>
      </c>
      <c r="U302" s="5">
        <v>0</v>
      </c>
      <c r="V302" s="5">
        <v>0</v>
      </c>
      <c r="W302" s="5">
        <v>220630</v>
      </c>
      <c r="X302" s="5">
        <v>0</v>
      </c>
      <c r="Y302" s="5">
        <v>5156</v>
      </c>
      <c r="Z302" s="5">
        <v>5383</v>
      </c>
      <c r="AA302" s="5">
        <v>165977</v>
      </c>
      <c r="AB302" s="5">
        <v>2398045.2072180002</v>
      </c>
      <c r="AC302" s="5">
        <v>0</v>
      </c>
      <c r="AD302" s="5">
        <v>46575</v>
      </c>
      <c r="AE302" s="5">
        <v>12609</v>
      </c>
      <c r="AF302" s="5">
        <v>4008</v>
      </c>
      <c r="AG302" s="5">
        <v>144669.5</v>
      </c>
      <c r="AH302" s="5">
        <v>0</v>
      </c>
      <c r="AI302" s="5">
        <v>66881</v>
      </c>
      <c r="AJ302" s="5">
        <v>274742.5</v>
      </c>
      <c r="AK302" s="5">
        <v>4471231.6250090003</v>
      </c>
      <c r="AL302" s="5">
        <v>58483000</v>
      </c>
      <c r="AM302" s="47"/>
    </row>
    <row r="303" spans="1:39" x14ac:dyDescent="0.25">
      <c r="A303" s="5">
        <v>2534</v>
      </c>
      <c r="B303" s="5">
        <v>1</v>
      </c>
      <c r="C303" s="5" t="s">
        <v>2188</v>
      </c>
      <c r="D303" s="5">
        <v>619</v>
      </c>
      <c r="E303" s="5">
        <v>684.8</v>
      </c>
      <c r="F303" s="5">
        <v>622</v>
      </c>
      <c r="G303" s="5">
        <v>684.8</v>
      </c>
      <c r="H303" s="5">
        <v>4586790</v>
      </c>
      <c r="I303" s="5">
        <v>0</v>
      </c>
      <c r="J303" s="5">
        <v>284806</v>
      </c>
      <c r="K303" s="5">
        <v>17205</v>
      </c>
      <c r="L303" s="5">
        <v>106792</v>
      </c>
      <c r="M303" s="5">
        <v>12605</v>
      </c>
      <c r="N303" s="5">
        <v>189449.84293300001</v>
      </c>
      <c r="O303" s="5">
        <v>162433</v>
      </c>
      <c r="P303" s="5">
        <v>90837.5</v>
      </c>
      <c r="Q303" s="5">
        <v>8902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434848</v>
      </c>
      <c r="X303" s="5">
        <v>0</v>
      </c>
      <c r="Y303" s="5">
        <v>0</v>
      </c>
      <c r="Z303" s="5">
        <v>26217</v>
      </c>
      <c r="AA303" s="5">
        <v>495795</v>
      </c>
      <c r="AB303" s="5">
        <v>6416680.3429330001</v>
      </c>
      <c r="AC303" s="5">
        <v>0</v>
      </c>
      <c r="AD303" s="5">
        <v>119059</v>
      </c>
      <c r="AE303" s="5">
        <v>76862</v>
      </c>
      <c r="AF303" s="5">
        <v>0</v>
      </c>
      <c r="AG303" s="5">
        <v>359588</v>
      </c>
      <c r="AH303" s="5">
        <v>0</v>
      </c>
      <c r="AI303" s="5">
        <v>346427</v>
      </c>
      <c r="AJ303" s="5">
        <v>901936</v>
      </c>
      <c r="AK303" s="5">
        <v>11500455.542876</v>
      </c>
      <c r="AL303" s="5">
        <v>295514900</v>
      </c>
      <c r="AM303" s="47"/>
    </row>
    <row r="304" spans="1:39" x14ac:dyDescent="0.25">
      <c r="A304" s="5">
        <v>2536</v>
      </c>
      <c r="B304" s="5">
        <v>1</v>
      </c>
      <c r="C304" s="5" t="s">
        <v>2189</v>
      </c>
      <c r="D304" s="5">
        <v>247</v>
      </c>
      <c r="E304" s="5">
        <v>268.95</v>
      </c>
      <c r="F304" s="5">
        <v>299</v>
      </c>
      <c r="G304" s="5">
        <v>326.60000000000002</v>
      </c>
      <c r="H304" s="5">
        <v>2187567</v>
      </c>
      <c r="I304" s="5">
        <v>0</v>
      </c>
      <c r="J304" s="5">
        <v>182508</v>
      </c>
      <c r="K304" s="5">
        <v>0</v>
      </c>
      <c r="L304" s="5">
        <v>117225</v>
      </c>
      <c r="M304" s="5">
        <v>16888</v>
      </c>
      <c r="N304" s="5">
        <v>135448.05270599999</v>
      </c>
      <c r="O304" s="5">
        <v>76317</v>
      </c>
      <c r="P304" s="5">
        <v>16330</v>
      </c>
      <c r="Q304" s="5">
        <v>4246</v>
      </c>
      <c r="R304" s="5">
        <v>8367</v>
      </c>
      <c r="S304" s="5">
        <v>0</v>
      </c>
      <c r="T304" s="5">
        <v>0</v>
      </c>
      <c r="U304" s="5">
        <v>0</v>
      </c>
      <c r="V304" s="5">
        <v>0</v>
      </c>
      <c r="W304" s="5">
        <v>950014</v>
      </c>
      <c r="X304" s="5">
        <v>0</v>
      </c>
      <c r="Y304" s="5">
        <v>0</v>
      </c>
      <c r="Z304" s="5">
        <v>11127</v>
      </c>
      <c r="AA304" s="5">
        <v>236458</v>
      </c>
      <c r="AB304" s="5">
        <v>3942495.0527059999</v>
      </c>
      <c r="AC304" s="5">
        <v>0</v>
      </c>
      <c r="AD304" s="5">
        <v>76317</v>
      </c>
      <c r="AE304" s="5">
        <v>13797</v>
      </c>
      <c r="AF304" s="5">
        <v>7069</v>
      </c>
      <c r="AG304" s="5">
        <v>773579.58</v>
      </c>
      <c r="AH304" s="5">
        <v>0</v>
      </c>
      <c r="AI304" s="5">
        <v>164974</v>
      </c>
      <c r="AJ304" s="5">
        <v>1035736.58</v>
      </c>
      <c r="AK304" s="5">
        <v>8141731.4897840004</v>
      </c>
      <c r="AL304" s="5">
        <v>115888190</v>
      </c>
      <c r="AM304" s="47"/>
    </row>
    <row r="305" spans="1:39" x14ac:dyDescent="0.25">
      <c r="A305" s="5">
        <v>2580</v>
      </c>
      <c r="B305" s="5">
        <v>1</v>
      </c>
      <c r="C305" s="5" t="s">
        <v>369</v>
      </c>
      <c r="D305" s="5">
        <v>771</v>
      </c>
      <c r="E305" s="5">
        <v>851.8</v>
      </c>
      <c r="F305" s="5">
        <v>711</v>
      </c>
      <c r="G305" s="5">
        <v>806.31</v>
      </c>
      <c r="H305" s="5">
        <v>5400664</v>
      </c>
      <c r="I305" s="5">
        <v>92106</v>
      </c>
      <c r="J305" s="5">
        <v>489938.28035299998</v>
      </c>
      <c r="K305" s="5">
        <v>0</v>
      </c>
      <c r="L305" s="5">
        <v>70222</v>
      </c>
      <c r="M305" s="5">
        <v>178718</v>
      </c>
      <c r="N305" s="5">
        <v>318775</v>
      </c>
      <c r="O305" s="5">
        <v>167004</v>
      </c>
      <c r="P305" s="5">
        <v>132499.75</v>
      </c>
      <c r="Q305" s="5">
        <v>10482</v>
      </c>
      <c r="R305" s="5">
        <v>46605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33914</v>
      </c>
      <c r="AA305" s="5">
        <v>583768</v>
      </c>
      <c r="AB305" s="5">
        <v>7524696.0303530004</v>
      </c>
      <c r="AC305" s="5">
        <v>0</v>
      </c>
      <c r="AD305" s="5">
        <v>59075</v>
      </c>
      <c r="AE305" s="5">
        <v>97510</v>
      </c>
      <c r="AF305" s="5">
        <v>34298</v>
      </c>
      <c r="AG305" s="5">
        <v>0</v>
      </c>
      <c r="AH305" s="5">
        <v>0</v>
      </c>
      <c r="AI305" s="5">
        <v>354762</v>
      </c>
      <c r="AJ305" s="5">
        <v>545645</v>
      </c>
      <c r="AK305" s="5">
        <v>6534950.2950269999</v>
      </c>
      <c r="AL305" s="5">
        <v>319698700</v>
      </c>
      <c r="AM305" s="47"/>
    </row>
    <row r="306" spans="1:39" x14ac:dyDescent="0.25">
      <c r="A306" s="5">
        <v>2609</v>
      </c>
      <c r="B306" s="5">
        <v>1</v>
      </c>
      <c r="C306" s="5" t="s">
        <v>370</v>
      </c>
      <c r="D306" s="5">
        <v>507</v>
      </c>
      <c r="E306" s="5">
        <v>551.79999999999995</v>
      </c>
      <c r="F306" s="5">
        <v>451</v>
      </c>
      <c r="G306" s="5">
        <v>507.31</v>
      </c>
      <c r="H306" s="5">
        <v>3397962</v>
      </c>
      <c r="I306" s="5">
        <v>0</v>
      </c>
      <c r="J306" s="5">
        <v>236338.3</v>
      </c>
      <c r="K306" s="5">
        <v>0</v>
      </c>
      <c r="L306" s="5">
        <v>130137</v>
      </c>
      <c r="M306" s="5">
        <v>123920</v>
      </c>
      <c r="N306" s="5">
        <v>172312</v>
      </c>
      <c r="O306" s="5">
        <v>106102</v>
      </c>
      <c r="P306" s="5">
        <v>70656</v>
      </c>
      <c r="Q306" s="5">
        <v>6595</v>
      </c>
      <c r="R306" s="5">
        <v>710</v>
      </c>
      <c r="S306" s="5">
        <v>0</v>
      </c>
      <c r="T306" s="5">
        <v>0</v>
      </c>
      <c r="U306" s="5">
        <v>0</v>
      </c>
      <c r="V306" s="5">
        <v>0</v>
      </c>
      <c r="W306" s="5">
        <v>260184</v>
      </c>
      <c r="X306" s="5">
        <v>0</v>
      </c>
      <c r="Y306" s="5">
        <v>0</v>
      </c>
      <c r="Z306" s="5">
        <v>18337</v>
      </c>
      <c r="AA306" s="5">
        <v>367292</v>
      </c>
      <c r="AB306" s="5">
        <v>4890545.3</v>
      </c>
      <c r="AC306" s="5">
        <v>0</v>
      </c>
      <c r="AD306" s="5">
        <v>58724</v>
      </c>
      <c r="AE306" s="5">
        <v>53865</v>
      </c>
      <c r="AF306" s="5">
        <v>541</v>
      </c>
      <c r="AG306" s="5">
        <v>186841</v>
      </c>
      <c r="AH306" s="5">
        <v>0</v>
      </c>
      <c r="AI306" s="5">
        <v>231222</v>
      </c>
      <c r="AJ306" s="5">
        <v>531193</v>
      </c>
      <c r="AK306" s="5">
        <v>6433172.905638</v>
      </c>
      <c r="AL306" s="5">
        <v>214539300</v>
      </c>
      <c r="AM306" s="47"/>
    </row>
    <row r="307" spans="1:39" x14ac:dyDescent="0.25">
      <c r="A307" s="5">
        <v>2683</v>
      </c>
      <c r="B307" s="5">
        <v>1</v>
      </c>
      <c r="C307" s="5" t="s">
        <v>2190</v>
      </c>
      <c r="D307" s="5">
        <v>344</v>
      </c>
      <c r="E307" s="5">
        <v>378</v>
      </c>
      <c r="F307" s="5">
        <v>252</v>
      </c>
      <c r="G307" s="5">
        <v>276.39999999999998</v>
      </c>
      <c r="H307" s="5">
        <v>1851327</v>
      </c>
      <c r="I307" s="5">
        <v>0</v>
      </c>
      <c r="J307" s="5">
        <v>32400</v>
      </c>
      <c r="K307" s="5">
        <v>0</v>
      </c>
      <c r="L307" s="5">
        <v>107070</v>
      </c>
      <c r="M307" s="5">
        <v>779134</v>
      </c>
      <c r="N307" s="5">
        <v>164930</v>
      </c>
      <c r="O307" s="5">
        <v>66753</v>
      </c>
      <c r="P307" s="5">
        <v>38620</v>
      </c>
      <c r="Q307" s="5">
        <v>3593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139872</v>
      </c>
      <c r="X307" s="5">
        <v>0</v>
      </c>
      <c r="Y307" s="5">
        <v>24750</v>
      </c>
      <c r="Z307" s="5">
        <v>13258</v>
      </c>
      <c r="AA307" s="5">
        <v>200114</v>
      </c>
      <c r="AB307" s="5">
        <v>3421821</v>
      </c>
      <c r="AC307" s="5">
        <v>0</v>
      </c>
      <c r="AD307" s="5">
        <v>38002</v>
      </c>
      <c r="AE307" s="5">
        <v>23607</v>
      </c>
      <c r="AF307" s="5">
        <v>0</v>
      </c>
      <c r="AG307" s="5">
        <v>82633</v>
      </c>
      <c r="AH307" s="5">
        <v>0</v>
      </c>
      <c r="AI307" s="5">
        <v>101011</v>
      </c>
      <c r="AJ307" s="5">
        <v>245253</v>
      </c>
      <c r="AK307" s="5">
        <v>3605256.9400590002</v>
      </c>
      <c r="AL307" s="5">
        <v>117839300</v>
      </c>
      <c r="AM307" s="47"/>
    </row>
    <row r="308" spans="1:39" x14ac:dyDescent="0.25">
      <c r="A308" s="5">
        <v>2687</v>
      </c>
      <c r="B308" s="5">
        <v>1</v>
      </c>
      <c r="C308" s="5" t="s">
        <v>2191</v>
      </c>
      <c r="D308" s="5">
        <v>1359</v>
      </c>
      <c r="E308" s="5">
        <v>1490</v>
      </c>
      <c r="F308" s="5">
        <v>1224</v>
      </c>
      <c r="G308" s="5">
        <v>1339.2</v>
      </c>
      <c r="H308" s="5">
        <v>8969962</v>
      </c>
      <c r="I308" s="5">
        <v>0</v>
      </c>
      <c r="J308" s="5">
        <v>130539</v>
      </c>
      <c r="K308" s="5">
        <v>15888</v>
      </c>
      <c r="L308" s="5">
        <v>0</v>
      </c>
      <c r="M308" s="5">
        <v>0</v>
      </c>
      <c r="N308" s="5">
        <v>176354</v>
      </c>
      <c r="O308" s="5">
        <v>279534</v>
      </c>
      <c r="P308" s="5">
        <v>219696.25</v>
      </c>
      <c r="Q308" s="5">
        <v>17410</v>
      </c>
      <c r="R308" s="5">
        <v>10205</v>
      </c>
      <c r="S308" s="5">
        <v>0</v>
      </c>
      <c r="T308" s="5">
        <v>0</v>
      </c>
      <c r="U308" s="5">
        <v>0</v>
      </c>
      <c r="V308" s="5">
        <v>0</v>
      </c>
      <c r="W308" s="5">
        <v>73977</v>
      </c>
      <c r="X308" s="5">
        <v>0</v>
      </c>
      <c r="Y308" s="5">
        <v>0</v>
      </c>
      <c r="Z308" s="5">
        <v>53941</v>
      </c>
      <c r="AA308" s="5">
        <v>969581</v>
      </c>
      <c r="AB308" s="5">
        <v>10917087.25</v>
      </c>
      <c r="AC308" s="5">
        <v>0</v>
      </c>
      <c r="AD308" s="5">
        <v>100653</v>
      </c>
      <c r="AE308" s="5">
        <v>219696.25</v>
      </c>
      <c r="AF308" s="5">
        <v>10205</v>
      </c>
      <c r="AG308" s="5">
        <v>67258</v>
      </c>
      <c r="AH308" s="5">
        <v>0</v>
      </c>
      <c r="AI308" s="5">
        <v>818078</v>
      </c>
      <c r="AJ308" s="5">
        <v>1215890.25</v>
      </c>
      <c r="AK308" s="5">
        <v>11048425.656752</v>
      </c>
      <c r="AL308" s="5">
        <v>816750250</v>
      </c>
      <c r="AM308" s="47"/>
    </row>
    <row r="309" spans="1:39" x14ac:dyDescent="0.25">
      <c r="A309" s="5">
        <v>2689</v>
      </c>
      <c r="B309" s="5">
        <v>1</v>
      </c>
      <c r="C309" s="5" t="s">
        <v>1956</v>
      </c>
      <c r="D309" s="5">
        <v>1229</v>
      </c>
      <c r="E309" s="5">
        <v>1339.4</v>
      </c>
      <c r="F309" s="5">
        <v>1058</v>
      </c>
      <c r="G309" s="5">
        <v>1175.42</v>
      </c>
      <c r="H309" s="5">
        <v>7872963</v>
      </c>
      <c r="I309" s="5">
        <v>28655</v>
      </c>
      <c r="J309" s="5">
        <v>520066.58058800001</v>
      </c>
      <c r="K309" s="5">
        <v>57664</v>
      </c>
      <c r="L309" s="5">
        <v>0</v>
      </c>
      <c r="M309" s="5">
        <v>0</v>
      </c>
      <c r="N309" s="5">
        <v>298985.22397200001</v>
      </c>
      <c r="O309" s="5">
        <v>252548</v>
      </c>
      <c r="P309" s="5">
        <v>164654.75</v>
      </c>
      <c r="Q309" s="5">
        <v>15280</v>
      </c>
      <c r="R309" s="5">
        <v>29750</v>
      </c>
      <c r="S309" s="5">
        <v>0</v>
      </c>
      <c r="T309" s="5">
        <v>0</v>
      </c>
      <c r="U309" s="5">
        <v>0</v>
      </c>
      <c r="V309" s="5">
        <v>0</v>
      </c>
      <c r="W309" s="5">
        <v>557455</v>
      </c>
      <c r="X309" s="5">
        <v>0</v>
      </c>
      <c r="Y309" s="5">
        <v>0</v>
      </c>
      <c r="Z309" s="5">
        <v>47063</v>
      </c>
      <c r="AA309" s="5">
        <v>851004</v>
      </c>
      <c r="AB309" s="5">
        <v>10696088.55456</v>
      </c>
      <c r="AC309" s="5">
        <v>0</v>
      </c>
      <c r="AD309" s="5">
        <v>188678</v>
      </c>
      <c r="AE309" s="5">
        <v>103740</v>
      </c>
      <c r="AF309" s="5">
        <v>18744</v>
      </c>
      <c r="AG309" s="5">
        <v>323178</v>
      </c>
      <c r="AH309" s="5">
        <v>0</v>
      </c>
      <c r="AI309" s="5">
        <v>442760</v>
      </c>
      <c r="AJ309" s="5">
        <v>1077100</v>
      </c>
      <c r="AK309" s="5">
        <v>20120260.105753001</v>
      </c>
      <c r="AL309" s="5">
        <v>430381400</v>
      </c>
      <c r="AM309" s="47"/>
    </row>
    <row r="310" spans="1:39" x14ac:dyDescent="0.25">
      <c r="A310" s="5">
        <v>2711</v>
      </c>
      <c r="B310" s="5">
        <v>1</v>
      </c>
      <c r="C310" s="5" t="s">
        <v>372</v>
      </c>
      <c r="D310" s="5">
        <v>932</v>
      </c>
      <c r="E310" s="5">
        <v>1028.2</v>
      </c>
      <c r="F310" s="5">
        <v>899</v>
      </c>
      <c r="G310" s="5">
        <v>998.8</v>
      </c>
      <c r="H310" s="5">
        <v>6689962</v>
      </c>
      <c r="I310" s="5">
        <v>61404</v>
      </c>
      <c r="J310" s="5">
        <v>525098.21609600005</v>
      </c>
      <c r="K310" s="5">
        <v>0</v>
      </c>
      <c r="L310" s="5">
        <v>0</v>
      </c>
      <c r="M310" s="5">
        <v>0</v>
      </c>
      <c r="N310" s="5">
        <v>286265</v>
      </c>
      <c r="O310" s="5">
        <v>227381</v>
      </c>
      <c r="P310" s="5">
        <v>167228.75</v>
      </c>
      <c r="Q310" s="5">
        <v>12984</v>
      </c>
      <c r="R310" s="5">
        <v>1288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17250</v>
      </c>
      <c r="Z310" s="5">
        <v>41637</v>
      </c>
      <c r="AA310" s="5">
        <v>723131</v>
      </c>
      <c r="AB310" s="5">
        <v>8753628.9660960007</v>
      </c>
      <c r="AC310" s="5">
        <v>0</v>
      </c>
      <c r="AD310" s="5">
        <v>71347</v>
      </c>
      <c r="AE310" s="5">
        <v>139566</v>
      </c>
      <c r="AF310" s="5">
        <v>1075</v>
      </c>
      <c r="AG310" s="5">
        <v>0</v>
      </c>
      <c r="AH310" s="5">
        <v>0</v>
      </c>
      <c r="AI310" s="5">
        <v>498366</v>
      </c>
      <c r="AJ310" s="5">
        <v>710354</v>
      </c>
      <c r="AK310" s="5">
        <v>7180596.0553160002</v>
      </c>
      <c r="AL310" s="5">
        <v>437638803</v>
      </c>
      <c r="AM310" s="47"/>
    </row>
    <row r="311" spans="1:39" x14ac:dyDescent="0.25">
      <c r="A311" s="5">
        <v>2752</v>
      </c>
      <c r="B311" s="5">
        <v>1</v>
      </c>
      <c r="C311" s="5" t="s">
        <v>1957</v>
      </c>
      <c r="D311" s="5">
        <v>1733</v>
      </c>
      <c r="E311" s="5">
        <v>1912.8</v>
      </c>
      <c r="F311" s="5">
        <v>1692</v>
      </c>
      <c r="G311" s="5">
        <v>1898.73</v>
      </c>
      <c r="H311" s="5">
        <v>12717694</v>
      </c>
      <c r="I311" s="5">
        <v>98246</v>
      </c>
      <c r="J311" s="5">
        <v>1260789.279446</v>
      </c>
      <c r="K311" s="5">
        <v>120758</v>
      </c>
      <c r="L311" s="5">
        <v>0</v>
      </c>
      <c r="M311" s="5">
        <v>0</v>
      </c>
      <c r="N311" s="5">
        <v>271762</v>
      </c>
      <c r="O311" s="5">
        <v>445375</v>
      </c>
      <c r="P311" s="5">
        <v>283478.25</v>
      </c>
      <c r="Q311" s="5">
        <v>24683</v>
      </c>
      <c r="R311" s="5">
        <v>58082</v>
      </c>
      <c r="S311" s="5">
        <v>0</v>
      </c>
      <c r="T311" s="5">
        <v>0</v>
      </c>
      <c r="U311" s="5">
        <v>0</v>
      </c>
      <c r="V311" s="5">
        <v>0</v>
      </c>
      <c r="W311" s="5">
        <v>571613</v>
      </c>
      <c r="X311" s="5">
        <v>0</v>
      </c>
      <c r="Y311" s="5">
        <v>0</v>
      </c>
      <c r="Z311" s="5">
        <v>74236</v>
      </c>
      <c r="AA311" s="5">
        <v>1374681</v>
      </c>
      <c r="AB311" s="5">
        <v>17301397.529445998</v>
      </c>
      <c r="AC311" s="5">
        <v>0</v>
      </c>
      <c r="AD311" s="5">
        <v>169108</v>
      </c>
      <c r="AE311" s="5">
        <v>263239</v>
      </c>
      <c r="AF311" s="5">
        <v>53935</v>
      </c>
      <c r="AG311" s="5">
        <v>477440</v>
      </c>
      <c r="AH311" s="5">
        <v>0</v>
      </c>
      <c r="AI311" s="5">
        <v>1054132</v>
      </c>
      <c r="AJ311" s="5">
        <v>2017854</v>
      </c>
      <c r="AK311" s="5">
        <v>16518234.172992</v>
      </c>
      <c r="AL311" s="5">
        <v>905877365</v>
      </c>
      <c r="AM311" s="47"/>
    </row>
    <row r="312" spans="1:39" x14ac:dyDescent="0.25">
      <c r="A312" s="5">
        <v>2753</v>
      </c>
      <c r="B312" s="5">
        <v>1</v>
      </c>
      <c r="C312" s="5" t="s">
        <v>2192</v>
      </c>
      <c r="D312" s="5">
        <v>1146</v>
      </c>
      <c r="E312" s="5">
        <v>1254.2</v>
      </c>
      <c r="F312" s="5">
        <v>960</v>
      </c>
      <c r="G312" s="5">
        <v>1052.5999999999999</v>
      </c>
      <c r="H312" s="5">
        <v>7050315</v>
      </c>
      <c r="I312" s="5">
        <v>257897</v>
      </c>
      <c r="J312" s="5">
        <v>787274</v>
      </c>
      <c r="K312" s="5">
        <v>294975</v>
      </c>
      <c r="L312" s="5">
        <v>0</v>
      </c>
      <c r="M312" s="5">
        <v>0</v>
      </c>
      <c r="N312" s="5">
        <v>208021.715016</v>
      </c>
      <c r="O312" s="5">
        <v>235785</v>
      </c>
      <c r="P312" s="5">
        <v>149823.75</v>
      </c>
      <c r="Q312" s="5">
        <v>13684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482596</v>
      </c>
      <c r="X312" s="5">
        <v>0</v>
      </c>
      <c r="Y312" s="5">
        <v>0</v>
      </c>
      <c r="Z312" s="5">
        <v>42760</v>
      </c>
      <c r="AA312" s="5">
        <v>762082</v>
      </c>
      <c r="AB312" s="5">
        <v>10285213.465016</v>
      </c>
      <c r="AC312" s="5">
        <v>0</v>
      </c>
      <c r="AD312" s="5">
        <v>82458</v>
      </c>
      <c r="AE312" s="5">
        <v>113202</v>
      </c>
      <c r="AF312" s="5">
        <v>0</v>
      </c>
      <c r="AG312" s="5">
        <v>327977</v>
      </c>
      <c r="AH312" s="5">
        <v>0</v>
      </c>
      <c r="AI312" s="5">
        <v>475485</v>
      </c>
      <c r="AJ312" s="5">
        <v>999122</v>
      </c>
      <c r="AK312" s="5">
        <v>8434200.0771350004</v>
      </c>
      <c r="AL312" s="5">
        <v>483291300</v>
      </c>
      <c r="AM312" s="47"/>
    </row>
    <row r="313" spans="1:39" x14ac:dyDescent="0.25">
      <c r="A313" s="5">
        <v>2754</v>
      </c>
      <c r="B313" s="5">
        <v>1</v>
      </c>
      <c r="C313" s="5" t="s">
        <v>373</v>
      </c>
      <c r="D313" s="5">
        <v>376</v>
      </c>
      <c r="E313" s="5">
        <v>415.8</v>
      </c>
      <c r="F313" s="5">
        <v>403</v>
      </c>
      <c r="G313" s="5">
        <v>446.6</v>
      </c>
      <c r="H313" s="5">
        <v>2991327</v>
      </c>
      <c r="I313" s="5">
        <v>0</v>
      </c>
      <c r="J313" s="5">
        <v>138683</v>
      </c>
      <c r="K313" s="5">
        <v>15508</v>
      </c>
      <c r="L313" s="5">
        <v>129928</v>
      </c>
      <c r="M313" s="5">
        <v>3995</v>
      </c>
      <c r="N313" s="5">
        <v>140718</v>
      </c>
      <c r="O313" s="5">
        <v>103282</v>
      </c>
      <c r="P313" s="5">
        <v>54826.25</v>
      </c>
      <c r="Q313" s="5">
        <v>5806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364028</v>
      </c>
      <c r="X313" s="5">
        <v>0</v>
      </c>
      <c r="Y313" s="5">
        <v>48375</v>
      </c>
      <c r="Z313" s="5">
        <v>16994</v>
      </c>
      <c r="AA313" s="5">
        <v>323338</v>
      </c>
      <c r="AB313" s="5">
        <v>4336808.25</v>
      </c>
      <c r="AC313" s="5">
        <v>0</v>
      </c>
      <c r="AD313" s="5">
        <v>78859</v>
      </c>
      <c r="AE313" s="5">
        <v>35664</v>
      </c>
      <c r="AF313" s="5">
        <v>0</v>
      </c>
      <c r="AG313" s="5">
        <v>267559.96000000002</v>
      </c>
      <c r="AH313" s="5">
        <v>0</v>
      </c>
      <c r="AI313" s="5">
        <v>173685</v>
      </c>
      <c r="AJ313" s="5">
        <v>555767.96</v>
      </c>
      <c r="AK313" s="5">
        <v>7812872.0843740003</v>
      </c>
      <c r="AL313" s="5">
        <v>137942150</v>
      </c>
      <c r="AM313" s="47"/>
    </row>
    <row r="314" spans="1:39" x14ac:dyDescent="0.25">
      <c r="A314" s="5">
        <v>2769</v>
      </c>
      <c r="B314" s="5">
        <v>1</v>
      </c>
      <c r="C314" s="5" t="s">
        <v>2193</v>
      </c>
      <c r="D314" s="5">
        <v>1065</v>
      </c>
      <c r="E314" s="5">
        <v>1174.2</v>
      </c>
      <c r="F314" s="5">
        <v>1090</v>
      </c>
      <c r="G314" s="5">
        <v>1209.44</v>
      </c>
      <c r="H314" s="5">
        <v>8100829</v>
      </c>
      <c r="I314" s="5">
        <v>0</v>
      </c>
      <c r="J314" s="5">
        <v>160085.51967099999</v>
      </c>
      <c r="K314" s="5">
        <v>96755</v>
      </c>
      <c r="L314" s="5">
        <v>0</v>
      </c>
      <c r="M314" s="5">
        <v>0</v>
      </c>
      <c r="N314" s="5">
        <v>274642</v>
      </c>
      <c r="O314" s="5">
        <v>269085</v>
      </c>
      <c r="P314" s="5">
        <v>185788.25</v>
      </c>
      <c r="Q314" s="5">
        <v>15723</v>
      </c>
      <c r="R314" s="5">
        <v>593</v>
      </c>
      <c r="S314" s="5">
        <v>0</v>
      </c>
      <c r="T314" s="5">
        <v>0</v>
      </c>
      <c r="U314" s="5">
        <v>0</v>
      </c>
      <c r="V314" s="5">
        <v>0</v>
      </c>
      <c r="W314" s="5">
        <v>305384</v>
      </c>
      <c r="X314" s="5">
        <v>0</v>
      </c>
      <c r="Y314" s="5">
        <v>0</v>
      </c>
      <c r="Z314" s="5">
        <v>48698</v>
      </c>
      <c r="AA314" s="5">
        <v>875635</v>
      </c>
      <c r="AB314" s="5">
        <v>10333217.769671001</v>
      </c>
      <c r="AC314" s="5">
        <v>0</v>
      </c>
      <c r="AD314" s="5">
        <v>118609</v>
      </c>
      <c r="AE314" s="5">
        <v>133290</v>
      </c>
      <c r="AF314" s="5">
        <v>425</v>
      </c>
      <c r="AG314" s="5">
        <v>197067</v>
      </c>
      <c r="AH314" s="5">
        <v>0</v>
      </c>
      <c r="AI314" s="5">
        <v>518761</v>
      </c>
      <c r="AJ314" s="5">
        <v>968152</v>
      </c>
      <c r="AK314" s="5">
        <v>12214501.171111999</v>
      </c>
      <c r="AL314" s="5">
        <v>429628000</v>
      </c>
      <c r="AM314" s="47"/>
    </row>
    <row r="315" spans="1:39" x14ac:dyDescent="0.25">
      <c r="A315" s="5">
        <v>2805</v>
      </c>
      <c r="B315" s="5">
        <v>1</v>
      </c>
      <c r="C315" s="5" t="s">
        <v>375</v>
      </c>
      <c r="D315" s="5">
        <v>1361</v>
      </c>
      <c r="E315" s="5">
        <v>1485.4</v>
      </c>
      <c r="F315" s="5">
        <v>1330</v>
      </c>
      <c r="G315" s="5">
        <v>1450.2</v>
      </c>
      <c r="H315" s="5">
        <v>9713440</v>
      </c>
      <c r="I315" s="5">
        <v>6140</v>
      </c>
      <c r="J315" s="5">
        <v>97025</v>
      </c>
      <c r="K315" s="5">
        <v>15561</v>
      </c>
      <c r="L315" s="5">
        <v>0</v>
      </c>
      <c r="M315" s="5">
        <v>0</v>
      </c>
      <c r="N315" s="5">
        <v>209245</v>
      </c>
      <c r="O315" s="5">
        <v>342663</v>
      </c>
      <c r="P315" s="5">
        <v>162056.25</v>
      </c>
      <c r="Q315" s="5">
        <v>18853</v>
      </c>
      <c r="R315" s="5">
        <v>8701</v>
      </c>
      <c r="S315" s="5">
        <v>0</v>
      </c>
      <c r="T315" s="5">
        <v>0</v>
      </c>
      <c r="U315" s="5">
        <v>0</v>
      </c>
      <c r="V315" s="5">
        <v>0</v>
      </c>
      <c r="W315" s="5">
        <v>1464441</v>
      </c>
      <c r="X315" s="5">
        <v>0</v>
      </c>
      <c r="Y315" s="5">
        <v>0</v>
      </c>
      <c r="Z315" s="5">
        <v>52588</v>
      </c>
      <c r="AA315" s="5">
        <v>1049945</v>
      </c>
      <c r="AB315" s="5">
        <v>13140658.25</v>
      </c>
      <c r="AC315" s="5">
        <v>0</v>
      </c>
      <c r="AD315" s="5">
        <v>110916</v>
      </c>
      <c r="AE315" s="5">
        <v>141896</v>
      </c>
      <c r="AF315" s="5">
        <v>7619</v>
      </c>
      <c r="AG315" s="5">
        <v>1322735</v>
      </c>
      <c r="AH315" s="5">
        <v>0</v>
      </c>
      <c r="AI315" s="5">
        <v>759164</v>
      </c>
      <c r="AJ315" s="5">
        <v>2342330</v>
      </c>
      <c r="AK315" s="5">
        <v>10755163.681865999</v>
      </c>
      <c r="AL315" s="5">
        <v>663314225</v>
      </c>
      <c r="AM315" s="47"/>
    </row>
    <row r="316" spans="1:39" x14ac:dyDescent="0.25">
      <c r="A316" s="5">
        <v>2835</v>
      </c>
      <c r="B316" s="5">
        <v>1</v>
      </c>
      <c r="C316" s="5" t="s">
        <v>2194</v>
      </c>
      <c r="D316" s="5">
        <v>771</v>
      </c>
      <c r="E316" s="5">
        <v>842.4</v>
      </c>
      <c r="F316" s="5">
        <v>652</v>
      </c>
      <c r="G316" s="5">
        <v>723.2</v>
      </c>
      <c r="H316" s="5">
        <v>4843994</v>
      </c>
      <c r="I316" s="5">
        <v>0</v>
      </c>
      <c r="J316" s="5">
        <v>112317</v>
      </c>
      <c r="K316" s="5">
        <v>0</v>
      </c>
      <c r="L316" s="5">
        <v>97044</v>
      </c>
      <c r="M316" s="5">
        <v>0</v>
      </c>
      <c r="N316" s="5">
        <v>156549</v>
      </c>
      <c r="O316" s="5">
        <v>164529</v>
      </c>
      <c r="P316" s="5">
        <v>69107.5</v>
      </c>
      <c r="Q316" s="5">
        <v>9402</v>
      </c>
      <c r="R316" s="5">
        <v>0</v>
      </c>
      <c r="S316" s="5">
        <v>0</v>
      </c>
      <c r="T316" s="5">
        <v>0</v>
      </c>
      <c r="U316" s="5">
        <v>0</v>
      </c>
      <c r="V316" s="5">
        <v>-6698</v>
      </c>
      <c r="W316" s="5">
        <v>947985</v>
      </c>
      <c r="X316" s="5">
        <v>0</v>
      </c>
      <c r="Y316" s="5">
        <v>0</v>
      </c>
      <c r="Z316" s="5">
        <v>31475</v>
      </c>
      <c r="AA316" s="5">
        <v>523597</v>
      </c>
      <c r="AB316" s="5">
        <v>6949301.5</v>
      </c>
      <c r="AC316" s="5">
        <v>0</v>
      </c>
      <c r="AD316" s="5">
        <v>104136</v>
      </c>
      <c r="AE316" s="5">
        <v>59027</v>
      </c>
      <c r="AF316" s="5">
        <v>0</v>
      </c>
      <c r="AG316" s="5">
        <v>784262.95</v>
      </c>
      <c r="AH316" s="5">
        <v>0</v>
      </c>
      <c r="AI316" s="5">
        <v>369305</v>
      </c>
      <c r="AJ316" s="5">
        <v>1316730.95</v>
      </c>
      <c r="AK316" s="5">
        <v>10487665.9834</v>
      </c>
      <c r="AL316" s="5">
        <v>366954500</v>
      </c>
      <c r="AM316" s="47"/>
    </row>
    <row r="317" spans="1:39" x14ac:dyDescent="0.25">
      <c r="A317" s="5">
        <v>2853</v>
      </c>
      <c r="B317" s="5">
        <v>1</v>
      </c>
      <c r="C317" s="5" t="s">
        <v>2195</v>
      </c>
      <c r="D317" s="5">
        <v>951</v>
      </c>
      <c r="E317" s="5">
        <v>1037.4000000000001</v>
      </c>
      <c r="F317" s="5">
        <v>771</v>
      </c>
      <c r="G317" s="5">
        <v>851.46</v>
      </c>
      <c r="H317" s="5">
        <v>5703079</v>
      </c>
      <c r="I317" s="5">
        <v>0</v>
      </c>
      <c r="J317" s="5">
        <v>643264.87966500001</v>
      </c>
      <c r="K317" s="5">
        <v>49257</v>
      </c>
      <c r="L317" s="5">
        <v>52370</v>
      </c>
      <c r="M317" s="5">
        <v>160491</v>
      </c>
      <c r="N317" s="5">
        <v>336109</v>
      </c>
      <c r="O317" s="5">
        <v>196725</v>
      </c>
      <c r="P317" s="5">
        <v>115693</v>
      </c>
      <c r="Q317" s="5">
        <v>11069</v>
      </c>
      <c r="R317" s="5">
        <v>8676</v>
      </c>
      <c r="S317" s="5">
        <v>0</v>
      </c>
      <c r="T317" s="5">
        <v>0</v>
      </c>
      <c r="U317" s="5">
        <v>0</v>
      </c>
      <c r="V317" s="5">
        <v>0</v>
      </c>
      <c r="W317" s="5">
        <v>481926</v>
      </c>
      <c r="X317" s="5">
        <v>0</v>
      </c>
      <c r="Y317" s="5">
        <v>0</v>
      </c>
      <c r="Z317" s="5">
        <v>41565</v>
      </c>
      <c r="AA317" s="5">
        <v>616457</v>
      </c>
      <c r="AB317" s="5">
        <v>8416681.8796650004</v>
      </c>
      <c r="AC317" s="5">
        <v>0</v>
      </c>
      <c r="AD317" s="5">
        <v>181151</v>
      </c>
      <c r="AE317" s="5">
        <v>64357</v>
      </c>
      <c r="AF317" s="5">
        <v>4826</v>
      </c>
      <c r="AG317" s="5">
        <v>284269</v>
      </c>
      <c r="AH317" s="5">
        <v>0</v>
      </c>
      <c r="AI317" s="5">
        <v>283177</v>
      </c>
      <c r="AJ317" s="5">
        <v>817780</v>
      </c>
      <c r="AK317" s="5">
        <v>17964187.675932001</v>
      </c>
      <c r="AL317" s="5">
        <v>294311890</v>
      </c>
      <c r="AM317" s="47"/>
    </row>
    <row r="318" spans="1:39" x14ac:dyDescent="0.25">
      <c r="A318" s="5">
        <v>2854</v>
      </c>
      <c r="B318" s="5">
        <v>1</v>
      </c>
      <c r="C318" s="5" t="s">
        <v>376</v>
      </c>
      <c r="D318" s="5">
        <v>481</v>
      </c>
      <c r="E318" s="5">
        <v>524.6</v>
      </c>
      <c r="F318" s="5">
        <v>516</v>
      </c>
      <c r="G318" s="5">
        <v>562</v>
      </c>
      <c r="H318" s="5">
        <v>3764276</v>
      </c>
      <c r="I318" s="5">
        <v>0</v>
      </c>
      <c r="J318" s="5">
        <v>337244</v>
      </c>
      <c r="K318" s="5">
        <v>15584</v>
      </c>
      <c r="L318" s="5">
        <v>126750</v>
      </c>
      <c r="M318" s="5">
        <v>147413</v>
      </c>
      <c r="N318" s="5">
        <v>210710</v>
      </c>
      <c r="O318" s="5">
        <v>122049</v>
      </c>
      <c r="P318" s="5">
        <v>93675</v>
      </c>
      <c r="Q318" s="5">
        <v>7306</v>
      </c>
      <c r="R318" s="5">
        <v>8385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25952</v>
      </c>
      <c r="AA318" s="5">
        <v>406888</v>
      </c>
      <c r="AB318" s="5">
        <v>5266232</v>
      </c>
      <c r="AC318" s="5">
        <v>0</v>
      </c>
      <c r="AD318" s="5">
        <v>66927</v>
      </c>
      <c r="AE318" s="5">
        <v>43473</v>
      </c>
      <c r="AF318" s="5">
        <v>3891</v>
      </c>
      <c r="AG318" s="5">
        <v>0</v>
      </c>
      <c r="AH318" s="5">
        <v>0</v>
      </c>
      <c r="AI318" s="5">
        <v>155933</v>
      </c>
      <c r="AJ318" s="5">
        <v>270224</v>
      </c>
      <c r="AK318" s="5">
        <v>7061034.2091610003</v>
      </c>
      <c r="AL318" s="5">
        <v>124164600</v>
      </c>
      <c r="AM318" s="47"/>
    </row>
    <row r="319" spans="1:39" x14ac:dyDescent="0.25">
      <c r="A319" s="5">
        <v>2856</v>
      </c>
      <c r="B319" s="5">
        <v>1</v>
      </c>
      <c r="C319" s="5" t="s">
        <v>2196</v>
      </c>
      <c r="D319" s="5">
        <v>292</v>
      </c>
      <c r="E319" s="5">
        <v>318.8</v>
      </c>
      <c r="F319" s="5">
        <v>292</v>
      </c>
      <c r="G319" s="5">
        <v>319</v>
      </c>
      <c r="H319" s="5">
        <v>2136662</v>
      </c>
      <c r="I319" s="5">
        <v>0</v>
      </c>
      <c r="J319" s="5">
        <v>93627</v>
      </c>
      <c r="K319" s="5">
        <v>15511</v>
      </c>
      <c r="L319" s="5">
        <v>115871</v>
      </c>
      <c r="M319" s="5">
        <v>478152</v>
      </c>
      <c r="N319" s="5">
        <v>160400</v>
      </c>
      <c r="O319" s="5">
        <v>77097</v>
      </c>
      <c r="P319" s="5">
        <v>34681.25</v>
      </c>
      <c r="Q319" s="5">
        <v>4147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341649</v>
      </c>
      <c r="X319" s="5">
        <v>0</v>
      </c>
      <c r="Y319" s="5">
        <v>10500</v>
      </c>
      <c r="Z319" s="5">
        <v>14403</v>
      </c>
      <c r="AA319" s="5">
        <v>230956</v>
      </c>
      <c r="AB319" s="5">
        <v>3713656.25</v>
      </c>
      <c r="AC319" s="5">
        <v>0</v>
      </c>
      <c r="AD319" s="5">
        <v>77097</v>
      </c>
      <c r="AE319" s="5">
        <v>34681.25</v>
      </c>
      <c r="AF319" s="5">
        <v>0</v>
      </c>
      <c r="AG319" s="5">
        <v>193518.53</v>
      </c>
      <c r="AH319" s="5">
        <v>0</v>
      </c>
      <c r="AI319" s="5">
        <v>198848</v>
      </c>
      <c r="AJ319" s="5">
        <v>504144.78</v>
      </c>
      <c r="AK319" s="5">
        <v>8890390.2953469995</v>
      </c>
      <c r="AL319" s="5">
        <v>186420400</v>
      </c>
      <c r="AM319" s="47"/>
    </row>
    <row r="320" spans="1:39" x14ac:dyDescent="0.25">
      <c r="A320" s="5">
        <v>2859</v>
      </c>
      <c r="B320" s="5">
        <v>1</v>
      </c>
      <c r="C320" s="5" t="s">
        <v>2197</v>
      </c>
      <c r="D320" s="5">
        <v>1879</v>
      </c>
      <c r="E320" s="5">
        <v>2062.4</v>
      </c>
      <c r="F320" s="5">
        <v>1480</v>
      </c>
      <c r="G320" s="5">
        <v>1631.2</v>
      </c>
      <c r="H320" s="5">
        <v>10925778</v>
      </c>
      <c r="I320" s="5">
        <v>0</v>
      </c>
      <c r="J320" s="5">
        <v>325116</v>
      </c>
      <c r="K320" s="5">
        <v>87490</v>
      </c>
      <c r="L320" s="5">
        <v>0</v>
      </c>
      <c r="M320" s="5">
        <v>0</v>
      </c>
      <c r="N320" s="5">
        <v>269228</v>
      </c>
      <c r="O320" s="5">
        <v>369056</v>
      </c>
      <c r="P320" s="5">
        <v>228026.25</v>
      </c>
      <c r="Q320" s="5">
        <v>21206</v>
      </c>
      <c r="R320" s="5">
        <v>55265</v>
      </c>
      <c r="S320" s="5">
        <v>0</v>
      </c>
      <c r="T320" s="5">
        <v>0</v>
      </c>
      <c r="U320" s="5">
        <v>0</v>
      </c>
      <c r="V320" s="5">
        <v>0</v>
      </c>
      <c r="W320" s="5">
        <v>768279</v>
      </c>
      <c r="X320" s="5">
        <v>0</v>
      </c>
      <c r="Y320" s="5">
        <v>52875</v>
      </c>
      <c r="Z320" s="5">
        <v>65179</v>
      </c>
      <c r="AA320" s="5">
        <v>1180989</v>
      </c>
      <c r="AB320" s="5">
        <v>14348487.25</v>
      </c>
      <c r="AC320" s="5">
        <v>0</v>
      </c>
      <c r="AD320" s="5">
        <v>160702</v>
      </c>
      <c r="AE320" s="5">
        <v>207560</v>
      </c>
      <c r="AF320" s="5">
        <v>50305</v>
      </c>
      <c r="AG320" s="5">
        <v>632269</v>
      </c>
      <c r="AH320" s="5">
        <v>0</v>
      </c>
      <c r="AI320" s="5">
        <v>887703</v>
      </c>
      <c r="AJ320" s="5">
        <v>1938539</v>
      </c>
      <c r="AK320" s="5">
        <v>16274183.012478</v>
      </c>
      <c r="AL320" s="5">
        <v>957417250</v>
      </c>
      <c r="AM320" s="47"/>
    </row>
    <row r="321" spans="1:39" x14ac:dyDescent="0.25">
      <c r="A321" s="5">
        <v>2860</v>
      </c>
      <c r="B321" s="5">
        <v>1</v>
      </c>
      <c r="C321" s="5" t="s">
        <v>2198</v>
      </c>
      <c r="D321" s="5">
        <v>1133</v>
      </c>
      <c r="E321" s="5">
        <v>1243</v>
      </c>
      <c r="F321" s="5">
        <v>1013</v>
      </c>
      <c r="G321" s="5">
        <v>1116.6400000000001</v>
      </c>
      <c r="H321" s="5">
        <v>7479255</v>
      </c>
      <c r="I321" s="5">
        <v>0</v>
      </c>
      <c r="J321" s="5">
        <v>534022.667854</v>
      </c>
      <c r="K321" s="5">
        <v>29112</v>
      </c>
      <c r="L321" s="5">
        <v>0</v>
      </c>
      <c r="M321" s="5">
        <v>0</v>
      </c>
      <c r="N321" s="5">
        <v>284652</v>
      </c>
      <c r="O321" s="5">
        <v>258772</v>
      </c>
      <c r="P321" s="5">
        <v>144137</v>
      </c>
      <c r="Q321" s="5">
        <v>14516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781648</v>
      </c>
      <c r="X321" s="5">
        <v>0</v>
      </c>
      <c r="Y321" s="5">
        <v>61613</v>
      </c>
      <c r="Z321" s="5">
        <v>49996</v>
      </c>
      <c r="AA321" s="5">
        <v>808447</v>
      </c>
      <c r="AB321" s="5">
        <v>10446170.667854</v>
      </c>
      <c r="AC321" s="5">
        <v>0</v>
      </c>
      <c r="AD321" s="5">
        <v>191498</v>
      </c>
      <c r="AE321" s="5">
        <v>111498</v>
      </c>
      <c r="AF321" s="5">
        <v>0</v>
      </c>
      <c r="AG321" s="5">
        <v>625389</v>
      </c>
      <c r="AH321" s="5">
        <v>0</v>
      </c>
      <c r="AI321" s="5">
        <v>516423</v>
      </c>
      <c r="AJ321" s="5">
        <v>1444808</v>
      </c>
      <c r="AK321" s="5">
        <v>18933201.022342</v>
      </c>
      <c r="AL321" s="5">
        <v>490379040</v>
      </c>
      <c r="AM321" s="47"/>
    </row>
    <row r="322" spans="1:39" x14ac:dyDescent="0.25">
      <c r="A322" s="5">
        <v>2884</v>
      </c>
      <c r="B322" s="5">
        <v>1</v>
      </c>
      <c r="C322" s="5" t="s">
        <v>378</v>
      </c>
      <c r="D322" s="5">
        <v>556.79999999999995</v>
      </c>
      <c r="E322" s="5">
        <v>608.79999999999995</v>
      </c>
      <c r="F322" s="5">
        <v>404.8</v>
      </c>
      <c r="G322" s="5">
        <v>440</v>
      </c>
      <c r="H322" s="5">
        <v>2947120</v>
      </c>
      <c r="I322" s="5">
        <v>0</v>
      </c>
      <c r="J322" s="5">
        <v>161240</v>
      </c>
      <c r="K322" s="5">
        <v>0</v>
      </c>
      <c r="L322" s="5">
        <v>129653</v>
      </c>
      <c r="M322" s="5">
        <v>190358</v>
      </c>
      <c r="N322" s="5">
        <v>153359</v>
      </c>
      <c r="O322" s="5">
        <v>104086</v>
      </c>
      <c r="P322" s="5">
        <v>56796.25</v>
      </c>
      <c r="Q322" s="5">
        <v>5720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308000</v>
      </c>
      <c r="X322" s="5">
        <v>0</v>
      </c>
      <c r="Y322" s="5">
        <v>0</v>
      </c>
      <c r="Z322" s="5">
        <v>18864</v>
      </c>
      <c r="AA322" s="5">
        <v>318560</v>
      </c>
      <c r="AB322" s="5">
        <v>4393756.25</v>
      </c>
      <c r="AC322" s="5">
        <v>0</v>
      </c>
      <c r="AD322" s="5">
        <v>104086</v>
      </c>
      <c r="AE322" s="5">
        <v>33440</v>
      </c>
      <c r="AF322" s="5">
        <v>0</v>
      </c>
      <c r="AG322" s="5">
        <v>212788</v>
      </c>
      <c r="AH322" s="5">
        <v>0</v>
      </c>
      <c r="AI322" s="5">
        <v>154883</v>
      </c>
      <c r="AJ322" s="5">
        <v>505197</v>
      </c>
      <c r="AK322" s="5">
        <v>13294503.779087</v>
      </c>
      <c r="AL322" s="5">
        <v>182807400</v>
      </c>
      <c r="AM322" s="47"/>
    </row>
    <row r="323" spans="1:39" x14ac:dyDescent="0.25">
      <c r="A323" s="5">
        <v>2886</v>
      </c>
      <c r="B323" s="5">
        <v>1</v>
      </c>
      <c r="C323" s="5" t="s">
        <v>379</v>
      </c>
      <c r="D323" s="5">
        <v>365</v>
      </c>
      <c r="E323" s="5">
        <v>401.4</v>
      </c>
      <c r="F323" s="5">
        <v>298</v>
      </c>
      <c r="G323" s="5">
        <v>328</v>
      </c>
      <c r="H323" s="5">
        <v>2196944</v>
      </c>
      <c r="I323" s="5">
        <v>0</v>
      </c>
      <c r="J323" s="5">
        <v>42829</v>
      </c>
      <c r="K323" s="5">
        <v>15513</v>
      </c>
      <c r="L323" s="5">
        <v>117468</v>
      </c>
      <c r="M323" s="5">
        <v>0</v>
      </c>
      <c r="N323" s="5">
        <v>91998</v>
      </c>
      <c r="O323" s="5">
        <v>79540</v>
      </c>
      <c r="P323" s="5">
        <v>16400</v>
      </c>
      <c r="Q323" s="5">
        <v>4264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597626</v>
      </c>
      <c r="X323" s="5">
        <v>0</v>
      </c>
      <c r="Y323" s="5">
        <v>30750</v>
      </c>
      <c r="Z323" s="5">
        <v>11217</v>
      </c>
      <c r="AA323" s="5">
        <v>237472</v>
      </c>
      <c r="AB323" s="5">
        <v>3442021</v>
      </c>
      <c r="AC323" s="5">
        <v>0</v>
      </c>
      <c r="AD323" s="5">
        <v>58959</v>
      </c>
      <c r="AE323" s="5">
        <v>14177</v>
      </c>
      <c r="AF323" s="5">
        <v>0</v>
      </c>
      <c r="AG323" s="5">
        <v>440464.69</v>
      </c>
      <c r="AH323" s="5">
        <v>0</v>
      </c>
      <c r="AI323" s="5">
        <v>169514</v>
      </c>
      <c r="AJ323" s="5">
        <v>683114.69</v>
      </c>
      <c r="AK323" s="5">
        <v>5570565.7809520001</v>
      </c>
      <c r="AL323" s="5">
        <v>176961100</v>
      </c>
      <c r="AM323" s="47"/>
    </row>
    <row r="324" spans="1:39" x14ac:dyDescent="0.25">
      <c r="A324" s="5">
        <v>2888</v>
      </c>
      <c r="B324" s="5">
        <v>1</v>
      </c>
      <c r="C324" s="5" t="s">
        <v>2199</v>
      </c>
      <c r="D324" s="5">
        <v>335.2</v>
      </c>
      <c r="E324" s="5">
        <v>364.8</v>
      </c>
      <c r="F324" s="5">
        <v>309.2</v>
      </c>
      <c r="G324" s="5">
        <v>336.4</v>
      </c>
      <c r="H324" s="5">
        <v>2253207</v>
      </c>
      <c r="I324" s="5">
        <v>0</v>
      </c>
      <c r="J324" s="5">
        <v>303027</v>
      </c>
      <c r="K324" s="5">
        <v>17551</v>
      </c>
      <c r="L324" s="5">
        <v>118875</v>
      </c>
      <c r="M324" s="5">
        <v>351272</v>
      </c>
      <c r="N324" s="5">
        <v>185424.82501199999</v>
      </c>
      <c r="O324" s="5">
        <v>79322</v>
      </c>
      <c r="P324" s="5">
        <v>40226.25</v>
      </c>
      <c r="Q324" s="5">
        <v>4373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293714</v>
      </c>
      <c r="X324" s="5">
        <v>0</v>
      </c>
      <c r="Y324" s="5">
        <v>48750</v>
      </c>
      <c r="Z324" s="5">
        <v>13185</v>
      </c>
      <c r="AA324" s="5">
        <v>243554</v>
      </c>
      <c r="AB324" s="5">
        <v>3952481.0750119998</v>
      </c>
      <c r="AC324" s="5">
        <v>0</v>
      </c>
      <c r="AD324" s="5">
        <v>79322</v>
      </c>
      <c r="AE324" s="5">
        <v>25542</v>
      </c>
      <c r="AF324" s="5">
        <v>0</v>
      </c>
      <c r="AG324" s="5">
        <v>227349</v>
      </c>
      <c r="AH324" s="5">
        <v>0</v>
      </c>
      <c r="AI324" s="5">
        <v>127704</v>
      </c>
      <c r="AJ324" s="5">
        <v>459917</v>
      </c>
      <c r="AK324" s="5">
        <v>12033046.054907</v>
      </c>
      <c r="AL324" s="5">
        <v>118133300</v>
      </c>
      <c r="AM324" s="47"/>
    </row>
    <row r="325" spans="1:39" x14ac:dyDescent="0.25">
      <c r="A325" s="5">
        <v>2889</v>
      </c>
      <c r="B325" s="5">
        <v>1</v>
      </c>
      <c r="C325" s="5" t="s">
        <v>1961</v>
      </c>
      <c r="D325" s="5">
        <v>692</v>
      </c>
      <c r="E325" s="5">
        <v>753.2</v>
      </c>
      <c r="F325" s="5">
        <v>738</v>
      </c>
      <c r="G325" s="5">
        <v>804.4</v>
      </c>
      <c r="H325" s="5">
        <v>5387871</v>
      </c>
      <c r="I325" s="5">
        <v>0</v>
      </c>
      <c r="J325" s="5">
        <v>123508</v>
      </c>
      <c r="K325" s="5">
        <v>15518</v>
      </c>
      <c r="L325" s="5">
        <v>70927</v>
      </c>
      <c r="M325" s="5">
        <v>0</v>
      </c>
      <c r="N325" s="5">
        <v>195215</v>
      </c>
      <c r="O325" s="5">
        <v>171709</v>
      </c>
      <c r="P325" s="5">
        <v>126146.25</v>
      </c>
      <c r="Q325" s="5">
        <v>10457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156520</v>
      </c>
      <c r="X325" s="5">
        <v>0</v>
      </c>
      <c r="Y325" s="5">
        <v>0</v>
      </c>
      <c r="Z325" s="5">
        <v>27575</v>
      </c>
      <c r="AA325" s="5">
        <v>582386</v>
      </c>
      <c r="AB325" s="5">
        <v>6867832.25</v>
      </c>
      <c r="AC325" s="5">
        <v>0</v>
      </c>
      <c r="AD325" s="5">
        <v>147022</v>
      </c>
      <c r="AE325" s="5">
        <v>126146.25</v>
      </c>
      <c r="AF325" s="5">
        <v>0</v>
      </c>
      <c r="AG325" s="5">
        <v>156520</v>
      </c>
      <c r="AH325" s="5">
        <v>0</v>
      </c>
      <c r="AI325" s="5">
        <v>564301</v>
      </c>
      <c r="AJ325" s="5">
        <v>993989.25</v>
      </c>
      <c r="AK325" s="5">
        <v>15780620.419585001</v>
      </c>
      <c r="AL325" s="5">
        <v>613144000</v>
      </c>
      <c r="AM325" s="47"/>
    </row>
    <row r="326" spans="1:39" x14ac:dyDescent="0.25">
      <c r="A326" s="5">
        <v>2890</v>
      </c>
      <c r="B326" s="5">
        <v>1</v>
      </c>
      <c r="C326" s="5" t="s">
        <v>2200</v>
      </c>
      <c r="D326" s="5">
        <v>670.6</v>
      </c>
      <c r="E326" s="5">
        <v>730.8</v>
      </c>
      <c r="F326" s="5">
        <v>544.6</v>
      </c>
      <c r="G326" s="5">
        <v>590.6</v>
      </c>
      <c r="H326" s="5">
        <v>3955839</v>
      </c>
      <c r="I326" s="5">
        <v>0</v>
      </c>
      <c r="J326" s="5">
        <v>257503</v>
      </c>
      <c r="K326" s="5">
        <v>124545</v>
      </c>
      <c r="L326" s="5">
        <v>123628</v>
      </c>
      <c r="M326" s="5">
        <v>121028</v>
      </c>
      <c r="N326" s="5">
        <v>178365</v>
      </c>
      <c r="O326" s="5">
        <v>135412</v>
      </c>
      <c r="P326" s="5">
        <v>48426.25</v>
      </c>
      <c r="Q326" s="5">
        <v>7678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920108</v>
      </c>
      <c r="X326" s="5">
        <v>0</v>
      </c>
      <c r="Y326" s="5">
        <v>0</v>
      </c>
      <c r="Z326" s="5">
        <v>26375</v>
      </c>
      <c r="AA326" s="5">
        <v>427594</v>
      </c>
      <c r="AB326" s="5">
        <v>6326501.25</v>
      </c>
      <c r="AC326" s="5">
        <v>0</v>
      </c>
      <c r="AD326" s="5">
        <v>122848</v>
      </c>
      <c r="AE326" s="5">
        <v>29025</v>
      </c>
      <c r="AF326" s="5">
        <v>0</v>
      </c>
      <c r="AG326" s="5">
        <v>673951.99</v>
      </c>
      <c r="AH326" s="5">
        <v>0</v>
      </c>
      <c r="AI326" s="5">
        <v>211635</v>
      </c>
      <c r="AJ326" s="5">
        <v>1037459.99</v>
      </c>
      <c r="AK326" s="5">
        <v>12276331.450133</v>
      </c>
      <c r="AL326" s="5">
        <v>223388500</v>
      </c>
      <c r="AM326" s="47"/>
    </row>
    <row r="327" spans="1:39" x14ac:dyDescent="0.25">
      <c r="A327" s="5">
        <v>2895</v>
      </c>
      <c r="B327" s="5">
        <v>1</v>
      </c>
      <c r="C327" s="5" t="s">
        <v>2201</v>
      </c>
      <c r="D327" s="5">
        <v>1207</v>
      </c>
      <c r="E327" s="5">
        <v>1317</v>
      </c>
      <c r="F327" s="5">
        <v>1132</v>
      </c>
      <c r="G327" s="5">
        <v>1239.4000000000001</v>
      </c>
      <c r="H327" s="5">
        <v>8301501</v>
      </c>
      <c r="I327" s="5">
        <v>0</v>
      </c>
      <c r="J327" s="5">
        <v>350954</v>
      </c>
      <c r="K327" s="5">
        <v>15689</v>
      </c>
      <c r="L327" s="5">
        <v>0</v>
      </c>
      <c r="M327" s="5">
        <v>0</v>
      </c>
      <c r="N327" s="5">
        <v>327658</v>
      </c>
      <c r="O327" s="5">
        <v>285924</v>
      </c>
      <c r="P327" s="5">
        <v>176308.75</v>
      </c>
      <c r="Q327" s="5">
        <v>16112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570124</v>
      </c>
      <c r="X327" s="5">
        <v>0</v>
      </c>
      <c r="Y327" s="5">
        <v>5250</v>
      </c>
      <c r="Z327" s="5">
        <v>56988</v>
      </c>
      <c r="AA327" s="5">
        <v>897326</v>
      </c>
      <c r="AB327" s="5">
        <v>11003834.75</v>
      </c>
      <c r="AC327" s="5">
        <v>0</v>
      </c>
      <c r="AD327" s="5">
        <v>191896</v>
      </c>
      <c r="AE327" s="5">
        <v>152595</v>
      </c>
      <c r="AF327" s="5">
        <v>0</v>
      </c>
      <c r="AG327" s="5">
        <v>443836</v>
      </c>
      <c r="AH327" s="5">
        <v>0</v>
      </c>
      <c r="AI327" s="5">
        <v>641328</v>
      </c>
      <c r="AJ327" s="5">
        <v>1429655</v>
      </c>
      <c r="AK327" s="5">
        <v>19058505.311273001</v>
      </c>
      <c r="AL327" s="5">
        <v>581329640</v>
      </c>
      <c r="AM327" s="47"/>
    </row>
    <row r="328" spans="1:39" x14ac:dyDescent="0.25">
      <c r="A328" s="5">
        <v>2897</v>
      </c>
      <c r="B328" s="5">
        <v>1</v>
      </c>
      <c r="C328" s="5" t="s">
        <v>1963</v>
      </c>
      <c r="D328" s="5">
        <v>1193</v>
      </c>
      <c r="E328" s="5">
        <v>1312.8</v>
      </c>
      <c r="F328" s="5">
        <v>1096</v>
      </c>
      <c r="G328" s="5">
        <v>1199.4000000000001</v>
      </c>
      <c r="H328" s="5">
        <v>8033581</v>
      </c>
      <c r="I328" s="5">
        <v>24562</v>
      </c>
      <c r="J328" s="5">
        <v>540727</v>
      </c>
      <c r="K328" s="5">
        <v>0</v>
      </c>
      <c r="L328" s="5">
        <v>0</v>
      </c>
      <c r="M328" s="5">
        <v>0</v>
      </c>
      <c r="N328" s="5">
        <v>263968.22380099999</v>
      </c>
      <c r="O328" s="5">
        <v>268028</v>
      </c>
      <c r="P328" s="5">
        <v>177766.25</v>
      </c>
      <c r="Q328" s="5">
        <v>15592</v>
      </c>
      <c r="R328" s="5">
        <v>36270</v>
      </c>
      <c r="S328" s="5">
        <v>0</v>
      </c>
      <c r="T328" s="5">
        <v>0</v>
      </c>
      <c r="U328" s="5">
        <v>0</v>
      </c>
      <c r="V328" s="5">
        <v>0</v>
      </c>
      <c r="W328" s="5">
        <v>385223</v>
      </c>
      <c r="X328" s="5">
        <v>0</v>
      </c>
      <c r="Y328" s="5">
        <v>0</v>
      </c>
      <c r="Z328" s="5">
        <v>51765</v>
      </c>
      <c r="AA328" s="5">
        <v>868366</v>
      </c>
      <c r="AB328" s="5">
        <v>10665848.473801</v>
      </c>
      <c r="AC328" s="5">
        <v>0</v>
      </c>
      <c r="AD328" s="5">
        <v>124005</v>
      </c>
      <c r="AE328" s="5">
        <v>123908</v>
      </c>
      <c r="AF328" s="5">
        <v>25281</v>
      </c>
      <c r="AG328" s="5">
        <v>241519</v>
      </c>
      <c r="AH328" s="5">
        <v>0</v>
      </c>
      <c r="AI328" s="5">
        <v>499825</v>
      </c>
      <c r="AJ328" s="5">
        <v>1014538</v>
      </c>
      <c r="AK328" s="5">
        <v>12714119.329151999</v>
      </c>
      <c r="AL328" s="5">
        <v>466681000</v>
      </c>
      <c r="AM328" s="47"/>
    </row>
    <row r="329" spans="1:39" x14ac:dyDescent="0.25">
      <c r="A329" s="5">
        <v>2898</v>
      </c>
      <c r="B329" s="5">
        <v>1</v>
      </c>
      <c r="C329" s="5" t="s">
        <v>2202</v>
      </c>
      <c r="D329" s="5">
        <v>485.4</v>
      </c>
      <c r="E329" s="5">
        <v>527.20000000000005</v>
      </c>
      <c r="F329" s="5">
        <v>432.4</v>
      </c>
      <c r="G329" s="5">
        <v>466.6</v>
      </c>
      <c r="H329" s="5">
        <v>3125287</v>
      </c>
      <c r="I329" s="5">
        <v>0</v>
      </c>
      <c r="J329" s="5">
        <v>384116</v>
      </c>
      <c r="K329" s="5">
        <v>50475</v>
      </c>
      <c r="L329" s="5">
        <v>130458</v>
      </c>
      <c r="M329" s="5">
        <v>431768</v>
      </c>
      <c r="N329" s="5">
        <v>152040</v>
      </c>
      <c r="O329" s="5">
        <v>112469</v>
      </c>
      <c r="P329" s="5">
        <v>38147.5</v>
      </c>
      <c r="Q329" s="5">
        <v>6066</v>
      </c>
      <c r="R329" s="5">
        <v>52395</v>
      </c>
      <c r="S329" s="5">
        <v>0</v>
      </c>
      <c r="T329" s="5">
        <v>0</v>
      </c>
      <c r="U329" s="5">
        <v>0</v>
      </c>
      <c r="V329" s="5">
        <v>0</v>
      </c>
      <c r="W329" s="5">
        <v>676570</v>
      </c>
      <c r="X329" s="5">
        <v>0</v>
      </c>
      <c r="Y329" s="5">
        <v>0</v>
      </c>
      <c r="Z329" s="5">
        <v>23164</v>
      </c>
      <c r="AA329" s="5">
        <v>337818</v>
      </c>
      <c r="AB329" s="5">
        <v>5520773.5</v>
      </c>
      <c r="AC329" s="5">
        <v>0</v>
      </c>
      <c r="AD329" s="5">
        <v>103483</v>
      </c>
      <c r="AE329" s="5">
        <v>18112</v>
      </c>
      <c r="AF329" s="5">
        <v>24876</v>
      </c>
      <c r="AG329" s="5">
        <v>477357</v>
      </c>
      <c r="AH329" s="5">
        <v>0</v>
      </c>
      <c r="AI329" s="5">
        <v>132446</v>
      </c>
      <c r="AJ329" s="5">
        <v>756274</v>
      </c>
      <c r="AK329" s="5">
        <v>9836583.3569329996</v>
      </c>
      <c r="AL329" s="5">
        <v>127655100</v>
      </c>
      <c r="AM329" s="47"/>
    </row>
    <row r="330" spans="1:39" x14ac:dyDescent="0.25">
      <c r="A330" s="5">
        <v>2899</v>
      </c>
      <c r="B330" s="5">
        <v>1</v>
      </c>
      <c r="C330" s="5" t="s">
        <v>2203</v>
      </c>
      <c r="D330" s="5">
        <v>1400</v>
      </c>
      <c r="E330" s="5">
        <v>1533</v>
      </c>
      <c r="F330" s="5">
        <v>1451</v>
      </c>
      <c r="G330" s="5">
        <v>1591</v>
      </c>
      <c r="H330" s="5">
        <v>10656518</v>
      </c>
      <c r="I330" s="5">
        <v>0</v>
      </c>
      <c r="J330" s="5">
        <v>271565</v>
      </c>
      <c r="K330" s="5">
        <v>29872</v>
      </c>
      <c r="L330" s="5">
        <v>0</v>
      </c>
      <c r="M330" s="5">
        <v>0</v>
      </c>
      <c r="N330" s="5">
        <v>283023</v>
      </c>
      <c r="O330" s="5">
        <v>375135</v>
      </c>
      <c r="P330" s="5">
        <v>265732.5</v>
      </c>
      <c r="Q330" s="5">
        <v>20683</v>
      </c>
      <c r="R330" s="5">
        <v>13842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28125</v>
      </c>
      <c r="Z330" s="5">
        <v>61648</v>
      </c>
      <c r="AA330" s="5">
        <v>1151884</v>
      </c>
      <c r="AB330" s="5">
        <v>13158027.5</v>
      </c>
      <c r="AC330" s="5">
        <v>0</v>
      </c>
      <c r="AD330" s="5">
        <v>124604</v>
      </c>
      <c r="AE330" s="5">
        <v>221470</v>
      </c>
      <c r="AF330" s="5">
        <v>11536</v>
      </c>
      <c r="AG330" s="5">
        <v>0</v>
      </c>
      <c r="AH330" s="5">
        <v>0</v>
      </c>
      <c r="AI330" s="5">
        <v>792761</v>
      </c>
      <c r="AJ330" s="5">
        <v>1150371</v>
      </c>
      <c r="AK330" s="5">
        <v>12108191.787675001</v>
      </c>
      <c r="AL330" s="5">
        <v>651601910</v>
      </c>
      <c r="AM330" s="47"/>
    </row>
    <row r="331" spans="1:39" x14ac:dyDescent="0.25">
      <c r="A331" s="5">
        <v>2902</v>
      </c>
      <c r="B331" s="5">
        <v>1</v>
      </c>
      <c r="C331" s="5" t="s">
        <v>384</v>
      </c>
      <c r="D331" s="5">
        <v>572</v>
      </c>
      <c r="E331" s="5">
        <v>632.6</v>
      </c>
      <c r="F331" s="5">
        <v>541</v>
      </c>
      <c r="G331" s="5">
        <v>598.4</v>
      </c>
      <c r="H331" s="5">
        <v>4008083</v>
      </c>
      <c r="I331" s="5">
        <v>24562</v>
      </c>
      <c r="J331" s="5">
        <v>107513</v>
      </c>
      <c r="K331" s="5">
        <v>15554</v>
      </c>
      <c r="L331" s="5">
        <v>122616</v>
      </c>
      <c r="M331" s="5">
        <v>438214</v>
      </c>
      <c r="N331" s="5">
        <v>212000.26653699999</v>
      </c>
      <c r="O331" s="5">
        <v>144381</v>
      </c>
      <c r="P331" s="5">
        <v>99950</v>
      </c>
      <c r="Q331" s="5">
        <v>7779</v>
      </c>
      <c r="R331" s="5">
        <v>5134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32250</v>
      </c>
      <c r="Z331" s="5">
        <v>21462</v>
      </c>
      <c r="AA331" s="5">
        <v>433242</v>
      </c>
      <c r="AB331" s="5">
        <v>5672740.2665370004</v>
      </c>
      <c r="AC331" s="5">
        <v>0</v>
      </c>
      <c r="AD331" s="5">
        <v>95988</v>
      </c>
      <c r="AE331" s="5">
        <v>62114</v>
      </c>
      <c r="AF331" s="5">
        <v>3191</v>
      </c>
      <c r="AG331" s="5">
        <v>0</v>
      </c>
      <c r="AH331" s="5">
        <v>0</v>
      </c>
      <c r="AI331" s="5">
        <v>222333</v>
      </c>
      <c r="AJ331" s="5">
        <v>383626</v>
      </c>
      <c r="AK331" s="5">
        <v>9115106.8579980005</v>
      </c>
      <c r="AL331" s="5">
        <v>200497300</v>
      </c>
      <c r="AM331" s="47"/>
    </row>
    <row r="332" spans="1:39" x14ac:dyDescent="0.25">
      <c r="A332" s="5">
        <v>2903</v>
      </c>
      <c r="B332" s="5">
        <v>1</v>
      </c>
      <c r="C332" s="5" t="s">
        <v>385</v>
      </c>
      <c r="D332" s="5">
        <v>507</v>
      </c>
      <c r="E332" s="5">
        <v>552.4</v>
      </c>
      <c r="F332" s="5">
        <v>487</v>
      </c>
      <c r="G332" s="5">
        <v>529.20000000000005</v>
      </c>
      <c r="H332" s="5">
        <v>3544582</v>
      </c>
      <c r="I332" s="5">
        <v>0</v>
      </c>
      <c r="J332" s="5">
        <v>163876</v>
      </c>
      <c r="K332" s="5">
        <v>16087</v>
      </c>
      <c r="L332" s="5">
        <v>129188</v>
      </c>
      <c r="M332" s="5">
        <v>399653</v>
      </c>
      <c r="N332" s="5">
        <v>179743</v>
      </c>
      <c r="O332" s="5">
        <v>122453</v>
      </c>
      <c r="P332" s="5">
        <v>74641.25</v>
      </c>
      <c r="Q332" s="5">
        <v>6880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255080</v>
      </c>
      <c r="X332" s="5">
        <v>0</v>
      </c>
      <c r="Y332" s="5">
        <v>0</v>
      </c>
      <c r="Z332" s="5">
        <v>25553</v>
      </c>
      <c r="AA332" s="5">
        <v>383141</v>
      </c>
      <c r="AB332" s="5">
        <v>5300877.25</v>
      </c>
      <c r="AC332" s="5">
        <v>0</v>
      </c>
      <c r="AD332" s="5">
        <v>67611</v>
      </c>
      <c r="AE332" s="5">
        <v>46528</v>
      </c>
      <c r="AF332" s="5">
        <v>0</v>
      </c>
      <c r="AG332" s="5">
        <v>140571.04999999999</v>
      </c>
      <c r="AH332" s="5">
        <v>0</v>
      </c>
      <c r="AI332" s="5">
        <v>197223</v>
      </c>
      <c r="AJ332" s="5">
        <v>451933.05</v>
      </c>
      <c r="AK332" s="5">
        <v>6694680.694383</v>
      </c>
      <c r="AL332" s="5">
        <v>175613665</v>
      </c>
      <c r="AM332" s="47"/>
    </row>
    <row r="333" spans="1:39" x14ac:dyDescent="0.25">
      <c r="A333" s="5">
        <v>2904</v>
      </c>
      <c r="B333" s="5">
        <v>1</v>
      </c>
      <c r="C333" s="5" t="s">
        <v>533</v>
      </c>
      <c r="D333" s="5">
        <v>675</v>
      </c>
      <c r="E333" s="5">
        <v>743.4</v>
      </c>
      <c r="F333" s="5">
        <v>624</v>
      </c>
      <c r="G333" s="5">
        <v>687.84</v>
      </c>
      <c r="H333" s="5">
        <v>4607152</v>
      </c>
      <c r="I333" s="5">
        <v>0</v>
      </c>
      <c r="J333" s="5">
        <v>406081.88133399998</v>
      </c>
      <c r="K333" s="5">
        <v>21504</v>
      </c>
      <c r="L333" s="5">
        <v>106081</v>
      </c>
      <c r="M333" s="5">
        <v>259719</v>
      </c>
      <c r="N333" s="5">
        <v>217824</v>
      </c>
      <c r="O333" s="5">
        <v>163517</v>
      </c>
      <c r="P333" s="5">
        <v>94027</v>
      </c>
      <c r="Q333" s="5">
        <v>8942</v>
      </c>
      <c r="R333" s="5">
        <v>44586</v>
      </c>
      <c r="S333" s="5">
        <v>0</v>
      </c>
      <c r="T333" s="5">
        <v>0</v>
      </c>
      <c r="U333" s="5">
        <v>0</v>
      </c>
      <c r="V333" s="5">
        <v>0</v>
      </c>
      <c r="W333" s="5">
        <v>341423</v>
      </c>
      <c r="X333" s="5">
        <v>0</v>
      </c>
      <c r="Y333" s="5">
        <v>85238</v>
      </c>
      <c r="Z333" s="5">
        <v>30225</v>
      </c>
      <c r="AA333" s="5">
        <v>497996</v>
      </c>
      <c r="AB333" s="5">
        <v>6884315.8813340003</v>
      </c>
      <c r="AC333" s="5">
        <v>0</v>
      </c>
      <c r="AD333" s="5">
        <v>143028</v>
      </c>
      <c r="AE333" s="5">
        <v>76863</v>
      </c>
      <c r="AF333" s="5">
        <v>36447</v>
      </c>
      <c r="AG333" s="5">
        <v>257662</v>
      </c>
      <c r="AH333" s="5">
        <v>0</v>
      </c>
      <c r="AI333" s="5">
        <v>336164</v>
      </c>
      <c r="AJ333" s="5">
        <v>850164</v>
      </c>
      <c r="AK333" s="5">
        <v>13785023.026067</v>
      </c>
      <c r="AL333" s="5">
        <v>309924100</v>
      </c>
      <c r="AM333" s="47"/>
    </row>
    <row r="334" spans="1:39" x14ac:dyDescent="0.25">
      <c r="A334" s="5">
        <v>2905</v>
      </c>
      <c r="B334" s="5">
        <v>1</v>
      </c>
      <c r="C334" s="5" t="s">
        <v>386</v>
      </c>
      <c r="D334" s="5">
        <v>2313</v>
      </c>
      <c r="E334" s="5">
        <v>2523</v>
      </c>
      <c r="F334" s="5">
        <v>1922</v>
      </c>
      <c r="G334" s="5">
        <v>2096.4</v>
      </c>
      <c r="H334" s="5">
        <v>14041687</v>
      </c>
      <c r="I334" s="5">
        <v>51170</v>
      </c>
      <c r="J334" s="5">
        <v>640389</v>
      </c>
      <c r="K334" s="5">
        <v>147014</v>
      </c>
      <c r="L334" s="5">
        <v>0</v>
      </c>
      <c r="M334" s="5">
        <v>0</v>
      </c>
      <c r="N334" s="5">
        <v>295713</v>
      </c>
      <c r="O334" s="5">
        <v>466126</v>
      </c>
      <c r="P334" s="5">
        <v>349557.5</v>
      </c>
      <c r="Q334" s="5">
        <v>27253</v>
      </c>
      <c r="R334" s="5">
        <v>7023</v>
      </c>
      <c r="S334" s="5">
        <v>0</v>
      </c>
      <c r="T334" s="5">
        <v>0</v>
      </c>
      <c r="U334" s="5">
        <v>0</v>
      </c>
      <c r="V334" s="5">
        <v>-20764</v>
      </c>
      <c r="W334" s="5">
        <v>21928</v>
      </c>
      <c r="X334" s="5">
        <v>0</v>
      </c>
      <c r="Y334" s="5">
        <v>0</v>
      </c>
      <c r="Z334" s="5">
        <v>85016</v>
      </c>
      <c r="AA334" s="5">
        <v>1517794</v>
      </c>
      <c r="AB334" s="5">
        <v>17629906.5</v>
      </c>
      <c r="AC334" s="5">
        <v>0</v>
      </c>
      <c r="AD334" s="5">
        <v>170351</v>
      </c>
      <c r="AE334" s="5">
        <v>292518</v>
      </c>
      <c r="AF334" s="5">
        <v>5877</v>
      </c>
      <c r="AG334" s="5">
        <v>16505</v>
      </c>
      <c r="AH334" s="5">
        <v>0</v>
      </c>
      <c r="AI334" s="5">
        <v>1048841</v>
      </c>
      <c r="AJ334" s="5">
        <v>1534092</v>
      </c>
      <c r="AK334" s="5">
        <v>17554094.584178999</v>
      </c>
      <c r="AL334" s="5">
        <v>1076764436</v>
      </c>
      <c r="AM334" s="47"/>
    </row>
    <row r="335" spans="1:39" x14ac:dyDescent="0.25">
      <c r="A335" s="5">
        <v>2906</v>
      </c>
      <c r="B335" s="5">
        <v>1</v>
      </c>
      <c r="C335" s="5" t="s">
        <v>2204</v>
      </c>
      <c r="D335" s="5">
        <v>386</v>
      </c>
      <c r="E335" s="5">
        <v>419.6</v>
      </c>
      <c r="F335" s="5">
        <v>386</v>
      </c>
      <c r="G335" s="5">
        <v>419.6</v>
      </c>
      <c r="H335" s="5">
        <v>2810481</v>
      </c>
      <c r="I335" s="5">
        <v>0</v>
      </c>
      <c r="J335" s="5">
        <v>141671</v>
      </c>
      <c r="K335" s="5">
        <v>15509</v>
      </c>
      <c r="L335" s="5">
        <v>128493</v>
      </c>
      <c r="M335" s="5">
        <v>490966</v>
      </c>
      <c r="N335" s="5">
        <v>171797</v>
      </c>
      <c r="O335" s="5">
        <v>101076</v>
      </c>
      <c r="P335" s="5">
        <v>51933.75</v>
      </c>
      <c r="Q335" s="5">
        <v>5455</v>
      </c>
      <c r="R335" s="5">
        <v>5136</v>
      </c>
      <c r="S335" s="5">
        <v>0</v>
      </c>
      <c r="T335" s="5">
        <v>0</v>
      </c>
      <c r="U335" s="5">
        <v>0</v>
      </c>
      <c r="V335" s="5">
        <v>0</v>
      </c>
      <c r="W335" s="5">
        <v>329197</v>
      </c>
      <c r="X335" s="5">
        <v>0</v>
      </c>
      <c r="Y335" s="5">
        <v>3750</v>
      </c>
      <c r="Z335" s="5">
        <v>19393</v>
      </c>
      <c r="AA335" s="5">
        <v>303790</v>
      </c>
      <c r="AB335" s="5">
        <v>4578647.75</v>
      </c>
      <c r="AC335" s="5">
        <v>0</v>
      </c>
      <c r="AD335" s="5">
        <v>60677</v>
      </c>
      <c r="AE335" s="5">
        <v>48034</v>
      </c>
      <c r="AF335" s="5">
        <v>4750</v>
      </c>
      <c r="AG335" s="5">
        <v>243333.68</v>
      </c>
      <c r="AH335" s="5">
        <v>0</v>
      </c>
      <c r="AI335" s="5">
        <v>232024</v>
      </c>
      <c r="AJ335" s="5">
        <v>588818.68000000005</v>
      </c>
      <c r="AK335" s="5">
        <v>5771296.8256109999</v>
      </c>
      <c r="AL335" s="5">
        <v>197925300</v>
      </c>
      <c r="AM335" s="47"/>
    </row>
    <row r="336" spans="1:39" x14ac:dyDescent="0.25">
      <c r="A336" s="5">
        <v>2907</v>
      </c>
      <c r="B336" s="5">
        <v>1</v>
      </c>
      <c r="C336" s="5" t="s">
        <v>2205</v>
      </c>
      <c r="D336" s="5">
        <v>223</v>
      </c>
      <c r="E336" s="5">
        <v>244.2</v>
      </c>
      <c r="F336" s="5">
        <v>463</v>
      </c>
      <c r="G336" s="5">
        <v>487.8</v>
      </c>
      <c r="H336" s="5">
        <v>3267284</v>
      </c>
      <c r="I336" s="5">
        <v>0</v>
      </c>
      <c r="J336" s="5">
        <v>329276</v>
      </c>
      <c r="K336" s="5">
        <v>125856</v>
      </c>
      <c r="L336" s="5">
        <v>130526</v>
      </c>
      <c r="M336" s="5">
        <v>0</v>
      </c>
      <c r="N336" s="5">
        <v>275624.75485199998</v>
      </c>
      <c r="O336" s="5">
        <v>113278</v>
      </c>
      <c r="P336" s="5">
        <v>61103.75</v>
      </c>
      <c r="Q336" s="5">
        <v>6341</v>
      </c>
      <c r="R336" s="5">
        <v>2337</v>
      </c>
      <c r="S336" s="5">
        <v>0</v>
      </c>
      <c r="T336" s="5">
        <v>0</v>
      </c>
      <c r="U336" s="5">
        <v>0</v>
      </c>
      <c r="V336" s="5">
        <v>0</v>
      </c>
      <c r="W336" s="5">
        <v>373050</v>
      </c>
      <c r="X336" s="5">
        <v>0</v>
      </c>
      <c r="Y336" s="5">
        <v>0</v>
      </c>
      <c r="Z336" s="5">
        <v>13712</v>
      </c>
      <c r="AA336" s="5">
        <v>353167</v>
      </c>
      <c r="AB336" s="5">
        <v>5051555.5048519997</v>
      </c>
      <c r="AC336" s="5">
        <v>0</v>
      </c>
      <c r="AD336" s="5">
        <v>64445</v>
      </c>
      <c r="AE336" s="5">
        <v>58414</v>
      </c>
      <c r="AF336" s="5">
        <v>2234</v>
      </c>
      <c r="AG336" s="5">
        <v>283352.73</v>
      </c>
      <c r="AH336" s="5">
        <v>0</v>
      </c>
      <c r="AI336" s="5">
        <v>278798</v>
      </c>
      <c r="AJ336" s="5">
        <v>687243.73</v>
      </c>
      <c r="AK336" s="5">
        <v>6358376.4525800003</v>
      </c>
      <c r="AL336" s="5">
        <v>119058750</v>
      </c>
      <c r="AM336" s="47"/>
    </row>
    <row r="337" spans="1:39" x14ac:dyDescent="0.25">
      <c r="A337" s="5">
        <v>2908</v>
      </c>
      <c r="B337" s="5">
        <v>1</v>
      </c>
      <c r="C337" s="5" t="s">
        <v>1179</v>
      </c>
      <c r="D337" s="5">
        <v>580</v>
      </c>
      <c r="E337" s="5">
        <v>632.6</v>
      </c>
      <c r="F337" s="5">
        <v>499</v>
      </c>
      <c r="G337" s="5">
        <v>544</v>
      </c>
      <c r="H337" s="5">
        <v>3643712</v>
      </c>
      <c r="I337" s="5">
        <v>0</v>
      </c>
      <c r="J337" s="5">
        <v>106985</v>
      </c>
      <c r="K337" s="5">
        <v>0</v>
      </c>
      <c r="L337" s="5">
        <v>128239</v>
      </c>
      <c r="M337" s="5">
        <v>145173</v>
      </c>
      <c r="N337" s="5">
        <v>154283.712788</v>
      </c>
      <c r="O337" s="5">
        <v>130141</v>
      </c>
      <c r="P337" s="5">
        <v>80277.5</v>
      </c>
      <c r="Q337" s="5">
        <v>7072</v>
      </c>
      <c r="R337" s="5">
        <v>4961</v>
      </c>
      <c r="S337" s="5">
        <v>0</v>
      </c>
      <c r="T337" s="5">
        <v>0</v>
      </c>
      <c r="U337" s="5">
        <v>0</v>
      </c>
      <c r="V337" s="5">
        <v>0</v>
      </c>
      <c r="W337" s="5">
        <v>192592</v>
      </c>
      <c r="X337" s="5">
        <v>0</v>
      </c>
      <c r="Y337" s="5">
        <v>0</v>
      </c>
      <c r="Z337" s="5">
        <v>1624</v>
      </c>
      <c r="AA337" s="5">
        <v>393856</v>
      </c>
      <c r="AB337" s="5">
        <v>4988916.2127879998</v>
      </c>
      <c r="AC337" s="5">
        <v>0</v>
      </c>
      <c r="AD337" s="5">
        <v>72335</v>
      </c>
      <c r="AE337" s="5">
        <v>72289</v>
      </c>
      <c r="AF337" s="5">
        <v>4467</v>
      </c>
      <c r="AG337" s="5">
        <v>155993</v>
      </c>
      <c r="AH337" s="5">
        <v>0</v>
      </c>
      <c r="AI337" s="5">
        <v>292873</v>
      </c>
      <c r="AJ337" s="5">
        <v>597957</v>
      </c>
      <c r="AK337" s="5">
        <v>6927829.4039200004</v>
      </c>
      <c r="AL337" s="5">
        <v>290521400</v>
      </c>
      <c r="AM337" s="47"/>
    </row>
    <row r="338" spans="1:39" x14ac:dyDescent="0.25">
      <c r="A338" s="5">
        <v>2909</v>
      </c>
      <c r="B338" s="5">
        <v>1</v>
      </c>
      <c r="C338" s="5" t="s">
        <v>2206</v>
      </c>
      <c r="D338" s="5">
        <v>2535</v>
      </c>
      <c r="E338" s="5">
        <v>2778.6</v>
      </c>
      <c r="F338" s="5">
        <v>2485</v>
      </c>
      <c r="G338" s="5">
        <v>2765.61</v>
      </c>
      <c r="H338" s="5">
        <v>18524056</v>
      </c>
      <c r="I338" s="5">
        <v>0</v>
      </c>
      <c r="J338" s="5">
        <v>939385.81948199996</v>
      </c>
      <c r="K338" s="5">
        <v>15521</v>
      </c>
      <c r="L338" s="5">
        <v>0</v>
      </c>
      <c r="M338" s="5">
        <v>0</v>
      </c>
      <c r="N338" s="5">
        <v>437623.92733600002</v>
      </c>
      <c r="O338" s="5">
        <v>652242</v>
      </c>
      <c r="P338" s="5">
        <v>433421</v>
      </c>
      <c r="Q338" s="5">
        <v>35953</v>
      </c>
      <c r="R338" s="5">
        <v>6223</v>
      </c>
      <c r="S338" s="5">
        <v>0</v>
      </c>
      <c r="T338" s="5">
        <v>0</v>
      </c>
      <c r="U338" s="5">
        <v>0</v>
      </c>
      <c r="V338" s="5">
        <v>0</v>
      </c>
      <c r="W338" s="5">
        <v>537081</v>
      </c>
      <c r="X338" s="5">
        <v>0</v>
      </c>
      <c r="Y338" s="5">
        <v>48750</v>
      </c>
      <c r="Z338" s="5">
        <v>128719</v>
      </c>
      <c r="AA338" s="5">
        <v>2002302</v>
      </c>
      <c r="AB338" s="5">
        <v>23761277.746817999</v>
      </c>
      <c r="AC338" s="5">
        <v>0</v>
      </c>
      <c r="AD338" s="5">
        <v>133212</v>
      </c>
      <c r="AE338" s="5">
        <v>304048</v>
      </c>
      <c r="AF338" s="5">
        <v>4365</v>
      </c>
      <c r="AG338" s="5">
        <v>338890</v>
      </c>
      <c r="AH338" s="5">
        <v>0</v>
      </c>
      <c r="AI338" s="5">
        <v>1159912</v>
      </c>
      <c r="AJ338" s="5">
        <v>1940427</v>
      </c>
      <c r="AK338" s="5">
        <v>12941643</v>
      </c>
      <c r="AL338" s="5">
        <v>994094884</v>
      </c>
      <c r="AM338" s="47"/>
    </row>
    <row r="339" spans="1:39" x14ac:dyDescent="0.25">
      <c r="A339" s="5">
        <v>3000</v>
      </c>
      <c r="B339" s="5">
        <v>1</v>
      </c>
      <c r="C339" s="5" t="s">
        <v>2207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47"/>
    </row>
    <row r="340" spans="1:39" x14ac:dyDescent="0.25">
      <c r="A340" s="5">
        <v>3999</v>
      </c>
      <c r="B340" s="5">
        <v>1</v>
      </c>
      <c r="C340" s="5" t="s">
        <v>2208</v>
      </c>
      <c r="D340" s="5">
        <v>16205.312258</v>
      </c>
      <c r="E340" s="5">
        <v>17675.048257999999</v>
      </c>
      <c r="F340" s="5">
        <v>8606.5825380000006</v>
      </c>
      <c r="G340" s="5">
        <v>8983.7931470000003</v>
      </c>
      <c r="H340" s="5">
        <v>60173446</v>
      </c>
      <c r="I340" s="5">
        <v>10359428</v>
      </c>
      <c r="J340" s="5">
        <v>-4503223.222449</v>
      </c>
      <c r="K340" s="5">
        <v>2013850</v>
      </c>
      <c r="L340" s="5">
        <v>169780</v>
      </c>
      <c r="M340" s="5">
        <v>0</v>
      </c>
      <c r="N340" s="5">
        <v>0</v>
      </c>
      <c r="O340" s="5">
        <v>2037218</v>
      </c>
      <c r="P340" s="5">
        <v>1041633</v>
      </c>
      <c r="Q340" s="5">
        <v>116789</v>
      </c>
      <c r="R340" s="5">
        <v>276607</v>
      </c>
      <c r="S340" s="5">
        <v>0</v>
      </c>
      <c r="T340" s="5">
        <v>0</v>
      </c>
      <c r="U340" s="5">
        <v>0</v>
      </c>
      <c r="V340" s="5">
        <v>0</v>
      </c>
      <c r="W340" s="5">
        <v>7670790</v>
      </c>
      <c r="X340" s="5">
        <v>0</v>
      </c>
      <c r="Y340" s="5">
        <v>0</v>
      </c>
      <c r="Z340" s="5">
        <v>529140</v>
      </c>
      <c r="AA340" s="5">
        <v>6481322</v>
      </c>
      <c r="AB340" s="5">
        <v>86366779.777550995</v>
      </c>
      <c r="AC340" s="5">
        <v>0</v>
      </c>
      <c r="AD340" s="5">
        <v>15838</v>
      </c>
      <c r="AE340" s="5">
        <v>296660.5</v>
      </c>
      <c r="AF340" s="5">
        <v>179720</v>
      </c>
      <c r="AG340" s="5">
        <v>5412499</v>
      </c>
      <c r="AH340" s="5">
        <v>0</v>
      </c>
      <c r="AI340" s="5">
        <v>726855</v>
      </c>
      <c r="AJ340" s="5">
        <v>6631572.5</v>
      </c>
      <c r="AK340" s="5">
        <v>0</v>
      </c>
      <c r="AL340" s="5">
        <v>0</v>
      </c>
      <c r="AM340" s="47"/>
    </row>
    <row r="341" spans="1:39" x14ac:dyDescent="0.25">
      <c r="A341" s="5">
        <v>4000</v>
      </c>
      <c r="B341" s="5">
        <v>7</v>
      </c>
      <c r="C341" s="5" t="s">
        <v>389</v>
      </c>
      <c r="D341" s="5">
        <v>0</v>
      </c>
      <c r="E341" s="5">
        <v>0</v>
      </c>
      <c r="F341" s="5">
        <v>110</v>
      </c>
      <c r="G341" s="5">
        <v>132</v>
      </c>
      <c r="H341" s="5">
        <v>884136</v>
      </c>
      <c r="I341" s="5">
        <v>0</v>
      </c>
      <c r="J341" s="5">
        <v>400753.82750999997</v>
      </c>
      <c r="K341" s="5">
        <v>0</v>
      </c>
      <c r="L341" s="5">
        <v>0</v>
      </c>
      <c r="M341" s="5">
        <v>4070</v>
      </c>
      <c r="N341" s="5">
        <v>0</v>
      </c>
      <c r="O341" s="5">
        <v>29933</v>
      </c>
      <c r="P341" s="5">
        <v>15305</v>
      </c>
      <c r="Q341" s="5">
        <v>1716</v>
      </c>
      <c r="R341" s="5">
        <v>0</v>
      </c>
      <c r="S341" s="5">
        <v>0</v>
      </c>
      <c r="T341" s="5">
        <v>19272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4588</v>
      </c>
      <c r="AA341" s="5">
        <v>0</v>
      </c>
      <c r="AB341" s="5">
        <v>1359773.82751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47"/>
    </row>
    <row r="342" spans="1:39" x14ac:dyDescent="0.25">
      <c r="A342" s="5">
        <v>4001</v>
      </c>
      <c r="B342" s="5">
        <v>7</v>
      </c>
      <c r="C342" s="5" t="s">
        <v>2209</v>
      </c>
      <c r="D342" s="5">
        <v>0</v>
      </c>
      <c r="E342" s="5">
        <v>0</v>
      </c>
      <c r="F342" s="5">
        <v>216</v>
      </c>
      <c r="G342" s="5">
        <v>224.2</v>
      </c>
      <c r="H342" s="5">
        <v>1501692</v>
      </c>
      <c r="I342" s="5">
        <v>0</v>
      </c>
      <c r="J342" s="5">
        <v>27357.920206999999</v>
      </c>
      <c r="K342" s="5">
        <v>15633</v>
      </c>
      <c r="L342" s="5">
        <v>0</v>
      </c>
      <c r="M342" s="5">
        <v>6913</v>
      </c>
      <c r="N342" s="5">
        <v>37389</v>
      </c>
      <c r="O342" s="5">
        <v>50841</v>
      </c>
      <c r="P342" s="5">
        <v>25995</v>
      </c>
      <c r="Q342" s="5">
        <v>2915</v>
      </c>
      <c r="R342" s="5">
        <v>610</v>
      </c>
      <c r="S342" s="5">
        <v>0</v>
      </c>
      <c r="T342" s="5">
        <v>6726</v>
      </c>
      <c r="U342" s="5">
        <v>-107368</v>
      </c>
      <c r="V342" s="5">
        <v>0</v>
      </c>
      <c r="W342" s="5">
        <v>0</v>
      </c>
      <c r="X342" s="5">
        <v>0</v>
      </c>
      <c r="Y342" s="5">
        <v>0</v>
      </c>
      <c r="Z342" s="5">
        <v>7596</v>
      </c>
      <c r="AA342" s="5">
        <v>0</v>
      </c>
      <c r="AB342" s="5">
        <v>1576299.9202070001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47"/>
    </row>
    <row r="343" spans="1:39" x14ac:dyDescent="0.25">
      <c r="A343" s="5">
        <v>4003</v>
      </c>
      <c r="B343" s="5">
        <v>7</v>
      </c>
      <c r="C343" s="5" t="s">
        <v>2210</v>
      </c>
      <c r="D343" s="5">
        <v>0</v>
      </c>
      <c r="E343" s="5">
        <v>0</v>
      </c>
      <c r="F343" s="5">
        <v>112</v>
      </c>
      <c r="G343" s="5">
        <v>127.6</v>
      </c>
      <c r="H343" s="5">
        <v>854665</v>
      </c>
      <c r="I343" s="5">
        <v>0</v>
      </c>
      <c r="J343" s="5">
        <v>91574.092697</v>
      </c>
      <c r="K343" s="5">
        <v>0</v>
      </c>
      <c r="L343" s="5">
        <v>0</v>
      </c>
      <c r="M343" s="5">
        <v>3935</v>
      </c>
      <c r="N343" s="5">
        <v>7278</v>
      </c>
      <c r="O343" s="5">
        <v>28935</v>
      </c>
      <c r="P343" s="5">
        <v>14795</v>
      </c>
      <c r="Q343" s="5">
        <v>1659</v>
      </c>
      <c r="R343" s="5">
        <v>0</v>
      </c>
      <c r="S343" s="5">
        <v>0</v>
      </c>
      <c r="T343" s="5">
        <v>2552</v>
      </c>
      <c r="U343" s="5">
        <v>-47105</v>
      </c>
      <c r="V343" s="5">
        <v>0</v>
      </c>
      <c r="W343" s="5">
        <v>0</v>
      </c>
      <c r="X343" s="5">
        <v>0</v>
      </c>
      <c r="Y343" s="5">
        <v>0</v>
      </c>
      <c r="Z343" s="5">
        <v>5953</v>
      </c>
      <c r="AA343" s="5">
        <v>0</v>
      </c>
      <c r="AB343" s="5">
        <v>964241.09269700001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47"/>
    </row>
    <row r="344" spans="1:39" x14ac:dyDescent="0.25">
      <c r="A344" s="5">
        <v>4004</v>
      </c>
      <c r="B344" s="5">
        <v>7</v>
      </c>
      <c r="C344" s="5" t="s">
        <v>2211</v>
      </c>
      <c r="D344" s="5">
        <v>0</v>
      </c>
      <c r="E344" s="5">
        <v>0</v>
      </c>
      <c r="F344" s="5">
        <v>158</v>
      </c>
      <c r="G344" s="5">
        <v>171.6</v>
      </c>
      <c r="H344" s="5">
        <v>1149377</v>
      </c>
      <c r="I344" s="5">
        <v>0</v>
      </c>
      <c r="J344" s="5">
        <v>355627.15252300003</v>
      </c>
      <c r="K344" s="5">
        <v>117990</v>
      </c>
      <c r="L344" s="5">
        <v>0</v>
      </c>
      <c r="M344" s="5">
        <v>5291</v>
      </c>
      <c r="N344" s="5">
        <v>0</v>
      </c>
      <c r="O344" s="5">
        <v>38913</v>
      </c>
      <c r="P344" s="5">
        <v>19896</v>
      </c>
      <c r="Q344" s="5">
        <v>2231</v>
      </c>
      <c r="R344" s="5">
        <v>55748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7718</v>
      </c>
      <c r="AA344" s="5">
        <v>0</v>
      </c>
      <c r="AB344" s="5">
        <v>1752791.152523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47"/>
    </row>
    <row r="345" spans="1:39" x14ac:dyDescent="0.25">
      <c r="A345" s="5">
        <v>4005</v>
      </c>
      <c r="B345" s="5">
        <v>7</v>
      </c>
      <c r="C345" s="5" t="s">
        <v>2212</v>
      </c>
      <c r="D345" s="5">
        <v>0</v>
      </c>
      <c r="E345" s="5">
        <v>0</v>
      </c>
      <c r="F345" s="5">
        <v>53</v>
      </c>
      <c r="G345" s="5">
        <v>58.4</v>
      </c>
      <c r="H345" s="5">
        <v>391163</v>
      </c>
      <c r="I345" s="5">
        <v>0</v>
      </c>
      <c r="J345" s="5">
        <v>124150.90865500001</v>
      </c>
      <c r="K345" s="5">
        <v>0</v>
      </c>
      <c r="L345" s="5">
        <v>0</v>
      </c>
      <c r="M345" s="5">
        <v>1801</v>
      </c>
      <c r="N345" s="5">
        <v>0</v>
      </c>
      <c r="O345" s="5">
        <v>13243</v>
      </c>
      <c r="P345" s="5">
        <v>6771</v>
      </c>
      <c r="Q345" s="5">
        <v>759</v>
      </c>
      <c r="R345" s="5">
        <v>2928</v>
      </c>
      <c r="S345" s="5">
        <v>0</v>
      </c>
      <c r="T345" s="5">
        <v>5197.6000000000004</v>
      </c>
      <c r="U345" s="5">
        <v>0</v>
      </c>
      <c r="V345" s="5">
        <v>0</v>
      </c>
      <c r="W345" s="5">
        <v>0</v>
      </c>
      <c r="X345" s="5">
        <v>0</v>
      </c>
      <c r="Y345" s="5">
        <v>1875</v>
      </c>
      <c r="Z345" s="5">
        <v>32328</v>
      </c>
      <c r="AA345" s="5">
        <v>0</v>
      </c>
      <c r="AB345" s="5">
        <v>580216.50865500001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47"/>
    </row>
    <row r="346" spans="1:39" x14ac:dyDescent="0.25">
      <c r="A346" s="5">
        <v>4007</v>
      </c>
      <c r="B346" s="5">
        <v>7</v>
      </c>
      <c r="C346" s="5" t="s">
        <v>2213</v>
      </c>
      <c r="D346" s="5">
        <v>0</v>
      </c>
      <c r="E346" s="5">
        <v>0</v>
      </c>
      <c r="F346" s="5">
        <v>206</v>
      </c>
      <c r="G346" s="5">
        <v>229.4</v>
      </c>
      <c r="H346" s="5">
        <v>1536521</v>
      </c>
      <c r="I346" s="5">
        <v>0</v>
      </c>
      <c r="J346" s="5">
        <v>19394.631916999999</v>
      </c>
      <c r="K346" s="5">
        <v>0</v>
      </c>
      <c r="L346" s="5">
        <v>0</v>
      </c>
      <c r="M346" s="5">
        <v>7074</v>
      </c>
      <c r="N346" s="5">
        <v>38279</v>
      </c>
      <c r="O346" s="5">
        <v>52020</v>
      </c>
      <c r="P346" s="5">
        <v>26598</v>
      </c>
      <c r="Q346" s="5">
        <v>2982</v>
      </c>
      <c r="R346" s="5">
        <v>0</v>
      </c>
      <c r="S346" s="5">
        <v>0</v>
      </c>
      <c r="T346" s="5">
        <v>33492.400000000001</v>
      </c>
      <c r="U346" s="5">
        <v>0</v>
      </c>
      <c r="V346" s="5">
        <v>0</v>
      </c>
      <c r="W346" s="5">
        <v>0</v>
      </c>
      <c r="X346" s="5">
        <v>0</v>
      </c>
      <c r="Y346" s="5">
        <v>23250</v>
      </c>
      <c r="Z346" s="5">
        <v>9434</v>
      </c>
      <c r="AA346" s="5">
        <v>0</v>
      </c>
      <c r="AB346" s="5">
        <v>1749045.031917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47"/>
    </row>
    <row r="347" spans="1:39" x14ac:dyDescent="0.25">
      <c r="A347" s="5">
        <v>4008</v>
      </c>
      <c r="B347" s="5">
        <v>7</v>
      </c>
      <c r="C347" s="5" t="s">
        <v>2214</v>
      </c>
      <c r="D347" s="5">
        <v>0</v>
      </c>
      <c r="E347" s="5">
        <v>0</v>
      </c>
      <c r="F347" s="5">
        <v>671</v>
      </c>
      <c r="G347" s="5">
        <v>734.95</v>
      </c>
      <c r="H347" s="5">
        <v>4922695</v>
      </c>
      <c r="I347" s="5">
        <v>0</v>
      </c>
      <c r="J347" s="5">
        <v>37542.934462999998</v>
      </c>
      <c r="K347" s="5">
        <v>28594</v>
      </c>
      <c r="L347" s="5">
        <v>0</v>
      </c>
      <c r="M347" s="5">
        <v>22662</v>
      </c>
      <c r="N347" s="5">
        <v>0</v>
      </c>
      <c r="O347" s="5">
        <v>166662</v>
      </c>
      <c r="P347" s="5">
        <v>85214</v>
      </c>
      <c r="Q347" s="5">
        <v>9554</v>
      </c>
      <c r="R347" s="5">
        <v>919</v>
      </c>
      <c r="S347" s="5">
        <v>0</v>
      </c>
      <c r="T347" s="5">
        <v>103627.95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19560</v>
      </c>
      <c r="AA347" s="5">
        <v>0</v>
      </c>
      <c r="AB347" s="5">
        <v>5397030.8844630001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47"/>
    </row>
    <row r="348" spans="1:39" x14ac:dyDescent="0.25">
      <c r="A348" s="5">
        <v>4011</v>
      </c>
      <c r="B348" s="5">
        <v>7</v>
      </c>
      <c r="C348" s="5" t="s">
        <v>2215</v>
      </c>
      <c r="D348" s="5">
        <v>0</v>
      </c>
      <c r="E348" s="5">
        <v>0</v>
      </c>
      <c r="F348" s="5">
        <v>918</v>
      </c>
      <c r="G348" s="5">
        <v>951.6</v>
      </c>
      <c r="H348" s="5">
        <v>6373817</v>
      </c>
      <c r="I348" s="5">
        <v>13654</v>
      </c>
      <c r="J348" s="5">
        <v>1159002.77623</v>
      </c>
      <c r="K348" s="5">
        <v>71280</v>
      </c>
      <c r="L348" s="5">
        <v>0</v>
      </c>
      <c r="M348" s="5">
        <v>29343</v>
      </c>
      <c r="N348" s="5">
        <v>0</v>
      </c>
      <c r="O348" s="5">
        <v>215790</v>
      </c>
      <c r="P348" s="5">
        <v>110334</v>
      </c>
      <c r="Q348" s="5">
        <v>12371</v>
      </c>
      <c r="R348" s="5">
        <v>240003</v>
      </c>
      <c r="S348" s="5">
        <v>0</v>
      </c>
      <c r="T348" s="5">
        <v>85644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34724</v>
      </c>
      <c r="AA348" s="5">
        <v>0</v>
      </c>
      <c r="AB348" s="5">
        <v>8345962.77623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47"/>
    </row>
    <row r="349" spans="1:39" x14ac:dyDescent="0.25">
      <c r="A349" s="5">
        <v>4015</v>
      </c>
      <c r="B349" s="5">
        <v>7</v>
      </c>
      <c r="C349" s="5" t="s">
        <v>2216</v>
      </c>
      <c r="D349" s="5">
        <v>0</v>
      </c>
      <c r="E349" s="5">
        <v>0</v>
      </c>
      <c r="F349" s="5">
        <v>885</v>
      </c>
      <c r="G349" s="5">
        <v>985.37</v>
      </c>
      <c r="H349" s="5">
        <v>6600008</v>
      </c>
      <c r="I349" s="5">
        <v>0</v>
      </c>
      <c r="J349" s="5">
        <v>1481968.4172129999</v>
      </c>
      <c r="K349" s="5">
        <v>209760</v>
      </c>
      <c r="L349" s="5">
        <v>0</v>
      </c>
      <c r="M349" s="5">
        <v>30384</v>
      </c>
      <c r="N349" s="5">
        <v>0</v>
      </c>
      <c r="O349" s="5">
        <v>223448</v>
      </c>
      <c r="P349" s="5">
        <v>114250</v>
      </c>
      <c r="Q349" s="5">
        <v>12810</v>
      </c>
      <c r="R349" s="5">
        <v>36922</v>
      </c>
      <c r="S349" s="5">
        <v>0</v>
      </c>
      <c r="T349" s="5">
        <v>145834.76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35198</v>
      </c>
      <c r="AA349" s="5">
        <v>0</v>
      </c>
      <c r="AB349" s="5">
        <v>8890583.1772130001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47"/>
    </row>
    <row r="350" spans="1:39" x14ac:dyDescent="0.25">
      <c r="A350" s="5">
        <v>4016</v>
      </c>
      <c r="B350" s="5">
        <v>7</v>
      </c>
      <c r="C350" s="5" t="s">
        <v>2217</v>
      </c>
      <c r="D350" s="5">
        <v>0</v>
      </c>
      <c r="E350" s="5">
        <v>0</v>
      </c>
      <c r="F350" s="5">
        <v>216</v>
      </c>
      <c r="G350" s="5">
        <v>225.6</v>
      </c>
      <c r="H350" s="5">
        <v>1511069</v>
      </c>
      <c r="I350" s="5">
        <v>0</v>
      </c>
      <c r="J350" s="5">
        <v>5620.9202070000001</v>
      </c>
      <c r="K350" s="5">
        <v>15559</v>
      </c>
      <c r="L350" s="5">
        <v>0</v>
      </c>
      <c r="M350" s="5">
        <v>6956</v>
      </c>
      <c r="N350" s="5">
        <v>11571</v>
      </c>
      <c r="O350" s="5">
        <v>51158</v>
      </c>
      <c r="P350" s="5">
        <v>26157</v>
      </c>
      <c r="Q350" s="5">
        <v>2933</v>
      </c>
      <c r="R350" s="5">
        <v>0</v>
      </c>
      <c r="S350" s="5">
        <v>0</v>
      </c>
      <c r="T350" s="5">
        <v>13310.4</v>
      </c>
      <c r="U350" s="5">
        <v>-81987</v>
      </c>
      <c r="V350" s="5">
        <v>0</v>
      </c>
      <c r="W350" s="5">
        <v>0</v>
      </c>
      <c r="X350" s="5">
        <v>0</v>
      </c>
      <c r="Y350" s="5">
        <v>0</v>
      </c>
      <c r="Z350" s="5">
        <v>7029</v>
      </c>
      <c r="AA350" s="5">
        <v>0</v>
      </c>
      <c r="AB350" s="5">
        <v>1569376.320207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47"/>
    </row>
    <row r="351" spans="1:39" x14ac:dyDescent="0.25">
      <c r="A351" s="5">
        <v>4017</v>
      </c>
      <c r="B351" s="5">
        <v>7</v>
      </c>
      <c r="C351" s="5" t="s">
        <v>2218</v>
      </c>
      <c r="D351" s="5">
        <v>0</v>
      </c>
      <c r="E351" s="5">
        <v>0</v>
      </c>
      <c r="F351" s="5">
        <v>3387</v>
      </c>
      <c r="G351" s="5">
        <v>3868.8</v>
      </c>
      <c r="H351" s="5">
        <v>25913222</v>
      </c>
      <c r="I351" s="5">
        <v>0</v>
      </c>
      <c r="J351" s="5">
        <v>5173897.4186810004</v>
      </c>
      <c r="K351" s="5">
        <v>389515</v>
      </c>
      <c r="L351" s="5">
        <v>0</v>
      </c>
      <c r="M351" s="5">
        <v>119294</v>
      </c>
      <c r="N351" s="5">
        <v>0</v>
      </c>
      <c r="O351" s="5">
        <v>877312</v>
      </c>
      <c r="P351" s="5">
        <v>448571</v>
      </c>
      <c r="Q351" s="5">
        <v>50294</v>
      </c>
      <c r="R351" s="5">
        <v>372179</v>
      </c>
      <c r="S351" s="5">
        <v>0</v>
      </c>
      <c r="T351" s="5">
        <v>386880</v>
      </c>
      <c r="U351" s="5">
        <v>0</v>
      </c>
      <c r="V351" s="5">
        <v>0</v>
      </c>
      <c r="W351" s="5">
        <v>0</v>
      </c>
      <c r="X351" s="5">
        <v>0</v>
      </c>
      <c r="Y351" s="5">
        <v>3404250</v>
      </c>
      <c r="Z351" s="5">
        <v>111848</v>
      </c>
      <c r="AA351" s="5">
        <v>0</v>
      </c>
      <c r="AB351" s="5">
        <v>37247262.418681003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47"/>
    </row>
    <row r="352" spans="1:39" x14ac:dyDescent="0.25">
      <c r="A352" s="5">
        <v>4018</v>
      </c>
      <c r="B352" s="5">
        <v>7</v>
      </c>
      <c r="C352" s="5" t="s">
        <v>2219</v>
      </c>
      <c r="D352" s="5">
        <v>0</v>
      </c>
      <c r="E352" s="5">
        <v>0</v>
      </c>
      <c r="F352" s="5">
        <v>423</v>
      </c>
      <c r="G352" s="5">
        <v>463.6</v>
      </c>
      <c r="H352" s="5">
        <v>3105193</v>
      </c>
      <c r="I352" s="5">
        <v>0</v>
      </c>
      <c r="J352" s="5">
        <v>340308.14017700002</v>
      </c>
      <c r="K352" s="5">
        <v>183540</v>
      </c>
      <c r="L352" s="5">
        <v>0</v>
      </c>
      <c r="M352" s="5">
        <v>14295</v>
      </c>
      <c r="N352" s="5">
        <v>0</v>
      </c>
      <c r="O352" s="5">
        <v>105129</v>
      </c>
      <c r="P352" s="5">
        <v>53752</v>
      </c>
      <c r="Q352" s="5">
        <v>6027</v>
      </c>
      <c r="R352" s="5">
        <v>115932</v>
      </c>
      <c r="S352" s="5">
        <v>0</v>
      </c>
      <c r="T352" s="5">
        <v>61658.8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21182</v>
      </c>
      <c r="AA352" s="5">
        <v>0</v>
      </c>
      <c r="AB352" s="5">
        <v>4007016.9401770001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47"/>
    </row>
    <row r="353" spans="1:39" x14ac:dyDescent="0.25">
      <c r="A353" s="5">
        <v>4020</v>
      </c>
      <c r="B353" s="5">
        <v>7</v>
      </c>
      <c r="C353" s="5" t="s">
        <v>2220</v>
      </c>
      <c r="D353" s="5">
        <v>0</v>
      </c>
      <c r="E353" s="5">
        <v>0</v>
      </c>
      <c r="F353" s="5">
        <v>1065</v>
      </c>
      <c r="G353" s="5">
        <v>1109.8</v>
      </c>
      <c r="H353" s="5">
        <v>7433440</v>
      </c>
      <c r="I353" s="5">
        <v>0</v>
      </c>
      <c r="J353" s="5">
        <v>494552.82886200002</v>
      </c>
      <c r="K353" s="5">
        <v>0</v>
      </c>
      <c r="L353" s="5">
        <v>0</v>
      </c>
      <c r="M353" s="5">
        <v>34221</v>
      </c>
      <c r="N353" s="5">
        <v>92634</v>
      </c>
      <c r="O353" s="5">
        <v>251665</v>
      </c>
      <c r="P353" s="5">
        <v>128677</v>
      </c>
      <c r="Q353" s="5">
        <v>14427</v>
      </c>
      <c r="R353" s="5">
        <v>21430</v>
      </c>
      <c r="S353" s="5">
        <v>0</v>
      </c>
      <c r="T353" s="5">
        <v>69917.399999999994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61149</v>
      </c>
      <c r="AA353" s="5">
        <v>0</v>
      </c>
      <c r="AB353" s="5">
        <v>8602113.2288620006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47"/>
    </row>
    <row r="354" spans="1:39" x14ac:dyDescent="0.25">
      <c r="A354" s="5">
        <v>4025</v>
      </c>
      <c r="B354" s="5">
        <v>7</v>
      </c>
      <c r="C354" s="5" t="s">
        <v>2221</v>
      </c>
      <c r="D354" s="5">
        <v>0</v>
      </c>
      <c r="E354" s="5">
        <v>0</v>
      </c>
      <c r="F354" s="5">
        <v>195</v>
      </c>
      <c r="G354" s="5">
        <v>223.2</v>
      </c>
      <c r="H354" s="5">
        <v>1494994</v>
      </c>
      <c r="I354" s="5">
        <v>3203</v>
      </c>
      <c r="J354" s="5">
        <v>51436.288289999997</v>
      </c>
      <c r="K354" s="5">
        <v>15516</v>
      </c>
      <c r="L354" s="5">
        <v>0</v>
      </c>
      <c r="M354" s="5">
        <v>6882</v>
      </c>
      <c r="N354" s="5">
        <v>0</v>
      </c>
      <c r="O354" s="5">
        <v>50614</v>
      </c>
      <c r="P354" s="5">
        <v>25879</v>
      </c>
      <c r="Q354" s="5">
        <v>2902</v>
      </c>
      <c r="R354" s="5">
        <v>2100</v>
      </c>
      <c r="S354" s="5">
        <v>0</v>
      </c>
      <c r="T354" s="5">
        <v>22766.400000000001</v>
      </c>
      <c r="U354" s="5">
        <v>0</v>
      </c>
      <c r="V354" s="5">
        <v>0</v>
      </c>
      <c r="W354" s="5">
        <v>0</v>
      </c>
      <c r="X354" s="5">
        <v>0</v>
      </c>
      <c r="Y354" s="5">
        <v>63000</v>
      </c>
      <c r="Z354" s="5">
        <v>14446</v>
      </c>
      <c r="AA354" s="5">
        <v>0</v>
      </c>
      <c r="AB354" s="5">
        <v>1753738.68829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47"/>
    </row>
    <row r="355" spans="1:39" x14ac:dyDescent="0.25">
      <c r="A355" s="5">
        <v>4026</v>
      </c>
      <c r="B355" s="5">
        <v>7</v>
      </c>
      <c r="C355" s="5" t="s">
        <v>2222</v>
      </c>
      <c r="D355" s="5">
        <v>0</v>
      </c>
      <c r="E355" s="5">
        <v>0</v>
      </c>
      <c r="F355" s="5">
        <v>73</v>
      </c>
      <c r="G355" s="5">
        <v>82</v>
      </c>
      <c r="H355" s="5">
        <v>549236</v>
      </c>
      <c r="I355" s="5">
        <v>0</v>
      </c>
      <c r="J355" s="5">
        <v>159213.76434299999</v>
      </c>
      <c r="K355" s="5">
        <v>15544</v>
      </c>
      <c r="L355" s="5">
        <v>0</v>
      </c>
      <c r="M355" s="5">
        <v>2528</v>
      </c>
      <c r="N355" s="5">
        <v>23824</v>
      </c>
      <c r="O355" s="5">
        <v>18595</v>
      </c>
      <c r="P355" s="5">
        <v>9508</v>
      </c>
      <c r="Q355" s="5">
        <v>1066</v>
      </c>
      <c r="R355" s="5">
        <v>0</v>
      </c>
      <c r="S355" s="5">
        <v>0</v>
      </c>
      <c r="T355" s="5">
        <v>21402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2655</v>
      </c>
      <c r="AA355" s="5">
        <v>0</v>
      </c>
      <c r="AB355" s="5">
        <v>803571.76434300002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47"/>
    </row>
    <row r="356" spans="1:39" x14ac:dyDescent="0.25">
      <c r="A356" s="5">
        <v>4027</v>
      </c>
      <c r="B356" s="5">
        <v>7</v>
      </c>
      <c r="C356" s="5" t="s">
        <v>2223</v>
      </c>
      <c r="D356" s="5">
        <v>0</v>
      </c>
      <c r="E356" s="5">
        <v>0</v>
      </c>
      <c r="F356" s="5">
        <v>1125</v>
      </c>
      <c r="G356" s="5">
        <v>1215</v>
      </c>
      <c r="H356" s="5">
        <v>8138070</v>
      </c>
      <c r="I356" s="5">
        <v>17433</v>
      </c>
      <c r="J356" s="5">
        <v>3429572.925975</v>
      </c>
      <c r="K356" s="5">
        <v>393300</v>
      </c>
      <c r="L356" s="5">
        <v>0</v>
      </c>
      <c r="M356" s="5">
        <v>37465</v>
      </c>
      <c r="N356" s="5">
        <v>0</v>
      </c>
      <c r="O356" s="5">
        <v>275521</v>
      </c>
      <c r="P356" s="5">
        <v>140874</v>
      </c>
      <c r="Q356" s="5">
        <v>15795</v>
      </c>
      <c r="R356" s="5">
        <v>313312</v>
      </c>
      <c r="S356" s="5">
        <v>0</v>
      </c>
      <c r="T356" s="5">
        <v>119070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38403</v>
      </c>
      <c r="AA356" s="5">
        <v>0</v>
      </c>
      <c r="AB356" s="5">
        <v>12918815.925975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47"/>
    </row>
    <row r="357" spans="1:39" x14ac:dyDescent="0.25">
      <c r="A357" s="5">
        <v>4029</v>
      </c>
      <c r="B357" s="5">
        <v>7</v>
      </c>
      <c r="C357" s="5" t="s">
        <v>2224</v>
      </c>
      <c r="D357" s="5">
        <v>0</v>
      </c>
      <c r="E357" s="5">
        <v>0</v>
      </c>
      <c r="F357" s="5">
        <v>612</v>
      </c>
      <c r="G357" s="5">
        <v>677.88</v>
      </c>
      <c r="H357" s="5">
        <v>4540440</v>
      </c>
      <c r="I357" s="5">
        <v>0</v>
      </c>
      <c r="J357" s="5">
        <v>1457210.539878</v>
      </c>
      <c r="K357" s="5">
        <v>275310</v>
      </c>
      <c r="L357" s="5">
        <v>0</v>
      </c>
      <c r="M357" s="5">
        <v>20902</v>
      </c>
      <c r="N357" s="5">
        <v>0</v>
      </c>
      <c r="O357" s="5">
        <v>153720</v>
      </c>
      <c r="P357" s="5">
        <v>78597</v>
      </c>
      <c r="Q357" s="5">
        <v>8812</v>
      </c>
      <c r="R357" s="5">
        <v>0</v>
      </c>
      <c r="S357" s="5">
        <v>0</v>
      </c>
      <c r="T357" s="5">
        <v>101004.12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27785</v>
      </c>
      <c r="AA357" s="5">
        <v>0</v>
      </c>
      <c r="AB357" s="5">
        <v>6663780.6598779997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47"/>
    </row>
    <row r="358" spans="1:39" x14ac:dyDescent="0.25">
      <c r="A358" s="5">
        <v>4031</v>
      </c>
      <c r="B358" s="5">
        <v>7</v>
      </c>
      <c r="C358" s="5" t="s">
        <v>2225</v>
      </c>
      <c r="D358" s="5">
        <v>0</v>
      </c>
      <c r="E358" s="5">
        <v>0</v>
      </c>
      <c r="F358" s="5">
        <v>85</v>
      </c>
      <c r="G358" s="5">
        <v>102</v>
      </c>
      <c r="H358" s="5">
        <v>683196</v>
      </c>
      <c r="I358" s="5">
        <v>0</v>
      </c>
      <c r="J358" s="5">
        <v>214436.82751</v>
      </c>
      <c r="K358" s="5">
        <v>0</v>
      </c>
      <c r="L358" s="5">
        <v>0</v>
      </c>
      <c r="M358" s="5">
        <v>3145</v>
      </c>
      <c r="N358" s="5">
        <v>0</v>
      </c>
      <c r="O358" s="5">
        <v>23130</v>
      </c>
      <c r="P358" s="5">
        <v>11826</v>
      </c>
      <c r="Q358" s="5">
        <v>1326</v>
      </c>
      <c r="R358" s="5">
        <v>0</v>
      </c>
      <c r="S358" s="5">
        <v>0</v>
      </c>
      <c r="T358" s="5">
        <v>13260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3203</v>
      </c>
      <c r="AA358" s="5">
        <v>0</v>
      </c>
      <c r="AB358" s="5">
        <v>953522.82750999997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47"/>
    </row>
    <row r="359" spans="1:39" x14ac:dyDescent="0.25">
      <c r="A359" s="5">
        <v>4032</v>
      </c>
      <c r="B359" s="5">
        <v>7</v>
      </c>
      <c r="C359" s="5" t="s">
        <v>2226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47"/>
    </row>
    <row r="360" spans="1:39" x14ac:dyDescent="0.25">
      <c r="A360" s="5">
        <v>4035</v>
      </c>
      <c r="B360" s="5">
        <v>7</v>
      </c>
      <c r="C360" s="5" t="s">
        <v>1062</v>
      </c>
      <c r="D360" s="5">
        <v>0</v>
      </c>
      <c r="E360" s="5">
        <v>0</v>
      </c>
      <c r="F360" s="5">
        <v>310</v>
      </c>
      <c r="G360" s="5">
        <v>322</v>
      </c>
      <c r="H360" s="5">
        <v>2156756</v>
      </c>
      <c r="I360" s="5">
        <v>0</v>
      </c>
      <c r="J360" s="5">
        <v>460224.14631600003</v>
      </c>
      <c r="K360" s="5">
        <v>47467</v>
      </c>
      <c r="L360" s="5">
        <v>0</v>
      </c>
      <c r="M360" s="5">
        <v>9929</v>
      </c>
      <c r="N360" s="5">
        <v>0</v>
      </c>
      <c r="O360" s="5">
        <v>73019</v>
      </c>
      <c r="P360" s="5">
        <v>37335</v>
      </c>
      <c r="Q360" s="5">
        <v>4186</v>
      </c>
      <c r="R360" s="5">
        <v>106724</v>
      </c>
      <c r="S360" s="5">
        <v>0</v>
      </c>
      <c r="T360" s="5">
        <v>49588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13019</v>
      </c>
      <c r="AA360" s="5">
        <v>0</v>
      </c>
      <c r="AB360" s="5">
        <v>2958247.1463159998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47"/>
    </row>
    <row r="361" spans="1:39" x14ac:dyDescent="0.25">
      <c r="A361" s="5">
        <v>4036</v>
      </c>
      <c r="B361" s="5">
        <v>7</v>
      </c>
      <c r="C361" s="5" t="s">
        <v>2227</v>
      </c>
      <c r="D361" s="5">
        <v>0</v>
      </c>
      <c r="E361" s="5">
        <v>0</v>
      </c>
      <c r="F361" s="5">
        <v>86</v>
      </c>
      <c r="G361" s="5">
        <v>103.2</v>
      </c>
      <c r="H361" s="5">
        <v>691234</v>
      </c>
      <c r="I361" s="5">
        <v>0</v>
      </c>
      <c r="J361" s="5">
        <v>274199.09269700001</v>
      </c>
      <c r="K361" s="5">
        <v>0</v>
      </c>
      <c r="L361" s="5">
        <v>0</v>
      </c>
      <c r="M361" s="5">
        <v>3182</v>
      </c>
      <c r="N361" s="5">
        <v>0</v>
      </c>
      <c r="O361" s="5">
        <v>23402</v>
      </c>
      <c r="P361" s="5">
        <v>11966</v>
      </c>
      <c r="Q361" s="5">
        <v>1342</v>
      </c>
      <c r="R361" s="5">
        <v>0</v>
      </c>
      <c r="S361" s="5">
        <v>0</v>
      </c>
      <c r="T361" s="5">
        <v>15892.8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6163</v>
      </c>
      <c r="AA361" s="5">
        <v>0</v>
      </c>
      <c r="AB361" s="5">
        <v>1027380.8926969999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47"/>
    </row>
    <row r="362" spans="1:39" x14ac:dyDescent="0.25">
      <c r="A362" s="5">
        <v>4038</v>
      </c>
      <c r="B362" s="5">
        <v>7</v>
      </c>
      <c r="C362" s="5" t="s">
        <v>2228</v>
      </c>
      <c r="D362" s="5">
        <v>0</v>
      </c>
      <c r="E362" s="5">
        <v>0</v>
      </c>
      <c r="F362" s="5">
        <v>365</v>
      </c>
      <c r="G362" s="5">
        <v>399.2</v>
      </c>
      <c r="H362" s="5">
        <v>2673842</v>
      </c>
      <c r="I362" s="5">
        <v>0</v>
      </c>
      <c r="J362" s="5">
        <v>1060514.388055</v>
      </c>
      <c r="K362" s="5">
        <v>60603</v>
      </c>
      <c r="L362" s="5">
        <v>0</v>
      </c>
      <c r="M362" s="5">
        <v>12309</v>
      </c>
      <c r="N362" s="5">
        <v>0</v>
      </c>
      <c r="O362" s="5">
        <v>90525</v>
      </c>
      <c r="P362" s="5">
        <v>46286</v>
      </c>
      <c r="Q362" s="5">
        <v>5190</v>
      </c>
      <c r="R362" s="5">
        <v>31201</v>
      </c>
      <c r="S362" s="5">
        <v>0</v>
      </c>
      <c r="T362" s="5">
        <v>8782.4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17065</v>
      </c>
      <c r="AA362" s="5">
        <v>0</v>
      </c>
      <c r="AB362" s="5">
        <v>4006317.7880549999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47"/>
    </row>
    <row r="363" spans="1:39" x14ac:dyDescent="0.25">
      <c r="A363" s="5">
        <v>4039</v>
      </c>
      <c r="B363" s="5">
        <v>7</v>
      </c>
      <c r="C363" s="5" t="s">
        <v>2229</v>
      </c>
      <c r="D363" s="5">
        <v>0</v>
      </c>
      <c r="E363" s="5">
        <v>0</v>
      </c>
      <c r="F363" s="5">
        <v>325</v>
      </c>
      <c r="G363" s="5">
        <v>390</v>
      </c>
      <c r="H363" s="5">
        <v>2612220</v>
      </c>
      <c r="I363" s="5">
        <v>0</v>
      </c>
      <c r="J363" s="5">
        <v>725982.47233100003</v>
      </c>
      <c r="K363" s="5">
        <v>0</v>
      </c>
      <c r="L363" s="5">
        <v>0</v>
      </c>
      <c r="M363" s="5">
        <v>12026</v>
      </c>
      <c r="N363" s="5">
        <v>0</v>
      </c>
      <c r="O363" s="5">
        <v>88439</v>
      </c>
      <c r="P363" s="5">
        <v>45219</v>
      </c>
      <c r="Q363" s="5">
        <v>5070</v>
      </c>
      <c r="R363" s="5">
        <v>34449</v>
      </c>
      <c r="S363" s="5">
        <v>0</v>
      </c>
      <c r="T363" s="5">
        <v>41730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9766</v>
      </c>
      <c r="AA363" s="5">
        <v>0</v>
      </c>
      <c r="AB363" s="5">
        <v>3574901.472331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47"/>
    </row>
    <row r="364" spans="1:39" x14ac:dyDescent="0.25">
      <c r="A364" s="5">
        <v>4043</v>
      </c>
      <c r="B364" s="5">
        <v>7</v>
      </c>
      <c r="C364" s="5" t="s">
        <v>2230</v>
      </c>
      <c r="D364" s="5">
        <v>0</v>
      </c>
      <c r="E364" s="5">
        <v>0</v>
      </c>
      <c r="F364" s="5">
        <v>492</v>
      </c>
      <c r="G364" s="5">
        <v>572.79999999999995</v>
      </c>
      <c r="H364" s="5">
        <v>3836614</v>
      </c>
      <c r="I364" s="5">
        <v>8219</v>
      </c>
      <c r="J364" s="5">
        <v>5668.3025459999999</v>
      </c>
      <c r="K364" s="5">
        <v>15506</v>
      </c>
      <c r="L364" s="5">
        <v>0</v>
      </c>
      <c r="M364" s="5">
        <v>17662</v>
      </c>
      <c r="N364" s="5">
        <v>221</v>
      </c>
      <c r="O364" s="5">
        <v>129891</v>
      </c>
      <c r="P364" s="5">
        <v>66414</v>
      </c>
      <c r="Q364" s="5">
        <v>7446</v>
      </c>
      <c r="R364" s="5">
        <v>384</v>
      </c>
      <c r="S364" s="5">
        <v>0</v>
      </c>
      <c r="T364" s="5">
        <v>68736</v>
      </c>
      <c r="U364" s="5">
        <v>-179007</v>
      </c>
      <c r="V364" s="5">
        <v>0</v>
      </c>
      <c r="W364" s="5">
        <v>0</v>
      </c>
      <c r="X364" s="5">
        <v>0</v>
      </c>
      <c r="Y364" s="5">
        <v>9000</v>
      </c>
      <c r="Z364" s="5">
        <v>17317</v>
      </c>
      <c r="AA364" s="5">
        <v>0</v>
      </c>
      <c r="AB364" s="5">
        <v>4004071.3025460001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47"/>
    </row>
    <row r="365" spans="1:39" x14ac:dyDescent="0.25">
      <c r="A365" s="5">
        <v>4049</v>
      </c>
      <c r="B365" s="5">
        <v>7</v>
      </c>
      <c r="C365" s="5" t="s">
        <v>2231</v>
      </c>
      <c r="D365" s="5">
        <v>0</v>
      </c>
      <c r="E365" s="5">
        <v>0</v>
      </c>
      <c r="F365" s="5">
        <v>160</v>
      </c>
      <c r="G365" s="5">
        <v>192</v>
      </c>
      <c r="H365" s="5">
        <v>1286016</v>
      </c>
      <c r="I365" s="5">
        <v>0</v>
      </c>
      <c r="J365" s="5">
        <v>52017.988112999999</v>
      </c>
      <c r="K365" s="5">
        <v>15580</v>
      </c>
      <c r="L365" s="5">
        <v>0</v>
      </c>
      <c r="M365" s="5">
        <v>5920</v>
      </c>
      <c r="N365" s="5">
        <v>0</v>
      </c>
      <c r="O365" s="5">
        <v>43539</v>
      </c>
      <c r="P365" s="5">
        <v>22262</v>
      </c>
      <c r="Q365" s="5">
        <v>2496</v>
      </c>
      <c r="R365" s="5">
        <v>0</v>
      </c>
      <c r="S365" s="5">
        <v>0</v>
      </c>
      <c r="T365" s="5">
        <v>24960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7314</v>
      </c>
      <c r="AA365" s="5">
        <v>0</v>
      </c>
      <c r="AB365" s="5">
        <v>1460104.9881130001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47"/>
    </row>
    <row r="366" spans="1:39" x14ac:dyDescent="0.25">
      <c r="A366" s="5">
        <v>4050</v>
      </c>
      <c r="B366" s="5">
        <v>7</v>
      </c>
      <c r="C366" s="5" t="s">
        <v>2232</v>
      </c>
      <c r="D366" s="5">
        <v>0</v>
      </c>
      <c r="E366" s="5">
        <v>0</v>
      </c>
      <c r="F366" s="5">
        <v>62</v>
      </c>
      <c r="G366" s="5">
        <v>64.400000000000006</v>
      </c>
      <c r="H366" s="5">
        <v>431351</v>
      </c>
      <c r="I366" s="5">
        <v>0</v>
      </c>
      <c r="J366" s="5">
        <v>31774.073483</v>
      </c>
      <c r="K366" s="5">
        <v>0</v>
      </c>
      <c r="L366" s="5">
        <v>0</v>
      </c>
      <c r="M366" s="5">
        <v>1986</v>
      </c>
      <c r="N366" s="5">
        <v>10119</v>
      </c>
      <c r="O366" s="5">
        <v>14604</v>
      </c>
      <c r="P366" s="5">
        <v>7467</v>
      </c>
      <c r="Q366" s="5">
        <v>837</v>
      </c>
      <c r="R366" s="5">
        <v>0</v>
      </c>
      <c r="S366" s="5">
        <v>0</v>
      </c>
      <c r="T366" s="5">
        <v>7277.2</v>
      </c>
      <c r="U366" s="5">
        <v>0</v>
      </c>
      <c r="V366" s="5">
        <v>0</v>
      </c>
      <c r="W366" s="5">
        <v>0</v>
      </c>
      <c r="X366" s="5">
        <v>0</v>
      </c>
      <c r="Y366" s="5">
        <v>750</v>
      </c>
      <c r="Z366" s="5">
        <v>2321</v>
      </c>
      <c r="AA366" s="5">
        <v>0</v>
      </c>
      <c r="AB366" s="5">
        <v>508486.273483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47"/>
    </row>
    <row r="367" spans="1:39" x14ac:dyDescent="0.25">
      <c r="A367" s="5">
        <v>4053</v>
      </c>
      <c r="B367" s="5">
        <v>7</v>
      </c>
      <c r="C367" s="5" t="s">
        <v>2233</v>
      </c>
      <c r="D367" s="5">
        <v>0</v>
      </c>
      <c r="E367" s="5">
        <v>0</v>
      </c>
      <c r="F367" s="5">
        <v>692</v>
      </c>
      <c r="G367" s="5">
        <v>768.4</v>
      </c>
      <c r="H367" s="5">
        <v>5146743</v>
      </c>
      <c r="I367" s="5">
        <v>0</v>
      </c>
      <c r="J367" s="5">
        <v>60744.934462999998</v>
      </c>
      <c r="K367" s="5">
        <v>15518</v>
      </c>
      <c r="L367" s="5">
        <v>0</v>
      </c>
      <c r="M367" s="5">
        <v>23694</v>
      </c>
      <c r="N367" s="5">
        <v>0</v>
      </c>
      <c r="O367" s="5">
        <v>174247</v>
      </c>
      <c r="P367" s="5">
        <v>89093</v>
      </c>
      <c r="Q367" s="5">
        <v>9989</v>
      </c>
      <c r="R367" s="5">
        <v>3097</v>
      </c>
      <c r="S367" s="5">
        <v>0</v>
      </c>
      <c r="T367" s="5">
        <v>43798.8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31879</v>
      </c>
      <c r="AA367" s="5">
        <v>0</v>
      </c>
      <c r="AB367" s="5">
        <v>5598803.7344629997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47"/>
    </row>
    <row r="368" spans="1:39" x14ac:dyDescent="0.25">
      <c r="A368" s="5">
        <v>4054</v>
      </c>
      <c r="B368" s="5">
        <v>7</v>
      </c>
      <c r="C368" s="5" t="s">
        <v>2234</v>
      </c>
      <c r="D368" s="5">
        <v>0</v>
      </c>
      <c r="E368" s="5">
        <v>0</v>
      </c>
      <c r="F368" s="5">
        <v>89</v>
      </c>
      <c r="G368" s="5">
        <v>97.2</v>
      </c>
      <c r="H368" s="5">
        <v>651046</v>
      </c>
      <c r="I368" s="5">
        <v>0</v>
      </c>
      <c r="J368" s="5">
        <v>2810.3680829999998</v>
      </c>
      <c r="K368" s="5">
        <v>0</v>
      </c>
      <c r="L368" s="5">
        <v>0</v>
      </c>
      <c r="M368" s="5">
        <v>2997</v>
      </c>
      <c r="N368" s="5">
        <v>13491</v>
      </c>
      <c r="O368" s="5">
        <v>22042</v>
      </c>
      <c r="P368" s="5">
        <v>11270</v>
      </c>
      <c r="Q368" s="5">
        <v>1264</v>
      </c>
      <c r="R368" s="5">
        <v>456</v>
      </c>
      <c r="S368" s="5">
        <v>0</v>
      </c>
      <c r="T368" s="5">
        <v>8553.6</v>
      </c>
      <c r="U368" s="5">
        <v>-43830</v>
      </c>
      <c r="V368" s="5">
        <v>0</v>
      </c>
      <c r="W368" s="5">
        <v>0</v>
      </c>
      <c r="X368" s="5">
        <v>0</v>
      </c>
      <c r="Y368" s="5">
        <v>0</v>
      </c>
      <c r="Z368" s="5">
        <v>3445</v>
      </c>
      <c r="AA368" s="5">
        <v>0</v>
      </c>
      <c r="AB368" s="5">
        <v>673544.96808300004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47"/>
    </row>
    <row r="369" spans="1:39" x14ac:dyDescent="0.25">
      <c r="A369" s="5">
        <v>4055</v>
      </c>
      <c r="B369" s="5">
        <v>7</v>
      </c>
      <c r="C369" s="5" t="s">
        <v>2235</v>
      </c>
      <c r="D369" s="5">
        <v>0</v>
      </c>
      <c r="E369" s="5">
        <v>0</v>
      </c>
      <c r="F369" s="5">
        <v>150</v>
      </c>
      <c r="G369" s="5">
        <v>150</v>
      </c>
      <c r="H369" s="5">
        <v>1004700</v>
      </c>
      <c r="I369" s="5">
        <v>2152</v>
      </c>
      <c r="J369" s="5">
        <v>12771.092697</v>
      </c>
      <c r="K369" s="5">
        <v>0</v>
      </c>
      <c r="L369" s="5">
        <v>0</v>
      </c>
      <c r="M369" s="5">
        <v>4625</v>
      </c>
      <c r="N369" s="5">
        <v>15355</v>
      </c>
      <c r="O369" s="5">
        <v>34015</v>
      </c>
      <c r="P369" s="5">
        <v>17392</v>
      </c>
      <c r="Q369" s="5">
        <v>1950</v>
      </c>
      <c r="R369" s="5">
        <v>800</v>
      </c>
      <c r="S369" s="5">
        <v>0</v>
      </c>
      <c r="T369" s="5">
        <v>27900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5328</v>
      </c>
      <c r="AA369" s="5">
        <v>0</v>
      </c>
      <c r="AB369" s="5">
        <v>1126988.0926969999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47"/>
    </row>
    <row r="370" spans="1:39" x14ac:dyDescent="0.25">
      <c r="A370" s="5">
        <v>4056</v>
      </c>
      <c r="B370" s="5">
        <v>7</v>
      </c>
      <c r="C370" s="5" t="s">
        <v>2236</v>
      </c>
      <c r="D370" s="5">
        <v>0</v>
      </c>
      <c r="E370" s="5">
        <v>0</v>
      </c>
      <c r="F370" s="5">
        <v>70</v>
      </c>
      <c r="G370" s="5">
        <v>84</v>
      </c>
      <c r="H370" s="5">
        <v>562632</v>
      </c>
      <c r="I370" s="5">
        <v>0</v>
      </c>
      <c r="J370" s="5">
        <v>118760.90865500001</v>
      </c>
      <c r="K370" s="5">
        <v>0</v>
      </c>
      <c r="L370" s="5">
        <v>0</v>
      </c>
      <c r="M370" s="5">
        <v>2590</v>
      </c>
      <c r="N370" s="5">
        <v>2671</v>
      </c>
      <c r="O370" s="5">
        <v>19048</v>
      </c>
      <c r="P370" s="5">
        <v>9739</v>
      </c>
      <c r="Q370" s="5">
        <v>1092</v>
      </c>
      <c r="R370" s="5">
        <v>0</v>
      </c>
      <c r="S370" s="5">
        <v>0</v>
      </c>
      <c r="T370" s="5">
        <v>6048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3192</v>
      </c>
      <c r="AA370" s="5">
        <v>0</v>
      </c>
      <c r="AB370" s="5">
        <v>725772.90865500004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47"/>
    </row>
    <row r="371" spans="1:39" x14ac:dyDescent="0.25">
      <c r="A371" s="5">
        <v>4057</v>
      </c>
      <c r="B371" s="5">
        <v>7</v>
      </c>
      <c r="C371" s="5" t="s">
        <v>2237</v>
      </c>
      <c r="D371" s="5">
        <v>0</v>
      </c>
      <c r="E371" s="5">
        <v>0</v>
      </c>
      <c r="F371" s="5">
        <v>135</v>
      </c>
      <c r="G371" s="5">
        <v>162</v>
      </c>
      <c r="H371" s="5">
        <v>1085076</v>
      </c>
      <c r="I371" s="5">
        <v>2324</v>
      </c>
      <c r="J371" s="5">
        <v>251346.64482099999</v>
      </c>
      <c r="K371" s="5">
        <v>34086</v>
      </c>
      <c r="L371" s="5">
        <v>0</v>
      </c>
      <c r="M371" s="5">
        <v>4995</v>
      </c>
      <c r="N371" s="5">
        <v>0</v>
      </c>
      <c r="O371" s="5">
        <v>36736</v>
      </c>
      <c r="P371" s="5">
        <v>18783</v>
      </c>
      <c r="Q371" s="5">
        <v>2106</v>
      </c>
      <c r="R371" s="5">
        <v>0</v>
      </c>
      <c r="S371" s="5">
        <v>0</v>
      </c>
      <c r="T371" s="5">
        <v>648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5345</v>
      </c>
      <c r="AA371" s="5">
        <v>0</v>
      </c>
      <c r="AB371" s="5">
        <v>1441445.6448210001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47"/>
    </row>
    <row r="372" spans="1:39" x14ac:dyDescent="0.25">
      <c r="A372" s="5">
        <v>4058</v>
      </c>
      <c r="B372" s="5">
        <v>7</v>
      </c>
      <c r="C372" s="5" t="s">
        <v>2238</v>
      </c>
      <c r="D372" s="5">
        <v>0</v>
      </c>
      <c r="E372" s="5">
        <v>0</v>
      </c>
      <c r="F372" s="5">
        <v>195</v>
      </c>
      <c r="G372" s="5">
        <v>202</v>
      </c>
      <c r="H372" s="5">
        <v>1352996</v>
      </c>
      <c r="I372" s="5">
        <v>0</v>
      </c>
      <c r="J372" s="5">
        <v>56945.736166000002</v>
      </c>
      <c r="K372" s="5">
        <v>0</v>
      </c>
      <c r="L372" s="5">
        <v>0</v>
      </c>
      <c r="M372" s="5">
        <v>6229</v>
      </c>
      <c r="N372" s="5">
        <v>42367</v>
      </c>
      <c r="O372" s="5">
        <v>45807</v>
      </c>
      <c r="P372" s="5">
        <v>23421</v>
      </c>
      <c r="Q372" s="5">
        <v>2626</v>
      </c>
      <c r="R372" s="5">
        <v>2971</v>
      </c>
      <c r="S372" s="5">
        <v>0</v>
      </c>
      <c r="T372" s="5">
        <v>19796</v>
      </c>
      <c r="U372" s="5">
        <v>-105417</v>
      </c>
      <c r="V372" s="5">
        <v>0</v>
      </c>
      <c r="W372" s="5">
        <v>0</v>
      </c>
      <c r="X372" s="5">
        <v>0</v>
      </c>
      <c r="Y372" s="5">
        <v>0</v>
      </c>
      <c r="Z372" s="5">
        <v>6761</v>
      </c>
      <c r="AA372" s="5">
        <v>0</v>
      </c>
      <c r="AB372" s="5">
        <v>1454502.7361659999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47"/>
    </row>
    <row r="373" spans="1:39" x14ac:dyDescent="0.25">
      <c r="A373" s="5">
        <v>4059</v>
      </c>
      <c r="B373" s="5">
        <v>7</v>
      </c>
      <c r="C373" s="5" t="s">
        <v>2239</v>
      </c>
      <c r="D373" s="5">
        <v>0</v>
      </c>
      <c r="E373" s="5">
        <v>0</v>
      </c>
      <c r="F373" s="5">
        <v>268</v>
      </c>
      <c r="G373" s="5">
        <v>295.60000000000002</v>
      </c>
      <c r="H373" s="5">
        <v>1979929</v>
      </c>
      <c r="I373" s="5">
        <v>4241</v>
      </c>
      <c r="J373" s="5">
        <v>117998.643469</v>
      </c>
      <c r="K373" s="5">
        <v>0</v>
      </c>
      <c r="L373" s="5">
        <v>0</v>
      </c>
      <c r="M373" s="5">
        <v>9115</v>
      </c>
      <c r="N373" s="5">
        <v>41245</v>
      </c>
      <c r="O373" s="5">
        <v>67032</v>
      </c>
      <c r="P373" s="5">
        <v>34274</v>
      </c>
      <c r="Q373" s="5">
        <v>3843</v>
      </c>
      <c r="R373" s="5">
        <v>8099</v>
      </c>
      <c r="S373" s="5">
        <v>0</v>
      </c>
      <c r="T373" s="5">
        <v>19805.2</v>
      </c>
      <c r="U373" s="5">
        <v>0</v>
      </c>
      <c r="V373" s="5">
        <v>0</v>
      </c>
      <c r="W373" s="5">
        <v>0</v>
      </c>
      <c r="X373" s="5">
        <v>0</v>
      </c>
      <c r="Y373" s="5">
        <v>187875</v>
      </c>
      <c r="Z373" s="5">
        <v>16350</v>
      </c>
      <c r="AA373" s="5">
        <v>0</v>
      </c>
      <c r="AB373" s="5">
        <v>2489806.843469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47"/>
    </row>
    <row r="374" spans="1:39" x14ac:dyDescent="0.25">
      <c r="A374" s="5">
        <v>4064</v>
      </c>
      <c r="B374" s="5">
        <v>7</v>
      </c>
      <c r="C374" s="5" t="s">
        <v>2240</v>
      </c>
      <c r="D374" s="5">
        <v>0</v>
      </c>
      <c r="E374" s="5">
        <v>0</v>
      </c>
      <c r="F374" s="5">
        <v>119</v>
      </c>
      <c r="G374" s="5">
        <v>134.80000000000001</v>
      </c>
      <c r="H374" s="5">
        <v>902890</v>
      </c>
      <c r="I374" s="5">
        <v>0</v>
      </c>
      <c r="J374" s="5">
        <v>194582.63383000001</v>
      </c>
      <c r="K374" s="5">
        <v>15527</v>
      </c>
      <c r="L374" s="5">
        <v>0</v>
      </c>
      <c r="M374" s="5">
        <v>4157</v>
      </c>
      <c r="N374" s="5">
        <v>22480</v>
      </c>
      <c r="O374" s="5">
        <v>30568</v>
      </c>
      <c r="P374" s="5">
        <v>15629</v>
      </c>
      <c r="Q374" s="5">
        <v>1752</v>
      </c>
      <c r="R374" s="5">
        <v>0</v>
      </c>
      <c r="S374" s="5">
        <v>0</v>
      </c>
      <c r="T374" s="5">
        <v>4044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5287</v>
      </c>
      <c r="AA374" s="5">
        <v>0</v>
      </c>
      <c r="AB374" s="5">
        <v>1196916.6338299999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47"/>
    </row>
    <row r="375" spans="1:39" x14ac:dyDescent="0.25">
      <c r="A375" s="5">
        <v>4066</v>
      </c>
      <c r="B375" s="5">
        <v>7</v>
      </c>
      <c r="C375" s="5" t="s">
        <v>2241</v>
      </c>
      <c r="D375" s="5">
        <v>0</v>
      </c>
      <c r="E375" s="5">
        <v>0</v>
      </c>
      <c r="F375" s="5">
        <v>68</v>
      </c>
      <c r="G375" s="5">
        <v>80.2</v>
      </c>
      <c r="H375" s="5">
        <v>537180</v>
      </c>
      <c r="I375" s="5">
        <v>1151</v>
      </c>
      <c r="J375" s="5">
        <v>65384.092697</v>
      </c>
      <c r="K375" s="5">
        <v>0</v>
      </c>
      <c r="L375" s="5">
        <v>0</v>
      </c>
      <c r="M375" s="5">
        <v>2473</v>
      </c>
      <c r="N375" s="5">
        <v>3612</v>
      </c>
      <c r="O375" s="5">
        <v>18187</v>
      </c>
      <c r="P375" s="5">
        <v>9299</v>
      </c>
      <c r="Q375" s="5">
        <v>1043</v>
      </c>
      <c r="R375" s="5">
        <v>758</v>
      </c>
      <c r="S375" s="5">
        <v>0</v>
      </c>
      <c r="T375" s="5">
        <v>7057.6</v>
      </c>
      <c r="U375" s="5">
        <v>-28645</v>
      </c>
      <c r="V375" s="5">
        <v>0</v>
      </c>
      <c r="W375" s="5">
        <v>0</v>
      </c>
      <c r="X375" s="5">
        <v>0</v>
      </c>
      <c r="Y375" s="5">
        <v>0</v>
      </c>
      <c r="Z375" s="5">
        <v>4855</v>
      </c>
      <c r="AA375" s="5">
        <v>0</v>
      </c>
      <c r="AB375" s="5">
        <v>622354.69269699999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47"/>
    </row>
    <row r="376" spans="1:39" x14ac:dyDescent="0.25">
      <c r="A376" s="5">
        <v>4067</v>
      </c>
      <c r="B376" s="5">
        <v>7</v>
      </c>
      <c r="C376" s="5" t="s">
        <v>2242</v>
      </c>
      <c r="D376" s="5">
        <v>0</v>
      </c>
      <c r="E376" s="5">
        <v>0</v>
      </c>
      <c r="F376" s="5">
        <v>440</v>
      </c>
      <c r="G376" s="5">
        <v>468.44</v>
      </c>
      <c r="H376" s="5">
        <v>3137611</v>
      </c>
      <c r="I376" s="5">
        <v>0</v>
      </c>
      <c r="J376" s="5">
        <v>942265.12815899996</v>
      </c>
      <c r="K376" s="5">
        <v>471960</v>
      </c>
      <c r="L376" s="5">
        <v>0</v>
      </c>
      <c r="M376" s="5">
        <v>14444</v>
      </c>
      <c r="N376" s="5">
        <v>0</v>
      </c>
      <c r="O376" s="5">
        <v>106226</v>
      </c>
      <c r="P376" s="5">
        <v>54314</v>
      </c>
      <c r="Q376" s="5">
        <v>6090</v>
      </c>
      <c r="R376" s="5">
        <v>31980</v>
      </c>
      <c r="S376" s="5">
        <v>0</v>
      </c>
      <c r="T376" s="5">
        <v>3279.08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18925</v>
      </c>
      <c r="AA376" s="5">
        <v>0</v>
      </c>
      <c r="AB376" s="5">
        <v>4787094.2081589997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47"/>
    </row>
    <row r="377" spans="1:39" x14ac:dyDescent="0.25">
      <c r="A377" s="5">
        <v>4068</v>
      </c>
      <c r="B377" s="5">
        <v>7</v>
      </c>
      <c r="C377" s="5" t="s">
        <v>2243</v>
      </c>
      <c r="D377" s="5">
        <v>0</v>
      </c>
      <c r="E377" s="5">
        <v>0</v>
      </c>
      <c r="F377" s="5">
        <v>511</v>
      </c>
      <c r="G377" s="5">
        <v>564.05999999999995</v>
      </c>
      <c r="H377" s="5">
        <v>3778074</v>
      </c>
      <c r="I377" s="5">
        <v>8093</v>
      </c>
      <c r="J377" s="5">
        <v>1388785.7955720001</v>
      </c>
      <c r="K377" s="5">
        <v>157320</v>
      </c>
      <c r="L377" s="5">
        <v>0</v>
      </c>
      <c r="M377" s="5">
        <v>17393</v>
      </c>
      <c r="N377" s="5">
        <v>0</v>
      </c>
      <c r="O377" s="5">
        <v>127910</v>
      </c>
      <c r="P377" s="5">
        <v>65400</v>
      </c>
      <c r="Q377" s="5">
        <v>7333</v>
      </c>
      <c r="R377" s="5">
        <v>50021</v>
      </c>
      <c r="S377" s="5">
        <v>0</v>
      </c>
      <c r="T377" s="5">
        <v>44560.74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21640</v>
      </c>
      <c r="AA377" s="5">
        <v>0</v>
      </c>
      <c r="AB377" s="5">
        <v>5666530.5355719998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47"/>
    </row>
    <row r="378" spans="1:39" x14ac:dyDescent="0.25">
      <c r="A378" s="5">
        <v>4070</v>
      </c>
      <c r="B378" s="5">
        <v>7</v>
      </c>
      <c r="C378" s="5" t="s">
        <v>2244</v>
      </c>
      <c r="D378" s="5">
        <v>0</v>
      </c>
      <c r="E378" s="5">
        <v>0</v>
      </c>
      <c r="F378" s="5">
        <v>693</v>
      </c>
      <c r="G378" s="5">
        <v>733.8</v>
      </c>
      <c r="H378" s="5">
        <v>4914992</v>
      </c>
      <c r="I378" s="5">
        <v>0</v>
      </c>
      <c r="J378" s="5">
        <v>1294791.925911</v>
      </c>
      <c r="K378" s="5">
        <v>360525</v>
      </c>
      <c r="L378" s="5">
        <v>0</v>
      </c>
      <c r="M378" s="5">
        <v>22627</v>
      </c>
      <c r="N378" s="5">
        <v>0</v>
      </c>
      <c r="O378" s="5">
        <v>166401</v>
      </c>
      <c r="P378" s="5">
        <v>85081</v>
      </c>
      <c r="Q378" s="5">
        <v>9539</v>
      </c>
      <c r="R378" s="5">
        <v>211694</v>
      </c>
      <c r="S378" s="5">
        <v>0</v>
      </c>
      <c r="T378" s="5">
        <v>107134.8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25550</v>
      </c>
      <c r="AA378" s="5">
        <v>0</v>
      </c>
      <c r="AB378" s="5">
        <v>7198335.7259109998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47"/>
    </row>
    <row r="379" spans="1:39" x14ac:dyDescent="0.25">
      <c r="A379" s="5">
        <v>4073</v>
      </c>
      <c r="B379" s="5">
        <v>7</v>
      </c>
      <c r="C379" s="5" t="s">
        <v>2245</v>
      </c>
      <c r="D379" s="5">
        <v>0</v>
      </c>
      <c r="E379" s="5">
        <v>0</v>
      </c>
      <c r="F379" s="5">
        <v>545</v>
      </c>
      <c r="G379" s="5">
        <v>594.77</v>
      </c>
      <c r="H379" s="5">
        <v>3983769</v>
      </c>
      <c r="I379" s="5">
        <v>0</v>
      </c>
      <c r="J379" s="5">
        <v>201706.47016299999</v>
      </c>
      <c r="K379" s="5">
        <v>361836</v>
      </c>
      <c r="L379" s="5">
        <v>0</v>
      </c>
      <c r="M379" s="5">
        <v>18340</v>
      </c>
      <c r="N379" s="5">
        <v>0</v>
      </c>
      <c r="O379" s="5">
        <v>134874</v>
      </c>
      <c r="P379" s="5">
        <v>68961</v>
      </c>
      <c r="Q379" s="5">
        <v>7732</v>
      </c>
      <c r="R379" s="5">
        <v>0</v>
      </c>
      <c r="S379" s="5">
        <v>0</v>
      </c>
      <c r="T379" s="5">
        <v>86241.65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24825</v>
      </c>
      <c r="AA379" s="5">
        <v>0</v>
      </c>
      <c r="AB379" s="5">
        <v>4888285.1201630002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47"/>
    </row>
    <row r="380" spans="1:39" x14ac:dyDescent="0.25">
      <c r="A380" s="5">
        <v>4074</v>
      </c>
      <c r="B380" s="5">
        <v>7</v>
      </c>
      <c r="C380" s="5" t="s">
        <v>2246</v>
      </c>
      <c r="D380" s="5">
        <v>0</v>
      </c>
      <c r="E380" s="5">
        <v>0</v>
      </c>
      <c r="F380" s="5">
        <v>520</v>
      </c>
      <c r="G380" s="5">
        <v>591</v>
      </c>
      <c r="H380" s="5">
        <v>3958518</v>
      </c>
      <c r="I380" s="5">
        <v>0</v>
      </c>
      <c r="J380" s="5">
        <v>265402.382339</v>
      </c>
      <c r="K380" s="5">
        <v>0</v>
      </c>
      <c r="L380" s="5">
        <v>0</v>
      </c>
      <c r="M380" s="5">
        <v>18223</v>
      </c>
      <c r="N380" s="5">
        <v>0</v>
      </c>
      <c r="O380" s="5">
        <v>134019</v>
      </c>
      <c r="P380" s="5">
        <v>68524</v>
      </c>
      <c r="Q380" s="5">
        <v>7683</v>
      </c>
      <c r="R380" s="5">
        <v>0</v>
      </c>
      <c r="S380" s="5">
        <v>0</v>
      </c>
      <c r="T380" s="5">
        <v>44325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27002</v>
      </c>
      <c r="AA380" s="5">
        <v>0</v>
      </c>
      <c r="AB380" s="5">
        <v>4523696.3823389998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47"/>
    </row>
    <row r="381" spans="1:39" x14ac:dyDescent="0.25">
      <c r="A381" s="5">
        <v>4075</v>
      </c>
      <c r="B381" s="5">
        <v>7</v>
      </c>
      <c r="C381" s="5" t="s">
        <v>2247</v>
      </c>
      <c r="D381" s="5">
        <v>0</v>
      </c>
      <c r="E381" s="5">
        <v>0</v>
      </c>
      <c r="F381" s="5">
        <v>254</v>
      </c>
      <c r="G381" s="5">
        <v>300.39999999999998</v>
      </c>
      <c r="H381" s="5">
        <v>2012079</v>
      </c>
      <c r="I381" s="5">
        <v>0</v>
      </c>
      <c r="J381" s="5">
        <v>32066.312526000002</v>
      </c>
      <c r="K381" s="5">
        <v>15513</v>
      </c>
      <c r="L381" s="5">
        <v>0</v>
      </c>
      <c r="M381" s="5">
        <v>9263</v>
      </c>
      <c r="N381" s="5">
        <v>0</v>
      </c>
      <c r="O381" s="5">
        <v>68120</v>
      </c>
      <c r="P381" s="5">
        <v>34830</v>
      </c>
      <c r="Q381" s="5">
        <v>3905</v>
      </c>
      <c r="R381" s="5">
        <v>0</v>
      </c>
      <c r="S381" s="5">
        <v>0</v>
      </c>
      <c r="T381" s="5">
        <v>24933.200000000001</v>
      </c>
      <c r="U381" s="5">
        <v>0</v>
      </c>
      <c r="V381" s="5">
        <v>0</v>
      </c>
      <c r="W381" s="5">
        <v>0</v>
      </c>
      <c r="X381" s="5">
        <v>0</v>
      </c>
      <c r="Y381" s="5">
        <v>1875</v>
      </c>
      <c r="Z381" s="5">
        <v>16347</v>
      </c>
      <c r="AA381" s="5">
        <v>0</v>
      </c>
      <c r="AB381" s="5">
        <v>2218931.5125259999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47"/>
    </row>
    <row r="382" spans="1:39" x14ac:dyDescent="0.25">
      <c r="A382" s="5">
        <v>4077</v>
      </c>
      <c r="B382" s="5">
        <v>7</v>
      </c>
      <c r="C382" s="5" t="s">
        <v>2248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47"/>
    </row>
    <row r="383" spans="1:39" x14ac:dyDescent="0.25">
      <c r="A383" s="5">
        <v>4078</v>
      </c>
      <c r="B383" s="5">
        <v>7</v>
      </c>
      <c r="C383" s="5" t="s">
        <v>2249</v>
      </c>
      <c r="D383" s="5">
        <v>0</v>
      </c>
      <c r="E383" s="5">
        <v>0</v>
      </c>
      <c r="F383" s="5">
        <v>1135</v>
      </c>
      <c r="G383" s="5">
        <v>1188</v>
      </c>
      <c r="H383" s="5">
        <v>7957224</v>
      </c>
      <c r="I383" s="5">
        <v>0</v>
      </c>
      <c r="J383" s="5">
        <v>3510106.0400640001</v>
      </c>
      <c r="K383" s="5">
        <v>949164</v>
      </c>
      <c r="L383" s="5">
        <v>0</v>
      </c>
      <c r="M383" s="5">
        <v>36632</v>
      </c>
      <c r="N383" s="5">
        <v>0</v>
      </c>
      <c r="O383" s="5">
        <v>269398</v>
      </c>
      <c r="P383" s="5">
        <v>137744</v>
      </c>
      <c r="Q383" s="5">
        <v>15444</v>
      </c>
      <c r="R383" s="5">
        <v>529789</v>
      </c>
      <c r="S383" s="5">
        <v>0</v>
      </c>
      <c r="T383" s="5">
        <v>16632</v>
      </c>
      <c r="U383" s="5">
        <v>-370807</v>
      </c>
      <c r="V383" s="5">
        <v>0</v>
      </c>
      <c r="W383" s="5">
        <v>0</v>
      </c>
      <c r="X383" s="5">
        <v>0</v>
      </c>
      <c r="Y383" s="5">
        <v>0</v>
      </c>
      <c r="Z383" s="5">
        <v>36776</v>
      </c>
      <c r="AA383" s="5">
        <v>0</v>
      </c>
      <c r="AB383" s="5">
        <v>13088102.040064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47"/>
    </row>
    <row r="384" spans="1:39" x14ac:dyDescent="0.25">
      <c r="A384" s="5">
        <v>4079</v>
      </c>
      <c r="B384" s="5">
        <v>7</v>
      </c>
      <c r="C384" s="5" t="s">
        <v>2250</v>
      </c>
      <c r="D384" s="5">
        <v>0</v>
      </c>
      <c r="E384" s="5">
        <v>0</v>
      </c>
      <c r="F384" s="5">
        <v>365</v>
      </c>
      <c r="G384" s="5">
        <v>378</v>
      </c>
      <c r="H384" s="5">
        <v>2531844</v>
      </c>
      <c r="I384" s="5">
        <v>0</v>
      </c>
      <c r="J384" s="5">
        <v>721353.47233100003</v>
      </c>
      <c r="K384" s="5">
        <v>0</v>
      </c>
      <c r="L384" s="5">
        <v>0</v>
      </c>
      <c r="M384" s="5">
        <v>11656</v>
      </c>
      <c r="N384" s="5">
        <v>0</v>
      </c>
      <c r="O384" s="5">
        <v>85717</v>
      </c>
      <c r="P384" s="5">
        <v>43828</v>
      </c>
      <c r="Q384" s="5">
        <v>4914</v>
      </c>
      <c r="R384" s="5">
        <v>0</v>
      </c>
      <c r="S384" s="5">
        <v>0</v>
      </c>
      <c r="T384" s="5">
        <v>0</v>
      </c>
      <c r="U384" s="5">
        <v>-117984</v>
      </c>
      <c r="V384" s="5">
        <v>0</v>
      </c>
      <c r="W384" s="5">
        <v>0</v>
      </c>
      <c r="X384" s="5">
        <v>0</v>
      </c>
      <c r="Y384" s="5">
        <v>0</v>
      </c>
      <c r="Z384" s="5">
        <v>7063</v>
      </c>
      <c r="AA384" s="5">
        <v>0</v>
      </c>
      <c r="AB384" s="5">
        <v>3288391.472331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47"/>
    </row>
    <row r="385" spans="1:39" x14ac:dyDescent="0.25">
      <c r="A385" s="5">
        <v>4080</v>
      </c>
      <c r="B385" s="5">
        <v>7</v>
      </c>
      <c r="C385" s="5" t="s">
        <v>2251</v>
      </c>
      <c r="D385" s="5">
        <v>0</v>
      </c>
      <c r="E385" s="5">
        <v>0</v>
      </c>
      <c r="F385" s="5">
        <v>45</v>
      </c>
      <c r="G385" s="5">
        <v>54</v>
      </c>
      <c r="H385" s="5">
        <v>361692</v>
      </c>
      <c r="I385" s="5">
        <v>0</v>
      </c>
      <c r="J385" s="5">
        <v>56246.540572999998</v>
      </c>
      <c r="K385" s="5">
        <v>0</v>
      </c>
      <c r="L385" s="5">
        <v>0</v>
      </c>
      <c r="M385" s="5">
        <v>1665</v>
      </c>
      <c r="N385" s="5">
        <v>10831</v>
      </c>
      <c r="O385" s="5">
        <v>12245</v>
      </c>
      <c r="P385" s="5">
        <v>6261</v>
      </c>
      <c r="Q385" s="5">
        <v>702</v>
      </c>
      <c r="R385" s="5">
        <v>6947</v>
      </c>
      <c r="S385" s="5">
        <v>0</v>
      </c>
      <c r="T385" s="5">
        <v>5886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1797</v>
      </c>
      <c r="AA385" s="5">
        <v>0</v>
      </c>
      <c r="AB385" s="5">
        <v>464272.54057299998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47"/>
    </row>
    <row r="386" spans="1:39" x14ac:dyDescent="0.25">
      <c r="A386" s="5">
        <v>4081</v>
      </c>
      <c r="B386" s="5">
        <v>7</v>
      </c>
      <c r="C386" s="5" t="s">
        <v>2252</v>
      </c>
      <c r="D386" s="5">
        <v>0</v>
      </c>
      <c r="E386" s="5">
        <v>0</v>
      </c>
      <c r="F386" s="5">
        <v>57</v>
      </c>
      <c r="G386" s="5">
        <v>68.2</v>
      </c>
      <c r="H386" s="5">
        <v>456804</v>
      </c>
      <c r="I386" s="5">
        <v>0</v>
      </c>
      <c r="J386" s="5">
        <v>91750.908655000007</v>
      </c>
      <c r="K386" s="5">
        <v>16396</v>
      </c>
      <c r="L386" s="5">
        <v>0</v>
      </c>
      <c r="M386" s="5">
        <v>2103</v>
      </c>
      <c r="N386" s="5">
        <v>6981</v>
      </c>
      <c r="O386" s="5">
        <v>15465</v>
      </c>
      <c r="P386" s="5">
        <v>7908</v>
      </c>
      <c r="Q386" s="5">
        <v>887</v>
      </c>
      <c r="R386" s="5">
        <v>0</v>
      </c>
      <c r="S386" s="5">
        <v>0</v>
      </c>
      <c r="T386" s="5">
        <v>13094.4</v>
      </c>
      <c r="U386" s="5">
        <v>-28268</v>
      </c>
      <c r="V386" s="5">
        <v>0</v>
      </c>
      <c r="W386" s="5">
        <v>0</v>
      </c>
      <c r="X386" s="5">
        <v>0</v>
      </c>
      <c r="Y386" s="5">
        <v>0</v>
      </c>
      <c r="Z386" s="5">
        <v>3160</v>
      </c>
      <c r="AA386" s="5">
        <v>0</v>
      </c>
      <c r="AB386" s="5">
        <v>586281.30865499994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47"/>
    </row>
    <row r="387" spans="1:39" x14ac:dyDescent="0.25">
      <c r="A387" s="5">
        <v>4082</v>
      </c>
      <c r="B387" s="5">
        <v>7</v>
      </c>
      <c r="C387" s="5" t="s">
        <v>2253</v>
      </c>
      <c r="D387" s="5">
        <v>0</v>
      </c>
      <c r="E387" s="5">
        <v>0</v>
      </c>
      <c r="F387" s="5">
        <v>495</v>
      </c>
      <c r="G387" s="5">
        <v>592</v>
      </c>
      <c r="H387" s="5">
        <v>3965216</v>
      </c>
      <c r="I387" s="5">
        <v>8494</v>
      </c>
      <c r="J387" s="5">
        <v>167361.883195</v>
      </c>
      <c r="K387" s="5">
        <v>15506</v>
      </c>
      <c r="L387" s="5">
        <v>0</v>
      </c>
      <c r="M387" s="5">
        <v>18254</v>
      </c>
      <c r="N387" s="5">
        <v>0</v>
      </c>
      <c r="O387" s="5">
        <v>134245</v>
      </c>
      <c r="P387" s="5">
        <v>68640</v>
      </c>
      <c r="Q387" s="5">
        <v>7696</v>
      </c>
      <c r="R387" s="5">
        <v>906</v>
      </c>
      <c r="S387" s="5">
        <v>0</v>
      </c>
      <c r="T387" s="5">
        <v>71040</v>
      </c>
      <c r="U387" s="5">
        <v>0</v>
      </c>
      <c r="V387" s="5">
        <v>0</v>
      </c>
      <c r="W387" s="5">
        <v>0</v>
      </c>
      <c r="X387" s="5">
        <v>0</v>
      </c>
      <c r="Y387" s="5">
        <v>161250</v>
      </c>
      <c r="Z387" s="5">
        <v>30244</v>
      </c>
      <c r="AA387" s="5">
        <v>0</v>
      </c>
      <c r="AB387" s="5">
        <v>4648852.8831949998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47"/>
    </row>
    <row r="388" spans="1:39" x14ac:dyDescent="0.25">
      <c r="A388" s="5">
        <v>4083</v>
      </c>
      <c r="B388" s="5">
        <v>7</v>
      </c>
      <c r="C388" s="5" t="s">
        <v>2254</v>
      </c>
      <c r="D388" s="5">
        <v>0</v>
      </c>
      <c r="E388" s="5">
        <v>0</v>
      </c>
      <c r="F388" s="5">
        <v>102</v>
      </c>
      <c r="G388" s="5">
        <v>102</v>
      </c>
      <c r="H388" s="5">
        <v>683196</v>
      </c>
      <c r="I388" s="5">
        <v>0</v>
      </c>
      <c r="J388" s="5">
        <v>10367.827509999999</v>
      </c>
      <c r="K388" s="5">
        <v>15531</v>
      </c>
      <c r="L388" s="5">
        <v>0</v>
      </c>
      <c r="M388" s="5">
        <v>3145</v>
      </c>
      <c r="N388" s="5">
        <v>17010</v>
      </c>
      <c r="O388" s="5">
        <v>23130</v>
      </c>
      <c r="P388" s="5">
        <v>11826</v>
      </c>
      <c r="Q388" s="5">
        <v>1326</v>
      </c>
      <c r="R388" s="5">
        <v>1902</v>
      </c>
      <c r="S388" s="5">
        <v>0</v>
      </c>
      <c r="T388" s="5">
        <v>3570</v>
      </c>
      <c r="U388" s="5">
        <v>-48847</v>
      </c>
      <c r="V388" s="5">
        <v>0</v>
      </c>
      <c r="W388" s="5">
        <v>0</v>
      </c>
      <c r="X388" s="5">
        <v>0</v>
      </c>
      <c r="Y388" s="5">
        <v>0</v>
      </c>
      <c r="Z388" s="5">
        <v>3898</v>
      </c>
      <c r="AA388" s="5">
        <v>0</v>
      </c>
      <c r="AB388" s="5">
        <v>726054.82750999997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47"/>
    </row>
    <row r="389" spans="1:39" x14ac:dyDescent="0.25">
      <c r="A389" s="5">
        <v>4084</v>
      </c>
      <c r="B389" s="5">
        <v>7</v>
      </c>
      <c r="C389" s="5" t="s">
        <v>2255</v>
      </c>
      <c r="D389" s="5">
        <v>0</v>
      </c>
      <c r="E389" s="5">
        <v>0</v>
      </c>
      <c r="F389" s="5">
        <v>350</v>
      </c>
      <c r="G389" s="5">
        <v>350</v>
      </c>
      <c r="H389" s="5">
        <v>2344300</v>
      </c>
      <c r="I389" s="5">
        <v>0</v>
      </c>
      <c r="J389" s="5">
        <v>36560.028858999998</v>
      </c>
      <c r="K389" s="5">
        <v>0</v>
      </c>
      <c r="L389" s="5">
        <v>0</v>
      </c>
      <c r="M389" s="5">
        <v>10792</v>
      </c>
      <c r="N389" s="5">
        <v>182183</v>
      </c>
      <c r="O389" s="5">
        <v>79368</v>
      </c>
      <c r="P389" s="5">
        <v>40581</v>
      </c>
      <c r="Q389" s="5">
        <v>4550</v>
      </c>
      <c r="R389" s="5">
        <v>6493</v>
      </c>
      <c r="S389" s="5">
        <v>0</v>
      </c>
      <c r="T389" s="5">
        <v>19950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13844</v>
      </c>
      <c r="AA389" s="5">
        <v>0</v>
      </c>
      <c r="AB389" s="5">
        <v>2738621.0288590002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47"/>
    </row>
    <row r="390" spans="1:39" x14ac:dyDescent="0.25">
      <c r="A390" s="5">
        <v>4085</v>
      </c>
      <c r="B390" s="5">
        <v>7</v>
      </c>
      <c r="C390" s="5" t="s">
        <v>2256</v>
      </c>
      <c r="D390" s="5">
        <v>0</v>
      </c>
      <c r="E390" s="5">
        <v>0</v>
      </c>
      <c r="F390" s="5">
        <v>220</v>
      </c>
      <c r="G390" s="5">
        <v>264</v>
      </c>
      <c r="H390" s="5">
        <v>1768272</v>
      </c>
      <c r="I390" s="5">
        <v>3788</v>
      </c>
      <c r="J390" s="5">
        <v>36205.460780000001</v>
      </c>
      <c r="K390" s="5">
        <v>0</v>
      </c>
      <c r="L390" s="5">
        <v>0</v>
      </c>
      <c r="M390" s="5">
        <v>8140</v>
      </c>
      <c r="N390" s="5">
        <v>22036</v>
      </c>
      <c r="O390" s="5">
        <v>59866</v>
      </c>
      <c r="P390" s="5">
        <v>30610</v>
      </c>
      <c r="Q390" s="5">
        <v>3432</v>
      </c>
      <c r="R390" s="5">
        <v>3411</v>
      </c>
      <c r="S390" s="5">
        <v>0</v>
      </c>
      <c r="T390" s="5">
        <v>17160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9651</v>
      </c>
      <c r="AA390" s="5">
        <v>0</v>
      </c>
      <c r="AB390" s="5">
        <v>1962571.4607800001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47"/>
    </row>
    <row r="391" spans="1:39" x14ac:dyDescent="0.25">
      <c r="A391" s="5">
        <v>4087</v>
      </c>
      <c r="B391" s="5">
        <v>7</v>
      </c>
      <c r="C391" s="5" t="s">
        <v>2257</v>
      </c>
      <c r="D391" s="5">
        <v>0</v>
      </c>
      <c r="E391" s="5">
        <v>0</v>
      </c>
      <c r="F391" s="5">
        <v>76</v>
      </c>
      <c r="G391" s="5">
        <v>91.2</v>
      </c>
      <c r="H391" s="5">
        <v>610858</v>
      </c>
      <c r="I391" s="5">
        <v>0</v>
      </c>
      <c r="J391" s="5">
        <v>49038.368083000001</v>
      </c>
      <c r="K391" s="5">
        <v>16549</v>
      </c>
      <c r="L391" s="5">
        <v>0</v>
      </c>
      <c r="M391" s="5">
        <v>2812</v>
      </c>
      <c r="N391" s="5">
        <v>0</v>
      </c>
      <c r="O391" s="5">
        <v>20681</v>
      </c>
      <c r="P391" s="5">
        <v>10574</v>
      </c>
      <c r="Q391" s="5">
        <v>1186</v>
      </c>
      <c r="R391" s="5">
        <v>886</v>
      </c>
      <c r="S391" s="5">
        <v>0</v>
      </c>
      <c r="T391" s="5">
        <v>7387.2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4711</v>
      </c>
      <c r="AA391" s="5">
        <v>0</v>
      </c>
      <c r="AB391" s="5">
        <v>724682.56808300002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47"/>
    </row>
    <row r="392" spans="1:39" x14ac:dyDescent="0.25">
      <c r="A392" s="5">
        <v>4088</v>
      </c>
      <c r="B392" s="5">
        <v>7</v>
      </c>
      <c r="C392" s="5" t="s">
        <v>2258</v>
      </c>
      <c r="D392" s="5">
        <v>0</v>
      </c>
      <c r="E392" s="5">
        <v>0</v>
      </c>
      <c r="F392" s="5">
        <v>506</v>
      </c>
      <c r="G392" s="5">
        <v>544.88</v>
      </c>
      <c r="H392" s="5">
        <v>3649606</v>
      </c>
      <c r="I392" s="5">
        <v>0</v>
      </c>
      <c r="J392" s="5">
        <v>1561646.4803200001</v>
      </c>
      <c r="K392" s="5">
        <v>288420</v>
      </c>
      <c r="L392" s="5">
        <v>0</v>
      </c>
      <c r="M392" s="5">
        <v>16801</v>
      </c>
      <c r="N392" s="5">
        <v>0</v>
      </c>
      <c r="O392" s="5">
        <v>123560</v>
      </c>
      <c r="P392" s="5">
        <v>63177</v>
      </c>
      <c r="Q392" s="5">
        <v>7083</v>
      </c>
      <c r="R392" s="5">
        <v>0</v>
      </c>
      <c r="S392" s="5">
        <v>0</v>
      </c>
      <c r="T392" s="5">
        <v>81732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15396</v>
      </c>
      <c r="AA392" s="5">
        <v>0</v>
      </c>
      <c r="AB392" s="5">
        <v>5807421.4803200001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47"/>
    </row>
    <row r="393" spans="1:39" x14ac:dyDescent="0.25">
      <c r="A393" s="5">
        <v>4089</v>
      </c>
      <c r="B393" s="5">
        <v>7</v>
      </c>
      <c r="C393" s="5" t="s">
        <v>2259</v>
      </c>
      <c r="D393" s="5">
        <v>0</v>
      </c>
      <c r="E393" s="5">
        <v>0</v>
      </c>
      <c r="F393" s="5">
        <v>301</v>
      </c>
      <c r="G393" s="5">
        <v>315.60000000000002</v>
      </c>
      <c r="H393" s="5">
        <v>2113889</v>
      </c>
      <c r="I393" s="5">
        <v>0</v>
      </c>
      <c r="J393" s="5">
        <v>159183.553476</v>
      </c>
      <c r="K393" s="5">
        <v>17578</v>
      </c>
      <c r="L393" s="5">
        <v>0</v>
      </c>
      <c r="M393" s="5">
        <v>9732</v>
      </c>
      <c r="N393" s="5">
        <v>0</v>
      </c>
      <c r="O393" s="5">
        <v>71567</v>
      </c>
      <c r="P393" s="5">
        <v>36593</v>
      </c>
      <c r="Q393" s="5">
        <v>4103</v>
      </c>
      <c r="R393" s="5">
        <v>0</v>
      </c>
      <c r="S393" s="5">
        <v>0</v>
      </c>
      <c r="T393" s="5">
        <v>946.8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12324</v>
      </c>
      <c r="AA393" s="5">
        <v>0</v>
      </c>
      <c r="AB393" s="5">
        <v>2425916.353476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47"/>
    </row>
    <row r="394" spans="1:39" x14ac:dyDescent="0.25">
      <c r="A394" s="5">
        <v>4090</v>
      </c>
      <c r="B394" s="5">
        <v>7</v>
      </c>
      <c r="C394" s="5" t="s">
        <v>2260</v>
      </c>
      <c r="D394" s="5">
        <v>0</v>
      </c>
      <c r="E394" s="5">
        <v>0</v>
      </c>
      <c r="F394" s="5">
        <v>180</v>
      </c>
      <c r="G394" s="5">
        <v>180</v>
      </c>
      <c r="H394" s="5">
        <v>1205640</v>
      </c>
      <c r="I394" s="5">
        <v>0</v>
      </c>
      <c r="J394" s="5">
        <v>7545.9996650000003</v>
      </c>
      <c r="K394" s="5">
        <v>0</v>
      </c>
      <c r="L394" s="5">
        <v>0</v>
      </c>
      <c r="M394" s="5">
        <v>5550</v>
      </c>
      <c r="N394" s="5">
        <v>17224</v>
      </c>
      <c r="O394" s="5">
        <v>40818</v>
      </c>
      <c r="P394" s="5">
        <v>20870</v>
      </c>
      <c r="Q394" s="5">
        <v>2340</v>
      </c>
      <c r="R394" s="5">
        <v>1566</v>
      </c>
      <c r="S394" s="5">
        <v>0</v>
      </c>
      <c r="T394" s="5">
        <v>20340</v>
      </c>
      <c r="U394" s="5">
        <v>-73407</v>
      </c>
      <c r="V394" s="5">
        <v>0</v>
      </c>
      <c r="W394" s="5">
        <v>0</v>
      </c>
      <c r="X394" s="5">
        <v>0</v>
      </c>
      <c r="Y394" s="5">
        <v>0</v>
      </c>
      <c r="Z394" s="5">
        <v>7958</v>
      </c>
      <c r="AA394" s="5">
        <v>0</v>
      </c>
      <c r="AB394" s="5">
        <v>1256444.999665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47"/>
    </row>
    <row r="395" spans="1:39" x14ac:dyDescent="0.25">
      <c r="A395" s="5">
        <v>4091</v>
      </c>
      <c r="B395" s="5">
        <v>7</v>
      </c>
      <c r="C395" s="5" t="s">
        <v>2261</v>
      </c>
      <c r="D395" s="5">
        <v>0</v>
      </c>
      <c r="E395" s="5">
        <v>0</v>
      </c>
      <c r="F395" s="5">
        <v>121</v>
      </c>
      <c r="G395" s="5">
        <v>141.19999999999999</v>
      </c>
      <c r="H395" s="5">
        <v>945758</v>
      </c>
      <c r="I395" s="5">
        <v>2026</v>
      </c>
      <c r="J395" s="5">
        <v>9136.4607799999994</v>
      </c>
      <c r="K395" s="5">
        <v>15605</v>
      </c>
      <c r="L395" s="5">
        <v>0</v>
      </c>
      <c r="M395" s="5">
        <v>4354</v>
      </c>
      <c r="N395" s="5">
        <v>13511</v>
      </c>
      <c r="O395" s="5">
        <v>32019</v>
      </c>
      <c r="P395" s="5">
        <v>16372</v>
      </c>
      <c r="Q395" s="5">
        <v>1836</v>
      </c>
      <c r="R395" s="5">
        <v>0</v>
      </c>
      <c r="S395" s="5">
        <v>0</v>
      </c>
      <c r="T395" s="5">
        <v>17085.2</v>
      </c>
      <c r="U395" s="5">
        <v>-57583</v>
      </c>
      <c r="V395" s="5">
        <v>0</v>
      </c>
      <c r="W395" s="5">
        <v>0</v>
      </c>
      <c r="X395" s="5">
        <v>0</v>
      </c>
      <c r="Y395" s="5">
        <v>0</v>
      </c>
      <c r="Z395" s="5">
        <v>6426</v>
      </c>
      <c r="AA395" s="5">
        <v>0</v>
      </c>
      <c r="AB395" s="5">
        <v>1006545.66078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47"/>
    </row>
    <row r="396" spans="1:39" x14ac:dyDescent="0.25">
      <c r="A396" s="5">
        <v>4092</v>
      </c>
      <c r="B396" s="5">
        <v>7</v>
      </c>
      <c r="C396" s="5" t="s">
        <v>2262</v>
      </c>
      <c r="D396" s="5">
        <v>0</v>
      </c>
      <c r="E396" s="5">
        <v>0</v>
      </c>
      <c r="F396" s="5">
        <v>45</v>
      </c>
      <c r="G396" s="5">
        <v>54</v>
      </c>
      <c r="H396" s="5">
        <v>361692</v>
      </c>
      <c r="I396" s="5">
        <v>0</v>
      </c>
      <c r="J396" s="5">
        <v>45347.908654999999</v>
      </c>
      <c r="K396" s="5">
        <v>0</v>
      </c>
      <c r="L396" s="5">
        <v>0</v>
      </c>
      <c r="M396" s="5">
        <v>1665</v>
      </c>
      <c r="N396" s="5">
        <v>0</v>
      </c>
      <c r="O396" s="5">
        <v>12245</v>
      </c>
      <c r="P396" s="5">
        <v>6261</v>
      </c>
      <c r="Q396" s="5">
        <v>702</v>
      </c>
      <c r="R396" s="5">
        <v>83</v>
      </c>
      <c r="S396" s="5">
        <v>0</v>
      </c>
      <c r="T396" s="5">
        <v>594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2521</v>
      </c>
      <c r="AA396" s="5">
        <v>0</v>
      </c>
      <c r="AB396" s="5">
        <v>431110.90865499998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47"/>
    </row>
    <row r="397" spans="1:39" x14ac:dyDescent="0.25">
      <c r="A397" s="5">
        <v>4093</v>
      </c>
      <c r="B397" s="5">
        <v>7</v>
      </c>
      <c r="C397" s="5" t="s">
        <v>2263</v>
      </c>
      <c r="D397" s="5">
        <v>0</v>
      </c>
      <c r="E397" s="5">
        <v>0</v>
      </c>
      <c r="F397" s="5">
        <v>120</v>
      </c>
      <c r="G397" s="5">
        <v>144</v>
      </c>
      <c r="H397" s="5">
        <v>964512</v>
      </c>
      <c r="I397" s="5">
        <v>0</v>
      </c>
      <c r="J397" s="5">
        <v>92376.921224000005</v>
      </c>
      <c r="K397" s="5">
        <v>0</v>
      </c>
      <c r="L397" s="5">
        <v>0</v>
      </c>
      <c r="M397" s="5">
        <v>4440</v>
      </c>
      <c r="N397" s="5">
        <v>16471</v>
      </c>
      <c r="O397" s="5">
        <v>32654</v>
      </c>
      <c r="P397" s="5">
        <v>16696</v>
      </c>
      <c r="Q397" s="5">
        <v>1872</v>
      </c>
      <c r="R397" s="5">
        <v>539</v>
      </c>
      <c r="S397" s="5">
        <v>0</v>
      </c>
      <c r="T397" s="5">
        <v>29808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4755</v>
      </c>
      <c r="AA397" s="5">
        <v>0</v>
      </c>
      <c r="AB397" s="5">
        <v>1164123.9212239999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47"/>
    </row>
    <row r="398" spans="1:39" x14ac:dyDescent="0.25">
      <c r="A398" s="5">
        <v>4095</v>
      </c>
      <c r="B398" s="5">
        <v>7</v>
      </c>
      <c r="C398" s="5" t="s">
        <v>2264</v>
      </c>
      <c r="D398" s="5">
        <v>0</v>
      </c>
      <c r="E398" s="5">
        <v>0</v>
      </c>
      <c r="F398" s="5">
        <v>159</v>
      </c>
      <c r="G398" s="5">
        <v>190.8</v>
      </c>
      <c r="H398" s="5">
        <v>1277978</v>
      </c>
      <c r="I398" s="5">
        <v>0</v>
      </c>
      <c r="J398" s="5">
        <v>9839.4607799999994</v>
      </c>
      <c r="K398" s="5">
        <v>0</v>
      </c>
      <c r="L398" s="5">
        <v>0</v>
      </c>
      <c r="M398" s="5">
        <v>5883</v>
      </c>
      <c r="N398" s="5">
        <v>19232</v>
      </c>
      <c r="O398" s="5">
        <v>43267</v>
      </c>
      <c r="P398" s="5">
        <v>22122</v>
      </c>
      <c r="Q398" s="5">
        <v>2480</v>
      </c>
      <c r="R398" s="5">
        <v>2167</v>
      </c>
      <c r="S398" s="5">
        <v>0</v>
      </c>
      <c r="T398" s="5">
        <v>14310</v>
      </c>
      <c r="U398" s="5">
        <v>-78786</v>
      </c>
      <c r="V398" s="5">
        <v>0</v>
      </c>
      <c r="W398" s="5">
        <v>0</v>
      </c>
      <c r="X398" s="5">
        <v>0</v>
      </c>
      <c r="Y398" s="5">
        <v>0</v>
      </c>
      <c r="Z398" s="5">
        <v>6753</v>
      </c>
      <c r="AA398" s="5">
        <v>0</v>
      </c>
      <c r="AB398" s="5">
        <v>1325245.4607800001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47"/>
    </row>
    <row r="399" spans="1:39" x14ac:dyDescent="0.25">
      <c r="A399" s="5">
        <v>4097</v>
      </c>
      <c r="B399" s="5">
        <v>7</v>
      </c>
      <c r="C399" s="5" t="s">
        <v>2265</v>
      </c>
      <c r="D399" s="5">
        <v>0</v>
      </c>
      <c r="E399" s="5">
        <v>0</v>
      </c>
      <c r="F399" s="5">
        <v>483</v>
      </c>
      <c r="G399" s="5">
        <v>514.20000000000005</v>
      </c>
      <c r="H399" s="5">
        <v>3444112</v>
      </c>
      <c r="I399" s="5">
        <v>0</v>
      </c>
      <c r="J399" s="5">
        <v>1050569.0557579999</v>
      </c>
      <c r="K399" s="5">
        <v>458850</v>
      </c>
      <c r="L399" s="5">
        <v>0</v>
      </c>
      <c r="M399" s="5">
        <v>15855</v>
      </c>
      <c r="N399" s="5">
        <v>0</v>
      </c>
      <c r="O399" s="5">
        <v>116603</v>
      </c>
      <c r="P399" s="5">
        <v>59619</v>
      </c>
      <c r="Q399" s="5">
        <v>6685</v>
      </c>
      <c r="R399" s="5">
        <v>130766</v>
      </c>
      <c r="S399" s="5">
        <v>0</v>
      </c>
      <c r="T399" s="5">
        <v>1542.6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32241</v>
      </c>
      <c r="AA399" s="5">
        <v>0</v>
      </c>
      <c r="AB399" s="5">
        <v>5316842.655758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47"/>
    </row>
    <row r="400" spans="1:39" x14ac:dyDescent="0.25">
      <c r="A400" s="5">
        <v>4098</v>
      </c>
      <c r="B400" s="5">
        <v>7</v>
      </c>
      <c r="C400" s="5" t="s">
        <v>2266</v>
      </c>
      <c r="D400" s="5">
        <v>0</v>
      </c>
      <c r="E400" s="5">
        <v>0</v>
      </c>
      <c r="F400" s="5">
        <v>992</v>
      </c>
      <c r="G400" s="5">
        <v>1076.8</v>
      </c>
      <c r="H400" s="5">
        <v>7212406</v>
      </c>
      <c r="I400" s="5">
        <v>0</v>
      </c>
      <c r="J400" s="5">
        <v>8065.6719810000004</v>
      </c>
      <c r="K400" s="5">
        <v>26145</v>
      </c>
      <c r="L400" s="5">
        <v>0</v>
      </c>
      <c r="M400" s="5">
        <v>33203</v>
      </c>
      <c r="N400" s="5">
        <v>0</v>
      </c>
      <c r="O400" s="5">
        <v>244181</v>
      </c>
      <c r="P400" s="5">
        <v>124850</v>
      </c>
      <c r="Q400" s="5">
        <v>13998</v>
      </c>
      <c r="R400" s="5">
        <v>0</v>
      </c>
      <c r="S400" s="5">
        <v>0</v>
      </c>
      <c r="T400" s="5">
        <v>120601.60000000001</v>
      </c>
      <c r="U400" s="5">
        <v>0</v>
      </c>
      <c r="V400" s="5">
        <v>0</v>
      </c>
      <c r="W400" s="5">
        <v>0</v>
      </c>
      <c r="X400" s="5">
        <v>0</v>
      </c>
      <c r="Y400" s="5">
        <v>4500</v>
      </c>
      <c r="Z400" s="5">
        <v>36307</v>
      </c>
      <c r="AA400" s="5">
        <v>0</v>
      </c>
      <c r="AB400" s="5">
        <v>7824257.271981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47"/>
    </row>
    <row r="401" spans="1:39" x14ac:dyDescent="0.25">
      <c r="A401" s="5">
        <v>4100</v>
      </c>
      <c r="B401" s="5">
        <v>7</v>
      </c>
      <c r="C401" s="5" t="s">
        <v>429</v>
      </c>
      <c r="D401" s="5">
        <v>0</v>
      </c>
      <c r="E401" s="5">
        <v>0</v>
      </c>
      <c r="F401" s="5">
        <v>120</v>
      </c>
      <c r="G401" s="5">
        <v>123.2</v>
      </c>
      <c r="H401" s="5">
        <v>825194</v>
      </c>
      <c r="I401" s="5">
        <v>0</v>
      </c>
      <c r="J401" s="5">
        <v>21851.827509999999</v>
      </c>
      <c r="K401" s="5">
        <v>0</v>
      </c>
      <c r="L401" s="5">
        <v>0</v>
      </c>
      <c r="M401" s="5">
        <v>3799</v>
      </c>
      <c r="N401" s="5">
        <v>79731</v>
      </c>
      <c r="O401" s="5">
        <v>27938</v>
      </c>
      <c r="P401" s="5">
        <v>14285</v>
      </c>
      <c r="Q401" s="5">
        <v>1602</v>
      </c>
      <c r="R401" s="5">
        <v>0</v>
      </c>
      <c r="S401" s="5">
        <v>0</v>
      </c>
      <c r="T401" s="5">
        <v>0</v>
      </c>
      <c r="U401" s="5">
        <v>-118185</v>
      </c>
      <c r="V401" s="5">
        <v>0</v>
      </c>
      <c r="W401" s="5">
        <v>0</v>
      </c>
      <c r="X401" s="5">
        <v>0</v>
      </c>
      <c r="Y401" s="5">
        <v>0</v>
      </c>
      <c r="Z401" s="5">
        <v>4617</v>
      </c>
      <c r="AA401" s="5">
        <v>0</v>
      </c>
      <c r="AB401" s="5">
        <v>860832.82750999997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47"/>
    </row>
    <row r="402" spans="1:39" x14ac:dyDescent="0.25">
      <c r="A402" s="5">
        <v>4102</v>
      </c>
      <c r="B402" s="5">
        <v>7</v>
      </c>
      <c r="C402" s="5" t="s">
        <v>2267</v>
      </c>
      <c r="D402" s="5">
        <v>0</v>
      </c>
      <c r="E402" s="5">
        <v>0</v>
      </c>
      <c r="F402" s="5">
        <v>403</v>
      </c>
      <c r="G402" s="5">
        <v>483.6</v>
      </c>
      <c r="H402" s="5">
        <v>3239153</v>
      </c>
      <c r="I402" s="5">
        <v>6939</v>
      </c>
      <c r="J402" s="5">
        <v>1428997.485235</v>
      </c>
      <c r="K402" s="5">
        <v>15627</v>
      </c>
      <c r="L402" s="5">
        <v>0</v>
      </c>
      <c r="M402" s="5">
        <v>14912</v>
      </c>
      <c r="N402" s="5">
        <v>0</v>
      </c>
      <c r="O402" s="5">
        <v>109664</v>
      </c>
      <c r="P402" s="5">
        <v>56071</v>
      </c>
      <c r="Q402" s="5">
        <v>6287</v>
      </c>
      <c r="R402" s="5">
        <v>0</v>
      </c>
      <c r="S402" s="5">
        <v>0</v>
      </c>
      <c r="T402" s="5">
        <v>24663.599999999999</v>
      </c>
      <c r="U402" s="5">
        <v>0</v>
      </c>
      <c r="V402" s="5">
        <v>0</v>
      </c>
      <c r="W402" s="5">
        <v>0</v>
      </c>
      <c r="X402" s="5">
        <v>0</v>
      </c>
      <c r="Y402" s="5">
        <v>15750</v>
      </c>
      <c r="Z402" s="5">
        <v>14190</v>
      </c>
      <c r="AA402" s="5">
        <v>0</v>
      </c>
      <c r="AB402" s="5">
        <v>4932254.0852349997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47"/>
    </row>
    <row r="403" spans="1:39" x14ac:dyDescent="0.25">
      <c r="A403" s="5">
        <v>4103</v>
      </c>
      <c r="B403" s="5">
        <v>7</v>
      </c>
      <c r="C403" s="5" t="s">
        <v>2268</v>
      </c>
      <c r="D403" s="5">
        <v>0</v>
      </c>
      <c r="E403" s="5">
        <v>0</v>
      </c>
      <c r="F403" s="5">
        <v>2350</v>
      </c>
      <c r="G403" s="5">
        <v>2570</v>
      </c>
      <c r="H403" s="5">
        <v>17213860</v>
      </c>
      <c r="I403" s="5">
        <v>36875</v>
      </c>
      <c r="J403" s="5">
        <v>5271042.4071300002</v>
      </c>
      <c r="K403" s="5">
        <v>849528</v>
      </c>
      <c r="L403" s="5">
        <v>0</v>
      </c>
      <c r="M403" s="5">
        <v>79246</v>
      </c>
      <c r="N403" s="5">
        <v>0</v>
      </c>
      <c r="O403" s="5">
        <v>582788</v>
      </c>
      <c r="P403" s="5">
        <v>297981</v>
      </c>
      <c r="Q403" s="5">
        <v>33410</v>
      </c>
      <c r="R403" s="5">
        <v>0</v>
      </c>
      <c r="S403" s="5">
        <v>0</v>
      </c>
      <c r="T403" s="5">
        <v>321250</v>
      </c>
      <c r="U403" s="5">
        <v>0</v>
      </c>
      <c r="V403" s="5">
        <v>0</v>
      </c>
      <c r="W403" s="5">
        <v>0</v>
      </c>
      <c r="X403" s="5">
        <v>0</v>
      </c>
      <c r="Y403" s="5">
        <v>41625</v>
      </c>
      <c r="Z403" s="5">
        <v>86333</v>
      </c>
      <c r="AA403" s="5">
        <v>0</v>
      </c>
      <c r="AB403" s="5">
        <v>24813938.407129999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47"/>
    </row>
    <row r="404" spans="1:39" x14ac:dyDescent="0.25">
      <c r="A404" s="5">
        <v>4104</v>
      </c>
      <c r="B404" s="5">
        <v>7</v>
      </c>
      <c r="C404" s="5" t="s">
        <v>2269</v>
      </c>
      <c r="D404" s="5">
        <v>0</v>
      </c>
      <c r="E404" s="5">
        <v>0</v>
      </c>
      <c r="F404" s="5">
        <v>205</v>
      </c>
      <c r="G404" s="5">
        <v>246</v>
      </c>
      <c r="H404" s="5">
        <v>1647708</v>
      </c>
      <c r="I404" s="5">
        <v>3530</v>
      </c>
      <c r="J404" s="5">
        <v>453246.28829</v>
      </c>
      <c r="K404" s="5">
        <v>15562</v>
      </c>
      <c r="L404" s="5">
        <v>0</v>
      </c>
      <c r="M404" s="5">
        <v>7585</v>
      </c>
      <c r="N404" s="5">
        <v>1987</v>
      </c>
      <c r="O404" s="5">
        <v>55784</v>
      </c>
      <c r="P404" s="5">
        <v>28523</v>
      </c>
      <c r="Q404" s="5">
        <v>3198</v>
      </c>
      <c r="R404" s="5">
        <v>0</v>
      </c>
      <c r="S404" s="5">
        <v>0</v>
      </c>
      <c r="T404" s="5">
        <v>22632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6953</v>
      </c>
      <c r="AA404" s="5">
        <v>0</v>
      </c>
      <c r="AB404" s="5">
        <v>2246708.2882900001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47"/>
    </row>
    <row r="405" spans="1:39" x14ac:dyDescent="0.25">
      <c r="A405" s="5">
        <v>4105</v>
      </c>
      <c r="B405" s="5">
        <v>7</v>
      </c>
      <c r="C405" s="5" t="s">
        <v>2270</v>
      </c>
      <c r="D405" s="5">
        <v>0</v>
      </c>
      <c r="E405" s="5">
        <v>0</v>
      </c>
      <c r="F405" s="5">
        <v>734</v>
      </c>
      <c r="G405" s="5">
        <v>807.4</v>
      </c>
      <c r="H405" s="5">
        <v>5407965</v>
      </c>
      <c r="I405" s="5">
        <v>0</v>
      </c>
      <c r="J405" s="5">
        <v>21488.843119000001</v>
      </c>
      <c r="K405" s="5">
        <v>0</v>
      </c>
      <c r="L405" s="5">
        <v>0</v>
      </c>
      <c r="M405" s="5">
        <v>24896</v>
      </c>
      <c r="N405" s="5">
        <v>0</v>
      </c>
      <c r="O405" s="5">
        <v>183091</v>
      </c>
      <c r="P405" s="5">
        <v>93615</v>
      </c>
      <c r="Q405" s="5">
        <v>10496</v>
      </c>
      <c r="R405" s="5">
        <v>0</v>
      </c>
      <c r="S405" s="5">
        <v>0</v>
      </c>
      <c r="T405" s="5">
        <v>77510.399999999994</v>
      </c>
      <c r="U405" s="5">
        <v>0</v>
      </c>
      <c r="V405" s="5">
        <v>0</v>
      </c>
      <c r="W405" s="5">
        <v>0</v>
      </c>
      <c r="X405" s="5">
        <v>0</v>
      </c>
      <c r="Y405" s="5">
        <v>73875</v>
      </c>
      <c r="Z405" s="5">
        <v>32568</v>
      </c>
      <c r="AA405" s="5">
        <v>0</v>
      </c>
      <c r="AB405" s="5">
        <v>5925505.2431190005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47"/>
    </row>
    <row r="406" spans="1:39" x14ac:dyDescent="0.25">
      <c r="A406" s="5">
        <v>4106</v>
      </c>
      <c r="B406" s="5">
        <v>7</v>
      </c>
      <c r="C406" s="5" t="s">
        <v>2271</v>
      </c>
      <c r="D406" s="5">
        <v>0</v>
      </c>
      <c r="E406" s="5">
        <v>0</v>
      </c>
      <c r="F406" s="5">
        <v>245</v>
      </c>
      <c r="G406" s="5">
        <v>286.39999999999998</v>
      </c>
      <c r="H406" s="5">
        <v>1918307</v>
      </c>
      <c r="I406" s="5">
        <v>0</v>
      </c>
      <c r="J406" s="5">
        <v>140670.104249</v>
      </c>
      <c r="K406" s="5">
        <v>0</v>
      </c>
      <c r="L406" s="5">
        <v>0</v>
      </c>
      <c r="M406" s="5">
        <v>8831</v>
      </c>
      <c r="N406" s="5">
        <v>60069</v>
      </c>
      <c r="O406" s="5">
        <v>64946</v>
      </c>
      <c r="P406" s="5">
        <v>33207</v>
      </c>
      <c r="Q406" s="5">
        <v>3723</v>
      </c>
      <c r="R406" s="5">
        <v>0</v>
      </c>
      <c r="S406" s="5">
        <v>0</v>
      </c>
      <c r="T406" s="5">
        <v>67590.399999999994</v>
      </c>
      <c r="U406" s="5">
        <v>-149462</v>
      </c>
      <c r="V406" s="5">
        <v>0</v>
      </c>
      <c r="W406" s="5">
        <v>0</v>
      </c>
      <c r="X406" s="5">
        <v>0</v>
      </c>
      <c r="Y406" s="5">
        <v>3375</v>
      </c>
      <c r="Z406" s="5">
        <v>12011</v>
      </c>
      <c r="AA406" s="5">
        <v>0</v>
      </c>
      <c r="AB406" s="5">
        <v>2163267.504249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47"/>
    </row>
    <row r="407" spans="1:39" x14ac:dyDescent="0.25">
      <c r="A407" s="5">
        <v>4107</v>
      </c>
      <c r="B407" s="5">
        <v>7</v>
      </c>
      <c r="C407" s="5" t="s">
        <v>2272</v>
      </c>
      <c r="D407" s="5">
        <v>0</v>
      </c>
      <c r="E407" s="5">
        <v>0</v>
      </c>
      <c r="F407" s="5">
        <v>112</v>
      </c>
      <c r="G407" s="5">
        <v>131.19999999999999</v>
      </c>
      <c r="H407" s="5">
        <v>878778</v>
      </c>
      <c r="I407" s="5">
        <v>0</v>
      </c>
      <c r="J407" s="5">
        <v>225019.26051200001</v>
      </c>
      <c r="K407" s="5">
        <v>0</v>
      </c>
      <c r="L407" s="5">
        <v>0</v>
      </c>
      <c r="M407" s="5">
        <v>4046</v>
      </c>
      <c r="N407" s="5">
        <v>27518</v>
      </c>
      <c r="O407" s="5">
        <v>29752</v>
      </c>
      <c r="P407" s="5">
        <v>15212</v>
      </c>
      <c r="Q407" s="5">
        <v>1706</v>
      </c>
      <c r="R407" s="5">
        <v>0</v>
      </c>
      <c r="S407" s="5">
        <v>0</v>
      </c>
      <c r="T407" s="5">
        <v>45657.599999999999</v>
      </c>
      <c r="U407" s="5">
        <v>-68469</v>
      </c>
      <c r="V407" s="5">
        <v>0</v>
      </c>
      <c r="W407" s="5">
        <v>0</v>
      </c>
      <c r="X407" s="5">
        <v>0</v>
      </c>
      <c r="Y407" s="5">
        <v>0</v>
      </c>
      <c r="Z407" s="5">
        <v>5905</v>
      </c>
      <c r="AA407" s="5">
        <v>0</v>
      </c>
      <c r="AB407" s="5">
        <v>1165124.860512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47"/>
    </row>
    <row r="408" spans="1:39" x14ac:dyDescent="0.25">
      <c r="A408" s="5">
        <v>4110</v>
      </c>
      <c r="B408" s="5">
        <v>7</v>
      </c>
      <c r="C408" s="5" t="s">
        <v>2273</v>
      </c>
      <c r="D408" s="5">
        <v>0</v>
      </c>
      <c r="E408" s="5">
        <v>0</v>
      </c>
      <c r="F408" s="5">
        <v>340</v>
      </c>
      <c r="G408" s="5">
        <v>408</v>
      </c>
      <c r="H408" s="5">
        <v>2732784</v>
      </c>
      <c r="I408" s="5">
        <v>5854</v>
      </c>
      <c r="J408" s="5">
        <v>21726.382339</v>
      </c>
      <c r="K408" s="5">
        <v>15509</v>
      </c>
      <c r="L408" s="5">
        <v>0</v>
      </c>
      <c r="M408" s="5">
        <v>12581</v>
      </c>
      <c r="N408" s="5">
        <v>872</v>
      </c>
      <c r="O408" s="5">
        <v>92520</v>
      </c>
      <c r="P408" s="5">
        <v>47306</v>
      </c>
      <c r="Q408" s="5">
        <v>5304</v>
      </c>
      <c r="R408" s="5">
        <v>0</v>
      </c>
      <c r="S408" s="5">
        <v>0</v>
      </c>
      <c r="T408" s="5">
        <v>15504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16321</v>
      </c>
      <c r="AA408" s="5">
        <v>0</v>
      </c>
      <c r="AB408" s="5">
        <v>2966281.3823389998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47"/>
    </row>
    <row r="409" spans="1:39" x14ac:dyDescent="0.25">
      <c r="A409" s="5">
        <v>4111</v>
      </c>
      <c r="B409" s="5">
        <v>7</v>
      </c>
      <c r="C409" s="5" t="s">
        <v>2274</v>
      </c>
      <c r="D409" s="5">
        <v>0</v>
      </c>
      <c r="E409" s="5">
        <v>0</v>
      </c>
      <c r="F409" s="5">
        <v>112</v>
      </c>
      <c r="G409" s="5">
        <v>134.4</v>
      </c>
      <c r="H409" s="5">
        <v>900211</v>
      </c>
      <c r="I409" s="5">
        <v>0</v>
      </c>
      <c r="J409" s="5">
        <v>281229.27673799999</v>
      </c>
      <c r="K409" s="5">
        <v>0</v>
      </c>
      <c r="L409" s="5">
        <v>0</v>
      </c>
      <c r="M409" s="5">
        <v>4144</v>
      </c>
      <c r="N409" s="5">
        <v>0</v>
      </c>
      <c r="O409" s="5">
        <v>30477</v>
      </c>
      <c r="P409" s="5">
        <v>15583</v>
      </c>
      <c r="Q409" s="5">
        <v>1747</v>
      </c>
      <c r="R409" s="5">
        <v>0</v>
      </c>
      <c r="S409" s="5">
        <v>0</v>
      </c>
      <c r="T409" s="5">
        <v>2284.8000000000002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3445</v>
      </c>
      <c r="AA409" s="5">
        <v>0</v>
      </c>
      <c r="AB409" s="5">
        <v>1239121.0767379999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47"/>
    </row>
    <row r="410" spans="1:39" x14ac:dyDescent="0.25">
      <c r="A410" s="5">
        <v>4112</v>
      </c>
      <c r="B410" s="5">
        <v>7</v>
      </c>
      <c r="C410" s="5" t="s">
        <v>2275</v>
      </c>
      <c r="D410" s="5">
        <v>0</v>
      </c>
      <c r="E410" s="5">
        <v>0</v>
      </c>
      <c r="F410" s="5">
        <v>410</v>
      </c>
      <c r="G410" s="5">
        <v>492</v>
      </c>
      <c r="H410" s="5">
        <v>3295416</v>
      </c>
      <c r="I410" s="5">
        <v>0</v>
      </c>
      <c r="J410" s="5">
        <v>5691.1986450000004</v>
      </c>
      <c r="K410" s="5">
        <v>0</v>
      </c>
      <c r="L410" s="5">
        <v>0</v>
      </c>
      <c r="M410" s="5">
        <v>15171</v>
      </c>
      <c r="N410" s="5">
        <v>0</v>
      </c>
      <c r="O410" s="5">
        <v>111569</v>
      </c>
      <c r="P410" s="5">
        <v>57045</v>
      </c>
      <c r="Q410" s="5">
        <v>6396</v>
      </c>
      <c r="R410" s="5">
        <v>0</v>
      </c>
      <c r="S410" s="5">
        <v>0</v>
      </c>
      <c r="T410" s="5">
        <v>42804</v>
      </c>
      <c r="U410" s="5">
        <v>0</v>
      </c>
      <c r="V410" s="5">
        <v>0</v>
      </c>
      <c r="W410" s="5">
        <v>0</v>
      </c>
      <c r="X410" s="5">
        <v>0</v>
      </c>
      <c r="Y410" s="5">
        <v>11250</v>
      </c>
      <c r="Z410" s="5">
        <v>16173</v>
      </c>
      <c r="AA410" s="5">
        <v>0</v>
      </c>
      <c r="AB410" s="5">
        <v>3561515.1986449999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47"/>
    </row>
    <row r="411" spans="1:39" x14ac:dyDescent="0.25">
      <c r="A411" s="5">
        <v>4113</v>
      </c>
      <c r="B411" s="5">
        <v>7</v>
      </c>
      <c r="C411" s="5" t="s">
        <v>1047</v>
      </c>
      <c r="D411" s="5">
        <v>0</v>
      </c>
      <c r="E411" s="5">
        <v>0</v>
      </c>
      <c r="F411" s="5">
        <v>165</v>
      </c>
      <c r="G411" s="5">
        <v>165</v>
      </c>
      <c r="H411" s="5">
        <v>1105170</v>
      </c>
      <c r="I411" s="5">
        <v>0</v>
      </c>
      <c r="J411" s="5">
        <v>48275.001351999999</v>
      </c>
      <c r="K411" s="5">
        <v>15983</v>
      </c>
      <c r="L411" s="5">
        <v>0</v>
      </c>
      <c r="M411" s="5">
        <v>5088</v>
      </c>
      <c r="N411" s="5">
        <v>0</v>
      </c>
      <c r="O411" s="5">
        <v>37416</v>
      </c>
      <c r="P411" s="5">
        <v>19131</v>
      </c>
      <c r="Q411" s="5">
        <v>2145</v>
      </c>
      <c r="R411" s="5">
        <v>0</v>
      </c>
      <c r="S411" s="5">
        <v>0</v>
      </c>
      <c r="T411" s="5">
        <v>11220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19124</v>
      </c>
      <c r="AA411" s="5">
        <v>0</v>
      </c>
      <c r="AB411" s="5">
        <v>1263552.0013520001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47"/>
    </row>
    <row r="412" spans="1:39" x14ac:dyDescent="0.25">
      <c r="A412" s="5">
        <v>4116</v>
      </c>
      <c r="B412" s="5">
        <v>7</v>
      </c>
      <c r="C412" s="5" t="s">
        <v>2276</v>
      </c>
      <c r="D412" s="5">
        <v>0</v>
      </c>
      <c r="E412" s="5">
        <v>0</v>
      </c>
      <c r="F412" s="5">
        <v>1316</v>
      </c>
      <c r="G412" s="5">
        <v>1413.4</v>
      </c>
      <c r="H412" s="5">
        <v>9466953</v>
      </c>
      <c r="I412" s="5">
        <v>0</v>
      </c>
      <c r="J412" s="5">
        <v>21769.960271</v>
      </c>
      <c r="K412" s="5">
        <v>28215</v>
      </c>
      <c r="L412" s="5">
        <v>0</v>
      </c>
      <c r="M412" s="5">
        <v>43582</v>
      </c>
      <c r="N412" s="5">
        <v>119995</v>
      </c>
      <c r="O412" s="5">
        <v>320511</v>
      </c>
      <c r="P412" s="5">
        <v>163878</v>
      </c>
      <c r="Q412" s="5">
        <v>18374</v>
      </c>
      <c r="R412" s="5">
        <v>0</v>
      </c>
      <c r="S412" s="5">
        <v>0</v>
      </c>
      <c r="T412" s="5">
        <v>81977.2</v>
      </c>
      <c r="U412" s="5">
        <v>-561155</v>
      </c>
      <c r="V412" s="5">
        <v>0</v>
      </c>
      <c r="W412" s="5">
        <v>0</v>
      </c>
      <c r="X412" s="5">
        <v>0</v>
      </c>
      <c r="Y412" s="5">
        <v>0</v>
      </c>
      <c r="Z412" s="5">
        <v>50783</v>
      </c>
      <c r="AA412" s="5">
        <v>0</v>
      </c>
      <c r="AB412" s="5">
        <v>9754883.1602710001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47"/>
    </row>
    <row r="413" spans="1:39" x14ac:dyDescent="0.25">
      <c r="A413" s="5">
        <v>4118</v>
      </c>
      <c r="B413" s="5">
        <v>7</v>
      </c>
      <c r="C413" s="5" t="s">
        <v>2277</v>
      </c>
      <c r="D413" s="5">
        <v>0</v>
      </c>
      <c r="E413" s="5">
        <v>0</v>
      </c>
      <c r="F413" s="5">
        <v>620</v>
      </c>
      <c r="G413" s="5">
        <v>660</v>
      </c>
      <c r="H413" s="5">
        <v>4420680</v>
      </c>
      <c r="I413" s="5">
        <v>9470</v>
      </c>
      <c r="J413" s="5">
        <v>69533.477752000006</v>
      </c>
      <c r="K413" s="5">
        <v>15685</v>
      </c>
      <c r="L413" s="5">
        <v>0</v>
      </c>
      <c r="M413" s="5">
        <v>20351</v>
      </c>
      <c r="N413" s="5">
        <v>20423</v>
      </c>
      <c r="O413" s="5">
        <v>149665</v>
      </c>
      <c r="P413" s="5">
        <v>76524</v>
      </c>
      <c r="Q413" s="5">
        <v>8580</v>
      </c>
      <c r="R413" s="5">
        <v>0</v>
      </c>
      <c r="S413" s="5">
        <v>0</v>
      </c>
      <c r="T413" s="5">
        <v>106260</v>
      </c>
      <c r="U413" s="5">
        <v>-226427</v>
      </c>
      <c r="V413" s="5">
        <v>0</v>
      </c>
      <c r="W413" s="5">
        <v>0</v>
      </c>
      <c r="X413" s="5">
        <v>0</v>
      </c>
      <c r="Y413" s="5">
        <v>0</v>
      </c>
      <c r="Z413" s="5">
        <v>26388</v>
      </c>
      <c r="AA413" s="5">
        <v>0</v>
      </c>
      <c r="AB413" s="5">
        <v>4697132.4777520001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47"/>
    </row>
    <row r="414" spans="1:39" x14ac:dyDescent="0.25">
      <c r="A414" s="5">
        <v>4119</v>
      </c>
      <c r="B414" s="5">
        <v>7</v>
      </c>
      <c r="C414" s="5" t="s">
        <v>2278</v>
      </c>
      <c r="D414" s="5">
        <v>0</v>
      </c>
      <c r="E414" s="5">
        <v>0</v>
      </c>
      <c r="F414" s="5">
        <v>80</v>
      </c>
      <c r="G414" s="5">
        <v>96</v>
      </c>
      <c r="H414" s="5">
        <v>643008</v>
      </c>
      <c r="I414" s="5">
        <v>0</v>
      </c>
      <c r="J414" s="5">
        <v>17809.368083000001</v>
      </c>
      <c r="K414" s="5">
        <v>0</v>
      </c>
      <c r="L414" s="5">
        <v>0</v>
      </c>
      <c r="M414" s="5">
        <v>2960</v>
      </c>
      <c r="N414" s="5">
        <v>0</v>
      </c>
      <c r="O414" s="5">
        <v>21770</v>
      </c>
      <c r="P414" s="5">
        <v>11131</v>
      </c>
      <c r="Q414" s="5">
        <v>1248</v>
      </c>
      <c r="R414" s="5">
        <v>0</v>
      </c>
      <c r="S414" s="5">
        <v>0</v>
      </c>
      <c r="T414" s="5">
        <v>7584</v>
      </c>
      <c r="U414" s="5">
        <v>0</v>
      </c>
      <c r="V414" s="5">
        <v>0</v>
      </c>
      <c r="W414" s="5">
        <v>0</v>
      </c>
      <c r="X414" s="5">
        <v>0</v>
      </c>
      <c r="Y414" s="5">
        <v>31500</v>
      </c>
      <c r="Z414" s="5">
        <v>6295</v>
      </c>
      <c r="AA414" s="5">
        <v>0</v>
      </c>
      <c r="AB414" s="5">
        <v>743305.36808299995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47"/>
    </row>
    <row r="415" spans="1:39" x14ac:dyDescent="0.25">
      <c r="A415" s="5">
        <v>4120</v>
      </c>
      <c r="B415" s="5">
        <v>7</v>
      </c>
      <c r="C415" s="5" t="s">
        <v>2279</v>
      </c>
      <c r="D415" s="5">
        <v>0</v>
      </c>
      <c r="E415" s="5">
        <v>0</v>
      </c>
      <c r="F415" s="5">
        <v>1195</v>
      </c>
      <c r="G415" s="5">
        <v>1308</v>
      </c>
      <c r="H415" s="5">
        <v>8760984</v>
      </c>
      <c r="I415" s="5">
        <v>0</v>
      </c>
      <c r="J415" s="5">
        <v>17846.867574</v>
      </c>
      <c r="K415" s="5">
        <v>21044</v>
      </c>
      <c r="L415" s="5">
        <v>0</v>
      </c>
      <c r="M415" s="5">
        <v>40332</v>
      </c>
      <c r="N415" s="5">
        <v>74601</v>
      </c>
      <c r="O415" s="5">
        <v>296610</v>
      </c>
      <c r="P415" s="5">
        <v>151657</v>
      </c>
      <c r="Q415" s="5">
        <v>17004</v>
      </c>
      <c r="R415" s="5">
        <v>0</v>
      </c>
      <c r="S415" s="5">
        <v>0</v>
      </c>
      <c r="T415" s="5">
        <v>34008</v>
      </c>
      <c r="U415" s="5">
        <v>-482863</v>
      </c>
      <c r="V415" s="5">
        <v>0</v>
      </c>
      <c r="W415" s="5">
        <v>0</v>
      </c>
      <c r="X415" s="5">
        <v>0</v>
      </c>
      <c r="Y415" s="5">
        <v>0</v>
      </c>
      <c r="Z415" s="5">
        <v>44704</v>
      </c>
      <c r="AA415" s="5">
        <v>0</v>
      </c>
      <c r="AB415" s="5">
        <v>8975927.8675740007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47"/>
    </row>
    <row r="416" spans="1:39" x14ac:dyDescent="0.25">
      <c r="A416" s="5">
        <v>4121</v>
      </c>
      <c r="B416" s="5">
        <v>7</v>
      </c>
      <c r="C416" s="5" t="s">
        <v>2280</v>
      </c>
      <c r="D416" s="5">
        <v>0</v>
      </c>
      <c r="E416" s="5">
        <v>0</v>
      </c>
      <c r="F416" s="5">
        <v>320</v>
      </c>
      <c r="G416" s="5">
        <v>384</v>
      </c>
      <c r="H416" s="5">
        <v>2572032</v>
      </c>
      <c r="I416" s="5">
        <v>0</v>
      </c>
      <c r="J416" s="5">
        <v>1022974.196945</v>
      </c>
      <c r="K416" s="5">
        <v>32223</v>
      </c>
      <c r="L416" s="5">
        <v>0</v>
      </c>
      <c r="M416" s="5">
        <v>11841</v>
      </c>
      <c r="N416" s="5">
        <v>0</v>
      </c>
      <c r="O416" s="5">
        <v>87078</v>
      </c>
      <c r="P416" s="5">
        <v>44523</v>
      </c>
      <c r="Q416" s="5">
        <v>4992</v>
      </c>
      <c r="R416" s="5">
        <v>0</v>
      </c>
      <c r="S416" s="5">
        <v>0</v>
      </c>
      <c r="T416" s="5">
        <v>7680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10844</v>
      </c>
      <c r="AA416" s="5">
        <v>0</v>
      </c>
      <c r="AB416" s="5">
        <v>3794187.196945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47"/>
    </row>
    <row r="417" spans="1:39" x14ac:dyDescent="0.25">
      <c r="A417" s="5">
        <v>4122</v>
      </c>
      <c r="B417" s="5">
        <v>7</v>
      </c>
      <c r="C417" s="5" t="s">
        <v>2281</v>
      </c>
      <c r="D417" s="5">
        <v>0</v>
      </c>
      <c r="E417" s="5">
        <v>0</v>
      </c>
      <c r="F417" s="5">
        <v>1475</v>
      </c>
      <c r="G417" s="5">
        <v>1577.8</v>
      </c>
      <c r="H417" s="5">
        <v>10568104</v>
      </c>
      <c r="I417" s="5">
        <v>0</v>
      </c>
      <c r="J417" s="5">
        <v>145509.971823</v>
      </c>
      <c r="K417" s="5">
        <v>84951</v>
      </c>
      <c r="L417" s="5">
        <v>0</v>
      </c>
      <c r="M417" s="5">
        <v>48651</v>
      </c>
      <c r="N417" s="5">
        <v>0</v>
      </c>
      <c r="O417" s="5">
        <v>357791</v>
      </c>
      <c r="P417" s="5">
        <v>182939</v>
      </c>
      <c r="Q417" s="5">
        <v>20511</v>
      </c>
      <c r="R417" s="5">
        <v>0</v>
      </c>
      <c r="S417" s="5">
        <v>0</v>
      </c>
      <c r="T417" s="5">
        <v>41022.800000000003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51427</v>
      </c>
      <c r="AA417" s="5">
        <v>0</v>
      </c>
      <c r="AB417" s="5">
        <v>11500906.771823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47"/>
    </row>
    <row r="418" spans="1:39" x14ac:dyDescent="0.25">
      <c r="A418" s="5">
        <v>4124</v>
      </c>
      <c r="B418" s="5">
        <v>7</v>
      </c>
      <c r="C418" s="5" t="s">
        <v>440</v>
      </c>
      <c r="D418" s="5">
        <v>0</v>
      </c>
      <c r="E418" s="5">
        <v>0</v>
      </c>
      <c r="F418" s="5">
        <v>708</v>
      </c>
      <c r="G418" s="5">
        <v>740</v>
      </c>
      <c r="H418" s="5">
        <v>4956520</v>
      </c>
      <c r="I418" s="5">
        <v>0</v>
      </c>
      <c r="J418" s="5">
        <v>193157.93446300001</v>
      </c>
      <c r="K418" s="5">
        <v>22191</v>
      </c>
      <c r="L418" s="5">
        <v>0</v>
      </c>
      <c r="M418" s="5">
        <v>22818</v>
      </c>
      <c r="N418" s="5">
        <v>172</v>
      </c>
      <c r="O418" s="5">
        <v>167807</v>
      </c>
      <c r="P418" s="5">
        <v>85800</v>
      </c>
      <c r="Q418" s="5">
        <v>9620</v>
      </c>
      <c r="R418" s="5">
        <v>0</v>
      </c>
      <c r="S418" s="5">
        <v>0</v>
      </c>
      <c r="T418" s="5">
        <v>50320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25275</v>
      </c>
      <c r="AA418" s="5">
        <v>0</v>
      </c>
      <c r="AB418" s="5">
        <v>5533680.9344629999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47"/>
    </row>
    <row r="419" spans="1:39" x14ac:dyDescent="0.25">
      <c r="A419" s="5">
        <v>4126</v>
      </c>
      <c r="B419" s="5">
        <v>7</v>
      </c>
      <c r="C419" s="5" t="s">
        <v>2282</v>
      </c>
      <c r="D419" s="5">
        <v>0</v>
      </c>
      <c r="E419" s="5">
        <v>0</v>
      </c>
      <c r="F419" s="5">
        <v>775</v>
      </c>
      <c r="G419" s="5">
        <v>847.4</v>
      </c>
      <c r="H419" s="5">
        <v>5675885</v>
      </c>
      <c r="I419" s="5">
        <v>0</v>
      </c>
      <c r="J419" s="5">
        <v>1340055.0271600001</v>
      </c>
      <c r="K419" s="5">
        <v>276621</v>
      </c>
      <c r="L419" s="5">
        <v>0</v>
      </c>
      <c r="M419" s="5">
        <v>26130</v>
      </c>
      <c r="N419" s="5">
        <v>0</v>
      </c>
      <c r="O419" s="5">
        <v>192161</v>
      </c>
      <c r="P419" s="5">
        <v>98252</v>
      </c>
      <c r="Q419" s="5">
        <v>11016</v>
      </c>
      <c r="R419" s="5">
        <v>0</v>
      </c>
      <c r="S419" s="5">
        <v>0</v>
      </c>
      <c r="T419" s="5">
        <v>52538.8</v>
      </c>
      <c r="U419" s="5">
        <v>0</v>
      </c>
      <c r="V419" s="5">
        <v>0</v>
      </c>
      <c r="W419" s="5">
        <v>0</v>
      </c>
      <c r="X419" s="5">
        <v>0</v>
      </c>
      <c r="Y419" s="5">
        <v>7125</v>
      </c>
      <c r="Z419" s="5">
        <v>28023</v>
      </c>
      <c r="AA419" s="5">
        <v>0</v>
      </c>
      <c r="AB419" s="5">
        <v>7707806.8271599999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47"/>
    </row>
    <row r="420" spans="1:39" x14ac:dyDescent="0.25">
      <c r="A420" s="5">
        <v>4127</v>
      </c>
      <c r="B420" s="5">
        <v>7</v>
      </c>
      <c r="C420" s="5" t="s">
        <v>442</v>
      </c>
      <c r="D420" s="5">
        <v>0</v>
      </c>
      <c r="E420" s="5">
        <v>0</v>
      </c>
      <c r="F420" s="5">
        <v>119</v>
      </c>
      <c r="G420" s="5">
        <v>119</v>
      </c>
      <c r="H420" s="5">
        <v>797062</v>
      </c>
      <c r="I420" s="5">
        <v>0</v>
      </c>
      <c r="J420" s="5">
        <v>111084.82751</v>
      </c>
      <c r="K420" s="5">
        <v>15607</v>
      </c>
      <c r="L420" s="5">
        <v>0</v>
      </c>
      <c r="M420" s="5">
        <v>3669</v>
      </c>
      <c r="N420" s="5">
        <v>15289</v>
      </c>
      <c r="O420" s="5">
        <v>26985</v>
      </c>
      <c r="P420" s="5">
        <v>13798</v>
      </c>
      <c r="Q420" s="5">
        <v>1547</v>
      </c>
      <c r="R420" s="5">
        <v>0</v>
      </c>
      <c r="S420" s="5">
        <v>0</v>
      </c>
      <c r="T420" s="5">
        <v>17374</v>
      </c>
      <c r="U420" s="5">
        <v>-52432</v>
      </c>
      <c r="V420" s="5">
        <v>0</v>
      </c>
      <c r="W420" s="5">
        <v>0</v>
      </c>
      <c r="X420" s="5">
        <v>0</v>
      </c>
      <c r="Y420" s="5">
        <v>0</v>
      </c>
      <c r="Z420" s="5">
        <v>5873</v>
      </c>
      <c r="AA420" s="5">
        <v>0</v>
      </c>
      <c r="AB420" s="5">
        <v>955856.82750999997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47"/>
    </row>
    <row r="421" spans="1:39" x14ac:dyDescent="0.25">
      <c r="A421" s="5">
        <v>4131</v>
      </c>
      <c r="B421" s="5">
        <v>7</v>
      </c>
      <c r="C421" s="5" t="s">
        <v>2283</v>
      </c>
      <c r="D421" s="5">
        <v>0</v>
      </c>
      <c r="E421" s="5">
        <v>0</v>
      </c>
      <c r="F421" s="5">
        <v>500</v>
      </c>
      <c r="G421" s="5">
        <v>586</v>
      </c>
      <c r="H421" s="5">
        <v>3925028</v>
      </c>
      <c r="I421" s="5">
        <v>0</v>
      </c>
      <c r="J421" s="5">
        <v>1501065.382339</v>
      </c>
      <c r="K421" s="5">
        <v>376257</v>
      </c>
      <c r="L421" s="5">
        <v>0</v>
      </c>
      <c r="M421" s="5">
        <v>18069</v>
      </c>
      <c r="N421" s="5">
        <v>0</v>
      </c>
      <c r="O421" s="5">
        <v>132885</v>
      </c>
      <c r="P421" s="5">
        <v>67944</v>
      </c>
      <c r="Q421" s="5">
        <v>7618</v>
      </c>
      <c r="R421" s="5">
        <v>0</v>
      </c>
      <c r="S421" s="5">
        <v>0</v>
      </c>
      <c r="T421" s="5">
        <v>586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19042</v>
      </c>
      <c r="AA421" s="5">
        <v>0</v>
      </c>
      <c r="AB421" s="5">
        <v>6048494.3823389998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47"/>
    </row>
    <row r="422" spans="1:39" x14ac:dyDescent="0.25">
      <c r="A422" s="5">
        <v>4132</v>
      </c>
      <c r="B422" s="5">
        <v>7</v>
      </c>
      <c r="C422" s="5" t="s">
        <v>2284</v>
      </c>
      <c r="D422" s="5">
        <v>0</v>
      </c>
      <c r="E422" s="5">
        <v>0</v>
      </c>
      <c r="F422" s="5">
        <v>615</v>
      </c>
      <c r="G422" s="5">
        <v>717</v>
      </c>
      <c r="H422" s="5">
        <v>4802466</v>
      </c>
      <c r="I422" s="5">
        <v>10288</v>
      </c>
      <c r="J422" s="5">
        <v>418080.03871200001</v>
      </c>
      <c r="K422" s="5">
        <v>15754</v>
      </c>
      <c r="L422" s="5">
        <v>0</v>
      </c>
      <c r="M422" s="5">
        <v>22109</v>
      </c>
      <c r="N422" s="5">
        <v>0</v>
      </c>
      <c r="O422" s="5">
        <v>162591</v>
      </c>
      <c r="P422" s="5">
        <v>83133</v>
      </c>
      <c r="Q422" s="5">
        <v>9321</v>
      </c>
      <c r="R422" s="5">
        <v>0</v>
      </c>
      <c r="S422" s="5">
        <v>0</v>
      </c>
      <c r="T422" s="5">
        <v>106833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23644</v>
      </c>
      <c r="AA422" s="5">
        <v>0</v>
      </c>
      <c r="AB422" s="5">
        <v>5654219.0387119995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47"/>
    </row>
    <row r="423" spans="1:39" x14ac:dyDescent="0.25">
      <c r="A423" s="5">
        <v>4135</v>
      </c>
      <c r="B423" s="5">
        <v>7</v>
      </c>
      <c r="C423" s="5" t="s">
        <v>2285</v>
      </c>
      <c r="D423" s="5">
        <v>0</v>
      </c>
      <c r="E423" s="5">
        <v>0</v>
      </c>
      <c r="F423" s="5">
        <v>520</v>
      </c>
      <c r="G423" s="5">
        <v>538</v>
      </c>
      <c r="H423" s="5">
        <v>3603524</v>
      </c>
      <c r="I423" s="5">
        <v>0</v>
      </c>
      <c r="J423" s="5">
        <v>1455368.9215589999</v>
      </c>
      <c r="K423" s="5">
        <v>251712</v>
      </c>
      <c r="L423" s="5">
        <v>0</v>
      </c>
      <c r="M423" s="5">
        <v>16589</v>
      </c>
      <c r="N423" s="5">
        <v>17106</v>
      </c>
      <c r="O423" s="5">
        <v>122000</v>
      </c>
      <c r="P423" s="5">
        <v>62379</v>
      </c>
      <c r="Q423" s="5">
        <v>6994</v>
      </c>
      <c r="R423" s="5">
        <v>0</v>
      </c>
      <c r="S423" s="5">
        <v>0</v>
      </c>
      <c r="T423" s="5">
        <v>30666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18320</v>
      </c>
      <c r="AA423" s="5">
        <v>0</v>
      </c>
      <c r="AB423" s="5">
        <v>5584658.9215590004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47"/>
    </row>
    <row r="424" spans="1:39" x14ac:dyDescent="0.25">
      <c r="A424" s="5">
        <v>4137</v>
      </c>
      <c r="B424" s="5">
        <v>7</v>
      </c>
      <c r="C424" s="5" t="s">
        <v>2286</v>
      </c>
      <c r="D424" s="5">
        <v>0</v>
      </c>
      <c r="E424" s="5">
        <v>0</v>
      </c>
      <c r="F424" s="5">
        <v>147</v>
      </c>
      <c r="G424" s="5">
        <v>147</v>
      </c>
      <c r="H424" s="5">
        <v>984606</v>
      </c>
      <c r="I424" s="5">
        <v>0</v>
      </c>
      <c r="J424" s="5">
        <v>6189.554494</v>
      </c>
      <c r="K424" s="5">
        <v>0</v>
      </c>
      <c r="L424" s="5">
        <v>0</v>
      </c>
      <c r="M424" s="5">
        <v>4533</v>
      </c>
      <c r="N424" s="5">
        <v>0</v>
      </c>
      <c r="O424" s="5">
        <v>33335</v>
      </c>
      <c r="P424" s="5">
        <v>17044</v>
      </c>
      <c r="Q424" s="5">
        <v>1911</v>
      </c>
      <c r="R424" s="5">
        <v>0</v>
      </c>
      <c r="S424" s="5">
        <v>0</v>
      </c>
      <c r="T424" s="5">
        <v>18669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6377</v>
      </c>
      <c r="AA424" s="5">
        <v>0</v>
      </c>
      <c r="AB424" s="5">
        <v>1072664.554494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47"/>
    </row>
    <row r="425" spans="1:39" x14ac:dyDescent="0.25">
      <c r="A425" s="5">
        <v>4138</v>
      </c>
      <c r="B425" s="5">
        <v>7</v>
      </c>
      <c r="C425" s="5" t="s">
        <v>2287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47"/>
    </row>
    <row r="426" spans="1:39" x14ac:dyDescent="0.25">
      <c r="A426" s="5">
        <v>4139</v>
      </c>
      <c r="B426" s="5">
        <v>7</v>
      </c>
      <c r="C426" s="5" t="s">
        <v>2288</v>
      </c>
      <c r="D426" s="5">
        <v>0</v>
      </c>
      <c r="E426" s="5">
        <v>0</v>
      </c>
      <c r="F426" s="5">
        <v>150</v>
      </c>
      <c r="G426" s="5">
        <v>157</v>
      </c>
      <c r="H426" s="5">
        <v>1051586</v>
      </c>
      <c r="I426" s="5">
        <v>0</v>
      </c>
      <c r="J426" s="5">
        <v>502699.00135199999</v>
      </c>
      <c r="K426" s="5">
        <v>0</v>
      </c>
      <c r="L426" s="5">
        <v>0</v>
      </c>
      <c r="M426" s="5">
        <v>4841</v>
      </c>
      <c r="N426" s="5">
        <v>37</v>
      </c>
      <c r="O426" s="5">
        <v>35602</v>
      </c>
      <c r="P426" s="5">
        <v>18203</v>
      </c>
      <c r="Q426" s="5">
        <v>2041</v>
      </c>
      <c r="R426" s="5">
        <v>0</v>
      </c>
      <c r="S426" s="5">
        <v>0</v>
      </c>
      <c r="T426" s="5">
        <v>6908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5129</v>
      </c>
      <c r="AA426" s="5">
        <v>0</v>
      </c>
      <c r="AB426" s="5">
        <v>1627046.0013520001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47"/>
    </row>
    <row r="427" spans="1:39" x14ac:dyDescent="0.25">
      <c r="A427" s="5">
        <v>4140</v>
      </c>
      <c r="B427" s="5">
        <v>7</v>
      </c>
      <c r="C427" s="5" t="s">
        <v>446</v>
      </c>
      <c r="D427" s="5">
        <v>0</v>
      </c>
      <c r="E427" s="5">
        <v>0</v>
      </c>
      <c r="F427" s="5">
        <v>831</v>
      </c>
      <c r="G427" s="5">
        <v>872.8</v>
      </c>
      <c r="H427" s="5">
        <v>5846014</v>
      </c>
      <c r="I427" s="5">
        <v>0</v>
      </c>
      <c r="J427" s="5">
        <v>18557.761974000001</v>
      </c>
      <c r="K427" s="5">
        <v>17036</v>
      </c>
      <c r="L427" s="5">
        <v>0</v>
      </c>
      <c r="M427" s="5">
        <v>26913</v>
      </c>
      <c r="N427" s="5">
        <v>0</v>
      </c>
      <c r="O427" s="5">
        <v>197921</v>
      </c>
      <c r="P427" s="5">
        <v>101198</v>
      </c>
      <c r="Q427" s="5">
        <v>11346</v>
      </c>
      <c r="R427" s="5">
        <v>0</v>
      </c>
      <c r="S427" s="5">
        <v>0</v>
      </c>
      <c r="T427" s="5">
        <v>34912</v>
      </c>
      <c r="U427" s="5">
        <v>0</v>
      </c>
      <c r="V427" s="5">
        <v>0</v>
      </c>
      <c r="W427" s="5">
        <v>0</v>
      </c>
      <c r="X427" s="5">
        <v>0</v>
      </c>
      <c r="Y427" s="5">
        <v>15750</v>
      </c>
      <c r="Z427" s="5">
        <v>32053</v>
      </c>
      <c r="AA427" s="5">
        <v>0</v>
      </c>
      <c r="AB427" s="5">
        <v>6301700.7619740004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47"/>
    </row>
    <row r="428" spans="1:39" x14ac:dyDescent="0.25">
      <c r="A428" s="5">
        <v>4142</v>
      </c>
      <c r="B428" s="5">
        <v>7</v>
      </c>
      <c r="C428" s="5" t="s">
        <v>2289</v>
      </c>
      <c r="D428" s="5">
        <v>0</v>
      </c>
      <c r="E428" s="5">
        <v>0</v>
      </c>
      <c r="F428" s="5">
        <v>513</v>
      </c>
      <c r="G428" s="5">
        <v>530</v>
      </c>
      <c r="H428" s="5">
        <v>3549940</v>
      </c>
      <c r="I428" s="5">
        <v>0</v>
      </c>
      <c r="J428" s="5">
        <v>763563.26553400001</v>
      </c>
      <c r="K428" s="5">
        <v>319884</v>
      </c>
      <c r="L428" s="5">
        <v>0</v>
      </c>
      <c r="M428" s="5">
        <v>16343</v>
      </c>
      <c r="N428" s="5">
        <v>35775</v>
      </c>
      <c r="O428" s="5">
        <v>120186</v>
      </c>
      <c r="P428" s="5">
        <v>61451</v>
      </c>
      <c r="Q428" s="5">
        <v>6890</v>
      </c>
      <c r="R428" s="5">
        <v>0</v>
      </c>
      <c r="S428" s="5">
        <v>0</v>
      </c>
      <c r="T428" s="5">
        <v>60950</v>
      </c>
      <c r="U428" s="5">
        <v>-201202</v>
      </c>
      <c r="V428" s="5">
        <v>0</v>
      </c>
      <c r="W428" s="5">
        <v>0</v>
      </c>
      <c r="X428" s="5">
        <v>0</v>
      </c>
      <c r="Y428" s="5">
        <v>0</v>
      </c>
      <c r="Z428" s="5">
        <v>21404</v>
      </c>
      <c r="AA428" s="5">
        <v>0</v>
      </c>
      <c r="AB428" s="5">
        <v>4755184.2655339995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47"/>
    </row>
    <row r="429" spans="1:39" x14ac:dyDescent="0.25">
      <c r="A429" s="5">
        <v>4143</v>
      </c>
      <c r="B429" s="5">
        <v>7</v>
      </c>
      <c r="C429" s="5" t="s">
        <v>2290</v>
      </c>
      <c r="D429" s="5">
        <v>0</v>
      </c>
      <c r="E429" s="5">
        <v>0</v>
      </c>
      <c r="F429" s="5">
        <v>780</v>
      </c>
      <c r="G429" s="5">
        <v>808</v>
      </c>
      <c r="H429" s="5">
        <v>5411984</v>
      </c>
      <c r="I429" s="5">
        <v>0</v>
      </c>
      <c r="J429" s="5">
        <v>1350953.8431190001</v>
      </c>
      <c r="K429" s="5">
        <v>589950</v>
      </c>
      <c r="L429" s="5">
        <v>0</v>
      </c>
      <c r="M429" s="5">
        <v>24915</v>
      </c>
      <c r="N429" s="5">
        <v>0</v>
      </c>
      <c r="O429" s="5">
        <v>183227</v>
      </c>
      <c r="P429" s="5">
        <v>93684</v>
      </c>
      <c r="Q429" s="5">
        <v>10504</v>
      </c>
      <c r="R429" s="5">
        <v>0</v>
      </c>
      <c r="S429" s="5">
        <v>0</v>
      </c>
      <c r="T429" s="5">
        <v>34744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26060</v>
      </c>
      <c r="AA429" s="5">
        <v>0</v>
      </c>
      <c r="AB429" s="5">
        <v>7726021.8431190001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47"/>
    </row>
    <row r="430" spans="1:39" x14ac:dyDescent="0.25">
      <c r="A430" s="5">
        <v>4144</v>
      </c>
      <c r="B430" s="5">
        <v>7</v>
      </c>
      <c r="C430" s="5" t="s">
        <v>2291</v>
      </c>
      <c r="D430" s="5">
        <v>0</v>
      </c>
      <c r="E430" s="5">
        <v>0</v>
      </c>
      <c r="F430" s="5">
        <v>55</v>
      </c>
      <c r="G430" s="5">
        <v>55</v>
      </c>
      <c r="H430" s="5">
        <v>368390</v>
      </c>
      <c r="I430" s="5">
        <v>0</v>
      </c>
      <c r="J430" s="5">
        <v>2635.9086550000002</v>
      </c>
      <c r="K430" s="5">
        <v>16022</v>
      </c>
      <c r="L430" s="5">
        <v>0</v>
      </c>
      <c r="M430" s="5">
        <v>1696</v>
      </c>
      <c r="N430" s="5">
        <v>10300</v>
      </c>
      <c r="O430" s="5">
        <v>12472</v>
      </c>
      <c r="P430" s="5">
        <v>6377</v>
      </c>
      <c r="Q430" s="5">
        <v>715</v>
      </c>
      <c r="R430" s="5">
        <v>0</v>
      </c>
      <c r="S430" s="5">
        <v>0</v>
      </c>
      <c r="T430" s="5">
        <v>7755</v>
      </c>
      <c r="U430" s="5">
        <v>-27467</v>
      </c>
      <c r="V430" s="5">
        <v>0</v>
      </c>
      <c r="W430" s="5">
        <v>0</v>
      </c>
      <c r="X430" s="5">
        <v>0</v>
      </c>
      <c r="Y430" s="5">
        <v>0</v>
      </c>
      <c r="Z430" s="5">
        <v>1972</v>
      </c>
      <c r="AA430" s="5">
        <v>0</v>
      </c>
      <c r="AB430" s="5">
        <v>400867.90865499998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47"/>
    </row>
    <row r="431" spans="1:39" x14ac:dyDescent="0.25">
      <c r="A431" s="5">
        <v>4145</v>
      </c>
      <c r="B431" s="5">
        <v>7</v>
      </c>
      <c r="C431" s="5" t="s">
        <v>2292</v>
      </c>
      <c r="D431" s="5">
        <v>0</v>
      </c>
      <c r="E431" s="5">
        <v>0</v>
      </c>
      <c r="F431" s="5">
        <v>30</v>
      </c>
      <c r="G431" s="5">
        <v>30</v>
      </c>
      <c r="H431" s="5">
        <v>200940</v>
      </c>
      <c r="I431" s="5">
        <v>0</v>
      </c>
      <c r="J431" s="5">
        <v>10197.172490000001</v>
      </c>
      <c r="K431" s="5">
        <v>0</v>
      </c>
      <c r="L431" s="5">
        <v>0</v>
      </c>
      <c r="M431" s="5">
        <v>925</v>
      </c>
      <c r="N431" s="5">
        <v>19415</v>
      </c>
      <c r="O431" s="5">
        <v>6803</v>
      </c>
      <c r="P431" s="5">
        <v>3478</v>
      </c>
      <c r="Q431" s="5">
        <v>390</v>
      </c>
      <c r="R431" s="5">
        <v>0</v>
      </c>
      <c r="S431" s="5">
        <v>0</v>
      </c>
      <c r="T431" s="5">
        <v>510</v>
      </c>
      <c r="U431" s="5">
        <v>0</v>
      </c>
      <c r="V431" s="5">
        <v>0</v>
      </c>
      <c r="W431" s="5">
        <v>0</v>
      </c>
      <c r="X431" s="5">
        <v>0</v>
      </c>
      <c r="Y431" s="5">
        <v>24375</v>
      </c>
      <c r="Z431" s="5">
        <v>1710</v>
      </c>
      <c r="AA431" s="5">
        <v>0</v>
      </c>
      <c r="AB431" s="5">
        <v>268743.17249000003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47"/>
    </row>
    <row r="432" spans="1:39" x14ac:dyDescent="0.25">
      <c r="A432" s="5">
        <v>4146</v>
      </c>
      <c r="B432" s="5">
        <v>7</v>
      </c>
      <c r="C432" s="5" t="s">
        <v>2293</v>
      </c>
      <c r="D432" s="5">
        <v>0</v>
      </c>
      <c r="E432" s="5">
        <v>0</v>
      </c>
      <c r="F432" s="5">
        <v>95</v>
      </c>
      <c r="G432" s="5">
        <v>112.4</v>
      </c>
      <c r="H432" s="5">
        <v>752855</v>
      </c>
      <c r="I432" s="5">
        <v>0</v>
      </c>
      <c r="J432" s="5">
        <v>195634.99864800001</v>
      </c>
      <c r="K432" s="5">
        <v>0</v>
      </c>
      <c r="L432" s="5">
        <v>0</v>
      </c>
      <c r="M432" s="5">
        <v>3466</v>
      </c>
      <c r="N432" s="5">
        <v>35239</v>
      </c>
      <c r="O432" s="5">
        <v>25488</v>
      </c>
      <c r="P432" s="5">
        <v>13032</v>
      </c>
      <c r="Q432" s="5">
        <v>1461</v>
      </c>
      <c r="R432" s="5">
        <v>0</v>
      </c>
      <c r="S432" s="5">
        <v>0</v>
      </c>
      <c r="T432" s="5">
        <v>12701.2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6116</v>
      </c>
      <c r="AA432" s="5">
        <v>0</v>
      </c>
      <c r="AB432" s="5">
        <v>1045993.198648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47"/>
    </row>
    <row r="433" spans="1:39" x14ac:dyDescent="0.25">
      <c r="A433" s="5">
        <v>4150</v>
      </c>
      <c r="B433" s="5">
        <v>7</v>
      </c>
      <c r="C433" s="5" t="s">
        <v>2294</v>
      </c>
      <c r="D433" s="5">
        <v>0</v>
      </c>
      <c r="E433" s="5">
        <v>0</v>
      </c>
      <c r="F433" s="5">
        <v>206</v>
      </c>
      <c r="G433" s="5">
        <v>247.2</v>
      </c>
      <c r="H433" s="5">
        <v>1655746</v>
      </c>
      <c r="I433" s="5">
        <v>0</v>
      </c>
      <c r="J433" s="5">
        <v>7436.6448209999999</v>
      </c>
      <c r="K433" s="5">
        <v>0</v>
      </c>
      <c r="L433" s="5">
        <v>0</v>
      </c>
      <c r="M433" s="5">
        <v>7622</v>
      </c>
      <c r="N433" s="5">
        <v>0</v>
      </c>
      <c r="O433" s="5">
        <v>56057</v>
      </c>
      <c r="P433" s="5">
        <v>28662</v>
      </c>
      <c r="Q433" s="5">
        <v>3214</v>
      </c>
      <c r="R433" s="5">
        <v>0</v>
      </c>
      <c r="S433" s="5">
        <v>0</v>
      </c>
      <c r="T433" s="5">
        <v>26450.400000000001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12331</v>
      </c>
      <c r="AA433" s="5">
        <v>0</v>
      </c>
      <c r="AB433" s="5">
        <v>1797519.044821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47"/>
    </row>
    <row r="434" spans="1:39" x14ac:dyDescent="0.25">
      <c r="A434" s="5">
        <v>4151</v>
      </c>
      <c r="B434" s="5">
        <v>7</v>
      </c>
      <c r="C434" s="5" t="s">
        <v>2295</v>
      </c>
      <c r="D434" s="5">
        <v>0</v>
      </c>
      <c r="E434" s="5">
        <v>0</v>
      </c>
      <c r="F434" s="5">
        <v>105</v>
      </c>
      <c r="G434" s="5">
        <v>126</v>
      </c>
      <c r="H434" s="5">
        <v>843948</v>
      </c>
      <c r="I434" s="5">
        <v>0</v>
      </c>
      <c r="J434" s="5">
        <v>2285.815959</v>
      </c>
      <c r="K434" s="5">
        <v>0</v>
      </c>
      <c r="L434" s="5">
        <v>0</v>
      </c>
      <c r="M434" s="5">
        <v>3885</v>
      </c>
      <c r="N434" s="5">
        <v>21025</v>
      </c>
      <c r="O434" s="5">
        <v>28572</v>
      </c>
      <c r="P434" s="5">
        <v>14609</v>
      </c>
      <c r="Q434" s="5">
        <v>1638</v>
      </c>
      <c r="R434" s="5">
        <v>0</v>
      </c>
      <c r="S434" s="5">
        <v>0</v>
      </c>
      <c r="T434" s="5">
        <v>13230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5993</v>
      </c>
      <c r="AA434" s="5">
        <v>0</v>
      </c>
      <c r="AB434" s="5">
        <v>935185.81595900003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47"/>
    </row>
    <row r="435" spans="1:39" x14ac:dyDescent="0.25">
      <c r="A435" s="5">
        <v>4152</v>
      </c>
      <c r="B435" s="5">
        <v>7</v>
      </c>
      <c r="C435" s="5" t="s">
        <v>2296</v>
      </c>
      <c r="D435" s="5">
        <v>0</v>
      </c>
      <c r="E435" s="5">
        <v>0</v>
      </c>
      <c r="F435" s="5">
        <v>636</v>
      </c>
      <c r="G435" s="5">
        <v>662.2</v>
      </c>
      <c r="H435" s="5">
        <v>4435416</v>
      </c>
      <c r="I435" s="5">
        <v>0</v>
      </c>
      <c r="J435" s="5">
        <v>7843.2506590000003</v>
      </c>
      <c r="K435" s="5">
        <v>16002</v>
      </c>
      <c r="L435" s="5">
        <v>0</v>
      </c>
      <c r="M435" s="5">
        <v>20419</v>
      </c>
      <c r="N435" s="5">
        <v>0</v>
      </c>
      <c r="O435" s="5">
        <v>150164</v>
      </c>
      <c r="P435" s="5">
        <v>76779</v>
      </c>
      <c r="Q435" s="5">
        <v>8609</v>
      </c>
      <c r="R435" s="5">
        <v>0</v>
      </c>
      <c r="S435" s="5">
        <v>0</v>
      </c>
      <c r="T435" s="5">
        <v>54300.4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21363</v>
      </c>
      <c r="AA435" s="5">
        <v>0</v>
      </c>
      <c r="AB435" s="5">
        <v>4790895.6506589996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47"/>
    </row>
    <row r="436" spans="1:39" x14ac:dyDescent="0.25">
      <c r="A436" s="5">
        <v>4153</v>
      </c>
      <c r="B436" s="5">
        <v>7</v>
      </c>
      <c r="C436" s="5" t="s">
        <v>452</v>
      </c>
      <c r="D436" s="5">
        <v>0</v>
      </c>
      <c r="E436" s="5">
        <v>0</v>
      </c>
      <c r="F436" s="5">
        <v>330</v>
      </c>
      <c r="G436" s="5">
        <v>344</v>
      </c>
      <c r="H436" s="5">
        <v>2304112</v>
      </c>
      <c r="I436" s="5">
        <v>0</v>
      </c>
      <c r="J436" s="5">
        <v>1356937.472331</v>
      </c>
      <c r="K436" s="5">
        <v>353970</v>
      </c>
      <c r="L436" s="5">
        <v>0</v>
      </c>
      <c r="M436" s="5">
        <v>10607</v>
      </c>
      <c r="N436" s="5">
        <v>0</v>
      </c>
      <c r="O436" s="5">
        <v>78007</v>
      </c>
      <c r="P436" s="5">
        <v>39885</v>
      </c>
      <c r="Q436" s="5">
        <v>4472</v>
      </c>
      <c r="R436" s="5">
        <v>0</v>
      </c>
      <c r="S436" s="5">
        <v>0</v>
      </c>
      <c r="T436" s="5">
        <v>2064</v>
      </c>
      <c r="U436" s="5">
        <v>0</v>
      </c>
      <c r="V436" s="5">
        <v>0</v>
      </c>
      <c r="W436" s="5">
        <v>0</v>
      </c>
      <c r="X436" s="5">
        <v>0</v>
      </c>
      <c r="Y436" s="5">
        <v>141000</v>
      </c>
      <c r="Z436" s="5">
        <v>8959</v>
      </c>
      <c r="AA436" s="5">
        <v>0</v>
      </c>
      <c r="AB436" s="5">
        <v>4300013.4723309996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47"/>
    </row>
    <row r="437" spans="1:39" x14ac:dyDescent="0.25">
      <c r="A437" s="5">
        <v>4155</v>
      </c>
      <c r="B437" s="5">
        <v>7</v>
      </c>
      <c r="C437" s="5" t="s">
        <v>2297</v>
      </c>
      <c r="D437" s="5">
        <v>0</v>
      </c>
      <c r="E437" s="5">
        <v>0</v>
      </c>
      <c r="F437" s="5">
        <v>136</v>
      </c>
      <c r="G437" s="5">
        <v>136</v>
      </c>
      <c r="H437" s="5">
        <v>910928</v>
      </c>
      <c r="I437" s="5">
        <v>0</v>
      </c>
      <c r="J437" s="5">
        <v>332942.84143099998</v>
      </c>
      <c r="K437" s="5">
        <v>0</v>
      </c>
      <c r="L437" s="5">
        <v>0</v>
      </c>
      <c r="M437" s="5">
        <v>4194</v>
      </c>
      <c r="N437" s="5">
        <v>41049</v>
      </c>
      <c r="O437" s="5">
        <v>30840</v>
      </c>
      <c r="P437" s="5">
        <v>15769</v>
      </c>
      <c r="Q437" s="5">
        <v>1768</v>
      </c>
      <c r="R437" s="5">
        <v>0</v>
      </c>
      <c r="S437" s="5">
        <v>0</v>
      </c>
      <c r="T437" s="5">
        <v>27472</v>
      </c>
      <c r="U437" s="5">
        <v>-83498</v>
      </c>
      <c r="V437" s="5">
        <v>0</v>
      </c>
      <c r="W437" s="5">
        <v>0</v>
      </c>
      <c r="X437" s="5">
        <v>0</v>
      </c>
      <c r="Y437" s="5">
        <v>0</v>
      </c>
      <c r="Z437" s="5">
        <v>8903</v>
      </c>
      <c r="AA437" s="5">
        <v>0</v>
      </c>
      <c r="AB437" s="5">
        <v>1290367.841431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47"/>
    </row>
    <row r="438" spans="1:39" x14ac:dyDescent="0.25">
      <c r="A438" s="5">
        <v>4159</v>
      </c>
      <c r="B438" s="5">
        <v>7</v>
      </c>
      <c r="C438" s="5" t="s">
        <v>2298</v>
      </c>
      <c r="D438" s="5">
        <v>0</v>
      </c>
      <c r="E438" s="5">
        <v>0</v>
      </c>
      <c r="F438" s="5">
        <v>1135</v>
      </c>
      <c r="G438" s="5">
        <v>1169</v>
      </c>
      <c r="H438" s="5">
        <v>7829962</v>
      </c>
      <c r="I438" s="5">
        <v>16773</v>
      </c>
      <c r="J438" s="5">
        <v>221792.06452000001</v>
      </c>
      <c r="K438" s="5">
        <v>93803</v>
      </c>
      <c r="L438" s="5">
        <v>0</v>
      </c>
      <c r="M438" s="5">
        <v>36046</v>
      </c>
      <c r="N438" s="5">
        <v>0</v>
      </c>
      <c r="O438" s="5">
        <v>265089</v>
      </c>
      <c r="P438" s="5">
        <v>135541</v>
      </c>
      <c r="Q438" s="5">
        <v>15197</v>
      </c>
      <c r="R438" s="5">
        <v>0</v>
      </c>
      <c r="S438" s="5">
        <v>0</v>
      </c>
      <c r="T438" s="5">
        <v>11690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46190</v>
      </c>
      <c r="AA438" s="5">
        <v>0</v>
      </c>
      <c r="AB438" s="5">
        <v>8672083.0645199995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47"/>
    </row>
    <row r="439" spans="1:39" x14ac:dyDescent="0.25">
      <c r="A439" s="5">
        <v>4160</v>
      </c>
      <c r="B439" s="5">
        <v>7</v>
      </c>
      <c r="C439" s="5" t="s">
        <v>2299</v>
      </c>
      <c r="D439" s="5">
        <v>0</v>
      </c>
      <c r="E439" s="5">
        <v>0</v>
      </c>
      <c r="F439" s="5">
        <v>810</v>
      </c>
      <c r="G439" s="5">
        <v>948</v>
      </c>
      <c r="H439" s="5">
        <v>6349704</v>
      </c>
      <c r="I439" s="5">
        <v>0</v>
      </c>
      <c r="J439" s="5">
        <v>17506.301194</v>
      </c>
      <c r="K439" s="5">
        <v>15535</v>
      </c>
      <c r="L439" s="5">
        <v>0</v>
      </c>
      <c r="M439" s="5">
        <v>29232</v>
      </c>
      <c r="N439" s="5">
        <v>29335</v>
      </c>
      <c r="O439" s="5">
        <v>214974</v>
      </c>
      <c r="P439" s="5">
        <v>109917</v>
      </c>
      <c r="Q439" s="5">
        <v>12324</v>
      </c>
      <c r="R439" s="5">
        <v>0</v>
      </c>
      <c r="S439" s="5">
        <v>0</v>
      </c>
      <c r="T439" s="5">
        <v>161160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28241</v>
      </c>
      <c r="AA439" s="5">
        <v>0</v>
      </c>
      <c r="AB439" s="5">
        <v>6967928.3011940001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47"/>
    </row>
    <row r="440" spans="1:39" x14ac:dyDescent="0.25">
      <c r="A440" s="5">
        <v>4161</v>
      </c>
      <c r="B440" s="5">
        <v>7</v>
      </c>
      <c r="C440" s="5" t="s">
        <v>2300</v>
      </c>
      <c r="D440" s="5">
        <v>0</v>
      </c>
      <c r="E440" s="5">
        <v>0</v>
      </c>
      <c r="F440" s="5">
        <v>230</v>
      </c>
      <c r="G440" s="5">
        <v>242.9</v>
      </c>
      <c r="H440" s="5">
        <v>1626944</v>
      </c>
      <c r="I440" s="5">
        <v>0</v>
      </c>
      <c r="J440" s="5">
        <v>205833.881352</v>
      </c>
      <c r="K440" s="5">
        <v>0</v>
      </c>
      <c r="L440" s="5">
        <v>0</v>
      </c>
      <c r="M440" s="5">
        <v>7490</v>
      </c>
      <c r="N440" s="5">
        <v>27784</v>
      </c>
      <c r="O440" s="5">
        <v>55081</v>
      </c>
      <c r="P440" s="5">
        <v>28163</v>
      </c>
      <c r="Q440" s="5">
        <v>3158</v>
      </c>
      <c r="R440" s="5">
        <v>0</v>
      </c>
      <c r="S440" s="5">
        <v>0</v>
      </c>
      <c r="T440" s="5">
        <v>44450.7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12083</v>
      </c>
      <c r="AA440" s="5">
        <v>0</v>
      </c>
      <c r="AB440" s="5">
        <v>2010987.5813519999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47"/>
    </row>
    <row r="441" spans="1:39" x14ac:dyDescent="0.25">
      <c r="A441" s="5">
        <v>4162</v>
      </c>
      <c r="B441" s="5">
        <v>7</v>
      </c>
      <c r="C441" s="5" t="s">
        <v>2301</v>
      </c>
      <c r="D441" s="5">
        <v>0</v>
      </c>
      <c r="E441" s="5">
        <v>0</v>
      </c>
      <c r="F441" s="5">
        <v>118</v>
      </c>
      <c r="G441" s="5">
        <v>123.6</v>
      </c>
      <c r="H441" s="5">
        <v>827873</v>
      </c>
      <c r="I441" s="5">
        <v>0</v>
      </c>
      <c r="J441" s="5">
        <v>104815.82751</v>
      </c>
      <c r="K441" s="5">
        <v>15527</v>
      </c>
      <c r="L441" s="5">
        <v>0</v>
      </c>
      <c r="M441" s="5">
        <v>3811</v>
      </c>
      <c r="N441" s="5">
        <v>0</v>
      </c>
      <c r="O441" s="5">
        <v>28028</v>
      </c>
      <c r="P441" s="5">
        <v>14331</v>
      </c>
      <c r="Q441" s="5">
        <v>1607</v>
      </c>
      <c r="R441" s="5">
        <v>0</v>
      </c>
      <c r="S441" s="5">
        <v>0</v>
      </c>
      <c r="T441" s="5">
        <v>741.6</v>
      </c>
      <c r="U441" s="5">
        <v>-38579</v>
      </c>
      <c r="V441" s="5">
        <v>0</v>
      </c>
      <c r="W441" s="5">
        <v>0</v>
      </c>
      <c r="X441" s="5">
        <v>0</v>
      </c>
      <c r="Y441" s="5">
        <v>28500</v>
      </c>
      <c r="Z441" s="5">
        <v>4432</v>
      </c>
      <c r="AA441" s="5">
        <v>0</v>
      </c>
      <c r="AB441" s="5">
        <v>991087.42750999995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47"/>
    </row>
    <row r="442" spans="1:39" x14ac:dyDescent="0.25">
      <c r="A442" s="5">
        <v>4163</v>
      </c>
      <c r="B442" s="5">
        <v>7</v>
      </c>
      <c r="C442" s="5" t="s">
        <v>2302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47"/>
    </row>
    <row r="443" spans="1:39" x14ac:dyDescent="0.25">
      <c r="A443" s="5">
        <v>4164</v>
      </c>
      <c r="B443" s="5">
        <v>7</v>
      </c>
      <c r="C443" s="5" t="s">
        <v>2303</v>
      </c>
      <c r="D443" s="5">
        <v>0</v>
      </c>
      <c r="E443" s="5">
        <v>0</v>
      </c>
      <c r="F443" s="5">
        <v>90</v>
      </c>
      <c r="G443" s="5">
        <v>102</v>
      </c>
      <c r="H443" s="5">
        <v>683196</v>
      </c>
      <c r="I443" s="5">
        <v>0</v>
      </c>
      <c r="J443" s="5">
        <v>17398.827509999999</v>
      </c>
      <c r="K443" s="5">
        <v>0</v>
      </c>
      <c r="L443" s="5">
        <v>0</v>
      </c>
      <c r="M443" s="5">
        <v>3145</v>
      </c>
      <c r="N443" s="5">
        <v>0</v>
      </c>
      <c r="O443" s="5">
        <v>23130</v>
      </c>
      <c r="P443" s="5">
        <v>11826</v>
      </c>
      <c r="Q443" s="5">
        <v>1326</v>
      </c>
      <c r="R443" s="5">
        <v>0</v>
      </c>
      <c r="S443" s="5">
        <v>0</v>
      </c>
      <c r="T443" s="5">
        <v>13872</v>
      </c>
      <c r="U443" s="5">
        <v>-31837</v>
      </c>
      <c r="V443" s="5">
        <v>0</v>
      </c>
      <c r="W443" s="5">
        <v>0</v>
      </c>
      <c r="X443" s="5">
        <v>0</v>
      </c>
      <c r="Y443" s="5">
        <v>0</v>
      </c>
      <c r="Z443" s="5">
        <v>5598</v>
      </c>
      <c r="AA443" s="5">
        <v>0</v>
      </c>
      <c r="AB443" s="5">
        <v>727654.82750999997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47"/>
    </row>
    <row r="444" spans="1:39" x14ac:dyDescent="0.25">
      <c r="A444" s="5">
        <v>4166</v>
      </c>
      <c r="B444" s="5">
        <v>7</v>
      </c>
      <c r="C444" s="5" t="s">
        <v>2304</v>
      </c>
      <c r="D444" s="5">
        <v>0</v>
      </c>
      <c r="E444" s="5">
        <v>0</v>
      </c>
      <c r="F444" s="5">
        <v>140</v>
      </c>
      <c r="G444" s="5">
        <v>168</v>
      </c>
      <c r="H444" s="5">
        <v>1125264</v>
      </c>
      <c r="I444" s="5">
        <v>0</v>
      </c>
      <c r="J444" s="5">
        <v>513245.00135199999</v>
      </c>
      <c r="K444" s="5">
        <v>0</v>
      </c>
      <c r="L444" s="5">
        <v>0</v>
      </c>
      <c r="M444" s="5">
        <v>5180</v>
      </c>
      <c r="N444" s="5">
        <v>0</v>
      </c>
      <c r="O444" s="5">
        <v>38097</v>
      </c>
      <c r="P444" s="5">
        <v>19479</v>
      </c>
      <c r="Q444" s="5">
        <v>2184</v>
      </c>
      <c r="R444" s="5">
        <v>0</v>
      </c>
      <c r="S444" s="5">
        <v>0</v>
      </c>
      <c r="T444" s="5">
        <v>30912</v>
      </c>
      <c r="U444" s="5">
        <v>0</v>
      </c>
      <c r="V444" s="5">
        <v>0</v>
      </c>
      <c r="W444" s="5">
        <v>0</v>
      </c>
      <c r="X444" s="5">
        <v>0</v>
      </c>
      <c r="Y444" s="5">
        <v>11250</v>
      </c>
      <c r="Z444" s="5">
        <v>6804</v>
      </c>
      <c r="AA444" s="5">
        <v>0</v>
      </c>
      <c r="AB444" s="5">
        <v>1752415.0013520001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47"/>
    </row>
    <row r="445" spans="1:39" x14ac:dyDescent="0.25">
      <c r="A445" s="5">
        <v>4167</v>
      </c>
      <c r="B445" s="5">
        <v>7</v>
      </c>
      <c r="C445" s="5" t="s">
        <v>2305</v>
      </c>
      <c r="D445" s="5">
        <v>0</v>
      </c>
      <c r="E445" s="5">
        <v>0</v>
      </c>
      <c r="F445" s="5">
        <v>332</v>
      </c>
      <c r="G445" s="5">
        <v>332</v>
      </c>
      <c r="H445" s="5">
        <v>2223736</v>
      </c>
      <c r="I445" s="5">
        <v>0</v>
      </c>
      <c r="J445" s="5">
        <v>6556.0129040000002</v>
      </c>
      <c r="K445" s="5">
        <v>0</v>
      </c>
      <c r="L445" s="5">
        <v>0</v>
      </c>
      <c r="M445" s="5">
        <v>10237</v>
      </c>
      <c r="N445" s="5">
        <v>0</v>
      </c>
      <c r="O445" s="5">
        <v>75286</v>
      </c>
      <c r="P445" s="5">
        <v>38494</v>
      </c>
      <c r="Q445" s="5">
        <v>4316</v>
      </c>
      <c r="R445" s="5">
        <v>0</v>
      </c>
      <c r="S445" s="5">
        <v>0</v>
      </c>
      <c r="T445" s="5">
        <v>4316</v>
      </c>
      <c r="U445" s="5">
        <v>-103626</v>
      </c>
      <c r="V445" s="5">
        <v>0</v>
      </c>
      <c r="W445" s="5">
        <v>0</v>
      </c>
      <c r="X445" s="5">
        <v>0</v>
      </c>
      <c r="Y445" s="5">
        <v>0</v>
      </c>
      <c r="Z445" s="5">
        <v>12795</v>
      </c>
      <c r="AA445" s="5">
        <v>0</v>
      </c>
      <c r="AB445" s="5">
        <v>2272110.012904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47"/>
    </row>
    <row r="446" spans="1:39" x14ac:dyDescent="0.25">
      <c r="A446" s="5">
        <v>4168</v>
      </c>
      <c r="B446" s="5">
        <v>7</v>
      </c>
      <c r="C446" s="5" t="s">
        <v>2306</v>
      </c>
      <c r="D446" s="5">
        <v>0</v>
      </c>
      <c r="E446" s="5">
        <v>0</v>
      </c>
      <c r="F446" s="5">
        <v>91</v>
      </c>
      <c r="G446" s="5">
        <v>91</v>
      </c>
      <c r="H446" s="5">
        <v>609518</v>
      </c>
      <c r="I446" s="5">
        <v>0</v>
      </c>
      <c r="J446" s="5">
        <v>77923.368082999994</v>
      </c>
      <c r="K446" s="5">
        <v>0</v>
      </c>
      <c r="L446" s="5">
        <v>0</v>
      </c>
      <c r="M446" s="5">
        <v>2806</v>
      </c>
      <c r="N446" s="5">
        <v>24850</v>
      </c>
      <c r="O446" s="5">
        <v>20636</v>
      </c>
      <c r="P446" s="5">
        <v>10551</v>
      </c>
      <c r="Q446" s="5">
        <v>1183</v>
      </c>
      <c r="R446" s="5">
        <v>0</v>
      </c>
      <c r="S446" s="5">
        <v>0</v>
      </c>
      <c r="T446" s="5">
        <v>6825</v>
      </c>
      <c r="U446" s="5">
        <v>-53254</v>
      </c>
      <c r="V446" s="5">
        <v>0</v>
      </c>
      <c r="W446" s="5">
        <v>0</v>
      </c>
      <c r="X446" s="5">
        <v>0</v>
      </c>
      <c r="Y446" s="5">
        <v>0</v>
      </c>
      <c r="Z446" s="5">
        <v>6519</v>
      </c>
      <c r="AA446" s="5">
        <v>0</v>
      </c>
      <c r="AB446" s="5">
        <v>707557.36808299995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47"/>
    </row>
    <row r="447" spans="1:39" x14ac:dyDescent="0.25">
      <c r="A447" s="5">
        <v>4169</v>
      </c>
      <c r="B447" s="5">
        <v>7</v>
      </c>
      <c r="C447" s="5" t="s">
        <v>2307</v>
      </c>
      <c r="D447" s="5">
        <v>0</v>
      </c>
      <c r="E447" s="5">
        <v>0</v>
      </c>
      <c r="F447" s="5">
        <v>316</v>
      </c>
      <c r="G447" s="5">
        <v>340</v>
      </c>
      <c r="H447" s="5">
        <v>2277320</v>
      </c>
      <c r="I447" s="5">
        <v>4878</v>
      </c>
      <c r="J447" s="5">
        <v>849332.277061</v>
      </c>
      <c r="K447" s="5">
        <v>63991</v>
      </c>
      <c r="L447" s="5">
        <v>0</v>
      </c>
      <c r="M447" s="5">
        <v>10484</v>
      </c>
      <c r="N447" s="5">
        <v>0</v>
      </c>
      <c r="O447" s="5">
        <v>77100</v>
      </c>
      <c r="P447" s="5">
        <v>39422</v>
      </c>
      <c r="Q447" s="5">
        <v>4420</v>
      </c>
      <c r="R447" s="5">
        <v>0</v>
      </c>
      <c r="S447" s="5">
        <v>0</v>
      </c>
      <c r="T447" s="5">
        <v>3400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12563</v>
      </c>
      <c r="AA447" s="5">
        <v>0</v>
      </c>
      <c r="AB447" s="5">
        <v>3342910.277061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47"/>
    </row>
    <row r="448" spans="1:39" x14ac:dyDescent="0.25">
      <c r="A448" s="5">
        <v>4170</v>
      </c>
      <c r="B448" s="5">
        <v>7</v>
      </c>
      <c r="C448" s="5" t="s">
        <v>1066</v>
      </c>
      <c r="D448" s="5">
        <v>0</v>
      </c>
      <c r="E448" s="5">
        <v>0</v>
      </c>
      <c r="F448" s="5">
        <v>2069</v>
      </c>
      <c r="G448" s="5">
        <v>2259.6</v>
      </c>
      <c r="H448" s="5">
        <v>15134801</v>
      </c>
      <c r="I448" s="5">
        <v>0</v>
      </c>
      <c r="J448" s="5">
        <v>4097568.987431</v>
      </c>
      <c r="K448" s="5">
        <v>978006</v>
      </c>
      <c r="L448" s="5">
        <v>0</v>
      </c>
      <c r="M448" s="5">
        <v>69675</v>
      </c>
      <c r="N448" s="5">
        <v>0</v>
      </c>
      <c r="O448" s="5">
        <v>512400</v>
      </c>
      <c r="P448" s="5">
        <v>261991</v>
      </c>
      <c r="Q448" s="5">
        <v>29375</v>
      </c>
      <c r="R448" s="5">
        <v>0</v>
      </c>
      <c r="S448" s="5">
        <v>0</v>
      </c>
      <c r="T448" s="5">
        <v>2259.6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93145</v>
      </c>
      <c r="AA448" s="5">
        <v>0</v>
      </c>
      <c r="AB448" s="5">
        <v>21179221.587430999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47"/>
    </row>
    <row r="449" spans="1:39" x14ac:dyDescent="0.25">
      <c r="A449" s="5">
        <v>4171</v>
      </c>
      <c r="B449" s="5">
        <v>7</v>
      </c>
      <c r="C449" s="5" t="s">
        <v>462</v>
      </c>
      <c r="D449" s="5">
        <v>0</v>
      </c>
      <c r="E449" s="5">
        <v>0</v>
      </c>
      <c r="F449" s="5">
        <v>997</v>
      </c>
      <c r="G449" s="5">
        <v>1038.8</v>
      </c>
      <c r="H449" s="5">
        <v>6957882</v>
      </c>
      <c r="I449" s="5">
        <v>0</v>
      </c>
      <c r="J449" s="5">
        <v>1495070.225942</v>
      </c>
      <c r="K449" s="5">
        <v>524400</v>
      </c>
      <c r="L449" s="5">
        <v>0</v>
      </c>
      <c r="M449" s="5">
        <v>32031</v>
      </c>
      <c r="N449" s="5">
        <v>0</v>
      </c>
      <c r="O449" s="5">
        <v>235564</v>
      </c>
      <c r="P449" s="5">
        <v>120445</v>
      </c>
      <c r="Q449" s="5">
        <v>13504</v>
      </c>
      <c r="R449" s="5">
        <v>0</v>
      </c>
      <c r="S449" s="5">
        <v>0</v>
      </c>
      <c r="T449" s="5">
        <v>76871.199999999997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26748</v>
      </c>
      <c r="AA449" s="5">
        <v>0</v>
      </c>
      <c r="AB449" s="5">
        <v>9482515.425942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47"/>
    </row>
    <row r="450" spans="1:39" x14ac:dyDescent="0.25">
      <c r="A450" s="5">
        <v>4172</v>
      </c>
      <c r="B450" s="5">
        <v>7</v>
      </c>
      <c r="C450" s="5" t="s">
        <v>2308</v>
      </c>
      <c r="D450" s="5">
        <v>0</v>
      </c>
      <c r="E450" s="5">
        <v>0</v>
      </c>
      <c r="F450" s="5">
        <v>43</v>
      </c>
      <c r="G450" s="5">
        <v>43</v>
      </c>
      <c r="H450" s="5">
        <v>288014</v>
      </c>
      <c r="I450" s="5">
        <v>0</v>
      </c>
      <c r="J450" s="5">
        <v>30935.184041</v>
      </c>
      <c r="K450" s="5">
        <v>0</v>
      </c>
      <c r="L450" s="5">
        <v>0</v>
      </c>
      <c r="M450" s="5">
        <v>1326</v>
      </c>
      <c r="N450" s="5">
        <v>12493</v>
      </c>
      <c r="O450" s="5">
        <v>9751</v>
      </c>
      <c r="P450" s="5">
        <v>4986</v>
      </c>
      <c r="Q450" s="5">
        <v>559</v>
      </c>
      <c r="R450" s="5">
        <v>0</v>
      </c>
      <c r="S450" s="5">
        <v>0</v>
      </c>
      <c r="T450" s="5">
        <v>11567</v>
      </c>
      <c r="U450" s="5">
        <v>-25914</v>
      </c>
      <c r="V450" s="5">
        <v>0</v>
      </c>
      <c r="W450" s="5">
        <v>0</v>
      </c>
      <c r="X450" s="5">
        <v>0</v>
      </c>
      <c r="Y450" s="5">
        <v>3750</v>
      </c>
      <c r="Z450" s="5">
        <v>1881</v>
      </c>
      <c r="AA450" s="5">
        <v>0</v>
      </c>
      <c r="AB450" s="5">
        <v>339348.18404099997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47"/>
    </row>
    <row r="451" spans="1:39" x14ac:dyDescent="0.25">
      <c r="A451" s="5">
        <v>4177</v>
      </c>
      <c r="B451" s="5">
        <v>7</v>
      </c>
      <c r="C451" s="5" t="s">
        <v>2309</v>
      </c>
      <c r="D451" s="5">
        <v>0</v>
      </c>
      <c r="E451" s="5">
        <v>0</v>
      </c>
      <c r="F451" s="5">
        <v>43</v>
      </c>
      <c r="G451" s="5">
        <v>46.6</v>
      </c>
      <c r="H451" s="5">
        <v>312127</v>
      </c>
      <c r="I451" s="5">
        <v>0</v>
      </c>
      <c r="J451" s="5">
        <v>84313.723262</v>
      </c>
      <c r="K451" s="5">
        <v>0</v>
      </c>
      <c r="L451" s="5">
        <v>0</v>
      </c>
      <c r="M451" s="5">
        <v>1437</v>
      </c>
      <c r="N451" s="5">
        <v>25590</v>
      </c>
      <c r="O451" s="5">
        <v>10567</v>
      </c>
      <c r="P451" s="5">
        <v>5403</v>
      </c>
      <c r="Q451" s="5">
        <v>606</v>
      </c>
      <c r="R451" s="5">
        <v>0</v>
      </c>
      <c r="S451" s="5">
        <v>0</v>
      </c>
      <c r="T451" s="5">
        <v>3588.2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3469</v>
      </c>
      <c r="AA451" s="5">
        <v>0</v>
      </c>
      <c r="AB451" s="5">
        <v>447100.92326200003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47"/>
    </row>
    <row r="452" spans="1:39" x14ac:dyDescent="0.25">
      <c r="A452" s="5">
        <v>4178</v>
      </c>
      <c r="B452" s="5">
        <v>7</v>
      </c>
      <c r="C452" s="5" t="s">
        <v>2310</v>
      </c>
      <c r="D452" s="5">
        <v>0</v>
      </c>
      <c r="E452" s="5">
        <v>0</v>
      </c>
      <c r="F452" s="5">
        <v>150</v>
      </c>
      <c r="G452" s="5">
        <v>180</v>
      </c>
      <c r="H452" s="5">
        <v>1205640</v>
      </c>
      <c r="I452" s="5">
        <v>2583</v>
      </c>
      <c r="J452" s="5">
        <v>428874.64482099999</v>
      </c>
      <c r="K452" s="5">
        <v>157320</v>
      </c>
      <c r="L452" s="5">
        <v>0</v>
      </c>
      <c r="M452" s="5">
        <v>5550</v>
      </c>
      <c r="N452" s="5">
        <v>0</v>
      </c>
      <c r="O452" s="5">
        <v>40818</v>
      </c>
      <c r="P452" s="5">
        <v>20870</v>
      </c>
      <c r="Q452" s="5">
        <v>2340</v>
      </c>
      <c r="R452" s="5">
        <v>0</v>
      </c>
      <c r="S452" s="5">
        <v>0</v>
      </c>
      <c r="T452" s="5">
        <v>6660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5173</v>
      </c>
      <c r="AA452" s="5">
        <v>0</v>
      </c>
      <c r="AB452" s="5">
        <v>1875828.6448210001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47"/>
    </row>
    <row r="453" spans="1:39" x14ac:dyDescent="0.25">
      <c r="A453" s="5">
        <v>4181</v>
      </c>
      <c r="B453" s="5">
        <v>7</v>
      </c>
      <c r="C453" s="5" t="s">
        <v>2311</v>
      </c>
      <c r="D453" s="5">
        <v>0</v>
      </c>
      <c r="E453" s="5">
        <v>0</v>
      </c>
      <c r="F453" s="5">
        <v>1540</v>
      </c>
      <c r="G453" s="5">
        <v>1666.24</v>
      </c>
      <c r="H453" s="5">
        <v>11160476</v>
      </c>
      <c r="I453" s="5">
        <v>0</v>
      </c>
      <c r="J453" s="5">
        <v>3555950.909252</v>
      </c>
      <c r="K453" s="5">
        <v>1140570</v>
      </c>
      <c r="L453" s="5">
        <v>0</v>
      </c>
      <c r="M453" s="5">
        <v>51378</v>
      </c>
      <c r="N453" s="5">
        <v>0</v>
      </c>
      <c r="O453" s="5">
        <v>377846</v>
      </c>
      <c r="P453" s="5">
        <v>193194</v>
      </c>
      <c r="Q453" s="5">
        <v>21661</v>
      </c>
      <c r="R453" s="5">
        <v>0</v>
      </c>
      <c r="S453" s="5">
        <v>0</v>
      </c>
      <c r="T453" s="5">
        <v>241604.8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43037</v>
      </c>
      <c r="AA453" s="5">
        <v>0</v>
      </c>
      <c r="AB453" s="5">
        <v>16785717.709252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47"/>
    </row>
    <row r="454" spans="1:39" x14ac:dyDescent="0.25">
      <c r="A454" s="5">
        <v>4183</v>
      </c>
      <c r="B454" s="5">
        <v>7</v>
      </c>
      <c r="C454" s="5" t="s">
        <v>467</v>
      </c>
      <c r="D454" s="5">
        <v>0</v>
      </c>
      <c r="E454" s="5">
        <v>0</v>
      </c>
      <c r="F454" s="5">
        <v>381</v>
      </c>
      <c r="G454" s="5">
        <v>457.2</v>
      </c>
      <c r="H454" s="5">
        <v>3062326</v>
      </c>
      <c r="I454" s="5">
        <v>0</v>
      </c>
      <c r="J454" s="5">
        <v>34208.565027999997</v>
      </c>
      <c r="K454" s="5">
        <v>0</v>
      </c>
      <c r="L454" s="5">
        <v>0</v>
      </c>
      <c r="M454" s="5">
        <v>14098</v>
      </c>
      <c r="N454" s="5">
        <v>0</v>
      </c>
      <c r="O454" s="5">
        <v>103677</v>
      </c>
      <c r="P454" s="5">
        <v>53010</v>
      </c>
      <c r="Q454" s="5">
        <v>5944</v>
      </c>
      <c r="R454" s="5">
        <v>0</v>
      </c>
      <c r="S454" s="5">
        <v>0</v>
      </c>
      <c r="T454" s="5">
        <v>26060.400000000001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54942</v>
      </c>
      <c r="AA454" s="5">
        <v>0</v>
      </c>
      <c r="AB454" s="5">
        <v>3354265.9650280001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47"/>
    </row>
    <row r="455" spans="1:39" x14ac:dyDescent="0.25">
      <c r="A455" s="5">
        <v>4184</v>
      </c>
      <c r="B455" s="5">
        <v>7</v>
      </c>
      <c r="C455" s="5" t="s">
        <v>468</v>
      </c>
      <c r="D455" s="5">
        <v>0</v>
      </c>
      <c r="E455" s="5">
        <v>0</v>
      </c>
      <c r="F455" s="5">
        <v>735</v>
      </c>
      <c r="G455" s="5">
        <v>742.4</v>
      </c>
      <c r="H455" s="5">
        <v>4972595</v>
      </c>
      <c r="I455" s="5">
        <v>0</v>
      </c>
      <c r="J455" s="5">
        <v>27348.659077</v>
      </c>
      <c r="K455" s="5">
        <v>49602</v>
      </c>
      <c r="L455" s="5">
        <v>0</v>
      </c>
      <c r="M455" s="5">
        <v>22892</v>
      </c>
      <c r="N455" s="5">
        <v>1158</v>
      </c>
      <c r="O455" s="5">
        <v>168351</v>
      </c>
      <c r="P455" s="5">
        <v>86078</v>
      </c>
      <c r="Q455" s="5">
        <v>9651</v>
      </c>
      <c r="R455" s="5">
        <v>0</v>
      </c>
      <c r="S455" s="5">
        <v>0</v>
      </c>
      <c r="T455" s="5">
        <v>55680</v>
      </c>
      <c r="U455" s="5">
        <v>-232881</v>
      </c>
      <c r="V455" s="5">
        <v>0</v>
      </c>
      <c r="W455" s="5">
        <v>0</v>
      </c>
      <c r="X455" s="5">
        <v>0</v>
      </c>
      <c r="Y455" s="5">
        <v>0</v>
      </c>
      <c r="Z455" s="5">
        <v>20761</v>
      </c>
      <c r="AA455" s="5">
        <v>0</v>
      </c>
      <c r="AB455" s="5">
        <v>5181235.6590769999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47"/>
    </row>
    <row r="456" spans="1:39" x14ac:dyDescent="0.25">
      <c r="A456" s="5">
        <v>4185</v>
      </c>
      <c r="B456" s="5">
        <v>7</v>
      </c>
      <c r="C456" s="5" t="s">
        <v>469</v>
      </c>
      <c r="D456" s="5">
        <v>0</v>
      </c>
      <c r="E456" s="5">
        <v>0</v>
      </c>
      <c r="F456" s="5">
        <v>966</v>
      </c>
      <c r="G456" s="5">
        <v>1006.2</v>
      </c>
      <c r="H456" s="5">
        <v>6739528</v>
      </c>
      <c r="I456" s="5">
        <v>0</v>
      </c>
      <c r="J456" s="5">
        <v>60564.314098000003</v>
      </c>
      <c r="K456" s="5">
        <v>33196</v>
      </c>
      <c r="L456" s="5">
        <v>0</v>
      </c>
      <c r="M456" s="5">
        <v>31026</v>
      </c>
      <c r="N456" s="5">
        <v>0</v>
      </c>
      <c r="O456" s="5">
        <v>228172</v>
      </c>
      <c r="P456" s="5">
        <v>116665</v>
      </c>
      <c r="Q456" s="5">
        <v>13081</v>
      </c>
      <c r="R456" s="5">
        <v>0</v>
      </c>
      <c r="S456" s="5">
        <v>0</v>
      </c>
      <c r="T456" s="5">
        <v>130806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30222</v>
      </c>
      <c r="AA456" s="5">
        <v>0</v>
      </c>
      <c r="AB456" s="5">
        <v>7383260.3140979996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47"/>
    </row>
    <row r="457" spans="1:39" x14ac:dyDescent="0.25">
      <c r="A457" s="5">
        <v>4186</v>
      </c>
      <c r="B457" s="5">
        <v>7</v>
      </c>
      <c r="C457" s="5" t="s">
        <v>470</v>
      </c>
      <c r="D457" s="5">
        <v>0</v>
      </c>
      <c r="E457" s="5">
        <v>0</v>
      </c>
      <c r="F457" s="5">
        <v>454</v>
      </c>
      <c r="G457" s="5">
        <v>473.6</v>
      </c>
      <c r="H457" s="5">
        <v>3172173</v>
      </c>
      <c r="I457" s="5">
        <v>6795</v>
      </c>
      <c r="J457" s="5">
        <v>1279593.750422</v>
      </c>
      <c r="K457" s="5">
        <v>209760</v>
      </c>
      <c r="L457" s="5">
        <v>0</v>
      </c>
      <c r="M457" s="5">
        <v>14603</v>
      </c>
      <c r="N457" s="5">
        <v>0</v>
      </c>
      <c r="O457" s="5">
        <v>107396</v>
      </c>
      <c r="P457" s="5">
        <v>54912</v>
      </c>
      <c r="Q457" s="5">
        <v>6157</v>
      </c>
      <c r="R457" s="5">
        <v>0</v>
      </c>
      <c r="S457" s="5">
        <v>0</v>
      </c>
      <c r="T457" s="5">
        <v>34099.199999999997</v>
      </c>
      <c r="U457" s="5">
        <v>0</v>
      </c>
      <c r="V457" s="5">
        <v>0</v>
      </c>
      <c r="W457" s="5">
        <v>0</v>
      </c>
      <c r="X457" s="5">
        <v>0</v>
      </c>
      <c r="Y457" s="5">
        <v>3750</v>
      </c>
      <c r="Z457" s="5">
        <v>20685</v>
      </c>
      <c r="AA457" s="5">
        <v>0</v>
      </c>
      <c r="AB457" s="5">
        <v>4909923.9504220001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47"/>
    </row>
    <row r="458" spans="1:39" x14ac:dyDescent="0.25">
      <c r="A458" s="5">
        <v>4187</v>
      </c>
      <c r="B458" s="5">
        <v>7</v>
      </c>
      <c r="C458" s="5" t="s">
        <v>2312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47"/>
    </row>
    <row r="459" spans="1:39" x14ac:dyDescent="0.25">
      <c r="A459" s="5">
        <v>4188</v>
      </c>
      <c r="B459" s="5">
        <v>7</v>
      </c>
      <c r="C459" s="5" t="s">
        <v>471</v>
      </c>
      <c r="D459" s="5">
        <v>0</v>
      </c>
      <c r="E459" s="5">
        <v>0</v>
      </c>
      <c r="F459" s="5">
        <v>719</v>
      </c>
      <c r="G459" s="5">
        <v>747.8</v>
      </c>
      <c r="H459" s="5">
        <v>5008764</v>
      </c>
      <c r="I459" s="5">
        <v>10730</v>
      </c>
      <c r="J459" s="5">
        <v>15757.185394</v>
      </c>
      <c r="K459" s="5">
        <v>15518</v>
      </c>
      <c r="L459" s="5">
        <v>0</v>
      </c>
      <c r="M459" s="5">
        <v>23058</v>
      </c>
      <c r="N459" s="5">
        <v>99060</v>
      </c>
      <c r="O459" s="5">
        <v>169576</v>
      </c>
      <c r="P459" s="5">
        <v>86704</v>
      </c>
      <c r="Q459" s="5">
        <v>9721</v>
      </c>
      <c r="R459" s="5">
        <v>0</v>
      </c>
      <c r="S459" s="5">
        <v>0</v>
      </c>
      <c r="T459" s="5">
        <v>74032.2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28563</v>
      </c>
      <c r="AA459" s="5">
        <v>0</v>
      </c>
      <c r="AB459" s="5">
        <v>5541483.3853940004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47"/>
    </row>
    <row r="460" spans="1:39" x14ac:dyDescent="0.25">
      <c r="A460" s="5">
        <v>4189</v>
      </c>
      <c r="B460" s="5">
        <v>7</v>
      </c>
      <c r="C460" s="5" t="s">
        <v>2313</v>
      </c>
      <c r="D460" s="5">
        <v>0</v>
      </c>
      <c r="E460" s="5">
        <v>0</v>
      </c>
      <c r="F460" s="5">
        <v>187</v>
      </c>
      <c r="G460" s="5">
        <v>187</v>
      </c>
      <c r="H460" s="5">
        <v>1252526</v>
      </c>
      <c r="I460" s="5">
        <v>0</v>
      </c>
      <c r="J460" s="5">
        <v>154498.46077999999</v>
      </c>
      <c r="K460" s="5">
        <v>17206</v>
      </c>
      <c r="L460" s="5">
        <v>0</v>
      </c>
      <c r="M460" s="5">
        <v>5766</v>
      </c>
      <c r="N460" s="5">
        <v>0</v>
      </c>
      <c r="O460" s="5">
        <v>42405</v>
      </c>
      <c r="P460" s="5">
        <v>21682</v>
      </c>
      <c r="Q460" s="5">
        <v>2431</v>
      </c>
      <c r="R460" s="5">
        <v>0</v>
      </c>
      <c r="S460" s="5">
        <v>0</v>
      </c>
      <c r="T460" s="5">
        <v>3927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3731</v>
      </c>
      <c r="AA460" s="5">
        <v>0</v>
      </c>
      <c r="AB460" s="5">
        <v>1504172.4607800001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47"/>
    </row>
    <row r="461" spans="1:39" x14ac:dyDescent="0.25">
      <c r="A461" s="5">
        <v>4190</v>
      </c>
      <c r="B461" s="5">
        <v>7</v>
      </c>
      <c r="C461" s="5" t="s">
        <v>2314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47"/>
    </row>
    <row r="462" spans="1:39" x14ac:dyDescent="0.25">
      <c r="A462" s="5">
        <v>4191</v>
      </c>
      <c r="B462" s="5">
        <v>7</v>
      </c>
      <c r="C462" s="5" t="s">
        <v>2315</v>
      </c>
      <c r="D462" s="5">
        <v>0</v>
      </c>
      <c r="E462" s="5">
        <v>0</v>
      </c>
      <c r="F462" s="5">
        <v>804</v>
      </c>
      <c r="G462" s="5">
        <v>825.6</v>
      </c>
      <c r="H462" s="5">
        <v>5529869</v>
      </c>
      <c r="I462" s="5">
        <v>0</v>
      </c>
      <c r="J462" s="5">
        <v>1916171.3025460001</v>
      </c>
      <c r="K462" s="5">
        <v>15754</v>
      </c>
      <c r="L462" s="5">
        <v>0</v>
      </c>
      <c r="M462" s="5">
        <v>25457</v>
      </c>
      <c r="N462" s="5">
        <v>0</v>
      </c>
      <c r="O462" s="5">
        <v>187218</v>
      </c>
      <c r="P462" s="5">
        <v>95725</v>
      </c>
      <c r="Q462" s="5">
        <v>10733</v>
      </c>
      <c r="R462" s="5">
        <v>0</v>
      </c>
      <c r="S462" s="5">
        <v>0</v>
      </c>
      <c r="T462" s="5">
        <v>14035.2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34879</v>
      </c>
      <c r="AA462" s="5">
        <v>0</v>
      </c>
      <c r="AB462" s="5">
        <v>7829841.5025460003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47"/>
    </row>
    <row r="463" spans="1:39" x14ac:dyDescent="0.25">
      <c r="A463" s="5">
        <v>4192</v>
      </c>
      <c r="B463" s="5">
        <v>7</v>
      </c>
      <c r="C463" s="5" t="s">
        <v>475</v>
      </c>
      <c r="D463" s="5">
        <v>0</v>
      </c>
      <c r="E463" s="5">
        <v>0</v>
      </c>
      <c r="F463" s="5">
        <v>745</v>
      </c>
      <c r="G463" s="5">
        <v>773</v>
      </c>
      <c r="H463" s="5">
        <v>5177554</v>
      </c>
      <c r="I463" s="5">
        <v>0</v>
      </c>
      <c r="J463" s="5">
        <v>2200626.1185050001</v>
      </c>
      <c r="K463" s="5">
        <v>242535</v>
      </c>
      <c r="L463" s="5">
        <v>0</v>
      </c>
      <c r="M463" s="5">
        <v>23835</v>
      </c>
      <c r="N463" s="5">
        <v>0</v>
      </c>
      <c r="O463" s="5">
        <v>175290</v>
      </c>
      <c r="P463" s="5">
        <v>89626</v>
      </c>
      <c r="Q463" s="5">
        <v>10049</v>
      </c>
      <c r="R463" s="5">
        <v>0</v>
      </c>
      <c r="S463" s="5">
        <v>0</v>
      </c>
      <c r="T463" s="5">
        <v>10822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33516</v>
      </c>
      <c r="AA463" s="5">
        <v>0</v>
      </c>
      <c r="AB463" s="5">
        <v>7963853.1185050001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47"/>
    </row>
    <row r="464" spans="1:39" x14ac:dyDescent="0.25">
      <c r="A464" s="5">
        <v>4193</v>
      </c>
      <c r="B464" s="5">
        <v>7</v>
      </c>
      <c r="C464" s="5" t="s">
        <v>2316</v>
      </c>
      <c r="D464" s="5">
        <v>0</v>
      </c>
      <c r="E464" s="5">
        <v>0</v>
      </c>
      <c r="F464" s="5">
        <v>297</v>
      </c>
      <c r="G464" s="5">
        <v>297</v>
      </c>
      <c r="H464" s="5">
        <v>1989306</v>
      </c>
      <c r="I464" s="5">
        <v>4261</v>
      </c>
      <c r="J464" s="5">
        <v>735882.38098699995</v>
      </c>
      <c r="K464" s="5">
        <v>285798</v>
      </c>
      <c r="L464" s="5">
        <v>0</v>
      </c>
      <c r="M464" s="5">
        <v>9158</v>
      </c>
      <c r="N464" s="5">
        <v>0</v>
      </c>
      <c r="O464" s="5">
        <v>67349</v>
      </c>
      <c r="P464" s="5">
        <v>34436</v>
      </c>
      <c r="Q464" s="5">
        <v>3861</v>
      </c>
      <c r="R464" s="5">
        <v>0</v>
      </c>
      <c r="S464" s="5">
        <v>0</v>
      </c>
      <c r="T464" s="5">
        <v>41877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13722</v>
      </c>
      <c r="AA464" s="5">
        <v>0</v>
      </c>
      <c r="AB464" s="5">
        <v>3185650.3809870002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47"/>
    </row>
    <row r="465" spans="1:39" x14ac:dyDescent="0.25">
      <c r="A465" s="5">
        <v>4194</v>
      </c>
      <c r="B465" s="5">
        <v>7</v>
      </c>
      <c r="C465" s="5" t="s">
        <v>2317</v>
      </c>
      <c r="D465" s="5">
        <v>0</v>
      </c>
      <c r="E465" s="5">
        <v>0</v>
      </c>
      <c r="F465" s="5">
        <v>350</v>
      </c>
      <c r="G465" s="5">
        <v>363.2</v>
      </c>
      <c r="H465" s="5">
        <v>2432714</v>
      </c>
      <c r="I465" s="5">
        <v>0</v>
      </c>
      <c r="J465" s="5">
        <v>155784.472331</v>
      </c>
      <c r="K465" s="5">
        <v>15828</v>
      </c>
      <c r="L465" s="5">
        <v>0</v>
      </c>
      <c r="M465" s="5">
        <v>11199</v>
      </c>
      <c r="N465" s="5">
        <v>37179</v>
      </c>
      <c r="O465" s="5">
        <v>82361</v>
      </c>
      <c r="P465" s="5">
        <v>42112</v>
      </c>
      <c r="Q465" s="5">
        <v>4722</v>
      </c>
      <c r="R465" s="5">
        <v>0</v>
      </c>
      <c r="S465" s="5">
        <v>0</v>
      </c>
      <c r="T465" s="5">
        <v>69371.199999999997</v>
      </c>
      <c r="U465" s="5">
        <v>-150543</v>
      </c>
      <c r="V465" s="5">
        <v>0</v>
      </c>
      <c r="W465" s="5">
        <v>0</v>
      </c>
      <c r="X465" s="5">
        <v>0</v>
      </c>
      <c r="Y465" s="5">
        <v>0</v>
      </c>
      <c r="Z465" s="5">
        <v>14494</v>
      </c>
      <c r="AA465" s="5">
        <v>0</v>
      </c>
      <c r="AB465" s="5">
        <v>2715221.6723310002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47"/>
    </row>
    <row r="466" spans="1:39" x14ac:dyDescent="0.25">
      <c r="A466" s="5">
        <v>4195</v>
      </c>
      <c r="B466" s="5">
        <v>7</v>
      </c>
      <c r="C466" s="5" t="s">
        <v>2318</v>
      </c>
      <c r="D466" s="5">
        <v>0</v>
      </c>
      <c r="E466" s="5">
        <v>0</v>
      </c>
      <c r="F466" s="5">
        <v>25</v>
      </c>
      <c r="G466" s="5">
        <v>25</v>
      </c>
      <c r="H466" s="5">
        <v>167450</v>
      </c>
      <c r="I466" s="5">
        <v>0</v>
      </c>
      <c r="J466" s="5">
        <v>68611.172489999997</v>
      </c>
      <c r="K466" s="5">
        <v>31464</v>
      </c>
      <c r="L466" s="5">
        <v>0</v>
      </c>
      <c r="M466" s="5">
        <v>771</v>
      </c>
      <c r="N466" s="5">
        <v>16179</v>
      </c>
      <c r="O466" s="5">
        <v>5669</v>
      </c>
      <c r="P466" s="5">
        <v>2899</v>
      </c>
      <c r="Q466" s="5">
        <v>325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2129</v>
      </c>
      <c r="AA466" s="5">
        <v>0</v>
      </c>
      <c r="AB466" s="5">
        <v>295497.17249000003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47"/>
    </row>
    <row r="467" spans="1:39" x14ac:dyDescent="0.25">
      <c r="A467" s="5">
        <v>4198</v>
      </c>
      <c r="B467" s="5">
        <v>7</v>
      </c>
      <c r="C467" s="5" t="s">
        <v>2319</v>
      </c>
      <c r="D467" s="5">
        <v>0</v>
      </c>
      <c r="E467" s="5">
        <v>0</v>
      </c>
      <c r="F467" s="5">
        <v>144</v>
      </c>
      <c r="G467" s="5">
        <v>144</v>
      </c>
      <c r="H467" s="5">
        <v>964512</v>
      </c>
      <c r="I467" s="5">
        <v>2066</v>
      </c>
      <c r="J467" s="5">
        <v>29115.185394</v>
      </c>
      <c r="K467" s="5">
        <v>15589</v>
      </c>
      <c r="L467" s="5">
        <v>0</v>
      </c>
      <c r="M467" s="5">
        <v>4440</v>
      </c>
      <c r="N467" s="5">
        <v>18235</v>
      </c>
      <c r="O467" s="5">
        <v>32654</v>
      </c>
      <c r="P467" s="5">
        <v>16696</v>
      </c>
      <c r="Q467" s="5">
        <v>1872</v>
      </c>
      <c r="R467" s="5">
        <v>0</v>
      </c>
      <c r="S467" s="5">
        <v>0</v>
      </c>
      <c r="T467" s="5">
        <v>13968</v>
      </c>
      <c r="U467" s="5">
        <v>-63181</v>
      </c>
      <c r="V467" s="5">
        <v>0</v>
      </c>
      <c r="W467" s="5">
        <v>0</v>
      </c>
      <c r="X467" s="5">
        <v>0</v>
      </c>
      <c r="Y467" s="5">
        <v>0</v>
      </c>
      <c r="Z467" s="5">
        <v>4180</v>
      </c>
      <c r="AA467" s="5">
        <v>0</v>
      </c>
      <c r="AB467" s="5">
        <v>1040146.185394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47"/>
    </row>
    <row r="468" spans="1:39" x14ac:dyDescent="0.25">
      <c r="A468" s="5">
        <v>4199</v>
      </c>
      <c r="B468" s="5">
        <v>7</v>
      </c>
      <c r="C468" s="5" t="s">
        <v>2320</v>
      </c>
      <c r="D468" s="5">
        <v>0</v>
      </c>
      <c r="E468" s="5">
        <v>0</v>
      </c>
      <c r="F468" s="5">
        <v>1265</v>
      </c>
      <c r="G468" s="5">
        <v>1346</v>
      </c>
      <c r="H468" s="5">
        <v>9015508</v>
      </c>
      <c r="I468" s="5">
        <v>0</v>
      </c>
      <c r="J468" s="5">
        <v>304937.31680199999</v>
      </c>
      <c r="K468" s="5">
        <v>143374</v>
      </c>
      <c r="L468" s="5">
        <v>0</v>
      </c>
      <c r="M468" s="5">
        <v>41504</v>
      </c>
      <c r="N468" s="5">
        <v>0</v>
      </c>
      <c r="O468" s="5">
        <v>305227</v>
      </c>
      <c r="P468" s="5">
        <v>156063</v>
      </c>
      <c r="Q468" s="5">
        <v>17498</v>
      </c>
      <c r="R468" s="5">
        <v>0</v>
      </c>
      <c r="S468" s="5">
        <v>0</v>
      </c>
      <c r="T468" s="5">
        <v>115756</v>
      </c>
      <c r="U468" s="5">
        <v>0</v>
      </c>
      <c r="V468" s="5">
        <v>0</v>
      </c>
      <c r="W468" s="5">
        <v>0</v>
      </c>
      <c r="X468" s="5">
        <v>0</v>
      </c>
      <c r="Y468" s="5">
        <v>129000</v>
      </c>
      <c r="Z468" s="5">
        <v>42125</v>
      </c>
      <c r="AA468" s="5">
        <v>0</v>
      </c>
      <c r="AB468" s="5">
        <v>10270992.316802001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47"/>
    </row>
    <row r="469" spans="1:39" x14ac:dyDescent="0.25">
      <c r="A469" s="5">
        <v>4200</v>
      </c>
      <c r="B469" s="5">
        <v>7</v>
      </c>
      <c r="C469" s="5" t="s">
        <v>2321</v>
      </c>
      <c r="D469" s="5">
        <v>0</v>
      </c>
      <c r="E469" s="5">
        <v>0</v>
      </c>
      <c r="F469" s="5">
        <v>620</v>
      </c>
      <c r="G469" s="5">
        <v>680</v>
      </c>
      <c r="H469" s="5">
        <v>4554640</v>
      </c>
      <c r="I469" s="5">
        <v>0</v>
      </c>
      <c r="J469" s="5">
        <v>1029063.025808</v>
      </c>
      <c r="K469" s="5">
        <v>83998</v>
      </c>
      <c r="L469" s="5">
        <v>0</v>
      </c>
      <c r="M469" s="5">
        <v>20968</v>
      </c>
      <c r="N469" s="5">
        <v>0</v>
      </c>
      <c r="O469" s="5">
        <v>154201</v>
      </c>
      <c r="P469" s="5">
        <v>78843</v>
      </c>
      <c r="Q469" s="5">
        <v>8840</v>
      </c>
      <c r="R469" s="5">
        <v>0</v>
      </c>
      <c r="S469" s="5">
        <v>0</v>
      </c>
      <c r="T469" s="5">
        <v>72080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26323</v>
      </c>
      <c r="AA469" s="5">
        <v>0</v>
      </c>
      <c r="AB469" s="5">
        <v>6028956.025808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47"/>
    </row>
    <row r="470" spans="1:39" x14ac:dyDescent="0.25">
      <c r="A470" s="5">
        <v>4201</v>
      </c>
      <c r="B470" s="5">
        <v>7</v>
      </c>
      <c r="C470" s="5" t="s">
        <v>2322</v>
      </c>
      <c r="D470" s="5">
        <v>0</v>
      </c>
      <c r="E470" s="5">
        <v>0</v>
      </c>
      <c r="F470" s="5">
        <v>138</v>
      </c>
      <c r="G470" s="5">
        <v>138</v>
      </c>
      <c r="H470" s="5">
        <v>924324</v>
      </c>
      <c r="I470" s="5">
        <v>0</v>
      </c>
      <c r="J470" s="5">
        <v>78156.552123999994</v>
      </c>
      <c r="K470" s="5">
        <v>17373</v>
      </c>
      <c r="L470" s="5">
        <v>0</v>
      </c>
      <c r="M470" s="5">
        <v>4255</v>
      </c>
      <c r="N470" s="5">
        <v>0</v>
      </c>
      <c r="O470" s="5">
        <v>31294</v>
      </c>
      <c r="P470" s="5">
        <v>16001</v>
      </c>
      <c r="Q470" s="5">
        <v>1794</v>
      </c>
      <c r="R470" s="5">
        <v>0</v>
      </c>
      <c r="S470" s="5">
        <v>0</v>
      </c>
      <c r="T470" s="5">
        <v>16836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4162</v>
      </c>
      <c r="AA470" s="5">
        <v>0</v>
      </c>
      <c r="AB470" s="5">
        <v>1094195.5521239999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47"/>
    </row>
    <row r="471" spans="1:39" x14ac:dyDescent="0.25">
      <c r="A471" s="5">
        <v>4204</v>
      </c>
      <c r="B471" s="5">
        <v>7</v>
      </c>
      <c r="C471" s="5" t="s">
        <v>2323</v>
      </c>
      <c r="D471" s="5">
        <v>0</v>
      </c>
      <c r="E471" s="5">
        <v>0</v>
      </c>
      <c r="F471" s="5">
        <v>125</v>
      </c>
      <c r="G471" s="5">
        <v>150</v>
      </c>
      <c r="H471" s="5">
        <v>1004700</v>
      </c>
      <c r="I471" s="5">
        <v>0</v>
      </c>
      <c r="J471" s="5">
        <v>414814.55212399998</v>
      </c>
      <c r="K471" s="5">
        <v>69483</v>
      </c>
      <c r="L471" s="5">
        <v>0</v>
      </c>
      <c r="M471" s="5">
        <v>4625</v>
      </c>
      <c r="N471" s="5">
        <v>4769</v>
      </c>
      <c r="O471" s="5">
        <v>34015</v>
      </c>
      <c r="P471" s="5">
        <v>17392</v>
      </c>
      <c r="Q471" s="5">
        <v>1950</v>
      </c>
      <c r="R471" s="5">
        <v>0</v>
      </c>
      <c r="S471" s="5">
        <v>0</v>
      </c>
      <c r="T471" s="5">
        <v>8550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4324</v>
      </c>
      <c r="AA471" s="5">
        <v>0</v>
      </c>
      <c r="AB471" s="5">
        <v>1564622.5521239999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47"/>
    </row>
    <row r="472" spans="1:39" x14ac:dyDescent="0.25">
      <c r="A472" s="5">
        <v>4205</v>
      </c>
      <c r="B472" s="5">
        <v>7</v>
      </c>
      <c r="C472" s="5" t="s">
        <v>2324</v>
      </c>
      <c r="D472" s="5">
        <v>0</v>
      </c>
      <c r="E472" s="5">
        <v>0</v>
      </c>
      <c r="F472" s="5">
        <v>441</v>
      </c>
      <c r="G472" s="5">
        <v>454.4</v>
      </c>
      <c r="H472" s="5">
        <v>3043571</v>
      </c>
      <c r="I472" s="5">
        <v>6520</v>
      </c>
      <c r="J472" s="5">
        <v>1253228.025808</v>
      </c>
      <c r="K472" s="5">
        <v>386745</v>
      </c>
      <c r="L472" s="5">
        <v>0</v>
      </c>
      <c r="M472" s="5">
        <v>14011</v>
      </c>
      <c r="N472" s="5">
        <v>0</v>
      </c>
      <c r="O472" s="5">
        <v>103042</v>
      </c>
      <c r="P472" s="5">
        <v>52686</v>
      </c>
      <c r="Q472" s="5">
        <v>5907</v>
      </c>
      <c r="R472" s="5">
        <v>0</v>
      </c>
      <c r="S472" s="5">
        <v>0</v>
      </c>
      <c r="T472" s="5">
        <v>3635.2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23676</v>
      </c>
      <c r="AA472" s="5">
        <v>0</v>
      </c>
      <c r="AB472" s="5">
        <v>4893021.2258080002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47"/>
    </row>
    <row r="473" spans="1:39" x14ac:dyDescent="0.25">
      <c r="A473" s="5">
        <v>4207</v>
      </c>
      <c r="B473" s="5">
        <v>7</v>
      </c>
      <c r="C473" s="5" t="s">
        <v>2325</v>
      </c>
      <c r="D473" s="5">
        <v>0</v>
      </c>
      <c r="E473" s="5">
        <v>0</v>
      </c>
      <c r="F473" s="5">
        <v>35</v>
      </c>
      <c r="G473" s="5">
        <v>42</v>
      </c>
      <c r="H473" s="5">
        <v>281316</v>
      </c>
      <c r="I473" s="5">
        <v>0</v>
      </c>
      <c r="J473" s="5">
        <v>60643.723262</v>
      </c>
      <c r="K473" s="5">
        <v>0</v>
      </c>
      <c r="L473" s="5">
        <v>0</v>
      </c>
      <c r="M473" s="5">
        <v>1295</v>
      </c>
      <c r="N473" s="5">
        <v>24514</v>
      </c>
      <c r="O473" s="5">
        <v>9524</v>
      </c>
      <c r="P473" s="5">
        <v>4870</v>
      </c>
      <c r="Q473" s="5">
        <v>546</v>
      </c>
      <c r="R473" s="5">
        <v>0</v>
      </c>
      <c r="S473" s="5">
        <v>0</v>
      </c>
      <c r="T473" s="5">
        <v>3276</v>
      </c>
      <c r="U473" s="5">
        <v>0</v>
      </c>
      <c r="V473" s="5">
        <v>0</v>
      </c>
      <c r="W473" s="5">
        <v>0</v>
      </c>
      <c r="X473" s="5">
        <v>0</v>
      </c>
      <c r="Y473" s="5">
        <v>11250</v>
      </c>
      <c r="Z473" s="5">
        <v>1445</v>
      </c>
      <c r="AA473" s="5">
        <v>0</v>
      </c>
      <c r="AB473" s="5">
        <v>398679.72326200001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47"/>
    </row>
    <row r="474" spans="1:39" x14ac:dyDescent="0.25">
      <c r="A474" s="5">
        <v>4208</v>
      </c>
      <c r="B474" s="5">
        <v>7</v>
      </c>
      <c r="C474" s="5" t="s">
        <v>2326</v>
      </c>
      <c r="D474" s="5">
        <v>0</v>
      </c>
      <c r="E474" s="5">
        <v>0</v>
      </c>
      <c r="F474" s="5">
        <v>130</v>
      </c>
      <c r="G474" s="5">
        <v>135</v>
      </c>
      <c r="H474" s="5">
        <v>904230</v>
      </c>
      <c r="I474" s="5">
        <v>0</v>
      </c>
      <c r="J474" s="5">
        <v>189887.82751</v>
      </c>
      <c r="K474" s="5">
        <v>107502</v>
      </c>
      <c r="L474" s="5">
        <v>0</v>
      </c>
      <c r="M474" s="5">
        <v>4163</v>
      </c>
      <c r="N474" s="5">
        <v>0</v>
      </c>
      <c r="O474" s="5">
        <v>30613</v>
      </c>
      <c r="P474" s="5">
        <v>15653</v>
      </c>
      <c r="Q474" s="5">
        <v>1755</v>
      </c>
      <c r="R474" s="5">
        <v>0</v>
      </c>
      <c r="S474" s="5">
        <v>0</v>
      </c>
      <c r="T474" s="5">
        <v>11880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5803</v>
      </c>
      <c r="AA474" s="5">
        <v>0</v>
      </c>
      <c r="AB474" s="5">
        <v>1271486.82751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47"/>
    </row>
    <row r="475" spans="1:39" x14ac:dyDescent="0.25">
      <c r="A475" s="5">
        <v>4209</v>
      </c>
      <c r="B475" s="5">
        <v>7</v>
      </c>
      <c r="C475" s="5" t="s">
        <v>2327</v>
      </c>
      <c r="D475" s="5">
        <v>0</v>
      </c>
      <c r="E475" s="5">
        <v>0</v>
      </c>
      <c r="F475" s="5">
        <v>150</v>
      </c>
      <c r="G475" s="5">
        <v>150</v>
      </c>
      <c r="H475" s="5">
        <v>1004700</v>
      </c>
      <c r="I475" s="5">
        <v>0</v>
      </c>
      <c r="J475" s="5">
        <v>369114.00135199999</v>
      </c>
      <c r="K475" s="5">
        <v>16032</v>
      </c>
      <c r="L475" s="5">
        <v>0</v>
      </c>
      <c r="M475" s="5">
        <v>4625</v>
      </c>
      <c r="N475" s="5">
        <v>0</v>
      </c>
      <c r="O475" s="5">
        <v>34015</v>
      </c>
      <c r="P475" s="5">
        <v>17392</v>
      </c>
      <c r="Q475" s="5">
        <v>1950</v>
      </c>
      <c r="R475" s="5">
        <v>0</v>
      </c>
      <c r="S475" s="5">
        <v>0</v>
      </c>
      <c r="T475" s="5">
        <v>4800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10692</v>
      </c>
      <c r="AA475" s="5">
        <v>0</v>
      </c>
      <c r="AB475" s="5">
        <v>1463320.0013520001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47"/>
    </row>
    <row r="476" spans="1:39" x14ac:dyDescent="0.25">
      <c r="A476" s="5">
        <v>4210</v>
      </c>
      <c r="B476" s="5">
        <v>7</v>
      </c>
      <c r="C476" s="5" t="s">
        <v>2328</v>
      </c>
      <c r="D476" s="5">
        <v>0</v>
      </c>
      <c r="E476" s="5">
        <v>0</v>
      </c>
      <c r="F476" s="5">
        <v>291</v>
      </c>
      <c r="G476" s="5">
        <v>342</v>
      </c>
      <c r="H476" s="5">
        <v>2290716</v>
      </c>
      <c r="I476" s="5">
        <v>0</v>
      </c>
      <c r="J476" s="5">
        <v>26711.012903999999</v>
      </c>
      <c r="K476" s="5">
        <v>0</v>
      </c>
      <c r="L476" s="5">
        <v>0</v>
      </c>
      <c r="M476" s="5">
        <v>10546</v>
      </c>
      <c r="N476" s="5">
        <v>0</v>
      </c>
      <c r="O476" s="5">
        <v>77554</v>
      </c>
      <c r="P476" s="5">
        <v>39653</v>
      </c>
      <c r="Q476" s="5">
        <v>4446</v>
      </c>
      <c r="R476" s="5">
        <v>0</v>
      </c>
      <c r="S476" s="5">
        <v>0</v>
      </c>
      <c r="T476" s="5">
        <v>35226</v>
      </c>
      <c r="U476" s="5">
        <v>0</v>
      </c>
      <c r="V476" s="5">
        <v>0</v>
      </c>
      <c r="W476" s="5">
        <v>0</v>
      </c>
      <c r="X476" s="5">
        <v>0</v>
      </c>
      <c r="Y476" s="5">
        <v>1125</v>
      </c>
      <c r="Z476" s="5">
        <v>17493</v>
      </c>
      <c r="AA476" s="5">
        <v>0</v>
      </c>
      <c r="AB476" s="5">
        <v>2503470.012904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47"/>
    </row>
    <row r="477" spans="1:39" x14ac:dyDescent="0.25">
      <c r="A477" s="5">
        <v>4212</v>
      </c>
      <c r="B477" s="5">
        <v>7</v>
      </c>
      <c r="C477" s="5" t="s">
        <v>2329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47"/>
    </row>
    <row r="478" spans="1:39" x14ac:dyDescent="0.25">
      <c r="A478" s="5">
        <v>4213</v>
      </c>
      <c r="B478" s="5">
        <v>7</v>
      </c>
      <c r="C478" s="5" t="s">
        <v>486</v>
      </c>
      <c r="D478" s="5">
        <v>0</v>
      </c>
      <c r="E478" s="5">
        <v>0</v>
      </c>
      <c r="F478" s="5">
        <v>888</v>
      </c>
      <c r="G478" s="5">
        <v>949</v>
      </c>
      <c r="H478" s="5">
        <v>6356402</v>
      </c>
      <c r="I478" s="5">
        <v>0</v>
      </c>
      <c r="J478" s="5">
        <v>2020247.3452689999</v>
      </c>
      <c r="K478" s="5">
        <v>144737</v>
      </c>
      <c r="L478" s="5">
        <v>0</v>
      </c>
      <c r="M478" s="5">
        <v>29262</v>
      </c>
      <c r="N478" s="5">
        <v>0</v>
      </c>
      <c r="O478" s="5">
        <v>215201</v>
      </c>
      <c r="P478" s="5">
        <v>110033</v>
      </c>
      <c r="Q478" s="5">
        <v>12337</v>
      </c>
      <c r="R478" s="5">
        <v>0</v>
      </c>
      <c r="S478" s="5">
        <v>0</v>
      </c>
      <c r="T478" s="5">
        <v>46501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47699</v>
      </c>
      <c r="AA478" s="5">
        <v>0</v>
      </c>
      <c r="AB478" s="5">
        <v>8982419.3452690002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47"/>
    </row>
    <row r="479" spans="1:39" x14ac:dyDescent="0.25">
      <c r="A479" s="5">
        <v>4215</v>
      </c>
      <c r="B479" s="5">
        <v>7</v>
      </c>
      <c r="C479" s="5" t="s">
        <v>2330</v>
      </c>
      <c r="D479" s="5">
        <v>0</v>
      </c>
      <c r="E479" s="5">
        <v>0</v>
      </c>
      <c r="F479" s="5">
        <v>167</v>
      </c>
      <c r="G479" s="5">
        <v>183.17</v>
      </c>
      <c r="H479" s="5">
        <v>1226873</v>
      </c>
      <c r="I479" s="5">
        <v>0</v>
      </c>
      <c r="J479" s="5">
        <v>816028.42964800005</v>
      </c>
      <c r="K479" s="5">
        <v>159942</v>
      </c>
      <c r="L479" s="5">
        <v>0</v>
      </c>
      <c r="M479" s="5">
        <v>5648</v>
      </c>
      <c r="N479" s="5">
        <v>0</v>
      </c>
      <c r="O479" s="5">
        <v>41537</v>
      </c>
      <c r="P479" s="5">
        <v>21238</v>
      </c>
      <c r="Q479" s="5">
        <v>2381</v>
      </c>
      <c r="R479" s="5">
        <v>0</v>
      </c>
      <c r="S479" s="5">
        <v>0</v>
      </c>
      <c r="T479" s="5">
        <v>26010.14</v>
      </c>
      <c r="U479" s="5">
        <v>0</v>
      </c>
      <c r="V479" s="5">
        <v>0</v>
      </c>
      <c r="W479" s="5">
        <v>0</v>
      </c>
      <c r="X479" s="5">
        <v>0</v>
      </c>
      <c r="Y479" s="5">
        <v>103556</v>
      </c>
      <c r="Z479" s="5">
        <v>12919</v>
      </c>
      <c r="AA479" s="5">
        <v>0</v>
      </c>
      <c r="AB479" s="5">
        <v>2416132.5696479999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47"/>
    </row>
    <row r="480" spans="1:39" x14ac:dyDescent="0.25">
      <c r="A480" s="5">
        <v>4217</v>
      </c>
      <c r="B480" s="5">
        <v>7</v>
      </c>
      <c r="C480" s="5" t="s">
        <v>2331</v>
      </c>
      <c r="D480" s="5">
        <v>0</v>
      </c>
      <c r="E480" s="5">
        <v>0</v>
      </c>
      <c r="F480" s="5">
        <v>132</v>
      </c>
      <c r="G480" s="5">
        <v>158.4</v>
      </c>
      <c r="H480" s="5">
        <v>1060963</v>
      </c>
      <c r="I480" s="5">
        <v>2273</v>
      </c>
      <c r="J480" s="5">
        <v>182505.82751</v>
      </c>
      <c r="K480" s="5">
        <v>0</v>
      </c>
      <c r="L480" s="5">
        <v>0</v>
      </c>
      <c r="M480" s="5">
        <v>4884</v>
      </c>
      <c r="N480" s="5">
        <v>11069</v>
      </c>
      <c r="O480" s="5">
        <v>35920</v>
      </c>
      <c r="P480" s="5">
        <v>18366</v>
      </c>
      <c r="Q480" s="5">
        <v>2059</v>
      </c>
      <c r="R480" s="5">
        <v>0</v>
      </c>
      <c r="S480" s="5">
        <v>0</v>
      </c>
      <c r="T480" s="5">
        <v>31521.599999999999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6090</v>
      </c>
      <c r="AA480" s="5">
        <v>0</v>
      </c>
      <c r="AB480" s="5">
        <v>1355651.4275100001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47"/>
    </row>
    <row r="481" spans="1:39" x14ac:dyDescent="0.25">
      <c r="A481" s="5">
        <v>4218</v>
      </c>
      <c r="B481" s="5">
        <v>7</v>
      </c>
      <c r="C481" s="5" t="s">
        <v>489</v>
      </c>
      <c r="D481" s="5">
        <v>0</v>
      </c>
      <c r="E481" s="5">
        <v>0</v>
      </c>
      <c r="F481" s="5">
        <v>330</v>
      </c>
      <c r="G481" s="5">
        <v>390</v>
      </c>
      <c r="H481" s="5">
        <v>2612220</v>
      </c>
      <c r="I481" s="5">
        <v>0</v>
      </c>
      <c r="J481" s="5">
        <v>1044067.472331</v>
      </c>
      <c r="K481" s="5">
        <v>17675</v>
      </c>
      <c r="L481" s="5">
        <v>0</v>
      </c>
      <c r="M481" s="5">
        <v>12026</v>
      </c>
      <c r="N481" s="5">
        <v>0</v>
      </c>
      <c r="O481" s="5">
        <v>88439</v>
      </c>
      <c r="P481" s="5">
        <v>45219</v>
      </c>
      <c r="Q481" s="5">
        <v>5070</v>
      </c>
      <c r="R481" s="5">
        <v>0</v>
      </c>
      <c r="S481" s="5">
        <v>0</v>
      </c>
      <c r="T481" s="5">
        <v>3120</v>
      </c>
      <c r="U481" s="5">
        <v>0</v>
      </c>
      <c r="V481" s="5">
        <v>0</v>
      </c>
      <c r="W481" s="5">
        <v>0</v>
      </c>
      <c r="X481" s="5">
        <v>0</v>
      </c>
      <c r="Y481" s="5">
        <v>13125</v>
      </c>
      <c r="Z481" s="5">
        <v>21623</v>
      </c>
      <c r="AA481" s="5">
        <v>0</v>
      </c>
      <c r="AB481" s="5">
        <v>3862584.472331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47"/>
    </row>
    <row r="482" spans="1:39" x14ac:dyDescent="0.25">
      <c r="A482" s="5">
        <v>4219</v>
      </c>
      <c r="B482" s="5">
        <v>7</v>
      </c>
      <c r="C482" s="5" t="s">
        <v>2332</v>
      </c>
      <c r="D482" s="5">
        <v>0</v>
      </c>
      <c r="E482" s="5">
        <v>0</v>
      </c>
      <c r="F482" s="5">
        <v>392</v>
      </c>
      <c r="G482" s="5">
        <v>407</v>
      </c>
      <c r="H482" s="5">
        <v>2726086</v>
      </c>
      <c r="I482" s="5">
        <v>5840</v>
      </c>
      <c r="J482" s="5">
        <v>1102067.9331110001</v>
      </c>
      <c r="K482" s="5">
        <v>277932</v>
      </c>
      <c r="L482" s="5">
        <v>0</v>
      </c>
      <c r="M482" s="5">
        <v>12550</v>
      </c>
      <c r="N482" s="5">
        <v>0</v>
      </c>
      <c r="O482" s="5">
        <v>92294</v>
      </c>
      <c r="P482" s="5">
        <v>47190</v>
      </c>
      <c r="Q482" s="5">
        <v>5291</v>
      </c>
      <c r="R482" s="5">
        <v>0</v>
      </c>
      <c r="S482" s="5">
        <v>0</v>
      </c>
      <c r="T482" s="5">
        <v>18315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19237</v>
      </c>
      <c r="AA482" s="5">
        <v>0</v>
      </c>
      <c r="AB482" s="5">
        <v>4306802.9331109999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47"/>
    </row>
    <row r="483" spans="1:39" x14ac:dyDescent="0.25">
      <c r="A483" s="5">
        <v>4220</v>
      </c>
      <c r="B483" s="5">
        <v>7</v>
      </c>
      <c r="C483" s="5" t="s">
        <v>2333</v>
      </c>
      <c r="D483" s="5">
        <v>0</v>
      </c>
      <c r="E483" s="5">
        <v>0</v>
      </c>
      <c r="F483" s="5">
        <v>364</v>
      </c>
      <c r="G483" s="5">
        <v>373</v>
      </c>
      <c r="H483" s="5">
        <v>2498354</v>
      </c>
      <c r="I483" s="5">
        <v>0</v>
      </c>
      <c r="J483" s="5">
        <v>44639.472330999997</v>
      </c>
      <c r="K483" s="5">
        <v>83904</v>
      </c>
      <c r="L483" s="5">
        <v>0</v>
      </c>
      <c r="M483" s="5">
        <v>11501</v>
      </c>
      <c r="N483" s="5">
        <v>1383</v>
      </c>
      <c r="O483" s="5">
        <v>84584</v>
      </c>
      <c r="P483" s="5">
        <v>43248</v>
      </c>
      <c r="Q483" s="5">
        <v>4849</v>
      </c>
      <c r="R483" s="5">
        <v>0</v>
      </c>
      <c r="S483" s="5">
        <v>0</v>
      </c>
      <c r="T483" s="5">
        <v>9698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11238</v>
      </c>
      <c r="AA483" s="5">
        <v>0</v>
      </c>
      <c r="AB483" s="5">
        <v>2793398.472331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47"/>
    </row>
    <row r="484" spans="1:39" x14ac:dyDescent="0.25">
      <c r="A484" s="5">
        <v>4221</v>
      </c>
      <c r="B484" s="5">
        <v>7</v>
      </c>
      <c r="C484" s="5" t="s">
        <v>2334</v>
      </c>
      <c r="D484" s="5">
        <v>0</v>
      </c>
      <c r="E484" s="5">
        <v>0</v>
      </c>
      <c r="F484" s="5">
        <v>316</v>
      </c>
      <c r="G484" s="5">
        <v>327.60000000000002</v>
      </c>
      <c r="H484" s="5">
        <v>2194265</v>
      </c>
      <c r="I484" s="5">
        <v>4700</v>
      </c>
      <c r="J484" s="5">
        <v>96547.289642000003</v>
      </c>
      <c r="K484" s="5">
        <v>39493</v>
      </c>
      <c r="L484" s="5">
        <v>0</v>
      </c>
      <c r="M484" s="5">
        <v>10102</v>
      </c>
      <c r="N484" s="5">
        <v>0</v>
      </c>
      <c r="O484" s="5">
        <v>74288</v>
      </c>
      <c r="P484" s="5">
        <v>37984</v>
      </c>
      <c r="Q484" s="5">
        <v>4259</v>
      </c>
      <c r="R484" s="5">
        <v>0</v>
      </c>
      <c r="S484" s="5">
        <v>0</v>
      </c>
      <c r="T484" s="5">
        <v>27518.400000000001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8918</v>
      </c>
      <c r="AA484" s="5">
        <v>0</v>
      </c>
      <c r="AB484" s="5">
        <v>2498074.689642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47"/>
    </row>
    <row r="485" spans="1:39" x14ac:dyDescent="0.25">
      <c r="A485" s="5">
        <v>4223</v>
      </c>
      <c r="B485" s="5">
        <v>7</v>
      </c>
      <c r="C485" s="5" t="s">
        <v>2335</v>
      </c>
      <c r="D485" s="5">
        <v>0</v>
      </c>
      <c r="E485" s="5">
        <v>0</v>
      </c>
      <c r="F485" s="5">
        <v>259</v>
      </c>
      <c r="G485" s="5">
        <v>259</v>
      </c>
      <c r="H485" s="5">
        <v>1734782</v>
      </c>
      <c r="I485" s="5">
        <v>0</v>
      </c>
      <c r="J485" s="5">
        <v>692529.369435</v>
      </c>
      <c r="K485" s="5">
        <v>256956</v>
      </c>
      <c r="L485" s="5">
        <v>0</v>
      </c>
      <c r="M485" s="5">
        <v>7986</v>
      </c>
      <c r="N485" s="5">
        <v>17483</v>
      </c>
      <c r="O485" s="5">
        <v>58732</v>
      </c>
      <c r="P485" s="5">
        <v>30030</v>
      </c>
      <c r="Q485" s="5">
        <v>3367</v>
      </c>
      <c r="R485" s="5">
        <v>0</v>
      </c>
      <c r="S485" s="5">
        <v>0</v>
      </c>
      <c r="T485" s="5">
        <v>28749</v>
      </c>
      <c r="U485" s="5">
        <v>-98324</v>
      </c>
      <c r="V485" s="5">
        <v>0</v>
      </c>
      <c r="W485" s="5">
        <v>0</v>
      </c>
      <c r="X485" s="5">
        <v>0</v>
      </c>
      <c r="Y485" s="5">
        <v>0</v>
      </c>
      <c r="Z485" s="5">
        <v>11040</v>
      </c>
      <c r="AA485" s="5">
        <v>0</v>
      </c>
      <c r="AB485" s="5">
        <v>2743330.3694349998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47"/>
    </row>
    <row r="486" spans="1:39" x14ac:dyDescent="0.25">
      <c r="A486" s="5">
        <v>4224</v>
      </c>
      <c r="B486" s="5">
        <v>7</v>
      </c>
      <c r="C486" s="5" t="s">
        <v>2336</v>
      </c>
      <c r="D486" s="5">
        <v>0</v>
      </c>
      <c r="E486" s="5">
        <v>0</v>
      </c>
      <c r="F486" s="5">
        <v>158</v>
      </c>
      <c r="G486" s="5">
        <v>163.6</v>
      </c>
      <c r="H486" s="5">
        <v>1095793</v>
      </c>
      <c r="I486" s="5">
        <v>2347</v>
      </c>
      <c r="J486" s="5">
        <v>314787.34824999998</v>
      </c>
      <c r="K486" s="5">
        <v>52440</v>
      </c>
      <c r="L486" s="5">
        <v>0</v>
      </c>
      <c r="M486" s="5">
        <v>5045</v>
      </c>
      <c r="N486" s="5">
        <v>13682</v>
      </c>
      <c r="O486" s="5">
        <v>37099</v>
      </c>
      <c r="P486" s="5">
        <v>18969</v>
      </c>
      <c r="Q486" s="5">
        <v>2127</v>
      </c>
      <c r="R486" s="5">
        <v>0</v>
      </c>
      <c r="S486" s="5">
        <v>0</v>
      </c>
      <c r="T486" s="5">
        <v>20122.8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4825</v>
      </c>
      <c r="AA486" s="5">
        <v>0</v>
      </c>
      <c r="AB486" s="5">
        <v>1567237.1482500001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47"/>
    </row>
    <row r="487" spans="1:39" x14ac:dyDescent="0.25">
      <c r="A487" s="5">
        <v>4225</v>
      </c>
      <c r="B487" s="5">
        <v>7</v>
      </c>
      <c r="C487" s="5" t="s">
        <v>1990</v>
      </c>
      <c r="D487" s="5">
        <v>0</v>
      </c>
      <c r="E487" s="5">
        <v>0</v>
      </c>
      <c r="F487" s="5">
        <v>440</v>
      </c>
      <c r="G487" s="5">
        <v>474.7</v>
      </c>
      <c r="H487" s="5">
        <v>3179541</v>
      </c>
      <c r="I487" s="5">
        <v>0</v>
      </c>
      <c r="J487" s="5">
        <v>1190593.1831700001</v>
      </c>
      <c r="K487" s="5">
        <v>458850</v>
      </c>
      <c r="L487" s="5">
        <v>0</v>
      </c>
      <c r="M487" s="5">
        <v>14637</v>
      </c>
      <c r="N487" s="5">
        <v>0</v>
      </c>
      <c r="O487" s="5">
        <v>107646</v>
      </c>
      <c r="P487" s="5">
        <v>55039</v>
      </c>
      <c r="Q487" s="5">
        <v>6171</v>
      </c>
      <c r="R487" s="5">
        <v>0</v>
      </c>
      <c r="S487" s="5">
        <v>0</v>
      </c>
      <c r="T487" s="5">
        <v>8069.9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12492</v>
      </c>
      <c r="AA487" s="5">
        <v>0</v>
      </c>
      <c r="AB487" s="5">
        <v>5033039.0831700005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47"/>
    </row>
    <row r="488" spans="1:39" x14ac:dyDescent="0.25">
      <c r="A488" s="5">
        <v>4226</v>
      </c>
      <c r="B488" s="5">
        <v>7</v>
      </c>
      <c r="C488" s="5" t="s">
        <v>2337</v>
      </c>
      <c r="D488" s="5">
        <v>0</v>
      </c>
      <c r="E488" s="5">
        <v>0</v>
      </c>
      <c r="F488" s="5">
        <v>135</v>
      </c>
      <c r="G488" s="5">
        <v>135</v>
      </c>
      <c r="H488" s="5">
        <v>904230</v>
      </c>
      <c r="I488" s="5">
        <v>1937</v>
      </c>
      <c r="J488" s="5">
        <v>293532.73616600002</v>
      </c>
      <c r="K488" s="5">
        <v>0</v>
      </c>
      <c r="L488" s="5">
        <v>0</v>
      </c>
      <c r="M488" s="5">
        <v>4163</v>
      </c>
      <c r="N488" s="5">
        <v>0</v>
      </c>
      <c r="O488" s="5">
        <v>30613</v>
      </c>
      <c r="P488" s="5">
        <v>15653</v>
      </c>
      <c r="Q488" s="5">
        <v>1755</v>
      </c>
      <c r="R488" s="5">
        <v>0</v>
      </c>
      <c r="S488" s="5">
        <v>0</v>
      </c>
      <c r="T488" s="5">
        <v>2160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8819</v>
      </c>
      <c r="AA488" s="5">
        <v>0</v>
      </c>
      <c r="AB488" s="5">
        <v>1262862.7361659999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47"/>
    </row>
    <row r="489" spans="1:39" x14ac:dyDescent="0.25">
      <c r="A489" s="5">
        <v>4227</v>
      </c>
      <c r="B489" s="5">
        <v>7</v>
      </c>
      <c r="C489" s="5" t="s">
        <v>2338</v>
      </c>
      <c r="D489" s="5">
        <v>0</v>
      </c>
      <c r="E489" s="5">
        <v>0</v>
      </c>
      <c r="F489" s="5">
        <v>369</v>
      </c>
      <c r="G489" s="5">
        <v>385</v>
      </c>
      <c r="H489" s="5">
        <v>2578730</v>
      </c>
      <c r="I489" s="5">
        <v>0</v>
      </c>
      <c r="J489" s="5">
        <v>139846.92155900001</v>
      </c>
      <c r="K489" s="5">
        <v>0</v>
      </c>
      <c r="L489" s="5">
        <v>0</v>
      </c>
      <c r="M489" s="5">
        <v>11871</v>
      </c>
      <c r="N489" s="5">
        <v>39317</v>
      </c>
      <c r="O489" s="5">
        <v>87305</v>
      </c>
      <c r="P489" s="5">
        <v>44639</v>
      </c>
      <c r="Q489" s="5">
        <v>5005</v>
      </c>
      <c r="R489" s="5">
        <v>0</v>
      </c>
      <c r="S489" s="5">
        <v>0</v>
      </c>
      <c r="T489" s="5">
        <v>49280</v>
      </c>
      <c r="U489" s="5">
        <v>-159486</v>
      </c>
      <c r="V489" s="5">
        <v>0</v>
      </c>
      <c r="W489" s="5">
        <v>0</v>
      </c>
      <c r="X489" s="5">
        <v>0</v>
      </c>
      <c r="Y489" s="5">
        <v>0</v>
      </c>
      <c r="Z489" s="5">
        <v>14774</v>
      </c>
      <c r="AA489" s="5">
        <v>0</v>
      </c>
      <c r="AB489" s="5">
        <v>2811281.9215589999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47"/>
    </row>
    <row r="490" spans="1:39" x14ac:dyDescent="0.25">
      <c r="A490" s="5">
        <v>4228</v>
      </c>
      <c r="B490" s="5">
        <v>7</v>
      </c>
      <c r="C490" s="5" t="s">
        <v>2339</v>
      </c>
      <c r="D490" s="5">
        <v>0</v>
      </c>
      <c r="E490" s="5">
        <v>0</v>
      </c>
      <c r="F490" s="5">
        <v>607</v>
      </c>
      <c r="G490" s="5">
        <v>628</v>
      </c>
      <c r="H490" s="5">
        <v>4206344</v>
      </c>
      <c r="I490" s="5">
        <v>0</v>
      </c>
      <c r="J490" s="5">
        <v>32916.841765999998</v>
      </c>
      <c r="K490" s="5">
        <v>15631</v>
      </c>
      <c r="L490" s="5">
        <v>0</v>
      </c>
      <c r="M490" s="5">
        <v>19364</v>
      </c>
      <c r="N490" s="5">
        <v>0</v>
      </c>
      <c r="O490" s="5">
        <v>142409</v>
      </c>
      <c r="P490" s="5">
        <v>72814</v>
      </c>
      <c r="Q490" s="5">
        <v>8164</v>
      </c>
      <c r="R490" s="5">
        <v>0</v>
      </c>
      <c r="S490" s="5">
        <v>0</v>
      </c>
      <c r="T490" s="5">
        <v>75988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15885</v>
      </c>
      <c r="AA490" s="5">
        <v>0</v>
      </c>
      <c r="AB490" s="5">
        <v>4589515.8417659998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47"/>
    </row>
    <row r="491" spans="1:39" x14ac:dyDescent="0.25">
      <c r="A491" s="5">
        <v>4229</v>
      </c>
      <c r="B491" s="5">
        <v>7</v>
      </c>
      <c r="C491" s="5" t="s">
        <v>2340</v>
      </c>
      <c r="D491" s="5">
        <v>0</v>
      </c>
      <c r="E491" s="5">
        <v>0</v>
      </c>
      <c r="F491" s="5">
        <v>110</v>
      </c>
      <c r="G491" s="5">
        <v>129</v>
      </c>
      <c r="H491" s="5">
        <v>864042</v>
      </c>
      <c r="I491" s="5">
        <v>0</v>
      </c>
      <c r="J491" s="5">
        <v>4804.2753860000003</v>
      </c>
      <c r="K491" s="5">
        <v>0</v>
      </c>
      <c r="L491" s="5">
        <v>0</v>
      </c>
      <c r="M491" s="5">
        <v>3978</v>
      </c>
      <c r="N491" s="5">
        <v>16614</v>
      </c>
      <c r="O491" s="5">
        <v>29253</v>
      </c>
      <c r="P491" s="5">
        <v>14957</v>
      </c>
      <c r="Q491" s="5">
        <v>1677</v>
      </c>
      <c r="R491" s="5">
        <v>0</v>
      </c>
      <c r="S491" s="5">
        <v>0</v>
      </c>
      <c r="T491" s="5">
        <v>17157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4364</v>
      </c>
      <c r="AA491" s="5">
        <v>0</v>
      </c>
      <c r="AB491" s="5">
        <v>956846.27538600005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47"/>
    </row>
    <row r="492" spans="1:39" x14ac:dyDescent="0.25">
      <c r="A492" s="5">
        <v>4230</v>
      </c>
      <c r="B492" s="5">
        <v>7</v>
      </c>
      <c r="C492" s="5" t="s">
        <v>2341</v>
      </c>
      <c r="D492" s="5">
        <v>0</v>
      </c>
      <c r="E492" s="5">
        <v>0</v>
      </c>
      <c r="F492" s="5">
        <v>260</v>
      </c>
      <c r="G492" s="5">
        <v>284</v>
      </c>
      <c r="H492" s="5">
        <v>1902232</v>
      </c>
      <c r="I492" s="5">
        <v>0</v>
      </c>
      <c r="J492" s="5">
        <v>593896.81932100002</v>
      </c>
      <c r="K492" s="5">
        <v>34294</v>
      </c>
      <c r="L492" s="5">
        <v>0</v>
      </c>
      <c r="M492" s="5">
        <v>8757</v>
      </c>
      <c r="N492" s="5">
        <v>0</v>
      </c>
      <c r="O492" s="5">
        <v>64402</v>
      </c>
      <c r="P492" s="5">
        <v>32929</v>
      </c>
      <c r="Q492" s="5">
        <v>3692</v>
      </c>
      <c r="R492" s="5">
        <v>0</v>
      </c>
      <c r="S492" s="5">
        <v>0</v>
      </c>
      <c r="T492" s="5">
        <v>21868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8803</v>
      </c>
      <c r="AA492" s="5">
        <v>0</v>
      </c>
      <c r="AB492" s="5">
        <v>2670873.819321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47"/>
    </row>
    <row r="493" spans="1:39" x14ac:dyDescent="0.25">
      <c r="A493" s="5">
        <v>4231</v>
      </c>
      <c r="B493" s="5">
        <v>7</v>
      </c>
      <c r="C493" s="5" t="s">
        <v>2342</v>
      </c>
      <c r="D493" s="5">
        <v>0</v>
      </c>
      <c r="E493" s="5">
        <v>0</v>
      </c>
      <c r="F493" s="5">
        <v>545</v>
      </c>
      <c r="G493" s="5">
        <v>599</v>
      </c>
      <c r="H493" s="5">
        <v>4012102</v>
      </c>
      <c r="I493" s="5">
        <v>0</v>
      </c>
      <c r="J493" s="5">
        <v>1747306.686249</v>
      </c>
      <c r="K493" s="5">
        <v>222870</v>
      </c>
      <c r="L493" s="5">
        <v>0</v>
      </c>
      <c r="M493" s="5">
        <v>18470</v>
      </c>
      <c r="N493" s="5">
        <v>0</v>
      </c>
      <c r="O493" s="5">
        <v>135833</v>
      </c>
      <c r="P493" s="5">
        <v>69452</v>
      </c>
      <c r="Q493" s="5">
        <v>7787</v>
      </c>
      <c r="R493" s="5">
        <v>0</v>
      </c>
      <c r="S493" s="5">
        <v>0</v>
      </c>
      <c r="T493" s="5">
        <v>83261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21193</v>
      </c>
      <c r="AA493" s="5">
        <v>0</v>
      </c>
      <c r="AB493" s="5">
        <v>6318274.686249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47"/>
    </row>
    <row r="494" spans="1:39" x14ac:dyDescent="0.25">
      <c r="A494" s="5">
        <v>4232</v>
      </c>
      <c r="B494" s="5">
        <v>7</v>
      </c>
      <c r="C494" s="5" t="s">
        <v>2343</v>
      </c>
      <c r="D494" s="5">
        <v>0</v>
      </c>
      <c r="E494" s="5">
        <v>0</v>
      </c>
      <c r="F494" s="5">
        <v>140</v>
      </c>
      <c r="G494" s="5">
        <v>140</v>
      </c>
      <c r="H494" s="5">
        <v>937720</v>
      </c>
      <c r="I494" s="5">
        <v>0</v>
      </c>
      <c r="J494" s="5">
        <v>389738.27673799999</v>
      </c>
      <c r="K494" s="5">
        <v>73416</v>
      </c>
      <c r="L494" s="5">
        <v>0</v>
      </c>
      <c r="M494" s="5">
        <v>4317</v>
      </c>
      <c r="N494" s="5">
        <v>0</v>
      </c>
      <c r="O494" s="5">
        <v>31747</v>
      </c>
      <c r="P494" s="5">
        <v>16232</v>
      </c>
      <c r="Q494" s="5">
        <v>1820</v>
      </c>
      <c r="R494" s="5">
        <v>0</v>
      </c>
      <c r="S494" s="5">
        <v>0</v>
      </c>
      <c r="T494" s="5">
        <v>1120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5258</v>
      </c>
      <c r="AA494" s="5">
        <v>0</v>
      </c>
      <c r="AB494" s="5">
        <v>1461368.2767380001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47"/>
    </row>
    <row r="495" spans="1:39" x14ac:dyDescent="0.25">
      <c r="A495" s="5">
        <v>4233</v>
      </c>
      <c r="B495" s="5">
        <v>7</v>
      </c>
      <c r="C495" s="5" t="s">
        <v>499</v>
      </c>
      <c r="D495" s="5">
        <v>0</v>
      </c>
      <c r="E495" s="5">
        <v>0</v>
      </c>
      <c r="F495" s="5">
        <v>243</v>
      </c>
      <c r="G495" s="5">
        <v>254.2</v>
      </c>
      <c r="H495" s="5">
        <v>1702632</v>
      </c>
      <c r="I495" s="5">
        <v>3647</v>
      </c>
      <c r="J495" s="5">
        <v>91628.196945000003</v>
      </c>
      <c r="K495" s="5">
        <v>15513</v>
      </c>
      <c r="L495" s="5">
        <v>0</v>
      </c>
      <c r="M495" s="5">
        <v>7838</v>
      </c>
      <c r="N495" s="5">
        <v>0</v>
      </c>
      <c r="O495" s="5">
        <v>57644</v>
      </c>
      <c r="P495" s="5">
        <v>29473</v>
      </c>
      <c r="Q495" s="5">
        <v>3305</v>
      </c>
      <c r="R495" s="5">
        <v>0</v>
      </c>
      <c r="S495" s="5">
        <v>0</v>
      </c>
      <c r="T495" s="5">
        <v>12964.2</v>
      </c>
      <c r="U495" s="5">
        <v>-79343</v>
      </c>
      <c r="V495" s="5">
        <v>0</v>
      </c>
      <c r="W495" s="5">
        <v>0</v>
      </c>
      <c r="X495" s="5">
        <v>0</v>
      </c>
      <c r="Y495" s="5">
        <v>0</v>
      </c>
      <c r="Z495" s="5">
        <v>7078</v>
      </c>
      <c r="AA495" s="5">
        <v>0</v>
      </c>
      <c r="AB495" s="5">
        <v>1852379.3969449999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47"/>
    </row>
    <row r="496" spans="1:39" x14ac:dyDescent="0.25">
      <c r="A496" s="5">
        <v>4235</v>
      </c>
      <c r="B496" s="5">
        <v>7</v>
      </c>
      <c r="C496" s="5" t="s">
        <v>500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47"/>
    </row>
    <row r="497" spans="1:39" x14ac:dyDescent="0.25">
      <c r="A497" s="5">
        <v>4237</v>
      </c>
      <c r="B497" s="5">
        <v>7</v>
      </c>
      <c r="C497" s="5" t="s">
        <v>2344</v>
      </c>
      <c r="D497" s="5">
        <v>0</v>
      </c>
      <c r="E497" s="5">
        <v>0</v>
      </c>
      <c r="F497" s="5">
        <v>110</v>
      </c>
      <c r="G497" s="5">
        <v>131</v>
      </c>
      <c r="H497" s="5">
        <v>877438</v>
      </c>
      <c r="I497" s="5">
        <v>1880</v>
      </c>
      <c r="J497" s="5">
        <v>305836.73616600002</v>
      </c>
      <c r="K497" s="5">
        <v>39330</v>
      </c>
      <c r="L497" s="5">
        <v>0</v>
      </c>
      <c r="M497" s="5">
        <v>4039</v>
      </c>
      <c r="N497" s="5">
        <v>0</v>
      </c>
      <c r="O497" s="5">
        <v>29706</v>
      </c>
      <c r="P497" s="5">
        <v>15189</v>
      </c>
      <c r="Q497" s="5">
        <v>1703</v>
      </c>
      <c r="R497" s="5">
        <v>0</v>
      </c>
      <c r="S497" s="5">
        <v>0</v>
      </c>
      <c r="T497" s="5">
        <v>9956</v>
      </c>
      <c r="U497" s="5">
        <v>-40889</v>
      </c>
      <c r="V497" s="5">
        <v>0</v>
      </c>
      <c r="W497" s="5">
        <v>0</v>
      </c>
      <c r="X497" s="5">
        <v>0</v>
      </c>
      <c r="Y497" s="5">
        <v>22875</v>
      </c>
      <c r="Z497" s="5">
        <v>4517</v>
      </c>
      <c r="AA497" s="5">
        <v>0</v>
      </c>
      <c r="AB497" s="5">
        <v>1271580.7361659999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47"/>
    </row>
    <row r="498" spans="1:39" x14ac:dyDescent="0.25">
      <c r="A498" s="5">
        <v>4238</v>
      </c>
      <c r="B498" s="5">
        <v>7</v>
      </c>
      <c r="C498" s="5" t="s">
        <v>2345</v>
      </c>
      <c r="D498" s="5">
        <v>0</v>
      </c>
      <c r="E498" s="5">
        <v>0</v>
      </c>
      <c r="F498" s="5">
        <v>134</v>
      </c>
      <c r="G498" s="5">
        <v>156.80000000000001</v>
      </c>
      <c r="H498" s="5">
        <v>1050246</v>
      </c>
      <c r="I498" s="5">
        <v>0</v>
      </c>
      <c r="J498" s="5">
        <v>53724.001351999999</v>
      </c>
      <c r="K498" s="5">
        <v>0</v>
      </c>
      <c r="L498" s="5">
        <v>0</v>
      </c>
      <c r="M498" s="5">
        <v>4835</v>
      </c>
      <c r="N498" s="5">
        <v>4985</v>
      </c>
      <c r="O498" s="5">
        <v>35557</v>
      </c>
      <c r="P498" s="5">
        <v>18180</v>
      </c>
      <c r="Q498" s="5">
        <v>2038</v>
      </c>
      <c r="R498" s="5">
        <v>0</v>
      </c>
      <c r="S498" s="5">
        <v>0</v>
      </c>
      <c r="T498" s="5">
        <v>10976</v>
      </c>
      <c r="U498" s="5">
        <v>-53926</v>
      </c>
      <c r="V498" s="5">
        <v>0</v>
      </c>
      <c r="W498" s="5">
        <v>0</v>
      </c>
      <c r="X498" s="5">
        <v>0</v>
      </c>
      <c r="Y498" s="5">
        <v>0</v>
      </c>
      <c r="Z498" s="5">
        <v>6716</v>
      </c>
      <c r="AA498" s="5">
        <v>0</v>
      </c>
      <c r="AB498" s="5">
        <v>1133331.0013520001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47"/>
    </row>
    <row r="499" spans="1:39" x14ac:dyDescent="0.25">
      <c r="A499" s="5">
        <v>4239</v>
      </c>
      <c r="B499" s="5">
        <v>7</v>
      </c>
      <c r="C499" s="5" t="s">
        <v>2346</v>
      </c>
      <c r="D499" s="5">
        <v>0</v>
      </c>
      <c r="E499" s="5">
        <v>0</v>
      </c>
      <c r="F499" s="5">
        <v>200</v>
      </c>
      <c r="G499" s="5">
        <v>200</v>
      </c>
      <c r="H499" s="5">
        <v>1339600</v>
      </c>
      <c r="I499" s="5">
        <v>0</v>
      </c>
      <c r="J499" s="5">
        <v>474575.73616600002</v>
      </c>
      <c r="K499" s="5">
        <v>216315</v>
      </c>
      <c r="L499" s="5">
        <v>0</v>
      </c>
      <c r="M499" s="5">
        <v>6167</v>
      </c>
      <c r="N499" s="5">
        <v>0</v>
      </c>
      <c r="O499" s="5">
        <v>45353</v>
      </c>
      <c r="P499" s="5">
        <v>23189</v>
      </c>
      <c r="Q499" s="5">
        <v>2600</v>
      </c>
      <c r="R499" s="5">
        <v>0</v>
      </c>
      <c r="S499" s="5">
        <v>0</v>
      </c>
      <c r="T499" s="5">
        <v>10400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8936</v>
      </c>
      <c r="AA499" s="5">
        <v>0</v>
      </c>
      <c r="AB499" s="5">
        <v>2127135.7361659999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47"/>
    </row>
    <row r="500" spans="1:39" x14ac:dyDescent="0.25">
      <c r="A500" s="5">
        <v>4240</v>
      </c>
      <c r="B500" s="5">
        <v>7</v>
      </c>
      <c r="C500" s="5" t="s">
        <v>2347</v>
      </c>
      <c r="D500" s="5">
        <v>0</v>
      </c>
      <c r="E500" s="5">
        <v>0</v>
      </c>
      <c r="F500" s="5">
        <v>375</v>
      </c>
      <c r="G500" s="5">
        <v>390</v>
      </c>
      <c r="H500" s="5">
        <v>2612220</v>
      </c>
      <c r="I500" s="5">
        <v>0</v>
      </c>
      <c r="J500" s="5">
        <v>1288493.6081439999</v>
      </c>
      <c r="K500" s="5">
        <v>373635</v>
      </c>
      <c r="L500" s="5">
        <v>0</v>
      </c>
      <c r="M500" s="5">
        <v>12026</v>
      </c>
      <c r="N500" s="5">
        <v>0</v>
      </c>
      <c r="O500" s="5">
        <v>88439</v>
      </c>
      <c r="P500" s="5">
        <v>45219</v>
      </c>
      <c r="Q500" s="5">
        <v>5070</v>
      </c>
      <c r="R500" s="5">
        <v>0</v>
      </c>
      <c r="S500" s="5">
        <v>0</v>
      </c>
      <c r="T500" s="5">
        <v>40560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12764</v>
      </c>
      <c r="AA500" s="5">
        <v>0</v>
      </c>
      <c r="AB500" s="5">
        <v>4478426.6081440002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47"/>
    </row>
    <row r="501" spans="1:39" x14ac:dyDescent="0.25">
      <c r="A501" s="5">
        <v>4243</v>
      </c>
      <c r="B501" s="5">
        <v>7</v>
      </c>
      <c r="C501" s="5" t="s">
        <v>2348</v>
      </c>
      <c r="D501" s="5">
        <v>0</v>
      </c>
      <c r="E501" s="5">
        <v>0</v>
      </c>
      <c r="F501" s="5">
        <v>280</v>
      </c>
      <c r="G501" s="5">
        <v>287</v>
      </c>
      <c r="H501" s="5">
        <v>1922326</v>
      </c>
      <c r="I501" s="5">
        <v>0</v>
      </c>
      <c r="J501" s="5">
        <v>556600.10424899997</v>
      </c>
      <c r="K501" s="5">
        <v>78660</v>
      </c>
      <c r="L501" s="5">
        <v>0</v>
      </c>
      <c r="M501" s="5">
        <v>8850</v>
      </c>
      <c r="N501" s="5">
        <v>0</v>
      </c>
      <c r="O501" s="5">
        <v>65082</v>
      </c>
      <c r="P501" s="5">
        <v>33276</v>
      </c>
      <c r="Q501" s="5">
        <v>3731</v>
      </c>
      <c r="R501" s="5">
        <v>0</v>
      </c>
      <c r="S501" s="5">
        <v>0</v>
      </c>
      <c r="T501" s="5">
        <v>22673</v>
      </c>
      <c r="U501" s="5">
        <v>-89580</v>
      </c>
      <c r="V501" s="5">
        <v>0</v>
      </c>
      <c r="W501" s="5">
        <v>0</v>
      </c>
      <c r="X501" s="5">
        <v>0</v>
      </c>
      <c r="Y501" s="5">
        <v>0</v>
      </c>
      <c r="Z501" s="5">
        <v>9655</v>
      </c>
      <c r="AA501" s="5">
        <v>0</v>
      </c>
      <c r="AB501" s="5">
        <v>2611273.1042490001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47"/>
    </row>
    <row r="502" spans="1:39" x14ac:dyDescent="0.25">
      <c r="A502" s="5">
        <v>4244</v>
      </c>
      <c r="B502" s="5">
        <v>7</v>
      </c>
      <c r="C502" s="5" t="s">
        <v>1209</v>
      </c>
      <c r="D502" s="5">
        <v>0</v>
      </c>
      <c r="E502" s="5">
        <v>0</v>
      </c>
      <c r="F502" s="5">
        <v>400</v>
      </c>
      <c r="G502" s="5">
        <v>436</v>
      </c>
      <c r="H502" s="5">
        <v>2920328</v>
      </c>
      <c r="I502" s="5">
        <v>0</v>
      </c>
      <c r="J502" s="5">
        <v>146996.04176299999</v>
      </c>
      <c r="K502" s="5">
        <v>0</v>
      </c>
      <c r="L502" s="5">
        <v>0</v>
      </c>
      <c r="M502" s="5">
        <v>13444</v>
      </c>
      <c r="N502" s="5">
        <v>0</v>
      </c>
      <c r="O502" s="5">
        <v>98870</v>
      </c>
      <c r="P502" s="5">
        <v>50552</v>
      </c>
      <c r="Q502" s="5">
        <v>5668</v>
      </c>
      <c r="R502" s="5">
        <v>0</v>
      </c>
      <c r="S502" s="5">
        <v>0</v>
      </c>
      <c r="T502" s="5">
        <v>34880</v>
      </c>
      <c r="U502" s="5">
        <v>-136087</v>
      </c>
      <c r="V502" s="5">
        <v>0</v>
      </c>
      <c r="W502" s="5">
        <v>0</v>
      </c>
      <c r="X502" s="5">
        <v>0</v>
      </c>
      <c r="Y502" s="5">
        <v>0</v>
      </c>
      <c r="Z502" s="5">
        <v>14008</v>
      </c>
      <c r="AA502" s="5">
        <v>0</v>
      </c>
      <c r="AB502" s="5">
        <v>3148659.0417630002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47"/>
    </row>
    <row r="503" spans="1:39" x14ac:dyDescent="0.25">
      <c r="A503" s="5">
        <v>4246</v>
      </c>
      <c r="B503" s="5">
        <v>7</v>
      </c>
      <c r="C503" s="5" t="s">
        <v>2349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47"/>
    </row>
    <row r="504" spans="1:39" x14ac:dyDescent="0.25">
      <c r="A504" s="5">
        <v>4248</v>
      </c>
      <c r="B504" s="5">
        <v>7</v>
      </c>
      <c r="C504" s="5" t="s">
        <v>2350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47"/>
    </row>
    <row r="505" spans="1:39" x14ac:dyDescent="0.25">
      <c r="A505" s="5">
        <v>4249</v>
      </c>
      <c r="B505" s="5">
        <v>7</v>
      </c>
      <c r="C505" s="5" t="s">
        <v>2351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47"/>
    </row>
    <row r="506" spans="1:39" x14ac:dyDescent="0.25">
      <c r="A506" s="5">
        <v>4250</v>
      </c>
      <c r="B506" s="5">
        <v>7</v>
      </c>
      <c r="C506" s="5" t="s">
        <v>2352</v>
      </c>
      <c r="D506" s="5">
        <v>0</v>
      </c>
      <c r="E506" s="5">
        <v>0</v>
      </c>
      <c r="F506" s="5">
        <v>661</v>
      </c>
      <c r="G506" s="5">
        <v>676.8</v>
      </c>
      <c r="H506" s="5">
        <v>4533206</v>
      </c>
      <c r="I506" s="5">
        <v>9711</v>
      </c>
      <c r="J506" s="5">
        <v>1028361.933111</v>
      </c>
      <c r="K506" s="5">
        <v>314640</v>
      </c>
      <c r="L506" s="5">
        <v>0</v>
      </c>
      <c r="M506" s="5">
        <v>20869</v>
      </c>
      <c r="N506" s="5">
        <v>45685</v>
      </c>
      <c r="O506" s="5">
        <v>153475</v>
      </c>
      <c r="P506" s="5">
        <v>78472</v>
      </c>
      <c r="Q506" s="5">
        <v>8798</v>
      </c>
      <c r="R506" s="5">
        <v>0</v>
      </c>
      <c r="S506" s="5">
        <v>0</v>
      </c>
      <c r="T506" s="5">
        <v>76478.399999999994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22077</v>
      </c>
      <c r="AA506" s="5">
        <v>0</v>
      </c>
      <c r="AB506" s="5">
        <v>6291773.3331110002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47"/>
    </row>
    <row r="507" spans="1:39" x14ac:dyDescent="0.25">
      <c r="A507" s="5">
        <v>4253</v>
      </c>
      <c r="B507" s="5">
        <v>7</v>
      </c>
      <c r="C507" s="5" t="s">
        <v>2353</v>
      </c>
      <c r="D507" s="5">
        <v>0</v>
      </c>
      <c r="E507" s="5">
        <v>0</v>
      </c>
      <c r="F507" s="5">
        <v>115</v>
      </c>
      <c r="G507" s="5">
        <v>115</v>
      </c>
      <c r="H507" s="5">
        <v>770270</v>
      </c>
      <c r="I507" s="5">
        <v>1650</v>
      </c>
      <c r="J507" s="5">
        <v>35561.276738</v>
      </c>
      <c r="K507" s="5">
        <v>15528</v>
      </c>
      <c r="L507" s="5">
        <v>0</v>
      </c>
      <c r="M507" s="5">
        <v>3546</v>
      </c>
      <c r="N507" s="5">
        <v>19036</v>
      </c>
      <c r="O507" s="5">
        <v>26078</v>
      </c>
      <c r="P507" s="5">
        <v>13334</v>
      </c>
      <c r="Q507" s="5">
        <v>1495</v>
      </c>
      <c r="R507" s="5">
        <v>0</v>
      </c>
      <c r="S507" s="5">
        <v>0</v>
      </c>
      <c r="T507" s="5">
        <v>12305</v>
      </c>
      <c r="U507" s="5">
        <v>-54931</v>
      </c>
      <c r="V507" s="5">
        <v>0</v>
      </c>
      <c r="W507" s="5">
        <v>0</v>
      </c>
      <c r="X507" s="5">
        <v>0</v>
      </c>
      <c r="Y507" s="5">
        <v>0</v>
      </c>
      <c r="Z507" s="5">
        <v>2931</v>
      </c>
      <c r="AA507" s="5">
        <v>0</v>
      </c>
      <c r="AB507" s="5">
        <v>846803.27673799999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47"/>
    </row>
    <row r="508" spans="1:39" x14ac:dyDescent="0.25">
      <c r="A508" s="5">
        <v>4254</v>
      </c>
      <c r="B508" s="5">
        <v>7</v>
      </c>
      <c r="C508" s="5" t="s">
        <v>2354</v>
      </c>
      <c r="D508" s="5">
        <v>0</v>
      </c>
      <c r="E508" s="5">
        <v>0</v>
      </c>
      <c r="F508" s="5">
        <v>220</v>
      </c>
      <c r="G508" s="5">
        <v>220</v>
      </c>
      <c r="H508" s="5">
        <v>1473560</v>
      </c>
      <c r="I508" s="5">
        <v>0</v>
      </c>
      <c r="J508" s="5">
        <v>2635.092697</v>
      </c>
      <c r="K508" s="5">
        <v>0</v>
      </c>
      <c r="L508" s="5">
        <v>0</v>
      </c>
      <c r="M508" s="5">
        <v>6784</v>
      </c>
      <c r="N508" s="5">
        <v>12548</v>
      </c>
      <c r="O508" s="5">
        <v>49888</v>
      </c>
      <c r="P508" s="5">
        <v>25508</v>
      </c>
      <c r="Q508" s="5">
        <v>2860</v>
      </c>
      <c r="R508" s="5">
        <v>0</v>
      </c>
      <c r="S508" s="5">
        <v>0</v>
      </c>
      <c r="T508" s="5">
        <v>1540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7876</v>
      </c>
      <c r="AA508" s="5">
        <v>0</v>
      </c>
      <c r="AB508" s="5">
        <v>1583199.0926969999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47"/>
    </row>
    <row r="509" spans="1:39" x14ac:dyDescent="0.25">
      <c r="A509" s="5">
        <v>4255</v>
      </c>
      <c r="B509" s="5">
        <v>7</v>
      </c>
      <c r="C509" s="5" t="s">
        <v>2355</v>
      </c>
      <c r="D509" s="5">
        <v>0</v>
      </c>
      <c r="E509" s="5">
        <v>0</v>
      </c>
      <c r="F509" s="5">
        <v>290</v>
      </c>
      <c r="G509" s="5">
        <v>290</v>
      </c>
      <c r="H509" s="5">
        <v>1942420</v>
      </c>
      <c r="I509" s="5">
        <v>0</v>
      </c>
      <c r="J509" s="5">
        <v>797990.55347599997</v>
      </c>
      <c r="K509" s="5">
        <v>262200</v>
      </c>
      <c r="L509" s="5">
        <v>0</v>
      </c>
      <c r="M509" s="5">
        <v>8942</v>
      </c>
      <c r="N509" s="5">
        <v>0</v>
      </c>
      <c r="O509" s="5">
        <v>65762</v>
      </c>
      <c r="P509" s="5">
        <v>33624</v>
      </c>
      <c r="Q509" s="5">
        <v>3770</v>
      </c>
      <c r="R509" s="5">
        <v>0</v>
      </c>
      <c r="S509" s="5">
        <v>0</v>
      </c>
      <c r="T509" s="5">
        <v>2320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7636</v>
      </c>
      <c r="AA509" s="5">
        <v>0</v>
      </c>
      <c r="AB509" s="5">
        <v>3124664.5534760002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47"/>
    </row>
    <row r="510" spans="1:39" x14ac:dyDescent="0.25">
      <c r="A510" s="5">
        <v>4258</v>
      </c>
      <c r="B510" s="5">
        <v>7</v>
      </c>
      <c r="C510" s="5" t="s">
        <v>2356</v>
      </c>
      <c r="D510" s="5">
        <v>0</v>
      </c>
      <c r="E510" s="5">
        <v>0</v>
      </c>
      <c r="F510" s="5">
        <v>70</v>
      </c>
      <c r="G510" s="5">
        <v>70</v>
      </c>
      <c r="H510" s="5">
        <v>468860</v>
      </c>
      <c r="I510" s="5">
        <v>0</v>
      </c>
      <c r="J510" s="5">
        <v>269062.685902</v>
      </c>
      <c r="K510" s="5">
        <v>15682</v>
      </c>
      <c r="L510" s="5">
        <v>0</v>
      </c>
      <c r="M510" s="5">
        <v>2158</v>
      </c>
      <c r="N510" s="5">
        <v>0</v>
      </c>
      <c r="O510" s="5">
        <v>15874</v>
      </c>
      <c r="P510" s="5">
        <v>8116</v>
      </c>
      <c r="Q510" s="5">
        <v>910</v>
      </c>
      <c r="R510" s="5">
        <v>0</v>
      </c>
      <c r="S510" s="5">
        <v>0</v>
      </c>
      <c r="T510" s="5">
        <v>8680</v>
      </c>
      <c r="U510" s="5">
        <v>-21849</v>
      </c>
      <c r="V510" s="5">
        <v>0</v>
      </c>
      <c r="W510" s="5">
        <v>0</v>
      </c>
      <c r="X510" s="5">
        <v>0</v>
      </c>
      <c r="Y510" s="5">
        <v>65625</v>
      </c>
      <c r="Z510" s="5">
        <v>0</v>
      </c>
      <c r="AA510" s="5">
        <v>0</v>
      </c>
      <c r="AB510" s="5">
        <v>833118.68590200006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47"/>
    </row>
    <row r="511" spans="1:39" x14ac:dyDescent="0.25">
      <c r="A511" s="5">
        <v>4261</v>
      </c>
      <c r="B511" s="5">
        <v>7</v>
      </c>
      <c r="C511" s="5" t="s">
        <v>2357</v>
      </c>
      <c r="D511" s="5">
        <v>0</v>
      </c>
      <c r="E511" s="5">
        <v>0</v>
      </c>
      <c r="F511" s="5">
        <v>193</v>
      </c>
      <c r="G511" s="5">
        <v>193</v>
      </c>
      <c r="H511" s="5">
        <v>1292714</v>
      </c>
      <c r="I511" s="5">
        <v>0</v>
      </c>
      <c r="J511" s="5">
        <v>910485.73616600002</v>
      </c>
      <c r="K511" s="5">
        <v>0</v>
      </c>
      <c r="L511" s="5">
        <v>0</v>
      </c>
      <c r="M511" s="5">
        <v>5951</v>
      </c>
      <c r="N511" s="5">
        <v>0</v>
      </c>
      <c r="O511" s="5">
        <v>43766</v>
      </c>
      <c r="P511" s="5">
        <v>22378</v>
      </c>
      <c r="Q511" s="5">
        <v>2509</v>
      </c>
      <c r="R511" s="5">
        <v>0</v>
      </c>
      <c r="S511" s="5">
        <v>0</v>
      </c>
      <c r="T511" s="5">
        <v>1737</v>
      </c>
      <c r="U511" s="5">
        <v>0</v>
      </c>
      <c r="V511" s="5">
        <v>0</v>
      </c>
      <c r="W511" s="5">
        <v>0</v>
      </c>
      <c r="X511" s="5">
        <v>0</v>
      </c>
      <c r="Y511" s="5">
        <v>241875</v>
      </c>
      <c r="Z511" s="5">
        <v>10793</v>
      </c>
      <c r="AA511" s="5">
        <v>0</v>
      </c>
      <c r="AB511" s="5">
        <v>2532208.7361659999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47"/>
    </row>
    <row r="512" spans="1:39" x14ac:dyDescent="0.25">
      <c r="A512" s="5">
        <v>4263</v>
      </c>
      <c r="B512" s="5">
        <v>7</v>
      </c>
      <c r="C512" s="5" t="s">
        <v>2358</v>
      </c>
      <c r="D512" s="5">
        <v>0</v>
      </c>
      <c r="E512" s="5">
        <v>0</v>
      </c>
      <c r="F512" s="5">
        <v>80</v>
      </c>
      <c r="G512" s="5">
        <v>88</v>
      </c>
      <c r="H512" s="5">
        <v>589424</v>
      </c>
      <c r="I512" s="5">
        <v>0</v>
      </c>
      <c r="J512" s="5">
        <v>151184.316467</v>
      </c>
      <c r="K512" s="5">
        <v>26220</v>
      </c>
      <c r="L512" s="5">
        <v>0</v>
      </c>
      <c r="M512" s="5">
        <v>2713</v>
      </c>
      <c r="N512" s="5">
        <v>21</v>
      </c>
      <c r="O512" s="5">
        <v>19955</v>
      </c>
      <c r="P512" s="5">
        <v>10203</v>
      </c>
      <c r="Q512" s="5">
        <v>1144</v>
      </c>
      <c r="R512" s="5">
        <v>0</v>
      </c>
      <c r="S512" s="5">
        <v>0</v>
      </c>
      <c r="T512" s="5">
        <v>4752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805616.31646700006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47"/>
    </row>
    <row r="513" spans="1:39" x14ac:dyDescent="0.25">
      <c r="A513" s="5">
        <v>4264</v>
      </c>
      <c r="B513" s="5">
        <v>7</v>
      </c>
      <c r="C513" s="5" t="s">
        <v>2359</v>
      </c>
      <c r="D513" s="5">
        <v>0</v>
      </c>
      <c r="E513" s="5">
        <v>0</v>
      </c>
      <c r="F513" s="5">
        <v>220</v>
      </c>
      <c r="G513" s="5">
        <v>220</v>
      </c>
      <c r="H513" s="5">
        <v>1473560</v>
      </c>
      <c r="I513" s="5">
        <v>0</v>
      </c>
      <c r="J513" s="5">
        <v>768110.92020699999</v>
      </c>
      <c r="K513" s="5">
        <v>222870</v>
      </c>
      <c r="L513" s="5">
        <v>0</v>
      </c>
      <c r="M513" s="5">
        <v>6784</v>
      </c>
      <c r="N513" s="5">
        <v>0</v>
      </c>
      <c r="O513" s="5">
        <v>49888</v>
      </c>
      <c r="P513" s="5">
        <v>25508</v>
      </c>
      <c r="Q513" s="5">
        <v>2860</v>
      </c>
      <c r="R513" s="5">
        <v>0</v>
      </c>
      <c r="S513" s="5">
        <v>0</v>
      </c>
      <c r="T513" s="5">
        <v>13640</v>
      </c>
      <c r="U513" s="5">
        <v>0</v>
      </c>
      <c r="V513" s="5">
        <v>0</v>
      </c>
      <c r="W513" s="5">
        <v>0</v>
      </c>
      <c r="X513" s="5">
        <v>0</v>
      </c>
      <c r="Y513" s="5">
        <v>31875</v>
      </c>
      <c r="Z513" s="5">
        <v>9494</v>
      </c>
      <c r="AA513" s="5">
        <v>0</v>
      </c>
      <c r="AB513" s="5">
        <v>2604589.9202069999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47"/>
    </row>
    <row r="514" spans="1:39" x14ac:dyDescent="0.25">
      <c r="A514" s="5">
        <v>4265</v>
      </c>
      <c r="B514" s="5">
        <v>7</v>
      </c>
      <c r="C514" s="5" t="s">
        <v>2360</v>
      </c>
      <c r="D514" s="5">
        <v>0</v>
      </c>
      <c r="E514" s="5">
        <v>0</v>
      </c>
      <c r="F514" s="5">
        <v>10</v>
      </c>
      <c r="G514" s="5">
        <v>13.6</v>
      </c>
      <c r="H514" s="5">
        <v>91093</v>
      </c>
      <c r="I514" s="5">
        <v>0</v>
      </c>
      <c r="J514" s="5">
        <v>36997.961866999998</v>
      </c>
      <c r="K514" s="5">
        <v>0</v>
      </c>
      <c r="L514" s="5">
        <v>0</v>
      </c>
      <c r="M514" s="5">
        <v>419</v>
      </c>
      <c r="N514" s="5">
        <v>0</v>
      </c>
      <c r="O514" s="5">
        <v>3084</v>
      </c>
      <c r="P514" s="5">
        <v>1577</v>
      </c>
      <c r="Q514" s="5">
        <v>177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23250</v>
      </c>
      <c r="Z514" s="5">
        <v>4262</v>
      </c>
      <c r="AA514" s="5">
        <v>0</v>
      </c>
      <c r="AB514" s="5">
        <v>160859.96186700001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47"/>
    </row>
    <row r="515" spans="1:39" x14ac:dyDescent="0.25">
      <c r="A515" s="5">
        <v>4266</v>
      </c>
      <c r="B515" s="5">
        <v>7</v>
      </c>
      <c r="C515" s="5" t="s">
        <v>2361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5683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5683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47"/>
    </row>
    <row r="516" spans="1:39" x14ac:dyDescent="0.25">
      <c r="A516" s="5">
        <v>4267</v>
      </c>
      <c r="B516" s="5">
        <v>7</v>
      </c>
      <c r="C516" s="5" t="s">
        <v>2362</v>
      </c>
      <c r="D516" s="5">
        <v>0</v>
      </c>
      <c r="E516" s="5">
        <v>0</v>
      </c>
      <c r="F516" s="5">
        <v>70</v>
      </c>
      <c r="G516" s="5">
        <v>70</v>
      </c>
      <c r="H516" s="5">
        <v>468860</v>
      </c>
      <c r="I516" s="5">
        <v>1004</v>
      </c>
      <c r="J516" s="5">
        <v>279472.09269700001</v>
      </c>
      <c r="K516" s="5">
        <v>52440</v>
      </c>
      <c r="L516" s="5">
        <v>0</v>
      </c>
      <c r="M516" s="5">
        <v>2158</v>
      </c>
      <c r="N516" s="5">
        <v>0</v>
      </c>
      <c r="O516" s="5">
        <v>15874</v>
      </c>
      <c r="P516" s="5">
        <v>8116</v>
      </c>
      <c r="Q516" s="5">
        <v>910</v>
      </c>
      <c r="R516" s="5">
        <v>0</v>
      </c>
      <c r="S516" s="5">
        <v>0</v>
      </c>
      <c r="T516" s="5">
        <v>2030</v>
      </c>
      <c r="U516" s="5">
        <v>0</v>
      </c>
      <c r="V516" s="5">
        <v>0</v>
      </c>
      <c r="W516" s="5">
        <v>0</v>
      </c>
      <c r="X516" s="5">
        <v>0</v>
      </c>
      <c r="Y516" s="5">
        <v>28125</v>
      </c>
      <c r="Z516" s="5">
        <v>0</v>
      </c>
      <c r="AA516" s="5">
        <v>0</v>
      </c>
      <c r="AB516" s="5">
        <v>858989.09269700001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47"/>
    </row>
    <row r="517" spans="1:39" x14ac:dyDescent="0.25">
      <c r="A517" s="5">
        <v>4268</v>
      </c>
      <c r="B517" s="5">
        <v>7</v>
      </c>
      <c r="C517" s="5" t="s">
        <v>2363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12655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12655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47"/>
    </row>
    <row r="518" spans="1:39" x14ac:dyDescent="0.25">
      <c r="A518" s="5">
        <v>4269</v>
      </c>
      <c r="B518" s="5">
        <v>7</v>
      </c>
      <c r="C518" s="5" t="s">
        <v>2364</v>
      </c>
      <c r="D518" s="5">
        <v>0</v>
      </c>
      <c r="E518" s="5">
        <v>0</v>
      </c>
      <c r="F518" s="5">
        <v>105</v>
      </c>
      <c r="G518" s="5">
        <v>105</v>
      </c>
      <c r="H518" s="5">
        <v>703290</v>
      </c>
      <c r="I518" s="5">
        <v>0</v>
      </c>
      <c r="J518" s="5">
        <v>214436.82751</v>
      </c>
      <c r="K518" s="5">
        <v>91770</v>
      </c>
      <c r="L518" s="5">
        <v>0</v>
      </c>
      <c r="M518" s="5">
        <v>3238</v>
      </c>
      <c r="N518" s="5">
        <v>0</v>
      </c>
      <c r="O518" s="5">
        <v>23810</v>
      </c>
      <c r="P518" s="5">
        <v>12174</v>
      </c>
      <c r="Q518" s="5">
        <v>1365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1050083.82751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47"/>
    </row>
    <row r="519" spans="1:39" x14ac:dyDescent="0.25">
      <c r="A519" s="5">
        <v>4271</v>
      </c>
      <c r="B519" s="5">
        <v>7</v>
      </c>
      <c r="C519" s="5" t="s">
        <v>2365</v>
      </c>
      <c r="D519" s="5">
        <v>0</v>
      </c>
      <c r="E519" s="5">
        <v>0</v>
      </c>
      <c r="F519" s="5">
        <v>138</v>
      </c>
      <c r="G519" s="5">
        <v>141.6</v>
      </c>
      <c r="H519" s="5">
        <v>948437</v>
      </c>
      <c r="I519" s="5">
        <v>0</v>
      </c>
      <c r="J519" s="5">
        <v>81789.276738</v>
      </c>
      <c r="K519" s="5">
        <v>0</v>
      </c>
      <c r="L519" s="5">
        <v>0</v>
      </c>
      <c r="M519" s="5">
        <v>4366</v>
      </c>
      <c r="N519" s="5">
        <v>29699</v>
      </c>
      <c r="O519" s="5">
        <v>32110</v>
      </c>
      <c r="P519" s="5">
        <v>16418</v>
      </c>
      <c r="Q519" s="5">
        <v>1841</v>
      </c>
      <c r="R519" s="5">
        <v>0</v>
      </c>
      <c r="S519" s="5">
        <v>0</v>
      </c>
      <c r="T519" s="5">
        <v>14443.2</v>
      </c>
      <c r="U519" s="5">
        <v>-73896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1055207.4767380001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47"/>
    </row>
    <row r="520" spans="1:39" x14ac:dyDescent="0.25">
      <c r="A520" s="5">
        <v>4273</v>
      </c>
      <c r="B520" s="5">
        <v>7</v>
      </c>
      <c r="C520" s="5" t="s">
        <v>2366</v>
      </c>
      <c r="D520" s="5">
        <v>0</v>
      </c>
      <c r="E520" s="5">
        <v>0</v>
      </c>
      <c r="F520" s="5">
        <v>168</v>
      </c>
      <c r="G520" s="5">
        <v>168</v>
      </c>
      <c r="H520" s="5">
        <v>1125264</v>
      </c>
      <c r="I520" s="5">
        <v>0</v>
      </c>
      <c r="J520" s="5">
        <v>6266.0013520000002</v>
      </c>
      <c r="K520" s="5">
        <v>15576</v>
      </c>
      <c r="L520" s="5">
        <v>0</v>
      </c>
      <c r="M520" s="5">
        <v>5180</v>
      </c>
      <c r="N520" s="5">
        <v>0</v>
      </c>
      <c r="O520" s="5">
        <v>38097</v>
      </c>
      <c r="P520" s="5">
        <v>19479</v>
      </c>
      <c r="Q520" s="5">
        <v>2184</v>
      </c>
      <c r="R520" s="5">
        <v>0</v>
      </c>
      <c r="S520" s="5">
        <v>0</v>
      </c>
      <c r="T520" s="5">
        <v>21336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1233382.0013520001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47"/>
    </row>
    <row r="521" spans="1:39" x14ac:dyDescent="0.25">
      <c r="A521" s="5">
        <v>4274</v>
      </c>
      <c r="B521" s="5">
        <v>7</v>
      </c>
      <c r="C521" s="5" t="s">
        <v>2367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47"/>
    </row>
    <row r="522" spans="1:39" x14ac:dyDescent="0.25">
      <c r="A522" s="5">
        <v>4275</v>
      </c>
      <c r="B522" s="5">
        <v>7</v>
      </c>
      <c r="C522" s="5" t="s">
        <v>2368</v>
      </c>
      <c r="D522" s="5">
        <v>0</v>
      </c>
      <c r="E522" s="5">
        <v>0</v>
      </c>
      <c r="F522" s="5">
        <v>160</v>
      </c>
      <c r="G522" s="5">
        <v>160</v>
      </c>
      <c r="H522" s="5">
        <v>1071680</v>
      </c>
      <c r="I522" s="5">
        <v>0</v>
      </c>
      <c r="J522" s="5">
        <v>19859.276738</v>
      </c>
      <c r="K522" s="5">
        <v>0</v>
      </c>
      <c r="L522" s="5">
        <v>0</v>
      </c>
      <c r="M522" s="5">
        <v>4934</v>
      </c>
      <c r="N522" s="5">
        <v>0</v>
      </c>
      <c r="O522" s="5">
        <v>36283</v>
      </c>
      <c r="P522" s="5">
        <v>18551</v>
      </c>
      <c r="Q522" s="5">
        <v>2080</v>
      </c>
      <c r="R522" s="5">
        <v>0</v>
      </c>
      <c r="S522" s="5">
        <v>0</v>
      </c>
      <c r="T522" s="5">
        <v>20480</v>
      </c>
      <c r="U522" s="5">
        <v>0</v>
      </c>
      <c r="V522" s="5">
        <v>0</v>
      </c>
      <c r="W522" s="5">
        <v>0</v>
      </c>
      <c r="X522" s="5">
        <v>0</v>
      </c>
      <c r="Y522" s="5">
        <v>95250</v>
      </c>
      <c r="Z522" s="5">
        <v>0</v>
      </c>
      <c r="AA522" s="5">
        <v>0</v>
      </c>
      <c r="AB522" s="5">
        <v>1269117.2767380001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47"/>
    </row>
    <row r="523" spans="1:39" x14ac:dyDescent="0.25">
      <c r="A523" s="5">
        <v>4276</v>
      </c>
      <c r="B523" s="5">
        <v>7</v>
      </c>
      <c r="C523" s="5" t="s">
        <v>2369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1523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1523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47"/>
    </row>
    <row r="524" spans="1:39" x14ac:dyDescent="0.25">
      <c r="A524" s="5">
        <v>4277</v>
      </c>
      <c r="B524" s="5">
        <v>7</v>
      </c>
      <c r="C524" s="5" t="s">
        <v>2370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79097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79097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47"/>
    </row>
    <row r="525" spans="1:39" x14ac:dyDescent="0.25">
      <c r="A525" s="5">
        <v>4282</v>
      </c>
      <c r="B525" s="5">
        <v>7</v>
      </c>
      <c r="C525" s="5" t="s">
        <v>2371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86889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86889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47"/>
    </row>
    <row r="526" spans="1:39" x14ac:dyDescent="0.25">
      <c r="A526" s="5">
        <v>4998</v>
      </c>
      <c r="B526" s="5">
        <v>8</v>
      </c>
      <c r="C526" s="5" t="s">
        <v>505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47"/>
    </row>
    <row r="527" spans="1:39" x14ac:dyDescent="0.25">
      <c r="A527" s="5">
        <v>4999</v>
      </c>
      <c r="B527" s="5">
        <v>7</v>
      </c>
      <c r="C527" s="5" t="s">
        <v>2372</v>
      </c>
      <c r="D527" s="5">
        <v>0</v>
      </c>
      <c r="E527" s="5">
        <v>0</v>
      </c>
      <c r="F527" s="5">
        <v>1301.7297189999999</v>
      </c>
      <c r="G527" s="5">
        <v>1137.925111</v>
      </c>
      <c r="H527" s="5">
        <v>7621822</v>
      </c>
      <c r="I527" s="5">
        <v>0</v>
      </c>
      <c r="J527" s="5">
        <v>822926.83287699998</v>
      </c>
      <c r="K527" s="5">
        <v>491007</v>
      </c>
      <c r="L527" s="5">
        <v>0</v>
      </c>
      <c r="M527" s="5">
        <v>35088</v>
      </c>
      <c r="N527" s="5">
        <v>0</v>
      </c>
      <c r="O527" s="5">
        <v>258043</v>
      </c>
      <c r="P527" s="5">
        <v>131938</v>
      </c>
      <c r="Q527" s="5">
        <v>14793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21187</v>
      </c>
      <c r="AA527" s="5">
        <v>0</v>
      </c>
      <c r="AB527" s="5">
        <v>9396804.8328770008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47"/>
    </row>
    <row r="528" spans="1:39" x14ac:dyDescent="0.25">
      <c r="A528" s="5">
        <v>6000</v>
      </c>
      <c r="B528" s="5">
        <v>62</v>
      </c>
      <c r="C528" s="5" t="s">
        <v>2373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5669227</v>
      </c>
      <c r="K528" s="5">
        <v>0</v>
      </c>
      <c r="L528" s="5">
        <v>0</v>
      </c>
      <c r="M528" s="5">
        <v>0</v>
      </c>
      <c r="N528" s="5">
        <v>2391.3121409999999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1493488</v>
      </c>
      <c r="AA528" s="5">
        <v>0</v>
      </c>
      <c r="AB528" s="5">
        <v>7165106.3121410003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47"/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8" sqref="F8"/>
    </sheetView>
  </sheetViews>
  <sheetFormatPr defaultColWidth="9" defaultRowHeight="12.5" x14ac:dyDescent="0.25"/>
  <cols>
    <col min="1" max="1" width="8.44140625" style="5" customWidth="1"/>
    <col min="2" max="2" width="6.6640625" style="5" customWidth="1"/>
    <col min="3" max="3" width="21.77734375" style="5" customWidth="1"/>
    <col min="4" max="7" width="13.6640625" style="5" customWidth="1"/>
    <col min="8" max="8" width="17" style="5" bestFit="1" customWidth="1"/>
    <col min="9" max="9" width="13.6640625" style="5" customWidth="1"/>
    <col min="10" max="10" width="15" style="5" bestFit="1" customWidth="1"/>
    <col min="11" max="22" width="13.6640625" style="5" customWidth="1"/>
    <col min="23" max="23" width="15" style="5" customWidth="1"/>
    <col min="24" max="27" width="13.6640625" style="5" customWidth="1"/>
    <col min="28" max="28" width="17" style="5" bestFit="1" customWidth="1"/>
    <col min="29" max="35" width="13.6640625" style="5" customWidth="1"/>
    <col min="36" max="36" width="17" style="5" bestFit="1" customWidth="1"/>
    <col min="37" max="37" width="13.6640625" style="5" customWidth="1"/>
    <col min="38" max="38" width="17" style="5" bestFit="1" customWidth="1"/>
    <col min="39" max="16384" width="9" style="5"/>
  </cols>
  <sheetData>
    <row r="1" spans="1:39" x14ac:dyDescent="0.25">
      <c r="A1" s="5">
        <f>COLUMN()</f>
        <v>1</v>
      </c>
      <c r="B1" s="5">
        <f>COLUMN()</f>
        <v>2</v>
      </c>
      <c r="C1" s="5">
        <f>COLUMN()</f>
        <v>3</v>
      </c>
      <c r="D1" s="5">
        <f>COLUMN()</f>
        <v>4</v>
      </c>
      <c r="E1" s="5">
        <f>COLUMN()</f>
        <v>5</v>
      </c>
      <c r="F1" s="5">
        <f>COLUMN()</f>
        <v>6</v>
      </c>
      <c r="G1" s="5">
        <f>COLUMN()</f>
        <v>7</v>
      </c>
      <c r="H1" s="5">
        <f>COLUMN()</f>
        <v>8</v>
      </c>
      <c r="I1" s="5">
        <f>COLUMN()</f>
        <v>9</v>
      </c>
      <c r="J1" s="5">
        <f>COLUMN()</f>
        <v>10</v>
      </c>
      <c r="K1" s="5">
        <f>COLUMN()</f>
        <v>11</v>
      </c>
      <c r="L1" s="5">
        <f>COLUMN()</f>
        <v>12</v>
      </c>
      <c r="M1" s="5">
        <f>COLUMN()</f>
        <v>13</v>
      </c>
      <c r="N1" s="5">
        <f>COLUMN()</f>
        <v>14</v>
      </c>
      <c r="O1" s="5">
        <f>COLUMN()</f>
        <v>15</v>
      </c>
      <c r="P1" s="5">
        <f>COLUMN()</f>
        <v>16</v>
      </c>
      <c r="Q1" s="5">
        <f>COLUMN()</f>
        <v>17</v>
      </c>
      <c r="R1" s="5">
        <f>COLUMN()</f>
        <v>18</v>
      </c>
      <c r="S1" s="5">
        <f>COLUMN()</f>
        <v>19</v>
      </c>
      <c r="T1" s="5">
        <f>COLUMN()</f>
        <v>20</v>
      </c>
      <c r="U1" s="5">
        <f>COLUMN()</f>
        <v>21</v>
      </c>
      <c r="V1" s="5">
        <f>COLUMN()</f>
        <v>22</v>
      </c>
      <c r="W1" s="5">
        <f>COLUMN()</f>
        <v>23</v>
      </c>
      <c r="X1" s="5">
        <f>COLUMN()</f>
        <v>24</v>
      </c>
      <c r="Y1" s="5">
        <f>COLUMN()</f>
        <v>25</v>
      </c>
      <c r="Z1" s="5">
        <f>COLUMN()</f>
        <v>26</v>
      </c>
      <c r="AA1" s="5">
        <f>COLUMN()</f>
        <v>27</v>
      </c>
      <c r="AB1" s="5">
        <f>COLUMN()</f>
        <v>28</v>
      </c>
      <c r="AC1" s="5">
        <f>COLUMN()</f>
        <v>29</v>
      </c>
      <c r="AD1" s="5">
        <f>COLUMN()</f>
        <v>30</v>
      </c>
      <c r="AE1" s="5">
        <f>COLUMN()</f>
        <v>31</v>
      </c>
      <c r="AF1" s="5">
        <f>COLUMN()</f>
        <v>32</v>
      </c>
      <c r="AG1" s="5">
        <f>COLUMN()</f>
        <v>33</v>
      </c>
      <c r="AH1" s="5">
        <f>COLUMN()</f>
        <v>34</v>
      </c>
      <c r="AI1" s="5">
        <f>COLUMN()</f>
        <v>35</v>
      </c>
      <c r="AJ1" s="5">
        <f>COLUMN()</f>
        <v>36</v>
      </c>
      <c r="AK1" s="5">
        <f>COLUMN()</f>
        <v>37</v>
      </c>
    </row>
    <row r="2" spans="1:39" s="8" customFormat="1" x14ac:dyDescent="0.25">
      <c r="A2" s="8" t="s">
        <v>0</v>
      </c>
      <c r="B2" s="8" t="s">
        <v>1</v>
      </c>
      <c r="C2" s="8" t="s">
        <v>2</v>
      </c>
      <c r="D2" s="8" t="s">
        <v>2755</v>
      </c>
      <c r="E2" s="8" t="s">
        <v>2756</v>
      </c>
      <c r="F2" s="8" t="s">
        <v>2757</v>
      </c>
      <c r="G2" s="8" t="s">
        <v>2758</v>
      </c>
      <c r="H2" s="8" t="s">
        <v>2759</v>
      </c>
      <c r="I2" s="8" t="s">
        <v>2760</v>
      </c>
      <c r="J2" s="8" t="s">
        <v>2761</v>
      </c>
      <c r="K2" s="8" t="s">
        <v>2762</v>
      </c>
      <c r="L2" s="8" t="s">
        <v>2763</v>
      </c>
      <c r="M2" s="8" t="s">
        <v>2764</v>
      </c>
      <c r="N2" s="8" t="s">
        <v>2765</v>
      </c>
      <c r="O2" s="8" t="s">
        <v>2766</v>
      </c>
      <c r="P2" s="8" t="s">
        <v>2767</v>
      </c>
      <c r="Q2" s="8" t="s">
        <v>2768</v>
      </c>
      <c r="R2" s="8" t="s">
        <v>2769</v>
      </c>
      <c r="S2" s="8" t="s">
        <v>2770</v>
      </c>
      <c r="T2" s="8" t="s">
        <v>2771</v>
      </c>
      <c r="U2" s="8" t="s">
        <v>2772</v>
      </c>
      <c r="V2" s="8" t="s">
        <v>2773</v>
      </c>
      <c r="W2" s="8" t="s">
        <v>2774</v>
      </c>
      <c r="X2" s="8" t="s">
        <v>2775</v>
      </c>
      <c r="Y2" s="8" t="s">
        <v>2776</v>
      </c>
      <c r="Z2" s="8" t="s">
        <v>2777</v>
      </c>
      <c r="AA2" s="8" t="s">
        <v>2778</v>
      </c>
      <c r="AB2" s="8" t="s">
        <v>2779</v>
      </c>
      <c r="AC2" s="8" t="s">
        <v>2780</v>
      </c>
      <c r="AD2" s="8" t="s">
        <v>2781</v>
      </c>
      <c r="AE2" s="8" t="s">
        <v>2782</v>
      </c>
      <c r="AF2" s="8" t="s">
        <v>2783</v>
      </c>
      <c r="AG2" s="8" t="s">
        <v>2784</v>
      </c>
      <c r="AH2" s="8" t="s">
        <v>2785</v>
      </c>
      <c r="AI2" s="8" t="s">
        <v>2786</v>
      </c>
      <c r="AJ2" s="8" t="s">
        <v>2787</v>
      </c>
      <c r="AK2" s="8" t="s">
        <v>2788</v>
      </c>
      <c r="AL2" s="8" t="s">
        <v>2789</v>
      </c>
    </row>
    <row r="3" spans="1:39" s="249" customFormat="1" ht="35" customHeight="1" x14ac:dyDescent="0.25">
      <c r="A3" s="242"/>
      <c r="B3" s="242"/>
      <c r="C3" s="242"/>
      <c r="D3" s="242" t="s">
        <v>1085</v>
      </c>
      <c r="E3" s="242" t="s">
        <v>526</v>
      </c>
      <c r="F3" s="242" t="s">
        <v>1086</v>
      </c>
      <c r="G3" s="242" t="s">
        <v>1087</v>
      </c>
      <c r="H3" s="242" t="s">
        <v>510</v>
      </c>
      <c r="I3" s="242" t="s">
        <v>1088</v>
      </c>
      <c r="J3" s="242" t="s">
        <v>594</v>
      </c>
      <c r="K3" s="242" t="s">
        <v>1089</v>
      </c>
      <c r="L3" s="242" t="s">
        <v>1090</v>
      </c>
      <c r="M3" s="242" t="s">
        <v>1091</v>
      </c>
      <c r="N3" s="242" t="s">
        <v>1092</v>
      </c>
      <c r="O3" s="242" t="s">
        <v>1093</v>
      </c>
      <c r="P3" s="242" t="s">
        <v>1094</v>
      </c>
      <c r="Q3" s="242" t="s">
        <v>1095</v>
      </c>
      <c r="R3" s="242" t="s">
        <v>1096</v>
      </c>
      <c r="S3" s="242" t="s">
        <v>2827</v>
      </c>
      <c r="T3" s="242" t="s">
        <v>1097</v>
      </c>
      <c r="U3" s="242" t="s">
        <v>1098</v>
      </c>
      <c r="V3" s="242" t="s">
        <v>1099</v>
      </c>
      <c r="W3" s="242" t="s">
        <v>1100</v>
      </c>
      <c r="X3" s="242" t="s">
        <v>1101</v>
      </c>
      <c r="Y3" s="242" t="s">
        <v>1102</v>
      </c>
      <c r="Z3" s="242" t="s">
        <v>1103</v>
      </c>
      <c r="AA3" s="242" t="s">
        <v>517</v>
      </c>
      <c r="AB3" s="242" t="s">
        <v>518</v>
      </c>
      <c r="AC3" s="242" t="s">
        <v>519</v>
      </c>
      <c r="AD3" s="242" t="s">
        <v>520</v>
      </c>
      <c r="AE3" s="242" t="s">
        <v>521</v>
      </c>
      <c r="AF3" s="242" t="s">
        <v>522</v>
      </c>
      <c r="AG3" s="242" t="s">
        <v>523</v>
      </c>
      <c r="AH3" s="242" t="s">
        <v>1104</v>
      </c>
      <c r="AI3" s="242" t="s">
        <v>1105</v>
      </c>
      <c r="AJ3" s="242" t="s">
        <v>1106</v>
      </c>
      <c r="AK3" s="242" t="s">
        <v>1107</v>
      </c>
      <c r="AL3" s="6"/>
    </row>
    <row r="4" spans="1:39" x14ac:dyDescent="0.25">
      <c r="A4" s="2"/>
      <c r="B4" s="2"/>
      <c r="C4" s="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9" x14ac:dyDescent="0.25">
      <c r="A5" s="2">
        <v>0.99990000000000001</v>
      </c>
      <c r="B5" s="2"/>
      <c r="C5" s="9" t="s">
        <v>132</v>
      </c>
      <c r="D5" s="2">
        <f>SUM(D7:D528)</f>
        <v>878456.90525000019</v>
      </c>
      <c r="E5" s="2">
        <f t="shared" ref="E5:AL5" si="0">SUM(E7:E528)</f>
        <v>960211.53525100031</v>
      </c>
      <c r="F5" s="2">
        <f t="shared" si="0"/>
        <v>878456.9052480011</v>
      </c>
      <c r="G5" s="2">
        <f t="shared" si="0"/>
        <v>962115.91525899956</v>
      </c>
      <c r="H5" s="2">
        <f t="shared" si="0"/>
        <v>6573175944</v>
      </c>
      <c r="I5" s="2">
        <f t="shared" si="0"/>
        <v>57694439</v>
      </c>
      <c r="J5" s="2">
        <f t="shared" si="0"/>
        <v>548585682.09000051</v>
      </c>
      <c r="K5" s="2">
        <f t="shared" si="0"/>
        <v>75905168</v>
      </c>
      <c r="L5" s="2">
        <f t="shared" si="0"/>
        <v>16577569.550000001</v>
      </c>
      <c r="M5" s="2">
        <f t="shared" si="0"/>
        <v>29739349.16</v>
      </c>
      <c r="N5" s="2">
        <f t="shared" si="0"/>
        <v>79669134.186049014</v>
      </c>
      <c r="O5" s="2">
        <f t="shared" si="0"/>
        <v>218136111</v>
      </c>
      <c r="P5" s="2">
        <f t="shared" si="0"/>
        <v>111630905.5</v>
      </c>
      <c r="Q5" s="2">
        <f t="shared" si="0"/>
        <v>12507513</v>
      </c>
      <c r="R5" s="2">
        <f t="shared" si="0"/>
        <v>29499993</v>
      </c>
      <c r="S5" s="2">
        <f t="shared" si="0"/>
        <v>0</v>
      </c>
      <c r="T5" s="2">
        <f t="shared" si="0"/>
        <v>5463325.1815730007</v>
      </c>
      <c r="U5" s="2">
        <f t="shared" si="0"/>
        <v>771004</v>
      </c>
      <c r="V5" s="2">
        <f t="shared" si="0"/>
        <v>130449</v>
      </c>
      <c r="W5" s="2">
        <f t="shared" si="0"/>
        <v>842063711</v>
      </c>
      <c r="X5" s="2">
        <f t="shared" si="0"/>
        <v>0</v>
      </c>
      <c r="Y5" s="2">
        <f t="shared" si="0"/>
        <v>16717334</v>
      </c>
      <c r="Z5" s="2">
        <f t="shared" si="0"/>
        <v>67928242</v>
      </c>
      <c r="AA5" s="2">
        <f t="shared" si="0"/>
        <v>638299157</v>
      </c>
      <c r="AB5" s="2">
        <f t="shared" si="0"/>
        <v>9324495030.6676235</v>
      </c>
      <c r="AC5" s="2">
        <f t="shared" si="0"/>
        <v>0</v>
      </c>
      <c r="AD5" s="2">
        <f t="shared" si="0"/>
        <v>88598946</v>
      </c>
      <c r="AE5" s="2">
        <f t="shared" si="0"/>
        <v>94518072.5</v>
      </c>
      <c r="AF5" s="2">
        <f t="shared" si="0"/>
        <v>25670031</v>
      </c>
      <c r="AG5" s="2">
        <f t="shared" si="0"/>
        <v>814122970.39513934</v>
      </c>
      <c r="AH5" s="2">
        <f t="shared" si="0"/>
        <v>0</v>
      </c>
      <c r="AI5" s="2">
        <f t="shared" si="0"/>
        <v>527119123</v>
      </c>
      <c r="AJ5" s="2">
        <f t="shared" si="0"/>
        <v>1550029142.8951392</v>
      </c>
      <c r="AK5" s="2">
        <f t="shared" si="0"/>
        <v>8971569414.1525707</v>
      </c>
      <c r="AL5" s="2">
        <f t="shared" si="0"/>
        <v>637978653927</v>
      </c>
      <c r="AM5" s="2"/>
    </row>
    <row r="7" spans="1:39" x14ac:dyDescent="0.25">
      <c r="A7" s="5">
        <v>1</v>
      </c>
      <c r="B7" s="5">
        <v>1</v>
      </c>
      <c r="C7" s="5" t="s">
        <v>133</v>
      </c>
      <c r="D7" s="5">
        <v>1026.038961</v>
      </c>
      <c r="E7" s="5">
        <v>1135.4467529999999</v>
      </c>
      <c r="F7" s="5">
        <v>1019.064555</v>
      </c>
      <c r="G7" s="5">
        <v>1128.59276</v>
      </c>
      <c r="H7" s="5">
        <v>7710546</v>
      </c>
      <c r="I7" s="5">
        <v>105410</v>
      </c>
      <c r="J7" s="5">
        <v>452580</v>
      </c>
      <c r="K7" s="5">
        <v>0</v>
      </c>
      <c r="L7" s="5">
        <v>0</v>
      </c>
      <c r="M7" s="5">
        <v>92989</v>
      </c>
      <c r="N7" s="5">
        <v>451580</v>
      </c>
      <c r="O7" s="5">
        <v>267373</v>
      </c>
      <c r="P7" s="5">
        <v>186401.25</v>
      </c>
      <c r="Q7" s="5">
        <v>14672</v>
      </c>
      <c r="R7" s="5">
        <v>49150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105611</v>
      </c>
      <c r="Z7" s="5">
        <v>61227</v>
      </c>
      <c r="AA7" s="5">
        <v>817101</v>
      </c>
      <c r="AB7" s="5">
        <v>10314640.25</v>
      </c>
      <c r="AC7" s="5">
        <v>0</v>
      </c>
      <c r="AD7" s="5">
        <v>217273</v>
      </c>
      <c r="AE7" s="5">
        <v>186401.25</v>
      </c>
      <c r="AF7" s="5">
        <v>49150</v>
      </c>
      <c r="AG7" s="5">
        <v>0</v>
      </c>
      <c r="AH7" s="5">
        <v>0</v>
      </c>
      <c r="AI7" s="5">
        <v>781412</v>
      </c>
      <c r="AJ7" s="5">
        <v>1234236.25</v>
      </c>
      <c r="AK7" s="5">
        <v>21013067.078357</v>
      </c>
      <c r="AL7" s="5">
        <v>893870257</v>
      </c>
      <c r="AM7" s="47"/>
    </row>
    <row r="8" spans="1:39" x14ac:dyDescent="0.25">
      <c r="A8" s="247">
        <v>1.3</v>
      </c>
      <c r="B8" s="5">
        <v>3</v>
      </c>
      <c r="C8" s="5" t="s">
        <v>134</v>
      </c>
      <c r="D8" s="5">
        <v>51333.501896000002</v>
      </c>
      <c r="E8" s="5">
        <v>55633.832083000001</v>
      </c>
      <c r="F8" s="5">
        <v>30090.969313000001</v>
      </c>
      <c r="G8" s="5">
        <v>32774.775838000001</v>
      </c>
      <c r="H8" s="5">
        <v>223917269</v>
      </c>
      <c r="I8" s="5">
        <v>15838270</v>
      </c>
      <c r="J8" s="5">
        <v>44220456.130000003</v>
      </c>
      <c r="K8" s="5">
        <v>3967583</v>
      </c>
      <c r="L8" s="5">
        <v>0</v>
      </c>
      <c r="M8" s="5">
        <v>0</v>
      </c>
      <c r="N8" s="5">
        <v>0</v>
      </c>
      <c r="O8" s="5">
        <v>7623212</v>
      </c>
      <c r="P8" s="5">
        <v>1638739</v>
      </c>
      <c r="Q8" s="5">
        <v>426072</v>
      </c>
      <c r="R8" s="5">
        <v>6132816</v>
      </c>
      <c r="S8" s="5">
        <v>0</v>
      </c>
      <c r="T8" s="5">
        <v>0</v>
      </c>
      <c r="U8" s="5">
        <v>673509</v>
      </c>
      <c r="V8" s="5">
        <v>-16397</v>
      </c>
      <c r="W8" s="5">
        <v>61505559</v>
      </c>
      <c r="X8" s="5">
        <v>0</v>
      </c>
      <c r="Y8" s="5">
        <v>1827363</v>
      </c>
      <c r="Z8" s="5">
        <v>4964949</v>
      </c>
      <c r="AA8" s="5">
        <v>23728938</v>
      </c>
      <c r="AB8" s="5">
        <v>396448338.13</v>
      </c>
      <c r="AC8" s="5">
        <v>0</v>
      </c>
      <c r="AD8" s="5">
        <v>7424443</v>
      </c>
      <c r="AE8" s="5">
        <v>1638739</v>
      </c>
      <c r="AF8" s="5">
        <v>6132816</v>
      </c>
      <c r="AG8" s="5">
        <v>61493671.210000001</v>
      </c>
      <c r="AH8" s="5">
        <v>0</v>
      </c>
      <c r="AI8" s="5">
        <v>23728938</v>
      </c>
      <c r="AJ8" s="5">
        <v>100418607.20999999</v>
      </c>
      <c r="AK8" s="5">
        <v>731355594.35369599</v>
      </c>
      <c r="AL8" s="5">
        <v>58963696725</v>
      </c>
      <c r="AM8" s="47"/>
    </row>
    <row r="9" spans="1:39" x14ac:dyDescent="0.25">
      <c r="A9" s="5">
        <v>2</v>
      </c>
      <c r="B9" s="5">
        <v>1</v>
      </c>
      <c r="C9" s="5" t="s">
        <v>135</v>
      </c>
      <c r="D9" s="5">
        <v>226.393315</v>
      </c>
      <c r="E9" s="5">
        <v>250.96831499999999</v>
      </c>
      <c r="F9" s="5">
        <v>247.25911600000001</v>
      </c>
      <c r="G9" s="5">
        <v>273.70719100000002</v>
      </c>
      <c r="H9" s="5">
        <v>1869968</v>
      </c>
      <c r="I9" s="5">
        <v>0</v>
      </c>
      <c r="J9" s="5">
        <v>238543.93</v>
      </c>
      <c r="K9" s="5">
        <v>0</v>
      </c>
      <c r="L9" s="5">
        <v>106445</v>
      </c>
      <c r="M9" s="5">
        <v>363028</v>
      </c>
      <c r="N9" s="5">
        <v>128567</v>
      </c>
      <c r="O9" s="5">
        <v>60974</v>
      </c>
      <c r="P9" s="5">
        <v>45091.25</v>
      </c>
      <c r="Q9" s="5">
        <v>3558</v>
      </c>
      <c r="R9" s="5">
        <v>14041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13052</v>
      </c>
      <c r="Z9" s="5">
        <v>20480</v>
      </c>
      <c r="AA9" s="5">
        <v>198164</v>
      </c>
      <c r="AB9" s="5">
        <v>3061912.18</v>
      </c>
      <c r="AC9" s="5">
        <v>0</v>
      </c>
      <c r="AD9" s="5">
        <v>15309</v>
      </c>
      <c r="AE9" s="5">
        <v>29321</v>
      </c>
      <c r="AF9" s="5">
        <v>9130</v>
      </c>
      <c r="AG9" s="5">
        <v>0</v>
      </c>
      <c r="AH9" s="5">
        <v>0</v>
      </c>
      <c r="AI9" s="5">
        <v>100289</v>
      </c>
      <c r="AJ9" s="5">
        <v>154049</v>
      </c>
      <c r="AK9" s="5">
        <v>1574551.8486619999</v>
      </c>
      <c r="AL9" s="5">
        <v>83228905</v>
      </c>
      <c r="AM9" s="47"/>
    </row>
    <row r="10" spans="1:39" x14ac:dyDescent="0.25">
      <c r="A10" s="5">
        <v>4</v>
      </c>
      <c r="B10" s="5">
        <v>1</v>
      </c>
      <c r="C10" s="5" t="s">
        <v>136</v>
      </c>
      <c r="D10" s="5">
        <v>467</v>
      </c>
      <c r="E10" s="5">
        <v>510.2</v>
      </c>
      <c r="F10" s="5">
        <v>401</v>
      </c>
      <c r="G10" s="5">
        <v>444</v>
      </c>
      <c r="H10" s="5">
        <v>3033408</v>
      </c>
      <c r="I10" s="5">
        <v>0</v>
      </c>
      <c r="J10" s="5">
        <v>263625</v>
      </c>
      <c r="K10" s="5">
        <v>0</v>
      </c>
      <c r="L10" s="5">
        <v>129826</v>
      </c>
      <c r="M10" s="5">
        <v>616345</v>
      </c>
      <c r="N10" s="5">
        <v>249469</v>
      </c>
      <c r="O10" s="5">
        <v>101277</v>
      </c>
      <c r="P10" s="5">
        <v>74370</v>
      </c>
      <c r="Q10" s="5">
        <v>5772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43234</v>
      </c>
      <c r="Z10" s="5">
        <v>27717</v>
      </c>
      <c r="AA10" s="5">
        <v>133200</v>
      </c>
      <c r="AB10" s="5">
        <v>4678243</v>
      </c>
      <c r="AC10" s="5">
        <v>0</v>
      </c>
      <c r="AD10" s="5">
        <v>101277</v>
      </c>
      <c r="AE10" s="5">
        <v>74370</v>
      </c>
      <c r="AF10" s="5">
        <v>0</v>
      </c>
      <c r="AG10" s="5">
        <v>0</v>
      </c>
      <c r="AH10" s="5">
        <v>0</v>
      </c>
      <c r="AI10" s="5">
        <v>101243</v>
      </c>
      <c r="AJ10" s="5">
        <v>276890</v>
      </c>
      <c r="AK10" s="5">
        <v>10284768.778804</v>
      </c>
      <c r="AL10" s="5">
        <v>341259818</v>
      </c>
      <c r="AM10" s="47"/>
    </row>
    <row r="11" spans="1:39" x14ac:dyDescent="0.25">
      <c r="A11" s="5">
        <v>6</v>
      </c>
      <c r="B11" s="5">
        <v>3</v>
      </c>
      <c r="C11" s="5" t="s">
        <v>137</v>
      </c>
      <c r="D11" s="5">
        <v>2902.2377449999999</v>
      </c>
      <c r="E11" s="5">
        <v>3166.6257700000001</v>
      </c>
      <c r="F11" s="5">
        <v>3048.702307</v>
      </c>
      <c r="G11" s="5">
        <v>3374.8243080000002</v>
      </c>
      <c r="H11" s="5">
        <v>23056800</v>
      </c>
      <c r="I11" s="5">
        <v>276318</v>
      </c>
      <c r="J11" s="5">
        <v>2646685.61</v>
      </c>
      <c r="K11" s="5">
        <v>162681</v>
      </c>
      <c r="L11" s="5">
        <v>0</v>
      </c>
      <c r="M11" s="5">
        <v>0</v>
      </c>
      <c r="N11" s="5">
        <v>0</v>
      </c>
      <c r="O11" s="5">
        <v>783844</v>
      </c>
      <c r="P11" s="5">
        <v>439249.75</v>
      </c>
      <c r="Q11" s="5">
        <v>43873</v>
      </c>
      <c r="R11" s="5">
        <v>98511</v>
      </c>
      <c r="S11" s="5">
        <v>0</v>
      </c>
      <c r="T11" s="5">
        <v>0</v>
      </c>
      <c r="U11" s="5">
        <v>0</v>
      </c>
      <c r="V11" s="5">
        <v>-7788</v>
      </c>
      <c r="W11" s="5">
        <v>2317391</v>
      </c>
      <c r="X11" s="5">
        <v>0</v>
      </c>
      <c r="Y11" s="5">
        <v>103791</v>
      </c>
      <c r="Z11" s="5">
        <v>203421</v>
      </c>
      <c r="AA11" s="5">
        <v>2443373</v>
      </c>
      <c r="AB11" s="5">
        <v>32568150.359999999</v>
      </c>
      <c r="AC11" s="5">
        <v>0</v>
      </c>
      <c r="AD11" s="5">
        <v>202556</v>
      </c>
      <c r="AE11" s="5">
        <v>439249.75</v>
      </c>
      <c r="AF11" s="5">
        <v>98511</v>
      </c>
      <c r="AG11" s="5">
        <v>2317357.7799999998</v>
      </c>
      <c r="AH11" s="5">
        <v>0</v>
      </c>
      <c r="AI11" s="5">
        <v>2109988</v>
      </c>
      <c r="AJ11" s="5">
        <v>5167662.53</v>
      </c>
      <c r="AK11" s="5">
        <v>19981575.225678999</v>
      </c>
      <c r="AL11" s="5">
        <v>1869030656</v>
      </c>
      <c r="AM11" s="47"/>
    </row>
    <row r="12" spans="1:39" x14ac:dyDescent="0.25">
      <c r="A12" s="5">
        <v>11</v>
      </c>
      <c r="B12" s="5">
        <v>1</v>
      </c>
      <c r="C12" s="5" t="s">
        <v>138</v>
      </c>
      <c r="D12" s="5">
        <v>42618.966114000003</v>
      </c>
      <c r="E12" s="5">
        <v>46749.630527000001</v>
      </c>
      <c r="F12" s="5">
        <v>39054.928558</v>
      </c>
      <c r="G12" s="5">
        <v>42967.982653999999</v>
      </c>
      <c r="H12" s="5">
        <v>293557257</v>
      </c>
      <c r="I12" s="5">
        <v>1635393</v>
      </c>
      <c r="J12" s="5">
        <v>18129499.829999998</v>
      </c>
      <c r="K12" s="5">
        <v>1556972</v>
      </c>
      <c r="L12" s="5">
        <v>0</v>
      </c>
      <c r="M12" s="5">
        <v>0</v>
      </c>
      <c r="N12" s="5">
        <v>0</v>
      </c>
      <c r="O12" s="5">
        <v>9892418</v>
      </c>
      <c r="P12" s="5">
        <v>4692080.25</v>
      </c>
      <c r="Q12" s="5">
        <v>558584</v>
      </c>
      <c r="R12" s="5">
        <v>1333726</v>
      </c>
      <c r="S12" s="5">
        <v>0</v>
      </c>
      <c r="T12" s="5">
        <v>0</v>
      </c>
      <c r="U12" s="5">
        <v>0</v>
      </c>
      <c r="V12" s="5">
        <v>-15577</v>
      </c>
      <c r="W12" s="5">
        <v>46420890</v>
      </c>
      <c r="X12" s="5">
        <v>0</v>
      </c>
      <c r="Y12" s="5">
        <v>0</v>
      </c>
      <c r="Z12" s="5">
        <v>2698323</v>
      </c>
      <c r="AA12" s="5">
        <v>31108819</v>
      </c>
      <c r="AB12" s="5">
        <v>411568385.07999998</v>
      </c>
      <c r="AC12" s="5">
        <v>0</v>
      </c>
      <c r="AD12" s="5">
        <v>3247341</v>
      </c>
      <c r="AE12" s="5">
        <v>4692080.25</v>
      </c>
      <c r="AF12" s="5">
        <v>1333726</v>
      </c>
      <c r="AG12" s="5">
        <v>45952596</v>
      </c>
      <c r="AH12" s="5">
        <v>0</v>
      </c>
      <c r="AI12" s="5">
        <v>26280094</v>
      </c>
      <c r="AJ12" s="5">
        <v>81505837.25</v>
      </c>
      <c r="AK12" s="5">
        <v>323171781.69896299</v>
      </c>
      <c r="AL12" s="5">
        <v>25879014962</v>
      </c>
      <c r="AM12" s="47"/>
    </row>
    <row r="13" spans="1:39" x14ac:dyDescent="0.25">
      <c r="A13" s="5">
        <v>12</v>
      </c>
      <c r="B13" s="5">
        <v>1</v>
      </c>
      <c r="C13" s="5" t="s">
        <v>139</v>
      </c>
      <c r="D13" s="5">
        <v>5044.3075870000002</v>
      </c>
      <c r="E13" s="5">
        <v>5518.7996929999999</v>
      </c>
      <c r="F13" s="5">
        <v>6359.9120119999998</v>
      </c>
      <c r="G13" s="5">
        <v>6957.9148290000003</v>
      </c>
      <c r="H13" s="5">
        <v>47536474</v>
      </c>
      <c r="I13" s="5">
        <v>159650</v>
      </c>
      <c r="J13" s="5">
        <v>534744</v>
      </c>
      <c r="K13" s="5">
        <v>108830</v>
      </c>
      <c r="L13" s="5">
        <v>0</v>
      </c>
      <c r="M13" s="5">
        <v>0</v>
      </c>
      <c r="N13" s="5">
        <v>6812</v>
      </c>
      <c r="O13" s="5">
        <v>1577350</v>
      </c>
      <c r="P13" s="5">
        <v>856237.25</v>
      </c>
      <c r="Q13" s="5">
        <v>90453</v>
      </c>
      <c r="R13" s="5">
        <v>0</v>
      </c>
      <c r="S13" s="5">
        <v>0</v>
      </c>
      <c r="T13" s="5">
        <v>0</v>
      </c>
      <c r="U13" s="5">
        <v>0</v>
      </c>
      <c r="V13" s="5">
        <v>-7788</v>
      </c>
      <c r="W13" s="5">
        <v>5912766</v>
      </c>
      <c r="X13" s="5">
        <v>0</v>
      </c>
      <c r="Y13" s="5">
        <v>166594</v>
      </c>
      <c r="Z13" s="5">
        <v>366937</v>
      </c>
      <c r="AA13" s="5">
        <v>5037530</v>
      </c>
      <c r="AB13" s="5">
        <v>62346589.25</v>
      </c>
      <c r="AC13" s="5">
        <v>0</v>
      </c>
      <c r="AD13" s="5">
        <v>488186</v>
      </c>
      <c r="AE13" s="5">
        <v>856237.25</v>
      </c>
      <c r="AF13" s="5">
        <v>0</v>
      </c>
      <c r="AG13" s="5">
        <v>5912766</v>
      </c>
      <c r="AH13" s="5">
        <v>0</v>
      </c>
      <c r="AI13" s="5">
        <v>4642053</v>
      </c>
      <c r="AJ13" s="5">
        <v>11899242.25</v>
      </c>
      <c r="AK13" s="5">
        <v>49340020.975018002</v>
      </c>
      <c r="AL13" s="5">
        <v>3936414572</v>
      </c>
      <c r="AM13" s="47"/>
    </row>
    <row r="14" spans="1:39" x14ac:dyDescent="0.25">
      <c r="A14" s="5">
        <v>13</v>
      </c>
      <c r="B14" s="5">
        <v>1</v>
      </c>
      <c r="C14" s="5" t="s">
        <v>140</v>
      </c>
      <c r="D14" s="5">
        <v>3788.4</v>
      </c>
      <c r="E14" s="5">
        <v>4148.6000000000004</v>
      </c>
      <c r="F14" s="5">
        <v>3273.349749</v>
      </c>
      <c r="G14" s="5">
        <v>3612.134896</v>
      </c>
      <c r="H14" s="5">
        <v>24678106</v>
      </c>
      <c r="I14" s="5">
        <v>1013166</v>
      </c>
      <c r="J14" s="5">
        <v>6454506</v>
      </c>
      <c r="K14" s="5">
        <v>1186113</v>
      </c>
      <c r="L14" s="5">
        <v>0</v>
      </c>
      <c r="M14" s="5">
        <v>0</v>
      </c>
      <c r="N14" s="5">
        <v>0</v>
      </c>
      <c r="O14" s="5">
        <v>855469</v>
      </c>
      <c r="P14" s="5">
        <v>548010.75</v>
      </c>
      <c r="Q14" s="5">
        <v>46958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1115897</v>
      </c>
      <c r="X14" s="5">
        <v>0</v>
      </c>
      <c r="Y14" s="5">
        <v>51010</v>
      </c>
      <c r="Z14" s="5">
        <v>199125</v>
      </c>
      <c r="AA14" s="5">
        <v>2615186</v>
      </c>
      <c r="AB14" s="5">
        <v>38763546.75</v>
      </c>
      <c r="AC14" s="5">
        <v>0</v>
      </c>
      <c r="AD14" s="5">
        <v>320431</v>
      </c>
      <c r="AE14" s="5">
        <v>548010.75</v>
      </c>
      <c r="AF14" s="5">
        <v>0</v>
      </c>
      <c r="AG14" s="5">
        <v>1115897</v>
      </c>
      <c r="AH14" s="5">
        <v>0</v>
      </c>
      <c r="AI14" s="5">
        <v>2259404</v>
      </c>
      <c r="AJ14" s="5">
        <v>4243742.75</v>
      </c>
      <c r="AK14" s="5">
        <v>30999660.911106002</v>
      </c>
      <c r="AL14" s="5">
        <v>2452145394</v>
      </c>
      <c r="AM14" s="47"/>
    </row>
    <row r="15" spans="1:39" x14ac:dyDescent="0.25">
      <c r="A15" s="5">
        <v>14</v>
      </c>
      <c r="B15" s="5">
        <v>1</v>
      </c>
      <c r="C15" s="5" t="s">
        <v>141</v>
      </c>
      <c r="D15" s="5">
        <v>2455</v>
      </c>
      <c r="E15" s="5">
        <v>2666.8</v>
      </c>
      <c r="F15" s="5">
        <v>2711</v>
      </c>
      <c r="G15" s="5">
        <v>3043.1</v>
      </c>
      <c r="H15" s="5">
        <v>20790459</v>
      </c>
      <c r="I15" s="5">
        <v>214914</v>
      </c>
      <c r="J15" s="5">
        <v>3853630.44</v>
      </c>
      <c r="K15" s="5">
        <v>539588</v>
      </c>
      <c r="L15" s="5">
        <v>0</v>
      </c>
      <c r="M15" s="5">
        <v>0</v>
      </c>
      <c r="N15" s="5">
        <v>0</v>
      </c>
      <c r="O15" s="5">
        <v>728083</v>
      </c>
      <c r="P15" s="5">
        <v>427545</v>
      </c>
      <c r="Q15" s="5">
        <v>39560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1584420</v>
      </c>
      <c r="X15" s="5">
        <v>0</v>
      </c>
      <c r="Y15" s="5">
        <v>109424</v>
      </c>
      <c r="Z15" s="5">
        <v>197125</v>
      </c>
      <c r="AA15" s="5">
        <v>2203204</v>
      </c>
      <c r="AB15" s="5">
        <v>30687952.440000001</v>
      </c>
      <c r="AC15" s="5">
        <v>0</v>
      </c>
      <c r="AD15" s="5">
        <v>213859</v>
      </c>
      <c r="AE15" s="5">
        <v>427545</v>
      </c>
      <c r="AF15" s="5">
        <v>0</v>
      </c>
      <c r="AG15" s="5">
        <v>1584420</v>
      </c>
      <c r="AH15" s="5">
        <v>0</v>
      </c>
      <c r="AI15" s="5">
        <v>1914305</v>
      </c>
      <c r="AJ15" s="5">
        <v>4140129</v>
      </c>
      <c r="AK15" s="5">
        <v>20479764.655785002</v>
      </c>
      <c r="AL15" s="5">
        <v>1604137946</v>
      </c>
      <c r="AM15" s="47"/>
    </row>
    <row r="16" spans="1:39" x14ac:dyDescent="0.25">
      <c r="A16" s="5">
        <v>15</v>
      </c>
      <c r="B16" s="5">
        <v>1</v>
      </c>
      <c r="C16" s="5" t="s">
        <v>142</v>
      </c>
      <c r="D16" s="5">
        <v>5196.0502729999998</v>
      </c>
      <c r="E16" s="5">
        <v>5690.6440039999998</v>
      </c>
      <c r="F16" s="5">
        <v>3853.6702650000002</v>
      </c>
      <c r="G16" s="5">
        <v>4237.5883590000003</v>
      </c>
      <c r="H16" s="5">
        <v>28951204</v>
      </c>
      <c r="I16" s="5">
        <v>16374</v>
      </c>
      <c r="J16" s="5">
        <v>657700</v>
      </c>
      <c r="K16" s="5">
        <v>49322</v>
      </c>
      <c r="L16" s="5">
        <v>0</v>
      </c>
      <c r="M16" s="5">
        <v>0</v>
      </c>
      <c r="N16" s="5">
        <v>343456</v>
      </c>
      <c r="O16" s="5">
        <v>974110</v>
      </c>
      <c r="P16" s="5">
        <v>709795.25</v>
      </c>
      <c r="Q16" s="5">
        <v>55089</v>
      </c>
      <c r="R16" s="5">
        <v>46444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128576</v>
      </c>
      <c r="Z16" s="5">
        <v>230228</v>
      </c>
      <c r="AA16" s="5">
        <v>3068014</v>
      </c>
      <c r="AB16" s="5">
        <v>35230312.25</v>
      </c>
      <c r="AC16" s="5">
        <v>0</v>
      </c>
      <c r="AD16" s="5">
        <v>442363</v>
      </c>
      <c r="AE16" s="5">
        <v>709795.25</v>
      </c>
      <c r="AF16" s="5">
        <v>46444</v>
      </c>
      <c r="AG16" s="5">
        <v>0</v>
      </c>
      <c r="AH16" s="5">
        <v>0</v>
      </c>
      <c r="AI16" s="5">
        <v>2678202</v>
      </c>
      <c r="AJ16" s="5">
        <v>3876804.25</v>
      </c>
      <c r="AK16" s="5">
        <v>44091310.976278998</v>
      </c>
      <c r="AL16" s="5">
        <v>3472232596</v>
      </c>
      <c r="AM16" s="47"/>
    </row>
    <row r="17" spans="1:39" x14ac:dyDescent="0.25">
      <c r="A17" s="5">
        <v>16</v>
      </c>
      <c r="B17" s="5">
        <v>1</v>
      </c>
      <c r="C17" s="5" t="s">
        <v>143</v>
      </c>
      <c r="D17" s="5">
        <v>5735</v>
      </c>
      <c r="E17" s="5">
        <v>6252</v>
      </c>
      <c r="F17" s="5">
        <v>6039.9894029999996</v>
      </c>
      <c r="G17" s="5">
        <v>6625.760655</v>
      </c>
      <c r="H17" s="5">
        <v>45267197</v>
      </c>
      <c r="I17" s="5">
        <v>0</v>
      </c>
      <c r="J17" s="5">
        <v>2479792.41</v>
      </c>
      <c r="K17" s="5">
        <v>521760</v>
      </c>
      <c r="L17" s="5">
        <v>0</v>
      </c>
      <c r="M17" s="5">
        <v>0</v>
      </c>
      <c r="N17" s="5">
        <v>161323.01334500001</v>
      </c>
      <c r="O17" s="5">
        <v>1478988</v>
      </c>
      <c r="P17" s="5">
        <v>1028871.75</v>
      </c>
      <c r="Q17" s="5">
        <v>86135</v>
      </c>
      <c r="R17" s="5">
        <v>315187</v>
      </c>
      <c r="S17" s="5">
        <v>0</v>
      </c>
      <c r="T17" s="5">
        <v>0</v>
      </c>
      <c r="U17" s="5">
        <v>0</v>
      </c>
      <c r="V17" s="5">
        <v>-7788</v>
      </c>
      <c r="W17" s="5">
        <v>1285265</v>
      </c>
      <c r="X17" s="5">
        <v>0</v>
      </c>
      <c r="Y17" s="5">
        <v>23299</v>
      </c>
      <c r="Z17" s="5">
        <v>367292</v>
      </c>
      <c r="AA17" s="5">
        <v>4797051</v>
      </c>
      <c r="AB17" s="5">
        <v>57804373.173345</v>
      </c>
      <c r="AC17" s="5">
        <v>0</v>
      </c>
      <c r="AD17" s="5">
        <v>544008</v>
      </c>
      <c r="AE17" s="5">
        <v>1028871.75</v>
      </c>
      <c r="AF17" s="5">
        <v>315187</v>
      </c>
      <c r="AG17" s="5">
        <v>1284270</v>
      </c>
      <c r="AH17" s="5">
        <v>0</v>
      </c>
      <c r="AI17" s="5">
        <v>4365804</v>
      </c>
      <c r="AJ17" s="5">
        <v>7538140.75</v>
      </c>
      <c r="AK17" s="5">
        <v>55839209.476617999</v>
      </c>
      <c r="AL17" s="5">
        <v>4308127878</v>
      </c>
      <c r="AM17" s="47"/>
    </row>
    <row r="18" spans="1:39" x14ac:dyDescent="0.25">
      <c r="A18" s="5">
        <v>22</v>
      </c>
      <c r="B18" s="5">
        <v>1</v>
      </c>
      <c r="C18" s="5" t="s">
        <v>144</v>
      </c>
      <c r="D18" s="5">
        <v>2863.6428179999998</v>
      </c>
      <c r="E18" s="5">
        <v>3139.1404160000002</v>
      </c>
      <c r="F18" s="5">
        <v>3016.0932290000001</v>
      </c>
      <c r="G18" s="5">
        <v>3309.0840079999998</v>
      </c>
      <c r="H18" s="5">
        <v>22607662</v>
      </c>
      <c r="I18" s="5">
        <v>1538716</v>
      </c>
      <c r="J18" s="5">
        <v>1261506</v>
      </c>
      <c r="K18" s="5">
        <v>15430</v>
      </c>
      <c r="L18" s="5">
        <v>0</v>
      </c>
      <c r="M18" s="5">
        <v>0</v>
      </c>
      <c r="N18" s="5">
        <v>581994.082391</v>
      </c>
      <c r="O18" s="5">
        <v>752615</v>
      </c>
      <c r="P18" s="5">
        <v>552697.75</v>
      </c>
      <c r="Q18" s="5">
        <v>43018</v>
      </c>
      <c r="R18" s="5">
        <v>29318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177313</v>
      </c>
      <c r="AA18" s="5">
        <v>2395777</v>
      </c>
      <c r="AB18" s="5">
        <v>29956046.832391001</v>
      </c>
      <c r="AC18" s="5">
        <v>0</v>
      </c>
      <c r="AD18" s="5">
        <v>336438</v>
      </c>
      <c r="AE18" s="5">
        <v>552697.75</v>
      </c>
      <c r="AF18" s="5">
        <v>29318</v>
      </c>
      <c r="AG18" s="5">
        <v>0</v>
      </c>
      <c r="AH18" s="5">
        <v>0</v>
      </c>
      <c r="AI18" s="5">
        <v>2102350</v>
      </c>
      <c r="AJ18" s="5">
        <v>3020803.75</v>
      </c>
      <c r="AK18" s="5">
        <v>33892408.641857997</v>
      </c>
      <c r="AL18" s="5">
        <v>1945926600</v>
      </c>
      <c r="AM18" s="47"/>
    </row>
    <row r="19" spans="1:39" x14ac:dyDescent="0.25">
      <c r="A19" s="5">
        <v>23</v>
      </c>
      <c r="B19" s="5">
        <v>1</v>
      </c>
      <c r="C19" s="5" t="s">
        <v>1174</v>
      </c>
      <c r="D19" s="5">
        <v>1049</v>
      </c>
      <c r="E19" s="5">
        <v>1149.5999999999999</v>
      </c>
      <c r="F19" s="5">
        <v>833</v>
      </c>
      <c r="G19" s="5">
        <v>913.8</v>
      </c>
      <c r="H19" s="5">
        <v>6243082</v>
      </c>
      <c r="I19" s="5">
        <v>0</v>
      </c>
      <c r="J19" s="5">
        <v>346574</v>
      </c>
      <c r="K19" s="5">
        <v>0</v>
      </c>
      <c r="L19" s="5">
        <v>23923</v>
      </c>
      <c r="M19" s="5">
        <v>346</v>
      </c>
      <c r="N19" s="5">
        <v>275185.921722</v>
      </c>
      <c r="O19" s="5">
        <v>207194</v>
      </c>
      <c r="P19" s="5">
        <v>151395</v>
      </c>
      <c r="Q19" s="5">
        <v>11879</v>
      </c>
      <c r="R19" s="5">
        <v>31033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9948</v>
      </c>
      <c r="Z19" s="5">
        <v>50377</v>
      </c>
      <c r="AA19" s="5">
        <v>661591</v>
      </c>
      <c r="AB19" s="5">
        <v>8012527.9217220005</v>
      </c>
      <c r="AC19" s="5">
        <v>0</v>
      </c>
      <c r="AD19" s="5">
        <v>99837</v>
      </c>
      <c r="AE19" s="5">
        <v>145505</v>
      </c>
      <c r="AF19" s="5">
        <v>29826</v>
      </c>
      <c r="AG19" s="5">
        <v>0</v>
      </c>
      <c r="AH19" s="5">
        <v>0</v>
      </c>
      <c r="AI19" s="5">
        <v>494881</v>
      </c>
      <c r="AJ19" s="5">
        <v>770049</v>
      </c>
      <c r="AK19" s="5">
        <v>10088509.562768999</v>
      </c>
      <c r="AL19" s="5">
        <v>563487000</v>
      </c>
      <c r="AM19" s="47"/>
    </row>
    <row r="20" spans="1:39" x14ac:dyDescent="0.25">
      <c r="A20" s="5">
        <v>25</v>
      </c>
      <c r="B20" s="5">
        <v>1</v>
      </c>
      <c r="C20" s="5" t="s">
        <v>145</v>
      </c>
      <c r="D20" s="5">
        <v>65</v>
      </c>
      <c r="E20" s="5">
        <v>67</v>
      </c>
      <c r="F20" s="5">
        <v>65</v>
      </c>
      <c r="G20" s="5">
        <v>67</v>
      </c>
      <c r="H20" s="5">
        <v>457744</v>
      </c>
      <c r="I20" s="5">
        <v>0</v>
      </c>
      <c r="J20" s="5">
        <v>272817</v>
      </c>
      <c r="K20" s="5">
        <v>0</v>
      </c>
      <c r="L20" s="5">
        <v>33904</v>
      </c>
      <c r="M20" s="5">
        <v>148281</v>
      </c>
      <c r="N20" s="5">
        <v>10708.975634</v>
      </c>
      <c r="O20" s="5">
        <v>13984</v>
      </c>
      <c r="P20" s="5">
        <v>10535</v>
      </c>
      <c r="Q20" s="5">
        <v>871</v>
      </c>
      <c r="R20" s="5">
        <v>12794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8502</v>
      </c>
      <c r="AA20" s="5">
        <v>48508</v>
      </c>
      <c r="AB20" s="5">
        <v>1018648.975634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7"/>
    </row>
    <row r="21" spans="1:39" x14ac:dyDescent="0.25">
      <c r="A21" s="5">
        <v>31</v>
      </c>
      <c r="B21" s="5">
        <v>1</v>
      </c>
      <c r="C21" s="5" t="s">
        <v>146</v>
      </c>
      <c r="D21" s="5">
        <v>6751.9844400000002</v>
      </c>
      <c r="E21" s="5">
        <v>7344.1108190000004</v>
      </c>
      <c r="F21" s="5">
        <v>5283.9581609999996</v>
      </c>
      <c r="G21" s="5">
        <v>5800.5784750000003</v>
      </c>
      <c r="H21" s="5">
        <v>39629552</v>
      </c>
      <c r="I21" s="5">
        <v>582315</v>
      </c>
      <c r="J21" s="5">
        <v>2963503.53</v>
      </c>
      <c r="K21" s="5">
        <v>15493</v>
      </c>
      <c r="L21" s="5">
        <v>0</v>
      </c>
      <c r="M21" s="5">
        <v>0</v>
      </c>
      <c r="N21" s="5">
        <v>1117491.9012180001</v>
      </c>
      <c r="O21" s="5">
        <v>1272729</v>
      </c>
      <c r="P21" s="5">
        <v>915337.75</v>
      </c>
      <c r="Q21" s="5">
        <v>75408</v>
      </c>
      <c r="R21" s="5">
        <v>3770</v>
      </c>
      <c r="S21" s="5">
        <v>0</v>
      </c>
      <c r="T21" s="5">
        <v>0</v>
      </c>
      <c r="U21" s="5">
        <v>478679</v>
      </c>
      <c r="V21" s="5">
        <v>-7105</v>
      </c>
      <c r="W21" s="5">
        <v>1044104</v>
      </c>
      <c r="X21" s="5">
        <v>0</v>
      </c>
      <c r="Y21" s="5">
        <v>0</v>
      </c>
      <c r="Z21" s="5">
        <v>308102</v>
      </c>
      <c r="AA21" s="5">
        <v>4199619</v>
      </c>
      <c r="AB21" s="5">
        <v>52598999.181217998</v>
      </c>
      <c r="AC21" s="5">
        <v>0</v>
      </c>
      <c r="AD21" s="5">
        <v>420086</v>
      </c>
      <c r="AE21" s="5">
        <v>735319</v>
      </c>
      <c r="AF21" s="5">
        <v>3029</v>
      </c>
      <c r="AG21" s="5">
        <v>754441</v>
      </c>
      <c r="AH21" s="5">
        <v>0</v>
      </c>
      <c r="AI21" s="5">
        <v>2625719</v>
      </c>
      <c r="AJ21" s="5">
        <v>4538594</v>
      </c>
      <c r="AK21" s="5">
        <v>43866832.076587997</v>
      </c>
      <c r="AL21" s="5">
        <v>3008872325</v>
      </c>
      <c r="AM21" s="47"/>
    </row>
    <row r="22" spans="1:39" x14ac:dyDescent="0.25">
      <c r="A22" s="5">
        <v>32</v>
      </c>
      <c r="B22" s="5">
        <v>1</v>
      </c>
      <c r="C22" s="5" t="s">
        <v>147</v>
      </c>
      <c r="D22" s="5">
        <v>515.95455100000004</v>
      </c>
      <c r="E22" s="5">
        <v>563.14555600000006</v>
      </c>
      <c r="F22" s="5">
        <v>529.70126500000003</v>
      </c>
      <c r="G22" s="5">
        <v>576.25383199999999</v>
      </c>
      <c r="H22" s="5">
        <v>3936966</v>
      </c>
      <c r="I22" s="5">
        <v>0</v>
      </c>
      <c r="J22" s="5">
        <v>543389</v>
      </c>
      <c r="K22" s="5">
        <v>15427</v>
      </c>
      <c r="L22" s="5">
        <v>125310</v>
      </c>
      <c r="M22" s="5">
        <v>478497</v>
      </c>
      <c r="N22" s="5">
        <v>235252</v>
      </c>
      <c r="O22" s="5">
        <v>132261</v>
      </c>
      <c r="P22" s="5">
        <v>95151.75</v>
      </c>
      <c r="Q22" s="5">
        <v>7491</v>
      </c>
      <c r="R22" s="5">
        <v>25540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103964</v>
      </c>
      <c r="Z22" s="5">
        <v>33039</v>
      </c>
      <c r="AA22" s="5">
        <v>417208</v>
      </c>
      <c r="AB22" s="5">
        <v>6149495.75</v>
      </c>
      <c r="AC22" s="5">
        <v>0</v>
      </c>
      <c r="AD22" s="5">
        <v>40476</v>
      </c>
      <c r="AE22" s="5">
        <v>76349</v>
      </c>
      <c r="AF22" s="5">
        <v>20493</v>
      </c>
      <c r="AG22" s="5">
        <v>0</v>
      </c>
      <c r="AH22" s="5">
        <v>0</v>
      </c>
      <c r="AI22" s="5">
        <v>260545</v>
      </c>
      <c r="AJ22" s="5">
        <v>397863</v>
      </c>
      <c r="AK22" s="5">
        <v>4040541.5620690002</v>
      </c>
      <c r="AL22" s="5">
        <v>230450120</v>
      </c>
      <c r="AM22" s="47"/>
    </row>
    <row r="23" spans="1:39" x14ac:dyDescent="0.25">
      <c r="A23" s="5">
        <v>36</v>
      </c>
      <c r="B23" s="5">
        <v>1</v>
      </c>
      <c r="C23" s="5" t="s">
        <v>148</v>
      </c>
      <c r="D23" s="5">
        <v>125</v>
      </c>
      <c r="E23" s="5">
        <v>136.19999999999999</v>
      </c>
      <c r="F23" s="5">
        <v>298</v>
      </c>
      <c r="G23" s="5">
        <v>327.60000000000002</v>
      </c>
      <c r="H23" s="5">
        <v>2238163</v>
      </c>
      <c r="I23" s="5">
        <v>0</v>
      </c>
      <c r="J23" s="5">
        <v>538684</v>
      </c>
      <c r="K23" s="5">
        <v>0</v>
      </c>
      <c r="L23" s="5">
        <v>117399</v>
      </c>
      <c r="M23" s="5">
        <v>643344</v>
      </c>
      <c r="N23" s="5">
        <v>276506</v>
      </c>
      <c r="O23" s="5">
        <v>71591</v>
      </c>
      <c r="P23" s="5">
        <v>52103.75</v>
      </c>
      <c r="Q23" s="5">
        <v>4259</v>
      </c>
      <c r="R23" s="5">
        <v>51581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1913</v>
      </c>
      <c r="Z23" s="5">
        <v>21701</v>
      </c>
      <c r="AA23" s="5">
        <v>130385</v>
      </c>
      <c r="AB23" s="5">
        <v>4147629.75</v>
      </c>
      <c r="AC23" s="5">
        <v>0</v>
      </c>
      <c r="AD23" s="5">
        <v>13509</v>
      </c>
      <c r="AE23" s="5">
        <v>39401</v>
      </c>
      <c r="AF23" s="5">
        <v>39005</v>
      </c>
      <c r="AG23" s="5">
        <v>0</v>
      </c>
      <c r="AH23" s="5">
        <v>0</v>
      </c>
      <c r="AI23" s="5">
        <v>65380</v>
      </c>
      <c r="AJ23" s="5">
        <v>157295</v>
      </c>
      <c r="AK23" s="5">
        <v>1416305.7314230001</v>
      </c>
      <c r="AL23" s="5">
        <v>52526820</v>
      </c>
      <c r="AM23" s="47"/>
    </row>
    <row r="24" spans="1:39" x14ac:dyDescent="0.25">
      <c r="A24" s="5">
        <v>38</v>
      </c>
      <c r="B24" s="5">
        <v>1</v>
      </c>
      <c r="C24" s="5" t="s">
        <v>149</v>
      </c>
      <c r="D24" s="5">
        <v>1969</v>
      </c>
      <c r="E24" s="5">
        <v>2154.4</v>
      </c>
      <c r="F24" s="5">
        <v>1643.507951</v>
      </c>
      <c r="G24" s="5">
        <v>1790.9295420000001</v>
      </c>
      <c r="H24" s="5">
        <v>12235631</v>
      </c>
      <c r="I24" s="5">
        <v>0</v>
      </c>
      <c r="J24" s="5">
        <v>4676534.3099999996</v>
      </c>
      <c r="K24" s="5">
        <v>0</v>
      </c>
      <c r="L24" s="5">
        <v>0</v>
      </c>
      <c r="M24" s="5">
        <v>59822</v>
      </c>
      <c r="N24" s="5">
        <v>623264.12161300005</v>
      </c>
      <c r="O24" s="5">
        <v>388998</v>
      </c>
      <c r="P24" s="5">
        <v>151074.75</v>
      </c>
      <c r="Q24" s="5">
        <v>23282</v>
      </c>
      <c r="R24" s="5">
        <v>368287</v>
      </c>
      <c r="S24" s="5">
        <v>0</v>
      </c>
      <c r="T24" s="5">
        <v>0</v>
      </c>
      <c r="U24" s="5">
        <v>0</v>
      </c>
      <c r="V24" s="5">
        <v>-7788</v>
      </c>
      <c r="W24" s="5">
        <v>2405218</v>
      </c>
      <c r="X24" s="5">
        <v>0</v>
      </c>
      <c r="Y24" s="5">
        <v>0</v>
      </c>
      <c r="Z24" s="5">
        <v>152305</v>
      </c>
      <c r="AA24" s="5">
        <v>1296633</v>
      </c>
      <c r="AB24" s="5">
        <v>22373261.181612998</v>
      </c>
      <c r="AC24" s="5">
        <v>0</v>
      </c>
      <c r="AD24" s="5">
        <v>168</v>
      </c>
      <c r="AE24" s="5">
        <v>146</v>
      </c>
      <c r="AF24" s="5">
        <v>355</v>
      </c>
      <c r="AG24" s="5">
        <v>3394</v>
      </c>
      <c r="AH24" s="5">
        <v>0</v>
      </c>
      <c r="AI24" s="5">
        <v>973</v>
      </c>
      <c r="AJ24" s="5">
        <v>5036</v>
      </c>
      <c r="AK24" s="5">
        <v>17753.551764</v>
      </c>
      <c r="AL24" s="5">
        <v>1059300</v>
      </c>
      <c r="AM24" s="47"/>
    </row>
    <row r="25" spans="1:39" x14ac:dyDescent="0.25">
      <c r="A25" s="5">
        <v>47</v>
      </c>
      <c r="B25" s="5">
        <v>1</v>
      </c>
      <c r="C25" s="5" t="s">
        <v>1884</v>
      </c>
      <c r="D25" s="5">
        <v>3979</v>
      </c>
      <c r="E25" s="5">
        <v>4357</v>
      </c>
      <c r="F25" s="5">
        <v>4289.9078419999996</v>
      </c>
      <c r="G25" s="5">
        <v>4694.108733</v>
      </c>
      <c r="H25" s="5">
        <v>32070151</v>
      </c>
      <c r="I25" s="5">
        <v>0</v>
      </c>
      <c r="J25" s="5">
        <v>1179167</v>
      </c>
      <c r="K25" s="5">
        <v>32049</v>
      </c>
      <c r="L25" s="5">
        <v>0</v>
      </c>
      <c r="M25" s="5">
        <v>0</v>
      </c>
      <c r="N25" s="5">
        <v>404142</v>
      </c>
      <c r="O25" s="5">
        <v>1042693</v>
      </c>
      <c r="P25" s="5">
        <v>784468.75</v>
      </c>
      <c r="Q25" s="5">
        <v>61023</v>
      </c>
      <c r="R25" s="5">
        <v>33422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121459</v>
      </c>
      <c r="Z25" s="5">
        <v>317952</v>
      </c>
      <c r="AA25" s="5">
        <v>3398535</v>
      </c>
      <c r="AB25" s="5">
        <v>39445061.75</v>
      </c>
      <c r="AC25" s="5">
        <v>0</v>
      </c>
      <c r="AD25" s="5">
        <v>244233</v>
      </c>
      <c r="AE25" s="5">
        <v>683567</v>
      </c>
      <c r="AF25" s="5">
        <v>29123</v>
      </c>
      <c r="AG25" s="5">
        <v>0</v>
      </c>
      <c r="AH25" s="5">
        <v>0</v>
      </c>
      <c r="AI25" s="5">
        <v>2304842</v>
      </c>
      <c r="AJ25" s="5">
        <v>3261765</v>
      </c>
      <c r="AK25" s="5">
        <v>25192080.096917</v>
      </c>
      <c r="AL25" s="5">
        <v>1936257525</v>
      </c>
      <c r="AM25" s="47"/>
    </row>
    <row r="26" spans="1:39" x14ac:dyDescent="0.25">
      <c r="A26" s="5">
        <v>51</v>
      </c>
      <c r="B26" s="5">
        <v>1</v>
      </c>
      <c r="C26" s="5" t="s">
        <v>150</v>
      </c>
      <c r="D26" s="5">
        <v>1519.978098</v>
      </c>
      <c r="E26" s="5">
        <v>1666.6489320000001</v>
      </c>
      <c r="F26" s="5">
        <v>1904.3083819999999</v>
      </c>
      <c r="G26" s="5">
        <v>2082.0335620000001</v>
      </c>
      <c r="H26" s="5">
        <v>14224453</v>
      </c>
      <c r="I26" s="5">
        <v>0</v>
      </c>
      <c r="J26" s="5">
        <v>279530</v>
      </c>
      <c r="K26" s="5">
        <v>0</v>
      </c>
      <c r="L26" s="5">
        <v>0</v>
      </c>
      <c r="M26" s="5">
        <v>0</v>
      </c>
      <c r="N26" s="5">
        <v>376731</v>
      </c>
      <c r="O26" s="5">
        <v>453037</v>
      </c>
      <c r="P26" s="5">
        <v>347688.25</v>
      </c>
      <c r="Q26" s="5">
        <v>27066</v>
      </c>
      <c r="R26" s="5">
        <v>19613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102110</v>
      </c>
      <c r="AA26" s="5">
        <v>1507392</v>
      </c>
      <c r="AB26" s="5">
        <v>17337620.25</v>
      </c>
      <c r="AC26" s="5">
        <v>0</v>
      </c>
      <c r="AD26" s="5">
        <v>96703</v>
      </c>
      <c r="AE26" s="5">
        <v>276384</v>
      </c>
      <c r="AF26" s="5">
        <v>15591</v>
      </c>
      <c r="AG26" s="5">
        <v>0</v>
      </c>
      <c r="AH26" s="5">
        <v>0</v>
      </c>
      <c r="AI26" s="5">
        <v>932596</v>
      </c>
      <c r="AJ26" s="5">
        <v>1321274</v>
      </c>
      <c r="AK26" s="5">
        <v>10182577.961191</v>
      </c>
      <c r="AL26" s="5">
        <v>675674350</v>
      </c>
      <c r="AM26" s="47"/>
    </row>
    <row r="27" spans="1:39" x14ac:dyDescent="0.25">
      <c r="A27" s="5">
        <v>75</v>
      </c>
      <c r="B27" s="5">
        <v>1</v>
      </c>
      <c r="C27" s="5" t="s">
        <v>151</v>
      </c>
      <c r="D27" s="5">
        <v>350.74082299999998</v>
      </c>
      <c r="E27" s="5">
        <v>390.324791</v>
      </c>
      <c r="F27" s="5">
        <v>712</v>
      </c>
      <c r="G27" s="5">
        <v>787.4</v>
      </c>
      <c r="H27" s="5">
        <v>5379517</v>
      </c>
      <c r="I27" s="5">
        <v>0</v>
      </c>
      <c r="J27" s="5">
        <v>46091</v>
      </c>
      <c r="K27" s="5">
        <v>0</v>
      </c>
      <c r="L27" s="5">
        <v>77013</v>
      </c>
      <c r="M27" s="5">
        <v>0</v>
      </c>
      <c r="N27" s="5">
        <v>152169</v>
      </c>
      <c r="O27" s="5">
        <v>175805</v>
      </c>
      <c r="P27" s="5">
        <v>131653.75</v>
      </c>
      <c r="Q27" s="5">
        <v>10236</v>
      </c>
      <c r="R27" s="5">
        <v>4386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383</v>
      </c>
      <c r="Z27" s="5">
        <v>38637</v>
      </c>
      <c r="AA27" s="5">
        <v>570078</v>
      </c>
      <c r="AB27" s="5">
        <v>6585968.75</v>
      </c>
      <c r="AC27" s="5">
        <v>0</v>
      </c>
      <c r="AD27" s="5">
        <v>49672</v>
      </c>
      <c r="AE27" s="5">
        <v>131653.75</v>
      </c>
      <c r="AF27" s="5">
        <v>4386</v>
      </c>
      <c r="AG27" s="5">
        <v>0</v>
      </c>
      <c r="AH27" s="5">
        <v>0</v>
      </c>
      <c r="AI27" s="5">
        <v>507947</v>
      </c>
      <c r="AJ27" s="5">
        <v>693658.75</v>
      </c>
      <c r="AK27" s="5">
        <v>5097249.53993</v>
      </c>
      <c r="AL27" s="5">
        <v>253140900</v>
      </c>
      <c r="AM27" s="47"/>
    </row>
    <row r="28" spans="1:39" x14ac:dyDescent="0.25">
      <c r="A28" s="5">
        <v>77</v>
      </c>
      <c r="B28" s="5">
        <v>1</v>
      </c>
      <c r="C28" s="5" t="s">
        <v>152</v>
      </c>
      <c r="D28" s="5">
        <v>9028.6656719999992</v>
      </c>
      <c r="E28" s="5">
        <v>9798.5544559999998</v>
      </c>
      <c r="F28" s="5">
        <v>8434.0478480000002</v>
      </c>
      <c r="G28" s="5">
        <v>9240.8079140000009</v>
      </c>
      <c r="H28" s="5">
        <v>63133200</v>
      </c>
      <c r="I28" s="5">
        <v>503513</v>
      </c>
      <c r="J28" s="5">
        <v>3633204</v>
      </c>
      <c r="K28" s="5">
        <v>492819</v>
      </c>
      <c r="L28" s="5">
        <v>0</v>
      </c>
      <c r="M28" s="5">
        <v>0</v>
      </c>
      <c r="N28" s="5">
        <v>419222</v>
      </c>
      <c r="O28" s="5">
        <v>2134533</v>
      </c>
      <c r="P28" s="5">
        <v>1297793.75</v>
      </c>
      <c r="Q28" s="5">
        <v>120131</v>
      </c>
      <c r="R28" s="5">
        <v>256802</v>
      </c>
      <c r="S28" s="5">
        <v>0</v>
      </c>
      <c r="T28" s="5">
        <v>0</v>
      </c>
      <c r="U28" s="5">
        <v>36847</v>
      </c>
      <c r="V28" s="5">
        <v>-14620</v>
      </c>
      <c r="W28" s="5">
        <v>4400473</v>
      </c>
      <c r="X28" s="5">
        <v>0</v>
      </c>
      <c r="Y28" s="5">
        <v>252501</v>
      </c>
      <c r="Z28" s="5">
        <v>558515</v>
      </c>
      <c r="AA28" s="5">
        <v>6690345</v>
      </c>
      <c r="AB28" s="5">
        <v>83915278.75</v>
      </c>
      <c r="AC28" s="5">
        <v>0</v>
      </c>
      <c r="AD28" s="5">
        <v>855754</v>
      </c>
      <c r="AE28" s="5">
        <v>1297793.75</v>
      </c>
      <c r="AF28" s="5">
        <v>256802</v>
      </c>
      <c r="AG28" s="5">
        <v>4376652.99</v>
      </c>
      <c r="AH28" s="5">
        <v>0</v>
      </c>
      <c r="AI28" s="5">
        <v>5941196</v>
      </c>
      <c r="AJ28" s="5">
        <v>12728198.74</v>
      </c>
      <c r="AK28" s="5">
        <v>84882710.104689002</v>
      </c>
      <c r="AL28" s="5">
        <v>6292587950</v>
      </c>
      <c r="AM28" s="47"/>
    </row>
    <row r="29" spans="1:39" x14ac:dyDescent="0.25">
      <c r="A29" s="5">
        <v>81</v>
      </c>
      <c r="B29" s="5">
        <v>1</v>
      </c>
      <c r="C29" s="5" t="s">
        <v>153</v>
      </c>
      <c r="D29" s="5">
        <v>162</v>
      </c>
      <c r="E29" s="5">
        <v>177.2</v>
      </c>
      <c r="F29" s="5">
        <v>121.61666700000001</v>
      </c>
      <c r="G29" s="5">
        <v>133.61666700000001</v>
      </c>
      <c r="H29" s="5">
        <v>912869</v>
      </c>
      <c r="I29" s="5">
        <v>0</v>
      </c>
      <c r="J29" s="5">
        <v>77014</v>
      </c>
      <c r="K29" s="5">
        <v>15430</v>
      </c>
      <c r="L29" s="5">
        <v>62571</v>
      </c>
      <c r="M29" s="5">
        <v>0</v>
      </c>
      <c r="N29" s="5">
        <v>52435</v>
      </c>
      <c r="O29" s="5">
        <v>31021</v>
      </c>
      <c r="P29" s="5">
        <v>13187.25</v>
      </c>
      <c r="Q29" s="5">
        <v>1737</v>
      </c>
      <c r="R29" s="5">
        <v>13368</v>
      </c>
      <c r="S29" s="5">
        <v>0</v>
      </c>
      <c r="T29" s="5">
        <v>0</v>
      </c>
      <c r="U29" s="5">
        <v>0</v>
      </c>
      <c r="V29" s="5">
        <v>0</v>
      </c>
      <c r="W29" s="5">
        <v>157879</v>
      </c>
      <c r="X29" s="5">
        <v>0</v>
      </c>
      <c r="Y29" s="5">
        <v>25220</v>
      </c>
      <c r="Z29" s="5">
        <v>9874</v>
      </c>
      <c r="AA29" s="5">
        <v>96738</v>
      </c>
      <c r="AB29" s="5">
        <v>1469343.25</v>
      </c>
      <c r="AC29" s="5">
        <v>0</v>
      </c>
      <c r="AD29" s="5">
        <v>31021</v>
      </c>
      <c r="AE29" s="5">
        <v>7338</v>
      </c>
      <c r="AF29" s="5">
        <v>7439</v>
      </c>
      <c r="AG29" s="5">
        <v>57884.52</v>
      </c>
      <c r="AH29" s="5">
        <v>0</v>
      </c>
      <c r="AI29" s="5">
        <v>41896</v>
      </c>
      <c r="AJ29" s="5">
        <v>145578.51999999999</v>
      </c>
      <c r="AK29" s="5">
        <v>4335060.117025</v>
      </c>
      <c r="AL29" s="5">
        <v>50287935</v>
      </c>
      <c r="AM29" s="47"/>
    </row>
    <row r="30" spans="1:39" x14ac:dyDescent="0.25">
      <c r="A30" s="5">
        <v>84</v>
      </c>
      <c r="B30" s="5">
        <v>1</v>
      </c>
      <c r="C30" s="5" t="s">
        <v>154</v>
      </c>
      <c r="D30" s="5">
        <v>549</v>
      </c>
      <c r="E30" s="5">
        <v>597.6</v>
      </c>
      <c r="F30" s="5">
        <v>549</v>
      </c>
      <c r="G30" s="5">
        <v>611.77</v>
      </c>
      <c r="H30" s="5">
        <v>4179613</v>
      </c>
      <c r="I30" s="5">
        <v>27632</v>
      </c>
      <c r="J30" s="5">
        <v>272104.95</v>
      </c>
      <c r="K30" s="5">
        <v>35983</v>
      </c>
      <c r="L30" s="5">
        <v>120721</v>
      </c>
      <c r="M30" s="5">
        <v>74153</v>
      </c>
      <c r="N30" s="5">
        <v>168006</v>
      </c>
      <c r="O30" s="5">
        <v>143506</v>
      </c>
      <c r="P30" s="5">
        <v>102111.5</v>
      </c>
      <c r="Q30" s="5">
        <v>7953</v>
      </c>
      <c r="R30" s="5">
        <v>6723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32777</v>
      </c>
      <c r="AA30" s="5">
        <v>442921</v>
      </c>
      <c r="AB30" s="5">
        <v>5614204.4500000002</v>
      </c>
      <c r="AC30" s="5">
        <v>0</v>
      </c>
      <c r="AD30" s="5">
        <v>91827</v>
      </c>
      <c r="AE30" s="5">
        <v>102111.5</v>
      </c>
      <c r="AF30" s="5">
        <v>6723</v>
      </c>
      <c r="AG30" s="5">
        <v>0</v>
      </c>
      <c r="AH30" s="5">
        <v>0</v>
      </c>
      <c r="AI30" s="5">
        <v>357134</v>
      </c>
      <c r="AJ30" s="5">
        <v>557795.5</v>
      </c>
      <c r="AK30" s="5">
        <v>8969123.5312699992</v>
      </c>
      <c r="AL30" s="5">
        <v>315749240</v>
      </c>
      <c r="AM30" s="47"/>
    </row>
    <row r="31" spans="1:39" x14ac:dyDescent="0.25">
      <c r="A31" s="5">
        <v>85</v>
      </c>
      <c r="B31" s="5">
        <v>1</v>
      </c>
      <c r="C31" s="5" t="s">
        <v>155</v>
      </c>
      <c r="D31" s="5">
        <v>453.34503699999999</v>
      </c>
      <c r="E31" s="5">
        <v>495.66503699999998</v>
      </c>
      <c r="F31" s="5">
        <v>566.08583499999997</v>
      </c>
      <c r="G31" s="5">
        <v>621.29431999999997</v>
      </c>
      <c r="H31" s="5">
        <v>4244683</v>
      </c>
      <c r="I31" s="5">
        <v>0</v>
      </c>
      <c r="J31" s="5">
        <v>315078</v>
      </c>
      <c r="K31" s="5">
        <v>15408</v>
      </c>
      <c r="L31" s="5">
        <v>119247</v>
      </c>
      <c r="M31" s="5">
        <v>0</v>
      </c>
      <c r="N31" s="5">
        <v>166252.38658699999</v>
      </c>
      <c r="O31" s="5">
        <v>140777</v>
      </c>
      <c r="P31" s="5">
        <v>103637.5</v>
      </c>
      <c r="Q31" s="5">
        <v>8077</v>
      </c>
      <c r="R31" s="5">
        <v>7996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35032</v>
      </c>
      <c r="AA31" s="5">
        <v>439939</v>
      </c>
      <c r="AB31" s="5">
        <v>5596126.8865870005</v>
      </c>
      <c r="AC31" s="5">
        <v>0</v>
      </c>
      <c r="AD31" s="5">
        <v>62534</v>
      </c>
      <c r="AE31" s="5">
        <v>69477</v>
      </c>
      <c r="AF31" s="5">
        <v>5360</v>
      </c>
      <c r="AG31" s="5">
        <v>0</v>
      </c>
      <c r="AH31" s="5">
        <v>0</v>
      </c>
      <c r="AI31" s="5">
        <v>228611</v>
      </c>
      <c r="AJ31" s="5">
        <v>365982</v>
      </c>
      <c r="AK31" s="5">
        <v>6323276.873687</v>
      </c>
      <c r="AL31" s="5">
        <v>169466770</v>
      </c>
      <c r="AM31" s="47"/>
    </row>
    <row r="32" spans="1:39" x14ac:dyDescent="0.25">
      <c r="A32" s="5">
        <v>88</v>
      </c>
      <c r="B32" s="5">
        <v>1</v>
      </c>
      <c r="C32" s="5" t="s">
        <v>156</v>
      </c>
      <c r="D32" s="5">
        <v>2185.995731</v>
      </c>
      <c r="E32" s="5">
        <v>2374.247895</v>
      </c>
      <c r="F32" s="5">
        <v>2136.3967280000002</v>
      </c>
      <c r="G32" s="5">
        <v>2343.170224</v>
      </c>
      <c r="H32" s="5">
        <v>16008539</v>
      </c>
      <c r="I32" s="5">
        <v>81872</v>
      </c>
      <c r="J32" s="5">
        <v>484810</v>
      </c>
      <c r="K32" s="5">
        <v>15758</v>
      </c>
      <c r="L32" s="5">
        <v>0</v>
      </c>
      <c r="M32" s="5">
        <v>0</v>
      </c>
      <c r="N32" s="5">
        <v>416124.58945099998</v>
      </c>
      <c r="O32" s="5">
        <v>527839</v>
      </c>
      <c r="P32" s="5">
        <v>293052.75</v>
      </c>
      <c r="Q32" s="5">
        <v>30461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1851971</v>
      </c>
      <c r="X32" s="5">
        <v>0</v>
      </c>
      <c r="Y32" s="5">
        <v>11535</v>
      </c>
      <c r="Z32" s="5">
        <v>120931</v>
      </c>
      <c r="AA32" s="5">
        <v>1696455</v>
      </c>
      <c r="AB32" s="5">
        <v>21539348.339451</v>
      </c>
      <c r="AC32" s="5">
        <v>0</v>
      </c>
      <c r="AD32" s="5">
        <v>239013</v>
      </c>
      <c r="AE32" s="5">
        <v>293052.75</v>
      </c>
      <c r="AF32" s="5">
        <v>0</v>
      </c>
      <c r="AG32" s="5">
        <v>1851971</v>
      </c>
      <c r="AH32" s="5">
        <v>0</v>
      </c>
      <c r="AI32" s="5">
        <v>1486665</v>
      </c>
      <c r="AJ32" s="5">
        <v>3870701.75</v>
      </c>
      <c r="AK32" s="5">
        <v>24310114.969533999</v>
      </c>
      <c r="AL32" s="5">
        <v>1465793630</v>
      </c>
      <c r="AM32" s="47"/>
    </row>
    <row r="33" spans="1:39" x14ac:dyDescent="0.25">
      <c r="A33" s="5">
        <v>91</v>
      </c>
      <c r="B33" s="5">
        <v>1</v>
      </c>
      <c r="C33" s="5" t="s">
        <v>157</v>
      </c>
      <c r="D33" s="5">
        <v>615.04100100000005</v>
      </c>
      <c r="E33" s="5">
        <v>678.85409600000003</v>
      </c>
      <c r="F33" s="5">
        <v>674.11262699999997</v>
      </c>
      <c r="G33" s="5">
        <v>744.38606100000004</v>
      </c>
      <c r="H33" s="5">
        <v>5085646</v>
      </c>
      <c r="I33" s="5">
        <v>0</v>
      </c>
      <c r="J33" s="5">
        <v>123867</v>
      </c>
      <c r="K33" s="5">
        <v>0</v>
      </c>
      <c r="L33" s="5">
        <v>90950</v>
      </c>
      <c r="M33" s="5">
        <v>0</v>
      </c>
      <c r="N33" s="5">
        <v>189331.94990800001</v>
      </c>
      <c r="O33" s="5">
        <v>169974</v>
      </c>
      <c r="P33" s="5">
        <v>124020.25</v>
      </c>
      <c r="Q33" s="5">
        <v>9677</v>
      </c>
      <c r="R33" s="5">
        <v>12372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23748</v>
      </c>
      <c r="Z33" s="5">
        <v>36817</v>
      </c>
      <c r="AA33" s="5">
        <v>538936</v>
      </c>
      <c r="AB33" s="5">
        <v>6405339.1999080004</v>
      </c>
      <c r="AC33" s="5">
        <v>0</v>
      </c>
      <c r="AD33" s="5">
        <v>40617</v>
      </c>
      <c r="AE33" s="5">
        <v>92813</v>
      </c>
      <c r="AF33" s="5">
        <v>9259</v>
      </c>
      <c r="AG33" s="5">
        <v>0</v>
      </c>
      <c r="AH33" s="5">
        <v>0</v>
      </c>
      <c r="AI33" s="5">
        <v>313904</v>
      </c>
      <c r="AJ33" s="5">
        <v>456593</v>
      </c>
      <c r="AK33" s="5">
        <v>4075548.4426250001</v>
      </c>
      <c r="AL33" s="5">
        <v>259097125</v>
      </c>
      <c r="AM33" s="47"/>
    </row>
    <row r="34" spans="1:39" x14ac:dyDescent="0.25">
      <c r="A34" s="5">
        <v>93</v>
      </c>
      <c r="B34" s="5">
        <v>1</v>
      </c>
      <c r="C34" s="5" t="s">
        <v>158</v>
      </c>
      <c r="D34" s="5">
        <v>606.48493399999995</v>
      </c>
      <c r="E34" s="5">
        <v>663.362483</v>
      </c>
      <c r="F34" s="5">
        <v>352.36927500000002</v>
      </c>
      <c r="G34" s="5">
        <v>387.29941600000001</v>
      </c>
      <c r="H34" s="5">
        <v>2646030</v>
      </c>
      <c r="I34" s="5">
        <v>0</v>
      </c>
      <c r="J34" s="5">
        <v>86861</v>
      </c>
      <c r="K34" s="5">
        <v>0</v>
      </c>
      <c r="L34" s="5">
        <v>125690</v>
      </c>
      <c r="M34" s="5">
        <v>0</v>
      </c>
      <c r="N34" s="5">
        <v>114235.95763</v>
      </c>
      <c r="O34" s="5">
        <v>93920</v>
      </c>
      <c r="P34" s="5">
        <v>47927.5</v>
      </c>
      <c r="Q34" s="5">
        <v>5035</v>
      </c>
      <c r="R34" s="5">
        <v>786</v>
      </c>
      <c r="S34" s="5">
        <v>0</v>
      </c>
      <c r="T34" s="5">
        <v>0</v>
      </c>
      <c r="U34" s="5">
        <v>0</v>
      </c>
      <c r="V34" s="5">
        <v>0</v>
      </c>
      <c r="W34" s="5">
        <v>314843</v>
      </c>
      <c r="X34" s="5">
        <v>0</v>
      </c>
      <c r="Y34" s="5">
        <v>21618</v>
      </c>
      <c r="Z34" s="5">
        <v>21848</v>
      </c>
      <c r="AA34" s="5">
        <v>280405</v>
      </c>
      <c r="AB34" s="5">
        <v>3759199.4576300001</v>
      </c>
      <c r="AC34" s="5">
        <v>0</v>
      </c>
      <c r="AD34" s="5">
        <v>60322</v>
      </c>
      <c r="AE34" s="5">
        <v>47927.5</v>
      </c>
      <c r="AF34" s="5">
        <v>786</v>
      </c>
      <c r="AG34" s="5">
        <v>314843</v>
      </c>
      <c r="AH34" s="5">
        <v>0</v>
      </c>
      <c r="AI34" s="5">
        <v>245540</v>
      </c>
      <c r="AJ34" s="5">
        <v>669418.5</v>
      </c>
      <c r="AK34" s="5">
        <v>5699365.7726419996</v>
      </c>
      <c r="AL34" s="5">
        <v>408591085</v>
      </c>
      <c r="AM34" s="47"/>
    </row>
    <row r="35" spans="1:39" x14ac:dyDescent="0.25">
      <c r="A35" s="5">
        <v>94</v>
      </c>
      <c r="B35" s="5">
        <v>1</v>
      </c>
      <c r="C35" s="5" t="s">
        <v>159</v>
      </c>
      <c r="D35" s="5">
        <v>2597</v>
      </c>
      <c r="E35" s="5">
        <v>2813.3</v>
      </c>
      <c r="F35" s="5">
        <v>2876</v>
      </c>
      <c r="G35" s="5">
        <v>3112.7</v>
      </c>
      <c r="H35" s="5">
        <v>21265966</v>
      </c>
      <c r="I35" s="5">
        <v>52193</v>
      </c>
      <c r="J35" s="5">
        <v>2227048</v>
      </c>
      <c r="K35" s="5">
        <v>15407</v>
      </c>
      <c r="L35" s="5">
        <v>0</v>
      </c>
      <c r="M35" s="5">
        <v>0</v>
      </c>
      <c r="N35" s="5">
        <v>282344</v>
      </c>
      <c r="O35" s="5">
        <v>694380</v>
      </c>
      <c r="P35" s="5">
        <v>521113.75</v>
      </c>
      <c r="Q35" s="5">
        <v>40465</v>
      </c>
      <c r="R35" s="5">
        <v>4918</v>
      </c>
      <c r="S35" s="5">
        <v>0</v>
      </c>
      <c r="T35" s="5">
        <v>0</v>
      </c>
      <c r="U35" s="5">
        <v>0</v>
      </c>
      <c r="V35" s="5">
        <v>-7652</v>
      </c>
      <c r="W35" s="5">
        <v>0</v>
      </c>
      <c r="X35" s="5">
        <v>0</v>
      </c>
      <c r="Y35" s="5">
        <v>0</v>
      </c>
      <c r="Z35" s="5">
        <v>170720</v>
      </c>
      <c r="AA35" s="5">
        <v>2253595</v>
      </c>
      <c r="AB35" s="5">
        <v>27520497.75</v>
      </c>
      <c r="AC35" s="5">
        <v>0</v>
      </c>
      <c r="AD35" s="5">
        <v>125685</v>
      </c>
      <c r="AE35" s="5">
        <v>373035</v>
      </c>
      <c r="AF35" s="5">
        <v>3521</v>
      </c>
      <c r="AG35" s="5">
        <v>0</v>
      </c>
      <c r="AH35" s="5">
        <v>0</v>
      </c>
      <c r="AI35" s="5">
        <v>1255558</v>
      </c>
      <c r="AJ35" s="5">
        <v>1757799</v>
      </c>
      <c r="AK35" s="5">
        <v>12908817.420898</v>
      </c>
      <c r="AL35" s="5">
        <v>1027076670</v>
      </c>
      <c r="AM35" s="47"/>
    </row>
    <row r="36" spans="1:39" x14ac:dyDescent="0.25">
      <c r="A36" s="5">
        <v>95</v>
      </c>
      <c r="B36" s="5">
        <v>1</v>
      </c>
      <c r="C36" s="5" t="s">
        <v>1885</v>
      </c>
      <c r="D36" s="5">
        <v>248.275305</v>
      </c>
      <c r="E36" s="5">
        <v>276.26080100000001</v>
      </c>
      <c r="F36" s="5">
        <v>273.52276599999999</v>
      </c>
      <c r="G36" s="5">
        <v>305.811891</v>
      </c>
      <c r="H36" s="5">
        <v>2089307</v>
      </c>
      <c r="I36" s="5">
        <v>0</v>
      </c>
      <c r="J36" s="5">
        <v>75658</v>
      </c>
      <c r="K36" s="5">
        <v>0</v>
      </c>
      <c r="L36" s="5">
        <v>113366</v>
      </c>
      <c r="M36" s="5">
        <v>458096</v>
      </c>
      <c r="N36" s="5">
        <v>125499</v>
      </c>
      <c r="O36" s="5">
        <v>67663</v>
      </c>
      <c r="P36" s="5">
        <v>50654.75</v>
      </c>
      <c r="Q36" s="5">
        <v>3976</v>
      </c>
      <c r="R36" s="5">
        <v>10609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20638</v>
      </c>
      <c r="Z36" s="5">
        <v>16829</v>
      </c>
      <c r="AA36" s="5">
        <v>221408</v>
      </c>
      <c r="AB36" s="5">
        <v>3253703.75</v>
      </c>
      <c r="AC36" s="5">
        <v>0</v>
      </c>
      <c r="AD36" s="5">
        <v>23266</v>
      </c>
      <c r="AE36" s="5">
        <v>43748</v>
      </c>
      <c r="AF36" s="5">
        <v>9163</v>
      </c>
      <c r="AG36" s="5">
        <v>0</v>
      </c>
      <c r="AH36" s="5">
        <v>0</v>
      </c>
      <c r="AI36" s="5">
        <v>148825</v>
      </c>
      <c r="AJ36" s="5">
        <v>225002</v>
      </c>
      <c r="AK36" s="5">
        <v>2409267.179124</v>
      </c>
      <c r="AL36" s="5">
        <v>121683200</v>
      </c>
      <c r="AM36" s="47"/>
    </row>
    <row r="37" spans="1:39" x14ac:dyDescent="0.25">
      <c r="A37" s="5">
        <v>97</v>
      </c>
      <c r="B37" s="5">
        <v>1</v>
      </c>
      <c r="C37" s="5" t="s">
        <v>160</v>
      </c>
      <c r="D37" s="5">
        <v>573</v>
      </c>
      <c r="E37" s="5">
        <v>637.20000000000005</v>
      </c>
      <c r="F37" s="5">
        <v>566</v>
      </c>
      <c r="G37" s="5">
        <v>623.79999999999995</v>
      </c>
      <c r="H37" s="5">
        <v>4261802</v>
      </c>
      <c r="I37" s="5">
        <v>0</v>
      </c>
      <c r="J37" s="5">
        <v>156827</v>
      </c>
      <c r="K37" s="5">
        <v>15408</v>
      </c>
      <c r="L37" s="5">
        <v>118842</v>
      </c>
      <c r="M37" s="5">
        <v>0</v>
      </c>
      <c r="N37" s="5">
        <v>140885</v>
      </c>
      <c r="O37" s="5">
        <v>119994</v>
      </c>
      <c r="P37" s="5">
        <v>104486.25</v>
      </c>
      <c r="Q37" s="5">
        <v>8109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11478</v>
      </c>
      <c r="Z37" s="5">
        <v>31625</v>
      </c>
      <c r="AA37" s="5">
        <v>451631</v>
      </c>
      <c r="AB37" s="5">
        <v>5421087.25</v>
      </c>
      <c r="AC37" s="5">
        <v>0</v>
      </c>
      <c r="AD37" s="5">
        <v>46342</v>
      </c>
      <c r="AE37" s="5">
        <v>104486.25</v>
      </c>
      <c r="AF37" s="5">
        <v>0</v>
      </c>
      <c r="AG37" s="5">
        <v>0</v>
      </c>
      <c r="AH37" s="5">
        <v>0</v>
      </c>
      <c r="AI37" s="5">
        <v>362736</v>
      </c>
      <c r="AJ37" s="5">
        <v>513564.25</v>
      </c>
      <c r="AK37" s="5">
        <v>5519848.0193779999</v>
      </c>
      <c r="AL37" s="5">
        <v>335358399</v>
      </c>
      <c r="AM37" s="47"/>
    </row>
    <row r="38" spans="1:39" x14ac:dyDescent="0.25">
      <c r="A38" s="5">
        <v>99</v>
      </c>
      <c r="B38" s="5">
        <v>1</v>
      </c>
      <c r="C38" s="5" t="s">
        <v>161</v>
      </c>
      <c r="D38" s="5">
        <v>1051.3522149999999</v>
      </c>
      <c r="E38" s="5">
        <v>1154.6641099999999</v>
      </c>
      <c r="F38" s="5">
        <v>1233.6900419999999</v>
      </c>
      <c r="G38" s="5">
        <v>1354.677189</v>
      </c>
      <c r="H38" s="5">
        <v>9255155</v>
      </c>
      <c r="I38" s="5">
        <v>0</v>
      </c>
      <c r="J38" s="5">
        <v>19509</v>
      </c>
      <c r="K38" s="5">
        <v>15405</v>
      </c>
      <c r="L38" s="5">
        <v>0</v>
      </c>
      <c r="M38" s="5">
        <v>0</v>
      </c>
      <c r="N38" s="5">
        <v>127595</v>
      </c>
      <c r="O38" s="5">
        <v>307674</v>
      </c>
      <c r="P38" s="5">
        <v>226682.75</v>
      </c>
      <c r="Q38" s="5">
        <v>17611</v>
      </c>
      <c r="R38" s="5">
        <v>4213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24721</v>
      </c>
      <c r="Z38" s="5">
        <v>65095</v>
      </c>
      <c r="AA38" s="5">
        <v>980786</v>
      </c>
      <c r="AB38" s="5">
        <v>11044446.75</v>
      </c>
      <c r="AC38" s="5">
        <v>0</v>
      </c>
      <c r="AD38" s="5">
        <v>70758</v>
      </c>
      <c r="AE38" s="5">
        <v>224161</v>
      </c>
      <c r="AF38" s="5">
        <v>4166</v>
      </c>
      <c r="AG38" s="5">
        <v>0</v>
      </c>
      <c r="AH38" s="5">
        <v>0</v>
      </c>
      <c r="AI38" s="5">
        <v>754850</v>
      </c>
      <c r="AJ38" s="5">
        <v>1053935</v>
      </c>
      <c r="AK38" s="5">
        <v>7138112.8213379998</v>
      </c>
      <c r="AL38" s="5">
        <v>582328925</v>
      </c>
      <c r="AM38" s="47"/>
    </row>
    <row r="39" spans="1:39" x14ac:dyDescent="0.25">
      <c r="A39" s="5">
        <v>100</v>
      </c>
      <c r="B39" s="5">
        <v>1</v>
      </c>
      <c r="C39" s="5" t="s">
        <v>162</v>
      </c>
      <c r="D39" s="5">
        <v>252.925501</v>
      </c>
      <c r="E39" s="5">
        <v>278.346315</v>
      </c>
      <c r="F39" s="5">
        <v>365</v>
      </c>
      <c r="G39" s="5">
        <v>404.2</v>
      </c>
      <c r="H39" s="5">
        <v>2761494</v>
      </c>
      <c r="I39" s="5">
        <v>0</v>
      </c>
      <c r="J39" s="5">
        <v>186325</v>
      </c>
      <c r="K39" s="5">
        <v>15483</v>
      </c>
      <c r="L39" s="5">
        <v>127304</v>
      </c>
      <c r="M39" s="5">
        <v>0</v>
      </c>
      <c r="N39" s="5">
        <v>128254</v>
      </c>
      <c r="O39" s="5">
        <v>92172</v>
      </c>
      <c r="P39" s="5">
        <v>67386.25</v>
      </c>
      <c r="Q39" s="5">
        <v>5255</v>
      </c>
      <c r="R39" s="5">
        <v>5901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23076</v>
      </c>
      <c r="AA39" s="5">
        <v>292641</v>
      </c>
      <c r="AB39" s="5">
        <v>3705291.25</v>
      </c>
      <c r="AC39" s="5">
        <v>0</v>
      </c>
      <c r="AD39" s="5">
        <v>39213</v>
      </c>
      <c r="AE39" s="5">
        <v>67386.25</v>
      </c>
      <c r="AF39" s="5">
        <v>5901</v>
      </c>
      <c r="AG39" s="5">
        <v>0</v>
      </c>
      <c r="AH39" s="5">
        <v>0</v>
      </c>
      <c r="AI39" s="5">
        <v>284530</v>
      </c>
      <c r="AJ39" s="5">
        <v>397030.25</v>
      </c>
      <c r="AK39" s="5">
        <v>3939915.2979279999</v>
      </c>
      <c r="AL39" s="5">
        <v>228560100</v>
      </c>
      <c r="AM39" s="47"/>
    </row>
    <row r="40" spans="1:39" x14ac:dyDescent="0.25">
      <c r="A40" s="5">
        <v>108</v>
      </c>
      <c r="B40" s="5">
        <v>1</v>
      </c>
      <c r="C40" s="5" t="s">
        <v>1886</v>
      </c>
      <c r="D40" s="5">
        <v>1332</v>
      </c>
      <c r="E40" s="5">
        <v>1447.6</v>
      </c>
      <c r="F40" s="5">
        <v>858</v>
      </c>
      <c r="G40" s="5">
        <v>948.4</v>
      </c>
      <c r="H40" s="5">
        <v>6479469</v>
      </c>
      <c r="I40" s="5">
        <v>0</v>
      </c>
      <c r="J40" s="5">
        <v>61093</v>
      </c>
      <c r="K40" s="5">
        <v>15718</v>
      </c>
      <c r="L40" s="5">
        <v>6234</v>
      </c>
      <c r="M40" s="5">
        <v>0</v>
      </c>
      <c r="N40" s="5">
        <v>128949</v>
      </c>
      <c r="O40" s="5">
        <v>218802</v>
      </c>
      <c r="P40" s="5">
        <v>125748.75</v>
      </c>
      <c r="Q40" s="5">
        <v>12329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635324</v>
      </c>
      <c r="X40" s="5">
        <v>0</v>
      </c>
      <c r="Y40" s="5">
        <v>46677</v>
      </c>
      <c r="Z40" s="5">
        <v>51850</v>
      </c>
      <c r="AA40" s="5">
        <v>686642</v>
      </c>
      <c r="AB40" s="5">
        <v>8468835.75</v>
      </c>
      <c r="AC40" s="5">
        <v>0</v>
      </c>
      <c r="AD40" s="5">
        <v>111051</v>
      </c>
      <c r="AE40" s="5">
        <v>125748.75</v>
      </c>
      <c r="AF40" s="5">
        <v>0</v>
      </c>
      <c r="AG40" s="5">
        <v>635324</v>
      </c>
      <c r="AH40" s="5">
        <v>0</v>
      </c>
      <c r="AI40" s="5">
        <v>598362</v>
      </c>
      <c r="AJ40" s="5">
        <v>1470485.75</v>
      </c>
      <c r="AK40" s="5">
        <v>11028769.396213001</v>
      </c>
      <c r="AL40" s="5">
        <v>878629100</v>
      </c>
      <c r="AM40" s="47"/>
    </row>
    <row r="41" spans="1:39" x14ac:dyDescent="0.25">
      <c r="A41" s="5">
        <v>110</v>
      </c>
      <c r="B41" s="5">
        <v>1</v>
      </c>
      <c r="C41" s="5" t="s">
        <v>163</v>
      </c>
      <c r="D41" s="5">
        <v>4368.1833310000002</v>
      </c>
      <c r="E41" s="5">
        <v>4785.6809089999997</v>
      </c>
      <c r="F41" s="5">
        <v>4135.0384610000001</v>
      </c>
      <c r="G41" s="5">
        <v>4540.4765429999998</v>
      </c>
      <c r="H41" s="5">
        <v>31020536</v>
      </c>
      <c r="I41" s="5">
        <v>238964</v>
      </c>
      <c r="J41" s="5">
        <v>60634</v>
      </c>
      <c r="K41" s="5">
        <v>63703</v>
      </c>
      <c r="L41" s="5">
        <v>0</v>
      </c>
      <c r="M41" s="5">
        <v>0</v>
      </c>
      <c r="N41" s="5">
        <v>293928</v>
      </c>
      <c r="O41" s="5">
        <v>963366</v>
      </c>
      <c r="P41" s="5">
        <v>529136.5</v>
      </c>
      <c r="Q41" s="5">
        <v>59026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4417384</v>
      </c>
      <c r="X41" s="5">
        <v>0</v>
      </c>
      <c r="Y41" s="5">
        <v>0</v>
      </c>
      <c r="Z41" s="5">
        <v>328105</v>
      </c>
      <c r="AA41" s="5">
        <v>3287305</v>
      </c>
      <c r="AB41" s="5">
        <v>41262087.5</v>
      </c>
      <c r="AC41" s="5">
        <v>0</v>
      </c>
      <c r="AD41" s="5">
        <v>306640</v>
      </c>
      <c r="AE41" s="5">
        <v>529136.5</v>
      </c>
      <c r="AF41" s="5">
        <v>0</v>
      </c>
      <c r="AG41" s="5">
        <v>4400082.0599999996</v>
      </c>
      <c r="AH41" s="5">
        <v>0</v>
      </c>
      <c r="AI41" s="5">
        <v>2851618</v>
      </c>
      <c r="AJ41" s="5">
        <v>8087476.5599999996</v>
      </c>
      <c r="AK41" s="5">
        <v>33113244.738618001</v>
      </c>
      <c r="AL41" s="5">
        <v>2864367400</v>
      </c>
      <c r="AM41" s="47"/>
    </row>
    <row r="42" spans="1:39" x14ac:dyDescent="0.25">
      <c r="A42" s="5">
        <v>111</v>
      </c>
      <c r="B42" s="5">
        <v>1</v>
      </c>
      <c r="C42" s="5" t="s">
        <v>164</v>
      </c>
      <c r="D42" s="5">
        <v>1738.934573</v>
      </c>
      <c r="E42" s="5">
        <v>1897.547102</v>
      </c>
      <c r="F42" s="5">
        <v>1583.4887819999999</v>
      </c>
      <c r="G42" s="5">
        <v>1731.5645199999999</v>
      </c>
      <c r="H42" s="5">
        <v>11830049</v>
      </c>
      <c r="I42" s="5">
        <v>18421</v>
      </c>
      <c r="J42" s="5">
        <v>155903</v>
      </c>
      <c r="K42" s="5">
        <v>15876</v>
      </c>
      <c r="L42" s="5">
        <v>0</v>
      </c>
      <c r="M42" s="5">
        <v>0</v>
      </c>
      <c r="N42" s="5">
        <v>196571</v>
      </c>
      <c r="O42" s="5">
        <v>387233</v>
      </c>
      <c r="P42" s="5">
        <v>243773</v>
      </c>
      <c r="Q42" s="5">
        <v>22510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892223</v>
      </c>
      <c r="X42" s="5">
        <v>0</v>
      </c>
      <c r="Y42" s="5">
        <v>0</v>
      </c>
      <c r="Z42" s="5">
        <v>89370</v>
      </c>
      <c r="AA42" s="5">
        <v>1253653</v>
      </c>
      <c r="AB42" s="5">
        <v>15105582</v>
      </c>
      <c r="AC42" s="5">
        <v>0</v>
      </c>
      <c r="AD42" s="5">
        <v>139083</v>
      </c>
      <c r="AE42" s="5">
        <v>243773</v>
      </c>
      <c r="AF42" s="5">
        <v>0</v>
      </c>
      <c r="AG42" s="5">
        <v>892223</v>
      </c>
      <c r="AH42" s="5">
        <v>0</v>
      </c>
      <c r="AI42" s="5">
        <v>1102615</v>
      </c>
      <c r="AJ42" s="5">
        <v>2377694</v>
      </c>
      <c r="AK42" s="5">
        <v>14249621.478657</v>
      </c>
      <c r="AL42" s="5">
        <v>1184329800</v>
      </c>
      <c r="AM42" s="47"/>
    </row>
    <row r="43" spans="1:39" x14ac:dyDescent="0.25">
      <c r="A43" s="5">
        <v>112</v>
      </c>
      <c r="B43" s="5">
        <v>1</v>
      </c>
      <c r="C43" s="5" t="s">
        <v>2155</v>
      </c>
      <c r="D43" s="5">
        <v>10899.143577000001</v>
      </c>
      <c r="E43" s="5">
        <v>11902.031290000001</v>
      </c>
      <c r="F43" s="5">
        <v>9213.1858069999998</v>
      </c>
      <c r="G43" s="5">
        <v>10080.935903</v>
      </c>
      <c r="H43" s="5">
        <v>68872954</v>
      </c>
      <c r="I43" s="5">
        <v>429828</v>
      </c>
      <c r="J43" s="5">
        <v>1215220</v>
      </c>
      <c r="K43" s="5">
        <v>386925</v>
      </c>
      <c r="L43" s="5">
        <v>0</v>
      </c>
      <c r="M43" s="5">
        <v>0</v>
      </c>
      <c r="N43" s="5">
        <v>960599.84934299998</v>
      </c>
      <c r="O43" s="5">
        <v>2198662</v>
      </c>
      <c r="P43" s="5">
        <v>1169035.75</v>
      </c>
      <c r="Q43" s="5">
        <v>131052</v>
      </c>
      <c r="R43" s="5">
        <v>41937</v>
      </c>
      <c r="S43" s="5">
        <v>0</v>
      </c>
      <c r="T43" s="5">
        <v>0</v>
      </c>
      <c r="U43" s="5">
        <v>112108</v>
      </c>
      <c r="V43" s="5">
        <v>0</v>
      </c>
      <c r="W43" s="5">
        <v>9874680</v>
      </c>
      <c r="X43" s="5">
        <v>0</v>
      </c>
      <c r="Y43" s="5">
        <v>232361</v>
      </c>
      <c r="Z43" s="5">
        <v>856470</v>
      </c>
      <c r="AA43" s="5">
        <v>7298598</v>
      </c>
      <c r="AB43" s="5">
        <v>93780430.599343002</v>
      </c>
      <c r="AC43" s="5">
        <v>0</v>
      </c>
      <c r="AD43" s="5">
        <v>935877</v>
      </c>
      <c r="AE43" s="5">
        <v>1169035.75</v>
      </c>
      <c r="AF43" s="5">
        <v>41937</v>
      </c>
      <c r="AG43" s="5">
        <v>9808451.75</v>
      </c>
      <c r="AH43" s="5">
        <v>0</v>
      </c>
      <c r="AI43" s="5">
        <v>6876205</v>
      </c>
      <c r="AJ43" s="5">
        <v>18831506.5</v>
      </c>
      <c r="AK43" s="5">
        <v>98315945.267857</v>
      </c>
      <c r="AL43" s="5">
        <v>9010943000</v>
      </c>
      <c r="AM43" s="47"/>
    </row>
    <row r="44" spans="1:39" x14ac:dyDescent="0.25">
      <c r="A44" s="5">
        <v>113</v>
      </c>
      <c r="B44" s="5">
        <v>1</v>
      </c>
      <c r="C44" s="5" t="s">
        <v>2156</v>
      </c>
      <c r="D44" s="5">
        <v>888</v>
      </c>
      <c r="E44" s="5">
        <v>974.2</v>
      </c>
      <c r="F44" s="5">
        <v>750.26390100000003</v>
      </c>
      <c r="G44" s="5">
        <v>830.86173599999995</v>
      </c>
      <c r="H44" s="5">
        <v>5676447</v>
      </c>
      <c r="I44" s="5">
        <v>6140</v>
      </c>
      <c r="J44" s="5">
        <v>653121.02</v>
      </c>
      <c r="K44" s="5">
        <v>15420</v>
      </c>
      <c r="L44" s="5">
        <v>60801</v>
      </c>
      <c r="M44" s="5">
        <v>112852</v>
      </c>
      <c r="N44" s="5">
        <v>285516.610483</v>
      </c>
      <c r="O44" s="5">
        <v>192056</v>
      </c>
      <c r="P44" s="5">
        <v>137671.75</v>
      </c>
      <c r="Q44" s="5">
        <v>10801</v>
      </c>
      <c r="R44" s="5">
        <v>27892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48764</v>
      </c>
      <c r="AA44" s="5">
        <v>601544</v>
      </c>
      <c r="AB44" s="5">
        <v>7829026.3804829996</v>
      </c>
      <c r="AC44" s="5">
        <v>0</v>
      </c>
      <c r="AD44" s="5">
        <v>192056</v>
      </c>
      <c r="AE44" s="5">
        <v>137671.75</v>
      </c>
      <c r="AF44" s="5">
        <v>27892</v>
      </c>
      <c r="AG44" s="5">
        <v>0</v>
      </c>
      <c r="AH44" s="5">
        <v>0</v>
      </c>
      <c r="AI44" s="5">
        <v>601544</v>
      </c>
      <c r="AJ44" s="5">
        <v>959163.75</v>
      </c>
      <c r="AK44" s="5">
        <v>22954427.213792998</v>
      </c>
      <c r="AL44" s="5">
        <v>904252544</v>
      </c>
      <c r="AM44" s="47"/>
    </row>
    <row r="45" spans="1:39" x14ac:dyDescent="0.25">
      <c r="A45" s="5">
        <v>115</v>
      </c>
      <c r="B45" s="5">
        <v>1</v>
      </c>
      <c r="C45" s="5" t="s">
        <v>1889</v>
      </c>
      <c r="D45" s="5">
        <v>1438.592257</v>
      </c>
      <c r="E45" s="5">
        <v>1568.7551530000001</v>
      </c>
      <c r="F45" s="5">
        <v>1425.853918</v>
      </c>
      <c r="G45" s="5">
        <v>1557.355503</v>
      </c>
      <c r="H45" s="5">
        <v>10639853</v>
      </c>
      <c r="I45" s="5">
        <v>294739</v>
      </c>
      <c r="J45" s="5">
        <v>2254051</v>
      </c>
      <c r="K45" s="5">
        <v>0</v>
      </c>
      <c r="L45" s="5">
        <v>0</v>
      </c>
      <c r="M45" s="5">
        <v>70443</v>
      </c>
      <c r="N45" s="5">
        <v>370489</v>
      </c>
      <c r="O45" s="5">
        <v>347151</v>
      </c>
      <c r="P45" s="5">
        <v>231400.5</v>
      </c>
      <c r="Q45" s="5">
        <v>20246</v>
      </c>
      <c r="R45" s="5">
        <v>548672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91458</v>
      </c>
      <c r="AA45" s="5">
        <v>1127525</v>
      </c>
      <c r="AB45" s="5">
        <v>15996027.5</v>
      </c>
      <c r="AC45" s="5">
        <v>0</v>
      </c>
      <c r="AD45" s="5">
        <v>86393</v>
      </c>
      <c r="AE45" s="5">
        <v>123439</v>
      </c>
      <c r="AF45" s="5">
        <v>292686</v>
      </c>
      <c r="AG45" s="5">
        <v>0</v>
      </c>
      <c r="AH45" s="5">
        <v>0</v>
      </c>
      <c r="AI45" s="5">
        <v>468122</v>
      </c>
      <c r="AJ45" s="5">
        <v>970640</v>
      </c>
      <c r="AK45" s="5">
        <v>8879909.1300859991</v>
      </c>
      <c r="AL45" s="5">
        <v>426789665</v>
      </c>
      <c r="AM45" s="47"/>
    </row>
    <row r="46" spans="1:39" x14ac:dyDescent="0.25">
      <c r="A46" s="5">
        <v>116</v>
      </c>
      <c r="B46" s="5">
        <v>1</v>
      </c>
      <c r="C46" s="5" t="s">
        <v>165</v>
      </c>
      <c r="D46" s="5">
        <v>996.65767000000005</v>
      </c>
      <c r="E46" s="5">
        <v>1091.6259250000001</v>
      </c>
      <c r="F46" s="5">
        <v>1251.5671809999999</v>
      </c>
      <c r="G46" s="5">
        <v>1377.1501989999999</v>
      </c>
      <c r="H46" s="5">
        <v>9408690</v>
      </c>
      <c r="I46" s="5">
        <v>0</v>
      </c>
      <c r="J46" s="5">
        <v>610344</v>
      </c>
      <c r="K46" s="5">
        <v>0</v>
      </c>
      <c r="L46" s="5">
        <v>0</v>
      </c>
      <c r="M46" s="5">
        <v>0</v>
      </c>
      <c r="N46" s="5">
        <v>262352.87328</v>
      </c>
      <c r="O46" s="5">
        <v>297918</v>
      </c>
      <c r="P46" s="5">
        <v>226935.5</v>
      </c>
      <c r="Q46" s="5">
        <v>17903</v>
      </c>
      <c r="R46" s="5">
        <v>69629</v>
      </c>
      <c r="S46" s="5">
        <v>0</v>
      </c>
      <c r="T46" s="5">
        <v>0</v>
      </c>
      <c r="U46" s="5">
        <v>0</v>
      </c>
      <c r="V46" s="5">
        <v>-7788</v>
      </c>
      <c r="W46" s="5">
        <v>0</v>
      </c>
      <c r="X46" s="5">
        <v>0</v>
      </c>
      <c r="Y46" s="5">
        <v>0</v>
      </c>
      <c r="Z46" s="5">
        <v>70465</v>
      </c>
      <c r="AA46" s="5">
        <v>997057</v>
      </c>
      <c r="AB46" s="5">
        <v>11953506.37328</v>
      </c>
      <c r="AC46" s="5">
        <v>0</v>
      </c>
      <c r="AD46" s="5">
        <v>120150</v>
      </c>
      <c r="AE46" s="5">
        <v>226935.5</v>
      </c>
      <c r="AF46" s="5">
        <v>69629</v>
      </c>
      <c r="AG46" s="5">
        <v>0</v>
      </c>
      <c r="AH46" s="5">
        <v>0</v>
      </c>
      <c r="AI46" s="5">
        <v>849459</v>
      </c>
      <c r="AJ46" s="5">
        <v>1266173.5</v>
      </c>
      <c r="AK46" s="5">
        <v>12725427.408441</v>
      </c>
      <c r="AL46" s="5">
        <v>617440015</v>
      </c>
      <c r="AM46" s="47"/>
    </row>
    <row r="47" spans="1:39" x14ac:dyDescent="0.25">
      <c r="A47" s="5">
        <v>118</v>
      </c>
      <c r="B47" s="5">
        <v>1</v>
      </c>
      <c r="C47" s="5" t="s">
        <v>2157</v>
      </c>
      <c r="D47" s="5">
        <v>377.60092200000003</v>
      </c>
      <c r="E47" s="5">
        <v>414.66949299999999</v>
      </c>
      <c r="F47" s="5">
        <v>332.625</v>
      </c>
      <c r="G47" s="5">
        <v>363.55</v>
      </c>
      <c r="H47" s="5">
        <v>2483774</v>
      </c>
      <c r="I47" s="5">
        <v>0</v>
      </c>
      <c r="J47" s="5">
        <v>619003</v>
      </c>
      <c r="K47" s="5">
        <v>0</v>
      </c>
      <c r="L47" s="5">
        <v>122876</v>
      </c>
      <c r="M47" s="5">
        <v>644219</v>
      </c>
      <c r="N47" s="5">
        <v>245574.26246999999</v>
      </c>
      <c r="O47" s="5">
        <v>78215</v>
      </c>
      <c r="P47" s="5">
        <v>60895.5</v>
      </c>
      <c r="Q47" s="5">
        <v>4726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27472</v>
      </c>
      <c r="AA47" s="5">
        <v>263210</v>
      </c>
      <c r="AB47" s="5">
        <v>4549964.7624700004</v>
      </c>
      <c r="AC47" s="5">
        <v>0</v>
      </c>
      <c r="AD47" s="5">
        <v>78215</v>
      </c>
      <c r="AE47" s="5">
        <v>60895.5</v>
      </c>
      <c r="AF47" s="5">
        <v>0</v>
      </c>
      <c r="AG47" s="5">
        <v>0</v>
      </c>
      <c r="AH47" s="5">
        <v>0</v>
      </c>
      <c r="AI47" s="5">
        <v>263210</v>
      </c>
      <c r="AJ47" s="5">
        <v>402320.5</v>
      </c>
      <c r="AK47" s="5">
        <v>17974726.207961999</v>
      </c>
      <c r="AL47" s="5">
        <v>522164375</v>
      </c>
      <c r="AM47" s="47"/>
    </row>
    <row r="48" spans="1:39" x14ac:dyDescent="0.25">
      <c r="A48" s="5">
        <v>129</v>
      </c>
      <c r="B48" s="5">
        <v>1</v>
      </c>
      <c r="C48" s="5" t="s">
        <v>166</v>
      </c>
      <c r="D48" s="5">
        <v>1369.167426</v>
      </c>
      <c r="E48" s="5">
        <v>1510.600911</v>
      </c>
      <c r="F48" s="5">
        <v>1625.829583</v>
      </c>
      <c r="G48" s="5">
        <v>1794.1955</v>
      </c>
      <c r="H48" s="5">
        <v>12257944</v>
      </c>
      <c r="I48" s="5">
        <v>165791</v>
      </c>
      <c r="J48" s="5">
        <v>913305</v>
      </c>
      <c r="K48" s="5">
        <v>136275</v>
      </c>
      <c r="L48" s="5">
        <v>0</v>
      </c>
      <c r="M48" s="5">
        <v>0</v>
      </c>
      <c r="N48" s="5">
        <v>295174</v>
      </c>
      <c r="O48" s="5">
        <v>417100</v>
      </c>
      <c r="P48" s="5">
        <v>284703.75</v>
      </c>
      <c r="Q48" s="5">
        <v>23325</v>
      </c>
      <c r="R48" s="5">
        <v>13474</v>
      </c>
      <c r="S48" s="5">
        <v>0</v>
      </c>
      <c r="T48" s="5">
        <v>0</v>
      </c>
      <c r="U48" s="5">
        <v>0</v>
      </c>
      <c r="V48" s="5">
        <v>0</v>
      </c>
      <c r="W48" s="5">
        <v>281258</v>
      </c>
      <c r="X48" s="5">
        <v>0</v>
      </c>
      <c r="Y48" s="5">
        <v>0</v>
      </c>
      <c r="Z48" s="5">
        <v>98270</v>
      </c>
      <c r="AA48" s="5">
        <v>1298998</v>
      </c>
      <c r="AB48" s="5">
        <v>16185617.75</v>
      </c>
      <c r="AC48" s="5">
        <v>0</v>
      </c>
      <c r="AD48" s="5">
        <v>96882</v>
      </c>
      <c r="AE48" s="5">
        <v>156089</v>
      </c>
      <c r="AF48" s="5">
        <v>7387</v>
      </c>
      <c r="AG48" s="5">
        <v>138698</v>
      </c>
      <c r="AH48" s="5">
        <v>0</v>
      </c>
      <c r="AI48" s="5">
        <v>554282</v>
      </c>
      <c r="AJ48" s="5">
        <v>953338</v>
      </c>
      <c r="AK48" s="5">
        <v>9548466.6132360008</v>
      </c>
      <c r="AL48" s="5">
        <v>422375185</v>
      </c>
      <c r="AM48" s="47"/>
    </row>
    <row r="49" spans="1:39" x14ac:dyDescent="0.25">
      <c r="A49" s="5">
        <v>138</v>
      </c>
      <c r="B49" s="5">
        <v>1</v>
      </c>
      <c r="C49" s="5" t="s">
        <v>167</v>
      </c>
      <c r="D49" s="5">
        <v>3134</v>
      </c>
      <c r="E49" s="5">
        <v>3430.4</v>
      </c>
      <c r="F49" s="5">
        <v>2793.3739340000002</v>
      </c>
      <c r="G49" s="5">
        <v>3062.222002</v>
      </c>
      <c r="H49" s="5">
        <v>20921101</v>
      </c>
      <c r="I49" s="5">
        <v>192399</v>
      </c>
      <c r="J49" s="5">
        <v>264112</v>
      </c>
      <c r="K49" s="5">
        <v>19166</v>
      </c>
      <c r="L49" s="5">
        <v>0</v>
      </c>
      <c r="M49" s="5">
        <v>0</v>
      </c>
      <c r="N49" s="5">
        <v>473361.26257000002</v>
      </c>
      <c r="O49" s="5">
        <v>673567</v>
      </c>
      <c r="P49" s="5">
        <v>509868.5</v>
      </c>
      <c r="Q49" s="5">
        <v>39809</v>
      </c>
      <c r="R49" s="5">
        <v>56865</v>
      </c>
      <c r="S49" s="5">
        <v>0</v>
      </c>
      <c r="T49" s="5">
        <v>0</v>
      </c>
      <c r="U49" s="5">
        <v>71555</v>
      </c>
      <c r="V49" s="5">
        <v>0</v>
      </c>
      <c r="W49" s="5">
        <v>0</v>
      </c>
      <c r="X49" s="5">
        <v>0</v>
      </c>
      <c r="Y49" s="5">
        <v>0</v>
      </c>
      <c r="Z49" s="5">
        <v>126299</v>
      </c>
      <c r="AA49" s="5">
        <v>2217049</v>
      </c>
      <c r="AB49" s="5">
        <v>25565151.762570001</v>
      </c>
      <c r="AC49" s="5">
        <v>0</v>
      </c>
      <c r="AD49" s="5">
        <v>231588</v>
      </c>
      <c r="AE49" s="5">
        <v>509868.5</v>
      </c>
      <c r="AF49" s="5">
        <v>56865</v>
      </c>
      <c r="AG49" s="5">
        <v>0</v>
      </c>
      <c r="AH49" s="5">
        <v>0</v>
      </c>
      <c r="AI49" s="5">
        <v>1922196</v>
      </c>
      <c r="AJ49" s="5">
        <v>2720517.5</v>
      </c>
      <c r="AK49" s="5">
        <v>24123158.136856999</v>
      </c>
      <c r="AL49" s="5">
        <v>2049860400</v>
      </c>
      <c r="AM49" s="47"/>
    </row>
    <row r="50" spans="1:39" x14ac:dyDescent="0.25">
      <c r="A50" s="5">
        <v>139</v>
      </c>
      <c r="B50" s="5">
        <v>1</v>
      </c>
      <c r="C50" s="5" t="s">
        <v>168</v>
      </c>
      <c r="D50" s="5">
        <v>886.74877100000003</v>
      </c>
      <c r="E50" s="5">
        <v>972.29487500000005</v>
      </c>
      <c r="F50" s="5">
        <v>863.53658499999995</v>
      </c>
      <c r="G50" s="5">
        <v>946.73658499999999</v>
      </c>
      <c r="H50" s="5">
        <v>6468104</v>
      </c>
      <c r="I50" s="5">
        <v>0</v>
      </c>
      <c r="J50" s="5">
        <v>216622</v>
      </c>
      <c r="K50" s="5">
        <v>15437</v>
      </c>
      <c r="L50" s="5">
        <v>7116</v>
      </c>
      <c r="M50" s="5">
        <v>0</v>
      </c>
      <c r="N50" s="5">
        <v>150790.25513899999</v>
      </c>
      <c r="O50" s="5">
        <v>209492</v>
      </c>
      <c r="P50" s="5">
        <v>112833.25</v>
      </c>
      <c r="Q50" s="5">
        <v>12308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852063</v>
      </c>
      <c r="X50" s="5">
        <v>0</v>
      </c>
      <c r="Y50" s="5">
        <v>0</v>
      </c>
      <c r="Z50" s="5">
        <v>44525</v>
      </c>
      <c r="AA50" s="5">
        <v>685437</v>
      </c>
      <c r="AB50" s="5">
        <v>8774727.5051390007</v>
      </c>
      <c r="AC50" s="5">
        <v>0</v>
      </c>
      <c r="AD50" s="5">
        <v>65926</v>
      </c>
      <c r="AE50" s="5">
        <v>112833.25</v>
      </c>
      <c r="AF50" s="5">
        <v>0</v>
      </c>
      <c r="AG50" s="5">
        <v>840409</v>
      </c>
      <c r="AH50" s="5">
        <v>0</v>
      </c>
      <c r="AI50" s="5">
        <v>577224</v>
      </c>
      <c r="AJ50" s="5">
        <v>1596392.25</v>
      </c>
      <c r="AK50" s="5">
        <v>6826257.0359070003</v>
      </c>
      <c r="AL50" s="5">
        <v>536538000</v>
      </c>
      <c r="AM50" s="47"/>
    </row>
    <row r="51" spans="1:39" x14ac:dyDescent="0.25">
      <c r="A51" s="5">
        <v>146</v>
      </c>
      <c r="B51" s="5">
        <v>1</v>
      </c>
      <c r="C51" s="5" t="s">
        <v>169</v>
      </c>
      <c r="D51" s="5">
        <v>842.77141700000004</v>
      </c>
      <c r="E51" s="5">
        <v>930.72871399999997</v>
      </c>
      <c r="F51" s="5">
        <v>889.05235200000004</v>
      </c>
      <c r="G51" s="5">
        <v>969.25876600000004</v>
      </c>
      <c r="H51" s="5">
        <v>6621976</v>
      </c>
      <c r="I51" s="5">
        <v>0</v>
      </c>
      <c r="J51" s="5">
        <v>72935</v>
      </c>
      <c r="K51" s="5">
        <v>0</v>
      </c>
      <c r="L51" s="5">
        <v>0</v>
      </c>
      <c r="M51" s="5">
        <v>13449</v>
      </c>
      <c r="N51" s="5">
        <v>275712</v>
      </c>
      <c r="O51" s="5">
        <v>228220</v>
      </c>
      <c r="P51" s="5">
        <v>148643</v>
      </c>
      <c r="Q51" s="5">
        <v>12600</v>
      </c>
      <c r="R51" s="5">
        <v>10914</v>
      </c>
      <c r="S51" s="5">
        <v>0</v>
      </c>
      <c r="T51" s="5">
        <v>0</v>
      </c>
      <c r="U51" s="5">
        <v>0</v>
      </c>
      <c r="V51" s="5">
        <v>0</v>
      </c>
      <c r="W51" s="5">
        <v>244418</v>
      </c>
      <c r="X51" s="5">
        <v>0</v>
      </c>
      <c r="Y51" s="5">
        <v>0</v>
      </c>
      <c r="Z51" s="5">
        <v>46097</v>
      </c>
      <c r="AA51" s="5">
        <v>701743</v>
      </c>
      <c r="AB51" s="5">
        <v>8376707</v>
      </c>
      <c r="AC51" s="5">
        <v>0</v>
      </c>
      <c r="AD51" s="5">
        <v>101180</v>
      </c>
      <c r="AE51" s="5">
        <v>122383</v>
      </c>
      <c r="AF51" s="5">
        <v>8986</v>
      </c>
      <c r="AG51" s="5">
        <v>181008</v>
      </c>
      <c r="AH51" s="5">
        <v>0</v>
      </c>
      <c r="AI51" s="5">
        <v>449676</v>
      </c>
      <c r="AJ51" s="5">
        <v>863233</v>
      </c>
      <c r="AK51" s="5">
        <v>9845597.3391120005</v>
      </c>
      <c r="AL51" s="5">
        <v>390814300</v>
      </c>
      <c r="AM51" s="47"/>
    </row>
    <row r="52" spans="1:39" x14ac:dyDescent="0.25">
      <c r="A52" s="5">
        <v>150</v>
      </c>
      <c r="B52" s="5">
        <v>1</v>
      </c>
      <c r="C52" s="5" t="s">
        <v>170</v>
      </c>
      <c r="D52" s="5">
        <v>921</v>
      </c>
      <c r="E52" s="5">
        <v>1002</v>
      </c>
      <c r="F52" s="5">
        <v>1004.058308</v>
      </c>
      <c r="G52" s="5">
        <v>1095.4699700000001</v>
      </c>
      <c r="H52" s="5">
        <v>7484251</v>
      </c>
      <c r="I52" s="5">
        <v>0</v>
      </c>
      <c r="J52" s="5">
        <v>55046</v>
      </c>
      <c r="K52" s="5">
        <v>16153</v>
      </c>
      <c r="L52" s="5">
        <v>0</v>
      </c>
      <c r="M52" s="5">
        <v>0</v>
      </c>
      <c r="N52" s="5">
        <v>192516</v>
      </c>
      <c r="O52" s="5">
        <v>242678</v>
      </c>
      <c r="P52" s="5">
        <v>183490.5</v>
      </c>
      <c r="Q52" s="5">
        <v>14241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57839</v>
      </c>
      <c r="AA52" s="5">
        <v>793120</v>
      </c>
      <c r="AB52" s="5">
        <v>9039334.5</v>
      </c>
      <c r="AC52" s="5">
        <v>0</v>
      </c>
      <c r="AD52" s="5">
        <v>64492</v>
      </c>
      <c r="AE52" s="5">
        <v>147599</v>
      </c>
      <c r="AF52" s="5">
        <v>0</v>
      </c>
      <c r="AG52" s="5">
        <v>0</v>
      </c>
      <c r="AH52" s="5">
        <v>0</v>
      </c>
      <c r="AI52" s="5">
        <v>496537</v>
      </c>
      <c r="AJ52" s="5">
        <v>708628</v>
      </c>
      <c r="AK52" s="5">
        <v>6670160.2155590001</v>
      </c>
      <c r="AL52" s="5">
        <v>411061000</v>
      </c>
      <c r="AM52" s="47"/>
    </row>
    <row r="53" spans="1:39" x14ac:dyDescent="0.25">
      <c r="A53" s="5">
        <v>152</v>
      </c>
      <c r="B53" s="5">
        <v>1</v>
      </c>
      <c r="C53" s="5" t="s">
        <v>171</v>
      </c>
      <c r="D53" s="5">
        <v>7083.4141360000003</v>
      </c>
      <c r="E53" s="5">
        <v>7736.7100190000001</v>
      </c>
      <c r="F53" s="5">
        <v>7541.6295049999999</v>
      </c>
      <c r="G53" s="5">
        <v>8239.0393719999993</v>
      </c>
      <c r="H53" s="5">
        <v>56289117</v>
      </c>
      <c r="I53" s="5">
        <v>330558</v>
      </c>
      <c r="J53" s="5">
        <v>3894061</v>
      </c>
      <c r="K53" s="5">
        <v>250359</v>
      </c>
      <c r="L53" s="5">
        <v>0</v>
      </c>
      <c r="M53" s="5">
        <v>0</v>
      </c>
      <c r="N53" s="5">
        <v>794673.55607199995</v>
      </c>
      <c r="O53" s="5">
        <v>1769586</v>
      </c>
      <c r="P53" s="5">
        <v>1257944.5</v>
      </c>
      <c r="Q53" s="5">
        <v>107108</v>
      </c>
      <c r="R53" s="5">
        <v>431396</v>
      </c>
      <c r="S53" s="5">
        <v>0</v>
      </c>
      <c r="T53" s="5">
        <v>0</v>
      </c>
      <c r="U53" s="5">
        <v>0</v>
      </c>
      <c r="V53" s="5">
        <v>-478</v>
      </c>
      <c r="W53" s="5">
        <v>1842744</v>
      </c>
      <c r="X53" s="5">
        <v>0</v>
      </c>
      <c r="Y53" s="5">
        <v>0</v>
      </c>
      <c r="Z53" s="5">
        <v>432488</v>
      </c>
      <c r="AA53" s="5">
        <v>5965065</v>
      </c>
      <c r="AB53" s="5">
        <v>73364622.056071997</v>
      </c>
      <c r="AC53" s="5">
        <v>0</v>
      </c>
      <c r="AD53" s="5">
        <v>440978</v>
      </c>
      <c r="AE53" s="5">
        <v>1171949</v>
      </c>
      <c r="AF53" s="5">
        <v>401905</v>
      </c>
      <c r="AG53" s="5">
        <v>1544186</v>
      </c>
      <c r="AH53" s="5">
        <v>0</v>
      </c>
      <c r="AI53" s="5">
        <v>4325204</v>
      </c>
      <c r="AJ53" s="5">
        <v>7884222</v>
      </c>
      <c r="AK53" s="5">
        <v>47041856.437331997</v>
      </c>
      <c r="AL53" s="5">
        <v>3675986100</v>
      </c>
      <c r="AM53" s="47"/>
    </row>
    <row r="54" spans="1:39" x14ac:dyDescent="0.25">
      <c r="A54" s="5">
        <v>160</v>
      </c>
      <c r="B54" s="5">
        <v>70</v>
      </c>
      <c r="C54" s="5" t="s">
        <v>2158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175595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175595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7"/>
    </row>
    <row r="55" spans="1:39" x14ac:dyDescent="0.25">
      <c r="A55" s="5">
        <v>160</v>
      </c>
      <c r="B55" s="5">
        <v>90</v>
      </c>
      <c r="C55" s="5" t="s">
        <v>2159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941941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941941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47"/>
    </row>
    <row r="56" spans="1:39" x14ac:dyDescent="0.25">
      <c r="A56" s="5">
        <v>162</v>
      </c>
      <c r="B56" s="5">
        <v>1</v>
      </c>
      <c r="C56" s="5" t="s">
        <v>173</v>
      </c>
      <c r="D56" s="5">
        <v>904.89392799999996</v>
      </c>
      <c r="E56" s="5">
        <v>989.18062899999995</v>
      </c>
      <c r="F56" s="5">
        <v>969.16427699999997</v>
      </c>
      <c r="G56" s="5">
        <v>1062.0466300000001</v>
      </c>
      <c r="H56" s="5">
        <v>7255903</v>
      </c>
      <c r="I56" s="5">
        <v>18421</v>
      </c>
      <c r="J56" s="5">
        <v>558554</v>
      </c>
      <c r="K56" s="5">
        <v>0</v>
      </c>
      <c r="L56" s="5">
        <v>0</v>
      </c>
      <c r="M56" s="5">
        <v>0</v>
      </c>
      <c r="N56" s="5">
        <v>417284.21389700001</v>
      </c>
      <c r="O56" s="5">
        <v>238781</v>
      </c>
      <c r="P56" s="5">
        <v>175253.25</v>
      </c>
      <c r="Q56" s="5">
        <v>13807</v>
      </c>
      <c r="R56" s="5">
        <v>49152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49211</v>
      </c>
      <c r="AA56" s="5">
        <v>768922</v>
      </c>
      <c r="AB56" s="5">
        <v>9545288.4638969991</v>
      </c>
      <c r="AC56" s="5">
        <v>0</v>
      </c>
      <c r="AD56" s="5">
        <v>60469</v>
      </c>
      <c r="AE56" s="5">
        <v>119731</v>
      </c>
      <c r="AF56" s="5">
        <v>33580</v>
      </c>
      <c r="AG56" s="5">
        <v>0</v>
      </c>
      <c r="AH56" s="5">
        <v>0</v>
      </c>
      <c r="AI56" s="5">
        <v>408854</v>
      </c>
      <c r="AJ56" s="5">
        <v>622634</v>
      </c>
      <c r="AK56" s="5">
        <v>6162242.0569510004</v>
      </c>
      <c r="AL56" s="5">
        <v>344657600</v>
      </c>
      <c r="AM56" s="47"/>
    </row>
    <row r="57" spans="1:39" x14ac:dyDescent="0.25">
      <c r="A57" s="5">
        <v>166</v>
      </c>
      <c r="B57" s="5">
        <v>1</v>
      </c>
      <c r="C57" s="5" t="s">
        <v>174</v>
      </c>
      <c r="D57" s="5">
        <v>609.66710999999998</v>
      </c>
      <c r="E57" s="5">
        <v>668.68989299999998</v>
      </c>
      <c r="F57" s="5">
        <v>466.40374000000003</v>
      </c>
      <c r="G57" s="5">
        <v>531.37978799999996</v>
      </c>
      <c r="H57" s="5">
        <v>3630387</v>
      </c>
      <c r="I57" s="5">
        <v>12281</v>
      </c>
      <c r="J57" s="5">
        <v>146902.28</v>
      </c>
      <c r="K57" s="5">
        <v>0</v>
      </c>
      <c r="L57" s="5">
        <v>129064</v>
      </c>
      <c r="M57" s="5">
        <v>552939</v>
      </c>
      <c r="N57" s="5">
        <v>353118</v>
      </c>
      <c r="O57" s="5">
        <v>120942</v>
      </c>
      <c r="P57" s="5">
        <v>66182.75</v>
      </c>
      <c r="Q57" s="5">
        <v>6908</v>
      </c>
      <c r="R57" s="5">
        <v>0</v>
      </c>
      <c r="S57" s="5">
        <v>0</v>
      </c>
      <c r="T57" s="5">
        <v>0</v>
      </c>
      <c r="U57" s="5">
        <v>148965</v>
      </c>
      <c r="V57" s="5">
        <v>0</v>
      </c>
      <c r="W57" s="5">
        <v>425104</v>
      </c>
      <c r="X57" s="5">
        <v>0</v>
      </c>
      <c r="Y57" s="5">
        <v>0</v>
      </c>
      <c r="Z57" s="5">
        <v>26987</v>
      </c>
      <c r="AA57" s="5">
        <v>384719</v>
      </c>
      <c r="AB57" s="5">
        <v>6004499.0300000003</v>
      </c>
      <c r="AC57" s="5">
        <v>0</v>
      </c>
      <c r="AD57" s="5">
        <v>120942</v>
      </c>
      <c r="AE57" s="5">
        <v>66182.75</v>
      </c>
      <c r="AF57" s="5">
        <v>0</v>
      </c>
      <c r="AG57" s="5">
        <v>425104</v>
      </c>
      <c r="AH57" s="5">
        <v>0</v>
      </c>
      <c r="AI57" s="5">
        <v>384719</v>
      </c>
      <c r="AJ57" s="5">
        <v>996947.75</v>
      </c>
      <c r="AK57" s="5">
        <v>19084200.449847002</v>
      </c>
      <c r="AL57" s="5">
        <v>859751639</v>
      </c>
      <c r="AM57" s="47"/>
    </row>
    <row r="58" spans="1:39" x14ac:dyDescent="0.25">
      <c r="A58" s="5">
        <v>173</v>
      </c>
      <c r="B58" s="5">
        <v>1</v>
      </c>
      <c r="C58" s="5" t="s">
        <v>175</v>
      </c>
      <c r="D58" s="5">
        <v>454</v>
      </c>
      <c r="E58" s="5">
        <v>492.8</v>
      </c>
      <c r="F58" s="5">
        <v>473</v>
      </c>
      <c r="G58" s="5">
        <v>517.6</v>
      </c>
      <c r="H58" s="5">
        <v>3536243</v>
      </c>
      <c r="I58" s="5">
        <v>0</v>
      </c>
      <c r="J58" s="5">
        <v>450591</v>
      </c>
      <c r="K58" s="5">
        <v>24771</v>
      </c>
      <c r="L58" s="5">
        <v>129759</v>
      </c>
      <c r="M58" s="5">
        <v>0</v>
      </c>
      <c r="N58" s="5">
        <v>126403</v>
      </c>
      <c r="O58" s="5">
        <v>122088</v>
      </c>
      <c r="P58" s="5">
        <v>54093.75</v>
      </c>
      <c r="Q58" s="5">
        <v>6729</v>
      </c>
      <c r="R58" s="5">
        <v>0</v>
      </c>
      <c r="S58" s="5">
        <v>0</v>
      </c>
      <c r="T58" s="5">
        <v>0</v>
      </c>
      <c r="U58" s="5">
        <v>0</v>
      </c>
      <c r="V58" s="5">
        <v>-7788</v>
      </c>
      <c r="W58" s="5">
        <v>607290</v>
      </c>
      <c r="X58" s="5">
        <v>0</v>
      </c>
      <c r="Y58" s="5">
        <v>31756</v>
      </c>
      <c r="Z58" s="5">
        <v>29779</v>
      </c>
      <c r="AA58" s="5">
        <v>374742</v>
      </c>
      <c r="AB58" s="5">
        <v>5486456.75</v>
      </c>
      <c r="AC58" s="5">
        <v>0</v>
      </c>
      <c r="AD58" s="5">
        <v>79493</v>
      </c>
      <c r="AE58" s="5">
        <v>35153</v>
      </c>
      <c r="AF58" s="5">
        <v>0</v>
      </c>
      <c r="AG58" s="5">
        <v>508367</v>
      </c>
      <c r="AH58" s="5">
        <v>0</v>
      </c>
      <c r="AI58" s="5">
        <v>189537</v>
      </c>
      <c r="AJ58" s="5">
        <v>812550</v>
      </c>
      <c r="AK58" s="5">
        <v>7721746.690924</v>
      </c>
      <c r="AL58" s="5">
        <v>163326900</v>
      </c>
      <c r="AM58" s="47"/>
    </row>
    <row r="59" spans="1:39" x14ac:dyDescent="0.25">
      <c r="A59" s="5">
        <v>177</v>
      </c>
      <c r="B59" s="5">
        <v>1</v>
      </c>
      <c r="C59" s="5" t="s">
        <v>176</v>
      </c>
      <c r="D59" s="5">
        <v>1031</v>
      </c>
      <c r="E59" s="5">
        <v>1122.4000000000001</v>
      </c>
      <c r="F59" s="5">
        <v>1156</v>
      </c>
      <c r="G59" s="5">
        <v>1258.4000000000001</v>
      </c>
      <c r="H59" s="5">
        <v>8597389</v>
      </c>
      <c r="I59" s="5">
        <v>0</v>
      </c>
      <c r="J59" s="5">
        <v>568623</v>
      </c>
      <c r="K59" s="5">
        <v>131090</v>
      </c>
      <c r="L59" s="5">
        <v>0</v>
      </c>
      <c r="M59" s="5">
        <v>0</v>
      </c>
      <c r="N59" s="5">
        <v>238181</v>
      </c>
      <c r="O59" s="5">
        <v>279978</v>
      </c>
      <c r="P59" s="5">
        <v>169366.25</v>
      </c>
      <c r="Q59" s="5">
        <v>16359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771399</v>
      </c>
      <c r="X59" s="5">
        <v>0</v>
      </c>
      <c r="Y59" s="5">
        <v>0</v>
      </c>
      <c r="Z59" s="5">
        <v>65598</v>
      </c>
      <c r="AA59" s="5">
        <v>911082</v>
      </c>
      <c r="AB59" s="5">
        <v>11749065.25</v>
      </c>
      <c r="AC59" s="5">
        <v>0</v>
      </c>
      <c r="AD59" s="5">
        <v>105282</v>
      </c>
      <c r="AE59" s="5">
        <v>138807</v>
      </c>
      <c r="AF59" s="5">
        <v>0</v>
      </c>
      <c r="AG59" s="5">
        <v>619260</v>
      </c>
      <c r="AH59" s="5">
        <v>0</v>
      </c>
      <c r="AI59" s="5">
        <v>581147</v>
      </c>
      <c r="AJ59" s="5">
        <v>1444496</v>
      </c>
      <c r="AK59" s="5">
        <v>10842099.835173</v>
      </c>
      <c r="AL59" s="5">
        <v>469140300</v>
      </c>
      <c r="AM59" s="47"/>
    </row>
    <row r="60" spans="1:39" x14ac:dyDescent="0.25">
      <c r="A60" s="5">
        <v>181</v>
      </c>
      <c r="B60" s="5">
        <v>1</v>
      </c>
      <c r="C60" s="5" t="s">
        <v>177</v>
      </c>
      <c r="D60" s="5">
        <v>6629</v>
      </c>
      <c r="E60" s="5">
        <v>7267</v>
      </c>
      <c r="F60" s="5">
        <v>6096.0758980000001</v>
      </c>
      <c r="G60" s="5">
        <v>6706.8623260000004</v>
      </c>
      <c r="H60" s="5">
        <v>45821283</v>
      </c>
      <c r="I60" s="5">
        <v>265061</v>
      </c>
      <c r="J60" s="5">
        <v>3221318.91</v>
      </c>
      <c r="K60" s="5">
        <v>17210</v>
      </c>
      <c r="L60" s="5">
        <v>0</v>
      </c>
      <c r="M60" s="5">
        <v>0</v>
      </c>
      <c r="N60" s="5">
        <v>880348</v>
      </c>
      <c r="O60" s="5">
        <v>1541314</v>
      </c>
      <c r="P60" s="5">
        <v>1119826.75</v>
      </c>
      <c r="Q60" s="5">
        <v>87189</v>
      </c>
      <c r="R60" s="5">
        <v>66532</v>
      </c>
      <c r="S60" s="5">
        <v>0</v>
      </c>
      <c r="T60" s="5">
        <v>0</v>
      </c>
      <c r="U60" s="5">
        <v>56788</v>
      </c>
      <c r="V60" s="5">
        <v>-7788</v>
      </c>
      <c r="W60" s="5">
        <v>0</v>
      </c>
      <c r="X60" s="5">
        <v>0</v>
      </c>
      <c r="Y60" s="5">
        <v>180277</v>
      </c>
      <c r="Z60" s="5">
        <v>406182</v>
      </c>
      <c r="AA60" s="5">
        <v>4855768</v>
      </c>
      <c r="AB60" s="5">
        <v>58511309.659999996</v>
      </c>
      <c r="AC60" s="5">
        <v>0</v>
      </c>
      <c r="AD60" s="5">
        <v>701711</v>
      </c>
      <c r="AE60" s="5">
        <v>1119826.75</v>
      </c>
      <c r="AF60" s="5">
        <v>66532</v>
      </c>
      <c r="AG60" s="5">
        <v>0</v>
      </c>
      <c r="AH60" s="5">
        <v>0</v>
      </c>
      <c r="AI60" s="5">
        <v>4228157</v>
      </c>
      <c r="AJ60" s="5">
        <v>6116226.75</v>
      </c>
      <c r="AK60" s="5">
        <v>69959982.177376002</v>
      </c>
      <c r="AL60" s="5">
        <v>4400211688</v>
      </c>
      <c r="AM60" s="47"/>
    </row>
    <row r="61" spans="1:39" x14ac:dyDescent="0.25">
      <c r="A61" s="5">
        <v>182</v>
      </c>
      <c r="B61" s="5">
        <v>1</v>
      </c>
      <c r="C61" s="5" t="s">
        <v>1890</v>
      </c>
      <c r="D61" s="5">
        <v>1174</v>
      </c>
      <c r="E61" s="5">
        <v>1285.5999999999999</v>
      </c>
      <c r="F61" s="5">
        <v>1005.754966</v>
      </c>
      <c r="G61" s="5">
        <v>1103.877354</v>
      </c>
      <c r="H61" s="5">
        <v>7541690</v>
      </c>
      <c r="I61" s="5">
        <v>0</v>
      </c>
      <c r="J61" s="5">
        <v>376574</v>
      </c>
      <c r="K61" s="5">
        <v>15405</v>
      </c>
      <c r="L61" s="5">
        <v>0</v>
      </c>
      <c r="M61" s="5">
        <v>0</v>
      </c>
      <c r="N61" s="5">
        <v>270657.12739699997</v>
      </c>
      <c r="O61" s="5">
        <v>248294</v>
      </c>
      <c r="P61" s="5">
        <v>184899</v>
      </c>
      <c r="Q61" s="5">
        <v>14350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54919</v>
      </c>
      <c r="AA61" s="5">
        <v>799207</v>
      </c>
      <c r="AB61" s="5">
        <v>9505995.1273970008</v>
      </c>
      <c r="AC61" s="5">
        <v>0</v>
      </c>
      <c r="AD61" s="5">
        <v>248294</v>
      </c>
      <c r="AE61" s="5">
        <v>184899</v>
      </c>
      <c r="AF61" s="5">
        <v>0</v>
      </c>
      <c r="AG61" s="5">
        <v>0</v>
      </c>
      <c r="AH61" s="5">
        <v>0</v>
      </c>
      <c r="AI61" s="5">
        <v>797723</v>
      </c>
      <c r="AJ61" s="5">
        <v>1230916</v>
      </c>
      <c r="AK61" s="5">
        <v>25346375.645792998</v>
      </c>
      <c r="AL61" s="5">
        <v>1126257648</v>
      </c>
      <c r="AM61" s="47"/>
    </row>
    <row r="62" spans="1:39" x14ac:dyDescent="0.25">
      <c r="A62" s="5">
        <v>186</v>
      </c>
      <c r="B62" s="5">
        <v>1</v>
      </c>
      <c r="C62" s="5" t="s">
        <v>178</v>
      </c>
      <c r="D62" s="5">
        <v>1568</v>
      </c>
      <c r="E62" s="5">
        <v>1720.4</v>
      </c>
      <c r="F62" s="5">
        <v>1837.352161</v>
      </c>
      <c r="G62" s="5">
        <v>2033.602781</v>
      </c>
      <c r="H62" s="5">
        <v>13893574</v>
      </c>
      <c r="I62" s="5">
        <v>0</v>
      </c>
      <c r="J62" s="5">
        <v>114972</v>
      </c>
      <c r="K62" s="5">
        <v>15409</v>
      </c>
      <c r="L62" s="5">
        <v>0</v>
      </c>
      <c r="M62" s="5">
        <v>0</v>
      </c>
      <c r="N62" s="5">
        <v>294503</v>
      </c>
      <c r="O62" s="5">
        <v>448461</v>
      </c>
      <c r="P62" s="5">
        <v>340628.75</v>
      </c>
      <c r="Q62" s="5">
        <v>26437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122293</v>
      </c>
      <c r="AA62" s="5">
        <v>1472328</v>
      </c>
      <c r="AB62" s="5">
        <v>16728605.75</v>
      </c>
      <c r="AC62" s="5">
        <v>0</v>
      </c>
      <c r="AD62" s="5">
        <v>385977</v>
      </c>
      <c r="AE62" s="5">
        <v>340628.75</v>
      </c>
      <c r="AF62" s="5">
        <v>0</v>
      </c>
      <c r="AG62" s="5">
        <v>0</v>
      </c>
      <c r="AH62" s="5">
        <v>0</v>
      </c>
      <c r="AI62" s="5">
        <v>1472329</v>
      </c>
      <c r="AJ62" s="5">
        <v>2198934.75</v>
      </c>
      <c r="AK62" s="5">
        <v>40102023.418093003</v>
      </c>
      <c r="AL62" s="5">
        <v>1556374891</v>
      </c>
      <c r="AM62" s="47"/>
    </row>
    <row r="63" spans="1:39" x14ac:dyDescent="0.25">
      <c r="A63" s="5">
        <v>191</v>
      </c>
      <c r="B63" s="5">
        <v>1</v>
      </c>
      <c r="C63" s="5" t="s">
        <v>179</v>
      </c>
      <c r="D63" s="5">
        <v>10108.143591</v>
      </c>
      <c r="E63" s="5">
        <v>11008.826697</v>
      </c>
      <c r="F63" s="5">
        <v>7327.2460410000003</v>
      </c>
      <c r="G63" s="5">
        <v>8039.597718</v>
      </c>
      <c r="H63" s="5">
        <v>54926532</v>
      </c>
      <c r="I63" s="5">
        <v>930271</v>
      </c>
      <c r="J63" s="5">
        <v>6661573.9299999997</v>
      </c>
      <c r="K63" s="5">
        <v>1930469</v>
      </c>
      <c r="L63" s="5">
        <v>0</v>
      </c>
      <c r="M63" s="5">
        <v>0</v>
      </c>
      <c r="N63" s="5">
        <v>0</v>
      </c>
      <c r="O63" s="5">
        <v>1889492</v>
      </c>
      <c r="P63" s="5">
        <v>401980</v>
      </c>
      <c r="Q63" s="5">
        <v>104515</v>
      </c>
      <c r="R63" s="5">
        <v>271095</v>
      </c>
      <c r="S63" s="5">
        <v>0</v>
      </c>
      <c r="T63" s="5">
        <v>0</v>
      </c>
      <c r="U63" s="5">
        <v>0</v>
      </c>
      <c r="V63" s="5">
        <v>-23775</v>
      </c>
      <c r="W63" s="5">
        <v>15087211</v>
      </c>
      <c r="X63" s="5">
        <v>0</v>
      </c>
      <c r="Y63" s="5">
        <v>679636</v>
      </c>
      <c r="Z63" s="5">
        <v>587342</v>
      </c>
      <c r="AA63" s="5">
        <v>5820669</v>
      </c>
      <c r="AB63" s="5">
        <v>89267010.930000007</v>
      </c>
      <c r="AC63" s="5">
        <v>0</v>
      </c>
      <c r="AD63" s="5">
        <v>1007321</v>
      </c>
      <c r="AE63" s="5">
        <v>401980</v>
      </c>
      <c r="AF63" s="5">
        <v>271095</v>
      </c>
      <c r="AG63" s="5">
        <v>15083819.41</v>
      </c>
      <c r="AH63" s="5">
        <v>0</v>
      </c>
      <c r="AI63" s="5">
        <v>5587813</v>
      </c>
      <c r="AJ63" s="5">
        <v>22352028.41</v>
      </c>
      <c r="AK63" s="5">
        <v>98201964.421232</v>
      </c>
      <c r="AL63" s="5">
        <v>8752462620</v>
      </c>
      <c r="AM63" s="47"/>
    </row>
    <row r="64" spans="1:39" x14ac:dyDescent="0.25">
      <c r="A64" s="5">
        <v>192</v>
      </c>
      <c r="B64" s="5">
        <v>1</v>
      </c>
      <c r="C64" s="5" t="s">
        <v>180</v>
      </c>
      <c r="D64" s="5">
        <v>7392.9139859999996</v>
      </c>
      <c r="E64" s="5">
        <v>8111.1139860000003</v>
      </c>
      <c r="F64" s="5">
        <v>7034.1130940000003</v>
      </c>
      <c r="G64" s="5">
        <v>7706.3033880000003</v>
      </c>
      <c r="H64" s="5">
        <v>52649465</v>
      </c>
      <c r="I64" s="5">
        <v>181142</v>
      </c>
      <c r="J64" s="5">
        <v>478059</v>
      </c>
      <c r="K64" s="5">
        <v>182587</v>
      </c>
      <c r="L64" s="5">
        <v>0</v>
      </c>
      <c r="M64" s="5">
        <v>0</v>
      </c>
      <c r="N64" s="5">
        <v>213321</v>
      </c>
      <c r="O64" s="5">
        <v>1660546</v>
      </c>
      <c r="P64" s="5">
        <v>1068548.75</v>
      </c>
      <c r="Q64" s="5">
        <v>100182</v>
      </c>
      <c r="R64" s="5">
        <v>43695</v>
      </c>
      <c r="S64" s="5">
        <v>0</v>
      </c>
      <c r="T64" s="5">
        <v>0</v>
      </c>
      <c r="U64" s="5">
        <v>0</v>
      </c>
      <c r="V64" s="5">
        <v>-15987</v>
      </c>
      <c r="W64" s="5">
        <v>4235924</v>
      </c>
      <c r="X64" s="5">
        <v>0</v>
      </c>
      <c r="Y64" s="5">
        <v>0</v>
      </c>
      <c r="Z64" s="5">
        <v>597643</v>
      </c>
      <c r="AA64" s="5">
        <v>5579364</v>
      </c>
      <c r="AB64" s="5">
        <v>66974489.75</v>
      </c>
      <c r="AC64" s="5">
        <v>0</v>
      </c>
      <c r="AD64" s="5">
        <v>388976</v>
      </c>
      <c r="AE64" s="5">
        <v>955337</v>
      </c>
      <c r="AF64" s="5">
        <v>39066</v>
      </c>
      <c r="AG64" s="5">
        <v>3541736</v>
      </c>
      <c r="AH64" s="5">
        <v>0</v>
      </c>
      <c r="AI64" s="5">
        <v>3882316</v>
      </c>
      <c r="AJ64" s="5">
        <v>8807431</v>
      </c>
      <c r="AK64" s="5">
        <v>41360079.449680999</v>
      </c>
      <c r="AL64" s="5">
        <v>3698391500</v>
      </c>
      <c r="AM64" s="47"/>
    </row>
    <row r="65" spans="1:39" x14ac:dyDescent="0.25">
      <c r="A65" s="5">
        <v>194</v>
      </c>
      <c r="B65" s="5">
        <v>1</v>
      </c>
      <c r="C65" s="5" t="s">
        <v>181</v>
      </c>
      <c r="D65" s="5">
        <v>11485.463659999999</v>
      </c>
      <c r="E65" s="5">
        <v>12583.351676</v>
      </c>
      <c r="F65" s="5">
        <v>11978.301632999999</v>
      </c>
      <c r="G65" s="5">
        <v>13120.157754</v>
      </c>
      <c r="H65" s="5">
        <v>89636918</v>
      </c>
      <c r="I65" s="5">
        <v>481254</v>
      </c>
      <c r="J65" s="5">
        <v>589411</v>
      </c>
      <c r="K65" s="5">
        <v>266276</v>
      </c>
      <c r="L65" s="5">
        <v>0</v>
      </c>
      <c r="M65" s="5">
        <v>0</v>
      </c>
      <c r="N65" s="5">
        <v>170242</v>
      </c>
      <c r="O65" s="5">
        <v>2893669</v>
      </c>
      <c r="P65" s="5">
        <v>1226041.75</v>
      </c>
      <c r="Q65" s="5">
        <v>170562</v>
      </c>
      <c r="R65" s="5">
        <v>14826</v>
      </c>
      <c r="S65" s="5">
        <v>0</v>
      </c>
      <c r="T65" s="5">
        <v>0</v>
      </c>
      <c r="U65" s="5">
        <v>0</v>
      </c>
      <c r="V65" s="5">
        <v>-30061</v>
      </c>
      <c r="W65" s="5">
        <v>18467934</v>
      </c>
      <c r="X65" s="5">
        <v>0</v>
      </c>
      <c r="Y65" s="5">
        <v>0</v>
      </c>
      <c r="Z65" s="5">
        <v>1018570</v>
      </c>
      <c r="AA65" s="5">
        <v>9498994</v>
      </c>
      <c r="AB65" s="5">
        <v>124404636.75</v>
      </c>
      <c r="AC65" s="5">
        <v>0</v>
      </c>
      <c r="AD65" s="5">
        <v>943693</v>
      </c>
      <c r="AE65" s="5">
        <v>1226041.75</v>
      </c>
      <c r="AF65" s="5">
        <v>14826</v>
      </c>
      <c r="AG65" s="5">
        <v>18369503.800000001</v>
      </c>
      <c r="AH65" s="5">
        <v>0</v>
      </c>
      <c r="AI65" s="5">
        <v>8615160</v>
      </c>
      <c r="AJ65" s="5">
        <v>29169224.550000001</v>
      </c>
      <c r="AK65" s="5">
        <v>98035630.780503005</v>
      </c>
      <c r="AL65" s="5">
        <v>8586844624</v>
      </c>
      <c r="AM65" s="47"/>
    </row>
    <row r="66" spans="1:39" x14ac:dyDescent="0.25">
      <c r="A66" s="5">
        <v>195</v>
      </c>
      <c r="B66" s="5">
        <v>1</v>
      </c>
      <c r="C66" s="5" t="s">
        <v>182</v>
      </c>
      <c r="D66" s="5">
        <v>334</v>
      </c>
      <c r="E66" s="5">
        <v>366</v>
      </c>
      <c r="F66" s="5">
        <v>720</v>
      </c>
      <c r="G66" s="5">
        <v>790.4</v>
      </c>
      <c r="H66" s="5">
        <v>5400013</v>
      </c>
      <c r="I66" s="5">
        <v>0</v>
      </c>
      <c r="J66" s="5">
        <v>37396</v>
      </c>
      <c r="K66" s="5">
        <v>0</v>
      </c>
      <c r="L66" s="5">
        <v>75963</v>
      </c>
      <c r="M66" s="5">
        <v>0</v>
      </c>
      <c r="N66" s="5">
        <v>150873</v>
      </c>
      <c r="O66" s="5">
        <v>172382</v>
      </c>
      <c r="P66" s="5">
        <v>132851.25</v>
      </c>
      <c r="Q66" s="5">
        <v>10275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35398</v>
      </c>
      <c r="AA66" s="5">
        <v>494000</v>
      </c>
      <c r="AB66" s="5">
        <v>6509151.25</v>
      </c>
      <c r="AC66" s="5">
        <v>0</v>
      </c>
      <c r="AD66" s="5">
        <v>60274</v>
      </c>
      <c r="AE66" s="5">
        <v>132851.25</v>
      </c>
      <c r="AF66" s="5">
        <v>0</v>
      </c>
      <c r="AG66" s="5">
        <v>-43789.392309000003</v>
      </c>
      <c r="AH66" s="5">
        <v>0</v>
      </c>
      <c r="AI66" s="5">
        <v>494000</v>
      </c>
      <c r="AJ66" s="5">
        <v>643335.85769099998</v>
      </c>
      <c r="AK66" s="5">
        <v>6332072.7417320004</v>
      </c>
      <c r="AL66" s="5">
        <v>391328700</v>
      </c>
      <c r="AM66" s="47"/>
    </row>
    <row r="67" spans="1:39" x14ac:dyDescent="0.25">
      <c r="A67" s="5">
        <v>196</v>
      </c>
      <c r="B67" s="5">
        <v>1</v>
      </c>
      <c r="C67" s="5" t="s">
        <v>2160</v>
      </c>
      <c r="D67" s="5">
        <v>28740.480207000001</v>
      </c>
      <c r="E67" s="5">
        <v>31414.653843</v>
      </c>
      <c r="F67" s="5">
        <v>30321.407938</v>
      </c>
      <c r="G67" s="5">
        <v>33186.460811999998</v>
      </c>
      <c r="H67" s="5">
        <v>226729900</v>
      </c>
      <c r="I67" s="5">
        <v>1396985</v>
      </c>
      <c r="J67" s="5">
        <v>3841752.47</v>
      </c>
      <c r="K67" s="5">
        <v>1813073</v>
      </c>
      <c r="L67" s="5">
        <v>0</v>
      </c>
      <c r="M67" s="5">
        <v>0</v>
      </c>
      <c r="N67" s="5">
        <v>0</v>
      </c>
      <c r="O67" s="5">
        <v>7471549</v>
      </c>
      <c r="P67" s="5">
        <v>2672760.5</v>
      </c>
      <c r="Q67" s="5">
        <v>431424</v>
      </c>
      <c r="R67" s="5">
        <v>417154</v>
      </c>
      <c r="S67" s="5">
        <v>0</v>
      </c>
      <c r="T67" s="5">
        <v>0</v>
      </c>
      <c r="U67" s="5">
        <v>126241</v>
      </c>
      <c r="V67" s="5">
        <v>-52196</v>
      </c>
      <c r="W67" s="5">
        <v>54420154</v>
      </c>
      <c r="X67" s="5">
        <v>0</v>
      </c>
      <c r="Y67" s="5">
        <v>0</v>
      </c>
      <c r="Z67" s="5">
        <v>2119717</v>
      </c>
      <c r="AA67" s="5">
        <v>24026998</v>
      </c>
      <c r="AB67" s="5">
        <v>325415511.97000003</v>
      </c>
      <c r="AC67" s="5">
        <v>0</v>
      </c>
      <c r="AD67" s="5">
        <v>2170853</v>
      </c>
      <c r="AE67" s="5">
        <v>2672760.5</v>
      </c>
      <c r="AF67" s="5">
        <v>417154</v>
      </c>
      <c r="AG67" s="5">
        <v>54403016.450000003</v>
      </c>
      <c r="AH67" s="5">
        <v>0</v>
      </c>
      <c r="AI67" s="5">
        <v>21411196</v>
      </c>
      <c r="AJ67" s="5">
        <v>81074979.950000003</v>
      </c>
      <c r="AK67" s="5">
        <v>220924455.64981899</v>
      </c>
      <c r="AL67" s="5">
        <v>20381538095</v>
      </c>
      <c r="AM67" s="47"/>
    </row>
    <row r="68" spans="1:39" x14ac:dyDescent="0.25">
      <c r="A68" s="5">
        <v>197</v>
      </c>
      <c r="B68" s="5">
        <v>1</v>
      </c>
      <c r="C68" s="5" t="s">
        <v>2161</v>
      </c>
      <c r="D68" s="5">
        <v>5112.4241579999998</v>
      </c>
      <c r="E68" s="5">
        <v>5575.800244</v>
      </c>
      <c r="F68" s="5">
        <v>5035</v>
      </c>
      <c r="G68" s="5">
        <v>5508</v>
      </c>
      <c r="H68" s="5">
        <v>37630656</v>
      </c>
      <c r="I68" s="5">
        <v>433922</v>
      </c>
      <c r="J68" s="5">
        <v>3097208.73</v>
      </c>
      <c r="K68" s="5">
        <v>537618</v>
      </c>
      <c r="L68" s="5">
        <v>0</v>
      </c>
      <c r="M68" s="5">
        <v>0</v>
      </c>
      <c r="N68" s="5">
        <v>0</v>
      </c>
      <c r="O68" s="5">
        <v>1277274</v>
      </c>
      <c r="P68" s="5">
        <v>563827.5</v>
      </c>
      <c r="Q68" s="5">
        <v>71604</v>
      </c>
      <c r="R68" s="5">
        <v>0</v>
      </c>
      <c r="S68" s="5">
        <v>0</v>
      </c>
      <c r="T68" s="5">
        <v>0</v>
      </c>
      <c r="U68" s="5">
        <v>0</v>
      </c>
      <c r="V68" s="5">
        <v>-6969</v>
      </c>
      <c r="W68" s="5">
        <v>6832123</v>
      </c>
      <c r="X68" s="5">
        <v>0</v>
      </c>
      <c r="Y68" s="5">
        <v>84172</v>
      </c>
      <c r="Z68" s="5">
        <v>365781</v>
      </c>
      <c r="AA68" s="5">
        <v>3987792</v>
      </c>
      <c r="AB68" s="5">
        <v>54875009.229999997</v>
      </c>
      <c r="AC68" s="5">
        <v>0</v>
      </c>
      <c r="AD68" s="5">
        <v>893255</v>
      </c>
      <c r="AE68" s="5">
        <v>563827.5</v>
      </c>
      <c r="AF68" s="5">
        <v>0</v>
      </c>
      <c r="AG68" s="5">
        <v>6831071.4000000004</v>
      </c>
      <c r="AH68" s="5">
        <v>0</v>
      </c>
      <c r="AI68" s="5">
        <v>3987792</v>
      </c>
      <c r="AJ68" s="5">
        <v>12275945.9</v>
      </c>
      <c r="AK68" s="5">
        <v>88256864.153382003</v>
      </c>
      <c r="AL68" s="5">
        <v>7380925350</v>
      </c>
      <c r="AM68" s="47"/>
    </row>
    <row r="69" spans="1:39" x14ac:dyDescent="0.25">
      <c r="A69" s="5">
        <v>199</v>
      </c>
      <c r="B69" s="5">
        <v>1</v>
      </c>
      <c r="C69" s="5" t="s">
        <v>2162</v>
      </c>
      <c r="D69" s="5">
        <v>3944</v>
      </c>
      <c r="E69" s="5">
        <v>4335</v>
      </c>
      <c r="F69" s="5">
        <v>3256</v>
      </c>
      <c r="G69" s="5">
        <v>3598.69</v>
      </c>
      <c r="H69" s="5">
        <v>24586250</v>
      </c>
      <c r="I69" s="5">
        <v>465647</v>
      </c>
      <c r="J69" s="5">
        <v>1588549.17</v>
      </c>
      <c r="K69" s="5">
        <v>124707</v>
      </c>
      <c r="L69" s="5">
        <v>0</v>
      </c>
      <c r="M69" s="5">
        <v>0</v>
      </c>
      <c r="N69" s="5">
        <v>0</v>
      </c>
      <c r="O69" s="5">
        <v>819767</v>
      </c>
      <c r="P69" s="5">
        <v>494805</v>
      </c>
      <c r="Q69" s="5">
        <v>46783</v>
      </c>
      <c r="R69" s="5">
        <v>0</v>
      </c>
      <c r="S69" s="5">
        <v>0</v>
      </c>
      <c r="T69" s="5">
        <v>0</v>
      </c>
      <c r="U69" s="5">
        <v>0</v>
      </c>
      <c r="V69" s="5">
        <v>-7242</v>
      </c>
      <c r="W69" s="5">
        <v>2077524</v>
      </c>
      <c r="X69" s="5">
        <v>0</v>
      </c>
      <c r="Y69" s="5">
        <v>210047</v>
      </c>
      <c r="Z69" s="5">
        <v>211898</v>
      </c>
      <c r="AA69" s="5">
        <v>2605452</v>
      </c>
      <c r="AB69" s="5">
        <v>33224187.170000002</v>
      </c>
      <c r="AC69" s="5">
        <v>0</v>
      </c>
      <c r="AD69" s="5">
        <v>390262</v>
      </c>
      <c r="AE69" s="5">
        <v>494805</v>
      </c>
      <c r="AF69" s="5">
        <v>0</v>
      </c>
      <c r="AG69" s="5">
        <v>2072815.46</v>
      </c>
      <c r="AH69" s="5">
        <v>0</v>
      </c>
      <c r="AI69" s="5">
        <v>2513757</v>
      </c>
      <c r="AJ69" s="5">
        <v>5471639.46</v>
      </c>
      <c r="AK69" s="5">
        <v>39253000.228005998</v>
      </c>
      <c r="AL69" s="5">
        <v>3490793628</v>
      </c>
      <c r="AM69" s="47"/>
    </row>
    <row r="70" spans="1:39" x14ac:dyDescent="0.25">
      <c r="A70" s="5">
        <v>200</v>
      </c>
      <c r="B70" s="5">
        <v>1</v>
      </c>
      <c r="C70" s="5" t="s">
        <v>183</v>
      </c>
      <c r="D70" s="5">
        <v>4591.5767040000001</v>
      </c>
      <c r="E70" s="5">
        <v>5034.3878779999995</v>
      </c>
      <c r="F70" s="5">
        <v>4301.0110109999996</v>
      </c>
      <c r="G70" s="5">
        <v>4717.5674470000004</v>
      </c>
      <c r="H70" s="5">
        <v>32230421</v>
      </c>
      <c r="I70" s="5">
        <v>10234</v>
      </c>
      <c r="J70" s="5">
        <v>449344</v>
      </c>
      <c r="K70" s="5">
        <v>33702</v>
      </c>
      <c r="L70" s="5">
        <v>0</v>
      </c>
      <c r="M70" s="5">
        <v>0</v>
      </c>
      <c r="N70" s="5">
        <v>435137</v>
      </c>
      <c r="O70" s="5">
        <v>1071942</v>
      </c>
      <c r="P70" s="5">
        <v>441505.5</v>
      </c>
      <c r="Q70" s="5">
        <v>61328</v>
      </c>
      <c r="R70" s="5">
        <v>21984</v>
      </c>
      <c r="S70" s="5">
        <v>0</v>
      </c>
      <c r="T70" s="5">
        <v>0</v>
      </c>
      <c r="U70" s="5">
        <v>0</v>
      </c>
      <c r="V70" s="5">
        <v>0</v>
      </c>
      <c r="W70" s="5">
        <v>6611293</v>
      </c>
      <c r="X70" s="5">
        <v>0</v>
      </c>
      <c r="Y70" s="5">
        <v>0</v>
      </c>
      <c r="Z70" s="5">
        <v>248485</v>
      </c>
      <c r="AA70" s="5">
        <v>3415519</v>
      </c>
      <c r="AB70" s="5">
        <v>45030894.5</v>
      </c>
      <c r="AC70" s="5">
        <v>0</v>
      </c>
      <c r="AD70" s="5">
        <v>431046</v>
      </c>
      <c r="AE70" s="5">
        <v>441505.5</v>
      </c>
      <c r="AF70" s="5">
        <v>21984</v>
      </c>
      <c r="AG70" s="5">
        <v>6571435.0199999996</v>
      </c>
      <c r="AH70" s="5">
        <v>0</v>
      </c>
      <c r="AI70" s="5">
        <v>3170761</v>
      </c>
      <c r="AJ70" s="5">
        <v>10636731.52</v>
      </c>
      <c r="AK70" s="5">
        <v>43464405.480648004</v>
      </c>
      <c r="AL70" s="5">
        <v>3664087825</v>
      </c>
      <c r="AM70" s="47"/>
    </row>
    <row r="71" spans="1:39" x14ac:dyDescent="0.25">
      <c r="A71" s="5">
        <v>203</v>
      </c>
      <c r="B71" s="5">
        <v>1</v>
      </c>
      <c r="C71" s="5" t="s">
        <v>184</v>
      </c>
      <c r="D71" s="5">
        <v>743.69791699999996</v>
      </c>
      <c r="E71" s="5">
        <v>818.87916700000005</v>
      </c>
      <c r="F71" s="5">
        <v>644.10193900000002</v>
      </c>
      <c r="G71" s="5">
        <v>711.72232699999995</v>
      </c>
      <c r="H71" s="5">
        <v>4862487</v>
      </c>
      <c r="I71" s="5">
        <v>0</v>
      </c>
      <c r="J71" s="5">
        <v>183704</v>
      </c>
      <c r="K71" s="5">
        <v>15910</v>
      </c>
      <c r="L71" s="5">
        <v>100133</v>
      </c>
      <c r="M71" s="5">
        <v>0</v>
      </c>
      <c r="N71" s="5">
        <v>158457</v>
      </c>
      <c r="O71" s="5">
        <v>163539</v>
      </c>
      <c r="P71" s="5">
        <v>98129.75</v>
      </c>
      <c r="Q71" s="5">
        <v>9252</v>
      </c>
      <c r="R71" s="5">
        <v>0</v>
      </c>
      <c r="S71" s="5">
        <v>0</v>
      </c>
      <c r="T71" s="5">
        <v>0</v>
      </c>
      <c r="U71" s="5">
        <v>0</v>
      </c>
      <c r="V71" s="5">
        <v>-6832</v>
      </c>
      <c r="W71" s="5">
        <v>392714</v>
      </c>
      <c r="X71" s="5">
        <v>0</v>
      </c>
      <c r="Y71" s="5">
        <v>4740</v>
      </c>
      <c r="Z71" s="5">
        <v>35517</v>
      </c>
      <c r="AA71" s="5">
        <v>515287</v>
      </c>
      <c r="AB71" s="5">
        <v>6533037.75</v>
      </c>
      <c r="AC71" s="5">
        <v>0</v>
      </c>
      <c r="AD71" s="5">
        <v>107176</v>
      </c>
      <c r="AE71" s="5">
        <v>88301</v>
      </c>
      <c r="AF71" s="5">
        <v>0</v>
      </c>
      <c r="AG71" s="5">
        <v>330306</v>
      </c>
      <c r="AH71" s="5">
        <v>0</v>
      </c>
      <c r="AI71" s="5">
        <v>360876</v>
      </c>
      <c r="AJ71" s="5">
        <v>886659</v>
      </c>
      <c r="AK71" s="5">
        <v>10686847.971499</v>
      </c>
      <c r="AL71" s="5">
        <v>375798445</v>
      </c>
      <c r="AM71" s="47"/>
    </row>
    <row r="72" spans="1:39" x14ac:dyDescent="0.25">
      <c r="A72" s="5">
        <v>204</v>
      </c>
      <c r="B72" s="5">
        <v>1</v>
      </c>
      <c r="C72" s="5" t="s">
        <v>1309</v>
      </c>
      <c r="D72" s="5">
        <v>2110.4839729999999</v>
      </c>
      <c r="E72" s="5">
        <v>2312.1928990000001</v>
      </c>
      <c r="F72" s="5">
        <v>2228</v>
      </c>
      <c r="G72" s="5">
        <v>2437.4</v>
      </c>
      <c r="H72" s="5">
        <v>16652317</v>
      </c>
      <c r="I72" s="5">
        <v>98246</v>
      </c>
      <c r="J72" s="5">
        <v>139363</v>
      </c>
      <c r="K72" s="5">
        <v>18503</v>
      </c>
      <c r="L72" s="5">
        <v>0</v>
      </c>
      <c r="M72" s="5">
        <v>0</v>
      </c>
      <c r="N72" s="5">
        <v>244866</v>
      </c>
      <c r="O72" s="5">
        <v>513279</v>
      </c>
      <c r="P72" s="5">
        <v>408265</v>
      </c>
      <c r="Q72" s="5">
        <v>31686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23721</v>
      </c>
      <c r="Z72" s="5">
        <v>126195</v>
      </c>
      <c r="AA72" s="5">
        <v>1764678</v>
      </c>
      <c r="AB72" s="5">
        <v>20021119</v>
      </c>
      <c r="AC72" s="5">
        <v>0</v>
      </c>
      <c r="AD72" s="5">
        <v>117471</v>
      </c>
      <c r="AE72" s="5">
        <v>326028</v>
      </c>
      <c r="AF72" s="5">
        <v>0</v>
      </c>
      <c r="AG72" s="5">
        <v>0</v>
      </c>
      <c r="AH72" s="5">
        <v>0</v>
      </c>
      <c r="AI72" s="5">
        <v>1096786</v>
      </c>
      <c r="AJ72" s="5">
        <v>1540285</v>
      </c>
      <c r="AK72" s="5">
        <v>12781111.923526</v>
      </c>
      <c r="AL72" s="5">
        <v>941687245</v>
      </c>
      <c r="AM72" s="47"/>
    </row>
    <row r="73" spans="1:39" x14ac:dyDescent="0.25">
      <c r="A73" s="5">
        <v>206</v>
      </c>
      <c r="B73" s="5">
        <v>1</v>
      </c>
      <c r="C73" s="5" t="s">
        <v>185</v>
      </c>
      <c r="D73" s="5">
        <v>4300.7996800000001</v>
      </c>
      <c r="E73" s="5">
        <v>4714.5474459999996</v>
      </c>
      <c r="F73" s="5">
        <v>4073.4476119999999</v>
      </c>
      <c r="G73" s="5">
        <v>4479.424113</v>
      </c>
      <c r="H73" s="5">
        <v>30603426</v>
      </c>
      <c r="I73" s="5">
        <v>462577</v>
      </c>
      <c r="J73" s="5">
        <v>831893</v>
      </c>
      <c r="K73" s="5">
        <v>25489</v>
      </c>
      <c r="L73" s="5">
        <v>0</v>
      </c>
      <c r="M73" s="5">
        <v>0</v>
      </c>
      <c r="N73" s="5">
        <v>594420</v>
      </c>
      <c r="O73" s="5">
        <v>947254</v>
      </c>
      <c r="P73" s="5">
        <v>603573.5</v>
      </c>
      <c r="Q73" s="5">
        <v>58233</v>
      </c>
      <c r="R73" s="5">
        <v>67729</v>
      </c>
      <c r="S73" s="5">
        <v>0</v>
      </c>
      <c r="T73" s="5">
        <v>0</v>
      </c>
      <c r="U73" s="5">
        <v>0</v>
      </c>
      <c r="V73" s="5">
        <v>0</v>
      </c>
      <c r="W73" s="5">
        <v>2665257</v>
      </c>
      <c r="X73" s="5">
        <v>0</v>
      </c>
      <c r="Y73" s="5">
        <v>93691</v>
      </c>
      <c r="Z73" s="5">
        <v>245962</v>
      </c>
      <c r="AA73" s="5">
        <v>3243103</v>
      </c>
      <c r="AB73" s="5">
        <v>40442607.5</v>
      </c>
      <c r="AC73" s="5">
        <v>0</v>
      </c>
      <c r="AD73" s="5">
        <v>520467</v>
      </c>
      <c r="AE73" s="5">
        <v>603573.5</v>
      </c>
      <c r="AF73" s="5">
        <v>67729</v>
      </c>
      <c r="AG73" s="5">
        <v>2665257</v>
      </c>
      <c r="AH73" s="5">
        <v>0</v>
      </c>
      <c r="AI73" s="5">
        <v>3077750</v>
      </c>
      <c r="AJ73" s="5">
        <v>6934776.5</v>
      </c>
      <c r="AK73" s="5">
        <v>56391227.099829003</v>
      </c>
      <c r="AL73" s="5">
        <v>3638306000</v>
      </c>
      <c r="AM73" s="47"/>
    </row>
    <row r="74" spans="1:39" x14ac:dyDescent="0.25">
      <c r="A74" s="5">
        <v>213</v>
      </c>
      <c r="B74" s="5">
        <v>1</v>
      </c>
      <c r="C74" s="5" t="s">
        <v>186</v>
      </c>
      <c r="D74" s="5">
        <v>586.16449</v>
      </c>
      <c r="E74" s="5">
        <v>647.94358</v>
      </c>
      <c r="F74" s="5">
        <v>828.20925</v>
      </c>
      <c r="G74" s="5">
        <v>914.36000300000001</v>
      </c>
      <c r="H74" s="5">
        <v>6246908</v>
      </c>
      <c r="I74" s="5">
        <v>0</v>
      </c>
      <c r="J74" s="5">
        <v>126352</v>
      </c>
      <c r="K74" s="5">
        <v>15546</v>
      </c>
      <c r="L74" s="5">
        <v>23648</v>
      </c>
      <c r="M74" s="5">
        <v>0</v>
      </c>
      <c r="N74" s="5">
        <v>201431</v>
      </c>
      <c r="O74" s="5">
        <v>203982</v>
      </c>
      <c r="P74" s="5">
        <v>153155.5</v>
      </c>
      <c r="Q74" s="5">
        <v>11887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54022</v>
      </c>
      <c r="AA74" s="5">
        <v>512042</v>
      </c>
      <c r="AB74" s="5">
        <v>7548973.5</v>
      </c>
      <c r="AC74" s="5">
        <v>0</v>
      </c>
      <c r="AD74" s="5">
        <v>57395</v>
      </c>
      <c r="AE74" s="5">
        <v>139613</v>
      </c>
      <c r="AF74" s="5">
        <v>0</v>
      </c>
      <c r="AG74" s="5">
        <v>0</v>
      </c>
      <c r="AH74" s="5">
        <v>0</v>
      </c>
      <c r="AI74" s="5">
        <v>344059</v>
      </c>
      <c r="AJ74" s="5">
        <v>541067</v>
      </c>
      <c r="AK74" s="5">
        <v>5894707.6658190005</v>
      </c>
      <c r="AL74" s="5">
        <v>301232700</v>
      </c>
      <c r="AM74" s="47"/>
    </row>
    <row r="75" spans="1:39" x14ac:dyDescent="0.25">
      <c r="A75" s="5">
        <v>227</v>
      </c>
      <c r="B75" s="5">
        <v>1</v>
      </c>
      <c r="C75" s="5" t="s">
        <v>187</v>
      </c>
      <c r="D75" s="5">
        <v>878</v>
      </c>
      <c r="E75" s="5">
        <v>963.4</v>
      </c>
      <c r="F75" s="5">
        <v>869.08050900000001</v>
      </c>
      <c r="G75" s="5">
        <v>955.710646</v>
      </c>
      <c r="H75" s="5">
        <v>6529415</v>
      </c>
      <c r="I75" s="5">
        <v>0</v>
      </c>
      <c r="J75" s="5">
        <v>64499</v>
      </c>
      <c r="K75" s="5">
        <v>0</v>
      </c>
      <c r="L75" s="5">
        <v>2323</v>
      </c>
      <c r="M75" s="5">
        <v>0</v>
      </c>
      <c r="N75" s="5">
        <v>176686</v>
      </c>
      <c r="O75" s="5">
        <v>209373</v>
      </c>
      <c r="P75" s="5">
        <v>135658.5</v>
      </c>
      <c r="Q75" s="5">
        <v>12424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454918</v>
      </c>
      <c r="X75" s="5">
        <v>0</v>
      </c>
      <c r="Y75" s="5">
        <v>2467</v>
      </c>
      <c r="Z75" s="5">
        <v>44640</v>
      </c>
      <c r="AA75" s="5">
        <v>691935</v>
      </c>
      <c r="AB75" s="5">
        <v>8324338.5</v>
      </c>
      <c r="AC75" s="5">
        <v>0</v>
      </c>
      <c r="AD75" s="5">
        <v>75991</v>
      </c>
      <c r="AE75" s="5">
        <v>120013</v>
      </c>
      <c r="AF75" s="5">
        <v>0</v>
      </c>
      <c r="AG75" s="5">
        <v>365116</v>
      </c>
      <c r="AH75" s="5">
        <v>0</v>
      </c>
      <c r="AI75" s="5">
        <v>476418</v>
      </c>
      <c r="AJ75" s="5">
        <v>1037538</v>
      </c>
      <c r="AK75" s="5">
        <v>7947509.7594940001</v>
      </c>
      <c r="AL75" s="5">
        <v>434666655</v>
      </c>
      <c r="AM75" s="47"/>
    </row>
    <row r="76" spans="1:39" x14ac:dyDescent="0.25">
      <c r="A76" s="5">
        <v>229</v>
      </c>
      <c r="B76" s="5">
        <v>1</v>
      </c>
      <c r="C76" s="5" t="s">
        <v>188</v>
      </c>
      <c r="D76" s="5">
        <v>235</v>
      </c>
      <c r="E76" s="5">
        <v>256.60000000000002</v>
      </c>
      <c r="F76" s="5">
        <v>369.22857099999999</v>
      </c>
      <c r="G76" s="5">
        <v>402.27428600000002</v>
      </c>
      <c r="H76" s="5">
        <v>2748338</v>
      </c>
      <c r="I76" s="5">
        <v>15351</v>
      </c>
      <c r="J76" s="5">
        <v>54580</v>
      </c>
      <c r="K76" s="5">
        <v>0</v>
      </c>
      <c r="L76" s="5">
        <v>127137</v>
      </c>
      <c r="M76" s="5">
        <v>0</v>
      </c>
      <c r="N76" s="5">
        <v>126989.437619</v>
      </c>
      <c r="O76" s="5">
        <v>92776</v>
      </c>
      <c r="P76" s="5">
        <v>66555.25</v>
      </c>
      <c r="Q76" s="5">
        <v>5230</v>
      </c>
      <c r="R76" s="5">
        <v>15395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2153</v>
      </c>
      <c r="Z76" s="5">
        <v>21162</v>
      </c>
      <c r="AA76" s="5">
        <v>291247</v>
      </c>
      <c r="AB76" s="5">
        <v>3566913.6876190002</v>
      </c>
      <c r="AC76" s="5">
        <v>0</v>
      </c>
      <c r="AD76" s="5">
        <v>33632</v>
      </c>
      <c r="AE76" s="5">
        <v>66555.25</v>
      </c>
      <c r="AF76" s="5">
        <v>15395</v>
      </c>
      <c r="AG76" s="5">
        <v>0</v>
      </c>
      <c r="AH76" s="5">
        <v>0</v>
      </c>
      <c r="AI76" s="5">
        <v>248058</v>
      </c>
      <c r="AJ76" s="5">
        <v>363640.25</v>
      </c>
      <c r="AK76" s="5">
        <v>3341184.21202</v>
      </c>
      <c r="AL76" s="5">
        <v>144998300</v>
      </c>
      <c r="AM76" s="47"/>
    </row>
    <row r="77" spans="1:39" x14ac:dyDescent="0.25">
      <c r="A77" s="5">
        <v>238</v>
      </c>
      <c r="B77" s="5">
        <v>1</v>
      </c>
      <c r="C77" s="5" t="s">
        <v>189</v>
      </c>
      <c r="D77" s="5">
        <v>280</v>
      </c>
      <c r="E77" s="5">
        <v>307.39999999999998</v>
      </c>
      <c r="F77" s="5">
        <v>249</v>
      </c>
      <c r="G77" s="5">
        <v>270.8</v>
      </c>
      <c r="H77" s="5">
        <v>1850106</v>
      </c>
      <c r="I77" s="5">
        <v>0</v>
      </c>
      <c r="J77" s="5">
        <v>31141</v>
      </c>
      <c r="K77" s="5">
        <v>0</v>
      </c>
      <c r="L77" s="5">
        <v>105760</v>
      </c>
      <c r="M77" s="5">
        <v>0</v>
      </c>
      <c r="N77" s="5">
        <v>92703.021311999997</v>
      </c>
      <c r="O77" s="5">
        <v>63193</v>
      </c>
      <c r="P77" s="5">
        <v>27555</v>
      </c>
      <c r="Q77" s="5">
        <v>3520</v>
      </c>
      <c r="R77" s="5">
        <v>3209</v>
      </c>
      <c r="S77" s="5">
        <v>0</v>
      </c>
      <c r="T77" s="5">
        <v>0</v>
      </c>
      <c r="U77" s="5">
        <v>0</v>
      </c>
      <c r="V77" s="5">
        <v>0</v>
      </c>
      <c r="W77" s="5">
        <v>328399</v>
      </c>
      <c r="X77" s="5">
        <v>0</v>
      </c>
      <c r="Y77" s="5">
        <v>0</v>
      </c>
      <c r="Z77" s="5">
        <v>15742</v>
      </c>
      <c r="AA77" s="5">
        <v>196059</v>
      </c>
      <c r="AB77" s="5">
        <v>2717387.0213120002</v>
      </c>
      <c r="AC77" s="5">
        <v>0</v>
      </c>
      <c r="AD77" s="5">
        <v>41045</v>
      </c>
      <c r="AE77" s="5">
        <v>21744</v>
      </c>
      <c r="AF77" s="5">
        <v>2532</v>
      </c>
      <c r="AG77" s="5">
        <v>276117.44</v>
      </c>
      <c r="AH77" s="5">
        <v>0</v>
      </c>
      <c r="AI77" s="5">
        <v>120415</v>
      </c>
      <c r="AJ77" s="5">
        <v>461853.44</v>
      </c>
      <c r="AK77" s="5">
        <v>4029962.936768</v>
      </c>
      <c r="AL77" s="5">
        <v>123714950</v>
      </c>
      <c r="AM77" s="47"/>
    </row>
    <row r="78" spans="1:39" x14ac:dyDescent="0.25">
      <c r="A78" s="5">
        <v>239</v>
      </c>
      <c r="B78" s="5">
        <v>1</v>
      </c>
      <c r="C78" s="5" t="s">
        <v>1892</v>
      </c>
      <c r="D78" s="5">
        <v>664.52810699999998</v>
      </c>
      <c r="E78" s="5">
        <v>735.23854700000004</v>
      </c>
      <c r="F78" s="5">
        <v>676.59799499999997</v>
      </c>
      <c r="G78" s="5">
        <v>748.73226199999999</v>
      </c>
      <c r="H78" s="5">
        <v>5115339</v>
      </c>
      <c r="I78" s="5">
        <v>0</v>
      </c>
      <c r="J78" s="5">
        <v>187538</v>
      </c>
      <c r="K78" s="5">
        <v>15643</v>
      </c>
      <c r="L78" s="5">
        <v>89637</v>
      </c>
      <c r="M78" s="5">
        <v>0</v>
      </c>
      <c r="N78" s="5">
        <v>166315</v>
      </c>
      <c r="O78" s="5">
        <v>144026</v>
      </c>
      <c r="P78" s="5">
        <v>105959.5</v>
      </c>
      <c r="Q78" s="5">
        <v>9734</v>
      </c>
      <c r="R78" s="5">
        <v>17004</v>
      </c>
      <c r="S78" s="5">
        <v>0</v>
      </c>
      <c r="T78" s="5">
        <v>0</v>
      </c>
      <c r="U78" s="5">
        <v>0</v>
      </c>
      <c r="V78" s="5">
        <v>0</v>
      </c>
      <c r="W78" s="5">
        <v>345330</v>
      </c>
      <c r="X78" s="5">
        <v>0</v>
      </c>
      <c r="Y78" s="5">
        <v>0</v>
      </c>
      <c r="Z78" s="5">
        <v>39393</v>
      </c>
      <c r="AA78" s="5">
        <v>542082</v>
      </c>
      <c r="AB78" s="5">
        <v>6778000.5</v>
      </c>
      <c r="AC78" s="5">
        <v>0</v>
      </c>
      <c r="AD78" s="5">
        <v>53052</v>
      </c>
      <c r="AE78" s="5">
        <v>80870</v>
      </c>
      <c r="AF78" s="5">
        <v>12978</v>
      </c>
      <c r="AG78" s="5">
        <v>237351</v>
      </c>
      <c r="AH78" s="5">
        <v>0</v>
      </c>
      <c r="AI78" s="5">
        <v>321999</v>
      </c>
      <c r="AJ78" s="5">
        <v>706250</v>
      </c>
      <c r="AK78" s="5">
        <v>6319058.8833269998</v>
      </c>
      <c r="AL78" s="5">
        <v>286183400</v>
      </c>
      <c r="AM78" s="47"/>
    </row>
    <row r="79" spans="1:39" x14ac:dyDescent="0.25">
      <c r="A79" s="5">
        <v>241</v>
      </c>
      <c r="B79" s="5">
        <v>1</v>
      </c>
      <c r="C79" s="5" t="s">
        <v>190</v>
      </c>
      <c r="D79" s="5">
        <v>3749.8707089999998</v>
      </c>
      <c r="E79" s="5">
        <v>4110.6829070000003</v>
      </c>
      <c r="F79" s="5">
        <v>3319</v>
      </c>
      <c r="G79" s="5">
        <v>3632.4</v>
      </c>
      <c r="H79" s="5">
        <v>24816557</v>
      </c>
      <c r="I79" s="5">
        <v>150440</v>
      </c>
      <c r="J79" s="5">
        <v>3524233</v>
      </c>
      <c r="K79" s="5">
        <v>267959</v>
      </c>
      <c r="L79" s="5">
        <v>0</v>
      </c>
      <c r="M79" s="5">
        <v>0</v>
      </c>
      <c r="N79" s="5">
        <v>424925</v>
      </c>
      <c r="O79" s="5">
        <v>841515</v>
      </c>
      <c r="P79" s="5">
        <v>488205</v>
      </c>
      <c r="Q79" s="5">
        <v>47221</v>
      </c>
      <c r="R79" s="5">
        <v>170614</v>
      </c>
      <c r="S79" s="5">
        <v>0</v>
      </c>
      <c r="T79" s="5">
        <v>0</v>
      </c>
      <c r="U79" s="5">
        <v>0</v>
      </c>
      <c r="V79" s="5">
        <v>0</v>
      </c>
      <c r="W79" s="5">
        <v>2068652</v>
      </c>
      <c r="X79" s="5">
        <v>0</v>
      </c>
      <c r="Y79" s="5">
        <v>125110</v>
      </c>
      <c r="Z79" s="5">
        <v>232457</v>
      </c>
      <c r="AA79" s="5">
        <v>2629858</v>
      </c>
      <c r="AB79" s="5">
        <v>35787746</v>
      </c>
      <c r="AC79" s="5">
        <v>0</v>
      </c>
      <c r="AD79" s="5">
        <v>231066</v>
      </c>
      <c r="AE79" s="5">
        <v>345067</v>
      </c>
      <c r="AF79" s="5">
        <v>120591</v>
      </c>
      <c r="AG79" s="5">
        <v>1460031</v>
      </c>
      <c r="AH79" s="5">
        <v>0</v>
      </c>
      <c r="AI79" s="5">
        <v>1446698</v>
      </c>
      <c r="AJ79" s="5">
        <v>3603453</v>
      </c>
      <c r="AK79" s="5">
        <v>22852332.053415</v>
      </c>
      <c r="AL79" s="5">
        <v>1481787250</v>
      </c>
      <c r="AM79" s="47"/>
    </row>
    <row r="80" spans="1:39" x14ac:dyDescent="0.25">
      <c r="A80" s="5">
        <v>242</v>
      </c>
      <c r="B80" s="5">
        <v>1</v>
      </c>
      <c r="C80" s="5" t="s">
        <v>1893</v>
      </c>
      <c r="D80" s="5">
        <v>210</v>
      </c>
      <c r="E80" s="5">
        <v>231.4</v>
      </c>
      <c r="F80" s="5">
        <v>452</v>
      </c>
      <c r="G80" s="5">
        <v>499</v>
      </c>
      <c r="H80" s="5">
        <v>3409168</v>
      </c>
      <c r="I80" s="5">
        <v>0</v>
      </c>
      <c r="J80" s="5">
        <v>94228</v>
      </c>
      <c r="K80" s="5">
        <v>15431</v>
      </c>
      <c r="L80" s="5">
        <v>130355</v>
      </c>
      <c r="M80" s="5">
        <v>0</v>
      </c>
      <c r="N80" s="5">
        <v>142670</v>
      </c>
      <c r="O80" s="5">
        <v>110820</v>
      </c>
      <c r="P80" s="5">
        <v>77881.25</v>
      </c>
      <c r="Q80" s="5">
        <v>6487</v>
      </c>
      <c r="R80" s="5">
        <v>3403</v>
      </c>
      <c r="S80" s="5">
        <v>0</v>
      </c>
      <c r="T80" s="5">
        <v>0</v>
      </c>
      <c r="U80" s="5">
        <v>0</v>
      </c>
      <c r="V80" s="5">
        <v>0</v>
      </c>
      <c r="W80" s="5">
        <v>102794</v>
      </c>
      <c r="X80" s="5">
        <v>0</v>
      </c>
      <c r="Y80" s="5">
        <v>0</v>
      </c>
      <c r="Z80" s="5">
        <v>30806</v>
      </c>
      <c r="AA80" s="5">
        <v>361276</v>
      </c>
      <c r="AB80" s="5">
        <v>4485319.25</v>
      </c>
      <c r="AC80" s="5">
        <v>0</v>
      </c>
      <c r="AD80" s="5">
        <v>31078</v>
      </c>
      <c r="AE80" s="5">
        <v>65404</v>
      </c>
      <c r="AF80" s="5">
        <v>2858</v>
      </c>
      <c r="AG80" s="5">
        <v>77647</v>
      </c>
      <c r="AH80" s="5">
        <v>0</v>
      </c>
      <c r="AI80" s="5">
        <v>236130</v>
      </c>
      <c r="AJ80" s="5">
        <v>413117</v>
      </c>
      <c r="AK80" s="5">
        <v>3206265.5575850001</v>
      </c>
      <c r="AL80" s="5">
        <v>99106440</v>
      </c>
      <c r="AM80" s="47"/>
    </row>
    <row r="81" spans="1:39" x14ac:dyDescent="0.25">
      <c r="A81" s="5">
        <v>252</v>
      </c>
      <c r="B81" s="5">
        <v>1</v>
      </c>
      <c r="C81" s="5" t="s">
        <v>191</v>
      </c>
      <c r="D81" s="5">
        <v>1055</v>
      </c>
      <c r="E81" s="5">
        <v>1164.2</v>
      </c>
      <c r="F81" s="5">
        <v>1059</v>
      </c>
      <c r="G81" s="5">
        <v>1171.2</v>
      </c>
      <c r="H81" s="5">
        <v>8001638</v>
      </c>
      <c r="I81" s="5">
        <v>0</v>
      </c>
      <c r="J81" s="5">
        <v>84774</v>
      </c>
      <c r="K81" s="5">
        <v>15481</v>
      </c>
      <c r="L81" s="5">
        <v>0</v>
      </c>
      <c r="M81" s="5">
        <v>0</v>
      </c>
      <c r="N81" s="5">
        <v>186986</v>
      </c>
      <c r="O81" s="5">
        <v>265058</v>
      </c>
      <c r="P81" s="5">
        <v>164736.25</v>
      </c>
      <c r="Q81" s="5">
        <v>15226</v>
      </c>
      <c r="R81" s="5">
        <v>0</v>
      </c>
      <c r="S81" s="5">
        <v>0</v>
      </c>
      <c r="T81" s="5">
        <v>0</v>
      </c>
      <c r="U81" s="5">
        <v>0</v>
      </c>
      <c r="V81" s="5">
        <v>-27943</v>
      </c>
      <c r="W81" s="5">
        <v>585600</v>
      </c>
      <c r="X81" s="5">
        <v>0</v>
      </c>
      <c r="Y81" s="5">
        <v>68103</v>
      </c>
      <c r="Z81" s="5">
        <v>60699</v>
      </c>
      <c r="AA81" s="5">
        <v>847949</v>
      </c>
      <c r="AB81" s="5">
        <v>10268307.25</v>
      </c>
      <c r="AC81" s="5">
        <v>0</v>
      </c>
      <c r="AD81" s="5">
        <v>137760</v>
      </c>
      <c r="AE81" s="5">
        <v>164736.25</v>
      </c>
      <c r="AF81" s="5">
        <v>0</v>
      </c>
      <c r="AG81" s="5">
        <v>585600</v>
      </c>
      <c r="AH81" s="5">
        <v>0</v>
      </c>
      <c r="AI81" s="5">
        <v>804821</v>
      </c>
      <c r="AJ81" s="5">
        <v>1692917.25</v>
      </c>
      <c r="AK81" s="5">
        <v>13946823.368491</v>
      </c>
      <c r="AL81" s="5">
        <v>898744375</v>
      </c>
      <c r="AM81" s="47"/>
    </row>
    <row r="82" spans="1:39" x14ac:dyDescent="0.25">
      <c r="A82" s="5">
        <v>253</v>
      </c>
      <c r="B82" s="5">
        <v>1</v>
      </c>
      <c r="C82" s="5" t="s">
        <v>192</v>
      </c>
      <c r="D82" s="5">
        <v>667.61664900000005</v>
      </c>
      <c r="E82" s="5">
        <v>728.78478500000006</v>
      </c>
      <c r="F82" s="5">
        <v>697</v>
      </c>
      <c r="G82" s="5">
        <v>762</v>
      </c>
      <c r="H82" s="5">
        <v>5205984</v>
      </c>
      <c r="I82" s="5">
        <v>12281</v>
      </c>
      <c r="J82" s="5">
        <v>39826</v>
      </c>
      <c r="K82" s="5">
        <v>27379</v>
      </c>
      <c r="L82" s="5">
        <v>85496</v>
      </c>
      <c r="M82" s="5">
        <v>0</v>
      </c>
      <c r="N82" s="5">
        <v>166792.89282199999</v>
      </c>
      <c r="O82" s="5">
        <v>176703</v>
      </c>
      <c r="P82" s="5">
        <v>127543.75</v>
      </c>
      <c r="Q82" s="5">
        <v>9906</v>
      </c>
      <c r="R82" s="5">
        <v>1699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22956</v>
      </c>
      <c r="Z82" s="5">
        <v>36888</v>
      </c>
      <c r="AA82" s="5">
        <v>551688</v>
      </c>
      <c r="AB82" s="5">
        <v>6465142.6428220002</v>
      </c>
      <c r="AC82" s="5">
        <v>0</v>
      </c>
      <c r="AD82" s="5">
        <v>62366</v>
      </c>
      <c r="AE82" s="5">
        <v>86493</v>
      </c>
      <c r="AF82" s="5">
        <v>1152</v>
      </c>
      <c r="AG82" s="5">
        <v>0</v>
      </c>
      <c r="AH82" s="5">
        <v>0</v>
      </c>
      <c r="AI82" s="5">
        <v>291180</v>
      </c>
      <c r="AJ82" s="5">
        <v>441191</v>
      </c>
      <c r="AK82" s="5">
        <v>6161966.7623319998</v>
      </c>
      <c r="AL82" s="5">
        <v>252053750</v>
      </c>
      <c r="AM82" s="47"/>
    </row>
    <row r="83" spans="1:39" x14ac:dyDescent="0.25">
      <c r="A83" s="5">
        <v>255</v>
      </c>
      <c r="B83" s="5">
        <v>1</v>
      </c>
      <c r="C83" s="5" t="s">
        <v>193</v>
      </c>
      <c r="D83" s="5">
        <v>1197</v>
      </c>
      <c r="E83" s="5">
        <v>1306</v>
      </c>
      <c r="F83" s="5">
        <v>1371</v>
      </c>
      <c r="G83" s="5">
        <v>1498</v>
      </c>
      <c r="H83" s="5">
        <v>10234336</v>
      </c>
      <c r="I83" s="5">
        <v>24562</v>
      </c>
      <c r="J83" s="5">
        <v>73652</v>
      </c>
      <c r="K83" s="5">
        <v>0</v>
      </c>
      <c r="L83" s="5">
        <v>0</v>
      </c>
      <c r="M83" s="5">
        <v>0</v>
      </c>
      <c r="N83" s="5">
        <v>192616</v>
      </c>
      <c r="O83" s="5">
        <v>318885</v>
      </c>
      <c r="P83" s="5">
        <v>250915</v>
      </c>
      <c r="Q83" s="5">
        <v>19474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30991</v>
      </c>
      <c r="Z83" s="5">
        <v>76827</v>
      </c>
      <c r="AA83" s="5">
        <v>1084552</v>
      </c>
      <c r="AB83" s="5">
        <v>12306810</v>
      </c>
      <c r="AC83" s="5">
        <v>0</v>
      </c>
      <c r="AD83" s="5">
        <v>92444</v>
      </c>
      <c r="AE83" s="5">
        <v>250915</v>
      </c>
      <c r="AF83" s="5">
        <v>0</v>
      </c>
      <c r="AG83" s="5">
        <v>0</v>
      </c>
      <c r="AH83" s="5">
        <v>0</v>
      </c>
      <c r="AI83" s="5">
        <v>891543</v>
      </c>
      <c r="AJ83" s="5">
        <v>1234902</v>
      </c>
      <c r="AK83" s="5">
        <v>9949863.9103590008</v>
      </c>
      <c r="AL83" s="5">
        <v>703495425</v>
      </c>
      <c r="AM83" s="47"/>
    </row>
    <row r="84" spans="1:39" x14ac:dyDescent="0.25">
      <c r="A84" s="5">
        <v>256</v>
      </c>
      <c r="B84" s="5">
        <v>1</v>
      </c>
      <c r="C84" s="5" t="s">
        <v>194</v>
      </c>
      <c r="D84" s="5">
        <v>2848.011974</v>
      </c>
      <c r="E84" s="5">
        <v>3114.8490280000001</v>
      </c>
      <c r="F84" s="5">
        <v>2512</v>
      </c>
      <c r="G84" s="5">
        <v>2748.8</v>
      </c>
      <c r="H84" s="5">
        <v>18779802</v>
      </c>
      <c r="I84" s="5">
        <v>52193</v>
      </c>
      <c r="J84" s="5">
        <v>700432</v>
      </c>
      <c r="K84" s="5">
        <v>37376</v>
      </c>
      <c r="L84" s="5">
        <v>0</v>
      </c>
      <c r="M84" s="5">
        <v>0</v>
      </c>
      <c r="N84" s="5">
        <v>324411</v>
      </c>
      <c r="O84" s="5">
        <v>619544</v>
      </c>
      <c r="P84" s="5">
        <v>216918.75</v>
      </c>
      <c r="Q84" s="5">
        <v>35734</v>
      </c>
      <c r="R84" s="5">
        <v>0</v>
      </c>
      <c r="S84" s="5">
        <v>0</v>
      </c>
      <c r="T84" s="5">
        <v>0</v>
      </c>
      <c r="U84" s="5">
        <v>0</v>
      </c>
      <c r="V84" s="5">
        <v>-31974</v>
      </c>
      <c r="W84" s="5">
        <v>4535520</v>
      </c>
      <c r="X84" s="5">
        <v>0</v>
      </c>
      <c r="Y84" s="5">
        <v>84555</v>
      </c>
      <c r="Z84" s="5">
        <v>143875</v>
      </c>
      <c r="AA84" s="5">
        <v>1990131</v>
      </c>
      <c r="AB84" s="5">
        <v>27488517.75</v>
      </c>
      <c r="AC84" s="5">
        <v>0</v>
      </c>
      <c r="AD84" s="5">
        <v>416114</v>
      </c>
      <c r="AE84" s="5">
        <v>216918.75</v>
      </c>
      <c r="AF84" s="5">
        <v>0</v>
      </c>
      <c r="AG84" s="5">
        <v>4520596.88</v>
      </c>
      <c r="AH84" s="5">
        <v>0</v>
      </c>
      <c r="AI84" s="5">
        <v>1990131</v>
      </c>
      <c r="AJ84" s="5">
        <v>7143760.6299999999</v>
      </c>
      <c r="AK84" s="5">
        <v>42300610.404639997</v>
      </c>
      <c r="AL84" s="5">
        <v>2777611775</v>
      </c>
      <c r="AM84" s="47"/>
    </row>
    <row r="85" spans="1:39" x14ac:dyDescent="0.25">
      <c r="A85" s="5">
        <v>261</v>
      </c>
      <c r="B85" s="5">
        <v>1</v>
      </c>
      <c r="C85" s="5" t="s">
        <v>195</v>
      </c>
      <c r="D85" s="5">
        <v>221</v>
      </c>
      <c r="E85" s="5">
        <v>239</v>
      </c>
      <c r="F85" s="5">
        <v>310.88592599999998</v>
      </c>
      <c r="G85" s="5">
        <v>346.28592600000002</v>
      </c>
      <c r="H85" s="5">
        <v>2365825</v>
      </c>
      <c r="I85" s="5">
        <v>0</v>
      </c>
      <c r="J85" s="5">
        <v>131020.76</v>
      </c>
      <c r="K85" s="5">
        <v>0</v>
      </c>
      <c r="L85" s="5">
        <v>120428</v>
      </c>
      <c r="M85" s="5">
        <v>8231</v>
      </c>
      <c r="N85" s="5">
        <v>104162</v>
      </c>
      <c r="O85" s="5">
        <v>76138</v>
      </c>
      <c r="P85" s="5">
        <v>46640.25</v>
      </c>
      <c r="Q85" s="5">
        <v>4502</v>
      </c>
      <c r="R85" s="5">
        <v>2784</v>
      </c>
      <c r="S85" s="5">
        <v>0</v>
      </c>
      <c r="T85" s="5">
        <v>0</v>
      </c>
      <c r="U85" s="5">
        <v>0</v>
      </c>
      <c r="V85" s="5">
        <v>0</v>
      </c>
      <c r="W85" s="5">
        <v>208849</v>
      </c>
      <c r="X85" s="5">
        <v>0</v>
      </c>
      <c r="Y85" s="5">
        <v>0</v>
      </c>
      <c r="Z85" s="5">
        <v>16617</v>
      </c>
      <c r="AA85" s="5">
        <v>250711</v>
      </c>
      <c r="AB85" s="5">
        <v>3335908.01</v>
      </c>
      <c r="AC85" s="5">
        <v>0</v>
      </c>
      <c r="AD85" s="5">
        <v>28290</v>
      </c>
      <c r="AE85" s="5">
        <v>45531</v>
      </c>
      <c r="AF85" s="5">
        <v>2718</v>
      </c>
      <c r="AG85" s="5">
        <v>189427</v>
      </c>
      <c r="AH85" s="5">
        <v>0</v>
      </c>
      <c r="AI85" s="5">
        <v>190485</v>
      </c>
      <c r="AJ85" s="5">
        <v>456451</v>
      </c>
      <c r="AK85" s="5">
        <v>2948008.445874</v>
      </c>
      <c r="AL85" s="5">
        <v>118990500</v>
      </c>
      <c r="AM85" s="47"/>
    </row>
    <row r="86" spans="1:39" x14ac:dyDescent="0.25">
      <c r="A86" s="5">
        <v>264</v>
      </c>
      <c r="B86" s="5">
        <v>1</v>
      </c>
      <c r="C86" s="5" t="s">
        <v>196</v>
      </c>
      <c r="D86" s="5">
        <v>131</v>
      </c>
      <c r="E86" s="5">
        <v>143.19999999999999</v>
      </c>
      <c r="F86" s="5">
        <v>98</v>
      </c>
      <c r="G86" s="5">
        <v>106.6</v>
      </c>
      <c r="H86" s="5">
        <v>728291</v>
      </c>
      <c r="I86" s="5">
        <v>0</v>
      </c>
      <c r="J86" s="5">
        <v>54259</v>
      </c>
      <c r="K86" s="5">
        <v>0</v>
      </c>
      <c r="L86" s="5">
        <v>51551</v>
      </c>
      <c r="M86" s="5">
        <v>269013</v>
      </c>
      <c r="N86" s="5">
        <v>57449</v>
      </c>
      <c r="O86" s="5">
        <v>25809</v>
      </c>
      <c r="P86" s="5">
        <v>9750</v>
      </c>
      <c r="Q86" s="5">
        <v>1386</v>
      </c>
      <c r="R86" s="5">
        <v>4382</v>
      </c>
      <c r="S86" s="5">
        <v>0</v>
      </c>
      <c r="T86" s="5">
        <v>0</v>
      </c>
      <c r="U86" s="5">
        <v>0</v>
      </c>
      <c r="V86" s="5">
        <v>0</v>
      </c>
      <c r="W86" s="5">
        <v>146584</v>
      </c>
      <c r="X86" s="5">
        <v>0</v>
      </c>
      <c r="Y86" s="5">
        <v>5739</v>
      </c>
      <c r="Z86" s="5">
        <v>7436</v>
      </c>
      <c r="AA86" s="5">
        <v>77178</v>
      </c>
      <c r="AB86" s="5">
        <v>1438827</v>
      </c>
      <c r="AC86" s="5">
        <v>0</v>
      </c>
      <c r="AD86" s="5">
        <v>25809</v>
      </c>
      <c r="AE86" s="5">
        <v>8758</v>
      </c>
      <c r="AF86" s="5">
        <v>3936</v>
      </c>
      <c r="AG86" s="5">
        <v>-15248</v>
      </c>
      <c r="AH86" s="5">
        <v>0</v>
      </c>
      <c r="AI86" s="5">
        <v>53958</v>
      </c>
      <c r="AJ86" s="5">
        <v>77213</v>
      </c>
      <c r="AK86" s="5">
        <v>5558252.7634370001</v>
      </c>
      <c r="AL86" s="5">
        <v>65604100</v>
      </c>
      <c r="AM86" s="47"/>
    </row>
    <row r="87" spans="1:39" x14ac:dyDescent="0.25">
      <c r="A87" s="5">
        <v>270</v>
      </c>
      <c r="B87" s="5">
        <v>1</v>
      </c>
      <c r="C87" s="5" t="s">
        <v>197</v>
      </c>
      <c r="D87" s="5">
        <v>6886.659216</v>
      </c>
      <c r="E87" s="5">
        <v>7556.2032509999999</v>
      </c>
      <c r="F87" s="5">
        <v>6727.4580699999997</v>
      </c>
      <c r="G87" s="5">
        <v>7417.0450799999999</v>
      </c>
      <c r="H87" s="5">
        <v>50673252</v>
      </c>
      <c r="I87" s="5">
        <v>381728</v>
      </c>
      <c r="J87" s="5">
        <v>3023933.3</v>
      </c>
      <c r="K87" s="5">
        <v>461467</v>
      </c>
      <c r="L87" s="5">
        <v>0</v>
      </c>
      <c r="M87" s="5">
        <v>0</v>
      </c>
      <c r="N87" s="5">
        <v>0</v>
      </c>
      <c r="O87" s="5">
        <v>1740344</v>
      </c>
      <c r="P87" s="5">
        <v>509134.5</v>
      </c>
      <c r="Q87" s="5">
        <v>96422</v>
      </c>
      <c r="R87" s="5">
        <v>2151</v>
      </c>
      <c r="S87" s="5">
        <v>0</v>
      </c>
      <c r="T87" s="5">
        <v>0</v>
      </c>
      <c r="U87" s="5">
        <v>134032</v>
      </c>
      <c r="V87" s="5">
        <v>-8198</v>
      </c>
      <c r="W87" s="5">
        <v>13918921</v>
      </c>
      <c r="X87" s="5">
        <v>0</v>
      </c>
      <c r="Y87" s="5">
        <v>34348</v>
      </c>
      <c r="Z87" s="5">
        <v>529008</v>
      </c>
      <c r="AA87" s="5">
        <v>5369941</v>
      </c>
      <c r="AB87" s="5">
        <v>76866483.799999997</v>
      </c>
      <c r="AC87" s="5">
        <v>0</v>
      </c>
      <c r="AD87" s="5">
        <v>1598417</v>
      </c>
      <c r="AE87" s="5">
        <v>509134.5</v>
      </c>
      <c r="AF87" s="5">
        <v>2151</v>
      </c>
      <c r="AG87" s="5">
        <v>13906671.060000001</v>
      </c>
      <c r="AH87" s="5">
        <v>0</v>
      </c>
      <c r="AI87" s="5">
        <v>5369941</v>
      </c>
      <c r="AJ87" s="5">
        <v>21386314.559999999</v>
      </c>
      <c r="AK87" s="5">
        <v>156080594.04032201</v>
      </c>
      <c r="AL87" s="5">
        <v>13008336325</v>
      </c>
      <c r="AM87" s="47"/>
    </row>
    <row r="88" spans="1:39" x14ac:dyDescent="0.25">
      <c r="A88" s="5">
        <v>271</v>
      </c>
      <c r="B88" s="5">
        <v>1</v>
      </c>
      <c r="C88" s="5" t="s">
        <v>198</v>
      </c>
      <c r="D88" s="5">
        <v>10726.902056000001</v>
      </c>
      <c r="E88" s="5">
        <v>11730.657404</v>
      </c>
      <c r="F88" s="5">
        <v>10097.976576999999</v>
      </c>
      <c r="G88" s="5">
        <v>11106.779968000001</v>
      </c>
      <c r="H88" s="5">
        <v>75881521</v>
      </c>
      <c r="I88" s="5">
        <v>448249</v>
      </c>
      <c r="J88" s="5">
        <v>7172160.0199999996</v>
      </c>
      <c r="K88" s="5">
        <v>1332032</v>
      </c>
      <c r="L88" s="5">
        <v>0</v>
      </c>
      <c r="M88" s="5">
        <v>0</v>
      </c>
      <c r="N88" s="5">
        <v>0</v>
      </c>
      <c r="O88" s="5">
        <v>2640247</v>
      </c>
      <c r="P88" s="5">
        <v>785872.75</v>
      </c>
      <c r="Q88" s="5">
        <v>144388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20403488</v>
      </c>
      <c r="X88" s="5">
        <v>0</v>
      </c>
      <c r="Y88" s="5">
        <v>0</v>
      </c>
      <c r="Z88" s="5">
        <v>811757</v>
      </c>
      <c r="AA88" s="5">
        <v>8041309</v>
      </c>
      <c r="AB88" s="5">
        <v>117661023.77</v>
      </c>
      <c r="AC88" s="5">
        <v>0</v>
      </c>
      <c r="AD88" s="5">
        <v>1765136</v>
      </c>
      <c r="AE88" s="5">
        <v>785872.75</v>
      </c>
      <c r="AF88" s="5">
        <v>0</v>
      </c>
      <c r="AG88" s="5">
        <v>20403119.140000001</v>
      </c>
      <c r="AH88" s="5">
        <v>0</v>
      </c>
      <c r="AI88" s="5">
        <v>8041309</v>
      </c>
      <c r="AJ88" s="5">
        <v>30995436.890000001</v>
      </c>
      <c r="AK88" s="5">
        <v>170131554.711079</v>
      </c>
      <c r="AL88" s="5">
        <v>14435394500</v>
      </c>
      <c r="AM88" s="47"/>
    </row>
    <row r="89" spans="1:39" x14ac:dyDescent="0.25">
      <c r="A89" s="5">
        <v>272</v>
      </c>
      <c r="B89" s="5">
        <v>1</v>
      </c>
      <c r="C89" s="5" t="s">
        <v>199</v>
      </c>
      <c r="D89" s="5">
        <v>9562.2043610000001</v>
      </c>
      <c r="E89" s="5">
        <v>10443.281301999999</v>
      </c>
      <c r="F89" s="5">
        <v>8575.2376139999997</v>
      </c>
      <c r="G89" s="5">
        <v>9413.7970719999994</v>
      </c>
      <c r="H89" s="5">
        <v>64315062</v>
      </c>
      <c r="I89" s="5">
        <v>329535</v>
      </c>
      <c r="J89" s="5">
        <v>1324909</v>
      </c>
      <c r="K89" s="5">
        <v>652248</v>
      </c>
      <c r="L89" s="5">
        <v>0</v>
      </c>
      <c r="M89" s="5">
        <v>0</v>
      </c>
      <c r="N89" s="5">
        <v>0</v>
      </c>
      <c r="O89" s="5">
        <v>2115899</v>
      </c>
      <c r="P89" s="5">
        <v>762155</v>
      </c>
      <c r="Q89" s="5">
        <v>122379</v>
      </c>
      <c r="R89" s="5">
        <v>52529</v>
      </c>
      <c r="S89" s="5">
        <v>0</v>
      </c>
      <c r="T89" s="5">
        <v>0</v>
      </c>
      <c r="U89" s="5">
        <v>0</v>
      </c>
      <c r="V89" s="5">
        <v>0</v>
      </c>
      <c r="W89" s="5">
        <v>15427519</v>
      </c>
      <c r="X89" s="5">
        <v>0</v>
      </c>
      <c r="Y89" s="5">
        <v>58161</v>
      </c>
      <c r="Z89" s="5">
        <v>591768</v>
      </c>
      <c r="AA89" s="5">
        <v>6815589</v>
      </c>
      <c r="AB89" s="5">
        <v>92567753</v>
      </c>
      <c r="AC89" s="5">
        <v>0</v>
      </c>
      <c r="AD89" s="5">
        <v>1293216</v>
      </c>
      <c r="AE89" s="5">
        <v>762155</v>
      </c>
      <c r="AF89" s="5">
        <v>52529</v>
      </c>
      <c r="AG89" s="5">
        <v>15424393.82</v>
      </c>
      <c r="AH89" s="5">
        <v>0</v>
      </c>
      <c r="AI89" s="5">
        <v>6815589</v>
      </c>
      <c r="AJ89" s="5">
        <v>24347882.82</v>
      </c>
      <c r="AK89" s="5">
        <v>131826890.21231</v>
      </c>
      <c r="AL89" s="5">
        <v>10796159150</v>
      </c>
      <c r="AM89" s="47"/>
    </row>
    <row r="90" spans="1:39" x14ac:dyDescent="0.25">
      <c r="A90" s="5">
        <v>273</v>
      </c>
      <c r="B90" s="5">
        <v>1</v>
      </c>
      <c r="C90" s="5" t="s">
        <v>200</v>
      </c>
      <c r="D90" s="5">
        <v>7326.9683080000004</v>
      </c>
      <c r="E90" s="5">
        <v>8035.3126229999998</v>
      </c>
      <c r="F90" s="5">
        <v>8515.873947</v>
      </c>
      <c r="G90" s="5">
        <v>9292.3022739999997</v>
      </c>
      <c r="H90" s="5">
        <v>63485009</v>
      </c>
      <c r="I90" s="5">
        <v>194446</v>
      </c>
      <c r="J90" s="5">
        <v>257228</v>
      </c>
      <c r="K90" s="5">
        <v>358188</v>
      </c>
      <c r="L90" s="5">
        <v>0</v>
      </c>
      <c r="M90" s="5">
        <v>0</v>
      </c>
      <c r="N90" s="5">
        <v>53137.720017</v>
      </c>
      <c r="O90" s="5">
        <v>2136297</v>
      </c>
      <c r="P90" s="5">
        <v>640281.25</v>
      </c>
      <c r="Q90" s="5">
        <v>120800</v>
      </c>
      <c r="R90" s="5">
        <v>0</v>
      </c>
      <c r="S90" s="5">
        <v>0</v>
      </c>
      <c r="T90" s="5">
        <v>0</v>
      </c>
      <c r="U90" s="5">
        <v>0</v>
      </c>
      <c r="V90" s="5">
        <v>-8130</v>
      </c>
      <c r="W90" s="5">
        <v>17395004</v>
      </c>
      <c r="X90" s="5">
        <v>0</v>
      </c>
      <c r="Y90" s="5">
        <v>0</v>
      </c>
      <c r="Z90" s="5">
        <v>631617</v>
      </c>
      <c r="AA90" s="5">
        <v>6727627</v>
      </c>
      <c r="AB90" s="5">
        <v>91991504.970017001</v>
      </c>
      <c r="AC90" s="5">
        <v>0</v>
      </c>
      <c r="AD90" s="5">
        <v>1252930</v>
      </c>
      <c r="AE90" s="5">
        <v>640281.25</v>
      </c>
      <c r="AF90" s="5">
        <v>0</v>
      </c>
      <c r="AG90" s="5">
        <v>17390532.030000001</v>
      </c>
      <c r="AH90" s="5">
        <v>0</v>
      </c>
      <c r="AI90" s="5">
        <v>6727627</v>
      </c>
      <c r="AJ90" s="5">
        <v>26011370.280000001</v>
      </c>
      <c r="AK90" s="5">
        <v>124868087.015864</v>
      </c>
      <c r="AL90" s="5">
        <v>10780676875</v>
      </c>
      <c r="AM90" s="47"/>
    </row>
    <row r="91" spans="1:39" x14ac:dyDescent="0.25">
      <c r="A91" s="5">
        <v>276</v>
      </c>
      <c r="B91" s="5">
        <v>1</v>
      </c>
      <c r="C91" s="5" t="s">
        <v>201</v>
      </c>
      <c r="D91" s="5">
        <v>7258.2821720000002</v>
      </c>
      <c r="E91" s="5">
        <v>7966.9781999999996</v>
      </c>
      <c r="F91" s="5">
        <v>11200.437201999999</v>
      </c>
      <c r="G91" s="5">
        <v>12253.944713000001</v>
      </c>
      <c r="H91" s="5">
        <v>83718950</v>
      </c>
      <c r="I91" s="5">
        <v>29679</v>
      </c>
      <c r="J91" s="5">
        <v>83867</v>
      </c>
      <c r="K91" s="5">
        <v>126404</v>
      </c>
      <c r="L91" s="5">
        <v>0</v>
      </c>
      <c r="M91" s="5">
        <v>0</v>
      </c>
      <c r="N91" s="5">
        <v>0</v>
      </c>
      <c r="O91" s="5">
        <v>2805423</v>
      </c>
      <c r="P91" s="5">
        <v>840339.5</v>
      </c>
      <c r="Q91" s="5">
        <v>159301</v>
      </c>
      <c r="R91" s="5">
        <v>18994</v>
      </c>
      <c r="S91" s="5">
        <v>0</v>
      </c>
      <c r="T91" s="5">
        <v>0</v>
      </c>
      <c r="U91" s="5">
        <v>0</v>
      </c>
      <c r="V91" s="5">
        <v>0</v>
      </c>
      <c r="W91" s="5">
        <v>22995908</v>
      </c>
      <c r="X91" s="5">
        <v>0</v>
      </c>
      <c r="Y91" s="5">
        <v>0</v>
      </c>
      <c r="Z91" s="5">
        <v>777610</v>
      </c>
      <c r="AA91" s="5">
        <v>8871856</v>
      </c>
      <c r="AB91" s="5">
        <v>120428331.5</v>
      </c>
      <c r="AC91" s="5">
        <v>0</v>
      </c>
      <c r="AD91" s="5">
        <v>1162263</v>
      </c>
      <c r="AE91" s="5">
        <v>840339.5</v>
      </c>
      <c r="AF91" s="5">
        <v>18994</v>
      </c>
      <c r="AG91" s="5">
        <v>22837017.444538001</v>
      </c>
      <c r="AH91" s="5">
        <v>0</v>
      </c>
      <c r="AI91" s="5">
        <v>8871856</v>
      </c>
      <c r="AJ91" s="5">
        <v>33730469.944537997</v>
      </c>
      <c r="AK91" s="5">
        <v>116317472.738398</v>
      </c>
      <c r="AL91" s="5">
        <v>9508954275</v>
      </c>
      <c r="AM91" s="47"/>
    </row>
    <row r="92" spans="1:39" x14ac:dyDescent="0.25">
      <c r="A92" s="5">
        <v>277</v>
      </c>
      <c r="B92" s="5">
        <v>1</v>
      </c>
      <c r="C92" s="5" t="s">
        <v>202</v>
      </c>
      <c r="D92" s="5">
        <v>2680.1552999999999</v>
      </c>
      <c r="E92" s="5">
        <v>2937.3374739999999</v>
      </c>
      <c r="F92" s="5">
        <v>2417.403965</v>
      </c>
      <c r="G92" s="5">
        <v>2651.3633580000001</v>
      </c>
      <c r="H92" s="5">
        <v>18114114</v>
      </c>
      <c r="I92" s="5">
        <v>67544</v>
      </c>
      <c r="J92" s="5">
        <v>176194</v>
      </c>
      <c r="K92" s="5">
        <v>15469</v>
      </c>
      <c r="L92" s="5">
        <v>0</v>
      </c>
      <c r="M92" s="5">
        <v>0</v>
      </c>
      <c r="N92" s="5">
        <v>73580</v>
      </c>
      <c r="O92" s="5">
        <v>615703</v>
      </c>
      <c r="P92" s="5">
        <v>232486.75</v>
      </c>
      <c r="Q92" s="5">
        <v>34468</v>
      </c>
      <c r="R92" s="5">
        <v>11533</v>
      </c>
      <c r="S92" s="5">
        <v>0</v>
      </c>
      <c r="T92" s="5">
        <v>0</v>
      </c>
      <c r="U92" s="5">
        <v>0</v>
      </c>
      <c r="V92" s="5">
        <v>0</v>
      </c>
      <c r="W92" s="5">
        <v>4011857</v>
      </c>
      <c r="X92" s="5">
        <v>0</v>
      </c>
      <c r="Y92" s="5">
        <v>57460</v>
      </c>
      <c r="Z92" s="5">
        <v>159497</v>
      </c>
      <c r="AA92" s="5">
        <v>1919587</v>
      </c>
      <c r="AB92" s="5">
        <v>25489492.75</v>
      </c>
      <c r="AC92" s="5">
        <v>0</v>
      </c>
      <c r="AD92" s="5">
        <v>546724</v>
      </c>
      <c r="AE92" s="5">
        <v>232486.75</v>
      </c>
      <c r="AF92" s="5">
        <v>11533</v>
      </c>
      <c r="AG92" s="5">
        <v>3974859.86</v>
      </c>
      <c r="AH92" s="5">
        <v>0</v>
      </c>
      <c r="AI92" s="5">
        <v>1919587</v>
      </c>
      <c r="AJ92" s="5">
        <v>6685190.6100000003</v>
      </c>
      <c r="AK92" s="5">
        <v>53942231.636165999</v>
      </c>
      <c r="AL92" s="5">
        <v>4434441850</v>
      </c>
      <c r="AM92" s="47"/>
    </row>
    <row r="93" spans="1:39" x14ac:dyDescent="0.25">
      <c r="A93" s="5">
        <v>278</v>
      </c>
      <c r="B93" s="5">
        <v>1</v>
      </c>
      <c r="C93" s="5" t="s">
        <v>203</v>
      </c>
      <c r="D93" s="5">
        <v>2041.093038</v>
      </c>
      <c r="E93" s="5">
        <v>2240.6385449999998</v>
      </c>
      <c r="F93" s="5">
        <v>2991.635796</v>
      </c>
      <c r="G93" s="5">
        <v>3289.3046639999998</v>
      </c>
      <c r="H93" s="5">
        <v>22472529</v>
      </c>
      <c r="I93" s="5">
        <v>25585</v>
      </c>
      <c r="J93" s="5">
        <v>34356</v>
      </c>
      <c r="K93" s="5">
        <v>29145</v>
      </c>
      <c r="L93" s="5">
        <v>0</v>
      </c>
      <c r="M93" s="5">
        <v>0</v>
      </c>
      <c r="N93" s="5">
        <v>220105</v>
      </c>
      <c r="O93" s="5">
        <v>746529</v>
      </c>
      <c r="P93" s="5">
        <v>228681.25</v>
      </c>
      <c r="Q93" s="5">
        <v>42761</v>
      </c>
      <c r="R93" s="5">
        <v>2862</v>
      </c>
      <c r="S93" s="5">
        <v>0</v>
      </c>
      <c r="T93" s="5">
        <v>0</v>
      </c>
      <c r="U93" s="5">
        <v>0</v>
      </c>
      <c r="V93" s="5">
        <v>0</v>
      </c>
      <c r="W93" s="5">
        <v>6116265</v>
      </c>
      <c r="X93" s="5">
        <v>0</v>
      </c>
      <c r="Y93" s="5">
        <v>0</v>
      </c>
      <c r="Z93" s="5">
        <v>195404</v>
      </c>
      <c r="AA93" s="5">
        <v>2381457</v>
      </c>
      <c r="AB93" s="5">
        <v>32495679.25</v>
      </c>
      <c r="AC93" s="5">
        <v>0</v>
      </c>
      <c r="AD93" s="5">
        <v>483332</v>
      </c>
      <c r="AE93" s="5">
        <v>228681.25</v>
      </c>
      <c r="AF93" s="5">
        <v>2862</v>
      </c>
      <c r="AG93" s="5">
        <v>6051262.7897359999</v>
      </c>
      <c r="AH93" s="5">
        <v>0</v>
      </c>
      <c r="AI93" s="5">
        <v>2381456</v>
      </c>
      <c r="AJ93" s="5">
        <v>9147594.0397360008</v>
      </c>
      <c r="AK93" s="5">
        <v>48793970.839624003</v>
      </c>
      <c r="AL93" s="5">
        <v>3904324900</v>
      </c>
      <c r="AM93" s="47"/>
    </row>
    <row r="94" spans="1:39" x14ac:dyDescent="0.25">
      <c r="A94" s="5">
        <v>279</v>
      </c>
      <c r="B94" s="5">
        <v>1</v>
      </c>
      <c r="C94" s="5" t="s">
        <v>204</v>
      </c>
      <c r="D94" s="5">
        <v>26080.400000000001</v>
      </c>
      <c r="E94" s="5">
        <v>28440.2</v>
      </c>
      <c r="F94" s="5">
        <v>21778.628248000001</v>
      </c>
      <c r="G94" s="5">
        <v>23820.59448</v>
      </c>
      <c r="H94" s="5">
        <v>162742301</v>
      </c>
      <c r="I94" s="5">
        <v>1622244</v>
      </c>
      <c r="J94" s="5">
        <v>10120513</v>
      </c>
      <c r="K94" s="5">
        <v>1947364</v>
      </c>
      <c r="L94" s="5">
        <v>0</v>
      </c>
      <c r="M94" s="5">
        <v>0</v>
      </c>
      <c r="N94" s="5">
        <v>0</v>
      </c>
      <c r="O94" s="5">
        <v>5438352</v>
      </c>
      <c r="P94" s="5">
        <v>1998503.75</v>
      </c>
      <c r="Q94" s="5">
        <v>309668</v>
      </c>
      <c r="R94" s="5">
        <v>780601</v>
      </c>
      <c r="S94" s="5">
        <v>0</v>
      </c>
      <c r="T94" s="5">
        <v>0</v>
      </c>
      <c r="U94" s="5">
        <v>0</v>
      </c>
      <c r="V94" s="5">
        <v>0</v>
      </c>
      <c r="W94" s="5">
        <v>37069609</v>
      </c>
      <c r="X94" s="5">
        <v>0</v>
      </c>
      <c r="Y94" s="5">
        <v>0</v>
      </c>
      <c r="Z94" s="5">
        <v>1451363</v>
      </c>
      <c r="AA94" s="5">
        <v>17246110</v>
      </c>
      <c r="AB94" s="5">
        <v>240726628.75</v>
      </c>
      <c r="AC94" s="5">
        <v>0</v>
      </c>
      <c r="AD94" s="5">
        <v>2422046</v>
      </c>
      <c r="AE94" s="5">
        <v>1998503.75</v>
      </c>
      <c r="AF94" s="5">
        <v>780601</v>
      </c>
      <c r="AG94" s="5">
        <v>37035478.100000001</v>
      </c>
      <c r="AH94" s="5">
        <v>0</v>
      </c>
      <c r="AI94" s="5">
        <v>15624177</v>
      </c>
      <c r="AJ94" s="5">
        <v>57860805.850000001</v>
      </c>
      <c r="AK94" s="5">
        <v>243069597.268792</v>
      </c>
      <c r="AL94" s="5">
        <v>19347034125</v>
      </c>
      <c r="AM94" s="47"/>
    </row>
    <row r="95" spans="1:39" x14ac:dyDescent="0.25">
      <c r="A95" s="5">
        <v>280</v>
      </c>
      <c r="B95" s="5">
        <v>1</v>
      </c>
      <c r="C95" s="5" t="s">
        <v>205</v>
      </c>
      <c r="D95" s="5">
        <v>4712.6000000000004</v>
      </c>
      <c r="E95" s="5">
        <v>5133.8</v>
      </c>
      <c r="F95" s="5">
        <v>3964.739525</v>
      </c>
      <c r="G95" s="5">
        <v>4354.1369860000004</v>
      </c>
      <c r="H95" s="5">
        <v>29747464</v>
      </c>
      <c r="I95" s="5">
        <v>811556</v>
      </c>
      <c r="J95" s="5">
        <v>4591016.01</v>
      </c>
      <c r="K95" s="5">
        <v>1250986</v>
      </c>
      <c r="L95" s="5">
        <v>0</v>
      </c>
      <c r="M95" s="5">
        <v>0</v>
      </c>
      <c r="N95" s="5">
        <v>0</v>
      </c>
      <c r="O95" s="5">
        <v>1045105</v>
      </c>
      <c r="P95" s="5">
        <v>474732</v>
      </c>
      <c r="Q95" s="5">
        <v>56604</v>
      </c>
      <c r="R95" s="5">
        <v>0</v>
      </c>
      <c r="S95" s="5">
        <v>0</v>
      </c>
      <c r="T95" s="5">
        <v>0</v>
      </c>
      <c r="U95" s="5">
        <v>0</v>
      </c>
      <c r="V95" s="5">
        <v>-7788</v>
      </c>
      <c r="W95" s="5">
        <v>4853121</v>
      </c>
      <c r="X95" s="5">
        <v>0</v>
      </c>
      <c r="Y95" s="5">
        <v>107937</v>
      </c>
      <c r="Z95" s="5">
        <v>298430</v>
      </c>
      <c r="AA95" s="5">
        <v>3152395</v>
      </c>
      <c r="AB95" s="5">
        <v>46381558.009999998</v>
      </c>
      <c r="AC95" s="5">
        <v>0</v>
      </c>
      <c r="AD95" s="5">
        <v>673049</v>
      </c>
      <c r="AE95" s="5">
        <v>474732</v>
      </c>
      <c r="AF95" s="5">
        <v>0</v>
      </c>
      <c r="AG95" s="5">
        <v>4852898.3600000003</v>
      </c>
      <c r="AH95" s="5">
        <v>0</v>
      </c>
      <c r="AI95" s="5">
        <v>3152395</v>
      </c>
      <c r="AJ95" s="5">
        <v>9153074.3599999994</v>
      </c>
      <c r="AK95" s="5">
        <v>64246863.496202998</v>
      </c>
      <c r="AL95" s="5">
        <v>5597949525</v>
      </c>
      <c r="AM95" s="47"/>
    </row>
    <row r="96" spans="1:39" x14ac:dyDescent="0.25">
      <c r="A96" s="5">
        <v>281</v>
      </c>
      <c r="B96" s="5">
        <v>1</v>
      </c>
      <c r="C96" s="5" t="s">
        <v>206</v>
      </c>
      <c r="D96" s="5">
        <v>13492</v>
      </c>
      <c r="E96" s="5">
        <v>14694</v>
      </c>
      <c r="F96" s="5">
        <v>10783.907633000001</v>
      </c>
      <c r="G96" s="5">
        <v>12006.162990999999</v>
      </c>
      <c r="H96" s="5">
        <v>82026106</v>
      </c>
      <c r="I96" s="5">
        <v>307020</v>
      </c>
      <c r="J96" s="5">
        <v>12175677.1</v>
      </c>
      <c r="K96" s="5">
        <v>1156471</v>
      </c>
      <c r="L96" s="5">
        <v>0</v>
      </c>
      <c r="M96" s="5">
        <v>0</v>
      </c>
      <c r="N96" s="5">
        <v>159138.51515799999</v>
      </c>
      <c r="O96" s="5">
        <v>2840064</v>
      </c>
      <c r="P96" s="5">
        <v>841901.75</v>
      </c>
      <c r="Q96" s="5">
        <v>156080</v>
      </c>
      <c r="R96" s="5">
        <v>231599</v>
      </c>
      <c r="S96" s="5">
        <v>0</v>
      </c>
      <c r="T96" s="5">
        <v>0</v>
      </c>
      <c r="U96" s="5">
        <v>10035</v>
      </c>
      <c r="V96" s="5">
        <v>0</v>
      </c>
      <c r="W96" s="5">
        <v>21967676</v>
      </c>
      <c r="X96" s="5">
        <v>0</v>
      </c>
      <c r="Y96" s="5">
        <v>841944</v>
      </c>
      <c r="Z96" s="5">
        <v>835639</v>
      </c>
      <c r="AA96" s="5">
        <v>8692462</v>
      </c>
      <c r="AB96" s="5">
        <v>132241813.36515801</v>
      </c>
      <c r="AC96" s="5">
        <v>0</v>
      </c>
      <c r="AD96" s="5">
        <v>1454643</v>
      </c>
      <c r="AE96" s="5">
        <v>841901.75</v>
      </c>
      <c r="AF96" s="5">
        <v>231599</v>
      </c>
      <c r="AG96" s="5">
        <v>21967238.52</v>
      </c>
      <c r="AH96" s="5">
        <v>0</v>
      </c>
      <c r="AI96" s="5">
        <v>8239280</v>
      </c>
      <c r="AJ96" s="5">
        <v>32734662.27</v>
      </c>
      <c r="AK96" s="5">
        <v>140895016.32185599</v>
      </c>
      <c r="AL96" s="5">
        <v>11303786925</v>
      </c>
      <c r="AM96" s="47"/>
    </row>
    <row r="97" spans="1:39" x14ac:dyDescent="0.25">
      <c r="A97" s="5">
        <v>282</v>
      </c>
      <c r="B97" s="5">
        <v>1</v>
      </c>
      <c r="C97" s="5" t="s">
        <v>2163</v>
      </c>
      <c r="D97" s="5">
        <v>1522.8950709999999</v>
      </c>
      <c r="E97" s="5">
        <v>1678.5966880000001</v>
      </c>
      <c r="F97" s="5">
        <v>1759.5304349999999</v>
      </c>
      <c r="G97" s="5">
        <v>1949.966103</v>
      </c>
      <c r="H97" s="5">
        <v>13322168</v>
      </c>
      <c r="I97" s="5">
        <v>0</v>
      </c>
      <c r="J97" s="5">
        <v>265730</v>
      </c>
      <c r="K97" s="5">
        <v>110967</v>
      </c>
      <c r="L97" s="5">
        <v>0</v>
      </c>
      <c r="M97" s="5">
        <v>0</v>
      </c>
      <c r="N97" s="5">
        <v>0</v>
      </c>
      <c r="O97" s="5">
        <v>459859</v>
      </c>
      <c r="P97" s="5">
        <v>231384.25</v>
      </c>
      <c r="Q97" s="5">
        <v>25350</v>
      </c>
      <c r="R97" s="5">
        <v>5752</v>
      </c>
      <c r="S97" s="5">
        <v>0</v>
      </c>
      <c r="T97" s="5">
        <v>0</v>
      </c>
      <c r="U97" s="5">
        <v>0</v>
      </c>
      <c r="V97" s="5">
        <v>0</v>
      </c>
      <c r="W97" s="5">
        <v>1813195</v>
      </c>
      <c r="X97" s="5">
        <v>0</v>
      </c>
      <c r="Y97" s="5">
        <v>13456</v>
      </c>
      <c r="Z97" s="5">
        <v>112334</v>
      </c>
      <c r="AA97" s="5">
        <v>1411775</v>
      </c>
      <c r="AB97" s="5">
        <v>17771970.25</v>
      </c>
      <c r="AC97" s="5">
        <v>0</v>
      </c>
      <c r="AD97" s="5">
        <v>149858</v>
      </c>
      <c r="AE97" s="5">
        <v>231384.25</v>
      </c>
      <c r="AF97" s="5">
        <v>5752</v>
      </c>
      <c r="AG97" s="5">
        <v>1813195</v>
      </c>
      <c r="AH97" s="5">
        <v>0</v>
      </c>
      <c r="AI97" s="5">
        <v>1352732</v>
      </c>
      <c r="AJ97" s="5">
        <v>3552921.25</v>
      </c>
      <c r="AK97" s="5">
        <v>14559461.293741001</v>
      </c>
      <c r="AL97" s="5">
        <v>1328071500</v>
      </c>
      <c r="AM97" s="47"/>
    </row>
    <row r="98" spans="1:39" x14ac:dyDescent="0.25">
      <c r="A98" s="5">
        <v>283</v>
      </c>
      <c r="B98" s="5">
        <v>1</v>
      </c>
      <c r="C98" s="5" t="s">
        <v>207</v>
      </c>
      <c r="D98" s="5">
        <v>4381.186796</v>
      </c>
      <c r="E98" s="5">
        <v>4799.7935850000003</v>
      </c>
      <c r="F98" s="5">
        <v>4385.8931659999998</v>
      </c>
      <c r="G98" s="5">
        <v>4800.8209109999998</v>
      </c>
      <c r="H98" s="5">
        <v>32799208</v>
      </c>
      <c r="I98" s="5">
        <v>460530</v>
      </c>
      <c r="J98" s="5">
        <v>1324886</v>
      </c>
      <c r="K98" s="5">
        <v>358011</v>
      </c>
      <c r="L98" s="5">
        <v>0</v>
      </c>
      <c r="M98" s="5">
        <v>0</v>
      </c>
      <c r="N98" s="5">
        <v>0</v>
      </c>
      <c r="O98" s="5">
        <v>1151849</v>
      </c>
      <c r="P98" s="5">
        <v>240041</v>
      </c>
      <c r="Q98" s="5">
        <v>62411</v>
      </c>
      <c r="R98" s="5">
        <v>105042</v>
      </c>
      <c r="S98" s="5">
        <v>0</v>
      </c>
      <c r="T98" s="5">
        <v>0</v>
      </c>
      <c r="U98" s="5">
        <v>0</v>
      </c>
      <c r="V98" s="5">
        <v>0</v>
      </c>
      <c r="W98" s="5">
        <v>9009281</v>
      </c>
      <c r="X98" s="5">
        <v>0</v>
      </c>
      <c r="Y98" s="5">
        <v>118183</v>
      </c>
      <c r="Z98" s="5">
        <v>336858</v>
      </c>
      <c r="AA98" s="5">
        <v>3475794</v>
      </c>
      <c r="AB98" s="5">
        <v>49442094</v>
      </c>
      <c r="AC98" s="5">
        <v>0</v>
      </c>
      <c r="AD98" s="5">
        <v>934468</v>
      </c>
      <c r="AE98" s="5">
        <v>240041</v>
      </c>
      <c r="AF98" s="5">
        <v>105042</v>
      </c>
      <c r="AG98" s="5">
        <v>9008344.25</v>
      </c>
      <c r="AH98" s="5">
        <v>0</v>
      </c>
      <c r="AI98" s="5">
        <v>3475794</v>
      </c>
      <c r="AJ98" s="5">
        <v>13763689.25</v>
      </c>
      <c r="AK98" s="5">
        <v>89237456.889385</v>
      </c>
      <c r="AL98" s="5">
        <v>7841965250</v>
      </c>
      <c r="AM98" s="47"/>
    </row>
    <row r="99" spans="1:39" x14ac:dyDescent="0.25">
      <c r="A99" s="5">
        <v>284</v>
      </c>
      <c r="B99" s="5">
        <v>1</v>
      </c>
      <c r="C99" s="5" t="s">
        <v>208</v>
      </c>
      <c r="D99" s="5">
        <v>14432.373049</v>
      </c>
      <c r="E99" s="5">
        <v>15685.306183000001</v>
      </c>
      <c r="F99" s="5">
        <v>14286.997729000001</v>
      </c>
      <c r="G99" s="5">
        <v>15527.272306000001</v>
      </c>
      <c r="H99" s="5">
        <v>106082324</v>
      </c>
      <c r="I99" s="5">
        <v>307020</v>
      </c>
      <c r="J99" s="5">
        <v>620411</v>
      </c>
      <c r="K99" s="5">
        <v>233650</v>
      </c>
      <c r="L99" s="5">
        <v>0</v>
      </c>
      <c r="M99" s="5">
        <v>0</v>
      </c>
      <c r="N99" s="5">
        <v>526647.51329200005</v>
      </c>
      <c r="O99" s="5">
        <v>3432809</v>
      </c>
      <c r="P99" s="5">
        <v>1093270.25</v>
      </c>
      <c r="Q99" s="5">
        <v>201855</v>
      </c>
      <c r="R99" s="5">
        <v>18322</v>
      </c>
      <c r="S99" s="5">
        <v>0</v>
      </c>
      <c r="T99" s="5">
        <v>0</v>
      </c>
      <c r="U99" s="5">
        <v>0</v>
      </c>
      <c r="V99" s="5">
        <v>0</v>
      </c>
      <c r="W99" s="5">
        <v>28607291</v>
      </c>
      <c r="X99" s="5">
        <v>0</v>
      </c>
      <c r="Y99" s="5">
        <v>0</v>
      </c>
      <c r="Z99" s="5">
        <v>1042577</v>
      </c>
      <c r="AA99" s="5">
        <v>11241745</v>
      </c>
      <c r="AB99" s="5">
        <v>153407921.76329201</v>
      </c>
      <c r="AC99" s="5">
        <v>0</v>
      </c>
      <c r="AD99" s="5">
        <v>1765687</v>
      </c>
      <c r="AE99" s="5">
        <v>1093270.25</v>
      </c>
      <c r="AF99" s="5">
        <v>18322</v>
      </c>
      <c r="AG99" s="5">
        <v>28577555.359999999</v>
      </c>
      <c r="AH99" s="5">
        <v>0</v>
      </c>
      <c r="AI99" s="5">
        <v>11241745</v>
      </c>
      <c r="AJ99" s="5">
        <v>42696579.609999999</v>
      </c>
      <c r="AK99" s="5">
        <v>182987840.75520599</v>
      </c>
      <c r="AL99" s="5">
        <v>15576528400</v>
      </c>
      <c r="AM99" s="47"/>
    </row>
    <row r="100" spans="1:39" x14ac:dyDescent="0.25">
      <c r="A100" s="5">
        <v>286</v>
      </c>
      <c r="B100" s="5">
        <v>1</v>
      </c>
      <c r="C100" s="5" t="s">
        <v>209</v>
      </c>
      <c r="D100" s="5">
        <v>1750</v>
      </c>
      <c r="E100" s="5">
        <v>1894.4</v>
      </c>
      <c r="F100" s="5">
        <v>2121.5721610000001</v>
      </c>
      <c r="G100" s="5">
        <v>2338.3573780000002</v>
      </c>
      <c r="H100" s="5">
        <v>15975658</v>
      </c>
      <c r="I100" s="5">
        <v>643719</v>
      </c>
      <c r="J100" s="5">
        <v>4687754</v>
      </c>
      <c r="K100" s="5">
        <v>460890</v>
      </c>
      <c r="L100" s="5">
        <v>0</v>
      </c>
      <c r="M100" s="5">
        <v>0</v>
      </c>
      <c r="N100" s="5">
        <v>11088.276489</v>
      </c>
      <c r="O100" s="5">
        <v>523522</v>
      </c>
      <c r="P100" s="5">
        <v>363353</v>
      </c>
      <c r="Q100" s="5">
        <v>30399</v>
      </c>
      <c r="R100" s="5">
        <v>34210</v>
      </c>
      <c r="S100" s="5">
        <v>0</v>
      </c>
      <c r="T100" s="5">
        <v>0</v>
      </c>
      <c r="U100" s="5">
        <v>0</v>
      </c>
      <c r="V100" s="5">
        <v>0</v>
      </c>
      <c r="W100" s="5">
        <v>526013</v>
      </c>
      <c r="X100" s="5">
        <v>0</v>
      </c>
      <c r="Y100" s="5">
        <v>298892</v>
      </c>
      <c r="Z100" s="5">
        <v>158738</v>
      </c>
      <c r="AA100" s="5">
        <v>1692971</v>
      </c>
      <c r="AB100" s="5">
        <v>25407207.276489001</v>
      </c>
      <c r="AC100" s="5">
        <v>0</v>
      </c>
      <c r="AD100" s="5">
        <v>102785</v>
      </c>
      <c r="AE100" s="5">
        <v>324965</v>
      </c>
      <c r="AF100" s="5">
        <v>30596</v>
      </c>
      <c r="AG100" s="5">
        <v>423147</v>
      </c>
      <c r="AH100" s="5">
        <v>0</v>
      </c>
      <c r="AI100" s="5">
        <v>1178423</v>
      </c>
      <c r="AJ100" s="5">
        <v>2059916</v>
      </c>
      <c r="AK100" s="5">
        <v>10518856.057019001</v>
      </c>
      <c r="AL100" s="5">
        <v>864071100</v>
      </c>
      <c r="AM100" s="47"/>
    </row>
    <row r="101" spans="1:39" x14ac:dyDescent="0.25">
      <c r="A101" s="5">
        <v>294</v>
      </c>
      <c r="B101" s="5">
        <v>1</v>
      </c>
      <c r="C101" s="5" t="s">
        <v>210</v>
      </c>
      <c r="D101" s="5">
        <v>408</v>
      </c>
      <c r="E101" s="5">
        <v>448</v>
      </c>
      <c r="F101" s="5">
        <v>1354.8494330000001</v>
      </c>
      <c r="G101" s="5">
        <v>1517.15362</v>
      </c>
      <c r="H101" s="5">
        <v>10365194</v>
      </c>
      <c r="I101" s="5">
        <v>0</v>
      </c>
      <c r="J101" s="5">
        <v>878753.93</v>
      </c>
      <c r="K101" s="5">
        <v>16379</v>
      </c>
      <c r="L101" s="5">
        <v>0</v>
      </c>
      <c r="M101" s="5">
        <v>0</v>
      </c>
      <c r="N101" s="5">
        <v>413057</v>
      </c>
      <c r="O101" s="5">
        <v>367910</v>
      </c>
      <c r="P101" s="5">
        <v>252526.75</v>
      </c>
      <c r="Q101" s="5">
        <v>19723</v>
      </c>
      <c r="R101" s="5">
        <v>29736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1062244</v>
      </c>
      <c r="Z101" s="5">
        <v>164607</v>
      </c>
      <c r="AA101" s="5">
        <v>595483</v>
      </c>
      <c r="AB101" s="5">
        <v>14165613.68</v>
      </c>
      <c r="AC101" s="5">
        <v>0</v>
      </c>
      <c r="AD101" s="5">
        <v>44562</v>
      </c>
      <c r="AE101" s="5">
        <v>193708</v>
      </c>
      <c r="AF101" s="5">
        <v>22810</v>
      </c>
      <c r="AG101" s="5">
        <v>0</v>
      </c>
      <c r="AH101" s="5">
        <v>0</v>
      </c>
      <c r="AI101" s="5">
        <v>301260</v>
      </c>
      <c r="AJ101" s="5">
        <v>562340</v>
      </c>
      <c r="AK101" s="5">
        <v>4210299.4242089996</v>
      </c>
      <c r="AL101" s="5">
        <v>175262405</v>
      </c>
      <c r="AM101" s="47"/>
    </row>
    <row r="102" spans="1:39" x14ac:dyDescent="0.25">
      <c r="A102" s="5">
        <v>297</v>
      </c>
      <c r="B102" s="5">
        <v>1</v>
      </c>
      <c r="C102" s="5" t="s">
        <v>211</v>
      </c>
      <c r="D102" s="5">
        <v>337</v>
      </c>
      <c r="E102" s="5">
        <v>367</v>
      </c>
      <c r="F102" s="5">
        <v>351</v>
      </c>
      <c r="G102" s="5">
        <v>383.2</v>
      </c>
      <c r="H102" s="5">
        <v>2618022</v>
      </c>
      <c r="I102" s="5">
        <v>0</v>
      </c>
      <c r="J102" s="5">
        <v>51074</v>
      </c>
      <c r="K102" s="5">
        <v>0</v>
      </c>
      <c r="L102" s="5">
        <v>125250</v>
      </c>
      <c r="M102" s="5">
        <v>0</v>
      </c>
      <c r="N102" s="5">
        <v>85612</v>
      </c>
      <c r="O102" s="5">
        <v>91573</v>
      </c>
      <c r="P102" s="5">
        <v>45310</v>
      </c>
      <c r="Q102" s="5">
        <v>4982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351586</v>
      </c>
      <c r="X102" s="5">
        <v>0</v>
      </c>
      <c r="Y102" s="5">
        <v>0</v>
      </c>
      <c r="Z102" s="5">
        <v>21676</v>
      </c>
      <c r="AA102" s="5">
        <v>277437</v>
      </c>
      <c r="AB102" s="5">
        <v>3672522</v>
      </c>
      <c r="AC102" s="5">
        <v>0</v>
      </c>
      <c r="AD102" s="5">
        <v>32793</v>
      </c>
      <c r="AE102" s="5">
        <v>29850</v>
      </c>
      <c r="AF102" s="5">
        <v>0</v>
      </c>
      <c r="AG102" s="5">
        <v>279766</v>
      </c>
      <c r="AH102" s="5">
        <v>0</v>
      </c>
      <c r="AI102" s="5">
        <v>142250</v>
      </c>
      <c r="AJ102" s="5">
        <v>484659</v>
      </c>
      <c r="AK102" s="5">
        <v>3144181.8173810001</v>
      </c>
      <c r="AL102" s="5">
        <v>123305175</v>
      </c>
      <c r="AM102" s="47"/>
    </row>
    <row r="103" spans="1:39" x14ac:dyDescent="0.25">
      <c r="A103" s="5">
        <v>299</v>
      </c>
      <c r="B103" s="5">
        <v>1</v>
      </c>
      <c r="C103" s="5" t="s">
        <v>212</v>
      </c>
      <c r="D103" s="5">
        <v>752.86817499999995</v>
      </c>
      <c r="E103" s="5">
        <v>834.838572</v>
      </c>
      <c r="F103" s="5">
        <v>698.482034</v>
      </c>
      <c r="G103" s="5">
        <v>777.37985500000002</v>
      </c>
      <c r="H103" s="5">
        <v>5311059</v>
      </c>
      <c r="I103" s="5">
        <v>0</v>
      </c>
      <c r="J103" s="5">
        <v>159038</v>
      </c>
      <c r="K103" s="5">
        <v>0</v>
      </c>
      <c r="L103" s="5">
        <v>80447</v>
      </c>
      <c r="M103" s="5">
        <v>0</v>
      </c>
      <c r="N103" s="5">
        <v>217732.60496200001</v>
      </c>
      <c r="O103" s="5">
        <v>171263</v>
      </c>
      <c r="P103" s="5">
        <v>111012.75</v>
      </c>
      <c r="Q103" s="5">
        <v>10106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357595</v>
      </c>
      <c r="X103" s="5">
        <v>0</v>
      </c>
      <c r="Y103" s="5">
        <v>26055</v>
      </c>
      <c r="Z103" s="5">
        <v>41780</v>
      </c>
      <c r="AA103" s="5">
        <v>562823</v>
      </c>
      <c r="AB103" s="5">
        <v>7048911.3549619997</v>
      </c>
      <c r="AC103" s="5">
        <v>0</v>
      </c>
      <c r="AD103" s="5">
        <v>72730</v>
      </c>
      <c r="AE103" s="5">
        <v>100416</v>
      </c>
      <c r="AF103" s="5">
        <v>0</v>
      </c>
      <c r="AG103" s="5">
        <v>290943</v>
      </c>
      <c r="AH103" s="5">
        <v>0</v>
      </c>
      <c r="AI103" s="5">
        <v>396227</v>
      </c>
      <c r="AJ103" s="5">
        <v>860316</v>
      </c>
      <c r="AK103" s="5">
        <v>7563906.6161099998</v>
      </c>
      <c r="AL103" s="5">
        <v>385124900</v>
      </c>
      <c r="AM103" s="47"/>
    </row>
    <row r="104" spans="1:39" x14ac:dyDescent="0.25">
      <c r="A104" s="5">
        <v>300</v>
      </c>
      <c r="B104" s="5">
        <v>1</v>
      </c>
      <c r="C104" s="5" t="s">
        <v>2164</v>
      </c>
      <c r="D104" s="5">
        <v>985.45885999999996</v>
      </c>
      <c r="E104" s="5">
        <v>1087.7244029999999</v>
      </c>
      <c r="F104" s="5">
        <v>1050.5779050000001</v>
      </c>
      <c r="G104" s="5">
        <v>1161.093486</v>
      </c>
      <c r="H104" s="5">
        <v>7932591</v>
      </c>
      <c r="I104" s="5">
        <v>0</v>
      </c>
      <c r="J104" s="5">
        <v>128551</v>
      </c>
      <c r="K104" s="5">
        <v>15405</v>
      </c>
      <c r="L104" s="5">
        <v>0</v>
      </c>
      <c r="M104" s="5">
        <v>0</v>
      </c>
      <c r="N104" s="5">
        <v>167882</v>
      </c>
      <c r="O104" s="5">
        <v>267922</v>
      </c>
      <c r="P104" s="5">
        <v>137725</v>
      </c>
      <c r="Q104" s="5">
        <v>15094</v>
      </c>
      <c r="R104" s="5">
        <v>0</v>
      </c>
      <c r="S104" s="5">
        <v>0</v>
      </c>
      <c r="T104" s="5">
        <v>0</v>
      </c>
      <c r="U104" s="5">
        <v>56888</v>
      </c>
      <c r="V104" s="5">
        <v>0</v>
      </c>
      <c r="W104" s="5">
        <v>1057187</v>
      </c>
      <c r="X104" s="5">
        <v>0</v>
      </c>
      <c r="Y104" s="5">
        <v>53003</v>
      </c>
      <c r="Z104" s="5">
        <v>59324</v>
      </c>
      <c r="AA104" s="5">
        <v>840632</v>
      </c>
      <c r="AB104" s="5">
        <v>10732204</v>
      </c>
      <c r="AC104" s="5">
        <v>0</v>
      </c>
      <c r="AD104" s="5">
        <v>93553</v>
      </c>
      <c r="AE104" s="5">
        <v>137725</v>
      </c>
      <c r="AF104" s="5">
        <v>0</v>
      </c>
      <c r="AG104" s="5">
        <v>1057187</v>
      </c>
      <c r="AH104" s="5">
        <v>0</v>
      </c>
      <c r="AI104" s="5">
        <v>768684</v>
      </c>
      <c r="AJ104" s="5">
        <v>2057149</v>
      </c>
      <c r="AK104" s="5">
        <v>9289250.1382010002</v>
      </c>
      <c r="AL104" s="5">
        <v>759486975</v>
      </c>
      <c r="AM104" s="47"/>
    </row>
    <row r="105" spans="1:39" x14ac:dyDescent="0.25">
      <c r="A105" s="5">
        <v>306</v>
      </c>
      <c r="B105" s="5">
        <v>1</v>
      </c>
      <c r="C105" s="5" t="s">
        <v>213</v>
      </c>
      <c r="D105" s="5">
        <v>187.945571</v>
      </c>
      <c r="E105" s="5">
        <v>204.40042</v>
      </c>
      <c r="F105" s="5">
        <v>333.33215300000001</v>
      </c>
      <c r="G105" s="5">
        <v>368.10376600000001</v>
      </c>
      <c r="H105" s="5">
        <v>2514885</v>
      </c>
      <c r="I105" s="5">
        <v>0</v>
      </c>
      <c r="J105" s="5">
        <v>403756</v>
      </c>
      <c r="K105" s="5">
        <v>0</v>
      </c>
      <c r="L105" s="5">
        <v>123465</v>
      </c>
      <c r="M105" s="5">
        <v>34562</v>
      </c>
      <c r="N105" s="5">
        <v>153853</v>
      </c>
      <c r="O105" s="5">
        <v>81417</v>
      </c>
      <c r="P105" s="5">
        <v>60668.75</v>
      </c>
      <c r="Q105" s="5">
        <v>4785</v>
      </c>
      <c r="R105" s="5">
        <v>18409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19455</v>
      </c>
      <c r="AA105" s="5">
        <v>266507</v>
      </c>
      <c r="AB105" s="5">
        <v>3681762.75</v>
      </c>
      <c r="AC105" s="5">
        <v>0</v>
      </c>
      <c r="AD105" s="5">
        <v>31409</v>
      </c>
      <c r="AE105" s="5">
        <v>60668.75</v>
      </c>
      <c r="AF105" s="5">
        <v>18409</v>
      </c>
      <c r="AG105" s="5">
        <v>0</v>
      </c>
      <c r="AH105" s="5">
        <v>0</v>
      </c>
      <c r="AI105" s="5">
        <v>244719</v>
      </c>
      <c r="AJ105" s="5">
        <v>355205.75</v>
      </c>
      <c r="AK105" s="5">
        <v>3253647.1783980001</v>
      </c>
      <c r="AL105" s="5">
        <v>144383050</v>
      </c>
      <c r="AM105" s="47"/>
    </row>
    <row r="106" spans="1:39" x14ac:dyDescent="0.25">
      <c r="A106" s="5">
        <v>308</v>
      </c>
      <c r="B106" s="5">
        <v>1</v>
      </c>
      <c r="C106" s="5" t="s">
        <v>214</v>
      </c>
      <c r="D106" s="5">
        <v>312.98948799999999</v>
      </c>
      <c r="E106" s="5">
        <v>339.18150400000002</v>
      </c>
      <c r="F106" s="5">
        <v>626.19846700000005</v>
      </c>
      <c r="G106" s="5">
        <v>681.81194200000004</v>
      </c>
      <c r="H106" s="5">
        <v>4658139</v>
      </c>
      <c r="I106" s="5">
        <v>12281</v>
      </c>
      <c r="J106" s="5">
        <v>445603</v>
      </c>
      <c r="K106" s="5">
        <v>0</v>
      </c>
      <c r="L106" s="5">
        <v>107481</v>
      </c>
      <c r="M106" s="5">
        <v>0</v>
      </c>
      <c r="N106" s="5">
        <v>194655</v>
      </c>
      <c r="O106" s="5">
        <v>150335</v>
      </c>
      <c r="P106" s="5">
        <v>112164.75</v>
      </c>
      <c r="Q106" s="5">
        <v>8864</v>
      </c>
      <c r="R106" s="5">
        <v>37970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43289</v>
      </c>
      <c r="AA106" s="5">
        <v>493632</v>
      </c>
      <c r="AB106" s="5">
        <v>6264413.75</v>
      </c>
      <c r="AC106" s="5">
        <v>0</v>
      </c>
      <c r="AD106" s="5">
        <v>68808</v>
      </c>
      <c r="AE106" s="5">
        <v>112164.75</v>
      </c>
      <c r="AF106" s="5">
        <v>37970</v>
      </c>
      <c r="AG106" s="5">
        <v>-98219.456642999998</v>
      </c>
      <c r="AH106" s="5">
        <v>0</v>
      </c>
      <c r="AI106" s="5">
        <v>486202</v>
      </c>
      <c r="AJ106" s="5">
        <v>606925.29335699999</v>
      </c>
      <c r="AK106" s="5">
        <v>7149973.7500390001</v>
      </c>
      <c r="AL106" s="5">
        <v>287637790</v>
      </c>
      <c r="AM106" s="47"/>
    </row>
    <row r="107" spans="1:39" x14ac:dyDescent="0.25">
      <c r="A107" s="5">
        <v>309</v>
      </c>
      <c r="B107" s="5">
        <v>1</v>
      </c>
      <c r="C107" s="5" t="s">
        <v>215</v>
      </c>
      <c r="D107" s="5">
        <v>1726.0167759999999</v>
      </c>
      <c r="E107" s="5">
        <v>1885.6036160000001</v>
      </c>
      <c r="F107" s="5">
        <v>1646.974013</v>
      </c>
      <c r="G107" s="5">
        <v>1808.2230010000001</v>
      </c>
      <c r="H107" s="5">
        <v>12353780</v>
      </c>
      <c r="I107" s="5">
        <v>75732</v>
      </c>
      <c r="J107" s="5">
        <v>1190627.06</v>
      </c>
      <c r="K107" s="5">
        <v>15649</v>
      </c>
      <c r="L107" s="5">
        <v>0</v>
      </c>
      <c r="M107" s="5">
        <v>0</v>
      </c>
      <c r="N107" s="5">
        <v>483678.64661</v>
      </c>
      <c r="O107" s="5">
        <v>408172</v>
      </c>
      <c r="P107" s="5">
        <v>302877.25</v>
      </c>
      <c r="Q107" s="5">
        <v>23507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2079</v>
      </c>
      <c r="Z107" s="5">
        <v>87970</v>
      </c>
      <c r="AA107" s="5">
        <v>1309153</v>
      </c>
      <c r="AB107" s="5">
        <v>16253224.95661</v>
      </c>
      <c r="AC107" s="5">
        <v>0</v>
      </c>
      <c r="AD107" s="5">
        <v>250296</v>
      </c>
      <c r="AE107" s="5">
        <v>302877.25</v>
      </c>
      <c r="AF107" s="5">
        <v>0</v>
      </c>
      <c r="AG107" s="5">
        <v>0</v>
      </c>
      <c r="AH107" s="5">
        <v>0</v>
      </c>
      <c r="AI107" s="5">
        <v>1166559</v>
      </c>
      <c r="AJ107" s="5">
        <v>1719732.25</v>
      </c>
      <c r="AK107" s="5">
        <v>25405383.037831001</v>
      </c>
      <c r="AL107" s="5">
        <v>1223151940</v>
      </c>
      <c r="AM107" s="47"/>
    </row>
    <row r="108" spans="1:39" x14ac:dyDescent="0.25">
      <c r="A108" s="5">
        <v>314</v>
      </c>
      <c r="B108" s="5">
        <v>1</v>
      </c>
      <c r="C108" s="5" t="s">
        <v>216</v>
      </c>
      <c r="D108" s="5">
        <v>894</v>
      </c>
      <c r="E108" s="5">
        <v>977.6</v>
      </c>
      <c r="F108" s="5">
        <v>738.02324699999997</v>
      </c>
      <c r="G108" s="5">
        <v>811.36705900000004</v>
      </c>
      <c r="H108" s="5">
        <v>5543260</v>
      </c>
      <c r="I108" s="5">
        <v>0</v>
      </c>
      <c r="J108" s="5">
        <v>290164</v>
      </c>
      <c r="K108" s="5">
        <v>15405</v>
      </c>
      <c r="L108" s="5">
        <v>68338</v>
      </c>
      <c r="M108" s="5">
        <v>0</v>
      </c>
      <c r="N108" s="5">
        <v>173264.57317799999</v>
      </c>
      <c r="O108" s="5">
        <v>186250</v>
      </c>
      <c r="P108" s="5">
        <v>115865.5</v>
      </c>
      <c r="Q108" s="5">
        <v>10548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373229</v>
      </c>
      <c r="X108" s="5">
        <v>0</v>
      </c>
      <c r="Y108" s="5">
        <v>0</v>
      </c>
      <c r="Z108" s="5">
        <v>36455</v>
      </c>
      <c r="AA108" s="5">
        <v>587430</v>
      </c>
      <c r="AB108" s="5">
        <v>7400209.0731779998</v>
      </c>
      <c r="AC108" s="5">
        <v>0</v>
      </c>
      <c r="AD108" s="5">
        <v>59308</v>
      </c>
      <c r="AE108" s="5">
        <v>103963</v>
      </c>
      <c r="AF108" s="5">
        <v>0</v>
      </c>
      <c r="AG108" s="5">
        <v>301223</v>
      </c>
      <c r="AH108" s="5">
        <v>0</v>
      </c>
      <c r="AI108" s="5">
        <v>410228</v>
      </c>
      <c r="AJ108" s="5">
        <v>874722</v>
      </c>
      <c r="AK108" s="5">
        <v>5919706.4443359999</v>
      </c>
      <c r="AL108" s="5">
        <v>447359650</v>
      </c>
      <c r="AM108" s="47"/>
    </row>
    <row r="109" spans="1:39" x14ac:dyDescent="0.25">
      <c r="A109" s="5">
        <v>316</v>
      </c>
      <c r="B109" s="5">
        <v>1</v>
      </c>
      <c r="C109" s="5" t="s">
        <v>217</v>
      </c>
      <c r="D109" s="5">
        <v>1340</v>
      </c>
      <c r="E109" s="5">
        <v>1463.6</v>
      </c>
      <c r="F109" s="5">
        <v>1050.312271</v>
      </c>
      <c r="G109" s="5">
        <v>1147.5747249999999</v>
      </c>
      <c r="H109" s="5">
        <v>7840231</v>
      </c>
      <c r="I109" s="5">
        <v>0</v>
      </c>
      <c r="J109" s="5">
        <v>720288</v>
      </c>
      <c r="K109" s="5">
        <v>0</v>
      </c>
      <c r="L109" s="5">
        <v>0</v>
      </c>
      <c r="M109" s="5">
        <v>0</v>
      </c>
      <c r="N109" s="5">
        <v>205107.21080100001</v>
      </c>
      <c r="O109" s="5">
        <v>273996</v>
      </c>
      <c r="P109" s="5">
        <v>190600.25</v>
      </c>
      <c r="Q109" s="5">
        <v>14918</v>
      </c>
      <c r="R109" s="5">
        <v>30158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59099</v>
      </c>
      <c r="AA109" s="5">
        <v>830844</v>
      </c>
      <c r="AB109" s="5">
        <v>10165241.460801</v>
      </c>
      <c r="AC109" s="5">
        <v>0</v>
      </c>
      <c r="AD109" s="5">
        <v>80446</v>
      </c>
      <c r="AE109" s="5">
        <v>156297</v>
      </c>
      <c r="AF109" s="5">
        <v>24730</v>
      </c>
      <c r="AG109" s="5">
        <v>0</v>
      </c>
      <c r="AH109" s="5">
        <v>0</v>
      </c>
      <c r="AI109" s="5">
        <v>530261</v>
      </c>
      <c r="AJ109" s="5">
        <v>791734</v>
      </c>
      <c r="AK109" s="5">
        <v>7719748.8098729998</v>
      </c>
      <c r="AL109" s="5">
        <v>612094565</v>
      </c>
      <c r="AM109" s="47"/>
    </row>
    <row r="110" spans="1:39" x14ac:dyDescent="0.25">
      <c r="A110" s="5">
        <v>317</v>
      </c>
      <c r="B110" s="5">
        <v>1</v>
      </c>
      <c r="C110" s="5" t="s">
        <v>218</v>
      </c>
      <c r="D110" s="5">
        <v>937.6</v>
      </c>
      <c r="E110" s="5">
        <v>1034.4000000000001</v>
      </c>
      <c r="F110" s="5">
        <v>947.53261099999997</v>
      </c>
      <c r="G110" s="5">
        <v>1031.520802</v>
      </c>
      <c r="H110" s="5">
        <v>7047350</v>
      </c>
      <c r="I110" s="5">
        <v>0</v>
      </c>
      <c r="J110" s="5">
        <v>1601053</v>
      </c>
      <c r="K110" s="5">
        <v>15416</v>
      </c>
      <c r="L110" s="5">
        <v>0</v>
      </c>
      <c r="M110" s="5">
        <v>157621.69</v>
      </c>
      <c r="N110" s="5">
        <v>384129.97582400002</v>
      </c>
      <c r="O110" s="5">
        <v>232289</v>
      </c>
      <c r="P110" s="5">
        <v>170284.75</v>
      </c>
      <c r="Q110" s="5">
        <v>13410</v>
      </c>
      <c r="R110" s="5">
        <v>46460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61836</v>
      </c>
      <c r="AA110" s="5">
        <v>746821</v>
      </c>
      <c r="AB110" s="5">
        <v>10476671.415824</v>
      </c>
      <c r="AC110" s="5">
        <v>0</v>
      </c>
      <c r="AD110" s="5">
        <v>85898</v>
      </c>
      <c r="AE110" s="5">
        <v>139202</v>
      </c>
      <c r="AF110" s="5">
        <v>37980</v>
      </c>
      <c r="AG110" s="5">
        <v>0</v>
      </c>
      <c r="AH110" s="5">
        <v>0</v>
      </c>
      <c r="AI110" s="5">
        <v>475150</v>
      </c>
      <c r="AJ110" s="5">
        <v>738230</v>
      </c>
      <c r="AK110" s="5">
        <v>8739687.6964350007</v>
      </c>
      <c r="AL110" s="5">
        <v>431249716</v>
      </c>
      <c r="AM110" s="47"/>
    </row>
    <row r="111" spans="1:39" x14ac:dyDescent="0.25">
      <c r="A111" s="5">
        <v>318</v>
      </c>
      <c r="B111" s="5">
        <v>1</v>
      </c>
      <c r="C111" s="5" t="s">
        <v>219</v>
      </c>
      <c r="D111" s="5">
        <v>3831.8528849999998</v>
      </c>
      <c r="E111" s="5">
        <v>4202.4696649999996</v>
      </c>
      <c r="F111" s="5">
        <v>3893.0621970000002</v>
      </c>
      <c r="G111" s="5">
        <v>4276.8333149999999</v>
      </c>
      <c r="H111" s="5">
        <v>29219325</v>
      </c>
      <c r="I111" s="5">
        <v>371622</v>
      </c>
      <c r="J111" s="5">
        <v>1796912.25</v>
      </c>
      <c r="K111" s="5">
        <v>0</v>
      </c>
      <c r="L111" s="5">
        <v>71073.600000000006</v>
      </c>
      <c r="M111" s="5">
        <v>619786</v>
      </c>
      <c r="N111" s="5">
        <v>1389437.6963490001</v>
      </c>
      <c r="O111" s="5">
        <v>958424</v>
      </c>
      <c r="P111" s="5">
        <v>709444.5</v>
      </c>
      <c r="Q111" s="5">
        <v>55599</v>
      </c>
      <c r="R111" s="5">
        <v>128989</v>
      </c>
      <c r="S111" s="5">
        <v>0</v>
      </c>
      <c r="T111" s="5">
        <v>0</v>
      </c>
      <c r="U111" s="5">
        <v>0</v>
      </c>
      <c r="V111" s="5">
        <v>-547</v>
      </c>
      <c r="W111" s="5">
        <v>0</v>
      </c>
      <c r="X111" s="5">
        <v>0</v>
      </c>
      <c r="Y111" s="5">
        <v>38349</v>
      </c>
      <c r="Z111" s="5">
        <v>245154</v>
      </c>
      <c r="AA111" s="5">
        <v>3096427</v>
      </c>
      <c r="AB111" s="5">
        <v>38699996.046348996</v>
      </c>
      <c r="AC111" s="5">
        <v>0</v>
      </c>
      <c r="AD111" s="5">
        <v>460554</v>
      </c>
      <c r="AE111" s="5">
        <v>709444.5</v>
      </c>
      <c r="AF111" s="5">
        <v>128989</v>
      </c>
      <c r="AG111" s="5">
        <v>0</v>
      </c>
      <c r="AH111" s="5">
        <v>0</v>
      </c>
      <c r="AI111" s="5">
        <v>2834093</v>
      </c>
      <c r="AJ111" s="5">
        <v>4133080.5</v>
      </c>
      <c r="AK111" s="5">
        <v>47087810.890166998</v>
      </c>
      <c r="AL111" s="5">
        <v>2942040716</v>
      </c>
      <c r="AM111" s="47"/>
    </row>
    <row r="112" spans="1:39" x14ac:dyDescent="0.25">
      <c r="A112" s="5">
        <v>319</v>
      </c>
      <c r="B112" s="5">
        <v>1</v>
      </c>
      <c r="C112" s="5" t="s">
        <v>1898</v>
      </c>
      <c r="D112" s="5">
        <v>537.79419800000005</v>
      </c>
      <c r="E112" s="5">
        <v>590.78762400000005</v>
      </c>
      <c r="F112" s="5">
        <v>527.26822800000002</v>
      </c>
      <c r="G112" s="5">
        <v>591.32612400000005</v>
      </c>
      <c r="H112" s="5">
        <v>4039940</v>
      </c>
      <c r="I112" s="5">
        <v>0</v>
      </c>
      <c r="J112" s="5">
        <v>467872.29</v>
      </c>
      <c r="K112" s="5">
        <v>0</v>
      </c>
      <c r="L112" s="5">
        <v>123537</v>
      </c>
      <c r="M112" s="5">
        <v>152350</v>
      </c>
      <c r="N112" s="5">
        <v>206916.418404</v>
      </c>
      <c r="O112" s="5">
        <v>142075</v>
      </c>
      <c r="P112" s="5">
        <v>78383.5</v>
      </c>
      <c r="Q112" s="5">
        <v>7687</v>
      </c>
      <c r="R112" s="5">
        <v>25179</v>
      </c>
      <c r="S112" s="5">
        <v>0</v>
      </c>
      <c r="T112" s="5">
        <v>0</v>
      </c>
      <c r="U112" s="5">
        <v>0</v>
      </c>
      <c r="V112" s="5">
        <v>0</v>
      </c>
      <c r="W112" s="5">
        <v>359686</v>
      </c>
      <c r="X112" s="5">
        <v>0</v>
      </c>
      <c r="Y112" s="5">
        <v>6263</v>
      </c>
      <c r="Z112" s="5">
        <v>34929</v>
      </c>
      <c r="AA112" s="5">
        <v>428120</v>
      </c>
      <c r="AB112" s="5">
        <v>6072938.2084039999</v>
      </c>
      <c r="AC112" s="5">
        <v>0</v>
      </c>
      <c r="AD112" s="5">
        <v>39818</v>
      </c>
      <c r="AE112" s="5">
        <v>58592</v>
      </c>
      <c r="AF112" s="5">
        <v>18822</v>
      </c>
      <c r="AG112" s="5">
        <v>270565</v>
      </c>
      <c r="AH112" s="5">
        <v>0</v>
      </c>
      <c r="AI112" s="5">
        <v>249073</v>
      </c>
      <c r="AJ112" s="5">
        <v>636870</v>
      </c>
      <c r="AK112" s="5">
        <v>3797079.6929520001</v>
      </c>
      <c r="AL112" s="5">
        <v>225225730</v>
      </c>
      <c r="AM112" s="47"/>
    </row>
    <row r="113" spans="1:39" x14ac:dyDescent="0.25">
      <c r="A113" s="5">
        <v>323</v>
      </c>
      <c r="B113" s="5">
        <v>2</v>
      </c>
      <c r="C113" s="5" t="s">
        <v>220</v>
      </c>
      <c r="D113" s="5">
        <v>34.666666999999997</v>
      </c>
      <c r="E113" s="5">
        <v>38.866667</v>
      </c>
      <c r="F113" s="5">
        <v>25</v>
      </c>
      <c r="G113" s="5">
        <v>28.6</v>
      </c>
      <c r="H113" s="5">
        <v>195395</v>
      </c>
      <c r="I113" s="5">
        <v>0</v>
      </c>
      <c r="J113" s="5">
        <v>0</v>
      </c>
      <c r="K113" s="5">
        <v>0</v>
      </c>
      <c r="L113" s="5">
        <v>15095</v>
      </c>
      <c r="M113" s="5">
        <v>0</v>
      </c>
      <c r="N113" s="5">
        <v>4549</v>
      </c>
      <c r="O113" s="5">
        <v>5377</v>
      </c>
      <c r="P113" s="5">
        <v>2031.25</v>
      </c>
      <c r="Q113" s="5">
        <v>372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51391</v>
      </c>
      <c r="X113" s="5">
        <v>0</v>
      </c>
      <c r="Y113" s="5">
        <v>4209</v>
      </c>
      <c r="Z113" s="5">
        <v>989</v>
      </c>
      <c r="AA113" s="5">
        <v>20706</v>
      </c>
      <c r="AB113" s="5">
        <v>300114.25</v>
      </c>
      <c r="AC113" s="5">
        <v>0</v>
      </c>
      <c r="AD113" s="5">
        <v>3375</v>
      </c>
      <c r="AE113" s="5">
        <v>2031.25</v>
      </c>
      <c r="AF113" s="5">
        <v>0</v>
      </c>
      <c r="AG113" s="5">
        <v>49513.87</v>
      </c>
      <c r="AH113" s="5">
        <v>0</v>
      </c>
      <c r="AI113" s="5">
        <v>20706</v>
      </c>
      <c r="AJ113" s="5">
        <v>75626.12</v>
      </c>
      <c r="AK113" s="5">
        <v>411275.99066100002</v>
      </c>
      <c r="AL113" s="5">
        <v>35785600</v>
      </c>
      <c r="AM113" s="47"/>
    </row>
    <row r="114" spans="1:39" x14ac:dyDescent="0.25">
      <c r="A114" s="5">
        <v>330</v>
      </c>
      <c r="B114" s="5">
        <v>1</v>
      </c>
      <c r="C114" s="5" t="s">
        <v>1899</v>
      </c>
      <c r="D114" s="5">
        <v>209.4</v>
      </c>
      <c r="E114" s="5">
        <v>229.2</v>
      </c>
      <c r="F114" s="5">
        <v>228.66319899999999</v>
      </c>
      <c r="G114" s="5">
        <v>251.146747</v>
      </c>
      <c r="H114" s="5">
        <v>1715835</v>
      </c>
      <c r="I114" s="5">
        <v>0</v>
      </c>
      <c r="J114" s="5">
        <v>171698</v>
      </c>
      <c r="K114" s="5">
        <v>35089</v>
      </c>
      <c r="L114" s="5">
        <v>100882</v>
      </c>
      <c r="M114" s="5">
        <v>187676</v>
      </c>
      <c r="N114" s="5">
        <v>97110</v>
      </c>
      <c r="O114" s="5">
        <v>58286</v>
      </c>
      <c r="P114" s="5">
        <v>24417</v>
      </c>
      <c r="Q114" s="5">
        <v>3265</v>
      </c>
      <c r="R114" s="5">
        <v>1504</v>
      </c>
      <c r="S114" s="5">
        <v>0</v>
      </c>
      <c r="T114" s="5">
        <v>0</v>
      </c>
      <c r="U114" s="5">
        <v>0</v>
      </c>
      <c r="V114" s="5">
        <v>0</v>
      </c>
      <c r="W114" s="5">
        <v>327244</v>
      </c>
      <c r="X114" s="5">
        <v>0</v>
      </c>
      <c r="Y114" s="5">
        <v>53283</v>
      </c>
      <c r="Z114" s="5">
        <v>17689</v>
      </c>
      <c r="AA114" s="5">
        <v>181830</v>
      </c>
      <c r="AB114" s="5">
        <v>2975808</v>
      </c>
      <c r="AC114" s="5">
        <v>0</v>
      </c>
      <c r="AD114" s="5">
        <v>58286</v>
      </c>
      <c r="AE114" s="5">
        <v>24417</v>
      </c>
      <c r="AF114" s="5">
        <v>1504</v>
      </c>
      <c r="AG114" s="5">
        <v>262130.27</v>
      </c>
      <c r="AH114" s="5">
        <v>0</v>
      </c>
      <c r="AI114" s="5">
        <v>142123</v>
      </c>
      <c r="AJ114" s="5">
        <v>488460.27</v>
      </c>
      <c r="AK114" s="5">
        <v>6323802.425059</v>
      </c>
      <c r="AL114" s="5">
        <v>117392900</v>
      </c>
      <c r="AM114" s="47"/>
    </row>
    <row r="115" spans="1:39" x14ac:dyDescent="0.25">
      <c r="A115" s="5">
        <v>332</v>
      </c>
      <c r="B115" s="5">
        <v>1</v>
      </c>
      <c r="C115" s="5" t="s">
        <v>221</v>
      </c>
      <c r="D115" s="5">
        <v>1556</v>
      </c>
      <c r="E115" s="5">
        <v>1710</v>
      </c>
      <c r="F115" s="5">
        <v>1533</v>
      </c>
      <c r="G115" s="5">
        <v>1683.8</v>
      </c>
      <c r="H115" s="5">
        <v>11503722</v>
      </c>
      <c r="I115" s="5">
        <v>72661</v>
      </c>
      <c r="J115" s="5">
        <v>594310</v>
      </c>
      <c r="K115" s="5">
        <v>15422</v>
      </c>
      <c r="L115" s="5">
        <v>0</v>
      </c>
      <c r="M115" s="5">
        <v>0</v>
      </c>
      <c r="N115" s="5">
        <v>299859</v>
      </c>
      <c r="O115" s="5">
        <v>371027</v>
      </c>
      <c r="P115" s="5">
        <v>282036.25</v>
      </c>
      <c r="Q115" s="5">
        <v>21889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48590</v>
      </c>
      <c r="Z115" s="5">
        <v>92322</v>
      </c>
      <c r="AA115" s="5">
        <v>1219071</v>
      </c>
      <c r="AB115" s="5">
        <v>14520909.25</v>
      </c>
      <c r="AC115" s="5">
        <v>0</v>
      </c>
      <c r="AD115" s="5">
        <v>98406</v>
      </c>
      <c r="AE115" s="5">
        <v>231166</v>
      </c>
      <c r="AF115" s="5">
        <v>0</v>
      </c>
      <c r="AG115" s="5">
        <v>0</v>
      </c>
      <c r="AH115" s="5">
        <v>0</v>
      </c>
      <c r="AI115" s="5">
        <v>777664</v>
      </c>
      <c r="AJ115" s="5">
        <v>1107236</v>
      </c>
      <c r="AK115" s="5">
        <v>10232211.565167001</v>
      </c>
      <c r="AL115" s="5">
        <v>714801055</v>
      </c>
      <c r="AM115" s="47"/>
    </row>
    <row r="116" spans="1:39" x14ac:dyDescent="0.25">
      <c r="A116" s="5">
        <v>333</v>
      </c>
      <c r="B116" s="5">
        <v>1</v>
      </c>
      <c r="C116" s="5" t="s">
        <v>222</v>
      </c>
      <c r="D116" s="5">
        <v>483</v>
      </c>
      <c r="E116" s="5">
        <v>530.79999999999995</v>
      </c>
      <c r="F116" s="5">
        <v>472</v>
      </c>
      <c r="G116" s="5">
        <v>516.6</v>
      </c>
      <c r="H116" s="5">
        <v>3529411</v>
      </c>
      <c r="I116" s="5">
        <v>6140</v>
      </c>
      <c r="J116" s="5">
        <v>198412</v>
      </c>
      <c r="K116" s="5">
        <v>0</v>
      </c>
      <c r="L116" s="5">
        <v>129801</v>
      </c>
      <c r="M116" s="5">
        <v>0</v>
      </c>
      <c r="N116" s="5">
        <v>128585</v>
      </c>
      <c r="O116" s="5">
        <v>113721</v>
      </c>
      <c r="P116" s="5">
        <v>85421.25</v>
      </c>
      <c r="Q116" s="5">
        <v>6716</v>
      </c>
      <c r="R116" s="5">
        <v>20664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40556</v>
      </c>
      <c r="Z116" s="5">
        <v>26095</v>
      </c>
      <c r="AA116" s="5">
        <v>374018</v>
      </c>
      <c r="AB116" s="5">
        <v>4659540.25</v>
      </c>
      <c r="AC116" s="5">
        <v>0</v>
      </c>
      <c r="AD116" s="5">
        <v>30672</v>
      </c>
      <c r="AE116" s="5">
        <v>65506</v>
      </c>
      <c r="AF116" s="5">
        <v>15846</v>
      </c>
      <c r="AG116" s="5">
        <v>0</v>
      </c>
      <c r="AH116" s="5">
        <v>0</v>
      </c>
      <c r="AI116" s="5">
        <v>223230</v>
      </c>
      <c r="AJ116" s="5">
        <v>335254</v>
      </c>
      <c r="AK116" s="5">
        <v>3192401.5657930002</v>
      </c>
      <c r="AL116" s="5">
        <v>207595145</v>
      </c>
      <c r="AM116" s="47"/>
    </row>
    <row r="117" spans="1:39" x14ac:dyDescent="0.25">
      <c r="A117" s="5">
        <v>345</v>
      </c>
      <c r="B117" s="5">
        <v>1</v>
      </c>
      <c r="C117" s="5" t="s">
        <v>1900</v>
      </c>
      <c r="D117" s="5">
        <v>1275</v>
      </c>
      <c r="E117" s="5">
        <v>1401.4</v>
      </c>
      <c r="F117" s="5">
        <v>1520.818912</v>
      </c>
      <c r="G117" s="5">
        <v>1668.1360420000001</v>
      </c>
      <c r="H117" s="5">
        <v>11396705</v>
      </c>
      <c r="I117" s="5">
        <v>12281</v>
      </c>
      <c r="J117" s="5">
        <v>221743</v>
      </c>
      <c r="K117" s="5">
        <v>20606</v>
      </c>
      <c r="L117" s="5">
        <v>0</v>
      </c>
      <c r="M117" s="5">
        <v>0</v>
      </c>
      <c r="N117" s="5">
        <v>270842</v>
      </c>
      <c r="O117" s="5">
        <v>368485</v>
      </c>
      <c r="P117" s="5">
        <v>279413.25</v>
      </c>
      <c r="Q117" s="5">
        <v>21686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91035</v>
      </c>
      <c r="AA117" s="5">
        <v>1207730</v>
      </c>
      <c r="AB117" s="5">
        <v>13890526.25</v>
      </c>
      <c r="AC117" s="5">
        <v>0</v>
      </c>
      <c r="AD117" s="5">
        <v>159996</v>
      </c>
      <c r="AE117" s="5">
        <v>279413.25</v>
      </c>
      <c r="AF117" s="5">
        <v>0</v>
      </c>
      <c r="AG117" s="5">
        <v>0</v>
      </c>
      <c r="AH117" s="5">
        <v>0</v>
      </c>
      <c r="AI117" s="5">
        <v>1130798</v>
      </c>
      <c r="AJ117" s="5">
        <v>1570207.25</v>
      </c>
      <c r="AK117" s="5">
        <v>16595230.308878999</v>
      </c>
      <c r="AL117" s="5">
        <v>1043647100</v>
      </c>
      <c r="AM117" s="47"/>
    </row>
    <row r="118" spans="1:39" x14ac:dyDescent="0.25">
      <c r="A118" s="5">
        <v>347</v>
      </c>
      <c r="B118" s="5">
        <v>1</v>
      </c>
      <c r="C118" s="5" t="s">
        <v>223</v>
      </c>
      <c r="D118" s="5">
        <v>4971.0715710000004</v>
      </c>
      <c r="E118" s="5">
        <v>5426.4009249999999</v>
      </c>
      <c r="F118" s="5">
        <v>4350.6144459999996</v>
      </c>
      <c r="G118" s="5">
        <v>4797.9965910000001</v>
      </c>
      <c r="H118" s="5">
        <v>32779913</v>
      </c>
      <c r="I118" s="5">
        <v>127925</v>
      </c>
      <c r="J118" s="5">
        <v>5550181.5800000001</v>
      </c>
      <c r="K118" s="5">
        <v>1593949</v>
      </c>
      <c r="L118" s="5">
        <v>0</v>
      </c>
      <c r="M118" s="5">
        <v>0</v>
      </c>
      <c r="N118" s="5">
        <v>476975</v>
      </c>
      <c r="O118" s="5">
        <v>1083252</v>
      </c>
      <c r="P118" s="5">
        <v>783740</v>
      </c>
      <c r="Q118" s="5">
        <v>62374</v>
      </c>
      <c r="R118" s="5">
        <v>154735</v>
      </c>
      <c r="S118" s="5">
        <v>0</v>
      </c>
      <c r="T118" s="5">
        <v>0</v>
      </c>
      <c r="U118" s="5">
        <v>0</v>
      </c>
      <c r="V118" s="5">
        <v>-7788</v>
      </c>
      <c r="W118" s="5">
        <v>216390</v>
      </c>
      <c r="X118" s="5">
        <v>0</v>
      </c>
      <c r="Y118" s="5">
        <v>0</v>
      </c>
      <c r="Z118" s="5">
        <v>264311</v>
      </c>
      <c r="AA118" s="5">
        <v>3473750</v>
      </c>
      <c r="AB118" s="5">
        <v>46559707.579999998</v>
      </c>
      <c r="AC118" s="5">
        <v>0</v>
      </c>
      <c r="AD118" s="5">
        <v>266553</v>
      </c>
      <c r="AE118" s="5">
        <v>506323</v>
      </c>
      <c r="AF118" s="5">
        <v>99964</v>
      </c>
      <c r="AG118" s="5">
        <v>125742</v>
      </c>
      <c r="AH118" s="5">
        <v>0</v>
      </c>
      <c r="AI118" s="5">
        <v>1746619</v>
      </c>
      <c r="AJ118" s="5">
        <v>2745201</v>
      </c>
      <c r="AK118" s="5">
        <v>27050646.320617002</v>
      </c>
      <c r="AL118" s="5">
        <v>1787877300</v>
      </c>
      <c r="AM118" s="47"/>
    </row>
    <row r="119" spans="1:39" x14ac:dyDescent="0.25">
      <c r="A119" s="5">
        <v>356</v>
      </c>
      <c r="B119" s="5">
        <v>1</v>
      </c>
      <c r="C119" s="5" t="s">
        <v>224</v>
      </c>
      <c r="D119" s="5">
        <v>164</v>
      </c>
      <c r="E119" s="5">
        <v>178</v>
      </c>
      <c r="F119" s="5">
        <v>207</v>
      </c>
      <c r="G119" s="5">
        <v>224.6</v>
      </c>
      <c r="H119" s="5">
        <v>1534467</v>
      </c>
      <c r="I119" s="5">
        <v>0</v>
      </c>
      <c r="J119" s="5">
        <v>48433</v>
      </c>
      <c r="K119" s="5">
        <v>0</v>
      </c>
      <c r="L119" s="5">
        <v>93597</v>
      </c>
      <c r="M119" s="5">
        <v>187829.59</v>
      </c>
      <c r="N119" s="5">
        <v>133486</v>
      </c>
      <c r="O119" s="5">
        <v>52196</v>
      </c>
      <c r="P119" s="5">
        <v>11230</v>
      </c>
      <c r="Q119" s="5">
        <v>2920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628213</v>
      </c>
      <c r="X119" s="5">
        <v>0</v>
      </c>
      <c r="Y119" s="5">
        <v>0</v>
      </c>
      <c r="Z119" s="5">
        <v>13684</v>
      </c>
      <c r="AA119" s="5">
        <v>162610</v>
      </c>
      <c r="AB119" s="5">
        <v>2868665.59</v>
      </c>
      <c r="AC119" s="5">
        <v>0</v>
      </c>
      <c r="AD119" s="5">
        <v>16783</v>
      </c>
      <c r="AE119" s="5">
        <v>4461</v>
      </c>
      <c r="AF119" s="5">
        <v>0</v>
      </c>
      <c r="AG119" s="5">
        <v>403602</v>
      </c>
      <c r="AH119" s="5">
        <v>0</v>
      </c>
      <c r="AI119" s="5">
        <v>50274</v>
      </c>
      <c r="AJ119" s="5">
        <v>475120</v>
      </c>
      <c r="AK119" s="5">
        <v>1654608.243977</v>
      </c>
      <c r="AL119" s="5">
        <v>36061150</v>
      </c>
      <c r="AM119" s="47"/>
    </row>
    <row r="120" spans="1:39" x14ac:dyDescent="0.25">
      <c r="A120" s="5">
        <v>361</v>
      </c>
      <c r="B120" s="5">
        <v>1</v>
      </c>
      <c r="C120" s="5" t="s">
        <v>2165</v>
      </c>
      <c r="D120" s="5">
        <v>1066.917091</v>
      </c>
      <c r="E120" s="5">
        <v>1173.7895169999999</v>
      </c>
      <c r="F120" s="5">
        <v>898.98503100000005</v>
      </c>
      <c r="G120" s="5">
        <v>987.09946200000002</v>
      </c>
      <c r="H120" s="5">
        <v>6743864</v>
      </c>
      <c r="I120" s="5">
        <v>0</v>
      </c>
      <c r="J120" s="5">
        <v>366150</v>
      </c>
      <c r="K120" s="5">
        <v>15497</v>
      </c>
      <c r="L120" s="5">
        <v>0</v>
      </c>
      <c r="M120" s="5">
        <v>0</v>
      </c>
      <c r="N120" s="5">
        <v>294301</v>
      </c>
      <c r="O120" s="5">
        <v>239146</v>
      </c>
      <c r="P120" s="5">
        <v>133766.25</v>
      </c>
      <c r="Q120" s="5">
        <v>12832</v>
      </c>
      <c r="R120" s="5">
        <v>2359</v>
      </c>
      <c r="S120" s="5">
        <v>0</v>
      </c>
      <c r="T120" s="5">
        <v>0</v>
      </c>
      <c r="U120" s="5">
        <v>0</v>
      </c>
      <c r="V120" s="5">
        <v>0</v>
      </c>
      <c r="W120" s="5">
        <v>585725</v>
      </c>
      <c r="X120" s="5">
        <v>0</v>
      </c>
      <c r="Y120" s="5">
        <v>28887</v>
      </c>
      <c r="Z120" s="5">
        <v>54703</v>
      </c>
      <c r="AA120" s="5">
        <v>714660</v>
      </c>
      <c r="AB120" s="5">
        <v>9191890.25</v>
      </c>
      <c r="AC120" s="5">
        <v>0</v>
      </c>
      <c r="AD120" s="5">
        <v>94460</v>
      </c>
      <c r="AE120" s="5">
        <v>128791</v>
      </c>
      <c r="AF120" s="5">
        <v>2271</v>
      </c>
      <c r="AG120" s="5">
        <v>524888</v>
      </c>
      <c r="AH120" s="5">
        <v>0</v>
      </c>
      <c r="AI120" s="5">
        <v>535529</v>
      </c>
      <c r="AJ120" s="5">
        <v>1285939</v>
      </c>
      <c r="AK120" s="5">
        <v>8933270.7532650009</v>
      </c>
      <c r="AL120" s="5">
        <v>576367488</v>
      </c>
      <c r="AM120" s="47"/>
    </row>
    <row r="121" spans="1:39" x14ac:dyDescent="0.25">
      <c r="A121" s="5">
        <v>362</v>
      </c>
      <c r="B121" s="5">
        <v>1</v>
      </c>
      <c r="C121" s="5" t="s">
        <v>2166</v>
      </c>
      <c r="D121" s="5">
        <v>163</v>
      </c>
      <c r="E121" s="5">
        <v>179.6</v>
      </c>
      <c r="F121" s="5">
        <v>289.63494700000001</v>
      </c>
      <c r="G121" s="5">
        <v>320.32399700000002</v>
      </c>
      <c r="H121" s="5">
        <v>2188454</v>
      </c>
      <c r="I121" s="5">
        <v>0</v>
      </c>
      <c r="J121" s="5">
        <v>118207</v>
      </c>
      <c r="K121" s="5">
        <v>0</v>
      </c>
      <c r="L121" s="5">
        <v>116112</v>
      </c>
      <c r="M121" s="5">
        <v>646456</v>
      </c>
      <c r="N121" s="5">
        <v>275945</v>
      </c>
      <c r="O121" s="5">
        <v>71114</v>
      </c>
      <c r="P121" s="5">
        <v>53571</v>
      </c>
      <c r="Q121" s="5">
        <v>4164</v>
      </c>
      <c r="R121" s="5">
        <v>1550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16384</v>
      </c>
      <c r="AA121" s="5">
        <v>96097</v>
      </c>
      <c r="AB121" s="5">
        <v>3588054</v>
      </c>
      <c r="AC121" s="5">
        <v>0</v>
      </c>
      <c r="AD121" s="5">
        <v>15873</v>
      </c>
      <c r="AE121" s="5">
        <v>40354</v>
      </c>
      <c r="AF121" s="5">
        <v>1168</v>
      </c>
      <c r="AG121" s="5">
        <v>0</v>
      </c>
      <c r="AH121" s="5">
        <v>0</v>
      </c>
      <c r="AI121" s="5">
        <v>41952</v>
      </c>
      <c r="AJ121" s="5">
        <v>99347</v>
      </c>
      <c r="AK121" s="5">
        <v>1638125.273752</v>
      </c>
      <c r="AL121" s="5">
        <v>68997175</v>
      </c>
      <c r="AM121" s="47"/>
    </row>
    <row r="122" spans="1:39" x14ac:dyDescent="0.25">
      <c r="A122" s="5">
        <v>363</v>
      </c>
      <c r="B122" s="5">
        <v>1</v>
      </c>
      <c r="C122" s="5" t="s">
        <v>1903</v>
      </c>
      <c r="D122" s="5">
        <v>156.816667</v>
      </c>
      <c r="E122" s="5">
        <v>172.94</v>
      </c>
      <c r="F122" s="5">
        <v>289.27899200000002</v>
      </c>
      <c r="G122" s="5">
        <v>320.15058299999998</v>
      </c>
      <c r="H122" s="5">
        <v>2187269</v>
      </c>
      <c r="I122" s="5">
        <v>0</v>
      </c>
      <c r="J122" s="5">
        <v>224741.29</v>
      </c>
      <c r="K122" s="5">
        <v>15403</v>
      </c>
      <c r="L122" s="5">
        <v>115832.35</v>
      </c>
      <c r="M122" s="5">
        <v>1054375</v>
      </c>
      <c r="N122" s="5">
        <v>339230</v>
      </c>
      <c r="O122" s="5">
        <v>74454</v>
      </c>
      <c r="P122" s="5">
        <v>53625.5</v>
      </c>
      <c r="Q122" s="5">
        <v>4162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23087</v>
      </c>
      <c r="AA122" s="5">
        <v>164878</v>
      </c>
      <c r="AB122" s="5">
        <v>4257057.1399999997</v>
      </c>
      <c r="AC122" s="5">
        <v>0</v>
      </c>
      <c r="AD122" s="5">
        <v>18160</v>
      </c>
      <c r="AE122" s="5">
        <v>31562</v>
      </c>
      <c r="AF122" s="5">
        <v>0</v>
      </c>
      <c r="AG122" s="5">
        <v>0</v>
      </c>
      <c r="AH122" s="5">
        <v>0</v>
      </c>
      <c r="AI122" s="5">
        <v>69989</v>
      </c>
      <c r="AJ122" s="5">
        <v>119711</v>
      </c>
      <c r="AK122" s="5">
        <v>1789172.494588</v>
      </c>
      <c r="AL122" s="5">
        <v>51911435</v>
      </c>
      <c r="AM122" s="47"/>
    </row>
    <row r="123" spans="1:39" x14ac:dyDescent="0.25">
      <c r="A123" s="5">
        <v>378</v>
      </c>
      <c r="B123" s="5">
        <v>1</v>
      </c>
      <c r="C123" s="5" t="s">
        <v>1904</v>
      </c>
      <c r="D123" s="5">
        <v>450</v>
      </c>
      <c r="E123" s="5">
        <v>494.4</v>
      </c>
      <c r="F123" s="5">
        <v>544</v>
      </c>
      <c r="G123" s="5">
        <v>598.79999999999995</v>
      </c>
      <c r="H123" s="5">
        <v>4091002</v>
      </c>
      <c r="I123" s="5">
        <v>0</v>
      </c>
      <c r="J123" s="5">
        <v>179684</v>
      </c>
      <c r="K123" s="5">
        <v>15434</v>
      </c>
      <c r="L123" s="5">
        <v>122562</v>
      </c>
      <c r="M123" s="5">
        <v>0</v>
      </c>
      <c r="N123" s="5">
        <v>200161</v>
      </c>
      <c r="O123" s="5">
        <v>139589</v>
      </c>
      <c r="P123" s="5">
        <v>90530</v>
      </c>
      <c r="Q123" s="5">
        <v>7784</v>
      </c>
      <c r="R123" s="5">
        <v>20551</v>
      </c>
      <c r="S123" s="5">
        <v>0</v>
      </c>
      <c r="T123" s="5">
        <v>0</v>
      </c>
      <c r="U123" s="5">
        <v>0</v>
      </c>
      <c r="V123" s="5">
        <v>0</v>
      </c>
      <c r="W123" s="5">
        <v>161401</v>
      </c>
      <c r="X123" s="5">
        <v>0</v>
      </c>
      <c r="Y123" s="5">
        <v>9948</v>
      </c>
      <c r="Z123" s="5">
        <v>34224</v>
      </c>
      <c r="AA123" s="5">
        <v>433531</v>
      </c>
      <c r="AB123" s="5">
        <v>5506401</v>
      </c>
      <c r="AC123" s="5">
        <v>0</v>
      </c>
      <c r="AD123" s="5">
        <v>74825</v>
      </c>
      <c r="AE123" s="5">
        <v>53113</v>
      </c>
      <c r="AF123" s="5">
        <v>12057</v>
      </c>
      <c r="AG123" s="5">
        <v>85173</v>
      </c>
      <c r="AH123" s="5">
        <v>0</v>
      </c>
      <c r="AI123" s="5">
        <v>197958</v>
      </c>
      <c r="AJ123" s="5">
        <v>423126</v>
      </c>
      <c r="AK123" s="5">
        <v>7354233.5962650003</v>
      </c>
      <c r="AL123" s="5">
        <v>147930150</v>
      </c>
      <c r="AM123" s="47"/>
    </row>
    <row r="124" spans="1:39" x14ac:dyDescent="0.25">
      <c r="A124" s="5">
        <v>381</v>
      </c>
      <c r="B124" s="5">
        <v>1</v>
      </c>
      <c r="C124" s="5" t="s">
        <v>225</v>
      </c>
      <c r="D124" s="5">
        <v>1645.514441</v>
      </c>
      <c r="E124" s="5">
        <v>1823.672826</v>
      </c>
      <c r="F124" s="5">
        <v>1316.272256</v>
      </c>
      <c r="G124" s="5">
        <v>1458.8426139999999</v>
      </c>
      <c r="H124" s="5">
        <v>9966813</v>
      </c>
      <c r="I124" s="5">
        <v>12281</v>
      </c>
      <c r="J124" s="5">
        <v>165514</v>
      </c>
      <c r="K124" s="5">
        <v>0</v>
      </c>
      <c r="L124" s="5">
        <v>239491.1</v>
      </c>
      <c r="M124" s="5">
        <v>625399</v>
      </c>
      <c r="N124" s="5">
        <v>784657</v>
      </c>
      <c r="O124" s="5">
        <v>326913</v>
      </c>
      <c r="P124" s="5">
        <v>243292</v>
      </c>
      <c r="Q124" s="5">
        <v>18965</v>
      </c>
      <c r="R124" s="5">
        <v>19826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14075</v>
      </c>
      <c r="Z124" s="5">
        <v>89478</v>
      </c>
      <c r="AA124" s="5">
        <v>1056202</v>
      </c>
      <c r="AB124" s="5">
        <v>13562906.1</v>
      </c>
      <c r="AC124" s="5">
        <v>0</v>
      </c>
      <c r="AD124" s="5">
        <v>267305</v>
      </c>
      <c r="AE124" s="5">
        <v>243292</v>
      </c>
      <c r="AF124" s="5">
        <v>19826</v>
      </c>
      <c r="AG124" s="5">
        <v>0</v>
      </c>
      <c r="AH124" s="5">
        <v>0</v>
      </c>
      <c r="AI124" s="5">
        <v>1030509</v>
      </c>
      <c r="AJ124" s="5">
        <v>1560932</v>
      </c>
      <c r="AK124" s="5">
        <v>27330459.331932999</v>
      </c>
      <c r="AL124" s="5">
        <v>1510617745</v>
      </c>
      <c r="AM124" s="47"/>
    </row>
    <row r="125" spans="1:39" x14ac:dyDescent="0.25">
      <c r="A125" s="5">
        <v>390</v>
      </c>
      <c r="B125" s="5">
        <v>1</v>
      </c>
      <c r="C125" s="5" t="s">
        <v>1905</v>
      </c>
      <c r="D125" s="5">
        <v>424</v>
      </c>
      <c r="E125" s="5">
        <v>465.2</v>
      </c>
      <c r="F125" s="5">
        <v>412.39138200000002</v>
      </c>
      <c r="G125" s="5">
        <v>456.58804900000001</v>
      </c>
      <c r="H125" s="5">
        <v>3119410</v>
      </c>
      <c r="I125" s="5">
        <v>0</v>
      </c>
      <c r="J125" s="5">
        <v>120639.66</v>
      </c>
      <c r="K125" s="5">
        <v>0</v>
      </c>
      <c r="L125" s="5">
        <v>130249</v>
      </c>
      <c r="M125" s="5">
        <v>639519</v>
      </c>
      <c r="N125" s="5">
        <v>333177.65775800002</v>
      </c>
      <c r="O125" s="5">
        <v>99759</v>
      </c>
      <c r="P125" s="5">
        <v>75480.25</v>
      </c>
      <c r="Q125" s="5">
        <v>5936</v>
      </c>
      <c r="R125" s="5">
        <v>7520</v>
      </c>
      <c r="S125" s="5">
        <v>0</v>
      </c>
      <c r="T125" s="5">
        <v>0</v>
      </c>
      <c r="U125" s="5">
        <v>0</v>
      </c>
      <c r="V125" s="5">
        <v>0</v>
      </c>
      <c r="W125" s="5">
        <v>11068</v>
      </c>
      <c r="X125" s="5">
        <v>0</v>
      </c>
      <c r="Y125" s="5">
        <v>48670</v>
      </c>
      <c r="Z125" s="5">
        <v>25796</v>
      </c>
      <c r="AA125" s="5">
        <v>330570</v>
      </c>
      <c r="AB125" s="5">
        <v>4947794.5677580005</v>
      </c>
      <c r="AC125" s="5">
        <v>0</v>
      </c>
      <c r="AD125" s="5">
        <v>58409</v>
      </c>
      <c r="AE125" s="5">
        <v>75480.25</v>
      </c>
      <c r="AF125" s="5">
        <v>7520</v>
      </c>
      <c r="AG125" s="5">
        <v>11068</v>
      </c>
      <c r="AH125" s="5">
        <v>0</v>
      </c>
      <c r="AI125" s="5">
        <v>290888</v>
      </c>
      <c r="AJ125" s="5">
        <v>443365.25</v>
      </c>
      <c r="AK125" s="5">
        <v>6125098.4238679996</v>
      </c>
      <c r="AL125" s="5">
        <v>290784000</v>
      </c>
      <c r="AM125" s="47"/>
    </row>
    <row r="126" spans="1:39" x14ac:dyDescent="0.25">
      <c r="A126" s="5">
        <v>391</v>
      </c>
      <c r="B126" s="5">
        <v>1</v>
      </c>
      <c r="C126" s="5" t="s">
        <v>226</v>
      </c>
      <c r="D126" s="5">
        <v>276</v>
      </c>
      <c r="E126" s="5">
        <v>302.8</v>
      </c>
      <c r="F126" s="5">
        <v>491.030303</v>
      </c>
      <c r="G126" s="5">
        <v>540.23030300000005</v>
      </c>
      <c r="H126" s="5">
        <v>3690853</v>
      </c>
      <c r="I126" s="5">
        <v>0</v>
      </c>
      <c r="J126" s="5">
        <v>40046</v>
      </c>
      <c r="K126" s="5">
        <v>0</v>
      </c>
      <c r="L126" s="5">
        <v>128504</v>
      </c>
      <c r="M126" s="5">
        <v>0</v>
      </c>
      <c r="N126" s="5">
        <v>143894.32907599999</v>
      </c>
      <c r="O126" s="5">
        <v>127679</v>
      </c>
      <c r="P126" s="5">
        <v>75289.5</v>
      </c>
      <c r="Q126" s="5">
        <v>7023</v>
      </c>
      <c r="R126" s="5">
        <v>6283</v>
      </c>
      <c r="S126" s="5">
        <v>0</v>
      </c>
      <c r="T126" s="5">
        <v>0</v>
      </c>
      <c r="U126" s="5">
        <v>0</v>
      </c>
      <c r="V126" s="5">
        <v>0</v>
      </c>
      <c r="W126" s="5">
        <v>276814</v>
      </c>
      <c r="X126" s="5">
        <v>0</v>
      </c>
      <c r="Y126" s="5">
        <v>0</v>
      </c>
      <c r="Z126" s="5">
        <v>26837</v>
      </c>
      <c r="AA126" s="5">
        <v>391127</v>
      </c>
      <c r="AB126" s="5">
        <v>4914349.8290759996</v>
      </c>
      <c r="AC126" s="5">
        <v>0</v>
      </c>
      <c r="AD126" s="5">
        <v>64475</v>
      </c>
      <c r="AE126" s="5">
        <v>75289.5</v>
      </c>
      <c r="AF126" s="5">
        <v>6283</v>
      </c>
      <c r="AG126" s="5">
        <v>276814</v>
      </c>
      <c r="AH126" s="5">
        <v>0</v>
      </c>
      <c r="AI126" s="5">
        <v>391127</v>
      </c>
      <c r="AJ126" s="5">
        <v>813988.5</v>
      </c>
      <c r="AK126" s="5">
        <v>6250524.0246620001</v>
      </c>
      <c r="AL126" s="5">
        <v>322466250</v>
      </c>
      <c r="AM126" s="47"/>
    </row>
    <row r="127" spans="1:39" x14ac:dyDescent="0.25">
      <c r="A127" s="5">
        <v>402</v>
      </c>
      <c r="B127" s="5">
        <v>1</v>
      </c>
      <c r="C127" s="5" t="s">
        <v>227</v>
      </c>
      <c r="D127" s="5">
        <v>143.19999999999999</v>
      </c>
      <c r="E127" s="5">
        <v>154.4</v>
      </c>
      <c r="F127" s="5">
        <v>186.18982700000001</v>
      </c>
      <c r="G127" s="5">
        <v>203.86982699999999</v>
      </c>
      <c r="H127" s="5">
        <v>1392839</v>
      </c>
      <c r="I127" s="5">
        <v>16374</v>
      </c>
      <c r="J127" s="5">
        <v>52490</v>
      </c>
      <c r="K127" s="5">
        <v>15866</v>
      </c>
      <c r="L127" s="5">
        <v>87353</v>
      </c>
      <c r="M127" s="5">
        <v>189337</v>
      </c>
      <c r="N127" s="5">
        <v>72990</v>
      </c>
      <c r="O127" s="5">
        <v>49173</v>
      </c>
      <c r="P127" s="5">
        <v>10193</v>
      </c>
      <c r="Q127" s="5">
        <v>2650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558491</v>
      </c>
      <c r="X127" s="5">
        <v>0</v>
      </c>
      <c r="Y127" s="5">
        <v>0</v>
      </c>
      <c r="Z127" s="5">
        <v>11666</v>
      </c>
      <c r="AA127" s="5">
        <v>147602</v>
      </c>
      <c r="AB127" s="5">
        <v>2607024</v>
      </c>
      <c r="AC127" s="5">
        <v>0</v>
      </c>
      <c r="AD127" s="5">
        <v>25468</v>
      </c>
      <c r="AE127" s="5">
        <v>9150</v>
      </c>
      <c r="AF127" s="5">
        <v>0</v>
      </c>
      <c r="AG127" s="5">
        <v>540431</v>
      </c>
      <c r="AH127" s="5">
        <v>0</v>
      </c>
      <c r="AI127" s="5">
        <v>103121</v>
      </c>
      <c r="AJ127" s="5">
        <v>678170</v>
      </c>
      <c r="AK127" s="5">
        <v>2419279.8471369999</v>
      </c>
      <c r="AL127" s="5">
        <v>70685300</v>
      </c>
      <c r="AM127" s="47"/>
    </row>
    <row r="128" spans="1:39" x14ac:dyDescent="0.25">
      <c r="A128" s="5">
        <v>403</v>
      </c>
      <c r="B128" s="5">
        <v>1</v>
      </c>
      <c r="C128" s="5" t="s">
        <v>228</v>
      </c>
      <c r="D128" s="5">
        <v>181.030801</v>
      </c>
      <c r="E128" s="5">
        <v>195.26857799999999</v>
      </c>
      <c r="F128" s="5">
        <v>141.83333300000001</v>
      </c>
      <c r="G128" s="5">
        <v>151.80000000000001</v>
      </c>
      <c r="H128" s="5">
        <v>1037098</v>
      </c>
      <c r="I128" s="5">
        <v>0</v>
      </c>
      <c r="J128" s="5">
        <v>7354</v>
      </c>
      <c r="K128" s="5">
        <v>0</v>
      </c>
      <c r="L128" s="5">
        <v>69521</v>
      </c>
      <c r="M128" s="5">
        <v>0</v>
      </c>
      <c r="N128" s="5">
        <v>62102</v>
      </c>
      <c r="O128" s="5">
        <v>36560</v>
      </c>
      <c r="P128" s="5">
        <v>16290</v>
      </c>
      <c r="Q128" s="5">
        <v>1973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170168</v>
      </c>
      <c r="X128" s="5">
        <v>0</v>
      </c>
      <c r="Y128" s="5">
        <v>4591</v>
      </c>
      <c r="Z128" s="5">
        <v>4551</v>
      </c>
      <c r="AA128" s="5">
        <v>109903</v>
      </c>
      <c r="AB128" s="5">
        <v>1520111</v>
      </c>
      <c r="AC128" s="5">
        <v>0</v>
      </c>
      <c r="AD128" s="5">
        <v>35650</v>
      </c>
      <c r="AE128" s="5">
        <v>12005</v>
      </c>
      <c r="AF128" s="5">
        <v>0</v>
      </c>
      <c r="AG128" s="5">
        <v>146629</v>
      </c>
      <c r="AH128" s="5">
        <v>0</v>
      </c>
      <c r="AI128" s="5">
        <v>63039</v>
      </c>
      <c r="AJ128" s="5">
        <v>257323</v>
      </c>
      <c r="AK128" s="5">
        <v>3391506.2413900001</v>
      </c>
      <c r="AL128" s="5">
        <v>73393900</v>
      </c>
      <c r="AM128" s="47"/>
    </row>
    <row r="129" spans="1:39" x14ac:dyDescent="0.25">
      <c r="A129" s="5">
        <v>404</v>
      </c>
      <c r="B129" s="5">
        <v>1</v>
      </c>
      <c r="C129" s="5" t="s">
        <v>229</v>
      </c>
      <c r="D129" s="5">
        <v>205.11571799999999</v>
      </c>
      <c r="E129" s="5">
        <v>225.18151800000001</v>
      </c>
      <c r="F129" s="5">
        <v>201.691667</v>
      </c>
      <c r="G129" s="5">
        <v>219.24166700000001</v>
      </c>
      <c r="H129" s="5">
        <v>1497859</v>
      </c>
      <c r="I129" s="5">
        <v>0</v>
      </c>
      <c r="J129" s="5">
        <v>36076</v>
      </c>
      <c r="K129" s="5">
        <v>0</v>
      </c>
      <c r="L129" s="5">
        <v>92030</v>
      </c>
      <c r="M129" s="5">
        <v>0</v>
      </c>
      <c r="N129" s="5">
        <v>92463.926307000002</v>
      </c>
      <c r="O129" s="5">
        <v>52038</v>
      </c>
      <c r="P129" s="5">
        <v>10962</v>
      </c>
      <c r="Q129" s="5">
        <v>2850</v>
      </c>
      <c r="R129" s="5">
        <v>0</v>
      </c>
      <c r="S129" s="5">
        <v>0</v>
      </c>
      <c r="T129" s="5">
        <v>0</v>
      </c>
      <c r="U129" s="5">
        <v>0</v>
      </c>
      <c r="V129" s="5">
        <v>-8198</v>
      </c>
      <c r="W129" s="5">
        <v>411432</v>
      </c>
      <c r="X129" s="5">
        <v>0</v>
      </c>
      <c r="Y129" s="5">
        <v>0</v>
      </c>
      <c r="Z129" s="5">
        <v>7155</v>
      </c>
      <c r="AA129" s="5">
        <v>158731</v>
      </c>
      <c r="AB129" s="5">
        <v>2353398.9263070002</v>
      </c>
      <c r="AC129" s="5">
        <v>0</v>
      </c>
      <c r="AD129" s="5">
        <v>47203</v>
      </c>
      <c r="AE129" s="5">
        <v>10059</v>
      </c>
      <c r="AF129" s="5">
        <v>0</v>
      </c>
      <c r="AG129" s="5">
        <v>339624.21</v>
      </c>
      <c r="AH129" s="5">
        <v>0</v>
      </c>
      <c r="AI129" s="5">
        <v>113361</v>
      </c>
      <c r="AJ129" s="5">
        <v>510247.21</v>
      </c>
      <c r="AK129" s="5">
        <v>4556493.4589980002</v>
      </c>
      <c r="AL129" s="5">
        <v>105381100</v>
      </c>
      <c r="AM129" s="47"/>
    </row>
    <row r="130" spans="1:39" x14ac:dyDescent="0.25">
      <c r="A130" s="5">
        <v>413</v>
      </c>
      <c r="B130" s="5">
        <v>1</v>
      </c>
      <c r="C130" s="5" t="s">
        <v>230</v>
      </c>
      <c r="D130" s="5">
        <v>2640.5900029999998</v>
      </c>
      <c r="E130" s="5">
        <v>2905.656418</v>
      </c>
      <c r="F130" s="5">
        <v>2592.6323699999998</v>
      </c>
      <c r="G130" s="5">
        <v>2901.8366500000002</v>
      </c>
      <c r="H130" s="5">
        <v>19825348</v>
      </c>
      <c r="I130" s="5">
        <v>296786</v>
      </c>
      <c r="J130" s="5">
        <v>1633274.21</v>
      </c>
      <c r="K130" s="5">
        <v>601936</v>
      </c>
      <c r="L130" s="5">
        <v>0</v>
      </c>
      <c r="M130" s="5">
        <v>0</v>
      </c>
      <c r="N130" s="5">
        <v>341423</v>
      </c>
      <c r="O130" s="5">
        <v>656934</v>
      </c>
      <c r="P130" s="5">
        <v>484997</v>
      </c>
      <c r="Q130" s="5">
        <v>37724</v>
      </c>
      <c r="R130" s="5">
        <v>19762</v>
      </c>
      <c r="S130" s="5">
        <v>0</v>
      </c>
      <c r="T130" s="5">
        <v>0</v>
      </c>
      <c r="U130" s="5">
        <v>0</v>
      </c>
      <c r="V130" s="5">
        <v>-7788</v>
      </c>
      <c r="W130" s="5">
        <v>0</v>
      </c>
      <c r="X130" s="5">
        <v>0</v>
      </c>
      <c r="Y130" s="5">
        <v>0</v>
      </c>
      <c r="Z130" s="5">
        <v>170325</v>
      </c>
      <c r="AA130" s="5">
        <v>2100930</v>
      </c>
      <c r="AB130" s="5">
        <v>26161651.210000001</v>
      </c>
      <c r="AC130" s="5">
        <v>0</v>
      </c>
      <c r="AD130" s="5">
        <v>195967</v>
      </c>
      <c r="AE130" s="5">
        <v>384470</v>
      </c>
      <c r="AF130" s="5">
        <v>15666</v>
      </c>
      <c r="AG130" s="5">
        <v>0</v>
      </c>
      <c r="AH130" s="5">
        <v>0</v>
      </c>
      <c r="AI130" s="5">
        <v>1296222</v>
      </c>
      <c r="AJ130" s="5">
        <v>1892325</v>
      </c>
      <c r="AK130" s="5">
        <v>19833398.754383001</v>
      </c>
      <c r="AL130" s="5">
        <v>1174730900</v>
      </c>
      <c r="AM130" s="47"/>
    </row>
    <row r="131" spans="1:39" x14ac:dyDescent="0.25">
      <c r="A131" s="5">
        <v>414</v>
      </c>
      <c r="B131" s="5">
        <v>1</v>
      </c>
      <c r="C131" s="5" t="s">
        <v>231</v>
      </c>
      <c r="D131" s="5">
        <v>393.72727300000003</v>
      </c>
      <c r="E131" s="5">
        <v>434.07272699999999</v>
      </c>
      <c r="F131" s="5">
        <v>451.72973000000002</v>
      </c>
      <c r="G131" s="5">
        <v>500.875676</v>
      </c>
      <c r="H131" s="5">
        <v>3421983</v>
      </c>
      <c r="I131" s="5">
        <v>0</v>
      </c>
      <c r="J131" s="5">
        <v>86452</v>
      </c>
      <c r="K131" s="5">
        <v>16206</v>
      </c>
      <c r="L131" s="5">
        <v>130313</v>
      </c>
      <c r="M131" s="5">
        <v>55679</v>
      </c>
      <c r="N131" s="5">
        <v>149888</v>
      </c>
      <c r="O131" s="5">
        <v>118127</v>
      </c>
      <c r="P131" s="5">
        <v>83896.5</v>
      </c>
      <c r="Q131" s="5">
        <v>6511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8655</v>
      </c>
      <c r="Z131" s="5">
        <v>25909</v>
      </c>
      <c r="AA131" s="5">
        <v>362634</v>
      </c>
      <c r="AB131" s="5">
        <v>4466253.5</v>
      </c>
      <c r="AC131" s="5">
        <v>0</v>
      </c>
      <c r="AD131" s="5">
        <v>61505</v>
      </c>
      <c r="AE131" s="5">
        <v>56639</v>
      </c>
      <c r="AF131" s="5">
        <v>0</v>
      </c>
      <c r="AG131" s="5">
        <v>0</v>
      </c>
      <c r="AH131" s="5">
        <v>0</v>
      </c>
      <c r="AI131" s="5">
        <v>190539</v>
      </c>
      <c r="AJ131" s="5">
        <v>308683</v>
      </c>
      <c r="AK131" s="5">
        <v>5975191.4022190003</v>
      </c>
      <c r="AL131" s="5">
        <v>149453200</v>
      </c>
      <c r="AM131" s="47"/>
    </row>
    <row r="132" spans="1:39" x14ac:dyDescent="0.25">
      <c r="A132" s="5">
        <v>415</v>
      </c>
      <c r="B132" s="5">
        <v>1</v>
      </c>
      <c r="C132" s="5" t="s">
        <v>232</v>
      </c>
      <c r="D132" s="5">
        <v>158.691667</v>
      </c>
      <c r="E132" s="5">
        <v>175.10833299999999</v>
      </c>
      <c r="F132" s="5">
        <v>186.99773999999999</v>
      </c>
      <c r="G132" s="5">
        <v>198.55158599999999</v>
      </c>
      <c r="H132" s="5">
        <v>1356504</v>
      </c>
      <c r="I132" s="5">
        <v>0</v>
      </c>
      <c r="J132" s="5">
        <v>152714</v>
      </c>
      <c r="K132" s="5">
        <v>32792</v>
      </c>
      <c r="L132" s="5">
        <v>85673</v>
      </c>
      <c r="M132" s="5">
        <v>0</v>
      </c>
      <c r="N132" s="5">
        <v>58948</v>
      </c>
      <c r="O132" s="5">
        <v>47634</v>
      </c>
      <c r="P132" s="5">
        <v>24250.5</v>
      </c>
      <c r="Q132" s="5">
        <v>2581</v>
      </c>
      <c r="R132" s="5">
        <v>19246</v>
      </c>
      <c r="S132" s="5">
        <v>0</v>
      </c>
      <c r="T132" s="5">
        <v>0</v>
      </c>
      <c r="U132" s="5">
        <v>0</v>
      </c>
      <c r="V132" s="5">
        <v>0</v>
      </c>
      <c r="W132" s="5">
        <v>148525</v>
      </c>
      <c r="X132" s="5">
        <v>0</v>
      </c>
      <c r="Y132" s="5">
        <v>6597</v>
      </c>
      <c r="Z132" s="5">
        <v>13598</v>
      </c>
      <c r="AA132" s="5">
        <v>143751</v>
      </c>
      <c r="AB132" s="5">
        <v>2092813.5</v>
      </c>
      <c r="AC132" s="5">
        <v>0</v>
      </c>
      <c r="AD132" s="5">
        <v>28444</v>
      </c>
      <c r="AE132" s="5">
        <v>22193</v>
      </c>
      <c r="AF132" s="5">
        <v>17613</v>
      </c>
      <c r="AG132" s="5">
        <v>132372</v>
      </c>
      <c r="AH132" s="5">
        <v>0</v>
      </c>
      <c r="AI132" s="5">
        <v>102386</v>
      </c>
      <c r="AJ132" s="5">
        <v>303008</v>
      </c>
      <c r="AK132" s="5">
        <v>2716524.8945240001</v>
      </c>
      <c r="AL132" s="5">
        <v>81726700</v>
      </c>
      <c r="AM132" s="47"/>
    </row>
    <row r="133" spans="1:39" x14ac:dyDescent="0.25">
      <c r="A133" s="5">
        <v>423</v>
      </c>
      <c r="B133" s="5">
        <v>1</v>
      </c>
      <c r="C133" s="5" t="s">
        <v>233</v>
      </c>
      <c r="D133" s="5">
        <v>2656.7894190000002</v>
      </c>
      <c r="E133" s="5">
        <v>2918.566331</v>
      </c>
      <c r="F133" s="5">
        <v>2468.9312759999998</v>
      </c>
      <c r="G133" s="5">
        <v>2707.1170510000002</v>
      </c>
      <c r="H133" s="5">
        <v>18495024</v>
      </c>
      <c r="I133" s="5">
        <v>72661</v>
      </c>
      <c r="J133" s="5">
        <v>641163</v>
      </c>
      <c r="K133" s="5">
        <v>20090</v>
      </c>
      <c r="L133" s="5">
        <v>0</v>
      </c>
      <c r="M133" s="5">
        <v>0</v>
      </c>
      <c r="N133" s="5">
        <v>322502</v>
      </c>
      <c r="O133" s="5">
        <v>602030</v>
      </c>
      <c r="P133" s="5">
        <v>408258.5</v>
      </c>
      <c r="Q133" s="5">
        <v>35193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841589</v>
      </c>
      <c r="X133" s="5">
        <v>0</v>
      </c>
      <c r="Y133" s="5">
        <v>109200</v>
      </c>
      <c r="Z133" s="5">
        <v>142554</v>
      </c>
      <c r="AA133" s="5">
        <v>1959953</v>
      </c>
      <c r="AB133" s="5">
        <v>23650217.5</v>
      </c>
      <c r="AC133" s="5">
        <v>0</v>
      </c>
      <c r="AD133" s="5">
        <v>208801</v>
      </c>
      <c r="AE133" s="5">
        <v>408258.5</v>
      </c>
      <c r="AF133" s="5">
        <v>0</v>
      </c>
      <c r="AG133" s="5">
        <v>763325</v>
      </c>
      <c r="AH133" s="5">
        <v>0</v>
      </c>
      <c r="AI133" s="5">
        <v>1538196</v>
      </c>
      <c r="AJ133" s="5">
        <v>2918580.5</v>
      </c>
      <c r="AK133" s="5">
        <v>21512154.415098999</v>
      </c>
      <c r="AL133" s="5">
        <v>1500935050</v>
      </c>
      <c r="AM133" s="47"/>
    </row>
    <row r="134" spans="1:39" x14ac:dyDescent="0.25">
      <c r="A134" s="5">
        <v>424</v>
      </c>
      <c r="B134" s="5">
        <v>1</v>
      </c>
      <c r="C134" s="5" t="s">
        <v>234</v>
      </c>
      <c r="D134" s="5">
        <v>466</v>
      </c>
      <c r="E134" s="5">
        <v>512.20000000000005</v>
      </c>
      <c r="F134" s="5">
        <v>466</v>
      </c>
      <c r="G134" s="5">
        <v>512.20000000000005</v>
      </c>
      <c r="H134" s="5">
        <v>3499350</v>
      </c>
      <c r="I134" s="5">
        <v>0</v>
      </c>
      <c r="J134" s="5">
        <v>66167</v>
      </c>
      <c r="K134" s="5">
        <v>49122</v>
      </c>
      <c r="L134" s="5">
        <v>129972</v>
      </c>
      <c r="M134" s="5">
        <v>0</v>
      </c>
      <c r="N134" s="5">
        <v>71200</v>
      </c>
      <c r="O134" s="5">
        <v>119748</v>
      </c>
      <c r="P134" s="5">
        <v>66712.5</v>
      </c>
      <c r="Q134" s="5">
        <v>6659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355400</v>
      </c>
      <c r="X134" s="5">
        <v>0</v>
      </c>
      <c r="Y134" s="5">
        <v>17982</v>
      </c>
      <c r="Z134" s="5">
        <v>24392</v>
      </c>
      <c r="AA134" s="5">
        <v>370833</v>
      </c>
      <c r="AB134" s="5">
        <v>4777537.5</v>
      </c>
      <c r="AC134" s="5">
        <v>0</v>
      </c>
      <c r="AD134" s="5">
        <v>36762</v>
      </c>
      <c r="AE134" s="5">
        <v>66170</v>
      </c>
      <c r="AF134" s="5">
        <v>0</v>
      </c>
      <c r="AG134" s="5">
        <v>329991</v>
      </c>
      <c r="AH134" s="5">
        <v>0</v>
      </c>
      <c r="AI134" s="5">
        <v>286271</v>
      </c>
      <c r="AJ134" s="5">
        <v>719194</v>
      </c>
      <c r="AK134" s="5">
        <v>3602744.6155679999</v>
      </c>
      <c r="AL134" s="5">
        <v>259098300</v>
      </c>
      <c r="AM134" s="47"/>
    </row>
    <row r="135" spans="1:39" x14ac:dyDescent="0.25">
      <c r="A135" s="5">
        <v>432</v>
      </c>
      <c r="B135" s="5">
        <v>1</v>
      </c>
      <c r="C135" s="5" t="s">
        <v>235</v>
      </c>
      <c r="D135" s="5">
        <v>714</v>
      </c>
      <c r="E135" s="5">
        <v>783</v>
      </c>
      <c r="F135" s="5">
        <v>614</v>
      </c>
      <c r="G135" s="5">
        <v>667.8</v>
      </c>
      <c r="H135" s="5">
        <v>4562410</v>
      </c>
      <c r="I135" s="5">
        <v>0</v>
      </c>
      <c r="J135" s="5">
        <v>1414403</v>
      </c>
      <c r="K135" s="5">
        <v>0</v>
      </c>
      <c r="L135" s="5">
        <v>110574</v>
      </c>
      <c r="M135" s="5">
        <v>377101</v>
      </c>
      <c r="N135" s="5">
        <v>209027</v>
      </c>
      <c r="O135" s="5">
        <v>153403</v>
      </c>
      <c r="P135" s="5">
        <v>108171.25</v>
      </c>
      <c r="Q135" s="5">
        <v>8681</v>
      </c>
      <c r="R135" s="5">
        <v>68643</v>
      </c>
      <c r="S135" s="5">
        <v>0</v>
      </c>
      <c r="T135" s="5">
        <v>0</v>
      </c>
      <c r="U135" s="5">
        <v>112137</v>
      </c>
      <c r="V135" s="5">
        <v>0</v>
      </c>
      <c r="W135" s="5">
        <v>0</v>
      </c>
      <c r="X135" s="5">
        <v>0</v>
      </c>
      <c r="Y135" s="5">
        <v>0</v>
      </c>
      <c r="Z135" s="5">
        <v>42910</v>
      </c>
      <c r="AA135" s="5">
        <v>483487</v>
      </c>
      <c r="AB135" s="5">
        <v>7650947.25</v>
      </c>
      <c r="AC135" s="5">
        <v>0</v>
      </c>
      <c r="AD135" s="5">
        <v>50163</v>
      </c>
      <c r="AE135" s="5">
        <v>34548</v>
      </c>
      <c r="AF135" s="5">
        <v>21923</v>
      </c>
      <c r="AG135" s="5">
        <v>0</v>
      </c>
      <c r="AH135" s="5">
        <v>0</v>
      </c>
      <c r="AI135" s="5">
        <v>120182</v>
      </c>
      <c r="AJ135" s="5">
        <v>226816</v>
      </c>
      <c r="AK135" s="5">
        <v>5003338.2878200002</v>
      </c>
      <c r="AL135" s="5">
        <v>127538900</v>
      </c>
      <c r="AM135" s="47"/>
    </row>
    <row r="136" spans="1:39" x14ac:dyDescent="0.25">
      <c r="A136" s="5">
        <v>435</v>
      </c>
      <c r="B136" s="5">
        <v>1</v>
      </c>
      <c r="C136" s="5" t="s">
        <v>2167</v>
      </c>
      <c r="D136" s="5">
        <v>827.11634700000002</v>
      </c>
      <c r="E136" s="5">
        <v>907.91329199999996</v>
      </c>
      <c r="F136" s="5">
        <v>793.93449099999998</v>
      </c>
      <c r="G136" s="5">
        <v>863.545298</v>
      </c>
      <c r="H136" s="5">
        <v>5899741</v>
      </c>
      <c r="I136" s="5">
        <v>0</v>
      </c>
      <c r="J136" s="5">
        <v>983273</v>
      </c>
      <c r="K136" s="5">
        <v>0</v>
      </c>
      <c r="L136" s="5">
        <v>47199</v>
      </c>
      <c r="M136" s="5">
        <v>253324</v>
      </c>
      <c r="N136" s="5">
        <v>339908.08847700001</v>
      </c>
      <c r="O136" s="5">
        <v>191213</v>
      </c>
      <c r="P136" s="5">
        <v>140427</v>
      </c>
      <c r="Q136" s="5">
        <v>11226</v>
      </c>
      <c r="R136" s="5">
        <v>78531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41152</v>
      </c>
      <c r="AA136" s="5">
        <v>625207</v>
      </c>
      <c r="AB136" s="5">
        <v>8611201.0884770006</v>
      </c>
      <c r="AC136" s="5">
        <v>0</v>
      </c>
      <c r="AD136" s="5">
        <v>64711</v>
      </c>
      <c r="AE136" s="5">
        <v>51970</v>
      </c>
      <c r="AF136" s="5">
        <v>29063</v>
      </c>
      <c r="AG136" s="5">
        <v>0</v>
      </c>
      <c r="AH136" s="5">
        <v>0</v>
      </c>
      <c r="AI136" s="5">
        <v>180081</v>
      </c>
      <c r="AJ136" s="5">
        <v>325825</v>
      </c>
      <c r="AK136" s="5">
        <v>6695890.0356350001</v>
      </c>
      <c r="AL136" s="5">
        <v>171361900</v>
      </c>
      <c r="AM136" s="47"/>
    </row>
    <row r="137" spans="1:39" x14ac:dyDescent="0.25">
      <c r="A137" s="5">
        <v>441</v>
      </c>
      <c r="B137" s="5">
        <v>1</v>
      </c>
      <c r="C137" s="5" t="s">
        <v>2168</v>
      </c>
      <c r="D137" s="5">
        <v>271</v>
      </c>
      <c r="E137" s="5">
        <v>296.8</v>
      </c>
      <c r="F137" s="5">
        <v>428.03125</v>
      </c>
      <c r="G137" s="5">
        <v>470.23124999999999</v>
      </c>
      <c r="H137" s="5">
        <v>3212620</v>
      </c>
      <c r="I137" s="5">
        <v>0</v>
      </c>
      <c r="J137" s="5">
        <v>65857</v>
      </c>
      <c r="K137" s="5">
        <v>0</v>
      </c>
      <c r="L137" s="5">
        <v>130506</v>
      </c>
      <c r="M137" s="5">
        <v>596949</v>
      </c>
      <c r="N137" s="5">
        <v>229924.26502799999</v>
      </c>
      <c r="O137" s="5">
        <v>106835</v>
      </c>
      <c r="P137" s="5">
        <v>60922</v>
      </c>
      <c r="Q137" s="5">
        <v>6113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332322</v>
      </c>
      <c r="X137" s="5">
        <v>0</v>
      </c>
      <c r="Y137" s="5">
        <v>6062</v>
      </c>
      <c r="Z137" s="5">
        <v>25297</v>
      </c>
      <c r="AA137" s="5">
        <v>340447</v>
      </c>
      <c r="AB137" s="5">
        <v>5113854.2650279999</v>
      </c>
      <c r="AC137" s="5">
        <v>0</v>
      </c>
      <c r="AD137" s="5">
        <v>49270</v>
      </c>
      <c r="AE137" s="5">
        <v>60922</v>
      </c>
      <c r="AF137" s="5">
        <v>0</v>
      </c>
      <c r="AG137" s="5">
        <v>332322</v>
      </c>
      <c r="AH137" s="5">
        <v>0</v>
      </c>
      <c r="AI137" s="5">
        <v>306042</v>
      </c>
      <c r="AJ137" s="5">
        <v>748556</v>
      </c>
      <c r="AK137" s="5">
        <v>4968756.5468849996</v>
      </c>
      <c r="AL137" s="5">
        <v>197484600</v>
      </c>
      <c r="AM137" s="47"/>
    </row>
    <row r="138" spans="1:39" x14ac:dyDescent="0.25">
      <c r="A138" s="5">
        <v>447</v>
      </c>
      <c r="B138" s="5">
        <v>1</v>
      </c>
      <c r="C138" s="5" t="s">
        <v>236</v>
      </c>
      <c r="D138" s="5">
        <v>100</v>
      </c>
      <c r="E138" s="5">
        <v>108.2</v>
      </c>
      <c r="F138" s="5">
        <v>138</v>
      </c>
      <c r="G138" s="5">
        <v>151.6</v>
      </c>
      <c r="H138" s="5">
        <v>1035731</v>
      </c>
      <c r="I138" s="5">
        <v>0</v>
      </c>
      <c r="J138" s="5">
        <v>46573</v>
      </c>
      <c r="K138" s="5">
        <v>0</v>
      </c>
      <c r="L138" s="5">
        <v>69447</v>
      </c>
      <c r="M138" s="5">
        <v>602281</v>
      </c>
      <c r="N138" s="5">
        <v>151646</v>
      </c>
      <c r="O138" s="5">
        <v>35719</v>
      </c>
      <c r="P138" s="5">
        <v>23596.25</v>
      </c>
      <c r="Q138" s="5">
        <v>1971</v>
      </c>
      <c r="R138" s="5">
        <v>1337</v>
      </c>
      <c r="S138" s="5">
        <v>0</v>
      </c>
      <c r="T138" s="5">
        <v>0</v>
      </c>
      <c r="U138" s="5">
        <v>0</v>
      </c>
      <c r="V138" s="5">
        <v>0</v>
      </c>
      <c r="W138" s="5">
        <v>32129</v>
      </c>
      <c r="X138" s="5">
        <v>0</v>
      </c>
      <c r="Y138" s="5">
        <v>10330</v>
      </c>
      <c r="Z138" s="5">
        <v>12234</v>
      </c>
      <c r="AA138" s="5">
        <v>109758</v>
      </c>
      <c r="AB138" s="5">
        <v>2132752.25</v>
      </c>
      <c r="AC138" s="5">
        <v>0</v>
      </c>
      <c r="AD138" s="5">
        <v>20390</v>
      </c>
      <c r="AE138" s="5">
        <v>17231</v>
      </c>
      <c r="AF138" s="5">
        <v>976</v>
      </c>
      <c r="AG138" s="5">
        <v>21103</v>
      </c>
      <c r="AH138" s="5">
        <v>0</v>
      </c>
      <c r="AI138" s="5">
        <v>62381</v>
      </c>
      <c r="AJ138" s="5">
        <v>122081</v>
      </c>
      <c r="AK138" s="5">
        <v>1982764.5584780001</v>
      </c>
      <c r="AL138" s="5">
        <v>40296400</v>
      </c>
      <c r="AM138" s="47"/>
    </row>
    <row r="139" spans="1:39" x14ac:dyDescent="0.25">
      <c r="A139" s="5">
        <v>458</v>
      </c>
      <c r="B139" s="5">
        <v>1</v>
      </c>
      <c r="C139" s="5" t="s">
        <v>237</v>
      </c>
      <c r="D139" s="5">
        <v>271</v>
      </c>
      <c r="E139" s="5">
        <v>295.60000000000002</v>
      </c>
      <c r="F139" s="5">
        <v>226.874326</v>
      </c>
      <c r="G139" s="5">
        <v>243.808119</v>
      </c>
      <c r="H139" s="5">
        <v>1665697</v>
      </c>
      <c r="I139" s="5">
        <v>0</v>
      </c>
      <c r="J139" s="5">
        <v>218599</v>
      </c>
      <c r="K139" s="5">
        <v>0</v>
      </c>
      <c r="L139" s="5">
        <v>98948</v>
      </c>
      <c r="M139" s="5">
        <v>0</v>
      </c>
      <c r="N139" s="5">
        <v>81990</v>
      </c>
      <c r="O139" s="5">
        <v>59123</v>
      </c>
      <c r="P139" s="5">
        <v>12190</v>
      </c>
      <c r="Q139" s="5">
        <v>3170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527376</v>
      </c>
      <c r="X139" s="5">
        <v>0</v>
      </c>
      <c r="Y139" s="5">
        <v>12993</v>
      </c>
      <c r="Z139" s="5">
        <v>16726</v>
      </c>
      <c r="AA139" s="5">
        <v>176517</v>
      </c>
      <c r="AB139" s="5">
        <v>2873329</v>
      </c>
      <c r="AC139" s="5">
        <v>0</v>
      </c>
      <c r="AD139" s="5">
        <v>59123</v>
      </c>
      <c r="AE139" s="5">
        <v>9264</v>
      </c>
      <c r="AF139" s="5">
        <v>0</v>
      </c>
      <c r="AG139" s="5">
        <v>322724.90999999997</v>
      </c>
      <c r="AH139" s="5">
        <v>0</v>
      </c>
      <c r="AI139" s="5">
        <v>104409</v>
      </c>
      <c r="AJ139" s="5">
        <v>495520.91</v>
      </c>
      <c r="AK139" s="5">
        <v>6614685.7157589998</v>
      </c>
      <c r="AL139" s="5">
        <v>114572550</v>
      </c>
      <c r="AM139" s="47"/>
    </row>
    <row r="140" spans="1:39" x14ac:dyDescent="0.25">
      <c r="A140" s="5">
        <v>463</v>
      </c>
      <c r="B140" s="5">
        <v>1</v>
      </c>
      <c r="C140" s="5" t="s">
        <v>2169</v>
      </c>
      <c r="D140" s="5">
        <v>793</v>
      </c>
      <c r="E140" s="5">
        <v>874</v>
      </c>
      <c r="F140" s="5">
        <v>934.97546</v>
      </c>
      <c r="G140" s="5">
        <v>1034.9461080000001</v>
      </c>
      <c r="H140" s="5">
        <v>7070752</v>
      </c>
      <c r="I140" s="5">
        <v>10234</v>
      </c>
      <c r="J140" s="5">
        <v>170030</v>
      </c>
      <c r="K140" s="5">
        <v>15464</v>
      </c>
      <c r="L140" s="5">
        <v>0</v>
      </c>
      <c r="M140" s="5">
        <v>0</v>
      </c>
      <c r="N140" s="5">
        <v>191208.63039999999</v>
      </c>
      <c r="O140" s="5">
        <v>235508</v>
      </c>
      <c r="P140" s="5">
        <v>171322</v>
      </c>
      <c r="Q140" s="5">
        <v>13454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37827</v>
      </c>
      <c r="X140" s="5">
        <v>0</v>
      </c>
      <c r="Y140" s="5">
        <v>0</v>
      </c>
      <c r="Z140" s="5">
        <v>49287</v>
      </c>
      <c r="AA140" s="5">
        <v>749301</v>
      </c>
      <c r="AB140" s="5">
        <v>8714387.6304000001</v>
      </c>
      <c r="AC140" s="5">
        <v>0</v>
      </c>
      <c r="AD140" s="5">
        <v>70982</v>
      </c>
      <c r="AE140" s="5">
        <v>149658</v>
      </c>
      <c r="AF140" s="5">
        <v>0</v>
      </c>
      <c r="AG140" s="5">
        <v>29722</v>
      </c>
      <c r="AH140" s="5">
        <v>0</v>
      </c>
      <c r="AI140" s="5">
        <v>509434</v>
      </c>
      <c r="AJ140" s="5">
        <v>759796</v>
      </c>
      <c r="AK140" s="5">
        <v>7147021.4605329996</v>
      </c>
      <c r="AL140" s="5">
        <v>389376500</v>
      </c>
      <c r="AM140" s="47"/>
    </row>
    <row r="141" spans="1:39" x14ac:dyDescent="0.25">
      <c r="A141" s="5">
        <v>465</v>
      </c>
      <c r="B141" s="5">
        <v>1</v>
      </c>
      <c r="C141" s="5" t="s">
        <v>238</v>
      </c>
      <c r="D141" s="5">
        <v>1822.19577</v>
      </c>
      <c r="E141" s="5">
        <v>1997.653446</v>
      </c>
      <c r="F141" s="5">
        <v>1560.0690070000001</v>
      </c>
      <c r="G141" s="5">
        <v>1708.8324600000001</v>
      </c>
      <c r="H141" s="5">
        <v>11674743</v>
      </c>
      <c r="I141" s="5">
        <v>24562</v>
      </c>
      <c r="J141" s="5">
        <v>527674</v>
      </c>
      <c r="K141" s="5">
        <v>18852</v>
      </c>
      <c r="L141" s="5">
        <v>0</v>
      </c>
      <c r="M141" s="5">
        <v>0</v>
      </c>
      <c r="N141" s="5">
        <v>278871</v>
      </c>
      <c r="O141" s="5">
        <v>400422</v>
      </c>
      <c r="P141" s="5">
        <v>225177</v>
      </c>
      <c r="Q141" s="5">
        <v>22215</v>
      </c>
      <c r="R141" s="5">
        <v>19276</v>
      </c>
      <c r="S141" s="5">
        <v>0</v>
      </c>
      <c r="T141" s="5">
        <v>0</v>
      </c>
      <c r="U141" s="5">
        <v>0</v>
      </c>
      <c r="V141" s="5">
        <v>0</v>
      </c>
      <c r="W141" s="5">
        <v>1117901</v>
      </c>
      <c r="X141" s="5">
        <v>0</v>
      </c>
      <c r="Y141" s="5">
        <v>0</v>
      </c>
      <c r="Z141" s="5">
        <v>81670</v>
      </c>
      <c r="AA141" s="5">
        <v>1237195</v>
      </c>
      <c r="AB141" s="5">
        <v>15628558</v>
      </c>
      <c r="AC141" s="5">
        <v>0</v>
      </c>
      <c r="AD141" s="5">
        <v>158908</v>
      </c>
      <c r="AE141" s="5">
        <v>202333</v>
      </c>
      <c r="AF141" s="5">
        <v>17320</v>
      </c>
      <c r="AG141" s="5">
        <v>967151</v>
      </c>
      <c r="AH141" s="5">
        <v>0</v>
      </c>
      <c r="AI141" s="5">
        <v>865217</v>
      </c>
      <c r="AJ141" s="5">
        <v>2210929</v>
      </c>
      <c r="AK141" s="5">
        <v>15537804.700704001</v>
      </c>
      <c r="AL141" s="5">
        <v>915447900</v>
      </c>
      <c r="AM141" s="47"/>
    </row>
    <row r="142" spans="1:39" x14ac:dyDescent="0.25">
      <c r="A142" s="5">
        <v>466</v>
      </c>
      <c r="B142" s="5">
        <v>1</v>
      </c>
      <c r="C142" s="5" t="s">
        <v>239</v>
      </c>
      <c r="D142" s="5">
        <v>1990.0095269999999</v>
      </c>
      <c r="E142" s="5">
        <v>2193.2252410000001</v>
      </c>
      <c r="F142" s="5">
        <v>2291.1901680000001</v>
      </c>
      <c r="G142" s="5">
        <v>2512.6048169999999</v>
      </c>
      <c r="H142" s="5">
        <v>17166116</v>
      </c>
      <c r="I142" s="5">
        <v>120761</v>
      </c>
      <c r="J142" s="5">
        <v>270420</v>
      </c>
      <c r="K142" s="5">
        <v>15684</v>
      </c>
      <c r="L142" s="5">
        <v>0</v>
      </c>
      <c r="M142" s="5">
        <v>0</v>
      </c>
      <c r="N142" s="5">
        <v>348079</v>
      </c>
      <c r="O142" s="5">
        <v>579685</v>
      </c>
      <c r="P142" s="5">
        <v>325658.75</v>
      </c>
      <c r="Q142" s="5">
        <v>32664</v>
      </c>
      <c r="R142" s="5">
        <v>50604</v>
      </c>
      <c r="S142" s="5">
        <v>0</v>
      </c>
      <c r="T142" s="5">
        <v>0</v>
      </c>
      <c r="U142" s="5">
        <v>0</v>
      </c>
      <c r="V142" s="5">
        <v>0</v>
      </c>
      <c r="W142" s="5">
        <v>1722642</v>
      </c>
      <c r="X142" s="5">
        <v>0</v>
      </c>
      <c r="Y142" s="5">
        <v>0</v>
      </c>
      <c r="Z142" s="5">
        <v>108629</v>
      </c>
      <c r="AA142" s="5">
        <v>1819126</v>
      </c>
      <c r="AB142" s="5">
        <v>22560068.75</v>
      </c>
      <c r="AC142" s="5">
        <v>0</v>
      </c>
      <c r="AD142" s="5">
        <v>137770</v>
      </c>
      <c r="AE142" s="5">
        <v>255573</v>
      </c>
      <c r="AF142" s="5">
        <v>39713</v>
      </c>
      <c r="AG142" s="5">
        <v>1382714</v>
      </c>
      <c r="AH142" s="5">
        <v>0</v>
      </c>
      <c r="AI142" s="5">
        <v>1111114</v>
      </c>
      <c r="AJ142" s="5">
        <v>2926884</v>
      </c>
      <c r="AK142" s="5">
        <v>13681998.832222</v>
      </c>
      <c r="AL142" s="5">
        <v>877819850</v>
      </c>
      <c r="AM142" s="47"/>
    </row>
    <row r="143" spans="1:39" x14ac:dyDescent="0.25">
      <c r="A143" s="5">
        <v>473</v>
      </c>
      <c r="B143" s="5">
        <v>1</v>
      </c>
      <c r="C143" s="5" t="s">
        <v>240</v>
      </c>
      <c r="D143" s="5">
        <v>284.8</v>
      </c>
      <c r="E143" s="5">
        <v>314.2</v>
      </c>
      <c r="F143" s="5">
        <v>377.8</v>
      </c>
      <c r="G143" s="5">
        <v>419.61</v>
      </c>
      <c r="H143" s="5">
        <v>2866776</v>
      </c>
      <c r="I143" s="5">
        <v>12281</v>
      </c>
      <c r="J143" s="5">
        <v>425113.14</v>
      </c>
      <c r="K143" s="5">
        <v>0</v>
      </c>
      <c r="L143" s="5">
        <v>128493</v>
      </c>
      <c r="M143" s="5">
        <v>47498</v>
      </c>
      <c r="N143" s="5">
        <v>177619.76191100001</v>
      </c>
      <c r="O143" s="5">
        <v>94619</v>
      </c>
      <c r="P143" s="5">
        <v>57732.25</v>
      </c>
      <c r="Q143" s="5">
        <v>5455</v>
      </c>
      <c r="R143" s="5">
        <v>15177</v>
      </c>
      <c r="S143" s="5">
        <v>0</v>
      </c>
      <c r="T143" s="5">
        <v>0</v>
      </c>
      <c r="U143" s="5">
        <v>0</v>
      </c>
      <c r="V143" s="5">
        <v>0</v>
      </c>
      <c r="W143" s="5">
        <v>218629</v>
      </c>
      <c r="X143" s="5">
        <v>0</v>
      </c>
      <c r="Y143" s="5">
        <v>18747</v>
      </c>
      <c r="Z143" s="5">
        <v>22130</v>
      </c>
      <c r="AA143" s="5">
        <v>303798</v>
      </c>
      <c r="AB143" s="5">
        <v>4394068.1519109998</v>
      </c>
      <c r="AC143" s="5">
        <v>0</v>
      </c>
      <c r="AD143" s="5">
        <v>63143</v>
      </c>
      <c r="AE143" s="5">
        <v>57732.25</v>
      </c>
      <c r="AF143" s="5">
        <v>15177</v>
      </c>
      <c r="AG143" s="5">
        <v>218629</v>
      </c>
      <c r="AH143" s="5">
        <v>0</v>
      </c>
      <c r="AI143" s="5">
        <v>303798</v>
      </c>
      <c r="AJ143" s="5">
        <v>658479.25</v>
      </c>
      <c r="AK143" s="5">
        <v>6415873.5484290002</v>
      </c>
      <c r="AL143" s="5">
        <v>300537140</v>
      </c>
      <c r="AM143" s="47"/>
    </row>
    <row r="144" spans="1:39" x14ac:dyDescent="0.25">
      <c r="A144" s="5">
        <v>477</v>
      </c>
      <c r="B144" s="5">
        <v>1</v>
      </c>
      <c r="C144" s="5" t="s">
        <v>241</v>
      </c>
      <c r="D144" s="5">
        <v>3324.2408030000001</v>
      </c>
      <c r="E144" s="5">
        <v>3646.1163200000001</v>
      </c>
      <c r="F144" s="5">
        <v>3178.9243339999998</v>
      </c>
      <c r="G144" s="5">
        <v>3485.1310400000002</v>
      </c>
      <c r="H144" s="5">
        <v>23810415</v>
      </c>
      <c r="I144" s="5">
        <v>0</v>
      </c>
      <c r="J144" s="5">
        <v>618653</v>
      </c>
      <c r="K144" s="5">
        <v>15637</v>
      </c>
      <c r="L144" s="5">
        <v>0</v>
      </c>
      <c r="M144" s="5">
        <v>0</v>
      </c>
      <c r="N144" s="5">
        <v>437650</v>
      </c>
      <c r="O144" s="5">
        <v>767371</v>
      </c>
      <c r="P144" s="5">
        <v>582625.75</v>
      </c>
      <c r="Q144" s="5">
        <v>45307</v>
      </c>
      <c r="R144" s="5">
        <v>21120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179723</v>
      </c>
      <c r="AA144" s="5">
        <v>2523235</v>
      </c>
      <c r="AB144" s="5">
        <v>29001736.75</v>
      </c>
      <c r="AC144" s="5">
        <v>0</v>
      </c>
      <c r="AD144" s="5">
        <v>223810</v>
      </c>
      <c r="AE144" s="5">
        <v>582625.75</v>
      </c>
      <c r="AF144" s="5">
        <v>21120</v>
      </c>
      <c r="AG144" s="5">
        <v>0</v>
      </c>
      <c r="AH144" s="5">
        <v>0</v>
      </c>
      <c r="AI144" s="5">
        <v>1989039</v>
      </c>
      <c r="AJ144" s="5">
        <v>2816594.75</v>
      </c>
      <c r="AK144" s="5">
        <v>23289326.584570002</v>
      </c>
      <c r="AL144" s="5">
        <v>1883398292</v>
      </c>
      <c r="AM144" s="47"/>
    </row>
    <row r="145" spans="1:39" x14ac:dyDescent="0.25">
      <c r="A145" s="5">
        <v>480</v>
      </c>
      <c r="B145" s="5">
        <v>1</v>
      </c>
      <c r="C145" s="5" t="s">
        <v>242</v>
      </c>
      <c r="D145" s="5">
        <v>716.4</v>
      </c>
      <c r="E145" s="5">
        <v>780</v>
      </c>
      <c r="F145" s="5">
        <v>636.4</v>
      </c>
      <c r="G145" s="5">
        <v>690.4</v>
      </c>
      <c r="H145" s="5">
        <v>4716813</v>
      </c>
      <c r="I145" s="5">
        <v>64474</v>
      </c>
      <c r="J145" s="5">
        <v>732100</v>
      </c>
      <c r="K145" s="5">
        <v>0</v>
      </c>
      <c r="L145" s="5">
        <v>105475</v>
      </c>
      <c r="M145" s="5">
        <v>237005</v>
      </c>
      <c r="N145" s="5">
        <v>226206</v>
      </c>
      <c r="O145" s="5">
        <v>158386</v>
      </c>
      <c r="P145" s="5">
        <v>113892.5</v>
      </c>
      <c r="Q145" s="5">
        <v>8975</v>
      </c>
      <c r="R145" s="5">
        <v>32580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48255</v>
      </c>
      <c r="AA145" s="5">
        <v>499850</v>
      </c>
      <c r="AB145" s="5">
        <v>6944011.5</v>
      </c>
      <c r="AC145" s="5">
        <v>0</v>
      </c>
      <c r="AD145" s="5">
        <v>89606</v>
      </c>
      <c r="AE145" s="5">
        <v>104432</v>
      </c>
      <c r="AF145" s="5">
        <v>29874</v>
      </c>
      <c r="AG145" s="5">
        <v>0</v>
      </c>
      <c r="AH145" s="5">
        <v>0</v>
      </c>
      <c r="AI145" s="5">
        <v>356716</v>
      </c>
      <c r="AJ145" s="5">
        <v>580628</v>
      </c>
      <c r="AK145" s="5">
        <v>8949234.502541</v>
      </c>
      <c r="AL145" s="5">
        <v>364756908</v>
      </c>
      <c r="AM145" s="47"/>
    </row>
    <row r="146" spans="1:39" x14ac:dyDescent="0.25">
      <c r="A146" s="5">
        <v>482</v>
      </c>
      <c r="B146" s="5">
        <v>1</v>
      </c>
      <c r="C146" s="5" t="s">
        <v>243</v>
      </c>
      <c r="D146" s="5">
        <v>2497</v>
      </c>
      <c r="E146" s="5">
        <v>2736.2</v>
      </c>
      <c r="F146" s="5">
        <v>2263</v>
      </c>
      <c r="G146" s="5">
        <v>2485.4</v>
      </c>
      <c r="H146" s="5">
        <v>16980253</v>
      </c>
      <c r="I146" s="5">
        <v>36842</v>
      </c>
      <c r="J146" s="5">
        <v>1119921</v>
      </c>
      <c r="K146" s="5">
        <v>26160</v>
      </c>
      <c r="L146" s="5">
        <v>0</v>
      </c>
      <c r="M146" s="5">
        <v>0</v>
      </c>
      <c r="N146" s="5">
        <v>437754.86335699999</v>
      </c>
      <c r="O146" s="5">
        <v>590235</v>
      </c>
      <c r="P146" s="5">
        <v>381905</v>
      </c>
      <c r="Q146" s="5">
        <v>32310</v>
      </c>
      <c r="R146" s="5">
        <v>83733</v>
      </c>
      <c r="S146" s="5">
        <v>0</v>
      </c>
      <c r="T146" s="5">
        <v>0</v>
      </c>
      <c r="U146" s="5">
        <v>0</v>
      </c>
      <c r="V146" s="5">
        <v>0</v>
      </c>
      <c r="W146" s="5">
        <v>557003</v>
      </c>
      <c r="X146" s="5">
        <v>0</v>
      </c>
      <c r="Y146" s="5">
        <v>47442</v>
      </c>
      <c r="Z146" s="5">
        <v>135104</v>
      </c>
      <c r="AA146" s="5">
        <v>1799430</v>
      </c>
      <c r="AB146" s="5">
        <v>22228092.863357</v>
      </c>
      <c r="AC146" s="5">
        <v>0</v>
      </c>
      <c r="AD146" s="5">
        <v>173835</v>
      </c>
      <c r="AE146" s="5">
        <v>334137</v>
      </c>
      <c r="AF146" s="5">
        <v>73260</v>
      </c>
      <c r="AG146" s="5">
        <v>438343</v>
      </c>
      <c r="AH146" s="5">
        <v>0</v>
      </c>
      <c r="AI146" s="5">
        <v>1225316</v>
      </c>
      <c r="AJ146" s="5">
        <v>2244891</v>
      </c>
      <c r="AK146" s="5">
        <v>16771514.462158</v>
      </c>
      <c r="AL146" s="5">
        <v>1220919950</v>
      </c>
      <c r="AM146" s="47"/>
    </row>
    <row r="147" spans="1:39" x14ac:dyDescent="0.25">
      <c r="A147" s="5">
        <v>484</v>
      </c>
      <c r="B147" s="5">
        <v>1</v>
      </c>
      <c r="C147" s="5" t="s">
        <v>244</v>
      </c>
      <c r="D147" s="5">
        <v>931.22039500000005</v>
      </c>
      <c r="E147" s="5">
        <v>1027.2828950000001</v>
      </c>
      <c r="F147" s="5">
        <v>1245.5625</v>
      </c>
      <c r="G147" s="5">
        <v>1376.875</v>
      </c>
      <c r="H147" s="5">
        <v>9406810</v>
      </c>
      <c r="I147" s="5">
        <v>17398</v>
      </c>
      <c r="J147" s="5">
        <v>252441</v>
      </c>
      <c r="K147" s="5">
        <v>15426</v>
      </c>
      <c r="L147" s="5">
        <v>0</v>
      </c>
      <c r="M147" s="5">
        <v>0</v>
      </c>
      <c r="N147" s="5">
        <v>296495</v>
      </c>
      <c r="O147" s="5">
        <v>304282</v>
      </c>
      <c r="P147" s="5">
        <v>230626.5</v>
      </c>
      <c r="Q147" s="5">
        <v>17899</v>
      </c>
      <c r="R147" s="5">
        <v>0</v>
      </c>
      <c r="S147" s="5">
        <v>0</v>
      </c>
      <c r="T147" s="5">
        <v>0</v>
      </c>
      <c r="U147" s="5">
        <v>0</v>
      </c>
      <c r="V147" s="5">
        <v>-6490</v>
      </c>
      <c r="W147" s="5">
        <v>0</v>
      </c>
      <c r="X147" s="5">
        <v>0</v>
      </c>
      <c r="Y147" s="5">
        <v>0</v>
      </c>
      <c r="Z147" s="5">
        <v>65306</v>
      </c>
      <c r="AA147" s="5">
        <v>996858</v>
      </c>
      <c r="AB147" s="5">
        <v>11597051.5</v>
      </c>
      <c r="AC147" s="5">
        <v>0</v>
      </c>
      <c r="AD147" s="5">
        <v>59646</v>
      </c>
      <c r="AE147" s="5">
        <v>153541</v>
      </c>
      <c r="AF147" s="5">
        <v>0</v>
      </c>
      <c r="AG147" s="5">
        <v>0</v>
      </c>
      <c r="AH147" s="5">
        <v>0</v>
      </c>
      <c r="AI147" s="5">
        <v>516525</v>
      </c>
      <c r="AJ147" s="5">
        <v>729712</v>
      </c>
      <c r="AK147" s="5">
        <v>6183931.2788239997</v>
      </c>
      <c r="AL147" s="5">
        <v>348798200</v>
      </c>
      <c r="AM147" s="47"/>
    </row>
    <row r="148" spans="1:39" x14ac:dyDescent="0.25">
      <c r="A148" s="5">
        <v>485</v>
      </c>
      <c r="B148" s="5">
        <v>1</v>
      </c>
      <c r="C148" s="5" t="s">
        <v>245</v>
      </c>
      <c r="D148" s="5">
        <v>722.34386199999994</v>
      </c>
      <c r="E148" s="5">
        <v>806.633464</v>
      </c>
      <c r="F148" s="5">
        <v>929.51084800000001</v>
      </c>
      <c r="G148" s="5">
        <v>1029.986623</v>
      </c>
      <c r="H148" s="5">
        <v>7036869</v>
      </c>
      <c r="I148" s="5">
        <v>0</v>
      </c>
      <c r="J148" s="5">
        <v>132422</v>
      </c>
      <c r="K148" s="5">
        <v>0</v>
      </c>
      <c r="L148" s="5">
        <v>0</v>
      </c>
      <c r="M148" s="5">
        <v>0</v>
      </c>
      <c r="N148" s="5">
        <v>177771</v>
      </c>
      <c r="O148" s="5">
        <v>223265</v>
      </c>
      <c r="P148" s="5">
        <v>171440.25</v>
      </c>
      <c r="Q148" s="5">
        <v>13390</v>
      </c>
      <c r="R148" s="5">
        <v>20147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40911</v>
      </c>
      <c r="AA148" s="5">
        <v>745710</v>
      </c>
      <c r="AB148" s="5">
        <v>8561925.25</v>
      </c>
      <c r="AC148" s="5">
        <v>0</v>
      </c>
      <c r="AD148" s="5">
        <v>48727</v>
      </c>
      <c r="AE148" s="5">
        <v>132283</v>
      </c>
      <c r="AF148" s="5">
        <v>15545</v>
      </c>
      <c r="AG148" s="5">
        <v>0</v>
      </c>
      <c r="AH148" s="5">
        <v>0</v>
      </c>
      <c r="AI148" s="5">
        <v>447820</v>
      </c>
      <c r="AJ148" s="5">
        <v>644375</v>
      </c>
      <c r="AK148" s="5">
        <v>5150469.5976069998</v>
      </c>
      <c r="AL148" s="5">
        <v>317421400</v>
      </c>
      <c r="AM148" s="47"/>
    </row>
    <row r="149" spans="1:39" x14ac:dyDescent="0.25">
      <c r="A149" s="5">
        <v>486</v>
      </c>
      <c r="B149" s="5">
        <v>1</v>
      </c>
      <c r="C149" s="5" t="s">
        <v>246</v>
      </c>
      <c r="D149" s="5">
        <v>282</v>
      </c>
      <c r="E149" s="5">
        <v>312.2</v>
      </c>
      <c r="F149" s="5">
        <v>334</v>
      </c>
      <c r="G149" s="5">
        <v>374.2</v>
      </c>
      <c r="H149" s="5">
        <v>2556534</v>
      </c>
      <c r="I149" s="5">
        <v>0</v>
      </c>
      <c r="J149" s="5">
        <v>116453.06</v>
      </c>
      <c r="K149" s="5">
        <v>22381</v>
      </c>
      <c r="L149" s="5">
        <v>124217</v>
      </c>
      <c r="M149" s="5">
        <v>0</v>
      </c>
      <c r="N149" s="5">
        <v>93643</v>
      </c>
      <c r="O149" s="5">
        <v>85070</v>
      </c>
      <c r="P149" s="5">
        <v>53437.5</v>
      </c>
      <c r="Q149" s="5">
        <v>4865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172132</v>
      </c>
      <c r="X149" s="5">
        <v>0</v>
      </c>
      <c r="Y149" s="5">
        <v>0</v>
      </c>
      <c r="Z149" s="5">
        <v>16602</v>
      </c>
      <c r="AA149" s="5">
        <v>270921</v>
      </c>
      <c r="AB149" s="5">
        <v>3516255.56</v>
      </c>
      <c r="AC149" s="5">
        <v>0</v>
      </c>
      <c r="AD149" s="5">
        <v>28460</v>
      </c>
      <c r="AE149" s="5">
        <v>45834</v>
      </c>
      <c r="AF149" s="5">
        <v>0</v>
      </c>
      <c r="AG149" s="5">
        <v>132799</v>
      </c>
      <c r="AH149" s="5">
        <v>0</v>
      </c>
      <c r="AI149" s="5">
        <v>180856</v>
      </c>
      <c r="AJ149" s="5">
        <v>387949</v>
      </c>
      <c r="AK149" s="5">
        <v>2868344.979762</v>
      </c>
      <c r="AL149" s="5">
        <v>136568000</v>
      </c>
      <c r="AM149" s="47"/>
    </row>
    <row r="150" spans="1:39" x14ac:dyDescent="0.25">
      <c r="A150" s="5">
        <v>487</v>
      </c>
      <c r="B150" s="5">
        <v>1</v>
      </c>
      <c r="C150" s="5" t="s">
        <v>247</v>
      </c>
      <c r="D150" s="5">
        <v>260.04643099999998</v>
      </c>
      <c r="E150" s="5">
        <v>281.85944699999999</v>
      </c>
      <c r="F150" s="5">
        <v>346</v>
      </c>
      <c r="G150" s="5">
        <v>378.4</v>
      </c>
      <c r="H150" s="5">
        <v>2585229</v>
      </c>
      <c r="I150" s="5">
        <v>0</v>
      </c>
      <c r="J150" s="5">
        <v>17572</v>
      </c>
      <c r="K150" s="5">
        <v>0</v>
      </c>
      <c r="L150" s="5">
        <v>124711</v>
      </c>
      <c r="M150" s="5">
        <v>0</v>
      </c>
      <c r="N150" s="5">
        <v>84425</v>
      </c>
      <c r="O150" s="5">
        <v>83839</v>
      </c>
      <c r="P150" s="5">
        <v>58875</v>
      </c>
      <c r="Q150" s="5">
        <v>4919</v>
      </c>
      <c r="R150" s="5">
        <v>5786</v>
      </c>
      <c r="S150" s="5">
        <v>0</v>
      </c>
      <c r="T150" s="5">
        <v>0</v>
      </c>
      <c r="U150" s="5">
        <v>0</v>
      </c>
      <c r="V150" s="5">
        <v>0</v>
      </c>
      <c r="W150" s="5">
        <v>78155</v>
      </c>
      <c r="X150" s="5">
        <v>0</v>
      </c>
      <c r="Y150" s="5">
        <v>16452</v>
      </c>
      <c r="Z150" s="5">
        <v>18397</v>
      </c>
      <c r="AA150" s="5">
        <v>273962</v>
      </c>
      <c r="AB150" s="5">
        <v>3352322</v>
      </c>
      <c r="AC150" s="5">
        <v>0</v>
      </c>
      <c r="AD150" s="5">
        <v>20759</v>
      </c>
      <c r="AE150" s="5">
        <v>52145</v>
      </c>
      <c r="AF150" s="5">
        <v>5125</v>
      </c>
      <c r="AG150" s="5">
        <v>61141.65</v>
      </c>
      <c r="AH150" s="5">
        <v>0</v>
      </c>
      <c r="AI150" s="5">
        <v>188850</v>
      </c>
      <c r="AJ150" s="5">
        <v>328020.65000000002</v>
      </c>
      <c r="AK150" s="5">
        <v>2146669.83409</v>
      </c>
      <c r="AL150" s="5">
        <v>127316500</v>
      </c>
      <c r="AM150" s="47"/>
    </row>
    <row r="151" spans="1:39" x14ac:dyDescent="0.25">
      <c r="A151" s="5">
        <v>492</v>
      </c>
      <c r="B151" s="5">
        <v>1</v>
      </c>
      <c r="C151" s="5" t="s">
        <v>248</v>
      </c>
      <c r="D151" s="5">
        <v>5041.4753270000001</v>
      </c>
      <c r="E151" s="5">
        <v>5504.1600669999998</v>
      </c>
      <c r="F151" s="5">
        <v>4876.6341119999997</v>
      </c>
      <c r="G151" s="5">
        <v>5331.7653069999997</v>
      </c>
      <c r="H151" s="5">
        <v>36426621</v>
      </c>
      <c r="I151" s="5">
        <v>409360</v>
      </c>
      <c r="J151" s="5">
        <v>4692013.13</v>
      </c>
      <c r="K151" s="5">
        <v>1181195</v>
      </c>
      <c r="L151" s="5">
        <v>0</v>
      </c>
      <c r="M151" s="5">
        <v>0</v>
      </c>
      <c r="N151" s="5">
        <v>405108</v>
      </c>
      <c r="O151" s="5">
        <v>1251378</v>
      </c>
      <c r="P151" s="5">
        <v>868896.75</v>
      </c>
      <c r="Q151" s="5">
        <v>69313</v>
      </c>
      <c r="R151" s="5">
        <v>222601</v>
      </c>
      <c r="S151" s="5">
        <v>0</v>
      </c>
      <c r="T151" s="5">
        <v>0</v>
      </c>
      <c r="U151" s="5">
        <v>0</v>
      </c>
      <c r="V151" s="5">
        <v>-21111</v>
      </c>
      <c r="W151" s="5">
        <v>227666</v>
      </c>
      <c r="X151" s="5">
        <v>0</v>
      </c>
      <c r="Y151" s="5">
        <v>8943</v>
      </c>
      <c r="Z151" s="5">
        <v>309633</v>
      </c>
      <c r="AA151" s="5">
        <v>3860198</v>
      </c>
      <c r="AB151" s="5">
        <v>49911814.880000003</v>
      </c>
      <c r="AC151" s="5">
        <v>0</v>
      </c>
      <c r="AD151" s="5">
        <v>219881</v>
      </c>
      <c r="AE151" s="5">
        <v>505790</v>
      </c>
      <c r="AF151" s="5">
        <v>129577</v>
      </c>
      <c r="AG151" s="5">
        <v>119203</v>
      </c>
      <c r="AH151" s="5">
        <v>0</v>
      </c>
      <c r="AI151" s="5">
        <v>1748864</v>
      </c>
      <c r="AJ151" s="5">
        <v>2723315</v>
      </c>
      <c r="AK151" s="5">
        <v>21465109.501614001</v>
      </c>
      <c r="AL151" s="5">
        <v>1634043300</v>
      </c>
      <c r="AM151" s="47"/>
    </row>
    <row r="152" spans="1:39" x14ac:dyDescent="0.25">
      <c r="A152" s="5">
        <v>495</v>
      </c>
      <c r="B152" s="5">
        <v>1</v>
      </c>
      <c r="C152" s="5" t="s">
        <v>249</v>
      </c>
      <c r="D152" s="5">
        <v>383.54583300000002</v>
      </c>
      <c r="E152" s="5">
        <v>415.26249999999999</v>
      </c>
      <c r="F152" s="5">
        <v>466.49084199999999</v>
      </c>
      <c r="G152" s="5">
        <v>508.58901100000003</v>
      </c>
      <c r="H152" s="5">
        <v>3474680</v>
      </c>
      <c r="I152" s="5">
        <v>0</v>
      </c>
      <c r="J152" s="5">
        <v>49794</v>
      </c>
      <c r="K152" s="5">
        <v>0</v>
      </c>
      <c r="L152" s="5">
        <v>130097</v>
      </c>
      <c r="M152" s="5">
        <v>0</v>
      </c>
      <c r="N152" s="5">
        <v>109900</v>
      </c>
      <c r="O152" s="5">
        <v>103559</v>
      </c>
      <c r="P152" s="5">
        <v>67481.5</v>
      </c>
      <c r="Q152" s="5">
        <v>6612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329810</v>
      </c>
      <c r="X152" s="5">
        <v>0</v>
      </c>
      <c r="Y152" s="5">
        <v>0</v>
      </c>
      <c r="Z152" s="5">
        <v>26269</v>
      </c>
      <c r="AA152" s="5">
        <v>368218</v>
      </c>
      <c r="AB152" s="5">
        <v>4666420.5</v>
      </c>
      <c r="AC152" s="5">
        <v>0</v>
      </c>
      <c r="AD152" s="5">
        <v>45359</v>
      </c>
      <c r="AE152" s="5">
        <v>44871</v>
      </c>
      <c r="AF152" s="5">
        <v>0</v>
      </c>
      <c r="AG152" s="5">
        <v>235785</v>
      </c>
      <c r="AH152" s="5">
        <v>0</v>
      </c>
      <c r="AI152" s="5">
        <v>190562</v>
      </c>
      <c r="AJ152" s="5">
        <v>516577</v>
      </c>
      <c r="AK152" s="5">
        <v>5103957.4830940003</v>
      </c>
      <c r="AL152" s="5">
        <v>140824500</v>
      </c>
      <c r="AM152" s="47"/>
    </row>
    <row r="153" spans="1:39" x14ac:dyDescent="0.25">
      <c r="A153" s="5">
        <v>497</v>
      </c>
      <c r="B153" s="5">
        <v>1</v>
      </c>
      <c r="C153" s="5" t="s">
        <v>250</v>
      </c>
      <c r="D153" s="5">
        <v>194</v>
      </c>
      <c r="E153" s="5">
        <v>212.2</v>
      </c>
      <c r="F153" s="5">
        <v>300</v>
      </c>
      <c r="G153" s="5">
        <v>328.6</v>
      </c>
      <c r="H153" s="5">
        <v>2244995</v>
      </c>
      <c r="I153" s="5">
        <v>0</v>
      </c>
      <c r="J153" s="5">
        <v>270902</v>
      </c>
      <c r="K153" s="5">
        <v>0</v>
      </c>
      <c r="L153" s="5">
        <v>117571</v>
      </c>
      <c r="M153" s="5">
        <v>0</v>
      </c>
      <c r="N153" s="5">
        <v>83958</v>
      </c>
      <c r="O153" s="5">
        <v>71272</v>
      </c>
      <c r="P153" s="5">
        <v>38760</v>
      </c>
      <c r="Q153" s="5">
        <v>4272</v>
      </c>
      <c r="R153" s="5">
        <v>10880</v>
      </c>
      <c r="S153" s="5">
        <v>0</v>
      </c>
      <c r="T153" s="5">
        <v>0</v>
      </c>
      <c r="U153" s="5">
        <v>0</v>
      </c>
      <c r="V153" s="5">
        <v>0</v>
      </c>
      <c r="W153" s="5">
        <v>292355</v>
      </c>
      <c r="X153" s="5">
        <v>0</v>
      </c>
      <c r="Y153" s="5">
        <v>0</v>
      </c>
      <c r="Z153" s="5">
        <v>15237</v>
      </c>
      <c r="AA153" s="5">
        <v>237906</v>
      </c>
      <c r="AB153" s="5">
        <v>3388108</v>
      </c>
      <c r="AC153" s="5">
        <v>0</v>
      </c>
      <c r="AD153" s="5">
        <v>26513</v>
      </c>
      <c r="AE153" s="5">
        <v>23903</v>
      </c>
      <c r="AF153" s="5">
        <v>6710</v>
      </c>
      <c r="AG153" s="5">
        <v>192027.26</v>
      </c>
      <c r="AH153" s="5">
        <v>0</v>
      </c>
      <c r="AI153" s="5">
        <v>114186</v>
      </c>
      <c r="AJ153" s="5">
        <v>363339.26</v>
      </c>
      <c r="AK153" s="5">
        <v>2800718.8134730002</v>
      </c>
      <c r="AL153" s="5">
        <v>66739200</v>
      </c>
      <c r="AM153" s="47"/>
    </row>
    <row r="154" spans="1:39" x14ac:dyDescent="0.25">
      <c r="A154" s="5">
        <v>499</v>
      </c>
      <c r="B154" s="5">
        <v>1</v>
      </c>
      <c r="C154" s="5" t="s">
        <v>1911</v>
      </c>
      <c r="D154" s="5">
        <v>305.62840299999999</v>
      </c>
      <c r="E154" s="5">
        <v>334.46568200000002</v>
      </c>
      <c r="F154" s="5">
        <v>260.72603400000003</v>
      </c>
      <c r="G154" s="5">
        <v>284.128603</v>
      </c>
      <c r="H154" s="5">
        <v>1941167</v>
      </c>
      <c r="I154" s="5">
        <v>0</v>
      </c>
      <c r="J154" s="5">
        <v>45855</v>
      </c>
      <c r="K154" s="5">
        <v>15519</v>
      </c>
      <c r="L154" s="5">
        <v>108819</v>
      </c>
      <c r="M154" s="5">
        <v>78766</v>
      </c>
      <c r="N154" s="5">
        <v>85228.501048999999</v>
      </c>
      <c r="O154" s="5">
        <v>66136</v>
      </c>
      <c r="P154" s="5">
        <v>14206</v>
      </c>
      <c r="Q154" s="5">
        <v>3694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564603</v>
      </c>
      <c r="X154" s="5">
        <v>0</v>
      </c>
      <c r="Y154" s="5">
        <v>0</v>
      </c>
      <c r="Z154" s="5">
        <v>15185</v>
      </c>
      <c r="AA154" s="5">
        <v>205709</v>
      </c>
      <c r="AB154" s="5">
        <v>3144887.5010489998</v>
      </c>
      <c r="AC154" s="5">
        <v>0</v>
      </c>
      <c r="AD154" s="5">
        <v>55839</v>
      </c>
      <c r="AE154" s="5">
        <v>9835</v>
      </c>
      <c r="AF154" s="5">
        <v>0</v>
      </c>
      <c r="AG154" s="5">
        <v>404786.59</v>
      </c>
      <c r="AH154" s="5">
        <v>0</v>
      </c>
      <c r="AI154" s="5">
        <v>110838</v>
      </c>
      <c r="AJ154" s="5">
        <v>581298.59</v>
      </c>
      <c r="AK154" s="5">
        <v>5496409.993946</v>
      </c>
      <c r="AL154" s="5">
        <v>118089230</v>
      </c>
      <c r="AM154" s="47"/>
    </row>
    <row r="155" spans="1:39" x14ac:dyDescent="0.25">
      <c r="A155" s="5">
        <v>500</v>
      </c>
      <c r="B155" s="5">
        <v>1</v>
      </c>
      <c r="C155" s="5" t="s">
        <v>251</v>
      </c>
      <c r="D155" s="5">
        <v>395.84950700000002</v>
      </c>
      <c r="E155" s="5">
        <v>439.54283700000002</v>
      </c>
      <c r="F155" s="5">
        <v>409.99036799999999</v>
      </c>
      <c r="G155" s="5">
        <v>453.90924899999999</v>
      </c>
      <c r="H155" s="5">
        <v>3101108</v>
      </c>
      <c r="I155" s="5">
        <v>0</v>
      </c>
      <c r="J155" s="5">
        <v>75212</v>
      </c>
      <c r="K155" s="5">
        <v>15592</v>
      </c>
      <c r="L155" s="5">
        <v>130174</v>
      </c>
      <c r="M155" s="5">
        <v>0</v>
      </c>
      <c r="N155" s="5">
        <v>187853.09147700001</v>
      </c>
      <c r="O155" s="5">
        <v>106333</v>
      </c>
      <c r="P155" s="5">
        <v>40925</v>
      </c>
      <c r="Q155" s="5">
        <v>5901</v>
      </c>
      <c r="R155" s="5">
        <v>3377</v>
      </c>
      <c r="S155" s="5">
        <v>0</v>
      </c>
      <c r="T155" s="5">
        <v>0</v>
      </c>
      <c r="U155" s="5">
        <v>0</v>
      </c>
      <c r="V155" s="5">
        <v>0</v>
      </c>
      <c r="W155" s="5">
        <v>650466</v>
      </c>
      <c r="X155" s="5">
        <v>0</v>
      </c>
      <c r="Y155" s="5">
        <v>0</v>
      </c>
      <c r="Z155" s="5">
        <v>23872</v>
      </c>
      <c r="AA155" s="5">
        <v>328630</v>
      </c>
      <c r="AB155" s="5">
        <v>4669443.0914770002</v>
      </c>
      <c r="AC155" s="5">
        <v>0</v>
      </c>
      <c r="AD155" s="5">
        <v>92612</v>
      </c>
      <c r="AE155" s="5">
        <v>40925</v>
      </c>
      <c r="AF155" s="5">
        <v>3377</v>
      </c>
      <c r="AG155" s="5">
        <v>572424.23</v>
      </c>
      <c r="AH155" s="5">
        <v>0</v>
      </c>
      <c r="AI155" s="5">
        <v>259498</v>
      </c>
      <c r="AJ155" s="5">
        <v>968836.23</v>
      </c>
      <c r="AK155" s="5">
        <v>9058014.9039110001</v>
      </c>
      <c r="AL155" s="5">
        <v>227432300</v>
      </c>
      <c r="AM155" s="47"/>
    </row>
    <row r="156" spans="1:39" x14ac:dyDescent="0.25">
      <c r="A156" s="5">
        <v>505</v>
      </c>
      <c r="B156" s="5">
        <v>1</v>
      </c>
      <c r="C156" s="5" t="s">
        <v>252</v>
      </c>
      <c r="D156" s="5">
        <v>368.84848499999998</v>
      </c>
      <c r="E156" s="5">
        <v>401.418182</v>
      </c>
      <c r="F156" s="5">
        <v>383</v>
      </c>
      <c r="G156" s="5">
        <v>419</v>
      </c>
      <c r="H156" s="5">
        <v>2862608</v>
      </c>
      <c r="I156" s="5">
        <v>0</v>
      </c>
      <c r="J156" s="5">
        <v>173084</v>
      </c>
      <c r="K156" s="5">
        <v>40198</v>
      </c>
      <c r="L156" s="5">
        <v>128451</v>
      </c>
      <c r="M156" s="5">
        <v>81665</v>
      </c>
      <c r="N156" s="5">
        <v>168360.41147299999</v>
      </c>
      <c r="O156" s="5">
        <v>101247</v>
      </c>
      <c r="P156" s="5">
        <v>20950</v>
      </c>
      <c r="Q156" s="5">
        <v>5447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963700</v>
      </c>
      <c r="X156" s="5">
        <v>0</v>
      </c>
      <c r="Y156" s="5">
        <v>0</v>
      </c>
      <c r="Z156" s="5">
        <v>23006</v>
      </c>
      <c r="AA156" s="5">
        <v>303356</v>
      </c>
      <c r="AB156" s="5">
        <v>4872072.4114730004</v>
      </c>
      <c r="AC156" s="5">
        <v>0</v>
      </c>
      <c r="AD156" s="5">
        <v>91780</v>
      </c>
      <c r="AE156" s="5">
        <v>12399</v>
      </c>
      <c r="AF156" s="5">
        <v>0</v>
      </c>
      <c r="AG156" s="5">
        <v>873563</v>
      </c>
      <c r="AH156" s="5">
        <v>0</v>
      </c>
      <c r="AI156" s="5">
        <v>139733</v>
      </c>
      <c r="AJ156" s="5">
        <v>1117475</v>
      </c>
      <c r="AK156" s="5">
        <v>8702513.3454369996</v>
      </c>
      <c r="AL156" s="5">
        <v>121162600</v>
      </c>
      <c r="AM156" s="47"/>
    </row>
    <row r="157" spans="1:39" x14ac:dyDescent="0.25">
      <c r="A157" s="5">
        <v>507</v>
      </c>
      <c r="B157" s="5">
        <v>1</v>
      </c>
      <c r="C157" s="5" t="s">
        <v>253</v>
      </c>
      <c r="D157" s="5">
        <v>350.48947600000002</v>
      </c>
      <c r="E157" s="5">
        <v>389.03175099999999</v>
      </c>
      <c r="F157" s="5">
        <v>390.72105699999997</v>
      </c>
      <c r="G157" s="5">
        <v>428.03618299999999</v>
      </c>
      <c r="H157" s="5">
        <v>2924343</v>
      </c>
      <c r="I157" s="5">
        <v>0</v>
      </c>
      <c r="J157" s="5">
        <v>21026</v>
      </c>
      <c r="K157" s="5">
        <v>0</v>
      </c>
      <c r="L157" s="5">
        <v>129030</v>
      </c>
      <c r="M157" s="5">
        <v>0</v>
      </c>
      <c r="N157" s="5">
        <v>119765</v>
      </c>
      <c r="O157" s="5">
        <v>93436</v>
      </c>
      <c r="P157" s="5">
        <v>52682</v>
      </c>
      <c r="Q157" s="5">
        <v>5564</v>
      </c>
      <c r="R157" s="5">
        <v>3968</v>
      </c>
      <c r="S157" s="5">
        <v>0</v>
      </c>
      <c r="T157" s="5">
        <v>0</v>
      </c>
      <c r="U157" s="5">
        <v>0</v>
      </c>
      <c r="V157" s="5">
        <v>0</v>
      </c>
      <c r="W157" s="5">
        <v>350181</v>
      </c>
      <c r="X157" s="5">
        <v>0</v>
      </c>
      <c r="Y157" s="5">
        <v>0</v>
      </c>
      <c r="Z157" s="5">
        <v>19384</v>
      </c>
      <c r="AA157" s="5">
        <v>309898</v>
      </c>
      <c r="AB157" s="5">
        <v>4029277</v>
      </c>
      <c r="AC157" s="5">
        <v>0</v>
      </c>
      <c r="AD157" s="5">
        <v>55725</v>
      </c>
      <c r="AE157" s="5">
        <v>52682</v>
      </c>
      <c r="AF157" s="5">
        <v>3968</v>
      </c>
      <c r="AG157" s="5">
        <v>218689.44</v>
      </c>
      <c r="AH157" s="5">
        <v>0</v>
      </c>
      <c r="AI157" s="5">
        <v>256538</v>
      </c>
      <c r="AJ157" s="5">
        <v>587602.43999999994</v>
      </c>
      <c r="AK157" s="5">
        <v>5848979.4447079999</v>
      </c>
      <c r="AL157" s="5">
        <v>211029700</v>
      </c>
      <c r="AM157" s="47"/>
    </row>
    <row r="158" spans="1:39" x14ac:dyDescent="0.25">
      <c r="A158" s="5">
        <v>508</v>
      </c>
      <c r="B158" s="5">
        <v>1</v>
      </c>
      <c r="C158" s="5" t="s">
        <v>254</v>
      </c>
      <c r="D158" s="5">
        <v>2180</v>
      </c>
      <c r="E158" s="5">
        <v>2389</v>
      </c>
      <c r="F158" s="5">
        <v>2170.405835</v>
      </c>
      <c r="G158" s="5">
        <v>2384.3729760000001</v>
      </c>
      <c r="H158" s="5">
        <v>16290036</v>
      </c>
      <c r="I158" s="5">
        <v>142935</v>
      </c>
      <c r="J158" s="5">
        <v>941834</v>
      </c>
      <c r="K158" s="5">
        <v>175988</v>
      </c>
      <c r="L158" s="5">
        <v>0</v>
      </c>
      <c r="M158" s="5">
        <v>0</v>
      </c>
      <c r="N158" s="5">
        <v>263527</v>
      </c>
      <c r="O158" s="5">
        <v>529271</v>
      </c>
      <c r="P158" s="5">
        <v>372844</v>
      </c>
      <c r="Q158" s="5">
        <v>30997</v>
      </c>
      <c r="R158" s="5">
        <v>60110</v>
      </c>
      <c r="S158" s="5">
        <v>0</v>
      </c>
      <c r="T158" s="5">
        <v>0</v>
      </c>
      <c r="U158" s="5">
        <v>0</v>
      </c>
      <c r="V158" s="5">
        <v>-12981</v>
      </c>
      <c r="W158" s="5">
        <v>434194</v>
      </c>
      <c r="X158" s="5">
        <v>0</v>
      </c>
      <c r="Y158" s="5">
        <v>64711</v>
      </c>
      <c r="Z158" s="5">
        <v>130152</v>
      </c>
      <c r="AA158" s="5">
        <v>1726286</v>
      </c>
      <c r="AB158" s="5">
        <v>21149904</v>
      </c>
      <c r="AC158" s="5">
        <v>0</v>
      </c>
      <c r="AD158" s="5">
        <v>142324</v>
      </c>
      <c r="AE158" s="5">
        <v>316955</v>
      </c>
      <c r="AF158" s="5">
        <v>51100</v>
      </c>
      <c r="AG158" s="5">
        <v>332002</v>
      </c>
      <c r="AH158" s="5">
        <v>0</v>
      </c>
      <c r="AI158" s="5">
        <v>1142160</v>
      </c>
      <c r="AJ158" s="5">
        <v>1984541</v>
      </c>
      <c r="AK158" s="5">
        <v>14690549.017268</v>
      </c>
      <c r="AL158" s="5">
        <v>1035754150</v>
      </c>
      <c r="AM158" s="47"/>
    </row>
    <row r="159" spans="1:39" x14ac:dyDescent="0.25">
      <c r="A159" s="5">
        <v>511</v>
      </c>
      <c r="B159" s="5">
        <v>1</v>
      </c>
      <c r="C159" s="5" t="s">
        <v>255</v>
      </c>
      <c r="D159" s="5">
        <v>389.15499</v>
      </c>
      <c r="E159" s="5">
        <v>427.08061600000002</v>
      </c>
      <c r="F159" s="5">
        <v>554.12053100000003</v>
      </c>
      <c r="G159" s="5">
        <v>606.36056199999996</v>
      </c>
      <c r="H159" s="5">
        <v>4142655</v>
      </c>
      <c r="I159" s="5">
        <v>0</v>
      </c>
      <c r="J159" s="5">
        <v>183402</v>
      </c>
      <c r="K159" s="5">
        <v>29595</v>
      </c>
      <c r="L159" s="5">
        <v>121512</v>
      </c>
      <c r="M159" s="5">
        <v>0</v>
      </c>
      <c r="N159" s="5">
        <v>183162</v>
      </c>
      <c r="O159" s="5">
        <v>138041</v>
      </c>
      <c r="P159" s="5">
        <v>72184.25</v>
      </c>
      <c r="Q159" s="5">
        <v>7883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547259</v>
      </c>
      <c r="X159" s="5">
        <v>0</v>
      </c>
      <c r="Y159" s="5">
        <v>0</v>
      </c>
      <c r="Z159" s="5">
        <v>27257</v>
      </c>
      <c r="AA159" s="5">
        <v>439005</v>
      </c>
      <c r="AB159" s="5">
        <v>5891955.25</v>
      </c>
      <c r="AC159" s="5">
        <v>0</v>
      </c>
      <c r="AD159" s="5">
        <v>89555</v>
      </c>
      <c r="AE159" s="5">
        <v>52133</v>
      </c>
      <c r="AF159" s="5">
        <v>0</v>
      </c>
      <c r="AG159" s="5">
        <v>449527</v>
      </c>
      <c r="AH159" s="5">
        <v>0</v>
      </c>
      <c r="AI159" s="5">
        <v>246763</v>
      </c>
      <c r="AJ159" s="5">
        <v>837978</v>
      </c>
      <c r="AK159" s="5">
        <v>9013101.9957459997</v>
      </c>
      <c r="AL159" s="5">
        <v>157306500</v>
      </c>
      <c r="AM159" s="47"/>
    </row>
    <row r="160" spans="1:39" x14ac:dyDescent="0.25">
      <c r="A160" s="5">
        <v>514</v>
      </c>
      <c r="B160" s="5">
        <v>1</v>
      </c>
      <c r="C160" s="5" t="s">
        <v>256</v>
      </c>
      <c r="D160" s="5">
        <v>139.307692</v>
      </c>
      <c r="E160" s="5">
        <v>151.50769199999999</v>
      </c>
      <c r="F160" s="5">
        <v>147.16316499999999</v>
      </c>
      <c r="G160" s="5">
        <v>160.775835</v>
      </c>
      <c r="H160" s="5">
        <v>1098421</v>
      </c>
      <c r="I160" s="5">
        <v>0</v>
      </c>
      <c r="J160" s="5">
        <v>97991</v>
      </c>
      <c r="K160" s="5">
        <v>0</v>
      </c>
      <c r="L160" s="5">
        <v>72814</v>
      </c>
      <c r="M160" s="5">
        <v>0</v>
      </c>
      <c r="N160" s="5">
        <v>55572</v>
      </c>
      <c r="O160" s="5">
        <v>38858</v>
      </c>
      <c r="P160" s="5">
        <v>8039</v>
      </c>
      <c r="Q160" s="5">
        <v>2090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299461</v>
      </c>
      <c r="X160" s="5">
        <v>0</v>
      </c>
      <c r="Y160" s="5">
        <v>1577</v>
      </c>
      <c r="Z160" s="5">
        <v>10510</v>
      </c>
      <c r="AA160" s="5">
        <v>116402</v>
      </c>
      <c r="AB160" s="5">
        <v>1801735</v>
      </c>
      <c r="AC160" s="5">
        <v>0</v>
      </c>
      <c r="AD160" s="5">
        <v>38858</v>
      </c>
      <c r="AE160" s="5">
        <v>4221</v>
      </c>
      <c r="AF160" s="5">
        <v>0</v>
      </c>
      <c r="AG160" s="5">
        <v>207516.12</v>
      </c>
      <c r="AH160" s="5">
        <v>0</v>
      </c>
      <c r="AI160" s="5">
        <v>47572</v>
      </c>
      <c r="AJ160" s="5">
        <v>298167.12</v>
      </c>
      <c r="AK160" s="5">
        <v>3830562.780671</v>
      </c>
      <c r="AL160" s="5">
        <v>40574500</v>
      </c>
      <c r="AM160" s="47"/>
    </row>
    <row r="161" spans="1:39" x14ac:dyDescent="0.25">
      <c r="A161" s="5">
        <v>518</v>
      </c>
      <c r="B161" s="5">
        <v>1</v>
      </c>
      <c r="C161" s="5" t="s">
        <v>257</v>
      </c>
      <c r="D161" s="5">
        <v>3769.9412090000001</v>
      </c>
      <c r="E161" s="5">
        <v>4112.9461170000004</v>
      </c>
      <c r="F161" s="5">
        <v>3544.484731</v>
      </c>
      <c r="G161" s="5">
        <v>3897.5211720000002</v>
      </c>
      <c r="H161" s="5">
        <v>26627865</v>
      </c>
      <c r="I161" s="5">
        <v>946596</v>
      </c>
      <c r="J161" s="5">
        <v>5081473.88</v>
      </c>
      <c r="K161" s="5">
        <v>1332717</v>
      </c>
      <c r="L161" s="5">
        <v>0</v>
      </c>
      <c r="M161" s="5">
        <v>0</v>
      </c>
      <c r="N161" s="5">
        <v>487592</v>
      </c>
      <c r="O161" s="5">
        <v>869899</v>
      </c>
      <c r="P161" s="5">
        <v>548208.5</v>
      </c>
      <c r="Q161" s="5">
        <v>50668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1948761</v>
      </c>
      <c r="X161" s="5">
        <v>0</v>
      </c>
      <c r="Y161" s="5">
        <v>0</v>
      </c>
      <c r="Z161" s="5">
        <v>170086</v>
      </c>
      <c r="AA161" s="5">
        <v>2821805</v>
      </c>
      <c r="AB161" s="5">
        <v>40885671.380000003</v>
      </c>
      <c r="AC161" s="5">
        <v>0</v>
      </c>
      <c r="AD161" s="5">
        <v>238263</v>
      </c>
      <c r="AE161" s="5">
        <v>262718</v>
      </c>
      <c r="AF161" s="5">
        <v>0</v>
      </c>
      <c r="AG161" s="5">
        <v>904210</v>
      </c>
      <c r="AH161" s="5">
        <v>0</v>
      </c>
      <c r="AI161" s="5">
        <v>1052483</v>
      </c>
      <c r="AJ161" s="5">
        <v>2457674</v>
      </c>
      <c r="AK161" s="5">
        <v>24459052.998009</v>
      </c>
      <c r="AL161" s="5">
        <v>1005234900</v>
      </c>
      <c r="AM161" s="47"/>
    </row>
    <row r="162" spans="1:39" x14ac:dyDescent="0.25">
      <c r="A162" s="5">
        <v>531</v>
      </c>
      <c r="B162" s="5">
        <v>1</v>
      </c>
      <c r="C162" s="5" t="s">
        <v>258</v>
      </c>
      <c r="D162" s="5">
        <v>1837</v>
      </c>
      <c r="E162" s="5">
        <v>2008.6</v>
      </c>
      <c r="F162" s="5">
        <v>2303</v>
      </c>
      <c r="G162" s="5">
        <v>2509.4</v>
      </c>
      <c r="H162" s="5">
        <v>17144221</v>
      </c>
      <c r="I162" s="5">
        <v>37866</v>
      </c>
      <c r="J162" s="5">
        <v>78044</v>
      </c>
      <c r="K162" s="5">
        <v>15576</v>
      </c>
      <c r="L162" s="5">
        <v>0</v>
      </c>
      <c r="M162" s="5">
        <v>0</v>
      </c>
      <c r="N162" s="5">
        <v>231492</v>
      </c>
      <c r="O162" s="5">
        <v>541024</v>
      </c>
      <c r="P162" s="5">
        <v>420148.75</v>
      </c>
      <c r="Q162" s="5">
        <v>32622</v>
      </c>
      <c r="R162" s="5">
        <v>3262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39025</v>
      </c>
      <c r="Z162" s="5">
        <v>129170</v>
      </c>
      <c r="AA162" s="5">
        <v>1816806</v>
      </c>
      <c r="AB162" s="5">
        <v>20489256.75</v>
      </c>
      <c r="AC162" s="5">
        <v>0</v>
      </c>
      <c r="AD162" s="5">
        <v>126889</v>
      </c>
      <c r="AE162" s="5">
        <v>411119</v>
      </c>
      <c r="AF162" s="5">
        <v>3192</v>
      </c>
      <c r="AG162" s="5">
        <v>0</v>
      </c>
      <c r="AH162" s="5">
        <v>0</v>
      </c>
      <c r="AI162" s="5">
        <v>1383621</v>
      </c>
      <c r="AJ162" s="5">
        <v>1924821</v>
      </c>
      <c r="AK162" s="5">
        <v>13484629.301088</v>
      </c>
      <c r="AL162" s="5">
        <v>1002370636</v>
      </c>
      <c r="AM162" s="47"/>
    </row>
    <row r="163" spans="1:39" x14ac:dyDescent="0.25">
      <c r="A163" s="5">
        <v>533</v>
      </c>
      <c r="B163" s="5">
        <v>1</v>
      </c>
      <c r="C163" s="5" t="s">
        <v>259</v>
      </c>
      <c r="D163" s="5">
        <v>847.06896600000005</v>
      </c>
      <c r="E163" s="5">
        <v>935.48275899999999</v>
      </c>
      <c r="F163" s="5">
        <v>1141.2272230000001</v>
      </c>
      <c r="G163" s="5">
        <v>1248.0690910000001</v>
      </c>
      <c r="H163" s="5">
        <v>8526808</v>
      </c>
      <c r="I163" s="5">
        <v>576288</v>
      </c>
      <c r="J163" s="5">
        <v>93328</v>
      </c>
      <c r="K163" s="5">
        <v>15588</v>
      </c>
      <c r="L163" s="5">
        <v>0</v>
      </c>
      <c r="M163" s="5">
        <v>0</v>
      </c>
      <c r="N163" s="5">
        <v>194019</v>
      </c>
      <c r="O163" s="5">
        <v>276605</v>
      </c>
      <c r="P163" s="5">
        <v>208226.75</v>
      </c>
      <c r="Q163" s="5">
        <v>16225</v>
      </c>
      <c r="R163" s="5">
        <v>15351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11346</v>
      </c>
      <c r="Z163" s="5">
        <v>69597</v>
      </c>
      <c r="AA163" s="5">
        <v>903602</v>
      </c>
      <c r="AB163" s="5">
        <v>10906983.75</v>
      </c>
      <c r="AC163" s="5">
        <v>0</v>
      </c>
      <c r="AD163" s="5">
        <v>62139</v>
      </c>
      <c r="AE163" s="5">
        <v>158875</v>
      </c>
      <c r="AF163" s="5">
        <v>11713</v>
      </c>
      <c r="AG163" s="5">
        <v>0</v>
      </c>
      <c r="AH163" s="5">
        <v>0</v>
      </c>
      <c r="AI163" s="5">
        <v>536586</v>
      </c>
      <c r="AJ163" s="5">
        <v>769313</v>
      </c>
      <c r="AK163" s="5">
        <v>6423997.8424669998</v>
      </c>
      <c r="AL163" s="5">
        <v>364019589</v>
      </c>
      <c r="AM163" s="47"/>
    </row>
    <row r="164" spans="1:39" x14ac:dyDescent="0.25">
      <c r="A164" s="5">
        <v>534</v>
      </c>
      <c r="B164" s="5">
        <v>1</v>
      </c>
      <c r="C164" s="5" t="s">
        <v>260</v>
      </c>
      <c r="D164" s="5">
        <v>1711</v>
      </c>
      <c r="E164" s="5">
        <v>1872.6</v>
      </c>
      <c r="F164" s="5">
        <v>2106.5235069999999</v>
      </c>
      <c r="G164" s="5">
        <v>2307.2282089999999</v>
      </c>
      <c r="H164" s="5">
        <v>15762983</v>
      </c>
      <c r="I164" s="5">
        <v>0</v>
      </c>
      <c r="J164" s="5">
        <v>186166</v>
      </c>
      <c r="K164" s="5">
        <v>15560</v>
      </c>
      <c r="L164" s="5">
        <v>0</v>
      </c>
      <c r="M164" s="5">
        <v>0</v>
      </c>
      <c r="N164" s="5">
        <v>305348</v>
      </c>
      <c r="O164" s="5">
        <v>519064</v>
      </c>
      <c r="P164" s="5">
        <v>355552.25</v>
      </c>
      <c r="Q164" s="5">
        <v>29994</v>
      </c>
      <c r="R164" s="5">
        <v>7175</v>
      </c>
      <c r="S164" s="5">
        <v>0</v>
      </c>
      <c r="T164" s="5">
        <v>0</v>
      </c>
      <c r="U164" s="5">
        <v>0</v>
      </c>
      <c r="V164" s="5">
        <v>0</v>
      </c>
      <c r="W164" s="5">
        <v>568524</v>
      </c>
      <c r="X164" s="5">
        <v>0</v>
      </c>
      <c r="Y164" s="5">
        <v>0</v>
      </c>
      <c r="Z164" s="5">
        <v>107537</v>
      </c>
      <c r="AA164" s="5">
        <v>1670433</v>
      </c>
      <c r="AB164" s="5">
        <v>19528336.25</v>
      </c>
      <c r="AC164" s="5">
        <v>0</v>
      </c>
      <c r="AD164" s="5">
        <v>133328</v>
      </c>
      <c r="AE164" s="5">
        <v>307699</v>
      </c>
      <c r="AF164" s="5">
        <v>6209</v>
      </c>
      <c r="AG164" s="5">
        <v>442546</v>
      </c>
      <c r="AH164" s="5">
        <v>0</v>
      </c>
      <c r="AI164" s="5">
        <v>1125110</v>
      </c>
      <c r="AJ164" s="5">
        <v>2014892</v>
      </c>
      <c r="AK164" s="5">
        <v>13578534.34833</v>
      </c>
      <c r="AL164" s="5">
        <v>826489533</v>
      </c>
      <c r="AM164" s="47"/>
    </row>
    <row r="165" spans="1:39" x14ac:dyDescent="0.25">
      <c r="A165" s="5">
        <v>535</v>
      </c>
      <c r="B165" s="5">
        <v>1</v>
      </c>
      <c r="C165" s="5" t="s">
        <v>261</v>
      </c>
      <c r="D165" s="5">
        <v>20370.661733000001</v>
      </c>
      <c r="E165" s="5">
        <v>22299.454791</v>
      </c>
      <c r="F165" s="5">
        <v>18736.558252999999</v>
      </c>
      <c r="G165" s="5">
        <v>20546.537260000001</v>
      </c>
      <c r="H165" s="5">
        <v>140373943</v>
      </c>
      <c r="I165" s="5">
        <v>798235</v>
      </c>
      <c r="J165" s="5">
        <v>8521183.9499999993</v>
      </c>
      <c r="K165" s="5">
        <v>1528235</v>
      </c>
      <c r="L165" s="5">
        <v>0</v>
      </c>
      <c r="M165" s="5">
        <v>0</v>
      </c>
      <c r="N165" s="5">
        <v>594204</v>
      </c>
      <c r="O165" s="5">
        <v>4762211</v>
      </c>
      <c r="P165" s="5">
        <v>2527927</v>
      </c>
      <c r="Q165" s="5">
        <v>267105</v>
      </c>
      <c r="R165" s="5">
        <v>532772</v>
      </c>
      <c r="S165" s="5">
        <v>0</v>
      </c>
      <c r="T165" s="5">
        <v>0</v>
      </c>
      <c r="U165" s="5">
        <v>68352</v>
      </c>
      <c r="V165" s="5">
        <v>-15577</v>
      </c>
      <c r="W165" s="5">
        <v>16484281</v>
      </c>
      <c r="X165" s="5">
        <v>0</v>
      </c>
      <c r="Y165" s="5">
        <v>0</v>
      </c>
      <c r="Z165" s="5">
        <v>1140961</v>
      </c>
      <c r="AA165" s="5">
        <v>14875693</v>
      </c>
      <c r="AB165" s="5">
        <v>192459525.94999999</v>
      </c>
      <c r="AC165" s="5">
        <v>0</v>
      </c>
      <c r="AD165" s="5">
        <v>2179622</v>
      </c>
      <c r="AE165" s="5">
        <v>2527927</v>
      </c>
      <c r="AF165" s="5">
        <v>532772</v>
      </c>
      <c r="AG165" s="5">
        <v>16462494.300000001</v>
      </c>
      <c r="AH165" s="5">
        <v>0</v>
      </c>
      <c r="AI165" s="5">
        <v>13761113</v>
      </c>
      <c r="AJ165" s="5">
        <v>35463928.299999997</v>
      </c>
      <c r="AK165" s="5">
        <v>215463746.86369601</v>
      </c>
      <c r="AL165" s="5">
        <v>16075154598</v>
      </c>
      <c r="AM165" s="47"/>
    </row>
    <row r="166" spans="1:39" x14ac:dyDescent="0.25">
      <c r="A166" s="5">
        <v>542</v>
      </c>
      <c r="B166" s="5">
        <v>1</v>
      </c>
      <c r="C166" s="5" t="s">
        <v>262</v>
      </c>
      <c r="D166" s="5">
        <v>424.72831400000001</v>
      </c>
      <c r="E166" s="5">
        <v>466.82201900000001</v>
      </c>
      <c r="F166" s="5">
        <v>400.94702999999998</v>
      </c>
      <c r="G166" s="5">
        <v>440.829365</v>
      </c>
      <c r="H166" s="5">
        <v>3011746</v>
      </c>
      <c r="I166" s="5">
        <v>0</v>
      </c>
      <c r="J166" s="5">
        <v>101969</v>
      </c>
      <c r="K166" s="5">
        <v>15417</v>
      </c>
      <c r="L166" s="5">
        <v>129691</v>
      </c>
      <c r="M166" s="5">
        <v>0</v>
      </c>
      <c r="N166" s="5">
        <v>155693.64415899999</v>
      </c>
      <c r="O166" s="5">
        <v>98598</v>
      </c>
      <c r="P166" s="5">
        <v>63758.5</v>
      </c>
      <c r="Q166" s="5">
        <v>5731</v>
      </c>
      <c r="R166" s="5">
        <v>11413</v>
      </c>
      <c r="S166" s="5">
        <v>0</v>
      </c>
      <c r="T166" s="5">
        <v>0</v>
      </c>
      <c r="U166" s="5">
        <v>0</v>
      </c>
      <c r="V166" s="5">
        <v>0</v>
      </c>
      <c r="W166" s="5">
        <v>176332</v>
      </c>
      <c r="X166" s="5">
        <v>0</v>
      </c>
      <c r="Y166" s="5">
        <v>5683</v>
      </c>
      <c r="Z166" s="5">
        <v>24795</v>
      </c>
      <c r="AA166" s="5">
        <v>319160</v>
      </c>
      <c r="AB166" s="5">
        <v>4119987.1441589999</v>
      </c>
      <c r="AC166" s="5">
        <v>0</v>
      </c>
      <c r="AD166" s="5">
        <v>98598</v>
      </c>
      <c r="AE166" s="5">
        <v>63758.5</v>
      </c>
      <c r="AF166" s="5">
        <v>11413</v>
      </c>
      <c r="AG166" s="5">
        <v>176332</v>
      </c>
      <c r="AH166" s="5">
        <v>0</v>
      </c>
      <c r="AI166" s="5">
        <v>319161</v>
      </c>
      <c r="AJ166" s="5">
        <v>669262.5</v>
      </c>
      <c r="AK166" s="5">
        <v>16382508.114189001</v>
      </c>
      <c r="AL166" s="5">
        <v>567024040</v>
      </c>
      <c r="AM166" s="47"/>
    </row>
    <row r="167" spans="1:39" x14ac:dyDescent="0.25">
      <c r="A167" s="5">
        <v>544</v>
      </c>
      <c r="B167" s="5">
        <v>1</v>
      </c>
      <c r="C167" s="5" t="s">
        <v>263</v>
      </c>
      <c r="D167" s="5">
        <v>2670</v>
      </c>
      <c r="E167" s="5">
        <v>2905.5</v>
      </c>
      <c r="F167" s="5">
        <v>2990</v>
      </c>
      <c r="G167" s="5">
        <v>3275</v>
      </c>
      <c r="H167" s="5">
        <v>22374800</v>
      </c>
      <c r="I167" s="5">
        <v>168861</v>
      </c>
      <c r="J167" s="5">
        <v>1100135</v>
      </c>
      <c r="K167" s="5">
        <v>28300</v>
      </c>
      <c r="L167" s="5">
        <v>0</v>
      </c>
      <c r="M167" s="5">
        <v>0</v>
      </c>
      <c r="N167" s="5">
        <v>529513</v>
      </c>
      <c r="O167" s="5">
        <v>757760</v>
      </c>
      <c r="P167" s="5">
        <v>545566.25</v>
      </c>
      <c r="Q167" s="5">
        <v>42575</v>
      </c>
      <c r="R167" s="5">
        <v>55806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143794</v>
      </c>
      <c r="AA167" s="5">
        <v>2371100</v>
      </c>
      <c r="AB167" s="5">
        <v>28118210.25</v>
      </c>
      <c r="AC167" s="5">
        <v>0</v>
      </c>
      <c r="AD167" s="5">
        <v>253755</v>
      </c>
      <c r="AE167" s="5">
        <v>545566.25</v>
      </c>
      <c r="AF167" s="5">
        <v>55806</v>
      </c>
      <c r="AG167" s="5">
        <v>0</v>
      </c>
      <c r="AH167" s="5">
        <v>0</v>
      </c>
      <c r="AI167" s="5">
        <v>2007559</v>
      </c>
      <c r="AJ167" s="5">
        <v>2862686.25</v>
      </c>
      <c r="AK167" s="5">
        <v>25127974.051355001</v>
      </c>
      <c r="AL167" s="5">
        <v>1612001605</v>
      </c>
      <c r="AM167" s="47"/>
    </row>
    <row r="168" spans="1:39" x14ac:dyDescent="0.25">
      <c r="A168" s="5">
        <v>545</v>
      </c>
      <c r="B168" s="5">
        <v>1</v>
      </c>
      <c r="C168" s="5" t="s">
        <v>264</v>
      </c>
      <c r="D168" s="5">
        <v>388</v>
      </c>
      <c r="E168" s="5">
        <v>425.4</v>
      </c>
      <c r="F168" s="5">
        <v>349</v>
      </c>
      <c r="G168" s="5">
        <v>386.2</v>
      </c>
      <c r="H168" s="5">
        <v>2638518</v>
      </c>
      <c r="I168" s="5">
        <v>78802</v>
      </c>
      <c r="J168" s="5">
        <v>94007.77</v>
      </c>
      <c r="K168" s="5">
        <v>0</v>
      </c>
      <c r="L168" s="5">
        <v>125574</v>
      </c>
      <c r="M168" s="5">
        <v>159351</v>
      </c>
      <c r="N168" s="5">
        <v>115336</v>
      </c>
      <c r="O168" s="5">
        <v>87617</v>
      </c>
      <c r="P168" s="5">
        <v>53602.5</v>
      </c>
      <c r="Q168" s="5">
        <v>5021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206482</v>
      </c>
      <c r="X168" s="5">
        <v>0</v>
      </c>
      <c r="Y168" s="5">
        <v>0</v>
      </c>
      <c r="Z168" s="5">
        <v>20136</v>
      </c>
      <c r="AA168" s="5">
        <v>279609</v>
      </c>
      <c r="AB168" s="5">
        <v>3864056.27</v>
      </c>
      <c r="AC168" s="5">
        <v>0</v>
      </c>
      <c r="AD168" s="5">
        <v>57075</v>
      </c>
      <c r="AE168" s="5">
        <v>53602.5</v>
      </c>
      <c r="AF168" s="5">
        <v>0</v>
      </c>
      <c r="AG168" s="5">
        <v>206482</v>
      </c>
      <c r="AH168" s="5">
        <v>0</v>
      </c>
      <c r="AI168" s="5">
        <v>239799</v>
      </c>
      <c r="AJ168" s="5">
        <v>556958.5</v>
      </c>
      <c r="AK168" s="5">
        <v>5764164.9882760001</v>
      </c>
      <c r="AL168" s="5">
        <v>245722225</v>
      </c>
      <c r="AM168" s="47"/>
    </row>
    <row r="169" spans="1:39" x14ac:dyDescent="0.25">
      <c r="A169" s="5">
        <v>547</v>
      </c>
      <c r="B169" s="5">
        <v>1</v>
      </c>
      <c r="C169" s="5" t="s">
        <v>265</v>
      </c>
      <c r="D169" s="5">
        <v>483.43168900000001</v>
      </c>
      <c r="E169" s="5">
        <v>534.50518399999999</v>
      </c>
      <c r="F169" s="5">
        <v>483</v>
      </c>
      <c r="G169" s="5">
        <v>537</v>
      </c>
      <c r="H169" s="5">
        <v>3668784</v>
      </c>
      <c r="I169" s="5">
        <v>0</v>
      </c>
      <c r="J169" s="5">
        <v>75011</v>
      </c>
      <c r="K169" s="5">
        <v>0</v>
      </c>
      <c r="L169" s="5">
        <v>128719</v>
      </c>
      <c r="M169" s="5">
        <v>201876</v>
      </c>
      <c r="N169" s="5">
        <v>154181</v>
      </c>
      <c r="O169" s="5">
        <v>124966</v>
      </c>
      <c r="P169" s="5">
        <v>79546.25</v>
      </c>
      <c r="Q169" s="5">
        <v>6981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193723</v>
      </c>
      <c r="X169" s="5">
        <v>0</v>
      </c>
      <c r="Y169" s="5">
        <v>37877</v>
      </c>
      <c r="Z169" s="5">
        <v>28480</v>
      </c>
      <c r="AA169" s="5">
        <v>388788</v>
      </c>
      <c r="AB169" s="5">
        <v>5088932.25</v>
      </c>
      <c r="AC169" s="5">
        <v>0</v>
      </c>
      <c r="AD169" s="5">
        <v>53078</v>
      </c>
      <c r="AE169" s="5">
        <v>66324</v>
      </c>
      <c r="AF169" s="5">
        <v>0</v>
      </c>
      <c r="AG169" s="5">
        <v>145285</v>
      </c>
      <c r="AH169" s="5">
        <v>0</v>
      </c>
      <c r="AI169" s="5">
        <v>252295</v>
      </c>
      <c r="AJ169" s="5">
        <v>516982</v>
      </c>
      <c r="AK169" s="5">
        <v>5225857.9563469999</v>
      </c>
      <c r="AL169" s="5">
        <v>227286825</v>
      </c>
      <c r="AM169" s="47"/>
    </row>
    <row r="170" spans="1:39" x14ac:dyDescent="0.25">
      <c r="A170" s="5">
        <v>548</v>
      </c>
      <c r="B170" s="5">
        <v>1</v>
      </c>
      <c r="C170" s="5" t="s">
        <v>266</v>
      </c>
      <c r="D170" s="5">
        <v>942.8</v>
      </c>
      <c r="E170" s="5">
        <v>1042.4000000000001</v>
      </c>
      <c r="F170" s="5">
        <v>857.762246</v>
      </c>
      <c r="G170" s="5">
        <v>945.49597200000005</v>
      </c>
      <c r="H170" s="5">
        <v>6459628</v>
      </c>
      <c r="I170" s="5">
        <v>61404</v>
      </c>
      <c r="J170" s="5">
        <v>581720.97</v>
      </c>
      <c r="K170" s="5">
        <v>237029</v>
      </c>
      <c r="L170" s="5">
        <v>7771</v>
      </c>
      <c r="M170" s="5">
        <v>10215</v>
      </c>
      <c r="N170" s="5">
        <v>248589</v>
      </c>
      <c r="O170" s="5">
        <v>217546</v>
      </c>
      <c r="P170" s="5">
        <v>140945</v>
      </c>
      <c r="Q170" s="5">
        <v>12291</v>
      </c>
      <c r="R170" s="5">
        <v>26739</v>
      </c>
      <c r="S170" s="5">
        <v>0</v>
      </c>
      <c r="T170" s="5">
        <v>0</v>
      </c>
      <c r="U170" s="5">
        <v>0</v>
      </c>
      <c r="V170" s="5">
        <v>0</v>
      </c>
      <c r="W170" s="5">
        <v>297831</v>
      </c>
      <c r="X170" s="5">
        <v>0</v>
      </c>
      <c r="Y170" s="5">
        <v>12653</v>
      </c>
      <c r="Z170" s="5">
        <v>47164</v>
      </c>
      <c r="AA170" s="5">
        <v>684539</v>
      </c>
      <c r="AB170" s="5">
        <v>9046064.9700000007</v>
      </c>
      <c r="AC170" s="5">
        <v>0</v>
      </c>
      <c r="AD170" s="5">
        <v>217546</v>
      </c>
      <c r="AE170" s="5">
        <v>140945</v>
      </c>
      <c r="AF170" s="5">
        <v>26739</v>
      </c>
      <c r="AG170" s="5">
        <v>297831</v>
      </c>
      <c r="AH170" s="5">
        <v>0</v>
      </c>
      <c r="AI170" s="5">
        <v>624068</v>
      </c>
      <c r="AJ170" s="5">
        <v>1307129</v>
      </c>
      <c r="AK170" s="5">
        <v>22660095.137791999</v>
      </c>
      <c r="AL170" s="5">
        <v>721751890</v>
      </c>
      <c r="AM170" s="47"/>
    </row>
    <row r="171" spans="1:39" x14ac:dyDescent="0.25">
      <c r="A171" s="5">
        <v>549</v>
      </c>
      <c r="B171" s="5">
        <v>1</v>
      </c>
      <c r="C171" s="5" t="s">
        <v>1912</v>
      </c>
      <c r="D171" s="5">
        <v>1281.8367350000001</v>
      </c>
      <c r="E171" s="5">
        <v>1407.8367350000001</v>
      </c>
      <c r="F171" s="5">
        <v>1522</v>
      </c>
      <c r="G171" s="5">
        <v>1670.4</v>
      </c>
      <c r="H171" s="5">
        <v>11412173</v>
      </c>
      <c r="I171" s="5">
        <v>109504</v>
      </c>
      <c r="J171" s="5">
        <v>420925</v>
      </c>
      <c r="K171" s="5">
        <v>34308</v>
      </c>
      <c r="L171" s="5">
        <v>0</v>
      </c>
      <c r="M171" s="5">
        <v>0</v>
      </c>
      <c r="N171" s="5">
        <v>404144.22260400001</v>
      </c>
      <c r="O171" s="5">
        <v>340624</v>
      </c>
      <c r="P171" s="5">
        <v>276265</v>
      </c>
      <c r="Q171" s="5">
        <v>21715</v>
      </c>
      <c r="R171" s="5">
        <v>65697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51268</v>
      </c>
      <c r="Z171" s="5">
        <v>83931</v>
      </c>
      <c r="AA171" s="5">
        <v>1209370</v>
      </c>
      <c r="AB171" s="5">
        <v>14429924.222603999</v>
      </c>
      <c r="AC171" s="5">
        <v>0</v>
      </c>
      <c r="AD171" s="5">
        <v>240696</v>
      </c>
      <c r="AE171" s="5">
        <v>276265</v>
      </c>
      <c r="AF171" s="5">
        <v>65697</v>
      </c>
      <c r="AG171" s="5">
        <v>0</v>
      </c>
      <c r="AH171" s="5">
        <v>0</v>
      </c>
      <c r="AI171" s="5">
        <v>1209370</v>
      </c>
      <c r="AJ171" s="5">
        <v>1792028</v>
      </c>
      <c r="AK171" s="5">
        <v>27044437.676437002</v>
      </c>
      <c r="AL171" s="5">
        <v>1317599400</v>
      </c>
      <c r="AM171" s="47"/>
    </row>
    <row r="172" spans="1:39" x14ac:dyDescent="0.25">
      <c r="A172" s="5">
        <v>550</v>
      </c>
      <c r="B172" s="5">
        <v>1</v>
      </c>
      <c r="C172" s="5" t="s">
        <v>267</v>
      </c>
      <c r="D172" s="5">
        <v>232</v>
      </c>
      <c r="E172" s="5">
        <v>256</v>
      </c>
      <c r="F172" s="5">
        <v>552.15718000000004</v>
      </c>
      <c r="G172" s="5">
        <v>605.19882500000006</v>
      </c>
      <c r="H172" s="5">
        <v>4134718</v>
      </c>
      <c r="I172" s="5">
        <v>0</v>
      </c>
      <c r="J172" s="5">
        <v>129928</v>
      </c>
      <c r="K172" s="5">
        <v>0</v>
      </c>
      <c r="L172" s="5">
        <v>121678</v>
      </c>
      <c r="M172" s="5">
        <v>0</v>
      </c>
      <c r="N172" s="5">
        <v>197869</v>
      </c>
      <c r="O172" s="5">
        <v>134227</v>
      </c>
      <c r="P172" s="5">
        <v>102657.5</v>
      </c>
      <c r="Q172" s="5">
        <v>7868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16837</v>
      </c>
      <c r="Z172" s="5">
        <v>36803</v>
      </c>
      <c r="AA172" s="5">
        <v>157588</v>
      </c>
      <c r="AB172" s="5">
        <v>5040173.5</v>
      </c>
      <c r="AC172" s="5">
        <v>0</v>
      </c>
      <c r="AD172" s="5">
        <v>41501</v>
      </c>
      <c r="AE172" s="5">
        <v>102657.5</v>
      </c>
      <c r="AF172" s="5">
        <v>0</v>
      </c>
      <c r="AG172" s="5">
        <v>-108539.43537000001</v>
      </c>
      <c r="AH172" s="5">
        <v>0</v>
      </c>
      <c r="AI172" s="5">
        <v>149889</v>
      </c>
      <c r="AJ172" s="5">
        <v>185508.06463000001</v>
      </c>
      <c r="AK172" s="5">
        <v>4287277.5620459998</v>
      </c>
      <c r="AL172" s="5">
        <v>214274050</v>
      </c>
      <c r="AM172" s="47"/>
    </row>
    <row r="173" spans="1:39" x14ac:dyDescent="0.25">
      <c r="A173" s="5">
        <v>553</v>
      </c>
      <c r="B173" s="5">
        <v>1</v>
      </c>
      <c r="C173" s="5" t="s">
        <v>268</v>
      </c>
      <c r="D173" s="5">
        <v>588</v>
      </c>
      <c r="E173" s="5">
        <v>637.6</v>
      </c>
      <c r="F173" s="5">
        <v>761</v>
      </c>
      <c r="G173" s="5">
        <v>832.8</v>
      </c>
      <c r="H173" s="5">
        <v>5689690</v>
      </c>
      <c r="I173" s="5">
        <v>0</v>
      </c>
      <c r="J173" s="5">
        <v>185102</v>
      </c>
      <c r="K173" s="5">
        <v>0</v>
      </c>
      <c r="L173" s="5">
        <v>60028</v>
      </c>
      <c r="M173" s="5">
        <v>0</v>
      </c>
      <c r="N173" s="5">
        <v>205666</v>
      </c>
      <c r="O173" s="5">
        <v>186268</v>
      </c>
      <c r="P173" s="5">
        <v>139493.75</v>
      </c>
      <c r="Q173" s="5">
        <v>10826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36929</v>
      </c>
      <c r="AA173" s="5">
        <v>602947</v>
      </c>
      <c r="AB173" s="5">
        <v>7116949.75</v>
      </c>
      <c r="AC173" s="5">
        <v>0</v>
      </c>
      <c r="AD173" s="5">
        <v>42322</v>
      </c>
      <c r="AE173" s="5">
        <v>99686</v>
      </c>
      <c r="AF173" s="5">
        <v>0</v>
      </c>
      <c r="AG173" s="5">
        <v>0</v>
      </c>
      <c r="AH173" s="5">
        <v>0</v>
      </c>
      <c r="AI173" s="5">
        <v>335352</v>
      </c>
      <c r="AJ173" s="5">
        <v>477360</v>
      </c>
      <c r="AK173" s="5">
        <v>4335394.3975600004</v>
      </c>
      <c r="AL173" s="5">
        <v>232378780</v>
      </c>
      <c r="AM173" s="47"/>
    </row>
    <row r="174" spans="1:39" x14ac:dyDescent="0.25">
      <c r="A174" s="5">
        <v>561</v>
      </c>
      <c r="B174" s="5">
        <v>1</v>
      </c>
      <c r="C174" s="5" t="s">
        <v>269</v>
      </c>
      <c r="D174" s="5">
        <v>127</v>
      </c>
      <c r="E174" s="5">
        <v>141.80000000000001</v>
      </c>
      <c r="F174" s="5">
        <v>239</v>
      </c>
      <c r="G174" s="5">
        <v>271.04000000000002</v>
      </c>
      <c r="H174" s="5">
        <v>1851745</v>
      </c>
      <c r="I174" s="5">
        <v>0</v>
      </c>
      <c r="J174" s="5">
        <v>150858.82999999999</v>
      </c>
      <c r="K174" s="5">
        <v>0</v>
      </c>
      <c r="L174" s="5">
        <v>105817</v>
      </c>
      <c r="M174" s="5">
        <v>413670</v>
      </c>
      <c r="N174" s="5">
        <v>167353</v>
      </c>
      <c r="O174" s="5">
        <v>64797</v>
      </c>
      <c r="P174" s="5">
        <v>21717</v>
      </c>
      <c r="Q174" s="5">
        <v>3524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441099</v>
      </c>
      <c r="X174" s="5">
        <v>0</v>
      </c>
      <c r="Y174" s="5">
        <v>0</v>
      </c>
      <c r="Z174" s="5">
        <v>14044</v>
      </c>
      <c r="AA174" s="5">
        <v>196233</v>
      </c>
      <c r="AB174" s="5">
        <v>3430857.83</v>
      </c>
      <c r="AC174" s="5">
        <v>0</v>
      </c>
      <c r="AD174" s="5">
        <v>22137</v>
      </c>
      <c r="AE174" s="5">
        <v>10597</v>
      </c>
      <c r="AF174" s="5">
        <v>0</v>
      </c>
      <c r="AG174" s="5">
        <v>326247</v>
      </c>
      <c r="AH174" s="5">
        <v>0</v>
      </c>
      <c r="AI174" s="5">
        <v>74523</v>
      </c>
      <c r="AJ174" s="5">
        <v>433504</v>
      </c>
      <c r="AK174" s="5">
        <v>2121574.9735940001</v>
      </c>
      <c r="AL174" s="5">
        <v>35287500</v>
      </c>
      <c r="AM174" s="47"/>
    </row>
    <row r="175" spans="1:39" x14ac:dyDescent="0.25">
      <c r="A175" s="5">
        <v>564</v>
      </c>
      <c r="B175" s="5">
        <v>1</v>
      </c>
      <c r="C175" s="5" t="s">
        <v>1913</v>
      </c>
      <c r="D175" s="5">
        <v>2003.0496519999999</v>
      </c>
      <c r="E175" s="5">
        <v>2191.6606109999998</v>
      </c>
      <c r="F175" s="5">
        <v>2005.4045349999999</v>
      </c>
      <c r="G175" s="5">
        <v>2198.658359</v>
      </c>
      <c r="H175" s="5">
        <v>15021234</v>
      </c>
      <c r="I175" s="5">
        <v>52193</v>
      </c>
      <c r="J175" s="5">
        <v>685030</v>
      </c>
      <c r="K175" s="5">
        <v>25258</v>
      </c>
      <c r="L175" s="5">
        <v>0</v>
      </c>
      <c r="M175" s="5">
        <v>0</v>
      </c>
      <c r="N175" s="5">
        <v>453033</v>
      </c>
      <c r="O175" s="5">
        <v>506980</v>
      </c>
      <c r="P175" s="5">
        <v>353788</v>
      </c>
      <c r="Q175" s="5">
        <v>28583</v>
      </c>
      <c r="R175" s="5">
        <v>71874</v>
      </c>
      <c r="S175" s="5">
        <v>0</v>
      </c>
      <c r="T175" s="5">
        <v>0</v>
      </c>
      <c r="U175" s="5">
        <v>0</v>
      </c>
      <c r="V175" s="5">
        <v>0</v>
      </c>
      <c r="W175" s="5">
        <v>197967</v>
      </c>
      <c r="X175" s="5">
        <v>0</v>
      </c>
      <c r="Y175" s="5">
        <v>0</v>
      </c>
      <c r="Z175" s="5">
        <v>106394</v>
      </c>
      <c r="AA175" s="5">
        <v>1591829</v>
      </c>
      <c r="AB175" s="5">
        <v>19094163</v>
      </c>
      <c r="AC175" s="5">
        <v>0</v>
      </c>
      <c r="AD175" s="5">
        <v>151281</v>
      </c>
      <c r="AE175" s="5">
        <v>298185</v>
      </c>
      <c r="AF175" s="5">
        <v>60578</v>
      </c>
      <c r="AG175" s="5">
        <v>150080</v>
      </c>
      <c r="AH175" s="5">
        <v>0</v>
      </c>
      <c r="AI175" s="5">
        <v>1044199</v>
      </c>
      <c r="AJ175" s="5">
        <v>1704323</v>
      </c>
      <c r="AK175" s="5">
        <v>15031935.151463</v>
      </c>
      <c r="AL175" s="5">
        <v>942076730</v>
      </c>
      <c r="AM175" s="47"/>
    </row>
    <row r="176" spans="1:39" x14ac:dyDescent="0.25">
      <c r="A176" s="5">
        <v>577</v>
      </c>
      <c r="B176" s="5">
        <v>1</v>
      </c>
      <c r="C176" s="5" t="s">
        <v>270</v>
      </c>
      <c r="D176" s="5">
        <v>483.76630899999998</v>
      </c>
      <c r="E176" s="5">
        <v>530.12597700000003</v>
      </c>
      <c r="F176" s="5">
        <v>410.75073800000001</v>
      </c>
      <c r="G176" s="5">
        <v>451.71722399999999</v>
      </c>
      <c r="H176" s="5">
        <v>3086132</v>
      </c>
      <c r="I176" s="5">
        <v>0</v>
      </c>
      <c r="J176" s="5">
        <v>181401</v>
      </c>
      <c r="K176" s="5">
        <v>15434</v>
      </c>
      <c r="L176" s="5">
        <v>130107</v>
      </c>
      <c r="M176" s="5">
        <v>196797</v>
      </c>
      <c r="N176" s="5">
        <v>138273</v>
      </c>
      <c r="O176" s="5">
        <v>100959</v>
      </c>
      <c r="P176" s="5">
        <v>74416</v>
      </c>
      <c r="Q176" s="5">
        <v>5872</v>
      </c>
      <c r="R176" s="5">
        <v>23214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7045</v>
      </c>
      <c r="Z176" s="5">
        <v>25581</v>
      </c>
      <c r="AA176" s="5">
        <v>327043</v>
      </c>
      <c r="AB176" s="5">
        <v>4312274</v>
      </c>
      <c r="AC176" s="5">
        <v>0</v>
      </c>
      <c r="AD176" s="5">
        <v>43768</v>
      </c>
      <c r="AE176" s="5">
        <v>64474</v>
      </c>
      <c r="AF176" s="5">
        <v>20113</v>
      </c>
      <c r="AG176" s="5">
        <v>0</v>
      </c>
      <c r="AH176" s="5">
        <v>0</v>
      </c>
      <c r="AI176" s="5">
        <v>220531</v>
      </c>
      <c r="AJ176" s="5">
        <v>348886</v>
      </c>
      <c r="AK176" s="5">
        <v>4486797.1852860004</v>
      </c>
      <c r="AL176" s="5">
        <v>234243950</v>
      </c>
      <c r="AM176" s="47"/>
    </row>
    <row r="177" spans="1:39" x14ac:dyDescent="0.25">
      <c r="A177" s="5">
        <v>578</v>
      </c>
      <c r="B177" s="5">
        <v>1</v>
      </c>
      <c r="C177" s="5" t="s">
        <v>271</v>
      </c>
      <c r="D177" s="5">
        <v>1489.601208</v>
      </c>
      <c r="E177" s="5">
        <v>1631.9590740000001</v>
      </c>
      <c r="F177" s="5">
        <v>1567.3592799999999</v>
      </c>
      <c r="G177" s="5">
        <v>1722.7064310000001</v>
      </c>
      <c r="H177" s="5">
        <v>11769530</v>
      </c>
      <c r="I177" s="5">
        <v>55264</v>
      </c>
      <c r="J177" s="5">
        <v>470011.56</v>
      </c>
      <c r="K177" s="5">
        <v>15421</v>
      </c>
      <c r="L177" s="5">
        <v>0</v>
      </c>
      <c r="M177" s="5">
        <v>0</v>
      </c>
      <c r="N177" s="5">
        <v>314240.08174400002</v>
      </c>
      <c r="O177" s="5">
        <v>391655</v>
      </c>
      <c r="P177" s="5">
        <v>274267.5</v>
      </c>
      <c r="Q177" s="5">
        <v>22395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266072</v>
      </c>
      <c r="X177" s="5">
        <v>0</v>
      </c>
      <c r="Y177" s="5">
        <v>0</v>
      </c>
      <c r="Z177" s="5">
        <v>91181</v>
      </c>
      <c r="AA177" s="5">
        <v>1247239</v>
      </c>
      <c r="AB177" s="5">
        <v>14917276.141744001</v>
      </c>
      <c r="AC177" s="5">
        <v>0</v>
      </c>
      <c r="AD177" s="5">
        <v>122493</v>
      </c>
      <c r="AE177" s="5">
        <v>272756</v>
      </c>
      <c r="AF177" s="5">
        <v>0</v>
      </c>
      <c r="AG177" s="5">
        <v>238005</v>
      </c>
      <c r="AH177" s="5">
        <v>0</v>
      </c>
      <c r="AI177" s="5">
        <v>965370</v>
      </c>
      <c r="AJ177" s="5">
        <v>1598624</v>
      </c>
      <c r="AK177" s="5">
        <v>12344773.333164999</v>
      </c>
      <c r="AL177" s="5">
        <v>827711995</v>
      </c>
      <c r="AM177" s="47"/>
    </row>
    <row r="178" spans="1:39" x14ac:dyDescent="0.25">
      <c r="A178" s="5">
        <v>581</v>
      </c>
      <c r="B178" s="5">
        <v>1</v>
      </c>
      <c r="C178" s="5" t="s">
        <v>272</v>
      </c>
      <c r="D178" s="5">
        <v>243</v>
      </c>
      <c r="E178" s="5">
        <v>268</v>
      </c>
      <c r="F178" s="5">
        <v>401.60143699999998</v>
      </c>
      <c r="G178" s="5">
        <v>451.41172399999999</v>
      </c>
      <c r="H178" s="5">
        <v>3084045</v>
      </c>
      <c r="I178" s="5">
        <v>0</v>
      </c>
      <c r="J178" s="5">
        <v>242535.75</v>
      </c>
      <c r="K178" s="5">
        <v>48647</v>
      </c>
      <c r="L178" s="5">
        <v>130097</v>
      </c>
      <c r="M178" s="5">
        <v>135793</v>
      </c>
      <c r="N178" s="5">
        <v>155220</v>
      </c>
      <c r="O178" s="5">
        <v>106422</v>
      </c>
      <c r="P178" s="5">
        <v>66179.75</v>
      </c>
      <c r="Q178" s="5">
        <v>5868</v>
      </c>
      <c r="R178" s="5">
        <v>7909</v>
      </c>
      <c r="S178" s="5">
        <v>0</v>
      </c>
      <c r="T178" s="5">
        <v>0</v>
      </c>
      <c r="U178" s="5">
        <v>0</v>
      </c>
      <c r="V178" s="5">
        <v>0</v>
      </c>
      <c r="W178" s="5">
        <v>167767</v>
      </c>
      <c r="X178" s="5">
        <v>0</v>
      </c>
      <c r="Y178" s="5">
        <v>0</v>
      </c>
      <c r="Z178" s="5">
        <v>30412</v>
      </c>
      <c r="AA178" s="5">
        <v>326822</v>
      </c>
      <c r="AB178" s="5">
        <v>4507717.5</v>
      </c>
      <c r="AC178" s="5">
        <v>0</v>
      </c>
      <c r="AD178" s="5">
        <v>55749</v>
      </c>
      <c r="AE178" s="5">
        <v>66179.75</v>
      </c>
      <c r="AF178" s="5">
        <v>7909</v>
      </c>
      <c r="AG178" s="5">
        <v>128472</v>
      </c>
      <c r="AH178" s="5">
        <v>0</v>
      </c>
      <c r="AI178" s="5">
        <v>262504</v>
      </c>
      <c r="AJ178" s="5">
        <v>520813.75</v>
      </c>
      <c r="AK178" s="5">
        <v>5418003.7710069995</v>
      </c>
      <c r="AL178" s="5">
        <v>141053400</v>
      </c>
      <c r="AM178" s="47"/>
    </row>
    <row r="179" spans="1:39" x14ac:dyDescent="0.25">
      <c r="A179" s="5">
        <v>592</v>
      </c>
      <c r="B179" s="5">
        <v>1</v>
      </c>
      <c r="C179" s="5" t="s">
        <v>1914</v>
      </c>
      <c r="D179" s="5">
        <v>105.8</v>
      </c>
      <c r="E179" s="5">
        <v>116.8</v>
      </c>
      <c r="F179" s="5">
        <v>194.16336999999999</v>
      </c>
      <c r="G179" s="5">
        <v>214.352711</v>
      </c>
      <c r="H179" s="5">
        <v>1464458</v>
      </c>
      <c r="I179" s="5">
        <v>0</v>
      </c>
      <c r="J179" s="5">
        <v>249421</v>
      </c>
      <c r="K179" s="5">
        <v>0</v>
      </c>
      <c r="L179" s="5">
        <v>90571</v>
      </c>
      <c r="M179" s="5">
        <v>72151</v>
      </c>
      <c r="N179" s="5">
        <v>100960</v>
      </c>
      <c r="O179" s="5">
        <v>50565</v>
      </c>
      <c r="P179" s="5">
        <v>24621.75</v>
      </c>
      <c r="Q179" s="5">
        <v>2787</v>
      </c>
      <c r="R179" s="5">
        <v>17729</v>
      </c>
      <c r="S179" s="5">
        <v>0</v>
      </c>
      <c r="T179" s="5">
        <v>0</v>
      </c>
      <c r="U179" s="5">
        <v>0</v>
      </c>
      <c r="V179" s="5">
        <v>0</v>
      </c>
      <c r="W179" s="5">
        <v>192427</v>
      </c>
      <c r="X179" s="5">
        <v>0</v>
      </c>
      <c r="Y179" s="5">
        <v>0</v>
      </c>
      <c r="Z179" s="5">
        <v>11813</v>
      </c>
      <c r="AA179" s="5">
        <v>155191</v>
      </c>
      <c r="AB179" s="5">
        <v>2432694.75</v>
      </c>
      <c r="AC179" s="5">
        <v>0</v>
      </c>
      <c r="AD179" s="5">
        <v>32225</v>
      </c>
      <c r="AE179" s="5">
        <v>13717</v>
      </c>
      <c r="AF179" s="5">
        <v>9877</v>
      </c>
      <c r="AG179" s="5">
        <v>81240.240000000005</v>
      </c>
      <c r="AH179" s="5">
        <v>0</v>
      </c>
      <c r="AI179" s="5">
        <v>67292</v>
      </c>
      <c r="AJ179" s="5">
        <v>204351.24</v>
      </c>
      <c r="AK179" s="5">
        <v>3129916.198816</v>
      </c>
      <c r="AL179" s="5">
        <v>33186800</v>
      </c>
      <c r="AM179" s="47"/>
    </row>
    <row r="180" spans="1:39" x14ac:dyDescent="0.25">
      <c r="A180" s="5">
        <v>593</v>
      </c>
      <c r="B180" s="5">
        <v>1</v>
      </c>
      <c r="C180" s="5" t="s">
        <v>273</v>
      </c>
      <c r="D180" s="5">
        <v>1171.126409</v>
      </c>
      <c r="E180" s="5">
        <v>1291.5686800000001</v>
      </c>
      <c r="F180" s="5">
        <v>1110.0291580000001</v>
      </c>
      <c r="G180" s="5">
        <v>1245.31215</v>
      </c>
      <c r="H180" s="5">
        <v>8507973</v>
      </c>
      <c r="I180" s="5">
        <v>24562</v>
      </c>
      <c r="J180" s="5">
        <v>1040008.47</v>
      </c>
      <c r="K180" s="5">
        <v>17342</v>
      </c>
      <c r="L180" s="5">
        <v>0</v>
      </c>
      <c r="M180" s="5">
        <v>0</v>
      </c>
      <c r="N180" s="5">
        <v>327219</v>
      </c>
      <c r="O180" s="5">
        <v>282132</v>
      </c>
      <c r="P180" s="5">
        <v>169544.75</v>
      </c>
      <c r="Q180" s="5">
        <v>16189</v>
      </c>
      <c r="R180" s="5">
        <v>75840</v>
      </c>
      <c r="S180" s="5">
        <v>0</v>
      </c>
      <c r="T180" s="5">
        <v>0</v>
      </c>
      <c r="U180" s="5">
        <v>0</v>
      </c>
      <c r="V180" s="5">
        <v>0</v>
      </c>
      <c r="W180" s="5">
        <v>651423</v>
      </c>
      <c r="X180" s="5">
        <v>0</v>
      </c>
      <c r="Y180" s="5">
        <v>19489</v>
      </c>
      <c r="Z180" s="5">
        <v>66315</v>
      </c>
      <c r="AA180" s="5">
        <v>901606</v>
      </c>
      <c r="AB180" s="5">
        <v>12099643.220000001</v>
      </c>
      <c r="AC180" s="5">
        <v>0</v>
      </c>
      <c r="AD180" s="5">
        <v>127626</v>
      </c>
      <c r="AE180" s="5">
        <v>140966</v>
      </c>
      <c r="AF180" s="5">
        <v>63056</v>
      </c>
      <c r="AG180" s="5">
        <v>506983</v>
      </c>
      <c r="AH180" s="5">
        <v>0</v>
      </c>
      <c r="AI180" s="5">
        <v>583433</v>
      </c>
      <c r="AJ180" s="5">
        <v>1422064</v>
      </c>
      <c r="AK180" s="5">
        <v>12907066.730541</v>
      </c>
      <c r="AL180" s="5">
        <v>547668800</v>
      </c>
      <c r="AM180" s="47"/>
    </row>
    <row r="181" spans="1:39" x14ac:dyDescent="0.25">
      <c r="A181" s="5">
        <v>595</v>
      </c>
      <c r="B181" s="5">
        <v>1</v>
      </c>
      <c r="C181" s="5" t="s">
        <v>274</v>
      </c>
      <c r="D181" s="5">
        <v>1882.484702</v>
      </c>
      <c r="E181" s="5">
        <v>2046.013862</v>
      </c>
      <c r="F181" s="5">
        <v>2021.4112150000001</v>
      </c>
      <c r="G181" s="5">
        <v>2201.719372</v>
      </c>
      <c r="H181" s="5">
        <v>15042147</v>
      </c>
      <c r="I181" s="5">
        <v>0</v>
      </c>
      <c r="J181" s="5">
        <v>897537</v>
      </c>
      <c r="K181" s="5">
        <v>184251</v>
      </c>
      <c r="L181" s="5">
        <v>0</v>
      </c>
      <c r="M181" s="5">
        <v>0</v>
      </c>
      <c r="N181" s="5">
        <v>312403</v>
      </c>
      <c r="O181" s="5">
        <v>479008</v>
      </c>
      <c r="P181" s="5">
        <v>368788.5</v>
      </c>
      <c r="Q181" s="5">
        <v>28622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110121</v>
      </c>
      <c r="AA181" s="5">
        <v>1594045</v>
      </c>
      <c r="AB181" s="5">
        <v>19016922.5</v>
      </c>
      <c r="AC181" s="5">
        <v>0</v>
      </c>
      <c r="AD181" s="5">
        <v>140324</v>
      </c>
      <c r="AE181" s="5">
        <v>304107</v>
      </c>
      <c r="AF181" s="5">
        <v>0</v>
      </c>
      <c r="AG181" s="5">
        <v>0</v>
      </c>
      <c r="AH181" s="5">
        <v>0</v>
      </c>
      <c r="AI181" s="5">
        <v>1023042</v>
      </c>
      <c r="AJ181" s="5">
        <v>1467473</v>
      </c>
      <c r="AK181" s="5">
        <v>14778000.532249</v>
      </c>
      <c r="AL181" s="5">
        <v>860453800</v>
      </c>
      <c r="AM181" s="47"/>
    </row>
    <row r="182" spans="1:39" x14ac:dyDescent="0.25">
      <c r="A182" s="5">
        <v>599</v>
      </c>
      <c r="B182" s="5">
        <v>1</v>
      </c>
      <c r="C182" s="5" t="s">
        <v>275</v>
      </c>
      <c r="D182" s="5">
        <v>384</v>
      </c>
      <c r="E182" s="5">
        <v>426.2</v>
      </c>
      <c r="F182" s="5">
        <v>436</v>
      </c>
      <c r="G182" s="5">
        <v>483.6</v>
      </c>
      <c r="H182" s="5">
        <v>3303955</v>
      </c>
      <c r="I182" s="5">
        <v>0</v>
      </c>
      <c r="J182" s="5">
        <v>105076</v>
      </c>
      <c r="K182" s="5">
        <v>0</v>
      </c>
      <c r="L182" s="5">
        <v>130553</v>
      </c>
      <c r="M182" s="5">
        <v>401589</v>
      </c>
      <c r="N182" s="5">
        <v>207057</v>
      </c>
      <c r="O182" s="5">
        <v>113936</v>
      </c>
      <c r="P182" s="5">
        <v>67436.25</v>
      </c>
      <c r="Q182" s="5">
        <v>6287</v>
      </c>
      <c r="R182" s="5">
        <v>14880</v>
      </c>
      <c r="S182" s="5">
        <v>0</v>
      </c>
      <c r="T182" s="5">
        <v>0</v>
      </c>
      <c r="U182" s="5">
        <v>0</v>
      </c>
      <c r="V182" s="5">
        <v>0</v>
      </c>
      <c r="W182" s="5">
        <v>237805</v>
      </c>
      <c r="X182" s="5">
        <v>0</v>
      </c>
      <c r="Y182" s="5">
        <v>43234</v>
      </c>
      <c r="Z182" s="5">
        <v>26540</v>
      </c>
      <c r="AA182" s="5">
        <v>350126</v>
      </c>
      <c r="AB182" s="5">
        <v>5008474.25</v>
      </c>
      <c r="AC182" s="5">
        <v>0</v>
      </c>
      <c r="AD182" s="5">
        <v>71144</v>
      </c>
      <c r="AE182" s="5">
        <v>61138</v>
      </c>
      <c r="AF182" s="5">
        <v>13490</v>
      </c>
      <c r="AG182" s="5">
        <v>196754</v>
      </c>
      <c r="AH182" s="5">
        <v>0</v>
      </c>
      <c r="AI182" s="5">
        <v>247051</v>
      </c>
      <c r="AJ182" s="5">
        <v>589577</v>
      </c>
      <c r="AK182" s="5">
        <v>6918703.3065879997</v>
      </c>
      <c r="AL182" s="5">
        <v>197060900</v>
      </c>
      <c r="AM182" s="47"/>
    </row>
    <row r="183" spans="1:39" x14ac:dyDescent="0.25">
      <c r="A183" s="5">
        <v>600</v>
      </c>
      <c r="B183" s="5">
        <v>1</v>
      </c>
      <c r="C183" s="5" t="s">
        <v>276</v>
      </c>
      <c r="D183" s="5">
        <v>109</v>
      </c>
      <c r="E183" s="5">
        <v>118.2</v>
      </c>
      <c r="F183" s="5">
        <v>214.44</v>
      </c>
      <c r="G183" s="5">
        <v>235.328</v>
      </c>
      <c r="H183" s="5">
        <v>1607761</v>
      </c>
      <c r="I183" s="5">
        <v>0</v>
      </c>
      <c r="J183" s="5">
        <v>62377</v>
      </c>
      <c r="K183" s="5">
        <v>0</v>
      </c>
      <c r="L183" s="5">
        <v>96637</v>
      </c>
      <c r="M183" s="5">
        <v>0</v>
      </c>
      <c r="N183" s="5">
        <v>119802</v>
      </c>
      <c r="O183" s="5">
        <v>52104</v>
      </c>
      <c r="P183" s="5">
        <v>37159.75</v>
      </c>
      <c r="Q183" s="5">
        <v>3059</v>
      </c>
      <c r="R183" s="5">
        <v>4151</v>
      </c>
      <c r="S183" s="5">
        <v>0</v>
      </c>
      <c r="T183" s="5">
        <v>0</v>
      </c>
      <c r="U183" s="5">
        <v>0</v>
      </c>
      <c r="V183" s="5">
        <v>0</v>
      </c>
      <c r="W183" s="5">
        <v>37888</v>
      </c>
      <c r="X183" s="5">
        <v>0</v>
      </c>
      <c r="Y183" s="5">
        <v>26920</v>
      </c>
      <c r="Z183" s="5">
        <v>15524</v>
      </c>
      <c r="AA183" s="5">
        <v>170377</v>
      </c>
      <c r="AB183" s="5">
        <v>2233759.75</v>
      </c>
      <c r="AC183" s="5">
        <v>0</v>
      </c>
      <c r="AD183" s="5">
        <v>43871</v>
      </c>
      <c r="AE183" s="5">
        <v>37159.75</v>
      </c>
      <c r="AF183" s="5">
        <v>4151</v>
      </c>
      <c r="AG183" s="5">
        <v>-3758</v>
      </c>
      <c r="AH183" s="5">
        <v>0</v>
      </c>
      <c r="AI183" s="5">
        <v>144864</v>
      </c>
      <c r="AJ183" s="5">
        <v>226287.75</v>
      </c>
      <c r="AK183" s="5">
        <v>4539884.6815149998</v>
      </c>
      <c r="AL183" s="5">
        <v>66425900</v>
      </c>
      <c r="AM183" s="47"/>
    </row>
    <row r="184" spans="1:39" x14ac:dyDescent="0.25">
      <c r="A184" s="5">
        <v>601</v>
      </c>
      <c r="B184" s="5">
        <v>1</v>
      </c>
      <c r="C184" s="5" t="s">
        <v>277</v>
      </c>
      <c r="D184" s="5">
        <v>485</v>
      </c>
      <c r="E184" s="5">
        <v>532.20000000000005</v>
      </c>
      <c r="F184" s="5">
        <v>568</v>
      </c>
      <c r="G184" s="5">
        <v>624.6</v>
      </c>
      <c r="H184" s="5">
        <v>4267267</v>
      </c>
      <c r="I184" s="5">
        <v>0</v>
      </c>
      <c r="J184" s="5">
        <v>271753</v>
      </c>
      <c r="K184" s="5">
        <v>0</v>
      </c>
      <c r="L184" s="5">
        <v>118711</v>
      </c>
      <c r="M184" s="5">
        <v>355267</v>
      </c>
      <c r="N184" s="5">
        <v>223115</v>
      </c>
      <c r="O184" s="5">
        <v>143153</v>
      </c>
      <c r="P184" s="5">
        <v>90000</v>
      </c>
      <c r="Q184" s="5">
        <v>8120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272326</v>
      </c>
      <c r="X184" s="5">
        <v>0</v>
      </c>
      <c r="Y184" s="5">
        <v>11095</v>
      </c>
      <c r="Z184" s="5">
        <v>35660</v>
      </c>
      <c r="AA184" s="5">
        <v>452210</v>
      </c>
      <c r="AB184" s="5">
        <v>6248677</v>
      </c>
      <c r="AC184" s="5">
        <v>0</v>
      </c>
      <c r="AD184" s="5">
        <v>51106</v>
      </c>
      <c r="AE184" s="5">
        <v>70716</v>
      </c>
      <c r="AF184" s="5">
        <v>0</v>
      </c>
      <c r="AG184" s="5">
        <v>192466</v>
      </c>
      <c r="AH184" s="5">
        <v>0</v>
      </c>
      <c r="AI184" s="5">
        <v>276542</v>
      </c>
      <c r="AJ184" s="5">
        <v>590830</v>
      </c>
      <c r="AK184" s="5">
        <v>5109013.7831020001</v>
      </c>
      <c r="AL184" s="5">
        <v>213266100</v>
      </c>
      <c r="AM184" s="47"/>
    </row>
    <row r="185" spans="1:39" x14ac:dyDescent="0.25">
      <c r="A185" s="5">
        <v>621</v>
      </c>
      <c r="B185" s="5">
        <v>1</v>
      </c>
      <c r="C185" s="5" t="s">
        <v>278</v>
      </c>
      <c r="D185" s="5">
        <v>12559.694552000001</v>
      </c>
      <c r="E185" s="5">
        <v>13676.47244</v>
      </c>
      <c r="F185" s="5">
        <v>11796.022727</v>
      </c>
      <c r="G185" s="5">
        <v>12933.863111000001</v>
      </c>
      <c r="H185" s="5">
        <v>88364153</v>
      </c>
      <c r="I185" s="5">
        <v>838165</v>
      </c>
      <c r="J185" s="5">
        <v>4440050.9000000004</v>
      </c>
      <c r="K185" s="5">
        <v>429274</v>
      </c>
      <c r="L185" s="5">
        <v>0</v>
      </c>
      <c r="M185" s="5">
        <v>0</v>
      </c>
      <c r="N185" s="5">
        <v>0</v>
      </c>
      <c r="O185" s="5">
        <v>3023128</v>
      </c>
      <c r="P185" s="5">
        <v>925010.5</v>
      </c>
      <c r="Q185" s="5">
        <v>168140</v>
      </c>
      <c r="R185" s="5">
        <v>80061</v>
      </c>
      <c r="S185" s="5">
        <v>0</v>
      </c>
      <c r="T185" s="5">
        <v>0</v>
      </c>
      <c r="U185" s="5">
        <v>0</v>
      </c>
      <c r="V185" s="5">
        <v>0</v>
      </c>
      <c r="W185" s="5">
        <v>23493716</v>
      </c>
      <c r="X185" s="5">
        <v>0</v>
      </c>
      <c r="Y185" s="5">
        <v>0</v>
      </c>
      <c r="Z185" s="5">
        <v>758223</v>
      </c>
      <c r="AA185" s="5">
        <v>9364117</v>
      </c>
      <c r="AB185" s="5">
        <v>131884038.40000001</v>
      </c>
      <c r="AC185" s="5">
        <v>0</v>
      </c>
      <c r="AD185" s="5">
        <v>1338349</v>
      </c>
      <c r="AE185" s="5">
        <v>925010.5</v>
      </c>
      <c r="AF185" s="5">
        <v>80061</v>
      </c>
      <c r="AG185" s="5">
        <v>23490449.059999999</v>
      </c>
      <c r="AH185" s="5">
        <v>0</v>
      </c>
      <c r="AI185" s="5">
        <v>9130363</v>
      </c>
      <c r="AJ185" s="5">
        <v>34964232.560000002</v>
      </c>
      <c r="AK185" s="5">
        <v>131191036.534778</v>
      </c>
      <c r="AL185" s="5">
        <v>11310247800</v>
      </c>
      <c r="AM185" s="47"/>
    </row>
    <row r="186" spans="1:39" x14ac:dyDescent="0.25">
      <c r="A186" s="5">
        <v>622</v>
      </c>
      <c r="B186" s="5">
        <v>1</v>
      </c>
      <c r="C186" s="5" t="s">
        <v>2170</v>
      </c>
      <c r="D186" s="5">
        <v>12956.649211</v>
      </c>
      <c r="E186" s="5">
        <v>14106.474776999999</v>
      </c>
      <c r="F186" s="5">
        <v>10592.103440000001</v>
      </c>
      <c r="G186" s="5">
        <v>11678.711961999999</v>
      </c>
      <c r="H186" s="5">
        <v>79788960</v>
      </c>
      <c r="I186" s="5">
        <v>1351687</v>
      </c>
      <c r="J186" s="5">
        <v>6478035.2800000003</v>
      </c>
      <c r="K186" s="5">
        <v>1016651</v>
      </c>
      <c r="L186" s="5">
        <v>0</v>
      </c>
      <c r="M186" s="5">
        <v>0</v>
      </c>
      <c r="N186" s="5">
        <v>0</v>
      </c>
      <c r="O186" s="5">
        <v>2704650</v>
      </c>
      <c r="P186" s="5">
        <v>1400484.75</v>
      </c>
      <c r="Q186" s="5">
        <v>151823</v>
      </c>
      <c r="R186" s="5">
        <v>156845</v>
      </c>
      <c r="S186" s="5">
        <v>0</v>
      </c>
      <c r="T186" s="5">
        <v>0</v>
      </c>
      <c r="U186" s="5">
        <v>109320</v>
      </c>
      <c r="V186" s="5">
        <v>-7788</v>
      </c>
      <c r="W186" s="5">
        <v>10460155</v>
      </c>
      <c r="X186" s="5">
        <v>0</v>
      </c>
      <c r="Y186" s="5">
        <v>0</v>
      </c>
      <c r="Z186" s="5">
        <v>680788</v>
      </c>
      <c r="AA186" s="5">
        <v>8455387</v>
      </c>
      <c r="AB186" s="5">
        <v>112746998.03</v>
      </c>
      <c r="AC186" s="5">
        <v>0</v>
      </c>
      <c r="AD186" s="5">
        <v>1196773</v>
      </c>
      <c r="AE186" s="5">
        <v>1400484.75</v>
      </c>
      <c r="AF186" s="5">
        <v>156845</v>
      </c>
      <c r="AG186" s="5">
        <v>10450165.550000001</v>
      </c>
      <c r="AH186" s="5">
        <v>0</v>
      </c>
      <c r="AI186" s="5">
        <v>7678867</v>
      </c>
      <c r="AJ186" s="5">
        <v>20883135.300000001</v>
      </c>
      <c r="AK186" s="5">
        <v>118401901.46273001</v>
      </c>
      <c r="AL186" s="5">
        <v>9662398100</v>
      </c>
      <c r="AM186" s="47"/>
    </row>
    <row r="187" spans="1:39" x14ac:dyDescent="0.25">
      <c r="A187" s="5">
        <v>623</v>
      </c>
      <c r="B187" s="5">
        <v>1</v>
      </c>
      <c r="C187" s="5" t="s">
        <v>279</v>
      </c>
      <c r="D187" s="5">
        <v>6247</v>
      </c>
      <c r="E187" s="5">
        <v>6825.4</v>
      </c>
      <c r="F187" s="5">
        <v>7571.9780490000003</v>
      </c>
      <c r="G187" s="5">
        <v>8291.9900930000003</v>
      </c>
      <c r="H187" s="5">
        <v>56650876</v>
      </c>
      <c r="I187" s="5">
        <v>574127</v>
      </c>
      <c r="J187" s="5">
        <v>5239067.47</v>
      </c>
      <c r="K187" s="5">
        <v>1298859</v>
      </c>
      <c r="L187" s="5">
        <v>0</v>
      </c>
      <c r="M187" s="5">
        <v>0</v>
      </c>
      <c r="N187" s="5">
        <v>0</v>
      </c>
      <c r="O187" s="5">
        <v>1939040</v>
      </c>
      <c r="P187" s="5">
        <v>958215</v>
      </c>
      <c r="Q187" s="5">
        <v>107796</v>
      </c>
      <c r="R187" s="5">
        <v>199588</v>
      </c>
      <c r="S187" s="5">
        <v>0</v>
      </c>
      <c r="T187" s="5">
        <v>0</v>
      </c>
      <c r="U187" s="5">
        <v>0</v>
      </c>
      <c r="V187" s="5">
        <v>-5329</v>
      </c>
      <c r="W187" s="5">
        <v>8020759</v>
      </c>
      <c r="X187" s="5">
        <v>0</v>
      </c>
      <c r="Y187" s="5">
        <v>0</v>
      </c>
      <c r="Z187" s="5">
        <v>522577</v>
      </c>
      <c r="AA187" s="5">
        <v>6003401</v>
      </c>
      <c r="AB187" s="5">
        <v>81508976.469999999</v>
      </c>
      <c r="AC187" s="5">
        <v>0</v>
      </c>
      <c r="AD187" s="5">
        <v>928922</v>
      </c>
      <c r="AE187" s="5">
        <v>958215</v>
      </c>
      <c r="AF187" s="5">
        <v>199588</v>
      </c>
      <c r="AG187" s="5">
        <v>8016566.7699999996</v>
      </c>
      <c r="AH187" s="5">
        <v>0</v>
      </c>
      <c r="AI187" s="5">
        <v>6003401</v>
      </c>
      <c r="AJ187" s="5">
        <v>16106692.77</v>
      </c>
      <c r="AK187" s="5">
        <v>91015221.627743006</v>
      </c>
      <c r="AL187" s="5">
        <v>7289056200</v>
      </c>
      <c r="AM187" s="47"/>
    </row>
    <row r="188" spans="1:39" x14ac:dyDescent="0.25">
      <c r="A188" s="5">
        <v>624</v>
      </c>
      <c r="B188" s="5">
        <v>1</v>
      </c>
      <c r="C188" s="5" t="s">
        <v>280</v>
      </c>
      <c r="D188" s="5">
        <v>9132</v>
      </c>
      <c r="E188" s="5">
        <v>9978.4</v>
      </c>
      <c r="F188" s="5">
        <v>8503</v>
      </c>
      <c r="G188" s="5">
        <v>9318.39</v>
      </c>
      <c r="H188" s="5">
        <v>63663240</v>
      </c>
      <c r="I188" s="5">
        <v>257897</v>
      </c>
      <c r="J188" s="5">
        <v>2628845.14</v>
      </c>
      <c r="K188" s="5">
        <v>252571</v>
      </c>
      <c r="L188" s="5">
        <v>0</v>
      </c>
      <c r="M188" s="5">
        <v>0</v>
      </c>
      <c r="N188" s="5">
        <v>99722.315323000003</v>
      </c>
      <c r="O188" s="5">
        <v>2189327</v>
      </c>
      <c r="P188" s="5">
        <v>906885</v>
      </c>
      <c r="Q188" s="5">
        <v>121139</v>
      </c>
      <c r="R188" s="5">
        <v>120766</v>
      </c>
      <c r="S188" s="5">
        <v>0</v>
      </c>
      <c r="T188" s="5">
        <v>0</v>
      </c>
      <c r="U188" s="5">
        <v>60090</v>
      </c>
      <c r="V188" s="5">
        <v>-16397</v>
      </c>
      <c r="W188" s="5">
        <v>12324782</v>
      </c>
      <c r="X188" s="5">
        <v>0</v>
      </c>
      <c r="Y188" s="5">
        <v>0</v>
      </c>
      <c r="Z188" s="5">
        <v>590299</v>
      </c>
      <c r="AA188" s="5">
        <v>6746514</v>
      </c>
      <c r="AB188" s="5">
        <v>89945680.455322996</v>
      </c>
      <c r="AC188" s="5">
        <v>0</v>
      </c>
      <c r="AD188" s="5">
        <v>1105291</v>
      </c>
      <c r="AE188" s="5">
        <v>906885</v>
      </c>
      <c r="AF188" s="5">
        <v>120766</v>
      </c>
      <c r="AG188" s="5">
        <v>12308558.43</v>
      </c>
      <c r="AH188" s="5">
        <v>0</v>
      </c>
      <c r="AI188" s="5">
        <v>6746514</v>
      </c>
      <c r="AJ188" s="5">
        <v>21188014.43</v>
      </c>
      <c r="AK188" s="5">
        <v>107787842.717545</v>
      </c>
      <c r="AL188" s="5">
        <v>9083738308</v>
      </c>
      <c r="AM188" s="47"/>
    </row>
    <row r="189" spans="1:39" x14ac:dyDescent="0.25">
      <c r="A189" s="5">
        <v>625</v>
      </c>
      <c r="B189" s="5">
        <v>1</v>
      </c>
      <c r="C189" s="5" t="s">
        <v>281</v>
      </c>
      <c r="D189" s="5">
        <v>47654.488552000003</v>
      </c>
      <c r="E189" s="5">
        <v>51957.026263</v>
      </c>
      <c r="F189" s="5">
        <v>34505.800000000003</v>
      </c>
      <c r="G189" s="5">
        <v>37674.339999999997</v>
      </c>
      <c r="H189" s="5">
        <v>257391091</v>
      </c>
      <c r="I189" s="5">
        <v>9311917</v>
      </c>
      <c r="J189" s="5">
        <v>62926656.759999998</v>
      </c>
      <c r="K189" s="5">
        <v>11602537</v>
      </c>
      <c r="L189" s="5">
        <v>0</v>
      </c>
      <c r="M189" s="5">
        <v>0</v>
      </c>
      <c r="N189" s="5">
        <v>0</v>
      </c>
      <c r="O189" s="5">
        <v>8832461</v>
      </c>
      <c r="P189" s="5">
        <v>1883717</v>
      </c>
      <c r="Q189" s="5">
        <v>489766</v>
      </c>
      <c r="R189" s="5">
        <v>8936353</v>
      </c>
      <c r="S189" s="5">
        <v>0</v>
      </c>
      <c r="T189" s="5">
        <v>0</v>
      </c>
      <c r="U189" s="5">
        <v>142660</v>
      </c>
      <c r="V189" s="5">
        <v>-16397</v>
      </c>
      <c r="W189" s="5">
        <v>35568721</v>
      </c>
      <c r="X189" s="5">
        <v>0</v>
      </c>
      <c r="Y189" s="5">
        <v>0</v>
      </c>
      <c r="Z189" s="5">
        <v>7772233</v>
      </c>
      <c r="AA189" s="5">
        <v>27276222</v>
      </c>
      <c r="AB189" s="5">
        <v>432117937.75999999</v>
      </c>
      <c r="AC189" s="5">
        <v>0</v>
      </c>
      <c r="AD189" s="5">
        <v>3945208</v>
      </c>
      <c r="AE189" s="5">
        <v>1883717</v>
      </c>
      <c r="AF189" s="5">
        <v>8936353</v>
      </c>
      <c r="AG189" s="5">
        <v>35511135</v>
      </c>
      <c r="AH189" s="5">
        <v>0</v>
      </c>
      <c r="AI189" s="5">
        <v>23232001</v>
      </c>
      <c r="AJ189" s="5">
        <v>73508414</v>
      </c>
      <c r="AK189" s="5">
        <v>385564343.40212703</v>
      </c>
      <c r="AL189" s="5">
        <v>29361743500</v>
      </c>
      <c r="AM189" s="47"/>
    </row>
    <row r="190" spans="1:39" x14ac:dyDescent="0.25">
      <c r="A190" s="5">
        <v>630</v>
      </c>
      <c r="B190" s="5">
        <v>1</v>
      </c>
      <c r="C190" s="5" t="s">
        <v>282</v>
      </c>
      <c r="D190" s="5">
        <v>377</v>
      </c>
      <c r="E190" s="5">
        <v>409.8</v>
      </c>
      <c r="F190" s="5">
        <v>385</v>
      </c>
      <c r="G190" s="5">
        <v>418.2</v>
      </c>
      <c r="H190" s="5">
        <v>2857142</v>
      </c>
      <c r="I190" s="5">
        <v>0</v>
      </c>
      <c r="J190" s="5">
        <v>92770</v>
      </c>
      <c r="K190" s="5">
        <v>0</v>
      </c>
      <c r="L190" s="5">
        <v>128396</v>
      </c>
      <c r="M190" s="5">
        <v>250850</v>
      </c>
      <c r="N190" s="5">
        <v>134468</v>
      </c>
      <c r="O190" s="5">
        <v>96468</v>
      </c>
      <c r="P190" s="5">
        <v>31878.75</v>
      </c>
      <c r="Q190" s="5">
        <v>5437</v>
      </c>
      <c r="R190" s="5">
        <v>0</v>
      </c>
      <c r="S190" s="5">
        <v>0</v>
      </c>
      <c r="T190" s="5">
        <v>0</v>
      </c>
      <c r="U190" s="5">
        <v>0</v>
      </c>
      <c r="V190" s="5">
        <v>-68</v>
      </c>
      <c r="W190" s="5">
        <v>710940</v>
      </c>
      <c r="X190" s="5">
        <v>0</v>
      </c>
      <c r="Y190" s="5">
        <v>0</v>
      </c>
      <c r="Z190" s="5">
        <v>25975</v>
      </c>
      <c r="AA190" s="5">
        <v>302777</v>
      </c>
      <c r="AB190" s="5">
        <v>4637033.75</v>
      </c>
      <c r="AC190" s="5">
        <v>0</v>
      </c>
      <c r="AD190" s="5">
        <v>24324</v>
      </c>
      <c r="AE190" s="5">
        <v>15293</v>
      </c>
      <c r="AF190" s="5">
        <v>0</v>
      </c>
      <c r="AG190" s="5">
        <v>520499</v>
      </c>
      <c r="AH190" s="5">
        <v>0</v>
      </c>
      <c r="AI190" s="5">
        <v>113047</v>
      </c>
      <c r="AJ190" s="5">
        <v>673163</v>
      </c>
      <c r="AK190" s="5">
        <v>2416003.7629709998</v>
      </c>
      <c r="AL190" s="5">
        <v>100261300</v>
      </c>
      <c r="AM190" s="47"/>
    </row>
    <row r="191" spans="1:39" x14ac:dyDescent="0.25">
      <c r="A191" s="5">
        <v>635</v>
      </c>
      <c r="B191" s="5">
        <v>1</v>
      </c>
      <c r="C191" s="5" t="s">
        <v>283</v>
      </c>
      <c r="D191" s="5">
        <v>110.285714</v>
      </c>
      <c r="E191" s="5">
        <v>121.742857</v>
      </c>
      <c r="F191" s="5">
        <v>71.142857000000006</v>
      </c>
      <c r="G191" s="5">
        <v>78.171429000000003</v>
      </c>
      <c r="H191" s="5">
        <v>534067</v>
      </c>
      <c r="I191" s="5">
        <v>0</v>
      </c>
      <c r="J191" s="5">
        <v>34604</v>
      </c>
      <c r="K191" s="5">
        <v>0</v>
      </c>
      <c r="L191" s="5">
        <v>39062</v>
      </c>
      <c r="M191" s="5">
        <v>0</v>
      </c>
      <c r="N191" s="5">
        <v>38747.527212000001</v>
      </c>
      <c r="O191" s="5">
        <v>18924</v>
      </c>
      <c r="P191" s="5">
        <v>3909</v>
      </c>
      <c r="Q191" s="5">
        <v>1016</v>
      </c>
      <c r="R191" s="5">
        <v>1058</v>
      </c>
      <c r="S191" s="5">
        <v>0</v>
      </c>
      <c r="T191" s="5">
        <v>0</v>
      </c>
      <c r="U191" s="5">
        <v>0</v>
      </c>
      <c r="V191" s="5">
        <v>0</v>
      </c>
      <c r="W191" s="5">
        <v>255935</v>
      </c>
      <c r="X191" s="5">
        <v>0</v>
      </c>
      <c r="Y191" s="5">
        <v>10767</v>
      </c>
      <c r="Z191" s="5">
        <v>4548</v>
      </c>
      <c r="AA191" s="5">
        <v>56596</v>
      </c>
      <c r="AB191" s="5">
        <v>999233.52721199999</v>
      </c>
      <c r="AC191" s="5">
        <v>0</v>
      </c>
      <c r="AD191" s="5">
        <v>18924</v>
      </c>
      <c r="AE191" s="5">
        <v>2869</v>
      </c>
      <c r="AF191" s="5">
        <v>777</v>
      </c>
      <c r="AG191" s="5">
        <v>220131.89</v>
      </c>
      <c r="AH191" s="5">
        <v>0</v>
      </c>
      <c r="AI191" s="5">
        <v>32333</v>
      </c>
      <c r="AJ191" s="5">
        <v>275034.89</v>
      </c>
      <c r="AK191" s="5">
        <v>3339554.92876</v>
      </c>
      <c r="AL191" s="5">
        <v>45576500</v>
      </c>
      <c r="AM191" s="47"/>
    </row>
    <row r="192" spans="1:39" x14ac:dyDescent="0.25">
      <c r="A192" s="5">
        <v>640</v>
      </c>
      <c r="B192" s="5">
        <v>1</v>
      </c>
      <c r="C192" s="5" t="s">
        <v>284</v>
      </c>
      <c r="D192" s="5">
        <v>360.31160599999998</v>
      </c>
      <c r="E192" s="5">
        <v>401.37392699999998</v>
      </c>
      <c r="F192" s="5">
        <v>413.48601400000001</v>
      </c>
      <c r="G192" s="5">
        <v>463.383217</v>
      </c>
      <c r="H192" s="5">
        <v>3165834</v>
      </c>
      <c r="I192" s="5">
        <v>0</v>
      </c>
      <c r="J192" s="5">
        <v>134483</v>
      </c>
      <c r="K192" s="5">
        <v>0</v>
      </c>
      <c r="L192" s="5">
        <v>130404</v>
      </c>
      <c r="M192" s="5">
        <v>51451</v>
      </c>
      <c r="N192" s="5">
        <v>159464</v>
      </c>
      <c r="O192" s="5">
        <v>100471</v>
      </c>
      <c r="P192" s="5">
        <v>69022.75</v>
      </c>
      <c r="Q192" s="5">
        <v>6024</v>
      </c>
      <c r="R192" s="5">
        <v>7558</v>
      </c>
      <c r="S192" s="5">
        <v>0</v>
      </c>
      <c r="T192" s="5">
        <v>0</v>
      </c>
      <c r="U192" s="5">
        <v>0</v>
      </c>
      <c r="V192" s="5">
        <v>0</v>
      </c>
      <c r="W192" s="5">
        <v>152504</v>
      </c>
      <c r="X192" s="5">
        <v>0</v>
      </c>
      <c r="Y192" s="5">
        <v>0</v>
      </c>
      <c r="Z192" s="5">
        <v>24252</v>
      </c>
      <c r="AA192" s="5">
        <v>335489</v>
      </c>
      <c r="AB192" s="5">
        <v>4336956.75</v>
      </c>
      <c r="AC192" s="5">
        <v>0</v>
      </c>
      <c r="AD192" s="5">
        <v>84222</v>
      </c>
      <c r="AE192" s="5">
        <v>49851</v>
      </c>
      <c r="AF192" s="5">
        <v>5459</v>
      </c>
      <c r="AG192" s="5">
        <v>99072</v>
      </c>
      <c r="AH192" s="5">
        <v>0</v>
      </c>
      <c r="AI192" s="5">
        <v>188585</v>
      </c>
      <c r="AJ192" s="5">
        <v>427189</v>
      </c>
      <c r="AK192" s="5">
        <v>8899964.8855210003</v>
      </c>
      <c r="AL192" s="5">
        <v>147844100</v>
      </c>
      <c r="AM192" s="47"/>
    </row>
    <row r="193" spans="1:39" x14ac:dyDescent="0.25">
      <c r="A193" s="5">
        <v>656</v>
      </c>
      <c r="B193" s="5">
        <v>1</v>
      </c>
      <c r="C193" s="5" t="s">
        <v>285</v>
      </c>
      <c r="D193" s="5">
        <v>4350.7868420000004</v>
      </c>
      <c r="E193" s="5">
        <v>4772.7868420000004</v>
      </c>
      <c r="F193" s="5">
        <v>3200.2082959999998</v>
      </c>
      <c r="G193" s="5">
        <v>3557.4247489999998</v>
      </c>
      <c r="H193" s="5">
        <v>24304326</v>
      </c>
      <c r="I193" s="5">
        <v>514770</v>
      </c>
      <c r="J193" s="5">
        <v>4737167.16</v>
      </c>
      <c r="K193" s="5">
        <v>961284</v>
      </c>
      <c r="L193" s="5">
        <v>0</v>
      </c>
      <c r="M193" s="5">
        <v>0</v>
      </c>
      <c r="N193" s="5">
        <v>379725</v>
      </c>
      <c r="O193" s="5">
        <v>815617</v>
      </c>
      <c r="P193" s="5">
        <v>438473.5</v>
      </c>
      <c r="Q193" s="5">
        <v>46247</v>
      </c>
      <c r="R193" s="5">
        <v>44468</v>
      </c>
      <c r="S193" s="5">
        <v>0</v>
      </c>
      <c r="T193" s="5">
        <v>0</v>
      </c>
      <c r="U193" s="5">
        <v>239930</v>
      </c>
      <c r="V193" s="5">
        <v>0</v>
      </c>
      <c r="W193" s="5">
        <v>2887170</v>
      </c>
      <c r="X193" s="5">
        <v>0</v>
      </c>
      <c r="Y193" s="5">
        <v>141802</v>
      </c>
      <c r="Z193" s="5">
        <v>233260</v>
      </c>
      <c r="AA193" s="5">
        <v>2575576</v>
      </c>
      <c r="AB193" s="5">
        <v>38319815.659999996</v>
      </c>
      <c r="AC193" s="5">
        <v>0</v>
      </c>
      <c r="AD193" s="5">
        <v>362770</v>
      </c>
      <c r="AE193" s="5">
        <v>438473.5</v>
      </c>
      <c r="AF193" s="5">
        <v>44468</v>
      </c>
      <c r="AG193" s="5">
        <v>2770777</v>
      </c>
      <c r="AH193" s="5">
        <v>0</v>
      </c>
      <c r="AI193" s="5">
        <v>2070083</v>
      </c>
      <c r="AJ193" s="5">
        <v>5686571.5</v>
      </c>
      <c r="AK193" s="5">
        <v>36252941.479781002</v>
      </c>
      <c r="AL193" s="5">
        <v>2513689400</v>
      </c>
      <c r="AM193" s="47"/>
    </row>
    <row r="194" spans="1:39" x14ac:dyDescent="0.25">
      <c r="A194" s="5">
        <v>659</v>
      </c>
      <c r="B194" s="5">
        <v>1</v>
      </c>
      <c r="C194" s="5" t="s">
        <v>286</v>
      </c>
      <c r="D194" s="5">
        <v>4109.064093</v>
      </c>
      <c r="E194" s="5">
        <v>4495.2733779999999</v>
      </c>
      <c r="F194" s="5">
        <v>3906.5272960000002</v>
      </c>
      <c r="G194" s="5">
        <v>4308.1627630000003</v>
      </c>
      <c r="H194" s="5">
        <v>29433368</v>
      </c>
      <c r="I194" s="5">
        <v>191376</v>
      </c>
      <c r="J194" s="5">
        <v>640374</v>
      </c>
      <c r="K194" s="5">
        <v>166342</v>
      </c>
      <c r="L194" s="5">
        <v>0</v>
      </c>
      <c r="M194" s="5">
        <v>0</v>
      </c>
      <c r="N194" s="5">
        <v>424007</v>
      </c>
      <c r="O194" s="5">
        <v>951836</v>
      </c>
      <c r="P194" s="5">
        <v>303573</v>
      </c>
      <c r="Q194" s="5">
        <v>56006</v>
      </c>
      <c r="R194" s="5">
        <v>0</v>
      </c>
      <c r="S194" s="5">
        <v>0</v>
      </c>
      <c r="T194" s="5">
        <v>0</v>
      </c>
      <c r="U194" s="5">
        <v>167789</v>
      </c>
      <c r="V194" s="5">
        <v>-21452</v>
      </c>
      <c r="W194" s="5">
        <v>7786487</v>
      </c>
      <c r="X194" s="5">
        <v>0</v>
      </c>
      <c r="Y194" s="5">
        <v>29914</v>
      </c>
      <c r="Z194" s="5">
        <v>228155</v>
      </c>
      <c r="AA194" s="5">
        <v>3119110</v>
      </c>
      <c r="AB194" s="5">
        <v>43476885</v>
      </c>
      <c r="AC194" s="5">
        <v>0</v>
      </c>
      <c r="AD194" s="5">
        <v>348033</v>
      </c>
      <c r="AE194" s="5">
        <v>303573</v>
      </c>
      <c r="AF194" s="5">
        <v>0</v>
      </c>
      <c r="AG194" s="5">
        <v>7745792.6399999997</v>
      </c>
      <c r="AH194" s="5">
        <v>0</v>
      </c>
      <c r="AI194" s="5">
        <v>2715673</v>
      </c>
      <c r="AJ194" s="5">
        <v>11113071.640000001</v>
      </c>
      <c r="AK194" s="5">
        <v>36092212.346791998</v>
      </c>
      <c r="AL194" s="5">
        <v>2721029300</v>
      </c>
      <c r="AM194" s="47"/>
    </row>
    <row r="195" spans="1:39" x14ac:dyDescent="0.25">
      <c r="A195" s="5">
        <v>671</v>
      </c>
      <c r="B195" s="5">
        <v>1</v>
      </c>
      <c r="C195" s="5" t="s">
        <v>1916</v>
      </c>
      <c r="D195" s="5">
        <v>348.32868400000001</v>
      </c>
      <c r="E195" s="5">
        <v>382.07844499999999</v>
      </c>
      <c r="F195" s="5">
        <v>351.69230800000003</v>
      </c>
      <c r="G195" s="5">
        <v>386.63076899999999</v>
      </c>
      <c r="H195" s="5">
        <v>2641461</v>
      </c>
      <c r="I195" s="5">
        <v>11257</v>
      </c>
      <c r="J195" s="5">
        <v>82447</v>
      </c>
      <c r="K195" s="5">
        <v>0</v>
      </c>
      <c r="L195" s="5">
        <v>125620</v>
      </c>
      <c r="M195" s="5">
        <v>94995</v>
      </c>
      <c r="N195" s="5">
        <v>98839</v>
      </c>
      <c r="O195" s="5">
        <v>83993</v>
      </c>
      <c r="P195" s="5">
        <v>46138.25</v>
      </c>
      <c r="Q195" s="5">
        <v>5026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346866</v>
      </c>
      <c r="X195" s="5">
        <v>0</v>
      </c>
      <c r="Y195" s="5">
        <v>39349</v>
      </c>
      <c r="Z195" s="5">
        <v>19947</v>
      </c>
      <c r="AA195" s="5">
        <v>279921</v>
      </c>
      <c r="AB195" s="5">
        <v>3875859.25</v>
      </c>
      <c r="AC195" s="5">
        <v>0</v>
      </c>
      <c r="AD195" s="5">
        <v>60326</v>
      </c>
      <c r="AE195" s="5">
        <v>30650</v>
      </c>
      <c r="AF195" s="5">
        <v>0</v>
      </c>
      <c r="AG195" s="5">
        <v>275284</v>
      </c>
      <c r="AH195" s="5">
        <v>0</v>
      </c>
      <c r="AI195" s="5">
        <v>144724</v>
      </c>
      <c r="AJ195" s="5">
        <v>510984</v>
      </c>
      <c r="AK195" s="5">
        <v>6362421.6964539997</v>
      </c>
      <c r="AL195" s="5">
        <v>129445200</v>
      </c>
      <c r="AM195" s="47"/>
    </row>
    <row r="196" spans="1:39" x14ac:dyDescent="0.25">
      <c r="A196" s="5">
        <v>676</v>
      </c>
      <c r="B196" s="5">
        <v>1</v>
      </c>
      <c r="C196" s="5" t="s">
        <v>287</v>
      </c>
      <c r="D196" s="5">
        <v>136</v>
      </c>
      <c r="E196" s="5">
        <v>150.4</v>
      </c>
      <c r="F196" s="5">
        <v>189</v>
      </c>
      <c r="G196" s="5">
        <v>209.2</v>
      </c>
      <c r="H196" s="5">
        <v>1429254</v>
      </c>
      <c r="I196" s="5">
        <v>0</v>
      </c>
      <c r="J196" s="5">
        <v>79121</v>
      </c>
      <c r="K196" s="5">
        <v>0</v>
      </c>
      <c r="L196" s="5">
        <v>89005</v>
      </c>
      <c r="M196" s="5">
        <v>56980</v>
      </c>
      <c r="N196" s="5">
        <v>105492</v>
      </c>
      <c r="O196" s="5">
        <v>48097</v>
      </c>
      <c r="P196" s="5">
        <v>21525</v>
      </c>
      <c r="Q196" s="5">
        <v>2720</v>
      </c>
      <c r="R196" s="5">
        <v>6929</v>
      </c>
      <c r="S196" s="5">
        <v>0</v>
      </c>
      <c r="T196" s="5">
        <v>0</v>
      </c>
      <c r="U196" s="5">
        <v>0</v>
      </c>
      <c r="V196" s="5">
        <v>0</v>
      </c>
      <c r="W196" s="5">
        <v>244825</v>
      </c>
      <c r="X196" s="5">
        <v>0</v>
      </c>
      <c r="Y196" s="5">
        <v>22191</v>
      </c>
      <c r="Z196" s="5">
        <v>15815</v>
      </c>
      <c r="AA196" s="5">
        <v>151461</v>
      </c>
      <c r="AB196" s="5">
        <v>2273415</v>
      </c>
      <c r="AC196" s="5">
        <v>0</v>
      </c>
      <c r="AD196" s="5">
        <v>11949</v>
      </c>
      <c r="AE196" s="5">
        <v>13167</v>
      </c>
      <c r="AF196" s="5">
        <v>4239</v>
      </c>
      <c r="AG196" s="5">
        <v>120513.84</v>
      </c>
      <c r="AH196" s="5">
        <v>0</v>
      </c>
      <c r="AI196" s="5">
        <v>72111</v>
      </c>
      <c r="AJ196" s="5">
        <v>221979.84</v>
      </c>
      <c r="AK196" s="5">
        <v>1190808.5599239999</v>
      </c>
      <c r="AL196" s="5">
        <v>46921300</v>
      </c>
      <c r="AM196" s="47"/>
    </row>
    <row r="197" spans="1:39" x14ac:dyDescent="0.25">
      <c r="A197" s="5">
        <v>682</v>
      </c>
      <c r="B197" s="5">
        <v>1</v>
      </c>
      <c r="C197" s="5" t="s">
        <v>288</v>
      </c>
      <c r="D197" s="5">
        <v>1145</v>
      </c>
      <c r="E197" s="5">
        <v>1247.2</v>
      </c>
      <c r="F197" s="5">
        <v>1145</v>
      </c>
      <c r="G197" s="5">
        <v>1247.2</v>
      </c>
      <c r="H197" s="5">
        <v>8520870</v>
      </c>
      <c r="I197" s="5">
        <v>42983</v>
      </c>
      <c r="J197" s="5">
        <v>115536</v>
      </c>
      <c r="K197" s="5">
        <v>15413</v>
      </c>
      <c r="L197" s="5">
        <v>0</v>
      </c>
      <c r="M197" s="5">
        <v>0</v>
      </c>
      <c r="N197" s="5">
        <v>445916</v>
      </c>
      <c r="O197" s="5">
        <v>280029</v>
      </c>
      <c r="P197" s="5">
        <v>193716.25</v>
      </c>
      <c r="Q197" s="5">
        <v>16214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282915</v>
      </c>
      <c r="X197" s="5">
        <v>0</v>
      </c>
      <c r="Y197" s="5">
        <v>34434</v>
      </c>
      <c r="Z197" s="5">
        <v>64083</v>
      </c>
      <c r="AA197" s="5">
        <v>902973</v>
      </c>
      <c r="AB197" s="5">
        <v>10915082.25</v>
      </c>
      <c r="AC197" s="5">
        <v>0</v>
      </c>
      <c r="AD197" s="5">
        <v>69001</v>
      </c>
      <c r="AE197" s="5">
        <v>127004</v>
      </c>
      <c r="AF197" s="5">
        <v>0</v>
      </c>
      <c r="AG197" s="5">
        <v>166838</v>
      </c>
      <c r="AH197" s="5">
        <v>0</v>
      </c>
      <c r="AI197" s="5">
        <v>460756</v>
      </c>
      <c r="AJ197" s="5">
        <v>823599</v>
      </c>
      <c r="AK197" s="5">
        <v>7041281.0967560001</v>
      </c>
      <c r="AL197" s="5">
        <v>417021700</v>
      </c>
      <c r="AM197" s="47"/>
    </row>
    <row r="198" spans="1:39" x14ac:dyDescent="0.25">
      <c r="A198" s="5">
        <v>690</v>
      </c>
      <c r="B198" s="5">
        <v>1</v>
      </c>
      <c r="C198" s="5" t="s">
        <v>289</v>
      </c>
      <c r="D198" s="5">
        <v>1031</v>
      </c>
      <c r="E198" s="5">
        <v>1120.8</v>
      </c>
      <c r="F198" s="5">
        <v>1014.299606</v>
      </c>
      <c r="G198" s="5">
        <v>1107.756016</v>
      </c>
      <c r="H198" s="5">
        <v>7568189</v>
      </c>
      <c r="I198" s="5">
        <v>0</v>
      </c>
      <c r="J198" s="5">
        <v>315700</v>
      </c>
      <c r="K198" s="5">
        <v>31036</v>
      </c>
      <c r="L198" s="5">
        <v>0</v>
      </c>
      <c r="M198" s="5">
        <v>59698</v>
      </c>
      <c r="N198" s="5">
        <v>475840</v>
      </c>
      <c r="O198" s="5">
        <v>242019</v>
      </c>
      <c r="P198" s="5">
        <v>185505.5</v>
      </c>
      <c r="Q198" s="5">
        <v>14401</v>
      </c>
      <c r="R198" s="5">
        <v>820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5058</v>
      </c>
      <c r="Z198" s="5">
        <v>63737</v>
      </c>
      <c r="AA198" s="5">
        <v>802015</v>
      </c>
      <c r="AB198" s="5">
        <v>9764018.5</v>
      </c>
      <c r="AC198" s="5">
        <v>0</v>
      </c>
      <c r="AD198" s="5">
        <v>65755</v>
      </c>
      <c r="AE198" s="5">
        <v>151917</v>
      </c>
      <c r="AF198" s="5">
        <v>672</v>
      </c>
      <c r="AG198" s="5">
        <v>0</v>
      </c>
      <c r="AH198" s="5">
        <v>0</v>
      </c>
      <c r="AI198" s="5">
        <v>511183</v>
      </c>
      <c r="AJ198" s="5">
        <v>729527</v>
      </c>
      <c r="AK198" s="5">
        <v>6895830.8234160002</v>
      </c>
      <c r="AL198" s="5">
        <v>468109100</v>
      </c>
      <c r="AM198" s="47"/>
    </row>
    <row r="199" spans="1:39" x14ac:dyDescent="0.25">
      <c r="A199" s="5">
        <v>695</v>
      </c>
      <c r="B199" s="5">
        <v>1</v>
      </c>
      <c r="C199" s="5" t="s">
        <v>290</v>
      </c>
      <c r="D199" s="5">
        <v>824</v>
      </c>
      <c r="E199" s="5">
        <v>908</v>
      </c>
      <c r="F199" s="5">
        <v>725.87282500000003</v>
      </c>
      <c r="G199" s="5">
        <v>808.40738999999996</v>
      </c>
      <c r="H199" s="5">
        <v>5523039</v>
      </c>
      <c r="I199" s="5">
        <v>12281</v>
      </c>
      <c r="J199" s="5">
        <v>422725.89</v>
      </c>
      <c r="K199" s="5">
        <v>0</v>
      </c>
      <c r="L199" s="5">
        <v>69444</v>
      </c>
      <c r="M199" s="5">
        <v>0</v>
      </c>
      <c r="N199" s="5">
        <v>108431</v>
      </c>
      <c r="O199" s="5">
        <v>196039</v>
      </c>
      <c r="P199" s="5">
        <v>124497.5</v>
      </c>
      <c r="Q199" s="5">
        <v>10509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203217</v>
      </c>
      <c r="X199" s="5">
        <v>0</v>
      </c>
      <c r="Y199" s="5">
        <v>0</v>
      </c>
      <c r="Z199" s="5">
        <v>39322</v>
      </c>
      <c r="AA199" s="5">
        <v>585287</v>
      </c>
      <c r="AB199" s="5">
        <v>7294792.3899999997</v>
      </c>
      <c r="AC199" s="5">
        <v>0</v>
      </c>
      <c r="AD199" s="5">
        <v>32324</v>
      </c>
      <c r="AE199" s="5">
        <v>55907</v>
      </c>
      <c r="AF199" s="5">
        <v>0</v>
      </c>
      <c r="AG199" s="5">
        <v>82083</v>
      </c>
      <c r="AH199" s="5">
        <v>0</v>
      </c>
      <c r="AI199" s="5">
        <v>204558</v>
      </c>
      <c r="AJ199" s="5">
        <v>374872</v>
      </c>
      <c r="AK199" s="5">
        <v>3054048.7242089999</v>
      </c>
      <c r="AL199" s="5">
        <v>207950643</v>
      </c>
      <c r="AM199" s="47"/>
    </row>
    <row r="200" spans="1:39" x14ac:dyDescent="0.25">
      <c r="A200" s="5">
        <v>696</v>
      </c>
      <c r="B200" s="5">
        <v>1</v>
      </c>
      <c r="C200" s="5" t="s">
        <v>291</v>
      </c>
      <c r="D200" s="5">
        <v>491</v>
      </c>
      <c r="E200" s="5">
        <v>535.6</v>
      </c>
      <c r="F200" s="5">
        <v>562</v>
      </c>
      <c r="G200" s="5">
        <v>616.4</v>
      </c>
      <c r="H200" s="5">
        <v>4211245</v>
      </c>
      <c r="I200" s="5">
        <v>0</v>
      </c>
      <c r="J200" s="5">
        <v>131307</v>
      </c>
      <c r="K200" s="5">
        <v>0</v>
      </c>
      <c r="L200" s="5">
        <v>120017</v>
      </c>
      <c r="M200" s="5">
        <v>243785</v>
      </c>
      <c r="N200" s="5">
        <v>198630</v>
      </c>
      <c r="O200" s="5">
        <v>149235</v>
      </c>
      <c r="P200" s="5">
        <v>94041.25</v>
      </c>
      <c r="Q200" s="5">
        <v>8013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171470</v>
      </c>
      <c r="X200" s="5">
        <v>0</v>
      </c>
      <c r="Y200" s="5">
        <v>0</v>
      </c>
      <c r="Z200" s="5">
        <v>30240</v>
      </c>
      <c r="AA200" s="5">
        <v>446274</v>
      </c>
      <c r="AB200" s="5">
        <v>5804257.25</v>
      </c>
      <c r="AC200" s="5">
        <v>0</v>
      </c>
      <c r="AD200" s="5">
        <v>80309</v>
      </c>
      <c r="AE200" s="5">
        <v>94041.25</v>
      </c>
      <c r="AF200" s="5">
        <v>0</v>
      </c>
      <c r="AG200" s="5">
        <v>171470</v>
      </c>
      <c r="AH200" s="5">
        <v>0</v>
      </c>
      <c r="AI200" s="5">
        <v>415808</v>
      </c>
      <c r="AJ200" s="5">
        <v>761628.25</v>
      </c>
      <c r="AK200" s="5">
        <v>7600081.0765589997</v>
      </c>
      <c r="AL200" s="5">
        <v>393674575</v>
      </c>
      <c r="AM200" s="47"/>
    </row>
    <row r="201" spans="1:39" x14ac:dyDescent="0.25">
      <c r="A201" s="5">
        <v>698</v>
      </c>
      <c r="B201" s="5">
        <v>1</v>
      </c>
      <c r="C201" s="5" t="s">
        <v>292</v>
      </c>
      <c r="D201" s="5">
        <v>213.87426199999999</v>
      </c>
      <c r="E201" s="5">
        <v>230.10261399999999</v>
      </c>
      <c r="F201" s="5">
        <v>176.30753999999999</v>
      </c>
      <c r="G201" s="5">
        <v>191.35198399999999</v>
      </c>
      <c r="H201" s="5">
        <v>1307317</v>
      </c>
      <c r="I201" s="5">
        <v>6140</v>
      </c>
      <c r="J201" s="5">
        <v>108612</v>
      </c>
      <c r="K201" s="5">
        <v>0</v>
      </c>
      <c r="L201" s="5">
        <v>83347</v>
      </c>
      <c r="M201" s="5">
        <v>409596</v>
      </c>
      <c r="N201" s="5">
        <v>101579</v>
      </c>
      <c r="O201" s="5">
        <v>42490</v>
      </c>
      <c r="P201" s="5">
        <v>31918</v>
      </c>
      <c r="Q201" s="5">
        <v>2488</v>
      </c>
      <c r="R201" s="5">
        <v>2503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474</v>
      </c>
      <c r="Z201" s="5">
        <v>10735</v>
      </c>
      <c r="AA201" s="5">
        <v>138539</v>
      </c>
      <c r="AB201" s="5">
        <v>2245738</v>
      </c>
      <c r="AC201" s="5">
        <v>0</v>
      </c>
      <c r="AD201" s="5">
        <v>42490</v>
      </c>
      <c r="AE201" s="5">
        <v>31918</v>
      </c>
      <c r="AF201" s="5">
        <v>2503</v>
      </c>
      <c r="AG201" s="5">
        <v>-2078.2448129999998</v>
      </c>
      <c r="AH201" s="5">
        <v>0</v>
      </c>
      <c r="AI201" s="5">
        <v>138539</v>
      </c>
      <c r="AJ201" s="5">
        <v>213371.755187</v>
      </c>
      <c r="AK201" s="5">
        <v>5063255.4719420001</v>
      </c>
      <c r="AL201" s="5">
        <v>243684910</v>
      </c>
      <c r="AM201" s="47"/>
    </row>
    <row r="202" spans="1:39" x14ac:dyDescent="0.25">
      <c r="A202" s="5">
        <v>700</v>
      </c>
      <c r="B202" s="5">
        <v>1</v>
      </c>
      <c r="C202" s="5" t="s">
        <v>293</v>
      </c>
      <c r="D202" s="5">
        <v>1818.99208</v>
      </c>
      <c r="E202" s="5">
        <v>1990.8148269999999</v>
      </c>
      <c r="F202" s="5">
        <v>2084.8768300000002</v>
      </c>
      <c r="G202" s="5">
        <v>2293.8563170000002</v>
      </c>
      <c r="H202" s="5">
        <v>15671626</v>
      </c>
      <c r="I202" s="5">
        <v>18421</v>
      </c>
      <c r="J202" s="5">
        <v>73022</v>
      </c>
      <c r="K202" s="5">
        <v>15561</v>
      </c>
      <c r="L202" s="5">
        <v>0</v>
      </c>
      <c r="M202" s="5">
        <v>0</v>
      </c>
      <c r="N202" s="5">
        <v>245368</v>
      </c>
      <c r="O202" s="5">
        <v>486027</v>
      </c>
      <c r="P202" s="5">
        <v>384220.5</v>
      </c>
      <c r="Q202" s="5">
        <v>29820</v>
      </c>
      <c r="R202" s="5">
        <v>0</v>
      </c>
      <c r="S202" s="5">
        <v>0</v>
      </c>
      <c r="T202" s="5">
        <v>0</v>
      </c>
      <c r="U202" s="5">
        <v>0</v>
      </c>
      <c r="V202" s="5">
        <v>-8198</v>
      </c>
      <c r="W202" s="5">
        <v>0</v>
      </c>
      <c r="X202" s="5">
        <v>0</v>
      </c>
      <c r="Y202" s="5">
        <v>23996</v>
      </c>
      <c r="Z202" s="5">
        <v>112669</v>
      </c>
      <c r="AA202" s="5">
        <v>1660752</v>
      </c>
      <c r="AB202" s="5">
        <v>18713284.5</v>
      </c>
      <c r="AC202" s="5">
        <v>0</v>
      </c>
      <c r="AD202" s="5">
        <v>185308</v>
      </c>
      <c r="AE202" s="5">
        <v>384220.5</v>
      </c>
      <c r="AF202" s="5">
        <v>0</v>
      </c>
      <c r="AG202" s="5">
        <v>0</v>
      </c>
      <c r="AH202" s="5">
        <v>0</v>
      </c>
      <c r="AI202" s="5">
        <v>1545459</v>
      </c>
      <c r="AJ202" s="5">
        <v>2114987.5</v>
      </c>
      <c r="AK202" s="5">
        <v>20038399.606704999</v>
      </c>
      <c r="AL202" s="5">
        <v>1458402272</v>
      </c>
      <c r="AM202" s="47"/>
    </row>
    <row r="203" spans="1:39" x14ac:dyDescent="0.25">
      <c r="A203" s="5">
        <v>701</v>
      </c>
      <c r="B203" s="5">
        <v>1</v>
      </c>
      <c r="C203" s="5" t="s">
        <v>294</v>
      </c>
      <c r="D203" s="5">
        <v>2452.9516130000002</v>
      </c>
      <c r="E203" s="5">
        <v>2686.1419350000001</v>
      </c>
      <c r="F203" s="5">
        <v>2252</v>
      </c>
      <c r="G203" s="5">
        <v>2469.4</v>
      </c>
      <c r="H203" s="5">
        <v>16870941</v>
      </c>
      <c r="I203" s="5">
        <v>18421</v>
      </c>
      <c r="J203" s="5">
        <v>1096883</v>
      </c>
      <c r="K203" s="5">
        <v>0</v>
      </c>
      <c r="L203" s="5">
        <v>0</v>
      </c>
      <c r="M203" s="5">
        <v>0</v>
      </c>
      <c r="N203" s="5">
        <v>411092</v>
      </c>
      <c r="O203" s="5">
        <v>591622</v>
      </c>
      <c r="P203" s="5">
        <v>413486.25</v>
      </c>
      <c r="Q203" s="5">
        <v>32102</v>
      </c>
      <c r="R203" s="5">
        <v>2568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131536</v>
      </c>
      <c r="AA203" s="5">
        <v>1787846</v>
      </c>
      <c r="AB203" s="5">
        <v>21356497.25</v>
      </c>
      <c r="AC203" s="5">
        <v>0</v>
      </c>
      <c r="AD203" s="5">
        <v>126715</v>
      </c>
      <c r="AE203" s="5">
        <v>276796</v>
      </c>
      <c r="AF203" s="5">
        <v>1719</v>
      </c>
      <c r="AG203" s="5">
        <v>0</v>
      </c>
      <c r="AH203" s="5">
        <v>0</v>
      </c>
      <c r="AI203" s="5">
        <v>931478</v>
      </c>
      <c r="AJ203" s="5">
        <v>1336708</v>
      </c>
      <c r="AK203" s="5">
        <v>12118244.547560001</v>
      </c>
      <c r="AL203" s="5">
        <v>917060179</v>
      </c>
      <c r="AM203" s="47"/>
    </row>
    <row r="204" spans="1:39" x14ac:dyDescent="0.25">
      <c r="A204" s="5">
        <v>704</v>
      </c>
      <c r="B204" s="5">
        <v>1</v>
      </c>
      <c r="C204" s="5" t="s">
        <v>295</v>
      </c>
      <c r="D204" s="5">
        <v>1861.70649</v>
      </c>
      <c r="E204" s="5">
        <v>2040.3064899999999</v>
      </c>
      <c r="F204" s="5">
        <v>1818.4294239999999</v>
      </c>
      <c r="G204" s="5">
        <v>1988.180691</v>
      </c>
      <c r="H204" s="5">
        <v>13583250</v>
      </c>
      <c r="I204" s="5">
        <v>0</v>
      </c>
      <c r="J204" s="5">
        <v>248381</v>
      </c>
      <c r="K204" s="5">
        <v>15409</v>
      </c>
      <c r="L204" s="5">
        <v>0</v>
      </c>
      <c r="M204" s="5">
        <v>0</v>
      </c>
      <c r="N204" s="5">
        <v>341715.56501999998</v>
      </c>
      <c r="O204" s="5">
        <v>439225</v>
      </c>
      <c r="P204" s="5">
        <v>331364</v>
      </c>
      <c r="Q204" s="5">
        <v>25846</v>
      </c>
      <c r="R204" s="5">
        <v>30857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115769</v>
      </c>
      <c r="AA204" s="5">
        <v>1439443</v>
      </c>
      <c r="AB204" s="5">
        <v>16571259.565020001</v>
      </c>
      <c r="AC204" s="5">
        <v>0</v>
      </c>
      <c r="AD204" s="5">
        <v>145352</v>
      </c>
      <c r="AE204" s="5">
        <v>331364</v>
      </c>
      <c r="AF204" s="5">
        <v>30857</v>
      </c>
      <c r="AG204" s="5">
        <v>0</v>
      </c>
      <c r="AH204" s="5">
        <v>0</v>
      </c>
      <c r="AI204" s="5">
        <v>1242111</v>
      </c>
      <c r="AJ204" s="5">
        <v>1749684</v>
      </c>
      <c r="AK204" s="5">
        <v>15074839.722964</v>
      </c>
      <c r="AL204" s="5">
        <v>1201452210</v>
      </c>
      <c r="AM204" s="47"/>
    </row>
    <row r="205" spans="1:39" x14ac:dyDescent="0.25">
      <c r="A205" s="5">
        <v>707</v>
      </c>
      <c r="B205" s="5">
        <v>1</v>
      </c>
      <c r="C205" s="5" t="s">
        <v>296</v>
      </c>
      <c r="D205" s="5">
        <v>91.25</v>
      </c>
      <c r="E205" s="5">
        <v>100.6</v>
      </c>
      <c r="F205" s="5">
        <v>86.892857000000006</v>
      </c>
      <c r="G205" s="5">
        <v>95.871429000000006</v>
      </c>
      <c r="H205" s="5">
        <v>654994</v>
      </c>
      <c r="I205" s="5">
        <v>0</v>
      </c>
      <c r="J205" s="5">
        <v>85975</v>
      </c>
      <c r="K205" s="5">
        <v>0</v>
      </c>
      <c r="L205" s="5">
        <v>46946</v>
      </c>
      <c r="M205" s="5">
        <v>161172</v>
      </c>
      <c r="N205" s="5">
        <v>45812</v>
      </c>
      <c r="O205" s="5">
        <v>21034</v>
      </c>
      <c r="P205" s="5">
        <v>8049</v>
      </c>
      <c r="Q205" s="5">
        <v>1246</v>
      </c>
      <c r="R205" s="5">
        <v>7253</v>
      </c>
      <c r="S205" s="5">
        <v>0</v>
      </c>
      <c r="T205" s="5">
        <v>0</v>
      </c>
      <c r="U205" s="5">
        <v>0</v>
      </c>
      <c r="V205" s="5">
        <v>0</v>
      </c>
      <c r="W205" s="5">
        <v>141951</v>
      </c>
      <c r="X205" s="5">
        <v>0</v>
      </c>
      <c r="Y205" s="5">
        <v>13637</v>
      </c>
      <c r="Z205" s="5">
        <v>4843</v>
      </c>
      <c r="AA205" s="5">
        <v>69411</v>
      </c>
      <c r="AB205" s="5">
        <v>1262323</v>
      </c>
      <c r="AC205" s="5">
        <v>0</v>
      </c>
      <c r="AD205" s="5">
        <v>1299</v>
      </c>
      <c r="AE205" s="5">
        <v>25</v>
      </c>
      <c r="AF205" s="5">
        <v>22</v>
      </c>
      <c r="AG205" s="5">
        <v>657</v>
      </c>
      <c r="AH205" s="5">
        <v>0</v>
      </c>
      <c r="AI205" s="5">
        <v>168</v>
      </c>
      <c r="AJ205" s="5">
        <v>2171</v>
      </c>
      <c r="AK205" s="5">
        <v>135627.157813</v>
      </c>
      <c r="AL205" s="5">
        <v>159100</v>
      </c>
      <c r="AM205" s="47"/>
    </row>
    <row r="206" spans="1:39" x14ac:dyDescent="0.25">
      <c r="A206" s="5">
        <v>709</v>
      </c>
      <c r="B206" s="5">
        <v>1</v>
      </c>
      <c r="C206" s="5" t="s">
        <v>297</v>
      </c>
      <c r="D206" s="5">
        <v>10455.799999999999</v>
      </c>
      <c r="E206" s="5">
        <v>11362.15</v>
      </c>
      <c r="F206" s="5">
        <v>7885.8</v>
      </c>
      <c r="G206" s="5">
        <v>8647.52</v>
      </c>
      <c r="H206" s="5">
        <v>59079857</v>
      </c>
      <c r="I206" s="5">
        <v>264037</v>
      </c>
      <c r="J206" s="5">
        <v>5549262.71</v>
      </c>
      <c r="K206" s="5">
        <v>29065</v>
      </c>
      <c r="L206" s="5">
        <v>0</v>
      </c>
      <c r="M206" s="5">
        <v>0</v>
      </c>
      <c r="N206" s="5">
        <v>741462</v>
      </c>
      <c r="O206" s="5">
        <v>1913820</v>
      </c>
      <c r="P206" s="5">
        <v>432376</v>
      </c>
      <c r="Q206" s="5">
        <v>112418</v>
      </c>
      <c r="R206" s="5">
        <v>420097</v>
      </c>
      <c r="S206" s="5">
        <v>0</v>
      </c>
      <c r="T206" s="5">
        <v>0</v>
      </c>
      <c r="U206" s="5">
        <v>0</v>
      </c>
      <c r="V206" s="5">
        <v>-4782</v>
      </c>
      <c r="W206" s="5">
        <v>5593043</v>
      </c>
      <c r="X206" s="5">
        <v>0</v>
      </c>
      <c r="Y206" s="5">
        <v>0</v>
      </c>
      <c r="Z206" s="5">
        <v>815903</v>
      </c>
      <c r="AA206" s="5">
        <v>6260804</v>
      </c>
      <c r="AB206" s="5">
        <v>81207362.709999993</v>
      </c>
      <c r="AC206" s="5">
        <v>0</v>
      </c>
      <c r="AD206" s="5">
        <v>1009644</v>
      </c>
      <c r="AE206" s="5">
        <v>432376</v>
      </c>
      <c r="AF206" s="5">
        <v>420097</v>
      </c>
      <c r="AG206" s="5">
        <v>5593043</v>
      </c>
      <c r="AH206" s="5">
        <v>0</v>
      </c>
      <c r="AI206" s="5">
        <v>5805667</v>
      </c>
      <c r="AJ206" s="5">
        <v>13260827</v>
      </c>
      <c r="AK206" s="5">
        <v>104525414.357665</v>
      </c>
      <c r="AL206" s="5">
        <v>8244517236</v>
      </c>
      <c r="AM206" s="47"/>
    </row>
    <row r="207" spans="1:39" x14ac:dyDescent="0.25">
      <c r="A207" s="5">
        <v>712</v>
      </c>
      <c r="B207" s="5">
        <v>1</v>
      </c>
      <c r="C207" s="5" t="s">
        <v>1917</v>
      </c>
      <c r="D207" s="5">
        <v>624.85755800000004</v>
      </c>
      <c r="E207" s="5">
        <v>685.70407</v>
      </c>
      <c r="F207" s="5">
        <v>559.45045000000005</v>
      </c>
      <c r="G207" s="5">
        <v>619.83013500000004</v>
      </c>
      <c r="H207" s="5">
        <v>4234679</v>
      </c>
      <c r="I207" s="5">
        <v>0</v>
      </c>
      <c r="J207" s="5">
        <v>323706.64</v>
      </c>
      <c r="K207" s="5">
        <v>0</v>
      </c>
      <c r="L207" s="5">
        <v>119480</v>
      </c>
      <c r="M207" s="5">
        <v>0</v>
      </c>
      <c r="N207" s="5">
        <v>122501</v>
      </c>
      <c r="O207" s="5">
        <v>136634</v>
      </c>
      <c r="P207" s="5">
        <v>102889.5</v>
      </c>
      <c r="Q207" s="5">
        <v>8058</v>
      </c>
      <c r="R207" s="5">
        <v>17380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31447</v>
      </c>
      <c r="AA207" s="5">
        <v>448757</v>
      </c>
      <c r="AB207" s="5">
        <v>5545532.1399999997</v>
      </c>
      <c r="AC207" s="5">
        <v>0</v>
      </c>
      <c r="AD207" s="5">
        <v>43321</v>
      </c>
      <c r="AE207" s="5">
        <v>94227</v>
      </c>
      <c r="AF207" s="5">
        <v>15917</v>
      </c>
      <c r="AG207" s="5">
        <v>0</v>
      </c>
      <c r="AH207" s="5">
        <v>0</v>
      </c>
      <c r="AI207" s="5">
        <v>319861</v>
      </c>
      <c r="AJ207" s="5">
        <v>473326</v>
      </c>
      <c r="AK207" s="5">
        <v>4502736.5384569997</v>
      </c>
      <c r="AL207" s="5">
        <v>320267220</v>
      </c>
      <c r="AM207" s="47"/>
    </row>
    <row r="208" spans="1:39" x14ac:dyDescent="0.25">
      <c r="A208" s="5">
        <v>716</v>
      </c>
      <c r="B208" s="5">
        <v>1</v>
      </c>
      <c r="C208" s="5" t="s">
        <v>298</v>
      </c>
      <c r="D208" s="5">
        <v>1795</v>
      </c>
      <c r="E208" s="5">
        <v>1960.4</v>
      </c>
      <c r="F208" s="5">
        <v>1638.3068599999999</v>
      </c>
      <c r="G208" s="5">
        <v>1788.1051950000001</v>
      </c>
      <c r="H208" s="5">
        <v>12216335</v>
      </c>
      <c r="I208" s="5">
        <v>0</v>
      </c>
      <c r="J208" s="5">
        <v>176377</v>
      </c>
      <c r="K208" s="5">
        <v>15799</v>
      </c>
      <c r="L208" s="5">
        <v>0</v>
      </c>
      <c r="M208" s="5">
        <v>0</v>
      </c>
      <c r="N208" s="5">
        <v>207570</v>
      </c>
      <c r="O208" s="5">
        <v>398747</v>
      </c>
      <c r="P208" s="5">
        <v>300136.25</v>
      </c>
      <c r="Q208" s="5">
        <v>23245</v>
      </c>
      <c r="R208" s="5">
        <v>7725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86934</v>
      </c>
      <c r="AA208" s="5">
        <v>1294588</v>
      </c>
      <c r="AB208" s="5">
        <v>14727456.25</v>
      </c>
      <c r="AC208" s="5">
        <v>0</v>
      </c>
      <c r="AD208" s="5">
        <v>144633</v>
      </c>
      <c r="AE208" s="5">
        <v>296410</v>
      </c>
      <c r="AF208" s="5">
        <v>7629</v>
      </c>
      <c r="AG208" s="5">
        <v>0</v>
      </c>
      <c r="AH208" s="5">
        <v>0</v>
      </c>
      <c r="AI208" s="5">
        <v>995063</v>
      </c>
      <c r="AJ208" s="5">
        <v>1443735</v>
      </c>
      <c r="AK208" s="5">
        <v>14860218.532294</v>
      </c>
      <c r="AL208" s="5">
        <v>987391700</v>
      </c>
      <c r="AM208" s="47"/>
    </row>
    <row r="209" spans="1:39" x14ac:dyDescent="0.25">
      <c r="A209" s="5">
        <v>717</v>
      </c>
      <c r="B209" s="5">
        <v>1</v>
      </c>
      <c r="C209" s="5" t="s">
        <v>299</v>
      </c>
      <c r="D209" s="5">
        <v>1961.875454</v>
      </c>
      <c r="E209" s="5">
        <v>2177.1098229999998</v>
      </c>
      <c r="F209" s="5">
        <v>1831.3422049999999</v>
      </c>
      <c r="G209" s="5">
        <v>2024.260792</v>
      </c>
      <c r="H209" s="5">
        <v>13829750</v>
      </c>
      <c r="I209" s="5">
        <v>119738</v>
      </c>
      <c r="J209" s="5">
        <v>201502</v>
      </c>
      <c r="K209" s="5">
        <v>55945</v>
      </c>
      <c r="L209" s="5">
        <v>0</v>
      </c>
      <c r="M209" s="5">
        <v>0</v>
      </c>
      <c r="N209" s="5">
        <v>180622</v>
      </c>
      <c r="O209" s="5">
        <v>447063</v>
      </c>
      <c r="P209" s="5">
        <v>338586.75</v>
      </c>
      <c r="Q209" s="5">
        <v>26315</v>
      </c>
      <c r="R209" s="5">
        <v>31194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25135</v>
      </c>
      <c r="Z209" s="5">
        <v>142239</v>
      </c>
      <c r="AA209" s="5">
        <v>1465565</v>
      </c>
      <c r="AB209" s="5">
        <v>16863654.75</v>
      </c>
      <c r="AC209" s="5">
        <v>0</v>
      </c>
      <c r="AD209" s="5">
        <v>160418</v>
      </c>
      <c r="AE209" s="5">
        <v>338586.75</v>
      </c>
      <c r="AF209" s="5">
        <v>31194</v>
      </c>
      <c r="AG209" s="5">
        <v>0</v>
      </c>
      <c r="AH209" s="5">
        <v>0</v>
      </c>
      <c r="AI209" s="5">
        <v>1244582</v>
      </c>
      <c r="AJ209" s="5">
        <v>1774780.75</v>
      </c>
      <c r="AK209" s="5">
        <v>16642299.126188001</v>
      </c>
      <c r="AL209" s="5">
        <v>1218692800</v>
      </c>
      <c r="AM209" s="47"/>
    </row>
    <row r="210" spans="1:39" x14ac:dyDescent="0.25">
      <c r="A210" s="5">
        <v>719</v>
      </c>
      <c r="B210" s="5">
        <v>1</v>
      </c>
      <c r="C210" s="5" t="s">
        <v>2171</v>
      </c>
      <c r="D210" s="5">
        <v>8690.3592520000002</v>
      </c>
      <c r="E210" s="5">
        <v>9518.5160880000003</v>
      </c>
      <c r="F210" s="5">
        <v>8457.9044429999994</v>
      </c>
      <c r="G210" s="5">
        <v>9267.5886659999996</v>
      </c>
      <c r="H210" s="5">
        <v>63316166</v>
      </c>
      <c r="I210" s="5">
        <v>0</v>
      </c>
      <c r="J210" s="5">
        <v>381641</v>
      </c>
      <c r="K210" s="5">
        <v>214963</v>
      </c>
      <c r="L210" s="5">
        <v>0</v>
      </c>
      <c r="M210" s="5">
        <v>0</v>
      </c>
      <c r="N210" s="5">
        <v>9559</v>
      </c>
      <c r="O210" s="5">
        <v>1973129</v>
      </c>
      <c r="P210" s="5">
        <v>1249964</v>
      </c>
      <c r="Q210" s="5">
        <v>120479</v>
      </c>
      <c r="R210" s="5">
        <v>25949</v>
      </c>
      <c r="S210" s="5">
        <v>0</v>
      </c>
      <c r="T210" s="5">
        <v>0</v>
      </c>
      <c r="U210" s="5">
        <v>269772</v>
      </c>
      <c r="V210" s="5">
        <v>-16397</v>
      </c>
      <c r="W210" s="5">
        <v>5782697</v>
      </c>
      <c r="X210" s="5">
        <v>0</v>
      </c>
      <c r="Y210" s="5">
        <v>1010851</v>
      </c>
      <c r="Z210" s="5">
        <v>697147</v>
      </c>
      <c r="AA210" s="5">
        <v>6709734</v>
      </c>
      <c r="AB210" s="5">
        <v>81745654</v>
      </c>
      <c r="AC210" s="5">
        <v>0</v>
      </c>
      <c r="AD210" s="5">
        <v>728135</v>
      </c>
      <c r="AE210" s="5">
        <v>1249964</v>
      </c>
      <c r="AF210" s="5">
        <v>25949</v>
      </c>
      <c r="AG210" s="5">
        <v>5757070.9699999997</v>
      </c>
      <c r="AH210" s="5">
        <v>0</v>
      </c>
      <c r="AI210" s="5">
        <v>6107356</v>
      </c>
      <c r="AJ210" s="5">
        <v>13868474.970000001</v>
      </c>
      <c r="AK210" s="5">
        <v>78358524.395871997</v>
      </c>
      <c r="AL210" s="5">
        <v>6561473100</v>
      </c>
      <c r="AM210" s="47"/>
    </row>
    <row r="211" spans="1:39" x14ac:dyDescent="0.25">
      <c r="A211" s="5">
        <v>720</v>
      </c>
      <c r="B211" s="5">
        <v>1</v>
      </c>
      <c r="C211" s="5" t="s">
        <v>300</v>
      </c>
      <c r="D211" s="5">
        <v>8850</v>
      </c>
      <c r="E211" s="5">
        <v>9732.4</v>
      </c>
      <c r="F211" s="5">
        <v>8117</v>
      </c>
      <c r="G211" s="5">
        <v>8965.7999999999993</v>
      </c>
      <c r="H211" s="5">
        <v>61254346</v>
      </c>
      <c r="I211" s="5">
        <v>381728</v>
      </c>
      <c r="J211" s="5">
        <v>2553318</v>
      </c>
      <c r="K211" s="5">
        <v>859888</v>
      </c>
      <c r="L211" s="5">
        <v>0</v>
      </c>
      <c r="M211" s="5">
        <v>0</v>
      </c>
      <c r="N211" s="5">
        <v>37780.073579999997</v>
      </c>
      <c r="O211" s="5">
        <v>1900238</v>
      </c>
      <c r="P211" s="5">
        <v>1498023.75</v>
      </c>
      <c r="Q211" s="5">
        <v>116555</v>
      </c>
      <c r="R211" s="5">
        <v>169005</v>
      </c>
      <c r="S211" s="5">
        <v>0</v>
      </c>
      <c r="T211" s="5">
        <v>0</v>
      </c>
      <c r="U211" s="5">
        <v>0</v>
      </c>
      <c r="V211" s="5">
        <v>-15577</v>
      </c>
      <c r="W211" s="5">
        <v>0</v>
      </c>
      <c r="X211" s="5">
        <v>0</v>
      </c>
      <c r="Y211" s="5">
        <v>0</v>
      </c>
      <c r="Z211" s="5">
        <v>682362</v>
      </c>
      <c r="AA211" s="5">
        <v>6491239</v>
      </c>
      <c r="AB211" s="5">
        <v>75928905.823579997</v>
      </c>
      <c r="AC211" s="5">
        <v>0</v>
      </c>
      <c r="AD211" s="5">
        <v>725297</v>
      </c>
      <c r="AE211" s="5">
        <v>1498023.75</v>
      </c>
      <c r="AF211" s="5">
        <v>169005</v>
      </c>
      <c r="AG211" s="5">
        <v>0</v>
      </c>
      <c r="AH211" s="5">
        <v>0</v>
      </c>
      <c r="AI211" s="5">
        <v>5748521</v>
      </c>
      <c r="AJ211" s="5">
        <v>8140846.75</v>
      </c>
      <c r="AK211" s="5">
        <v>78407924.615930006</v>
      </c>
      <c r="AL211" s="5">
        <v>6199591500</v>
      </c>
      <c r="AM211" s="47"/>
    </row>
    <row r="212" spans="1:39" x14ac:dyDescent="0.25">
      <c r="A212" s="5">
        <v>721</v>
      </c>
      <c r="B212" s="5">
        <v>1</v>
      </c>
      <c r="C212" s="5" t="s">
        <v>2172</v>
      </c>
      <c r="D212" s="5">
        <v>4053.1920709999999</v>
      </c>
      <c r="E212" s="5">
        <v>4468.408238</v>
      </c>
      <c r="F212" s="5">
        <v>4414.3967279999997</v>
      </c>
      <c r="G212" s="5">
        <v>4853.8975499999997</v>
      </c>
      <c r="H212" s="5">
        <v>33161828</v>
      </c>
      <c r="I212" s="5">
        <v>108480</v>
      </c>
      <c r="J212" s="5">
        <v>195437</v>
      </c>
      <c r="K212" s="5">
        <v>19721</v>
      </c>
      <c r="L212" s="5">
        <v>0</v>
      </c>
      <c r="M212" s="5">
        <v>0</v>
      </c>
      <c r="N212" s="5">
        <v>444591</v>
      </c>
      <c r="O212" s="5">
        <v>1061818</v>
      </c>
      <c r="P212" s="5">
        <v>752036.25</v>
      </c>
      <c r="Q212" s="5">
        <v>63101</v>
      </c>
      <c r="R212" s="5">
        <v>6990</v>
      </c>
      <c r="S212" s="5">
        <v>0</v>
      </c>
      <c r="T212" s="5">
        <v>0</v>
      </c>
      <c r="U212" s="5">
        <v>0</v>
      </c>
      <c r="V212" s="5">
        <v>-8198</v>
      </c>
      <c r="W212" s="5">
        <v>1197457</v>
      </c>
      <c r="X212" s="5">
        <v>0</v>
      </c>
      <c r="Y212" s="5">
        <v>0</v>
      </c>
      <c r="Z212" s="5">
        <v>332054</v>
      </c>
      <c r="AA212" s="5">
        <v>3514222</v>
      </c>
      <c r="AB212" s="5">
        <v>40849537.25</v>
      </c>
      <c r="AC212" s="5">
        <v>0</v>
      </c>
      <c r="AD212" s="5">
        <v>297431</v>
      </c>
      <c r="AE212" s="5">
        <v>752036.25</v>
      </c>
      <c r="AF212" s="5">
        <v>6990</v>
      </c>
      <c r="AG212" s="5">
        <v>1137097</v>
      </c>
      <c r="AH212" s="5">
        <v>0</v>
      </c>
      <c r="AI212" s="5">
        <v>2887510</v>
      </c>
      <c r="AJ212" s="5">
        <v>5081064.25</v>
      </c>
      <c r="AK212" s="5">
        <v>31152273.128876001</v>
      </c>
      <c r="AL212" s="5">
        <v>2405876800</v>
      </c>
      <c r="AM212" s="47"/>
    </row>
    <row r="213" spans="1:39" x14ac:dyDescent="0.25">
      <c r="A213" s="5">
        <v>726</v>
      </c>
      <c r="B213" s="5">
        <v>1</v>
      </c>
      <c r="C213" s="5" t="s">
        <v>301</v>
      </c>
      <c r="D213" s="5">
        <v>2626.4412130000001</v>
      </c>
      <c r="E213" s="5">
        <v>2891.7317440000002</v>
      </c>
      <c r="F213" s="5">
        <v>2973.64714</v>
      </c>
      <c r="G213" s="5">
        <v>3251.9571110000002</v>
      </c>
      <c r="H213" s="5">
        <v>22217371</v>
      </c>
      <c r="I213" s="5">
        <v>59357</v>
      </c>
      <c r="J213" s="5">
        <v>153529</v>
      </c>
      <c r="K213" s="5">
        <v>15849</v>
      </c>
      <c r="L213" s="5">
        <v>0</v>
      </c>
      <c r="M213" s="5">
        <v>0</v>
      </c>
      <c r="N213" s="5">
        <v>316038</v>
      </c>
      <c r="O213" s="5">
        <v>716537</v>
      </c>
      <c r="P213" s="5">
        <v>395678</v>
      </c>
      <c r="Q213" s="5">
        <v>42275</v>
      </c>
      <c r="R213" s="5">
        <v>0</v>
      </c>
      <c r="S213" s="5">
        <v>0</v>
      </c>
      <c r="T213" s="5">
        <v>0</v>
      </c>
      <c r="U213" s="5">
        <v>0</v>
      </c>
      <c r="V213" s="5">
        <v>-7788</v>
      </c>
      <c r="W213" s="5">
        <v>2775741</v>
      </c>
      <c r="X213" s="5">
        <v>0</v>
      </c>
      <c r="Y213" s="5">
        <v>0</v>
      </c>
      <c r="Z213" s="5">
        <v>211412</v>
      </c>
      <c r="AA213" s="5">
        <v>2354417</v>
      </c>
      <c r="AB213" s="5">
        <v>29250416</v>
      </c>
      <c r="AC213" s="5">
        <v>0</v>
      </c>
      <c r="AD213" s="5">
        <v>274902</v>
      </c>
      <c r="AE213" s="5">
        <v>395678</v>
      </c>
      <c r="AF213" s="5">
        <v>0</v>
      </c>
      <c r="AG213" s="5">
        <v>2722803.58</v>
      </c>
      <c r="AH213" s="5">
        <v>0</v>
      </c>
      <c r="AI213" s="5">
        <v>2099703</v>
      </c>
      <c r="AJ213" s="5">
        <v>5493086.5800000001</v>
      </c>
      <c r="AK213" s="5">
        <v>28585609.45008</v>
      </c>
      <c r="AL213" s="5">
        <v>1880328264</v>
      </c>
      <c r="AM213" s="47"/>
    </row>
    <row r="214" spans="1:39" x14ac:dyDescent="0.25">
      <c r="A214" s="5">
        <v>727</v>
      </c>
      <c r="B214" s="5">
        <v>1</v>
      </c>
      <c r="C214" s="5" t="s">
        <v>302</v>
      </c>
      <c r="D214" s="5">
        <v>3786.9458420000001</v>
      </c>
      <c r="E214" s="5">
        <v>4147.6829799999996</v>
      </c>
      <c r="F214" s="5">
        <v>3089.9011260000002</v>
      </c>
      <c r="G214" s="5">
        <v>3386.3123190000001</v>
      </c>
      <c r="H214" s="5">
        <v>23135286</v>
      </c>
      <c r="I214" s="5">
        <v>141229</v>
      </c>
      <c r="J214" s="5">
        <v>332881</v>
      </c>
      <c r="K214" s="5">
        <v>46104</v>
      </c>
      <c r="L214" s="5">
        <v>0</v>
      </c>
      <c r="M214" s="5">
        <v>0</v>
      </c>
      <c r="N214" s="5">
        <v>167703</v>
      </c>
      <c r="O214" s="5">
        <v>737836</v>
      </c>
      <c r="P214" s="5">
        <v>461734.75</v>
      </c>
      <c r="Q214" s="5">
        <v>44022</v>
      </c>
      <c r="R214" s="5">
        <v>28851</v>
      </c>
      <c r="S214" s="5">
        <v>0</v>
      </c>
      <c r="T214" s="5">
        <v>0</v>
      </c>
      <c r="U214" s="5">
        <v>0</v>
      </c>
      <c r="V214" s="5">
        <v>0</v>
      </c>
      <c r="W214" s="5">
        <v>1935684</v>
      </c>
      <c r="X214" s="5">
        <v>0</v>
      </c>
      <c r="Y214" s="5">
        <v>0</v>
      </c>
      <c r="Z214" s="5">
        <v>235017</v>
      </c>
      <c r="AA214" s="5">
        <v>2451690</v>
      </c>
      <c r="AB214" s="5">
        <v>29718037.75</v>
      </c>
      <c r="AC214" s="5">
        <v>0</v>
      </c>
      <c r="AD214" s="5">
        <v>194362</v>
      </c>
      <c r="AE214" s="5">
        <v>393801</v>
      </c>
      <c r="AF214" s="5">
        <v>24606</v>
      </c>
      <c r="AG214" s="5">
        <v>1572949</v>
      </c>
      <c r="AH214" s="5">
        <v>0</v>
      </c>
      <c r="AI214" s="5">
        <v>1627399</v>
      </c>
      <c r="AJ214" s="5">
        <v>3813117</v>
      </c>
      <c r="AK214" s="5">
        <v>20438137.793079998</v>
      </c>
      <c r="AL214" s="5">
        <v>1804098329</v>
      </c>
      <c r="AM214" s="47"/>
    </row>
    <row r="215" spans="1:39" x14ac:dyDescent="0.25">
      <c r="A215" s="5">
        <v>728</v>
      </c>
      <c r="B215" s="5">
        <v>1</v>
      </c>
      <c r="C215" s="5" t="s">
        <v>303</v>
      </c>
      <c r="D215" s="5">
        <v>15077</v>
      </c>
      <c r="E215" s="5">
        <v>16487.2</v>
      </c>
      <c r="F215" s="5">
        <v>12889.125968</v>
      </c>
      <c r="G215" s="5">
        <v>14070.951161000001</v>
      </c>
      <c r="H215" s="5">
        <v>96132738</v>
      </c>
      <c r="I215" s="5">
        <v>358190</v>
      </c>
      <c r="J215" s="5">
        <v>848221</v>
      </c>
      <c r="K215" s="5">
        <v>202353</v>
      </c>
      <c r="L215" s="5">
        <v>0</v>
      </c>
      <c r="M215" s="5">
        <v>0</v>
      </c>
      <c r="N215" s="5">
        <v>447523</v>
      </c>
      <c r="O215" s="5">
        <v>3079543</v>
      </c>
      <c r="P215" s="5">
        <v>1390238</v>
      </c>
      <c r="Q215" s="5">
        <v>182922</v>
      </c>
      <c r="R215" s="5">
        <v>78938</v>
      </c>
      <c r="S215" s="5">
        <v>0</v>
      </c>
      <c r="T215" s="5">
        <v>0</v>
      </c>
      <c r="U215" s="5">
        <v>306268</v>
      </c>
      <c r="V215" s="5">
        <v>-8198</v>
      </c>
      <c r="W215" s="5">
        <v>17925829</v>
      </c>
      <c r="X215" s="5">
        <v>0</v>
      </c>
      <c r="Y215" s="5">
        <v>186802</v>
      </c>
      <c r="Z215" s="5">
        <v>977044</v>
      </c>
      <c r="AA215" s="5">
        <v>10187369</v>
      </c>
      <c r="AB215" s="5">
        <v>132295780</v>
      </c>
      <c r="AC215" s="5">
        <v>0</v>
      </c>
      <c r="AD215" s="5">
        <v>1027449</v>
      </c>
      <c r="AE215" s="5">
        <v>1390238</v>
      </c>
      <c r="AF215" s="5">
        <v>78938</v>
      </c>
      <c r="AG215" s="5">
        <v>17725408</v>
      </c>
      <c r="AH215" s="5">
        <v>0</v>
      </c>
      <c r="AI215" s="5">
        <v>8541981</v>
      </c>
      <c r="AJ215" s="5">
        <v>28764014</v>
      </c>
      <c r="AK215" s="5">
        <v>107562418.48105299</v>
      </c>
      <c r="AL215" s="5">
        <v>9058779828</v>
      </c>
      <c r="AM215" s="47"/>
    </row>
    <row r="216" spans="1:39" x14ac:dyDescent="0.25">
      <c r="A216" s="5">
        <v>738</v>
      </c>
      <c r="B216" s="5">
        <v>1</v>
      </c>
      <c r="C216" s="5" t="s">
        <v>304</v>
      </c>
      <c r="D216" s="5">
        <v>853.11428599999999</v>
      </c>
      <c r="E216" s="5">
        <v>928.11428599999999</v>
      </c>
      <c r="F216" s="5">
        <v>1092.14184</v>
      </c>
      <c r="G216" s="5">
        <v>1192.9466010000001</v>
      </c>
      <c r="H216" s="5">
        <v>8150211</v>
      </c>
      <c r="I216" s="5">
        <v>0</v>
      </c>
      <c r="J216" s="5">
        <v>99948</v>
      </c>
      <c r="K216" s="5">
        <v>0</v>
      </c>
      <c r="L216" s="5">
        <v>0</v>
      </c>
      <c r="M216" s="5">
        <v>0</v>
      </c>
      <c r="N216" s="5">
        <v>201282</v>
      </c>
      <c r="O216" s="5">
        <v>271969</v>
      </c>
      <c r="P216" s="5">
        <v>187008.25</v>
      </c>
      <c r="Q216" s="5">
        <v>15508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238589</v>
      </c>
      <c r="X216" s="5">
        <v>0</v>
      </c>
      <c r="Y216" s="5">
        <v>0</v>
      </c>
      <c r="Z216" s="5">
        <v>50529</v>
      </c>
      <c r="AA216" s="5">
        <v>863693</v>
      </c>
      <c r="AB216" s="5">
        <v>10078737.25</v>
      </c>
      <c r="AC216" s="5">
        <v>0</v>
      </c>
      <c r="AD216" s="5">
        <v>57543</v>
      </c>
      <c r="AE216" s="5">
        <v>162491</v>
      </c>
      <c r="AF216" s="5">
        <v>0</v>
      </c>
      <c r="AG216" s="5">
        <v>186468</v>
      </c>
      <c r="AH216" s="5">
        <v>0</v>
      </c>
      <c r="AI216" s="5">
        <v>584079</v>
      </c>
      <c r="AJ216" s="5">
        <v>990581</v>
      </c>
      <c r="AK216" s="5">
        <v>5783062.829415</v>
      </c>
      <c r="AL216" s="5">
        <v>411281800</v>
      </c>
      <c r="AM216" s="47"/>
    </row>
    <row r="217" spans="1:39" x14ac:dyDescent="0.25">
      <c r="A217" s="5">
        <v>739</v>
      </c>
      <c r="B217" s="5">
        <v>1</v>
      </c>
      <c r="C217" s="5" t="s">
        <v>305</v>
      </c>
      <c r="D217" s="5">
        <v>692.56076199999995</v>
      </c>
      <c r="E217" s="5">
        <v>767.86985300000003</v>
      </c>
      <c r="F217" s="5">
        <v>732.14229999999998</v>
      </c>
      <c r="G217" s="5">
        <v>813.514366</v>
      </c>
      <c r="H217" s="5">
        <v>5557930</v>
      </c>
      <c r="I217" s="5">
        <v>0</v>
      </c>
      <c r="J217" s="5">
        <v>37310</v>
      </c>
      <c r="K217" s="5">
        <v>0</v>
      </c>
      <c r="L217" s="5">
        <v>67529</v>
      </c>
      <c r="M217" s="5">
        <v>0</v>
      </c>
      <c r="N217" s="5">
        <v>182176.38284199999</v>
      </c>
      <c r="O217" s="5">
        <v>185892</v>
      </c>
      <c r="P217" s="5">
        <v>111779.75</v>
      </c>
      <c r="Q217" s="5">
        <v>10576</v>
      </c>
      <c r="R217" s="5">
        <v>8827</v>
      </c>
      <c r="S217" s="5">
        <v>0</v>
      </c>
      <c r="T217" s="5">
        <v>0</v>
      </c>
      <c r="U217" s="5">
        <v>0</v>
      </c>
      <c r="V217" s="5">
        <v>0</v>
      </c>
      <c r="W217" s="5">
        <v>447221</v>
      </c>
      <c r="X217" s="5">
        <v>0</v>
      </c>
      <c r="Y217" s="5">
        <v>0</v>
      </c>
      <c r="Z217" s="5">
        <v>35654</v>
      </c>
      <c r="AA217" s="5">
        <v>588984</v>
      </c>
      <c r="AB217" s="5">
        <v>7233879.1328419996</v>
      </c>
      <c r="AC217" s="5">
        <v>0</v>
      </c>
      <c r="AD217" s="5">
        <v>68134</v>
      </c>
      <c r="AE217" s="5">
        <v>111779.75</v>
      </c>
      <c r="AF217" s="5">
        <v>8827</v>
      </c>
      <c r="AG217" s="5">
        <v>446783</v>
      </c>
      <c r="AH217" s="5">
        <v>0</v>
      </c>
      <c r="AI217" s="5">
        <v>501994</v>
      </c>
      <c r="AJ217" s="5">
        <v>1137517.75</v>
      </c>
      <c r="AK217" s="5">
        <v>6831723.3145709997</v>
      </c>
      <c r="AL217" s="5">
        <v>434872500</v>
      </c>
      <c r="AM217" s="47"/>
    </row>
    <row r="218" spans="1:39" x14ac:dyDescent="0.25">
      <c r="A218" s="5">
        <v>740</v>
      </c>
      <c r="B218" s="5">
        <v>1</v>
      </c>
      <c r="C218" s="5" t="s">
        <v>306</v>
      </c>
      <c r="D218" s="5">
        <v>1263.7567570000001</v>
      </c>
      <c r="E218" s="5">
        <v>1415.5567570000001</v>
      </c>
      <c r="F218" s="5">
        <v>1188.479452</v>
      </c>
      <c r="G218" s="5">
        <v>1324.479452</v>
      </c>
      <c r="H218" s="5">
        <v>9048844</v>
      </c>
      <c r="I218" s="5">
        <v>24562</v>
      </c>
      <c r="J218" s="5">
        <v>345748</v>
      </c>
      <c r="K218" s="5">
        <v>283117</v>
      </c>
      <c r="L218" s="5">
        <v>0</v>
      </c>
      <c r="M218" s="5">
        <v>0</v>
      </c>
      <c r="N218" s="5">
        <v>340577.57734299998</v>
      </c>
      <c r="O218" s="5">
        <v>301379</v>
      </c>
      <c r="P218" s="5">
        <v>207629</v>
      </c>
      <c r="Q218" s="5">
        <v>17218</v>
      </c>
      <c r="R218" s="5">
        <v>0</v>
      </c>
      <c r="S218" s="5">
        <v>0</v>
      </c>
      <c r="T218" s="5">
        <v>0</v>
      </c>
      <c r="U218" s="5">
        <v>0</v>
      </c>
      <c r="V218" s="5">
        <v>-8198</v>
      </c>
      <c r="W218" s="5">
        <v>264896</v>
      </c>
      <c r="X218" s="5">
        <v>0</v>
      </c>
      <c r="Y218" s="5">
        <v>48056</v>
      </c>
      <c r="Z218" s="5">
        <v>66191</v>
      </c>
      <c r="AA218" s="5">
        <v>958923</v>
      </c>
      <c r="AB218" s="5">
        <v>11898942.577343</v>
      </c>
      <c r="AC218" s="5">
        <v>0</v>
      </c>
      <c r="AD218" s="5">
        <v>125021</v>
      </c>
      <c r="AE218" s="5">
        <v>199989</v>
      </c>
      <c r="AF218" s="5">
        <v>0</v>
      </c>
      <c r="AG218" s="5">
        <v>229498</v>
      </c>
      <c r="AH218" s="5">
        <v>0</v>
      </c>
      <c r="AI218" s="5">
        <v>718861</v>
      </c>
      <c r="AJ218" s="5">
        <v>1273369</v>
      </c>
      <c r="AK218" s="5">
        <v>12588594.353203001</v>
      </c>
      <c r="AL218" s="5">
        <v>695368100</v>
      </c>
      <c r="AM218" s="47"/>
    </row>
    <row r="219" spans="1:39" x14ac:dyDescent="0.25">
      <c r="A219" s="5">
        <v>741</v>
      </c>
      <c r="B219" s="5">
        <v>1</v>
      </c>
      <c r="C219" s="5" t="s">
        <v>307</v>
      </c>
      <c r="D219" s="5">
        <v>864.99247200000002</v>
      </c>
      <c r="E219" s="5">
        <v>950.19162200000005</v>
      </c>
      <c r="F219" s="5">
        <v>882.28</v>
      </c>
      <c r="G219" s="5">
        <v>966.53599999999994</v>
      </c>
      <c r="H219" s="5">
        <v>6603374</v>
      </c>
      <c r="I219" s="5">
        <v>16374</v>
      </c>
      <c r="J219" s="5">
        <v>130532</v>
      </c>
      <c r="K219" s="5">
        <v>0</v>
      </c>
      <c r="L219" s="5">
        <v>0</v>
      </c>
      <c r="M219" s="5">
        <v>0</v>
      </c>
      <c r="N219" s="5">
        <v>183731.34773400001</v>
      </c>
      <c r="O219" s="5">
        <v>223239</v>
      </c>
      <c r="P219" s="5">
        <v>159858.25</v>
      </c>
      <c r="Q219" s="5">
        <v>12565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37937</v>
      </c>
      <c r="X219" s="5">
        <v>0</v>
      </c>
      <c r="Y219" s="5">
        <v>38382</v>
      </c>
      <c r="Z219" s="5">
        <v>56884</v>
      </c>
      <c r="AA219" s="5">
        <v>699772</v>
      </c>
      <c r="AB219" s="5">
        <v>8162648.5977339996</v>
      </c>
      <c r="AC219" s="5">
        <v>0</v>
      </c>
      <c r="AD219" s="5">
        <v>101936</v>
      </c>
      <c r="AE219" s="5">
        <v>159858.25</v>
      </c>
      <c r="AF219" s="5">
        <v>0</v>
      </c>
      <c r="AG219" s="5">
        <v>37486</v>
      </c>
      <c r="AH219" s="5">
        <v>0</v>
      </c>
      <c r="AI219" s="5">
        <v>594417</v>
      </c>
      <c r="AJ219" s="5">
        <v>893697.25</v>
      </c>
      <c r="AK219" s="5">
        <v>10112029.781649999</v>
      </c>
      <c r="AL219" s="5">
        <v>532353000</v>
      </c>
      <c r="AM219" s="47"/>
    </row>
    <row r="220" spans="1:39" x14ac:dyDescent="0.25">
      <c r="A220" s="5">
        <v>742</v>
      </c>
      <c r="B220" s="5">
        <v>1</v>
      </c>
      <c r="C220" s="5" t="s">
        <v>308</v>
      </c>
      <c r="D220" s="5">
        <v>13480.140925</v>
      </c>
      <c r="E220" s="5">
        <v>14624.827987999999</v>
      </c>
      <c r="F220" s="5">
        <v>9609.7630509999999</v>
      </c>
      <c r="G220" s="5">
        <v>10520.917581</v>
      </c>
      <c r="H220" s="5">
        <v>71878909</v>
      </c>
      <c r="I220" s="5">
        <v>1372379</v>
      </c>
      <c r="J220" s="5">
        <v>13404684.109999999</v>
      </c>
      <c r="K220" s="5">
        <v>2831180</v>
      </c>
      <c r="L220" s="5">
        <v>0</v>
      </c>
      <c r="M220" s="5">
        <v>0</v>
      </c>
      <c r="N220" s="5">
        <v>718795.89162400004</v>
      </c>
      <c r="O220" s="5">
        <v>2359243</v>
      </c>
      <c r="P220" s="5">
        <v>1762253.5</v>
      </c>
      <c r="Q220" s="5">
        <v>136772</v>
      </c>
      <c r="R220" s="5">
        <v>0</v>
      </c>
      <c r="S220" s="5">
        <v>0</v>
      </c>
      <c r="T220" s="5">
        <v>0</v>
      </c>
      <c r="U220" s="5">
        <v>359368</v>
      </c>
      <c r="V220" s="5">
        <v>-68</v>
      </c>
      <c r="W220" s="5">
        <v>0</v>
      </c>
      <c r="X220" s="5">
        <v>0</v>
      </c>
      <c r="Y220" s="5">
        <v>152509</v>
      </c>
      <c r="Z220" s="5">
        <v>684164</v>
      </c>
      <c r="AA220" s="5">
        <v>7617144</v>
      </c>
      <c r="AB220" s="5">
        <v>103277333.501624</v>
      </c>
      <c r="AC220" s="5">
        <v>0</v>
      </c>
      <c r="AD220" s="5">
        <v>1010377</v>
      </c>
      <c r="AE220" s="5">
        <v>1762253.5</v>
      </c>
      <c r="AF220" s="5">
        <v>0</v>
      </c>
      <c r="AG220" s="5">
        <v>0</v>
      </c>
      <c r="AH220" s="5">
        <v>0</v>
      </c>
      <c r="AI220" s="5">
        <v>6019817</v>
      </c>
      <c r="AJ220" s="5">
        <v>8792447.5</v>
      </c>
      <c r="AK220" s="5">
        <v>103235121.394025</v>
      </c>
      <c r="AL220" s="5">
        <v>7573699367</v>
      </c>
      <c r="AM220" s="47"/>
    </row>
    <row r="221" spans="1:39" x14ac:dyDescent="0.25">
      <c r="A221" s="5">
        <v>743</v>
      </c>
      <c r="B221" s="5">
        <v>1</v>
      </c>
      <c r="C221" s="5" t="s">
        <v>309</v>
      </c>
      <c r="D221" s="5">
        <v>1050.1399140000001</v>
      </c>
      <c r="E221" s="5">
        <v>1138.84222</v>
      </c>
      <c r="F221" s="5">
        <v>1047.687451</v>
      </c>
      <c r="G221" s="5">
        <v>1133.8815850000001</v>
      </c>
      <c r="H221" s="5">
        <v>7746679</v>
      </c>
      <c r="I221" s="5">
        <v>0</v>
      </c>
      <c r="J221" s="5">
        <v>242021</v>
      </c>
      <c r="K221" s="5">
        <v>15903</v>
      </c>
      <c r="L221" s="5">
        <v>0</v>
      </c>
      <c r="M221" s="5">
        <v>0</v>
      </c>
      <c r="N221" s="5">
        <v>211168</v>
      </c>
      <c r="O221" s="5">
        <v>260765</v>
      </c>
      <c r="P221" s="5">
        <v>125586.5</v>
      </c>
      <c r="Q221" s="5">
        <v>14740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1198377</v>
      </c>
      <c r="X221" s="5">
        <v>0</v>
      </c>
      <c r="Y221" s="5">
        <v>0</v>
      </c>
      <c r="Z221" s="5">
        <v>60530</v>
      </c>
      <c r="AA221" s="5">
        <v>820930</v>
      </c>
      <c r="AB221" s="5">
        <v>10696699.5</v>
      </c>
      <c r="AC221" s="5">
        <v>0</v>
      </c>
      <c r="AD221" s="5">
        <v>127466</v>
      </c>
      <c r="AE221" s="5">
        <v>125586.5</v>
      </c>
      <c r="AF221" s="5">
        <v>0</v>
      </c>
      <c r="AG221" s="5">
        <v>1198377</v>
      </c>
      <c r="AH221" s="5">
        <v>0</v>
      </c>
      <c r="AI221" s="5">
        <v>718792</v>
      </c>
      <c r="AJ221" s="5">
        <v>2170221.5</v>
      </c>
      <c r="AK221" s="5">
        <v>12699177.776032001</v>
      </c>
      <c r="AL221" s="5">
        <v>701266100</v>
      </c>
      <c r="AM221" s="47"/>
    </row>
    <row r="222" spans="1:39" x14ac:dyDescent="0.25">
      <c r="A222" s="5">
        <v>745</v>
      </c>
      <c r="B222" s="5">
        <v>1</v>
      </c>
      <c r="C222" s="5" t="s">
        <v>310</v>
      </c>
      <c r="D222" s="5">
        <v>1699.5890710000001</v>
      </c>
      <c r="E222" s="5">
        <v>1860.801567</v>
      </c>
      <c r="F222" s="5">
        <v>1824.12249</v>
      </c>
      <c r="G222" s="5">
        <v>1994.3349900000001</v>
      </c>
      <c r="H222" s="5">
        <v>13625297</v>
      </c>
      <c r="I222" s="5">
        <v>52193</v>
      </c>
      <c r="J222" s="5">
        <v>171684</v>
      </c>
      <c r="K222" s="5">
        <v>15550</v>
      </c>
      <c r="L222" s="5">
        <v>0</v>
      </c>
      <c r="M222" s="5">
        <v>0</v>
      </c>
      <c r="N222" s="5">
        <v>277616</v>
      </c>
      <c r="O222" s="5">
        <v>429194</v>
      </c>
      <c r="P222" s="5">
        <v>333565.75</v>
      </c>
      <c r="Q222" s="5">
        <v>25926</v>
      </c>
      <c r="R222" s="5">
        <v>9034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112126</v>
      </c>
      <c r="AA222" s="5">
        <v>1443899</v>
      </c>
      <c r="AB222" s="5">
        <v>16496084.75</v>
      </c>
      <c r="AC222" s="5">
        <v>0</v>
      </c>
      <c r="AD222" s="5">
        <v>119531</v>
      </c>
      <c r="AE222" s="5">
        <v>307933</v>
      </c>
      <c r="AF222" s="5">
        <v>8340</v>
      </c>
      <c r="AG222" s="5">
        <v>0</v>
      </c>
      <c r="AH222" s="5">
        <v>0</v>
      </c>
      <c r="AI222" s="5">
        <v>1037423</v>
      </c>
      <c r="AJ222" s="5">
        <v>1473227</v>
      </c>
      <c r="AK222" s="5">
        <v>12725841.971855</v>
      </c>
      <c r="AL222" s="5">
        <v>876083900</v>
      </c>
      <c r="AM222" s="47"/>
    </row>
    <row r="223" spans="1:39" x14ac:dyDescent="0.25">
      <c r="A223" s="5">
        <v>748</v>
      </c>
      <c r="B223" s="5">
        <v>1</v>
      </c>
      <c r="C223" s="5" t="s">
        <v>2173</v>
      </c>
      <c r="D223" s="5">
        <v>4063.1382410000001</v>
      </c>
      <c r="E223" s="5">
        <v>4459.6078669999997</v>
      </c>
      <c r="F223" s="5">
        <v>4064.5954999999999</v>
      </c>
      <c r="G223" s="5">
        <v>4461.3395680000003</v>
      </c>
      <c r="H223" s="5">
        <v>30479872</v>
      </c>
      <c r="I223" s="5">
        <v>0</v>
      </c>
      <c r="J223" s="5">
        <v>190017</v>
      </c>
      <c r="K223" s="5">
        <v>36305</v>
      </c>
      <c r="L223" s="5">
        <v>0</v>
      </c>
      <c r="M223" s="5">
        <v>0</v>
      </c>
      <c r="N223" s="5">
        <v>146526</v>
      </c>
      <c r="O223" s="5">
        <v>945277</v>
      </c>
      <c r="P223" s="5">
        <v>637094.5</v>
      </c>
      <c r="Q223" s="5">
        <v>57997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2052216</v>
      </c>
      <c r="X223" s="5">
        <v>0</v>
      </c>
      <c r="Y223" s="5">
        <v>89644</v>
      </c>
      <c r="Z223" s="5">
        <v>290440</v>
      </c>
      <c r="AA223" s="5">
        <v>3230010</v>
      </c>
      <c r="AB223" s="5">
        <v>38155398.5</v>
      </c>
      <c r="AC223" s="5">
        <v>0</v>
      </c>
      <c r="AD223" s="5">
        <v>202269</v>
      </c>
      <c r="AE223" s="5">
        <v>510456</v>
      </c>
      <c r="AF223" s="5">
        <v>0</v>
      </c>
      <c r="AG223" s="5">
        <v>1478988</v>
      </c>
      <c r="AH223" s="5">
        <v>0</v>
      </c>
      <c r="AI223" s="5">
        <v>2014199</v>
      </c>
      <c r="AJ223" s="5">
        <v>4205912</v>
      </c>
      <c r="AK223" s="5">
        <v>21872495.892023001</v>
      </c>
      <c r="AL223" s="5">
        <v>1822305900</v>
      </c>
      <c r="AM223" s="47"/>
    </row>
    <row r="224" spans="1:39" x14ac:dyDescent="0.25">
      <c r="A224" s="5">
        <v>750</v>
      </c>
      <c r="B224" s="5">
        <v>1</v>
      </c>
      <c r="C224" s="5" t="s">
        <v>311</v>
      </c>
      <c r="D224" s="5">
        <v>1785.937381</v>
      </c>
      <c r="E224" s="5">
        <v>1979.1406919999999</v>
      </c>
      <c r="F224" s="5">
        <v>2427.0650340000002</v>
      </c>
      <c r="G224" s="5">
        <v>2705.6022589999998</v>
      </c>
      <c r="H224" s="5">
        <v>18484675</v>
      </c>
      <c r="I224" s="5">
        <v>0</v>
      </c>
      <c r="J224" s="5">
        <v>308857</v>
      </c>
      <c r="K224" s="5">
        <v>70235</v>
      </c>
      <c r="L224" s="5">
        <v>0</v>
      </c>
      <c r="M224" s="5">
        <v>0</v>
      </c>
      <c r="N224" s="5">
        <v>432986.48233600002</v>
      </c>
      <c r="O224" s="5">
        <v>614730</v>
      </c>
      <c r="P224" s="5">
        <v>452351.25</v>
      </c>
      <c r="Q224" s="5">
        <v>35173</v>
      </c>
      <c r="R224" s="5">
        <v>15584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127843</v>
      </c>
      <c r="AA224" s="5">
        <v>1958856</v>
      </c>
      <c r="AB224" s="5">
        <v>22501290.732336</v>
      </c>
      <c r="AC224" s="5">
        <v>0</v>
      </c>
      <c r="AD224" s="5">
        <v>182006</v>
      </c>
      <c r="AE224" s="5">
        <v>452351.25</v>
      </c>
      <c r="AF224" s="5">
        <v>15584</v>
      </c>
      <c r="AG224" s="5">
        <v>0</v>
      </c>
      <c r="AH224" s="5">
        <v>0</v>
      </c>
      <c r="AI224" s="5">
        <v>1785950</v>
      </c>
      <c r="AJ224" s="5">
        <v>2435891.25</v>
      </c>
      <c r="AK224" s="5">
        <v>18353890.910209</v>
      </c>
      <c r="AL224" s="5">
        <v>1370634100</v>
      </c>
      <c r="AM224" s="47"/>
    </row>
    <row r="225" spans="1:39" x14ac:dyDescent="0.25">
      <c r="A225" s="5">
        <v>756</v>
      </c>
      <c r="B225" s="5">
        <v>1</v>
      </c>
      <c r="C225" s="5" t="s">
        <v>312</v>
      </c>
      <c r="D225" s="5">
        <v>770.83590100000004</v>
      </c>
      <c r="E225" s="5">
        <v>840.23484800000006</v>
      </c>
      <c r="F225" s="5">
        <v>783.76183500000002</v>
      </c>
      <c r="G225" s="5">
        <v>854.943398</v>
      </c>
      <c r="H225" s="5">
        <v>5840973</v>
      </c>
      <c r="I225" s="5">
        <v>0</v>
      </c>
      <c r="J225" s="5">
        <v>167563</v>
      </c>
      <c r="K225" s="5">
        <v>15469</v>
      </c>
      <c r="L225" s="5">
        <v>50897</v>
      </c>
      <c r="M225" s="5">
        <v>0</v>
      </c>
      <c r="N225" s="5">
        <v>173740</v>
      </c>
      <c r="O225" s="5">
        <v>199356</v>
      </c>
      <c r="P225" s="5">
        <v>128118.25</v>
      </c>
      <c r="Q225" s="5">
        <v>11114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280969</v>
      </c>
      <c r="X225" s="5">
        <v>0</v>
      </c>
      <c r="Y225" s="5">
        <v>0</v>
      </c>
      <c r="Z225" s="5">
        <v>50532</v>
      </c>
      <c r="AA225" s="5">
        <v>618979</v>
      </c>
      <c r="AB225" s="5">
        <v>7537710.25</v>
      </c>
      <c r="AC225" s="5">
        <v>0</v>
      </c>
      <c r="AD225" s="5">
        <v>84803</v>
      </c>
      <c r="AE225" s="5">
        <v>88997</v>
      </c>
      <c r="AF225" s="5">
        <v>0</v>
      </c>
      <c r="AG225" s="5">
        <v>175554</v>
      </c>
      <c r="AH225" s="5">
        <v>0</v>
      </c>
      <c r="AI225" s="5">
        <v>334645</v>
      </c>
      <c r="AJ225" s="5">
        <v>683999</v>
      </c>
      <c r="AK225" s="5">
        <v>8332601.6777219996</v>
      </c>
      <c r="AL225" s="5">
        <v>297670400</v>
      </c>
      <c r="AM225" s="47"/>
    </row>
    <row r="226" spans="1:39" x14ac:dyDescent="0.25">
      <c r="A226" s="5">
        <v>761</v>
      </c>
      <c r="B226" s="5">
        <v>1</v>
      </c>
      <c r="C226" s="5" t="s">
        <v>313</v>
      </c>
      <c r="D226" s="5">
        <v>4747.6868889999996</v>
      </c>
      <c r="E226" s="5">
        <v>5201.2846909999998</v>
      </c>
      <c r="F226" s="5">
        <v>4565.1340060000002</v>
      </c>
      <c r="G226" s="5">
        <v>5020.9523630000003</v>
      </c>
      <c r="H226" s="5">
        <v>34303147</v>
      </c>
      <c r="I226" s="5">
        <v>125111</v>
      </c>
      <c r="J226" s="5">
        <v>3006043.12</v>
      </c>
      <c r="K226" s="5">
        <v>307032</v>
      </c>
      <c r="L226" s="5">
        <v>0</v>
      </c>
      <c r="M226" s="5">
        <v>0</v>
      </c>
      <c r="N226" s="5">
        <v>526010</v>
      </c>
      <c r="O226" s="5">
        <v>1155234</v>
      </c>
      <c r="P226" s="5">
        <v>698336.75</v>
      </c>
      <c r="Q226" s="5">
        <v>65272</v>
      </c>
      <c r="R226" s="5">
        <v>178746</v>
      </c>
      <c r="S226" s="5">
        <v>0</v>
      </c>
      <c r="T226" s="5">
        <v>0</v>
      </c>
      <c r="U226" s="5">
        <v>0</v>
      </c>
      <c r="V226" s="5">
        <v>-104393</v>
      </c>
      <c r="W226" s="5">
        <v>2478694</v>
      </c>
      <c r="X226" s="5">
        <v>0</v>
      </c>
      <c r="Y226" s="5">
        <v>286391</v>
      </c>
      <c r="Z226" s="5">
        <v>304907</v>
      </c>
      <c r="AA226" s="5">
        <v>3635170</v>
      </c>
      <c r="AB226" s="5">
        <v>46965700.869999997</v>
      </c>
      <c r="AC226" s="5">
        <v>0</v>
      </c>
      <c r="AD226" s="5">
        <v>365015</v>
      </c>
      <c r="AE226" s="5">
        <v>668056</v>
      </c>
      <c r="AF226" s="5">
        <v>170995</v>
      </c>
      <c r="AG226" s="5">
        <v>2156426</v>
      </c>
      <c r="AH226" s="5">
        <v>0</v>
      </c>
      <c r="AI226" s="5">
        <v>2706552</v>
      </c>
      <c r="AJ226" s="5">
        <v>6067044</v>
      </c>
      <c r="AK226" s="5">
        <v>36348743.627901003</v>
      </c>
      <c r="AL226" s="5">
        <v>2537631200</v>
      </c>
      <c r="AM226" s="47"/>
    </row>
    <row r="227" spans="1:39" x14ac:dyDescent="0.25">
      <c r="A227" s="5">
        <v>763</v>
      </c>
      <c r="B227" s="5">
        <v>1</v>
      </c>
      <c r="C227" s="5" t="s">
        <v>314</v>
      </c>
      <c r="D227" s="5">
        <v>527.22150899999997</v>
      </c>
      <c r="E227" s="5">
        <v>578.12703499999998</v>
      </c>
      <c r="F227" s="5">
        <v>849.92249000000004</v>
      </c>
      <c r="G227" s="5">
        <v>932.911205</v>
      </c>
      <c r="H227" s="5">
        <v>6373649</v>
      </c>
      <c r="I227" s="5">
        <v>0</v>
      </c>
      <c r="J227" s="5">
        <v>195892</v>
      </c>
      <c r="K227" s="5">
        <v>16822</v>
      </c>
      <c r="L227" s="5">
        <v>14320</v>
      </c>
      <c r="M227" s="5">
        <v>0</v>
      </c>
      <c r="N227" s="5">
        <v>156362</v>
      </c>
      <c r="O227" s="5">
        <v>193691</v>
      </c>
      <c r="P227" s="5">
        <v>155411</v>
      </c>
      <c r="Q227" s="5">
        <v>12128</v>
      </c>
      <c r="R227" s="5">
        <v>15878</v>
      </c>
      <c r="S227" s="5">
        <v>0</v>
      </c>
      <c r="T227" s="5">
        <v>0</v>
      </c>
      <c r="U227" s="5">
        <v>0</v>
      </c>
      <c r="V227" s="5">
        <v>-6832</v>
      </c>
      <c r="W227" s="5">
        <v>0</v>
      </c>
      <c r="X227" s="5">
        <v>0</v>
      </c>
      <c r="Y227" s="5">
        <v>45699</v>
      </c>
      <c r="Z227" s="5">
        <v>60546</v>
      </c>
      <c r="AA227" s="5">
        <v>675428</v>
      </c>
      <c r="AB227" s="5">
        <v>7908994</v>
      </c>
      <c r="AC227" s="5">
        <v>0</v>
      </c>
      <c r="AD227" s="5">
        <v>46334</v>
      </c>
      <c r="AE227" s="5">
        <v>144487</v>
      </c>
      <c r="AF227" s="5">
        <v>14762</v>
      </c>
      <c r="AG227" s="5">
        <v>0</v>
      </c>
      <c r="AH227" s="5">
        <v>0</v>
      </c>
      <c r="AI227" s="5">
        <v>488730</v>
      </c>
      <c r="AJ227" s="5">
        <v>694313</v>
      </c>
      <c r="AK227" s="5">
        <v>5113248.7828050004</v>
      </c>
      <c r="AL227" s="5">
        <v>274119100</v>
      </c>
      <c r="AM227" s="47"/>
    </row>
    <row r="228" spans="1:39" x14ac:dyDescent="0.25">
      <c r="A228" s="5">
        <v>768</v>
      </c>
      <c r="B228" s="5">
        <v>1</v>
      </c>
      <c r="C228" s="5" t="s">
        <v>315</v>
      </c>
      <c r="D228" s="5">
        <v>295.05555600000002</v>
      </c>
      <c r="E228" s="5">
        <v>321.25555600000001</v>
      </c>
      <c r="F228" s="5">
        <v>403.07959299999999</v>
      </c>
      <c r="G228" s="5">
        <v>440.86777000000001</v>
      </c>
      <c r="H228" s="5">
        <v>3012009</v>
      </c>
      <c r="I228" s="5">
        <v>0</v>
      </c>
      <c r="J228" s="5">
        <v>79458</v>
      </c>
      <c r="K228" s="5">
        <v>15965</v>
      </c>
      <c r="L228" s="5">
        <v>129692</v>
      </c>
      <c r="M228" s="5">
        <v>0</v>
      </c>
      <c r="N228" s="5">
        <v>106556</v>
      </c>
      <c r="O228" s="5">
        <v>100264</v>
      </c>
      <c r="P228" s="5">
        <v>63021.75</v>
      </c>
      <c r="Q228" s="5">
        <v>5731</v>
      </c>
      <c r="R228" s="5">
        <v>4528</v>
      </c>
      <c r="S228" s="5">
        <v>0</v>
      </c>
      <c r="T228" s="5">
        <v>0</v>
      </c>
      <c r="U228" s="5">
        <v>0</v>
      </c>
      <c r="V228" s="5">
        <v>0</v>
      </c>
      <c r="W228" s="5">
        <v>197055</v>
      </c>
      <c r="X228" s="5">
        <v>0</v>
      </c>
      <c r="Y228" s="5">
        <v>0</v>
      </c>
      <c r="Z228" s="5">
        <v>22749</v>
      </c>
      <c r="AA228" s="5">
        <v>319188</v>
      </c>
      <c r="AB228" s="5">
        <v>4056216.75</v>
      </c>
      <c r="AC228" s="5">
        <v>0</v>
      </c>
      <c r="AD228" s="5">
        <v>32932</v>
      </c>
      <c r="AE228" s="5">
        <v>27669</v>
      </c>
      <c r="AF228" s="5">
        <v>1988</v>
      </c>
      <c r="AG228" s="5">
        <v>77819</v>
      </c>
      <c r="AH228" s="5">
        <v>0</v>
      </c>
      <c r="AI228" s="5">
        <v>109068</v>
      </c>
      <c r="AJ228" s="5">
        <v>249476</v>
      </c>
      <c r="AK228" s="5">
        <v>3317756.335103</v>
      </c>
      <c r="AL228" s="5">
        <v>71933200</v>
      </c>
      <c r="AM228" s="47"/>
    </row>
    <row r="229" spans="1:39" x14ac:dyDescent="0.25">
      <c r="A229" s="5">
        <v>771</v>
      </c>
      <c r="B229" s="5">
        <v>1</v>
      </c>
      <c r="C229" s="5" t="s">
        <v>316</v>
      </c>
      <c r="D229" s="5">
        <v>146.73333299999999</v>
      </c>
      <c r="E229" s="5">
        <v>162.88</v>
      </c>
      <c r="F229" s="5">
        <v>129.4</v>
      </c>
      <c r="G229" s="5">
        <v>143.08000000000001</v>
      </c>
      <c r="H229" s="5">
        <v>977523</v>
      </c>
      <c r="I229" s="5">
        <v>0</v>
      </c>
      <c r="J229" s="5">
        <v>57674</v>
      </c>
      <c r="K229" s="5">
        <v>0</v>
      </c>
      <c r="L229" s="5">
        <v>66235</v>
      </c>
      <c r="M229" s="5">
        <v>6103</v>
      </c>
      <c r="N229" s="5">
        <v>80280.995099000007</v>
      </c>
      <c r="O229" s="5">
        <v>34575</v>
      </c>
      <c r="P229" s="5">
        <v>7154</v>
      </c>
      <c r="Q229" s="5">
        <v>1860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385413</v>
      </c>
      <c r="X229" s="5">
        <v>0</v>
      </c>
      <c r="Y229" s="5">
        <v>50733</v>
      </c>
      <c r="Z229" s="5">
        <v>12429</v>
      </c>
      <c r="AA229" s="5">
        <v>103590</v>
      </c>
      <c r="AB229" s="5">
        <v>1783569.9950989999</v>
      </c>
      <c r="AC229" s="5">
        <v>0</v>
      </c>
      <c r="AD229" s="5">
        <v>34575</v>
      </c>
      <c r="AE229" s="5">
        <v>6081</v>
      </c>
      <c r="AF229" s="5">
        <v>0</v>
      </c>
      <c r="AG229" s="5">
        <v>245582.17</v>
      </c>
      <c r="AH229" s="5">
        <v>0</v>
      </c>
      <c r="AI229" s="5">
        <v>68528</v>
      </c>
      <c r="AJ229" s="5">
        <v>354766.17</v>
      </c>
      <c r="AK229" s="5">
        <v>6090885.9605130004</v>
      </c>
      <c r="AL229" s="5">
        <v>70606400</v>
      </c>
      <c r="AM229" s="47"/>
    </row>
    <row r="230" spans="1:39" x14ac:dyDescent="0.25">
      <c r="A230" s="5">
        <v>775</v>
      </c>
      <c r="B230" s="5">
        <v>1</v>
      </c>
      <c r="C230" s="5" t="s">
        <v>2174</v>
      </c>
      <c r="D230" s="5">
        <v>504.36140799999998</v>
      </c>
      <c r="E230" s="5">
        <v>554.08226100000002</v>
      </c>
      <c r="F230" s="5">
        <v>793.54606000000001</v>
      </c>
      <c r="G230" s="5">
        <v>869.19367199999999</v>
      </c>
      <c r="H230" s="5">
        <v>5938331</v>
      </c>
      <c r="I230" s="5">
        <v>35819</v>
      </c>
      <c r="J230" s="5">
        <v>257549</v>
      </c>
      <c r="K230" s="5">
        <v>15815</v>
      </c>
      <c r="L230" s="5">
        <v>44726</v>
      </c>
      <c r="M230" s="5">
        <v>44425</v>
      </c>
      <c r="N230" s="5">
        <v>275045</v>
      </c>
      <c r="O230" s="5">
        <v>190391</v>
      </c>
      <c r="P230" s="5">
        <v>145590</v>
      </c>
      <c r="Q230" s="5">
        <v>11300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38451</v>
      </c>
      <c r="AA230" s="5">
        <v>629296</v>
      </c>
      <c r="AB230" s="5">
        <v>7626738</v>
      </c>
      <c r="AC230" s="5">
        <v>0</v>
      </c>
      <c r="AD230" s="5">
        <v>85993</v>
      </c>
      <c r="AE230" s="5">
        <v>83019</v>
      </c>
      <c r="AF230" s="5">
        <v>0</v>
      </c>
      <c r="AG230" s="5">
        <v>0</v>
      </c>
      <c r="AH230" s="5">
        <v>0</v>
      </c>
      <c r="AI230" s="5">
        <v>279283</v>
      </c>
      <c r="AJ230" s="5">
        <v>448295</v>
      </c>
      <c r="AK230" s="5">
        <v>8994900.7573349997</v>
      </c>
      <c r="AL230" s="5">
        <v>161135100</v>
      </c>
      <c r="AM230" s="47"/>
    </row>
    <row r="231" spans="1:39" x14ac:dyDescent="0.25">
      <c r="A231" s="5">
        <v>777</v>
      </c>
      <c r="B231" s="5">
        <v>1</v>
      </c>
      <c r="C231" s="5" t="s">
        <v>317</v>
      </c>
      <c r="D231" s="5">
        <v>720.35499800000002</v>
      </c>
      <c r="E231" s="5">
        <v>792.88016800000003</v>
      </c>
      <c r="F231" s="5">
        <v>722.82133399999998</v>
      </c>
      <c r="G231" s="5">
        <v>792.05143999999996</v>
      </c>
      <c r="H231" s="5">
        <v>5411295</v>
      </c>
      <c r="I231" s="5">
        <v>38889</v>
      </c>
      <c r="J231" s="5">
        <v>438203</v>
      </c>
      <c r="K231" s="5">
        <v>15852</v>
      </c>
      <c r="L231" s="5">
        <v>75380</v>
      </c>
      <c r="M231" s="5">
        <v>191192</v>
      </c>
      <c r="N231" s="5">
        <v>266665</v>
      </c>
      <c r="O231" s="5">
        <v>178657</v>
      </c>
      <c r="P231" s="5">
        <v>108510.5</v>
      </c>
      <c r="Q231" s="5">
        <v>10297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449980</v>
      </c>
      <c r="X231" s="5">
        <v>0</v>
      </c>
      <c r="Y231" s="5">
        <v>40840</v>
      </c>
      <c r="Z231" s="5">
        <v>44578</v>
      </c>
      <c r="AA231" s="5">
        <v>573445</v>
      </c>
      <c r="AB231" s="5">
        <v>7843783.5</v>
      </c>
      <c r="AC231" s="5">
        <v>0</v>
      </c>
      <c r="AD231" s="5">
        <v>134258</v>
      </c>
      <c r="AE231" s="5">
        <v>94011</v>
      </c>
      <c r="AF231" s="5">
        <v>0</v>
      </c>
      <c r="AG231" s="5">
        <v>369561</v>
      </c>
      <c r="AH231" s="5">
        <v>0</v>
      </c>
      <c r="AI231" s="5">
        <v>386670</v>
      </c>
      <c r="AJ231" s="5">
        <v>984500</v>
      </c>
      <c r="AK231" s="5">
        <v>13637523.51018</v>
      </c>
      <c r="AL231" s="5">
        <v>350334700</v>
      </c>
      <c r="AM231" s="47"/>
    </row>
    <row r="232" spans="1:39" x14ac:dyDescent="0.25">
      <c r="A232" s="5">
        <v>786</v>
      </c>
      <c r="B232" s="5">
        <v>1</v>
      </c>
      <c r="C232" s="5" t="s">
        <v>318</v>
      </c>
      <c r="D232" s="5">
        <v>558.15383599999996</v>
      </c>
      <c r="E232" s="5">
        <v>613.17881399999999</v>
      </c>
      <c r="F232" s="5">
        <v>464.23425099999997</v>
      </c>
      <c r="G232" s="5">
        <v>523.82735600000001</v>
      </c>
      <c r="H232" s="5">
        <v>3578788</v>
      </c>
      <c r="I232" s="5">
        <v>0</v>
      </c>
      <c r="J232" s="5">
        <v>311826.21999999997</v>
      </c>
      <c r="K232" s="5">
        <v>0</v>
      </c>
      <c r="L232" s="5">
        <v>129472</v>
      </c>
      <c r="M232" s="5">
        <v>41834</v>
      </c>
      <c r="N232" s="5">
        <v>162371.476268</v>
      </c>
      <c r="O232" s="5">
        <v>121741</v>
      </c>
      <c r="P232" s="5">
        <v>74803.5</v>
      </c>
      <c r="Q232" s="5">
        <v>6810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240961</v>
      </c>
      <c r="X232" s="5">
        <v>0</v>
      </c>
      <c r="Y232" s="5">
        <v>27877</v>
      </c>
      <c r="Z232" s="5">
        <v>26840</v>
      </c>
      <c r="AA232" s="5">
        <v>379251</v>
      </c>
      <c r="AB232" s="5">
        <v>5102575.1962679997</v>
      </c>
      <c r="AC232" s="5">
        <v>0</v>
      </c>
      <c r="AD232" s="5">
        <v>31502</v>
      </c>
      <c r="AE232" s="5">
        <v>35300</v>
      </c>
      <c r="AF232" s="5">
        <v>0</v>
      </c>
      <c r="AG232" s="5">
        <v>102280</v>
      </c>
      <c r="AH232" s="5">
        <v>0</v>
      </c>
      <c r="AI232" s="5">
        <v>139291</v>
      </c>
      <c r="AJ232" s="5">
        <v>308373</v>
      </c>
      <c r="AK232" s="5">
        <v>3105696.8435490001</v>
      </c>
      <c r="AL232" s="5">
        <v>147574800</v>
      </c>
      <c r="AM232" s="47"/>
    </row>
    <row r="233" spans="1:39" x14ac:dyDescent="0.25">
      <c r="A233" s="5">
        <v>787</v>
      </c>
      <c r="B233" s="5">
        <v>1</v>
      </c>
      <c r="C233" s="5" t="s">
        <v>319</v>
      </c>
      <c r="D233" s="5">
        <v>370.00953299999998</v>
      </c>
      <c r="E233" s="5">
        <v>404.54063200000002</v>
      </c>
      <c r="F233" s="5">
        <v>546.28949399999999</v>
      </c>
      <c r="G233" s="5">
        <v>597.65295900000001</v>
      </c>
      <c r="H233" s="5">
        <v>4083165</v>
      </c>
      <c r="I233" s="5">
        <v>10234</v>
      </c>
      <c r="J233" s="5">
        <v>338514</v>
      </c>
      <c r="K233" s="5">
        <v>15402</v>
      </c>
      <c r="L233" s="5">
        <v>122716</v>
      </c>
      <c r="M233" s="5">
        <v>0</v>
      </c>
      <c r="N233" s="5">
        <v>215018.80811099999</v>
      </c>
      <c r="O233" s="5">
        <v>139472</v>
      </c>
      <c r="P233" s="5">
        <v>100106.75</v>
      </c>
      <c r="Q233" s="5">
        <v>7769</v>
      </c>
      <c r="R233" s="5">
        <v>0</v>
      </c>
      <c r="S233" s="5">
        <v>0</v>
      </c>
      <c r="T233" s="5">
        <v>0</v>
      </c>
      <c r="U233" s="5">
        <v>0</v>
      </c>
      <c r="V233" s="5">
        <v>-956</v>
      </c>
      <c r="W233" s="5">
        <v>0</v>
      </c>
      <c r="X233" s="5">
        <v>0</v>
      </c>
      <c r="Y233" s="5">
        <v>0</v>
      </c>
      <c r="Z233" s="5">
        <v>29813</v>
      </c>
      <c r="AA233" s="5">
        <v>432701</v>
      </c>
      <c r="AB233" s="5">
        <v>5493955.5581109999</v>
      </c>
      <c r="AC233" s="5">
        <v>0</v>
      </c>
      <c r="AD233" s="5">
        <v>37766</v>
      </c>
      <c r="AE233" s="5">
        <v>95189</v>
      </c>
      <c r="AF233" s="5">
        <v>0</v>
      </c>
      <c r="AG233" s="5">
        <v>0</v>
      </c>
      <c r="AH233" s="5">
        <v>0</v>
      </c>
      <c r="AI233" s="5">
        <v>320224</v>
      </c>
      <c r="AJ233" s="5">
        <v>453179</v>
      </c>
      <c r="AK233" s="5">
        <v>3707885.046728</v>
      </c>
      <c r="AL233" s="5">
        <v>196179800</v>
      </c>
      <c r="AM233" s="47"/>
    </row>
    <row r="234" spans="1:39" x14ac:dyDescent="0.25">
      <c r="A234" s="5">
        <v>801</v>
      </c>
      <c r="B234" s="5">
        <v>1</v>
      </c>
      <c r="C234" s="5" t="s">
        <v>320</v>
      </c>
      <c r="D234" s="5">
        <v>77</v>
      </c>
      <c r="E234" s="5">
        <v>82.2</v>
      </c>
      <c r="F234" s="5">
        <v>196</v>
      </c>
      <c r="G234" s="5">
        <v>209.75</v>
      </c>
      <c r="H234" s="5">
        <v>1433012</v>
      </c>
      <c r="I234" s="5">
        <v>0</v>
      </c>
      <c r="J234" s="5">
        <v>310289.56</v>
      </c>
      <c r="K234" s="5">
        <v>0</v>
      </c>
      <c r="L234" s="5">
        <v>89173</v>
      </c>
      <c r="M234" s="5">
        <v>17143</v>
      </c>
      <c r="N234" s="5">
        <v>79813</v>
      </c>
      <c r="O234" s="5">
        <v>50864</v>
      </c>
      <c r="P234" s="5">
        <v>26851.75</v>
      </c>
      <c r="Q234" s="5">
        <v>2727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154259</v>
      </c>
      <c r="X234" s="5">
        <v>0</v>
      </c>
      <c r="Y234" s="5">
        <v>0</v>
      </c>
      <c r="Z234" s="5">
        <v>12827</v>
      </c>
      <c r="AA234" s="5">
        <v>151859</v>
      </c>
      <c r="AB234" s="5">
        <v>2328818.31</v>
      </c>
      <c r="AC234" s="5">
        <v>0</v>
      </c>
      <c r="AD234" s="5">
        <v>16498</v>
      </c>
      <c r="AE234" s="5">
        <v>14214</v>
      </c>
      <c r="AF234" s="5">
        <v>0</v>
      </c>
      <c r="AG234" s="5">
        <v>99722</v>
      </c>
      <c r="AH234" s="5">
        <v>0</v>
      </c>
      <c r="AI234" s="5">
        <v>62564</v>
      </c>
      <c r="AJ234" s="5">
        <v>192998</v>
      </c>
      <c r="AK234" s="5">
        <v>1558790.825645</v>
      </c>
      <c r="AL234" s="5">
        <v>22191200</v>
      </c>
      <c r="AM234" s="47"/>
    </row>
    <row r="235" spans="1:39" x14ac:dyDescent="0.25">
      <c r="A235" s="5">
        <v>803</v>
      </c>
      <c r="B235" s="5">
        <v>1</v>
      </c>
      <c r="C235" s="5" t="s">
        <v>1920</v>
      </c>
      <c r="D235" s="5">
        <v>338.8</v>
      </c>
      <c r="E235" s="5">
        <v>370.2</v>
      </c>
      <c r="F235" s="5">
        <v>358.8</v>
      </c>
      <c r="G235" s="5">
        <v>391.2</v>
      </c>
      <c r="H235" s="5">
        <v>2672678</v>
      </c>
      <c r="I235" s="5">
        <v>0</v>
      </c>
      <c r="J235" s="5">
        <v>122732</v>
      </c>
      <c r="K235" s="5">
        <v>15486</v>
      </c>
      <c r="L235" s="5">
        <v>126092</v>
      </c>
      <c r="M235" s="5">
        <v>354455</v>
      </c>
      <c r="N235" s="5">
        <v>202814.70634400001</v>
      </c>
      <c r="O235" s="5">
        <v>94222</v>
      </c>
      <c r="P235" s="5">
        <v>50053.75</v>
      </c>
      <c r="Q235" s="5">
        <v>5086</v>
      </c>
      <c r="R235" s="5">
        <v>1835</v>
      </c>
      <c r="S235" s="5">
        <v>0</v>
      </c>
      <c r="T235" s="5">
        <v>0</v>
      </c>
      <c r="U235" s="5">
        <v>0</v>
      </c>
      <c r="V235" s="5">
        <v>0</v>
      </c>
      <c r="W235" s="5">
        <v>286354</v>
      </c>
      <c r="X235" s="5">
        <v>0</v>
      </c>
      <c r="Y235" s="5">
        <v>18365</v>
      </c>
      <c r="Z235" s="5">
        <v>24077</v>
      </c>
      <c r="AA235" s="5">
        <v>283229</v>
      </c>
      <c r="AB235" s="5">
        <v>4257479.4563440001</v>
      </c>
      <c r="AC235" s="5">
        <v>0</v>
      </c>
      <c r="AD235" s="5">
        <v>93492</v>
      </c>
      <c r="AE235" s="5">
        <v>28448</v>
      </c>
      <c r="AF235" s="5">
        <v>1043</v>
      </c>
      <c r="AG235" s="5">
        <v>198346</v>
      </c>
      <c r="AH235" s="5">
        <v>0</v>
      </c>
      <c r="AI235" s="5">
        <v>125286</v>
      </c>
      <c r="AJ235" s="5">
        <v>446615</v>
      </c>
      <c r="AK235" s="5">
        <v>8893712.341302</v>
      </c>
      <c r="AL235" s="5">
        <v>107306700</v>
      </c>
      <c r="AM235" s="47"/>
    </row>
    <row r="236" spans="1:39" x14ac:dyDescent="0.25">
      <c r="A236" s="5">
        <v>811</v>
      </c>
      <c r="B236" s="5">
        <v>1</v>
      </c>
      <c r="C236" s="5" t="s">
        <v>1921</v>
      </c>
      <c r="D236" s="5">
        <v>1322.9343759999999</v>
      </c>
      <c r="E236" s="5">
        <v>1518.9605899999999</v>
      </c>
      <c r="F236" s="5">
        <v>1282.044173</v>
      </c>
      <c r="G236" s="5">
        <v>1473.8111140000001</v>
      </c>
      <c r="H236" s="5">
        <v>10069078</v>
      </c>
      <c r="I236" s="5">
        <v>0</v>
      </c>
      <c r="J236" s="5">
        <v>328964</v>
      </c>
      <c r="K236" s="5">
        <v>15566</v>
      </c>
      <c r="L236" s="5">
        <v>0</v>
      </c>
      <c r="M236" s="5">
        <v>0</v>
      </c>
      <c r="N236" s="5">
        <v>214458</v>
      </c>
      <c r="O236" s="5">
        <v>339873</v>
      </c>
      <c r="P236" s="5">
        <v>180606</v>
      </c>
      <c r="Q236" s="5">
        <v>19160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1234125</v>
      </c>
      <c r="X236" s="5">
        <v>0</v>
      </c>
      <c r="Y236" s="5">
        <v>0</v>
      </c>
      <c r="Z236" s="5">
        <v>71310</v>
      </c>
      <c r="AA236" s="5">
        <v>1067039</v>
      </c>
      <c r="AB236" s="5">
        <v>13540179</v>
      </c>
      <c r="AC236" s="5">
        <v>0</v>
      </c>
      <c r="AD236" s="5">
        <v>82868</v>
      </c>
      <c r="AE236" s="5">
        <v>121115</v>
      </c>
      <c r="AF236" s="5">
        <v>0</v>
      </c>
      <c r="AG236" s="5">
        <v>965104</v>
      </c>
      <c r="AH236" s="5">
        <v>0</v>
      </c>
      <c r="AI236" s="5">
        <v>556915</v>
      </c>
      <c r="AJ236" s="5">
        <v>1726002</v>
      </c>
      <c r="AK236" s="5">
        <v>8233291.5846140003</v>
      </c>
      <c r="AL236" s="5">
        <v>519495200</v>
      </c>
      <c r="AM236" s="47"/>
    </row>
    <row r="237" spans="1:39" x14ac:dyDescent="0.25">
      <c r="A237" s="5">
        <v>813</v>
      </c>
      <c r="B237" s="5">
        <v>1</v>
      </c>
      <c r="C237" s="5" t="s">
        <v>322</v>
      </c>
      <c r="D237" s="5">
        <v>1147</v>
      </c>
      <c r="E237" s="5">
        <v>1255.8</v>
      </c>
      <c r="F237" s="5">
        <v>1161</v>
      </c>
      <c r="G237" s="5">
        <v>1272.5999999999999</v>
      </c>
      <c r="H237" s="5">
        <v>8694403</v>
      </c>
      <c r="I237" s="5">
        <v>0</v>
      </c>
      <c r="J237" s="5">
        <v>199064</v>
      </c>
      <c r="K237" s="5">
        <v>18512</v>
      </c>
      <c r="L237" s="5">
        <v>0</v>
      </c>
      <c r="M237" s="5">
        <v>0</v>
      </c>
      <c r="N237" s="5">
        <v>228090</v>
      </c>
      <c r="O237" s="5">
        <v>302197</v>
      </c>
      <c r="P237" s="5">
        <v>158130</v>
      </c>
      <c r="Q237" s="5">
        <v>16544</v>
      </c>
      <c r="R237" s="5">
        <v>2392</v>
      </c>
      <c r="S237" s="5">
        <v>0</v>
      </c>
      <c r="T237" s="5">
        <v>0</v>
      </c>
      <c r="U237" s="5">
        <v>0</v>
      </c>
      <c r="V237" s="5">
        <v>0</v>
      </c>
      <c r="W237" s="5">
        <v>1022610</v>
      </c>
      <c r="X237" s="5">
        <v>0</v>
      </c>
      <c r="Y237" s="5">
        <v>65042</v>
      </c>
      <c r="Z237" s="5">
        <v>63187</v>
      </c>
      <c r="AA237" s="5">
        <v>794102</v>
      </c>
      <c r="AB237" s="5">
        <v>11564273</v>
      </c>
      <c r="AC237" s="5">
        <v>0</v>
      </c>
      <c r="AD237" s="5">
        <v>146209</v>
      </c>
      <c r="AE237" s="5">
        <v>158130</v>
      </c>
      <c r="AF237" s="5">
        <v>2392</v>
      </c>
      <c r="AG237" s="5">
        <v>1022610</v>
      </c>
      <c r="AH237" s="5">
        <v>0</v>
      </c>
      <c r="AI237" s="5">
        <v>717841</v>
      </c>
      <c r="AJ237" s="5">
        <v>2047182</v>
      </c>
      <c r="AK237" s="5">
        <v>14107157.921345999</v>
      </c>
      <c r="AL237" s="5">
        <v>884357800</v>
      </c>
      <c r="AM237" s="47"/>
    </row>
    <row r="238" spans="1:39" x14ac:dyDescent="0.25">
      <c r="A238" s="5">
        <v>815</v>
      </c>
      <c r="B238" s="5">
        <v>2</v>
      </c>
      <c r="C238" s="5" t="s">
        <v>323</v>
      </c>
      <c r="D238" s="5">
        <v>27</v>
      </c>
      <c r="E238" s="5">
        <v>28.5</v>
      </c>
      <c r="F238" s="5">
        <v>1</v>
      </c>
      <c r="G238" s="5">
        <v>1</v>
      </c>
      <c r="H238" s="5">
        <v>6832</v>
      </c>
      <c r="I238" s="5">
        <v>0</v>
      </c>
      <c r="J238" s="5">
        <v>0</v>
      </c>
      <c r="K238" s="5">
        <v>0</v>
      </c>
      <c r="L238" s="5">
        <v>543</v>
      </c>
      <c r="M238" s="5">
        <v>0</v>
      </c>
      <c r="N238" s="5">
        <v>10059.625765000001</v>
      </c>
      <c r="O238" s="5">
        <v>188</v>
      </c>
      <c r="P238" s="5">
        <v>167.5</v>
      </c>
      <c r="Q238" s="5">
        <v>13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724</v>
      </c>
      <c r="AB238" s="5">
        <v>18527.125765000001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47"/>
    </row>
    <row r="239" spans="1:39" x14ac:dyDescent="0.25">
      <c r="A239" s="5">
        <v>818</v>
      </c>
      <c r="B239" s="5">
        <v>1</v>
      </c>
      <c r="C239" s="5" t="s">
        <v>324</v>
      </c>
      <c r="D239" s="5">
        <v>269.82117199999999</v>
      </c>
      <c r="E239" s="5">
        <v>295.642225</v>
      </c>
      <c r="F239" s="5">
        <v>521.64262499999995</v>
      </c>
      <c r="G239" s="5">
        <v>576.22053600000004</v>
      </c>
      <c r="H239" s="5">
        <v>3936739</v>
      </c>
      <c r="I239" s="5">
        <v>10234</v>
      </c>
      <c r="J239" s="5">
        <v>298377</v>
      </c>
      <c r="K239" s="5">
        <v>15413</v>
      </c>
      <c r="L239" s="5">
        <v>125314</v>
      </c>
      <c r="M239" s="5">
        <v>0</v>
      </c>
      <c r="N239" s="5">
        <v>160870</v>
      </c>
      <c r="O239" s="5">
        <v>129753</v>
      </c>
      <c r="P239" s="5">
        <v>95451</v>
      </c>
      <c r="Q239" s="5">
        <v>7491</v>
      </c>
      <c r="R239" s="5">
        <v>19851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16795</v>
      </c>
      <c r="Z239" s="5">
        <v>26715</v>
      </c>
      <c r="AA239" s="5">
        <v>172866</v>
      </c>
      <c r="AB239" s="5">
        <v>5015869</v>
      </c>
      <c r="AC239" s="5">
        <v>0</v>
      </c>
      <c r="AD239" s="5">
        <v>19430</v>
      </c>
      <c r="AE239" s="5">
        <v>69177</v>
      </c>
      <c r="AF239" s="5">
        <v>14387</v>
      </c>
      <c r="AG239" s="5">
        <v>0</v>
      </c>
      <c r="AH239" s="5">
        <v>0</v>
      </c>
      <c r="AI239" s="5">
        <v>72607</v>
      </c>
      <c r="AJ239" s="5">
        <v>175601</v>
      </c>
      <c r="AK239" s="5">
        <v>1976953.8651109999</v>
      </c>
      <c r="AL239" s="5">
        <v>109273700</v>
      </c>
      <c r="AM239" s="47"/>
    </row>
    <row r="240" spans="1:39" x14ac:dyDescent="0.25">
      <c r="A240" s="5">
        <v>820</v>
      </c>
      <c r="B240" s="5">
        <v>1</v>
      </c>
      <c r="C240" s="5" t="s">
        <v>325</v>
      </c>
      <c r="D240" s="5">
        <v>480.71358600000002</v>
      </c>
      <c r="E240" s="5">
        <v>535.27839400000005</v>
      </c>
      <c r="F240" s="5">
        <v>499.90725600000002</v>
      </c>
      <c r="G240" s="5">
        <v>555.25533499999995</v>
      </c>
      <c r="H240" s="5">
        <v>3793504</v>
      </c>
      <c r="I240" s="5">
        <v>49123</v>
      </c>
      <c r="J240" s="5">
        <v>217680</v>
      </c>
      <c r="K240" s="5">
        <v>0</v>
      </c>
      <c r="L240" s="5">
        <v>127351</v>
      </c>
      <c r="M240" s="5">
        <v>0</v>
      </c>
      <c r="N240" s="5">
        <v>194265.097572</v>
      </c>
      <c r="O240" s="5">
        <v>124124</v>
      </c>
      <c r="P240" s="5">
        <v>88609.25</v>
      </c>
      <c r="Q240" s="5">
        <v>7218</v>
      </c>
      <c r="R240" s="5">
        <v>8229</v>
      </c>
      <c r="S240" s="5">
        <v>0</v>
      </c>
      <c r="T240" s="5">
        <v>0</v>
      </c>
      <c r="U240" s="5">
        <v>0</v>
      </c>
      <c r="V240" s="5">
        <v>0</v>
      </c>
      <c r="W240" s="5">
        <v>73666</v>
      </c>
      <c r="X240" s="5">
        <v>0</v>
      </c>
      <c r="Y240" s="5">
        <v>0</v>
      </c>
      <c r="Z240" s="5">
        <v>29350</v>
      </c>
      <c r="AA240" s="5">
        <v>402005</v>
      </c>
      <c r="AB240" s="5">
        <v>5115124.3475719998</v>
      </c>
      <c r="AC240" s="5">
        <v>0</v>
      </c>
      <c r="AD240" s="5">
        <v>35101</v>
      </c>
      <c r="AE240" s="5">
        <v>52525</v>
      </c>
      <c r="AF240" s="5">
        <v>4878</v>
      </c>
      <c r="AG240" s="5">
        <v>39278</v>
      </c>
      <c r="AH240" s="5">
        <v>0</v>
      </c>
      <c r="AI240" s="5">
        <v>185466</v>
      </c>
      <c r="AJ240" s="5">
        <v>317248</v>
      </c>
      <c r="AK240" s="5">
        <v>3597654.858271</v>
      </c>
      <c r="AL240" s="5">
        <v>161822800</v>
      </c>
      <c r="AM240" s="47"/>
    </row>
    <row r="241" spans="1:39" x14ac:dyDescent="0.25">
      <c r="A241" s="5">
        <v>821</v>
      </c>
      <c r="B241" s="5">
        <v>1</v>
      </c>
      <c r="C241" s="5" t="s">
        <v>326</v>
      </c>
      <c r="D241" s="5">
        <v>1399.324944</v>
      </c>
      <c r="E241" s="5">
        <v>1516.553858</v>
      </c>
      <c r="F241" s="5">
        <v>1160.8115479999999</v>
      </c>
      <c r="G241" s="5">
        <v>1262.786963</v>
      </c>
      <c r="H241" s="5">
        <v>8627361</v>
      </c>
      <c r="I241" s="5">
        <v>98246</v>
      </c>
      <c r="J241" s="5">
        <v>696760</v>
      </c>
      <c r="K241" s="5">
        <v>0</v>
      </c>
      <c r="L241" s="5">
        <v>0</v>
      </c>
      <c r="M241" s="5">
        <v>0</v>
      </c>
      <c r="N241" s="5">
        <v>219866.75447000001</v>
      </c>
      <c r="O241" s="5">
        <v>269516</v>
      </c>
      <c r="P241" s="5">
        <v>207802.75</v>
      </c>
      <c r="Q241" s="5">
        <v>16416</v>
      </c>
      <c r="R241" s="5">
        <v>69163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53906</v>
      </c>
      <c r="AA241" s="5">
        <v>914258</v>
      </c>
      <c r="AB241" s="5">
        <v>11173295.50447</v>
      </c>
      <c r="AC241" s="5">
        <v>0</v>
      </c>
      <c r="AD241" s="5">
        <v>39477</v>
      </c>
      <c r="AE241" s="5">
        <v>62241</v>
      </c>
      <c r="AF241" s="5">
        <v>20716</v>
      </c>
      <c r="AG241" s="5">
        <v>0</v>
      </c>
      <c r="AH241" s="5">
        <v>0</v>
      </c>
      <c r="AI241" s="5">
        <v>213127</v>
      </c>
      <c r="AJ241" s="5">
        <v>335561</v>
      </c>
      <c r="AK241" s="5">
        <v>4237950.3443539999</v>
      </c>
      <c r="AL241" s="5">
        <v>231661600</v>
      </c>
      <c r="AM241" s="47"/>
    </row>
    <row r="242" spans="1:39" x14ac:dyDescent="0.25">
      <c r="A242" s="5">
        <v>829</v>
      </c>
      <c r="B242" s="5">
        <v>1</v>
      </c>
      <c r="C242" s="5" t="s">
        <v>327</v>
      </c>
      <c r="D242" s="5">
        <v>1937.4913730000001</v>
      </c>
      <c r="E242" s="5">
        <v>2124.449611</v>
      </c>
      <c r="F242" s="5">
        <v>1795.8126420000001</v>
      </c>
      <c r="G242" s="5">
        <v>1993.012694</v>
      </c>
      <c r="H242" s="5">
        <v>13616263</v>
      </c>
      <c r="I242" s="5">
        <v>163744</v>
      </c>
      <c r="J242" s="5">
        <v>610408.91</v>
      </c>
      <c r="K242" s="5">
        <v>20424</v>
      </c>
      <c r="L242" s="5">
        <v>0</v>
      </c>
      <c r="M242" s="5">
        <v>0</v>
      </c>
      <c r="N242" s="5">
        <v>262487</v>
      </c>
      <c r="O242" s="5">
        <v>465731</v>
      </c>
      <c r="P242" s="5">
        <v>333204.75</v>
      </c>
      <c r="Q242" s="5">
        <v>25909</v>
      </c>
      <c r="R242" s="5">
        <v>11639</v>
      </c>
      <c r="S242" s="5">
        <v>0</v>
      </c>
      <c r="T242" s="5">
        <v>0</v>
      </c>
      <c r="U242" s="5">
        <v>56844</v>
      </c>
      <c r="V242" s="5">
        <v>0</v>
      </c>
      <c r="W242" s="5">
        <v>0</v>
      </c>
      <c r="X242" s="5">
        <v>0</v>
      </c>
      <c r="Y242" s="5">
        <v>21784</v>
      </c>
      <c r="Z242" s="5">
        <v>110502</v>
      </c>
      <c r="AA242" s="5">
        <v>1442941</v>
      </c>
      <c r="AB242" s="5">
        <v>17141881.66</v>
      </c>
      <c r="AC242" s="5">
        <v>0</v>
      </c>
      <c r="AD242" s="5">
        <v>132751</v>
      </c>
      <c r="AE242" s="5">
        <v>251559</v>
      </c>
      <c r="AF242" s="5">
        <v>8787</v>
      </c>
      <c r="AG242" s="5">
        <v>0</v>
      </c>
      <c r="AH242" s="5">
        <v>0</v>
      </c>
      <c r="AI242" s="5">
        <v>847854</v>
      </c>
      <c r="AJ242" s="5">
        <v>1240951</v>
      </c>
      <c r="AK242" s="5">
        <v>13015897.589129001</v>
      </c>
      <c r="AL242" s="5">
        <v>817984575</v>
      </c>
      <c r="AM242" s="47"/>
    </row>
    <row r="243" spans="1:39" x14ac:dyDescent="0.25">
      <c r="A243" s="5">
        <v>831</v>
      </c>
      <c r="B243" s="5">
        <v>1</v>
      </c>
      <c r="C243" s="5" t="s">
        <v>328</v>
      </c>
      <c r="D243" s="5">
        <v>6825</v>
      </c>
      <c r="E243" s="5">
        <v>7469</v>
      </c>
      <c r="F243" s="5">
        <v>5691</v>
      </c>
      <c r="G243" s="5">
        <v>6249</v>
      </c>
      <c r="H243" s="5">
        <v>42693168</v>
      </c>
      <c r="I243" s="5">
        <v>624274</v>
      </c>
      <c r="J243" s="5">
        <v>822767</v>
      </c>
      <c r="K243" s="5">
        <v>39962</v>
      </c>
      <c r="L243" s="5">
        <v>0</v>
      </c>
      <c r="M243" s="5">
        <v>0</v>
      </c>
      <c r="N243" s="5">
        <v>543327.40437400003</v>
      </c>
      <c r="O243" s="5">
        <v>1405940</v>
      </c>
      <c r="P243" s="5">
        <v>716981.25</v>
      </c>
      <c r="Q243" s="5">
        <v>81237</v>
      </c>
      <c r="R243" s="5">
        <v>126480</v>
      </c>
      <c r="S243" s="5">
        <v>0</v>
      </c>
      <c r="T243" s="5">
        <v>0</v>
      </c>
      <c r="U243" s="5">
        <v>706857</v>
      </c>
      <c r="V243" s="5">
        <v>0</v>
      </c>
      <c r="W243" s="5">
        <v>6165701</v>
      </c>
      <c r="X243" s="5">
        <v>0</v>
      </c>
      <c r="Y243" s="5">
        <v>218082</v>
      </c>
      <c r="Z243" s="5">
        <v>348577</v>
      </c>
      <c r="AA243" s="5">
        <v>4524276</v>
      </c>
      <c r="AB243" s="5">
        <v>59017629.654374003</v>
      </c>
      <c r="AC243" s="5">
        <v>0</v>
      </c>
      <c r="AD243" s="5">
        <v>733903</v>
      </c>
      <c r="AE243" s="5">
        <v>716981.25</v>
      </c>
      <c r="AF243" s="5">
        <v>126480</v>
      </c>
      <c r="AG243" s="5">
        <v>6165701</v>
      </c>
      <c r="AH243" s="5">
        <v>0</v>
      </c>
      <c r="AI243" s="5">
        <v>4392290</v>
      </c>
      <c r="AJ243" s="5">
        <v>12135355.25</v>
      </c>
      <c r="AK243" s="5">
        <v>74738690.672171995</v>
      </c>
      <c r="AL243" s="5">
        <v>6109974970</v>
      </c>
      <c r="AM243" s="47"/>
    </row>
    <row r="244" spans="1:39" x14ac:dyDescent="0.25">
      <c r="A244" s="5">
        <v>832</v>
      </c>
      <c r="B244" s="5">
        <v>1</v>
      </c>
      <c r="C244" s="5" t="s">
        <v>329</v>
      </c>
      <c r="D244" s="5">
        <v>2502</v>
      </c>
      <c r="E244" s="5">
        <v>2744.8</v>
      </c>
      <c r="F244" s="5">
        <v>3349.4451290000002</v>
      </c>
      <c r="G244" s="5">
        <v>3702.1551479999998</v>
      </c>
      <c r="H244" s="5">
        <v>25293124</v>
      </c>
      <c r="I244" s="5">
        <v>0</v>
      </c>
      <c r="J244" s="5">
        <v>103840</v>
      </c>
      <c r="K244" s="5">
        <v>30684</v>
      </c>
      <c r="L244" s="5">
        <v>0</v>
      </c>
      <c r="M244" s="5">
        <v>0</v>
      </c>
      <c r="N244" s="5">
        <v>115104</v>
      </c>
      <c r="O244" s="5">
        <v>821666</v>
      </c>
      <c r="P244" s="5">
        <v>367121.75</v>
      </c>
      <c r="Q244" s="5">
        <v>48128</v>
      </c>
      <c r="R244" s="5">
        <v>21547</v>
      </c>
      <c r="S244" s="5">
        <v>0</v>
      </c>
      <c r="T244" s="5">
        <v>0</v>
      </c>
      <c r="U244" s="5">
        <v>0</v>
      </c>
      <c r="V244" s="5">
        <v>0</v>
      </c>
      <c r="W244" s="5">
        <v>4794291</v>
      </c>
      <c r="X244" s="5">
        <v>0</v>
      </c>
      <c r="Y244" s="5">
        <v>0</v>
      </c>
      <c r="Z244" s="5">
        <v>204218</v>
      </c>
      <c r="AA244" s="5">
        <v>2680360</v>
      </c>
      <c r="AB244" s="5">
        <v>34480083.75</v>
      </c>
      <c r="AC244" s="5">
        <v>0</v>
      </c>
      <c r="AD244" s="5">
        <v>285382</v>
      </c>
      <c r="AE244" s="5">
        <v>367121.75</v>
      </c>
      <c r="AF244" s="5">
        <v>21547</v>
      </c>
      <c r="AG244" s="5">
        <v>4777142.07</v>
      </c>
      <c r="AH244" s="5">
        <v>0</v>
      </c>
      <c r="AI244" s="5">
        <v>2680361</v>
      </c>
      <c r="AJ244" s="5">
        <v>8131553.8200000003</v>
      </c>
      <c r="AK244" s="5">
        <v>29461098.859489001</v>
      </c>
      <c r="AL244" s="5">
        <v>2504150900</v>
      </c>
      <c r="AM244" s="47"/>
    </row>
    <row r="245" spans="1:39" x14ac:dyDescent="0.25">
      <c r="A245" s="5">
        <v>833</v>
      </c>
      <c r="B245" s="5">
        <v>1</v>
      </c>
      <c r="C245" s="5" t="s">
        <v>2175</v>
      </c>
      <c r="D245" s="5">
        <v>20483.381613000001</v>
      </c>
      <c r="E245" s="5">
        <v>22377.488517000002</v>
      </c>
      <c r="F245" s="5">
        <v>18695.792033999998</v>
      </c>
      <c r="G245" s="5">
        <v>20463.699027999999</v>
      </c>
      <c r="H245" s="5">
        <v>139807992</v>
      </c>
      <c r="I245" s="5">
        <v>307020</v>
      </c>
      <c r="J245" s="5">
        <v>2227733.2999999998</v>
      </c>
      <c r="K245" s="5">
        <v>627133</v>
      </c>
      <c r="L245" s="5">
        <v>0</v>
      </c>
      <c r="M245" s="5">
        <v>0</v>
      </c>
      <c r="N245" s="5">
        <v>0</v>
      </c>
      <c r="O245" s="5">
        <v>4531729</v>
      </c>
      <c r="P245" s="5">
        <v>1763951.25</v>
      </c>
      <c r="Q245" s="5">
        <v>266028</v>
      </c>
      <c r="R245" s="5">
        <v>182945</v>
      </c>
      <c r="S245" s="5">
        <v>0</v>
      </c>
      <c r="T245" s="5">
        <v>0</v>
      </c>
      <c r="U245" s="5">
        <v>241927</v>
      </c>
      <c r="V245" s="5">
        <v>-24185</v>
      </c>
      <c r="W245" s="5">
        <v>31444520</v>
      </c>
      <c r="X245" s="5">
        <v>0</v>
      </c>
      <c r="Y245" s="5">
        <v>0</v>
      </c>
      <c r="Z245" s="5">
        <v>1494862</v>
      </c>
      <c r="AA245" s="5">
        <v>14815718</v>
      </c>
      <c r="AB245" s="5">
        <v>197687373.55000001</v>
      </c>
      <c r="AC245" s="5">
        <v>0</v>
      </c>
      <c r="AD245" s="5">
        <v>1494382</v>
      </c>
      <c r="AE245" s="5">
        <v>1763951.25</v>
      </c>
      <c r="AF245" s="5">
        <v>182945</v>
      </c>
      <c r="AG245" s="5">
        <v>31388665.699999999</v>
      </c>
      <c r="AH245" s="5">
        <v>0</v>
      </c>
      <c r="AI245" s="5">
        <v>12685475</v>
      </c>
      <c r="AJ245" s="5">
        <v>47515418.950000003</v>
      </c>
      <c r="AK245" s="5">
        <v>154612582.28832999</v>
      </c>
      <c r="AL245" s="5">
        <v>12859090900</v>
      </c>
      <c r="AM245" s="47"/>
    </row>
    <row r="246" spans="1:39" x14ac:dyDescent="0.25">
      <c r="A246" s="5">
        <v>834</v>
      </c>
      <c r="B246" s="5">
        <v>1</v>
      </c>
      <c r="C246" s="5" t="s">
        <v>1923</v>
      </c>
      <c r="D246" s="5">
        <v>9489.7664669999995</v>
      </c>
      <c r="E246" s="5">
        <v>10408.753864</v>
      </c>
      <c r="F246" s="5">
        <v>8692.2253149999997</v>
      </c>
      <c r="G246" s="5">
        <v>9558.1965639999999</v>
      </c>
      <c r="H246" s="5">
        <v>65301599</v>
      </c>
      <c r="I246" s="5">
        <v>346421</v>
      </c>
      <c r="J246" s="5">
        <v>588222</v>
      </c>
      <c r="K246" s="5">
        <v>148203</v>
      </c>
      <c r="L246" s="5">
        <v>0</v>
      </c>
      <c r="M246" s="5">
        <v>0</v>
      </c>
      <c r="N246" s="5">
        <v>656751.94035100006</v>
      </c>
      <c r="O246" s="5">
        <v>2151018</v>
      </c>
      <c r="P246" s="5">
        <v>937895</v>
      </c>
      <c r="Q246" s="5">
        <v>124257</v>
      </c>
      <c r="R246" s="5">
        <v>29344</v>
      </c>
      <c r="S246" s="5">
        <v>0</v>
      </c>
      <c r="T246" s="5">
        <v>0</v>
      </c>
      <c r="U246" s="5">
        <v>729748</v>
      </c>
      <c r="V246" s="5">
        <v>0</v>
      </c>
      <c r="W246" s="5">
        <v>12591681</v>
      </c>
      <c r="X246" s="5">
        <v>0</v>
      </c>
      <c r="Y246" s="5">
        <v>0</v>
      </c>
      <c r="Z246" s="5">
        <v>480150</v>
      </c>
      <c r="AA246" s="5">
        <v>6920134</v>
      </c>
      <c r="AB246" s="5">
        <v>91005423.940350994</v>
      </c>
      <c r="AC246" s="5">
        <v>0</v>
      </c>
      <c r="AD246" s="5">
        <v>1250895</v>
      </c>
      <c r="AE246" s="5">
        <v>937895</v>
      </c>
      <c r="AF246" s="5">
        <v>29344</v>
      </c>
      <c r="AG246" s="5">
        <v>12537692.01</v>
      </c>
      <c r="AH246" s="5">
        <v>0</v>
      </c>
      <c r="AI246" s="5">
        <v>6920134</v>
      </c>
      <c r="AJ246" s="5">
        <v>21675960.010000002</v>
      </c>
      <c r="AK246" s="5">
        <v>127354945.982255</v>
      </c>
      <c r="AL246" s="5">
        <v>10903718300</v>
      </c>
      <c r="AM246" s="47"/>
    </row>
    <row r="247" spans="1:39" x14ac:dyDescent="0.25">
      <c r="A247" s="5">
        <v>836</v>
      </c>
      <c r="B247" s="5">
        <v>1</v>
      </c>
      <c r="C247" s="5" t="s">
        <v>330</v>
      </c>
      <c r="D247" s="5">
        <v>232.24460400000001</v>
      </c>
      <c r="E247" s="5">
        <v>251.556725</v>
      </c>
      <c r="F247" s="5">
        <v>217.492929</v>
      </c>
      <c r="G247" s="5">
        <v>238.73818199999999</v>
      </c>
      <c r="H247" s="5">
        <v>1631059</v>
      </c>
      <c r="I247" s="5">
        <v>0</v>
      </c>
      <c r="J247" s="5">
        <v>276836</v>
      </c>
      <c r="K247" s="5">
        <v>16134</v>
      </c>
      <c r="L247" s="5">
        <v>97576</v>
      </c>
      <c r="M247" s="5">
        <v>0</v>
      </c>
      <c r="N247" s="5">
        <v>68511</v>
      </c>
      <c r="O247" s="5">
        <v>57894</v>
      </c>
      <c r="P247" s="5">
        <v>25252</v>
      </c>
      <c r="Q247" s="5">
        <v>3104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274496</v>
      </c>
      <c r="X247" s="5">
        <v>0</v>
      </c>
      <c r="Y247" s="5">
        <v>0</v>
      </c>
      <c r="Z247" s="5">
        <v>15495</v>
      </c>
      <c r="AA247" s="5">
        <v>172846</v>
      </c>
      <c r="AB247" s="5">
        <v>2639203</v>
      </c>
      <c r="AC247" s="5">
        <v>0</v>
      </c>
      <c r="AD247" s="5">
        <v>42852</v>
      </c>
      <c r="AE247" s="5">
        <v>9833</v>
      </c>
      <c r="AF247" s="5">
        <v>0</v>
      </c>
      <c r="AG247" s="5">
        <v>151235</v>
      </c>
      <c r="AH247" s="5">
        <v>0</v>
      </c>
      <c r="AI247" s="5">
        <v>52384</v>
      </c>
      <c r="AJ247" s="5">
        <v>256304</v>
      </c>
      <c r="AK247" s="5">
        <v>4048788.5290660001</v>
      </c>
      <c r="AL247" s="5">
        <v>49957200</v>
      </c>
      <c r="AM247" s="47"/>
    </row>
    <row r="248" spans="1:39" x14ac:dyDescent="0.25">
      <c r="A248" s="5">
        <v>837</v>
      </c>
      <c r="B248" s="5">
        <v>1</v>
      </c>
      <c r="C248" s="5" t="s">
        <v>331</v>
      </c>
      <c r="D248" s="5">
        <v>485</v>
      </c>
      <c r="E248" s="5">
        <v>529</v>
      </c>
      <c r="F248" s="5">
        <v>574.84344399999998</v>
      </c>
      <c r="G248" s="5">
        <v>643.48213299999998</v>
      </c>
      <c r="H248" s="5">
        <v>4396270</v>
      </c>
      <c r="I248" s="5">
        <v>0</v>
      </c>
      <c r="J248" s="5">
        <v>309788.09000000003</v>
      </c>
      <c r="K248" s="5">
        <v>145125</v>
      </c>
      <c r="L248" s="5">
        <v>115415</v>
      </c>
      <c r="M248" s="5">
        <v>0</v>
      </c>
      <c r="N248" s="5">
        <v>154948</v>
      </c>
      <c r="O248" s="5">
        <v>150033</v>
      </c>
      <c r="P248" s="5">
        <v>79629</v>
      </c>
      <c r="Q248" s="5">
        <v>8365</v>
      </c>
      <c r="R248" s="5">
        <v>26981</v>
      </c>
      <c r="S248" s="5">
        <v>0</v>
      </c>
      <c r="T248" s="5">
        <v>0</v>
      </c>
      <c r="U248" s="5">
        <v>0</v>
      </c>
      <c r="V248" s="5">
        <v>0</v>
      </c>
      <c r="W248" s="5">
        <v>497425</v>
      </c>
      <c r="X248" s="5">
        <v>0</v>
      </c>
      <c r="Y248" s="5">
        <v>4951</v>
      </c>
      <c r="Z248" s="5">
        <v>33784</v>
      </c>
      <c r="AA248" s="5">
        <v>465881</v>
      </c>
      <c r="AB248" s="5">
        <v>6388595.0899999999</v>
      </c>
      <c r="AC248" s="5">
        <v>0</v>
      </c>
      <c r="AD248" s="5">
        <v>66645</v>
      </c>
      <c r="AE248" s="5">
        <v>56218</v>
      </c>
      <c r="AF248" s="5">
        <v>19049</v>
      </c>
      <c r="AG248" s="5">
        <v>389392</v>
      </c>
      <c r="AH248" s="5">
        <v>0</v>
      </c>
      <c r="AI248" s="5">
        <v>255990</v>
      </c>
      <c r="AJ248" s="5">
        <v>787294</v>
      </c>
      <c r="AK248" s="5">
        <v>6549086.6347049996</v>
      </c>
      <c r="AL248" s="5">
        <v>190471500</v>
      </c>
      <c r="AM248" s="47"/>
    </row>
    <row r="249" spans="1:39" x14ac:dyDescent="0.25">
      <c r="A249" s="5">
        <v>840</v>
      </c>
      <c r="B249" s="5">
        <v>1</v>
      </c>
      <c r="C249" s="5" t="s">
        <v>332</v>
      </c>
      <c r="D249" s="5">
        <v>1112.8</v>
      </c>
      <c r="E249" s="5">
        <v>1213.2</v>
      </c>
      <c r="F249" s="5">
        <v>1031.8</v>
      </c>
      <c r="G249" s="5">
        <v>1123.2</v>
      </c>
      <c r="H249" s="5">
        <v>7673702</v>
      </c>
      <c r="I249" s="5">
        <v>0</v>
      </c>
      <c r="J249" s="5">
        <v>644356</v>
      </c>
      <c r="K249" s="5">
        <v>147493</v>
      </c>
      <c r="L249" s="5">
        <v>0</v>
      </c>
      <c r="M249" s="5">
        <v>0</v>
      </c>
      <c r="N249" s="5">
        <v>213734</v>
      </c>
      <c r="O249" s="5">
        <v>256619</v>
      </c>
      <c r="P249" s="5">
        <v>157716.25</v>
      </c>
      <c r="Q249" s="5">
        <v>14602</v>
      </c>
      <c r="R249" s="5">
        <v>1056</v>
      </c>
      <c r="S249" s="5">
        <v>0</v>
      </c>
      <c r="T249" s="5">
        <v>0</v>
      </c>
      <c r="U249" s="5">
        <v>0</v>
      </c>
      <c r="V249" s="5">
        <v>0</v>
      </c>
      <c r="W249" s="5">
        <v>565542</v>
      </c>
      <c r="X249" s="5">
        <v>0</v>
      </c>
      <c r="Y249" s="5">
        <v>0</v>
      </c>
      <c r="Z249" s="5">
        <v>58035</v>
      </c>
      <c r="AA249" s="5">
        <v>813197</v>
      </c>
      <c r="AB249" s="5">
        <v>10546052.25</v>
      </c>
      <c r="AC249" s="5">
        <v>0</v>
      </c>
      <c r="AD249" s="5">
        <v>99517</v>
      </c>
      <c r="AE249" s="5">
        <v>75283</v>
      </c>
      <c r="AF249" s="5">
        <v>504</v>
      </c>
      <c r="AG249" s="5">
        <v>262856</v>
      </c>
      <c r="AH249" s="5">
        <v>0</v>
      </c>
      <c r="AI249" s="5">
        <v>302109</v>
      </c>
      <c r="AJ249" s="5">
        <v>740269</v>
      </c>
      <c r="AK249" s="5">
        <v>9979972.6151269991</v>
      </c>
      <c r="AL249" s="5">
        <v>295342080</v>
      </c>
      <c r="AM249" s="47"/>
    </row>
    <row r="250" spans="1:39" x14ac:dyDescent="0.25">
      <c r="A250" s="5">
        <v>846</v>
      </c>
      <c r="B250" s="5">
        <v>1</v>
      </c>
      <c r="C250" s="5" t="s">
        <v>333</v>
      </c>
      <c r="D250" s="5">
        <v>661.32558100000006</v>
      </c>
      <c r="E250" s="5">
        <v>730.99069799999995</v>
      </c>
      <c r="F250" s="5">
        <v>650.13272700000005</v>
      </c>
      <c r="G250" s="5">
        <v>719.75927300000001</v>
      </c>
      <c r="H250" s="5">
        <v>4917395</v>
      </c>
      <c r="I250" s="5">
        <v>12281</v>
      </c>
      <c r="J250" s="5">
        <v>295791</v>
      </c>
      <c r="K250" s="5">
        <v>17389</v>
      </c>
      <c r="L250" s="5">
        <v>97985</v>
      </c>
      <c r="M250" s="5">
        <v>167328</v>
      </c>
      <c r="N250" s="5">
        <v>233093</v>
      </c>
      <c r="O250" s="5">
        <v>171396</v>
      </c>
      <c r="P250" s="5">
        <v>100480.5</v>
      </c>
      <c r="Q250" s="5">
        <v>9357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374001</v>
      </c>
      <c r="X250" s="5">
        <v>0</v>
      </c>
      <c r="Y250" s="5">
        <v>0</v>
      </c>
      <c r="Z250" s="5">
        <v>37503</v>
      </c>
      <c r="AA250" s="5">
        <v>521106</v>
      </c>
      <c r="AB250" s="5">
        <v>6955105.5</v>
      </c>
      <c r="AC250" s="5">
        <v>0</v>
      </c>
      <c r="AD250" s="5">
        <v>113157</v>
      </c>
      <c r="AE250" s="5">
        <v>83509</v>
      </c>
      <c r="AF250" s="5">
        <v>0</v>
      </c>
      <c r="AG250" s="5">
        <v>290416</v>
      </c>
      <c r="AH250" s="5">
        <v>0</v>
      </c>
      <c r="AI250" s="5">
        <v>337070</v>
      </c>
      <c r="AJ250" s="5">
        <v>824152</v>
      </c>
      <c r="AK250" s="5">
        <v>10887556.638427</v>
      </c>
      <c r="AL250" s="5">
        <v>309836900</v>
      </c>
      <c r="AM250" s="47"/>
    </row>
    <row r="251" spans="1:39" x14ac:dyDescent="0.25">
      <c r="A251" s="5">
        <v>850</v>
      </c>
      <c r="B251" s="5">
        <v>1</v>
      </c>
      <c r="C251" s="5" t="s">
        <v>334</v>
      </c>
      <c r="D251" s="5">
        <v>186</v>
      </c>
      <c r="E251" s="5">
        <v>204.6</v>
      </c>
      <c r="F251" s="5">
        <v>298</v>
      </c>
      <c r="G251" s="5">
        <v>335.84</v>
      </c>
      <c r="H251" s="5">
        <v>2294459</v>
      </c>
      <c r="I251" s="5">
        <v>0</v>
      </c>
      <c r="J251" s="5">
        <v>132128.16</v>
      </c>
      <c r="K251" s="5">
        <v>0</v>
      </c>
      <c r="L251" s="5">
        <v>118783</v>
      </c>
      <c r="M251" s="5">
        <v>34222</v>
      </c>
      <c r="N251" s="5">
        <v>144898</v>
      </c>
      <c r="O251" s="5">
        <v>65334</v>
      </c>
      <c r="P251" s="5">
        <v>51563.25</v>
      </c>
      <c r="Q251" s="5">
        <v>4366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87355</v>
      </c>
      <c r="X251" s="5">
        <v>0</v>
      </c>
      <c r="Y251" s="5">
        <v>0</v>
      </c>
      <c r="Z251" s="5">
        <v>15082</v>
      </c>
      <c r="AA251" s="5">
        <v>100752</v>
      </c>
      <c r="AB251" s="5">
        <v>3048942.41</v>
      </c>
      <c r="AC251" s="5">
        <v>0</v>
      </c>
      <c r="AD251" s="5">
        <v>32688</v>
      </c>
      <c r="AE251" s="5">
        <v>39236</v>
      </c>
      <c r="AF251" s="5">
        <v>0</v>
      </c>
      <c r="AG251" s="5">
        <v>21372</v>
      </c>
      <c r="AH251" s="5">
        <v>0</v>
      </c>
      <c r="AI251" s="5">
        <v>44431</v>
      </c>
      <c r="AJ251" s="5">
        <v>137727</v>
      </c>
      <c r="AK251" s="5">
        <v>3849844.3877010001</v>
      </c>
      <c r="AL251" s="5">
        <v>79399500</v>
      </c>
      <c r="AM251" s="47"/>
    </row>
    <row r="252" spans="1:39" x14ac:dyDescent="0.25">
      <c r="A252" s="5">
        <v>852</v>
      </c>
      <c r="B252" s="5">
        <v>1</v>
      </c>
      <c r="C252" s="5" t="s">
        <v>335</v>
      </c>
      <c r="D252" s="5">
        <v>132.23947699999999</v>
      </c>
      <c r="E252" s="5">
        <v>144.738801</v>
      </c>
      <c r="F252" s="5">
        <v>122.6</v>
      </c>
      <c r="G252" s="5">
        <v>133.80000000000001</v>
      </c>
      <c r="H252" s="5">
        <v>914122</v>
      </c>
      <c r="I252" s="5">
        <v>0</v>
      </c>
      <c r="J252" s="5">
        <v>78560</v>
      </c>
      <c r="K252" s="5">
        <v>0</v>
      </c>
      <c r="L252" s="5">
        <v>62642</v>
      </c>
      <c r="M252" s="5">
        <v>135761</v>
      </c>
      <c r="N252" s="5">
        <v>79787</v>
      </c>
      <c r="O252" s="5">
        <v>31940</v>
      </c>
      <c r="P252" s="5">
        <v>6690</v>
      </c>
      <c r="Q252" s="5">
        <v>1739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311628</v>
      </c>
      <c r="X252" s="5">
        <v>0</v>
      </c>
      <c r="Y252" s="5">
        <v>12243</v>
      </c>
      <c r="Z252" s="5">
        <v>9529</v>
      </c>
      <c r="AA252" s="5">
        <v>96871</v>
      </c>
      <c r="AB252" s="5">
        <v>1741512</v>
      </c>
      <c r="AC252" s="5">
        <v>0</v>
      </c>
      <c r="AD252" s="5">
        <v>31940</v>
      </c>
      <c r="AE252" s="5">
        <v>5124</v>
      </c>
      <c r="AF252" s="5">
        <v>0</v>
      </c>
      <c r="AG252" s="5">
        <v>113945.37</v>
      </c>
      <c r="AH252" s="5">
        <v>0</v>
      </c>
      <c r="AI252" s="5">
        <v>57750</v>
      </c>
      <c r="AJ252" s="5">
        <v>208759.37</v>
      </c>
      <c r="AK252" s="5">
        <v>7890420.615948</v>
      </c>
      <c r="AL252" s="5">
        <v>56542100</v>
      </c>
      <c r="AM252" s="47"/>
    </row>
    <row r="253" spans="1:39" x14ac:dyDescent="0.25">
      <c r="A253" s="5">
        <v>857</v>
      </c>
      <c r="B253" s="5">
        <v>1</v>
      </c>
      <c r="C253" s="5" t="s">
        <v>1924</v>
      </c>
      <c r="D253" s="5">
        <v>562.61538499999995</v>
      </c>
      <c r="E253" s="5">
        <v>627.138462</v>
      </c>
      <c r="F253" s="5">
        <v>660.11111100000005</v>
      </c>
      <c r="G253" s="5">
        <v>735.33333300000004</v>
      </c>
      <c r="H253" s="5">
        <v>5023797</v>
      </c>
      <c r="I253" s="5">
        <v>0</v>
      </c>
      <c r="J253" s="5">
        <v>193850</v>
      </c>
      <c r="K253" s="5">
        <v>16437</v>
      </c>
      <c r="L253" s="5">
        <v>93616</v>
      </c>
      <c r="M253" s="5">
        <v>0</v>
      </c>
      <c r="N253" s="5">
        <v>168005</v>
      </c>
      <c r="O253" s="5">
        <v>173197</v>
      </c>
      <c r="P253" s="5">
        <v>120770.75</v>
      </c>
      <c r="Q253" s="5">
        <v>9559</v>
      </c>
      <c r="R253" s="5">
        <v>6478</v>
      </c>
      <c r="S253" s="5">
        <v>0</v>
      </c>
      <c r="T253" s="5">
        <v>0</v>
      </c>
      <c r="U253" s="5">
        <v>0</v>
      </c>
      <c r="V253" s="5">
        <v>0</v>
      </c>
      <c r="W253" s="5">
        <v>38179</v>
      </c>
      <c r="X253" s="5">
        <v>0</v>
      </c>
      <c r="Y253" s="5">
        <v>98073</v>
      </c>
      <c r="Z253" s="5">
        <v>44720</v>
      </c>
      <c r="AA253" s="5">
        <v>532381</v>
      </c>
      <c r="AB253" s="5">
        <v>6519062.75</v>
      </c>
      <c r="AC253" s="5">
        <v>0</v>
      </c>
      <c r="AD253" s="5">
        <v>66484</v>
      </c>
      <c r="AE253" s="5">
        <v>112048</v>
      </c>
      <c r="AF253" s="5">
        <v>6010</v>
      </c>
      <c r="AG253" s="5">
        <v>31861</v>
      </c>
      <c r="AH253" s="5">
        <v>0</v>
      </c>
      <c r="AI253" s="5">
        <v>384423</v>
      </c>
      <c r="AJ253" s="5">
        <v>600826</v>
      </c>
      <c r="AK253" s="5">
        <v>6467350.0838400004</v>
      </c>
      <c r="AL253" s="5">
        <v>296739825</v>
      </c>
      <c r="AM253" s="47"/>
    </row>
    <row r="254" spans="1:39" x14ac:dyDescent="0.25">
      <c r="A254" s="5">
        <v>858</v>
      </c>
      <c r="B254" s="5">
        <v>1</v>
      </c>
      <c r="C254" s="5" t="s">
        <v>336</v>
      </c>
      <c r="D254" s="5">
        <v>984.14073099999996</v>
      </c>
      <c r="E254" s="5">
        <v>1068.103108</v>
      </c>
      <c r="F254" s="5">
        <v>1070.747386</v>
      </c>
      <c r="G254" s="5">
        <v>1166.0994949999999</v>
      </c>
      <c r="H254" s="5">
        <v>7966792</v>
      </c>
      <c r="I254" s="5">
        <v>0</v>
      </c>
      <c r="J254" s="5">
        <v>199325</v>
      </c>
      <c r="K254" s="5">
        <v>40640</v>
      </c>
      <c r="L254" s="5">
        <v>0</v>
      </c>
      <c r="M254" s="5">
        <v>0</v>
      </c>
      <c r="N254" s="5">
        <v>192095</v>
      </c>
      <c r="O254" s="5">
        <v>272903</v>
      </c>
      <c r="P254" s="5">
        <v>194683.75</v>
      </c>
      <c r="Q254" s="5">
        <v>15159</v>
      </c>
      <c r="R254" s="5">
        <v>11871</v>
      </c>
      <c r="S254" s="5">
        <v>0</v>
      </c>
      <c r="T254" s="5">
        <v>0</v>
      </c>
      <c r="U254" s="5">
        <v>0</v>
      </c>
      <c r="V254" s="5">
        <v>-342</v>
      </c>
      <c r="W254" s="5">
        <v>0</v>
      </c>
      <c r="X254" s="5">
        <v>0</v>
      </c>
      <c r="Y254" s="5">
        <v>0</v>
      </c>
      <c r="Z254" s="5">
        <v>62011</v>
      </c>
      <c r="AA254" s="5">
        <v>844256</v>
      </c>
      <c r="AB254" s="5">
        <v>9799393.75</v>
      </c>
      <c r="AC254" s="5">
        <v>0</v>
      </c>
      <c r="AD254" s="5">
        <v>79922</v>
      </c>
      <c r="AE254" s="5">
        <v>172221</v>
      </c>
      <c r="AF254" s="5">
        <v>10501</v>
      </c>
      <c r="AG254" s="5">
        <v>0</v>
      </c>
      <c r="AH254" s="5">
        <v>0</v>
      </c>
      <c r="AI254" s="5">
        <v>581266</v>
      </c>
      <c r="AJ254" s="5">
        <v>843910</v>
      </c>
      <c r="AK254" s="5">
        <v>7824548.5536059998</v>
      </c>
      <c r="AL254" s="5">
        <v>481881230</v>
      </c>
      <c r="AM254" s="47"/>
    </row>
    <row r="255" spans="1:39" x14ac:dyDescent="0.25">
      <c r="A255" s="5">
        <v>861</v>
      </c>
      <c r="B255" s="5">
        <v>1</v>
      </c>
      <c r="C255" s="5" t="s">
        <v>1925</v>
      </c>
      <c r="D255" s="5">
        <v>3022.8451730000002</v>
      </c>
      <c r="E255" s="5">
        <v>3332.7901080000001</v>
      </c>
      <c r="F255" s="5">
        <v>2479.7503320000001</v>
      </c>
      <c r="G255" s="5">
        <v>2743.0858250000001</v>
      </c>
      <c r="H255" s="5">
        <v>18740762</v>
      </c>
      <c r="I255" s="5">
        <v>73685</v>
      </c>
      <c r="J255" s="5">
        <v>1121483.51</v>
      </c>
      <c r="K255" s="5">
        <v>51135</v>
      </c>
      <c r="L255" s="5">
        <v>0</v>
      </c>
      <c r="M255" s="5">
        <v>0</v>
      </c>
      <c r="N255" s="5">
        <v>585523.57626799995</v>
      </c>
      <c r="O255" s="5">
        <v>633129</v>
      </c>
      <c r="P255" s="5">
        <v>275597.75</v>
      </c>
      <c r="Q255" s="5">
        <v>35660</v>
      </c>
      <c r="R255" s="5">
        <v>57138</v>
      </c>
      <c r="S255" s="5">
        <v>0</v>
      </c>
      <c r="T255" s="5">
        <v>0</v>
      </c>
      <c r="U255" s="5">
        <v>225993</v>
      </c>
      <c r="V255" s="5">
        <v>-7788</v>
      </c>
      <c r="W255" s="5">
        <v>3367604</v>
      </c>
      <c r="X255" s="5">
        <v>0</v>
      </c>
      <c r="Y255" s="5">
        <v>202614</v>
      </c>
      <c r="Z255" s="5">
        <v>174586</v>
      </c>
      <c r="AA255" s="5">
        <v>1985994</v>
      </c>
      <c r="AB255" s="5">
        <v>27523116.836268</v>
      </c>
      <c r="AC255" s="5">
        <v>0</v>
      </c>
      <c r="AD255" s="5">
        <v>382348</v>
      </c>
      <c r="AE255" s="5">
        <v>275597.75</v>
      </c>
      <c r="AF255" s="5">
        <v>57138</v>
      </c>
      <c r="AG255" s="5">
        <v>3367604</v>
      </c>
      <c r="AH255" s="5">
        <v>0</v>
      </c>
      <c r="AI255" s="5">
        <v>1985994</v>
      </c>
      <c r="AJ255" s="5">
        <v>6068681.75</v>
      </c>
      <c r="AK255" s="5">
        <v>37955023.773328997</v>
      </c>
      <c r="AL255" s="5">
        <v>2955974480</v>
      </c>
      <c r="AM255" s="47"/>
    </row>
    <row r="256" spans="1:39" x14ac:dyDescent="0.25">
      <c r="A256" s="5">
        <v>876</v>
      </c>
      <c r="B256" s="5">
        <v>1</v>
      </c>
      <c r="C256" s="5" t="s">
        <v>338</v>
      </c>
      <c r="D256" s="5">
        <v>1669.1145039999999</v>
      </c>
      <c r="E256" s="5">
        <v>1840.537405</v>
      </c>
      <c r="F256" s="5">
        <v>1963.9123059999999</v>
      </c>
      <c r="G256" s="5">
        <v>2152.094767</v>
      </c>
      <c r="H256" s="5">
        <v>14703111</v>
      </c>
      <c r="I256" s="5">
        <v>42983</v>
      </c>
      <c r="J256" s="5">
        <v>158881</v>
      </c>
      <c r="K256" s="5">
        <v>15510</v>
      </c>
      <c r="L256" s="5">
        <v>0</v>
      </c>
      <c r="M256" s="5">
        <v>0</v>
      </c>
      <c r="N256" s="5">
        <v>286466</v>
      </c>
      <c r="O256" s="5">
        <v>465373</v>
      </c>
      <c r="P256" s="5">
        <v>350142.5</v>
      </c>
      <c r="Q256" s="5">
        <v>27977</v>
      </c>
      <c r="R256" s="5">
        <v>22403</v>
      </c>
      <c r="S256" s="5">
        <v>0</v>
      </c>
      <c r="T256" s="5">
        <v>0</v>
      </c>
      <c r="U256" s="5">
        <v>0</v>
      </c>
      <c r="V256" s="5">
        <v>0</v>
      </c>
      <c r="W256" s="5">
        <v>170080</v>
      </c>
      <c r="X256" s="5">
        <v>0</v>
      </c>
      <c r="Y256" s="5">
        <v>5940</v>
      </c>
      <c r="Z256" s="5">
        <v>107065</v>
      </c>
      <c r="AA256" s="5">
        <v>1558117</v>
      </c>
      <c r="AB256" s="5">
        <v>17914048.5</v>
      </c>
      <c r="AC256" s="5">
        <v>0</v>
      </c>
      <c r="AD256" s="5">
        <v>204510</v>
      </c>
      <c r="AE256" s="5">
        <v>350142.5</v>
      </c>
      <c r="AF256" s="5">
        <v>22403</v>
      </c>
      <c r="AG256" s="5">
        <v>123796</v>
      </c>
      <c r="AH256" s="5">
        <v>0</v>
      </c>
      <c r="AI256" s="5">
        <v>1402419</v>
      </c>
      <c r="AJ256" s="5">
        <v>2103270.5</v>
      </c>
      <c r="AK256" s="5">
        <v>21668907.379462998</v>
      </c>
      <c r="AL256" s="5">
        <v>1229078775</v>
      </c>
      <c r="AM256" s="47"/>
    </row>
    <row r="257" spans="1:39" x14ac:dyDescent="0.25">
      <c r="A257" s="5">
        <v>877</v>
      </c>
      <c r="B257" s="5">
        <v>1</v>
      </c>
      <c r="C257" s="5" t="s">
        <v>2176</v>
      </c>
      <c r="D257" s="5">
        <v>6440.7008459999997</v>
      </c>
      <c r="E257" s="5">
        <v>7066.0430919999999</v>
      </c>
      <c r="F257" s="5">
        <v>5482.396084</v>
      </c>
      <c r="G257" s="5">
        <v>6020.7533080000003</v>
      </c>
      <c r="H257" s="5">
        <v>41133787</v>
      </c>
      <c r="I257" s="5">
        <v>538308</v>
      </c>
      <c r="J257" s="5">
        <v>640824</v>
      </c>
      <c r="K257" s="5">
        <v>56025</v>
      </c>
      <c r="L257" s="5">
        <v>0</v>
      </c>
      <c r="M257" s="5">
        <v>0</v>
      </c>
      <c r="N257" s="5">
        <v>394263</v>
      </c>
      <c r="O257" s="5">
        <v>1342627</v>
      </c>
      <c r="P257" s="5">
        <v>762368</v>
      </c>
      <c r="Q257" s="5">
        <v>78270</v>
      </c>
      <c r="R257" s="5">
        <v>68456</v>
      </c>
      <c r="S257" s="5">
        <v>0</v>
      </c>
      <c r="T257" s="5">
        <v>0</v>
      </c>
      <c r="U257" s="5">
        <v>0</v>
      </c>
      <c r="V257" s="5">
        <v>0</v>
      </c>
      <c r="W257" s="5">
        <v>4515565</v>
      </c>
      <c r="X257" s="5">
        <v>0</v>
      </c>
      <c r="Y257" s="5">
        <v>0</v>
      </c>
      <c r="Z257" s="5">
        <v>355809</v>
      </c>
      <c r="AA257" s="5">
        <v>4359025</v>
      </c>
      <c r="AB257" s="5">
        <v>54245327</v>
      </c>
      <c r="AC257" s="5">
        <v>0</v>
      </c>
      <c r="AD257" s="5">
        <v>442657</v>
      </c>
      <c r="AE257" s="5">
        <v>762368</v>
      </c>
      <c r="AF257" s="5">
        <v>68456</v>
      </c>
      <c r="AG257" s="5">
        <v>4285159</v>
      </c>
      <c r="AH257" s="5">
        <v>0</v>
      </c>
      <c r="AI257" s="5">
        <v>3457995</v>
      </c>
      <c r="AJ257" s="5">
        <v>9016635</v>
      </c>
      <c r="AK257" s="5">
        <v>45480534.429610997</v>
      </c>
      <c r="AL257" s="5">
        <v>3673139525</v>
      </c>
      <c r="AM257" s="47"/>
    </row>
    <row r="258" spans="1:39" x14ac:dyDescent="0.25">
      <c r="A258" s="5">
        <v>879</v>
      </c>
      <c r="B258" s="5">
        <v>1</v>
      </c>
      <c r="C258" s="5" t="s">
        <v>339</v>
      </c>
      <c r="D258" s="5">
        <v>2270.6239049999999</v>
      </c>
      <c r="E258" s="5">
        <v>2500.7942029999999</v>
      </c>
      <c r="F258" s="5">
        <v>2483.847264</v>
      </c>
      <c r="G258" s="5">
        <v>2728.858174</v>
      </c>
      <c r="H258" s="5">
        <v>18643559</v>
      </c>
      <c r="I258" s="5">
        <v>21491</v>
      </c>
      <c r="J258" s="5">
        <v>39203</v>
      </c>
      <c r="K258" s="5">
        <v>15900</v>
      </c>
      <c r="L258" s="5">
        <v>0</v>
      </c>
      <c r="M258" s="5">
        <v>0</v>
      </c>
      <c r="N258" s="5">
        <v>235620.01820200001</v>
      </c>
      <c r="O258" s="5">
        <v>600593</v>
      </c>
      <c r="P258" s="5">
        <v>402288</v>
      </c>
      <c r="Q258" s="5">
        <v>35475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1020620</v>
      </c>
      <c r="X258" s="5">
        <v>0</v>
      </c>
      <c r="Y258" s="5">
        <v>0</v>
      </c>
      <c r="Z258" s="5">
        <v>150192</v>
      </c>
      <c r="AA258" s="5">
        <v>1975693</v>
      </c>
      <c r="AB258" s="5">
        <v>23140634.018201999</v>
      </c>
      <c r="AC258" s="5">
        <v>0</v>
      </c>
      <c r="AD258" s="5">
        <v>192169</v>
      </c>
      <c r="AE258" s="5">
        <v>402288</v>
      </c>
      <c r="AF258" s="5">
        <v>0</v>
      </c>
      <c r="AG258" s="5">
        <v>1020620</v>
      </c>
      <c r="AH258" s="5">
        <v>0</v>
      </c>
      <c r="AI258" s="5">
        <v>1770030</v>
      </c>
      <c r="AJ258" s="5">
        <v>3385107</v>
      </c>
      <c r="AK258" s="5">
        <v>20005382.013604</v>
      </c>
      <c r="AL258" s="5">
        <v>1647838575</v>
      </c>
      <c r="AM258" s="47"/>
    </row>
    <row r="259" spans="1:39" x14ac:dyDescent="0.25">
      <c r="A259" s="5">
        <v>881</v>
      </c>
      <c r="B259" s="5">
        <v>1</v>
      </c>
      <c r="C259" s="5" t="s">
        <v>340</v>
      </c>
      <c r="D259" s="5">
        <v>784.31053699999995</v>
      </c>
      <c r="E259" s="5">
        <v>862.84820000000002</v>
      </c>
      <c r="F259" s="5">
        <v>784.90198199999998</v>
      </c>
      <c r="G259" s="5">
        <v>861.54823999999996</v>
      </c>
      <c r="H259" s="5">
        <v>5886098</v>
      </c>
      <c r="I259" s="5">
        <v>22515</v>
      </c>
      <c r="J259" s="5">
        <v>78470</v>
      </c>
      <c r="K259" s="5">
        <v>15440</v>
      </c>
      <c r="L259" s="5">
        <v>48065</v>
      </c>
      <c r="M259" s="5">
        <v>0</v>
      </c>
      <c r="N259" s="5">
        <v>110080</v>
      </c>
      <c r="O259" s="5">
        <v>193384</v>
      </c>
      <c r="P259" s="5">
        <v>114579.5</v>
      </c>
      <c r="Q259" s="5">
        <v>11200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553734</v>
      </c>
      <c r="X259" s="5">
        <v>0</v>
      </c>
      <c r="Y259" s="5">
        <v>3925</v>
      </c>
      <c r="Z259" s="5">
        <v>39805</v>
      </c>
      <c r="AA259" s="5">
        <v>623761</v>
      </c>
      <c r="AB259" s="5">
        <v>7701056.5</v>
      </c>
      <c r="AC259" s="5">
        <v>0</v>
      </c>
      <c r="AD259" s="5">
        <v>75325</v>
      </c>
      <c r="AE259" s="5">
        <v>114579.5</v>
      </c>
      <c r="AF259" s="5">
        <v>0</v>
      </c>
      <c r="AG259" s="5">
        <v>524807.69999999995</v>
      </c>
      <c r="AH259" s="5">
        <v>0</v>
      </c>
      <c r="AI259" s="5">
        <v>549532</v>
      </c>
      <c r="AJ259" s="5">
        <v>1264244.2</v>
      </c>
      <c r="AK259" s="5">
        <v>7688879.3563050004</v>
      </c>
      <c r="AL259" s="5">
        <v>541241100</v>
      </c>
      <c r="AM259" s="47"/>
    </row>
    <row r="260" spans="1:39" x14ac:dyDescent="0.25">
      <c r="A260" s="5">
        <v>882</v>
      </c>
      <c r="B260" s="5">
        <v>1</v>
      </c>
      <c r="C260" s="5" t="s">
        <v>341</v>
      </c>
      <c r="D260" s="5">
        <v>4287.8771839999999</v>
      </c>
      <c r="E260" s="5">
        <v>4663.0602920000001</v>
      </c>
      <c r="F260" s="5">
        <v>4346.0320080000001</v>
      </c>
      <c r="G260" s="5">
        <v>4783.430429</v>
      </c>
      <c r="H260" s="5">
        <v>32680397</v>
      </c>
      <c r="I260" s="5">
        <v>196493</v>
      </c>
      <c r="J260" s="5">
        <v>578843</v>
      </c>
      <c r="K260" s="5">
        <v>75497</v>
      </c>
      <c r="L260" s="5">
        <v>0</v>
      </c>
      <c r="M260" s="5">
        <v>0</v>
      </c>
      <c r="N260" s="5">
        <v>287237</v>
      </c>
      <c r="O260" s="5">
        <v>1075203</v>
      </c>
      <c r="P260" s="5">
        <v>658965.75</v>
      </c>
      <c r="Q260" s="5">
        <v>62185</v>
      </c>
      <c r="R260" s="5">
        <v>31379</v>
      </c>
      <c r="S260" s="5">
        <v>0</v>
      </c>
      <c r="T260" s="5">
        <v>0</v>
      </c>
      <c r="U260" s="5">
        <v>0</v>
      </c>
      <c r="V260" s="5">
        <v>-8198</v>
      </c>
      <c r="W260" s="5">
        <v>2618354</v>
      </c>
      <c r="X260" s="5">
        <v>0</v>
      </c>
      <c r="Y260" s="5">
        <v>0</v>
      </c>
      <c r="Z260" s="5">
        <v>290606</v>
      </c>
      <c r="AA260" s="5">
        <v>3463204</v>
      </c>
      <c r="AB260" s="5">
        <v>42010165.75</v>
      </c>
      <c r="AC260" s="5">
        <v>0</v>
      </c>
      <c r="AD260" s="5">
        <v>444002</v>
      </c>
      <c r="AE260" s="5">
        <v>658965.75</v>
      </c>
      <c r="AF260" s="5">
        <v>31379</v>
      </c>
      <c r="AG260" s="5">
        <v>2590558.34</v>
      </c>
      <c r="AH260" s="5">
        <v>0</v>
      </c>
      <c r="AI260" s="5">
        <v>3124444</v>
      </c>
      <c r="AJ260" s="5">
        <v>6849349.0899999999</v>
      </c>
      <c r="AK260" s="5">
        <v>45258121.168171003</v>
      </c>
      <c r="AL260" s="5">
        <v>3134802444</v>
      </c>
      <c r="AM260" s="47"/>
    </row>
    <row r="261" spans="1:39" x14ac:dyDescent="0.25">
      <c r="A261" s="5">
        <v>883</v>
      </c>
      <c r="B261" s="5">
        <v>1</v>
      </c>
      <c r="C261" s="5" t="s">
        <v>342</v>
      </c>
      <c r="D261" s="5">
        <v>1561</v>
      </c>
      <c r="E261" s="5">
        <v>1711.6</v>
      </c>
      <c r="F261" s="5">
        <v>1696.6603970000001</v>
      </c>
      <c r="G261" s="5">
        <v>1853.066994</v>
      </c>
      <c r="H261" s="5">
        <v>12660154</v>
      </c>
      <c r="I261" s="5">
        <v>30702</v>
      </c>
      <c r="J261" s="5">
        <v>185660</v>
      </c>
      <c r="K261" s="5">
        <v>38619</v>
      </c>
      <c r="L261" s="5">
        <v>0</v>
      </c>
      <c r="M261" s="5">
        <v>0</v>
      </c>
      <c r="N261" s="5">
        <v>196277.051424</v>
      </c>
      <c r="O261" s="5">
        <v>410507</v>
      </c>
      <c r="P261" s="5">
        <v>228918</v>
      </c>
      <c r="Q261" s="5">
        <v>24090</v>
      </c>
      <c r="R261" s="5">
        <v>51571</v>
      </c>
      <c r="S261" s="5">
        <v>0</v>
      </c>
      <c r="T261" s="5">
        <v>0</v>
      </c>
      <c r="U261" s="5">
        <v>0</v>
      </c>
      <c r="V261" s="5">
        <v>0</v>
      </c>
      <c r="W261" s="5">
        <v>1465906</v>
      </c>
      <c r="X261" s="5">
        <v>0</v>
      </c>
      <c r="Y261" s="5">
        <v>0</v>
      </c>
      <c r="Z261" s="5">
        <v>84165</v>
      </c>
      <c r="AA261" s="5">
        <v>1341621</v>
      </c>
      <c r="AB261" s="5">
        <v>16718190.051424</v>
      </c>
      <c r="AC261" s="5">
        <v>0</v>
      </c>
      <c r="AD261" s="5">
        <v>145817</v>
      </c>
      <c r="AE261" s="5">
        <v>228918</v>
      </c>
      <c r="AF261" s="5">
        <v>51571</v>
      </c>
      <c r="AG261" s="5">
        <v>1464059.16</v>
      </c>
      <c r="AH261" s="5">
        <v>0</v>
      </c>
      <c r="AI261" s="5">
        <v>1241570</v>
      </c>
      <c r="AJ261" s="5">
        <v>3131935.16</v>
      </c>
      <c r="AK261" s="5">
        <v>15081439.020497</v>
      </c>
      <c r="AL261" s="5">
        <v>1235132250</v>
      </c>
      <c r="AM261" s="47"/>
    </row>
    <row r="262" spans="1:39" x14ac:dyDescent="0.25">
      <c r="A262" s="5">
        <v>885</v>
      </c>
      <c r="B262" s="5">
        <v>1</v>
      </c>
      <c r="C262" s="5" t="s">
        <v>2177</v>
      </c>
      <c r="D262" s="5">
        <v>6372.2326300000004</v>
      </c>
      <c r="E262" s="5">
        <v>7002.3125950000003</v>
      </c>
      <c r="F262" s="5">
        <v>6735.225829</v>
      </c>
      <c r="G262" s="5">
        <v>7410.106812</v>
      </c>
      <c r="H262" s="5">
        <v>50625850</v>
      </c>
      <c r="I262" s="5">
        <v>18421</v>
      </c>
      <c r="J262" s="5">
        <v>185050</v>
      </c>
      <c r="K262" s="5">
        <v>64764</v>
      </c>
      <c r="L262" s="5">
        <v>0</v>
      </c>
      <c r="M262" s="5">
        <v>0</v>
      </c>
      <c r="N262" s="5">
        <v>42970</v>
      </c>
      <c r="O262" s="5">
        <v>1566756</v>
      </c>
      <c r="P262" s="5">
        <v>1240930</v>
      </c>
      <c r="Q262" s="5">
        <v>96331</v>
      </c>
      <c r="R262" s="5">
        <v>4891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569221</v>
      </c>
      <c r="AA262" s="5">
        <v>5364917</v>
      </c>
      <c r="AB262" s="5">
        <v>59780101</v>
      </c>
      <c r="AC262" s="5">
        <v>0</v>
      </c>
      <c r="AD262" s="5">
        <v>262727</v>
      </c>
      <c r="AE262" s="5">
        <v>873279</v>
      </c>
      <c r="AF262" s="5">
        <v>3442</v>
      </c>
      <c r="AG262" s="5">
        <v>0</v>
      </c>
      <c r="AH262" s="5">
        <v>0</v>
      </c>
      <c r="AI262" s="5">
        <v>2938411</v>
      </c>
      <c r="AJ262" s="5">
        <v>4077859</v>
      </c>
      <c r="AK262" s="5">
        <v>28470184.306162</v>
      </c>
      <c r="AL262" s="5">
        <v>2513143225</v>
      </c>
      <c r="AM262" s="47"/>
    </row>
    <row r="263" spans="1:39" x14ac:dyDescent="0.25">
      <c r="A263" s="5">
        <v>891</v>
      </c>
      <c r="B263" s="5">
        <v>1</v>
      </c>
      <c r="C263" s="5" t="s">
        <v>343</v>
      </c>
      <c r="D263" s="5">
        <v>501.00133599999998</v>
      </c>
      <c r="E263" s="5">
        <v>552.13889200000006</v>
      </c>
      <c r="F263" s="5">
        <v>571.718209</v>
      </c>
      <c r="G263" s="5">
        <v>631.23219500000005</v>
      </c>
      <c r="H263" s="5">
        <v>4312578</v>
      </c>
      <c r="I263" s="5">
        <v>0</v>
      </c>
      <c r="J263" s="5">
        <v>276995</v>
      </c>
      <c r="K263" s="5">
        <v>15408</v>
      </c>
      <c r="L263" s="5">
        <v>117600</v>
      </c>
      <c r="M263" s="5">
        <v>244554</v>
      </c>
      <c r="N263" s="5">
        <v>234679</v>
      </c>
      <c r="O263" s="5">
        <v>150095</v>
      </c>
      <c r="P263" s="5">
        <v>82822</v>
      </c>
      <c r="Q263" s="5">
        <v>8206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426713</v>
      </c>
      <c r="X263" s="5">
        <v>0</v>
      </c>
      <c r="Y263" s="5">
        <v>21364</v>
      </c>
      <c r="Z263" s="5">
        <v>29097</v>
      </c>
      <c r="AA263" s="5">
        <v>457012</v>
      </c>
      <c r="AB263" s="5">
        <v>6377123</v>
      </c>
      <c r="AC263" s="5">
        <v>0</v>
      </c>
      <c r="AD263" s="5">
        <v>84986</v>
      </c>
      <c r="AE263" s="5">
        <v>54010</v>
      </c>
      <c r="AF263" s="5">
        <v>0</v>
      </c>
      <c r="AG263" s="5">
        <v>306665</v>
      </c>
      <c r="AH263" s="5">
        <v>0</v>
      </c>
      <c r="AI263" s="5">
        <v>231954</v>
      </c>
      <c r="AJ263" s="5">
        <v>677615</v>
      </c>
      <c r="AK263" s="5">
        <v>8189091.9496520003</v>
      </c>
      <c r="AL263" s="5">
        <v>183631900</v>
      </c>
      <c r="AM263" s="47"/>
    </row>
    <row r="264" spans="1:39" x14ac:dyDescent="0.25">
      <c r="A264" s="5">
        <v>911</v>
      </c>
      <c r="B264" s="5">
        <v>1</v>
      </c>
      <c r="C264" s="5" t="s">
        <v>344</v>
      </c>
      <c r="D264" s="5">
        <v>5433.0402759999997</v>
      </c>
      <c r="E264" s="5">
        <v>5887.8954430000003</v>
      </c>
      <c r="F264" s="5">
        <v>5250.3675089999997</v>
      </c>
      <c r="G264" s="5">
        <v>5757.6054880000002</v>
      </c>
      <c r="H264" s="5">
        <v>39335961</v>
      </c>
      <c r="I264" s="5">
        <v>538308</v>
      </c>
      <c r="J264" s="5">
        <v>937167</v>
      </c>
      <c r="K264" s="5">
        <v>26102</v>
      </c>
      <c r="L264" s="5">
        <v>0</v>
      </c>
      <c r="M264" s="5">
        <v>0</v>
      </c>
      <c r="N264" s="5">
        <v>582015</v>
      </c>
      <c r="O264" s="5">
        <v>1312167</v>
      </c>
      <c r="P264" s="5">
        <v>961966.25</v>
      </c>
      <c r="Q264" s="5">
        <v>74849</v>
      </c>
      <c r="R264" s="5">
        <v>45312</v>
      </c>
      <c r="S264" s="5">
        <v>0</v>
      </c>
      <c r="T264" s="5">
        <v>0</v>
      </c>
      <c r="U264" s="5">
        <v>199765</v>
      </c>
      <c r="V264" s="5">
        <v>-8608</v>
      </c>
      <c r="W264" s="5">
        <v>0</v>
      </c>
      <c r="X264" s="5">
        <v>0</v>
      </c>
      <c r="Y264" s="5">
        <v>0</v>
      </c>
      <c r="Z264" s="5">
        <v>270005</v>
      </c>
      <c r="AA264" s="5">
        <v>4168506</v>
      </c>
      <c r="AB264" s="5">
        <v>48443515.25</v>
      </c>
      <c r="AC264" s="5">
        <v>0</v>
      </c>
      <c r="AD264" s="5">
        <v>329458</v>
      </c>
      <c r="AE264" s="5">
        <v>842720</v>
      </c>
      <c r="AF264" s="5">
        <v>39695</v>
      </c>
      <c r="AG264" s="5">
        <v>0</v>
      </c>
      <c r="AH264" s="5">
        <v>0</v>
      </c>
      <c r="AI264" s="5">
        <v>2842157</v>
      </c>
      <c r="AJ264" s="5">
        <v>4054030</v>
      </c>
      <c r="AK264" s="5">
        <v>33121915.197159</v>
      </c>
      <c r="AL264" s="5">
        <v>2630593300</v>
      </c>
      <c r="AM264" s="47"/>
    </row>
    <row r="265" spans="1:39" x14ac:dyDescent="0.25">
      <c r="A265" s="5">
        <v>912</v>
      </c>
      <c r="B265" s="5">
        <v>1</v>
      </c>
      <c r="C265" s="5" t="s">
        <v>345</v>
      </c>
      <c r="D265" s="5">
        <v>1883</v>
      </c>
      <c r="E265" s="5">
        <v>2062.1999999999998</v>
      </c>
      <c r="F265" s="5">
        <v>1666.6062569999999</v>
      </c>
      <c r="G265" s="5">
        <v>1831.92057</v>
      </c>
      <c r="H265" s="5">
        <v>12515681</v>
      </c>
      <c r="I265" s="5">
        <v>111551</v>
      </c>
      <c r="J265" s="5">
        <v>837760</v>
      </c>
      <c r="K265" s="5">
        <v>15410</v>
      </c>
      <c r="L265" s="5">
        <v>0</v>
      </c>
      <c r="M265" s="5">
        <v>0</v>
      </c>
      <c r="N265" s="5">
        <v>314813</v>
      </c>
      <c r="O265" s="5">
        <v>419573</v>
      </c>
      <c r="P265" s="5">
        <v>281012.25</v>
      </c>
      <c r="Q265" s="5">
        <v>23815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481191</v>
      </c>
      <c r="X265" s="5">
        <v>0</v>
      </c>
      <c r="Y265" s="5">
        <v>31525</v>
      </c>
      <c r="Z265" s="5">
        <v>111343</v>
      </c>
      <c r="AA265" s="5">
        <v>1326310</v>
      </c>
      <c r="AB265" s="5">
        <v>16469984.25</v>
      </c>
      <c r="AC265" s="5">
        <v>0</v>
      </c>
      <c r="AD265" s="5">
        <v>109899</v>
      </c>
      <c r="AE265" s="5">
        <v>218668</v>
      </c>
      <c r="AF265" s="5">
        <v>0</v>
      </c>
      <c r="AG265" s="5">
        <v>336795</v>
      </c>
      <c r="AH265" s="5">
        <v>0</v>
      </c>
      <c r="AI265" s="5">
        <v>803249</v>
      </c>
      <c r="AJ265" s="5">
        <v>1468611</v>
      </c>
      <c r="AK265" s="5">
        <v>10994024.828581</v>
      </c>
      <c r="AL265" s="5">
        <v>818392900</v>
      </c>
      <c r="AM265" s="47"/>
    </row>
    <row r="266" spans="1:39" x14ac:dyDescent="0.25">
      <c r="A266" s="5">
        <v>914</v>
      </c>
      <c r="B266" s="5">
        <v>1</v>
      </c>
      <c r="C266" s="5" t="s">
        <v>346</v>
      </c>
      <c r="D266" s="5">
        <v>254</v>
      </c>
      <c r="E266" s="5">
        <v>279.60000000000002</v>
      </c>
      <c r="F266" s="5">
        <v>282</v>
      </c>
      <c r="G266" s="5">
        <v>310.39999999999998</v>
      </c>
      <c r="H266" s="5">
        <v>2120653</v>
      </c>
      <c r="I266" s="5">
        <v>0</v>
      </c>
      <c r="J266" s="5">
        <v>60697</v>
      </c>
      <c r="K266" s="5">
        <v>0</v>
      </c>
      <c r="L266" s="5">
        <v>114260</v>
      </c>
      <c r="M266" s="5">
        <v>33956</v>
      </c>
      <c r="N266" s="5">
        <v>126947</v>
      </c>
      <c r="O266" s="5">
        <v>67165</v>
      </c>
      <c r="P266" s="5">
        <v>27615</v>
      </c>
      <c r="Q266" s="5">
        <v>4035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454044</v>
      </c>
      <c r="X266" s="5">
        <v>0</v>
      </c>
      <c r="Y266" s="5">
        <v>6504</v>
      </c>
      <c r="Z266" s="5">
        <v>18169</v>
      </c>
      <c r="AA266" s="5">
        <v>224730</v>
      </c>
      <c r="AB266" s="5">
        <v>3258775</v>
      </c>
      <c r="AC266" s="5">
        <v>0</v>
      </c>
      <c r="AD266" s="5">
        <v>43737</v>
      </c>
      <c r="AE266" s="5">
        <v>23555</v>
      </c>
      <c r="AF266" s="5">
        <v>0</v>
      </c>
      <c r="AG266" s="5">
        <v>311277.59999999998</v>
      </c>
      <c r="AH266" s="5">
        <v>0</v>
      </c>
      <c r="AI266" s="5">
        <v>149191</v>
      </c>
      <c r="AJ266" s="5">
        <v>527760.6</v>
      </c>
      <c r="AK266" s="5">
        <v>4631172.7250119997</v>
      </c>
      <c r="AL266" s="5">
        <v>121631300</v>
      </c>
      <c r="AM266" s="47"/>
    </row>
    <row r="267" spans="1:39" x14ac:dyDescent="0.25">
      <c r="A267" s="5">
        <v>2071</v>
      </c>
      <c r="B267" s="5">
        <v>1</v>
      </c>
      <c r="C267" s="5" t="s">
        <v>2178</v>
      </c>
      <c r="D267" s="5">
        <v>1006</v>
      </c>
      <c r="E267" s="5">
        <v>1106.5999999999999</v>
      </c>
      <c r="F267" s="5">
        <v>990.54752499999995</v>
      </c>
      <c r="G267" s="5">
        <v>1080.6328960000001</v>
      </c>
      <c r="H267" s="5">
        <v>7382884</v>
      </c>
      <c r="I267" s="5">
        <v>0</v>
      </c>
      <c r="J267" s="5">
        <v>123355</v>
      </c>
      <c r="K267" s="5">
        <v>0</v>
      </c>
      <c r="L267" s="5">
        <v>0</v>
      </c>
      <c r="M267" s="5">
        <v>0</v>
      </c>
      <c r="N267" s="5">
        <v>214954</v>
      </c>
      <c r="O267" s="5">
        <v>227105</v>
      </c>
      <c r="P267" s="5">
        <v>178349.5</v>
      </c>
      <c r="Q267" s="5">
        <v>14048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49482</v>
      </c>
      <c r="X267" s="5">
        <v>0</v>
      </c>
      <c r="Y267" s="5">
        <v>0</v>
      </c>
      <c r="Z267" s="5">
        <v>49047</v>
      </c>
      <c r="AA267" s="5">
        <v>782378</v>
      </c>
      <c r="AB267" s="5">
        <v>9021602.5</v>
      </c>
      <c r="AC267" s="5">
        <v>0</v>
      </c>
      <c r="AD267" s="5">
        <v>119992</v>
      </c>
      <c r="AE267" s="5">
        <v>173390</v>
      </c>
      <c r="AF267" s="5">
        <v>0</v>
      </c>
      <c r="AG267" s="5">
        <v>27260</v>
      </c>
      <c r="AH267" s="5">
        <v>0</v>
      </c>
      <c r="AI267" s="5">
        <v>591987</v>
      </c>
      <c r="AJ267" s="5">
        <v>912629</v>
      </c>
      <c r="AK267" s="5">
        <v>13081792.086981</v>
      </c>
      <c r="AL267" s="5">
        <v>548671900</v>
      </c>
      <c r="AM267" s="47"/>
    </row>
    <row r="268" spans="1:39" x14ac:dyDescent="0.25">
      <c r="A268" s="5">
        <v>2125</v>
      </c>
      <c r="B268" s="5">
        <v>1</v>
      </c>
      <c r="C268" s="5" t="s">
        <v>347</v>
      </c>
      <c r="D268" s="5">
        <v>1212</v>
      </c>
      <c r="E268" s="5">
        <v>1327.4</v>
      </c>
      <c r="F268" s="5">
        <v>1023</v>
      </c>
      <c r="G268" s="5">
        <v>1126.5999999999999</v>
      </c>
      <c r="H268" s="5">
        <v>7696931</v>
      </c>
      <c r="I268" s="5">
        <v>18421</v>
      </c>
      <c r="J268" s="5">
        <v>247809</v>
      </c>
      <c r="K268" s="5">
        <v>36081</v>
      </c>
      <c r="L268" s="5">
        <v>0</v>
      </c>
      <c r="M268" s="5">
        <v>0</v>
      </c>
      <c r="N268" s="5">
        <v>204872</v>
      </c>
      <c r="O268" s="5">
        <v>242881</v>
      </c>
      <c r="P268" s="5">
        <v>143341.25</v>
      </c>
      <c r="Q268" s="5">
        <v>14646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844950</v>
      </c>
      <c r="X268" s="5">
        <v>0</v>
      </c>
      <c r="Y268" s="5">
        <v>81876</v>
      </c>
      <c r="Z268" s="5">
        <v>56549</v>
      </c>
      <c r="AA268" s="5">
        <v>815658</v>
      </c>
      <c r="AB268" s="5">
        <v>10404015.25</v>
      </c>
      <c r="AC268" s="5">
        <v>0</v>
      </c>
      <c r="AD268" s="5">
        <v>133880</v>
      </c>
      <c r="AE268" s="5">
        <v>118359</v>
      </c>
      <c r="AF268" s="5">
        <v>0</v>
      </c>
      <c r="AG268" s="5">
        <v>711610</v>
      </c>
      <c r="AH268" s="5">
        <v>0</v>
      </c>
      <c r="AI268" s="5">
        <v>524181</v>
      </c>
      <c r="AJ268" s="5">
        <v>1488030</v>
      </c>
      <c r="AK268" s="5">
        <v>14228406.346248999</v>
      </c>
      <c r="AL268" s="5">
        <v>558986410</v>
      </c>
      <c r="AM268" s="47"/>
    </row>
    <row r="269" spans="1:39" x14ac:dyDescent="0.25">
      <c r="A269" s="5">
        <v>2134</v>
      </c>
      <c r="B269" s="5">
        <v>1</v>
      </c>
      <c r="C269" s="5" t="s">
        <v>2179</v>
      </c>
      <c r="D269" s="5">
        <v>863.00590199999999</v>
      </c>
      <c r="E269" s="5">
        <v>946.99532599999998</v>
      </c>
      <c r="F269" s="5">
        <v>710.85314700000004</v>
      </c>
      <c r="G269" s="5">
        <v>776.02691800000002</v>
      </c>
      <c r="H269" s="5">
        <v>5301816</v>
      </c>
      <c r="I269" s="5">
        <v>0</v>
      </c>
      <c r="J269" s="5">
        <v>336076</v>
      </c>
      <c r="K269" s="5">
        <v>21222</v>
      </c>
      <c r="L269" s="5">
        <v>80902</v>
      </c>
      <c r="M269" s="5">
        <v>38101</v>
      </c>
      <c r="N269" s="5">
        <v>218664</v>
      </c>
      <c r="O269" s="5">
        <v>151814</v>
      </c>
      <c r="P269" s="5">
        <v>79703.5</v>
      </c>
      <c r="Q269" s="5">
        <v>10088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936517</v>
      </c>
      <c r="X269" s="5">
        <v>0</v>
      </c>
      <c r="Y269" s="5">
        <v>20609</v>
      </c>
      <c r="Z269" s="5">
        <v>47171</v>
      </c>
      <c r="AA269" s="5">
        <v>561843</v>
      </c>
      <c r="AB269" s="5">
        <v>7804526.5</v>
      </c>
      <c r="AC269" s="5">
        <v>0</v>
      </c>
      <c r="AD269" s="5">
        <v>118521</v>
      </c>
      <c r="AE269" s="5">
        <v>51341</v>
      </c>
      <c r="AF269" s="5">
        <v>0</v>
      </c>
      <c r="AG269" s="5">
        <v>637127.03</v>
      </c>
      <c r="AH269" s="5">
        <v>0</v>
      </c>
      <c r="AI269" s="5">
        <v>281672</v>
      </c>
      <c r="AJ269" s="5">
        <v>1088661.03</v>
      </c>
      <c r="AK269" s="5">
        <v>13881110.080277</v>
      </c>
      <c r="AL269" s="5">
        <v>311101895</v>
      </c>
      <c r="AM269" s="47"/>
    </row>
    <row r="270" spans="1:39" x14ac:dyDescent="0.25">
      <c r="A270" s="5">
        <v>2135</v>
      </c>
      <c r="B270" s="5">
        <v>1</v>
      </c>
      <c r="C270" s="5" t="s">
        <v>349</v>
      </c>
      <c r="D270" s="5">
        <v>851.89556600000003</v>
      </c>
      <c r="E270" s="5">
        <v>935.26326200000005</v>
      </c>
      <c r="F270" s="5">
        <v>881.98995600000001</v>
      </c>
      <c r="G270" s="5">
        <v>968.76179500000001</v>
      </c>
      <c r="H270" s="5">
        <v>6618581</v>
      </c>
      <c r="I270" s="5">
        <v>0</v>
      </c>
      <c r="J270" s="5">
        <v>181645</v>
      </c>
      <c r="K270" s="5">
        <v>0</v>
      </c>
      <c r="L270" s="5">
        <v>0</v>
      </c>
      <c r="M270" s="5">
        <v>0</v>
      </c>
      <c r="N270" s="5">
        <v>256176</v>
      </c>
      <c r="O270" s="5">
        <v>228589</v>
      </c>
      <c r="P270" s="5">
        <v>148338</v>
      </c>
      <c r="Q270" s="5">
        <v>12594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259454</v>
      </c>
      <c r="X270" s="5">
        <v>0</v>
      </c>
      <c r="Y270" s="5">
        <v>0</v>
      </c>
      <c r="Z270" s="5">
        <v>49403</v>
      </c>
      <c r="AA270" s="5">
        <v>701384</v>
      </c>
      <c r="AB270" s="5">
        <v>8456164</v>
      </c>
      <c r="AC270" s="5">
        <v>0</v>
      </c>
      <c r="AD270" s="5">
        <v>142245</v>
      </c>
      <c r="AE270" s="5">
        <v>120829</v>
      </c>
      <c r="AF270" s="5">
        <v>0</v>
      </c>
      <c r="AG270" s="5">
        <v>123561.82</v>
      </c>
      <c r="AH270" s="5">
        <v>0</v>
      </c>
      <c r="AI270" s="5">
        <v>444650</v>
      </c>
      <c r="AJ270" s="5">
        <v>831285.82</v>
      </c>
      <c r="AK270" s="5">
        <v>13812196.002939001</v>
      </c>
      <c r="AL270" s="5">
        <v>388528600</v>
      </c>
      <c r="AM270" s="47"/>
    </row>
    <row r="271" spans="1:39" x14ac:dyDescent="0.25">
      <c r="A271" s="5">
        <v>2137</v>
      </c>
      <c r="B271" s="5">
        <v>1</v>
      </c>
      <c r="C271" s="5" t="s">
        <v>350</v>
      </c>
      <c r="D271" s="5">
        <v>724.05099800000005</v>
      </c>
      <c r="E271" s="5">
        <v>797.01479600000005</v>
      </c>
      <c r="F271" s="5">
        <v>516.34123199999999</v>
      </c>
      <c r="G271" s="5">
        <v>565.47049000000004</v>
      </c>
      <c r="H271" s="5">
        <v>3863294</v>
      </c>
      <c r="I271" s="5">
        <v>12281</v>
      </c>
      <c r="J271" s="5">
        <v>85404</v>
      </c>
      <c r="K271" s="5">
        <v>0</v>
      </c>
      <c r="L271" s="5">
        <v>126420</v>
      </c>
      <c r="M271" s="5">
        <v>0</v>
      </c>
      <c r="N271" s="5">
        <v>121395</v>
      </c>
      <c r="O271" s="5">
        <v>130907</v>
      </c>
      <c r="P271" s="5">
        <v>68835.25</v>
      </c>
      <c r="Q271" s="5">
        <v>7351</v>
      </c>
      <c r="R271" s="5">
        <v>5954</v>
      </c>
      <c r="S271" s="5">
        <v>0</v>
      </c>
      <c r="T271" s="5">
        <v>0</v>
      </c>
      <c r="U271" s="5">
        <v>0</v>
      </c>
      <c r="V271" s="5">
        <v>0</v>
      </c>
      <c r="W271" s="5">
        <v>476126</v>
      </c>
      <c r="X271" s="5">
        <v>0</v>
      </c>
      <c r="Y271" s="5">
        <v>33151</v>
      </c>
      <c r="Z271" s="5">
        <v>28253</v>
      </c>
      <c r="AA271" s="5">
        <v>409401</v>
      </c>
      <c r="AB271" s="5">
        <v>5368772.25</v>
      </c>
      <c r="AC271" s="5">
        <v>0</v>
      </c>
      <c r="AD271" s="5">
        <v>81940</v>
      </c>
      <c r="AE271" s="5">
        <v>59114</v>
      </c>
      <c r="AF271" s="5">
        <v>5113</v>
      </c>
      <c r="AG271" s="5">
        <v>416934</v>
      </c>
      <c r="AH271" s="5">
        <v>0</v>
      </c>
      <c r="AI271" s="5">
        <v>273634</v>
      </c>
      <c r="AJ271" s="5">
        <v>836735</v>
      </c>
      <c r="AK271" s="5">
        <v>8109744.7754520001</v>
      </c>
      <c r="AL271" s="5">
        <v>349070975</v>
      </c>
      <c r="AM271" s="47"/>
    </row>
    <row r="272" spans="1:39" x14ac:dyDescent="0.25">
      <c r="A272" s="5">
        <v>2142</v>
      </c>
      <c r="B272" s="5">
        <v>1</v>
      </c>
      <c r="C272" s="5" t="s">
        <v>351</v>
      </c>
      <c r="D272" s="5">
        <v>2128.8000000000002</v>
      </c>
      <c r="E272" s="5">
        <v>2334</v>
      </c>
      <c r="F272" s="5">
        <v>1836.3036079999999</v>
      </c>
      <c r="G272" s="5">
        <v>2052.4747139999999</v>
      </c>
      <c r="H272" s="5">
        <v>14022507</v>
      </c>
      <c r="I272" s="5">
        <v>0</v>
      </c>
      <c r="J272" s="5">
        <v>1197876.8500000001</v>
      </c>
      <c r="K272" s="5">
        <v>0</v>
      </c>
      <c r="L272" s="5">
        <v>413798.5</v>
      </c>
      <c r="M272" s="5">
        <v>3226678.76</v>
      </c>
      <c r="N272" s="5">
        <v>1245320.186741</v>
      </c>
      <c r="O272" s="5">
        <v>451393</v>
      </c>
      <c r="P272" s="5">
        <v>343790.25</v>
      </c>
      <c r="Q272" s="5">
        <v>26682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37352</v>
      </c>
      <c r="Z272" s="5">
        <v>124791</v>
      </c>
      <c r="AA272" s="5">
        <v>1485992</v>
      </c>
      <c r="AB272" s="5">
        <v>22576181.546741001</v>
      </c>
      <c r="AC272" s="5">
        <v>0</v>
      </c>
      <c r="AD272" s="5">
        <v>362086</v>
      </c>
      <c r="AE272" s="5">
        <v>343790.25</v>
      </c>
      <c r="AF272" s="5">
        <v>0</v>
      </c>
      <c r="AG272" s="5">
        <v>0</v>
      </c>
      <c r="AH272" s="5">
        <v>0</v>
      </c>
      <c r="AI272" s="5">
        <v>1341997</v>
      </c>
      <c r="AJ272" s="5">
        <v>2047873.25</v>
      </c>
      <c r="AK272" s="5">
        <v>37722301.451104999</v>
      </c>
      <c r="AL272" s="5">
        <v>1573600522</v>
      </c>
      <c r="AM272" s="47"/>
    </row>
    <row r="273" spans="1:39" x14ac:dyDescent="0.25">
      <c r="A273" s="5">
        <v>2143</v>
      </c>
      <c r="B273" s="5">
        <v>1</v>
      </c>
      <c r="C273" s="5" t="s">
        <v>2180</v>
      </c>
      <c r="D273" s="5">
        <v>815</v>
      </c>
      <c r="E273" s="5">
        <v>897.8</v>
      </c>
      <c r="F273" s="5">
        <v>750</v>
      </c>
      <c r="G273" s="5">
        <v>828.2</v>
      </c>
      <c r="H273" s="5">
        <v>5658262</v>
      </c>
      <c r="I273" s="5">
        <v>0</v>
      </c>
      <c r="J273" s="5">
        <v>113448</v>
      </c>
      <c r="K273" s="5">
        <v>15840</v>
      </c>
      <c r="L273" s="5">
        <v>61855</v>
      </c>
      <c r="M273" s="5">
        <v>0</v>
      </c>
      <c r="N273" s="5">
        <v>162625.851731</v>
      </c>
      <c r="O273" s="5">
        <v>198266</v>
      </c>
      <c r="P273" s="5">
        <v>88348.75</v>
      </c>
      <c r="Q273" s="5">
        <v>10767</v>
      </c>
      <c r="R273" s="5">
        <v>5118</v>
      </c>
      <c r="S273" s="5">
        <v>0</v>
      </c>
      <c r="T273" s="5">
        <v>0</v>
      </c>
      <c r="U273" s="5">
        <v>0</v>
      </c>
      <c r="V273" s="5">
        <v>-8198</v>
      </c>
      <c r="W273" s="5">
        <v>933158</v>
      </c>
      <c r="X273" s="5">
        <v>0</v>
      </c>
      <c r="Y273" s="5">
        <v>6887</v>
      </c>
      <c r="Z273" s="5">
        <v>44104</v>
      </c>
      <c r="AA273" s="5">
        <v>599617</v>
      </c>
      <c r="AB273" s="5">
        <v>7890098.6017309995</v>
      </c>
      <c r="AC273" s="5">
        <v>0</v>
      </c>
      <c r="AD273" s="5">
        <v>113498</v>
      </c>
      <c r="AE273" s="5">
        <v>88348.75</v>
      </c>
      <c r="AF273" s="5">
        <v>5118</v>
      </c>
      <c r="AG273" s="5">
        <v>933158</v>
      </c>
      <c r="AH273" s="5">
        <v>0</v>
      </c>
      <c r="AI273" s="5">
        <v>545273</v>
      </c>
      <c r="AJ273" s="5">
        <v>1685395.75</v>
      </c>
      <c r="AK273" s="5">
        <v>10862666.112158</v>
      </c>
      <c r="AL273" s="5">
        <v>617259025</v>
      </c>
      <c r="AM273" s="47"/>
    </row>
    <row r="274" spans="1:39" x14ac:dyDescent="0.25">
      <c r="A274" s="5">
        <v>2144</v>
      </c>
      <c r="B274" s="5">
        <v>1</v>
      </c>
      <c r="C274" s="5" t="s">
        <v>1942</v>
      </c>
      <c r="D274" s="5">
        <v>3480.796104</v>
      </c>
      <c r="E274" s="5">
        <v>3827.8212010000002</v>
      </c>
      <c r="F274" s="5">
        <v>3289.9055539999999</v>
      </c>
      <c r="G274" s="5">
        <v>3614.2866650000001</v>
      </c>
      <c r="H274" s="5">
        <v>24692806</v>
      </c>
      <c r="I274" s="5">
        <v>0</v>
      </c>
      <c r="J274" s="5">
        <v>178137</v>
      </c>
      <c r="K274" s="5">
        <v>21247</v>
      </c>
      <c r="L274" s="5">
        <v>0</v>
      </c>
      <c r="M274" s="5">
        <v>0</v>
      </c>
      <c r="N274" s="5">
        <v>372017</v>
      </c>
      <c r="O274" s="5">
        <v>789952</v>
      </c>
      <c r="P274" s="5">
        <v>559752.75</v>
      </c>
      <c r="Q274" s="5">
        <v>46986</v>
      </c>
      <c r="R274" s="5">
        <v>36866</v>
      </c>
      <c r="S274" s="5">
        <v>0</v>
      </c>
      <c r="T274" s="5">
        <v>0</v>
      </c>
      <c r="U274" s="5">
        <v>105753</v>
      </c>
      <c r="V274" s="5">
        <v>0</v>
      </c>
      <c r="W274" s="5">
        <v>813214</v>
      </c>
      <c r="X274" s="5">
        <v>0</v>
      </c>
      <c r="Y274" s="5">
        <v>98162</v>
      </c>
      <c r="Z274" s="5">
        <v>185150</v>
      </c>
      <c r="AA274" s="5">
        <v>2616744</v>
      </c>
      <c r="AB274" s="5">
        <v>30516786.75</v>
      </c>
      <c r="AC274" s="5">
        <v>0</v>
      </c>
      <c r="AD274" s="5">
        <v>290963</v>
      </c>
      <c r="AE274" s="5">
        <v>559752.75</v>
      </c>
      <c r="AF274" s="5">
        <v>36866</v>
      </c>
      <c r="AG274" s="5">
        <v>813214</v>
      </c>
      <c r="AH274" s="5">
        <v>0</v>
      </c>
      <c r="AI274" s="5">
        <v>2371230</v>
      </c>
      <c r="AJ274" s="5">
        <v>4072025.75</v>
      </c>
      <c r="AK274" s="5">
        <v>30501588.058667</v>
      </c>
      <c r="AL274" s="5">
        <v>2605759100</v>
      </c>
      <c r="AM274" s="47"/>
    </row>
    <row r="275" spans="1:39" x14ac:dyDescent="0.25">
      <c r="A275" s="5">
        <v>2149</v>
      </c>
      <c r="B275" s="5">
        <v>1</v>
      </c>
      <c r="C275" s="5" t="s">
        <v>353</v>
      </c>
      <c r="D275" s="5">
        <v>1157</v>
      </c>
      <c r="E275" s="5">
        <v>1266.4000000000001</v>
      </c>
      <c r="F275" s="5">
        <v>1277.2204039999999</v>
      </c>
      <c r="G275" s="5">
        <v>1407.051753</v>
      </c>
      <c r="H275" s="5">
        <v>9612978</v>
      </c>
      <c r="I275" s="5">
        <v>0</v>
      </c>
      <c r="J275" s="5">
        <v>426762</v>
      </c>
      <c r="K275" s="5">
        <v>15465</v>
      </c>
      <c r="L275" s="5">
        <v>0</v>
      </c>
      <c r="M275" s="5">
        <v>0</v>
      </c>
      <c r="N275" s="5">
        <v>397203</v>
      </c>
      <c r="O275" s="5">
        <v>319002</v>
      </c>
      <c r="P275" s="5">
        <v>216361.75</v>
      </c>
      <c r="Q275" s="5">
        <v>18292</v>
      </c>
      <c r="R275" s="5">
        <v>32165</v>
      </c>
      <c r="S275" s="5">
        <v>0</v>
      </c>
      <c r="T275" s="5">
        <v>0</v>
      </c>
      <c r="U275" s="5">
        <v>70331</v>
      </c>
      <c r="V275" s="5">
        <v>0</v>
      </c>
      <c r="W275" s="5">
        <v>327688</v>
      </c>
      <c r="X275" s="5">
        <v>0</v>
      </c>
      <c r="Y275" s="5">
        <v>3727</v>
      </c>
      <c r="Z275" s="5">
        <v>81300</v>
      </c>
      <c r="AA275" s="5">
        <v>1018705</v>
      </c>
      <c r="AB275" s="5">
        <v>12539979.75</v>
      </c>
      <c r="AC275" s="5">
        <v>0</v>
      </c>
      <c r="AD275" s="5">
        <v>195170</v>
      </c>
      <c r="AE275" s="5">
        <v>216361.75</v>
      </c>
      <c r="AF275" s="5">
        <v>32165</v>
      </c>
      <c r="AG275" s="5">
        <v>327688</v>
      </c>
      <c r="AH275" s="5">
        <v>0</v>
      </c>
      <c r="AI275" s="5">
        <v>936384</v>
      </c>
      <c r="AJ275" s="5">
        <v>1707768.75</v>
      </c>
      <c r="AK275" s="5">
        <v>19723919.805305999</v>
      </c>
      <c r="AL275" s="5">
        <v>897094300</v>
      </c>
      <c r="AM275" s="47"/>
    </row>
    <row r="276" spans="1:39" x14ac:dyDescent="0.25">
      <c r="A276" s="5">
        <v>2155</v>
      </c>
      <c r="B276" s="5">
        <v>1</v>
      </c>
      <c r="C276" s="5" t="s">
        <v>354</v>
      </c>
      <c r="D276" s="5">
        <v>1165.7182170000001</v>
      </c>
      <c r="E276" s="5">
        <v>1281.2708279999999</v>
      </c>
      <c r="F276" s="5">
        <v>1060.7692480000001</v>
      </c>
      <c r="G276" s="5">
        <v>1159.2537299999999</v>
      </c>
      <c r="H276" s="5">
        <v>7920021</v>
      </c>
      <c r="I276" s="5">
        <v>85966</v>
      </c>
      <c r="J276" s="5">
        <v>503454</v>
      </c>
      <c r="K276" s="5">
        <v>0</v>
      </c>
      <c r="L276" s="5">
        <v>0</v>
      </c>
      <c r="M276" s="5">
        <v>0</v>
      </c>
      <c r="N276" s="5">
        <v>223545.768224</v>
      </c>
      <c r="O276" s="5">
        <v>249352</v>
      </c>
      <c r="P276" s="5">
        <v>157736.75</v>
      </c>
      <c r="Q276" s="5">
        <v>15070</v>
      </c>
      <c r="R276" s="5">
        <v>25701</v>
      </c>
      <c r="S276" s="5">
        <v>0</v>
      </c>
      <c r="T276" s="5">
        <v>0</v>
      </c>
      <c r="U276" s="5">
        <v>0</v>
      </c>
      <c r="V276" s="5">
        <v>0</v>
      </c>
      <c r="W276" s="5">
        <v>652996</v>
      </c>
      <c r="X276" s="5">
        <v>0</v>
      </c>
      <c r="Y276" s="5">
        <v>0</v>
      </c>
      <c r="Z276" s="5">
        <v>56867</v>
      </c>
      <c r="AA276" s="5">
        <v>839300</v>
      </c>
      <c r="AB276" s="5">
        <v>10730009.518224001</v>
      </c>
      <c r="AC276" s="5">
        <v>0</v>
      </c>
      <c r="AD276" s="5">
        <v>57259</v>
      </c>
      <c r="AE276" s="5">
        <v>104057</v>
      </c>
      <c r="AF276" s="5">
        <v>16955</v>
      </c>
      <c r="AG276" s="5">
        <v>436158</v>
      </c>
      <c r="AH276" s="5">
        <v>0</v>
      </c>
      <c r="AI276" s="5">
        <v>430924</v>
      </c>
      <c r="AJ276" s="5">
        <v>1045353</v>
      </c>
      <c r="AK276" s="5">
        <v>6099146.9286909997</v>
      </c>
      <c r="AL276" s="5">
        <v>431072220</v>
      </c>
      <c r="AM276" s="47"/>
    </row>
    <row r="277" spans="1:39" x14ac:dyDescent="0.25">
      <c r="A277" s="5">
        <v>2159</v>
      </c>
      <c r="B277" s="5">
        <v>1</v>
      </c>
      <c r="C277" s="5" t="s">
        <v>2181</v>
      </c>
      <c r="D277" s="5">
        <v>563.88356699999997</v>
      </c>
      <c r="E277" s="5">
        <v>625.02550099999996</v>
      </c>
      <c r="F277" s="5">
        <v>446.60863000000001</v>
      </c>
      <c r="G277" s="5">
        <v>491.07485400000002</v>
      </c>
      <c r="H277" s="5">
        <v>3355023</v>
      </c>
      <c r="I277" s="5">
        <v>0</v>
      </c>
      <c r="J277" s="5">
        <v>177642</v>
      </c>
      <c r="K277" s="5">
        <v>17679</v>
      </c>
      <c r="L277" s="5">
        <v>130490</v>
      </c>
      <c r="M277" s="5">
        <v>164315</v>
      </c>
      <c r="N277" s="5">
        <v>159527</v>
      </c>
      <c r="O277" s="5">
        <v>118781</v>
      </c>
      <c r="P277" s="5">
        <v>62412.75</v>
      </c>
      <c r="Q277" s="5">
        <v>6384</v>
      </c>
      <c r="R277" s="5">
        <v>25251</v>
      </c>
      <c r="S277" s="5">
        <v>0</v>
      </c>
      <c r="T277" s="5">
        <v>0</v>
      </c>
      <c r="U277" s="5">
        <v>0</v>
      </c>
      <c r="V277" s="5">
        <v>-8198</v>
      </c>
      <c r="W277" s="5">
        <v>344332</v>
      </c>
      <c r="X277" s="5">
        <v>0</v>
      </c>
      <c r="Y277" s="5">
        <v>58777</v>
      </c>
      <c r="Z277" s="5">
        <v>32108</v>
      </c>
      <c r="AA277" s="5">
        <v>355538</v>
      </c>
      <c r="AB277" s="5">
        <v>5000061.75</v>
      </c>
      <c r="AC277" s="5">
        <v>0</v>
      </c>
      <c r="AD277" s="5">
        <v>118781</v>
      </c>
      <c r="AE277" s="5">
        <v>51329</v>
      </c>
      <c r="AF277" s="5">
        <v>20767</v>
      </c>
      <c r="AG277" s="5">
        <v>285540</v>
      </c>
      <c r="AH277" s="5">
        <v>0</v>
      </c>
      <c r="AI277" s="5">
        <v>227572</v>
      </c>
      <c r="AJ277" s="5">
        <v>703989</v>
      </c>
      <c r="AK277" s="5">
        <v>12393254.045513</v>
      </c>
      <c r="AL277" s="5">
        <v>262154300</v>
      </c>
      <c r="AM277" s="47"/>
    </row>
    <row r="278" spans="1:39" x14ac:dyDescent="0.25">
      <c r="A278" s="5">
        <v>2164</v>
      </c>
      <c r="B278" s="5">
        <v>1</v>
      </c>
      <c r="C278" s="5" t="s">
        <v>2182</v>
      </c>
      <c r="D278" s="5">
        <v>1369.5249610000001</v>
      </c>
      <c r="E278" s="5">
        <v>1497.3504600000001</v>
      </c>
      <c r="F278" s="5">
        <v>1651.0004710000001</v>
      </c>
      <c r="G278" s="5">
        <v>1799.786392</v>
      </c>
      <c r="H278" s="5">
        <v>12296141</v>
      </c>
      <c r="I278" s="5">
        <v>0</v>
      </c>
      <c r="J278" s="5">
        <v>242478</v>
      </c>
      <c r="K278" s="5">
        <v>24916</v>
      </c>
      <c r="L278" s="5">
        <v>0</v>
      </c>
      <c r="M278" s="5">
        <v>0</v>
      </c>
      <c r="N278" s="5">
        <v>342276</v>
      </c>
      <c r="O278" s="5">
        <v>409454</v>
      </c>
      <c r="P278" s="5">
        <v>299286.5</v>
      </c>
      <c r="Q278" s="5">
        <v>23397</v>
      </c>
      <c r="R278" s="5">
        <v>40549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92324</v>
      </c>
      <c r="AA278" s="5">
        <v>1303045</v>
      </c>
      <c r="AB278" s="5">
        <v>15073866.5</v>
      </c>
      <c r="AC278" s="5">
        <v>0</v>
      </c>
      <c r="AD278" s="5">
        <v>110676</v>
      </c>
      <c r="AE278" s="5">
        <v>205876</v>
      </c>
      <c r="AF278" s="5">
        <v>27893</v>
      </c>
      <c r="AG278" s="5">
        <v>0</v>
      </c>
      <c r="AH278" s="5">
        <v>0</v>
      </c>
      <c r="AI278" s="5">
        <v>697624</v>
      </c>
      <c r="AJ278" s="5">
        <v>1042069</v>
      </c>
      <c r="AK278" s="5">
        <v>11146364.643052001</v>
      </c>
      <c r="AL278" s="5">
        <v>525305600</v>
      </c>
      <c r="AM278" s="47"/>
    </row>
    <row r="279" spans="1:39" x14ac:dyDescent="0.25">
      <c r="A279" s="5">
        <v>2165</v>
      </c>
      <c r="B279" s="5">
        <v>1</v>
      </c>
      <c r="C279" s="5" t="s">
        <v>1944</v>
      </c>
      <c r="D279" s="5">
        <v>830</v>
      </c>
      <c r="E279" s="5">
        <v>924.4</v>
      </c>
      <c r="F279" s="5">
        <v>934.78113199999996</v>
      </c>
      <c r="G279" s="5">
        <v>1056.686258</v>
      </c>
      <c r="H279" s="5">
        <v>7219281</v>
      </c>
      <c r="I279" s="5">
        <v>0</v>
      </c>
      <c r="J279" s="5">
        <v>1047096.35</v>
      </c>
      <c r="K279" s="5">
        <v>0</v>
      </c>
      <c r="L279" s="5">
        <v>0</v>
      </c>
      <c r="M279" s="5">
        <v>0</v>
      </c>
      <c r="N279" s="5">
        <v>335290</v>
      </c>
      <c r="O279" s="5">
        <v>239949</v>
      </c>
      <c r="P279" s="5">
        <v>176995.25</v>
      </c>
      <c r="Q279" s="5">
        <v>13737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5995</v>
      </c>
      <c r="Z279" s="5">
        <v>56554</v>
      </c>
      <c r="AA279" s="5">
        <v>765041</v>
      </c>
      <c r="AB279" s="5">
        <v>9859938.5999999996</v>
      </c>
      <c r="AC279" s="5">
        <v>0</v>
      </c>
      <c r="AD279" s="5">
        <v>91061</v>
      </c>
      <c r="AE279" s="5">
        <v>176995.25</v>
      </c>
      <c r="AF279" s="5">
        <v>0</v>
      </c>
      <c r="AG279" s="5">
        <v>0</v>
      </c>
      <c r="AH279" s="5">
        <v>0</v>
      </c>
      <c r="AI279" s="5">
        <v>632837</v>
      </c>
      <c r="AJ279" s="5">
        <v>900893.25</v>
      </c>
      <c r="AK279" s="5">
        <v>9188061.8201170005</v>
      </c>
      <c r="AL279" s="5">
        <v>501064545</v>
      </c>
      <c r="AM279" s="47"/>
    </row>
    <row r="280" spans="1:39" x14ac:dyDescent="0.25">
      <c r="A280" s="5">
        <v>2167</v>
      </c>
      <c r="B280" s="5">
        <v>1</v>
      </c>
      <c r="C280" s="5" t="s">
        <v>355</v>
      </c>
      <c r="D280" s="5">
        <v>407.743583</v>
      </c>
      <c r="E280" s="5">
        <v>449.97448300000002</v>
      </c>
      <c r="F280" s="5">
        <v>657.40474800000004</v>
      </c>
      <c r="G280" s="5">
        <v>721.72621300000003</v>
      </c>
      <c r="H280" s="5">
        <v>4930833</v>
      </c>
      <c r="I280" s="5">
        <v>0</v>
      </c>
      <c r="J280" s="5">
        <v>147879</v>
      </c>
      <c r="K280" s="5">
        <v>15600</v>
      </c>
      <c r="L280" s="5">
        <v>97449</v>
      </c>
      <c r="M280" s="5">
        <v>28939</v>
      </c>
      <c r="N280" s="5">
        <v>214267</v>
      </c>
      <c r="O280" s="5">
        <v>148767</v>
      </c>
      <c r="P280" s="5">
        <v>120888.5</v>
      </c>
      <c r="Q280" s="5">
        <v>9382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35722</v>
      </c>
      <c r="AA280" s="5">
        <v>522530</v>
      </c>
      <c r="AB280" s="5">
        <v>6272256.5</v>
      </c>
      <c r="AC280" s="5">
        <v>0</v>
      </c>
      <c r="AD280" s="5">
        <v>69960</v>
      </c>
      <c r="AE280" s="5">
        <v>100879</v>
      </c>
      <c r="AF280" s="5">
        <v>0</v>
      </c>
      <c r="AG280" s="5">
        <v>0</v>
      </c>
      <c r="AH280" s="5">
        <v>0</v>
      </c>
      <c r="AI280" s="5">
        <v>339368</v>
      </c>
      <c r="AJ280" s="5">
        <v>510207</v>
      </c>
      <c r="AK280" s="5">
        <v>7776427.7048429996</v>
      </c>
      <c r="AL280" s="5">
        <v>191502500</v>
      </c>
      <c r="AM280" s="47"/>
    </row>
    <row r="281" spans="1:39" x14ac:dyDescent="0.25">
      <c r="A281" s="5">
        <v>2168</v>
      </c>
      <c r="B281" s="5">
        <v>1</v>
      </c>
      <c r="C281" s="5" t="s">
        <v>356</v>
      </c>
      <c r="D281" s="5">
        <v>841.72616600000003</v>
      </c>
      <c r="E281" s="5">
        <v>922.19841899999994</v>
      </c>
      <c r="F281" s="5">
        <v>853.02106400000002</v>
      </c>
      <c r="G281" s="5">
        <v>934.31618600000002</v>
      </c>
      <c r="H281" s="5">
        <v>6383248</v>
      </c>
      <c r="I281" s="5">
        <v>0</v>
      </c>
      <c r="J281" s="5">
        <v>195312</v>
      </c>
      <c r="K281" s="5">
        <v>15437</v>
      </c>
      <c r="L281" s="5">
        <v>13598</v>
      </c>
      <c r="M281" s="5">
        <v>0</v>
      </c>
      <c r="N281" s="5">
        <v>214617</v>
      </c>
      <c r="O281" s="5">
        <v>217080</v>
      </c>
      <c r="P281" s="5">
        <v>156001</v>
      </c>
      <c r="Q281" s="5">
        <v>12146</v>
      </c>
      <c r="R281" s="5">
        <v>9259</v>
      </c>
      <c r="S281" s="5">
        <v>0</v>
      </c>
      <c r="T281" s="5">
        <v>0</v>
      </c>
      <c r="U281" s="5">
        <v>0</v>
      </c>
      <c r="V281" s="5">
        <v>-6832</v>
      </c>
      <c r="W281" s="5">
        <v>0</v>
      </c>
      <c r="X281" s="5">
        <v>0</v>
      </c>
      <c r="Y281" s="5">
        <v>0</v>
      </c>
      <c r="Z281" s="5">
        <v>45783</v>
      </c>
      <c r="AA281" s="5">
        <v>676445</v>
      </c>
      <c r="AB281" s="5">
        <v>7932094</v>
      </c>
      <c r="AC281" s="5">
        <v>0</v>
      </c>
      <c r="AD281" s="5">
        <v>125564</v>
      </c>
      <c r="AE281" s="5">
        <v>139900</v>
      </c>
      <c r="AF281" s="5">
        <v>8303</v>
      </c>
      <c r="AG281" s="5">
        <v>0</v>
      </c>
      <c r="AH281" s="5">
        <v>0</v>
      </c>
      <c r="AI281" s="5">
        <v>472136</v>
      </c>
      <c r="AJ281" s="5">
        <v>745903</v>
      </c>
      <c r="AK281" s="5">
        <v>12382283.78396</v>
      </c>
      <c r="AL281" s="5">
        <v>421778620</v>
      </c>
      <c r="AM281" s="47"/>
    </row>
    <row r="282" spans="1:39" x14ac:dyDescent="0.25">
      <c r="A282" s="5">
        <v>2169</v>
      </c>
      <c r="B282" s="5">
        <v>1</v>
      </c>
      <c r="C282" s="5" t="s">
        <v>2183</v>
      </c>
      <c r="D282" s="5">
        <v>749.13457800000003</v>
      </c>
      <c r="E282" s="5">
        <v>820.78598999999997</v>
      </c>
      <c r="F282" s="5">
        <v>767.26460199999997</v>
      </c>
      <c r="G282" s="5">
        <v>837.77745500000003</v>
      </c>
      <c r="H282" s="5">
        <v>5723696</v>
      </c>
      <c r="I282" s="5">
        <v>0</v>
      </c>
      <c r="J282" s="5">
        <v>302188</v>
      </c>
      <c r="K282" s="5">
        <v>15511</v>
      </c>
      <c r="L282" s="5">
        <v>58024</v>
      </c>
      <c r="M282" s="5">
        <v>65991</v>
      </c>
      <c r="N282" s="5">
        <v>243128.84401</v>
      </c>
      <c r="O282" s="5">
        <v>199618</v>
      </c>
      <c r="P282" s="5">
        <v>112012.75</v>
      </c>
      <c r="Q282" s="5">
        <v>10891</v>
      </c>
      <c r="R282" s="5">
        <v>3200</v>
      </c>
      <c r="S282" s="5">
        <v>0</v>
      </c>
      <c r="T282" s="5">
        <v>0</v>
      </c>
      <c r="U282" s="5">
        <v>0</v>
      </c>
      <c r="V282" s="5">
        <v>-7788</v>
      </c>
      <c r="W282" s="5">
        <v>524189</v>
      </c>
      <c r="X282" s="5">
        <v>0</v>
      </c>
      <c r="Y282" s="5">
        <v>0</v>
      </c>
      <c r="Z282" s="5">
        <v>39350</v>
      </c>
      <c r="AA282" s="5">
        <v>606551</v>
      </c>
      <c r="AB282" s="5">
        <v>7896562.5940100001</v>
      </c>
      <c r="AC282" s="5">
        <v>0</v>
      </c>
      <c r="AD282" s="5">
        <v>138418</v>
      </c>
      <c r="AE282" s="5">
        <v>76323</v>
      </c>
      <c r="AF282" s="5">
        <v>2180</v>
      </c>
      <c r="AG282" s="5">
        <v>375002</v>
      </c>
      <c r="AH282" s="5">
        <v>0</v>
      </c>
      <c r="AI282" s="5">
        <v>321662</v>
      </c>
      <c r="AJ282" s="5">
        <v>913585</v>
      </c>
      <c r="AK282" s="5">
        <v>13310215.465697</v>
      </c>
      <c r="AL282" s="5">
        <v>285225700</v>
      </c>
      <c r="AM282" s="47"/>
    </row>
    <row r="283" spans="1:39" x14ac:dyDescent="0.25">
      <c r="A283" s="5">
        <v>2170</v>
      </c>
      <c r="B283" s="5">
        <v>1</v>
      </c>
      <c r="C283" s="5" t="s">
        <v>357</v>
      </c>
      <c r="D283" s="5">
        <v>1304</v>
      </c>
      <c r="E283" s="5">
        <v>1433.4</v>
      </c>
      <c r="F283" s="5">
        <v>986.21126800000002</v>
      </c>
      <c r="G283" s="5">
        <v>1088.653521</v>
      </c>
      <c r="H283" s="5">
        <v>7437681</v>
      </c>
      <c r="I283" s="5">
        <v>151463</v>
      </c>
      <c r="J283" s="5">
        <v>456835</v>
      </c>
      <c r="K283" s="5">
        <v>15415</v>
      </c>
      <c r="L283" s="5">
        <v>0</v>
      </c>
      <c r="M283" s="5">
        <v>0</v>
      </c>
      <c r="N283" s="5">
        <v>293543</v>
      </c>
      <c r="O283" s="5">
        <v>257555</v>
      </c>
      <c r="P283" s="5">
        <v>171933</v>
      </c>
      <c r="Q283" s="5">
        <v>14152</v>
      </c>
      <c r="R283" s="5">
        <v>68814</v>
      </c>
      <c r="S283" s="5">
        <v>0</v>
      </c>
      <c r="T283" s="5">
        <v>0</v>
      </c>
      <c r="U283" s="5">
        <v>0</v>
      </c>
      <c r="V283" s="5">
        <v>0</v>
      </c>
      <c r="W283" s="5">
        <v>125217</v>
      </c>
      <c r="X283" s="5">
        <v>0</v>
      </c>
      <c r="Y283" s="5">
        <v>28975</v>
      </c>
      <c r="Z283" s="5">
        <v>51318</v>
      </c>
      <c r="AA283" s="5">
        <v>788185</v>
      </c>
      <c r="AB283" s="5">
        <v>9861086</v>
      </c>
      <c r="AC283" s="5">
        <v>0</v>
      </c>
      <c r="AD283" s="5">
        <v>130455</v>
      </c>
      <c r="AE283" s="5">
        <v>159800</v>
      </c>
      <c r="AF283" s="5">
        <v>63958</v>
      </c>
      <c r="AG283" s="5">
        <v>104681</v>
      </c>
      <c r="AH283" s="5">
        <v>0</v>
      </c>
      <c r="AI283" s="5">
        <v>570151</v>
      </c>
      <c r="AJ283" s="5">
        <v>1029045</v>
      </c>
      <c r="AK283" s="5">
        <v>12634063.937797001</v>
      </c>
      <c r="AL283" s="5">
        <v>679446930</v>
      </c>
      <c r="AM283" s="47"/>
    </row>
    <row r="284" spans="1:39" x14ac:dyDescent="0.25">
      <c r="A284" s="5">
        <v>2171</v>
      </c>
      <c r="B284" s="5">
        <v>1</v>
      </c>
      <c r="C284" s="5" t="s">
        <v>358</v>
      </c>
      <c r="D284" s="5">
        <v>248.72</v>
      </c>
      <c r="E284" s="5">
        <v>271.66399999999999</v>
      </c>
      <c r="F284" s="5">
        <v>231</v>
      </c>
      <c r="G284" s="5">
        <v>251.2</v>
      </c>
      <c r="H284" s="5">
        <v>1716198</v>
      </c>
      <c r="I284" s="5">
        <v>0</v>
      </c>
      <c r="J284" s="5">
        <v>56306</v>
      </c>
      <c r="K284" s="5">
        <v>15761</v>
      </c>
      <c r="L284" s="5">
        <v>100895</v>
      </c>
      <c r="M284" s="5">
        <v>270914</v>
      </c>
      <c r="N284" s="5">
        <v>146407</v>
      </c>
      <c r="O284" s="5">
        <v>55404</v>
      </c>
      <c r="P284" s="5">
        <v>12560</v>
      </c>
      <c r="Q284" s="5">
        <v>3266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890755</v>
      </c>
      <c r="X284" s="5">
        <v>0</v>
      </c>
      <c r="Y284" s="5">
        <v>0</v>
      </c>
      <c r="Z284" s="5">
        <v>17053</v>
      </c>
      <c r="AA284" s="5">
        <v>181869</v>
      </c>
      <c r="AB284" s="5">
        <v>3467388</v>
      </c>
      <c r="AC284" s="5">
        <v>0</v>
      </c>
      <c r="AD284" s="5">
        <v>55404</v>
      </c>
      <c r="AE284" s="5">
        <v>12560</v>
      </c>
      <c r="AF284" s="5">
        <v>0</v>
      </c>
      <c r="AG284" s="5">
        <v>453939.4</v>
      </c>
      <c r="AH284" s="5">
        <v>0</v>
      </c>
      <c r="AI284" s="5">
        <v>181869</v>
      </c>
      <c r="AJ284" s="5">
        <v>703772.4</v>
      </c>
      <c r="AK284" s="5">
        <v>12278328.522559</v>
      </c>
      <c r="AL284" s="5">
        <v>262039775</v>
      </c>
      <c r="AM284" s="47"/>
    </row>
    <row r="285" spans="1:39" x14ac:dyDescent="0.25">
      <c r="A285" s="5">
        <v>2172</v>
      </c>
      <c r="B285" s="5">
        <v>1</v>
      </c>
      <c r="C285" s="5" t="s">
        <v>359</v>
      </c>
      <c r="D285" s="5">
        <v>778</v>
      </c>
      <c r="E285" s="5">
        <v>855.8</v>
      </c>
      <c r="F285" s="5">
        <v>717</v>
      </c>
      <c r="G285" s="5">
        <v>789.4</v>
      </c>
      <c r="H285" s="5">
        <v>5393181</v>
      </c>
      <c r="I285" s="5">
        <v>0</v>
      </c>
      <c r="J285" s="5">
        <v>117498</v>
      </c>
      <c r="K285" s="5">
        <v>17244</v>
      </c>
      <c r="L285" s="5">
        <v>76314</v>
      </c>
      <c r="M285" s="5">
        <v>35465</v>
      </c>
      <c r="N285" s="5">
        <v>187678.15092700001</v>
      </c>
      <c r="O285" s="5">
        <v>174745</v>
      </c>
      <c r="P285" s="5">
        <v>119692.5</v>
      </c>
      <c r="Q285" s="5">
        <v>10262</v>
      </c>
      <c r="R285" s="5">
        <v>0</v>
      </c>
      <c r="S285" s="5">
        <v>0</v>
      </c>
      <c r="T285" s="5">
        <v>0</v>
      </c>
      <c r="U285" s="5">
        <v>0</v>
      </c>
      <c r="V285" s="5">
        <v>-6832</v>
      </c>
      <c r="W285" s="5">
        <v>233410</v>
      </c>
      <c r="X285" s="5">
        <v>0</v>
      </c>
      <c r="Y285" s="5">
        <v>20660</v>
      </c>
      <c r="Z285" s="5">
        <v>38246</v>
      </c>
      <c r="AA285" s="5">
        <v>571526</v>
      </c>
      <c r="AB285" s="5">
        <v>6989089.6509269997</v>
      </c>
      <c r="AC285" s="5">
        <v>0</v>
      </c>
      <c r="AD285" s="5">
        <v>107555</v>
      </c>
      <c r="AE285" s="5">
        <v>119692.5</v>
      </c>
      <c r="AF285" s="5">
        <v>0</v>
      </c>
      <c r="AG285" s="5">
        <v>231545</v>
      </c>
      <c r="AH285" s="5">
        <v>0</v>
      </c>
      <c r="AI285" s="5">
        <v>486074</v>
      </c>
      <c r="AJ285" s="5">
        <v>944866.5</v>
      </c>
      <c r="AK285" s="5">
        <v>11132288.215249</v>
      </c>
      <c r="AL285" s="5">
        <v>481360475</v>
      </c>
      <c r="AM285" s="47"/>
    </row>
    <row r="286" spans="1:39" x14ac:dyDescent="0.25">
      <c r="A286" s="5">
        <v>2174</v>
      </c>
      <c r="B286" s="5">
        <v>1</v>
      </c>
      <c r="C286" s="5" t="s">
        <v>1946</v>
      </c>
      <c r="D286" s="5">
        <v>1190.42821</v>
      </c>
      <c r="E286" s="5">
        <v>1301.13114</v>
      </c>
      <c r="F286" s="5">
        <v>1008.030921</v>
      </c>
      <c r="G286" s="5">
        <v>1103.2020769999999</v>
      </c>
      <c r="H286" s="5">
        <v>7537077</v>
      </c>
      <c r="I286" s="5">
        <v>30702</v>
      </c>
      <c r="J286" s="5">
        <v>552960</v>
      </c>
      <c r="K286" s="5">
        <v>15725</v>
      </c>
      <c r="L286" s="5">
        <v>0</v>
      </c>
      <c r="M286" s="5">
        <v>0</v>
      </c>
      <c r="N286" s="5">
        <v>335030.3627</v>
      </c>
      <c r="O286" s="5">
        <v>254802</v>
      </c>
      <c r="P286" s="5">
        <v>184786.25</v>
      </c>
      <c r="Q286" s="5">
        <v>14342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53567</v>
      </c>
      <c r="AA286" s="5">
        <v>798718</v>
      </c>
      <c r="AB286" s="5">
        <v>9777709.6127000004</v>
      </c>
      <c r="AC286" s="5">
        <v>0</v>
      </c>
      <c r="AD286" s="5">
        <v>182582</v>
      </c>
      <c r="AE286" s="5">
        <v>184786.25</v>
      </c>
      <c r="AF286" s="5">
        <v>0</v>
      </c>
      <c r="AG286" s="5">
        <v>0</v>
      </c>
      <c r="AH286" s="5">
        <v>0</v>
      </c>
      <c r="AI286" s="5">
        <v>643810</v>
      </c>
      <c r="AJ286" s="5">
        <v>1011178.25</v>
      </c>
      <c r="AK286" s="5">
        <v>18112286.860029999</v>
      </c>
      <c r="AL286" s="5">
        <v>687244188</v>
      </c>
      <c r="AM286" s="47"/>
    </row>
    <row r="287" spans="1:39" x14ac:dyDescent="0.25">
      <c r="A287" s="5">
        <v>2176</v>
      </c>
      <c r="B287" s="5">
        <v>1</v>
      </c>
      <c r="C287" s="5" t="s">
        <v>2184</v>
      </c>
      <c r="D287" s="5">
        <v>524.79999999999995</v>
      </c>
      <c r="E287" s="5">
        <v>567.4</v>
      </c>
      <c r="F287" s="5">
        <v>560.79999999999995</v>
      </c>
      <c r="G287" s="5">
        <v>608.4</v>
      </c>
      <c r="H287" s="5">
        <v>4156589</v>
      </c>
      <c r="I287" s="5">
        <v>0</v>
      </c>
      <c r="J287" s="5">
        <v>221843.95</v>
      </c>
      <c r="K287" s="5">
        <v>0</v>
      </c>
      <c r="L287" s="5">
        <v>121218</v>
      </c>
      <c r="M287" s="5">
        <v>532381</v>
      </c>
      <c r="N287" s="5">
        <v>267644</v>
      </c>
      <c r="O287" s="5">
        <v>147126</v>
      </c>
      <c r="P287" s="5">
        <v>30420</v>
      </c>
      <c r="Q287" s="5">
        <v>7909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1155960</v>
      </c>
      <c r="X287" s="5">
        <v>0</v>
      </c>
      <c r="Y287" s="5">
        <v>0</v>
      </c>
      <c r="Z287" s="5">
        <v>31815</v>
      </c>
      <c r="AA287" s="5">
        <v>440482</v>
      </c>
      <c r="AB287" s="5">
        <v>7113387.9500000002</v>
      </c>
      <c r="AC287" s="5">
        <v>0</v>
      </c>
      <c r="AD287" s="5">
        <v>111036</v>
      </c>
      <c r="AE287" s="5">
        <v>23156</v>
      </c>
      <c r="AF287" s="5">
        <v>0</v>
      </c>
      <c r="AG287" s="5">
        <v>790856.2</v>
      </c>
      <c r="AH287" s="5">
        <v>0</v>
      </c>
      <c r="AI287" s="5">
        <v>260958</v>
      </c>
      <c r="AJ287" s="5">
        <v>1186006.2</v>
      </c>
      <c r="AK287" s="5">
        <v>10520269.035527</v>
      </c>
      <c r="AL287" s="5">
        <v>220271200</v>
      </c>
      <c r="AM287" s="47"/>
    </row>
    <row r="288" spans="1:39" x14ac:dyDescent="0.25">
      <c r="A288" s="5">
        <v>2180</v>
      </c>
      <c r="B288" s="5">
        <v>1</v>
      </c>
      <c r="C288" s="5" t="s">
        <v>1948</v>
      </c>
      <c r="D288" s="5">
        <v>723.89357199999995</v>
      </c>
      <c r="E288" s="5">
        <v>786.76038100000005</v>
      </c>
      <c r="F288" s="5">
        <v>743.97803899999997</v>
      </c>
      <c r="G288" s="5">
        <v>808.44583499999999</v>
      </c>
      <c r="H288" s="5">
        <v>5523302</v>
      </c>
      <c r="I288" s="5">
        <v>0</v>
      </c>
      <c r="J288" s="5">
        <v>317403</v>
      </c>
      <c r="K288" s="5">
        <v>16442</v>
      </c>
      <c r="L288" s="5">
        <v>69430</v>
      </c>
      <c r="M288" s="5">
        <v>191619</v>
      </c>
      <c r="N288" s="5">
        <v>241712</v>
      </c>
      <c r="O288" s="5">
        <v>192603</v>
      </c>
      <c r="P288" s="5">
        <v>84637</v>
      </c>
      <c r="Q288" s="5">
        <v>10510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945777</v>
      </c>
      <c r="X288" s="5">
        <v>0</v>
      </c>
      <c r="Y288" s="5">
        <v>4121</v>
      </c>
      <c r="Z288" s="5">
        <v>45498</v>
      </c>
      <c r="AA288" s="5">
        <v>585315</v>
      </c>
      <c r="AB288" s="5">
        <v>8228369</v>
      </c>
      <c r="AC288" s="5">
        <v>0</v>
      </c>
      <c r="AD288" s="5">
        <v>145196</v>
      </c>
      <c r="AE288" s="5">
        <v>59156</v>
      </c>
      <c r="AF288" s="5">
        <v>0</v>
      </c>
      <c r="AG288" s="5">
        <v>766169.69</v>
      </c>
      <c r="AH288" s="5">
        <v>0</v>
      </c>
      <c r="AI288" s="5">
        <v>318397</v>
      </c>
      <c r="AJ288" s="5">
        <v>1288918.69</v>
      </c>
      <c r="AK288" s="5">
        <v>13963892.415917</v>
      </c>
      <c r="AL288" s="5">
        <v>280445135</v>
      </c>
      <c r="AM288" s="47"/>
    </row>
    <row r="289" spans="1:39" x14ac:dyDescent="0.25">
      <c r="A289" s="5">
        <v>2184</v>
      </c>
      <c r="B289" s="5">
        <v>1</v>
      </c>
      <c r="C289" s="5" t="s">
        <v>360</v>
      </c>
      <c r="D289" s="5">
        <v>1226.2955320000001</v>
      </c>
      <c r="E289" s="5">
        <v>1343.5299520000001</v>
      </c>
      <c r="F289" s="5">
        <v>1256.513827</v>
      </c>
      <c r="G289" s="5">
        <v>1374.791696</v>
      </c>
      <c r="H289" s="5">
        <v>9392577</v>
      </c>
      <c r="I289" s="5">
        <v>12281</v>
      </c>
      <c r="J289" s="5">
        <v>288557</v>
      </c>
      <c r="K289" s="5">
        <v>15532</v>
      </c>
      <c r="L289" s="5">
        <v>0</v>
      </c>
      <c r="M289" s="5">
        <v>0</v>
      </c>
      <c r="N289" s="5">
        <v>267804</v>
      </c>
      <c r="O289" s="5">
        <v>318477</v>
      </c>
      <c r="P289" s="5">
        <v>196078.75</v>
      </c>
      <c r="Q289" s="5">
        <v>17872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636996</v>
      </c>
      <c r="X289" s="5">
        <v>0</v>
      </c>
      <c r="Y289" s="5">
        <v>0</v>
      </c>
      <c r="Z289" s="5">
        <v>73880</v>
      </c>
      <c r="AA289" s="5">
        <v>995349</v>
      </c>
      <c r="AB289" s="5">
        <v>12215403.75</v>
      </c>
      <c r="AC289" s="5">
        <v>0</v>
      </c>
      <c r="AD289" s="5">
        <v>171411</v>
      </c>
      <c r="AE289" s="5">
        <v>142898</v>
      </c>
      <c r="AF289" s="5">
        <v>0</v>
      </c>
      <c r="AG289" s="5">
        <v>419144</v>
      </c>
      <c r="AH289" s="5">
        <v>0</v>
      </c>
      <c r="AI289" s="5">
        <v>564569</v>
      </c>
      <c r="AJ289" s="5">
        <v>1298022</v>
      </c>
      <c r="AK289" s="5">
        <v>16953583.542615999</v>
      </c>
      <c r="AL289" s="5">
        <v>499360900</v>
      </c>
      <c r="AM289" s="47"/>
    </row>
    <row r="290" spans="1:39" x14ac:dyDescent="0.25">
      <c r="A290" s="5">
        <v>2190</v>
      </c>
      <c r="B290" s="5">
        <v>1</v>
      </c>
      <c r="C290" s="5" t="s">
        <v>2185</v>
      </c>
      <c r="D290" s="5">
        <v>938.97142899999994</v>
      </c>
      <c r="E290" s="5">
        <v>1030.9657139999999</v>
      </c>
      <c r="F290" s="5">
        <v>631.11794899999995</v>
      </c>
      <c r="G290" s="5">
        <v>698.34153800000001</v>
      </c>
      <c r="H290" s="5">
        <v>4771069</v>
      </c>
      <c r="I290" s="5">
        <v>0</v>
      </c>
      <c r="J290" s="5">
        <v>304646</v>
      </c>
      <c r="K290" s="5">
        <v>16176</v>
      </c>
      <c r="L290" s="5">
        <v>103545</v>
      </c>
      <c r="M290" s="5">
        <v>131151</v>
      </c>
      <c r="N290" s="5">
        <v>209995</v>
      </c>
      <c r="O290" s="5">
        <v>166417</v>
      </c>
      <c r="P290" s="5">
        <v>75453.25</v>
      </c>
      <c r="Q290" s="5">
        <v>9078</v>
      </c>
      <c r="R290" s="5">
        <v>0</v>
      </c>
      <c r="S290" s="5">
        <v>0</v>
      </c>
      <c r="T290" s="5">
        <v>0</v>
      </c>
      <c r="U290" s="5">
        <v>36650</v>
      </c>
      <c r="V290" s="5">
        <v>0</v>
      </c>
      <c r="W290" s="5">
        <v>773329</v>
      </c>
      <c r="X290" s="5">
        <v>0</v>
      </c>
      <c r="Y290" s="5">
        <v>26129</v>
      </c>
      <c r="Z290" s="5">
        <v>30089</v>
      </c>
      <c r="AA290" s="5">
        <v>505599</v>
      </c>
      <c r="AB290" s="5">
        <v>7159326.25</v>
      </c>
      <c r="AC290" s="5">
        <v>0</v>
      </c>
      <c r="AD290" s="5">
        <v>166417</v>
      </c>
      <c r="AE290" s="5">
        <v>60215</v>
      </c>
      <c r="AF290" s="5">
        <v>0</v>
      </c>
      <c r="AG290" s="5">
        <v>682682</v>
      </c>
      <c r="AH290" s="5">
        <v>0</v>
      </c>
      <c r="AI290" s="5">
        <v>314036</v>
      </c>
      <c r="AJ290" s="5">
        <v>1223350</v>
      </c>
      <c r="AK290" s="5">
        <v>16387213.212711001</v>
      </c>
      <c r="AL290" s="5">
        <v>419606950</v>
      </c>
      <c r="AM290" s="47"/>
    </row>
    <row r="291" spans="1:39" x14ac:dyDescent="0.25">
      <c r="A291" s="5">
        <v>2198</v>
      </c>
      <c r="B291" s="5">
        <v>1</v>
      </c>
      <c r="C291" s="5" t="s">
        <v>362</v>
      </c>
      <c r="D291" s="5">
        <v>685.10590300000001</v>
      </c>
      <c r="E291" s="5">
        <v>761.22751600000004</v>
      </c>
      <c r="F291" s="5">
        <v>573.25</v>
      </c>
      <c r="G291" s="5">
        <v>634.29999999999995</v>
      </c>
      <c r="H291" s="5">
        <v>4333538</v>
      </c>
      <c r="I291" s="5">
        <v>0</v>
      </c>
      <c r="J291" s="5">
        <v>83868</v>
      </c>
      <c r="K291" s="5">
        <v>0</v>
      </c>
      <c r="L291" s="5">
        <v>117069</v>
      </c>
      <c r="M291" s="5">
        <v>82488</v>
      </c>
      <c r="N291" s="5">
        <v>171189.73254999999</v>
      </c>
      <c r="O291" s="5">
        <v>149953</v>
      </c>
      <c r="P291" s="5">
        <v>90433.75</v>
      </c>
      <c r="Q291" s="5">
        <v>8246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294499</v>
      </c>
      <c r="X291" s="5">
        <v>0</v>
      </c>
      <c r="Y291" s="5">
        <v>0</v>
      </c>
      <c r="Z291" s="5">
        <v>32547</v>
      </c>
      <c r="AA291" s="5">
        <v>459233</v>
      </c>
      <c r="AB291" s="5">
        <v>5823064.4825499998</v>
      </c>
      <c r="AC291" s="5">
        <v>0</v>
      </c>
      <c r="AD291" s="5">
        <v>89943</v>
      </c>
      <c r="AE291" s="5">
        <v>77510</v>
      </c>
      <c r="AF291" s="5">
        <v>0</v>
      </c>
      <c r="AG291" s="5">
        <v>227662</v>
      </c>
      <c r="AH291" s="5">
        <v>0</v>
      </c>
      <c r="AI291" s="5">
        <v>306341</v>
      </c>
      <c r="AJ291" s="5">
        <v>701456</v>
      </c>
      <c r="AK291" s="5">
        <v>8717036.2076290008</v>
      </c>
      <c r="AL291" s="5">
        <v>332746100</v>
      </c>
      <c r="AM291" s="47"/>
    </row>
    <row r="292" spans="1:39" x14ac:dyDescent="0.25">
      <c r="A292" s="5">
        <v>2215</v>
      </c>
      <c r="B292" s="5">
        <v>1</v>
      </c>
      <c r="C292" s="5" t="s">
        <v>363</v>
      </c>
      <c r="D292" s="5">
        <v>400.25506300000001</v>
      </c>
      <c r="E292" s="5">
        <v>442.30564800000002</v>
      </c>
      <c r="F292" s="5">
        <v>253.6</v>
      </c>
      <c r="G292" s="5">
        <v>278.60000000000002</v>
      </c>
      <c r="H292" s="5">
        <v>1903395</v>
      </c>
      <c r="I292" s="5">
        <v>0</v>
      </c>
      <c r="J292" s="5">
        <v>149731</v>
      </c>
      <c r="K292" s="5">
        <v>0</v>
      </c>
      <c r="L292" s="5">
        <v>107575</v>
      </c>
      <c r="M292" s="5">
        <v>225923</v>
      </c>
      <c r="N292" s="5">
        <v>105341</v>
      </c>
      <c r="O292" s="5">
        <v>64748</v>
      </c>
      <c r="P292" s="5">
        <v>23272.5</v>
      </c>
      <c r="Q292" s="5">
        <v>3622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435714</v>
      </c>
      <c r="X292" s="5">
        <v>0</v>
      </c>
      <c r="Y292" s="5">
        <v>11095</v>
      </c>
      <c r="Z292" s="5">
        <v>19496</v>
      </c>
      <c r="AA292" s="5">
        <v>201706</v>
      </c>
      <c r="AB292" s="5">
        <v>3251618.5</v>
      </c>
      <c r="AC292" s="5">
        <v>0</v>
      </c>
      <c r="AD292" s="5">
        <v>43942</v>
      </c>
      <c r="AE292" s="5">
        <v>9575</v>
      </c>
      <c r="AF292" s="5">
        <v>0</v>
      </c>
      <c r="AG292" s="5">
        <v>269972</v>
      </c>
      <c r="AH292" s="5">
        <v>0</v>
      </c>
      <c r="AI292" s="5">
        <v>64592</v>
      </c>
      <c r="AJ292" s="5">
        <v>388081</v>
      </c>
      <c r="AK292" s="5">
        <v>4332104.8936879998</v>
      </c>
      <c r="AL292" s="5">
        <v>92812600</v>
      </c>
      <c r="AM292" s="47"/>
    </row>
    <row r="293" spans="1:39" x14ac:dyDescent="0.25">
      <c r="A293" s="5">
        <v>2310</v>
      </c>
      <c r="B293" s="5">
        <v>1</v>
      </c>
      <c r="C293" s="5" t="s">
        <v>364</v>
      </c>
      <c r="D293" s="5">
        <v>1163.054241</v>
      </c>
      <c r="E293" s="5">
        <v>1270.7590749999999</v>
      </c>
      <c r="F293" s="5">
        <v>1134.6051179999999</v>
      </c>
      <c r="G293" s="5">
        <v>1244.232123</v>
      </c>
      <c r="H293" s="5">
        <v>8500594</v>
      </c>
      <c r="I293" s="5">
        <v>77778</v>
      </c>
      <c r="J293" s="5">
        <v>384006</v>
      </c>
      <c r="K293" s="5">
        <v>110327</v>
      </c>
      <c r="L293" s="5">
        <v>0</v>
      </c>
      <c r="M293" s="5">
        <v>2988</v>
      </c>
      <c r="N293" s="5">
        <v>242026</v>
      </c>
      <c r="O293" s="5">
        <v>257853</v>
      </c>
      <c r="P293" s="5">
        <v>208060.75</v>
      </c>
      <c r="Q293" s="5">
        <v>16175</v>
      </c>
      <c r="R293" s="5">
        <v>6482</v>
      </c>
      <c r="S293" s="5">
        <v>0</v>
      </c>
      <c r="T293" s="5">
        <v>0</v>
      </c>
      <c r="U293" s="5">
        <v>33737</v>
      </c>
      <c r="V293" s="5">
        <v>-7788</v>
      </c>
      <c r="W293" s="5">
        <v>0</v>
      </c>
      <c r="X293" s="5">
        <v>0</v>
      </c>
      <c r="Y293" s="5">
        <v>0</v>
      </c>
      <c r="Z293" s="5">
        <v>55328</v>
      </c>
      <c r="AA293" s="5">
        <v>900824</v>
      </c>
      <c r="AB293" s="5">
        <v>10788390.75</v>
      </c>
      <c r="AC293" s="5">
        <v>0</v>
      </c>
      <c r="AD293" s="5">
        <v>115994</v>
      </c>
      <c r="AE293" s="5">
        <v>181677</v>
      </c>
      <c r="AF293" s="5">
        <v>5660</v>
      </c>
      <c r="AG293" s="5">
        <v>0</v>
      </c>
      <c r="AH293" s="5">
        <v>0</v>
      </c>
      <c r="AI293" s="5">
        <v>612201</v>
      </c>
      <c r="AJ293" s="5">
        <v>915532</v>
      </c>
      <c r="AK293" s="5">
        <v>12824173.100694999</v>
      </c>
      <c r="AL293" s="5">
        <v>565905040</v>
      </c>
      <c r="AM293" s="47"/>
    </row>
    <row r="294" spans="1:39" x14ac:dyDescent="0.25">
      <c r="A294" s="5">
        <v>2311</v>
      </c>
      <c r="B294" s="5">
        <v>1</v>
      </c>
      <c r="C294" s="5" t="s">
        <v>365</v>
      </c>
      <c r="D294" s="5">
        <v>425</v>
      </c>
      <c r="E294" s="5">
        <v>464</v>
      </c>
      <c r="F294" s="5">
        <v>440.82169299999998</v>
      </c>
      <c r="G294" s="5">
        <v>489.315924</v>
      </c>
      <c r="H294" s="5">
        <v>3343006</v>
      </c>
      <c r="I294" s="5">
        <v>0</v>
      </c>
      <c r="J294" s="5">
        <v>278495</v>
      </c>
      <c r="K294" s="5">
        <v>0</v>
      </c>
      <c r="L294" s="5">
        <v>130511</v>
      </c>
      <c r="M294" s="5">
        <v>131158</v>
      </c>
      <c r="N294" s="5">
        <v>194856</v>
      </c>
      <c r="O294" s="5">
        <v>101592</v>
      </c>
      <c r="P294" s="5">
        <v>72396</v>
      </c>
      <c r="Q294" s="5">
        <v>6361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178155</v>
      </c>
      <c r="X294" s="5">
        <v>0</v>
      </c>
      <c r="Y294" s="5">
        <v>4752</v>
      </c>
      <c r="Z294" s="5">
        <v>24547</v>
      </c>
      <c r="AA294" s="5">
        <v>354265</v>
      </c>
      <c r="AB294" s="5">
        <v>4820094</v>
      </c>
      <c r="AC294" s="5">
        <v>0</v>
      </c>
      <c r="AD294" s="5">
        <v>86659</v>
      </c>
      <c r="AE294" s="5">
        <v>72396</v>
      </c>
      <c r="AF294" s="5">
        <v>0</v>
      </c>
      <c r="AG294" s="5">
        <v>168951.7</v>
      </c>
      <c r="AH294" s="5">
        <v>0</v>
      </c>
      <c r="AI294" s="5">
        <v>354265</v>
      </c>
      <c r="AJ294" s="5">
        <v>682271.7</v>
      </c>
      <c r="AK294" s="5">
        <v>9563325.1084509995</v>
      </c>
      <c r="AL294" s="5">
        <v>450000300</v>
      </c>
      <c r="AM294" s="47"/>
    </row>
    <row r="295" spans="1:39" x14ac:dyDescent="0.25">
      <c r="A295" s="5">
        <v>2342</v>
      </c>
      <c r="B295" s="5">
        <v>1</v>
      </c>
      <c r="C295" s="5" t="s">
        <v>366</v>
      </c>
      <c r="D295" s="5">
        <v>863</v>
      </c>
      <c r="E295" s="5">
        <v>941.2</v>
      </c>
      <c r="F295" s="5">
        <v>791</v>
      </c>
      <c r="G295" s="5">
        <v>885.99</v>
      </c>
      <c r="H295" s="5">
        <v>6053084</v>
      </c>
      <c r="I295" s="5">
        <v>0</v>
      </c>
      <c r="J295" s="5">
        <v>267916.78000000003</v>
      </c>
      <c r="K295" s="5">
        <v>0</v>
      </c>
      <c r="L295" s="5">
        <v>37158</v>
      </c>
      <c r="M295" s="5">
        <v>127175</v>
      </c>
      <c r="N295" s="5">
        <v>293818</v>
      </c>
      <c r="O295" s="5">
        <v>202346</v>
      </c>
      <c r="P295" s="5">
        <v>73880</v>
      </c>
      <c r="Q295" s="5">
        <v>11518</v>
      </c>
      <c r="R295" s="5">
        <v>13901</v>
      </c>
      <c r="S295" s="5">
        <v>0</v>
      </c>
      <c r="T295" s="5">
        <v>0</v>
      </c>
      <c r="U295" s="5">
        <v>0</v>
      </c>
      <c r="V295" s="5">
        <v>0</v>
      </c>
      <c r="W295" s="5">
        <v>1374170</v>
      </c>
      <c r="X295" s="5">
        <v>0</v>
      </c>
      <c r="Y295" s="5">
        <v>0</v>
      </c>
      <c r="Z295" s="5">
        <v>47678</v>
      </c>
      <c r="AA295" s="5">
        <v>641457</v>
      </c>
      <c r="AB295" s="5">
        <v>9144101.7799999993</v>
      </c>
      <c r="AC295" s="5">
        <v>0</v>
      </c>
      <c r="AD295" s="5">
        <v>140723</v>
      </c>
      <c r="AE295" s="5">
        <v>52000</v>
      </c>
      <c r="AF295" s="5">
        <v>9784</v>
      </c>
      <c r="AG295" s="5">
        <v>1224632</v>
      </c>
      <c r="AH295" s="5">
        <v>0</v>
      </c>
      <c r="AI295" s="5">
        <v>351388</v>
      </c>
      <c r="AJ295" s="5">
        <v>1778527</v>
      </c>
      <c r="AK295" s="5">
        <v>14117609.573045</v>
      </c>
      <c r="AL295" s="5">
        <v>337852500</v>
      </c>
      <c r="AM295" s="47"/>
    </row>
    <row r="296" spans="1:39" x14ac:dyDescent="0.25">
      <c r="A296" s="5">
        <v>2358</v>
      </c>
      <c r="B296" s="5">
        <v>1</v>
      </c>
      <c r="C296" s="5" t="s">
        <v>367</v>
      </c>
      <c r="D296" s="5">
        <v>240.4</v>
      </c>
      <c r="E296" s="5">
        <v>260.8</v>
      </c>
      <c r="F296" s="5">
        <v>211.626285</v>
      </c>
      <c r="G296" s="5">
        <v>227.317194</v>
      </c>
      <c r="H296" s="5">
        <v>1553031</v>
      </c>
      <c r="I296" s="5">
        <v>0</v>
      </c>
      <c r="J296" s="5">
        <v>123581</v>
      </c>
      <c r="K296" s="5">
        <v>0</v>
      </c>
      <c r="L296" s="5">
        <v>94379</v>
      </c>
      <c r="M296" s="5">
        <v>609498</v>
      </c>
      <c r="N296" s="5">
        <v>132432</v>
      </c>
      <c r="O296" s="5">
        <v>53848</v>
      </c>
      <c r="P296" s="5">
        <v>11366</v>
      </c>
      <c r="Q296" s="5">
        <v>2955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562837</v>
      </c>
      <c r="X296" s="5">
        <v>0</v>
      </c>
      <c r="Y296" s="5">
        <v>0</v>
      </c>
      <c r="Z296" s="5">
        <v>13705</v>
      </c>
      <c r="AA296" s="5">
        <v>164578</v>
      </c>
      <c r="AB296" s="5">
        <v>3322210</v>
      </c>
      <c r="AC296" s="5">
        <v>0</v>
      </c>
      <c r="AD296" s="5">
        <v>33471</v>
      </c>
      <c r="AE296" s="5">
        <v>8133</v>
      </c>
      <c r="AF296" s="5">
        <v>0</v>
      </c>
      <c r="AG296" s="5">
        <v>525573</v>
      </c>
      <c r="AH296" s="5">
        <v>0</v>
      </c>
      <c r="AI296" s="5">
        <v>91657</v>
      </c>
      <c r="AJ296" s="5">
        <v>658834</v>
      </c>
      <c r="AK296" s="5">
        <v>3237348.8545280001</v>
      </c>
      <c r="AL296" s="5">
        <v>95175700</v>
      </c>
      <c r="AM296" s="47"/>
    </row>
    <row r="297" spans="1:39" x14ac:dyDescent="0.25">
      <c r="A297" s="5">
        <v>2364</v>
      </c>
      <c r="B297" s="5">
        <v>1</v>
      </c>
      <c r="C297" s="5" t="s">
        <v>2186</v>
      </c>
      <c r="D297" s="5">
        <v>623</v>
      </c>
      <c r="E297" s="5">
        <v>683.2</v>
      </c>
      <c r="F297" s="5">
        <v>637</v>
      </c>
      <c r="G297" s="5">
        <v>696</v>
      </c>
      <c r="H297" s="5">
        <v>4755072</v>
      </c>
      <c r="I297" s="5">
        <v>30702</v>
      </c>
      <c r="J297" s="5">
        <v>195534</v>
      </c>
      <c r="K297" s="5">
        <v>15661</v>
      </c>
      <c r="L297" s="5">
        <v>104122</v>
      </c>
      <c r="M297" s="5">
        <v>172033</v>
      </c>
      <c r="N297" s="5">
        <v>233738</v>
      </c>
      <c r="O297" s="5">
        <v>160974</v>
      </c>
      <c r="P297" s="5">
        <v>88780</v>
      </c>
      <c r="Q297" s="5">
        <v>9048</v>
      </c>
      <c r="R297" s="5">
        <v>36081</v>
      </c>
      <c r="S297" s="5">
        <v>0</v>
      </c>
      <c r="T297" s="5">
        <v>0</v>
      </c>
      <c r="U297" s="5">
        <v>0</v>
      </c>
      <c r="V297" s="5">
        <v>0</v>
      </c>
      <c r="W297" s="5">
        <v>481729</v>
      </c>
      <c r="X297" s="5">
        <v>0</v>
      </c>
      <c r="Y297" s="5">
        <v>8417</v>
      </c>
      <c r="Z297" s="5">
        <v>35864</v>
      </c>
      <c r="AA297" s="5">
        <v>503904</v>
      </c>
      <c r="AB297" s="5">
        <v>6831659</v>
      </c>
      <c r="AC297" s="5">
        <v>0</v>
      </c>
      <c r="AD297" s="5">
        <v>84516</v>
      </c>
      <c r="AE297" s="5">
        <v>73782</v>
      </c>
      <c r="AF297" s="5">
        <v>29986</v>
      </c>
      <c r="AG297" s="5">
        <v>400894</v>
      </c>
      <c r="AH297" s="5">
        <v>0</v>
      </c>
      <c r="AI297" s="5">
        <v>325931</v>
      </c>
      <c r="AJ297" s="5">
        <v>915109</v>
      </c>
      <c r="AK297" s="5">
        <v>8372516.6123559996</v>
      </c>
      <c r="AL297" s="5">
        <v>289569500</v>
      </c>
      <c r="AM297" s="47"/>
    </row>
    <row r="298" spans="1:39" x14ac:dyDescent="0.25">
      <c r="A298" s="5">
        <v>2365</v>
      </c>
      <c r="B298" s="5">
        <v>1</v>
      </c>
      <c r="C298" s="5" t="s">
        <v>8</v>
      </c>
      <c r="D298" s="5">
        <v>756.21682399999997</v>
      </c>
      <c r="E298" s="5">
        <v>833.03804600000001</v>
      </c>
      <c r="F298" s="5">
        <v>648.46419900000001</v>
      </c>
      <c r="G298" s="5">
        <v>714.85762799999998</v>
      </c>
      <c r="H298" s="5">
        <v>4883907</v>
      </c>
      <c r="I298" s="5">
        <v>48100</v>
      </c>
      <c r="J298" s="5">
        <v>286744</v>
      </c>
      <c r="K298" s="5">
        <v>33340</v>
      </c>
      <c r="L298" s="5">
        <v>99304</v>
      </c>
      <c r="M298" s="5">
        <v>175888</v>
      </c>
      <c r="N298" s="5">
        <v>231784</v>
      </c>
      <c r="O298" s="5">
        <v>169636</v>
      </c>
      <c r="P298" s="5">
        <v>64291.75</v>
      </c>
      <c r="Q298" s="5">
        <v>9293</v>
      </c>
      <c r="R298" s="5">
        <v>27451</v>
      </c>
      <c r="S298" s="5">
        <v>0</v>
      </c>
      <c r="T298" s="5">
        <v>0</v>
      </c>
      <c r="U298" s="5">
        <v>0</v>
      </c>
      <c r="V298" s="5">
        <v>0</v>
      </c>
      <c r="W298" s="5">
        <v>1005304</v>
      </c>
      <c r="X298" s="5">
        <v>0</v>
      </c>
      <c r="Y298" s="5">
        <v>0</v>
      </c>
      <c r="Z298" s="5">
        <v>36483</v>
      </c>
      <c r="AA298" s="5">
        <v>517557</v>
      </c>
      <c r="AB298" s="5">
        <v>7589082.75</v>
      </c>
      <c r="AC298" s="5">
        <v>0</v>
      </c>
      <c r="AD298" s="5">
        <v>163456</v>
      </c>
      <c r="AE298" s="5">
        <v>62633</v>
      </c>
      <c r="AF298" s="5">
        <v>26743</v>
      </c>
      <c r="AG298" s="5">
        <v>930247.98</v>
      </c>
      <c r="AH298" s="5">
        <v>0</v>
      </c>
      <c r="AI298" s="5">
        <v>392420</v>
      </c>
      <c r="AJ298" s="5">
        <v>1575499.98</v>
      </c>
      <c r="AK298" s="5">
        <v>15782081.338033</v>
      </c>
      <c r="AL298" s="5">
        <v>413888690</v>
      </c>
      <c r="AM298" s="47"/>
    </row>
    <row r="299" spans="1:39" x14ac:dyDescent="0.25">
      <c r="A299" s="5">
        <v>2396</v>
      </c>
      <c r="B299" s="5">
        <v>1</v>
      </c>
      <c r="C299" s="5" t="s">
        <v>9</v>
      </c>
      <c r="D299" s="5">
        <v>797.48416799999995</v>
      </c>
      <c r="E299" s="5">
        <v>877.43687499999999</v>
      </c>
      <c r="F299" s="5">
        <v>765.39831700000002</v>
      </c>
      <c r="G299" s="5">
        <v>840.89896899999997</v>
      </c>
      <c r="H299" s="5">
        <v>5745022</v>
      </c>
      <c r="I299" s="5">
        <v>0</v>
      </c>
      <c r="J299" s="5">
        <v>382798</v>
      </c>
      <c r="K299" s="5">
        <v>15845</v>
      </c>
      <c r="L299" s="5">
        <v>56753</v>
      </c>
      <c r="M299" s="5">
        <v>112927.12</v>
      </c>
      <c r="N299" s="5">
        <v>249914</v>
      </c>
      <c r="O299" s="5">
        <v>190490</v>
      </c>
      <c r="P299" s="5">
        <v>118067.5</v>
      </c>
      <c r="Q299" s="5">
        <v>10932</v>
      </c>
      <c r="R299" s="5">
        <v>0</v>
      </c>
      <c r="S299" s="5">
        <v>0</v>
      </c>
      <c r="T299" s="5">
        <v>0</v>
      </c>
      <c r="U299" s="5">
        <v>0</v>
      </c>
      <c r="V299" s="5">
        <v>-7788</v>
      </c>
      <c r="W299" s="5">
        <v>424360</v>
      </c>
      <c r="X299" s="5">
        <v>0</v>
      </c>
      <c r="Y299" s="5">
        <v>114208</v>
      </c>
      <c r="Z299" s="5">
        <v>50143</v>
      </c>
      <c r="AA299" s="5">
        <v>608811</v>
      </c>
      <c r="AB299" s="5">
        <v>8072482.6200000001</v>
      </c>
      <c r="AC299" s="5">
        <v>0</v>
      </c>
      <c r="AD299" s="5">
        <v>146961</v>
      </c>
      <c r="AE299" s="5">
        <v>111610</v>
      </c>
      <c r="AF299" s="5">
        <v>0</v>
      </c>
      <c r="AG299" s="5">
        <v>366444</v>
      </c>
      <c r="AH299" s="5">
        <v>0</v>
      </c>
      <c r="AI299" s="5">
        <v>447919</v>
      </c>
      <c r="AJ299" s="5">
        <v>1072934</v>
      </c>
      <c r="AK299" s="5">
        <v>14863990.065531</v>
      </c>
      <c r="AL299" s="5">
        <v>423017700</v>
      </c>
      <c r="AM299" s="47"/>
    </row>
    <row r="300" spans="1:39" x14ac:dyDescent="0.25">
      <c r="A300" s="5">
        <v>2397</v>
      </c>
      <c r="B300" s="5">
        <v>1</v>
      </c>
      <c r="C300" s="5" t="s">
        <v>2187</v>
      </c>
      <c r="D300" s="5">
        <v>1087.6702720000001</v>
      </c>
      <c r="E300" s="5">
        <v>1200.8930640000001</v>
      </c>
      <c r="F300" s="5">
        <v>887.22405600000002</v>
      </c>
      <c r="G300" s="5">
        <v>983.233699</v>
      </c>
      <c r="H300" s="5">
        <v>6717453</v>
      </c>
      <c r="I300" s="5">
        <v>12281</v>
      </c>
      <c r="J300" s="5">
        <v>178880</v>
      </c>
      <c r="K300" s="5">
        <v>35335</v>
      </c>
      <c r="L300" s="5">
        <v>0</v>
      </c>
      <c r="M300" s="5">
        <v>0</v>
      </c>
      <c r="N300" s="5">
        <v>170097</v>
      </c>
      <c r="O300" s="5">
        <v>229767</v>
      </c>
      <c r="P300" s="5">
        <v>148637</v>
      </c>
      <c r="Q300" s="5">
        <v>12782</v>
      </c>
      <c r="R300" s="5">
        <v>13824</v>
      </c>
      <c r="S300" s="5">
        <v>0</v>
      </c>
      <c r="T300" s="5">
        <v>0</v>
      </c>
      <c r="U300" s="5">
        <v>0</v>
      </c>
      <c r="V300" s="5">
        <v>0</v>
      </c>
      <c r="W300" s="5">
        <v>285226</v>
      </c>
      <c r="X300" s="5">
        <v>0</v>
      </c>
      <c r="Y300" s="5">
        <v>55413</v>
      </c>
      <c r="Z300" s="5">
        <v>46792</v>
      </c>
      <c r="AA300" s="5">
        <v>711861</v>
      </c>
      <c r="AB300" s="5">
        <v>8618348</v>
      </c>
      <c r="AC300" s="5">
        <v>0</v>
      </c>
      <c r="AD300" s="5">
        <v>117514</v>
      </c>
      <c r="AE300" s="5">
        <v>148637</v>
      </c>
      <c r="AF300" s="5">
        <v>13824</v>
      </c>
      <c r="AG300" s="5">
        <v>275141</v>
      </c>
      <c r="AH300" s="5">
        <v>0</v>
      </c>
      <c r="AI300" s="5">
        <v>594181</v>
      </c>
      <c r="AJ300" s="5">
        <v>1149297</v>
      </c>
      <c r="AK300" s="5">
        <v>11521830.107239</v>
      </c>
      <c r="AL300" s="5">
        <v>656831650</v>
      </c>
      <c r="AM300" s="47"/>
    </row>
    <row r="301" spans="1:39" x14ac:dyDescent="0.25">
      <c r="A301" s="5">
        <v>2448</v>
      </c>
      <c r="B301" s="5">
        <v>1</v>
      </c>
      <c r="C301" s="5" t="s">
        <v>1951</v>
      </c>
      <c r="D301" s="5">
        <v>629</v>
      </c>
      <c r="E301" s="5">
        <v>691.4</v>
      </c>
      <c r="F301" s="5">
        <v>649</v>
      </c>
      <c r="G301" s="5">
        <v>715</v>
      </c>
      <c r="H301" s="5">
        <v>4884880</v>
      </c>
      <c r="I301" s="5">
        <v>0</v>
      </c>
      <c r="J301" s="5">
        <v>253788</v>
      </c>
      <c r="K301" s="5">
        <v>15407</v>
      </c>
      <c r="L301" s="5">
        <v>99266</v>
      </c>
      <c r="M301" s="5">
        <v>136484</v>
      </c>
      <c r="N301" s="5">
        <v>223616.647731</v>
      </c>
      <c r="O301" s="5">
        <v>172039</v>
      </c>
      <c r="P301" s="5">
        <v>93470</v>
      </c>
      <c r="Q301" s="5">
        <v>9295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489725</v>
      </c>
      <c r="X301" s="5">
        <v>0</v>
      </c>
      <c r="Y301" s="5">
        <v>14921</v>
      </c>
      <c r="Z301" s="5">
        <v>37352</v>
      </c>
      <c r="AA301" s="5">
        <v>517660</v>
      </c>
      <c r="AB301" s="5">
        <v>6947903.6477309996</v>
      </c>
      <c r="AC301" s="5">
        <v>0</v>
      </c>
      <c r="AD301" s="5">
        <v>172039</v>
      </c>
      <c r="AE301" s="5">
        <v>93470</v>
      </c>
      <c r="AF301" s="5">
        <v>0</v>
      </c>
      <c r="AG301" s="5">
        <v>263732.92</v>
      </c>
      <c r="AH301" s="5">
        <v>0</v>
      </c>
      <c r="AI301" s="5">
        <v>442694</v>
      </c>
      <c r="AJ301" s="5">
        <v>971935.92</v>
      </c>
      <c r="AK301" s="5">
        <v>16660598.758925</v>
      </c>
      <c r="AL301" s="5">
        <v>395791100</v>
      </c>
      <c r="AM301" s="47"/>
    </row>
    <row r="302" spans="1:39" x14ac:dyDescent="0.25">
      <c r="A302" s="5">
        <v>2527</v>
      </c>
      <c r="B302" s="5">
        <v>1</v>
      </c>
      <c r="C302" s="5" t="s">
        <v>1952</v>
      </c>
      <c r="D302" s="5">
        <v>207.96419900000001</v>
      </c>
      <c r="E302" s="5">
        <v>231.05692500000001</v>
      </c>
      <c r="F302" s="5">
        <v>226.64294899999999</v>
      </c>
      <c r="G302" s="5">
        <v>252.444872</v>
      </c>
      <c r="H302" s="5">
        <v>1724703</v>
      </c>
      <c r="I302" s="5">
        <v>0</v>
      </c>
      <c r="J302" s="5">
        <v>119031.25</v>
      </c>
      <c r="K302" s="5">
        <v>0</v>
      </c>
      <c r="L302" s="5">
        <v>101217</v>
      </c>
      <c r="M302" s="5">
        <v>42221</v>
      </c>
      <c r="N302" s="5">
        <v>109363</v>
      </c>
      <c r="O302" s="5">
        <v>60249</v>
      </c>
      <c r="P302" s="5">
        <v>28898.25</v>
      </c>
      <c r="Q302" s="5">
        <v>3282</v>
      </c>
      <c r="R302" s="5">
        <v>9045</v>
      </c>
      <c r="S302" s="5">
        <v>0</v>
      </c>
      <c r="T302" s="5">
        <v>0</v>
      </c>
      <c r="U302" s="5">
        <v>0</v>
      </c>
      <c r="V302" s="5">
        <v>0</v>
      </c>
      <c r="W302" s="5">
        <v>240292</v>
      </c>
      <c r="X302" s="5">
        <v>0</v>
      </c>
      <c r="Y302" s="5">
        <v>0</v>
      </c>
      <c r="Z302" s="5">
        <v>8381</v>
      </c>
      <c r="AA302" s="5">
        <v>182770</v>
      </c>
      <c r="AB302" s="5">
        <v>2629452.5</v>
      </c>
      <c r="AC302" s="5">
        <v>0</v>
      </c>
      <c r="AD302" s="5">
        <v>49921</v>
      </c>
      <c r="AE302" s="5">
        <v>15779</v>
      </c>
      <c r="AF302" s="5">
        <v>4939</v>
      </c>
      <c r="AG302" s="5">
        <v>164331.5</v>
      </c>
      <c r="AH302" s="5">
        <v>0</v>
      </c>
      <c r="AI302" s="5">
        <v>77670</v>
      </c>
      <c r="AJ302" s="5">
        <v>312640.5</v>
      </c>
      <c r="AK302" s="5">
        <v>4792462.5769840004</v>
      </c>
      <c r="AL302" s="5">
        <v>64341900</v>
      </c>
      <c r="AM302" s="47"/>
    </row>
    <row r="303" spans="1:39" x14ac:dyDescent="0.25">
      <c r="A303" s="5">
        <v>2534</v>
      </c>
      <c r="B303" s="5">
        <v>1</v>
      </c>
      <c r="C303" s="5" t="s">
        <v>2188</v>
      </c>
      <c r="D303" s="5">
        <v>613.79517799999996</v>
      </c>
      <c r="E303" s="5">
        <v>680.17216199999996</v>
      </c>
      <c r="F303" s="5">
        <v>635.59704499999998</v>
      </c>
      <c r="G303" s="5">
        <v>702.56007899999997</v>
      </c>
      <c r="H303" s="5">
        <v>4799890</v>
      </c>
      <c r="I303" s="5">
        <v>0</v>
      </c>
      <c r="J303" s="5">
        <v>296080</v>
      </c>
      <c r="K303" s="5">
        <v>17103</v>
      </c>
      <c r="L303" s="5">
        <v>102491</v>
      </c>
      <c r="M303" s="5">
        <v>10414</v>
      </c>
      <c r="N303" s="5">
        <v>204889.051821</v>
      </c>
      <c r="O303" s="5">
        <v>166646</v>
      </c>
      <c r="P303" s="5">
        <v>93726.75</v>
      </c>
      <c r="Q303" s="5">
        <v>9133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446126</v>
      </c>
      <c r="X303" s="5">
        <v>0</v>
      </c>
      <c r="Y303" s="5">
        <v>0</v>
      </c>
      <c r="Z303" s="5">
        <v>30644</v>
      </c>
      <c r="AA303" s="5">
        <v>508653</v>
      </c>
      <c r="AB303" s="5">
        <v>6685795.8018209999</v>
      </c>
      <c r="AC303" s="5">
        <v>0</v>
      </c>
      <c r="AD303" s="5">
        <v>117259</v>
      </c>
      <c r="AE303" s="5">
        <v>86553</v>
      </c>
      <c r="AF303" s="5">
        <v>0</v>
      </c>
      <c r="AG303" s="5">
        <v>391389</v>
      </c>
      <c r="AH303" s="5">
        <v>0</v>
      </c>
      <c r="AI303" s="5">
        <v>365583</v>
      </c>
      <c r="AJ303" s="5">
        <v>960784</v>
      </c>
      <c r="AK303" s="5">
        <v>11326539.053427</v>
      </c>
      <c r="AL303" s="5">
        <v>320338700</v>
      </c>
      <c r="AM303" s="47"/>
    </row>
    <row r="304" spans="1:39" x14ac:dyDescent="0.25">
      <c r="A304" s="5">
        <v>2536</v>
      </c>
      <c r="B304" s="5">
        <v>1</v>
      </c>
      <c r="C304" s="5" t="s">
        <v>2189</v>
      </c>
      <c r="D304" s="5">
        <v>239</v>
      </c>
      <c r="E304" s="5">
        <v>261.75</v>
      </c>
      <c r="F304" s="5">
        <v>297</v>
      </c>
      <c r="G304" s="5">
        <v>325</v>
      </c>
      <c r="H304" s="5">
        <v>2220400</v>
      </c>
      <c r="I304" s="5">
        <v>0</v>
      </c>
      <c r="J304" s="5">
        <v>189213</v>
      </c>
      <c r="K304" s="5">
        <v>0</v>
      </c>
      <c r="L304" s="5">
        <v>116946</v>
      </c>
      <c r="M304" s="5">
        <v>17069</v>
      </c>
      <c r="N304" s="5">
        <v>145162.581928</v>
      </c>
      <c r="O304" s="5">
        <v>75943</v>
      </c>
      <c r="P304" s="5">
        <v>16250</v>
      </c>
      <c r="Q304" s="5">
        <v>4225</v>
      </c>
      <c r="R304" s="5">
        <v>8327</v>
      </c>
      <c r="S304" s="5">
        <v>0</v>
      </c>
      <c r="T304" s="5">
        <v>0</v>
      </c>
      <c r="U304" s="5">
        <v>0</v>
      </c>
      <c r="V304" s="5">
        <v>0</v>
      </c>
      <c r="W304" s="5">
        <v>945360</v>
      </c>
      <c r="X304" s="5">
        <v>0</v>
      </c>
      <c r="Y304" s="5">
        <v>3061</v>
      </c>
      <c r="Z304" s="5">
        <v>14183</v>
      </c>
      <c r="AA304" s="5">
        <v>235300</v>
      </c>
      <c r="AB304" s="5">
        <v>3991439.5819279999</v>
      </c>
      <c r="AC304" s="5">
        <v>0</v>
      </c>
      <c r="AD304" s="5">
        <v>75943</v>
      </c>
      <c r="AE304" s="5">
        <v>15666</v>
      </c>
      <c r="AF304" s="5">
        <v>8028</v>
      </c>
      <c r="AG304" s="5">
        <v>768925.58</v>
      </c>
      <c r="AH304" s="5">
        <v>0</v>
      </c>
      <c r="AI304" s="5">
        <v>176554</v>
      </c>
      <c r="AJ304" s="5">
        <v>1045116.58</v>
      </c>
      <c r="AK304" s="5">
        <v>9057120.2934169993</v>
      </c>
      <c r="AL304" s="5">
        <v>128697315</v>
      </c>
      <c r="AM304" s="47"/>
    </row>
    <row r="305" spans="1:39" x14ac:dyDescent="0.25">
      <c r="A305" s="5">
        <v>2580</v>
      </c>
      <c r="B305" s="5">
        <v>1</v>
      </c>
      <c r="C305" s="5" t="s">
        <v>369</v>
      </c>
      <c r="D305" s="5">
        <v>758</v>
      </c>
      <c r="E305" s="5">
        <v>841.6</v>
      </c>
      <c r="F305" s="5">
        <v>762.21179299999994</v>
      </c>
      <c r="G305" s="5">
        <v>865.11125800000002</v>
      </c>
      <c r="H305" s="5">
        <v>5910440</v>
      </c>
      <c r="I305" s="5">
        <v>149416</v>
      </c>
      <c r="J305" s="5">
        <v>505649.39</v>
      </c>
      <c r="K305" s="5">
        <v>0</v>
      </c>
      <c r="L305" s="5">
        <v>46517</v>
      </c>
      <c r="M305" s="5">
        <v>165909</v>
      </c>
      <c r="N305" s="5">
        <v>350823</v>
      </c>
      <c r="O305" s="5">
        <v>179183</v>
      </c>
      <c r="P305" s="5">
        <v>142222.25</v>
      </c>
      <c r="Q305" s="5">
        <v>11246</v>
      </c>
      <c r="R305" s="5">
        <v>50003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39869</v>
      </c>
      <c r="AA305" s="5">
        <v>626341</v>
      </c>
      <c r="AB305" s="5">
        <v>8177618.6399999997</v>
      </c>
      <c r="AC305" s="5">
        <v>0</v>
      </c>
      <c r="AD305" s="5">
        <v>63821</v>
      </c>
      <c r="AE305" s="5">
        <v>112909</v>
      </c>
      <c r="AF305" s="5">
        <v>39697</v>
      </c>
      <c r="AG305" s="5">
        <v>0</v>
      </c>
      <c r="AH305" s="5">
        <v>0</v>
      </c>
      <c r="AI305" s="5">
        <v>387003</v>
      </c>
      <c r="AJ305" s="5">
        <v>603430</v>
      </c>
      <c r="AK305" s="5">
        <v>7059941.9748649998</v>
      </c>
      <c r="AL305" s="5">
        <v>340750220</v>
      </c>
      <c r="AM305" s="47"/>
    </row>
    <row r="306" spans="1:39" x14ac:dyDescent="0.25">
      <c r="A306" s="5">
        <v>2609</v>
      </c>
      <c r="B306" s="5">
        <v>1</v>
      </c>
      <c r="C306" s="5" t="s">
        <v>370</v>
      </c>
      <c r="D306" s="5">
        <v>504</v>
      </c>
      <c r="E306" s="5">
        <v>550.4</v>
      </c>
      <c r="F306" s="5">
        <v>478.64510999999999</v>
      </c>
      <c r="G306" s="5">
        <v>539.126037</v>
      </c>
      <c r="H306" s="5">
        <v>3683309</v>
      </c>
      <c r="I306" s="5">
        <v>0</v>
      </c>
      <c r="J306" s="5">
        <v>244328.5</v>
      </c>
      <c r="K306" s="5">
        <v>0</v>
      </c>
      <c r="L306" s="5">
        <v>128579</v>
      </c>
      <c r="M306" s="5">
        <v>121370</v>
      </c>
      <c r="N306" s="5">
        <v>187019</v>
      </c>
      <c r="O306" s="5">
        <v>112756</v>
      </c>
      <c r="P306" s="5">
        <v>74893.5</v>
      </c>
      <c r="Q306" s="5">
        <v>7009</v>
      </c>
      <c r="R306" s="5">
        <v>755</v>
      </c>
      <c r="S306" s="5">
        <v>0</v>
      </c>
      <c r="T306" s="5">
        <v>0</v>
      </c>
      <c r="U306" s="5">
        <v>0</v>
      </c>
      <c r="V306" s="5">
        <v>0</v>
      </c>
      <c r="W306" s="5">
        <v>286265</v>
      </c>
      <c r="X306" s="5">
        <v>0</v>
      </c>
      <c r="Y306" s="5">
        <v>0</v>
      </c>
      <c r="Z306" s="5">
        <v>21949</v>
      </c>
      <c r="AA306" s="5">
        <v>390327</v>
      </c>
      <c r="AB306" s="5">
        <v>5258560</v>
      </c>
      <c r="AC306" s="5">
        <v>0</v>
      </c>
      <c r="AD306" s="5">
        <v>58807</v>
      </c>
      <c r="AE306" s="5">
        <v>59825</v>
      </c>
      <c r="AF306" s="5">
        <v>603</v>
      </c>
      <c r="AG306" s="5">
        <v>216453</v>
      </c>
      <c r="AH306" s="5">
        <v>0</v>
      </c>
      <c r="AI306" s="5">
        <v>242667</v>
      </c>
      <c r="AJ306" s="5">
        <v>578355</v>
      </c>
      <c r="AK306" s="5">
        <v>6442366.5605699997</v>
      </c>
      <c r="AL306" s="5">
        <v>224227000</v>
      </c>
      <c r="AM306" s="47"/>
    </row>
    <row r="307" spans="1:39" x14ac:dyDescent="0.25">
      <c r="A307" s="5">
        <v>2683</v>
      </c>
      <c r="B307" s="5">
        <v>1</v>
      </c>
      <c r="C307" s="5" t="s">
        <v>2190</v>
      </c>
      <c r="D307" s="5">
        <v>338</v>
      </c>
      <c r="E307" s="5">
        <v>371</v>
      </c>
      <c r="F307" s="5">
        <v>249</v>
      </c>
      <c r="G307" s="5">
        <v>272.2</v>
      </c>
      <c r="H307" s="5">
        <v>1859670</v>
      </c>
      <c r="I307" s="5">
        <v>0</v>
      </c>
      <c r="J307" s="5">
        <v>31755</v>
      </c>
      <c r="K307" s="5">
        <v>0</v>
      </c>
      <c r="L307" s="5">
        <v>106091</v>
      </c>
      <c r="M307" s="5">
        <v>787452</v>
      </c>
      <c r="N307" s="5">
        <v>167559.87752000001</v>
      </c>
      <c r="O307" s="5">
        <v>65739</v>
      </c>
      <c r="P307" s="5">
        <v>38197.5</v>
      </c>
      <c r="Q307" s="5">
        <v>3539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137747</v>
      </c>
      <c r="X307" s="5">
        <v>0</v>
      </c>
      <c r="Y307" s="5">
        <v>8035</v>
      </c>
      <c r="Z307" s="5">
        <v>16874</v>
      </c>
      <c r="AA307" s="5">
        <v>197073</v>
      </c>
      <c r="AB307" s="5">
        <v>3419732.3775200001</v>
      </c>
      <c r="AC307" s="5">
        <v>0</v>
      </c>
      <c r="AD307" s="5">
        <v>38283</v>
      </c>
      <c r="AE307" s="5">
        <v>24073</v>
      </c>
      <c r="AF307" s="5">
        <v>0</v>
      </c>
      <c r="AG307" s="5">
        <v>81578.679999999993</v>
      </c>
      <c r="AH307" s="5">
        <v>0</v>
      </c>
      <c r="AI307" s="5">
        <v>96665</v>
      </c>
      <c r="AJ307" s="5">
        <v>240599.67999999999</v>
      </c>
      <c r="AK307" s="5">
        <v>3631942.9763509999</v>
      </c>
      <c r="AL307" s="5">
        <v>119246400</v>
      </c>
      <c r="AM307" s="47"/>
    </row>
    <row r="308" spans="1:39" x14ac:dyDescent="0.25">
      <c r="A308" s="5">
        <v>2687</v>
      </c>
      <c r="B308" s="5">
        <v>1</v>
      </c>
      <c r="C308" s="5" t="s">
        <v>2191</v>
      </c>
      <c r="D308" s="5">
        <v>1365.1932770000001</v>
      </c>
      <c r="E308" s="5">
        <v>1496.8319329999999</v>
      </c>
      <c r="F308" s="5">
        <v>1242.8467049999999</v>
      </c>
      <c r="G308" s="5">
        <v>1360.5651379999999</v>
      </c>
      <c r="H308" s="5">
        <v>9295381</v>
      </c>
      <c r="I308" s="5">
        <v>0</v>
      </c>
      <c r="J308" s="5">
        <v>135181</v>
      </c>
      <c r="K308" s="5">
        <v>15792</v>
      </c>
      <c r="L308" s="5">
        <v>0</v>
      </c>
      <c r="M308" s="5">
        <v>0</v>
      </c>
      <c r="N308" s="5">
        <v>182386</v>
      </c>
      <c r="O308" s="5">
        <v>283993</v>
      </c>
      <c r="P308" s="5">
        <v>223303</v>
      </c>
      <c r="Q308" s="5">
        <v>17687</v>
      </c>
      <c r="R308" s="5">
        <v>10368</v>
      </c>
      <c r="S308" s="5">
        <v>0</v>
      </c>
      <c r="T308" s="5">
        <v>0</v>
      </c>
      <c r="U308" s="5">
        <v>0</v>
      </c>
      <c r="V308" s="5">
        <v>0</v>
      </c>
      <c r="W308" s="5">
        <v>75158</v>
      </c>
      <c r="X308" s="5">
        <v>0</v>
      </c>
      <c r="Y308" s="5">
        <v>0</v>
      </c>
      <c r="Z308" s="5">
        <v>65732</v>
      </c>
      <c r="AA308" s="5">
        <v>985049</v>
      </c>
      <c r="AB308" s="5">
        <v>11290030</v>
      </c>
      <c r="AC308" s="5">
        <v>0</v>
      </c>
      <c r="AD308" s="5">
        <v>107096</v>
      </c>
      <c r="AE308" s="5">
        <v>223303</v>
      </c>
      <c r="AF308" s="5">
        <v>10368</v>
      </c>
      <c r="AG308" s="5">
        <v>68439</v>
      </c>
      <c r="AH308" s="5">
        <v>0</v>
      </c>
      <c r="AI308" s="5">
        <v>847639</v>
      </c>
      <c r="AJ308" s="5">
        <v>1256845</v>
      </c>
      <c r="AK308" s="5">
        <v>11755650.537691999</v>
      </c>
      <c r="AL308" s="5">
        <v>873770500</v>
      </c>
      <c r="AM308" s="47"/>
    </row>
    <row r="309" spans="1:39" x14ac:dyDescent="0.25">
      <c r="A309" s="5">
        <v>2689</v>
      </c>
      <c r="B309" s="5">
        <v>1</v>
      </c>
      <c r="C309" s="5" t="s">
        <v>1956</v>
      </c>
      <c r="D309" s="5">
        <v>1230.122269</v>
      </c>
      <c r="E309" s="5">
        <v>1340.3429510000001</v>
      </c>
      <c r="F309" s="5">
        <v>1058.7334989999999</v>
      </c>
      <c r="G309" s="5">
        <v>1175.1227690000001</v>
      </c>
      <c r="H309" s="5">
        <v>8028439</v>
      </c>
      <c r="I309" s="5">
        <v>28655</v>
      </c>
      <c r="J309" s="5">
        <v>529510.13</v>
      </c>
      <c r="K309" s="5">
        <v>57585</v>
      </c>
      <c r="L309" s="5">
        <v>0</v>
      </c>
      <c r="M309" s="5">
        <v>0</v>
      </c>
      <c r="N309" s="5">
        <v>311208.46551100002</v>
      </c>
      <c r="O309" s="5">
        <v>252484</v>
      </c>
      <c r="P309" s="5">
        <v>165314.75</v>
      </c>
      <c r="Q309" s="5">
        <v>15277</v>
      </c>
      <c r="R309" s="5">
        <v>29742</v>
      </c>
      <c r="S309" s="5">
        <v>0</v>
      </c>
      <c r="T309" s="5">
        <v>0</v>
      </c>
      <c r="U309" s="5">
        <v>0</v>
      </c>
      <c r="V309" s="5">
        <v>0</v>
      </c>
      <c r="W309" s="5">
        <v>557314</v>
      </c>
      <c r="X309" s="5">
        <v>0</v>
      </c>
      <c r="Y309" s="5">
        <v>569</v>
      </c>
      <c r="Z309" s="5">
        <v>57442</v>
      </c>
      <c r="AA309" s="5">
        <v>850789</v>
      </c>
      <c r="AB309" s="5">
        <v>10884329.345511001</v>
      </c>
      <c r="AC309" s="5">
        <v>0</v>
      </c>
      <c r="AD309" s="5">
        <v>184216</v>
      </c>
      <c r="AE309" s="5">
        <v>110207</v>
      </c>
      <c r="AF309" s="5">
        <v>19828</v>
      </c>
      <c r="AG309" s="5">
        <v>340893</v>
      </c>
      <c r="AH309" s="5">
        <v>0</v>
      </c>
      <c r="AI309" s="5">
        <v>441432</v>
      </c>
      <c r="AJ309" s="5">
        <v>1096576</v>
      </c>
      <c r="AK309" s="5">
        <v>19644467.880904999</v>
      </c>
      <c r="AL309" s="5">
        <v>455705700</v>
      </c>
      <c r="AM309" s="47"/>
    </row>
    <row r="310" spans="1:39" x14ac:dyDescent="0.25">
      <c r="A310" s="5">
        <v>2711</v>
      </c>
      <c r="B310" s="5">
        <v>1</v>
      </c>
      <c r="C310" s="5" t="s">
        <v>372</v>
      </c>
      <c r="D310" s="5">
        <v>904</v>
      </c>
      <c r="E310" s="5">
        <v>996.8</v>
      </c>
      <c r="F310" s="5">
        <v>872</v>
      </c>
      <c r="G310" s="5">
        <v>969.6</v>
      </c>
      <c r="H310" s="5">
        <v>6624307</v>
      </c>
      <c r="I310" s="5">
        <v>104387</v>
      </c>
      <c r="J310" s="5">
        <v>526674.44999999995</v>
      </c>
      <c r="K310" s="5">
        <v>0</v>
      </c>
      <c r="L310" s="5">
        <v>0</v>
      </c>
      <c r="M310" s="5">
        <v>0</v>
      </c>
      <c r="N310" s="5">
        <v>288250</v>
      </c>
      <c r="O310" s="5">
        <v>220734</v>
      </c>
      <c r="P310" s="5">
        <v>162341.25</v>
      </c>
      <c r="Q310" s="5">
        <v>12605</v>
      </c>
      <c r="R310" s="5">
        <v>1251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55860</v>
      </c>
      <c r="Z310" s="5">
        <v>51462</v>
      </c>
      <c r="AA310" s="5">
        <v>701990</v>
      </c>
      <c r="AB310" s="5">
        <v>8749861.6999999993</v>
      </c>
      <c r="AC310" s="5">
        <v>0</v>
      </c>
      <c r="AD310" s="5">
        <v>74151</v>
      </c>
      <c r="AE310" s="5">
        <v>146274</v>
      </c>
      <c r="AF310" s="5">
        <v>1127</v>
      </c>
      <c r="AG310" s="5">
        <v>0</v>
      </c>
      <c r="AH310" s="5">
        <v>0</v>
      </c>
      <c r="AI310" s="5">
        <v>492279</v>
      </c>
      <c r="AJ310" s="5">
        <v>713831</v>
      </c>
      <c r="AK310" s="5">
        <v>7462864.6683940003</v>
      </c>
      <c r="AL310" s="5">
        <v>458052375</v>
      </c>
      <c r="AM310" s="47"/>
    </row>
    <row r="311" spans="1:39" x14ac:dyDescent="0.25">
      <c r="A311" s="5">
        <v>2752</v>
      </c>
      <c r="B311" s="5">
        <v>1</v>
      </c>
      <c r="C311" s="5" t="s">
        <v>1957</v>
      </c>
      <c r="D311" s="5">
        <v>1713.8273650000001</v>
      </c>
      <c r="E311" s="5">
        <v>1889.7928380000001</v>
      </c>
      <c r="F311" s="5">
        <v>1676.436297</v>
      </c>
      <c r="G311" s="5">
        <v>1879.9912890000001</v>
      </c>
      <c r="H311" s="5">
        <v>12844100</v>
      </c>
      <c r="I311" s="5">
        <v>98246</v>
      </c>
      <c r="J311" s="5">
        <v>1281320.02</v>
      </c>
      <c r="K311" s="5">
        <v>120995</v>
      </c>
      <c r="L311" s="5">
        <v>0</v>
      </c>
      <c r="M311" s="5">
        <v>0</v>
      </c>
      <c r="N311" s="5">
        <v>275838</v>
      </c>
      <c r="O311" s="5">
        <v>440980</v>
      </c>
      <c r="P311" s="5">
        <v>281425</v>
      </c>
      <c r="Q311" s="5">
        <v>24440</v>
      </c>
      <c r="R311" s="5">
        <v>57509</v>
      </c>
      <c r="S311" s="5">
        <v>0</v>
      </c>
      <c r="T311" s="5">
        <v>0</v>
      </c>
      <c r="U311" s="5">
        <v>0</v>
      </c>
      <c r="V311" s="5">
        <v>0</v>
      </c>
      <c r="W311" s="5">
        <v>565971</v>
      </c>
      <c r="X311" s="5">
        <v>0</v>
      </c>
      <c r="Y311" s="5">
        <v>35847</v>
      </c>
      <c r="Z311" s="5">
        <v>91527</v>
      </c>
      <c r="AA311" s="5">
        <v>1361114</v>
      </c>
      <c r="AB311" s="5">
        <v>17479312.02</v>
      </c>
      <c r="AC311" s="5">
        <v>0</v>
      </c>
      <c r="AD311" s="5">
        <v>177547</v>
      </c>
      <c r="AE311" s="5">
        <v>281425</v>
      </c>
      <c r="AF311" s="5">
        <v>57509</v>
      </c>
      <c r="AG311" s="5">
        <v>509830</v>
      </c>
      <c r="AH311" s="5">
        <v>0</v>
      </c>
      <c r="AI311" s="5">
        <v>1060919</v>
      </c>
      <c r="AJ311" s="5">
        <v>2087230</v>
      </c>
      <c r="AK311" s="5">
        <v>17342571.449071001</v>
      </c>
      <c r="AL311" s="5">
        <v>965224890</v>
      </c>
      <c r="AM311" s="47"/>
    </row>
    <row r="312" spans="1:39" x14ac:dyDescent="0.25">
      <c r="A312" s="5">
        <v>2753</v>
      </c>
      <c r="B312" s="5">
        <v>1</v>
      </c>
      <c r="C312" s="5" t="s">
        <v>2192</v>
      </c>
      <c r="D312" s="5">
        <v>1141</v>
      </c>
      <c r="E312" s="5">
        <v>1250.5999999999999</v>
      </c>
      <c r="F312" s="5">
        <v>979.53791100000001</v>
      </c>
      <c r="G312" s="5">
        <v>1076.338436</v>
      </c>
      <c r="H312" s="5">
        <v>7353544</v>
      </c>
      <c r="I312" s="5">
        <v>270178</v>
      </c>
      <c r="J312" s="5">
        <v>834847</v>
      </c>
      <c r="K312" s="5">
        <v>296287</v>
      </c>
      <c r="L312" s="5">
        <v>0</v>
      </c>
      <c r="M312" s="5">
        <v>0</v>
      </c>
      <c r="N312" s="5">
        <v>223608.959451</v>
      </c>
      <c r="O312" s="5">
        <v>241103</v>
      </c>
      <c r="P312" s="5">
        <v>153793.25</v>
      </c>
      <c r="Q312" s="5">
        <v>13992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493480</v>
      </c>
      <c r="X312" s="5">
        <v>0</v>
      </c>
      <c r="Y312" s="5">
        <v>0</v>
      </c>
      <c r="Z312" s="5">
        <v>51457</v>
      </c>
      <c r="AA312" s="5">
        <v>779269</v>
      </c>
      <c r="AB312" s="5">
        <v>10711559.209450999</v>
      </c>
      <c r="AC312" s="5">
        <v>0</v>
      </c>
      <c r="AD312" s="5">
        <v>86977</v>
      </c>
      <c r="AE312" s="5">
        <v>128488</v>
      </c>
      <c r="AF312" s="5">
        <v>0</v>
      </c>
      <c r="AG312" s="5">
        <v>370837</v>
      </c>
      <c r="AH312" s="5">
        <v>0</v>
      </c>
      <c r="AI312" s="5">
        <v>506707</v>
      </c>
      <c r="AJ312" s="5">
        <v>1093009</v>
      </c>
      <c r="AK312" s="5">
        <v>8896338.2196340002</v>
      </c>
      <c r="AL312" s="5">
        <v>532861600</v>
      </c>
      <c r="AM312" s="47"/>
    </row>
    <row r="313" spans="1:39" x14ac:dyDescent="0.25">
      <c r="A313" s="5">
        <v>2754</v>
      </c>
      <c r="B313" s="5">
        <v>1</v>
      </c>
      <c r="C313" s="5" t="s">
        <v>373</v>
      </c>
      <c r="D313" s="5">
        <v>363.133104</v>
      </c>
      <c r="E313" s="5">
        <v>399.14103499999999</v>
      </c>
      <c r="F313" s="5">
        <v>388.33063399999998</v>
      </c>
      <c r="G313" s="5">
        <v>427.05139400000002</v>
      </c>
      <c r="H313" s="5">
        <v>2917615</v>
      </c>
      <c r="I313" s="5">
        <v>0</v>
      </c>
      <c r="J313" s="5">
        <v>134511</v>
      </c>
      <c r="K313" s="5">
        <v>15411</v>
      </c>
      <c r="L313" s="5">
        <v>128971</v>
      </c>
      <c r="M313" s="5">
        <v>4262</v>
      </c>
      <c r="N313" s="5">
        <v>140171</v>
      </c>
      <c r="O313" s="5">
        <v>98761</v>
      </c>
      <c r="P313" s="5">
        <v>52426.75</v>
      </c>
      <c r="Q313" s="5">
        <v>5552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355845</v>
      </c>
      <c r="X313" s="5">
        <v>0</v>
      </c>
      <c r="Y313" s="5">
        <v>37396</v>
      </c>
      <c r="Z313" s="5">
        <v>22049</v>
      </c>
      <c r="AA313" s="5">
        <v>309185</v>
      </c>
      <c r="AB313" s="5">
        <v>4222155.75</v>
      </c>
      <c r="AC313" s="5">
        <v>0</v>
      </c>
      <c r="AD313" s="5">
        <v>77951</v>
      </c>
      <c r="AE313" s="5">
        <v>37911</v>
      </c>
      <c r="AF313" s="5">
        <v>0</v>
      </c>
      <c r="AG313" s="5">
        <v>259376.96</v>
      </c>
      <c r="AH313" s="5">
        <v>0</v>
      </c>
      <c r="AI313" s="5">
        <v>174010</v>
      </c>
      <c r="AJ313" s="5">
        <v>549248.96</v>
      </c>
      <c r="AK313" s="5">
        <v>7722874.0018159999</v>
      </c>
      <c r="AL313" s="5">
        <v>147200350</v>
      </c>
      <c r="AM313" s="47"/>
    </row>
    <row r="314" spans="1:39" x14ac:dyDescent="0.25">
      <c r="A314" s="5">
        <v>2769</v>
      </c>
      <c r="B314" s="5">
        <v>1</v>
      </c>
      <c r="C314" s="5" t="s">
        <v>2193</v>
      </c>
      <c r="D314" s="5">
        <v>1044.5783409999999</v>
      </c>
      <c r="E314" s="5">
        <v>1152.8797239999999</v>
      </c>
      <c r="F314" s="5">
        <v>1081.4978819999999</v>
      </c>
      <c r="G314" s="5">
        <v>1200.8611559999999</v>
      </c>
      <c r="H314" s="5">
        <v>8204283</v>
      </c>
      <c r="I314" s="5">
        <v>0</v>
      </c>
      <c r="J314" s="5">
        <v>165946.64000000001</v>
      </c>
      <c r="K314" s="5">
        <v>97024</v>
      </c>
      <c r="L314" s="5">
        <v>0</v>
      </c>
      <c r="M314" s="5">
        <v>0</v>
      </c>
      <c r="N314" s="5">
        <v>281304</v>
      </c>
      <c r="O314" s="5">
        <v>267177</v>
      </c>
      <c r="P314" s="5">
        <v>184470.5</v>
      </c>
      <c r="Q314" s="5">
        <v>15611</v>
      </c>
      <c r="R314" s="5">
        <v>588</v>
      </c>
      <c r="S314" s="5">
        <v>0</v>
      </c>
      <c r="T314" s="5">
        <v>0</v>
      </c>
      <c r="U314" s="5">
        <v>0</v>
      </c>
      <c r="V314" s="5">
        <v>0</v>
      </c>
      <c r="W314" s="5">
        <v>309978</v>
      </c>
      <c r="X314" s="5">
        <v>0</v>
      </c>
      <c r="Y314" s="5">
        <v>16411</v>
      </c>
      <c r="Z314" s="5">
        <v>61348</v>
      </c>
      <c r="AA314" s="5">
        <v>869423</v>
      </c>
      <c r="AB314" s="5">
        <v>10473564.140000001</v>
      </c>
      <c r="AC314" s="5">
        <v>0</v>
      </c>
      <c r="AD314" s="5">
        <v>111124</v>
      </c>
      <c r="AE314" s="5">
        <v>142775</v>
      </c>
      <c r="AF314" s="5">
        <v>455</v>
      </c>
      <c r="AG314" s="5">
        <v>203367</v>
      </c>
      <c r="AH314" s="5">
        <v>0</v>
      </c>
      <c r="AI314" s="5">
        <v>523721</v>
      </c>
      <c r="AJ314" s="5">
        <v>981442</v>
      </c>
      <c r="AK314" s="5">
        <v>11443658.464567</v>
      </c>
      <c r="AL314" s="5">
        <v>455070700</v>
      </c>
      <c r="AM314" s="47"/>
    </row>
    <row r="315" spans="1:39" x14ac:dyDescent="0.25">
      <c r="A315" s="5">
        <v>2805</v>
      </c>
      <c r="B315" s="5">
        <v>1</v>
      </c>
      <c r="C315" s="5" t="s">
        <v>375</v>
      </c>
      <c r="D315" s="5">
        <v>1463.3500819999999</v>
      </c>
      <c r="E315" s="5">
        <v>1601.3739029999999</v>
      </c>
      <c r="F315" s="5">
        <v>1407.5811369999999</v>
      </c>
      <c r="G315" s="5">
        <v>1539.574609</v>
      </c>
      <c r="H315" s="5">
        <v>10518374</v>
      </c>
      <c r="I315" s="5">
        <v>6140</v>
      </c>
      <c r="J315" s="5">
        <v>105935</v>
      </c>
      <c r="K315" s="5">
        <v>15461</v>
      </c>
      <c r="L315" s="5">
        <v>0</v>
      </c>
      <c r="M315" s="5">
        <v>0</v>
      </c>
      <c r="N315" s="5">
        <v>219614</v>
      </c>
      <c r="O315" s="5">
        <v>363781</v>
      </c>
      <c r="P315" s="5">
        <v>171502.75</v>
      </c>
      <c r="Q315" s="5">
        <v>20014</v>
      </c>
      <c r="R315" s="5">
        <v>9237</v>
      </c>
      <c r="S315" s="5">
        <v>0</v>
      </c>
      <c r="T315" s="5">
        <v>0</v>
      </c>
      <c r="U315" s="5">
        <v>0</v>
      </c>
      <c r="V315" s="5">
        <v>0</v>
      </c>
      <c r="W315" s="5">
        <v>1599603</v>
      </c>
      <c r="X315" s="5">
        <v>0</v>
      </c>
      <c r="Y315" s="5">
        <v>0</v>
      </c>
      <c r="Z315" s="5">
        <v>67607</v>
      </c>
      <c r="AA315" s="5">
        <v>1114652</v>
      </c>
      <c r="AB315" s="5">
        <v>14211920.75</v>
      </c>
      <c r="AC315" s="5">
        <v>0</v>
      </c>
      <c r="AD315" s="5">
        <v>118714</v>
      </c>
      <c r="AE315" s="5">
        <v>150775</v>
      </c>
      <c r="AF315" s="5">
        <v>8121</v>
      </c>
      <c r="AG315" s="5">
        <v>1451419</v>
      </c>
      <c r="AH315" s="5">
        <v>0</v>
      </c>
      <c r="AI315" s="5">
        <v>762678</v>
      </c>
      <c r="AJ315" s="5">
        <v>2491707</v>
      </c>
      <c r="AK315" s="5">
        <v>11511362.860097</v>
      </c>
      <c r="AL315" s="5">
        <v>717994125</v>
      </c>
      <c r="AM315" s="47"/>
    </row>
    <row r="316" spans="1:39" x14ac:dyDescent="0.25">
      <c r="A316" s="5">
        <v>2835</v>
      </c>
      <c r="B316" s="5">
        <v>1</v>
      </c>
      <c r="C316" s="5" t="s">
        <v>2194</v>
      </c>
      <c r="D316" s="5">
        <v>758.25</v>
      </c>
      <c r="E316" s="5">
        <v>829.7</v>
      </c>
      <c r="F316" s="5">
        <v>639.801423</v>
      </c>
      <c r="G316" s="5">
        <v>709.934123</v>
      </c>
      <c r="H316" s="5">
        <v>4850270</v>
      </c>
      <c r="I316" s="5">
        <v>0</v>
      </c>
      <c r="J316" s="5">
        <v>115595</v>
      </c>
      <c r="K316" s="5">
        <v>0</v>
      </c>
      <c r="L316" s="5">
        <v>100601</v>
      </c>
      <c r="M316" s="5">
        <v>0</v>
      </c>
      <c r="N316" s="5">
        <v>158266</v>
      </c>
      <c r="O316" s="5">
        <v>161511</v>
      </c>
      <c r="P316" s="5">
        <v>68952</v>
      </c>
      <c r="Q316" s="5">
        <v>9229</v>
      </c>
      <c r="R316" s="5">
        <v>0</v>
      </c>
      <c r="S316" s="5">
        <v>0</v>
      </c>
      <c r="T316" s="5">
        <v>0</v>
      </c>
      <c r="U316" s="5">
        <v>0</v>
      </c>
      <c r="V316" s="5">
        <v>-6832</v>
      </c>
      <c r="W316" s="5">
        <v>930596</v>
      </c>
      <c r="X316" s="5">
        <v>0</v>
      </c>
      <c r="Y316" s="5">
        <v>25378</v>
      </c>
      <c r="Z316" s="5">
        <v>39457</v>
      </c>
      <c r="AA316" s="5">
        <v>513992</v>
      </c>
      <c r="AB316" s="5">
        <v>6967015</v>
      </c>
      <c r="AC316" s="5">
        <v>0</v>
      </c>
      <c r="AD316" s="5">
        <v>101673</v>
      </c>
      <c r="AE316" s="5">
        <v>62103</v>
      </c>
      <c r="AF316" s="5">
        <v>0</v>
      </c>
      <c r="AG316" s="5">
        <v>766873.95</v>
      </c>
      <c r="AH316" s="5">
        <v>0</v>
      </c>
      <c r="AI316" s="5">
        <v>360299</v>
      </c>
      <c r="AJ316" s="5">
        <v>1290948.95</v>
      </c>
      <c r="AK316" s="5">
        <v>10239588.894331999</v>
      </c>
      <c r="AL316" s="5">
        <v>381113400</v>
      </c>
      <c r="AM316" s="47"/>
    </row>
    <row r="317" spans="1:39" x14ac:dyDescent="0.25">
      <c r="A317" s="5">
        <v>2853</v>
      </c>
      <c r="B317" s="5">
        <v>1</v>
      </c>
      <c r="C317" s="5" t="s">
        <v>2195</v>
      </c>
      <c r="D317" s="5">
        <v>947</v>
      </c>
      <c r="E317" s="5">
        <v>1036</v>
      </c>
      <c r="F317" s="5">
        <v>778</v>
      </c>
      <c r="G317" s="5">
        <v>862.46</v>
      </c>
      <c r="H317" s="5">
        <v>5892327</v>
      </c>
      <c r="I317" s="5">
        <v>0</v>
      </c>
      <c r="J317" s="5">
        <v>646371.38</v>
      </c>
      <c r="K317" s="5">
        <v>49124</v>
      </c>
      <c r="L317" s="5">
        <v>47670</v>
      </c>
      <c r="M317" s="5">
        <v>119028</v>
      </c>
      <c r="N317" s="5">
        <v>347481</v>
      </c>
      <c r="O317" s="5">
        <v>199266</v>
      </c>
      <c r="P317" s="5">
        <v>117781.75</v>
      </c>
      <c r="Q317" s="5">
        <v>11212</v>
      </c>
      <c r="R317" s="5">
        <v>8788</v>
      </c>
      <c r="S317" s="5">
        <v>0</v>
      </c>
      <c r="T317" s="5">
        <v>0</v>
      </c>
      <c r="U317" s="5">
        <v>0</v>
      </c>
      <c r="V317" s="5">
        <v>0</v>
      </c>
      <c r="W317" s="5">
        <v>488152</v>
      </c>
      <c r="X317" s="5">
        <v>0</v>
      </c>
      <c r="Y317" s="5">
        <v>0</v>
      </c>
      <c r="Z317" s="5">
        <v>53226</v>
      </c>
      <c r="AA317" s="5">
        <v>624421</v>
      </c>
      <c r="AB317" s="5">
        <v>8604848.1300000008</v>
      </c>
      <c r="AC317" s="5">
        <v>0</v>
      </c>
      <c r="AD317" s="5">
        <v>187152</v>
      </c>
      <c r="AE317" s="5">
        <v>68874</v>
      </c>
      <c r="AF317" s="5">
        <v>5139</v>
      </c>
      <c r="AG317" s="5">
        <v>300091</v>
      </c>
      <c r="AH317" s="5">
        <v>0</v>
      </c>
      <c r="AI317" s="5">
        <v>284183</v>
      </c>
      <c r="AJ317" s="5">
        <v>845439</v>
      </c>
      <c r="AK317" s="5">
        <v>18559360.096747998</v>
      </c>
      <c r="AL317" s="5">
        <v>308963325</v>
      </c>
      <c r="AM317" s="47"/>
    </row>
    <row r="318" spans="1:39" x14ac:dyDescent="0.25">
      <c r="A318" s="5">
        <v>2854</v>
      </c>
      <c r="B318" s="5">
        <v>1</v>
      </c>
      <c r="C318" s="5" t="s">
        <v>376</v>
      </c>
      <c r="D318" s="5">
        <v>482.61111099999999</v>
      </c>
      <c r="E318" s="5">
        <v>525.41111100000001</v>
      </c>
      <c r="F318" s="5">
        <v>511.54719599999999</v>
      </c>
      <c r="G318" s="5">
        <v>558.14719600000001</v>
      </c>
      <c r="H318" s="5">
        <v>3813262</v>
      </c>
      <c r="I318" s="5">
        <v>0</v>
      </c>
      <c r="J318" s="5">
        <v>353872</v>
      </c>
      <c r="K318" s="5">
        <v>15458</v>
      </c>
      <c r="L318" s="5">
        <v>127099</v>
      </c>
      <c r="M318" s="5">
        <v>146157</v>
      </c>
      <c r="N318" s="5">
        <v>213295</v>
      </c>
      <c r="O318" s="5">
        <v>121212</v>
      </c>
      <c r="P318" s="5">
        <v>93042</v>
      </c>
      <c r="Q318" s="5">
        <v>7256</v>
      </c>
      <c r="R318" s="5">
        <v>8328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7370</v>
      </c>
      <c r="Z318" s="5">
        <v>30783</v>
      </c>
      <c r="AA318" s="5">
        <v>404099</v>
      </c>
      <c r="AB318" s="5">
        <v>5341233</v>
      </c>
      <c r="AC318" s="5">
        <v>0</v>
      </c>
      <c r="AD318" s="5">
        <v>69275</v>
      </c>
      <c r="AE318" s="5">
        <v>45870</v>
      </c>
      <c r="AF318" s="5">
        <v>4106</v>
      </c>
      <c r="AG318" s="5">
        <v>0</v>
      </c>
      <c r="AH318" s="5">
        <v>0</v>
      </c>
      <c r="AI318" s="5">
        <v>155054</v>
      </c>
      <c r="AJ318" s="5">
        <v>274305</v>
      </c>
      <c r="AK318" s="5">
        <v>7308745.2392140003</v>
      </c>
      <c r="AL318" s="5">
        <v>132105800</v>
      </c>
      <c r="AM318" s="47"/>
    </row>
    <row r="319" spans="1:39" x14ac:dyDescent="0.25">
      <c r="A319" s="5">
        <v>2856</v>
      </c>
      <c r="B319" s="5">
        <v>1</v>
      </c>
      <c r="C319" s="5" t="s">
        <v>2196</v>
      </c>
      <c r="D319" s="5">
        <v>286.86363599999999</v>
      </c>
      <c r="E319" s="5">
        <v>312.836364</v>
      </c>
      <c r="F319" s="5">
        <v>285.954545</v>
      </c>
      <c r="G319" s="5">
        <v>311.94545499999998</v>
      </c>
      <c r="H319" s="5">
        <v>2131211</v>
      </c>
      <c r="I319" s="5">
        <v>0</v>
      </c>
      <c r="J319" s="5">
        <v>94474</v>
      </c>
      <c r="K319" s="5">
        <v>15414</v>
      </c>
      <c r="L319" s="5">
        <v>114556</v>
      </c>
      <c r="M319" s="5">
        <v>483742</v>
      </c>
      <c r="N319" s="5">
        <v>161267</v>
      </c>
      <c r="O319" s="5">
        <v>75392</v>
      </c>
      <c r="P319" s="5">
        <v>34313.25</v>
      </c>
      <c r="Q319" s="5">
        <v>4055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334094</v>
      </c>
      <c r="X319" s="5">
        <v>0</v>
      </c>
      <c r="Y319" s="5">
        <v>13495</v>
      </c>
      <c r="Z319" s="5">
        <v>18970</v>
      </c>
      <c r="AA319" s="5">
        <v>225849</v>
      </c>
      <c r="AB319" s="5">
        <v>3706832.25</v>
      </c>
      <c r="AC319" s="5">
        <v>0</v>
      </c>
      <c r="AD319" s="5">
        <v>75392</v>
      </c>
      <c r="AE319" s="5">
        <v>34313.25</v>
      </c>
      <c r="AF319" s="5">
        <v>0</v>
      </c>
      <c r="AG319" s="5">
        <v>185963.53</v>
      </c>
      <c r="AH319" s="5">
        <v>0</v>
      </c>
      <c r="AI319" s="5">
        <v>202578</v>
      </c>
      <c r="AJ319" s="5">
        <v>498246.78</v>
      </c>
      <c r="AK319" s="5">
        <v>9208793.7287579998</v>
      </c>
      <c r="AL319" s="5">
        <v>206840300</v>
      </c>
      <c r="AM319" s="47"/>
    </row>
    <row r="320" spans="1:39" x14ac:dyDescent="0.25">
      <c r="A320" s="5">
        <v>2859</v>
      </c>
      <c r="B320" s="5">
        <v>1</v>
      </c>
      <c r="C320" s="5" t="s">
        <v>2197</v>
      </c>
      <c r="D320" s="5">
        <v>1837.1113789999999</v>
      </c>
      <c r="E320" s="5">
        <v>2015.3249599999999</v>
      </c>
      <c r="F320" s="5">
        <v>1439.049673</v>
      </c>
      <c r="G320" s="5">
        <v>1586.9084969999999</v>
      </c>
      <c r="H320" s="5">
        <v>10841759</v>
      </c>
      <c r="I320" s="5">
        <v>0</v>
      </c>
      <c r="J320" s="5">
        <v>326810</v>
      </c>
      <c r="K320" s="5">
        <v>87927</v>
      </c>
      <c r="L320" s="5">
        <v>0</v>
      </c>
      <c r="M320" s="5">
        <v>0</v>
      </c>
      <c r="N320" s="5">
        <v>269480</v>
      </c>
      <c r="O320" s="5">
        <v>359035</v>
      </c>
      <c r="P320" s="5">
        <v>221898.75</v>
      </c>
      <c r="Q320" s="5">
        <v>20630</v>
      </c>
      <c r="R320" s="5">
        <v>53764</v>
      </c>
      <c r="S320" s="5">
        <v>0</v>
      </c>
      <c r="T320" s="5">
        <v>0</v>
      </c>
      <c r="U320" s="5">
        <v>0</v>
      </c>
      <c r="V320" s="5">
        <v>0</v>
      </c>
      <c r="W320" s="5">
        <v>764065</v>
      </c>
      <c r="X320" s="5">
        <v>0</v>
      </c>
      <c r="Y320" s="5">
        <v>84730</v>
      </c>
      <c r="Z320" s="5">
        <v>80301</v>
      </c>
      <c r="AA320" s="5">
        <v>1148922</v>
      </c>
      <c r="AB320" s="5">
        <v>14259321.75</v>
      </c>
      <c r="AC320" s="5">
        <v>0</v>
      </c>
      <c r="AD320" s="5">
        <v>168041</v>
      </c>
      <c r="AE320" s="5">
        <v>221898.75</v>
      </c>
      <c r="AF320" s="5">
        <v>53764</v>
      </c>
      <c r="AG320" s="5">
        <v>691006</v>
      </c>
      <c r="AH320" s="5">
        <v>0</v>
      </c>
      <c r="AI320" s="5">
        <v>894642</v>
      </c>
      <c r="AJ320" s="5">
        <v>2029351.75</v>
      </c>
      <c r="AK320" s="5">
        <v>17017381.244523</v>
      </c>
      <c r="AL320" s="5">
        <v>1028324175</v>
      </c>
      <c r="AM320" s="47"/>
    </row>
    <row r="321" spans="1:39" x14ac:dyDescent="0.25">
      <c r="A321" s="5">
        <v>2860</v>
      </c>
      <c r="B321" s="5">
        <v>1</v>
      </c>
      <c r="C321" s="5" t="s">
        <v>2198</v>
      </c>
      <c r="D321" s="5">
        <v>1111.060974</v>
      </c>
      <c r="E321" s="5">
        <v>1217.695344</v>
      </c>
      <c r="F321" s="5">
        <v>992.16496400000005</v>
      </c>
      <c r="G321" s="5">
        <v>1094.023222</v>
      </c>
      <c r="H321" s="5">
        <v>7474367</v>
      </c>
      <c r="I321" s="5">
        <v>0</v>
      </c>
      <c r="J321" s="5">
        <v>527990.15</v>
      </c>
      <c r="K321" s="5">
        <v>29099</v>
      </c>
      <c r="L321" s="5">
        <v>0</v>
      </c>
      <c r="M321" s="5">
        <v>0</v>
      </c>
      <c r="N321" s="5">
        <v>287859</v>
      </c>
      <c r="O321" s="5">
        <v>253531</v>
      </c>
      <c r="P321" s="5">
        <v>141216</v>
      </c>
      <c r="Q321" s="5">
        <v>14222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782894</v>
      </c>
      <c r="X321" s="5">
        <v>0</v>
      </c>
      <c r="Y321" s="5">
        <v>43266</v>
      </c>
      <c r="Z321" s="5">
        <v>63709</v>
      </c>
      <c r="AA321" s="5">
        <v>792073</v>
      </c>
      <c r="AB321" s="5">
        <v>10410226.15</v>
      </c>
      <c r="AC321" s="5">
        <v>0</v>
      </c>
      <c r="AD321" s="5">
        <v>197856</v>
      </c>
      <c r="AE321" s="5">
        <v>118953</v>
      </c>
      <c r="AF321" s="5">
        <v>0</v>
      </c>
      <c r="AG321" s="5">
        <v>660938</v>
      </c>
      <c r="AH321" s="5">
        <v>0</v>
      </c>
      <c r="AI321" s="5">
        <v>519277</v>
      </c>
      <c r="AJ321" s="5">
        <v>1497024</v>
      </c>
      <c r="AK321" s="5">
        <v>19561777.2674</v>
      </c>
      <c r="AL321" s="5">
        <v>523116770</v>
      </c>
      <c r="AM321" s="47"/>
    </row>
    <row r="322" spans="1:39" x14ac:dyDescent="0.25">
      <c r="A322" s="5">
        <v>2884</v>
      </c>
      <c r="B322" s="5">
        <v>1</v>
      </c>
      <c r="C322" s="5" t="s">
        <v>378</v>
      </c>
      <c r="D322" s="5">
        <v>577.58718799999997</v>
      </c>
      <c r="E322" s="5">
        <v>629.83197900000005</v>
      </c>
      <c r="F322" s="5">
        <v>406.03517599999998</v>
      </c>
      <c r="G322" s="5">
        <v>438.886867</v>
      </c>
      <c r="H322" s="5">
        <v>2998475</v>
      </c>
      <c r="I322" s="5">
        <v>0</v>
      </c>
      <c r="J322" s="5">
        <v>166490</v>
      </c>
      <c r="K322" s="5">
        <v>0</v>
      </c>
      <c r="L322" s="5">
        <v>129602</v>
      </c>
      <c r="M322" s="5">
        <v>194405</v>
      </c>
      <c r="N322" s="5">
        <v>153431</v>
      </c>
      <c r="O322" s="5">
        <v>103823</v>
      </c>
      <c r="P322" s="5">
        <v>57019</v>
      </c>
      <c r="Q322" s="5">
        <v>5706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307221</v>
      </c>
      <c r="X322" s="5">
        <v>0</v>
      </c>
      <c r="Y322" s="5">
        <v>2129</v>
      </c>
      <c r="Z322" s="5">
        <v>23308</v>
      </c>
      <c r="AA322" s="5">
        <v>317754</v>
      </c>
      <c r="AB322" s="5">
        <v>4459363</v>
      </c>
      <c r="AC322" s="5">
        <v>0</v>
      </c>
      <c r="AD322" s="5">
        <v>103823</v>
      </c>
      <c r="AE322" s="5">
        <v>34559</v>
      </c>
      <c r="AF322" s="5">
        <v>0</v>
      </c>
      <c r="AG322" s="5">
        <v>215396</v>
      </c>
      <c r="AH322" s="5">
        <v>0</v>
      </c>
      <c r="AI322" s="5">
        <v>149892</v>
      </c>
      <c r="AJ322" s="5">
        <v>503670</v>
      </c>
      <c r="AK322" s="5">
        <v>13146781.590815</v>
      </c>
      <c r="AL322" s="5">
        <v>194688200</v>
      </c>
      <c r="AM322" s="47"/>
    </row>
    <row r="323" spans="1:39" x14ac:dyDescent="0.25">
      <c r="A323" s="5">
        <v>2886</v>
      </c>
      <c r="B323" s="5">
        <v>1</v>
      </c>
      <c r="C323" s="5" t="s">
        <v>379</v>
      </c>
      <c r="D323" s="5">
        <v>368</v>
      </c>
      <c r="E323" s="5">
        <v>405.6</v>
      </c>
      <c r="F323" s="5">
        <v>288</v>
      </c>
      <c r="G323" s="5">
        <v>316.60000000000002</v>
      </c>
      <c r="H323" s="5">
        <v>2163011</v>
      </c>
      <c r="I323" s="5">
        <v>0</v>
      </c>
      <c r="J323" s="5">
        <v>41709</v>
      </c>
      <c r="K323" s="5">
        <v>15416</v>
      </c>
      <c r="L323" s="5">
        <v>115430</v>
      </c>
      <c r="M323" s="5">
        <v>0</v>
      </c>
      <c r="N323" s="5">
        <v>90060</v>
      </c>
      <c r="O323" s="5">
        <v>76776</v>
      </c>
      <c r="P323" s="5">
        <v>15830</v>
      </c>
      <c r="Q323" s="5">
        <v>4116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589699</v>
      </c>
      <c r="X323" s="5">
        <v>0</v>
      </c>
      <c r="Y323" s="5">
        <v>21808</v>
      </c>
      <c r="Z323" s="5">
        <v>14822</v>
      </c>
      <c r="AA323" s="5">
        <v>229218</v>
      </c>
      <c r="AB323" s="5">
        <v>3377895</v>
      </c>
      <c r="AC323" s="5">
        <v>0</v>
      </c>
      <c r="AD323" s="5">
        <v>70161</v>
      </c>
      <c r="AE323" s="5">
        <v>15151</v>
      </c>
      <c r="AF323" s="5">
        <v>0</v>
      </c>
      <c r="AG323" s="5">
        <v>432537.69</v>
      </c>
      <c r="AH323" s="5">
        <v>0</v>
      </c>
      <c r="AI323" s="5">
        <v>170749</v>
      </c>
      <c r="AJ323" s="5">
        <v>688598.69</v>
      </c>
      <c r="AK323" s="5">
        <v>6628973.2793330001</v>
      </c>
      <c r="AL323" s="5">
        <v>197984800</v>
      </c>
      <c r="AM323" s="47"/>
    </row>
    <row r="324" spans="1:39" x14ac:dyDescent="0.25">
      <c r="A324" s="5">
        <v>2888</v>
      </c>
      <c r="B324" s="5">
        <v>1</v>
      </c>
      <c r="C324" s="5" t="s">
        <v>2199</v>
      </c>
      <c r="D324" s="5">
        <v>338.01818200000002</v>
      </c>
      <c r="E324" s="5">
        <v>368.18181800000002</v>
      </c>
      <c r="F324" s="5">
        <v>292.621466</v>
      </c>
      <c r="G324" s="5">
        <v>318.46388100000001</v>
      </c>
      <c r="H324" s="5">
        <v>2175745</v>
      </c>
      <c r="I324" s="5">
        <v>0</v>
      </c>
      <c r="J324" s="5">
        <v>289544</v>
      </c>
      <c r="K324" s="5">
        <v>17614</v>
      </c>
      <c r="L324" s="5">
        <v>115773</v>
      </c>
      <c r="M324" s="5">
        <v>355022</v>
      </c>
      <c r="N324" s="5">
        <v>200323.722798</v>
      </c>
      <c r="O324" s="5">
        <v>75093</v>
      </c>
      <c r="P324" s="5">
        <v>38414.25</v>
      </c>
      <c r="Q324" s="5">
        <v>4140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278054</v>
      </c>
      <c r="X324" s="5">
        <v>0</v>
      </c>
      <c r="Y324" s="5">
        <v>34312</v>
      </c>
      <c r="Z324" s="5">
        <v>18216</v>
      </c>
      <c r="AA324" s="5">
        <v>230568</v>
      </c>
      <c r="AB324" s="5">
        <v>3832818.9727980001</v>
      </c>
      <c r="AC324" s="5">
        <v>0</v>
      </c>
      <c r="AD324" s="5">
        <v>75093</v>
      </c>
      <c r="AE324" s="5">
        <v>26010</v>
      </c>
      <c r="AF324" s="5">
        <v>0</v>
      </c>
      <c r="AG324" s="5">
        <v>220779</v>
      </c>
      <c r="AH324" s="5">
        <v>0</v>
      </c>
      <c r="AI324" s="5">
        <v>121504</v>
      </c>
      <c r="AJ324" s="5">
        <v>443386</v>
      </c>
      <c r="AK324" s="5">
        <v>12488236.038961999</v>
      </c>
      <c r="AL324" s="5">
        <v>127139400</v>
      </c>
      <c r="AM324" s="47"/>
    </row>
    <row r="325" spans="1:39" x14ac:dyDescent="0.25">
      <c r="A325" s="5">
        <v>2889</v>
      </c>
      <c r="B325" s="5">
        <v>1</v>
      </c>
      <c r="C325" s="5" t="s">
        <v>1961</v>
      </c>
      <c r="D325" s="5">
        <v>692</v>
      </c>
      <c r="E325" s="5">
        <v>753.2</v>
      </c>
      <c r="F325" s="5">
        <v>738</v>
      </c>
      <c r="G325" s="5">
        <v>804.4</v>
      </c>
      <c r="H325" s="5">
        <v>5495661</v>
      </c>
      <c r="I325" s="5">
        <v>0</v>
      </c>
      <c r="J325" s="5">
        <v>126332</v>
      </c>
      <c r="K325" s="5">
        <v>15420</v>
      </c>
      <c r="L325" s="5">
        <v>70927</v>
      </c>
      <c r="M325" s="5">
        <v>0</v>
      </c>
      <c r="N325" s="5">
        <v>199120</v>
      </c>
      <c r="O325" s="5">
        <v>171709</v>
      </c>
      <c r="P325" s="5">
        <v>126333.75</v>
      </c>
      <c r="Q325" s="5">
        <v>10457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156520</v>
      </c>
      <c r="X325" s="5">
        <v>0</v>
      </c>
      <c r="Y325" s="5">
        <v>0</v>
      </c>
      <c r="Z325" s="5">
        <v>34873</v>
      </c>
      <c r="AA325" s="5">
        <v>582386</v>
      </c>
      <c r="AB325" s="5">
        <v>6989738.75</v>
      </c>
      <c r="AC325" s="5">
        <v>0</v>
      </c>
      <c r="AD325" s="5">
        <v>156570</v>
      </c>
      <c r="AE325" s="5">
        <v>126333.75</v>
      </c>
      <c r="AF325" s="5">
        <v>0</v>
      </c>
      <c r="AG325" s="5">
        <v>156520</v>
      </c>
      <c r="AH325" s="5">
        <v>0</v>
      </c>
      <c r="AI325" s="5">
        <v>575935</v>
      </c>
      <c r="AJ325" s="5">
        <v>1015358.75</v>
      </c>
      <c r="AK325" s="5">
        <v>16805499.391638</v>
      </c>
      <c r="AL325" s="5">
        <v>645098500</v>
      </c>
      <c r="AM325" s="47"/>
    </row>
    <row r="326" spans="1:39" x14ac:dyDescent="0.25">
      <c r="A326" s="5">
        <v>2890</v>
      </c>
      <c r="B326" s="5">
        <v>1</v>
      </c>
      <c r="C326" s="5" t="s">
        <v>2200</v>
      </c>
      <c r="D326" s="5">
        <v>664.6</v>
      </c>
      <c r="E326" s="5">
        <v>723.8</v>
      </c>
      <c r="F326" s="5">
        <v>550.15814</v>
      </c>
      <c r="G326" s="5">
        <v>595.269767</v>
      </c>
      <c r="H326" s="5">
        <v>4066883</v>
      </c>
      <c r="I326" s="5">
        <v>0</v>
      </c>
      <c r="J326" s="5">
        <v>268319</v>
      </c>
      <c r="K326" s="5">
        <v>112250</v>
      </c>
      <c r="L326" s="5">
        <v>123031</v>
      </c>
      <c r="M326" s="5">
        <v>125137</v>
      </c>
      <c r="N326" s="5">
        <v>184307</v>
      </c>
      <c r="O326" s="5">
        <v>136482</v>
      </c>
      <c r="P326" s="5">
        <v>49918</v>
      </c>
      <c r="Q326" s="5">
        <v>7739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927383</v>
      </c>
      <c r="X326" s="5">
        <v>0</v>
      </c>
      <c r="Y326" s="5">
        <v>0</v>
      </c>
      <c r="Z326" s="5">
        <v>33066</v>
      </c>
      <c r="AA326" s="5">
        <v>430975</v>
      </c>
      <c r="AB326" s="5">
        <v>6465490</v>
      </c>
      <c r="AC326" s="5">
        <v>0</v>
      </c>
      <c r="AD326" s="5">
        <v>120041</v>
      </c>
      <c r="AE326" s="5">
        <v>32605</v>
      </c>
      <c r="AF326" s="5">
        <v>0</v>
      </c>
      <c r="AG326" s="5">
        <v>681226.99</v>
      </c>
      <c r="AH326" s="5">
        <v>0</v>
      </c>
      <c r="AI326" s="5">
        <v>219091</v>
      </c>
      <c r="AJ326" s="5">
        <v>1052963.99</v>
      </c>
      <c r="AK326" s="5">
        <v>11995832.924404001</v>
      </c>
      <c r="AL326" s="5">
        <v>241110500</v>
      </c>
      <c r="AM326" s="47"/>
    </row>
    <row r="327" spans="1:39" x14ac:dyDescent="0.25">
      <c r="A327" s="5">
        <v>2895</v>
      </c>
      <c r="B327" s="5">
        <v>1</v>
      </c>
      <c r="C327" s="5" t="s">
        <v>2201</v>
      </c>
      <c r="D327" s="5">
        <v>1210.256995</v>
      </c>
      <c r="E327" s="5">
        <v>1317.887375</v>
      </c>
      <c r="F327" s="5">
        <v>1130.6224030000001</v>
      </c>
      <c r="G327" s="5">
        <v>1236.9671080000001</v>
      </c>
      <c r="H327" s="5">
        <v>8450959</v>
      </c>
      <c r="I327" s="5">
        <v>0</v>
      </c>
      <c r="J327" s="5">
        <v>356774</v>
      </c>
      <c r="K327" s="5">
        <v>15595</v>
      </c>
      <c r="L327" s="5">
        <v>0</v>
      </c>
      <c r="M327" s="5">
        <v>0</v>
      </c>
      <c r="N327" s="5">
        <v>333430</v>
      </c>
      <c r="O327" s="5">
        <v>285362</v>
      </c>
      <c r="P327" s="5">
        <v>176643</v>
      </c>
      <c r="Q327" s="5">
        <v>16081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569005</v>
      </c>
      <c r="X327" s="5">
        <v>0</v>
      </c>
      <c r="Y327" s="5">
        <v>4654</v>
      </c>
      <c r="Z327" s="5">
        <v>69508</v>
      </c>
      <c r="AA327" s="5">
        <v>895564</v>
      </c>
      <c r="AB327" s="5">
        <v>11173575</v>
      </c>
      <c r="AC327" s="5">
        <v>0</v>
      </c>
      <c r="AD327" s="5">
        <v>223175</v>
      </c>
      <c r="AE327" s="5">
        <v>158284</v>
      </c>
      <c r="AF327" s="5">
        <v>0</v>
      </c>
      <c r="AG327" s="5">
        <v>458611</v>
      </c>
      <c r="AH327" s="5">
        <v>0</v>
      </c>
      <c r="AI327" s="5">
        <v>624571</v>
      </c>
      <c r="AJ327" s="5">
        <v>1464641</v>
      </c>
      <c r="AK327" s="5">
        <v>22165154.254494</v>
      </c>
      <c r="AL327" s="5">
        <v>602267815</v>
      </c>
      <c r="AM327" s="47"/>
    </row>
    <row r="328" spans="1:39" x14ac:dyDescent="0.25">
      <c r="A328" s="5">
        <v>2897</v>
      </c>
      <c r="B328" s="5">
        <v>1</v>
      </c>
      <c r="C328" s="5" t="s">
        <v>1963</v>
      </c>
      <c r="D328" s="5">
        <v>1169.917457</v>
      </c>
      <c r="E328" s="5">
        <v>1290.9564069999999</v>
      </c>
      <c r="F328" s="5">
        <v>1091.1327510000001</v>
      </c>
      <c r="G328" s="5">
        <v>1196.4564789999999</v>
      </c>
      <c r="H328" s="5">
        <v>8174191</v>
      </c>
      <c r="I328" s="5">
        <v>24562</v>
      </c>
      <c r="J328" s="5">
        <v>559733</v>
      </c>
      <c r="K328" s="5">
        <v>0</v>
      </c>
      <c r="L328" s="5">
        <v>0</v>
      </c>
      <c r="M328" s="5">
        <v>0</v>
      </c>
      <c r="N328" s="5">
        <v>296122.47504300001</v>
      </c>
      <c r="O328" s="5">
        <v>267370</v>
      </c>
      <c r="P328" s="5">
        <v>177833</v>
      </c>
      <c r="Q328" s="5">
        <v>15554</v>
      </c>
      <c r="R328" s="5">
        <v>36181</v>
      </c>
      <c r="S328" s="5">
        <v>0</v>
      </c>
      <c r="T328" s="5">
        <v>0</v>
      </c>
      <c r="U328" s="5">
        <v>0</v>
      </c>
      <c r="V328" s="5">
        <v>0</v>
      </c>
      <c r="W328" s="5">
        <v>384278</v>
      </c>
      <c r="X328" s="5">
        <v>0</v>
      </c>
      <c r="Y328" s="5">
        <v>5631</v>
      </c>
      <c r="Z328" s="5">
        <v>64692</v>
      </c>
      <c r="AA328" s="5">
        <v>866234</v>
      </c>
      <c r="AB328" s="5">
        <v>10872381.475043001</v>
      </c>
      <c r="AC328" s="5">
        <v>0</v>
      </c>
      <c r="AD328" s="5">
        <v>128935</v>
      </c>
      <c r="AE328" s="5">
        <v>132607</v>
      </c>
      <c r="AF328" s="5">
        <v>26980</v>
      </c>
      <c r="AG328" s="5">
        <v>257743</v>
      </c>
      <c r="AH328" s="5">
        <v>0</v>
      </c>
      <c r="AI328" s="5">
        <v>502731</v>
      </c>
      <c r="AJ328" s="5">
        <v>1048996</v>
      </c>
      <c r="AK328" s="5">
        <v>13219604.060114</v>
      </c>
      <c r="AL328" s="5">
        <v>490949500</v>
      </c>
      <c r="AM328" s="47"/>
    </row>
    <row r="329" spans="1:39" x14ac:dyDescent="0.25">
      <c r="A329" s="5">
        <v>2898</v>
      </c>
      <c r="B329" s="5">
        <v>1</v>
      </c>
      <c r="C329" s="5" t="s">
        <v>2202</v>
      </c>
      <c r="D329" s="5">
        <v>495.4</v>
      </c>
      <c r="E329" s="5">
        <v>539</v>
      </c>
      <c r="F329" s="5">
        <v>448.4</v>
      </c>
      <c r="G329" s="5">
        <v>485.2</v>
      </c>
      <c r="H329" s="5">
        <v>3314886</v>
      </c>
      <c r="I329" s="5">
        <v>0</v>
      </c>
      <c r="J329" s="5">
        <v>406048</v>
      </c>
      <c r="K329" s="5">
        <v>49976</v>
      </c>
      <c r="L329" s="5">
        <v>130545</v>
      </c>
      <c r="M329" s="5">
        <v>439413</v>
      </c>
      <c r="N329" s="5">
        <v>159452</v>
      </c>
      <c r="O329" s="5">
        <v>116952</v>
      </c>
      <c r="P329" s="5">
        <v>40573.75</v>
      </c>
      <c r="Q329" s="5">
        <v>6308</v>
      </c>
      <c r="R329" s="5">
        <v>54483</v>
      </c>
      <c r="S329" s="5">
        <v>0</v>
      </c>
      <c r="T329" s="5">
        <v>0</v>
      </c>
      <c r="U329" s="5">
        <v>0</v>
      </c>
      <c r="V329" s="5">
        <v>0</v>
      </c>
      <c r="W329" s="5">
        <v>703540</v>
      </c>
      <c r="X329" s="5">
        <v>0</v>
      </c>
      <c r="Y329" s="5">
        <v>0</v>
      </c>
      <c r="Z329" s="5">
        <v>30915</v>
      </c>
      <c r="AA329" s="5">
        <v>351285</v>
      </c>
      <c r="AB329" s="5">
        <v>5804376.75</v>
      </c>
      <c r="AC329" s="5">
        <v>0</v>
      </c>
      <c r="AD329" s="5">
        <v>104134</v>
      </c>
      <c r="AE329" s="5">
        <v>20473</v>
      </c>
      <c r="AF329" s="5">
        <v>27492</v>
      </c>
      <c r="AG329" s="5">
        <v>527551</v>
      </c>
      <c r="AH329" s="5">
        <v>0</v>
      </c>
      <c r="AI329" s="5">
        <v>137957</v>
      </c>
      <c r="AJ329" s="5">
        <v>817607</v>
      </c>
      <c r="AK329" s="5">
        <v>9898448.0588649996</v>
      </c>
      <c r="AL329" s="5">
        <v>138706700</v>
      </c>
      <c r="AM329" s="47"/>
    </row>
    <row r="330" spans="1:39" x14ac:dyDescent="0.25">
      <c r="A330" s="5">
        <v>2899</v>
      </c>
      <c r="B330" s="5">
        <v>1</v>
      </c>
      <c r="C330" s="5" t="s">
        <v>2203</v>
      </c>
      <c r="D330" s="5">
        <v>1404</v>
      </c>
      <c r="E330" s="5">
        <v>1539.8</v>
      </c>
      <c r="F330" s="5">
        <v>1439.527245</v>
      </c>
      <c r="G330" s="5">
        <v>1581.436616</v>
      </c>
      <c r="H330" s="5">
        <v>10804375</v>
      </c>
      <c r="I330" s="5">
        <v>0</v>
      </c>
      <c r="J330" s="5">
        <v>275121</v>
      </c>
      <c r="K330" s="5">
        <v>29778</v>
      </c>
      <c r="L330" s="5">
        <v>0</v>
      </c>
      <c r="M330" s="5">
        <v>0</v>
      </c>
      <c r="N330" s="5">
        <v>286495</v>
      </c>
      <c r="O330" s="5">
        <v>372880</v>
      </c>
      <c r="P330" s="5">
        <v>264152</v>
      </c>
      <c r="Q330" s="5">
        <v>20559</v>
      </c>
      <c r="R330" s="5">
        <v>13758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18295</v>
      </c>
      <c r="Z330" s="5">
        <v>77636</v>
      </c>
      <c r="AA330" s="5">
        <v>1144960</v>
      </c>
      <c r="AB330" s="5">
        <v>13308009</v>
      </c>
      <c r="AC330" s="5">
        <v>0</v>
      </c>
      <c r="AD330" s="5">
        <v>129527</v>
      </c>
      <c r="AE330" s="5">
        <v>225165</v>
      </c>
      <c r="AF330" s="5">
        <v>11727</v>
      </c>
      <c r="AG330" s="5">
        <v>0</v>
      </c>
      <c r="AH330" s="5">
        <v>0</v>
      </c>
      <c r="AI330" s="5">
        <v>759593</v>
      </c>
      <c r="AJ330" s="5">
        <v>1126012</v>
      </c>
      <c r="AK330" s="5">
        <v>12586493.792780001</v>
      </c>
      <c r="AL330" s="5">
        <v>669393065</v>
      </c>
      <c r="AM330" s="47"/>
    </row>
    <row r="331" spans="1:39" x14ac:dyDescent="0.25">
      <c r="A331" s="5">
        <v>2902</v>
      </c>
      <c r="B331" s="5">
        <v>1</v>
      </c>
      <c r="C331" s="5" t="s">
        <v>384</v>
      </c>
      <c r="D331" s="5">
        <v>559</v>
      </c>
      <c r="E331" s="5">
        <v>619.79999999999995</v>
      </c>
      <c r="F331" s="5">
        <v>525</v>
      </c>
      <c r="G331" s="5">
        <v>581.20000000000005</v>
      </c>
      <c r="H331" s="5">
        <v>3970758</v>
      </c>
      <c r="I331" s="5">
        <v>24562</v>
      </c>
      <c r="J331" s="5">
        <v>106621</v>
      </c>
      <c r="K331" s="5">
        <v>15459</v>
      </c>
      <c r="L331" s="5">
        <v>124757</v>
      </c>
      <c r="M331" s="5">
        <v>459278</v>
      </c>
      <c r="N331" s="5">
        <v>228051.24737200001</v>
      </c>
      <c r="O331" s="5">
        <v>140231</v>
      </c>
      <c r="P331" s="5">
        <v>97083.75</v>
      </c>
      <c r="Q331" s="5">
        <v>7556</v>
      </c>
      <c r="R331" s="5">
        <v>4987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32904</v>
      </c>
      <c r="Z331" s="5">
        <v>25917</v>
      </c>
      <c r="AA331" s="5">
        <v>420789</v>
      </c>
      <c r="AB331" s="5">
        <v>5658953.9973719995</v>
      </c>
      <c r="AC331" s="5">
        <v>0</v>
      </c>
      <c r="AD331" s="5">
        <v>90423</v>
      </c>
      <c r="AE331" s="5">
        <v>65519</v>
      </c>
      <c r="AF331" s="5">
        <v>3366</v>
      </c>
      <c r="AG331" s="5">
        <v>0</v>
      </c>
      <c r="AH331" s="5">
        <v>0</v>
      </c>
      <c r="AI331" s="5">
        <v>221018</v>
      </c>
      <c r="AJ331" s="5">
        <v>380326</v>
      </c>
      <c r="AK331" s="5">
        <v>8586608.9540529996</v>
      </c>
      <c r="AL331" s="5">
        <v>213324200</v>
      </c>
      <c r="AM331" s="47"/>
    </row>
    <row r="332" spans="1:39" x14ac:dyDescent="0.25">
      <c r="A332" s="5">
        <v>2903</v>
      </c>
      <c r="B332" s="5">
        <v>1</v>
      </c>
      <c r="C332" s="5" t="s">
        <v>385</v>
      </c>
      <c r="D332" s="5">
        <v>515</v>
      </c>
      <c r="E332" s="5">
        <v>564.4</v>
      </c>
      <c r="F332" s="5">
        <v>497</v>
      </c>
      <c r="G332" s="5">
        <v>543</v>
      </c>
      <c r="H332" s="5">
        <v>3709776</v>
      </c>
      <c r="I332" s="5">
        <v>0</v>
      </c>
      <c r="J332" s="5">
        <v>169012</v>
      </c>
      <c r="K332" s="5">
        <v>15987</v>
      </c>
      <c r="L332" s="5">
        <v>128311</v>
      </c>
      <c r="M332" s="5">
        <v>390567</v>
      </c>
      <c r="N332" s="5">
        <v>186109</v>
      </c>
      <c r="O332" s="5">
        <v>125646</v>
      </c>
      <c r="P332" s="5">
        <v>76587.5</v>
      </c>
      <c r="Q332" s="5">
        <v>7059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267558</v>
      </c>
      <c r="X332" s="5">
        <v>0</v>
      </c>
      <c r="Y332" s="5">
        <v>0</v>
      </c>
      <c r="Z332" s="5">
        <v>30780</v>
      </c>
      <c r="AA332" s="5">
        <v>393132</v>
      </c>
      <c r="AB332" s="5">
        <v>5500524.5</v>
      </c>
      <c r="AC332" s="5">
        <v>0</v>
      </c>
      <c r="AD332" s="5">
        <v>71851</v>
      </c>
      <c r="AE332" s="5">
        <v>50452</v>
      </c>
      <c r="AF332" s="5">
        <v>0</v>
      </c>
      <c r="AG332" s="5">
        <v>153049.04999999999</v>
      </c>
      <c r="AH332" s="5">
        <v>0</v>
      </c>
      <c r="AI332" s="5">
        <v>201559</v>
      </c>
      <c r="AJ332" s="5">
        <v>476911.05</v>
      </c>
      <c r="AK332" s="5">
        <v>7114588.1956510004</v>
      </c>
      <c r="AL332" s="5">
        <v>189616415</v>
      </c>
      <c r="AM332" s="47"/>
    </row>
    <row r="333" spans="1:39" x14ac:dyDescent="0.25">
      <c r="A333" s="5">
        <v>2904</v>
      </c>
      <c r="B333" s="5">
        <v>1</v>
      </c>
      <c r="C333" s="5" t="s">
        <v>533</v>
      </c>
      <c r="D333" s="5">
        <v>650.17217300000004</v>
      </c>
      <c r="E333" s="5">
        <v>713.83388000000002</v>
      </c>
      <c r="F333" s="5">
        <v>579.23859900000002</v>
      </c>
      <c r="G333" s="5">
        <v>635.82511599999998</v>
      </c>
      <c r="H333" s="5">
        <v>4343957</v>
      </c>
      <c r="I333" s="5">
        <v>0</v>
      </c>
      <c r="J333" s="5">
        <v>387986.22</v>
      </c>
      <c r="K333" s="5">
        <v>19777</v>
      </c>
      <c r="L333" s="5">
        <v>116801</v>
      </c>
      <c r="M333" s="5">
        <v>372575</v>
      </c>
      <c r="N333" s="5">
        <v>211551.20321599999</v>
      </c>
      <c r="O333" s="5">
        <v>151152</v>
      </c>
      <c r="P333" s="5">
        <v>86738.5</v>
      </c>
      <c r="Q333" s="5">
        <v>8266</v>
      </c>
      <c r="R333" s="5">
        <v>41214</v>
      </c>
      <c r="S333" s="5">
        <v>0</v>
      </c>
      <c r="T333" s="5">
        <v>0</v>
      </c>
      <c r="U333" s="5">
        <v>0</v>
      </c>
      <c r="V333" s="5">
        <v>0</v>
      </c>
      <c r="W333" s="5">
        <v>326878</v>
      </c>
      <c r="X333" s="5">
        <v>0</v>
      </c>
      <c r="Y333" s="5">
        <v>99504</v>
      </c>
      <c r="Z333" s="5">
        <v>38295</v>
      </c>
      <c r="AA333" s="5">
        <v>460337</v>
      </c>
      <c r="AB333" s="5">
        <v>6665031.9232160002</v>
      </c>
      <c r="AC333" s="5">
        <v>0</v>
      </c>
      <c r="AD333" s="5">
        <v>145283</v>
      </c>
      <c r="AE333" s="5">
        <v>76288</v>
      </c>
      <c r="AF333" s="5">
        <v>36248</v>
      </c>
      <c r="AG333" s="5">
        <v>265779</v>
      </c>
      <c r="AH333" s="5">
        <v>0</v>
      </c>
      <c r="AI333" s="5">
        <v>315112</v>
      </c>
      <c r="AJ333" s="5">
        <v>838710</v>
      </c>
      <c r="AK333" s="5">
        <v>14002323.509845</v>
      </c>
      <c r="AL333" s="5">
        <v>320193200</v>
      </c>
      <c r="AM333" s="47"/>
    </row>
    <row r="334" spans="1:39" x14ac:dyDescent="0.25">
      <c r="A334" s="5">
        <v>2905</v>
      </c>
      <c r="B334" s="5">
        <v>1</v>
      </c>
      <c r="C334" s="5" t="s">
        <v>386</v>
      </c>
      <c r="D334" s="5">
        <v>2282.5539060000001</v>
      </c>
      <c r="E334" s="5">
        <v>2486.8745880000001</v>
      </c>
      <c r="F334" s="5">
        <v>1919.1709639999999</v>
      </c>
      <c r="G334" s="5">
        <v>2096.8236430000002</v>
      </c>
      <c r="H334" s="5">
        <v>14325499</v>
      </c>
      <c r="I334" s="5">
        <v>45030</v>
      </c>
      <c r="J334" s="5">
        <v>676142</v>
      </c>
      <c r="K334" s="5">
        <v>147073</v>
      </c>
      <c r="L334" s="5">
        <v>0</v>
      </c>
      <c r="M334" s="5">
        <v>0</v>
      </c>
      <c r="N334" s="5">
        <v>303509</v>
      </c>
      <c r="O334" s="5">
        <v>466220</v>
      </c>
      <c r="P334" s="5">
        <v>349889.75</v>
      </c>
      <c r="Q334" s="5">
        <v>27259</v>
      </c>
      <c r="R334" s="5">
        <v>7024</v>
      </c>
      <c r="S334" s="5">
        <v>0</v>
      </c>
      <c r="T334" s="5">
        <v>0</v>
      </c>
      <c r="U334" s="5">
        <v>0</v>
      </c>
      <c r="V334" s="5">
        <v>-21179</v>
      </c>
      <c r="W334" s="5">
        <v>17718</v>
      </c>
      <c r="X334" s="5">
        <v>0</v>
      </c>
      <c r="Y334" s="5">
        <v>0</v>
      </c>
      <c r="Z334" s="5">
        <v>107296</v>
      </c>
      <c r="AA334" s="5">
        <v>1518100</v>
      </c>
      <c r="AB334" s="5">
        <v>17969580.75</v>
      </c>
      <c r="AC334" s="5">
        <v>0</v>
      </c>
      <c r="AD334" s="5">
        <v>167351</v>
      </c>
      <c r="AE334" s="5">
        <v>310734</v>
      </c>
      <c r="AF334" s="5">
        <v>6238</v>
      </c>
      <c r="AG334" s="5">
        <v>14153</v>
      </c>
      <c r="AH334" s="5">
        <v>0</v>
      </c>
      <c r="AI334" s="5">
        <v>1049306</v>
      </c>
      <c r="AJ334" s="5">
        <v>1547782</v>
      </c>
      <c r="AK334" s="5">
        <v>17245002.425965</v>
      </c>
      <c r="AL334" s="5">
        <v>1126372414</v>
      </c>
      <c r="AM334" s="47"/>
    </row>
    <row r="335" spans="1:39" x14ac:dyDescent="0.25">
      <c r="A335" s="5">
        <v>2906</v>
      </c>
      <c r="B335" s="5">
        <v>1</v>
      </c>
      <c r="C335" s="5" t="s">
        <v>2204</v>
      </c>
      <c r="D335" s="5">
        <v>383.99462399999999</v>
      </c>
      <c r="E335" s="5">
        <v>417.39462400000002</v>
      </c>
      <c r="F335" s="5">
        <v>384</v>
      </c>
      <c r="G335" s="5">
        <v>417.4</v>
      </c>
      <c r="H335" s="5">
        <v>2851677</v>
      </c>
      <c r="I335" s="5">
        <v>0</v>
      </c>
      <c r="J335" s="5">
        <v>144536</v>
      </c>
      <c r="K335" s="5">
        <v>15411</v>
      </c>
      <c r="L335" s="5">
        <v>128339</v>
      </c>
      <c r="M335" s="5">
        <v>501679</v>
      </c>
      <c r="N335" s="5">
        <v>174737</v>
      </c>
      <c r="O335" s="5">
        <v>100546</v>
      </c>
      <c r="P335" s="5">
        <v>52058.75</v>
      </c>
      <c r="Q335" s="5">
        <v>5426</v>
      </c>
      <c r="R335" s="5">
        <v>5109</v>
      </c>
      <c r="S335" s="5">
        <v>0</v>
      </c>
      <c r="T335" s="5">
        <v>0</v>
      </c>
      <c r="U335" s="5">
        <v>0</v>
      </c>
      <c r="V335" s="5">
        <v>0</v>
      </c>
      <c r="W335" s="5">
        <v>327471</v>
      </c>
      <c r="X335" s="5">
        <v>0</v>
      </c>
      <c r="Y335" s="5">
        <v>4209</v>
      </c>
      <c r="Z335" s="5">
        <v>24109</v>
      </c>
      <c r="AA335" s="5">
        <v>302198</v>
      </c>
      <c r="AB335" s="5">
        <v>4637505.75</v>
      </c>
      <c r="AC335" s="5">
        <v>0</v>
      </c>
      <c r="AD335" s="5">
        <v>63348</v>
      </c>
      <c r="AE335" s="5">
        <v>52058.75</v>
      </c>
      <c r="AF335" s="5">
        <v>5109</v>
      </c>
      <c r="AG335" s="5">
        <v>241607.67999999999</v>
      </c>
      <c r="AH335" s="5">
        <v>0</v>
      </c>
      <c r="AI335" s="5">
        <v>239401</v>
      </c>
      <c r="AJ335" s="5">
        <v>601524.43000000005</v>
      </c>
      <c r="AK335" s="5">
        <v>6025355.2612349996</v>
      </c>
      <c r="AL335" s="5">
        <v>216674800</v>
      </c>
      <c r="AM335" s="47"/>
    </row>
    <row r="336" spans="1:39" x14ac:dyDescent="0.25">
      <c r="A336" s="5">
        <v>2907</v>
      </c>
      <c r="B336" s="5">
        <v>1</v>
      </c>
      <c r="C336" s="5" t="s">
        <v>2205</v>
      </c>
      <c r="D336" s="5">
        <v>213.49145300000001</v>
      </c>
      <c r="E336" s="5">
        <v>233.18974399999999</v>
      </c>
      <c r="F336" s="5">
        <v>474.04</v>
      </c>
      <c r="G336" s="5">
        <v>501.84800000000001</v>
      </c>
      <c r="H336" s="5">
        <v>3428626</v>
      </c>
      <c r="I336" s="5">
        <v>0</v>
      </c>
      <c r="J336" s="5">
        <v>349645</v>
      </c>
      <c r="K336" s="5">
        <v>126415</v>
      </c>
      <c r="L336" s="5">
        <v>130290</v>
      </c>
      <c r="M336" s="5">
        <v>0</v>
      </c>
      <c r="N336" s="5">
        <v>380036.29922599997</v>
      </c>
      <c r="O336" s="5">
        <v>116540</v>
      </c>
      <c r="P336" s="5">
        <v>63324.5</v>
      </c>
      <c r="Q336" s="5">
        <v>6524</v>
      </c>
      <c r="R336" s="5">
        <v>2404</v>
      </c>
      <c r="S336" s="5">
        <v>0</v>
      </c>
      <c r="T336" s="5">
        <v>0</v>
      </c>
      <c r="U336" s="5">
        <v>0</v>
      </c>
      <c r="V336" s="5">
        <v>0</v>
      </c>
      <c r="W336" s="5">
        <v>383793</v>
      </c>
      <c r="X336" s="5">
        <v>0</v>
      </c>
      <c r="Y336" s="5">
        <v>0</v>
      </c>
      <c r="Z336" s="5">
        <v>19085</v>
      </c>
      <c r="AA336" s="5">
        <v>363338</v>
      </c>
      <c r="AB336" s="5">
        <v>5370020.799226</v>
      </c>
      <c r="AC336" s="5">
        <v>0</v>
      </c>
      <c r="AD336" s="5">
        <v>68138</v>
      </c>
      <c r="AE336" s="5">
        <v>63324.5</v>
      </c>
      <c r="AF336" s="5">
        <v>2404</v>
      </c>
      <c r="AG336" s="5">
        <v>294095.73</v>
      </c>
      <c r="AH336" s="5">
        <v>0</v>
      </c>
      <c r="AI336" s="5">
        <v>295418</v>
      </c>
      <c r="AJ336" s="5">
        <v>723380.23</v>
      </c>
      <c r="AK336" s="5">
        <v>6722773.0684679998</v>
      </c>
      <c r="AL336" s="5">
        <v>124240300</v>
      </c>
      <c r="AM336" s="47"/>
    </row>
    <row r="337" spans="1:39" x14ac:dyDescent="0.25">
      <c r="A337" s="5">
        <v>2908</v>
      </c>
      <c r="B337" s="5">
        <v>1</v>
      </c>
      <c r="C337" s="5" t="s">
        <v>1179</v>
      </c>
      <c r="D337" s="5">
        <v>580</v>
      </c>
      <c r="E337" s="5">
        <v>635.20000000000005</v>
      </c>
      <c r="F337" s="5">
        <v>501</v>
      </c>
      <c r="G337" s="5">
        <v>547.79999999999995</v>
      </c>
      <c r="H337" s="5">
        <v>3742570</v>
      </c>
      <c r="I337" s="5">
        <v>0</v>
      </c>
      <c r="J337" s="5">
        <v>110764</v>
      </c>
      <c r="K337" s="5">
        <v>0</v>
      </c>
      <c r="L337" s="5">
        <v>127955</v>
      </c>
      <c r="M337" s="5">
        <v>146723</v>
      </c>
      <c r="N337" s="5">
        <v>167278.930131</v>
      </c>
      <c r="O337" s="5">
        <v>131050</v>
      </c>
      <c r="P337" s="5">
        <v>80647.5</v>
      </c>
      <c r="Q337" s="5">
        <v>7121</v>
      </c>
      <c r="R337" s="5">
        <v>4996</v>
      </c>
      <c r="S337" s="5">
        <v>0</v>
      </c>
      <c r="T337" s="5">
        <v>0</v>
      </c>
      <c r="U337" s="5">
        <v>0</v>
      </c>
      <c r="V337" s="5">
        <v>0</v>
      </c>
      <c r="W337" s="5">
        <v>201914</v>
      </c>
      <c r="X337" s="5">
        <v>0</v>
      </c>
      <c r="Y337" s="5">
        <v>0</v>
      </c>
      <c r="Z337" s="5">
        <v>2069</v>
      </c>
      <c r="AA337" s="5">
        <v>396607</v>
      </c>
      <c r="AB337" s="5">
        <v>5119695.4301309995</v>
      </c>
      <c r="AC337" s="5">
        <v>0</v>
      </c>
      <c r="AD337" s="5">
        <v>72821</v>
      </c>
      <c r="AE337" s="5">
        <v>75905</v>
      </c>
      <c r="AF337" s="5">
        <v>4702</v>
      </c>
      <c r="AG337" s="5">
        <v>170935</v>
      </c>
      <c r="AH337" s="5">
        <v>0</v>
      </c>
      <c r="AI337" s="5">
        <v>290523</v>
      </c>
      <c r="AJ337" s="5">
        <v>614886</v>
      </c>
      <c r="AK337" s="5">
        <v>6974397.8045180002</v>
      </c>
      <c r="AL337" s="5">
        <v>304900100</v>
      </c>
      <c r="AM337" s="47"/>
    </row>
    <row r="338" spans="1:39" x14ac:dyDescent="0.25">
      <c r="A338" s="5">
        <v>2909</v>
      </c>
      <c r="B338" s="5">
        <v>1</v>
      </c>
      <c r="C338" s="5" t="s">
        <v>2206</v>
      </c>
      <c r="D338" s="5">
        <v>2618.081181</v>
      </c>
      <c r="E338" s="5">
        <v>2867.7868450000001</v>
      </c>
      <c r="F338" s="5">
        <v>2469</v>
      </c>
      <c r="G338" s="5">
        <v>2755.61</v>
      </c>
      <c r="H338" s="5">
        <v>18826328</v>
      </c>
      <c r="I338" s="5">
        <v>0</v>
      </c>
      <c r="J338" s="5">
        <v>935488.32</v>
      </c>
      <c r="K338" s="5">
        <v>15440</v>
      </c>
      <c r="L338" s="5">
        <v>0</v>
      </c>
      <c r="M338" s="5">
        <v>0</v>
      </c>
      <c r="N338" s="5">
        <v>459870.29845</v>
      </c>
      <c r="O338" s="5">
        <v>649883</v>
      </c>
      <c r="P338" s="5">
        <v>431861</v>
      </c>
      <c r="Q338" s="5">
        <v>35823</v>
      </c>
      <c r="R338" s="5">
        <v>6200</v>
      </c>
      <c r="S338" s="5">
        <v>0</v>
      </c>
      <c r="T338" s="5">
        <v>0</v>
      </c>
      <c r="U338" s="5">
        <v>0</v>
      </c>
      <c r="V338" s="5">
        <v>0</v>
      </c>
      <c r="W338" s="5">
        <v>547071</v>
      </c>
      <c r="X338" s="5">
        <v>0</v>
      </c>
      <c r="Y338" s="5">
        <v>19130</v>
      </c>
      <c r="Z338" s="5">
        <v>157564</v>
      </c>
      <c r="AA338" s="5">
        <v>1995062</v>
      </c>
      <c r="AB338" s="5">
        <v>24079720.618450001</v>
      </c>
      <c r="AC338" s="5">
        <v>0</v>
      </c>
      <c r="AD338" s="5">
        <v>137384</v>
      </c>
      <c r="AE338" s="5">
        <v>294815</v>
      </c>
      <c r="AF338" s="5">
        <v>4233</v>
      </c>
      <c r="AG338" s="5">
        <v>335921</v>
      </c>
      <c r="AH338" s="5">
        <v>0</v>
      </c>
      <c r="AI338" s="5">
        <v>1060002</v>
      </c>
      <c r="AJ338" s="5">
        <v>1832355</v>
      </c>
      <c r="AK338" s="5">
        <v>13346969.342465</v>
      </c>
      <c r="AL338" s="5">
        <v>998443082</v>
      </c>
      <c r="AM338" s="47"/>
    </row>
    <row r="339" spans="1:39" x14ac:dyDescent="0.25">
      <c r="A339" s="5">
        <v>3000</v>
      </c>
      <c r="B339" s="5">
        <v>1</v>
      </c>
      <c r="C339" s="5" t="s">
        <v>2207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69000000</v>
      </c>
      <c r="X339" s="5">
        <v>0</v>
      </c>
      <c r="Y339" s="5">
        <v>0</v>
      </c>
      <c r="Z339" s="5">
        <v>0</v>
      </c>
      <c r="AA339" s="5">
        <v>0</v>
      </c>
      <c r="AB339" s="5">
        <v>69000000</v>
      </c>
      <c r="AC339" s="5">
        <v>0</v>
      </c>
      <c r="AD339" s="5">
        <v>0</v>
      </c>
      <c r="AE339" s="5">
        <v>0</v>
      </c>
      <c r="AF339" s="5">
        <v>0</v>
      </c>
      <c r="AG339" s="5">
        <v>66916408</v>
      </c>
      <c r="AH339" s="5">
        <v>0</v>
      </c>
      <c r="AI339" s="5">
        <v>0</v>
      </c>
      <c r="AJ339" s="5">
        <v>66916408</v>
      </c>
      <c r="AK339" s="5">
        <v>0</v>
      </c>
      <c r="AL339" s="5">
        <v>0</v>
      </c>
      <c r="AM339" s="47"/>
    </row>
    <row r="340" spans="1:39" x14ac:dyDescent="0.25">
      <c r="A340" s="5">
        <v>3999</v>
      </c>
      <c r="B340" s="5">
        <v>1</v>
      </c>
      <c r="C340" s="5" t="s">
        <v>2208</v>
      </c>
      <c r="D340" s="5">
        <v>14981.433407</v>
      </c>
      <c r="E340" s="5">
        <v>16091.982797999999</v>
      </c>
      <c r="F340" s="5">
        <v>6727.1888639999997</v>
      </c>
      <c r="G340" s="5">
        <v>6750.6661709999998</v>
      </c>
      <c r="H340" s="5">
        <v>46120551</v>
      </c>
      <c r="I340" s="5">
        <v>-2485036</v>
      </c>
      <c r="J340" s="5">
        <v>49310466.289999999</v>
      </c>
      <c r="K340" s="5">
        <v>1546662</v>
      </c>
      <c r="L340" s="5">
        <v>126529</v>
      </c>
      <c r="M340" s="5">
        <v>0</v>
      </c>
      <c r="N340" s="5">
        <v>0</v>
      </c>
      <c r="O340" s="5">
        <v>1530548</v>
      </c>
      <c r="P340" s="5">
        <v>783256</v>
      </c>
      <c r="Q340" s="5">
        <v>87759</v>
      </c>
      <c r="R340" s="5">
        <v>207224</v>
      </c>
      <c r="S340" s="5">
        <v>0</v>
      </c>
      <c r="T340" s="5">
        <v>0</v>
      </c>
      <c r="U340" s="5">
        <v>0</v>
      </c>
      <c r="V340" s="5">
        <v>0</v>
      </c>
      <c r="W340" s="5">
        <v>5900439</v>
      </c>
      <c r="X340" s="5">
        <v>0</v>
      </c>
      <c r="Y340" s="5">
        <v>0</v>
      </c>
      <c r="Z340" s="5">
        <v>475218</v>
      </c>
      <c r="AA340" s="5">
        <v>4871843</v>
      </c>
      <c r="AB340" s="5">
        <v>108475459.29000001</v>
      </c>
      <c r="AC340" s="5">
        <v>0</v>
      </c>
      <c r="AD340" s="5">
        <v>16049</v>
      </c>
      <c r="AE340" s="5">
        <v>208258.75</v>
      </c>
      <c r="AF340" s="5">
        <v>142141</v>
      </c>
      <c r="AG340" s="5">
        <v>4062765</v>
      </c>
      <c r="AH340" s="5">
        <v>0</v>
      </c>
      <c r="AI340" s="5">
        <v>-540201</v>
      </c>
      <c r="AJ340" s="5">
        <v>3889012.75</v>
      </c>
      <c r="AK340" s="5">
        <v>0</v>
      </c>
      <c r="AL340" s="5">
        <v>0</v>
      </c>
      <c r="AM340" s="47"/>
    </row>
    <row r="341" spans="1:39" x14ac:dyDescent="0.25">
      <c r="A341" s="5">
        <v>4000</v>
      </c>
      <c r="B341" s="5">
        <v>7</v>
      </c>
      <c r="C341" s="5" t="s">
        <v>389</v>
      </c>
      <c r="D341" s="5">
        <v>0</v>
      </c>
      <c r="E341" s="5">
        <v>0</v>
      </c>
      <c r="F341" s="5">
        <v>110</v>
      </c>
      <c r="G341" s="5">
        <v>132</v>
      </c>
      <c r="H341" s="5">
        <v>901824</v>
      </c>
      <c r="I341" s="5">
        <v>0</v>
      </c>
      <c r="J341" s="5">
        <v>409918.56</v>
      </c>
      <c r="K341" s="5">
        <v>0</v>
      </c>
      <c r="L341" s="5">
        <v>0</v>
      </c>
      <c r="M341" s="5">
        <v>4109</v>
      </c>
      <c r="N341" s="5">
        <v>0</v>
      </c>
      <c r="O341" s="5">
        <v>29928</v>
      </c>
      <c r="P341" s="5">
        <v>15315</v>
      </c>
      <c r="Q341" s="5">
        <v>1716</v>
      </c>
      <c r="R341" s="5">
        <v>0</v>
      </c>
      <c r="S341" s="5">
        <v>0</v>
      </c>
      <c r="T341" s="5">
        <v>17160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4926</v>
      </c>
      <c r="AA341" s="5">
        <v>0</v>
      </c>
      <c r="AB341" s="5">
        <v>1384896.56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47"/>
    </row>
    <row r="342" spans="1:39" x14ac:dyDescent="0.25">
      <c r="A342" s="5">
        <v>4001</v>
      </c>
      <c r="B342" s="5">
        <v>7</v>
      </c>
      <c r="C342" s="5" t="s">
        <v>2209</v>
      </c>
      <c r="D342" s="5">
        <v>0</v>
      </c>
      <c r="E342" s="5">
        <v>0</v>
      </c>
      <c r="F342" s="5">
        <v>216.38587000000001</v>
      </c>
      <c r="G342" s="5">
        <v>224.03804299999999</v>
      </c>
      <c r="H342" s="5">
        <v>1530628</v>
      </c>
      <c r="I342" s="5">
        <v>0</v>
      </c>
      <c r="J342" s="5">
        <v>28510.93</v>
      </c>
      <c r="K342" s="5">
        <v>15537</v>
      </c>
      <c r="L342" s="5">
        <v>0</v>
      </c>
      <c r="M342" s="5">
        <v>6974</v>
      </c>
      <c r="N342" s="5">
        <v>39046</v>
      </c>
      <c r="O342" s="5">
        <v>50795</v>
      </c>
      <c r="P342" s="5">
        <v>25994</v>
      </c>
      <c r="Q342" s="5">
        <v>2912</v>
      </c>
      <c r="R342" s="5">
        <v>609</v>
      </c>
      <c r="S342" s="5">
        <v>0</v>
      </c>
      <c r="T342" s="5">
        <v>6049.0271739999998</v>
      </c>
      <c r="U342" s="5">
        <v>-110373</v>
      </c>
      <c r="V342" s="5">
        <v>0</v>
      </c>
      <c r="W342" s="5">
        <v>0</v>
      </c>
      <c r="X342" s="5">
        <v>0</v>
      </c>
      <c r="Y342" s="5">
        <v>310</v>
      </c>
      <c r="Z342" s="5">
        <v>9892</v>
      </c>
      <c r="AA342" s="5">
        <v>0</v>
      </c>
      <c r="AB342" s="5">
        <v>1606883.9571740001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47"/>
    </row>
    <row r="343" spans="1:39" x14ac:dyDescent="0.25">
      <c r="A343" s="5">
        <v>4003</v>
      </c>
      <c r="B343" s="5">
        <v>7</v>
      </c>
      <c r="C343" s="5" t="s">
        <v>2210</v>
      </c>
      <c r="D343" s="5">
        <v>0</v>
      </c>
      <c r="E343" s="5">
        <v>0</v>
      </c>
      <c r="F343" s="5">
        <v>123.035714</v>
      </c>
      <c r="G343" s="5">
        <v>142.24285699999999</v>
      </c>
      <c r="H343" s="5">
        <v>971803</v>
      </c>
      <c r="I343" s="5">
        <v>0</v>
      </c>
      <c r="J343" s="5">
        <v>94511.29</v>
      </c>
      <c r="K343" s="5">
        <v>0</v>
      </c>
      <c r="L343" s="5">
        <v>0</v>
      </c>
      <c r="M343" s="5">
        <v>4428</v>
      </c>
      <c r="N343" s="5">
        <v>8478</v>
      </c>
      <c r="O343" s="5">
        <v>32250</v>
      </c>
      <c r="P343" s="5">
        <v>16504</v>
      </c>
      <c r="Q343" s="5">
        <v>1849</v>
      </c>
      <c r="R343" s="5">
        <v>0</v>
      </c>
      <c r="S343" s="5">
        <v>0</v>
      </c>
      <c r="T343" s="5">
        <v>2418.1285710000002</v>
      </c>
      <c r="U343" s="5">
        <v>-53764</v>
      </c>
      <c r="V343" s="5">
        <v>0</v>
      </c>
      <c r="W343" s="5">
        <v>0</v>
      </c>
      <c r="X343" s="5">
        <v>0</v>
      </c>
      <c r="Y343" s="5">
        <v>0</v>
      </c>
      <c r="Z343" s="5">
        <v>8328</v>
      </c>
      <c r="AA343" s="5">
        <v>0</v>
      </c>
      <c r="AB343" s="5">
        <v>1086805.418571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47"/>
    </row>
    <row r="344" spans="1:39" x14ac:dyDescent="0.25">
      <c r="A344" s="5">
        <v>4004</v>
      </c>
      <c r="B344" s="5">
        <v>7</v>
      </c>
      <c r="C344" s="5" t="s">
        <v>2211</v>
      </c>
      <c r="D344" s="5">
        <v>0</v>
      </c>
      <c r="E344" s="5">
        <v>0</v>
      </c>
      <c r="F344" s="5">
        <v>295.58809500000001</v>
      </c>
      <c r="G344" s="5">
        <v>320.788095</v>
      </c>
      <c r="H344" s="5">
        <v>2191624</v>
      </c>
      <c r="I344" s="5">
        <v>0</v>
      </c>
      <c r="J344" s="5">
        <v>586484.07999999996</v>
      </c>
      <c r="K344" s="5">
        <v>152376</v>
      </c>
      <c r="L344" s="5">
        <v>0</v>
      </c>
      <c r="M344" s="5">
        <v>9986</v>
      </c>
      <c r="N344" s="5">
        <v>0</v>
      </c>
      <c r="O344" s="5">
        <v>72731</v>
      </c>
      <c r="P344" s="5">
        <v>37220</v>
      </c>
      <c r="Q344" s="5">
        <v>4170</v>
      </c>
      <c r="R344" s="5">
        <v>104214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12003</v>
      </c>
      <c r="AA344" s="5">
        <v>0</v>
      </c>
      <c r="AB344" s="5">
        <v>3170808.08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47"/>
    </row>
    <row r="345" spans="1:39" x14ac:dyDescent="0.25">
      <c r="A345" s="5">
        <v>4005</v>
      </c>
      <c r="B345" s="5">
        <v>7</v>
      </c>
      <c r="C345" s="5" t="s">
        <v>2212</v>
      </c>
      <c r="D345" s="5">
        <v>0</v>
      </c>
      <c r="E345" s="5">
        <v>0</v>
      </c>
      <c r="F345" s="5">
        <v>42.166666999999997</v>
      </c>
      <c r="G345" s="5">
        <v>46.766666999999998</v>
      </c>
      <c r="H345" s="5">
        <v>319510</v>
      </c>
      <c r="I345" s="5">
        <v>0</v>
      </c>
      <c r="J345" s="5">
        <v>124638.91</v>
      </c>
      <c r="K345" s="5">
        <v>0</v>
      </c>
      <c r="L345" s="5">
        <v>0</v>
      </c>
      <c r="M345" s="5">
        <v>1456</v>
      </c>
      <c r="N345" s="5">
        <v>0</v>
      </c>
      <c r="O345" s="5">
        <v>10603</v>
      </c>
      <c r="P345" s="5">
        <v>5426</v>
      </c>
      <c r="Q345" s="5">
        <v>608</v>
      </c>
      <c r="R345" s="5">
        <v>2345</v>
      </c>
      <c r="S345" s="5">
        <v>0</v>
      </c>
      <c r="T345" s="5">
        <v>3694.5666670000001</v>
      </c>
      <c r="U345" s="5">
        <v>0</v>
      </c>
      <c r="V345" s="5">
        <v>0</v>
      </c>
      <c r="W345" s="5">
        <v>0</v>
      </c>
      <c r="X345" s="5">
        <v>0</v>
      </c>
      <c r="Y345" s="5">
        <v>22255</v>
      </c>
      <c r="Z345" s="5">
        <v>46683</v>
      </c>
      <c r="AA345" s="5">
        <v>0</v>
      </c>
      <c r="AB345" s="5">
        <v>537219.47666699998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47"/>
    </row>
    <row r="346" spans="1:39" x14ac:dyDescent="0.25">
      <c r="A346" s="5">
        <v>4007</v>
      </c>
      <c r="B346" s="5">
        <v>7</v>
      </c>
      <c r="C346" s="5" t="s">
        <v>2213</v>
      </c>
      <c r="D346" s="5">
        <v>0</v>
      </c>
      <c r="E346" s="5">
        <v>0</v>
      </c>
      <c r="F346" s="5">
        <v>197.97943699999999</v>
      </c>
      <c r="G346" s="5">
        <v>218.908658</v>
      </c>
      <c r="H346" s="5">
        <v>1495584</v>
      </c>
      <c r="I346" s="5">
        <v>0</v>
      </c>
      <c r="J346" s="5">
        <v>18915.29</v>
      </c>
      <c r="K346" s="5">
        <v>0</v>
      </c>
      <c r="L346" s="5">
        <v>0</v>
      </c>
      <c r="M346" s="5">
        <v>6814</v>
      </c>
      <c r="N346" s="5">
        <v>38175</v>
      </c>
      <c r="O346" s="5">
        <v>49632</v>
      </c>
      <c r="P346" s="5">
        <v>25399</v>
      </c>
      <c r="Q346" s="5">
        <v>2846</v>
      </c>
      <c r="R346" s="5">
        <v>0</v>
      </c>
      <c r="S346" s="5">
        <v>0</v>
      </c>
      <c r="T346" s="5">
        <v>28458.125541000001</v>
      </c>
      <c r="U346" s="5">
        <v>0</v>
      </c>
      <c r="V346" s="5">
        <v>0</v>
      </c>
      <c r="W346" s="5">
        <v>0</v>
      </c>
      <c r="X346" s="5">
        <v>0</v>
      </c>
      <c r="Y346" s="5">
        <v>20070</v>
      </c>
      <c r="Z346" s="5">
        <v>12311</v>
      </c>
      <c r="AA346" s="5">
        <v>0</v>
      </c>
      <c r="AB346" s="5">
        <v>1698204.415541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47"/>
    </row>
    <row r="347" spans="1:39" x14ac:dyDescent="0.25">
      <c r="A347" s="5">
        <v>4008</v>
      </c>
      <c r="B347" s="5">
        <v>7</v>
      </c>
      <c r="C347" s="5" t="s">
        <v>2214</v>
      </c>
      <c r="D347" s="5">
        <v>0</v>
      </c>
      <c r="E347" s="5">
        <v>0</v>
      </c>
      <c r="F347" s="5">
        <v>687.88920299999995</v>
      </c>
      <c r="G347" s="5">
        <v>754.37638700000002</v>
      </c>
      <c r="H347" s="5">
        <v>5153899</v>
      </c>
      <c r="I347" s="5">
        <v>0</v>
      </c>
      <c r="J347" s="5">
        <v>41696.699999999997</v>
      </c>
      <c r="K347" s="5">
        <v>29523</v>
      </c>
      <c r="L347" s="5">
        <v>0</v>
      </c>
      <c r="M347" s="5">
        <v>23483</v>
      </c>
      <c r="N347" s="5">
        <v>0</v>
      </c>
      <c r="O347" s="5">
        <v>171036</v>
      </c>
      <c r="P347" s="5">
        <v>87528</v>
      </c>
      <c r="Q347" s="5">
        <v>9807</v>
      </c>
      <c r="R347" s="5">
        <v>943</v>
      </c>
      <c r="S347" s="5">
        <v>0</v>
      </c>
      <c r="T347" s="5">
        <v>94297.048379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26401</v>
      </c>
      <c r="AA347" s="5">
        <v>0</v>
      </c>
      <c r="AB347" s="5">
        <v>5638613.7483790005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47"/>
    </row>
    <row r="348" spans="1:39" x14ac:dyDescent="0.25">
      <c r="A348" s="5">
        <v>4011</v>
      </c>
      <c r="B348" s="5">
        <v>7</v>
      </c>
      <c r="C348" s="5" t="s">
        <v>2215</v>
      </c>
      <c r="D348" s="5">
        <v>0</v>
      </c>
      <c r="E348" s="5">
        <v>0</v>
      </c>
      <c r="F348" s="5">
        <v>924.205375</v>
      </c>
      <c r="G348" s="5">
        <v>961.38929199999995</v>
      </c>
      <c r="H348" s="5">
        <v>6568212</v>
      </c>
      <c r="I348" s="5">
        <v>16398</v>
      </c>
      <c r="J348" s="5">
        <v>1186802.21</v>
      </c>
      <c r="K348" s="5">
        <v>90193</v>
      </c>
      <c r="L348" s="5">
        <v>0</v>
      </c>
      <c r="M348" s="5">
        <v>29927</v>
      </c>
      <c r="N348" s="5">
        <v>0</v>
      </c>
      <c r="O348" s="5">
        <v>217971</v>
      </c>
      <c r="P348" s="5">
        <v>111547</v>
      </c>
      <c r="Q348" s="5">
        <v>12498</v>
      </c>
      <c r="R348" s="5">
        <v>242472</v>
      </c>
      <c r="S348" s="5">
        <v>0</v>
      </c>
      <c r="T348" s="5">
        <v>76911.143320999996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44956</v>
      </c>
      <c r="AA348" s="5">
        <v>0</v>
      </c>
      <c r="AB348" s="5">
        <v>8597887.3533209991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47"/>
    </row>
    <row r="349" spans="1:39" x14ac:dyDescent="0.25">
      <c r="A349" s="5">
        <v>4015</v>
      </c>
      <c r="B349" s="5">
        <v>7</v>
      </c>
      <c r="C349" s="5" t="s">
        <v>2216</v>
      </c>
      <c r="D349" s="5">
        <v>0</v>
      </c>
      <c r="E349" s="5">
        <v>0</v>
      </c>
      <c r="F349" s="5">
        <v>939.90705300000002</v>
      </c>
      <c r="G349" s="5">
        <v>1045.964633</v>
      </c>
      <c r="H349" s="5">
        <v>7146030</v>
      </c>
      <c r="I349" s="5">
        <v>0</v>
      </c>
      <c r="J349" s="5">
        <v>1685608.76</v>
      </c>
      <c r="K349" s="5">
        <v>210693</v>
      </c>
      <c r="L349" s="5">
        <v>0</v>
      </c>
      <c r="M349" s="5">
        <v>32560</v>
      </c>
      <c r="N349" s="5">
        <v>0</v>
      </c>
      <c r="O349" s="5">
        <v>237147</v>
      </c>
      <c r="P349" s="5">
        <v>121360</v>
      </c>
      <c r="Q349" s="5">
        <v>13598</v>
      </c>
      <c r="R349" s="5">
        <v>39192</v>
      </c>
      <c r="S349" s="5">
        <v>0</v>
      </c>
      <c r="T349" s="5">
        <v>137021.36694400001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49822</v>
      </c>
      <c r="AA349" s="5">
        <v>0</v>
      </c>
      <c r="AB349" s="5">
        <v>9673032.1269439999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47"/>
    </row>
    <row r="350" spans="1:39" x14ac:dyDescent="0.25">
      <c r="A350" s="5">
        <v>4016</v>
      </c>
      <c r="B350" s="5">
        <v>7</v>
      </c>
      <c r="C350" s="5" t="s">
        <v>2217</v>
      </c>
      <c r="D350" s="5">
        <v>0</v>
      </c>
      <c r="E350" s="5">
        <v>0</v>
      </c>
      <c r="F350" s="5">
        <v>234.77671000000001</v>
      </c>
      <c r="G350" s="5">
        <v>245.35340600000001</v>
      </c>
      <c r="H350" s="5">
        <v>1676254</v>
      </c>
      <c r="I350" s="5">
        <v>0</v>
      </c>
      <c r="J350" s="5">
        <v>6303.66</v>
      </c>
      <c r="K350" s="5">
        <v>15457</v>
      </c>
      <c r="L350" s="5">
        <v>0</v>
      </c>
      <c r="M350" s="5">
        <v>7638</v>
      </c>
      <c r="N350" s="5">
        <v>13151</v>
      </c>
      <c r="O350" s="5">
        <v>55628</v>
      </c>
      <c r="P350" s="5">
        <v>28467</v>
      </c>
      <c r="Q350" s="5">
        <v>3190</v>
      </c>
      <c r="R350" s="5">
        <v>0</v>
      </c>
      <c r="S350" s="5">
        <v>0</v>
      </c>
      <c r="T350" s="5">
        <v>12758.377095</v>
      </c>
      <c r="U350" s="5">
        <v>-91264</v>
      </c>
      <c r="V350" s="5">
        <v>0</v>
      </c>
      <c r="W350" s="5">
        <v>0</v>
      </c>
      <c r="X350" s="5">
        <v>0</v>
      </c>
      <c r="Y350" s="5">
        <v>0</v>
      </c>
      <c r="Z350" s="5">
        <v>8232</v>
      </c>
      <c r="AA350" s="5">
        <v>0</v>
      </c>
      <c r="AB350" s="5">
        <v>1735815.037095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47"/>
    </row>
    <row r="351" spans="1:39" x14ac:dyDescent="0.25">
      <c r="A351" s="5">
        <v>4017</v>
      </c>
      <c r="B351" s="5">
        <v>7</v>
      </c>
      <c r="C351" s="5" t="s">
        <v>2218</v>
      </c>
      <c r="D351" s="5">
        <v>0</v>
      </c>
      <c r="E351" s="5">
        <v>0</v>
      </c>
      <c r="F351" s="5">
        <v>2395.1439089999999</v>
      </c>
      <c r="G351" s="5">
        <v>2743.0261799999998</v>
      </c>
      <c r="H351" s="5">
        <v>18740355</v>
      </c>
      <c r="I351" s="5">
        <v>0</v>
      </c>
      <c r="J351" s="5">
        <v>3575657.68</v>
      </c>
      <c r="K351" s="5">
        <v>886741</v>
      </c>
      <c r="L351" s="5">
        <v>0</v>
      </c>
      <c r="M351" s="5">
        <v>85387</v>
      </c>
      <c r="N351" s="5">
        <v>0</v>
      </c>
      <c r="O351" s="5">
        <v>621914</v>
      </c>
      <c r="P351" s="5">
        <v>318264</v>
      </c>
      <c r="Q351" s="5">
        <v>35659</v>
      </c>
      <c r="R351" s="5">
        <v>263879</v>
      </c>
      <c r="S351" s="5">
        <v>0</v>
      </c>
      <c r="T351" s="5">
        <v>244129.33002699999</v>
      </c>
      <c r="U351" s="5">
        <v>0</v>
      </c>
      <c r="V351" s="5">
        <v>0</v>
      </c>
      <c r="W351" s="5">
        <v>0</v>
      </c>
      <c r="X351" s="5">
        <v>0</v>
      </c>
      <c r="Y351" s="5">
        <v>2153605</v>
      </c>
      <c r="Z351" s="5">
        <v>147604</v>
      </c>
      <c r="AA351" s="5">
        <v>0</v>
      </c>
      <c r="AB351" s="5">
        <v>27073195.010026999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47"/>
    </row>
    <row r="352" spans="1:39" x14ac:dyDescent="0.25">
      <c r="A352" s="5">
        <v>4018</v>
      </c>
      <c r="B352" s="5">
        <v>7</v>
      </c>
      <c r="C352" s="5" t="s">
        <v>2219</v>
      </c>
      <c r="D352" s="5">
        <v>0</v>
      </c>
      <c r="E352" s="5">
        <v>0</v>
      </c>
      <c r="F352" s="5">
        <v>434.67556000000002</v>
      </c>
      <c r="G352" s="5">
        <v>476.133194</v>
      </c>
      <c r="H352" s="5">
        <v>3252942</v>
      </c>
      <c r="I352" s="5">
        <v>0</v>
      </c>
      <c r="J352" s="5">
        <v>343398.1</v>
      </c>
      <c r="K352" s="5">
        <v>184356</v>
      </c>
      <c r="L352" s="5">
        <v>0</v>
      </c>
      <c r="M352" s="5">
        <v>14821</v>
      </c>
      <c r="N352" s="5">
        <v>0</v>
      </c>
      <c r="O352" s="5">
        <v>107951</v>
      </c>
      <c r="P352" s="5">
        <v>55244</v>
      </c>
      <c r="Q352" s="5">
        <v>6190</v>
      </c>
      <c r="R352" s="5">
        <v>119067</v>
      </c>
      <c r="S352" s="5">
        <v>0</v>
      </c>
      <c r="T352" s="5">
        <v>56183.716894999998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27594</v>
      </c>
      <c r="AA352" s="5">
        <v>0</v>
      </c>
      <c r="AB352" s="5">
        <v>4167746.8168950002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47"/>
    </row>
    <row r="353" spans="1:39" x14ac:dyDescent="0.25">
      <c r="A353" s="5">
        <v>4020</v>
      </c>
      <c r="B353" s="5">
        <v>7</v>
      </c>
      <c r="C353" s="5" t="s">
        <v>2220</v>
      </c>
      <c r="D353" s="5">
        <v>0</v>
      </c>
      <c r="E353" s="5">
        <v>0</v>
      </c>
      <c r="F353" s="5">
        <v>1065</v>
      </c>
      <c r="G353" s="5">
        <v>1109.8</v>
      </c>
      <c r="H353" s="5">
        <v>7582154</v>
      </c>
      <c r="I353" s="5">
        <v>0</v>
      </c>
      <c r="J353" s="5">
        <v>505852.17</v>
      </c>
      <c r="K353" s="5">
        <v>0</v>
      </c>
      <c r="L353" s="5">
        <v>0</v>
      </c>
      <c r="M353" s="5">
        <v>34547</v>
      </c>
      <c r="N353" s="5">
        <v>96810</v>
      </c>
      <c r="O353" s="5">
        <v>251620</v>
      </c>
      <c r="P353" s="5">
        <v>128766</v>
      </c>
      <c r="Q353" s="5">
        <v>14427</v>
      </c>
      <c r="R353" s="5">
        <v>21430</v>
      </c>
      <c r="S353" s="5">
        <v>0</v>
      </c>
      <c r="T353" s="5">
        <v>62148.800000000003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66363</v>
      </c>
      <c r="AA353" s="5">
        <v>0</v>
      </c>
      <c r="AB353" s="5">
        <v>8764117.9700000007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47"/>
    </row>
    <row r="354" spans="1:39" x14ac:dyDescent="0.25">
      <c r="A354" s="5">
        <v>4025</v>
      </c>
      <c r="B354" s="5">
        <v>7</v>
      </c>
      <c r="C354" s="5" t="s">
        <v>2221</v>
      </c>
      <c r="D354" s="5">
        <v>0</v>
      </c>
      <c r="E354" s="5">
        <v>0</v>
      </c>
      <c r="F354" s="5">
        <v>174</v>
      </c>
      <c r="G354" s="5">
        <v>199.6</v>
      </c>
      <c r="H354" s="5">
        <v>1363667</v>
      </c>
      <c r="I354" s="5">
        <v>3404</v>
      </c>
      <c r="J354" s="5">
        <v>45597.57</v>
      </c>
      <c r="K354" s="5">
        <v>15421</v>
      </c>
      <c r="L354" s="5">
        <v>0</v>
      </c>
      <c r="M354" s="5">
        <v>6213</v>
      </c>
      <c r="N354" s="5">
        <v>0</v>
      </c>
      <c r="O354" s="5">
        <v>45254</v>
      </c>
      <c r="P354" s="5">
        <v>23159</v>
      </c>
      <c r="Q354" s="5">
        <v>2595</v>
      </c>
      <c r="R354" s="5">
        <v>1878</v>
      </c>
      <c r="S354" s="5">
        <v>0</v>
      </c>
      <c r="T354" s="5">
        <v>18163.599999999999</v>
      </c>
      <c r="U354" s="5">
        <v>0</v>
      </c>
      <c r="V354" s="5">
        <v>0</v>
      </c>
      <c r="W354" s="5">
        <v>0</v>
      </c>
      <c r="X354" s="5">
        <v>0</v>
      </c>
      <c r="Y354" s="5">
        <v>45147</v>
      </c>
      <c r="Z354" s="5">
        <v>18290</v>
      </c>
      <c r="AA354" s="5">
        <v>0</v>
      </c>
      <c r="AB354" s="5">
        <v>1588789.17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47"/>
    </row>
    <row r="355" spans="1:39" x14ac:dyDescent="0.25">
      <c r="A355" s="5">
        <v>4026</v>
      </c>
      <c r="B355" s="5">
        <v>7</v>
      </c>
      <c r="C355" s="5" t="s">
        <v>2222</v>
      </c>
      <c r="D355" s="5">
        <v>0</v>
      </c>
      <c r="E355" s="5">
        <v>0</v>
      </c>
      <c r="F355" s="5">
        <v>82.466667000000001</v>
      </c>
      <c r="G355" s="5">
        <v>91.826667</v>
      </c>
      <c r="H355" s="5">
        <v>627360</v>
      </c>
      <c r="I355" s="5">
        <v>0</v>
      </c>
      <c r="J355" s="5">
        <v>188699.84</v>
      </c>
      <c r="K355" s="5">
        <v>15441</v>
      </c>
      <c r="L355" s="5">
        <v>0</v>
      </c>
      <c r="M355" s="5">
        <v>2858</v>
      </c>
      <c r="N355" s="5">
        <v>27881</v>
      </c>
      <c r="O355" s="5">
        <v>20819</v>
      </c>
      <c r="P355" s="5">
        <v>10654</v>
      </c>
      <c r="Q355" s="5">
        <v>1194</v>
      </c>
      <c r="R355" s="5">
        <v>0</v>
      </c>
      <c r="S355" s="5">
        <v>0</v>
      </c>
      <c r="T355" s="5">
        <v>21303.786667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4199</v>
      </c>
      <c r="AA355" s="5">
        <v>0</v>
      </c>
      <c r="AB355" s="5">
        <v>920409.626667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47"/>
    </row>
    <row r="356" spans="1:39" x14ac:dyDescent="0.25">
      <c r="A356" s="5">
        <v>4027</v>
      </c>
      <c r="B356" s="5">
        <v>7</v>
      </c>
      <c r="C356" s="5" t="s">
        <v>2223</v>
      </c>
      <c r="D356" s="5">
        <v>0</v>
      </c>
      <c r="E356" s="5">
        <v>0</v>
      </c>
      <c r="F356" s="5">
        <v>1206.1655049999999</v>
      </c>
      <c r="G356" s="5">
        <v>1300.9458010000001</v>
      </c>
      <c r="H356" s="5">
        <v>8888062</v>
      </c>
      <c r="I356" s="5">
        <v>22189</v>
      </c>
      <c r="J356" s="5">
        <v>3801665.71</v>
      </c>
      <c r="K356" s="5">
        <v>395048</v>
      </c>
      <c r="L356" s="5">
        <v>0</v>
      </c>
      <c r="M356" s="5">
        <v>40497</v>
      </c>
      <c r="N356" s="5">
        <v>0</v>
      </c>
      <c r="O356" s="5">
        <v>294957</v>
      </c>
      <c r="P356" s="5">
        <v>150944</v>
      </c>
      <c r="Q356" s="5">
        <v>16912</v>
      </c>
      <c r="R356" s="5">
        <v>335475</v>
      </c>
      <c r="S356" s="5">
        <v>0</v>
      </c>
      <c r="T356" s="5">
        <v>113182.28470400001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51521</v>
      </c>
      <c r="AA356" s="5">
        <v>0</v>
      </c>
      <c r="AB356" s="5">
        <v>14110452.994704001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47"/>
    </row>
    <row r="357" spans="1:39" x14ac:dyDescent="0.25">
      <c r="A357" s="5">
        <v>4029</v>
      </c>
      <c r="B357" s="5">
        <v>7</v>
      </c>
      <c r="C357" s="5" t="s">
        <v>2224</v>
      </c>
      <c r="D357" s="5">
        <v>0</v>
      </c>
      <c r="E357" s="5">
        <v>0</v>
      </c>
      <c r="F357" s="5">
        <v>737.13888899999995</v>
      </c>
      <c r="G357" s="5">
        <v>822.49111100000005</v>
      </c>
      <c r="H357" s="5">
        <v>5619259</v>
      </c>
      <c r="I357" s="5">
        <v>0</v>
      </c>
      <c r="J357" s="5">
        <v>1795760.74</v>
      </c>
      <c r="K357" s="5">
        <v>276534</v>
      </c>
      <c r="L357" s="5">
        <v>0</v>
      </c>
      <c r="M357" s="5">
        <v>25603</v>
      </c>
      <c r="N357" s="5">
        <v>0</v>
      </c>
      <c r="O357" s="5">
        <v>186480</v>
      </c>
      <c r="P357" s="5">
        <v>95431</v>
      </c>
      <c r="Q357" s="5">
        <v>10692</v>
      </c>
      <c r="R357" s="5">
        <v>0</v>
      </c>
      <c r="S357" s="5">
        <v>0</v>
      </c>
      <c r="T357" s="5">
        <v>108568.826667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36125</v>
      </c>
      <c r="AA357" s="5">
        <v>0</v>
      </c>
      <c r="AB357" s="5">
        <v>8154453.5666669998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47"/>
    </row>
    <row r="358" spans="1:39" x14ac:dyDescent="0.25">
      <c r="A358" s="5">
        <v>4031</v>
      </c>
      <c r="B358" s="5">
        <v>7</v>
      </c>
      <c r="C358" s="5" t="s">
        <v>2225</v>
      </c>
      <c r="D358" s="5">
        <v>0</v>
      </c>
      <c r="E358" s="5">
        <v>0</v>
      </c>
      <c r="F358" s="5">
        <v>231.705882</v>
      </c>
      <c r="G358" s="5">
        <v>278.04705899999999</v>
      </c>
      <c r="H358" s="5">
        <v>1899618</v>
      </c>
      <c r="I358" s="5">
        <v>0</v>
      </c>
      <c r="J358" s="5">
        <v>266341.11</v>
      </c>
      <c r="K358" s="5">
        <v>0</v>
      </c>
      <c r="L358" s="5">
        <v>0</v>
      </c>
      <c r="M358" s="5">
        <v>8655</v>
      </c>
      <c r="N358" s="5">
        <v>0</v>
      </c>
      <c r="O358" s="5">
        <v>63040</v>
      </c>
      <c r="P358" s="5">
        <v>32261</v>
      </c>
      <c r="Q358" s="5">
        <v>3615</v>
      </c>
      <c r="R358" s="5">
        <v>0</v>
      </c>
      <c r="S358" s="5">
        <v>0</v>
      </c>
      <c r="T358" s="5">
        <v>31975.411765000001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4725</v>
      </c>
      <c r="AA358" s="5">
        <v>0</v>
      </c>
      <c r="AB358" s="5">
        <v>2310230.5217650002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47"/>
    </row>
    <row r="359" spans="1:39" x14ac:dyDescent="0.25">
      <c r="A359" s="5">
        <v>4032</v>
      </c>
      <c r="B359" s="5">
        <v>7</v>
      </c>
      <c r="C359" s="5" t="s">
        <v>2226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47"/>
    </row>
    <row r="360" spans="1:39" x14ac:dyDescent="0.25">
      <c r="A360" s="5">
        <v>4035</v>
      </c>
      <c r="B360" s="5">
        <v>7</v>
      </c>
      <c r="C360" s="5" t="s">
        <v>1062</v>
      </c>
      <c r="D360" s="5">
        <v>0</v>
      </c>
      <c r="E360" s="5">
        <v>0</v>
      </c>
      <c r="F360" s="5">
        <v>396.85414300000002</v>
      </c>
      <c r="G360" s="5">
        <v>408.85414300000002</v>
      </c>
      <c r="H360" s="5">
        <v>2793292</v>
      </c>
      <c r="I360" s="5">
        <v>0</v>
      </c>
      <c r="J360" s="5">
        <v>644291.75</v>
      </c>
      <c r="K360" s="5">
        <v>64397</v>
      </c>
      <c r="L360" s="5">
        <v>0</v>
      </c>
      <c r="M360" s="5">
        <v>12727</v>
      </c>
      <c r="N360" s="5">
        <v>0</v>
      </c>
      <c r="O360" s="5">
        <v>92698</v>
      </c>
      <c r="P360" s="5">
        <v>47438</v>
      </c>
      <c r="Q360" s="5">
        <v>5315</v>
      </c>
      <c r="R360" s="5">
        <v>135511</v>
      </c>
      <c r="S360" s="5">
        <v>0</v>
      </c>
      <c r="T360" s="5">
        <v>56013.017641999999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17440</v>
      </c>
      <c r="AA360" s="5">
        <v>0</v>
      </c>
      <c r="AB360" s="5">
        <v>3869122.7676420002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47"/>
    </row>
    <row r="361" spans="1:39" x14ac:dyDescent="0.25">
      <c r="A361" s="5">
        <v>4036</v>
      </c>
      <c r="B361" s="5">
        <v>7</v>
      </c>
      <c r="C361" s="5" t="s">
        <v>2227</v>
      </c>
      <c r="D361" s="5">
        <v>0</v>
      </c>
      <c r="E361" s="5">
        <v>0</v>
      </c>
      <c r="F361" s="5">
        <v>84.68</v>
      </c>
      <c r="G361" s="5">
        <v>101.616</v>
      </c>
      <c r="H361" s="5">
        <v>694241</v>
      </c>
      <c r="I361" s="5">
        <v>0</v>
      </c>
      <c r="J361" s="5">
        <v>283770.09999999998</v>
      </c>
      <c r="K361" s="5">
        <v>0</v>
      </c>
      <c r="L361" s="5">
        <v>0</v>
      </c>
      <c r="M361" s="5">
        <v>3163</v>
      </c>
      <c r="N361" s="5">
        <v>0</v>
      </c>
      <c r="O361" s="5">
        <v>23039</v>
      </c>
      <c r="P361" s="5">
        <v>11790</v>
      </c>
      <c r="Q361" s="5">
        <v>1321</v>
      </c>
      <c r="R361" s="5">
        <v>0</v>
      </c>
      <c r="S361" s="5">
        <v>0</v>
      </c>
      <c r="T361" s="5">
        <v>13921.392</v>
      </c>
      <c r="U361" s="5">
        <v>0</v>
      </c>
      <c r="V361" s="5">
        <v>0</v>
      </c>
      <c r="W361" s="5">
        <v>0</v>
      </c>
      <c r="X361" s="5">
        <v>0</v>
      </c>
      <c r="Y361" s="5">
        <v>3030</v>
      </c>
      <c r="Z361" s="5">
        <v>7914</v>
      </c>
      <c r="AA361" s="5">
        <v>0</v>
      </c>
      <c r="AB361" s="5">
        <v>1042189.492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47"/>
    </row>
    <row r="362" spans="1:39" x14ac:dyDescent="0.25">
      <c r="A362" s="5">
        <v>4038</v>
      </c>
      <c r="B362" s="5">
        <v>7</v>
      </c>
      <c r="C362" s="5" t="s">
        <v>2228</v>
      </c>
      <c r="D362" s="5">
        <v>0</v>
      </c>
      <c r="E362" s="5">
        <v>0</v>
      </c>
      <c r="F362" s="5">
        <v>433.69238100000001</v>
      </c>
      <c r="G362" s="5">
        <v>474.09033599999998</v>
      </c>
      <c r="H362" s="5">
        <v>3238985</v>
      </c>
      <c r="I362" s="5">
        <v>0</v>
      </c>
      <c r="J362" s="5">
        <v>1197494.6100000001</v>
      </c>
      <c r="K362" s="5">
        <v>57264</v>
      </c>
      <c r="L362" s="5">
        <v>0</v>
      </c>
      <c r="M362" s="5">
        <v>14758</v>
      </c>
      <c r="N362" s="5">
        <v>0</v>
      </c>
      <c r="O362" s="5">
        <v>107488</v>
      </c>
      <c r="P362" s="5">
        <v>55007</v>
      </c>
      <c r="Q362" s="5">
        <v>6163</v>
      </c>
      <c r="R362" s="5">
        <v>37055</v>
      </c>
      <c r="S362" s="5">
        <v>0</v>
      </c>
      <c r="T362" s="5">
        <v>9481.8067159999991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20611</v>
      </c>
      <c r="AA362" s="5">
        <v>0</v>
      </c>
      <c r="AB362" s="5">
        <v>4744307.4167160001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47"/>
    </row>
    <row r="363" spans="1:39" x14ac:dyDescent="0.25">
      <c r="A363" s="5">
        <v>4039</v>
      </c>
      <c r="B363" s="5">
        <v>7</v>
      </c>
      <c r="C363" s="5" t="s">
        <v>2229</v>
      </c>
      <c r="D363" s="5">
        <v>0</v>
      </c>
      <c r="E363" s="5">
        <v>0</v>
      </c>
      <c r="F363" s="5">
        <v>238.62737100000001</v>
      </c>
      <c r="G363" s="5">
        <v>286.352846</v>
      </c>
      <c r="H363" s="5">
        <v>1956363</v>
      </c>
      <c r="I363" s="5">
        <v>0</v>
      </c>
      <c r="J363" s="5">
        <v>742587.84</v>
      </c>
      <c r="K363" s="5">
        <v>0</v>
      </c>
      <c r="L363" s="5">
        <v>0</v>
      </c>
      <c r="M363" s="5">
        <v>8914</v>
      </c>
      <c r="N363" s="5">
        <v>0</v>
      </c>
      <c r="O363" s="5">
        <v>64923</v>
      </c>
      <c r="P363" s="5">
        <v>33225</v>
      </c>
      <c r="Q363" s="5">
        <v>3723</v>
      </c>
      <c r="R363" s="5">
        <v>25294</v>
      </c>
      <c r="S363" s="5">
        <v>0</v>
      </c>
      <c r="T363" s="5">
        <v>27203.520325000001</v>
      </c>
      <c r="U363" s="5">
        <v>0</v>
      </c>
      <c r="V363" s="5">
        <v>0</v>
      </c>
      <c r="W363" s="5">
        <v>0</v>
      </c>
      <c r="X363" s="5">
        <v>0</v>
      </c>
      <c r="Y363" s="5">
        <v>198277</v>
      </c>
      <c r="Z363" s="5">
        <v>11963</v>
      </c>
      <c r="AA363" s="5">
        <v>0</v>
      </c>
      <c r="AB363" s="5">
        <v>3072473.3603249998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47"/>
    </row>
    <row r="364" spans="1:39" x14ac:dyDescent="0.25">
      <c r="A364" s="5">
        <v>4043</v>
      </c>
      <c r="B364" s="5">
        <v>7</v>
      </c>
      <c r="C364" s="5" t="s">
        <v>2230</v>
      </c>
      <c r="D364" s="5">
        <v>0</v>
      </c>
      <c r="E364" s="5">
        <v>0</v>
      </c>
      <c r="F364" s="5">
        <v>485.64755600000001</v>
      </c>
      <c r="G364" s="5">
        <v>565.17706699999997</v>
      </c>
      <c r="H364" s="5">
        <v>3861290</v>
      </c>
      <c r="I364" s="5">
        <v>9640</v>
      </c>
      <c r="J364" s="5">
        <v>5750.8</v>
      </c>
      <c r="K364" s="5">
        <v>15409</v>
      </c>
      <c r="L364" s="5">
        <v>0</v>
      </c>
      <c r="M364" s="5">
        <v>17593</v>
      </c>
      <c r="N364" s="5">
        <v>227</v>
      </c>
      <c r="O364" s="5">
        <v>128140</v>
      </c>
      <c r="P364" s="5">
        <v>65575</v>
      </c>
      <c r="Q364" s="5">
        <v>7347</v>
      </c>
      <c r="R364" s="5">
        <v>379</v>
      </c>
      <c r="S364" s="5">
        <v>0</v>
      </c>
      <c r="T364" s="5">
        <v>60473.946206000001</v>
      </c>
      <c r="U364" s="5">
        <v>-180163</v>
      </c>
      <c r="V364" s="5">
        <v>0</v>
      </c>
      <c r="W364" s="5">
        <v>0</v>
      </c>
      <c r="X364" s="5">
        <v>0</v>
      </c>
      <c r="Y364" s="5">
        <v>14583</v>
      </c>
      <c r="Z364" s="5">
        <v>22736</v>
      </c>
      <c r="AA364" s="5">
        <v>0</v>
      </c>
      <c r="AB364" s="5">
        <v>4028980.746206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47"/>
    </row>
    <row r="365" spans="1:39" x14ac:dyDescent="0.25">
      <c r="A365" s="5">
        <v>4049</v>
      </c>
      <c r="B365" s="5">
        <v>7</v>
      </c>
      <c r="C365" s="5" t="s">
        <v>2231</v>
      </c>
      <c r="D365" s="5">
        <v>0</v>
      </c>
      <c r="E365" s="5">
        <v>0</v>
      </c>
      <c r="F365" s="5">
        <v>161.53746799999999</v>
      </c>
      <c r="G365" s="5">
        <v>193.84496100000001</v>
      </c>
      <c r="H365" s="5">
        <v>1324349</v>
      </c>
      <c r="I365" s="5">
        <v>0</v>
      </c>
      <c r="J365" s="5">
        <v>53154.74</v>
      </c>
      <c r="K365" s="5">
        <v>15438</v>
      </c>
      <c r="L365" s="5">
        <v>0</v>
      </c>
      <c r="M365" s="5">
        <v>6034</v>
      </c>
      <c r="N365" s="5">
        <v>0</v>
      </c>
      <c r="O365" s="5">
        <v>43950</v>
      </c>
      <c r="P365" s="5">
        <v>22491</v>
      </c>
      <c r="Q365" s="5">
        <v>2520</v>
      </c>
      <c r="R365" s="5">
        <v>0</v>
      </c>
      <c r="S365" s="5">
        <v>0</v>
      </c>
      <c r="T365" s="5">
        <v>22292.170543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9281</v>
      </c>
      <c r="AA365" s="5">
        <v>0</v>
      </c>
      <c r="AB365" s="5">
        <v>1499509.9105430001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47"/>
    </row>
    <row r="366" spans="1:39" x14ac:dyDescent="0.25">
      <c r="A366" s="5">
        <v>4050</v>
      </c>
      <c r="B366" s="5">
        <v>7</v>
      </c>
      <c r="C366" s="5" t="s">
        <v>2232</v>
      </c>
      <c r="D366" s="5">
        <v>0</v>
      </c>
      <c r="E366" s="5">
        <v>0</v>
      </c>
      <c r="F366" s="5">
        <v>61.340476000000002</v>
      </c>
      <c r="G366" s="5">
        <v>63.090476000000002</v>
      </c>
      <c r="H366" s="5">
        <v>431034</v>
      </c>
      <c r="I366" s="5">
        <v>0</v>
      </c>
      <c r="J366" s="5">
        <v>31964.91</v>
      </c>
      <c r="K366" s="5">
        <v>0</v>
      </c>
      <c r="L366" s="5">
        <v>0</v>
      </c>
      <c r="M366" s="5">
        <v>1964</v>
      </c>
      <c r="N366" s="5">
        <v>10360</v>
      </c>
      <c r="O366" s="5">
        <v>14304</v>
      </c>
      <c r="P366" s="5">
        <v>7320</v>
      </c>
      <c r="Q366" s="5">
        <v>820</v>
      </c>
      <c r="R366" s="5">
        <v>0</v>
      </c>
      <c r="S366" s="5">
        <v>0</v>
      </c>
      <c r="T366" s="5">
        <v>6309.0476189999999</v>
      </c>
      <c r="U366" s="5">
        <v>0</v>
      </c>
      <c r="V366" s="5">
        <v>0</v>
      </c>
      <c r="W366" s="5">
        <v>0</v>
      </c>
      <c r="X366" s="5">
        <v>0</v>
      </c>
      <c r="Y366" s="5">
        <v>2505</v>
      </c>
      <c r="Z366" s="5">
        <v>2617</v>
      </c>
      <c r="AA366" s="5">
        <v>0</v>
      </c>
      <c r="AB366" s="5">
        <v>509197.95761899999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47"/>
    </row>
    <row r="367" spans="1:39" x14ac:dyDescent="0.25">
      <c r="A367" s="5">
        <v>4053</v>
      </c>
      <c r="B367" s="5">
        <v>7</v>
      </c>
      <c r="C367" s="5" t="s">
        <v>2233</v>
      </c>
      <c r="D367" s="5">
        <v>0</v>
      </c>
      <c r="E367" s="5">
        <v>0</v>
      </c>
      <c r="F367" s="5">
        <v>823.78423799999996</v>
      </c>
      <c r="G367" s="5">
        <v>920.22362499999997</v>
      </c>
      <c r="H367" s="5">
        <v>6286968</v>
      </c>
      <c r="I367" s="5">
        <v>0</v>
      </c>
      <c r="J367" s="5">
        <v>75831.44</v>
      </c>
      <c r="K367" s="5">
        <v>15418</v>
      </c>
      <c r="L367" s="5">
        <v>0</v>
      </c>
      <c r="M367" s="5">
        <v>28645</v>
      </c>
      <c r="N367" s="5">
        <v>0</v>
      </c>
      <c r="O367" s="5">
        <v>208638</v>
      </c>
      <c r="P367" s="5">
        <v>106770</v>
      </c>
      <c r="Q367" s="5">
        <v>11963</v>
      </c>
      <c r="R367" s="5">
        <v>3709</v>
      </c>
      <c r="S367" s="5">
        <v>0</v>
      </c>
      <c r="T367" s="5">
        <v>46931.404866999997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43138</v>
      </c>
      <c r="AA367" s="5">
        <v>0</v>
      </c>
      <c r="AB367" s="5">
        <v>6828011.8448670004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47"/>
    </row>
    <row r="368" spans="1:39" x14ac:dyDescent="0.25">
      <c r="A368" s="5">
        <v>4054</v>
      </c>
      <c r="B368" s="5">
        <v>7</v>
      </c>
      <c r="C368" s="5" t="s">
        <v>2234</v>
      </c>
      <c r="D368" s="5">
        <v>0</v>
      </c>
      <c r="E368" s="5">
        <v>0</v>
      </c>
      <c r="F368" s="5">
        <v>92.639610000000005</v>
      </c>
      <c r="G368" s="5">
        <v>102.28961</v>
      </c>
      <c r="H368" s="5">
        <v>698843</v>
      </c>
      <c r="I368" s="5">
        <v>0</v>
      </c>
      <c r="J368" s="5">
        <v>2975.1</v>
      </c>
      <c r="K368" s="5">
        <v>0</v>
      </c>
      <c r="L368" s="5">
        <v>0</v>
      </c>
      <c r="M368" s="5">
        <v>3184</v>
      </c>
      <c r="N368" s="5">
        <v>14837</v>
      </c>
      <c r="O368" s="5">
        <v>23192</v>
      </c>
      <c r="P368" s="5">
        <v>11868</v>
      </c>
      <c r="Q368" s="5">
        <v>1330</v>
      </c>
      <c r="R368" s="5">
        <v>480</v>
      </c>
      <c r="S368" s="5">
        <v>0</v>
      </c>
      <c r="T368" s="5">
        <v>7978.58961</v>
      </c>
      <c r="U368" s="5">
        <v>-47403</v>
      </c>
      <c r="V368" s="5">
        <v>0</v>
      </c>
      <c r="W368" s="5">
        <v>0</v>
      </c>
      <c r="X368" s="5">
        <v>0</v>
      </c>
      <c r="Y368" s="5">
        <v>0</v>
      </c>
      <c r="Z368" s="5">
        <v>4403</v>
      </c>
      <c r="AA368" s="5">
        <v>0</v>
      </c>
      <c r="AB368" s="5">
        <v>721687.68961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47"/>
    </row>
    <row r="369" spans="1:39" x14ac:dyDescent="0.25">
      <c r="A369" s="5">
        <v>4055</v>
      </c>
      <c r="B369" s="5">
        <v>7</v>
      </c>
      <c r="C369" s="5" t="s">
        <v>2235</v>
      </c>
      <c r="D369" s="5">
        <v>0</v>
      </c>
      <c r="E369" s="5">
        <v>0</v>
      </c>
      <c r="F369" s="5">
        <v>171.97619</v>
      </c>
      <c r="G369" s="5">
        <v>171.97619</v>
      </c>
      <c r="H369" s="5">
        <v>1174941</v>
      </c>
      <c r="I369" s="5">
        <v>2933</v>
      </c>
      <c r="J369" s="5">
        <v>15548.66</v>
      </c>
      <c r="K369" s="5">
        <v>0</v>
      </c>
      <c r="L369" s="5">
        <v>0</v>
      </c>
      <c r="M369" s="5">
        <v>5353</v>
      </c>
      <c r="N369" s="5">
        <v>18398</v>
      </c>
      <c r="O369" s="5">
        <v>38991</v>
      </c>
      <c r="P369" s="5">
        <v>19954</v>
      </c>
      <c r="Q369" s="5">
        <v>2236</v>
      </c>
      <c r="R369" s="5">
        <v>917</v>
      </c>
      <c r="S369" s="5">
        <v>0</v>
      </c>
      <c r="T369" s="5">
        <v>28376.071429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5715</v>
      </c>
      <c r="AA369" s="5">
        <v>0</v>
      </c>
      <c r="AB369" s="5">
        <v>1313362.7314289999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47"/>
    </row>
    <row r="370" spans="1:39" x14ac:dyDescent="0.25">
      <c r="A370" s="5">
        <v>4056</v>
      </c>
      <c r="B370" s="5">
        <v>7</v>
      </c>
      <c r="C370" s="5" t="s">
        <v>2236</v>
      </c>
      <c r="D370" s="5">
        <v>0</v>
      </c>
      <c r="E370" s="5">
        <v>0</v>
      </c>
      <c r="F370" s="5">
        <v>70</v>
      </c>
      <c r="G370" s="5">
        <v>84</v>
      </c>
      <c r="H370" s="5">
        <v>573888</v>
      </c>
      <c r="I370" s="5">
        <v>0</v>
      </c>
      <c r="J370" s="5">
        <v>121476.91</v>
      </c>
      <c r="K370" s="5">
        <v>0</v>
      </c>
      <c r="L370" s="5">
        <v>0</v>
      </c>
      <c r="M370" s="5">
        <v>2615</v>
      </c>
      <c r="N370" s="5">
        <v>2791</v>
      </c>
      <c r="O370" s="5">
        <v>19045</v>
      </c>
      <c r="P370" s="5">
        <v>9746</v>
      </c>
      <c r="Q370" s="5">
        <v>1092</v>
      </c>
      <c r="R370" s="5">
        <v>0</v>
      </c>
      <c r="S370" s="5">
        <v>0</v>
      </c>
      <c r="T370" s="5">
        <v>5376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4234</v>
      </c>
      <c r="AA370" s="5">
        <v>0</v>
      </c>
      <c r="AB370" s="5">
        <v>740263.91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47"/>
    </row>
    <row r="371" spans="1:39" x14ac:dyDescent="0.25">
      <c r="A371" s="5">
        <v>4057</v>
      </c>
      <c r="B371" s="5">
        <v>7</v>
      </c>
      <c r="C371" s="5" t="s">
        <v>2237</v>
      </c>
      <c r="D371" s="5">
        <v>0</v>
      </c>
      <c r="E371" s="5">
        <v>0</v>
      </c>
      <c r="F371" s="5">
        <v>216.282051</v>
      </c>
      <c r="G371" s="5">
        <v>259.53846199999998</v>
      </c>
      <c r="H371" s="5">
        <v>1773167</v>
      </c>
      <c r="I371" s="5">
        <v>4427</v>
      </c>
      <c r="J371" s="5">
        <v>403579.94</v>
      </c>
      <c r="K371" s="5">
        <v>18152</v>
      </c>
      <c r="L371" s="5">
        <v>0</v>
      </c>
      <c r="M371" s="5">
        <v>8079</v>
      </c>
      <c r="N371" s="5">
        <v>0</v>
      </c>
      <c r="O371" s="5">
        <v>58844</v>
      </c>
      <c r="P371" s="5">
        <v>30113</v>
      </c>
      <c r="Q371" s="5">
        <v>3374</v>
      </c>
      <c r="R371" s="5">
        <v>0</v>
      </c>
      <c r="S371" s="5">
        <v>0</v>
      </c>
      <c r="T371" s="5">
        <v>1038.1538459999999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7310</v>
      </c>
      <c r="AA371" s="5">
        <v>0</v>
      </c>
      <c r="AB371" s="5">
        <v>2308084.0938459998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47"/>
    </row>
    <row r="372" spans="1:39" x14ac:dyDescent="0.25">
      <c r="A372" s="5">
        <v>4058</v>
      </c>
      <c r="B372" s="5">
        <v>7</v>
      </c>
      <c r="C372" s="5" t="s">
        <v>2238</v>
      </c>
      <c r="D372" s="5">
        <v>0</v>
      </c>
      <c r="E372" s="5">
        <v>0</v>
      </c>
      <c r="F372" s="5">
        <v>190.23045300000001</v>
      </c>
      <c r="G372" s="5">
        <v>196.95772600000001</v>
      </c>
      <c r="H372" s="5">
        <v>1345615</v>
      </c>
      <c r="I372" s="5">
        <v>0</v>
      </c>
      <c r="J372" s="5">
        <v>59780.93</v>
      </c>
      <c r="K372" s="5">
        <v>0</v>
      </c>
      <c r="L372" s="5">
        <v>0</v>
      </c>
      <c r="M372" s="5">
        <v>6131</v>
      </c>
      <c r="N372" s="5">
        <v>43171</v>
      </c>
      <c r="O372" s="5">
        <v>44655</v>
      </c>
      <c r="P372" s="5">
        <v>22852</v>
      </c>
      <c r="Q372" s="5">
        <v>2560</v>
      </c>
      <c r="R372" s="5">
        <v>2897</v>
      </c>
      <c r="S372" s="5">
        <v>0</v>
      </c>
      <c r="T372" s="5">
        <v>17135.32213</v>
      </c>
      <c r="U372" s="5">
        <v>-105877</v>
      </c>
      <c r="V372" s="5">
        <v>0</v>
      </c>
      <c r="W372" s="5">
        <v>0</v>
      </c>
      <c r="X372" s="5">
        <v>0</v>
      </c>
      <c r="Y372" s="5">
        <v>9646</v>
      </c>
      <c r="Z372" s="5">
        <v>8294</v>
      </c>
      <c r="AA372" s="5">
        <v>0</v>
      </c>
      <c r="AB372" s="5">
        <v>1456860.2521299999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47"/>
    </row>
    <row r="373" spans="1:39" x14ac:dyDescent="0.25">
      <c r="A373" s="5">
        <v>4059</v>
      </c>
      <c r="B373" s="5">
        <v>7</v>
      </c>
      <c r="C373" s="5" t="s">
        <v>2239</v>
      </c>
      <c r="D373" s="5">
        <v>0</v>
      </c>
      <c r="E373" s="5">
        <v>0</v>
      </c>
      <c r="F373" s="5">
        <v>227.754537</v>
      </c>
      <c r="G373" s="5">
        <v>246.04029299999999</v>
      </c>
      <c r="H373" s="5">
        <v>1680947</v>
      </c>
      <c r="I373" s="5">
        <v>4197</v>
      </c>
      <c r="J373" s="5">
        <v>92152.3</v>
      </c>
      <c r="K373" s="5">
        <v>0</v>
      </c>
      <c r="L373" s="5">
        <v>0</v>
      </c>
      <c r="M373" s="5">
        <v>7659</v>
      </c>
      <c r="N373" s="5">
        <v>35878</v>
      </c>
      <c r="O373" s="5">
        <v>55784</v>
      </c>
      <c r="P373" s="5">
        <v>28547</v>
      </c>
      <c r="Q373" s="5">
        <v>3199</v>
      </c>
      <c r="R373" s="5">
        <v>6742</v>
      </c>
      <c r="S373" s="5">
        <v>0</v>
      </c>
      <c r="T373" s="5">
        <v>14516.377301</v>
      </c>
      <c r="U373" s="5">
        <v>0</v>
      </c>
      <c r="V373" s="5">
        <v>0</v>
      </c>
      <c r="W373" s="5">
        <v>0</v>
      </c>
      <c r="X373" s="5">
        <v>0</v>
      </c>
      <c r="Y373" s="5">
        <v>94808</v>
      </c>
      <c r="Z373" s="5">
        <v>19867</v>
      </c>
      <c r="AA373" s="5">
        <v>0</v>
      </c>
      <c r="AB373" s="5">
        <v>2044296.6773010001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47"/>
    </row>
    <row r="374" spans="1:39" x14ac:dyDescent="0.25">
      <c r="A374" s="5">
        <v>4064</v>
      </c>
      <c r="B374" s="5">
        <v>7</v>
      </c>
      <c r="C374" s="5" t="s">
        <v>2240</v>
      </c>
      <c r="D374" s="5">
        <v>0</v>
      </c>
      <c r="E374" s="5">
        <v>0</v>
      </c>
      <c r="F374" s="5">
        <v>121.757937</v>
      </c>
      <c r="G374" s="5">
        <v>137.782937</v>
      </c>
      <c r="H374" s="5">
        <v>941333</v>
      </c>
      <c r="I374" s="5">
        <v>0</v>
      </c>
      <c r="J374" s="5">
        <v>195473.85</v>
      </c>
      <c r="K374" s="5">
        <v>15429</v>
      </c>
      <c r="L374" s="5">
        <v>0</v>
      </c>
      <c r="M374" s="5">
        <v>4289</v>
      </c>
      <c r="N374" s="5">
        <v>24013</v>
      </c>
      <c r="O374" s="5">
        <v>31239</v>
      </c>
      <c r="P374" s="5">
        <v>15986</v>
      </c>
      <c r="Q374" s="5">
        <v>1791</v>
      </c>
      <c r="R374" s="5">
        <v>0</v>
      </c>
      <c r="S374" s="5">
        <v>0</v>
      </c>
      <c r="T374" s="5">
        <v>3720.1392860000001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6913</v>
      </c>
      <c r="AA374" s="5">
        <v>0</v>
      </c>
      <c r="AB374" s="5">
        <v>1240186.9892859999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47"/>
    </row>
    <row r="375" spans="1:39" x14ac:dyDescent="0.25">
      <c r="A375" s="5">
        <v>4066</v>
      </c>
      <c r="B375" s="5">
        <v>7</v>
      </c>
      <c r="C375" s="5" t="s">
        <v>2241</v>
      </c>
      <c r="D375" s="5">
        <v>0</v>
      </c>
      <c r="E375" s="5">
        <v>0</v>
      </c>
      <c r="F375" s="5">
        <v>73.400000000000006</v>
      </c>
      <c r="G375" s="5">
        <v>86.68</v>
      </c>
      <c r="H375" s="5">
        <v>592198</v>
      </c>
      <c r="I375" s="5">
        <v>1478</v>
      </c>
      <c r="J375" s="5">
        <v>69966.559999999998</v>
      </c>
      <c r="K375" s="5">
        <v>0</v>
      </c>
      <c r="L375" s="5">
        <v>0</v>
      </c>
      <c r="M375" s="5">
        <v>2698</v>
      </c>
      <c r="N375" s="5">
        <v>4080</v>
      </c>
      <c r="O375" s="5">
        <v>19653</v>
      </c>
      <c r="P375" s="5">
        <v>10057</v>
      </c>
      <c r="Q375" s="5">
        <v>1127</v>
      </c>
      <c r="R375" s="5">
        <v>819</v>
      </c>
      <c r="S375" s="5">
        <v>0</v>
      </c>
      <c r="T375" s="5">
        <v>6761.04</v>
      </c>
      <c r="U375" s="5">
        <v>-31676</v>
      </c>
      <c r="V375" s="5">
        <v>0</v>
      </c>
      <c r="W375" s="5">
        <v>0</v>
      </c>
      <c r="X375" s="5">
        <v>0</v>
      </c>
      <c r="Y375" s="5">
        <v>0</v>
      </c>
      <c r="Z375" s="5">
        <v>5392</v>
      </c>
      <c r="AA375" s="5">
        <v>0</v>
      </c>
      <c r="AB375" s="5">
        <v>682553.6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47"/>
    </row>
    <row r="376" spans="1:39" x14ac:dyDescent="0.25">
      <c r="A376" s="5">
        <v>4067</v>
      </c>
      <c r="B376" s="5">
        <v>7</v>
      </c>
      <c r="C376" s="5" t="s">
        <v>2242</v>
      </c>
      <c r="D376" s="5">
        <v>0</v>
      </c>
      <c r="E376" s="5">
        <v>0</v>
      </c>
      <c r="F376" s="5">
        <v>485.41666700000002</v>
      </c>
      <c r="G376" s="5">
        <v>519.44000000000005</v>
      </c>
      <c r="H376" s="5">
        <v>3548814</v>
      </c>
      <c r="I376" s="5">
        <v>0</v>
      </c>
      <c r="J376" s="5">
        <v>1038078.81</v>
      </c>
      <c r="K376" s="5">
        <v>632077</v>
      </c>
      <c r="L376" s="5">
        <v>0</v>
      </c>
      <c r="M376" s="5">
        <v>16170</v>
      </c>
      <c r="N376" s="5">
        <v>0</v>
      </c>
      <c r="O376" s="5">
        <v>117770</v>
      </c>
      <c r="P376" s="5">
        <v>60269</v>
      </c>
      <c r="Q376" s="5">
        <v>6753</v>
      </c>
      <c r="R376" s="5">
        <v>35462</v>
      </c>
      <c r="S376" s="5">
        <v>0</v>
      </c>
      <c r="T376" s="5">
        <v>3116.64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24571</v>
      </c>
      <c r="AA376" s="5">
        <v>0</v>
      </c>
      <c r="AB376" s="5">
        <v>5483081.4500000002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47"/>
    </row>
    <row r="377" spans="1:39" x14ac:dyDescent="0.25">
      <c r="A377" s="5">
        <v>4068</v>
      </c>
      <c r="B377" s="5">
        <v>7</v>
      </c>
      <c r="C377" s="5" t="s">
        <v>2243</v>
      </c>
      <c r="D377" s="5">
        <v>0</v>
      </c>
      <c r="E377" s="5">
        <v>0</v>
      </c>
      <c r="F377" s="5">
        <v>647.01128700000004</v>
      </c>
      <c r="G377" s="5">
        <v>708.68715999999995</v>
      </c>
      <c r="H377" s="5">
        <v>4841751</v>
      </c>
      <c r="I377" s="5">
        <v>12088</v>
      </c>
      <c r="J377" s="5">
        <v>1690242.87</v>
      </c>
      <c r="K377" s="5">
        <v>158020</v>
      </c>
      <c r="L377" s="5">
        <v>0</v>
      </c>
      <c r="M377" s="5">
        <v>22061</v>
      </c>
      <c r="N377" s="5">
        <v>0</v>
      </c>
      <c r="O377" s="5">
        <v>160677</v>
      </c>
      <c r="P377" s="5">
        <v>82226</v>
      </c>
      <c r="Q377" s="5">
        <v>9213</v>
      </c>
      <c r="R377" s="5">
        <v>62846</v>
      </c>
      <c r="S377" s="5">
        <v>0</v>
      </c>
      <c r="T377" s="5">
        <v>49608.101219999997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27716</v>
      </c>
      <c r="AA377" s="5">
        <v>0</v>
      </c>
      <c r="AB377" s="5">
        <v>7116448.9712199997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47"/>
    </row>
    <row r="378" spans="1:39" x14ac:dyDescent="0.25">
      <c r="A378" s="5">
        <v>4070</v>
      </c>
      <c r="B378" s="5">
        <v>7</v>
      </c>
      <c r="C378" s="5" t="s">
        <v>2244</v>
      </c>
      <c r="D378" s="5">
        <v>0</v>
      </c>
      <c r="E378" s="5">
        <v>0</v>
      </c>
      <c r="F378" s="5">
        <v>721.13387</v>
      </c>
      <c r="G378" s="5">
        <v>759.79848000000004</v>
      </c>
      <c r="H378" s="5">
        <v>5190943</v>
      </c>
      <c r="I378" s="5">
        <v>0</v>
      </c>
      <c r="J378" s="5">
        <v>1587667.97</v>
      </c>
      <c r="K378" s="5">
        <v>375792</v>
      </c>
      <c r="L378" s="5">
        <v>0</v>
      </c>
      <c r="M378" s="5">
        <v>23652</v>
      </c>
      <c r="N378" s="5">
        <v>0</v>
      </c>
      <c r="O378" s="5">
        <v>172266</v>
      </c>
      <c r="P378" s="5">
        <v>88157</v>
      </c>
      <c r="Q378" s="5">
        <v>9877</v>
      </c>
      <c r="R378" s="5">
        <v>219194</v>
      </c>
      <c r="S378" s="5">
        <v>0</v>
      </c>
      <c r="T378" s="5">
        <v>98014.003916999995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32492</v>
      </c>
      <c r="AA378" s="5">
        <v>0</v>
      </c>
      <c r="AB378" s="5">
        <v>7798054.973917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47"/>
    </row>
    <row r="379" spans="1:39" x14ac:dyDescent="0.25">
      <c r="A379" s="5">
        <v>4073</v>
      </c>
      <c r="B379" s="5">
        <v>7</v>
      </c>
      <c r="C379" s="5" t="s">
        <v>2245</v>
      </c>
      <c r="D379" s="5">
        <v>0</v>
      </c>
      <c r="E379" s="5">
        <v>0</v>
      </c>
      <c r="F379" s="5">
        <v>545</v>
      </c>
      <c r="G379" s="5">
        <v>598.77</v>
      </c>
      <c r="H379" s="5">
        <v>4090797</v>
      </c>
      <c r="I379" s="5">
        <v>0</v>
      </c>
      <c r="J379" s="5">
        <v>200301.24</v>
      </c>
      <c r="K379" s="5">
        <v>366097</v>
      </c>
      <c r="L379" s="5">
        <v>0</v>
      </c>
      <c r="M379" s="5">
        <v>18639</v>
      </c>
      <c r="N379" s="5">
        <v>0</v>
      </c>
      <c r="O379" s="5">
        <v>135756</v>
      </c>
      <c r="P379" s="5">
        <v>69473</v>
      </c>
      <c r="Q379" s="5">
        <v>7784</v>
      </c>
      <c r="R379" s="5">
        <v>0</v>
      </c>
      <c r="S379" s="5">
        <v>0</v>
      </c>
      <c r="T379" s="5">
        <v>77241.33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32564</v>
      </c>
      <c r="AA379" s="5">
        <v>0</v>
      </c>
      <c r="AB379" s="5">
        <v>4998652.57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47"/>
    </row>
    <row r="380" spans="1:39" x14ac:dyDescent="0.25">
      <c r="A380" s="5">
        <v>4074</v>
      </c>
      <c r="B380" s="5">
        <v>7</v>
      </c>
      <c r="C380" s="5" t="s">
        <v>2246</v>
      </c>
      <c r="D380" s="5">
        <v>0</v>
      </c>
      <c r="E380" s="5">
        <v>0</v>
      </c>
      <c r="F380" s="5">
        <v>604.81649500000003</v>
      </c>
      <c r="G380" s="5">
        <v>687.35462800000005</v>
      </c>
      <c r="H380" s="5">
        <v>4696007</v>
      </c>
      <c r="I380" s="5">
        <v>0</v>
      </c>
      <c r="J380" s="5">
        <v>310253.78000000003</v>
      </c>
      <c r="K380" s="5">
        <v>0</v>
      </c>
      <c r="L380" s="5">
        <v>0</v>
      </c>
      <c r="M380" s="5">
        <v>21397</v>
      </c>
      <c r="N380" s="5">
        <v>0</v>
      </c>
      <c r="O380" s="5">
        <v>155841</v>
      </c>
      <c r="P380" s="5">
        <v>79751</v>
      </c>
      <c r="Q380" s="5">
        <v>8936</v>
      </c>
      <c r="R380" s="5">
        <v>0</v>
      </c>
      <c r="S380" s="5">
        <v>0</v>
      </c>
      <c r="T380" s="5">
        <v>46052.760052999998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35150</v>
      </c>
      <c r="AA380" s="5">
        <v>0</v>
      </c>
      <c r="AB380" s="5">
        <v>5353388.5400529997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47"/>
    </row>
    <row r="381" spans="1:39" x14ac:dyDescent="0.25">
      <c r="A381" s="5">
        <v>4075</v>
      </c>
      <c r="B381" s="5">
        <v>7</v>
      </c>
      <c r="C381" s="5" t="s">
        <v>2247</v>
      </c>
      <c r="D381" s="5">
        <v>0</v>
      </c>
      <c r="E381" s="5">
        <v>0</v>
      </c>
      <c r="F381" s="5">
        <v>252.86956499999999</v>
      </c>
      <c r="G381" s="5">
        <v>299.04347799999999</v>
      </c>
      <c r="H381" s="5">
        <v>2043065</v>
      </c>
      <c r="I381" s="5">
        <v>0</v>
      </c>
      <c r="J381" s="5">
        <v>32587.84</v>
      </c>
      <c r="K381" s="5">
        <v>15415</v>
      </c>
      <c r="L381" s="5">
        <v>0</v>
      </c>
      <c r="M381" s="5">
        <v>9309</v>
      </c>
      <c r="N381" s="5">
        <v>0</v>
      </c>
      <c r="O381" s="5">
        <v>67801</v>
      </c>
      <c r="P381" s="5">
        <v>34697</v>
      </c>
      <c r="Q381" s="5">
        <v>3888</v>
      </c>
      <c r="R381" s="5">
        <v>0</v>
      </c>
      <c r="S381" s="5">
        <v>0</v>
      </c>
      <c r="T381" s="5">
        <v>21830.173912999999</v>
      </c>
      <c r="U381" s="5">
        <v>0</v>
      </c>
      <c r="V381" s="5">
        <v>0</v>
      </c>
      <c r="W381" s="5">
        <v>0</v>
      </c>
      <c r="X381" s="5">
        <v>0</v>
      </c>
      <c r="Y381" s="5">
        <v>2595</v>
      </c>
      <c r="Z381" s="5">
        <v>22358</v>
      </c>
      <c r="AA381" s="5">
        <v>0</v>
      </c>
      <c r="AB381" s="5">
        <v>2253546.013913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47"/>
    </row>
    <row r="382" spans="1:39" x14ac:dyDescent="0.25">
      <c r="A382" s="5">
        <v>4077</v>
      </c>
      <c r="B382" s="5">
        <v>7</v>
      </c>
      <c r="C382" s="5" t="s">
        <v>2248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47"/>
    </row>
    <row r="383" spans="1:39" x14ac:dyDescent="0.25">
      <c r="A383" s="5">
        <v>4078</v>
      </c>
      <c r="B383" s="5">
        <v>7</v>
      </c>
      <c r="C383" s="5" t="s">
        <v>2249</v>
      </c>
      <c r="D383" s="5">
        <v>0</v>
      </c>
      <c r="E383" s="5">
        <v>0</v>
      </c>
      <c r="F383" s="5">
        <v>1130</v>
      </c>
      <c r="G383" s="5">
        <v>1182</v>
      </c>
      <c r="H383" s="5">
        <v>8075424</v>
      </c>
      <c r="I383" s="5">
        <v>0</v>
      </c>
      <c r="J383" s="5">
        <v>3606272.1</v>
      </c>
      <c r="K383" s="5">
        <v>953384</v>
      </c>
      <c r="L383" s="5">
        <v>0</v>
      </c>
      <c r="M383" s="5">
        <v>36794</v>
      </c>
      <c r="N383" s="5">
        <v>0</v>
      </c>
      <c r="O383" s="5">
        <v>267989</v>
      </c>
      <c r="P383" s="5">
        <v>137143</v>
      </c>
      <c r="Q383" s="5">
        <v>15366</v>
      </c>
      <c r="R383" s="5">
        <v>527113</v>
      </c>
      <c r="S383" s="5">
        <v>0</v>
      </c>
      <c r="T383" s="5">
        <v>15366</v>
      </c>
      <c r="U383" s="5">
        <v>-376315</v>
      </c>
      <c r="V383" s="5">
        <v>0</v>
      </c>
      <c r="W383" s="5">
        <v>0</v>
      </c>
      <c r="X383" s="5">
        <v>0</v>
      </c>
      <c r="Y383" s="5">
        <v>11478</v>
      </c>
      <c r="Z383" s="5">
        <v>52591</v>
      </c>
      <c r="AA383" s="5">
        <v>0</v>
      </c>
      <c r="AB383" s="5">
        <v>13322605.1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47"/>
    </row>
    <row r="384" spans="1:39" x14ac:dyDescent="0.25">
      <c r="A384" s="5">
        <v>4079</v>
      </c>
      <c r="B384" s="5">
        <v>7</v>
      </c>
      <c r="C384" s="5" t="s">
        <v>2250</v>
      </c>
      <c r="D384" s="5">
        <v>0</v>
      </c>
      <c r="E384" s="5">
        <v>0</v>
      </c>
      <c r="F384" s="5">
        <v>477.90294799999998</v>
      </c>
      <c r="G384" s="5">
        <v>495.44840299999998</v>
      </c>
      <c r="H384" s="5">
        <v>3384903</v>
      </c>
      <c r="I384" s="5">
        <v>0</v>
      </c>
      <c r="J384" s="5">
        <v>965289.31</v>
      </c>
      <c r="K384" s="5">
        <v>0</v>
      </c>
      <c r="L384" s="5">
        <v>0</v>
      </c>
      <c r="M384" s="5">
        <v>15423</v>
      </c>
      <c r="N384" s="5">
        <v>0</v>
      </c>
      <c r="O384" s="5">
        <v>112331</v>
      </c>
      <c r="P384" s="5">
        <v>57485</v>
      </c>
      <c r="Q384" s="5">
        <v>6441</v>
      </c>
      <c r="R384" s="5">
        <v>0</v>
      </c>
      <c r="S384" s="5">
        <v>0</v>
      </c>
      <c r="T384" s="5">
        <v>0</v>
      </c>
      <c r="U384" s="5">
        <v>-157737</v>
      </c>
      <c r="V384" s="5">
        <v>0</v>
      </c>
      <c r="W384" s="5">
        <v>0</v>
      </c>
      <c r="X384" s="5">
        <v>0</v>
      </c>
      <c r="Y384" s="5">
        <v>0</v>
      </c>
      <c r="Z384" s="5">
        <v>14718</v>
      </c>
      <c r="AA384" s="5">
        <v>0</v>
      </c>
      <c r="AB384" s="5">
        <v>4398853.3099999996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47"/>
    </row>
    <row r="385" spans="1:39" x14ac:dyDescent="0.25">
      <c r="A385" s="5">
        <v>4080</v>
      </c>
      <c r="B385" s="5">
        <v>7</v>
      </c>
      <c r="C385" s="5" t="s">
        <v>2251</v>
      </c>
      <c r="D385" s="5">
        <v>0</v>
      </c>
      <c r="E385" s="5">
        <v>0</v>
      </c>
      <c r="F385" s="5">
        <v>46.555556000000003</v>
      </c>
      <c r="G385" s="5">
        <v>55.866667</v>
      </c>
      <c r="H385" s="5">
        <v>381681</v>
      </c>
      <c r="I385" s="5">
        <v>0</v>
      </c>
      <c r="J385" s="5">
        <v>57532.19</v>
      </c>
      <c r="K385" s="5">
        <v>0</v>
      </c>
      <c r="L385" s="5">
        <v>0</v>
      </c>
      <c r="M385" s="5">
        <v>1739</v>
      </c>
      <c r="N385" s="5">
        <v>11711</v>
      </c>
      <c r="O385" s="5">
        <v>12666</v>
      </c>
      <c r="P385" s="5">
        <v>6482</v>
      </c>
      <c r="Q385" s="5">
        <v>726</v>
      </c>
      <c r="R385" s="5">
        <v>7187</v>
      </c>
      <c r="S385" s="5">
        <v>0</v>
      </c>
      <c r="T385" s="5">
        <v>5419.0666670000001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2826</v>
      </c>
      <c r="AA385" s="5">
        <v>0</v>
      </c>
      <c r="AB385" s="5">
        <v>487969.25666700001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47"/>
    </row>
    <row r="386" spans="1:39" x14ac:dyDescent="0.25">
      <c r="A386" s="5">
        <v>4081</v>
      </c>
      <c r="B386" s="5">
        <v>7</v>
      </c>
      <c r="C386" s="5" t="s">
        <v>2252</v>
      </c>
      <c r="D386" s="5">
        <v>0</v>
      </c>
      <c r="E386" s="5">
        <v>0</v>
      </c>
      <c r="F386" s="5">
        <v>60</v>
      </c>
      <c r="G386" s="5">
        <v>71.8</v>
      </c>
      <c r="H386" s="5">
        <v>490538</v>
      </c>
      <c r="I386" s="5">
        <v>0</v>
      </c>
      <c r="J386" s="5">
        <v>97281.41</v>
      </c>
      <c r="K386" s="5">
        <v>16270</v>
      </c>
      <c r="L386" s="5">
        <v>0</v>
      </c>
      <c r="M386" s="5">
        <v>2235</v>
      </c>
      <c r="N386" s="5">
        <v>7681</v>
      </c>
      <c r="O386" s="5">
        <v>16279</v>
      </c>
      <c r="P386" s="5">
        <v>8331</v>
      </c>
      <c r="Q386" s="5">
        <v>933</v>
      </c>
      <c r="R386" s="5">
        <v>0</v>
      </c>
      <c r="S386" s="5">
        <v>0</v>
      </c>
      <c r="T386" s="5">
        <v>12277.8</v>
      </c>
      <c r="U386" s="5">
        <v>-30540</v>
      </c>
      <c r="V386" s="5">
        <v>0</v>
      </c>
      <c r="W386" s="5">
        <v>0</v>
      </c>
      <c r="X386" s="5">
        <v>0</v>
      </c>
      <c r="Y386" s="5">
        <v>0</v>
      </c>
      <c r="Z386" s="5">
        <v>4482</v>
      </c>
      <c r="AA386" s="5">
        <v>0</v>
      </c>
      <c r="AB386" s="5">
        <v>625768.21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47"/>
    </row>
    <row r="387" spans="1:39" x14ac:dyDescent="0.25">
      <c r="A387" s="5">
        <v>4082</v>
      </c>
      <c r="B387" s="5">
        <v>7</v>
      </c>
      <c r="C387" s="5" t="s">
        <v>2253</v>
      </c>
      <c r="D387" s="5">
        <v>0</v>
      </c>
      <c r="E387" s="5">
        <v>0</v>
      </c>
      <c r="F387" s="5">
        <v>364.57894700000003</v>
      </c>
      <c r="G387" s="5">
        <v>435.49473699999999</v>
      </c>
      <c r="H387" s="5">
        <v>2975300</v>
      </c>
      <c r="I387" s="5">
        <v>7428</v>
      </c>
      <c r="J387" s="5">
        <v>149837.32999999999</v>
      </c>
      <c r="K387" s="5">
        <v>15411</v>
      </c>
      <c r="L387" s="5">
        <v>0</v>
      </c>
      <c r="M387" s="5">
        <v>13556</v>
      </c>
      <c r="N387" s="5">
        <v>0</v>
      </c>
      <c r="O387" s="5">
        <v>98738</v>
      </c>
      <c r="P387" s="5">
        <v>50529</v>
      </c>
      <c r="Q387" s="5">
        <v>5661</v>
      </c>
      <c r="R387" s="5">
        <v>666</v>
      </c>
      <c r="S387" s="5">
        <v>0</v>
      </c>
      <c r="T387" s="5">
        <v>46162.442105000002</v>
      </c>
      <c r="U387" s="5">
        <v>0</v>
      </c>
      <c r="V387" s="5">
        <v>0</v>
      </c>
      <c r="W387" s="5">
        <v>0</v>
      </c>
      <c r="X387" s="5">
        <v>0</v>
      </c>
      <c r="Y387" s="5">
        <v>299395</v>
      </c>
      <c r="Z387" s="5">
        <v>43647</v>
      </c>
      <c r="AA387" s="5">
        <v>0</v>
      </c>
      <c r="AB387" s="5">
        <v>3706330.772105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47"/>
    </row>
    <row r="388" spans="1:39" x14ac:dyDescent="0.25">
      <c r="A388" s="5">
        <v>4083</v>
      </c>
      <c r="B388" s="5">
        <v>7</v>
      </c>
      <c r="C388" s="5" t="s">
        <v>2254</v>
      </c>
      <c r="D388" s="5">
        <v>0</v>
      </c>
      <c r="E388" s="5">
        <v>0</v>
      </c>
      <c r="F388" s="5">
        <v>99.222222000000002</v>
      </c>
      <c r="G388" s="5">
        <v>99.222222000000002</v>
      </c>
      <c r="H388" s="5">
        <v>677886</v>
      </c>
      <c r="I388" s="5">
        <v>0</v>
      </c>
      <c r="J388" s="5">
        <v>10606.1</v>
      </c>
      <c r="K388" s="5">
        <v>15435</v>
      </c>
      <c r="L388" s="5">
        <v>0</v>
      </c>
      <c r="M388" s="5">
        <v>3089</v>
      </c>
      <c r="N388" s="5">
        <v>17293</v>
      </c>
      <c r="O388" s="5">
        <v>22496</v>
      </c>
      <c r="P388" s="5">
        <v>11512</v>
      </c>
      <c r="Q388" s="5">
        <v>1290</v>
      </c>
      <c r="R388" s="5">
        <v>1850</v>
      </c>
      <c r="S388" s="5">
        <v>0</v>
      </c>
      <c r="T388" s="5">
        <v>3075.8888889999998</v>
      </c>
      <c r="U388" s="5">
        <v>-48882</v>
      </c>
      <c r="V388" s="5">
        <v>0</v>
      </c>
      <c r="W388" s="5">
        <v>0</v>
      </c>
      <c r="X388" s="5">
        <v>0</v>
      </c>
      <c r="Y388" s="5">
        <v>5314</v>
      </c>
      <c r="Z388" s="5">
        <v>4948</v>
      </c>
      <c r="AA388" s="5">
        <v>0</v>
      </c>
      <c r="AB388" s="5">
        <v>725912.98888900003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47"/>
    </row>
    <row r="389" spans="1:39" x14ac:dyDescent="0.25">
      <c r="A389" s="5">
        <v>4084</v>
      </c>
      <c r="B389" s="5">
        <v>7</v>
      </c>
      <c r="C389" s="5" t="s">
        <v>2255</v>
      </c>
      <c r="D389" s="5">
        <v>0</v>
      </c>
      <c r="E389" s="5">
        <v>0</v>
      </c>
      <c r="F389" s="5">
        <v>335</v>
      </c>
      <c r="G389" s="5">
        <v>335</v>
      </c>
      <c r="H389" s="5">
        <v>2288720</v>
      </c>
      <c r="I389" s="5">
        <v>0</v>
      </c>
      <c r="J389" s="5">
        <v>37275.19</v>
      </c>
      <c r="K389" s="5">
        <v>0</v>
      </c>
      <c r="L389" s="5">
        <v>0</v>
      </c>
      <c r="M389" s="5">
        <v>10428</v>
      </c>
      <c r="N389" s="5">
        <v>182235</v>
      </c>
      <c r="O389" s="5">
        <v>75953</v>
      </c>
      <c r="P389" s="5">
        <v>38869</v>
      </c>
      <c r="Q389" s="5">
        <v>4355</v>
      </c>
      <c r="R389" s="5">
        <v>6214</v>
      </c>
      <c r="S389" s="5">
        <v>0</v>
      </c>
      <c r="T389" s="5">
        <v>16750</v>
      </c>
      <c r="U389" s="5">
        <v>0</v>
      </c>
      <c r="V389" s="5">
        <v>0</v>
      </c>
      <c r="W389" s="5">
        <v>0</v>
      </c>
      <c r="X389" s="5">
        <v>0</v>
      </c>
      <c r="Y389" s="5">
        <v>28695</v>
      </c>
      <c r="Z389" s="5">
        <v>18010</v>
      </c>
      <c r="AA389" s="5">
        <v>0</v>
      </c>
      <c r="AB389" s="5">
        <v>2707504.19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47"/>
    </row>
    <row r="390" spans="1:39" x14ac:dyDescent="0.25">
      <c r="A390" s="5">
        <v>4085</v>
      </c>
      <c r="B390" s="5">
        <v>7</v>
      </c>
      <c r="C390" s="5" t="s">
        <v>2256</v>
      </c>
      <c r="D390" s="5">
        <v>0</v>
      </c>
      <c r="E390" s="5">
        <v>0</v>
      </c>
      <c r="F390" s="5">
        <v>220</v>
      </c>
      <c r="G390" s="5">
        <v>264</v>
      </c>
      <c r="H390" s="5">
        <v>1803648</v>
      </c>
      <c r="I390" s="5">
        <v>4503</v>
      </c>
      <c r="J390" s="5">
        <v>37891.760000000002</v>
      </c>
      <c r="K390" s="5">
        <v>0</v>
      </c>
      <c r="L390" s="5">
        <v>0</v>
      </c>
      <c r="M390" s="5">
        <v>8218</v>
      </c>
      <c r="N390" s="5">
        <v>23029</v>
      </c>
      <c r="O390" s="5">
        <v>59856</v>
      </c>
      <c r="P390" s="5">
        <v>30631</v>
      </c>
      <c r="Q390" s="5">
        <v>3432</v>
      </c>
      <c r="R390" s="5">
        <v>3411</v>
      </c>
      <c r="S390" s="5">
        <v>0</v>
      </c>
      <c r="T390" s="5">
        <v>15312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13759</v>
      </c>
      <c r="AA390" s="5">
        <v>0</v>
      </c>
      <c r="AB390" s="5">
        <v>2003690.76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47"/>
    </row>
    <row r="391" spans="1:39" x14ac:dyDescent="0.25">
      <c r="A391" s="5">
        <v>4087</v>
      </c>
      <c r="B391" s="5">
        <v>7</v>
      </c>
      <c r="C391" s="5" t="s">
        <v>2257</v>
      </c>
      <c r="D391" s="5">
        <v>0</v>
      </c>
      <c r="E391" s="5">
        <v>0</v>
      </c>
      <c r="F391" s="5">
        <v>77</v>
      </c>
      <c r="G391" s="5">
        <v>92.4</v>
      </c>
      <c r="H391" s="5">
        <v>631277</v>
      </c>
      <c r="I391" s="5">
        <v>0</v>
      </c>
      <c r="J391" s="5">
        <v>50828.1</v>
      </c>
      <c r="K391" s="5">
        <v>16459</v>
      </c>
      <c r="L391" s="5">
        <v>0</v>
      </c>
      <c r="M391" s="5">
        <v>2876</v>
      </c>
      <c r="N391" s="5">
        <v>0</v>
      </c>
      <c r="O391" s="5">
        <v>20949</v>
      </c>
      <c r="P391" s="5">
        <v>10721</v>
      </c>
      <c r="Q391" s="5">
        <v>1201</v>
      </c>
      <c r="R391" s="5">
        <v>897</v>
      </c>
      <c r="S391" s="5">
        <v>0</v>
      </c>
      <c r="T391" s="5">
        <v>6652.8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5660</v>
      </c>
      <c r="AA391" s="5">
        <v>0</v>
      </c>
      <c r="AB391" s="5">
        <v>747520.9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47"/>
    </row>
    <row r="392" spans="1:39" x14ac:dyDescent="0.25">
      <c r="A392" s="5">
        <v>4088</v>
      </c>
      <c r="B392" s="5">
        <v>7</v>
      </c>
      <c r="C392" s="5" t="s">
        <v>2258</v>
      </c>
      <c r="D392" s="5">
        <v>0</v>
      </c>
      <c r="E392" s="5">
        <v>0</v>
      </c>
      <c r="F392" s="5">
        <v>546.56327699999997</v>
      </c>
      <c r="G392" s="5">
        <v>590.1748</v>
      </c>
      <c r="H392" s="5">
        <v>4032074</v>
      </c>
      <c r="I392" s="5">
        <v>0</v>
      </c>
      <c r="J392" s="5">
        <v>1878685.11</v>
      </c>
      <c r="K392" s="5">
        <v>318672</v>
      </c>
      <c r="L392" s="5">
        <v>0</v>
      </c>
      <c r="M392" s="5">
        <v>18371</v>
      </c>
      <c r="N392" s="5">
        <v>0</v>
      </c>
      <c r="O392" s="5">
        <v>133808</v>
      </c>
      <c r="P392" s="5">
        <v>68476</v>
      </c>
      <c r="Q392" s="5">
        <v>7672</v>
      </c>
      <c r="R392" s="5">
        <v>0</v>
      </c>
      <c r="S392" s="5">
        <v>0</v>
      </c>
      <c r="T392" s="5">
        <v>79083.423175000004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24216</v>
      </c>
      <c r="AA392" s="5">
        <v>0</v>
      </c>
      <c r="AB392" s="5">
        <v>6561057.533175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47"/>
    </row>
    <row r="393" spans="1:39" x14ac:dyDescent="0.25">
      <c r="A393" s="5">
        <v>4089</v>
      </c>
      <c r="B393" s="5">
        <v>7</v>
      </c>
      <c r="C393" s="5" t="s">
        <v>2259</v>
      </c>
      <c r="D393" s="5">
        <v>0</v>
      </c>
      <c r="E393" s="5">
        <v>0</v>
      </c>
      <c r="F393" s="5">
        <v>284.26133600000003</v>
      </c>
      <c r="G393" s="5">
        <v>300.22133600000001</v>
      </c>
      <c r="H393" s="5">
        <v>2051112</v>
      </c>
      <c r="I393" s="5">
        <v>0</v>
      </c>
      <c r="J393" s="5">
        <v>165017.84</v>
      </c>
      <c r="K393" s="5">
        <v>17646</v>
      </c>
      <c r="L393" s="5">
        <v>0</v>
      </c>
      <c r="M393" s="5">
        <v>9346</v>
      </c>
      <c r="N393" s="5">
        <v>0</v>
      </c>
      <c r="O393" s="5">
        <v>68068</v>
      </c>
      <c r="P393" s="5">
        <v>34834</v>
      </c>
      <c r="Q393" s="5">
        <v>3903</v>
      </c>
      <c r="R393" s="5">
        <v>0</v>
      </c>
      <c r="S393" s="5">
        <v>0</v>
      </c>
      <c r="T393" s="5">
        <v>900.66400699999997</v>
      </c>
      <c r="U393" s="5">
        <v>0</v>
      </c>
      <c r="V393" s="5">
        <v>0</v>
      </c>
      <c r="W393" s="5">
        <v>0</v>
      </c>
      <c r="X393" s="5">
        <v>0</v>
      </c>
      <c r="Y393" s="5">
        <v>29419</v>
      </c>
      <c r="Z393" s="5">
        <v>14355</v>
      </c>
      <c r="AA393" s="5">
        <v>0</v>
      </c>
      <c r="AB393" s="5">
        <v>2394601.504007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47"/>
    </row>
    <row r="394" spans="1:39" x14ac:dyDescent="0.25">
      <c r="A394" s="5">
        <v>4090</v>
      </c>
      <c r="B394" s="5">
        <v>7</v>
      </c>
      <c r="C394" s="5" t="s">
        <v>2260</v>
      </c>
      <c r="D394" s="5">
        <v>0</v>
      </c>
      <c r="E394" s="5">
        <v>0</v>
      </c>
      <c r="F394" s="5">
        <v>180</v>
      </c>
      <c r="G394" s="5">
        <v>180</v>
      </c>
      <c r="H394" s="5">
        <v>1229760</v>
      </c>
      <c r="I394" s="5">
        <v>0</v>
      </c>
      <c r="J394" s="5">
        <v>7668.01</v>
      </c>
      <c r="K394" s="5">
        <v>0</v>
      </c>
      <c r="L394" s="5">
        <v>0</v>
      </c>
      <c r="M394" s="5">
        <v>5603</v>
      </c>
      <c r="N394" s="5">
        <v>18000</v>
      </c>
      <c r="O394" s="5">
        <v>40811</v>
      </c>
      <c r="P394" s="5">
        <v>20885</v>
      </c>
      <c r="Q394" s="5">
        <v>2340</v>
      </c>
      <c r="R394" s="5">
        <v>1566</v>
      </c>
      <c r="S394" s="5">
        <v>0</v>
      </c>
      <c r="T394" s="5">
        <v>18000</v>
      </c>
      <c r="U394" s="5">
        <v>-75307</v>
      </c>
      <c r="V394" s="5">
        <v>0</v>
      </c>
      <c r="W394" s="5">
        <v>0</v>
      </c>
      <c r="X394" s="5">
        <v>0</v>
      </c>
      <c r="Y394" s="5">
        <v>0</v>
      </c>
      <c r="Z394" s="5">
        <v>10189</v>
      </c>
      <c r="AA394" s="5">
        <v>0</v>
      </c>
      <c r="AB394" s="5">
        <v>1279515.01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47"/>
    </row>
    <row r="395" spans="1:39" x14ac:dyDescent="0.25">
      <c r="A395" s="5">
        <v>4091</v>
      </c>
      <c r="B395" s="5">
        <v>7</v>
      </c>
      <c r="C395" s="5" t="s">
        <v>2261</v>
      </c>
      <c r="D395" s="5">
        <v>0</v>
      </c>
      <c r="E395" s="5">
        <v>0</v>
      </c>
      <c r="F395" s="5">
        <v>138.62301600000001</v>
      </c>
      <c r="G395" s="5">
        <v>162.34761900000001</v>
      </c>
      <c r="H395" s="5">
        <v>1109159</v>
      </c>
      <c r="I395" s="5">
        <v>2769</v>
      </c>
      <c r="J395" s="5">
        <v>10469.66</v>
      </c>
      <c r="K395" s="5">
        <v>15496</v>
      </c>
      <c r="L395" s="5">
        <v>0</v>
      </c>
      <c r="M395" s="5">
        <v>5054</v>
      </c>
      <c r="N395" s="5">
        <v>16235</v>
      </c>
      <c r="O395" s="5">
        <v>36808</v>
      </c>
      <c r="P395" s="5">
        <v>18837</v>
      </c>
      <c r="Q395" s="5">
        <v>2111</v>
      </c>
      <c r="R395" s="5">
        <v>0</v>
      </c>
      <c r="S395" s="5">
        <v>0</v>
      </c>
      <c r="T395" s="5">
        <v>17371.195238</v>
      </c>
      <c r="U395" s="5">
        <v>-67922</v>
      </c>
      <c r="V395" s="5">
        <v>0</v>
      </c>
      <c r="W395" s="5">
        <v>0</v>
      </c>
      <c r="X395" s="5">
        <v>0</v>
      </c>
      <c r="Y395" s="5">
        <v>0</v>
      </c>
      <c r="Z395" s="5">
        <v>8353</v>
      </c>
      <c r="AA395" s="5">
        <v>0</v>
      </c>
      <c r="AB395" s="5">
        <v>1174740.8552379999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47"/>
    </row>
    <row r="396" spans="1:39" x14ac:dyDescent="0.25">
      <c r="A396" s="5">
        <v>4092</v>
      </c>
      <c r="B396" s="5">
        <v>7</v>
      </c>
      <c r="C396" s="5" t="s">
        <v>2262</v>
      </c>
      <c r="D396" s="5">
        <v>0</v>
      </c>
      <c r="E396" s="5">
        <v>0</v>
      </c>
      <c r="F396" s="5">
        <v>81.107142999999994</v>
      </c>
      <c r="G396" s="5">
        <v>97.328570999999997</v>
      </c>
      <c r="H396" s="5">
        <v>664949</v>
      </c>
      <c r="I396" s="5">
        <v>0</v>
      </c>
      <c r="J396" s="5">
        <v>59637.37</v>
      </c>
      <c r="K396" s="5">
        <v>0</v>
      </c>
      <c r="L396" s="5">
        <v>0</v>
      </c>
      <c r="M396" s="5">
        <v>3030</v>
      </c>
      <c r="N396" s="5">
        <v>0</v>
      </c>
      <c r="O396" s="5">
        <v>22067</v>
      </c>
      <c r="P396" s="5">
        <v>11293</v>
      </c>
      <c r="Q396" s="5">
        <v>1265</v>
      </c>
      <c r="R396" s="5">
        <v>149</v>
      </c>
      <c r="S396" s="5">
        <v>0</v>
      </c>
      <c r="T396" s="5">
        <v>973.28571399999998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2324</v>
      </c>
      <c r="AA396" s="5">
        <v>0</v>
      </c>
      <c r="AB396" s="5">
        <v>765687.65571399999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47"/>
    </row>
    <row r="397" spans="1:39" x14ac:dyDescent="0.25">
      <c r="A397" s="5">
        <v>4093</v>
      </c>
      <c r="B397" s="5">
        <v>7</v>
      </c>
      <c r="C397" s="5" t="s">
        <v>2263</v>
      </c>
      <c r="D397" s="5">
        <v>0</v>
      </c>
      <c r="E397" s="5">
        <v>0</v>
      </c>
      <c r="F397" s="5">
        <v>120</v>
      </c>
      <c r="G397" s="5">
        <v>144</v>
      </c>
      <c r="H397" s="5">
        <v>983808</v>
      </c>
      <c r="I397" s="5">
        <v>0</v>
      </c>
      <c r="J397" s="5">
        <v>94487.19</v>
      </c>
      <c r="K397" s="5">
        <v>0</v>
      </c>
      <c r="L397" s="5">
        <v>0</v>
      </c>
      <c r="M397" s="5">
        <v>4483</v>
      </c>
      <c r="N397" s="5">
        <v>17214</v>
      </c>
      <c r="O397" s="5">
        <v>32648</v>
      </c>
      <c r="P397" s="5">
        <v>16708</v>
      </c>
      <c r="Q397" s="5">
        <v>1872</v>
      </c>
      <c r="R397" s="5">
        <v>539</v>
      </c>
      <c r="S397" s="5">
        <v>0</v>
      </c>
      <c r="T397" s="5">
        <v>26496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5804</v>
      </c>
      <c r="AA397" s="5">
        <v>0</v>
      </c>
      <c r="AB397" s="5">
        <v>1184059.19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47"/>
    </row>
    <row r="398" spans="1:39" x14ac:dyDescent="0.25">
      <c r="A398" s="5">
        <v>4095</v>
      </c>
      <c r="B398" s="5">
        <v>7</v>
      </c>
      <c r="C398" s="5" t="s">
        <v>2264</v>
      </c>
      <c r="D398" s="5">
        <v>0</v>
      </c>
      <c r="E398" s="5">
        <v>0</v>
      </c>
      <c r="F398" s="5">
        <v>159</v>
      </c>
      <c r="G398" s="5">
        <v>190.8</v>
      </c>
      <c r="H398" s="5">
        <v>1303546</v>
      </c>
      <c r="I398" s="5">
        <v>0</v>
      </c>
      <c r="J398" s="5">
        <v>10116.27</v>
      </c>
      <c r="K398" s="5">
        <v>0</v>
      </c>
      <c r="L398" s="5">
        <v>0</v>
      </c>
      <c r="M398" s="5">
        <v>5939</v>
      </c>
      <c r="N398" s="5">
        <v>20099</v>
      </c>
      <c r="O398" s="5">
        <v>43259</v>
      </c>
      <c r="P398" s="5">
        <v>22138</v>
      </c>
      <c r="Q398" s="5">
        <v>2480</v>
      </c>
      <c r="R398" s="5">
        <v>2167</v>
      </c>
      <c r="S398" s="5">
        <v>0</v>
      </c>
      <c r="T398" s="5">
        <v>12783.6</v>
      </c>
      <c r="U398" s="5">
        <v>-80844</v>
      </c>
      <c r="V398" s="5">
        <v>0</v>
      </c>
      <c r="W398" s="5">
        <v>0</v>
      </c>
      <c r="X398" s="5">
        <v>0</v>
      </c>
      <c r="Y398" s="5">
        <v>0</v>
      </c>
      <c r="Z398" s="5">
        <v>7968</v>
      </c>
      <c r="AA398" s="5">
        <v>0</v>
      </c>
      <c r="AB398" s="5">
        <v>1349651.87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47"/>
    </row>
    <row r="399" spans="1:39" x14ac:dyDescent="0.25">
      <c r="A399" s="5">
        <v>4097</v>
      </c>
      <c r="B399" s="5">
        <v>7</v>
      </c>
      <c r="C399" s="5" t="s">
        <v>2265</v>
      </c>
      <c r="D399" s="5">
        <v>0</v>
      </c>
      <c r="E399" s="5">
        <v>0</v>
      </c>
      <c r="F399" s="5">
        <v>500.766954</v>
      </c>
      <c r="G399" s="5">
        <v>531.98263999999995</v>
      </c>
      <c r="H399" s="5">
        <v>3634505</v>
      </c>
      <c r="I399" s="5">
        <v>0</v>
      </c>
      <c r="J399" s="5">
        <v>1112915.1399999999</v>
      </c>
      <c r="K399" s="5">
        <v>488822</v>
      </c>
      <c r="L399" s="5">
        <v>0</v>
      </c>
      <c r="M399" s="5">
        <v>16560</v>
      </c>
      <c r="N399" s="5">
        <v>0</v>
      </c>
      <c r="O399" s="5">
        <v>120614</v>
      </c>
      <c r="P399" s="5">
        <v>61724</v>
      </c>
      <c r="Q399" s="5">
        <v>6916</v>
      </c>
      <c r="R399" s="5">
        <v>135289</v>
      </c>
      <c r="S399" s="5">
        <v>0</v>
      </c>
      <c r="T399" s="5">
        <v>1063.965281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46601</v>
      </c>
      <c r="AA399" s="5">
        <v>0</v>
      </c>
      <c r="AB399" s="5">
        <v>5625010.105281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47"/>
    </row>
    <row r="400" spans="1:39" x14ac:dyDescent="0.25">
      <c r="A400" s="5">
        <v>4098</v>
      </c>
      <c r="B400" s="5">
        <v>7</v>
      </c>
      <c r="C400" s="5" t="s">
        <v>2266</v>
      </c>
      <c r="D400" s="5">
        <v>0</v>
      </c>
      <c r="E400" s="5">
        <v>0</v>
      </c>
      <c r="F400" s="5">
        <v>990.21333300000003</v>
      </c>
      <c r="G400" s="5">
        <v>1074.6559999999999</v>
      </c>
      <c r="H400" s="5">
        <v>7342050</v>
      </c>
      <c r="I400" s="5">
        <v>0</v>
      </c>
      <c r="J400" s="5">
        <v>8235</v>
      </c>
      <c r="K400" s="5">
        <v>26061</v>
      </c>
      <c r="L400" s="5">
        <v>0</v>
      </c>
      <c r="M400" s="5">
        <v>33453</v>
      </c>
      <c r="N400" s="5">
        <v>0</v>
      </c>
      <c r="O400" s="5">
        <v>243652</v>
      </c>
      <c r="P400" s="5">
        <v>124689</v>
      </c>
      <c r="Q400" s="5">
        <v>13971</v>
      </c>
      <c r="R400" s="5">
        <v>0</v>
      </c>
      <c r="S400" s="5">
        <v>0</v>
      </c>
      <c r="T400" s="5">
        <v>106390.944</v>
      </c>
      <c r="U400" s="5">
        <v>0</v>
      </c>
      <c r="V400" s="5">
        <v>0</v>
      </c>
      <c r="W400" s="5">
        <v>0</v>
      </c>
      <c r="X400" s="5">
        <v>0</v>
      </c>
      <c r="Y400" s="5">
        <v>4101</v>
      </c>
      <c r="Z400" s="5">
        <v>46064</v>
      </c>
      <c r="AA400" s="5">
        <v>0</v>
      </c>
      <c r="AB400" s="5">
        <v>7948666.9440000001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47"/>
    </row>
    <row r="401" spans="1:39" x14ac:dyDescent="0.25">
      <c r="A401" s="5">
        <v>4100</v>
      </c>
      <c r="B401" s="5">
        <v>7</v>
      </c>
      <c r="C401" s="5" t="s">
        <v>429</v>
      </c>
      <c r="D401" s="5">
        <v>0</v>
      </c>
      <c r="E401" s="5">
        <v>0</v>
      </c>
      <c r="F401" s="5">
        <v>125.99264700000001</v>
      </c>
      <c r="G401" s="5">
        <v>129.76764700000001</v>
      </c>
      <c r="H401" s="5">
        <v>886573</v>
      </c>
      <c r="I401" s="5">
        <v>0</v>
      </c>
      <c r="J401" s="5">
        <v>23948.560000000001</v>
      </c>
      <c r="K401" s="5">
        <v>0</v>
      </c>
      <c r="L401" s="5">
        <v>0</v>
      </c>
      <c r="M401" s="5">
        <v>4040</v>
      </c>
      <c r="N401" s="5">
        <v>87767</v>
      </c>
      <c r="O401" s="5">
        <v>29422</v>
      </c>
      <c r="P401" s="5">
        <v>15056</v>
      </c>
      <c r="Q401" s="5">
        <v>1687</v>
      </c>
      <c r="R401" s="5">
        <v>0</v>
      </c>
      <c r="S401" s="5">
        <v>0</v>
      </c>
      <c r="T401" s="5">
        <v>0</v>
      </c>
      <c r="U401" s="5">
        <v>-129081</v>
      </c>
      <c r="V401" s="5">
        <v>0</v>
      </c>
      <c r="W401" s="5">
        <v>0</v>
      </c>
      <c r="X401" s="5">
        <v>0</v>
      </c>
      <c r="Y401" s="5">
        <v>0</v>
      </c>
      <c r="Z401" s="5">
        <v>6136</v>
      </c>
      <c r="AA401" s="5">
        <v>0</v>
      </c>
      <c r="AB401" s="5">
        <v>925548.56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47"/>
    </row>
    <row r="402" spans="1:39" x14ac:dyDescent="0.25">
      <c r="A402" s="5">
        <v>4102</v>
      </c>
      <c r="B402" s="5">
        <v>7</v>
      </c>
      <c r="C402" s="5" t="s">
        <v>2267</v>
      </c>
      <c r="D402" s="5">
        <v>0</v>
      </c>
      <c r="E402" s="5">
        <v>0</v>
      </c>
      <c r="F402" s="5">
        <v>390.91215099999999</v>
      </c>
      <c r="G402" s="5">
        <v>469.09458100000001</v>
      </c>
      <c r="H402" s="5">
        <v>3204854</v>
      </c>
      <c r="I402" s="5">
        <v>8001</v>
      </c>
      <c r="J402" s="5">
        <v>1436724.24</v>
      </c>
      <c r="K402" s="5">
        <v>15535</v>
      </c>
      <c r="L402" s="5">
        <v>0</v>
      </c>
      <c r="M402" s="5">
        <v>14602</v>
      </c>
      <c r="N402" s="5">
        <v>0</v>
      </c>
      <c r="O402" s="5">
        <v>106356</v>
      </c>
      <c r="P402" s="5">
        <v>54427</v>
      </c>
      <c r="Q402" s="5">
        <v>6098</v>
      </c>
      <c r="R402" s="5">
        <v>0</v>
      </c>
      <c r="S402" s="5">
        <v>0</v>
      </c>
      <c r="T402" s="5">
        <v>21109.256158</v>
      </c>
      <c r="U402" s="5">
        <v>0</v>
      </c>
      <c r="V402" s="5">
        <v>0</v>
      </c>
      <c r="W402" s="5">
        <v>0</v>
      </c>
      <c r="X402" s="5">
        <v>0</v>
      </c>
      <c r="Y402" s="5">
        <v>27749</v>
      </c>
      <c r="Z402" s="5">
        <v>21856</v>
      </c>
      <c r="AA402" s="5">
        <v>0</v>
      </c>
      <c r="AB402" s="5">
        <v>4917311.4961580001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47"/>
    </row>
    <row r="403" spans="1:39" x14ac:dyDescent="0.25">
      <c r="A403" s="5">
        <v>4103</v>
      </c>
      <c r="B403" s="5">
        <v>7</v>
      </c>
      <c r="C403" s="5" t="s">
        <v>2268</v>
      </c>
      <c r="D403" s="5">
        <v>0</v>
      </c>
      <c r="E403" s="5">
        <v>0</v>
      </c>
      <c r="F403" s="5">
        <v>2283.1880200000001</v>
      </c>
      <c r="G403" s="5">
        <v>2496.907612</v>
      </c>
      <c r="H403" s="5">
        <v>17058873</v>
      </c>
      <c r="I403" s="5">
        <v>42588</v>
      </c>
      <c r="J403" s="5">
        <v>5343840.4000000004</v>
      </c>
      <c r="K403" s="5">
        <v>868039</v>
      </c>
      <c r="L403" s="5">
        <v>0</v>
      </c>
      <c r="M403" s="5">
        <v>77726</v>
      </c>
      <c r="N403" s="5">
        <v>0</v>
      </c>
      <c r="O403" s="5">
        <v>566112</v>
      </c>
      <c r="P403" s="5">
        <v>289707</v>
      </c>
      <c r="Q403" s="5">
        <v>32460</v>
      </c>
      <c r="R403" s="5">
        <v>0</v>
      </c>
      <c r="S403" s="5">
        <v>0</v>
      </c>
      <c r="T403" s="5">
        <v>277156.74495800002</v>
      </c>
      <c r="U403" s="5">
        <v>0</v>
      </c>
      <c r="V403" s="5">
        <v>0</v>
      </c>
      <c r="W403" s="5">
        <v>0</v>
      </c>
      <c r="X403" s="5">
        <v>0</v>
      </c>
      <c r="Y403" s="5">
        <v>139826</v>
      </c>
      <c r="Z403" s="5">
        <v>111916</v>
      </c>
      <c r="AA403" s="5">
        <v>0</v>
      </c>
      <c r="AB403" s="5">
        <v>24808244.144958001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47"/>
    </row>
    <row r="404" spans="1:39" x14ac:dyDescent="0.25">
      <c r="A404" s="5">
        <v>4104</v>
      </c>
      <c r="B404" s="5">
        <v>7</v>
      </c>
      <c r="C404" s="5" t="s">
        <v>2269</v>
      </c>
      <c r="D404" s="5">
        <v>0</v>
      </c>
      <c r="E404" s="5">
        <v>0</v>
      </c>
      <c r="F404" s="5">
        <v>236.88854499999999</v>
      </c>
      <c r="G404" s="5">
        <v>284.266254</v>
      </c>
      <c r="H404" s="5">
        <v>1942107</v>
      </c>
      <c r="I404" s="5">
        <v>4849</v>
      </c>
      <c r="J404" s="5">
        <v>487386.4</v>
      </c>
      <c r="K404" s="5">
        <v>15457</v>
      </c>
      <c r="L404" s="5">
        <v>0</v>
      </c>
      <c r="M404" s="5">
        <v>8849</v>
      </c>
      <c r="N404" s="5">
        <v>2399</v>
      </c>
      <c r="O404" s="5">
        <v>64450</v>
      </c>
      <c r="P404" s="5">
        <v>32982</v>
      </c>
      <c r="Q404" s="5">
        <v>3695</v>
      </c>
      <c r="R404" s="5">
        <v>0</v>
      </c>
      <c r="S404" s="5">
        <v>0</v>
      </c>
      <c r="T404" s="5">
        <v>23309.832816999999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9172</v>
      </c>
      <c r="AA404" s="5">
        <v>0</v>
      </c>
      <c r="AB404" s="5">
        <v>2594656.2328169998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47"/>
    </row>
    <row r="405" spans="1:39" x14ac:dyDescent="0.25">
      <c r="A405" s="5">
        <v>4105</v>
      </c>
      <c r="B405" s="5">
        <v>7</v>
      </c>
      <c r="C405" s="5" t="s">
        <v>2270</v>
      </c>
      <c r="D405" s="5">
        <v>0</v>
      </c>
      <c r="E405" s="5">
        <v>0</v>
      </c>
      <c r="F405" s="5">
        <v>702.50341500000002</v>
      </c>
      <c r="G405" s="5">
        <v>774.11558500000001</v>
      </c>
      <c r="H405" s="5">
        <v>5288758</v>
      </c>
      <c r="I405" s="5">
        <v>0</v>
      </c>
      <c r="J405" s="5">
        <v>20925.43</v>
      </c>
      <c r="K405" s="5">
        <v>0</v>
      </c>
      <c r="L405" s="5">
        <v>0</v>
      </c>
      <c r="M405" s="5">
        <v>24097</v>
      </c>
      <c r="N405" s="5">
        <v>0</v>
      </c>
      <c r="O405" s="5">
        <v>175512</v>
      </c>
      <c r="P405" s="5">
        <v>89818</v>
      </c>
      <c r="Q405" s="5">
        <v>10064</v>
      </c>
      <c r="R405" s="5">
        <v>0</v>
      </c>
      <c r="S405" s="5">
        <v>0</v>
      </c>
      <c r="T405" s="5">
        <v>65799.824684000007</v>
      </c>
      <c r="U405" s="5">
        <v>0</v>
      </c>
      <c r="V405" s="5">
        <v>0</v>
      </c>
      <c r="W405" s="5">
        <v>0</v>
      </c>
      <c r="X405" s="5">
        <v>0</v>
      </c>
      <c r="Y405" s="5">
        <v>63673</v>
      </c>
      <c r="Z405" s="5">
        <v>44134</v>
      </c>
      <c r="AA405" s="5">
        <v>0</v>
      </c>
      <c r="AB405" s="5">
        <v>5782781.2546840003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47"/>
    </row>
    <row r="406" spans="1:39" x14ac:dyDescent="0.25">
      <c r="A406" s="5">
        <v>4106</v>
      </c>
      <c r="B406" s="5">
        <v>7</v>
      </c>
      <c r="C406" s="5" t="s">
        <v>2271</v>
      </c>
      <c r="D406" s="5">
        <v>0</v>
      </c>
      <c r="E406" s="5">
        <v>0</v>
      </c>
      <c r="F406" s="5">
        <v>252.24902599999999</v>
      </c>
      <c r="G406" s="5">
        <v>295.09883100000002</v>
      </c>
      <c r="H406" s="5">
        <v>2016115</v>
      </c>
      <c r="I406" s="5">
        <v>0</v>
      </c>
      <c r="J406" s="5">
        <v>143966.68</v>
      </c>
      <c r="K406" s="5">
        <v>0</v>
      </c>
      <c r="L406" s="5">
        <v>0</v>
      </c>
      <c r="M406" s="5">
        <v>9186</v>
      </c>
      <c r="N406" s="5">
        <v>64683</v>
      </c>
      <c r="O406" s="5">
        <v>66906</v>
      </c>
      <c r="P406" s="5">
        <v>34239</v>
      </c>
      <c r="Q406" s="5">
        <v>3836</v>
      </c>
      <c r="R406" s="5">
        <v>0</v>
      </c>
      <c r="S406" s="5">
        <v>0</v>
      </c>
      <c r="T406" s="5">
        <v>61970.754428</v>
      </c>
      <c r="U406" s="5">
        <v>-158634</v>
      </c>
      <c r="V406" s="5">
        <v>0</v>
      </c>
      <c r="W406" s="5">
        <v>0</v>
      </c>
      <c r="X406" s="5">
        <v>0</v>
      </c>
      <c r="Y406" s="5">
        <v>0</v>
      </c>
      <c r="Z406" s="5">
        <v>14767</v>
      </c>
      <c r="AA406" s="5">
        <v>0</v>
      </c>
      <c r="AB406" s="5">
        <v>2257035.4344279999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47"/>
    </row>
    <row r="407" spans="1:39" x14ac:dyDescent="0.25">
      <c r="A407" s="5">
        <v>4107</v>
      </c>
      <c r="B407" s="5">
        <v>7</v>
      </c>
      <c r="C407" s="5" t="s">
        <v>2272</v>
      </c>
      <c r="D407" s="5">
        <v>0</v>
      </c>
      <c r="E407" s="5">
        <v>0</v>
      </c>
      <c r="F407" s="5">
        <v>117.89831100000001</v>
      </c>
      <c r="G407" s="5">
        <v>138.277973</v>
      </c>
      <c r="H407" s="5">
        <v>944715</v>
      </c>
      <c r="I407" s="5">
        <v>0</v>
      </c>
      <c r="J407" s="5">
        <v>247869.1</v>
      </c>
      <c r="K407" s="5">
        <v>0</v>
      </c>
      <c r="L407" s="5">
        <v>0</v>
      </c>
      <c r="M407" s="5">
        <v>4304</v>
      </c>
      <c r="N407" s="5">
        <v>30309</v>
      </c>
      <c r="O407" s="5">
        <v>31351</v>
      </c>
      <c r="P407" s="5">
        <v>16044</v>
      </c>
      <c r="Q407" s="5">
        <v>1798</v>
      </c>
      <c r="R407" s="5">
        <v>0</v>
      </c>
      <c r="S407" s="5">
        <v>0</v>
      </c>
      <c r="T407" s="5">
        <v>42727.893659000001</v>
      </c>
      <c r="U407" s="5">
        <v>-74333</v>
      </c>
      <c r="V407" s="5">
        <v>0</v>
      </c>
      <c r="W407" s="5">
        <v>0</v>
      </c>
      <c r="X407" s="5">
        <v>0</v>
      </c>
      <c r="Y407" s="5">
        <v>0</v>
      </c>
      <c r="Z407" s="5">
        <v>8565</v>
      </c>
      <c r="AA407" s="5">
        <v>0</v>
      </c>
      <c r="AB407" s="5">
        <v>1253349.9936589999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47"/>
    </row>
    <row r="408" spans="1:39" x14ac:dyDescent="0.25">
      <c r="A408" s="5">
        <v>4110</v>
      </c>
      <c r="B408" s="5">
        <v>7</v>
      </c>
      <c r="C408" s="5" t="s">
        <v>2273</v>
      </c>
      <c r="D408" s="5">
        <v>0</v>
      </c>
      <c r="E408" s="5">
        <v>0</v>
      </c>
      <c r="F408" s="5">
        <v>348.83091000000002</v>
      </c>
      <c r="G408" s="5">
        <v>418.59709199999998</v>
      </c>
      <c r="H408" s="5">
        <v>2859855</v>
      </c>
      <c r="I408" s="5">
        <v>7140</v>
      </c>
      <c r="J408" s="5">
        <v>22487.87</v>
      </c>
      <c r="K408" s="5">
        <v>15411</v>
      </c>
      <c r="L408" s="5">
        <v>0</v>
      </c>
      <c r="M408" s="5">
        <v>13030</v>
      </c>
      <c r="N408" s="5">
        <v>935</v>
      </c>
      <c r="O408" s="5">
        <v>94907</v>
      </c>
      <c r="P408" s="5">
        <v>48568</v>
      </c>
      <c r="Q408" s="5">
        <v>5442</v>
      </c>
      <c r="R408" s="5">
        <v>0</v>
      </c>
      <c r="S408" s="5">
        <v>0</v>
      </c>
      <c r="T408" s="5">
        <v>13813.704034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20980</v>
      </c>
      <c r="AA408" s="5">
        <v>0</v>
      </c>
      <c r="AB408" s="5">
        <v>3102569.5740339998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47"/>
    </row>
    <row r="409" spans="1:39" x14ac:dyDescent="0.25">
      <c r="A409" s="5">
        <v>4111</v>
      </c>
      <c r="B409" s="5">
        <v>7</v>
      </c>
      <c r="C409" s="5" t="s">
        <v>2274</v>
      </c>
      <c r="D409" s="5">
        <v>0</v>
      </c>
      <c r="E409" s="5">
        <v>0</v>
      </c>
      <c r="F409" s="5">
        <v>126</v>
      </c>
      <c r="G409" s="5">
        <v>151.19999999999999</v>
      </c>
      <c r="H409" s="5">
        <v>1032998</v>
      </c>
      <c r="I409" s="5">
        <v>0</v>
      </c>
      <c r="J409" s="5">
        <v>339138.29</v>
      </c>
      <c r="K409" s="5">
        <v>0</v>
      </c>
      <c r="L409" s="5">
        <v>0</v>
      </c>
      <c r="M409" s="5">
        <v>4707</v>
      </c>
      <c r="N409" s="5">
        <v>0</v>
      </c>
      <c r="O409" s="5">
        <v>34281</v>
      </c>
      <c r="P409" s="5">
        <v>17543</v>
      </c>
      <c r="Q409" s="5">
        <v>1966</v>
      </c>
      <c r="R409" s="5">
        <v>0</v>
      </c>
      <c r="S409" s="5">
        <v>0</v>
      </c>
      <c r="T409" s="5">
        <v>2268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4398</v>
      </c>
      <c r="AA409" s="5">
        <v>0</v>
      </c>
      <c r="AB409" s="5">
        <v>1437299.29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47"/>
    </row>
    <row r="410" spans="1:39" x14ac:dyDescent="0.25">
      <c r="A410" s="5">
        <v>4112</v>
      </c>
      <c r="B410" s="5">
        <v>7</v>
      </c>
      <c r="C410" s="5" t="s">
        <v>2275</v>
      </c>
      <c r="D410" s="5">
        <v>0</v>
      </c>
      <c r="E410" s="5">
        <v>0</v>
      </c>
      <c r="F410" s="5">
        <v>403.52941199999998</v>
      </c>
      <c r="G410" s="5">
        <v>484.23529400000001</v>
      </c>
      <c r="H410" s="5">
        <v>3308296</v>
      </c>
      <c r="I410" s="5">
        <v>0</v>
      </c>
      <c r="J410" s="5">
        <v>5616.31</v>
      </c>
      <c r="K410" s="5">
        <v>0</v>
      </c>
      <c r="L410" s="5">
        <v>0</v>
      </c>
      <c r="M410" s="5">
        <v>15074</v>
      </c>
      <c r="N410" s="5">
        <v>0</v>
      </c>
      <c r="O410" s="5">
        <v>109788</v>
      </c>
      <c r="P410" s="5">
        <v>56184</v>
      </c>
      <c r="Q410" s="5">
        <v>6295</v>
      </c>
      <c r="R410" s="5">
        <v>0</v>
      </c>
      <c r="S410" s="5">
        <v>0</v>
      </c>
      <c r="T410" s="5">
        <v>37286.117646999999</v>
      </c>
      <c r="U410" s="5">
        <v>0</v>
      </c>
      <c r="V410" s="5">
        <v>0</v>
      </c>
      <c r="W410" s="5">
        <v>0</v>
      </c>
      <c r="X410" s="5">
        <v>0</v>
      </c>
      <c r="Y410" s="5">
        <v>14854</v>
      </c>
      <c r="Z410" s="5">
        <v>19655</v>
      </c>
      <c r="AA410" s="5">
        <v>0</v>
      </c>
      <c r="AB410" s="5">
        <v>3573048.4276470002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47"/>
    </row>
    <row r="411" spans="1:39" x14ac:dyDescent="0.25">
      <c r="A411" s="5">
        <v>4113</v>
      </c>
      <c r="B411" s="5">
        <v>7</v>
      </c>
      <c r="C411" s="5" t="s">
        <v>1047</v>
      </c>
      <c r="D411" s="5">
        <v>0</v>
      </c>
      <c r="E411" s="5">
        <v>0</v>
      </c>
      <c r="F411" s="5">
        <v>188.21552600000001</v>
      </c>
      <c r="G411" s="5">
        <v>188.21552600000001</v>
      </c>
      <c r="H411" s="5">
        <v>1285888</v>
      </c>
      <c r="I411" s="5">
        <v>0</v>
      </c>
      <c r="J411" s="5">
        <v>60352.47</v>
      </c>
      <c r="K411" s="5">
        <v>15834</v>
      </c>
      <c r="L411" s="5">
        <v>0</v>
      </c>
      <c r="M411" s="5">
        <v>5859</v>
      </c>
      <c r="N411" s="5">
        <v>0</v>
      </c>
      <c r="O411" s="5">
        <v>42673</v>
      </c>
      <c r="P411" s="5">
        <v>21838</v>
      </c>
      <c r="Q411" s="5">
        <v>2447</v>
      </c>
      <c r="R411" s="5">
        <v>0</v>
      </c>
      <c r="S411" s="5">
        <v>0</v>
      </c>
      <c r="T411" s="5">
        <v>11292.931578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23655</v>
      </c>
      <c r="AA411" s="5">
        <v>0</v>
      </c>
      <c r="AB411" s="5">
        <v>1469839.401578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47"/>
    </row>
    <row r="412" spans="1:39" x14ac:dyDescent="0.25">
      <c r="A412" s="5">
        <v>4116</v>
      </c>
      <c r="B412" s="5">
        <v>7</v>
      </c>
      <c r="C412" s="5" t="s">
        <v>2276</v>
      </c>
      <c r="D412" s="5">
        <v>0</v>
      </c>
      <c r="E412" s="5">
        <v>0</v>
      </c>
      <c r="F412" s="5">
        <v>1359.5586920000001</v>
      </c>
      <c r="G412" s="5">
        <v>1466.5488150000001</v>
      </c>
      <c r="H412" s="5">
        <v>10019462</v>
      </c>
      <c r="I412" s="5">
        <v>0</v>
      </c>
      <c r="J412" s="5">
        <v>23596.21</v>
      </c>
      <c r="K412" s="5">
        <v>22740</v>
      </c>
      <c r="L412" s="5">
        <v>0</v>
      </c>
      <c r="M412" s="5">
        <v>45652</v>
      </c>
      <c r="N412" s="5">
        <v>130119</v>
      </c>
      <c r="O412" s="5">
        <v>332504</v>
      </c>
      <c r="P412" s="5">
        <v>170158</v>
      </c>
      <c r="Q412" s="5">
        <v>19065</v>
      </c>
      <c r="R412" s="5">
        <v>0</v>
      </c>
      <c r="S412" s="5">
        <v>0</v>
      </c>
      <c r="T412" s="5">
        <v>76260.538386999993</v>
      </c>
      <c r="U412" s="5">
        <v>-597026</v>
      </c>
      <c r="V412" s="5">
        <v>0</v>
      </c>
      <c r="W412" s="5">
        <v>0</v>
      </c>
      <c r="X412" s="5">
        <v>0</v>
      </c>
      <c r="Y412" s="5">
        <v>0</v>
      </c>
      <c r="Z412" s="5">
        <v>67726</v>
      </c>
      <c r="AA412" s="5">
        <v>0</v>
      </c>
      <c r="AB412" s="5">
        <v>10310256.748387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47"/>
    </row>
    <row r="413" spans="1:39" x14ac:dyDescent="0.25">
      <c r="A413" s="5">
        <v>4118</v>
      </c>
      <c r="B413" s="5">
        <v>7</v>
      </c>
      <c r="C413" s="5" t="s">
        <v>2277</v>
      </c>
      <c r="D413" s="5">
        <v>0</v>
      </c>
      <c r="E413" s="5">
        <v>0</v>
      </c>
      <c r="F413" s="5">
        <v>714.67747499999996</v>
      </c>
      <c r="G413" s="5">
        <v>774.44909600000005</v>
      </c>
      <c r="H413" s="5">
        <v>5291036</v>
      </c>
      <c r="I413" s="5">
        <v>13209</v>
      </c>
      <c r="J413" s="5">
        <v>80323.34</v>
      </c>
      <c r="K413" s="5">
        <v>15566</v>
      </c>
      <c r="L413" s="5">
        <v>0</v>
      </c>
      <c r="M413" s="5">
        <v>24108</v>
      </c>
      <c r="N413" s="5">
        <v>25045</v>
      </c>
      <c r="O413" s="5">
        <v>175587</v>
      </c>
      <c r="P413" s="5">
        <v>89857</v>
      </c>
      <c r="Q413" s="5">
        <v>10068</v>
      </c>
      <c r="R413" s="5">
        <v>0</v>
      </c>
      <c r="S413" s="5">
        <v>0</v>
      </c>
      <c r="T413" s="5">
        <v>110746.220671</v>
      </c>
      <c r="U413" s="5">
        <v>-271607</v>
      </c>
      <c r="V413" s="5">
        <v>0</v>
      </c>
      <c r="W413" s="5">
        <v>0</v>
      </c>
      <c r="X413" s="5">
        <v>0</v>
      </c>
      <c r="Y413" s="5">
        <v>0</v>
      </c>
      <c r="Z413" s="5">
        <v>31462</v>
      </c>
      <c r="AA413" s="5">
        <v>0</v>
      </c>
      <c r="AB413" s="5">
        <v>5595400.5606709998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47"/>
    </row>
    <row r="414" spans="1:39" x14ac:dyDescent="0.25">
      <c r="A414" s="5">
        <v>4119</v>
      </c>
      <c r="B414" s="5">
        <v>7</v>
      </c>
      <c r="C414" s="5" t="s">
        <v>2278</v>
      </c>
      <c r="D414" s="5">
        <v>0</v>
      </c>
      <c r="E414" s="5">
        <v>0</v>
      </c>
      <c r="F414" s="5">
        <v>77.400000000000006</v>
      </c>
      <c r="G414" s="5">
        <v>92.88</v>
      </c>
      <c r="H414" s="5">
        <v>634556</v>
      </c>
      <c r="I414" s="5">
        <v>0</v>
      </c>
      <c r="J414" s="5">
        <v>15503.37</v>
      </c>
      <c r="K414" s="5">
        <v>0</v>
      </c>
      <c r="L414" s="5">
        <v>0</v>
      </c>
      <c r="M414" s="5">
        <v>2891</v>
      </c>
      <c r="N414" s="5">
        <v>0</v>
      </c>
      <c r="O414" s="5">
        <v>21058</v>
      </c>
      <c r="P414" s="5">
        <v>10777</v>
      </c>
      <c r="Q414" s="5">
        <v>1207</v>
      </c>
      <c r="R414" s="5">
        <v>0</v>
      </c>
      <c r="S414" s="5">
        <v>0</v>
      </c>
      <c r="T414" s="5">
        <v>6501.6</v>
      </c>
      <c r="U414" s="5">
        <v>0</v>
      </c>
      <c r="V414" s="5">
        <v>0</v>
      </c>
      <c r="W414" s="5">
        <v>0</v>
      </c>
      <c r="X414" s="5">
        <v>0</v>
      </c>
      <c r="Y414" s="5">
        <v>5969</v>
      </c>
      <c r="Z414" s="5">
        <v>8239</v>
      </c>
      <c r="AA414" s="5">
        <v>0</v>
      </c>
      <c r="AB414" s="5">
        <v>706701.97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47"/>
    </row>
    <row r="415" spans="1:39" x14ac:dyDescent="0.25">
      <c r="A415" s="5">
        <v>4120</v>
      </c>
      <c r="B415" s="5">
        <v>7</v>
      </c>
      <c r="C415" s="5" t="s">
        <v>2279</v>
      </c>
      <c r="D415" s="5">
        <v>0</v>
      </c>
      <c r="E415" s="5">
        <v>0</v>
      </c>
      <c r="F415" s="5">
        <v>1180.5955879999999</v>
      </c>
      <c r="G415" s="5">
        <v>1291.3038120000001</v>
      </c>
      <c r="H415" s="5">
        <v>8822188</v>
      </c>
      <c r="I415" s="5">
        <v>0</v>
      </c>
      <c r="J415" s="5">
        <v>18256.2</v>
      </c>
      <c r="K415" s="5">
        <v>20976</v>
      </c>
      <c r="L415" s="5">
        <v>0</v>
      </c>
      <c r="M415" s="5">
        <v>40197</v>
      </c>
      <c r="N415" s="5">
        <v>76968</v>
      </c>
      <c r="O415" s="5">
        <v>292771</v>
      </c>
      <c r="P415" s="5">
        <v>149825</v>
      </c>
      <c r="Q415" s="5">
        <v>16787</v>
      </c>
      <c r="R415" s="5">
        <v>0</v>
      </c>
      <c r="S415" s="5">
        <v>0</v>
      </c>
      <c r="T415" s="5">
        <v>29699.987677000001</v>
      </c>
      <c r="U415" s="5">
        <v>-488082</v>
      </c>
      <c r="V415" s="5">
        <v>0</v>
      </c>
      <c r="W415" s="5">
        <v>0</v>
      </c>
      <c r="X415" s="5">
        <v>0</v>
      </c>
      <c r="Y415" s="5">
        <v>31940</v>
      </c>
      <c r="Z415" s="5">
        <v>57155</v>
      </c>
      <c r="AA415" s="5">
        <v>0</v>
      </c>
      <c r="AB415" s="5">
        <v>9068681.1876769997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47"/>
    </row>
    <row r="416" spans="1:39" x14ac:dyDescent="0.25">
      <c r="A416" s="5">
        <v>4121</v>
      </c>
      <c r="B416" s="5">
        <v>7</v>
      </c>
      <c r="C416" s="5" t="s">
        <v>2280</v>
      </c>
      <c r="D416" s="5">
        <v>0</v>
      </c>
      <c r="E416" s="5">
        <v>0</v>
      </c>
      <c r="F416" s="5">
        <v>328.26709099999999</v>
      </c>
      <c r="G416" s="5">
        <v>393.92050899999998</v>
      </c>
      <c r="H416" s="5">
        <v>2691265</v>
      </c>
      <c r="I416" s="5">
        <v>0</v>
      </c>
      <c r="J416" s="5">
        <v>1052951.94</v>
      </c>
      <c r="K416" s="5">
        <v>16488</v>
      </c>
      <c r="L416" s="5">
        <v>0</v>
      </c>
      <c r="M416" s="5">
        <v>12262</v>
      </c>
      <c r="N416" s="5">
        <v>0</v>
      </c>
      <c r="O416" s="5">
        <v>89312</v>
      </c>
      <c r="P416" s="5">
        <v>45705</v>
      </c>
      <c r="Q416" s="5">
        <v>5121</v>
      </c>
      <c r="R416" s="5">
        <v>0</v>
      </c>
      <c r="S416" s="5">
        <v>0</v>
      </c>
      <c r="T416" s="5">
        <v>7090.5691569999999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15502</v>
      </c>
      <c r="AA416" s="5">
        <v>0</v>
      </c>
      <c r="AB416" s="5">
        <v>3935697.5091570001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47"/>
    </row>
    <row r="417" spans="1:39" x14ac:dyDescent="0.25">
      <c r="A417" s="5">
        <v>4122</v>
      </c>
      <c r="B417" s="5">
        <v>7</v>
      </c>
      <c r="C417" s="5" t="s">
        <v>2281</v>
      </c>
      <c r="D417" s="5">
        <v>0</v>
      </c>
      <c r="E417" s="5">
        <v>0</v>
      </c>
      <c r="F417" s="5">
        <v>1515.5823829999999</v>
      </c>
      <c r="G417" s="5">
        <v>1626.298859</v>
      </c>
      <c r="H417" s="5">
        <v>11110874</v>
      </c>
      <c r="I417" s="5">
        <v>0</v>
      </c>
      <c r="J417" s="5">
        <v>153522.22</v>
      </c>
      <c r="K417" s="5">
        <v>80037</v>
      </c>
      <c r="L417" s="5">
        <v>0</v>
      </c>
      <c r="M417" s="5">
        <v>50625</v>
      </c>
      <c r="N417" s="5">
        <v>0</v>
      </c>
      <c r="O417" s="5">
        <v>368723</v>
      </c>
      <c r="P417" s="5">
        <v>188694</v>
      </c>
      <c r="Q417" s="5">
        <v>21142</v>
      </c>
      <c r="R417" s="5">
        <v>0</v>
      </c>
      <c r="S417" s="5">
        <v>0</v>
      </c>
      <c r="T417" s="5">
        <v>37404.873760000002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68025</v>
      </c>
      <c r="AA417" s="5">
        <v>0</v>
      </c>
      <c r="AB417" s="5">
        <v>12079047.093760001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47"/>
    </row>
    <row r="418" spans="1:39" x14ac:dyDescent="0.25">
      <c r="A418" s="5">
        <v>4124</v>
      </c>
      <c r="B418" s="5">
        <v>7</v>
      </c>
      <c r="C418" s="5" t="s">
        <v>440</v>
      </c>
      <c r="D418" s="5">
        <v>0</v>
      </c>
      <c r="E418" s="5">
        <v>0</v>
      </c>
      <c r="F418" s="5">
        <v>852.48942099999999</v>
      </c>
      <c r="G418" s="5">
        <v>892.48942099999999</v>
      </c>
      <c r="H418" s="5">
        <v>6097488</v>
      </c>
      <c r="I418" s="5">
        <v>0</v>
      </c>
      <c r="J418" s="5">
        <v>245411.53</v>
      </c>
      <c r="K418" s="5">
        <v>21639</v>
      </c>
      <c r="L418" s="5">
        <v>0</v>
      </c>
      <c r="M418" s="5">
        <v>27782</v>
      </c>
      <c r="N418" s="5">
        <v>217</v>
      </c>
      <c r="O418" s="5">
        <v>202350</v>
      </c>
      <c r="P418" s="5">
        <v>103552</v>
      </c>
      <c r="Q418" s="5">
        <v>11602</v>
      </c>
      <c r="R418" s="5">
        <v>0</v>
      </c>
      <c r="S418" s="5">
        <v>0</v>
      </c>
      <c r="T418" s="5">
        <v>53549.365261999999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28274</v>
      </c>
      <c r="AA418" s="5">
        <v>0</v>
      </c>
      <c r="AB418" s="5">
        <v>6791864.8952620002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47"/>
    </row>
    <row r="419" spans="1:39" x14ac:dyDescent="0.25">
      <c r="A419" s="5">
        <v>4126</v>
      </c>
      <c r="B419" s="5">
        <v>7</v>
      </c>
      <c r="C419" s="5" t="s">
        <v>2282</v>
      </c>
      <c r="D419" s="5">
        <v>0</v>
      </c>
      <c r="E419" s="5">
        <v>0</v>
      </c>
      <c r="F419" s="5">
        <v>767</v>
      </c>
      <c r="G419" s="5">
        <v>837.8</v>
      </c>
      <c r="H419" s="5">
        <v>5723850</v>
      </c>
      <c r="I419" s="5">
        <v>0</v>
      </c>
      <c r="J419" s="5">
        <v>1368938.61</v>
      </c>
      <c r="K419" s="5">
        <v>277851</v>
      </c>
      <c r="L419" s="5">
        <v>0</v>
      </c>
      <c r="M419" s="5">
        <v>26080</v>
      </c>
      <c r="N419" s="5">
        <v>0</v>
      </c>
      <c r="O419" s="5">
        <v>189951</v>
      </c>
      <c r="P419" s="5">
        <v>97207</v>
      </c>
      <c r="Q419" s="5">
        <v>10891</v>
      </c>
      <c r="R419" s="5">
        <v>0</v>
      </c>
      <c r="S419" s="5">
        <v>0</v>
      </c>
      <c r="T419" s="5">
        <v>46079</v>
      </c>
      <c r="U419" s="5">
        <v>0</v>
      </c>
      <c r="V419" s="5">
        <v>0</v>
      </c>
      <c r="W419" s="5">
        <v>0</v>
      </c>
      <c r="X419" s="5">
        <v>0</v>
      </c>
      <c r="Y419" s="5">
        <v>18365</v>
      </c>
      <c r="Z419" s="5">
        <v>36484</v>
      </c>
      <c r="AA419" s="5">
        <v>0</v>
      </c>
      <c r="AB419" s="5">
        <v>7795696.6100000003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47"/>
    </row>
    <row r="420" spans="1:39" x14ac:dyDescent="0.25">
      <c r="A420" s="5">
        <v>4127</v>
      </c>
      <c r="B420" s="5">
        <v>7</v>
      </c>
      <c r="C420" s="5" t="s">
        <v>442</v>
      </c>
      <c r="D420" s="5">
        <v>0</v>
      </c>
      <c r="E420" s="5">
        <v>0</v>
      </c>
      <c r="F420" s="5">
        <v>122.04571199999999</v>
      </c>
      <c r="G420" s="5">
        <v>122.04571199999999</v>
      </c>
      <c r="H420" s="5">
        <v>833816</v>
      </c>
      <c r="I420" s="5">
        <v>0</v>
      </c>
      <c r="J420" s="5">
        <v>140847.82999999999</v>
      </c>
      <c r="K420" s="5">
        <v>15509</v>
      </c>
      <c r="L420" s="5">
        <v>0</v>
      </c>
      <c r="M420" s="5">
        <v>3799</v>
      </c>
      <c r="N420" s="5">
        <v>16387</v>
      </c>
      <c r="O420" s="5">
        <v>27671</v>
      </c>
      <c r="P420" s="5">
        <v>14161</v>
      </c>
      <c r="Q420" s="5">
        <v>1587</v>
      </c>
      <c r="R420" s="5">
        <v>0</v>
      </c>
      <c r="S420" s="5">
        <v>0</v>
      </c>
      <c r="T420" s="5">
        <v>15865.942584</v>
      </c>
      <c r="U420" s="5">
        <v>-55243</v>
      </c>
      <c r="V420" s="5">
        <v>0</v>
      </c>
      <c r="W420" s="5">
        <v>0</v>
      </c>
      <c r="X420" s="5">
        <v>0</v>
      </c>
      <c r="Y420" s="5">
        <v>0</v>
      </c>
      <c r="Z420" s="5">
        <v>6455</v>
      </c>
      <c r="AA420" s="5">
        <v>0</v>
      </c>
      <c r="AB420" s="5">
        <v>1020855.772584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47"/>
    </row>
    <row r="421" spans="1:39" x14ac:dyDescent="0.25">
      <c r="A421" s="5">
        <v>4131</v>
      </c>
      <c r="B421" s="5">
        <v>7</v>
      </c>
      <c r="C421" s="5" t="s">
        <v>2283</v>
      </c>
      <c r="D421" s="5">
        <v>0</v>
      </c>
      <c r="E421" s="5">
        <v>0</v>
      </c>
      <c r="F421" s="5">
        <v>536.46153800000002</v>
      </c>
      <c r="G421" s="5">
        <v>629.75384599999995</v>
      </c>
      <c r="H421" s="5">
        <v>4302478</v>
      </c>
      <c r="I421" s="5">
        <v>0</v>
      </c>
      <c r="J421" s="5">
        <v>1668908.87</v>
      </c>
      <c r="K421" s="5">
        <v>418787</v>
      </c>
      <c r="L421" s="5">
        <v>0</v>
      </c>
      <c r="M421" s="5">
        <v>19603</v>
      </c>
      <c r="N421" s="5">
        <v>0</v>
      </c>
      <c r="O421" s="5">
        <v>142781</v>
      </c>
      <c r="P421" s="5">
        <v>73068</v>
      </c>
      <c r="Q421" s="5">
        <v>8187</v>
      </c>
      <c r="R421" s="5">
        <v>0</v>
      </c>
      <c r="S421" s="5">
        <v>0</v>
      </c>
      <c r="T421" s="5">
        <v>629.75384599999995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28014</v>
      </c>
      <c r="AA421" s="5">
        <v>0</v>
      </c>
      <c r="AB421" s="5">
        <v>6662456.6238460001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47"/>
    </row>
    <row r="422" spans="1:39" x14ac:dyDescent="0.25">
      <c r="A422" s="5">
        <v>4132</v>
      </c>
      <c r="B422" s="5">
        <v>7</v>
      </c>
      <c r="C422" s="5" t="s">
        <v>2284</v>
      </c>
      <c r="D422" s="5">
        <v>0</v>
      </c>
      <c r="E422" s="5">
        <v>0</v>
      </c>
      <c r="F422" s="5">
        <v>730.74861099999998</v>
      </c>
      <c r="G422" s="5">
        <v>855.89833299999998</v>
      </c>
      <c r="H422" s="5">
        <v>5847497</v>
      </c>
      <c r="I422" s="5">
        <v>14599</v>
      </c>
      <c r="J422" s="5">
        <v>486134.2</v>
      </c>
      <c r="K422" s="5">
        <v>15620</v>
      </c>
      <c r="L422" s="5">
        <v>0</v>
      </c>
      <c r="M422" s="5">
        <v>26643</v>
      </c>
      <c r="N422" s="5">
        <v>0</v>
      </c>
      <c r="O422" s="5">
        <v>194054</v>
      </c>
      <c r="P422" s="5">
        <v>99307</v>
      </c>
      <c r="Q422" s="5">
        <v>11127</v>
      </c>
      <c r="R422" s="5">
        <v>0</v>
      </c>
      <c r="S422" s="5">
        <v>0</v>
      </c>
      <c r="T422" s="5">
        <v>112978.58001000001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27657</v>
      </c>
      <c r="AA422" s="5">
        <v>0</v>
      </c>
      <c r="AB422" s="5">
        <v>6835616.7800099999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47"/>
    </row>
    <row r="423" spans="1:39" x14ac:dyDescent="0.25">
      <c r="A423" s="5">
        <v>4135</v>
      </c>
      <c r="B423" s="5">
        <v>7</v>
      </c>
      <c r="C423" s="5" t="s">
        <v>2285</v>
      </c>
      <c r="D423" s="5">
        <v>0</v>
      </c>
      <c r="E423" s="5">
        <v>0</v>
      </c>
      <c r="F423" s="5">
        <v>601.67081399999995</v>
      </c>
      <c r="G423" s="5">
        <v>621.74773800000003</v>
      </c>
      <c r="H423" s="5">
        <v>4247781</v>
      </c>
      <c r="I423" s="5">
        <v>0</v>
      </c>
      <c r="J423" s="5">
        <v>1720220.68</v>
      </c>
      <c r="K423" s="5">
        <v>290680</v>
      </c>
      <c r="L423" s="5">
        <v>0</v>
      </c>
      <c r="M423" s="5">
        <v>19354</v>
      </c>
      <c r="N423" s="5">
        <v>20659</v>
      </c>
      <c r="O423" s="5">
        <v>140966</v>
      </c>
      <c r="P423" s="5">
        <v>72139</v>
      </c>
      <c r="Q423" s="5">
        <v>8083</v>
      </c>
      <c r="R423" s="5">
        <v>0</v>
      </c>
      <c r="S423" s="5">
        <v>0</v>
      </c>
      <c r="T423" s="5">
        <v>31709.134614999999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25533</v>
      </c>
      <c r="AA423" s="5">
        <v>0</v>
      </c>
      <c r="AB423" s="5">
        <v>6577124.814615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47"/>
    </row>
    <row r="424" spans="1:39" x14ac:dyDescent="0.25">
      <c r="A424" s="5">
        <v>4137</v>
      </c>
      <c r="B424" s="5">
        <v>7</v>
      </c>
      <c r="C424" s="5" t="s">
        <v>2286</v>
      </c>
      <c r="D424" s="5">
        <v>0</v>
      </c>
      <c r="E424" s="5">
        <v>0</v>
      </c>
      <c r="F424" s="5">
        <v>159.11412999999999</v>
      </c>
      <c r="G424" s="5">
        <v>159.11412999999999</v>
      </c>
      <c r="H424" s="5">
        <v>1087068</v>
      </c>
      <c r="I424" s="5">
        <v>0</v>
      </c>
      <c r="J424" s="5">
        <v>6695.21</v>
      </c>
      <c r="K424" s="5">
        <v>0</v>
      </c>
      <c r="L424" s="5">
        <v>0</v>
      </c>
      <c r="M424" s="5">
        <v>4953</v>
      </c>
      <c r="N424" s="5">
        <v>0</v>
      </c>
      <c r="O424" s="5">
        <v>36075</v>
      </c>
      <c r="P424" s="5">
        <v>18461</v>
      </c>
      <c r="Q424" s="5">
        <v>2068</v>
      </c>
      <c r="R424" s="5">
        <v>0</v>
      </c>
      <c r="S424" s="5">
        <v>0</v>
      </c>
      <c r="T424" s="5">
        <v>17979.896739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7146</v>
      </c>
      <c r="AA424" s="5">
        <v>0</v>
      </c>
      <c r="AB424" s="5">
        <v>1180446.106739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47"/>
    </row>
    <row r="425" spans="1:39" x14ac:dyDescent="0.25">
      <c r="A425" s="5">
        <v>4138</v>
      </c>
      <c r="B425" s="5">
        <v>7</v>
      </c>
      <c r="C425" s="5" t="s">
        <v>2287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47"/>
    </row>
    <row r="426" spans="1:39" x14ac:dyDescent="0.25">
      <c r="A426" s="5">
        <v>4139</v>
      </c>
      <c r="B426" s="5">
        <v>7</v>
      </c>
      <c r="C426" s="5" t="s">
        <v>2288</v>
      </c>
      <c r="D426" s="5">
        <v>0</v>
      </c>
      <c r="E426" s="5">
        <v>0</v>
      </c>
      <c r="F426" s="5">
        <v>154.58333300000001</v>
      </c>
      <c r="G426" s="5">
        <v>162.91666699999999</v>
      </c>
      <c r="H426" s="5">
        <v>1113047</v>
      </c>
      <c r="I426" s="5">
        <v>0</v>
      </c>
      <c r="J426" s="5">
        <v>514196.29</v>
      </c>
      <c r="K426" s="5">
        <v>0</v>
      </c>
      <c r="L426" s="5">
        <v>0</v>
      </c>
      <c r="M426" s="5">
        <v>5071</v>
      </c>
      <c r="N426" s="5">
        <v>40</v>
      </c>
      <c r="O426" s="5">
        <v>36937</v>
      </c>
      <c r="P426" s="5">
        <v>18903</v>
      </c>
      <c r="Q426" s="5">
        <v>2118</v>
      </c>
      <c r="R426" s="5">
        <v>0</v>
      </c>
      <c r="S426" s="5">
        <v>0</v>
      </c>
      <c r="T426" s="5">
        <v>6353.75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6645</v>
      </c>
      <c r="AA426" s="5">
        <v>0</v>
      </c>
      <c r="AB426" s="5">
        <v>1703311.04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47"/>
    </row>
    <row r="427" spans="1:39" x14ac:dyDescent="0.25">
      <c r="A427" s="5">
        <v>4140</v>
      </c>
      <c r="B427" s="5">
        <v>7</v>
      </c>
      <c r="C427" s="5" t="s">
        <v>446</v>
      </c>
      <c r="D427" s="5">
        <v>0</v>
      </c>
      <c r="E427" s="5">
        <v>0</v>
      </c>
      <c r="F427" s="5">
        <v>835.48777500000006</v>
      </c>
      <c r="G427" s="5">
        <v>882.19527500000004</v>
      </c>
      <c r="H427" s="5">
        <v>6027158</v>
      </c>
      <c r="I427" s="5">
        <v>0</v>
      </c>
      <c r="J427" s="5">
        <v>18667.25</v>
      </c>
      <c r="K427" s="5">
        <v>16960</v>
      </c>
      <c r="L427" s="5">
        <v>0</v>
      </c>
      <c r="M427" s="5">
        <v>27462</v>
      </c>
      <c r="N427" s="5">
        <v>0</v>
      </c>
      <c r="O427" s="5">
        <v>200016</v>
      </c>
      <c r="P427" s="5">
        <v>102358</v>
      </c>
      <c r="Q427" s="5">
        <v>11469</v>
      </c>
      <c r="R427" s="5">
        <v>0</v>
      </c>
      <c r="S427" s="5">
        <v>0</v>
      </c>
      <c r="T427" s="5">
        <v>31759.029890000002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41374</v>
      </c>
      <c r="AA427" s="5">
        <v>0</v>
      </c>
      <c r="AB427" s="5">
        <v>6477223.2798899999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47"/>
    </row>
    <row r="428" spans="1:39" x14ac:dyDescent="0.25">
      <c r="A428" s="5">
        <v>4142</v>
      </c>
      <c r="B428" s="5">
        <v>7</v>
      </c>
      <c r="C428" s="5" t="s">
        <v>2289</v>
      </c>
      <c r="D428" s="5">
        <v>0</v>
      </c>
      <c r="E428" s="5">
        <v>0</v>
      </c>
      <c r="F428" s="5">
        <v>553.08629099999996</v>
      </c>
      <c r="G428" s="5">
        <v>573.07364199999995</v>
      </c>
      <c r="H428" s="5">
        <v>3915239</v>
      </c>
      <c r="I428" s="5">
        <v>0</v>
      </c>
      <c r="J428" s="5">
        <v>884306.68</v>
      </c>
      <c r="K428" s="5">
        <v>330796</v>
      </c>
      <c r="L428" s="5">
        <v>0</v>
      </c>
      <c r="M428" s="5">
        <v>17839</v>
      </c>
      <c r="N428" s="5">
        <v>40427</v>
      </c>
      <c r="O428" s="5">
        <v>129930</v>
      </c>
      <c r="P428" s="5">
        <v>66492</v>
      </c>
      <c r="Q428" s="5">
        <v>7450</v>
      </c>
      <c r="R428" s="5">
        <v>0</v>
      </c>
      <c r="S428" s="5">
        <v>0</v>
      </c>
      <c r="T428" s="5">
        <v>58453.511532999997</v>
      </c>
      <c r="U428" s="5">
        <v>-222877</v>
      </c>
      <c r="V428" s="5">
        <v>0</v>
      </c>
      <c r="W428" s="5">
        <v>0</v>
      </c>
      <c r="X428" s="5">
        <v>0</v>
      </c>
      <c r="Y428" s="5">
        <v>0</v>
      </c>
      <c r="Z428" s="5">
        <v>28057</v>
      </c>
      <c r="AA428" s="5">
        <v>0</v>
      </c>
      <c r="AB428" s="5">
        <v>5256113.1915330002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47"/>
    </row>
    <row r="429" spans="1:39" x14ac:dyDescent="0.25">
      <c r="A429" s="5">
        <v>4143</v>
      </c>
      <c r="B429" s="5">
        <v>7</v>
      </c>
      <c r="C429" s="5" t="s">
        <v>2290</v>
      </c>
      <c r="D429" s="5">
        <v>0</v>
      </c>
      <c r="E429" s="5">
        <v>0</v>
      </c>
      <c r="F429" s="5">
        <v>784.71051499999999</v>
      </c>
      <c r="G429" s="5">
        <v>812.71051499999999</v>
      </c>
      <c r="H429" s="5">
        <v>5552438</v>
      </c>
      <c r="I429" s="5">
        <v>0</v>
      </c>
      <c r="J429" s="5">
        <v>1390766.61</v>
      </c>
      <c r="K429" s="5">
        <v>592572</v>
      </c>
      <c r="L429" s="5">
        <v>0</v>
      </c>
      <c r="M429" s="5">
        <v>25299</v>
      </c>
      <c r="N429" s="5">
        <v>0</v>
      </c>
      <c r="O429" s="5">
        <v>184262</v>
      </c>
      <c r="P429" s="5">
        <v>94296</v>
      </c>
      <c r="Q429" s="5">
        <v>10565</v>
      </c>
      <c r="R429" s="5">
        <v>0</v>
      </c>
      <c r="S429" s="5">
        <v>0</v>
      </c>
      <c r="T429" s="5">
        <v>30882.999555999999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33127</v>
      </c>
      <c r="AA429" s="5">
        <v>0</v>
      </c>
      <c r="AB429" s="5">
        <v>7914208.6095559997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47"/>
    </row>
    <row r="430" spans="1:39" x14ac:dyDescent="0.25">
      <c r="A430" s="5">
        <v>4144</v>
      </c>
      <c r="B430" s="5">
        <v>7</v>
      </c>
      <c r="C430" s="5" t="s">
        <v>2291</v>
      </c>
      <c r="D430" s="5">
        <v>0</v>
      </c>
      <c r="E430" s="5">
        <v>0</v>
      </c>
      <c r="F430" s="5">
        <v>62.484848</v>
      </c>
      <c r="G430" s="5">
        <v>62.484848</v>
      </c>
      <c r="H430" s="5">
        <v>426896</v>
      </c>
      <c r="I430" s="5">
        <v>0</v>
      </c>
      <c r="J430" s="5">
        <v>2965.91</v>
      </c>
      <c r="K430" s="5">
        <v>16457</v>
      </c>
      <c r="L430" s="5">
        <v>0</v>
      </c>
      <c r="M430" s="5">
        <v>1945</v>
      </c>
      <c r="N430" s="5">
        <v>12229</v>
      </c>
      <c r="O430" s="5">
        <v>14167</v>
      </c>
      <c r="P430" s="5">
        <v>7250</v>
      </c>
      <c r="Q430" s="5">
        <v>812</v>
      </c>
      <c r="R430" s="5">
        <v>0</v>
      </c>
      <c r="S430" s="5">
        <v>0</v>
      </c>
      <c r="T430" s="5">
        <v>7810.6060610000004</v>
      </c>
      <c r="U430" s="5">
        <v>-32122</v>
      </c>
      <c r="V430" s="5">
        <v>0</v>
      </c>
      <c r="W430" s="5">
        <v>0</v>
      </c>
      <c r="X430" s="5">
        <v>0</v>
      </c>
      <c r="Y430" s="5">
        <v>0</v>
      </c>
      <c r="Z430" s="5">
        <v>2125</v>
      </c>
      <c r="AA430" s="5">
        <v>0</v>
      </c>
      <c r="AB430" s="5">
        <v>460535.516061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47"/>
    </row>
    <row r="431" spans="1:39" x14ac:dyDescent="0.25">
      <c r="A431" s="5">
        <v>4145</v>
      </c>
      <c r="B431" s="5">
        <v>7</v>
      </c>
      <c r="C431" s="5" t="s">
        <v>2292</v>
      </c>
      <c r="D431" s="5">
        <v>0</v>
      </c>
      <c r="E431" s="5">
        <v>0</v>
      </c>
      <c r="F431" s="5">
        <v>23.290476000000002</v>
      </c>
      <c r="G431" s="5">
        <v>23.290476000000002</v>
      </c>
      <c r="H431" s="5">
        <v>159121</v>
      </c>
      <c r="I431" s="5">
        <v>0</v>
      </c>
      <c r="J431" s="5">
        <v>7275.27</v>
      </c>
      <c r="K431" s="5">
        <v>0</v>
      </c>
      <c r="L431" s="5">
        <v>0</v>
      </c>
      <c r="M431" s="5">
        <v>725</v>
      </c>
      <c r="N431" s="5">
        <v>15752</v>
      </c>
      <c r="O431" s="5">
        <v>5281</v>
      </c>
      <c r="P431" s="5">
        <v>2702</v>
      </c>
      <c r="Q431" s="5">
        <v>303</v>
      </c>
      <c r="R431" s="5">
        <v>0</v>
      </c>
      <c r="S431" s="5">
        <v>0</v>
      </c>
      <c r="T431" s="5">
        <v>349.35714300000001</v>
      </c>
      <c r="U431" s="5">
        <v>0</v>
      </c>
      <c r="V431" s="5">
        <v>0</v>
      </c>
      <c r="W431" s="5">
        <v>0</v>
      </c>
      <c r="X431" s="5">
        <v>0</v>
      </c>
      <c r="Y431" s="5">
        <v>12835</v>
      </c>
      <c r="Z431" s="5">
        <v>3747</v>
      </c>
      <c r="AA431" s="5">
        <v>0</v>
      </c>
      <c r="AB431" s="5">
        <v>208090.62714299999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47"/>
    </row>
    <row r="432" spans="1:39" x14ac:dyDescent="0.25">
      <c r="A432" s="5">
        <v>4146</v>
      </c>
      <c r="B432" s="5">
        <v>7</v>
      </c>
      <c r="C432" s="5" t="s">
        <v>2293</v>
      </c>
      <c r="D432" s="5">
        <v>0</v>
      </c>
      <c r="E432" s="5">
        <v>0</v>
      </c>
      <c r="F432" s="5">
        <v>96.660285999999999</v>
      </c>
      <c r="G432" s="5">
        <v>114.39234399999999</v>
      </c>
      <c r="H432" s="5">
        <v>781528</v>
      </c>
      <c r="I432" s="5">
        <v>0</v>
      </c>
      <c r="J432" s="5">
        <v>208932.24</v>
      </c>
      <c r="K432" s="5">
        <v>0</v>
      </c>
      <c r="L432" s="5">
        <v>0</v>
      </c>
      <c r="M432" s="5">
        <v>3561</v>
      </c>
      <c r="N432" s="5">
        <v>37480</v>
      </c>
      <c r="O432" s="5">
        <v>25936</v>
      </c>
      <c r="P432" s="5">
        <v>13273</v>
      </c>
      <c r="Q432" s="5">
        <v>1487</v>
      </c>
      <c r="R432" s="5">
        <v>0</v>
      </c>
      <c r="S432" s="5">
        <v>0</v>
      </c>
      <c r="T432" s="5">
        <v>11553.626704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7637</v>
      </c>
      <c r="AA432" s="5">
        <v>0</v>
      </c>
      <c r="AB432" s="5">
        <v>1091387.8667039999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47"/>
    </row>
    <row r="433" spans="1:39" x14ac:dyDescent="0.25">
      <c r="A433" s="5">
        <v>4150</v>
      </c>
      <c r="B433" s="5">
        <v>7</v>
      </c>
      <c r="C433" s="5" t="s">
        <v>2294</v>
      </c>
      <c r="D433" s="5">
        <v>0</v>
      </c>
      <c r="E433" s="5">
        <v>0</v>
      </c>
      <c r="F433" s="5">
        <v>247.58874800000001</v>
      </c>
      <c r="G433" s="5">
        <v>297.10649699999999</v>
      </c>
      <c r="H433" s="5">
        <v>2029832</v>
      </c>
      <c r="I433" s="5">
        <v>0</v>
      </c>
      <c r="J433" s="5">
        <v>7833.57</v>
      </c>
      <c r="K433" s="5">
        <v>0</v>
      </c>
      <c r="L433" s="5">
        <v>0</v>
      </c>
      <c r="M433" s="5">
        <v>9249</v>
      </c>
      <c r="N433" s="5">
        <v>0</v>
      </c>
      <c r="O433" s="5">
        <v>67362</v>
      </c>
      <c r="P433" s="5">
        <v>34472</v>
      </c>
      <c r="Q433" s="5">
        <v>3862</v>
      </c>
      <c r="R433" s="5">
        <v>0</v>
      </c>
      <c r="S433" s="5">
        <v>0</v>
      </c>
      <c r="T433" s="5">
        <v>28225.117241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15969</v>
      </c>
      <c r="AA433" s="5">
        <v>0</v>
      </c>
      <c r="AB433" s="5">
        <v>2196804.6872410001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47"/>
    </row>
    <row r="434" spans="1:39" x14ac:dyDescent="0.25">
      <c r="A434" s="5">
        <v>4151</v>
      </c>
      <c r="B434" s="5">
        <v>7</v>
      </c>
      <c r="C434" s="5" t="s">
        <v>2295</v>
      </c>
      <c r="D434" s="5">
        <v>0</v>
      </c>
      <c r="E434" s="5">
        <v>0</v>
      </c>
      <c r="F434" s="5">
        <v>105</v>
      </c>
      <c r="G434" s="5">
        <v>126</v>
      </c>
      <c r="H434" s="5">
        <v>860832</v>
      </c>
      <c r="I434" s="5">
        <v>0</v>
      </c>
      <c r="J434" s="5">
        <v>2335.1</v>
      </c>
      <c r="K434" s="5">
        <v>0</v>
      </c>
      <c r="L434" s="5">
        <v>0</v>
      </c>
      <c r="M434" s="5">
        <v>3922</v>
      </c>
      <c r="N434" s="5">
        <v>21973</v>
      </c>
      <c r="O434" s="5">
        <v>28567</v>
      </c>
      <c r="P434" s="5">
        <v>14619</v>
      </c>
      <c r="Q434" s="5">
        <v>1638</v>
      </c>
      <c r="R434" s="5">
        <v>0</v>
      </c>
      <c r="S434" s="5">
        <v>0</v>
      </c>
      <c r="T434" s="5">
        <v>11718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7656</v>
      </c>
      <c r="AA434" s="5">
        <v>0</v>
      </c>
      <c r="AB434" s="5">
        <v>953260.1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47"/>
    </row>
    <row r="435" spans="1:39" x14ac:dyDescent="0.25">
      <c r="A435" s="5">
        <v>4152</v>
      </c>
      <c r="B435" s="5">
        <v>7</v>
      </c>
      <c r="C435" s="5" t="s">
        <v>2296</v>
      </c>
      <c r="D435" s="5">
        <v>0</v>
      </c>
      <c r="E435" s="5">
        <v>0</v>
      </c>
      <c r="F435" s="5">
        <v>684.14862000000005</v>
      </c>
      <c r="G435" s="5">
        <v>716.45025099999998</v>
      </c>
      <c r="H435" s="5">
        <v>4894788</v>
      </c>
      <c r="I435" s="5">
        <v>0</v>
      </c>
      <c r="J435" s="5">
        <v>8596.24</v>
      </c>
      <c r="K435" s="5">
        <v>15878</v>
      </c>
      <c r="L435" s="5">
        <v>0</v>
      </c>
      <c r="M435" s="5">
        <v>22302</v>
      </c>
      <c r="N435" s="5">
        <v>0</v>
      </c>
      <c r="O435" s="5">
        <v>162437</v>
      </c>
      <c r="P435" s="5">
        <v>83127</v>
      </c>
      <c r="Q435" s="5">
        <v>9314</v>
      </c>
      <c r="R435" s="5">
        <v>0</v>
      </c>
      <c r="S435" s="5">
        <v>0</v>
      </c>
      <c r="T435" s="5">
        <v>51584.418081999997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28763</v>
      </c>
      <c r="AA435" s="5">
        <v>0</v>
      </c>
      <c r="AB435" s="5">
        <v>5276789.658082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47"/>
    </row>
    <row r="436" spans="1:39" x14ac:dyDescent="0.25">
      <c r="A436" s="5">
        <v>4153</v>
      </c>
      <c r="B436" s="5">
        <v>7</v>
      </c>
      <c r="C436" s="5" t="s">
        <v>452</v>
      </c>
      <c r="D436" s="5">
        <v>0</v>
      </c>
      <c r="E436" s="5">
        <v>0</v>
      </c>
      <c r="F436" s="5">
        <v>298.85638999999998</v>
      </c>
      <c r="G436" s="5">
        <v>311.92538000000002</v>
      </c>
      <c r="H436" s="5">
        <v>2131074</v>
      </c>
      <c r="I436" s="5">
        <v>0</v>
      </c>
      <c r="J436" s="5">
        <v>1136552.57</v>
      </c>
      <c r="K436" s="5">
        <v>290899</v>
      </c>
      <c r="L436" s="5">
        <v>0</v>
      </c>
      <c r="M436" s="5">
        <v>9710</v>
      </c>
      <c r="N436" s="5">
        <v>0</v>
      </c>
      <c r="O436" s="5">
        <v>70721</v>
      </c>
      <c r="P436" s="5">
        <v>36192</v>
      </c>
      <c r="Q436" s="5">
        <v>4055</v>
      </c>
      <c r="R436" s="5">
        <v>0</v>
      </c>
      <c r="S436" s="5">
        <v>0</v>
      </c>
      <c r="T436" s="5">
        <v>1871.552279</v>
      </c>
      <c r="U436" s="5">
        <v>0</v>
      </c>
      <c r="V436" s="5">
        <v>0</v>
      </c>
      <c r="W436" s="5">
        <v>0</v>
      </c>
      <c r="X436" s="5">
        <v>0</v>
      </c>
      <c r="Y436" s="5">
        <v>61359</v>
      </c>
      <c r="Z436" s="5">
        <v>18082</v>
      </c>
      <c r="AA436" s="5">
        <v>0</v>
      </c>
      <c r="AB436" s="5">
        <v>3760516.122279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47"/>
    </row>
    <row r="437" spans="1:39" x14ac:dyDescent="0.25">
      <c r="A437" s="5">
        <v>4155</v>
      </c>
      <c r="B437" s="5">
        <v>7</v>
      </c>
      <c r="C437" s="5" t="s">
        <v>2297</v>
      </c>
      <c r="D437" s="5">
        <v>0</v>
      </c>
      <c r="E437" s="5">
        <v>0</v>
      </c>
      <c r="F437" s="5">
        <v>131.5</v>
      </c>
      <c r="G437" s="5">
        <v>131.5</v>
      </c>
      <c r="H437" s="5">
        <v>898408</v>
      </c>
      <c r="I437" s="5">
        <v>0</v>
      </c>
      <c r="J437" s="5">
        <v>343042.56</v>
      </c>
      <c r="K437" s="5">
        <v>0</v>
      </c>
      <c r="L437" s="5">
        <v>0</v>
      </c>
      <c r="M437" s="5">
        <v>4093</v>
      </c>
      <c r="N437" s="5">
        <v>41480</v>
      </c>
      <c r="O437" s="5">
        <v>29814</v>
      </c>
      <c r="P437" s="5">
        <v>15257</v>
      </c>
      <c r="Q437" s="5">
        <v>1710</v>
      </c>
      <c r="R437" s="5">
        <v>0</v>
      </c>
      <c r="S437" s="5">
        <v>0</v>
      </c>
      <c r="T437" s="5">
        <v>23538.5</v>
      </c>
      <c r="U437" s="5">
        <v>-83346</v>
      </c>
      <c r="V437" s="5">
        <v>0</v>
      </c>
      <c r="W437" s="5">
        <v>0</v>
      </c>
      <c r="X437" s="5">
        <v>0</v>
      </c>
      <c r="Y437" s="5">
        <v>8609</v>
      </c>
      <c r="Z437" s="5">
        <v>11847</v>
      </c>
      <c r="AA437" s="5">
        <v>0</v>
      </c>
      <c r="AB437" s="5">
        <v>1294453.06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47"/>
    </row>
    <row r="438" spans="1:39" x14ac:dyDescent="0.25">
      <c r="A438" s="5">
        <v>4159</v>
      </c>
      <c r="B438" s="5">
        <v>7</v>
      </c>
      <c r="C438" s="5" t="s">
        <v>2298</v>
      </c>
      <c r="D438" s="5">
        <v>0</v>
      </c>
      <c r="E438" s="5">
        <v>0</v>
      </c>
      <c r="F438" s="5">
        <v>1136.582181</v>
      </c>
      <c r="G438" s="5">
        <v>1171.731117</v>
      </c>
      <c r="H438" s="5">
        <v>8005267</v>
      </c>
      <c r="I438" s="5">
        <v>19986</v>
      </c>
      <c r="J438" s="5">
        <v>228677.51</v>
      </c>
      <c r="K438" s="5">
        <v>66779</v>
      </c>
      <c r="L438" s="5">
        <v>0</v>
      </c>
      <c r="M438" s="5">
        <v>36475</v>
      </c>
      <c r="N438" s="5">
        <v>0</v>
      </c>
      <c r="O438" s="5">
        <v>265661</v>
      </c>
      <c r="P438" s="5">
        <v>135952</v>
      </c>
      <c r="Q438" s="5">
        <v>15233</v>
      </c>
      <c r="R438" s="5">
        <v>0</v>
      </c>
      <c r="S438" s="5">
        <v>0</v>
      </c>
      <c r="T438" s="5">
        <v>10545.580053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61949</v>
      </c>
      <c r="AA438" s="5">
        <v>0</v>
      </c>
      <c r="AB438" s="5">
        <v>8846525.0900529996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47"/>
    </row>
    <row r="439" spans="1:39" x14ac:dyDescent="0.25">
      <c r="A439" s="5">
        <v>4160</v>
      </c>
      <c r="B439" s="5">
        <v>7</v>
      </c>
      <c r="C439" s="5" t="s">
        <v>2299</v>
      </c>
      <c r="D439" s="5">
        <v>0</v>
      </c>
      <c r="E439" s="5">
        <v>0</v>
      </c>
      <c r="F439" s="5">
        <v>830.46902399999999</v>
      </c>
      <c r="G439" s="5">
        <v>972.56282799999997</v>
      </c>
      <c r="H439" s="5">
        <v>6644549</v>
      </c>
      <c r="I439" s="5">
        <v>0</v>
      </c>
      <c r="J439" s="5">
        <v>18473.98</v>
      </c>
      <c r="K439" s="5">
        <v>15437</v>
      </c>
      <c r="L439" s="5">
        <v>0</v>
      </c>
      <c r="M439" s="5">
        <v>30275</v>
      </c>
      <c r="N439" s="5">
        <v>31451</v>
      </c>
      <c r="O439" s="5">
        <v>220505</v>
      </c>
      <c r="P439" s="5">
        <v>112843</v>
      </c>
      <c r="Q439" s="5">
        <v>12643</v>
      </c>
      <c r="R439" s="5">
        <v>0</v>
      </c>
      <c r="S439" s="5">
        <v>0</v>
      </c>
      <c r="T439" s="5">
        <v>146856.9871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37436</v>
      </c>
      <c r="AA439" s="5">
        <v>0</v>
      </c>
      <c r="AB439" s="5">
        <v>7270469.9671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47"/>
    </row>
    <row r="440" spans="1:39" x14ac:dyDescent="0.25">
      <c r="A440" s="5">
        <v>4161</v>
      </c>
      <c r="B440" s="5">
        <v>7</v>
      </c>
      <c r="C440" s="5" t="s">
        <v>2300</v>
      </c>
      <c r="D440" s="5">
        <v>0</v>
      </c>
      <c r="E440" s="5">
        <v>0</v>
      </c>
      <c r="F440" s="5">
        <v>230</v>
      </c>
      <c r="G440" s="5">
        <v>243.5</v>
      </c>
      <c r="H440" s="5">
        <v>1663592</v>
      </c>
      <c r="I440" s="5">
        <v>0</v>
      </c>
      <c r="J440" s="5">
        <v>236729.34</v>
      </c>
      <c r="K440" s="5">
        <v>0</v>
      </c>
      <c r="L440" s="5">
        <v>0</v>
      </c>
      <c r="M440" s="5">
        <v>7580</v>
      </c>
      <c r="N440" s="5">
        <v>29108</v>
      </c>
      <c r="O440" s="5">
        <v>55208</v>
      </c>
      <c r="P440" s="5">
        <v>28252</v>
      </c>
      <c r="Q440" s="5">
        <v>3166</v>
      </c>
      <c r="R440" s="5">
        <v>0</v>
      </c>
      <c r="S440" s="5">
        <v>0</v>
      </c>
      <c r="T440" s="5">
        <v>39447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14124</v>
      </c>
      <c r="AA440" s="5">
        <v>0</v>
      </c>
      <c r="AB440" s="5">
        <v>2077206.34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47"/>
    </row>
    <row r="441" spans="1:39" x14ac:dyDescent="0.25">
      <c r="A441" s="5">
        <v>4162</v>
      </c>
      <c r="B441" s="5">
        <v>7</v>
      </c>
      <c r="C441" s="5" t="s">
        <v>2301</v>
      </c>
      <c r="D441" s="5">
        <v>0</v>
      </c>
      <c r="E441" s="5">
        <v>0</v>
      </c>
      <c r="F441" s="5">
        <v>106.487255</v>
      </c>
      <c r="G441" s="5">
        <v>112.237255</v>
      </c>
      <c r="H441" s="5">
        <v>766805</v>
      </c>
      <c r="I441" s="5">
        <v>0</v>
      </c>
      <c r="J441" s="5">
        <v>94410.83</v>
      </c>
      <c r="K441" s="5">
        <v>15433</v>
      </c>
      <c r="L441" s="5">
        <v>0</v>
      </c>
      <c r="M441" s="5">
        <v>3494</v>
      </c>
      <c r="N441" s="5">
        <v>0</v>
      </c>
      <c r="O441" s="5">
        <v>25447</v>
      </c>
      <c r="P441" s="5">
        <v>13022</v>
      </c>
      <c r="Q441" s="5">
        <v>1459</v>
      </c>
      <c r="R441" s="5">
        <v>0</v>
      </c>
      <c r="S441" s="5">
        <v>0</v>
      </c>
      <c r="T441" s="5">
        <v>561.18627500000002</v>
      </c>
      <c r="U441" s="5">
        <v>-35733</v>
      </c>
      <c r="V441" s="5">
        <v>0</v>
      </c>
      <c r="W441" s="5">
        <v>0</v>
      </c>
      <c r="X441" s="5">
        <v>0</v>
      </c>
      <c r="Y441" s="5">
        <v>21737</v>
      </c>
      <c r="Z441" s="5">
        <v>6028</v>
      </c>
      <c r="AA441" s="5">
        <v>0</v>
      </c>
      <c r="AB441" s="5">
        <v>912664.01627499994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47"/>
    </row>
    <row r="442" spans="1:39" x14ac:dyDescent="0.25">
      <c r="A442" s="5">
        <v>4163</v>
      </c>
      <c r="B442" s="5">
        <v>7</v>
      </c>
      <c r="C442" s="5" t="s">
        <v>2302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47"/>
    </row>
    <row r="443" spans="1:39" x14ac:dyDescent="0.25">
      <c r="A443" s="5">
        <v>4164</v>
      </c>
      <c r="B443" s="5">
        <v>7</v>
      </c>
      <c r="C443" s="5" t="s">
        <v>2303</v>
      </c>
      <c r="D443" s="5">
        <v>0</v>
      </c>
      <c r="E443" s="5">
        <v>0</v>
      </c>
      <c r="F443" s="5">
        <v>92.472088999999997</v>
      </c>
      <c r="G443" s="5">
        <v>103.875598</v>
      </c>
      <c r="H443" s="5">
        <v>709678</v>
      </c>
      <c r="I443" s="5">
        <v>0</v>
      </c>
      <c r="J443" s="5">
        <v>19534.099999999999</v>
      </c>
      <c r="K443" s="5">
        <v>0</v>
      </c>
      <c r="L443" s="5">
        <v>0</v>
      </c>
      <c r="M443" s="5">
        <v>3234</v>
      </c>
      <c r="N443" s="5">
        <v>0</v>
      </c>
      <c r="O443" s="5">
        <v>23551</v>
      </c>
      <c r="P443" s="5">
        <v>12052</v>
      </c>
      <c r="Q443" s="5">
        <v>1350</v>
      </c>
      <c r="R443" s="5">
        <v>0</v>
      </c>
      <c r="S443" s="5">
        <v>0</v>
      </c>
      <c r="T443" s="5">
        <v>12568.947367999999</v>
      </c>
      <c r="U443" s="5">
        <v>-33071</v>
      </c>
      <c r="V443" s="5">
        <v>0</v>
      </c>
      <c r="W443" s="5">
        <v>0</v>
      </c>
      <c r="X443" s="5">
        <v>0</v>
      </c>
      <c r="Y443" s="5">
        <v>0</v>
      </c>
      <c r="Z443" s="5">
        <v>7590</v>
      </c>
      <c r="AA443" s="5">
        <v>0</v>
      </c>
      <c r="AB443" s="5">
        <v>756487.04736800003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47"/>
    </row>
    <row r="444" spans="1:39" x14ac:dyDescent="0.25">
      <c r="A444" s="5">
        <v>4166</v>
      </c>
      <c r="B444" s="5">
        <v>7</v>
      </c>
      <c r="C444" s="5" t="s">
        <v>2304</v>
      </c>
      <c r="D444" s="5">
        <v>0</v>
      </c>
      <c r="E444" s="5">
        <v>0</v>
      </c>
      <c r="F444" s="5">
        <v>133.75</v>
      </c>
      <c r="G444" s="5">
        <v>160.5</v>
      </c>
      <c r="H444" s="5">
        <v>1096536</v>
      </c>
      <c r="I444" s="5">
        <v>0</v>
      </c>
      <c r="J444" s="5">
        <v>506924.58</v>
      </c>
      <c r="K444" s="5">
        <v>0</v>
      </c>
      <c r="L444" s="5">
        <v>0</v>
      </c>
      <c r="M444" s="5">
        <v>4996</v>
      </c>
      <c r="N444" s="5">
        <v>0</v>
      </c>
      <c r="O444" s="5">
        <v>36389</v>
      </c>
      <c r="P444" s="5">
        <v>18622</v>
      </c>
      <c r="Q444" s="5">
        <v>2087</v>
      </c>
      <c r="R444" s="5">
        <v>0</v>
      </c>
      <c r="S444" s="5">
        <v>0</v>
      </c>
      <c r="T444" s="5">
        <v>26322</v>
      </c>
      <c r="U444" s="5">
        <v>0</v>
      </c>
      <c r="V444" s="5">
        <v>0</v>
      </c>
      <c r="W444" s="5">
        <v>0</v>
      </c>
      <c r="X444" s="5">
        <v>0</v>
      </c>
      <c r="Y444" s="5">
        <v>14348</v>
      </c>
      <c r="Z444" s="5">
        <v>7906</v>
      </c>
      <c r="AA444" s="5">
        <v>0</v>
      </c>
      <c r="AB444" s="5">
        <v>1714130.58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47"/>
    </row>
    <row r="445" spans="1:39" x14ac:dyDescent="0.25">
      <c r="A445" s="5">
        <v>4167</v>
      </c>
      <c r="B445" s="5">
        <v>7</v>
      </c>
      <c r="C445" s="5" t="s">
        <v>2305</v>
      </c>
      <c r="D445" s="5">
        <v>0</v>
      </c>
      <c r="E445" s="5">
        <v>0</v>
      </c>
      <c r="F445" s="5">
        <v>342.40647100000001</v>
      </c>
      <c r="G445" s="5">
        <v>342.40647100000001</v>
      </c>
      <c r="H445" s="5">
        <v>2339321</v>
      </c>
      <c r="I445" s="5">
        <v>0</v>
      </c>
      <c r="J445" s="5">
        <v>6958.03</v>
      </c>
      <c r="K445" s="5">
        <v>0</v>
      </c>
      <c r="L445" s="5">
        <v>0</v>
      </c>
      <c r="M445" s="5">
        <v>10659</v>
      </c>
      <c r="N445" s="5">
        <v>0</v>
      </c>
      <c r="O445" s="5">
        <v>77632</v>
      </c>
      <c r="P445" s="5">
        <v>39728</v>
      </c>
      <c r="Q445" s="5">
        <v>4451</v>
      </c>
      <c r="R445" s="5">
        <v>0</v>
      </c>
      <c r="S445" s="5">
        <v>0</v>
      </c>
      <c r="T445" s="5">
        <v>4108.8776539999999</v>
      </c>
      <c r="U445" s="5">
        <v>-109012</v>
      </c>
      <c r="V445" s="5">
        <v>0</v>
      </c>
      <c r="W445" s="5">
        <v>0</v>
      </c>
      <c r="X445" s="5">
        <v>0</v>
      </c>
      <c r="Y445" s="5">
        <v>0</v>
      </c>
      <c r="Z445" s="5">
        <v>15602</v>
      </c>
      <c r="AA445" s="5">
        <v>0</v>
      </c>
      <c r="AB445" s="5">
        <v>2389447.907654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47"/>
    </row>
    <row r="446" spans="1:39" x14ac:dyDescent="0.25">
      <c r="A446" s="5">
        <v>4168</v>
      </c>
      <c r="B446" s="5">
        <v>7</v>
      </c>
      <c r="C446" s="5" t="s">
        <v>2306</v>
      </c>
      <c r="D446" s="5">
        <v>0</v>
      </c>
      <c r="E446" s="5">
        <v>0</v>
      </c>
      <c r="F446" s="5">
        <v>92.675640999999999</v>
      </c>
      <c r="G446" s="5">
        <v>92.675640999999999</v>
      </c>
      <c r="H446" s="5">
        <v>633160</v>
      </c>
      <c r="I446" s="5">
        <v>0</v>
      </c>
      <c r="J446" s="5">
        <v>81496.37</v>
      </c>
      <c r="K446" s="5">
        <v>0</v>
      </c>
      <c r="L446" s="5">
        <v>0</v>
      </c>
      <c r="M446" s="5">
        <v>2885</v>
      </c>
      <c r="N446" s="5">
        <v>26448</v>
      </c>
      <c r="O446" s="5">
        <v>21012</v>
      </c>
      <c r="P446" s="5">
        <v>10753</v>
      </c>
      <c r="Q446" s="5">
        <v>1205</v>
      </c>
      <c r="R446" s="5">
        <v>0</v>
      </c>
      <c r="S446" s="5">
        <v>0</v>
      </c>
      <c r="T446" s="5">
        <v>6209.267949</v>
      </c>
      <c r="U446" s="5">
        <v>-55953</v>
      </c>
      <c r="V446" s="5">
        <v>0</v>
      </c>
      <c r="W446" s="5">
        <v>0</v>
      </c>
      <c r="X446" s="5">
        <v>0</v>
      </c>
      <c r="Y446" s="5">
        <v>0</v>
      </c>
      <c r="Z446" s="5">
        <v>7992</v>
      </c>
      <c r="AA446" s="5">
        <v>0</v>
      </c>
      <c r="AB446" s="5">
        <v>735207.637949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47"/>
    </row>
    <row r="447" spans="1:39" x14ac:dyDescent="0.25">
      <c r="A447" s="5">
        <v>4169</v>
      </c>
      <c r="B447" s="5">
        <v>7</v>
      </c>
      <c r="C447" s="5" t="s">
        <v>2307</v>
      </c>
      <c r="D447" s="5">
        <v>0</v>
      </c>
      <c r="E447" s="5">
        <v>0</v>
      </c>
      <c r="F447" s="5">
        <v>334.95026899999999</v>
      </c>
      <c r="G447" s="5">
        <v>360.17943500000001</v>
      </c>
      <c r="H447" s="5">
        <v>2460746</v>
      </c>
      <c r="I447" s="5">
        <v>6143</v>
      </c>
      <c r="J447" s="5">
        <v>937954.09</v>
      </c>
      <c r="K447" s="5">
        <v>62794</v>
      </c>
      <c r="L447" s="5">
        <v>0</v>
      </c>
      <c r="M447" s="5">
        <v>11212</v>
      </c>
      <c r="N447" s="5">
        <v>0</v>
      </c>
      <c r="O447" s="5">
        <v>81662</v>
      </c>
      <c r="P447" s="5">
        <v>41790</v>
      </c>
      <c r="Q447" s="5">
        <v>4682</v>
      </c>
      <c r="R447" s="5">
        <v>0</v>
      </c>
      <c r="S447" s="5">
        <v>0</v>
      </c>
      <c r="T447" s="5">
        <v>3241.6149190000001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17246</v>
      </c>
      <c r="AA447" s="5">
        <v>0</v>
      </c>
      <c r="AB447" s="5">
        <v>3627470.7049190002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47"/>
    </row>
    <row r="448" spans="1:39" x14ac:dyDescent="0.25">
      <c r="A448" s="5">
        <v>4170</v>
      </c>
      <c r="B448" s="5">
        <v>7</v>
      </c>
      <c r="C448" s="5" t="s">
        <v>1066</v>
      </c>
      <c r="D448" s="5">
        <v>0</v>
      </c>
      <c r="E448" s="5">
        <v>0</v>
      </c>
      <c r="F448" s="5">
        <v>2589.3848750000002</v>
      </c>
      <c r="G448" s="5">
        <v>2807.241982</v>
      </c>
      <c r="H448" s="5">
        <v>19179077</v>
      </c>
      <c r="I448" s="5">
        <v>0</v>
      </c>
      <c r="J448" s="5">
        <v>5447092.3200000003</v>
      </c>
      <c r="K448" s="5">
        <v>982354</v>
      </c>
      <c r="L448" s="5">
        <v>0</v>
      </c>
      <c r="M448" s="5">
        <v>87386</v>
      </c>
      <c r="N448" s="5">
        <v>0</v>
      </c>
      <c r="O448" s="5">
        <v>636473</v>
      </c>
      <c r="P448" s="5">
        <v>325714</v>
      </c>
      <c r="Q448" s="5">
        <v>36494</v>
      </c>
      <c r="R448" s="5">
        <v>0</v>
      </c>
      <c r="S448" s="5">
        <v>0</v>
      </c>
      <c r="T448" s="5">
        <v>2807.241982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114675</v>
      </c>
      <c r="AA448" s="5">
        <v>0</v>
      </c>
      <c r="AB448" s="5">
        <v>26812072.561981998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47"/>
    </row>
    <row r="449" spans="1:39" x14ac:dyDescent="0.25">
      <c r="A449" s="5">
        <v>4171</v>
      </c>
      <c r="B449" s="5">
        <v>7</v>
      </c>
      <c r="C449" s="5" t="s">
        <v>462</v>
      </c>
      <c r="D449" s="5">
        <v>0</v>
      </c>
      <c r="E449" s="5">
        <v>0</v>
      </c>
      <c r="F449" s="5">
        <v>1123.103535</v>
      </c>
      <c r="G449" s="5">
        <v>1169.281313</v>
      </c>
      <c r="H449" s="5">
        <v>7988530</v>
      </c>
      <c r="I449" s="5">
        <v>0</v>
      </c>
      <c r="J449" s="5">
        <v>1814140.84</v>
      </c>
      <c r="K449" s="5">
        <v>526731</v>
      </c>
      <c r="L449" s="5">
        <v>0</v>
      </c>
      <c r="M449" s="5">
        <v>36398</v>
      </c>
      <c r="N449" s="5">
        <v>0</v>
      </c>
      <c r="O449" s="5">
        <v>265106</v>
      </c>
      <c r="P449" s="5">
        <v>135668</v>
      </c>
      <c r="Q449" s="5">
        <v>15201</v>
      </c>
      <c r="R449" s="5">
        <v>0</v>
      </c>
      <c r="S449" s="5">
        <v>0</v>
      </c>
      <c r="T449" s="5">
        <v>76003.285354000007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30407</v>
      </c>
      <c r="AA449" s="5">
        <v>0</v>
      </c>
      <c r="AB449" s="5">
        <v>10888185.125353999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47"/>
    </row>
    <row r="450" spans="1:39" x14ac:dyDescent="0.25">
      <c r="A450" s="5">
        <v>4172</v>
      </c>
      <c r="B450" s="5">
        <v>7</v>
      </c>
      <c r="C450" s="5" t="s">
        <v>2308</v>
      </c>
      <c r="D450" s="5">
        <v>0</v>
      </c>
      <c r="E450" s="5">
        <v>0</v>
      </c>
      <c r="F450" s="5">
        <v>55.833333000000003</v>
      </c>
      <c r="G450" s="5">
        <v>55.833333000000003</v>
      </c>
      <c r="H450" s="5">
        <v>381453</v>
      </c>
      <c r="I450" s="5">
        <v>0</v>
      </c>
      <c r="J450" s="5">
        <v>30236.19</v>
      </c>
      <c r="K450" s="5">
        <v>0</v>
      </c>
      <c r="L450" s="5">
        <v>0</v>
      </c>
      <c r="M450" s="5">
        <v>1738</v>
      </c>
      <c r="N450" s="5">
        <v>16952</v>
      </c>
      <c r="O450" s="5">
        <v>12659</v>
      </c>
      <c r="P450" s="5">
        <v>6478</v>
      </c>
      <c r="Q450" s="5">
        <v>726</v>
      </c>
      <c r="R450" s="5">
        <v>0</v>
      </c>
      <c r="S450" s="5">
        <v>0</v>
      </c>
      <c r="T450" s="5">
        <v>13344.166667</v>
      </c>
      <c r="U450" s="5">
        <v>-34728</v>
      </c>
      <c r="V450" s="5">
        <v>0</v>
      </c>
      <c r="W450" s="5">
        <v>0</v>
      </c>
      <c r="X450" s="5">
        <v>0</v>
      </c>
      <c r="Y450" s="5">
        <v>0</v>
      </c>
      <c r="Z450" s="5">
        <v>2333</v>
      </c>
      <c r="AA450" s="5">
        <v>0</v>
      </c>
      <c r="AB450" s="5">
        <v>431191.35666699999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47"/>
    </row>
    <row r="451" spans="1:39" x14ac:dyDescent="0.25">
      <c r="A451" s="5">
        <v>4177</v>
      </c>
      <c r="B451" s="5">
        <v>7</v>
      </c>
      <c r="C451" s="5" t="s">
        <v>2309</v>
      </c>
      <c r="D451" s="5">
        <v>0</v>
      </c>
      <c r="E451" s="5">
        <v>0</v>
      </c>
      <c r="F451" s="5">
        <v>56.933332999999998</v>
      </c>
      <c r="G451" s="5">
        <v>63.293332999999997</v>
      </c>
      <c r="H451" s="5">
        <v>432420</v>
      </c>
      <c r="I451" s="5">
        <v>0</v>
      </c>
      <c r="J451" s="5">
        <v>95101.45</v>
      </c>
      <c r="K451" s="5">
        <v>0</v>
      </c>
      <c r="L451" s="5">
        <v>0</v>
      </c>
      <c r="M451" s="5">
        <v>1970</v>
      </c>
      <c r="N451" s="5">
        <v>36324</v>
      </c>
      <c r="O451" s="5">
        <v>14350</v>
      </c>
      <c r="P451" s="5">
        <v>7344</v>
      </c>
      <c r="Q451" s="5">
        <v>823</v>
      </c>
      <c r="R451" s="5">
        <v>0</v>
      </c>
      <c r="S451" s="5">
        <v>0</v>
      </c>
      <c r="T451" s="5">
        <v>4367.24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6790</v>
      </c>
      <c r="AA451" s="5">
        <v>0</v>
      </c>
      <c r="AB451" s="5">
        <v>599489.68999999994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47"/>
    </row>
    <row r="452" spans="1:39" x14ac:dyDescent="0.25">
      <c r="A452" s="5">
        <v>4178</v>
      </c>
      <c r="B452" s="5">
        <v>7</v>
      </c>
      <c r="C452" s="5" t="s">
        <v>2310</v>
      </c>
      <c r="D452" s="5">
        <v>0</v>
      </c>
      <c r="E452" s="5">
        <v>0</v>
      </c>
      <c r="F452" s="5">
        <v>142</v>
      </c>
      <c r="G452" s="5">
        <v>170.4</v>
      </c>
      <c r="H452" s="5">
        <v>1164173</v>
      </c>
      <c r="I452" s="5">
        <v>2906</v>
      </c>
      <c r="J452" s="5">
        <v>470017.11</v>
      </c>
      <c r="K452" s="5">
        <v>158020</v>
      </c>
      <c r="L452" s="5">
        <v>0</v>
      </c>
      <c r="M452" s="5">
        <v>5304</v>
      </c>
      <c r="N452" s="5">
        <v>0</v>
      </c>
      <c r="O452" s="5">
        <v>38634</v>
      </c>
      <c r="P452" s="5">
        <v>19771</v>
      </c>
      <c r="Q452" s="5">
        <v>2215</v>
      </c>
      <c r="R452" s="5">
        <v>0</v>
      </c>
      <c r="S452" s="5">
        <v>0</v>
      </c>
      <c r="T452" s="5">
        <v>5623.2</v>
      </c>
      <c r="U452" s="5">
        <v>0</v>
      </c>
      <c r="V452" s="5">
        <v>0</v>
      </c>
      <c r="W452" s="5">
        <v>0</v>
      </c>
      <c r="X452" s="5">
        <v>0</v>
      </c>
      <c r="Y452" s="5">
        <v>18365</v>
      </c>
      <c r="Z452" s="5">
        <v>6511</v>
      </c>
      <c r="AA452" s="5">
        <v>0</v>
      </c>
      <c r="AB452" s="5">
        <v>1891539.31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47"/>
    </row>
    <row r="453" spans="1:39" x14ac:dyDescent="0.25">
      <c r="A453" s="5">
        <v>4181</v>
      </c>
      <c r="B453" s="5">
        <v>7</v>
      </c>
      <c r="C453" s="5" t="s">
        <v>2311</v>
      </c>
      <c r="D453" s="5">
        <v>0</v>
      </c>
      <c r="E453" s="5">
        <v>0</v>
      </c>
      <c r="F453" s="5">
        <v>1630.2777779999999</v>
      </c>
      <c r="G453" s="5">
        <v>1774.573333</v>
      </c>
      <c r="H453" s="5">
        <v>12123885</v>
      </c>
      <c r="I453" s="5">
        <v>0</v>
      </c>
      <c r="J453" s="5">
        <v>3902061.73</v>
      </c>
      <c r="K453" s="5">
        <v>1249006</v>
      </c>
      <c r="L453" s="5">
        <v>0</v>
      </c>
      <c r="M453" s="5">
        <v>55240</v>
      </c>
      <c r="N453" s="5">
        <v>0</v>
      </c>
      <c r="O453" s="5">
        <v>402341</v>
      </c>
      <c r="P453" s="5">
        <v>205897</v>
      </c>
      <c r="Q453" s="5">
        <v>23069</v>
      </c>
      <c r="R453" s="5">
        <v>0</v>
      </c>
      <c r="S453" s="5">
        <v>0</v>
      </c>
      <c r="T453" s="5">
        <v>228919.96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57374</v>
      </c>
      <c r="AA453" s="5">
        <v>0</v>
      </c>
      <c r="AB453" s="5">
        <v>18247793.690000001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47"/>
    </row>
    <row r="454" spans="1:39" x14ac:dyDescent="0.25">
      <c r="A454" s="5">
        <v>4183</v>
      </c>
      <c r="B454" s="5">
        <v>7</v>
      </c>
      <c r="C454" s="5" t="s">
        <v>467</v>
      </c>
      <c r="D454" s="5">
        <v>0</v>
      </c>
      <c r="E454" s="5">
        <v>0</v>
      </c>
      <c r="F454" s="5">
        <v>403.35728999999998</v>
      </c>
      <c r="G454" s="5">
        <v>484.028749</v>
      </c>
      <c r="H454" s="5">
        <v>3306884</v>
      </c>
      <c r="I454" s="5">
        <v>0</v>
      </c>
      <c r="J454" s="5">
        <v>39796.31</v>
      </c>
      <c r="K454" s="5">
        <v>0</v>
      </c>
      <c r="L454" s="5">
        <v>0</v>
      </c>
      <c r="M454" s="5">
        <v>15067</v>
      </c>
      <c r="N454" s="5">
        <v>0</v>
      </c>
      <c r="O454" s="5">
        <v>109742</v>
      </c>
      <c r="P454" s="5">
        <v>56160</v>
      </c>
      <c r="Q454" s="5">
        <v>6292</v>
      </c>
      <c r="R454" s="5">
        <v>0</v>
      </c>
      <c r="S454" s="5">
        <v>0</v>
      </c>
      <c r="T454" s="5">
        <v>24685.466176000002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79542</v>
      </c>
      <c r="AA454" s="5">
        <v>0</v>
      </c>
      <c r="AB454" s="5">
        <v>3638168.776176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47"/>
    </row>
    <row r="455" spans="1:39" x14ac:dyDescent="0.25">
      <c r="A455" s="5">
        <v>4184</v>
      </c>
      <c r="B455" s="5">
        <v>7</v>
      </c>
      <c r="C455" s="5" t="s">
        <v>468</v>
      </c>
      <c r="D455" s="5">
        <v>0</v>
      </c>
      <c r="E455" s="5">
        <v>0</v>
      </c>
      <c r="F455" s="5">
        <v>840.841498</v>
      </c>
      <c r="G455" s="5">
        <v>848.70816500000001</v>
      </c>
      <c r="H455" s="5">
        <v>5798374</v>
      </c>
      <c r="I455" s="5">
        <v>0</v>
      </c>
      <c r="J455" s="5">
        <v>32637.07</v>
      </c>
      <c r="K455" s="5">
        <v>48181</v>
      </c>
      <c r="L455" s="5">
        <v>0</v>
      </c>
      <c r="M455" s="5">
        <v>26419</v>
      </c>
      <c r="N455" s="5">
        <v>1384</v>
      </c>
      <c r="O455" s="5">
        <v>192424</v>
      </c>
      <c r="P455" s="5">
        <v>98473</v>
      </c>
      <c r="Q455" s="5">
        <v>11033</v>
      </c>
      <c r="R455" s="5">
        <v>0</v>
      </c>
      <c r="S455" s="5">
        <v>0</v>
      </c>
      <c r="T455" s="5">
        <v>56014.738866</v>
      </c>
      <c r="U455" s="5">
        <v>-271588</v>
      </c>
      <c r="V455" s="5">
        <v>0</v>
      </c>
      <c r="W455" s="5">
        <v>0</v>
      </c>
      <c r="X455" s="5">
        <v>0</v>
      </c>
      <c r="Y455" s="5">
        <v>0</v>
      </c>
      <c r="Z455" s="5">
        <v>27991</v>
      </c>
      <c r="AA455" s="5">
        <v>0</v>
      </c>
      <c r="AB455" s="5">
        <v>6021342.8088659998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47"/>
    </row>
    <row r="456" spans="1:39" x14ac:dyDescent="0.25">
      <c r="A456" s="5">
        <v>4185</v>
      </c>
      <c r="B456" s="5">
        <v>7</v>
      </c>
      <c r="C456" s="5" t="s">
        <v>469</v>
      </c>
      <c r="D456" s="5">
        <v>0</v>
      </c>
      <c r="E456" s="5">
        <v>0</v>
      </c>
      <c r="F456" s="5">
        <v>998</v>
      </c>
      <c r="G456" s="5">
        <v>1044</v>
      </c>
      <c r="H456" s="5">
        <v>7132608</v>
      </c>
      <c r="I456" s="5">
        <v>0</v>
      </c>
      <c r="J456" s="5">
        <v>65758.23</v>
      </c>
      <c r="K456" s="5">
        <v>32958</v>
      </c>
      <c r="L456" s="5">
        <v>0</v>
      </c>
      <c r="M456" s="5">
        <v>32498</v>
      </c>
      <c r="N456" s="5">
        <v>0</v>
      </c>
      <c r="O456" s="5">
        <v>236701</v>
      </c>
      <c r="P456" s="5">
        <v>121132</v>
      </c>
      <c r="Q456" s="5">
        <v>13572</v>
      </c>
      <c r="R456" s="5">
        <v>0</v>
      </c>
      <c r="S456" s="5">
        <v>0</v>
      </c>
      <c r="T456" s="5">
        <v>121104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40760</v>
      </c>
      <c r="AA456" s="5">
        <v>0</v>
      </c>
      <c r="AB456" s="5">
        <v>7797091.2300000004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47"/>
    </row>
    <row r="457" spans="1:39" x14ac:dyDescent="0.25">
      <c r="A457" s="5">
        <v>4186</v>
      </c>
      <c r="B457" s="5">
        <v>7</v>
      </c>
      <c r="C457" s="5" t="s">
        <v>470</v>
      </c>
      <c r="D457" s="5">
        <v>0</v>
      </c>
      <c r="E457" s="5">
        <v>0</v>
      </c>
      <c r="F457" s="5">
        <v>454.23006400000003</v>
      </c>
      <c r="G457" s="5">
        <v>473.81422900000001</v>
      </c>
      <c r="H457" s="5">
        <v>3237099</v>
      </c>
      <c r="I457" s="5">
        <v>8082</v>
      </c>
      <c r="J457" s="5">
        <v>1303118.24</v>
      </c>
      <c r="K457" s="5">
        <v>209383</v>
      </c>
      <c r="L457" s="5">
        <v>0</v>
      </c>
      <c r="M457" s="5">
        <v>14749</v>
      </c>
      <c r="N457" s="5">
        <v>0</v>
      </c>
      <c r="O457" s="5">
        <v>107426</v>
      </c>
      <c r="P457" s="5">
        <v>54975</v>
      </c>
      <c r="Q457" s="5">
        <v>6160</v>
      </c>
      <c r="R457" s="5">
        <v>0</v>
      </c>
      <c r="S457" s="5">
        <v>0</v>
      </c>
      <c r="T457" s="5">
        <v>30324.110687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26728</v>
      </c>
      <c r="AA457" s="5">
        <v>0</v>
      </c>
      <c r="AB457" s="5">
        <v>4998044.350687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47"/>
    </row>
    <row r="458" spans="1:39" x14ac:dyDescent="0.25">
      <c r="A458" s="5">
        <v>4187</v>
      </c>
      <c r="B458" s="5">
        <v>7</v>
      </c>
      <c r="C458" s="5" t="s">
        <v>2312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47"/>
    </row>
    <row r="459" spans="1:39" x14ac:dyDescent="0.25">
      <c r="A459" s="5">
        <v>4188</v>
      </c>
      <c r="B459" s="5">
        <v>7</v>
      </c>
      <c r="C459" s="5" t="s">
        <v>471</v>
      </c>
      <c r="D459" s="5">
        <v>0</v>
      </c>
      <c r="E459" s="5">
        <v>0</v>
      </c>
      <c r="F459" s="5">
        <v>732</v>
      </c>
      <c r="G459" s="5">
        <v>763</v>
      </c>
      <c r="H459" s="5">
        <v>5212816</v>
      </c>
      <c r="I459" s="5">
        <v>13014</v>
      </c>
      <c r="J459" s="5">
        <v>16588.080000000002</v>
      </c>
      <c r="K459" s="5">
        <v>15420</v>
      </c>
      <c r="L459" s="5">
        <v>0</v>
      </c>
      <c r="M459" s="5">
        <v>23751</v>
      </c>
      <c r="N459" s="5">
        <v>105629</v>
      </c>
      <c r="O459" s="5">
        <v>172991</v>
      </c>
      <c r="P459" s="5">
        <v>88528</v>
      </c>
      <c r="Q459" s="5">
        <v>9919</v>
      </c>
      <c r="R459" s="5">
        <v>0</v>
      </c>
      <c r="S459" s="5">
        <v>0</v>
      </c>
      <c r="T459" s="5">
        <v>67144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39753</v>
      </c>
      <c r="AA459" s="5">
        <v>0</v>
      </c>
      <c r="AB459" s="5">
        <v>5765553.0800000001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47"/>
    </row>
    <row r="460" spans="1:39" x14ac:dyDescent="0.25">
      <c r="A460" s="5">
        <v>4189</v>
      </c>
      <c r="B460" s="5">
        <v>7</v>
      </c>
      <c r="C460" s="5" t="s">
        <v>2313</v>
      </c>
      <c r="D460" s="5">
        <v>0</v>
      </c>
      <c r="E460" s="5">
        <v>0</v>
      </c>
      <c r="F460" s="5">
        <v>241.14473699999999</v>
      </c>
      <c r="G460" s="5">
        <v>241.14473699999999</v>
      </c>
      <c r="H460" s="5">
        <v>1647501</v>
      </c>
      <c r="I460" s="5">
        <v>0</v>
      </c>
      <c r="J460" s="5">
        <v>218903.66</v>
      </c>
      <c r="K460" s="5">
        <v>16752</v>
      </c>
      <c r="L460" s="5">
        <v>0</v>
      </c>
      <c r="M460" s="5">
        <v>7507</v>
      </c>
      <c r="N460" s="5">
        <v>0</v>
      </c>
      <c r="O460" s="5">
        <v>54674</v>
      </c>
      <c r="P460" s="5">
        <v>27979</v>
      </c>
      <c r="Q460" s="5">
        <v>3135</v>
      </c>
      <c r="R460" s="5">
        <v>0</v>
      </c>
      <c r="S460" s="5">
        <v>0</v>
      </c>
      <c r="T460" s="5">
        <v>4340.6052630000004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5294</v>
      </c>
      <c r="AA460" s="5">
        <v>0</v>
      </c>
      <c r="AB460" s="5">
        <v>1986086.265263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47"/>
    </row>
    <row r="461" spans="1:39" x14ac:dyDescent="0.25">
      <c r="A461" s="5">
        <v>4190</v>
      </c>
      <c r="B461" s="5">
        <v>7</v>
      </c>
      <c r="C461" s="5" t="s">
        <v>2314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47"/>
    </row>
    <row r="462" spans="1:39" x14ac:dyDescent="0.25">
      <c r="A462" s="5">
        <v>4191</v>
      </c>
      <c r="B462" s="5">
        <v>7</v>
      </c>
      <c r="C462" s="5" t="s">
        <v>2315</v>
      </c>
      <c r="D462" s="5">
        <v>0</v>
      </c>
      <c r="E462" s="5">
        <v>0</v>
      </c>
      <c r="F462" s="5">
        <v>945.17835100000002</v>
      </c>
      <c r="G462" s="5">
        <v>971.79168500000003</v>
      </c>
      <c r="H462" s="5">
        <v>6639281</v>
      </c>
      <c r="I462" s="5">
        <v>0</v>
      </c>
      <c r="J462" s="5">
        <v>2369680.17</v>
      </c>
      <c r="K462" s="5">
        <v>15794</v>
      </c>
      <c r="L462" s="5">
        <v>0</v>
      </c>
      <c r="M462" s="5">
        <v>30251</v>
      </c>
      <c r="N462" s="5">
        <v>0</v>
      </c>
      <c r="O462" s="5">
        <v>220330</v>
      </c>
      <c r="P462" s="5">
        <v>112754</v>
      </c>
      <c r="Q462" s="5">
        <v>12633</v>
      </c>
      <c r="R462" s="5">
        <v>0</v>
      </c>
      <c r="S462" s="5">
        <v>0</v>
      </c>
      <c r="T462" s="5">
        <v>14576.875268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59673</v>
      </c>
      <c r="AA462" s="5">
        <v>0</v>
      </c>
      <c r="AB462" s="5">
        <v>9474973.0452679992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47"/>
    </row>
    <row r="463" spans="1:39" x14ac:dyDescent="0.25">
      <c r="A463" s="5">
        <v>4192</v>
      </c>
      <c r="B463" s="5">
        <v>7</v>
      </c>
      <c r="C463" s="5" t="s">
        <v>475</v>
      </c>
      <c r="D463" s="5">
        <v>0</v>
      </c>
      <c r="E463" s="5">
        <v>0</v>
      </c>
      <c r="F463" s="5">
        <v>758.01120400000002</v>
      </c>
      <c r="G463" s="5">
        <v>786.58963600000004</v>
      </c>
      <c r="H463" s="5">
        <v>5373980</v>
      </c>
      <c r="I463" s="5">
        <v>0</v>
      </c>
      <c r="J463" s="5">
        <v>2313053.16</v>
      </c>
      <c r="K463" s="5">
        <v>250380</v>
      </c>
      <c r="L463" s="5">
        <v>0</v>
      </c>
      <c r="M463" s="5">
        <v>24486</v>
      </c>
      <c r="N463" s="5">
        <v>0</v>
      </c>
      <c r="O463" s="5">
        <v>178340</v>
      </c>
      <c r="P463" s="5">
        <v>91265</v>
      </c>
      <c r="Q463" s="5">
        <v>10226</v>
      </c>
      <c r="R463" s="5">
        <v>0</v>
      </c>
      <c r="S463" s="5">
        <v>0</v>
      </c>
      <c r="T463" s="5">
        <v>9439.0756299999994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43620</v>
      </c>
      <c r="AA463" s="5">
        <v>0</v>
      </c>
      <c r="AB463" s="5">
        <v>8294789.23563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47"/>
    </row>
    <row r="464" spans="1:39" x14ac:dyDescent="0.25">
      <c r="A464" s="5">
        <v>4193</v>
      </c>
      <c r="B464" s="5">
        <v>7</v>
      </c>
      <c r="C464" s="5" t="s">
        <v>2316</v>
      </c>
      <c r="D464" s="5">
        <v>0</v>
      </c>
      <c r="E464" s="5">
        <v>0</v>
      </c>
      <c r="F464" s="5">
        <v>273</v>
      </c>
      <c r="G464" s="5">
        <v>273</v>
      </c>
      <c r="H464" s="5">
        <v>1865136</v>
      </c>
      <c r="I464" s="5">
        <v>4656</v>
      </c>
      <c r="J464" s="5">
        <v>762989.4</v>
      </c>
      <c r="K464" s="5">
        <v>285757</v>
      </c>
      <c r="L464" s="5">
        <v>0</v>
      </c>
      <c r="M464" s="5">
        <v>8498</v>
      </c>
      <c r="N464" s="5">
        <v>0</v>
      </c>
      <c r="O464" s="5">
        <v>61896</v>
      </c>
      <c r="P464" s="5">
        <v>31675</v>
      </c>
      <c r="Q464" s="5">
        <v>3549</v>
      </c>
      <c r="R464" s="5">
        <v>0</v>
      </c>
      <c r="S464" s="5">
        <v>0</v>
      </c>
      <c r="T464" s="5">
        <v>34125</v>
      </c>
      <c r="U464" s="5">
        <v>0</v>
      </c>
      <c r="V464" s="5">
        <v>0</v>
      </c>
      <c r="W464" s="5">
        <v>0</v>
      </c>
      <c r="X464" s="5">
        <v>0</v>
      </c>
      <c r="Y464" s="5">
        <v>45912</v>
      </c>
      <c r="Z464" s="5">
        <v>15397</v>
      </c>
      <c r="AA464" s="5">
        <v>0</v>
      </c>
      <c r="AB464" s="5">
        <v>3119590.4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47"/>
    </row>
    <row r="465" spans="1:39" x14ac:dyDescent="0.25">
      <c r="A465" s="5">
        <v>4194</v>
      </c>
      <c r="B465" s="5">
        <v>7</v>
      </c>
      <c r="C465" s="5" t="s">
        <v>2317</v>
      </c>
      <c r="D465" s="5">
        <v>0</v>
      </c>
      <c r="E465" s="5">
        <v>0</v>
      </c>
      <c r="F465" s="5">
        <v>350</v>
      </c>
      <c r="G465" s="5">
        <v>363.2</v>
      </c>
      <c r="H465" s="5">
        <v>2481382</v>
      </c>
      <c r="I465" s="5">
        <v>0</v>
      </c>
      <c r="J465" s="5">
        <v>159347.76</v>
      </c>
      <c r="K465" s="5">
        <v>15737</v>
      </c>
      <c r="L465" s="5">
        <v>0</v>
      </c>
      <c r="M465" s="5">
        <v>11306</v>
      </c>
      <c r="N465" s="5">
        <v>38855</v>
      </c>
      <c r="O465" s="5">
        <v>82347</v>
      </c>
      <c r="P465" s="5">
        <v>42141</v>
      </c>
      <c r="Q465" s="5">
        <v>4722</v>
      </c>
      <c r="R465" s="5">
        <v>0</v>
      </c>
      <c r="S465" s="5">
        <v>0</v>
      </c>
      <c r="T465" s="5">
        <v>61744</v>
      </c>
      <c r="U465" s="5">
        <v>-154487</v>
      </c>
      <c r="V465" s="5">
        <v>0</v>
      </c>
      <c r="W465" s="5">
        <v>0</v>
      </c>
      <c r="X465" s="5">
        <v>0</v>
      </c>
      <c r="Y465" s="5">
        <v>0</v>
      </c>
      <c r="Z465" s="5">
        <v>18866</v>
      </c>
      <c r="AA465" s="5">
        <v>0</v>
      </c>
      <c r="AB465" s="5">
        <v>2761960.76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47"/>
    </row>
    <row r="466" spans="1:39" x14ac:dyDescent="0.25">
      <c r="A466" s="5">
        <v>4195</v>
      </c>
      <c r="B466" s="5">
        <v>7</v>
      </c>
      <c r="C466" s="5" t="s">
        <v>2318</v>
      </c>
      <c r="D466" s="5">
        <v>0</v>
      </c>
      <c r="E466" s="5">
        <v>0</v>
      </c>
      <c r="F466" s="5">
        <v>27.166667</v>
      </c>
      <c r="G466" s="5">
        <v>27.166667</v>
      </c>
      <c r="H466" s="5">
        <v>185603</v>
      </c>
      <c r="I466" s="5">
        <v>0</v>
      </c>
      <c r="J466" s="5">
        <v>76280</v>
      </c>
      <c r="K466" s="5">
        <v>31604</v>
      </c>
      <c r="L466" s="5">
        <v>0</v>
      </c>
      <c r="M466" s="5">
        <v>846</v>
      </c>
      <c r="N466" s="5">
        <v>18374</v>
      </c>
      <c r="O466" s="5">
        <v>6159</v>
      </c>
      <c r="P466" s="5">
        <v>3152</v>
      </c>
      <c r="Q466" s="5">
        <v>353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2847</v>
      </c>
      <c r="AA466" s="5">
        <v>0</v>
      </c>
      <c r="AB466" s="5">
        <v>325218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47"/>
    </row>
    <row r="467" spans="1:39" x14ac:dyDescent="0.25">
      <c r="A467" s="5">
        <v>4198</v>
      </c>
      <c r="B467" s="5">
        <v>7</v>
      </c>
      <c r="C467" s="5" t="s">
        <v>2319</v>
      </c>
      <c r="D467" s="5">
        <v>0</v>
      </c>
      <c r="E467" s="5">
        <v>0</v>
      </c>
      <c r="F467" s="5">
        <v>223.22222199999999</v>
      </c>
      <c r="G467" s="5">
        <v>223.22222199999999</v>
      </c>
      <c r="H467" s="5">
        <v>1525054</v>
      </c>
      <c r="I467" s="5">
        <v>3807</v>
      </c>
      <c r="J467" s="5">
        <v>44672.3</v>
      </c>
      <c r="K467" s="5">
        <v>15460</v>
      </c>
      <c r="L467" s="5">
        <v>0</v>
      </c>
      <c r="M467" s="5">
        <v>6949</v>
      </c>
      <c r="N467" s="5">
        <v>29541</v>
      </c>
      <c r="O467" s="5">
        <v>50610</v>
      </c>
      <c r="P467" s="5">
        <v>25900</v>
      </c>
      <c r="Q467" s="5">
        <v>2902</v>
      </c>
      <c r="R467" s="5">
        <v>0</v>
      </c>
      <c r="S467" s="5">
        <v>0</v>
      </c>
      <c r="T467" s="5">
        <v>19197.111110999998</v>
      </c>
      <c r="U467" s="5">
        <v>-100609</v>
      </c>
      <c r="V467" s="5">
        <v>0</v>
      </c>
      <c r="W467" s="5">
        <v>0</v>
      </c>
      <c r="X467" s="5">
        <v>0</v>
      </c>
      <c r="Y467" s="5">
        <v>0</v>
      </c>
      <c r="Z467" s="5">
        <v>4409</v>
      </c>
      <c r="AA467" s="5">
        <v>0</v>
      </c>
      <c r="AB467" s="5">
        <v>1627892.411111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47"/>
    </row>
    <row r="468" spans="1:39" x14ac:dyDescent="0.25">
      <c r="A468" s="5">
        <v>4199</v>
      </c>
      <c r="B468" s="5">
        <v>7</v>
      </c>
      <c r="C468" s="5" t="s">
        <v>2320</v>
      </c>
      <c r="D468" s="5">
        <v>0</v>
      </c>
      <c r="E468" s="5">
        <v>0</v>
      </c>
      <c r="F468" s="5">
        <v>1217.9015440000001</v>
      </c>
      <c r="G468" s="5">
        <v>1295.277018</v>
      </c>
      <c r="H468" s="5">
        <v>8849333</v>
      </c>
      <c r="I468" s="5">
        <v>0</v>
      </c>
      <c r="J468" s="5">
        <v>296890.93</v>
      </c>
      <c r="K468" s="5">
        <v>152961</v>
      </c>
      <c r="L468" s="5">
        <v>0</v>
      </c>
      <c r="M468" s="5">
        <v>40320</v>
      </c>
      <c r="N468" s="5">
        <v>0</v>
      </c>
      <c r="O468" s="5">
        <v>293672</v>
      </c>
      <c r="P468" s="5">
        <v>150286</v>
      </c>
      <c r="Q468" s="5">
        <v>16839</v>
      </c>
      <c r="R468" s="5">
        <v>0</v>
      </c>
      <c r="S468" s="5">
        <v>0</v>
      </c>
      <c r="T468" s="5">
        <v>98441.053343000007</v>
      </c>
      <c r="U468" s="5">
        <v>0</v>
      </c>
      <c r="V468" s="5">
        <v>0</v>
      </c>
      <c r="W468" s="5">
        <v>0</v>
      </c>
      <c r="X468" s="5">
        <v>0</v>
      </c>
      <c r="Y468" s="5">
        <v>97033</v>
      </c>
      <c r="Z468" s="5">
        <v>58385</v>
      </c>
      <c r="AA468" s="5">
        <v>0</v>
      </c>
      <c r="AB468" s="5">
        <v>10054160.983343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47"/>
    </row>
    <row r="469" spans="1:39" x14ac:dyDescent="0.25">
      <c r="A469" s="5">
        <v>4200</v>
      </c>
      <c r="B469" s="5">
        <v>7</v>
      </c>
      <c r="C469" s="5" t="s">
        <v>2321</v>
      </c>
      <c r="D469" s="5">
        <v>0</v>
      </c>
      <c r="E469" s="5">
        <v>0</v>
      </c>
      <c r="F469" s="5">
        <v>660</v>
      </c>
      <c r="G469" s="5">
        <v>726.66666699999996</v>
      </c>
      <c r="H469" s="5">
        <v>4964587</v>
      </c>
      <c r="I469" s="5">
        <v>0</v>
      </c>
      <c r="J469" s="5">
        <v>1115574.24</v>
      </c>
      <c r="K469" s="5">
        <v>82494</v>
      </c>
      <c r="L469" s="5">
        <v>0</v>
      </c>
      <c r="M469" s="5">
        <v>22620</v>
      </c>
      <c r="N469" s="5">
        <v>0</v>
      </c>
      <c r="O469" s="5">
        <v>164754</v>
      </c>
      <c r="P469" s="5">
        <v>84313</v>
      </c>
      <c r="Q469" s="5">
        <v>9447</v>
      </c>
      <c r="R469" s="5">
        <v>0</v>
      </c>
      <c r="S469" s="5">
        <v>0</v>
      </c>
      <c r="T469" s="5">
        <v>68306.666666999998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35403</v>
      </c>
      <c r="AA469" s="5">
        <v>0</v>
      </c>
      <c r="AB469" s="5">
        <v>6547498.9066669997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47"/>
    </row>
    <row r="470" spans="1:39" x14ac:dyDescent="0.25">
      <c r="A470" s="5">
        <v>4201</v>
      </c>
      <c r="B470" s="5">
        <v>7</v>
      </c>
      <c r="C470" s="5" t="s">
        <v>2322</v>
      </c>
      <c r="D470" s="5">
        <v>0</v>
      </c>
      <c r="E470" s="5">
        <v>0</v>
      </c>
      <c r="F470" s="5">
        <v>144</v>
      </c>
      <c r="G470" s="5">
        <v>144</v>
      </c>
      <c r="H470" s="5">
        <v>983808</v>
      </c>
      <c r="I470" s="5">
        <v>0</v>
      </c>
      <c r="J470" s="5">
        <v>81759.649999999994</v>
      </c>
      <c r="K470" s="5">
        <v>17233</v>
      </c>
      <c r="L470" s="5">
        <v>0</v>
      </c>
      <c r="M470" s="5">
        <v>4483</v>
      </c>
      <c r="N470" s="5">
        <v>0</v>
      </c>
      <c r="O470" s="5">
        <v>32648</v>
      </c>
      <c r="P470" s="5">
        <v>16708</v>
      </c>
      <c r="Q470" s="5">
        <v>1872</v>
      </c>
      <c r="R470" s="5">
        <v>0</v>
      </c>
      <c r="S470" s="5">
        <v>0</v>
      </c>
      <c r="T470" s="5">
        <v>15696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4952</v>
      </c>
      <c r="AA470" s="5">
        <v>0</v>
      </c>
      <c r="AB470" s="5">
        <v>1159159.6499999999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47"/>
    </row>
    <row r="471" spans="1:39" x14ac:dyDescent="0.25">
      <c r="A471" s="5">
        <v>4204</v>
      </c>
      <c r="B471" s="5">
        <v>7</v>
      </c>
      <c r="C471" s="5" t="s">
        <v>2323</v>
      </c>
      <c r="D471" s="5">
        <v>0</v>
      </c>
      <c r="E471" s="5">
        <v>0</v>
      </c>
      <c r="F471" s="5">
        <v>125.964896</v>
      </c>
      <c r="G471" s="5">
        <v>151.15787499999999</v>
      </c>
      <c r="H471" s="5">
        <v>1032711</v>
      </c>
      <c r="I471" s="5">
        <v>0</v>
      </c>
      <c r="J471" s="5">
        <v>438328.29</v>
      </c>
      <c r="K471" s="5">
        <v>69792</v>
      </c>
      <c r="L471" s="5">
        <v>0</v>
      </c>
      <c r="M471" s="5">
        <v>4705</v>
      </c>
      <c r="N471" s="5">
        <v>5023</v>
      </c>
      <c r="O471" s="5">
        <v>34271</v>
      </c>
      <c r="P471" s="5">
        <v>17538</v>
      </c>
      <c r="Q471" s="5">
        <v>1965</v>
      </c>
      <c r="R471" s="5">
        <v>0</v>
      </c>
      <c r="S471" s="5">
        <v>0</v>
      </c>
      <c r="T471" s="5">
        <v>7709.0516129999996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6460</v>
      </c>
      <c r="AA471" s="5">
        <v>0</v>
      </c>
      <c r="AB471" s="5">
        <v>1618502.341613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47"/>
    </row>
    <row r="472" spans="1:39" x14ac:dyDescent="0.25">
      <c r="A472" s="5">
        <v>4205</v>
      </c>
      <c r="B472" s="5">
        <v>7</v>
      </c>
      <c r="C472" s="5" t="s">
        <v>2324</v>
      </c>
      <c r="D472" s="5">
        <v>0</v>
      </c>
      <c r="E472" s="5">
        <v>0</v>
      </c>
      <c r="F472" s="5">
        <v>464.63095900000002</v>
      </c>
      <c r="G472" s="5">
        <v>479.55775699999998</v>
      </c>
      <c r="H472" s="5">
        <v>3276339</v>
      </c>
      <c r="I472" s="5">
        <v>8180</v>
      </c>
      <c r="J472" s="5">
        <v>1438457.97</v>
      </c>
      <c r="K472" s="5">
        <v>395162</v>
      </c>
      <c r="L472" s="5">
        <v>0</v>
      </c>
      <c r="M472" s="5">
        <v>14928</v>
      </c>
      <c r="N472" s="5">
        <v>0</v>
      </c>
      <c r="O472" s="5">
        <v>108728</v>
      </c>
      <c r="P472" s="5">
        <v>55641</v>
      </c>
      <c r="Q472" s="5">
        <v>6234</v>
      </c>
      <c r="R472" s="5">
        <v>0</v>
      </c>
      <c r="S472" s="5">
        <v>0</v>
      </c>
      <c r="T472" s="5">
        <v>3356.904297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30017</v>
      </c>
      <c r="AA472" s="5">
        <v>0</v>
      </c>
      <c r="AB472" s="5">
        <v>5337043.8742969995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47"/>
    </row>
    <row r="473" spans="1:39" x14ac:dyDescent="0.25">
      <c r="A473" s="5">
        <v>4207</v>
      </c>
      <c r="B473" s="5">
        <v>7</v>
      </c>
      <c r="C473" s="5" t="s">
        <v>2325</v>
      </c>
      <c r="D473" s="5">
        <v>0</v>
      </c>
      <c r="E473" s="5">
        <v>0</v>
      </c>
      <c r="F473" s="5">
        <v>30</v>
      </c>
      <c r="G473" s="5">
        <v>36</v>
      </c>
      <c r="H473" s="5">
        <v>245952</v>
      </c>
      <c r="I473" s="5">
        <v>0</v>
      </c>
      <c r="J473" s="5">
        <v>54274</v>
      </c>
      <c r="K473" s="5">
        <v>0</v>
      </c>
      <c r="L473" s="5">
        <v>0</v>
      </c>
      <c r="M473" s="5">
        <v>1121</v>
      </c>
      <c r="N473" s="5">
        <v>21959</v>
      </c>
      <c r="O473" s="5">
        <v>8162</v>
      </c>
      <c r="P473" s="5">
        <v>4177</v>
      </c>
      <c r="Q473" s="5">
        <v>468</v>
      </c>
      <c r="R473" s="5">
        <v>0</v>
      </c>
      <c r="S473" s="5">
        <v>0</v>
      </c>
      <c r="T473" s="5">
        <v>2484</v>
      </c>
      <c r="U473" s="5">
        <v>0</v>
      </c>
      <c r="V473" s="5">
        <v>0</v>
      </c>
      <c r="W473" s="5">
        <v>0</v>
      </c>
      <c r="X473" s="5">
        <v>0</v>
      </c>
      <c r="Y473" s="5">
        <v>11478</v>
      </c>
      <c r="Z473" s="5">
        <v>2376</v>
      </c>
      <c r="AA473" s="5">
        <v>0</v>
      </c>
      <c r="AB473" s="5">
        <v>352451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47"/>
    </row>
    <row r="474" spans="1:39" x14ac:dyDescent="0.25">
      <c r="A474" s="5">
        <v>4208</v>
      </c>
      <c r="B474" s="5">
        <v>7</v>
      </c>
      <c r="C474" s="5" t="s">
        <v>2326</v>
      </c>
      <c r="D474" s="5">
        <v>0</v>
      </c>
      <c r="E474" s="5">
        <v>0</v>
      </c>
      <c r="F474" s="5">
        <v>143.35403700000001</v>
      </c>
      <c r="G474" s="5">
        <v>150.85403700000001</v>
      </c>
      <c r="H474" s="5">
        <v>1030635</v>
      </c>
      <c r="I474" s="5">
        <v>0</v>
      </c>
      <c r="J474" s="5">
        <v>210416.29</v>
      </c>
      <c r="K474" s="5">
        <v>107980</v>
      </c>
      <c r="L474" s="5">
        <v>0</v>
      </c>
      <c r="M474" s="5">
        <v>4696</v>
      </c>
      <c r="N474" s="5">
        <v>0</v>
      </c>
      <c r="O474" s="5">
        <v>34202</v>
      </c>
      <c r="P474" s="5">
        <v>17503</v>
      </c>
      <c r="Q474" s="5">
        <v>1961</v>
      </c>
      <c r="R474" s="5">
        <v>0</v>
      </c>
      <c r="S474" s="5">
        <v>0</v>
      </c>
      <c r="T474" s="5">
        <v>11766.614906999999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7465</v>
      </c>
      <c r="AA474" s="5">
        <v>0</v>
      </c>
      <c r="AB474" s="5">
        <v>1426624.904907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47"/>
    </row>
    <row r="475" spans="1:39" x14ac:dyDescent="0.25">
      <c r="A475" s="5">
        <v>4209</v>
      </c>
      <c r="B475" s="5">
        <v>7</v>
      </c>
      <c r="C475" s="5" t="s">
        <v>2327</v>
      </c>
      <c r="D475" s="5">
        <v>0</v>
      </c>
      <c r="E475" s="5">
        <v>0</v>
      </c>
      <c r="F475" s="5">
        <v>199.356618</v>
      </c>
      <c r="G475" s="5">
        <v>199.356618</v>
      </c>
      <c r="H475" s="5">
        <v>1362004</v>
      </c>
      <c r="I475" s="5">
        <v>0</v>
      </c>
      <c r="J475" s="5">
        <v>566389.59</v>
      </c>
      <c r="K475" s="5">
        <v>15810</v>
      </c>
      <c r="L475" s="5">
        <v>0</v>
      </c>
      <c r="M475" s="5">
        <v>6206</v>
      </c>
      <c r="N475" s="5">
        <v>0</v>
      </c>
      <c r="O475" s="5">
        <v>45199</v>
      </c>
      <c r="P475" s="5">
        <v>23131</v>
      </c>
      <c r="Q475" s="5">
        <v>2592</v>
      </c>
      <c r="R475" s="5">
        <v>0</v>
      </c>
      <c r="S475" s="5">
        <v>0</v>
      </c>
      <c r="T475" s="5">
        <v>5781.3419119999999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6711</v>
      </c>
      <c r="AA475" s="5">
        <v>0</v>
      </c>
      <c r="AB475" s="5">
        <v>2033823.9319120001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47"/>
    </row>
    <row r="476" spans="1:39" x14ac:dyDescent="0.25">
      <c r="A476" s="5">
        <v>4210</v>
      </c>
      <c r="B476" s="5">
        <v>7</v>
      </c>
      <c r="C476" s="5" t="s">
        <v>2328</v>
      </c>
      <c r="D476" s="5">
        <v>0</v>
      </c>
      <c r="E476" s="5">
        <v>0</v>
      </c>
      <c r="F476" s="5">
        <v>315.65957400000002</v>
      </c>
      <c r="G476" s="5">
        <v>371.59148900000002</v>
      </c>
      <c r="H476" s="5">
        <v>2538713</v>
      </c>
      <c r="I476" s="5">
        <v>0</v>
      </c>
      <c r="J476" s="5">
        <v>27605.94</v>
      </c>
      <c r="K476" s="5">
        <v>0</v>
      </c>
      <c r="L476" s="5">
        <v>0</v>
      </c>
      <c r="M476" s="5">
        <v>11567</v>
      </c>
      <c r="N476" s="5">
        <v>0</v>
      </c>
      <c r="O476" s="5">
        <v>84249</v>
      </c>
      <c r="P476" s="5">
        <v>43114</v>
      </c>
      <c r="Q476" s="5">
        <v>4831</v>
      </c>
      <c r="R476" s="5">
        <v>0</v>
      </c>
      <c r="S476" s="5">
        <v>0</v>
      </c>
      <c r="T476" s="5">
        <v>33814.825532000003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20621</v>
      </c>
      <c r="AA476" s="5">
        <v>0</v>
      </c>
      <c r="AB476" s="5">
        <v>2764515.765532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47"/>
    </row>
    <row r="477" spans="1:39" x14ac:dyDescent="0.25">
      <c r="A477" s="5">
        <v>4212</v>
      </c>
      <c r="B477" s="5">
        <v>7</v>
      </c>
      <c r="C477" s="5" t="s">
        <v>2329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47"/>
    </row>
    <row r="478" spans="1:39" x14ac:dyDescent="0.25">
      <c r="A478" s="5">
        <v>4213</v>
      </c>
      <c r="B478" s="5">
        <v>7</v>
      </c>
      <c r="C478" s="5" t="s">
        <v>486</v>
      </c>
      <c r="D478" s="5">
        <v>0</v>
      </c>
      <c r="E478" s="5">
        <v>0</v>
      </c>
      <c r="F478" s="5">
        <v>973.82392300000004</v>
      </c>
      <c r="G478" s="5">
        <v>1032.8672409999999</v>
      </c>
      <c r="H478" s="5">
        <v>7056549</v>
      </c>
      <c r="I478" s="5">
        <v>0</v>
      </c>
      <c r="J478" s="5">
        <v>2260784.4900000002</v>
      </c>
      <c r="K478" s="5">
        <v>62975</v>
      </c>
      <c r="L478" s="5">
        <v>0</v>
      </c>
      <c r="M478" s="5">
        <v>32152</v>
      </c>
      <c r="N478" s="5">
        <v>0</v>
      </c>
      <c r="O478" s="5">
        <v>234177</v>
      </c>
      <c r="P478" s="5">
        <v>119840</v>
      </c>
      <c r="Q478" s="5">
        <v>13427</v>
      </c>
      <c r="R478" s="5">
        <v>0</v>
      </c>
      <c r="S478" s="5">
        <v>0</v>
      </c>
      <c r="T478" s="5">
        <v>45446.158582999997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69935</v>
      </c>
      <c r="AA478" s="5">
        <v>0</v>
      </c>
      <c r="AB478" s="5">
        <v>9895285.6485830005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47"/>
    </row>
    <row r="479" spans="1:39" x14ac:dyDescent="0.25">
      <c r="A479" s="5">
        <v>4215</v>
      </c>
      <c r="B479" s="5">
        <v>7</v>
      </c>
      <c r="C479" s="5" t="s">
        <v>2330</v>
      </c>
      <c r="D479" s="5">
        <v>0</v>
      </c>
      <c r="E479" s="5">
        <v>0</v>
      </c>
      <c r="F479" s="5">
        <v>165.08873299999999</v>
      </c>
      <c r="G479" s="5">
        <v>184.9254</v>
      </c>
      <c r="H479" s="5">
        <v>1263410</v>
      </c>
      <c r="I479" s="5">
        <v>0</v>
      </c>
      <c r="J479" s="5">
        <v>618697.62</v>
      </c>
      <c r="K479" s="5">
        <v>160653</v>
      </c>
      <c r="L479" s="5">
        <v>0</v>
      </c>
      <c r="M479" s="5">
        <v>5757</v>
      </c>
      <c r="N479" s="5">
        <v>0</v>
      </c>
      <c r="O479" s="5">
        <v>41927</v>
      </c>
      <c r="P479" s="5">
        <v>21456</v>
      </c>
      <c r="Q479" s="5">
        <v>2404</v>
      </c>
      <c r="R479" s="5">
        <v>0</v>
      </c>
      <c r="S479" s="5">
        <v>0</v>
      </c>
      <c r="T479" s="5">
        <v>23300.600364999998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16044</v>
      </c>
      <c r="AA479" s="5">
        <v>0</v>
      </c>
      <c r="AB479" s="5">
        <v>2153649.220365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47"/>
    </row>
    <row r="480" spans="1:39" x14ac:dyDescent="0.25">
      <c r="A480" s="5">
        <v>4217</v>
      </c>
      <c r="B480" s="5">
        <v>7</v>
      </c>
      <c r="C480" s="5" t="s">
        <v>2331</v>
      </c>
      <c r="D480" s="5">
        <v>0</v>
      </c>
      <c r="E480" s="5">
        <v>0</v>
      </c>
      <c r="F480" s="5">
        <v>132</v>
      </c>
      <c r="G480" s="5">
        <v>158.4</v>
      </c>
      <c r="H480" s="5">
        <v>1082189</v>
      </c>
      <c r="I480" s="5">
        <v>2702</v>
      </c>
      <c r="J480" s="5">
        <v>186721.47</v>
      </c>
      <c r="K480" s="5">
        <v>0</v>
      </c>
      <c r="L480" s="5">
        <v>0</v>
      </c>
      <c r="M480" s="5">
        <v>4931</v>
      </c>
      <c r="N480" s="5">
        <v>11568</v>
      </c>
      <c r="O480" s="5">
        <v>35913</v>
      </c>
      <c r="P480" s="5">
        <v>18379</v>
      </c>
      <c r="Q480" s="5">
        <v>2059</v>
      </c>
      <c r="R480" s="5">
        <v>0</v>
      </c>
      <c r="S480" s="5">
        <v>0</v>
      </c>
      <c r="T480" s="5">
        <v>28036.799999999999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8325</v>
      </c>
      <c r="AA480" s="5">
        <v>0</v>
      </c>
      <c r="AB480" s="5">
        <v>1380824.27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47"/>
    </row>
    <row r="481" spans="1:39" x14ac:dyDescent="0.25">
      <c r="A481" s="5">
        <v>4218</v>
      </c>
      <c r="B481" s="5">
        <v>7</v>
      </c>
      <c r="C481" s="5" t="s">
        <v>489</v>
      </c>
      <c r="D481" s="5">
        <v>0</v>
      </c>
      <c r="E481" s="5">
        <v>0</v>
      </c>
      <c r="F481" s="5">
        <v>319.12484799999999</v>
      </c>
      <c r="G481" s="5">
        <v>376.94981799999999</v>
      </c>
      <c r="H481" s="5">
        <v>2575321</v>
      </c>
      <c r="I481" s="5">
        <v>0</v>
      </c>
      <c r="J481" s="5">
        <v>1052006.48</v>
      </c>
      <c r="K481" s="5">
        <v>17696</v>
      </c>
      <c r="L481" s="5">
        <v>0</v>
      </c>
      <c r="M481" s="5">
        <v>11734</v>
      </c>
      <c r="N481" s="5">
        <v>0</v>
      </c>
      <c r="O481" s="5">
        <v>85464</v>
      </c>
      <c r="P481" s="5">
        <v>43736</v>
      </c>
      <c r="Q481" s="5">
        <v>4900</v>
      </c>
      <c r="R481" s="5">
        <v>0</v>
      </c>
      <c r="S481" s="5">
        <v>0</v>
      </c>
      <c r="T481" s="5">
        <v>2638.6487269999998</v>
      </c>
      <c r="U481" s="5">
        <v>0</v>
      </c>
      <c r="V481" s="5">
        <v>0</v>
      </c>
      <c r="W481" s="5">
        <v>0</v>
      </c>
      <c r="X481" s="5">
        <v>0</v>
      </c>
      <c r="Y481" s="5">
        <v>24965</v>
      </c>
      <c r="Z481" s="5">
        <v>27894</v>
      </c>
      <c r="AA481" s="5">
        <v>0</v>
      </c>
      <c r="AB481" s="5">
        <v>3846355.1287270002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47"/>
    </row>
    <row r="482" spans="1:39" x14ac:dyDescent="0.25">
      <c r="A482" s="5">
        <v>4219</v>
      </c>
      <c r="B482" s="5">
        <v>7</v>
      </c>
      <c r="C482" s="5" t="s">
        <v>2332</v>
      </c>
      <c r="D482" s="5">
        <v>0</v>
      </c>
      <c r="E482" s="5">
        <v>0</v>
      </c>
      <c r="F482" s="5">
        <v>386.507385</v>
      </c>
      <c r="G482" s="5">
        <v>400.37993399999999</v>
      </c>
      <c r="H482" s="5">
        <v>2735396</v>
      </c>
      <c r="I482" s="5">
        <v>6829</v>
      </c>
      <c r="J482" s="5">
        <v>1210660.1399999999</v>
      </c>
      <c r="K482" s="5">
        <v>290116</v>
      </c>
      <c r="L482" s="5">
        <v>0</v>
      </c>
      <c r="M482" s="5">
        <v>12463</v>
      </c>
      <c r="N482" s="5">
        <v>0</v>
      </c>
      <c r="O482" s="5">
        <v>90776</v>
      </c>
      <c r="P482" s="5">
        <v>46455</v>
      </c>
      <c r="Q482" s="5">
        <v>5205</v>
      </c>
      <c r="R482" s="5">
        <v>0</v>
      </c>
      <c r="S482" s="5">
        <v>0</v>
      </c>
      <c r="T482" s="5">
        <v>16015.197351999999</v>
      </c>
      <c r="U482" s="5">
        <v>0</v>
      </c>
      <c r="V482" s="5">
        <v>0</v>
      </c>
      <c r="W482" s="5">
        <v>0</v>
      </c>
      <c r="X482" s="5">
        <v>0</v>
      </c>
      <c r="Y482" s="5">
        <v>12664</v>
      </c>
      <c r="Z482" s="5">
        <v>25077</v>
      </c>
      <c r="AA482" s="5">
        <v>0</v>
      </c>
      <c r="AB482" s="5">
        <v>4451656.3373520002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47"/>
    </row>
    <row r="483" spans="1:39" x14ac:dyDescent="0.25">
      <c r="A483" s="5">
        <v>4220</v>
      </c>
      <c r="B483" s="5">
        <v>7</v>
      </c>
      <c r="C483" s="5" t="s">
        <v>2333</v>
      </c>
      <c r="D483" s="5">
        <v>0</v>
      </c>
      <c r="E483" s="5">
        <v>0</v>
      </c>
      <c r="F483" s="5">
        <v>390.18891000000002</v>
      </c>
      <c r="G483" s="5">
        <v>400.11898000000002</v>
      </c>
      <c r="H483" s="5">
        <v>2733613</v>
      </c>
      <c r="I483" s="5">
        <v>0</v>
      </c>
      <c r="J483" s="5">
        <v>51297.67</v>
      </c>
      <c r="K483" s="5">
        <v>89895</v>
      </c>
      <c r="L483" s="5">
        <v>0</v>
      </c>
      <c r="M483" s="5">
        <v>12455</v>
      </c>
      <c r="N483" s="5">
        <v>1551</v>
      </c>
      <c r="O483" s="5">
        <v>90717</v>
      </c>
      <c r="P483" s="5">
        <v>46424</v>
      </c>
      <c r="Q483" s="5">
        <v>5202</v>
      </c>
      <c r="R483" s="5">
        <v>0</v>
      </c>
      <c r="S483" s="5">
        <v>0</v>
      </c>
      <c r="T483" s="5">
        <v>9202.7365439999994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14330</v>
      </c>
      <c r="AA483" s="5">
        <v>0</v>
      </c>
      <c r="AB483" s="5">
        <v>3054687.4065439999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47"/>
    </row>
    <row r="484" spans="1:39" x14ac:dyDescent="0.25">
      <c r="A484" s="5">
        <v>4221</v>
      </c>
      <c r="B484" s="5">
        <v>7</v>
      </c>
      <c r="C484" s="5" t="s">
        <v>2334</v>
      </c>
      <c r="D484" s="5">
        <v>0</v>
      </c>
      <c r="E484" s="5">
        <v>0</v>
      </c>
      <c r="F484" s="5">
        <v>454.46036800000002</v>
      </c>
      <c r="G484" s="5">
        <v>487.11865399999999</v>
      </c>
      <c r="H484" s="5">
        <v>3327995</v>
      </c>
      <c r="I484" s="5">
        <v>8308</v>
      </c>
      <c r="J484" s="5">
        <v>135680.97</v>
      </c>
      <c r="K484" s="5">
        <v>85576</v>
      </c>
      <c r="L484" s="5">
        <v>0</v>
      </c>
      <c r="M484" s="5">
        <v>15163</v>
      </c>
      <c r="N484" s="5">
        <v>0</v>
      </c>
      <c r="O484" s="5">
        <v>110442</v>
      </c>
      <c r="P484" s="5">
        <v>56519</v>
      </c>
      <c r="Q484" s="5">
        <v>6333</v>
      </c>
      <c r="R484" s="5">
        <v>0</v>
      </c>
      <c r="S484" s="5">
        <v>0</v>
      </c>
      <c r="T484" s="5">
        <v>36533.899062999997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10356</v>
      </c>
      <c r="AA484" s="5">
        <v>0</v>
      </c>
      <c r="AB484" s="5">
        <v>3792906.8690630002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47"/>
    </row>
    <row r="485" spans="1:39" x14ac:dyDescent="0.25">
      <c r="A485" s="5">
        <v>4223</v>
      </c>
      <c r="B485" s="5">
        <v>7</v>
      </c>
      <c r="C485" s="5" t="s">
        <v>2335</v>
      </c>
      <c r="D485" s="5">
        <v>0</v>
      </c>
      <c r="E485" s="5">
        <v>0</v>
      </c>
      <c r="F485" s="5">
        <v>261</v>
      </c>
      <c r="G485" s="5">
        <v>261</v>
      </c>
      <c r="H485" s="5">
        <v>1783152</v>
      </c>
      <c r="I485" s="5">
        <v>0</v>
      </c>
      <c r="J485" s="5">
        <v>774124.11</v>
      </c>
      <c r="K485" s="5">
        <v>258098</v>
      </c>
      <c r="L485" s="5">
        <v>0</v>
      </c>
      <c r="M485" s="5">
        <v>8125</v>
      </c>
      <c r="N485" s="5">
        <v>18412</v>
      </c>
      <c r="O485" s="5">
        <v>59175</v>
      </c>
      <c r="P485" s="5">
        <v>30283</v>
      </c>
      <c r="Q485" s="5">
        <v>3393</v>
      </c>
      <c r="R485" s="5">
        <v>0</v>
      </c>
      <c r="S485" s="5">
        <v>0</v>
      </c>
      <c r="T485" s="5">
        <v>25839</v>
      </c>
      <c r="U485" s="5">
        <v>-101507</v>
      </c>
      <c r="V485" s="5">
        <v>0</v>
      </c>
      <c r="W485" s="5">
        <v>0</v>
      </c>
      <c r="X485" s="5">
        <v>0</v>
      </c>
      <c r="Y485" s="5">
        <v>0</v>
      </c>
      <c r="Z485" s="5">
        <v>17012</v>
      </c>
      <c r="AA485" s="5">
        <v>0</v>
      </c>
      <c r="AB485" s="5">
        <v>2876106.11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47"/>
    </row>
    <row r="486" spans="1:39" x14ac:dyDescent="0.25">
      <c r="A486" s="5">
        <v>4224</v>
      </c>
      <c r="B486" s="5">
        <v>7</v>
      </c>
      <c r="C486" s="5" t="s">
        <v>2336</v>
      </c>
      <c r="D486" s="5">
        <v>0</v>
      </c>
      <c r="E486" s="5">
        <v>0</v>
      </c>
      <c r="F486" s="5">
        <v>160</v>
      </c>
      <c r="G486" s="5">
        <v>165</v>
      </c>
      <c r="H486" s="5">
        <v>1127280</v>
      </c>
      <c r="I486" s="5">
        <v>2814</v>
      </c>
      <c r="J486" s="5">
        <v>343692.93</v>
      </c>
      <c r="K486" s="5">
        <v>52673</v>
      </c>
      <c r="L486" s="5">
        <v>0</v>
      </c>
      <c r="M486" s="5">
        <v>5136</v>
      </c>
      <c r="N486" s="5">
        <v>14421</v>
      </c>
      <c r="O486" s="5">
        <v>37410</v>
      </c>
      <c r="P486" s="5">
        <v>19144</v>
      </c>
      <c r="Q486" s="5">
        <v>2145</v>
      </c>
      <c r="R486" s="5">
        <v>0</v>
      </c>
      <c r="S486" s="5">
        <v>0</v>
      </c>
      <c r="T486" s="5">
        <v>17985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7208</v>
      </c>
      <c r="AA486" s="5">
        <v>0</v>
      </c>
      <c r="AB486" s="5">
        <v>1629908.93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47"/>
    </row>
    <row r="487" spans="1:39" x14ac:dyDescent="0.25">
      <c r="A487" s="5">
        <v>4225</v>
      </c>
      <c r="B487" s="5">
        <v>7</v>
      </c>
      <c r="C487" s="5" t="s">
        <v>1990</v>
      </c>
      <c r="D487" s="5">
        <v>0</v>
      </c>
      <c r="E487" s="5">
        <v>0</v>
      </c>
      <c r="F487" s="5">
        <v>497.22222199999999</v>
      </c>
      <c r="G487" s="5">
        <v>539.75555599999996</v>
      </c>
      <c r="H487" s="5">
        <v>3687610</v>
      </c>
      <c r="I487" s="5">
        <v>0</v>
      </c>
      <c r="J487" s="5">
        <v>1288826.6599999999</v>
      </c>
      <c r="K487" s="5">
        <v>460890</v>
      </c>
      <c r="L487" s="5">
        <v>0</v>
      </c>
      <c r="M487" s="5">
        <v>16802</v>
      </c>
      <c r="N487" s="5">
        <v>0</v>
      </c>
      <c r="O487" s="5">
        <v>122376</v>
      </c>
      <c r="P487" s="5">
        <v>62626</v>
      </c>
      <c r="Q487" s="5">
        <v>7017</v>
      </c>
      <c r="R487" s="5">
        <v>0</v>
      </c>
      <c r="S487" s="5">
        <v>0</v>
      </c>
      <c r="T487" s="5">
        <v>8096.3333329999996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16510</v>
      </c>
      <c r="AA487" s="5">
        <v>0</v>
      </c>
      <c r="AB487" s="5">
        <v>5670753.9933329998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47"/>
    </row>
    <row r="488" spans="1:39" x14ac:dyDescent="0.25">
      <c r="A488" s="5">
        <v>4226</v>
      </c>
      <c r="B488" s="5">
        <v>7</v>
      </c>
      <c r="C488" s="5" t="s">
        <v>2337</v>
      </c>
      <c r="D488" s="5">
        <v>0</v>
      </c>
      <c r="E488" s="5">
        <v>0</v>
      </c>
      <c r="F488" s="5">
        <v>154.364802</v>
      </c>
      <c r="G488" s="5">
        <v>154.364802</v>
      </c>
      <c r="H488" s="5">
        <v>1054620</v>
      </c>
      <c r="I488" s="5">
        <v>2633</v>
      </c>
      <c r="J488" s="5">
        <v>352462.66</v>
      </c>
      <c r="K488" s="5">
        <v>0</v>
      </c>
      <c r="L488" s="5">
        <v>0</v>
      </c>
      <c r="M488" s="5">
        <v>4805</v>
      </c>
      <c r="N488" s="5">
        <v>0</v>
      </c>
      <c r="O488" s="5">
        <v>34998</v>
      </c>
      <c r="P488" s="5">
        <v>17910</v>
      </c>
      <c r="Q488" s="5">
        <v>2007</v>
      </c>
      <c r="R488" s="5">
        <v>0</v>
      </c>
      <c r="S488" s="5">
        <v>0</v>
      </c>
      <c r="T488" s="5">
        <v>2161.1072260000001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11968</v>
      </c>
      <c r="AA488" s="5">
        <v>0</v>
      </c>
      <c r="AB488" s="5">
        <v>1483564.7672260001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47"/>
    </row>
    <row r="489" spans="1:39" x14ac:dyDescent="0.25">
      <c r="A489" s="5">
        <v>4227</v>
      </c>
      <c r="B489" s="5">
        <v>7</v>
      </c>
      <c r="C489" s="5" t="s">
        <v>2338</v>
      </c>
      <c r="D489" s="5">
        <v>0</v>
      </c>
      <c r="E489" s="5">
        <v>0</v>
      </c>
      <c r="F489" s="5">
        <v>386.83813700000002</v>
      </c>
      <c r="G489" s="5">
        <v>403.87416300000001</v>
      </c>
      <c r="H489" s="5">
        <v>2759268</v>
      </c>
      <c r="I489" s="5">
        <v>0</v>
      </c>
      <c r="J489" s="5">
        <v>152115.67000000001</v>
      </c>
      <c r="K489" s="5">
        <v>0</v>
      </c>
      <c r="L489" s="5">
        <v>0</v>
      </c>
      <c r="M489" s="5">
        <v>12572</v>
      </c>
      <c r="N489" s="5">
        <v>43104</v>
      </c>
      <c r="O489" s="5">
        <v>91569</v>
      </c>
      <c r="P489" s="5">
        <v>46860</v>
      </c>
      <c r="Q489" s="5">
        <v>5250</v>
      </c>
      <c r="R489" s="5">
        <v>0</v>
      </c>
      <c r="S489" s="5">
        <v>0</v>
      </c>
      <c r="T489" s="5">
        <v>46041.654524999998</v>
      </c>
      <c r="U489" s="5">
        <v>-171686</v>
      </c>
      <c r="V489" s="5">
        <v>0</v>
      </c>
      <c r="W489" s="5">
        <v>0</v>
      </c>
      <c r="X489" s="5">
        <v>0</v>
      </c>
      <c r="Y489" s="5">
        <v>0</v>
      </c>
      <c r="Z489" s="5">
        <v>17089</v>
      </c>
      <c r="AA489" s="5">
        <v>0</v>
      </c>
      <c r="AB489" s="5">
        <v>3002183.3245250001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47"/>
    </row>
    <row r="490" spans="1:39" x14ac:dyDescent="0.25">
      <c r="A490" s="5">
        <v>4228</v>
      </c>
      <c r="B490" s="5">
        <v>7</v>
      </c>
      <c r="C490" s="5" t="s">
        <v>2339</v>
      </c>
      <c r="D490" s="5">
        <v>0</v>
      </c>
      <c r="E490" s="5">
        <v>0</v>
      </c>
      <c r="F490" s="5">
        <v>646</v>
      </c>
      <c r="G490" s="5">
        <v>672</v>
      </c>
      <c r="H490" s="5">
        <v>4591104</v>
      </c>
      <c r="I490" s="5">
        <v>0</v>
      </c>
      <c r="J490" s="5">
        <v>37363.06</v>
      </c>
      <c r="K490" s="5">
        <v>15528</v>
      </c>
      <c r="L490" s="5">
        <v>0</v>
      </c>
      <c r="M490" s="5">
        <v>20919</v>
      </c>
      <c r="N490" s="5">
        <v>0</v>
      </c>
      <c r="O490" s="5">
        <v>152359</v>
      </c>
      <c r="P490" s="5">
        <v>77970</v>
      </c>
      <c r="Q490" s="5">
        <v>8736</v>
      </c>
      <c r="R490" s="5">
        <v>0</v>
      </c>
      <c r="S490" s="5">
        <v>0</v>
      </c>
      <c r="T490" s="5">
        <v>72576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23184</v>
      </c>
      <c r="AA490" s="5">
        <v>0</v>
      </c>
      <c r="AB490" s="5">
        <v>4999739.0599999996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47"/>
    </row>
    <row r="491" spans="1:39" x14ac:dyDescent="0.25">
      <c r="A491" s="5">
        <v>4229</v>
      </c>
      <c r="B491" s="5">
        <v>7</v>
      </c>
      <c r="C491" s="5" t="s">
        <v>2340</v>
      </c>
      <c r="D491" s="5">
        <v>0</v>
      </c>
      <c r="E491" s="5">
        <v>0</v>
      </c>
      <c r="F491" s="5">
        <v>110</v>
      </c>
      <c r="G491" s="5">
        <v>129</v>
      </c>
      <c r="H491" s="5">
        <v>881328</v>
      </c>
      <c r="I491" s="5">
        <v>0</v>
      </c>
      <c r="J491" s="5">
        <v>5146.37</v>
      </c>
      <c r="K491" s="5">
        <v>0</v>
      </c>
      <c r="L491" s="5">
        <v>0</v>
      </c>
      <c r="M491" s="5">
        <v>4016</v>
      </c>
      <c r="N491" s="5">
        <v>17363</v>
      </c>
      <c r="O491" s="5">
        <v>29248</v>
      </c>
      <c r="P491" s="5">
        <v>14967</v>
      </c>
      <c r="Q491" s="5">
        <v>1677</v>
      </c>
      <c r="R491" s="5">
        <v>0</v>
      </c>
      <c r="S491" s="5">
        <v>0</v>
      </c>
      <c r="T491" s="5">
        <v>15222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6366</v>
      </c>
      <c r="AA491" s="5">
        <v>0</v>
      </c>
      <c r="AB491" s="5">
        <v>975333.37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47"/>
    </row>
    <row r="492" spans="1:39" x14ac:dyDescent="0.25">
      <c r="A492" s="5">
        <v>4230</v>
      </c>
      <c r="B492" s="5">
        <v>7</v>
      </c>
      <c r="C492" s="5" t="s">
        <v>2341</v>
      </c>
      <c r="D492" s="5">
        <v>0</v>
      </c>
      <c r="E492" s="5">
        <v>0</v>
      </c>
      <c r="F492" s="5">
        <v>312.21044499999999</v>
      </c>
      <c r="G492" s="5">
        <v>336.21044499999999</v>
      </c>
      <c r="H492" s="5">
        <v>2296990</v>
      </c>
      <c r="I492" s="5">
        <v>0</v>
      </c>
      <c r="J492" s="5">
        <v>679957.35</v>
      </c>
      <c r="K492" s="5">
        <v>32484</v>
      </c>
      <c r="L492" s="5">
        <v>0</v>
      </c>
      <c r="M492" s="5">
        <v>10466</v>
      </c>
      <c r="N492" s="5">
        <v>0</v>
      </c>
      <c r="O492" s="5">
        <v>76227</v>
      </c>
      <c r="P492" s="5">
        <v>39009</v>
      </c>
      <c r="Q492" s="5">
        <v>4371</v>
      </c>
      <c r="R492" s="5">
        <v>0</v>
      </c>
      <c r="S492" s="5">
        <v>0</v>
      </c>
      <c r="T492" s="5">
        <v>22862.310291999998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12970</v>
      </c>
      <c r="AA492" s="5">
        <v>0</v>
      </c>
      <c r="AB492" s="5">
        <v>3175336.660292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47"/>
    </row>
    <row r="493" spans="1:39" x14ac:dyDescent="0.25">
      <c r="A493" s="5">
        <v>4231</v>
      </c>
      <c r="B493" s="5">
        <v>7</v>
      </c>
      <c r="C493" s="5" t="s">
        <v>2342</v>
      </c>
      <c r="D493" s="5">
        <v>0</v>
      </c>
      <c r="E493" s="5">
        <v>0</v>
      </c>
      <c r="F493" s="5">
        <v>566.56185700000003</v>
      </c>
      <c r="G493" s="5">
        <v>626.76311699999997</v>
      </c>
      <c r="H493" s="5">
        <v>4282046</v>
      </c>
      <c r="I493" s="5">
        <v>0</v>
      </c>
      <c r="J493" s="5">
        <v>1936323.87</v>
      </c>
      <c r="K493" s="5">
        <v>223861</v>
      </c>
      <c r="L493" s="5">
        <v>0</v>
      </c>
      <c r="M493" s="5">
        <v>19510</v>
      </c>
      <c r="N493" s="5">
        <v>0</v>
      </c>
      <c r="O493" s="5">
        <v>142103</v>
      </c>
      <c r="P493" s="5">
        <v>72721</v>
      </c>
      <c r="Q493" s="5">
        <v>8148</v>
      </c>
      <c r="R493" s="5">
        <v>0</v>
      </c>
      <c r="S493" s="5">
        <v>0</v>
      </c>
      <c r="T493" s="5">
        <v>77091.863360999996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29900</v>
      </c>
      <c r="AA493" s="5">
        <v>0</v>
      </c>
      <c r="AB493" s="5">
        <v>6791704.7333610002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47"/>
    </row>
    <row r="494" spans="1:39" x14ac:dyDescent="0.25">
      <c r="A494" s="5">
        <v>4232</v>
      </c>
      <c r="B494" s="5">
        <v>7</v>
      </c>
      <c r="C494" s="5" t="s">
        <v>2343</v>
      </c>
      <c r="D494" s="5">
        <v>0</v>
      </c>
      <c r="E494" s="5">
        <v>0</v>
      </c>
      <c r="F494" s="5">
        <v>140</v>
      </c>
      <c r="G494" s="5">
        <v>140</v>
      </c>
      <c r="H494" s="5">
        <v>956480</v>
      </c>
      <c r="I494" s="5">
        <v>0</v>
      </c>
      <c r="J494" s="5">
        <v>413416.83</v>
      </c>
      <c r="K494" s="5">
        <v>73742</v>
      </c>
      <c r="L494" s="5">
        <v>0</v>
      </c>
      <c r="M494" s="5">
        <v>4358</v>
      </c>
      <c r="N494" s="5">
        <v>0</v>
      </c>
      <c r="O494" s="5">
        <v>31742</v>
      </c>
      <c r="P494" s="5">
        <v>16244</v>
      </c>
      <c r="Q494" s="5">
        <v>1820</v>
      </c>
      <c r="R494" s="5">
        <v>0</v>
      </c>
      <c r="S494" s="5">
        <v>0</v>
      </c>
      <c r="T494" s="5">
        <v>1120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6928</v>
      </c>
      <c r="AA494" s="5">
        <v>0</v>
      </c>
      <c r="AB494" s="5">
        <v>1505850.83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47"/>
    </row>
    <row r="495" spans="1:39" x14ac:dyDescent="0.25">
      <c r="A495" s="5">
        <v>4233</v>
      </c>
      <c r="B495" s="5">
        <v>7</v>
      </c>
      <c r="C495" s="5" t="s">
        <v>499</v>
      </c>
      <c r="D495" s="5">
        <v>0</v>
      </c>
      <c r="E495" s="5">
        <v>0</v>
      </c>
      <c r="F495" s="5">
        <v>397.35033700000002</v>
      </c>
      <c r="G495" s="5">
        <v>417.60367100000002</v>
      </c>
      <c r="H495" s="5">
        <v>2853068</v>
      </c>
      <c r="I495" s="5">
        <v>7123</v>
      </c>
      <c r="J495" s="5">
        <v>171240.6</v>
      </c>
      <c r="K495" s="5">
        <v>15410</v>
      </c>
      <c r="L495" s="5">
        <v>0</v>
      </c>
      <c r="M495" s="5">
        <v>12999</v>
      </c>
      <c r="N495" s="5">
        <v>0</v>
      </c>
      <c r="O495" s="5">
        <v>94681</v>
      </c>
      <c r="P495" s="5">
        <v>48453</v>
      </c>
      <c r="Q495" s="5">
        <v>5429</v>
      </c>
      <c r="R495" s="5">
        <v>0</v>
      </c>
      <c r="S495" s="5">
        <v>0</v>
      </c>
      <c r="T495" s="5">
        <v>18792.165182000001</v>
      </c>
      <c r="U495" s="5">
        <v>-132953</v>
      </c>
      <c r="V495" s="5">
        <v>0</v>
      </c>
      <c r="W495" s="5">
        <v>0</v>
      </c>
      <c r="X495" s="5">
        <v>0</v>
      </c>
      <c r="Y495" s="5">
        <v>0</v>
      </c>
      <c r="Z495" s="5">
        <v>9128</v>
      </c>
      <c r="AA495" s="5">
        <v>0</v>
      </c>
      <c r="AB495" s="5">
        <v>3103370.7651820001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47"/>
    </row>
    <row r="496" spans="1:39" x14ac:dyDescent="0.25">
      <c r="A496" s="5">
        <v>4235</v>
      </c>
      <c r="B496" s="5">
        <v>7</v>
      </c>
      <c r="C496" s="5" t="s">
        <v>500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47"/>
    </row>
    <row r="497" spans="1:39" x14ac:dyDescent="0.25">
      <c r="A497" s="5">
        <v>4237</v>
      </c>
      <c r="B497" s="5">
        <v>7</v>
      </c>
      <c r="C497" s="5" t="s">
        <v>2344</v>
      </c>
      <c r="D497" s="5">
        <v>0</v>
      </c>
      <c r="E497" s="5">
        <v>0</v>
      </c>
      <c r="F497" s="5">
        <v>180.922414</v>
      </c>
      <c r="G497" s="5">
        <v>216.106897</v>
      </c>
      <c r="H497" s="5">
        <v>1476442</v>
      </c>
      <c r="I497" s="5">
        <v>3686</v>
      </c>
      <c r="J497" s="5">
        <v>286759.03000000003</v>
      </c>
      <c r="K497" s="5">
        <v>31697</v>
      </c>
      <c r="L497" s="5">
        <v>0</v>
      </c>
      <c r="M497" s="5">
        <v>6727</v>
      </c>
      <c r="N497" s="5">
        <v>0</v>
      </c>
      <c r="O497" s="5">
        <v>48997</v>
      </c>
      <c r="P497" s="5">
        <v>25074</v>
      </c>
      <c r="Q497" s="5">
        <v>2809</v>
      </c>
      <c r="R497" s="5">
        <v>0</v>
      </c>
      <c r="S497" s="5">
        <v>0</v>
      </c>
      <c r="T497" s="5">
        <v>14479.162069</v>
      </c>
      <c r="U497" s="5">
        <v>-68802</v>
      </c>
      <c r="V497" s="5">
        <v>0</v>
      </c>
      <c r="W497" s="5">
        <v>0</v>
      </c>
      <c r="X497" s="5">
        <v>0</v>
      </c>
      <c r="Y497" s="5">
        <v>0</v>
      </c>
      <c r="Z497" s="5">
        <v>5814</v>
      </c>
      <c r="AA497" s="5">
        <v>0</v>
      </c>
      <c r="AB497" s="5">
        <v>1833682.1920690001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47"/>
    </row>
    <row r="498" spans="1:39" x14ac:dyDescent="0.25">
      <c r="A498" s="5">
        <v>4238</v>
      </c>
      <c r="B498" s="5">
        <v>7</v>
      </c>
      <c r="C498" s="5" t="s">
        <v>2345</v>
      </c>
      <c r="D498" s="5">
        <v>0</v>
      </c>
      <c r="E498" s="5">
        <v>0</v>
      </c>
      <c r="F498" s="5">
        <v>135.13392899999999</v>
      </c>
      <c r="G498" s="5">
        <v>158.16071400000001</v>
      </c>
      <c r="H498" s="5">
        <v>1080554</v>
      </c>
      <c r="I498" s="5">
        <v>0</v>
      </c>
      <c r="J498" s="5">
        <v>57982.01</v>
      </c>
      <c r="K498" s="5">
        <v>0</v>
      </c>
      <c r="L498" s="5">
        <v>0</v>
      </c>
      <c r="M498" s="5">
        <v>4923</v>
      </c>
      <c r="N498" s="5">
        <v>5255</v>
      </c>
      <c r="O498" s="5">
        <v>35859</v>
      </c>
      <c r="P498" s="5">
        <v>18351</v>
      </c>
      <c r="Q498" s="5">
        <v>2056</v>
      </c>
      <c r="R498" s="5">
        <v>0</v>
      </c>
      <c r="S498" s="5">
        <v>0</v>
      </c>
      <c r="T498" s="5">
        <v>9805.9642860000004</v>
      </c>
      <c r="U498" s="5">
        <v>-55609</v>
      </c>
      <c r="V498" s="5">
        <v>0</v>
      </c>
      <c r="W498" s="5">
        <v>0</v>
      </c>
      <c r="X498" s="5">
        <v>0</v>
      </c>
      <c r="Y498" s="5">
        <v>0</v>
      </c>
      <c r="Z498" s="5">
        <v>8854</v>
      </c>
      <c r="AA498" s="5">
        <v>0</v>
      </c>
      <c r="AB498" s="5">
        <v>1168030.974286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47"/>
    </row>
    <row r="499" spans="1:39" x14ac:dyDescent="0.25">
      <c r="A499" s="5">
        <v>4239</v>
      </c>
      <c r="B499" s="5">
        <v>7</v>
      </c>
      <c r="C499" s="5" t="s">
        <v>2346</v>
      </c>
      <c r="D499" s="5">
        <v>0</v>
      </c>
      <c r="E499" s="5">
        <v>0</v>
      </c>
      <c r="F499" s="5">
        <v>224.69610399999999</v>
      </c>
      <c r="G499" s="5">
        <v>224.69610399999999</v>
      </c>
      <c r="H499" s="5">
        <v>1535124</v>
      </c>
      <c r="I499" s="5">
        <v>0</v>
      </c>
      <c r="J499" s="5">
        <v>655987.19999999995</v>
      </c>
      <c r="K499" s="5">
        <v>365823</v>
      </c>
      <c r="L499" s="5">
        <v>0</v>
      </c>
      <c r="M499" s="5">
        <v>6995</v>
      </c>
      <c r="N499" s="5">
        <v>0</v>
      </c>
      <c r="O499" s="5">
        <v>50944</v>
      </c>
      <c r="P499" s="5">
        <v>26071</v>
      </c>
      <c r="Q499" s="5">
        <v>2921</v>
      </c>
      <c r="R499" s="5">
        <v>0</v>
      </c>
      <c r="S499" s="5">
        <v>0</v>
      </c>
      <c r="T499" s="5">
        <v>10336.020779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10157</v>
      </c>
      <c r="AA499" s="5">
        <v>0</v>
      </c>
      <c r="AB499" s="5">
        <v>2664358.2207789999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47"/>
    </row>
    <row r="500" spans="1:39" x14ac:dyDescent="0.25">
      <c r="A500" s="5">
        <v>4240</v>
      </c>
      <c r="B500" s="5">
        <v>7</v>
      </c>
      <c r="C500" s="5" t="s">
        <v>2347</v>
      </c>
      <c r="D500" s="5">
        <v>0</v>
      </c>
      <c r="E500" s="5">
        <v>0</v>
      </c>
      <c r="F500" s="5">
        <v>398.32272899999998</v>
      </c>
      <c r="G500" s="5">
        <v>416.25009599999998</v>
      </c>
      <c r="H500" s="5">
        <v>2843821</v>
      </c>
      <c r="I500" s="5">
        <v>0</v>
      </c>
      <c r="J500" s="5">
        <v>1368203.4</v>
      </c>
      <c r="K500" s="5">
        <v>390363</v>
      </c>
      <c r="L500" s="5">
        <v>0</v>
      </c>
      <c r="M500" s="5">
        <v>12957</v>
      </c>
      <c r="N500" s="5">
        <v>0</v>
      </c>
      <c r="O500" s="5">
        <v>94374</v>
      </c>
      <c r="P500" s="5">
        <v>48296</v>
      </c>
      <c r="Q500" s="5">
        <v>5411</v>
      </c>
      <c r="R500" s="5">
        <v>0</v>
      </c>
      <c r="S500" s="5">
        <v>0</v>
      </c>
      <c r="T500" s="5">
        <v>38295.008793000001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17537</v>
      </c>
      <c r="AA500" s="5">
        <v>0</v>
      </c>
      <c r="AB500" s="5">
        <v>4819257.4087929996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47"/>
    </row>
    <row r="501" spans="1:39" x14ac:dyDescent="0.25">
      <c r="A501" s="5">
        <v>4243</v>
      </c>
      <c r="B501" s="5">
        <v>7</v>
      </c>
      <c r="C501" s="5" t="s">
        <v>2348</v>
      </c>
      <c r="D501" s="5">
        <v>0</v>
      </c>
      <c r="E501" s="5">
        <v>0</v>
      </c>
      <c r="F501" s="5">
        <v>294</v>
      </c>
      <c r="G501" s="5">
        <v>303.8</v>
      </c>
      <c r="H501" s="5">
        <v>2075562</v>
      </c>
      <c r="I501" s="5">
        <v>0</v>
      </c>
      <c r="J501" s="5">
        <v>625229.04</v>
      </c>
      <c r="K501" s="5">
        <v>79009</v>
      </c>
      <c r="L501" s="5">
        <v>0</v>
      </c>
      <c r="M501" s="5">
        <v>9457</v>
      </c>
      <c r="N501" s="5">
        <v>0</v>
      </c>
      <c r="O501" s="5">
        <v>68879</v>
      </c>
      <c r="P501" s="5">
        <v>35249</v>
      </c>
      <c r="Q501" s="5">
        <v>3949</v>
      </c>
      <c r="R501" s="5">
        <v>0</v>
      </c>
      <c r="S501" s="5">
        <v>0</v>
      </c>
      <c r="T501" s="5">
        <v>21569.8</v>
      </c>
      <c r="U501" s="5">
        <v>-96721</v>
      </c>
      <c r="V501" s="5">
        <v>0</v>
      </c>
      <c r="W501" s="5">
        <v>0</v>
      </c>
      <c r="X501" s="5">
        <v>0</v>
      </c>
      <c r="Y501" s="5">
        <v>0</v>
      </c>
      <c r="Z501" s="5">
        <v>13465</v>
      </c>
      <c r="AA501" s="5">
        <v>0</v>
      </c>
      <c r="AB501" s="5">
        <v>2835647.84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47"/>
    </row>
    <row r="502" spans="1:39" x14ac:dyDescent="0.25">
      <c r="A502" s="5">
        <v>4244</v>
      </c>
      <c r="B502" s="5">
        <v>7</v>
      </c>
      <c r="C502" s="5" t="s">
        <v>1209</v>
      </c>
      <c r="D502" s="5">
        <v>0</v>
      </c>
      <c r="E502" s="5">
        <v>0</v>
      </c>
      <c r="F502" s="5">
        <v>580.12430300000005</v>
      </c>
      <c r="G502" s="5">
        <v>652.00077399999998</v>
      </c>
      <c r="H502" s="5">
        <v>4454469</v>
      </c>
      <c r="I502" s="5">
        <v>0</v>
      </c>
      <c r="J502" s="5">
        <v>210120.33</v>
      </c>
      <c r="K502" s="5">
        <v>0</v>
      </c>
      <c r="L502" s="5">
        <v>0</v>
      </c>
      <c r="M502" s="5">
        <v>20296</v>
      </c>
      <c r="N502" s="5">
        <v>0</v>
      </c>
      <c r="O502" s="5">
        <v>147825</v>
      </c>
      <c r="P502" s="5">
        <v>75649</v>
      </c>
      <c r="Q502" s="5">
        <v>8476</v>
      </c>
      <c r="R502" s="5">
        <v>0</v>
      </c>
      <c r="S502" s="5">
        <v>0</v>
      </c>
      <c r="T502" s="5">
        <v>46292.054926999997</v>
      </c>
      <c r="U502" s="5">
        <v>-207578</v>
      </c>
      <c r="V502" s="5">
        <v>0</v>
      </c>
      <c r="W502" s="5">
        <v>0</v>
      </c>
      <c r="X502" s="5">
        <v>0</v>
      </c>
      <c r="Y502" s="5">
        <v>0</v>
      </c>
      <c r="Z502" s="5">
        <v>17401</v>
      </c>
      <c r="AA502" s="5">
        <v>0</v>
      </c>
      <c r="AB502" s="5">
        <v>4772950.3849269999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47"/>
    </row>
    <row r="503" spans="1:39" x14ac:dyDescent="0.25">
      <c r="A503" s="5">
        <v>4246</v>
      </c>
      <c r="B503" s="5">
        <v>7</v>
      </c>
      <c r="C503" s="5" t="s">
        <v>2349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47"/>
    </row>
    <row r="504" spans="1:39" x14ac:dyDescent="0.25">
      <c r="A504" s="5">
        <v>4248</v>
      </c>
      <c r="B504" s="5">
        <v>7</v>
      </c>
      <c r="C504" s="5" t="s">
        <v>2350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47"/>
    </row>
    <row r="505" spans="1:39" x14ac:dyDescent="0.25">
      <c r="A505" s="5">
        <v>4249</v>
      </c>
      <c r="B505" s="5">
        <v>7</v>
      </c>
      <c r="C505" s="5" t="s">
        <v>2351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47"/>
    </row>
    <row r="506" spans="1:39" x14ac:dyDescent="0.25">
      <c r="A506" s="5">
        <v>4250</v>
      </c>
      <c r="B506" s="5">
        <v>7</v>
      </c>
      <c r="C506" s="5" t="s">
        <v>2352</v>
      </c>
      <c r="D506" s="5">
        <v>0</v>
      </c>
      <c r="E506" s="5">
        <v>0</v>
      </c>
      <c r="F506" s="5">
        <v>660.16417899999999</v>
      </c>
      <c r="G506" s="5">
        <v>677.59701500000006</v>
      </c>
      <c r="H506" s="5">
        <v>4629343</v>
      </c>
      <c r="I506" s="5">
        <v>11557</v>
      </c>
      <c r="J506" s="5">
        <v>1066577.57</v>
      </c>
      <c r="K506" s="5">
        <v>320039</v>
      </c>
      <c r="L506" s="5">
        <v>0</v>
      </c>
      <c r="M506" s="5">
        <v>21093</v>
      </c>
      <c r="N506" s="5">
        <v>47800</v>
      </c>
      <c r="O506" s="5">
        <v>153628</v>
      </c>
      <c r="P506" s="5">
        <v>78619</v>
      </c>
      <c r="Q506" s="5">
        <v>8809</v>
      </c>
      <c r="R506" s="5">
        <v>0</v>
      </c>
      <c r="S506" s="5">
        <v>0</v>
      </c>
      <c r="T506" s="5">
        <v>68437.298507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29132</v>
      </c>
      <c r="AA506" s="5">
        <v>0</v>
      </c>
      <c r="AB506" s="5">
        <v>6435034.8685069997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47"/>
    </row>
    <row r="507" spans="1:39" x14ac:dyDescent="0.25">
      <c r="A507" s="5">
        <v>4253</v>
      </c>
      <c r="B507" s="5">
        <v>7</v>
      </c>
      <c r="C507" s="5" t="s">
        <v>2353</v>
      </c>
      <c r="D507" s="5">
        <v>0</v>
      </c>
      <c r="E507" s="5">
        <v>0</v>
      </c>
      <c r="F507" s="5">
        <v>115</v>
      </c>
      <c r="G507" s="5">
        <v>115</v>
      </c>
      <c r="H507" s="5">
        <v>785680</v>
      </c>
      <c r="I507" s="5">
        <v>1961</v>
      </c>
      <c r="J507" s="5">
        <v>36375.01</v>
      </c>
      <c r="K507" s="5">
        <v>15430</v>
      </c>
      <c r="L507" s="5">
        <v>0</v>
      </c>
      <c r="M507" s="5">
        <v>3580</v>
      </c>
      <c r="N507" s="5">
        <v>19894</v>
      </c>
      <c r="O507" s="5">
        <v>26073</v>
      </c>
      <c r="P507" s="5">
        <v>13343</v>
      </c>
      <c r="Q507" s="5">
        <v>1495</v>
      </c>
      <c r="R507" s="5">
        <v>0</v>
      </c>
      <c r="S507" s="5">
        <v>0</v>
      </c>
      <c r="T507" s="5">
        <v>10925</v>
      </c>
      <c r="U507" s="5">
        <v>-56507</v>
      </c>
      <c r="V507" s="5">
        <v>0</v>
      </c>
      <c r="W507" s="5">
        <v>0</v>
      </c>
      <c r="X507" s="5">
        <v>0</v>
      </c>
      <c r="Y507" s="5">
        <v>0</v>
      </c>
      <c r="Z507" s="5">
        <v>3818</v>
      </c>
      <c r="AA507" s="5">
        <v>0</v>
      </c>
      <c r="AB507" s="5">
        <v>862067.01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47"/>
    </row>
    <row r="508" spans="1:39" x14ac:dyDescent="0.25">
      <c r="A508" s="5">
        <v>4254</v>
      </c>
      <c r="B508" s="5">
        <v>7</v>
      </c>
      <c r="C508" s="5" t="s">
        <v>2354</v>
      </c>
      <c r="D508" s="5">
        <v>0</v>
      </c>
      <c r="E508" s="5">
        <v>0</v>
      </c>
      <c r="F508" s="5">
        <v>251.22957500000001</v>
      </c>
      <c r="G508" s="5">
        <v>251.22957500000001</v>
      </c>
      <c r="H508" s="5">
        <v>1716400</v>
      </c>
      <c r="I508" s="5">
        <v>0</v>
      </c>
      <c r="J508" s="5">
        <v>2889.93</v>
      </c>
      <c r="K508" s="5">
        <v>0</v>
      </c>
      <c r="L508" s="5">
        <v>0</v>
      </c>
      <c r="M508" s="5">
        <v>7820</v>
      </c>
      <c r="N508" s="5">
        <v>14975</v>
      </c>
      <c r="O508" s="5">
        <v>56960</v>
      </c>
      <c r="P508" s="5">
        <v>29149</v>
      </c>
      <c r="Q508" s="5">
        <v>3266</v>
      </c>
      <c r="R508" s="5">
        <v>0</v>
      </c>
      <c r="S508" s="5">
        <v>0</v>
      </c>
      <c r="T508" s="5">
        <v>1507.3774510000001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10732</v>
      </c>
      <c r="AA508" s="5">
        <v>0</v>
      </c>
      <c r="AB508" s="5">
        <v>1843699.307451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47"/>
    </row>
    <row r="509" spans="1:39" x14ac:dyDescent="0.25">
      <c r="A509" s="5">
        <v>4255</v>
      </c>
      <c r="B509" s="5">
        <v>7</v>
      </c>
      <c r="C509" s="5" t="s">
        <v>2355</v>
      </c>
      <c r="D509" s="5">
        <v>0</v>
      </c>
      <c r="E509" s="5">
        <v>0</v>
      </c>
      <c r="F509" s="5">
        <v>323.284401</v>
      </c>
      <c r="G509" s="5">
        <v>323.284401</v>
      </c>
      <c r="H509" s="5">
        <v>2208679</v>
      </c>
      <c r="I509" s="5">
        <v>0</v>
      </c>
      <c r="J509" s="5">
        <v>974115.3</v>
      </c>
      <c r="K509" s="5">
        <v>263366</v>
      </c>
      <c r="L509" s="5">
        <v>0</v>
      </c>
      <c r="M509" s="5">
        <v>10063</v>
      </c>
      <c r="N509" s="5">
        <v>0</v>
      </c>
      <c r="O509" s="5">
        <v>73297</v>
      </c>
      <c r="P509" s="5">
        <v>37510</v>
      </c>
      <c r="Q509" s="5">
        <v>4203</v>
      </c>
      <c r="R509" s="5">
        <v>0</v>
      </c>
      <c r="S509" s="5">
        <v>0</v>
      </c>
      <c r="T509" s="5">
        <v>2262.9908059999998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10356</v>
      </c>
      <c r="AA509" s="5">
        <v>0</v>
      </c>
      <c r="AB509" s="5">
        <v>3583852.2908060001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47"/>
    </row>
    <row r="510" spans="1:39" x14ac:dyDescent="0.25">
      <c r="A510" s="5">
        <v>4258</v>
      </c>
      <c r="B510" s="5">
        <v>7</v>
      </c>
      <c r="C510" s="5" t="s">
        <v>2356</v>
      </c>
      <c r="D510" s="5">
        <v>0</v>
      </c>
      <c r="E510" s="5">
        <v>0</v>
      </c>
      <c r="F510" s="5">
        <v>67.553419000000005</v>
      </c>
      <c r="G510" s="5">
        <v>67.553419000000005</v>
      </c>
      <c r="H510" s="5">
        <v>461525</v>
      </c>
      <c r="I510" s="5">
        <v>0</v>
      </c>
      <c r="J510" s="5">
        <v>187026.64</v>
      </c>
      <c r="K510" s="5">
        <v>15450</v>
      </c>
      <c r="L510" s="5">
        <v>0</v>
      </c>
      <c r="M510" s="5">
        <v>2103</v>
      </c>
      <c r="N510" s="5">
        <v>0</v>
      </c>
      <c r="O510" s="5">
        <v>15316</v>
      </c>
      <c r="P510" s="5">
        <v>7838</v>
      </c>
      <c r="Q510" s="5">
        <v>878</v>
      </c>
      <c r="R510" s="5">
        <v>0</v>
      </c>
      <c r="S510" s="5">
        <v>0</v>
      </c>
      <c r="T510" s="5">
        <v>7430.8760679999996</v>
      </c>
      <c r="U510" s="5">
        <v>-21507</v>
      </c>
      <c r="V510" s="5">
        <v>0</v>
      </c>
      <c r="W510" s="5">
        <v>0</v>
      </c>
      <c r="X510" s="5">
        <v>0</v>
      </c>
      <c r="Y510" s="5">
        <v>4680</v>
      </c>
      <c r="Z510" s="5">
        <v>0</v>
      </c>
      <c r="AA510" s="5">
        <v>0</v>
      </c>
      <c r="AB510" s="5">
        <v>680740.516068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47"/>
    </row>
    <row r="511" spans="1:39" x14ac:dyDescent="0.25">
      <c r="A511" s="5">
        <v>4261</v>
      </c>
      <c r="B511" s="5">
        <v>7</v>
      </c>
      <c r="C511" s="5" t="s">
        <v>2357</v>
      </c>
      <c r="D511" s="5">
        <v>0</v>
      </c>
      <c r="E511" s="5">
        <v>0</v>
      </c>
      <c r="F511" s="5">
        <v>152.593503</v>
      </c>
      <c r="G511" s="5">
        <v>152.593503</v>
      </c>
      <c r="H511" s="5">
        <v>1042519</v>
      </c>
      <c r="I511" s="5">
        <v>0</v>
      </c>
      <c r="J511" s="5">
        <v>572428.01</v>
      </c>
      <c r="K511" s="5">
        <v>0</v>
      </c>
      <c r="L511" s="5">
        <v>0</v>
      </c>
      <c r="M511" s="5">
        <v>4750</v>
      </c>
      <c r="N511" s="5">
        <v>0</v>
      </c>
      <c r="O511" s="5">
        <v>34597</v>
      </c>
      <c r="P511" s="5">
        <v>17705</v>
      </c>
      <c r="Q511" s="5">
        <v>1984</v>
      </c>
      <c r="R511" s="5">
        <v>0</v>
      </c>
      <c r="S511" s="5">
        <v>0</v>
      </c>
      <c r="T511" s="5">
        <v>1220.7480250000001</v>
      </c>
      <c r="U511" s="5">
        <v>0</v>
      </c>
      <c r="V511" s="5">
        <v>0</v>
      </c>
      <c r="W511" s="5">
        <v>0</v>
      </c>
      <c r="X511" s="5">
        <v>0</v>
      </c>
      <c r="Y511" s="5">
        <v>77298</v>
      </c>
      <c r="Z511" s="5">
        <v>18745</v>
      </c>
      <c r="AA511" s="5">
        <v>0</v>
      </c>
      <c r="AB511" s="5">
        <v>1771246.7580250001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47"/>
    </row>
    <row r="512" spans="1:39" x14ac:dyDescent="0.25">
      <c r="A512" s="5">
        <v>4263</v>
      </c>
      <c r="B512" s="5">
        <v>7</v>
      </c>
      <c r="C512" s="5" t="s">
        <v>2358</v>
      </c>
      <c r="D512" s="5">
        <v>0</v>
      </c>
      <c r="E512" s="5">
        <v>0</v>
      </c>
      <c r="F512" s="5">
        <v>266.75324699999999</v>
      </c>
      <c r="G512" s="5">
        <v>276.10389600000002</v>
      </c>
      <c r="H512" s="5">
        <v>1886342</v>
      </c>
      <c r="I512" s="5">
        <v>0</v>
      </c>
      <c r="J512" s="5">
        <v>247461.34</v>
      </c>
      <c r="K512" s="5">
        <v>16995</v>
      </c>
      <c r="L512" s="5">
        <v>0</v>
      </c>
      <c r="M512" s="5">
        <v>8595</v>
      </c>
      <c r="N512" s="5">
        <v>67</v>
      </c>
      <c r="O512" s="5">
        <v>62600</v>
      </c>
      <c r="P512" s="5">
        <v>32035</v>
      </c>
      <c r="Q512" s="5">
        <v>3589</v>
      </c>
      <c r="R512" s="5">
        <v>0</v>
      </c>
      <c r="S512" s="5">
        <v>0</v>
      </c>
      <c r="T512" s="5">
        <v>13252.987013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2270937.3270129999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47"/>
    </row>
    <row r="513" spans="1:39" x14ac:dyDescent="0.25">
      <c r="A513" s="5">
        <v>4264</v>
      </c>
      <c r="B513" s="5">
        <v>7</v>
      </c>
      <c r="C513" s="5" t="s">
        <v>2359</v>
      </c>
      <c r="D513" s="5">
        <v>0</v>
      </c>
      <c r="E513" s="5">
        <v>0</v>
      </c>
      <c r="F513" s="5">
        <v>207.49489700000001</v>
      </c>
      <c r="G513" s="5">
        <v>207.49489700000001</v>
      </c>
      <c r="H513" s="5">
        <v>1417605</v>
      </c>
      <c r="I513" s="5">
        <v>0</v>
      </c>
      <c r="J513" s="5">
        <v>729321.2</v>
      </c>
      <c r="K513" s="5">
        <v>253708</v>
      </c>
      <c r="L513" s="5">
        <v>0</v>
      </c>
      <c r="M513" s="5">
        <v>6459</v>
      </c>
      <c r="N513" s="5">
        <v>0</v>
      </c>
      <c r="O513" s="5">
        <v>47044</v>
      </c>
      <c r="P513" s="5">
        <v>24075</v>
      </c>
      <c r="Q513" s="5">
        <v>2697</v>
      </c>
      <c r="R513" s="5">
        <v>0</v>
      </c>
      <c r="S513" s="5">
        <v>0</v>
      </c>
      <c r="T513" s="5">
        <v>11412.219359999999</v>
      </c>
      <c r="U513" s="5">
        <v>0</v>
      </c>
      <c r="V513" s="5">
        <v>0</v>
      </c>
      <c r="W513" s="5">
        <v>0</v>
      </c>
      <c r="X513" s="5">
        <v>0</v>
      </c>
      <c r="Y513" s="5">
        <v>23922</v>
      </c>
      <c r="Z513" s="5">
        <v>15317</v>
      </c>
      <c r="AA513" s="5">
        <v>0</v>
      </c>
      <c r="AB513" s="5">
        <v>2531560.4193600002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47"/>
    </row>
    <row r="514" spans="1:39" x14ac:dyDescent="0.25">
      <c r="A514" s="5">
        <v>4265</v>
      </c>
      <c r="B514" s="5">
        <v>7</v>
      </c>
      <c r="C514" s="5" t="s">
        <v>2360</v>
      </c>
      <c r="D514" s="5">
        <v>0</v>
      </c>
      <c r="E514" s="5">
        <v>0</v>
      </c>
      <c r="F514" s="5">
        <v>10</v>
      </c>
      <c r="G514" s="5">
        <v>13.6</v>
      </c>
      <c r="H514" s="5">
        <v>92915</v>
      </c>
      <c r="I514" s="5">
        <v>0</v>
      </c>
      <c r="J514" s="5">
        <v>18847.650000000001</v>
      </c>
      <c r="K514" s="5">
        <v>0</v>
      </c>
      <c r="L514" s="5">
        <v>0</v>
      </c>
      <c r="M514" s="5">
        <v>423</v>
      </c>
      <c r="N514" s="5">
        <v>0</v>
      </c>
      <c r="O514" s="5">
        <v>3083</v>
      </c>
      <c r="P514" s="5">
        <v>1578</v>
      </c>
      <c r="Q514" s="5">
        <v>177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10240</v>
      </c>
      <c r="AA514" s="5">
        <v>0</v>
      </c>
      <c r="AB514" s="5">
        <v>127263.65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47"/>
    </row>
    <row r="515" spans="1:39" x14ac:dyDescent="0.25">
      <c r="A515" s="5">
        <v>4266</v>
      </c>
      <c r="B515" s="5">
        <v>7</v>
      </c>
      <c r="C515" s="5" t="s">
        <v>2361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47"/>
    </row>
    <row r="516" spans="1:39" x14ac:dyDescent="0.25">
      <c r="A516" s="5">
        <v>4267</v>
      </c>
      <c r="B516" s="5">
        <v>7</v>
      </c>
      <c r="C516" s="5" t="s">
        <v>2362</v>
      </c>
      <c r="D516" s="5">
        <v>0</v>
      </c>
      <c r="E516" s="5">
        <v>0</v>
      </c>
      <c r="F516" s="5">
        <v>62.729902000000003</v>
      </c>
      <c r="G516" s="5">
        <v>62.729902000000003</v>
      </c>
      <c r="H516" s="5">
        <v>428571</v>
      </c>
      <c r="I516" s="5">
        <v>1070</v>
      </c>
      <c r="J516" s="5">
        <v>235417.1</v>
      </c>
      <c r="K516" s="5">
        <v>47885</v>
      </c>
      <c r="L516" s="5">
        <v>0</v>
      </c>
      <c r="M516" s="5">
        <v>1953</v>
      </c>
      <c r="N516" s="5">
        <v>0</v>
      </c>
      <c r="O516" s="5">
        <v>14222</v>
      </c>
      <c r="P516" s="5">
        <v>7278</v>
      </c>
      <c r="Q516" s="5">
        <v>815</v>
      </c>
      <c r="R516" s="5">
        <v>0</v>
      </c>
      <c r="S516" s="5">
        <v>0</v>
      </c>
      <c r="T516" s="5">
        <v>1568.2475420000001</v>
      </c>
      <c r="U516" s="5">
        <v>0</v>
      </c>
      <c r="V516" s="5">
        <v>0</v>
      </c>
      <c r="W516" s="5">
        <v>0</v>
      </c>
      <c r="X516" s="5">
        <v>0</v>
      </c>
      <c r="Y516" s="5">
        <v>13908</v>
      </c>
      <c r="Z516" s="5">
        <v>0</v>
      </c>
      <c r="AA516" s="5">
        <v>0</v>
      </c>
      <c r="AB516" s="5">
        <v>752687.347542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47"/>
    </row>
    <row r="517" spans="1:39" x14ac:dyDescent="0.25">
      <c r="A517" s="5">
        <v>4268</v>
      </c>
      <c r="B517" s="5">
        <v>7</v>
      </c>
      <c r="C517" s="5" t="s">
        <v>2363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47"/>
    </row>
    <row r="518" spans="1:39" x14ac:dyDescent="0.25">
      <c r="A518" s="5">
        <v>4269</v>
      </c>
      <c r="B518" s="5">
        <v>7</v>
      </c>
      <c r="C518" s="5" t="s">
        <v>2364</v>
      </c>
      <c r="D518" s="5">
        <v>0</v>
      </c>
      <c r="E518" s="5">
        <v>0</v>
      </c>
      <c r="F518" s="5">
        <v>185.89285699999999</v>
      </c>
      <c r="G518" s="5">
        <v>185.89285699999999</v>
      </c>
      <c r="H518" s="5">
        <v>1270020</v>
      </c>
      <c r="I518" s="5">
        <v>0</v>
      </c>
      <c r="J518" s="5">
        <v>397084.74</v>
      </c>
      <c r="K518" s="5">
        <v>92178</v>
      </c>
      <c r="L518" s="5">
        <v>0</v>
      </c>
      <c r="M518" s="5">
        <v>5787</v>
      </c>
      <c r="N518" s="5">
        <v>0</v>
      </c>
      <c r="O518" s="5">
        <v>42147</v>
      </c>
      <c r="P518" s="5">
        <v>21568</v>
      </c>
      <c r="Q518" s="5">
        <v>2417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1831201.74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47"/>
    </row>
    <row r="519" spans="1:39" x14ac:dyDescent="0.25">
      <c r="A519" s="5">
        <v>4271</v>
      </c>
      <c r="B519" s="5">
        <v>7</v>
      </c>
      <c r="C519" s="5" t="s">
        <v>2365</v>
      </c>
      <c r="D519" s="5">
        <v>0</v>
      </c>
      <c r="E519" s="5">
        <v>0</v>
      </c>
      <c r="F519" s="5">
        <v>181.16020700000001</v>
      </c>
      <c r="G519" s="5">
        <v>185.03020699999999</v>
      </c>
      <c r="H519" s="5">
        <v>1264126</v>
      </c>
      <c r="I519" s="5">
        <v>0</v>
      </c>
      <c r="J519" s="5">
        <v>112088.01</v>
      </c>
      <c r="K519" s="5">
        <v>0</v>
      </c>
      <c r="L519" s="5">
        <v>0</v>
      </c>
      <c r="M519" s="5">
        <v>5760</v>
      </c>
      <c r="N519" s="5">
        <v>40557</v>
      </c>
      <c r="O519" s="5">
        <v>41951</v>
      </c>
      <c r="P519" s="5">
        <v>21468</v>
      </c>
      <c r="Q519" s="5">
        <v>2405</v>
      </c>
      <c r="R519" s="5">
        <v>0</v>
      </c>
      <c r="S519" s="5">
        <v>0</v>
      </c>
      <c r="T519" s="5">
        <v>16837.748867999999</v>
      </c>
      <c r="U519" s="5">
        <v>-99465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1405727.758868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47"/>
    </row>
    <row r="520" spans="1:39" x14ac:dyDescent="0.25">
      <c r="A520" s="5">
        <v>4273</v>
      </c>
      <c r="B520" s="5">
        <v>7</v>
      </c>
      <c r="C520" s="5" t="s">
        <v>2366</v>
      </c>
      <c r="D520" s="5">
        <v>0</v>
      </c>
      <c r="E520" s="5">
        <v>0</v>
      </c>
      <c r="F520" s="5">
        <v>203.82914099999999</v>
      </c>
      <c r="G520" s="5">
        <v>203.82914099999999</v>
      </c>
      <c r="H520" s="5">
        <v>1392561</v>
      </c>
      <c r="I520" s="5">
        <v>0</v>
      </c>
      <c r="J520" s="5">
        <v>8614.2000000000007</v>
      </c>
      <c r="K520" s="5">
        <v>15657</v>
      </c>
      <c r="L520" s="5">
        <v>0</v>
      </c>
      <c r="M520" s="5">
        <v>6345</v>
      </c>
      <c r="N520" s="5">
        <v>0</v>
      </c>
      <c r="O520" s="5">
        <v>46213</v>
      </c>
      <c r="P520" s="5">
        <v>23650</v>
      </c>
      <c r="Q520" s="5">
        <v>2650</v>
      </c>
      <c r="R520" s="5">
        <v>0</v>
      </c>
      <c r="S520" s="5">
        <v>0</v>
      </c>
      <c r="T520" s="5">
        <v>23032.692898000001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1518722.8928980001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47"/>
    </row>
    <row r="521" spans="1:39" x14ac:dyDescent="0.25">
      <c r="A521" s="5">
        <v>4274</v>
      </c>
      <c r="B521" s="5">
        <v>7</v>
      </c>
      <c r="C521" s="5" t="s">
        <v>2367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47"/>
    </row>
    <row r="522" spans="1:39" x14ac:dyDescent="0.25">
      <c r="A522" s="5">
        <v>4275</v>
      </c>
      <c r="B522" s="5">
        <v>7</v>
      </c>
      <c r="C522" s="5" t="s">
        <v>2368</v>
      </c>
      <c r="D522" s="5">
        <v>0</v>
      </c>
      <c r="E522" s="5">
        <v>0</v>
      </c>
      <c r="F522" s="5">
        <v>135.92015599999999</v>
      </c>
      <c r="G522" s="5">
        <v>135.92015599999999</v>
      </c>
      <c r="H522" s="5">
        <v>928607</v>
      </c>
      <c r="I522" s="5">
        <v>0</v>
      </c>
      <c r="J522" s="5">
        <v>15550.56</v>
      </c>
      <c r="K522" s="5">
        <v>0</v>
      </c>
      <c r="L522" s="5">
        <v>0</v>
      </c>
      <c r="M522" s="5">
        <v>4231</v>
      </c>
      <c r="N522" s="5">
        <v>0</v>
      </c>
      <c r="O522" s="5">
        <v>30817</v>
      </c>
      <c r="P522" s="5">
        <v>15770</v>
      </c>
      <c r="Q522" s="5">
        <v>1767</v>
      </c>
      <c r="R522" s="5">
        <v>0</v>
      </c>
      <c r="S522" s="5">
        <v>0</v>
      </c>
      <c r="T522" s="5">
        <v>15494.897758999999</v>
      </c>
      <c r="U522" s="5">
        <v>0</v>
      </c>
      <c r="V522" s="5">
        <v>0</v>
      </c>
      <c r="W522" s="5">
        <v>0</v>
      </c>
      <c r="X522" s="5">
        <v>0</v>
      </c>
      <c r="Y522" s="5">
        <v>46065</v>
      </c>
      <c r="Z522" s="5">
        <v>0</v>
      </c>
      <c r="AA522" s="5">
        <v>0</v>
      </c>
      <c r="AB522" s="5">
        <v>1058302.4577589999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47"/>
    </row>
    <row r="523" spans="1:39" x14ac:dyDescent="0.25">
      <c r="A523" s="5">
        <v>4276</v>
      </c>
      <c r="B523" s="5">
        <v>7</v>
      </c>
      <c r="C523" s="5" t="s">
        <v>2369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47"/>
    </row>
    <row r="524" spans="1:39" x14ac:dyDescent="0.25">
      <c r="A524" s="5">
        <v>4277</v>
      </c>
      <c r="B524" s="5">
        <v>7</v>
      </c>
      <c r="C524" s="5" t="s">
        <v>2370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47"/>
    </row>
    <row r="525" spans="1:39" x14ac:dyDescent="0.25">
      <c r="A525" s="5">
        <v>4282</v>
      </c>
      <c r="B525" s="5">
        <v>7</v>
      </c>
      <c r="C525" s="5" t="s">
        <v>2371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47"/>
    </row>
    <row r="526" spans="1:39" x14ac:dyDescent="0.25">
      <c r="A526" s="5">
        <v>4998</v>
      </c>
      <c r="B526" s="5">
        <v>8</v>
      </c>
      <c r="C526" s="5" t="s">
        <v>505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47"/>
    </row>
    <row r="527" spans="1:39" x14ac:dyDescent="0.25">
      <c r="A527" s="5">
        <v>4999</v>
      </c>
      <c r="B527" s="5">
        <v>7</v>
      </c>
      <c r="C527" s="5" t="s">
        <v>2372</v>
      </c>
      <c r="D527" s="5">
        <v>0</v>
      </c>
      <c r="E527" s="5">
        <v>0</v>
      </c>
      <c r="F527" s="5">
        <v>1365.3495370000001</v>
      </c>
      <c r="G527" s="5">
        <v>1191.4003809999999</v>
      </c>
      <c r="H527" s="5">
        <v>8139647</v>
      </c>
      <c r="I527" s="5">
        <v>0</v>
      </c>
      <c r="J527" s="5">
        <v>845411.31</v>
      </c>
      <c r="K527" s="5">
        <v>414954</v>
      </c>
      <c r="L527" s="5">
        <v>0</v>
      </c>
      <c r="M527" s="5">
        <v>37087</v>
      </c>
      <c r="N527" s="5">
        <v>0</v>
      </c>
      <c r="O527" s="5">
        <v>270121</v>
      </c>
      <c r="P527" s="5">
        <v>138234</v>
      </c>
      <c r="Q527" s="5">
        <v>15488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88786</v>
      </c>
      <c r="AA527" s="5">
        <v>0</v>
      </c>
      <c r="AB527" s="5">
        <v>9949728.3100000005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47"/>
    </row>
    <row r="528" spans="1:39" x14ac:dyDescent="0.25">
      <c r="A528" s="5">
        <v>6000</v>
      </c>
      <c r="B528" s="5">
        <v>62</v>
      </c>
      <c r="C528" s="5" t="s">
        <v>2373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5798887</v>
      </c>
      <c r="K528" s="5">
        <v>0</v>
      </c>
      <c r="L528" s="5">
        <v>0</v>
      </c>
      <c r="M528" s="5">
        <v>0</v>
      </c>
      <c r="N528" s="5">
        <v>3970.0238989999998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1967159</v>
      </c>
      <c r="AA528" s="5">
        <v>0</v>
      </c>
      <c r="AB528" s="5">
        <v>7770016.0238990001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47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9</vt:i4>
      </vt:variant>
    </vt:vector>
  </HeadingPairs>
  <TitlesOfParts>
    <vt:vector size="27" baseType="lpstr">
      <vt:lpstr>LookupHouseBase</vt:lpstr>
      <vt:lpstr>HouseoverBase</vt:lpstr>
      <vt:lpstr>VPK22</vt:lpstr>
      <vt:lpstr>VPK23</vt:lpstr>
      <vt:lpstr>BaseFY21</vt:lpstr>
      <vt:lpstr>BaseFY22</vt:lpstr>
      <vt:lpstr>BaseFY23</vt:lpstr>
      <vt:lpstr>HouseFY22</vt:lpstr>
      <vt:lpstr>HouseFY23</vt:lpstr>
      <vt:lpstr>SpecEd21</vt:lpstr>
      <vt:lpstr>SpecEd22</vt:lpstr>
      <vt:lpstr>SpecEd23</vt:lpstr>
      <vt:lpstr>ECFE</vt:lpstr>
      <vt:lpstr>ParaFY19</vt:lpstr>
      <vt:lpstr>Compens80percent</vt:lpstr>
      <vt:lpstr>ConEnroll</vt:lpstr>
      <vt:lpstr>VPKCompens</vt:lpstr>
      <vt:lpstr>School Name and Number</vt:lpstr>
      <vt:lpstr>HouseoverBase!Print_Area</vt:lpstr>
      <vt:lpstr>LookupHouseBase!Print_Area</vt:lpstr>
      <vt:lpstr>Compens80percent!Print_Titles</vt:lpstr>
      <vt:lpstr>HouseoverBase!Print_Titles</vt:lpstr>
      <vt:lpstr>BaseFY22!SPSS</vt:lpstr>
      <vt:lpstr>BaseFY23!SPSS</vt:lpstr>
      <vt:lpstr>HouseFY22!SPSS</vt:lpstr>
      <vt:lpstr>HouseFY23!SPSS</vt:lpstr>
      <vt:lpstr>SPSS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Strom</dc:creator>
  <cp:lastModifiedBy>Tim Strom</cp:lastModifiedBy>
  <cp:lastPrinted>2021-04-14T18:17:32Z</cp:lastPrinted>
  <dcterms:created xsi:type="dcterms:W3CDTF">2017-02-01T15:42:20Z</dcterms:created>
  <dcterms:modified xsi:type="dcterms:W3CDTF">2021-04-14T18:19:20Z</dcterms:modified>
</cp:coreProperties>
</file>